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Ex2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Ex3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0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1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2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3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4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5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d.docs.live.net/71136daedd0ac672/DataU/2. Assignments/DashBoard Project/Datasets/"/>
    </mc:Choice>
  </mc:AlternateContent>
  <xr:revisionPtr revIDLastSave="108" documentId="8_{82A42A8B-EF89-4802-AB63-44C685C8662D}" xr6:coauthVersionLast="47" xr6:coauthVersionMax="47" xr10:uidLastSave="{552F8940-5390-4FF5-8D5E-FC34C42FA7F3}"/>
  <bookViews>
    <workbookView xWindow="-110" yWindow="-110" windowWidth="19420" windowHeight="10420" tabRatio="514" firstSheet="2" activeTab="5" xr2:uid="{00000000-000D-0000-FFFF-FFFF00000000}"/>
  </bookViews>
  <sheets>
    <sheet name="MasterData" sheetId="1" r:id="rId1"/>
    <sheet name="Product Purchased" sheetId="8" r:id="rId2"/>
    <sheet name="Customer Profile" sheetId="7" r:id="rId3"/>
    <sheet name="Channel Performance" sheetId="9" r:id="rId4"/>
    <sheet name="Analysis" sheetId="11" r:id="rId5"/>
    <sheet name="Channel Relationship" sheetId="13" r:id="rId6"/>
    <sheet name="Campaign Results" sheetId="10" r:id="rId7"/>
    <sheet name="Variables" sheetId="2" r:id="rId8"/>
  </sheets>
  <definedNames>
    <definedName name="_xlchart.v1.0" hidden="1">'Product Purchased'!$J$3:$J$2242</definedName>
    <definedName name="_xlchart.v1.1" hidden="1">'Product Purchased'!$I$1</definedName>
    <definedName name="_xlchart.v1.2" hidden="1">'Product Purchased'!$I$2</definedName>
    <definedName name="_xlchart.v1.3" hidden="1">'Product Purchased'!$I$3:$I$2242</definedName>
    <definedName name="_xlchart.v1.4" hidden="1">'Channel Performance'!$G$3:$G$2242</definedName>
    <definedName name="Age">MasterData5[Age]</definedName>
    <definedName name="Buying_Cat.">'Product Purchased'!$M$3:$M$2242</definedName>
    <definedName name="ID">MasterData4[ID]</definedName>
    <definedName name="Income">MasterData5[[Income ]]</definedName>
    <definedName name="Me.Fish">Analysis!$D$13</definedName>
    <definedName name="Me.Fruit">Analysis!$B$13</definedName>
    <definedName name="Me.Meat">Analysis!$E$13</definedName>
    <definedName name="Me.Sweet">Analysis!$C$13</definedName>
    <definedName name="Me.Wine">Analysis!$F$13</definedName>
    <definedName name="MntFishProducts">'Product Purchased'!$E$3:$E$2242</definedName>
    <definedName name="MntFruits">'Product Purchased'!$C$3:$C$2242</definedName>
    <definedName name="MntGoldProds">'Product Purchased'!$G$3:$G$2242</definedName>
    <definedName name="MntMeatProducts">'Product Purchased'!$D$3:$D$2242</definedName>
    <definedName name="MntSweetProducts">'Product Purchased'!$F$3:$F$2242</definedName>
    <definedName name="MntWines">'Product Purchased'!$B$3:$B$2242</definedName>
    <definedName name="NumCatalogPurchases">'Channel Performance'!$D$3:$D$2242</definedName>
    <definedName name="NumStorePurchases">'Channel Performance'!$E$3:$E$2242</definedName>
    <definedName name="NumWebPurchases">'Channel Performance'!$C$3:$C$2242</definedName>
    <definedName name="Total_Purchase">MasterData5[Total Purchase]</definedName>
  </definedNames>
  <calcPr calcId="191029"/>
</workbook>
</file>

<file path=xl/calcChain.xml><?xml version="1.0" encoding="utf-8"?>
<calcChain xmlns="http://schemas.openxmlformats.org/spreadsheetml/2006/main">
  <c r="K4" i="2" l="1"/>
  <c r="K5" i="2"/>
  <c r="J3" i="2"/>
  <c r="H3" i="2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D41" i="11"/>
  <c r="D42" i="11"/>
  <c r="D40" i="11"/>
  <c r="O1" i="8"/>
  <c r="U1" i="8"/>
  <c r="D5" i="11"/>
  <c r="D6" i="11"/>
  <c r="D7" i="11"/>
  <c r="D8" i="11"/>
  <c r="D4" i="11"/>
  <c r="T3" i="9"/>
  <c r="S3" i="9"/>
  <c r="R3" i="9"/>
  <c r="E42" i="11"/>
  <c r="E41" i="11"/>
  <c r="E40" i="11"/>
  <c r="V2" i="7" l="1"/>
  <c r="V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1003" i="7"/>
  <c r="V1004" i="7"/>
  <c r="V1005" i="7"/>
  <c r="V1006" i="7"/>
  <c r="V1007" i="7"/>
  <c r="V1008" i="7"/>
  <c r="V1009" i="7"/>
  <c r="V1010" i="7"/>
  <c r="V1011" i="7"/>
  <c r="V1012" i="7"/>
  <c r="V1013" i="7"/>
  <c r="V1014" i="7"/>
  <c r="V1015" i="7"/>
  <c r="V1016" i="7"/>
  <c r="V1017" i="7"/>
  <c r="V1018" i="7"/>
  <c r="V1019" i="7"/>
  <c r="V1020" i="7"/>
  <c r="V1021" i="7"/>
  <c r="V1022" i="7"/>
  <c r="V1023" i="7"/>
  <c r="V1024" i="7"/>
  <c r="V1025" i="7"/>
  <c r="V1026" i="7"/>
  <c r="V1027" i="7"/>
  <c r="V1028" i="7"/>
  <c r="V1029" i="7"/>
  <c r="V1030" i="7"/>
  <c r="V1031" i="7"/>
  <c r="V1032" i="7"/>
  <c r="V1033" i="7"/>
  <c r="V1034" i="7"/>
  <c r="V1035" i="7"/>
  <c r="V1036" i="7"/>
  <c r="V1037" i="7"/>
  <c r="V1038" i="7"/>
  <c r="V1039" i="7"/>
  <c r="V1040" i="7"/>
  <c r="V1041" i="7"/>
  <c r="V1042" i="7"/>
  <c r="V1043" i="7"/>
  <c r="V1044" i="7"/>
  <c r="V1045" i="7"/>
  <c r="V1046" i="7"/>
  <c r="V1047" i="7"/>
  <c r="V1048" i="7"/>
  <c r="V1049" i="7"/>
  <c r="V1050" i="7"/>
  <c r="V1051" i="7"/>
  <c r="V1052" i="7"/>
  <c r="V1053" i="7"/>
  <c r="V1054" i="7"/>
  <c r="V1055" i="7"/>
  <c r="V1056" i="7"/>
  <c r="V1057" i="7"/>
  <c r="V1058" i="7"/>
  <c r="V1059" i="7"/>
  <c r="V1060" i="7"/>
  <c r="V1061" i="7"/>
  <c r="V1062" i="7"/>
  <c r="V1063" i="7"/>
  <c r="V1064" i="7"/>
  <c r="V1065" i="7"/>
  <c r="V1066" i="7"/>
  <c r="V1067" i="7"/>
  <c r="V1068" i="7"/>
  <c r="V1069" i="7"/>
  <c r="V1070" i="7"/>
  <c r="V1071" i="7"/>
  <c r="V1072" i="7"/>
  <c r="V1073" i="7"/>
  <c r="V1074" i="7"/>
  <c r="V1075" i="7"/>
  <c r="V1076" i="7"/>
  <c r="V1077" i="7"/>
  <c r="V1078" i="7"/>
  <c r="V1079" i="7"/>
  <c r="V1080" i="7"/>
  <c r="V1081" i="7"/>
  <c r="V1082" i="7"/>
  <c r="V1083" i="7"/>
  <c r="V1084" i="7"/>
  <c r="V1085" i="7"/>
  <c r="V1086" i="7"/>
  <c r="V1087" i="7"/>
  <c r="V1088" i="7"/>
  <c r="V1089" i="7"/>
  <c r="V1090" i="7"/>
  <c r="V1091" i="7"/>
  <c r="V1092" i="7"/>
  <c r="V1093" i="7"/>
  <c r="V1094" i="7"/>
  <c r="V1095" i="7"/>
  <c r="V1096" i="7"/>
  <c r="V1097" i="7"/>
  <c r="V1098" i="7"/>
  <c r="V1099" i="7"/>
  <c r="V1100" i="7"/>
  <c r="V1101" i="7"/>
  <c r="V1102" i="7"/>
  <c r="V1103" i="7"/>
  <c r="V1104" i="7"/>
  <c r="V1105" i="7"/>
  <c r="V1106" i="7"/>
  <c r="V1107" i="7"/>
  <c r="V1108" i="7"/>
  <c r="V1109" i="7"/>
  <c r="V1110" i="7"/>
  <c r="V1111" i="7"/>
  <c r="V1112" i="7"/>
  <c r="V1113" i="7"/>
  <c r="V1114" i="7"/>
  <c r="V1115" i="7"/>
  <c r="V1116" i="7"/>
  <c r="V1117" i="7"/>
  <c r="V1118" i="7"/>
  <c r="V1119" i="7"/>
  <c r="V1120" i="7"/>
  <c r="V1121" i="7"/>
  <c r="V1122" i="7"/>
  <c r="V1123" i="7"/>
  <c r="V1124" i="7"/>
  <c r="V1125" i="7"/>
  <c r="V1126" i="7"/>
  <c r="V1127" i="7"/>
  <c r="V1128" i="7"/>
  <c r="V1129" i="7"/>
  <c r="V1130" i="7"/>
  <c r="V1131" i="7"/>
  <c r="V1132" i="7"/>
  <c r="V1133" i="7"/>
  <c r="V1134" i="7"/>
  <c r="V1135" i="7"/>
  <c r="V1136" i="7"/>
  <c r="V1137" i="7"/>
  <c r="V1138" i="7"/>
  <c r="V1139" i="7"/>
  <c r="V1140" i="7"/>
  <c r="V1141" i="7"/>
  <c r="V1142" i="7"/>
  <c r="V1143" i="7"/>
  <c r="V1144" i="7"/>
  <c r="V1145" i="7"/>
  <c r="V1146" i="7"/>
  <c r="V1147" i="7"/>
  <c r="V1148" i="7"/>
  <c r="V1149" i="7"/>
  <c r="V1150" i="7"/>
  <c r="V1151" i="7"/>
  <c r="V1152" i="7"/>
  <c r="V1153" i="7"/>
  <c r="V1154" i="7"/>
  <c r="V1155" i="7"/>
  <c r="V1156" i="7"/>
  <c r="V1157" i="7"/>
  <c r="V1158" i="7"/>
  <c r="V1159" i="7"/>
  <c r="V1160" i="7"/>
  <c r="V1161" i="7"/>
  <c r="V1162" i="7"/>
  <c r="V1163" i="7"/>
  <c r="V1164" i="7"/>
  <c r="V1165" i="7"/>
  <c r="V1166" i="7"/>
  <c r="V1167" i="7"/>
  <c r="V1168" i="7"/>
  <c r="V1169" i="7"/>
  <c r="V1170" i="7"/>
  <c r="V1171" i="7"/>
  <c r="V1172" i="7"/>
  <c r="V1173" i="7"/>
  <c r="V1174" i="7"/>
  <c r="V1175" i="7"/>
  <c r="V1176" i="7"/>
  <c r="V1177" i="7"/>
  <c r="V1178" i="7"/>
  <c r="V1179" i="7"/>
  <c r="V1180" i="7"/>
  <c r="V1181" i="7"/>
  <c r="V1182" i="7"/>
  <c r="V1183" i="7"/>
  <c r="V1184" i="7"/>
  <c r="V1185" i="7"/>
  <c r="V1186" i="7"/>
  <c r="V1187" i="7"/>
  <c r="V1188" i="7"/>
  <c r="V1189" i="7"/>
  <c r="V1190" i="7"/>
  <c r="V1191" i="7"/>
  <c r="V1192" i="7"/>
  <c r="V1193" i="7"/>
  <c r="V1194" i="7"/>
  <c r="V1195" i="7"/>
  <c r="V1196" i="7"/>
  <c r="V1197" i="7"/>
  <c r="V1198" i="7"/>
  <c r="V1199" i="7"/>
  <c r="V1200" i="7"/>
  <c r="V1201" i="7"/>
  <c r="V1202" i="7"/>
  <c r="V1203" i="7"/>
  <c r="V1204" i="7"/>
  <c r="V1205" i="7"/>
  <c r="V1206" i="7"/>
  <c r="V1207" i="7"/>
  <c r="V1208" i="7"/>
  <c r="V1209" i="7"/>
  <c r="V1210" i="7"/>
  <c r="V1211" i="7"/>
  <c r="V1212" i="7"/>
  <c r="V1213" i="7"/>
  <c r="V1214" i="7"/>
  <c r="V1215" i="7"/>
  <c r="V1216" i="7"/>
  <c r="V1217" i="7"/>
  <c r="V1218" i="7"/>
  <c r="V1219" i="7"/>
  <c r="V1220" i="7"/>
  <c r="V1221" i="7"/>
  <c r="V1222" i="7"/>
  <c r="V1223" i="7"/>
  <c r="V1224" i="7"/>
  <c r="V1225" i="7"/>
  <c r="V1226" i="7"/>
  <c r="V1227" i="7"/>
  <c r="V1228" i="7"/>
  <c r="V1229" i="7"/>
  <c r="V1230" i="7"/>
  <c r="V1231" i="7"/>
  <c r="V1232" i="7"/>
  <c r="V1233" i="7"/>
  <c r="V1234" i="7"/>
  <c r="V1235" i="7"/>
  <c r="V1236" i="7"/>
  <c r="V1237" i="7"/>
  <c r="V1238" i="7"/>
  <c r="V1239" i="7"/>
  <c r="V1240" i="7"/>
  <c r="V1241" i="7"/>
  <c r="V1242" i="7"/>
  <c r="V1243" i="7"/>
  <c r="V1244" i="7"/>
  <c r="V1245" i="7"/>
  <c r="V1246" i="7"/>
  <c r="V1247" i="7"/>
  <c r="V1248" i="7"/>
  <c r="V1249" i="7"/>
  <c r="V1250" i="7"/>
  <c r="V1251" i="7"/>
  <c r="V1252" i="7"/>
  <c r="V1253" i="7"/>
  <c r="V1254" i="7"/>
  <c r="V1255" i="7"/>
  <c r="V1256" i="7"/>
  <c r="V1257" i="7"/>
  <c r="V1258" i="7"/>
  <c r="V1259" i="7"/>
  <c r="V1260" i="7"/>
  <c r="V1261" i="7"/>
  <c r="V1262" i="7"/>
  <c r="V1263" i="7"/>
  <c r="V1264" i="7"/>
  <c r="V1265" i="7"/>
  <c r="V1266" i="7"/>
  <c r="V1267" i="7"/>
  <c r="V1268" i="7"/>
  <c r="V1269" i="7"/>
  <c r="V1270" i="7"/>
  <c r="V1271" i="7"/>
  <c r="V1272" i="7"/>
  <c r="V1273" i="7"/>
  <c r="V1274" i="7"/>
  <c r="V1275" i="7"/>
  <c r="V1276" i="7"/>
  <c r="V1277" i="7"/>
  <c r="V1278" i="7"/>
  <c r="V1279" i="7"/>
  <c r="V1280" i="7"/>
  <c r="V1281" i="7"/>
  <c r="V1282" i="7"/>
  <c r="V1283" i="7"/>
  <c r="V1284" i="7"/>
  <c r="V1285" i="7"/>
  <c r="V1286" i="7"/>
  <c r="V1287" i="7"/>
  <c r="V1288" i="7"/>
  <c r="V1289" i="7"/>
  <c r="V1290" i="7"/>
  <c r="V1291" i="7"/>
  <c r="V1292" i="7"/>
  <c r="V1293" i="7"/>
  <c r="V1294" i="7"/>
  <c r="V1295" i="7"/>
  <c r="V1296" i="7"/>
  <c r="V1297" i="7"/>
  <c r="V1298" i="7"/>
  <c r="V1299" i="7"/>
  <c r="V1300" i="7"/>
  <c r="V1301" i="7"/>
  <c r="V1302" i="7"/>
  <c r="V1303" i="7"/>
  <c r="V1304" i="7"/>
  <c r="V1305" i="7"/>
  <c r="V1306" i="7"/>
  <c r="V1307" i="7"/>
  <c r="V1308" i="7"/>
  <c r="V1309" i="7"/>
  <c r="V1310" i="7"/>
  <c r="V1311" i="7"/>
  <c r="V1312" i="7"/>
  <c r="V1313" i="7"/>
  <c r="V1314" i="7"/>
  <c r="V1315" i="7"/>
  <c r="V1316" i="7"/>
  <c r="V1317" i="7"/>
  <c r="V1318" i="7"/>
  <c r="V1319" i="7"/>
  <c r="V1320" i="7"/>
  <c r="V1321" i="7"/>
  <c r="V1322" i="7"/>
  <c r="V1323" i="7"/>
  <c r="V1324" i="7"/>
  <c r="V1325" i="7"/>
  <c r="V1326" i="7"/>
  <c r="V1327" i="7"/>
  <c r="V1328" i="7"/>
  <c r="V1329" i="7"/>
  <c r="V1330" i="7"/>
  <c r="V1331" i="7"/>
  <c r="V1332" i="7"/>
  <c r="V1333" i="7"/>
  <c r="V1334" i="7"/>
  <c r="V1335" i="7"/>
  <c r="V1336" i="7"/>
  <c r="V1337" i="7"/>
  <c r="V1338" i="7"/>
  <c r="V1339" i="7"/>
  <c r="V1340" i="7"/>
  <c r="V1341" i="7"/>
  <c r="V1342" i="7"/>
  <c r="V1343" i="7"/>
  <c r="V1344" i="7"/>
  <c r="V1345" i="7"/>
  <c r="V1346" i="7"/>
  <c r="V1347" i="7"/>
  <c r="V1348" i="7"/>
  <c r="V1349" i="7"/>
  <c r="V1350" i="7"/>
  <c r="V1351" i="7"/>
  <c r="V1352" i="7"/>
  <c r="V1353" i="7"/>
  <c r="V1354" i="7"/>
  <c r="V1355" i="7"/>
  <c r="V1356" i="7"/>
  <c r="V1357" i="7"/>
  <c r="V1358" i="7"/>
  <c r="V1359" i="7"/>
  <c r="V1360" i="7"/>
  <c r="V1361" i="7"/>
  <c r="V1362" i="7"/>
  <c r="V1363" i="7"/>
  <c r="V1364" i="7"/>
  <c r="V1365" i="7"/>
  <c r="V1366" i="7"/>
  <c r="V1367" i="7"/>
  <c r="V1368" i="7"/>
  <c r="V1369" i="7"/>
  <c r="V1370" i="7"/>
  <c r="V1371" i="7"/>
  <c r="V1372" i="7"/>
  <c r="V1373" i="7"/>
  <c r="V1374" i="7"/>
  <c r="V1375" i="7"/>
  <c r="V1376" i="7"/>
  <c r="V1377" i="7"/>
  <c r="V1378" i="7"/>
  <c r="V1379" i="7"/>
  <c r="V1380" i="7"/>
  <c r="V1381" i="7"/>
  <c r="V1382" i="7"/>
  <c r="V1383" i="7"/>
  <c r="V1384" i="7"/>
  <c r="V1385" i="7"/>
  <c r="V1386" i="7"/>
  <c r="V1387" i="7"/>
  <c r="V1388" i="7"/>
  <c r="V1389" i="7"/>
  <c r="V1390" i="7"/>
  <c r="V1391" i="7"/>
  <c r="V1392" i="7"/>
  <c r="V1393" i="7"/>
  <c r="V1394" i="7"/>
  <c r="V1395" i="7"/>
  <c r="V1396" i="7"/>
  <c r="V1397" i="7"/>
  <c r="V1398" i="7"/>
  <c r="V1399" i="7"/>
  <c r="V1400" i="7"/>
  <c r="V1401" i="7"/>
  <c r="V1402" i="7"/>
  <c r="V1403" i="7"/>
  <c r="V1404" i="7"/>
  <c r="V1405" i="7"/>
  <c r="V1406" i="7"/>
  <c r="V1407" i="7"/>
  <c r="V1408" i="7"/>
  <c r="V1409" i="7"/>
  <c r="V1410" i="7"/>
  <c r="V1411" i="7"/>
  <c r="V1412" i="7"/>
  <c r="V1413" i="7"/>
  <c r="V1414" i="7"/>
  <c r="V1415" i="7"/>
  <c r="V1416" i="7"/>
  <c r="V1417" i="7"/>
  <c r="V1418" i="7"/>
  <c r="V1419" i="7"/>
  <c r="V1420" i="7"/>
  <c r="V1421" i="7"/>
  <c r="V1422" i="7"/>
  <c r="V1423" i="7"/>
  <c r="V1424" i="7"/>
  <c r="V1425" i="7"/>
  <c r="V1426" i="7"/>
  <c r="V1427" i="7"/>
  <c r="V1428" i="7"/>
  <c r="V1429" i="7"/>
  <c r="V1430" i="7"/>
  <c r="V1431" i="7"/>
  <c r="V1432" i="7"/>
  <c r="V1433" i="7"/>
  <c r="V1434" i="7"/>
  <c r="V1435" i="7"/>
  <c r="V1436" i="7"/>
  <c r="V1437" i="7"/>
  <c r="V1438" i="7"/>
  <c r="V1439" i="7"/>
  <c r="V1440" i="7"/>
  <c r="V1441" i="7"/>
  <c r="V1442" i="7"/>
  <c r="V1443" i="7"/>
  <c r="V1444" i="7"/>
  <c r="V1445" i="7"/>
  <c r="V1446" i="7"/>
  <c r="V1447" i="7"/>
  <c r="V1448" i="7"/>
  <c r="V1449" i="7"/>
  <c r="V1450" i="7"/>
  <c r="V1451" i="7"/>
  <c r="V1452" i="7"/>
  <c r="V1453" i="7"/>
  <c r="V1454" i="7"/>
  <c r="V1455" i="7"/>
  <c r="V1456" i="7"/>
  <c r="V1457" i="7"/>
  <c r="V1458" i="7"/>
  <c r="V1459" i="7"/>
  <c r="V1460" i="7"/>
  <c r="V1461" i="7"/>
  <c r="V1462" i="7"/>
  <c r="V1463" i="7"/>
  <c r="V1464" i="7"/>
  <c r="V1465" i="7"/>
  <c r="V1466" i="7"/>
  <c r="V1467" i="7"/>
  <c r="V1468" i="7"/>
  <c r="V1469" i="7"/>
  <c r="V1470" i="7"/>
  <c r="V1471" i="7"/>
  <c r="V1472" i="7"/>
  <c r="V1473" i="7"/>
  <c r="V1474" i="7"/>
  <c r="V1475" i="7"/>
  <c r="V1476" i="7"/>
  <c r="V1477" i="7"/>
  <c r="V1478" i="7"/>
  <c r="V1479" i="7"/>
  <c r="V1480" i="7"/>
  <c r="V1481" i="7"/>
  <c r="V1482" i="7"/>
  <c r="V1483" i="7"/>
  <c r="V1484" i="7"/>
  <c r="V1485" i="7"/>
  <c r="V1486" i="7"/>
  <c r="V1487" i="7"/>
  <c r="V1488" i="7"/>
  <c r="V1489" i="7"/>
  <c r="V1490" i="7"/>
  <c r="V1491" i="7"/>
  <c r="V1492" i="7"/>
  <c r="V1493" i="7"/>
  <c r="V1494" i="7"/>
  <c r="V1495" i="7"/>
  <c r="V1496" i="7"/>
  <c r="V1497" i="7"/>
  <c r="V1498" i="7"/>
  <c r="V1499" i="7"/>
  <c r="V1500" i="7"/>
  <c r="V1501" i="7"/>
  <c r="V1502" i="7"/>
  <c r="V1503" i="7"/>
  <c r="V1504" i="7"/>
  <c r="V1505" i="7"/>
  <c r="V1506" i="7"/>
  <c r="V1507" i="7"/>
  <c r="V1508" i="7"/>
  <c r="V1509" i="7"/>
  <c r="V1510" i="7"/>
  <c r="V1511" i="7"/>
  <c r="V1512" i="7"/>
  <c r="V1513" i="7"/>
  <c r="V1514" i="7"/>
  <c r="V1515" i="7"/>
  <c r="V1516" i="7"/>
  <c r="V1517" i="7"/>
  <c r="V1518" i="7"/>
  <c r="V1519" i="7"/>
  <c r="V1520" i="7"/>
  <c r="V1521" i="7"/>
  <c r="V1522" i="7"/>
  <c r="V1523" i="7"/>
  <c r="V1524" i="7"/>
  <c r="V1525" i="7"/>
  <c r="V1526" i="7"/>
  <c r="V1527" i="7"/>
  <c r="V1528" i="7"/>
  <c r="V1529" i="7"/>
  <c r="V1530" i="7"/>
  <c r="V1531" i="7"/>
  <c r="V1532" i="7"/>
  <c r="V1533" i="7"/>
  <c r="V1534" i="7"/>
  <c r="V1535" i="7"/>
  <c r="V1536" i="7"/>
  <c r="V1537" i="7"/>
  <c r="V1538" i="7"/>
  <c r="V1539" i="7"/>
  <c r="V1540" i="7"/>
  <c r="V1541" i="7"/>
  <c r="V1542" i="7"/>
  <c r="V1543" i="7"/>
  <c r="V1544" i="7"/>
  <c r="V1545" i="7"/>
  <c r="V1546" i="7"/>
  <c r="V1547" i="7"/>
  <c r="V1548" i="7"/>
  <c r="V1549" i="7"/>
  <c r="V1550" i="7"/>
  <c r="V1551" i="7"/>
  <c r="V1552" i="7"/>
  <c r="V1553" i="7"/>
  <c r="V1554" i="7"/>
  <c r="V1555" i="7"/>
  <c r="V1556" i="7"/>
  <c r="V1557" i="7"/>
  <c r="V1558" i="7"/>
  <c r="V1559" i="7"/>
  <c r="V1560" i="7"/>
  <c r="V1561" i="7"/>
  <c r="V1562" i="7"/>
  <c r="V1563" i="7"/>
  <c r="V1564" i="7"/>
  <c r="V1565" i="7"/>
  <c r="V1566" i="7"/>
  <c r="V1567" i="7"/>
  <c r="V1568" i="7"/>
  <c r="V1569" i="7"/>
  <c r="V1570" i="7"/>
  <c r="V1571" i="7"/>
  <c r="V1572" i="7"/>
  <c r="V1573" i="7"/>
  <c r="V1574" i="7"/>
  <c r="V1575" i="7"/>
  <c r="V1576" i="7"/>
  <c r="V1577" i="7"/>
  <c r="V1578" i="7"/>
  <c r="V1579" i="7"/>
  <c r="V1580" i="7"/>
  <c r="V1581" i="7"/>
  <c r="V1582" i="7"/>
  <c r="V1583" i="7"/>
  <c r="V1584" i="7"/>
  <c r="V1585" i="7"/>
  <c r="V1586" i="7"/>
  <c r="V1587" i="7"/>
  <c r="V1588" i="7"/>
  <c r="V1589" i="7"/>
  <c r="V1590" i="7"/>
  <c r="V1591" i="7"/>
  <c r="V1592" i="7"/>
  <c r="V1593" i="7"/>
  <c r="V1594" i="7"/>
  <c r="V1595" i="7"/>
  <c r="V1596" i="7"/>
  <c r="V1597" i="7"/>
  <c r="V1598" i="7"/>
  <c r="V1599" i="7"/>
  <c r="V1600" i="7"/>
  <c r="V1601" i="7"/>
  <c r="V1602" i="7"/>
  <c r="V1603" i="7"/>
  <c r="V1604" i="7"/>
  <c r="V1605" i="7"/>
  <c r="V1606" i="7"/>
  <c r="V1607" i="7"/>
  <c r="V1608" i="7"/>
  <c r="V1609" i="7"/>
  <c r="V1610" i="7"/>
  <c r="V1611" i="7"/>
  <c r="V1612" i="7"/>
  <c r="V1613" i="7"/>
  <c r="V1614" i="7"/>
  <c r="V1615" i="7"/>
  <c r="V1616" i="7"/>
  <c r="V1617" i="7"/>
  <c r="V1618" i="7"/>
  <c r="V1619" i="7"/>
  <c r="V1620" i="7"/>
  <c r="V1621" i="7"/>
  <c r="V1622" i="7"/>
  <c r="V1623" i="7"/>
  <c r="V1624" i="7"/>
  <c r="V1625" i="7"/>
  <c r="V1626" i="7"/>
  <c r="V1627" i="7"/>
  <c r="V1628" i="7"/>
  <c r="V1629" i="7"/>
  <c r="V1630" i="7"/>
  <c r="V1631" i="7"/>
  <c r="V1632" i="7"/>
  <c r="V1633" i="7"/>
  <c r="V1634" i="7"/>
  <c r="V1635" i="7"/>
  <c r="V1636" i="7"/>
  <c r="V1637" i="7"/>
  <c r="V1638" i="7"/>
  <c r="V1639" i="7"/>
  <c r="V1640" i="7"/>
  <c r="V1641" i="7"/>
  <c r="V1642" i="7"/>
  <c r="V1643" i="7"/>
  <c r="V1644" i="7"/>
  <c r="V1645" i="7"/>
  <c r="V1646" i="7"/>
  <c r="V1647" i="7"/>
  <c r="V1648" i="7"/>
  <c r="V1649" i="7"/>
  <c r="V1650" i="7"/>
  <c r="V1651" i="7"/>
  <c r="V1652" i="7"/>
  <c r="V1653" i="7"/>
  <c r="V1654" i="7"/>
  <c r="V1655" i="7"/>
  <c r="V1656" i="7"/>
  <c r="V1657" i="7"/>
  <c r="V1658" i="7"/>
  <c r="V1659" i="7"/>
  <c r="V1660" i="7"/>
  <c r="V1661" i="7"/>
  <c r="V1662" i="7"/>
  <c r="V1663" i="7"/>
  <c r="V1664" i="7"/>
  <c r="V1665" i="7"/>
  <c r="V1666" i="7"/>
  <c r="V1667" i="7"/>
  <c r="V1668" i="7"/>
  <c r="V1669" i="7"/>
  <c r="V1670" i="7"/>
  <c r="V1671" i="7"/>
  <c r="V1672" i="7"/>
  <c r="V1673" i="7"/>
  <c r="V1674" i="7"/>
  <c r="V1675" i="7"/>
  <c r="V1676" i="7"/>
  <c r="V1677" i="7"/>
  <c r="V1678" i="7"/>
  <c r="V1679" i="7"/>
  <c r="V1680" i="7"/>
  <c r="V1681" i="7"/>
  <c r="V1682" i="7"/>
  <c r="V1683" i="7"/>
  <c r="V1684" i="7"/>
  <c r="V1685" i="7"/>
  <c r="V1686" i="7"/>
  <c r="V1687" i="7"/>
  <c r="V1688" i="7"/>
  <c r="V1689" i="7"/>
  <c r="V1690" i="7"/>
  <c r="V1691" i="7"/>
  <c r="V1692" i="7"/>
  <c r="V1693" i="7"/>
  <c r="V1694" i="7"/>
  <c r="V1695" i="7"/>
  <c r="V1696" i="7"/>
  <c r="V1697" i="7"/>
  <c r="V1698" i="7"/>
  <c r="V1699" i="7"/>
  <c r="V1700" i="7"/>
  <c r="V1701" i="7"/>
  <c r="V1702" i="7"/>
  <c r="V1703" i="7"/>
  <c r="V1704" i="7"/>
  <c r="V1705" i="7"/>
  <c r="V1706" i="7"/>
  <c r="V1707" i="7"/>
  <c r="V1708" i="7"/>
  <c r="V1709" i="7"/>
  <c r="V1710" i="7"/>
  <c r="V1711" i="7"/>
  <c r="V1712" i="7"/>
  <c r="V1713" i="7"/>
  <c r="V1714" i="7"/>
  <c r="V1715" i="7"/>
  <c r="V1716" i="7"/>
  <c r="V1717" i="7"/>
  <c r="V1718" i="7"/>
  <c r="V1719" i="7"/>
  <c r="V1720" i="7"/>
  <c r="V1721" i="7"/>
  <c r="V1722" i="7"/>
  <c r="V1723" i="7"/>
  <c r="V1724" i="7"/>
  <c r="V1725" i="7"/>
  <c r="V1726" i="7"/>
  <c r="V1727" i="7"/>
  <c r="V1728" i="7"/>
  <c r="V1729" i="7"/>
  <c r="V1730" i="7"/>
  <c r="V1731" i="7"/>
  <c r="V1732" i="7"/>
  <c r="V1733" i="7"/>
  <c r="V1734" i="7"/>
  <c r="V1735" i="7"/>
  <c r="V1736" i="7"/>
  <c r="V1737" i="7"/>
  <c r="V1738" i="7"/>
  <c r="V1739" i="7"/>
  <c r="V1740" i="7"/>
  <c r="V1741" i="7"/>
  <c r="V1742" i="7"/>
  <c r="V1743" i="7"/>
  <c r="V1744" i="7"/>
  <c r="V1745" i="7"/>
  <c r="V1746" i="7"/>
  <c r="V1747" i="7"/>
  <c r="V1748" i="7"/>
  <c r="V1749" i="7"/>
  <c r="V1750" i="7"/>
  <c r="V1751" i="7"/>
  <c r="V1752" i="7"/>
  <c r="V1753" i="7"/>
  <c r="V1754" i="7"/>
  <c r="V1755" i="7"/>
  <c r="V1756" i="7"/>
  <c r="V1757" i="7"/>
  <c r="V1758" i="7"/>
  <c r="V1759" i="7"/>
  <c r="V1760" i="7"/>
  <c r="V1761" i="7"/>
  <c r="V1762" i="7"/>
  <c r="V1763" i="7"/>
  <c r="V1764" i="7"/>
  <c r="V1765" i="7"/>
  <c r="V1766" i="7"/>
  <c r="V1767" i="7"/>
  <c r="V1768" i="7"/>
  <c r="V1769" i="7"/>
  <c r="V1770" i="7"/>
  <c r="V1771" i="7"/>
  <c r="V1772" i="7"/>
  <c r="V1773" i="7"/>
  <c r="V1774" i="7"/>
  <c r="V1775" i="7"/>
  <c r="V1776" i="7"/>
  <c r="V1777" i="7"/>
  <c r="V1778" i="7"/>
  <c r="V1779" i="7"/>
  <c r="V1780" i="7"/>
  <c r="V1781" i="7"/>
  <c r="V1782" i="7"/>
  <c r="V1783" i="7"/>
  <c r="V1784" i="7"/>
  <c r="V1785" i="7"/>
  <c r="V1786" i="7"/>
  <c r="V1787" i="7"/>
  <c r="V1788" i="7"/>
  <c r="V1789" i="7"/>
  <c r="V1790" i="7"/>
  <c r="V1791" i="7"/>
  <c r="V1792" i="7"/>
  <c r="V1793" i="7"/>
  <c r="V1794" i="7"/>
  <c r="V1795" i="7"/>
  <c r="V1796" i="7"/>
  <c r="V1797" i="7"/>
  <c r="V1798" i="7"/>
  <c r="V1799" i="7"/>
  <c r="V1800" i="7"/>
  <c r="V1801" i="7"/>
  <c r="V1802" i="7"/>
  <c r="V1803" i="7"/>
  <c r="V1804" i="7"/>
  <c r="V1805" i="7"/>
  <c r="V1806" i="7"/>
  <c r="V1807" i="7"/>
  <c r="V1808" i="7"/>
  <c r="V1809" i="7"/>
  <c r="V1810" i="7"/>
  <c r="V1811" i="7"/>
  <c r="V1812" i="7"/>
  <c r="V1813" i="7"/>
  <c r="V1814" i="7"/>
  <c r="V1815" i="7"/>
  <c r="V1816" i="7"/>
  <c r="V1817" i="7"/>
  <c r="V1818" i="7"/>
  <c r="V1819" i="7"/>
  <c r="V1820" i="7"/>
  <c r="V1821" i="7"/>
  <c r="V1822" i="7"/>
  <c r="V1823" i="7"/>
  <c r="V1824" i="7"/>
  <c r="V1825" i="7"/>
  <c r="V1826" i="7"/>
  <c r="V1827" i="7"/>
  <c r="V1828" i="7"/>
  <c r="V1829" i="7"/>
  <c r="V1830" i="7"/>
  <c r="V1831" i="7"/>
  <c r="V1832" i="7"/>
  <c r="V1833" i="7"/>
  <c r="V1834" i="7"/>
  <c r="V1835" i="7"/>
  <c r="V1836" i="7"/>
  <c r="V1837" i="7"/>
  <c r="V1838" i="7"/>
  <c r="V1839" i="7"/>
  <c r="V1840" i="7"/>
  <c r="V1841" i="7"/>
  <c r="V1842" i="7"/>
  <c r="V1843" i="7"/>
  <c r="V1844" i="7"/>
  <c r="V1845" i="7"/>
  <c r="V1846" i="7"/>
  <c r="V1847" i="7"/>
  <c r="V1848" i="7"/>
  <c r="V1849" i="7"/>
  <c r="V1850" i="7"/>
  <c r="V1851" i="7"/>
  <c r="V1852" i="7"/>
  <c r="V1853" i="7"/>
  <c r="V1854" i="7"/>
  <c r="V1855" i="7"/>
  <c r="V1856" i="7"/>
  <c r="V1857" i="7"/>
  <c r="V1858" i="7"/>
  <c r="V1859" i="7"/>
  <c r="V1860" i="7"/>
  <c r="V1861" i="7"/>
  <c r="V1862" i="7"/>
  <c r="V1863" i="7"/>
  <c r="V1864" i="7"/>
  <c r="V1865" i="7"/>
  <c r="V1866" i="7"/>
  <c r="V1867" i="7"/>
  <c r="V1868" i="7"/>
  <c r="V1869" i="7"/>
  <c r="V1870" i="7"/>
  <c r="V1871" i="7"/>
  <c r="V1872" i="7"/>
  <c r="V1873" i="7"/>
  <c r="V1874" i="7"/>
  <c r="V1875" i="7"/>
  <c r="V1876" i="7"/>
  <c r="V1877" i="7"/>
  <c r="V1878" i="7"/>
  <c r="V1879" i="7"/>
  <c r="V1880" i="7"/>
  <c r="V1881" i="7"/>
  <c r="V1882" i="7"/>
  <c r="V1883" i="7"/>
  <c r="V1884" i="7"/>
  <c r="V1885" i="7"/>
  <c r="V1886" i="7"/>
  <c r="V1887" i="7"/>
  <c r="V1888" i="7"/>
  <c r="V1889" i="7"/>
  <c r="V1890" i="7"/>
  <c r="V1891" i="7"/>
  <c r="V1892" i="7"/>
  <c r="V1893" i="7"/>
  <c r="V1894" i="7"/>
  <c r="V1895" i="7"/>
  <c r="V1896" i="7"/>
  <c r="V1897" i="7"/>
  <c r="V1898" i="7"/>
  <c r="V1899" i="7"/>
  <c r="V1900" i="7"/>
  <c r="V1901" i="7"/>
  <c r="V1902" i="7"/>
  <c r="V1903" i="7"/>
  <c r="V1904" i="7"/>
  <c r="V1905" i="7"/>
  <c r="V1906" i="7"/>
  <c r="V1907" i="7"/>
  <c r="V1908" i="7"/>
  <c r="V1909" i="7"/>
  <c r="V1910" i="7"/>
  <c r="V1911" i="7"/>
  <c r="V1912" i="7"/>
  <c r="V1913" i="7"/>
  <c r="V1914" i="7"/>
  <c r="V1915" i="7"/>
  <c r="V1916" i="7"/>
  <c r="V1917" i="7"/>
  <c r="V1918" i="7"/>
  <c r="V1919" i="7"/>
  <c r="V1920" i="7"/>
  <c r="V1921" i="7"/>
  <c r="V1922" i="7"/>
  <c r="V1923" i="7"/>
  <c r="V1924" i="7"/>
  <c r="V1925" i="7"/>
  <c r="V1926" i="7"/>
  <c r="V1927" i="7"/>
  <c r="V1928" i="7"/>
  <c r="V1929" i="7"/>
  <c r="V1930" i="7"/>
  <c r="V1931" i="7"/>
  <c r="V1932" i="7"/>
  <c r="V1933" i="7"/>
  <c r="V1934" i="7"/>
  <c r="V1935" i="7"/>
  <c r="V1936" i="7"/>
  <c r="V1937" i="7"/>
  <c r="V1938" i="7"/>
  <c r="V1939" i="7"/>
  <c r="V1940" i="7"/>
  <c r="V1941" i="7"/>
  <c r="V1942" i="7"/>
  <c r="V1943" i="7"/>
  <c r="V1944" i="7"/>
  <c r="V1945" i="7"/>
  <c r="V1946" i="7"/>
  <c r="V1947" i="7"/>
  <c r="V1948" i="7"/>
  <c r="V1949" i="7"/>
  <c r="V1950" i="7"/>
  <c r="V1951" i="7"/>
  <c r="V1952" i="7"/>
  <c r="V1953" i="7"/>
  <c r="V1954" i="7"/>
  <c r="V1955" i="7"/>
  <c r="V1956" i="7"/>
  <c r="V1957" i="7"/>
  <c r="V1958" i="7"/>
  <c r="V1959" i="7"/>
  <c r="V1960" i="7"/>
  <c r="V1961" i="7"/>
  <c r="V1962" i="7"/>
  <c r="V1963" i="7"/>
  <c r="V1964" i="7"/>
  <c r="V1965" i="7"/>
  <c r="V1966" i="7"/>
  <c r="V1967" i="7"/>
  <c r="V1968" i="7"/>
  <c r="V1969" i="7"/>
  <c r="V1970" i="7"/>
  <c r="V1971" i="7"/>
  <c r="V1972" i="7"/>
  <c r="V1973" i="7"/>
  <c r="V1974" i="7"/>
  <c r="V1975" i="7"/>
  <c r="V1976" i="7"/>
  <c r="V1977" i="7"/>
  <c r="V1978" i="7"/>
  <c r="V1979" i="7"/>
  <c r="V1980" i="7"/>
  <c r="V1981" i="7"/>
  <c r="V1982" i="7"/>
  <c r="V1983" i="7"/>
  <c r="V1984" i="7"/>
  <c r="V1985" i="7"/>
  <c r="V1986" i="7"/>
  <c r="V1987" i="7"/>
  <c r="V1988" i="7"/>
  <c r="V1989" i="7"/>
  <c r="V1990" i="7"/>
  <c r="V1991" i="7"/>
  <c r="V1992" i="7"/>
  <c r="V1993" i="7"/>
  <c r="V1994" i="7"/>
  <c r="V1995" i="7"/>
  <c r="V1996" i="7"/>
  <c r="V1997" i="7"/>
  <c r="V1998" i="7"/>
  <c r="V1999" i="7"/>
  <c r="V2000" i="7"/>
  <c r="V2001" i="7"/>
  <c r="V2002" i="7"/>
  <c r="V2003" i="7"/>
  <c r="V2004" i="7"/>
  <c r="V2005" i="7"/>
  <c r="V2006" i="7"/>
  <c r="V2007" i="7"/>
  <c r="V2008" i="7"/>
  <c r="V2009" i="7"/>
  <c r="V2010" i="7"/>
  <c r="V2011" i="7"/>
  <c r="V2012" i="7"/>
  <c r="V2013" i="7"/>
  <c r="V2014" i="7"/>
  <c r="V2015" i="7"/>
  <c r="V2016" i="7"/>
  <c r="V2017" i="7"/>
  <c r="V2018" i="7"/>
  <c r="V2019" i="7"/>
  <c r="V2020" i="7"/>
  <c r="V2021" i="7"/>
  <c r="V2022" i="7"/>
  <c r="V2023" i="7"/>
  <c r="V2024" i="7"/>
  <c r="V2025" i="7"/>
  <c r="V2026" i="7"/>
  <c r="V2027" i="7"/>
  <c r="V2028" i="7"/>
  <c r="V2029" i="7"/>
  <c r="V2030" i="7"/>
  <c r="V2031" i="7"/>
  <c r="V2032" i="7"/>
  <c r="V2033" i="7"/>
  <c r="V2034" i="7"/>
  <c r="V2035" i="7"/>
  <c r="V2036" i="7"/>
  <c r="V2037" i="7"/>
  <c r="V2038" i="7"/>
  <c r="V2039" i="7"/>
  <c r="V2040" i="7"/>
  <c r="V2041" i="7"/>
  <c r="V2042" i="7"/>
  <c r="V2043" i="7"/>
  <c r="V2044" i="7"/>
  <c r="V2045" i="7"/>
  <c r="V2046" i="7"/>
  <c r="V2047" i="7"/>
  <c r="V2048" i="7"/>
  <c r="V2049" i="7"/>
  <c r="V2050" i="7"/>
  <c r="V2051" i="7"/>
  <c r="V2052" i="7"/>
  <c r="V2053" i="7"/>
  <c r="V2054" i="7"/>
  <c r="V2055" i="7"/>
  <c r="V2056" i="7"/>
  <c r="V2057" i="7"/>
  <c r="V2058" i="7"/>
  <c r="V2059" i="7"/>
  <c r="V2060" i="7"/>
  <c r="V2061" i="7"/>
  <c r="V2062" i="7"/>
  <c r="V2063" i="7"/>
  <c r="V2064" i="7"/>
  <c r="V2065" i="7"/>
  <c r="V2066" i="7"/>
  <c r="V2067" i="7"/>
  <c r="V2068" i="7"/>
  <c r="V2069" i="7"/>
  <c r="V2070" i="7"/>
  <c r="V2071" i="7"/>
  <c r="V2072" i="7"/>
  <c r="V2073" i="7"/>
  <c r="V2074" i="7"/>
  <c r="V2075" i="7"/>
  <c r="V2076" i="7"/>
  <c r="V2077" i="7"/>
  <c r="V2078" i="7"/>
  <c r="V2079" i="7"/>
  <c r="V2080" i="7"/>
  <c r="V2081" i="7"/>
  <c r="V2082" i="7"/>
  <c r="V2083" i="7"/>
  <c r="V2084" i="7"/>
  <c r="V2085" i="7"/>
  <c r="V2086" i="7"/>
  <c r="V2087" i="7"/>
  <c r="V2088" i="7"/>
  <c r="V2089" i="7"/>
  <c r="V2090" i="7"/>
  <c r="V2091" i="7"/>
  <c r="V2092" i="7"/>
  <c r="V2093" i="7"/>
  <c r="V2094" i="7"/>
  <c r="V2095" i="7"/>
  <c r="V2096" i="7"/>
  <c r="V2097" i="7"/>
  <c r="V2098" i="7"/>
  <c r="V2099" i="7"/>
  <c r="V2100" i="7"/>
  <c r="V2101" i="7"/>
  <c r="V2102" i="7"/>
  <c r="V2103" i="7"/>
  <c r="V2104" i="7"/>
  <c r="V2105" i="7"/>
  <c r="V2106" i="7"/>
  <c r="V2107" i="7"/>
  <c r="V2108" i="7"/>
  <c r="V2109" i="7"/>
  <c r="V2110" i="7"/>
  <c r="V2111" i="7"/>
  <c r="V2112" i="7"/>
  <c r="V2113" i="7"/>
  <c r="V2114" i="7"/>
  <c r="V2115" i="7"/>
  <c r="V2116" i="7"/>
  <c r="V2117" i="7"/>
  <c r="V2118" i="7"/>
  <c r="V2119" i="7"/>
  <c r="V2120" i="7"/>
  <c r="V2121" i="7"/>
  <c r="V2122" i="7"/>
  <c r="V2123" i="7"/>
  <c r="V2124" i="7"/>
  <c r="V2125" i="7"/>
  <c r="V2126" i="7"/>
  <c r="V2127" i="7"/>
  <c r="V2128" i="7"/>
  <c r="V2129" i="7"/>
  <c r="V2130" i="7"/>
  <c r="V2131" i="7"/>
  <c r="V2132" i="7"/>
  <c r="V2133" i="7"/>
  <c r="V2134" i="7"/>
  <c r="V2135" i="7"/>
  <c r="V2136" i="7"/>
  <c r="V2137" i="7"/>
  <c r="V2138" i="7"/>
  <c r="V2139" i="7"/>
  <c r="V2140" i="7"/>
  <c r="V2141" i="7"/>
  <c r="V2142" i="7"/>
  <c r="V2143" i="7"/>
  <c r="V2144" i="7"/>
  <c r="V2145" i="7"/>
  <c r="V2146" i="7"/>
  <c r="V2147" i="7"/>
  <c r="V2148" i="7"/>
  <c r="V2149" i="7"/>
  <c r="V2150" i="7"/>
  <c r="V2151" i="7"/>
  <c r="V2152" i="7"/>
  <c r="V2153" i="7"/>
  <c r="V2154" i="7"/>
  <c r="V2155" i="7"/>
  <c r="V2156" i="7"/>
  <c r="V2157" i="7"/>
  <c r="V2158" i="7"/>
  <c r="V2159" i="7"/>
  <c r="V2160" i="7"/>
  <c r="V2161" i="7"/>
  <c r="V2162" i="7"/>
  <c r="V2163" i="7"/>
  <c r="V2164" i="7"/>
  <c r="V2165" i="7"/>
  <c r="V2166" i="7"/>
  <c r="V2167" i="7"/>
  <c r="V2168" i="7"/>
  <c r="V2169" i="7"/>
  <c r="V2170" i="7"/>
  <c r="V2171" i="7"/>
  <c r="V2172" i="7"/>
  <c r="V2173" i="7"/>
  <c r="V2174" i="7"/>
  <c r="V2175" i="7"/>
  <c r="V2176" i="7"/>
  <c r="V2177" i="7"/>
  <c r="V2178" i="7"/>
  <c r="V2179" i="7"/>
  <c r="V2180" i="7"/>
  <c r="V2181" i="7"/>
  <c r="V2182" i="7"/>
  <c r="V2183" i="7"/>
  <c r="V2184" i="7"/>
  <c r="V2185" i="7"/>
  <c r="V2186" i="7"/>
  <c r="V2187" i="7"/>
  <c r="V2188" i="7"/>
  <c r="V2189" i="7"/>
  <c r="V2190" i="7"/>
  <c r="V2191" i="7"/>
  <c r="V2192" i="7"/>
  <c r="V2193" i="7"/>
  <c r="V2194" i="7"/>
  <c r="V2195" i="7"/>
  <c r="V2196" i="7"/>
  <c r="V2197" i="7"/>
  <c r="V2198" i="7"/>
  <c r="V2199" i="7"/>
  <c r="V2200" i="7"/>
  <c r="V2201" i="7"/>
  <c r="V2202" i="7"/>
  <c r="V2203" i="7"/>
  <c r="V2204" i="7"/>
  <c r="V2205" i="7"/>
  <c r="V2206" i="7"/>
  <c r="V2207" i="7"/>
  <c r="V2208" i="7"/>
  <c r="V2209" i="7"/>
  <c r="V2210" i="7"/>
  <c r="V2211" i="7"/>
  <c r="V2212" i="7"/>
  <c r="V2213" i="7"/>
  <c r="V2214" i="7"/>
  <c r="V2215" i="7"/>
  <c r="V2216" i="7"/>
  <c r="V2217" i="7"/>
  <c r="V2218" i="7"/>
  <c r="V2219" i="7"/>
  <c r="V2220" i="7"/>
  <c r="V2221" i="7"/>
  <c r="V2222" i="7"/>
  <c r="V2223" i="7"/>
  <c r="V2224" i="7"/>
  <c r="V2225" i="7"/>
  <c r="V2226" i="7"/>
  <c r="V2227" i="7"/>
  <c r="V2228" i="7"/>
  <c r="V2229" i="7"/>
  <c r="V2230" i="7"/>
  <c r="V2231" i="7"/>
  <c r="V2232" i="7"/>
  <c r="V2233" i="7"/>
  <c r="V2234" i="7"/>
  <c r="V2235" i="7"/>
  <c r="V2236" i="7"/>
  <c r="V2237" i="7"/>
  <c r="V2238" i="7"/>
  <c r="V2239" i="7"/>
  <c r="V2240" i="7"/>
  <c r="V2241" i="7"/>
  <c r="S2" i="7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1986" i="7"/>
  <c r="S1987" i="7"/>
  <c r="S1988" i="7"/>
  <c r="S1989" i="7"/>
  <c r="S1990" i="7"/>
  <c r="S1991" i="7"/>
  <c r="S1992" i="7"/>
  <c r="S1993" i="7"/>
  <c r="S1994" i="7"/>
  <c r="S1995" i="7"/>
  <c r="S1996" i="7"/>
  <c r="S1997" i="7"/>
  <c r="S1998" i="7"/>
  <c r="S1999" i="7"/>
  <c r="S2000" i="7"/>
  <c r="S2001" i="7"/>
  <c r="S2002" i="7"/>
  <c r="S2003" i="7"/>
  <c r="S2004" i="7"/>
  <c r="S2005" i="7"/>
  <c r="S2006" i="7"/>
  <c r="S2007" i="7"/>
  <c r="S2008" i="7"/>
  <c r="S2009" i="7"/>
  <c r="S2010" i="7"/>
  <c r="S2011" i="7"/>
  <c r="S2012" i="7"/>
  <c r="S2013" i="7"/>
  <c r="S2014" i="7"/>
  <c r="S2015" i="7"/>
  <c r="S2016" i="7"/>
  <c r="S2017" i="7"/>
  <c r="S2018" i="7"/>
  <c r="S2019" i="7"/>
  <c r="S2020" i="7"/>
  <c r="S2021" i="7"/>
  <c r="S2022" i="7"/>
  <c r="S2023" i="7"/>
  <c r="S2024" i="7"/>
  <c r="S2025" i="7"/>
  <c r="S2026" i="7"/>
  <c r="S2027" i="7"/>
  <c r="S2028" i="7"/>
  <c r="S2029" i="7"/>
  <c r="S2030" i="7"/>
  <c r="S2031" i="7"/>
  <c r="S2032" i="7"/>
  <c r="S2033" i="7"/>
  <c r="S2034" i="7"/>
  <c r="S2035" i="7"/>
  <c r="S2036" i="7"/>
  <c r="S2037" i="7"/>
  <c r="S2038" i="7"/>
  <c r="S2039" i="7"/>
  <c r="S2040" i="7"/>
  <c r="S2041" i="7"/>
  <c r="S2042" i="7"/>
  <c r="S2043" i="7"/>
  <c r="S2044" i="7"/>
  <c r="S2045" i="7"/>
  <c r="S2046" i="7"/>
  <c r="S2047" i="7"/>
  <c r="S2048" i="7"/>
  <c r="S2049" i="7"/>
  <c r="S2050" i="7"/>
  <c r="S2051" i="7"/>
  <c r="S2052" i="7"/>
  <c r="S2053" i="7"/>
  <c r="S2054" i="7"/>
  <c r="S2055" i="7"/>
  <c r="S2056" i="7"/>
  <c r="S2057" i="7"/>
  <c r="S2058" i="7"/>
  <c r="S2059" i="7"/>
  <c r="S2060" i="7"/>
  <c r="S2061" i="7"/>
  <c r="S2062" i="7"/>
  <c r="S2063" i="7"/>
  <c r="S2064" i="7"/>
  <c r="S2065" i="7"/>
  <c r="S2066" i="7"/>
  <c r="S2067" i="7"/>
  <c r="S2068" i="7"/>
  <c r="S2069" i="7"/>
  <c r="S2070" i="7"/>
  <c r="S2071" i="7"/>
  <c r="S2072" i="7"/>
  <c r="S2073" i="7"/>
  <c r="S2074" i="7"/>
  <c r="S2075" i="7"/>
  <c r="S2076" i="7"/>
  <c r="S2077" i="7"/>
  <c r="S2078" i="7"/>
  <c r="S2079" i="7"/>
  <c r="S2080" i="7"/>
  <c r="S2081" i="7"/>
  <c r="S2082" i="7"/>
  <c r="S2083" i="7"/>
  <c r="S2084" i="7"/>
  <c r="S2085" i="7"/>
  <c r="S2086" i="7"/>
  <c r="S2087" i="7"/>
  <c r="S2088" i="7"/>
  <c r="S2089" i="7"/>
  <c r="S2090" i="7"/>
  <c r="S2091" i="7"/>
  <c r="S2092" i="7"/>
  <c r="S2093" i="7"/>
  <c r="S2094" i="7"/>
  <c r="S2095" i="7"/>
  <c r="S2096" i="7"/>
  <c r="S2097" i="7"/>
  <c r="S2098" i="7"/>
  <c r="S2099" i="7"/>
  <c r="S2100" i="7"/>
  <c r="S2101" i="7"/>
  <c r="S2102" i="7"/>
  <c r="S2103" i="7"/>
  <c r="S2104" i="7"/>
  <c r="S2105" i="7"/>
  <c r="S2106" i="7"/>
  <c r="S2107" i="7"/>
  <c r="S2108" i="7"/>
  <c r="S2109" i="7"/>
  <c r="S2110" i="7"/>
  <c r="S2111" i="7"/>
  <c r="S2112" i="7"/>
  <c r="S2113" i="7"/>
  <c r="S2114" i="7"/>
  <c r="S2115" i="7"/>
  <c r="S2116" i="7"/>
  <c r="S2117" i="7"/>
  <c r="S2118" i="7"/>
  <c r="S2119" i="7"/>
  <c r="S2120" i="7"/>
  <c r="S2121" i="7"/>
  <c r="S2122" i="7"/>
  <c r="S2123" i="7"/>
  <c r="S2124" i="7"/>
  <c r="S2125" i="7"/>
  <c r="S2126" i="7"/>
  <c r="S2127" i="7"/>
  <c r="S2128" i="7"/>
  <c r="S2129" i="7"/>
  <c r="S2130" i="7"/>
  <c r="S2131" i="7"/>
  <c r="S2132" i="7"/>
  <c r="S2133" i="7"/>
  <c r="S2134" i="7"/>
  <c r="S2135" i="7"/>
  <c r="S2136" i="7"/>
  <c r="S2137" i="7"/>
  <c r="S2138" i="7"/>
  <c r="S2139" i="7"/>
  <c r="S2140" i="7"/>
  <c r="S2141" i="7"/>
  <c r="S2142" i="7"/>
  <c r="S2143" i="7"/>
  <c r="S2144" i="7"/>
  <c r="S2145" i="7"/>
  <c r="S2146" i="7"/>
  <c r="S2147" i="7"/>
  <c r="S2148" i="7"/>
  <c r="S2149" i="7"/>
  <c r="S2150" i="7"/>
  <c r="S2151" i="7"/>
  <c r="S2152" i="7"/>
  <c r="S2153" i="7"/>
  <c r="S2154" i="7"/>
  <c r="S2155" i="7"/>
  <c r="S2156" i="7"/>
  <c r="S2157" i="7"/>
  <c r="S2158" i="7"/>
  <c r="S2159" i="7"/>
  <c r="S2160" i="7"/>
  <c r="S2161" i="7"/>
  <c r="S2162" i="7"/>
  <c r="S2163" i="7"/>
  <c r="S2164" i="7"/>
  <c r="S2165" i="7"/>
  <c r="S2166" i="7"/>
  <c r="S2167" i="7"/>
  <c r="S2168" i="7"/>
  <c r="S2169" i="7"/>
  <c r="S2170" i="7"/>
  <c r="S2171" i="7"/>
  <c r="S2172" i="7"/>
  <c r="S2173" i="7"/>
  <c r="S2174" i="7"/>
  <c r="S2175" i="7"/>
  <c r="S2176" i="7"/>
  <c r="S2177" i="7"/>
  <c r="S2178" i="7"/>
  <c r="S2179" i="7"/>
  <c r="S2180" i="7"/>
  <c r="S2181" i="7"/>
  <c r="S2182" i="7"/>
  <c r="S2183" i="7"/>
  <c r="S2184" i="7"/>
  <c r="S2185" i="7"/>
  <c r="S2186" i="7"/>
  <c r="S2187" i="7"/>
  <c r="S2188" i="7"/>
  <c r="S2189" i="7"/>
  <c r="S2190" i="7"/>
  <c r="S2191" i="7"/>
  <c r="S2192" i="7"/>
  <c r="S2193" i="7"/>
  <c r="S2194" i="7"/>
  <c r="S2195" i="7"/>
  <c r="S2196" i="7"/>
  <c r="S2197" i="7"/>
  <c r="S2198" i="7"/>
  <c r="S2199" i="7"/>
  <c r="S2200" i="7"/>
  <c r="S2201" i="7"/>
  <c r="S2202" i="7"/>
  <c r="S2203" i="7"/>
  <c r="S2204" i="7"/>
  <c r="S2205" i="7"/>
  <c r="S2206" i="7"/>
  <c r="S2207" i="7"/>
  <c r="S2208" i="7"/>
  <c r="S2209" i="7"/>
  <c r="S2210" i="7"/>
  <c r="S2211" i="7"/>
  <c r="S2212" i="7"/>
  <c r="S2213" i="7"/>
  <c r="S2214" i="7"/>
  <c r="S2215" i="7"/>
  <c r="S2216" i="7"/>
  <c r="S2217" i="7"/>
  <c r="S2218" i="7"/>
  <c r="S2219" i="7"/>
  <c r="S2220" i="7"/>
  <c r="S2221" i="7"/>
  <c r="S2222" i="7"/>
  <c r="S2223" i="7"/>
  <c r="S2224" i="7"/>
  <c r="S2225" i="7"/>
  <c r="S2226" i="7"/>
  <c r="S2227" i="7"/>
  <c r="S2228" i="7"/>
  <c r="S2229" i="7"/>
  <c r="S2230" i="7"/>
  <c r="S2231" i="7"/>
  <c r="S2232" i="7"/>
  <c r="S2233" i="7"/>
  <c r="S2234" i="7"/>
  <c r="S2235" i="7"/>
  <c r="S2236" i="7"/>
  <c r="S2237" i="7"/>
  <c r="S2238" i="7"/>
  <c r="S2239" i="7"/>
  <c r="S2240" i="7"/>
  <c r="S2241" i="7"/>
  <c r="L235" i="8"/>
  <c r="M235" i="8" s="1"/>
  <c r="L1581" i="8"/>
  <c r="M1581" i="8" s="1"/>
  <c r="L2208" i="8"/>
  <c r="M2208" i="8" s="1"/>
  <c r="L3" i="8"/>
  <c r="M3" i="8" s="1"/>
  <c r="L4" i="8"/>
  <c r="M4" i="8" s="1"/>
  <c r="L5" i="8"/>
  <c r="M5" i="8" s="1"/>
  <c r="L6" i="8"/>
  <c r="M6" i="8" s="1"/>
  <c r="L7" i="8"/>
  <c r="M7" i="8" s="1"/>
  <c r="L8" i="8"/>
  <c r="M8" i="8" s="1"/>
  <c r="L9" i="8"/>
  <c r="M9" i="8" s="1"/>
  <c r="L10" i="8"/>
  <c r="M10" i="8" s="1"/>
  <c r="L11" i="8"/>
  <c r="M11" i="8" s="1"/>
  <c r="L12" i="8"/>
  <c r="M12" i="8" s="1"/>
  <c r="L13" i="8"/>
  <c r="M13" i="8" s="1"/>
  <c r="L14" i="8"/>
  <c r="M14" i="8" s="1"/>
  <c r="L15" i="8"/>
  <c r="M15" i="8" s="1"/>
  <c r="L16" i="8"/>
  <c r="M16" i="8" s="1"/>
  <c r="L17" i="8"/>
  <c r="M17" i="8" s="1"/>
  <c r="L18" i="8"/>
  <c r="M18" i="8" s="1"/>
  <c r="L19" i="8"/>
  <c r="M19" i="8" s="1"/>
  <c r="L20" i="8"/>
  <c r="M20" i="8" s="1"/>
  <c r="L21" i="8"/>
  <c r="M21" i="8" s="1"/>
  <c r="L22" i="8"/>
  <c r="M22" i="8" s="1"/>
  <c r="L23" i="8"/>
  <c r="M23" i="8" s="1"/>
  <c r="L24" i="8"/>
  <c r="M24" i="8" s="1"/>
  <c r="L25" i="8"/>
  <c r="M25" i="8" s="1"/>
  <c r="L26" i="8"/>
  <c r="M26" i="8" s="1"/>
  <c r="L27" i="8"/>
  <c r="M27" i="8" s="1"/>
  <c r="L28" i="8"/>
  <c r="M28" i="8" s="1"/>
  <c r="L29" i="8"/>
  <c r="M29" i="8" s="1"/>
  <c r="L30" i="8"/>
  <c r="M30" i="8" s="1"/>
  <c r="L31" i="8"/>
  <c r="M31" i="8" s="1"/>
  <c r="L32" i="8"/>
  <c r="M32" i="8" s="1"/>
  <c r="L33" i="8"/>
  <c r="M33" i="8" s="1"/>
  <c r="L34" i="8"/>
  <c r="M34" i="8" s="1"/>
  <c r="L35" i="8"/>
  <c r="M35" i="8" s="1"/>
  <c r="L36" i="8"/>
  <c r="M36" i="8" s="1"/>
  <c r="L37" i="8"/>
  <c r="M37" i="8" s="1"/>
  <c r="L38" i="8"/>
  <c r="M38" i="8" s="1"/>
  <c r="L39" i="8"/>
  <c r="M39" i="8" s="1"/>
  <c r="L40" i="8"/>
  <c r="M40" i="8" s="1"/>
  <c r="L41" i="8"/>
  <c r="M41" i="8" s="1"/>
  <c r="L42" i="8"/>
  <c r="M42" i="8" s="1"/>
  <c r="L43" i="8"/>
  <c r="M43" i="8" s="1"/>
  <c r="L44" i="8"/>
  <c r="M44" i="8" s="1"/>
  <c r="L45" i="8"/>
  <c r="M45" i="8" s="1"/>
  <c r="L46" i="8"/>
  <c r="M46" i="8" s="1"/>
  <c r="L47" i="8"/>
  <c r="M47" i="8" s="1"/>
  <c r="L48" i="8"/>
  <c r="M48" i="8" s="1"/>
  <c r="L49" i="8"/>
  <c r="M49" i="8" s="1"/>
  <c r="L50" i="8"/>
  <c r="M50" i="8" s="1"/>
  <c r="L51" i="8"/>
  <c r="M51" i="8" s="1"/>
  <c r="L52" i="8"/>
  <c r="M52" i="8" s="1"/>
  <c r="L53" i="8"/>
  <c r="M53" i="8" s="1"/>
  <c r="L54" i="8"/>
  <c r="M54" i="8" s="1"/>
  <c r="L55" i="8"/>
  <c r="M55" i="8" s="1"/>
  <c r="L56" i="8"/>
  <c r="M56" i="8" s="1"/>
  <c r="L57" i="8"/>
  <c r="M57" i="8" s="1"/>
  <c r="L58" i="8"/>
  <c r="M58" i="8" s="1"/>
  <c r="L59" i="8"/>
  <c r="M59" i="8" s="1"/>
  <c r="L60" i="8"/>
  <c r="M60" i="8" s="1"/>
  <c r="L61" i="8"/>
  <c r="M61" i="8" s="1"/>
  <c r="L62" i="8"/>
  <c r="M62" i="8" s="1"/>
  <c r="L63" i="8"/>
  <c r="M63" i="8" s="1"/>
  <c r="L64" i="8"/>
  <c r="M64" i="8" s="1"/>
  <c r="L65" i="8"/>
  <c r="M65" i="8" s="1"/>
  <c r="L66" i="8"/>
  <c r="M66" i="8" s="1"/>
  <c r="L67" i="8"/>
  <c r="M67" i="8" s="1"/>
  <c r="L68" i="8"/>
  <c r="M68" i="8" s="1"/>
  <c r="L69" i="8"/>
  <c r="M69" i="8" s="1"/>
  <c r="L70" i="8"/>
  <c r="M70" i="8" s="1"/>
  <c r="L71" i="8"/>
  <c r="M71" i="8" s="1"/>
  <c r="L72" i="8"/>
  <c r="M72" i="8" s="1"/>
  <c r="L73" i="8"/>
  <c r="M73" i="8" s="1"/>
  <c r="L74" i="8"/>
  <c r="M74" i="8" s="1"/>
  <c r="L75" i="8"/>
  <c r="M75" i="8" s="1"/>
  <c r="L76" i="8"/>
  <c r="M76" i="8" s="1"/>
  <c r="L77" i="8"/>
  <c r="M77" i="8" s="1"/>
  <c r="L78" i="8"/>
  <c r="M78" i="8" s="1"/>
  <c r="L79" i="8"/>
  <c r="M79" i="8" s="1"/>
  <c r="L80" i="8"/>
  <c r="M80" i="8" s="1"/>
  <c r="L81" i="8"/>
  <c r="M81" i="8" s="1"/>
  <c r="L82" i="8"/>
  <c r="M82" i="8" s="1"/>
  <c r="L83" i="8"/>
  <c r="M83" i="8" s="1"/>
  <c r="L84" i="8"/>
  <c r="M84" i="8" s="1"/>
  <c r="L85" i="8"/>
  <c r="M85" i="8" s="1"/>
  <c r="L86" i="8"/>
  <c r="M86" i="8" s="1"/>
  <c r="L87" i="8"/>
  <c r="M87" i="8" s="1"/>
  <c r="L88" i="8"/>
  <c r="M88" i="8" s="1"/>
  <c r="L89" i="8"/>
  <c r="M89" i="8" s="1"/>
  <c r="L90" i="8"/>
  <c r="M90" i="8" s="1"/>
  <c r="L91" i="8"/>
  <c r="M91" i="8" s="1"/>
  <c r="L92" i="8"/>
  <c r="M92" i="8" s="1"/>
  <c r="L93" i="8"/>
  <c r="M93" i="8" s="1"/>
  <c r="L94" i="8"/>
  <c r="M94" i="8" s="1"/>
  <c r="L95" i="8"/>
  <c r="M95" i="8" s="1"/>
  <c r="L96" i="8"/>
  <c r="M96" i="8" s="1"/>
  <c r="L97" i="8"/>
  <c r="M97" i="8" s="1"/>
  <c r="L98" i="8"/>
  <c r="M98" i="8" s="1"/>
  <c r="L99" i="8"/>
  <c r="M99" i="8" s="1"/>
  <c r="L100" i="8"/>
  <c r="M100" i="8" s="1"/>
  <c r="L101" i="8"/>
  <c r="M101" i="8" s="1"/>
  <c r="L102" i="8"/>
  <c r="M102" i="8" s="1"/>
  <c r="L103" i="8"/>
  <c r="M103" i="8" s="1"/>
  <c r="L104" i="8"/>
  <c r="M104" i="8" s="1"/>
  <c r="L105" i="8"/>
  <c r="M105" i="8" s="1"/>
  <c r="L106" i="8"/>
  <c r="M106" i="8" s="1"/>
  <c r="L107" i="8"/>
  <c r="M107" i="8" s="1"/>
  <c r="L108" i="8"/>
  <c r="M108" i="8" s="1"/>
  <c r="L109" i="8"/>
  <c r="M109" i="8" s="1"/>
  <c r="L110" i="8"/>
  <c r="M110" i="8" s="1"/>
  <c r="L111" i="8"/>
  <c r="M111" i="8" s="1"/>
  <c r="L112" i="8"/>
  <c r="M112" i="8" s="1"/>
  <c r="L113" i="8"/>
  <c r="M113" i="8" s="1"/>
  <c r="L114" i="8"/>
  <c r="M114" i="8" s="1"/>
  <c r="L115" i="8"/>
  <c r="M115" i="8" s="1"/>
  <c r="L116" i="8"/>
  <c r="M116" i="8" s="1"/>
  <c r="L117" i="8"/>
  <c r="M117" i="8" s="1"/>
  <c r="L118" i="8"/>
  <c r="M118" i="8" s="1"/>
  <c r="L119" i="8"/>
  <c r="M119" i="8" s="1"/>
  <c r="L120" i="8"/>
  <c r="M120" i="8" s="1"/>
  <c r="L121" i="8"/>
  <c r="M121" i="8" s="1"/>
  <c r="L122" i="8"/>
  <c r="M122" i="8" s="1"/>
  <c r="L123" i="8"/>
  <c r="M123" i="8" s="1"/>
  <c r="L124" i="8"/>
  <c r="M124" i="8" s="1"/>
  <c r="L125" i="8"/>
  <c r="M125" i="8" s="1"/>
  <c r="L126" i="8"/>
  <c r="M126" i="8" s="1"/>
  <c r="L127" i="8"/>
  <c r="M127" i="8" s="1"/>
  <c r="L128" i="8"/>
  <c r="M128" i="8" s="1"/>
  <c r="L129" i="8"/>
  <c r="M129" i="8" s="1"/>
  <c r="L130" i="8"/>
  <c r="M130" i="8" s="1"/>
  <c r="L131" i="8"/>
  <c r="M131" i="8" s="1"/>
  <c r="L132" i="8"/>
  <c r="M132" i="8" s="1"/>
  <c r="L133" i="8"/>
  <c r="M133" i="8" s="1"/>
  <c r="L134" i="8"/>
  <c r="M134" i="8" s="1"/>
  <c r="L135" i="8"/>
  <c r="M135" i="8" s="1"/>
  <c r="L136" i="8"/>
  <c r="M136" i="8" s="1"/>
  <c r="L137" i="8"/>
  <c r="M137" i="8" s="1"/>
  <c r="L138" i="8"/>
  <c r="M138" i="8" s="1"/>
  <c r="L139" i="8"/>
  <c r="M139" i="8" s="1"/>
  <c r="L140" i="8"/>
  <c r="M140" i="8" s="1"/>
  <c r="L141" i="8"/>
  <c r="M141" i="8" s="1"/>
  <c r="L142" i="8"/>
  <c r="M142" i="8" s="1"/>
  <c r="L143" i="8"/>
  <c r="M143" i="8" s="1"/>
  <c r="L144" i="8"/>
  <c r="M144" i="8" s="1"/>
  <c r="L145" i="8"/>
  <c r="M145" i="8" s="1"/>
  <c r="L146" i="8"/>
  <c r="M146" i="8" s="1"/>
  <c r="L147" i="8"/>
  <c r="M147" i="8" s="1"/>
  <c r="L148" i="8"/>
  <c r="M148" i="8" s="1"/>
  <c r="L149" i="8"/>
  <c r="M149" i="8" s="1"/>
  <c r="L150" i="8"/>
  <c r="M150" i="8" s="1"/>
  <c r="L151" i="8"/>
  <c r="M151" i="8" s="1"/>
  <c r="L152" i="8"/>
  <c r="M152" i="8" s="1"/>
  <c r="L153" i="8"/>
  <c r="M153" i="8" s="1"/>
  <c r="L154" i="8"/>
  <c r="M154" i="8" s="1"/>
  <c r="L155" i="8"/>
  <c r="M155" i="8" s="1"/>
  <c r="L156" i="8"/>
  <c r="M156" i="8" s="1"/>
  <c r="L157" i="8"/>
  <c r="M157" i="8" s="1"/>
  <c r="L158" i="8"/>
  <c r="M158" i="8" s="1"/>
  <c r="L159" i="8"/>
  <c r="M159" i="8" s="1"/>
  <c r="L160" i="8"/>
  <c r="M160" i="8" s="1"/>
  <c r="L161" i="8"/>
  <c r="M161" i="8" s="1"/>
  <c r="L162" i="8"/>
  <c r="M162" i="8" s="1"/>
  <c r="L163" i="8"/>
  <c r="M163" i="8" s="1"/>
  <c r="L164" i="8"/>
  <c r="M164" i="8" s="1"/>
  <c r="L165" i="8"/>
  <c r="M165" i="8" s="1"/>
  <c r="L166" i="8"/>
  <c r="M166" i="8" s="1"/>
  <c r="L167" i="8"/>
  <c r="M167" i="8" s="1"/>
  <c r="L168" i="8"/>
  <c r="M168" i="8" s="1"/>
  <c r="L169" i="8"/>
  <c r="M169" i="8" s="1"/>
  <c r="L170" i="8"/>
  <c r="M170" i="8" s="1"/>
  <c r="L171" i="8"/>
  <c r="M171" i="8" s="1"/>
  <c r="L172" i="8"/>
  <c r="M172" i="8" s="1"/>
  <c r="L173" i="8"/>
  <c r="M173" i="8" s="1"/>
  <c r="L174" i="8"/>
  <c r="M174" i="8" s="1"/>
  <c r="L175" i="8"/>
  <c r="M175" i="8" s="1"/>
  <c r="L176" i="8"/>
  <c r="M176" i="8" s="1"/>
  <c r="L177" i="8"/>
  <c r="M177" i="8" s="1"/>
  <c r="L178" i="8"/>
  <c r="M178" i="8" s="1"/>
  <c r="L179" i="8"/>
  <c r="M179" i="8" s="1"/>
  <c r="L180" i="8"/>
  <c r="M180" i="8" s="1"/>
  <c r="L181" i="8"/>
  <c r="M181" i="8" s="1"/>
  <c r="L182" i="8"/>
  <c r="M182" i="8" s="1"/>
  <c r="L183" i="8"/>
  <c r="M183" i="8" s="1"/>
  <c r="L184" i="8"/>
  <c r="M184" i="8" s="1"/>
  <c r="L185" i="8"/>
  <c r="M185" i="8" s="1"/>
  <c r="L186" i="8"/>
  <c r="M186" i="8" s="1"/>
  <c r="L187" i="8"/>
  <c r="M187" i="8" s="1"/>
  <c r="L188" i="8"/>
  <c r="M188" i="8" s="1"/>
  <c r="L189" i="8"/>
  <c r="M189" i="8" s="1"/>
  <c r="L190" i="8"/>
  <c r="M190" i="8" s="1"/>
  <c r="L191" i="8"/>
  <c r="M191" i="8" s="1"/>
  <c r="L192" i="8"/>
  <c r="M192" i="8" s="1"/>
  <c r="L193" i="8"/>
  <c r="M193" i="8" s="1"/>
  <c r="L194" i="8"/>
  <c r="M194" i="8" s="1"/>
  <c r="L195" i="8"/>
  <c r="M195" i="8" s="1"/>
  <c r="L196" i="8"/>
  <c r="M196" i="8" s="1"/>
  <c r="L197" i="8"/>
  <c r="M197" i="8" s="1"/>
  <c r="L198" i="8"/>
  <c r="M198" i="8" s="1"/>
  <c r="L199" i="8"/>
  <c r="M199" i="8" s="1"/>
  <c r="L200" i="8"/>
  <c r="M200" i="8" s="1"/>
  <c r="L201" i="8"/>
  <c r="M201" i="8" s="1"/>
  <c r="L202" i="8"/>
  <c r="M202" i="8" s="1"/>
  <c r="L203" i="8"/>
  <c r="M203" i="8" s="1"/>
  <c r="L204" i="8"/>
  <c r="M204" i="8" s="1"/>
  <c r="L205" i="8"/>
  <c r="M205" i="8" s="1"/>
  <c r="L206" i="8"/>
  <c r="M206" i="8" s="1"/>
  <c r="L207" i="8"/>
  <c r="M207" i="8" s="1"/>
  <c r="L208" i="8"/>
  <c r="M208" i="8" s="1"/>
  <c r="L209" i="8"/>
  <c r="M209" i="8" s="1"/>
  <c r="L210" i="8"/>
  <c r="M210" i="8" s="1"/>
  <c r="L211" i="8"/>
  <c r="M211" i="8" s="1"/>
  <c r="L212" i="8"/>
  <c r="M212" i="8" s="1"/>
  <c r="L213" i="8"/>
  <c r="M213" i="8" s="1"/>
  <c r="L214" i="8"/>
  <c r="M214" i="8" s="1"/>
  <c r="L215" i="8"/>
  <c r="M215" i="8" s="1"/>
  <c r="L216" i="8"/>
  <c r="M216" i="8" s="1"/>
  <c r="L217" i="8"/>
  <c r="M217" i="8" s="1"/>
  <c r="L218" i="8"/>
  <c r="M218" i="8" s="1"/>
  <c r="L219" i="8"/>
  <c r="M219" i="8" s="1"/>
  <c r="L220" i="8"/>
  <c r="M220" i="8" s="1"/>
  <c r="L221" i="8"/>
  <c r="M221" i="8" s="1"/>
  <c r="L222" i="8"/>
  <c r="M222" i="8" s="1"/>
  <c r="L223" i="8"/>
  <c r="M223" i="8" s="1"/>
  <c r="L224" i="8"/>
  <c r="M224" i="8" s="1"/>
  <c r="L225" i="8"/>
  <c r="M225" i="8" s="1"/>
  <c r="L226" i="8"/>
  <c r="M226" i="8" s="1"/>
  <c r="L227" i="8"/>
  <c r="M227" i="8" s="1"/>
  <c r="L228" i="8"/>
  <c r="M228" i="8" s="1"/>
  <c r="L229" i="8"/>
  <c r="M229" i="8" s="1"/>
  <c r="L230" i="8"/>
  <c r="M230" i="8" s="1"/>
  <c r="L231" i="8"/>
  <c r="M231" i="8" s="1"/>
  <c r="L232" i="8"/>
  <c r="M232" i="8" s="1"/>
  <c r="L233" i="8"/>
  <c r="M233" i="8" s="1"/>
  <c r="L234" i="8"/>
  <c r="M234" i="8" s="1"/>
  <c r="L236" i="8"/>
  <c r="M236" i="8" s="1"/>
  <c r="L237" i="8"/>
  <c r="M237" i="8" s="1"/>
  <c r="L238" i="8"/>
  <c r="M238" i="8" s="1"/>
  <c r="L239" i="8"/>
  <c r="M239" i="8" s="1"/>
  <c r="L240" i="8"/>
  <c r="M240" i="8" s="1"/>
  <c r="L241" i="8"/>
  <c r="M241" i="8" s="1"/>
  <c r="L242" i="8"/>
  <c r="M242" i="8" s="1"/>
  <c r="L243" i="8"/>
  <c r="M243" i="8" s="1"/>
  <c r="L244" i="8"/>
  <c r="M244" i="8" s="1"/>
  <c r="L245" i="8"/>
  <c r="M245" i="8" s="1"/>
  <c r="L246" i="8"/>
  <c r="M246" i="8" s="1"/>
  <c r="L247" i="8"/>
  <c r="M247" i="8" s="1"/>
  <c r="L248" i="8"/>
  <c r="M248" i="8" s="1"/>
  <c r="L249" i="8"/>
  <c r="M249" i="8" s="1"/>
  <c r="L250" i="8"/>
  <c r="M250" i="8" s="1"/>
  <c r="L251" i="8"/>
  <c r="M251" i="8" s="1"/>
  <c r="L252" i="8"/>
  <c r="M252" i="8" s="1"/>
  <c r="L253" i="8"/>
  <c r="M253" i="8" s="1"/>
  <c r="L254" i="8"/>
  <c r="M254" i="8" s="1"/>
  <c r="L255" i="8"/>
  <c r="M255" i="8" s="1"/>
  <c r="L256" i="8"/>
  <c r="M256" i="8" s="1"/>
  <c r="L257" i="8"/>
  <c r="M257" i="8" s="1"/>
  <c r="L258" i="8"/>
  <c r="M258" i="8" s="1"/>
  <c r="L259" i="8"/>
  <c r="M259" i="8" s="1"/>
  <c r="L260" i="8"/>
  <c r="M260" i="8" s="1"/>
  <c r="L261" i="8"/>
  <c r="M261" i="8" s="1"/>
  <c r="L262" i="8"/>
  <c r="M262" i="8" s="1"/>
  <c r="L263" i="8"/>
  <c r="M263" i="8" s="1"/>
  <c r="L264" i="8"/>
  <c r="M264" i="8" s="1"/>
  <c r="L265" i="8"/>
  <c r="M265" i="8" s="1"/>
  <c r="L266" i="8"/>
  <c r="M266" i="8" s="1"/>
  <c r="L267" i="8"/>
  <c r="M267" i="8" s="1"/>
  <c r="L268" i="8"/>
  <c r="M268" i="8" s="1"/>
  <c r="L269" i="8"/>
  <c r="M269" i="8" s="1"/>
  <c r="L270" i="8"/>
  <c r="M270" i="8" s="1"/>
  <c r="L271" i="8"/>
  <c r="M271" i="8" s="1"/>
  <c r="L272" i="8"/>
  <c r="M272" i="8" s="1"/>
  <c r="L273" i="8"/>
  <c r="M273" i="8" s="1"/>
  <c r="L274" i="8"/>
  <c r="M274" i="8" s="1"/>
  <c r="L275" i="8"/>
  <c r="M275" i="8" s="1"/>
  <c r="L276" i="8"/>
  <c r="M276" i="8" s="1"/>
  <c r="L277" i="8"/>
  <c r="M277" i="8" s="1"/>
  <c r="L278" i="8"/>
  <c r="M278" i="8" s="1"/>
  <c r="L279" i="8"/>
  <c r="M279" i="8" s="1"/>
  <c r="L280" i="8"/>
  <c r="M280" i="8" s="1"/>
  <c r="L281" i="8"/>
  <c r="M281" i="8" s="1"/>
  <c r="L282" i="8"/>
  <c r="M282" i="8" s="1"/>
  <c r="L283" i="8"/>
  <c r="M283" i="8" s="1"/>
  <c r="L284" i="8"/>
  <c r="M284" i="8" s="1"/>
  <c r="L285" i="8"/>
  <c r="M285" i="8" s="1"/>
  <c r="L286" i="8"/>
  <c r="M286" i="8" s="1"/>
  <c r="L287" i="8"/>
  <c r="M287" i="8" s="1"/>
  <c r="L288" i="8"/>
  <c r="M288" i="8" s="1"/>
  <c r="L289" i="8"/>
  <c r="M289" i="8" s="1"/>
  <c r="L290" i="8"/>
  <c r="M290" i="8" s="1"/>
  <c r="L291" i="8"/>
  <c r="M291" i="8" s="1"/>
  <c r="L292" i="8"/>
  <c r="M292" i="8" s="1"/>
  <c r="L293" i="8"/>
  <c r="M293" i="8" s="1"/>
  <c r="L294" i="8"/>
  <c r="M294" i="8" s="1"/>
  <c r="L295" i="8"/>
  <c r="M295" i="8" s="1"/>
  <c r="L296" i="8"/>
  <c r="M296" i="8" s="1"/>
  <c r="L297" i="8"/>
  <c r="M297" i="8" s="1"/>
  <c r="L298" i="8"/>
  <c r="M298" i="8" s="1"/>
  <c r="L299" i="8"/>
  <c r="M299" i="8" s="1"/>
  <c r="L300" i="8"/>
  <c r="M300" i="8" s="1"/>
  <c r="L301" i="8"/>
  <c r="M301" i="8" s="1"/>
  <c r="L302" i="8"/>
  <c r="M302" i="8" s="1"/>
  <c r="L303" i="8"/>
  <c r="M303" i="8" s="1"/>
  <c r="L304" i="8"/>
  <c r="M304" i="8" s="1"/>
  <c r="L305" i="8"/>
  <c r="M305" i="8" s="1"/>
  <c r="L306" i="8"/>
  <c r="M306" i="8" s="1"/>
  <c r="L307" i="8"/>
  <c r="M307" i="8" s="1"/>
  <c r="L308" i="8"/>
  <c r="M308" i="8" s="1"/>
  <c r="L309" i="8"/>
  <c r="M309" i="8" s="1"/>
  <c r="L310" i="8"/>
  <c r="M310" i="8" s="1"/>
  <c r="L311" i="8"/>
  <c r="M311" i="8" s="1"/>
  <c r="L312" i="8"/>
  <c r="M312" i="8" s="1"/>
  <c r="L313" i="8"/>
  <c r="M313" i="8" s="1"/>
  <c r="L314" i="8"/>
  <c r="M314" i="8" s="1"/>
  <c r="L315" i="8"/>
  <c r="M315" i="8" s="1"/>
  <c r="L316" i="8"/>
  <c r="M316" i="8" s="1"/>
  <c r="L317" i="8"/>
  <c r="M317" i="8" s="1"/>
  <c r="L318" i="8"/>
  <c r="M318" i="8" s="1"/>
  <c r="L319" i="8"/>
  <c r="M319" i="8" s="1"/>
  <c r="L320" i="8"/>
  <c r="M320" i="8" s="1"/>
  <c r="L321" i="8"/>
  <c r="M321" i="8" s="1"/>
  <c r="L322" i="8"/>
  <c r="M322" i="8" s="1"/>
  <c r="L323" i="8"/>
  <c r="M323" i="8" s="1"/>
  <c r="L324" i="8"/>
  <c r="M324" i="8" s="1"/>
  <c r="L325" i="8"/>
  <c r="M325" i="8" s="1"/>
  <c r="L326" i="8"/>
  <c r="M326" i="8" s="1"/>
  <c r="L327" i="8"/>
  <c r="M327" i="8" s="1"/>
  <c r="L328" i="8"/>
  <c r="M328" i="8" s="1"/>
  <c r="L329" i="8"/>
  <c r="M329" i="8" s="1"/>
  <c r="L330" i="8"/>
  <c r="M330" i="8" s="1"/>
  <c r="L331" i="8"/>
  <c r="M331" i="8" s="1"/>
  <c r="L332" i="8"/>
  <c r="M332" i="8" s="1"/>
  <c r="L333" i="8"/>
  <c r="M333" i="8" s="1"/>
  <c r="L334" i="8"/>
  <c r="M334" i="8" s="1"/>
  <c r="L335" i="8"/>
  <c r="M335" i="8" s="1"/>
  <c r="L336" i="8"/>
  <c r="M336" i="8" s="1"/>
  <c r="L337" i="8"/>
  <c r="M337" i="8" s="1"/>
  <c r="L338" i="8"/>
  <c r="M338" i="8" s="1"/>
  <c r="L339" i="8"/>
  <c r="M339" i="8" s="1"/>
  <c r="L340" i="8"/>
  <c r="M340" i="8" s="1"/>
  <c r="L341" i="8"/>
  <c r="M341" i="8" s="1"/>
  <c r="L342" i="8"/>
  <c r="M342" i="8" s="1"/>
  <c r="L343" i="8"/>
  <c r="M343" i="8" s="1"/>
  <c r="L344" i="8"/>
  <c r="M344" i="8" s="1"/>
  <c r="L345" i="8"/>
  <c r="M345" i="8" s="1"/>
  <c r="L346" i="8"/>
  <c r="M346" i="8" s="1"/>
  <c r="L347" i="8"/>
  <c r="M347" i="8" s="1"/>
  <c r="L348" i="8"/>
  <c r="M348" i="8" s="1"/>
  <c r="L349" i="8"/>
  <c r="M349" i="8" s="1"/>
  <c r="L350" i="8"/>
  <c r="M350" i="8" s="1"/>
  <c r="L351" i="8"/>
  <c r="M351" i="8" s="1"/>
  <c r="L352" i="8"/>
  <c r="M352" i="8" s="1"/>
  <c r="L353" i="8"/>
  <c r="M353" i="8" s="1"/>
  <c r="L354" i="8"/>
  <c r="M354" i="8" s="1"/>
  <c r="L355" i="8"/>
  <c r="M355" i="8" s="1"/>
  <c r="L356" i="8"/>
  <c r="M356" i="8" s="1"/>
  <c r="L357" i="8"/>
  <c r="M357" i="8" s="1"/>
  <c r="L358" i="8"/>
  <c r="M358" i="8" s="1"/>
  <c r="L359" i="8"/>
  <c r="M359" i="8" s="1"/>
  <c r="L360" i="8"/>
  <c r="M360" i="8" s="1"/>
  <c r="L361" i="8"/>
  <c r="M361" i="8" s="1"/>
  <c r="L362" i="8"/>
  <c r="M362" i="8" s="1"/>
  <c r="L363" i="8"/>
  <c r="M363" i="8" s="1"/>
  <c r="L364" i="8"/>
  <c r="M364" i="8" s="1"/>
  <c r="L365" i="8"/>
  <c r="M365" i="8" s="1"/>
  <c r="L366" i="8"/>
  <c r="M366" i="8" s="1"/>
  <c r="L367" i="8"/>
  <c r="M367" i="8" s="1"/>
  <c r="L368" i="8"/>
  <c r="M368" i="8" s="1"/>
  <c r="L369" i="8"/>
  <c r="M369" i="8" s="1"/>
  <c r="L370" i="8"/>
  <c r="M370" i="8" s="1"/>
  <c r="L371" i="8"/>
  <c r="M371" i="8" s="1"/>
  <c r="L372" i="8"/>
  <c r="M372" i="8" s="1"/>
  <c r="L373" i="8"/>
  <c r="M373" i="8" s="1"/>
  <c r="L374" i="8"/>
  <c r="M374" i="8" s="1"/>
  <c r="L375" i="8"/>
  <c r="M375" i="8" s="1"/>
  <c r="L376" i="8"/>
  <c r="M376" i="8" s="1"/>
  <c r="L377" i="8"/>
  <c r="M377" i="8" s="1"/>
  <c r="L378" i="8"/>
  <c r="M378" i="8" s="1"/>
  <c r="L379" i="8"/>
  <c r="M379" i="8" s="1"/>
  <c r="L380" i="8"/>
  <c r="M380" i="8" s="1"/>
  <c r="L381" i="8"/>
  <c r="M381" i="8" s="1"/>
  <c r="L382" i="8"/>
  <c r="M382" i="8" s="1"/>
  <c r="L383" i="8"/>
  <c r="M383" i="8" s="1"/>
  <c r="L384" i="8"/>
  <c r="M384" i="8" s="1"/>
  <c r="L385" i="8"/>
  <c r="M385" i="8" s="1"/>
  <c r="L386" i="8"/>
  <c r="M386" i="8" s="1"/>
  <c r="L387" i="8"/>
  <c r="M387" i="8" s="1"/>
  <c r="L388" i="8"/>
  <c r="M388" i="8" s="1"/>
  <c r="L389" i="8"/>
  <c r="M389" i="8" s="1"/>
  <c r="L390" i="8"/>
  <c r="M390" i="8" s="1"/>
  <c r="L391" i="8"/>
  <c r="M391" i="8" s="1"/>
  <c r="L392" i="8"/>
  <c r="M392" i="8" s="1"/>
  <c r="L393" i="8"/>
  <c r="M393" i="8" s="1"/>
  <c r="L394" i="8"/>
  <c r="M394" i="8" s="1"/>
  <c r="L395" i="8"/>
  <c r="M395" i="8" s="1"/>
  <c r="L396" i="8"/>
  <c r="M396" i="8" s="1"/>
  <c r="L397" i="8"/>
  <c r="M397" i="8" s="1"/>
  <c r="L398" i="8"/>
  <c r="M398" i="8" s="1"/>
  <c r="L399" i="8"/>
  <c r="M399" i="8" s="1"/>
  <c r="L400" i="8"/>
  <c r="M400" i="8" s="1"/>
  <c r="L401" i="8"/>
  <c r="M401" i="8" s="1"/>
  <c r="L402" i="8"/>
  <c r="M402" i="8" s="1"/>
  <c r="L403" i="8"/>
  <c r="M403" i="8" s="1"/>
  <c r="L404" i="8"/>
  <c r="M404" i="8" s="1"/>
  <c r="L405" i="8"/>
  <c r="M405" i="8" s="1"/>
  <c r="L406" i="8"/>
  <c r="M406" i="8" s="1"/>
  <c r="L407" i="8"/>
  <c r="M407" i="8" s="1"/>
  <c r="L408" i="8"/>
  <c r="M408" i="8" s="1"/>
  <c r="L409" i="8"/>
  <c r="M409" i="8" s="1"/>
  <c r="L410" i="8"/>
  <c r="M410" i="8" s="1"/>
  <c r="L411" i="8"/>
  <c r="M411" i="8" s="1"/>
  <c r="L412" i="8"/>
  <c r="M412" i="8" s="1"/>
  <c r="L413" i="8"/>
  <c r="M413" i="8" s="1"/>
  <c r="L414" i="8"/>
  <c r="M414" i="8" s="1"/>
  <c r="L415" i="8"/>
  <c r="M415" i="8" s="1"/>
  <c r="L416" i="8"/>
  <c r="M416" i="8" s="1"/>
  <c r="L417" i="8"/>
  <c r="M417" i="8" s="1"/>
  <c r="L418" i="8"/>
  <c r="M418" i="8" s="1"/>
  <c r="L419" i="8"/>
  <c r="M419" i="8" s="1"/>
  <c r="L420" i="8"/>
  <c r="M420" i="8" s="1"/>
  <c r="L421" i="8"/>
  <c r="M421" i="8" s="1"/>
  <c r="L422" i="8"/>
  <c r="M422" i="8" s="1"/>
  <c r="L423" i="8"/>
  <c r="M423" i="8" s="1"/>
  <c r="L424" i="8"/>
  <c r="M424" i="8" s="1"/>
  <c r="L425" i="8"/>
  <c r="M425" i="8" s="1"/>
  <c r="L426" i="8"/>
  <c r="M426" i="8" s="1"/>
  <c r="L427" i="8"/>
  <c r="M427" i="8" s="1"/>
  <c r="L428" i="8"/>
  <c r="M428" i="8" s="1"/>
  <c r="L429" i="8"/>
  <c r="M429" i="8" s="1"/>
  <c r="L430" i="8"/>
  <c r="M430" i="8" s="1"/>
  <c r="L431" i="8"/>
  <c r="M431" i="8" s="1"/>
  <c r="L432" i="8"/>
  <c r="M432" i="8" s="1"/>
  <c r="L433" i="8"/>
  <c r="M433" i="8" s="1"/>
  <c r="L434" i="8"/>
  <c r="M434" i="8" s="1"/>
  <c r="L435" i="8"/>
  <c r="M435" i="8" s="1"/>
  <c r="L436" i="8"/>
  <c r="M436" i="8" s="1"/>
  <c r="L437" i="8"/>
  <c r="M437" i="8" s="1"/>
  <c r="L438" i="8"/>
  <c r="M438" i="8" s="1"/>
  <c r="L439" i="8"/>
  <c r="M439" i="8" s="1"/>
  <c r="L440" i="8"/>
  <c r="M440" i="8" s="1"/>
  <c r="L441" i="8"/>
  <c r="M441" i="8" s="1"/>
  <c r="L442" i="8"/>
  <c r="M442" i="8" s="1"/>
  <c r="L443" i="8"/>
  <c r="M443" i="8" s="1"/>
  <c r="L444" i="8"/>
  <c r="M444" i="8" s="1"/>
  <c r="L445" i="8"/>
  <c r="M445" i="8" s="1"/>
  <c r="L446" i="8"/>
  <c r="M446" i="8" s="1"/>
  <c r="L447" i="8"/>
  <c r="M447" i="8" s="1"/>
  <c r="L448" i="8"/>
  <c r="M448" i="8" s="1"/>
  <c r="L449" i="8"/>
  <c r="M449" i="8" s="1"/>
  <c r="L450" i="8"/>
  <c r="M450" i="8" s="1"/>
  <c r="L451" i="8"/>
  <c r="M451" i="8" s="1"/>
  <c r="L452" i="8"/>
  <c r="M452" i="8" s="1"/>
  <c r="L453" i="8"/>
  <c r="M453" i="8" s="1"/>
  <c r="L454" i="8"/>
  <c r="M454" i="8" s="1"/>
  <c r="L455" i="8"/>
  <c r="M455" i="8" s="1"/>
  <c r="L456" i="8"/>
  <c r="M456" i="8" s="1"/>
  <c r="L457" i="8"/>
  <c r="M457" i="8" s="1"/>
  <c r="L458" i="8"/>
  <c r="M458" i="8" s="1"/>
  <c r="L459" i="8"/>
  <c r="M459" i="8" s="1"/>
  <c r="L460" i="8"/>
  <c r="M460" i="8" s="1"/>
  <c r="L461" i="8"/>
  <c r="M461" i="8" s="1"/>
  <c r="L462" i="8"/>
  <c r="M462" i="8" s="1"/>
  <c r="L463" i="8"/>
  <c r="M463" i="8" s="1"/>
  <c r="L464" i="8"/>
  <c r="M464" i="8" s="1"/>
  <c r="L465" i="8"/>
  <c r="M465" i="8" s="1"/>
  <c r="L466" i="8"/>
  <c r="M466" i="8" s="1"/>
  <c r="L467" i="8"/>
  <c r="M467" i="8" s="1"/>
  <c r="L468" i="8"/>
  <c r="M468" i="8" s="1"/>
  <c r="L469" i="8"/>
  <c r="M469" i="8" s="1"/>
  <c r="L470" i="8"/>
  <c r="M470" i="8" s="1"/>
  <c r="L471" i="8"/>
  <c r="M471" i="8" s="1"/>
  <c r="L472" i="8"/>
  <c r="M472" i="8" s="1"/>
  <c r="L473" i="8"/>
  <c r="M473" i="8" s="1"/>
  <c r="L474" i="8"/>
  <c r="M474" i="8" s="1"/>
  <c r="L475" i="8"/>
  <c r="M475" i="8" s="1"/>
  <c r="L476" i="8"/>
  <c r="M476" i="8" s="1"/>
  <c r="L477" i="8"/>
  <c r="M477" i="8" s="1"/>
  <c r="L478" i="8"/>
  <c r="M478" i="8" s="1"/>
  <c r="L479" i="8"/>
  <c r="M479" i="8" s="1"/>
  <c r="L480" i="8"/>
  <c r="M480" i="8" s="1"/>
  <c r="L481" i="8"/>
  <c r="M481" i="8" s="1"/>
  <c r="L482" i="8"/>
  <c r="M482" i="8" s="1"/>
  <c r="L483" i="8"/>
  <c r="M483" i="8" s="1"/>
  <c r="L484" i="8"/>
  <c r="M484" i="8" s="1"/>
  <c r="L485" i="8"/>
  <c r="M485" i="8" s="1"/>
  <c r="L486" i="8"/>
  <c r="M486" i="8" s="1"/>
  <c r="L487" i="8"/>
  <c r="M487" i="8" s="1"/>
  <c r="L488" i="8"/>
  <c r="M488" i="8" s="1"/>
  <c r="L489" i="8"/>
  <c r="M489" i="8" s="1"/>
  <c r="L490" i="8"/>
  <c r="M490" i="8" s="1"/>
  <c r="L491" i="8"/>
  <c r="M491" i="8" s="1"/>
  <c r="L492" i="8"/>
  <c r="M492" i="8" s="1"/>
  <c r="L493" i="8"/>
  <c r="M493" i="8" s="1"/>
  <c r="L494" i="8"/>
  <c r="M494" i="8" s="1"/>
  <c r="L495" i="8"/>
  <c r="M495" i="8" s="1"/>
  <c r="L496" i="8"/>
  <c r="M496" i="8" s="1"/>
  <c r="L497" i="8"/>
  <c r="M497" i="8" s="1"/>
  <c r="L498" i="8"/>
  <c r="M498" i="8" s="1"/>
  <c r="L499" i="8"/>
  <c r="M499" i="8" s="1"/>
  <c r="L500" i="8"/>
  <c r="M500" i="8" s="1"/>
  <c r="L501" i="8"/>
  <c r="M501" i="8" s="1"/>
  <c r="L502" i="8"/>
  <c r="M502" i="8" s="1"/>
  <c r="L503" i="8"/>
  <c r="M503" i="8" s="1"/>
  <c r="L504" i="8"/>
  <c r="M504" i="8" s="1"/>
  <c r="L505" i="8"/>
  <c r="M505" i="8" s="1"/>
  <c r="L506" i="8"/>
  <c r="M506" i="8" s="1"/>
  <c r="L507" i="8"/>
  <c r="M507" i="8" s="1"/>
  <c r="L508" i="8"/>
  <c r="M508" i="8" s="1"/>
  <c r="L509" i="8"/>
  <c r="M509" i="8" s="1"/>
  <c r="L510" i="8"/>
  <c r="M510" i="8" s="1"/>
  <c r="L511" i="8"/>
  <c r="M511" i="8" s="1"/>
  <c r="L512" i="8"/>
  <c r="M512" i="8" s="1"/>
  <c r="L513" i="8"/>
  <c r="M513" i="8" s="1"/>
  <c r="L514" i="8"/>
  <c r="M514" i="8" s="1"/>
  <c r="L515" i="8"/>
  <c r="M515" i="8" s="1"/>
  <c r="L516" i="8"/>
  <c r="M516" i="8" s="1"/>
  <c r="L517" i="8"/>
  <c r="M517" i="8" s="1"/>
  <c r="L518" i="8"/>
  <c r="M518" i="8" s="1"/>
  <c r="L519" i="8"/>
  <c r="M519" i="8" s="1"/>
  <c r="L520" i="8"/>
  <c r="M520" i="8" s="1"/>
  <c r="L521" i="8"/>
  <c r="M521" i="8" s="1"/>
  <c r="L522" i="8"/>
  <c r="M522" i="8" s="1"/>
  <c r="L523" i="8"/>
  <c r="M523" i="8" s="1"/>
  <c r="L524" i="8"/>
  <c r="M524" i="8" s="1"/>
  <c r="L525" i="8"/>
  <c r="M525" i="8" s="1"/>
  <c r="L526" i="8"/>
  <c r="M526" i="8" s="1"/>
  <c r="L527" i="8"/>
  <c r="M527" i="8" s="1"/>
  <c r="L528" i="8"/>
  <c r="M528" i="8" s="1"/>
  <c r="L529" i="8"/>
  <c r="M529" i="8" s="1"/>
  <c r="L530" i="8"/>
  <c r="M530" i="8" s="1"/>
  <c r="L531" i="8"/>
  <c r="M531" i="8" s="1"/>
  <c r="L532" i="8"/>
  <c r="M532" i="8" s="1"/>
  <c r="L533" i="8"/>
  <c r="M533" i="8" s="1"/>
  <c r="L534" i="8"/>
  <c r="M534" i="8" s="1"/>
  <c r="L535" i="8"/>
  <c r="M535" i="8" s="1"/>
  <c r="L536" i="8"/>
  <c r="M536" i="8" s="1"/>
  <c r="L537" i="8"/>
  <c r="M537" i="8" s="1"/>
  <c r="L538" i="8"/>
  <c r="M538" i="8" s="1"/>
  <c r="L539" i="8"/>
  <c r="M539" i="8" s="1"/>
  <c r="L540" i="8"/>
  <c r="M540" i="8" s="1"/>
  <c r="L541" i="8"/>
  <c r="M541" i="8" s="1"/>
  <c r="L542" i="8"/>
  <c r="M542" i="8" s="1"/>
  <c r="L543" i="8"/>
  <c r="M543" i="8" s="1"/>
  <c r="L544" i="8"/>
  <c r="M544" i="8" s="1"/>
  <c r="L545" i="8"/>
  <c r="M545" i="8" s="1"/>
  <c r="L546" i="8"/>
  <c r="M546" i="8" s="1"/>
  <c r="L547" i="8"/>
  <c r="M547" i="8" s="1"/>
  <c r="L548" i="8"/>
  <c r="M548" i="8" s="1"/>
  <c r="L549" i="8"/>
  <c r="M549" i="8" s="1"/>
  <c r="L550" i="8"/>
  <c r="M550" i="8" s="1"/>
  <c r="L551" i="8"/>
  <c r="M551" i="8" s="1"/>
  <c r="L552" i="8"/>
  <c r="M552" i="8" s="1"/>
  <c r="L553" i="8"/>
  <c r="M553" i="8" s="1"/>
  <c r="L554" i="8"/>
  <c r="M554" i="8" s="1"/>
  <c r="L555" i="8"/>
  <c r="M555" i="8" s="1"/>
  <c r="L556" i="8"/>
  <c r="M556" i="8" s="1"/>
  <c r="L557" i="8"/>
  <c r="M557" i="8" s="1"/>
  <c r="L558" i="8"/>
  <c r="M558" i="8" s="1"/>
  <c r="L559" i="8"/>
  <c r="M559" i="8" s="1"/>
  <c r="L560" i="8"/>
  <c r="M560" i="8" s="1"/>
  <c r="L561" i="8"/>
  <c r="M561" i="8" s="1"/>
  <c r="L562" i="8"/>
  <c r="M562" i="8" s="1"/>
  <c r="L563" i="8"/>
  <c r="M563" i="8" s="1"/>
  <c r="L564" i="8"/>
  <c r="M564" i="8" s="1"/>
  <c r="L565" i="8"/>
  <c r="M565" i="8" s="1"/>
  <c r="L566" i="8"/>
  <c r="M566" i="8" s="1"/>
  <c r="L567" i="8"/>
  <c r="M567" i="8" s="1"/>
  <c r="L568" i="8"/>
  <c r="M568" i="8" s="1"/>
  <c r="L569" i="8"/>
  <c r="M569" i="8" s="1"/>
  <c r="L570" i="8"/>
  <c r="M570" i="8" s="1"/>
  <c r="L571" i="8"/>
  <c r="M571" i="8" s="1"/>
  <c r="L572" i="8"/>
  <c r="M572" i="8" s="1"/>
  <c r="L573" i="8"/>
  <c r="M573" i="8" s="1"/>
  <c r="L574" i="8"/>
  <c r="M574" i="8" s="1"/>
  <c r="L575" i="8"/>
  <c r="M575" i="8" s="1"/>
  <c r="L576" i="8"/>
  <c r="M576" i="8" s="1"/>
  <c r="L577" i="8"/>
  <c r="M577" i="8" s="1"/>
  <c r="L578" i="8"/>
  <c r="M578" i="8" s="1"/>
  <c r="L579" i="8"/>
  <c r="M579" i="8" s="1"/>
  <c r="L580" i="8"/>
  <c r="M580" i="8" s="1"/>
  <c r="L581" i="8"/>
  <c r="M581" i="8" s="1"/>
  <c r="L582" i="8"/>
  <c r="M582" i="8" s="1"/>
  <c r="L583" i="8"/>
  <c r="M583" i="8" s="1"/>
  <c r="L584" i="8"/>
  <c r="M584" i="8" s="1"/>
  <c r="L585" i="8"/>
  <c r="M585" i="8" s="1"/>
  <c r="L586" i="8"/>
  <c r="M586" i="8" s="1"/>
  <c r="L587" i="8"/>
  <c r="M587" i="8" s="1"/>
  <c r="L588" i="8"/>
  <c r="M588" i="8" s="1"/>
  <c r="L589" i="8"/>
  <c r="M589" i="8" s="1"/>
  <c r="L590" i="8"/>
  <c r="M590" i="8" s="1"/>
  <c r="L591" i="8"/>
  <c r="M591" i="8" s="1"/>
  <c r="L592" i="8"/>
  <c r="M592" i="8" s="1"/>
  <c r="L593" i="8"/>
  <c r="M593" i="8" s="1"/>
  <c r="L594" i="8"/>
  <c r="M594" i="8" s="1"/>
  <c r="L595" i="8"/>
  <c r="M595" i="8" s="1"/>
  <c r="L596" i="8"/>
  <c r="M596" i="8" s="1"/>
  <c r="L597" i="8"/>
  <c r="M597" i="8" s="1"/>
  <c r="L598" i="8"/>
  <c r="M598" i="8" s="1"/>
  <c r="L599" i="8"/>
  <c r="M599" i="8" s="1"/>
  <c r="L600" i="8"/>
  <c r="M600" i="8" s="1"/>
  <c r="L601" i="8"/>
  <c r="M601" i="8" s="1"/>
  <c r="L602" i="8"/>
  <c r="M602" i="8" s="1"/>
  <c r="L603" i="8"/>
  <c r="M603" i="8" s="1"/>
  <c r="L604" i="8"/>
  <c r="M604" i="8" s="1"/>
  <c r="L605" i="8"/>
  <c r="M605" i="8" s="1"/>
  <c r="L606" i="8"/>
  <c r="M606" i="8" s="1"/>
  <c r="L607" i="8"/>
  <c r="M607" i="8" s="1"/>
  <c r="L608" i="8"/>
  <c r="M608" i="8" s="1"/>
  <c r="L609" i="8"/>
  <c r="M609" i="8" s="1"/>
  <c r="L610" i="8"/>
  <c r="M610" i="8" s="1"/>
  <c r="L611" i="8"/>
  <c r="M611" i="8" s="1"/>
  <c r="L612" i="8"/>
  <c r="M612" i="8" s="1"/>
  <c r="L613" i="8"/>
  <c r="M613" i="8" s="1"/>
  <c r="L614" i="8"/>
  <c r="M614" i="8" s="1"/>
  <c r="L615" i="8"/>
  <c r="M615" i="8" s="1"/>
  <c r="L616" i="8"/>
  <c r="M616" i="8" s="1"/>
  <c r="L617" i="8"/>
  <c r="M617" i="8" s="1"/>
  <c r="L618" i="8"/>
  <c r="M618" i="8" s="1"/>
  <c r="L619" i="8"/>
  <c r="M619" i="8" s="1"/>
  <c r="L620" i="8"/>
  <c r="M620" i="8" s="1"/>
  <c r="L621" i="8"/>
  <c r="M621" i="8" s="1"/>
  <c r="L622" i="8"/>
  <c r="M622" i="8" s="1"/>
  <c r="L623" i="8"/>
  <c r="M623" i="8" s="1"/>
  <c r="L624" i="8"/>
  <c r="M624" i="8" s="1"/>
  <c r="L625" i="8"/>
  <c r="M625" i="8" s="1"/>
  <c r="L626" i="8"/>
  <c r="M626" i="8" s="1"/>
  <c r="L627" i="8"/>
  <c r="M627" i="8" s="1"/>
  <c r="L628" i="8"/>
  <c r="M628" i="8" s="1"/>
  <c r="L629" i="8"/>
  <c r="M629" i="8" s="1"/>
  <c r="L630" i="8"/>
  <c r="M630" i="8" s="1"/>
  <c r="L631" i="8"/>
  <c r="M631" i="8" s="1"/>
  <c r="L632" i="8"/>
  <c r="M632" i="8" s="1"/>
  <c r="L633" i="8"/>
  <c r="M633" i="8" s="1"/>
  <c r="L634" i="8"/>
  <c r="M634" i="8" s="1"/>
  <c r="L635" i="8"/>
  <c r="M635" i="8" s="1"/>
  <c r="L636" i="8"/>
  <c r="M636" i="8" s="1"/>
  <c r="L637" i="8"/>
  <c r="M637" i="8" s="1"/>
  <c r="L638" i="8"/>
  <c r="M638" i="8" s="1"/>
  <c r="L639" i="8"/>
  <c r="M639" i="8" s="1"/>
  <c r="L640" i="8"/>
  <c r="M640" i="8" s="1"/>
  <c r="L641" i="8"/>
  <c r="M641" i="8" s="1"/>
  <c r="L642" i="8"/>
  <c r="M642" i="8" s="1"/>
  <c r="L643" i="8"/>
  <c r="M643" i="8" s="1"/>
  <c r="L644" i="8"/>
  <c r="M644" i="8" s="1"/>
  <c r="L645" i="8"/>
  <c r="M645" i="8" s="1"/>
  <c r="L646" i="8"/>
  <c r="M646" i="8" s="1"/>
  <c r="L647" i="8"/>
  <c r="M647" i="8" s="1"/>
  <c r="L648" i="8"/>
  <c r="M648" i="8" s="1"/>
  <c r="L649" i="8"/>
  <c r="M649" i="8" s="1"/>
  <c r="L650" i="8"/>
  <c r="M650" i="8" s="1"/>
  <c r="L651" i="8"/>
  <c r="M651" i="8" s="1"/>
  <c r="L652" i="8"/>
  <c r="M652" i="8" s="1"/>
  <c r="L653" i="8"/>
  <c r="M653" i="8" s="1"/>
  <c r="L654" i="8"/>
  <c r="M654" i="8" s="1"/>
  <c r="L655" i="8"/>
  <c r="M655" i="8" s="1"/>
  <c r="L656" i="8"/>
  <c r="M656" i="8" s="1"/>
  <c r="L657" i="8"/>
  <c r="M657" i="8" s="1"/>
  <c r="L658" i="8"/>
  <c r="M658" i="8" s="1"/>
  <c r="L659" i="8"/>
  <c r="M659" i="8" s="1"/>
  <c r="L660" i="8"/>
  <c r="M660" i="8" s="1"/>
  <c r="L661" i="8"/>
  <c r="M661" i="8" s="1"/>
  <c r="L662" i="8"/>
  <c r="M662" i="8" s="1"/>
  <c r="L663" i="8"/>
  <c r="M663" i="8" s="1"/>
  <c r="L664" i="8"/>
  <c r="M664" i="8" s="1"/>
  <c r="L665" i="8"/>
  <c r="M665" i="8" s="1"/>
  <c r="L666" i="8"/>
  <c r="M666" i="8" s="1"/>
  <c r="L667" i="8"/>
  <c r="M667" i="8" s="1"/>
  <c r="L668" i="8"/>
  <c r="M668" i="8" s="1"/>
  <c r="L669" i="8"/>
  <c r="M669" i="8" s="1"/>
  <c r="L670" i="8"/>
  <c r="M670" i="8" s="1"/>
  <c r="L671" i="8"/>
  <c r="M671" i="8" s="1"/>
  <c r="L672" i="8"/>
  <c r="M672" i="8" s="1"/>
  <c r="L673" i="8"/>
  <c r="M673" i="8" s="1"/>
  <c r="L674" i="8"/>
  <c r="M674" i="8" s="1"/>
  <c r="L675" i="8"/>
  <c r="M675" i="8" s="1"/>
  <c r="L676" i="8"/>
  <c r="M676" i="8" s="1"/>
  <c r="L677" i="8"/>
  <c r="M677" i="8" s="1"/>
  <c r="L678" i="8"/>
  <c r="M678" i="8" s="1"/>
  <c r="L679" i="8"/>
  <c r="M679" i="8" s="1"/>
  <c r="L680" i="8"/>
  <c r="M680" i="8" s="1"/>
  <c r="L681" i="8"/>
  <c r="M681" i="8" s="1"/>
  <c r="L682" i="8"/>
  <c r="M682" i="8" s="1"/>
  <c r="L683" i="8"/>
  <c r="M683" i="8" s="1"/>
  <c r="L684" i="8"/>
  <c r="M684" i="8" s="1"/>
  <c r="L685" i="8"/>
  <c r="M685" i="8" s="1"/>
  <c r="L686" i="8"/>
  <c r="M686" i="8" s="1"/>
  <c r="L687" i="8"/>
  <c r="M687" i="8" s="1"/>
  <c r="L688" i="8"/>
  <c r="M688" i="8" s="1"/>
  <c r="L689" i="8"/>
  <c r="M689" i="8" s="1"/>
  <c r="L690" i="8"/>
  <c r="M690" i="8" s="1"/>
  <c r="L691" i="8"/>
  <c r="M691" i="8" s="1"/>
  <c r="L692" i="8"/>
  <c r="M692" i="8" s="1"/>
  <c r="L693" i="8"/>
  <c r="M693" i="8" s="1"/>
  <c r="L694" i="8"/>
  <c r="M694" i="8" s="1"/>
  <c r="L695" i="8"/>
  <c r="M695" i="8" s="1"/>
  <c r="L696" i="8"/>
  <c r="M696" i="8" s="1"/>
  <c r="L697" i="8"/>
  <c r="M697" i="8" s="1"/>
  <c r="L698" i="8"/>
  <c r="M698" i="8" s="1"/>
  <c r="L699" i="8"/>
  <c r="M699" i="8" s="1"/>
  <c r="L700" i="8"/>
  <c r="M700" i="8" s="1"/>
  <c r="L701" i="8"/>
  <c r="M701" i="8" s="1"/>
  <c r="L702" i="8"/>
  <c r="M702" i="8" s="1"/>
  <c r="L703" i="8"/>
  <c r="M703" i="8" s="1"/>
  <c r="L704" i="8"/>
  <c r="M704" i="8" s="1"/>
  <c r="L705" i="8"/>
  <c r="M705" i="8" s="1"/>
  <c r="L706" i="8"/>
  <c r="M706" i="8" s="1"/>
  <c r="L707" i="8"/>
  <c r="M707" i="8" s="1"/>
  <c r="L708" i="8"/>
  <c r="M708" i="8" s="1"/>
  <c r="L709" i="8"/>
  <c r="M709" i="8" s="1"/>
  <c r="L710" i="8"/>
  <c r="M710" i="8" s="1"/>
  <c r="L711" i="8"/>
  <c r="M711" i="8" s="1"/>
  <c r="L712" i="8"/>
  <c r="M712" i="8" s="1"/>
  <c r="L713" i="8"/>
  <c r="M713" i="8" s="1"/>
  <c r="L714" i="8"/>
  <c r="M714" i="8" s="1"/>
  <c r="L715" i="8"/>
  <c r="M715" i="8" s="1"/>
  <c r="L716" i="8"/>
  <c r="M716" i="8" s="1"/>
  <c r="L717" i="8"/>
  <c r="M717" i="8" s="1"/>
  <c r="L718" i="8"/>
  <c r="M718" i="8" s="1"/>
  <c r="L719" i="8"/>
  <c r="M719" i="8" s="1"/>
  <c r="L720" i="8"/>
  <c r="M720" i="8" s="1"/>
  <c r="L721" i="8"/>
  <c r="M721" i="8" s="1"/>
  <c r="L722" i="8"/>
  <c r="M722" i="8" s="1"/>
  <c r="L723" i="8"/>
  <c r="M723" i="8" s="1"/>
  <c r="L724" i="8"/>
  <c r="M724" i="8" s="1"/>
  <c r="L725" i="8"/>
  <c r="M725" i="8" s="1"/>
  <c r="L726" i="8"/>
  <c r="M726" i="8" s="1"/>
  <c r="L727" i="8"/>
  <c r="M727" i="8" s="1"/>
  <c r="L728" i="8"/>
  <c r="M728" i="8" s="1"/>
  <c r="L729" i="8"/>
  <c r="M729" i="8" s="1"/>
  <c r="L730" i="8"/>
  <c r="M730" i="8" s="1"/>
  <c r="L731" i="8"/>
  <c r="M731" i="8" s="1"/>
  <c r="L732" i="8"/>
  <c r="M732" i="8" s="1"/>
  <c r="L733" i="8"/>
  <c r="M733" i="8" s="1"/>
  <c r="L734" i="8"/>
  <c r="M734" i="8" s="1"/>
  <c r="L735" i="8"/>
  <c r="M735" i="8" s="1"/>
  <c r="L736" i="8"/>
  <c r="M736" i="8" s="1"/>
  <c r="L737" i="8"/>
  <c r="M737" i="8" s="1"/>
  <c r="L738" i="8"/>
  <c r="M738" i="8" s="1"/>
  <c r="L739" i="8"/>
  <c r="M739" i="8" s="1"/>
  <c r="L740" i="8"/>
  <c r="M740" i="8" s="1"/>
  <c r="L741" i="8"/>
  <c r="M741" i="8" s="1"/>
  <c r="L742" i="8"/>
  <c r="M742" i="8" s="1"/>
  <c r="L743" i="8"/>
  <c r="M743" i="8" s="1"/>
  <c r="L744" i="8"/>
  <c r="M744" i="8" s="1"/>
  <c r="L745" i="8"/>
  <c r="M745" i="8" s="1"/>
  <c r="L746" i="8"/>
  <c r="M746" i="8" s="1"/>
  <c r="L747" i="8"/>
  <c r="M747" i="8" s="1"/>
  <c r="L748" i="8"/>
  <c r="M748" i="8" s="1"/>
  <c r="L749" i="8"/>
  <c r="M749" i="8" s="1"/>
  <c r="L750" i="8"/>
  <c r="M750" i="8" s="1"/>
  <c r="L751" i="8"/>
  <c r="M751" i="8" s="1"/>
  <c r="L752" i="8"/>
  <c r="M752" i="8" s="1"/>
  <c r="L753" i="8"/>
  <c r="M753" i="8" s="1"/>
  <c r="L754" i="8"/>
  <c r="M754" i="8" s="1"/>
  <c r="L755" i="8"/>
  <c r="M755" i="8" s="1"/>
  <c r="L756" i="8"/>
  <c r="M756" i="8" s="1"/>
  <c r="L757" i="8"/>
  <c r="M757" i="8" s="1"/>
  <c r="L758" i="8"/>
  <c r="M758" i="8" s="1"/>
  <c r="L759" i="8"/>
  <c r="M759" i="8" s="1"/>
  <c r="L760" i="8"/>
  <c r="M760" i="8" s="1"/>
  <c r="L761" i="8"/>
  <c r="M761" i="8" s="1"/>
  <c r="L762" i="8"/>
  <c r="M762" i="8" s="1"/>
  <c r="L763" i="8"/>
  <c r="M763" i="8" s="1"/>
  <c r="L764" i="8"/>
  <c r="M764" i="8" s="1"/>
  <c r="L765" i="8"/>
  <c r="M765" i="8" s="1"/>
  <c r="L766" i="8"/>
  <c r="M766" i="8" s="1"/>
  <c r="L767" i="8"/>
  <c r="M767" i="8" s="1"/>
  <c r="L768" i="8"/>
  <c r="M768" i="8" s="1"/>
  <c r="L769" i="8"/>
  <c r="M769" i="8" s="1"/>
  <c r="L770" i="8"/>
  <c r="M770" i="8" s="1"/>
  <c r="L771" i="8"/>
  <c r="M771" i="8" s="1"/>
  <c r="L772" i="8"/>
  <c r="M772" i="8" s="1"/>
  <c r="L773" i="8"/>
  <c r="M773" i="8" s="1"/>
  <c r="L774" i="8"/>
  <c r="M774" i="8" s="1"/>
  <c r="L775" i="8"/>
  <c r="M775" i="8" s="1"/>
  <c r="L776" i="8"/>
  <c r="M776" i="8" s="1"/>
  <c r="L777" i="8"/>
  <c r="M777" i="8" s="1"/>
  <c r="L778" i="8"/>
  <c r="M778" i="8" s="1"/>
  <c r="L779" i="8"/>
  <c r="M779" i="8" s="1"/>
  <c r="L780" i="8"/>
  <c r="M780" i="8" s="1"/>
  <c r="L781" i="8"/>
  <c r="M781" i="8" s="1"/>
  <c r="L782" i="8"/>
  <c r="M782" i="8" s="1"/>
  <c r="L783" i="8"/>
  <c r="M783" i="8" s="1"/>
  <c r="L784" i="8"/>
  <c r="M784" i="8" s="1"/>
  <c r="L785" i="8"/>
  <c r="M785" i="8" s="1"/>
  <c r="L786" i="8"/>
  <c r="M786" i="8" s="1"/>
  <c r="L787" i="8"/>
  <c r="M787" i="8" s="1"/>
  <c r="L788" i="8"/>
  <c r="M788" i="8" s="1"/>
  <c r="L789" i="8"/>
  <c r="M789" i="8" s="1"/>
  <c r="L790" i="8"/>
  <c r="M790" i="8" s="1"/>
  <c r="L791" i="8"/>
  <c r="M791" i="8" s="1"/>
  <c r="L792" i="8"/>
  <c r="M792" i="8" s="1"/>
  <c r="L793" i="8"/>
  <c r="M793" i="8" s="1"/>
  <c r="L794" i="8"/>
  <c r="M794" i="8" s="1"/>
  <c r="L795" i="8"/>
  <c r="M795" i="8" s="1"/>
  <c r="L796" i="8"/>
  <c r="M796" i="8" s="1"/>
  <c r="L797" i="8"/>
  <c r="M797" i="8" s="1"/>
  <c r="L798" i="8"/>
  <c r="M798" i="8" s="1"/>
  <c r="L799" i="8"/>
  <c r="M799" i="8" s="1"/>
  <c r="L800" i="8"/>
  <c r="M800" i="8" s="1"/>
  <c r="L801" i="8"/>
  <c r="M801" i="8" s="1"/>
  <c r="L802" i="8"/>
  <c r="M802" i="8" s="1"/>
  <c r="L803" i="8"/>
  <c r="M803" i="8" s="1"/>
  <c r="L804" i="8"/>
  <c r="M804" i="8" s="1"/>
  <c r="L805" i="8"/>
  <c r="M805" i="8" s="1"/>
  <c r="L806" i="8"/>
  <c r="M806" i="8" s="1"/>
  <c r="L807" i="8"/>
  <c r="M807" i="8" s="1"/>
  <c r="L808" i="8"/>
  <c r="M808" i="8" s="1"/>
  <c r="L809" i="8"/>
  <c r="M809" i="8" s="1"/>
  <c r="L810" i="8"/>
  <c r="M810" i="8" s="1"/>
  <c r="L811" i="8"/>
  <c r="M811" i="8" s="1"/>
  <c r="L812" i="8"/>
  <c r="M812" i="8" s="1"/>
  <c r="L813" i="8"/>
  <c r="M813" i="8" s="1"/>
  <c r="L814" i="8"/>
  <c r="M814" i="8" s="1"/>
  <c r="L815" i="8"/>
  <c r="M815" i="8" s="1"/>
  <c r="L816" i="8"/>
  <c r="M816" i="8" s="1"/>
  <c r="L817" i="8"/>
  <c r="M817" i="8" s="1"/>
  <c r="L818" i="8"/>
  <c r="M818" i="8" s="1"/>
  <c r="L819" i="8"/>
  <c r="M819" i="8" s="1"/>
  <c r="L820" i="8"/>
  <c r="M820" i="8" s="1"/>
  <c r="L821" i="8"/>
  <c r="M821" i="8" s="1"/>
  <c r="L822" i="8"/>
  <c r="M822" i="8" s="1"/>
  <c r="L823" i="8"/>
  <c r="M823" i="8" s="1"/>
  <c r="L824" i="8"/>
  <c r="M824" i="8" s="1"/>
  <c r="L825" i="8"/>
  <c r="M825" i="8" s="1"/>
  <c r="L826" i="8"/>
  <c r="M826" i="8" s="1"/>
  <c r="L827" i="8"/>
  <c r="M827" i="8" s="1"/>
  <c r="L828" i="8"/>
  <c r="M828" i="8" s="1"/>
  <c r="L829" i="8"/>
  <c r="M829" i="8" s="1"/>
  <c r="L830" i="8"/>
  <c r="M830" i="8" s="1"/>
  <c r="L831" i="8"/>
  <c r="M831" i="8" s="1"/>
  <c r="L832" i="8"/>
  <c r="M832" i="8" s="1"/>
  <c r="L833" i="8"/>
  <c r="M833" i="8" s="1"/>
  <c r="L834" i="8"/>
  <c r="M834" i="8" s="1"/>
  <c r="L835" i="8"/>
  <c r="M835" i="8" s="1"/>
  <c r="L836" i="8"/>
  <c r="M836" i="8" s="1"/>
  <c r="L837" i="8"/>
  <c r="M837" i="8" s="1"/>
  <c r="L838" i="8"/>
  <c r="M838" i="8" s="1"/>
  <c r="L839" i="8"/>
  <c r="M839" i="8" s="1"/>
  <c r="L840" i="8"/>
  <c r="M840" i="8" s="1"/>
  <c r="L841" i="8"/>
  <c r="M841" i="8" s="1"/>
  <c r="L842" i="8"/>
  <c r="M842" i="8" s="1"/>
  <c r="L843" i="8"/>
  <c r="M843" i="8" s="1"/>
  <c r="L844" i="8"/>
  <c r="M844" i="8" s="1"/>
  <c r="L845" i="8"/>
  <c r="M845" i="8" s="1"/>
  <c r="L846" i="8"/>
  <c r="M846" i="8" s="1"/>
  <c r="L847" i="8"/>
  <c r="M847" i="8" s="1"/>
  <c r="L848" i="8"/>
  <c r="M848" i="8" s="1"/>
  <c r="L849" i="8"/>
  <c r="M849" i="8" s="1"/>
  <c r="L850" i="8"/>
  <c r="M850" i="8" s="1"/>
  <c r="L851" i="8"/>
  <c r="M851" i="8" s="1"/>
  <c r="L852" i="8"/>
  <c r="M852" i="8" s="1"/>
  <c r="L853" i="8"/>
  <c r="M853" i="8" s="1"/>
  <c r="L854" i="8"/>
  <c r="M854" i="8" s="1"/>
  <c r="L855" i="8"/>
  <c r="M855" i="8" s="1"/>
  <c r="L856" i="8"/>
  <c r="M856" i="8" s="1"/>
  <c r="L857" i="8"/>
  <c r="M857" i="8" s="1"/>
  <c r="L858" i="8"/>
  <c r="M858" i="8" s="1"/>
  <c r="L859" i="8"/>
  <c r="M859" i="8" s="1"/>
  <c r="L860" i="8"/>
  <c r="M860" i="8" s="1"/>
  <c r="L861" i="8"/>
  <c r="M861" i="8" s="1"/>
  <c r="L862" i="8"/>
  <c r="M862" i="8" s="1"/>
  <c r="L863" i="8"/>
  <c r="M863" i="8" s="1"/>
  <c r="L864" i="8"/>
  <c r="M864" i="8" s="1"/>
  <c r="L865" i="8"/>
  <c r="M865" i="8" s="1"/>
  <c r="L866" i="8"/>
  <c r="M866" i="8" s="1"/>
  <c r="L867" i="8"/>
  <c r="M867" i="8" s="1"/>
  <c r="L868" i="8"/>
  <c r="M868" i="8" s="1"/>
  <c r="L869" i="8"/>
  <c r="M869" i="8" s="1"/>
  <c r="L870" i="8"/>
  <c r="M870" i="8" s="1"/>
  <c r="L871" i="8"/>
  <c r="M871" i="8" s="1"/>
  <c r="L872" i="8"/>
  <c r="M872" i="8" s="1"/>
  <c r="L873" i="8"/>
  <c r="M873" i="8" s="1"/>
  <c r="L874" i="8"/>
  <c r="M874" i="8" s="1"/>
  <c r="L875" i="8"/>
  <c r="M875" i="8" s="1"/>
  <c r="L876" i="8"/>
  <c r="M876" i="8" s="1"/>
  <c r="L877" i="8"/>
  <c r="M877" i="8" s="1"/>
  <c r="L878" i="8"/>
  <c r="M878" i="8" s="1"/>
  <c r="L879" i="8"/>
  <c r="M879" i="8" s="1"/>
  <c r="L880" i="8"/>
  <c r="M880" i="8" s="1"/>
  <c r="L881" i="8"/>
  <c r="M881" i="8" s="1"/>
  <c r="L882" i="8"/>
  <c r="M882" i="8" s="1"/>
  <c r="L883" i="8"/>
  <c r="M883" i="8" s="1"/>
  <c r="L884" i="8"/>
  <c r="M884" i="8" s="1"/>
  <c r="L885" i="8"/>
  <c r="M885" i="8" s="1"/>
  <c r="L886" i="8"/>
  <c r="M886" i="8" s="1"/>
  <c r="L887" i="8"/>
  <c r="M887" i="8" s="1"/>
  <c r="L888" i="8"/>
  <c r="M888" i="8" s="1"/>
  <c r="L889" i="8"/>
  <c r="M889" i="8" s="1"/>
  <c r="L890" i="8"/>
  <c r="M890" i="8" s="1"/>
  <c r="L891" i="8"/>
  <c r="M891" i="8" s="1"/>
  <c r="L892" i="8"/>
  <c r="M892" i="8" s="1"/>
  <c r="L893" i="8"/>
  <c r="M893" i="8" s="1"/>
  <c r="L894" i="8"/>
  <c r="M894" i="8" s="1"/>
  <c r="L895" i="8"/>
  <c r="M895" i="8" s="1"/>
  <c r="L896" i="8"/>
  <c r="M896" i="8" s="1"/>
  <c r="L897" i="8"/>
  <c r="M897" i="8" s="1"/>
  <c r="L898" i="8"/>
  <c r="M898" i="8" s="1"/>
  <c r="L899" i="8"/>
  <c r="M899" i="8" s="1"/>
  <c r="L900" i="8"/>
  <c r="M900" i="8" s="1"/>
  <c r="L901" i="8"/>
  <c r="M901" i="8" s="1"/>
  <c r="L902" i="8"/>
  <c r="M902" i="8" s="1"/>
  <c r="L903" i="8"/>
  <c r="M903" i="8" s="1"/>
  <c r="L904" i="8"/>
  <c r="M904" i="8" s="1"/>
  <c r="L905" i="8"/>
  <c r="M905" i="8" s="1"/>
  <c r="L906" i="8"/>
  <c r="M906" i="8" s="1"/>
  <c r="L907" i="8"/>
  <c r="M907" i="8" s="1"/>
  <c r="L908" i="8"/>
  <c r="M908" i="8" s="1"/>
  <c r="L909" i="8"/>
  <c r="M909" i="8" s="1"/>
  <c r="L910" i="8"/>
  <c r="M910" i="8" s="1"/>
  <c r="L911" i="8"/>
  <c r="M911" i="8" s="1"/>
  <c r="L912" i="8"/>
  <c r="M912" i="8" s="1"/>
  <c r="L913" i="8"/>
  <c r="M913" i="8" s="1"/>
  <c r="L914" i="8"/>
  <c r="M914" i="8" s="1"/>
  <c r="L915" i="8"/>
  <c r="M915" i="8" s="1"/>
  <c r="L916" i="8"/>
  <c r="M916" i="8" s="1"/>
  <c r="L917" i="8"/>
  <c r="M917" i="8" s="1"/>
  <c r="L918" i="8"/>
  <c r="M918" i="8" s="1"/>
  <c r="L919" i="8"/>
  <c r="M919" i="8" s="1"/>
  <c r="L920" i="8"/>
  <c r="M920" i="8" s="1"/>
  <c r="L921" i="8"/>
  <c r="M921" i="8" s="1"/>
  <c r="L922" i="8"/>
  <c r="M922" i="8" s="1"/>
  <c r="L923" i="8"/>
  <c r="M923" i="8" s="1"/>
  <c r="L924" i="8"/>
  <c r="M924" i="8" s="1"/>
  <c r="L925" i="8"/>
  <c r="M925" i="8" s="1"/>
  <c r="L926" i="8"/>
  <c r="M926" i="8" s="1"/>
  <c r="L927" i="8"/>
  <c r="M927" i="8" s="1"/>
  <c r="L928" i="8"/>
  <c r="M928" i="8" s="1"/>
  <c r="L929" i="8"/>
  <c r="M929" i="8" s="1"/>
  <c r="L930" i="8"/>
  <c r="M930" i="8" s="1"/>
  <c r="L931" i="8"/>
  <c r="M931" i="8" s="1"/>
  <c r="L932" i="8"/>
  <c r="M932" i="8" s="1"/>
  <c r="L933" i="8"/>
  <c r="M933" i="8" s="1"/>
  <c r="L934" i="8"/>
  <c r="M934" i="8" s="1"/>
  <c r="L935" i="8"/>
  <c r="M935" i="8" s="1"/>
  <c r="L936" i="8"/>
  <c r="M936" i="8" s="1"/>
  <c r="L937" i="8"/>
  <c r="M937" i="8" s="1"/>
  <c r="L938" i="8"/>
  <c r="M938" i="8" s="1"/>
  <c r="L939" i="8"/>
  <c r="M939" i="8" s="1"/>
  <c r="L940" i="8"/>
  <c r="M940" i="8" s="1"/>
  <c r="L941" i="8"/>
  <c r="M941" i="8" s="1"/>
  <c r="L942" i="8"/>
  <c r="M942" i="8" s="1"/>
  <c r="L943" i="8"/>
  <c r="M943" i="8" s="1"/>
  <c r="L944" i="8"/>
  <c r="M944" i="8" s="1"/>
  <c r="L945" i="8"/>
  <c r="M945" i="8" s="1"/>
  <c r="L946" i="8"/>
  <c r="M946" i="8" s="1"/>
  <c r="L947" i="8"/>
  <c r="M947" i="8" s="1"/>
  <c r="L948" i="8"/>
  <c r="M948" i="8" s="1"/>
  <c r="L949" i="8"/>
  <c r="M949" i="8" s="1"/>
  <c r="L950" i="8"/>
  <c r="M950" i="8" s="1"/>
  <c r="L951" i="8"/>
  <c r="M951" i="8" s="1"/>
  <c r="L952" i="8"/>
  <c r="M952" i="8" s="1"/>
  <c r="L953" i="8"/>
  <c r="M953" i="8" s="1"/>
  <c r="L954" i="8"/>
  <c r="M954" i="8" s="1"/>
  <c r="L955" i="8"/>
  <c r="M955" i="8" s="1"/>
  <c r="L956" i="8"/>
  <c r="M956" i="8" s="1"/>
  <c r="L957" i="8"/>
  <c r="M957" i="8" s="1"/>
  <c r="L958" i="8"/>
  <c r="M958" i="8" s="1"/>
  <c r="L959" i="8"/>
  <c r="M959" i="8" s="1"/>
  <c r="L960" i="8"/>
  <c r="M960" i="8" s="1"/>
  <c r="L961" i="8"/>
  <c r="M961" i="8" s="1"/>
  <c r="L962" i="8"/>
  <c r="M962" i="8" s="1"/>
  <c r="L963" i="8"/>
  <c r="M963" i="8" s="1"/>
  <c r="L964" i="8"/>
  <c r="M964" i="8" s="1"/>
  <c r="L965" i="8"/>
  <c r="M965" i="8" s="1"/>
  <c r="L966" i="8"/>
  <c r="M966" i="8" s="1"/>
  <c r="L967" i="8"/>
  <c r="M967" i="8" s="1"/>
  <c r="L968" i="8"/>
  <c r="M968" i="8" s="1"/>
  <c r="L969" i="8"/>
  <c r="M969" i="8" s="1"/>
  <c r="L970" i="8"/>
  <c r="M970" i="8" s="1"/>
  <c r="L971" i="8"/>
  <c r="M971" i="8" s="1"/>
  <c r="L972" i="8"/>
  <c r="M972" i="8" s="1"/>
  <c r="L973" i="8"/>
  <c r="M973" i="8" s="1"/>
  <c r="L974" i="8"/>
  <c r="M974" i="8" s="1"/>
  <c r="L975" i="8"/>
  <c r="M975" i="8" s="1"/>
  <c r="L976" i="8"/>
  <c r="M976" i="8" s="1"/>
  <c r="L977" i="8"/>
  <c r="M977" i="8" s="1"/>
  <c r="L978" i="8"/>
  <c r="M978" i="8" s="1"/>
  <c r="L979" i="8"/>
  <c r="M979" i="8" s="1"/>
  <c r="L980" i="8"/>
  <c r="M980" i="8" s="1"/>
  <c r="L981" i="8"/>
  <c r="M981" i="8" s="1"/>
  <c r="L982" i="8"/>
  <c r="M982" i="8" s="1"/>
  <c r="L983" i="8"/>
  <c r="M983" i="8" s="1"/>
  <c r="L984" i="8"/>
  <c r="M984" i="8" s="1"/>
  <c r="L985" i="8"/>
  <c r="M985" i="8" s="1"/>
  <c r="L986" i="8"/>
  <c r="M986" i="8" s="1"/>
  <c r="L987" i="8"/>
  <c r="M987" i="8" s="1"/>
  <c r="L988" i="8"/>
  <c r="M988" i="8" s="1"/>
  <c r="L989" i="8"/>
  <c r="M989" i="8" s="1"/>
  <c r="L990" i="8"/>
  <c r="M990" i="8" s="1"/>
  <c r="L991" i="8"/>
  <c r="M991" i="8" s="1"/>
  <c r="L992" i="8"/>
  <c r="M992" i="8" s="1"/>
  <c r="L993" i="8"/>
  <c r="M993" i="8" s="1"/>
  <c r="L994" i="8"/>
  <c r="M994" i="8" s="1"/>
  <c r="L995" i="8"/>
  <c r="M995" i="8" s="1"/>
  <c r="L996" i="8"/>
  <c r="M996" i="8" s="1"/>
  <c r="L997" i="8"/>
  <c r="M997" i="8" s="1"/>
  <c r="L998" i="8"/>
  <c r="M998" i="8" s="1"/>
  <c r="L999" i="8"/>
  <c r="M999" i="8" s="1"/>
  <c r="L1000" i="8"/>
  <c r="M1000" i="8" s="1"/>
  <c r="L1001" i="8"/>
  <c r="M1001" i="8" s="1"/>
  <c r="L1002" i="8"/>
  <c r="M1002" i="8" s="1"/>
  <c r="L1003" i="8"/>
  <c r="M1003" i="8" s="1"/>
  <c r="L1004" i="8"/>
  <c r="M1004" i="8" s="1"/>
  <c r="L1005" i="8"/>
  <c r="M1005" i="8" s="1"/>
  <c r="L1006" i="8"/>
  <c r="M1006" i="8" s="1"/>
  <c r="L1007" i="8"/>
  <c r="M1007" i="8" s="1"/>
  <c r="L1008" i="8"/>
  <c r="M1008" i="8" s="1"/>
  <c r="L1009" i="8"/>
  <c r="M1009" i="8" s="1"/>
  <c r="L1010" i="8"/>
  <c r="M1010" i="8" s="1"/>
  <c r="L1011" i="8"/>
  <c r="M1011" i="8" s="1"/>
  <c r="L1012" i="8"/>
  <c r="M1012" i="8" s="1"/>
  <c r="L1013" i="8"/>
  <c r="M1013" i="8" s="1"/>
  <c r="L1014" i="8"/>
  <c r="M1014" i="8" s="1"/>
  <c r="L1015" i="8"/>
  <c r="M1015" i="8" s="1"/>
  <c r="L1016" i="8"/>
  <c r="M1016" i="8" s="1"/>
  <c r="L1017" i="8"/>
  <c r="M1017" i="8" s="1"/>
  <c r="L1018" i="8"/>
  <c r="M1018" i="8" s="1"/>
  <c r="L1019" i="8"/>
  <c r="M1019" i="8" s="1"/>
  <c r="L1020" i="8"/>
  <c r="M1020" i="8" s="1"/>
  <c r="L1021" i="8"/>
  <c r="M1021" i="8" s="1"/>
  <c r="L1022" i="8"/>
  <c r="M1022" i="8" s="1"/>
  <c r="L1023" i="8"/>
  <c r="M1023" i="8" s="1"/>
  <c r="L1024" i="8"/>
  <c r="M1024" i="8" s="1"/>
  <c r="L1025" i="8"/>
  <c r="M1025" i="8" s="1"/>
  <c r="L1026" i="8"/>
  <c r="M1026" i="8" s="1"/>
  <c r="L1027" i="8"/>
  <c r="M1027" i="8" s="1"/>
  <c r="L1028" i="8"/>
  <c r="M1028" i="8" s="1"/>
  <c r="L1029" i="8"/>
  <c r="M1029" i="8" s="1"/>
  <c r="L1030" i="8"/>
  <c r="M1030" i="8" s="1"/>
  <c r="L1031" i="8"/>
  <c r="M1031" i="8" s="1"/>
  <c r="L1032" i="8"/>
  <c r="M1032" i="8" s="1"/>
  <c r="L1033" i="8"/>
  <c r="M1033" i="8" s="1"/>
  <c r="L1034" i="8"/>
  <c r="M1034" i="8" s="1"/>
  <c r="L1035" i="8"/>
  <c r="M1035" i="8" s="1"/>
  <c r="L1036" i="8"/>
  <c r="M1036" i="8" s="1"/>
  <c r="L1037" i="8"/>
  <c r="M1037" i="8" s="1"/>
  <c r="L1038" i="8"/>
  <c r="M1038" i="8" s="1"/>
  <c r="L1039" i="8"/>
  <c r="M1039" i="8" s="1"/>
  <c r="L1040" i="8"/>
  <c r="M1040" i="8" s="1"/>
  <c r="L1041" i="8"/>
  <c r="M1041" i="8" s="1"/>
  <c r="L1042" i="8"/>
  <c r="M1042" i="8" s="1"/>
  <c r="L1043" i="8"/>
  <c r="M1043" i="8" s="1"/>
  <c r="L1044" i="8"/>
  <c r="M1044" i="8" s="1"/>
  <c r="L1045" i="8"/>
  <c r="M1045" i="8" s="1"/>
  <c r="L1046" i="8"/>
  <c r="M1046" i="8" s="1"/>
  <c r="L1047" i="8"/>
  <c r="M1047" i="8" s="1"/>
  <c r="L1048" i="8"/>
  <c r="M1048" i="8" s="1"/>
  <c r="L1049" i="8"/>
  <c r="M1049" i="8" s="1"/>
  <c r="L1050" i="8"/>
  <c r="M1050" i="8" s="1"/>
  <c r="L1051" i="8"/>
  <c r="M1051" i="8" s="1"/>
  <c r="L1052" i="8"/>
  <c r="M1052" i="8" s="1"/>
  <c r="L1053" i="8"/>
  <c r="M1053" i="8" s="1"/>
  <c r="L1054" i="8"/>
  <c r="M1054" i="8" s="1"/>
  <c r="L1055" i="8"/>
  <c r="M1055" i="8" s="1"/>
  <c r="L1056" i="8"/>
  <c r="M1056" i="8" s="1"/>
  <c r="L1057" i="8"/>
  <c r="M1057" i="8" s="1"/>
  <c r="L1058" i="8"/>
  <c r="M1058" i="8" s="1"/>
  <c r="L1059" i="8"/>
  <c r="M1059" i="8" s="1"/>
  <c r="L1060" i="8"/>
  <c r="M1060" i="8" s="1"/>
  <c r="L1061" i="8"/>
  <c r="M1061" i="8" s="1"/>
  <c r="L1062" i="8"/>
  <c r="M1062" i="8" s="1"/>
  <c r="L1063" i="8"/>
  <c r="M1063" i="8" s="1"/>
  <c r="L1064" i="8"/>
  <c r="M1064" i="8" s="1"/>
  <c r="L1065" i="8"/>
  <c r="M1065" i="8" s="1"/>
  <c r="L1066" i="8"/>
  <c r="M1066" i="8" s="1"/>
  <c r="L1067" i="8"/>
  <c r="M1067" i="8" s="1"/>
  <c r="L1068" i="8"/>
  <c r="M1068" i="8" s="1"/>
  <c r="L1069" i="8"/>
  <c r="M1069" i="8" s="1"/>
  <c r="L1070" i="8"/>
  <c r="M1070" i="8" s="1"/>
  <c r="L1071" i="8"/>
  <c r="M1071" i="8" s="1"/>
  <c r="L1072" i="8"/>
  <c r="M1072" i="8" s="1"/>
  <c r="L1073" i="8"/>
  <c r="M1073" i="8" s="1"/>
  <c r="L1074" i="8"/>
  <c r="M1074" i="8" s="1"/>
  <c r="L1075" i="8"/>
  <c r="M1075" i="8" s="1"/>
  <c r="L1076" i="8"/>
  <c r="M1076" i="8" s="1"/>
  <c r="L1077" i="8"/>
  <c r="M1077" i="8" s="1"/>
  <c r="L1078" i="8"/>
  <c r="M1078" i="8" s="1"/>
  <c r="L1079" i="8"/>
  <c r="M1079" i="8" s="1"/>
  <c r="L1080" i="8"/>
  <c r="M1080" i="8" s="1"/>
  <c r="L1081" i="8"/>
  <c r="M1081" i="8" s="1"/>
  <c r="L1082" i="8"/>
  <c r="M1082" i="8" s="1"/>
  <c r="L1083" i="8"/>
  <c r="M1083" i="8" s="1"/>
  <c r="L1084" i="8"/>
  <c r="M1084" i="8" s="1"/>
  <c r="L1085" i="8"/>
  <c r="M1085" i="8" s="1"/>
  <c r="L1086" i="8"/>
  <c r="M1086" i="8" s="1"/>
  <c r="L1087" i="8"/>
  <c r="M1087" i="8" s="1"/>
  <c r="L1088" i="8"/>
  <c r="M1088" i="8" s="1"/>
  <c r="L1089" i="8"/>
  <c r="M1089" i="8" s="1"/>
  <c r="L1090" i="8"/>
  <c r="M1090" i="8" s="1"/>
  <c r="L1091" i="8"/>
  <c r="M1091" i="8" s="1"/>
  <c r="L1092" i="8"/>
  <c r="M1092" i="8" s="1"/>
  <c r="L1093" i="8"/>
  <c r="M1093" i="8" s="1"/>
  <c r="L1094" i="8"/>
  <c r="M1094" i="8" s="1"/>
  <c r="L1095" i="8"/>
  <c r="M1095" i="8" s="1"/>
  <c r="L1096" i="8"/>
  <c r="M1096" i="8" s="1"/>
  <c r="L1097" i="8"/>
  <c r="M1097" i="8" s="1"/>
  <c r="L1098" i="8"/>
  <c r="M1098" i="8" s="1"/>
  <c r="L1099" i="8"/>
  <c r="M1099" i="8" s="1"/>
  <c r="L1100" i="8"/>
  <c r="M1100" i="8" s="1"/>
  <c r="L1101" i="8"/>
  <c r="M1101" i="8" s="1"/>
  <c r="L1102" i="8"/>
  <c r="M1102" i="8" s="1"/>
  <c r="L1103" i="8"/>
  <c r="M1103" i="8" s="1"/>
  <c r="L1104" i="8"/>
  <c r="M1104" i="8" s="1"/>
  <c r="L1105" i="8"/>
  <c r="M1105" i="8" s="1"/>
  <c r="L1106" i="8"/>
  <c r="M1106" i="8" s="1"/>
  <c r="L1107" i="8"/>
  <c r="M1107" i="8" s="1"/>
  <c r="L1108" i="8"/>
  <c r="M1108" i="8" s="1"/>
  <c r="L1109" i="8"/>
  <c r="M1109" i="8" s="1"/>
  <c r="L1110" i="8"/>
  <c r="M1110" i="8" s="1"/>
  <c r="L1111" i="8"/>
  <c r="M1111" i="8" s="1"/>
  <c r="L1112" i="8"/>
  <c r="M1112" i="8" s="1"/>
  <c r="L1113" i="8"/>
  <c r="M1113" i="8" s="1"/>
  <c r="L1114" i="8"/>
  <c r="M1114" i="8" s="1"/>
  <c r="L1115" i="8"/>
  <c r="M1115" i="8" s="1"/>
  <c r="L1116" i="8"/>
  <c r="M1116" i="8" s="1"/>
  <c r="L1117" i="8"/>
  <c r="M1117" i="8" s="1"/>
  <c r="L1118" i="8"/>
  <c r="M1118" i="8" s="1"/>
  <c r="L1119" i="8"/>
  <c r="M1119" i="8" s="1"/>
  <c r="L1120" i="8"/>
  <c r="M1120" i="8" s="1"/>
  <c r="L1121" i="8"/>
  <c r="M1121" i="8" s="1"/>
  <c r="L1122" i="8"/>
  <c r="M1122" i="8" s="1"/>
  <c r="L1123" i="8"/>
  <c r="M1123" i="8" s="1"/>
  <c r="L1124" i="8"/>
  <c r="M1124" i="8" s="1"/>
  <c r="L1125" i="8"/>
  <c r="M1125" i="8" s="1"/>
  <c r="L1126" i="8"/>
  <c r="M1126" i="8" s="1"/>
  <c r="L1127" i="8"/>
  <c r="M1127" i="8" s="1"/>
  <c r="L1128" i="8"/>
  <c r="M1128" i="8" s="1"/>
  <c r="L1129" i="8"/>
  <c r="M1129" i="8" s="1"/>
  <c r="L1130" i="8"/>
  <c r="M1130" i="8" s="1"/>
  <c r="L1131" i="8"/>
  <c r="M1131" i="8" s="1"/>
  <c r="L1132" i="8"/>
  <c r="M1132" i="8" s="1"/>
  <c r="L1133" i="8"/>
  <c r="M1133" i="8" s="1"/>
  <c r="L1134" i="8"/>
  <c r="M1134" i="8" s="1"/>
  <c r="L1135" i="8"/>
  <c r="M1135" i="8" s="1"/>
  <c r="L1136" i="8"/>
  <c r="M1136" i="8" s="1"/>
  <c r="L1137" i="8"/>
  <c r="M1137" i="8" s="1"/>
  <c r="L1138" i="8"/>
  <c r="M1138" i="8" s="1"/>
  <c r="L1139" i="8"/>
  <c r="M1139" i="8" s="1"/>
  <c r="L1140" i="8"/>
  <c r="M1140" i="8" s="1"/>
  <c r="L1141" i="8"/>
  <c r="M1141" i="8" s="1"/>
  <c r="L1142" i="8"/>
  <c r="M1142" i="8" s="1"/>
  <c r="L1143" i="8"/>
  <c r="M1143" i="8" s="1"/>
  <c r="L1144" i="8"/>
  <c r="M1144" i="8" s="1"/>
  <c r="L1145" i="8"/>
  <c r="M1145" i="8" s="1"/>
  <c r="L1146" i="8"/>
  <c r="M1146" i="8" s="1"/>
  <c r="L1147" i="8"/>
  <c r="M1147" i="8" s="1"/>
  <c r="L1148" i="8"/>
  <c r="M1148" i="8" s="1"/>
  <c r="L1149" i="8"/>
  <c r="M1149" i="8" s="1"/>
  <c r="L1150" i="8"/>
  <c r="M1150" i="8" s="1"/>
  <c r="L1151" i="8"/>
  <c r="M1151" i="8" s="1"/>
  <c r="L1152" i="8"/>
  <c r="M1152" i="8" s="1"/>
  <c r="L1153" i="8"/>
  <c r="M1153" i="8" s="1"/>
  <c r="L1154" i="8"/>
  <c r="M1154" i="8" s="1"/>
  <c r="L1155" i="8"/>
  <c r="M1155" i="8" s="1"/>
  <c r="L1156" i="8"/>
  <c r="M1156" i="8" s="1"/>
  <c r="L1157" i="8"/>
  <c r="M1157" i="8" s="1"/>
  <c r="L1158" i="8"/>
  <c r="M1158" i="8" s="1"/>
  <c r="L1159" i="8"/>
  <c r="M1159" i="8" s="1"/>
  <c r="L1160" i="8"/>
  <c r="M1160" i="8" s="1"/>
  <c r="L1161" i="8"/>
  <c r="M1161" i="8" s="1"/>
  <c r="L1162" i="8"/>
  <c r="M1162" i="8" s="1"/>
  <c r="L1163" i="8"/>
  <c r="M1163" i="8" s="1"/>
  <c r="L1164" i="8"/>
  <c r="M1164" i="8" s="1"/>
  <c r="L1165" i="8"/>
  <c r="M1165" i="8" s="1"/>
  <c r="L1166" i="8"/>
  <c r="M1166" i="8" s="1"/>
  <c r="L1167" i="8"/>
  <c r="M1167" i="8" s="1"/>
  <c r="L1168" i="8"/>
  <c r="M1168" i="8" s="1"/>
  <c r="L1169" i="8"/>
  <c r="M1169" i="8" s="1"/>
  <c r="L1170" i="8"/>
  <c r="M1170" i="8" s="1"/>
  <c r="L1171" i="8"/>
  <c r="M1171" i="8" s="1"/>
  <c r="L1172" i="8"/>
  <c r="M1172" i="8" s="1"/>
  <c r="L1173" i="8"/>
  <c r="M1173" i="8" s="1"/>
  <c r="L1174" i="8"/>
  <c r="M1174" i="8" s="1"/>
  <c r="L1175" i="8"/>
  <c r="M1175" i="8" s="1"/>
  <c r="L1176" i="8"/>
  <c r="M1176" i="8" s="1"/>
  <c r="L1177" i="8"/>
  <c r="M1177" i="8" s="1"/>
  <c r="L1178" i="8"/>
  <c r="M1178" i="8" s="1"/>
  <c r="L1179" i="8"/>
  <c r="M1179" i="8" s="1"/>
  <c r="L1180" i="8"/>
  <c r="M1180" i="8" s="1"/>
  <c r="L1181" i="8"/>
  <c r="M1181" i="8" s="1"/>
  <c r="L1182" i="8"/>
  <c r="M1182" i="8" s="1"/>
  <c r="L1183" i="8"/>
  <c r="M1183" i="8" s="1"/>
  <c r="L1184" i="8"/>
  <c r="M1184" i="8" s="1"/>
  <c r="L1185" i="8"/>
  <c r="M1185" i="8" s="1"/>
  <c r="L1186" i="8"/>
  <c r="M1186" i="8" s="1"/>
  <c r="L1187" i="8"/>
  <c r="M1187" i="8" s="1"/>
  <c r="L1188" i="8"/>
  <c r="M1188" i="8" s="1"/>
  <c r="L1189" i="8"/>
  <c r="M1189" i="8" s="1"/>
  <c r="L1190" i="8"/>
  <c r="M1190" i="8" s="1"/>
  <c r="L1191" i="8"/>
  <c r="M1191" i="8" s="1"/>
  <c r="L1192" i="8"/>
  <c r="M1192" i="8" s="1"/>
  <c r="L1193" i="8"/>
  <c r="M1193" i="8" s="1"/>
  <c r="L1194" i="8"/>
  <c r="M1194" i="8" s="1"/>
  <c r="L1195" i="8"/>
  <c r="M1195" i="8" s="1"/>
  <c r="L1196" i="8"/>
  <c r="M1196" i="8" s="1"/>
  <c r="L1197" i="8"/>
  <c r="M1197" i="8" s="1"/>
  <c r="L1198" i="8"/>
  <c r="M1198" i="8" s="1"/>
  <c r="L1199" i="8"/>
  <c r="M1199" i="8" s="1"/>
  <c r="L1200" i="8"/>
  <c r="M1200" i="8" s="1"/>
  <c r="L1201" i="8"/>
  <c r="M1201" i="8" s="1"/>
  <c r="L1202" i="8"/>
  <c r="M1202" i="8" s="1"/>
  <c r="L1203" i="8"/>
  <c r="M1203" i="8" s="1"/>
  <c r="L1204" i="8"/>
  <c r="M1204" i="8" s="1"/>
  <c r="L1205" i="8"/>
  <c r="M1205" i="8" s="1"/>
  <c r="L1206" i="8"/>
  <c r="M1206" i="8" s="1"/>
  <c r="L1207" i="8"/>
  <c r="M1207" i="8" s="1"/>
  <c r="L1208" i="8"/>
  <c r="M1208" i="8" s="1"/>
  <c r="L1209" i="8"/>
  <c r="M1209" i="8" s="1"/>
  <c r="L1210" i="8"/>
  <c r="M1210" i="8" s="1"/>
  <c r="L1211" i="8"/>
  <c r="M1211" i="8" s="1"/>
  <c r="L1212" i="8"/>
  <c r="M1212" i="8" s="1"/>
  <c r="L1213" i="8"/>
  <c r="M1213" i="8" s="1"/>
  <c r="L1214" i="8"/>
  <c r="M1214" i="8" s="1"/>
  <c r="L1215" i="8"/>
  <c r="M1215" i="8" s="1"/>
  <c r="L1216" i="8"/>
  <c r="M1216" i="8" s="1"/>
  <c r="L1217" i="8"/>
  <c r="M1217" i="8" s="1"/>
  <c r="L1218" i="8"/>
  <c r="M1218" i="8" s="1"/>
  <c r="L1219" i="8"/>
  <c r="M1219" i="8" s="1"/>
  <c r="L1220" i="8"/>
  <c r="M1220" i="8" s="1"/>
  <c r="L1221" i="8"/>
  <c r="M1221" i="8" s="1"/>
  <c r="L1222" i="8"/>
  <c r="M1222" i="8" s="1"/>
  <c r="L1223" i="8"/>
  <c r="M1223" i="8" s="1"/>
  <c r="L1224" i="8"/>
  <c r="M1224" i="8" s="1"/>
  <c r="L1225" i="8"/>
  <c r="M1225" i="8" s="1"/>
  <c r="L1226" i="8"/>
  <c r="M1226" i="8" s="1"/>
  <c r="L1227" i="8"/>
  <c r="M1227" i="8" s="1"/>
  <c r="L1228" i="8"/>
  <c r="M1228" i="8" s="1"/>
  <c r="L1229" i="8"/>
  <c r="M1229" i="8" s="1"/>
  <c r="L1230" i="8"/>
  <c r="M1230" i="8" s="1"/>
  <c r="L1231" i="8"/>
  <c r="M1231" i="8" s="1"/>
  <c r="L1232" i="8"/>
  <c r="M1232" i="8" s="1"/>
  <c r="L1233" i="8"/>
  <c r="M1233" i="8" s="1"/>
  <c r="L1234" i="8"/>
  <c r="M1234" i="8" s="1"/>
  <c r="L1235" i="8"/>
  <c r="M1235" i="8" s="1"/>
  <c r="L1236" i="8"/>
  <c r="M1236" i="8" s="1"/>
  <c r="L1237" i="8"/>
  <c r="M1237" i="8" s="1"/>
  <c r="L1238" i="8"/>
  <c r="M1238" i="8" s="1"/>
  <c r="L1239" i="8"/>
  <c r="M1239" i="8" s="1"/>
  <c r="L1240" i="8"/>
  <c r="M1240" i="8" s="1"/>
  <c r="L1241" i="8"/>
  <c r="M1241" i="8" s="1"/>
  <c r="L1242" i="8"/>
  <c r="M1242" i="8" s="1"/>
  <c r="L1243" i="8"/>
  <c r="M1243" i="8" s="1"/>
  <c r="L1244" i="8"/>
  <c r="M1244" i="8" s="1"/>
  <c r="L1245" i="8"/>
  <c r="M1245" i="8" s="1"/>
  <c r="L1246" i="8"/>
  <c r="M1246" i="8" s="1"/>
  <c r="L1247" i="8"/>
  <c r="M1247" i="8" s="1"/>
  <c r="L1248" i="8"/>
  <c r="M1248" i="8" s="1"/>
  <c r="L1249" i="8"/>
  <c r="M1249" i="8" s="1"/>
  <c r="L1250" i="8"/>
  <c r="M1250" i="8" s="1"/>
  <c r="L1251" i="8"/>
  <c r="M1251" i="8" s="1"/>
  <c r="L1252" i="8"/>
  <c r="M1252" i="8" s="1"/>
  <c r="L1253" i="8"/>
  <c r="M1253" i="8" s="1"/>
  <c r="L1254" i="8"/>
  <c r="M1254" i="8" s="1"/>
  <c r="L1255" i="8"/>
  <c r="M1255" i="8" s="1"/>
  <c r="L1256" i="8"/>
  <c r="M1256" i="8" s="1"/>
  <c r="L1257" i="8"/>
  <c r="M1257" i="8" s="1"/>
  <c r="L1258" i="8"/>
  <c r="M1258" i="8" s="1"/>
  <c r="L1259" i="8"/>
  <c r="M1259" i="8" s="1"/>
  <c r="L1260" i="8"/>
  <c r="M1260" i="8" s="1"/>
  <c r="L1261" i="8"/>
  <c r="M1261" i="8" s="1"/>
  <c r="L1262" i="8"/>
  <c r="M1262" i="8" s="1"/>
  <c r="L1263" i="8"/>
  <c r="M1263" i="8" s="1"/>
  <c r="L1264" i="8"/>
  <c r="M1264" i="8" s="1"/>
  <c r="L1265" i="8"/>
  <c r="M1265" i="8" s="1"/>
  <c r="L1266" i="8"/>
  <c r="M1266" i="8" s="1"/>
  <c r="L1267" i="8"/>
  <c r="M1267" i="8" s="1"/>
  <c r="L1268" i="8"/>
  <c r="M1268" i="8" s="1"/>
  <c r="L1269" i="8"/>
  <c r="M1269" i="8" s="1"/>
  <c r="L1270" i="8"/>
  <c r="M1270" i="8" s="1"/>
  <c r="L1271" i="8"/>
  <c r="M1271" i="8" s="1"/>
  <c r="L1272" i="8"/>
  <c r="M1272" i="8" s="1"/>
  <c r="L1273" i="8"/>
  <c r="M1273" i="8" s="1"/>
  <c r="L1274" i="8"/>
  <c r="M1274" i="8" s="1"/>
  <c r="L1275" i="8"/>
  <c r="M1275" i="8" s="1"/>
  <c r="L1276" i="8"/>
  <c r="M1276" i="8" s="1"/>
  <c r="L1277" i="8"/>
  <c r="M1277" i="8" s="1"/>
  <c r="L1278" i="8"/>
  <c r="M1278" i="8" s="1"/>
  <c r="L1279" i="8"/>
  <c r="M1279" i="8" s="1"/>
  <c r="L1280" i="8"/>
  <c r="M1280" i="8" s="1"/>
  <c r="L1281" i="8"/>
  <c r="M1281" i="8" s="1"/>
  <c r="L1282" i="8"/>
  <c r="M1282" i="8" s="1"/>
  <c r="L1283" i="8"/>
  <c r="M1283" i="8" s="1"/>
  <c r="L1284" i="8"/>
  <c r="M1284" i="8" s="1"/>
  <c r="L1285" i="8"/>
  <c r="M1285" i="8" s="1"/>
  <c r="L1286" i="8"/>
  <c r="M1286" i="8" s="1"/>
  <c r="L1287" i="8"/>
  <c r="M1287" i="8" s="1"/>
  <c r="L1288" i="8"/>
  <c r="M1288" i="8" s="1"/>
  <c r="L1289" i="8"/>
  <c r="M1289" i="8" s="1"/>
  <c r="L1290" i="8"/>
  <c r="M1290" i="8" s="1"/>
  <c r="L1291" i="8"/>
  <c r="M1291" i="8" s="1"/>
  <c r="L1292" i="8"/>
  <c r="M1292" i="8" s="1"/>
  <c r="L1293" i="8"/>
  <c r="M1293" i="8" s="1"/>
  <c r="L1294" i="8"/>
  <c r="M1294" i="8" s="1"/>
  <c r="L1295" i="8"/>
  <c r="M1295" i="8" s="1"/>
  <c r="L1296" i="8"/>
  <c r="M1296" i="8" s="1"/>
  <c r="L1297" i="8"/>
  <c r="M1297" i="8" s="1"/>
  <c r="L1298" i="8"/>
  <c r="M1298" i="8" s="1"/>
  <c r="L1299" i="8"/>
  <c r="M1299" i="8" s="1"/>
  <c r="L1300" i="8"/>
  <c r="M1300" i="8" s="1"/>
  <c r="L1301" i="8"/>
  <c r="M1301" i="8" s="1"/>
  <c r="L1302" i="8"/>
  <c r="M1302" i="8" s="1"/>
  <c r="L1303" i="8"/>
  <c r="M1303" i="8" s="1"/>
  <c r="L1304" i="8"/>
  <c r="M1304" i="8" s="1"/>
  <c r="L1305" i="8"/>
  <c r="M1305" i="8" s="1"/>
  <c r="L1306" i="8"/>
  <c r="M1306" i="8" s="1"/>
  <c r="L1307" i="8"/>
  <c r="M1307" i="8" s="1"/>
  <c r="L1308" i="8"/>
  <c r="M1308" i="8" s="1"/>
  <c r="L1309" i="8"/>
  <c r="M1309" i="8" s="1"/>
  <c r="L1310" i="8"/>
  <c r="M1310" i="8" s="1"/>
  <c r="L1311" i="8"/>
  <c r="M1311" i="8" s="1"/>
  <c r="L1312" i="8"/>
  <c r="M1312" i="8" s="1"/>
  <c r="L1313" i="8"/>
  <c r="M1313" i="8" s="1"/>
  <c r="L1314" i="8"/>
  <c r="M1314" i="8" s="1"/>
  <c r="L1315" i="8"/>
  <c r="M1315" i="8" s="1"/>
  <c r="L1316" i="8"/>
  <c r="M1316" i="8" s="1"/>
  <c r="L1317" i="8"/>
  <c r="M1317" i="8" s="1"/>
  <c r="L1318" i="8"/>
  <c r="M1318" i="8" s="1"/>
  <c r="L1319" i="8"/>
  <c r="M1319" i="8" s="1"/>
  <c r="L1320" i="8"/>
  <c r="M1320" i="8" s="1"/>
  <c r="L1321" i="8"/>
  <c r="M1321" i="8" s="1"/>
  <c r="L1322" i="8"/>
  <c r="M1322" i="8" s="1"/>
  <c r="L1323" i="8"/>
  <c r="M1323" i="8" s="1"/>
  <c r="L1324" i="8"/>
  <c r="M1324" i="8" s="1"/>
  <c r="L1325" i="8"/>
  <c r="M1325" i="8" s="1"/>
  <c r="L1326" i="8"/>
  <c r="M1326" i="8" s="1"/>
  <c r="L1327" i="8"/>
  <c r="M1327" i="8" s="1"/>
  <c r="L1328" i="8"/>
  <c r="M1328" i="8" s="1"/>
  <c r="L1329" i="8"/>
  <c r="M1329" i="8" s="1"/>
  <c r="L1330" i="8"/>
  <c r="M1330" i="8" s="1"/>
  <c r="L1331" i="8"/>
  <c r="M1331" i="8" s="1"/>
  <c r="L1332" i="8"/>
  <c r="M1332" i="8" s="1"/>
  <c r="L1333" i="8"/>
  <c r="M1333" i="8" s="1"/>
  <c r="L1334" i="8"/>
  <c r="M1334" i="8" s="1"/>
  <c r="L1335" i="8"/>
  <c r="M1335" i="8" s="1"/>
  <c r="L1336" i="8"/>
  <c r="M1336" i="8" s="1"/>
  <c r="L1337" i="8"/>
  <c r="M1337" i="8" s="1"/>
  <c r="L1338" i="8"/>
  <c r="M1338" i="8" s="1"/>
  <c r="L1339" i="8"/>
  <c r="M1339" i="8" s="1"/>
  <c r="L1340" i="8"/>
  <c r="M1340" i="8" s="1"/>
  <c r="L1341" i="8"/>
  <c r="M1341" i="8" s="1"/>
  <c r="L1342" i="8"/>
  <c r="M1342" i="8" s="1"/>
  <c r="L1343" i="8"/>
  <c r="M1343" i="8" s="1"/>
  <c r="L1344" i="8"/>
  <c r="M1344" i="8" s="1"/>
  <c r="L1345" i="8"/>
  <c r="M1345" i="8" s="1"/>
  <c r="L1346" i="8"/>
  <c r="M1346" i="8" s="1"/>
  <c r="L1347" i="8"/>
  <c r="M1347" i="8" s="1"/>
  <c r="L1348" i="8"/>
  <c r="M1348" i="8" s="1"/>
  <c r="L1349" i="8"/>
  <c r="M1349" i="8" s="1"/>
  <c r="L1350" i="8"/>
  <c r="M1350" i="8" s="1"/>
  <c r="L1351" i="8"/>
  <c r="M1351" i="8" s="1"/>
  <c r="L1352" i="8"/>
  <c r="M1352" i="8" s="1"/>
  <c r="L1353" i="8"/>
  <c r="M1353" i="8" s="1"/>
  <c r="L1354" i="8"/>
  <c r="M1354" i="8" s="1"/>
  <c r="L1355" i="8"/>
  <c r="M1355" i="8" s="1"/>
  <c r="L1356" i="8"/>
  <c r="M1356" i="8" s="1"/>
  <c r="L1357" i="8"/>
  <c r="M1357" i="8" s="1"/>
  <c r="L1358" i="8"/>
  <c r="M1358" i="8" s="1"/>
  <c r="L1359" i="8"/>
  <c r="M1359" i="8" s="1"/>
  <c r="L1360" i="8"/>
  <c r="M1360" i="8" s="1"/>
  <c r="L1361" i="8"/>
  <c r="M1361" i="8" s="1"/>
  <c r="L1362" i="8"/>
  <c r="M1362" i="8" s="1"/>
  <c r="L1363" i="8"/>
  <c r="M1363" i="8" s="1"/>
  <c r="L1364" i="8"/>
  <c r="M1364" i="8" s="1"/>
  <c r="L1365" i="8"/>
  <c r="M1365" i="8" s="1"/>
  <c r="L1366" i="8"/>
  <c r="M1366" i="8" s="1"/>
  <c r="L1367" i="8"/>
  <c r="M1367" i="8" s="1"/>
  <c r="L1368" i="8"/>
  <c r="M1368" i="8" s="1"/>
  <c r="L1369" i="8"/>
  <c r="M1369" i="8" s="1"/>
  <c r="L1370" i="8"/>
  <c r="M1370" i="8" s="1"/>
  <c r="L1371" i="8"/>
  <c r="M1371" i="8" s="1"/>
  <c r="L1372" i="8"/>
  <c r="M1372" i="8" s="1"/>
  <c r="L1373" i="8"/>
  <c r="M1373" i="8" s="1"/>
  <c r="L1374" i="8"/>
  <c r="M1374" i="8" s="1"/>
  <c r="L1375" i="8"/>
  <c r="M1375" i="8" s="1"/>
  <c r="L1376" i="8"/>
  <c r="M1376" i="8" s="1"/>
  <c r="L1377" i="8"/>
  <c r="M1377" i="8" s="1"/>
  <c r="L1378" i="8"/>
  <c r="M1378" i="8" s="1"/>
  <c r="L1379" i="8"/>
  <c r="M1379" i="8" s="1"/>
  <c r="L1380" i="8"/>
  <c r="M1380" i="8" s="1"/>
  <c r="L1381" i="8"/>
  <c r="M1381" i="8" s="1"/>
  <c r="L1382" i="8"/>
  <c r="M1382" i="8" s="1"/>
  <c r="L1383" i="8"/>
  <c r="M1383" i="8" s="1"/>
  <c r="L1384" i="8"/>
  <c r="M1384" i="8" s="1"/>
  <c r="L1385" i="8"/>
  <c r="M1385" i="8" s="1"/>
  <c r="L1386" i="8"/>
  <c r="M1386" i="8" s="1"/>
  <c r="L1387" i="8"/>
  <c r="M1387" i="8" s="1"/>
  <c r="L1388" i="8"/>
  <c r="M1388" i="8" s="1"/>
  <c r="L1389" i="8"/>
  <c r="M1389" i="8" s="1"/>
  <c r="L1390" i="8"/>
  <c r="M1390" i="8" s="1"/>
  <c r="L1391" i="8"/>
  <c r="M1391" i="8" s="1"/>
  <c r="L1392" i="8"/>
  <c r="M1392" i="8" s="1"/>
  <c r="L1393" i="8"/>
  <c r="M1393" i="8" s="1"/>
  <c r="L1394" i="8"/>
  <c r="M1394" i="8" s="1"/>
  <c r="L1395" i="8"/>
  <c r="M1395" i="8" s="1"/>
  <c r="L1396" i="8"/>
  <c r="M1396" i="8" s="1"/>
  <c r="L1397" i="8"/>
  <c r="M1397" i="8" s="1"/>
  <c r="L1398" i="8"/>
  <c r="M1398" i="8" s="1"/>
  <c r="L1399" i="8"/>
  <c r="M1399" i="8" s="1"/>
  <c r="L1400" i="8"/>
  <c r="M1400" i="8" s="1"/>
  <c r="L1401" i="8"/>
  <c r="M1401" i="8" s="1"/>
  <c r="L1402" i="8"/>
  <c r="M1402" i="8" s="1"/>
  <c r="L1403" i="8"/>
  <c r="M1403" i="8" s="1"/>
  <c r="L1404" i="8"/>
  <c r="M1404" i="8" s="1"/>
  <c r="L1405" i="8"/>
  <c r="M1405" i="8" s="1"/>
  <c r="L1406" i="8"/>
  <c r="M1406" i="8" s="1"/>
  <c r="L1407" i="8"/>
  <c r="M1407" i="8" s="1"/>
  <c r="L1408" i="8"/>
  <c r="M1408" i="8" s="1"/>
  <c r="L1409" i="8"/>
  <c r="M1409" i="8" s="1"/>
  <c r="L1410" i="8"/>
  <c r="M1410" i="8" s="1"/>
  <c r="L1411" i="8"/>
  <c r="M1411" i="8" s="1"/>
  <c r="L1412" i="8"/>
  <c r="M1412" i="8" s="1"/>
  <c r="L1413" i="8"/>
  <c r="M1413" i="8" s="1"/>
  <c r="L1414" i="8"/>
  <c r="M1414" i="8" s="1"/>
  <c r="L1415" i="8"/>
  <c r="M1415" i="8" s="1"/>
  <c r="L1416" i="8"/>
  <c r="M1416" i="8" s="1"/>
  <c r="L1417" i="8"/>
  <c r="M1417" i="8" s="1"/>
  <c r="L1418" i="8"/>
  <c r="M1418" i="8" s="1"/>
  <c r="L1419" i="8"/>
  <c r="M1419" i="8" s="1"/>
  <c r="L1420" i="8"/>
  <c r="M1420" i="8" s="1"/>
  <c r="L1421" i="8"/>
  <c r="M1421" i="8" s="1"/>
  <c r="L1422" i="8"/>
  <c r="M1422" i="8" s="1"/>
  <c r="L1423" i="8"/>
  <c r="M1423" i="8" s="1"/>
  <c r="L1424" i="8"/>
  <c r="M1424" i="8" s="1"/>
  <c r="L1425" i="8"/>
  <c r="M1425" i="8" s="1"/>
  <c r="L1426" i="8"/>
  <c r="M1426" i="8" s="1"/>
  <c r="L1427" i="8"/>
  <c r="M1427" i="8" s="1"/>
  <c r="L1428" i="8"/>
  <c r="M1428" i="8" s="1"/>
  <c r="L1429" i="8"/>
  <c r="M1429" i="8" s="1"/>
  <c r="L1430" i="8"/>
  <c r="M1430" i="8" s="1"/>
  <c r="L1431" i="8"/>
  <c r="M1431" i="8" s="1"/>
  <c r="L1432" i="8"/>
  <c r="M1432" i="8" s="1"/>
  <c r="L1433" i="8"/>
  <c r="M1433" i="8" s="1"/>
  <c r="L1434" i="8"/>
  <c r="M1434" i="8" s="1"/>
  <c r="L1435" i="8"/>
  <c r="M1435" i="8" s="1"/>
  <c r="L1436" i="8"/>
  <c r="M1436" i="8" s="1"/>
  <c r="L1437" i="8"/>
  <c r="M1437" i="8" s="1"/>
  <c r="L1438" i="8"/>
  <c r="M1438" i="8" s="1"/>
  <c r="L1439" i="8"/>
  <c r="M1439" i="8" s="1"/>
  <c r="L1440" i="8"/>
  <c r="M1440" i="8" s="1"/>
  <c r="L1441" i="8"/>
  <c r="M1441" i="8" s="1"/>
  <c r="L1442" i="8"/>
  <c r="M1442" i="8" s="1"/>
  <c r="L1443" i="8"/>
  <c r="M1443" i="8" s="1"/>
  <c r="L1444" i="8"/>
  <c r="M1444" i="8" s="1"/>
  <c r="L1445" i="8"/>
  <c r="M1445" i="8" s="1"/>
  <c r="L1446" i="8"/>
  <c r="M1446" i="8" s="1"/>
  <c r="L1447" i="8"/>
  <c r="M1447" i="8" s="1"/>
  <c r="L1448" i="8"/>
  <c r="M1448" i="8" s="1"/>
  <c r="L1449" i="8"/>
  <c r="M1449" i="8" s="1"/>
  <c r="L1450" i="8"/>
  <c r="M1450" i="8" s="1"/>
  <c r="L1451" i="8"/>
  <c r="M1451" i="8" s="1"/>
  <c r="L1452" i="8"/>
  <c r="M1452" i="8" s="1"/>
  <c r="L1453" i="8"/>
  <c r="M1453" i="8" s="1"/>
  <c r="L1454" i="8"/>
  <c r="M1454" i="8" s="1"/>
  <c r="L1455" i="8"/>
  <c r="M1455" i="8" s="1"/>
  <c r="L1456" i="8"/>
  <c r="M1456" i="8" s="1"/>
  <c r="L1457" i="8"/>
  <c r="M1457" i="8" s="1"/>
  <c r="L1458" i="8"/>
  <c r="M1458" i="8" s="1"/>
  <c r="L1459" i="8"/>
  <c r="M1459" i="8" s="1"/>
  <c r="L1460" i="8"/>
  <c r="M1460" i="8" s="1"/>
  <c r="L1461" i="8"/>
  <c r="M1461" i="8" s="1"/>
  <c r="L1462" i="8"/>
  <c r="M1462" i="8" s="1"/>
  <c r="L1463" i="8"/>
  <c r="M1463" i="8" s="1"/>
  <c r="L1464" i="8"/>
  <c r="M1464" i="8" s="1"/>
  <c r="L1465" i="8"/>
  <c r="M1465" i="8" s="1"/>
  <c r="L1466" i="8"/>
  <c r="M1466" i="8" s="1"/>
  <c r="L1467" i="8"/>
  <c r="M1467" i="8" s="1"/>
  <c r="L1468" i="8"/>
  <c r="M1468" i="8" s="1"/>
  <c r="L1469" i="8"/>
  <c r="M1469" i="8" s="1"/>
  <c r="L1470" i="8"/>
  <c r="M1470" i="8" s="1"/>
  <c r="L1471" i="8"/>
  <c r="M1471" i="8" s="1"/>
  <c r="L1472" i="8"/>
  <c r="M1472" i="8" s="1"/>
  <c r="L1473" i="8"/>
  <c r="M1473" i="8" s="1"/>
  <c r="L1474" i="8"/>
  <c r="M1474" i="8" s="1"/>
  <c r="L1475" i="8"/>
  <c r="M1475" i="8" s="1"/>
  <c r="L1476" i="8"/>
  <c r="M1476" i="8" s="1"/>
  <c r="L1477" i="8"/>
  <c r="M1477" i="8" s="1"/>
  <c r="L1478" i="8"/>
  <c r="M1478" i="8" s="1"/>
  <c r="L1479" i="8"/>
  <c r="M1479" i="8" s="1"/>
  <c r="L1480" i="8"/>
  <c r="M1480" i="8" s="1"/>
  <c r="L1481" i="8"/>
  <c r="M1481" i="8" s="1"/>
  <c r="L1482" i="8"/>
  <c r="M1482" i="8" s="1"/>
  <c r="L1483" i="8"/>
  <c r="M1483" i="8" s="1"/>
  <c r="L1484" i="8"/>
  <c r="M1484" i="8" s="1"/>
  <c r="L1485" i="8"/>
  <c r="M1485" i="8" s="1"/>
  <c r="L1486" i="8"/>
  <c r="M1486" i="8" s="1"/>
  <c r="L1487" i="8"/>
  <c r="M1487" i="8" s="1"/>
  <c r="L1488" i="8"/>
  <c r="M1488" i="8" s="1"/>
  <c r="L1489" i="8"/>
  <c r="M1489" i="8" s="1"/>
  <c r="L1490" i="8"/>
  <c r="M1490" i="8" s="1"/>
  <c r="L1491" i="8"/>
  <c r="M1491" i="8" s="1"/>
  <c r="L1492" i="8"/>
  <c r="M1492" i="8" s="1"/>
  <c r="L1493" i="8"/>
  <c r="M1493" i="8" s="1"/>
  <c r="L1494" i="8"/>
  <c r="M1494" i="8" s="1"/>
  <c r="L1495" i="8"/>
  <c r="M1495" i="8" s="1"/>
  <c r="L1496" i="8"/>
  <c r="M1496" i="8" s="1"/>
  <c r="L1497" i="8"/>
  <c r="M1497" i="8" s="1"/>
  <c r="L1498" i="8"/>
  <c r="M1498" i="8" s="1"/>
  <c r="L1499" i="8"/>
  <c r="M1499" i="8" s="1"/>
  <c r="L1500" i="8"/>
  <c r="M1500" i="8" s="1"/>
  <c r="L1501" i="8"/>
  <c r="M1501" i="8" s="1"/>
  <c r="L1502" i="8"/>
  <c r="M1502" i="8" s="1"/>
  <c r="L1503" i="8"/>
  <c r="M1503" i="8" s="1"/>
  <c r="L1504" i="8"/>
  <c r="M1504" i="8" s="1"/>
  <c r="L1505" i="8"/>
  <c r="M1505" i="8" s="1"/>
  <c r="L1506" i="8"/>
  <c r="M1506" i="8" s="1"/>
  <c r="L1507" i="8"/>
  <c r="M1507" i="8" s="1"/>
  <c r="L1508" i="8"/>
  <c r="M1508" i="8" s="1"/>
  <c r="L1509" i="8"/>
  <c r="M1509" i="8" s="1"/>
  <c r="L1510" i="8"/>
  <c r="M1510" i="8" s="1"/>
  <c r="L1511" i="8"/>
  <c r="M1511" i="8" s="1"/>
  <c r="L1512" i="8"/>
  <c r="M1512" i="8" s="1"/>
  <c r="L1513" i="8"/>
  <c r="M1513" i="8" s="1"/>
  <c r="L1514" i="8"/>
  <c r="M1514" i="8" s="1"/>
  <c r="L1515" i="8"/>
  <c r="M1515" i="8" s="1"/>
  <c r="L1516" i="8"/>
  <c r="M1516" i="8" s="1"/>
  <c r="L1517" i="8"/>
  <c r="M1517" i="8" s="1"/>
  <c r="L1518" i="8"/>
  <c r="M1518" i="8" s="1"/>
  <c r="L1519" i="8"/>
  <c r="M1519" i="8" s="1"/>
  <c r="L1520" i="8"/>
  <c r="M1520" i="8" s="1"/>
  <c r="L1521" i="8"/>
  <c r="M1521" i="8" s="1"/>
  <c r="L1522" i="8"/>
  <c r="M1522" i="8" s="1"/>
  <c r="L1523" i="8"/>
  <c r="M1523" i="8" s="1"/>
  <c r="L1524" i="8"/>
  <c r="M1524" i="8" s="1"/>
  <c r="L1525" i="8"/>
  <c r="M1525" i="8" s="1"/>
  <c r="L1526" i="8"/>
  <c r="M1526" i="8" s="1"/>
  <c r="L1527" i="8"/>
  <c r="M1527" i="8" s="1"/>
  <c r="L1528" i="8"/>
  <c r="M1528" i="8" s="1"/>
  <c r="L1529" i="8"/>
  <c r="M1529" i="8" s="1"/>
  <c r="L1530" i="8"/>
  <c r="M1530" i="8" s="1"/>
  <c r="L1531" i="8"/>
  <c r="M1531" i="8" s="1"/>
  <c r="L1532" i="8"/>
  <c r="M1532" i="8" s="1"/>
  <c r="L1533" i="8"/>
  <c r="M1533" i="8" s="1"/>
  <c r="L1534" i="8"/>
  <c r="M1534" i="8" s="1"/>
  <c r="L1535" i="8"/>
  <c r="M1535" i="8" s="1"/>
  <c r="L1536" i="8"/>
  <c r="M1536" i="8" s="1"/>
  <c r="L1537" i="8"/>
  <c r="M1537" i="8" s="1"/>
  <c r="L1538" i="8"/>
  <c r="M1538" i="8" s="1"/>
  <c r="L1539" i="8"/>
  <c r="M1539" i="8" s="1"/>
  <c r="L1540" i="8"/>
  <c r="M1540" i="8" s="1"/>
  <c r="L1541" i="8"/>
  <c r="M1541" i="8" s="1"/>
  <c r="L1542" i="8"/>
  <c r="M1542" i="8" s="1"/>
  <c r="L1543" i="8"/>
  <c r="M1543" i="8" s="1"/>
  <c r="L1544" i="8"/>
  <c r="M1544" i="8" s="1"/>
  <c r="L1545" i="8"/>
  <c r="M1545" i="8" s="1"/>
  <c r="L1546" i="8"/>
  <c r="M1546" i="8" s="1"/>
  <c r="L1547" i="8"/>
  <c r="M1547" i="8" s="1"/>
  <c r="L1548" i="8"/>
  <c r="M1548" i="8" s="1"/>
  <c r="L1549" i="8"/>
  <c r="M1549" i="8" s="1"/>
  <c r="L1550" i="8"/>
  <c r="M1550" i="8" s="1"/>
  <c r="L1551" i="8"/>
  <c r="M1551" i="8" s="1"/>
  <c r="L1552" i="8"/>
  <c r="M1552" i="8" s="1"/>
  <c r="L1553" i="8"/>
  <c r="M1553" i="8" s="1"/>
  <c r="L1554" i="8"/>
  <c r="M1554" i="8" s="1"/>
  <c r="L1555" i="8"/>
  <c r="M1555" i="8" s="1"/>
  <c r="L1556" i="8"/>
  <c r="M1556" i="8" s="1"/>
  <c r="L1557" i="8"/>
  <c r="M1557" i="8" s="1"/>
  <c r="L1558" i="8"/>
  <c r="M1558" i="8" s="1"/>
  <c r="L1559" i="8"/>
  <c r="M1559" i="8" s="1"/>
  <c r="L1560" i="8"/>
  <c r="M1560" i="8" s="1"/>
  <c r="L1561" i="8"/>
  <c r="M1561" i="8" s="1"/>
  <c r="L1562" i="8"/>
  <c r="M1562" i="8" s="1"/>
  <c r="L1563" i="8"/>
  <c r="M1563" i="8" s="1"/>
  <c r="L1564" i="8"/>
  <c r="M1564" i="8" s="1"/>
  <c r="L1565" i="8"/>
  <c r="M1565" i="8" s="1"/>
  <c r="L1566" i="8"/>
  <c r="M1566" i="8" s="1"/>
  <c r="L1567" i="8"/>
  <c r="M1567" i="8" s="1"/>
  <c r="L1568" i="8"/>
  <c r="M1568" i="8" s="1"/>
  <c r="L1569" i="8"/>
  <c r="M1569" i="8" s="1"/>
  <c r="L1570" i="8"/>
  <c r="M1570" i="8" s="1"/>
  <c r="L1571" i="8"/>
  <c r="M1571" i="8" s="1"/>
  <c r="L1572" i="8"/>
  <c r="M1572" i="8" s="1"/>
  <c r="L1573" i="8"/>
  <c r="M1573" i="8" s="1"/>
  <c r="L1574" i="8"/>
  <c r="M1574" i="8" s="1"/>
  <c r="L1575" i="8"/>
  <c r="M1575" i="8" s="1"/>
  <c r="L1576" i="8"/>
  <c r="M1576" i="8" s="1"/>
  <c r="L1577" i="8"/>
  <c r="M1577" i="8" s="1"/>
  <c r="L1578" i="8"/>
  <c r="M1578" i="8" s="1"/>
  <c r="L1579" i="8"/>
  <c r="M1579" i="8" s="1"/>
  <c r="L1580" i="8"/>
  <c r="M1580" i="8" s="1"/>
  <c r="L1582" i="8"/>
  <c r="M1582" i="8" s="1"/>
  <c r="L1583" i="8"/>
  <c r="M1583" i="8" s="1"/>
  <c r="L1584" i="8"/>
  <c r="M1584" i="8" s="1"/>
  <c r="L1585" i="8"/>
  <c r="M1585" i="8" s="1"/>
  <c r="L1586" i="8"/>
  <c r="M1586" i="8" s="1"/>
  <c r="L1587" i="8"/>
  <c r="M1587" i="8" s="1"/>
  <c r="L1588" i="8"/>
  <c r="M1588" i="8" s="1"/>
  <c r="L1589" i="8"/>
  <c r="M1589" i="8" s="1"/>
  <c r="L1590" i="8"/>
  <c r="M1590" i="8" s="1"/>
  <c r="L1591" i="8"/>
  <c r="M1591" i="8" s="1"/>
  <c r="L1592" i="8"/>
  <c r="M1592" i="8" s="1"/>
  <c r="L1593" i="8"/>
  <c r="M1593" i="8" s="1"/>
  <c r="L1594" i="8"/>
  <c r="M1594" i="8" s="1"/>
  <c r="L1595" i="8"/>
  <c r="M1595" i="8" s="1"/>
  <c r="L1596" i="8"/>
  <c r="M1596" i="8" s="1"/>
  <c r="L1597" i="8"/>
  <c r="M1597" i="8" s="1"/>
  <c r="L1598" i="8"/>
  <c r="M1598" i="8" s="1"/>
  <c r="L1599" i="8"/>
  <c r="M1599" i="8" s="1"/>
  <c r="L1600" i="8"/>
  <c r="M1600" i="8" s="1"/>
  <c r="L1601" i="8"/>
  <c r="M1601" i="8" s="1"/>
  <c r="L1602" i="8"/>
  <c r="M1602" i="8" s="1"/>
  <c r="L1603" i="8"/>
  <c r="M1603" i="8" s="1"/>
  <c r="L1604" i="8"/>
  <c r="M1604" i="8" s="1"/>
  <c r="L1605" i="8"/>
  <c r="M1605" i="8" s="1"/>
  <c r="L1606" i="8"/>
  <c r="M1606" i="8" s="1"/>
  <c r="L1607" i="8"/>
  <c r="M1607" i="8" s="1"/>
  <c r="L1608" i="8"/>
  <c r="M1608" i="8" s="1"/>
  <c r="L1609" i="8"/>
  <c r="M1609" i="8" s="1"/>
  <c r="L1610" i="8"/>
  <c r="M1610" i="8" s="1"/>
  <c r="L1611" i="8"/>
  <c r="M1611" i="8" s="1"/>
  <c r="L1612" i="8"/>
  <c r="M1612" i="8" s="1"/>
  <c r="L1613" i="8"/>
  <c r="M1613" i="8" s="1"/>
  <c r="L1614" i="8"/>
  <c r="M1614" i="8" s="1"/>
  <c r="L1615" i="8"/>
  <c r="M1615" i="8" s="1"/>
  <c r="L1616" i="8"/>
  <c r="M1616" i="8" s="1"/>
  <c r="L1617" i="8"/>
  <c r="M1617" i="8" s="1"/>
  <c r="L1618" i="8"/>
  <c r="M1618" i="8" s="1"/>
  <c r="L1619" i="8"/>
  <c r="M1619" i="8" s="1"/>
  <c r="L1620" i="8"/>
  <c r="M1620" i="8" s="1"/>
  <c r="L1621" i="8"/>
  <c r="M1621" i="8" s="1"/>
  <c r="L1622" i="8"/>
  <c r="M1622" i="8" s="1"/>
  <c r="L1623" i="8"/>
  <c r="M1623" i="8" s="1"/>
  <c r="L1624" i="8"/>
  <c r="M1624" i="8" s="1"/>
  <c r="L1625" i="8"/>
  <c r="M1625" i="8" s="1"/>
  <c r="L1626" i="8"/>
  <c r="M1626" i="8" s="1"/>
  <c r="L1627" i="8"/>
  <c r="M1627" i="8" s="1"/>
  <c r="L1628" i="8"/>
  <c r="M1628" i="8" s="1"/>
  <c r="L1629" i="8"/>
  <c r="M1629" i="8" s="1"/>
  <c r="L1630" i="8"/>
  <c r="M1630" i="8" s="1"/>
  <c r="L1631" i="8"/>
  <c r="M1631" i="8" s="1"/>
  <c r="L1632" i="8"/>
  <c r="M1632" i="8" s="1"/>
  <c r="L1633" i="8"/>
  <c r="M1633" i="8" s="1"/>
  <c r="L1634" i="8"/>
  <c r="M1634" i="8" s="1"/>
  <c r="L1635" i="8"/>
  <c r="M1635" i="8" s="1"/>
  <c r="L1636" i="8"/>
  <c r="M1636" i="8" s="1"/>
  <c r="L1637" i="8"/>
  <c r="M1637" i="8" s="1"/>
  <c r="L1638" i="8"/>
  <c r="M1638" i="8" s="1"/>
  <c r="L1639" i="8"/>
  <c r="M1639" i="8" s="1"/>
  <c r="L1640" i="8"/>
  <c r="M1640" i="8" s="1"/>
  <c r="L1641" i="8"/>
  <c r="M1641" i="8" s="1"/>
  <c r="L1642" i="8"/>
  <c r="M1642" i="8" s="1"/>
  <c r="L1643" i="8"/>
  <c r="M1643" i="8" s="1"/>
  <c r="L1644" i="8"/>
  <c r="M1644" i="8" s="1"/>
  <c r="L1645" i="8"/>
  <c r="M1645" i="8" s="1"/>
  <c r="L1646" i="8"/>
  <c r="M1646" i="8" s="1"/>
  <c r="L1647" i="8"/>
  <c r="M1647" i="8" s="1"/>
  <c r="L1648" i="8"/>
  <c r="M1648" i="8" s="1"/>
  <c r="L1649" i="8"/>
  <c r="M1649" i="8" s="1"/>
  <c r="L1650" i="8"/>
  <c r="M1650" i="8" s="1"/>
  <c r="L1651" i="8"/>
  <c r="M1651" i="8" s="1"/>
  <c r="L1652" i="8"/>
  <c r="M1652" i="8" s="1"/>
  <c r="L1653" i="8"/>
  <c r="M1653" i="8" s="1"/>
  <c r="L1654" i="8"/>
  <c r="M1654" i="8" s="1"/>
  <c r="L1655" i="8"/>
  <c r="M1655" i="8" s="1"/>
  <c r="L1656" i="8"/>
  <c r="M1656" i="8" s="1"/>
  <c r="L1657" i="8"/>
  <c r="M1657" i="8" s="1"/>
  <c r="L1658" i="8"/>
  <c r="M1658" i="8" s="1"/>
  <c r="L1659" i="8"/>
  <c r="M1659" i="8" s="1"/>
  <c r="L1660" i="8"/>
  <c r="M1660" i="8" s="1"/>
  <c r="L1661" i="8"/>
  <c r="M1661" i="8" s="1"/>
  <c r="L1662" i="8"/>
  <c r="M1662" i="8" s="1"/>
  <c r="L1663" i="8"/>
  <c r="M1663" i="8" s="1"/>
  <c r="L1664" i="8"/>
  <c r="M1664" i="8" s="1"/>
  <c r="L1665" i="8"/>
  <c r="M1665" i="8" s="1"/>
  <c r="L1666" i="8"/>
  <c r="M1666" i="8" s="1"/>
  <c r="L1667" i="8"/>
  <c r="M1667" i="8" s="1"/>
  <c r="L1668" i="8"/>
  <c r="M1668" i="8" s="1"/>
  <c r="L1669" i="8"/>
  <c r="M1669" i="8" s="1"/>
  <c r="L1670" i="8"/>
  <c r="M1670" i="8" s="1"/>
  <c r="L1671" i="8"/>
  <c r="M1671" i="8" s="1"/>
  <c r="L1672" i="8"/>
  <c r="M1672" i="8" s="1"/>
  <c r="L1673" i="8"/>
  <c r="M1673" i="8" s="1"/>
  <c r="L1674" i="8"/>
  <c r="M1674" i="8" s="1"/>
  <c r="L1675" i="8"/>
  <c r="M1675" i="8" s="1"/>
  <c r="L1676" i="8"/>
  <c r="M1676" i="8" s="1"/>
  <c r="L1677" i="8"/>
  <c r="M1677" i="8" s="1"/>
  <c r="L1678" i="8"/>
  <c r="M1678" i="8" s="1"/>
  <c r="L1679" i="8"/>
  <c r="M1679" i="8" s="1"/>
  <c r="L1680" i="8"/>
  <c r="M1680" i="8" s="1"/>
  <c r="L1681" i="8"/>
  <c r="M1681" i="8" s="1"/>
  <c r="L1682" i="8"/>
  <c r="M1682" i="8" s="1"/>
  <c r="L1683" i="8"/>
  <c r="M1683" i="8" s="1"/>
  <c r="L1684" i="8"/>
  <c r="M1684" i="8" s="1"/>
  <c r="L1685" i="8"/>
  <c r="M1685" i="8" s="1"/>
  <c r="L1686" i="8"/>
  <c r="M1686" i="8" s="1"/>
  <c r="L1687" i="8"/>
  <c r="M1687" i="8" s="1"/>
  <c r="L1688" i="8"/>
  <c r="M1688" i="8" s="1"/>
  <c r="L1689" i="8"/>
  <c r="M1689" i="8" s="1"/>
  <c r="L1690" i="8"/>
  <c r="M1690" i="8" s="1"/>
  <c r="L1691" i="8"/>
  <c r="M1691" i="8" s="1"/>
  <c r="L1692" i="8"/>
  <c r="M1692" i="8" s="1"/>
  <c r="L1693" i="8"/>
  <c r="M1693" i="8" s="1"/>
  <c r="L1694" i="8"/>
  <c r="M1694" i="8" s="1"/>
  <c r="L1695" i="8"/>
  <c r="M1695" i="8" s="1"/>
  <c r="L1696" i="8"/>
  <c r="M1696" i="8" s="1"/>
  <c r="L1697" i="8"/>
  <c r="M1697" i="8" s="1"/>
  <c r="L1698" i="8"/>
  <c r="M1698" i="8" s="1"/>
  <c r="L1699" i="8"/>
  <c r="M1699" i="8" s="1"/>
  <c r="L1700" i="8"/>
  <c r="M1700" i="8" s="1"/>
  <c r="L1701" i="8"/>
  <c r="M1701" i="8" s="1"/>
  <c r="L1702" i="8"/>
  <c r="M1702" i="8" s="1"/>
  <c r="L1703" i="8"/>
  <c r="M1703" i="8" s="1"/>
  <c r="L1704" i="8"/>
  <c r="M1704" i="8" s="1"/>
  <c r="L1705" i="8"/>
  <c r="M1705" i="8" s="1"/>
  <c r="L1706" i="8"/>
  <c r="M1706" i="8" s="1"/>
  <c r="L1707" i="8"/>
  <c r="M1707" i="8" s="1"/>
  <c r="L1708" i="8"/>
  <c r="M1708" i="8" s="1"/>
  <c r="L1709" i="8"/>
  <c r="M1709" i="8" s="1"/>
  <c r="L1710" i="8"/>
  <c r="M1710" i="8" s="1"/>
  <c r="L1711" i="8"/>
  <c r="M1711" i="8" s="1"/>
  <c r="L1712" i="8"/>
  <c r="M1712" i="8" s="1"/>
  <c r="L1713" i="8"/>
  <c r="M1713" i="8" s="1"/>
  <c r="L1714" i="8"/>
  <c r="M1714" i="8" s="1"/>
  <c r="L1715" i="8"/>
  <c r="M1715" i="8" s="1"/>
  <c r="L1716" i="8"/>
  <c r="M1716" i="8" s="1"/>
  <c r="L1717" i="8"/>
  <c r="M1717" i="8" s="1"/>
  <c r="L1718" i="8"/>
  <c r="M1718" i="8" s="1"/>
  <c r="L1719" i="8"/>
  <c r="M1719" i="8" s="1"/>
  <c r="L1720" i="8"/>
  <c r="M1720" i="8" s="1"/>
  <c r="L1721" i="8"/>
  <c r="M1721" i="8" s="1"/>
  <c r="L1722" i="8"/>
  <c r="M1722" i="8" s="1"/>
  <c r="L1723" i="8"/>
  <c r="M1723" i="8" s="1"/>
  <c r="L1724" i="8"/>
  <c r="M1724" i="8" s="1"/>
  <c r="L1725" i="8"/>
  <c r="M1725" i="8" s="1"/>
  <c r="L1726" i="8"/>
  <c r="M1726" i="8" s="1"/>
  <c r="L1727" i="8"/>
  <c r="M1727" i="8" s="1"/>
  <c r="L1728" i="8"/>
  <c r="M1728" i="8" s="1"/>
  <c r="L1729" i="8"/>
  <c r="M1729" i="8" s="1"/>
  <c r="L1730" i="8"/>
  <c r="M1730" i="8" s="1"/>
  <c r="L1731" i="8"/>
  <c r="M1731" i="8" s="1"/>
  <c r="L1732" i="8"/>
  <c r="M1732" i="8" s="1"/>
  <c r="L1733" i="8"/>
  <c r="M1733" i="8" s="1"/>
  <c r="L1734" i="8"/>
  <c r="M1734" i="8" s="1"/>
  <c r="L1735" i="8"/>
  <c r="M1735" i="8" s="1"/>
  <c r="L1736" i="8"/>
  <c r="M1736" i="8" s="1"/>
  <c r="L1737" i="8"/>
  <c r="M1737" i="8" s="1"/>
  <c r="L1738" i="8"/>
  <c r="M1738" i="8" s="1"/>
  <c r="L1739" i="8"/>
  <c r="M1739" i="8" s="1"/>
  <c r="L1740" i="8"/>
  <c r="M1740" i="8" s="1"/>
  <c r="L1741" i="8"/>
  <c r="M1741" i="8" s="1"/>
  <c r="L1742" i="8"/>
  <c r="M1742" i="8" s="1"/>
  <c r="L1743" i="8"/>
  <c r="M1743" i="8" s="1"/>
  <c r="L1744" i="8"/>
  <c r="M1744" i="8" s="1"/>
  <c r="L1745" i="8"/>
  <c r="M1745" i="8" s="1"/>
  <c r="L1746" i="8"/>
  <c r="M1746" i="8" s="1"/>
  <c r="L1747" i="8"/>
  <c r="M1747" i="8" s="1"/>
  <c r="L1748" i="8"/>
  <c r="M1748" i="8" s="1"/>
  <c r="L1749" i="8"/>
  <c r="M1749" i="8" s="1"/>
  <c r="L1750" i="8"/>
  <c r="M1750" i="8" s="1"/>
  <c r="L1751" i="8"/>
  <c r="M1751" i="8" s="1"/>
  <c r="L1752" i="8"/>
  <c r="M1752" i="8" s="1"/>
  <c r="L1753" i="8"/>
  <c r="M1753" i="8" s="1"/>
  <c r="L1754" i="8"/>
  <c r="M1754" i="8" s="1"/>
  <c r="L1755" i="8"/>
  <c r="M1755" i="8" s="1"/>
  <c r="L1756" i="8"/>
  <c r="M1756" i="8" s="1"/>
  <c r="L1757" i="8"/>
  <c r="M1757" i="8" s="1"/>
  <c r="L1758" i="8"/>
  <c r="M1758" i="8" s="1"/>
  <c r="L1759" i="8"/>
  <c r="M1759" i="8" s="1"/>
  <c r="L1760" i="8"/>
  <c r="M1760" i="8" s="1"/>
  <c r="L1761" i="8"/>
  <c r="M1761" i="8" s="1"/>
  <c r="L1762" i="8"/>
  <c r="M1762" i="8" s="1"/>
  <c r="L1763" i="8"/>
  <c r="M1763" i="8" s="1"/>
  <c r="L1764" i="8"/>
  <c r="M1764" i="8" s="1"/>
  <c r="L1765" i="8"/>
  <c r="M1765" i="8" s="1"/>
  <c r="L1766" i="8"/>
  <c r="M1766" i="8" s="1"/>
  <c r="L1767" i="8"/>
  <c r="M1767" i="8" s="1"/>
  <c r="L1768" i="8"/>
  <c r="M1768" i="8" s="1"/>
  <c r="L1769" i="8"/>
  <c r="M1769" i="8" s="1"/>
  <c r="L1770" i="8"/>
  <c r="M1770" i="8" s="1"/>
  <c r="L1771" i="8"/>
  <c r="M1771" i="8" s="1"/>
  <c r="L1772" i="8"/>
  <c r="M1772" i="8" s="1"/>
  <c r="L1773" i="8"/>
  <c r="M1773" i="8" s="1"/>
  <c r="L1774" i="8"/>
  <c r="M1774" i="8" s="1"/>
  <c r="L1775" i="8"/>
  <c r="M1775" i="8" s="1"/>
  <c r="L1776" i="8"/>
  <c r="M1776" i="8" s="1"/>
  <c r="L1777" i="8"/>
  <c r="M1777" i="8" s="1"/>
  <c r="L1778" i="8"/>
  <c r="M1778" i="8" s="1"/>
  <c r="L1779" i="8"/>
  <c r="M1779" i="8" s="1"/>
  <c r="L1780" i="8"/>
  <c r="M1780" i="8" s="1"/>
  <c r="L1781" i="8"/>
  <c r="M1781" i="8" s="1"/>
  <c r="L1782" i="8"/>
  <c r="M1782" i="8" s="1"/>
  <c r="L1783" i="8"/>
  <c r="M1783" i="8" s="1"/>
  <c r="L1784" i="8"/>
  <c r="M1784" i="8" s="1"/>
  <c r="L1785" i="8"/>
  <c r="M1785" i="8" s="1"/>
  <c r="L1786" i="8"/>
  <c r="M1786" i="8" s="1"/>
  <c r="L1787" i="8"/>
  <c r="M1787" i="8" s="1"/>
  <c r="L1788" i="8"/>
  <c r="M1788" i="8" s="1"/>
  <c r="L1789" i="8"/>
  <c r="M1789" i="8" s="1"/>
  <c r="L1790" i="8"/>
  <c r="M1790" i="8" s="1"/>
  <c r="L1791" i="8"/>
  <c r="M1791" i="8" s="1"/>
  <c r="L1792" i="8"/>
  <c r="M1792" i="8" s="1"/>
  <c r="L1793" i="8"/>
  <c r="M1793" i="8" s="1"/>
  <c r="L1794" i="8"/>
  <c r="M1794" i="8" s="1"/>
  <c r="L1795" i="8"/>
  <c r="M1795" i="8" s="1"/>
  <c r="L1796" i="8"/>
  <c r="M1796" i="8" s="1"/>
  <c r="L1797" i="8"/>
  <c r="M1797" i="8" s="1"/>
  <c r="L1798" i="8"/>
  <c r="M1798" i="8" s="1"/>
  <c r="L1799" i="8"/>
  <c r="M1799" i="8" s="1"/>
  <c r="L1800" i="8"/>
  <c r="M1800" i="8" s="1"/>
  <c r="L1801" i="8"/>
  <c r="M1801" i="8" s="1"/>
  <c r="L1802" i="8"/>
  <c r="M1802" i="8" s="1"/>
  <c r="L1803" i="8"/>
  <c r="M1803" i="8" s="1"/>
  <c r="L1804" i="8"/>
  <c r="M1804" i="8" s="1"/>
  <c r="L1805" i="8"/>
  <c r="M1805" i="8" s="1"/>
  <c r="L1806" i="8"/>
  <c r="M1806" i="8" s="1"/>
  <c r="L1807" i="8"/>
  <c r="M1807" i="8" s="1"/>
  <c r="L1808" i="8"/>
  <c r="M1808" i="8" s="1"/>
  <c r="L1809" i="8"/>
  <c r="M1809" i="8" s="1"/>
  <c r="L1810" i="8"/>
  <c r="M1810" i="8" s="1"/>
  <c r="L1811" i="8"/>
  <c r="M1811" i="8" s="1"/>
  <c r="L1812" i="8"/>
  <c r="M1812" i="8" s="1"/>
  <c r="L1813" i="8"/>
  <c r="M1813" i="8" s="1"/>
  <c r="L1814" i="8"/>
  <c r="M1814" i="8" s="1"/>
  <c r="L1815" i="8"/>
  <c r="M1815" i="8" s="1"/>
  <c r="L1816" i="8"/>
  <c r="M1816" i="8" s="1"/>
  <c r="L1817" i="8"/>
  <c r="M1817" i="8" s="1"/>
  <c r="L1818" i="8"/>
  <c r="M1818" i="8" s="1"/>
  <c r="L1819" i="8"/>
  <c r="M1819" i="8" s="1"/>
  <c r="L1820" i="8"/>
  <c r="M1820" i="8" s="1"/>
  <c r="L1821" i="8"/>
  <c r="M1821" i="8" s="1"/>
  <c r="L1822" i="8"/>
  <c r="M1822" i="8" s="1"/>
  <c r="L1823" i="8"/>
  <c r="M1823" i="8" s="1"/>
  <c r="L1824" i="8"/>
  <c r="M1824" i="8" s="1"/>
  <c r="L1825" i="8"/>
  <c r="M1825" i="8" s="1"/>
  <c r="L1826" i="8"/>
  <c r="M1826" i="8" s="1"/>
  <c r="L1827" i="8"/>
  <c r="M1827" i="8" s="1"/>
  <c r="L1828" i="8"/>
  <c r="M1828" i="8" s="1"/>
  <c r="L1829" i="8"/>
  <c r="M1829" i="8" s="1"/>
  <c r="L1830" i="8"/>
  <c r="M1830" i="8" s="1"/>
  <c r="L1831" i="8"/>
  <c r="M1831" i="8" s="1"/>
  <c r="L1832" i="8"/>
  <c r="M1832" i="8" s="1"/>
  <c r="L1833" i="8"/>
  <c r="M1833" i="8" s="1"/>
  <c r="L1834" i="8"/>
  <c r="M1834" i="8" s="1"/>
  <c r="L1835" i="8"/>
  <c r="M1835" i="8" s="1"/>
  <c r="L1836" i="8"/>
  <c r="M1836" i="8" s="1"/>
  <c r="L1837" i="8"/>
  <c r="M1837" i="8" s="1"/>
  <c r="L1838" i="8"/>
  <c r="M1838" i="8" s="1"/>
  <c r="L1839" i="8"/>
  <c r="M1839" i="8" s="1"/>
  <c r="L1840" i="8"/>
  <c r="M1840" i="8" s="1"/>
  <c r="L1841" i="8"/>
  <c r="M1841" i="8" s="1"/>
  <c r="L1842" i="8"/>
  <c r="M1842" i="8" s="1"/>
  <c r="L1843" i="8"/>
  <c r="M1843" i="8" s="1"/>
  <c r="L1844" i="8"/>
  <c r="M1844" i="8" s="1"/>
  <c r="L1845" i="8"/>
  <c r="M1845" i="8" s="1"/>
  <c r="L1846" i="8"/>
  <c r="M1846" i="8" s="1"/>
  <c r="L1847" i="8"/>
  <c r="M1847" i="8" s="1"/>
  <c r="L1848" i="8"/>
  <c r="M1848" i="8" s="1"/>
  <c r="L1849" i="8"/>
  <c r="M1849" i="8" s="1"/>
  <c r="L1850" i="8"/>
  <c r="M1850" i="8" s="1"/>
  <c r="L1851" i="8"/>
  <c r="M1851" i="8" s="1"/>
  <c r="L1852" i="8"/>
  <c r="M1852" i="8" s="1"/>
  <c r="L1853" i="8"/>
  <c r="M1853" i="8" s="1"/>
  <c r="L1854" i="8"/>
  <c r="M1854" i="8" s="1"/>
  <c r="L1855" i="8"/>
  <c r="M1855" i="8" s="1"/>
  <c r="L1856" i="8"/>
  <c r="M1856" i="8" s="1"/>
  <c r="L1857" i="8"/>
  <c r="M1857" i="8" s="1"/>
  <c r="L1858" i="8"/>
  <c r="M1858" i="8" s="1"/>
  <c r="L1859" i="8"/>
  <c r="M1859" i="8" s="1"/>
  <c r="L1860" i="8"/>
  <c r="M1860" i="8" s="1"/>
  <c r="L1861" i="8"/>
  <c r="M1861" i="8" s="1"/>
  <c r="L1862" i="8"/>
  <c r="M1862" i="8" s="1"/>
  <c r="L1863" i="8"/>
  <c r="M1863" i="8" s="1"/>
  <c r="L1864" i="8"/>
  <c r="M1864" i="8" s="1"/>
  <c r="L1865" i="8"/>
  <c r="M1865" i="8" s="1"/>
  <c r="L1866" i="8"/>
  <c r="M1866" i="8" s="1"/>
  <c r="L1867" i="8"/>
  <c r="M1867" i="8" s="1"/>
  <c r="L1868" i="8"/>
  <c r="M1868" i="8" s="1"/>
  <c r="L1869" i="8"/>
  <c r="M1869" i="8" s="1"/>
  <c r="L1870" i="8"/>
  <c r="M1870" i="8" s="1"/>
  <c r="L1871" i="8"/>
  <c r="M1871" i="8" s="1"/>
  <c r="L1872" i="8"/>
  <c r="M1872" i="8" s="1"/>
  <c r="L1873" i="8"/>
  <c r="M1873" i="8" s="1"/>
  <c r="L1874" i="8"/>
  <c r="M1874" i="8" s="1"/>
  <c r="L1875" i="8"/>
  <c r="M1875" i="8" s="1"/>
  <c r="L1876" i="8"/>
  <c r="M1876" i="8" s="1"/>
  <c r="L1877" i="8"/>
  <c r="M1877" i="8" s="1"/>
  <c r="L1878" i="8"/>
  <c r="M1878" i="8" s="1"/>
  <c r="L1879" i="8"/>
  <c r="M1879" i="8" s="1"/>
  <c r="L1880" i="8"/>
  <c r="M1880" i="8" s="1"/>
  <c r="L1881" i="8"/>
  <c r="M1881" i="8" s="1"/>
  <c r="L1882" i="8"/>
  <c r="M1882" i="8" s="1"/>
  <c r="L1883" i="8"/>
  <c r="M1883" i="8" s="1"/>
  <c r="L1884" i="8"/>
  <c r="M1884" i="8" s="1"/>
  <c r="L1885" i="8"/>
  <c r="M1885" i="8" s="1"/>
  <c r="L1886" i="8"/>
  <c r="M1886" i="8" s="1"/>
  <c r="L1887" i="8"/>
  <c r="M1887" i="8" s="1"/>
  <c r="L1888" i="8"/>
  <c r="M1888" i="8" s="1"/>
  <c r="L1889" i="8"/>
  <c r="M1889" i="8" s="1"/>
  <c r="L1890" i="8"/>
  <c r="M1890" i="8" s="1"/>
  <c r="L1891" i="8"/>
  <c r="M1891" i="8" s="1"/>
  <c r="L1892" i="8"/>
  <c r="M1892" i="8" s="1"/>
  <c r="L1893" i="8"/>
  <c r="M1893" i="8" s="1"/>
  <c r="L1894" i="8"/>
  <c r="M1894" i="8" s="1"/>
  <c r="L1895" i="8"/>
  <c r="M1895" i="8" s="1"/>
  <c r="L1896" i="8"/>
  <c r="M1896" i="8" s="1"/>
  <c r="L1897" i="8"/>
  <c r="M1897" i="8" s="1"/>
  <c r="L1898" i="8"/>
  <c r="M1898" i="8" s="1"/>
  <c r="L1899" i="8"/>
  <c r="M1899" i="8" s="1"/>
  <c r="L1900" i="8"/>
  <c r="M1900" i="8" s="1"/>
  <c r="L1901" i="8"/>
  <c r="M1901" i="8" s="1"/>
  <c r="L1902" i="8"/>
  <c r="M1902" i="8" s="1"/>
  <c r="L1903" i="8"/>
  <c r="M1903" i="8" s="1"/>
  <c r="L1904" i="8"/>
  <c r="M1904" i="8" s="1"/>
  <c r="L1905" i="8"/>
  <c r="M1905" i="8" s="1"/>
  <c r="L1906" i="8"/>
  <c r="M1906" i="8" s="1"/>
  <c r="L1907" i="8"/>
  <c r="M1907" i="8" s="1"/>
  <c r="L1908" i="8"/>
  <c r="M1908" i="8" s="1"/>
  <c r="L1909" i="8"/>
  <c r="M1909" i="8" s="1"/>
  <c r="L1910" i="8"/>
  <c r="M1910" i="8" s="1"/>
  <c r="L1911" i="8"/>
  <c r="M1911" i="8" s="1"/>
  <c r="L1912" i="8"/>
  <c r="M1912" i="8" s="1"/>
  <c r="L1913" i="8"/>
  <c r="M1913" i="8" s="1"/>
  <c r="L1914" i="8"/>
  <c r="M1914" i="8" s="1"/>
  <c r="L1915" i="8"/>
  <c r="M1915" i="8" s="1"/>
  <c r="L1916" i="8"/>
  <c r="M1916" i="8" s="1"/>
  <c r="L1917" i="8"/>
  <c r="M1917" i="8" s="1"/>
  <c r="L1918" i="8"/>
  <c r="M1918" i="8" s="1"/>
  <c r="L1919" i="8"/>
  <c r="M1919" i="8" s="1"/>
  <c r="L1920" i="8"/>
  <c r="M1920" i="8" s="1"/>
  <c r="L1921" i="8"/>
  <c r="M1921" i="8" s="1"/>
  <c r="L1922" i="8"/>
  <c r="M1922" i="8" s="1"/>
  <c r="L1923" i="8"/>
  <c r="M1923" i="8" s="1"/>
  <c r="L1924" i="8"/>
  <c r="M1924" i="8" s="1"/>
  <c r="L1925" i="8"/>
  <c r="M1925" i="8" s="1"/>
  <c r="L1926" i="8"/>
  <c r="M1926" i="8" s="1"/>
  <c r="L1927" i="8"/>
  <c r="M1927" i="8" s="1"/>
  <c r="L1928" i="8"/>
  <c r="M1928" i="8" s="1"/>
  <c r="L1929" i="8"/>
  <c r="M1929" i="8" s="1"/>
  <c r="L1930" i="8"/>
  <c r="M1930" i="8" s="1"/>
  <c r="L1931" i="8"/>
  <c r="M1931" i="8" s="1"/>
  <c r="L1932" i="8"/>
  <c r="M1932" i="8" s="1"/>
  <c r="L1933" i="8"/>
  <c r="M1933" i="8" s="1"/>
  <c r="L1934" i="8"/>
  <c r="M1934" i="8" s="1"/>
  <c r="L1935" i="8"/>
  <c r="M1935" i="8" s="1"/>
  <c r="L1936" i="8"/>
  <c r="M1936" i="8" s="1"/>
  <c r="L1937" i="8"/>
  <c r="M1937" i="8" s="1"/>
  <c r="L1938" i="8"/>
  <c r="M1938" i="8" s="1"/>
  <c r="L1939" i="8"/>
  <c r="M1939" i="8" s="1"/>
  <c r="L1940" i="8"/>
  <c r="M1940" i="8" s="1"/>
  <c r="L1941" i="8"/>
  <c r="M1941" i="8" s="1"/>
  <c r="L1942" i="8"/>
  <c r="M1942" i="8" s="1"/>
  <c r="L1943" i="8"/>
  <c r="M1943" i="8" s="1"/>
  <c r="L1944" i="8"/>
  <c r="M1944" i="8" s="1"/>
  <c r="L1945" i="8"/>
  <c r="M1945" i="8" s="1"/>
  <c r="L1946" i="8"/>
  <c r="M1946" i="8" s="1"/>
  <c r="L1947" i="8"/>
  <c r="M1947" i="8" s="1"/>
  <c r="L1948" i="8"/>
  <c r="M1948" i="8" s="1"/>
  <c r="L1949" i="8"/>
  <c r="M1949" i="8" s="1"/>
  <c r="L1950" i="8"/>
  <c r="M1950" i="8" s="1"/>
  <c r="L1951" i="8"/>
  <c r="M1951" i="8" s="1"/>
  <c r="L1952" i="8"/>
  <c r="M1952" i="8" s="1"/>
  <c r="L1953" i="8"/>
  <c r="M1953" i="8" s="1"/>
  <c r="L1954" i="8"/>
  <c r="M1954" i="8" s="1"/>
  <c r="L1955" i="8"/>
  <c r="M1955" i="8" s="1"/>
  <c r="L1956" i="8"/>
  <c r="M1956" i="8" s="1"/>
  <c r="L1957" i="8"/>
  <c r="M1957" i="8" s="1"/>
  <c r="L1958" i="8"/>
  <c r="M1958" i="8" s="1"/>
  <c r="L1959" i="8"/>
  <c r="M1959" i="8" s="1"/>
  <c r="L1960" i="8"/>
  <c r="M1960" i="8" s="1"/>
  <c r="L1961" i="8"/>
  <c r="M1961" i="8" s="1"/>
  <c r="L1962" i="8"/>
  <c r="M1962" i="8" s="1"/>
  <c r="L1963" i="8"/>
  <c r="M1963" i="8" s="1"/>
  <c r="L1964" i="8"/>
  <c r="M1964" i="8" s="1"/>
  <c r="L1965" i="8"/>
  <c r="M1965" i="8" s="1"/>
  <c r="L1966" i="8"/>
  <c r="M1966" i="8" s="1"/>
  <c r="L1967" i="8"/>
  <c r="M1967" i="8" s="1"/>
  <c r="L1968" i="8"/>
  <c r="M1968" i="8" s="1"/>
  <c r="L1969" i="8"/>
  <c r="M1969" i="8" s="1"/>
  <c r="L1970" i="8"/>
  <c r="M1970" i="8" s="1"/>
  <c r="L1971" i="8"/>
  <c r="M1971" i="8" s="1"/>
  <c r="L1972" i="8"/>
  <c r="M1972" i="8" s="1"/>
  <c r="L1973" i="8"/>
  <c r="M1973" i="8" s="1"/>
  <c r="L1974" i="8"/>
  <c r="M1974" i="8" s="1"/>
  <c r="L1975" i="8"/>
  <c r="M1975" i="8" s="1"/>
  <c r="L1976" i="8"/>
  <c r="M1976" i="8" s="1"/>
  <c r="L1977" i="8"/>
  <c r="M1977" i="8" s="1"/>
  <c r="L1978" i="8"/>
  <c r="M1978" i="8" s="1"/>
  <c r="L1979" i="8"/>
  <c r="M1979" i="8" s="1"/>
  <c r="L1980" i="8"/>
  <c r="M1980" i="8" s="1"/>
  <c r="L1981" i="8"/>
  <c r="M1981" i="8" s="1"/>
  <c r="L1982" i="8"/>
  <c r="M1982" i="8" s="1"/>
  <c r="L1983" i="8"/>
  <c r="M1983" i="8" s="1"/>
  <c r="L1984" i="8"/>
  <c r="M1984" i="8" s="1"/>
  <c r="L1985" i="8"/>
  <c r="M1985" i="8" s="1"/>
  <c r="L1986" i="8"/>
  <c r="M1986" i="8" s="1"/>
  <c r="L1987" i="8"/>
  <c r="M1987" i="8" s="1"/>
  <c r="L1988" i="8"/>
  <c r="M1988" i="8" s="1"/>
  <c r="L1989" i="8"/>
  <c r="M1989" i="8" s="1"/>
  <c r="L1990" i="8"/>
  <c r="M1990" i="8" s="1"/>
  <c r="L1991" i="8"/>
  <c r="M1991" i="8" s="1"/>
  <c r="L1992" i="8"/>
  <c r="M1992" i="8" s="1"/>
  <c r="L1993" i="8"/>
  <c r="M1993" i="8" s="1"/>
  <c r="L1994" i="8"/>
  <c r="M1994" i="8" s="1"/>
  <c r="L1995" i="8"/>
  <c r="M1995" i="8" s="1"/>
  <c r="L1996" i="8"/>
  <c r="M1996" i="8" s="1"/>
  <c r="L1997" i="8"/>
  <c r="M1997" i="8" s="1"/>
  <c r="L1998" i="8"/>
  <c r="M1998" i="8" s="1"/>
  <c r="L1999" i="8"/>
  <c r="M1999" i="8" s="1"/>
  <c r="L2000" i="8"/>
  <c r="M2000" i="8" s="1"/>
  <c r="L2001" i="8"/>
  <c r="M2001" i="8" s="1"/>
  <c r="L2002" i="8"/>
  <c r="M2002" i="8" s="1"/>
  <c r="L2003" i="8"/>
  <c r="M2003" i="8" s="1"/>
  <c r="L2004" i="8"/>
  <c r="M2004" i="8" s="1"/>
  <c r="L2005" i="8"/>
  <c r="M2005" i="8" s="1"/>
  <c r="L2006" i="8"/>
  <c r="M2006" i="8" s="1"/>
  <c r="L2007" i="8"/>
  <c r="M2007" i="8" s="1"/>
  <c r="L2008" i="8"/>
  <c r="M2008" i="8" s="1"/>
  <c r="L2009" i="8"/>
  <c r="M2009" i="8" s="1"/>
  <c r="L2010" i="8"/>
  <c r="M2010" i="8" s="1"/>
  <c r="L2011" i="8"/>
  <c r="M2011" i="8" s="1"/>
  <c r="L2012" i="8"/>
  <c r="M2012" i="8" s="1"/>
  <c r="L2013" i="8"/>
  <c r="M2013" i="8" s="1"/>
  <c r="L2014" i="8"/>
  <c r="M2014" i="8" s="1"/>
  <c r="L2015" i="8"/>
  <c r="M2015" i="8" s="1"/>
  <c r="L2016" i="8"/>
  <c r="M2016" i="8" s="1"/>
  <c r="L2017" i="8"/>
  <c r="M2017" i="8" s="1"/>
  <c r="L2018" i="8"/>
  <c r="M2018" i="8" s="1"/>
  <c r="L2019" i="8"/>
  <c r="M2019" i="8" s="1"/>
  <c r="L2020" i="8"/>
  <c r="M2020" i="8" s="1"/>
  <c r="L2021" i="8"/>
  <c r="M2021" i="8" s="1"/>
  <c r="L2022" i="8"/>
  <c r="M2022" i="8" s="1"/>
  <c r="L2023" i="8"/>
  <c r="M2023" i="8" s="1"/>
  <c r="L2024" i="8"/>
  <c r="M2024" i="8" s="1"/>
  <c r="L2025" i="8"/>
  <c r="M2025" i="8" s="1"/>
  <c r="L2026" i="8"/>
  <c r="M2026" i="8" s="1"/>
  <c r="L2027" i="8"/>
  <c r="M2027" i="8" s="1"/>
  <c r="L2028" i="8"/>
  <c r="M2028" i="8" s="1"/>
  <c r="L2029" i="8"/>
  <c r="M2029" i="8" s="1"/>
  <c r="L2030" i="8"/>
  <c r="M2030" i="8" s="1"/>
  <c r="L2031" i="8"/>
  <c r="M2031" i="8" s="1"/>
  <c r="L2032" i="8"/>
  <c r="M2032" i="8" s="1"/>
  <c r="L2033" i="8"/>
  <c r="M2033" i="8" s="1"/>
  <c r="L2034" i="8"/>
  <c r="M2034" i="8" s="1"/>
  <c r="L2035" i="8"/>
  <c r="M2035" i="8" s="1"/>
  <c r="L2036" i="8"/>
  <c r="M2036" i="8" s="1"/>
  <c r="L2037" i="8"/>
  <c r="M2037" i="8" s="1"/>
  <c r="L2038" i="8"/>
  <c r="M2038" i="8" s="1"/>
  <c r="L2039" i="8"/>
  <c r="M2039" i="8" s="1"/>
  <c r="L2040" i="8"/>
  <c r="M2040" i="8" s="1"/>
  <c r="L2041" i="8"/>
  <c r="M2041" i="8" s="1"/>
  <c r="L2042" i="8"/>
  <c r="M2042" i="8" s="1"/>
  <c r="L2043" i="8"/>
  <c r="M2043" i="8" s="1"/>
  <c r="L2044" i="8"/>
  <c r="M2044" i="8" s="1"/>
  <c r="L2045" i="8"/>
  <c r="M2045" i="8" s="1"/>
  <c r="L2046" i="8"/>
  <c r="M2046" i="8" s="1"/>
  <c r="L2047" i="8"/>
  <c r="M2047" i="8" s="1"/>
  <c r="L2048" i="8"/>
  <c r="M2048" i="8" s="1"/>
  <c r="L2049" i="8"/>
  <c r="M2049" i="8" s="1"/>
  <c r="L2050" i="8"/>
  <c r="M2050" i="8" s="1"/>
  <c r="L2051" i="8"/>
  <c r="M2051" i="8" s="1"/>
  <c r="L2052" i="8"/>
  <c r="M2052" i="8" s="1"/>
  <c r="L2053" i="8"/>
  <c r="M2053" i="8" s="1"/>
  <c r="L2054" i="8"/>
  <c r="M2054" i="8" s="1"/>
  <c r="L2055" i="8"/>
  <c r="M2055" i="8" s="1"/>
  <c r="L2056" i="8"/>
  <c r="M2056" i="8" s="1"/>
  <c r="L2057" i="8"/>
  <c r="M2057" i="8" s="1"/>
  <c r="L2058" i="8"/>
  <c r="M2058" i="8" s="1"/>
  <c r="L2059" i="8"/>
  <c r="M2059" i="8" s="1"/>
  <c r="L2060" i="8"/>
  <c r="M2060" i="8" s="1"/>
  <c r="L2061" i="8"/>
  <c r="M2061" i="8" s="1"/>
  <c r="L2062" i="8"/>
  <c r="M2062" i="8" s="1"/>
  <c r="L2063" i="8"/>
  <c r="M2063" i="8" s="1"/>
  <c r="L2064" i="8"/>
  <c r="M2064" i="8" s="1"/>
  <c r="L2065" i="8"/>
  <c r="M2065" i="8" s="1"/>
  <c r="L2066" i="8"/>
  <c r="M2066" i="8" s="1"/>
  <c r="L2067" i="8"/>
  <c r="M2067" i="8" s="1"/>
  <c r="L2068" i="8"/>
  <c r="M2068" i="8" s="1"/>
  <c r="L2069" i="8"/>
  <c r="M2069" i="8" s="1"/>
  <c r="L2070" i="8"/>
  <c r="M2070" i="8" s="1"/>
  <c r="L2071" i="8"/>
  <c r="M2071" i="8" s="1"/>
  <c r="L2072" i="8"/>
  <c r="M2072" i="8" s="1"/>
  <c r="L2073" i="8"/>
  <c r="M2073" i="8" s="1"/>
  <c r="L2074" i="8"/>
  <c r="M2074" i="8" s="1"/>
  <c r="L2075" i="8"/>
  <c r="M2075" i="8" s="1"/>
  <c r="L2076" i="8"/>
  <c r="M2076" i="8" s="1"/>
  <c r="L2077" i="8"/>
  <c r="M2077" i="8" s="1"/>
  <c r="L2078" i="8"/>
  <c r="M2078" i="8" s="1"/>
  <c r="L2079" i="8"/>
  <c r="M2079" i="8" s="1"/>
  <c r="L2080" i="8"/>
  <c r="M2080" i="8" s="1"/>
  <c r="L2081" i="8"/>
  <c r="M2081" i="8" s="1"/>
  <c r="L2082" i="8"/>
  <c r="M2082" i="8" s="1"/>
  <c r="L2083" i="8"/>
  <c r="M2083" i="8" s="1"/>
  <c r="L2084" i="8"/>
  <c r="M2084" i="8" s="1"/>
  <c r="L2085" i="8"/>
  <c r="M2085" i="8" s="1"/>
  <c r="L2086" i="8"/>
  <c r="M2086" i="8" s="1"/>
  <c r="L2087" i="8"/>
  <c r="M2087" i="8" s="1"/>
  <c r="L2088" i="8"/>
  <c r="M2088" i="8" s="1"/>
  <c r="L2089" i="8"/>
  <c r="M2089" i="8" s="1"/>
  <c r="L2090" i="8"/>
  <c r="M2090" i="8" s="1"/>
  <c r="L2091" i="8"/>
  <c r="M2091" i="8" s="1"/>
  <c r="L2092" i="8"/>
  <c r="M2092" i="8" s="1"/>
  <c r="L2093" i="8"/>
  <c r="M2093" i="8" s="1"/>
  <c r="L2094" i="8"/>
  <c r="M2094" i="8" s="1"/>
  <c r="L2095" i="8"/>
  <c r="M2095" i="8" s="1"/>
  <c r="L2096" i="8"/>
  <c r="M2096" i="8" s="1"/>
  <c r="L2097" i="8"/>
  <c r="M2097" i="8" s="1"/>
  <c r="L2098" i="8"/>
  <c r="M2098" i="8" s="1"/>
  <c r="L2099" i="8"/>
  <c r="M2099" i="8" s="1"/>
  <c r="L2100" i="8"/>
  <c r="M2100" i="8" s="1"/>
  <c r="L2101" i="8"/>
  <c r="M2101" i="8" s="1"/>
  <c r="L2102" i="8"/>
  <c r="M2102" i="8" s="1"/>
  <c r="L2103" i="8"/>
  <c r="M2103" i="8" s="1"/>
  <c r="L2104" i="8"/>
  <c r="M2104" i="8" s="1"/>
  <c r="L2105" i="8"/>
  <c r="M2105" i="8" s="1"/>
  <c r="L2106" i="8"/>
  <c r="M2106" i="8" s="1"/>
  <c r="L2107" i="8"/>
  <c r="M2107" i="8" s="1"/>
  <c r="L2108" i="8"/>
  <c r="M2108" i="8" s="1"/>
  <c r="L2109" i="8"/>
  <c r="M2109" i="8" s="1"/>
  <c r="L2110" i="8"/>
  <c r="M2110" i="8" s="1"/>
  <c r="L2111" i="8"/>
  <c r="M2111" i="8" s="1"/>
  <c r="L2112" i="8"/>
  <c r="M2112" i="8" s="1"/>
  <c r="L2113" i="8"/>
  <c r="M2113" i="8" s="1"/>
  <c r="L2114" i="8"/>
  <c r="M2114" i="8" s="1"/>
  <c r="L2115" i="8"/>
  <c r="M2115" i="8" s="1"/>
  <c r="L2116" i="8"/>
  <c r="M2116" i="8" s="1"/>
  <c r="L2117" i="8"/>
  <c r="M2117" i="8" s="1"/>
  <c r="L2118" i="8"/>
  <c r="M2118" i="8" s="1"/>
  <c r="L2119" i="8"/>
  <c r="M2119" i="8" s="1"/>
  <c r="L2120" i="8"/>
  <c r="M2120" i="8" s="1"/>
  <c r="L2121" i="8"/>
  <c r="M2121" i="8" s="1"/>
  <c r="L2122" i="8"/>
  <c r="M2122" i="8" s="1"/>
  <c r="L2123" i="8"/>
  <c r="M2123" i="8" s="1"/>
  <c r="L2124" i="8"/>
  <c r="M2124" i="8" s="1"/>
  <c r="L2125" i="8"/>
  <c r="M2125" i="8" s="1"/>
  <c r="L2126" i="8"/>
  <c r="M2126" i="8" s="1"/>
  <c r="L2127" i="8"/>
  <c r="M2127" i="8" s="1"/>
  <c r="L2128" i="8"/>
  <c r="M2128" i="8" s="1"/>
  <c r="L2129" i="8"/>
  <c r="M2129" i="8" s="1"/>
  <c r="L2130" i="8"/>
  <c r="M2130" i="8" s="1"/>
  <c r="L2131" i="8"/>
  <c r="M2131" i="8" s="1"/>
  <c r="L2132" i="8"/>
  <c r="M2132" i="8" s="1"/>
  <c r="L2133" i="8"/>
  <c r="M2133" i="8" s="1"/>
  <c r="L2134" i="8"/>
  <c r="M2134" i="8" s="1"/>
  <c r="L2135" i="8"/>
  <c r="M2135" i="8" s="1"/>
  <c r="L2136" i="8"/>
  <c r="M2136" i="8" s="1"/>
  <c r="L2137" i="8"/>
  <c r="M2137" i="8" s="1"/>
  <c r="L2138" i="8"/>
  <c r="M2138" i="8" s="1"/>
  <c r="L2139" i="8"/>
  <c r="M2139" i="8" s="1"/>
  <c r="L2140" i="8"/>
  <c r="M2140" i="8" s="1"/>
  <c r="L2141" i="8"/>
  <c r="M2141" i="8" s="1"/>
  <c r="L2142" i="8"/>
  <c r="M2142" i="8" s="1"/>
  <c r="L2143" i="8"/>
  <c r="M2143" i="8" s="1"/>
  <c r="L2144" i="8"/>
  <c r="M2144" i="8" s="1"/>
  <c r="L2145" i="8"/>
  <c r="M2145" i="8" s="1"/>
  <c r="L2146" i="8"/>
  <c r="M2146" i="8" s="1"/>
  <c r="L2147" i="8"/>
  <c r="M2147" i="8" s="1"/>
  <c r="L2148" i="8"/>
  <c r="M2148" i="8" s="1"/>
  <c r="L2149" i="8"/>
  <c r="M2149" i="8" s="1"/>
  <c r="L2150" i="8"/>
  <c r="M2150" i="8" s="1"/>
  <c r="L2151" i="8"/>
  <c r="M2151" i="8" s="1"/>
  <c r="L2152" i="8"/>
  <c r="M2152" i="8" s="1"/>
  <c r="L2153" i="8"/>
  <c r="M2153" i="8" s="1"/>
  <c r="L2154" i="8"/>
  <c r="M2154" i="8" s="1"/>
  <c r="L2155" i="8"/>
  <c r="M2155" i="8" s="1"/>
  <c r="L2156" i="8"/>
  <c r="M2156" i="8" s="1"/>
  <c r="L2157" i="8"/>
  <c r="M2157" i="8" s="1"/>
  <c r="L2158" i="8"/>
  <c r="M2158" i="8" s="1"/>
  <c r="L2159" i="8"/>
  <c r="M2159" i="8" s="1"/>
  <c r="L2160" i="8"/>
  <c r="M2160" i="8" s="1"/>
  <c r="L2161" i="8"/>
  <c r="M2161" i="8" s="1"/>
  <c r="L2162" i="8"/>
  <c r="M2162" i="8" s="1"/>
  <c r="L2163" i="8"/>
  <c r="M2163" i="8" s="1"/>
  <c r="L2164" i="8"/>
  <c r="M2164" i="8" s="1"/>
  <c r="L2165" i="8"/>
  <c r="M2165" i="8" s="1"/>
  <c r="L2166" i="8"/>
  <c r="M2166" i="8" s="1"/>
  <c r="L2167" i="8"/>
  <c r="M2167" i="8" s="1"/>
  <c r="L2168" i="8"/>
  <c r="M2168" i="8" s="1"/>
  <c r="L2169" i="8"/>
  <c r="M2169" i="8" s="1"/>
  <c r="L2170" i="8"/>
  <c r="M2170" i="8" s="1"/>
  <c r="L2171" i="8"/>
  <c r="M2171" i="8" s="1"/>
  <c r="L2172" i="8"/>
  <c r="M2172" i="8" s="1"/>
  <c r="L2173" i="8"/>
  <c r="M2173" i="8" s="1"/>
  <c r="L2174" i="8"/>
  <c r="M2174" i="8" s="1"/>
  <c r="L2175" i="8"/>
  <c r="M2175" i="8" s="1"/>
  <c r="L2176" i="8"/>
  <c r="M2176" i="8" s="1"/>
  <c r="L2177" i="8"/>
  <c r="M2177" i="8" s="1"/>
  <c r="L2178" i="8"/>
  <c r="M2178" i="8" s="1"/>
  <c r="L2179" i="8"/>
  <c r="M2179" i="8" s="1"/>
  <c r="L2180" i="8"/>
  <c r="M2180" i="8" s="1"/>
  <c r="L2181" i="8"/>
  <c r="M2181" i="8" s="1"/>
  <c r="L2182" i="8"/>
  <c r="M2182" i="8" s="1"/>
  <c r="L2183" i="8"/>
  <c r="M2183" i="8" s="1"/>
  <c r="L2184" i="8"/>
  <c r="M2184" i="8" s="1"/>
  <c r="L2185" i="8"/>
  <c r="M2185" i="8" s="1"/>
  <c r="L2186" i="8"/>
  <c r="M2186" i="8" s="1"/>
  <c r="L2187" i="8"/>
  <c r="M2187" i="8" s="1"/>
  <c r="L2188" i="8"/>
  <c r="M2188" i="8" s="1"/>
  <c r="L2189" i="8"/>
  <c r="M2189" i="8" s="1"/>
  <c r="L2190" i="8"/>
  <c r="M2190" i="8" s="1"/>
  <c r="L2191" i="8"/>
  <c r="M2191" i="8" s="1"/>
  <c r="L2192" i="8"/>
  <c r="M2192" i="8" s="1"/>
  <c r="L2193" i="8"/>
  <c r="M2193" i="8" s="1"/>
  <c r="L2194" i="8"/>
  <c r="M2194" i="8" s="1"/>
  <c r="L2195" i="8"/>
  <c r="M2195" i="8" s="1"/>
  <c r="L2196" i="8"/>
  <c r="M2196" i="8" s="1"/>
  <c r="L2197" i="8"/>
  <c r="M2197" i="8" s="1"/>
  <c r="L2198" i="8"/>
  <c r="M2198" i="8" s="1"/>
  <c r="L2199" i="8"/>
  <c r="M2199" i="8" s="1"/>
  <c r="L2200" i="8"/>
  <c r="M2200" i="8" s="1"/>
  <c r="L2201" i="8"/>
  <c r="M2201" i="8" s="1"/>
  <c r="L2202" i="8"/>
  <c r="M2202" i="8" s="1"/>
  <c r="L2203" i="8"/>
  <c r="M2203" i="8" s="1"/>
  <c r="L2204" i="8"/>
  <c r="M2204" i="8" s="1"/>
  <c r="L2205" i="8"/>
  <c r="M2205" i="8" s="1"/>
  <c r="L2206" i="8"/>
  <c r="M2206" i="8" s="1"/>
  <c r="L2207" i="8"/>
  <c r="M2207" i="8" s="1"/>
  <c r="L2209" i="8"/>
  <c r="M2209" i="8" s="1"/>
  <c r="L2210" i="8"/>
  <c r="M2210" i="8" s="1"/>
  <c r="L2211" i="8"/>
  <c r="M2211" i="8" s="1"/>
  <c r="L2212" i="8"/>
  <c r="M2212" i="8" s="1"/>
  <c r="L2213" i="8"/>
  <c r="M2213" i="8" s="1"/>
  <c r="L2214" i="8"/>
  <c r="M2214" i="8" s="1"/>
  <c r="L2215" i="8"/>
  <c r="M2215" i="8" s="1"/>
  <c r="L2216" i="8"/>
  <c r="M2216" i="8" s="1"/>
  <c r="L2217" i="8"/>
  <c r="M2217" i="8" s="1"/>
  <c r="L2218" i="8"/>
  <c r="M2218" i="8" s="1"/>
  <c r="L2219" i="8"/>
  <c r="M2219" i="8" s="1"/>
  <c r="L2220" i="8"/>
  <c r="M2220" i="8" s="1"/>
  <c r="L2221" i="8"/>
  <c r="M2221" i="8" s="1"/>
  <c r="L2222" i="8"/>
  <c r="M2222" i="8" s="1"/>
  <c r="L2223" i="8"/>
  <c r="M2223" i="8" s="1"/>
  <c r="L2224" i="8"/>
  <c r="M2224" i="8" s="1"/>
  <c r="L2225" i="8"/>
  <c r="M2225" i="8" s="1"/>
  <c r="L2226" i="8"/>
  <c r="M2226" i="8" s="1"/>
  <c r="L2227" i="8"/>
  <c r="M2227" i="8" s="1"/>
  <c r="L2228" i="8"/>
  <c r="M2228" i="8" s="1"/>
  <c r="L2229" i="8"/>
  <c r="M2229" i="8" s="1"/>
  <c r="L2230" i="8"/>
  <c r="M2230" i="8" s="1"/>
  <c r="L2231" i="8"/>
  <c r="M2231" i="8" s="1"/>
  <c r="L2232" i="8"/>
  <c r="M2232" i="8" s="1"/>
  <c r="L2233" i="8"/>
  <c r="M2233" i="8" s="1"/>
  <c r="L2234" i="8"/>
  <c r="M2234" i="8" s="1"/>
  <c r="L2235" i="8"/>
  <c r="M2235" i="8" s="1"/>
  <c r="L2236" i="8"/>
  <c r="M2236" i="8" s="1"/>
  <c r="L2237" i="8"/>
  <c r="M2237" i="8" s="1"/>
  <c r="L2238" i="8"/>
  <c r="M2238" i="8" s="1"/>
  <c r="L2239" i="8"/>
  <c r="M2239" i="8" s="1"/>
  <c r="L2240" i="8"/>
  <c r="M2240" i="8" s="1"/>
  <c r="L2241" i="8"/>
  <c r="M2241" i="8" s="1"/>
  <c r="L2242" i="8"/>
  <c r="M2242" i="8" s="1"/>
  <c r="I2242" i="9" s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2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2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2102" i="9"/>
  <c r="H2103" i="9"/>
  <c r="H2104" i="9"/>
  <c r="H2105" i="9"/>
  <c r="H2106" i="9"/>
  <c r="H2107" i="9"/>
  <c r="H2108" i="9"/>
  <c r="H2109" i="9"/>
  <c r="H2110" i="9"/>
  <c r="H2111" i="9"/>
  <c r="H2112" i="9"/>
  <c r="H2113" i="9"/>
  <c r="H2114" i="9"/>
  <c r="H2115" i="9"/>
  <c r="H2116" i="9"/>
  <c r="H2117" i="9"/>
  <c r="H2118" i="9"/>
  <c r="H2119" i="9"/>
  <c r="H2120" i="9"/>
  <c r="H2121" i="9"/>
  <c r="H2122" i="9"/>
  <c r="H2123" i="9"/>
  <c r="H2124" i="9"/>
  <c r="H2125" i="9"/>
  <c r="H2126" i="9"/>
  <c r="H2127" i="9"/>
  <c r="H2128" i="9"/>
  <c r="H2129" i="9"/>
  <c r="H2130" i="9"/>
  <c r="H2131" i="9"/>
  <c r="H2132" i="9"/>
  <c r="H2133" i="9"/>
  <c r="H2134" i="9"/>
  <c r="H2135" i="9"/>
  <c r="H2136" i="9"/>
  <c r="H2137" i="9"/>
  <c r="H2138" i="9"/>
  <c r="H2139" i="9"/>
  <c r="H2140" i="9"/>
  <c r="H2141" i="9"/>
  <c r="H2142" i="9"/>
  <c r="H2143" i="9"/>
  <c r="H2144" i="9"/>
  <c r="H2145" i="9"/>
  <c r="H2146" i="9"/>
  <c r="H2147" i="9"/>
  <c r="H2148" i="9"/>
  <c r="H2149" i="9"/>
  <c r="H2150" i="9"/>
  <c r="H2151" i="9"/>
  <c r="H2152" i="9"/>
  <c r="H2153" i="9"/>
  <c r="H2154" i="9"/>
  <c r="H2155" i="9"/>
  <c r="H2156" i="9"/>
  <c r="H2157" i="9"/>
  <c r="H2158" i="9"/>
  <c r="H2159" i="9"/>
  <c r="H2160" i="9"/>
  <c r="H2161" i="9"/>
  <c r="H2162" i="9"/>
  <c r="H2163" i="9"/>
  <c r="H2164" i="9"/>
  <c r="H2165" i="9"/>
  <c r="H2166" i="9"/>
  <c r="H2167" i="9"/>
  <c r="H2168" i="9"/>
  <c r="H2169" i="9"/>
  <c r="H2170" i="9"/>
  <c r="H2171" i="9"/>
  <c r="H2172" i="9"/>
  <c r="H2173" i="9"/>
  <c r="H2174" i="9"/>
  <c r="H2175" i="9"/>
  <c r="H2176" i="9"/>
  <c r="H2177" i="9"/>
  <c r="H2178" i="9"/>
  <c r="H2179" i="9"/>
  <c r="H2180" i="9"/>
  <c r="H2181" i="9"/>
  <c r="H2182" i="9"/>
  <c r="H2183" i="9"/>
  <c r="H2184" i="9"/>
  <c r="H2185" i="9"/>
  <c r="H2186" i="9"/>
  <c r="H2187" i="9"/>
  <c r="H2188" i="9"/>
  <c r="H2189" i="9"/>
  <c r="H2190" i="9"/>
  <c r="H2191" i="9"/>
  <c r="H2192" i="9"/>
  <c r="H2193" i="9"/>
  <c r="H2194" i="9"/>
  <c r="H2195" i="9"/>
  <c r="H2196" i="9"/>
  <c r="H2197" i="9"/>
  <c r="H2198" i="9"/>
  <c r="H2199" i="9"/>
  <c r="H2200" i="9"/>
  <c r="H2201" i="9"/>
  <c r="H2202" i="9"/>
  <c r="H2203" i="9"/>
  <c r="H2204" i="9"/>
  <c r="H2205" i="9"/>
  <c r="H2206" i="9"/>
  <c r="H2207" i="9"/>
  <c r="H2208" i="9"/>
  <c r="H2209" i="9"/>
  <c r="H2210" i="9"/>
  <c r="H2211" i="9"/>
  <c r="H2212" i="9"/>
  <c r="H2213" i="9"/>
  <c r="H2214" i="9"/>
  <c r="H2215" i="9"/>
  <c r="H2216" i="9"/>
  <c r="H2217" i="9"/>
  <c r="H2218" i="9"/>
  <c r="H2219" i="9"/>
  <c r="H2220" i="9"/>
  <c r="H2221" i="9"/>
  <c r="H2222" i="9"/>
  <c r="H2223" i="9"/>
  <c r="H2224" i="9"/>
  <c r="H2225" i="9"/>
  <c r="H2226" i="9"/>
  <c r="H2227" i="9"/>
  <c r="H2228" i="9"/>
  <c r="H2229" i="9"/>
  <c r="H2230" i="9"/>
  <c r="H2231" i="9"/>
  <c r="H2232" i="9"/>
  <c r="H2233" i="9"/>
  <c r="H2234" i="9"/>
  <c r="H2235" i="9"/>
  <c r="H2236" i="9"/>
  <c r="H2237" i="9"/>
  <c r="H2238" i="9"/>
  <c r="H2239" i="9"/>
  <c r="H2240" i="9"/>
  <c r="H2241" i="9"/>
  <c r="H2242" i="9"/>
  <c r="F42" i="11"/>
  <c r="F41" i="11"/>
  <c r="F40" i="11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F14" i="11"/>
  <c r="E14" i="11"/>
  <c r="D14" i="11"/>
  <c r="C14" i="11"/>
  <c r="B14" i="11"/>
  <c r="F13" i="11"/>
  <c r="E13" i="11"/>
  <c r="D13" i="11"/>
  <c r="C13" i="11"/>
  <c r="B13" i="11"/>
  <c r="F12" i="11"/>
  <c r="AB4" i="8" s="1"/>
  <c r="E12" i="11"/>
  <c r="AD4" i="8" s="1"/>
  <c r="D12" i="11"/>
  <c r="AE4" i="8" s="1"/>
  <c r="C12" i="11"/>
  <c r="AF4" i="8" s="1"/>
  <c r="B12" i="11"/>
  <c r="AC4" i="8" s="1"/>
  <c r="D31" i="11"/>
  <c r="C31" i="11"/>
  <c r="H1" i="8"/>
  <c r="I1574" i="9" l="1"/>
  <c r="I231" i="9"/>
  <c r="I223" i="9"/>
  <c r="I215" i="9"/>
  <c r="I207" i="9"/>
  <c r="I199" i="9"/>
  <c r="I191" i="9"/>
  <c r="I183" i="9"/>
  <c r="I175" i="9"/>
  <c r="I167" i="9"/>
  <c r="I159" i="9"/>
  <c r="I151" i="9"/>
  <c r="I143" i="9"/>
  <c r="I135" i="9"/>
  <c r="I127" i="9"/>
  <c r="I119" i="9"/>
  <c r="I111" i="9"/>
  <c r="I103" i="9"/>
  <c r="I95" i="9"/>
  <c r="I327" i="9"/>
  <c r="I287" i="9"/>
  <c r="I279" i="9"/>
  <c r="I271" i="9"/>
  <c r="I263" i="9"/>
  <c r="I255" i="9"/>
  <c r="I247" i="9"/>
  <c r="I239" i="9"/>
  <c r="I1790" i="9"/>
  <c r="I1886" i="9"/>
  <c r="I1878" i="9"/>
  <c r="I1870" i="9"/>
  <c r="I1862" i="9"/>
  <c r="I1854" i="9"/>
  <c r="I1846" i="9"/>
  <c r="I1838" i="9"/>
  <c r="I1830" i="9"/>
  <c r="I1822" i="9"/>
  <c r="I1814" i="9"/>
  <c r="I1806" i="9"/>
  <c r="I1798" i="9"/>
  <c r="I1782" i="9"/>
  <c r="I1774" i="9"/>
  <c r="I1766" i="9"/>
  <c r="I1758" i="9"/>
  <c r="I1750" i="9"/>
  <c r="I1742" i="9"/>
  <c r="I1734" i="9"/>
  <c r="I1726" i="9"/>
  <c r="I1718" i="9"/>
  <c r="I1710" i="9"/>
  <c r="I1702" i="9"/>
  <c r="I1694" i="9"/>
  <c r="I1686" i="9"/>
  <c r="I1678" i="9"/>
  <c r="I1670" i="9"/>
  <c r="I1662" i="9"/>
  <c r="I1654" i="9"/>
  <c r="I1646" i="9"/>
  <c r="I1638" i="9"/>
  <c r="I1630" i="9"/>
  <c r="I1622" i="9"/>
  <c r="I1614" i="9"/>
  <c r="I1606" i="9"/>
  <c r="I1598" i="9"/>
  <c r="I1590" i="9"/>
  <c r="I1582" i="9"/>
  <c r="I235" i="9"/>
  <c r="I2238" i="9"/>
  <c r="I2230" i="9"/>
  <c r="I227" i="9"/>
  <c r="I219" i="9"/>
  <c r="I211" i="9"/>
  <c r="I203" i="9"/>
  <c r="I195" i="9"/>
  <c r="I187" i="9"/>
  <c r="I179" i="9"/>
  <c r="I171" i="9"/>
  <c r="I163" i="9"/>
  <c r="I155" i="9"/>
  <c r="I147" i="9"/>
  <c r="I139" i="9"/>
  <c r="I131" i="9"/>
  <c r="I123" i="9"/>
  <c r="I115" i="9"/>
  <c r="I107" i="9"/>
  <c r="I99" i="9"/>
  <c r="I91" i="9"/>
  <c r="I83" i="9"/>
  <c r="I75" i="9"/>
  <c r="I67" i="9"/>
  <c r="I59" i="9"/>
  <c r="I1566" i="9"/>
  <c r="I1558" i="9"/>
  <c r="I1550" i="9"/>
  <c r="I1542" i="9"/>
  <c r="I1534" i="9"/>
  <c r="I1470" i="9"/>
  <c r="I1526" i="9"/>
  <c r="I1518" i="9"/>
  <c r="I1510" i="9"/>
  <c r="I1502" i="9"/>
  <c r="I1494" i="9"/>
  <c r="I1486" i="9"/>
  <c r="I1478" i="9"/>
  <c r="I1462" i="9"/>
  <c r="I1454" i="9"/>
  <c r="I1446" i="9"/>
  <c r="I1438" i="9"/>
  <c r="I1430" i="9"/>
  <c r="I1422" i="9"/>
  <c r="I1414" i="9"/>
  <c r="I1406" i="9"/>
  <c r="I1398" i="9"/>
  <c r="I1390" i="9"/>
  <c r="I1382" i="9"/>
  <c r="I1374" i="9"/>
  <c r="I1366" i="9"/>
  <c r="I1358" i="9"/>
  <c r="I1350" i="9"/>
  <c r="I1342" i="9"/>
  <c r="I1334" i="9"/>
  <c r="I1326" i="9"/>
  <c r="I1318" i="9"/>
  <c r="I1310" i="9"/>
  <c r="I1302" i="9"/>
  <c r="I1294" i="9"/>
  <c r="I1286" i="9"/>
  <c r="I1278" i="9"/>
  <c r="I1270" i="9"/>
  <c r="I1262" i="9"/>
  <c r="I1254" i="9"/>
  <c r="I1246" i="9"/>
  <c r="I1238" i="9"/>
  <c r="I1230" i="9"/>
  <c r="I1222" i="9"/>
  <c r="I1214" i="9"/>
  <c r="I1206" i="9"/>
  <c r="I1198" i="9"/>
  <c r="I1190" i="9"/>
  <c r="I1182" i="9"/>
  <c r="I1174" i="9"/>
  <c r="I1166" i="9"/>
  <c r="I1158" i="9"/>
  <c r="I1150" i="9"/>
  <c r="I1142" i="9"/>
  <c r="I1134" i="9"/>
  <c r="I1126" i="9"/>
  <c r="I1118" i="9"/>
  <c r="I1110" i="9"/>
  <c r="I1102" i="9"/>
  <c r="I1094" i="9"/>
  <c r="I1086" i="9"/>
  <c r="I1078" i="9"/>
  <c r="I1070" i="9"/>
  <c r="I1062" i="9"/>
  <c r="I1054" i="9"/>
  <c r="I1046" i="9"/>
  <c r="I1038" i="9"/>
  <c r="I1030" i="9"/>
  <c r="I1022" i="9"/>
  <c r="I1014" i="9"/>
  <c r="I1006" i="9"/>
  <c r="I998" i="9"/>
  <c r="I990" i="9"/>
  <c r="I982" i="9"/>
  <c r="I974" i="9"/>
  <c r="I966" i="9"/>
  <c r="I2222" i="9"/>
  <c r="I2214" i="9"/>
  <c r="I958" i="9"/>
  <c r="I950" i="9"/>
  <c r="I942" i="9"/>
  <c r="I934" i="9"/>
  <c r="I926" i="9"/>
  <c r="I918" i="9"/>
  <c r="I910" i="9"/>
  <c r="I902" i="9"/>
  <c r="I894" i="9"/>
  <c r="I886" i="9"/>
  <c r="I878" i="9"/>
  <c r="I870" i="9"/>
  <c r="I862" i="9"/>
  <c r="I854" i="9"/>
  <c r="I846" i="9"/>
  <c r="I838" i="9"/>
  <c r="I830" i="9"/>
  <c r="I822" i="9"/>
  <c r="I814" i="9"/>
  <c r="I806" i="9"/>
  <c r="I798" i="9"/>
  <c r="I790" i="9"/>
  <c r="I782" i="9"/>
  <c r="I774" i="9"/>
  <c r="I766" i="9"/>
  <c r="I758" i="9"/>
  <c r="I750" i="9"/>
  <c r="I742" i="9"/>
  <c r="I734" i="9"/>
  <c r="I726" i="9"/>
  <c r="I718" i="9"/>
  <c r="I710" i="9"/>
  <c r="I702" i="9"/>
  <c r="I694" i="9"/>
  <c r="I686" i="9"/>
  <c r="I678" i="9"/>
  <c r="I670" i="9"/>
  <c r="I662" i="9"/>
  <c r="I654" i="9"/>
  <c r="I646" i="9"/>
  <c r="I638" i="9"/>
  <c r="I630" i="9"/>
  <c r="I622" i="9"/>
  <c r="I614" i="9"/>
  <c r="I606" i="9"/>
  <c r="I598" i="9"/>
  <c r="I590" i="9"/>
  <c r="I582" i="9"/>
  <c r="I574" i="9"/>
  <c r="I566" i="9"/>
  <c r="I558" i="9"/>
  <c r="I550" i="9"/>
  <c r="I542" i="9"/>
  <c r="I534" i="9"/>
  <c r="I526" i="9"/>
  <c r="I518" i="9"/>
  <c r="I510" i="9"/>
  <c r="I502" i="9"/>
  <c r="I494" i="9"/>
  <c r="I486" i="9"/>
  <c r="I478" i="9"/>
  <c r="I470" i="9"/>
  <c r="I462" i="9"/>
  <c r="I454" i="9"/>
  <c r="I446" i="9"/>
  <c r="I438" i="9"/>
  <c r="I430" i="9"/>
  <c r="I422" i="9"/>
  <c r="I414" i="9"/>
  <c r="I406" i="9"/>
  <c r="I398" i="9"/>
  <c r="I390" i="9"/>
  <c r="I382" i="9"/>
  <c r="I374" i="9"/>
  <c r="I366" i="9"/>
  <c r="I358" i="9"/>
  <c r="I350" i="9"/>
  <c r="I342" i="9"/>
  <c r="I334" i="9"/>
  <c r="I326" i="9"/>
  <c r="I318" i="9"/>
  <c r="I310" i="9"/>
  <c r="I302" i="9"/>
  <c r="I294" i="9"/>
  <c r="I286" i="9"/>
  <c r="I2206" i="9"/>
  <c r="I2198" i="9"/>
  <c r="I2190" i="9"/>
  <c r="I2182" i="9"/>
  <c r="I2174" i="9"/>
  <c r="I2166" i="9"/>
  <c r="I2158" i="9"/>
  <c r="I2150" i="9"/>
  <c r="I2142" i="9"/>
  <c r="I2134" i="9"/>
  <c r="I2126" i="9"/>
  <c r="I2118" i="9"/>
  <c r="I2110" i="9"/>
  <c r="I2102" i="9"/>
  <c r="I2094" i="9"/>
  <c r="I2086" i="9"/>
  <c r="I2078" i="9"/>
  <c r="I2070" i="9"/>
  <c r="I2062" i="9"/>
  <c r="I2054" i="9"/>
  <c r="I2046" i="9"/>
  <c r="I2038" i="9"/>
  <c r="I2030" i="9"/>
  <c r="I2022" i="9"/>
  <c r="I2014" i="9"/>
  <c r="I2006" i="9"/>
  <c r="I1998" i="9"/>
  <c r="I1990" i="9"/>
  <c r="I1982" i="9"/>
  <c r="I1974" i="9"/>
  <c r="I1966" i="9"/>
  <c r="I1958" i="9"/>
  <c r="I1950" i="9"/>
  <c r="I1942" i="9"/>
  <c r="I1934" i="9"/>
  <c r="I1926" i="9"/>
  <c r="I1918" i="9"/>
  <c r="I1910" i="9"/>
  <c r="I1902" i="9"/>
  <c r="I1894" i="9"/>
  <c r="I1459" i="9"/>
  <c r="I1315" i="9"/>
  <c r="I1307" i="9"/>
  <c r="I1299" i="9"/>
  <c r="I1291" i="9"/>
  <c r="I1283" i="9"/>
  <c r="I1275" i="9"/>
  <c r="I1267" i="9"/>
  <c r="I1259" i="9"/>
  <c r="I1251" i="9"/>
  <c r="I1243" i="9"/>
  <c r="I1235" i="9"/>
  <c r="I1227" i="9"/>
  <c r="I1219" i="9"/>
  <c r="I1211" i="9"/>
  <c r="I1203" i="9"/>
  <c r="I1195" i="9"/>
  <c r="I1187" i="9"/>
  <c r="I1179" i="9"/>
  <c r="I1171" i="9"/>
  <c r="I1163" i="9"/>
  <c r="I1155" i="9"/>
  <c r="I1147" i="9"/>
  <c r="I1139" i="9"/>
  <c r="I1131" i="9"/>
  <c r="I1123" i="9"/>
  <c r="I1115" i="9"/>
  <c r="I1107" i="9"/>
  <c r="I1099" i="9"/>
  <c r="I1091" i="9"/>
  <c r="I1083" i="9"/>
  <c r="I1075" i="9"/>
  <c r="I1067" i="9"/>
  <c r="I1059" i="9"/>
  <c r="I1051" i="9"/>
  <c r="I1043" i="9"/>
  <c r="I1035" i="9"/>
  <c r="I1027" i="9"/>
  <c r="I1019" i="9"/>
  <c r="I1011" i="9"/>
  <c r="I1003" i="9"/>
  <c r="I995" i="9"/>
  <c r="I987" i="9"/>
  <c r="I979" i="9"/>
  <c r="I971" i="9"/>
  <c r="I759" i="9"/>
  <c r="I631" i="9"/>
  <c r="I963" i="9"/>
  <c r="I955" i="9"/>
  <c r="I947" i="9"/>
  <c r="I939" i="9"/>
  <c r="I931" i="9"/>
  <c r="I923" i="9"/>
  <c r="I915" i="9"/>
  <c r="I907" i="9"/>
  <c r="I899" i="9"/>
  <c r="I891" i="9"/>
  <c r="I883" i="9"/>
  <c r="I875" i="9"/>
  <c r="I867" i="9"/>
  <c r="I859" i="9"/>
  <c r="I851" i="9"/>
  <c r="I843" i="9"/>
  <c r="I835" i="9"/>
  <c r="I827" i="9"/>
  <c r="I819" i="9"/>
  <c r="I811" i="9"/>
  <c r="I803" i="9"/>
  <c r="I795" i="9"/>
  <c r="I787" i="9"/>
  <c r="I779" i="9"/>
  <c r="I771" i="9"/>
  <c r="I763" i="9"/>
  <c r="I755" i="9"/>
  <c r="I747" i="9"/>
  <c r="I739" i="9"/>
  <c r="I731" i="9"/>
  <c r="I723" i="9"/>
  <c r="I715" i="9"/>
  <c r="I707" i="9"/>
  <c r="I699" i="9"/>
  <c r="I691" i="9"/>
  <c r="I683" i="9"/>
  <c r="I675" i="9"/>
  <c r="I667" i="9"/>
  <c r="I659" i="9"/>
  <c r="I651" i="9"/>
  <c r="I643" i="9"/>
  <c r="I635" i="9"/>
  <c r="I627" i="9"/>
  <c r="I619" i="9"/>
  <c r="I611" i="9"/>
  <c r="I603" i="9"/>
  <c r="I595" i="9"/>
  <c r="I587" i="9"/>
  <c r="I579" i="9"/>
  <c r="I571" i="9"/>
  <c r="I563" i="9"/>
  <c r="I555" i="9"/>
  <c r="I547" i="9"/>
  <c r="I539" i="9"/>
  <c r="I531" i="9"/>
  <c r="I523" i="9"/>
  <c r="I515" i="9"/>
  <c r="I507" i="9"/>
  <c r="I499" i="9"/>
  <c r="I491" i="9"/>
  <c r="I483" i="9"/>
  <c r="I475" i="9"/>
  <c r="I467" i="9"/>
  <c r="I459" i="9"/>
  <c r="I451" i="9"/>
  <c r="I443" i="9"/>
  <c r="I435" i="9"/>
  <c r="I427" i="9"/>
  <c r="I419" i="9"/>
  <c r="I411" i="9"/>
  <c r="I403" i="9"/>
  <c r="I395" i="9"/>
  <c r="I387" i="9"/>
  <c r="I379" i="9"/>
  <c r="I371" i="9"/>
  <c r="I363" i="9"/>
  <c r="I355" i="9"/>
  <c r="I347" i="9"/>
  <c r="I339" i="9"/>
  <c r="I331" i="9"/>
  <c r="I323" i="9"/>
  <c r="I315" i="9"/>
  <c r="I307" i="9"/>
  <c r="I299" i="9"/>
  <c r="I291" i="9"/>
  <c r="I2235" i="9"/>
  <c r="I2227" i="9"/>
  <c r="I2219" i="9"/>
  <c r="I2211" i="9"/>
  <c r="I2203" i="9"/>
  <c r="I2187" i="9"/>
  <c r="I2179" i="9"/>
  <c r="I2171" i="9"/>
  <c r="I2163" i="9"/>
  <c r="I2155" i="9"/>
  <c r="I2147" i="9"/>
  <c r="I2139" i="9"/>
  <c r="I2123" i="9"/>
  <c r="I2115" i="9"/>
  <c r="I2107" i="9"/>
  <c r="I2099" i="9"/>
  <c r="I2091" i="9"/>
  <c r="I2083" i="9"/>
  <c r="I2075" i="9"/>
  <c r="I2067" i="9"/>
  <c r="I2059" i="9"/>
  <c r="I2043" i="9"/>
  <c r="I1023" i="9"/>
  <c r="I1015" i="9"/>
  <c r="I1007" i="9"/>
  <c r="I999" i="9"/>
  <c r="I2035" i="9"/>
  <c r="I2027" i="9"/>
  <c r="I2019" i="9"/>
  <c r="I2011" i="9"/>
  <c r="I2003" i="9"/>
  <c r="I1995" i="9"/>
  <c r="I1987" i="9"/>
  <c r="I1971" i="9"/>
  <c r="I1963" i="9"/>
  <c r="I1955" i="9"/>
  <c r="I1947" i="9"/>
  <c r="I1939" i="9"/>
  <c r="I1931" i="9"/>
  <c r="I1923" i="9"/>
  <c r="I1915" i="9"/>
  <c r="I1899" i="9"/>
  <c r="I1891" i="9"/>
  <c r="I1883" i="9"/>
  <c r="I1875" i="9"/>
  <c r="I1867" i="9"/>
  <c r="I1859" i="9"/>
  <c r="I1851" i="9"/>
  <c r="I1843" i="9"/>
  <c r="I1835" i="9"/>
  <c r="I1827" i="9"/>
  <c r="I1819" i="9"/>
  <c r="I1811" i="9"/>
  <c r="I1795" i="9"/>
  <c r="I1787" i="9"/>
  <c r="I1779" i="9"/>
  <c r="I1771" i="9"/>
  <c r="I1763" i="9"/>
  <c r="I1755" i="9"/>
  <c r="I1747" i="9"/>
  <c r="I1739" i="9"/>
  <c r="I1731" i="9"/>
  <c r="I1723" i="9"/>
  <c r="I1715" i="9"/>
  <c r="I1707" i="9"/>
  <c r="I1699" i="9"/>
  <c r="I1691" i="9"/>
  <c r="I1683" i="9"/>
  <c r="I1675" i="9"/>
  <c r="I1667" i="9"/>
  <c r="I1659" i="9"/>
  <c r="I1651" i="9"/>
  <c r="I1643" i="9"/>
  <c r="I1627" i="9"/>
  <c r="I1619" i="9"/>
  <c r="I1611" i="9"/>
  <c r="I1603" i="9"/>
  <c r="I1595" i="9"/>
  <c r="I1587" i="9"/>
  <c r="I1579" i="9"/>
  <c r="I1571" i="9"/>
  <c r="I1563" i="9"/>
  <c r="I1555" i="9"/>
  <c r="I1547" i="9"/>
  <c r="I1539" i="9"/>
  <c r="I1531" i="9"/>
  <c r="I1523" i="9"/>
  <c r="I1515" i="9"/>
  <c r="I1507" i="9"/>
  <c r="I1499" i="9"/>
  <c r="I1491" i="9"/>
  <c r="I1483" i="9"/>
  <c r="I1475" i="9"/>
  <c r="I1467" i="9"/>
  <c r="I1451" i="9"/>
  <c r="I1443" i="9"/>
  <c r="I1435" i="9"/>
  <c r="I1427" i="9"/>
  <c r="I1419" i="9"/>
  <c r="I1411" i="9"/>
  <c r="I1403" i="9"/>
  <c r="I1395" i="9"/>
  <c r="I1387" i="9"/>
  <c r="I1379" i="9"/>
  <c r="I1371" i="9"/>
  <c r="I1363" i="9"/>
  <c r="I1355" i="9"/>
  <c r="I1347" i="9"/>
  <c r="I1339" i="9"/>
  <c r="I1331" i="9"/>
  <c r="I1323" i="9"/>
  <c r="I991" i="9"/>
  <c r="I983" i="9"/>
  <c r="I975" i="9"/>
  <c r="I967" i="9"/>
  <c r="I959" i="9"/>
  <c r="I951" i="9"/>
  <c r="I943" i="9"/>
  <c r="I935" i="9"/>
  <c r="I927" i="9"/>
  <c r="I919" i="9"/>
  <c r="I911" i="9"/>
  <c r="I903" i="9"/>
  <c r="I895" i="9"/>
  <c r="I887" i="9"/>
  <c r="I879" i="9"/>
  <c r="I871" i="9"/>
  <c r="I863" i="9"/>
  <c r="I855" i="9"/>
  <c r="I847" i="9"/>
  <c r="I839" i="9"/>
  <c r="I831" i="9"/>
  <c r="I823" i="9"/>
  <c r="I815" i="9"/>
  <c r="I807" i="9"/>
  <c r="I799" i="9"/>
  <c r="I791" i="9"/>
  <c r="I783" i="9"/>
  <c r="I775" i="9"/>
  <c r="I767" i="9"/>
  <c r="I751" i="9"/>
  <c r="I743" i="9"/>
  <c r="I735" i="9"/>
  <c r="I727" i="9"/>
  <c r="I719" i="9"/>
  <c r="I711" i="9"/>
  <c r="I703" i="9"/>
  <c r="I695" i="9"/>
  <c r="I687" i="9"/>
  <c r="I679" i="9"/>
  <c r="I671" i="9"/>
  <c r="I663" i="9"/>
  <c r="I655" i="9"/>
  <c r="I647" i="9"/>
  <c r="I639" i="9"/>
  <c r="I623" i="9"/>
  <c r="I615" i="9"/>
  <c r="I607" i="9"/>
  <c r="I599" i="9"/>
  <c r="I591" i="9"/>
  <c r="I583" i="9"/>
  <c r="I575" i="9"/>
  <c r="I567" i="9"/>
  <c r="I559" i="9"/>
  <c r="I551" i="9"/>
  <c r="I543" i="9"/>
  <c r="I535" i="9"/>
  <c r="I527" i="9"/>
  <c r="I519" i="9"/>
  <c r="I511" i="9"/>
  <c r="I503" i="9"/>
  <c r="I495" i="9"/>
  <c r="I487" i="9"/>
  <c r="I479" i="9"/>
  <c r="I471" i="9"/>
  <c r="I463" i="9"/>
  <c r="I455" i="9"/>
  <c r="I447" i="9"/>
  <c r="I439" i="9"/>
  <c r="I431" i="9"/>
  <c r="I423" i="9"/>
  <c r="I415" i="9"/>
  <c r="I407" i="9"/>
  <c r="I399" i="9"/>
  <c r="I391" i="9"/>
  <c r="I383" i="9"/>
  <c r="I375" i="9"/>
  <c r="I367" i="9"/>
  <c r="I359" i="9"/>
  <c r="I351" i="9"/>
  <c r="I343" i="9"/>
  <c r="I335" i="9"/>
  <c r="I319" i="9"/>
  <c r="I311" i="9"/>
  <c r="I303" i="9"/>
  <c r="I295" i="9"/>
  <c r="I283" i="9"/>
  <c r="I275" i="9"/>
  <c r="I267" i="9"/>
  <c r="I259" i="9"/>
  <c r="I251" i="9"/>
  <c r="I243" i="9"/>
  <c r="I2233" i="9"/>
  <c r="I2225" i="9"/>
  <c r="I2217" i="9"/>
  <c r="I2209" i="9"/>
  <c r="I2201" i="9"/>
  <c r="I2193" i="9"/>
  <c r="I2185" i="9"/>
  <c r="I2177" i="9"/>
  <c r="I2169" i="9"/>
  <c r="I2161" i="9"/>
  <c r="I2153" i="9"/>
  <c r="I2145" i="9"/>
  <c r="I2137" i="9"/>
  <c r="I2129" i="9"/>
  <c r="I2121" i="9"/>
  <c r="I2113" i="9"/>
  <c r="I2105" i="9"/>
  <c r="I2097" i="9"/>
  <c r="I2089" i="9"/>
  <c r="I2081" i="9"/>
  <c r="I2073" i="9"/>
  <c r="I2065" i="9"/>
  <c r="I2057" i="9"/>
  <c r="I2049" i="9"/>
  <c r="I2041" i="9"/>
  <c r="I2033" i="9"/>
  <c r="I2025" i="9"/>
  <c r="I2017" i="9"/>
  <c r="I2009" i="9"/>
  <c r="I2001" i="9"/>
  <c r="I1993" i="9"/>
  <c r="I1985" i="9"/>
  <c r="I1977" i="9"/>
  <c r="I1969" i="9"/>
  <c r="I1961" i="9"/>
  <c r="I1953" i="9"/>
  <c r="I1945" i="9"/>
  <c r="I1937" i="9"/>
  <c r="I1929" i="9"/>
  <c r="I1921" i="9"/>
  <c r="I1913" i="9"/>
  <c r="I1905" i="9"/>
  <c r="I1897" i="9"/>
  <c r="I1889" i="9"/>
  <c r="I1881" i="9"/>
  <c r="I1873" i="9"/>
  <c r="I1865" i="9"/>
  <c r="I1857" i="9"/>
  <c r="I87" i="9"/>
  <c r="I79" i="9"/>
  <c r="I71" i="9"/>
  <c r="I63" i="9"/>
  <c r="I55" i="9"/>
  <c r="I5" i="9"/>
  <c r="I47" i="9"/>
  <c r="I39" i="9"/>
  <c r="I31" i="9"/>
  <c r="I23" i="9"/>
  <c r="I15" i="9"/>
  <c r="I7" i="9"/>
  <c r="I51" i="9"/>
  <c r="I43" i="9"/>
  <c r="I35" i="9"/>
  <c r="I27" i="9"/>
  <c r="I19" i="9"/>
  <c r="I11" i="9"/>
  <c r="I3" i="9"/>
  <c r="I278" i="9"/>
  <c r="I270" i="9"/>
  <c r="I262" i="9"/>
  <c r="I254" i="9"/>
  <c r="I246" i="9"/>
  <c r="I238" i="9"/>
  <c r="I230" i="9"/>
  <c r="I222" i="9"/>
  <c r="I214" i="9"/>
  <c r="I1849" i="9"/>
  <c r="I1841" i="9"/>
  <c r="I1833" i="9"/>
  <c r="I1825" i="9"/>
  <c r="I1817" i="9"/>
  <c r="I1809" i="9"/>
  <c r="I1801" i="9"/>
  <c r="I1793" i="9"/>
  <c r="I1785" i="9"/>
  <c r="I1777" i="9"/>
  <c r="I1769" i="9"/>
  <c r="I1761" i="9"/>
  <c r="I1753" i="9"/>
  <c r="I1745" i="9"/>
  <c r="I1737" i="9"/>
  <c r="I1729" i="9"/>
  <c r="I1721" i="9"/>
  <c r="I1713" i="9"/>
  <c r="I1705" i="9"/>
  <c r="I1697" i="9"/>
  <c r="I1689" i="9"/>
  <c r="I1681" i="9"/>
  <c r="I1673" i="9"/>
  <c r="I1665" i="9"/>
  <c r="I1657" i="9"/>
  <c r="I1649" i="9"/>
  <c r="I1641" i="9"/>
  <c r="I1633" i="9"/>
  <c r="I1625" i="9"/>
  <c r="I1617" i="9"/>
  <c r="I1609" i="9"/>
  <c r="I1601" i="9"/>
  <c r="I1593" i="9"/>
  <c r="I1585" i="9"/>
  <c r="I1577" i="9"/>
  <c r="I1569" i="9"/>
  <c r="I1561" i="9"/>
  <c r="I1553" i="9"/>
  <c r="I1545" i="9"/>
  <c r="I1537" i="9"/>
  <c r="I1529" i="9"/>
  <c r="I1521" i="9"/>
  <c r="I1513" i="9"/>
  <c r="I1505" i="9"/>
  <c r="I1497" i="9"/>
  <c r="I1489" i="9"/>
  <c r="I1345" i="9"/>
  <c r="I1337" i="9"/>
  <c r="I1329" i="9"/>
  <c r="I1321" i="9"/>
  <c r="I1313" i="9"/>
  <c r="I1305" i="9"/>
  <c r="I1297" i="9"/>
  <c r="I1289" i="9"/>
  <c r="I1281" i="9"/>
  <c r="I1273" i="9"/>
  <c r="I1265" i="9"/>
  <c r="I1257" i="9"/>
  <c r="I1249" i="9"/>
  <c r="I1241" i="9"/>
  <c r="I1233" i="9"/>
  <c r="I1225" i="9"/>
  <c r="I1217" i="9"/>
  <c r="I1209" i="9"/>
  <c r="I1201" i="9"/>
  <c r="I1193" i="9"/>
  <c r="I1185" i="9"/>
  <c r="I1177" i="9"/>
  <c r="I1169" i="9"/>
  <c r="I1161" i="9"/>
  <c r="I1153" i="9"/>
  <c r="I1145" i="9"/>
  <c r="I1137" i="9"/>
  <c r="I1129" i="9"/>
  <c r="I1121" i="9"/>
  <c r="I1113" i="9"/>
  <c r="I1105" i="9"/>
  <c r="I1097" i="9"/>
  <c r="I1089" i="9"/>
  <c r="I1081" i="9"/>
  <c r="I1073" i="9"/>
  <c r="I1065" i="9"/>
  <c r="I1057" i="9"/>
  <c r="I1049" i="9"/>
  <c r="I1041" i="9"/>
  <c r="I1033" i="9"/>
  <c r="I1025" i="9"/>
  <c r="I1017" i="9"/>
  <c r="I1009" i="9"/>
  <c r="I1001" i="9"/>
  <c r="I993" i="9"/>
  <c r="I985" i="9"/>
  <c r="I977" i="9"/>
  <c r="I969" i="9"/>
  <c r="I961" i="9"/>
  <c r="I953" i="9"/>
  <c r="I945" i="9"/>
  <c r="I937" i="9"/>
  <c r="I929" i="9"/>
  <c r="I921" i="9"/>
  <c r="I913" i="9"/>
  <c r="I905" i="9"/>
  <c r="I897" i="9"/>
  <c r="I889" i="9"/>
  <c r="I881" i="9"/>
  <c r="I873" i="9"/>
  <c r="I865" i="9"/>
  <c r="I857" i="9"/>
  <c r="I849" i="9"/>
  <c r="I841" i="9"/>
  <c r="I833" i="9"/>
  <c r="I825" i="9"/>
  <c r="I817" i="9"/>
  <c r="I809" i="9"/>
  <c r="I801" i="9"/>
  <c r="I793" i="9"/>
  <c r="I785" i="9"/>
  <c r="I777" i="9"/>
  <c r="I769" i="9"/>
  <c r="I761" i="9"/>
  <c r="I753" i="9"/>
  <c r="I745" i="9"/>
  <c r="I737" i="9"/>
  <c r="I729" i="9"/>
  <c r="I721" i="9"/>
  <c r="I713" i="9"/>
  <c r="I705" i="9"/>
  <c r="I697" i="9"/>
  <c r="I689" i="9"/>
  <c r="I1252" i="9"/>
  <c r="I1244" i="9"/>
  <c r="I1236" i="9"/>
  <c r="I1228" i="9"/>
  <c r="I1220" i="9"/>
  <c r="I1212" i="9"/>
  <c r="I1204" i="9"/>
  <c r="I1196" i="9"/>
  <c r="I1188" i="9"/>
  <c r="I1180" i="9"/>
  <c r="I1172" i="9"/>
  <c r="I1164" i="9"/>
  <c r="I1156" i="9"/>
  <c r="I1148" i="9"/>
  <c r="I1140" i="9"/>
  <c r="I1132" i="9"/>
  <c r="I1124" i="9"/>
  <c r="I1116" i="9"/>
  <c r="I1108" i="9"/>
  <c r="I1100" i="9"/>
  <c r="I1092" i="9"/>
  <c r="I1084" i="9"/>
  <c r="I1076" i="9"/>
  <c r="I1068" i="9"/>
  <c r="I1060" i="9"/>
  <c r="I1052" i="9"/>
  <c r="I1044" i="9"/>
  <c r="I1036" i="9"/>
  <c r="I1028" i="9"/>
  <c r="I1020" i="9"/>
  <c r="I1012" i="9"/>
  <c r="I1004" i="9"/>
  <c r="I996" i="9"/>
  <c r="I988" i="9"/>
  <c r="I972" i="9"/>
  <c r="I964" i="9"/>
  <c r="I956" i="9"/>
  <c r="I948" i="9"/>
  <c r="I940" i="9"/>
  <c r="I932" i="9"/>
  <c r="I924" i="9"/>
  <c r="I916" i="9"/>
  <c r="I908" i="9"/>
  <c r="I900" i="9"/>
  <c r="I892" i="9"/>
  <c r="I884" i="9"/>
  <c r="I876" i="9"/>
  <c r="I868" i="9"/>
  <c r="I860" i="9"/>
  <c r="I852" i="9"/>
  <c r="I844" i="9"/>
  <c r="I836" i="9"/>
  <c r="I828" i="9"/>
  <c r="I820" i="9"/>
  <c r="I812" i="9"/>
  <c r="I804" i="9"/>
  <c r="I796" i="9"/>
  <c r="I788" i="9"/>
  <c r="I780" i="9"/>
  <c r="I772" i="9"/>
  <c r="I764" i="9"/>
  <c r="I756" i="9"/>
  <c r="I748" i="9"/>
  <c r="I740" i="9"/>
  <c r="I732" i="9"/>
  <c r="I724" i="9"/>
  <c r="I716" i="9"/>
  <c r="I708" i="9"/>
  <c r="I700" i="9"/>
  <c r="I692" i="9"/>
  <c r="I684" i="9"/>
  <c r="I681" i="9"/>
  <c r="I673" i="9"/>
  <c r="I665" i="9"/>
  <c r="I657" i="9"/>
  <c r="I649" i="9"/>
  <c r="I641" i="9"/>
  <c r="I633" i="9"/>
  <c r="I625" i="9"/>
  <c r="I617" i="9"/>
  <c r="I609" i="9"/>
  <c r="I601" i="9"/>
  <c r="I593" i="9"/>
  <c r="I585" i="9"/>
  <c r="I577" i="9"/>
  <c r="I569" i="9"/>
  <c r="I561" i="9"/>
  <c r="I553" i="9"/>
  <c r="I545" i="9"/>
  <c r="I537" i="9"/>
  <c r="I529" i="9"/>
  <c r="I521" i="9"/>
  <c r="I513" i="9"/>
  <c r="I505" i="9"/>
  <c r="I497" i="9"/>
  <c r="I489" i="9"/>
  <c r="I481" i="9"/>
  <c r="I473" i="9"/>
  <c r="I465" i="9"/>
  <c r="I457" i="9"/>
  <c r="I449" i="9"/>
  <c r="I441" i="9"/>
  <c r="I433" i="9"/>
  <c r="I425" i="9"/>
  <c r="I417" i="9"/>
  <c r="I409" i="9"/>
  <c r="I401" i="9"/>
  <c r="I393" i="9"/>
  <c r="I385" i="9"/>
  <c r="I377" i="9"/>
  <c r="I369" i="9"/>
  <c r="I361" i="9"/>
  <c r="I353" i="9"/>
  <c r="I345" i="9"/>
  <c r="I337" i="9"/>
  <c r="I329" i="9"/>
  <c r="I321" i="9"/>
  <c r="I313" i="9"/>
  <c r="I305" i="9"/>
  <c r="I297" i="9"/>
  <c r="I289" i="9"/>
  <c r="I281" i="9"/>
  <c r="I273" i="9"/>
  <c r="I265" i="9"/>
  <c r="I257" i="9"/>
  <c r="I249" i="9"/>
  <c r="I241" i="9"/>
  <c r="I233" i="9"/>
  <c r="I225" i="9"/>
  <c r="I217" i="9"/>
  <c r="I209" i="9"/>
  <c r="I201" i="9"/>
  <c r="I193" i="9"/>
  <c r="I185" i="9"/>
  <c r="I177" i="9"/>
  <c r="I169" i="9"/>
  <c r="I161" i="9"/>
  <c r="I153" i="9"/>
  <c r="I145" i="9"/>
  <c r="I137" i="9"/>
  <c r="I129" i="9"/>
  <c r="I121" i="9"/>
  <c r="I113" i="9"/>
  <c r="I105" i="9"/>
  <c r="I97" i="9"/>
  <c r="I89" i="9"/>
  <c r="I81" i="9"/>
  <c r="I73" i="9"/>
  <c r="I65" i="9"/>
  <c r="I57" i="9"/>
  <c r="I49" i="9"/>
  <c r="I41" i="9"/>
  <c r="I33" i="9"/>
  <c r="I25" i="9"/>
  <c r="I17" i="9"/>
  <c r="I9" i="9"/>
  <c r="I676" i="9"/>
  <c r="I668" i="9"/>
  <c r="I660" i="9"/>
  <c r="I652" i="9"/>
  <c r="I644" i="9"/>
  <c r="I636" i="9"/>
  <c r="I628" i="9"/>
  <c r="I620" i="9"/>
  <c r="I612" i="9"/>
  <c r="I604" i="9"/>
  <c r="I596" i="9"/>
  <c r="I588" i="9"/>
  <c r="I580" i="9"/>
  <c r="I572" i="9"/>
  <c r="I564" i="9"/>
  <c r="I556" i="9"/>
  <c r="I548" i="9"/>
  <c r="I540" i="9"/>
  <c r="I532" i="9"/>
  <c r="I524" i="9"/>
  <c r="I516" i="9"/>
  <c r="I508" i="9"/>
  <c r="I500" i="9"/>
  <c r="I492" i="9"/>
  <c r="I484" i="9"/>
  <c r="I476" i="9"/>
  <c r="I468" i="9"/>
  <c r="I460" i="9"/>
  <c r="I452" i="9"/>
  <c r="I444" i="9"/>
  <c r="I436" i="9"/>
  <c r="I428" i="9"/>
  <c r="I420" i="9"/>
  <c r="I412" i="9"/>
  <c r="I404" i="9"/>
  <c r="I396" i="9"/>
  <c r="I388" i="9"/>
  <c r="I380" i="9"/>
  <c r="I372" i="9"/>
  <c r="I364" i="9"/>
  <c r="I356" i="9"/>
  <c r="I348" i="9"/>
  <c r="I340" i="9"/>
  <c r="I332" i="9"/>
  <c r="I324" i="9"/>
  <c r="I316" i="9"/>
  <c r="I308" i="9"/>
  <c r="I300" i="9"/>
  <c r="I292" i="9"/>
  <c r="I284" i="9"/>
  <c r="I276" i="9"/>
  <c r="I268" i="9"/>
  <c r="I260" i="9"/>
  <c r="I252" i="9"/>
  <c r="I244" i="9"/>
  <c r="I236" i="9"/>
  <c r="I228" i="9"/>
  <c r="I220" i="9"/>
  <c r="I212" i="9"/>
  <c r="I204" i="9"/>
  <c r="I196" i="9"/>
  <c r="I188" i="9"/>
  <c r="I180" i="9"/>
  <c r="I172" i="9"/>
  <c r="I164" i="9"/>
  <c r="I156" i="9"/>
  <c r="I148" i="9"/>
  <c r="I140" i="9"/>
  <c r="I132" i="9"/>
  <c r="I124" i="9"/>
  <c r="I116" i="9"/>
  <c r="I108" i="9"/>
  <c r="I100" i="9"/>
  <c r="I92" i="9"/>
  <c r="I84" i="9"/>
  <c r="I76" i="9"/>
  <c r="I68" i="9"/>
  <c r="I60" i="9"/>
  <c r="I52" i="9"/>
  <c r="I44" i="9"/>
  <c r="I36" i="9"/>
  <c r="I28" i="9"/>
  <c r="I20" i="9"/>
  <c r="I12" i="9"/>
  <c r="I206" i="9"/>
  <c r="I198" i="9"/>
  <c r="I190" i="9"/>
  <c r="I182" i="9"/>
  <c r="I174" i="9"/>
  <c r="I166" i="9"/>
  <c r="I158" i="9"/>
  <c r="I150" i="9"/>
  <c r="I142" i="9"/>
  <c r="I134" i="9"/>
  <c r="I126" i="9"/>
  <c r="I118" i="9"/>
  <c r="I110" i="9"/>
  <c r="I102" i="9"/>
  <c r="I94" i="9"/>
  <c r="I86" i="9"/>
  <c r="I78" i="9"/>
  <c r="I70" i="9"/>
  <c r="I62" i="9"/>
  <c r="I54" i="9"/>
  <c r="I46" i="9"/>
  <c r="I38" i="9"/>
  <c r="I30" i="9"/>
  <c r="I22" i="9"/>
  <c r="I14" i="9"/>
  <c r="I6" i="9"/>
  <c r="I421" i="9"/>
  <c r="I413" i="9"/>
  <c r="I405" i="9"/>
  <c r="I397" i="9"/>
  <c r="I389" i="9"/>
  <c r="I381" i="9"/>
  <c r="I373" i="9"/>
  <c r="I365" i="9"/>
  <c r="I357" i="9"/>
  <c r="I349" i="9"/>
  <c r="I341" i="9"/>
  <c r="I333" i="9"/>
  <c r="I325" i="9"/>
  <c r="I317" i="9"/>
  <c r="I309" i="9"/>
  <c r="I301" i="9"/>
  <c r="I293" i="9"/>
  <c r="I285" i="9"/>
  <c r="I277" i="9"/>
  <c r="I269" i="9"/>
  <c r="I261" i="9"/>
  <c r="I253" i="9"/>
  <c r="I245" i="9"/>
  <c r="I237" i="9"/>
  <c r="I229" i="9"/>
  <c r="I221" i="9"/>
  <c r="I213" i="9"/>
  <c r="I205" i="9"/>
  <c r="I197" i="9"/>
  <c r="I189" i="9"/>
  <c r="I181" i="9"/>
  <c r="I173" i="9"/>
  <c r="I165" i="9"/>
  <c r="I157" i="9"/>
  <c r="I149" i="9"/>
  <c r="I141" i="9"/>
  <c r="I133" i="9"/>
  <c r="I125" i="9"/>
  <c r="I117" i="9"/>
  <c r="I109" i="9"/>
  <c r="I101" i="9"/>
  <c r="I93" i="9"/>
  <c r="I85" i="9"/>
  <c r="I77" i="9"/>
  <c r="I69" i="9"/>
  <c r="I61" i="9"/>
  <c r="I53" i="9"/>
  <c r="I45" i="9"/>
  <c r="I37" i="9"/>
  <c r="I29" i="9"/>
  <c r="I21" i="9"/>
  <c r="I13" i="9"/>
  <c r="I4" i="9"/>
  <c r="I1482" i="9"/>
  <c r="I1474" i="9"/>
  <c r="I1458" i="9"/>
  <c r="I1450" i="9"/>
  <c r="I1442" i="9"/>
  <c r="I1434" i="9"/>
  <c r="I1426" i="9"/>
  <c r="I1418" i="9"/>
  <c r="I1410" i="9"/>
  <c r="I1402" i="9"/>
  <c r="I1394" i="9"/>
  <c r="I1386" i="9"/>
  <c r="I1378" i="9"/>
  <c r="I1370" i="9"/>
  <c r="I1362" i="9"/>
  <c r="I1354" i="9"/>
  <c r="I1346" i="9"/>
  <c r="I26" i="9"/>
  <c r="I10" i="9"/>
  <c r="B47" i="11"/>
  <c r="I2239" i="9"/>
  <c r="I2231" i="9"/>
  <c r="I2223" i="9"/>
  <c r="I2215" i="9"/>
  <c r="I2207" i="9"/>
  <c r="I2199" i="9"/>
  <c r="I2191" i="9"/>
  <c r="I2183" i="9"/>
  <c r="I2175" i="9"/>
  <c r="I2167" i="9"/>
  <c r="I2159" i="9"/>
  <c r="I2151" i="9"/>
  <c r="I2143" i="9"/>
  <c r="I2135" i="9"/>
  <c r="I2127" i="9"/>
  <c r="I2119" i="9"/>
  <c r="I2111" i="9"/>
  <c r="I2103" i="9"/>
  <c r="I2095" i="9"/>
  <c r="I2087" i="9"/>
  <c r="I2079" i="9"/>
  <c r="I2071" i="9"/>
  <c r="I2063" i="9"/>
  <c r="I2055" i="9"/>
  <c r="I2047" i="9"/>
  <c r="I2039" i="9"/>
  <c r="I2031" i="9"/>
  <c r="I2023" i="9"/>
  <c r="I2015" i="9"/>
  <c r="I2007" i="9"/>
  <c r="I1999" i="9"/>
  <c r="I1991" i="9"/>
  <c r="I1983" i="9"/>
  <c r="I1975" i="9"/>
  <c r="I1967" i="9"/>
  <c r="I1959" i="9"/>
  <c r="I1951" i="9"/>
  <c r="I1943" i="9"/>
  <c r="I1935" i="9"/>
  <c r="I1927" i="9"/>
  <c r="I1919" i="9"/>
  <c r="I1911" i="9"/>
  <c r="I1903" i="9"/>
  <c r="I1895" i="9"/>
  <c r="I1887" i="9"/>
  <c r="I1879" i="9"/>
  <c r="I1871" i="9"/>
  <c r="I1863" i="9"/>
  <c r="I1855" i="9"/>
  <c r="I2240" i="9"/>
  <c r="I2232" i="9"/>
  <c r="I2224" i="9"/>
  <c r="I2216" i="9"/>
  <c r="I2208" i="9"/>
  <c r="I2200" i="9"/>
  <c r="I2192" i="9"/>
  <c r="I2184" i="9"/>
  <c r="I2176" i="9"/>
  <c r="I2168" i="9"/>
  <c r="I2160" i="9"/>
  <c r="I2152" i="9"/>
  <c r="I2144" i="9"/>
  <c r="I2136" i="9"/>
  <c r="I2128" i="9"/>
  <c r="I2120" i="9"/>
  <c r="I2112" i="9"/>
  <c r="I2104" i="9"/>
  <c r="I2096" i="9"/>
  <c r="I2088" i="9"/>
  <c r="I2080" i="9"/>
  <c r="I2072" i="9"/>
  <c r="I2064" i="9"/>
  <c r="I2056" i="9"/>
  <c r="I2048" i="9"/>
  <c r="I2040" i="9"/>
  <c r="I2032" i="9"/>
  <c r="I2024" i="9"/>
  <c r="I2016" i="9"/>
  <c r="I2008" i="9"/>
  <c r="I2000" i="9"/>
  <c r="I1992" i="9"/>
  <c r="I1984" i="9"/>
  <c r="I1976" i="9"/>
  <c r="I1968" i="9"/>
  <c r="I1960" i="9"/>
  <c r="I1952" i="9"/>
  <c r="I1944" i="9"/>
  <c r="I1936" i="9"/>
  <c r="I1928" i="9"/>
  <c r="I1847" i="9"/>
  <c r="I1839" i="9"/>
  <c r="I1831" i="9"/>
  <c r="I1823" i="9"/>
  <c r="I1815" i="9"/>
  <c r="I1807" i="9"/>
  <c r="I1799" i="9"/>
  <c r="I1791" i="9"/>
  <c r="I1783" i="9"/>
  <c r="I1775" i="9"/>
  <c r="I1767" i="9"/>
  <c r="I1759" i="9"/>
  <c r="I1751" i="9"/>
  <c r="I1743" i="9"/>
  <c r="I1735" i="9"/>
  <c r="I1727" i="9"/>
  <c r="I1719" i="9"/>
  <c r="I1711" i="9"/>
  <c r="I1703" i="9"/>
  <c r="I1695" i="9"/>
  <c r="I1687" i="9"/>
  <c r="I1679" i="9"/>
  <c r="I1671" i="9"/>
  <c r="I1663" i="9"/>
  <c r="I1655" i="9"/>
  <c r="I1647" i="9"/>
  <c r="I1639" i="9"/>
  <c r="I1631" i="9"/>
  <c r="I1623" i="9"/>
  <c r="I1615" i="9"/>
  <c r="I1607" i="9"/>
  <c r="I1599" i="9"/>
  <c r="I1591" i="9"/>
  <c r="I1583" i="9"/>
  <c r="I1575" i="9"/>
  <c r="I1567" i="9"/>
  <c r="I1559" i="9"/>
  <c r="I1551" i="9"/>
  <c r="I1543" i="9"/>
  <c r="I1535" i="9"/>
  <c r="I1527" i="9"/>
  <c r="I1519" i="9"/>
  <c r="I1511" i="9"/>
  <c r="I1503" i="9"/>
  <c r="I1495" i="9"/>
  <c r="I1487" i="9"/>
  <c r="I1479" i="9"/>
  <c r="I1471" i="9"/>
  <c r="I1463" i="9"/>
  <c r="I1455" i="9"/>
  <c r="I1447" i="9"/>
  <c r="I1439" i="9"/>
  <c r="I1431" i="9"/>
  <c r="I1423" i="9"/>
  <c r="I1415" i="9"/>
  <c r="I1407" i="9"/>
  <c r="I1399" i="9"/>
  <c r="I1391" i="9"/>
  <c r="I1383" i="9"/>
  <c r="I1375" i="9"/>
  <c r="I1367" i="9"/>
  <c r="I1359" i="9"/>
  <c r="I1351" i="9"/>
  <c r="I1343" i="9"/>
  <c r="I1335" i="9"/>
  <c r="I1327" i="9"/>
  <c r="I1319" i="9"/>
  <c r="I1311" i="9"/>
  <c r="I1303" i="9"/>
  <c r="I1295" i="9"/>
  <c r="I1287" i="9"/>
  <c r="I1279" i="9"/>
  <c r="I1271" i="9"/>
  <c r="I1263" i="9"/>
  <c r="I1255" i="9"/>
  <c r="I1247" i="9"/>
  <c r="I1239" i="9"/>
  <c r="I1231" i="9"/>
  <c r="I1223" i="9"/>
  <c r="I1215" i="9"/>
  <c r="I1207" i="9"/>
  <c r="I1199" i="9"/>
  <c r="I1191" i="9"/>
  <c r="I1183" i="9"/>
  <c r="I1175" i="9"/>
  <c r="I2237" i="9"/>
  <c r="I2229" i="9"/>
  <c r="I2221" i="9"/>
  <c r="I2213" i="9"/>
  <c r="I2205" i="9"/>
  <c r="I2197" i="9"/>
  <c r="I2189" i="9"/>
  <c r="I2181" i="9"/>
  <c r="I2173" i="9"/>
  <c r="I2165" i="9"/>
  <c r="I2157" i="9"/>
  <c r="I2149" i="9"/>
  <c r="I2141" i="9"/>
  <c r="I2133" i="9"/>
  <c r="I2125" i="9"/>
  <c r="I2117" i="9"/>
  <c r="I2109" i="9"/>
  <c r="I2101" i="9"/>
  <c r="I2093" i="9"/>
  <c r="I2085" i="9"/>
  <c r="I2077" i="9"/>
  <c r="I2069" i="9"/>
  <c r="I2061" i="9"/>
  <c r="I2053" i="9"/>
  <c r="I2045" i="9"/>
  <c r="I2037" i="9"/>
  <c r="I2029" i="9"/>
  <c r="I2021" i="9"/>
  <c r="I2236" i="9"/>
  <c r="I2228" i="9"/>
  <c r="I2220" i="9"/>
  <c r="I2212" i="9"/>
  <c r="I2204" i="9"/>
  <c r="I2196" i="9"/>
  <c r="I2188" i="9"/>
  <c r="I2180" i="9"/>
  <c r="I2172" i="9"/>
  <c r="I2164" i="9"/>
  <c r="I2156" i="9"/>
  <c r="I2148" i="9"/>
  <c r="I2140" i="9"/>
  <c r="I2132" i="9"/>
  <c r="I2124" i="9"/>
  <c r="I2116" i="9"/>
  <c r="I2108" i="9"/>
  <c r="I2100" i="9"/>
  <c r="I2092" i="9"/>
  <c r="I2084" i="9"/>
  <c r="I2076" i="9"/>
  <c r="I2068" i="9"/>
  <c r="I2060" i="9"/>
  <c r="I2052" i="9"/>
  <c r="I2044" i="9"/>
  <c r="I2036" i="9"/>
  <c r="I2028" i="9"/>
  <c r="I2020" i="9"/>
  <c r="I2012" i="9"/>
  <c r="I2004" i="9"/>
  <c r="I1996" i="9"/>
  <c r="I1988" i="9"/>
  <c r="I1980" i="9"/>
  <c r="I1972" i="9"/>
  <c r="I1964" i="9"/>
  <c r="I1956" i="9"/>
  <c r="I1948" i="9"/>
  <c r="I1940" i="9"/>
  <c r="I1932" i="9"/>
  <c r="I1924" i="9"/>
  <c r="I1916" i="9"/>
  <c r="I1908" i="9"/>
  <c r="I1803" i="9"/>
  <c r="I1804" i="9"/>
  <c r="I2234" i="9"/>
  <c r="I2226" i="9"/>
  <c r="I2218" i="9"/>
  <c r="I2210" i="9"/>
  <c r="I2202" i="9"/>
  <c r="I2194" i="9"/>
  <c r="I2195" i="9"/>
  <c r="I2186" i="9"/>
  <c r="I2178" i="9"/>
  <c r="I2170" i="9"/>
  <c r="I2162" i="9"/>
  <c r="I2154" i="9"/>
  <c r="I2146" i="9"/>
  <c r="I2138" i="9"/>
  <c r="I2130" i="9"/>
  <c r="I2131" i="9"/>
  <c r="I2122" i="9"/>
  <c r="I2114" i="9"/>
  <c r="I2106" i="9"/>
  <c r="I2098" i="9"/>
  <c r="I2090" i="9"/>
  <c r="I2082" i="9"/>
  <c r="I2074" i="9"/>
  <c r="I2066" i="9"/>
  <c r="I2058" i="9"/>
  <c r="I2050" i="9"/>
  <c r="I2051" i="9"/>
  <c r="I2042" i="9"/>
  <c r="I2034" i="9"/>
  <c r="I2026" i="9"/>
  <c r="I2018" i="9"/>
  <c r="I2010" i="9"/>
  <c r="I2002" i="9"/>
  <c r="I1994" i="9"/>
  <c r="I1986" i="9"/>
  <c r="I1978" i="9"/>
  <c r="I1979" i="9"/>
  <c r="I1970" i="9"/>
  <c r="I1962" i="9"/>
  <c r="I1954" i="9"/>
  <c r="I1946" i="9"/>
  <c r="I1938" i="9"/>
  <c r="I1930" i="9"/>
  <c r="I1922" i="9"/>
  <c r="I1481" i="9"/>
  <c r="I1473" i="9"/>
  <c r="I1465" i="9"/>
  <c r="I1466" i="9"/>
  <c r="I1457" i="9"/>
  <c r="I1449" i="9"/>
  <c r="I1441" i="9"/>
  <c r="I1433" i="9"/>
  <c r="I1425" i="9"/>
  <c r="I1417" i="9"/>
  <c r="I1409" i="9"/>
  <c r="I1401" i="9"/>
  <c r="I1393" i="9"/>
  <c r="I1385" i="9"/>
  <c r="I1377" i="9"/>
  <c r="I1369" i="9"/>
  <c r="I1361" i="9"/>
  <c r="I1353" i="9"/>
  <c r="I1920" i="9"/>
  <c r="I1912" i="9"/>
  <c r="I1904" i="9"/>
  <c r="I1896" i="9"/>
  <c r="I1888" i="9"/>
  <c r="I1880" i="9"/>
  <c r="I1872" i="9"/>
  <c r="I1864" i="9"/>
  <c r="I1856" i="9"/>
  <c r="I1848" i="9"/>
  <c r="I1840" i="9"/>
  <c r="I1832" i="9"/>
  <c r="I1824" i="9"/>
  <c r="I1816" i="9"/>
  <c r="I1808" i="9"/>
  <c r="I1800" i="9"/>
  <c r="I1792" i="9"/>
  <c r="I1784" i="9"/>
  <c r="I1776" i="9"/>
  <c r="I1768" i="9"/>
  <c r="I1760" i="9"/>
  <c r="I1752" i="9"/>
  <c r="I1744" i="9"/>
  <c r="I1736" i="9"/>
  <c r="I1728" i="9"/>
  <c r="I1720" i="9"/>
  <c r="I1712" i="9"/>
  <c r="I1704" i="9"/>
  <c r="I1696" i="9"/>
  <c r="I1688" i="9"/>
  <c r="I1680" i="9"/>
  <c r="I1672" i="9"/>
  <c r="I1664" i="9"/>
  <c r="I1656" i="9"/>
  <c r="I1648" i="9"/>
  <c r="I1640" i="9"/>
  <c r="I1632" i="9"/>
  <c r="I1624" i="9"/>
  <c r="I1616" i="9"/>
  <c r="I1608" i="9"/>
  <c r="I1600" i="9"/>
  <c r="I1592" i="9"/>
  <c r="I1584" i="9"/>
  <c r="I1576" i="9"/>
  <c r="I1568" i="9"/>
  <c r="I1560" i="9"/>
  <c r="I1552" i="9"/>
  <c r="I1544" i="9"/>
  <c r="I1536" i="9"/>
  <c r="I1528" i="9"/>
  <c r="I1520" i="9"/>
  <c r="I1512" i="9"/>
  <c r="I1504" i="9"/>
  <c r="I1496" i="9"/>
  <c r="I1488" i="9"/>
  <c r="I1480" i="9"/>
  <c r="I1472" i="9"/>
  <c r="I1464" i="9"/>
  <c r="I1456" i="9"/>
  <c r="I1448" i="9"/>
  <c r="I1440" i="9"/>
  <c r="I1432" i="9"/>
  <c r="I1424" i="9"/>
  <c r="I1416" i="9"/>
  <c r="I1408" i="9"/>
  <c r="I1400" i="9"/>
  <c r="I1392" i="9"/>
  <c r="I1384" i="9"/>
  <c r="I1376" i="9"/>
  <c r="I1368" i="9"/>
  <c r="I1360" i="9"/>
  <c r="I1352" i="9"/>
  <c r="I1167" i="9"/>
  <c r="I1159" i="9"/>
  <c r="I1151" i="9"/>
  <c r="I1143" i="9"/>
  <c r="I1135" i="9"/>
  <c r="I1127" i="9"/>
  <c r="I1119" i="9"/>
  <c r="I1111" i="9"/>
  <c r="I1103" i="9"/>
  <c r="I1095" i="9"/>
  <c r="I1087" i="9"/>
  <c r="I1079" i="9"/>
  <c r="I1071" i="9"/>
  <c r="I1063" i="9"/>
  <c r="I1055" i="9"/>
  <c r="I1047" i="9"/>
  <c r="I1039" i="9"/>
  <c r="I1031" i="9"/>
  <c r="I2013" i="9"/>
  <c r="I2005" i="9"/>
  <c r="I1997" i="9"/>
  <c r="I1989" i="9"/>
  <c r="I1981" i="9"/>
  <c r="I1973" i="9"/>
  <c r="I1965" i="9"/>
  <c r="I1957" i="9"/>
  <c r="I1949" i="9"/>
  <c r="I1941" i="9"/>
  <c r="I1933" i="9"/>
  <c r="I1925" i="9"/>
  <c r="I1917" i="9"/>
  <c r="I1909" i="9"/>
  <c r="I1901" i="9"/>
  <c r="I1893" i="9"/>
  <c r="I1885" i="9"/>
  <c r="I1877" i="9"/>
  <c r="I1869" i="9"/>
  <c r="I1861" i="9"/>
  <c r="I1853" i="9"/>
  <c r="I1845" i="9"/>
  <c r="I1837" i="9"/>
  <c r="I1829" i="9"/>
  <c r="I1821" i="9"/>
  <c r="I1813" i="9"/>
  <c r="I1805" i="9"/>
  <c r="I1797" i="9"/>
  <c r="I1789" i="9"/>
  <c r="I1781" i="9"/>
  <c r="I1773" i="9"/>
  <c r="I1765" i="9"/>
  <c r="I1757" i="9"/>
  <c r="I1749" i="9"/>
  <c r="I1741" i="9"/>
  <c r="I1733" i="9"/>
  <c r="I1725" i="9"/>
  <c r="I1717" i="9"/>
  <c r="I1709" i="9"/>
  <c r="I1701" i="9"/>
  <c r="I1693" i="9"/>
  <c r="I1685" i="9"/>
  <c r="I1677" i="9"/>
  <c r="I1669" i="9"/>
  <c r="I1661" i="9"/>
  <c r="I1653" i="9"/>
  <c r="I1645" i="9"/>
  <c r="I1637" i="9"/>
  <c r="I1629" i="9"/>
  <c r="I1621" i="9"/>
  <c r="I1613" i="9"/>
  <c r="I1605" i="9"/>
  <c r="I1597" i="9"/>
  <c r="I1589" i="9"/>
  <c r="I1581" i="9"/>
  <c r="I1573" i="9"/>
  <c r="I1565" i="9"/>
  <c r="I1557" i="9"/>
  <c r="I1549" i="9"/>
  <c r="I1541" i="9"/>
  <c r="I1533" i="9"/>
  <c r="I1525" i="9"/>
  <c r="I1517" i="9"/>
  <c r="I1509" i="9"/>
  <c r="I1501" i="9"/>
  <c r="I1493" i="9"/>
  <c r="I1485" i="9"/>
  <c r="I1477" i="9"/>
  <c r="I1469" i="9"/>
  <c r="I1461" i="9"/>
  <c r="I1453" i="9"/>
  <c r="I1445" i="9"/>
  <c r="I1437" i="9"/>
  <c r="I1429" i="9"/>
  <c r="I1421" i="9"/>
  <c r="I1413" i="9"/>
  <c r="I1405" i="9"/>
  <c r="I1397" i="9"/>
  <c r="I1389" i="9"/>
  <c r="I1381" i="9"/>
  <c r="I1373" i="9"/>
  <c r="I1365" i="9"/>
  <c r="I1357" i="9"/>
  <c r="I1349" i="9"/>
  <c r="I1341" i="9"/>
  <c r="I1900" i="9"/>
  <c r="I1892" i="9"/>
  <c r="I1884" i="9"/>
  <c r="I1876" i="9"/>
  <c r="I1868" i="9"/>
  <c r="I1860" i="9"/>
  <c r="I1852" i="9"/>
  <c r="I1844" i="9"/>
  <c r="I1836" i="9"/>
  <c r="I1828" i="9"/>
  <c r="I1820" i="9"/>
  <c r="I1812" i="9"/>
  <c r="I1796" i="9"/>
  <c r="I1788" i="9"/>
  <c r="I1780" i="9"/>
  <c r="I1772" i="9"/>
  <c r="I1764" i="9"/>
  <c r="I1756" i="9"/>
  <c r="I1748" i="9"/>
  <c r="I1740" i="9"/>
  <c r="I1732" i="9"/>
  <c r="I1724" i="9"/>
  <c r="I1716" i="9"/>
  <c r="I1708" i="9"/>
  <c r="I1700" i="9"/>
  <c r="I1692" i="9"/>
  <c r="I1684" i="9"/>
  <c r="I1676" i="9"/>
  <c r="I1668" i="9"/>
  <c r="I1660" i="9"/>
  <c r="I1652" i="9"/>
  <c r="I1644" i="9"/>
  <c r="I1636" i="9"/>
  <c r="I1628" i="9"/>
  <c r="I1620" i="9"/>
  <c r="I1612" i="9"/>
  <c r="I1604" i="9"/>
  <c r="I1596" i="9"/>
  <c r="I1588" i="9"/>
  <c r="I1580" i="9"/>
  <c r="I1572" i="9"/>
  <c r="I1564" i="9"/>
  <c r="I1556" i="9"/>
  <c r="I1548" i="9"/>
  <c r="I1540" i="9"/>
  <c r="I1532" i="9"/>
  <c r="I1524" i="9"/>
  <c r="I1516" i="9"/>
  <c r="I1508" i="9"/>
  <c r="I1500" i="9"/>
  <c r="I1492" i="9"/>
  <c r="I1484" i="9"/>
  <c r="I1476" i="9"/>
  <c r="I1468" i="9"/>
  <c r="I1460" i="9"/>
  <c r="I1452" i="9"/>
  <c r="I1444" i="9"/>
  <c r="I1436" i="9"/>
  <c r="I1428" i="9"/>
  <c r="I1420" i="9"/>
  <c r="I1412" i="9"/>
  <c r="I1404" i="9"/>
  <c r="I1396" i="9"/>
  <c r="I1388" i="9"/>
  <c r="I1380" i="9"/>
  <c r="I1372" i="9"/>
  <c r="I1364" i="9"/>
  <c r="I1356" i="9"/>
  <c r="I1348" i="9"/>
  <c r="I1340" i="9"/>
  <c r="I1332" i="9"/>
  <c r="I1324" i="9"/>
  <c r="I1316" i="9"/>
  <c r="I1308" i="9"/>
  <c r="I1300" i="9"/>
  <c r="I1292" i="9"/>
  <c r="I1284" i="9"/>
  <c r="I1276" i="9"/>
  <c r="I1268" i="9"/>
  <c r="I1260" i="9"/>
  <c r="I1914" i="9"/>
  <c r="I1906" i="9"/>
  <c r="I1907" i="9"/>
  <c r="I1898" i="9"/>
  <c r="I1890" i="9"/>
  <c r="I1882" i="9"/>
  <c r="I1874" i="9"/>
  <c r="I1866" i="9"/>
  <c r="I1858" i="9"/>
  <c r="I1850" i="9"/>
  <c r="I1842" i="9"/>
  <c r="I1834" i="9"/>
  <c r="I1826" i="9"/>
  <c r="I1818" i="9"/>
  <c r="I1810" i="9"/>
  <c r="I1802" i="9"/>
  <c r="I1794" i="9"/>
  <c r="I1786" i="9"/>
  <c r="I1778" i="9"/>
  <c r="I1770" i="9"/>
  <c r="I1762" i="9"/>
  <c r="I1754" i="9"/>
  <c r="I1746" i="9"/>
  <c r="I1738" i="9"/>
  <c r="I1730" i="9"/>
  <c r="I1722" i="9"/>
  <c r="I1714" i="9"/>
  <c r="I1706" i="9"/>
  <c r="I1698" i="9"/>
  <c r="I1690" i="9"/>
  <c r="I1682" i="9"/>
  <c r="I1674" i="9"/>
  <c r="I1666" i="9"/>
  <c r="I1658" i="9"/>
  <c r="I1650" i="9"/>
  <c r="I1642" i="9"/>
  <c r="I1634" i="9"/>
  <c r="I1635" i="9"/>
  <c r="I1626" i="9"/>
  <c r="I1618" i="9"/>
  <c r="I1610" i="9"/>
  <c r="I1602" i="9"/>
  <c r="I1594" i="9"/>
  <c r="I1586" i="9"/>
  <c r="I1578" i="9"/>
  <c r="I1570" i="9"/>
  <c r="I1562" i="9"/>
  <c r="I1554" i="9"/>
  <c r="I1546" i="9"/>
  <c r="I1538" i="9"/>
  <c r="I1530" i="9"/>
  <c r="I1522" i="9"/>
  <c r="I1514" i="9"/>
  <c r="I1506" i="9"/>
  <c r="I1498" i="9"/>
  <c r="I1490" i="9"/>
  <c r="I1344" i="9"/>
  <c r="I1336" i="9"/>
  <c r="I1328" i="9"/>
  <c r="I1320" i="9"/>
  <c r="I1312" i="9"/>
  <c r="I1304" i="9"/>
  <c r="I1296" i="9"/>
  <c r="I1288" i="9"/>
  <c r="I1280" i="9"/>
  <c r="I1272" i="9"/>
  <c r="I1264" i="9"/>
  <c r="I1256" i="9"/>
  <c r="I1248" i="9"/>
  <c r="I1240" i="9"/>
  <c r="I1232" i="9"/>
  <c r="I1224" i="9"/>
  <c r="I1216" i="9"/>
  <c r="I1208" i="9"/>
  <c r="I1200" i="9"/>
  <c r="I1192" i="9"/>
  <c r="I1184" i="9"/>
  <c r="I1176" i="9"/>
  <c r="I1168" i="9"/>
  <c r="I1160" i="9"/>
  <c r="I1152" i="9"/>
  <c r="I1144" i="9"/>
  <c r="I1136" i="9"/>
  <c r="I1128" i="9"/>
  <c r="I1120" i="9"/>
  <c r="I1112" i="9"/>
  <c r="I1104" i="9"/>
  <c r="I1096" i="9"/>
  <c r="I1088" i="9"/>
  <c r="I1080" i="9"/>
  <c r="I1072" i="9"/>
  <c r="I1064" i="9"/>
  <c r="I1056" i="9"/>
  <c r="I1048" i="9"/>
  <c r="I1040" i="9"/>
  <c r="I1032" i="9"/>
  <c r="I1024" i="9"/>
  <c r="I1016" i="9"/>
  <c r="I1008" i="9"/>
  <c r="I1000" i="9"/>
  <c r="I992" i="9"/>
  <c r="I984" i="9"/>
  <c r="I976" i="9"/>
  <c r="I968" i="9"/>
  <c r="I960" i="9"/>
  <c r="I952" i="9"/>
  <c r="I944" i="9"/>
  <c r="I936" i="9"/>
  <c r="I928" i="9"/>
  <c r="I920" i="9"/>
  <c r="I912" i="9"/>
  <c r="I904" i="9"/>
  <c r="I896" i="9"/>
  <c r="I888" i="9"/>
  <c r="I880" i="9"/>
  <c r="I872" i="9"/>
  <c r="I864" i="9"/>
  <c r="I856" i="9"/>
  <c r="I848" i="9"/>
  <c r="I840" i="9"/>
  <c r="I832" i="9"/>
  <c r="I824" i="9"/>
  <c r="I816" i="9"/>
  <c r="I808" i="9"/>
  <c r="I800" i="9"/>
  <c r="I792" i="9"/>
  <c r="I784" i="9"/>
  <c r="I776" i="9"/>
  <c r="I768" i="9"/>
  <c r="I760" i="9"/>
  <c r="I752" i="9"/>
  <c r="I744" i="9"/>
  <c r="I736" i="9"/>
  <c r="I728" i="9"/>
  <c r="I720" i="9"/>
  <c r="I712" i="9"/>
  <c r="I704" i="9"/>
  <c r="I696" i="9"/>
  <c r="I688" i="9"/>
  <c r="I680" i="9"/>
  <c r="I672" i="9"/>
  <c r="I1333" i="9"/>
  <c r="I1325" i="9"/>
  <c r="I1317" i="9"/>
  <c r="I1309" i="9"/>
  <c r="I1301" i="9"/>
  <c r="I1293" i="9"/>
  <c r="I1285" i="9"/>
  <c r="I1277" i="9"/>
  <c r="I1269" i="9"/>
  <c r="I1261" i="9"/>
  <c r="I1253" i="9"/>
  <c r="I1245" i="9"/>
  <c r="I1237" i="9"/>
  <c r="I1229" i="9"/>
  <c r="I1221" i="9"/>
  <c r="I1213" i="9"/>
  <c r="I1205" i="9"/>
  <c r="I1197" i="9"/>
  <c r="I1189" i="9"/>
  <c r="I1181" i="9"/>
  <c r="I1173" i="9"/>
  <c r="I1165" i="9"/>
  <c r="I1157" i="9"/>
  <c r="I1149" i="9"/>
  <c r="I1141" i="9"/>
  <c r="I1133" i="9"/>
  <c r="I1125" i="9"/>
  <c r="I1117" i="9"/>
  <c r="I1109" i="9"/>
  <c r="I1101" i="9"/>
  <c r="I1093" i="9"/>
  <c r="I1085" i="9"/>
  <c r="I1077" i="9"/>
  <c r="I1069" i="9"/>
  <c r="I1061" i="9"/>
  <c r="I1053" i="9"/>
  <c r="I1045" i="9"/>
  <c r="I1037" i="9"/>
  <c r="I1029" i="9"/>
  <c r="I1021" i="9"/>
  <c r="I1013" i="9"/>
  <c r="I1005" i="9"/>
  <c r="I997" i="9"/>
  <c r="I989" i="9"/>
  <c r="I981" i="9"/>
  <c r="I973" i="9"/>
  <c r="I965" i="9"/>
  <c r="I957" i="9"/>
  <c r="I949" i="9"/>
  <c r="I941" i="9"/>
  <c r="I933" i="9"/>
  <c r="I925" i="9"/>
  <c r="I917" i="9"/>
  <c r="I909" i="9"/>
  <c r="I901" i="9"/>
  <c r="I893" i="9"/>
  <c r="I885" i="9"/>
  <c r="I877" i="9"/>
  <c r="I869" i="9"/>
  <c r="I861" i="9"/>
  <c r="I853" i="9"/>
  <c r="I845" i="9"/>
  <c r="I837" i="9"/>
  <c r="I829" i="9"/>
  <c r="I821" i="9"/>
  <c r="I813" i="9"/>
  <c r="I805" i="9"/>
  <c r="I797" i="9"/>
  <c r="I789" i="9"/>
  <c r="I781" i="9"/>
  <c r="I773" i="9"/>
  <c r="I765" i="9"/>
  <c r="I757" i="9"/>
  <c r="I749" i="9"/>
  <c r="I741" i="9"/>
  <c r="I733" i="9"/>
  <c r="I725" i="9"/>
  <c r="I717" i="9"/>
  <c r="I709" i="9"/>
  <c r="I701" i="9"/>
  <c r="I693" i="9"/>
  <c r="I685" i="9"/>
  <c r="I677" i="9"/>
  <c r="I980" i="9"/>
  <c r="I1338" i="9"/>
  <c r="I1330" i="9"/>
  <c r="I1322" i="9"/>
  <c r="I1314" i="9"/>
  <c r="I1306" i="9"/>
  <c r="I1298" i="9"/>
  <c r="I1290" i="9"/>
  <c r="I1282" i="9"/>
  <c r="I1274" i="9"/>
  <c r="I1266" i="9"/>
  <c r="I1258" i="9"/>
  <c r="I1250" i="9"/>
  <c r="I1242" i="9"/>
  <c r="I1234" i="9"/>
  <c r="I1226" i="9"/>
  <c r="I1218" i="9"/>
  <c r="I1210" i="9"/>
  <c r="I1202" i="9"/>
  <c r="I1194" i="9"/>
  <c r="I1186" i="9"/>
  <c r="I1178" i="9"/>
  <c r="I1170" i="9"/>
  <c r="I1162" i="9"/>
  <c r="I1154" i="9"/>
  <c r="I1146" i="9"/>
  <c r="I1138" i="9"/>
  <c r="I1130" i="9"/>
  <c r="I1122" i="9"/>
  <c r="I1114" i="9"/>
  <c r="I1106" i="9"/>
  <c r="I1098" i="9"/>
  <c r="I1090" i="9"/>
  <c r="I1082" i="9"/>
  <c r="I1074" i="9"/>
  <c r="I1066" i="9"/>
  <c r="I1058" i="9"/>
  <c r="I1050" i="9"/>
  <c r="I1042" i="9"/>
  <c r="I1034" i="9"/>
  <c r="I1026" i="9"/>
  <c r="I1018" i="9"/>
  <c r="I1010" i="9"/>
  <c r="I1002" i="9"/>
  <c r="I994" i="9"/>
  <c r="I986" i="9"/>
  <c r="I978" i="9"/>
  <c r="I970" i="9"/>
  <c r="I962" i="9"/>
  <c r="I954" i="9"/>
  <c r="I946" i="9"/>
  <c r="I938" i="9"/>
  <c r="I930" i="9"/>
  <c r="I922" i="9"/>
  <c r="I914" i="9"/>
  <c r="I906" i="9"/>
  <c r="I898" i="9"/>
  <c r="I890" i="9"/>
  <c r="I882" i="9"/>
  <c r="I874" i="9"/>
  <c r="I866" i="9"/>
  <c r="I858" i="9"/>
  <c r="I850" i="9"/>
  <c r="I842" i="9"/>
  <c r="I834" i="9"/>
  <c r="I826" i="9"/>
  <c r="I818" i="9"/>
  <c r="I810" i="9"/>
  <c r="I802" i="9"/>
  <c r="I794" i="9"/>
  <c r="I786" i="9"/>
  <c r="I778" i="9"/>
  <c r="I770" i="9"/>
  <c r="I762" i="9"/>
  <c r="I754" i="9"/>
  <c r="I746" i="9"/>
  <c r="I738" i="9"/>
  <c r="I730" i="9"/>
  <c r="I722" i="9"/>
  <c r="I714" i="9"/>
  <c r="I706" i="9"/>
  <c r="I698" i="9"/>
  <c r="I690" i="9"/>
  <c r="I682" i="9"/>
  <c r="I674" i="9"/>
  <c r="I669" i="9"/>
  <c r="I661" i="9"/>
  <c r="I653" i="9"/>
  <c r="I645" i="9"/>
  <c r="I637" i="9"/>
  <c r="I629" i="9"/>
  <c r="I621" i="9"/>
  <c r="I613" i="9"/>
  <c r="I605" i="9"/>
  <c r="I597" i="9"/>
  <c r="I589" i="9"/>
  <c r="I581" i="9"/>
  <c r="I573" i="9"/>
  <c r="I565" i="9"/>
  <c r="I557" i="9"/>
  <c r="I549" i="9"/>
  <c r="I541" i="9"/>
  <c r="I533" i="9"/>
  <c r="I525" i="9"/>
  <c r="I517" i="9"/>
  <c r="I509" i="9"/>
  <c r="I501" i="9"/>
  <c r="I493" i="9"/>
  <c r="I485" i="9"/>
  <c r="I477" i="9"/>
  <c r="I469" i="9"/>
  <c r="I461" i="9"/>
  <c r="I453" i="9"/>
  <c r="I445" i="9"/>
  <c r="I437" i="9"/>
  <c r="I429" i="9"/>
  <c r="I666" i="9"/>
  <c r="I658" i="9"/>
  <c r="I650" i="9"/>
  <c r="I642" i="9"/>
  <c r="I634" i="9"/>
  <c r="I626" i="9"/>
  <c r="I618" i="9"/>
  <c r="I610" i="9"/>
  <c r="I602" i="9"/>
  <c r="I594" i="9"/>
  <c r="I586" i="9"/>
  <c r="I578" i="9"/>
  <c r="I570" i="9"/>
  <c r="I562" i="9"/>
  <c r="I554" i="9"/>
  <c r="I546" i="9"/>
  <c r="I538" i="9"/>
  <c r="I530" i="9"/>
  <c r="I522" i="9"/>
  <c r="I514" i="9"/>
  <c r="I506" i="9"/>
  <c r="I498" i="9"/>
  <c r="I490" i="9"/>
  <c r="I482" i="9"/>
  <c r="I474" i="9"/>
  <c r="I466" i="9"/>
  <c r="I458" i="9"/>
  <c r="I450" i="9"/>
  <c r="I442" i="9"/>
  <c r="I434" i="9"/>
  <c r="I426" i="9"/>
  <c r="I418" i="9"/>
  <c r="I410" i="9"/>
  <c r="I402" i="9"/>
  <c r="I394" i="9"/>
  <c r="I386" i="9"/>
  <c r="I378" i="9"/>
  <c r="I370" i="9"/>
  <c r="I362" i="9"/>
  <c r="I354" i="9"/>
  <c r="I346" i="9"/>
  <c r="I338" i="9"/>
  <c r="I330" i="9"/>
  <c r="I322" i="9"/>
  <c r="I314" i="9"/>
  <c r="I306" i="9"/>
  <c r="I298" i="9"/>
  <c r="I290" i="9"/>
  <c r="I282" i="9"/>
  <c r="I274" i="9"/>
  <c r="I266" i="9"/>
  <c r="I258" i="9"/>
  <c r="I250" i="9"/>
  <c r="I242" i="9"/>
  <c r="I234" i="9"/>
  <c r="I226" i="9"/>
  <c r="I218" i="9"/>
  <c r="I210" i="9"/>
  <c r="I202" i="9"/>
  <c r="I194" i="9"/>
  <c r="I186" i="9"/>
  <c r="I178" i="9"/>
  <c r="I170" i="9"/>
  <c r="I162" i="9"/>
  <c r="I154" i="9"/>
  <c r="I146" i="9"/>
  <c r="I138" i="9"/>
  <c r="I130" i="9"/>
  <c r="I122" i="9"/>
  <c r="I114" i="9"/>
  <c r="I106" i="9"/>
  <c r="I98" i="9"/>
  <c r="I90" i="9"/>
  <c r="I82" i="9"/>
  <c r="I74" i="9"/>
  <c r="I66" i="9"/>
  <c r="I58" i="9"/>
  <c r="I50" i="9"/>
  <c r="I42" i="9"/>
  <c r="I34" i="9"/>
  <c r="I18" i="9"/>
  <c r="I664" i="9"/>
  <c r="I656" i="9"/>
  <c r="I648" i="9"/>
  <c r="I640" i="9"/>
  <c r="I632" i="9"/>
  <c r="I624" i="9"/>
  <c r="I616" i="9"/>
  <c r="I608" i="9"/>
  <c r="I600" i="9"/>
  <c r="I592" i="9"/>
  <c r="I584" i="9"/>
  <c r="I576" i="9"/>
  <c r="I568" i="9"/>
  <c r="I560" i="9"/>
  <c r="I552" i="9"/>
  <c r="I544" i="9"/>
  <c r="I536" i="9"/>
  <c r="I528" i="9"/>
  <c r="I520" i="9"/>
  <c r="I512" i="9"/>
  <c r="I504" i="9"/>
  <c r="I496" i="9"/>
  <c r="I488" i="9"/>
  <c r="I480" i="9"/>
  <c r="I472" i="9"/>
  <c r="I464" i="9"/>
  <c r="I456" i="9"/>
  <c r="I448" i="9"/>
  <c r="I440" i="9"/>
  <c r="I432" i="9"/>
  <c r="I424" i="9"/>
  <c r="I416" i="9"/>
  <c r="I408" i="9"/>
  <c r="I400" i="9"/>
  <c r="I392" i="9"/>
  <c r="I384" i="9"/>
  <c r="I376" i="9"/>
  <c r="I368" i="9"/>
  <c r="I360" i="9"/>
  <c r="I352" i="9"/>
  <c r="I344" i="9"/>
  <c r="I336" i="9"/>
  <c r="I328" i="9"/>
  <c r="I320" i="9"/>
  <c r="I312" i="9"/>
  <c r="I304" i="9"/>
  <c r="I296" i="9"/>
  <c r="I288" i="9"/>
  <c r="I280" i="9"/>
  <c r="I272" i="9"/>
  <c r="I264" i="9"/>
  <c r="I256" i="9"/>
  <c r="I248" i="9"/>
  <c r="I240" i="9"/>
  <c r="I232" i="9"/>
  <c r="I224" i="9"/>
  <c r="I216" i="9"/>
  <c r="I208" i="9"/>
  <c r="I200" i="9"/>
  <c r="I192" i="9"/>
  <c r="I184" i="9"/>
  <c r="I176" i="9"/>
  <c r="I168" i="9"/>
  <c r="I160" i="9"/>
  <c r="I152" i="9"/>
  <c r="I144" i="9"/>
  <c r="I136" i="9"/>
  <c r="I128" i="9"/>
  <c r="I120" i="9"/>
  <c r="I112" i="9"/>
  <c r="I104" i="9"/>
  <c r="I96" i="9"/>
  <c r="I88" i="9"/>
  <c r="I80" i="9"/>
  <c r="I72" i="9"/>
  <c r="I64" i="9"/>
  <c r="I56" i="9"/>
  <c r="I48" i="9"/>
  <c r="I40" i="9"/>
  <c r="I32" i="9"/>
  <c r="I24" i="9"/>
  <c r="I16" i="9"/>
  <c r="I8" i="9"/>
  <c r="I2241" i="9"/>
  <c r="L2243" i="8"/>
  <c r="C55" i="11"/>
  <c r="C54" i="11"/>
  <c r="C53" i="11"/>
  <c r="C56" i="11"/>
  <c r="C52" i="11"/>
  <c r="B31" i="11"/>
  <c r="AB12" i="8"/>
  <c r="K235" i="8" s="1"/>
  <c r="AA8" i="8"/>
  <c r="AA9" i="8" s="1"/>
  <c r="AA10" i="8" s="1"/>
  <c r="AA11" i="8" s="1"/>
  <c r="AA12" i="8" s="1"/>
  <c r="K2208" i="8" l="1"/>
  <c r="K1581" i="8"/>
  <c r="W7" i="8"/>
  <c r="W15" i="8"/>
  <c r="W23" i="8"/>
  <c r="W31" i="8"/>
  <c r="W39" i="8"/>
  <c r="W8" i="8"/>
  <c r="W16" i="8"/>
  <c r="W24" i="8"/>
  <c r="W9" i="8"/>
  <c r="W17" i="8"/>
  <c r="W25" i="8"/>
  <c r="W33" i="8"/>
  <c r="W12" i="8"/>
  <c r="W26" i="8"/>
  <c r="W36" i="8"/>
  <c r="W45" i="8"/>
  <c r="W53" i="8"/>
  <c r="W61" i="8"/>
  <c r="W69" i="8"/>
  <c r="W77" i="8"/>
  <c r="W85" i="8"/>
  <c r="W93" i="8"/>
  <c r="W101" i="8"/>
  <c r="W109" i="8"/>
  <c r="W117" i="8"/>
  <c r="W125" i="8"/>
  <c r="W133" i="8"/>
  <c r="W141" i="8"/>
  <c r="W149" i="8"/>
  <c r="W157" i="8"/>
  <c r="W165" i="8"/>
  <c r="W173" i="8"/>
  <c r="W181" i="8"/>
  <c r="W189" i="8"/>
  <c r="W197" i="8"/>
  <c r="W205" i="8"/>
  <c r="W213" i="8"/>
  <c r="W221" i="8"/>
  <c r="W229" i="8"/>
  <c r="W237" i="8"/>
  <c r="W245" i="8"/>
  <c r="W253" i="8"/>
  <c r="W261" i="8"/>
  <c r="W269" i="8"/>
  <c r="W277" i="8"/>
  <c r="W285" i="8"/>
  <c r="W293" i="8"/>
  <c r="W301" i="8"/>
  <c r="W309" i="8"/>
  <c r="W317" i="8"/>
  <c r="W325" i="8"/>
  <c r="W333" i="8"/>
  <c r="W341" i="8"/>
  <c r="W349" i="8"/>
  <c r="W357" i="8"/>
  <c r="W365" i="8"/>
  <c r="W373" i="8"/>
  <c r="W381" i="8"/>
  <c r="W389" i="8"/>
  <c r="W397" i="8"/>
  <c r="W405" i="8"/>
  <c r="W413" i="8"/>
  <c r="W421" i="8"/>
  <c r="W429" i="8"/>
  <c r="W437" i="8"/>
  <c r="W445" i="8"/>
  <c r="W453" i="8"/>
  <c r="W461" i="8"/>
  <c r="W469" i="8"/>
  <c r="W477" i="8"/>
  <c r="W485" i="8"/>
  <c r="W493" i="8"/>
  <c r="W501" i="8"/>
  <c r="W509" i="8"/>
  <c r="W517" i="8"/>
  <c r="W525" i="8"/>
  <c r="W533" i="8"/>
  <c r="W541" i="8"/>
  <c r="W549" i="8"/>
  <c r="W557" i="8"/>
  <c r="W565" i="8"/>
  <c r="W573" i="8"/>
  <c r="W581" i="8"/>
  <c r="W589" i="8"/>
  <c r="W597" i="8"/>
  <c r="W605" i="8"/>
  <c r="W613" i="8"/>
  <c r="W621" i="8"/>
  <c r="W629" i="8"/>
  <c r="W637" i="8"/>
  <c r="W645" i="8"/>
  <c r="W653" i="8"/>
  <c r="W661" i="8"/>
  <c r="W669" i="8"/>
  <c r="W677" i="8"/>
  <c r="W685" i="8"/>
  <c r="W693" i="8"/>
  <c r="W701" i="8"/>
  <c r="W709" i="8"/>
  <c r="W717" i="8"/>
  <c r="W725" i="8"/>
  <c r="W733" i="8"/>
  <c r="W741" i="8"/>
  <c r="W749" i="8"/>
  <c r="W757" i="8"/>
  <c r="W765" i="8"/>
  <c r="W773" i="8"/>
  <c r="W781" i="8"/>
  <c r="W789" i="8"/>
  <c r="W797" i="8"/>
  <c r="W805" i="8"/>
  <c r="W813" i="8"/>
  <c r="W821" i="8"/>
  <c r="W829" i="8"/>
  <c r="W837" i="8"/>
  <c r="W845" i="8"/>
  <c r="W853" i="8"/>
  <c r="W861" i="8"/>
  <c r="W869" i="8"/>
  <c r="W13" i="8"/>
  <c r="W27" i="8"/>
  <c r="W37" i="8"/>
  <c r="W46" i="8"/>
  <c r="W54" i="8"/>
  <c r="W62" i="8"/>
  <c r="W70" i="8"/>
  <c r="W78" i="8"/>
  <c r="W86" i="8"/>
  <c r="W94" i="8"/>
  <c r="W102" i="8"/>
  <c r="W110" i="8"/>
  <c r="W118" i="8"/>
  <c r="W126" i="8"/>
  <c r="W134" i="8"/>
  <c r="W142" i="8"/>
  <c r="W150" i="8"/>
  <c r="W158" i="8"/>
  <c r="W166" i="8"/>
  <c r="W174" i="8"/>
  <c r="W182" i="8"/>
  <c r="W190" i="8"/>
  <c r="W198" i="8"/>
  <c r="W206" i="8"/>
  <c r="W214" i="8"/>
  <c r="W222" i="8"/>
  <c r="W230" i="8"/>
  <c r="W238" i="8"/>
  <c r="W246" i="8"/>
  <c r="W254" i="8"/>
  <c r="W262" i="8"/>
  <c r="W270" i="8"/>
  <c r="W278" i="8"/>
  <c r="W286" i="8"/>
  <c r="W294" i="8"/>
  <c r="W302" i="8"/>
  <c r="W310" i="8"/>
  <c r="W318" i="8"/>
  <c r="W326" i="8"/>
  <c r="W334" i="8"/>
  <c r="W342" i="8"/>
  <c r="W350" i="8"/>
  <c r="W358" i="8"/>
  <c r="W366" i="8"/>
  <c r="W374" i="8"/>
  <c r="W382" i="8"/>
  <c r="W390" i="8"/>
  <c r="W398" i="8"/>
  <c r="W406" i="8"/>
  <c r="W414" i="8"/>
  <c r="W422" i="8"/>
  <c r="W430" i="8"/>
  <c r="W438" i="8"/>
  <c r="W446" i="8"/>
  <c r="W454" i="8"/>
  <c r="W462" i="8"/>
  <c r="W470" i="8"/>
  <c r="W478" i="8"/>
  <c r="W486" i="8"/>
  <c r="W494" i="8"/>
  <c r="W502" i="8"/>
  <c r="W510" i="8"/>
  <c r="W518" i="8"/>
  <c r="W526" i="8"/>
  <c r="W534" i="8"/>
  <c r="W542" i="8"/>
  <c r="W550" i="8"/>
  <c r="W558" i="8"/>
  <c r="W566" i="8"/>
  <c r="W574" i="8"/>
  <c r="W582" i="8"/>
  <c r="W590" i="8"/>
  <c r="W598" i="8"/>
  <c r="W606" i="8"/>
  <c r="W614" i="8"/>
  <c r="W622" i="8"/>
  <c r="W630" i="8"/>
  <c r="W638" i="8"/>
  <c r="W646" i="8"/>
  <c r="W654" i="8"/>
  <c r="W662" i="8"/>
  <c r="W670" i="8"/>
  <c r="W678" i="8"/>
  <c r="W686" i="8"/>
  <c r="W694" i="8"/>
  <c r="W702" i="8"/>
  <c r="W710" i="8"/>
  <c r="W718" i="8"/>
  <c r="W726" i="8"/>
  <c r="W734" i="8"/>
  <c r="W742" i="8"/>
  <c r="W750" i="8"/>
  <c r="W758" i="8"/>
  <c r="W766" i="8"/>
  <c r="W774" i="8"/>
  <c r="W782" i="8"/>
  <c r="W790" i="8"/>
  <c r="W798" i="8"/>
  <c r="W806" i="8"/>
  <c r="W814" i="8"/>
  <c r="W822" i="8"/>
  <c r="W830" i="8"/>
  <c r="W838" i="8"/>
  <c r="W846" i="8"/>
  <c r="W854" i="8"/>
  <c r="W862" i="8"/>
  <c r="W870" i="8"/>
  <c r="W14" i="8"/>
  <c r="W28" i="8"/>
  <c r="W38" i="8"/>
  <c r="W47" i="8"/>
  <c r="W55" i="8"/>
  <c r="W63" i="8"/>
  <c r="W71" i="8"/>
  <c r="W79" i="8"/>
  <c r="W87" i="8"/>
  <c r="W95" i="8"/>
  <c r="W103" i="8"/>
  <c r="W111" i="8"/>
  <c r="W119" i="8"/>
  <c r="W127" i="8"/>
  <c r="W135" i="8"/>
  <c r="W143" i="8"/>
  <c r="W151" i="8"/>
  <c r="W159" i="8"/>
  <c r="W167" i="8"/>
  <c r="W175" i="8"/>
  <c r="W183" i="8"/>
  <c r="W191" i="8"/>
  <c r="W199" i="8"/>
  <c r="W207" i="8"/>
  <c r="W215" i="8"/>
  <c r="W223" i="8"/>
  <c r="W231" i="8"/>
  <c r="W239" i="8"/>
  <c r="W247" i="8"/>
  <c r="W255" i="8"/>
  <c r="W263" i="8"/>
  <c r="W271" i="8"/>
  <c r="W279" i="8"/>
  <c r="W287" i="8"/>
  <c r="W295" i="8"/>
  <c r="W303" i="8"/>
  <c r="W311" i="8"/>
  <c r="W319" i="8"/>
  <c r="W327" i="8"/>
  <c r="W335" i="8"/>
  <c r="W343" i="8"/>
  <c r="W351" i="8"/>
  <c r="W359" i="8"/>
  <c r="W367" i="8"/>
  <c r="W375" i="8"/>
  <c r="W383" i="8"/>
  <c r="W391" i="8"/>
  <c r="W399" i="8"/>
  <c r="W407" i="8"/>
  <c r="W415" i="8"/>
  <c r="W423" i="8"/>
  <c r="W431" i="8"/>
  <c r="W439" i="8"/>
  <c r="W447" i="8"/>
  <c r="W455" i="8"/>
  <c r="W463" i="8"/>
  <c r="W471" i="8"/>
  <c r="W479" i="8"/>
  <c r="W487" i="8"/>
  <c r="W495" i="8"/>
  <c r="W503" i="8"/>
  <c r="W511" i="8"/>
  <c r="W519" i="8"/>
  <c r="W527" i="8"/>
  <c r="W535" i="8"/>
  <c r="W543" i="8"/>
  <c r="W551" i="8"/>
  <c r="W559" i="8"/>
  <c r="W567" i="8"/>
  <c r="W575" i="8"/>
  <c r="W583" i="8"/>
  <c r="W591" i="8"/>
  <c r="W599" i="8"/>
  <c r="W607" i="8"/>
  <c r="W615" i="8"/>
  <c r="W623" i="8"/>
  <c r="W631" i="8"/>
  <c r="W639" i="8"/>
  <c r="W647" i="8"/>
  <c r="W655" i="8"/>
  <c r="W663" i="8"/>
  <c r="W671" i="8"/>
  <c r="W679" i="8"/>
  <c r="W687" i="8"/>
  <c r="W695" i="8"/>
  <c r="W703" i="8"/>
  <c r="W711" i="8"/>
  <c r="W719" i="8"/>
  <c r="W727" i="8"/>
  <c r="W735" i="8"/>
  <c r="W743" i="8"/>
  <c r="W751" i="8"/>
  <c r="W759" i="8"/>
  <c r="W767" i="8"/>
  <c r="W775" i="8"/>
  <c r="W783" i="8"/>
  <c r="W791" i="8"/>
  <c r="W799" i="8"/>
  <c r="W807" i="8"/>
  <c r="W815" i="8"/>
  <c r="W823" i="8"/>
  <c r="W831" i="8"/>
  <c r="W839" i="8"/>
  <c r="W847" i="8"/>
  <c r="W855" i="8"/>
  <c r="W863" i="8"/>
  <c r="W871" i="8"/>
  <c r="W4" i="8"/>
  <c r="W18" i="8"/>
  <c r="W29" i="8"/>
  <c r="W40" i="8"/>
  <c r="W48" i="8"/>
  <c r="W56" i="8"/>
  <c r="W64" i="8"/>
  <c r="W72" i="8"/>
  <c r="W80" i="8"/>
  <c r="W88" i="8"/>
  <c r="W96" i="8"/>
  <c r="W104" i="8"/>
  <c r="W112" i="8"/>
  <c r="W120" i="8"/>
  <c r="W128" i="8"/>
  <c r="W136" i="8"/>
  <c r="W144" i="8"/>
  <c r="W152" i="8"/>
  <c r="W160" i="8"/>
  <c r="W168" i="8"/>
  <c r="W176" i="8"/>
  <c r="W184" i="8"/>
  <c r="W192" i="8"/>
  <c r="W200" i="8"/>
  <c r="W208" i="8"/>
  <c r="W216" i="8"/>
  <c r="W224" i="8"/>
  <c r="W232" i="8"/>
  <c r="W240" i="8"/>
  <c r="W248" i="8"/>
  <c r="W256" i="8"/>
  <c r="W264" i="8"/>
  <c r="W272" i="8"/>
  <c r="W280" i="8"/>
  <c r="W288" i="8"/>
  <c r="W296" i="8"/>
  <c r="W304" i="8"/>
  <c r="W312" i="8"/>
  <c r="W320" i="8"/>
  <c r="W328" i="8"/>
  <c r="W336" i="8"/>
  <c r="W344" i="8"/>
  <c r="W352" i="8"/>
  <c r="W360" i="8"/>
  <c r="W368" i="8"/>
  <c r="W376" i="8"/>
  <c r="W384" i="8"/>
  <c r="W392" i="8"/>
  <c r="W400" i="8"/>
  <c r="W408" i="8"/>
  <c r="W416" i="8"/>
  <c r="W424" i="8"/>
  <c r="W432" i="8"/>
  <c r="W440" i="8"/>
  <c r="W448" i="8"/>
  <c r="W456" i="8"/>
  <c r="W464" i="8"/>
  <c r="W472" i="8"/>
  <c r="W480" i="8"/>
  <c r="W488" i="8"/>
  <c r="W496" i="8"/>
  <c r="W504" i="8"/>
  <c r="W512" i="8"/>
  <c r="W520" i="8"/>
  <c r="W528" i="8"/>
  <c r="W536" i="8"/>
  <c r="W544" i="8"/>
  <c r="W552" i="8"/>
  <c r="W560" i="8"/>
  <c r="W568" i="8"/>
  <c r="W576" i="8"/>
  <c r="W584" i="8"/>
  <c r="W592" i="8"/>
  <c r="W600" i="8"/>
  <c r="W608" i="8"/>
  <c r="W616" i="8"/>
  <c r="W624" i="8"/>
  <c r="W632" i="8"/>
  <c r="W640" i="8"/>
  <c r="W648" i="8"/>
  <c r="W656" i="8"/>
  <c r="W664" i="8"/>
  <c r="W672" i="8"/>
  <c r="W680" i="8"/>
  <c r="W688" i="8"/>
  <c r="W696" i="8"/>
  <c r="W704" i="8"/>
  <c r="W712" i="8"/>
  <c r="W720" i="8"/>
  <c r="W728" i="8"/>
  <c r="W736" i="8"/>
  <c r="W744" i="8"/>
  <c r="W752" i="8"/>
  <c r="W760" i="8"/>
  <c r="W768" i="8"/>
  <c r="W776" i="8"/>
  <c r="W784" i="8"/>
  <c r="W792" i="8"/>
  <c r="W800" i="8"/>
  <c r="W808" i="8"/>
  <c r="W816" i="8"/>
  <c r="W824" i="8"/>
  <c r="W832" i="8"/>
  <c r="W840" i="8"/>
  <c r="W848" i="8"/>
  <c r="W856" i="8"/>
  <c r="W864" i="8"/>
  <c r="W5" i="8"/>
  <c r="W19" i="8"/>
  <c r="W30" i="8"/>
  <c r="W41" i="8"/>
  <c r="W49" i="8"/>
  <c r="W57" i="8"/>
  <c r="W65" i="8"/>
  <c r="W73" i="8"/>
  <c r="W81" i="8"/>
  <c r="W89" i="8"/>
  <c r="W97" i="8"/>
  <c r="W105" i="8"/>
  <c r="W113" i="8"/>
  <c r="W121" i="8"/>
  <c r="W129" i="8"/>
  <c r="W137" i="8"/>
  <c r="W145" i="8"/>
  <c r="W153" i="8"/>
  <c r="W161" i="8"/>
  <c r="W169" i="8"/>
  <c r="W177" i="8"/>
  <c r="W185" i="8"/>
  <c r="W193" i="8"/>
  <c r="W201" i="8"/>
  <c r="W209" i="8"/>
  <c r="W217" i="8"/>
  <c r="W225" i="8"/>
  <c r="W233" i="8"/>
  <c r="W241" i="8"/>
  <c r="W249" i="8"/>
  <c r="W257" i="8"/>
  <c r="W265" i="8"/>
  <c r="W273" i="8"/>
  <c r="W281" i="8"/>
  <c r="W289" i="8"/>
  <c r="W297" i="8"/>
  <c r="W305" i="8"/>
  <c r="W313" i="8"/>
  <c r="W321" i="8"/>
  <c r="W329" i="8"/>
  <c r="W337" i="8"/>
  <c r="W345" i="8"/>
  <c r="W353" i="8"/>
  <c r="W361" i="8"/>
  <c r="W369" i="8"/>
  <c r="W377" i="8"/>
  <c r="W385" i="8"/>
  <c r="W393" i="8"/>
  <c r="W401" i="8"/>
  <c r="W409" i="8"/>
  <c r="W417" i="8"/>
  <c r="W425" i="8"/>
  <c r="W433" i="8"/>
  <c r="W441" i="8"/>
  <c r="W449" i="8"/>
  <c r="W457" i="8"/>
  <c r="W465" i="8"/>
  <c r="W473" i="8"/>
  <c r="W481" i="8"/>
  <c r="W489" i="8"/>
  <c r="W497" i="8"/>
  <c r="W505" i="8"/>
  <c r="W513" i="8"/>
  <c r="W521" i="8"/>
  <c r="W529" i="8"/>
  <c r="W537" i="8"/>
  <c r="W545" i="8"/>
  <c r="W553" i="8"/>
  <c r="W561" i="8"/>
  <c r="W569" i="8"/>
  <c r="W577" i="8"/>
  <c r="W585" i="8"/>
  <c r="W593" i="8"/>
  <c r="W601" i="8"/>
  <c r="W609" i="8"/>
  <c r="W617" i="8"/>
  <c r="W625" i="8"/>
  <c r="W633" i="8"/>
  <c r="W641" i="8"/>
  <c r="W649" i="8"/>
  <c r="W657" i="8"/>
  <c r="W665" i="8"/>
  <c r="W673" i="8"/>
  <c r="W681" i="8"/>
  <c r="W689" i="8"/>
  <c r="W697" i="8"/>
  <c r="W705" i="8"/>
  <c r="W713" i="8"/>
  <c r="W721" i="8"/>
  <c r="W729" i="8"/>
  <c r="W737" i="8"/>
  <c r="W745" i="8"/>
  <c r="W753" i="8"/>
  <c r="W761" i="8"/>
  <c r="W769" i="8"/>
  <c r="W6" i="8"/>
  <c r="W35" i="8"/>
  <c r="W59" i="8"/>
  <c r="W82" i="8"/>
  <c r="W100" i="8"/>
  <c r="W123" i="8"/>
  <c r="W146" i="8"/>
  <c r="W164" i="8"/>
  <c r="W187" i="8"/>
  <c r="W210" i="8"/>
  <c r="W228" i="8"/>
  <c r="W251" i="8"/>
  <c r="W274" i="8"/>
  <c r="W292" i="8"/>
  <c r="W315" i="8"/>
  <c r="W338" i="8"/>
  <c r="W356" i="8"/>
  <c r="W379" i="8"/>
  <c r="W402" i="8"/>
  <c r="W420" i="8"/>
  <c r="W443" i="8"/>
  <c r="W466" i="8"/>
  <c r="W484" i="8"/>
  <c r="W507" i="8"/>
  <c r="W530" i="8"/>
  <c r="W548" i="8"/>
  <c r="W571" i="8"/>
  <c r="W594" i="8"/>
  <c r="W612" i="8"/>
  <c r="W635" i="8"/>
  <c r="W658" i="8"/>
  <c r="W676" i="8"/>
  <c r="W699" i="8"/>
  <c r="W722" i="8"/>
  <c r="W740" i="8"/>
  <c r="W763" i="8"/>
  <c r="W780" i="8"/>
  <c r="W796" i="8"/>
  <c r="W812" i="8"/>
  <c r="W828" i="8"/>
  <c r="W844" i="8"/>
  <c r="W860" i="8"/>
  <c r="W875" i="8"/>
  <c r="W883" i="8"/>
  <c r="W891" i="8"/>
  <c r="W899" i="8"/>
  <c r="W907" i="8"/>
  <c r="W915" i="8"/>
  <c r="W923" i="8"/>
  <c r="W931" i="8"/>
  <c r="W939" i="8"/>
  <c r="W947" i="8"/>
  <c r="W955" i="8"/>
  <c r="W963" i="8"/>
  <c r="W971" i="8"/>
  <c r="W979" i="8"/>
  <c r="W987" i="8"/>
  <c r="W995" i="8"/>
  <c r="W1003" i="8"/>
  <c r="W1011" i="8"/>
  <c r="W1019" i="8"/>
  <c r="W1027" i="8"/>
  <c r="W1035" i="8"/>
  <c r="W1043" i="8"/>
  <c r="W1051" i="8"/>
  <c r="W1059" i="8"/>
  <c r="W1067" i="8"/>
  <c r="W1075" i="8"/>
  <c r="W1083" i="8"/>
  <c r="W1091" i="8"/>
  <c r="W1099" i="8"/>
  <c r="W1107" i="8"/>
  <c r="W1115" i="8"/>
  <c r="W1123" i="8"/>
  <c r="W1131" i="8"/>
  <c r="W1139" i="8"/>
  <c r="W1147" i="8"/>
  <c r="W1155" i="8"/>
  <c r="W1163" i="8"/>
  <c r="W1171" i="8"/>
  <c r="W1179" i="8"/>
  <c r="W1187" i="8"/>
  <c r="W1195" i="8"/>
  <c r="W1203" i="8"/>
  <c r="W1211" i="8"/>
  <c r="W1219" i="8"/>
  <c r="W1227" i="8"/>
  <c r="W1235" i="8"/>
  <c r="W1243" i="8"/>
  <c r="W1251" i="8"/>
  <c r="W1259" i="8"/>
  <c r="W1267" i="8"/>
  <c r="W1275" i="8"/>
  <c r="W1283" i="8"/>
  <c r="W1291" i="8"/>
  <c r="W1299" i="8"/>
  <c r="W1307" i="8"/>
  <c r="W1315" i="8"/>
  <c r="W1323" i="8"/>
  <c r="W1331" i="8"/>
  <c r="W1339" i="8"/>
  <c r="W1347" i="8"/>
  <c r="W1355" i="8"/>
  <c r="W1363" i="8"/>
  <c r="W1371" i="8"/>
  <c r="W1379" i="8"/>
  <c r="W1387" i="8"/>
  <c r="W1395" i="8"/>
  <c r="W1403" i="8"/>
  <c r="W1411" i="8"/>
  <c r="W1419" i="8"/>
  <c r="W1427" i="8"/>
  <c r="W1435" i="8"/>
  <c r="W1443" i="8"/>
  <c r="W1451" i="8"/>
  <c r="W1459" i="8"/>
  <c r="W1467" i="8"/>
  <c r="W1475" i="8"/>
  <c r="W1483" i="8"/>
  <c r="W1491" i="8"/>
  <c r="W1499" i="8"/>
  <c r="W1507" i="8"/>
  <c r="W1515" i="8"/>
  <c r="W1523" i="8"/>
  <c r="W1531" i="8"/>
  <c r="W1539" i="8"/>
  <c r="W1547" i="8"/>
  <c r="W1555" i="8"/>
  <c r="W1563" i="8"/>
  <c r="W1571" i="8"/>
  <c r="W1579" i="8"/>
  <c r="W1587" i="8"/>
  <c r="W1595" i="8"/>
  <c r="W1603" i="8"/>
  <c r="W1611" i="8"/>
  <c r="W1619" i="8"/>
  <c r="W1627" i="8"/>
  <c r="W1635" i="8"/>
  <c r="W1643" i="8"/>
  <c r="W1651" i="8"/>
  <c r="W1659" i="8"/>
  <c r="W1667" i="8"/>
  <c r="W1675" i="8"/>
  <c r="W1683" i="8"/>
  <c r="W1691" i="8"/>
  <c r="W1699" i="8"/>
  <c r="W1707" i="8"/>
  <c r="W1715" i="8"/>
  <c r="W1723" i="8"/>
  <c r="W1731" i="8"/>
  <c r="W1739" i="8"/>
  <c r="W1747" i="8"/>
  <c r="W1755" i="8"/>
  <c r="W1763" i="8"/>
  <c r="W1771" i="8"/>
  <c r="W1779" i="8"/>
  <c r="W1787" i="8"/>
  <c r="W1795" i="8"/>
  <c r="W1803" i="8"/>
  <c r="W1811" i="8"/>
  <c r="W1819" i="8"/>
  <c r="W1827" i="8"/>
  <c r="W1835" i="8"/>
  <c r="W1843" i="8"/>
  <c r="W1851" i="8"/>
  <c r="W1859" i="8"/>
  <c r="W1867" i="8"/>
  <c r="W1875" i="8"/>
  <c r="W1883" i="8"/>
  <c r="W1891" i="8"/>
  <c r="W1899" i="8"/>
  <c r="W1907" i="8"/>
  <c r="W1915" i="8"/>
  <c r="W1923" i="8"/>
  <c r="W1931" i="8"/>
  <c r="W1939" i="8"/>
  <c r="W1947" i="8"/>
  <c r="W1955" i="8"/>
  <c r="W1963" i="8"/>
  <c r="W1971" i="8"/>
  <c r="W10" i="8"/>
  <c r="W42" i="8"/>
  <c r="W60" i="8"/>
  <c r="W83" i="8"/>
  <c r="W106" i="8"/>
  <c r="W124" i="8"/>
  <c r="W147" i="8"/>
  <c r="W170" i="8"/>
  <c r="W188" i="8"/>
  <c r="W211" i="8"/>
  <c r="W234" i="8"/>
  <c r="W252" i="8"/>
  <c r="W275" i="8"/>
  <c r="W298" i="8"/>
  <c r="W316" i="8"/>
  <c r="W339" i="8"/>
  <c r="W362" i="8"/>
  <c r="W380" i="8"/>
  <c r="W403" i="8"/>
  <c r="W426" i="8"/>
  <c r="W444" i="8"/>
  <c r="W467" i="8"/>
  <c r="W490" i="8"/>
  <c r="W508" i="8"/>
  <c r="W531" i="8"/>
  <c r="W554" i="8"/>
  <c r="W572" i="8"/>
  <c r="W595" i="8"/>
  <c r="W618" i="8"/>
  <c r="W636" i="8"/>
  <c r="W659" i="8"/>
  <c r="W682" i="8"/>
  <c r="W700" i="8"/>
  <c r="W723" i="8"/>
  <c r="W746" i="8"/>
  <c r="W764" i="8"/>
  <c r="W785" i="8"/>
  <c r="W801" i="8"/>
  <c r="W817" i="8"/>
  <c r="W833" i="8"/>
  <c r="W849" i="8"/>
  <c r="W865" i="8"/>
  <c r="W876" i="8"/>
  <c r="W884" i="8"/>
  <c r="W892" i="8"/>
  <c r="W900" i="8"/>
  <c r="W908" i="8"/>
  <c r="W916" i="8"/>
  <c r="W924" i="8"/>
  <c r="W932" i="8"/>
  <c r="W940" i="8"/>
  <c r="W948" i="8"/>
  <c r="W956" i="8"/>
  <c r="W964" i="8"/>
  <c r="W972" i="8"/>
  <c r="W980" i="8"/>
  <c r="W988" i="8"/>
  <c r="W996" i="8"/>
  <c r="W1004" i="8"/>
  <c r="W1012" i="8"/>
  <c r="W1020" i="8"/>
  <c r="W1028" i="8"/>
  <c r="W1036" i="8"/>
  <c r="W1044" i="8"/>
  <c r="W1052" i="8"/>
  <c r="W1060" i="8"/>
  <c r="W1068" i="8"/>
  <c r="W1076" i="8"/>
  <c r="W1084" i="8"/>
  <c r="W1092" i="8"/>
  <c r="W1100" i="8"/>
  <c r="W1108" i="8"/>
  <c r="W1116" i="8"/>
  <c r="W1124" i="8"/>
  <c r="W1132" i="8"/>
  <c r="W1140" i="8"/>
  <c r="W1148" i="8"/>
  <c r="W1156" i="8"/>
  <c r="W1164" i="8"/>
  <c r="W1172" i="8"/>
  <c r="W1180" i="8"/>
  <c r="W1188" i="8"/>
  <c r="W1196" i="8"/>
  <c r="W1204" i="8"/>
  <c r="W1212" i="8"/>
  <c r="W1220" i="8"/>
  <c r="W1228" i="8"/>
  <c r="W1236" i="8"/>
  <c r="W1244" i="8"/>
  <c r="W1252" i="8"/>
  <c r="W1260" i="8"/>
  <c r="W1268" i="8"/>
  <c r="W1276" i="8"/>
  <c r="W11" i="8"/>
  <c r="W43" i="8"/>
  <c r="W66" i="8"/>
  <c r="W84" i="8"/>
  <c r="W107" i="8"/>
  <c r="W130" i="8"/>
  <c r="W148" i="8"/>
  <c r="W171" i="8"/>
  <c r="W194" i="8"/>
  <c r="W212" i="8"/>
  <c r="W235" i="8"/>
  <c r="W258" i="8"/>
  <c r="W276" i="8"/>
  <c r="W299" i="8"/>
  <c r="W322" i="8"/>
  <c r="W340" i="8"/>
  <c r="W363" i="8"/>
  <c r="W386" i="8"/>
  <c r="W404" i="8"/>
  <c r="W427" i="8"/>
  <c r="W450" i="8"/>
  <c r="W468" i="8"/>
  <c r="W491" i="8"/>
  <c r="W514" i="8"/>
  <c r="W532" i="8"/>
  <c r="W555" i="8"/>
  <c r="W578" i="8"/>
  <c r="W596" i="8"/>
  <c r="W619" i="8"/>
  <c r="W642" i="8"/>
  <c r="W660" i="8"/>
  <c r="W683" i="8"/>
  <c r="W706" i="8"/>
  <c r="W724" i="8"/>
  <c r="W747" i="8"/>
  <c r="W770" i="8"/>
  <c r="W786" i="8"/>
  <c r="W802" i="8"/>
  <c r="W818" i="8"/>
  <c r="W834" i="8"/>
  <c r="W850" i="8"/>
  <c r="W866" i="8"/>
  <c r="W877" i="8"/>
  <c r="W885" i="8"/>
  <c r="W893" i="8"/>
  <c r="W901" i="8"/>
  <c r="W909" i="8"/>
  <c r="W917" i="8"/>
  <c r="W925" i="8"/>
  <c r="W933" i="8"/>
  <c r="W941" i="8"/>
  <c r="W949" i="8"/>
  <c r="W957" i="8"/>
  <c r="W965" i="8"/>
  <c r="W973" i="8"/>
  <c r="W981" i="8"/>
  <c r="W989" i="8"/>
  <c r="W997" i="8"/>
  <c r="W1005" i="8"/>
  <c r="W1013" i="8"/>
  <c r="W1021" i="8"/>
  <c r="W1029" i="8"/>
  <c r="W1037" i="8"/>
  <c r="W1045" i="8"/>
  <c r="W1053" i="8"/>
  <c r="W1061" i="8"/>
  <c r="W1069" i="8"/>
  <c r="W1077" i="8"/>
  <c r="W1085" i="8"/>
  <c r="W1093" i="8"/>
  <c r="W1101" i="8"/>
  <c r="W1109" i="8"/>
  <c r="W1117" i="8"/>
  <c r="W1125" i="8"/>
  <c r="W1133" i="8"/>
  <c r="W1141" i="8"/>
  <c r="W1149" i="8"/>
  <c r="W1157" i="8"/>
  <c r="W1165" i="8"/>
  <c r="W1173" i="8"/>
  <c r="W1181" i="8"/>
  <c r="W1189" i="8"/>
  <c r="W1197" i="8"/>
  <c r="W1205" i="8"/>
  <c r="W1213" i="8"/>
  <c r="W1221" i="8"/>
  <c r="W1229" i="8"/>
  <c r="W1237" i="8"/>
  <c r="W1245" i="8"/>
  <c r="W1253" i="8"/>
  <c r="W1261" i="8"/>
  <c r="W1269" i="8"/>
  <c r="W1277" i="8"/>
  <c r="W1285" i="8"/>
  <c r="W1293" i="8"/>
  <c r="W1301" i="8"/>
  <c r="W1309" i="8"/>
  <c r="W1317" i="8"/>
  <c r="W1325" i="8"/>
  <c r="W1333" i="8"/>
  <c r="W1341" i="8"/>
  <c r="W1349" i="8"/>
  <c r="W1357" i="8"/>
  <c r="W1365" i="8"/>
  <c r="W1373" i="8"/>
  <c r="W1381" i="8"/>
  <c r="W1389" i="8"/>
  <c r="W1397" i="8"/>
  <c r="W1405" i="8"/>
  <c r="W1413" i="8"/>
  <c r="W1421" i="8"/>
  <c r="W1429" i="8"/>
  <c r="W1437" i="8"/>
  <c r="W1445" i="8"/>
  <c r="W1453" i="8"/>
  <c r="W1461" i="8"/>
  <c r="W1469" i="8"/>
  <c r="W1477" i="8"/>
  <c r="W1485" i="8"/>
  <c r="W1493" i="8"/>
  <c r="W1501" i="8"/>
  <c r="W1509" i="8"/>
  <c r="W1517" i="8"/>
  <c r="W1525" i="8"/>
  <c r="W1533" i="8"/>
  <c r="W1541" i="8"/>
  <c r="W1549" i="8"/>
  <c r="W1557" i="8"/>
  <c r="W1565" i="8"/>
  <c r="W1573" i="8"/>
  <c r="W1581" i="8"/>
  <c r="W1589" i="8"/>
  <c r="W1597" i="8"/>
  <c r="W1605" i="8"/>
  <c r="W1613" i="8"/>
  <c r="W1621" i="8"/>
  <c r="W1629" i="8"/>
  <c r="W1637" i="8"/>
  <c r="W1645" i="8"/>
  <c r="W1653" i="8"/>
  <c r="W1661" i="8"/>
  <c r="W1669" i="8"/>
  <c r="W1677" i="8"/>
  <c r="W1685" i="8"/>
  <c r="W1693" i="8"/>
  <c r="W1701" i="8"/>
  <c r="W1709" i="8"/>
  <c r="W1717" i="8"/>
  <c r="W1725" i="8"/>
  <c r="W1733" i="8"/>
  <c r="W1741" i="8"/>
  <c r="W1749" i="8"/>
  <c r="W1757" i="8"/>
  <c r="W1765" i="8"/>
  <c r="W1773" i="8"/>
  <c r="W1781" i="8"/>
  <c r="W1789" i="8"/>
  <c r="W1797" i="8"/>
  <c r="W1805" i="8"/>
  <c r="W1813" i="8"/>
  <c r="W1821" i="8"/>
  <c r="W20" i="8"/>
  <c r="W44" i="8"/>
  <c r="W67" i="8"/>
  <c r="W90" i="8"/>
  <c r="W108" i="8"/>
  <c r="W131" i="8"/>
  <c r="W154" i="8"/>
  <c r="W172" i="8"/>
  <c r="W195" i="8"/>
  <c r="W218" i="8"/>
  <c r="W236" i="8"/>
  <c r="W259" i="8"/>
  <c r="W282" i="8"/>
  <c r="W300" i="8"/>
  <c r="W323" i="8"/>
  <c r="W346" i="8"/>
  <c r="W364" i="8"/>
  <c r="W387" i="8"/>
  <c r="W410" i="8"/>
  <c r="W428" i="8"/>
  <c r="W451" i="8"/>
  <c r="W474" i="8"/>
  <c r="W492" i="8"/>
  <c r="W515" i="8"/>
  <c r="W538" i="8"/>
  <c r="W556" i="8"/>
  <c r="W579" i="8"/>
  <c r="W602" i="8"/>
  <c r="W620" i="8"/>
  <c r="W643" i="8"/>
  <c r="W666" i="8"/>
  <c r="W684" i="8"/>
  <c r="W707" i="8"/>
  <c r="W730" i="8"/>
  <c r="W748" i="8"/>
  <c r="W771" i="8"/>
  <c r="W787" i="8"/>
  <c r="W803" i="8"/>
  <c r="W819" i="8"/>
  <c r="W835" i="8"/>
  <c r="W851" i="8"/>
  <c r="W867" i="8"/>
  <c r="W878" i="8"/>
  <c r="W886" i="8"/>
  <c r="W894" i="8"/>
  <c r="W902" i="8"/>
  <c r="W910" i="8"/>
  <c r="W918" i="8"/>
  <c r="W926" i="8"/>
  <c r="W934" i="8"/>
  <c r="W942" i="8"/>
  <c r="W950" i="8"/>
  <c r="W958" i="8"/>
  <c r="W966" i="8"/>
  <c r="W974" i="8"/>
  <c r="W982" i="8"/>
  <c r="W990" i="8"/>
  <c r="W998" i="8"/>
  <c r="W1006" i="8"/>
  <c r="W1014" i="8"/>
  <c r="W1022" i="8"/>
  <c r="W1030" i="8"/>
  <c r="W1038" i="8"/>
  <c r="W1046" i="8"/>
  <c r="W1054" i="8"/>
  <c r="W1062" i="8"/>
  <c r="W1070" i="8"/>
  <c r="W1078" i="8"/>
  <c r="W1086" i="8"/>
  <c r="W1094" i="8"/>
  <c r="W1102" i="8"/>
  <c r="W1110" i="8"/>
  <c r="W1118" i="8"/>
  <c r="W1126" i="8"/>
  <c r="W1134" i="8"/>
  <c r="W1142" i="8"/>
  <c r="W1150" i="8"/>
  <c r="W1158" i="8"/>
  <c r="W1166" i="8"/>
  <c r="W1174" i="8"/>
  <c r="W1182" i="8"/>
  <c r="W1190" i="8"/>
  <c r="W1198" i="8"/>
  <c r="W1206" i="8"/>
  <c r="W1214" i="8"/>
  <c r="W1222" i="8"/>
  <c r="W1230" i="8"/>
  <c r="W1238" i="8"/>
  <c r="W1246" i="8"/>
  <c r="W1254" i="8"/>
  <c r="W1262" i="8"/>
  <c r="W1270" i="8"/>
  <c r="W1278" i="8"/>
  <c r="W1286" i="8"/>
  <c r="W1294" i="8"/>
  <c r="W1302" i="8"/>
  <c r="W1310" i="8"/>
  <c r="W1318" i="8"/>
  <c r="W1326" i="8"/>
  <c r="W1334" i="8"/>
  <c r="W1342" i="8"/>
  <c r="W1350" i="8"/>
  <c r="W1358" i="8"/>
  <c r="W1366" i="8"/>
  <c r="W1374" i="8"/>
  <c r="W1382" i="8"/>
  <c r="W1390" i="8"/>
  <c r="W1398" i="8"/>
  <c r="W1406" i="8"/>
  <c r="W1414" i="8"/>
  <c r="W1422" i="8"/>
  <c r="W1430" i="8"/>
  <c r="W1438" i="8"/>
  <c r="W1446" i="8"/>
  <c r="W1454" i="8"/>
  <c r="W1462" i="8"/>
  <c r="W1470" i="8"/>
  <c r="W1478" i="8"/>
  <c r="W1486" i="8"/>
  <c r="W1494" i="8"/>
  <c r="W1502" i="8"/>
  <c r="W1510" i="8"/>
  <c r="W1518" i="8"/>
  <c r="W1526" i="8"/>
  <c r="W1534" i="8"/>
  <c r="W1542" i="8"/>
  <c r="W1550" i="8"/>
  <c r="W1558" i="8"/>
  <c r="W1566" i="8"/>
  <c r="W1574" i="8"/>
  <c r="W1582" i="8"/>
  <c r="W1590" i="8"/>
  <c r="W1598" i="8"/>
  <c r="W1606" i="8"/>
  <c r="W1614" i="8"/>
  <c r="W1622" i="8"/>
  <c r="W1630" i="8"/>
  <c r="W1638" i="8"/>
  <c r="W1646" i="8"/>
  <c r="W1654" i="8"/>
  <c r="W1662" i="8"/>
  <c r="W1670" i="8"/>
  <c r="W1678" i="8"/>
  <c r="W1686" i="8"/>
  <c r="W1694" i="8"/>
  <c r="W1702" i="8"/>
  <c r="W1710" i="8"/>
  <c r="W1718" i="8"/>
  <c r="W1726" i="8"/>
  <c r="W1734" i="8"/>
  <c r="W1742" i="8"/>
  <c r="W1750" i="8"/>
  <c r="W1758" i="8"/>
  <c r="W1766" i="8"/>
  <c r="W1774" i="8"/>
  <c r="W1782" i="8"/>
  <c r="W1790" i="8"/>
  <c r="W1798" i="8"/>
  <c r="W1806" i="8"/>
  <c r="W1814" i="8"/>
  <c r="W1822" i="8"/>
  <c r="W1830" i="8"/>
  <c r="W1838" i="8"/>
  <c r="W1846" i="8"/>
  <c r="W1854" i="8"/>
  <c r="W1862" i="8"/>
  <c r="W1870" i="8"/>
  <c r="W1878" i="8"/>
  <c r="W1886" i="8"/>
  <c r="W1894" i="8"/>
  <c r="W1902" i="8"/>
  <c r="W1910" i="8"/>
  <c r="W1918" i="8"/>
  <c r="W1926" i="8"/>
  <c r="W1934" i="8"/>
  <c r="W1942" i="8"/>
  <c r="W1950" i="8"/>
  <c r="W1958" i="8"/>
  <c r="W1966" i="8"/>
  <c r="W21" i="8"/>
  <c r="W50" i="8"/>
  <c r="W68" i="8"/>
  <c r="W91" i="8"/>
  <c r="W114" i="8"/>
  <c r="W132" i="8"/>
  <c r="W155" i="8"/>
  <c r="W178" i="8"/>
  <c r="W196" i="8"/>
  <c r="W219" i="8"/>
  <c r="W242" i="8"/>
  <c r="W260" i="8"/>
  <c r="W283" i="8"/>
  <c r="W306" i="8"/>
  <c r="W324" i="8"/>
  <c r="W347" i="8"/>
  <c r="W370" i="8"/>
  <c r="W388" i="8"/>
  <c r="W411" i="8"/>
  <c r="W434" i="8"/>
  <c r="W452" i="8"/>
  <c r="W475" i="8"/>
  <c r="W498" i="8"/>
  <c r="W516" i="8"/>
  <c r="W539" i="8"/>
  <c r="W562" i="8"/>
  <c r="W580" i="8"/>
  <c r="W603" i="8"/>
  <c r="W626" i="8"/>
  <c r="W644" i="8"/>
  <c r="W667" i="8"/>
  <c r="W690" i="8"/>
  <c r="W708" i="8"/>
  <c r="W731" i="8"/>
  <c r="W754" i="8"/>
  <c r="W772" i="8"/>
  <c r="W788" i="8"/>
  <c r="W804" i="8"/>
  <c r="W820" i="8"/>
  <c r="W836" i="8"/>
  <c r="W852" i="8"/>
  <c r="W868" i="8"/>
  <c r="W879" i="8"/>
  <c r="W887" i="8"/>
  <c r="W895" i="8"/>
  <c r="W903" i="8"/>
  <c r="W911" i="8"/>
  <c r="W919" i="8"/>
  <c r="W927" i="8"/>
  <c r="W935" i="8"/>
  <c r="W943" i="8"/>
  <c r="W951" i="8"/>
  <c r="W959" i="8"/>
  <c r="W967" i="8"/>
  <c r="W975" i="8"/>
  <c r="W983" i="8"/>
  <c r="W991" i="8"/>
  <c r="W999" i="8"/>
  <c r="W1007" i="8"/>
  <c r="W1015" i="8"/>
  <c r="W1023" i="8"/>
  <c r="W1031" i="8"/>
  <c r="W1039" i="8"/>
  <c r="W1047" i="8"/>
  <c r="W1055" i="8"/>
  <c r="W1063" i="8"/>
  <c r="W1071" i="8"/>
  <c r="W1079" i="8"/>
  <c r="W1087" i="8"/>
  <c r="W1095" i="8"/>
  <c r="W1103" i="8"/>
  <c r="W1111" i="8"/>
  <c r="W1119" i="8"/>
  <c r="W1127" i="8"/>
  <c r="W1135" i="8"/>
  <c r="W1143" i="8"/>
  <c r="W1151" i="8"/>
  <c r="W1159" i="8"/>
  <c r="W1167" i="8"/>
  <c r="W1175" i="8"/>
  <c r="W1183" i="8"/>
  <c r="W1191" i="8"/>
  <c r="W1199" i="8"/>
  <c r="W1207" i="8"/>
  <c r="W1215" i="8"/>
  <c r="W1223" i="8"/>
  <c r="W1231" i="8"/>
  <c r="W22" i="8"/>
  <c r="W51" i="8"/>
  <c r="W74" i="8"/>
  <c r="W92" i="8"/>
  <c r="W115" i="8"/>
  <c r="W138" i="8"/>
  <c r="W156" i="8"/>
  <c r="W179" i="8"/>
  <c r="W202" i="8"/>
  <c r="W220" i="8"/>
  <c r="W243" i="8"/>
  <c r="W266" i="8"/>
  <c r="W284" i="8"/>
  <c r="W307" i="8"/>
  <c r="W330" i="8"/>
  <c r="W348" i="8"/>
  <c r="W371" i="8"/>
  <c r="W394" i="8"/>
  <c r="W412" i="8"/>
  <c r="W435" i="8"/>
  <c r="W458" i="8"/>
  <c r="W476" i="8"/>
  <c r="W499" i="8"/>
  <c r="W522" i="8"/>
  <c r="W540" i="8"/>
  <c r="W563" i="8"/>
  <c r="W586" i="8"/>
  <c r="W604" i="8"/>
  <c r="W627" i="8"/>
  <c r="W650" i="8"/>
  <c r="W668" i="8"/>
  <c r="W691" i="8"/>
  <c r="W714" i="8"/>
  <c r="W732" i="8"/>
  <c r="W755" i="8"/>
  <c r="W777" i="8"/>
  <c r="W793" i="8"/>
  <c r="W809" i="8"/>
  <c r="W825" i="8"/>
  <c r="W841" i="8"/>
  <c r="W857" i="8"/>
  <c r="W872" i="8"/>
  <c r="W880" i="8"/>
  <c r="W888" i="8"/>
  <c r="W896" i="8"/>
  <c r="W904" i="8"/>
  <c r="W912" i="8"/>
  <c r="W920" i="8"/>
  <c r="W928" i="8"/>
  <c r="W936" i="8"/>
  <c r="W944" i="8"/>
  <c r="W952" i="8"/>
  <c r="W960" i="8"/>
  <c r="W968" i="8"/>
  <c r="W976" i="8"/>
  <c r="W984" i="8"/>
  <c r="W992" i="8"/>
  <c r="W1000" i="8"/>
  <c r="W1008" i="8"/>
  <c r="W1016" i="8"/>
  <c r="W1024" i="8"/>
  <c r="W1032" i="8"/>
  <c r="W1040" i="8"/>
  <c r="W1048" i="8"/>
  <c r="W1056" i="8"/>
  <c r="W1064" i="8"/>
  <c r="W1072" i="8"/>
  <c r="W1080" i="8"/>
  <c r="W1088" i="8"/>
  <c r="W1096" i="8"/>
  <c r="W1104" i="8"/>
  <c r="W1112" i="8"/>
  <c r="W1120" i="8"/>
  <c r="W1128" i="8"/>
  <c r="W1136" i="8"/>
  <c r="W1144" i="8"/>
  <c r="W1152" i="8"/>
  <c r="W1160" i="8"/>
  <c r="W1168" i="8"/>
  <c r="W1176" i="8"/>
  <c r="W1184" i="8"/>
  <c r="W1192" i="8"/>
  <c r="W1200" i="8"/>
  <c r="W1208" i="8"/>
  <c r="W1216" i="8"/>
  <c r="W1224" i="8"/>
  <c r="W1232" i="8"/>
  <c r="W1240" i="8"/>
  <c r="W1248" i="8"/>
  <c r="W1256" i="8"/>
  <c r="W1264" i="8"/>
  <c r="W1272" i="8"/>
  <c r="W1280" i="8"/>
  <c r="W1288" i="8"/>
  <c r="W1296" i="8"/>
  <c r="W1304" i="8"/>
  <c r="W1312" i="8"/>
  <c r="W1320" i="8"/>
  <c r="W1328" i="8"/>
  <c r="W1336" i="8"/>
  <c r="W1344" i="8"/>
  <c r="W1352" i="8"/>
  <c r="W1360" i="8"/>
  <c r="W1368" i="8"/>
  <c r="W1376" i="8"/>
  <c r="W1384" i="8"/>
  <c r="W1392" i="8"/>
  <c r="W1400" i="8"/>
  <c r="W1408" i="8"/>
  <c r="W1416" i="8"/>
  <c r="W1424" i="8"/>
  <c r="W1432" i="8"/>
  <c r="W1440" i="8"/>
  <c r="W1448" i="8"/>
  <c r="W1456" i="8"/>
  <c r="W1464" i="8"/>
  <c r="W1472" i="8"/>
  <c r="W1480" i="8"/>
  <c r="W1488" i="8"/>
  <c r="W1496" i="8"/>
  <c r="W1504" i="8"/>
  <c r="W1512" i="8"/>
  <c r="W1520" i="8"/>
  <c r="W1528" i="8"/>
  <c r="W1536" i="8"/>
  <c r="W1544" i="8"/>
  <c r="W1552" i="8"/>
  <c r="W1560" i="8"/>
  <c r="W1568" i="8"/>
  <c r="W1576" i="8"/>
  <c r="W1584" i="8"/>
  <c r="W1592" i="8"/>
  <c r="W1600" i="8"/>
  <c r="W1608" i="8"/>
  <c r="W1616" i="8"/>
  <c r="W1624" i="8"/>
  <c r="W1632" i="8"/>
  <c r="W1640" i="8"/>
  <c r="W1648" i="8"/>
  <c r="W1656" i="8"/>
  <c r="W1664" i="8"/>
  <c r="W1672" i="8"/>
  <c r="W1680" i="8"/>
  <c r="W1688" i="8"/>
  <c r="W1696" i="8"/>
  <c r="W1704" i="8"/>
  <c r="W1712" i="8"/>
  <c r="W32" i="8"/>
  <c r="W116" i="8"/>
  <c r="W203" i="8"/>
  <c r="W290" i="8"/>
  <c r="W372" i="8"/>
  <c r="W459" i="8"/>
  <c r="W546" i="8"/>
  <c r="W628" i="8"/>
  <c r="W715" i="8"/>
  <c r="W794" i="8"/>
  <c r="W858" i="8"/>
  <c r="W897" i="8"/>
  <c r="W929" i="8"/>
  <c r="W961" i="8"/>
  <c r="W993" i="8"/>
  <c r="W1025" i="8"/>
  <c r="W1057" i="8"/>
  <c r="W1089" i="8"/>
  <c r="W1121" i="8"/>
  <c r="W1153" i="8"/>
  <c r="W1185" i="8"/>
  <c r="W1217" i="8"/>
  <c r="W1242" i="8"/>
  <c r="W1265" i="8"/>
  <c r="W1284" i="8"/>
  <c r="W1300" i="8"/>
  <c r="W1316" i="8"/>
  <c r="W1332" i="8"/>
  <c r="W1348" i="8"/>
  <c r="W1364" i="8"/>
  <c r="W1380" i="8"/>
  <c r="W1396" i="8"/>
  <c r="W1412" i="8"/>
  <c r="W1428" i="8"/>
  <c r="W1444" i="8"/>
  <c r="W1460" i="8"/>
  <c r="W1476" i="8"/>
  <c r="W1492" i="8"/>
  <c r="W1508" i="8"/>
  <c r="W1524" i="8"/>
  <c r="W1540" i="8"/>
  <c r="W1556" i="8"/>
  <c r="W1572" i="8"/>
  <c r="W1588" i="8"/>
  <c r="W1604" i="8"/>
  <c r="W1620" i="8"/>
  <c r="W1636" i="8"/>
  <c r="W1652" i="8"/>
  <c r="W1668" i="8"/>
  <c r="W1684" i="8"/>
  <c r="W1700" i="8"/>
  <c r="W1716" i="8"/>
  <c r="W1729" i="8"/>
  <c r="W1743" i="8"/>
  <c r="W1754" i="8"/>
  <c r="W1768" i="8"/>
  <c r="W1780" i="8"/>
  <c r="W1793" i="8"/>
  <c r="W1807" i="8"/>
  <c r="W1818" i="8"/>
  <c r="W1831" i="8"/>
  <c r="W1841" i="8"/>
  <c r="W1852" i="8"/>
  <c r="W1863" i="8"/>
  <c r="W1873" i="8"/>
  <c r="W1884" i="8"/>
  <c r="W1895" i="8"/>
  <c r="W1905" i="8"/>
  <c r="W1916" i="8"/>
  <c r="W1927" i="8"/>
  <c r="W1937" i="8"/>
  <c r="W1948" i="8"/>
  <c r="W1959" i="8"/>
  <c r="W1969" i="8"/>
  <c r="W1978" i="8"/>
  <c r="W1986" i="8"/>
  <c r="W1994" i="8"/>
  <c r="W2002" i="8"/>
  <c r="W2010" i="8"/>
  <c r="W2018" i="8"/>
  <c r="W2026" i="8"/>
  <c r="W2034" i="8"/>
  <c r="W2042" i="8"/>
  <c r="W2050" i="8"/>
  <c r="W2058" i="8"/>
  <c r="W2066" i="8"/>
  <c r="W2074" i="8"/>
  <c r="W2082" i="8"/>
  <c r="W2090" i="8"/>
  <c r="W2098" i="8"/>
  <c r="W2106" i="8"/>
  <c r="W2114" i="8"/>
  <c r="W2122" i="8"/>
  <c r="W2130" i="8"/>
  <c r="W2138" i="8"/>
  <c r="W2146" i="8"/>
  <c r="W2154" i="8"/>
  <c r="W2162" i="8"/>
  <c r="W2170" i="8"/>
  <c r="W2178" i="8"/>
  <c r="W2186" i="8"/>
  <c r="W2194" i="8"/>
  <c r="W2202" i="8"/>
  <c r="W2210" i="8"/>
  <c r="W2218" i="8"/>
  <c r="W2226" i="8"/>
  <c r="W2234" i="8"/>
  <c r="W2242" i="8"/>
  <c r="W34" i="8"/>
  <c r="W122" i="8"/>
  <c r="W204" i="8"/>
  <c r="W291" i="8"/>
  <c r="W378" i="8"/>
  <c r="W460" i="8"/>
  <c r="W547" i="8"/>
  <c r="W634" i="8"/>
  <c r="W716" i="8"/>
  <c r="W795" i="8"/>
  <c r="W859" i="8"/>
  <c r="W898" i="8"/>
  <c r="W930" i="8"/>
  <c r="W962" i="8"/>
  <c r="W994" i="8"/>
  <c r="W1026" i="8"/>
  <c r="W1058" i="8"/>
  <c r="W1090" i="8"/>
  <c r="W1122" i="8"/>
  <c r="W1154" i="8"/>
  <c r="W1186" i="8"/>
  <c r="W1218" i="8"/>
  <c r="W1247" i="8"/>
  <c r="W1266" i="8"/>
  <c r="W1287" i="8"/>
  <c r="W1303" i="8"/>
  <c r="W1319" i="8"/>
  <c r="W1335" i="8"/>
  <c r="W1351" i="8"/>
  <c r="W1367" i="8"/>
  <c r="W1383" i="8"/>
  <c r="W1399" i="8"/>
  <c r="W1415" i="8"/>
  <c r="W1431" i="8"/>
  <c r="W1447" i="8"/>
  <c r="W1463" i="8"/>
  <c r="W1479" i="8"/>
  <c r="W1495" i="8"/>
  <c r="W1511" i="8"/>
  <c r="W1527" i="8"/>
  <c r="W1543" i="8"/>
  <c r="W1559" i="8"/>
  <c r="W1575" i="8"/>
  <c r="W1591" i="8"/>
  <c r="W1607" i="8"/>
  <c r="W1623" i="8"/>
  <c r="W1639" i="8"/>
  <c r="W1655" i="8"/>
  <c r="W1671" i="8"/>
  <c r="W1687" i="8"/>
  <c r="W1703" i="8"/>
  <c r="W1719" i="8"/>
  <c r="W1730" i="8"/>
  <c r="W1744" i="8"/>
  <c r="W1756" i="8"/>
  <c r="W1769" i="8"/>
  <c r="W1783" i="8"/>
  <c r="W1794" i="8"/>
  <c r="W1808" i="8"/>
  <c r="W1820" i="8"/>
  <c r="W1832" i="8"/>
  <c r="W1842" i="8"/>
  <c r="W1853" i="8"/>
  <c r="W1864" i="8"/>
  <c r="W1874" i="8"/>
  <c r="W1885" i="8"/>
  <c r="W1896" i="8"/>
  <c r="W1906" i="8"/>
  <c r="W1917" i="8"/>
  <c r="W1928" i="8"/>
  <c r="W1938" i="8"/>
  <c r="W1949" i="8"/>
  <c r="W1960" i="8"/>
  <c r="W1970" i="8"/>
  <c r="W1979" i="8"/>
  <c r="W1987" i="8"/>
  <c r="W1995" i="8"/>
  <c r="W2003" i="8"/>
  <c r="W2011" i="8"/>
  <c r="W2019" i="8"/>
  <c r="W2027" i="8"/>
  <c r="W2035" i="8"/>
  <c r="W2043" i="8"/>
  <c r="W2051" i="8"/>
  <c r="W2059" i="8"/>
  <c r="W2067" i="8"/>
  <c r="W2075" i="8"/>
  <c r="W2083" i="8"/>
  <c r="W2091" i="8"/>
  <c r="W2099" i="8"/>
  <c r="W2107" i="8"/>
  <c r="W2115" i="8"/>
  <c r="W2123" i="8"/>
  <c r="W2131" i="8"/>
  <c r="W2139" i="8"/>
  <c r="W2147" i="8"/>
  <c r="W2155" i="8"/>
  <c r="W2163" i="8"/>
  <c r="W2171" i="8"/>
  <c r="W2179" i="8"/>
  <c r="W2187" i="8"/>
  <c r="W2195" i="8"/>
  <c r="W2203" i="8"/>
  <c r="W2211" i="8"/>
  <c r="W2219" i="8"/>
  <c r="W2227" i="8"/>
  <c r="W2235" i="8"/>
  <c r="W52" i="8"/>
  <c r="W139" i="8"/>
  <c r="W226" i="8"/>
  <c r="W308" i="8"/>
  <c r="W395" i="8"/>
  <c r="W482" i="8"/>
  <c r="W564" i="8"/>
  <c r="W651" i="8"/>
  <c r="W738" i="8"/>
  <c r="W810" i="8"/>
  <c r="W873" i="8"/>
  <c r="W905" i="8"/>
  <c r="W937" i="8"/>
  <c r="W969" i="8"/>
  <c r="W1001" i="8"/>
  <c r="W1033" i="8"/>
  <c r="W1065" i="8"/>
  <c r="W1097" i="8"/>
  <c r="W1129" i="8"/>
  <c r="W1161" i="8"/>
  <c r="W1193" i="8"/>
  <c r="W1225" i="8"/>
  <c r="W1249" i="8"/>
  <c r="W1271" i="8"/>
  <c r="W1289" i="8"/>
  <c r="W1305" i="8"/>
  <c r="W1321" i="8"/>
  <c r="W1337" i="8"/>
  <c r="W1353" i="8"/>
  <c r="W1369" i="8"/>
  <c r="W1385" i="8"/>
  <c r="W1401" i="8"/>
  <c r="W1417" i="8"/>
  <c r="W1433" i="8"/>
  <c r="W1449" i="8"/>
  <c r="W1465" i="8"/>
  <c r="W1481" i="8"/>
  <c r="W1497" i="8"/>
  <c r="W1513" i="8"/>
  <c r="W1529" i="8"/>
  <c r="W1545" i="8"/>
  <c r="W1561" i="8"/>
  <c r="W1577" i="8"/>
  <c r="W1593" i="8"/>
  <c r="W1609" i="8"/>
  <c r="W1625" i="8"/>
  <c r="W1641" i="8"/>
  <c r="W1657" i="8"/>
  <c r="W1673" i="8"/>
  <c r="W1689" i="8"/>
  <c r="W1705" i="8"/>
  <c r="W1720" i="8"/>
  <c r="W1732" i="8"/>
  <c r="W1745" i="8"/>
  <c r="W1759" i="8"/>
  <c r="W1770" i="8"/>
  <c r="W1784" i="8"/>
  <c r="W1796" i="8"/>
  <c r="W1809" i="8"/>
  <c r="W1823" i="8"/>
  <c r="W1833" i="8"/>
  <c r="W1844" i="8"/>
  <c r="W1855" i="8"/>
  <c r="W1865" i="8"/>
  <c r="W1876" i="8"/>
  <c r="W1887" i="8"/>
  <c r="W1897" i="8"/>
  <c r="W1908" i="8"/>
  <c r="W1919" i="8"/>
  <c r="W1929" i="8"/>
  <c r="W1940" i="8"/>
  <c r="W1951" i="8"/>
  <c r="W1961" i="8"/>
  <c r="W1972" i="8"/>
  <c r="W1980" i="8"/>
  <c r="W1988" i="8"/>
  <c r="W1996" i="8"/>
  <c r="W2004" i="8"/>
  <c r="W2012" i="8"/>
  <c r="W2020" i="8"/>
  <c r="W2028" i="8"/>
  <c r="W2036" i="8"/>
  <c r="W2044" i="8"/>
  <c r="W2052" i="8"/>
  <c r="W2060" i="8"/>
  <c r="W2068" i="8"/>
  <c r="W2076" i="8"/>
  <c r="W2084" i="8"/>
  <c r="W2092" i="8"/>
  <c r="W2100" i="8"/>
  <c r="W2108" i="8"/>
  <c r="W2116" i="8"/>
  <c r="W2124" i="8"/>
  <c r="W2132" i="8"/>
  <c r="W2140" i="8"/>
  <c r="W2148" i="8"/>
  <c r="W2156" i="8"/>
  <c r="W2164" i="8"/>
  <c r="W2172" i="8"/>
  <c r="W2180" i="8"/>
  <c r="W2188" i="8"/>
  <c r="W2196" i="8"/>
  <c r="W2204" i="8"/>
  <c r="W2212" i="8"/>
  <c r="W2220" i="8"/>
  <c r="W2228" i="8"/>
  <c r="W2236" i="8"/>
  <c r="W58" i="8"/>
  <c r="W140" i="8"/>
  <c r="W227" i="8"/>
  <c r="W314" i="8"/>
  <c r="W396" i="8"/>
  <c r="W483" i="8"/>
  <c r="W570" i="8"/>
  <c r="W652" i="8"/>
  <c r="W739" i="8"/>
  <c r="W811" i="8"/>
  <c r="W874" i="8"/>
  <c r="W906" i="8"/>
  <c r="W938" i="8"/>
  <c r="W970" i="8"/>
  <c r="W1002" i="8"/>
  <c r="W1034" i="8"/>
  <c r="W1066" i="8"/>
  <c r="W1098" i="8"/>
  <c r="W1130" i="8"/>
  <c r="W1162" i="8"/>
  <c r="W1194" i="8"/>
  <c r="W1226" i="8"/>
  <c r="W1250" i="8"/>
  <c r="W1273" i="8"/>
  <c r="W1290" i="8"/>
  <c r="W1306" i="8"/>
  <c r="W1322" i="8"/>
  <c r="W1338" i="8"/>
  <c r="W1354" i="8"/>
  <c r="W1370" i="8"/>
  <c r="W1386" i="8"/>
  <c r="W1402" i="8"/>
  <c r="W1418" i="8"/>
  <c r="W1434" i="8"/>
  <c r="W1450" i="8"/>
  <c r="W1466" i="8"/>
  <c r="W1482" i="8"/>
  <c r="W1498" i="8"/>
  <c r="W1514" i="8"/>
  <c r="W1530" i="8"/>
  <c r="W1546" i="8"/>
  <c r="W1562" i="8"/>
  <c r="W1578" i="8"/>
  <c r="W1594" i="8"/>
  <c r="W1610" i="8"/>
  <c r="W1626" i="8"/>
  <c r="W1642" i="8"/>
  <c r="W1658" i="8"/>
  <c r="W1674" i="8"/>
  <c r="W1690" i="8"/>
  <c r="W1706" i="8"/>
  <c r="W1721" i="8"/>
  <c r="W1735" i="8"/>
  <c r="W1746" i="8"/>
  <c r="W1760" i="8"/>
  <c r="W1772" i="8"/>
  <c r="W1785" i="8"/>
  <c r="W1799" i="8"/>
  <c r="W1810" i="8"/>
  <c r="W1824" i="8"/>
  <c r="W1834" i="8"/>
  <c r="W1845" i="8"/>
  <c r="W1856" i="8"/>
  <c r="W1866" i="8"/>
  <c r="W1877" i="8"/>
  <c r="W1888" i="8"/>
  <c r="W1898" i="8"/>
  <c r="W1909" i="8"/>
  <c r="W1920" i="8"/>
  <c r="W1930" i="8"/>
  <c r="W1941" i="8"/>
  <c r="W1952" i="8"/>
  <c r="W1962" i="8"/>
  <c r="W1973" i="8"/>
  <c r="W1981" i="8"/>
  <c r="W1989" i="8"/>
  <c r="W1997" i="8"/>
  <c r="W2005" i="8"/>
  <c r="W2013" i="8"/>
  <c r="W2021" i="8"/>
  <c r="W2029" i="8"/>
  <c r="W2037" i="8"/>
  <c r="W2045" i="8"/>
  <c r="W2053" i="8"/>
  <c r="W2061" i="8"/>
  <c r="W2069" i="8"/>
  <c r="W2077" i="8"/>
  <c r="W2085" i="8"/>
  <c r="W2093" i="8"/>
  <c r="W2101" i="8"/>
  <c r="W2109" i="8"/>
  <c r="W2117" i="8"/>
  <c r="W2125" i="8"/>
  <c r="W2133" i="8"/>
  <c r="W2141" i="8"/>
  <c r="W2149" i="8"/>
  <c r="W2157" i="8"/>
  <c r="W2165" i="8"/>
  <c r="W2173" i="8"/>
  <c r="W2181" i="8"/>
  <c r="W2189" i="8"/>
  <c r="W2197" i="8"/>
  <c r="W2205" i="8"/>
  <c r="W2213" i="8"/>
  <c r="W2221" i="8"/>
  <c r="W2229" i="8"/>
  <c r="W2237" i="8"/>
  <c r="W3" i="8"/>
  <c r="W75" i="8"/>
  <c r="W162" i="8"/>
  <c r="W244" i="8"/>
  <c r="W331" i="8"/>
  <c r="W418" i="8"/>
  <c r="W500" i="8"/>
  <c r="W587" i="8"/>
  <c r="W674" i="8"/>
  <c r="W756" i="8"/>
  <c r="W826" i="8"/>
  <c r="W881" i="8"/>
  <c r="W913" i="8"/>
  <c r="W945" i="8"/>
  <c r="W977" i="8"/>
  <c r="W1009" i="8"/>
  <c r="W1041" i="8"/>
  <c r="W1073" i="8"/>
  <c r="W1105" i="8"/>
  <c r="W1137" i="8"/>
  <c r="W1169" i="8"/>
  <c r="W1201" i="8"/>
  <c r="W1233" i="8"/>
  <c r="W1255" i="8"/>
  <c r="W1274" i="8"/>
  <c r="W1292" i="8"/>
  <c r="W1308" i="8"/>
  <c r="W1324" i="8"/>
  <c r="W1340" i="8"/>
  <c r="W1356" i="8"/>
  <c r="W1372" i="8"/>
  <c r="W1388" i="8"/>
  <c r="W1404" i="8"/>
  <c r="W1420" i="8"/>
  <c r="W1436" i="8"/>
  <c r="W1452" i="8"/>
  <c r="W1468" i="8"/>
  <c r="W1484" i="8"/>
  <c r="W1500" i="8"/>
  <c r="W1516" i="8"/>
  <c r="W1532" i="8"/>
  <c r="W1548" i="8"/>
  <c r="W1564" i="8"/>
  <c r="W1580" i="8"/>
  <c r="W1596" i="8"/>
  <c r="W1612" i="8"/>
  <c r="W1628" i="8"/>
  <c r="W1644" i="8"/>
  <c r="W1660" i="8"/>
  <c r="W1676" i="8"/>
  <c r="W1692" i="8"/>
  <c r="W1708" i="8"/>
  <c r="W1722" i="8"/>
  <c r="W1736" i="8"/>
  <c r="W1748" i="8"/>
  <c r="W1761" i="8"/>
  <c r="W1775" i="8"/>
  <c r="W1786" i="8"/>
  <c r="W1800" i="8"/>
  <c r="W1812" i="8"/>
  <c r="W1825" i="8"/>
  <c r="W1836" i="8"/>
  <c r="W1847" i="8"/>
  <c r="W1857" i="8"/>
  <c r="W1868" i="8"/>
  <c r="W1879" i="8"/>
  <c r="W1889" i="8"/>
  <c r="W1900" i="8"/>
  <c r="W1911" i="8"/>
  <c r="W1921" i="8"/>
  <c r="W1932" i="8"/>
  <c r="W1943" i="8"/>
  <c r="W1953" i="8"/>
  <c r="W1964" i="8"/>
  <c r="W1974" i="8"/>
  <c r="W1982" i="8"/>
  <c r="W1990" i="8"/>
  <c r="W1998" i="8"/>
  <c r="W2006" i="8"/>
  <c r="W2014" i="8"/>
  <c r="W2022" i="8"/>
  <c r="W2030" i="8"/>
  <c r="W2038" i="8"/>
  <c r="W2046" i="8"/>
  <c r="W2054" i="8"/>
  <c r="W2062" i="8"/>
  <c r="W2070" i="8"/>
  <c r="W2078" i="8"/>
  <c r="W2086" i="8"/>
  <c r="W2094" i="8"/>
  <c r="W2102" i="8"/>
  <c r="W2110" i="8"/>
  <c r="W2118" i="8"/>
  <c r="W2126" i="8"/>
  <c r="W2134" i="8"/>
  <c r="W2142" i="8"/>
  <c r="W2150" i="8"/>
  <c r="W2158" i="8"/>
  <c r="W2166" i="8"/>
  <c r="W2174" i="8"/>
  <c r="W2182" i="8"/>
  <c r="W2190" i="8"/>
  <c r="W2198" i="8"/>
  <c r="W2206" i="8"/>
  <c r="W2214" i="8"/>
  <c r="W2222" i="8"/>
  <c r="W2230" i="8"/>
  <c r="W2238" i="8"/>
  <c r="W76" i="8"/>
  <c r="W163" i="8"/>
  <c r="W250" i="8"/>
  <c r="W332" i="8"/>
  <c r="W419" i="8"/>
  <c r="W506" i="8"/>
  <c r="W588" i="8"/>
  <c r="W675" i="8"/>
  <c r="W762" i="8"/>
  <c r="W827" i="8"/>
  <c r="W882" i="8"/>
  <c r="W914" i="8"/>
  <c r="W946" i="8"/>
  <c r="W978" i="8"/>
  <c r="W1010" i="8"/>
  <c r="W1042" i="8"/>
  <c r="W1074" i="8"/>
  <c r="W1106" i="8"/>
  <c r="W1138" i="8"/>
  <c r="W1170" i="8"/>
  <c r="W1202" i="8"/>
  <c r="W1234" i="8"/>
  <c r="W1257" i="8"/>
  <c r="W1279" i="8"/>
  <c r="W1295" i="8"/>
  <c r="W1311" i="8"/>
  <c r="W1327" i="8"/>
  <c r="W1343" i="8"/>
  <c r="W1359" i="8"/>
  <c r="W1375" i="8"/>
  <c r="W1391" i="8"/>
  <c r="W1407" i="8"/>
  <c r="W1423" i="8"/>
  <c r="W1439" i="8"/>
  <c r="W1455" i="8"/>
  <c r="W1471" i="8"/>
  <c r="W1487" i="8"/>
  <c r="W1503" i="8"/>
  <c r="W1519" i="8"/>
  <c r="W1535" i="8"/>
  <c r="W1551" i="8"/>
  <c r="W1567" i="8"/>
  <c r="W1583" i="8"/>
  <c r="W1599" i="8"/>
  <c r="W1615" i="8"/>
  <c r="W1631" i="8"/>
  <c r="W1647" i="8"/>
  <c r="W1663" i="8"/>
  <c r="W1679" i="8"/>
  <c r="W1695" i="8"/>
  <c r="W1711" i="8"/>
  <c r="W1724" i="8"/>
  <c r="W1737" i="8"/>
  <c r="W1751" i="8"/>
  <c r="W1762" i="8"/>
  <c r="W1776" i="8"/>
  <c r="W1788" i="8"/>
  <c r="W1801" i="8"/>
  <c r="W1815" i="8"/>
  <c r="W1826" i="8"/>
  <c r="W1837" i="8"/>
  <c r="W1848" i="8"/>
  <c r="W1858" i="8"/>
  <c r="W1869" i="8"/>
  <c r="W1880" i="8"/>
  <c r="W1890" i="8"/>
  <c r="W1901" i="8"/>
  <c r="W1912" i="8"/>
  <c r="W1922" i="8"/>
  <c r="W1933" i="8"/>
  <c r="W1944" i="8"/>
  <c r="W1954" i="8"/>
  <c r="W1965" i="8"/>
  <c r="W1975" i="8"/>
  <c r="W1983" i="8"/>
  <c r="W1991" i="8"/>
  <c r="W1999" i="8"/>
  <c r="W2007" i="8"/>
  <c r="W2015" i="8"/>
  <c r="W2023" i="8"/>
  <c r="W2031" i="8"/>
  <c r="W2039" i="8"/>
  <c r="W2047" i="8"/>
  <c r="W2055" i="8"/>
  <c r="W2063" i="8"/>
  <c r="W2071" i="8"/>
  <c r="W2079" i="8"/>
  <c r="W2087" i="8"/>
  <c r="W2095" i="8"/>
  <c r="W2103" i="8"/>
  <c r="W2111" i="8"/>
  <c r="W2119" i="8"/>
  <c r="W2127" i="8"/>
  <c r="W2135" i="8"/>
  <c r="W2143" i="8"/>
  <c r="W2151" i="8"/>
  <c r="W2159" i="8"/>
  <c r="W2167" i="8"/>
  <c r="W2175" i="8"/>
  <c r="W2183" i="8"/>
  <c r="W2191" i="8"/>
  <c r="W2199" i="8"/>
  <c r="W2207" i="8"/>
  <c r="W2215" i="8"/>
  <c r="W2223" i="8"/>
  <c r="W2231" i="8"/>
  <c r="W2239" i="8"/>
  <c r="W180" i="8"/>
  <c r="W523" i="8"/>
  <c r="W842" i="8"/>
  <c r="W985" i="8"/>
  <c r="W1113" i="8"/>
  <c r="W1239" i="8"/>
  <c r="W1313" i="8"/>
  <c r="W1377" i="8"/>
  <c r="W1441" i="8"/>
  <c r="W1505" i="8"/>
  <c r="W1569" i="8"/>
  <c r="W1633" i="8"/>
  <c r="W1697" i="8"/>
  <c r="W1752" i="8"/>
  <c r="W1802" i="8"/>
  <c r="W1849" i="8"/>
  <c r="W1892" i="8"/>
  <c r="W1935" i="8"/>
  <c r="W1976" i="8"/>
  <c r="W2008" i="8"/>
  <c r="W2040" i="8"/>
  <c r="W2072" i="8"/>
  <c r="W2104" i="8"/>
  <c r="W2136" i="8"/>
  <c r="W2168" i="8"/>
  <c r="W2200" i="8"/>
  <c r="W2232" i="8"/>
  <c r="W186" i="8"/>
  <c r="W524" i="8"/>
  <c r="W843" i="8"/>
  <c r="W986" i="8"/>
  <c r="W1114" i="8"/>
  <c r="W1241" i="8"/>
  <c r="W1314" i="8"/>
  <c r="W1378" i="8"/>
  <c r="W1442" i="8"/>
  <c r="W1506" i="8"/>
  <c r="W1570" i="8"/>
  <c r="W1634" i="8"/>
  <c r="W1698" i="8"/>
  <c r="W1753" i="8"/>
  <c r="W1804" i="8"/>
  <c r="W1850" i="8"/>
  <c r="W1893" i="8"/>
  <c r="W1936" i="8"/>
  <c r="W1977" i="8"/>
  <c r="W2009" i="8"/>
  <c r="W2041" i="8"/>
  <c r="W2073" i="8"/>
  <c r="W2105" i="8"/>
  <c r="W2137" i="8"/>
  <c r="W2169" i="8"/>
  <c r="W2201" i="8"/>
  <c r="W2233" i="8"/>
  <c r="W267" i="8"/>
  <c r="W610" i="8"/>
  <c r="W889" i="8"/>
  <c r="W1017" i="8"/>
  <c r="W1145" i="8"/>
  <c r="W1258" i="8"/>
  <c r="W1329" i="8"/>
  <c r="W1393" i="8"/>
  <c r="W1457" i="8"/>
  <c r="W1521" i="8"/>
  <c r="W1585" i="8"/>
  <c r="W1649" i="8"/>
  <c r="W1713" i="8"/>
  <c r="W1764" i="8"/>
  <c r="W1816" i="8"/>
  <c r="W1860" i="8"/>
  <c r="W1903" i="8"/>
  <c r="W1945" i="8"/>
  <c r="W1984" i="8"/>
  <c r="W2016" i="8"/>
  <c r="W2048" i="8"/>
  <c r="W2080" i="8"/>
  <c r="W2112" i="8"/>
  <c r="W2144" i="8"/>
  <c r="W2176" i="8"/>
  <c r="W2208" i="8"/>
  <c r="W2240" i="8"/>
  <c r="W268" i="8"/>
  <c r="W611" i="8"/>
  <c r="W890" i="8"/>
  <c r="W1018" i="8"/>
  <c r="W1146" i="8"/>
  <c r="W1263" i="8"/>
  <c r="W1330" i="8"/>
  <c r="W1394" i="8"/>
  <c r="W1458" i="8"/>
  <c r="W1522" i="8"/>
  <c r="W1586" i="8"/>
  <c r="W1650" i="8"/>
  <c r="W1714" i="8"/>
  <c r="W1767" i="8"/>
  <c r="W1817" i="8"/>
  <c r="W1861" i="8"/>
  <c r="W1904" i="8"/>
  <c r="W1946" i="8"/>
  <c r="W1985" i="8"/>
  <c r="W2017" i="8"/>
  <c r="W2049" i="8"/>
  <c r="W2081" i="8"/>
  <c r="W2113" i="8"/>
  <c r="W2145" i="8"/>
  <c r="W2177" i="8"/>
  <c r="W2209" i="8"/>
  <c r="W2241" i="8"/>
  <c r="W354" i="8"/>
  <c r="W692" i="8"/>
  <c r="W921" i="8"/>
  <c r="W1049" i="8"/>
  <c r="W1177" i="8"/>
  <c r="W1281" i="8"/>
  <c r="W1345" i="8"/>
  <c r="W1409" i="8"/>
  <c r="W1473" i="8"/>
  <c r="W1537" i="8"/>
  <c r="W1601" i="8"/>
  <c r="W1665" i="8"/>
  <c r="W1727" i="8"/>
  <c r="W1777" i="8"/>
  <c r="W1828" i="8"/>
  <c r="W1871" i="8"/>
  <c r="W1913" i="8"/>
  <c r="W1956" i="8"/>
  <c r="W1992" i="8"/>
  <c r="W2024" i="8"/>
  <c r="W2056" i="8"/>
  <c r="W2088" i="8"/>
  <c r="W2120" i="8"/>
  <c r="W2152" i="8"/>
  <c r="W2184" i="8"/>
  <c r="W2216" i="8"/>
  <c r="W355" i="8"/>
  <c r="W698" i="8"/>
  <c r="W922" i="8"/>
  <c r="W1050" i="8"/>
  <c r="W1178" i="8"/>
  <c r="W1282" i="8"/>
  <c r="W1346" i="8"/>
  <c r="W1410" i="8"/>
  <c r="W1474" i="8"/>
  <c r="W1538" i="8"/>
  <c r="W1602" i="8"/>
  <c r="W1666" i="8"/>
  <c r="W1728" i="8"/>
  <c r="W1778" i="8"/>
  <c r="W1829" i="8"/>
  <c r="W1872" i="8"/>
  <c r="W1914" i="8"/>
  <c r="W1957" i="8"/>
  <c r="W1993" i="8"/>
  <c r="W2025" i="8"/>
  <c r="W2057" i="8"/>
  <c r="W2089" i="8"/>
  <c r="W2121" i="8"/>
  <c r="W2153" i="8"/>
  <c r="W2185" i="8"/>
  <c r="W2217" i="8"/>
  <c r="W778" i="8"/>
  <c r="W1297" i="8"/>
  <c r="W1553" i="8"/>
  <c r="W1791" i="8"/>
  <c r="W1967" i="8"/>
  <c r="W2096" i="8"/>
  <c r="W2224" i="8"/>
  <c r="W779" i="8"/>
  <c r="W1298" i="8"/>
  <c r="W1554" i="8"/>
  <c r="W1792" i="8"/>
  <c r="W1968" i="8"/>
  <c r="W2097" i="8"/>
  <c r="W2225" i="8"/>
  <c r="W953" i="8"/>
  <c r="W1361" i="8"/>
  <c r="W1617" i="8"/>
  <c r="W1839" i="8"/>
  <c r="W2000" i="8"/>
  <c r="W2128" i="8"/>
  <c r="W954" i="8"/>
  <c r="W1362" i="8"/>
  <c r="W1618" i="8"/>
  <c r="W1840" i="8"/>
  <c r="W2001" i="8"/>
  <c r="W2129" i="8"/>
  <c r="W98" i="8"/>
  <c r="W1081" i="8"/>
  <c r="W1425" i="8"/>
  <c r="W1681" i="8"/>
  <c r="W1881" i="8"/>
  <c r="W2032" i="8"/>
  <c r="W2160" i="8"/>
  <c r="W442" i="8"/>
  <c r="W1210" i="8"/>
  <c r="W1490" i="8"/>
  <c r="W1740" i="8"/>
  <c r="W1925" i="8"/>
  <c r="W2065" i="8"/>
  <c r="W2193" i="8"/>
  <c r="W1682" i="8"/>
  <c r="W1738" i="8"/>
  <c r="W99" i="8"/>
  <c r="W1882" i="8"/>
  <c r="W436" i="8"/>
  <c r="W1924" i="8"/>
  <c r="W1082" i="8"/>
  <c r="W2033" i="8"/>
  <c r="W1489" i="8"/>
  <c r="W2192" i="8"/>
  <c r="W1209" i="8"/>
  <c r="W1426" i="8"/>
  <c r="W2064" i="8"/>
  <c r="W2161" i="8"/>
  <c r="V7" i="8"/>
  <c r="V15" i="8"/>
  <c r="V23" i="8"/>
  <c r="V31" i="8"/>
  <c r="V39" i="8"/>
  <c r="V47" i="8"/>
  <c r="V55" i="8"/>
  <c r="V63" i="8"/>
  <c r="V71" i="8"/>
  <c r="V79" i="8"/>
  <c r="V87" i="8"/>
  <c r="V95" i="8"/>
  <c r="V103" i="8"/>
  <c r="V111" i="8"/>
  <c r="V119" i="8"/>
  <c r="V127" i="8"/>
  <c r="V135" i="8"/>
  <c r="V143" i="8"/>
  <c r="V151" i="8"/>
  <c r="V159" i="8"/>
  <c r="V167" i="8"/>
  <c r="V175" i="8"/>
  <c r="V183" i="8"/>
  <c r="V191" i="8"/>
  <c r="V199" i="8"/>
  <c r="V207" i="8"/>
  <c r="V215" i="8"/>
  <c r="V223" i="8"/>
  <c r="V231" i="8"/>
  <c r="V239" i="8"/>
  <c r="V247" i="8"/>
  <c r="V255" i="8"/>
  <c r="V263" i="8"/>
  <c r="V271" i="8"/>
  <c r="V279" i="8"/>
  <c r="V287" i="8"/>
  <c r="V295" i="8"/>
  <c r="V303" i="8"/>
  <c r="V311" i="8"/>
  <c r="V319" i="8"/>
  <c r="V327" i="8"/>
  <c r="V335" i="8"/>
  <c r="V343" i="8"/>
  <c r="V351" i="8"/>
  <c r="V359" i="8"/>
  <c r="V367" i="8"/>
  <c r="V375" i="8"/>
  <c r="V383" i="8"/>
  <c r="V391" i="8"/>
  <c r="V399" i="8"/>
  <c r="V407" i="8"/>
  <c r="V415" i="8"/>
  <c r="V423" i="8"/>
  <c r="V431" i="8"/>
  <c r="V439" i="8"/>
  <c r="V447" i="8"/>
  <c r="V455" i="8"/>
  <c r="V463" i="8"/>
  <c r="V471" i="8"/>
  <c r="V479" i="8"/>
  <c r="V487" i="8"/>
  <c r="V495" i="8"/>
  <c r="V503" i="8"/>
  <c r="V511" i="8"/>
  <c r="V519" i="8"/>
  <c r="V527" i="8"/>
  <c r="V535" i="8"/>
  <c r="V543" i="8"/>
  <c r="V551" i="8"/>
  <c r="V559" i="8"/>
  <c r="V567" i="8"/>
  <c r="V575" i="8"/>
  <c r="V583" i="8"/>
  <c r="V591" i="8"/>
  <c r="V599" i="8"/>
  <c r="V607" i="8"/>
  <c r="V615" i="8"/>
  <c r="V623" i="8"/>
  <c r="V631" i="8"/>
  <c r="V639" i="8"/>
  <c r="V647" i="8"/>
  <c r="V655" i="8"/>
  <c r="V663" i="8"/>
  <c r="V671" i="8"/>
  <c r="V679" i="8"/>
  <c r="V687" i="8"/>
  <c r="V695" i="8"/>
  <c r="V703" i="8"/>
  <c r="V711" i="8"/>
  <c r="V719" i="8"/>
  <c r="V727" i="8"/>
  <c r="V735" i="8"/>
  <c r="V743" i="8"/>
  <c r="V751" i="8"/>
  <c r="V759" i="8"/>
  <c r="V767" i="8"/>
  <c r="V775" i="8"/>
  <c r="V783" i="8"/>
  <c r="V791" i="8"/>
  <c r="V799" i="8"/>
  <c r="V807" i="8"/>
  <c r="V815" i="8"/>
  <c r="V823" i="8"/>
  <c r="V831" i="8"/>
  <c r="V839" i="8"/>
  <c r="V847" i="8"/>
  <c r="V855" i="8"/>
  <c r="V863" i="8"/>
  <c r="V871" i="8"/>
  <c r="V879" i="8"/>
  <c r="V887" i="8"/>
  <c r="V895" i="8"/>
  <c r="V903" i="8"/>
  <c r="V911" i="8"/>
  <c r="V919" i="8"/>
  <c r="V927" i="8"/>
  <c r="V935" i="8"/>
  <c r="V943" i="8"/>
  <c r="V951" i="8"/>
  <c r="V959" i="8"/>
  <c r="V967" i="8"/>
  <c r="V975" i="8"/>
  <c r="V983" i="8"/>
  <c r="V991" i="8"/>
  <c r="V999" i="8"/>
  <c r="V1007" i="8"/>
  <c r="V1015" i="8"/>
  <c r="V1023" i="8"/>
  <c r="V1031" i="8"/>
  <c r="V1039" i="8"/>
  <c r="V1047" i="8"/>
  <c r="V1055" i="8"/>
  <c r="V1063" i="8"/>
  <c r="V1071" i="8"/>
  <c r="V1079" i="8"/>
  <c r="V1087" i="8"/>
  <c r="V1095" i="8"/>
  <c r="V1103" i="8"/>
  <c r="V1111" i="8"/>
  <c r="V1119" i="8"/>
  <c r="V1127" i="8"/>
  <c r="V1135" i="8"/>
  <c r="V1143" i="8"/>
  <c r="V1151" i="8"/>
  <c r="V1159" i="8"/>
  <c r="V1167" i="8"/>
  <c r="V1175" i="8"/>
  <c r="V1183" i="8"/>
  <c r="V1191" i="8"/>
  <c r="V1199" i="8"/>
  <c r="V1207" i="8"/>
  <c r="V1215" i="8"/>
  <c r="V1223" i="8"/>
  <c r="V1231" i="8"/>
  <c r="V1239" i="8"/>
  <c r="V1247" i="8"/>
  <c r="V1255" i="8"/>
  <c r="V1263" i="8"/>
  <c r="V1271" i="8"/>
  <c r="V1279" i="8"/>
  <c r="V1287" i="8"/>
  <c r="V1295" i="8"/>
  <c r="V1303" i="8"/>
  <c r="V1311" i="8"/>
  <c r="V1319" i="8"/>
  <c r="V1327" i="8"/>
  <c r="V1335" i="8"/>
  <c r="V1343" i="8"/>
  <c r="V1351" i="8"/>
  <c r="V1359" i="8"/>
  <c r="V1367" i="8"/>
  <c r="V1375" i="8"/>
  <c r="V1383" i="8"/>
  <c r="V1391" i="8"/>
  <c r="V1399" i="8"/>
  <c r="V1407" i="8"/>
  <c r="V1415" i="8"/>
  <c r="V1423" i="8"/>
  <c r="V1431" i="8"/>
  <c r="V1439" i="8"/>
  <c r="V1447" i="8"/>
  <c r="V1455" i="8"/>
  <c r="V1463" i="8"/>
  <c r="V1471" i="8"/>
  <c r="V1479" i="8"/>
  <c r="V1487" i="8"/>
  <c r="V1495" i="8"/>
  <c r="V1503" i="8"/>
  <c r="V1511" i="8"/>
  <c r="V1519" i="8"/>
  <c r="V1527" i="8"/>
  <c r="V1535" i="8"/>
  <c r="V1543" i="8"/>
  <c r="V1551" i="8"/>
  <c r="V1559" i="8"/>
  <c r="V1567" i="8"/>
  <c r="V1575" i="8"/>
  <c r="V1583" i="8"/>
  <c r="V8" i="8"/>
  <c r="V16" i="8"/>
  <c r="V24" i="8"/>
  <c r="V32" i="8"/>
  <c r="V40" i="8"/>
  <c r="V48" i="8"/>
  <c r="V56" i="8"/>
  <c r="V64" i="8"/>
  <c r="V72" i="8"/>
  <c r="V80" i="8"/>
  <c r="V88" i="8"/>
  <c r="V96" i="8"/>
  <c r="V104" i="8"/>
  <c r="V112" i="8"/>
  <c r="V120" i="8"/>
  <c r="V128" i="8"/>
  <c r="V136" i="8"/>
  <c r="V144" i="8"/>
  <c r="V152" i="8"/>
  <c r="V160" i="8"/>
  <c r="V168" i="8"/>
  <c r="V176" i="8"/>
  <c r="V184" i="8"/>
  <c r="V192" i="8"/>
  <c r="V200" i="8"/>
  <c r="V208" i="8"/>
  <c r="V216" i="8"/>
  <c r="V224" i="8"/>
  <c r="V232" i="8"/>
  <c r="V240" i="8"/>
  <c r="V248" i="8"/>
  <c r="V256" i="8"/>
  <c r="V264" i="8"/>
  <c r="V272" i="8"/>
  <c r="V280" i="8"/>
  <c r="V288" i="8"/>
  <c r="V296" i="8"/>
  <c r="V304" i="8"/>
  <c r="V312" i="8"/>
  <c r="V320" i="8"/>
  <c r="V328" i="8"/>
  <c r="V336" i="8"/>
  <c r="V344" i="8"/>
  <c r="V352" i="8"/>
  <c r="V360" i="8"/>
  <c r="V368" i="8"/>
  <c r="V376" i="8"/>
  <c r="V384" i="8"/>
  <c r="V392" i="8"/>
  <c r="V400" i="8"/>
  <c r="V408" i="8"/>
  <c r="V416" i="8"/>
  <c r="V424" i="8"/>
  <c r="V432" i="8"/>
  <c r="V440" i="8"/>
  <c r="V448" i="8"/>
  <c r="V456" i="8"/>
  <c r="V464" i="8"/>
  <c r="V472" i="8"/>
  <c r="V480" i="8"/>
  <c r="V488" i="8"/>
  <c r="V496" i="8"/>
  <c r="V504" i="8"/>
  <c r="V512" i="8"/>
  <c r="V520" i="8"/>
  <c r="V528" i="8"/>
  <c r="V536" i="8"/>
  <c r="V544" i="8"/>
  <c r="V552" i="8"/>
  <c r="V560" i="8"/>
  <c r="V568" i="8"/>
  <c r="V576" i="8"/>
  <c r="V584" i="8"/>
  <c r="V592" i="8"/>
  <c r="V600" i="8"/>
  <c r="V608" i="8"/>
  <c r="V616" i="8"/>
  <c r="V624" i="8"/>
  <c r="V632" i="8"/>
  <c r="V640" i="8"/>
  <c r="V648" i="8"/>
  <c r="V656" i="8"/>
  <c r="V664" i="8"/>
  <c r="V672" i="8"/>
  <c r="V680" i="8"/>
  <c r="V688" i="8"/>
  <c r="V696" i="8"/>
  <c r="V704" i="8"/>
  <c r="V712" i="8"/>
  <c r="V720" i="8"/>
  <c r="V728" i="8"/>
  <c r="V736" i="8"/>
  <c r="V744" i="8"/>
  <c r="V752" i="8"/>
  <c r="V760" i="8"/>
  <c r="V768" i="8"/>
  <c r="V776" i="8"/>
  <c r="V784" i="8"/>
  <c r="V792" i="8"/>
  <c r="V800" i="8"/>
  <c r="V808" i="8"/>
  <c r="V816" i="8"/>
  <c r="V824" i="8"/>
  <c r="V832" i="8"/>
  <c r="V840" i="8"/>
  <c r="V848" i="8"/>
  <c r="V856" i="8"/>
  <c r="V864" i="8"/>
  <c r="V872" i="8"/>
  <c r="V880" i="8"/>
  <c r="V888" i="8"/>
  <c r="V896" i="8"/>
  <c r="V904" i="8"/>
  <c r="V912" i="8"/>
  <c r="V920" i="8"/>
  <c r="V928" i="8"/>
  <c r="V936" i="8"/>
  <c r="V944" i="8"/>
  <c r="V952" i="8"/>
  <c r="V960" i="8"/>
  <c r="V968" i="8"/>
  <c r="V976" i="8"/>
  <c r="V984" i="8"/>
  <c r="V992" i="8"/>
  <c r="V1000" i="8"/>
  <c r="V1008" i="8"/>
  <c r="V1016" i="8"/>
  <c r="V1024" i="8"/>
  <c r="V1032" i="8"/>
  <c r="V1040" i="8"/>
  <c r="V1048" i="8"/>
  <c r="V9" i="8"/>
  <c r="V17" i="8"/>
  <c r="V25" i="8"/>
  <c r="V33" i="8"/>
  <c r="V41" i="8"/>
  <c r="V49" i="8"/>
  <c r="V57" i="8"/>
  <c r="V65" i="8"/>
  <c r="V73" i="8"/>
  <c r="V81" i="8"/>
  <c r="V89" i="8"/>
  <c r="V97" i="8"/>
  <c r="V105" i="8"/>
  <c r="V113" i="8"/>
  <c r="V121" i="8"/>
  <c r="V129" i="8"/>
  <c r="V137" i="8"/>
  <c r="V145" i="8"/>
  <c r="V153" i="8"/>
  <c r="V161" i="8"/>
  <c r="V169" i="8"/>
  <c r="V177" i="8"/>
  <c r="V185" i="8"/>
  <c r="V193" i="8"/>
  <c r="V201" i="8"/>
  <c r="V209" i="8"/>
  <c r="V217" i="8"/>
  <c r="V225" i="8"/>
  <c r="V233" i="8"/>
  <c r="V241" i="8"/>
  <c r="V249" i="8"/>
  <c r="V257" i="8"/>
  <c r="V265" i="8"/>
  <c r="V273" i="8"/>
  <c r="V281" i="8"/>
  <c r="V289" i="8"/>
  <c r="V297" i="8"/>
  <c r="V305" i="8"/>
  <c r="V313" i="8"/>
  <c r="V321" i="8"/>
  <c r="V329" i="8"/>
  <c r="V337" i="8"/>
  <c r="V345" i="8"/>
  <c r="V353" i="8"/>
  <c r="V361" i="8"/>
  <c r="V369" i="8"/>
  <c r="V377" i="8"/>
  <c r="V385" i="8"/>
  <c r="V393" i="8"/>
  <c r="V401" i="8"/>
  <c r="V409" i="8"/>
  <c r="V417" i="8"/>
  <c r="V425" i="8"/>
  <c r="V433" i="8"/>
  <c r="V441" i="8"/>
  <c r="V449" i="8"/>
  <c r="V457" i="8"/>
  <c r="V465" i="8"/>
  <c r="V473" i="8"/>
  <c r="V481" i="8"/>
  <c r="V489" i="8"/>
  <c r="V497" i="8"/>
  <c r="V505" i="8"/>
  <c r="V513" i="8"/>
  <c r="V521" i="8"/>
  <c r="V529" i="8"/>
  <c r="V537" i="8"/>
  <c r="V545" i="8"/>
  <c r="V553" i="8"/>
  <c r="V561" i="8"/>
  <c r="V569" i="8"/>
  <c r="V577" i="8"/>
  <c r="V585" i="8"/>
  <c r="V593" i="8"/>
  <c r="V601" i="8"/>
  <c r="V609" i="8"/>
  <c r="V617" i="8"/>
  <c r="V625" i="8"/>
  <c r="V633" i="8"/>
  <c r="V641" i="8"/>
  <c r="V649" i="8"/>
  <c r="V657" i="8"/>
  <c r="V665" i="8"/>
  <c r="V673" i="8"/>
  <c r="V681" i="8"/>
  <c r="V689" i="8"/>
  <c r="V697" i="8"/>
  <c r="V705" i="8"/>
  <c r="V713" i="8"/>
  <c r="V721" i="8"/>
  <c r="V729" i="8"/>
  <c r="V737" i="8"/>
  <c r="V745" i="8"/>
  <c r="V753" i="8"/>
  <c r="V761" i="8"/>
  <c r="V769" i="8"/>
  <c r="V777" i="8"/>
  <c r="V785" i="8"/>
  <c r="V793" i="8"/>
  <c r="V801" i="8"/>
  <c r="V809" i="8"/>
  <c r="V817" i="8"/>
  <c r="V825" i="8"/>
  <c r="V833" i="8"/>
  <c r="V841" i="8"/>
  <c r="V849" i="8"/>
  <c r="V857" i="8"/>
  <c r="V865" i="8"/>
  <c r="V873" i="8"/>
  <c r="V881" i="8"/>
  <c r="V889" i="8"/>
  <c r="V10" i="8"/>
  <c r="V18" i="8"/>
  <c r="V26" i="8"/>
  <c r="V34" i="8"/>
  <c r="V42" i="8"/>
  <c r="V50" i="8"/>
  <c r="V58" i="8"/>
  <c r="V66" i="8"/>
  <c r="V74" i="8"/>
  <c r="V82" i="8"/>
  <c r="V90" i="8"/>
  <c r="V98" i="8"/>
  <c r="V106" i="8"/>
  <c r="V114" i="8"/>
  <c r="V122" i="8"/>
  <c r="V130" i="8"/>
  <c r="V138" i="8"/>
  <c r="V146" i="8"/>
  <c r="V154" i="8"/>
  <c r="V162" i="8"/>
  <c r="V170" i="8"/>
  <c r="V178" i="8"/>
  <c r="V186" i="8"/>
  <c r="V194" i="8"/>
  <c r="V202" i="8"/>
  <c r="V210" i="8"/>
  <c r="V218" i="8"/>
  <c r="V226" i="8"/>
  <c r="V234" i="8"/>
  <c r="V242" i="8"/>
  <c r="V250" i="8"/>
  <c r="V258" i="8"/>
  <c r="V266" i="8"/>
  <c r="V274" i="8"/>
  <c r="V282" i="8"/>
  <c r="V290" i="8"/>
  <c r="V298" i="8"/>
  <c r="V306" i="8"/>
  <c r="V314" i="8"/>
  <c r="V322" i="8"/>
  <c r="V330" i="8"/>
  <c r="V338" i="8"/>
  <c r="V346" i="8"/>
  <c r="V354" i="8"/>
  <c r="V362" i="8"/>
  <c r="V370" i="8"/>
  <c r="V378" i="8"/>
  <c r="V386" i="8"/>
  <c r="V394" i="8"/>
  <c r="V402" i="8"/>
  <c r="V410" i="8"/>
  <c r="V418" i="8"/>
  <c r="V426" i="8"/>
  <c r="V434" i="8"/>
  <c r="V442" i="8"/>
  <c r="V450" i="8"/>
  <c r="V458" i="8"/>
  <c r="V466" i="8"/>
  <c r="V474" i="8"/>
  <c r="V482" i="8"/>
  <c r="V490" i="8"/>
  <c r="V498" i="8"/>
  <c r="V506" i="8"/>
  <c r="V514" i="8"/>
  <c r="V522" i="8"/>
  <c r="V530" i="8"/>
  <c r="V538" i="8"/>
  <c r="V546" i="8"/>
  <c r="V554" i="8"/>
  <c r="V562" i="8"/>
  <c r="V570" i="8"/>
  <c r="V578" i="8"/>
  <c r="V586" i="8"/>
  <c r="V594" i="8"/>
  <c r="V602" i="8"/>
  <c r="V610" i="8"/>
  <c r="V618" i="8"/>
  <c r="V626" i="8"/>
  <c r="V634" i="8"/>
  <c r="V642" i="8"/>
  <c r="V650" i="8"/>
  <c r="V658" i="8"/>
  <c r="V666" i="8"/>
  <c r="V674" i="8"/>
  <c r="V682" i="8"/>
  <c r="V690" i="8"/>
  <c r="V698" i="8"/>
  <c r="V706" i="8"/>
  <c r="V714" i="8"/>
  <c r="V722" i="8"/>
  <c r="V730" i="8"/>
  <c r="V738" i="8"/>
  <c r="V746" i="8"/>
  <c r="V754" i="8"/>
  <c r="V762" i="8"/>
  <c r="V770" i="8"/>
  <c r="V778" i="8"/>
  <c r="V786" i="8"/>
  <c r="V794" i="8"/>
  <c r="V802" i="8"/>
  <c r="V810" i="8"/>
  <c r="V818" i="8"/>
  <c r="V826" i="8"/>
  <c r="V834" i="8"/>
  <c r="V842" i="8"/>
  <c r="V850" i="8"/>
  <c r="V858" i="8"/>
  <c r="V866" i="8"/>
  <c r="V874" i="8"/>
  <c r="V882" i="8"/>
  <c r="V890" i="8"/>
  <c r="V898" i="8"/>
  <c r="V906" i="8"/>
  <c r="V914" i="8"/>
  <c r="V922" i="8"/>
  <c r="V930" i="8"/>
  <c r="V938" i="8"/>
  <c r="V946" i="8"/>
  <c r="V954" i="8"/>
  <c r="V962" i="8"/>
  <c r="V970" i="8"/>
  <c r="V978" i="8"/>
  <c r="V986" i="8"/>
  <c r="V994" i="8"/>
  <c r="V1002" i="8"/>
  <c r="V1010" i="8"/>
  <c r="V1018" i="8"/>
  <c r="V1026" i="8"/>
  <c r="V1034" i="8"/>
  <c r="V1042" i="8"/>
  <c r="V1050" i="8"/>
  <c r="V1058" i="8"/>
  <c r="V1066" i="8"/>
  <c r="V1074" i="8"/>
  <c r="V1082" i="8"/>
  <c r="V1090" i="8"/>
  <c r="V1098" i="8"/>
  <c r="V1106" i="8"/>
  <c r="V1114" i="8"/>
  <c r="V1122" i="8"/>
  <c r="V1130" i="8"/>
  <c r="V1138" i="8"/>
  <c r="V1146" i="8"/>
  <c r="V1154" i="8"/>
  <c r="V1162" i="8"/>
  <c r="V1170" i="8"/>
  <c r="V1178" i="8"/>
  <c r="V1186" i="8"/>
  <c r="V1194" i="8"/>
  <c r="V1202" i="8"/>
  <c r="V1210" i="8"/>
  <c r="V1218" i="8"/>
  <c r="V1226" i="8"/>
  <c r="V1234" i="8"/>
  <c r="V1242" i="8"/>
  <c r="V1250" i="8"/>
  <c r="V1258" i="8"/>
  <c r="V1266" i="8"/>
  <c r="V1274" i="8"/>
  <c r="V1282" i="8"/>
  <c r="V1290" i="8"/>
  <c r="V1298" i="8"/>
  <c r="V1306" i="8"/>
  <c r="V1314" i="8"/>
  <c r="V1322" i="8"/>
  <c r="V1330" i="8"/>
  <c r="V1338" i="8"/>
  <c r="V1346" i="8"/>
  <c r="V1354" i="8"/>
  <c r="V1362" i="8"/>
  <c r="V1370" i="8"/>
  <c r="V1378" i="8"/>
  <c r="V1386" i="8"/>
  <c r="V1394" i="8"/>
  <c r="V1402" i="8"/>
  <c r="V1410" i="8"/>
  <c r="V1418" i="8"/>
  <c r="V1426" i="8"/>
  <c r="V1434" i="8"/>
  <c r="V1442" i="8"/>
  <c r="V1450" i="8"/>
  <c r="V1458" i="8"/>
  <c r="V1466" i="8"/>
  <c r="V1474" i="8"/>
  <c r="V1482" i="8"/>
  <c r="V1490" i="8"/>
  <c r="V1498" i="8"/>
  <c r="V1506" i="8"/>
  <c r="V1514" i="8"/>
  <c r="V1522" i="8"/>
  <c r="V1530" i="8"/>
  <c r="V1538" i="8"/>
  <c r="V1546" i="8"/>
  <c r="V1554" i="8"/>
  <c r="V1562" i="8"/>
  <c r="V1570" i="8"/>
  <c r="V1578" i="8"/>
  <c r="V3" i="8"/>
  <c r="V11" i="8"/>
  <c r="V19" i="8"/>
  <c r="V27" i="8"/>
  <c r="V35" i="8"/>
  <c r="V43" i="8"/>
  <c r="V51" i="8"/>
  <c r="V59" i="8"/>
  <c r="V67" i="8"/>
  <c r="V75" i="8"/>
  <c r="V83" i="8"/>
  <c r="V91" i="8"/>
  <c r="V99" i="8"/>
  <c r="V107" i="8"/>
  <c r="V115" i="8"/>
  <c r="V123" i="8"/>
  <c r="V131" i="8"/>
  <c r="V139" i="8"/>
  <c r="V147" i="8"/>
  <c r="V155" i="8"/>
  <c r="V163" i="8"/>
  <c r="V171" i="8"/>
  <c r="V179" i="8"/>
  <c r="V187" i="8"/>
  <c r="V195" i="8"/>
  <c r="V203" i="8"/>
  <c r="V211" i="8"/>
  <c r="V219" i="8"/>
  <c r="V227" i="8"/>
  <c r="V235" i="8"/>
  <c r="V243" i="8"/>
  <c r="V251" i="8"/>
  <c r="V259" i="8"/>
  <c r="V267" i="8"/>
  <c r="V275" i="8"/>
  <c r="V283" i="8"/>
  <c r="V291" i="8"/>
  <c r="V299" i="8"/>
  <c r="V307" i="8"/>
  <c r="V315" i="8"/>
  <c r="V323" i="8"/>
  <c r="V331" i="8"/>
  <c r="V339" i="8"/>
  <c r="V347" i="8"/>
  <c r="V355" i="8"/>
  <c r="V363" i="8"/>
  <c r="V371" i="8"/>
  <c r="V379" i="8"/>
  <c r="V387" i="8"/>
  <c r="V395" i="8"/>
  <c r="V403" i="8"/>
  <c r="V411" i="8"/>
  <c r="V419" i="8"/>
  <c r="V427" i="8"/>
  <c r="V435" i="8"/>
  <c r="V443" i="8"/>
  <c r="V451" i="8"/>
  <c r="V4" i="8"/>
  <c r="V12" i="8"/>
  <c r="V20" i="8"/>
  <c r="V28" i="8"/>
  <c r="V36" i="8"/>
  <c r="V44" i="8"/>
  <c r="V52" i="8"/>
  <c r="V60" i="8"/>
  <c r="V68" i="8"/>
  <c r="V76" i="8"/>
  <c r="V84" i="8"/>
  <c r="V92" i="8"/>
  <c r="V100" i="8"/>
  <c r="V108" i="8"/>
  <c r="V116" i="8"/>
  <c r="V124" i="8"/>
  <c r="V132" i="8"/>
  <c r="V140" i="8"/>
  <c r="V148" i="8"/>
  <c r="V156" i="8"/>
  <c r="V164" i="8"/>
  <c r="V172" i="8"/>
  <c r="V180" i="8"/>
  <c r="V188" i="8"/>
  <c r="V196" i="8"/>
  <c r="V204" i="8"/>
  <c r="V212" i="8"/>
  <c r="V220" i="8"/>
  <c r="V228" i="8"/>
  <c r="V236" i="8"/>
  <c r="V244" i="8"/>
  <c r="V252" i="8"/>
  <c r="V260" i="8"/>
  <c r="V268" i="8"/>
  <c r="V276" i="8"/>
  <c r="V284" i="8"/>
  <c r="V292" i="8"/>
  <c r="V300" i="8"/>
  <c r="V308" i="8"/>
  <c r="V316" i="8"/>
  <c r="V324" i="8"/>
  <c r="V332" i="8"/>
  <c r="V340" i="8"/>
  <c r="V348" i="8"/>
  <c r="V356" i="8"/>
  <c r="V364" i="8"/>
  <c r="V372" i="8"/>
  <c r="V380" i="8"/>
  <c r="V388" i="8"/>
  <c r="V396" i="8"/>
  <c r="V404" i="8"/>
  <c r="V412" i="8"/>
  <c r="V420" i="8"/>
  <c r="V428" i="8"/>
  <c r="V436" i="8"/>
  <c r="V444" i="8"/>
  <c r="V452" i="8"/>
  <c r="V460" i="8"/>
  <c r="V468" i="8"/>
  <c r="V476" i="8"/>
  <c r="V484" i="8"/>
  <c r="V492" i="8"/>
  <c r="V500" i="8"/>
  <c r="V508" i="8"/>
  <c r="V516" i="8"/>
  <c r="V524" i="8"/>
  <c r="V532" i="8"/>
  <c r="V540" i="8"/>
  <c r="V548" i="8"/>
  <c r="V556" i="8"/>
  <c r="V564" i="8"/>
  <c r="V572" i="8"/>
  <c r="V580" i="8"/>
  <c r="V588" i="8"/>
  <c r="V596" i="8"/>
  <c r="V604" i="8"/>
  <c r="V612" i="8"/>
  <c r="V620" i="8"/>
  <c r="V628" i="8"/>
  <c r="V636" i="8"/>
  <c r="V644" i="8"/>
  <c r="V652" i="8"/>
  <c r="V660" i="8"/>
  <c r="V668" i="8"/>
  <c r="V676" i="8"/>
  <c r="V684" i="8"/>
  <c r="V692" i="8"/>
  <c r="V700" i="8"/>
  <c r="V708" i="8"/>
  <c r="V716" i="8"/>
  <c r="V724" i="8"/>
  <c r="V732" i="8"/>
  <c r="V740" i="8"/>
  <c r="V748" i="8"/>
  <c r="V756" i="8"/>
  <c r="V764" i="8"/>
  <c r="V772" i="8"/>
  <c r="V780" i="8"/>
  <c r="V788" i="8"/>
  <c r="V796" i="8"/>
  <c r="V804" i="8"/>
  <c r="V812" i="8"/>
  <c r="V820" i="8"/>
  <c r="V828" i="8"/>
  <c r="V836" i="8"/>
  <c r="V844" i="8"/>
  <c r="V852" i="8"/>
  <c r="V860" i="8"/>
  <c r="V868" i="8"/>
  <c r="V876" i="8"/>
  <c r="V884" i="8"/>
  <c r="V892" i="8"/>
  <c r="V900" i="8"/>
  <c r="V908" i="8"/>
  <c r="V916" i="8"/>
  <c r="V924" i="8"/>
  <c r="V932" i="8"/>
  <c r="V940" i="8"/>
  <c r="V948" i="8"/>
  <c r="V956" i="8"/>
  <c r="V964" i="8"/>
  <c r="V972" i="8"/>
  <c r="V980" i="8"/>
  <c r="V988" i="8"/>
  <c r="V996" i="8"/>
  <c r="V1004" i="8"/>
  <c r="V1012" i="8"/>
  <c r="V1020" i="8"/>
  <c r="V1028" i="8"/>
  <c r="V1036" i="8"/>
  <c r="V1044" i="8"/>
  <c r="V1052" i="8"/>
  <c r="V1060" i="8"/>
  <c r="V1068" i="8"/>
  <c r="V1076" i="8"/>
  <c r="V1084" i="8"/>
  <c r="V1092" i="8"/>
  <c r="V1100" i="8"/>
  <c r="V1108" i="8"/>
  <c r="V1116" i="8"/>
  <c r="V1124" i="8"/>
  <c r="V1132" i="8"/>
  <c r="V1140" i="8"/>
  <c r="V1148" i="8"/>
  <c r="V1156" i="8"/>
  <c r="V1164" i="8"/>
  <c r="V1172" i="8"/>
  <c r="V1180" i="8"/>
  <c r="V1188" i="8"/>
  <c r="V1196" i="8"/>
  <c r="V1204" i="8"/>
  <c r="V1212" i="8"/>
  <c r="V1220" i="8"/>
  <c r="V1228" i="8"/>
  <c r="V1236" i="8"/>
  <c r="V1244" i="8"/>
  <c r="V1252" i="8"/>
  <c r="V1260" i="8"/>
  <c r="V1268" i="8"/>
  <c r="V1276" i="8"/>
  <c r="V21" i="8"/>
  <c r="V53" i="8"/>
  <c r="V85" i="8"/>
  <c r="V117" i="8"/>
  <c r="V149" i="8"/>
  <c r="V181" i="8"/>
  <c r="V213" i="8"/>
  <c r="V245" i="8"/>
  <c r="V277" i="8"/>
  <c r="V309" i="8"/>
  <c r="V341" i="8"/>
  <c r="V373" i="8"/>
  <c r="V405" i="8"/>
  <c r="V437" i="8"/>
  <c r="V462" i="8"/>
  <c r="V485" i="8"/>
  <c r="V507" i="8"/>
  <c r="V526" i="8"/>
  <c r="V549" i="8"/>
  <c r="V571" i="8"/>
  <c r="V590" i="8"/>
  <c r="V613" i="8"/>
  <c r="V635" i="8"/>
  <c r="V654" i="8"/>
  <c r="V677" i="8"/>
  <c r="V699" i="8"/>
  <c r="V718" i="8"/>
  <c r="V741" i="8"/>
  <c r="V763" i="8"/>
  <c r="V782" i="8"/>
  <c r="V805" i="8"/>
  <c r="V827" i="8"/>
  <c r="V846" i="8"/>
  <c r="V869" i="8"/>
  <c r="V891" i="8"/>
  <c r="V907" i="8"/>
  <c r="V923" i="8"/>
  <c r="V939" i="8"/>
  <c r="V955" i="8"/>
  <c r="V971" i="8"/>
  <c r="V987" i="8"/>
  <c r="V1003" i="8"/>
  <c r="V1019" i="8"/>
  <c r="V1035" i="8"/>
  <c r="V1051" i="8"/>
  <c r="V1064" i="8"/>
  <c r="V1077" i="8"/>
  <c r="V1089" i="8"/>
  <c r="V1102" i="8"/>
  <c r="V1115" i="8"/>
  <c r="V1128" i="8"/>
  <c r="V1141" i="8"/>
  <c r="V1153" i="8"/>
  <c r="V1166" i="8"/>
  <c r="V1179" i="8"/>
  <c r="V1192" i="8"/>
  <c r="V1205" i="8"/>
  <c r="V1217" i="8"/>
  <c r="V1230" i="8"/>
  <c r="V1243" i="8"/>
  <c r="V1256" i="8"/>
  <c r="V1269" i="8"/>
  <c r="V1281" i="8"/>
  <c r="V1292" i="8"/>
  <c r="V1302" i="8"/>
  <c r="V1313" i="8"/>
  <c r="V1324" i="8"/>
  <c r="V1334" i="8"/>
  <c r="V1345" i="8"/>
  <c r="V1356" i="8"/>
  <c r="V1366" i="8"/>
  <c r="V1377" i="8"/>
  <c r="V1388" i="8"/>
  <c r="V1398" i="8"/>
  <c r="V1409" i="8"/>
  <c r="V1420" i="8"/>
  <c r="V1430" i="8"/>
  <c r="V1441" i="8"/>
  <c r="V1452" i="8"/>
  <c r="V1462" i="8"/>
  <c r="V1473" i="8"/>
  <c r="V1484" i="8"/>
  <c r="V1494" i="8"/>
  <c r="V1505" i="8"/>
  <c r="V1516" i="8"/>
  <c r="V1526" i="8"/>
  <c r="V1537" i="8"/>
  <c r="V1548" i="8"/>
  <c r="V1558" i="8"/>
  <c r="V1569" i="8"/>
  <c r="V1580" i="8"/>
  <c r="V1589" i="8"/>
  <c r="V1597" i="8"/>
  <c r="V1605" i="8"/>
  <c r="V1613" i="8"/>
  <c r="V1621" i="8"/>
  <c r="V1629" i="8"/>
  <c r="V1637" i="8"/>
  <c r="V1645" i="8"/>
  <c r="V1653" i="8"/>
  <c r="V1661" i="8"/>
  <c r="V1669" i="8"/>
  <c r="V1677" i="8"/>
  <c r="V1685" i="8"/>
  <c r="V1693" i="8"/>
  <c r="V1701" i="8"/>
  <c r="V1709" i="8"/>
  <c r="V1717" i="8"/>
  <c r="V1725" i="8"/>
  <c r="V1733" i="8"/>
  <c r="V1741" i="8"/>
  <c r="V1749" i="8"/>
  <c r="V1757" i="8"/>
  <c r="V1765" i="8"/>
  <c r="V1773" i="8"/>
  <c r="V1781" i="8"/>
  <c r="V1789" i="8"/>
  <c r="V1797" i="8"/>
  <c r="V1805" i="8"/>
  <c r="V1813" i="8"/>
  <c r="V1821" i="8"/>
  <c r="V1829" i="8"/>
  <c r="V1837" i="8"/>
  <c r="V1845" i="8"/>
  <c r="V1853" i="8"/>
  <c r="V1861" i="8"/>
  <c r="V1869" i="8"/>
  <c r="V1877" i="8"/>
  <c r="V1885" i="8"/>
  <c r="V1893" i="8"/>
  <c r="V1901" i="8"/>
  <c r="V1909" i="8"/>
  <c r="V1917" i="8"/>
  <c r="V1925" i="8"/>
  <c r="V1933" i="8"/>
  <c r="V1941" i="8"/>
  <c r="V1949" i="8"/>
  <c r="V1957" i="8"/>
  <c r="V1965" i="8"/>
  <c r="V1973" i="8"/>
  <c r="V1981" i="8"/>
  <c r="V1989" i="8"/>
  <c r="V1997" i="8"/>
  <c r="V2005" i="8"/>
  <c r="V2013" i="8"/>
  <c r="V2021" i="8"/>
  <c r="V2029" i="8"/>
  <c r="V2037" i="8"/>
  <c r="V2045" i="8"/>
  <c r="V2053" i="8"/>
  <c r="V2061" i="8"/>
  <c r="V2069" i="8"/>
  <c r="V2077" i="8"/>
  <c r="V2085" i="8"/>
  <c r="V2093" i="8"/>
  <c r="V2101" i="8"/>
  <c r="V2109" i="8"/>
  <c r="V2117" i="8"/>
  <c r="V2125" i="8"/>
  <c r="V2133" i="8"/>
  <c r="V2141" i="8"/>
  <c r="V2149" i="8"/>
  <c r="V2157" i="8"/>
  <c r="V2165" i="8"/>
  <c r="V2173" i="8"/>
  <c r="V2181" i="8"/>
  <c r="V2189" i="8"/>
  <c r="V2197" i="8"/>
  <c r="V2205" i="8"/>
  <c r="V2213" i="8"/>
  <c r="V2221" i="8"/>
  <c r="V2229" i="8"/>
  <c r="V2237" i="8"/>
  <c r="V22" i="8"/>
  <c r="V54" i="8"/>
  <c r="V86" i="8"/>
  <c r="V118" i="8"/>
  <c r="V150" i="8"/>
  <c r="V182" i="8"/>
  <c r="V214" i="8"/>
  <c r="V246" i="8"/>
  <c r="V278" i="8"/>
  <c r="V310" i="8"/>
  <c r="V342" i="8"/>
  <c r="V374" i="8"/>
  <c r="V406" i="8"/>
  <c r="V438" i="8"/>
  <c r="V467" i="8"/>
  <c r="V486" i="8"/>
  <c r="V509" i="8"/>
  <c r="V531" i="8"/>
  <c r="V550" i="8"/>
  <c r="V573" i="8"/>
  <c r="V595" i="8"/>
  <c r="V614" i="8"/>
  <c r="V637" i="8"/>
  <c r="V659" i="8"/>
  <c r="V678" i="8"/>
  <c r="V701" i="8"/>
  <c r="V723" i="8"/>
  <c r="V742" i="8"/>
  <c r="V765" i="8"/>
  <c r="V787" i="8"/>
  <c r="V806" i="8"/>
  <c r="V829" i="8"/>
  <c r="V851" i="8"/>
  <c r="V870" i="8"/>
  <c r="V893" i="8"/>
  <c r="V909" i="8"/>
  <c r="V925" i="8"/>
  <c r="V941" i="8"/>
  <c r="V957" i="8"/>
  <c r="V973" i="8"/>
  <c r="V989" i="8"/>
  <c r="V1005" i="8"/>
  <c r="V1021" i="8"/>
  <c r="V1037" i="8"/>
  <c r="V1053" i="8"/>
  <c r="V1065" i="8"/>
  <c r="V1078" i="8"/>
  <c r="V1091" i="8"/>
  <c r="V1104" i="8"/>
  <c r="V1117" i="8"/>
  <c r="V1129" i="8"/>
  <c r="V1142" i="8"/>
  <c r="V1155" i="8"/>
  <c r="V1168" i="8"/>
  <c r="V1181" i="8"/>
  <c r="V1193" i="8"/>
  <c r="V1206" i="8"/>
  <c r="V1219" i="8"/>
  <c r="V1232" i="8"/>
  <c r="V1245" i="8"/>
  <c r="V1257" i="8"/>
  <c r="V1270" i="8"/>
  <c r="V1283" i="8"/>
  <c r="V1293" i="8"/>
  <c r="V1304" i="8"/>
  <c r="V1315" i="8"/>
  <c r="V1325" i="8"/>
  <c r="V1336" i="8"/>
  <c r="V1347" i="8"/>
  <c r="V1357" i="8"/>
  <c r="V1368" i="8"/>
  <c r="V1379" i="8"/>
  <c r="V1389" i="8"/>
  <c r="V1400" i="8"/>
  <c r="V1411" i="8"/>
  <c r="V1421" i="8"/>
  <c r="V1432" i="8"/>
  <c r="V1443" i="8"/>
  <c r="V1453" i="8"/>
  <c r="V1464" i="8"/>
  <c r="V1475" i="8"/>
  <c r="V1485" i="8"/>
  <c r="V1496" i="8"/>
  <c r="V1507" i="8"/>
  <c r="V1517" i="8"/>
  <c r="V1528" i="8"/>
  <c r="V1539" i="8"/>
  <c r="V1549" i="8"/>
  <c r="V1560" i="8"/>
  <c r="V1571" i="8"/>
  <c r="V1581" i="8"/>
  <c r="V1590" i="8"/>
  <c r="V1598" i="8"/>
  <c r="V1606" i="8"/>
  <c r="V1614" i="8"/>
  <c r="V1622" i="8"/>
  <c r="V1630" i="8"/>
  <c r="V1638" i="8"/>
  <c r="V1646" i="8"/>
  <c r="V1654" i="8"/>
  <c r="V1662" i="8"/>
  <c r="V1670" i="8"/>
  <c r="V1678" i="8"/>
  <c r="V1686" i="8"/>
  <c r="V1694" i="8"/>
  <c r="V1702" i="8"/>
  <c r="V1710" i="8"/>
  <c r="V1718" i="8"/>
  <c r="V1726" i="8"/>
  <c r="V1734" i="8"/>
  <c r="V1742" i="8"/>
  <c r="V1750" i="8"/>
  <c r="V1758" i="8"/>
  <c r="V1766" i="8"/>
  <c r="V1774" i="8"/>
  <c r="V1782" i="8"/>
  <c r="V1790" i="8"/>
  <c r="V1798" i="8"/>
  <c r="V1806" i="8"/>
  <c r="V1814" i="8"/>
  <c r="V1822" i="8"/>
  <c r="V1830" i="8"/>
  <c r="V1838" i="8"/>
  <c r="V1846" i="8"/>
  <c r="V1854" i="8"/>
  <c r="V1862" i="8"/>
  <c r="V1870" i="8"/>
  <c r="V1878" i="8"/>
  <c r="V1886" i="8"/>
  <c r="V1894" i="8"/>
  <c r="V1902" i="8"/>
  <c r="V1910" i="8"/>
  <c r="V1918" i="8"/>
  <c r="V1926" i="8"/>
  <c r="V1934" i="8"/>
  <c r="V1942" i="8"/>
  <c r="V1950" i="8"/>
  <c r="V1958" i="8"/>
  <c r="V1966" i="8"/>
  <c r="V1974" i="8"/>
  <c r="V1982" i="8"/>
  <c r="V1990" i="8"/>
  <c r="V1998" i="8"/>
  <c r="V2006" i="8"/>
  <c r="V2014" i="8"/>
  <c r="V2022" i="8"/>
  <c r="V2030" i="8"/>
  <c r="V2038" i="8"/>
  <c r="V2046" i="8"/>
  <c r="V2054" i="8"/>
  <c r="V2062" i="8"/>
  <c r="V2070" i="8"/>
  <c r="V2078" i="8"/>
  <c r="V2086" i="8"/>
  <c r="V2094" i="8"/>
  <c r="V2102" i="8"/>
  <c r="V2110" i="8"/>
  <c r="V2118" i="8"/>
  <c r="V2126" i="8"/>
  <c r="V2134" i="8"/>
  <c r="V2142" i="8"/>
  <c r="V2150" i="8"/>
  <c r="V2158" i="8"/>
  <c r="V2166" i="8"/>
  <c r="V2174" i="8"/>
  <c r="V2182" i="8"/>
  <c r="V2190" i="8"/>
  <c r="V2198" i="8"/>
  <c r="V2206" i="8"/>
  <c r="V2214" i="8"/>
  <c r="V2222" i="8"/>
  <c r="V2230" i="8"/>
  <c r="V2238" i="8"/>
  <c r="V29" i="8"/>
  <c r="V61" i="8"/>
  <c r="V93" i="8"/>
  <c r="V125" i="8"/>
  <c r="V157" i="8"/>
  <c r="V189" i="8"/>
  <c r="V221" i="8"/>
  <c r="V253" i="8"/>
  <c r="V285" i="8"/>
  <c r="V317" i="8"/>
  <c r="V349" i="8"/>
  <c r="V381" i="8"/>
  <c r="V413" i="8"/>
  <c r="V445" i="8"/>
  <c r="V469" i="8"/>
  <c r="V491" i="8"/>
  <c r="V510" i="8"/>
  <c r="V533" i="8"/>
  <c r="V555" i="8"/>
  <c r="V574" i="8"/>
  <c r="V597" i="8"/>
  <c r="V619" i="8"/>
  <c r="V638" i="8"/>
  <c r="V661" i="8"/>
  <c r="V683" i="8"/>
  <c r="V702" i="8"/>
  <c r="V725" i="8"/>
  <c r="V747" i="8"/>
  <c r="V766" i="8"/>
  <c r="V789" i="8"/>
  <c r="V811" i="8"/>
  <c r="V830" i="8"/>
  <c r="V853" i="8"/>
  <c r="V875" i="8"/>
  <c r="V894" i="8"/>
  <c r="V910" i="8"/>
  <c r="V926" i="8"/>
  <c r="V942" i="8"/>
  <c r="V958" i="8"/>
  <c r="V974" i="8"/>
  <c r="V990" i="8"/>
  <c r="V1006" i="8"/>
  <c r="V1022" i="8"/>
  <c r="V1038" i="8"/>
  <c r="V1054" i="8"/>
  <c r="V1067" i="8"/>
  <c r="V1080" i="8"/>
  <c r="V1093" i="8"/>
  <c r="V1105" i="8"/>
  <c r="V1118" i="8"/>
  <c r="V1131" i="8"/>
  <c r="V1144" i="8"/>
  <c r="V1157" i="8"/>
  <c r="V1169" i="8"/>
  <c r="V1182" i="8"/>
  <c r="V1195" i="8"/>
  <c r="V1208" i="8"/>
  <c r="V1221" i="8"/>
  <c r="V1233" i="8"/>
  <c r="V1246" i="8"/>
  <c r="V1259" i="8"/>
  <c r="V1272" i="8"/>
  <c r="V1284" i="8"/>
  <c r="V1294" i="8"/>
  <c r="V1305" i="8"/>
  <c r="V1316" i="8"/>
  <c r="V1326" i="8"/>
  <c r="V1337" i="8"/>
  <c r="V1348" i="8"/>
  <c r="V1358" i="8"/>
  <c r="V1369" i="8"/>
  <c r="V1380" i="8"/>
  <c r="V1390" i="8"/>
  <c r="V1401" i="8"/>
  <c r="V1412" i="8"/>
  <c r="V1422" i="8"/>
  <c r="V1433" i="8"/>
  <c r="V1444" i="8"/>
  <c r="V1454" i="8"/>
  <c r="V1465" i="8"/>
  <c r="V1476" i="8"/>
  <c r="V1486" i="8"/>
  <c r="V1497" i="8"/>
  <c r="V1508" i="8"/>
  <c r="V1518" i="8"/>
  <c r="V1529" i="8"/>
  <c r="V1540" i="8"/>
  <c r="V1550" i="8"/>
  <c r="V1561" i="8"/>
  <c r="V1572" i="8"/>
  <c r="V1582" i="8"/>
  <c r="V1591" i="8"/>
  <c r="V1599" i="8"/>
  <c r="V1607" i="8"/>
  <c r="V1615" i="8"/>
  <c r="V1623" i="8"/>
  <c r="V1631" i="8"/>
  <c r="V1639" i="8"/>
  <c r="V1647" i="8"/>
  <c r="V1655" i="8"/>
  <c r="V1663" i="8"/>
  <c r="V1671" i="8"/>
  <c r="V1679" i="8"/>
  <c r="V1687" i="8"/>
  <c r="V1695" i="8"/>
  <c r="V1703" i="8"/>
  <c r="V1711" i="8"/>
  <c r="V1719" i="8"/>
  <c r="V1727" i="8"/>
  <c r="V1735" i="8"/>
  <c r="V1743" i="8"/>
  <c r="V1751" i="8"/>
  <c r="V1759" i="8"/>
  <c r="V1767" i="8"/>
  <c r="V1775" i="8"/>
  <c r="V1783" i="8"/>
  <c r="V1791" i="8"/>
  <c r="V1799" i="8"/>
  <c r="V1807" i="8"/>
  <c r="V1815" i="8"/>
  <c r="V1823" i="8"/>
  <c r="V1831" i="8"/>
  <c r="V1839" i="8"/>
  <c r="V1847" i="8"/>
  <c r="V1855" i="8"/>
  <c r="V1863" i="8"/>
  <c r="V1871" i="8"/>
  <c r="V1879" i="8"/>
  <c r="V1887" i="8"/>
  <c r="V1895" i="8"/>
  <c r="V1903" i="8"/>
  <c r="V1911" i="8"/>
  <c r="V1919" i="8"/>
  <c r="V1927" i="8"/>
  <c r="V1935" i="8"/>
  <c r="V1943" i="8"/>
  <c r="V1951" i="8"/>
  <c r="V1959" i="8"/>
  <c r="V1967" i="8"/>
  <c r="V1975" i="8"/>
  <c r="V1983" i="8"/>
  <c r="V1991" i="8"/>
  <c r="V1999" i="8"/>
  <c r="V2007" i="8"/>
  <c r="V2015" i="8"/>
  <c r="V2023" i="8"/>
  <c r="V2031" i="8"/>
  <c r="V2039" i="8"/>
  <c r="V2047" i="8"/>
  <c r="V2055" i="8"/>
  <c r="V2063" i="8"/>
  <c r="V2071" i="8"/>
  <c r="V2079" i="8"/>
  <c r="V2087" i="8"/>
  <c r="V2095" i="8"/>
  <c r="V2103" i="8"/>
  <c r="V2111" i="8"/>
  <c r="V2119" i="8"/>
  <c r="V2127" i="8"/>
  <c r="V2135" i="8"/>
  <c r="V2143" i="8"/>
  <c r="V2151" i="8"/>
  <c r="V2159" i="8"/>
  <c r="V2167" i="8"/>
  <c r="V2175" i="8"/>
  <c r="V2183" i="8"/>
  <c r="V2191" i="8"/>
  <c r="V2199" i="8"/>
  <c r="V2207" i="8"/>
  <c r="V2215" i="8"/>
  <c r="V2223" i="8"/>
  <c r="V2231" i="8"/>
  <c r="V2239" i="8"/>
  <c r="V30" i="8"/>
  <c r="V62" i="8"/>
  <c r="V94" i="8"/>
  <c r="V126" i="8"/>
  <c r="V158" i="8"/>
  <c r="V190" i="8"/>
  <c r="V222" i="8"/>
  <c r="V254" i="8"/>
  <c r="V286" i="8"/>
  <c r="V318" i="8"/>
  <c r="V350" i="8"/>
  <c r="V382" i="8"/>
  <c r="V414" i="8"/>
  <c r="V446" i="8"/>
  <c r="V470" i="8"/>
  <c r="V493" i="8"/>
  <c r="V515" i="8"/>
  <c r="V534" i="8"/>
  <c r="V557" i="8"/>
  <c r="V579" i="8"/>
  <c r="V598" i="8"/>
  <c r="V621" i="8"/>
  <c r="V643" i="8"/>
  <c r="V662" i="8"/>
  <c r="V685" i="8"/>
  <c r="V707" i="8"/>
  <c r="V726" i="8"/>
  <c r="V749" i="8"/>
  <c r="V771" i="8"/>
  <c r="V790" i="8"/>
  <c r="V813" i="8"/>
  <c r="V835" i="8"/>
  <c r="V854" i="8"/>
  <c r="V877" i="8"/>
  <c r="V897" i="8"/>
  <c r="V913" i="8"/>
  <c r="V929" i="8"/>
  <c r="V945" i="8"/>
  <c r="V961" i="8"/>
  <c r="V977" i="8"/>
  <c r="V993" i="8"/>
  <c r="V1009" i="8"/>
  <c r="V1025" i="8"/>
  <c r="V1041" i="8"/>
  <c r="V1056" i="8"/>
  <c r="V1069" i="8"/>
  <c r="V1081" i="8"/>
  <c r="V1094" i="8"/>
  <c r="V1107" i="8"/>
  <c r="V1120" i="8"/>
  <c r="V1133" i="8"/>
  <c r="V1145" i="8"/>
  <c r="V1158" i="8"/>
  <c r="V1171" i="8"/>
  <c r="V1184" i="8"/>
  <c r="V1197" i="8"/>
  <c r="V1209" i="8"/>
  <c r="V1222" i="8"/>
  <c r="V1235" i="8"/>
  <c r="V1248" i="8"/>
  <c r="V1261" i="8"/>
  <c r="V1273" i="8"/>
  <c r="V1285" i="8"/>
  <c r="V1296" i="8"/>
  <c r="V1307" i="8"/>
  <c r="V1317" i="8"/>
  <c r="V1328" i="8"/>
  <c r="V1339" i="8"/>
  <c r="V1349" i="8"/>
  <c r="V1360" i="8"/>
  <c r="V1371" i="8"/>
  <c r="V1381" i="8"/>
  <c r="V1392" i="8"/>
  <c r="V1403" i="8"/>
  <c r="V1413" i="8"/>
  <c r="V1424" i="8"/>
  <c r="V1435" i="8"/>
  <c r="V1445" i="8"/>
  <c r="V1456" i="8"/>
  <c r="V1467" i="8"/>
  <c r="V1477" i="8"/>
  <c r="V1488" i="8"/>
  <c r="V1499" i="8"/>
  <c r="V1509" i="8"/>
  <c r="V1520" i="8"/>
  <c r="V1531" i="8"/>
  <c r="V1541" i="8"/>
  <c r="V1552" i="8"/>
  <c r="V1563" i="8"/>
  <c r="V1573" i="8"/>
  <c r="V1584" i="8"/>
  <c r="V1592" i="8"/>
  <c r="V1600" i="8"/>
  <c r="V1608" i="8"/>
  <c r="V1616" i="8"/>
  <c r="V1624" i="8"/>
  <c r="V1632" i="8"/>
  <c r="V1640" i="8"/>
  <c r="V1648" i="8"/>
  <c r="V1656" i="8"/>
  <c r="V1664" i="8"/>
  <c r="V1672" i="8"/>
  <c r="V1680" i="8"/>
  <c r="V1688" i="8"/>
  <c r="V1696" i="8"/>
  <c r="V1704" i="8"/>
  <c r="V1712" i="8"/>
  <c r="V1720" i="8"/>
  <c r="V1728" i="8"/>
  <c r="V1736" i="8"/>
  <c r="V1744" i="8"/>
  <c r="V1752" i="8"/>
  <c r="V1760" i="8"/>
  <c r="V1768" i="8"/>
  <c r="V1776" i="8"/>
  <c r="V1784" i="8"/>
  <c r="V1792" i="8"/>
  <c r="V1800" i="8"/>
  <c r="V1808" i="8"/>
  <c r="V1816" i="8"/>
  <c r="V1824" i="8"/>
  <c r="V1832" i="8"/>
  <c r="V1840" i="8"/>
  <c r="V1848" i="8"/>
  <c r="V1856" i="8"/>
  <c r="V1864" i="8"/>
  <c r="V1872" i="8"/>
  <c r="V1880" i="8"/>
  <c r="V1888" i="8"/>
  <c r="V1896" i="8"/>
  <c r="V1904" i="8"/>
  <c r="V1912" i="8"/>
  <c r="V1920" i="8"/>
  <c r="V1928" i="8"/>
  <c r="V1936" i="8"/>
  <c r="V1944" i="8"/>
  <c r="V1952" i="8"/>
  <c r="V1960" i="8"/>
  <c r="V1968" i="8"/>
  <c r="V1976" i="8"/>
  <c r="V1984" i="8"/>
  <c r="V1992" i="8"/>
  <c r="V2000" i="8"/>
  <c r="V2008" i="8"/>
  <c r="V2016" i="8"/>
  <c r="V2024" i="8"/>
  <c r="V2032" i="8"/>
  <c r="V2040" i="8"/>
  <c r="V2048" i="8"/>
  <c r="V2056" i="8"/>
  <c r="V2064" i="8"/>
  <c r="V2072" i="8"/>
  <c r="V2080" i="8"/>
  <c r="V2088" i="8"/>
  <c r="V2096" i="8"/>
  <c r="V2104" i="8"/>
  <c r="V2112" i="8"/>
  <c r="V2120" i="8"/>
  <c r="V2128" i="8"/>
  <c r="V2136" i="8"/>
  <c r="V2144" i="8"/>
  <c r="V2152" i="8"/>
  <c r="V2160" i="8"/>
  <c r="V2168" i="8"/>
  <c r="V2176" i="8"/>
  <c r="V2184" i="8"/>
  <c r="V2192" i="8"/>
  <c r="V2200" i="8"/>
  <c r="V2208" i="8"/>
  <c r="V2216" i="8"/>
  <c r="V2224" i="8"/>
  <c r="V2232" i="8"/>
  <c r="V2240" i="8"/>
  <c r="V5" i="8"/>
  <c r="V37" i="8"/>
  <c r="V69" i="8"/>
  <c r="V101" i="8"/>
  <c r="V133" i="8"/>
  <c r="V165" i="8"/>
  <c r="V197" i="8"/>
  <c r="V229" i="8"/>
  <c r="V261" i="8"/>
  <c r="V293" i="8"/>
  <c r="V325" i="8"/>
  <c r="V357" i="8"/>
  <c r="V389" i="8"/>
  <c r="V421" i="8"/>
  <c r="V453" i="8"/>
  <c r="V475" i="8"/>
  <c r="V494" i="8"/>
  <c r="V517" i="8"/>
  <c r="V539" i="8"/>
  <c r="V558" i="8"/>
  <c r="V581" i="8"/>
  <c r="V603" i="8"/>
  <c r="V622" i="8"/>
  <c r="V645" i="8"/>
  <c r="V667" i="8"/>
  <c r="V686" i="8"/>
  <c r="V709" i="8"/>
  <c r="V731" i="8"/>
  <c r="V750" i="8"/>
  <c r="V773" i="8"/>
  <c r="V795" i="8"/>
  <c r="V814" i="8"/>
  <c r="V837" i="8"/>
  <c r="V859" i="8"/>
  <c r="V878" i="8"/>
  <c r="V899" i="8"/>
  <c r="V915" i="8"/>
  <c r="V931" i="8"/>
  <c r="V947" i="8"/>
  <c r="V963" i="8"/>
  <c r="V979" i="8"/>
  <c r="V995" i="8"/>
  <c r="V1011" i="8"/>
  <c r="V1027" i="8"/>
  <c r="V1043" i="8"/>
  <c r="V1057" i="8"/>
  <c r="V1070" i="8"/>
  <c r="V1083" i="8"/>
  <c r="V1096" i="8"/>
  <c r="V1109" i="8"/>
  <c r="V1121" i="8"/>
  <c r="V1134" i="8"/>
  <c r="V1147" i="8"/>
  <c r="V1160" i="8"/>
  <c r="V1173" i="8"/>
  <c r="V1185" i="8"/>
  <c r="V1198" i="8"/>
  <c r="V1211" i="8"/>
  <c r="V1224" i="8"/>
  <c r="V1237" i="8"/>
  <c r="V1249" i="8"/>
  <c r="V1262" i="8"/>
  <c r="V1275" i="8"/>
  <c r="V1286" i="8"/>
  <c r="V1297" i="8"/>
  <c r="V1308" i="8"/>
  <c r="V1318" i="8"/>
  <c r="V1329" i="8"/>
  <c r="V1340" i="8"/>
  <c r="V1350" i="8"/>
  <c r="V1361" i="8"/>
  <c r="V1372" i="8"/>
  <c r="V1382" i="8"/>
  <c r="V1393" i="8"/>
  <c r="V1404" i="8"/>
  <c r="V1414" i="8"/>
  <c r="V1425" i="8"/>
  <c r="V1436" i="8"/>
  <c r="V1446" i="8"/>
  <c r="V1457" i="8"/>
  <c r="V1468" i="8"/>
  <c r="V1478" i="8"/>
  <c r="V1489" i="8"/>
  <c r="V1500" i="8"/>
  <c r="V1510" i="8"/>
  <c r="V1521" i="8"/>
  <c r="V1532" i="8"/>
  <c r="V1542" i="8"/>
  <c r="V1553" i="8"/>
  <c r="V1564" i="8"/>
  <c r="V1574" i="8"/>
  <c r="V1585" i="8"/>
  <c r="V1593" i="8"/>
  <c r="V1601" i="8"/>
  <c r="V1609" i="8"/>
  <c r="V1617" i="8"/>
  <c r="V1625" i="8"/>
  <c r="V1633" i="8"/>
  <c r="V1641" i="8"/>
  <c r="V1649" i="8"/>
  <c r="V1657" i="8"/>
  <c r="V1665" i="8"/>
  <c r="V1673" i="8"/>
  <c r="V1681" i="8"/>
  <c r="V1689" i="8"/>
  <c r="V1697" i="8"/>
  <c r="V1705" i="8"/>
  <c r="V1713" i="8"/>
  <c r="V1721" i="8"/>
  <c r="V1729" i="8"/>
  <c r="V1737" i="8"/>
  <c r="V1745" i="8"/>
  <c r="V1753" i="8"/>
  <c r="V1761" i="8"/>
  <c r="V1769" i="8"/>
  <c r="V1777" i="8"/>
  <c r="V1785" i="8"/>
  <c r="V1793" i="8"/>
  <c r="V1801" i="8"/>
  <c r="V1809" i="8"/>
  <c r="V1817" i="8"/>
  <c r="V1825" i="8"/>
  <c r="V1833" i="8"/>
  <c r="V1841" i="8"/>
  <c r="V1849" i="8"/>
  <c r="V1857" i="8"/>
  <c r="V1865" i="8"/>
  <c r="V1873" i="8"/>
  <c r="V1881" i="8"/>
  <c r="V1889" i="8"/>
  <c r="V1897" i="8"/>
  <c r="V1905" i="8"/>
  <c r="V1913" i="8"/>
  <c r="V1921" i="8"/>
  <c r="V1929" i="8"/>
  <c r="V1937" i="8"/>
  <c r="V1945" i="8"/>
  <c r="V1953" i="8"/>
  <c r="V1961" i="8"/>
  <c r="V1969" i="8"/>
  <c r="V1977" i="8"/>
  <c r="V1985" i="8"/>
  <c r="V1993" i="8"/>
  <c r="V2001" i="8"/>
  <c r="V2009" i="8"/>
  <c r="V2017" i="8"/>
  <c r="V2025" i="8"/>
  <c r="V2033" i="8"/>
  <c r="V2041" i="8"/>
  <c r="V2049" i="8"/>
  <c r="V6" i="8"/>
  <c r="V38" i="8"/>
  <c r="V70" i="8"/>
  <c r="V102" i="8"/>
  <c r="V134" i="8"/>
  <c r="V166" i="8"/>
  <c r="V198" i="8"/>
  <c r="V230" i="8"/>
  <c r="V262" i="8"/>
  <c r="V294" i="8"/>
  <c r="V326" i="8"/>
  <c r="V358" i="8"/>
  <c r="V390" i="8"/>
  <c r="V422" i="8"/>
  <c r="V454" i="8"/>
  <c r="V477" i="8"/>
  <c r="V499" i="8"/>
  <c r="V518" i="8"/>
  <c r="V541" i="8"/>
  <c r="V563" i="8"/>
  <c r="V582" i="8"/>
  <c r="V605" i="8"/>
  <c r="V627" i="8"/>
  <c r="V646" i="8"/>
  <c r="V669" i="8"/>
  <c r="V691" i="8"/>
  <c r="V710" i="8"/>
  <c r="V733" i="8"/>
  <c r="V755" i="8"/>
  <c r="V774" i="8"/>
  <c r="V797" i="8"/>
  <c r="V819" i="8"/>
  <c r="V838" i="8"/>
  <c r="V861" i="8"/>
  <c r="V883" i="8"/>
  <c r="V901" i="8"/>
  <c r="V917" i="8"/>
  <c r="V933" i="8"/>
  <c r="V949" i="8"/>
  <c r="V965" i="8"/>
  <c r="V981" i="8"/>
  <c r="V997" i="8"/>
  <c r="V1013" i="8"/>
  <c r="V1029" i="8"/>
  <c r="V1045" i="8"/>
  <c r="V1059" i="8"/>
  <c r="V1072" i="8"/>
  <c r="V1085" i="8"/>
  <c r="V1097" i="8"/>
  <c r="V1110" i="8"/>
  <c r="V1123" i="8"/>
  <c r="V1136" i="8"/>
  <c r="V1149" i="8"/>
  <c r="V1161" i="8"/>
  <c r="V1174" i="8"/>
  <c r="V1187" i="8"/>
  <c r="V1200" i="8"/>
  <c r="V1213" i="8"/>
  <c r="V1225" i="8"/>
  <c r="V1238" i="8"/>
  <c r="V1251" i="8"/>
  <c r="V1264" i="8"/>
  <c r="V1277" i="8"/>
  <c r="V1288" i="8"/>
  <c r="V1299" i="8"/>
  <c r="V1309" i="8"/>
  <c r="V1320" i="8"/>
  <c r="V1331" i="8"/>
  <c r="V1341" i="8"/>
  <c r="V1352" i="8"/>
  <c r="V1363" i="8"/>
  <c r="V1373" i="8"/>
  <c r="V1384" i="8"/>
  <c r="V1395" i="8"/>
  <c r="V1405" i="8"/>
  <c r="V1416" i="8"/>
  <c r="V1427" i="8"/>
  <c r="V1437" i="8"/>
  <c r="V1448" i="8"/>
  <c r="V1459" i="8"/>
  <c r="V1469" i="8"/>
  <c r="V1480" i="8"/>
  <c r="V1491" i="8"/>
  <c r="V1501" i="8"/>
  <c r="V1512" i="8"/>
  <c r="V1523" i="8"/>
  <c r="V1533" i="8"/>
  <c r="V1544" i="8"/>
  <c r="V1555" i="8"/>
  <c r="V1565" i="8"/>
  <c r="V1576" i="8"/>
  <c r="V1586" i="8"/>
  <c r="V1594" i="8"/>
  <c r="V1602" i="8"/>
  <c r="V1610" i="8"/>
  <c r="V1618" i="8"/>
  <c r="V1626" i="8"/>
  <c r="V1634" i="8"/>
  <c r="V1642" i="8"/>
  <c r="V1650" i="8"/>
  <c r="V1658" i="8"/>
  <c r="V1666" i="8"/>
  <c r="V1674" i="8"/>
  <c r="V1682" i="8"/>
  <c r="V1690" i="8"/>
  <c r="V1698" i="8"/>
  <c r="V1706" i="8"/>
  <c r="V1714" i="8"/>
  <c r="V1722" i="8"/>
  <c r="V1730" i="8"/>
  <c r="V1738" i="8"/>
  <c r="V1746" i="8"/>
  <c r="V1754" i="8"/>
  <c r="V1762" i="8"/>
  <c r="V1770" i="8"/>
  <c r="V1778" i="8"/>
  <c r="V1786" i="8"/>
  <c r="V1794" i="8"/>
  <c r="V1802" i="8"/>
  <c r="V1810" i="8"/>
  <c r="V1818" i="8"/>
  <c r="V1826" i="8"/>
  <c r="V1834" i="8"/>
  <c r="V1842" i="8"/>
  <c r="V1850" i="8"/>
  <c r="V1858" i="8"/>
  <c r="V1866" i="8"/>
  <c r="V1874" i="8"/>
  <c r="V1882" i="8"/>
  <c r="V1890" i="8"/>
  <c r="V1898" i="8"/>
  <c r="V1906" i="8"/>
  <c r="V1914" i="8"/>
  <c r="V1922" i="8"/>
  <c r="V1930" i="8"/>
  <c r="V1938" i="8"/>
  <c r="V1946" i="8"/>
  <c r="V1954" i="8"/>
  <c r="V1962" i="8"/>
  <c r="V1970" i="8"/>
  <c r="V1978" i="8"/>
  <c r="V1986" i="8"/>
  <c r="V1994" i="8"/>
  <c r="V2002" i="8"/>
  <c r="V2010" i="8"/>
  <c r="V2018" i="8"/>
  <c r="V2026" i="8"/>
  <c r="V2034" i="8"/>
  <c r="V2042" i="8"/>
  <c r="V2050" i="8"/>
  <c r="V2058" i="8"/>
  <c r="V2066" i="8"/>
  <c r="V2074" i="8"/>
  <c r="V2082" i="8"/>
  <c r="V2090" i="8"/>
  <c r="V2098" i="8"/>
  <c r="V2106" i="8"/>
  <c r="V2114" i="8"/>
  <c r="V2122" i="8"/>
  <c r="V2130" i="8"/>
  <c r="V2138" i="8"/>
  <c r="V2146" i="8"/>
  <c r="V2154" i="8"/>
  <c r="V2162" i="8"/>
  <c r="V2170" i="8"/>
  <c r="V2178" i="8"/>
  <c r="V2186" i="8"/>
  <c r="V2194" i="8"/>
  <c r="V2202" i="8"/>
  <c r="V2210" i="8"/>
  <c r="V2218" i="8"/>
  <c r="V2226" i="8"/>
  <c r="V2234" i="8"/>
  <c r="V2242" i="8"/>
  <c r="V109" i="8"/>
  <c r="V237" i="8"/>
  <c r="V365" i="8"/>
  <c r="V478" i="8"/>
  <c r="V565" i="8"/>
  <c r="V651" i="8"/>
  <c r="V734" i="8"/>
  <c r="V821" i="8"/>
  <c r="V902" i="8"/>
  <c r="V966" i="8"/>
  <c r="V1030" i="8"/>
  <c r="V1086" i="8"/>
  <c r="V1137" i="8"/>
  <c r="V1189" i="8"/>
  <c r="V1240" i="8"/>
  <c r="V1289" i="8"/>
  <c r="V1332" i="8"/>
  <c r="V1374" i="8"/>
  <c r="V1417" i="8"/>
  <c r="V1460" i="8"/>
  <c r="V1502" i="8"/>
  <c r="V1545" i="8"/>
  <c r="V1587" i="8"/>
  <c r="V1619" i="8"/>
  <c r="V1651" i="8"/>
  <c r="V1683" i="8"/>
  <c r="V1715" i="8"/>
  <c r="V1747" i="8"/>
  <c r="V1779" i="8"/>
  <c r="V1811" i="8"/>
  <c r="V1843" i="8"/>
  <c r="V1875" i="8"/>
  <c r="V1907" i="8"/>
  <c r="V1939" i="8"/>
  <c r="V1971" i="8"/>
  <c r="V2003" i="8"/>
  <c r="V2035" i="8"/>
  <c r="V2060" i="8"/>
  <c r="V2083" i="8"/>
  <c r="V2105" i="8"/>
  <c r="V2124" i="8"/>
  <c r="V2147" i="8"/>
  <c r="V2169" i="8"/>
  <c r="V2188" i="8"/>
  <c r="V2211" i="8"/>
  <c r="V2233" i="8"/>
  <c r="V110" i="8"/>
  <c r="V238" i="8"/>
  <c r="V366" i="8"/>
  <c r="V483" i="8"/>
  <c r="V566" i="8"/>
  <c r="V653" i="8"/>
  <c r="V739" i="8"/>
  <c r="V822" i="8"/>
  <c r="V905" i="8"/>
  <c r="V969" i="8"/>
  <c r="V1033" i="8"/>
  <c r="V1088" i="8"/>
  <c r="V1139" i="8"/>
  <c r="V1190" i="8"/>
  <c r="V1241" i="8"/>
  <c r="V1291" i="8"/>
  <c r="V1333" i="8"/>
  <c r="V1376" i="8"/>
  <c r="V1419" i="8"/>
  <c r="V1461" i="8"/>
  <c r="V1504" i="8"/>
  <c r="V1547" i="8"/>
  <c r="V1588" i="8"/>
  <c r="V1620" i="8"/>
  <c r="V1652" i="8"/>
  <c r="V1684" i="8"/>
  <c r="V1716" i="8"/>
  <c r="V1748" i="8"/>
  <c r="V1780" i="8"/>
  <c r="V1812" i="8"/>
  <c r="V1844" i="8"/>
  <c r="V1876" i="8"/>
  <c r="V1908" i="8"/>
  <c r="V1940" i="8"/>
  <c r="V1972" i="8"/>
  <c r="V2004" i="8"/>
  <c r="V2036" i="8"/>
  <c r="V2065" i="8"/>
  <c r="V2084" i="8"/>
  <c r="V2107" i="8"/>
  <c r="V2129" i="8"/>
  <c r="V2148" i="8"/>
  <c r="V2171" i="8"/>
  <c r="V2193" i="8"/>
  <c r="V2212" i="8"/>
  <c r="V2235" i="8"/>
  <c r="V13" i="8"/>
  <c r="V141" i="8"/>
  <c r="V269" i="8"/>
  <c r="V397" i="8"/>
  <c r="V501" i="8"/>
  <c r="V587" i="8"/>
  <c r="V670" i="8"/>
  <c r="V757" i="8"/>
  <c r="V843" i="8"/>
  <c r="V918" i="8"/>
  <c r="V982" i="8"/>
  <c r="V1046" i="8"/>
  <c r="V1099" i="8"/>
  <c r="V1150" i="8"/>
  <c r="V1201" i="8"/>
  <c r="V1253" i="8"/>
  <c r="V1300" i="8"/>
  <c r="V1342" i="8"/>
  <c r="V1385" i="8"/>
  <c r="V1428" i="8"/>
  <c r="V1470" i="8"/>
  <c r="V1513" i="8"/>
  <c r="V1556" i="8"/>
  <c r="V1595" i="8"/>
  <c r="V1627" i="8"/>
  <c r="V1659" i="8"/>
  <c r="V1691" i="8"/>
  <c r="V1723" i="8"/>
  <c r="V1755" i="8"/>
  <c r="V1787" i="8"/>
  <c r="V1819" i="8"/>
  <c r="V1851" i="8"/>
  <c r="V1883" i="8"/>
  <c r="V1915" i="8"/>
  <c r="V1947" i="8"/>
  <c r="V1979" i="8"/>
  <c r="V2011" i="8"/>
  <c r="V2043" i="8"/>
  <c r="V2067" i="8"/>
  <c r="V2089" i="8"/>
  <c r="V2108" i="8"/>
  <c r="V2131" i="8"/>
  <c r="V2153" i="8"/>
  <c r="V2172" i="8"/>
  <c r="V2195" i="8"/>
  <c r="V2217" i="8"/>
  <c r="V2236" i="8"/>
  <c r="V14" i="8"/>
  <c r="V142" i="8"/>
  <c r="V270" i="8"/>
  <c r="V398" i="8"/>
  <c r="V502" i="8"/>
  <c r="V589" i="8"/>
  <c r="V675" i="8"/>
  <c r="V758" i="8"/>
  <c r="V845" i="8"/>
  <c r="V921" i="8"/>
  <c r="V985" i="8"/>
  <c r="V1049" i="8"/>
  <c r="V1101" i="8"/>
  <c r="V1152" i="8"/>
  <c r="V1203" i="8"/>
  <c r="V1254" i="8"/>
  <c r="V1301" i="8"/>
  <c r="V1344" i="8"/>
  <c r="V1387" i="8"/>
  <c r="V1429" i="8"/>
  <c r="V1472" i="8"/>
  <c r="V1515" i="8"/>
  <c r="V1557" i="8"/>
  <c r="V1596" i="8"/>
  <c r="V1628" i="8"/>
  <c r="V1660" i="8"/>
  <c r="V1692" i="8"/>
  <c r="V1724" i="8"/>
  <c r="V1756" i="8"/>
  <c r="V1788" i="8"/>
  <c r="V1820" i="8"/>
  <c r="V1852" i="8"/>
  <c r="V1884" i="8"/>
  <c r="V1916" i="8"/>
  <c r="V1948" i="8"/>
  <c r="V1980" i="8"/>
  <c r="V2012" i="8"/>
  <c r="V2044" i="8"/>
  <c r="V2068" i="8"/>
  <c r="V2091" i="8"/>
  <c r="V2113" i="8"/>
  <c r="V2132" i="8"/>
  <c r="V2155" i="8"/>
  <c r="V2177" i="8"/>
  <c r="V2196" i="8"/>
  <c r="V2219" i="8"/>
  <c r="V2241" i="8"/>
  <c r="V45" i="8"/>
  <c r="V173" i="8"/>
  <c r="V301" i="8"/>
  <c r="V429" i="8"/>
  <c r="V523" i="8"/>
  <c r="V606" i="8"/>
  <c r="V693" i="8"/>
  <c r="V779" i="8"/>
  <c r="V862" i="8"/>
  <c r="V934" i="8"/>
  <c r="V998" i="8"/>
  <c r="V1061" i="8"/>
  <c r="V1112" i="8"/>
  <c r="V1163" i="8"/>
  <c r="V1214" i="8"/>
  <c r="V1265" i="8"/>
  <c r="V1310" i="8"/>
  <c r="V1353" i="8"/>
  <c r="V1396" i="8"/>
  <c r="V1438" i="8"/>
  <c r="V1481" i="8"/>
  <c r="V1524" i="8"/>
  <c r="V1566" i="8"/>
  <c r="V1603" i="8"/>
  <c r="V1635" i="8"/>
  <c r="V1667" i="8"/>
  <c r="V1699" i="8"/>
  <c r="V1731" i="8"/>
  <c r="V1763" i="8"/>
  <c r="V1795" i="8"/>
  <c r="V1827" i="8"/>
  <c r="V1859" i="8"/>
  <c r="V1891" i="8"/>
  <c r="V1923" i="8"/>
  <c r="V1955" i="8"/>
  <c r="V1987" i="8"/>
  <c r="V2019" i="8"/>
  <c r="V2051" i="8"/>
  <c r="V2073" i="8"/>
  <c r="V2092" i="8"/>
  <c r="V2115" i="8"/>
  <c r="V2137" i="8"/>
  <c r="V2156" i="8"/>
  <c r="V2179" i="8"/>
  <c r="V2201" i="8"/>
  <c r="V2220" i="8"/>
  <c r="V78" i="8"/>
  <c r="V206" i="8"/>
  <c r="V334" i="8"/>
  <c r="V461" i="8"/>
  <c r="V547" i="8"/>
  <c r="V630" i="8"/>
  <c r="V717" i="8"/>
  <c r="V803" i="8"/>
  <c r="V886" i="8"/>
  <c r="V953" i="8"/>
  <c r="V1017" i="8"/>
  <c r="V1075" i="8"/>
  <c r="V1126" i="8"/>
  <c r="V1177" i="8"/>
  <c r="V1229" i="8"/>
  <c r="V1280" i="8"/>
  <c r="V1323" i="8"/>
  <c r="V1365" i="8"/>
  <c r="V1408" i="8"/>
  <c r="V1451" i="8"/>
  <c r="V1493" i="8"/>
  <c r="V1536" i="8"/>
  <c r="V1579" i="8"/>
  <c r="V1612" i="8"/>
  <c r="V1644" i="8"/>
  <c r="V1676" i="8"/>
  <c r="V1708" i="8"/>
  <c r="V1740" i="8"/>
  <c r="V1772" i="8"/>
  <c r="V1804" i="8"/>
  <c r="V1836" i="8"/>
  <c r="V1868" i="8"/>
  <c r="V1900" i="8"/>
  <c r="V1932" i="8"/>
  <c r="V1964" i="8"/>
  <c r="V1996" i="8"/>
  <c r="V2028" i="8"/>
  <c r="V2059" i="8"/>
  <c r="V2081" i="8"/>
  <c r="V2100" i="8"/>
  <c r="V2123" i="8"/>
  <c r="V2145" i="8"/>
  <c r="V2164" i="8"/>
  <c r="V2187" i="8"/>
  <c r="V2209" i="8"/>
  <c r="V2228" i="8"/>
  <c r="V46" i="8"/>
  <c r="V525" i="8"/>
  <c r="V867" i="8"/>
  <c r="V1113" i="8"/>
  <c r="V1312" i="8"/>
  <c r="V1483" i="8"/>
  <c r="V1636" i="8"/>
  <c r="V1764" i="8"/>
  <c r="V1892" i="8"/>
  <c r="V2020" i="8"/>
  <c r="V2116" i="8"/>
  <c r="V2203" i="8"/>
  <c r="V77" i="8"/>
  <c r="V542" i="8"/>
  <c r="V885" i="8"/>
  <c r="V1125" i="8"/>
  <c r="V1321" i="8"/>
  <c r="V1492" i="8"/>
  <c r="V1643" i="8"/>
  <c r="V1771" i="8"/>
  <c r="V1899" i="8"/>
  <c r="V2027" i="8"/>
  <c r="V2121" i="8"/>
  <c r="V2204" i="8"/>
  <c r="V174" i="8"/>
  <c r="V611" i="8"/>
  <c r="V937" i="8"/>
  <c r="V1165" i="8"/>
  <c r="V1355" i="8"/>
  <c r="V1525" i="8"/>
  <c r="V1668" i="8"/>
  <c r="V1796" i="8"/>
  <c r="V1924" i="8"/>
  <c r="V2052" i="8"/>
  <c r="V2139" i="8"/>
  <c r="V2225" i="8"/>
  <c r="V205" i="8"/>
  <c r="V629" i="8"/>
  <c r="V950" i="8"/>
  <c r="V1176" i="8"/>
  <c r="V1364" i="8"/>
  <c r="V1534" i="8"/>
  <c r="V1675" i="8"/>
  <c r="V1803" i="8"/>
  <c r="V1931" i="8"/>
  <c r="V2057" i="8"/>
  <c r="V2140" i="8"/>
  <c r="V2227" i="8"/>
  <c r="V302" i="8"/>
  <c r="V694" i="8"/>
  <c r="V1001" i="8"/>
  <c r="V1216" i="8"/>
  <c r="V1397" i="8"/>
  <c r="V1568" i="8"/>
  <c r="V1700" i="8"/>
  <c r="V1828" i="8"/>
  <c r="V1956" i="8"/>
  <c r="V2075" i="8"/>
  <c r="V2161" i="8"/>
  <c r="V459" i="8"/>
  <c r="V798" i="8"/>
  <c r="V1073" i="8"/>
  <c r="V1278" i="8"/>
  <c r="V1449" i="8"/>
  <c r="V1611" i="8"/>
  <c r="V1739" i="8"/>
  <c r="V1867" i="8"/>
  <c r="V1995" i="8"/>
  <c r="V2099" i="8"/>
  <c r="V2185" i="8"/>
  <c r="V715" i="8"/>
  <c r="V1577" i="8"/>
  <c r="V2076" i="8"/>
  <c r="V333" i="8"/>
  <c r="V430" i="8"/>
  <c r="V1440" i="8"/>
  <c r="V1988" i="8"/>
  <c r="V781" i="8"/>
  <c r="V1604" i="8"/>
  <c r="V2097" i="8"/>
  <c r="V1014" i="8"/>
  <c r="V1707" i="8"/>
  <c r="V2163" i="8"/>
  <c r="V1062" i="8"/>
  <c r="V1732" i="8"/>
  <c r="V2180" i="8"/>
  <c r="V1227" i="8"/>
  <c r="V1835" i="8"/>
  <c r="V1267" i="8"/>
  <c r="V1860" i="8"/>
  <c r="V1406" i="8"/>
  <c r="V1963" i="8"/>
  <c r="U6" i="8"/>
  <c r="U14" i="8"/>
  <c r="U22" i="8"/>
  <c r="U30" i="8"/>
  <c r="U38" i="8"/>
  <c r="U46" i="8"/>
  <c r="U54" i="8"/>
  <c r="U62" i="8"/>
  <c r="U70" i="8"/>
  <c r="U78" i="8"/>
  <c r="U86" i="8"/>
  <c r="U94" i="8"/>
  <c r="U102" i="8"/>
  <c r="U110" i="8"/>
  <c r="U118" i="8"/>
  <c r="U126" i="8"/>
  <c r="U134" i="8"/>
  <c r="U142" i="8"/>
  <c r="U150" i="8"/>
  <c r="U158" i="8"/>
  <c r="U166" i="8"/>
  <c r="U174" i="8"/>
  <c r="U182" i="8"/>
  <c r="U190" i="8"/>
  <c r="U198" i="8"/>
  <c r="U206" i="8"/>
  <c r="U214" i="8"/>
  <c r="U222" i="8"/>
  <c r="U230" i="8"/>
  <c r="U238" i="8"/>
  <c r="U246" i="8"/>
  <c r="U254" i="8"/>
  <c r="U262" i="8"/>
  <c r="U270" i="8"/>
  <c r="U278" i="8"/>
  <c r="U286" i="8"/>
  <c r="U294" i="8"/>
  <c r="U302" i="8"/>
  <c r="U310" i="8"/>
  <c r="U318" i="8"/>
  <c r="U326" i="8"/>
  <c r="U334" i="8"/>
  <c r="U342" i="8"/>
  <c r="U350" i="8"/>
  <c r="U358" i="8"/>
  <c r="U366" i="8"/>
  <c r="U374" i="8"/>
  <c r="U382" i="8"/>
  <c r="U390" i="8"/>
  <c r="U398" i="8"/>
  <c r="U406" i="8"/>
  <c r="U414" i="8"/>
  <c r="U422" i="8"/>
  <c r="U430" i="8"/>
  <c r="U438" i="8"/>
  <c r="U446" i="8"/>
  <c r="U454" i="8"/>
  <c r="U462" i="8"/>
  <c r="U470" i="8"/>
  <c r="U478" i="8"/>
  <c r="U486" i="8"/>
  <c r="U494" i="8"/>
  <c r="U502" i="8"/>
  <c r="U510" i="8"/>
  <c r="U518" i="8"/>
  <c r="U526" i="8"/>
  <c r="U534" i="8"/>
  <c r="U542" i="8"/>
  <c r="U550" i="8"/>
  <c r="U558" i="8"/>
  <c r="U566" i="8"/>
  <c r="U574" i="8"/>
  <c r="U582" i="8"/>
  <c r="U590" i="8"/>
  <c r="U598" i="8"/>
  <c r="U606" i="8"/>
  <c r="U614" i="8"/>
  <c r="U622" i="8"/>
  <c r="U630" i="8"/>
  <c r="U638" i="8"/>
  <c r="U646" i="8"/>
  <c r="U654" i="8"/>
  <c r="U662" i="8"/>
  <c r="U670" i="8"/>
  <c r="U678" i="8"/>
  <c r="U686" i="8"/>
  <c r="U694" i="8"/>
  <c r="U702" i="8"/>
  <c r="U710" i="8"/>
  <c r="U718" i="8"/>
  <c r="U726" i="8"/>
  <c r="U734" i="8"/>
  <c r="U742" i="8"/>
  <c r="U750" i="8"/>
  <c r="U758" i="8"/>
  <c r="U766" i="8"/>
  <c r="U774" i="8"/>
  <c r="U782" i="8"/>
  <c r="U790" i="8"/>
  <c r="U798" i="8"/>
  <c r="U806" i="8"/>
  <c r="U814" i="8"/>
  <c r="U822" i="8"/>
  <c r="U830" i="8"/>
  <c r="U838" i="8"/>
  <c r="U846" i="8"/>
  <c r="U854" i="8"/>
  <c r="U862" i="8"/>
  <c r="U870" i="8"/>
  <c r="U878" i="8"/>
  <c r="U886" i="8"/>
  <c r="U894" i="8"/>
  <c r="U902" i="8"/>
  <c r="U910" i="8"/>
  <c r="U918" i="8"/>
  <c r="U926" i="8"/>
  <c r="U934" i="8"/>
  <c r="U942" i="8"/>
  <c r="U950" i="8"/>
  <c r="U958" i="8"/>
  <c r="U966" i="8"/>
  <c r="U974" i="8"/>
  <c r="U7" i="8"/>
  <c r="U15" i="8"/>
  <c r="U23" i="8"/>
  <c r="U31" i="8"/>
  <c r="U39" i="8"/>
  <c r="U47" i="8"/>
  <c r="U55" i="8"/>
  <c r="U63" i="8"/>
  <c r="U71" i="8"/>
  <c r="U79" i="8"/>
  <c r="U87" i="8"/>
  <c r="U95" i="8"/>
  <c r="U103" i="8"/>
  <c r="U111" i="8"/>
  <c r="U119" i="8"/>
  <c r="U127" i="8"/>
  <c r="U135" i="8"/>
  <c r="U143" i="8"/>
  <c r="U151" i="8"/>
  <c r="U159" i="8"/>
  <c r="U167" i="8"/>
  <c r="U175" i="8"/>
  <c r="U183" i="8"/>
  <c r="U191" i="8"/>
  <c r="U199" i="8"/>
  <c r="U207" i="8"/>
  <c r="U215" i="8"/>
  <c r="U223" i="8"/>
  <c r="U231" i="8"/>
  <c r="U239" i="8"/>
  <c r="U247" i="8"/>
  <c r="U255" i="8"/>
  <c r="U263" i="8"/>
  <c r="U271" i="8"/>
  <c r="U279" i="8"/>
  <c r="U287" i="8"/>
  <c r="U295" i="8"/>
  <c r="U303" i="8"/>
  <c r="U311" i="8"/>
  <c r="U319" i="8"/>
  <c r="U327" i="8"/>
  <c r="U335" i="8"/>
  <c r="U343" i="8"/>
  <c r="U351" i="8"/>
  <c r="U359" i="8"/>
  <c r="U367" i="8"/>
  <c r="U375" i="8"/>
  <c r="U383" i="8"/>
  <c r="U391" i="8"/>
  <c r="U399" i="8"/>
  <c r="U407" i="8"/>
  <c r="U415" i="8"/>
  <c r="U423" i="8"/>
  <c r="U431" i="8"/>
  <c r="U439" i="8"/>
  <c r="U447" i="8"/>
  <c r="U455" i="8"/>
  <c r="U463" i="8"/>
  <c r="U471" i="8"/>
  <c r="U479" i="8"/>
  <c r="U487" i="8"/>
  <c r="U495" i="8"/>
  <c r="U503" i="8"/>
  <c r="U511" i="8"/>
  <c r="U519" i="8"/>
  <c r="U527" i="8"/>
  <c r="U535" i="8"/>
  <c r="U543" i="8"/>
  <c r="U551" i="8"/>
  <c r="U559" i="8"/>
  <c r="U567" i="8"/>
  <c r="U575" i="8"/>
  <c r="U583" i="8"/>
  <c r="U591" i="8"/>
  <c r="U599" i="8"/>
  <c r="U607" i="8"/>
  <c r="U615" i="8"/>
  <c r="U623" i="8"/>
  <c r="U631" i="8"/>
  <c r="U639" i="8"/>
  <c r="U647" i="8"/>
  <c r="U655" i="8"/>
  <c r="U663" i="8"/>
  <c r="U671" i="8"/>
  <c r="U679" i="8"/>
  <c r="U687" i="8"/>
  <c r="U695" i="8"/>
  <c r="U703" i="8"/>
  <c r="U711" i="8"/>
  <c r="U719" i="8"/>
  <c r="U727" i="8"/>
  <c r="U735" i="8"/>
  <c r="U743" i="8"/>
  <c r="U751" i="8"/>
  <c r="U759" i="8"/>
  <c r="U767" i="8"/>
  <c r="U775" i="8"/>
  <c r="U783" i="8"/>
  <c r="U791" i="8"/>
  <c r="U799" i="8"/>
  <c r="U807" i="8"/>
  <c r="U815" i="8"/>
  <c r="U823" i="8"/>
  <c r="U831" i="8"/>
  <c r="U839" i="8"/>
  <c r="U847" i="8"/>
  <c r="U855" i="8"/>
  <c r="U863" i="8"/>
  <c r="U871" i="8"/>
  <c r="U879" i="8"/>
  <c r="U887" i="8"/>
  <c r="U895" i="8"/>
  <c r="U903" i="8"/>
  <c r="U911" i="8"/>
  <c r="U919" i="8"/>
  <c r="U927" i="8"/>
  <c r="U935" i="8"/>
  <c r="U943" i="8"/>
  <c r="U951" i="8"/>
  <c r="U959" i="8"/>
  <c r="U967" i="8"/>
  <c r="U975" i="8"/>
  <c r="U8" i="8"/>
  <c r="U16" i="8"/>
  <c r="U24" i="8"/>
  <c r="U32" i="8"/>
  <c r="U40" i="8"/>
  <c r="U48" i="8"/>
  <c r="U56" i="8"/>
  <c r="U64" i="8"/>
  <c r="U72" i="8"/>
  <c r="U80" i="8"/>
  <c r="U88" i="8"/>
  <c r="U96" i="8"/>
  <c r="U104" i="8"/>
  <c r="U112" i="8"/>
  <c r="U120" i="8"/>
  <c r="U128" i="8"/>
  <c r="U136" i="8"/>
  <c r="U144" i="8"/>
  <c r="U152" i="8"/>
  <c r="U160" i="8"/>
  <c r="U168" i="8"/>
  <c r="U176" i="8"/>
  <c r="U184" i="8"/>
  <c r="U192" i="8"/>
  <c r="U200" i="8"/>
  <c r="U208" i="8"/>
  <c r="U216" i="8"/>
  <c r="U224" i="8"/>
  <c r="U232" i="8"/>
  <c r="U240" i="8"/>
  <c r="U248" i="8"/>
  <c r="U256" i="8"/>
  <c r="U264" i="8"/>
  <c r="U272" i="8"/>
  <c r="U280" i="8"/>
  <c r="U288" i="8"/>
  <c r="U296" i="8"/>
  <c r="U304" i="8"/>
  <c r="U312" i="8"/>
  <c r="U320" i="8"/>
  <c r="U328" i="8"/>
  <c r="U336" i="8"/>
  <c r="U344" i="8"/>
  <c r="U352" i="8"/>
  <c r="U360" i="8"/>
  <c r="U368" i="8"/>
  <c r="U376" i="8"/>
  <c r="U384" i="8"/>
  <c r="U392" i="8"/>
  <c r="U400" i="8"/>
  <c r="U408" i="8"/>
  <c r="U416" i="8"/>
  <c r="U424" i="8"/>
  <c r="U432" i="8"/>
  <c r="U440" i="8"/>
  <c r="U448" i="8"/>
  <c r="U456" i="8"/>
  <c r="U464" i="8"/>
  <c r="U472" i="8"/>
  <c r="U480" i="8"/>
  <c r="U488" i="8"/>
  <c r="U496" i="8"/>
  <c r="U504" i="8"/>
  <c r="U512" i="8"/>
  <c r="U520" i="8"/>
  <c r="U528" i="8"/>
  <c r="U536" i="8"/>
  <c r="U544" i="8"/>
  <c r="U552" i="8"/>
  <c r="U560" i="8"/>
  <c r="U568" i="8"/>
  <c r="U576" i="8"/>
  <c r="U584" i="8"/>
  <c r="U592" i="8"/>
  <c r="U600" i="8"/>
  <c r="U608" i="8"/>
  <c r="U616" i="8"/>
  <c r="U624" i="8"/>
  <c r="U632" i="8"/>
  <c r="U640" i="8"/>
  <c r="U648" i="8"/>
  <c r="U656" i="8"/>
  <c r="U664" i="8"/>
  <c r="U672" i="8"/>
  <c r="U680" i="8"/>
  <c r="U688" i="8"/>
  <c r="U696" i="8"/>
  <c r="U704" i="8"/>
  <c r="U712" i="8"/>
  <c r="U720" i="8"/>
  <c r="U728" i="8"/>
  <c r="U736" i="8"/>
  <c r="U744" i="8"/>
  <c r="U752" i="8"/>
  <c r="U760" i="8"/>
  <c r="U768" i="8"/>
  <c r="U776" i="8"/>
  <c r="U784" i="8"/>
  <c r="U792" i="8"/>
  <c r="U800" i="8"/>
  <c r="U808" i="8"/>
  <c r="U816" i="8"/>
  <c r="U824" i="8"/>
  <c r="U832" i="8"/>
  <c r="U840" i="8"/>
  <c r="U848" i="8"/>
  <c r="U856" i="8"/>
  <c r="U864" i="8"/>
  <c r="U872" i="8"/>
  <c r="U880" i="8"/>
  <c r="U888" i="8"/>
  <c r="U896" i="8"/>
  <c r="U904" i="8"/>
  <c r="U912" i="8"/>
  <c r="U920" i="8"/>
  <c r="U928" i="8"/>
  <c r="U936" i="8"/>
  <c r="U944" i="8"/>
  <c r="U952" i="8"/>
  <c r="U960" i="8"/>
  <c r="U968" i="8"/>
  <c r="U976" i="8"/>
  <c r="U984" i="8"/>
  <c r="U992" i="8"/>
  <c r="U1000" i="8"/>
  <c r="U1008" i="8"/>
  <c r="U1016" i="8"/>
  <c r="U1024" i="8"/>
  <c r="U1032" i="8"/>
  <c r="U1040" i="8"/>
  <c r="U1048" i="8"/>
  <c r="U1056" i="8"/>
  <c r="U1064" i="8"/>
  <c r="U1072" i="8"/>
  <c r="U1080" i="8"/>
  <c r="U1088" i="8"/>
  <c r="U1096" i="8"/>
  <c r="U1104" i="8"/>
  <c r="U1112" i="8"/>
  <c r="U9" i="8"/>
  <c r="U17" i="8"/>
  <c r="U25" i="8"/>
  <c r="U33" i="8"/>
  <c r="U41" i="8"/>
  <c r="U49" i="8"/>
  <c r="U57" i="8"/>
  <c r="U65" i="8"/>
  <c r="U73" i="8"/>
  <c r="U81" i="8"/>
  <c r="U89" i="8"/>
  <c r="U97" i="8"/>
  <c r="U105" i="8"/>
  <c r="U113" i="8"/>
  <c r="U121" i="8"/>
  <c r="U129" i="8"/>
  <c r="U137" i="8"/>
  <c r="U145" i="8"/>
  <c r="U153" i="8"/>
  <c r="U161" i="8"/>
  <c r="U169" i="8"/>
  <c r="U177" i="8"/>
  <c r="U185" i="8"/>
  <c r="U193" i="8"/>
  <c r="U201" i="8"/>
  <c r="U209" i="8"/>
  <c r="U217" i="8"/>
  <c r="U225" i="8"/>
  <c r="U233" i="8"/>
  <c r="U241" i="8"/>
  <c r="U249" i="8"/>
  <c r="U257" i="8"/>
  <c r="U265" i="8"/>
  <c r="U273" i="8"/>
  <c r="U281" i="8"/>
  <c r="U289" i="8"/>
  <c r="U297" i="8"/>
  <c r="U305" i="8"/>
  <c r="U313" i="8"/>
  <c r="U321" i="8"/>
  <c r="U329" i="8"/>
  <c r="U337" i="8"/>
  <c r="U345" i="8"/>
  <c r="U353" i="8"/>
  <c r="U361" i="8"/>
  <c r="U369" i="8"/>
  <c r="U377" i="8"/>
  <c r="U385" i="8"/>
  <c r="U393" i="8"/>
  <c r="U401" i="8"/>
  <c r="U409" i="8"/>
  <c r="U417" i="8"/>
  <c r="U425" i="8"/>
  <c r="U433" i="8"/>
  <c r="U441" i="8"/>
  <c r="U449" i="8"/>
  <c r="U457" i="8"/>
  <c r="U465" i="8"/>
  <c r="U473" i="8"/>
  <c r="U481" i="8"/>
  <c r="U489" i="8"/>
  <c r="U497" i="8"/>
  <c r="U505" i="8"/>
  <c r="U513" i="8"/>
  <c r="U521" i="8"/>
  <c r="U529" i="8"/>
  <c r="U537" i="8"/>
  <c r="U545" i="8"/>
  <c r="U553" i="8"/>
  <c r="U561" i="8"/>
  <c r="U569" i="8"/>
  <c r="U577" i="8"/>
  <c r="U585" i="8"/>
  <c r="U593" i="8"/>
  <c r="U601" i="8"/>
  <c r="U609" i="8"/>
  <c r="U617" i="8"/>
  <c r="U625" i="8"/>
  <c r="U633" i="8"/>
  <c r="U641" i="8"/>
  <c r="U649" i="8"/>
  <c r="U657" i="8"/>
  <c r="U665" i="8"/>
  <c r="U673" i="8"/>
  <c r="U681" i="8"/>
  <c r="U689" i="8"/>
  <c r="U697" i="8"/>
  <c r="U705" i="8"/>
  <c r="U713" i="8"/>
  <c r="U721" i="8"/>
  <c r="U729" i="8"/>
  <c r="U737" i="8"/>
  <c r="U745" i="8"/>
  <c r="U753" i="8"/>
  <c r="U761" i="8"/>
  <c r="U769" i="8"/>
  <c r="U777" i="8"/>
  <c r="U785" i="8"/>
  <c r="U793" i="8"/>
  <c r="U801" i="8"/>
  <c r="U809" i="8"/>
  <c r="U817" i="8"/>
  <c r="U825" i="8"/>
  <c r="U833" i="8"/>
  <c r="U841" i="8"/>
  <c r="U849" i="8"/>
  <c r="U857" i="8"/>
  <c r="U865" i="8"/>
  <c r="U873" i="8"/>
  <c r="U881" i="8"/>
  <c r="U889" i="8"/>
  <c r="U897" i="8"/>
  <c r="U905" i="8"/>
  <c r="U913" i="8"/>
  <c r="U921" i="8"/>
  <c r="U929" i="8"/>
  <c r="U937" i="8"/>
  <c r="U945" i="8"/>
  <c r="U953" i="8"/>
  <c r="U961" i="8"/>
  <c r="U969" i="8"/>
  <c r="U977" i="8"/>
  <c r="U985" i="8"/>
  <c r="U993" i="8"/>
  <c r="U11" i="8"/>
  <c r="U19" i="8"/>
  <c r="U27" i="8"/>
  <c r="U35" i="8"/>
  <c r="U43" i="8"/>
  <c r="U51" i="8"/>
  <c r="U59" i="8"/>
  <c r="U67" i="8"/>
  <c r="U75" i="8"/>
  <c r="U83" i="8"/>
  <c r="U91" i="8"/>
  <c r="U99" i="8"/>
  <c r="U107" i="8"/>
  <c r="U115" i="8"/>
  <c r="U123" i="8"/>
  <c r="U131" i="8"/>
  <c r="U139" i="8"/>
  <c r="U147" i="8"/>
  <c r="U155" i="8"/>
  <c r="U163" i="8"/>
  <c r="U171" i="8"/>
  <c r="U179" i="8"/>
  <c r="U187" i="8"/>
  <c r="U195" i="8"/>
  <c r="U203" i="8"/>
  <c r="U211" i="8"/>
  <c r="U219" i="8"/>
  <c r="U227" i="8"/>
  <c r="U235" i="8"/>
  <c r="U243" i="8"/>
  <c r="U251" i="8"/>
  <c r="U259" i="8"/>
  <c r="U267" i="8"/>
  <c r="U275" i="8"/>
  <c r="U283" i="8"/>
  <c r="U291" i="8"/>
  <c r="U299" i="8"/>
  <c r="U307" i="8"/>
  <c r="U315" i="8"/>
  <c r="U323" i="8"/>
  <c r="U331" i="8"/>
  <c r="U339" i="8"/>
  <c r="U347" i="8"/>
  <c r="U355" i="8"/>
  <c r="U363" i="8"/>
  <c r="U371" i="8"/>
  <c r="U379" i="8"/>
  <c r="U387" i="8"/>
  <c r="U395" i="8"/>
  <c r="U403" i="8"/>
  <c r="U411" i="8"/>
  <c r="U419" i="8"/>
  <c r="U427" i="8"/>
  <c r="U435" i="8"/>
  <c r="U443" i="8"/>
  <c r="U451" i="8"/>
  <c r="U459" i="8"/>
  <c r="U467" i="8"/>
  <c r="U475" i="8"/>
  <c r="U483" i="8"/>
  <c r="U491" i="8"/>
  <c r="U499" i="8"/>
  <c r="U507" i="8"/>
  <c r="U515" i="8"/>
  <c r="U523" i="8"/>
  <c r="U531" i="8"/>
  <c r="U539" i="8"/>
  <c r="U547" i="8"/>
  <c r="U555" i="8"/>
  <c r="U563" i="8"/>
  <c r="U571" i="8"/>
  <c r="U579" i="8"/>
  <c r="U587" i="8"/>
  <c r="U595" i="8"/>
  <c r="U603" i="8"/>
  <c r="U611" i="8"/>
  <c r="U619" i="8"/>
  <c r="U627" i="8"/>
  <c r="U635" i="8"/>
  <c r="U643" i="8"/>
  <c r="U651" i="8"/>
  <c r="U659" i="8"/>
  <c r="U667" i="8"/>
  <c r="U675" i="8"/>
  <c r="U683" i="8"/>
  <c r="U691" i="8"/>
  <c r="U699" i="8"/>
  <c r="U707" i="8"/>
  <c r="U715" i="8"/>
  <c r="U723" i="8"/>
  <c r="U731" i="8"/>
  <c r="U739" i="8"/>
  <c r="U747" i="8"/>
  <c r="U755" i="8"/>
  <c r="U763" i="8"/>
  <c r="U771" i="8"/>
  <c r="U779" i="8"/>
  <c r="U787" i="8"/>
  <c r="U795" i="8"/>
  <c r="U803" i="8"/>
  <c r="U811" i="8"/>
  <c r="U819" i="8"/>
  <c r="U827" i="8"/>
  <c r="U835" i="8"/>
  <c r="U843" i="8"/>
  <c r="U851" i="8"/>
  <c r="U859" i="8"/>
  <c r="U867" i="8"/>
  <c r="U875" i="8"/>
  <c r="U883" i="8"/>
  <c r="U891" i="8"/>
  <c r="U899" i="8"/>
  <c r="U907" i="8"/>
  <c r="U915" i="8"/>
  <c r="U923" i="8"/>
  <c r="U931" i="8"/>
  <c r="U939" i="8"/>
  <c r="U947" i="8"/>
  <c r="U955" i="8"/>
  <c r="U963" i="8"/>
  <c r="U971" i="8"/>
  <c r="U979" i="8"/>
  <c r="U987" i="8"/>
  <c r="U995" i="8"/>
  <c r="U1003" i="8"/>
  <c r="U1011" i="8"/>
  <c r="U1019" i="8"/>
  <c r="U1027" i="8"/>
  <c r="U1035" i="8"/>
  <c r="U1043" i="8"/>
  <c r="U1051" i="8"/>
  <c r="U1059" i="8"/>
  <c r="U1067" i="8"/>
  <c r="U1075" i="8"/>
  <c r="U1083" i="8"/>
  <c r="U1091" i="8"/>
  <c r="U1099" i="8"/>
  <c r="U1107" i="8"/>
  <c r="U1115" i="8"/>
  <c r="U13" i="8"/>
  <c r="U36" i="8"/>
  <c r="U58" i="8"/>
  <c r="U77" i="8"/>
  <c r="U100" i="8"/>
  <c r="U122" i="8"/>
  <c r="U141" i="8"/>
  <c r="U164" i="8"/>
  <c r="U186" i="8"/>
  <c r="U205" i="8"/>
  <c r="U228" i="8"/>
  <c r="U250" i="8"/>
  <c r="U269" i="8"/>
  <c r="U292" i="8"/>
  <c r="U314" i="8"/>
  <c r="U333" i="8"/>
  <c r="U356" i="8"/>
  <c r="U378" i="8"/>
  <c r="U397" i="8"/>
  <c r="U420" i="8"/>
  <c r="U442" i="8"/>
  <c r="U461" i="8"/>
  <c r="U484" i="8"/>
  <c r="U506" i="8"/>
  <c r="U525" i="8"/>
  <c r="U548" i="8"/>
  <c r="U570" i="8"/>
  <c r="U589" i="8"/>
  <c r="U612" i="8"/>
  <c r="U634" i="8"/>
  <c r="U653" i="8"/>
  <c r="U676" i="8"/>
  <c r="U698" i="8"/>
  <c r="U717" i="8"/>
  <c r="U740" i="8"/>
  <c r="U762" i="8"/>
  <c r="U781" i="8"/>
  <c r="U804" i="8"/>
  <c r="U826" i="8"/>
  <c r="U845" i="8"/>
  <c r="U868" i="8"/>
  <c r="U890" i="8"/>
  <c r="U909" i="8"/>
  <c r="U932" i="8"/>
  <c r="U954" i="8"/>
  <c r="U973" i="8"/>
  <c r="U989" i="8"/>
  <c r="U1001" i="8"/>
  <c r="U1012" i="8"/>
  <c r="U1022" i="8"/>
  <c r="U1033" i="8"/>
  <c r="U1044" i="8"/>
  <c r="U1054" i="8"/>
  <c r="U1065" i="8"/>
  <c r="U1076" i="8"/>
  <c r="U1086" i="8"/>
  <c r="U1097" i="8"/>
  <c r="U1108" i="8"/>
  <c r="U1118" i="8"/>
  <c r="U1126" i="8"/>
  <c r="U1134" i="8"/>
  <c r="U1142" i="8"/>
  <c r="U1150" i="8"/>
  <c r="U1158" i="8"/>
  <c r="U18" i="8"/>
  <c r="U37" i="8"/>
  <c r="U60" i="8"/>
  <c r="U82" i="8"/>
  <c r="U101" i="8"/>
  <c r="U124" i="8"/>
  <c r="U146" i="8"/>
  <c r="U165" i="8"/>
  <c r="U188" i="8"/>
  <c r="U210" i="8"/>
  <c r="U229" i="8"/>
  <c r="U252" i="8"/>
  <c r="U274" i="8"/>
  <c r="U293" i="8"/>
  <c r="U316" i="8"/>
  <c r="U338" i="8"/>
  <c r="U357" i="8"/>
  <c r="U380" i="8"/>
  <c r="U402" i="8"/>
  <c r="U421" i="8"/>
  <c r="U444" i="8"/>
  <c r="U466" i="8"/>
  <c r="U485" i="8"/>
  <c r="U508" i="8"/>
  <c r="U530" i="8"/>
  <c r="U549" i="8"/>
  <c r="U572" i="8"/>
  <c r="U594" i="8"/>
  <c r="U613" i="8"/>
  <c r="U636" i="8"/>
  <c r="U658" i="8"/>
  <c r="U677" i="8"/>
  <c r="U700" i="8"/>
  <c r="U722" i="8"/>
  <c r="U741" i="8"/>
  <c r="U764" i="8"/>
  <c r="U786" i="8"/>
  <c r="U805" i="8"/>
  <c r="U828" i="8"/>
  <c r="U20" i="8"/>
  <c r="U42" i="8"/>
  <c r="U61" i="8"/>
  <c r="U84" i="8"/>
  <c r="U106" i="8"/>
  <c r="U125" i="8"/>
  <c r="U148" i="8"/>
  <c r="U170" i="8"/>
  <c r="U189" i="8"/>
  <c r="U212" i="8"/>
  <c r="U234" i="8"/>
  <c r="U253" i="8"/>
  <c r="U276" i="8"/>
  <c r="U298" i="8"/>
  <c r="U317" i="8"/>
  <c r="U340" i="8"/>
  <c r="U362" i="8"/>
  <c r="U381" i="8"/>
  <c r="U404" i="8"/>
  <c r="U426" i="8"/>
  <c r="U445" i="8"/>
  <c r="U468" i="8"/>
  <c r="U490" i="8"/>
  <c r="U509" i="8"/>
  <c r="U532" i="8"/>
  <c r="U554" i="8"/>
  <c r="U573" i="8"/>
  <c r="U596" i="8"/>
  <c r="U618" i="8"/>
  <c r="U637" i="8"/>
  <c r="U660" i="8"/>
  <c r="U682" i="8"/>
  <c r="U701" i="8"/>
  <c r="U724" i="8"/>
  <c r="U746" i="8"/>
  <c r="U21" i="8"/>
  <c r="U44" i="8"/>
  <c r="U66" i="8"/>
  <c r="U85" i="8"/>
  <c r="U108" i="8"/>
  <c r="U130" i="8"/>
  <c r="U149" i="8"/>
  <c r="U172" i="8"/>
  <c r="U194" i="8"/>
  <c r="U213" i="8"/>
  <c r="U236" i="8"/>
  <c r="U258" i="8"/>
  <c r="U277" i="8"/>
  <c r="U300" i="8"/>
  <c r="U322" i="8"/>
  <c r="U341" i="8"/>
  <c r="U364" i="8"/>
  <c r="U386" i="8"/>
  <c r="U405" i="8"/>
  <c r="U428" i="8"/>
  <c r="U450" i="8"/>
  <c r="U469" i="8"/>
  <c r="U492" i="8"/>
  <c r="U514" i="8"/>
  <c r="U533" i="8"/>
  <c r="U556" i="8"/>
  <c r="U578" i="8"/>
  <c r="U597" i="8"/>
  <c r="U620" i="8"/>
  <c r="U642" i="8"/>
  <c r="U661" i="8"/>
  <c r="U684" i="8"/>
  <c r="U706" i="8"/>
  <c r="U725" i="8"/>
  <c r="U748" i="8"/>
  <c r="U770" i="8"/>
  <c r="U789" i="8"/>
  <c r="U812" i="8"/>
  <c r="U4" i="8"/>
  <c r="U26" i="8"/>
  <c r="U45" i="8"/>
  <c r="U68" i="8"/>
  <c r="U90" i="8"/>
  <c r="U109" i="8"/>
  <c r="U132" i="8"/>
  <c r="U154" i="8"/>
  <c r="U173" i="8"/>
  <c r="U196" i="8"/>
  <c r="U218" i="8"/>
  <c r="U237" i="8"/>
  <c r="U260" i="8"/>
  <c r="U282" i="8"/>
  <c r="U301" i="8"/>
  <c r="U324" i="8"/>
  <c r="U346" i="8"/>
  <c r="U365" i="8"/>
  <c r="U388" i="8"/>
  <c r="U410" i="8"/>
  <c r="U429" i="8"/>
  <c r="U452" i="8"/>
  <c r="U474" i="8"/>
  <c r="U493" i="8"/>
  <c r="U516" i="8"/>
  <c r="U538" i="8"/>
  <c r="U557" i="8"/>
  <c r="U580" i="8"/>
  <c r="U602" i="8"/>
  <c r="U621" i="8"/>
  <c r="U644" i="8"/>
  <c r="U666" i="8"/>
  <c r="U685" i="8"/>
  <c r="U708" i="8"/>
  <c r="U730" i="8"/>
  <c r="U749" i="8"/>
  <c r="U772" i="8"/>
  <c r="U794" i="8"/>
  <c r="U813" i="8"/>
  <c r="U836" i="8"/>
  <c r="U858" i="8"/>
  <c r="U877" i="8"/>
  <c r="U900" i="8"/>
  <c r="U922" i="8"/>
  <c r="U941" i="8"/>
  <c r="U964" i="8"/>
  <c r="U982" i="8"/>
  <c r="U996" i="8"/>
  <c r="U1006" i="8"/>
  <c r="U1017" i="8"/>
  <c r="U1028" i="8"/>
  <c r="U1038" i="8"/>
  <c r="U1049" i="8"/>
  <c r="U1060" i="8"/>
  <c r="U1070" i="8"/>
  <c r="U1081" i="8"/>
  <c r="U1092" i="8"/>
  <c r="U1102" i="8"/>
  <c r="U1113" i="8"/>
  <c r="U1122" i="8"/>
  <c r="U1130" i="8"/>
  <c r="U1138" i="8"/>
  <c r="U1146" i="8"/>
  <c r="U12" i="8"/>
  <c r="U34" i="8"/>
  <c r="U53" i="8"/>
  <c r="U76" i="8"/>
  <c r="U98" i="8"/>
  <c r="U117" i="8"/>
  <c r="U140" i="8"/>
  <c r="U162" i="8"/>
  <c r="U181" i="8"/>
  <c r="U204" i="8"/>
  <c r="U226" i="8"/>
  <c r="U245" i="8"/>
  <c r="U268" i="8"/>
  <c r="U290" i="8"/>
  <c r="U309" i="8"/>
  <c r="U332" i="8"/>
  <c r="U354" i="8"/>
  <c r="U373" i="8"/>
  <c r="U396" i="8"/>
  <c r="U418" i="8"/>
  <c r="U437" i="8"/>
  <c r="U460" i="8"/>
  <c r="U482" i="8"/>
  <c r="U501" i="8"/>
  <c r="U524" i="8"/>
  <c r="U546" i="8"/>
  <c r="U565" i="8"/>
  <c r="U588" i="8"/>
  <c r="U610" i="8"/>
  <c r="U629" i="8"/>
  <c r="U652" i="8"/>
  <c r="U674" i="8"/>
  <c r="U50" i="8"/>
  <c r="U133" i="8"/>
  <c r="U220" i="8"/>
  <c r="U306" i="8"/>
  <c r="U389" i="8"/>
  <c r="U476" i="8"/>
  <c r="U562" i="8"/>
  <c r="U645" i="8"/>
  <c r="U714" i="8"/>
  <c r="U765" i="8"/>
  <c r="U810" i="8"/>
  <c r="U844" i="8"/>
  <c r="U874" i="8"/>
  <c r="U901" i="8"/>
  <c r="U930" i="8"/>
  <c r="U957" i="8"/>
  <c r="U983" i="8"/>
  <c r="U999" i="8"/>
  <c r="U1014" i="8"/>
  <c r="U1029" i="8"/>
  <c r="U1042" i="8"/>
  <c r="U1057" i="8"/>
  <c r="U1071" i="8"/>
  <c r="U1085" i="8"/>
  <c r="U1100" i="8"/>
  <c r="U1114" i="8"/>
  <c r="U1125" i="8"/>
  <c r="U1136" i="8"/>
  <c r="U1147" i="8"/>
  <c r="U1156" i="8"/>
  <c r="U1165" i="8"/>
  <c r="U1173" i="8"/>
  <c r="U1181" i="8"/>
  <c r="U1189" i="8"/>
  <c r="U1197" i="8"/>
  <c r="U1205" i="8"/>
  <c r="U1213" i="8"/>
  <c r="U1221" i="8"/>
  <c r="U1229" i="8"/>
  <c r="U1237" i="8"/>
  <c r="U1245" i="8"/>
  <c r="U1253" i="8"/>
  <c r="U1261" i="8"/>
  <c r="U1269" i="8"/>
  <c r="U1277" i="8"/>
  <c r="U1285" i="8"/>
  <c r="U1293" i="8"/>
  <c r="U1301" i="8"/>
  <c r="U1309" i="8"/>
  <c r="U1317" i="8"/>
  <c r="U1325" i="8"/>
  <c r="U1333" i="8"/>
  <c r="U1341" i="8"/>
  <c r="U1349" i="8"/>
  <c r="U1357" i="8"/>
  <c r="U1365" i="8"/>
  <c r="U1373" i="8"/>
  <c r="U1381" i="8"/>
  <c r="U1389" i="8"/>
  <c r="U1397" i="8"/>
  <c r="U1405" i="8"/>
  <c r="U1413" i="8"/>
  <c r="U1421" i="8"/>
  <c r="U1429" i="8"/>
  <c r="U1437" i="8"/>
  <c r="U1445" i="8"/>
  <c r="U1453" i="8"/>
  <c r="U1461" i="8"/>
  <c r="U1469" i="8"/>
  <c r="U1477" i="8"/>
  <c r="U1485" i="8"/>
  <c r="U1493" i="8"/>
  <c r="U1501" i="8"/>
  <c r="U1509" i="8"/>
  <c r="U1517" i="8"/>
  <c r="U1525" i="8"/>
  <c r="U1533" i="8"/>
  <c r="U1541" i="8"/>
  <c r="U1549" i="8"/>
  <c r="U1557" i="8"/>
  <c r="U1565" i="8"/>
  <c r="U1573" i="8"/>
  <c r="U1581" i="8"/>
  <c r="U1589" i="8"/>
  <c r="U1597" i="8"/>
  <c r="U1605" i="8"/>
  <c r="U1613" i="8"/>
  <c r="U1621" i="8"/>
  <c r="U1629" i="8"/>
  <c r="U1637" i="8"/>
  <c r="U1645" i="8"/>
  <c r="U1653" i="8"/>
  <c r="U1661" i="8"/>
  <c r="U1669" i="8"/>
  <c r="U1677" i="8"/>
  <c r="U1685" i="8"/>
  <c r="U1693" i="8"/>
  <c r="U1701" i="8"/>
  <c r="U1709" i="8"/>
  <c r="U1717" i="8"/>
  <c r="U1725" i="8"/>
  <c r="U1733" i="8"/>
  <c r="U1741" i="8"/>
  <c r="U1749" i="8"/>
  <c r="U1757" i="8"/>
  <c r="U1765" i="8"/>
  <c r="U1773" i="8"/>
  <c r="U1781" i="8"/>
  <c r="U1789" i="8"/>
  <c r="U1797" i="8"/>
  <c r="U1805" i="8"/>
  <c r="U1813" i="8"/>
  <c r="U1821" i="8"/>
  <c r="U1829" i="8"/>
  <c r="U1837" i="8"/>
  <c r="U1845" i="8"/>
  <c r="U1853" i="8"/>
  <c r="U1861" i="8"/>
  <c r="U1869" i="8"/>
  <c r="U1877" i="8"/>
  <c r="U1885" i="8"/>
  <c r="U1893" i="8"/>
  <c r="U1901" i="8"/>
  <c r="U1909" i="8"/>
  <c r="U1917" i="8"/>
  <c r="U1925" i="8"/>
  <c r="U1933" i="8"/>
  <c r="U1941" i="8"/>
  <c r="U1949" i="8"/>
  <c r="U1957" i="8"/>
  <c r="U1965" i="8"/>
  <c r="U1973" i="8"/>
  <c r="U1981" i="8"/>
  <c r="U1989" i="8"/>
  <c r="U1997" i="8"/>
  <c r="U2005" i="8"/>
  <c r="U2013" i="8"/>
  <c r="U2021" i="8"/>
  <c r="U2029" i="8"/>
  <c r="U2037" i="8"/>
  <c r="U2045" i="8"/>
  <c r="U2053" i="8"/>
  <c r="U2061" i="8"/>
  <c r="U2069" i="8"/>
  <c r="U2077" i="8"/>
  <c r="U2085" i="8"/>
  <c r="U2093" i="8"/>
  <c r="U2101" i="8"/>
  <c r="U2109" i="8"/>
  <c r="U2117" i="8"/>
  <c r="U2125" i="8"/>
  <c r="U2133" i="8"/>
  <c r="U2141" i="8"/>
  <c r="U2149" i="8"/>
  <c r="U2157" i="8"/>
  <c r="U2165" i="8"/>
  <c r="U2173" i="8"/>
  <c r="U2181" i="8"/>
  <c r="U2189" i="8"/>
  <c r="U2197" i="8"/>
  <c r="U2205" i="8"/>
  <c r="U2213" i="8"/>
  <c r="U2221" i="8"/>
  <c r="U2229" i="8"/>
  <c r="U2237" i="8"/>
  <c r="U52" i="8"/>
  <c r="U138" i="8"/>
  <c r="U221" i="8"/>
  <c r="U308" i="8"/>
  <c r="U394" i="8"/>
  <c r="U477" i="8"/>
  <c r="U564" i="8"/>
  <c r="U650" i="8"/>
  <c r="U716" i="8"/>
  <c r="U773" i="8"/>
  <c r="U818" i="8"/>
  <c r="U850" i="8"/>
  <c r="U876" i="8"/>
  <c r="U906" i="8"/>
  <c r="U933" i="8"/>
  <c r="U962" i="8"/>
  <c r="U986" i="8"/>
  <c r="U1002" i="8"/>
  <c r="U1015" i="8"/>
  <c r="U1030" i="8"/>
  <c r="U1045" i="8"/>
  <c r="U1058" i="8"/>
  <c r="U1073" i="8"/>
  <c r="U1087" i="8"/>
  <c r="U1101" i="8"/>
  <c r="U1116" i="8"/>
  <c r="U1127" i="8"/>
  <c r="U1137" i="8"/>
  <c r="U1148" i="8"/>
  <c r="U1157" i="8"/>
  <c r="U1166" i="8"/>
  <c r="U1174" i="8"/>
  <c r="U1182" i="8"/>
  <c r="U1190" i="8"/>
  <c r="U1198" i="8"/>
  <c r="U1206" i="8"/>
  <c r="U1214" i="8"/>
  <c r="U1222" i="8"/>
  <c r="U1230" i="8"/>
  <c r="U1238" i="8"/>
  <c r="U1246" i="8"/>
  <c r="U1254" i="8"/>
  <c r="U1262" i="8"/>
  <c r="U1270" i="8"/>
  <c r="U1278" i="8"/>
  <c r="U1286" i="8"/>
  <c r="U1294" i="8"/>
  <c r="U1302" i="8"/>
  <c r="U1310" i="8"/>
  <c r="U1318" i="8"/>
  <c r="U1326" i="8"/>
  <c r="U1334" i="8"/>
  <c r="U1342" i="8"/>
  <c r="U1350" i="8"/>
  <c r="U1358" i="8"/>
  <c r="U1366" i="8"/>
  <c r="U1374" i="8"/>
  <c r="U1382" i="8"/>
  <c r="U1390" i="8"/>
  <c r="U1398" i="8"/>
  <c r="U1406" i="8"/>
  <c r="U1414" i="8"/>
  <c r="U1422" i="8"/>
  <c r="U1430" i="8"/>
  <c r="U1438" i="8"/>
  <c r="U1446" i="8"/>
  <c r="U1454" i="8"/>
  <c r="U1462" i="8"/>
  <c r="U1470" i="8"/>
  <c r="U1478" i="8"/>
  <c r="U1486" i="8"/>
  <c r="U1494" i="8"/>
  <c r="U1502" i="8"/>
  <c r="U1510" i="8"/>
  <c r="U1518" i="8"/>
  <c r="U1526" i="8"/>
  <c r="U1534" i="8"/>
  <c r="U1542" i="8"/>
  <c r="U1550" i="8"/>
  <c r="U1558" i="8"/>
  <c r="U1566" i="8"/>
  <c r="U1574" i="8"/>
  <c r="U1582" i="8"/>
  <c r="U1590" i="8"/>
  <c r="U1598" i="8"/>
  <c r="U1606" i="8"/>
  <c r="U1614" i="8"/>
  <c r="U1622" i="8"/>
  <c r="U1630" i="8"/>
  <c r="U1638" i="8"/>
  <c r="U1646" i="8"/>
  <c r="U1654" i="8"/>
  <c r="U1662" i="8"/>
  <c r="U1670" i="8"/>
  <c r="U1678" i="8"/>
  <c r="U1686" i="8"/>
  <c r="U1694" i="8"/>
  <c r="U1702" i="8"/>
  <c r="U1710" i="8"/>
  <c r="U1718" i="8"/>
  <c r="U1726" i="8"/>
  <c r="U1734" i="8"/>
  <c r="U1742" i="8"/>
  <c r="U1750" i="8"/>
  <c r="U1758" i="8"/>
  <c r="U1766" i="8"/>
  <c r="U1774" i="8"/>
  <c r="U1782" i="8"/>
  <c r="U1790" i="8"/>
  <c r="U1798" i="8"/>
  <c r="U1806" i="8"/>
  <c r="U1814" i="8"/>
  <c r="U1822" i="8"/>
  <c r="U1830" i="8"/>
  <c r="U1838" i="8"/>
  <c r="U1846" i="8"/>
  <c r="U1854" i="8"/>
  <c r="U1862" i="8"/>
  <c r="U1870" i="8"/>
  <c r="U1878" i="8"/>
  <c r="U1886" i="8"/>
  <c r="U1894" i="8"/>
  <c r="U1902" i="8"/>
  <c r="U1910" i="8"/>
  <c r="U1918" i="8"/>
  <c r="U1926" i="8"/>
  <c r="U1934" i="8"/>
  <c r="U1942" i="8"/>
  <c r="U1950" i="8"/>
  <c r="U1958" i="8"/>
  <c r="U1966" i="8"/>
  <c r="U1974" i="8"/>
  <c r="U1982" i="8"/>
  <c r="U1990" i="8"/>
  <c r="U1998" i="8"/>
  <c r="U2006" i="8"/>
  <c r="U2014" i="8"/>
  <c r="U2022" i="8"/>
  <c r="U2030" i="8"/>
  <c r="U2038" i="8"/>
  <c r="U2046" i="8"/>
  <c r="U2054" i="8"/>
  <c r="U2062" i="8"/>
  <c r="U2070" i="8"/>
  <c r="U2078" i="8"/>
  <c r="U2086" i="8"/>
  <c r="U2094" i="8"/>
  <c r="U2102" i="8"/>
  <c r="U2110" i="8"/>
  <c r="U2118" i="8"/>
  <c r="U2126" i="8"/>
  <c r="U2134" i="8"/>
  <c r="U2142" i="8"/>
  <c r="U2150" i="8"/>
  <c r="U2158" i="8"/>
  <c r="U2166" i="8"/>
  <c r="U2174" i="8"/>
  <c r="U2182" i="8"/>
  <c r="U2190" i="8"/>
  <c r="U2198" i="8"/>
  <c r="U2206" i="8"/>
  <c r="U2214" i="8"/>
  <c r="U2222" i="8"/>
  <c r="U2230" i="8"/>
  <c r="U2238" i="8"/>
  <c r="U69" i="8"/>
  <c r="U156" i="8"/>
  <c r="U242" i="8"/>
  <c r="U325" i="8"/>
  <c r="U412" i="8"/>
  <c r="U498" i="8"/>
  <c r="U581" i="8"/>
  <c r="U668" i="8"/>
  <c r="U732" i="8"/>
  <c r="U778" i="8"/>
  <c r="U820" i="8"/>
  <c r="U852" i="8"/>
  <c r="U882" i="8"/>
  <c r="U908" i="8"/>
  <c r="U938" i="8"/>
  <c r="U965" i="8"/>
  <c r="U988" i="8"/>
  <c r="U1004" i="8"/>
  <c r="U1018" i="8"/>
  <c r="U1031" i="8"/>
  <c r="U1046" i="8"/>
  <c r="U1061" i="8"/>
  <c r="U1074" i="8"/>
  <c r="U1089" i="8"/>
  <c r="U1103" i="8"/>
  <c r="U1117" i="8"/>
  <c r="U1128" i="8"/>
  <c r="U1139" i="8"/>
  <c r="U1149" i="8"/>
  <c r="U1159" i="8"/>
  <c r="U1167" i="8"/>
  <c r="U1175" i="8"/>
  <c r="U1183" i="8"/>
  <c r="U1191" i="8"/>
  <c r="U1199" i="8"/>
  <c r="U1207" i="8"/>
  <c r="U1215" i="8"/>
  <c r="U1223" i="8"/>
  <c r="U1231" i="8"/>
  <c r="U1239" i="8"/>
  <c r="U1247" i="8"/>
  <c r="U1255" i="8"/>
  <c r="U1263" i="8"/>
  <c r="U1271" i="8"/>
  <c r="U1279" i="8"/>
  <c r="U1287" i="8"/>
  <c r="U1295" i="8"/>
  <c r="U1303" i="8"/>
  <c r="U1311" i="8"/>
  <c r="U1319" i="8"/>
  <c r="U1327" i="8"/>
  <c r="U1335" i="8"/>
  <c r="U1343" i="8"/>
  <c r="U1351" i="8"/>
  <c r="U1359" i="8"/>
  <c r="U1367" i="8"/>
  <c r="U1375" i="8"/>
  <c r="U1383" i="8"/>
  <c r="U1391" i="8"/>
  <c r="U1399" i="8"/>
  <c r="U1407" i="8"/>
  <c r="U1415" i="8"/>
  <c r="U1423" i="8"/>
  <c r="U1431" i="8"/>
  <c r="U1439" i="8"/>
  <c r="U1447" i="8"/>
  <c r="U1455" i="8"/>
  <c r="U1463" i="8"/>
  <c r="U1471" i="8"/>
  <c r="U1479" i="8"/>
  <c r="U1487" i="8"/>
  <c r="U1495" i="8"/>
  <c r="U1503" i="8"/>
  <c r="U1511" i="8"/>
  <c r="U1519" i="8"/>
  <c r="U1527" i="8"/>
  <c r="U1535" i="8"/>
  <c r="U1543" i="8"/>
  <c r="U1551" i="8"/>
  <c r="U1559" i="8"/>
  <c r="U1567" i="8"/>
  <c r="U1575" i="8"/>
  <c r="U1583" i="8"/>
  <c r="U1591" i="8"/>
  <c r="U1599" i="8"/>
  <c r="U1607" i="8"/>
  <c r="U1615" i="8"/>
  <c r="U1623" i="8"/>
  <c r="U1631" i="8"/>
  <c r="U1639" i="8"/>
  <c r="U1647" i="8"/>
  <c r="U1655" i="8"/>
  <c r="U1663" i="8"/>
  <c r="U1671" i="8"/>
  <c r="U1679" i="8"/>
  <c r="U1687" i="8"/>
  <c r="U1695" i="8"/>
  <c r="U1703" i="8"/>
  <c r="U1711" i="8"/>
  <c r="U1719" i="8"/>
  <c r="U1727" i="8"/>
  <c r="U1735" i="8"/>
  <c r="U1743" i="8"/>
  <c r="U1751" i="8"/>
  <c r="U1759" i="8"/>
  <c r="U1767" i="8"/>
  <c r="U1775" i="8"/>
  <c r="U1783" i="8"/>
  <c r="U1791" i="8"/>
  <c r="U1799" i="8"/>
  <c r="U1807" i="8"/>
  <c r="U1815" i="8"/>
  <c r="U1823" i="8"/>
  <c r="U1831" i="8"/>
  <c r="U1839" i="8"/>
  <c r="U1847" i="8"/>
  <c r="U1855" i="8"/>
  <c r="U1863" i="8"/>
  <c r="U1871" i="8"/>
  <c r="U1879" i="8"/>
  <c r="U1887" i="8"/>
  <c r="U1895" i="8"/>
  <c r="U1903" i="8"/>
  <c r="U1911" i="8"/>
  <c r="U1919" i="8"/>
  <c r="U1927" i="8"/>
  <c r="U1935" i="8"/>
  <c r="U1943" i="8"/>
  <c r="U1951" i="8"/>
  <c r="U1959" i="8"/>
  <c r="U1967" i="8"/>
  <c r="U1975" i="8"/>
  <c r="U1983" i="8"/>
  <c r="U1991" i="8"/>
  <c r="U1999" i="8"/>
  <c r="U2007" i="8"/>
  <c r="U2015" i="8"/>
  <c r="U2023" i="8"/>
  <c r="U2031" i="8"/>
  <c r="U2039" i="8"/>
  <c r="U2047" i="8"/>
  <c r="U2055" i="8"/>
  <c r="U2063" i="8"/>
  <c r="U2071" i="8"/>
  <c r="U2079" i="8"/>
  <c r="U2087" i="8"/>
  <c r="U2095" i="8"/>
  <c r="U2103" i="8"/>
  <c r="U2111" i="8"/>
  <c r="U2119" i="8"/>
  <c r="U2127" i="8"/>
  <c r="U2135" i="8"/>
  <c r="U2143" i="8"/>
  <c r="U2151" i="8"/>
  <c r="U2159" i="8"/>
  <c r="U2167" i="8"/>
  <c r="U2175" i="8"/>
  <c r="U2183" i="8"/>
  <c r="U2191" i="8"/>
  <c r="U2199" i="8"/>
  <c r="U2207" i="8"/>
  <c r="U2215" i="8"/>
  <c r="U2223" i="8"/>
  <c r="U74" i="8"/>
  <c r="U157" i="8"/>
  <c r="U244" i="8"/>
  <c r="U330" i="8"/>
  <c r="U413" i="8"/>
  <c r="U500" i="8"/>
  <c r="U586" i="8"/>
  <c r="U669" i="8"/>
  <c r="U733" i="8"/>
  <c r="U780" i="8"/>
  <c r="U821" i="8"/>
  <c r="U853" i="8"/>
  <c r="U884" i="8"/>
  <c r="U914" i="8"/>
  <c r="U940" i="8"/>
  <c r="U970" i="8"/>
  <c r="U990" i="8"/>
  <c r="U1005" i="8"/>
  <c r="U1020" i="8"/>
  <c r="U1034" i="8"/>
  <c r="U1047" i="8"/>
  <c r="U1062" i="8"/>
  <c r="U1077" i="8"/>
  <c r="U1090" i="8"/>
  <c r="U1105" i="8"/>
  <c r="U1119" i="8"/>
  <c r="U1129" i="8"/>
  <c r="U1140" i="8"/>
  <c r="U1151" i="8"/>
  <c r="U1160" i="8"/>
  <c r="U1168" i="8"/>
  <c r="U1176" i="8"/>
  <c r="U1184" i="8"/>
  <c r="U1192" i="8"/>
  <c r="U1200" i="8"/>
  <c r="U1208" i="8"/>
  <c r="U1216" i="8"/>
  <c r="U1224" i="8"/>
  <c r="U1232" i="8"/>
  <c r="U1240" i="8"/>
  <c r="U1248" i="8"/>
  <c r="U1256" i="8"/>
  <c r="U1264" i="8"/>
  <c r="U1272" i="8"/>
  <c r="U1280" i="8"/>
  <c r="U1288" i="8"/>
  <c r="U1296" i="8"/>
  <c r="U1304" i="8"/>
  <c r="U1312" i="8"/>
  <c r="U1320" i="8"/>
  <c r="U1328" i="8"/>
  <c r="U1336" i="8"/>
  <c r="U1344" i="8"/>
  <c r="U1352" i="8"/>
  <c r="U1360" i="8"/>
  <c r="U1368" i="8"/>
  <c r="U1376" i="8"/>
  <c r="U1384" i="8"/>
  <c r="U1392" i="8"/>
  <c r="U1400" i="8"/>
  <c r="U1408" i="8"/>
  <c r="U1416" i="8"/>
  <c r="U1424" i="8"/>
  <c r="U1432" i="8"/>
  <c r="U1440" i="8"/>
  <c r="U1448" i="8"/>
  <c r="U1456" i="8"/>
  <c r="U1464" i="8"/>
  <c r="U1472" i="8"/>
  <c r="U1480" i="8"/>
  <c r="U1488" i="8"/>
  <c r="U1496" i="8"/>
  <c r="U1504" i="8"/>
  <c r="U1512" i="8"/>
  <c r="U1520" i="8"/>
  <c r="U1528" i="8"/>
  <c r="U1536" i="8"/>
  <c r="U1544" i="8"/>
  <c r="U1552" i="8"/>
  <c r="U1560" i="8"/>
  <c r="U1568" i="8"/>
  <c r="U1576" i="8"/>
  <c r="U1584" i="8"/>
  <c r="U1592" i="8"/>
  <c r="U1600" i="8"/>
  <c r="U1608" i="8"/>
  <c r="U1616" i="8"/>
  <c r="U1624" i="8"/>
  <c r="U1632" i="8"/>
  <c r="U1640" i="8"/>
  <c r="U1648" i="8"/>
  <c r="U1656" i="8"/>
  <c r="U1664" i="8"/>
  <c r="U1672" i="8"/>
  <c r="U1680" i="8"/>
  <c r="U1688" i="8"/>
  <c r="U1696" i="8"/>
  <c r="U1704" i="8"/>
  <c r="U1712" i="8"/>
  <c r="U1720" i="8"/>
  <c r="U1728" i="8"/>
  <c r="U1736" i="8"/>
  <c r="U1744" i="8"/>
  <c r="U1752" i="8"/>
  <c r="U1760" i="8"/>
  <c r="U1768" i="8"/>
  <c r="U1776" i="8"/>
  <c r="U1784" i="8"/>
  <c r="U1792" i="8"/>
  <c r="U1800" i="8"/>
  <c r="U1808" i="8"/>
  <c r="U1816" i="8"/>
  <c r="U1824" i="8"/>
  <c r="U1832" i="8"/>
  <c r="U1840" i="8"/>
  <c r="U1848" i="8"/>
  <c r="U1856" i="8"/>
  <c r="U1864" i="8"/>
  <c r="U1872" i="8"/>
  <c r="U1880" i="8"/>
  <c r="U1888" i="8"/>
  <c r="U1896" i="8"/>
  <c r="U1904" i="8"/>
  <c r="U1912" i="8"/>
  <c r="U1920" i="8"/>
  <c r="U1928" i="8"/>
  <c r="U1936" i="8"/>
  <c r="U1944" i="8"/>
  <c r="U1952" i="8"/>
  <c r="U1960" i="8"/>
  <c r="U1968" i="8"/>
  <c r="U1976" i="8"/>
  <c r="U1984" i="8"/>
  <c r="U1992" i="8"/>
  <c r="U2000" i="8"/>
  <c r="U2008" i="8"/>
  <c r="U2016" i="8"/>
  <c r="U2024" i="8"/>
  <c r="U2032" i="8"/>
  <c r="U2040" i="8"/>
  <c r="U2048" i="8"/>
  <c r="U2056" i="8"/>
  <c r="U2064" i="8"/>
  <c r="U2072" i="8"/>
  <c r="U2080" i="8"/>
  <c r="U2088" i="8"/>
  <c r="U2096" i="8"/>
  <c r="U2104" i="8"/>
  <c r="U2112" i="8"/>
  <c r="U2120" i="8"/>
  <c r="U2128" i="8"/>
  <c r="U2136" i="8"/>
  <c r="U2144" i="8"/>
  <c r="U2152" i="8"/>
  <c r="U2160" i="8"/>
  <c r="U2168" i="8"/>
  <c r="U2176" i="8"/>
  <c r="U2184" i="8"/>
  <c r="U2192" i="8"/>
  <c r="U2200" i="8"/>
  <c r="U2208" i="8"/>
  <c r="U5" i="8"/>
  <c r="U92" i="8"/>
  <c r="U178" i="8"/>
  <c r="U261" i="8"/>
  <c r="U348" i="8"/>
  <c r="U434" i="8"/>
  <c r="U517" i="8"/>
  <c r="U604" i="8"/>
  <c r="U690" i="8"/>
  <c r="U738" i="8"/>
  <c r="U788" i="8"/>
  <c r="U829" i="8"/>
  <c r="U860" i="8"/>
  <c r="U885" i="8"/>
  <c r="U916" i="8"/>
  <c r="U946" i="8"/>
  <c r="U972" i="8"/>
  <c r="U991" i="8"/>
  <c r="U1007" i="8"/>
  <c r="U1021" i="8"/>
  <c r="U1036" i="8"/>
  <c r="U1050" i="8"/>
  <c r="U1063" i="8"/>
  <c r="U1078" i="8"/>
  <c r="U1093" i="8"/>
  <c r="U1106" i="8"/>
  <c r="U1120" i="8"/>
  <c r="U1131" i="8"/>
  <c r="U1141" i="8"/>
  <c r="U1152" i="8"/>
  <c r="U1161" i="8"/>
  <c r="U1169" i="8"/>
  <c r="U1177" i="8"/>
  <c r="U1185" i="8"/>
  <c r="U1193" i="8"/>
  <c r="U1201" i="8"/>
  <c r="U1209" i="8"/>
  <c r="U1217" i="8"/>
  <c r="U1225" i="8"/>
  <c r="U1233" i="8"/>
  <c r="U1241" i="8"/>
  <c r="U1249" i="8"/>
  <c r="U1257" i="8"/>
  <c r="U1265" i="8"/>
  <c r="U1273" i="8"/>
  <c r="U1281" i="8"/>
  <c r="U1289" i="8"/>
  <c r="U1297" i="8"/>
  <c r="U1305" i="8"/>
  <c r="U1313" i="8"/>
  <c r="U1321" i="8"/>
  <c r="U1329" i="8"/>
  <c r="U1337" i="8"/>
  <c r="U1345" i="8"/>
  <c r="U1353" i="8"/>
  <c r="U1361" i="8"/>
  <c r="U1369" i="8"/>
  <c r="U1377" i="8"/>
  <c r="U1385" i="8"/>
  <c r="U1393" i="8"/>
  <c r="U1401" i="8"/>
  <c r="U1409" i="8"/>
  <c r="U1417" i="8"/>
  <c r="U1425" i="8"/>
  <c r="U1433" i="8"/>
  <c r="U1441" i="8"/>
  <c r="U1449" i="8"/>
  <c r="U1457" i="8"/>
  <c r="U1465" i="8"/>
  <c r="U1473" i="8"/>
  <c r="U1481" i="8"/>
  <c r="U1489" i="8"/>
  <c r="U1497" i="8"/>
  <c r="U1505" i="8"/>
  <c r="U1513" i="8"/>
  <c r="U1521" i="8"/>
  <c r="U1529" i="8"/>
  <c r="U1537" i="8"/>
  <c r="U1545" i="8"/>
  <c r="U1553" i="8"/>
  <c r="U1561" i="8"/>
  <c r="U1569" i="8"/>
  <c r="U1577" i="8"/>
  <c r="U1585" i="8"/>
  <c r="U1593" i="8"/>
  <c r="U1601" i="8"/>
  <c r="U1609" i="8"/>
  <c r="U1617" i="8"/>
  <c r="U1625" i="8"/>
  <c r="U1633" i="8"/>
  <c r="U1641" i="8"/>
  <c r="U1649" i="8"/>
  <c r="U1657" i="8"/>
  <c r="U1665" i="8"/>
  <c r="U1673" i="8"/>
  <c r="U1681" i="8"/>
  <c r="U1689" i="8"/>
  <c r="U1697" i="8"/>
  <c r="U1705" i="8"/>
  <c r="U1713" i="8"/>
  <c r="U1721" i="8"/>
  <c r="U1729" i="8"/>
  <c r="U1737" i="8"/>
  <c r="U1745" i="8"/>
  <c r="U1753" i="8"/>
  <c r="U1761" i="8"/>
  <c r="U1769" i="8"/>
  <c r="U1777" i="8"/>
  <c r="U1785" i="8"/>
  <c r="U1793" i="8"/>
  <c r="U1801" i="8"/>
  <c r="U1809" i="8"/>
  <c r="U1817" i="8"/>
  <c r="U1825" i="8"/>
  <c r="U1833" i="8"/>
  <c r="U1841" i="8"/>
  <c r="U1849" i="8"/>
  <c r="U1857" i="8"/>
  <c r="U1865" i="8"/>
  <c r="U1873" i="8"/>
  <c r="U1881" i="8"/>
  <c r="U1889" i="8"/>
  <c r="U1897" i="8"/>
  <c r="U1905" i="8"/>
  <c r="U1913" i="8"/>
  <c r="U1921" i="8"/>
  <c r="U1929" i="8"/>
  <c r="U1937" i="8"/>
  <c r="U1945" i="8"/>
  <c r="U1953" i="8"/>
  <c r="U1961" i="8"/>
  <c r="U1969" i="8"/>
  <c r="U1977" i="8"/>
  <c r="U1985" i="8"/>
  <c r="U1993" i="8"/>
  <c r="U2001" i="8"/>
  <c r="U2009" i="8"/>
  <c r="U2017" i="8"/>
  <c r="U2025" i="8"/>
  <c r="U2033" i="8"/>
  <c r="U2041" i="8"/>
  <c r="U2049" i="8"/>
  <c r="U2057" i="8"/>
  <c r="U2065" i="8"/>
  <c r="U2073" i="8"/>
  <c r="U2081" i="8"/>
  <c r="U2089" i="8"/>
  <c r="U2097" i="8"/>
  <c r="U2105" i="8"/>
  <c r="U2113" i="8"/>
  <c r="U2121" i="8"/>
  <c r="U2129" i="8"/>
  <c r="U2137" i="8"/>
  <c r="U2145" i="8"/>
  <c r="U2153" i="8"/>
  <c r="U2161" i="8"/>
  <c r="U2169" i="8"/>
  <c r="U2177" i="8"/>
  <c r="U2185" i="8"/>
  <c r="U2193" i="8"/>
  <c r="U2201" i="8"/>
  <c r="U2209" i="8"/>
  <c r="U2217" i="8"/>
  <c r="U2225" i="8"/>
  <c r="U2233" i="8"/>
  <c r="U2241" i="8"/>
  <c r="U29" i="8"/>
  <c r="U116" i="8"/>
  <c r="U202" i="8"/>
  <c r="U285" i="8"/>
  <c r="U372" i="8"/>
  <c r="U458" i="8"/>
  <c r="U541" i="8"/>
  <c r="U628" i="8"/>
  <c r="U709" i="8"/>
  <c r="U757" i="8"/>
  <c r="U802" i="8"/>
  <c r="U842" i="8"/>
  <c r="U869" i="8"/>
  <c r="U898" i="8"/>
  <c r="U925" i="8"/>
  <c r="U956" i="8"/>
  <c r="U981" i="8"/>
  <c r="U998" i="8"/>
  <c r="U1013" i="8"/>
  <c r="U1026" i="8"/>
  <c r="U1041" i="8"/>
  <c r="U1055" i="8"/>
  <c r="U1069" i="8"/>
  <c r="U1084" i="8"/>
  <c r="U1098" i="8"/>
  <c r="U1111" i="8"/>
  <c r="U1124" i="8"/>
  <c r="U1135" i="8"/>
  <c r="U1145" i="8"/>
  <c r="U1155" i="8"/>
  <c r="U1164" i="8"/>
  <c r="U1172" i="8"/>
  <c r="U1180" i="8"/>
  <c r="U1188" i="8"/>
  <c r="U1196" i="8"/>
  <c r="U1204" i="8"/>
  <c r="U1212" i="8"/>
  <c r="U1220" i="8"/>
  <c r="U1228" i="8"/>
  <c r="U1236" i="8"/>
  <c r="U1244" i="8"/>
  <c r="U1252" i="8"/>
  <c r="U1260" i="8"/>
  <c r="U1268" i="8"/>
  <c r="U1276" i="8"/>
  <c r="U1284" i="8"/>
  <c r="U1292" i="8"/>
  <c r="U1300" i="8"/>
  <c r="U1308" i="8"/>
  <c r="U1316" i="8"/>
  <c r="U1324" i="8"/>
  <c r="U1332" i="8"/>
  <c r="U1340" i="8"/>
  <c r="U1348" i="8"/>
  <c r="U1356" i="8"/>
  <c r="U1364" i="8"/>
  <c r="U1372" i="8"/>
  <c r="U1380" i="8"/>
  <c r="U1388" i="8"/>
  <c r="U1396" i="8"/>
  <c r="U1404" i="8"/>
  <c r="U1412" i="8"/>
  <c r="U1420" i="8"/>
  <c r="U1428" i="8"/>
  <c r="U1436" i="8"/>
  <c r="U1444" i="8"/>
  <c r="U1452" i="8"/>
  <c r="U1460" i="8"/>
  <c r="U1468" i="8"/>
  <c r="U1476" i="8"/>
  <c r="U1484" i="8"/>
  <c r="U1492" i="8"/>
  <c r="U1500" i="8"/>
  <c r="U1508" i="8"/>
  <c r="U1516" i="8"/>
  <c r="U1524" i="8"/>
  <c r="U1532" i="8"/>
  <c r="U1540" i="8"/>
  <c r="U1548" i="8"/>
  <c r="U1556" i="8"/>
  <c r="U1564" i="8"/>
  <c r="U1572" i="8"/>
  <c r="U1580" i="8"/>
  <c r="U1588" i="8"/>
  <c r="U1596" i="8"/>
  <c r="U1604" i="8"/>
  <c r="U1612" i="8"/>
  <c r="U1620" i="8"/>
  <c r="U1628" i="8"/>
  <c r="U1636" i="8"/>
  <c r="U1644" i="8"/>
  <c r="U1652" i="8"/>
  <c r="U1660" i="8"/>
  <c r="U1668" i="8"/>
  <c r="U1676" i="8"/>
  <c r="U1684" i="8"/>
  <c r="U1692" i="8"/>
  <c r="U1700" i="8"/>
  <c r="U1708" i="8"/>
  <c r="U1716" i="8"/>
  <c r="U1724" i="8"/>
  <c r="U1732" i="8"/>
  <c r="U1740" i="8"/>
  <c r="U1748" i="8"/>
  <c r="U1756" i="8"/>
  <c r="U1764" i="8"/>
  <c r="U1772" i="8"/>
  <c r="U1780" i="8"/>
  <c r="U1788" i="8"/>
  <c r="U1796" i="8"/>
  <c r="U1804" i="8"/>
  <c r="U1812" i="8"/>
  <c r="U1820" i="8"/>
  <c r="U1828" i="8"/>
  <c r="U1836" i="8"/>
  <c r="U1844" i="8"/>
  <c r="U1852" i="8"/>
  <c r="U1860" i="8"/>
  <c r="U1868" i="8"/>
  <c r="U1876" i="8"/>
  <c r="U1884" i="8"/>
  <c r="U1892" i="8"/>
  <c r="U1900" i="8"/>
  <c r="U1908" i="8"/>
  <c r="U1916" i="8"/>
  <c r="U1924" i="8"/>
  <c r="U1932" i="8"/>
  <c r="U1940" i="8"/>
  <c r="U1948" i="8"/>
  <c r="U1956" i="8"/>
  <c r="U1964" i="8"/>
  <c r="U1972" i="8"/>
  <c r="U1980" i="8"/>
  <c r="U1988" i="8"/>
  <c r="U1996" i="8"/>
  <c r="U2004" i="8"/>
  <c r="U2012" i="8"/>
  <c r="U2020" i="8"/>
  <c r="U2028" i="8"/>
  <c r="U2036" i="8"/>
  <c r="U2044" i="8"/>
  <c r="U2052" i="8"/>
  <c r="U2060" i="8"/>
  <c r="U2068" i="8"/>
  <c r="U2076" i="8"/>
  <c r="U2084" i="8"/>
  <c r="U2092" i="8"/>
  <c r="U2100" i="8"/>
  <c r="U2108" i="8"/>
  <c r="U2116" i="8"/>
  <c r="U2124" i="8"/>
  <c r="U2132" i="8"/>
  <c r="U2140" i="8"/>
  <c r="U2148" i="8"/>
  <c r="U2156" i="8"/>
  <c r="U2164" i="8"/>
  <c r="U2172" i="8"/>
  <c r="U180" i="8"/>
  <c r="U522" i="8"/>
  <c r="U796" i="8"/>
  <c r="U917" i="8"/>
  <c r="U1009" i="8"/>
  <c r="U1066" i="8"/>
  <c r="U1121" i="8"/>
  <c r="U1162" i="8"/>
  <c r="U1194" i="8"/>
  <c r="U1226" i="8"/>
  <c r="U1258" i="8"/>
  <c r="U1290" i="8"/>
  <c r="U1322" i="8"/>
  <c r="U1354" i="8"/>
  <c r="U1386" i="8"/>
  <c r="U1418" i="8"/>
  <c r="U1450" i="8"/>
  <c r="U1482" i="8"/>
  <c r="U1514" i="8"/>
  <c r="U1546" i="8"/>
  <c r="U1578" i="8"/>
  <c r="U1610" i="8"/>
  <c r="U1642" i="8"/>
  <c r="U1674" i="8"/>
  <c r="U1706" i="8"/>
  <c r="U1738" i="8"/>
  <c r="U1770" i="8"/>
  <c r="U1802" i="8"/>
  <c r="U1834" i="8"/>
  <c r="U1866" i="8"/>
  <c r="U1898" i="8"/>
  <c r="U1930" i="8"/>
  <c r="U1962" i="8"/>
  <c r="U1994" i="8"/>
  <c r="U2026" i="8"/>
  <c r="U2058" i="8"/>
  <c r="U2090" i="8"/>
  <c r="U2122" i="8"/>
  <c r="U2154" i="8"/>
  <c r="U2180" i="8"/>
  <c r="U2203" i="8"/>
  <c r="U2220" i="8"/>
  <c r="U2235" i="8"/>
  <c r="U1153" i="8"/>
  <c r="U1218" i="8"/>
  <c r="U1282" i="8"/>
  <c r="U1346" i="8"/>
  <c r="U1410" i="8"/>
  <c r="U1442" i="8"/>
  <c r="U1506" i="8"/>
  <c r="U1570" i="8"/>
  <c r="U1634" i="8"/>
  <c r="U1666" i="8"/>
  <c r="U1730" i="8"/>
  <c r="U1794" i="8"/>
  <c r="U1858" i="8"/>
  <c r="U1922" i="8"/>
  <c r="U1986" i="8"/>
  <c r="U2050" i="8"/>
  <c r="U2082" i="8"/>
  <c r="U2146" i="8"/>
  <c r="U2178" i="8"/>
  <c r="U2218" i="8"/>
  <c r="U2232" i="8"/>
  <c r="U114" i="8"/>
  <c r="U453" i="8"/>
  <c r="U756" i="8"/>
  <c r="U893" i="8"/>
  <c r="U997" i="8"/>
  <c r="U1053" i="8"/>
  <c r="U1110" i="8"/>
  <c r="U1154" i="8"/>
  <c r="U1187" i="8"/>
  <c r="U1251" i="8"/>
  <c r="U1283" i="8"/>
  <c r="U1315" i="8"/>
  <c r="U1347" i="8"/>
  <c r="U1379" i="8"/>
  <c r="U1411" i="8"/>
  <c r="U1443" i="8"/>
  <c r="U1475" i="8"/>
  <c r="U1507" i="8"/>
  <c r="U1539" i="8"/>
  <c r="U1571" i="8"/>
  <c r="U1603" i="8"/>
  <c r="U1635" i="8"/>
  <c r="U1667" i="8"/>
  <c r="U1699" i="8"/>
  <c r="U1731" i="8"/>
  <c r="U1763" i="8"/>
  <c r="U1795" i="8"/>
  <c r="U1827" i="8"/>
  <c r="U1859" i="8"/>
  <c r="U1891" i="8"/>
  <c r="U1923" i="8"/>
  <c r="U1955" i="8"/>
  <c r="U1987" i="8"/>
  <c r="U2019" i="8"/>
  <c r="U2051" i="8"/>
  <c r="U2083" i="8"/>
  <c r="U2147" i="8"/>
  <c r="U2179" i="8"/>
  <c r="U2202" i="8"/>
  <c r="U2219" i="8"/>
  <c r="U2234" i="8"/>
  <c r="U197" i="8"/>
  <c r="U540" i="8"/>
  <c r="U797" i="8"/>
  <c r="U924" i="8"/>
  <c r="U1010" i="8"/>
  <c r="U1068" i="8"/>
  <c r="U1123" i="8"/>
  <c r="U1163" i="8"/>
  <c r="U1195" i="8"/>
  <c r="U1227" i="8"/>
  <c r="U1259" i="8"/>
  <c r="U1291" i="8"/>
  <c r="U1323" i="8"/>
  <c r="U1355" i="8"/>
  <c r="U1387" i="8"/>
  <c r="U1419" i="8"/>
  <c r="U1451" i="8"/>
  <c r="U1483" i="8"/>
  <c r="U1515" i="8"/>
  <c r="U1547" i="8"/>
  <c r="U1579" i="8"/>
  <c r="U1611" i="8"/>
  <c r="U1643" i="8"/>
  <c r="U1675" i="8"/>
  <c r="U1707" i="8"/>
  <c r="U1739" i="8"/>
  <c r="U1771" i="8"/>
  <c r="U1803" i="8"/>
  <c r="U1835" i="8"/>
  <c r="U1867" i="8"/>
  <c r="U1899" i="8"/>
  <c r="U1931" i="8"/>
  <c r="U1963" i="8"/>
  <c r="U1995" i="8"/>
  <c r="U2027" i="8"/>
  <c r="U2059" i="8"/>
  <c r="U2091" i="8"/>
  <c r="U2123" i="8"/>
  <c r="U2155" i="8"/>
  <c r="U2186" i="8"/>
  <c r="U2204" i="8"/>
  <c r="U2224" i="8"/>
  <c r="U2236" i="8"/>
  <c r="U266" i="8"/>
  <c r="U605" i="8"/>
  <c r="U834" i="8"/>
  <c r="U948" i="8"/>
  <c r="U1023" i="8"/>
  <c r="U1079" i="8"/>
  <c r="U1132" i="8"/>
  <c r="U1170" i="8"/>
  <c r="U1202" i="8"/>
  <c r="U1234" i="8"/>
  <c r="U1266" i="8"/>
  <c r="U1298" i="8"/>
  <c r="U1330" i="8"/>
  <c r="U1362" i="8"/>
  <c r="U1394" i="8"/>
  <c r="U1426" i="8"/>
  <c r="U1458" i="8"/>
  <c r="U1490" i="8"/>
  <c r="U1522" i="8"/>
  <c r="U1554" i="8"/>
  <c r="U1586" i="8"/>
  <c r="U1618" i="8"/>
  <c r="U1650" i="8"/>
  <c r="U1682" i="8"/>
  <c r="U1714" i="8"/>
  <c r="U1746" i="8"/>
  <c r="U1778" i="8"/>
  <c r="U1810" i="8"/>
  <c r="U1842" i="8"/>
  <c r="U1874" i="8"/>
  <c r="U1906" i="8"/>
  <c r="U1938" i="8"/>
  <c r="U1970" i="8"/>
  <c r="U2002" i="8"/>
  <c r="U2034" i="8"/>
  <c r="U2066" i="8"/>
  <c r="U2098" i="8"/>
  <c r="U2130" i="8"/>
  <c r="U2162" i="8"/>
  <c r="U2187" i="8"/>
  <c r="U2210" i="8"/>
  <c r="U2226" i="8"/>
  <c r="U2239" i="8"/>
  <c r="U284" i="8"/>
  <c r="U626" i="8"/>
  <c r="U837" i="8"/>
  <c r="U949" i="8"/>
  <c r="U1025" i="8"/>
  <c r="U1082" i="8"/>
  <c r="U1133" i="8"/>
  <c r="U1171" i="8"/>
  <c r="U1203" i="8"/>
  <c r="U1235" i="8"/>
  <c r="U1267" i="8"/>
  <c r="U1299" i="8"/>
  <c r="U1331" i="8"/>
  <c r="U1363" i="8"/>
  <c r="U1395" i="8"/>
  <c r="U1427" i="8"/>
  <c r="U1459" i="8"/>
  <c r="U1491" i="8"/>
  <c r="U1523" i="8"/>
  <c r="U1555" i="8"/>
  <c r="U1587" i="8"/>
  <c r="U1619" i="8"/>
  <c r="U1651" i="8"/>
  <c r="U1683" i="8"/>
  <c r="U1715" i="8"/>
  <c r="U1747" i="8"/>
  <c r="U1779" i="8"/>
  <c r="U1811" i="8"/>
  <c r="U1843" i="8"/>
  <c r="U1875" i="8"/>
  <c r="U1907" i="8"/>
  <c r="U1939" i="8"/>
  <c r="U1971" i="8"/>
  <c r="U2003" i="8"/>
  <c r="U2035" i="8"/>
  <c r="U2067" i="8"/>
  <c r="U2099" i="8"/>
  <c r="U2131" i="8"/>
  <c r="U2163" i="8"/>
  <c r="U2188" i="8"/>
  <c r="U2211" i="8"/>
  <c r="U2227" i="8"/>
  <c r="U2240" i="8"/>
  <c r="U10" i="8"/>
  <c r="U349" i="8"/>
  <c r="U692" i="8"/>
  <c r="U861" i="8"/>
  <c r="U978" i="8"/>
  <c r="U1037" i="8"/>
  <c r="U1094" i="8"/>
  <c r="U1143" i="8"/>
  <c r="U1178" i="8"/>
  <c r="U1210" i="8"/>
  <c r="U1242" i="8"/>
  <c r="U1274" i="8"/>
  <c r="U1306" i="8"/>
  <c r="U1338" i="8"/>
  <c r="U1370" i="8"/>
  <c r="U1402" i="8"/>
  <c r="U1434" i="8"/>
  <c r="U1466" i="8"/>
  <c r="U1498" i="8"/>
  <c r="U1530" i="8"/>
  <c r="U1562" i="8"/>
  <c r="U1594" i="8"/>
  <c r="U1626" i="8"/>
  <c r="U1658" i="8"/>
  <c r="U1690" i="8"/>
  <c r="U1722" i="8"/>
  <c r="U1754" i="8"/>
  <c r="U1786" i="8"/>
  <c r="U1818" i="8"/>
  <c r="U1850" i="8"/>
  <c r="U1882" i="8"/>
  <c r="U1914" i="8"/>
  <c r="U1946" i="8"/>
  <c r="U1978" i="8"/>
  <c r="U2010" i="8"/>
  <c r="U2042" i="8"/>
  <c r="U2074" i="8"/>
  <c r="U2106" i="8"/>
  <c r="U2138" i="8"/>
  <c r="U2170" i="8"/>
  <c r="U2194" i="8"/>
  <c r="U2212" i="8"/>
  <c r="U2228" i="8"/>
  <c r="U2242" i="8"/>
  <c r="U28" i="8"/>
  <c r="U370" i="8"/>
  <c r="U693" i="8"/>
  <c r="U866" i="8"/>
  <c r="U980" i="8"/>
  <c r="U1039" i="8"/>
  <c r="U1095" i="8"/>
  <c r="U1144" i="8"/>
  <c r="U1179" i="8"/>
  <c r="U1211" i="8"/>
  <c r="U1243" i="8"/>
  <c r="U1275" i="8"/>
  <c r="U1307" i="8"/>
  <c r="U1339" i="8"/>
  <c r="U1371" i="8"/>
  <c r="U1403" i="8"/>
  <c r="U1435" i="8"/>
  <c r="U1467" i="8"/>
  <c r="U1499" i="8"/>
  <c r="U1531" i="8"/>
  <c r="U1563" i="8"/>
  <c r="U1595" i="8"/>
  <c r="U1627" i="8"/>
  <c r="U1659" i="8"/>
  <c r="U1691" i="8"/>
  <c r="U1723" i="8"/>
  <c r="U1755" i="8"/>
  <c r="U1787" i="8"/>
  <c r="U1819" i="8"/>
  <c r="U1851" i="8"/>
  <c r="U1883" i="8"/>
  <c r="U1915" i="8"/>
  <c r="U1947" i="8"/>
  <c r="U1979" i="8"/>
  <c r="U2011" i="8"/>
  <c r="U2043" i="8"/>
  <c r="U2075" i="8"/>
  <c r="U2107" i="8"/>
  <c r="U2139" i="8"/>
  <c r="U2171" i="8"/>
  <c r="U2195" i="8"/>
  <c r="U2216" i="8"/>
  <c r="U2231" i="8"/>
  <c r="U3" i="8"/>
  <c r="U1219" i="8"/>
  <c r="U2115" i="8"/>
  <c r="U93" i="8"/>
  <c r="U436" i="8"/>
  <c r="U754" i="8"/>
  <c r="U892" i="8"/>
  <c r="U994" i="8"/>
  <c r="U1052" i="8"/>
  <c r="U1109" i="8"/>
  <c r="U1186" i="8"/>
  <c r="U1250" i="8"/>
  <c r="U1314" i="8"/>
  <c r="U1378" i="8"/>
  <c r="U1474" i="8"/>
  <c r="U1538" i="8"/>
  <c r="U1602" i="8"/>
  <c r="U1698" i="8"/>
  <c r="U1762" i="8"/>
  <c r="U1826" i="8"/>
  <c r="U1890" i="8"/>
  <c r="U1954" i="8"/>
  <c r="U2018" i="8"/>
  <c r="U2114" i="8"/>
  <c r="U2196" i="8"/>
  <c r="Y10" i="8"/>
  <c r="Y18" i="8"/>
  <c r="Y26" i="8"/>
  <c r="Y34" i="8"/>
  <c r="Y42" i="8"/>
  <c r="Y50" i="8"/>
  <c r="Y58" i="8"/>
  <c r="Y66" i="8"/>
  <c r="Y74" i="8"/>
  <c r="Y82" i="8"/>
  <c r="Y90" i="8"/>
  <c r="Y98" i="8"/>
  <c r="Y106" i="8"/>
  <c r="Y114" i="8"/>
  <c r="Y122" i="8"/>
  <c r="Y130" i="8"/>
  <c r="Y138" i="8"/>
  <c r="Y146" i="8"/>
  <c r="Y154" i="8"/>
  <c r="Y162" i="8"/>
  <c r="Y170" i="8"/>
  <c r="Y178" i="8"/>
  <c r="Y186" i="8"/>
  <c r="Y194" i="8"/>
  <c r="Y202" i="8"/>
  <c r="Y210" i="8"/>
  <c r="Y218" i="8"/>
  <c r="Y226" i="8"/>
  <c r="Y234" i="8"/>
  <c r="Y242" i="8"/>
  <c r="Y250" i="8"/>
  <c r="Y258" i="8"/>
  <c r="Y266" i="8"/>
  <c r="Y274" i="8"/>
  <c r="Y282" i="8"/>
  <c r="Y290" i="8"/>
  <c r="Y298" i="8"/>
  <c r="Y306" i="8"/>
  <c r="Y314" i="8"/>
  <c r="Y322" i="8"/>
  <c r="Y330" i="8"/>
  <c r="Y338" i="8"/>
  <c r="Y346" i="8"/>
  <c r="Y354" i="8"/>
  <c r="Y362" i="8"/>
  <c r="Y370" i="8"/>
  <c r="Y378" i="8"/>
  <c r="Y386" i="8"/>
  <c r="Y394" i="8"/>
  <c r="Y402" i="8"/>
  <c r="Y410" i="8"/>
  <c r="Y418" i="8"/>
  <c r="Y426" i="8"/>
  <c r="Y434" i="8"/>
  <c r="Y442" i="8"/>
  <c r="Y450" i="8"/>
  <c r="Y458" i="8"/>
  <c r="Y466" i="8"/>
  <c r="Y474" i="8"/>
  <c r="Y482" i="8"/>
  <c r="Y490" i="8"/>
  <c r="Y498" i="8"/>
  <c r="Y506" i="8"/>
  <c r="Y514" i="8"/>
  <c r="Y522" i="8"/>
  <c r="Y530" i="8"/>
  <c r="Y538" i="8"/>
  <c r="Y546" i="8"/>
  <c r="Y554" i="8"/>
  <c r="Y562" i="8"/>
  <c r="Y570" i="8"/>
  <c r="Y578" i="8"/>
  <c r="Y586" i="8"/>
  <c r="Y594" i="8"/>
  <c r="Y602" i="8"/>
  <c r="Y610" i="8"/>
  <c r="Y618" i="8"/>
  <c r="Y626" i="8"/>
  <c r="Y634" i="8"/>
  <c r="Y642" i="8"/>
  <c r="Y650" i="8"/>
  <c r="Y658" i="8"/>
  <c r="Y666" i="8"/>
  <c r="Y674" i="8"/>
  <c r="Y11" i="8"/>
  <c r="Y19" i="8"/>
  <c r="Y27" i="8"/>
  <c r="Y35" i="8"/>
  <c r="Y43" i="8"/>
  <c r="Y51" i="8"/>
  <c r="Y59" i="8"/>
  <c r="Y67" i="8"/>
  <c r="Y75" i="8"/>
  <c r="Y83" i="8"/>
  <c r="Y91" i="8"/>
  <c r="Y99" i="8"/>
  <c r="Y107" i="8"/>
  <c r="Y115" i="8"/>
  <c r="Y123" i="8"/>
  <c r="Y131" i="8"/>
  <c r="Y139" i="8"/>
  <c r="Y147" i="8"/>
  <c r="Y155" i="8"/>
  <c r="Y163" i="8"/>
  <c r="Y171" i="8"/>
  <c r="Y179" i="8"/>
  <c r="Y187" i="8"/>
  <c r="Y195" i="8"/>
  <c r="Y203" i="8"/>
  <c r="Y211" i="8"/>
  <c r="Y219" i="8"/>
  <c r="Y227" i="8"/>
  <c r="Y235" i="8"/>
  <c r="Y243" i="8"/>
  <c r="Y251" i="8"/>
  <c r="Y259" i="8"/>
  <c r="Y267" i="8"/>
  <c r="Y275" i="8"/>
  <c r="Y283" i="8"/>
  <c r="Y291" i="8"/>
  <c r="Y299" i="8"/>
  <c r="Y307" i="8"/>
  <c r="Y315" i="8"/>
  <c r="Y323" i="8"/>
  <c r="Y331" i="8"/>
  <c r="Y339" i="8"/>
  <c r="Y347" i="8"/>
  <c r="Y355" i="8"/>
  <c r="Y363" i="8"/>
  <c r="Y371" i="8"/>
  <c r="Y379" i="8"/>
  <c r="Y387" i="8"/>
  <c r="Y395" i="8"/>
  <c r="Y403" i="8"/>
  <c r="Y411" i="8"/>
  <c r="Y419" i="8"/>
  <c r="Y427" i="8"/>
  <c r="Y435" i="8"/>
  <c r="Y443" i="8"/>
  <c r="Y451" i="8"/>
  <c r="Y459" i="8"/>
  <c r="Y467" i="8"/>
  <c r="Y475" i="8"/>
  <c r="Y483" i="8"/>
  <c r="Y491" i="8"/>
  <c r="Y499" i="8"/>
  <c r="Y507" i="8"/>
  <c r="Y515" i="8"/>
  <c r="Y523" i="8"/>
  <c r="Y531" i="8"/>
  <c r="Y539" i="8"/>
  <c r="Y547" i="8"/>
  <c r="Y555" i="8"/>
  <c r="Y563" i="8"/>
  <c r="Y571" i="8"/>
  <c r="Y579" i="8"/>
  <c r="Y587" i="8"/>
  <c r="Y595" i="8"/>
  <c r="Y603" i="8"/>
  <c r="Y611" i="8"/>
  <c r="Y619" i="8"/>
  <c r="Y627" i="8"/>
  <c r="Y635" i="8"/>
  <c r="Y643" i="8"/>
  <c r="Y651" i="8"/>
  <c r="Y659" i="8"/>
  <c r="Y667" i="8"/>
  <c r="Y675" i="8"/>
  <c r="Y683" i="8"/>
  <c r="Y4" i="8"/>
  <c r="Y12" i="8"/>
  <c r="Y20" i="8"/>
  <c r="Y28" i="8"/>
  <c r="Y36" i="8"/>
  <c r="Y44" i="8"/>
  <c r="Y52" i="8"/>
  <c r="Y60" i="8"/>
  <c r="Y68" i="8"/>
  <c r="Y76" i="8"/>
  <c r="Y84" i="8"/>
  <c r="Y92" i="8"/>
  <c r="Y100" i="8"/>
  <c r="Y108" i="8"/>
  <c r="Y116" i="8"/>
  <c r="Y124" i="8"/>
  <c r="Y132" i="8"/>
  <c r="Y140" i="8"/>
  <c r="Y148" i="8"/>
  <c r="Y156" i="8"/>
  <c r="Y164" i="8"/>
  <c r="Y172" i="8"/>
  <c r="Y180" i="8"/>
  <c r="Y188" i="8"/>
  <c r="Y196" i="8"/>
  <c r="Y204" i="8"/>
  <c r="Y212" i="8"/>
  <c r="Y220" i="8"/>
  <c r="Y228" i="8"/>
  <c r="Y236" i="8"/>
  <c r="Y244" i="8"/>
  <c r="Y252" i="8"/>
  <c r="Y260" i="8"/>
  <c r="Y268" i="8"/>
  <c r="Y276" i="8"/>
  <c r="Y284" i="8"/>
  <c r="Y292" i="8"/>
  <c r="Y300" i="8"/>
  <c r="Y308" i="8"/>
  <c r="Y316" i="8"/>
  <c r="Y324" i="8"/>
  <c r="Y332" i="8"/>
  <c r="Y340" i="8"/>
  <c r="Y348" i="8"/>
  <c r="Y356" i="8"/>
  <c r="Y364" i="8"/>
  <c r="Y372" i="8"/>
  <c r="Y380" i="8"/>
  <c r="Y388" i="8"/>
  <c r="Y396" i="8"/>
  <c r="Y404" i="8"/>
  <c r="Y412" i="8"/>
  <c r="Y420" i="8"/>
  <c r="Y428" i="8"/>
  <c r="Y436" i="8"/>
  <c r="Y444" i="8"/>
  <c r="Y452" i="8"/>
  <c r="Y460" i="8"/>
  <c r="Y468" i="8"/>
  <c r="Y476" i="8"/>
  <c r="Y484" i="8"/>
  <c r="Y492" i="8"/>
  <c r="Y500" i="8"/>
  <c r="Y508" i="8"/>
  <c r="Y516" i="8"/>
  <c r="Y524" i="8"/>
  <c r="Y532" i="8"/>
  <c r="Y540" i="8"/>
  <c r="Y548" i="8"/>
  <c r="Y556" i="8"/>
  <c r="Y564" i="8"/>
  <c r="Y572" i="8"/>
  <c r="Y580" i="8"/>
  <c r="Y588" i="8"/>
  <c r="Y596" i="8"/>
  <c r="Y604" i="8"/>
  <c r="Y612" i="8"/>
  <c r="Y620" i="8"/>
  <c r="Y628" i="8"/>
  <c r="Y636" i="8"/>
  <c r="Y644" i="8"/>
  <c r="Y652" i="8"/>
  <c r="Y660" i="8"/>
  <c r="Y668" i="8"/>
  <c r="Y676" i="8"/>
  <c r="Y5" i="8"/>
  <c r="Y13" i="8"/>
  <c r="Y21" i="8"/>
  <c r="Y29" i="8"/>
  <c r="Y37" i="8"/>
  <c r="Y45" i="8"/>
  <c r="Y53" i="8"/>
  <c r="Y61" i="8"/>
  <c r="Y69" i="8"/>
  <c r="Y77" i="8"/>
  <c r="Y6" i="8"/>
  <c r="Y14" i="8"/>
  <c r="Y22" i="8"/>
  <c r="Y30" i="8"/>
  <c r="Y38" i="8"/>
  <c r="Y46" i="8"/>
  <c r="Y54" i="8"/>
  <c r="Y62" i="8"/>
  <c r="Y70" i="8"/>
  <c r="Y78" i="8"/>
  <c r="Y86" i="8"/>
  <c r="Y94" i="8"/>
  <c r="Y102" i="8"/>
  <c r="Y110" i="8"/>
  <c r="Y118" i="8"/>
  <c r="Y126" i="8"/>
  <c r="Y134" i="8"/>
  <c r="Y142" i="8"/>
  <c r="Y150" i="8"/>
  <c r="Y158" i="8"/>
  <c r="Y166" i="8"/>
  <c r="Y174" i="8"/>
  <c r="Y182" i="8"/>
  <c r="Y190" i="8"/>
  <c r="Y198" i="8"/>
  <c r="Y206" i="8"/>
  <c r="Y214" i="8"/>
  <c r="Y222" i="8"/>
  <c r="Y230" i="8"/>
  <c r="Y238" i="8"/>
  <c r="Y246" i="8"/>
  <c r="Y254" i="8"/>
  <c r="Y262" i="8"/>
  <c r="Y270" i="8"/>
  <c r="Y278" i="8"/>
  <c r="Y286" i="8"/>
  <c r="Y294" i="8"/>
  <c r="Y302" i="8"/>
  <c r="Y310" i="8"/>
  <c r="Y318" i="8"/>
  <c r="Y326" i="8"/>
  <c r="Y334" i="8"/>
  <c r="Y342" i="8"/>
  <c r="Y350" i="8"/>
  <c r="Y358" i="8"/>
  <c r="Y366" i="8"/>
  <c r="Y374" i="8"/>
  <c r="Y382" i="8"/>
  <c r="Y390" i="8"/>
  <c r="Y398" i="8"/>
  <c r="Y406" i="8"/>
  <c r="Y414" i="8"/>
  <c r="Y422" i="8"/>
  <c r="Y430" i="8"/>
  <c r="Y438" i="8"/>
  <c r="Y446" i="8"/>
  <c r="Y454" i="8"/>
  <c r="Y462" i="8"/>
  <c r="Y470" i="8"/>
  <c r="Y478" i="8"/>
  <c r="Y486" i="8"/>
  <c r="Y494" i="8"/>
  <c r="Y502" i="8"/>
  <c r="Y510" i="8"/>
  <c r="Y518" i="8"/>
  <c r="Y526" i="8"/>
  <c r="Y534" i="8"/>
  <c r="Y542" i="8"/>
  <c r="Y550" i="8"/>
  <c r="Y558" i="8"/>
  <c r="Y566" i="8"/>
  <c r="Y574" i="8"/>
  <c r="Y582" i="8"/>
  <c r="Y590" i="8"/>
  <c r="Y598" i="8"/>
  <c r="Y606" i="8"/>
  <c r="Y614" i="8"/>
  <c r="Y622" i="8"/>
  <c r="Y9" i="8"/>
  <c r="Y24" i="8"/>
  <c r="Y47" i="8"/>
  <c r="Y65" i="8"/>
  <c r="Y87" i="8"/>
  <c r="Y103" i="8"/>
  <c r="Y119" i="8"/>
  <c r="Y135" i="8"/>
  <c r="Y151" i="8"/>
  <c r="Y167" i="8"/>
  <c r="Y183" i="8"/>
  <c r="Y199" i="8"/>
  <c r="Y215" i="8"/>
  <c r="Y231" i="8"/>
  <c r="Y247" i="8"/>
  <c r="Y263" i="8"/>
  <c r="Y279" i="8"/>
  <c r="Y295" i="8"/>
  <c r="Y311" i="8"/>
  <c r="Y327" i="8"/>
  <c r="Y343" i="8"/>
  <c r="Y359" i="8"/>
  <c r="Y375" i="8"/>
  <c r="Y391" i="8"/>
  <c r="Y407" i="8"/>
  <c r="Y423" i="8"/>
  <c r="Y439" i="8"/>
  <c r="Y455" i="8"/>
  <c r="Y471" i="8"/>
  <c r="Y487" i="8"/>
  <c r="Y503" i="8"/>
  <c r="Y519" i="8"/>
  <c r="Y535" i="8"/>
  <c r="Y551" i="8"/>
  <c r="Y567" i="8"/>
  <c r="Y583" i="8"/>
  <c r="Y599" i="8"/>
  <c r="Y615" i="8"/>
  <c r="Y630" i="8"/>
  <c r="Y641" i="8"/>
  <c r="Y655" i="8"/>
  <c r="Y669" i="8"/>
  <c r="Y680" i="8"/>
  <c r="Y689" i="8"/>
  <c r="Y697" i="8"/>
  <c r="Y705" i="8"/>
  <c r="Y713" i="8"/>
  <c r="Y721" i="8"/>
  <c r="Y729" i="8"/>
  <c r="Y737" i="8"/>
  <c r="Y745" i="8"/>
  <c r="Y753" i="8"/>
  <c r="Y761" i="8"/>
  <c r="Y769" i="8"/>
  <c r="Y777" i="8"/>
  <c r="Y785" i="8"/>
  <c r="Y793" i="8"/>
  <c r="Y801" i="8"/>
  <c r="Y809" i="8"/>
  <c r="Y817" i="8"/>
  <c r="Y825" i="8"/>
  <c r="Y833" i="8"/>
  <c r="Y841" i="8"/>
  <c r="Y849" i="8"/>
  <c r="Y857" i="8"/>
  <c r="Y865" i="8"/>
  <c r="Y873" i="8"/>
  <c r="Y881" i="8"/>
  <c r="Y889" i="8"/>
  <c r="Y897" i="8"/>
  <c r="Y905" i="8"/>
  <c r="Y913" i="8"/>
  <c r="Y921" i="8"/>
  <c r="Y929" i="8"/>
  <c r="Y937" i="8"/>
  <c r="Y945" i="8"/>
  <c r="Y953" i="8"/>
  <c r="Y961" i="8"/>
  <c r="Y969" i="8"/>
  <c r="Y977" i="8"/>
  <c r="Y985" i="8"/>
  <c r="Y993" i="8"/>
  <c r="Y1001" i="8"/>
  <c r="Y1009" i="8"/>
  <c r="Y1017" i="8"/>
  <c r="Y1025" i="8"/>
  <c r="Y25" i="8"/>
  <c r="Y48" i="8"/>
  <c r="Y71" i="8"/>
  <c r="Y88" i="8"/>
  <c r="Y104" i="8"/>
  <c r="Y120" i="8"/>
  <c r="Y136" i="8"/>
  <c r="Y152" i="8"/>
  <c r="Y168" i="8"/>
  <c r="Y184" i="8"/>
  <c r="Y200" i="8"/>
  <c r="Y216" i="8"/>
  <c r="Y232" i="8"/>
  <c r="Y248" i="8"/>
  <c r="Y264" i="8"/>
  <c r="Y280" i="8"/>
  <c r="Y296" i="8"/>
  <c r="Y312" i="8"/>
  <c r="Y328" i="8"/>
  <c r="Y344" i="8"/>
  <c r="Y360" i="8"/>
  <c r="Y376" i="8"/>
  <c r="Y392" i="8"/>
  <c r="Y408" i="8"/>
  <c r="Y424" i="8"/>
  <c r="Y440" i="8"/>
  <c r="Y456" i="8"/>
  <c r="Y472" i="8"/>
  <c r="Y488" i="8"/>
  <c r="Y504" i="8"/>
  <c r="Y520" i="8"/>
  <c r="Y536" i="8"/>
  <c r="Y552" i="8"/>
  <c r="Y568" i="8"/>
  <c r="Y584" i="8"/>
  <c r="Y600" i="8"/>
  <c r="Y616" i="8"/>
  <c r="Y631" i="8"/>
  <c r="Y645" i="8"/>
  <c r="Y656" i="8"/>
  <c r="Y670" i="8"/>
  <c r="Y681" i="8"/>
  <c r="Y690" i="8"/>
  <c r="Y698" i="8"/>
  <c r="Y706" i="8"/>
  <c r="Y714" i="8"/>
  <c r="Y722" i="8"/>
  <c r="Y730" i="8"/>
  <c r="Y738" i="8"/>
  <c r="Y746" i="8"/>
  <c r="Y754" i="8"/>
  <c r="Y762" i="8"/>
  <c r="Y770" i="8"/>
  <c r="Y778" i="8"/>
  <c r="Y786" i="8"/>
  <c r="Y794" i="8"/>
  <c r="Y802" i="8"/>
  <c r="Y810" i="8"/>
  <c r="Y818" i="8"/>
  <c r="Y826" i="8"/>
  <c r="Y834" i="8"/>
  <c r="Y842" i="8"/>
  <c r="Y850" i="8"/>
  <c r="Y858" i="8"/>
  <c r="Y866" i="8"/>
  <c r="Y874" i="8"/>
  <c r="Y882" i="8"/>
  <c r="Y890" i="8"/>
  <c r="Y898" i="8"/>
  <c r="Y906" i="8"/>
  <c r="Y914" i="8"/>
  <c r="Y922" i="8"/>
  <c r="Y930" i="8"/>
  <c r="Y938" i="8"/>
  <c r="Y946" i="8"/>
  <c r="Y954" i="8"/>
  <c r="Y962" i="8"/>
  <c r="Y970" i="8"/>
  <c r="Y978" i="8"/>
  <c r="Y986" i="8"/>
  <c r="Y994" i="8"/>
  <c r="Y1002" i="8"/>
  <c r="Y1010" i="8"/>
  <c r="Y1018" i="8"/>
  <c r="Y1026" i="8"/>
  <c r="Y7" i="8"/>
  <c r="Y31" i="8"/>
  <c r="Y49" i="8"/>
  <c r="Y72" i="8"/>
  <c r="Y89" i="8"/>
  <c r="Y105" i="8"/>
  <c r="Y121" i="8"/>
  <c r="Y137" i="8"/>
  <c r="Y153" i="8"/>
  <c r="Y169" i="8"/>
  <c r="Y185" i="8"/>
  <c r="Y201" i="8"/>
  <c r="Y217" i="8"/>
  <c r="Y233" i="8"/>
  <c r="Y249" i="8"/>
  <c r="Y265" i="8"/>
  <c r="Y281" i="8"/>
  <c r="Y297" i="8"/>
  <c r="Y313" i="8"/>
  <c r="Y329" i="8"/>
  <c r="Y345" i="8"/>
  <c r="Y361" i="8"/>
  <c r="Y377" i="8"/>
  <c r="Y393" i="8"/>
  <c r="Y409" i="8"/>
  <c r="Y425" i="8"/>
  <c r="Y441" i="8"/>
  <c r="Y457" i="8"/>
  <c r="Y473" i="8"/>
  <c r="Y489" i="8"/>
  <c r="Y505" i="8"/>
  <c r="Y521" i="8"/>
  <c r="Y537" i="8"/>
  <c r="Y553" i="8"/>
  <c r="Y569" i="8"/>
  <c r="Y585" i="8"/>
  <c r="Y601" i="8"/>
  <c r="Y617" i="8"/>
  <c r="Y632" i="8"/>
  <c r="Y646" i="8"/>
  <c r="Y657" i="8"/>
  <c r="Y671" i="8"/>
  <c r="Y682" i="8"/>
  <c r="Y691" i="8"/>
  <c r="Y699" i="8"/>
  <c r="Y707" i="8"/>
  <c r="Y715" i="8"/>
  <c r="Y723" i="8"/>
  <c r="Y731" i="8"/>
  <c r="Y739" i="8"/>
  <c r="Y747" i="8"/>
  <c r="Y755" i="8"/>
  <c r="Y763" i="8"/>
  <c r="Y771" i="8"/>
  <c r="Y779" i="8"/>
  <c r="Y787" i="8"/>
  <c r="Y795" i="8"/>
  <c r="Y803" i="8"/>
  <c r="Y811" i="8"/>
  <c r="Y819" i="8"/>
  <c r="Y827" i="8"/>
  <c r="Y835" i="8"/>
  <c r="Y843" i="8"/>
  <c r="Y851" i="8"/>
  <c r="Y859" i="8"/>
  <c r="Y867" i="8"/>
  <c r="Y875" i="8"/>
  <c r="Y883" i="8"/>
  <c r="Y891" i="8"/>
  <c r="Y899" i="8"/>
  <c r="Y907" i="8"/>
  <c r="Y915" i="8"/>
  <c r="Y923" i="8"/>
  <c r="Y931" i="8"/>
  <c r="Y939" i="8"/>
  <c r="Y947" i="8"/>
  <c r="Y955" i="8"/>
  <c r="Y963" i="8"/>
  <c r="Y971" i="8"/>
  <c r="Y979" i="8"/>
  <c r="Y987" i="8"/>
  <c r="Y995" i="8"/>
  <c r="Y1003" i="8"/>
  <c r="Y1011" i="8"/>
  <c r="Y1019" i="8"/>
  <c r="Y1027" i="8"/>
  <c r="Y8" i="8"/>
  <c r="Y32" i="8"/>
  <c r="Y55" i="8"/>
  <c r="Y73" i="8"/>
  <c r="Y93" i="8"/>
  <c r="Y109" i="8"/>
  <c r="Y125" i="8"/>
  <c r="Y141" i="8"/>
  <c r="Y157" i="8"/>
  <c r="Y173" i="8"/>
  <c r="Y189" i="8"/>
  <c r="Y205" i="8"/>
  <c r="Y221" i="8"/>
  <c r="Y237" i="8"/>
  <c r="Y253" i="8"/>
  <c r="Y269" i="8"/>
  <c r="Y285" i="8"/>
  <c r="Y301" i="8"/>
  <c r="Y317" i="8"/>
  <c r="Y333" i="8"/>
  <c r="Y349" i="8"/>
  <c r="Y365" i="8"/>
  <c r="Y381" i="8"/>
  <c r="Y397" i="8"/>
  <c r="Y413" i="8"/>
  <c r="Y429" i="8"/>
  <c r="Y445" i="8"/>
  <c r="Y461" i="8"/>
  <c r="Y477" i="8"/>
  <c r="Y493" i="8"/>
  <c r="Y509" i="8"/>
  <c r="Y525" i="8"/>
  <c r="Y541" i="8"/>
  <c r="Y557" i="8"/>
  <c r="Y573" i="8"/>
  <c r="Y589" i="8"/>
  <c r="Y605" i="8"/>
  <c r="Y621" i="8"/>
  <c r="Y633" i="8"/>
  <c r="Y647" i="8"/>
  <c r="Y661" i="8"/>
  <c r="Y672" i="8"/>
  <c r="Y684" i="8"/>
  <c r="Y692" i="8"/>
  <c r="Y700" i="8"/>
  <c r="Y708" i="8"/>
  <c r="Y716" i="8"/>
  <c r="Y724" i="8"/>
  <c r="Y732" i="8"/>
  <c r="Y740" i="8"/>
  <c r="Y748" i="8"/>
  <c r="Y756" i="8"/>
  <c r="Y764" i="8"/>
  <c r="Y772" i="8"/>
  <c r="Y780" i="8"/>
  <c r="Y788" i="8"/>
  <c r="Y796" i="8"/>
  <c r="Y804" i="8"/>
  <c r="Y812" i="8"/>
  <c r="Y820" i="8"/>
  <c r="Y828" i="8"/>
  <c r="Y836" i="8"/>
  <c r="Y844" i="8"/>
  <c r="Y852" i="8"/>
  <c r="Y860" i="8"/>
  <c r="Y868" i="8"/>
  <c r="Y876" i="8"/>
  <c r="Y884" i="8"/>
  <c r="Y892" i="8"/>
  <c r="Y900" i="8"/>
  <c r="Y908" i="8"/>
  <c r="Y916" i="8"/>
  <c r="Y924" i="8"/>
  <c r="Y932" i="8"/>
  <c r="Y940" i="8"/>
  <c r="Y948" i="8"/>
  <c r="Y956" i="8"/>
  <c r="Y964" i="8"/>
  <c r="Y972" i="8"/>
  <c r="Y980" i="8"/>
  <c r="Y988" i="8"/>
  <c r="Y996" i="8"/>
  <c r="Y1004" i="8"/>
  <c r="Y1012" i="8"/>
  <c r="Y1020" i="8"/>
  <c r="Y40" i="8"/>
  <c r="Y81" i="8"/>
  <c r="Y113" i="8"/>
  <c r="Y145" i="8"/>
  <c r="Y177" i="8"/>
  <c r="Y209" i="8"/>
  <c r="Y241" i="8"/>
  <c r="Y273" i="8"/>
  <c r="Y305" i="8"/>
  <c r="Y337" i="8"/>
  <c r="Y369" i="8"/>
  <c r="Y401" i="8"/>
  <c r="Y433" i="8"/>
  <c r="Y465" i="8"/>
  <c r="Y497" i="8"/>
  <c r="Y529" i="8"/>
  <c r="Y561" i="8"/>
  <c r="Y593" i="8"/>
  <c r="Y625" i="8"/>
  <c r="Y653" i="8"/>
  <c r="Y678" i="8"/>
  <c r="Y695" i="8"/>
  <c r="Y711" i="8"/>
  <c r="Y727" i="8"/>
  <c r="Y743" i="8"/>
  <c r="Y759" i="8"/>
  <c r="Y775" i="8"/>
  <c r="Y791" i="8"/>
  <c r="Y807" i="8"/>
  <c r="Y823" i="8"/>
  <c r="Y839" i="8"/>
  <c r="Y855" i="8"/>
  <c r="Y871" i="8"/>
  <c r="Y887" i="8"/>
  <c r="Y903" i="8"/>
  <c r="Y919" i="8"/>
  <c r="Y935" i="8"/>
  <c r="Y951" i="8"/>
  <c r="Y967" i="8"/>
  <c r="Y983" i="8"/>
  <c r="Y999" i="8"/>
  <c r="Y1015" i="8"/>
  <c r="Y1030" i="8"/>
  <c r="Y1038" i="8"/>
  <c r="Y1046" i="8"/>
  <c r="Y1054" i="8"/>
  <c r="Y1062" i="8"/>
  <c r="Y1070" i="8"/>
  <c r="Y1078" i="8"/>
  <c r="Y1086" i="8"/>
  <c r="Y1094" i="8"/>
  <c r="Y1102" i="8"/>
  <c r="Y1110" i="8"/>
  <c r="Y1118" i="8"/>
  <c r="Y1126" i="8"/>
  <c r="Y1134" i="8"/>
  <c r="Y1142" i="8"/>
  <c r="Y1150" i="8"/>
  <c r="Y1158" i="8"/>
  <c r="Y1166" i="8"/>
  <c r="Y1174" i="8"/>
  <c r="Y1182" i="8"/>
  <c r="Y1190" i="8"/>
  <c r="Y1198" i="8"/>
  <c r="Y1206" i="8"/>
  <c r="Y1214" i="8"/>
  <c r="Y1222" i="8"/>
  <c r="Y1230" i="8"/>
  <c r="Y1238" i="8"/>
  <c r="Y1246" i="8"/>
  <c r="Y1254" i="8"/>
  <c r="Y1262" i="8"/>
  <c r="Y1270" i="8"/>
  <c r="Y1278" i="8"/>
  <c r="Y1286" i="8"/>
  <c r="Y1294" i="8"/>
  <c r="Y1302" i="8"/>
  <c r="Y1310" i="8"/>
  <c r="Y1318" i="8"/>
  <c r="Y1326" i="8"/>
  <c r="Y1334" i="8"/>
  <c r="Y1342" i="8"/>
  <c r="Y1350" i="8"/>
  <c r="Y1358" i="8"/>
  <c r="Y1366" i="8"/>
  <c r="Y41" i="8"/>
  <c r="Y85" i="8"/>
  <c r="Y117" i="8"/>
  <c r="Y149" i="8"/>
  <c r="Y181" i="8"/>
  <c r="Y213" i="8"/>
  <c r="Y245" i="8"/>
  <c r="Y277" i="8"/>
  <c r="Y309" i="8"/>
  <c r="Y341" i="8"/>
  <c r="Y373" i="8"/>
  <c r="Y405" i="8"/>
  <c r="Y437" i="8"/>
  <c r="Y469" i="8"/>
  <c r="Y501" i="8"/>
  <c r="Y533" i="8"/>
  <c r="Y565" i="8"/>
  <c r="Y597" i="8"/>
  <c r="Y629" i="8"/>
  <c r="Y654" i="8"/>
  <c r="Y679" i="8"/>
  <c r="Y696" i="8"/>
  <c r="Y712" i="8"/>
  <c r="Y728" i="8"/>
  <c r="Y744" i="8"/>
  <c r="Y760" i="8"/>
  <c r="Y776" i="8"/>
  <c r="Y792" i="8"/>
  <c r="Y808" i="8"/>
  <c r="Y824" i="8"/>
  <c r="Y840" i="8"/>
  <c r="Y856" i="8"/>
  <c r="Y872" i="8"/>
  <c r="Y888" i="8"/>
  <c r="Y904" i="8"/>
  <c r="Y920" i="8"/>
  <c r="Y936" i="8"/>
  <c r="Y952" i="8"/>
  <c r="Y968" i="8"/>
  <c r="Y984" i="8"/>
  <c r="Y1000" i="8"/>
  <c r="Y1016" i="8"/>
  <c r="Y1031" i="8"/>
  <c r="Y1039" i="8"/>
  <c r="Y1047" i="8"/>
  <c r="Y1055" i="8"/>
  <c r="Y1063" i="8"/>
  <c r="Y1071" i="8"/>
  <c r="Y1079" i="8"/>
  <c r="Y1087" i="8"/>
  <c r="Y1095" i="8"/>
  <c r="Y1103" i="8"/>
  <c r="Y1111" i="8"/>
  <c r="Y1119" i="8"/>
  <c r="Y1127" i="8"/>
  <c r="Y1135" i="8"/>
  <c r="Y1143" i="8"/>
  <c r="Y1151" i="8"/>
  <c r="Y1159" i="8"/>
  <c r="Y1167" i="8"/>
  <c r="Y1175" i="8"/>
  <c r="Y1183" i="8"/>
  <c r="Y1191" i="8"/>
  <c r="Y1199" i="8"/>
  <c r="Y1207" i="8"/>
  <c r="Y1215" i="8"/>
  <c r="Y1223" i="8"/>
  <c r="Y1231" i="8"/>
  <c r="Y1239" i="8"/>
  <c r="Y1247" i="8"/>
  <c r="Y1255" i="8"/>
  <c r="Y1263" i="8"/>
  <c r="Y1271" i="8"/>
  <c r="Y1279" i="8"/>
  <c r="Y1287" i="8"/>
  <c r="Y1295" i="8"/>
  <c r="Y1303" i="8"/>
  <c r="Y1311" i="8"/>
  <c r="Y1319" i="8"/>
  <c r="Y1327" i="8"/>
  <c r="Y1335" i="8"/>
  <c r="Y1343" i="8"/>
  <c r="Y1351" i="8"/>
  <c r="Y1359" i="8"/>
  <c r="Y15" i="8"/>
  <c r="Y56" i="8"/>
  <c r="Y95" i="8"/>
  <c r="Y127" i="8"/>
  <c r="Y159" i="8"/>
  <c r="Y191" i="8"/>
  <c r="Y223" i="8"/>
  <c r="Y255" i="8"/>
  <c r="Y287" i="8"/>
  <c r="Y319" i="8"/>
  <c r="Y351" i="8"/>
  <c r="Y383" i="8"/>
  <c r="Y415" i="8"/>
  <c r="Y447" i="8"/>
  <c r="Y479" i="8"/>
  <c r="Y511" i="8"/>
  <c r="Y543" i="8"/>
  <c r="Y575" i="8"/>
  <c r="Y607" i="8"/>
  <c r="Y637" i="8"/>
  <c r="Y662" i="8"/>
  <c r="Y685" i="8"/>
  <c r="Y701" i="8"/>
  <c r="Y717" i="8"/>
  <c r="Y733" i="8"/>
  <c r="Y749" i="8"/>
  <c r="Y765" i="8"/>
  <c r="Y781" i="8"/>
  <c r="Y797" i="8"/>
  <c r="Y813" i="8"/>
  <c r="Y829" i="8"/>
  <c r="Y845" i="8"/>
  <c r="Y861" i="8"/>
  <c r="Y877" i="8"/>
  <c r="Y893" i="8"/>
  <c r="Y909" i="8"/>
  <c r="Y925" i="8"/>
  <c r="Y941" i="8"/>
  <c r="Y957" i="8"/>
  <c r="Y973" i="8"/>
  <c r="Y989" i="8"/>
  <c r="Y1005" i="8"/>
  <c r="Y1021" i="8"/>
  <c r="Y1032" i="8"/>
  <c r="Y1040" i="8"/>
  <c r="Y1048" i="8"/>
  <c r="Y1056" i="8"/>
  <c r="Y1064" i="8"/>
  <c r="Y1072" i="8"/>
  <c r="Y1080" i="8"/>
  <c r="Y1088" i="8"/>
  <c r="Y1096" i="8"/>
  <c r="Y1104" i="8"/>
  <c r="Y1112" i="8"/>
  <c r="Y1120" i="8"/>
  <c r="Y1128" i="8"/>
  <c r="Y1136" i="8"/>
  <c r="Y1144" i="8"/>
  <c r="Y1152" i="8"/>
  <c r="Y1160" i="8"/>
  <c r="Y1168" i="8"/>
  <c r="Y1176" i="8"/>
  <c r="Y1184" i="8"/>
  <c r="Y1192" i="8"/>
  <c r="Y1200" i="8"/>
  <c r="Y1208" i="8"/>
  <c r="Y1216" i="8"/>
  <c r="Y16" i="8"/>
  <c r="Y57" i="8"/>
  <c r="Y96" i="8"/>
  <c r="Y128" i="8"/>
  <c r="Y160" i="8"/>
  <c r="Y192" i="8"/>
  <c r="Y224" i="8"/>
  <c r="Y256" i="8"/>
  <c r="Y288" i="8"/>
  <c r="Y320" i="8"/>
  <c r="Y352" i="8"/>
  <c r="Y384" i="8"/>
  <c r="Y416" i="8"/>
  <c r="Y448" i="8"/>
  <c r="Y480" i="8"/>
  <c r="Y512" i="8"/>
  <c r="Y544" i="8"/>
  <c r="Y576" i="8"/>
  <c r="Y608" i="8"/>
  <c r="Y638" i="8"/>
  <c r="Y663" i="8"/>
  <c r="Y686" i="8"/>
  <c r="Y702" i="8"/>
  <c r="Y718" i="8"/>
  <c r="Y734" i="8"/>
  <c r="Y750" i="8"/>
  <c r="Y766" i="8"/>
  <c r="Y782" i="8"/>
  <c r="Y798" i="8"/>
  <c r="Y814" i="8"/>
  <c r="Y830" i="8"/>
  <c r="Y846" i="8"/>
  <c r="Y862" i="8"/>
  <c r="Y878" i="8"/>
  <c r="Y894" i="8"/>
  <c r="Y910" i="8"/>
  <c r="Y926" i="8"/>
  <c r="Y942" i="8"/>
  <c r="Y958" i="8"/>
  <c r="Y974" i="8"/>
  <c r="Y990" i="8"/>
  <c r="Y1006" i="8"/>
  <c r="Y1022" i="8"/>
  <c r="Y1033" i="8"/>
  <c r="Y1041" i="8"/>
  <c r="Y1049" i="8"/>
  <c r="Y1057" i="8"/>
  <c r="Y1065" i="8"/>
  <c r="Y1073" i="8"/>
  <c r="Y1081" i="8"/>
  <c r="Y1089" i="8"/>
  <c r="Y1097" i="8"/>
  <c r="Y1105" i="8"/>
  <c r="Y1113" i="8"/>
  <c r="Y1121" i="8"/>
  <c r="Y1129" i="8"/>
  <c r="Y1137" i="8"/>
  <c r="Y1145" i="8"/>
  <c r="Y1153" i="8"/>
  <c r="Y1161" i="8"/>
  <c r="Y1169" i="8"/>
  <c r="Y1177" i="8"/>
  <c r="Y1185" i="8"/>
  <c r="Y1193" i="8"/>
  <c r="Y1201" i="8"/>
  <c r="Y1209" i="8"/>
  <c r="Y1217" i="8"/>
  <c r="Y1225" i="8"/>
  <c r="Y1233" i="8"/>
  <c r="Y1241" i="8"/>
  <c r="Y1249" i="8"/>
  <c r="Y1257" i="8"/>
  <c r="Y1265" i="8"/>
  <c r="Y1273" i="8"/>
  <c r="Y1281" i="8"/>
  <c r="Y1289" i="8"/>
  <c r="Y1297" i="8"/>
  <c r="Y1305" i="8"/>
  <c r="Y1313" i="8"/>
  <c r="Y1321" i="8"/>
  <c r="Y1329" i="8"/>
  <c r="Y1337" i="8"/>
  <c r="Y1345" i="8"/>
  <c r="Y1353" i="8"/>
  <c r="Y1361" i="8"/>
  <c r="Y79" i="8"/>
  <c r="Y143" i="8"/>
  <c r="Y207" i="8"/>
  <c r="Y271" i="8"/>
  <c r="Y335" i="8"/>
  <c r="Y399" i="8"/>
  <c r="Y463" i="8"/>
  <c r="Y527" i="8"/>
  <c r="Y591" i="8"/>
  <c r="Y648" i="8"/>
  <c r="Y693" i="8"/>
  <c r="Y725" i="8"/>
  <c r="Y757" i="8"/>
  <c r="Y789" i="8"/>
  <c r="Y821" i="8"/>
  <c r="Y853" i="8"/>
  <c r="Y885" i="8"/>
  <c r="Y917" i="8"/>
  <c r="Y949" i="8"/>
  <c r="Y981" i="8"/>
  <c r="Y1013" i="8"/>
  <c r="Y1036" i="8"/>
  <c r="Y1052" i="8"/>
  <c r="Y1068" i="8"/>
  <c r="Y1084" i="8"/>
  <c r="Y1100" i="8"/>
  <c r="Y1116" i="8"/>
  <c r="Y1132" i="8"/>
  <c r="Y1148" i="8"/>
  <c r="Y1164" i="8"/>
  <c r="Y1180" i="8"/>
  <c r="Y1196" i="8"/>
  <c r="Y1212" i="8"/>
  <c r="Y1227" i="8"/>
  <c r="Y1240" i="8"/>
  <c r="Y1252" i="8"/>
  <c r="Y1266" i="8"/>
  <c r="Y1277" i="8"/>
  <c r="Y1291" i="8"/>
  <c r="Y1304" i="8"/>
  <c r="Y1316" i="8"/>
  <c r="Y1330" i="8"/>
  <c r="Y1341" i="8"/>
  <c r="Y1355" i="8"/>
  <c r="Y1367" i="8"/>
  <c r="Y1375" i="8"/>
  <c r="Y1383" i="8"/>
  <c r="Y1391" i="8"/>
  <c r="Y1399" i="8"/>
  <c r="Y1407" i="8"/>
  <c r="Y1415" i="8"/>
  <c r="Y1423" i="8"/>
  <c r="Y1431" i="8"/>
  <c r="Y1439" i="8"/>
  <c r="Y1447" i="8"/>
  <c r="Y1455" i="8"/>
  <c r="Y1463" i="8"/>
  <c r="Y1471" i="8"/>
  <c r="Y1479" i="8"/>
  <c r="Y1487" i="8"/>
  <c r="Y1495" i="8"/>
  <c r="Y1503" i="8"/>
  <c r="Y1511" i="8"/>
  <c r="Y1519" i="8"/>
  <c r="Y1527" i="8"/>
  <c r="Y1535" i="8"/>
  <c r="Y1543" i="8"/>
  <c r="Y1551" i="8"/>
  <c r="Y1559" i="8"/>
  <c r="Y1567" i="8"/>
  <c r="Y1575" i="8"/>
  <c r="Y1583" i="8"/>
  <c r="Y1591" i="8"/>
  <c r="Y1599" i="8"/>
  <c r="Y1607" i="8"/>
  <c r="Y1615" i="8"/>
  <c r="Y1623" i="8"/>
  <c r="Y1631" i="8"/>
  <c r="Y1639" i="8"/>
  <c r="Y1647" i="8"/>
  <c r="Y1655" i="8"/>
  <c r="Y1663" i="8"/>
  <c r="Y1671" i="8"/>
  <c r="Y1679" i="8"/>
  <c r="Y1687" i="8"/>
  <c r="Y80" i="8"/>
  <c r="Y144" i="8"/>
  <c r="Y208" i="8"/>
  <c r="Y272" i="8"/>
  <c r="Y336" i="8"/>
  <c r="Y400" i="8"/>
  <c r="Y464" i="8"/>
  <c r="Y528" i="8"/>
  <c r="Y592" i="8"/>
  <c r="Y649" i="8"/>
  <c r="Y694" i="8"/>
  <c r="Y726" i="8"/>
  <c r="Y758" i="8"/>
  <c r="Y790" i="8"/>
  <c r="Y822" i="8"/>
  <c r="Y854" i="8"/>
  <c r="Y886" i="8"/>
  <c r="Y918" i="8"/>
  <c r="Y950" i="8"/>
  <c r="Y982" i="8"/>
  <c r="Y1014" i="8"/>
  <c r="Y1037" i="8"/>
  <c r="Y1053" i="8"/>
  <c r="Y1069" i="8"/>
  <c r="Y1085" i="8"/>
  <c r="Y1101" i="8"/>
  <c r="Y1117" i="8"/>
  <c r="Y1133" i="8"/>
  <c r="Y1149" i="8"/>
  <c r="Y1165" i="8"/>
  <c r="Y1181" i="8"/>
  <c r="Y1197" i="8"/>
  <c r="Y1213" i="8"/>
  <c r="Y1228" i="8"/>
  <c r="Y1242" i="8"/>
  <c r="Y1253" i="8"/>
  <c r="Y1267" i="8"/>
  <c r="Y1280" i="8"/>
  <c r="Y1292" i="8"/>
  <c r="Y1306" i="8"/>
  <c r="Y1317" i="8"/>
  <c r="Y1331" i="8"/>
  <c r="Y1344" i="8"/>
  <c r="Y1356" i="8"/>
  <c r="Y1368" i="8"/>
  <c r="Y1376" i="8"/>
  <c r="Y1384" i="8"/>
  <c r="Y1392" i="8"/>
  <c r="Y1400" i="8"/>
  <c r="Y1408" i="8"/>
  <c r="Y1416" i="8"/>
  <c r="Y1424" i="8"/>
  <c r="Y1432" i="8"/>
  <c r="Y1440" i="8"/>
  <c r="Y1448" i="8"/>
  <c r="Y1456" i="8"/>
  <c r="Y1464" i="8"/>
  <c r="Y1472" i="8"/>
  <c r="Y1480" i="8"/>
  <c r="Y1488" i="8"/>
  <c r="Y1496" i="8"/>
  <c r="Y1504" i="8"/>
  <c r="Y1512" i="8"/>
  <c r="Y1520" i="8"/>
  <c r="Y1528" i="8"/>
  <c r="Y1536" i="8"/>
  <c r="Y1544" i="8"/>
  <c r="Y1552" i="8"/>
  <c r="Y1560" i="8"/>
  <c r="Y1568" i="8"/>
  <c r="Y1576" i="8"/>
  <c r="Y1584" i="8"/>
  <c r="Y1592" i="8"/>
  <c r="Y1600" i="8"/>
  <c r="Y1608" i="8"/>
  <c r="Y1616" i="8"/>
  <c r="Y1624" i="8"/>
  <c r="Y1632" i="8"/>
  <c r="Y1640" i="8"/>
  <c r="Y1648" i="8"/>
  <c r="Y1656" i="8"/>
  <c r="Y1664" i="8"/>
  <c r="Y1672" i="8"/>
  <c r="Y1680" i="8"/>
  <c r="Y1688" i="8"/>
  <c r="Y1696" i="8"/>
  <c r="Y1704" i="8"/>
  <c r="Y1712" i="8"/>
  <c r="Y1720" i="8"/>
  <c r="Y1728" i="8"/>
  <c r="Y1736" i="8"/>
  <c r="Y1744" i="8"/>
  <c r="Y17" i="8"/>
  <c r="Y97" i="8"/>
  <c r="Y161" i="8"/>
  <c r="Y225" i="8"/>
  <c r="Y289" i="8"/>
  <c r="Y353" i="8"/>
  <c r="Y417" i="8"/>
  <c r="Y481" i="8"/>
  <c r="Y545" i="8"/>
  <c r="Y609" i="8"/>
  <c r="Y664" i="8"/>
  <c r="Y703" i="8"/>
  <c r="Y735" i="8"/>
  <c r="Y767" i="8"/>
  <c r="Y799" i="8"/>
  <c r="Y831" i="8"/>
  <c r="Y863" i="8"/>
  <c r="Y895" i="8"/>
  <c r="Y927" i="8"/>
  <c r="Y959" i="8"/>
  <c r="Y991" i="8"/>
  <c r="Y1023" i="8"/>
  <c r="Y1042" i="8"/>
  <c r="Y1058" i="8"/>
  <c r="Y1074" i="8"/>
  <c r="Y1090" i="8"/>
  <c r="Y1106" i="8"/>
  <c r="Y1122" i="8"/>
  <c r="Y1138" i="8"/>
  <c r="Y1154" i="8"/>
  <c r="Y1170" i="8"/>
  <c r="Y1186" i="8"/>
  <c r="Y1202" i="8"/>
  <c r="Y1218" i="8"/>
  <c r="Y1229" i="8"/>
  <c r="Y1243" i="8"/>
  <c r="Y1256" i="8"/>
  <c r="Y1268" i="8"/>
  <c r="Y1282" i="8"/>
  <c r="Y1293" i="8"/>
  <c r="Y1307" i="8"/>
  <c r="Y1320" i="8"/>
  <c r="Y1332" i="8"/>
  <c r="Y1346" i="8"/>
  <c r="Y1357" i="8"/>
  <c r="Y1369" i="8"/>
  <c r="Y1377" i="8"/>
  <c r="Y1385" i="8"/>
  <c r="Y1393" i="8"/>
  <c r="Y1401" i="8"/>
  <c r="Y1409" i="8"/>
  <c r="Y1417" i="8"/>
  <c r="Y1425" i="8"/>
  <c r="Y1433" i="8"/>
  <c r="Y1441" i="8"/>
  <c r="Y1449" i="8"/>
  <c r="Y1457" i="8"/>
  <c r="Y1465" i="8"/>
  <c r="Y1473" i="8"/>
  <c r="Y1481" i="8"/>
  <c r="Y23" i="8"/>
  <c r="Y101" i="8"/>
  <c r="Y165" i="8"/>
  <c r="Y229" i="8"/>
  <c r="Y293" i="8"/>
  <c r="Y357" i="8"/>
  <c r="Y421" i="8"/>
  <c r="Y485" i="8"/>
  <c r="Y549" i="8"/>
  <c r="Y613" i="8"/>
  <c r="Y665" i="8"/>
  <c r="Y704" i="8"/>
  <c r="Y736" i="8"/>
  <c r="Y768" i="8"/>
  <c r="Y800" i="8"/>
  <c r="Y832" i="8"/>
  <c r="Y864" i="8"/>
  <c r="Y896" i="8"/>
  <c r="Y928" i="8"/>
  <c r="Y960" i="8"/>
  <c r="Y992" i="8"/>
  <c r="Y1024" i="8"/>
  <c r="Y1043" i="8"/>
  <c r="Y1059" i="8"/>
  <c r="Y1075" i="8"/>
  <c r="Y1091" i="8"/>
  <c r="Y1107" i="8"/>
  <c r="Y1123" i="8"/>
  <c r="Y1139" i="8"/>
  <c r="Y1155" i="8"/>
  <c r="Y1171" i="8"/>
  <c r="Y1187" i="8"/>
  <c r="Y1203" i="8"/>
  <c r="Y1219" i="8"/>
  <c r="Y1232" i="8"/>
  <c r="Y1244" i="8"/>
  <c r="Y1258" i="8"/>
  <c r="Y1269" i="8"/>
  <c r="Y1283" i="8"/>
  <c r="Y1296" i="8"/>
  <c r="Y1308" i="8"/>
  <c r="Y1322" i="8"/>
  <c r="Y1333" i="8"/>
  <c r="Y1347" i="8"/>
  <c r="Y1360" i="8"/>
  <c r="Y1370" i="8"/>
  <c r="Y1378" i="8"/>
  <c r="Y1386" i="8"/>
  <c r="Y1394" i="8"/>
  <c r="Y1402" i="8"/>
  <c r="Y1410" i="8"/>
  <c r="Y1418" i="8"/>
  <c r="Y1426" i="8"/>
  <c r="Y1434" i="8"/>
  <c r="Y1442" i="8"/>
  <c r="Y1450" i="8"/>
  <c r="Y1458" i="8"/>
  <c r="Y1466" i="8"/>
  <c r="Y1474" i="8"/>
  <c r="Y1482" i="8"/>
  <c r="Y1490" i="8"/>
  <c r="Y1498" i="8"/>
  <c r="Y1506" i="8"/>
  <c r="Y1514" i="8"/>
  <c r="Y1522" i="8"/>
  <c r="Y1530" i="8"/>
  <c r="Y1538" i="8"/>
  <c r="Y1546" i="8"/>
  <c r="Y1554" i="8"/>
  <c r="Y1562" i="8"/>
  <c r="Y1570" i="8"/>
  <c r="Y1578" i="8"/>
  <c r="Y1586" i="8"/>
  <c r="Y1594" i="8"/>
  <c r="Y1602" i="8"/>
  <c r="Y1610" i="8"/>
  <c r="Y1618" i="8"/>
  <c r="Y1626" i="8"/>
  <c r="Y1634" i="8"/>
  <c r="Y1642" i="8"/>
  <c r="Y1650" i="8"/>
  <c r="Y1658" i="8"/>
  <c r="Y1666" i="8"/>
  <c r="Y1674" i="8"/>
  <c r="Y1682" i="8"/>
  <c r="Y129" i="8"/>
  <c r="Y257" i="8"/>
  <c r="Y385" i="8"/>
  <c r="Y513" i="8"/>
  <c r="Y639" i="8"/>
  <c r="Y719" i="8"/>
  <c r="Y783" i="8"/>
  <c r="Y847" i="8"/>
  <c r="Y911" i="8"/>
  <c r="Y975" i="8"/>
  <c r="Y1034" i="8"/>
  <c r="Y1066" i="8"/>
  <c r="Y1098" i="8"/>
  <c r="Y1130" i="8"/>
  <c r="Y1162" i="8"/>
  <c r="Y1194" i="8"/>
  <c r="Y1224" i="8"/>
  <c r="Y1250" i="8"/>
  <c r="Y1275" i="8"/>
  <c r="Y1300" i="8"/>
  <c r="Y1325" i="8"/>
  <c r="Y1352" i="8"/>
  <c r="Y1373" i="8"/>
  <c r="Y1389" i="8"/>
  <c r="Y1405" i="8"/>
  <c r="Y1421" i="8"/>
  <c r="Y1437" i="8"/>
  <c r="Y1453" i="8"/>
  <c r="Y1469" i="8"/>
  <c r="Y1485" i="8"/>
  <c r="Y1499" i="8"/>
  <c r="Y1510" i="8"/>
  <c r="Y1524" i="8"/>
  <c r="Y1537" i="8"/>
  <c r="Y1549" i="8"/>
  <c r="Y1563" i="8"/>
  <c r="Y1574" i="8"/>
  <c r="Y1588" i="8"/>
  <c r="Y1601" i="8"/>
  <c r="Y1613" i="8"/>
  <c r="Y1627" i="8"/>
  <c r="Y1638" i="8"/>
  <c r="Y1652" i="8"/>
  <c r="Y1665" i="8"/>
  <c r="Y1677" i="8"/>
  <c r="Y1690" i="8"/>
  <c r="Y1699" i="8"/>
  <c r="Y1708" i="8"/>
  <c r="Y1717" i="8"/>
  <c r="Y1726" i="8"/>
  <c r="Y1735" i="8"/>
  <c r="Y1745" i="8"/>
  <c r="Y1753" i="8"/>
  <c r="Y1761" i="8"/>
  <c r="Y1769" i="8"/>
  <c r="Y1777" i="8"/>
  <c r="Y1785" i="8"/>
  <c r="Y1793" i="8"/>
  <c r="Y1801" i="8"/>
  <c r="Y1809" i="8"/>
  <c r="Y1817" i="8"/>
  <c r="Y1825" i="8"/>
  <c r="Y1833" i="8"/>
  <c r="Y1841" i="8"/>
  <c r="Y1849" i="8"/>
  <c r="Y1857" i="8"/>
  <c r="Y1865" i="8"/>
  <c r="Y1873" i="8"/>
  <c r="Y1881" i="8"/>
  <c r="Y1889" i="8"/>
  <c r="Y1897" i="8"/>
  <c r="Y1905" i="8"/>
  <c r="Y1913" i="8"/>
  <c r="Y1921" i="8"/>
  <c r="Y1929" i="8"/>
  <c r="Y1937" i="8"/>
  <c r="Y1945" i="8"/>
  <c r="Y1953" i="8"/>
  <c r="Y1961" i="8"/>
  <c r="Y1969" i="8"/>
  <c r="Y1977" i="8"/>
  <c r="Y1985" i="8"/>
  <c r="Y1993" i="8"/>
  <c r="Y2001" i="8"/>
  <c r="Y2009" i="8"/>
  <c r="Y2017" i="8"/>
  <c r="Y2025" i="8"/>
  <c r="Y2033" i="8"/>
  <c r="Y2041" i="8"/>
  <c r="Y2049" i="8"/>
  <c r="Y2057" i="8"/>
  <c r="Y2065" i="8"/>
  <c r="Y2073" i="8"/>
  <c r="Y2081" i="8"/>
  <c r="Y2089" i="8"/>
  <c r="Y2097" i="8"/>
  <c r="Y2105" i="8"/>
  <c r="Y2113" i="8"/>
  <c r="Y2121" i="8"/>
  <c r="Y2129" i="8"/>
  <c r="Y2137" i="8"/>
  <c r="Y2145" i="8"/>
  <c r="Y2153" i="8"/>
  <c r="Y2161" i="8"/>
  <c r="Y2169" i="8"/>
  <c r="Y2177" i="8"/>
  <c r="Y2185" i="8"/>
  <c r="Y2193" i="8"/>
  <c r="Y2201" i="8"/>
  <c r="Y2209" i="8"/>
  <c r="Y2217" i="8"/>
  <c r="Y2225" i="8"/>
  <c r="Y2233" i="8"/>
  <c r="Y2241" i="8"/>
  <c r="Y133" i="8"/>
  <c r="Y261" i="8"/>
  <c r="Y389" i="8"/>
  <c r="Y517" i="8"/>
  <c r="Y640" i="8"/>
  <c r="Y720" i="8"/>
  <c r="Y784" i="8"/>
  <c r="Y848" i="8"/>
  <c r="Y912" i="8"/>
  <c r="Y976" i="8"/>
  <c r="Y1035" i="8"/>
  <c r="Y1067" i="8"/>
  <c r="Y1099" i="8"/>
  <c r="Y1131" i="8"/>
  <c r="Y1163" i="8"/>
  <c r="Y1195" i="8"/>
  <c r="Y1226" i="8"/>
  <c r="Y1251" i="8"/>
  <c r="Y1276" i="8"/>
  <c r="Y1301" i="8"/>
  <c r="Y1328" i="8"/>
  <c r="Y1354" i="8"/>
  <c r="Y1374" i="8"/>
  <c r="Y1390" i="8"/>
  <c r="Y1406" i="8"/>
  <c r="Y1422" i="8"/>
  <c r="Y1438" i="8"/>
  <c r="Y1454" i="8"/>
  <c r="Y1470" i="8"/>
  <c r="Y1486" i="8"/>
  <c r="Y1500" i="8"/>
  <c r="Y1513" i="8"/>
  <c r="Y1525" i="8"/>
  <c r="Y1539" i="8"/>
  <c r="Y1550" i="8"/>
  <c r="Y1564" i="8"/>
  <c r="Y1577" i="8"/>
  <c r="Y1589" i="8"/>
  <c r="Y1603" i="8"/>
  <c r="Y1614" i="8"/>
  <c r="Y1628" i="8"/>
  <c r="Y1641" i="8"/>
  <c r="Y1653" i="8"/>
  <c r="Y1667" i="8"/>
  <c r="Y1678" i="8"/>
  <c r="Y1691" i="8"/>
  <c r="Y1700" i="8"/>
  <c r="Y1709" i="8"/>
  <c r="Y1718" i="8"/>
  <c r="Y1727" i="8"/>
  <c r="Y1737" i="8"/>
  <c r="Y1746" i="8"/>
  <c r="Y1754" i="8"/>
  <c r="Y1762" i="8"/>
  <c r="Y1770" i="8"/>
  <c r="Y1778" i="8"/>
  <c r="Y1786" i="8"/>
  <c r="Y1794" i="8"/>
  <c r="Y1802" i="8"/>
  <c r="Y1810" i="8"/>
  <c r="Y1818" i="8"/>
  <c r="Y1826" i="8"/>
  <c r="Y1834" i="8"/>
  <c r="Y1842" i="8"/>
  <c r="Y1850" i="8"/>
  <c r="Y1858" i="8"/>
  <c r="Y1866" i="8"/>
  <c r="Y1874" i="8"/>
  <c r="Y1882" i="8"/>
  <c r="Y1890" i="8"/>
  <c r="Y1898" i="8"/>
  <c r="Y1906" i="8"/>
  <c r="Y1914" i="8"/>
  <c r="Y1922" i="8"/>
  <c r="Y1930" i="8"/>
  <c r="Y1938" i="8"/>
  <c r="Y1946" i="8"/>
  <c r="Y1954" i="8"/>
  <c r="Y1962" i="8"/>
  <c r="Y1970" i="8"/>
  <c r="Y1978" i="8"/>
  <c r="Y1986" i="8"/>
  <c r="Y1994" i="8"/>
  <c r="Y2002" i="8"/>
  <c r="Y2010" i="8"/>
  <c r="Y2018" i="8"/>
  <c r="Y2026" i="8"/>
  <c r="Y2034" i="8"/>
  <c r="Y2042" i="8"/>
  <c r="Y2050" i="8"/>
  <c r="Y2058" i="8"/>
  <c r="Y2066" i="8"/>
  <c r="Y2074" i="8"/>
  <c r="Y2082" i="8"/>
  <c r="Y2090" i="8"/>
  <c r="Y2098" i="8"/>
  <c r="Y2106" i="8"/>
  <c r="Y2114" i="8"/>
  <c r="Y2122" i="8"/>
  <c r="Y2130" i="8"/>
  <c r="Y2138" i="8"/>
  <c r="Y2146" i="8"/>
  <c r="Y2154" i="8"/>
  <c r="Y2162" i="8"/>
  <c r="Y2170" i="8"/>
  <c r="Y2178" i="8"/>
  <c r="Y2186" i="8"/>
  <c r="Y2194" i="8"/>
  <c r="Y2202" i="8"/>
  <c r="Y2210" i="8"/>
  <c r="Y2218" i="8"/>
  <c r="Y2226" i="8"/>
  <c r="Y2234" i="8"/>
  <c r="Y2242" i="8"/>
  <c r="Y33" i="8"/>
  <c r="Y175" i="8"/>
  <c r="Y303" i="8"/>
  <c r="Y431" i="8"/>
  <c r="Y559" i="8"/>
  <c r="Y673" i="8"/>
  <c r="Y741" i="8"/>
  <c r="Y805" i="8"/>
  <c r="Y869" i="8"/>
  <c r="Y933" i="8"/>
  <c r="Y997" i="8"/>
  <c r="Y1044" i="8"/>
  <c r="Y1076" i="8"/>
  <c r="Y1108" i="8"/>
  <c r="Y1140" i="8"/>
  <c r="Y1172" i="8"/>
  <c r="Y1204" i="8"/>
  <c r="Y1234" i="8"/>
  <c r="Y1259" i="8"/>
  <c r="Y1284" i="8"/>
  <c r="Y1309" i="8"/>
  <c r="Y1336" i="8"/>
  <c r="Y1362" i="8"/>
  <c r="Y1379" i="8"/>
  <c r="Y1395" i="8"/>
  <c r="Y1411" i="8"/>
  <c r="Y1427" i="8"/>
  <c r="Y1443" i="8"/>
  <c r="Y1459" i="8"/>
  <c r="Y1475" i="8"/>
  <c r="Y1489" i="8"/>
  <c r="Y1501" i="8"/>
  <c r="Y1515" i="8"/>
  <c r="Y1526" i="8"/>
  <c r="Y1540" i="8"/>
  <c r="Y1553" i="8"/>
  <c r="Y1565" i="8"/>
  <c r="Y1579" i="8"/>
  <c r="Y39" i="8"/>
  <c r="Y176" i="8"/>
  <c r="Y304" i="8"/>
  <c r="Y432" i="8"/>
  <c r="Y560" i="8"/>
  <c r="Y677" i="8"/>
  <c r="Y742" i="8"/>
  <c r="Y806" i="8"/>
  <c r="Y870" i="8"/>
  <c r="Y934" i="8"/>
  <c r="Y998" i="8"/>
  <c r="Y1045" i="8"/>
  <c r="Y1077" i="8"/>
  <c r="Y1109" i="8"/>
  <c r="Y1141" i="8"/>
  <c r="Y1173" i="8"/>
  <c r="Y1205" i="8"/>
  <c r="Y1235" i="8"/>
  <c r="Y1260" i="8"/>
  <c r="Y1285" i="8"/>
  <c r="Y1312" i="8"/>
  <c r="Y1338" i="8"/>
  <c r="Y1363" i="8"/>
  <c r="Y1380" i="8"/>
  <c r="Y1396" i="8"/>
  <c r="Y1412" i="8"/>
  <c r="Y1428" i="8"/>
  <c r="Y1444" i="8"/>
  <c r="Y1460" i="8"/>
  <c r="Y1476" i="8"/>
  <c r="Y1491" i="8"/>
  <c r="Y1502" i="8"/>
  <c r="Y1516" i="8"/>
  <c r="Y1529" i="8"/>
  <c r="Y1541" i="8"/>
  <c r="Y1555" i="8"/>
  <c r="Y1566" i="8"/>
  <c r="Y1580" i="8"/>
  <c r="Y1593" i="8"/>
  <c r="Y239" i="8"/>
  <c r="Y495" i="8"/>
  <c r="Y709" i="8"/>
  <c r="Y837" i="8"/>
  <c r="Y965" i="8"/>
  <c r="Y1060" i="8"/>
  <c r="Y1124" i="8"/>
  <c r="Y1188" i="8"/>
  <c r="Y1245" i="8"/>
  <c r="Y1298" i="8"/>
  <c r="Y1348" i="8"/>
  <c r="Y1387" i="8"/>
  <c r="Y1419" i="8"/>
  <c r="Y1451" i="8"/>
  <c r="Y1483" i="8"/>
  <c r="Y1508" i="8"/>
  <c r="Y1533" i="8"/>
  <c r="Y1558" i="8"/>
  <c r="Y1585" i="8"/>
  <c r="Y1605" i="8"/>
  <c r="Y1621" i="8"/>
  <c r="Y1637" i="8"/>
  <c r="Y1657" i="8"/>
  <c r="Y1673" i="8"/>
  <c r="Y240" i="8"/>
  <c r="Y496" i="8"/>
  <c r="Y710" i="8"/>
  <c r="Y838" i="8"/>
  <c r="Y966" i="8"/>
  <c r="Y1061" i="8"/>
  <c r="Y1125" i="8"/>
  <c r="Y1189" i="8"/>
  <c r="Y1248" i="8"/>
  <c r="Y1299" i="8"/>
  <c r="Y1349" i="8"/>
  <c r="Y1388" i="8"/>
  <c r="Y1420" i="8"/>
  <c r="Y1452" i="8"/>
  <c r="Y1484" i="8"/>
  <c r="Y1509" i="8"/>
  <c r="Y1534" i="8"/>
  <c r="Y1561" i="8"/>
  <c r="Y1587" i="8"/>
  <c r="Y1606" i="8"/>
  <c r="Y1622" i="8"/>
  <c r="Y1643" i="8"/>
  <c r="Y1659" i="8"/>
  <c r="Y1675" i="8"/>
  <c r="Y1692" i="8"/>
  <c r="Y1703" i="8"/>
  <c r="Y1715" i="8"/>
  <c r="Y1729" i="8"/>
  <c r="Y1740" i="8"/>
  <c r="Y1751" i="8"/>
  <c r="Y1763" i="8"/>
  <c r="Y1773" i="8"/>
  <c r="Y1783" i="8"/>
  <c r="Y1795" i="8"/>
  <c r="Y1805" i="8"/>
  <c r="Y1815" i="8"/>
  <c r="Y1827" i="8"/>
  <c r="Y1837" i="8"/>
  <c r="Y1847" i="8"/>
  <c r="Y1859" i="8"/>
  <c r="Y1869" i="8"/>
  <c r="Y1879" i="8"/>
  <c r="Y1891" i="8"/>
  <c r="Y1901" i="8"/>
  <c r="Y1911" i="8"/>
  <c r="Y1923" i="8"/>
  <c r="Y1933" i="8"/>
  <c r="Y1943" i="8"/>
  <c r="Y1955" i="8"/>
  <c r="Y1965" i="8"/>
  <c r="Y1975" i="8"/>
  <c r="Y1987" i="8"/>
  <c r="Y1997" i="8"/>
  <c r="Y2007" i="8"/>
  <c r="Y2019" i="8"/>
  <c r="Y2029" i="8"/>
  <c r="Y2039" i="8"/>
  <c r="Y2051" i="8"/>
  <c r="Y2061" i="8"/>
  <c r="Y2071" i="8"/>
  <c r="Y2083" i="8"/>
  <c r="Y2093" i="8"/>
  <c r="Y2103" i="8"/>
  <c r="Y2115" i="8"/>
  <c r="Y2125" i="8"/>
  <c r="Y2135" i="8"/>
  <c r="Y2147" i="8"/>
  <c r="Y2157" i="8"/>
  <c r="Y2167" i="8"/>
  <c r="Y2179" i="8"/>
  <c r="Y2189" i="8"/>
  <c r="Y2199" i="8"/>
  <c r="Y2211" i="8"/>
  <c r="Y2221" i="8"/>
  <c r="Y2231" i="8"/>
  <c r="Y63" i="8"/>
  <c r="Y321" i="8"/>
  <c r="Y577" i="8"/>
  <c r="Y751" i="8"/>
  <c r="Y879" i="8"/>
  <c r="Y1007" i="8"/>
  <c r="Y1082" i="8"/>
  <c r="Y1146" i="8"/>
  <c r="Y1210" i="8"/>
  <c r="Y1261" i="8"/>
  <c r="Y1314" i="8"/>
  <c r="Y1364" i="8"/>
  <c r="Y1397" i="8"/>
  <c r="Y1429" i="8"/>
  <c r="Y1461" i="8"/>
  <c r="Y1492" i="8"/>
  <c r="Y1517" i="8"/>
  <c r="Y1542" i="8"/>
  <c r="Y1569" i="8"/>
  <c r="Y1590" i="8"/>
  <c r="Y1609" i="8"/>
  <c r="Y1625" i="8"/>
  <c r="Y1644" i="8"/>
  <c r="Y1660" i="8"/>
  <c r="Y1676" i="8"/>
  <c r="Y1693" i="8"/>
  <c r="Y1705" i="8"/>
  <c r="Y1716" i="8"/>
  <c r="Y1730" i="8"/>
  <c r="Y1741" i="8"/>
  <c r="Y1752" i="8"/>
  <c r="Y1764" i="8"/>
  <c r="Y1774" i="8"/>
  <c r="Y1784" i="8"/>
  <c r="Y1796" i="8"/>
  <c r="Y1806" i="8"/>
  <c r="Y1816" i="8"/>
  <c r="Y64" i="8"/>
  <c r="Y325" i="8"/>
  <c r="Y581" i="8"/>
  <c r="Y752" i="8"/>
  <c r="Y880" i="8"/>
  <c r="Y1008" i="8"/>
  <c r="Y1083" i="8"/>
  <c r="Y1147" i="8"/>
  <c r="Y1211" i="8"/>
  <c r="Y1264" i="8"/>
  <c r="Y1315" i="8"/>
  <c r="Y1365" i="8"/>
  <c r="Y1398" i="8"/>
  <c r="Y1430" i="8"/>
  <c r="Y1462" i="8"/>
  <c r="Y1493" i="8"/>
  <c r="Y1518" i="8"/>
  <c r="Y1545" i="8"/>
  <c r="Y1571" i="8"/>
  <c r="Y1595" i="8"/>
  <c r="Y1611" i="8"/>
  <c r="Y1629" i="8"/>
  <c r="Y1645" i="8"/>
  <c r="Y1661" i="8"/>
  <c r="Y1681" i="8"/>
  <c r="Y1694" i="8"/>
  <c r="Y1706" i="8"/>
  <c r="Y1719" i="8"/>
  <c r="Y1731" i="8"/>
  <c r="Y1742" i="8"/>
  <c r="Y1755" i="8"/>
  <c r="Y1765" i="8"/>
  <c r="Y1775" i="8"/>
  <c r="Y1787" i="8"/>
  <c r="Y1797" i="8"/>
  <c r="Y1807" i="8"/>
  <c r="Y1819" i="8"/>
  <c r="Y1829" i="8"/>
  <c r="Y1839" i="8"/>
  <c r="Y1851" i="8"/>
  <c r="Y1861" i="8"/>
  <c r="Y1871" i="8"/>
  <c r="Y1883" i="8"/>
  <c r="Y1893" i="8"/>
  <c r="Y1903" i="8"/>
  <c r="Y1915" i="8"/>
  <c r="Y1925" i="8"/>
  <c r="Y1935" i="8"/>
  <c r="Y1947" i="8"/>
  <c r="Y1957" i="8"/>
  <c r="Y1967" i="8"/>
  <c r="Y1979" i="8"/>
  <c r="Y1989" i="8"/>
  <c r="Y1999" i="8"/>
  <c r="Y2011" i="8"/>
  <c r="Y2021" i="8"/>
  <c r="Y2031" i="8"/>
  <c r="Y2043" i="8"/>
  <c r="Y2053" i="8"/>
  <c r="Y2063" i="8"/>
  <c r="Y2075" i="8"/>
  <c r="Y2085" i="8"/>
  <c r="Y2095" i="8"/>
  <c r="Y2107" i="8"/>
  <c r="Y2117" i="8"/>
  <c r="Y2127" i="8"/>
  <c r="Y2139" i="8"/>
  <c r="Y2149" i="8"/>
  <c r="Y2159" i="8"/>
  <c r="Y2171" i="8"/>
  <c r="Y2181" i="8"/>
  <c r="Y2191" i="8"/>
  <c r="Y2203" i="8"/>
  <c r="Y2213" i="8"/>
  <c r="Y2223" i="8"/>
  <c r="Y2235" i="8"/>
  <c r="Y112" i="8"/>
  <c r="Y368" i="8"/>
  <c r="Y624" i="8"/>
  <c r="Y774" i="8"/>
  <c r="Y902" i="8"/>
  <c r="Y1029" i="8"/>
  <c r="Y1093" i="8"/>
  <c r="Y1157" i="8"/>
  <c r="Y1221" i="8"/>
  <c r="Y1274" i="8"/>
  <c r="Y1324" i="8"/>
  <c r="Y1372" i="8"/>
  <c r="Y1404" i="8"/>
  <c r="Y1436" i="8"/>
  <c r="Y1468" i="8"/>
  <c r="Y1497" i="8"/>
  <c r="Y1523" i="8"/>
  <c r="Y1548" i="8"/>
  <c r="Y1573" i="8"/>
  <c r="Y1597" i="8"/>
  <c r="Y1617" i="8"/>
  <c r="Y1633" i="8"/>
  <c r="Y1649" i="8"/>
  <c r="Y1668" i="8"/>
  <c r="Y1684" i="8"/>
  <c r="Y1697" i="8"/>
  <c r="Y1710" i="8"/>
  <c r="Y1722" i="8"/>
  <c r="Y1733" i="8"/>
  <c r="Y1747" i="8"/>
  <c r="Y1757" i="8"/>
  <c r="Y1767" i="8"/>
  <c r="Y1779" i="8"/>
  <c r="Y1789" i="8"/>
  <c r="Y1799" i="8"/>
  <c r="Y1811" i="8"/>
  <c r="Y1821" i="8"/>
  <c r="Y1831" i="8"/>
  <c r="Y1843" i="8"/>
  <c r="Y1853" i="8"/>
  <c r="Y1863" i="8"/>
  <c r="Y1875" i="8"/>
  <c r="Y1885" i="8"/>
  <c r="Y1895" i="8"/>
  <c r="Y1907" i="8"/>
  <c r="Y1917" i="8"/>
  <c r="Y1927" i="8"/>
  <c r="Y1939" i="8"/>
  <c r="Y1949" i="8"/>
  <c r="Y1959" i="8"/>
  <c r="Y1971" i="8"/>
  <c r="Y1981" i="8"/>
  <c r="Y1991" i="8"/>
  <c r="Y2003" i="8"/>
  <c r="Y2013" i="8"/>
  <c r="Y2023" i="8"/>
  <c r="Y2035" i="8"/>
  <c r="Y2045" i="8"/>
  <c r="Y2055" i="8"/>
  <c r="Y2067" i="8"/>
  <c r="Y2077" i="8"/>
  <c r="Y2087" i="8"/>
  <c r="Y2099" i="8"/>
  <c r="Y2109" i="8"/>
  <c r="Y2119" i="8"/>
  <c r="Y2131" i="8"/>
  <c r="Y2141" i="8"/>
  <c r="Y2151" i="8"/>
  <c r="Y2163" i="8"/>
  <c r="Y2173" i="8"/>
  <c r="Y2183" i="8"/>
  <c r="Y2195" i="8"/>
  <c r="Y2205" i="8"/>
  <c r="Y2215" i="8"/>
  <c r="Y2227" i="8"/>
  <c r="Y2237" i="8"/>
  <c r="Y623" i="8"/>
  <c r="Y944" i="8"/>
  <c r="Y1178" i="8"/>
  <c r="Y1323" i="8"/>
  <c r="Y1414" i="8"/>
  <c r="Y1505" i="8"/>
  <c r="Y1572" i="8"/>
  <c r="Y1620" i="8"/>
  <c r="Y1669" i="8"/>
  <c r="Y1701" i="8"/>
  <c r="Y1724" i="8"/>
  <c r="Y1749" i="8"/>
  <c r="Y1771" i="8"/>
  <c r="Y1791" i="8"/>
  <c r="Y1813" i="8"/>
  <c r="Y1832" i="8"/>
  <c r="Y1848" i="8"/>
  <c r="Y1867" i="8"/>
  <c r="Y1884" i="8"/>
  <c r="Y1900" i="8"/>
  <c r="Y1918" i="8"/>
  <c r="Y1934" i="8"/>
  <c r="Y1951" i="8"/>
  <c r="Y1968" i="8"/>
  <c r="Y1984" i="8"/>
  <c r="Y2004" i="8"/>
  <c r="Y2020" i="8"/>
  <c r="Y2037" i="8"/>
  <c r="Y2054" i="8"/>
  <c r="Y2070" i="8"/>
  <c r="Y2088" i="8"/>
  <c r="Y2104" i="8"/>
  <c r="Y2123" i="8"/>
  <c r="Y2140" i="8"/>
  <c r="Y2156" i="8"/>
  <c r="Y2174" i="8"/>
  <c r="Y2190" i="8"/>
  <c r="Y2207" i="8"/>
  <c r="Y2224" i="8"/>
  <c r="Y2240" i="8"/>
  <c r="Y687" i="8"/>
  <c r="Y1028" i="8"/>
  <c r="Y1179" i="8"/>
  <c r="Y1339" i="8"/>
  <c r="Y1435" i="8"/>
  <c r="Y1507" i="8"/>
  <c r="Y1581" i="8"/>
  <c r="Y1630" i="8"/>
  <c r="Y1670" i="8"/>
  <c r="Y1702" i="8"/>
  <c r="Y1725" i="8"/>
  <c r="Y1750" i="8"/>
  <c r="Y1772" i="8"/>
  <c r="Y1792" i="8"/>
  <c r="Y1814" i="8"/>
  <c r="Y1835" i="8"/>
  <c r="Y1852" i="8"/>
  <c r="Y1868" i="8"/>
  <c r="Y1886" i="8"/>
  <c r="Y1902" i="8"/>
  <c r="Y1919" i="8"/>
  <c r="Y1936" i="8"/>
  <c r="Y1952" i="8"/>
  <c r="Y1972" i="8"/>
  <c r="Y1988" i="8"/>
  <c r="Y2005" i="8"/>
  <c r="Y2022" i="8"/>
  <c r="Y2038" i="8"/>
  <c r="Y2056" i="8"/>
  <c r="Y2072" i="8"/>
  <c r="Y2091" i="8"/>
  <c r="Y2108" i="8"/>
  <c r="Y2124" i="8"/>
  <c r="Y2142" i="8"/>
  <c r="Y2158" i="8"/>
  <c r="Y2175" i="8"/>
  <c r="Y2192" i="8"/>
  <c r="Y2208" i="8"/>
  <c r="Y2228" i="8"/>
  <c r="Y111" i="8"/>
  <c r="Y688" i="8"/>
  <c r="Y1050" i="8"/>
  <c r="Y1220" i="8"/>
  <c r="Y1340" i="8"/>
  <c r="Y1445" i="8"/>
  <c r="Y1521" i="8"/>
  <c r="Y1582" i="8"/>
  <c r="Y1635" i="8"/>
  <c r="Y1683" i="8"/>
  <c r="Y1707" i="8"/>
  <c r="Y1732" i="8"/>
  <c r="Y1756" i="8"/>
  <c r="Y1776" i="8"/>
  <c r="Y1798" i="8"/>
  <c r="Y1820" i="8"/>
  <c r="Y1836" i="8"/>
  <c r="Y1854" i="8"/>
  <c r="Y1870" i="8"/>
  <c r="Y1887" i="8"/>
  <c r="Y1904" i="8"/>
  <c r="Y1920" i="8"/>
  <c r="Y1940" i="8"/>
  <c r="Y1956" i="8"/>
  <c r="Y1973" i="8"/>
  <c r="Y1990" i="8"/>
  <c r="Y2006" i="8"/>
  <c r="Y2024" i="8"/>
  <c r="Y2040" i="8"/>
  <c r="Y2059" i="8"/>
  <c r="Y2076" i="8"/>
  <c r="Y193" i="8"/>
  <c r="Y773" i="8"/>
  <c r="Y1051" i="8"/>
  <c r="Y1236" i="8"/>
  <c r="Y1371" i="8"/>
  <c r="Y1446" i="8"/>
  <c r="Y1531" i="8"/>
  <c r="Y1596" i="8"/>
  <c r="Y1636" i="8"/>
  <c r="Y1685" i="8"/>
  <c r="Y1711" i="8"/>
  <c r="Y1734" i="8"/>
  <c r="Y1758" i="8"/>
  <c r="Y1780" i="8"/>
  <c r="Y1800" i="8"/>
  <c r="Y1822" i="8"/>
  <c r="Y1838" i="8"/>
  <c r="Y1855" i="8"/>
  <c r="Y1872" i="8"/>
  <c r="Y1888" i="8"/>
  <c r="Y1908" i="8"/>
  <c r="Y1924" i="8"/>
  <c r="Y1941" i="8"/>
  <c r="Y1958" i="8"/>
  <c r="Y1974" i="8"/>
  <c r="Y1992" i="8"/>
  <c r="Y2008" i="8"/>
  <c r="Y2027" i="8"/>
  <c r="Y2044" i="8"/>
  <c r="Y2060" i="8"/>
  <c r="Y2078" i="8"/>
  <c r="Y2094" i="8"/>
  <c r="Y2111" i="8"/>
  <c r="Y2128" i="8"/>
  <c r="Y2144" i="8"/>
  <c r="Y2164" i="8"/>
  <c r="Y2180" i="8"/>
  <c r="Y2197" i="8"/>
  <c r="Y2214" i="8"/>
  <c r="Y2230" i="8"/>
  <c r="Y197" i="8"/>
  <c r="Y815" i="8"/>
  <c r="Y1092" i="8"/>
  <c r="Y1237" i="8"/>
  <c r="Y1381" i="8"/>
  <c r="Y1467" i="8"/>
  <c r="Y1532" i="8"/>
  <c r="Y1598" i="8"/>
  <c r="Y1646" i="8"/>
  <c r="Y1686" i="8"/>
  <c r="Y1713" i="8"/>
  <c r="Y1738" i="8"/>
  <c r="Y1759" i="8"/>
  <c r="Y1781" i="8"/>
  <c r="Y1803" i="8"/>
  <c r="Y1823" i="8"/>
  <c r="Y1840" i="8"/>
  <c r="Y1856" i="8"/>
  <c r="Y1876" i="8"/>
  <c r="Y1892" i="8"/>
  <c r="Y1909" i="8"/>
  <c r="Y1926" i="8"/>
  <c r="Y1942" i="8"/>
  <c r="Y1960" i="8"/>
  <c r="Y1976" i="8"/>
  <c r="Y1995" i="8"/>
  <c r="Y2012" i="8"/>
  <c r="Y2028" i="8"/>
  <c r="Y2046" i="8"/>
  <c r="Y2062" i="8"/>
  <c r="Y2079" i="8"/>
  <c r="Y2096" i="8"/>
  <c r="Y2112" i="8"/>
  <c r="Y2132" i="8"/>
  <c r="Y2148" i="8"/>
  <c r="Y2165" i="8"/>
  <c r="Y2182" i="8"/>
  <c r="Y2198" i="8"/>
  <c r="Y2216" i="8"/>
  <c r="Y2232" i="8"/>
  <c r="Y1114" i="8"/>
  <c r="Y1413" i="8"/>
  <c r="Y1612" i="8"/>
  <c r="Y1714" i="8"/>
  <c r="Y1768" i="8"/>
  <c r="Y1828" i="8"/>
  <c r="Y1877" i="8"/>
  <c r="Y1916" i="8"/>
  <c r="Y1964" i="8"/>
  <c r="Y2014" i="8"/>
  <c r="Y2052" i="8"/>
  <c r="Y2100" i="8"/>
  <c r="Y2133" i="8"/>
  <c r="Y2166" i="8"/>
  <c r="Y2200" i="8"/>
  <c r="Y2236" i="8"/>
  <c r="Y1115" i="8"/>
  <c r="Y1477" i="8"/>
  <c r="Y1619" i="8"/>
  <c r="Y1721" i="8"/>
  <c r="Y1782" i="8"/>
  <c r="Y367" i="8"/>
  <c r="Y1156" i="8"/>
  <c r="Y1478" i="8"/>
  <c r="Y1651" i="8"/>
  <c r="Y1723" i="8"/>
  <c r="Y1788" i="8"/>
  <c r="Y1844" i="8"/>
  <c r="Y1880" i="8"/>
  <c r="Y1931" i="8"/>
  <c r="Y1980" i="8"/>
  <c r="Y2016" i="8"/>
  <c r="Y2068" i="8"/>
  <c r="Y2102" i="8"/>
  <c r="Y2136" i="8"/>
  <c r="Y2172" i="8"/>
  <c r="Y2206" i="8"/>
  <c r="Y2239" i="8"/>
  <c r="Y449" i="8"/>
  <c r="Y1272" i="8"/>
  <c r="Y1494" i="8"/>
  <c r="Y1654" i="8"/>
  <c r="Y1739" i="8"/>
  <c r="Y1790" i="8"/>
  <c r="Y1845" i="8"/>
  <c r="Y1894" i="8"/>
  <c r="Y1932" i="8"/>
  <c r="Y1982" i="8"/>
  <c r="Y2030" i="8"/>
  <c r="Y2069" i="8"/>
  <c r="Y2110" i="8"/>
  <c r="Y2143" i="8"/>
  <c r="Y2176" i="8"/>
  <c r="Y2212" i="8"/>
  <c r="Y453" i="8"/>
  <c r="Y1288" i="8"/>
  <c r="Y1547" i="8"/>
  <c r="Y1662" i="8"/>
  <c r="Y1743" i="8"/>
  <c r="Y1804" i="8"/>
  <c r="Y1846" i="8"/>
  <c r="Y1896" i="8"/>
  <c r="Y1944" i="8"/>
  <c r="Y1983" i="8"/>
  <c r="Y2032" i="8"/>
  <c r="Y2080" i="8"/>
  <c r="Y2116" i="8"/>
  <c r="Y2150" i="8"/>
  <c r="Y2184" i="8"/>
  <c r="Y2219" i="8"/>
  <c r="Y943" i="8"/>
  <c r="Y1403" i="8"/>
  <c r="Y1604" i="8"/>
  <c r="Y1698" i="8"/>
  <c r="Y1766" i="8"/>
  <c r="Y1824" i="8"/>
  <c r="Y1864" i="8"/>
  <c r="Y1912" i="8"/>
  <c r="Y1963" i="8"/>
  <c r="Y2000" i="8"/>
  <c r="Y2048" i="8"/>
  <c r="Y2092" i="8"/>
  <c r="Y2126" i="8"/>
  <c r="Y2160" i="8"/>
  <c r="Y2196" i="8"/>
  <c r="Y2229" i="8"/>
  <c r="Y1689" i="8"/>
  <c r="Y1862" i="8"/>
  <c r="Y1996" i="8"/>
  <c r="Y2101" i="8"/>
  <c r="Y2188" i="8"/>
  <c r="Y1695" i="8"/>
  <c r="Y1878" i="8"/>
  <c r="Y1998" i="8"/>
  <c r="Y2118" i="8"/>
  <c r="Y2204" i="8"/>
  <c r="Y816" i="8"/>
  <c r="Y1748" i="8"/>
  <c r="Y1899" i="8"/>
  <c r="Y2015" i="8"/>
  <c r="Y2120" i="8"/>
  <c r="Y2220" i="8"/>
  <c r="Y901" i="8"/>
  <c r="Y1760" i="8"/>
  <c r="Y1910" i="8"/>
  <c r="Y2036" i="8"/>
  <c r="Y2134" i="8"/>
  <c r="Y2222" i="8"/>
  <c r="Y1382" i="8"/>
  <c r="Y1812" i="8"/>
  <c r="Y1948" i="8"/>
  <c r="Y2064" i="8"/>
  <c r="Y2155" i="8"/>
  <c r="Y1928" i="8"/>
  <c r="Y2187" i="8"/>
  <c r="Y1950" i="8"/>
  <c r="Y2238" i="8"/>
  <c r="Y1290" i="8"/>
  <c r="Y1966" i="8"/>
  <c r="Y1556" i="8"/>
  <c r="Y2047" i="8"/>
  <c r="Y1557" i="8"/>
  <c r="Y2084" i="8"/>
  <c r="Y1808" i="8"/>
  <c r="Y2086" i="8"/>
  <c r="Y1830" i="8"/>
  <c r="Y1860" i="8"/>
  <c r="Y2152" i="8"/>
  <c r="Y2168" i="8"/>
  <c r="Y3" i="8"/>
  <c r="X10" i="8"/>
  <c r="X18" i="8"/>
  <c r="X26" i="8"/>
  <c r="X34" i="8"/>
  <c r="X42" i="8"/>
  <c r="X50" i="8"/>
  <c r="X58" i="8"/>
  <c r="X66" i="8"/>
  <c r="X74" i="8"/>
  <c r="X82" i="8"/>
  <c r="X90" i="8"/>
  <c r="X98" i="8"/>
  <c r="X106" i="8"/>
  <c r="X114" i="8"/>
  <c r="X122" i="8"/>
  <c r="X130" i="8"/>
  <c r="X138" i="8"/>
  <c r="X146" i="8"/>
  <c r="X154" i="8"/>
  <c r="X162" i="8"/>
  <c r="X170" i="8"/>
  <c r="X178" i="8"/>
  <c r="X186" i="8"/>
  <c r="X194" i="8"/>
  <c r="X202" i="8"/>
  <c r="X210" i="8"/>
  <c r="X218" i="8"/>
  <c r="X226" i="8"/>
  <c r="X234" i="8"/>
  <c r="X242" i="8"/>
  <c r="X250" i="8"/>
  <c r="X258" i="8"/>
  <c r="X266" i="8"/>
  <c r="X274" i="8"/>
  <c r="X282" i="8"/>
  <c r="X290" i="8"/>
  <c r="X298" i="8"/>
  <c r="X306" i="8"/>
  <c r="X314" i="8"/>
  <c r="X322" i="8"/>
  <c r="X330" i="8"/>
  <c r="X338" i="8"/>
  <c r="X346" i="8"/>
  <c r="X354" i="8"/>
  <c r="X362" i="8"/>
  <c r="X370" i="8"/>
  <c r="X378" i="8"/>
  <c r="X386" i="8"/>
  <c r="X394" i="8"/>
  <c r="X402" i="8"/>
  <c r="X410" i="8"/>
  <c r="X418" i="8"/>
  <c r="X11" i="8"/>
  <c r="X19" i="8"/>
  <c r="X27" i="8"/>
  <c r="X35" i="8"/>
  <c r="X43" i="8"/>
  <c r="X51" i="8"/>
  <c r="X59" i="8"/>
  <c r="X67" i="8"/>
  <c r="X75" i="8"/>
  <c r="X83" i="8"/>
  <c r="X91" i="8"/>
  <c r="X99" i="8"/>
  <c r="X107" i="8"/>
  <c r="X115" i="8"/>
  <c r="X123" i="8"/>
  <c r="X131" i="8"/>
  <c r="X139" i="8"/>
  <c r="X147" i="8"/>
  <c r="X155" i="8"/>
  <c r="X163" i="8"/>
  <c r="X171" i="8"/>
  <c r="X179" i="8"/>
  <c r="X187" i="8"/>
  <c r="X195" i="8"/>
  <c r="X203" i="8"/>
  <c r="X211" i="8"/>
  <c r="X219" i="8"/>
  <c r="X227" i="8"/>
  <c r="X235" i="8"/>
  <c r="X243" i="8"/>
  <c r="X251" i="8"/>
  <c r="X259" i="8"/>
  <c r="X267" i="8"/>
  <c r="X275" i="8"/>
  <c r="X283" i="8"/>
  <c r="X291" i="8"/>
  <c r="X299" i="8"/>
  <c r="X307" i="8"/>
  <c r="X315" i="8"/>
  <c r="X323" i="8"/>
  <c r="X331" i="8"/>
  <c r="X339" i="8"/>
  <c r="X347" i="8"/>
  <c r="X355" i="8"/>
  <c r="X363" i="8"/>
  <c r="X371" i="8"/>
  <c r="X379" i="8"/>
  <c r="X387" i="8"/>
  <c r="X395" i="8"/>
  <c r="X403" i="8"/>
  <c r="X411" i="8"/>
  <c r="X419" i="8"/>
  <c r="X427" i="8"/>
  <c r="X435" i="8"/>
  <c r="X443" i="8"/>
  <c r="X451" i="8"/>
  <c r="X4" i="8"/>
  <c r="X14" i="8"/>
  <c r="X24" i="8"/>
  <c r="X36" i="8"/>
  <c r="X46" i="8"/>
  <c r="X56" i="8"/>
  <c r="X68" i="8"/>
  <c r="X78" i="8"/>
  <c r="X88" i="8"/>
  <c r="X100" i="8"/>
  <c r="X110" i="8"/>
  <c r="X120" i="8"/>
  <c r="X132" i="8"/>
  <c r="X142" i="8"/>
  <c r="X152" i="8"/>
  <c r="X164" i="8"/>
  <c r="X174" i="8"/>
  <c r="X184" i="8"/>
  <c r="X196" i="8"/>
  <c r="X206" i="8"/>
  <c r="X216" i="8"/>
  <c r="X228" i="8"/>
  <c r="X238" i="8"/>
  <c r="X248" i="8"/>
  <c r="X260" i="8"/>
  <c r="X270" i="8"/>
  <c r="X280" i="8"/>
  <c r="X292" i="8"/>
  <c r="X302" i="8"/>
  <c r="X312" i="8"/>
  <c r="X324" i="8"/>
  <c r="X334" i="8"/>
  <c r="X344" i="8"/>
  <c r="X356" i="8"/>
  <c r="X366" i="8"/>
  <c r="X376" i="8"/>
  <c r="X388" i="8"/>
  <c r="X398" i="8"/>
  <c r="X408" i="8"/>
  <c r="X420" i="8"/>
  <c r="X429" i="8"/>
  <c r="X438" i="8"/>
  <c r="X447" i="8"/>
  <c r="X456" i="8"/>
  <c r="X464" i="8"/>
  <c r="X472" i="8"/>
  <c r="X480" i="8"/>
  <c r="X488" i="8"/>
  <c r="X496" i="8"/>
  <c r="X504" i="8"/>
  <c r="X512" i="8"/>
  <c r="X520" i="8"/>
  <c r="X528" i="8"/>
  <c r="X536" i="8"/>
  <c r="X544" i="8"/>
  <c r="X552" i="8"/>
  <c r="X560" i="8"/>
  <c r="X568" i="8"/>
  <c r="X576" i="8"/>
  <c r="X584" i="8"/>
  <c r="X592" i="8"/>
  <c r="X600" i="8"/>
  <c r="X608" i="8"/>
  <c r="X616" i="8"/>
  <c r="X624" i="8"/>
  <c r="X632" i="8"/>
  <c r="X640" i="8"/>
  <c r="X648" i="8"/>
  <c r="X656" i="8"/>
  <c r="X664" i="8"/>
  <c r="X672" i="8"/>
  <c r="X6" i="8"/>
  <c r="X16" i="8"/>
  <c r="X28" i="8"/>
  <c r="X38" i="8"/>
  <c r="X48" i="8"/>
  <c r="X60" i="8"/>
  <c r="X70" i="8"/>
  <c r="X80" i="8"/>
  <c r="X92" i="8"/>
  <c r="X102" i="8"/>
  <c r="X112" i="8"/>
  <c r="X124" i="8"/>
  <c r="X134" i="8"/>
  <c r="X144" i="8"/>
  <c r="X156" i="8"/>
  <c r="X166" i="8"/>
  <c r="X176" i="8"/>
  <c r="X188" i="8"/>
  <c r="X198" i="8"/>
  <c r="X208" i="8"/>
  <c r="X220" i="8"/>
  <c r="X230" i="8"/>
  <c r="X240" i="8"/>
  <c r="X252" i="8"/>
  <c r="X262" i="8"/>
  <c r="X272" i="8"/>
  <c r="X284" i="8"/>
  <c r="X294" i="8"/>
  <c r="X304" i="8"/>
  <c r="X316" i="8"/>
  <c r="X326" i="8"/>
  <c r="X336" i="8"/>
  <c r="X348" i="8"/>
  <c r="X358" i="8"/>
  <c r="X368" i="8"/>
  <c r="X380" i="8"/>
  <c r="X390" i="8"/>
  <c r="X400" i="8"/>
  <c r="X412" i="8"/>
  <c r="X422" i="8"/>
  <c r="X431" i="8"/>
  <c r="X440" i="8"/>
  <c r="X449" i="8"/>
  <c r="X458" i="8"/>
  <c r="X466" i="8"/>
  <c r="X474" i="8"/>
  <c r="X482" i="8"/>
  <c r="X490" i="8"/>
  <c r="X498" i="8"/>
  <c r="X506" i="8"/>
  <c r="X514" i="8"/>
  <c r="X522" i="8"/>
  <c r="X530" i="8"/>
  <c r="X538" i="8"/>
  <c r="X546" i="8"/>
  <c r="X554" i="8"/>
  <c r="X562" i="8"/>
  <c r="X570" i="8"/>
  <c r="X578" i="8"/>
  <c r="X586" i="8"/>
  <c r="X594" i="8"/>
  <c r="X602" i="8"/>
  <c r="X610" i="8"/>
  <c r="X618" i="8"/>
  <c r="X626" i="8"/>
  <c r="X634" i="8"/>
  <c r="X642" i="8"/>
  <c r="X650" i="8"/>
  <c r="X8" i="8"/>
  <c r="X20" i="8"/>
  <c r="X30" i="8"/>
  <c r="X40" i="8"/>
  <c r="X52" i="8"/>
  <c r="X62" i="8"/>
  <c r="X72" i="8"/>
  <c r="X84" i="8"/>
  <c r="X94" i="8"/>
  <c r="X21" i="8"/>
  <c r="X37" i="8"/>
  <c r="X54" i="8"/>
  <c r="X71" i="8"/>
  <c r="X87" i="8"/>
  <c r="X104" i="8"/>
  <c r="X118" i="8"/>
  <c r="X133" i="8"/>
  <c r="X148" i="8"/>
  <c r="X160" i="8"/>
  <c r="X175" i="8"/>
  <c r="X190" i="8"/>
  <c r="X204" i="8"/>
  <c r="X217" i="8"/>
  <c r="X232" i="8"/>
  <c r="X246" i="8"/>
  <c r="X261" i="8"/>
  <c r="X276" i="8"/>
  <c r="X288" i="8"/>
  <c r="X303" i="8"/>
  <c r="X318" i="8"/>
  <c r="X332" i="8"/>
  <c r="X345" i="8"/>
  <c r="X360" i="8"/>
  <c r="X374" i="8"/>
  <c r="X389" i="8"/>
  <c r="X404" i="8"/>
  <c r="X416" i="8"/>
  <c r="X430" i="8"/>
  <c r="X442" i="8"/>
  <c r="X454" i="8"/>
  <c r="X465" i="8"/>
  <c r="X476" i="8"/>
  <c r="X486" i="8"/>
  <c r="X497" i="8"/>
  <c r="X508" i="8"/>
  <c r="X518" i="8"/>
  <c r="X529" i="8"/>
  <c r="X540" i="8"/>
  <c r="X550" i="8"/>
  <c r="X561" i="8"/>
  <c r="X572" i="8"/>
  <c r="X582" i="8"/>
  <c r="X593" i="8"/>
  <c r="X604" i="8"/>
  <c r="X614" i="8"/>
  <c r="X625" i="8"/>
  <c r="X636" i="8"/>
  <c r="X646" i="8"/>
  <c r="X657" i="8"/>
  <c r="X666" i="8"/>
  <c r="X675" i="8"/>
  <c r="X683" i="8"/>
  <c r="X691" i="8"/>
  <c r="X699" i="8"/>
  <c r="X707" i="8"/>
  <c r="X715" i="8"/>
  <c r="X723" i="8"/>
  <c r="X731" i="8"/>
  <c r="X739" i="8"/>
  <c r="X747" i="8"/>
  <c r="X755" i="8"/>
  <c r="X763" i="8"/>
  <c r="X771" i="8"/>
  <c r="X779" i="8"/>
  <c r="X787" i="8"/>
  <c r="X795" i="8"/>
  <c r="X803" i="8"/>
  <c r="X811" i="8"/>
  <c r="X819" i="8"/>
  <c r="X827" i="8"/>
  <c r="X835" i="8"/>
  <c r="X843" i="8"/>
  <c r="X851" i="8"/>
  <c r="X859" i="8"/>
  <c r="X867" i="8"/>
  <c r="X875" i="8"/>
  <c r="X883" i="8"/>
  <c r="X891" i="8"/>
  <c r="X899" i="8"/>
  <c r="X907" i="8"/>
  <c r="X915" i="8"/>
  <c r="X923" i="8"/>
  <c r="X931" i="8"/>
  <c r="X939" i="8"/>
  <c r="X947" i="8"/>
  <c r="X955" i="8"/>
  <c r="X963" i="8"/>
  <c r="X971" i="8"/>
  <c r="X979" i="8"/>
  <c r="X987" i="8"/>
  <c r="X995" i="8"/>
  <c r="X1003" i="8"/>
  <c r="X1011" i="8"/>
  <c r="X1019" i="8"/>
  <c r="X1027" i="8"/>
  <c r="X1035" i="8"/>
  <c r="X1043" i="8"/>
  <c r="X1051" i="8"/>
  <c r="X1059" i="8"/>
  <c r="X1067" i="8"/>
  <c r="X1075" i="8"/>
  <c r="X1083" i="8"/>
  <c r="X1091" i="8"/>
  <c r="X1099" i="8"/>
  <c r="X1107" i="8"/>
  <c r="X1115" i="8"/>
  <c r="X1123" i="8"/>
  <c r="X1131" i="8"/>
  <c r="X1139" i="8"/>
  <c r="X1147" i="8"/>
  <c r="X1155" i="8"/>
  <c r="X1163" i="8"/>
  <c r="X1171" i="8"/>
  <c r="X1179" i="8"/>
  <c r="X1187" i="8"/>
  <c r="X1195" i="8"/>
  <c r="X1203" i="8"/>
  <c r="X1211" i="8"/>
  <c r="X1219" i="8"/>
  <c r="X1227" i="8"/>
  <c r="X1235" i="8"/>
  <c r="X1243" i="8"/>
  <c r="X1251" i="8"/>
  <c r="X1259" i="8"/>
  <c r="X1267" i="8"/>
  <c r="X1275" i="8"/>
  <c r="X1283" i="8"/>
  <c r="X1291" i="8"/>
  <c r="X1299" i="8"/>
  <c r="X5" i="8"/>
  <c r="X22" i="8"/>
  <c r="X39" i="8"/>
  <c r="X55" i="8"/>
  <c r="X73" i="8"/>
  <c r="X89" i="8"/>
  <c r="X105" i="8"/>
  <c r="X119" i="8"/>
  <c r="X135" i="8"/>
  <c r="X149" i="8"/>
  <c r="X161" i="8"/>
  <c r="X177" i="8"/>
  <c r="X191" i="8"/>
  <c r="X205" i="8"/>
  <c r="X221" i="8"/>
  <c r="X233" i="8"/>
  <c r="X247" i="8"/>
  <c r="X263" i="8"/>
  <c r="X277" i="8"/>
  <c r="X289" i="8"/>
  <c r="X305" i="8"/>
  <c r="X319" i="8"/>
  <c r="X333" i="8"/>
  <c r="X349" i="8"/>
  <c r="X361" i="8"/>
  <c r="X375" i="8"/>
  <c r="X391" i="8"/>
  <c r="X405" i="8"/>
  <c r="X417" i="8"/>
  <c r="X432" i="8"/>
  <c r="X444" i="8"/>
  <c r="X455" i="8"/>
  <c r="X467" i="8"/>
  <c r="X477" i="8"/>
  <c r="X487" i="8"/>
  <c r="X499" i="8"/>
  <c r="X509" i="8"/>
  <c r="X519" i="8"/>
  <c r="X531" i="8"/>
  <c r="X541" i="8"/>
  <c r="X551" i="8"/>
  <c r="X563" i="8"/>
  <c r="X573" i="8"/>
  <c r="X583" i="8"/>
  <c r="X595" i="8"/>
  <c r="X605" i="8"/>
  <c r="X615" i="8"/>
  <c r="X627" i="8"/>
  <c r="X637" i="8"/>
  <c r="X647" i="8"/>
  <c r="X658" i="8"/>
  <c r="X667" i="8"/>
  <c r="X676" i="8"/>
  <c r="X684" i="8"/>
  <c r="X692" i="8"/>
  <c r="X700" i="8"/>
  <c r="X708" i="8"/>
  <c r="X716" i="8"/>
  <c r="X724" i="8"/>
  <c r="X732" i="8"/>
  <c r="X740" i="8"/>
  <c r="X748" i="8"/>
  <c r="X756" i="8"/>
  <c r="X764" i="8"/>
  <c r="X772" i="8"/>
  <c r="X780" i="8"/>
  <c r="X788" i="8"/>
  <c r="X796" i="8"/>
  <c r="X804" i="8"/>
  <c r="X812" i="8"/>
  <c r="X820" i="8"/>
  <c r="X828" i="8"/>
  <c r="X836" i="8"/>
  <c r="X844" i="8"/>
  <c r="X852" i="8"/>
  <c r="X860" i="8"/>
  <c r="X868" i="8"/>
  <c r="X876" i="8"/>
  <c r="X884" i="8"/>
  <c r="X892" i="8"/>
  <c r="X900" i="8"/>
  <c r="X908" i="8"/>
  <c r="X916" i="8"/>
  <c r="X924" i="8"/>
  <c r="X932" i="8"/>
  <c r="X940" i="8"/>
  <c r="X948" i="8"/>
  <c r="X956" i="8"/>
  <c r="X964" i="8"/>
  <c r="X972" i="8"/>
  <c r="X980" i="8"/>
  <c r="X988" i="8"/>
  <c r="X996" i="8"/>
  <c r="X1004" i="8"/>
  <c r="X1012" i="8"/>
  <c r="X1020" i="8"/>
  <c r="X1028" i="8"/>
  <c r="X1036" i="8"/>
  <c r="X1044" i="8"/>
  <c r="X1052" i="8"/>
  <c r="X1060" i="8"/>
  <c r="X1068" i="8"/>
  <c r="X1076" i="8"/>
  <c r="X1084" i="8"/>
  <c r="X1092" i="8"/>
  <c r="X1100" i="8"/>
  <c r="X1108" i="8"/>
  <c r="X1116" i="8"/>
  <c r="X1124" i="8"/>
  <c r="X1132" i="8"/>
  <c r="X1140" i="8"/>
  <c r="X1148" i="8"/>
  <c r="X1156" i="8"/>
  <c r="X1164" i="8"/>
  <c r="X1172" i="8"/>
  <c r="X1180" i="8"/>
  <c r="X1188" i="8"/>
  <c r="X1196" i="8"/>
  <c r="X1204" i="8"/>
  <c r="X1212" i="8"/>
  <c r="X1220" i="8"/>
  <c r="X1228" i="8"/>
  <c r="X1236" i="8"/>
  <c r="X1244" i="8"/>
  <c r="X1252" i="8"/>
  <c r="X1260" i="8"/>
  <c r="X1268" i="8"/>
  <c r="X1276" i="8"/>
  <c r="X1284" i="8"/>
  <c r="X1292" i="8"/>
  <c r="X1300" i="8"/>
  <c r="X1308" i="8"/>
  <c r="X1316" i="8"/>
  <c r="X1324" i="8"/>
  <c r="X9" i="8"/>
  <c r="X25" i="8"/>
  <c r="X44" i="8"/>
  <c r="X61" i="8"/>
  <c r="X77" i="8"/>
  <c r="X95" i="8"/>
  <c r="X109" i="8"/>
  <c r="X125" i="8"/>
  <c r="X137" i="8"/>
  <c r="X151" i="8"/>
  <c r="X167" i="8"/>
  <c r="X181" i="8"/>
  <c r="X193" i="8"/>
  <c r="X209" i="8"/>
  <c r="X223" i="8"/>
  <c r="X237" i="8"/>
  <c r="X253" i="8"/>
  <c r="X265" i="8"/>
  <c r="X279" i="8"/>
  <c r="X295" i="8"/>
  <c r="X309" i="8"/>
  <c r="X321" i="8"/>
  <c r="X337" i="8"/>
  <c r="X351" i="8"/>
  <c r="X365" i="8"/>
  <c r="X381" i="8"/>
  <c r="X393" i="8"/>
  <c r="X407" i="8"/>
  <c r="X423" i="8"/>
  <c r="X434" i="8"/>
  <c r="X446" i="8"/>
  <c r="X459" i="8"/>
  <c r="X469" i="8"/>
  <c r="X479" i="8"/>
  <c r="X491" i="8"/>
  <c r="X501" i="8"/>
  <c r="X511" i="8"/>
  <c r="X523" i="8"/>
  <c r="X533" i="8"/>
  <c r="X543" i="8"/>
  <c r="X555" i="8"/>
  <c r="X565" i="8"/>
  <c r="X575" i="8"/>
  <c r="X587" i="8"/>
  <c r="X597" i="8"/>
  <c r="X607" i="8"/>
  <c r="X619" i="8"/>
  <c r="X629" i="8"/>
  <c r="X639" i="8"/>
  <c r="X12" i="8"/>
  <c r="X29" i="8"/>
  <c r="X45" i="8"/>
  <c r="X63" i="8"/>
  <c r="X79" i="8"/>
  <c r="X96" i="8"/>
  <c r="X111" i="8"/>
  <c r="X126" i="8"/>
  <c r="X140" i="8"/>
  <c r="X153" i="8"/>
  <c r="X168" i="8"/>
  <c r="X182" i="8"/>
  <c r="X197" i="8"/>
  <c r="X212" i="8"/>
  <c r="X224" i="8"/>
  <c r="X239" i="8"/>
  <c r="X254" i="8"/>
  <c r="X268" i="8"/>
  <c r="X281" i="8"/>
  <c r="X296" i="8"/>
  <c r="X310" i="8"/>
  <c r="X325" i="8"/>
  <c r="X340" i="8"/>
  <c r="X352" i="8"/>
  <c r="X367" i="8"/>
  <c r="X382" i="8"/>
  <c r="X396" i="8"/>
  <c r="X409" i="8"/>
  <c r="X424" i="8"/>
  <c r="X436" i="8"/>
  <c r="X448" i="8"/>
  <c r="X460" i="8"/>
  <c r="X470" i="8"/>
  <c r="X481" i="8"/>
  <c r="X492" i="8"/>
  <c r="X502" i="8"/>
  <c r="X513" i="8"/>
  <c r="X31" i="8"/>
  <c r="X64" i="8"/>
  <c r="X97" i="8"/>
  <c r="X127" i="8"/>
  <c r="X157" i="8"/>
  <c r="X183" i="8"/>
  <c r="X213" i="8"/>
  <c r="X241" i="8"/>
  <c r="X269" i="8"/>
  <c r="X297" i="8"/>
  <c r="X327" i="8"/>
  <c r="X353" i="8"/>
  <c r="X383" i="8"/>
  <c r="X413" i="8"/>
  <c r="X437" i="8"/>
  <c r="X461" i="8"/>
  <c r="X483" i="8"/>
  <c r="X503" i="8"/>
  <c r="X524" i="8"/>
  <c r="X539" i="8"/>
  <c r="X557" i="8"/>
  <c r="X574" i="8"/>
  <c r="X590" i="8"/>
  <c r="X609" i="8"/>
  <c r="X623" i="8"/>
  <c r="X643" i="8"/>
  <c r="X655" i="8"/>
  <c r="X669" i="8"/>
  <c r="X680" i="8"/>
  <c r="X690" i="8"/>
  <c r="X702" i="8"/>
  <c r="X712" i="8"/>
  <c r="X722" i="8"/>
  <c r="X734" i="8"/>
  <c r="X744" i="8"/>
  <c r="X754" i="8"/>
  <c r="X766" i="8"/>
  <c r="X776" i="8"/>
  <c r="X786" i="8"/>
  <c r="X798" i="8"/>
  <c r="X808" i="8"/>
  <c r="X818" i="8"/>
  <c r="X830" i="8"/>
  <c r="X840" i="8"/>
  <c r="X850" i="8"/>
  <c r="X862" i="8"/>
  <c r="X872" i="8"/>
  <c r="X882" i="8"/>
  <c r="X894" i="8"/>
  <c r="X904" i="8"/>
  <c r="X914" i="8"/>
  <c r="X926" i="8"/>
  <c r="X936" i="8"/>
  <c r="X946" i="8"/>
  <c r="X958" i="8"/>
  <c r="X968" i="8"/>
  <c r="X978" i="8"/>
  <c r="X990" i="8"/>
  <c r="X1000" i="8"/>
  <c r="X1010" i="8"/>
  <c r="X1022" i="8"/>
  <c r="X1032" i="8"/>
  <c r="X1042" i="8"/>
  <c r="X1054" i="8"/>
  <c r="X1064" i="8"/>
  <c r="X1074" i="8"/>
  <c r="X1086" i="8"/>
  <c r="X1096" i="8"/>
  <c r="X1106" i="8"/>
  <c r="X1118" i="8"/>
  <c r="X1128" i="8"/>
  <c r="X1138" i="8"/>
  <c r="X1150" i="8"/>
  <c r="X1160" i="8"/>
  <c r="X33" i="8"/>
  <c r="X69" i="8"/>
  <c r="X103" i="8"/>
  <c r="X129" i="8"/>
  <c r="X159" i="8"/>
  <c r="X189" i="8"/>
  <c r="X215" i="8"/>
  <c r="X245" i="8"/>
  <c r="X273" i="8"/>
  <c r="X301" i="8"/>
  <c r="X329" i="8"/>
  <c r="X359" i="8"/>
  <c r="X385" i="8"/>
  <c r="X415" i="8"/>
  <c r="X441" i="8"/>
  <c r="X463" i="8"/>
  <c r="X485" i="8"/>
  <c r="X507" i="8"/>
  <c r="X526" i="8"/>
  <c r="X545" i="8"/>
  <c r="X559" i="8"/>
  <c r="X579" i="8"/>
  <c r="X596" i="8"/>
  <c r="X612" i="8"/>
  <c r="X630" i="8"/>
  <c r="X645" i="8"/>
  <c r="X660" i="8"/>
  <c r="X671" i="8"/>
  <c r="X682" i="8"/>
  <c r="X694" i="8"/>
  <c r="X704" i="8"/>
  <c r="X714" i="8"/>
  <c r="X726" i="8"/>
  <c r="X736" i="8"/>
  <c r="X746" i="8"/>
  <c r="X758" i="8"/>
  <c r="X768" i="8"/>
  <c r="X778" i="8"/>
  <c r="X790" i="8"/>
  <c r="X800" i="8"/>
  <c r="X810" i="8"/>
  <c r="X822" i="8"/>
  <c r="X832" i="8"/>
  <c r="X842" i="8"/>
  <c r="X854" i="8"/>
  <c r="X864" i="8"/>
  <c r="X874" i="8"/>
  <c r="X886" i="8"/>
  <c r="X896" i="8"/>
  <c r="X906" i="8"/>
  <c r="X918" i="8"/>
  <c r="X928" i="8"/>
  <c r="X938" i="8"/>
  <c r="X950" i="8"/>
  <c r="X960" i="8"/>
  <c r="X970" i="8"/>
  <c r="X982" i="8"/>
  <c r="X992" i="8"/>
  <c r="X1002" i="8"/>
  <c r="X1014" i="8"/>
  <c r="X1024" i="8"/>
  <c r="X1034" i="8"/>
  <c r="X1046" i="8"/>
  <c r="X1056" i="8"/>
  <c r="X1066" i="8"/>
  <c r="X1078" i="8"/>
  <c r="X1088" i="8"/>
  <c r="X1098" i="8"/>
  <c r="X1110" i="8"/>
  <c r="X1120" i="8"/>
  <c r="X1130" i="8"/>
  <c r="X1142" i="8"/>
  <c r="X1152" i="8"/>
  <c r="X1162" i="8"/>
  <c r="X1174" i="8"/>
  <c r="X1184" i="8"/>
  <c r="X1194" i="8"/>
  <c r="X7" i="8"/>
  <c r="X41" i="8"/>
  <c r="X76" i="8"/>
  <c r="X108" i="8"/>
  <c r="X136" i="8"/>
  <c r="X165" i="8"/>
  <c r="X192" i="8"/>
  <c r="X222" i="8"/>
  <c r="X249" i="8"/>
  <c r="X278" i="8"/>
  <c r="X308" i="8"/>
  <c r="X335" i="8"/>
  <c r="X364" i="8"/>
  <c r="X392" i="8"/>
  <c r="X421" i="8"/>
  <c r="X445" i="8"/>
  <c r="X468" i="8"/>
  <c r="X489" i="8"/>
  <c r="X510" i="8"/>
  <c r="X527" i="8"/>
  <c r="X547" i="8"/>
  <c r="X564" i="8"/>
  <c r="X580" i="8"/>
  <c r="X598" i="8"/>
  <c r="X613" i="8"/>
  <c r="X631" i="8"/>
  <c r="X649" i="8"/>
  <c r="X661" i="8"/>
  <c r="X673" i="8"/>
  <c r="X685" i="8"/>
  <c r="X695" i="8"/>
  <c r="X705" i="8"/>
  <c r="X717" i="8"/>
  <c r="X727" i="8"/>
  <c r="X737" i="8"/>
  <c r="X749" i="8"/>
  <c r="X759" i="8"/>
  <c r="X769" i="8"/>
  <c r="X781" i="8"/>
  <c r="X791" i="8"/>
  <c r="X801" i="8"/>
  <c r="X813" i="8"/>
  <c r="X823" i="8"/>
  <c r="X833" i="8"/>
  <c r="X845" i="8"/>
  <c r="X855" i="8"/>
  <c r="X865" i="8"/>
  <c r="X877" i="8"/>
  <c r="X887" i="8"/>
  <c r="X897" i="8"/>
  <c r="X909" i="8"/>
  <c r="X919" i="8"/>
  <c r="X929" i="8"/>
  <c r="X941" i="8"/>
  <c r="X951" i="8"/>
  <c r="X961" i="8"/>
  <c r="X973" i="8"/>
  <c r="X983" i="8"/>
  <c r="X993" i="8"/>
  <c r="X1005" i="8"/>
  <c r="X1015" i="8"/>
  <c r="X1025" i="8"/>
  <c r="X1037" i="8"/>
  <c r="X1047" i="8"/>
  <c r="X1057" i="8"/>
  <c r="X1069" i="8"/>
  <c r="X1079" i="8"/>
  <c r="X1089" i="8"/>
  <c r="X1101" i="8"/>
  <c r="X1111" i="8"/>
  <c r="X1121" i="8"/>
  <c r="X1133" i="8"/>
  <c r="X1143" i="8"/>
  <c r="X1153" i="8"/>
  <c r="X13" i="8"/>
  <c r="X47" i="8"/>
  <c r="X81" i="8"/>
  <c r="X113" i="8"/>
  <c r="X141" i="8"/>
  <c r="X169" i="8"/>
  <c r="X199" i="8"/>
  <c r="X225" i="8"/>
  <c r="X255" i="8"/>
  <c r="X285" i="8"/>
  <c r="X311" i="8"/>
  <c r="X341" i="8"/>
  <c r="X369" i="8"/>
  <c r="X397" i="8"/>
  <c r="X425" i="8"/>
  <c r="X450" i="8"/>
  <c r="X471" i="8"/>
  <c r="X493" i="8"/>
  <c r="X515" i="8"/>
  <c r="X532" i="8"/>
  <c r="X548" i="8"/>
  <c r="X566" i="8"/>
  <c r="X581" i="8"/>
  <c r="X599" i="8"/>
  <c r="X617" i="8"/>
  <c r="X633" i="8"/>
  <c r="X651" i="8"/>
  <c r="X662" i="8"/>
  <c r="X674" i="8"/>
  <c r="X686" i="8"/>
  <c r="X696" i="8"/>
  <c r="X706" i="8"/>
  <c r="X718" i="8"/>
  <c r="X728" i="8"/>
  <c r="X738" i="8"/>
  <c r="X750" i="8"/>
  <c r="X760" i="8"/>
  <c r="X770" i="8"/>
  <c r="X782" i="8"/>
  <c r="X792" i="8"/>
  <c r="X802" i="8"/>
  <c r="X814" i="8"/>
  <c r="X824" i="8"/>
  <c r="X834" i="8"/>
  <c r="X846" i="8"/>
  <c r="X856" i="8"/>
  <c r="X866" i="8"/>
  <c r="X878" i="8"/>
  <c r="X888" i="8"/>
  <c r="X898" i="8"/>
  <c r="X910" i="8"/>
  <c r="X920" i="8"/>
  <c r="X930" i="8"/>
  <c r="X942" i="8"/>
  <c r="X952" i="8"/>
  <c r="X962" i="8"/>
  <c r="X974" i="8"/>
  <c r="X984" i="8"/>
  <c r="X994" i="8"/>
  <c r="X1006" i="8"/>
  <c r="X1016" i="8"/>
  <c r="X1026" i="8"/>
  <c r="X1038" i="8"/>
  <c r="X1048" i="8"/>
  <c r="X1058" i="8"/>
  <c r="X1070" i="8"/>
  <c r="X1080" i="8"/>
  <c r="X1090" i="8"/>
  <c r="X1102" i="8"/>
  <c r="X23" i="8"/>
  <c r="X57" i="8"/>
  <c r="X93" i="8"/>
  <c r="X121" i="8"/>
  <c r="X150" i="8"/>
  <c r="X180" i="8"/>
  <c r="X207" i="8"/>
  <c r="X236" i="8"/>
  <c r="X264" i="8"/>
  <c r="X293" i="8"/>
  <c r="X320" i="8"/>
  <c r="X350" i="8"/>
  <c r="X377" i="8"/>
  <c r="X406" i="8"/>
  <c r="X433" i="8"/>
  <c r="X457" i="8"/>
  <c r="X478" i="8"/>
  <c r="X500" i="8"/>
  <c r="X521" i="8"/>
  <c r="X537" i="8"/>
  <c r="X556" i="8"/>
  <c r="X571" i="8"/>
  <c r="X589" i="8"/>
  <c r="X606" i="8"/>
  <c r="X622" i="8"/>
  <c r="X641" i="8"/>
  <c r="X654" i="8"/>
  <c r="X668" i="8"/>
  <c r="X679" i="8"/>
  <c r="X689" i="8"/>
  <c r="X701" i="8"/>
  <c r="X711" i="8"/>
  <c r="X721" i="8"/>
  <c r="X733" i="8"/>
  <c r="X743" i="8"/>
  <c r="X753" i="8"/>
  <c r="X765" i="8"/>
  <c r="X775" i="8"/>
  <c r="X785" i="8"/>
  <c r="X797" i="8"/>
  <c r="X807" i="8"/>
  <c r="X817" i="8"/>
  <c r="X829" i="8"/>
  <c r="X839" i="8"/>
  <c r="X849" i="8"/>
  <c r="X861" i="8"/>
  <c r="X871" i="8"/>
  <c r="X881" i="8"/>
  <c r="X893" i="8"/>
  <c r="X903" i="8"/>
  <c r="X913" i="8"/>
  <c r="X925" i="8"/>
  <c r="X935" i="8"/>
  <c r="X945" i="8"/>
  <c r="X957" i="8"/>
  <c r="X967" i="8"/>
  <c r="X977" i="8"/>
  <c r="X989" i="8"/>
  <c r="X999" i="8"/>
  <c r="X49" i="8"/>
  <c r="X128" i="8"/>
  <c r="X201" i="8"/>
  <c r="X286" i="8"/>
  <c r="X357" i="8"/>
  <c r="X428" i="8"/>
  <c r="X494" i="8"/>
  <c r="X542" i="8"/>
  <c r="X588" i="8"/>
  <c r="X635" i="8"/>
  <c r="X670" i="8"/>
  <c r="X698" i="8"/>
  <c r="X729" i="8"/>
  <c r="X757" i="8"/>
  <c r="X784" i="8"/>
  <c r="X815" i="8"/>
  <c r="X841" i="8"/>
  <c r="X870" i="8"/>
  <c r="X901" i="8"/>
  <c r="X927" i="8"/>
  <c r="X954" i="8"/>
  <c r="X985" i="8"/>
  <c r="X1009" i="8"/>
  <c r="X1031" i="8"/>
  <c r="X1053" i="8"/>
  <c r="X1073" i="8"/>
  <c r="X1095" i="8"/>
  <c r="X1114" i="8"/>
  <c r="X1134" i="8"/>
  <c r="X1149" i="8"/>
  <c r="X1166" i="8"/>
  <c r="X1177" i="8"/>
  <c r="X1190" i="8"/>
  <c r="X1201" i="8"/>
  <c r="X1213" i="8"/>
  <c r="X1223" i="8"/>
  <c r="X1233" i="8"/>
  <c r="X1245" i="8"/>
  <c r="X1255" i="8"/>
  <c r="X1265" i="8"/>
  <c r="X1277" i="8"/>
  <c r="X1287" i="8"/>
  <c r="X1297" i="8"/>
  <c r="X1307" i="8"/>
  <c r="X1317" i="8"/>
  <c r="X1326" i="8"/>
  <c r="X1334" i="8"/>
  <c r="X1342" i="8"/>
  <c r="X1350" i="8"/>
  <c r="X1358" i="8"/>
  <c r="X1366" i="8"/>
  <c r="X1374" i="8"/>
  <c r="X1382" i="8"/>
  <c r="X1390" i="8"/>
  <c r="X1398" i="8"/>
  <c r="X1406" i="8"/>
  <c r="X1414" i="8"/>
  <c r="X1422" i="8"/>
  <c r="X1430" i="8"/>
  <c r="X1438" i="8"/>
  <c r="X1446" i="8"/>
  <c r="X1454" i="8"/>
  <c r="X1462" i="8"/>
  <c r="X1470" i="8"/>
  <c r="X1478" i="8"/>
  <c r="X1486" i="8"/>
  <c r="X1494" i="8"/>
  <c r="X1502" i="8"/>
  <c r="X1510" i="8"/>
  <c r="X1518" i="8"/>
  <c r="X1526" i="8"/>
  <c r="X1534" i="8"/>
  <c r="X1542" i="8"/>
  <c r="X1550" i="8"/>
  <c r="X1558" i="8"/>
  <c r="X1566" i="8"/>
  <c r="X1574" i="8"/>
  <c r="X1582" i="8"/>
  <c r="X1590" i="8"/>
  <c r="X1598" i="8"/>
  <c r="X1606" i="8"/>
  <c r="X1614" i="8"/>
  <c r="X1622" i="8"/>
  <c r="X1630" i="8"/>
  <c r="X1638" i="8"/>
  <c r="X1646" i="8"/>
  <c r="X1654" i="8"/>
  <c r="X1662" i="8"/>
  <c r="X1670" i="8"/>
  <c r="X1678" i="8"/>
  <c r="X1686" i="8"/>
  <c r="X1694" i="8"/>
  <c r="X1702" i="8"/>
  <c r="X1710" i="8"/>
  <c r="X1718" i="8"/>
  <c r="X1726" i="8"/>
  <c r="X1734" i="8"/>
  <c r="X1742" i="8"/>
  <c r="X1750" i="8"/>
  <c r="X1758" i="8"/>
  <c r="X1766" i="8"/>
  <c r="X1774" i="8"/>
  <c r="X1782" i="8"/>
  <c r="X1790" i="8"/>
  <c r="X1798" i="8"/>
  <c r="X1806" i="8"/>
  <c r="X1814" i="8"/>
  <c r="X1822" i="8"/>
  <c r="X1830" i="8"/>
  <c r="X1838" i="8"/>
  <c r="X1846" i="8"/>
  <c r="X1854" i="8"/>
  <c r="X1862" i="8"/>
  <c r="X1870" i="8"/>
  <c r="X1878" i="8"/>
  <c r="X1886" i="8"/>
  <c r="X1894" i="8"/>
  <c r="X1902" i="8"/>
  <c r="X1910" i="8"/>
  <c r="X1918" i="8"/>
  <c r="X1926" i="8"/>
  <c r="X1934" i="8"/>
  <c r="X1942" i="8"/>
  <c r="X1950" i="8"/>
  <c r="X1958" i="8"/>
  <c r="X1966" i="8"/>
  <c r="X1974" i="8"/>
  <c r="X1982" i="8"/>
  <c r="X1990" i="8"/>
  <c r="X1998" i="8"/>
  <c r="X2006" i="8"/>
  <c r="X2014" i="8"/>
  <c r="X2022" i="8"/>
  <c r="X2030" i="8"/>
  <c r="X2038" i="8"/>
  <c r="X2046" i="8"/>
  <c r="X2054" i="8"/>
  <c r="X2062" i="8"/>
  <c r="X2070" i="8"/>
  <c r="X2078" i="8"/>
  <c r="X2086" i="8"/>
  <c r="X2094" i="8"/>
  <c r="X2102" i="8"/>
  <c r="X2110" i="8"/>
  <c r="X2118" i="8"/>
  <c r="X2126" i="8"/>
  <c r="X2134" i="8"/>
  <c r="X2142" i="8"/>
  <c r="X2150" i="8"/>
  <c r="X2158" i="8"/>
  <c r="X2166" i="8"/>
  <c r="X2174" i="8"/>
  <c r="X2182" i="8"/>
  <c r="X2190" i="8"/>
  <c r="X2198" i="8"/>
  <c r="X2206" i="8"/>
  <c r="X2214" i="8"/>
  <c r="X2222" i="8"/>
  <c r="X2230" i="8"/>
  <c r="X2238" i="8"/>
  <c r="X53" i="8"/>
  <c r="X143" i="8"/>
  <c r="X214" i="8"/>
  <c r="X287" i="8"/>
  <c r="X372" i="8"/>
  <c r="X439" i="8"/>
  <c r="X495" i="8"/>
  <c r="X549" i="8"/>
  <c r="X591" i="8"/>
  <c r="X638" i="8"/>
  <c r="X677" i="8"/>
  <c r="X703" i="8"/>
  <c r="X730" i="8"/>
  <c r="X761" i="8"/>
  <c r="X789" i="8"/>
  <c r="X816" i="8"/>
  <c r="X847" i="8"/>
  <c r="X873" i="8"/>
  <c r="X902" i="8"/>
  <c r="X933" i="8"/>
  <c r="X959" i="8"/>
  <c r="X986" i="8"/>
  <c r="X1013" i="8"/>
  <c r="X1033" i="8"/>
  <c r="X1055" i="8"/>
  <c r="X1077" i="8"/>
  <c r="X1097" i="8"/>
  <c r="X1117" i="8"/>
  <c r="X1135" i="8"/>
  <c r="X1151" i="8"/>
  <c r="X1167" i="8"/>
  <c r="X1178" i="8"/>
  <c r="X1191" i="8"/>
  <c r="X1202" i="8"/>
  <c r="X1214" i="8"/>
  <c r="X1224" i="8"/>
  <c r="X1234" i="8"/>
  <c r="X1246" i="8"/>
  <c r="X1256" i="8"/>
  <c r="X1266" i="8"/>
  <c r="X1278" i="8"/>
  <c r="X1288" i="8"/>
  <c r="X1298" i="8"/>
  <c r="X1309" i="8"/>
  <c r="X1318" i="8"/>
  <c r="X1327" i="8"/>
  <c r="X1335" i="8"/>
  <c r="X1343" i="8"/>
  <c r="X1351" i="8"/>
  <c r="X1359" i="8"/>
  <c r="X1367" i="8"/>
  <c r="X1375" i="8"/>
  <c r="X1383" i="8"/>
  <c r="X1391" i="8"/>
  <c r="X1399" i="8"/>
  <c r="X1407" i="8"/>
  <c r="X1415" i="8"/>
  <c r="X1423" i="8"/>
  <c r="X1431" i="8"/>
  <c r="X1439" i="8"/>
  <c r="X1447" i="8"/>
  <c r="X1455" i="8"/>
  <c r="X1463" i="8"/>
  <c r="X1471" i="8"/>
  <c r="X1479" i="8"/>
  <c r="X1487" i="8"/>
  <c r="X1495" i="8"/>
  <c r="X1503" i="8"/>
  <c r="X1511" i="8"/>
  <c r="X1519" i="8"/>
  <c r="X1527" i="8"/>
  <c r="X1535" i="8"/>
  <c r="X1543" i="8"/>
  <c r="X1551" i="8"/>
  <c r="X1559" i="8"/>
  <c r="X1567" i="8"/>
  <c r="X1575" i="8"/>
  <c r="X1583" i="8"/>
  <c r="X1591" i="8"/>
  <c r="X1599" i="8"/>
  <c r="X1607" i="8"/>
  <c r="X1615" i="8"/>
  <c r="X1623" i="8"/>
  <c r="X1631" i="8"/>
  <c r="X1639" i="8"/>
  <c r="X1647" i="8"/>
  <c r="X1655" i="8"/>
  <c r="X1663" i="8"/>
  <c r="X1671" i="8"/>
  <c r="X1679" i="8"/>
  <c r="X1687" i="8"/>
  <c r="X1695" i="8"/>
  <c r="X1703" i="8"/>
  <c r="X1711" i="8"/>
  <c r="X1719" i="8"/>
  <c r="X1727" i="8"/>
  <c r="X1735" i="8"/>
  <c r="X1743" i="8"/>
  <c r="X1751" i="8"/>
  <c r="X1759" i="8"/>
  <c r="X1767" i="8"/>
  <c r="X1775" i="8"/>
  <c r="X1783" i="8"/>
  <c r="X1791" i="8"/>
  <c r="X1799" i="8"/>
  <c r="X1807" i="8"/>
  <c r="X1815" i="8"/>
  <c r="X1823" i="8"/>
  <c r="X1831" i="8"/>
  <c r="X1839" i="8"/>
  <c r="X1847" i="8"/>
  <c r="X1855" i="8"/>
  <c r="X1863" i="8"/>
  <c r="X1871" i="8"/>
  <c r="X1879" i="8"/>
  <c r="X1887" i="8"/>
  <c r="X1895" i="8"/>
  <c r="X1903" i="8"/>
  <c r="X1911" i="8"/>
  <c r="X1919" i="8"/>
  <c r="X1927" i="8"/>
  <c r="X1935" i="8"/>
  <c r="X1943" i="8"/>
  <c r="X1951" i="8"/>
  <c r="X1959" i="8"/>
  <c r="X1967" i="8"/>
  <c r="X1975" i="8"/>
  <c r="X1983" i="8"/>
  <c r="X1991" i="8"/>
  <c r="X1999" i="8"/>
  <c r="X2007" i="8"/>
  <c r="X2015" i="8"/>
  <c r="X2023" i="8"/>
  <c r="X2031" i="8"/>
  <c r="X2039" i="8"/>
  <c r="X2047" i="8"/>
  <c r="X2055" i="8"/>
  <c r="X2063" i="8"/>
  <c r="X2071" i="8"/>
  <c r="X2079" i="8"/>
  <c r="X2087" i="8"/>
  <c r="X2095" i="8"/>
  <c r="X2103" i="8"/>
  <c r="X2111" i="8"/>
  <c r="X2119" i="8"/>
  <c r="X2127" i="8"/>
  <c r="X2135" i="8"/>
  <c r="X2143" i="8"/>
  <c r="X2151" i="8"/>
  <c r="X2159" i="8"/>
  <c r="X2167" i="8"/>
  <c r="X2175" i="8"/>
  <c r="X2183" i="8"/>
  <c r="X2191" i="8"/>
  <c r="X2199" i="8"/>
  <c r="X2207" i="8"/>
  <c r="X2215" i="8"/>
  <c r="X2223" i="8"/>
  <c r="X2231" i="8"/>
  <c r="X2239" i="8"/>
  <c r="X65" i="8"/>
  <c r="X145" i="8"/>
  <c r="X229" i="8"/>
  <c r="X300" i="8"/>
  <c r="X373" i="8"/>
  <c r="X452" i="8"/>
  <c r="X505" i="8"/>
  <c r="X553" i="8"/>
  <c r="X601" i="8"/>
  <c r="X644" i="8"/>
  <c r="X678" i="8"/>
  <c r="X709" i="8"/>
  <c r="X735" i="8"/>
  <c r="X762" i="8"/>
  <c r="X793" i="8"/>
  <c r="X821" i="8"/>
  <c r="X848" i="8"/>
  <c r="X879" i="8"/>
  <c r="X905" i="8"/>
  <c r="X934" i="8"/>
  <c r="X965" i="8"/>
  <c r="X991" i="8"/>
  <c r="X1017" i="8"/>
  <c r="X1039" i="8"/>
  <c r="X1061" i="8"/>
  <c r="X1081" i="8"/>
  <c r="X1103" i="8"/>
  <c r="X1119" i="8"/>
  <c r="X1136" i="8"/>
  <c r="X1154" i="8"/>
  <c r="X1168" i="8"/>
  <c r="X1181" i="8"/>
  <c r="X1192" i="8"/>
  <c r="X1205" i="8"/>
  <c r="X1215" i="8"/>
  <c r="X1225" i="8"/>
  <c r="X1237" i="8"/>
  <c r="X1247" i="8"/>
  <c r="X1257" i="8"/>
  <c r="X1269" i="8"/>
  <c r="X1279" i="8"/>
  <c r="X1289" i="8"/>
  <c r="X1301" i="8"/>
  <c r="X1310" i="8"/>
  <c r="X1319" i="8"/>
  <c r="X1328" i="8"/>
  <c r="X1336" i="8"/>
  <c r="X1344" i="8"/>
  <c r="X1352" i="8"/>
  <c r="X1360" i="8"/>
  <c r="X1368" i="8"/>
  <c r="X1376" i="8"/>
  <c r="X1384" i="8"/>
  <c r="X1392" i="8"/>
  <c r="X1400" i="8"/>
  <c r="X1408" i="8"/>
  <c r="X1416" i="8"/>
  <c r="X1424" i="8"/>
  <c r="X1432" i="8"/>
  <c r="X1440" i="8"/>
  <c r="X1448" i="8"/>
  <c r="X1456" i="8"/>
  <c r="X1464" i="8"/>
  <c r="X1472" i="8"/>
  <c r="X1480" i="8"/>
  <c r="X1488" i="8"/>
  <c r="X1496" i="8"/>
  <c r="X1504" i="8"/>
  <c r="X1512" i="8"/>
  <c r="X1520" i="8"/>
  <c r="X1528" i="8"/>
  <c r="X1536" i="8"/>
  <c r="X1544" i="8"/>
  <c r="X1552" i="8"/>
  <c r="X1560" i="8"/>
  <c r="X1568" i="8"/>
  <c r="X1576" i="8"/>
  <c r="X1584" i="8"/>
  <c r="X1592" i="8"/>
  <c r="X1600" i="8"/>
  <c r="X1608" i="8"/>
  <c r="X1616" i="8"/>
  <c r="X1624" i="8"/>
  <c r="X1632" i="8"/>
  <c r="X1640" i="8"/>
  <c r="X1648" i="8"/>
  <c r="X1656" i="8"/>
  <c r="X1664" i="8"/>
  <c r="X1672" i="8"/>
  <c r="X1680" i="8"/>
  <c r="X1688" i="8"/>
  <c r="X1696" i="8"/>
  <c r="X1704" i="8"/>
  <c r="X1712" i="8"/>
  <c r="X1720" i="8"/>
  <c r="X1728" i="8"/>
  <c r="X1736" i="8"/>
  <c r="X1744" i="8"/>
  <c r="X1752" i="8"/>
  <c r="X1760" i="8"/>
  <c r="X1768" i="8"/>
  <c r="X1776" i="8"/>
  <c r="X1784" i="8"/>
  <c r="X1792" i="8"/>
  <c r="X1800" i="8"/>
  <c r="X1808" i="8"/>
  <c r="X1816" i="8"/>
  <c r="X1824" i="8"/>
  <c r="X1832" i="8"/>
  <c r="X1840" i="8"/>
  <c r="X1848" i="8"/>
  <c r="X1856" i="8"/>
  <c r="X1864" i="8"/>
  <c r="X1872" i="8"/>
  <c r="X1880" i="8"/>
  <c r="X1888" i="8"/>
  <c r="X1896" i="8"/>
  <c r="X1904" i="8"/>
  <c r="X1912" i="8"/>
  <c r="X1920" i="8"/>
  <c r="X1928" i="8"/>
  <c r="X1936" i="8"/>
  <c r="X1944" i="8"/>
  <c r="X1952" i="8"/>
  <c r="X1960" i="8"/>
  <c r="X1968" i="8"/>
  <c r="X1976" i="8"/>
  <c r="X1984" i="8"/>
  <c r="X1992" i="8"/>
  <c r="X2000" i="8"/>
  <c r="X2008" i="8"/>
  <c r="X2016" i="8"/>
  <c r="X2024" i="8"/>
  <c r="X2032" i="8"/>
  <c r="X2040" i="8"/>
  <c r="X2048" i="8"/>
  <c r="X2056" i="8"/>
  <c r="X2064" i="8"/>
  <c r="X2072" i="8"/>
  <c r="X2080" i="8"/>
  <c r="X2088" i="8"/>
  <c r="X2096" i="8"/>
  <c r="X2104" i="8"/>
  <c r="X2112" i="8"/>
  <c r="X2120" i="8"/>
  <c r="X2128" i="8"/>
  <c r="X2136" i="8"/>
  <c r="X2144" i="8"/>
  <c r="X2152" i="8"/>
  <c r="X2160" i="8"/>
  <c r="X2168" i="8"/>
  <c r="X2176" i="8"/>
  <c r="X2184" i="8"/>
  <c r="X2192" i="8"/>
  <c r="X2200" i="8"/>
  <c r="X2208" i="8"/>
  <c r="X2216" i="8"/>
  <c r="X2224" i="8"/>
  <c r="X2232" i="8"/>
  <c r="X2240" i="8"/>
  <c r="X85" i="8"/>
  <c r="X158" i="8"/>
  <c r="X231" i="8"/>
  <c r="X313" i="8"/>
  <c r="X384" i="8"/>
  <c r="X453" i="8"/>
  <c r="X516" i="8"/>
  <c r="X558" i="8"/>
  <c r="X603" i="8"/>
  <c r="X652" i="8"/>
  <c r="X681" i="8"/>
  <c r="X710" i="8"/>
  <c r="X741" i="8"/>
  <c r="X767" i="8"/>
  <c r="X794" i="8"/>
  <c r="X825" i="8"/>
  <c r="X853" i="8"/>
  <c r="X880" i="8"/>
  <c r="X911" i="8"/>
  <c r="X937" i="8"/>
  <c r="X966" i="8"/>
  <c r="X997" i="8"/>
  <c r="X1018" i="8"/>
  <c r="X1040" i="8"/>
  <c r="X1062" i="8"/>
  <c r="X1082" i="8"/>
  <c r="X1104" i="8"/>
  <c r="X1122" i="8"/>
  <c r="X1137" i="8"/>
  <c r="X1157" i="8"/>
  <c r="X1169" i="8"/>
  <c r="X1182" i="8"/>
  <c r="X1193" i="8"/>
  <c r="X1206" i="8"/>
  <c r="X1216" i="8"/>
  <c r="X1226" i="8"/>
  <c r="X1238" i="8"/>
  <c r="X1248" i="8"/>
  <c r="X1258" i="8"/>
  <c r="X1270" i="8"/>
  <c r="X1280" i="8"/>
  <c r="X1290" i="8"/>
  <c r="X1302" i="8"/>
  <c r="X1311" i="8"/>
  <c r="X1320" i="8"/>
  <c r="X1329" i="8"/>
  <c r="X1337" i="8"/>
  <c r="X1345" i="8"/>
  <c r="X1353" i="8"/>
  <c r="X1361" i="8"/>
  <c r="X1369" i="8"/>
  <c r="X1377" i="8"/>
  <c r="X1385" i="8"/>
  <c r="X1393" i="8"/>
  <c r="X1401" i="8"/>
  <c r="X1409" i="8"/>
  <c r="X1417" i="8"/>
  <c r="X1425" i="8"/>
  <c r="X1433" i="8"/>
  <c r="X1441" i="8"/>
  <c r="X1449" i="8"/>
  <c r="X1457" i="8"/>
  <c r="X1465" i="8"/>
  <c r="X1473" i="8"/>
  <c r="X1481" i="8"/>
  <c r="X1489" i="8"/>
  <c r="X1497" i="8"/>
  <c r="X1505" i="8"/>
  <c r="X1513" i="8"/>
  <c r="X1521" i="8"/>
  <c r="X1529" i="8"/>
  <c r="X1537" i="8"/>
  <c r="X1545" i="8"/>
  <c r="X1553" i="8"/>
  <c r="X1561" i="8"/>
  <c r="X1569" i="8"/>
  <c r="X1577" i="8"/>
  <c r="X1585" i="8"/>
  <c r="X1593" i="8"/>
  <c r="X1601" i="8"/>
  <c r="X1609" i="8"/>
  <c r="X1617" i="8"/>
  <c r="X1625" i="8"/>
  <c r="X1633" i="8"/>
  <c r="X1641" i="8"/>
  <c r="X1649" i="8"/>
  <c r="X1657" i="8"/>
  <c r="X1665" i="8"/>
  <c r="X1673" i="8"/>
  <c r="X1681" i="8"/>
  <c r="X1689" i="8"/>
  <c r="X1697" i="8"/>
  <c r="X1705" i="8"/>
  <c r="X1713" i="8"/>
  <c r="X1721" i="8"/>
  <c r="X1729" i="8"/>
  <c r="X1737" i="8"/>
  <c r="X1745" i="8"/>
  <c r="X1753" i="8"/>
  <c r="X1761" i="8"/>
  <c r="X1769" i="8"/>
  <c r="X1777" i="8"/>
  <c r="X1785" i="8"/>
  <c r="X1793" i="8"/>
  <c r="X1801" i="8"/>
  <c r="X1809" i="8"/>
  <c r="X1817" i="8"/>
  <c r="X1825" i="8"/>
  <c r="X1833" i="8"/>
  <c r="X1841" i="8"/>
  <c r="X1849" i="8"/>
  <c r="X1857" i="8"/>
  <c r="X1865" i="8"/>
  <c r="X1873" i="8"/>
  <c r="X1881" i="8"/>
  <c r="X1889" i="8"/>
  <c r="X1897" i="8"/>
  <c r="X1905" i="8"/>
  <c r="X1913" i="8"/>
  <c r="X1921" i="8"/>
  <c r="X1929" i="8"/>
  <c r="X1937" i="8"/>
  <c r="X1945" i="8"/>
  <c r="X1953" i="8"/>
  <c r="X1961" i="8"/>
  <c r="X1969" i="8"/>
  <c r="X1977" i="8"/>
  <c r="X1985" i="8"/>
  <c r="X1993" i="8"/>
  <c r="X2001" i="8"/>
  <c r="X2009" i="8"/>
  <c r="X2017" i="8"/>
  <c r="X2025" i="8"/>
  <c r="X2033" i="8"/>
  <c r="X2041" i="8"/>
  <c r="X2049" i="8"/>
  <c r="X2057" i="8"/>
  <c r="X2065" i="8"/>
  <c r="X2073" i="8"/>
  <c r="X2081" i="8"/>
  <c r="X2089" i="8"/>
  <c r="X2097" i="8"/>
  <c r="X2105" i="8"/>
  <c r="X2113" i="8"/>
  <c r="X2121" i="8"/>
  <c r="X2129" i="8"/>
  <c r="X2137" i="8"/>
  <c r="X2145" i="8"/>
  <c r="X2153" i="8"/>
  <c r="X2161" i="8"/>
  <c r="X2169" i="8"/>
  <c r="X2177" i="8"/>
  <c r="X15" i="8"/>
  <c r="X101" i="8"/>
  <c r="X173" i="8"/>
  <c r="X256" i="8"/>
  <c r="X328" i="8"/>
  <c r="X401" i="8"/>
  <c r="X473" i="8"/>
  <c r="X525" i="8"/>
  <c r="X569" i="8"/>
  <c r="X620" i="8"/>
  <c r="X659" i="8"/>
  <c r="X688" i="8"/>
  <c r="X719" i="8"/>
  <c r="X745" i="8"/>
  <c r="X774" i="8"/>
  <c r="X805" i="8"/>
  <c r="X831" i="8"/>
  <c r="X858" i="8"/>
  <c r="X889" i="8"/>
  <c r="X917" i="8"/>
  <c r="X944" i="8"/>
  <c r="X975" i="8"/>
  <c r="X1001" i="8"/>
  <c r="X1023" i="8"/>
  <c r="X1045" i="8"/>
  <c r="X1065" i="8"/>
  <c r="X1087" i="8"/>
  <c r="X1109" i="8"/>
  <c r="X1126" i="8"/>
  <c r="X1144" i="8"/>
  <c r="X1159" i="8"/>
  <c r="X1173" i="8"/>
  <c r="X1185" i="8"/>
  <c r="X1198" i="8"/>
  <c r="X1208" i="8"/>
  <c r="X1218" i="8"/>
  <c r="X1230" i="8"/>
  <c r="X1240" i="8"/>
  <c r="X1250" i="8"/>
  <c r="X1262" i="8"/>
  <c r="X1272" i="8"/>
  <c r="X1282" i="8"/>
  <c r="X1294" i="8"/>
  <c r="X1304" i="8"/>
  <c r="X1313" i="8"/>
  <c r="X1322" i="8"/>
  <c r="X1331" i="8"/>
  <c r="X1339" i="8"/>
  <c r="X1347" i="8"/>
  <c r="X1355" i="8"/>
  <c r="X1363" i="8"/>
  <c r="X1371" i="8"/>
  <c r="X1379" i="8"/>
  <c r="X1387" i="8"/>
  <c r="X1395" i="8"/>
  <c r="X1403" i="8"/>
  <c r="X1411" i="8"/>
  <c r="X1419" i="8"/>
  <c r="X1427" i="8"/>
  <c r="X1435" i="8"/>
  <c r="X1443" i="8"/>
  <c r="X1451" i="8"/>
  <c r="X1459" i="8"/>
  <c r="X1467" i="8"/>
  <c r="X1475" i="8"/>
  <c r="X1483" i="8"/>
  <c r="X1491" i="8"/>
  <c r="X1499" i="8"/>
  <c r="X1507" i="8"/>
  <c r="X1515" i="8"/>
  <c r="X1523" i="8"/>
  <c r="X1531" i="8"/>
  <c r="X1539" i="8"/>
  <c r="X1547" i="8"/>
  <c r="X1555" i="8"/>
  <c r="X1563" i="8"/>
  <c r="X1571" i="8"/>
  <c r="X1579" i="8"/>
  <c r="X1587" i="8"/>
  <c r="X1595" i="8"/>
  <c r="X1603" i="8"/>
  <c r="X1611" i="8"/>
  <c r="X1619" i="8"/>
  <c r="X1627" i="8"/>
  <c r="X1635" i="8"/>
  <c r="X1643" i="8"/>
  <c r="X1651" i="8"/>
  <c r="X1659" i="8"/>
  <c r="X1667" i="8"/>
  <c r="X1675" i="8"/>
  <c r="X1683" i="8"/>
  <c r="X1691" i="8"/>
  <c r="X1699" i="8"/>
  <c r="X1707" i="8"/>
  <c r="X1715" i="8"/>
  <c r="X1723" i="8"/>
  <c r="X1731" i="8"/>
  <c r="X1739" i="8"/>
  <c r="X1747" i="8"/>
  <c r="X1755" i="8"/>
  <c r="X1763" i="8"/>
  <c r="X1771" i="8"/>
  <c r="X1779" i="8"/>
  <c r="X1787" i="8"/>
  <c r="X1795" i="8"/>
  <c r="X1803" i="8"/>
  <c r="X1811" i="8"/>
  <c r="X1819" i="8"/>
  <c r="X1827" i="8"/>
  <c r="X1835" i="8"/>
  <c r="X1843" i="8"/>
  <c r="X1851" i="8"/>
  <c r="X1859" i="8"/>
  <c r="X1867" i="8"/>
  <c r="X1875" i="8"/>
  <c r="X1883" i="8"/>
  <c r="X1891" i="8"/>
  <c r="X1899" i="8"/>
  <c r="X1907" i="8"/>
  <c r="X1915" i="8"/>
  <c r="X1923" i="8"/>
  <c r="X1931" i="8"/>
  <c r="X1939" i="8"/>
  <c r="X1947" i="8"/>
  <c r="X1955" i="8"/>
  <c r="X1963" i="8"/>
  <c r="X1971" i="8"/>
  <c r="X1979" i="8"/>
  <c r="X1987" i="8"/>
  <c r="X1995" i="8"/>
  <c r="X2003" i="8"/>
  <c r="X2011" i="8"/>
  <c r="X2019" i="8"/>
  <c r="X2027" i="8"/>
  <c r="X2035" i="8"/>
  <c r="X2043" i="8"/>
  <c r="X2051" i="8"/>
  <c r="X2059" i="8"/>
  <c r="X2067" i="8"/>
  <c r="X2075" i="8"/>
  <c r="X2083" i="8"/>
  <c r="X2091" i="8"/>
  <c r="X2099" i="8"/>
  <c r="X2107" i="8"/>
  <c r="X2115" i="8"/>
  <c r="X2123" i="8"/>
  <c r="X2131" i="8"/>
  <c r="X2139" i="8"/>
  <c r="X2147" i="8"/>
  <c r="X2155" i="8"/>
  <c r="X2163" i="8"/>
  <c r="X2171" i="8"/>
  <c r="X2179" i="8"/>
  <c r="X2187" i="8"/>
  <c r="X2195" i="8"/>
  <c r="X2203" i="8"/>
  <c r="X2211" i="8"/>
  <c r="X2219" i="8"/>
  <c r="X2227" i="8"/>
  <c r="X185" i="8"/>
  <c r="X399" i="8"/>
  <c r="X535" i="8"/>
  <c r="X663" i="8"/>
  <c r="X742" i="8"/>
  <c r="X809" i="8"/>
  <c r="X890" i="8"/>
  <c r="X969" i="8"/>
  <c r="X1030" i="8"/>
  <c r="X1093" i="8"/>
  <c r="X1141" i="8"/>
  <c r="X1176" i="8"/>
  <c r="X1209" i="8"/>
  <c r="X1239" i="8"/>
  <c r="X1264" i="8"/>
  <c r="X1295" i="8"/>
  <c r="X1321" i="8"/>
  <c r="X1341" i="8"/>
  <c r="X1364" i="8"/>
  <c r="X1386" i="8"/>
  <c r="X1405" i="8"/>
  <c r="X1428" i="8"/>
  <c r="X1450" i="8"/>
  <c r="X1469" i="8"/>
  <c r="X1492" i="8"/>
  <c r="X1514" i="8"/>
  <c r="X1533" i="8"/>
  <c r="X1556" i="8"/>
  <c r="X1578" i="8"/>
  <c r="X1597" i="8"/>
  <c r="X1620" i="8"/>
  <c r="X1642" i="8"/>
  <c r="X1661" i="8"/>
  <c r="X1684" i="8"/>
  <c r="X1706" i="8"/>
  <c r="X1725" i="8"/>
  <c r="X1748" i="8"/>
  <c r="X1770" i="8"/>
  <c r="X1789" i="8"/>
  <c r="X1812" i="8"/>
  <c r="X1834" i="8"/>
  <c r="X1853" i="8"/>
  <c r="X1876" i="8"/>
  <c r="X1898" i="8"/>
  <c r="X1917" i="8"/>
  <c r="X1940" i="8"/>
  <c r="X1962" i="8"/>
  <c r="X1981" i="8"/>
  <c r="X2004" i="8"/>
  <c r="X2026" i="8"/>
  <c r="X2045" i="8"/>
  <c r="X2068" i="8"/>
  <c r="X2090" i="8"/>
  <c r="X2109" i="8"/>
  <c r="X2132" i="8"/>
  <c r="X2154" i="8"/>
  <c r="X2173" i="8"/>
  <c r="X2193" i="8"/>
  <c r="X2209" i="8"/>
  <c r="X2225" i="8"/>
  <c r="X2237" i="8"/>
  <c r="X200" i="8"/>
  <c r="X414" i="8"/>
  <c r="X567" i="8"/>
  <c r="X665" i="8"/>
  <c r="X751" i="8"/>
  <c r="X826" i="8"/>
  <c r="X895" i="8"/>
  <c r="X976" i="8"/>
  <c r="X1041" i="8"/>
  <c r="X1094" i="8"/>
  <c r="X1145" i="8"/>
  <c r="X1183" i="8"/>
  <c r="X1210" i="8"/>
  <c r="X1241" i="8"/>
  <c r="X1271" i="8"/>
  <c r="X1296" i="8"/>
  <c r="X1323" i="8"/>
  <c r="X1346" i="8"/>
  <c r="X1365" i="8"/>
  <c r="X1388" i="8"/>
  <c r="X1410" i="8"/>
  <c r="X1429" i="8"/>
  <c r="X1452" i="8"/>
  <c r="X1474" i="8"/>
  <c r="X1493" i="8"/>
  <c r="X1516" i="8"/>
  <c r="X1538" i="8"/>
  <c r="X1557" i="8"/>
  <c r="X1580" i="8"/>
  <c r="X1602" i="8"/>
  <c r="X1621" i="8"/>
  <c r="X1644" i="8"/>
  <c r="X1666" i="8"/>
  <c r="X1685" i="8"/>
  <c r="X1708" i="8"/>
  <c r="X1730" i="8"/>
  <c r="X1749" i="8"/>
  <c r="X1772" i="8"/>
  <c r="X1794" i="8"/>
  <c r="X1813" i="8"/>
  <c r="X1836" i="8"/>
  <c r="X1858" i="8"/>
  <c r="X1877" i="8"/>
  <c r="X1900" i="8"/>
  <c r="X1922" i="8"/>
  <c r="X1941" i="8"/>
  <c r="X1964" i="8"/>
  <c r="X1986" i="8"/>
  <c r="X2005" i="8"/>
  <c r="X2028" i="8"/>
  <c r="X2050" i="8"/>
  <c r="X2069" i="8"/>
  <c r="X2092" i="8"/>
  <c r="X2114" i="8"/>
  <c r="X2133" i="8"/>
  <c r="X2156" i="8"/>
  <c r="X2178" i="8"/>
  <c r="X2194" i="8"/>
  <c r="X2210" i="8"/>
  <c r="X2226" i="8"/>
  <c r="X2241" i="8"/>
  <c r="X17" i="8"/>
  <c r="X244" i="8"/>
  <c r="X426" i="8"/>
  <c r="X577" i="8"/>
  <c r="X687" i="8"/>
  <c r="X752" i="8"/>
  <c r="X837" i="8"/>
  <c r="X912" i="8"/>
  <c r="X981" i="8"/>
  <c r="X1049" i="8"/>
  <c r="X1105" i="8"/>
  <c r="X1146" i="8"/>
  <c r="X1186" i="8"/>
  <c r="X1217" i="8"/>
  <c r="X1242" i="8"/>
  <c r="X1273" i="8"/>
  <c r="X1303" i="8"/>
  <c r="X1325" i="8"/>
  <c r="X1348" i="8"/>
  <c r="X1370" i="8"/>
  <c r="X1389" i="8"/>
  <c r="X1412" i="8"/>
  <c r="X1434" i="8"/>
  <c r="X1453" i="8"/>
  <c r="X1476" i="8"/>
  <c r="X1498" i="8"/>
  <c r="X1517" i="8"/>
  <c r="X1540" i="8"/>
  <c r="X1562" i="8"/>
  <c r="X1581" i="8"/>
  <c r="X1604" i="8"/>
  <c r="X1626" i="8"/>
  <c r="X1645" i="8"/>
  <c r="X1668" i="8"/>
  <c r="X1690" i="8"/>
  <c r="X1709" i="8"/>
  <c r="X1732" i="8"/>
  <c r="X1754" i="8"/>
  <c r="X1773" i="8"/>
  <c r="X1796" i="8"/>
  <c r="X1818" i="8"/>
  <c r="X1837" i="8"/>
  <c r="X1860" i="8"/>
  <c r="X1882" i="8"/>
  <c r="X1901" i="8"/>
  <c r="X1924" i="8"/>
  <c r="X1946" i="8"/>
  <c r="X1965" i="8"/>
  <c r="X1988" i="8"/>
  <c r="X2010" i="8"/>
  <c r="X2029" i="8"/>
  <c r="X2052" i="8"/>
  <c r="X2074" i="8"/>
  <c r="X2093" i="8"/>
  <c r="X2116" i="8"/>
  <c r="X2138" i="8"/>
  <c r="X2157" i="8"/>
  <c r="X2180" i="8"/>
  <c r="X2196" i="8"/>
  <c r="X2212" i="8"/>
  <c r="X2228" i="8"/>
  <c r="X2242" i="8"/>
  <c r="X32" i="8"/>
  <c r="X257" i="8"/>
  <c r="X462" i="8"/>
  <c r="X585" i="8"/>
  <c r="X693" i="8"/>
  <c r="X773" i="8"/>
  <c r="X838" i="8"/>
  <c r="X921" i="8"/>
  <c r="X998" i="8"/>
  <c r="X1050" i="8"/>
  <c r="X1112" i="8"/>
  <c r="X1158" i="8"/>
  <c r="X1189" i="8"/>
  <c r="X1221" i="8"/>
  <c r="X1249" i="8"/>
  <c r="X1274" i="8"/>
  <c r="X1305" i="8"/>
  <c r="X1330" i="8"/>
  <c r="X1349" i="8"/>
  <c r="X1372" i="8"/>
  <c r="X1394" i="8"/>
  <c r="X1413" i="8"/>
  <c r="X1436" i="8"/>
  <c r="X1458" i="8"/>
  <c r="X1477" i="8"/>
  <c r="X1500" i="8"/>
  <c r="X1522" i="8"/>
  <c r="X1541" i="8"/>
  <c r="X1564" i="8"/>
  <c r="X1586" i="8"/>
  <c r="X1605" i="8"/>
  <c r="X1628" i="8"/>
  <c r="X1650" i="8"/>
  <c r="X1669" i="8"/>
  <c r="X1692" i="8"/>
  <c r="X1714" i="8"/>
  <c r="X1733" i="8"/>
  <c r="X1756" i="8"/>
  <c r="X1778" i="8"/>
  <c r="X1797" i="8"/>
  <c r="X1820" i="8"/>
  <c r="X1842" i="8"/>
  <c r="X1861" i="8"/>
  <c r="X1884" i="8"/>
  <c r="X1906" i="8"/>
  <c r="X1925" i="8"/>
  <c r="X1948" i="8"/>
  <c r="X1970" i="8"/>
  <c r="X1989" i="8"/>
  <c r="X2012" i="8"/>
  <c r="X2034" i="8"/>
  <c r="X2053" i="8"/>
  <c r="X2076" i="8"/>
  <c r="X2098" i="8"/>
  <c r="X2117" i="8"/>
  <c r="X2140" i="8"/>
  <c r="X2162" i="8"/>
  <c r="X2181" i="8"/>
  <c r="X2197" i="8"/>
  <c r="X2213" i="8"/>
  <c r="X2229" i="8"/>
  <c r="X86" i="8"/>
  <c r="X271" i="8"/>
  <c r="X475" i="8"/>
  <c r="X611" i="8"/>
  <c r="X697" i="8"/>
  <c r="X777" i="8"/>
  <c r="X857" i="8"/>
  <c r="X922" i="8"/>
  <c r="X1007" i="8"/>
  <c r="X1063" i="8"/>
  <c r="X1113" i="8"/>
  <c r="X1161" i="8"/>
  <c r="X1197" i="8"/>
  <c r="X1222" i="8"/>
  <c r="X1253" i="8"/>
  <c r="X1281" i="8"/>
  <c r="X1306" i="8"/>
  <c r="X1332" i="8"/>
  <c r="X1354" i="8"/>
  <c r="X1373" i="8"/>
  <c r="X1396" i="8"/>
  <c r="X1418" i="8"/>
  <c r="X1437" i="8"/>
  <c r="X1460" i="8"/>
  <c r="X1482" i="8"/>
  <c r="X1501" i="8"/>
  <c r="X1524" i="8"/>
  <c r="X1546" i="8"/>
  <c r="X1565" i="8"/>
  <c r="X1588" i="8"/>
  <c r="X1610" i="8"/>
  <c r="X1629" i="8"/>
  <c r="X1652" i="8"/>
  <c r="X1674" i="8"/>
  <c r="X1693" i="8"/>
  <c r="X1716" i="8"/>
  <c r="X1738" i="8"/>
  <c r="X1757" i="8"/>
  <c r="X1780" i="8"/>
  <c r="X1802" i="8"/>
  <c r="X1821" i="8"/>
  <c r="X1844" i="8"/>
  <c r="X1866" i="8"/>
  <c r="X1885" i="8"/>
  <c r="X1908" i="8"/>
  <c r="X1930" i="8"/>
  <c r="X1949" i="8"/>
  <c r="X1972" i="8"/>
  <c r="X1994" i="8"/>
  <c r="X2013" i="8"/>
  <c r="X2036" i="8"/>
  <c r="X2058" i="8"/>
  <c r="X2077" i="8"/>
  <c r="X2100" i="8"/>
  <c r="X2122" i="8"/>
  <c r="X2141" i="8"/>
  <c r="X2164" i="8"/>
  <c r="X2185" i="8"/>
  <c r="X2201" i="8"/>
  <c r="X2217" i="8"/>
  <c r="X2233" i="8"/>
  <c r="X116" i="8"/>
  <c r="X317" i="8"/>
  <c r="X484" i="8"/>
  <c r="X621" i="8"/>
  <c r="X713" i="8"/>
  <c r="X342" i="8"/>
  <c r="X783" i="8"/>
  <c r="X953" i="8"/>
  <c r="X1127" i="8"/>
  <c r="X1229" i="8"/>
  <c r="X1293" i="8"/>
  <c r="X1357" i="8"/>
  <c r="X1420" i="8"/>
  <c r="X1468" i="8"/>
  <c r="X1530" i="8"/>
  <c r="X1589" i="8"/>
  <c r="X1637" i="8"/>
  <c r="X1700" i="8"/>
  <c r="X1762" i="8"/>
  <c r="X1810" i="8"/>
  <c r="X1869" i="8"/>
  <c r="X1932" i="8"/>
  <c r="X1980" i="8"/>
  <c r="X2042" i="8"/>
  <c r="X2101" i="8"/>
  <c r="X2149" i="8"/>
  <c r="X2204" i="8"/>
  <c r="X343" i="8"/>
  <c r="X799" i="8"/>
  <c r="X1008" i="8"/>
  <c r="X1129" i="8"/>
  <c r="X1231" i="8"/>
  <c r="X1312" i="8"/>
  <c r="X1362" i="8"/>
  <c r="X1421" i="8"/>
  <c r="X1484" i="8"/>
  <c r="X1532" i="8"/>
  <c r="X1594" i="8"/>
  <c r="X1653" i="8"/>
  <c r="X1701" i="8"/>
  <c r="X1764" i="8"/>
  <c r="X1826" i="8"/>
  <c r="X1874" i="8"/>
  <c r="X1933" i="8"/>
  <c r="X1996" i="8"/>
  <c r="X2044" i="8"/>
  <c r="X2106" i="8"/>
  <c r="X2165" i="8"/>
  <c r="X2205" i="8"/>
  <c r="X517" i="8"/>
  <c r="X806" i="8"/>
  <c r="X1021" i="8"/>
  <c r="X1165" i="8"/>
  <c r="X1232" i="8"/>
  <c r="X1314" i="8"/>
  <c r="X1378" i="8"/>
  <c r="X1426" i="8"/>
  <c r="X1485" i="8"/>
  <c r="X1548" i="8"/>
  <c r="X1596" i="8"/>
  <c r="X1658" i="8"/>
  <c r="X1717" i="8"/>
  <c r="X1765" i="8"/>
  <c r="X1828" i="8"/>
  <c r="X1890" i="8"/>
  <c r="X1938" i="8"/>
  <c r="X1997" i="8"/>
  <c r="X2060" i="8"/>
  <c r="X2108" i="8"/>
  <c r="X2170" i="8"/>
  <c r="X2218" i="8"/>
  <c r="X534" i="8"/>
  <c r="X863" i="8"/>
  <c r="X1029" i="8"/>
  <c r="X1170" i="8"/>
  <c r="X1254" i="8"/>
  <c r="X1315" i="8"/>
  <c r="X1380" i="8"/>
  <c r="X1442" i="8"/>
  <c r="X1490" i="8"/>
  <c r="X1549" i="8"/>
  <c r="X1612" i="8"/>
  <c r="X1660" i="8"/>
  <c r="X1722" i="8"/>
  <c r="X1781" i="8"/>
  <c r="X1829" i="8"/>
  <c r="X1892" i="8"/>
  <c r="X1954" i="8"/>
  <c r="X2002" i="8"/>
  <c r="X2061" i="8"/>
  <c r="X2124" i="8"/>
  <c r="X2172" i="8"/>
  <c r="X2220" i="8"/>
  <c r="X628" i="8"/>
  <c r="X869" i="8"/>
  <c r="X1071" i="8"/>
  <c r="X1175" i="8"/>
  <c r="X1261" i="8"/>
  <c r="X1333" i="8"/>
  <c r="X1381" i="8"/>
  <c r="X1444" i="8"/>
  <c r="X1506" i="8"/>
  <c r="X1554" i="8"/>
  <c r="X1613" i="8"/>
  <c r="X1676" i="8"/>
  <c r="X1724" i="8"/>
  <c r="X1786" i="8"/>
  <c r="X1845" i="8"/>
  <c r="X1893" i="8"/>
  <c r="X1956" i="8"/>
  <c r="X2018" i="8"/>
  <c r="X2066" i="8"/>
  <c r="X2125" i="8"/>
  <c r="X2186" i="8"/>
  <c r="X2221" i="8"/>
  <c r="X653" i="8"/>
  <c r="X885" i="8"/>
  <c r="X1072" i="8"/>
  <c r="X1199" i="8"/>
  <c r="X1263" i="8"/>
  <c r="X1338" i="8"/>
  <c r="X1397" i="8"/>
  <c r="X1445" i="8"/>
  <c r="X1508" i="8"/>
  <c r="X1570" i="8"/>
  <c r="X1618" i="8"/>
  <c r="X1677" i="8"/>
  <c r="X1740" i="8"/>
  <c r="X1788" i="8"/>
  <c r="X1850" i="8"/>
  <c r="X1909" i="8"/>
  <c r="X1957" i="8"/>
  <c r="X2020" i="8"/>
  <c r="X2082" i="8"/>
  <c r="X2130" i="8"/>
  <c r="X2188" i="8"/>
  <c r="X2234" i="8"/>
  <c r="X1085" i="8"/>
  <c r="X1402" i="8"/>
  <c r="X1634" i="8"/>
  <c r="X1852" i="8"/>
  <c r="X2084" i="8"/>
  <c r="X1125" i="8"/>
  <c r="X1404" i="8"/>
  <c r="X1636" i="8"/>
  <c r="X1868" i="8"/>
  <c r="X2085" i="8"/>
  <c r="X117" i="8"/>
  <c r="X1200" i="8"/>
  <c r="X1461" i="8"/>
  <c r="X1682" i="8"/>
  <c r="X1914" i="8"/>
  <c r="X2146" i="8"/>
  <c r="X3" i="8"/>
  <c r="X172" i="8"/>
  <c r="X1207" i="8"/>
  <c r="X1466" i="8"/>
  <c r="X1698" i="8"/>
  <c r="X1916" i="8"/>
  <c r="X2148" i="8"/>
  <c r="X720" i="8"/>
  <c r="X1285" i="8"/>
  <c r="X1509" i="8"/>
  <c r="X1741" i="8"/>
  <c r="X1973" i="8"/>
  <c r="X2189" i="8"/>
  <c r="X725" i="8"/>
  <c r="X1286" i="8"/>
  <c r="X1525" i="8"/>
  <c r="X1746" i="8"/>
  <c r="X1978" i="8"/>
  <c r="X2202" i="8"/>
  <c r="X1804" i="8"/>
  <c r="X1805" i="8"/>
  <c r="X943" i="8"/>
  <c r="X2021" i="8"/>
  <c r="X949" i="8"/>
  <c r="X2037" i="8"/>
  <c r="X1340" i="8"/>
  <c r="X2235" i="8"/>
  <c r="X1356" i="8"/>
  <c r="X2236" i="8"/>
  <c r="X1572" i="8"/>
  <c r="X1573" i="8"/>
  <c r="K746" i="8"/>
  <c r="K3" i="8"/>
  <c r="R10" i="8"/>
  <c r="R18" i="8"/>
  <c r="R26" i="8"/>
  <c r="R34" i="8"/>
  <c r="R42" i="8"/>
  <c r="R50" i="8"/>
  <c r="R58" i="8"/>
  <c r="R66" i="8"/>
  <c r="R74" i="8"/>
  <c r="R82" i="8"/>
  <c r="R90" i="8"/>
  <c r="R98" i="8"/>
  <c r="R106" i="8"/>
  <c r="R114" i="8"/>
  <c r="R122" i="8"/>
  <c r="R130" i="8"/>
  <c r="R138" i="8"/>
  <c r="R146" i="8"/>
  <c r="R154" i="8"/>
  <c r="R162" i="8"/>
  <c r="R170" i="8"/>
  <c r="R178" i="8"/>
  <c r="R186" i="8"/>
  <c r="R194" i="8"/>
  <c r="R202" i="8"/>
  <c r="R210" i="8"/>
  <c r="R218" i="8"/>
  <c r="R226" i="8"/>
  <c r="R234" i="8"/>
  <c r="R242" i="8"/>
  <c r="R250" i="8"/>
  <c r="R11" i="8"/>
  <c r="R19" i="8"/>
  <c r="R27" i="8"/>
  <c r="R35" i="8"/>
  <c r="R43" i="8"/>
  <c r="R51" i="8"/>
  <c r="R59" i="8"/>
  <c r="R67" i="8"/>
  <c r="R75" i="8"/>
  <c r="R83" i="8"/>
  <c r="R91" i="8"/>
  <c r="R99" i="8"/>
  <c r="R107" i="8"/>
  <c r="R115" i="8"/>
  <c r="R123" i="8"/>
  <c r="R131" i="8"/>
  <c r="R139" i="8"/>
  <c r="R147" i="8"/>
  <c r="R155" i="8"/>
  <c r="R163" i="8"/>
  <c r="R171" i="8"/>
  <c r="R179" i="8"/>
  <c r="R187" i="8"/>
  <c r="R195" i="8"/>
  <c r="R203" i="8"/>
  <c r="R211" i="8"/>
  <c r="R219" i="8"/>
  <c r="R227" i="8"/>
  <c r="R235" i="8"/>
  <c r="R243" i="8"/>
  <c r="R251" i="8"/>
  <c r="R4" i="8"/>
  <c r="R12" i="8"/>
  <c r="R20" i="8"/>
  <c r="R28" i="8"/>
  <c r="R36" i="8"/>
  <c r="R44" i="8"/>
  <c r="R52" i="8"/>
  <c r="R60" i="8"/>
  <c r="R68" i="8"/>
  <c r="R76" i="8"/>
  <c r="R84" i="8"/>
  <c r="R92" i="8"/>
  <c r="R100" i="8"/>
  <c r="R108" i="8"/>
  <c r="R116" i="8"/>
  <c r="R124" i="8"/>
  <c r="R132" i="8"/>
  <c r="R140" i="8"/>
  <c r="R148" i="8"/>
  <c r="R156" i="8"/>
  <c r="R164" i="8"/>
  <c r="R172" i="8"/>
  <c r="R180" i="8"/>
  <c r="R188" i="8"/>
  <c r="R196" i="8"/>
  <c r="R204" i="8"/>
  <c r="R212" i="8"/>
  <c r="R220" i="8"/>
  <c r="R228" i="8"/>
  <c r="R236" i="8"/>
  <c r="R244" i="8"/>
  <c r="R252" i="8"/>
  <c r="R5" i="8"/>
  <c r="R13" i="8"/>
  <c r="R21" i="8"/>
  <c r="R29" i="8"/>
  <c r="R37" i="8"/>
  <c r="R45" i="8"/>
  <c r="R53" i="8"/>
  <c r="R61" i="8"/>
  <c r="R69" i="8"/>
  <c r="R77" i="8"/>
  <c r="R85" i="8"/>
  <c r="R93" i="8"/>
  <c r="R101" i="8"/>
  <c r="R109" i="8"/>
  <c r="R117" i="8"/>
  <c r="R125" i="8"/>
  <c r="R133" i="8"/>
  <c r="R141" i="8"/>
  <c r="R149" i="8"/>
  <c r="R157" i="8"/>
  <c r="R165" i="8"/>
  <c r="R173" i="8"/>
  <c r="R181" i="8"/>
  <c r="R189" i="8"/>
  <c r="R197" i="8"/>
  <c r="R205" i="8"/>
  <c r="R213" i="8"/>
  <c r="R221" i="8"/>
  <c r="R229" i="8"/>
  <c r="R237" i="8"/>
  <c r="R245" i="8"/>
  <c r="R253" i="8"/>
  <c r="R6" i="8"/>
  <c r="R14" i="8"/>
  <c r="R22" i="8"/>
  <c r="R30" i="8"/>
  <c r="R38" i="8"/>
  <c r="R46" i="8"/>
  <c r="R54" i="8"/>
  <c r="R62" i="8"/>
  <c r="R70" i="8"/>
  <c r="R78" i="8"/>
  <c r="R86" i="8"/>
  <c r="R94" i="8"/>
  <c r="R102" i="8"/>
  <c r="R110" i="8"/>
  <c r="R118" i="8"/>
  <c r="R126" i="8"/>
  <c r="R134" i="8"/>
  <c r="R142" i="8"/>
  <c r="R150" i="8"/>
  <c r="R158" i="8"/>
  <c r="R166" i="8"/>
  <c r="R174" i="8"/>
  <c r="R182" i="8"/>
  <c r="R190" i="8"/>
  <c r="R198" i="8"/>
  <c r="R206" i="8"/>
  <c r="R214" i="8"/>
  <c r="R222" i="8"/>
  <c r="R230" i="8"/>
  <c r="R238" i="8"/>
  <c r="R246" i="8"/>
  <c r="R254" i="8"/>
  <c r="R7" i="8"/>
  <c r="R15" i="8"/>
  <c r="R23" i="8"/>
  <c r="R31" i="8"/>
  <c r="R39" i="8"/>
  <c r="R47" i="8"/>
  <c r="R55" i="8"/>
  <c r="R63" i="8"/>
  <c r="R71" i="8"/>
  <c r="R79" i="8"/>
  <c r="R87" i="8"/>
  <c r="R95" i="8"/>
  <c r="R103" i="8"/>
  <c r="R111" i="8"/>
  <c r="R119" i="8"/>
  <c r="R127" i="8"/>
  <c r="R135" i="8"/>
  <c r="R143" i="8"/>
  <c r="R151" i="8"/>
  <c r="R159" i="8"/>
  <c r="R167" i="8"/>
  <c r="R175" i="8"/>
  <c r="R183" i="8"/>
  <c r="R191" i="8"/>
  <c r="R199" i="8"/>
  <c r="R207" i="8"/>
  <c r="R215" i="8"/>
  <c r="R223" i="8"/>
  <c r="R231" i="8"/>
  <c r="R239" i="8"/>
  <c r="R247" i="8"/>
  <c r="R255" i="8"/>
  <c r="R9" i="8"/>
  <c r="R17" i="8"/>
  <c r="R25" i="8"/>
  <c r="R33" i="8"/>
  <c r="R41" i="8"/>
  <c r="R49" i="8"/>
  <c r="R57" i="8"/>
  <c r="R65" i="8"/>
  <c r="R73" i="8"/>
  <c r="R81" i="8"/>
  <c r="R89" i="8"/>
  <c r="R97" i="8"/>
  <c r="R105" i="8"/>
  <c r="R113" i="8"/>
  <c r="R121" i="8"/>
  <c r="R129" i="8"/>
  <c r="R137" i="8"/>
  <c r="R145" i="8"/>
  <c r="R153" i="8"/>
  <c r="R161" i="8"/>
  <c r="R169" i="8"/>
  <c r="R177" i="8"/>
  <c r="R185" i="8"/>
  <c r="R193" i="8"/>
  <c r="R201" i="8"/>
  <c r="R209" i="8"/>
  <c r="R217" i="8"/>
  <c r="R225" i="8"/>
  <c r="R233" i="8"/>
  <c r="R241" i="8"/>
  <c r="R249" i="8"/>
  <c r="R32" i="8"/>
  <c r="R96" i="8"/>
  <c r="R160" i="8"/>
  <c r="R224" i="8"/>
  <c r="R260" i="8"/>
  <c r="R268" i="8"/>
  <c r="R276" i="8"/>
  <c r="R284" i="8"/>
  <c r="R292" i="8"/>
  <c r="R300" i="8"/>
  <c r="R308" i="8"/>
  <c r="R316" i="8"/>
  <c r="R324" i="8"/>
  <c r="R332" i="8"/>
  <c r="R340" i="8"/>
  <c r="R348" i="8"/>
  <c r="R356" i="8"/>
  <c r="R364" i="8"/>
  <c r="R372" i="8"/>
  <c r="R380" i="8"/>
  <c r="R388" i="8"/>
  <c r="R396" i="8"/>
  <c r="R404" i="8"/>
  <c r="R412" i="8"/>
  <c r="R420" i="8"/>
  <c r="R428" i="8"/>
  <c r="R436" i="8"/>
  <c r="R444" i="8"/>
  <c r="R452" i="8"/>
  <c r="R460" i="8"/>
  <c r="R468" i="8"/>
  <c r="R476" i="8"/>
  <c r="R484" i="8"/>
  <c r="R492" i="8"/>
  <c r="R500" i="8"/>
  <c r="R508" i="8"/>
  <c r="R516" i="8"/>
  <c r="R524" i="8"/>
  <c r="R532" i="8"/>
  <c r="R540" i="8"/>
  <c r="R548" i="8"/>
  <c r="R556" i="8"/>
  <c r="R564" i="8"/>
  <c r="R572" i="8"/>
  <c r="R580" i="8"/>
  <c r="R588" i="8"/>
  <c r="R596" i="8"/>
  <c r="R604" i="8"/>
  <c r="R612" i="8"/>
  <c r="R620" i="8"/>
  <c r="R628" i="8"/>
  <c r="R636" i="8"/>
  <c r="R644" i="8"/>
  <c r="R652" i="8"/>
  <c r="R660" i="8"/>
  <c r="R668" i="8"/>
  <c r="R676" i="8"/>
  <c r="R684" i="8"/>
  <c r="R692" i="8"/>
  <c r="R700" i="8"/>
  <c r="R708" i="8"/>
  <c r="R716" i="8"/>
  <c r="R724" i="8"/>
  <c r="R732" i="8"/>
  <c r="R740" i="8"/>
  <c r="R748" i="8"/>
  <c r="R756" i="8"/>
  <c r="R764" i="8"/>
  <c r="R772" i="8"/>
  <c r="R780" i="8"/>
  <c r="R788" i="8"/>
  <c r="R796" i="8"/>
  <c r="R804" i="8"/>
  <c r="R812" i="8"/>
  <c r="R820" i="8"/>
  <c r="R828" i="8"/>
  <c r="R836" i="8"/>
  <c r="R844" i="8"/>
  <c r="R852" i="8"/>
  <c r="R40" i="8"/>
  <c r="R104" i="8"/>
  <c r="R168" i="8"/>
  <c r="R232" i="8"/>
  <c r="R261" i="8"/>
  <c r="R269" i="8"/>
  <c r="R277" i="8"/>
  <c r="R285" i="8"/>
  <c r="R293" i="8"/>
  <c r="R301" i="8"/>
  <c r="R309" i="8"/>
  <c r="R317" i="8"/>
  <c r="R325" i="8"/>
  <c r="R333" i="8"/>
  <c r="R341" i="8"/>
  <c r="R349" i="8"/>
  <c r="R357" i="8"/>
  <c r="R365" i="8"/>
  <c r="R373" i="8"/>
  <c r="R381" i="8"/>
  <c r="R389" i="8"/>
  <c r="R397" i="8"/>
  <c r="R405" i="8"/>
  <c r="R413" i="8"/>
  <c r="R421" i="8"/>
  <c r="R429" i="8"/>
  <c r="R437" i="8"/>
  <c r="R445" i="8"/>
  <c r="R453" i="8"/>
  <c r="R461" i="8"/>
  <c r="R469" i="8"/>
  <c r="R477" i="8"/>
  <c r="R485" i="8"/>
  <c r="R493" i="8"/>
  <c r="R501" i="8"/>
  <c r="R509" i="8"/>
  <c r="R517" i="8"/>
  <c r="R525" i="8"/>
  <c r="R533" i="8"/>
  <c r="R541" i="8"/>
  <c r="R549" i="8"/>
  <c r="R557" i="8"/>
  <c r="R565" i="8"/>
  <c r="R573" i="8"/>
  <c r="R581" i="8"/>
  <c r="R589" i="8"/>
  <c r="R597" i="8"/>
  <c r="R605" i="8"/>
  <c r="R613" i="8"/>
  <c r="R621" i="8"/>
  <c r="R629" i="8"/>
  <c r="R637" i="8"/>
  <c r="R645" i="8"/>
  <c r="R653" i="8"/>
  <c r="R661" i="8"/>
  <c r="R669" i="8"/>
  <c r="R677" i="8"/>
  <c r="R685" i="8"/>
  <c r="R693" i="8"/>
  <c r="R701" i="8"/>
  <c r="R709" i="8"/>
  <c r="R717" i="8"/>
  <c r="R725" i="8"/>
  <c r="R733" i="8"/>
  <c r="R741" i="8"/>
  <c r="R749" i="8"/>
  <c r="R757" i="8"/>
  <c r="R765" i="8"/>
  <c r="R773" i="8"/>
  <c r="R781" i="8"/>
  <c r="R789" i="8"/>
  <c r="R797" i="8"/>
  <c r="R805" i="8"/>
  <c r="R813" i="8"/>
  <c r="R821" i="8"/>
  <c r="R829" i="8"/>
  <c r="R837" i="8"/>
  <c r="R48" i="8"/>
  <c r="R112" i="8"/>
  <c r="R176" i="8"/>
  <c r="R240" i="8"/>
  <c r="R262" i="8"/>
  <c r="R270" i="8"/>
  <c r="R278" i="8"/>
  <c r="R286" i="8"/>
  <c r="R294" i="8"/>
  <c r="R302" i="8"/>
  <c r="R310" i="8"/>
  <c r="R318" i="8"/>
  <c r="R326" i="8"/>
  <c r="R334" i="8"/>
  <c r="R342" i="8"/>
  <c r="R350" i="8"/>
  <c r="R358" i="8"/>
  <c r="R366" i="8"/>
  <c r="R374" i="8"/>
  <c r="R382" i="8"/>
  <c r="R390" i="8"/>
  <c r="R398" i="8"/>
  <c r="R406" i="8"/>
  <c r="R414" i="8"/>
  <c r="R422" i="8"/>
  <c r="R430" i="8"/>
  <c r="R438" i="8"/>
  <c r="R446" i="8"/>
  <c r="R454" i="8"/>
  <c r="R462" i="8"/>
  <c r="R470" i="8"/>
  <c r="R478" i="8"/>
  <c r="R486" i="8"/>
  <c r="R494" i="8"/>
  <c r="R502" i="8"/>
  <c r="R510" i="8"/>
  <c r="R518" i="8"/>
  <c r="R526" i="8"/>
  <c r="R534" i="8"/>
  <c r="R542" i="8"/>
  <c r="R550" i="8"/>
  <c r="R558" i="8"/>
  <c r="R566" i="8"/>
  <c r="R574" i="8"/>
  <c r="R582" i="8"/>
  <c r="R590" i="8"/>
  <c r="R598" i="8"/>
  <c r="R606" i="8"/>
  <c r="R614" i="8"/>
  <c r="R622" i="8"/>
  <c r="R630" i="8"/>
  <c r="R638" i="8"/>
  <c r="R646" i="8"/>
  <c r="R654" i="8"/>
  <c r="R662" i="8"/>
  <c r="R670" i="8"/>
  <c r="R678" i="8"/>
  <c r="R686" i="8"/>
  <c r="R694" i="8"/>
  <c r="R702" i="8"/>
  <c r="R710" i="8"/>
  <c r="R718" i="8"/>
  <c r="R726" i="8"/>
  <c r="R734" i="8"/>
  <c r="R742" i="8"/>
  <c r="R750" i="8"/>
  <c r="R758" i="8"/>
  <c r="R766" i="8"/>
  <c r="R774" i="8"/>
  <c r="R782" i="8"/>
  <c r="R790" i="8"/>
  <c r="R798" i="8"/>
  <c r="R806" i="8"/>
  <c r="R814" i="8"/>
  <c r="R822" i="8"/>
  <c r="R830" i="8"/>
  <c r="R838" i="8"/>
  <c r="R846" i="8"/>
  <c r="R854" i="8"/>
  <c r="R56" i="8"/>
  <c r="R120" i="8"/>
  <c r="R184" i="8"/>
  <c r="R248" i="8"/>
  <c r="R263" i="8"/>
  <c r="R271" i="8"/>
  <c r="R279" i="8"/>
  <c r="R287" i="8"/>
  <c r="R295" i="8"/>
  <c r="R303" i="8"/>
  <c r="R311" i="8"/>
  <c r="R319" i="8"/>
  <c r="R327" i="8"/>
  <c r="R335" i="8"/>
  <c r="R343" i="8"/>
  <c r="R351" i="8"/>
  <c r="R359" i="8"/>
  <c r="R367" i="8"/>
  <c r="R375" i="8"/>
  <c r="R383" i="8"/>
  <c r="R391" i="8"/>
  <c r="R399" i="8"/>
  <c r="R407" i="8"/>
  <c r="R415" i="8"/>
  <c r="R423" i="8"/>
  <c r="R431" i="8"/>
  <c r="R439" i="8"/>
  <c r="R447" i="8"/>
  <c r="R455" i="8"/>
  <c r="R463" i="8"/>
  <c r="R471" i="8"/>
  <c r="R479" i="8"/>
  <c r="R487" i="8"/>
  <c r="R495" i="8"/>
  <c r="R503" i="8"/>
  <c r="R511" i="8"/>
  <c r="R519" i="8"/>
  <c r="R527" i="8"/>
  <c r="R535" i="8"/>
  <c r="R543" i="8"/>
  <c r="R551" i="8"/>
  <c r="R559" i="8"/>
  <c r="R567" i="8"/>
  <c r="R575" i="8"/>
  <c r="R583" i="8"/>
  <c r="R591" i="8"/>
  <c r="R599" i="8"/>
  <c r="R607" i="8"/>
  <c r="R615" i="8"/>
  <c r="R623" i="8"/>
  <c r="R631" i="8"/>
  <c r="R639" i="8"/>
  <c r="R647" i="8"/>
  <c r="R655" i="8"/>
  <c r="R663" i="8"/>
  <c r="R671" i="8"/>
  <c r="R679" i="8"/>
  <c r="R687" i="8"/>
  <c r="R695" i="8"/>
  <c r="R703" i="8"/>
  <c r="R711" i="8"/>
  <c r="R719" i="8"/>
  <c r="R727" i="8"/>
  <c r="R735" i="8"/>
  <c r="R743" i="8"/>
  <c r="R751" i="8"/>
  <c r="R759" i="8"/>
  <c r="R767" i="8"/>
  <c r="R775" i="8"/>
  <c r="R783" i="8"/>
  <c r="R791" i="8"/>
  <c r="R799" i="8"/>
  <c r="R807" i="8"/>
  <c r="R815" i="8"/>
  <c r="R823" i="8"/>
  <c r="R831" i="8"/>
  <c r="R839" i="8"/>
  <c r="R847" i="8"/>
  <c r="R855" i="8"/>
  <c r="R64" i="8"/>
  <c r="R128" i="8"/>
  <c r="R192" i="8"/>
  <c r="R256" i="8"/>
  <c r="R264" i="8"/>
  <c r="R272" i="8"/>
  <c r="R280" i="8"/>
  <c r="R288" i="8"/>
  <c r="R296" i="8"/>
  <c r="R304" i="8"/>
  <c r="R312" i="8"/>
  <c r="R320" i="8"/>
  <c r="R328" i="8"/>
  <c r="R336" i="8"/>
  <c r="R344" i="8"/>
  <c r="R352" i="8"/>
  <c r="R360" i="8"/>
  <c r="R368" i="8"/>
  <c r="R376" i="8"/>
  <c r="R384" i="8"/>
  <c r="R392" i="8"/>
  <c r="R400" i="8"/>
  <c r="R408" i="8"/>
  <c r="R416" i="8"/>
  <c r="R424" i="8"/>
  <c r="R432" i="8"/>
  <c r="R440" i="8"/>
  <c r="R448" i="8"/>
  <c r="R456" i="8"/>
  <c r="R464" i="8"/>
  <c r="R472" i="8"/>
  <c r="R480" i="8"/>
  <c r="R488" i="8"/>
  <c r="R496" i="8"/>
  <c r="R504" i="8"/>
  <c r="R512" i="8"/>
  <c r="R520" i="8"/>
  <c r="R528" i="8"/>
  <c r="R536" i="8"/>
  <c r="R544" i="8"/>
  <c r="R552" i="8"/>
  <c r="R560" i="8"/>
  <c r="R568" i="8"/>
  <c r="R576" i="8"/>
  <c r="R584" i="8"/>
  <c r="R592" i="8"/>
  <c r="R600" i="8"/>
  <c r="R608" i="8"/>
  <c r="R616" i="8"/>
  <c r="R624" i="8"/>
  <c r="R632" i="8"/>
  <c r="R640" i="8"/>
  <c r="R648" i="8"/>
  <c r="R656" i="8"/>
  <c r="R664" i="8"/>
  <c r="R672" i="8"/>
  <c r="R680" i="8"/>
  <c r="R688" i="8"/>
  <c r="R696" i="8"/>
  <c r="R704" i="8"/>
  <c r="R712" i="8"/>
  <c r="R720" i="8"/>
  <c r="R728" i="8"/>
  <c r="R736" i="8"/>
  <c r="R744" i="8"/>
  <c r="R752" i="8"/>
  <c r="R760" i="8"/>
  <c r="R768" i="8"/>
  <c r="R776" i="8"/>
  <c r="R784" i="8"/>
  <c r="R792" i="8"/>
  <c r="R800" i="8"/>
  <c r="R808" i="8"/>
  <c r="R816" i="8"/>
  <c r="R824" i="8"/>
  <c r="R832" i="8"/>
  <c r="R840" i="8"/>
  <c r="R8" i="8"/>
  <c r="R72" i="8"/>
  <c r="R136" i="8"/>
  <c r="R200" i="8"/>
  <c r="R257" i="8"/>
  <c r="R265" i="8"/>
  <c r="R273" i="8"/>
  <c r="R281" i="8"/>
  <c r="R289" i="8"/>
  <c r="R297" i="8"/>
  <c r="R305" i="8"/>
  <c r="R313" i="8"/>
  <c r="R321" i="8"/>
  <c r="R329" i="8"/>
  <c r="R337" i="8"/>
  <c r="R345" i="8"/>
  <c r="R353" i="8"/>
  <c r="R361" i="8"/>
  <c r="R369" i="8"/>
  <c r="R377" i="8"/>
  <c r="R385" i="8"/>
  <c r="R393" i="8"/>
  <c r="R401" i="8"/>
  <c r="R409" i="8"/>
  <c r="R417" i="8"/>
  <c r="R425" i="8"/>
  <c r="R433" i="8"/>
  <c r="R441" i="8"/>
  <c r="R449" i="8"/>
  <c r="R457" i="8"/>
  <c r="R465" i="8"/>
  <c r="R473" i="8"/>
  <c r="R481" i="8"/>
  <c r="R489" i="8"/>
  <c r="R497" i="8"/>
  <c r="R505" i="8"/>
  <c r="R513" i="8"/>
  <c r="R521" i="8"/>
  <c r="R529" i="8"/>
  <c r="R537" i="8"/>
  <c r="R545" i="8"/>
  <c r="R553" i="8"/>
  <c r="R561" i="8"/>
  <c r="R569" i="8"/>
  <c r="R577" i="8"/>
  <c r="R585" i="8"/>
  <c r="R593" i="8"/>
  <c r="R601" i="8"/>
  <c r="R609" i="8"/>
  <c r="R617" i="8"/>
  <c r="R625" i="8"/>
  <c r="R633" i="8"/>
  <c r="R641" i="8"/>
  <c r="R649" i="8"/>
  <c r="R657" i="8"/>
  <c r="R665" i="8"/>
  <c r="R673" i="8"/>
  <c r="R681" i="8"/>
  <c r="R689" i="8"/>
  <c r="R697" i="8"/>
  <c r="R705" i="8"/>
  <c r="R713" i="8"/>
  <c r="R721" i="8"/>
  <c r="R729" i="8"/>
  <c r="R737" i="8"/>
  <c r="R745" i="8"/>
  <c r="R753" i="8"/>
  <c r="R761" i="8"/>
  <c r="R769" i="8"/>
  <c r="R777" i="8"/>
  <c r="R785" i="8"/>
  <c r="R793" i="8"/>
  <c r="R801" i="8"/>
  <c r="R809" i="8"/>
  <c r="R817" i="8"/>
  <c r="R825" i="8"/>
  <c r="R833" i="8"/>
  <c r="R841" i="8"/>
  <c r="R849" i="8"/>
  <c r="R857" i="8"/>
  <c r="R16" i="8"/>
  <c r="R80" i="8"/>
  <c r="R144" i="8"/>
  <c r="R208" i="8"/>
  <c r="R258" i="8"/>
  <c r="R266" i="8"/>
  <c r="R274" i="8"/>
  <c r="R282" i="8"/>
  <c r="R290" i="8"/>
  <c r="R298" i="8"/>
  <c r="R306" i="8"/>
  <c r="R314" i="8"/>
  <c r="R322" i="8"/>
  <c r="R330" i="8"/>
  <c r="R338" i="8"/>
  <c r="R346" i="8"/>
  <c r="R354" i="8"/>
  <c r="R362" i="8"/>
  <c r="R370" i="8"/>
  <c r="R378" i="8"/>
  <c r="R386" i="8"/>
  <c r="R394" i="8"/>
  <c r="R402" i="8"/>
  <c r="R410" i="8"/>
  <c r="R418" i="8"/>
  <c r="R426" i="8"/>
  <c r="R434" i="8"/>
  <c r="R442" i="8"/>
  <c r="R450" i="8"/>
  <c r="R458" i="8"/>
  <c r="R466" i="8"/>
  <c r="R474" i="8"/>
  <c r="R482" i="8"/>
  <c r="R490" i="8"/>
  <c r="R498" i="8"/>
  <c r="R506" i="8"/>
  <c r="R514" i="8"/>
  <c r="R522" i="8"/>
  <c r="R530" i="8"/>
  <c r="R538" i="8"/>
  <c r="R546" i="8"/>
  <c r="R554" i="8"/>
  <c r="R562" i="8"/>
  <c r="R570" i="8"/>
  <c r="R578" i="8"/>
  <c r="R586" i="8"/>
  <c r="R594" i="8"/>
  <c r="R602" i="8"/>
  <c r="R610" i="8"/>
  <c r="R618" i="8"/>
  <c r="R626" i="8"/>
  <c r="R634" i="8"/>
  <c r="R642" i="8"/>
  <c r="R650" i="8"/>
  <c r="R658" i="8"/>
  <c r="R666" i="8"/>
  <c r="R674" i="8"/>
  <c r="R682" i="8"/>
  <c r="R690" i="8"/>
  <c r="R698" i="8"/>
  <c r="R706" i="8"/>
  <c r="R714" i="8"/>
  <c r="R722" i="8"/>
  <c r="R730" i="8"/>
  <c r="R738" i="8"/>
  <c r="R746" i="8"/>
  <c r="R754" i="8"/>
  <c r="R762" i="8"/>
  <c r="R770" i="8"/>
  <c r="R778" i="8"/>
  <c r="R786" i="8"/>
  <c r="R794" i="8"/>
  <c r="R802" i="8"/>
  <c r="R810" i="8"/>
  <c r="R818" i="8"/>
  <c r="R826" i="8"/>
  <c r="R834" i="8"/>
  <c r="R842" i="8"/>
  <c r="R850" i="8"/>
  <c r="R24" i="8"/>
  <c r="R88" i="8"/>
  <c r="R152" i="8"/>
  <c r="R216" i="8"/>
  <c r="R259" i="8"/>
  <c r="R267" i="8"/>
  <c r="R275" i="8"/>
  <c r="R283" i="8"/>
  <c r="R291" i="8"/>
  <c r="R299" i="8"/>
  <c r="R307" i="8"/>
  <c r="R315" i="8"/>
  <c r="R323" i="8"/>
  <c r="R331" i="8"/>
  <c r="R339" i="8"/>
  <c r="R347" i="8"/>
  <c r="R355" i="8"/>
  <c r="R363" i="8"/>
  <c r="R371" i="8"/>
  <c r="R379" i="8"/>
  <c r="R387" i="8"/>
  <c r="R395" i="8"/>
  <c r="R403" i="8"/>
  <c r="R411" i="8"/>
  <c r="R419" i="8"/>
  <c r="R427" i="8"/>
  <c r="R435" i="8"/>
  <c r="R443" i="8"/>
  <c r="R451" i="8"/>
  <c r="R459" i="8"/>
  <c r="R467" i="8"/>
  <c r="R475" i="8"/>
  <c r="R539" i="8"/>
  <c r="R603" i="8"/>
  <c r="R667" i="8"/>
  <c r="R731" i="8"/>
  <c r="R795" i="8"/>
  <c r="R848" i="8"/>
  <c r="R862" i="8"/>
  <c r="R870" i="8"/>
  <c r="R878" i="8"/>
  <c r="R886" i="8"/>
  <c r="R894" i="8"/>
  <c r="R902" i="8"/>
  <c r="R910" i="8"/>
  <c r="R918" i="8"/>
  <c r="R926" i="8"/>
  <c r="R934" i="8"/>
  <c r="R942" i="8"/>
  <c r="R950" i="8"/>
  <c r="R958" i="8"/>
  <c r="R966" i="8"/>
  <c r="R974" i="8"/>
  <c r="R982" i="8"/>
  <c r="R990" i="8"/>
  <c r="R998" i="8"/>
  <c r="R1006" i="8"/>
  <c r="R1014" i="8"/>
  <c r="R1022" i="8"/>
  <c r="R1030" i="8"/>
  <c r="R1038" i="8"/>
  <c r="R1046" i="8"/>
  <c r="R1054" i="8"/>
  <c r="R1062" i="8"/>
  <c r="R1070" i="8"/>
  <c r="R1078" i="8"/>
  <c r="R1086" i="8"/>
  <c r="R1094" i="8"/>
  <c r="R1102" i="8"/>
  <c r="R1110" i="8"/>
  <c r="R1118" i="8"/>
  <c r="R1126" i="8"/>
  <c r="R1134" i="8"/>
  <c r="R1142" i="8"/>
  <c r="R1150" i="8"/>
  <c r="R1158" i="8"/>
  <c r="R1166" i="8"/>
  <c r="R1174" i="8"/>
  <c r="R1182" i="8"/>
  <c r="R1190" i="8"/>
  <c r="R1198" i="8"/>
  <c r="R1206" i="8"/>
  <c r="R1214" i="8"/>
  <c r="R1222" i="8"/>
  <c r="R1230" i="8"/>
  <c r="R1238" i="8"/>
  <c r="R1246" i="8"/>
  <c r="R1254" i="8"/>
  <c r="R1262" i="8"/>
  <c r="R1270" i="8"/>
  <c r="R1278" i="8"/>
  <c r="R1286" i="8"/>
  <c r="R1294" i="8"/>
  <c r="R1302" i="8"/>
  <c r="R1310" i="8"/>
  <c r="R1318" i="8"/>
  <c r="R1326" i="8"/>
  <c r="R1334" i="8"/>
  <c r="R1342" i="8"/>
  <c r="R1350" i="8"/>
  <c r="R1358" i="8"/>
  <c r="R1366" i="8"/>
  <c r="R1374" i="8"/>
  <c r="R1382" i="8"/>
  <c r="R1390" i="8"/>
  <c r="R1398" i="8"/>
  <c r="R1406" i="8"/>
  <c r="R1414" i="8"/>
  <c r="R1422" i="8"/>
  <c r="R1430" i="8"/>
  <c r="R1438" i="8"/>
  <c r="R1446" i="8"/>
  <c r="R1454" i="8"/>
  <c r="R1462" i="8"/>
  <c r="R1470" i="8"/>
  <c r="R1478" i="8"/>
  <c r="R1486" i="8"/>
  <c r="R1494" i="8"/>
  <c r="R1502" i="8"/>
  <c r="R1510" i="8"/>
  <c r="R1518" i="8"/>
  <c r="R1526" i="8"/>
  <c r="R1534" i="8"/>
  <c r="R1542" i="8"/>
  <c r="R1550" i="8"/>
  <c r="R1558" i="8"/>
  <c r="R1566" i="8"/>
  <c r="R1574" i="8"/>
  <c r="R1582" i="8"/>
  <c r="R1590" i="8"/>
  <c r="R1598" i="8"/>
  <c r="R1606" i="8"/>
  <c r="R1614" i="8"/>
  <c r="R1622" i="8"/>
  <c r="R1630" i="8"/>
  <c r="R1638" i="8"/>
  <c r="R1646" i="8"/>
  <c r="R1654" i="8"/>
  <c r="R1662" i="8"/>
  <c r="R1670" i="8"/>
  <c r="R1678" i="8"/>
  <c r="R1686" i="8"/>
  <c r="R1694" i="8"/>
  <c r="R1702" i="8"/>
  <c r="R1710" i="8"/>
  <c r="R1718" i="8"/>
  <c r="R1726" i="8"/>
  <c r="R1734" i="8"/>
  <c r="R1742" i="8"/>
  <c r="R1750" i="8"/>
  <c r="R1758" i="8"/>
  <c r="R1766" i="8"/>
  <c r="R1774" i="8"/>
  <c r="R1782" i="8"/>
  <c r="R1790" i="8"/>
  <c r="R1798" i="8"/>
  <c r="R1806" i="8"/>
  <c r="R1814" i="8"/>
  <c r="R1822" i="8"/>
  <c r="R1830" i="8"/>
  <c r="R1838" i="8"/>
  <c r="R1846" i="8"/>
  <c r="R1854" i="8"/>
  <c r="R1862" i="8"/>
  <c r="R1870" i="8"/>
  <c r="R1878" i="8"/>
  <c r="R1886" i="8"/>
  <c r="R1894" i="8"/>
  <c r="R1902" i="8"/>
  <c r="R1910" i="8"/>
  <c r="R1918" i="8"/>
  <c r="R1926" i="8"/>
  <c r="R1934" i="8"/>
  <c r="R1942" i="8"/>
  <c r="R1950" i="8"/>
  <c r="R1958" i="8"/>
  <c r="R1966" i="8"/>
  <c r="R1974" i="8"/>
  <c r="R1982" i="8"/>
  <c r="R1990" i="8"/>
  <c r="R1998" i="8"/>
  <c r="R2006" i="8"/>
  <c r="R2014" i="8"/>
  <c r="R2022" i="8"/>
  <c r="R2030" i="8"/>
  <c r="R2038" i="8"/>
  <c r="R2046" i="8"/>
  <c r="R2054" i="8"/>
  <c r="R2062" i="8"/>
  <c r="R2070" i="8"/>
  <c r="R2078" i="8"/>
  <c r="R2086" i="8"/>
  <c r="R2094" i="8"/>
  <c r="R2102" i="8"/>
  <c r="R2110" i="8"/>
  <c r="R2118" i="8"/>
  <c r="R2126" i="8"/>
  <c r="R2134" i="8"/>
  <c r="R2142" i="8"/>
  <c r="R2150" i="8"/>
  <c r="R2158" i="8"/>
  <c r="R483" i="8"/>
  <c r="R547" i="8"/>
  <c r="R611" i="8"/>
  <c r="R675" i="8"/>
  <c r="R739" i="8"/>
  <c r="R803" i="8"/>
  <c r="R851" i="8"/>
  <c r="R863" i="8"/>
  <c r="R871" i="8"/>
  <c r="R879" i="8"/>
  <c r="R887" i="8"/>
  <c r="R895" i="8"/>
  <c r="R903" i="8"/>
  <c r="R911" i="8"/>
  <c r="R919" i="8"/>
  <c r="R927" i="8"/>
  <c r="R935" i="8"/>
  <c r="R943" i="8"/>
  <c r="R951" i="8"/>
  <c r="R959" i="8"/>
  <c r="R967" i="8"/>
  <c r="R975" i="8"/>
  <c r="R983" i="8"/>
  <c r="R991" i="8"/>
  <c r="R999" i="8"/>
  <c r="R1007" i="8"/>
  <c r="R1015" i="8"/>
  <c r="R1023" i="8"/>
  <c r="R1031" i="8"/>
  <c r="R1039" i="8"/>
  <c r="R1047" i="8"/>
  <c r="R1055" i="8"/>
  <c r="R1063" i="8"/>
  <c r="R1071" i="8"/>
  <c r="R1079" i="8"/>
  <c r="R1087" i="8"/>
  <c r="R1095" i="8"/>
  <c r="R1103" i="8"/>
  <c r="R1111" i="8"/>
  <c r="R1119" i="8"/>
  <c r="R1127" i="8"/>
  <c r="R1135" i="8"/>
  <c r="R1143" i="8"/>
  <c r="R1151" i="8"/>
  <c r="R1159" i="8"/>
  <c r="R1167" i="8"/>
  <c r="R1175" i="8"/>
  <c r="R1183" i="8"/>
  <c r="R1191" i="8"/>
  <c r="R1199" i="8"/>
  <c r="R1207" i="8"/>
  <c r="R1215" i="8"/>
  <c r="R1223" i="8"/>
  <c r="R1231" i="8"/>
  <c r="R1239" i="8"/>
  <c r="R1247" i="8"/>
  <c r="R1255" i="8"/>
  <c r="R1263" i="8"/>
  <c r="R1271" i="8"/>
  <c r="R1279" i="8"/>
  <c r="R1287" i="8"/>
  <c r="R1295" i="8"/>
  <c r="R1303" i="8"/>
  <c r="R1311" i="8"/>
  <c r="R1319" i="8"/>
  <c r="R1327" i="8"/>
  <c r="R1335" i="8"/>
  <c r="R1343" i="8"/>
  <c r="R1351" i="8"/>
  <c r="R1359" i="8"/>
  <c r="R1367" i="8"/>
  <c r="R1375" i="8"/>
  <c r="R1383" i="8"/>
  <c r="R1391" i="8"/>
  <c r="R1399" i="8"/>
  <c r="R1407" i="8"/>
  <c r="R1415" i="8"/>
  <c r="R1423" i="8"/>
  <c r="R1431" i="8"/>
  <c r="R1439" i="8"/>
  <c r="R1447" i="8"/>
  <c r="R1455" i="8"/>
  <c r="R1463" i="8"/>
  <c r="R1471" i="8"/>
  <c r="R1479" i="8"/>
  <c r="R1487" i="8"/>
  <c r="R1495" i="8"/>
  <c r="R1503" i="8"/>
  <c r="R1511" i="8"/>
  <c r="R1519" i="8"/>
  <c r="R1527" i="8"/>
  <c r="R1535" i="8"/>
  <c r="R1543" i="8"/>
  <c r="R1551" i="8"/>
  <c r="R1559" i="8"/>
  <c r="R1567" i="8"/>
  <c r="R1575" i="8"/>
  <c r="R1583" i="8"/>
  <c r="R1591" i="8"/>
  <c r="R1599" i="8"/>
  <c r="R1607" i="8"/>
  <c r="R1615" i="8"/>
  <c r="R1623" i="8"/>
  <c r="R1631" i="8"/>
  <c r="R1639" i="8"/>
  <c r="R1647" i="8"/>
  <c r="R1655" i="8"/>
  <c r="R1663" i="8"/>
  <c r="R1671" i="8"/>
  <c r="R1679" i="8"/>
  <c r="R1687" i="8"/>
  <c r="R1695" i="8"/>
  <c r="R1703" i="8"/>
  <c r="R1711" i="8"/>
  <c r="R1719" i="8"/>
  <c r="R1727" i="8"/>
  <c r="R1735" i="8"/>
  <c r="R1743" i="8"/>
  <c r="R1751" i="8"/>
  <c r="R1759" i="8"/>
  <c r="R1767" i="8"/>
  <c r="R1775" i="8"/>
  <c r="R1783" i="8"/>
  <c r="R1791" i="8"/>
  <c r="R1799" i="8"/>
  <c r="R1807" i="8"/>
  <c r="R1815" i="8"/>
  <c r="R1823" i="8"/>
  <c r="R1831" i="8"/>
  <c r="R1839" i="8"/>
  <c r="R1847" i="8"/>
  <c r="R1855" i="8"/>
  <c r="R1863" i="8"/>
  <c r="R1871" i="8"/>
  <c r="R1879" i="8"/>
  <c r="R1887" i="8"/>
  <c r="R1895" i="8"/>
  <c r="R1903" i="8"/>
  <c r="R1911" i="8"/>
  <c r="R1919" i="8"/>
  <c r="R1927" i="8"/>
  <c r="R1935" i="8"/>
  <c r="R1943" i="8"/>
  <c r="R1951" i="8"/>
  <c r="R1959" i="8"/>
  <c r="R1967" i="8"/>
  <c r="R1975" i="8"/>
  <c r="R1983" i="8"/>
  <c r="R1991" i="8"/>
  <c r="R1999" i="8"/>
  <c r="R2007" i="8"/>
  <c r="R2015" i="8"/>
  <c r="R2023" i="8"/>
  <c r="R2031" i="8"/>
  <c r="R2039" i="8"/>
  <c r="R2047" i="8"/>
  <c r="R2055" i="8"/>
  <c r="R2063" i="8"/>
  <c r="R2071" i="8"/>
  <c r="R2079" i="8"/>
  <c r="R2087" i="8"/>
  <c r="R2095" i="8"/>
  <c r="R2103" i="8"/>
  <c r="R2111" i="8"/>
  <c r="R2119" i="8"/>
  <c r="R2127" i="8"/>
  <c r="R2135" i="8"/>
  <c r="R2143" i="8"/>
  <c r="R2151" i="8"/>
  <c r="R2159" i="8"/>
  <c r="R491" i="8"/>
  <c r="R555" i="8"/>
  <c r="R619" i="8"/>
  <c r="R683" i="8"/>
  <c r="R747" i="8"/>
  <c r="R811" i="8"/>
  <c r="R853" i="8"/>
  <c r="R864" i="8"/>
  <c r="R872" i="8"/>
  <c r="R880" i="8"/>
  <c r="R888" i="8"/>
  <c r="R896" i="8"/>
  <c r="R904" i="8"/>
  <c r="R912" i="8"/>
  <c r="R920" i="8"/>
  <c r="R928" i="8"/>
  <c r="R936" i="8"/>
  <c r="R944" i="8"/>
  <c r="R952" i="8"/>
  <c r="R960" i="8"/>
  <c r="R968" i="8"/>
  <c r="R976" i="8"/>
  <c r="R984" i="8"/>
  <c r="R992" i="8"/>
  <c r="R1000" i="8"/>
  <c r="R1008" i="8"/>
  <c r="R1016" i="8"/>
  <c r="R1024" i="8"/>
  <c r="R1032" i="8"/>
  <c r="R1040" i="8"/>
  <c r="R1048" i="8"/>
  <c r="R1056" i="8"/>
  <c r="R1064" i="8"/>
  <c r="R1072" i="8"/>
  <c r="R1080" i="8"/>
  <c r="R1088" i="8"/>
  <c r="R1096" i="8"/>
  <c r="R1104" i="8"/>
  <c r="R1112" i="8"/>
  <c r="R1120" i="8"/>
  <c r="R1128" i="8"/>
  <c r="R1136" i="8"/>
  <c r="R1144" i="8"/>
  <c r="R1152" i="8"/>
  <c r="R1160" i="8"/>
  <c r="R1168" i="8"/>
  <c r="R1176" i="8"/>
  <c r="R1184" i="8"/>
  <c r="R1192" i="8"/>
  <c r="R1200" i="8"/>
  <c r="R1208" i="8"/>
  <c r="R1216" i="8"/>
  <c r="R1224" i="8"/>
  <c r="R1232" i="8"/>
  <c r="R1240" i="8"/>
  <c r="R1248" i="8"/>
  <c r="R1256" i="8"/>
  <c r="R1264" i="8"/>
  <c r="R1272" i="8"/>
  <c r="R1280" i="8"/>
  <c r="R1288" i="8"/>
  <c r="R1296" i="8"/>
  <c r="R1304" i="8"/>
  <c r="R1312" i="8"/>
  <c r="R1320" i="8"/>
  <c r="R1328" i="8"/>
  <c r="R1336" i="8"/>
  <c r="R1344" i="8"/>
  <c r="R1352" i="8"/>
  <c r="R1360" i="8"/>
  <c r="R1368" i="8"/>
  <c r="R1376" i="8"/>
  <c r="R1384" i="8"/>
  <c r="R1392" i="8"/>
  <c r="R1400" i="8"/>
  <c r="R1408" i="8"/>
  <c r="R1416" i="8"/>
  <c r="R1424" i="8"/>
  <c r="R1432" i="8"/>
  <c r="R1440" i="8"/>
  <c r="R1448" i="8"/>
  <c r="R1456" i="8"/>
  <c r="R1464" i="8"/>
  <c r="R1472" i="8"/>
  <c r="R1480" i="8"/>
  <c r="R1488" i="8"/>
  <c r="R1496" i="8"/>
  <c r="R1504" i="8"/>
  <c r="R1512" i="8"/>
  <c r="R1520" i="8"/>
  <c r="R1528" i="8"/>
  <c r="R1536" i="8"/>
  <c r="R1544" i="8"/>
  <c r="R1552" i="8"/>
  <c r="R1560" i="8"/>
  <c r="R1568" i="8"/>
  <c r="R1576" i="8"/>
  <c r="R1584" i="8"/>
  <c r="R1592" i="8"/>
  <c r="R1600" i="8"/>
  <c r="R1608" i="8"/>
  <c r="R1616" i="8"/>
  <c r="R1624" i="8"/>
  <c r="R1632" i="8"/>
  <c r="R1640" i="8"/>
  <c r="R1648" i="8"/>
  <c r="R1656" i="8"/>
  <c r="R1664" i="8"/>
  <c r="R1672" i="8"/>
  <c r="R1680" i="8"/>
  <c r="R1688" i="8"/>
  <c r="R1696" i="8"/>
  <c r="R1704" i="8"/>
  <c r="R1712" i="8"/>
  <c r="R1720" i="8"/>
  <c r="R1728" i="8"/>
  <c r="R1736" i="8"/>
  <c r="R1744" i="8"/>
  <c r="R1752" i="8"/>
  <c r="R1760" i="8"/>
  <c r="R1768" i="8"/>
  <c r="R1776" i="8"/>
  <c r="R1784" i="8"/>
  <c r="R1792" i="8"/>
  <c r="R1800" i="8"/>
  <c r="R1808" i="8"/>
  <c r="R1816" i="8"/>
  <c r="R1824" i="8"/>
  <c r="R1832" i="8"/>
  <c r="R1840" i="8"/>
  <c r="R1848" i="8"/>
  <c r="R1856" i="8"/>
  <c r="R1864" i="8"/>
  <c r="R1872" i="8"/>
  <c r="R1880" i="8"/>
  <c r="R1888" i="8"/>
  <c r="R1896" i="8"/>
  <c r="R1904" i="8"/>
  <c r="R1912" i="8"/>
  <c r="R1920" i="8"/>
  <c r="R1928" i="8"/>
  <c r="R1936" i="8"/>
  <c r="R1944" i="8"/>
  <c r="R1952" i="8"/>
  <c r="R1960" i="8"/>
  <c r="R1968" i="8"/>
  <c r="R1976" i="8"/>
  <c r="R1984" i="8"/>
  <c r="R1992" i="8"/>
  <c r="R2000" i="8"/>
  <c r="R2008" i="8"/>
  <c r="R2016" i="8"/>
  <c r="R2024" i="8"/>
  <c r="R2032" i="8"/>
  <c r="R2040" i="8"/>
  <c r="R2048" i="8"/>
  <c r="R2056" i="8"/>
  <c r="R2064" i="8"/>
  <c r="R2072" i="8"/>
  <c r="R2080" i="8"/>
  <c r="R2088" i="8"/>
  <c r="R2096" i="8"/>
  <c r="R2104" i="8"/>
  <c r="R2112" i="8"/>
  <c r="R2120" i="8"/>
  <c r="R2128" i="8"/>
  <c r="R2136" i="8"/>
  <c r="R2144" i="8"/>
  <c r="R2152" i="8"/>
  <c r="R2160" i="8"/>
  <c r="R499" i="8"/>
  <c r="R563" i="8"/>
  <c r="R627" i="8"/>
  <c r="R691" i="8"/>
  <c r="R755" i="8"/>
  <c r="R819" i="8"/>
  <c r="R856" i="8"/>
  <c r="R865" i="8"/>
  <c r="R873" i="8"/>
  <c r="R881" i="8"/>
  <c r="R889" i="8"/>
  <c r="R897" i="8"/>
  <c r="R905" i="8"/>
  <c r="R913" i="8"/>
  <c r="R921" i="8"/>
  <c r="R929" i="8"/>
  <c r="R937" i="8"/>
  <c r="R945" i="8"/>
  <c r="R953" i="8"/>
  <c r="R961" i="8"/>
  <c r="R969" i="8"/>
  <c r="R977" i="8"/>
  <c r="R985" i="8"/>
  <c r="R993" i="8"/>
  <c r="R1001" i="8"/>
  <c r="R1009" i="8"/>
  <c r="R1017" i="8"/>
  <c r="R1025" i="8"/>
  <c r="R1033" i="8"/>
  <c r="R1041" i="8"/>
  <c r="R1049" i="8"/>
  <c r="R1057" i="8"/>
  <c r="R1065" i="8"/>
  <c r="R1073" i="8"/>
  <c r="R1081" i="8"/>
  <c r="R1089" i="8"/>
  <c r="R1097" i="8"/>
  <c r="R1105" i="8"/>
  <c r="R1113" i="8"/>
  <c r="R1121" i="8"/>
  <c r="R1129" i="8"/>
  <c r="R1137" i="8"/>
  <c r="R1145" i="8"/>
  <c r="R1153" i="8"/>
  <c r="R1161" i="8"/>
  <c r="R1169" i="8"/>
  <c r="R1177" i="8"/>
  <c r="R1185" i="8"/>
  <c r="R1193" i="8"/>
  <c r="R1201" i="8"/>
  <c r="R1209" i="8"/>
  <c r="R1217" i="8"/>
  <c r="R1225" i="8"/>
  <c r="R1233" i="8"/>
  <c r="R1241" i="8"/>
  <c r="R1249" i="8"/>
  <c r="R1257" i="8"/>
  <c r="R1265" i="8"/>
  <c r="R1273" i="8"/>
  <c r="R1281" i="8"/>
  <c r="R1289" i="8"/>
  <c r="R1297" i="8"/>
  <c r="R1305" i="8"/>
  <c r="R1313" i="8"/>
  <c r="R1321" i="8"/>
  <c r="R1329" i="8"/>
  <c r="R1337" i="8"/>
  <c r="R1345" i="8"/>
  <c r="R1353" i="8"/>
  <c r="R1361" i="8"/>
  <c r="R1369" i="8"/>
  <c r="R1377" i="8"/>
  <c r="R1385" i="8"/>
  <c r="R1393" i="8"/>
  <c r="R1401" i="8"/>
  <c r="R1409" i="8"/>
  <c r="R1417" i="8"/>
  <c r="R1425" i="8"/>
  <c r="R1433" i="8"/>
  <c r="R1441" i="8"/>
  <c r="R1449" i="8"/>
  <c r="R1457" i="8"/>
  <c r="R1465" i="8"/>
  <c r="R1473" i="8"/>
  <c r="R1481" i="8"/>
  <c r="R1489" i="8"/>
  <c r="R1497" i="8"/>
  <c r="R1505" i="8"/>
  <c r="R1513" i="8"/>
  <c r="R1521" i="8"/>
  <c r="R1529" i="8"/>
  <c r="R1537" i="8"/>
  <c r="R1545" i="8"/>
  <c r="R1553" i="8"/>
  <c r="R1561" i="8"/>
  <c r="R1569" i="8"/>
  <c r="R1577" i="8"/>
  <c r="R1585" i="8"/>
  <c r="R1593" i="8"/>
  <c r="R1601" i="8"/>
  <c r="R1609" i="8"/>
  <c r="R1617" i="8"/>
  <c r="R1625" i="8"/>
  <c r="R1633" i="8"/>
  <c r="R1641" i="8"/>
  <c r="R1649" i="8"/>
  <c r="R1657" i="8"/>
  <c r="R1665" i="8"/>
  <c r="R1673" i="8"/>
  <c r="R1681" i="8"/>
  <c r="R1689" i="8"/>
  <c r="R1697" i="8"/>
  <c r="R1705" i="8"/>
  <c r="R1713" i="8"/>
  <c r="R1721" i="8"/>
  <c r="R1729" i="8"/>
  <c r="R1737" i="8"/>
  <c r="R1745" i="8"/>
  <c r="R1753" i="8"/>
  <c r="R1761" i="8"/>
  <c r="R1769" i="8"/>
  <c r="R1777" i="8"/>
  <c r="R1785" i="8"/>
  <c r="R1793" i="8"/>
  <c r="R1801" i="8"/>
  <c r="R1809" i="8"/>
  <c r="R1817" i="8"/>
  <c r="R1825" i="8"/>
  <c r="R1833" i="8"/>
  <c r="R1841" i="8"/>
  <c r="R1849" i="8"/>
  <c r="R1857" i="8"/>
  <c r="R1865" i="8"/>
  <c r="R1873" i="8"/>
  <c r="R1881" i="8"/>
  <c r="R1889" i="8"/>
  <c r="R1897" i="8"/>
  <c r="R1905" i="8"/>
  <c r="R1913" i="8"/>
  <c r="R1921" i="8"/>
  <c r="R1929" i="8"/>
  <c r="R1937" i="8"/>
  <c r="R1945" i="8"/>
  <c r="R1953" i="8"/>
  <c r="R1961" i="8"/>
  <c r="R1969" i="8"/>
  <c r="R1977" i="8"/>
  <c r="R1985" i="8"/>
  <c r="R1993" i="8"/>
  <c r="R2001" i="8"/>
  <c r="R2009" i="8"/>
  <c r="R2017" i="8"/>
  <c r="R2025" i="8"/>
  <c r="R2033" i="8"/>
  <c r="R2041" i="8"/>
  <c r="R2049" i="8"/>
  <c r="R2057" i="8"/>
  <c r="R2065" i="8"/>
  <c r="R2073" i="8"/>
  <c r="R2081" i="8"/>
  <c r="R2089" i="8"/>
  <c r="R2097" i="8"/>
  <c r="R2105" i="8"/>
  <c r="R2113" i="8"/>
  <c r="R2121" i="8"/>
  <c r="R2129" i="8"/>
  <c r="R2137" i="8"/>
  <c r="R2145" i="8"/>
  <c r="R2153" i="8"/>
  <c r="R2161" i="8"/>
  <c r="R507" i="8"/>
  <c r="R571" i="8"/>
  <c r="R635" i="8"/>
  <c r="R699" i="8"/>
  <c r="R763" i="8"/>
  <c r="R827" i="8"/>
  <c r="R858" i="8"/>
  <c r="R866" i="8"/>
  <c r="R874" i="8"/>
  <c r="R882" i="8"/>
  <c r="R890" i="8"/>
  <c r="R898" i="8"/>
  <c r="R906" i="8"/>
  <c r="R914" i="8"/>
  <c r="R922" i="8"/>
  <c r="R930" i="8"/>
  <c r="R938" i="8"/>
  <c r="R946" i="8"/>
  <c r="R954" i="8"/>
  <c r="R962" i="8"/>
  <c r="R970" i="8"/>
  <c r="R978" i="8"/>
  <c r="R986" i="8"/>
  <c r="R994" i="8"/>
  <c r="R1002" i="8"/>
  <c r="R1010" i="8"/>
  <c r="R1018" i="8"/>
  <c r="R1026" i="8"/>
  <c r="R1034" i="8"/>
  <c r="R1042" i="8"/>
  <c r="R1050" i="8"/>
  <c r="R1058" i="8"/>
  <c r="R1066" i="8"/>
  <c r="R1074" i="8"/>
  <c r="R1082" i="8"/>
  <c r="R1090" i="8"/>
  <c r="R1098" i="8"/>
  <c r="R1106" i="8"/>
  <c r="R1114" i="8"/>
  <c r="R1122" i="8"/>
  <c r="R1130" i="8"/>
  <c r="R1138" i="8"/>
  <c r="R1146" i="8"/>
  <c r="R1154" i="8"/>
  <c r="R1162" i="8"/>
  <c r="R1170" i="8"/>
  <c r="R1178" i="8"/>
  <c r="R1186" i="8"/>
  <c r="R1194" i="8"/>
  <c r="R1202" i="8"/>
  <c r="R1210" i="8"/>
  <c r="R1218" i="8"/>
  <c r="R1226" i="8"/>
  <c r="R1234" i="8"/>
  <c r="R1242" i="8"/>
  <c r="R1250" i="8"/>
  <c r="R1258" i="8"/>
  <c r="R1266" i="8"/>
  <c r="R1274" i="8"/>
  <c r="R1282" i="8"/>
  <c r="R1290" i="8"/>
  <c r="R1298" i="8"/>
  <c r="R1306" i="8"/>
  <c r="R1314" i="8"/>
  <c r="R1322" i="8"/>
  <c r="R1330" i="8"/>
  <c r="R1338" i="8"/>
  <c r="R1346" i="8"/>
  <c r="R1354" i="8"/>
  <c r="R1362" i="8"/>
  <c r="R1370" i="8"/>
  <c r="R1378" i="8"/>
  <c r="R1386" i="8"/>
  <c r="R1394" i="8"/>
  <c r="R1402" i="8"/>
  <c r="R1410" i="8"/>
  <c r="R1418" i="8"/>
  <c r="R1426" i="8"/>
  <c r="R1434" i="8"/>
  <c r="R1442" i="8"/>
  <c r="R1450" i="8"/>
  <c r="R1458" i="8"/>
  <c r="R1466" i="8"/>
  <c r="R1474" i="8"/>
  <c r="R1482" i="8"/>
  <c r="R1490" i="8"/>
  <c r="R1498" i="8"/>
  <c r="R1506" i="8"/>
  <c r="R1514" i="8"/>
  <c r="R1522" i="8"/>
  <c r="R1530" i="8"/>
  <c r="R1538" i="8"/>
  <c r="R1546" i="8"/>
  <c r="R1554" i="8"/>
  <c r="R1562" i="8"/>
  <c r="R1570" i="8"/>
  <c r="R1578" i="8"/>
  <c r="R1586" i="8"/>
  <c r="R1594" i="8"/>
  <c r="R1602" i="8"/>
  <c r="R1610" i="8"/>
  <c r="R1618" i="8"/>
  <c r="R1626" i="8"/>
  <c r="R1634" i="8"/>
  <c r="R1642" i="8"/>
  <c r="R1650" i="8"/>
  <c r="R1658" i="8"/>
  <c r="R1666" i="8"/>
  <c r="R1674" i="8"/>
  <c r="R1682" i="8"/>
  <c r="R1690" i="8"/>
  <c r="R1698" i="8"/>
  <c r="R1706" i="8"/>
  <c r="R1714" i="8"/>
  <c r="R1722" i="8"/>
  <c r="R1730" i="8"/>
  <c r="R1738" i="8"/>
  <c r="R1746" i="8"/>
  <c r="R1754" i="8"/>
  <c r="R1762" i="8"/>
  <c r="R1770" i="8"/>
  <c r="R1778" i="8"/>
  <c r="R1786" i="8"/>
  <c r="R1794" i="8"/>
  <c r="R1802" i="8"/>
  <c r="R1810" i="8"/>
  <c r="R1818" i="8"/>
  <c r="R1826" i="8"/>
  <c r="R1834" i="8"/>
  <c r="R1842" i="8"/>
  <c r="R1850" i="8"/>
  <c r="R1858" i="8"/>
  <c r="R1866" i="8"/>
  <c r="R1874" i="8"/>
  <c r="R1882" i="8"/>
  <c r="R1890" i="8"/>
  <c r="R1898" i="8"/>
  <c r="R1906" i="8"/>
  <c r="R1914" i="8"/>
  <c r="R1922" i="8"/>
  <c r="R1930" i="8"/>
  <c r="R1938" i="8"/>
  <c r="R1946" i="8"/>
  <c r="R1954" i="8"/>
  <c r="R1962" i="8"/>
  <c r="R1970" i="8"/>
  <c r="R1978" i="8"/>
  <c r="R1986" i="8"/>
  <c r="R1994" i="8"/>
  <c r="R2002" i="8"/>
  <c r="R2010" i="8"/>
  <c r="R2018" i="8"/>
  <c r="R2026" i="8"/>
  <c r="R2034" i="8"/>
  <c r="R2042" i="8"/>
  <c r="R2050" i="8"/>
  <c r="R2058" i="8"/>
  <c r="R2066" i="8"/>
  <c r="R2074" i="8"/>
  <c r="R2082" i="8"/>
  <c r="R2090" i="8"/>
  <c r="R2098" i="8"/>
  <c r="R2106" i="8"/>
  <c r="R2114" i="8"/>
  <c r="R2122" i="8"/>
  <c r="R2130" i="8"/>
  <c r="R2138" i="8"/>
  <c r="R2146" i="8"/>
  <c r="R2154" i="8"/>
  <c r="R2162" i="8"/>
  <c r="R515" i="8"/>
  <c r="R579" i="8"/>
  <c r="R643" i="8"/>
  <c r="R707" i="8"/>
  <c r="R771" i="8"/>
  <c r="R835" i="8"/>
  <c r="R859" i="8"/>
  <c r="R867" i="8"/>
  <c r="R875" i="8"/>
  <c r="R883" i="8"/>
  <c r="R891" i="8"/>
  <c r="R899" i="8"/>
  <c r="R907" i="8"/>
  <c r="R915" i="8"/>
  <c r="R923" i="8"/>
  <c r="R931" i="8"/>
  <c r="R939" i="8"/>
  <c r="R947" i="8"/>
  <c r="R955" i="8"/>
  <c r="R963" i="8"/>
  <c r="R971" i="8"/>
  <c r="R979" i="8"/>
  <c r="R987" i="8"/>
  <c r="R995" i="8"/>
  <c r="R1003" i="8"/>
  <c r="R1011" i="8"/>
  <c r="R1019" i="8"/>
  <c r="R1027" i="8"/>
  <c r="R1035" i="8"/>
  <c r="R1043" i="8"/>
  <c r="R1051" i="8"/>
  <c r="R1059" i="8"/>
  <c r="R1067" i="8"/>
  <c r="R1075" i="8"/>
  <c r="R1083" i="8"/>
  <c r="R1091" i="8"/>
  <c r="R1099" i="8"/>
  <c r="R1107" i="8"/>
  <c r="R1115" i="8"/>
  <c r="R1123" i="8"/>
  <c r="R1131" i="8"/>
  <c r="R1139" i="8"/>
  <c r="R1147" i="8"/>
  <c r="R1155" i="8"/>
  <c r="R1163" i="8"/>
  <c r="R1171" i="8"/>
  <c r="R1179" i="8"/>
  <c r="R1187" i="8"/>
  <c r="R1195" i="8"/>
  <c r="R1203" i="8"/>
  <c r="R1211" i="8"/>
  <c r="R1219" i="8"/>
  <c r="R1227" i="8"/>
  <c r="R1235" i="8"/>
  <c r="R1243" i="8"/>
  <c r="R1251" i="8"/>
  <c r="R1259" i="8"/>
  <c r="R1267" i="8"/>
  <c r="R1275" i="8"/>
  <c r="R1283" i="8"/>
  <c r="R1291" i="8"/>
  <c r="R1299" i="8"/>
  <c r="R1307" i="8"/>
  <c r="R1315" i="8"/>
  <c r="R1323" i="8"/>
  <c r="R1331" i="8"/>
  <c r="R1339" i="8"/>
  <c r="R1347" i="8"/>
  <c r="R1355" i="8"/>
  <c r="R1363" i="8"/>
  <c r="R1371" i="8"/>
  <c r="R1379" i="8"/>
  <c r="R1387" i="8"/>
  <c r="R1395" i="8"/>
  <c r="R1403" i="8"/>
  <c r="R1411" i="8"/>
  <c r="R1419" i="8"/>
  <c r="R1427" i="8"/>
  <c r="R1435" i="8"/>
  <c r="R1443" i="8"/>
  <c r="R1451" i="8"/>
  <c r="R1459" i="8"/>
  <c r="R1467" i="8"/>
  <c r="R1475" i="8"/>
  <c r="R1483" i="8"/>
  <c r="R1491" i="8"/>
  <c r="R1499" i="8"/>
  <c r="R1507" i="8"/>
  <c r="R1515" i="8"/>
  <c r="R1523" i="8"/>
  <c r="R1531" i="8"/>
  <c r="R1539" i="8"/>
  <c r="R1547" i="8"/>
  <c r="R1555" i="8"/>
  <c r="R1563" i="8"/>
  <c r="R1571" i="8"/>
  <c r="R1579" i="8"/>
  <c r="R1587" i="8"/>
  <c r="R1595" i="8"/>
  <c r="R1603" i="8"/>
  <c r="R1611" i="8"/>
  <c r="R1619" i="8"/>
  <c r="R1627" i="8"/>
  <c r="R1635" i="8"/>
  <c r="R1643" i="8"/>
  <c r="R1651" i="8"/>
  <c r="R1659" i="8"/>
  <c r="R1667" i="8"/>
  <c r="R1675" i="8"/>
  <c r="R1683" i="8"/>
  <c r="R1691" i="8"/>
  <c r="R1699" i="8"/>
  <c r="R1707" i="8"/>
  <c r="R1715" i="8"/>
  <c r="R1723" i="8"/>
  <c r="R1731" i="8"/>
  <c r="R1739" i="8"/>
  <c r="R1747" i="8"/>
  <c r="R1755" i="8"/>
  <c r="R1763" i="8"/>
  <c r="R1771" i="8"/>
  <c r="R1779" i="8"/>
  <c r="R1787" i="8"/>
  <c r="R1795" i="8"/>
  <c r="R1803" i="8"/>
  <c r="R1811" i="8"/>
  <c r="R1819" i="8"/>
  <c r="R1827" i="8"/>
  <c r="R1835" i="8"/>
  <c r="R1843" i="8"/>
  <c r="R1851" i="8"/>
  <c r="R1859" i="8"/>
  <c r="R1867" i="8"/>
  <c r="R1875" i="8"/>
  <c r="R1883" i="8"/>
  <c r="R1891" i="8"/>
  <c r="R1899" i="8"/>
  <c r="R1907" i="8"/>
  <c r="R1915" i="8"/>
  <c r="R1923" i="8"/>
  <c r="R1931" i="8"/>
  <c r="R1939" i="8"/>
  <c r="R1947" i="8"/>
  <c r="R1955" i="8"/>
  <c r="R1963" i="8"/>
  <c r="R1971" i="8"/>
  <c r="R1979" i="8"/>
  <c r="R1987" i="8"/>
  <c r="R1995" i="8"/>
  <c r="R2003" i="8"/>
  <c r="R2011" i="8"/>
  <c r="R2019" i="8"/>
  <c r="R2027" i="8"/>
  <c r="R2035" i="8"/>
  <c r="R2043" i="8"/>
  <c r="R2051" i="8"/>
  <c r="R2059" i="8"/>
  <c r="R2067" i="8"/>
  <c r="R2075" i="8"/>
  <c r="R2083" i="8"/>
  <c r="R2091" i="8"/>
  <c r="R2099" i="8"/>
  <c r="R2107" i="8"/>
  <c r="R2115" i="8"/>
  <c r="R2123" i="8"/>
  <c r="R2131" i="8"/>
  <c r="R2139" i="8"/>
  <c r="R2147" i="8"/>
  <c r="R2155" i="8"/>
  <c r="R2163" i="8"/>
  <c r="R523" i="8"/>
  <c r="R587" i="8"/>
  <c r="R651" i="8"/>
  <c r="R715" i="8"/>
  <c r="R779" i="8"/>
  <c r="R843" i="8"/>
  <c r="R860" i="8"/>
  <c r="R868" i="8"/>
  <c r="R876" i="8"/>
  <c r="R884" i="8"/>
  <c r="R892" i="8"/>
  <c r="R900" i="8"/>
  <c r="R908" i="8"/>
  <c r="R916" i="8"/>
  <c r="R924" i="8"/>
  <c r="R932" i="8"/>
  <c r="R940" i="8"/>
  <c r="R948" i="8"/>
  <c r="R956" i="8"/>
  <c r="R964" i="8"/>
  <c r="R972" i="8"/>
  <c r="R980" i="8"/>
  <c r="R988" i="8"/>
  <c r="R996" i="8"/>
  <c r="R1004" i="8"/>
  <c r="R1012" i="8"/>
  <c r="R1020" i="8"/>
  <c r="R1028" i="8"/>
  <c r="R1036" i="8"/>
  <c r="R1044" i="8"/>
  <c r="R1052" i="8"/>
  <c r="R1060" i="8"/>
  <c r="R1068" i="8"/>
  <c r="R1076" i="8"/>
  <c r="R1084" i="8"/>
  <c r="R1092" i="8"/>
  <c r="R1100" i="8"/>
  <c r="R1108" i="8"/>
  <c r="R1116" i="8"/>
  <c r="R1124" i="8"/>
  <c r="R1132" i="8"/>
  <c r="R1140" i="8"/>
  <c r="R1148" i="8"/>
  <c r="R1156" i="8"/>
  <c r="R1164" i="8"/>
  <c r="R1172" i="8"/>
  <c r="R1180" i="8"/>
  <c r="R1188" i="8"/>
  <c r="R1196" i="8"/>
  <c r="R1204" i="8"/>
  <c r="R1212" i="8"/>
  <c r="R1220" i="8"/>
  <c r="R1228" i="8"/>
  <c r="R1236" i="8"/>
  <c r="R1244" i="8"/>
  <c r="R1252" i="8"/>
  <c r="R1260" i="8"/>
  <c r="R1268" i="8"/>
  <c r="R1276" i="8"/>
  <c r="R1284" i="8"/>
  <c r="R1292" i="8"/>
  <c r="R1300" i="8"/>
  <c r="R1308" i="8"/>
  <c r="R1316" i="8"/>
  <c r="R1324" i="8"/>
  <c r="R1332" i="8"/>
  <c r="R1340" i="8"/>
  <c r="R1348" i="8"/>
  <c r="R1356" i="8"/>
  <c r="R1364" i="8"/>
  <c r="R1372" i="8"/>
  <c r="R1380" i="8"/>
  <c r="R1388" i="8"/>
  <c r="R1396" i="8"/>
  <c r="R1404" i="8"/>
  <c r="R1412" i="8"/>
  <c r="R1420" i="8"/>
  <c r="R1428" i="8"/>
  <c r="R1436" i="8"/>
  <c r="R1444" i="8"/>
  <c r="R1452" i="8"/>
  <c r="R1460" i="8"/>
  <c r="R1468" i="8"/>
  <c r="R1476" i="8"/>
  <c r="R1484" i="8"/>
  <c r="R1492" i="8"/>
  <c r="R1500" i="8"/>
  <c r="R1508" i="8"/>
  <c r="R1516" i="8"/>
  <c r="R1524" i="8"/>
  <c r="R1532" i="8"/>
  <c r="R1540" i="8"/>
  <c r="R1548" i="8"/>
  <c r="R1556" i="8"/>
  <c r="R1564" i="8"/>
  <c r="R1572" i="8"/>
  <c r="R1580" i="8"/>
  <c r="R1588" i="8"/>
  <c r="R1596" i="8"/>
  <c r="R1604" i="8"/>
  <c r="R1612" i="8"/>
  <c r="R1620" i="8"/>
  <c r="R1628" i="8"/>
  <c r="R1636" i="8"/>
  <c r="R1644" i="8"/>
  <c r="R1652" i="8"/>
  <c r="R1660" i="8"/>
  <c r="R1668" i="8"/>
  <c r="R1676" i="8"/>
  <c r="R1684" i="8"/>
  <c r="R1692" i="8"/>
  <c r="R1700" i="8"/>
  <c r="R1708" i="8"/>
  <c r="R1716" i="8"/>
  <c r="R1724" i="8"/>
  <c r="R1732" i="8"/>
  <c r="R1740" i="8"/>
  <c r="R1748" i="8"/>
  <c r="R1756" i="8"/>
  <c r="R1764" i="8"/>
  <c r="R1772" i="8"/>
  <c r="R1780" i="8"/>
  <c r="R1788" i="8"/>
  <c r="R1796" i="8"/>
  <c r="R1804" i="8"/>
  <c r="R1812" i="8"/>
  <c r="R1820" i="8"/>
  <c r="R1828" i="8"/>
  <c r="R1836" i="8"/>
  <c r="R1844" i="8"/>
  <c r="R1852" i="8"/>
  <c r="R1860" i="8"/>
  <c r="R1868" i="8"/>
  <c r="R1876" i="8"/>
  <c r="R1884" i="8"/>
  <c r="R1892" i="8"/>
  <c r="R1900" i="8"/>
  <c r="R1908" i="8"/>
  <c r="R1916" i="8"/>
  <c r="R1924" i="8"/>
  <c r="R1932" i="8"/>
  <c r="R1940" i="8"/>
  <c r="R1948" i="8"/>
  <c r="R1956" i="8"/>
  <c r="R1964" i="8"/>
  <c r="R1972" i="8"/>
  <c r="R1980" i="8"/>
  <c r="R1988" i="8"/>
  <c r="R1996" i="8"/>
  <c r="R2004" i="8"/>
  <c r="R2012" i="8"/>
  <c r="R2020" i="8"/>
  <c r="R2028" i="8"/>
  <c r="R2036" i="8"/>
  <c r="R2044" i="8"/>
  <c r="R2052" i="8"/>
  <c r="R2060" i="8"/>
  <c r="R2068" i="8"/>
  <c r="R2076" i="8"/>
  <c r="R2084" i="8"/>
  <c r="R2092" i="8"/>
  <c r="R2100" i="8"/>
  <c r="R2108" i="8"/>
  <c r="R2116" i="8"/>
  <c r="R2124" i="8"/>
  <c r="R2132" i="8"/>
  <c r="R2140" i="8"/>
  <c r="R2148" i="8"/>
  <c r="R2156" i="8"/>
  <c r="R2164" i="8"/>
  <c r="R531" i="8"/>
  <c r="R595" i="8"/>
  <c r="R659" i="8"/>
  <c r="R723" i="8"/>
  <c r="R787" i="8"/>
  <c r="R845" i="8"/>
  <c r="R861" i="8"/>
  <c r="R869" i="8"/>
  <c r="R877" i="8"/>
  <c r="R885" i="8"/>
  <c r="R893" i="8"/>
  <c r="R901" i="8"/>
  <c r="R909" i="8"/>
  <c r="R917" i="8"/>
  <c r="R925" i="8"/>
  <c r="R933" i="8"/>
  <c r="R941" i="8"/>
  <c r="R949" i="8"/>
  <c r="R957" i="8"/>
  <c r="R965" i="8"/>
  <c r="R973" i="8"/>
  <c r="R981" i="8"/>
  <c r="R989" i="8"/>
  <c r="R997" i="8"/>
  <c r="R1005" i="8"/>
  <c r="R1013" i="8"/>
  <c r="R1021" i="8"/>
  <c r="R1029" i="8"/>
  <c r="R1037" i="8"/>
  <c r="R1045" i="8"/>
  <c r="R1053" i="8"/>
  <c r="R1061" i="8"/>
  <c r="R1069" i="8"/>
  <c r="R1077" i="8"/>
  <c r="R1085" i="8"/>
  <c r="R1093" i="8"/>
  <c r="R1101" i="8"/>
  <c r="R1109" i="8"/>
  <c r="R1117" i="8"/>
  <c r="R1125" i="8"/>
  <c r="R1133" i="8"/>
  <c r="R1141" i="8"/>
  <c r="R1149" i="8"/>
  <c r="R1157" i="8"/>
  <c r="R1165" i="8"/>
  <c r="R1173" i="8"/>
  <c r="R1181" i="8"/>
  <c r="R1189" i="8"/>
  <c r="R1197" i="8"/>
  <c r="R1205" i="8"/>
  <c r="R1213" i="8"/>
  <c r="R1221" i="8"/>
  <c r="R1229" i="8"/>
  <c r="R1237" i="8"/>
  <c r="R1245" i="8"/>
  <c r="R1253" i="8"/>
  <c r="R1261" i="8"/>
  <c r="R1269" i="8"/>
  <c r="R1277" i="8"/>
  <c r="R1285" i="8"/>
  <c r="R1293" i="8"/>
  <c r="R1301" i="8"/>
  <c r="R1309" i="8"/>
  <c r="R1317" i="8"/>
  <c r="R1325" i="8"/>
  <c r="R1333" i="8"/>
  <c r="R1341" i="8"/>
  <c r="R1349" i="8"/>
  <c r="R1357" i="8"/>
  <c r="R1365" i="8"/>
  <c r="R1373" i="8"/>
  <c r="R1381" i="8"/>
  <c r="R1389" i="8"/>
  <c r="R1397" i="8"/>
  <c r="R1405" i="8"/>
  <c r="R1413" i="8"/>
  <c r="R1421" i="8"/>
  <c r="R1429" i="8"/>
  <c r="R1437" i="8"/>
  <c r="R1445" i="8"/>
  <c r="R1453" i="8"/>
  <c r="R1461" i="8"/>
  <c r="R1469" i="8"/>
  <c r="R1477" i="8"/>
  <c r="R1485" i="8"/>
  <c r="R1493" i="8"/>
  <c r="R1501" i="8"/>
  <c r="R1509" i="8"/>
  <c r="R1517" i="8"/>
  <c r="R1525" i="8"/>
  <c r="R1533" i="8"/>
  <c r="R1541" i="8"/>
  <c r="R1549" i="8"/>
  <c r="R1557" i="8"/>
  <c r="R1565" i="8"/>
  <c r="R1573" i="8"/>
  <c r="R1581" i="8"/>
  <c r="R1589" i="8"/>
  <c r="R1597" i="8"/>
  <c r="R1605" i="8"/>
  <c r="R1613" i="8"/>
  <c r="R1621" i="8"/>
  <c r="R1629" i="8"/>
  <c r="R1637" i="8"/>
  <c r="R1645" i="8"/>
  <c r="R1653" i="8"/>
  <c r="R1661" i="8"/>
  <c r="R1669" i="8"/>
  <c r="R1677" i="8"/>
  <c r="R1685" i="8"/>
  <c r="R1693" i="8"/>
  <c r="R1701" i="8"/>
  <c r="R1709" i="8"/>
  <c r="R1717" i="8"/>
  <c r="R1725" i="8"/>
  <c r="R1733" i="8"/>
  <c r="R1741" i="8"/>
  <c r="R1749" i="8"/>
  <c r="R1757" i="8"/>
  <c r="R1765" i="8"/>
  <c r="R1773" i="8"/>
  <c r="R1781" i="8"/>
  <c r="R1789" i="8"/>
  <c r="R1797" i="8"/>
  <c r="R1805" i="8"/>
  <c r="R1813" i="8"/>
  <c r="R1821" i="8"/>
  <c r="R1829" i="8"/>
  <c r="R1837" i="8"/>
  <c r="R1845" i="8"/>
  <c r="R1853" i="8"/>
  <c r="R1861" i="8"/>
  <c r="R1869" i="8"/>
  <c r="R1877" i="8"/>
  <c r="R1885" i="8"/>
  <c r="R1893" i="8"/>
  <c r="R1901" i="8"/>
  <c r="R1909" i="8"/>
  <c r="R1917" i="8"/>
  <c r="R1925" i="8"/>
  <c r="R1933" i="8"/>
  <c r="R1941" i="8"/>
  <c r="R1949" i="8"/>
  <c r="R1957" i="8"/>
  <c r="R1965" i="8"/>
  <c r="R1973" i="8"/>
  <c r="R1981" i="8"/>
  <c r="R1989" i="8"/>
  <c r="R1997" i="8"/>
  <c r="R2005" i="8"/>
  <c r="R2013" i="8"/>
  <c r="R2021" i="8"/>
  <c r="R2029" i="8"/>
  <c r="R2037" i="8"/>
  <c r="R2045" i="8"/>
  <c r="R2053" i="8"/>
  <c r="R2061" i="8"/>
  <c r="R2069" i="8"/>
  <c r="R2077" i="8"/>
  <c r="R2085" i="8"/>
  <c r="R2093" i="8"/>
  <c r="R2101" i="8"/>
  <c r="R2109" i="8"/>
  <c r="R2117" i="8"/>
  <c r="R2125" i="8"/>
  <c r="R2133" i="8"/>
  <c r="R2141" i="8"/>
  <c r="R2149" i="8"/>
  <c r="R2157" i="8"/>
  <c r="R2165" i="8"/>
  <c r="R2166" i="8"/>
  <c r="R2174" i="8"/>
  <c r="R2182" i="8"/>
  <c r="R2190" i="8"/>
  <c r="R2198" i="8"/>
  <c r="R2206" i="8"/>
  <c r="R2214" i="8"/>
  <c r="R2222" i="8"/>
  <c r="R2230" i="8"/>
  <c r="R2238" i="8"/>
  <c r="R2167" i="8"/>
  <c r="R2175" i="8"/>
  <c r="R2183" i="8"/>
  <c r="R2191" i="8"/>
  <c r="R2199" i="8"/>
  <c r="R2207" i="8"/>
  <c r="R2215" i="8"/>
  <c r="R2223" i="8"/>
  <c r="R2231" i="8"/>
  <c r="R2239" i="8"/>
  <c r="R2168" i="8"/>
  <c r="R2176" i="8"/>
  <c r="R2184" i="8"/>
  <c r="R2192" i="8"/>
  <c r="R2200" i="8"/>
  <c r="R2208" i="8"/>
  <c r="R2216" i="8"/>
  <c r="R2224" i="8"/>
  <c r="R2232" i="8"/>
  <c r="R2240" i="8"/>
  <c r="R2169" i="8"/>
  <c r="R2177" i="8"/>
  <c r="R2185" i="8"/>
  <c r="R2193" i="8"/>
  <c r="R2201" i="8"/>
  <c r="R2209" i="8"/>
  <c r="R2217" i="8"/>
  <c r="R2225" i="8"/>
  <c r="R2233" i="8"/>
  <c r="R2241" i="8"/>
  <c r="R2170" i="8"/>
  <c r="R2178" i="8"/>
  <c r="R2186" i="8"/>
  <c r="R2194" i="8"/>
  <c r="R2202" i="8"/>
  <c r="R2210" i="8"/>
  <c r="R2218" i="8"/>
  <c r="R2226" i="8"/>
  <c r="R2234" i="8"/>
  <c r="R2242" i="8"/>
  <c r="R2171" i="8"/>
  <c r="R2179" i="8"/>
  <c r="R2187" i="8"/>
  <c r="R2195" i="8"/>
  <c r="R2203" i="8"/>
  <c r="R2211" i="8"/>
  <c r="R2219" i="8"/>
  <c r="R2227" i="8"/>
  <c r="R2235" i="8"/>
  <c r="R3" i="8"/>
  <c r="R2172" i="8"/>
  <c r="R2180" i="8"/>
  <c r="R2188" i="8"/>
  <c r="R2196" i="8"/>
  <c r="R2204" i="8"/>
  <c r="R2212" i="8"/>
  <c r="R2220" i="8"/>
  <c r="R2228" i="8"/>
  <c r="R2236" i="8"/>
  <c r="R2173" i="8"/>
  <c r="R2237" i="8"/>
  <c r="R2181" i="8"/>
  <c r="R2189" i="8"/>
  <c r="R2197" i="8"/>
  <c r="R2205" i="8"/>
  <c r="R2213" i="8"/>
  <c r="R2221" i="8"/>
  <c r="R2229" i="8"/>
  <c r="Q6" i="8"/>
  <c r="Q14" i="8"/>
  <c r="Q22" i="8"/>
  <c r="Q30" i="8"/>
  <c r="Q38" i="8"/>
  <c r="Q46" i="8"/>
  <c r="Q54" i="8"/>
  <c r="Q62" i="8"/>
  <c r="Q70" i="8"/>
  <c r="Q78" i="8"/>
  <c r="Q86" i="8"/>
  <c r="Q94" i="8"/>
  <c r="Q102" i="8"/>
  <c r="Q110" i="8"/>
  <c r="Q118" i="8"/>
  <c r="Q126" i="8"/>
  <c r="Q134" i="8"/>
  <c r="Q142" i="8"/>
  <c r="Q150" i="8"/>
  <c r="Q158" i="8"/>
  <c r="Q166" i="8"/>
  <c r="Q174" i="8"/>
  <c r="Q182" i="8"/>
  <c r="Q190" i="8"/>
  <c r="Q198" i="8"/>
  <c r="Q206" i="8"/>
  <c r="Q214" i="8"/>
  <c r="Q222" i="8"/>
  <c r="Q230" i="8"/>
  <c r="Q238" i="8"/>
  <c r="Q246" i="8"/>
  <c r="Q254" i="8"/>
  <c r="Q262" i="8"/>
  <c r="Q270" i="8"/>
  <c r="Q278" i="8"/>
  <c r="Q286" i="8"/>
  <c r="Q294" i="8"/>
  <c r="Q302" i="8"/>
  <c r="Q310" i="8"/>
  <c r="Q318" i="8"/>
  <c r="Q326" i="8"/>
  <c r="Q334" i="8"/>
  <c r="Q342" i="8"/>
  <c r="Q350" i="8"/>
  <c r="Q358" i="8"/>
  <c r="Q366" i="8"/>
  <c r="Q374" i="8"/>
  <c r="Q382" i="8"/>
  <c r="Q390" i="8"/>
  <c r="Q398" i="8"/>
  <c r="Q406" i="8"/>
  <c r="Q414" i="8"/>
  <c r="Q422" i="8"/>
  <c r="Q430" i="8"/>
  <c r="Q438" i="8"/>
  <c r="Q446" i="8"/>
  <c r="Q454" i="8"/>
  <c r="Q462" i="8"/>
  <c r="Q470" i="8"/>
  <c r="Q478" i="8"/>
  <c r="Q486" i="8"/>
  <c r="Q494" i="8"/>
  <c r="Q502" i="8"/>
  <c r="Q510" i="8"/>
  <c r="Q518" i="8"/>
  <c r="Q526" i="8"/>
  <c r="Q534" i="8"/>
  <c r="Q542" i="8"/>
  <c r="Q550" i="8"/>
  <c r="Q558" i="8"/>
  <c r="Q566" i="8"/>
  <c r="Q574" i="8"/>
  <c r="Q582" i="8"/>
  <c r="Q590" i="8"/>
  <c r="Q598" i="8"/>
  <c r="Q606" i="8"/>
  <c r="Q614" i="8"/>
  <c r="Q622" i="8"/>
  <c r="Q630" i="8"/>
  <c r="Q638" i="8"/>
  <c r="Q646" i="8"/>
  <c r="Q654" i="8"/>
  <c r="Q662" i="8"/>
  <c r="Q670" i="8"/>
  <c r="Q678" i="8"/>
  <c r="Q686" i="8"/>
  <c r="Q694" i="8"/>
  <c r="Q702" i="8"/>
  <c r="Q710" i="8"/>
  <c r="Q718" i="8"/>
  <c r="Q726" i="8"/>
  <c r="Q734" i="8"/>
  <c r="Q742" i="8"/>
  <c r="Q750" i="8"/>
  <c r="Q758" i="8"/>
  <c r="Q766" i="8"/>
  <c r="Q774" i="8"/>
  <c r="Q782" i="8"/>
  <c r="Q790" i="8"/>
  <c r="Q798" i="8"/>
  <c r="Q806" i="8"/>
  <c r="Q814" i="8"/>
  <c r="Q822" i="8"/>
  <c r="Q830" i="8"/>
  <c r="Q838" i="8"/>
  <c r="Q846" i="8"/>
  <c r="Q854" i="8"/>
  <c r="Q862" i="8"/>
  <c r="Q870" i="8"/>
  <c r="Q878" i="8"/>
  <c r="Q886" i="8"/>
  <c r="Q894" i="8"/>
  <c r="Q902" i="8"/>
  <c r="Q910" i="8"/>
  <c r="Q918" i="8"/>
  <c r="Q926" i="8"/>
  <c r="Q934" i="8"/>
  <c r="Q942" i="8"/>
  <c r="Q950" i="8"/>
  <c r="Q958" i="8"/>
  <c r="Q966" i="8"/>
  <c r="Q974" i="8"/>
  <c r="Q982" i="8"/>
  <c r="Q990" i="8"/>
  <c r="Q998" i="8"/>
  <c r="Q1006" i="8"/>
  <c r="Q1014" i="8"/>
  <c r="Q1022" i="8"/>
  <c r="Q1030" i="8"/>
  <c r="Q1038" i="8"/>
  <c r="Q1046" i="8"/>
  <c r="Q1054" i="8"/>
  <c r="Q1062" i="8"/>
  <c r="Q1070" i="8"/>
  <c r="Q1078" i="8"/>
  <c r="Q1086" i="8"/>
  <c r="Q1094" i="8"/>
  <c r="Q1102" i="8"/>
  <c r="Q1110" i="8"/>
  <c r="Q1118" i="8"/>
  <c r="Q1126" i="8"/>
  <c r="Q1134" i="8"/>
  <c r="Q1142" i="8"/>
  <c r="Q1150" i="8"/>
  <c r="Q1158" i="8"/>
  <c r="Q1166" i="8"/>
  <c r="Q1174" i="8"/>
  <c r="Q1182" i="8"/>
  <c r="Q1190" i="8"/>
  <c r="Q1198" i="8"/>
  <c r="Q1206" i="8"/>
  <c r="Q1214" i="8"/>
  <c r="Q1222" i="8"/>
  <c r="Q1230" i="8"/>
  <c r="Q1238" i="8"/>
  <c r="Q1246" i="8"/>
  <c r="Q1254" i="8"/>
  <c r="Q1262" i="8"/>
  <c r="Q1270" i="8"/>
  <c r="Q1278" i="8"/>
  <c r="Q1286" i="8"/>
  <c r="Q7" i="8"/>
  <c r="Q15" i="8"/>
  <c r="Q23" i="8"/>
  <c r="Q31" i="8"/>
  <c r="Q39" i="8"/>
  <c r="Q47" i="8"/>
  <c r="Q55" i="8"/>
  <c r="Q63" i="8"/>
  <c r="Q71" i="8"/>
  <c r="Q79" i="8"/>
  <c r="Q87" i="8"/>
  <c r="Q95" i="8"/>
  <c r="Q103" i="8"/>
  <c r="Q111" i="8"/>
  <c r="Q119" i="8"/>
  <c r="Q127" i="8"/>
  <c r="Q135" i="8"/>
  <c r="Q143" i="8"/>
  <c r="Q151" i="8"/>
  <c r="Q159" i="8"/>
  <c r="Q167" i="8"/>
  <c r="Q175" i="8"/>
  <c r="Q183" i="8"/>
  <c r="Q191" i="8"/>
  <c r="Q199" i="8"/>
  <c r="Q207" i="8"/>
  <c r="Q215" i="8"/>
  <c r="Q223" i="8"/>
  <c r="Q231" i="8"/>
  <c r="Q239" i="8"/>
  <c r="Q247" i="8"/>
  <c r="Q255" i="8"/>
  <c r="Q263" i="8"/>
  <c r="Q271" i="8"/>
  <c r="Q279" i="8"/>
  <c r="Q287" i="8"/>
  <c r="Q295" i="8"/>
  <c r="Q303" i="8"/>
  <c r="Q311" i="8"/>
  <c r="Q319" i="8"/>
  <c r="Q327" i="8"/>
  <c r="Q335" i="8"/>
  <c r="Q343" i="8"/>
  <c r="Q351" i="8"/>
  <c r="Q359" i="8"/>
  <c r="Q367" i="8"/>
  <c r="Q375" i="8"/>
  <c r="Q383" i="8"/>
  <c r="Q391" i="8"/>
  <c r="Q399" i="8"/>
  <c r="Q407" i="8"/>
  <c r="Q415" i="8"/>
  <c r="Q423" i="8"/>
  <c r="Q431" i="8"/>
  <c r="Q439" i="8"/>
  <c r="Q447" i="8"/>
  <c r="Q455" i="8"/>
  <c r="Q463" i="8"/>
  <c r="Q471" i="8"/>
  <c r="Q479" i="8"/>
  <c r="Q487" i="8"/>
  <c r="Q495" i="8"/>
  <c r="Q503" i="8"/>
  <c r="Q511" i="8"/>
  <c r="Q519" i="8"/>
  <c r="Q527" i="8"/>
  <c r="Q535" i="8"/>
  <c r="Q543" i="8"/>
  <c r="Q551" i="8"/>
  <c r="Q559" i="8"/>
  <c r="Q567" i="8"/>
  <c r="Q575" i="8"/>
  <c r="Q583" i="8"/>
  <c r="Q591" i="8"/>
  <c r="Q599" i="8"/>
  <c r="Q607" i="8"/>
  <c r="Q615" i="8"/>
  <c r="Q623" i="8"/>
  <c r="Q631" i="8"/>
  <c r="Q639" i="8"/>
  <c r="Q647" i="8"/>
  <c r="Q655" i="8"/>
  <c r="Q663" i="8"/>
  <c r="Q671" i="8"/>
  <c r="Q679" i="8"/>
  <c r="Q687" i="8"/>
  <c r="Q695" i="8"/>
  <c r="Q703" i="8"/>
  <c r="Q711" i="8"/>
  <c r="Q719" i="8"/>
  <c r="Q727" i="8"/>
  <c r="Q735" i="8"/>
  <c r="Q743" i="8"/>
  <c r="Q751" i="8"/>
  <c r="Q759" i="8"/>
  <c r="Q767" i="8"/>
  <c r="Q775" i="8"/>
  <c r="Q783" i="8"/>
  <c r="Q791" i="8"/>
  <c r="Q799" i="8"/>
  <c r="Q807" i="8"/>
  <c r="Q815" i="8"/>
  <c r="Q823" i="8"/>
  <c r="Q831" i="8"/>
  <c r="Q839" i="8"/>
  <c r="Q847" i="8"/>
  <c r="Q855" i="8"/>
  <c r="Q863" i="8"/>
  <c r="Q871" i="8"/>
  <c r="Q879" i="8"/>
  <c r="Q887" i="8"/>
  <c r="Q895" i="8"/>
  <c r="Q903" i="8"/>
  <c r="Q911" i="8"/>
  <c r="Q919" i="8"/>
  <c r="Q927" i="8"/>
  <c r="Q935" i="8"/>
  <c r="Q943" i="8"/>
  <c r="Q951" i="8"/>
  <c r="Q959" i="8"/>
  <c r="Q967" i="8"/>
  <c r="Q975" i="8"/>
  <c r="Q983" i="8"/>
  <c r="Q991" i="8"/>
  <c r="Q999" i="8"/>
  <c r="Q1007" i="8"/>
  <c r="Q1015" i="8"/>
  <c r="Q1023" i="8"/>
  <c r="Q1031" i="8"/>
  <c r="Q1039" i="8"/>
  <c r="Q1047" i="8"/>
  <c r="Q1055" i="8"/>
  <c r="Q1063" i="8"/>
  <c r="Q1071" i="8"/>
  <c r="Q1079" i="8"/>
  <c r="Q1087" i="8"/>
  <c r="Q1095" i="8"/>
  <c r="Q1103" i="8"/>
  <c r="Q1111" i="8"/>
  <c r="Q1119" i="8"/>
  <c r="Q1127" i="8"/>
  <c r="Q1135" i="8"/>
  <c r="Q1143" i="8"/>
  <c r="Q1151" i="8"/>
  <c r="Q1159" i="8"/>
  <c r="Q1167" i="8"/>
  <c r="Q1175" i="8"/>
  <c r="Q1183" i="8"/>
  <c r="Q1191" i="8"/>
  <c r="Q1199" i="8"/>
  <c r="Q1207" i="8"/>
  <c r="Q1215" i="8"/>
  <c r="Q1223" i="8"/>
  <c r="Q1231" i="8"/>
  <c r="Q1239" i="8"/>
  <c r="Q1247" i="8"/>
  <c r="Q1255" i="8"/>
  <c r="Q1263" i="8"/>
  <c r="Q1271" i="8"/>
  <c r="Q1279" i="8"/>
  <c r="Q8" i="8"/>
  <c r="Q16" i="8"/>
  <c r="Q24" i="8"/>
  <c r="Q32" i="8"/>
  <c r="Q40" i="8"/>
  <c r="Q48" i="8"/>
  <c r="Q56" i="8"/>
  <c r="Q64" i="8"/>
  <c r="Q72" i="8"/>
  <c r="Q80" i="8"/>
  <c r="Q88" i="8"/>
  <c r="Q96" i="8"/>
  <c r="Q104" i="8"/>
  <c r="Q112" i="8"/>
  <c r="Q120" i="8"/>
  <c r="Q128" i="8"/>
  <c r="Q136" i="8"/>
  <c r="Q144" i="8"/>
  <c r="Q152" i="8"/>
  <c r="Q160" i="8"/>
  <c r="Q168" i="8"/>
  <c r="Q176" i="8"/>
  <c r="Q184" i="8"/>
  <c r="Q192" i="8"/>
  <c r="Q200" i="8"/>
  <c r="Q208" i="8"/>
  <c r="Q216" i="8"/>
  <c r="Q224" i="8"/>
  <c r="Q232" i="8"/>
  <c r="Q240" i="8"/>
  <c r="Q248" i="8"/>
  <c r="Q256" i="8"/>
  <c r="Q264" i="8"/>
  <c r="Q272" i="8"/>
  <c r="Q280" i="8"/>
  <c r="Q288" i="8"/>
  <c r="Q296" i="8"/>
  <c r="Q304" i="8"/>
  <c r="Q312" i="8"/>
  <c r="Q320" i="8"/>
  <c r="Q328" i="8"/>
  <c r="Q336" i="8"/>
  <c r="Q344" i="8"/>
  <c r="Q352" i="8"/>
  <c r="Q360" i="8"/>
  <c r="Q368" i="8"/>
  <c r="Q376" i="8"/>
  <c r="Q384" i="8"/>
  <c r="Q392" i="8"/>
  <c r="Q400" i="8"/>
  <c r="Q408" i="8"/>
  <c r="Q416" i="8"/>
  <c r="Q424" i="8"/>
  <c r="Q432" i="8"/>
  <c r="Q440" i="8"/>
  <c r="Q448" i="8"/>
  <c r="Q456" i="8"/>
  <c r="Q464" i="8"/>
  <c r="Q472" i="8"/>
  <c r="Q480" i="8"/>
  <c r="Q488" i="8"/>
  <c r="Q496" i="8"/>
  <c r="Q504" i="8"/>
  <c r="Q512" i="8"/>
  <c r="Q520" i="8"/>
  <c r="Q528" i="8"/>
  <c r="Q536" i="8"/>
  <c r="Q544" i="8"/>
  <c r="Q552" i="8"/>
  <c r="Q560" i="8"/>
  <c r="Q568" i="8"/>
  <c r="Q576" i="8"/>
  <c r="Q584" i="8"/>
  <c r="Q592" i="8"/>
  <c r="Q600" i="8"/>
  <c r="Q608" i="8"/>
  <c r="Q616" i="8"/>
  <c r="Q624" i="8"/>
  <c r="Q632" i="8"/>
  <c r="Q640" i="8"/>
  <c r="Q648" i="8"/>
  <c r="Q656" i="8"/>
  <c r="Q664" i="8"/>
  <c r="Q672" i="8"/>
  <c r="Q680" i="8"/>
  <c r="Q688" i="8"/>
  <c r="Q696" i="8"/>
  <c r="Q704" i="8"/>
  <c r="Q712" i="8"/>
  <c r="Q720" i="8"/>
  <c r="Q728" i="8"/>
  <c r="Q736" i="8"/>
  <c r="Q744" i="8"/>
  <c r="Q752" i="8"/>
  <c r="Q760" i="8"/>
  <c r="Q768" i="8"/>
  <c r="Q776" i="8"/>
  <c r="Q784" i="8"/>
  <c r="Q792" i="8"/>
  <c r="Q800" i="8"/>
  <c r="Q808" i="8"/>
  <c r="Q816" i="8"/>
  <c r="Q824" i="8"/>
  <c r="Q832" i="8"/>
  <c r="Q840" i="8"/>
  <c r="Q848" i="8"/>
  <c r="Q856" i="8"/>
  <c r="Q864" i="8"/>
  <c r="Q872" i="8"/>
  <c r="Q880" i="8"/>
  <c r="Q888" i="8"/>
  <c r="Q896" i="8"/>
  <c r="Q904" i="8"/>
  <c r="Q912" i="8"/>
  <c r="Q920" i="8"/>
  <c r="Q928" i="8"/>
  <c r="Q936" i="8"/>
  <c r="Q944" i="8"/>
  <c r="Q952" i="8"/>
  <c r="Q960" i="8"/>
  <c r="Q968" i="8"/>
  <c r="Q976" i="8"/>
  <c r="Q984" i="8"/>
  <c r="Q992" i="8"/>
  <c r="Q1000" i="8"/>
  <c r="Q1008" i="8"/>
  <c r="Q1016" i="8"/>
  <c r="Q1024" i="8"/>
  <c r="Q1032" i="8"/>
  <c r="Q1040" i="8"/>
  <c r="Q1048" i="8"/>
  <c r="Q1056" i="8"/>
  <c r="Q1064" i="8"/>
  <c r="Q1072" i="8"/>
  <c r="Q1080" i="8"/>
  <c r="Q1088" i="8"/>
  <c r="Q1096" i="8"/>
  <c r="Q1104" i="8"/>
  <c r="Q1112" i="8"/>
  <c r="Q1120" i="8"/>
  <c r="Q1128" i="8"/>
  <c r="Q1136" i="8"/>
  <c r="Q1144" i="8"/>
  <c r="Q1152" i="8"/>
  <c r="Q1160" i="8"/>
  <c r="Q1168" i="8"/>
  <c r="Q1176" i="8"/>
  <c r="Q1184" i="8"/>
  <c r="Q1192" i="8"/>
  <c r="Q1200" i="8"/>
  <c r="Q1208" i="8"/>
  <c r="Q1216" i="8"/>
  <c r="Q1224" i="8"/>
  <c r="Q1232" i="8"/>
  <c r="Q1240" i="8"/>
  <c r="Q1248" i="8"/>
  <c r="Q1256" i="8"/>
  <c r="Q1264" i="8"/>
  <c r="Q1272" i="8"/>
  <c r="Q1280" i="8"/>
  <c r="Q9" i="8"/>
  <c r="Q17" i="8"/>
  <c r="Q25" i="8"/>
  <c r="Q33" i="8"/>
  <c r="Q41" i="8"/>
  <c r="Q49" i="8"/>
  <c r="Q57" i="8"/>
  <c r="Q65" i="8"/>
  <c r="Q73" i="8"/>
  <c r="Q81" i="8"/>
  <c r="Q89" i="8"/>
  <c r="Q97" i="8"/>
  <c r="Q105" i="8"/>
  <c r="Q113" i="8"/>
  <c r="Q121" i="8"/>
  <c r="Q129" i="8"/>
  <c r="Q137" i="8"/>
  <c r="Q145" i="8"/>
  <c r="Q153" i="8"/>
  <c r="Q161" i="8"/>
  <c r="Q169" i="8"/>
  <c r="Q177" i="8"/>
  <c r="Q185" i="8"/>
  <c r="Q193" i="8"/>
  <c r="Q201" i="8"/>
  <c r="Q209" i="8"/>
  <c r="Q217" i="8"/>
  <c r="Q225" i="8"/>
  <c r="Q233" i="8"/>
  <c r="Q241" i="8"/>
  <c r="Q249" i="8"/>
  <c r="Q257" i="8"/>
  <c r="Q265" i="8"/>
  <c r="Q273" i="8"/>
  <c r="Q281" i="8"/>
  <c r="Q289" i="8"/>
  <c r="Q297" i="8"/>
  <c r="Q305" i="8"/>
  <c r="Q313" i="8"/>
  <c r="Q321" i="8"/>
  <c r="Q329" i="8"/>
  <c r="Q337" i="8"/>
  <c r="Q345" i="8"/>
  <c r="Q353" i="8"/>
  <c r="Q361" i="8"/>
  <c r="Q369" i="8"/>
  <c r="Q377" i="8"/>
  <c r="Q385" i="8"/>
  <c r="Q393" i="8"/>
  <c r="Q401" i="8"/>
  <c r="Q409" i="8"/>
  <c r="Q417" i="8"/>
  <c r="Q425" i="8"/>
  <c r="Q433" i="8"/>
  <c r="Q441" i="8"/>
  <c r="Q449" i="8"/>
  <c r="Q457" i="8"/>
  <c r="Q465" i="8"/>
  <c r="Q473" i="8"/>
  <c r="Q481" i="8"/>
  <c r="Q489" i="8"/>
  <c r="Q497" i="8"/>
  <c r="Q505" i="8"/>
  <c r="Q513" i="8"/>
  <c r="Q521" i="8"/>
  <c r="Q529" i="8"/>
  <c r="Q537" i="8"/>
  <c r="Q545" i="8"/>
  <c r="Q553" i="8"/>
  <c r="Q561" i="8"/>
  <c r="Q569" i="8"/>
  <c r="Q577" i="8"/>
  <c r="Q585" i="8"/>
  <c r="Q593" i="8"/>
  <c r="Q601" i="8"/>
  <c r="Q609" i="8"/>
  <c r="Q617" i="8"/>
  <c r="Q625" i="8"/>
  <c r="Q633" i="8"/>
  <c r="Q641" i="8"/>
  <c r="Q649" i="8"/>
  <c r="Q657" i="8"/>
  <c r="Q665" i="8"/>
  <c r="Q673" i="8"/>
  <c r="Q681" i="8"/>
  <c r="Q689" i="8"/>
  <c r="Q697" i="8"/>
  <c r="Q705" i="8"/>
  <c r="Q713" i="8"/>
  <c r="Q721" i="8"/>
  <c r="Q729" i="8"/>
  <c r="Q737" i="8"/>
  <c r="Q745" i="8"/>
  <c r="Q753" i="8"/>
  <c r="Q761" i="8"/>
  <c r="Q769" i="8"/>
  <c r="Q777" i="8"/>
  <c r="Q785" i="8"/>
  <c r="Q793" i="8"/>
  <c r="Q801" i="8"/>
  <c r="Q809" i="8"/>
  <c r="Q817" i="8"/>
  <c r="Q825" i="8"/>
  <c r="Q833" i="8"/>
  <c r="Q841" i="8"/>
  <c r="Q849" i="8"/>
  <c r="Q857" i="8"/>
  <c r="Q865" i="8"/>
  <c r="Q873" i="8"/>
  <c r="Q881" i="8"/>
  <c r="Q889" i="8"/>
  <c r="Q897" i="8"/>
  <c r="Q905" i="8"/>
  <c r="Q913" i="8"/>
  <c r="Q921" i="8"/>
  <c r="Q929" i="8"/>
  <c r="Q937" i="8"/>
  <c r="Q945" i="8"/>
  <c r="Q953" i="8"/>
  <c r="Q961" i="8"/>
  <c r="Q969" i="8"/>
  <c r="Q977" i="8"/>
  <c r="Q985" i="8"/>
  <c r="Q993" i="8"/>
  <c r="Q1001" i="8"/>
  <c r="Q1009" i="8"/>
  <c r="Q1017" i="8"/>
  <c r="Q1025" i="8"/>
  <c r="Q1033" i="8"/>
  <c r="Q1041" i="8"/>
  <c r="Q1049" i="8"/>
  <c r="Q1057" i="8"/>
  <c r="Q1065" i="8"/>
  <c r="Q1073" i="8"/>
  <c r="Q1081" i="8"/>
  <c r="Q1089" i="8"/>
  <c r="Q1097" i="8"/>
  <c r="Q1105" i="8"/>
  <c r="Q1113" i="8"/>
  <c r="Q1121" i="8"/>
  <c r="Q1129" i="8"/>
  <c r="Q1137" i="8"/>
  <c r="Q1145" i="8"/>
  <c r="Q1153" i="8"/>
  <c r="Q1161" i="8"/>
  <c r="Q1169" i="8"/>
  <c r="Q1177" i="8"/>
  <c r="Q1185" i="8"/>
  <c r="Q1193" i="8"/>
  <c r="Q1201" i="8"/>
  <c r="Q1209" i="8"/>
  <c r="Q1217" i="8"/>
  <c r="Q1225" i="8"/>
  <c r="Q1233" i="8"/>
  <c r="Q1241" i="8"/>
  <c r="Q1249" i="8"/>
  <c r="Q1257" i="8"/>
  <c r="Q1265" i="8"/>
  <c r="Q1273" i="8"/>
  <c r="Q1281" i="8"/>
  <c r="Q10" i="8"/>
  <c r="Q18" i="8"/>
  <c r="Q26" i="8"/>
  <c r="Q34" i="8"/>
  <c r="Q42" i="8"/>
  <c r="Q50" i="8"/>
  <c r="Q58" i="8"/>
  <c r="Q66" i="8"/>
  <c r="Q74" i="8"/>
  <c r="Q82" i="8"/>
  <c r="Q90" i="8"/>
  <c r="Q98" i="8"/>
  <c r="Q106" i="8"/>
  <c r="Q114" i="8"/>
  <c r="Q122" i="8"/>
  <c r="Q130" i="8"/>
  <c r="Q138" i="8"/>
  <c r="Q146" i="8"/>
  <c r="Q154" i="8"/>
  <c r="Q162" i="8"/>
  <c r="Q170" i="8"/>
  <c r="Q178" i="8"/>
  <c r="Q186" i="8"/>
  <c r="Q194" i="8"/>
  <c r="Q202" i="8"/>
  <c r="Q210" i="8"/>
  <c r="Q218" i="8"/>
  <c r="Q226" i="8"/>
  <c r="Q234" i="8"/>
  <c r="Q242" i="8"/>
  <c r="Q250" i="8"/>
  <c r="Q258" i="8"/>
  <c r="Q266" i="8"/>
  <c r="Q274" i="8"/>
  <c r="Q282" i="8"/>
  <c r="Q290" i="8"/>
  <c r="Q298" i="8"/>
  <c r="Q306" i="8"/>
  <c r="Q314" i="8"/>
  <c r="Q322" i="8"/>
  <c r="Q330" i="8"/>
  <c r="Q338" i="8"/>
  <c r="Q346" i="8"/>
  <c r="Q354" i="8"/>
  <c r="Q362" i="8"/>
  <c r="Q370" i="8"/>
  <c r="Q378" i="8"/>
  <c r="Q386" i="8"/>
  <c r="Q394" i="8"/>
  <c r="Q402" i="8"/>
  <c r="Q410" i="8"/>
  <c r="Q418" i="8"/>
  <c r="Q426" i="8"/>
  <c r="Q434" i="8"/>
  <c r="Q442" i="8"/>
  <c r="Q450" i="8"/>
  <c r="Q458" i="8"/>
  <c r="Q466" i="8"/>
  <c r="Q474" i="8"/>
  <c r="Q482" i="8"/>
  <c r="Q490" i="8"/>
  <c r="Q498" i="8"/>
  <c r="Q506" i="8"/>
  <c r="Q514" i="8"/>
  <c r="Q522" i="8"/>
  <c r="Q530" i="8"/>
  <c r="Q538" i="8"/>
  <c r="Q546" i="8"/>
  <c r="Q554" i="8"/>
  <c r="Q562" i="8"/>
  <c r="Q570" i="8"/>
  <c r="Q578" i="8"/>
  <c r="Q586" i="8"/>
  <c r="Q594" i="8"/>
  <c r="Q602" i="8"/>
  <c r="Q610" i="8"/>
  <c r="Q618" i="8"/>
  <c r="Q626" i="8"/>
  <c r="Q634" i="8"/>
  <c r="Q642" i="8"/>
  <c r="Q650" i="8"/>
  <c r="Q658" i="8"/>
  <c r="Q666" i="8"/>
  <c r="Q674" i="8"/>
  <c r="Q682" i="8"/>
  <c r="Q690" i="8"/>
  <c r="Q698" i="8"/>
  <c r="Q706" i="8"/>
  <c r="Q714" i="8"/>
  <c r="Q722" i="8"/>
  <c r="Q730" i="8"/>
  <c r="Q738" i="8"/>
  <c r="Q746" i="8"/>
  <c r="Q754" i="8"/>
  <c r="Q762" i="8"/>
  <c r="Q770" i="8"/>
  <c r="Q778" i="8"/>
  <c r="Q786" i="8"/>
  <c r="Q794" i="8"/>
  <c r="Q802" i="8"/>
  <c r="Q810" i="8"/>
  <c r="Q818" i="8"/>
  <c r="Q826" i="8"/>
  <c r="Q834" i="8"/>
  <c r="Q842" i="8"/>
  <c r="Q850" i="8"/>
  <c r="Q858" i="8"/>
  <c r="Q866" i="8"/>
  <c r="Q874" i="8"/>
  <c r="Q882" i="8"/>
  <c r="Q890" i="8"/>
  <c r="Q898" i="8"/>
  <c r="Q906" i="8"/>
  <c r="Q914" i="8"/>
  <c r="Q922" i="8"/>
  <c r="Q930" i="8"/>
  <c r="Q938" i="8"/>
  <c r="Q946" i="8"/>
  <c r="Q954" i="8"/>
  <c r="Q962" i="8"/>
  <c r="Q970" i="8"/>
  <c r="Q978" i="8"/>
  <c r="Q986" i="8"/>
  <c r="Q994" i="8"/>
  <c r="Q1002" i="8"/>
  <c r="Q1010" i="8"/>
  <c r="Q1018" i="8"/>
  <c r="Q1026" i="8"/>
  <c r="Q1034" i="8"/>
  <c r="Q1042" i="8"/>
  <c r="Q1050" i="8"/>
  <c r="Q1058" i="8"/>
  <c r="Q1066" i="8"/>
  <c r="Q1074" i="8"/>
  <c r="Q1082" i="8"/>
  <c r="Q1090" i="8"/>
  <c r="Q1098" i="8"/>
  <c r="Q1106" i="8"/>
  <c r="Q1114" i="8"/>
  <c r="Q1122" i="8"/>
  <c r="Q1130" i="8"/>
  <c r="Q1138" i="8"/>
  <c r="Q1146" i="8"/>
  <c r="Q1154" i="8"/>
  <c r="Q1162" i="8"/>
  <c r="Q1170" i="8"/>
  <c r="Q1178" i="8"/>
  <c r="Q1186" i="8"/>
  <c r="Q1194" i="8"/>
  <c r="Q1202" i="8"/>
  <c r="Q1210" i="8"/>
  <c r="Q1218" i="8"/>
  <c r="Q1226" i="8"/>
  <c r="Q1234" i="8"/>
  <c r="Q1242" i="8"/>
  <c r="Q1250" i="8"/>
  <c r="Q1258" i="8"/>
  <c r="Q1266" i="8"/>
  <c r="Q1274" i="8"/>
  <c r="Q1282" i="8"/>
  <c r="Q11" i="8"/>
  <c r="Q19" i="8"/>
  <c r="Q27" i="8"/>
  <c r="Q35" i="8"/>
  <c r="Q43" i="8"/>
  <c r="Q51" i="8"/>
  <c r="Q59" i="8"/>
  <c r="Q67" i="8"/>
  <c r="Q75" i="8"/>
  <c r="Q83" i="8"/>
  <c r="Q91" i="8"/>
  <c r="Q99" i="8"/>
  <c r="Q107" i="8"/>
  <c r="Q115" i="8"/>
  <c r="Q123" i="8"/>
  <c r="Q131" i="8"/>
  <c r="Q139" i="8"/>
  <c r="Q147" i="8"/>
  <c r="Q155" i="8"/>
  <c r="Q163" i="8"/>
  <c r="Q171" i="8"/>
  <c r="Q179" i="8"/>
  <c r="Q187" i="8"/>
  <c r="Q195" i="8"/>
  <c r="Q203" i="8"/>
  <c r="Q211" i="8"/>
  <c r="Q219" i="8"/>
  <c r="Q227" i="8"/>
  <c r="Q235" i="8"/>
  <c r="Q243" i="8"/>
  <c r="Q251" i="8"/>
  <c r="Q259" i="8"/>
  <c r="Q267" i="8"/>
  <c r="Q275" i="8"/>
  <c r="Q283" i="8"/>
  <c r="Q291" i="8"/>
  <c r="Q299" i="8"/>
  <c r="Q307" i="8"/>
  <c r="Q315" i="8"/>
  <c r="Q323" i="8"/>
  <c r="Q331" i="8"/>
  <c r="Q339" i="8"/>
  <c r="Q347" i="8"/>
  <c r="Q355" i="8"/>
  <c r="Q363" i="8"/>
  <c r="Q371" i="8"/>
  <c r="Q379" i="8"/>
  <c r="Q387" i="8"/>
  <c r="Q395" i="8"/>
  <c r="Q403" i="8"/>
  <c r="Q411" i="8"/>
  <c r="Q419" i="8"/>
  <c r="Q427" i="8"/>
  <c r="Q435" i="8"/>
  <c r="Q443" i="8"/>
  <c r="Q451" i="8"/>
  <c r="Q459" i="8"/>
  <c r="Q467" i="8"/>
  <c r="Q475" i="8"/>
  <c r="Q483" i="8"/>
  <c r="Q491" i="8"/>
  <c r="Q499" i="8"/>
  <c r="Q507" i="8"/>
  <c r="Q515" i="8"/>
  <c r="Q523" i="8"/>
  <c r="Q531" i="8"/>
  <c r="Q539" i="8"/>
  <c r="Q547" i="8"/>
  <c r="Q555" i="8"/>
  <c r="Q563" i="8"/>
  <c r="Q571" i="8"/>
  <c r="Q579" i="8"/>
  <c r="Q587" i="8"/>
  <c r="Q595" i="8"/>
  <c r="Q603" i="8"/>
  <c r="Q611" i="8"/>
  <c r="Q619" i="8"/>
  <c r="Q627" i="8"/>
  <c r="Q635" i="8"/>
  <c r="Q643" i="8"/>
  <c r="Q651" i="8"/>
  <c r="Q659" i="8"/>
  <c r="Q667" i="8"/>
  <c r="Q675" i="8"/>
  <c r="Q683" i="8"/>
  <c r="Q691" i="8"/>
  <c r="Q699" i="8"/>
  <c r="Q707" i="8"/>
  <c r="Q715" i="8"/>
  <c r="Q723" i="8"/>
  <c r="Q731" i="8"/>
  <c r="Q739" i="8"/>
  <c r="Q747" i="8"/>
  <c r="Q755" i="8"/>
  <c r="Q763" i="8"/>
  <c r="Q771" i="8"/>
  <c r="Q779" i="8"/>
  <c r="Q787" i="8"/>
  <c r="Q795" i="8"/>
  <c r="Q803" i="8"/>
  <c r="Q811" i="8"/>
  <c r="Q819" i="8"/>
  <c r="Q827" i="8"/>
  <c r="Q835" i="8"/>
  <c r="Q843" i="8"/>
  <c r="Q851" i="8"/>
  <c r="Q859" i="8"/>
  <c r="Q867" i="8"/>
  <c r="Q875" i="8"/>
  <c r="Q883" i="8"/>
  <c r="Q891" i="8"/>
  <c r="Q899" i="8"/>
  <c r="Q907" i="8"/>
  <c r="Q915" i="8"/>
  <c r="Q923" i="8"/>
  <c r="Q931" i="8"/>
  <c r="Q939" i="8"/>
  <c r="Q947" i="8"/>
  <c r="Q955" i="8"/>
  <c r="Q963" i="8"/>
  <c r="Q971" i="8"/>
  <c r="Q979" i="8"/>
  <c r="Q987" i="8"/>
  <c r="Q995" i="8"/>
  <c r="Q1003" i="8"/>
  <c r="Q1011" i="8"/>
  <c r="Q1019" i="8"/>
  <c r="Q1027" i="8"/>
  <c r="Q1035" i="8"/>
  <c r="Q1043" i="8"/>
  <c r="Q1051" i="8"/>
  <c r="Q1059" i="8"/>
  <c r="Q1067" i="8"/>
  <c r="Q1075" i="8"/>
  <c r="Q1083" i="8"/>
  <c r="Q1091" i="8"/>
  <c r="Q1099" i="8"/>
  <c r="Q1107" i="8"/>
  <c r="Q1115" i="8"/>
  <c r="Q1123" i="8"/>
  <c r="Q1131" i="8"/>
  <c r="Q1139" i="8"/>
  <c r="Q1147" i="8"/>
  <c r="Q1155" i="8"/>
  <c r="Q1163" i="8"/>
  <c r="Q1171" i="8"/>
  <c r="Q1179" i="8"/>
  <c r="Q1187" i="8"/>
  <c r="Q1195" i="8"/>
  <c r="Q1203" i="8"/>
  <c r="Q1211" i="8"/>
  <c r="Q1219" i="8"/>
  <c r="Q1227" i="8"/>
  <c r="Q1235" i="8"/>
  <c r="Q1243" i="8"/>
  <c r="Q1251" i="8"/>
  <c r="Q1259" i="8"/>
  <c r="Q1267" i="8"/>
  <c r="Q1275" i="8"/>
  <c r="Q1283" i="8"/>
  <c r="Q4" i="8"/>
  <c r="Q12" i="8"/>
  <c r="Q20" i="8"/>
  <c r="Q28" i="8"/>
  <c r="Q36" i="8"/>
  <c r="Q44" i="8"/>
  <c r="Q52" i="8"/>
  <c r="Q60" i="8"/>
  <c r="Q68" i="8"/>
  <c r="Q76" i="8"/>
  <c r="Q84" i="8"/>
  <c r="Q92" i="8"/>
  <c r="Q100" i="8"/>
  <c r="Q108" i="8"/>
  <c r="Q116" i="8"/>
  <c r="Q124" i="8"/>
  <c r="Q132" i="8"/>
  <c r="Q140" i="8"/>
  <c r="Q148" i="8"/>
  <c r="Q156" i="8"/>
  <c r="Q164" i="8"/>
  <c r="Q172" i="8"/>
  <c r="Q180" i="8"/>
  <c r="Q188" i="8"/>
  <c r="Q196" i="8"/>
  <c r="Q204" i="8"/>
  <c r="Q212" i="8"/>
  <c r="Q220" i="8"/>
  <c r="Q228" i="8"/>
  <c r="Q236" i="8"/>
  <c r="Q244" i="8"/>
  <c r="Q252" i="8"/>
  <c r="Q260" i="8"/>
  <c r="Q268" i="8"/>
  <c r="Q276" i="8"/>
  <c r="Q284" i="8"/>
  <c r="Q292" i="8"/>
  <c r="Q300" i="8"/>
  <c r="Q308" i="8"/>
  <c r="Q316" i="8"/>
  <c r="Q324" i="8"/>
  <c r="Q332" i="8"/>
  <c r="Q340" i="8"/>
  <c r="Q348" i="8"/>
  <c r="Q356" i="8"/>
  <c r="Q364" i="8"/>
  <c r="Q372" i="8"/>
  <c r="Q380" i="8"/>
  <c r="Q388" i="8"/>
  <c r="Q396" i="8"/>
  <c r="Q404" i="8"/>
  <c r="Q412" i="8"/>
  <c r="Q420" i="8"/>
  <c r="Q428" i="8"/>
  <c r="Q436" i="8"/>
  <c r="Q444" i="8"/>
  <c r="Q452" i="8"/>
  <c r="Q460" i="8"/>
  <c r="Q468" i="8"/>
  <c r="Q476" i="8"/>
  <c r="Q484" i="8"/>
  <c r="Q492" i="8"/>
  <c r="Q500" i="8"/>
  <c r="Q508" i="8"/>
  <c r="Q516" i="8"/>
  <c r="Q524" i="8"/>
  <c r="Q532" i="8"/>
  <c r="Q540" i="8"/>
  <c r="Q548" i="8"/>
  <c r="Q556" i="8"/>
  <c r="Q564" i="8"/>
  <c r="Q572" i="8"/>
  <c r="Q580" i="8"/>
  <c r="Q588" i="8"/>
  <c r="Q596" i="8"/>
  <c r="Q604" i="8"/>
  <c r="Q612" i="8"/>
  <c r="Q620" i="8"/>
  <c r="Q628" i="8"/>
  <c r="Q636" i="8"/>
  <c r="Q644" i="8"/>
  <c r="Q652" i="8"/>
  <c r="Q660" i="8"/>
  <c r="Q668" i="8"/>
  <c r="Q676" i="8"/>
  <c r="Q684" i="8"/>
  <c r="Q692" i="8"/>
  <c r="Q700" i="8"/>
  <c r="Q708" i="8"/>
  <c r="Q716" i="8"/>
  <c r="Q724" i="8"/>
  <c r="Q732" i="8"/>
  <c r="Q740" i="8"/>
  <c r="Q748" i="8"/>
  <c r="Q756" i="8"/>
  <c r="Q764" i="8"/>
  <c r="Q772" i="8"/>
  <c r="Q780" i="8"/>
  <c r="Q788" i="8"/>
  <c r="Q796" i="8"/>
  <c r="Q804" i="8"/>
  <c r="Q812" i="8"/>
  <c r="Q820" i="8"/>
  <c r="Q828" i="8"/>
  <c r="Q836" i="8"/>
  <c r="Q844" i="8"/>
  <c r="Q852" i="8"/>
  <c r="Q860" i="8"/>
  <c r="Q868" i="8"/>
  <c r="Q876" i="8"/>
  <c r="Q884" i="8"/>
  <c r="Q892" i="8"/>
  <c r="Q900" i="8"/>
  <c r="Q908" i="8"/>
  <c r="Q916" i="8"/>
  <c r="Q924" i="8"/>
  <c r="Q932" i="8"/>
  <c r="Q940" i="8"/>
  <c r="Q948" i="8"/>
  <c r="Q956" i="8"/>
  <c r="Q964" i="8"/>
  <c r="Q972" i="8"/>
  <c r="Q980" i="8"/>
  <c r="Q988" i="8"/>
  <c r="Q996" i="8"/>
  <c r="Q1004" i="8"/>
  <c r="Q1012" i="8"/>
  <c r="Q1020" i="8"/>
  <c r="Q1028" i="8"/>
  <c r="Q1036" i="8"/>
  <c r="Q1044" i="8"/>
  <c r="Q1052" i="8"/>
  <c r="Q1060" i="8"/>
  <c r="Q1068" i="8"/>
  <c r="Q1076" i="8"/>
  <c r="Q1084" i="8"/>
  <c r="Q1092" i="8"/>
  <c r="Q1100" i="8"/>
  <c r="Q1108" i="8"/>
  <c r="Q1116" i="8"/>
  <c r="Q1124" i="8"/>
  <c r="Q1132" i="8"/>
  <c r="Q1140" i="8"/>
  <c r="Q1148" i="8"/>
  <c r="Q1156" i="8"/>
  <c r="Q1164" i="8"/>
  <c r="Q1172" i="8"/>
  <c r="Q1180" i="8"/>
  <c r="Q1188" i="8"/>
  <c r="Q1196" i="8"/>
  <c r="Q1204" i="8"/>
  <c r="Q1212" i="8"/>
  <c r="Q1220" i="8"/>
  <c r="Q1228" i="8"/>
  <c r="Q1236" i="8"/>
  <c r="Q1244" i="8"/>
  <c r="Q1252" i="8"/>
  <c r="Q1260" i="8"/>
  <c r="Q1268" i="8"/>
  <c r="Q1276" i="8"/>
  <c r="Q1284" i="8"/>
  <c r="Q61" i="8"/>
  <c r="Q125" i="8"/>
  <c r="Q189" i="8"/>
  <c r="Q253" i="8"/>
  <c r="Q317" i="8"/>
  <c r="Q381" i="8"/>
  <c r="Q445" i="8"/>
  <c r="Q509" i="8"/>
  <c r="Q573" i="8"/>
  <c r="Q637" i="8"/>
  <c r="Q701" i="8"/>
  <c r="Q765" i="8"/>
  <c r="Q829" i="8"/>
  <c r="Q893" i="8"/>
  <c r="Q957" i="8"/>
  <c r="Q1021" i="8"/>
  <c r="Q1085" i="8"/>
  <c r="Q1149" i="8"/>
  <c r="Q1213" i="8"/>
  <c r="Q1277" i="8"/>
  <c r="Q1293" i="8"/>
  <c r="Q1301" i="8"/>
  <c r="Q1309" i="8"/>
  <c r="Q1317" i="8"/>
  <c r="Q1325" i="8"/>
  <c r="Q1333" i="8"/>
  <c r="Q1341" i="8"/>
  <c r="Q1349" i="8"/>
  <c r="Q1357" i="8"/>
  <c r="Q1365" i="8"/>
  <c r="Q1373" i="8"/>
  <c r="Q1381" i="8"/>
  <c r="Q1389" i="8"/>
  <c r="Q1397" i="8"/>
  <c r="Q1405" i="8"/>
  <c r="Q1413" i="8"/>
  <c r="Q1421" i="8"/>
  <c r="Q1429" i="8"/>
  <c r="Q1437" i="8"/>
  <c r="Q1445" i="8"/>
  <c r="Q1453" i="8"/>
  <c r="Q1461" i="8"/>
  <c r="Q1469" i="8"/>
  <c r="Q1477" i="8"/>
  <c r="Q1485" i="8"/>
  <c r="Q1493" i="8"/>
  <c r="Q1501" i="8"/>
  <c r="Q1509" i="8"/>
  <c r="Q1517" i="8"/>
  <c r="Q1525" i="8"/>
  <c r="Q1533" i="8"/>
  <c r="Q1541" i="8"/>
  <c r="Q1549" i="8"/>
  <c r="Q1557" i="8"/>
  <c r="Q1565" i="8"/>
  <c r="Q1573" i="8"/>
  <c r="Q1581" i="8"/>
  <c r="Q1589" i="8"/>
  <c r="Q1597" i="8"/>
  <c r="Q1605" i="8"/>
  <c r="Q1613" i="8"/>
  <c r="Q1621" i="8"/>
  <c r="Q1629" i="8"/>
  <c r="Q1637" i="8"/>
  <c r="Q1645" i="8"/>
  <c r="Q1653" i="8"/>
  <c r="Q1661" i="8"/>
  <c r="Q1669" i="8"/>
  <c r="Q1677" i="8"/>
  <c r="Q1685" i="8"/>
  <c r="Q5" i="8"/>
  <c r="Q69" i="8"/>
  <c r="Q133" i="8"/>
  <c r="Q197" i="8"/>
  <c r="Q261" i="8"/>
  <c r="Q325" i="8"/>
  <c r="Q389" i="8"/>
  <c r="Q453" i="8"/>
  <c r="Q517" i="8"/>
  <c r="Q581" i="8"/>
  <c r="Q645" i="8"/>
  <c r="Q709" i="8"/>
  <c r="Q773" i="8"/>
  <c r="Q837" i="8"/>
  <c r="Q901" i="8"/>
  <c r="Q965" i="8"/>
  <c r="Q1029" i="8"/>
  <c r="Q1093" i="8"/>
  <c r="Q1157" i="8"/>
  <c r="Q1221" i="8"/>
  <c r="Q1285" i="8"/>
  <c r="Q1294" i="8"/>
  <c r="Q1302" i="8"/>
  <c r="Q1310" i="8"/>
  <c r="Q1318" i="8"/>
  <c r="Q1326" i="8"/>
  <c r="Q1334" i="8"/>
  <c r="Q1342" i="8"/>
  <c r="Q1350" i="8"/>
  <c r="Q1358" i="8"/>
  <c r="Q1366" i="8"/>
  <c r="Q1374" i="8"/>
  <c r="Q1382" i="8"/>
  <c r="Q1390" i="8"/>
  <c r="Q1398" i="8"/>
  <c r="Q1406" i="8"/>
  <c r="Q1414" i="8"/>
  <c r="Q1422" i="8"/>
  <c r="Q1430" i="8"/>
  <c r="Q1438" i="8"/>
  <c r="Q1446" i="8"/>
  <c r="Q1454" i="8"/>
  <c r="Q1462" i="8"/>
  <c r="Q1470" i="8"/>
  <c r="Q1478" i="8"/>
  <c r="Q1486" i="8"/>
  <c r="Q1494" i="8"/>
  <c r="Q1502" i="8"/>
  <c r="Q1510" i="8"/>
  <c r="Q1518" i="8"/>
  <c r="Q1526" i="8"/>
  <c r="Q1534" i="8"/>
  <c r="Q1542" i="8"/>
  <c r="Q1550" i="8"/>
  <c r="Q1558" i="8"/>
  <c r="Q1566" i="8"/>
  <c r="Q1574" i="8"/>
  <c r="Q1582" i="8"/>
  <c r="Q1590" i="8"/>
  <c r="Q1598" i="8"/>
  <c r="Q1606" i="8"/>
  <c r="Q1614" i="8"/>
  <c r="Q1622" i="8"/>
  <c r="Q1630" i="8"/>
  <c r="Q1638" i="8"/>
  <c r="Q1646" i="8"/>
  <c r="Q1654" i="8"/>
  <c r="Q1662" i="8"/>
  <c r="Q1670" i="8"/>
  <c r="Q1678" i="8"/>
  <c r="Q1686" i="8"/>
  <c r="Q1694" i="8"/>
  <c r="Q1702" i="8"/>
  <c r="Q1710" i="8"/>
  <c r="Q1718" i="8"/>
  <c r="Q1726" i="8"/>
  <c r="Q1734" i="8"/>
  <c r="Q1742" i="8"/>
  <c r="Q1750" i="8"/>
  <c r="Q1758" i="8"/>
  <c r="Q1766" i="8"/>
  <c r="Q1774" i="8"/>
  <c r="Q1782" i="8"/>
  <c r="Q1790" i="8"/>
  <c r="Q1798" i="8"/>
  <c r="Q1806" i="8"/>
  <c r="Q1814" i="8"/>
  <c r="Q1822" i="8"/>
  <c r="Q1830" i="8"/>
  <c r="Q1838" i="8"/>
  <c r="Q1846" i="8"/>
  <c r="Q1854" i="8"/>
  <c r="Q1862" i="8"/>
  <c r="Q1870" i="8"/>
  <c r="Q1878" i="8"/>
  <c r="Q1886" i="8"/>
  <c r="Q1894" i="8"/>
  <c r="Q1902" i="8"/>
  <c r="Q1910" i="8"/>
  <c r="Q1918" i="8"/>
  <c r="Q1926" i="8"/>
  <c r="Q1934" i="8"/>
  <c r="Q1942" i="8"/>
  <c r="Q1950" i="8"/>
  <c r="Q1958" i="8"/>
  <c r="Q1966" i="8"/>
  <c r="Q1974" i="8"/>
  <c r="Q1982" i="8"/>
  <c r="Q1990" i="8"/>
  <c r="Q1998" i="8"/>
  <c r="Q2006" i="8"/>
  <c r="Q2014" i="8"/>
  <c r="Q2022" i="8"/>
  <c r="Q2030" i="8"/>
  <c r="Q2038" i="8"/>
  <c r="Q2046" i="8"/>
  <c r="Q2054" i="8"/>
  <c r="Q2062" i="8"/>
  <c r="Q2070" i="8"/>
  <c r="Q2078" i="8"/>
  <c r="Q2086" i="8"/>
  <c r="Q2094" i="8"/>
  <c r="Q2102" i="8"/>
  <c r="Q2110" i="8"/>
  <c r="Q2118" i="8"/>
  <c r="Q2126" i="8"/>
  <c r="Q2134" i="8"/>
  <c r="Q2142" i="8"/>
  <c r="Q2150" i="8"/>
  <c r="Q2158" i="8"/>
  <c r="Q2166" i="8"/>
  <c r="Q2174" i="8"/>
  <c r="Q2182" i="8"/>
  <c r="Q2190" i="8"/>
  <c r="Q2198" i="8"/>
  <c r="Q2206" i="8"/>
  <c r="Q2214" i="8"/>
  <c r="Q2222" i="8"/>
  <c r="Q2230" i="8"/>
  <c r="Q2238" i="8"/>
  <c r="Q13" i="8"/>
  <c r="Q77" i="8"/>
  <c r="Q141" i="8"/>
  <c r="Q205" i="8"/>
  <c r="Q269" i="8"/>
  <c r="Q333" i="8"/>
  <c r="Q397" i="8"/>
  <c r="Q461" i="8"/>
  <c r="Q525" i="8"/>
  <c r="Q589" i="8"/>
  <c r="Q653" i="8"/>
  <c r="Q717" i="8"/>
  <c r="Q781" i="8"/>
  <c r="Q845" i="8"/>
  <c r="Q909" i="8"/>
  <c r="Q973" i="8"/>
  <c r="Q1037" i="8"/>
  <c r="Q1101" i="8"/>
  <c r="Q1165" i="8"/>
  <c r="Q1229" i="8"/>
  <c r="Q1287" i="8"/>
  <c r="Q1295" i="8"/>
  <c r="Q1303" i="8"/>
  <c r="Q1311" i="8"/>
  <c r="Q1319" i="8"/>
  <c r="Q1327" i="8"/>
  <c r="Q1335" i="8"/>
  <c r="Q1343" i="8"/>
  <c r="Q1351" i="8"/>
  <c r="Q1359" i="8"/>
  <c r="Q1367" i="8"/>
  <c r="Q1375" i="8"/>
  <c r="Q1383" i="8"/>
  <c r="Q1391" i="8"/>
  <c r="Q1399" i="8"/>
  <c r="Q1407" i="8"/>
  <c r="Q1415" i="8"/>
  <c r="Q1423" i="8"/>
  <c r="Q1431" i="8"/>
  <c r="Q1439" i="8"/>
  <c r="Q1447" i="8"/>
  <c r="Q1455" i="8"/>
  <c r="Q1463" i="8"/>
  <c r="Q1471" i="8"/>
  <c r="Q1479" i="8"/>
  <c r="Q1487" i="8"/>
  <c r="Q1495" i="8"/>
  <c r="Q1503" i="8"/>
  <c r="Q1511" i="8"/>
  <c r="Q1519" i="8"/>
  <c r="Q1527" i="8"/>
  <c r="Q1535" i="8"/>
  <c r="Q1543" i="8"/>
  <c r="Q1551" i="8"/>
  <c r="Q1559" i="8"/>
  <c r="Q1567" i="8"/>
  <c r="Q1575" i="8"/>
  <c r="Q1583" i="8"/>
  <c r="Q1591" i="8"/>
  <c r="Q1599" i="8"/>
  <c r="Q1607" i="8"/>
  <c r="Q1615" i="8"/>
  <c r="Q1623" i="8"/>
  <c r="Q1631" i="8"/>
  <c r="Q1639" i="8"/>
  <c r="Q1647" i="8"/>
  <c r="Q1655" i="8"/>
  <c r="Q1663" i="8"/>
  <c r="Q1671" i="8"/>
  <c r="Q1679" i="8"/>
  <c r="Q1687" i="8"/>
  <c r="Q1695" i="8"/>
  <c r="Q1703" i="8"/>
  <c r="Q1711" i="8"/>
  <c r="Q1719" i="8"/>
  <c r="Q1727" i="8"/>
  <c r="Q1735" i="8"/>
  <c r="Q1743" i="8"/>
  <c r="Q1751" i="8"/>
  <c r="Q1759" i="8"/>
  <c r="Q1767" i="8"/>
  <c r="Q1775" i="8"/>
  <c r="Q1783" i="8"/>
  <c r="Q1791" i="8"/>
  <c r="Q1799" i="8"/>
  <c r="Q1807" i="8"/>
  <c r="Q1815" i="8"/>
  <c r="Q1823" i="8"/>
  <c r="Q1831" i="8"/>
  <c r="Q1839" i="8"/>
  <c r="Q1847" i="8"/>
  <c r="Q1855" i="8"/>
  <c r="Q1863" i="8"/>
  <c r="Q1871" i="8"/>
  <c r="Q1879" i="8"/>
  <c r="Q1887" i="8"/>
  <c r="Q1895" i="8"/>
  <c r="Q1903" i="8"/>
  <c r="Q1911" i="8"/>
  <c r="Q1919" i="8"/>
  <c r="Q1927" i="8"/>
  <c r="Q1935" i="8"/>
  <c r="Q1943" i="8"/>
  <c r="Q1951" i="8"/>
  <c r="Q1959" i="8"/>
  <c r="Q1967" i="8"/>
  <c r="Q1975" i="8"/>
  <c r="Q1983" i="8"/>
  <c r="Q1991" i="8"/>
  <c r="Q1999" i="8"/>
  <c r="Q2007" i="8"/>
  <c r="Q2015" i="8"/>
  <c r="Q2023" i="8"/>
  <c r="Q2031" i="8"/>
  <c r="Q2039" i="8"/>
  <c r="Q2047" i="8"/>
  <c r="Q2055" i="8"/>
  <c r="Q2063" i="8"/>
  <c r="Q2071" i="8"/>
  <c r="Q2079" i="8"/>
  <c r="Q2087" i="8"/>
  <c r="Q2095" i="8"/>
  <c r="Q2103" i="8"/>
  <c r="Q2111" i="8"/>
  <c r="Q2119" i="8"/>
  <c r="Q2127" i="8"/>
  <c r="Q2135" i="8"/>
  <c r="Q2143" i="8"/>
  <c r="Q2151" i="8"/>
  <c r="Q2159" i="8"/>
  <c r="Q2167" i="8"/>
  <c r="Q2175" i="8"/>
  <c r="Q2183" i="8"/>
  <c r="Q2191" i="8"/>
  <c r="Q2199" i="8"/>
  <c r="Q2207" i="8"/>
  <c r="Q2215" i="8"/>
  <c r="Q2223" i="8"/>
  <c r="Q2231" i="8"/>
  <c r="Q2239" i="8"/>
  <c r="Q21" i="8"/>
  <c r="Q85" i="8"/>
  <c r="Q149" i="8"/>
  <c r="Q213" i="8"/>
  <c r="Q277" i="8"/>
  <c r="Q341" i="8"/>
  <c r="Q405" i="8"/>
  <c r="Q469" i="8"/>
  <c r="Q533" i="8"/>
  <c r="Q597" i="8"/>
  <c r="Q661" i="8"/>
  <c r="Q725" i="8"/>
  <c r="Q789" i="8"/>
  <c r="Q853" i="8"/>
  <c r="Q917" i="8"/>
  <c r="Q981" i="8"/>
  <c r="Q1045" i="8"/>
  <c r="Q1109" i="8"/>
  <c r="Q1173" i="8"/>
  <c r="Q1237" i="8"/>
  <c r="Q1288" i="8"/>
  <c r="Q1296" i="8"/>
  <c r="Q1304" i="8"/>
  <c r="Q1312" i="8"/>
  <c r="Q1320" i="8"/>
  <c r="Q1328" i="8"/>
  <c r="Q1336" i="8"/>
  <c r="Q1344" i="8"/>
  <c r="Q1352" i="8"/>
  <c r="Q1360" i="8"/>
  <c r="Q1368" i="8"/>
  <c r="Q1376" i="8"/>
  <c r="Q1384" i="8"/>
  <c r="Q1392" i="8"/>
  <c r="Q1400" i="8"/>
  <c r="Q1408" i="8"/>
  <c r="Q1416" i="8"/>
  <c r="Q1424" i="8"/>
  <c r="Q1432" i="8"/>
  <c r="Q1440" i="8"/>
  <c r="Q1448" i="8"/>
  <c r="Q1456" i="8"/>
  <c r="Q1464" i="8"/>
  <c r="Q1472" i="8"/>
  <c r="Q1480" i="8"/>
  <c r="Q1488" i="8"/>
  <c r="Q1496" i="8"/>
  <c r="Q1504" i="8"/>
  <c r="Q1512" i="8"/>
  <c r="Q1520" i="8"/>
  <c r="Q1528" i="8"/>
  <c r="Q1536" i="8"/>
  <c r="Q1544" i="8"/>
  <c r="Q1552" i="8"/>
  <c r="Q1560" i="8"/>
  <c r="Q1568" i="8"/>
  <c r="Q1576" i="8"/>
  <c r="Q1584" i="8"/>
  <c r="Q1592" i="8"/>
  <c r="Q1600" i="8"/>
  <c r="Q1608" i="8"/>
  <c r="Q1616" i="8"/>
  <c r="Q1624" i="8"/>
  <c r="Q1632" i="8"/>
  <c r="Q1640" i="8"/>
  <c r="Q1648" i="8"/>
  <c r="Q1656" i="8"/>
  <c r="Q1664" i="8"/>
  <c r="Q1672" i="8"/>
  <c r="Q1680" i="8"/>
  <c r="Q1688" i="8"/>
  <c r="Q1696" i="8"/>
  <c r="Q1704" i="8"/>
  <c r="Q1712" i="8"/>
  <c r="Q1720" i="8"/>
  <c r="Q1728" i="8"/>
  <c r="Q1736" i="8"/>
  <c r="Q1744" i="8"/>
  <c r="Q1752" i="8"/>
  <c r="Q1760" i="8"/>
  <c r="Q1768" i="8"/>
  <c r="Q1776" i="8"/>
  <c r="Q1784" i="8"/>
  <c r="Q1792" i="8"/>
  <c r="Q1800" i="8"/>
  <c r="Q1808" i="8"/>
  <c r="Q1816" i="8"/>
  <c r="Q1824" i="8"/>
  <c r="Q1832" i="8"/>
  <c r="Q1840" i="8"/>
  <c r="Q1848" i="8"/>
  <c r="Q1856" i="8"/>
  <c r="Q1864" i="8"/>
  <c r="Q1872" i="8"/>
  <c r="Q1880" i="8"/>
  <c r="Q1888" i="8"/>
  <c r="Q1896" i="8"/>
  <c r="Q1904" i="8"/>
  <c r="Q1912" i="8"/>
  <c r="Q1920" i="8"/>
  <c r="Q1928" i="8"/>
  <c r="Q1936" i="8"/>
  <c r="Q1944" i="8"/>
  <c r="Q1952" i="8"/>
  <c r="Q1960" i="8"/>
  <c r="Q1968" i="8"/>
  <c r="Q1976" i="8"/>
  <c r="Q1984" i="8"/>
  <c r="Q1992" i="8"/>
  <c r="Q2000" i="8"/>
  <c r="Q2008" i="8"/>
  <c r="Q2016" i="8"/>
  <c r="Q2024" i="8"/>
  <c r="Q2032" i="8"/>
  <c r="Q2040" i="8"/>
  <c r="Q2048" i="8"/>
  <c r="Q2056" i="8"/>
  <c r="Q2064" i="8"/>
  <c r="Q2072" i="8"/>
  <c r="Q2080" i="8"/>
  <c r="Q2088" i="8"/>
  <c r="Q2096" i="8"/>
  <c r="Q2104" i="8"/>
  <c r="Q2112" i="8"/>
  <c r="Q2120" i="8"/>
  <c r="Q2128" i="8"/>
  <c r="Q2136" i="8"/>
  <c r="Q2144" i="8"/>
  <c r="Q2152" i="8"/>
  <c r="Q2160" i="8"/>
  <c r="Q2168" i="8"/>
  <c r="Q2176" i="8"/>
  <c r="Q2184" i="8"/>
  <c r="Q2192" i="8"/>
  <c r="Q2200" i="8"/>
  <c r="Q2208" i="8"/>
  <c r="Q2216" i="8"/>
  <c r="Q2224" i="8"/>
  <c r="Q2232" i="8"/>
  <c r="Q2240" i="8"/>
  <c r="Q29" i="8"/>
  <c r="Q93" i="8"/>
  <c r="Q157" i="8"/>
  <c r="Q221" i="8"/>
  <c r="Q285" i="8"/>
  <c r="Q349" i="8"/>
  <c r="Q413" i="8"/>
  <c r="Q477" i="8"/>
  <c r="Q541" i="8"/>
  <c r="Q605" i="8"/>
  <c r="Q669" i="8"/>
  <c r="Q733" i="8"/>
  <c r="Q797" i="8"/>
  <c r="Q861" i="8"/>
  <c r="Q925" i="8"/>
  <c r="Q989" i="8"/>
  <c r="Q1053" i="8"/>
  <c r="Q1117" i="8"/>
  <c r="Q1181" i="8"/>
  <c r="Q1245" i="8"/>
  <c r="Q1289" i="8"/>
  <c r="Q1297" i="8"/>
  <c r="Q1305" i="8"/>
  <c r="Q1313" i="8"/>
  <c r="Q1321" i="8"/>
  <c r="Q1329" i="8"/>
  <c r="Q1337" i="8"/>
  <c r="Q1345" i="8"/>
  <c r="Q1353" i="8"/>
  <c r="Q1361" i="8"/>
  <c r="Q1369" i="8"/>
  <c r="Q1377" i="8"/>
  <c r="Q1385" i="8"/>
  <c r="Q1393" i="8"/>
  <c r="Q1401" i="8"/>
  <c r="Q1409" i="8"/>
  <c r="Q1417" i="8"/>
  <c r="Q1425" i="8"/>
  <c r="Q1433" i="8"/>
  <c r="Q1441" i="8"/>
  <c r="Q1449" i="8"/>
  <c r="Q1457" i="8"/>
  <c r="Q1465" i="8"/>
  <c r="Q1473" i="8"/>
  <c r="Q1481" i="8"/>
  <c r="Q1489" i="8"/>
  <c r="Q1497" i="8"/>
  <c r="Q1505" i="8"/>
  <c r="Q1513" i="8"/>
  <c r="Q1521" i="8"/>
  <c r="Q1529" i="8"/>
  <c r="Q1537" i="8"/>
  <c r="Q1545" i="8"/>
  <c r="Q1553" i="8"/>
  <c r="Q1561" i="8"/>
  <c r="Q1569" i="8"/>
  <c r="Q1577" i="8"/>
  <c r="Q1585" i="8"/>
  <c r="Q1593" i="8"/>
  <c r="Q1601" i="8"/>
  <c r="Q1609" i="8"/>
  <c r="Q1617" i="8"/>
  <c r="Q1625" i="8"/>
  <c r="Q1633" i="8"/>
  <c r="Q1641" i="8"/>
  <c r="Q1649" i="8"/>
  <c r="Q1657" i="8"/>
  <c r="Q1665" i="8"/>
  <c r="Q1673" i="8"/>
  <c r="Q1681" i="8"/>
  <c r="Q1689" i="8"/>
  <c r="Q1697" i="8"/>
  <c r="Q1705" i="8"/>
  <c r="Q1713" i="8"/>
  <c r="Q1721" i="8"/>
  <c r="Q1729" i="8"/>
  <c r="Q1737" i="8"/>
  <c r="Q1745" i="8"/>
  <c r="Q1753" i="8"/>
  <c r="Q1761" i="8"/>
  <c r="Q1769" i="8"/>
  <c r="Q1777" i="8"/>
  <c r="Q1785" i="8"/>
  <c r="Q1793" i="8"/>
  <c r="Q1801" i="8"/>
  <c r="Q1809" i="8"/>
  <c r="Q1817" i="8"/>
  <c r="Q1825" i="8"/>
  <c r="Q1833" i="8"/>
  <c r="Q1841" i="8"/>
  <c r="Q1849" i="8"/>
  <c r="Q1857" i="8"/>
  <c r="Q1865" i="8"/>
  <c r="Q1873" i="8"/>
  <c r="Q1881" i="8"/>
  <c r="Q1889" i="8"/>
  <c r="Q1897" i="8"/>
  <c r="Q1905" i="8"/>
  <c r="Q1913" i="8"/>
  <c r="Q1921" i="8"/>
  <c r="Q1929" i="8"/>
  <c r="Q1937" i="8"/>
  <c r="Q1945" i="8"/>
  <c r="Q1953" i="8"/>
  <c r="Q1961" i="8"/>
  <c r="Q1969" i="8"/>
  <c r="Q1977" i="8"/>
  <c r="Q1985" i="8"/>
  <c r="Q1993" i="8"/>
  <c r="Q2001" i="8"/>
  <c r="Q2009" i="8"/>
  <c r="Q2017" i="8"/>
  <c r="Q2025" i="8"/>
  <c r="Q2033" i="8"/>
  <c r="Q2041" i="8"/>
  <c r="Q2049" i="8"/>
  <c r="Q2057" i="8"/>
  <c r="Q2065" i="8"/>
  <c r="Q2073" i="8"/>
  <c r="Q2081" i="8"/>
  <c r="Q2089" i="8"/>
  <c r="Q2097" i="8"/>
  <c r="Q2105" i="8"/>
  <c r="Q2113" i="8"/>
  <c r="Q2121" i="8"/>
  <c r="Q2129" i="8"/>
  <c r="Q2137" i="8"/>
  <c r="Q2145" i="8"/>
  <c r="Q2153" i="8"/>
  <c r="Q2161" i="8"/>
  <c r="Q2169" i="8"/>
  <c r="Q2177" i="8"/>
  <c r="Q2185" i="8"/>
  <c r="Q2193" i="8"/>
  <c r="Q2201" i="8"/>
  <c r="Q2209" i="8"/>
  <c r="Q2217" i="8"/>
  <c r="Q2225" i="8"/>
  <c r="Q2233" i="8"/>
  <c r="Q2241" i="8"/>
  <c r="Q37" i="8"/>
  <c r="Q101" i="8"/>
  <c r="Q165" i="8"/>
  <c r="Q229" i="8"/>
  <c r="Q293" i="8"/>
  <c r="Q357" i="8"/>
  <c r="Q421" i="8"/>
  <c r="Q485" i="8"/>
  <c r="Q549" i="8"/>
  <c r="Q613" i="8"/>
  <c r="Q677" i="8"/>
  <c r="Q741" i="8"/>
  <c r="Q805" i="8"/>
  <c r="Q869" i="8"/>
  <c r="Q933" i="8"/>
  <c r="Q997" i="8"/>
  <c r="Q1061" i="8"/>
  <c r="Q1125" i="8"/>
  <c r="Q1189" i="8"/>
  <c r="Q1253" i="8"/>
  <c r="Q1290" i="8"/>
  <c r="Q1298" i="8"/>
  <c r="Q1306" i="8"/>
  <c r="Q1314" i="8"/>
  <c r="Q1322" i="8"/>
  <c r="Q1330" i="8"/>
  <c r="Q1338" i="8"/>
  <c r="Q1346" i="8"/>
  <c r="Q1354" i="8"/>
  <c r="Q1362" i="8"/>
  <c r="Q1370" i="8"/>
  <c r="Q1378" i="8"/>
  <c r="Q1386" i="8"/>
  <c r="Q1394" i="8"/>
  <c r="Q1402" i="8"/>
  <c r="Q1410" i="8"/>
  <c r="Q1418" i="8"/>
  <c r="Q1426" i="8"/>
  <c r="Q1434" i="8"/>
  <c r="Q1442" i="8"/>
  <c r="Q1450" i="8"/>
  <c r="Q1458" i="8"/>
  <c r="Q1466" i="8"/>
  <c r="Q1474" i="8"/>
  <c r="Q1482" i="8"/>
  <c r="Q1490" i="8"/>
  <c r="Q1498" i="8"/>
  <c r="Q1506" i="8"/>
  <c r="Q1514" i="8"/>
  <c r="Q1522" i="8"/>
  <c r="Q1530" i="8"/>
  <c r="Q1538" i="8"/>
  <c r="Q1546" i="8"/>
  <c r="Q1554" i="8"/>
  <c r="Q1562" i="8"/>
  <c r="Q1570" i="8"/>
  <c r="Q1578" i="8"/>
  <c r="Q1586" i="8"/>
  <c r="Q1594" i="8"/>
  <c r="Q1602" i="8"/>
  <c r="Q1610" i="8"/>
  <c r="Q1618" i="8"/>
  <c r="Q1626" i="8"/>
  <c r="Q1634" i="8"/>
  <c r="Q1642" i="8"/>
  <c r="Q1650" i="8"/>
  <c r="Q1658" i="8"/>
  <c r="Q1666" i="8"/>
  <c r="Q1674" i="8"/>
  <c r="Q1682" i="8"/>
  <c r="Q1690" i="8"/>
  <c r="Q1698" i="8"/>
  <c r="Q1706" i="8"/>
  <c r="Q1714" i="8"/>
  <c r="Q1722" i="8"/>
  <c r="Q1730" i="8"/>
  <c r="Q1738" i="8"/>
  <c r="Q1746" i="8"/>
  <c r="Q1754" i="8"/>
  <c r="Q1762" i="8"/>
  <c r="Q1770" i="8"/>
  <c r="Q1778" i="8"/>
  <c r="Q1786" i="8"/>
  <c r="Q1794" i="8"/>
  <c r="Q1802" i="8"/>
  <c r="Q1810" i="8"/>
  <c r="Q1818" i="8"/>
  <c r="Q1826" i="8"/>
  <c r="Q1834" i="8"/>
  <c r="Q1842" i="8"/>
  <c r="Q1850" i="8"/>
  <c r="Q1858" i="8"/>
  <c r="Q1866" i="8"/>
  <c r="Q1874" i="8"/>
  <c r="Q1882" i="8"/>
  <c r="Q1890" i="8"/>
  <c r="Q1898" i="8"/>
  <c r="Q1906" i="8"/>
  <c r="Q1914" i="8"/>
  <c r="Q1922" i="8"/>
  <c r="Q1930" i="8"/>
  <c r="Q1938" i="8"/>
  <c r="Q1946" i="8"/>
  <c r="Q1954" i="8"/>
  <c r="Q1962" i="8"/>
  <c r="Q1970" i="8"/>
  <c r="Q1978" i="8"/>
  <c r="Q1986" i="8"/>
  <c r="Q1994" i="8"/>
  <c r="Q2002" i="8"/>
  <c r="Q2010" i="8"/>
  <c r="Q2018" i="8"/>
  <c r="Q2026" i="8"/>
  <c r="Q2034" i="8"/>
  <c r="Q2042" i="8"/>
  <c r="Q2050" i="8"/>
  <c r="Q2058" i="8"/>
  <c r="Q2066" i="8"/>
  <c r="Q2074" i="8"/>
  <c r="Q2082" i="8"/>
  <c r="Q2090" i="8"/>
  <c r="Q2098" i="8"/>
  <c r="Q2106" i="8"/>
  <c r="Q2114" i="8"/>
  <c r="Q2122" i="8"/>
  <c r="Q2130" i="8"/>
  <c r="Q2138" i="8"/>
  <c r="Q2146" i="8"/>
  <c r="Q2154" i="8"/>
  <c r="Q2162" i="8"/>
  <c r="Q2170" i="8"/>
  <c r="Q2178" i="8"/>
  <c r="Q2186" i="8"/>
  <c r="Q2194" i="8"/>
  <c r="Q2202" i="8"/>
  <c r="Q2210" i="8"/>
  <c r="Q2218" i="8"/>
  <c r="Q2226" i="8"/>
  <c r="Q2234" i="8"/>
  <c r="Q2242" i="8"/>
  <c r="Q45" i="8"/>
  <c r="Q109" i="8"/>
  <c r="Q173" i="8"/>
  <c r="Q237" i="8"/>
  <c r="Q301" i="8"/>
  <c r="Q365" i="8"/>
  <c r="Q429" i="8"/>
  <c r="Q493" i="8"/>
  <c r="Q557" i="8"/>
  <c r="Q621" i="8"/>
  <c r="Q685" i="8"/>
  <c r="Q749" i="8"/>
  <c r="Q813" i="8"/>
  <c r="Q877" i="8"/>
  <c r="Q941" i="8"/>
  <c r="Q1005" i="8"/>
  <c r="Q1069" i="8"/>
  <c r="Q1133" i="8"/>
  <c r="Q1197" i="8"/>
  <c r="Q1261" i="8"/>
  <c r="Q1291" i="8"/>
  <c r="Q1299" i="8"/>
  <c r="Q1307" i="8"/>
  <c r="Q1315" i="8"/>
  <c r="Q1323" i="8"/>
  <c r="Q1331" i="8"/>
  <c r="Q1339" i="8"/>
  <c r="Q1347" i="8"/>
  <c r="Q1355" i="8"/>
  <c r="Q1363" i="8"/>
  <c r="Q1371" i="8"/>
  <c r="Q1379" i="8"/>
  <c r="Q1387" i="8"/>
  <c r="Q1395" i="8"/>
  <c r="Q1403" i="8"/>
  <c r="Q1411" i="8"/>
  <c r="Q1419" i="8"/>
  <c r="Q1427" i="8"/>
  <c r="Q1435" i="8"/>
  <c r="Q1443" i="8"/>
  <c r="Q1451" i="8"/>
  <c r="Q1459" i="8"/>
  <c r="Q1467" i="8"/>
  <c r="Q1475" i="8"/>
  <c r="Q1483" i="8"/>
  <c r="Q1491" i="8"/>
  <c r="Q1499" i="8"/>
  <c r="Q1507" i="8"/>
  <c r="Q1515" i="8"/>
  <c r="Q1523" i="8"/>
  <c r="Q1531" i="8"/>
  <c r="Q1539" i="8"/>
  <c r="Q1547" i="8"/>
  <c r="Q1555" i="8"/>
  <c r="Q1563" i="8"/>
  <c r="Q1571" i="8"/>
  <c r="Q1579" i="8"/>
  <c r="Q1587" i="8"/>
  <c r="Q1595" i="8"/>
  <c r="Q1603" i="8"/>
  <c r="Q1611" i="8"/>
  <c r="Q1619" i="8"/>
  <c r="Q1627" i="8"/>
  <c r="Q1635" i="8"/>
  <c r="Q1643" i="8"/>
  <c r="Q1651" i="8"/>
  <c r="Q1659" i="8"/>
  <c r="Q1667" i="8"/>
  <c r="Q1675" i="8"/>
  <c r="Q1683" i="8"/>
  <c r="Q1691" i="8"/>
  <c r="Q1699" i="8"/>
  <c r="Q1707" i="8"/>
  <c r="Q1715" i="8"/>
  <c r="Q1723" i="8"/>
  <c r="Q1731" i="8"/>
  <c r="Q1739" i="8"/>
  <c r="Q1747" i="8"/>
  <c r="Q1755" i="8"/>
  <c r="Q1763" i="8"/>
  <c r="Q1771" i="8"/>
  <c r="Q1779" i="8"/>
  <c r="Q1787" i="8"/>
  <c r="Q1795" i="8"/>
  <c r="Q1803" i="8"/>
  <c r="Q1811" i="8"/>
  <c r="Q1819" i="8"/>
  <c r="Q1827" i="8"/>
  <c r="Q1835" i="8"/>
  <c r="Q1843" i="8"/>
  <c r="Q1851" i="8"/>
  <c r="Q1859" i="8"/>
  <c r="Q1867" i="8"/>
  <c r="Q1875" i="8"/>
  <c r="Q1883" i="8"/>
  <c r="Q1891" i="8"/>
  <c r="Q1899" i="8"/>
  <c r="Q1907" i="8"/>
  <c r="Q1915" i="8"/>
  <c r="Q1923" i="8"/>
  <c r="Q1931" i="8"/>
  <c r="Q1939" i="8"/>
  <c r="Q1947" i="8"/>
  <c r="Q1955" i="8"/>
  <c r="Q1963" i="8"/>
  <c r="Q1971" i="8"/>
  <c r="Q1979" i="8"/>
  <c r="Q1987" i="8"/>
  <c r="Q1995" i="8"/>
  <c r="Q2003" i="8"/>
  <c r="Q2011" i="8"/>
  <c r="Q2019" i="8"/>
  <c r="Q2027" i="8"/>
  <c r="Q2035" i="8"/>
  <c r="Q2043" i="8"/>
  <c r="Q2051" i="8"/>
  <c r="Q2059" i="8"/>
  <c r="Q2067" i="8"/>
  <c r="Q2075" i="8"/>
  <c r="Q2083" i="8"/>
  <c r="Q2091" i="8"/>
  <c r="Q2099" i="8"/>
  <c r="Q2107" i="8"/>
  <c r="Q2115" i="8"/>
  <c r="Q2123" i="8"/>
  <c r="Q2131" i="8"/>
  <c r="Q2139" i="8"/>
  <c r="Q2147" i="8"/>
  <c r="Q2155" i="8"/>
  <c r="Q2163" i="8"/>
  <c r="Q2171" i="8"/>
  <c r="Q2179" i="8"/>
  <c r="Q2187" i="8"/>
  <c r="Q2195" i="8"/>
  <c r="Q2203" i="8"/>
  <c r="Q2211" i="8"/>
  <c r="Q2219" i="8"/>
  <c r="Q2227" i="8"/>
  <c r="Q2235" i="8"/>
  <c r="Q3" i="8"/>
  <c r="Q53" i="8"/>
  <c r="Q117" i="8"/>
  <c r="Q181" i="8"/>
  <c r="Q245" i="8"/>
  <c r="Q309" i="8"/>
  <c r="Q373" i="8"/>
  <c r="Q437" i="8"/>
  <c r="Q501" i="8"/>
  <c r="Q565" i="8"/>
  <c r="Q629" i="8"/>
  <c r="Q693" i="8"/>
  <c r="Q757" i="8"/>
  <c r="Q821" i="8"/>
  <c r="Q885" i="8"/>
  <c r="Q949" i="8"/>
  <c r="Q1013" i="8"/>
  <c r="Q1077" i="8"/>
  <c r="Q1141" i="8"/>
  <c r="Q1205" i="8"/>
  <c r="Q1269" i="8"/>
  <c r="Q1292" i="8"/>
  <c r="Q1300" i="8"/>
  <c r="Q1308" i="8"/>
  <c r="Q1316" i="8"/>
  <c r="Q1324" i="8"/>
  <c r="Q1332" i="8"/>
  <c r="Q1340" i="8"/>
  <c r="Q1348" i="8"/>
  <c r="Q1356" i="8"/>
  <c r="Q1364" i="8"/>
  <c r="Q1372" i="8"/>
  <c r="Q1380" i="8"/>
  <c r="Q1388" i="8"/>
  <c r="Q1396" i="8"/>
  <c r="Q1404" i="8"/>
  <c r="Q1412" i="8"/>
  <c r="Q1420" i="8"/>
  <c r="Q1428" i="8"/>
  <c r="Q1436" i="8"/>
  <c r="Q1444" i="8"/>
  <c r="Q1452" i="8"/>
  <c r="Q1460" i="8"/>
  <c r="Q1468" i="8"/>
  <c r="Q1476" i="8"/>
  <c r="Q1484" i="8"/>
  <c r="Q1492" i="8"/>
  <c r="Q1500" i="8"/>
  <c r="Q1508" i="8"/>
  <c r="Q1516" i="8"/>
  <c r="Q1524" i="8"/>
  <c r="Q1532" i="8"/>
  <c r="Q1540" i="8"/>
  <c r="Q1548" i="8"/>
  <c r="Q1556" i="8"/>
  <c r="Q1564" i="8"/>
  <c r="Q1572" i="8"/>
  <c r="Q1580" i="8"/>
  <c r="Q1588" i="8"/>
  <c r="Q1596" i="8"/>
  <c r="Q1604" i="8"/>
  <c r="Q1612" i="8"/>
  <c r="Q1620" i="8"/>
  <c r="Q1628" i="8"/>
  <c r="Q1636" i="8"/>
  <c r="Q1644" i="8"/>
  <c r="Q1652" i="8"/>
  <c r="Q1660" i="8"/>
  <c r="Q1668" i="8"/>
  <c r="Q1676" i="8"/>
  <c r="Q1684" i="8"/>
  <c r="Q1692" i="8"/>
  <c r="Q1700" i="8"/>
  <c r="Q1708" i="8"/>
  <c r="Q1716" i="8"/>
  <c r="Q1724" i="8"/>
  <c r="Q1732" i="8"/>
  <c r="Q1740" i="8"/>
  <c r="Q1748" i="8"/>
  <c r="Q1756" i="8"/>
  <c r="Q1764" i="8"/>
  <c r="Q1772" i="8"/>
  <c r="Q1780" i="8"/>
  <c r="Q1788" i="8"/>
  <c r="Q1796" i="8"/>
  <c r="Q1804" i="8"/>
  <c r="Q1812" i="8"/>
  <c r="Q1820" i="8"/>
  <c r="Q1828" i="8"/>
  <c r="Q1836" i="8"/>
  <c r="Q1844" i="8"/>
  <c r="Q1852" i="8"/>
  <c r="Q1860" i="8"/>
  <c r="Q1868" i="8"/>
  <c r="Q1876" i="8"/>
  <c r="Q1884" i="8"/>
  <c r="Q1892" i="8"/>
  <c r="Q1900" i="8"/>
  <c r="Q1908" i="8"/>
  <c r="Q1916" i="8"/>
  <c r="Q1924" i="8"/>
  <c r="Q1932" i="8"/>
  <c r="Q1940" i="8"/>
  <c r="Q1948" i="8"/>
  <c r="Q1956" i="8"/>
  <c r="Q1964" i="8"/>
  <c r="Q1972" i="8"/>
  <c r="Q1980" i="8"/>
  <c r="Q1988" i="8"/>
  <c r="Q1996" i="8"/>
  <c r="Q2004" i="8"/>
  <c r="Q2012" i="8"/>
  <c r="Q2020" i="8"/>
  <c r="Q2028" i="8"/>
  <c r="Q2036" i="8"/>
  <c r="Q2044" i="8"/>
  <c r="Q2052" i="8"/>
  <c r="Q2060" i="8"/>
  <c r="Q2068" i="8"/>
  <c r="Q2076" i="8"/>
  <c r="Q2084" i="8"/>
  <c r="Q2092" i="8"/>
  <c r="Q2100" i="8"/>
  <c r="Q2108" i="8"/>
  <c r="Q2116" i="8"/>
  <c r="Q2124" i="8"/>
  <c r="Q2132" i="8"/>
  <c r="Q2140" i="8"/>
  <c r="Q2148" i="8"/>
  <c r="Q2156" i="8"/>
  <c r="Q2164" i="8"/>
  <c r="Q2172" i="8"/>
  <c r="Q2180" i="8"/>
  <c r="Q2188" i="8"/>
  <c r="Q2196" i="8"/>
  <c r="Q2204" i="8"/>
  <c r="Q2212" i="8"/>
  <c r="Q2220" i="8"/>
  <c r="Q2228" i="8"/>
  <c r="Q2236" i="8"/>
  <c r="Q1693" i="8"/>
  <c r="Q1757" i="8"/>
  <c r="Q1821" i="8"/>
  <c r="Q1885" i="8"/>
  <c r="Q1949" i="8"/>
  <c r="Q2013" i="8"/>
  <c r="Q2077" i="8"/>
  <c r="Q2141" i="8"/>
  <c r="Q2205" i="8"/>
  <c r="Q1701" i="8"/>
  <c r="Q1765" i="8"/>
  <c r="Q1829" i="8"/>
  <c r="Q1893" i="8"/>
  <c r="Q1957" i="8"/>
  <c r="Q2021" i="8"/>
  <c r="Q2085" i="8"/>
  <c r="Q2149" i="8"/>
  <c r="Q2213" i="8"/>
  <c r="Q1709" i="8"/>
  <c r="Q1773" i="8"/>
  <c r="Q1837" i="8"/>
  <c r="Q1901" i="8"/>
  <c r="Q1965" i="8"/>
  <c r="Q2029" i="8"/>
  <c r="Q2093" i="8"/>
  <c r="Q2157" i="8"/>
  <c r="Q2221" i="8"/>
  <c r="Q1717" i="8"/>
  <c r="Q1781" i="8"/>
  <c r="Q1845" i="8"/>
  <c r="Q1909" i="8"/>
  <c r="Q1973" i="8"/>
  <c r="Q2037" i="8"/>
  <c r="Q2101" i="8"/>
  <c r="Q2165" i="8"/>
  <c r="Q2229" i="8"/>
  <c r="Q1725" i="8"/>
  <c r="Q1789" i="8"/>
  <c r="Q1853" i="8"/>
  <c r="Q1917" i="8"/>
  <c r="Q1981" i="8"/>
  <c r="Q2045" i="8"/>
  <c r="Q2109" i="8"/>
  <c r="Q2173" i="8"/>
  <c r="Q2237" i="8"/>
  <c r="Q1733" i="8"/>
  <c r="Q1797" i="8"/>
  <c r="Q1861" i="8"/>
  <c r="Q1925" i="8"/>
  <c r="Q1989" i="8"/>
  <c r="Q2053" i="8"/>
  <c r="Q2117" i="8"/>
  <c r="Q2181" i="8"/>
  <c r="Q1741" i="8"/>
  <c r="Q1805" i="8"/>
  <c r="Q1869" i="8"/>
  <c r="Q1933" i="8"/>
  <c r="Q1997" i="8"/>
  <c r="Q2061" i="8"/>
  <c r="Q2125" i="8"/>
  <c r="Q2189" i="8"/>
  <c r="Q1749" i="8"/>
  <c r="Q1813" i="8"/>
  <c r="Q1877" i="8"/>
  <c r="Q1941" i="8"/>
  <c r="Q2005" i="8"/>
  <c r="Q2069" i="8"/>
  <c r="Q2133" i="8"/>
  <c r="Q2197" i="8"/>
  <c r="P6" i="8"/>
  <c r="P14" i="8"/>
  <c r="P22" i="8"/>
  <c r="P30" i="8"/>
  <c r="P38" i="8"/>
  <c r="P46" i="8"/>
  <c r="P54" i="8"/>
  <c r="P62" i="8"/>
  <c r="P70" i="8"/>
  <c r="P78" i="8"/>
  <c r="P86" i="8"/>
  <c r="P94" i="8"/>
  <c r="P102" i="8"/>
  <c r="P110" i="8"/>
  <c r="P118" i="8"/>
  <c r="P126" i="8"/>
  <c r="P134" i="8"/>
  <c r="P142" i="8"/>
  <c r="P150" i="8"/>
  <c r="P158" i="8"/>
  <c r="P166" i="8"/>
  <c r="P174" i="8"/>
  <c r="P182" i="8"/>
  <c r="P190" i="8"/>
  <c r="P198" i="8"/>
  <c r="P206" i="8"/>
  <c r="P214" i="8"/>
  <c r="P222" i="8"/>
  <c r="P230" i="8"/>
  <c r="P238" i="8"/>
  <c r="P7" i="8"/>
  <c r="P15" i="8"/>
  <c r="P23" i="8"/>
  <c r="P31" i="8"/>
  <c r="P39" i="8"/>
  <c r="P47" i="8"/>
  <c r="P55" i="8"/>
  <c r="P63" i="8"/>
  <c r="P71" i="8"/>
  <c r="P79" i="8"/>
  <c r="P87" i="8"/>
  <c r="P95" i="8"/>
  <c r="P103" i="8"/>
  <c r="P111" i="8"/>
  <c r="P119" i="8"/>
  <c r="P127" i="8"/>
  <c r="P135" i="8"/>
  <c r="P143" i="8"/>
  <c r="P151" i="8"/>
  <c r="P159" i="8"/>
  <c r="P167" i="8"/>
  <c r="P175" i="8"/>
  <c r="P183" i="8"/>
  <c r="P191" i="8"/>
  <c r="P199" i="8"/>
  <c r="P207" i="8"/>
  <c r="P215" i="8"/>
  <c r="P223" i="8"/>
  <c r="P231" i="8"/>
  <c r="P8" i="8"/>
  <c r="P16" i="8"/>
  <c r="P24" i="8"/>
  <c r="P32" i="8"/>
  <c r="P40" i="8"/>
  <c r="P48" i="8"/>
  <c r="P56" i="8"/>
  <c r="P64" i="8"/>
  <c r="P72" i="8"/>
  <c r="P80" i="8"/>
  <c r="P88" i="8"/>
  <c r="P96" i="8"/>
  <c r="P104" i="8"/>
  <c r="P112" i="8"/>
  <c r="P120" i="8"/>
  <c r="P128" i="8"/>
  <c r="P136" i="8"/>
  <c r="P144" i="8"/>
  <c r="P152" i="8"/>
  <c r="P160" i="8"/>
  <c r="P168" i="8"/>
  <c r="P176" i="8"/>
  <c r="P184" i="8"/>
  <c r="P192" i="8"/>
  <c r="P200" i="8"/>
  <c r="P208" i="8"/>
  <c r="P216" i="8"/>
  <c r="P224" i="8"/>
  <c r="P232" i="8"/>
  <c r="P9" i="8"/>
  <c r="P17" i="8"/>
  <c r="P25" i="8"/>
  <c r="P33" i="8"/>
  <c r="P41" i="8"/>
  <c r="P49" i="8"/>
  <c r="P57" i="8"/>
  <c r="P65" i="8"/>
  <c r="P73" i="8"/>
  <c r="P81" i="8"/>
  <c r="P89" i="8"/>
  <c r="P97" i="8"/>
  <c r="P105" i="8"/>
  <c r="P113" i="8"/>
  <c r="P121" i="8"/>
  <c r="P129" i="8"/>
  <c r="P137" i="8"/>
  <c r="P145" i="8"/>
  <c r="P153" i="8"/>
  <c r="P161" i="8"/>
  <c r="P169" i="8"/>
  <c r="P177" i="8"/>
  <c r="P185" i="8"/>
  <c r="P193" i="8"/>
  <c r="P201" i="8"/>
  <c r="P209" i="8"/>
  <c r="P217" i="8"/>
  <c r="P225" i="8"/>
  <c r="P233" i="8"/>
  <c r="P10" i="8"/>
  <c r="P18" i="8"/>
  <c r="P26" i="8"/>
  <c r="P34" i="8"/>
  <c r="P42" i="8"/>
  <c r="P50" i="8"/>
  <c r="P58" i="8"/>
  <c r="P66" i="8"/>
  <c r="P74" i="8"/>
  <c r="P82" i="8"/>
  <c r="P90" i="8"/>
  <c r="P98" i="8"/>
  <c r="P106" i="8"/>
  <c r="P114" i="8"/>
  <c r="P122" i="8"/>
  <c r="P130" i="8"/>
  <c r="P138" i="8"/>
  <c r="P146" i="8"/>
  <c r="P154" i="8"/>
  <c r="P162" i="8"/>
  <c r="P170" i="8"/>
  <c r="P178" i="8"/>
  <c r="P186" i="8"/>
  <c r="P194" i="8"/>
  <c r="P202" i="8"/>
  <c r="P210" i="8"/>
  <c r="P218" i="8"/>
  <c r="P226" i="8"/>
  <c r="P234" i="8"/>
  <c r="P11" i="8"/>
  <c r="P19" i="8"/>
  <c r="P27" i="8"/>
  <c r="P35" i="8"/>
  <c r="P43" i="8"/>
  <c r="P51" i="8"/>
  <c r="P59" i="8"/>
  <c r="P67" i="8"/>
  <c r="P75" i="8"/>
  <c r="P83" i="8"/>
  <c r="P91" i="8"/>
  <c r="P99" i="8"/>
  <c r="P107" i="8"/>
  <c r="P115" i="8"/>
  <c r="P123" i="8"/>
  <c r="P131" i="8"/>
  <c r="P139" i="8"/>
  <c r="P147" i="8"/>
  <c r="P155" i="8"/>
  <c r="P163" i="8"/>
  <c r="P171" i="8"/>
  <c r="P179" i="8"/>
  <c r="P187" i="8"/>
  <c r="P195" i="8"/>
  <c r="P203" i="8"/>
  <c r="P211" i="8"/>
  <c r="P219" i="8"/>
  <c r="P227" i="8"/>
  <c r="P235" i="8"/>
  <c r="P4" i="8"/>
  <c r="P12" i="8"/>
  <c r="P20" i="8"/>
  <c r="P28" i="8"/>
  <c r="P36" i="8"/>
  <c r="P44" i="8"/>
  <c r="P52" i="8"/>
  <c r="P60" i="8"/>
  <c r="P68" i="8"/>
  <c r="P76" i="8"/>
  <c r="P84" i="8"/>
  <c r="P92" i="8"/>
  <c r="P100" i="8"/>
  <c r="P108" i="8"/>
  <c r="P116" i="8"/>
  <c r="P124" i="8"/>
  <c r="P132" i="8"/>
  <c r="P140" i="8"/>
  <c r="P148" i="8"/>
  <c r="P156" i="8"/>
  <c r="P164" i="8"/>
  <c r="P172" i="8"/>
  <c r="P180" i="8"/>
  <c r="P188" i="8"/>
  <c r="P196" i="8"/>
  <c r="P204" i="8"/>
  <c r="P212" i="8"/>
  <c r="P220" i="8"/>
  <c r="P228" i="8"/>
  <c r="P236" i="8"/>
  <c r="P29" i="8"/>
  <c r="P93" i="8"/>
  <c r="P157" i="8"/>
  <c r="P221" i="8"/>
  <c r="P244" i="8"/>
  <c r="P252" i="8"/>
  <c r="P260" i="8"/>
  <c r="P268" i="8"/>
  <c r="P276" i="8"/>
  <c r="P284" i="8"/>
  <c r="P292" i="8"/>
  <c r="P300" i="8"/>
  <c r="P308" i="8"/>
  <c r="P316" i="8"/>
  <c r="P324" i="8"/>
  <c r="P332" i="8"/>
  <c r="P340" i="8"/>
  <c r="P348" i="8"/>
  <c r="P356" i="8"/>
  <c r="P364" i="8"/>
  <c r="P372" i="8"/>
  <c r="P380" i="8"/>
  <c r="P388" i="8"/>
  <c r="P396" i="8"/>
  <c r="P404" i="8"/>
  <c r="P412" i="8"/>
  <c r="P420" i="8"/>
  <c r="P428" i="8"/>
  <c r="P436" i="8"/>
  <c r="P444" i="8"/>
  <c r="P452" i="8"/>
  <c r="P460" i="8"/>
  <c r="P468" i="8"/>
  <c r="P476" i="8"/>
  <c r="P484" i="8"/>
  <c r="P492" i="8"/>
  <c r="P500" i="8"/>
  <c r="P508" i="8"/>
  <c r="P516" i="8"/>
  <c r="P524" i="8"/>
  <c r="P532" i="8"/>
  <c r="P540" i="8"/>
  <c r="P548" i="8"/>
  <c r="P556" i="8"/>
  <c r="P564" i="8"/>
  <c r="P572" i="8"/>
  <c r="P580" i="8"/>
  <c r="P588" i="8"/>
  <c r="P596" i="8"/>
  <c r="P604" i="8"/>
  <c r="P612" i="8"/>
  <c r="P620" i="8"/>
  <c r="P628" i="8"/>
  <c r="P636" i="8"/>
  <c r="P644" i="8"/>
  <c r="P652" i="8"/>
  <c r="P660" i="8"/>
  <c r="P668" i="8"/>
  <c r="P676" i="8"/>
  <c r="P684" i="8"/>
  <c r="P692" i="8"/>
  <c r="P700" i="8"/>
  <c r="P708" i="8"/>
  <c r="P716" i="8"/>
  <c r="P724" i="8"/>
  <c r="P732" i="8"/>
  <c r="P740" i="8"/>
  <c r="P748" i="8"/>
  <c r="P756" i="8"/>
  <c r="P764" i="8"/>
  <c r="P772" i="8"/>
  <c r="P780" i="8"/>
  <c r="P788" i="8"/>
  <c r="P796" i="8"/>
  <c r="P804" i="8"/>
  <c r="P812" i="8"/>
  <c r="P820" i="8"/>
  <c r="P828" i="8"/>
  <c r="P836" i="8"/>
  <c r="P844" i="8"/>
  <c r="P852" i="8"/>
  <c r="P860" i="8"/>
  <c r="P868" i="8"/>
  <c r="P876" i="8"/>
  <c r="P884" i="8"/>
  <c r="P892" i="8"/>
  <c r="P900" i="8"/>
  <c r="P908" i="8"/>
  <c r="P916" i="8"/>
  <c r="P924" i="8"/>
  <c r="P932" i="8"/>
  <c r="P940" i="8"/>
  <c r="P948" i="8"/>
  <c r="P956" i="8"/>
  <c r="P964" i="8"/>
  <c r="P972" i="8"/>
  <c r="P980" i="8"/>
  <c r="P988" i="8"/>
  <c r="P996" i="8"/>
  <c r="P1004" i="8"/>
  <c r="P1012" i="8"/>
  <c r="P1020" i="8"/>
  <c r="P1028" i="8"/>
  <c r="P1036" i="8"/>
  <c r="P1044" i="8"/>
  <c r="P1052" i="8"/>
  <c r="P1060" i="8"/>
  <c r="P1068" i="8"/>
  <c r="P1076" i="8"/>
  <c r="P1084" i="8"/>
  <c r="P1092" i="8"/>
  <c r="P1100" i="8"/>
  <c r="P1108" i="8"/>
  <c r="P1116" i="8"/>
  <c r="P1124" i="8"/>
  <c r="P1132" i="8"/>
  <c r="P1140" i="8"/>
  <c r="P1148" i="8"/>
  <c r="P1156" i="8"/>
  <c r="P1164" i="8"/>
  <c r="P1172" i="8"/>
  <c r="P1180" i="8"/>
  <c r="P1188" i="8"/>
  <c r="P1196" i="8"/>
  <c r="P1204" i="8"/>
  <c r="P1212" i="8"/>
  <c r="P1220" i="8"/>
  <c r="P1228" i="8"/>
  <c r="P1236" i="8"/>
  <c r="P1244" i="8"/>
  <c r="P1252" i="8"/>
  <c r="P1260" i="8"/>
  <c r="P1268" i="8"/>
  <c r="P1276" i="8"/>
  <c r="P1284" i="8"/>
  <c r="P1292" i="8"/>
  <c r="P1300" i="8"/>
  <c r="P1308" i="8"/>
  <c r="P1316" i="8"/>
  <c r="P1324" i="8"/>
  <c r="P1332" i="8"/>
  <c r="P1340" i="8"/>
  <c r="P1348" i="8"/>
  <c r="P1356" i="8"/>
  <c r="P1364" i="8"/>
  <c r="P1372" i="8"/>
  <c r="P1380" i="8"/>
  <c r="P1388" i="8"/>
  <c r="P1396" i="8"/>
  <c r="P1404" i="8"/>
  <c r="P1412" i="8"/>
  <c r="P1420" i="8"/>
  <c r="P1428" i="8"/>
  <c r="P1436" i="8"/>
  <c r="P1444" i="8"/>
  <c r="P1452" i="8"/>
  <c r="P1460" i="8"/>
  <c r="P1468" i="8"/>
  <c r="P1476" i="8"/>
  <c r="P1484" i="8"/>
  <c r="P1492" i="8"/>
  <c r="P1500" i="8"/>
  <c r="P37" i="8"/>
  <c r="P101" i="8"/>
  <c r="P165" i="8"/>
  <c r="P229" i="8"/>
  <c r="P245" i="8"/>
  <c r="P253" i="8"/>
  <c r="P261" i="8"/>
  <c r="P269" i="8"/>
  <c r="P277" i="8"/>
  <c r="P285" i="8"/>
  <c r="P293" i="8"/>
  <c r="P301" i="8"/>
  <c r="P309" i="8"/>
  <c r="P317" i="8"/>
  <c r="P325" i="8"/>
  <c r="P333" i="8"/>
  <c r="P341" i="8"/>
  <c r="P349" i="8"/>
  <c r="P357" i="8"/>
  <c r="P365" i="8"/>
  <c r="P373" i="8"/>
  <c r="P381" i="8"/>
  <c r="P389" i="8"/>
  <c r="P397" i="8"/>
  <c r="P405" i="8"/>
  <c r="P413" i="8"/>
  <c r="P421" i="8"/>
  <c r="P429" i="8"/>
  <c r="P437" i="8"/>
  <c r="P445" i="8"/>
  <c r="P453" i="8"/>
  <c r="P461" i="8"/>
  <c r="P469" i="8"/>
  <c r="P477" i="8"/>
  <c r="P485" i="8"/>
  <c r="P493" i="8"/>
  <c r="P501" i="8"/>
  <c r="P509" i="8"/>
  <c r="P517" i="8"/>
  <c r="P525" i="8"/>
  <c r="P533" i="8"/>
  <c r="P541" i="8"/>
  <c r="P549" i="8"/>
  <c r="P557" i="8"/>
  <c r="P565" i="8"/>
  <c r="P573" i="8"/>
  <c r="P581" i="8"/>
  <c r="P589" i="8"/>
  <c r="P597" i="8"/>
  <c r="P605" i="8"/>
  <c r="P613" i="8"/>
  <c r="P621" i="8"/>
  <c r="P629" i="8"/>
  <c r="P637" i="8"/>
  <c r="P645" i="8"/>
  <c r="P653" i="8"/>
  <c r="P661" i="8"/>
  <c r="P669" i="8"/>
  <c r="P677" i="8"/>
  <c r="P685" i="8"/>
  <c r="P693" i="8"/>
  <c r="P701" i="8"/>
  <c r="P709" i="8"/>
  <c r="P717" i="8"/>
  <c r="P725" i="8"/>
  <c r="P733" i="8"/>
  <c r="P741" i="8"/>
  <c r="P749" i="8"/>
  <c r="P757" i="8"/>
  <c r="P765" i="8"/>
  <c r="P773" i="8"/>
  <c r="P781" i="8"/>
  <c r="P789" i="8"/>
  <c r="P797" i="8"/>
  <c r="P805" i="8"/>
  <c r="P813" i="8"/>
  <c r="P821" i="8"/>
  <c r="P829" i="8"/>
  <c r="P837" i="8"/>
  <c r="P845" i="8"/>
  <c r="P853" i="8"/>
  <c r="P861" i="8"/>
  <c r="P869" i="8"/>
  <c r="P877" i="8"/>
  <c r="P885" i="8"/>
  <c r="P893" i="8"/>
  <c r="P901" i="8"/>
  <c r="P909" i="8"/>
  <c r="P917" i="8"/>
  <c r="P925" i="8"/>
  <c r="P933" i="8"/>
  <c r="P941" i="8"/>
  <c r="P949" i="8"/>
  <c r="P957" i="8"/>
  <c r="P965" i="8"/>
  <c r="P973" i="8"/>
  <c r="P981" i="8"/>
  <c r="P989" i="8"/>
  <c r="P997" i="8"/>
  <c r="P1005" i="8"/>
  <c r="P1013" i="8"/>
  <c r="P1021" i="8"/>
  <c r="P1029" i="8"/>
  <c r="P1037" i="8"/>
  <c r="P1045" i="8"/>
  <c r="P1053" i="8"/>
  <c r="P1061" i="8"/>
  <c r="P1069" i="8"/>
  <c r="P1077" i="8"/>
  <c r="P1085" i="8"/>
  <c r="P1093" i="8"/>
  <c r="P1101" i="8"/>
  <c r="P1109" i="8"/>
  <c r="P1117" i="8"/>
  <c r="P1125" i="8"/>
  <c r="P1133" i="8"/>
  <c r="P1141" i="8"/>
  <c r="P1149" i="8"/>
  <c r="P1157" i="8"/>
  <c r="P1165" i="8"/>
  <c r="P1173" i="8"/>
  <c r="P1181" i="8"/>
  <c r="P1189" i="8"/>
  <c r="P1197" i="8"/>
  <c r="P1205" i="8"/>
  <c r="P1213" i="8"/>
  <c r="P1221" i="8"/>
  <c r="P1229" i="8"/>
  <c r="P1237" i="8"/>
  <c r="P1245" i="8"/>
  <c r="P1253" i="8"/>
  <c r="P1261" i="8"/>
  <c r="P1269" i="8"/>
  <c r="P1277" i="8"/>
  <c r="P1285" i="8"/>
  <c r="P1293" i="8"/>
  <c r="P1301" i="8"/>
  <c r="P1309" i="8"/>
  <c r="P1317" i="8"/>
  <c r="P1325" i="8"/>
  <c r="P1333" i="8"/>
  <c r="P1341" i="8"/>
  <c r="P1349" i="8"/>
  <c r="P1357" i="8"/>
  <c r="P1365" i="8"/>
  <c r="P1373" i="8"/>
  <c r="P1381" i="8"/>
  <c r="P1389" i="8"/>
  <c r="P1397" i="8"/>
  <c r="P1405" i="8"/>
  <c r="P1413" i="8"/>
  <c r="P1421" i="8"/>
  <c r="P1429" i="8"/>
  <c r="P1437" i="8"/>
  <c r="P1445" i="8"/>
  <c r="P1453" i="8"/>
  <c r="P1461" i="8"/>
  <c r="P1469" i="8"/>
  <c r="P1477" i="8"/>
  <c r="P1485" i="8"/>
  <c r="P1493" i="8"/>
  <c r="P1501" i="8"/>
  <c r="P45" i="8"/>
  <c r="P109" i="8"/>
  <c r="P173" i="8"/>
  <c r="P237" i="8"/>
  <c r="P246" i="8"/>
  <c r="P254" i="8"/>
  <c r="P262" i="8"/>
  <c r="P270" i="8"/>
  <c r="P278" i="8"/>
  <c r="P286" i="8"/>
  <c r="P294" i="8"/>
  <c r="P302" i="8"/>
  <c r="P310" i="8"/>
  <c r="P318" i="8"/>
  <c r="P326" i="8"/>
  <c r="P334" i="8"/>
  <c r="P342" i="8"/>
  <c r="P350" i="8"/>
  <c r="P358" i="8"/>
  <c r="P366" i="8"/>
  <c r="P374" i="8"/>
  <c r="P382" i="8"/>
  <c r="P390" i="8"/>
  <c r="P398" i="8"/>
  <c r="P406" i="8"/>
  <c r="P414" i="8"/>
  <c r="P422" i="8"/>
  <c r="P430" i="8"/>
  <c r="P438" i="8"/>
  <c r="P446" i="8"/>
  <c r="P454" i="8"/>
  <c r="P462" i="8"/>
  <c r="P470" i="8"/>
  <c r="P478" i="8"/>
  <c r="P486" i="8"/>
  <c r="P494" i="8"/>
  <c r="P502" i="8"/>
  <c r="P510" i="8"/>
  <c r="P518" i="8"/>
  <c r="P526" i="8"/>
  <c r="P534" i="8"/>
  <c r="P542" i="8"/>
  <c r="P550" i="8"/>
  <c r="P558" i="8"/>
  <c r="P566" i="8"/>
  <c r="P574" i="8"/>
  <c r="P582" i="8"/>
  <c r="P590" i="8"/>
  <c r="P598" i="8"/>
  <c r="P606" i="8"/>
  <c r="P614" i="8"/>
  <c r="P622" i="8"/>
  <c r="P630" i="8"/>
  <c r="P638" i="8"/>
  <c r="P646" i="8"/>
  <c r="P654" i="8"/>
  <c r="P662" i="8"/>
  <c r="P670" i="8"/>
  <c r="P678" i="8"/>
  <c r="P686" i="8"/>
  <c r="P694" i="8"/>
  <c r="P702" i="8"/>
  <c r="P710" i="8"/>
  <c r="P718" i="8"/>
  <c r="P726" i="8"/>
  <c r="P734" i="8"/>
  <c r="P742" i="8"/>
  <c r="P750" i="8"/>
  <c r="P758" i="8"/>
  <c r="P766" i="8"/>
  <c r="P774" i="8"/>
  <c r="P782" i="8"/>
  <c r="P790" i="8"/>
  <c r="P798" i="8"/>
  <c r="P806" i="8"/>
  <c r="P814" i="8"/>
  <c r="P822" i="8"/>
  <c r="P830" i="8"/>
  <c r="P838" i="8"/>
  <c r="P846" i="8"/>
  <c r="P854" i="8"/>
  <c r="P862" i="8"/>
  <c r="P870" i="8"/>
  <c r="P878" i="8"/>
  <c r="P886" i="8"/>
  <c r="P894" i="8"/>
  <c r="P902" i="8"/>
  <c r="P910" i="8"/>
  <c r="P918" i="8"/>
  <c r="P926" i="8"/>
  <c r="P934" i="8"/>
  <c r="P942" i="8"/>
  <c r="P950" i="8"/>
  <c r="P958" i="8"/>
  <c r="P966" i="8"/>
  <c r="P974" i="8"/>
  <c r="P982" i="8"/>
  <c r="P990" i="8"/>
  <c r="P998" i="8"/>
  <c r="P1006" i="8"/>
  <c r="P1014" i="8"/>
  <c r="P1022" i="8"/>
  <c r="P1030" i="8"/>
  <c r="P1038" i="8"/>
  <c r="P1046" i="8"/>
  <c r="P1054" i="8"/>
  <c r="P1062" i="8"/>
  <c r="P1070" i="8"/>
  <c r="P1078" i="8"/>
  <c r="P1086" i="8"/>
  <c r="P1094" i="8"/>
  <c r="P1102" i="8"/>
  <c r="P1110" i="8"/>
  <c r="P1118" i="8"/>
  <c r="P1126" i="8"/>
  <c r="P1134" i="8"/>
  <c r="P1142" i="8"/>
  <c r="P1150" i="8"/>
  <c r="P1158" i="8"/>
  <c r="P1166" i="8"/>
  <c r="P1174" i="8"/>
  <c r="P1182" i="8"/>
  <c r="P1190" i="8"/>
  <c r="P1198" i="8"/>
  <c r="P1206" i="8"/>
  <c r="P1214" i="8"/>
  <c r="P1222" i="8"/>
  <c r="P1230" i="8"/>
  <c r="P1238" i="8"/>
  <c r="P1246" i="8"/>
  <c r="P1254" i="8"/>
  <c r="P1262" i="8"/>
  <c r="P1270" i="8"/>
  <c r="P1278" i="8"/>
  <c r="P1286" i="8"/>
  <c r="P1294" i="8"/>
  <c r="P1302" i="8"/>
  <c r="P1310" i="8"/>
  <c r="P1318" i="8"/>
  <c r="P1326" i="8"/>
  <c r="P1334" i="8"/>
  <c r="P1342" i="8"/>
  <c r="P1350" i="8"/>
  <c r="P1358" i="8"/>
  <c r="P1366" i="8"/>
  <c r="P1374" i="8"/>
  <c r="P1382" i="8"/>
  <c r="P1390" i="8"/>
  <c r="P1398" i="8"/>
  <c r="P1406" i="8"/>
  <c r="P1414" i="8"/>
  <c r="P1422" i="8"/>
  <c r="P1430" i="8"/>
  <c r="P1438" i="8"/>
  <c r="P1446" i="8"/>
  <c r="P1454" i="8"/>
  <c r="P1462" i="8"/>
  <c r="P1470" i="8"/>
  <c r="P1478" i="8"/>
  <c r="P1486" i="8"/>
  <c r="P1494" i="8"/>
  <c r="P1502" i="8"/>
  <c r="P53" i="8"/>
  <c r="P117" i="8"/>
  <c r="P181" i="8"/>
  <c r="P239" i="8"/>
  <c r="P247" i="8"/>
  <c r="P255" i="8"/>
  <c r="P263" i="8"/>
  <c r="P271" i="8"/>
  <c r="P279" i="8"/>
  <c r="P287" i="8"/>
  <c r="P295" i="8"/>
  <c r="P303" i="8"/>
  <c r="P311" i="8"/>
  <c r="P319" i="8"/>
  <c r="P327" i="8"/>
  <c r="P335" i="8"/>
  <c r="P343" i="8"/>
  <c r="P351" i="8"/>
  <c r="P359" i="8"/>
  <c r="P367" i="8"/>
  <c r="P375" i="8"/>
  <c r="P383" i="8"/>
  <c r="P391" i="8"/>
  <c r="P399" i="8"/>
  <c r="P407" i="8"/>
  <c r="P415" i="8"/>
  <c r="P423" i="8"/>
  <c r="P431" i="8"/>
  <c r="P439" i="8"/>
  <c r="P447" i="8"/>
  <c r="P455" i="8"/>
  <c r="P463" i="8"/>
  <c r="P471" i="8"/>
  <c r="P479" i="8"/>
  <c r="P487" i="8"/>
  <c r="P495" i="8"/>
  <c r="P503" i="8"/>
  <c r="P511" i="8"/>
  <c r="P519" i="8"/>
  <c r="P527" i="8"/>
  <c r="P535" i="8"/>
  <c r="P543" i="8"/>
  <c r="P551" i="8"/>
  <c r="P559" i="8"/>
  <c r="P567" i="8"/>
  <c r="P575" i="8"/>
  <c r="P583" i="8"/>
  <c r="P591" i="8"/>
  <c r="P599" i="8"/>
  <c r="P607" i="8"/>
  <c r="P615" i="8"/>
  <c r="P623" i="8"/>
  <c r="P631" i="8"/>
  <c r="P639" i="8"/>
  <c r="P647" i="8"/>
  <c r="P655" i="8"/>
  <c r="P663" i="8"/>
  <c r="P671" i="8"/>
  <c r="P679" i="8"/>
  <c r="P687" i="8"/>
  <c r="P695" i="8"/>
  <c r="P703" i="8"/>
  <c r="P711" i="8"/>
  <c r="P719" i="8"/>
  <c r="P727" i="8"/>
  <c r="P735" i="8"/>
  <c r="P743" i="8"/>
  <c r="P751" i="8"/>
  <c r="P759" i="8"/>
  <c r="P767" i="8"/>
  <c r="P775" i="8"/>
  <c r="P783" i="8"/>
  <c r="P791" i="8"/>
  <c r="P799" i="8"/>
  <c r="P807" i="8"/>
  <c r="P815" i="8"/>
  <c r="P823" i="8"/>
  <c r="P831" i="8"/>
  <c r="P839" i="8"/>
  <c r="P847" i="8"/>
  <c r="P855" i="8"/>
  <c r="P863" i="8"/>
  <c r="P871" i="8"/>
  <c r="P879" i="8"/>
  <c r="P887" i="8"/>
  <c r="P895" i="8"/>
  <c r="P903" i="8"/>
  <c r="P911" i="8"/>
  <c r="P919" i="8"/>
  <c r="P927" i="8"/>
  <c r="P935" i="8"/>
  <c r="P943" i="8"/>
  <c r="P951" i="8"/>
  <c r="P959" i="8"/>
  <c r="P967" i="8"/>
  <c r="P975" i="8"/>
  <c r="P983" i="8"/>
  <c r="P991" i="8"/>
  <c r="P999" i="8"/>
  <c r="P1007" i="8"/>
  <c r="P1015" i="8"/>
  <c r="P1023" i="8"/>
  <c r="P1031" i="8"/>
  <c r="P1039" i="8"/>
  <c r="P1047" i="8"/>
  <c r="P1055" i="8"/>
  <c r="P1063" i="8"/>
  <c r="P1071" i="8"/>
  <c r="P1079" i="8"/>
  <c r="P1087" i="8"/>
  <c r="P1095" i="8"/>
  <c r="P1103" i="8"/>
  <c r="P1111" i="8"/>
  <c r="P1119" i="8"/>
  <c r="P1127" i="8"/>
  <c r="P1135" i="8"/>
  <c r="P1143" i="8"/>
  <c r="P1151" i="8"/>
  <c r="P1159" i="8"/>
  <c r="P1167" i="8"/>
  <c r="P1175" i="8"/>
  <c r="P1183" i="8"/>
  <c r="P1191" i="8"/>
  <c r="P1199" i="8"/>
  <c r="P1207" i="8"/>
  <c r="P1215" i="8"/>
  <c r="P1223" i="8"/>
  <c r="P1231" i="8"/>
  <c r="P1239" i="8"/>
  <c r="P1247" i="8"/>
  <c r="P1255" i="8"/>
  <c r="P1263" i="8"/>
  <c r="P1271" i="8"/>
  <c r="P1279" i="8"/>
  <c r="P1287" i="8"/>
  <c r="P1295" i="8"/>
  <c r="P1303" i="8"/>
  <c r="P1311" i="8"/>
  <c r="P1319" i="8"/>
  <c r="P1327" i="8"/>
  <c r="P1335" i="8"/>
  <c r="P1343" i="8"/>
  <c r="P1351" i="8"/>
  <c r="P1359" i="8"/>
  <c r="P1367" i="8"/>
  <c r="P1375" i="8"/>
  <c r="P1383" i="8"/>
  <c r="P1391" i="8"/>
  <c r="P1399" i="8"/>
  <c r="P1407" i="8"/>
  <c r="P1415" i="8"/>
  <c r="P1423" i="8"/>
  <c r="P1431" i="8"/>
  <c r="P1439" i="8"/>
  <c r="P1447" i="8"/>
  <c r="P1455" i="8"/>
  <c r="P1463" i="8"/>
  <c r="P1471" i="8"/>
  <c r="P1479" i="8"/>
  <c r="P1487" i="8"/>
  <c r="P1495" i="8"/>
  <c r="P61" i="8"/>
  <c r="P125" i="8"/>
  <c r="P189" i="8"/>
  <c r="P240" i="8"/>
  <c r="P248" i="8"/>
  <c r="P256" i="8"/>
  <c r="P264" i="8"/>
  <c r="P272" i="8"/>
  <c r="P280" i="8"/>
  <c r="P288" i="8"/>
  <c r="P296" i="8"/>
  <c r="P304" i="8"/>
  <c r="P312" i="8"/>
  <c r="P320" i="8"/>
  <c r="P328" i="8"/>
  <c r="P336" i="8"/>
  <c r="P344" i="8"/>
  <c r="P352" i="8"/>
  <c r="P360" i="8"/>
  <c r="P368" i="8"/>
  <c r="P376" i="8"/>
  <c r="P384" i="8"/>
  <c r="P392" i="8"/>
  <c r="P400" i="8"/>
  <c r="P408" i="8"/>
  <c r="P416" i="8"/>
  <c r="P424" i="8"/>
  <c r="P432" i="8"/>
  <c r="P440" i="8"/>
  <c r="P448" i="8"/>
  <c r="P456" i="8"/>
  <c r="P464" i="8"/>
  <c r="P472" i="8"/>
  <c r="P480" i="8"/>
  <c r="P488" i="8"/>
  <c r="P496" i="8"/>
  <c r="P504" i="8"/>
  <c r="P512" i="8"/>
  <c r="P520" i="8"/>
  <c r="P528" i="8"/>
  <c r="P536" i="8"/>
  <c r="P544" i="8"/>
  <c r="P552" i="8"/>
  <c r="P560" i="8"/>
  <c r="P568" i="8"/>
  <c r="P576" i="8"/>
  <c r="P584" i="8"/>
  <c r="P592" i="8"/>
  <c r="P600" i="8"/>
  <c r="P608" i="8"/>
  <c r="P616" i="8"/>
  <c r="P624" i="8"/>
  <c r="P632" i="8"/>
  <c r="P640" i="8"/>
  <c r="P648" i="8"/>
  <c r="P656" i="8"/>
  <c r="P664" i="8"/>
  <c r="P672" i="8"/>
  <c r="P680" i="8"/>
  <c r="P688" i="8"/>
  <c r="P696" i="8"/>
  <c r="P704" i="8"/>
  <c r="P712" i="8"/>
  <c r="P720" i="8"/>
  <c r="P728" i="8"/>
  <c r="P736" i="8"/>
  <c r="P744" i="8"/>
  <c r="P752" i="8"/>
  <c r="P760" i="8"/>
  <c r="P768" i="8"/>
  <c r="P776" i="8"/>
  <c r="P784" i="8"/>
  <c r="P792" i="8"/>
  <c r="P800" i="8"/>
  <c r="P808" i="8"/>
  <c r="P816" i="8"/>
  <c r="P824" i="8"/>
  <c r="P832" i="8"/>
  <c r="P840" i="8"/>
  <c r="P848" i="8"/>
  <c r="P856" i="8"/>
  <c r="P864" i="8"/>
  <c r="P872" i="8"/>
  <c r="P880" i="8"/>
  <c r="P888" i="8"/>
  <c r="P896" i="8"/>
  <c r="P904" i="8"/>
  <c r="P912" i="8"/>
  <c r="P920" i="8"/>
  <c r="P928" i="8"/>
  <c r="P936" i="8"/>
  <c r="P944" i="8"/>
  <c r="P952" i="8"/>
  <c r="P960" i="8"/>
  <c r="P968" i="8"/>
  <c r="P976" i="8"/>
  <c r="P984" i="8"/>
  <c r="P992" i="8"/>
  <c r="P1000" i="8"/>
  <c r="P1008" i="8"/>
  <c r="P1016" i="8"/>
  <c r="P1024" i="8"/>
  <c r="P1032" i="8"/>
  <c r="P1040" i="8"/>
  <c r="P1048" i="8"/>
  <c r="P1056" i="8"/>
  <c r="P1064" i="8"/>
  <c r="P1072" i="8"/>
  <c r="P1080" i="8"/>
  <c r="P1088" i="8"/>
  <c r="P1096" i="8"/>
  <c r="P1104" i="8"/>
  <c r="P1112" i="8"/>
  <c r="P1120" i="8"/>
  <c r="P1128" i="8"/>
  <c r="P1136" i="8"/>
  <c r="P1144" i="8"/>
  <c r="P1152" i="8"/>
  <c r="P1160" i="8"/>
  <c r="P1168" i="8"/>
  <c r="P1176" i="8"/>
  <c r="P1184" i="8"/>
  <c r="P1192" i="8"/>
  <c r="P1200" i="8"/>
  <c r="P1208" i="8"/>
  <c r="P1216" i="8"/>
  <c r="P1224" i="8"/>
  <c r="P1232" i="8"/>
  <c r="P1240" i="8"/>
  <c r="P1248" i="8"/>
  <c r="P1256" i="8"/>
  <c r="P1264" i="8"/>
  <c r="P1272" i="8"/>
  <c r="P1280" i="8"/>
  <c r="P1288" i="8"/>
  <c r="P1296" i="8"/>
  <c r="P1304" i="8"/>
  <c r="P1312" i="8"/>
  <c r="P1320" i="8"/>
  <c r="P1328" i="8"/>
  <c r="P1336" i="8"/>
  <c r="P1344" i="8"/>
  <c r="P1352" i="8"/>
  <c r="P1360" i="8"/>
  <c r="P1368" i="8"/>
  <c r="P1376" i="8"/>
  <c r="P1384" i="8"/>
  <c r="P1392" i="8"/>
  <c r="P1400" i="8"/>
  <c r="P1408" i="8"/>
  <c r="P1416" i="8"/>
  <c r="P1424" i="8"/>
  <c r="P1432" i="8"/>
  <c r="P1440" i="8"/>
  <c r="P1448" i="8"/>
  <c r="P1456" i="8"/>
  <c r="P1464" i="8"/>
  <c r="P1472" i="8"/>
  <c r="P1480" i="8"/>
  <c r="P1488" i="8"/>
  <c r="P1496" i="8"/>
  <c r="P5" i="8"/>
  <c r="P69" i="8"/>
  <c r="P133" i="8"/>
  <c r="P197" i="8"/>
  <c r="P241" i="8"/>
  <c r="P249" i="8"/>
  <c r="P257" i="8"/>
  <c r="P265" i="8"/>
  <c r="P273" i="8"/>
  <c r="P281" i="8"/>
  <c r="P289" i="8"/>
  <c r="P297" i="8"/>
  <c r="P305" i="8"/>
  <c r="P313" i="8"/>
  <c r="P321" i="8"/>
  <c r="P329" i="8"/>
  <c r="P337" i="8"/>
  <c r="P345" i="8"/>
  <c r="P353" i="8"/>
  <c r="P361" i="8"/>
  <c r="P369" i="8"/>
  <c r="P377" i="8"/>
  <c r="P385" i="8"/>
  <c r="P393" i="8"/>
  <c r="P401" i="8"/>
  <c r="P409" i="8"/>
  <c r="P417" i="8"/>
  <c r="P425" i="8"/>
  <c r="P433" i="8"/>
  <c r="P441" i="8"/>
  <c r="P449" i="8"/>
  <c r="P457" i="8"/>
  <c r="P465" i="8"/>
  <c r="P473" i="8"/>
  <c r="P481" i="8"/>
  <c r="P489" i="8"/>
  <c r="P497" i="8"/>
  <c r="P505" i="8"/>
  <c r="P513" i="8"/>
  <c r="P521" i="8"/>
  <c r="P529" i="8"/>
  <c r="P537" i="8"/>
  <c r="P545" i="8"/>
  <c r="P553" i="8"/>
  <c r="P561" i="8"/>
  <c r="P569" i="8"/>
  <c r="P577" i="8"/>
  <c r="P585" i="8"/>
  <c r="P593" i="8"/>
  <c r="P601" i="8"/>
  <c r="P609" i="8"/>
  <c r="P617" i="8"/>
  <c r="P625" i="8"/>
  <c r="P633" i="8"/>
  <c r="P641" i="8"/>
  <c r="P649" i="8"/>
  <c r="P657" i="8"/>
  <c r="P665" i="8"/>
  <c r="P673" i="8"/>
  <c r="P681" i="8"/>
  <c r="P689" i="8"/>
  <c r="P697" i="8"/>
  <c r="P705" i="8"/>
  <c r="P713" i="8"/>
  <c r="P721" i="8"/>
  <c r="P729" i="8"/>
  <c r="P737" i="8"/>
  <c r="P745" i="8"/>
  <c r="P753" i="8"/>
  <c r="P761" i="8"/>
  <c r="P769" i="8"/>
  <c r="P777" i="8"/>
  <c r="P785" i="8"/>
  <c r="P793" i="8"/>
  <c r="P801" i="8"/>
  <c r="P809" i="8"/>
  <c r="P817" i="8"/>
  <c r="P825" i="8"/>
  <c r="P833" i="8"/>
  <c r="P841" i="8"/>
  <c r="P849" i="8"/>
  <c r="P857" i="8"/>
  <c r="P865" i="8"/>
  <c r="P873" i="8"/>
  <c r="P881" i="8"/>
  <c r="P889" i="8"/>
  <c r="P897" i="8"/>
  <c r="P905" i="8"/>
  <c r="P913" i="8"/>
  <c r="P921" i="8"/>
  <c r="P929" i="8"/>
  <c r="P937" i="8"/>
  <c r="P945" i="8"/>
  <c r="P953" i="8"/>
  <c r="P961" i="8"/>
  <c r="P969" i="8"/>
  <c r="P977" i="8"/>
  <c r="P985" i="8"/>
  <c r="P993" i="8"/>
  <c r="P1001" i="8"/>
  <c r="P1009" i="8"/>
  <c r="P1017" i="8"/>
  <c r="P1025" i="8"/>
  <c r="P1033" i="8"/>
  <c r="P1041" i="8"/>
  <c r="P1049" i="8"/>
  <c r="P1057" i="8"/>
  <c r="P1065" i="8"/>
  <c r="P1073" i="8"/>
  <c r="P1081" i="8"/>
  <c r="P1089" i="8"/>
  <c r="P1097" i="8"/>
  <c r="P1105" i="8"/>
  <c r="P1113" i="8"/>
  <c r="P1121" i="8"/>
  <c r="P1129" i="8"/>
  <c r="P1137" i="8"/>
  <c r="P1145" i="8"/>
  <c r="P1153" i="8"/>
  <c r="P1161" i="8"/>
  <c r="P1169" i="8"/>
  <c r="P1177" i="8"/>
  <c r="P1185" i="8"/>
  <c r="P1193" i="8"/>
  <c r="P1201" i="8"/>
  <c r="P1209" i="8"/>
  <c r="P1217" i="8"/>
  <c r="P1225" i="8"/>
  <c r="P1233" i="8"/>
  <c r="P1241" i="8"/>
  <c r="P1249" i="8"/>
  <c r="P1257" i="8"/>
  <c r="P1265" i="8"/>
  <c r="P1273" i="8"/>
  <c r="P1281" i="8"/>
  <c r="P1289" i="8"/>
  <c r="P1297" i="8"/>
  <c r="P1305" i="8"/>
  <c r="P1313" i="8"/>
  <c r="P1321" i="8"/>
  <c r="P1329" i="8"/>
  <c r="P1337" i="8"/>
  <c r="P1345" i="8"/>
  <c r="P1353" i="8"/>
  <c r="P1361" i="8"/>
  <c r="P1369" i="8"/>
  <c r="P1377" i="8"/>
  <c r="P1385" i="8"/>
  <c r="P1393" i="8"/>
  <c r="P1401" i="8"/>
  <c r="P1409" i="8"/>
  <c r="P1417" i="8"/>
  <c r="P1425" i="8"/>
  <c r="P1433" i="8"/>
  <c r="P1441" i="8"/>
  <c r="P1449" i="8"/>
  <c r="P1457" i="8"/>
  <c r="P1465" i="8"/>
  <c r="P1473" i="8"/>
  <c r="P1481" i="8"/>
  <c r="P1489" i="8"/>
  <c r="P1497" i="8"/>
  <c r="P13" i="8"/>
  <c r="P77" i="8"/>
  <c r="P141" i="8"/>
  <c r="P205" i="8"/>
  <c r="P242" i="8"/>
  <c r="P250" i="8"/>
  <c r="P258" i="8"/>
  <c r="P266" i="8"/>
  <c r="P274" i="8"/>
  <c r="P282" i="8"/>
  <c r="P290" i="8"/>
  <c r="P298" i="8"/>
  <c r="P306" i="8"/>
  <c r="P314" i="8"/>
  <c r="P322" i="8"/>
  <c r="P330" i="8"/>
  <c r="P338" i="8"/>
  <c r="P346" i="8"/>
  <c r="P354" i="8"/>
  <c r="P362" i="8"/>
  <c r="P370" i="8"/>
  <c r="P378" i="8"/>
  <c r="P386" i="8"/>
  <c r="P394" i="8"/>
  <c r="P402" i="8"/>
  <c r="P410" i="8"/>
  <c r="P418" i="8"/>
  <c r="P426" i="8"/>
  <c r="P434" i="8"/>
  <c r="P442" i="8"/>
  <c r="P450" i="8"/>
  <c r="P458" i="8"/>
  <c r="P466" i="8"/>
  <c r="P474" i="8"/>
  <c r="P482" i="8"/>
  <c r="P490" i="8"/>
  <c r="P498" i="8"/>
  <c r="P506" i="8"/>
  <c r="P514" i="8"/>
  <c r="P522" i="8"/>
  <c r="P530" i="8"/>
  <c r="P538" i="8"/>
  <c r="P546" i="8"/>
  <c r="P554" i="8"/>
  <c r="P562" i="8"/>
  <c r="P570" i="8"/>
  <c r="P578" i="8"/>
  <c r="P586" i="8"/>
  <c r="P594" i="8"/>
  <c r="P602" i="8"/>
  <c r="P610" i="8"/>
  <c r="P618" i="8"/>
  <c r="P626" i="8"/>
  <c r="P634" i="8"/>
  <c r="P642" i="8"/>
  <c r="P650" i="8"/>
  <c r="P658" i="8"/>
  <c r="P666" i="8"/>
  <c r="P674" i="8"/>
  <c r="P682" i="8"/>
  <c r="P690" i="8"/>
  <c r="P698" i="8"/>
  <c r="P706" i="8"/>
  <c r="P714" i="8"/>
  <c r="P722" i="8"/>
  <c r="P730" i="8"/>
  <c r="P738" i="8"/>
  <c r="P746" i="8"/>
  <c r="P754" i="8"/>
  <c r="P762" i="8"/>
  <c r="P770" i="8"/>
  <c r="P778" i="8"/>
  <c r="P786" i="8"/>
  <c r="P794" i="8"/>
  <c r="P802" i="8"/>
  <c r="P810" i="8"/>
  <c r="P818" i="8"/>
  <c r="P826" i="8"/>
  <c r="P834" i="8"/>
  <c r="P842" i="8"/>
  <c r="P850" i="8"/>
  <c r="P858" i="8"/>
  <c r="P866" i="8"/>
  <c r="P874" i="8"/>
  <c r="P882" i="8"/>
  <c r="P890" i="8"/>
  <c r="P898" i="8"/>
  <c r="P906" i="8"/>
  <c r="P914" i="8"/>
  <c r="P922" i="8"/>
  <c r="P930" i="8"/>
  <c r="P938" i="8"/>
  <c r="P946" i="8"/>
  <c r="P954" i="8"/>
  <c r="P962" i="8"/>
  <c r="P970" i="8"/>
  <c r="P978" i="8"/>
  <c r="P986" i="8"/>
  <c r="P994" i="8"/>
  <c r="P1002" i="8"/>
  <c r="P1010" i="8"/>
  <c r="P1018" i="8"/>
  <c r="P1026" i="8"/>
  <c r="P1034" i="8"/>
  <c r="P1042" i="8"/>
  <c r="P1050" i="8"/>
  <c r="P1058" i="8"/>
  <c r="P1066" i="8"/>
  <c r="P1074" i="8"/>
  <c r="P1082" i="8"/>
  <c r="P1090" i="8"/>
  <c r="P1098" i="8"/>
  <c r="P1106" i="8"/>
  <c r="P1114" i="8"/>
  <c r="P1122" i="8"/>
  <c r="P1130" i="8"/>
  <c r="P1138" i="8"/>
  <c r="P1146" i="8"/>
  <c r="P1154" i="8"/>
  <c r="P1162" i="8"/>
  <c r="P1170" i="8"/>
  <c r="P1178" i="8"/>
  <c r="P1186" i="8"/>
  <c r="P1194" i="8"/>
  <c r="P1202" i="8"/>
  <c r="P1210" i="8"/>
  <c r="P1218" i="8"/>
  <c r="P1226" i="8"/>
  <c r="P1234" i="8"/>
  <c r="P1242" i="8"/>
  <c r="P1250" i="8"/>
  <c r="P1258" i="8"/>
  <c r="P1266" i="8"/>
  <c r="P1274" i="8"/>
  <c r="P1282" i="8"/>
  <c r="P1290" i="8"/>
  <c r="P1298" i="8"/>
  <c r="P1306" i="8"/>
  <c r="P1314" i="8"/>
  <c r="P1322" i="8"/>
  <c r="P1330" i="8"/>
  <c r="P1338" i="8"/>
  <c r="P1346" i="8"/>
  <c r="P1354" i="8"/>
  <c r="P1362" i="8"/>
  <c r="P1370" i="8"/>
  <c r="P1378" i="8"/>
  <c r="P1386" i="8"/>
  <c r="P1394" i="8"/>
  <c r="P1402" i="8"/>
  <c r="P1410" i="8"/>
  <c r="P1418" i="8"/>
  <c r="P1426" i="8"/>
  <c r="P1434" i="8"/>
  <c r="P1442" i="8"/>
  <c r="P1450" i="8"/>
  <c r="P1458" i="8"/>
  <c r="P1466" i="8"/>
  <c r="P1474" i="8"/>
  <c r="P1482" i="8"/>
  <c r="P1490" i="8"/>
  <c r="P1498" i="8"/>
  <c r="P21" i="8"/>
  <c r="P85" i="8"/>
  <c r="P149" i="8"/>
  <c r="P213" i="8"/>
  <c r="P243" i="8"/>
  <c r="P251" i="8"/>
  <c r="P259" i="8"/>
  <c r="P267" i="8"/>
  <c r="P275" i="8"/>
  <c r="P283" i="8"/>
  <c r="P291" i="8"/>
  <c r="P299" i="8"/>
  <c r="P307" i="8"/>
  <c r="P315" i="8"/>
  <c r="P323" i="8"/>
  <c r="P331" i="8"/>
  <c r="P339" i="8"/>
  <c r="P347" i="8"/>
  <c r="P355" i="8"/>
  <c r="P363" i="8"/>
  <c r="P371" i="8"/>
  <c r="P379" i="8"/>
  <c r="P387" i="8"/>
  <c r="P395" i="8"/>
  <c r="P403" i="8"/>
  <c r="P411" i="8"/>
  <c r="P419" i="8"/>
  <c r="P427" i="8"/>
  <c r="P435" i="8"/>
  <c r="P443" i="8"/>
  <c r="P451" i="8"/>
  <c r="P459" i="8"/>
  <c r="P467" i="8"/>
  <c r="P475" i="8"/>
  <c r="P483" i="8"/>
  <c r="P491" i="8"/>
  <c r="P499" i="8"/>
  <c r="P507" i="8"/>
  <c r="P515" i="8"/>
  <c r="P523" i="8"/>
  <c r="P531" i="8"/>
  <c r="P539" i="8"/>
  <c r="P547" i="8"/>
  <c r="P555" i="8"/>
  <c r="P563" i="8"/>
  <c r="P571" i="8"/>
  <c r="P579" i="8"/>
  <c r="P587" i="8"/>
  <c r="P595" i="8"/>
  <c r="P603" i="8"/>
  <c r="P611" i="8"/>
  <c r="P619" i="8"/>
  <c r="P627" i="8"/>
  <c r="P635" i="8"/>
  <c r="P643" i="8"/>
  <c r="P651" i="8"/>
  <c r="P659" i="8"/>
  <c r="P667" i="8"/>
  <c r="P675" i="8"/>
  <c r="P683" i="8"/>
  <c r="P691" i="8"/>
  <c r="P699" i="8"/>
  <c r="P707" i="8"/>
  <c r="P715" i="8"/>
  <c r="P723" i="8"/>
  <c r="P731" i="8"/>
  <c r="P739" i="8"/>
  <c r="P747" i="8"/>
  <c r="P755" i="8"/>
  <c r="P763" i="8"/>
  <c r="P771" i="8"/>
  <c r="P779" i="8"/>
  <c r="P787" i="8"/>
  <c r="P795" i="8"/>
  <c r="P803" i="8"/>
  <c r="P811" i="8"/>
  <c r="P819" i="8"/>
  <c r="P827" i="8"/>
  <c r="P835" i="8"/>
  <c r="P843" i="8"/>
  <c r="P851" i="8"/>
  <c r="P859" i="8"/>
  <c r="P867" i="8"/>
  <c r="P875" i="8"/>
  <c r="P883" i="8"/>
  <c r="P891" i="8"/>
  <c r="P899" i="8"/>
  <c r="P907" i="8"/>
  <c r="P915" i="8"/>
  <c r="P923" i="8"/>
  <c r="P931" i="8"/>
  <c r="P939" i="8"/>
  <c r="P947" i="8"/>
  <c r="P955" i="8"/>
  <c r="P963" i="8"/>
  <c r="P971" i="8"/>
  <c r="P979" i="8"/>
  <c r="P987" i="8"/>
  <c r="P995" i="8"/>
  <c r="P1003" i="8"/>
  <c r="P1011" i="8"/>
  <c r="P1019" i="8"/>
  <c r="P1027" i="8"/>
  <c r="P1035" i="8"/>
  <c r="P1043" i="8"/>
  <c r="P1051" i="8"/>
  <c r="P1059" i="8"/>
  <c r="P1067" i="8"/>
  <c r="P1075" i="8"/>
  <c r="P1083" i="8"/>
  <c r="P1091" i="8"/>
  <c r="P1099" i="8"/>
  <c r="P1107" i="8"/>
  <c r="P1115" i="8"/>
  <c r="P1123" i="8"/>
  <c r="P1131" i="8"/>
  <c r="P1139" i="8"/>
  <c r="P1147" i="8"/>
  <c r="P1155" i="8"/>
  <c r="P1163" i="8"/>
  <c r="P1171" i="8"/>
  <c r="P1179" i="8"/>
  <c r="P1187" i="8"/>
  <c r="P1195" i="8"/>
  <c r="P1203" i="8"/>
  <c r="P1211" i="8"/>
  <c r="P1219" i="8"/>
  <c r="P1227" i="8"/>
  <c r="P1235" i="8"/>
  <c r="P1243" i="8"/>
  <c r="P1251" i="8"/>
  <c r="P1259" i="8"/>
  <c r="P1267" i="8"/>
  <c r="P1275" i="8"/>
  <c r="P1283" i="8"/>
  <c r="P1291" i="8"/>
  <c r="P1299" i="8"/>
  <c r="P1307" i="8"/>
  <c r="P1315" i="8"/>
  <c r="P1323" i="8"/>
  <c r="P1331" i="8"/>
  <c r="P1339" i="8"/>
  <c r="P1347" i="8"/>
  <c r="P1355" i="8"/>
  <c r="P1363" i="8"/>
  <c r="P1371" i="8"/>
  <c r="P1379" i="8"/>
  <c r="P1387" i="8"/>
  <c r="P1395" i="8"/>
  <c r="P1403" i="8"/>
  <c r="P1411" i="8"/>
  <c r="P1419" i="8"/>
  <c r="P1427" i="8"/>
  <c r="P1435" i="8"/>
  <c r="P1443" i="8"/>
  <c r="P1451" i="8"/>
  <c r="P1459" i="8"/>
  <c r="P1467" i="8"/>
  <c r="P1475" i="8"/>
  <c r="P1483" i="8"/>
  <c r="P1491" i="8"/>
  <c r="P1499" i="8"/>
  <c r="P1503" i="8"/>
  <c r="P1511" i="8"/>
  <c r="P1519" i="8"/>
  <c r="P1527" i="8"/>
  <c r="P1535" i="8"/>
  <c r="P1543" i="8"/>
  <c r="P1551" i="8"/>
  <c r="P1559" i="8"/>
  <c r="P1567" i="8"/>
  <c r="P1575" i="8"/>
  <c r="P1583" i="8"/>
  <c r="P1591" i="8"/>
  <c r="P1599" i="8"/>
  <c r="P1607" i="8"/>
  <c r="P1615" i="8"/>
  <c r="P1623" i="8"/>
  <c r="P1631" i="8"/>
  <c r="P1639" i="8"/>
  <c r="P1647" i="8"/>
  <c r="P1655" i="8"/>
  <c r="P1663" i="8"/>
  <c r="P1671" i="8"/>
  <c r="P1679" i="8"/>
  <c r="P1687" i="8"/>
  <c r="P1695" i="8"/>
  <c r="P1703" i="8"/>
  <c r="P1711" i="8"/>
  <c r="P1719" i="8"/>
  <c r="P1727" i="8"/>
  <c r="P1735" i="8"/>
  <c r="P1743" i="8"/>
  <c r="P1751" i="8"/>
  <c r="P1759" i="8"/>
  <c r="P1767" i="8"/>
  <c r="P1775" i="8"/>
  <c r="P1783" i="8"/>
  <c r="P1791" i="8"/>
  <c r="P1799" i="8"/>
  <c r="P1807" i="8"/>
  <c r="P1815" i="8"/>
  <c r="P1823" i="8"/>
  <c r="P1831" i="8"/>
  <c r="P1839" i="8"/>
  <c r="P1847" i="8"/>
  <c r="P1855" i="8"/>
  <c r="P1863" i="8"/>
  <c r="P1871" i="8"/>
  <c r="P1879" i="8"/>
  <c r="P1887" i="8"/>
  <c r="P1895" i="8"/>
  <c r="P1903" i="8"/>
  <c r="P1911" i="8"/>
  <c r="P1919" i="8"/>
  <c r="P1927" i="8"/>
  <c r="P1935" i="8"/>
  <c r="P1943" i="8"/>
  <c r="P1951" i="8"/>
  <c r="P1959" i="8"/>
  <c r="P1967" i="8"/>
  <c r="P1975" i="8"/>
  <c r="P1983" i="8"/>
  <c r="P1991" i="8"/>
  <c r="P1999" i="8"/>
  <c r="P2007" i="8"/>
  <c r="P2015" i="8"/>
  <c r="P2023" i="8"/>
  <c r="P2031" i="8"/>
  <c r="P2039" i="8"/>
  <c r="P2047" i="8"/>
  <c r="P2055" i="8"/>
  <c r="P2063" i="8"/>
  <c r="P2071" i="8"/>
  <c r="P2079" i="8"/>
  <c r="P2087" i="8"/>
  <c r="P2095" i="8"/>
  <c r="P2103" i="8"/>
  <c r="P2111" i="8"/>
  <c r="P2119" i="8"/>
  <c r="P2127" i="8"/>
  <c r="P2135" i="8"/>
  <c r="P2143" i="8"/>
  <c r="P2151" i="8"/>
  <c r="P2159" i="8"/>
  <c r="P2167" i="8"/>
  <c r="P2175" i="8"/>
  <c r="P2183" i="8"/>
  <c r="P2191" i="8"/>
  <c r="P2199" i="8"/>
  <c r="P2207" i="8"/>
  <c r="P2215" i="8"/>
  <c r="P2223" i="8"/>
  <c r="P2231" i="8"/>
  <c r="P2239" i="8"/>
  <c r="P1504" i="8"/>
  <c r="P1512" i="8"/>
  <c r="P1520" i="8"/>
  <c r="P1528" i="8"/>
  <c r="P1536" i="8"/>
  <c r="P1544" i="8"/>
  <c r="P1552" i="8"/>
  <c r="P1560" i="8"/>
  <c r="P1568" i="8"/>
  <c r="P1576" i="8"/>
  <c r="P1584" i="8"/>
  <c r="P1592" i="8"/>
  <c r="P1600" i="8"/>
  <c r="P1608" i="8"/>
  <c r="P1616" i="8"/>
  <c r="P1624" i="8"/>
  <c r="P1632" i="8"/>
  <c r="P1640" i="8"/>
  <c r="P1648" i="8"/>
  <c r="P1656" i="8"/>
  <c r="P1664" i="8"/>
  <c r="P1672" i="8"/>
  <c r="P1680" i="8"/>
  <c r="P1688" i="8"/>
  <c r="P1696" i="8"/>
  <c r="P1704" i="8"/>
  <c r="P1712" i="8"/>
  <c r="P1720" i="8"/>
  <c r="P1728" i="8"/>
  <c r="P1736" i="8"/>
  <c r="P1744" i="8"/>
  <c r="P1752" i="8"/>
  <c r="P1760" i="8"/>
  <c r="P1768" i="8"/>
  <c r="P1776" i="8"/>
  <c r="P1784" i="8"/>
  <c r="P1792" i="8"/>
  <c r="P1800" i="8"/>
  <c r="P1808" i="8"/>
  <c r="P1816" i="8"/>
  <c r="P1824" i="8"/>
  <c r="P1832" i="8"/>
  <c r="P1840" i="8"/>
  <c r="P1848" i="8"/>
  <c r="P1856" i="8"/>
  <c r="P1864" i="8"/>
  <c r="P1872" i="8"/>
  <c r="P1880" i="8"/>
  <c r="P1888" i="8"/>
  <c r="P1896" i="8"/>
  <c r="P1904" i="8"/>
  <c r="P1912" i="8"/>
  <c r="P1920" i="8"/>
  <c r="P1928" i="8"/>
  <c r="P1936" i="8"/>
  <c r="P1944" i="8"/>
  <c r="P1952" i="8"/>
  <c r="P1960" i="8"/>
  <c r="P1968" i="8"/>
  <c r="P1976" i="8"/>
  <c r="P1984" i="8"/>
  <c r="P1992" i="8"/>
  <c r="P2000" i="8"/>
  <c r="P2008" i="8"/>
  <c r="P2016" i="8"/>
  <c r="P2024" i="8"/>
  <c r="P2032" i="8"/>
  <c r="P2040" i="8"/>
  <c r="P2048" i="8"/>
  <c r="P2056" i="8"/>
  <c r="P2064" i="8"/>
  <c r="P2072" i="8"/>
  <c r="P2080" i="8"/>
  <c r="P2088" i="8"/>
  <c r="P2096" i="8"/>
  <c r="P2104" i="8"/>
  <c r="P2112" i="8"/>
  <c r="P2120" i="8"/>
  <c r="P2128" i="8"/>
  <c r="P2136" i="8"/>
  <c r="P2144" i="8"/>
  <c r="P2152" i="8"/>
  <c r="P2160" i="8"/>
  <c r="P2168" i="8"/>
  <c r="P2176" i="8"/>
  <c r="P2184" i="8"/>
  <c r="P2192" i="8"/>
  <c r="P2200" i="8"/>
  <c r="P2208" i="8"/>
  <c r="P2216" i="8"/>
  <c r="P2224" i="8"/>
  <c r="P2232" i="8"/>
  <c r="P2240" i="8"/>
  <c r="P1505" i="8"/>
  <c r="P1513" i="8"/>
  <c r="P1521" i="8"/>
  <c r="P1529" i="8"/>
  <c r="P1537" i="8"/>
  <c r="P1545" i="8"/>
  <c r="P1553" i="8"/>
  <c r="P1561" i="8"/>
  <c r="P1569" i="8"/>
  <c r="P1577" i="8"/>
  <c r="P1585" i="8"/>
  <c r="P1593" i="8"/>
  <c r="P1601" i="8"/>
  <c r="P1609" i="8"/>
  <c r="P1617" i="8"/>
  <c r="P1625" i="8"/>
  <c r="P1633" i="8"/>
  <c r="P1641" i="8"/>
  <c r="P1649" i="8"/>
  <c r="P1657" i="8"/>
  <c r="P1665" i="8"/>
  <c r="P1673" i="8"/>
  <c r="P1681" i="8"/>
  <c r="P1689" i="8"/>
  <c r="P1697" i="8"/>
  <c r="P1705" i="8"/>
  <c r="P1713" i="8"/>
  <c r="P1721" i="8"/>
  <c r="P1729" i="8"/>
  <c r="P1737" i="8"/>
  <c r="P1745" i="8"/>
  <c r="P1753" i="8"/>
  <c r="P1761" i="8"/>
  <c r="P1769" i="8"/>
  <c r="P1777" i="8"/>
  <c r="P1785" i="8"/>
  <c r="P1793" i="8"/>
  <c r="P1801" i="8"/>
  <c r="P1809" i="8"/>
  <c r="P1817" i="8"/>
  <c r="P1825" i="8"/>
  <c r="P1833" i="8"/>
  <c r="P1841" i="8"/>
  <c r="P1849" i="8"/>
  <c r="P1857" i="8"/>
  <c r="P1865" i="8"/>
  <c r="P1873" i="8"/>
  <c r="P1881" i="8"/>
  <c r="P1889" i="8"/>
  <c r="P1897" i="8"/>
  <c r="P1905" i="8"/>
  <c r="P1913" i="8"/>
  <c r="P1921" i="8"/>
  <c r="P1929" i="8"/>
  <c r="P1937" i="8"/>
  <c r="P1945" i="8"/>
  <c r="P1953" i="8"/>
  <c r="P1961" i="8"/>
  <c r="P1969" i="8"/>
  <c r="P1977" i="8"/>
  <c r="P1985" i="8"/>
  <c r="P1993" i="8"/>
  <c r="P2001" i="8"/>
  <c r="P2009" i="8"/>
  <c r="P2017" i="8"/>
  <c r="P2025" i="8"/>
  <c r="P2033" i="8"/>
  <c r="P2041" i="8"/>
  <c r="P2049" i="8"/>
  <c r="P2057" i="8"/>
  <c r="P2065" i="8"/>
  <c r="P2073" i="8"/>
  <c r="P2081" i="8"/>
  <c r="P2089" i="8"/>
  <c r="P2097" i="8"/>
  <c r="P2105" i="8"/>
  <c r="P2113" i="8"/>
  <c r="P2121" i="8"/>
  <c r="P2129" i="8"/>
  <c r="P2137" i="8"/>
  <c r="P2145" i="8"/>
  <c r="P2153" i="8"/>
  <c r="P2161" i="8"/>
  <c r="P2169" i="8"/>
  <c r="P2177" i="8"/>
  <c r="P2185" i="8"/>
  <c r="P2193" i="8"/>
  <c r="P2201" i="8"/>
  <c r="P2209" i="8"/>
  <c r="P2217" i="8"/>
  <c r="P2225" i="8"/>
  <c r="P2233" i="8"/>
  <c r="P2241" i="8"/>
  <c r="P1506" i="8"/>
  <c r="P1514" i="8"/>
  <c r="P1522" i="8"/>
  <c r="P1530" i="8"/>
  <c r="P1538" i="8"/>
  <c r="P1546" i="8"/>
  <c r="P1554" i="8"/>
  <c r="P1562" i="8"/>
  <c r="P1570" i="8"/>
  <c r="P1578" i="8"/>
  <c r="P1586" i="8"/>
  <c r="P1594" i="8"/>
  <c r="P1602" i="8"/>
  <c r="P1610" i="8"/>
  <c r="P1618" i="8"/>
  <c r="P1626" i="8"/>
  <c r="P1634" i="8"/>
  <c r="P1642" i="8"/>
  <c r="P1650" i="8"/>
  <c r="P1658" i="8"/>
  <c r="P1666" i="8"/>
  <c r="P1674" i="8"/>
  <c r="P1682" i="8"/>
  <c r="P1690" i="8"/>
  <c r="P1698" i="8"/>
  <c r="P1706" i="8"/>
  <c r="P1714" i="8"/>
  <c r="P1722" i="8"/>
  <c r="P1730" i="8"/>
  <c r="P1738" i="8"/>
  <c r="P1746" i="8"/>
  <c r="P1754" i="8"/>
  <c r="P1762" i="8"/>
  <c r="P1770" i="8"/>
  <c r="P1778" i="8"/>
  <c r="P1786" i="8"/>
  <c r="P1794" i="8"/>
  <c r="P1802" i="8"/>
  <c r="P1810" i="8"/>
  <c r="P1818" i="8"/>
  <c r="P1826" i="8"/>
  <c r="P1834" i="8"/>
  <c r="P1842" i="8"/>
  <c r="P1850" i="8"/>
  <c r="P1858" i="8"/>
  <c r="P1866" i="8"/>
  <c r="P1874" i="8"/>
  <c r="P1882" i="8"/>
  <c r="P1890" i="8"/>
  <c r="P1898" i="8"/>
  <c r="P1906" i="8"/>
  <c r="P1914" i="8"/>
  <c r="P1922" i="8"/>
  <c r="P1930" i="8"/>
  <c r="P1938" i="8"/>
  <c r="P1946" i="8"/>
  <c r="P1954" i="8"/>
  <c r="P1962" i="8"/>
  <c r="P1970" i="8"/>
  <c r="P1978" i="8"/>
  <c r="P1986" i="8"/>
  <c r="P1994" i="8"/>
  <c r="P2002" i="8"/>
  <c r="P2010" i="8"/>
  <c r="P2018" i="8"/>
  <c r="P2026" i="8"/>
  <c r="P2034" i="8"/>
  <c r="P2042" i="8"/>
  <c r="P2050" i="8"/>
  <c r="P2058" i="8"/>
  <c r="P2066" i="8"/>
  <c r="P2074" i="8"/>
  <c r="P2082" i="8"/>
  <c r="P2090" i="8"/>
  <c r="P2098" i="8"/>
  <c r="P2106" i="8"/>
  <c r="P2114" i="8"/>
  <c r="P2122" i="8"/>
  <c r="P2130" i="8"/>
  <c r="P2138" i="8"/>
  <c r="P2146" i="8"/>
  <c r="P2154" i="8"/>
  <c r="P2162" i="8"/>
  <c r="P2170" i="8"/>
  <c r="P2178" i="8"/>
  <c r="P2186" i="8"/>
  <c r="P2194" i="8"/>
  <c r="P2202" i="8"/>
  <c r="P2210" i="8"/>
  <c r="P2218" i="8"/>
  <c r="P2226" i="8"/>
  <c r="P2234" i="8"/>
  <c r="P2242" i="8"/>
  <c r="P1507" i="8"/>
  <c r="P1515" i="8"/>
  <c r="P1523" i="8"/>
  <c r="P1531" i="8"/>
  <c r="P1539" i="8"/>
  <c r="P1547" i="8"/>
  <c r="P1555" i="8"/>
  <c r="P1563" i="8"/>
  <c r="P1571" i="8"/>
  <c r="P1579" i="8"/>
  <c r="P1587" i="8"/>
  <c r="P1595" i="8"/>
  <c r="P1603" i="8"/>
  <c r="P1611" i="8"/>
  <c r="P1619" i="8"/>
  <c r="P1627" i="8"/>
  <c r="P1635" i="8"/>
  <c r="P1643" i="8"/>
  <c r="P1651" i="8"/>
  <c r="P1659" i="8"/>
  <c r="P1667" i="8"/>
  <c r="P1675" i="8"/>
  <c r="P1683" i="8"/>
  <c r="P1691" i="8"/>
  <c r="P1699" i="8"/>
  <c r="P1707" i="8"/>
  <c r="P1715" i="8"/>
  <c r="P1723" i="8"/>
  <c r="P1731" i="8"/>
  <c r="P1739" i="8"/>
  <c r="P1747" i="8"/>
  <c r="P1755" i="8"/>
  <c r="P1763" i="8"/>
  <c r="P1771" i="8"/>
  <c r="P1779" i="8"/>
  <c r="P1787" i="8"/>
  <c r="P1795" i="8"/>
  <c r="P1803" i="8"/>
  <c r="P1811" i="8"/>
  <c r="P1819" i="8"/>
  <c r="P1827" i="8"/>
  <c r="P1835" i="8"/>
  <c r="P1843" i="8"/>
  <c r="P1851" i="8"/>
  <c r="P1859" i="8"/>
  <c r="P1867" i="8"/>
  <c r="P1875" i="8"/>
  <c r="P1883" i="8"/>
  <c r="P1891" i="8"/>
  <c r="P1899" i="8"/>
  <c r="P1907" i="8"/>
  <c r="P1915" i="8"/>
  <c r="P1923" i="8"/>
  <c r="P1931" i="8"/>
  <c r="P1939" i="8"/>
  <c r="P1947" i="8"/>
  <c r="P1955" i="8"/>
  <c r="P1963" i="8"/>
  <c r="P1971" i="8"/>
  <c r="P1979" i="8"/>
  <c r="P1987" i="8"/>
  <c r="P1995" i="8"/>
  <c r="P2003" i="8"/>
  <c r="P2011" i="8"/>
  <c r="P2019" i="8"/>
  <c r="P2027" i="8"/>
  <c r="P2035" i="8"/>
  <c r="P2043" i="8"/>
  <c r="P2051" i="8"/>
  <c r="P2059" i="8"/>
  <c r="P2067" i="8"/>
  <c r="P2075" i="8"/>
  <c r="P2083" i="8"/>
  <c r="P2091" i="8"/>
  <c r="P2099" i="8"/>
  <c r="P2107" i="8"/>
  <c r="P2115" i="8"/>
  <c r="P2123" i="8"/>
  <c r="P2131" i="8"/>
  <c r="P2139" i="8"/>
  <c r="P2147" i="8"/>
  <c r="P2155" i="8"/>
  <c r="P2163" i="8"/>
  <c r="P2171" i="8"/>
  <c r="P2179" i="8"/>
  <c r="P2187" i="8"/>
  <c r="P2195" i="8"/>
  <c r="P2203" i="8"/>
  <c r="P2211" i="8"/>
  <c r="P2219" i="8"/>
  <c r="P2227" i="8"/>
  <c r="P2235" i="8"/>
  <c r="P3" i="8"/>
  <c r="P1508" i="8"/>
  <c r="P1516" i="8"/>
  <c r="P1524" i="8"/>
  <c r="P1532" i="8"/>
  <c r="P1540" i="8"/>
  <c r="P1548" i="8"/>
  <c r="P1556" i="8"/>
  <c r="P1564" i="8"/>
  <c r="P1572" i="8"/>
  <c r="P1580" i="8"/>
  <c r="P1588" i="8"/>
  <c r="P1596" i="8"/>
  <c r="P1604" i="8"/>
  <c r="P1612" i="8"/>
  <c r="P1620" i="8"/>
  <c r="P1628" i="8"/>
  <c r="P1636" i="8"/>
  <c r="P1644" i="8"/>
  <c r="P1652" i="8"/>
  <c r="P1660" i="8"/>
  <c r="P1668" i="8"/>
  <c r="P1676" i="8"/>
  <c r="P1684" i="8"/>
  <c r="P1692" i="8"/>
  <c r="P1700" i="8"/>
  <c r="P1708" i="8"/>
  <c r="P1716" i="8"/>
  <c r="P1724" i="8"/>
  <c r="P1732" i="8"/>
  <c r="P1740" i="8"/>
  <c r="P1748" i="8"/>
  <c r="P1756" i="8"/>
  <c r="P1764" i="8"/>
  <c r="P1772" i="8"/>
  <c r="P1780" i="8"/>
  <c r="P1788" i="8"/>
  <c r="P1796" i="8"/>
  <c r="P1804" i="8"/>
  <c r="P1812" i="8"/>
  <c r="P1820" i="8"/>
  <c r="P1828" i="8"/>
  <c r="P1836" i="8"/>
  <c r="P1844" i="8"/>
  <c r="P1852" i="8"/>
  <c r="P1860" i="8"/>
  <c r="P1868" i="8"/>
  <c r="P1876" i="8"/>
  <c r="P1884" i="8"/>
  <c r="P1892" i="8"/>
  <c r="P1900" i="8"/>
  <c r="P1908" i="8"/>
  <c r="P1916" i="8"/>
  <c r="P1924" i="8"/>
  <c r="P1932" i="8"/>
  <c r="P1940" i="8"/>
  <c r="P1948" i="8"/>
  <c r="P1956" i="8"/>
  <c r="P1964" i="8"/>
  <c r="P1972" i="8"/>
  <c r="P1980" i="8"/>
  <c r="P1988" i="8"/>
  <c r="P1996" i="8"/>
  <c r="P2004" i="8"/>
  <c r="P2012" i="8"/>
  <c r="P2020" i="8"/>
  <c r="P2028" i="8"/>
  <c r="P2036" i="8"/>
  <c r="P2044" i="8"/>
  <c r="P2052" i="8"/>
  <c r="P2060" i="8"/>
  <c r="P2068" i="8"/>
  <c r="P2076" i="8"/>
  <c r="P2084" i="8"/>
  <c r="P2092" i="8"/>
  <c r="P2100" i="8"/>
  <c r="P2108" i="8"/>
  <c r="P2116" i="8"/>
  <c r="P2124" i="8"/>
  <c r="P2132" i="8"/>
  <c r="P2140" i="8"/>
  <c r="P2148" i="8"/>
  <c r="P2156" i="8"/>
  <c r="P2164" i="8"/>
  <c r="P2172" i="8"/>
  <c r="P2180" i="8"/>
  <c r="P2188" i="8"/>
  <c r="P2196" i="8"/>
  <c r="P2204" i="8"/>
  <c r="P2212" i="8"/>
  <c r="P2220" i="8"/>
  <c r="P2228" i="8"/>
  <c r="P2236" i="8"/>
  <c r="P1509" i="8"/>
  <c r="P1517" i="8"/>
  <c r="P1525" i="8"/>
  <c r="P1533" i="8"/>
  <c r="P1541" i="8"/>
  <c r="P1549" i="8"/>
  <c r="P1557" i="8"/>
  <c r="P1565" i="8"/>
  <c r="P1573" i="8"/>
  <c r="P1581" i="8"/>
  <c r="P1589" i="8"/>
  <c r="P1597" i="8"/>
  <c r="P1605" i="8"/>
  <c r="P1613" i="8"/>
  <c r="P1621" i="8"/>
  <c r="P1629" i="8"/>
  <c r="P1637" i="8"/>
  <c r="P1645" i="8"/>
  <c r="P1653" i="8"/>
  <c r="P1661" i="8"/>
  <c r="P1669" i="8"/>
  <c r="P1677" i="8"/>
  <c r="P1685" i="8"/>
  <c r="P1693" i="8"/>
  <c r="P1701" i="8"/>
  <c r="P1709" i="8"/>
  <c r="P1717" i="8"/>
  <c r="P1725" i="8"/>
  <c r="P1733" i="8"/>
  <c r="P1741" i="8"/>
  <c r="P1749" i="8"/>
  <c r="P1757" i="8"/>
  <c r="P1765" i="8"/>
  <c r="P1773" i="8"/>
  <c r="P1781" i="8"/>
  <c r="P1789" i="8"/>
  <c r="P1797" i="8"/>
  <c r="P1805" i="8"/>
  <c r="P1813" i="8"/>
  <c r="P1821" i="8"/>
  <c r="P1829" i="8"/>
  <c r="P1837" i="8"/>
  <c r="P1845" i="8"/>
  <c r="P1853" i="8"/>
  <c r="P1861" i="8"/>
  <c r="P1869" i="8"/>
  <c r="P1877" i="8"/>
  <c r="P1885" i="8"/>
  <c r="P1893" i="8"/>
  <c r="P1901" i="8"/>
  <c r="P1909" i="8"/>
  <c r="P1917" i="8"/>
  <c r="P1925" i="8"/>
  <c r="P1933" i="8"/>
  <c r="P1941" i="8"/>
  <c r="P1949" i="8"/>
  <c r="P1957" i="8"/>
  <c r="P1965" i="8"/>
  <c r="P1973" i="8"/>
  <c r="P1981" i="8"/>
  <c r="P1989" i="8"/>
  <c r="P1997" i="8"/>
  <c r="P2005" i="8"/>
  <c r="P2013" i="8"/>
  <c r="P2021" i="8"/>
  <c r="P2029" i="8"/>
  <c r="P2037" i="8"/>
  <c r="P2045" i="8"/>
  <c r="P2053" i="8"/>
  <c r="P2061" i="8"/>
  <c r="P2069" i="8"/>
  <c r="P2077" i="8"/>
  <c r="P2085" i="8"/>
  <c r="P2093" i="8"/>
  <c r="P2101" i="8"/>
  <c r="P2109" i="8"/>
  <c r="P2117" i="8"/>
  <c r="P2125" i="8"/>
  <c r="P2133" i="8"/>
  <c r="P2141" i="8"/>
  <c r="P2149" i="8"/>
  <c r="P2157" i="8"/>
  <c r="P2165" i="8"/>
  <c r="P2173" i="8"/>
  <c r="P2181" i="8"/>
  <c r="P2189" i="8"/>
  <c r="P2197" i="8"/>
  <c r="P2205" i="8"/>
  <c r="P2213" i="8"/>
  <c r="P2221" i="8"/>
  <c r="P2229" i="8"/>
  <c r="P2237" i="8"/>
  <c r="P1510" i="8"/>
  <c r="P1518" i="8"/>
  <c r="P1526" i="8"/>
  <c r="P1534" i="8"/>
  <c r="P1542" i="8"/>
  <c r="P1550" i="8"/>
  <c r="P1558" i="8"/>
  <c r="P1566" i="8"/>
  <c r="P1574" i="8"/>
  <c r="P1582" i="8"/>
  <c r="P1590" i="8"/>
  <c r="P1598" i="8"/>
  <c r="P1606" i="8"/>
  <c r="P1614" i="8"/>
  <c r="P1622" i="8"/>
  <c r="P1630" i="8"/>
  <c r="P1638" i="8"/>
  <c r="P1646" i="8"/>
  <c r="P1654" i="8"/>
  <c r="P1662" i="8"/>
  <c r="P1670" i="8"/>
  <c r="P1678" i="8"/>
  <c r="P1686" i="8"/>
  <c r="P1694" i="8"/>
  <c r="P1702" i="8"/>
  <c r="P1710" i="8"/>
  <c r="P1718" i="8"/>
  <c r="P1726" i="8"/>
  <c r="P1734" i="8"/>
  <c r="P1742" i="8"/>
  <c r="P1750" i="8"/>
  <c r="P1758" i="8"/>
  <c r="P1766" i="8"/>
  <c r="P1774" i="8"/>
  <c r="P1782" i="8"/>
  <c r="P1790" i="8"/>
  <c r="P1798" i="8"/>
  <c r="P1806" i="8"/>
  <c r="P1814" i="8"/>
  <c r="P1822" i="8"/>
  <c r="P1830" i="8"/>
  <c r="P1838" i="8"/>
  <c r="P1846" i="8"/>
  <c r="P1854" i="8"/>
  <c r="P1862" i="8"/>
  <c r="P1870" i="8"/>
  <c r="P1878" i="8"/>
  <c r="P1886" i="8"/>
  <c r="P1894" i="8"/>
  <c r="P1902" i="8"/>
  <c r="P1910" i="8"/>
  <c r="P1918" i="8"/>
  <c r="P1926" i="8"/>
  <c r="P1934" i="8"/>
  <c r="P1942" i="8"/>
  <c r="P1950" i="8"/>
  <c r="P1958" i="8"/>
  <c r="P1966" i="8"/>
  <c r="P1974" i="8"/>
  <c r="P1982" i="8"/>
  <c r="P1990" i="8"/>
  <c r="P1998" i="8"/>
  <c r="P2006" i="8"/>
  <c r="P2014" i="8"/>
  <c r="P2022" i="8"/>
  <c r="P2030" i="8"/>
  <c r="P2038" i="8"/>
  <c r="P2046" i="8"/>
  <c r="P2054" i="8"/>
  <c r="P2062" i="8"/>
  <c r="P2070" i="8"/>
  <c r="P2078" i="8"/>
  <c r="P2086" i="8"/>
  <c r="P2094" i="8"/>
  <c r="P2102" i="8"/>
  <c r="P2110" i="8"/>
  <c r="P2118" i="8"/>
  <c r="P2126" i="8"/>
  <c r="P2134" i="8"/>
  <c r="P2142" i="8"/>
  <c r="P2150" i="8"/>
  <c r="P2158" i="8"/>
  <c r="P2166" i="8"/>
  <c r="P2174" i="8"/>
  <c r="P2182" i="8"/>
  <c r="P2190" i="8"/>
  <c r="P2198" i="8"/>
  <c r="P2206" i="8"/>
  <c r="P2214" i="8"/>
  <c r="P2222" i="8"/>
  <c r="P2230" i="8"/>
  <c r="P2238" i="8"/>
  <c r="S4" i="8"/>
  <c r="S12" i="8"/>
  <c r="S20" i="8"/>
  <c r="S28" i="8"/>
  <c r="S36" i="8"/>
  <c r="S44" i="8"/>
  <c r="S52" i="8"/>
  <c r="S60" i="8"/>
  <c r="S68" i="8"/>
  <c r="S76" i="8"/>
  <c r="S84" i="8"/>
  <c r="S92" i="8"/>
  <c r="S100" i="8"/>
  <c r="S108" i="8"/>
  <c r="S116" i="8"/>
  <c r="S124" i="8"/>
  <c r="S132" i="8"/>
  <c r="S140" i="8"/>
  <c r="S148" i="8"/>
  <c r="S156" i="8"/>
  <c r="S164" i="8"/>
  <c r="S172" i="8"/>
  <c r="S180" i="8"/>
  <c r="S188" i="8"/>
  <c r="S196" i="8"/>
  <c r="S204" i="8"/>
  <c r="S212" i="8"/>
  <c r="S220" i="8"/>
  <c r="S228" i="8"/>
  <c r="S236" i="8"/>
  <c r="S244" i="8"/>
  <c r="S252" i="8"/>
  <c r="S260" i="8"/>
  <c r="S268" i="8"/>
  <c r="S276" i="8"/>
  <c r="S284" i="8"/>
  <c r="S292" i="8"/>
  <c r="S300" i="8"/>
  <c r="S308" i="8"/>
  <c r="S316" i="8"/>
  <c r="S324" i="8"/>
  <c r="S332" i="8"/>
  <c r="S340" i="8"/>
  <c r="S348" i="8"/>
  <c r="S356" i="8"/>
  <c r="S364" i="8"/>
  <c r="S372" i="8"/>
  <c r="S380" i="8"/>
  <c r="S388" i="8"/>
  <c r="S396" i="8"/>
  <c r="S404" i="8"/>
  <c r="S412" i="8"/>
  <c r="S420" i="8"/>
  <c r="S428" i="8"/>
  <c r="S436" i="8"/>
  <c r="S444" i="8"/>
  <c r="S452" i="8"/>
  <c r="S460" i="8"/>
  <c r="S468" i="8"/>
  <c r="S476" i="8"/>
  <c r="S484" i="8"/>
  <c r="S492" i="8"/>
  <c r="S500" i="8"/>
  <c r="S508" i="8"/>
  <c r="S516" i="8"/>
  <c r="S524" i="8"/>
  <c r="S532" i="8"/>
  <c r="S540" i="8"/>
  <c r="S548" i="8"/>
  <c r="S556" i="8"/>
  <c r="S564" i="8"/>
  <c r="S572" i="8"/>
  <c r="S580" i="8"/>
  <c r="S588" i="8"/>
  <c r="S596" i="8"/>
  <c r="S604" i="8"/>
  <c r="S612" i="8"/>
  <c r="S620" i="8"/>
  <c r="S628" i="8"/>
  <c r="S5" i="8"/>
  <c r="S14" i="8"/>
  <c r="S23" i="8"/>
  <c r="S32" i="8"/>
  <c r="S41" i="8"/>
  <c r="S50" i="8"/>
  <c r="S59" i="8"/>
  <c r="S69" i="8"/>
  <c r="S78" i="8"/>
  <c r="S87" i="8"/>
  <c r="S96" i="8"/>
  <c r="S105" i="8"/>
  <c r="S114" i="8"/>
  <c r="S123" i="8"/>
  <c r="S133" i="8"/>
  <c r="S142" i="8"/>
  <c r="S151" i="8"/>
  <c r="S160" i="8"/>
  <c r="S169" i="8"/>
  <c r="S178" i="8"/>
  <c r="S187" i="8"/>
  <c r="S197" i="8"/>
  <c r="S206" i="8"/>
  <c r="S215" i="8"/>
  <c r="S224" i="8"/>
  <c r="S233" i="8"/>
  <c r="S242" i="8"/>
  <c r="S6" i="8"/>
  <c r="S15" i="8"/>
  <c r="S24" i="8"/>
  <c r="S33" i="8"/>
  <c r="S42" i="8"/>
  <c r="S51" i="8"/>
  <c r="S61" i="8"/>
  <c r="S70" i="8"/>
  <c r="S79" i="8"/>
  <c r="S88" i="8"/>
  <c r="S97" i="8"/>
  <c r="S106" i="8"/>
  <c r="S115" i="8"/>
  <c r="S125" i="8"/>
  <c r="S134" i="8"/>
  <c r="S143" i="8"/>
  <c r="S152" i="8"/>
  <c r="S161" i="8"/>
  <c r="S170" i="8"/>
  <c r="S179" i="8"/>
  <c r="S189" i="8"/>
  <c r="S198" i="8"/>
  <c r="S207" i="8"/>
  <c r="S216" i="8"/>
  <c r="S225" i="8"/>
  <c r="S234" i="8"/>
  <c r="S243" i="8"/>
  <c r="S253" i="8"/>
  <c r="S262" i="8"/>
  <c r="S271" i="8"/>
  <c r="S280" i="8"/>
  <c r="S289" i="8"/>
  <c r="S298" i="8"/>
  <c r="S307" i="8"/>
  <c r="S317" i="8"/>
  <c r="S326" i="8"/>
  <c r="S335" i="8"/>
  <c r="S344" i="8"/>
  <c r="S353" i="8"/>
  <c r="S362" i="8"/>
  <c r="S371" i="8"/>
  <c r="S381" i="8"/>
  <c r="S390" i="8"/>
  <c r="S399" i="8"/>
  <c r="S408" i="8"/>
  <c r="S417" i="8"/>
  <c r="S426" i="8"/>
  <c r="S435" i="8"/>
  <c r="S445" i="8"/>
  <c r="S454" i="8"/>
  <c r="S463" i="8"/>
  <c r="S472" i="8"/>
  <c r="S481" i="8"/>
  <c r="S490" i="8"/>
  <c r="S499" i="8"/>
  <c r="S509" i="8"/>
  <c r="S518" i="8"/>
  <c r="S527" i="8"/>
  <c r="S536" i="8"/>
  <c r="S545" i="8"/>
  <c r="S554" i="8"/>
  <c r="S563" i="8"/>
  <c r="S573" i="8"/>
  <c r="S582" i="8"/>
  <c r="S591" i="8"/>
  <c r="S600" i="8"/>
  <c r="S609" i="8"/>
  <c r="S618" i="8"/>
  <c r="S627" i="8"/>
  <c r="S636" i="8"/>
  <c r="S644" i="8"/>
  <c r="S652" i="8"/>
  <c r="S660" i="8"/>
  <c r="S668" i="8"/>
  <c r="S676" i="8"/>
  <c r="S684" i="8"/>
  <c r="S692" i="8"/>
  <c r="S700" i="8"/>
  <c r="S708" i="8"/>
  <c r="S716" i="8"/>
  <c r="S724" i="8"/>
  <c r="S9" i="8"/>
  <c r="S18" i="8"/>
  <c r="S27" i="8"/>
  <c r="S37" i="8"/>
  <c r="S46" i="8"/>
  <c r="S55" i="8"/>
  <c r="S64" i="8"/>
  <c r="S73" i="8"/>
  <c r="S82" i="8"/>
  <c r="S91" i="8"/>
  <c r="S101" i="8"/>
  <c r="S110" i="8"/>
  <c r="S119" i="8"/>
  <c r="S128" i="8"/>
  <c r="S137" i="8"/>
  <c r="S146" i="8"/>
  <c r="S155" i="8"/>
  <c r="S165" i="8"/>
  <c r="S174" i="8"/>
  <c r="S183" i="8"/>
  <c r="S192" i="8"/>
  <c r="S201" i="8"/>
  <c r="S210" i="8"/>
  <c r="S219" i="8"/>
  <c r="S229" i="8"/>
  <c r="S238" i="8"/>
  <c r="S247" i="8"/>
  <c r="S256" i="8"/>
  <c r="S265" i="8"/>
  <c r="S274" i="8"/>
  <c r="S283" i="8"/>
  <c r="S293" i="8"/>
  <c r="S302" i="8"/>
  <c r="S311" i="8"/>
  <c r="S320" i="8"/>
  <c r="S329" i="8"/>
  <c r="S338" i="8"/>
  <c r="S347" i="8"/>
  <c r="S357" i="8"/>
  <c r="S366" i="8"/>
  <c r="S375" i="8"/>
  <c r="S384" i="8"/>
  <c r="S393" i="8"/>
  <c r="S402" i="8"/>
  <c r="S411" i="8"/>
  <c r="S421" i="8"/>
  <c r="S430" i="8"/>
  <c r="S439" i="8"/>
  <c r="S448" i="8"/>
  <c r="S457" i="8"/>
  <c r="S466" i="8"/>
  <c r="S475" i="8"/>
  <c r="S485" i="8"/>
  <c r="S494" i="8"/>
  <c r="S503" i="8"/>
  <c r="S512" i="8"/>
  <c r="S521" i="8"/>
  <c r="S530" i="8"/>
  <c r="S539" i="8"/>
  <c r="S549" i="8"/>
  <c r="S558" i="8"/>
  <c r="S567" i="8"/>
  <c r="S576" i="8"/>
  <c r="S585" i="8"/>
  <c r="S594" i="8"/>
  <c r="S603" i="8"/>
  <c r="S613" i="8"/>
  <c r="S622" i="8"/>
  <c r="S631" i="8"/>
  <c r="S639" i="8"/>
  <c r="S647" i="8"/>
  <c r="S655" i="8"/>
  <c r="S663" i="8"/>
  <c r="S671" i="8"/>
  <c r="S679" i="8"/>
  <c r="S687" i="8"/>
  <c r="S695" i="8"/>
  <c r="S703" i="8"/>
  <c r="S711" i="8"/>
  <c r="S719" i="8"/>
  <c r="S727" i="8"/>
  <c r="S19" i="8"/>
  <c r="S8" i="8"/>
  <c r="S22" i="8"/>
  <c r="S38" i="8"/>
  <c r="S53" i="8"/>
  <c r="S66" i="8"/>
  <c r="S81" i="8"/>
  <c r="S95" i="8"/>
  <c r="S111" i="8"/>
  <c r="S126" i="8"/>
  <c r="S139" i="8"/>
  <c r="S154" i="8"/>
  <c r="S168" i="8"/>
  <c r="S184" i="8"/>
  <c r="S199" i="8"/>
  <c r="S213" i="8"/>
  <c r="S227" i="8"/>
  <c r="S241" i="8"/>
  <c r="S255" i="8"/>
  <c r="S267" i="8"/>
  <c r="S279" i="8"/>
  <c r="S291" i="8"/>
  <c r="S304" i="8"/>
  <c r="S315" i="8"/>
  <c r="S328" i="8"/>
  <c r="S341" i="8"/>
  <c r="S352" i="8"/>
  <c r="S365" i="8"/>
  <c r="S377" i="8"/>
  <c r="S389" i="8"/>
  <c r="S401" i="8"/>
  <c r="S414" i="8"/>
  <c r="S425" i="8"/>
  <c r="S438" i="8"/>
  <c r="S450" i="8"/>
  <c r="S462" i="8"/>
  <c r="S474" i="8"/>
  <c r="S487" i="8"/>
  <c r="S498" i="8"/>
  <c r="S511" i="8"/>
  <c r="S523" i="8"/>
  <c r="S535" i="8"/>
  <c r="S547" i="8"/>
  <c r="S560" i="8"/>
  <c r="S571" i="8"/>
  <c r="S584" i="8"/>
  <c r="S597" i="8"/>
  <c r="S608" i="8"/>
  <c r="S621" i="8"/>
  <c r="S633" i="8"/>
  <c r="S643" i="8"/>
  <c r="S654" i="8"/>
  <c r="S665" i="8"/>
  <c r="S675" i="8"/>
  <c r="S686" i="8"/>
  <c r="S697" i="8"/>
  <c r="S707" i="8"/>
  <c r="S718" i="8"/>
  <c r="S729" i="8"/>
  <c r="S737" i="8"/>
  <c r="S745" i="8"/>
  <c r="S753" i="8"/>
  <c r="S761" i="8"/>
  <c r="S769" i="8"/>
  <c r="S777" i="8"/>
  <c r="S785" i="8"/>
  <c r="S793" i="8"/>
  <c r="S801" i="8"/>
  <c r="S809" i="8"/>
  <c r="S817" i="8"/>
  <c r="S825" i="8"/>
  <c r="S833" i="8"/>
  <c r="S841" i="8"/>
  <c r="S849" i="8"/>
  <c r="S857" i="8"/>
  <c r="S865" i="8"/>
  <c r="S873" i="8"/>
  <c r="S881" i="8"/>
  <c r="S889" i="8"/>
  <c r="S897" i="8"/>
  <c r="S905" i="8"/>
  <c r="S913" i="8"/>
  <c r="S921" i="8"/>
  <c r="S929" i="8"/>
  <c r="S937" i="8"/>
  <c r="S10" i="8"/>
  <c r="S25" i="8"/>
  <c r="S39" i="8"/>
  <c r="S54" i="8"/>
  <c r="S67" i="8"/>
  <c r="S83" i="8"/>
  <c r="S98" i="8"/>
  <c r="S112" i="8"/>
  <c r="S127" i="8"/>
  <c r="S141" i="8"/>
  <c r="S157" i="8"/>
  <c r="S171" i="8"/>
  <c r="S185" i="8"/>
  <c r="S200" i="8"/>
  <c r="S214" i="8"/>
  <c r="S230" i="8"/>
  <c r="S245" i="8"/>
  <c r="S257" i="8"/>
  <c r="S269" i="8"/>
  <c r="S281" i="8"/>
  <c r="S294" i="8"/>
  <c r="S305" i="8"/>
  <c r="S318" i="8"/>
  <c r="S330" i="8"/>
  <c r="S342" i="8"/>
  <c r="S354" i="8"/>
  <c r="S367" i="8"/>
  <c r="S378" i="8"/>
  <c r="S391" i="8"/>
  <c r="S403" i="8"/>
  <c r="S415" i="8"/>
  <c r="S427" i="8"/>
  <c r="S440" i="8"/>
  <c r="S451" i="8"/>
  <c r="S464" i="8"/>
  <c r="S477" i="8"/>
  <c r="S488" i="8"/>
  <c r="S501" i="8"/>
  <c r="S513" i="8"/>
  <c r="S525" i="8"/>
  <c r="S537" i="8"/>
  <c r="S550" i="8"/>
  <c r="S561" i="8"/>
  <c r="S574" i="8"/>
  <c r="S586" i="8"/>
  <c r="S598" i="8"/>
  <c r="S610" i="8"/>
  <c r="S623" i="8"/>
  <c r="S634" i="8"/>
  <c r="S645" i="8"/>
  <c r="S656" i="8"/>
  <c r="S666" i="8"/>
  <c r="S677" i="8"/>
  <c r="S688" i="8"/>
  <c r="S698" i="8"/>
  <c r="S709" i="8"/>
  <c r="S720" i="8"/>
  <c r="S730" i="8"/>
  <c r="S738" i="8"/>
  <c r="S746" i="8"/>
  <c r="S754" i="8"/>
  <c r="S762" i="8"/>
  <c r="S770" i="8"/>
  <c r="S778" i="8"/>
  <c r="S786" i="8"/>
  <c r="S794" i="8"/>
  <c r="S802" i="8"/>
  <c r="S810" i="8"/>
  <c r="S818" i="8"/>
  <c r="S826" i="8"/>
  <c r="S834" i="8"/>
  <c r="S842" i="8"/>
  <c r="S850" i="8"/>
  <c r="S858" i="8"/>
  <c r="S866" i="8"/>
  <c r="S874" i="8"/>
  <c r="S882" i="8"/>
  <c r="S890" i="8"/>
  <c r="S898" i="8"/>
  <c r="S906" i="8"/>
  <c r="S914" i="8"/>
  <c r="S11" i="8"/>
  <c r="S26" i="8"/>
  <c r="S40" i="8"/>
  <c r="S56" i="8"/>
  <c r="S71" i="8"/>
  <c r="S85" i="8"/>
  <c r="S99" i="8"/>
  <c r="S113" i="8"/>
  <c r="S129" i="8"/>
  <c r="S144" i="8"/>
  <c r="S158" i="8"/>
  <c r="S173" i="8"/>
  <c r="S186" i="8"/>
  <c r="S202" i="8"/>
  <c r="S217" i="8"/>
  <c r="S231" i="8"/>
  <c r="S246" i="8"/>
  <c r="S258" i="8"/>
  <c r="S270" i="8"/>
  <c r="S282" i="8"/>
  <c r="S295" i="8"/>
  <c r="S306" i="8"/>
  <c r="S319" i="8"/>
  <c r="S331" i="8"/>
  <c r="S343" i="8"/>
  <c r="S355" i="8"/>
  <c r="S368" i="8"/>
  <c r="S379" i="8"/>
  <c r="S392" i="8"/>
  <c r="S405" i="8"/>
  <c r="S416" i="8"/>
  <c r="S429" i="8"/>
  <c r="S441" i="8"/>
  <c r="S453" i="8"/>
  <c r="S465" i="8"/>
  <c r="S478" i="8"/>
  <c r="S489" i="8"/>
  <c r="S502" i="8"/>
  <c r="S514" i="8"/>
  <c r="S526" i="8"/>
  <c r="S538" i="8"/>
  <c r="S551" i="8"/>
  <c r="S562" i="8"/>
  <c r="S575" i="8"/>
  <c r="S587" i="8"/>
  <c r="S599" i="8"/>
  <c r="S611" i="8"/>
  <c r="S624" i="8"/>
  <c r="S635" i="8"/>
  <c r="S646" i="8"/>
  <c r="S657" i="8"/>
  <c r="S667" i="8"/>
  <c r="S678" i="8"/>
  <c r="S689" i="8"/>
  <c r="S699" i="8"/>
  <c r="S710" i="8"/>
  <c r="S721" i="8"/>
  <c r="S731" i="8"/>
  <c r="S739" i="8"/>
  <c r="S747" i="8"/>
  <c r="S755" i="8"/>
  <c r="S763" i="8"/>
  <c r="S771" i="8"/>
  <c r="S779" i="8"/>
  <c r="S787" i="8"/>
  <c r="S795" i="8"/>
  <c r="S803" i="8"/>
  <c r="S811" i="8"/>
  <c r="S819" i="8"/>
  <c r="S827" i="8"/>
  <c r="S835" i="8"/>
  <c r="S843" i="8"/>
  <c r="S851" i="8"/>
  <c r="S859" i="8"/>
  <c r="S867" i="8"/>
  <c r="S875" i="8"/>
  <c r="S883" i="8"/>
  <c r="S891" i="8"/>
  <c r="S899" i="8"/>
  <c r="S907" i="8"/>
  <c r="S915" i="8"/>
  <c r="S923" i="8"/>
  <c r="S931" i="8"/>
  <c r="S939" i="8"/>
  <c r="S13" i="8"/>
  <c r="S29" i="8"/>
  <c r="S43" i="8"/>
  <c r="S57" i="8"/>
  <c r="S72" i="8"/>
  <c r="S86" i="8"/>
  <c r="S102" i="8"/>
  <c r="S117" i="8"/>
  <c r="S130" i="8"/>
  <c r="S145" i="8"/>
  <c r="S159" i="8"/>
  <c r="S175" i="8"/>
  <c r="S190" i="8"/>
  <c r="S203" i="8"/>
  <c r="S218" i="8"/>
  <c r="S232" i="8"/>
  <c r="S248" i="8"/>
  <c r="S259" i="8"/>
  <c r="S272" i="8"/>
  <c r="S285" i="8"/>
  <c r="S296" i="8"/>
  <c r="S309" i="8"/>
  <c r="S321" i="8"/>
  <c r="S333" i="8"/>
  <c r="S345" i="8"/>
  <c r="S358" i="8"/>
  <c r="S369" i="8"/>
  <c r="S382" i="8"/>
  <c r="S394" i="8"/>
  <c r="S406" i="8"/>
  <c r="S418" i="8"/>
  <c r="S431" i="8"/>
  <c r="S442" i="8"/>
  <c r="S455" i="8"/>
  <c r="S467" i="8"/>
  <c r="S479" i="8"/>
  <c r="S491" i="8"/>
  <c r="S504" i="8"/>
  <c r="S515" i="8"/>
  <c r="S528" i="8"/>
  <c r="S541" i="8"/>
  <c r="S552" i="8"/>
  <c r="S565" i="8"/>
  <c r="S577" i="8"/>
  <c r="S589" i="8"/>
  <c r="S601" i="8"/>
  <c r="S614" i="8"/>
  <c r="S625" i="8"/>
  <c r="S637" i="8"/>
  <c r="S648" i="8"/>
  <c r="S658" i="8"/>
  <c r="S669" i="8"/>
  <c r="S680" i="8"/>
  <c r="S690" i="8"/>
  <c r="S701" i="8"/>
  <c r="S712" i="8"/>
  <c r="S722" i="8"/>
  <c r="S732" i="8"/>
  <c r="S740" i="8"/>
  <c r="S748" i="8"/>
  <c r="S756" i="8"/>
  <c r="S764" i="8"/>
  <c r="S772" i="8"/>
  <c r="S780" i="8"/>
  <c r="S788" i="8"/>
  <c r="S796" i="8"/>
  <c r="S804" i="8"/>
  <c r="S812" i="8"/>
  <c r="S820" i="8"/>
  <c r="S828" i="8"/>
  <c r="S836" i="8"/>
  <c r="S844" i="8"/>
  <c r="S852" i="8"/>
  <c r="S860" i="8"/>
  <c r="S868" i="8"/>
  <c r="S876" i="8"/>
  <c r="S884" i="8"/>
  <c r="S892" i="8"/>
  <c r="S900" i="8"/>
  <c r="S908" i="8"/>
  <c r="S916" i="8"/>
  <c r="S924" i="8"/>
  <c r="S932" i="8"/>
  <c r="S16" i="8"/>
  <c r="S30" i="8"/>
  <c r="S45" i="8"/>
  <c r="S58" i="8"/>
  <c r="S74" i="8"/>
  <c r="S89" i="8"/>
  <c r="S103" i="8"/>
  <c r="S118" i="8"/>
  <c r="S131" i="8"/>
  <c r="S147" i="8"/>
  <c r="S162" i="8"/>
  <c r="S176" i="8"/>
  <c r="S191" i="8"/>
  <c r="S205" i="8"/>
  <c r="S221" i="8"/>
  <c r="S235" i="8"/>
  <c r="S249" i="8"/>
  <c r="S261" i="8"/>
  <c r="S273" i="8"/>
  <c r="S35" i="8"/>
  <c r="S77" i="8"/>
  <c r="S120" i="8"/>
  <c r="S153" i="8"/>
  <c r="S194" i="8"/>
  <c r="S237" i="8"/>
  <c r="S266" i="8"/>
  <c r="S297" i="8"/>
  <c r="S322" i="8"/>
  <c r="S346" i="8"/>
  <c r="S370" i="8"/>
  <c r="S395" i="8"/>
  <c r="S419" i="8"/>
  <c r="S443" i="8"/>
  <c r="S469" i="8"/>
  <c r="S493" i="8"/>
  <c r="S517" i="8"/>
  <c r="S542" i="8"/>
  <c r="S566" i="8"/>
  <c r="S590" i="8"/>
  <c r="S615" i="8"/>
  <c r="S638" i="8"/>
  <c r="S659" i="8"/>
  <c r="S681" i="8"/>
  <c r="S702" i="8"/>
  <c r="S723" i="8"/>
  <c r="S741" i="8"/>
  <c r="S757" i="8"/>
  <c r="S773" i="8"/>
  <c r="S789" i="8"/>
  <c r="S805" i="8"/>
  <c r="S821" i="8"/>
  <c r="S837" i="8"/>
  <c r="S853" i="8"/>
  <c r="S869" i="8"/>
  <c r="S885" i="8"/>
  <c r="S901" i="8"/>
  <c r="S917" i="8"/>
  <c r="S928" i="8"/>
  <c r="S941" i="8"/>
  <c r="S949" i="8"/>
  <c r="S957" i="8"/>
  <c r="S965" i="8"/>
  <c r="S973" i="8"/>
  <c r="S981" i="8"/>
  <c r="S989" i="8"/>
  <c r="S997" i="8"/>
  <c r="S1005" i="8"/>
  <c r="S1013" i="8"/>
  <c r="S1021" i="8"/>
  <c r="S1029" i="8"/>
  <c r="S1037" i="8"/>
  <c r="S1045" i="8"/>
  <c r="S1053" i="8"/>
  <c r="S1061" i="8"/>
  <c r="S1069" i="8"/>
  <c r="S1077" i="8"/>
  <c r="S1085" i="8"/>
  <c r="S1093" i="8"/>
  <c r="S1101" i="8"/>
  <c r="S1109" i="8"/>
  <c r="S1117" i="8"/>
  <c r="S1125" i="8"/>
  <c r="S1133" i="8"/>
  <c r="S1141" i="8"/>
  <c r="S1149" i="8"/>
  <c r="S1157" i="8"/>
  <c r="S1165" i="8"/>
  <c r="S1173" i="8"/>
  <c r="S1181" i="8"/>
  <c r="S1189" i="8"/>
  <c r="S1197" i="8"/>
  <c r="S1205" i="8"/>
  <c r="S1213" i="8"/>
  <c r="S1221" i="8"/>
  <c r="S1229" i="8"/>
  <c r="S1237" i="8"/>
  <c r="S1245" i="8"/>
  <c r="S1253" i="8"/>
  <c r="S1261" i="8"/>
  <c r="S1269" i="8"/>
  <c r="S1277" i="8"/>
  <c r="S1285" i="8"/>
  <c r="S1293" i="8"/>
  <c r="S1301" i="8"/>
  <c r="S47" i="8"/>
  <c r="S80" i="8"/>
  <c r="S121" i="8"/>
  <c r="S163" i="8"/>
  <c r="S195" i="8"/>
  <c r="S239" i="8"/>
  <c r="S275" i="8"/>
  <c r="S299" i="8"/>
  <c r="S323" i="8"/>
  <c r="S349" i="8"/>
  <c r="S373" i="8"/>
  <c r="S397" i="8"/>
  <c r="S422" i="8"/>
  <c r="S446" i="8"/>
  <c r="S470" i="8"/>
  <c r="S495" i="8"/>
  <c r="S519" i="8"/>
  <c r="S543" i="8"/>
  <c r="S568" i="8"/>
  <c r="S592" i="8"/>
  <c r="S616" i="8"/>
  <c r="S640" i="8"/>
  <c r="S661" i="8"/>
  <c r="S682" i="8"/>
  <c r="S704" i="8"/>
  <c r="S725" i="8"/>
  <c r="S742" i="8"/>
  <c r="S758" i="8"/>
  <c r="S774" i="8"/>
  <c r="S790" i="8"/>
  <c r="S806" i="8"/>
  <c r="S822" i="8"/>
  <c r="S838" i="8"/>
  <c r="S854" i="8"/>
  <c r="S870" i="8"/>
  <c r="S886" i="8"/>
  <c r="S902" i="8"/>
  <c r="S918" i="8"/>
  <c r="S930" i="8"/>
  <c r="S942" i="8"/>
  <c r="S950" i="8"/>
  <c r="S958" i="8"/>
  <c r="S966" i="8"/>
  <c r="S974" i="8"/>
  <c r="S982" i="8"/>
  <c r="S990" i="8"/>
  <c r="S998" i="8"/>
  <c r="S1006" i="8"/>
  <c r="S1014" i="8"/>
  <c r="S1022" i="8"/>
  <c r="S1030" i="8"/>
  <c r="S1038" i="8"/>
  <c r="S1046" i="8"/>
  <c r="S1054" i="8"/>
  <c r="S1062" i="8"/>
  <c r="S1070" i="8"/>
  <c r="S1078" i="8"/>
  <c r="S1086" i="8"/>
  <c r="S1094" i="8"/>
  <c r="S1102" i="8"/>
  <c r="S1110" i="8"/>
  <c r="S1118" i="8"/>
  <c r="S1126" i="8"/>
  <c r="S1134" i="8"/>
  <c r="S1142" i="8"/>
  <c r="S1150" i="8"/>
  <c r="S1158" i="8"/>
  <c r="S1166" i="8"/>
  <c r="S1174" i="8"/>
  <c r="S1182" i="8"/>
  <c r="S1190" i="8"/>
  <c r="S1198" i="8"/>
  <c r="S1206" i="8"/>
  <c r="S1214" i="8"/>
  <c r="S1222" i="8"/>
  <c r="S1230" i="8"/>
  <c r="S1238" i="8"/>
  <c r="S1246" i="8"/>
  <c r="S1254" i="8"/>
  <c r="S1262" i="8"/>
  <c r="S1270" i="8"/>
  <c r="S1278" i="8"/>
  <c r="S1286" i="8"/>
  <c r="S1294" i="8"/>
  <c r="S1302" i="8"/>
  <c r="S48" i="8"/>
  <c r="S90" i="8"/>
  <c r="S122" i="8"/>
  <c r="S166" i="8"/>
  <c r="S208" i="8"/>
  <c r="S240" i="8"/>
  <c r="S277" i="8"/>
  <c r="S301" i="8"/>
  <c r="S325" i="8"/>
  <c r="S350" i="8"/>
  <c r="S374" i="8"/>
  <c r="S398" i="8"/>
  <c r="S423" i="8"/>
  <c r="S447" i="8"/>
  <c r="S471" i="8"/>
  <c r="S496" i="8"/>
  <c r="S520" i="8"/>
  <c r="S544" i="8"/>
  <c r="S569" i="8"/>
  <c r="S593" i="8"/>
  <c r="S617" i="8"/>
  <c r="S641" i="8"/>
  <c r="S662" i="8"/>
  <c r="S683" i="8"/>
  <c r="S705" i="8"/>
  <c r="S726" i="8"/>
  <c r="S743" i="8"/>
  <c r="S759" i="8"/>
  <c r="S775" i="8"/>
  <c r="S791" i="8"/>
  <c r="S807" i="8"/>
  <c r="S823" i="8"/>
  <c r="S839" i="8"/>
  <c r="S855" i="8"/>
  <c r="S871" i="8"/>
  <c r="S887" i="8"/>
  <c r="S903" i="8"/>
  <c r="S919" i="8"/>
  <c r="S933" i="8"/>
  <c r="S943" i="8"/>
  <c r="S951" i="8"/>
  <c r="S959" i="8"/>
  <c r="S967" i="8"/>
  <c r="S975" i="8"/>
  <c r="S983" i="8"/>
  <c r="S991" i="8"/>
  <c r="S999" i="8"/>
  <c r="S1007" i="8"/>
  <c r="S1015" i="8"/>
  <c r="S1023" i="8"/>
  <c r="S1031" i="8"/>
  <c r="S1039" i="8"/>
  <c r="S1047" i="8"/>
  <c r="S1055" i="8"/>
  <c r="S1063" i="8"/>
  <c r="S1071" i="8"/>
  <c r="S1079" i="8"/>
  <c r="S1087" i="8"/>
  <c r="S1095" i="8"/>
  <c r="S1103" i="8"/>
  <c r="S1111" i="8"/>
  <c r="S1119" i="8"/>
  <c r="S1127" i="8"/>
  <c r="S1135" i="8"/>
  <c r="S1143" i="8"/>
  <c r="S1151" i="8"/>
  <c r="S1159" i="8"/>
  <c r="S1167" i="8"/>
  <c r="S1175" i="8"/>
  <c r="S1183" i="8"/>
  <c r="S1191" i="8"/>
  <c r="S1199" i="8"/>
  <c r="S1207" i="8"/>
  <c r="S1215" i="8"/>
  <c r="S1223" i="8"/>
  <c r="S1231" i="8"/>
  <c r="S1239" i="8"/>
  <c r="S1247" i="8"/>
  <c r="S1255" i="8"/>
  <c r="S1263" i="8"/>
  <c r="S1271" i="8"/>
  <c r="S1279" i="8"/>
  <c r="S1287" i="8"/>
  <c r="S1295" i="8"/>
  <c r="S7" i="8"/>
  <c r="S49" i="8"/>
  <c r="S93" i="8"/>
  <c r="S135" i="8"/>
  <c r="S167" i="8"/>
  <c r="S209" i="8"/>
  <c r="S250" i="8"/>
  <c r="S278" i="8"/>
  <c r="S303" i="8"/>
  <c r="S327" i="8"/>
  <c r="S351" i="8"/>
  <c r="S376" i="8"/>
  <c r="S400" i="8"/>
  <c r="S424" i="8"/>
  <c r="S449" i="8"/>
  <c r="S473" i="8"/>
  <c r="S497" i="8"/>
  <c r="S522" i="8"/>
  <c r="S546" i="8"/>
  <c r="S570" i="8"/>
  <c r="S595" i="8"/>
  <c r="S619" i="8"/>
  <c r="S642" i="8"/>
  <c r="S664" i="8"/>
  <c r="S685" i="8"/>
  <c r="S706" i="8"/>
  <c r="S728" i="8"/>
  <c r="S744" i="8"/>
  <c r="S760" i="8"/>
  <c r="S776" i="8"/>
  <c r="S792" i="8"/>
  <c r="S808" i="8"/>
  <c r="S824" i="8"/>
  <c r="S840" i="8"/>
  <c r="S856" i="8"/>
  <c r="S872" i="8"/>
  <c r="S888" i="8"/>
  <c r="S904" i="8"/>
  <c r="S920" i="8"/>
  <c r="S934" i="8"/>
  <c r="S944" i="8"/>
  <c r="S952" i="8"/>
  <c r="S960" i="8"/>
  <c r="S968" i="8"/>
  <c r="S976" i="8"/>
  <c r="S984" i="8"/>
  <c r="S992" i="8"/>
  <c r="S1000" i="8"/>
  <c r="S1008" i="8"/>
  <c r="S1016" i="8"/>
  <c r="S1024" i="8"/>
  <c r="S1032" i="8"/>
  <c r="S1040" i="8"/>
  <c r="S1048" i="8"/>
  <c r="S1056" i="8"/>
  <c r="S1064" i="8"/>
  <c r="S1072" i="8"/>
  <c r="S1080" i="8"/>
  <c r="S1088" i="8"/>
  <c r="S1096" i="8"/>
  <c r="S1104" i="8"/>
  <c r="S1112" i="8"/>
  <c r="S1120" i="8"/>
  <c r="S1128" i="8"/>
  <c r="S1136" i="8"/>
  <c r="S1144" i="8"/>
  <c r="S1152" i="8"/>
  <c r="S1160" i="8"/>
  <c r="S1168" i="8"/>
  <c r="S1176" i="8"/>
  <c r="S1184" i="8"/>
  <c r="S1192" i="8"/>
  <c r="S1200" i="8"/>
  <c r="S1208" i="8"/>
  <c r="S1216" i="8"/>
  <c r="S1224" i="8"/>
  <c r="S1232" i="8"/>
  <c r="S1240" i="8"/>
  <c r="S1248" i="8"/>
  <c r="S1256" i="8"/>
  <c r="S1264" i="8"/>
  <c r="S1272" i="8"/>
  <c r="S1280" i="8"/>
  <c r="S1288" i="8"/>
  <c r="S1296" i="8"/>
  <c r="S17" i="8"/>
  <c r="S62" i="8"/>
  <c r="S94" i="8"/>
  <c r="S136" i="8"/>
  <c r="S177" i="8"/>
  <c r="S211" i="8"/>
  <c r="S251" i="8"/>
  <c r="S286" i="8"/>
  <c r="S310" i="8"/>
  <c r="S334" i="8"/>
  <c r="S359" i="8"/>
  <c r="S383" i="8"/>
  <c r="S407" i="8"/>
  <c r="S432" i="8"/>
  <c r="S456" i="8"/>
  <c r="S480" i="8"/>
  <c r="S505" i="8"/>
  <c r="S529" i="8"/>
  <c r="S553" i="8"/>
  <c r="S578" i="8"/>
  <c r="S602" i="8"/>
  <c r="S626" i="8"/>
  <c r="S649" i="8"/>
  <c r="S670" i="8"/>
  <c r="S691" i="8"/>
  <c r="S713" i="8"/>
  <c r="S733" i="8"/>
  <c r="S749" i="8"/>
  <c r="S765" i="8"/>
  <c r="S781" i="8"/>
  <c r="S797" i="8"/>
  <c r="S813" i="8"/>
  <c r="S829" i="8"/>
  <c r="S845" i="8"/>
  <c r="S861" i="8"/>
  <c r="S877" i="8"/>
  <c r="S893" i="8"/>
  <c r="S909" i="8"/>
  <c r="S922" i="8"/>
  <c r="S935" i="8"/>
  <c r="S945" i="8"/>
  <c r="S953" i="8"/>
  <c r="S961" i="8"/>
  <c r="S969" i="8"/>
  <c r="S977" i="8"/>
  <c r="S985" i="8"/>
  <c r="S993" i="8"/>
  <c r="S1001" i="8"/>
  <c r="S1009" i="8"/>
  <c r="S1017" i="8"/>
  <c r="S1025" i="8"/>
  <c r="S1033" i="8"/>
  <c r="S1041" i="8"/>
  <c r="S1049" i="8"/>
  <c r="S1057" i="8"/>
  <c r="S1065" i="8"/>
  <c r="S1073" i="8"/>
  <c r="S1081" i="8"/>
  <c r="S1089" i="8"/>
  <c r="S1097" i="8"/>
  <c r="S1105" i="8"/>
  <c r="S1113" i="8"/>
  <c r="S1121" i="8"/>
  <c r="S1129" i="8"/>
  <c r="S1137" i="8"/>
  <c r="S1145" i="8"/>
  <c r="S1153" i="8"/>
  <c r="S1161" i="8"/>
  <c r="S1169" i="8"/>
  <c r="S1177" i="8"/>
  <c r="S1185" i="8"/>
  <c r="S1193" i="8"/>
  <c r="S1201" i="8"/>
  <c r="S1209" i="8"/>
  <c r="S1217" i="8"/>
  <c r="S1225" i="8"/>
  <c r="S1233" i="8"/>
  <c r="S1241" i="8"/>
  <c r="S1249" i="8"/>
  <c r="S1257" i="8"/>
  <c r="S1265" i="8"/>
  <c r="S1273" i="8"/>
  <c r="S1281" i="8"/>
  <c r="S1289" i="8"/>
  <c r="S1297" i="8"/>
  <c r="S21" i="8"/>
  <c r="S63" i="8"/>
  <c r="S104" i="8"/>
  <c r="S138" i="8"/>
  <c r="S181" i="8"/>
  <c r="S222" i="8"/>
  <c r="S254" i="8"/>
  <c r="S287" i="8"/>
  <c r="S312" i="8"/>
  <c r="S336" i="8"/>
  <c r="S360" i="8"/>
  <c r="S385" i="8"/>
  <c r="S409" i="8"/>
  <c r="S433" i="8"/>
  <c r="S458" i="8"/>
  <c r="S482" i="8"/>
  <c r="S506" i="8"/>
  <c r="S531" i="8"/>
  <c r="S555" i="8"/>
  <c r="S579" i="8"/>
  <c r="S605" i="8"/>
  <c r="S629" i="8"/>
  <c r="S650" i="8"/>
  <c r="S672" i="8"/>
  <c r="S693" i="8"/>
  <c r="S714" i="8"/>
  <c r="S734" i="8"/>
  <c r="S750" i="8"/>
  <c r="S766" i="8"/>
  <c r="S782" i="8"/>
  <c r="S798" i="8"/>
  <c r="S814" i="8"/>
  <c r="S830" i="8"/>
  <c r="S846" i="8"/>
  <c r="S862" i="8"/>
  <c r="S878" i="8"/>
  <c r="S894" i="8"/>
  <c r="S910" i="8"/>
  <c r="S925" i="8"/>
  <c r="S936" i="8"/>
  <c r="S946" i="8"/>
  <c r="S954" i="8"/>
  <c r="S962" i="8"/>
  <c r="S970" i="8"/>
  <c r="S978" i="8"/>
  <c r="S986" i="8"/>
  <c r="S994" i="8"/>
  <c r="S1002" i="8"/>
  <c r="S1010" i="8"/>
  <c r="S1018" i="8"/>
  <c r="S1026" i="8"/>
  <c r="S1034" i="8"/>
  <c r="S1042" i="8"/>
  <c r="S1050" i="8"/>
  <c r="S1058" i="8"/>
  <c r="S1066" i="8"/>
  <c r="S1074" i="8"/>
  <c r="S1082" i="8"/>
  <c r="S1090" i="8"/>
  <c r="S1098" i="8"/>
  <c r="S1106" i="8"/>
  <c r="S1114" i="8"/>
  <c r="S1122" i="8"/>
  <c r="S1130" i="8"/>
  <c r="S1138" i="8"/>
  <c r="S1146" i="8"/>
  <c r="S1154" i="8"/>
  <c r="S1162" i="8"/>
  <c r="S1170" i="8"/>
  <c r="S1178" i="8"/>
  <c r="S1186" i="8"/>
  <c r="S1194" i="8"/>
  <c r="S1202" i="8"/>
  <c r="S1210" i="8"/>
  <c r="S1218" i="8"/>
  <c r="S1226" i="8"/>
  <c r="S1234" i="8"/>
  <c r="S1242" i="8"/>
  <c r="S1250" i="8"/>
  <c r="S1258" i="8"/>
  <c r="S1266" i="8"/>
  <c r="S1274" i="8"/>
  <c r="S1282" i="8"/>
  <c r="S1290" i="8"/>
  <c r="S1298" i="8"/>
  <c r="S34" i="8"/>
  <c r="S75" i="8"/>
  <c r="S109" i="8"/>
  <c r="S150" i="8"/>
  <c r="S193" i="8"/>
  <c r="S226" i="8"/>
  <c r="S264" i="8"/>
  <c r="S290" i="8"/>
  <c r="S314" i="8"/>
  <c r="S339" i="8"/>
  <c r="S363" i="8"/>
  <c r="S387" i="8"/>
  <c r="S413" i="8"/>
  <c r="S437" i="8"/>
  <c r="S461" i="8"/>
  <c r="S486" i="8"/>
  <c r="S510" i="8"/>
  <c r="S534" i="8"/>
  <c r="S559" i="8"/>
  <c r="S583" i="8"/>
  <c r="S607" i="8"/>
  <c r="S632" i="8"/>
  <c r="S653" i="8"/>
  <c r="S674" i="8"/>
  <c r="S696" i="8"/>
  <c r="S717" i="8"/>
  <c r="S736" i="8"/>
  <c r="S752" i="8"/>
  <c r="S768" i="8"/>
  <c r="S784" i="8"/>
  <c r="S800" i="8"/>
  <c r="S816" i="8"/>
  <c r="S832" i="8"/>
  <c r="S848" i="8"/>
  <c r="S864" i="8"/>
  <c r="S880" i="8"/>
  <c r="S896" i="8"/>
  <c r="S912" i="8"/>
  <c r="S927" i="8"/>
  <c r="S940" i="8"/>
  <c r="S948" i="8"/>
  <c r="S956" i="8"/>
  <c r="S964" i="8"/>
  <c r="S972" i="8"/>
  <c r="S980" i="8"/>
  <c r="S988" i="8"/>
  <c r="S996" i="8"/>
  <c r="S1004" i="8"/>
  <c r="S1012" i="8"/>
  <c r="S1020" i="8"/>
  <c r="S1028" i="8"/>
  <c r="S1036" i="8"/>
  <c r="S1044" i="8"/>
  <c r="S1052" i="8"/>
  <c r="S1060" i="8"/>
  <c r="S1068" i="8"/>
  <c r="S1076" i="8"/>
  <c r="S1084" i="8"/>
  <c r="S1092" i="8"/>
  <c r="S1100" i="8"/>
  <c r="S1108" i="8"/>
  <c r="S1116" i="8"/>
  <c r="S1124" i="8"/>
  <c r="S1132" i="8"/>
  <c r="S1140" i="8"/>
  <c r="S1148" i="8"/>
  <c r="S1156" i="8"/>
  <c r="S1164" i="8"/>
  <c r="S1172" i="8"/>
  <c r="S1180" i="8"/>
  <c r="S1188" i="8"/>
  <c r="S1196" i="8"/>
  <c r="S1204" i="8"/>
  <c r="S1212" i="8"/>
  <c r="S1220" i="8"/>
  <c r="S1228" i="8"/>
  <c r="S1236" i="8"/>
  <c r="S1244" i="8"/>
  <c r="S1252" i="8"/>
  <c r="S1260" i="8"/>
  <c r="S1268" i="8"/>
  <c r="S1276" i="8"/>
  <c r="S1284" i="8"/>
  <c r="S1292" i="8"/>
  <c r="S1300" i="8"/>
  <c r="S288" i="8"/>
  <c r="S483" i="8"/>
  <c r="S673" i="8"/>
  <c r="S815" i="8"/>
  <c r="S938" i="8"/>
  <c r="S1003" i="8"/>
  <c r="S1067" i="8"/>
  <c r="S1131" i="8"/>
  <c r="S1195" i="8"/>
  <c r="S1259" i="8"/>
  <c r="S1305" i="8"/>
  <c r="S1313" i="8"/>
  <c r="S1321" i="8"/>
  <c r="S1329" i="8"/>
  <c r="S1337" i="8"/>
  <c r="S1345" i="8"/>
  <c r="S1353" i="8"/>
  <c r="S1361" i="8"/>
  <c r="S1369" i="8"/>
  <c r="S1377" i="8"/>
  <c r="S1385" i="8"/>
  <c r="S1393" i="8"/>
  <c r="S1401" i="8"/>
  <c r="S1409" i="8"/>
  <c r="S1417" i="8"/>
  <c r="S1425" i="8"/>
  <c r="S1433" i="8"/>
  <c r="S1441" i="8"/>
  <c r="S1449" i="8"/>
  <c r="S1457" i="8"/>
  <c r="S1465" i="8"/>
  <c r="S1473" i="8"/>
  <c r="S1481" i="8"/>
  <c r="S1489" i="8"/>
  <c r="S1497" i="8"/>
  <c r="S1505" i="8"/>
  <c r="S1513" i="8"/>
  <c r="S1521" i="8"/>
  <c r="S1529" i="8"/>
  <c r="S1537" i="8"/>
  <c r="S1545" i="8"/>
  <c r="S1553" i="8"/>
  <c r="S1561" i="8"/>
  <c r="S1569" i="8"/>
  <c r="S1577" i="8"/>
  <c r="S1585" i="8"/>
  <c r="S1593" i="8"/>
  <c r="S1601" i="8"/>
  <c r="S1609" i="8"/>
  <c r="S1617" i="8"/>
  <c r="S1625" i="8"/>
  <c r="S1633" i="8"/>
  <c r="S1641" i="8"/>
  <c r="S1649" i="8"/>
  <c r="S1657" i="8"/>
  <c r="S1665" i="8"/>
  <c r="S1673" i="8"/>
  <c r="S1681" i="8"/>
  <c r="S1689" i="8"/>
  <c r="S1697" i="8"/>
  <c r="S1705" i="8"/>
  <c r="S1713" i="8"/>
  <c r="S1721" i="8"/>
  <c r="S1729" i="8"/>
  <c r="S1737" i="8"/>
  <c r="S1745" i="8"/>
  <c r="S1753" i="8"/>
  <c r="S1761" i="8"/>
  <c r="S1769" i="8"/>
  <c r="S1777" i="8"/>
  <c r="S1785" i="8"/>
  <c r="S1793" i="8"/>
  <c r="S1801" i="8"/>
  <c r="S1809" i="8"/>
  <c r="S1817" i="8"/>
  <c r="S1825" i="8"/>
  <c r="S1833" i="8"/>
  <c r="S1841" i="8"/>
  <c r="S1849" i="8"/>
  <c r="S1857" i="8"/>
  <c r="S1865" i="8"/>
  <c r="S1873" i="8"/>
  <c r="S1881" i="8"/>
  <c r="S1889" i="8"/>
  <c r="S1897" i="8"/>
  <c r="S31" i="8"/>
  <c r="S313" i="8"/>
  <c r="S507" i="8"/>
  <c r="S694" i="8"/>
  <c r="S831" i="8"/>
  <c r="S947" i="8"/>
  <c r="S1011" i="8"/>
  <c r="S1075" i="8"/>
  <c r="S1139" i="8"/>
  <c r="S1203" i="8"/>
  <c r="S1267" i="8"/>
  <c r="S1306" i="8"/>
  <c r="S1314" i="8"/>
  <c r="S1322" i="8"/>
  <c r="S1330" i="8"/>
  <c r="S1338" i="8"/>
  <c r="S1346" i="8"/>
  <c r="S1354" i="8"/>
  <c r="S1362" i="8"/>
  <c r="S1370" i="8"/>
  <c r="S1378" i="8"/>
  <c r="S1386" i="8"/>
  <c r="S1394" i="8"/>
  <c r="S1402" i="8"/>
  <c r="S1410" i="8"/>
  <c r="S1418" i="8"/>
  <c r="S1426" i="8"/>
  <c r="S1434" i="8"/>
  <c r="S1442" i="8"/>
  <c r="S1450" i="8"/>
  <c r="S1458" i="8"/>
  <c r="S1466" i="8"/>
  <c r="S1474" i="8"/>
  <c r="S1482" i="8"/>
  <c r="S1490" i="8"/>
  <c r="S1498" i="8"/>
  <c r="S1506" i="8"/>
  <c r="S1514" i="8"/>
  <c r="S1522" i="8"/>
  <c r="S1530" i="8"/>
  <c r="S1538" i="8"/>
  <c r="S1546" i="8"/>
  <c r="S1554" i="8"/>
  <c r="S1562" i="8"/>
  <c r="S1570" i="8"/>
  <c r="S1578" i="8"/>
  <c r="S1586" i="8"/>
  <c r="S1594" i="8"/>
  <c r="S1602" i="8"/>
  <c r="S1610" i="8"/>
  <c r="S1618" i="8"/>
  <c r="S1626" i="8"/>
  <c r="S1634" i="8"/>
  <c r="S1642" i="8"/>
  <c r="S1650" i="8"/>
  <c r="S1658" i="8"/>
  <c r="S1666" i="8"/>
  <c r="S1674" i="8"/>
  <c r="S1682" i="8"/>
  <c r="S1690" i="8"/>
  <c r="S1698" i="8"/>
  <c r="S1706" i="8"/>
  <c r="S1714" i="8"/>
  <c r="S1722" i="8"/>
  <c r="S1730" i="8"/>
  <c r="S1738" i="8"/>
  <c r="S1746" i="8"/>
  <c r="S1754" i="8"/>
  <c r="S1762" i="8"/>
  <c r="S1770" i="8"/>
  <c r="S1778" i="8"/>
  <c r="S1786" i="8"/>
  <c r="S1794" i="8"/>
  <c r="S1802" i="8"/>
  <c r="S1810" i="8"/>
  <c r="S1818" i="8"/>
  <c r="S1826" i="8"/>
  <c r="S1834" i="8"/>
  <c r="S1842" i="8"/>
  <c r="S1850" i="8"/>
  <c r="S1858" i="8"/>
  <c r="S1866" i="8"/>
  <c r="S1874" i="8"/>
  <c r="S1882" i="8"/>
  <c r="S1890" i="8"/>
  <c r="S1898" i="8"/>
  <c r="S65" i="8"/>
  <c r="S337" i="8"/>
  <c r="S533" i="8"/>
  <c r="S715" i="8"/>
  <c r="S847" i="8"/>
  <c r="S955" i="8"/>
  <c r="S1019" i="8"/>
  <c r="S1083" i="8"/>
  <c r="S1147" i="8"/>
  <c r="S1211" i="8"/>
  <c r="S1275" i="8"/>
  <c r="S1307" i="8"/>
  <c r="S1315" i="8"/>
  <c r="S1323" i="8"/>
  <c r="S1331" i="8"/>
  <c r="S1339" i="8"/>
  <c r="S1347" i="8"/>
  <c r="S1355" i="8"/>
  <c r="S1363" i="8"/>
  <c r="S1371" i="8"/>
  <c r="S1379" i="8"/>
  <c r="S1387" i="8"/>
  <c r="S1395" i="8"/>
  <c r="S1403" i="8"/>
  <c r="S1411" i="8"/>
  <c r="S1419" i="8"/>
  <c r="S1427" i="8"/>
  <c r="S1435" i="8"/>
  <c r="S1443" i="8"/>
  <c r="S1451" i="8"/>
  <c r="S1459" i="8"/>
  <c r="S1467" i="8"/>
  <c r="S1475" i="8"/>
  <c r="S1483" i="8"/>
  <c r="S1491" i="8"/>
  <c r="S1499" i="8"/>
  <c r="S1507" i="8"/>
  <c r="S1515" i="8"/>
  <c r="S1523" i="8"/>
  <c r="S1531" i="8"/>
  <c r="S1539" i="8"/>
  <c r="S1547" i="8"/>
  <c r="S1555" i="8"/>
  <c r="S1563" i="8"/>
  <c r="S1571" i="8"/>
  <c r="S1579" i="8"/>
  <c r="S1587" i="8"/>
  <c r="S1595" i="8"/>
  <c r="S1603" i="8"/>
  <c r="S1611" i="8"/>
  <c r="S1619" i="8"/>
  <c r="S1627" i="8"/>
  <c r="S1635" i="8"/>
  <c r="S1643" i="8"/>
  <c r="S1651" i="8"/>
  <c r="S1659" i="8"/>
  <c r="S1667" i="8"/>
  <c r="S1675" i="8"/>
  <c r="S1683" i="8"/>
  <c r="S1691" i="8"/>
  <c r="S1699" i="8"/>
  <c r="S1707" i="8"/>
  <c r="S1715" i="8"/>
  <c r="S1723" i="8"/>
  <c r="S1731" i="8"/>
  <c r="S1739" i="8"/>
  <c r="S1747" i="8"/>
  <c r="S1755" i="8"/>
  <c r="S1763" i="8"/>
  <c r="S1771" i="8"/>
  <c r="S1779" i="8"/>
  <c r="S1787" i="8"/>
  <c r="S1795" i="8"/>
  <c r="S1803" i="8"/>
  <c r="S1811" i="8"/>
  <c r="S1819" i="8"/>
  <c r="S1827" i="8"/>
  <c r="S1835" i="8"/>
  <c r="S1843" i="8"/>
  <c r="S1851" i="8"/>
  <c r="S1859" i="8"/>
  <c r="S1867" i="8"/>
  <c r="S1875" i="8"/>
  <c r="S1883" i="8"/>
  <c r="S1891" i="8"/>
  <c r="S1899" i="8"/>
  <c r="S107" i="8"/>
  <c r="S361" i="8"/>
  <c r="S557" i="8"/>
  <c r="S735" i="8"/>
  <c r="S863" i="8"/>
  <c r="S963" i="8"/>
  <c r="S1027" i="8"/>
  <c r="S1091" i="8"/>
  <c r="S1155" i="8"/>
  <c r="S1219" i="8"/>
  <c r="S1283" i="8"/>
  <c r="S1308" i="8"/>
  <c r="S1316" i="8"/>
  <c r="S1324" i="8"/>
  <c r="S1332" i="8"/>
  <c r="S1340" i="8"/>
  <c r="S1348" i="8"/>
  <c r="S1356" i="8"/>
  <c r="S1364" i="8"/>
  <c r="S1372" i="8"/>
  <c r="S1380" i="8"/>
  <c r="S1388" i="8"/>
  <c r="S1396" i="8"/>
  <c r="S1404" i="8"/>
  <c r="S1412" i="8"/>
  <c r="S1420" i="8"/>
  <c r="S1428" i="8"/>
  <c r="S1436" i="8"/>
  <c r="S1444" i="8"/>
  <c r="S1452" i="8"/>
  <c r="S1460" i="8"/>
  <c r="S1468" i="8"/>
  <c r="S1476" i="8"/>
  <c r="S1484" i="8"/>
  <c r="S1492" i="8"/>
  <c r="S1500" i="8"/>
  <c r="S1508" i="8"/>
  <c r="S1516" i="8"/>
  <c r="S1524" i="8"/>
  <c r="S1532" i="8"/>
  <c r="S1540" i="8"/>
  <c r="S1548" i="8"/>
  <c r="S1556" i="8"/>
  <c r="S1564" i="8"/>
  <c r="S1572" i="8"/>
  <c r="S1580" i="8"/>
  <c r="S1588" i="8"/>
  <c r="S1596" i="8"/>
  <c r="S1604" i="8"/>
  <c r="S1612" i="8"/>
  <c r="S1620" i="8"/>
  <c r="S1628" i="8"/>
  <c r="S1636" i="8"/>
  <c r="S1644" i="8"/>
  <c r="S1652" i="8"/>
  <c r="S1660" i="8"/>
  <c r="S1668" i="8"/>
  <c r="S1676" i="8"/>
  <c r="S1684" i="8"/>
  <c r="S1692" i="8"/>
  <c r="S1700" i="8"/>
  <c r="S1708" i="8"/>
  <c r="S1716" i="8"/>
  <c r="S1724" i="8"/>
  <c r="S1732" i="8"/>
  <c r="S1740" i="8"/>
  <c r="S1748" i="8"/>
  <c r="S1756" i="8"/>
  <c r="S1764" i="8"/>
  <c r="S1772" i="8"/>
  <c r="S1780" i="8"/>
  <c r="S1788" i="8"/>
  <c r="S1796" i="8"/>
  <c r="S1804" i="8"/>
  <c r="S1812" i="8"/>
  <c r="S1820" i="8"/>
  <c r="S1828" i="8"/>
  <c r="S1836" i="8"/>
  <c r="S1844" i="8"/>
  <c r="S1852" i="8"/>
  <c r="S1860" i="8"/>
  <c r="S1868" i="8"/>
  <c r="S1876" i="8"/>
  <c r="S1884" i="8"/>
  <c r="S1892" i="8"/>
  <c r="S1900" i="8"/>
  <c r="S149" i="8"/>
  <c r="S386" i="8"/>
  <c r="S581" i="8"/>
  <c r="S751" i="8"/>
  <c r="S879" i="8"/>
  <c r="S971" i="8"/>
  <c r="S1035" i="8"/>
  <c r="S1099" i="8"/>
  <c r="S1163" i="8"/>
  <c r="S1227" i="8"/>
  <c r="S1291" i="8"/>
  <c r="S1309" i="8"/>
  <c r="S1317" i="8"/>
  <c r="S1325" i="8"/>
  <c r="S1333" i="8"/>
  <c r="S1341" i="8"/>
  <c r="S1349" i="8"/>
  <c r="S1357" i="8"/>
  <c r="S1365" i="8"/>
  <c r="S1373" i="8"/>
  <c r="S1381" i="8"/>
  <c r="S1389" i="8"/>
  <c r="S1397" i="8"/>
  <c r="S1405" i="8"/>
  <c r="S1413" i="8"/>
  <c r="S1421" i="8"/>
  <c r="S1429" i="8"/>
  <c r="S1437" i="8"/>
  <c r="S1445" i="8"/>
  <c r="S1453" i="8"/>
  <c r="S1461" i="8"/>
  <c r="S1469" i="8"/>
  <c r="S1477" i="8"/>
  <c r="S1485" i="8"/>
  <c r="S1493" i="8"/>
  <c r="S1501" i="8"/>
  <c r="S1509" i="8"/>
  <c r="S1517" i="8"/>
  <c r="S1525" i="8"/>
  <c r="S1533" i="8"/>
  <c r="S1541" i="8"/>
  <c r="S1549" i="8"/>
  <c r="S1557" i="8"/>
  <c r="S1565" i="8"/>
  <c r="S1573" i="8"/>
  <c r="S1581" i="8"/>
  <c r="S1589" i="8"/>
  <c r="S1597" i="8"/>
  <c r="S1605" i="8"/>
  <c r="S1613" i="8"/>
  <c r="S1621" i="8"/>
  <c r="S1629" i="8"/>
  <c r="S1637" i="8"/>
  <c r="S1645" i="8"/>
  <c r="S1653" i="8"/>
  <c r="S1661" i="8"/>
  <c r="S1669" i="8"/>
  <c r="S1677" i="8"/>
  <c r="S1685" i="8"/>
  <c r="S1693" i="8"/>
  <c r="S1701" i="8"/>
  <c r="S1709" i="8"/>
  <c r="S1717" i="8"/>
  <c r="S1725" i="8"/>
  <c r="S1733" i="8"/>
  <c r="S1741" i="8"/>
  <c r="S1749" i="8"/>
  <c r="S1757" i="8"/>
  <c r="S1765" i="8"/>
  <c r="S1773" i="8"/>
  <c r="S1781" i="8"/>
  <c r="S1789" i="8"/>
  <c r="S1797" i="8"/>
  <c r="S1805" i="8"/>
  <c r="S1813" i="8"/>
  <c r="S1821" i="8"/>
  <c r="S1829" i="8"/>
  <c r="S1837" i="8"/>
  <c r="S1845" i="8"/>
  <c r="S1853" i="8"/>
  <c r="S1861" i="8"/>
  <c r="S1869" i="8"/>
  <c r="S1877" i="8"/>
  <c r="S1885" i="8"/>
  <c r="S1893" i="8"/>
  <c r="S1901" i="8"/>
  <c r="S182" i="8"/>
  <c r="S410" i="8"/>
  <c r="S606" i="8"/>
  <c r="S767" i="8"/>
  <c r="S895" i="8"/>
  <c r="S979" i="8"/>
  <c r="S1043" i="8"/>
  <c r="S1107" i="8"/>
  <c r="S1171" i="8"/>
  <c r="S1235" i="8"/>
  <c r="S1299" i="8"/>
  <c r="S1310" i="8"/>
  <c r="S1318" i="8"/>
  <c r="S1326" i="8"/>
  <c r="S1334" i="8"/>
  <c r="S1342" i="8"/>
  <c r="S1350" i="8"/>
  <c r="S1358" i="8"/>
  <c r="S1366" i="8"/>
  <c r="S1374" i="8"/>
  <c r="S1382" i="8"/>
  <c r="S1390" i="8"/>
  <c r="S1398" i="8"/>
  <c r="S1406" i="8"/>
  <c r="S1414" i="8"/>
  <c r="S1422" i="8"/>
  <c r="S1430" i="8"/>
  <c r="S1438" i="8"/>
  <c r="S1446" i="8"/>
  <c r="S1454" i="8"/>
  <c r="S1462" i="8"/>
  <c r="S1470" i="8"/>
  <c r="S1478" i="8"/>
  <c r="S1486" i="8"/>
  <c r="S1494" i="8"/>
  <c r="S1502" i="8"/>
  <c r="S1510" i="8"/>
  <c r="S1518" i="8"/>
  <c r="S1526" i="8"/>
  <c r="S1534" i="8"/>
  <c r="S1542" i="8"/>
  <c r="S1550" i="8"/>
  <c r="S1558" i="8"/>
  <c r="S1566" i="8"/>
  <c r="S1574" i="8"/>
  <c r="S1582" i="8"/>
  <c r="S1590" i="8"/>
  <c r="S1598" i="8"/>
  <c r="S1606" i="8"/>
  <c r="S1614" i="8"/>
  <c r="S1622" i="8"/>
  <c r="S1630" i="8"/>
  <c r="S1638" i="8"/>
  <c r="S1646" i="8"/>
  <c r="S1654" i="8"/>
  <c r="S1662" i="8"/>
  <c r="S1670" i="8"/>
  <c r="S1678" i="8"/>
  <c r="S1686" i="8"/>
  <c r="S1694" i="8"/>
  <c r="S1702" i="8"/>
  <c r="S1710" i="8"/>
  <c r="S1718" i="8"/>
  <c r="S1726" i="8"/>
  <c r="S1734" i="8"/>
  <c r="S1742" i="8"/>
  <c r="S1750" i="8"/>
  <c r="S1758" i="8"/>
  <c r="S1766" i="8"/>
  <c r="S1774" i="8"/>
  <c r="S1782" i="8"/>
  <c r="S1790" i="8"/>
  <c r="S1798" i="8"/>
  <c r="S1806" i="8"/>
  <c r="S1814" i="8"/>
  <c r="S1822" i="8"/>
  <c r="S1830" i="8"/>
  <c r="S1838" i="8"/>
  <c r="S1846" i="8"/>
  <c r="S1854" i="8"/>
  <c r="S1862" i="8"/>
  <c r="S1870" i="8"/>
  <c r="S1878" i="8"/>
  <c r="S1886" i="8"/>
  <c r="S1894" i="8"/>
  <c r="S1902" i="8"/>
  <c r="S263" i="8"/>
  <c r="S459" i="8"/>
  <c r="S651" i="8"/>
  <c r="S799" i="8"/>
  <c r="S926" i="8"/>
  <c r="S995" i="8"/>
  <c r="S1059" i="8"/>
  <c r="S1123" i="8"/>
  <c r="S1187" i="8"/>
  <c r="S1251" i="8"/>
  <c r="S1304" i="8"/>
  <c r="S1312" i="8"/>
  <c r="S1320" i="8"/>
  <c r="S1328" i="8"/>
  <c r="S1336" i="8"/>
  <c r="S1344" i="8"/>
  <c r="S1352" i="8"/>
  <c r="S1360" i="8"/>
  <c r="S1368" i="8"/>
  <c r="S1376" i="8"/>
  <c r="S1384" i="8"/>
  <c r="S1392" i="8"/>
  <c r="S1400" i="8"/>
  <c r="S1408" i="8"/>
  <c r="S1416" i="8"/>
  <c r="S1424" i="8"/>
  <c r="S1432" i="8"/>
  <c r="S1440" i="8"/>
  <c r="S1448" i="8"/>
  <c r="S1456" i="8"/>
  <c r="S1464" i="8"/>
  <c r="S1472" i="8"/>
  <c r="S1480" i="8"/>
  <c r="S1488" i="8"/>
  <c r="S1496" i="8"/>
  <c r="S1504" i="8"/>
  <c r="S1512" i="8"/>
  <c r="S1520" i="8"/>
  <c r="S1528" i="8"/>
  <c r="S1536" i="8"/>
  <c r="S1544" i="8"/>
  <c r="S1552" i="8"/>
  <c r="S1560" i="8"/>
  <c r="S1568" i="8"/>
  <c r="S1576" i="8"/>
  <c r="S1584" i="8"/>
  <c r="S1592" i="8"/>
  <c r="S1600" i="8"/>
  <c r="S1608" i="8"/>
  <c r="S1616" i="8"/>
  <c r="S1624" i="8"/>
  <c r="S1632" i="8"/>
  <c r="S1640" i="8"/>
  <c r="S1648" i="8"/>
  <c r="S1656" i="8"/>
  <c r="S1664" i="8"/>
  <c r="S1672" i="8"/>
  <c r="S1680" i="8"/>
  <c r="S1688" i="8"/>
  <c r="S1696" i="8"/>
  <c r="S1704" i="8"/>
  <c r="S1712" i="8"/>
  <c r="S1720" i="8"/>
  <c r="S1728" i="8"/>
  <c r="S1736" i="8"/>
  <c r="S1744" i="8"/>
  <c r="S1752" i="8"/>
  <c r="S1760" i="8"/>
  <c r="S1768" i="8"/>
  <c r="S1776" i="8"/>
  <c r="S1784" i="8"/>
  <c r="S1792" i="8"/>
  <c r="S1800" i="8"/>
  <c r="S1808" i="8"/>
  <c r="S1816" i="8"/>
  <c r="S1824" i="8"/>
  <c r="S1832" i="8"/>
  <c r="S1840" i="8"/>
  <c r="S1848" i="8"/>
  <c r="S1856" i="8"/>
  <c r="S1864" i="8"/>
  <c r="S1872" i="8"/>
  <c r="S1880" i="8"/>
  <c r="S1888" i="8"/>
  <c r="S1896" i="8"/>
  <c r="S223" i="8"/>
  <c r="S1179" i="8"/>
  <c r="S1351" i="8"/>
  <c r="S1415" i="8"/>
  <c r="S1479" i="8"/>
  <c r="S1543" i="8"/>
  <c r="S1607" i="8"/>
  <c r="S1671" i="8"/>
  <c r="S1735" i="8"/>
  <c r="S1799" i="8"/>
  <c r="S1863" i="8"/>
  <c r="S1906" i="8"/>
  <c r="S1914" i="8"/>
  <c r="S1922" i="8"/>
  <c r="S1930" i="8"/>
  <c r="S1938" i="8"/>
  <c r="S1946" i="8"/>
  <c r="S1954" i="8"/>
  <c r="S1962" i="8"/>
  <c r="S1970" i="8"/>
  <c r="S1978" i="8"/>
  <c r="S1986" i="8"/>
  <c r="S1994" i="8"/>
  <c r="S2002" i="8"/>
  <c r="S2010" i="8"/>
  <c r="S2018" i="8"/>
  <c r="S2026" i="8"/>
  <c r="S2034" i="8"/>
  <c r="S2042" i="8"/>
  <c r="S2050" i="8"/>
  <c r="S2058" i="8"/>
  <c r="S2066" i="8"/>
  <c r="S2074" i="8"/>
  <c r="S2082" i="8"/>
  <c r="S2090" i="8"/>
  <c r="S2098" i="8"/>
  <c r="S2106" i="8"/>
  <c r="S2114" i="8"/>
  <c r="S2122" i="8"/>
  <c r="S2130" i="8"/>
  <c r="S2138" i="8"/>
  <c r="S2146" i="8"/>
  <c r="S2154" i="8"/>
  <c r="S2162" i="8"/>
  <c r="S2170" i="8"/>
  <c r="S2178" i="8"/>
  <c r="S2186" i="8"/>
  <c r="S2194" i="8"/>
  <c r="S2202" i="8"/>
  <c r="S2210" i="8"/>
  <c r="S2218" i="8"/>
  <c r="S2226" i="8"/>
  <c r="S2234" i="8"/>
  <c r="S2242" i="8"/>
  <c r="S434" i="8"/>
  <c r="S1243" i="8"/>
  <c r="S1359" i="8"/>
  <c r="S1423" i="8"/>
  <c r="S1487" i="8"/>
  <c r="S1551" i="8"/>
  <c r="S1615" i="8"/>
  <c r="S1679" i="8"/>
  <c r="S1743" i="8"/>
  <c r="S1807" i="8"/>
  <c r="S1871" i="8"/>
  <c r="S1907" i="8"/>
  <c r="S1915" i="8"/>
  <c r="S1923" i="8"/>
  <c r="S1931" i="8"/>
  <c r="S1939" i="8"/>
  <c r="S1947" i="8"/>
  <c r="S1955" i="8"/>
  <c r="S1963" i="8"/>
  <c r="S1971" i="8"/>
  <c r="S1979" i="8"/>
  <c r="S1987" i="8"/>
  <c r="S1995" i="8"/>
  <c r="S2003" i="8"/>
  <c r="S2011" i="8"/>
  <c r="S2019" i="8"/>
  <c r="S2027" i="8"/>
  <c r="S2035" i="8"/>
  <c r="S2043" i="8"/>
  <c r="S2051" i="8"/>
  <c r="S2059" i="8"/>
  <c r="S2067" i="8"/>
  <c r="S2075" i="8"/>
  <c r="S2083" i="8"/>
  <c r="S2091" i="8"/>
  <c r="S2099" i="8"/>
  <c r="S2107" i="8"/>
  <c r="S2115" i="8"/>
  <c r="S2123" i="8"/>
  <c r="S2131" i="8"/>
  <c r="S2139" i="8"/>
  <c r="S2147" i="8"/>
  <c r="S2155" i="8"/>
  <c r="S2163" i="8"/>
  <c r="S2171" i="8"/>
  <c r="S2179" i="8"/>
  <c r="S2187" i="8"/>
  <c r="S2195" i="8"/>
  <c r="S2203" i="8"/>
  <c r="S2211" i="8"/>
  <c r="S2219" i="8"/>
  <c r="S2227" i="8"/>
  <c r="S2235" i="8"/>
  <c r="S3" i="8"/>
  <c r="S630" i="8"/>
  <c r="S1303" i="8"/>
  <c r="S1367" i="8"/>
  <c r="S1431" i="8"/>
  <c r="S1495" i="8"/>
  <c r="S1559" i="8"/>
  <c r="S1623" i="8"/>
  <c r="S1687" i="8"/>
  <c r="S1751" i="8"/>
  <c r="S1815" i="8"/>
  <c r="S1879" i="8"/>
  <c r="S1908" i="8"/>
  <c r="S1916" i="8"/>
  <c r="S1924" i="8"/>
  <c r="S1932" i="8"/>
  <c r="S1940" i="8"/>
  <c r="S1948" i="8"/>
  <c r="S1956" i="8"/>
  <c r="S1964" i="8"/>
  <c r="S1972" i="8"/>
  <c r="S1980" i="8"/>
  <c r="S1988" i="8"/>
  <c r="S1996" i="8"/>
  <c r="S2004" i="8"/>
  <c r="S2012" i="8"/>
  <c r="S2020" i="8"/>
  <c r="S2028" i="8"/>
  <c r="S2036" i="8"/>
  <c r="S2044" i="8"/>
  <c r="S2052" i="8"/>
  <c r="S2060" i="8"/>
  <c r="S2068" i="8"/>
  <c r="S2076" i="8"/>
  <c r="S2084" i="8"/>
  <c r="S2092" i="8"/>
  <c r="S2100" i="8"/>
  <c r="S2108" i="8"/>
  <c r="S2116" i="8"/>
  <c r="S2124" i="8"/>
  <c r="S2132" i="8"/>
  <c r="S2140" i="8"/>
  <c r="S2148" i="8"/>
  <c r="S2156" i="8"/>
  <c r="S2164" i="8"/>
  <c r="S2172" i="8"/>
  <c r="S2180" i="8"/>
  <c r="S2188" i="8"/>
  <c r="S2196" i="8"/>
  <c r="S2204" i="8"/>
  <c r="S2212" i="8"/>
  <c r="S2220" i="8"/>
  <c r="S2228" i="8"/>
  <c r="S2236" i="8"/>
  <c r="S783" i="8"/>
  <c r="S1311" i="8"/>
  <c r="S1375" i="8"/>
  <c r="S1439" i="8"/>
  <c r="S1503" i="8"/>
  <c r="S1567" i="8"/>
  <c r="S1631" i="8"/>
  <c r="S1695" i="8"/>
  <c r="S1759" i="8"/>
  <c r="S1823" i="8"/>
  <c r="S1887" i="8"/>
  <c r="S1909" i="8"/>
  <c r="S1917" i="8"/>
  <c r="S1925" i="8"/>
  <c r="S1933" i="8"/>
  <c r="S1941" i="8"/>
  <c r="S1949" i="8"/>
  <c r="S1957" i="8"/>
  <c r="S1965" i="8"/>
  <c r="S1973" i="8"/>
  <c r="S1981" i="8"/>
  <c r="S1989" i="8"/>
  <c r="S1997" i="8"/>
  <c r="S2005" i="8"/>
  <c r="S2013" i="8"/>
  <c r="S2021" i="8"/>
  <c r="S2029" i="8"/>
  <c r="S2037" i="8"/>
  <c r="S2045" i="8"/>
  <c r="S2053" i="8"/>
  <c r="S2061" i="8"/>
  <c r="S2069" i="8"/>
  <c r="S2077" i="8"/>
  <c r="S2085" i="8"/>
  <c r="S2093" i="8"/>
  <c r="S2101" i="8"/>
  <c r="S2109" i="8"/>
  <c r="S2117" i="8"/>
  <c r="S2125" i="8"/>
  <c r="S2133" i="8"/>
  <c r="S2141" i="8"/>
  <c r="S2149" i="8"/>
  <c r="S2157" i="8"/>
  <c r="S2165" i="8"/>
  <c r="S2173" i="8"/>
  <c r="S2181" i="8"/>
  <c r="S2189" i="8"/>
  <c r="S2197" i="8"/>
  <c r="S2205" i="8"/>
  <c r="S2213" i="8"/>
  <c r="S2221" i="8"/>
  <c r="S2229" i="8"/>
  <c r="S2237" i="8"/>
  <c r="S911" i="8"/>
  <c r="S1319" i="8"/>
  <c r="S1383" i="8"/>
  <c r="S1447" i="8"/>
  <c r="S1511" i="8"/>
  <c r="S1575" i="8"/>
  <c r="S1639" i="8"/>
  <c r="S1703" i="8"/>
  <c r="S1767" i="8"/>
  <c r="S1831" i="8"/>
  <c r="S1895" i="8"/>
  <c r="S1910" i="8"/>
  <c r="S1918" i="8"/>
  <c r="S1926" i="8"/>
  <c r="S1934" i="8"/>
  <c r="S1942" i="8"/>
  <c r="S1950" i="8"/>
  <c r="S1958" i="8"/>
  <c r="S1966" i="8"/>
  <c r="S1974" i="8"/>
  <c r="S1982" i="8"/>
  <c r="S1990" i="8"/>
  <c r="S1998" i="8"/>
  <c r="S2006" i="8"/>
  <c r="S2014" i="8"/>
  <c r="S2022" i="8"/>
  <c r="S2030" i="8"/>
  <c r="S2038" i="8"/>
  <c r="S2046" i="8"/>
  <c r="S2054" i="8"/>
  <c r="S2062" i="8"/>
  <c r="S2070" i="8"/>
  <c r="S2078" i="8"/>
  <c r="S2086" i="8"/>
  <c r="S2094" i="8"/>
  <c r="S2102" i="8"/>
  <c r="S2110" i="8"/>
  <c r="S2118" i="8"/>
  <c r="S2126" i="8"/>
  <c r="S2134" i="8"/>
  <c r="S2142" i="8"/>
  <c r="S2150" i="8"/>
  <c r="S2158" i="8"/>
  <c r="S2166" i="8"/>
  <c r="S2174" i="8"/>
  <c r="S2182" i="8"/>
  <c r="S2190" i="8"/>
  <c r="S2198" i="8"/>
  <c r="S2206" i="8"/>
  <c r="S2214" i="8"/>
  <c r="S2222" i="8"/>
  <c r="S2230" i="8"/>
  <c r="S2238" i="8"/>
  <c r="S987" i="8"/>
  <c r="S1327" i="8"/>
  <c r="S1391" i="8"/>
  <c r="S1455" i="8"/>
  <c r="S1519" i="8"/>
  <c r="S1583" i="8"/>
  <c r="S1647" i="8"/>
  <c r="S1711" i="8"/>
  <c r="S1775" i="8"/>
  <c r="S1839" i="8"/>
  <c r="S1903" i="8"/>
  <c r="S1911" i="8"/>
  <c r="S1919" i="8"/>
  <c r="S1927" i="8"/>
  <c r="S1935" i="8"/>
  <c r="S1943" i="8"/>
  <c r="S1951" i="8"/>
  <c r="S1959" i="8"/>
  <c r="S1967" i="8"/>
  <c r="S1975" i="8"/>
  <c r="S1983" i="8"/>
  <c r="S1991" i="8"/>
  <c r="S1999" i="8"/>
  <c r="S2007" i="8"/>
  <c r="S2015" i="8"/>
  <c r="S2023" i="8"/>
  <c r="S2031" i="8"/>
  <c r="S2039" i="8"/>
  <c r="S2047" i="8"/>
  <c r="S2055" i="8"/>
  <c r="S2063" i="8"/>
  <c r="S2071" i="8"/>
  <c r="S2079" i="8"/>
  <c r="S2087" i="8"/>
  <c r="S2095" i="8"/>
  <c r="S2103" i="8"/>
  <c r="S2111" i="8"/>
  <c r="S2119" i="8"/>
  <c r="S2127" i="8"/>
  <c r="S2135" i="8"/>
  <c r="S2143" i="8"/>
  <c r="S2151" i="8"/>
  <c r="S2159" i="8"/>
  <c r="S2167" i="8"/>
  <c r="S2175" i="8"/>
  <c r="S2183" i="8"/>
  <c r="S2191" i="8"/>
  <c r="S2199" i="8"/>
  <c r="S2207" i="8"/>
  <c r="S2215" i="8"/>
  <c r="S2223" i="8"/>
  <c r="S2231" i="8"/>
  <c r="S2239" i="8"/>
  <c r="S1115" i="8"/>
  <c r="S1343" i="8"/>
  <c r="S1407" i="8"/>
  <c r="S1471" i="8"/>
  <c r="S1535" i="8"/>
  <c r="S1599" i="8"/>
  <c r="S1663" i="8"/>
  <c r="S1727" i="8"/>
  <c r="S1791" i="8"/>
  <c r="S1855" i="8"/>
  <c r="S1905" i="8"/>
  <c r="S1913" i="8"/>
  <c r="S1921" i="8"/>
  <c r="S1929" i="8"/>
  <c r="S1937" i="8"/>
  <c r="S1945" i="8"/>
  <c r="S1953" i="8"/>
  <c r="S1961" i="8"/>
  <c r="S1969" i="8"/>
  <c r="S1977" i="8"/>
  <c r="S1985" i="8"/>
  <c r="S1993" i="8"/>
  <c r="S2001" i="8"/>
  <c r="S2009" i="8"/>
  <c r="S2017" i="8"/>
  <c r="S2025" i="8"/>
  <c r="S2033" i="8"/>
  <c r="S2041" i="8"/>
  <c r="S2049" i="8"/>
  <c r="S2057" i="8"/>
  <c r="S2065" i="8"/>
  <c r="S2073" i="8"/>
  <c r="S2081" i="8"/>
  <c r="S2089" i="8"/>
  <c r="S2097" i="8"/>
  <c r="S2105" i="8"/>
  <c r="S2113" i="8"/>
  <c r="S2121" i="8"/>
  <c r="S2129" i="8"/>
  <c r="S2137" i="8"/>
  <c r="S2145" i="8"/>
  <c r="S2153" i="8"/>
  <c r="S2161" i="8"/>
  <c r="S2169" i="8"/>
  <c r="S2177" i="8"/>
  <c r="S2185" i="8"/>
  <c r="S2193" i="8"/>
  <c r="S2201" i="8"/>
  <c r="S2209" i="8"/>
  <c r="S2217" i="8"/>
  <c r="S2225" i="8"/>
  <c r="S2233" i="8"/>
  <c r="S2241" i="8"/>
  <c r="S1051" i="8"/>
  <c r="S1783" i="8"/>
  <c r="S1952" i="8"/>
  <c r="S2016" i="8"/>
  <c r="S2080" i="8"/>
  <c r="S2144" i="8"/>
  <c r="S2208" i="8"/>
  <c r="S1335" i="8"/>
  <c r="S1847" i="8"/>
  <c r="S1960" i="8"/>
  <c r="S2024" i="8"/>
  <c r="S2088" i="8"/>
  <c r="S2152" i="8"/>
  <c r="S2216" i="8"/>
  <c r="S1399" i="8"/>
  <c r="S1904" i="8"/>
  <c r="S1968" i="8"/>
  <c r="S2032" i="8"/>
  <c r="S2096" i="8"/>
  <c r="S2160" i="8"/>
  <c r="S2224" i="8"/>
  <c r="S1463" i="8"/>
  <c r="S1912" i="8"/>
  <c r="S1976" i="8"/>
  <c r="S2040" i="8"/>
  <c r="S2104" i="8"/>
  <c r="S2168" i="8"/>
  <c r="S2232" i="8"/>
  <c r="S1527" i="8"/>
  <c r="S1920" i="8"/>
  <c r="S1984" i="8"/>
  <c r="S2048" i="8"/>
  <c r="S2112" i="8"/>
  <c r="S2176" i="8"/>
  <c r="S2240" i="8"/>
  <c r="S1591" i="8"/>
  <c r="S1928" i="8"/>
  <c r="S1992" i="8"/>
  <c r="S2056" i="8"/>
  <c r="S2120" i="8"/>
  <c r="S2184" i="8"/>
  <c r="S1655" i="8"/>
  <c r="S1936" i="8"/>
  <c r="S2000" i="8"/>
  <c r="S2064" i="8"/>
  <c r="S2128" i="8"/>
  <c r="S2192" i="8"/>
  <c r="S1719" i="8"/>
  <c r="S1944" i="8"/>
  <c r="S2008" i="8"/>
  <c r="S2072" i="8"/>
  <c r="S2136" i="8"/>
  <c r="S2200" i="8"/>
  <c r="C57" i="11"/>
  <c r="D57" i="11" s="1"/>
  <c r="O131" i="8"/>
  <c r="O2230" i="8"/>
  <c r="O2206" i="8"/>
  <c r="O2190" i="8"/>
  <c r="O2166" i="8"/>
  <c r="O2142" i="8"/>
  <c r="O2118" i="8"/>
  <c r="O2102" i="8"/>
  <c r="O2078" i="8"/>
  <c r="O2070" i="8"/>
  <c r="O2046" i="8"/>
  <c r="O2025" i="8"/>
  <c r="O1966" i="8"/>
  <c r="O1933" i="8"/>
  <c r="O1887" i="8"/>
  <c r="O1846" i="8"/>
  <c r="O1782" i="8"/>
  <c r="O1759" i="8"/>
  <c r="O1718" i="8"/>
  <c r="O1615" i="8"/>
  <c r="O1551" i="8"/>
  <c r="O1455" i="8"/>
  <c r="O1391" i="8"/>
  <c r="O1295" i="8"/>
  <c r="O1167" i="8"/>
  <c r="O2237" i="8"/>
  <c r="O2197" i="8"/>
  <c r="O2157" i="8"/>
  <c r="O2125" i="8"/>
  <c r="O2085" i="8"/>
  <c r="O2045" i="8"/>
  <c r="O2002" i="8"/>
  <c r="O1949" i="8"/>
  <c r="O1822" i="8"/>
  <c r="O1735" i="8"/>
  <c r="O1614" i="8"/>
  <c r="O1454" i="8"/>
  <c r="O1326" i="8"/>
  <c r="O1230" i="8"/>
  <c r="O1134" i="8"/>
  <c r="O1006" i="8"/>
  <c r="O878" i="8"/>
  <c r="O710" i="8"/>
  <c r="O390" i="8"/>
  <c r="O189" i="8"/>
  <c r="O2236" i="8"/>
  <c r="O2228" i="8"/>
  <c r="O2220" i="8"/>
  <c r="O2212" i="8"/>
  <c r="O2204" i="8"/>
  <c r="O2196" i="8"/>
  <c r="O2188" i="8"/>
  <c r="O2180" i="8"/>
  <c r="O2172" i="8"/>
  <c r="O2164" i="8"/>
  <c r="O2156" i="8"/>
  <c r="O2148" i="8"/>
  <c r="O2140" i="8"/>
  <c r="O2132" i="8"/>
  <c r="O2124" i="8"/>
  <c r="O2116" i="8"/>
  <c r="O2108" i="8"/>
  <c r="O2100" i="8"/>
  <c r="O2092" i="8"/>
  <c r="O2084" i="8"/>
  <c r="O2076" i="8"/>
  <c r="O2068" i="8"/>
  <c r="O2060" i="8"/>
  <c r="O2052" i="8"/>
  <c r="O2043" i="8"/>
  <c r="O2033" i="8"/>
  <c r="O2022" i="8"/>
  <c r="O2011" i="8"/>
  <c r="O2001" i="8"/>
  <c r="O1989" i="8"/>
  <c r="O1975" i="8"/>
  <c r="O1961" i="8"/>
  <c r="O1945" i="8"/>
  <c r="O1926" i="8"/>
  <c r="O1903" i="8"/>
  <c r="O1885" i="8"/>
  <c r="O1862" i="8"/>
  <c r="O1839" i="8"/>
  <c r="O1821" i="8"/>
  <c r="O1798" i="8"/>
  <c r="O1775" i="8"/>
  <c r="O1757" i="8"/>
  <c r="O1734" i="8"/>
  <c r="O1711" i="8"/>
  <c r="O1693" i="8"/>
  <c r="O1670" i="8"/>
  <c r="O1639" i="8"/>
  <c r="O1607" i="8"/>
  <c r="O1575" i="8"/>
  <c r="O1543" i="8"/>
  <c r="O1511" i="8"/>
  <c r="O1479" i="8"/>
  <c r="O1447" i="8"/>
  <c r="O1415" i="8"/>
  <c r="O1383" i="8"/>
  <c r="O1351" i="8"/>
  <c r="O1319" i="8"/>
  <c r="O1287" i="8"/>
  <c r="O1255" i="8"/>
  <c r="O1223" i="8"/>
  <c r="O1191" i="8"/>
  <c r="O1159" i="8"/>
  <c r="O1127" i="8"/>
  <c r="O1095" i="8"/>
  <c r="O1063" i="8"/>
  <c r="O1031" i="8"/>
  <c r="O999" i="8"/>
  <c r="O967" i="8"/>
  <c r="O935" i="8"/>
  <c r="O903" i="8"/>
  <c r="O871" i="8"/>
  <c r="O839" i="8"/>
  <c r="O807" i="8"/>
  <c r="O762" i="8"/>
  <c r="O698" i="8"/>
  <c r="O634" i="8"/>
  <c r="O570" i="8"/>
  <c r="O506" i="8"/>
  <c r="O442" i="8"/>
  <c r="O378" i="8"/>
  <c r="O314" i="8"/>
  <c r="O250" i="8"/>
  <c r="O163" i="8"/>
  <c r="O35" i="8"/>
  <c r="O2214" i="8"/>
  <c r="O2182" i="8"/>
  <c r="O2150" i="8"/>
  <c r="O2126" i="8"/>
  <c r="O2094" i="8"/>
  <c r="O2054" i="8"/>
  <c r="O1978" i="8"/>
  <c r="O1823" i="8"/>
  <c r="O1677" i="8"/>
  <c r="O1519" i="8"/>
  <c r="O1359" i="8"/>
  <c r="O1231" i="8"/>
  <c r="O1103" i="8"/>
  <c r="O1071" i="8"/>
  <c r="O1007" i="8"/>
  <c r="O943" i="8"/>
  <c r="O879" i="8"/>
  <c r="O847" i="8"/>
  <c r="O650" i="8"/>
  <c r="O2213" i="8"/>
  <c r="O2165" i="8"/>
  <c r="O2141" i="8"/>
  <c r="O2101" i="8"/>
  <c r="O2061" i="8"/>
  <c r="O2013" i="8"/>
  <c r="O1965" i="8"/>
  <c r="O1863" i="8"/>
  <c r="O1799" i="8"/>
  <c r="O1671" i="8"/>
  <c r="O1518" i="8"/>
  <c r="O1390" i="8"/>
  <c r="O1294" i="8"/>
  <c r="O1070" i="8"/>
  <c r="O910" i="8"/>
  <c r="O774" i="8"/>
  <c r="O518" i="8"/>
  <c r="O3" i="8"/>
  <c r="O2235" i="8"/>
  <c r="O2227" i="8"/>
  <c r="O2219" i="8"/>
  <c r="O2211" i="8"/>
  <c r="O2203" i="8"/>
  <c r="O2195" i="8"/>
  <c r="O2187" i="8"/>
  <c r="O2179" i="8"/>
  <c r="O2171" i="8"/>
  <c r="O2163" i="8"/>
  <c r="O2155" i="8"/>
  <c r="O2147" i="8"/>
  <c r="O2139" i="8"/>
  <c r="O2131" i="8"/>
  <c r="O2123" i="8"/>
  <c r="O2115" i="8"/>
  <c r="O2107" i="8"/>
  <c r="O2099" i="8"/>
  <c r="O2091" i="8"/>
  <c r="O2083" i="8"/>
  <c r="O2075" i="8"/>
  <c r="O2067" i="8"/>
  <c r="O2059" i="8"/>
  <c r="O2051" i="8"/>
  <c r="O2042" i="8"/>
  <c r="O2031" i="8"/>
  <c r="O2021" i="8"/>
  <c r="O2010" i="8"/>
  <c r="O1999" i="8"/>
  <c r="O1986" i="8"/>
  <c r="O1974" i="8"/>
  <c r="O1959" i="8"/>
  <c r="O1943" i="8"/>
  <c r="O1925" i="8"/>
  <c r="O1902" i="8"/>
  <c r="O1879" i="8"/>
  <c r="O1861" i="8"/>
  <c r="O1838" i="8"/>
  <c r="O1815" i="8"/>
  <c r="O1797" i="8"/>
  <c r="O1774" i="8"/>
  <c r="O1751" i="8"/>
  <c r="O1733" i="8"/>
  <c r="O1710" i="8"/>
  <c r="O1687" i="8"/>
  <c r="O1669" i="8"/>
  <c r="O1638" i="8"/>
  <c r="O1606" i="8"/>
  <c r="O1574" i="8"/>
  <c r="O1542" i="8"/>
  <c r="O1510" i="8"/>
  <c r="O1478" i="8"/>
  <c r="O1446" i="8"/>
  <c r="O1414" i="8"/>
  <c r="O1382" i="8"/>
  <c r="O1350" i="8"/>
  <c r="O1318" i="8"/>
  <c r="O1286" i="8"/>
  <c r="O1254" i="8"/>
  <c r="O1222" i="8"/>
  <c r="O1190" i="8"/>
  <c r="O1158" i="8"/>
  <c r="O1126" i="8"/>
  <c r="O1094" i="8"/>
  <c r="O1062" i="8"/>
  <c r="O1030" i="8"/>
  <c r="O998" i="8"/>
  <c r="O966" i="8"/>
  <c r="O934" i="8"/>
  <c r="O902" i="8"/>
  <c r="O870" i="8"/>
  <c r="O838" i="8"/>
  <c r="O806" i="8"/>
  <c r="O758" i="8"/>
  <c r="O694" i="8"/>
  <c r="O630" i="8"/>
  <c r="O566" i="8"/>
  <c r="O502" i="8"/>
  <c r="O438" i="8"/>
  <c r="O374" i="8"/>
  <c r="O310" i="8"/>
  <c r="O246" i="8"/>
  <c r="O162" i="8"/>
  <c r="O34" i="8"/>
  <c r="O2242" i="8"/>
  <c r="O2234" i="8"/>
  <c r="O2226" i="8"/>
  <c r="O2218" i="8"/>
  <c r="O2210" i="8"/>
  <c r="O2202" i="8"/>
  <c r="O2194" i="8"/>
  <c r="O2186" i="8"/>
  <c r="O2178" i="8"/>
  <c r="O2170" i="8"/>
  <c r="O2162" i="8"/>
  <c r="O2154" i="8"/>
  <c r="O2146" i="8"/>
  <c r="O2138" i="8"/>
  <c r="O2130" i="8"/>
  <c r="O2122" i="8"/>
  <c r="O2114" i="8"/>
  <c r="O2106" i="8"/>
  <c r="O2098" i="8"/>
  <c r="O2090" i="8"/>
  <c r="O2082" i="8"/>
  <c r="O2074" i="8"/>
  <c r="O2066" i="8"/>
  <c r="O2058" i="8"/>
  <c r="O2050" i="8"/>
  <c r="O2041" i="8"/>
  <c r="O2030" i="8"/>
  <c r="O2019" i="8"/>
  <c r="O2009" i="8"/>
  <c r="O1998" i="8"/>
  <c r="O1985" i="8"/>
  <c r="O1973" i="8"/>
  <c r="O1958" i="8"/>
  <c r="O1942" i="8"/>
  <c r="O1919" i="8"/>
  <c r="O1901" i="8"/>
  <c r="O1878" i="8"/>
  <c r="O1855" i="8"/>
  <c r="O1837" i="8"/>
  <c r="O1814" i="8"/>
  <c r="O1791" i="8"/>
  <c r="O1773" i="8"/>
  <c r="O1750" i="8"/>
  <c r="O1727" i="8"/>
  <c r="O1709" i="8"/>
  <c r="O1686" i="8"/>
  <c r="O1663" i="8"/>
  <c r="O1631" i="8"/>
  <c r="O1599" i="8"/>
  <c r="O1567" i="8"/>
  <c r="O1535" i="8"/>
  <c r="O1503" i="8"/>
  <c r="O1471" i="8"/>
  <c r="O1439" i="8"/>
  <c r="O1407" i="8"/>
  <c r="O1375" i="8"/>
  <c r="O1343" i="8"/>
  <c r="O1311" i="8"/>
  <c r="O1279" i="8"/>
  <c r="O1247" i="8"/>
  <c r="O1215" i="8"/>
  <c r="O1183" i="8"/>
  <c r="O1151" i="8"/>
  <c r="O1119" i="8"/>
  <c r="O1087" i="8"/>
  <c r="O1055" i="8"/>
  <c r="O1023" i="8"/>
  <c r="O991" i="8"/>
  <c r="O959" i="8"/>
  <c r="O927" i="8"/>
  <c r="O895" i="8"/>
  <c r="O863" i="8"/>
  <c r="O831" i="8"/>
  <c r="O799" i="8"/>
  <c r="O746" i="8"/>
  <c r="O682" i="8"/>
  <c r="O618" i="8"/>
  <c r="O554" i="8"/>
  <c r="O490" i="8"/>
  <c r="O426" i="8"/>
  <c r="O362" i="8"/>
  <c r="O298" i="8"/>
  <c r="O234" i="8"/>
  <c r="O4" i="8"/>
  <c r="O12" i="8"/>
  <c r="O20" i="8"/>
  <c r="O28" i="8"/>
  <c r="O36" i="8"/>
  <c r="O44" i="8"/>
  <c r="O52" i="8"/>
  <c r="O60" i="8"/>
  <c r="O68" i="8"/>
  <c r="O76" i="8"/>
  <c r="O84" i="8"/>
  <c r="O92" i="8"/>
  <c r="O100" i="8"/>
  <c r="O108" i="8"/>
  <c r="O116" i="8"/>
  <c r="O124" i="8"/>
  <c r="O132" i="8"/>
  <c r="O140" i="8"/>
  <c r="O148" i="8"/>
  <c r="O156" i="8"/>
  <c r="O164" i="8"/>
  <c r="O172" i="8"/>
  <c r="O180" i="8"/>
  <c r="O188" i="8"/>
  <c r="O196" i="8"/>
  <c r="O204" i="8"/>
  <c r="O212" i="8"/>
  <c r="O220" i="8"/>
  <c r="O228" i="8"/>
  <c r="O236" i="8"/>
  <c r="O244" i="8"/>
  <c r="O252" i="8"/>
  <c r="O260" i="8"/>
  <c r="O268" i="8"/>
  <c r="O276" i="8"/>
  <c r="O284" i="8"/>
  <c r="O292" i="8"/>
  <c r="O300" i="8"/>
  <c r="O308" i="8"/>
  <c r="O316" i="8"/>
  <c r="O324" i="8"/>
  <c r="O332" i="8"/>
  <c r="O340" i="8"/>
  <c r="O348" i="8"/>
  <c r="O356" i="8"/>
  <c r="O364" i="8"/>
  <c r="O372" i="8"/>
  <c r="O380" i="8"/>
  <c r="O388" i="8"/>
  <c r="O396" i="8"/>
  <c r="O404" i="8"/>
  <c r="O412" i="8"/>
  <c r="O420" i="8"/>
  <c r="O428" i="8"/>
  <c r="O436" i="8"/>
  <c r="O444" i="8"/>
  <c r="O452" i="8"/>
  <c r="O460" i="8"/>
  <c r="O468" i="8"/>
  <c r="O476" i="8"/>
  <c r="O484" i="8"/>
  <c r="O492" i="8"/>
  <c r="O500" i="8"/>
  <c r="O508" i="8"/>
  <c r="O516" i="8"/>
  <c r="O524" i="8"/>
  <c r="O532" i="8"/>
  <c r="O540" i="8"/>
  <c r="O548" i="8"/>
  <c r="O556" i="8"/>
  <c r="O564" i="8"/>
  <c r="O572" i="8"/>
  <c r="O580" i="8"/>
  <c r="O588" i="8"/>
  <c r="O596" i="8"/>
  <c r="O604" i="8"/>
  <c r="O612" i="8"/>
  <c r="O620" i="8"/>
  <c r="O628" i="8"/>
  <c r="O636" i="8"/>
  <c r="O644" i="8"/>
  <c r="O652" i="8"/>
  <c r="O660" i="8"/>
  <c r="O668" i="8"/>
  <c r="O676" i="8"/>
  <c r="O684" i="8"/>
  <c r="O692" i="8"/>
  <c r="O700" i="8"/>
  <c r="O708" i="8"/>
  <c r="O716" i="8"/>
  <c r="O724" i="8"/>
  <c r="O732" i="8"/>
  <c r="O740" i="8"/>
  <c r="O748" i="8"/>
  <c r="O756" i="8"/>
  <c r="O764" i="8"/>
  <c r="O772" i="8"/>
  <c r="O780" i="8"/>
  <c r="O788" i="8"/>
  <c r="O5" i="8"/>
  <c r="O13" i="8"/>
  <c r="O21" i="8"/>
  <c r="O29" i="8"/>
  <c r="O37" i="8"/>
  <c r="O45" i="8"/>
  <c r="O53" i="8"/>
  <c r="O61" i="8"/>
  <c r="O69" i="8"/>
  <c r="O77" i="8"/>
  <c r="O85" i="8"/>
  <c r="O93" i="8"/>
  <c r="O101" i="8"/>
  <c r="O109" i="8"/>
  <c r="O117" i="8"/>
  <c r="O125" i="8"/>
  <c r="O133" i="8"/>
  <c r="O141" i="8"/>
  <c r="O149" i="8"/>
  <c r="O157" i="8"/>
  <c r="O165" i="8"/>
  <c r="O173" i="8"/>
  <c r="O181" i="8"/>
  <c r="O6" i="8"/>
  <c r="O14" i="8"/>
  <c r="O22" i="8"/>
  <c r="O30" i="8"/>
  <c r="O38" i="8"/>
  <c r="O46" i="8"/>
  <c r="O54" i="8"/>
  <c r="O62" i="8"/>
  <c r="O70" i="8"/>
  <c r="O78" i="8"/>
  <c r="O86" i="8"/>
  <c r="O94" i="8"/>
  <c r="O102" i="8"/>
  <c r="O110" i="8"/>
  <c r="O118" i="8"/>
  <c r="O126" i="8"/>
  <c r="O134" i="8"/>
  <c r="O142" i="8"/>
  <c r="O150" i="8"/>
  <c r="O158" i="8"/>
  <c r="O166" i="8"/>
  <c r="O174" i="8"/>
  <c r="O182" i="8"/>
  <c r="O190" i="8"/>
  <c r="O198" i="8"/>
  <c r="O206" i="8"/>
  <c r="O214" i="8"/>
  <c r="O222" i="8"/>
  <c r="O7" i="8"/>
  <c r="O15" i="8"/>
  <c r="O23" i="8"/>
  <c r="O31" i="8"/>
  <c r="O39" i="8"/>
  <c r="O47" i="8"/>
  <c r="O55" i="8"/>
  <c r="O63" i="8"/>
  <c r="O71" i="8"/>
  <c r="O79" i="8"/>
  <c r="O87" i="8"/>
  <c r="O95" i="8"/>
  <c r="O103" i="8"/>
  <c r="O111" i="8"/>
  <c r="O119" i="8"/>
  <c r="O127" i="8"/>
  <c r="O135" i="8"/>
  <c r="O143" i="8"/>
  <c r="O151" i="8"/>
  <c r="O159" i="8"/>
  <c r="O167" i="8"/>
  <c r="O175" i="8"/>
  <c r="O183" i="8"/>
  <c r="O191" i="8"/>
  <c r="O199" i="8"/>
  <c r="O207" i="8"/>
  <c r="O215" i="8"/>
  <c r="O223" i="8"/>
  <c r="O231" i="8"/>
  <c r="O239" i="8"/>
  <c r="O247" i="8"/>
  <c r="O255" i="8"/>
  <c r="O263" i="8"/>
  <c r="O271" i="8"/>
  <c r="O279" i="8"/>
  <c r="O287" i="8"/>
  <c r="O295" i="8"/>
  <c r="O303" i="8"/>
  <c r="O311" i="8"/>
  <c r="O319" i="8"/>
  <c r="O327" i="8"/>
  <c r="O335" i="8"/>
  <c r="O343" i="8"/>
  <c r="O351" i="8"/>
  <c r="O359" i="8"/>
  <c r="O367" i="8"/>
  <c r="O375" i="8"/>
  <c r="O383" i="8"/>
  <c r="O391" i="8"/>
  <c r="O399" i="8"/>
  <c r="O407" i="8"/>
  <c r="O415" i="8"/>
  <c r="O423" i="8"/>
  <c r="O431" i="8"/>
  <c r="O439" i="8"/>
  <c r="O447" i="8"/>
  <c r="O455" i="8"/>
  <c r="O463" i="8"/>
  <c r="O471" i="8"/>
  <c r="O479" i="8"/>
  <c r="O487" i="8"/>
  <c r="O495" i="8"/>
  <c r="O503" i="8"/>
  <c r="O511" i="8"/>
  <c r="O519" i="8"/>
  <c r="O527" i="8"/>
  <c r="O535" i="8"/>
  <c r="O543" i="8"/>
  <c r="O551" i="8"/>
  <c r="O559" i="8"/>
  <c r="O567" i="8"/>
  <c r="O575" i="8"/>
  <c r="O583" i="8"/>
  <c r="O591" i="8"/>
  <c r="O599" i="8"/>
  <c r="O607" i="8"/>
  <c r="O615" i="8"/>
  <c r="O623" i="8"/>
  <c r="O631" i="8"/>
  <c r="O639" i="8"/>
  <c r="O647" i="8"/>
  <c r="O655" i="8"/>
  <c r="O663" i="8"/>
  <c r="O671" i="8"/>
  <c r="O679" i="8"/>
  <c r="O687" i="8"/>
  <c r="O695" i="8"/>
  <c r="O703" i="8"/>
  <c r="O711" i="8"/>
  <c r="O719" i="8"/>
  <c r="O727" i="8"/>
  <c r="O735" i="8"/>
  <c r="O743" i="8"/>
  <c r="O751" i="8"/>
  <c r="O759" i="8"/>
  <c r="O767" i="8"/>
  <c r="O775" i="8"/>
  <c r="O783" i="8"/>
  <c r="O8" i="8"/>
  <c r="O16" i="8"/>
  <c r="O24" i="8"/>
  <c r="O32" i="8"/>
  <c r="O40" i="8"/>
  <c r="O48" i="8"/>
  <c r="O56" i="8"/>
  <c r="O64" i="8"/>
  <c r="O72" i="8"/>
  <c r="O80" i="8"/>
  <c r="O88" i="8"/>
  <c r="O96" i="8"/>
  <c r="O104" i="8"/>
  <c r="O112" i="8"/>
  <c r="O120" i="8"/>
  <c r="O128" i="8"/>
  <c r="O136" i="8"/>
  <c r="O144" i="8"/>
  <c r="O152" i="8"/>
  <c r="O160" i="8"/>
  <c r="O168" i="8"/>
  <c r="O176" i="8"/>
  <c r="O184" i="8"/>
  <c r="O192" i="8"/>
  <c r="O200" i="8"/>
  <c r="O208" i="8"/>
  <c r="O216" i="8"/>
  <c r="O224" i="8"/>
  <c r="O232" i="8"/>
  <c r="O240" i="8"/>
  <c r="O248" i="8"/>
  <c r="O256" i="8"/>
  <c r="O264" i="8"/>
  <c r="O272" i="8"/>
  <c r="O280" i="8"/>
  <c r="O288" i="8"/>
  <c r="O296" i="8"/>
  <c r="O304" i="8"/>
  <c r="O312" i="8"/>
  <c r="O320" i="8"/>
  <c r="O328" i="8"/>
  <c r="O336" i="8"/>
  <c r="O344" i="8"/>
  <c r="O352" i="8"/>
  <c r="O360" i="8"/>
  <c r="O368" i="8"/>
  <c r="O376" i="8"/>
  <c r="O384" i="8"/>
  <c r="O392" i="8"/>
  <c r="O400" i="8"/>
  <c r="O408" i="8"/>
  <c r="O416" i="8"/>
  <c r="O424" i="8"/>
  <c r="O432" i="8"/>
  <c r="O440" i="8"/>
  <c r="O448" i="8"/>
  <c r="O456" i="8"/>
  <c r="O464" i="8"/>
  <c r="O472" i="8"/>
  <c r="O480" i="8"/>
  <c r="O488" i="8"/>
  <c r="O496" i="8"/>
  <c r="O504" i="8"/>
  <c r="O512" i="8"/>
  <c r="O520" i="8"/>
  <c r="O528" i="8"/>
  <c r="O536" i="8"/>
  <c r="O544" i="8"/>
  <c r="O552" i="8"/>
  <c r="O560" i="8"/>
  <c r="O568" i="8"/>
  <c r="O576" i="8"/>
  <c r="O584" i="8"/>
  <c r="O592" i="8"/>
  <c r="O600" i="8"/>
  <c r="O608" i="8"/>
  <c r="O616" i="8"/>
  <c r="O624" i="8"/>
  <c r="O632" i="8"/>
  <c r="O640" i="8"/>
  <c r="O648" i="8"/>
  <c r="O656" i="8"/>
  <c r="O664" i="8"/>
  <c r="O672" i="8"/>
  <c r="O680" i="8"/>
  <c r="O688" i="8"/>
  <c r="O696" i="8"/>
  <c r="O704" i="8"/>
  <c r="O712" i="8"/>
  <c r="O720" i="8"/>
  <c r="O728" i="8"/>
  <c r="O736" i="8"/>
  <c r="O744" i="8"/>
  <c r="O752" i="8"/>
  <c r="O760" i="8"/>
  <c r="O768" i="8"/>
  <c r="O776" i="8"/>
  <c r="O784" i="8"/>
  <c r="O9" i="8"/>
  <c r="O17" i="8"/>
  <c r="O25" i="8"/>
  <c r="O33" i="8"/>
  <c r="O41" i="8"/>
  <c r="O49" i="8"/>
  <c r="O57" i="8"/>
  <c r="O65" i="8"/>
  <c r="O73" i="8"/>
  <c r="O81" i="8"/>
  <c r="O89" i="8"/>
  <c r="O97" i="8"/>
  <c r="O105" i="8"/>
  <c r="O113" i="8"/>
  <c r="O121" i="8"/>
  <c r="O129" i="8"/>
  <c r="O137" i="8"/>
  <c r="O145" i="8"/>
  <c r="O153" i="8"/>
  <c r="O161" i="8"/>
  <c r="O169" i="8"/>
  <c r="O177" i="8"/>
  <c r="O185" i="8"/>
  <c r="O193" i="8"/>
  <c r="O201" i="8"/>
  <c r="O209" i="8"/>
  <c r="O217" i="8"/>
  <c r="O225" i="8"/>
  <c r="O233" i="8"/>
  <c r="O241" i="8"/>
  <c r="O249" i="8"/>
  <c r="O257" i="8"/>
  <c r="O265" i="8"/>
  <c r="O273" i="8"/>
  <c r="O281" i="8"/>
  <c r="O289" i="8"/>
  <c r="O297" i="8"/>
  <c r="O305" i="8"/>
  <c r="O313" i="8"/>
  <c r="O321" i="8"/>
  <c r="O329" i="8"/>
  <c r="O337" i="8"/>
  <c r="O345" i="8"/>
  <c r="O353" i="8"/>
  <c r="O361" i="8"/>
  <c r="O369" i="8"/>
  <c r="O377" i="8"/>
  <c r="O385" i="8"/>
  <c r="O393" i="8"/>
  <c r="O401" i="8"/>
  <c r="O409" i="8"/>
  <c r="O417" i="8"/>
  <c r="O425" i="8"/>
  <c r="O433" i="8"/>
  <c r="O441" i="8"/>
  <c r="O449" i="8"/>
  <c r="O457" i="8"/>
  <c r="O465" i="8"/>
  <c r="O473" i="8"/>
  <c r="O481" i="8"/>
  <c r="O489" i="8"/>
  <c r="O497" i="8"/>
  <c r="O505" i="8"/>
  <c r="O513" i="8"/>
  <c r="O521" i="8"/>
  <c r="O529" i="8"/>
  <c r="O537" i="8"/>
  <c r="O545" i="8"/>
  <c r="O553" i="8"/>
  <c r="O561" i="8"/>
  <c r="O569" i="8"/>
  <c r="O577" i="8"/>
  <c r="O585" i="8"/>
  <c r="O593" i="8"/>
  <c r="O601" i="8"/>
  <c r="O609" i="8"/>
  <c r="O617" i="8"/>
  <c r="O625" i="8"/>
  <c r="O633" i="8"/>
  <c r="O641" i="8"/>
  <c r="O649" i="8"/>
  <c r="O657" i="8"/>
  <c r="O665" i="8"/>
  <c r="O673" i="8"/>
  <c r="O681" i="8"/>
  <c r="O689" i="8"/>
  <c r="O697" i="8"/>
  <c r="O705" i="8"/>
  <c r="O713" i="8"/>
  <c r="O721" i="8"/>
  <c r="O729" i="8"/>
  <c r="O737" i="8"/>
  <c r="O745" i="8"/>
  <c r="O753" i="8"/>
  <c r="O761" i="8"/>
  <c r="O769" i="8"/>
  <c r="O777" i="8"/>
  <c r="O785" i="8"/>
  <c r="O10" i="8"/>
  <c r="O42" i="8"/>
  <c r="O74" i="8"/>
  <c r="O106" i="8"/>
  <c r="O138" i="8"/>
  <c r="O170" i="8"/>
  <c r="O195" i="8"/>
  <c r="O218" i="8"/>
  <c r="O235" i="8"/>
  <c r="O251" i="8"/>
  <c r="O267" i="8"/>
  <c r="O283" i="8"/>
  <c r="O299" i="8"/>
  <c r="O315" i="8"/>
  <c r="O331" i="8"/>
  <c r="O347" i="8"/>
  <c r="O363" i="8"/>
  <c r="O379" i="8"/>
  <c r="O395" i="8"/>
  <c r="O411" i="8"/>
  <c r="O427" i="8"/>
  <c r="O443" i="8"/>
  <c r="O459" i="8"/>
  <c r="O475" i="8"/>
  <c r="O491" i="8"/>
  <c r="O507" i="8"/>
  <c r="O523" i="8"/>
  <c r="O539" i="8"/>
  <c r="O555" i="8"/>
  <c r="O571" i="8"/>
  <c r="O587" i="8"/>
  <c r="O603" i="8"/>
  <c r="O619" i="8"/>
  <c r="O635" i="8"/>
  <c r="O651" i="8"/>
  <c r="O667" i="8"/>
  <c r="O683" i="8"/>
  <c r="O699" i="8"/>
  <c r="O715" i="8"/>
  <c r="O731" i="8"/>
  <c r="O747" i="8"/>
  <c r="O763" i="8"/>
  <c r="O779" i="8"/>
  <c r="O792" i="8"/>
  <c r="O800" i="8"/>
  <c r="O808" i="8"/>
  <c r="O816" i="8"/>
  <c r="O824" i="8"/>
  <c r="O832" i="8"/>
  <c r="O840" i="8"/>
  <c r="O848" i="8"/>
  <c r="O856" i="8"/>
  <c r="O864" i="8"/>
  <c r="O872" i="8"/>
  <c r="O880" i="8"/>
  <c r="O888" i="8"/>
  <c r="O896" i="8"/>
  <c r="O904" i="8"/>
  <c r="O912" i="8"/>
  <c r="O920" i="8"/>
  <c r="O928" i="8"/>
  <c r="O936" i="8"/>
  <c r="O944" i="8"/>
  <c r="O952" i="8"/>
  <c r="O960" i="8"/>
  <c r="O968" i="8"/>
  <c r="O976" i="8"/>
  <c r="O984" i="8"/>
  <c r="O992" i="8"/>
  <c r="O1000" i="8"/>
  <c r="O1008" i="8"/>
  <c r="O1016" i="8"/>
  <c r="O1024" i="8"/>
  <c r="O1032" i="8"/>
  <c r="O1040" i="8"/>
  <c r="O1048" i="8"/>
  <c r="O1056" i="8"/>
  <c r="O1064" i="8"/>
  <c r="O1072" i="8"/>
  <c r="O1080" i="8"/>
  <c r="O1088" i="8"/>
  <c r="O1096" i="8"/>
  <c r="O1104" i="8"/>
  <c r="O1112" i="8"/>
  <c r="O1120" i="8"/>
  <c r="O1128" i="8"/>
  <c r="O1136" i="8"/>
  <c r="O1144" i="8"/>
  <c r="O1152" i="8"/>
  <c r="O1160" i="8"/>
  <c r="O1168" i="8"/>
  <c r="O1176" i="8"/>
  <c r="O1184" i="8"/>
  <c r="O1192" i="8"/>
  <c r="O1200" i="8"/>
  <c r="O1208" i="8"/>
  <c r="O1216" i="8"/>
  <c r="O1224" i="8"/>
  <c r="O1232" i="8"/>
  <c r="O1240" i="8"/>
  <c r="O1248" i="8"/>
  <c r="O1256" i="8"/>
  <c r="O1264" i="8"/>
  <c r="O1272" i="8"/>
  <c r="O1280" i="8"/>
  <c r="O1288" i="8"/>
  <c r="O1296" i="8"/>
  <c r="O1304" i="8"/>
  <c r="O1312" i="8"/>
  <c r="O1320" i="8"/>
  <c r="O1328" i="8"/>
  <c r="O1336" i="8"/>
  <c r="O1344" i="8"/>
  <c r="O1352" i="8"/>
  <c r="O1360" i="8"/>
  <c r="O1368" i="8"/>
  <c r="O1376" i="8"/>
  <c r="O1384" i="8"/>
  <c r="O1392" i="8"/>
  <c r="O1400" i="8"/>
  <c r="O1408" i="8"/>
  <c r="O1416" i="8"/>
  <c r="O1424" i="8"/>
  <c r="O1432" i="8"/>
  <c r="O1440" i="8"/>
  <c r="O1448" i="8"/>
  <c r="O1456" i="8"/>
  <c r="O1464" i="8"/>
  <c r="O1472" i="8"/>
  <c r="O1480" i="8"/>
  <c r="O1488" i="8"/>
  <c r="O1496" i="8"/>
  <c r="O1504" i="8"/>
  <c r="O1512" i="8"/>
  <c r="O1520" i="8"/>
  <c r="O1528" i="8"/>
  <c r="O1536" i="8"/>
  <c r="O1544" i="8"/>
  <c r="O1552" i="8"/>
  <c r="O1560" i="8"/>
  <c r="O1568" i="8"/>
  <c r="O1576" i="8"/>
  <c r="O1584" i="8"/>
  <c r="O1592" i="8"/>
  <c r="O1600" i="8"/>
  <c r="O1608" i="8"/>
  <c r="O1616" i="8"/>
  <c r="O1624" i="8"/>
  <c r="O1632" i="8"/>
  <c r="O1640" i="8"/>
  <c r="O1648" i="8"/>
  <c r="O1656" i="8"/>
  <c r="O1664" i="8"/>
  <c r="O1672" i="8"/>
  <c r="O1680" i="8"/>
  <c r="O1688" i="8"/>
  <c r="O1696" i="8"/>
  <c r="O1704" i="8"/>
  <c r="O1712" i="8"/>
  <c r="O1720" i="8"/>
  <c r="O1728" i="8"/>
  <c r="O1736" i="8"/>
  <c r="O1744" i="8"/>
  <c r="O1752" i="8"/>
  <c r="O1760" i="8"/>
  <c r="O1768" i="8"/>
  <c r="O1776" i="8"/>
  <c r="O1784" i="8"/>
  <c r="O1792" i="8"/>
  <c r="O1800" i="8"/>
  <c r="O1808" i="8"/>
  <c r="O1816" i="8"/>
  <c r="O1824" i="8"/>
  <c r="O1832" i="8"/>
  <c r="O1840" i="8"/>
  <c r="O1848" i="8"/>
  <c r="O1856" i="8"/>
  <c r="O1864" i="8"/>
  <c r="O1872" i="8"/>
  <c r="O1880" i="8"/>
  <c r="O1888" i="8"/>
  <c r="O1896" i="8"/>
  <c r="O1904" i="8"/>
  <c r="O1912" i="8"/>
  <c r="O1920" i="8"/>
  <c r="O1928" i="8"/>
  <c r="O1936" i="8"/>
  <c r="O1944" i="8"/>
  <c r="O1952" i="8"/>
  <c r="O1960" i="8"/>
  <c r="O1968" i="8"/>
  <c r="O1976" i="8"/>
  <c r="O1984" i="8"/>
  <c r="O1992" i="8"/>
  <c r="O2000" i="8"/>
  <c r="O2008" i="8"/>
  <c r="O2016" i="8"/>
  <c r="O2024" i="8"/>
  <c r="O2032" i="8"/>
  <c r="O2040" i="8"/>
  <c r="O11" i="8"/>
  <c r="O43" i="8"/>
  <c r="O75" i="8"/>
  <c r="O107" i="8"/>
  <c r="O139" i="8"/>
  <c r="O171" i="8"/>
  <c r="O197" i="8"/>
  <c r="O219" i="8"/>
  <c r="O237" i="8"/>
  <c r="O253" i="8"/>
  <c r="O269" i="8"/>
  <c r="O285" i="8"/>
  <c r="O301" i="8"/>
  <c r="O317" i="8"/>
  <c r="O333" i="8"/>
  <c r="O349" i="8"/>
  <c r="O365" i="8"/>
  <c r="O381" i="8"/>
  <c r="O397" i="8"/>
  <c r="O413" i="8"/>
  <c r="O429" i="8"/>
  <c r="O445" i="8"/>
  <c r="O461" i="8"/>
  <c r="O477" i="8"/>
  <c r="O493" i="8"/>
  <c r="O509" i="8"/>
  <c r="O525" i="8"/>
  <c r="O541" i="8"/>
  <c r="O557" i="8"/>
  <c r="O573" i="8"/>
  <c r="O589" i="8"/>
  <c r="O605" i="8"/>
  <c r="O621" i="8"/>
  <c r="O637" i="8"/>
  <c r="O653" i="8"/>
  <c r="O669" i="8"/>
  <c r="O685" i="8"/>
  <c r="O701" i="8"/>
  <c r="O717" i="8"/>
  <c r="O733" i="8"/>
  <c r="O749" i="8"/>
  <c r="O765" i="8"/>
  <c r="O781" i="8"/>
  <c r="O793" i="8"/>
  <c r="O801" i="8"/>
  <c r="O809" i="8"/>
  <c r="O817" i="8"/>
  <c r="O825" i="8"/>
  <c r="O833" i="8"/>
  <c r="O841" i="8"/>
  <c r="O849" i="8"/>
  <c r="O857" i="8"/>
  <c r="O865" i="8"/>
  <c r="O873" i="8"/>
  <c r="O881" i="8"/>
  <c r="O889" i="8"/>
  <c r="O897" i="8"/>
  <c r="O905" i="8"/>
  <c r="O913" i="8"/>
  <c r="O921" i="8"/>
  <c r="O929" i="8"/>
  <c r="O937" i="8"/>
  <c r="O945" i="8"/>
  <c r="O953" i="8"/>
  <c r="O961" i="8"/>
  <c r="O969" i="8"/>
  <c r="O977" i="8"/>
  <c r="O985" i="8"/>
  <c r="O993" i="8"/>
  <c r="O1001" i="8"/>
  <c r="O1009" i="8"/>
  <c r="O1017" i="8"/>
  <c r="O1025" i="8"/>
  <c r="O1033" i="8"/>
  <c r="O1041" i="8"/>
  <c r="O1049" i="8"/>
  <c r="O1057" i="8"/>
  <c r="O1065" i="8"/>
  <c r="O1073" i="8"/>
  <c r="O1081" i="8"/>
  <c r="O1089" i="8"/>
  <c r="O1097" i="8"/>
  <c r="O1105" i="8"/>
  <c r="O1113" i="8"/>
  <c r="O1121" i="8"/>
  <c r="O1129" i="8"/>
  <c r="O1137" i="8"/>
  <c r="O1145" i="8"/>
  <c r="O1153" i="8"/>
  <c r="O1161" i="8"/>
  <c r="O1169" i="8"/>
  <c r="O1177" i="8"/>
  <c r="O1185" i="8"/>
  <c r="O1193" i="8"/>
  <c r="O1201" i="8"/>
  <c r="O1209" i="8"/>
  <c r="O1217" i="8"/>
  <c r="O1225" i="8"/>
  <c r="O1233" i="8"/>
  <c r="O1241" i="8"/>
  <c r="O1249" i="8"/>
  <c r="O1257" i="8"/>
  <c r="O1265" i="8"/>
  <c r="O1273" i="8"/>
  <c r="O1281" i="8"/>
  <c r="O1289" i="8"/>
  <c r="O1297" i="8"/>
  <c r="O1305" i="8"/>
  <c r="O1313" i="8"/>
  <c r="O1321" i="8"/>
  <c r="O1329" i="8"/>
  <c r="O1337" i="8"/>
  <c r="O1345" i="8"/>
  <c r="O1353" i="8"/>
  <c r="O1361" i="8"/>
  <c r="O1369" i="8"/>
  <c r="O1377" i="8"/>
  <c r="O1385" i="8"/>
  <c r="O1393" i="8"/>
  <c r="O1401" i="8"/>
  <c r="O1409" i="8"/>
  <c r="O1417" i="8"/>
  <c r="O1425" i="8"/>
  <c r="O1433" i="8"/>
  <c r="O1441" i="8"/>
  <c r="O1449" i="8"/>
  <c r="O1457" i="8"/>
  <c r="O1465" i="8"/>
  <c r="O1473" i="8"/>
  <c r="O1481" i="8"/>
  <c r="O1489" i="8"/>
  <c r="O1497" i="8"/>
  <c r="O1505" i="8"/>
  <c r="O1513" i="8"/>
  <c r="O1521" i="8"/>
  <c r="O1529" i="8"/>
  <c r="O1537" i="8"/>
  <c r="O1545" i="8"/>
  <c r="O1553" i="8"/>
  <c r="O1561" i="8"/>
  <c r="O1569" i="8"/>
  <c r="O1577" i="8"/>
  <c r="O1585" i="8"/>
  <c r="O1593" i="8"/>
  <c r="O1601" i="8"/>
  <c r="O1609" i="8"/>
  <c r="O1617" i="8"/>
  <c r="O1625" i="8"/>
  <c r="O1633" i="8"/>
  <c r="O1641" i="8"/>
  <c r="O1649" i="8"/>
  <c r="O1657" i="8"/>
  <c r="O1665" i="8"/>
  <c r="O1673" i="8"/>
  <c r="O1681" i="8"/>
  <c r="O1689" i="8"/>
  <c r="O1697" i="8"/>
  <c r="O1705" i="8"/>
  <c r="O1713" i="8"/>
  <c r="O1721" i="8"/>
  <c r="O1729" i="8"/>
  <c r="O1737" i="8"/>
  <c r="O1745" i="8"/>
  <c r="O1753" i="8"/>
  <c r="O1761" i="8"/>
  <c r="O1769" i="8"/>
  <c r="O1777" i="8"/>
  <c r="O1785" i="8"/>
  <c r="O1793" i="8"/>
  <c r="O1801" i="8"/>
  <c r="O1809" i="8"/>
  <c r="O1817" i="8"/>
  <c r="O1825" i="8"/>
  <c r="O1833" i="8"/>
  <c r="O1841" i="8"/>
  <c r="O1849" i="8"/>
  <c r="O1857" i="8"/>
  <c r="O1865" i="8"/>
  <c r="O1873" i="8"/>
  <c r="O1881" i="8"/>
  <c r="O1889" i="8"/>
  <c r="O1897" i="8"/>
  <c r="O1905" i="8"/>
  <c r="O1913" i="8"/>
  <c r="O1921" i="8"/>
  <c r="O1929" i="8"/>
  <c r="O1937" i="8"/>
  <c r="O18" i="8"/>
  <c r="O50" i="8"/>
  <c r="O82" i="8"/>
  <c r="O114" i="8"/>
  <c r="O146" i="8"/>
  <c r="O178" i="8"/>
  <c r="O202" i="8"/>
  <c r="O221" i="8"/>
  <c r="O238" i="8"/>
  <c r="O254" i="8"/>
  <c r="O270" i="8"/>
  <c r="O286" i="8"/>
  <c r="O302" i="8"/>
  <c r="O318" i="8"/>
  <c r="O334" i="8"/>
  <c r="O350" i="8"/>
  <c r="O366" i="8"/>
  <c r="O382" i="8"/>
  <c r="O398" i="8"/>
  <c r="O414" i="8"/>
  <c r="O430" i="8"/>
  <c r="O446" i="8"/>
  <c r="O462" i="8"/>
  <c r="O478" i="8"/>
  <c r="O494" i="8"/>
  <c r="O510" i="8"/>
  <c r="O526" i="8"/>
  <c r="O542" i="8"/>
  <c r="O558" i="8"/>
  <c r="O574" i="8"/>
  <c r="O590" i="8"/>
  <c r="O606" i="8"/>
  <c r="O622" i="8"/>
  <c r="O638" i="8"/>
  <c r="O654" i="8"/>
  <c r="O670" i="8"/>
  <c r="O686" i="8"/>
  <c r="O702" i="8"/>
  <c r="O718" i="8"/>
  <c r="O734" i="8"/>
  <c r="O750" i="8"/>
  <c r="O766" i="8"/>
  <c r="O782" i="8"/>
  <c r="O794" i="8"/>
  <c r="O802" i="8"/>
  <c r="O810" i="8"/>
  <c r="O818" i="8"/>
  <c r="O826" i="8"/>
  <c r="O834" i="8"/>
  <c r="O842" i="8"/>
  <c r="O850" i="8"/>
  <c r="O858" i="8"/>
  <c r="O866" i="8"/>
  <c r="O874" i="8"/>
  <c r="O882" i="8"/>
  <c r="O890" i="8"/>
  <c r="O898" i="8"/>
  <c r="O906" i="8"/>
  <c r="O914" i="8"/>
  <c r="O922" i="8"/>
  <c r="O930" i="8"/>
  <c r="O938" i="8"/>
  <c r="O946" i="8"/>
  <c r="O954" i="8"/>
  <c r="O962" i="8"/>
  <c r="O970" i="8"/>
  <c r="O978" i="8"/>
  <c r="O986" i="8"/>
  <c r="O994" i="8"/>
  <c r="O1002" i="8"/>
  <c r="O1010" i="8"/>
  <c r="O1018" i="8"/>
  <c r="O1026" i="8"/>
  <c r="O1034" i="8"/>
  <c r="O1042" i="8"/>
  <c r="O1050" i="8"/>
  <c r="O1058" i="8"/>
  <c r="O1066" i="8"/>
  <c r="O1074" i="8"/>
  <c r="O1082" i="8"/>
  <c r="O1090" i="8"/>
  <c r="O1098" i="8"/>
  <c r="O1106" i="8"/>
  <c r="O1114" i="8"/>
  <c r="O1122" i="8"/>
  <c r="O1130" i="8"/>
  <c r="O1138" i="8"/>
  <c r="O1146" i="8"/>
  <c r="O1154" i="8"/>
  <c r="O1162" i="8"/>
  <c r="O1170" i="8"/>
  <c r="O1178" i="8"/>
  <c r="O1186" i="8"/>
  <c r="O1194" i="8"/>
  <c r="O1202" i="8"/>
  <c r="O1210" i="8"/>
  <c r="O1218" i="8"/>
  <c r="O1226" i="8"/>
  <c r="O1234" i="8"/>
  <c r="O1242" i="8"/>
  <c r="O1250" i="8"/>
  <c r="O1258" i="8"/>
  <c r="O1266" i="8"/>
  <c r="O1274" i="8"/>
  <c r="O1282" i="8"/>
  <c r="O1290" i="8"/>
  <c r="O1298" i="8"/>
  <c r="O1306" i="8"/>
  <c r="O1314" i="8"/>
  <c r="O1322" i="8"/>
  <c r="O1330" i="8"/>
  <c r="O1338" i="8"/>
  <c r="O1346" i="8"/>
  <c r="O1354" i="8"/>
  <c r="O1362" i="8"/>
  <c r="O1370" i="8"/>
  <c r="O1378" i="8"/>
  <c r="O1386" i="8"/>
  <c r="O1394" i="8"/>
  <c r="O1402" i="8"/>
  <c r="O1410" i="8"/>
  <c r="O1418" i="8"/>
  <c r="O1426" i="8"/>
  <c r="O1434" i="8"/>
  <c r="O1442" i="8"/>
  <c r="O1450" i="8"/>
  <c r="O1458" i="8"/>
  <c r="O1466" i="8"/>
  <c r="O1474" i="8"/>
  <c r="O1482" i="8"/>
  <c r="O1490" i="8"/>
  <c r="O1498" i="8"/>
  <c r="O1506" i="8"/>
  <c r="O1514" i="8"/>
  <c r="O1522" i="8"/>
  <c r="O1530" i="8"/>
  <c r="O1538" i="8"/>
  <c r="O1546" i="8"/>
  <c r="O1554" i="8"/>
  <c r="O1562" i="8"/>
  <c r="O1570" i="8"/>
  <c r="O1578" i="8"/>
  <c r="O1586" i="8"/>
  <c r="O1594" i="8"/>
  <c r="O1602" i="8"/>
  <c r="O1610" i="8"/>
  <c r="O1618" i="8"/>
  <c r="O1626" i="8"/>
  <c r="O1634" i="8"/>
  <c r="O1642" i="8"/>
  <c r="O1650" i="8"/>
  <c r="O1658" i="8"/>
  <c r="O1666" i="8"/>
  <c r="O1674" i="8"/>
  <c r="O1682" i="8"/>
  <c r="O1690" i="8"/>
  <c r="O1698" i="8"/>
  <c r="O1706" i="8"/>
  <c r="O1714" i="8"/>
  <c r="O1722" i="8"/>
  <c r="O1730" i="8"/>
  <c r="O1738" i="8"/>
  <c r="O1746" i="8"/>
  <c r="O1754" i="8"/>
  <c r="O1762" i="8"/>
  <c r="O1770" i="8"/>
  <c r="O1778" i="8"/>
  <c r="O1786" i="8"/>
  <c r="O1794" i="8"/>
  <c r="O1802" i="8"/>
  <c r="O1810" i="8"/>
  <c r="O1818" i="8"/>
  <c r="O1826" i="8"/>
  <c r="O1834" i="8"/>
  <c r="O1842" i="8"/>
  <c r="O1850" i="8"/>
  <c r="O1858" i="8"/>
  <c r="O1866" i="8"/>
  <c r="O1874" i="8"/>
  <c r="O1882" i="8"/>
  <c r="O1890" i="8"/>
  <c r="O1898" i="8"/>
  <c r="O1906" i="8"/>
  <c r="O1914" i="8"/>
  <c r="O1922" i="8"/>
  <c r="O1930" i="8"/>
  <c r="O1938" i="8"/>
  <c r="O1946" i="8"/>
  <c r="O1954" i="8"/>
  <c r="O1962" i="8"/>
  <c r="O19" i="8"/>
  <c r="O51" i="8"/>
  <c r="O83" i="8"/>
  <c r="O115" i="8"/>
  <c r="O147" i="8"/>
  <c r="O179" i="8"/>
  <c r="O203" i="8"/>
  <c r="O226" i="8"/>
  <c r="O242" i="8"/>
  <c r="O258" i="8"/>
  <c r="O274" i="8"/>
  <c r="O290" i="8"/>
  <c r="O306" i="8"/>
  <c r="O322" i="8"/>
  <c r="O338" i="8"/>
  <c r="O354" i="8"/>
  <c r="O370" i="8"/>
  <c r="O386" i="8"/>
  <c r="O402" i="8"/>
  <c r="O418" i="8"/>
  <c r="O434" i="8"/>
  <c r="O450" i="8"/>
  <c r="O466" i="8"/>
  <c r="O482" i="8"/>
  <c r="O498" i="8"/>
  <c r="O514" i="8"/>
  <c r="O530" i="8"/>
  <c r="O546" i="8"/>
  <c r="O562" i="8"/>
  <c r="O578" i="8"/>
  <c r="O594" i="8"/>
  <c r="O610" i="8"/>
  <c r="O626" i="8"/>
  <c r="O642" i="8"/>
  <c r="O658" i="8"/>
  <c r="O674" i="8"/>
  <c r="O690" i="8"/>
  <c r="O706" i="8"/>
  <c r="O722" i="8"/>
  <c r="O738" i="8"/>
  <c r="O754" i="8"/>
  <c r="O770" i="8"/>
  <c r="O786" i="8"/>
  <c r="O795" i="8"/>
  <c r="O803" i="8"/>
  <c r="O811" i="8"/>
  <c r="O819" i="8"/>
  <c r="O827" i="8"/>
  <c r="O835" i="8"/>
  <c r="O843" i="8"/>
  <c r="O851" i="8"/>
  <c r="O859" i="8"/>
  <c r="O867" i="8"/>
  <c r="O875" i="8"/>
  <c r="O883" i="8"/>
  <c r="O891" i="8"/>
  <c r="O899" i="8"/>
  <c r="O907" i="8"/>
  <c r="O915" i="8"/>
  <c r="O923" i="8"/>
  <c r="O931" i="8"/>
  <c r="O939" i="8"/>
  <c r="O947" i="8"/>
  <c r="O955" i="8"/>
  <c r="O963" i="8"/>
  <c r="O971" i="8"/>
  <c r="O979" i="8"/>
  <c r="O987" i="8"/>
  <c r="O995" i="8"/>
  <c r="O1003" i="8"/>
  <c r="O1011" i="8"/>
  <c r="O1019" i="8"/>
  <c r="O1027" i="8"/>
  <c r="O1035" i="8"/>
  <c r="O1043" i="8"/>
  <c r="O1051" i="8"/>
  <c r="O1059" i="8"/>
  <c r="O1067" i="8"/>
  <c r="O1075" i="8"/>
  <c r="O1083" i="8"/>
  <c r="O1091" i="8"/>
  <c r="O1099" i="8"/>
  <c r="O1107" i="8"/>
  <c r="O1115" i="8"/>
  <c r="O1123" i="8"/>
  <c r="O1131" i="8"/>
  <c r="O1139" i="8"/>
  <c r="O1147" i="8"/>
  <c r="O1155" i="8"/>
  <c r="O1163" i="8"/>
  <c r="O1171" i="8"/>
  <c r="O1179" i="8"/>
  <c r="O1187" i="8"/>
  <c r="O1195" i="8"/>
  <c r="O1203" i="8"/>
  <c r="O1211" i="8"/>
  <c r="O1219" i="8"/>
  <c r="O1227" i="8"/>
  <c r="O1235" i="8"/>
  <c r="O1243" i="8"/>
  <c r="O1251" i="8"/>
  <c r="O1259" i="8"/>
  <c r="O1267" i="8"/>
  <c r="O1275" i="8"/>
  <c r="O1283" i="8"/>
  <c r="O1291" i="8"/>
  <c r="O1299" i="8"/>
  <c r="O1307" i="8"/>
  <c r="O1315" i="8"/>
  <c r="O1323" i="8"/>
  <c r="O1331" i="8"/>
  <c r="O1339" i="8"/>
  <c r="O1347" i="8"/>
  <c r="O1355" i="8"/>
  <c r="O1363" i="8"/>
  <c r="O1371" i="8"/>
  <c r="O1379" i="8"/>
  <c r="O1387" i="8"/>
  <c r="O1395" i="8"/>
  <c r="O1403" i="8"/>
  <c r="O1411" i="8"/>
  <c r="O1419" i="8"/>
  <c r="O1427" i="8"/>
  <c r="O1435" i="8"/>
  <c r="O1443" i="8"/>
  <c r="O1451" i="8"/>
  <c r="O1459" i="8"/>
  <c r="O1467" i="8"/>
  <c r="O1475" i="8"/>
  <c r="O1483" i="8"/>
  <c r="O1491" i="8"/>
  <c r="O1499" i="8"/>
  <c r="O1507" i="8"/>
  <c r="O1515" i="8"/>
  <c r="O1523" i="8"/>
  <c r="O1531" i="8"/>
  <c r="O1539" i="8"/>
  <c r="O1547" i="8"/>
  <c r="O1555" i="8"/>
  <c r="O1563" i="8"/>
  <c r="O1571" i="8"/>
  <c r="O1579" i="8"/>
  <c r="O1587" i="8"/>
  <c r="O1595" i="8"/>
  <c r="O1603" i="8"/>
  <c r="O1611" i="8"/>
  <c r="O1619" i="8"/>
  <c r="O1627" i="8"/>
  <c r="O1635" i="8"/>
  <c r="O1643" i="8"/>
  <c r="O1651" i="8"/>
  <c r="O1659" i="8"/>
  <c r="O1667" i="8"/>
  <c r="O1675" i="8"/>
  <c r="O1683" i="8"/>
  <c r="O1691" i="8"/>
  <c r="O1699" i="8"/>
  <c r="O1707" i="8"/>
  <c r="O1715" i="8"/>
  <c r="O1723" i="8"/>
  <c r="O1731" i="8"/>
  <c r="O1739" i="8"/>
  <c r="O1747" i="8"/>
  <c r="O1755" i="8"/>
  <c r="O1763" i="8"/>
  <c r="O1771" i="8"/>
  <c r="O1779" i="8"/>
  <c r="O1787" i="8"/>
  <c r="O1795" i="8"/>
  <c r="O1803" i="8"/>
  <c r="O1811" i="8"/>
  <c r="O1819" i="8"/>
  <c r="O1827" i="8"/>
  <c r="O1835" i="8"/>
  <c r="O1843" i="8"/>
  <c r="O1851" i="8"/>
  <c r="O1859" i="8"/>
  <c r="O1867" i="8"/>
  <c r="O1875" i="8"/>
  <c r="O1883" i="8"/>
  <c r="O1891" i="8"/>
  <c r="O1899" i="8"/>
  <c r="O1907" i="8"/>
  <c r="O1915" i="8"/>
  <c r="O1923" i="8"/>
  <c r="O1931" i="8"/>
  <c r="O1939" i="8"/>
  <c r="O1947" i="8"/>
  <c r="O1955" i="8"/>
  <c r="O1963" i="8"/>
  <c r="O1971" i="8"/>
  <c r="O1979" i="8"/>
  <c r="O1987" i="8"/>
  <c r="O1995" i="8"/>
  <c r="O26" i="8"/>
  <c r="O58" i="8"/>
  <c r="O90" i="8"/>
  <c r="O122" i="8"/>
  <c r="O154" i="8"/>
  <c r="O186" i="8"/>
  <c r="O205" i="8"/>
  <c r="O227" i="8"/>
  <c r="O243" i="8"/>
  <c r="O259" i="8"/>
  <c r="O275" i="8"/>
  <c r="O291" i="8"/>
  <c r="O307" i="8"/>
  <c r="O323" i="8"/>
  <c r="O339" i="8"/>
  <c r="O355" i="8"/>
  <c r="O371" i="8"/>
  <c r="O387" i="8"/>
  <c r="O403" i="8"/>
  <c r="O419" i="8"/>
  <c r="O435" i="8"/>
  <c r="O451" i="8"/>
  <c r="O467" i="8"/>
  <c r="O483" i="8"/>
  <c r="O499" i="8"/>
  <c r="O515" i="8"/>
  <c r="O531" i="8"/>
  <c r="O547" i="8"/>
  <c r="O563" i="8"/>
  <c r="O579" i="8"/>
  <c r="O595" i="8"/>
  <c r="O611" i="8"/>
  <c r="O627" i="8"/>
  <c r="O643" i="8"/>
  <c r="O659" i="8"/>
  <c r="O675" i="8"/>
  <c r="O691" i="8"/>
  <c r="O707" i="8"/>
  <c r="O723" i="8"/>
  <c r="O739" i="8"/>
  <c r="O755" i="8"/>
  <c r="O771" i="8"/>
  <c r="O787" i="8"/>
  <c r="O796" i="8"/>
  <c r="O804" i="8"/>
  <c r="O812" i="8"/>
  <c r="O820" i="8"/>
  <c r="O828" i="8"/>
  <c r="O836" i="8"/>
  <c r="O844" i="8"/>
  <c r="O852" i="8"/>
  <c r="O860" i="8"/>
  <c r="O868" i="8"/>
  <c r="O876" i="8"/>
  <c r="O884" i="8"/>
  <c r="O892" i="8"/>
  <c r="O900" i="8"/>
  <c r="O908" i="8"/>
  <c r="O916" i="8"/>
  <c r="O924" i="8"/>
  <c r="O932" i="8"/>
  <c r="O940" i="8"/>
  <c r="O948" i="8"/>
  <c r="O956" i="8"/>
  <c r="O964" i="8"/>
  <c r="O972" i="8"/>
  <c r="O980" i="8"/>
  <c r="O988" i="8"/>
  <c r="O996" i="8"/>
  <c r="O1004" i="8"/>
  <c r="O1012" i="8"/>
  <c r="O1020" i="8"/>
  <c r="O1028" i="8"/>
  <c r="O1036" i="8"/>
  <c r="O1044" i="8"/>
  <c r="O1052" i="8"/>
  <c r="O1060" i="8"/>
  <c r="O1068" i="8"/>
  <c r="O1076" i="8"/>
  <c r="O1084" i="8"/>
  <c r="O1092" i="8"/>
  <c r="O1100" i="8"/>
  <c r="O1108" i="8"/>
  <c r="O1116" i="8"/>
  <c r="O1124" i="8"/>
  <c r="O1132" i="8"/>
  <c r="O1140" i="8"/>
  <c r="O1148" i="8"/>
  <c r="O1156" i="8"/>
  <c r="O1164" i="8"/>
  <c r="O1172" i="8"/>
  <c r="O1180" i="8"/>
  <c r="O1188" i="8"/>
  <c r="O1196" i="8"/>
  <c r="O1204" i="8"/>
  <c r="O1212" i="8"/>
  <c r="O1220" i="8"/>
  <c r="O1228" i="8"/>
  <c r="O1236" i="8"/>
  <c r="O1244" i="8"/>
  <c r="O1252" i="8"/>
  <c r="O1260" i="8"/>
  <c r="O1268" i="8"/>
  <c r="O1276" i="8"/>
  <c r="O1284" i="8"/>
  <c r="O1292" i="8"/>
  <c r="O1300" i="8"/>
  <c r="O1308" i="8"/>
  <c r="O1316" i="8"/>
  <c r="O1324" i="8"/>
  <c r="O1332" i="8"/>
  <c r="O1340" i="8"/>
  <c r="O1348" i="8"/>
  <c r="O1356" i="8"/>
  <c r="O1364" i="8"/>
  <c r="O1372" i="8"/>
  <c r="O1380" i="8"/>
  <c r="O1388" i="8"/>
  <c r="O1396" i="8"/>
  <c r="O1404" i="8"/>
  <c r="O1412" i="8"/>
  <c r="O1420" i="8"/>
  <c r="O1428" i="8"/>
  <c r="O1436" i="8"/>
  <c r="O1444" i="8"/>
  <c r="O1452" i="8"/>
  <c r="O1460" i="8"/>
  <c r="O1468" i="8"/>
  <c r="O1476" i="8"/>
  <c r="O1484" i="8"/>
  <c r="O1492" i="8"/>
  <c r="O1500" i="8"/>
  <c r="O1508" i="8"/>
  <c r="O1516" i="8"/>
  <c r="O1524" i="8"/>
  <c r="O1532" i="8"/>
  <c r="O1540" i="8"/>
  <c r="O1548" i="8"/>
  <c r="O1556" i="8"/>
  <c r="O1564" i="8"/>
  <c r="O1572" i="8"/>
  <c r="O1580" i="8"/>
  <c r="O1588" i="8"/>
  <c r="O1596" i="8"/>
  <c r="O1604" i="8"/>
  <c r="O1612" i="8"/>
  <c r="O1620" i="8"/>
  <c r="O1628" i="8"/>
  <c r="O1636" i="8"/>
  <c r="O1644" i="8"/>
  <c r="O1652" i="8"/>
  <c r="O1660" i="8"/>
  <c r="O1668" i="8"/>
  <c r="O1676" i="8"/>
  <c r="O1684" i="8"/>
  <c r="O1692" i="8"/>
  <c r="O1700" i="8"/>
  <c r="O1708" i="8"/>
  <c r="O1716" i="8"/>
  <c r="O1724" i="8"/>
  <c r="O1732" i="8"/>
  <c r="O1740" i="8"/>
  <c r="O1748" i="8"/>
  <c r="O1756" i="8"/>
  <c r="O1764" i="8"/>
  <c r="O1772" i="8"/>
  <c r="O1780" i="8"/>
  <c r="O1788" i="8"/>
  <c r="O1796" i="8"/>
  <c r="O1804" i="8"/>
  <c r="O1812" i="8"/>
  <c r="O1820" i="8"/>
  <c r="O1828" i="8"/>
  <c r="O1836" i="8"/>
  <c r="O1844" i="8"/>
  <c r="O1852" i="8"/>
  <c r="O1860" i="8"/>
  <c r="O1868" i="8"/>
  <c r="O1876" i="8"/>
  <c r="O1884" i="8"/>
  <c r="O1892" i="8"/>
  <c r="O1900" i="8"/>
  <c r="O1908" i="8"/>
  <c r="O1916" i="8"/>
  <c r="O1924" i="8"/>
  <c r="O1932" i="8"/>
  <c r="O1940" i="8"/>
  <c r="O1948" i="8"/>
  <c r="O1956" i="8"/>
  <c r="O1964" i="8"/>
  <c r="O1972" i="8"/>
  <c r="O1980" i="8"/>
  <c r="O1988" i="8"/>
  <c r="O1996" i="8"/>
  <c r="O2004" i="8"/>
  <c r="O2012" i="8"/>
  <c r="O2020" i="8"/>
  <c r="O2028" i="8"/>
  <c r="O2036" i="8"/>
  <c r="O2044" i="8"/>
  <c r="O27" i="8"/>
  <c r="O59" i="8"/>
  <c r="O91" i="8"/>
  <c r="O123" i="8"/>
  <c r="O155" i="8"/>
  <c r="O187" i="8"/>
  <c r="O210" i="8"/>
  <c r="O229" i="8"/>
  <c r="O245" i="8"/>
  <c r="O261" i="8"/>
  <c r="O277" i="8"/>
  <c r="O293" i="8"/>
  <c r="O309" i="8"/>
  <c r="O325" i="8"/>
  <c r="O341" i="8"/>
  <c r="O357" i="8"/>
  <c r="O373" i="8"/>
  <c r="O389" i="8"/>
  <c r="O405" i="8"/>
  <c r="O421" i="8"/>
  <c r="O437" i="8"/>
  <c r="O453" i="8"/>
  <c r="O469" i="8"/>
  <c r="O485" i="8"/>
  <c r="O501" i="8"/>
  <c r="O517" i="8"/>
  <c r="O533" i="8"/>
  <c r="O549" i="8"/>
  <c r="O565" i="8"/>
  <c r="O581" i="8"/>
  <c r="O597" i="8"/>
  <c r="O613" i="8"/>
  <c r="O629" i="8"/>
  <c r="O645" i="8"/>
  <c r="O661" i="8"/>
  <c r="O677" i="8"/>
  <c r="O693" i="8"/>
  <c r="O709" i="8"/>
  <c r="O725" i="8"/>
  <c r="O741" i="8"/>
  <c r="O757" i="8"/>
  <c r="O773" i="8"/>
  <c r="O789" i="8"/>
  <c r="O797" i="8"/>
  <c r="O805" i="8"/>
  <c r="O813" i="8"/>
  <c r="O821" i="8"/>
  <c r="O829" i="8"/>
  <c r="O837" i="8"/>
  <c r="O845" i="8"/>
  <c r="O853" i="8"/>
  <c r="O861" i="8"/>
  <c r="O869" i="8"/>
  <c r="O877" i="8"/>
  <c r="O885" i="8"/>
  <c r="O893" i="8"/>
  <c r="O901" i="8"/>
  <c r="O909" i="8"/>
  <c r="O917" i="8"/>
  <c r="O925" i="8"/>
  <c r="O933" i="8"/>
  <c r="O941" i="8"/>
  <c r="O949" i="8"/>
  <c r="O957" i="8"/>
  <c r="O965" i="8"/>
  <c r="O973" i="8"/>
  <c r="O981" i="8"/>
  <c r="O989" i="8"/>
  <c r="O997" i="8"/>
  <c r="O1005" i="8"/>
  <c r="O1013" i="8"/>
  <c r="O1021" i="8"/>
  <c r="O1029" i="8"/>
  <c r="O1037" i="8"/>
  <c r="O1045" i="8"/>
  <c r="O1053" i="8"/>
  <c r="O1061" i="8"/>
  <c r="O1069" i="8"/>
  <c r="O1077" i="8"/>
  <c r="O1085" i="8"/>
  <c r="O1093" i="8"/>
  <c r="O1101" i="8"/>
  <c r="O1109" i="8"/>
  <c r="O1117" i="8"/>
  <c r="O1125" i="8"/>
  <c r="O1133" i="8"/>
  <c r="O1141" i="8"/>
  <c r="O1149" i="8"/>
  <c r="O1157" i="8"/>
  <c r="O1165" i="8"/>
  <c r="O1173" i="8"/>
  <c r="O1181" i="8"/>
  <c r="O1189" i="8"/>
  <c r="O1197" i="8"/>
  <c r="O1205" i="8"/>
  <c r="O1213" i="8"/>
  <c r="O1221" i="8"/>
  <c r="O1229" i="8"/>
  <c r="O1237" i="8"/>
  <c r="O1245" i="8"/>
  <c r="O1253" i="8"/>
  <c r="O1261" i="8"/>
  <c r="O1269" i="8"/>
  <c r="O1277" i="8"/>
  <c r="O1285" i="8"/>
  <c r="O1293" i="8"/>
  <c r="O1301" i="8"/>
  <c r="O1309" i="8"/>
  <c r="O1317" i="8"/>
  <c r="O1325" i="8"/>
  <c r="O1333" i="8"/>
  <c r="O1341" i="8"/>
  <c r="O1349" i="8"/>
  <c r="O1357" i="8"/>
  <c r="O1365" i="8"/>
  <c r="O1373" i="8"/>
  <c r="O1381" i="8"/>
  <c r="O1389" i="8"/>
  <c r="O1397" i="8"/>
  <c r="O1405" i="8"/>
  <c r="O1413" i="8"/>
  <c r="O1421" i="8"/>
  <c r="O1429" i="8"/>
  <c r="O1437" i="8"/>
  <c r="O1445" i="8"/>
  <c r="O1453" i="8"/>
  <c r="O1461" i="8"/>
  <c r="O1469" i="8"/>
  <c r="O1477" i="8"/>
  <c r="O1485" i="8"/>
  <c r="O1493" i="8"/>
  <c r="O1501" i="8"/>
  <c r="O1509" i="8"/>
  <c r="O1517" i="8"/>
  <c r="O1525" i="8"/>
  <c r="O1533" i="8"/>
  <c r="O1541" i="8"/>
  <c r="O1549" i="8"/>
  <c r="O1557" i="8"/>
  <c r="O1565" i="8"/>
  <c r="O1573" i="8"/>
  <c r="O1581" i="8"/>
  <c r="O1589" i="8"/>
  <c r="O1597" i="8"/>
  <c r="O1605" i="8"/>
  <c r="O1613" i="8"/>
  <c r="O1621" i="8"/>
  <c r="O1629" i="8"/>
  <c r="O1637" i="8"/>
  <c r="O1645" i="8"/>
  <c r="O1653" i="8"/>
  <c r="O1661" i="8"/>
  <c r="O2238" i="8"/>
  <c r="O2222" i="8"/>
  <c r="O2198" i="8"/>
  <c r="O2174" i="8"/>
  <c r="O2158" i="8"/>
  <c r="O2134" i="8"/>
  <c r="O2110" i="8"/>
  <c r="O2086" i="8"/>
  <c r="O2062" i="8"/>
  <c r="O2035" i="8"/>
  <c r="O2014" i="8"/>
  <c r="O2003" i="8"/>
  <c r="O1991" i="8"/>
  <c r="O1950" i="8"/>
  <c r="O1910" i="8"/>
  <c r="O1869" i="8"/>
  <c r="O1805" i="8"/>
  <c r="O1741" i="8"/>
  <c r="O1695" i="8"/>
  <c r="O1647" i="8"/>
  <c r="O1583" i="8"/>
  <c r="O1487" i="8"/>
  <c r="O1423" i="8"/>
  <c r="O1327" i="8"/>
  <c r="O1263" i="8"/>
  <c r="O1199" i="8"/>
  <c r="O1135" i="8"/>
  <c r="O1039" i="8"/>
  <c r="O975" i="8"/>
  <c r="O911" i="8"/>
  <c r="O815" i="8"/>
  <c r="O778" i="8"/>
  <c r="O714" i="8"/>
  <c r="O586" i="8"/>
  <c r="O522" i="8"/>
  <c r="O458" i="8"/>
  <c r="O394" i="8"/>
  <c r="O330" i="8"/>
  <c r="O266" i="8"/>
  <c r="O67" i="8"/>
  <c r="O2205" i="8"/>
  <c r="O2173" i="8"/>
  <c r="O2133" i="8"/>
  <c r="O2093" i="8"/>
  <c r="O2053" i="8"/>
  <c r="O1990" i="8"/>
  <c r="O1909" i="8"/>
  <c r="O1845" i="8"/>
  <c r="O1717" i="8"/>
  <c r="O1646" i="8"/>
  <c r="O1486" i="8"/>
  <c r="O1358" i="8"/>
  <c r="O1198" i="8"/>
  <c r="O1038" i="8"/>
  <c r="O974" i="8"/>
  <c r="O846" i="8"/>
  <c r="O582" i="8"/>
  <c r="O2241" i="8"/>
  <c r="O2233" i="8"/>
  <c r="O2225" i="8"/>
  <c r="O2217" i="8"/>
  <c r="O2209" i="8"/>
  <c r="O2201" i="8"/>
  <c r="O2193" i="8"/>
  <c r="O2185" i="8"/>
  <c r="O2177" i="8"/>
  <c r="O2169" i="8"/>
  <c r="O2161" i="8"/>
  <c r="O2153" i="8"/>
  <c r="O2145" i="8"/>
  <c r="O2137" i="8"/>
  <c r="O2129" i="8"/>
  <c r="O2121" i="8"/>
  <c r="O2113" i="8"/>
  <c r="O2105" i="8"/>
  <c r="O2097" i="8"/>
  <c r="O2089" i="8"/>
  <c r="O2081" i="8"/>
  <c r="O2073" i="8"/>
  <c r="O2065" i="8"/>
  <c r="O2057" i="8"/>
  <c r="O2049" i="8"/>
  <c r="O2039" i="8"/>
  <c r="O2029" i="8"/>
  <c r="O2018" i="8"/>
  <c r="O2007" i="8"/>
  <c r="O1997" i="8"/>
  <c r="O1983" i="8"/>
  <c r="O1970" i="8"/>
  <c r="O1957" i="8"/>
  <c r="O1941" i="8"/>
  <c r="O1918" i="8"/>
  <c r="O1895" i="8"/>
  <c r="O1877" i="8"/>
  <c r="O1854" i="8"/>
  <c r="O1831" i="8"/>
  <c r="O1813" i="8"/>
  <c r="O1790" i="8"/>
  <c r="O1767" i="8"/>
  <c r="O1749" i="8"/>
  <c r="O1726" i="8"/>
  <c r="O1703" i="8"/>
  <c r="O1685" i="8"/>
  <c r="O1662" i="8"/>
  <c r="O1630" i="8"/>
  <c r="O1598" i="8"/>
  <c r="O1566" i="8"/>
  <c r="O1534" i="8"/>
  <c r="O1502" i="8"/>
  <c r="O1470" i="8"/>
  <c r="O1438" i="8"/>
  <c r="O1406" i="8"/>
  <c r="O1374" i="8"/>
  <c r="O1342" i="8"/>
  <c r="O1310" i="8"/>
  <c r="O1278" i="8"/>
  <c r="O1246" i="8"/>
  <c r="O1214" i="8"/>
  <c r="O1182" i="8"/>
  <c r="O1150" i="8"/>
  <c r="O1118" i="8"/>
  <c r="O1086" i="8"/>
  <c r="O1054" i="8"/>
  <c r="O1022" i="8"/>
  <c r="O990" i="8"/>
  <c r="O958" i="8"/>
  <c r="O926" i="8"/>
  <c r="O894" i="8"/>
  <c r="O862" i="8"/>
  <c r="O830" i="8"/>
  <c r="O798" i="8"/>
  <c r="O742" i="8"/>
  <c r="O678" i="8"/>
  <c r="O614" i="8"/>
  <c r="O550" i="8"/>
  <c r="O486" i="8"/>
  <c r="O422" i="8"/>
  <c r="O358" i="8"/>
  <c r="O294" i="8"/>
  <c r="O230" i="8"/>
  <c r="O130" i="8"/>
  <c r="O194" i="8"/>
  <c r="O2221" i="8"/>
  <c r="O2181" i="8"/>
  <c r="O2117" i="8"/>
  <c r="O2069" i="8"/>
  <c r="O2023" i="8"/>
  <c r="O1927" i="8"/>
  <c r="O1758" i="8"/>
  <c r="O1550" i="8"/>
  <c r="O1166" i="8"/>
  <c r="O2240" i="8"/>
  <c r="O2232" i="8"/>
  <c r="O2224" i="8"/>
  <c r="O2216" i="8"/>
  <c r="O2208" i="8"/>
  <c r="O2200" i="8"/>
  <c r="O2192" i="8"/>
  <c r="O2184" i="8"/>
  <c r="O2176" i="8"/>
  <c r="O2168" i="8"/>
  <c r="O2160" i="8"/>
  <c r="O2152" i="8"/>
  <c r="O2144" i="8"/>
  <c r="O2136" i="8"/>
  <c r="O2128" i="8"/>
  <c r="O2120" i="8"/>
  <c r="O2112" i="8"/>
  <c r="O2104" i="8"/>
  <c r="O2096" i="8"/>
  <c r="O2088" i="8"/>
  <c r="O2080" i="8"/>
  <c r="O2072" i="8"/>
  <c r="O2064" i="8"/>
  <c r="O2056" i="8"/>
  <c r="O2048" i="8"/>
  <c r="O2038" i="8"/>
  <c r="O2027" i="8"/>
  <c r="O2017" i="8"/>
  <c r="O2006" i="8"/>
  <c r="O1994" i="8"/>
  <c r="O1982" i="8"/>
  <c r="O1969" i="8"/>
  <c r="O1953" i="8"/>
  <c r="O1935" i="8"/>
  <c r="O1917" i="8"/>
  <c r="O1894" i="8"/>
  <c r="O1871" i="8"/>
  <c r="O1853" i="8"/>
  <c r="O1830" i="8"/>
  <c r="O1807" i="8"/>
  <c r="O1789" i="8"/>
  <c r="O1766" i="8"/>
  <c r="O1743" i="8"/>
  <c r="O1725" i="8"/>
  <c r="O1702" i="8"/>
  <c r="O1679" i="8"/>
  <c r="O1655" i="8"/>
  <c r="O1623" i="8"/>
  <c r="O1591" i="8"/>
  <c r="O1559" i="8"/>
  <c r="O1527" i="8"/>
  <c r="O1495" i="8"/>
  <c r="O1463" i="8"/>
  <c r="O1431" i="8"/>
  <c r="O1399" i="8"/>
  <c r="O1367" i="8"/>
  <c r="O1335" i="8"/>
  <c r="O1303" i="8"/>
  <c r="O1271" i="8"/>
  <c r="O1239" i="8"/>
  <c r="O1207" i="8"/>
  <c r="O1175" i="8"/>
  <c r="O1143" i="8"/>
  <c r="O1111" i="8"/>
  <c r="O1079" i="8"/>
  <c r="O1047" i="8"/>
  <c r="O1015" i="8"/>
  <c r="O983" i="8"/>
  <c r="O951" i="8"/>
  <c r="O919" i="8"/>
  <c r="O887" i="8"/>
  <c r="O855" i="8"/>
  <c r="O823" i="8"/>
  <c r="O791" i="8"/>
  <c r="O730" i="8"/>
  <c r="O666" i="8"/>
  <c r="O602" i="8"/>
  <c r="O538" i="8"/>
  <c r="O474" i="8"/>
  <c r="O410" i="8"/>
  <c r="O346" i="8"/>
  <c r="O282" i="8"/>
  <c r="O213" i="8"/>
  <c r="O99" i="8"/>
  <c r="O2229" i="8"/>
  <c r="O2189" i="8"/>
  <c r="O2149" i="8"/>
  <c r="O2109" i="8"/>
  <c r="O2077" i="8"/>
  <c r="O2034" i="8"/>
  <c r="O1977" i="8"/>
  <c r="O1886" i="8"/>
  <c r="O1781" i="8"/>
  <c r="O1694" i="8"/>
  <c r="O1582" i="8"/>
  <c r="O1422" i="8"/>
  <c r="O1262" i="8"/>
  <c r="O1102" i="8"/>
  <c r="O942" i="8"/>
  <c r="O814" i="8"/>
  <c r="O646" i="8"/>
  <c r="O454" i="8"/>
  <c r="O326" i="8"/>
  <c r="O262" i="8"/>
  <c r="O66" i="8"/>
  <c r="O2239" i="8"/>
  <c r="O2231" i="8"/>
  <c r="O2223" i="8"/>
  <c r="O2215" i="8"/>
  <c r="O2207" i="8"/>
  <c r="O2199" i="8"/>
  <c r="O2191" i="8"/>
  <c r="O2183" i="8"/>
  <c r="O2175" i="8"/>
  <c r="O2167" i="8"/>
  <c r="O2159" i="8"/>
  <c r="O2151" i="8"/>
  <c r="O2143" i="8"/>
  <c r="O2135" i="8"/>
  <c r="O2127" i="8"/>
  <c r="O2119" i="8"/>
  <c r="O2111" i="8"/>
  <c r="O2103" i="8"/>
  <c r="O2095" i="8"/>
  <c r="O2087" i="8"/>
  <c r="O2079" i="8"/>
  <c r="O2071" i="8"/>
  <c r="O2063" i="8"/>
  <c r="O2055" i="8"/>
  <c r="O2047" i="8"/>
  <c r="O2037" i="8"/>
  <c r="O2026" i="8"/>
  <c r="O2015" i="8"/>
  <c r="O2005" i="8"/>
  <c r="O1993" i="8"/>
  <c r="O1981" i="8"/>
  <c r="O1967" i="8"/>
  <c r="O1951" i="8"/>
  <c r="O1934" i="8"/>
  <c r="O1911" i="8"/>
  <c r="O1893" i="8"/>
  <c r="O1870" i="8"/>
  <c r="O1847" i="8"/>
  <c r="O1829" i="8"/>
  <c r="O1806" i="8"/>
  <c r="O1783" i="8"/>
  <c r="O1765" i="8"/>
  <c r="O1742" i="8"/>
  <c r="O1719" i="8"/>
  <c r="O1701" i="8"/>
  <c r="O1678" i="8"/>
  <c r="O1654" i="8"/>
  <c r="O1622" i="8"/>
  <c r="O1590" i="8"/>
  <c r="O1558" i="8"/>
  <c r="O1526" i="8"/>
  <c r="O1494" i="8"/>
  <c r="O1462" i="8"/>
  <c r="O1430" i="8"/>
  <c r="O1398" i="8"/>
  <c r="O1366" i="8"/>
  <c r="O1334" i="8"/>
  <c r="O1302" i="8"/>
  <c r="O1270" i="8"/>
  <c r="O1238" i="8"/>
  <c r="O1206" i="8"/>
  <c r="O1174" i="8"/>
  <c r="O1142" i="8"/>
  <c r="O1110" i="8"/>
  <c r="O1078" i="8"/>
  <c r="O1046" i="8"/>
  <c r="O1014" i="8"/>
  <c r="O982" i="8"/>
  <c r="O950" i="8"/>
  <c r="O918" i="8"/>
  <c r="O886" i="8"/>
  <c r="O854" i="8"/>
  <c r="O822" i="8"/>
  <c r="O790" i="8"/>
  <c r="O726" i="8"/>
  <c r="O662" i="8"/>
  <c r="O598" i="8"/>
  <c r="O534" i="8"/>
  <c r="O470" i="8"/>
  <c r="O406" i="8"/>
  <c r="O342" i="8"/>
  <c r="O278" i="8"/>
  <c r="O211" i="8"/>
  <c r="O98" i="8"/>
  <c r="K1392" i="8"/>
  <c r="K2238" i="8"/>
  <c r="K2206" i="8"/>
  <c r="K2174" i="8"/>
  <c r="K2142" i="8"/>
  <c r="K2110" i="8"/>
  <c r="K2078" i="8"/>
  <c r="K2046" i="8"/>
  <c r="K1983" i="8"/>
  <c r="K1881" i="8"/>
  <c r="K1778" i="8"/>
  <c r="K1618" i="8"/>
  <c r="K1350" i="8"/>
  <c r="K2047" i="8"/>
  <c r="K2231" i="8"/>
  <c r="K2199" i="8"/>
  <c r="K2167" i="8"/>
  <c r="K2135" i="8"/>
  <c r="K2103" i="8"/>
  <c r="K2071" i="8"/>
  <c r="K2039" i="8"/>
  <c r="K1970" i="8"/>
  <c r="K1867" i="8"/>
  <c r="K1765" i="8"/>
  <c r="K1595" i="8"/>
  <c r="K1292" i="8"/>
  <c r="K2079" i="8"/>
  <c r="K2230" i="8"/>
  <c r="K2198" i="8"/>
  <c r="K2166" i="8"/>
  <c r="K2134" i="8"/>
  <c r="K2102" i="8"/>
  <c r="K2070" i="8"/>
  <c r="K2038" i="8"/>
  <c r="K1957" i="8"/>
  <c r="K1856" i="8"/>
  <c r="K1746" i="8"/>
  <c r="K1576" i="8"/>
  <c r="K1230" i="8"/>
  <c r="K2239" i="8"/>
  <c r="K2175" i="8"/>
  <c r="K2111" i="8"/>
  <c r="K1640" i="8"/>
  <c r="K2223" i="8"/>
  <c r="K2191" i="8"/>
  <c r="K2159" i="8"/>
  <c r="K2127" i="8"/>
  <c r="K2095" i="8"/>
  <c r="K2063" i="8"/>
  <c r="K2030" i="8"/>
  <c r="K1945" i="8"/>
  <c r="K1842" i="8"/>
  <c r="K1723" i="8"/>
  <c r="K1554" i="8"/>
  <c r="K1180" i="8"/>
  <c r="K1792" i="8"/>
  <c r="K2222" i="8"/>
  <c r="K2190" i="8"/>
  <c r="K2158" i="8"/>
  <c r="K2126" i="8"/>
  <c r="K2094" i="8"/>
  <c r="K2062" i="8"/>
  <c r="K2022" i="8"/>
  <c r="K1931" i="8"/>
  <c r="K1829" i="8"/>
  <c r="K1520" i="8"/>
  <c r="K1108" i="8"/>
  <c r="K2207" i="8"/>
  <c r="K2143" i="8"/>
  <c r="K1993" i="8"/>
  <c r="K2215" i="8"/>
  <c r="K2183" i="8"/>
  <c r="K2151" i="8"/>
  <c r="K2119" i="8"/>
  <c r="K2087" i="8"/>
  <c r="K2055" i="8"/>
  <c r="K2014" i="8"/>
  <c r="K1920" i="8"/>
  <c r="K1817" i="8"/>
  <c r="K1682" i="8"/>
  <c r="K1483" i="8"/>
  <c r="K1006" i="8"/>
  <c r="K1893" i="8"/>
  <c r="K2214" i="8"/>
  <c r="K2182" i="8"/>
  <c r="K2150" i="8"/>
  <c r="K2118" i="8"/>
  <c r="K2086" i="8"/>
  <c r="K2054" i="8"/>
  <c r="K2003" i="8"/>
  <c r="K1906" i="8"/>
  <c r="K1803" i="8"/>
  <c r="K1659" i="8"/>
  <c r="K1438" i="8"/>
  <c r="K842" i="8"/>
  <c r="K2031" i="8"/>
  <c r="K2023" i="8"/>
  <c r="K2015" i="8"/>
  <c r="K2005" i="8"/>
  <c r="K1994" i="8"/>
  <c r="K1984" i="8"/>
  <c r="K1971" i="8"/>
  <c r="K1960" i="8"/>
  <c r="K1946" i="8"/>
  <c r="K1933" i="8"/>
  <c r="K1921" i="8"/>
  <c r="K1907" i="8"/>
  <c r="K1896" i="8"/>
  <c r="K1882" i="8"/>
  <c r="K1869" i="8"/>
  <c r="K1857" i="8"/>
  <c r="K1843" i="8"/>
  <c r="K1832" i="8"/>
  <c r="K1818" i="8"/>
  <c r="K1805" i="8"/>
  <c r="K1793" i="8"/>
  <c r="K1779" i="8"/>
  <c r="K1768" i="8"/>
  <c r="K1747" i="8"/>
  <c r="K1728" i="8"/>
  <c r="K1706" i="8"/>
  <c r="K1683" i="8"/>
  <c r="K1664" i="8"/>
  <c r="K1642" i="8"/>
  <c r="K1619" i="8"/>
  <c r="K1600" i="8"/>
  <c r="K1578" i="8"/>
  <c r="K1555" i="8"/>
  <c r="K1531" i="8"/>
  <c r="K1486" i="8"/>
  <c r="K1440" i="8"/>
  <c r="K1403" i="8"/>
  <c r="K1356" i="8"/>
  <c r="K1294" i="8"/>
  <c r="K1244" i="8"/>
  <c r="K1187" i="8"/>
  <c r="K1110" i="8"/>
  <c r="K1036" i="8"/>
  <c r="K862" i="8"/>
  <c r="K2237" i="8"/>
  <c r="K2229" i="8"/>
  <c r="K2221" i="8"/>
  <c r="K2213" i="8"/>
  <c r="K2205" i="8"/>
  <c r="K2197" i="8"/>
  <c r="K2189" i="8"/>
  <c r="K2181" i="8"/>
  <c r="K2173" i="8"/>
  <c r="K2165" i="8"/>
  <c r="K2157" i="8"/>
  <c r="K2149" i="8"/>
  <c r="K2141" i="8"/>
  <c r="K2133" i="8"/>
  <c r="K2125" i="8"/>
  <c r="K2117" i="8"/>
  <c r="K2109" i="8"/>
  <c r="K2101" i="8"/>
  <c r="K2093" i="8"/>
  <c r="K2085" i="8"/>
  <c r="K2069" i="8"/>
  <c r="K2061" i="8"/>
  <c r="K2053" i="8"/>
  <c r="K2037" i="8"/>
  <c r="K2029" i="8"/>
  <c r="K2021" i="8"/>
  <c r="K2013" i="8"/>
  <c r="K2002" i="8"/>
  <c r="K1992" i="8"/>
  <c r="K1981" i="8"/>
  <c r="K1969" i="8"/>
  <c r="K1955" i="8"/>
  <c r="K1944" i="8"/>
  <c r="K1930" i="8"/>
  <c r="K1917" i="8"/>
  <c r="K1905" i="8"/>
  <c r="K1891" i="8"/>
  <c r="K1880" i="8"/>
  <c r="K1866" i="8"/>
  <c r="K1853" i="8"/>
  <c r="K1841" i="8"/>
  <c r="K1827" i="8"/>
  <c r="K1816" i="8"/>
  <c r="K1802" i="8"/>
  <c r="K1789" i="8"/>
  <c r="K1777" i="8"/>
  <c r="K1763" i="8"/>
  <c r="K1744" i="8"/>
  <c r="K1722" i="8"/>
  <c r="K1699" i="8"/>
  <c r="K1680" i="8"/>
  <c r="K1658" i="8"/>
  <c r="K1635" i="8"/>
  <c r="K1616" i="8"/>
  <c r="K1594" i="8"/>
  <c r="K1571" i="8"/>
  <c r="K1552" i="8"/>
  <c r="K1518" i="8"/>
  <c r="K1472" i="8"/>
  <c r="K1435" i="8"/>
  <c r="K1390" i="8"/>
  <c r="K1339" i="8"/>
  <c r="K1286" i="8"/>
  <c r="K1228" i="8"/>
  <c r="K1166" i="8"/>
  <c r="K1100" i="8"/>
  <c r="K1003" i="8"/>
  <c r="K782" i="8"/>
  <c r="K2236" i="8"/>
  <c r="K2228" i="8"/>
  <c r="K2220" i="8"/>
  <c r="K2212" i="8"/>
  <c r="K2204" i="8"/>
  <c r="K2196" i="8"/>
  <c r="K2188" i="8"/>
  <c r="K2180" i="8"/>
  <c r="K2172" i="8"/>
  <c r="K2164" i="8"/>
  <c r="K2156" i="8"/>
  <c r="K2148" i="8"/>
  <c r="K2140" i="8"/>
  <c r="K2132" i="8"/>
  <c r="K2124" i="8"/>
  <c r="K2108" i="8"/>
  <c r="K2100" i="8"/>
  <c r="K2092" i="8"/>
  <c r="K2084" i="8"/>
  <c r="K2076" i="8"/>
  <c r="K2068" i="8"/>
  <c r="K2060" i="8"/>
  <c r="K2052" i="8"/>
  <c r="K2044" i="8"/>
  <c r="K2036" i="8"/>
  <c r="K2028" i="8"/>
  <c r="K2020" i="8"/>
  <c r="K2011" i="8"/>
  <c r="K2001" i="8"/>
  <c r="K1991" i="8"/>
  <c r="K1979" i="8"/>
  <c r="K1968" i="8"/>
  <c r="K1954" i="8"/>
  <c r="K1941" i="8"/>
  <c r="K1929" i="8"/>
  <c r="K1915" i="8"/>
  <c r="K1904" i="8"/>
  <c r="K1890" i="8"/>
  <c r="K1877" i="8"/>
  <c r="K1851" i="8"/>
  <c r="K1840" i="8"/>
  <c r="K1826" i="8"/>
  <c r="K1813" i="8"/>
  <c r="K1801" i="8"/>
  <c r="K1787" i="8"/>
  <c r="K1776" i="8"/>
  <c r="K1762" i="8"/>
  <c r="K1739" i="8"/>
  <c r="K1720" i="8"/>
  <c r="K1698" i="8"/>
  <c r="K1675" i="8"/>
  <c r="K1656" i="8"/>
  <c r="K1634" i="8"/>
  <c r="K1611" i="8"/>
  <c r="K1592" i="8"/>
  <c r="K1570" i="8"/>
  <c r="K1546" i="8"/>
  <c r="K1515" i="8"/>
  <c r="K1424" i="8"/>
  <c r="K1387" i="8"/>
  <c r="K1334" i="8"/>
  <c r="K1275" i="8"/>
  <c r="K1222" i="8"/>
  <c r="K1164" i="8"/>
  <c r="K1078" i="8"/>
  <c r="K987" i="8"/>
  <c r="K778" i="8"/>
  <c r="K2235" i="8"/>
  <c r="K2227" i="8"/>
  <c r="K2219" i="8"/>
  <c r="K2211" i="8"/>
  <c r="K2203" i="8"/>
  <c r="K2195" i="8"/>
  <c r="K2187" i="8"/>
  <c r="K2179" i="8"/>
  <c r="K2171" i="8"/>
  <c r="K2163" i="8"/>
  <c r="K2155" i="8"/>
  <c r="K2147" i="8"/>
  <c r="K2139" i="8"/>
  <c r="K2131" i="8"/>
  <c r="K2123" i="8"/>
  <c r="K2115" i="8"/>
  <c r="K2107" i="8"/>
  <c r="K2099" i="8"/>
  <c r="K2091" i="8"/>
  <c r="K2083" i="8"/>
  <c r="K2075" i="8"/>
  <c r="K2067" i="8"/>
  <c r="K2059" i="8"/>
  <c r="K2051" i="8"/>
  <c r="K2043" i="8"/>
  <c r="K2035" i="8"/>
  <c r="K2027" i="8"/>
  <c r="K2019" i="8"/>
  <c r="K2010" i="8"/>
  <c r="K2000" i="8"/>
  <c r="K1989" i="8"/>
  <c r="K1978" i="8"/>
  <c r="K1965" i="8"/>
  <c r="K1953" i="8"/>
  <c r="K1939" i="8"/>
  <c r="K1928" i="8"/>
  <c r="K1914" i="8"/>
  <c r="K1901" i="8"/>
  <c r="K1889" i="8"/>
  <c r="K1875" i="8"/>
  <c r="K1864" i="8"/>
  <c r="K1850" i="8"/>
  <c r="K1837" i="8"/>
  <c r="K1825" i="8"/>
  <c r="K1811" i="8"/>
  <c r="K1800" i="8"/>
  <c r="K1786" i="8"/>
  <c r="K1773" i="8"/>
  <c r="K1760" i="8"/>
  <c r="K1738" i="8"/>
  <c r="K1715" i="8"/>
  <c r="K1696" i="8"/>
  <c r="K1674" i="8"/>
  <c r="K1651" i="8"/>
  <c r="K1632" i="8"/>
  <c r="K1610" i="8"/>
  <c r="K1587" i="8"/>
  <c r="K1568" i="8"/>
  <c r="K1544" i="8"/>
  <c r="K1504" i="8"/>
  <c r="K1467" i="8"/>
  <c r="K1422" i="8"/>
  <c r="K1376" i="8"/>
  <c r="K1331" i="8"/>
  <c r="K1270" i="8"/>
  <c r="K1211" i="8"/>
  <c r="K1158" i="8"/>
  <c r="K942" i="8"/>
  <c r="K4" i="8"/>
  <c r="K12" i="8"/>
  <c r="K20" i="8"/>
  <c r="K28" i="8"/>
  <c r="K36" i="8"/>
  <c r="K44" i="8"/>
  <c r="K52" i="8"/>
  <c r="K60" i="8"/>
  <c r="K68" i="8"/>
  <c r="K76" i="8"/>
  <c r="K84" i="8"/>
  <c r="K92" i="8"/>
  <c r="K100" i="8"/>
  <c r="K108" i="8"/>
  <c r="K116" i="8"/>
  <c r="K124" i="8"/>
  <c r="K132" i="8"/>
  <c r="K140" i="8"/>
  <c r="K148" i="8"/>
  <c r="K156" i="8"/>
  <c r="K164" i="8"/>
  <c r="K172" i="8"/>
  <c r="K180" i="8"/>
  <c r="K188" i="8"/>
  <c r="K196" i="8"/>
  <c r="K204" i="8"/>
  <c r="K212" i="8"/>
  <c r="K220" i="8"/>
  <c r="K228" i="8"/>
  <c r="K236" i="8"/>
  <c r="K244" i="8"/>
  <c r="K252" i="8"/>
  <c r="K268" i="8"/>
  <c r="K276" i="8"/>
  <c r="K284" i="8"/>
  <c r="K292" i="8"/>
  <c r="K300" i="8"/>
  <c r="K308" i="8"/>
  <c r="K316" i="8"/>
  <c r="K324" i="8"/>
  <c r="K332" i="8"/>
  <c r="K340" i="8"/>
  <c r="K348" i="8"/>
  <c r="K356" i="8"/>
  <c r="K364" i="8"/>
  <c r="K372" i="8"/>
  <c r="K380" i="8"/>
  <c r="K388" i="8"/>
  <c r="K404" i="8"/>
  <c r="K412" i="8"/>
  <c r="K420" i="8"/>
  <c r="K428" i="8"/>
  <c r="K436" i="8"/>
  <c r="K444" i="8"/>
  <c r="K452" i="8"/>
  <c r="K460" i="8"/>
  <c r="K468" i="8"/>
  <c r="K476" i="8"/>
  <c r="K484" i="8"/>
  <c r="K492" i="8"/>
  <c r="K500" i="8"/>
  <c r="K508" i="8"/>
  <c r="K516" i="8"/>
  <c r="K524" i="8"/>
  <c r="K532" i="8"/>
  <c r="K540" i="8"/>
  <c r="K548" i="8"/>
  <c r="K556" i="8"/>
  <c r="K564" i="8"/>
  <c r="K572" i="8"/>
  <c r="K580" i="8"/>
  <c r="K588" i="8"/>
  <c r="K596" i="8"/>
  <c r="K604" i="8"/>
  <c r="K612" i="8"/>
  <c r="K620" i="8"/>
  <c r="K628" i="8"/>
  <c r="K636" i="8"/>
  <c r="K644" i="8"/>
  <c r="K652" i="8"/>
  <c r="K660" i="8"/>
  <c r="K668" i="8"/>
  <c r="K676" i="8"/>
  <c r="K5" i="8"/>
  <c r="K13" i="8"/>
  <c r="K21" i="8"/>
  <c r="K29" i="8"/>
  <c r="K37" i="8"/>
  <c r="K45" i="8"/>
  <c r="K53" i="8"/>
  <c r="K61" i="8"/>
  <c r="K69" i="8"/>
  <c r="K77" i="8"/>
  <c r="K85" i="8"/>
  <c r="K93" i="8"/>
  <c r="K101" i="8"/>
  <c r="K109" i="8"/>
  <c r="K117" i="8"/>
  <c r="K125" i="8"/>
  <c r="K133" i="8"/>
  <c r="K141" i="8"/>
  <c r="K149" i="8"/>
  <c r="K157" i="8"/>
  <c r="K165" i="8"/>
  <c r="K173" i="8"/>
  <c r="K181" i="8"/>
  <c r="K189" i="8"/>
  <c r="K197" i="8"/>
  <c r="K205" i="8"/>
  <c r="K213" i="8"/>
  <c r="K221" i="8"/>
  <c r="K229" i="8"/>
  <c r="K237" i="8"/>
  <c r="K245" i="8"/>
  <c r="K253" i="8"/>
  <c r="K261" i="8"/>
  <c r="K269" i="8"/>
  <c r="K277" i="8"/>
  <c r="K285" i="8"/>
  <c r="K293" i="8"/>
  <c r="K301" i="8"/>
  <c r="K309" i="8"/>
  <c r="K317" i="8"/>
  <c r="K325" i="8"/>
  <c r="K333" i="8"/>
  <c r="K341" i="8"/>
  <c r="K349" i="8"/>
  <c r="K357" i="8"/>
  <c r="K365" i="8"/>
  <c r="K373" i="8"/>
  <c r="K381" i="8"/>
  <c r="K389" i="8"/>
  <c r="K397" i="8"/>
  <c r="K405" i="8"/>
  <c r="K413" i="8"/>
  <c r="K421" i="8"/>
  <c r="K429" i="8"/>
  <c r="K437" i="8"/>
  <c r="K445" i="8"/>
  <c r="K453" i="8"/>
  <c r="K461" i="8"/>
  <c r="K469" i="8"/>
  <c r="K477" i="8"/>
  <c r="K485" i="8"/>
  <c r="K493" i="8"/>
  <c r="K501" i="8"/>
  <c r="K509" i="8"/>
  <c r="K517" i="8"/>
  <c r="K525" i="8"/>
  <c r="K533" i="8"/>
  <c r="K541" i="8"/>
  <c r="K549" i="8"/>
  <c r="K557" i="8"/>
  <c r="K565" i="8"/>
  <c r="K573" i="8"/>
  <c r="K589" i="8"/>
  <c r="K597" i="8"/>
  <c r="K605" i="8"/>
  <c r="K613" i="8"/>
  <c r="K621" i="8"/>
  <c r="K629" i="8"/>
  <c r="K637" i="8"/>
  <c r="K645" i="8"/>
  <c r="K653" i="8"/>
  <c r="K661" i="8"/>
  <c r="K669" i="8"/>
  <c r="K677" i="8"/>
  <c r="K7" i="8"/>
  <c r="K15" i="8"/>
  <c r="K23" i="8"/>
  <c r="K31" i="8"/>
  <c r="K39" i="8"/>
  <c r="K47" i="8"/>
  <c r="K55" i="8"/>
  <c r="K63" i="8"/>
  <c r="K71" i="8"/>
  <c r="K79" i="8"/>
  <c r="K87" i="8"/>
  <c r="K95" i="8"/>
  <c r="K103" i="8"/>
  <c r="K111" i="8"/>
  <c r="K119" i="8"/>
  <c r="K127" i="8"/>
  <c r="K135" i="8"/>
  <c r="K143" i="8"/>
  <c r="K151" i="8"/>
  <c r="K159" i="8"/>
  <c r="K167" i="8"/>
  <c r="K175" i="8"/>
  <c r="K183" i="8"/>
  <c r="K191" i="8"/>
  <c r="K199" i="8"/>
  <c r="K207" i="8"/>
  <c r="K215" i="8"/>
  <c r="K223" i="8"/>
  <c r="K231" i="8"/>
  <c r="K239" i="8"/>
  <c r="K247" i="8"/>
  <c r="K255" i="8"/>
  <c r="K263" i="8"/>
  <c r="K271" i="8"/>
  <c r="K279" i="8"/>
  <c r="K287" i="8"/>
  <c r="K295" i="8"/>
  <c r="K303" i="8"/>
  <c r="K311" i="8"/>
  <c r="K319" i="8"/>
  <c r="K335" i="8"/>
  <c r="K343" i="8"/>
  <c r="K351" i="8"/>
  <c r="K359" i="8"/>
  <c r="K367" i="8"/>
  <c r="K375" i="8"/>
  <c r="K383" i="8"/>
  <c r="K391" i="8"/>
  <c r="K399" i="8"/>
  <c r="K407" i="8"/>
  <c r="K415" i="8"/>
  <c r="K423" i="8"/>
  <c r="K431" i="8"/>
  <c r="K439" i="8"/>
  <c r="K447" i="8"/>
  <c r="K455" i="8"/>
  <c r="K463" i="8"/>
  <c r="K471" i="8"/>
  <c r="K479" i="8"/>
  <c r="K487" i="8"/>
  <c r="K495" i="8"/>
  <c r="K503" i="8"/>
  <c r="K511" i="8"/>
  <c r="K519" i="8"/>
  <c r="K527" i="8"/>
  <c r="K535" i="8"/>
  <c r="K543" i="8"/>
  <c r="K551" i="8"/>
  <c r="K559" i="8"/>
  <c r="K567" i="8"/>
  <c r="K575" i="8"/>
  <c r="K583" i="8"/>
  <c r="K591" i="8"/>
  <c r="K599" i="8"/>
  <c r="K607" i="8"/>
  <c r="K615" i="8"/>
  <c r="K623" i="8"/>
  <c r="K639" i="8"/>
  <c r="K647" i="8"/>
  <c r="K655" i="8"/>
  <c r="K663" i="8"/>
  <c r="K671" i="8"/>
  <c r="K679" i="8"/>
  <c r="K8" i="8"/>
  <c r="K16" i="8"/>
  <c r="K24" i="8"/>
  <c r="K32" i="8"/>
  <c r="K40" i="8"/>
  <c r="K48" i="8"/>
  <c r="K56" i="8"/>
  <c r="K64" i="8"/>
  <c r="K72" i="8"/>
  <c r="K80" i="8"/>
  <c r="K88" i="8"/>
  <c r="K96" i="8"/>
  <c r="K104" i="8"/>
  <c r="K112" i="8"/>
  <c r="K120" i="8"/>
  <c r="K128" i="8"/>
  <c r="K136" i="8"/>
  <c r="K144" i="8"/>
  <c r="K152" i="8"/>
  <c r="K160" i="8"/>
  <c r="K168" i="8"/>
  <c r="K176" i="8"/>
  <c r="K184" i="8"/>
  <c r="K192" i="8"/>
  <c r="K200" i="8"/>
  <c r="K208" i="8"/>
  <c r="K216" i="8"/>
  <c r="K224" i="8"/>
  <c r="K232" i="8"/>
  <c r="K240" i="8"/>
  <c r="K248" i="8"/>
  <c r="K256" i="8"/>
  <c r="K264" i="8"/>
  <c r="K272" i="8"/>
  <c r="K280" i="8"/>
  <c r="K288" i="8"/>
  <c r="K296" i="8"/>
  <c r="K304" i="8"/>
  <c r="K312" i="8"/>
  <c r="K320" i="8"/>
  <c r="K328" i="8"/>
  <c r="K336" i="8"/>
  <c r="K344" i="8"/>
  <c r="K352" i="8"/>
  <c r="K360" i="8"/>
  <c r="K368" i="8"/>
  <c r="K376" i="8"/>
  <c r="K384" i="8"/>
  <c r="K392" i="8"/>
  <c r="K400" i="8"/>
  <c r="K408" i="8"/>
  <c r="K416" i="8"/>
  <c r="K424" i="8"/>
  <c r="K432" i="8"/>
  <c r="K440" i="8"/>
  <c r="K448" i="8"/>
  <c r="K456" i="8"/>
  <c r="K464" i="8"/>
  <c r="K472" i="8"/>
  <c r="K480" i="8"/>
  <c r="K488" i="8"/>
  <c r="K496" i="8"/>
  <c r="K504" i="8"/>
  <c r="K512" i="8"/>
  <c r="K520" i="8"/>
  <c r="K528" i="8"/>
  <c r="K536" i="8"/>
  <c r="K544" i="8"/>
  <c r="K552" i="8"/>
  <c r="K560" i="8"/>
  <c r="K568" i="8"/>
  <c r="K576" i="8"/>
  <c r="K584" i="8"/>
  <c r="K592" i="8"/>
  <c r="K600" i="8"/>
  <c r="K608" i="8"/>
  <c r="K616" i="8"/>
  <c r="K624" i="8"/>
  <c r="K632" i="8"/>
  <c r="K640" i="8"/>
  <c r="K648" i="8"/>
  <c r="K656" i="8"/>
  <c r="K664" i="8"/>
  <c r="K672" i="8"/>
  <c r="K680" i="8"/>
  <c r="K19" i="8"/>
  <c r="K35" i="8"/>
  <c r="K51" i="8"/>
  <c r="K67" i="8"/>
  <c r="K83" i="8"/>
  <c r="K99" i="8"/>
  <c r="K115" i="8"/>
  <c r="K131" i="8"/>
  <c r="K147" i="8"/>
  <c r="K163" i="8"/>
  <c r="K179" i="8"/>
  <c r="K195" i="8"/>
  <c r="K211" i="8"/>
  <c r="K227" i="8"/>
  <c r="K243" i="8"/>
  <c r="K259" i="8"/>
  <c r="K275" i="8"/>
  <c r="K291" i="8"/>
  <c r="K307" i="8"/>
  <c r="K323" i="8"/>
  <c r="K339" i="8"/>
  <c r="K355" i="8"/>
  <c r="K371" i="8"/>
  <c r="K387" i="8"/>
  <c r="K403" i="8"/>
  <c r="K419" i="8"/>
  <c r="K435" i="8"/>
  <c r="K451" i="8"/>
  <c r="K467" i="8"/>
  <c r="K483" i="8"/>
  <c r="K499" i="8"/>
  <c r="K515" i="8"/>
  <c r="K531" i="8"/>
  <c r="K547" i="8"/>
  <c r="K563" i="8"/>
  <c r="K579" i="8"/>
  <c r="K595" i="8"/>
  <c r="K611" i="8"/>
  <c r="K627" i="8"/>
  <c r="K643" i="8"/>
  <c r="K659" i="8"/>
  <c r="K675" i="8"/>
  <c r="K687" i="8"/>
  <c r="K695" i="8"/>
  <c r="K703" i="8"/>
  <c r="K711" i="8"/>
  <c r="K719" i="8"/>
  <c r="K727" i="8"/>
  <c r="K735" i="8"/>
  <c r="K743" i="8"/>
  <c r="K751" i="8"/>
  <c r="K767" i="8"/>
  <c r="K775" i="8"/>
  <c r="K783" i="8"/>
  <c r="K791" i="8"/>
  <c r="K799" i="8"/>
  <c r="K807" i="8"/>
  <c r="K815" i="8"/>
  <c r="K823" i="8"/>
  <c r="K831" i="8"/>
  <c r="K839" i="8"/>
  <c r="K847" i="8"/>
  <c r="K855" i="8"/>
  <c r="K863" i="8"/>
  <c r="K871" i="8"/>
  <c r="K879" i="8"/>
  <c r="K887" i="8"/>
  <c r="K895" i="8"/>
  <c r="K903" i="8"/>
  <c r="K911" i="8"/>
  <c r="K919" i="8"/>
  <c r="K927" i="8"/>
  <c r="K935" i="8"/>
  <c r="K943" i="8"/>
  <c r="K951" i="8"/>
  <c r="K959" i="8"/>
  <c r="K967" i="8"/>
  <c r="K975" i="8"/>
  <c r="K983" i="8"/>
  <c r="K991" i="8"/>
  <c r="K999" i="8"/>
  <c r="K1007" i="8"/>
  <c r="K1015" i="8"/>
  <c r="K6" i="8"/>
  <c r="K22" i="8"/>
  <c r="K38" i="8"/>
  <c r="K54" i="8"/>
  <c r="K70" i="8"/>
  <c r="K86" i="8"/>
  <c r="K102" i="8"/>
  <c r="K118" i="8"/>
  <c r="K134" i="8"/>
  <c r="K150" i="8"/>
  <c r="K166" i="8"/>
  <c r="K182" i="8"/>
  <c r="K198" i="8"/>
  <c r="K214" i="8"/>
  <c r="K230" i="8"/>
  <c r="K246" i="8"/>
  <c r="K262" i="8"/>
  <c r="K278" i="8"/>
  <c r="K294" i="8"/>
  <c r="K310" i="8"/>
  <c r="K326" i="8"/>
  <c r="K342" i="8"/>
  <c r="K358" i="8"/>
  <c r="K374" i="8"/>
  <c r="K390" i="8"/>
  <c r="K406" i="8"/>
  <c r="K422" i="8"/>
  <c r="K438" i="8"/>
  <c r="K454" i="8"/>
  <c r="K470" i="8"/>
  <c r="K486" i="8"/>
  <c r="K502" i="8"/>
  <c r="K518" i="8"/>
  <c r="K534" i="8"/>
  <c r="K550" i="8"/>
  <c r="K566" i="8"/>
  <c r="K582" i="8"/>
  <c r="K598" i="8"/>
  <c r="K614" i="8"/>
  <c r="K630" i="8"/>
  <c r="K646" i="8"/>
  <c r="K662" i="8"/>
  <c r="K678" i="8"/>
  <c r="K688" i="8"/>
  <c r="K696" i="8"/>
  <c r="K704" i="8"/>
  <c r="K712" i="8"/>
  <c r="K720" i="8"/>
  <c r="K728" i="8"/>
  <c r="K736" i="8"/>
  <c r="K744" i="8"/>
  <c r="K752" i="8"/>
  <c r="K760" i="8"/>
  <c r="K768" i="8"/>
  <c r="K776" i="8"/>
  <c r="K784" i="8"/>
  <c r="K792" i="8"/>
  <c r="K800" i="8"/>
  <c r="K808" i="8"/>
  <c r="K816" i="8"/>
  <c r="K824" i="8"/>
  <c r="K832" i="8"/>
  <c r="K840" i="8"/>
  <c r="K848" i="8"/>
  <c r="K856" i="8"/>
  <c r="K864" i="8"/>
  <c r="K872" i="8"/>
  <c r="K880" i="8"/>
  <c r="K888" i="8"/>
  <c r="K896" i="8"/>
  <c r="K904" i="8"/>
  <c r="K912" i="8"/>
  <c r="K920" i="8"/>
  <c r="K928" i="8"/>
  <c r="K936" i="8"/>
  <c r="K944" i="8"/>
  <c r="K952" i="8"/>
  <c r="K960" i="8"/>
  <c r="K968" i="8"/>
  <c r="K976" i="8"/>
  <c r="K984" i="8"/>
  <c r="K992" i="8"/>
  <c r="K1000" i="8"/>
  <c r="K1008" i="8"/>
  <c r="K1016" i="8"/>
  <c r="K9" i="8"/>
  <c r="K25" i="8"/>
  <c r="K41" i="8"/>
  <c r="K57" i="8"/>
  <c r="K73" i="8"/>
  <c r="K89" i="8"/>
  <c r="K105" i="8"/>
  <c r="K121" i="8"/>
  <c r="K137" i="8"/>
  <c r="K153" i="8"/>
  <c r="K169" i="8"/>
  <c r="K185" i="8"/>
  <c r="K201" i="8"/>
  <c r="K217" i="8"/>
  <c r="K233" i="8"/>
  <c r="K249" i="8"/>
  <c r="K265" i="8"/>
  <c r="K281" i="8"/>
  <c r="K297" i="8"/>
  <c r="K313" i="8"/>
  <c r="K329" i="8"/>
  <c r="K345" i="8"/>
  <c r="K361" i="8"/>
  <c r="K377" i="8"/>
  <c r="K393" i="8"/>
  <c r="K409" i="8"/>
  <c r="K425" i="8"/>
  <c r="K441" i="8"/>
  <c r="K457" i="8"/>
  <c r="K473" i="8"/>
  <c r="K489" i="8"/>
  <c r="K505" i="8"/>
  <c r="K521" i="8"/>
  <c r="K537" i="8"/>
  <c r="K553" i="8"/>
  <c r="K585" i="8"/>
  <c r="K601" i="8"/>
  <c r="K617" i="8"/>
  <c r="K633" i="8"/>
  <c r="K649" i="8"/>
  <c r="K665" i="8"/>
  <c r="K681" i="8"/>
  <c r="K689" i="8"/>
  <c r="K697" i="8"/>
  <c r="K705" i="8"/>
  <c r="K713" i="8"/>
  <c r="K721" i="8"/>
  <c r="K729" i="8"/>
  <c r="K737" i="8"/>
  <c r="K745" i="8"/>
  <c r="K753" i="8"/>
  <c r="K761" i="8"/>
  <c r="K769" i="8"/>
  <c r="K777" i="8"/>
  <c r="K785" i="8"/>
  <c r="K793" i="8"/>
  <c r="K801" i="8"/>
  <c r="K809" i="8"/>
  <c r="K817" i="8"/>
  <c r="K825" i="8"/>
  <c r="K833" i="8"/>
  <c r="K841" i="8"/>
  <c r="K849" i="8"/>
  <c r="K857" i="8"/>
  <c r="K865" i="8"/>
  <c r="K873" i="8"/>
  <c r="K881" i="8"/>
  <c r="K889" i="8"/>
  <c r="K897" i="8"/>
  <c r="K905" i="8"/>
  <c r="K913" i="8"/>
  <c r="K921" i="8"/>
  <c r="K929" i="8"/>
  <c r="K937" i="8"/>
  <c r="K945" i="8"/>
  <c r="K953" i="8"/>
  <c r="K961" i="8"/>
  <c r="K969" i="8"/>
  <c r="K977" i="8"/>
  <c r="K985" i="8"/>
  <c r="K993" i="8"/>
  <c r="K1001" i="8"/>
  <c r="K1009" i="8"/>
  <c r="K1017" i="8"/>
  <c r="K10" i="8"/>
  <c r="K26" i="8"/>
  <c r="K42" i="8"/>
  <c r="K58" i="8"/>
  <c r="K74" i="8"/>
  <c r="K90" i="8"/>
  <c r="K106" i="8"/>
  <c r="K122" i="8"/>
  <c r="K138" i="8"/>
  <c r="K154" i="8"/>
  <c r="K170" i="8"/>
  <c r="K186" i="8"/>
  <c r="K202" i="8"/>
  <c r="K218" i="8"/>
  <c r="K234" i="8"/>
  <c r="K250" i="8"/>
  <c r="K266" i="8"/>
  <c r="K282" i="8"/>
  <c r="K298" i="8"/>
  <c r="K314" i="8"/>
  <c r="K330" i="8"/>
  <c r="K346" i="8"/>
  <c r="K362" i="8"/>
  <c r="K378" i="8"/>
  <c r="K394" i="8"/>
  <c r="K410" i="8"/>
  <c r="K426" i="8"/>
  <c r="K442" i="8"/>
  <c r="K458" i="8"/>
  <c r="K474" i="8"/>
  <c r="K490" i="8"/>
  <c r="K506" i="8"/>
  <c r="K522" i="8"/>
  <c r="K538" i="8"/>
  <c r="K554" i="8"/>
  <c r="K570" i="8"/>
  <c r="K586" i="8"/>
  <c r="K602" i="8"/>
  <c r="K618" i="8"/>
  <c r="K634" i="8"/>
  <c r="K650" i="8"/>
  <c r="K666" i="8"/>
  <c r="K682" i="8"/>
  <c r="K690" i="8"/>
  <c r="K698" i="8"/>
  <c r="K11" i="8"/>
  <c r="K27" i="8"/>
  <c r="K43" i="8"/>
  <c r="K59" i="8"/>
  <c r="K75" i="8"/>
  <c r="K91" i="8"/>
  <c r="K107" i="8"/>
  <c r="K123" i="8"/>
  <c r="K139" i="8"/>
  <c r="K155" i="8"/>
  <c r="K171" i="8"/>
  <c r="K187" i="8"/>
  <c r="K203" i="8"/>
  <c r="K219" i="8"/>
  <c r="K251" i="8"/>
  <c r="K267" i="8"/>
  <c r="K283" i="8"/>
  <c r="K299" i="8"/>
  <c r="K315" i="8"/>
  <c r="K331" i="8"/>
  <c r="K347" i="8"/>
  <c r="K363" i="8"/>
  <c r="K379" i="8"/>
  <c r="K395" i="8"/>
  <c r="K411" i="8"/>
  <c r="K427" i="8"/>
  <c r="K443" i="8"/>
  <c r="K459" i="8"/>
  <c r="K475" i="8"/>
  <c r="K491" i="8"/>
  <c r="K507" i="8"/>
  <c r="K523" i="8"/>
  <c r="K539" i="8"/>
  <c r="K555" i="8"/>
  <c r="K571" i="8"/>
  <c r="K587" i="8"/>
  <c r="K603" i="8"/>
  <c r="K619" i="8"/>
  <c r="K635" i="8"/>
  <c r="K651" i="8"/>
  <c r="K667" i="8"/>
  <c r="K683" i="8"/>
  <c r="K691" i="8"/>
  <c r="K699" i="8"/>
  <c r="K707" i="8"/>
  <c r="K715" i="8"/>
  <c r="K723" i="8"/>
  <c r="K731" i="8"/>
  <c r="K739" i="8"/>
  <c r="K747" i="8"/>
  <c r="K755" i="8"/>
  <c r="K763" i="8"/>
  <c r="K771" i="8"/>
  <c r="K779" i="8"/>
  <c r="K787" i="8"/>
  <c r="K795" i="8"/>
  <c r="K803" i="8"/>
  <c r="K811" i="8"/>
  <c r="K819" i="8"/>
  <c r="K827" i="8"/>
  <c r="K835" i="8"/>
  <c r="K843" i="8"/>
  <c r="K851" i="8"/>
  <c r="K859" i="8"/>
  <c r="K867" i="8"/>
  <c r="K875" i="8"/>
  <c r="K883" i="8"/>
  <c r="K891" i="8"/>
  <c r="K899" i="8"/>
  <c r="K907" i="8"/>
  <c r="K14" i="8"/>
  <c r="K30" i="8"/>
  <c r="K46" i="8"/>
  <c r="K62" i="8"/>
  <c r="K78" i="8"/>
  <c r="K94" i="8"/>
  <c r="K110" i="8"/>
  <c r="K126" i="8"/>
  <c r="K142" i="8"/>
  <c r="K158" i="8"/>
  <c r="K174" i="8"/>
  <c r="K190" i="8"/>
  <c r="K206" i="8"/>
  <c r="K222" i="8"/>
  <c r="K238" i="8"/>
  <c r="K254" i="8"/>
  <c r="K270" i="8"/>
  <c r="K286" i="8"/>
  <c r="K302" i="8"/>
  <c r="K318" i="8"/>
  <c r="K334" i="8"/>
  <c r="K350" i="8"/>
  <c r="K366" i="8"/>
  <c r="K382" i="8"/>
  <c r="K398" i="8"/>
  <c r="K414" i="8"/>
  <c r="K430" i="8"/>
  <c r="K446" i="8"/>
  <c r="K462" i="8"/>
  <c r="K478" i="8"/>
  <c r="K494" i="8"/>
  <c r="K510" i="8"/>
  <c r="K526" i="8"/>
  <c r="K542" i="8"/>
  <c r="K558" i="8"/>
  <c r="K574" i="8"/>
  <c r="K590" i="8"/>
  <c r="K606" i="8"/>
  <c r="K622" i="8"/>
  <c r="K638" i="8"/>
  <c r="K654" i="8"/>
  <c r="K670" i="8"/>
  <c r="K684" i="8"/>
  <c r="K692" i="8"/>
  <c r="K700" i="8"/>
  <c r="K708" i="8"/>
  <c r="K716" i="8"/>
  <c r="K724" i="8"/>
  <c r="K732" i="8"/>
  <c r="K740" i="8"/>
  <c r="K748" i="8"/>
  <c r="K756" i="8"/>
  <c r="K764" i="8"/>
  <c r="K772" i="8"/>
  <c r="K780" i="8"/>
  <c r="K788" i="8"/>
  <c r="K796" i="8"/>
  <c r="K804" i="8"/>
  <c r="K812" i="8"/>
  <c r="K820" i="8"/>
  <c r="K828" i="8"/>
  <c r="K836" i="8"/>
  <c r="K844" i="8"/>
  <c r="K852" i="8"/>
  <c r="K860" i="8"/>
  <c r="K868" i="8"/>
  <c r="K884" i="8"/>
  <c r="K892" i="8"/>
  <c r="K900" i="8"/>
  <c r="K908" i="8"/>
  <c r="K916" i="8"/>
  <c r="K924" i="8"/>
  <c r="K932" i="8"/>
  <c r="K940" i="8"/>
  <c r="K948" i="8"/>
  <c r="K956" i="8"/>
  <c r="K964" i="8"/>
  <c r="K972" i="8"/>
  <c r="K980" i="8"/>
  <c r="K988" i="8"/>
  <c r="K996" i="8"/>
  <c r="K1004" i="8"/>
  <c r="K1012" i="8"/>
  <c r="K1020" i="8"/>
  <c r="K18" i="8"/>
  <c r="K34" i="8"/>
  <c r="K50" i="8"/>
  <c r="K66" i="8"/>
  <c r="K82" i="8"/>
  <c r="K98" i="8"/>
  <c r="K114" i="8"/>
  <c r="K130" i="8"/>
  <c r="K146" i="8"/>
  <c r="K162" i="8"/>
  <c r="K178" i="8"/>
  <c r="K194" i="8"/>
  <c r="K210" i="8"/>
  <c r="K226" i="8"/>
  <c r="K242" i="8"/>
  <c r="K258" i="8"/>
  <c r="K274" i="8"/>
  <c r="K290" i="8"/>
  <c r="K306" i="8"/>
  <c r="K322" i="8"/>
  <c r="K338" i="8"/>
  <c r="K354" i="8"/>
  <c r="K370" i="8"/>
  <c r="K386" i="8"/>
  <c r="K402" i="8"/>
  <c r="K418" i="8"/>
  <c r="K434" i="8"/>
  <c r="K450" i="8"/>
  <c r="K466" i="8"/>
  <c r="K482" i="8"/>
  <c r="K498" i="8"/>
  <c r="K514" i="8"/>
  <c r="K530" i="8"/>
  <c r="K546" i="8"/>
  <c r="K562" i="8"/>
  <c r="K578" i="8"/>
  <c r="K594" i="8"/>
  <c r="K610" i="8"/>
  <c r="K626" i="8"/>
  <c r="K642" i="8"/>
  <c r="K658" i="8"/>
  <c r="K674" i="8"/>
  <c r="K686" i="8"/>
  <c r="K694" i="8"/>
  <c r="K702" i="8"/>
  <c r="K710" i="8"/>
  <c r="K718" i="8"/>
  <c r="K726" i="8"/>
  <c r="K734" i="8"/>
  <c r="K742" i="8"/>
  <c r="K750" i="8"/>
  <c r="K758" i="8"/>
  <c r="K766" i="8"/>
  <c r="K774" i="8"/>
  <c r="K17" i="8"/>
  <c r="K145" i="8"/>
  <c r="K273" i="8"/>
  <c r="K401" i="8"/>
  <c r="K529" i="8"/>
  <c r="K657" i="8"/>
  <c r="K717" i="8"/>
  <c r="K749" i="8"/>
  <c r="K781" i="8"/>
  <c r="K802" i="8"/>
  <c r="K822" i="8"/>
  <c r="K845" i="8"/>
  <c r="K866" i="8"/>
  <c r="K886" i="8"/>
  <c r="K909" i="8"/>
  <c r="K925" i="8"/>
  <c r="K941" i="8"/>
  <c r="K957" i="8"/>
  <c r="K973" i="8"/>
  <c r="K989" i="8"/>
  <c r="K1005" i="8"/>
  <c r="K1021" i="8"/>
  <c r="K1029" i="8"/>
  <c r="K1037" i="8"/>
  <c r="K1045" i="8"/>
  <c r="K1053" i="8"/>
  <c r="K1061" i="8"/>
  <c r="K1069" i="8"/>
  <c r="K1077" i="8"/>
  <c r="K1085" i="8"/>
  <c r="K1093" i="8"/>
  <c r="K1101" i="8"/>
  <c r="K1109" i="8"/>
  <c r="K1117" i="8"/>
  <c r="K1125" i="8"/>
  <c r="K1133" i="8"/>
  <c r="K1141" i="8"/>
  <c r="K1149" i="8"/>
  <c r="K1157" i="8"/>
  <c r="K1165" i="8"/>
  <c r="K1173" i="8"/>
  <c r="K1181" i="8"/>
  <c r="K1197" i="8"/>
  <c r="K1205" i="8"/>
  <c r="K1213" i="8"/>
  <c r="K1221" i="8"/>
  <c r="K1229" i="8"/>
  <c r="K1237" i="8"/>
  <c r="K1245" i="8"/>
  <c r="K1253" i="8"/>
  <c r="K1261" i="8"/>
  <c r="K1269" i="8"/>
  <c r="K1277" i="8"/>
  <c r="K1285" i="8"/>
  <c r="K1293" i="8"/>
  <c r="K1301" i="8"/>
  <c r="K1309" i="8"/>
  <c r="K1317" i="8"/>
  <c r="K1325" i="8"/>
  <c r="K1333" i="8"/>
  <c r="K1341" i="8"/>
  <c r="K1349" i="8"/>
  <c r="K1357" i="8"/>
  <c r="K1365" i="8"/>
  <c r="K1373" i="8"/>
  <c r="K1381" i="8"/>
  <c r="K1389" i="8"/>
  <c r="K1397" i="8"/>
  <c r="K1405" i="8"/>
  <c r="K1413" i="8"/>
  <c r="K1421" i="8"/>
  <c r="K1429" i="8"/>
  <c r="K1437" i="8"/>
  <c r="K1445" i="8"/>
  <c r="K1453" i="8"/>
  <c r="K1461" i="8"/>
  <c r="K1469" i="8"/>
  <c r="K1477" i="8"/>
  <c r="K1485" i="8"/>
  <c r="K1493" i="8"/>
  <c r="K1501" i="8"/>
  <c r="K1509" i="8"/>
  <c r="K1517" i="8"/>
  <c r="K1525" i="8"/>
  <c r="K1533" i="8"/>
  <c r="K1541" i="8"/>
  <c r="K1549" i="8"/>
  <c r="K33" i="8"/>
  <c r="K49" i="8"/>
  <c r="K177" i="8"/>
  <c r="K305" i="8"/>
  <c r="K433" i="8"/>
  <c r="K561" i="8"/>
  <c r="K685" i="8"/>
  <c r="K725" i="8"/>
  <c r="K757" i="8"/>
  <c r="K786" i="8"/>
  <c r="K806" i="8"/>
  <c r="K829" i="8"/>
  <c r="K850" i="8"/>
  <c r="K870" i="8"/>
  <c r="K893" i="8"/>
  <c r="K914" i="8"/>
  <c r="K930" i="8"/>
  <c r="K946" i="8"/>
  <c r="K962" i="8"/>
  <c r="K978" i="8"/>
  <c r="K994" i="8"/>
  <c r="K1010" i="8"/>
  <c r="K1023" i="8"/>
  <c r="K1039" i="8"/>
  <c r="K1047" i="8"/>
  <c r="K1055" i="8"/>
  <c r="K1063" i="8"/>
  <c r="K1071" i="8"/>
  <c r="K1079" i="8"/>
  <c r="K1087" i="8"/>
  <c r="K1095" i="8"/>
  <c r="K1103" i="8"/>
  <c r="K1111" i="8"/>
  <c r="K1119" i="8"/>
  <c r="K1127" i="8"/>
  <c r="K1135" i="8"/>
  <c r="K1143" i="8"/>
  <c r="K1151" i="8"/>
  <c r="K1159" i="8"/>
  <c r="K1167" i="8"/>
  <c r="K1175" i="8"/>
  <c r="K1183" i="8"/>
  <c r="K1191" i="8"/>
  <c r="K1199" i="8"/>
  <c r="K1207" i="8"/>
  <c r="K1215" i="8"/>
  <c r="K1223" i="8"/>
  <c r="K1231" i="8"/>
  <c r="K1239" i="8"/>
  <c r="K1247" i="8"/>
  <c r="K1255" i="8"/>
  <c r="K1263" i="8"/>
  <c r="K1271" i="8"/>
  <c r="K1279" i="8"/>
  <c r="K1287" i="8"/>
  <c r="K1295" i="8"/>
  <c r="K1303" i="8"/>
  <c r="K1311" i="8"/>
  <c r="K1319" i="8"/>
  <c r="K1327" i="8"/>
  <c r="K1335" i="8"/>
  <c r="K1343" i="8"/>
  <c r="K1351" i="8"/>
  <c r="K1359" i="8"/>
  <c r="K1367" i="8"/>
  <c r="K1375" i="8"/>
  <c r="K1383" i="8"/>
  <c r="K1391" i="8"/>
  <c r="K1399" i="8"/>
  <c r="K1407" i="8"/>
  <c r="K1415" i="8"/>
  <c r="K1423" i="8"/>
  <c r="K1431" i="8"/>
  <c r="K1439" i="8"/>
  <c r="K1447" i="8"/>
  <c r="K1455" i="8"/>
  <c r="K1463" i="8"/>
  <c r="K1471" i="8"/>
  <c r="K1479" i="8"/>
  <c r="K1487" i="8"/>
  <c r="K1495" i="8"/>
  <c r="K1503" i="8"/>
  <c r="K1511" i="8"/>
  <c r="K1519" i="8"/>
  <c r="K1527" i="8"/>
  <c r="K65" i="8"/>
  <c r="K193" i="8"/>
  <c r="K321" i="8"/>
  <c r="K449" i="8"/>
  <c r="K577" i="8"/>
  <c r="K693" i="8"/>
  <c r="K730" i="8"/>
  <c r="K762" i="8"/>
  <c r="K789" i="8"/>
  <c r="K810" i="8"/>
  <c r="K830" i="8"/>
  <c r="K853" i="8"/>
  <c r="K874" i="8"/>
  <c r="K894" i="8"/>
  <c r="K915" i="8"/>
  <c r="K931" i="8"/>
  <c r="K947" i="8"/>
  <c r="K963" i="8"/>
  <c r="K979" i="8"/>
  <c r="K995" i="8"/>
  <c r="K1011" i="8"/>
  <c r="K1024" i="8"/>
  <c r="K1032" i="8"/>
  <c r="K1040" i="8"/>
  <c r="K1048" i="8"/>
  <c r="K1056" i="8"/>
  <c r="K1064" i="8"/>
  <c r="K1072" i="8"/>
  <c r="K1080" i="8"/>
  <c r="K1088" i="8"/>
  <c r="K1096" i="8"/>
  <c r="K1104" i="8"/>
  <c r="K1112" i="8"/>
  <c r="K1120" i="8"/>
  <c r="K1128" i="8"/>
  <c r="K1136" i="8"/>
  <c r="K1144" i="8"/>
  <c r="K1152" i="8"/>
  <c r="K1160" i="8"/>
  <c r="K1168" i="8"/>
  <c r="K1176" i="8"/>
  <c r="K1184" i="8"/>
  <c r="K1192" i="8"/>
  <c r="K1200" i="8"/>
  <c r="K1208" i="8"/>
  <c r="K1216" i="8"/>
  <c r="K1224" i="8"/>
  <c r="K1232" i="8"/>
  <c r="K1240" i="8"/>
  <c r="K1248" i="8"/>
  <c r="K1256" i="8"/>
  <c r="K1264" i="8"/>
  <c r="K1272" i="8"/>
  <c r="K1280" i="8"/>
  <c r="K1288" i="8"/>
  <c r="K1296" i="8"/>
  <c r="K1304" i="8"/>
  <c r="K1312" i="8"/>
  <c r="K1320" i="8"/>
  <c r="K1328" i="8"/>
  <c r="K1336" i="8"/>
  <c r="K1344" i="8"/>
  <c r="K1352" i="8"/>
  <c r="K1360" i="8"/>
  <c r="K81" i="8"/>
  <c r="K209" i="8"/>
  <c r="K337" i="8"/>
  <c r="K465" i="8"/>
  <c r="K593" i="8"/>
  <c r="K701" i="8"/>
  <c r="K733" i="8"/>
  <c r="K765" i="8"/>
  <c r="K790" i="8"/>
  <c r="K813" i="8"/>
  <c r="K834" i="8"/>
  <c r="K854" i="8"/>
  <c r="K877" i="8"/>
  <c r="K898" i="8"/>
  <c r="K917" i="8"/>
  <c r="K933" i="8"/>
  <c r="K949" i="8"/>
  <c r="K965" i="8"/>
  <c r="K981" i="8"/>
  <c r="K997" i="8"/>
  <c r="K1013" i="8"/>
  <c r="K1025" i="8"/>
  <c r="K1033" i="8"/>
  <c r="K1041" i="8"/>
  <c r="K1049" i="8"/>
  <c r="K1057" i="8"/>
  <c r="K1065" i="8"/>
  <c r="K1081" i="8"/>
  <c r="K1089" i="8"/>
  <c r="K1097" i="8"/>
  <c r="K1105" i="8"/>
  <c r="K1113" i="8"/>
  <c r="K1121" i="8"/>
  <c r="K1129" i="8"/>
  <c r="K1137" i="8"/>
  <c r="K1145" i="8"/>
  <c r="K1153" i="8"/>
  <c r="K1161" i="8"/>
  <c r="K1169" i="8"/>
  <c r="K1177" i="8"/>
  <c r="K1185" i="8"/>
  <c r="K1193" i="8"/>
  <c r="K1201" i="8"/>
  <c r="K1209" i="8"/>
  <c r="K1217" i="8"/>
  <c r="K1225" i="8"/>
  <c r="K1233" i="8"/>
  <c r="K1241" i="8"/>
  <c r="K1249" i="8"/>
  <c r="K1257" i="8"/>
  <c r="K1265" i="8"/>
  <c r="K1273" i="8"/>
  <c r="K1281" i="8"/>
  <c r="K1289" i="8"/>
  <c r="K1297" i="8"/>
  <c r="K1305" i="8"/>
  <c r="K1313" i="8"/>
  <c r="K1321" i="8"/>
  <c r="K1329" i="8"/>
  <c r="K1337" i="8"/>
  <c r="K1345" i="8"/>
  <c r="K1353" i="8"/>
  <c r="K1361" i="8"/>
  <c r="K1369" i="8"/>
  <c r="K1377" i="8"/>
  <c r="K1385" i="8"/>
  <c r="K1393" i="8"/>
  <c r="K1401" i="8"/>
  <c r="K1409" i="8"/>
  <c r="K1417" i="8"/>
  <c r="K1425" i="8"/>
  <c r="K1433" i="8"/>
  <c r="K1441" i="8"/>
  <c r="K1449" i="8"/>
  <c r="K1457" i="8"/>
  <c r="K1465" i="8"/>
  <c r="K1473" i="8"/>
  <c r="K1481" i="8"/>
  <c r="K1489" i="8"/>
  <c r="K1497" i="8"/>
  <c r="K1505" i="8"/>
  <c r="K1513" i="8"/>
  <c r="K1521" i="8"/>
  <c r="K1529" i="8"/>
  <c r="K1537" i="8"/>
  <c r="K1545" i="8"/>
  <c r="K97" i="8"/>
  <c r="K225" i="8"/>
  <c r="K353" i="8"/>
  <c r="K609" i="8"/>
  <c r="K706" i="8"/>
  <c r="K738" i="8"/>
  <c r="K770" i="8"/>
  <c r="K794" i="8"/>
  <c r="K814" i="8"/>
  <c r="K837" i="8"/>
  <c r="K858" i="8"/>
  <c r="K878" i="8"/>
  <c r="K901" i="8"/>
  <c r="K918" i="8"/>
  <c r="K934" i="8"/>
  <c r="K950" i="8"/>
  <c r="K966" i="8"/>
  <c r="K982" i="8"/>
  <c r="K998" i="8"/>
  <c r="K1014" i="8"/>
  <c r="K1026" i="8"/>
  <c r="K1034" i="8"/>
  <c r="K1042" i="8"/>
  <c r="K1050" i="8"/>
  <c r="K1058" i="8"/>
  <c r="K1066" i="8"/>
  <c r="K1074" i="8"/>
  <c r="K1082" i="8"/>
  <c r="K1090" i="8"/>
  <c r="K1098" i="8"/>
  <c r="K1106" i="8"/>
  <c r="K1114" i="8"/>
  <c r="K1122" i="8"/>
  <c r="K1130" i="8"/>
  <c r="K1138" i="8"/>
  <c r="K1146" i="8"/>
  <c r="K1154" i="8"/>
  <c r="K1162" i="8"/>
  <c r="K1170" i="8"/>
  <c r="K1178" i="8"/>
  <c r="K1186" i="8"/>
  <c r="K1194" i="8"/>
  <c r="K1202" i="8"/>
  <c r="K1210" i="8"/>
  <c r="K1218" i="8"/>
  <c r="K1226" i="8"/>
  <c r="K1234" i="8"/>
  <c r="K1242" i="8"/>
  <c r="K1250" i="8"/>
  <c r="K1258" i="8"/>
  <c r="K1266" i="8"/>
  <c r="K1274" i="8"/>
  <c r="K1282" i="8"/>
  <c r="K1290" i="8"/>
  <c r="K1298" i="8"/>
  <c r="K1306" i="8"/>
  <c r="K1314" i="8"/>
  <c r="K1322" i="8"/>
  <c r="K1330" i="8"/>
  <c r="K1338" i="8"/>
  <c r="K1346" i="8"/>
  <c r="K1354" i="8"/>
  <c r="K1362" i="8"/>
  <c r="K1370" i="8"/>
  <c r="K1378" i="8"/>
  <c r="K1386" i="8"/>
  <c r="K1394" i="8"/>
  <c r="K1402" i="8"/>
  <c r="K1410" i="8"/>
  <c r="K1418" i="8"/>
  <c r="K1426" i="8"/>
  <c r="K1434" i="8"/>
  <c r="K1442" i="8"/>
  <c r="K1450" i="8"/>
  <c r="K1458" i="8"/>
  <c r="K1466" i="8"/>
  <c r="K1474" i="8"/>
  <c r="K1482" i="8"/>
  <c r="K1490" i="8"/>
  <c r="K1498" i="8"/>
  <c r="K1506" i="8"/>
  <c r="K1514" i="8"/>
  <c r="K1522" i="8"/>
  <c r="K1530" i="8"/>
  <c r="K113" i="8"/>
  <c r="K241" i="8"/>
  <c r="K369" i="8"/>
  <c r="K497" i="8"/>
  <c r="K625" i="8"/>
  <c r="K709" i="8"/>
  <c r="K741" i="8"/>
  <c r="K773" i="8"/>
  <c r="K797" i="8"/>
  <c r="K818" i="8"/>
  <c r="K838" i="8"/>
  <c r="K861" i="8"/>
  <c r="K882" i="8"/>
  <c r="K902" i="8"/>
  <c r="K922" i="8"/>
  <c r="K938" i="8"/>
  <c r="K954" i="8"/>
  <c r="K970" i="8"/>
  <c r="K986" i="8"/>
  <c r="K1002" i="8"/>
  <c r="K1018" i="8"/>
  <c r="K1027" i="8"/>
  <c r="K1035" i="8"/>
  <c r="K1043" i="8"/>
  <c r="K1051" i="8"/>
  <c r="K1059" i="8"/>
  <c r="K1067" i="8"/>
  <c r="K1075" i="8"/>
  <c r="K1083" i="8"/>
  <c r="K1091" i="8"/>
  <c r="K1099" i="8"/>
  <c r="K1107" i="8"/>
  <c r="K1115" i="8"/>
  <c r="K1123" i="8"/>
  <c r="K1131" i="8"/>
  <c r="K1139" i="8"/>
  <c r="K1147" i="8"/>
  <c r="K129" i="8"/>
  <c r="K641" i="8"/>
  <c r="K798" i="8"/>
  <c r="K885" i="8"/>
  <c r="K955" i="8"/>
  <c r="K1019" i="8"/>
  <c r="K1052" i="8"/>
  <c r="K1084" i="8"/>
  <c r="K1116" i="8"/>
  <c r="K1148" i="8"/>
  <c r="K1171" i="8"/>
  <c r="K1190" i="8"/>
  <c r="K1212" i="8"/>
  <c r="K1235" i="8"/>
  <c r="K1254" i="8"/>
  <c r="K1276" i="8"/>
  <c r="K1299" i="8"/>
  <c r="K1318" i="8"/>
  <c r="K1340" i="8"/>
  <c r="K1363" i="8"/>
  <c r="K1379" i="8"/>
  <c r="K1395" i="8"/>
  <c r="K1411" i="8"/>
  <c r="K1427" i="8"/>
  <c r="K1443" i="8"/>
  <c r="K1475" i="8"/>
  <c r="K1491" i="8"/>
  <c r="K1507" i="8"/>
  <c r="K1523" i="8"/>
  <c r="K1536" i="8"/>
  <c r="K1547" i="8"/>
  <c r="K1556" i="8"/>
  <c r="K1564" i="8"/>
  <c r="K1572" i="8"/>
  <c r="K1580" i="8"/>
  <c r="K1588" i="8"/>
  <c r="K1596" i="8"/>
  <c r="K1604" i="8"/>
  <c r="K1612" i="8"/>
  <c r="K1620" i="8"/>
  <c r="K1628" i="8"/>
  <c r="K1636" i="8"/>
  <c r="K1644" i="8"/>
  <c r="K1652" i="8"/>
  <c r="K1660" i="8"/>
  <c r="K1668" i="8"/>
  <c r="K1676" i="8"/>
  <c r="K1684" i="8"/>
  <c r="K1692" i="8"/>
  <c r="K1700" i="8"/>
  <c r="K1708" i="8"/>
  <c r="K1716" i="8"/>
  <c r="K1724" i="8"/>
  <c r="K1732" i="8"/>
  <c r="K1740" i="8"/>
  <c r="K1748" i="8"/>
  <c r="K1756" i="8"/>
  <c r="K1764" i="8"/>
  <c r="K1772" i="8"/>
  <c r="K1780" i="8"/>
  <c r="K1788" i="8"/>
  <c r="K1796" i="8"/>
  <c r="K1804" i="8"/>
  <c r="K1812" i="8"/>
  <c r="K1820" i="8"/>
  <c r="K1828" i="8"/>
  <c r="K1836" i="8"/>
  <c r="K1844" i="8"/>
  <c r="K1852" i="8"/>
  <c r="K1860" i="8"/>
  <c r="K1868" i="8"/>
  <c r="K1876" i="8"/>
  <c r="K1884" i="8"/>
  <c r="K1892" i="8"/>
  <c r="K1900" i="8"/>
  <c r="K1908" i="8"/>
  <c r="K1916" i="8"/>
  <c r="K1924" i="8"/>
  <c r="K1932" i="8"/>
  <c r="K1940" i="8"/>
  <c r="K1948" i="8"/>
  <c r="K1956" i="8"/>
  <c r="K1964" i="8"/>
  <c r="K1972" i="8"/>
  <c r="K1980" i="8"/>
  <c r="K1988" i="8"/>
  <c r="K1996" i="8"/>
  <c r="K2004" i="8"/>
  <c r="K2012" i="8"/>
  <c r="K161" i="8"/>
  <c r="K673" i="8"/>
  <c r="K805" i="8"/>
  <c r="K890" i="8"/>
  <c r="K958" i="8"/>
  <c r="K1022" i="8"/>
  <c r="K1054" i="8"/>
  <c r="K1086" i="8"/>
  <c r="K1118" i="8"/>
  <c r="K1150" i="8"/>
  <c r="K1172" i="8"/>
  <c r="K1195" i="8"/>
  <c r="K1214" i="8"/>
  <c r="K1236" i="8"/>
  <c r="K1259" i="8"/>
  <c r="K1278" i="8"/>
  <c r="K1300" i="8"/>
  <c r="K1323" i="8"/>
  <c r="K1342" i="8"/>
  <c r="K1364" i="8"/>
  <c r="K1380" i="8"/>
  <c r="K1396" i="8"/>
  <c r="K1412" i="8"/>
  <c r="K1428" i="8"/>
  <c r="K1444" i="8"/>
  <c r="K1460" i="8"/>
  <c r="K1476" i="8"/>
  <c r="K1492" i="8"/>
  <c r="K1508" i="8"/>
  <c r="K1524" i="8"/>
  <c r="K1538" i="8"/>
  <c r="K1548" i="8"/>
  <c r="K1557" i="8"/>
  <c r="K1565" i="8"/>
  <c r="K1573" i="8"/>
  <c r="K1589" i="8"/>
  <c r="K1597" i="8"/>
  <c r="K1605" i="8"/>
  <c r="K1613" i="8"/>
  <c r="K1621" i="8"/>
  <c r="K1629" i="8"/>
  <c r="K1637" i="8"/>
  <c r="K1645" i="8"/>
  <c r="K1661" i="8"/>
  <c r="K1669" i="8"/>
  <c r="K1677" i="8"/>
  <c r="K1685" i="8"/>
  <c r="K1693" i="8"/>
  <c r="K1701" i="8"/>
  <c r="K1709" i="8"/>
  <c r="K1717" i="8"/>
  <c r="K1725" i="8"/>
  <c r="K1733" i="8"/>
  <c r="K1741" i="8"/>
  <c r="K1749" i="8"/>
  <c r="K1757" i="8"/>
  <c r="K257" i="8"/>
  <c r="K714" i="8"/>
  <c r="K821" i="8"/>
  <c r="K906" i="8"/>
  <c r="K971" i="8"/>
  <c r="K1028" i="8"/>
  <c r="K1060" i="8"/>
  <c r="K1092" i="8"/>
  <c r="K1124" i="8"/>
  <c r="K1155" i="8"/>
  <c r="K1174" i="8"/>
  <c r="K1196" i="8"/>
  <c r="K1219" i="8"/>
  <c r="K1238" i="8"/>
  <c r="K1260" i="8"/>
  <c r="K1283" i="8"/>
  <c r="K1302" i="8"/>
  <c r="K1324" i="8"/>
  <c r="K1347" i="8"/>
  <c r="K1366" i="8"/>
  <c r="K1382" i="8"/>
  <c r="K1398" i="8"/>
  <c r="K1414" i="8"/>
  <c r="K1430" i="8"/>
  <c r="K1446" i="8"/>
  <c r="K1462" i="8"/>
  <c r="K1478" i="8"/>
  <c r="K1494" i="8"/>
  <c r="K1510" i="8"/>
  <c r="K1526" i="8"/>
  <c r="K1539" i="8"/>
  <c r="K1550" i="8"/>
  <c r="K1558" i="8"/>
  <c r="K1566" i="8"/>
  <c r="K1574" i="8"/>
  <c r="K1582" i="8"/>
  <c r="K1590" i="8"/>
  <c r="K1598" i="8"/>
  <c r="K1606" i="8"/>
  <c r="K1614" i="8"/>
  <c r="K1622" i="8"/>
  <c r="K1630" i="8"/>
  <c r="K1638" i="8"/>
  <c r="K1646" i="8"/>
  <c r="K1654" i="8"/>
  <c r="K1662" i="8"/>
  <c r="K1670" i="8"/>
  <c r="K1678" i="8"/>
  <c r="K1686" i="8"/>
  <c r="K1694" i="8"/>
  <c r="K1702" i="8"/>
  <c r="K1710" i="8"/>
  <c r="K1718" i="8"/>
  <c r="K1726" i="8"/>
  <c r="K1734" i="8"/>
  <c r="K1742" i="8"/>
  <c r="K1750" i="8"/>
  <c r="K1758" i="8"/>
  <c r="K1766" i="8"/>
  <c r="K1774" i="8"/>
  <c r="K1782" i="8"/>
  <c r="K1798" i="8"/>
  <c r="K1806" i="8"/>
  <c r="K1814" i="8"/>
  <c r="K1822" i="8"/>
  <c r="K1830" i="8"/>
  <c r="K1838" i="8"/>
  <c r="K1846" i="8"/>
  <c r="K1854" i="8"/>
  <c r="K1862" i="8"/>
  <c r="K1870" i="8"/>
  <c r="K1878" i="8"/>
  <c r="K1886" i="8"/>
  <c r="K1894" i="8"/>
  <c r="K1902" i="8"/>
  <c r="K1910" i="8"/>
  <c r="K1918" i="8"/>
  <c r="K1926" i="8"/>
  <c r="K1934" i="8"/>
  <c r="K1942" i="8"/>
  <c r="K1950" i="8"/>
  <c r="K1958" i="8"/>
  <c r="K1966" i="8"/>
  <c r="K1974" i="8"/>
  <c r="K1982" i="8"/>
  <c r="K1990" i="8"/>
  <c r="K1998" i="8"/>
  <c r="K2006" i="8"/>
  <c r="K289" i="8"/>
  <c r="K722" i="8"/>
  <c r="K826" i="8"/>
  <c r="K910" i="8"/>
  <c r="K974" i="8"/>
  <c r="K1030" i="8"/>
  <c r="K1062" i="8"/>
  <c r="K1094" i="8"/>
  <c r="K1126" i="8"/>
  <c r="K1156" i="8"/>
  <c r="K1179" i="8"/>
  <c r="K1198" i="8"/>
  <c r="K1220" i="8"/>
  <c r="K1243" i="8"/>
  <c r="K1262" i="8"/>
  <c r="K1284" i="8"/>
  <c r="K1307" i="8"/>
  <c r="K1326" i="8"/>
  <c r="K1348" i="8"/>
  <c r="K1368" i="8"/>
  <c r="K1384" i="8"/>
  <c r="K1400" i="8"/>
  <c r="K1416" i="8"/>
  <c r="K1432" i="8"/>
  <c r="K1448" i="8"/>
  <c r="K1464" i="8"/>
  <c r="K1496" i="8"/>
  <c r="K1512" i="8"/>
  <c r="K1528" i="8"/>
  <c r="K1540" i="8"/>
  <c r="K1551" i="8"/>
  <c r="K1559" i="8"/>
  <c r="K1567" i="8"/>
  <c r="K1575" i="8"/>
  <c r="K1583" i="8"/>
  <c r="K1591" i="8"/>
  <c r="K1599" i="8"/>
  <c r="K1607" i="8"/>
  <c r="K1615" i="8"/>
  <c r="K1623" i="8"/>
  <c r="K1631" i="8"/>
  <c r="K1639" i="8"/>
  <c r="K1647" i="8"/>
  <c r="K1655" i="8"/>
  <c r="K1663" i="8"/>
  <c r="K1671" i="8"/>
  <c r="K1679" i="8"/>
  <c r="K1687" i="8"/>
  <c r="K1695" i="8"/>
  <c r="K1703" i="8"/>
  <c r="K1711" i="8"/>
  <c r="K1719" i="8"/>
  <c r="K1727" i="8"/>
  <c r="K1743" i="8"/>
  <c r="K1751" i="8"/>
  <c r="K1759" i="8"/>
  <c r="K1767" i="8"/>
  <c r="K1775" i="8"/>
  <c r="K1783" i="8"/>
  <c r="K1791" i="8"/>
  <c r="K1799" i="8"/>
  <c r="K1807" i="8"/>
  <c r="K1815" i="8"/>
  <c r="K1831" i="8"/>
  <c r="K1839" i="8"/>
  <c r="K1847" i="8"/>
  <c r="K1855" i="8"/>
  <c r="K1863" i="8"/>
  <c r="K1871" i="8"/>
  <c r="K1879" i="8"/>
  <c r="K1887" i="8"/>
  <c r="K1895" i="8"/>
  <c r="K1903" i="8"/>
  <c r="K1911" i="8"/>
  <c r="K1919" i="8"/>
  <c r="K1927" i="8"/>
  <c r="K1935" i="8"/>
  <c r="K1943" i="8"/>
  <c r="K1951" i="8"/>
  <c r="K1959" i="8"/>
  <c r="K1967" i="8"/>
  <c r="K1975" i="8"/>
  <c r="K417" i="8"/>
  <c r="K754" i="8"/>
  <c r="K846" i="8"/>
  <c r="K926" i="8"/>
  <c r="K990" i="8"/>
  <c r="K1038" i="8"/>
  <c r="K1070" i="8"/>
  <c r="K1102" i="8"/>
  <c r="K1134" i="8"/>
  <c r="K1163" i="8"/>
  <c r="K1182" i="8"/>
  <c r="K1204" i="8"/>
  <c r="K1227" i="8"/>
  <c r="K1246" i="8"/>
  <c r="K1268" i="8"/>
  <c r="K1291" i="8"/>
  <c r="K1310" i="8"/>
  <c r="K1332" i="8"/>
  <c r="K1355" i="8"/>
  <c r="K1372" i="8"/>
  <c r="K1388" i="8"/>
  <c r="K1404" i="8"/>
  <c r="K1420" i="8"/>
  <c r="K1436" i="8"/>
  <c r="K1452" i="8"/>
  <c r="K1468" i="8"/>
  <c r="K1484" i="8"/>
  <c r="K1500" i="8"/>
  <c r="K1516" i="8"/>
  <c r="K1532" i="8"/>
  <c r="K1543" i="8"/>
  <c r="K1553" i="8"/>
  <c r="K1561" i="8"/>
  <c r="K1569" i="8"/>
  <c r="K1577" i="8"/>
  <c r="K1585" i="8"/>
  <c r="K1593" i="8"/>
  <c r="K1601" i="8"/>
  <c r="K1609" i="8"/>
  <c r="K1617" i="8"/>
  <c r="K1625" i="8"/>
  <c r="K1633" i="8"/>
  <c r="K1641" i="8"/>
  <c r="K1649" i="8"/>
  <c r="K1657" i="8"/>
  <c r="K1665" i="8"/>
  <c r="K1673" i="8"/>
  <c r="K1681" i="8"/>
  <c r="K1689" i="8"/>
  <c r="K1697" i="8"/>
  <c r="K1705" i="8"/>
  <c r="K1713" i="8"/>
  <c r="K1721" i="8"/>
  <c r="K1729" i="8"/>
  <c r="K1737" i="8"/>
  <c r="K1745" i="8"/>
  <c r="K1753" i="8"/>
  <c r="K1761" i="8"/>
  <c r="K2242" i="8"/>
  <c r="K2234" i="8"/>
  <c r="K2226" i="8"/>
  <c r="K2218" i="8"/>
  <c r="K2210" i="8"/>
  <c r="K2202" i="8"/>
  <c r="K2194" i="8"/>
  <c r="K2186" i="8"/>
  <c r="K2178" i="8"/>
  <c r="K2170" i="8"/>
  <c r="K2162" i="8"/>
  <c r="K2154" i="8"/>
  <c r="K2146" i="8"/>
  <c r="K2138" i="8"/>
  <c r="K2130" i="8"/>
  <c r="K2122" i="8"/>
  <c r="K2114" i="8"/>
  <c r="K2106" i="8"/>
  <c r="K2098" i="8"/>
  <c r="K2090" i="8"/>
  <c r="K2082" i="8"/>
  <c r="K2074" i="8"/>
  <c r="K2066" i="8"/>
  <c r="K2058" i="8"/>
  <c r="K2050" i="8"/>
  <c r="K2042" i="8"/>
  <c r="K2034" i="8"/>
  <c r="K2026" i="8"/>
  <c r="K2018" i="8"/>
  <c r="K2009" i="8"/>
  <c r="K1999" i="8"/>
  <c r="K1987" i="8"/>
  <c r="K1977" i="8"/>
  <c r="K1963" i="8"/>
  <c r="K1952" i="8"/>
  <c r="K1938" i="8"/>
  <c r="K1925" i="8"/>
  <c r="K1913" i="8"/>
  <c r="K1899" i="8"/>
  <c r="K1888" i="8"/>
  <c r="K1874" i="8"/>
  <c r="K1861" i="8"/>
  <c r="K1849" i="8"/>
  <c r="K1835" i="8"/>
  <c r="K1824" i="8"/>
  <c r="K1810" i="8"/>
  <c r="K1797" i="8"/>
  <c r="K1785" i="8"/>
  <c r="K1771" i="8"/>
  <c r="K1755" i="8"/>
  <c r="K1736" i="8"/>
  <c r="K1714" i="8"/>
  <c r="K1691" i="8"/>
  <c r="K1672" i="8"/>
  <c r="K1650" i="8"/>
  <c r="K1627" i="8"/>
  <c r="K1608" i="8"/>
  <c r="K1586" i="8"/>
  <c r="K1563" i="8"/>
  <c r="K1542" i="8"/>
  <c r="K1502" i="8"/>
  <c r="K1456" i="8"/>
  <c r="K1419" i="8"/>
  <c r="K1374" i="8"/>
  <c r="K1316" i="8"/>
  <c r="K1267" i="8"/>
  <c r="K1206" i="8"/>
  <c r="K1142" i="8"/>
  <c r="K1068" i="8"/>
  <c r="K939" i="8"/>
  <c r="K545" i="8"/>
  <c r="K2241" i="8"/>
  <c r="K2233" i="8"/>
  <c r="K2225" i="8"/>
  <c r="K2217" i="8"/>
  <c r="K2209" i="8"/>
  <c r="K2201" i="8"/>
  <c r="K2193" i="8"/>
  <c r="K2185" i="8"/>
  <c r="K2177" i="8"/>
  <c r="K2169" i="8"/>
  <c r="K2161" i="8"/>
  <c r="K2153" i="8"/>
  <c r="K2145" i="8"/>
  <c r="K2137" i="8"/>
  <c r="K2129" i="8"/>
  <c r="K2121" i="8"/>
  <c r="K2113" i="8"/>
  <c r="K2105" i="8"/>
  <c r="K2097" i="8"/>
  <c r="K2089" i="8"/>
  <c r="K2081" i="8"/>
  <c r="K2073" i="8"/>
  <c r="K2065" i="8"/>
  <c r="K2057" i="8"/>
  <c r="K2049" i="8"/>
  <c r="K2041" i="8"/>
  <c r="K2033" i="8"/>
  <c r="K2025" i="8"/>
  <c r="K2017" i="8"/>
  <c r="K2008" i="8"/>
  <c r="K1997" i="8"/>
  <c r="K1986" i="8"/>
  <c r="K1976" i="8"/>
  <c r="K1962" i="8"/>
  <c r="K1949" i="8"/>
  <c r="K1937" i="8"/>
  <c r="K1923" i="8"/>
  <c r="K1912" i="8"/>
  <c r="K1898" i="8"/>
  <c r="K1885" i="8"/>
  <c r="K1873" i="8"/>
  <c r="K1859" i="8"/>
  <c r="K1848" i="8"/>
  <c r="K1834" i="8"/>
  <c r="K1821" i="8"/>
  <c r="K1809" i="8"/>
  <c r="K1795" i="8"/>
  <c r="K1784" i="8"/>
  <c r="K1770" i="8"/>
  <c r="K1754" i="8"/>
  <c r="K1731" i="8"/>
  <c r="K1712" i="8"/>
  <c r="K1690" i="8"/>
  <c r="K1667" i="8"/>
  <c r="K1648" i="8"/>
  <c r="K1626" i="8"/>
  <c r="K1603" i="8"/>
  <c r="K1584" i="8"/>
  <c r="K1562" i="8"/>
  <c r="K1535" i="8"/>
  <c r="K1499" i="8"/>
  <c r="K1454" i="8"/>
  <c r="K1408" i="8"/>
  <c r="K1371" i="8"/>
  <c r="K1315" i="8"/>
  <c r="K1252" i="8"/>
  <c r="K1203" i="8"/>
  <c r="K1140" i="8"/>
  <c r="K1046" i="8"/>
  <c r="K923" i="8"/>
  <c r="K513" i="8"/>
  <c r="K2240" i="8"/>
  <c r="K2232" i="8"/>
  <c r="K2224" i="8"/>
  <c r="K2216" i="8"/>
  <c r="K2200" i="8"/>
  <c r="K2192" i="8"/>
  <c r="K2184" i="8"/>
  <c r="K2176" i="8"/>
  <c r="K2168" i="8"/>
  <c r="K2160" i="8"/>
  <c r="K2152" i="8"/>
  <c r="K2144" i="8"/>
  <c r="K2136" i="8"/>
  <c r="K2128" i="8"/>
  <c r="K2120" i="8"/>
  <c r="K2112" i="8"/>
  <c r="K2104" i="8"/>
  <c r="K2096" i="8"/>
  <c r="K2088" i="8"/>
  <c r="K2080" i="8"/>
  <c r="K2072" i="8"/>
  <c r="K2064" i="8"/>
  <c r="K2056" i="8"/>
  <c r="K2048" i="8"/>
  <c r="K2040" i="8"/>
  <c r="K2032" i="8"/>
  <c r="K2024" i="8"/>
  <c r="K2016" i="8"/>
  <c r="K2007" i="8"/>
  <c r="K1995" i="8"/>
  <c r="K1985" i="8"/>
  <c r="K1973" i="8"/>
  <c r="K1961" i="8"/>
  <c r="K1947" i="8"/>
  <c r="K1936" i="8"/>
  <c r="K1922" i="8"/>
  <c r="K1909" i="8"/>
  <c r="K1897" i="8"/>
  <c r="K1883" i="8"/>
  <c r="K1872" i="8"/>
  <c r="K1858" i="8"/>
  <c r="K1845" i="8"/>
  <c r="K1833" i="8"/>
  <c r="K1819" i="8"/>
  <c r="K1808" i="8"/>
  <c r="K1794" i="8"/>
  <c r="K1781" i="8"/>
  <c r="K1769" i="8"/>
  <c r="K1752" i="8"/>
  <c r="K1730" i="8"/>
  <c r="K1707" i="8"/>
  <c r="K1688" i="8"/>
  <c r="K1666" i="8"/>
  <c r="K1643" i="8"/>
  <c r="K1624" i="8"/>
  <c r="K1602" i="8"/>
  <c r="K1579" i="8"/>
  <c r="K1560" i="8"/>
  <c r="K1534" i="8"/>
  <c r="K1488" i="8"/>
  <c r="K1451" i="8"/>
  <c r="K1406" i="8"/>
  <c r="K1358" i="8"/>
  <c r="K1308" i="8"/>
  <c r="K1251" i="8"/>
  <c r="K1188" i="8"/>
  <c r="K1132" i="8"/>
  <c r="K1044" i="8"/>
  <c r="K869" i="8"/>
  <c r="K385" i="8"/>
  <c r="AA13" i="8"/>
  <c r="D52" i="11" l="1"/>
  <c r="D55" i="11"/>
  <c r="D54" i="11"/>
  <c r="D53" i="11"/>
  <c r="D56" i="11"/>
  <c r="C22" i="11"/>
  <c r="C24" i="11"/>
  <c r="C26" i="11"/>
  <c r="C23" i="11"/>
  <c r="C25" i="11"/>
  <c r="D34" i="11"/>
  <c r="D33" i="11"/>
  <c r="AB14" i="8"/>
  <c r="AB15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C27" i="11" l="1"/>
  <c r="D24" i="11" s="1"/>
  <c r="M1608" i="9"/>
  <c r="D26" i="11" l="1"/>
  <c r="D23" i="11"/>
  <c r="D25" i="11"/>
  <c r="D22" i="11"/>
  <c r="L8" i="9"/>
  <c r="L16" i="9"/>
  <c r="L24" i="9"/>
  <c r="L32" i="9"/>
  <c r="L40" i="9"/>
  <c r="L48" i="9"/>
  <c r="L56" i="9"/>
  <c r="L64" i="9"/>
  <c r="L72" i="9"/>
  <c r="L80" i="9"/>
  <c r="L88" i="9"/>
  <c r="L96" i="9"/>
  <c r="L104" i="9"/>
  <c r="L112" i="9"/>
  <c r="L120" i="9"/>
  <c r="L128" i="9"/>
  <c r="L136" i="9"/>
  <c r="L144" i="9"/>
  <c r="L152" i="9"/>
  <c r="L160" i="9"/>
  <c r="L168" i="9"/>
  <c r="L176" i="9"/>
  <c r="L184" i="9"/>
  <c r="L192" i="9"/>
  <c r="L200" i="9"/>
  <c r="L208" i="9"/>
  <c r="L216" i="9"/>
  <c r="L224" i="9"/>
  <c r="L232" i="9"/>
  <c r="L240" i="9"/>
  <c r="L248" i="9"/>
  <c r="L256" i="9"/>
  <c r="L264" i="9"/>
  <c r="L272" i="9"/>
  <c r="L280" i="9"/>
  <c r="L288" i="9"/>
  <c r="L296" i="9"/>
  <c r="L304" i="9"/>
  <c r="L312" i="9"/>
  <c r="L320" i="9"/>
  <c r="L328" i="9"/>
  <c r="L336" i="9"/>
  <c r="L344" i="9"/>
  <c r="L352" i="9"/>
  <c r="L360" i="9"/>
  <c r="L368" i="9"/>
  <c r="L376" i="9"/>
  <c r="L384" i="9"/>
  <c r="L392" i="9"/>
  <c r="L400" i="9"/>
  <c r="L408" i="9"/>
  <c r="L416" i="9"/>
  <c r="L424" i="9"/>
  <c r="L432" i="9"/>
  <c r="L440" i="9"/>
  <c r="L448" i="9"/>
  <c r="L456" i="9"/>
  <c r="L464" i="9"/>
  <c r="L9" i="9"/>
  <c r="L17" i="9"/>
  <c r="L25" i="9"/>
  <c r="L33" i="9"/>
  <c r="L41" i="9"/>
  <c r="L49" i="9"/>
  <c r="L57" i="9"/>
  <c r="L65" i="9"/>
  <c r="L73" i="9"/>
  <c r="L81" i="9"/>
  <c r="L89" i="9"/>
  <c r="L97" i="9"/>
  <c r="L105" i="9"/>
  <c r="L113" i="9"/>
  <c r="L121" i="9"/>
  <c r="L129" i="9"/>
  <c r="L137" i="9"/>
  <c r="L145" i="9"/>
  <c r="L153" i="9"/>
  <c r="L161" i="9"/>
  <c r="L169" i="9"/>
  <c r="L177" i="9"/>
  <c r="L185" i="9"/>
  <c r="L193" i="9"/>
  <c r="L201" i="9"/>
  <c r="L209" i="9"/>
  <c r="L217" i="9"/>
  <c r="L225" i="9"/>
  <c r="L233" i="9"/>
  <c r="L241" i="9"/>
  <c r="L249" i="9"/>
  <c r="L257" i="9"/>
  <c r="L265" i="9"/>
  <c r="L273" i="9"/>
  <c r="L281" i="9"/>
  <c r="L289" i="9"/>
  <c r="L297" i="9"/>
  <c r="L305" i="9"/>
  <c r="L313" i="9"/>
  <c r="L321" i="9"/>
  <c r="L329" i="9"/>
  <c r="L337" i="9"/>
  <c r="L345" i="9"/>
  <c r="L353" i="9"/>
  <c r="L361" i="9"/>
  <c r="L369" i="9"/>
  <c r="L377" i="9"/>
  <c r="L385" i="9"/>
  <c r="L393" i="9"/>
  <c r="L401" i="9"/>
  <c r="L409" i="9"/>
  <c r="L417" i="9"/>
  <c r="L425" i="9"/>
  <c r="L433" i="9"/>
  <c r="L441" i="9"/>
  <c r="L449" i="9"/>
  <c r="L457" i="9"/>
  <c r="L465" i="9"/>
  <c r="L10" i="9"/>
  <c r="L18" i="9"/>
  <c r="L26" i="9"/>
  <c r="L34" i="9"/>
  <c r="L42" i="9"/>
  <c r="L50" i="9"/>
  <c r="L58" i="9"/>
  <c r="L66" i="9"/>
  <c r="L74" i="9"/>
  <c r="L82" i="9"/>
  <c r="L90" i="9"/>
  <c r="L98" i="9"/>
  <c r="L106" i="9"/>
  <c r="L114" i="9"/>
  <c r="L122" i="9"/>
  <c r="L130" i="9"/>
  <c r="L138" i="9"/>
  <c r="L146" i="9"/>
  <c r="L154" i="9"/>
  <c r="L162" i="9"/>
  <c r="L170" i="9"/>
  <c r="L178" i="9"/>
  <c r="L186" i="9"/>
  <c r="L194" i="9"/>
  <c r="L202" i="9"/>
  <c r="L210" i="9"/>
  <c r="L218" i="9"/>
  <c r="L226" i="9"/>
  <c r="L234" i="9"/>
  <c r="L242" i="9"/>
  <c r="L250" i="9"/>
  <c r="L258" i="9"/>
  <c r="L266" i="9"/>
  <c r="L274" i="9"/>
  <c r="L282" i="9"/>
  <c r="L290" i="9"/>
  <c r="L298" i="9"/>
  <c r="L306" i="9"/>
  <c r="L314" i="9"/>
  <c r="L322" i="9"/>
  <c r="L330" i="9"/>
  <c r="L338" i="9"/>
  <c r="L346" i="9"/>
  <c r="L354" i="9"/>
  <c r="L362" i="9"/>
  <c r="L370" i="9"/>
  <c r="L378" i="9"/>
  <c r="L386" i="9"/>
  <c r="L394" i="9"/>
  <c r="L402" i="9"/>
  <c r="L410" i="9"/>
  <c r="L418" i="9"/>
  <c r="L426" i="9"/>
  <c r="L434" i="9"/>
  <c r="L442" i="9"/>
  <c r="L450" i="9"/>
  <c r="L458" i="9"/>
  <c r="L466" i="9"/>
  <c r="L3" i="9"/>
  <c r="L11" i="9"/>
  <c r="L19" i="9"/>
  <c r="L27" i="9"/>
  <c r="L35" i="9"/>
  <c r="L43" i="9"/>
  <c r="L51" i="9"/>
  <c r="L59" i="9"/>
  <c r="L67" i="9"/>
  <c r="L75" i="9"/>
  <c r="L83" i="9"/>
  <c r="L91" i="9"/>
  <c r="L99" i="9"/>
  <c r="L107" i="9"/>
  <c r="L115" i="9"/>
  <c r="L123" i="9"/>
  <c r="L131" i="9"/>
  <c r="L139" i="9"/>
  <c r="L147" i="9"/>
  <c r="L155" i="9"/>
  <c r="L163" i="9"/>
  <c r="L171" i="9"/>
  <c r="L179" i="9"/>
  <c r="L187" i="9"/>
  <c r="L195" i="9"/>
  <c r="L203" i="9"/>
  <c r="L211" i="9"/>
  <c r="L219" i="9"/>
  <c r="L227" i="9"/>
  <c r="L235" i="9"/>
  <c r="L243" i="9"/>
  <c r="L251" i="9"/>
  <c r="L259" i="9"/>
  <c r="L267" i="9"/>
  <c r="L275" i="9"/>
  <c r="L283" i="9"/>
  <c r="L291" i="9"/>
  <c r="L299" i="9"/>
  <c r="L307" i="9"/>
  <c r="L315" i="9"/>
  <c r="L323" i="9"/>
  <c r="L331" i="9"/>
  <c r="L339" i="9"/>
  <c r="L347" i="9"/>
  <c r="L355" i="9"/>
  <c r="L363" i="9"/>
  <c r="L371" i="9"/>
  <c r="L379" i="9"/>
  <c r="L387" i="9"/>
  <c r="L395" i="9"/>
  <c r="L403" i="9"/>
  <c r="L411" i="9"/>
  <c r="L419" i="9"/>
  <c r="L427" i="9"/>
  <c r="L435" i="9"/>
  <c r="L443" i="9"/>
  <c r="L451" i="9"/>
  <c r="L459" i="9"/>
  <c r="L467" i="9"/>
  <c r="L4" i="9"/>
  <c r="L12" i="9"/>
  <c r="L20" i="9"/>
  <c r="L28" i="9"/>
  <c r="L36" i="9"/>
  <c r="L44" i="9"/>
  <c r="L52" i="9"/>
  <c r="L60" i="9"/>
  <c r="L68" i="9"/>
  <c r="L76" i="9"/>
  <c r="L84" i="9"/>
  <c r="L92" i="9"/>
  <c r="L100" i="9"/>
  <c r="L108" i="9"/>
  <c r="L116" i="9"/>
  <c r="L124" i="9"/>
  <c r="L132" i="9"/>
  <c r="L140" i="9"/>
  <c r="L148" i="9"/>
  <c r="L156" i="9"/>
  <c r="L164" i="9"/>
  <c r="L172" i="9"/>
  <c r="L180" i="9"/>
  <c r="L188" i="9"/>
  <c r="L196" i="9"/>
  <c r="L204" i="9"/>
  <c r="L212" i="9"/>
  <c r="L220" i="9"/>
  <c r="L228" i="9"/>
  <c r="L236" i="9"/>
  <c r="L244" i="9"/>
  <c r="L252" i="9"/>
  <c r="L260" i="9"/>
  <c r="L268" i="9"/>
  <c r="L276" i="9"/>
  <c r="L284" i="9"/>
  <c r="L292" i="9"/>
  <c r="L300" i="9"/>
  <c r="L308" i="9"/>
  <c r="L316" i="9"/>
  <c r="L324" i="9"/>
  <c r="L332" i="9"/>
  <c r="L340" i="9"/>
  <c r="L348" i="9"/>
  <c r="L356" i="9"/>
  <c r="L364" i="9"/>
  <c r="L372" i="9"/>
  <c r="L380" i="9"/>
  <c r="L388" i="9"/>
  <c r="L396" i="9"/>
  <c r="L404" i="9"/>
  <c r="L412" i="9"/>
  <c r="L420" i="9"/>
  <c r="L428" i="9"/>
  <c r="L436" i="9"/>
  <c r="L444" i="9"/>
  <c r="L452" i="9"/>
  <c r="L460" i="9"/>
  <c r="L468" i="9"/>
  <c r="L5" i="9"/>
  <c r="L13" i="9"/>
  <c r="L21" i="9"/>
  <c r="L29" i="9"/>
  <c r="L37" i="9"/>
  <c r="L45" i="9"/>
  <c r="L53" i="9"/>
  <c r="L61" i="9"/>
  <c r="L69" i="9"/>
  <c r="L77" i="9"/>
  <c r="L85" i="9"/>
  <c r="L93" i="9"/>
  <c r="L101" i="9"/>
  <c r="L109" i="9"/>
  <c r="L117" i="9"/>
  <c r="L125" i="9"/>
  <c r="L133" i="9"/>
  <c r="L141" i="9"/>
  <c r="L149" i="9"/>
  <c r="L157" i="9"/>
  <c r="L165" i="9"/>
  <c r="L173" i="9"/>
  <c r="L181" i="9"/>
  <c r="L189" i="9"/>
  <c r="L197" i="9"/>
  <c r="L205" i="9"/>
  <c r="L213" i="9"/>
  <c r="L221" i="9"/>
  <c r="L229" i="9"/>
  <c r="L237" i="9"/>
  <c r="L245" i="9"/>
  <c r="L253" i="9"/>
  <c r="L261" i="9"/>
  <c r="L269" i="9"/>
  <c r="L277" i="9"/>
  <c r="L285" i="9"/>
  <c r="L293" i="9"/>
  <c r="L301" i="9"/>
  <c r="L309" i="9"/>
  <c r="L317" i="9"/>
  <c r="L325" i="9"/>
  <c r="L333" i="9"/>
  <c r="L341" i="9"/>
  <c r="L349" i="9"/>
  <c r="L357" i="9"/>
  <c r="L365" i="9"/>
  <c r="L373" i="9"/>
  <c r="L381" i="9"/>
  <c r="L389" i="9"/>
  <c r="L397" i="9"/>
  <c r="L405" i="9"/>
  <c r="L413" i="9"/>
  <c r="L421" i="9"/>
  <c r="L429" i="9"/>
  <c r="L437" i="9"/>
  <c r="L445" i="9"/>
  <c r="L453" i="9"/>
  <c r="L461" i="9"/>
  <c r="L469" i="9"/>
  <c r="L31" i="9"/>
  <c r="L63" i="9"/>
  <c r="L95" i="9"/>
  <c r="L127" i="9"/>
  <c r="L159" i="9"/>
  <c r="L191" i="9"/>
  <c r="L223" i="9"/>
  <c r="L255" i="9"/>
  <c r="L287" i="9"/>
  <c r="L319" i="9"/>
  <c r="L351" i="9"/>
  <c r="L383" i="9"/>
  <c r="L415" i="9"/>
  <c r="L447" i="9"/>
  <c r="L473" i="9"/>
  <c r="L481" i="9"/>
  <c r="L489" i="9"/>
  <c r="L497" i="9"/>
  <c r="L505" i="9"/>
  <c r="L513" i="9"/>
  <c r="L521" i="9"/>
  <c r="L529" i="9"/>
  <c r="L537" i="9"/>
  <c r="L545" i="9"/>
  <c r="L553" i="9"/>
  <c r="L561" i="9"/>
  <c r="L569" i="9"/>
  <c r="L577" i="9"/>
  <c r="L585" i="9"/>
  <c r="L593" i="9"/>
  <c r="L601" i="9"/>
  <c r="L609" i="9"/>
  <c r="L617" i="9"/>
  <c r="L625" i="9"/>
  <c r="L633" i="9"/>
  <c r="L641" i="9"/>
  <c r="L649" i="9"/>
  <c r="L657" i="9"/>
  <c r="L665" i="9"/>
  <c r="L673" i="9"/>
  <c r="L681" i="9"/>
  <c r="L689" i="9"/>
  <c r="L697" i="9"/>
  <c r="L705" i="9"/>
  <c r="L713" i="9"/>
  <c r="L721" i="9"/>
  <c r="L729" i="9"/>
  <c r="L737" i="9"/>
  <c r="L745" i="9"/>
  <c r="L753" i="9"/>
  <c r="L761" i="9"/>
  <c r="L769" i="9"/>
  <c r="L777" i="9"/>
  <c r="L785" i="9"/>
  <c r="L793" i="9"/>
  <c r="L801" i="9"/>
  <c r="L809" i="9"/>
  <c r="L817" i="9"/>
  <c r="L825" i="9"/>
  <c r="L833" i="9"/>
  <c r="L841" i="9"/>
  <c r="L849" i="9"/>
  <c r="L857" i="9"/>
  <c r="L865" i="9"/>
  <c r="L873" i="9"/>
  <c r="L881" i="9"/>
  <c r="L889" i="9"/>
  <c r="L897" i="9"/>
  <c r="L905" i="9"/>
  <c r="L913" i="9"/>
  <c r="L921" i="9"/>
  <c r="L929" i="9"/>
  <c r="L937" i="9"/>
  <c r="L945" i="9"/>
  <c r="L953" i="9"/>
  <c r="L961" i="9"/>
  <c r="L969" i="9"/>
  <c r="L977" i="9"/>
  <c r="L985" i="9"/>
  <c r="L993" i="9"/>
  <c r="L1001" i="9"/>
  <c r="L1009" i="9"/>
  <c r="L1017" i="9"/>
  <c r="L1025" i="9"/>
  <c r="L1033" i="9"/>
  <c r="L1041" i="9"/>
  <c r="L1049" i="9"/>
  <c r="L1057" i="9"/>
  <c r="L1065" i="9"/>
  <c r="L1073" i="9"/>
  <c r="L1081" i="9"/>
  <c r="L1089" i="9"/>
  <c r="L1097" i="9"/>
  <c r="L1105" i="9"/>
  <c r="L1113" i="9"/>
  <c r="L1121" i="9"/>
  <c r="L1129" i="9"/>
  <c r="L1137" i="9"/>
  <c r="L1145" i="9"/>
  <c r="L1153" i="9"/>
  <c r="L1161" i="9"/>
  <c r="L1169" i="9"/>
  <c r="L1177" i="9"/>
  <c r="L1185" i="9"/>
  <c r="L1193" i="9"/>
  <c r="L1201" i="9"/>
  <c r="L1209" i="9"/>
  <c r="L1217" i="9"/>
  <c r="L1225" i="9"/>
  <c r="L1233" i="9"/>
  <c r="L1241" i="9"/>
  <c r="L1249" i="9"/>
  <c r="L1257" i="9"/>
  <c r="L1265" i="9"/>
  <c r="L1273" i="9"/>
  <c r="L1281" i="9"/>
  <c r="L1289" i="9"/>
  <c r="L1297" i="9"/>
  <c r="L1305" i="9"/>
  <c r="L1313" i="9"/>
  <c r="L1321" i="9"/>
  <c r="L1329" i="9"/>
  <c r="L1337" i="9"/>
  <c r="L1345" i="9"/>
  <c r="L1353" i="9"/>
  <c r="L1361" i="9"/>
  <c r="L1369" i="9"/>
  <c r="L1377" i="9"/>
  <c r="L1385" i="9"/>
  <c r="L1393" i="9"/>
  <c r="L1401" i="9"/>
  <c r="L1409" i="9"/>
  <c r="L1417" i="9"/>
  <c r="L1425" i="9"/>
  <c r="L1433" i="9"/>
  <c r="L1441" i="9"/>
  <c r="L1449" i="9"/>
  <c r="L1457" i="9"/>
  <c r="L1465" i="9"/>
  <c r="L1473" i="9"/>
  <c r="L1481" i="9"/>
  <c r="L1489" i="9"/>
  <c r="L1497" i="9"/>
  <c r="L1505" i="9"/>
  <c r="L1513" i="9"/>
  <c r="L1521" i="9"/>
  <c r="L1529" i="9"/>
  <c r="L1537" i="9"/>
  <c r="L1545" i="9"/>
  <c r="L1553" i="9"/>
  <c r="L1561" i="9"/>
  <c r="L1569" i="9"/>
  <c r="L6" i="9"/>
  <c r="L38" i="9"/>
  <c r="L70" i="9"/>
  <c r="L102" i="9"/>
  <c r="L134" i="9"/>
  <c r="L166" i="9"/>
  <c r="L198" i="9"/>
  <c r="L230" i="9"/>
  <c r="L262" i="9"/>
  <c r="L294" i="9"/>
  <c r="L326" i="9"/>
  <c r="L358" i="9"/>
  <c r="L390" i="9"/>
  <c r="L422" i="9"/>
  <c r="L454" i="9"/>
  <c r="L474" i="9"/>
  <c r="L482" i="9"/>
  <c r="L490" i="9"/>
  <c r="L498" i="9"/>
  <c r="L506" i="9"/>
  <c r="L514" i="9"/>
  <c r="L522" i="9"/>
  <c r="L530" i="9"/>
  <c r="L538" i="9"/>
  <c r="L546" i="9"/>
  <c r="L554" i="9"/>
  <c r="L562" i="9"/>
  <c r="L570" i="9"/>
  <c r="L578" i="9"/>
  <c r="L586" i="9"/>
  <c r="L594" i="9"/>
  <c r="L602" i="9"/>
  <c r="L610" i="9"/>
  <c r="L618" i="9"/>
  <c r="L626" i="9"/>
  <c r="L634" i="9"/>
  <c r="L642" i="9"/>
  <c r="L650" i="9"/>
  <c r="L658" i="9"/>
  <c r="L666" i="9"/>
  <c r="L674" i="9"/>
  <c r="L682" i="9"/>
  <c r="L690" i="9"/>
  <c r="L698" i="9"/>
  <c r="L706" i="9"/>
  <c r="L714" i="9"/>
  <c r="L722" i="9"/>
  <c r="L730" i="9"/>
  <c r="L738" i="9"/>
  <c r="L746" i="9"/>
  <c r="L754" i="9"/>
  <c r="L762" i="9"/>
  <c r="L770" i="9"/>
  <c r="L778" i="9"/>
  <c r="L786" i="9"/>
  <c r="L794" i="9"/>
  <c r="L802" i="9"/>
  <c r="L810" i="9"/>
  <c r="L818" i="9"/>
  <c r="L826" i="9"/>
  <c r="L834" i="9"/>
  <c r="L842" i="9"/>
  <c r="L850" i="9"/>
  <c r="L858" i="9"/>
  <c r="L866" i="9"/>
  <c r="L874" i="9"/>
  <c r="L882" i="9"/>
  <c r="L890" i="9"/>
  <c r="L898" i="9"/>
  <c r="L906" i="9"/>
  <c r="L914" i="9"/>
  <c r="L922" i="9"/>
  <c r="L930" i="9"/>
  <c r="L938" i="9"/>
  <c r="L946" i="9"/>
  <c r="L954" i="9"/>
  <c r="L962" i="9"/>
  <c r="L970" i="9"/>
  <c r="L978" i="9"/>
  <c r="L986" i="9"/>
  <c r="L994" i="9"/>
  <c r="L1002" i="9"/>
  <c r="L1010" i="9"/>
  <c r="L1018" i="9"/>
  <c r="L1026" i="9"/>
  <c r="L1034" i="9"/>
  <c r="L1042" i="9"/>
  <c r="L1050" i="9"/>
  <c r="L1058" i="9"/>
  <c r="L1066" i="9"/>
  <c r="L1074" i="9"/>
  <c r="L1082" i="9"/>
  <c r="L1090" i="9"/>
  <c r="L1098" i="9"/>
  <c r="L1106" i="9"/>
  <c r="L1114" i="9"/>
  <c r="L1122" i="9"/>
  <c r="L1130" i="9"/>
  <c r="L1138" i="9"/>
  <c r="L1146" i="9"/>
  <c r="L1154" i="9"/>
  <c r="L1162" i="9"/>
  <c r="L1170" i="9"/>
  <c r="L1178" i="9"/>
  <c r="L1186" i="9"/>
  <c r="L1194" i="9"/>
  <c r="L1202" i="9"/>
  <c r="L1210" i="9"/>
  <c r="L1218" i="9"/>
  <c r="L1226" i="9"/>
  <c r="L1234" i="9"/>
  <c r="L1242" i="9"/>
  <c r="L1250" i="9"/>
  <c r="L1258" i="9"/>
  <c r="L1266" i="9"/>
  <c r="L1274" i="9"/>
  <c r="L1282" i="9"/>
  <c r="L1290" i="9"/>
  <c r="L1298" i="9"/>
  <c r="L1306" i="9"/>
  <c r="L1314" i="9"/>
  <c r="L1322" i="9"/>
  <c r="L1330" i="9"/>
  <c r="L1338" i="9"/>
  <c r="L1346" i="9"/>
  <c r="L1354" i="9"/>
  <c r="L1362" i="9"/>
  <c r="L1370" i="9"/>
  <c r="L1378" i="9"/>
  <c r="L1386" i="9"/>
  <c r="L1394" i="9"/>
  <c r="L1402" i="9"/>
  <c r="L1410" i="9"/>
  <c r="L1418" i="9"/>
  <c r="L1426" i="9"/>
  <c r="L1434" i="9"/>
  <c r="L1442" i="9"/>
  <c r="L1450" i="9"/>
  <c r="L1458" i="9"/>
  <c r="L1466" i="9"/>
  <c r="L1474" i="9"/>
  <c r="L1482" i="9"/>
  <c r="L1490" i="9"/>
  <c r="L1498" i="9"/>
  <c r="L1506" i="9"/>
  <c r="L1514" i="9"/>
  <c r="L1522" i="9"/>
  <c r="L1530" i="9"/>
  <c r="L1538" i="9"/>
  <c r="L1546" i="9"/>
  <c r="L1554" i="9"/>
  <c r="L1562" i="9"/>
  <c r="L7" i="9"/>
  <c r="L39" i="9"/>
  <c r="L71" i="9"/>
  <c r="L103" i="9"/>
  <c r="L135" i="9"/>
  <c r="L167" i="9"/>
  <c r="L199" i="9"/>
  <c r="L231" i="9"/>
  <c r="L263" i="9"/>
  <c r="L295" i="9"/>
  <c r="L327" i="9"/>
  <c r="L359" i="9"/>
  <c r="L391" i="9"/>
  <c r="L423" i="9"/>
  <c r="L455" i="9"/>
  <c r="L475" i="9"/>
  <c r="L483" i="9"/>
  <c r="L491" i="9"/>
  <c r="L499" i="9"/>
  <c r="L507" i="9"/>
  <c r="L515" i="9"/>
  <c r="L523" i="9"/>
  <c r="L531" i="9"/>
  <c r="L539" i="9"/>
  <c r="L547" i="9"/>
  <c r="L555" i="9"/>
  <c r="L563" i="9"/>
  <c r="L571" i="9"/>
  <c r="L579" i="9"/>
  <c r="L587" i="9"/>
  <c r="L595" i="9"/>
  <c r="L603" i="9"/>
  <c r="L611" i="9"/>
  <c r="L619" i="9"/>
  <c r="L627" i="9"/>
  <c r="L635" i="9"/>
  <c r="L643" i="9"/>
  <c r="L651" i="9"/>
  <c r="L659" i="9"/>
  <c r="L667" i="9"/>
  <c r="L675" i="9"/>
  <c r="L683" i="9"/>
  <c r="L691" i="9"/>
  <c r="L699" i="9"/>
  <c r="L707" i="9"/>
  <c r="L715" i="9"/>
  <c r="L723" i="9"/>
  <c r="L731" i="9"/>
  <c r="L739" i="9"/>
  <c r="L747" i="9"/>
  <c r="L755" i="9"/>
  <c r="L763" i="9"/>
  <c r="L771" i="9"/>
  <c r="L779" i="9"/>
  <c r="L787" i="9"/>
  <c r="L795" i="9"/>
  <c r="L803" i="9"/>
  <c r="L811" i="9"/>
  <c r="L819" i="9"/>
  <c r="L827" i="9"/>
  <c r="L835" i="9"/>
  <c r="L843" i="9"/>
  <c r="L851" i="9"/>
  <c r="L859" i="9"/>
  <c r="L867" i="9"/>
  <c r="L875" i="9"/>
  <c r="L883" i="9"/>
  <c r="L891" i="9"/>
  <c r="L899" i="9"/>
  <c r="L907" i="9"/>
  <c r="L915" i="9"/>
  <c r="L923" i="9"/>
  <c r="L931" i="9"/>
  <c r="L939" i="9"/>
  <c r="L947" i="9"/>
  <c r="L955" i="9"/>
  <c r="L963" i="9"/>
  <c r="L971" i="9"/>
  <c r="L979" i="9"/>
  <c r="L987" i="9"/>
  <c r="L995" i="9"/>
  <c r="L1003" i="9"/>
  <c r="L1011" i="9"/>
  <c r="L1019" i="9"/>
  <c r="L1027" i="9"/>
  <c r="L1035" i="9"/>
  <c r="L1043" i="9"/>
  <c r="L1051" i="9"/>
  <c r="L1059" i="9"/>
  <c r="L1067" i="9"/>
  <c r="L1075" i="9"/>
  <c r="L1083" i="9"/>
  <c r="L1091" i="9"/>
  <c r="L1099" i="9"/>
  <c r="L1107" i="9"/>
  <c r="L1115" i="9"/>
  <c r="L1123" i="9"/>
  <c r="L1131" i="9"/>
  <c r="L1139" i="9"/>
  <c r="L1147" i="9"/>
  <c r="L1155" i="9"/>
  <c r="L1163" i="9"/>
  <c r="L1171" i="9"/>
  <c r="L1179" i="9"/>
  <c r="L1187" i="9"/>
  <c r="L1195" i="9"/>
  <c r="L1203" i="9"/>
  <c r="L1211" i="9"/>
  <c r="L1219" i="9"/>
  <c r="L1227" i="9"/>
  <c r="L1235" i="9"/>
  <c r="L1243" i="9"/>
  <c r="L1251" i="9"/>
  <c r="L1259" i="9"/>
  <c r="L1267" i="9"/>
  <c r="L1275" i="9"/>
  <c r="L1283" i="9"/>
  <c r="L1291" i="9"/>
  <c r="L1299" i="9"/>
  <c r="L1307" i="9"/>
  <c r="L1315" i="9"/>
  <c r="L1323" i="9"/>
  <c r="L1331" i="9"/>
  <c r="L1339" i="9"/>
  <c r="L1347" i="9"/>
  <c r="L1355" i="9"/>
  <c r="L1363" i="9"/>
  <c r="L1371" i="9"/>
  <c r="L1379" i="9"/>
  <c r="L1387" i="9"/>
  <c r="L1395" i="9"/>
  <c r="L1403" i="9"/>
  <c r="L1411" i="9"/>
  <c r="L1419" i="9"/>
  <c r="L1427" i="9"/>
  <c r="L1435" i="9"/>
  <c r="L1443" i="9"/>
  <c r="L1451" i="9"/>
  <c r="L1459" i="9"/>
  <c r="L1467" i="9"/>
  <c r="L1475" i="9"/>
  <c r="L1483" i="9"/>
  <c r="L1491" i="9"/>
  <c r="L1499" i="9"/>
  <c r="L1507" i="9"/>
  <c r="L1515" i="9"/>
  <c r="L1523" i="9"/>
  <c r="L1531" i="9"/>
  <c r="L1539" i="9"/>
  <c r="L14" i="9"/>
  <c r="L46" i="9"/>
  <c r="L78" i="9"/>
  <c r="L110" i="9"/>
  <c r="L142" i="9"/>
  <c r="L174" i="9"/>
  <c r="L206" i="9"/>
  <c r="L238" i="9"/>
  <c r="L270" i="9"/>
  <c r="L302" i="9"/>
  <c r="L334" i="9"/>
  <c r="L366" i="9"/>
  <c r="L398" i="9"/>
  <c r="L430" i="9"/>
  <c r="L462" i="9"/>
  <c r="L476" i="9"/>
  <c r="L484" i="9"/>
  <c r="L492" i="9"/>
  <c r="L500" i="9"/>
  <c r="L508" i="9"/>
  <c r="L516" i="9"/>
  <c r="L524" i="9"/>
  <c r="L532" i="9"/>
  <c r="L540" i="9"/>
  <c r="L548" i="9"/>
  <c r="L556" i="9"/>
  <c r="L564" i="9"/>
  <c r="L572" i="9"/>
  <c r="L580" i="9"/>
  <c r="L588" i="9"/>
  <c r="L596" i="9"/>
  <c r="L604" i="9"/>
  <c r="L612" i="9"/>
  <c r="L620" i="9"/>
  <c r="L628" i="9"/>
  <c r="L636" i="9"/>
  <c r="L644" i="9"/>
  <c r="L652" i="9"/>
  <c r="L660" i="9"/>
  <c r="L668" i="9"/>
  <c r="L676" i="9"/>
  <c r="L684" i="9"/>
  <c r="L692" i="9"/>
  <c r="L700" i="9"/>
  <c r="L708" i="9"/>
  <c r="L716" i="9"/>
  <c r="L724" i="9"/>
  <c r="L732" i="9"/>
  <c r="L740" i="9"/>
  <c r="L748" i="9"/>
  <c r="L756" i="9"/>
  <c r="L764" i="9"/>
  <c r="L772" i="9"/>
  <c r="L780" i="9"/>
  <c r="L788" i="9"/>
  <c r="L796" i="9"/>
  <c r="L804" i="9"/>
  <c r="L812" i="9"/>
  <c r="L820" i="9"/>
  <c r="L828" i="9"/>
  <c r="L836" i="9"/>
  <c r="L844" i="9"/>
  <c r="L852" i="9"/>
  <c r="L860" i="9"/>
  <c r="L868" i="9"/>
  <c r="L876" i="9"/>
  <c r="L884" i="9"/>
  <c r="L892" i="9"/>
  <c r="L900" i="9"/>
  <c r="L908" i="9"/>
  <c r="L916" i="9"/>
  <c r="L924" i="9"/>
  <c r="L932" i="9"/>
  <c r="L940" i="9"/>
  <c r="L948" i="9"/>
  <c r="L956" i="9"/>
  <c r="L964" i="9"/>
  <c r="L972" i="9"/>
  <c r="L980" i="9"/>
  <c r="L988" i="9"/>
  <c r="L996" i="9"/>
  <c r="L1004" i="9"/>
  <c r="L1012" i="9"/>
  <c r="L1020" i="9"/>
  <c r="L1028" i="9"/>
  <c r="L1036" i="9"/>
  <c r="L1044" i="9"/>
  <c r="L1052" i="9"/>
  <c r="L1060" i="9"/>
  <c r="L1068" i="9"/>
  <c r="L1076" i="9"/>
  <c r="L1084" i="9"/>
  <c r="L1092" i="9"/>
  <c r="L1100" i="9"/>
  <c r="L1108" i="9"/>
  <c r="L1116" i="9"/>
  <c r="L1124" i="9"/>
  <c r="L1132" i="9"/>
  <c r="L1140" i="9"/>
  <c r="L1148" i="9"/>
  <c r="L1156" i="9"/>
  <c r="L1164" i="9"/>
  <c r="L1172" i="9"/>
  <c r="L1180" i="9"/>
  <c r="L1188" i="9"/>
  <c r="L1196" i="9"/>
  <c r="L1204" i="9"/>
  <c r="L1212" i="9"/>
  <c r="L1220" i="9"/>
  <c r="L1228" i="9"/>
  <c r="L1236" i="9"/>
  <c r="L1244" i="9"/>
  <c r="L1252" i="9"/>
  <c r="L1260" i="9"/>
  <c r="L1268" i="9"/>
  <c r="L1276" i="9"/>
  <c r="L1284" i="9"/>
  <c r="L1292" i="9"/>
  <c r="L1300" i="9"/>
  <c r="L1308" i="9"/>
  <c r="L1316" i="9"/>
  <c r="L1324" i="9"/>
  <c r="L1332" i="9"/>
  <c r="L1340" i="9"/>
  <c r="L1348" i="9"/>
  <c r="L1356" i="9"/>
  <c r="L1364" i="9"/>
  <c r="L1372" i="9"/>
  <c r="L1380" i="9"/>
  <c r="L1388" i="9"/>
  <c r="L1396" i="9"/>
  <c r="L1404" i="9"/>
  <c r="L1412" i="9"/>
  <c r="L1420" i="9"/>
  <c r="L1428" i="9"/>
  <c r="L1436" i="9"/>
  <c r="L1444" i="9"/>
  <c r="L1452" i="9"/>
  <c r="L1460" i="9"/>
  <c r="L1468" i="9"/>
  <c r="L1476" i="9"/>
  <c r="L1484" i="9"/>
  <c r="L1492" i="9"/>
  <c r="L1500" i="9"/>
  <c r="L1508" i="9"/>
  <c r="L1516" i="9"/>
  <c r="L1524" i="9"/>
  <c r="L1532" i="9"/>
  <c r="L1540" i="9"/>
  <c r="L1548" i="9"/>
  <c r="L15" i="9"/>
  <c r="L47" i="9"/>
  <c r="L79" i="9"/>
  <c r="L111" i="9"/>
  <c r="L143" i="9"/>
  <c r="L175" i="9"/>
  <c r="L207" i="9"/>
  <c r="L239" i="9"/>
  <c r="L271" i="9"/>
  <c r="L303" i="9"/>
  <c r="L335" i="9"/>
  <c r="L367" i="9"/>
  <c r="L399" i="9"/>
  <c r="L431" i="9"/>
  <c r="L463" i="9"/>
  <c r="L477" i="9"/>
  <c r="L485" i="9"/>
  <c r="L493" i="9"/>
  <c r="L501" i="9"/>
  <c r="L509" i="9"/>
  <c r="L517" i="9"/>
  <c r="L525" i="9"/>
  <c r="L533" i="9"/>
  <c r="L541" i="9"/>
  <c r="L549" i="9"/>
  <c r="L557" i="9"/>
  <c r="L565" i="9"/>
  <c r="L573" i="9"/>
  <c r="L581" i="9"/>
  <c r="L589" i="9"/>
  <c r="L597" i="9"/>
  <c r="L605" i="9"/>
  <c r="L613" i="9"/>
  <c r="L621" i="9"/>
  <c r="L629" i="9"/>
  <c r="L637" i="9"/>
  <c r="L645" i="9"/>
  <c r="L653" i="9"/>
  <c r="L661" i="9"/>
  <c r="L669" i="9"/>
  <c r="L677" i="9"/>
  <c r="L685" i="9"/>
  <c r="L693" i="9"/>
  <c r="L701" i="9"/>
  <c r="L709" i="9"/>
  <c r="L717" i="9"/>
  <c r="L725" i="9"/>
  <c r="L733" i="9"/>
  <c r="L741" i="9"/>
  <c r="L749" i="9"/>
  <c r="L757" i="9"/>
  <c r="L765" i="9"/>
  <c r="L773" i="9"/>
  <c r="L781" i="9"/>
  <c r="L789" i="9"/>
  <c r="L797" i="9"/>
  <c r="L805" i="9"/>
  <c r="L813" i="9"/>
  <c r="L821" i="9"/>
  <c r="L829" i="9"/>
  <c r="L837" i="9"/>
  <c r="L845" i="9"/>
  <c r="L853" i="9"/>
  <c r="L861" i="9"/>
  <c r="L869" i="9"/>
  <c r="L877" i="9"/>
  <c r="L885" i="9"/>
  <c r="L893" i="9"/>
  <c r="L901" i="9"/>
  <c r="L909" i="9"/>
  <c r="L917" i="9"/>
  <c r="L925" i="9"/>
  <c r="L933" i="9"/>
  <c r="L941" i="9"/>
  <c r="L949" i="9"/>
  <c r="L957" i="9"/>
  <c r="L965" i="9"/>
  <c r="L973" i="9"/>
  <c r="L981" i="9"/>
  <c r="L989" i="9"/>
  <c r="L997" i="9"/>
  <c r="L1005" i="9"/>
  <c r="L1013" i="9"/>
  <c r="L1021" i="9"/>
  <c r="L1029" i="9"/>
  <c r="L1037" i="9"/>
  <c r="L1045" i="9"/>
  <c r="L1053" i="9"/>
  <c r="L1061" i="9"/>
  <c r="L1069" i="9"/>
  <c r="L1077" i="9"/>
  <c r="L1085" i="9"/>
  <c r="L1093" i="9"/>
  <c r="L1101" i="9"/>
  <c r="L1109" i="9"/>
  <c r="L1117" i="9"/>
  <c r="L1125" i="9"/>
  <c r="L1133" i="9"/>
  <c r="L1141" i="9"/>
  <c r="L1149" i="9"/>
  <c r="L1157" i="9"/>
  <c r="L1165" i="9"/>
  <c r="L1173" i="9"/>
  <c r="L1181" i="9"/>
  <c r="L1189" i="9"/>
  <c r="L1197" i="9"/>
  <c r="L1205" i="9"/>
  <c r="L1213" i="9"/>
  <c r="L1221" i="9"/>
  <c r="L1229" i="9"/>
  <c r="L1237" i="9"/>
  <c r="L1245" i="9"/>
  <c r="L1253" i="9"/>
  <c r="L1261" i="9"/>
  <c r="L1269" i="9"/>
  <c r="L1277" i="9"/>
  <c r="L1285" i="9"/>
  <c r="L1293" i="9"/>
  <c r="L1301" i="9"/>
  <c r="L1309" i="9"/>
  <c r="L1317" i="9"/>
  <c r="L1325" i="9"/>
  <c r="L1333" i="9"/>
  <c r="L1341" i="9"/>
  <c r="L1349" i="9"/>
  <c r="L1357" i="9"/>
  <c r="L1365" i="9"/>
  <c r="L1373" i="9"/>
  <c r="L1381" i="9"/>
  <c r="L1389" i="9"/>
  <c r="L1397" i="9"/>
  <c r="L1405" i="9"/>
  <c r="L1413" i="9"/>
  <c r="L1421" i="9"/>
  <c r="L1429" i="9"/>
  <c r="L1437" i="9"/>
  <c r="L1445" i="9"/>
  <c r="L1453" i="9"/>
  <c r="L1461" i="9"/>
  <c r="L1469" i="9"/>
  <c r="L1477" i="9"/>
  <c r="L1485" i="9"/>
  <c r="L1493" i="9"/>
  <c r="L1501" i="9"/>
  <c r="L1509" i="9"/>
  <c r="L1517" i="9"/>
  <c r="L1525" i="9"/>
  <c r="L1533" i="9"/>
  <c r="L1541" i="9"/>
  <c r="L1549" i="9"/>
  <c r="L22" i="9"/>
  <c r="L54" i="9"/>
  <c r="L86" i="9"/>
  <c r="L118" i="9"/>
  <c r="L150" i="9"/>
  <c r="L182" i="9"/>
  <c r="L214" i="9"/>
  <c r="L246" i="9"/>
  <c r="L278" i="9"/>
  <c r="L310" i="9"/>
  <c r="L342" i="9"/>
  <c r="L374" i="9"/>
  <c r="L406" i="9"/>
  <c r="L438" i="9"/>
  <c r="L470" i="9"/>
  <c r="L478" i="9"/>
  <c r="L486" i="9"/>
  <c r="L494" i="9"/>
  <c r="L502" i="9"/>
  <c r="L510" i="9"/>
  <c r="L518" i="9"/>
  <c r="L526" i="9"/>
  <c r="L534" i="9"/>
  <c r="L542" i="9"/>
  <c r="L550" i="9"/>
  <c r="L558" i="9"/>
  <c r="L566" i="9"/>
  <c r="L574" i="9"/>
  <c r="L582" i="9"/>
  <c r="L590" i="9"/>
  <c r="L598" i="9"/>
  <c r="L606" i="9"/>
  <c r="L614" i="9"/>
  <c r="L622" i="9"/>
  <c r="L630" i="9"/>
  <c r="L638" i="9"/>
  <c r="L646" i="9"/>
  <c r="L654" i="9"/>
  <c r="L662" i="9"/>
  <c r="L670" i="9"/>
  <c r="L678" i="9"/>
  <c r="L686" i="9"/>
  <c r="L694" i="9"/>
  <c r="L702" i="9"/>
  <c r="L710" i="9"/>
  <c r="L718" i="9"/>
  <c r="L726" i="9"/>
  <c r="L734" i="9"/>
  <c r="L742" i="9"/>
  <c r="L750" i="9"/>
  <c r="L758" i="9"/>
  <c r="L766" i="9"/>
  <c r="L774" i="9"/>
  <c r="L782" i="9"/>
  <c r="L790" i="9"/>
  <c r="L798" i="9"/>
  <c r="L806" i="9"/>
  <c r="L814" i="9"/>
  <c r="L822" i="9"/>
  <c r="L830" i="9"/>
  <c r="L838" i="9"/>
  <c r="L846" i="9"/>
  <c r="L854" i="9"/>
  <c r="L862" i="9"/>
  <c r="L870" i="9"/>
  <c r="L878" i="9"/>
  <c r="L886" i="9"/>
  <c r="L894" i="9"/>
  <c r="L902" i="9"/>
  <c r="L910" i="9"/>
  <c r="L918" i="9"/>
  <c r="L926" i="9"/>
  <c r="L934" i="9"/>
  <c r="L942" i="9"/>
  <c r="L950" i="9"/>
  <c r="L958" i="9"/>
  <c r="L966" i="9"/>
  <c r="L974" i="9"/>
  <c r="L982" i="9"/>
  <c r="L990" i="9"/>
  <c r="L998" i="9"/>
  <c r="L1006" i="9"/>
  <c r="L1014" i="9"/>
  <c r="L1022" i="9"/>
  <c r="L1030" i="9"/>
  <c r="L1038" i="9"/>
  <c r="L1046" i="9"/>
  <c r="L1054" i="9"/>
  <c r="L1062" i="9"/>
  <c r="L1070" i="9"/>
  <c r="L1078" i="9"/>
  <c r="L1086" i="9"/>
  <c r="L1094" i="9"/>
  <c r="L1102" i="9"/>
  <c r="L1110" i="9"/>
  <c r="L1118" i="9"/>
  <c r="L1126" i="9"/>
  <c r="L1134" i="9"/>
  <c r="L1142" i="9"/>
  <c r="L1150" i="9"/>
  <c r="L1158" i="9"/>
  <c r="L1166" i="9"/>
  <c r="L1174" i="9"/>
  <c r="L1182" i="9"/>
  <c r="L1190" i="9"/>
  <c r="L1198" i="9"/>
  <c r="L1206" i="9"/>
  <c r="L1214" i="9"/>
  <c r="L1222" i="9"/>
  <c r="L1230" i="9"/>
  <c r="L1238" i="9"/>
  <c r="L1246" i="9"/>
  <c r="L1254" i="9"/>
  <c r="L1262" i="9"/>
  <c r="L1270" i="9"/>
  <c r="L1278" i="9"/>
  <c r="L1286" i="9"/>
  <c r="L1294" i="9"/>
  <c r="L1302" i="9"/>
  <c r="L2237" i="9"/>
  <c r="L2229" i="9"/>
  <c r="L2221" i="9"/>
  <c r="L2213" i="9"/>
  <c r="L2205" i="9"/>
  <c r="L2197" i="9"/>
  <c r="L2189" i="9"/>
  <c r="L2181" i="9"/>
  <c r="L2173" i="9"/>
  <c r="L2165" i="9"/>
  <c r="L2157" i="9"/>
  <c r="L2149" i="9"/>
  <c r="L2141" i="9"/>
  <c r="L2133" i="9"/>
  <c r="L2125" i="9"/>
  <c r="L2117" i="9"/>
  <c r="L2109" i="9"/>
  <c r="L2101" i="9"/>
  <c r="L2093" i="9"/>
  <c r="L2085" i="9"/>
  <c r="L2077" i="9"/>
  <c r="L2069" i="9"/>
  <c r="L2061" i="9"/>
  <c r="L2053" i="9"/>
  <c r="L2045" i="9"/>
  <c r="L2037" i="9"/>
  <c r="L2029" i="9"/>
  <c r="L2021" i="9"/>
  <c r="L2013" i="9"/>
  <c r="L2005" i="9"/>
  <c r="L1997" i="9"/>
  <c r="L1989" i="9"/>
  <c r="L1981" i="9"/>
  <c r="L1973" i="9"/>
  <c r="L1965" i="9"/>
  <c r="L1957" i="9"/>
  <c r="L1949" i="9"/>
  <c r="L1941" i="9"/>
  <c r="L1933" i="9"/>
  <c r="L1925" i="9"/>
  <c r="L1917" i="9"/>
  <c r="L1909" i="9"/>
  <c r="L1901" i="9"/>
  <c r="L1893" i="9"/>
  <c r="L1885" i="9"/>
  <c r="L1877" i="9"/>
  <c r="L1869" i="9"/>
  <c r="L1861" i="9"/>
  <c r="L1853" i="9"/>
  <c r="L1845" i="9"/>
  <c r="L1837" i="9"/>
  <c r="L1829" i="9"/>
  <c r="L1821" i="9"/>
  <c r="L1813" i="9"/>
  <c r="L1805" i="9"/>
  <c r="L1797" i="9"/>
  <c r="L1789" i="9"/>
  <c r="L1781" i="9"/>
  <c r="L1773" i="9"/>
  <c r="L1765" i="9"/>
  <c r="L1757" i="9"/>
  <c r="L1749" i="9"/>
  <c r="L1741" i="9"/>
  <c r="L1733" i="9"/>
  <c r="L1725" i="9"/>
  <c r="L1717" i="9"/>
  <c r="L1709" i="9"/>
  <c r="L1701" i="9"/>
  <c r="L1693" i="9"/>
  <c r="L1685" i="9"/>
  <c r="L1677" i="9"/>
  <c r="L1669" i="9"/>
  <c r="L1661" i="9"/>
  <c r="L1653" i="9"/>
  <c r="L1645" i="9"/>
  <c r="L1637" i="9"/>
  <c r="L1629" i="9"/>
  <c r="L1621" i="9"/>
  <c r="L1613" i="9"/>
  <c r="L1605" i="9"/>
  <c r="L1597" i="9"/>
  <c r="L1589" i="9"/>
  <c r="L1581" i="9"/>
  <c r="L1573" i="9"/>
  <c r="L1564" i="9"/>
  <c r="L1552" i="9"/>
  <c r="L1535" i="9"/>
  <c r="L1512" i="9"/>
  <c r="L1494" i="9"/>
  <c r="L1471" i="9"/>
  <c r="L1448" i="9"/>
  <c r="L1430" i="9"/>
  <c r="L1407" i="9"/>
  <c r="L1384" i="9"/>
  <c r="L1366" i="9"/>
  <c r="L1343" i="9"/>
  <c r="L1320" i="9"/>
  <c r="L1296" i="9"/>
  <c r="L1264" i="9"/>
  <c r="L1232" i="9"/>
  <c r="L1200" i="9"/>
  <c r="L1168" i="9"/>
  <c r="L1136" i="9"/>
  <c r="L1104" i="9"/>
  <c r="L1072" i="9"/>
  <c r="L1040" i="9"/>
  <c r="L1008" i="9"/>
  <c r="L976" i="9"/>
  <c r="L944" i="9"/>
  <c r="L912" i="9"/>
  <c r="L880" i="9"/>
  <c r="L848" i="9"/>
  <c r="L816" i="9"/>
  <c r="L784" i="9"/>
  <c r="L752" i="9"/>
  <c r="L720" i="9"/>
  <c r="L688" i="9"/>
  <c r="L656" i="9"/>
  <c r="L624" i="9"/>
  <c r="L592" i="9"/>
  <c r="L560" i="9"/>
  <c r="L528" i="9"/>
  <c r="L496" i="9"/>
  <c r="L446" i="9"/>
  <c r="L318" i="9"/>
  <c r="L190" i="9"/>
  <c r="L62" i="9"/>
  <c r="M2176" i="9"/>
  <c r="M2048" i="9"/>
  <c r="M1864" i="9"/>
  <c r="M8" i="9"/>
  <c r="M16" i="9"/>
  <c r="M24" i="9"/>
  <c r="M32" i="9"/>
  <c r="M40" i="9"/>
  <c r="M48" i="9"/>
  <c r="M56" i="9"/>
  <c r="M64" i="9"/>
  <c r="M72" i="9"/>
  <c r="M80" i="9"/>
  <c r="M88" i="9"/>
  <c r="M96" i="9"/>
  <c r="M104" i="9"/>
  <c r="M112" i="9"/>
  <c r="M120" i="9"/>
  <c r="M128" i="9"/>
  <c r="M136" i="9"/>
  <c r="M144" i="9"/>
  <c r="M152" i="9"/>
  <c r="M160" i="9"/>
  <c r="M168" i="9"/>
  <c r="M176" i="9"/>
  <c r="M184" i="9"/>
  <c r="M192" i="9"/>
  <c r="M200" i="9"/>
  <c r="M208" i="9"/>
  <c r="M216" i="9"/>
  <c r="M224" i="9"/>
  <c r="M232" i="9"/>
  <c r="M240" i="9"/>
  <c r="M248" i="9"/>
  <c r="M256" i="9"/>
  <c r="M264" i="9"/>
  <c r="M272" i="9"/>
  <c r="M280" i="9"/>
  <c r="M288" i="9"/>
  <c r="M296" i="9"/>
  <c r="M304" i="9"/>
  <c r="M312" i="9"/>
  <c r="M320" i="9"/>
  <c r="M328" i="9"/>
  <c r="M336" i="9"/>
  <c r="M344" i="9"/>
  <c r="M352" i="9"/>
  <c r="M360" i="9"/>
  <c r="M368" i="9"/>
  <c r="M376" i="9"/>
  <c r="M384" i="9"/>
  <c r="M392" i="9"/>
  <c r="M400" i="9"/>
  <c r="M408" i="9"/>
  <c r="M416" i="9"/>
  <c r="M424" i="9"/>
  <c r="M432" i="9"/>
  <c r="M440" i="9"/>
  <c r="M448" i="9"/>
  <c r="M456" i="9"/>
  <c r="M464" i="9"/>
  <c r="M472" i="9"/>
  <c r="M480" i="9"/>
  <c r="M488" i="9"/>
  <c r="M496" i="9"/>
  <c r="M504" i="9"/>
  <c r="M512" i="9"/>
  <c r="M520" i="9"/>
  <c r="M528" i="9"/>
  <c r="M536" i="9"/>
  <c r="M544" i="9"/>
  <c r="M552" i="9"/>
  <c r="M560" i="9"/>
  <c r="M568" i="9"/>
  <c r="M576" i="9"/>
  <c r="M9" i="9"/>
  <c r="M17" i="9"/>
  <c r="M25" i="9"/>
  <c r="M33" i="9"/>
  <c r="M41" i="9"/>
  <c r="M49" i="9"/>
  <c r="M57" i="9"/>
  <c r="M65" i="9"/>
  <c r="M73" i="9"/>
  <c r="M81" i="9"/>
  <c r="M89" i="9"/>
  <c r="M97" i="9"/>
  <c r="M105" i="9"/>
  <c r="M113" i="9"/>
  <c r="M121" i="9"/>
  <c r="M129" i="9"/>
  <c r="M137" i="9"/>
  <c r="M145" i="9"/>
  <c r="M153" i="9"/>
  <c r="M161" i="9"/>
  <c r="M169" i="9"/>
  <c r="M177" i="9"/>
  <c r="M185" i="9"/>
  <c r="M193" i="9"/>
  <c r="M201" i="9"/>
  <c r="M209" i="9"/>
  <c r="M217" i="9"/>
  <c r="M225" i="9"/>
  <c r="M233" i="9"/>
  <c r="M241" i="9"/>
  <c r="M249" i="9"/>
  <c r="M257" i="9"/>
  <c r="M265" i="9"/>
  <c r="M273" i="9"/>
  <c r="M281" i="9"/>
  <c r="M289" i="9"/>
  <c r="M297" i="9"/>
  <c r="M305" i="9"/>
  <c r="M313" i="9"/>
  <c r="M321" i="9"/>
  <c r="M329" i="9"/>
  <c r="M337" i="9"/>
  <c r="M345" i="9"/>
  <c r="M353" i="9"/>
  <c r="M361" i="9"/>
  <c r="M369" i="9"/>
  <c r="M377" i="9"/>
  <c r="M385" i="9"/>
  <c r="M393" i="9"/>
  <c r="M401" i="9"/>
  <c r="M409" i="9"/>
  <c r="M417" i="9"/>
  <c r="M425" i="9"/>
  <c r="M433" i="9"/>
  <c r="M441" i="9"/>
  <c r="M449" i="9"/>
  <c r="M457" i="9"/>
  <c r="M465" i="9"/>
  <c r="M473" i="9"/>
  <c r="M481" i="9"/>
  <c r="M489" i="9"/>
  <c r="M497" i="9"/>
  <c r="M505" i="9"/>
  <c r="M513" i="9"/>
  <c r="M521" i="9"/>
  <c r="M529" i="9"/>
  <c r="M537" i="9"/>
  <c r="M545" i="9"/>
  <c r="M553" i="9"/>
  <c r="M561" i="9"/>
  <c r="M569" i="9"/>
  <c r="M577" i="9"/>
  <c r="M10" i="9"/>
  <c r="M18" i="9"/>
  <c r="M26" i="9"/>
  <c r="M34" i="9"/>
  <c r="M42" i="9"/>
  <c r="M50" i="9"/>
  <c r="M58" i="9"/>
  <c r="M66" i="9"/>
  <c r="M74" i="9"/>
  <c r="M82" i="9"/>
  <c r="M90" i="9"/>
  <c r="M98" i="9"/>
  <c r="M106" i="9"/>
  <c r="M114" i="9"/>
  <c r="M122" i="9"/>
  <c r="M130" i="9"/>
  <c r="M138" i="9"/>
  <c r="M146" i="9"/>
  <c r="M154" i="9"/>
  <c r="M162" i="9"/>
  <c r="M170" i="9"/>
  <c r="M178" i="9"/>
  <c r="M186" i="9"/>
  <c r="M194" i="9"/>
  <c r="M202" i="9"/>
  <c r="M210" i="9"/>
  <c r="M218" i="9"/>
  <c r="M226" i="9"/>
  <c r="M234" i="9"/>
  <c r="M242" i="9"/>
  <c r="M250" i="9"/>
  <c r="M258" i="9"/>
  <c r="M266" i="9"/>
  <c r="M274" i="9"/>
  <c r="M282" i="9"/>
  <c r="M290" i="9"/>
  <c r="M298" i="9"/>
  <c r="M306" i="9"/>
  <c r="M314" i="9"/>
  <c r="M322" i="9"/>
  <c r="M330" i="9"/>
  <c r="M338" i="9"/>
  <c r="M346" i="9"/>
  <c r="M354" i="9"/>
  <c r="M362" i="9"/>
  <c r="M370" i="9"/>
  <c r="M378" i="9"/>
  <c r="M386" i="9"/>
  <c r="M394" i="9"/>
  <c r="M402" i="9"/>
  <c r="M410" i="9"/>
  <c r="M418" i="9"/>
  <c r="M426" i="9"/>
  <c r="M434" i="9"/>
  <c r="M442" i="9"/>
  <c r="M450" i="9"/>
  <c r="M458" i="9"/>
  <c r="M466" i="9"/>
  <c r="M474" i="9"/>
  <c r="M482" i="9"/>
  <c r="M490" i="9"/>
  <c r="M498" i="9"/>
  <c r="M506" i="9"/>
  <c r="M514" i="9"/>
  <c r="M522" i="9"/>
  <c r="M530" i="9"/>
  <c r="M538" i="9"/>
  <c r="M546" i="9"/>
  <c r="M554" i="9"/>
  <c r="M562" i="9"/>
  <c r="M570" i="9"/>
  <c r="M5" i="9"/>
  <c r="M13" i="9"/>
  <c r="M21" i="9"/>
  <c r="M29" i="9"/>
  <c r="M37" i="9"/>
  <c r="M45" i="9"/>
  <c r="M53" i="9"/>
  <c r="M61" i="9"/>
  <c r="M69" i="9"/>
  <c r="M77" i="9"/>
  <c r="M85" i="9"/>
  <c r="M93" i="9"/>
  <c r="M101" i="9"/>
  <c r="M109" i="9"/>
  <c r="M117" i="9"/>
  <c r="M125" i="9"/>
  <c r="M133" i="9"/>
  <c r="M141" i="9"/>
  <c r="M149" i="9"/>
  <c r="M157" i="9"/>
  <c r="M165" i="9"/>
  <c r="M173" i="9"/>
  <c r="M181" i="9"/>
  <c r="M189" i="9"/>
  <c r="M197" i="9"/>
  <c r="M205" i="9"/>
  <c r="M213" i="9"/>
  <c r="M221" i="9"/>
  <c r="M229" i="9"/>
  <c r="M237" i="9"/>
  <c r="M245" i="9"/>
  <c r="M253" i="9"/>
  <c r="M261" i="9"/>
  <c r="M269" i="9"/>
  <c r="M277" i="9"/>
  <c r="M285" i="9"/>
  <c r="M293" i="9"/>
  <c r="M301" i="9"/>
  <c r="M309" i="9"/>
  <c r="M317" i="9"/>
  <c r="M325" i="9"/>
  <c r="M333" i="9"/>
  <c r="M341" i="9"/>
  <c r="M349" i="9"/>
  <c r="M357" i="9"/>
  <c r="M365" i="9"/>
  <c r="M373" i="9"/>
  <c r="M381" i="9"/>
  <c r="M389" i="9"/>
  <c r="M397" i="9"/>
  <c r="M405" i="9"/>
  <c r="M413" i="9"/>
  <c r="M421" i="9"/>
  <c r="M429" i="9"/>
  <c r="M437" i="9"/>
  <c r="M445" i="9"/>
  <c r="M453" i="9"/>
  <c r="M461" i="9"/>
  <c r="M469" i="9"/>
  <c r="M477" i="9"/>
  <c r="M485" i="9"/>
  <c r="M493" i="9"/>
  <c r="M501" i="9"/>
  <c r="M509" i="9"/>
  <c r="M517" i="9"/>
  <c r="M525" i="9"/>
  <c r="M533" i="9"/>
  <c r="M541" i="9"/>
  <c r="M549" i="9"/>
  <c r="M557" i="9"/>
  <c r="M565" i="9"/>
  <c r="M573" i="9"/>
  <c r="M6" i="9"/>
  <c r="M14" i="9"/>
  <c r="M22" i="9"/>
  <c r="M30" i="9"/>
  <c r="M38" i="9"/>
  <c r="M46" i="9"/>
  <c r="M54" i="9"/>
  <c r="M62" i="9"/>
  <c r="M70" i="9"/>
  <c r="M78" i="9"/>
  <c r="M86" i="9"/>
  <c r="M94" i="9"/>
  <c r="M102" i="9"/>
  <c r="M110" i="9"/>
  <c r="M118" i="9"/>
  <c r="M126" i="9"/>
  <c r="M134" i="9"/>
  <c r="M142" i="9"/>
  <c r="M150" i="9"/>
  <c r="M158" i="9"/>
  <c r="M166" i="9"/>
  <c r="M174" i="9"/>
  <c r="M182" i="9"/>
  <c r="M190" i="9"/>
  <c r="M198" i="9"/>
  <c r="M206" i="9"/>
  <c r="M214" i="9"/>
  <c r="M222" i="9"/>
  <c r="M230" i="9"/>
  <c r="M238" i="9"/>
  <c r="M246" i="9"/>
  <c r="M254" i="9"/>
  <c r="M262" i="9"/>
  <c r="M270" i="9"/>
  <c r="M278" i="9"/>
  <c r="M286" i="9"/>
  <c r="M294" i="9"/>
  <c r="M302" i="9"/>
  <c r="M310" i="9"/>
  <c r="M15" i="9"/>
  <c r="M36" i="9"/>
  <c r="M59" i="9"/>
  <c r="M79" i="9"/>
  <c r="M100" i="9"/>
  <c r="M123" i="9"/>
  <c r="M143" i="9"/>
  <c r="M164" i="9"/>
  <c r="M187" i="9"/>
  <c r="M207" i="9"/>
  <c r="M228" i="9"/>
  <c r="M251" i="9"/>
  <c r="M271" i="9"/>
  <c r="M292" i="9"/>
  <c r="M315" i="9"/>
  <c r="M331" i="9"/>
  <c r="M347" i="9"/>
  <c r="M363" i="9"/>
  <c r="M379" i="9"/>
  <c r="M395" i="9"/>
  <c r="M411" i="9"/>
  <c r="M427" i="9"/>
  <c r="M443" i="9"/>
  <c r="M459" i="9"/>
  <c r="M475" i="9"/>
  <c r="M491" i="9"/>
  <c r="M507" i="9"/>
  <c r="M523" i="9"/>
  <c r="M539" i="9"/>
  <c r="M555" i="9"/>
  <c r="M571" i="9"/>
  <c r="M582" i="9"/>
  <c r="M590" i="9"/>
  <c r="M598" i="9"/>
  <c r="M606" i="9"/>
  <c r="M614" i="9"/>
  <c r="M622" i="9"/>
  <c r="M630" i="9"/>
  <c r="M638" i="9"/>
  <c r="M646" i="9"/>
  <c r="M654" i="9"/>
  <c r="M662" i="9"/>
  <c r="M670" i="9"/>
  <c r="M678" i="9"/>
  <c r="M686" i="9"/>
  <c r="M694" i="9"/>
  <c r="M702" i="9"/>
  <c r="M710" i="9"/>
  <c r="M718" i="9"/>
  <c r="M726" i="9"/>
  <c r="M734" i="9"/>
  <c r="M742" i="9"/>
  <c r="M750" i="9"/>
  <c r="M758" i="9"/>
  <c r="M766" i="9"/>
  <c r="M774" i="9"/>
  <c r="M782" i="9"/>
  <c r="M790" i="9"/>
  <c r="M798" i="9"/>
  <c r="M806" i="9"/>
  <c r="M814" i="9"/>
  <c r="M822" i="9"/>
  <c r="M830" i="9"/>
  <c r="M838" i="9"/>
  <c r="M846" i="9"/>
  <c r="M854" i="9"/>
  <c r="M862" i="9"/>
  <c r="M870" i="9"/>
  <c r="M878" i="9"/>
  <c r="M886" i="9"/>
  <c r="M894" i="9"/>
  <c r="M902" i="9"/>
  <c r="M910" i="9"/>
  <c r="M918" i="9"/>
  <c r="M926" i="9"/>
  <c r="M934" i="9"/>
  <c r="M942" i="9"/>
  <c r="M950" i="9"/>
  <c r="M958" i="9"/>
  <c r="M966" i="9"/>
  <c r="M974" i="9"/>
  <c r="M982" i="9"/>
  <c r="M990" i="9"/>
  <c r="M19" i="9"/>
  <c r="M39" i="9"/>
  <c r="M60" i="9"/>
  <c r="M83" i="9"/>
  <c r="M103" i="9"/>
  <c r="M124" i="9"/>
  <c r="M147" i="9"/>
  <c r="M167" i="9"/>
  <c r="M188" i="9"/>
  <c r="M211" i="9"/>
  <c r="M231" i="9"/>
  <c r="M252" i="9"/>
  <c r="M275" i="9"/>
  <c r="M295" i="9"/>
  <c r="M316" i="9"/>
  <c r="M332" i="9"/>
  <c r="M348" i="9"/>
  <c r="M364" i="9"/>
  <c r="M380" i="9"/>
  <c r="M396" i="9"/>
  <c r="M412" i="9"/>
  <c r="M428" i="9"/>
  <c r="M444" i="9"/>
  <c r="M460" i="9"/>
  <c r="M476" i="9"/>
  <c r="M492" i="9"/>
  <c r="M508" i="9"/>
  <c r="M524" i="9"/>
  <c r="M540" i="9"/>
  <c r="M556" i="9"/>
  <c r="M572" i="9"/>
  <c r="M583" i="9"/>
  <c r="M591" i="9"/>
  <c r="M599" i="9"/>
  <c r="M607" i="9"/>
  <c r="M615" i="9"/>
  <c r="M623" i="9"/>
  <c r="M631" i="9"/>
  <c r="M639" i="9"/>
  <c r="M647" i="9"/>
  <c r="M655" i="9"/>
  <c r="M663" i="9"/>
  <c r="M671" i="9"/>
  <c r="M679" i="9"/>
  <c r="M687" i="9"/>
  <c r="M695" i="9"/>
  <c r="M703" i="9"/>
  <c r="M711" i="9"/>
  <c r="M719" i="9"/>
  <c r="M727" i="9"/>
  <c r="M735" i="9"/>
  <c r="M743" i="9"/>
  <c r="M751" i="9"/>
  <c r="M759" i="9"/>
  <c r="M767" i="9"/>
  <c r="M775" i="9"/>
  <c r="M783" i="9"/>
  <c r="M791" i="9"/>
  <c r="M799" i="9"/>
  <c r="M807" i="9"/>
  <c r="M815" i="9"/>
  <c r="M823" i="9"/>
  <c r="M831" i="9"/>
  <c r="M839" i="9"/>
  <c r="M847" i="9"/>
  <c r="M855" i="9"/>
  <c r="M863" i="9"/>
  <c r="M871" i="9"/>
  <c r="M879" i="9"/>
  <c r="M887" i="9"/>
  <c r="M895" i="9"/>
  <c r="M903" i="9"/>
  <c r="M911" i="9"/>
  <c r="M919" i="9"/>
  <c r="M927" i="9"/>
  <c r="M935" i="9"/>
  <c r="M943" i="9"/>
  <c r="M951" i="9"/>
  <c r="M959" i="9"/>
  <c r="M967" i="9"/>
  <c r="M975" i="9"/>
  <c r="M983" i="9"/>
  <c r="M991" i="9"/>
  <c r="M999" i="9"/>
  <c r="M1007" i="9"/>
  <c r="M1015" i="9"/>
  <c r="M1023" i="9"/>
  <c r="M1031" i="9"/>
  <c r="M1039" i="9"/>
  <c r="M1047" i="9"/>
  <c r="M1055" i="9"/>
  <c r="M20" i="9"/>
  <c r="M43" i="9"/>
  <c r="M63" i="9"/>
  <c r="M84" i="9"/>
  <c r="M107" i="9"/>
  <c r="M127" i="9"/>
  <c r="M148" i="9"/>
  <c r="M171" i="9"/>
  <c r="M191" i="9"/>
  <c r="M212" i="9"/>
  <c r="M235" i="9"/>
  <c r="M255" i="9"/>
  <c r="M276" i="9"/>
  <c r="M299" i="9"/>
  <c r="M318" i="9"/>
  <c r="M334" i="9"/>
  <c r="M350" i="9"/>
  <c r="M366" i="9"/>
  <c r="M382" i="9"/>
  <c r="M398" i="9"/>
  <c r="M414" i="9"/>
  <c r="M430" i="9"/>
  <c r="M446" i="9"/>
  <c r="M462" i="9"/>
  <c r="M478" i="9"/>
  <c r="M494" i="9"/>
  <c r="M510" i="9"/>
  <c r="M526" i="9"/>
  <c r="M542" i="9"/>
  <c r="M558" i="9"/>
  <c r="M574" i="9"/>
  <c r="M584" i="9"/>
  <c r="M592" i="9"/>
  <c r="M600" i="9"/>
  <c r="M608" i="9"/>
  <c r="M616" i="9"/>
  <c r="M624" i="9"/>
  <c r="M632" i="9"/>
  <c r="M640" i="9"/>
  <c r="M648" i="9"/>
  <c r="M656" i="9"/>
  <c r="M664" i="9"/>
  <c r="M672" i="9"/>
  <c r="M680" i="9"/>
  <c r="M688" i="9"/>
  <c r="M696" i="9"/>
  <c r="M704" i="9"/>
  <c r="M712" i="9"/>
  <c r="M720" i="9"/>
  <c r="M728" i="9"/>
  <c r="M736" i="9"/>
  <c r="M744" i="9"/>
  <c r="M752" i="9"/>
  <c r="M760" i="9"/>
  <c r="M768" i="9"/>
  <c r="M776" i="9"/>
  <c r="M784" i="9"/>
  <c r="M792" i="9"/>
  <c r="M800" i="9"/>
  <c r="M808" i="9"/>
  <c r="M816" i="9"/>
  <c r="M824" i="9"/>
  <c r="M832" i="9"/>
  <c r="M840" i="9"/>
  <c r="M848" i="9"/>
  <c r="M856" i="9"/>
  <c r="M864" i="9"/>
  <c r="M872" i="9"/>
  <c r="M880" i="9"/>
  <c r="M888" i="9"/>
  <c r="M896" i="9"/>
  <c r="M904" i="9"/>
  <c r="M912" i="9"/>
  <c r="M920" i="9"/>
  <c r="M928" i="9"/>
  <c r="M936" i="9"/>
  <c r="M944" i="9"/>
  <c r="M952" i="9"/>
  <c r="M960" i="9"/>
  <c r="M968" i="9"/>
  <c r="M976" i="9"/>
  <c r="M984" i="9"/>
  <c r="M992" i="9"/>
  <c r="M1000" i="9"/>
  <c r="M1008" i="9"/>
  <c r="M1016" i="9"/>
  <c r="M1024" i="9"/>
  <c r="M1032" i="9"/>
  <c r="M1040" i="9"/>
  <c r="M1048" i="9"/>
  <c r="M1056" i="9"/>
  <c r="M1064" i="9"/>
  <c r="M1072" i="9"/>
  <c r="M1080" i="9"/>
  <c r="M1088" i="9"/>
  <c r="M1096" i="9"/>
  <c r="M1104" i="9"/>
  <c r="M1112" i="9"/>
  <c r="M1120" i="9"/>
  <c r="M1128" i="9"/>
  <c r="M1136" i="9"/>
  <c r="M1144" i="9"/>
  <c r="M1152" i="9"/>
  <c r="M1160" i="9"/>
  <c r="M1168" i="9"/>
  <c r="M1176" i="9"/>
  <c r="M1184" i="9"/>
  <c r="M1192" i="9"/>
  <c r="M1200" i="9"/>
  <c r="M1208" i="9"/>
  <c r="M1216" i="9"/>
  <c r="M1224" i="9"/>
  <c r="M1232" i="9"/>
  <c r="M1240" i="9"/>
  <c r="M1248" i="9"/>
  <c r="M1256" i="9"/>
  <c r="M1264" i="9"/>
  <c r="M1272" i="9"/>
  <c r="M1280" i="9"/>
  <c r="M1288" i="9"/>
  <c r="M1296" i="9"/>
  <c r="M1304" i="9"/>
  <c r="M1312" i="9"/>
  <c r="M1320" i="9"/>
  <c r="M1328" i="9"/>
  <c r="M1336" i="9"/>
  <c r="M1344" i="9"/>
  <c r="M1352" i="9"/>
  <c r="M1360" i="9"/>
  <c r="M1368" i="9"/>
  <c r="M1376" i="9"/>
  <c r="M1384" i="9"/>
  <c r="M1392" i="9"/>
  <c r="M1400" i="9"/>
  <c r="M1408" i="9"/>
  <c r="M1416" i="9"/>
  <c r="M1424" i="9"/>
  <c r="M1432" i="9"/>
  <c r="M1440" i="9"/>
  <c r="M1448" i="9"/>
  <c r="M1456" i="9"/>
  <c r="M1464" i="9"/>
  <c r="M1472" i="9"/>
  <c r="M1480" i="9"/>
  <c r="M1488" i="9"/>
  <c r="M1496" i="9"/>
  <c r="M1504" i="9"/>
  <c r="M1512" i="9"/>
  <c r="M1520" i="9"/>
  <c r="M1528" i="9"/>
  <c r="M1536" i="9"/>
  <c r="M1544" i="9"/>
  <c r="M1552" i="9"/>
  <c r="M23" i="9"/>
  <c r="M44" i="9"/>
  <c r="M67" i="9"/>
  <c r="M87" i="9"/>
  <c r="M108" i="9"/>
  <c r="M131" i="9"/>
  <c r="M151" i="9"/>
  <c r="M172" i="9"/>
  <c r="M195" i="9"/>
  <c r="M215" i="9"/>
  <c r="M236" i="9"/>
  <c r="M259" i="9"/>
  <c r="M279" i="9"/>
  <c r="M300" i="9"/>
  <c r="M319" i="9"/>
  <c r="M335" i="9"/>
  <c r="M351" i="9"/>
  <c r="M367" i="9"/>
  <c r="M383" i="9"/>
  <c r="M399" i="9"/>
  <c r="M415" i="9"/>
  <c r="M431" i="9"/>
  <c r="M447" i="9"/>
  <c r="M463" i="9"/>
  <c r="M479" i="9"/>
  <c r="M495" i="9"/>
  <c r="M511" i="9"/>
  <c r="M527" i="9"/>
  <c r="M543" i="9"/>
  <c r="M559" i="9"/>
  <c r="M575" i="9"/>
  <c r="M585" i="9"/>
  <c r="M593" i="9"/>
  <c r="M601" i="9"/>
  <c r="M609" i="9"/>
  <c r="M617" i="9"/>
  <c r="M625" i="9"/>
  <c r="M633" i="9"/>
  <c r="M641" i="9"/>
  <c r="M649" i="9"/>
  <c r="M657" i="9"/>
  <c r="M665" i="9"/>
  <c r="M673" i="9"/>
  <c r="M681" i="9"/>
  <c r="M689" i="9"/>
  <c r="M697" i="9"/>
  <c r="M705" i="9"/>
  <c r="M713" i="9"/>
  <c r="M721" i="9"/>
  <c r="M729" i="9"/>
  <c r="M737" i="9"/>
  <c r="M745" i="9"/>
  <c r="M753" i="9"/>
  <c r="M761" i="9"/>
  <c r="M769" i="9"/>
  <c r="M777" i="9"/>
  <c r="M785" i="9"/>
  <c r="M793" i="9"/>
  <c r="M801" i="9"/>
  <c r="M809" i="9"/>
  <c r="M817" i="9"/>
  <c r="M825" i="9"/>
  <c r="M833" i="9"/>
  <c r="M841" i="9"/>
  <c r="M849" i="9"/>
  <c r="M857" i="9"/>
  <c r="M865" i="9"/>
  <c r="M873" i="9"/>
  <c r="M881" i="9"/>
  <c r="M889" i="9"/>
  <c r="M897" i="9"/>
  <c r="M905" i="9"/>
  <c r="M913" i="9"/>
  <c r="M921" i="9"/>
  <c r="M929" i="9"/>
  <c r="M937" i="9"/>
  <c r="M945" i="9"/>
  <c r="M953" i="9"/>
  <c r="M961" i="9"/>
  <c r="M969" i="9"/>
  <c r="M977" i="9"/>
  <c r="M985" i="9"/>
  <c r="M993" i="9"/>
  <c r="M1001" i="9"/>
  <c r="M1009" i="9"/>
  <c r="M1017" i="9"/>
  <c r="M1025" i="9"/>
  <c r="M1033" i="9"/>
  <c r="M1041" i="9"/>
  <c r="M1049" i="9"/>
  <c r="M1057" i="9"/>
  <c r="M1065" i="9"/>
  <c r="M1073" i="9"/>
  <c r="M1081" i="9"/>
  <c r="M1089" i="9"/>
  <c r="M1097" i="9"/>
  <c r="M1105" i="9"/>
  <c r="M1113" i="9"/>
  <c r="M1121" i="9"/>
  <c r="M1129" i="9"/>
  <c r="M1137" i="9"/>
  <c r="M1145" i="9"/>
  <c r="M1153" i="9"/>
  <c r="M1161" i="9"/>
  <c r="M1169" i="9"/>
  <c r="M1177" i="9"/>
  <c r="M1185" i="9"/>
  <c r="M1193" i="9"/>
  <c r="M1201" i="9"/>
  <c r="M1209" i="9"/>
  <c r="M1217" i="9"/>
  <c r="M1225" i="9"/>
  <c r="M1233" i="9"/>
  <c r="M1241" i="9"/>
  <c r="M1249" i="9"/>
  <c r="M1257" i="9"/>
  <c r="M1265" i="9"/>
  <c r="M1273" i="9"/>
  <c r="M1281" i="9"/>
  <c r="M1289" i="9"/>
  <c r="M1297" i="9"/>
  <c r="M1305" i="9"/>
  <c r="M1313" i="9"/>
  <c r="M1321" i="9"/>
  <c r="M1329" i="9"/>
  <c r="M1337" i="9"/>
  <c r="M1345" i="9"/>
  <c r="M1353" i="9"/>
  <c r="M1361" i="9"/>
  <c r="M1369" i="9"/>
  <c r="M1377" i="9"/>
  <c r="M1385" i="9"/>
  <c r="M1393" i="9"/>
  <c r="M1401" i="9"/>
  <c r="M1409" i="9"/>
  <c r="M1417" i="9"/>
  <c r="M1425" i="9"/>
  <c r="M1433" i="9"/>
  <c r="M1441" i="9"/>
  <c r="M1449" i="9"/>
  <c r="M1457" i="9"/>
  <c r="M1465" i="9"/>
  <c r="M1473" i="9"/>
  <c r="M1481" i="9"/>
  <c r="M1489" i="9"/>
  <c r="M1497" i="9"/>
  <c r="M1505" i="9"/>
  <c r="M1513" i="9"/>
  <c r="M1521" i="9"/>
  <c r="M1529" i="9"/>
  <c r="M1537" i="9"/>
  <c r="M1545" i="9"/>
  <c r="M1553" i="9"/>
  <c r="M4" i="9"/>
  <c r="M27" i="9"/>
  <c r="M47" i="9"/>
  <c r="M68" i="9"/>
  <c r="M91" i="9"/>
  <c r="M111" i="9"/>
  <c r="M132" i="9"/>
  <c r="M155" i="9"/>
  <c r="M175" i="9"/>
  <c r="M196" i="9"/>
  <c r="M219" i="9"/>
  <c r="M239" i="9"/>
  <c r="M260" i="9"/>
  <c r="M283" i="9"/>
  <c r="M303" i="9"/>
  <c r="M323" i="9"/>
  <c r="M339" i="9"/>
  <c r="M355" i="9"/>
  <c r="M371" i="9"/>
  <c r="M387" i="9"/>
  <c r="M403" i="9"/>
  <c r="M419" i="9"/>
  <c r="M435" i="9"/>
  <c r="M451" i="9"/>
  <c r="M467" i="9"/>
  <c r="M483" i="9"/>
  <c r="M499" i="9"/>
  <c r="M515" i="9"/>
  <c r="M531" i="9"/>
  <c r="M547" i="9"/>
  <c r="M563" i="9"/>
  <c r="M578" i="9"/>
  <c r="M586" i="9"/>
  <c r="M594" i="9"/>
  <c r="M602" i="9"/>
  <c r="M610" i="9"/>
  <c r="M618" i="9"/>
  <c r="M626" i="9"/>
  <c r="M634" i="9"/>
  <c r="M642" i="9"/>
  <c r="M650" i="9"/>
  <c r="M658" i="9"/>
  <c r="M666" i="9"/>
  <c r="M674" i="9"/>
  <c r="M682" i="9"/>
  <c r="M690" i="9"/>
  <c r="M698" i="9"/>
  <c r="M706" i="9"/>
  <c r="M714" i="9"/>
  <c r="M722" i="9"/>
  <c r="M730" i="9"/>
  <c r="M738" i="9"/>
  <c r="M746" i="9"/>
  <c r="M754" i="9"/>
  <c r="M762" i="9"/>
  <c r="M770" i="9"/>
  <c r="M778" i="9"/>
  <c r="M786" i="9"/>
  <c r="M794" i="9"/>
  <c r="M802" i="9"/>
  <c r="M810" i="9"/>
  <c r="M818" i="9"/>
  <c r="M826" i="9"/>
  <c r="M834" i="9"/>
  <c r="M842" i="9"/>
  <c r="M850" i="9"/>
  <c r="M858" i="9"/>
  <c r="M866" i="9"/>
  <c r="M874" i="9"/>
  <c r="M882" i="9"/>
  <c r="M890" i="9"/>
  <c r="M898" i="9"/>
  <c r="M906" i="9"/>
  <c r="M914" i="9"/>
  <c r="M922" i="9"/>
  <c r="M930" i="9"/>
  <c r="M938" i="9"/>
  <c r="M946" i="9"/>
  <c r="M954" i="9"/>
  <c r="M962" i="9"/>
  <c r="M970" i="9"/>
  <c r="M978" i="9"/>
  <c r="M986" i="9"/>
  <c r="M994" i="9"/>
  <c r="M1002" i="9"/>
  <c r="M1010" i="9"/>
  <c r="M1018" i="9"/>
  <c r="M1026" i="9"/>
  <c r="M1034" i="9"/>
  <c r="M1042" i="9"/>
  <c r="M1050" i="9"/>
  <c r="M1058" i="9"/>
  <c r="M1066" i="9"/>
  <c r="M1074" i="9"/>
  <c r="M1082" i="9"/>
  <c r="M1090" i="9"/>
  <c r="M1098" i="9"/>
  <c r="M1106" i="9"/>
  <c r="M1114" i="9"/>
  <c r="M1122" i="9"/>
  <c r="M1130" i="9"/>
  <c r="M1138" i="9"/>
  <c r="M1146" i="9"/>
  <c r="M1154" i="9"/>
  <c r="M1162" i="9"/>
  <c r="M1170" i="9"/>
  <c r="M1178" i="9"/>
  <c r="M1186" i="9"/>
  <c r="M1194" i="9"/>
  <c r="M1202" i="9"/>
  <c r="M1210" i="9"/>
  <c r="M1218" i="9"/>
  <c r="M1226" i="9"/>
  <c r="M1234" i="9"/>
  <c r="M1242" i="9"/>
  <c r="M1250" i="9"/>
  <c r="M1258" i="9"/>
  <c r="M1266" i="9"/>
  <c r="M1274" i="9"/>
  <c r="M1282" i="9"/>
  <c r="M1290" i="9"/>
  <c r="M1298" i="9"/>
  <c r="M1306" i="9"/>
  <c r="M1314" i="9"/>
  <c r="M1322" i="9"/>
  <c r="M1330" i="9"/>
  <c r="M1338" i="9"/>
  <c r="M1346" i="9"/>
  <c r="M1354" i="9"/>
  <c r="M1362" i="9"/>
  <c r="M1370" i="9"/>
  <c r="M1378" i="9"/>
  <c r="M1386" i="9"/>
  <c r="M1394" i="9"/>
  <c r="M1402" i="9"/>
  <c r="M1410" i="9"/>
  <c r="M1418" i="9"/>
  <c r="M1426" i="9"/>
  <c r="M1434" i="9"/>
  <c r="M1442" i="9"/>
  <c r="M1450" i="9"/>
  <c r="M1458" i="9"/>
  <c r="M1466" i="9"/>
  <c r="M1474" i="9"/>
  <c r="M1482" i="9"/>
  <c r="M1490" i="9"/>
  <c r="M1498" i="9"/>
  <c r="M1506" i="9"/>
  <c r="M1514" i="9"/>
  <c r="M1522" i="9"/>
  <c r="M1530" i="9"/>
  <c r="M1538" i="9"/>
  <c r="M1546" i="9"/>
  <c r="M1554" i="9"/>
  <c r="M7" i="9"/>
  <c r="M28" i="9"/>
  <c r="M51" i="9"/>
  <c r="M71" i="9"/>
  <c r="M92" i="9"/>
  <c r="M115" i="9"/>
  <c r="M135" i="9"/>
  <c r="M156" i="9"/>
  <c r="M179" i="9"/>
  <c r="M199" i="9"/>
  <c r="M220" i="9"/>
  <c r="M243" i="9"/>
  <c r="M263" i="9"/>
  <c r="M284" i="9"/>
  <c r="M307" i="9"/>
  <c r="M324" i="9"/>
  <c r="M340" i="9"/>
  <c r="M356" i="9"/>
  <c r="M372" i="9"/>
  <c r="M388" i="9"/>
  <c r="M404" i="9"/>
  <c r="M420" i="9"/>
  <c r="M436" i="9"/>
  <c r="M452" i="9"/>
  <c r="M468" i="9"/>
  <c r="M484" i="9"/>
  <c r="M500" i="9"/>
  <c r="M516" i="9"/>
  <c r="M532" i="9"/>
  <c r="M548" i="9"/>
  <c r="M564" i="9"/>
  <c r="M579" i="9"/>
  <c r="M587" i="9"/>
  <c r="M595" i="9"/>
  <c r="M603" i="9"/>
  <c r="M611" i="9"/>
  <c r="M619" i="9"/>
  <c r="M627" i="9"/>
  <c r="M635" i="9"/>
  <c r="M643" i="9"/>
  <c r="M651" i="9"/>
  <c r="M659" i="9"/>
  <c r="M667" i="9"/>
  <c r="M675" i="9"/>
  <c r="M683" i="9"/>
  <c r="M691" i="9"/>
  <c r="M699" i="9"/>
  <c r="M707" i="9"/>
  <c r="M715" i="9"/>
  <c r="M723" i="9"/>
  <c r="M731" i="9"/>
  <c r="M739" i="9"/>
  <c r="M747" i="9"/>
  <c r="M755" i="9"/>
  <c r="M763" i="9"/>
  <c r="M771" i="9"/>
  <c r="M779" i="9"/>
  <c r="M787" i="9"/>
  <c r="M795" i="9"/>
  <c r="M803" i="9"/>
  <c r="M811" i="9"/>
  <c r="M819" i="9"/>
  <c r="M827" i="9"/>
  <c r="M835" i="9"/>
  <c r="M843" i="9"/>
  <c r="M851" i="9"/>
  <c r="M859" i="9"/>
  <c r="M867" i="9"/>
  <c r="M875" i="9"/>
  <c r="M883" i="9"/>
  <c r="M891" i="9"/>
  <c r="M899" i="9"/>
  <c r="M907" i="9"/>
  <c r="M915" i="9"/>
  <c r="M923" i="9"/>
  <c r="M931" i="9"/>
  <c r="M939" i="9"/>
  <c r="M947" i="9"/>
  <c r="M955" i="9"/>
  <c r="M963" i="9"/>
  <c r="M971" i="9"/>
  <c r="M979" i="9"/>
  <c r="M987" i="9"/>
  <c r="M995" i="9"/>
  <c r="M1003" i="9"/>
  <c r="M1011" i="9"/>
  <c r="M1019" i="9"/>
  <c r="M1027" i="9"/>
  <c r="M1035" i="9"/>
  <c r="M1043" i="9"/>
  <c r="M1051" i="9"/>
  <c r="M1059" i="9"/>
  <c r="M1067" i="9"/>
  <c r="M1075" i="9"/>
  <c r="M1083" i="9"/>
  <c r="M1091" i="9"/>
  <c r="M1099" i="9"/>
  <c r="M1107" i="9"/>
  <c r="M1115" i="9"/>
  <c r="M1123" i="9"/>
  <c r="M1131" i="9"/>
  <c r="M1139" i="9"/>
  <c r="M1147" i="9"/>
  <c r="M1155" i="9"/>
  <c r="M1163" i="9"/>
  <c r="M1171" i="9"/>
  <c r="M1179" i="9"/>
  <c r="M1187" i="9"/>
  <c r="M1195" i="9"/>
  <c r="M1203" i="9"/>
  <c r="M1211" i="9"/>
  <c r="M1219" i="9"/>
  <c r="M1227" i="9"/>
  <c r="M1235" i="9"/>
  <c r="M1243" i="9"/>
  <c r="M1251" i="9"/>
  <c r="M1259" i="9"/>
  <c r="M1267" i="9"/>
  <c r="M1275" i="9"/>
  <c r="M1283" i="9"/>
  <c r="M1291" i="9"/>
  <c r="M1299" i="9"/>
  <c r="M1307" i="9"/>
  <c r="M1315" i="9"/>
  <c r="M1323" i="9"/>
  <c r="M1331" i="9"/>
  <c r="M1339" i="9"/>
  <c r="M1347" i="9"/>
  <c r="M1355" i="9"/>
  <c r="M1363" i="9"/>
  <c r="M1371" i="9"/>
  <c r="M1379" i="9"/>
  <c r="M1387" i="9"/>
  <c r="M1395" i="9"/>
  <c r="M1403" i="9"/>
  <c r="M1411" i="9"/>
  <c r="M1419" i="9"/>
  <c r="M1427" i="9"/>
  <c r="M1435" i="9"/>
  <c r="M1443" i="9"/>
  <c r="M1451" i="9"/>
  <c r="M1459" i="9"/>
  <c r="M1467" i="9"/>
  <c r="M1475" i="9"/>
  <c r="M1483" i="9"/>
  <c r="M1491" i="9"/>
  <c r="M1499" i="9"/>
  <c r="M1507" i="9"/>
  <c r="M1515" i="9"/>
  <c r="M1523" i="9"/>
  <c r="M1531" i="9"/>
  <c r="M1539" i="9"/>
  <c r="M1547" i="9"/>
  <c r="M1555" i="9"/>
  <c r="M11" i="9"/>
  <c r="M31" i="9"/>
  <c r="M52" i="9"/>
  <c r="M75" i="9"/>
  <c r="M95" i="9"/>
  <c r="M116" i="9"/>
  <c r="M139" i="9"/>
  <c r="M159" i="9"/>
  <c r="M180" i="9"/>
  <c r="M203" i="9"/>
  <c r="M223" i="9"/>
  <c r="M244" i="9"/>
  <c r="M267" i="9"/>
  <c r="M287" i="9"/>
  <c r="M308" i="9"/>
  <c r="M326" i="9"/>
  <c r="M342" i="9"/>
  <c r="M358" i="9"/>
  <c r="M374" i="9"/>
  <c r="M390" i="9"/>
  <c r="M406" i="9"/>
  <c r="M422" i="9"/>
  <c r="M438" i="9"/>
  <c r="M454" i="9"/>
  <c r="M470" i="9"/>
  <c r="M486" i="9"/>
  <c r="M502" i="9"/>
  <c r="M518" i="9"/>
  <c r="M534" i="9"/>
  <c r="M550" i="9"/>
  <c r="M566" i="9"/>
  <c r="M580" i="9"/>
  <c r="M588" i="9"/>
  <c r="M596" i="9"/>
  <c r="M604" i="9"/>
  <c r="M612" i="9"/>
  <c r="M620" i="9"/>
  <c r="M628" i="9"/>
  <c r="M636" i="9"/>
  <c r="M644" i="9"/>
  <c r="M652" i="9"/>
  <c r="M660" i="9"/>
  <c r="M668" i="9"/>
  <c r="M676" i="9"/>
  <c r="M684" i="9"/>
  <c r="M692" i="9"/>
  <c r="M700" i="9"/>
  <c r="M708" i="9"/>
  <c r="M716" i="9"/>
  <c r="M724" i="9"/>
  <c r="M732" i="9"/>
  <c r="M740" i="9"/>
  <c r="M748" i="9"/>
  <c r="M756" i="9"/>
  <c r="M764" i="9"/>
  <c r="M772" i="9"/>
  <c r="M780" i="9"/>
  <c r="M788" i="9"/>
  <c r="M796" i="9"/>
  <c r="M804" i="9"/>
  <c r="M812" i="9"/>
  <c r="M820" i="9"/>
  <c r="M828" i="9"/>
  <c r="M836" i="9"/>
  <c r="M844" i="9"/>
  <c r="M852" i="9"/>
  <c r="M860" i="9"/>
  <c r="M868" i="9"/>
  <c r="M876" i="9"/>
  <c r="M884" i="9"/>
  <c r="M892" i="9"/>
  <c r="M900" i="9"/>
  <c r="M908" i="9"/>
  <c r="M916" i="9"/>
  <c r="M924" i="9"/>
  <c r="M932" i="9"/>
  <c r="M940" i="9"/>
  <c r="M948" i="9"/>
  <c r="M956" i="9"/>
  <c r="M964" i="9"/>
  <c r="M972" i="9"/>
  <c r="M980" i="9"/>
  <c r="M988" i="9"/>
  <c r="M996" i="9"/>
  <c r="M1004" i="9"/>
  <c r="M1012" i="9"/>
  <c r="M1020" i="9"/>
  <c r="M1028" i="9"/>
  <c r="M1036" i="9"/>
  <c r="M1044" i="9"/>
  <c r="M1052" i="9"/>
  <c r="M1060" i="9"/>
  <c r="M1068" i="9"/>
  <c r="M1076" i="9"/>
  <c r="M1084" i="9"/>
  <c r="M1092" i="9"/>
  <c r="M1100" i="9"/>
  <c r="M1108" i="9"/>
  <c r="M1116" i="9"/>
  <c r="M1124" i="9"/>
  <c r="M1132" i="9"/>
  <c r="M1140" i="9"/>
  <c r="M1148" i="9"/>
  <c r="M1156" i="9"/>
  <c r="M1164" i="9"/>
  <c r="M1172" i="9"/>
  <c r="M1180" i="9"/>
  <c r="M1188" i="9"/>
  <c r="M1196" i="9"/>
  <c r="M1204" i="9"/>
  <c r="M1212" i="9"/>
  <c r="M1220" i="9"/>
  <c r="M1228" i="9"/>
  <c r="M1236" i="9"/>
  <c r="M1244" i="9"/>
  <c r="M1252" i="9"/>
  <c r="M1260" i="9"/>
  <c r="M1268" i="9"/>
  <c r="M1276" i="9"/>
  <c r="M1284" i="9"/>
  <c r="M1292" i="9"/>
  <c r="M1300" i="9"/>
  <c r="M1308" i="9"/>
  <c r="M1316" i="9"/>
  <c r="M1324" i="9"/>
  <c r="M1332" i="9"/>
  <c r="M1340" i="9"/>
  <c r="M1348" i="9"/>
  <c r="M1356" i="9"/>
  <c r="M1364" i="9"/>
  <c r="M1372" i="9"/>
  <c r="M1380" i="9"/>
  <c r="M1388" i="9"/>
  <c r="M1396" i="9"/>
  <c r="M1404" i="9"/>
  <c r="M1412" i="9"/>
  <c r="M1420" i="9"/>
  <c r="M1428" i="9"/>
  <c r="M1436" i="9"/>
  <c r="M1444" i="9"/>
  <c r="M1452" i="9"/>
  <c r="M1460" i="9"/>
  <c r="M1468" i="9"/>
  <c r="M1476" i="9"/>
  <c r="M1484" i="9"/>
  <c r="M1492" i="9"/>
  <c r="M1500" i="9"/>
  <c r="M1508" i="9"/>
  <c r="M1516" i="9"/>
  <c r="M1524" i="9"/>
  <c r="M1532" i="9"/>
  <c r="M1540" i="9"/>
  <c r="M1548" i="9"/>
  <c r="M1556" i="9"/>
  <c r="M12" i="9"/>
  <c r="M35" i="9"/>
  <c r="M55" i="9"/>
  <c r="M76" i="9"/>
  <c r="M99" i="9"/>
  <c r="M119" i="9"/>
  <c r="M140" i="9"/>
  <c r="M163" i="9"/>
  <c r="M183" i="9"/>
  <c r="M204" i="9"/>
  <c r="M227" i="9"/>
  <c r="M247" i="9"/>
  <c r="M268" i="9"/>
  <c r="M291" i="9"/>
  <c r="M311" i="9"/>
  <c r="M327" i="9"/>
  <c r="M343" i="9"/>
  <c r="M359" i="9"/>
  <c r="M375" i="9"/>
  <c r="M391" i="9"/>
  <c r="M407" i="9"/>
  <c r="M423" i="9"/>
  <c r="M439" i="9"/>
  <c r="M455" i="9"/>
  <c r="M471" i="9"/>
  <c r="M487" i="9"/>
  <c r="M503" i="9"/>
  <c r="M519" i="9"/>
  <c r="M535" i="9"/>
  <c r="M551" i="9"/>
  <c r="M567" i="9"/>
  <c r="M581" i="9"/>
  <c r="M589" i="9"/>
  <c r="M597" i="9"/>
  <c r="M605" i="9"/>
  <c r="M613" i="9"/>
  <c r="M621" i="9"/>
  <c r="M629" i="9"/>
  <c r="M637" i="9"/>
  <c r="M645" i="9"/>
  <c r="M653" i="9"/>
  <c r="M661" i="9"/>
  <c r="M669" i="9"/>
  <c r="M677" i="9"/>
  <c r="M685" i="9"/>
  <c r="M693" i="9"/>
  <c r="M701" i="9"/>
  <c r="M709" i="9"/>
  <c r="M717" i="9"/>
  <c r="M725" i="9"/>
  <c r="M733" i="9"/>
  <c r="M741" i="9"/>
  <c r="M749" i="9"/>
  <c r="M757" i="9"/>
  <c r="M765" i="9"/>
  <c r="M773" i="9"/>
  <c r="M781" i="9"/>
  <c r="M789" i="9"/>
  <c r="M797" i="9"/>
  <c r="M805" i="9"/>
  <c r="M813" i="9"/>
  <c r="M821" i="9"/>
  <c r="M829" i="9"/>
  <c r="M837" i="9"/>
  <c r="M845" i="9"/>
  <c r="M853" i="9"/>
  <c r="M861" i="9"/>
  <c r="M869" i="9"/>
  <c r="M877" i="9"/>
  <c r="M885" i="9"/>
  <c r="M893" i="9"/>
  <c r="M901" i="9"/>
  <c r="M909" i="9"/>
  <c r="M917" i="9"/>
  <c r="M925" i="9"/>
  <c r="M933" i="9"/>
  <c r="M941" i="9"/>
  <c r="M949" i="9"/>
  <c r="M957" i="9"/>
  <c r="M965" i="9"/>
  <c r="M973" i="9"/>
  <c r="M981" i="9"/>
  <c r="M989" i="9"/>
  <c r="M1022" i="9"/>
  <c r="M1054" i="9"/>
  <c r="M1078" i="9"/>
  <c r="M1101" i="9"/>
  <c r="M1119" i="9"/>
  <c r="M1142" i="9"/>
  <c r="M1165" i="9"/>
  <c r="M1183" i="9"/>
  <c r="M1206" i="9"/>
  <c r="M1229" i="9"/>
  <c r="M1247" i="9"/>
  <c r="M1270" i="9"/>
  <c r="M1293" i="9"/>
  <c r="M1311" i="9"/>
  <c r="M1334" i="9"/>
  <c r="M1357" i="9"/>
  <c r="M1375" i="9"/>
  <c r="M1398" i="9"/>
  <c r="M1421" i="9"/>
  <c r="M1439" i="9"/>
  <c r="M1462" i="9"/>
  <c r="M1485" i="9"/>
  <c r="M1503" i="9"/>
  <c r="M1526" i="9"/>
  <c r="M1549" i="9"/>
  <c r="M1562" i="9"/>
  <c r="M1570" i="9"/>
  <c r="M1578" i="9"/>
  <c r="M1586" i="9"/>
  <c r="M1594" i="9"/>
  <c r="M1602" i="9"/>
  <c r="M1610" i="9"/>
  <c r="M1618" i="9"/>
  <c r="M1626" i="9"/>
  <c r="M1634" i="9"/>
  <c r="M1642" i="9"/>
  <c r="M1650" i="9"/>
  <c r="M1658" i="9"/>
  <c r="M1666" i="9"/>
  <c r="M1674" i="9"/>
  <c r="M1682" i="9"/>
  <c r="M1690" i="9"/>
  <c r="M1698" i="9"/>
  <c r="M1706" i="9"/>
  <c r="M1714" i="9"/>
  <c r="M1722" i="9"/>
  <c r="M1730" i="9"/>
  <c r="M1738" i="9"/>
  <c r="M1746" i="9"/>
  <c r="M1754" i="9"/>
  <c r="M1762" i="9"/>
  <c r="M1770" i="9"/>
  <c r="M1778" i="9"/>
  <c r="M1786" i="9"/>
  <c r="M1794" i="9"/>
  <c r="M1802" i="9"/>
  <c r="M1810" i="9"/>
  <c r="M1818" i="9"/>
  <c r="M1826" i="9"/>
  <c r="M1834" i="9"/>
  <c r="M1842" i="9"/>
  <c r="M1850" i="9"/>
  <c r="M1858" i="9"/>
  <c r="M1866" i="9"/>
  <c r="M1874" i="9"/>
  <c r="M1882" i="9"/>
  <c r="M1890" i="9"/>
  <c r="M1898" i="9"/>
  <c r="M1906" i="9"/>
  <c r="M1914" i="9"/>
  <c r="M1922" i="9"/>
  <c r="M1930" i="9"/>
  <c r="M1938" i="9"/>
  <c r="M1946" i="9"/>
  <c r="M1954" i="9"/>
  <c r="M1962" i="9"/>
  <c r="M1970" i="9"/>
  <c r="M1978" i="9"/>
  <c r="M1986" i="9"/>
  <c r="M1994" i="9"/>
  <c r="M2002" i="9"/>
  <c r="M2010" i="9"/>
  <c r="M2018" i="9"/>
  <c r="M2026" i="9"/>
  <c r="M2034" i="9"/>
  <c r="M2042" i="9"/>
  <c r="M2050" i="9"/>
  <c r="M2058" i="9"/>
  <c r="M2066" i="9"/>
  <c r="M2074" i="9"/>
  <c r="M2082" i="9"/>
  <c r="M2090" i="9"/>
  <c r="M2098" i="9"/>
  <c r="M2106" i="9"/>
  <c r="M2114" i="9"/>
  <c r="M2122" i="9"/>
  <c r="M2130" i="9"/>
  <c r="M2138" i="9"/>
  <c r="M2146" i="9"/>
  <c r="M2154" i="9"/>
  <c r="M2162" i="9"/>
  <c r="M2170" i="9"/>
  <c r="M2178" i="9"/>
  <c r="M2186" i="9"/>
  <c r="M2194" i="9"/>
  <c r="M2202" i="9"/>
  <c r="M2210" i="9"/>
  <c r="M2218" i="9"/>
  <c r="M2226" i="9"/>
  <c r="M2234" i="9"/>
  <c r="M2242" i="9"/>
  <c r="M997" i="9"/>
  <c r="M1029" i="9"/>
  <c r="M1061" i="9"/>
  <c r="M1079" i="9"/>
  <c r="M1102" i="9"/>
  <c r="M1125" i="9"/>
  <c r="M1143" i="9"/>
  <c r="M1166" i="9"/>
  <c r="M1189" i="9"/>
  <c r="M1207" i="9"/>
  <c r="M1230" i="9"/>
  <c r="M1253" i="9"/>
  <c r="M1271" i="9"/>
  <c r="M1294" i="9"/>
  <c r="M1317" i="9"/>
  <c r="M1335" i="9"/>
  <c r="M1358" i="9"/>
  <c r="M1381" i="9"/>
  <c r="M1399" i="9"/>
  <c r="M1422" i="9"/>
  <c r="M1445" i="9"/>
  <c r="M1463" i="9"/>
  <c r="M1486" i="9"/>
  <c r="M1509" i="9"/>
  <c r="M1527" i="9"/>
  <c r="M1550" i="9"/>
  <c r="M1563" i="9"/>
  <c r="M1571" i="9"/>
  <c r="M1579" i="9"/>
  <c r="M1587" i="9"/>
  <c r="M1595" i="9"/>
  <c r="M1603" i="9"/>
  <c r="M1611" i="9"/>
  <c r="M1619" i="9"/>
  <c r="M1627" i="9"/>
  <c r="M1635" i="9"/>
  <c r="M1643" i="9"/>
  <c r="M1651" i="9"/>
  <c r="M1659" i="9"/>
  <c r="M1667" i="9"/>
  <c r="M1675" i="9"/>
  <c r="M1683" i="9"/>
  <c r="M1691" i="9"/>
  <c r="M1699" i="9"/>
  <c r="M1707" i="9"/>
  <c r="M1715" i="9"/>
  <c r="M1723" i="9"/>
  <c r="M1731" i="9"/>
  <c r="M1739" i="9"/>
  <c r="M1747" i="9"/>
  <c r="M1755" i="9"/>
  <c r="M1763" i="9"/>
  <c r="M1771" i="9"/>
  <c r="M1779" i="9"/>
  <c r="M1787" i="9"/>
  <c r="M1795" i="9"/>
  <c r="M1803" i="9"/>
  <c r="M1811" i="9"/>
  <c r="M1819" i="9"/>
  <c r="M1827" i="9"/>
  <c r="M1835" i="9"/>
  <c r="M1843" i="9"/>
  <c r="M1851" i="9"/>
  <c r="M1859" i="9"/>
  <c r="M1867" i="9"/>
  <c r="M1875" i="9"/>
  <c r="M1883" i="9"/>
  <c r="M1891" i="9"/>
  <c r="M1899" i="9"/>
  <c r="M1907" i="9"/>
  <c r="M1915" i="9"/>
  <c r="M1923" i="9"/>
  <c r="M1931" i="9"/>
  <c r="M1939" i="9"/>
  <c r="M1947" i="9"/>
  <c r="M1955" i="9"/>
  <c r="M1963" i="9"/>
  <c r="M1971" i="9"/>
  <c r="M1979" i="9"/>
  <c r="M1987" i="9"/>
  <c r="M1995" i="9"/>
  <c r="M2003" i="9"/>
  <c r="M2011" i="9"/>
  <c r="M2019" i="9"/>
  <c r="M2027" i="9"/>
  <c r="M2035" i="9"/>
  <c r="M2043" i="9"/>
  <c r="M2051" i="9"/>
  <c r="M2059" i="9"/>
  <c r="M2067" i="9"/>
  <c r="M2075" i="9"/>
  <c r="M2083" i="9"/>
  <c r="M2091" i="9"/>
  <c r="M2099" i="9"/>
  <c r="M2107" i="9"/>
  <c r="M2115" i="9"/>
  <c r="M2123" i="9"/>
  <c r="M2131" i="9"/>
  <c r="M2139" i="9"/>
  <c r="M2147" i="9"/>
  <c r="M2155" i="9"/>
  <c r="M2163" i="9"/>
  <c r="M2171" i="9"/>
  <c r="M2179" i="9"/>
  <c r="M2187" i="9"/>
  <c r="M2195" i="9"/>
  <c r="M2203" i="9"/>
  <c r="M2211" i="9"/>
  <c r="M2219" i="9"/>
  <c r="M2227" i="9"/>
  <c r="M2235" i="9"/>
  <c r="M3" i="9"/>
  <c r="M998" i="9"/>
  <c r="M1030" i="9"/>
  <c r="M1062" i="9"/>
  <c r="M1085" i="9"/>
  <c r="M1103" i="9"/>
  <c r="M1126" i="9"/>
  <c r="M1149" i="9"/>
  <c r="M1167" i="9"/>
  <c r="M1190" i="9"/>
  <c r="M1213" i="9"/>
  <c r="M1231" i="9"/>
  <c r="M1254" i="9"/>
  <c r="M1277" i="9"/>
  <c r="M1295" i="9"/>
  <c r="M1318" i="9"/>
  <c r="M1341" i="9"/>
  <c r="M1359" i="9"/>
  <c r="M1382" i="9"/>
  <c r="M1405" i="9"/>
  <c r="M1423" i="9"/>
  <c r="M1446" i="9"/>
  <c r="M1469" i="9"/>
  <c r="M1487" i="9"/>
  <c r="M1510" i="9"/>
  <c r="M1533" i="9"/>
  <c r="M1551" i="9"/>
  <c r="M1564" i="9"/>
  <c r="M1572" i="9"/>
  <c r="M1580" i="9"/>
  <c r="M1588" i="9"/>
  <c r="M1596" i="9"/>
  <c r="M1604" i="9"/>
  <c r="M1612" i="9"/>
  <c r="M1620" i="9"/>
  <c r="M1628" i="9"/>
  <c r="M1636" i="9"/>
  <c r="M1644" i="9"/>
  <c r="M1652" i="9"/>
  <c r="M1660" i="9"/>
  <c r="M1668" i="9"/>
  <c r="M1676" i="9"/>
  <c r="M1684" i="9"/>
  <c r="M1692" i="9"/>
  <c r="M1700" i="9"/>
  <c r="M1708" i="9"/>
  <c r="M1716" i="9"/>
  <c r="M1724" i="9"/>
  <c r="M1732" i="9"/>
  <c r="M1740" i="9"/>
  <c r="M1748" i="9"/>
  <c r="M1756" i="9"/>
  <c r="M1764" i="9"/>
  <c r="M1772" i="9"/>
  <c r="M1780" i="9"/>
  <c r="M1788" i="9"/>
  <c r="M1796" i="9"/>
  <c r="M1804" i="9"/>
  <c r="M1812" i="9"/>
  <c r="M1820" i="9"/>
  <c r="M1828" i="9"/>
  <c r="M1836" i="9"/>
  <c r="M1844" i="9"/>
  <c r="M1852" i="9"/>
  <c r="M1860" i="9"/>
  <c r="M1868" i="9"/>
  <c r="M1876" i="9"/>
  <c r="M1884" i="9"/>
  <c r="M1892" i="9"/>
  <c r="M1900" i="9"/>
  <c r="M1908" i="9"/>
  <c r="M1916" i="9"/>
  <c r="M1924" i="9"/>
  <c r="M1932" i="9"/>
  <c r="M1940" i="9"/>
  <c r="M1948" i="9"/>
  <c r="M1956" i="9"/>
  <c r="M1964" i="9"/>
  <c r="M1972" i="9"/>
  <c r="M1980" i="9"/>
  <c r="M1988" i="9"/>
  <c r="M1996" i="9"/>
  <c r="M2004" i="9"/>
  <c r="M2012" i="9"/>
  <c r="M2020" i="9"/>
  <c r="M2028" i="9"/>
  <c r="M2036" i="9"/>
  <c r="M2044" i="9"/>
  <c r="M2052" i="9"/>
  <c r="M2060" i="9"/>
  <c r="M2068" i="9"/>
  <c r="M2076" i="9"/>
  <c r="M2084" i="9"/>
  <c r="M2092" i="9"/>
  <c r="M2100" i="9"/>
  <c r="M2108" i="9"/>
  <c r="M2116" i="9"/>
  <c r="M2124" i="9"/>
  <c r="M2132" i="9"/>
  <c r="M2140" i="9"/>
  <c r="M2148" i="9"/>
  <c r="M2156" i="9"/>
  <c r="M2164" i="9"/>
  <c r="M2172" i="9"/>
  <c r="M2180" i="9"/>
  <c r="M2188" i="9"/>
  <c r="M2196" i="9"/>
  <c r="M2204" i="9"/>
  <c r="M2212" i="9"/>
  <c r="M2220" i="9"/>
  <c r="M2228" i="9"/>
  <c r="M2236" i="9"/>
  <c r="M1005" i="9"/>
  <c r="M1037" i="9"/>
  <c r="M1063" i="9"/>
  <c r="M1086" i="9"/>
  <c r="M1109" i="9"/>
  <c r="M1127" i="9"/>
  <c r="M1150" i="9"/>
  <c r="M1173" i="9"/>
  <c r="M1191" i="9"/>
  <c r="M1214" i="9"/>
  <c r="M1237" i="9"/>
  <c r="M1255" i="9"/>
  <c r="M1278" i="9"/>
  <c r="M1301" i="9"/>
  <c r="M1319" i="9"/>
  <c r="M1342" i="9"/>
  <c r="M1365" i="9"/>
  <c r="M1383" i="9"/>
  <c r="M1406" i="9"/>
  <c r="M1429" i="9"/>
  <c r="M1447" i="9"/>
  <c r="M1470" i="9"/>
  <c r="M1493" i="9"/>
  <c r="M1511" i="9"/>
  <c r="M1534" i="9"/>
  <c r="M1557" i="9"/>
  <c r="M1565" i="9"/>
  <c r="M1573" i="9"/>
  <c r="M1581" i="9"/>
  <c r="M1589" i="9"/>
  <c r="M1597" i="9"/>
  <c r="M1605" i="9"/>
  <c r="M1613" i="9"/>
  <c r="M1621" i="9"/>
  <c r="M1629" i="9"/>
  <c r="M1637" i="9"/>
  <c r="M1645" i="9"/>
  <c r="M1653" i="9"/>
  <c r="M1661" i="9"/>
  <c r="M1669" i="9"/>
  <c r="M1677" i="9"/>
  <c r="M1685" i="9"/>
  <c r="M1693" i="9"/>
  <c r="M1701" i="9"/>
  <c r="M1709" i="9"/>
  <c r="M1717" i="9"/>
  <c r="M1725" i="9"/>
  <c r="M1733" i="9"/>
  <c r="M1741" i="9"/>
  <c r="M1749" i="9"/>
  <c r="M1757" i="9"/>
  <c r="M1765" i="9"/>
  <c r="M1773" i="9"/>
  <c r="M1781" i="9"/>
  <c r="M1789" i="9"/>
  <c r="M1797" i="9"/>
  <c r="M1805" i="9"/>
  <c r="M1813" i="9"/>
  <c r="M1821" i="9"/>
  <c r="M1829" i="9"/>
  <c r="M1837" i="9"/>
  <c r="M1845" i="9"/>
  <c r="M1853" i="9"/>
  <c r="M1861" i="9"/>
  <c r="M1869" i="9"/>
  <c r="M1877" i="9"/>
  <c r="M1885" i="9"/>
  <c r="M1893" i="9"/>
  <c r="M1901" i="9"/>
  <c r="M1909" i="9"/>
  <c r="M1917" i="9"/>
  <c r="M1925" i="9"/>
  <c r="M1933" i="9"/>
  <c r="M1941" i="9"/>
  <c r="M1949" i="9"/>
  <c r="M1957" i="9"/>
  <c r="M1965" i="9"/>
  <c r="M1973" i="9"/>
  <c r="M1981" i="9"/>
  <c r="M1989" i="9"/>
  <c r="M1997" i="9"/>
  <c r="M2005" i="9"/>
  <c r="M2013" i="9"/>
  <c r="M2021" i="9"/>
  <c r="M2029" i="9"/>
  <c r="M2037" i="9"/>
  <c r="M2045" i="9"/>
  <c r="M2053" i="9"/>
  <c r="M2061" i="9"/>
  <c r="M2069" i="9"/>
  <c r="M2077" i="9"/>
  <c r="M2085" i="9"/>
  <c r="M2093" i="9"/>
  <c r="M2101" i="9"/>
  <c r="M2109" i="9"/>
  <c r="M2117" i="9"/>
  <c r="M2125" i="9"/>
  <c r="M2133" i="9"/>
  <c r="M2141" i="9"/>
  <c r="M2149" i="9"/>
  <c r="M2157" i="9"/>
  <c r="M2165" i="9"/>
  <c r="M2173" i="9"/>
  <c r="M2181" i="9"/>
  <c r="M2189" i="9"/>
  <c r="M2197" i="9"/>
  <c r="M2205" i="9"/>
  <c r="M2213" i="9"/>
  <c r="M2221" i="9"/>
  <c r="M2229" i="9"/>
  <c r="M2237" i="9"/>
  <c r="M1006" i="9"/>
  <c r="M1038" i="9"/>
  <c r="M1069" i="9"/>
  <c r="M1087" i="9"/>
  <c r="M1110" i="9"/>
  <c r="M1133" i="9"/>
  <c r="M1151" i="9"/>
  <c r="M1174" i="9"/>
  <c r="M1197" i="9"/>
  <c r="M1215" i="9"/>
  <c r="M1238" i="9"/>
  <c r="M1261" i="9"/>
  <c r="M1279" i="9"/>
  <c r="M1302" i="9"/>
  <c r="M1325" i="9"/>
  <c r="M1343" i="9"/>
  <c r="M1366" i="9"/>
  <c r="M1389" i="9"/>
  <c r="M1407" i="9"/>
  <c r="M1430" i="9"/>
  <c r="M1453" i="9"/>
  <c r="M1471" i="9"/>
  <c r="M1494" i="9"/>
  <c r="M1517" i="9"/>
  <c r="M1535" i="9"/>
  <c r="M1558" i="9"/>
  <c r="M1566" i="9"/>
  <c r="M1574" i="9"/>
  <c r="M1582" i="9"/>
  <c r="M1590" i="9"/>
  <c r="M1598" i="9"/>
  <c r="M1606" i="9"/>
  <c r="M1614" i="9"/>
  <c r="M1622" i="9"/>
  <c r="M1630" i="9"/>
  <c r="M1638" i="9"/>
  <c r="M1646" i="9"/>
  <c r="M1654" i="9"/>
  <c r="M1662" i="9"/>
  <c r="M1670" i="9"/>
  <c r="M1678" i="9"/>
  <c r="M1686" i="9"/>
  <c r="M1694" i="9"/>
  <c r="M1702" i="9"/>
  <c r="M1710" i="9"/>
  <c r="M1718" i="9"/>
  <c r="M1726" i="9"/>
  <c r="M1734" i="9"/>
  <c r="M1742" i="9"/>
  <c r="M1750" i="9"/>
  <c r="M1758" i="9"/>
  <c r="M1766" i="9"/>
  <c r="M1774" i="9"/>
  <c r="M1782" i="9"/>
  <c r="M1790" i="9"/>
  <c r="M1798" i="9"/>
  <c r="M1806" i="9"/>
  <c r="M1814" i="9"/>
  <c r="M1822" i="9"/>
  <c r="M1830" i="9"/>
  <c r="M1838" i="9"/>
  <c r="M1846" i="9"/>
  <c r="M1854" i="9"/>
  <c r="M1862" i="9"/>
  <c r="M1870" i="9"/>
  <c r="M1878" i="9"/>
  <c r="M1886" i="9"/>
  <c r="M1894" i="9"/>
  <c r="M1902" i="9"/>
  <c r="M1910" i="9"/>
  <c r="M1918" i="9"/>
  <c r="M1926" i="9"/>
  <c r="M1934" i="9"/>
  <c r="M1942" i="9"/>
  <c r="M1950" i="9"/>
  <c r="M1958" i="9"/>
  <c r="M1966" i="9"/>
  <c r="M1974" i="9"/>
  <c r="M1982" i="9"/>
  <c r="M1990" i="9"/>
  <c r="M1998" i="9"/>
  <c r="M2006" i="9"/>
  <c r="M2014" i="9"/>
  <c r="M2022" i="9"/>
  <c r="M2030" i="9"/>
  <c r="M2038" i="9"/>
  <c r="M2046" i="9"/>
  <c r="M2054" i="9"/>
  <c r="M2062" i="9"/>
  <c r="M2070" i="9"/>
  <c r="M2078" i="9"/>
  <c r="M2086" i="9"/>
  <c r="M2094" i="9"/>
  <c r="M2102" i="9"/>
  <c r="M2110" i="9"/>
  <c r="M2118" i="9"/>
  <c r="M2126" i="9"/>
  <c r="M2134" i="9"/>
  <c r="M2142" i="9"/>
  <c r="M2150" i="9"/>
  <c r="M2158" i="9"/>
  <c r="M2166" i="9"/>
  <c r="M2174" i="9"/>
  <c r="M2182" i="9"/>
  <c r="M2190" i="9"/>
  <c r="M2198" i="9"/>
  <c r="M2206" i="9"/>
  <c r="M2214" i="9"/>
  <c r="M2222" i="9"/>
  <c r="M2230" i="9"/>
  <c r="M2238" i="9"/>
  <c r="M1013" i="9"/>
  <c r="M1045" i="9"/>
  <c r="M1070" i="9"/>
  <c r="M1093" i="9"/>
  <c r="M1111" i="9"/>
  <c r="M1134" i="9"/>
  <c r="M1157" i="9"/>
  <c r="M1175" i="9"/>
  <c r="M1198" i="9"/>
  <c r="M1221" i="9"/>
  <c r="M1239" i="9"/>
  <c r="M1262" i="9"/>
  <c r="M1285" i="9"/>
  <c r="M1303" i="9"/>
  <c r="M1326" i="9"/>
  <c r="M1349" i="9"/>
  <c r="M1367" i="9"/>
  <c r="M1390" i="9"/>
  <c r="M1413" i="9"/>
  <c r="M1431" i="9"/>
  <c r="M1454" i="9"/>
  <c r="M1477" i="9"/>
  <c r="M1495" i="9"/>
  <c r="M1518" i="9"/>
  <c r="M1541" i="9"/>
  <c r="M1559" i="9"/>
  <c r="M1567" i="9"/>
  <c r="M1575" i="9"/>
  <c r="M1583" i="9"/>
  <c r="M1591" i="9"/>
  <c r="M1599" i="9"/>
  <c r="M1607" i="9"/>
  <c r="M1615" i="9"/>
  <c r="M1623" i="9"/>
  <c r="M1631" i="9"/>
  <c r="M1639" i="9"/>
  <c r="M1647" i="9"/>
  <c r="M1655" i="9"/>
  <c r="M1663" i="9"/>
  <c r="M1671" i="9"/>
  <c r="M1679" i="9"/>
  <c r="M1687" i="9"/>
  <c r="M1695" i="9"/>
  <c r="M1703" i="9"/>
  <c r="M1711" i="9"/>
  <c r="M1719" i="9"/>
  <c r="M1727" i="9"/>
  <c r="M1735" i="9"/>
  <c r="M1743" i="9"/>
  <c r="M1751" i="9"/>
  <c r="M1759" i="9"/>
  <c r="M1767" i="9"/>
  <c r="M1775" i="9"/>
  <c r="M1783" i="9"/>
  <c r="M1791" i="9"/>
  <c r="M1799" i="9"/>
  <c r="M1807" i="9"/>
  <c r="M1815" i="9"/>
  <c r="M1823" i="9"/>
  <c r="M1831" i="9"/>
  <c r="M1839" i="9"/>
  <c r="M1847" i="9"/>
  <c r="M1855" i="9"/>
  <c r="M1863" i="9"/>
  <c r="M1871" i="9"/>
  <c r="M1879" i="9"/>
  <c r="M1887" i="9"/>
  <c r="M1895" i="9"/>
  <c r="M1903" i="9"/>
  <c r="M1911" i="9"/>
  <c r="M1919" i="9"/>
  <c r="M1927" i="9"/>
  <c r="M1935" i="9"/>
  <c r="M1943" i="9"/>
  <c r="M1951" i="9"/>
  <c r="M1959" i="9"/>
  <c r="M1967" i="9"/>
  <c r="M1975" i="9"/>
  <c r="M1983" i="9"/>
  <c r="M1991" i="9"/>
  <c r="M1999" i="9"/>
  <c r="M2007" i="9"/>
  <c r="M2015" i="9"/>
  <c r="M2023" i="9"/>
  <c r="M2031" i="9"/>
  <c r="M2039" i="9"/>
  <c r="M2047" i="9"/>
  <c r="M2055" i="9"/>
  <c r="M2063" i="9"/>
  <c r="M2071" i="9"/>
  <c r="M2079" i="9"/>
  <c r="M2087" i="9"/>
  <c r="M2095" i="9"/>
  <c r="M2103" i="9"/>
  <c r="M2111" i="9"/>
  <c r="M2119" i="9"/>
  <c r="M2127" i="9"/>
  <c r="M2135" i="9"/>
  <c r="M2143" i="9"/>
  <c r="M2151" i="9"/>
  <c r="M2159" i="9"/>
  <c r="M2167" i="9"/>
  <c r="M2175" i="9"/>
  <c r="M2183" i="9"/>
  <c r="M2191" i="9"/>
  <c r="M2199" i="9"/>
  <c r="M2207" i="9"/>
  <c r="M2215" i="9"/>
  <c r="M2223" i="9"/>
  <c r="M2231" i="9"/>
  <c r="M2239" i="9"/>
  <c r="M1021" i="9"/>
  <c r="M1053" i="9"/>
  <c r="M1077" i="9"/>
  <c r="M1095" i="9"/>
  <c r="M1118" i="9"/>
  <c r="M1141" i="9"/>
  <c r="M1159" i="9"/>
  <c r="M1182" i="9"/>
  <c r="M1205" i="9"/>
  <c r="M1223" i="9"/>
  <c r="M1246" i="9"/>
  <c r="M1269" i="9"/>
  <c r="M1287" i="9"/>
  <c r="M1310" i="9"/>
  <c r="M1333" i="9"/>
  <c r="M1351" i="9"/>
  <c r="M1374" i="9"/>
  <c r="M1397" i="9"/>
  <c r="M1415" i="9"/>
  <c r="M1438" i="9"/>
  <c r="M1461" i="9"/>
  <c r="M1479" i="9"/>
  <c r="M1502" i="9"/>
  <c r="M1525" i="9"/>
  <c r="M1543" i="9"/>
  <c r="M1561" i="9"/>
  <c r="M1569" i="9"/>
  <c r="M1577" i="9"/>
  <c r="M1585" i="9"/>
  <c r="M1593" i="9"/>
  <c r="M1601" i="9"/>
  <c r="M1609" i="9"/>
  <c r="M1617" i="9"/>
  <c r="M1625" i="9"/>
  <c r="M1633" i="9"/>
  <c r="M1641" i="9"/>
  <c r="M1649" i="9"/>
  <c r="M1657" i="9"/>
  <c r="M1665" i="9"/>
  <c r="M1673" i="9"/>
  <c r="M1681" i="9"/>
  <c r="M1689" i="9"/>
  <c r="M1697" i="9"/>
  <c r="M1705" i="9"/>
  <c r="M1713" i="9"/>
  <c r="M1721" i="9"/>
  <c r="M1729" i="9"/>
  <c r="M1737" i="9"/>
  <c r="M1745" i="9"/>
  <c r="M1753" i="9"/>
  <c r="M1761" i="9"/>
  <c r="M1769" i="9"/>
  <c r="M1777" i="9"/>
  <c r="M1785" i="9"/>
  <c r="M1793" i="9"/>
  <c r="M1801" i="9"/>
  <c r="M1809" i="9"/>
  <c r="M1817" i="9"/>
  <c r="M1825" i="9"/>
  <c r="M1833" i="9"/>
  <c r="M1841" i="9"/>
  <c r="M1849" i="9"/>
  <c r="M1857" i="9"/>
  <c r="M1865" i="9"/>
  <c r="M1873" i="9"/>
  <c r="M1881" i="9"/>
  <c r="M1889" i="9"/>
  <c r="M1897" i="9"/>
  <c r="M1905" i="9"/>
  <c r="M1913" i="9"/>
  <c r="M1921" i="9"/>
  <c r="M1929" i="9"/>
  <c r="M1937" i="9"/>
  <c r="M1945" i="9"/>
  <c r="M1953" i="9"/>
  <c r="M1961" i="9"/>
  <c r="M1969" i="9"/>
  <c r="M1014" i="9"/>
  <c r="M1199" i="9"/>
  <c r="M1373" i="9"/>
  <c r="M1542" i="9"/>
  <c r="M1616" i="9"/>
  <c r="M1680" i="9"/>
  <c r="M1744" i="9"/>
  <c r="M1808" i="9"/>
  <c r="M1872" i="9"/>
  <c r="M1936" i="9"/>
  <c r="M1985" i="9"/>
  <c r="M2017" i="9"/>
  <c r="M2049" i="9"/>
  <c r="M2081" i="9"/>
  <c r="M2113" i="9"/>
  <c r="M2145" i="9"/>
  <c r="M2177" i="9"/>
  <c r="M2209" i="9"/>
  <c r="M2241" i="9"/>
  <c r="M1046" i="9"/>
  <c r="M1222" i="9"/>
  <c r="M1391" i="9"/>
  <c r="M1560" i="9"/>
  <c r="M1624" i="9"/>
  <c r="M1688" i="9"/>
  <c r="M1752" i="9"/>
  <c r="M1816" i="9"/>
  <c r="M1880" i="9"/>
  <c r="M1944" i="9"/>
  <c r="M1992" i="9"/>
  <c r="M2024" i="9"/>
  <c r="M2056" i="9"/>
  <c r="M2088" i="9"/>
  <c r="M2120" i="9"/>
  <c r="M2152" i="9"/>
  <c r="M2184" i="9"/>
  <c r="M2216" i="9"/>
  <c r="M1071" i="9"/>
  <c r="M1245" i="9"/>
  <c r="M1414" i="9"/>
  <c r="M1568" i="9"/>
  <c r="M1632" i="9"/>
  <c r="M1696" i="9"/>
  <c r="M1760" i="9"/>
  <c r="M1824" i="9"/>
  <c r="M1888" i="9"/>
  <c r="M1952" i="9"/>
  <c r="M1993" i="9"/>
  <c r="M2025" i="9"/>
  <c r="M2057" i="9"/>
  <c r="M2089" i="9"/>
  <c r="M2121" i="9"/>
  <c r="M2153" i="9"/>
  <c r="M2185" i="9"/>
  <c r="M2217" i="9"/>
  <c r="M1094" i="9"/>
  <c r="M1263" i="9"/>
  <c r="M1437" i="9"/>
  <c r="M1576" i="9"/>
  <c r="M1640" i="9"/>
  <c r="M1704" i="9"/>
  <c r="M1768" i="9"/>
  <c r="M1832" i="9"/>
  <c r="M1896" i="9"/>
  <c r="M1960" i="9"/>
  <c r="M2000" i="9"/>
  <c r="M2032" i="9"/>
  <c r="M2064" i="9"/>
  <c r="M2096" i="9"/>
  <c r="M2128" i="9"/>
  <c r="M2160" i="9"/>
  <c r="M2192" i="9"/>
  <c r="M2224" i="9"/>
  <c r="M1117" i="9"/>
  <c r="M1286" i="9"/>
  <c r="M1455" i="9"/>
  <c r="M1584" i="9"/>
  <c r="M1648" i="9"/>
  <c r="M1712" i="9"/>
  <c r="M1776" i="9"/>
  <c r="M1840" i="9"/>
  <c r="M1904" i="9"/>
  <c r="M1968" i="9"/>
  <c r="M2001" i="9"/>
  <c r="M2033" i="9"/>
  <c r="M2065" i="9"/>
  <c r="M2097" i="9"/>
  <c r="M2129" i="9"/>
  <c r="M2161" i="9"/>
  <c r="M2193" i="9"/>
  <c r="M2225" i="9"/>
  <c r="M1135" i="9"/>
  <c r="M1309" i="9"/>
  <c r="M1478" i="9"/>
  <c r="M1592" i="9"/>
  <c r="M1656" i="9"/>
  <c r="M1720" i="9"/>
  <c r="M1784" i="9"/>
  <c r="M1848" i="9"/>
  <c r="M1912" i="9"/>
  <c r="M1976" i="9"/>
  <c r="M2008" i="9"/>
  <c r="M2040" i="9"/>
  <c r="M2072" i="9"/>
  <c r="M2104" i="9"/>
  <c r="M2136" i="9"/>
  <c r="M2168" i="9"/>
  <c r="M2200" i="9"/>
  <c r="M2232" i="9"/>
  <c r="L2236" i="9"/>
  <c r="L2228" i="9"/>
  <c r="L2220" i="9"/>
  <c r="L2212" i="9"/>
  <c r="L2204" i="9"/>
  <c r="L2196" i="9"/>
  <c r="L2188" i="9"/>
  <c r="L2180" i="9"/>
  <c r="L2172" i="9"/>
  <c r="L2164" i="9"/>
  <c r="L2156" i="9"/>
  <c r="L2148" i="9"/>
  <c r="L2140" i="9"/>
  <c r="L2132" i="9"/>
  <c r="L2124" i="9"/>
  <c r="L2116" i="9"/>
  <c r="L2108" i="9"/>
  <c r="L2100" i="9"/>
  <c r="L2092" i="9"/>
  <c r="L2084" i="9"/>
  <c r="L2076" i="9"/>
  <c r="L2068" i="9"/>
  <c r="L2060" i="9"/>
  <c r="L2052" i="9"/>
  <c r="L2044" i="9"/>
  <c r="L2036" i="9"/>
  <c r="L2028" i="9"/>
  <c r="L2020" i="9"/>
  <c r="L2012" i="9"/>
  <c r="L2004" i="9"/>
  <c r="L1996" i="9"/>
  <c r="L1988" i="9"/>
  <c r="L1980" i="9"/>
  <c r="L1972" i="9"/>
  <c r="L1964" i="9"/>
  <c r="L1956" i="9"/>
  <c r="L1948" i="9"/>
  <c r="L1940" i="9"/>
  <c r="L1932" i="9"/>
  <c r="L1924" i="9"/>
  <c r="L1916" i="9"/>
  <c r="L1908" i="9"/>
  <c r="L1900" i="9"/>
  <c r="L1892" i="9"/>
  <c r="L1884" i="9"/>
  <c r="L1876" i="9"/>
  <c r="L1868" i="9"/>
  <c r="L1860" i="9"/>
  <c r="L1852" i="9"/>
  <c r="L1844" i="9"/>
  <c r="L1836" i="9"/>
  <c r="L1828" i="9"/>
  <c r="L1820" i="9"/>
  <c r="L1812" i="9"/>
  <c r="L1804" i="9"/>
  <c r="L1796" i="9"/>
  <c r="L1788" i="9"/>
  <c r="L1780" i="9"/>
  <c r="L1772" i="9"/>
  <c r="L1764" i="9"/>
  <c r="L1756" i="9"/>
  <c r="L1748" i="9"/>
  <c r="L1740" i="9"/>
  <c r="L1732" i="9"/>
  <c r="L1724" i="9"/>
  <c r="L1716" i="9"/>
  <c r="L1708" i="9"/>
  <c r="L1700" i="9"/>
  <c r="L1692" i="9"/>
  <c r="L1684" i="9"/>
  <c r="L1676" i="9"/>
  <c r="L1668" i="9"/>
  <c r="L1660" i="9"/>
  <c r="L1652" i="9"/>
  <c r="L1644" i="9"/>
  <c r="L1636" i="9"/>
  <c r="L1628" i="9"/>
  <c r="L1620" i="9"/>
  <c r="L1612" i="9"/>
  <c r="L1604" i="9"/>
  <c r="L1596" i="9"/>
  <c r="L1588" i="9"/>
  <c r="L1580" i="9"/>
  <c r="L1572" i="9"/>
  <c r="L1563" i="9"/>
  <c r="L1551" i="9"/>
  <c r="L1534" i="9"/>
  <c r="L1511" i="9"/>
  <c r="L1488" i="9"/>
  <c r="L1470" i="9"/>
  <c r="L1447" i="9"/>
  <c r="L1424" i="9"/>
  <c r="L1406" i="9"/>
  <c r="L1383" i="9"/>
  <c r="L1360" i="9"/>
  <c r="L1342" i="9"/>
  <c r="L1319" i="9"/>
  <c r="L1295" i="9"/>
  <c r="L1263" i="9"/>
  <c r="L1231" i="9"/>
  <c r="L1199" i="9"/>
  <c r="L1167" i="9"/>
  <c r="L1135" i="9"/>
  <c r="L1103" i="9"/>
  <c r="L1071" i="9"/>
  <c r="L1039" i="9"/>
  <c r="L1007" i="9"/>
  <c r="L975" i="9"/>
  <c r="L943" i="9"/>
  <c r="L911" i="9"/>
  <c r="L879" i="9"/>
  <c r="L847" i="9"/>
  <c r="L815" i="9"/>
  <c r="L783" i="9"/>
  <c r="L751" i="9"/>
  <c r="L719" i="9"/>
  <c r="L687" i="9"/>
  <c r="L655" i="9"/>
  <c r="L623" i="9"/>
  <c r="L591" i="9"/>
  <c r="L559" i="9"/>
  <c r="L527" i="9"/>
  <c r="L495" i="9"/>
  <c r="L439" i="9"/>
  <c r="L311" i="9"/>
  <c r="L183" i="9"/>
  <c r="L55" i="9"/>
  <c r="M2169" i="9"/>
  <c r="M2041" i="9"/>
  <c r="M1856" i="9"/>
  <c r="M1600" i="9"/>
  <c r="N6" i="9"/>
  <c r="N14" i="9"/>
  <c r="N22" i="9"/>
  <c r="N30" i="9"/>
  <c r="N38" i="9"/>
  <c r="N46" i="9"/>
  <c r="N54" i="9"/>
  <c r="N62" i="9"/>
  <c r="N70" i="9"/>
  <c r="N78" i="9"/>
  <c r="N86" i="9"/>
  <c r="N94" i="9"/>
  <c r="N102" i="9"/>
  <c r="N110" i="9"/>
  <c r="N118" i="9"/>
  <c r="N126" i="9"/>
  <c r="N134" i="9"/>
  <c r="N142" i="9"/>
  <c r="N150" i="9"/>
  <c r="N158" i="9"/>
  <c r="N166" i="9"/>
  <c r="N174" i="9"/>
  <c r="N182" i="9"/>
  <c r="N190" i="9"/>
  <c r="N198" i="9"/>
  <c r="N206" i="9"/>
  <c r="N214" i="9"/>
  <c r="N222" i="9"/>
  <c r="N230" i="9"/>
  <c r="N238" i="9"/>
  <c r="N246" i="9"/>
  <c r="N254" i="9"/>
  <c r="N262" i="9"/>
  <c r="N270" i="9"/>
  <c r="N278" i="9"/>
  <c r="N286" i="9"/>
  <c r="N294" i="9"/>
  <c r="N302" i="9"/>
  <c r="N310" i="9"/>
  <c r="N318" i="9"/>
  <c r="N326" i="9"/>
  <c r="N334" i="9"/>
  <c r="N342" i="9"/>
  <c r="N350" i="9"/>
  <c r="N358" i="9"/>
  <c r="N366" i="9"/>
  <c r="N374" i="9"/>
  <c r="N382" i="9"/>
  <c r="N390" i="9"/>
  <c r="N398" i="9"/>
  <c r="N406" i="9"/>
  <c r="N414" i="9"/>
  <c r="N422" i="9"/>
  <c r="N430" i="9"/>
  <c r="N438" i="9"/>
  <c r="N446" i="9"/>
  <c r="N454" i="9"/>
  <c r="N462" i="9"/>
  <c r="N470" i="9"/>
  <c r="N478" i="9"/>
  <c r="N486" i="9"/>
  <c r="N494" i="9"/>
  <c r="N502" i="9"/>
  <c r="N510" i="9"/>
  <c r="N518" i="9"/>
  <c r="N526" i="9"/>
  <c r="N534" i="9"/>
  <c r="N542" i="9"/>
  <c r="N550" i="9"/>
  <c r="N558" i="9"/>
  <c r="N566" i="9"/>
  <c r="N574" i="9"/>
  <c r="N582" i="9"/>
  <c r="N590" i="9"/>
  <c r="N598" i="9"/>
  <c r="N606" i="9"/>
  <c r="N614" i="9"/>
  <c r="N622" i="9"/>
  <c r="N630" i="9"/>
  <c r="N638" i="9"/>
  <c r="N646" i="9"/>
  <c r="N654" i="9"/>
  <c r="N662" i="9"/>
  <c r="N670" i="9"/>
  <c r="N7" i="9"/>
  <c r="N15" i="9"/>
  <c r="N23" i="9"/>
  <c r="N31" i="9"/>
  <c r="N39" i="9"/>
  <c r="N47" i="9"/>
  <c r="N55" i="9"/>
  <c r="N63" i="9"/>
  <c r="N71" i="9"/>
  <c r="N79" i="9"/>
  <c r="N87" i="9"/>
  <c r="N95" i="9"/>
  <c r="N103" i="9"/>
  <c r="N111" i="9"/>
  <c r="N119" i="9"/>
  <c r="N127" i="9"/>
  <c r="N135" i="9"/>
  <c r="N143" i="9"/>
  <c r="N151" i="9"/>
  <c r="N159" i="9"/>
  <c r="N167" i="9"/>
  <c r="N175" i="9"/>
  <c r="N183" i="9"/>
  <c r="N191" i="9"/>
  <c r="N199" i="9"/>
  <c r="N207" i="9"/>
  <c r="N215" i="9"/>
  <c r="N223" i="9"/>
  <c r="N231" i="9"/>
  <c r="N239" i="9"/>
  <c r="N247" i="9"/>
  <c r="N255" i="9"/>
  <c r="N263" i="9"/>
  <c r="N271" i="9"/>
  <c r="N279" i="9"/>
  <c r="N287" i="9"/>
  <c r="N295" i="9"/>
  <c r="N303" i="9"/>
  <c r="N311" i="9"/>
  <c r="N319" i="9"/>
  <c r="N327" i="9"/>
  <c r="N335" i="9"/>
  <c r="N343" i="9"/>
  <c r="N351" i="9"/>
  <c r="N359" i="9"/>
  <c r="N367" i="9"/>
  <c r="N375" i="9"/>
  <c r="N383" i="9"/>
  <c r="N391" i="9"/>
  <c r="N399" i="9"/>
  <c r="N407" i="9"/>
  <c r="N415" i="9"/>
  <c r="N423" i="9"/>
  <c r="N431" i="9"/>
  <c r="N439" i="9"/>
  <c r="N447" i="9"/>
  <c r="N455" i="9"/>
  <c r="N463" i="9"/>
  <c r="N471" i="9"/>
  <c r="N479" i="9"/>
  <c r="N487" i="9"/>
  <c r="N495" i="9"/>
  <c r="N503" i="9"/>
  <c r="N511" i="9"/>
  <c r="N519" i="9"/>
  <c r="N527" i="9"/>
  <c r="N535" i="9"/>
  <c r="N543" i="9"/>
  <c r="N551" i="9"/>
  <c r="N559" i="9"/>
  <c r="N567" i="9"/>
  <c r="N575" i="9"/>
  <c r="N583" i="9"/>
  <c r="N8" i="9"/>
  <c r="N16" i="9"/>
  <c r="N24" i="9"/>
  <c r="N32" i="9"/>
  <c r="N40" i="9"/>
  <c r="N48" i="9"/>
  <c r="N56" i="9"/>
  <c r="N64" i="9"/>
  <c r="N72" i="9"/>
  <c r="N80" i="9"/>
  <c r="N88" i="9"/>
  <c r="N96" i="9"/>
  <c r="N104" i="9"/>
  <c r="N112" i="9"/>
  <c r="N120" i="9"/>
  <c r="N128" i="9"/>
  <c r="N136" i="9"/>
  <c r="N144" i="9"/>
  <c r="N152" i="9"/>
  <c r="N160" i="9"/>
  <c r="N168" i="9"/>
  <c r="N176" i="9"/>
  <c r="N184" i="9"/>
  <c r="N192" i="9"/>
  <c r="N200" i="9"/>
  <c r="N208" i="9"/>
  <c r="N216" i="9"/>
  <c r="N224" i="9"/>
  <c r="N232" i="9"/>
  <c r="N240" i="9"/>
  <c r="N248" i="9"/>
  <c r="N256" i="9"/>
  <c r="N264" i="9"/>
  <c r="N272" i="9"/>
  <c r="N280" i="9"/>
  <c r="N288" i="9"/>
  <c r="N296" i="9"/>
  <c r="N304" i="9"/>
  <c r="N312" i="9"/>
  <c r="N320" i="9"/>
  <c r="N328" i="9"/>
  <c r="N336" i="9"/>
  <c r="N344" i="9"/>
  <c r="N352" i="9"/>
  <c r="N360" i="9"/>
  <c r="N368" i="9"/>
  <c r="N376" i="9"/>
  <c r="N384" i="9"/>
  <c r="N392" i="9"/>
  <c r="N400" i="9"/>
  <c r="N408" i="9"/>
  <c r="N416" i="9"/>
  <c r="N424" i="9"/>
  <c r="N432" i="9"/>
  <c r="N440" i="9"/>
  <c r="N448" i="9"/>
  <c r="N456" i="9"/>
  <c r="N464" i="9"/>
  <c r="N472" i="9"/>
  <c r="N480" i="9"/>
  <c r="N488" i="9"/>
  <c r="N496" i="9"/>
  <c r="N504" i="9"/>
  <c r="N512" i="9"/>
  <c r="N4" i="9"/>
  <c r="N12" i="9"/>
  <c r="N20" i="9"/>
  <c r="N28" i="9"/>
  <c r="N36" i="9"/>
  <c r="N44" i="9"/>
  <c r="N52" i="9"/>
  <c r="N60" i="9"/>
  <c r="N68" i="9"/>
  <c r="N76" i="9"/>
  <c r="N84" i="9"/>
  <c r="N92" i="9"/>
  <c r="N100" i="9"/>
  <c r="N108" i="9"/>
  <c r="N116" i="9"/>
  <c r="N124" i="9"/>
  <c r="N132" i="9"/>
  <c r="N140" i="9"/>
  <c r="N5" i="9"/>
  <c r="N13" i="9"/>
  <c r="N21" i="9"/>
  <c r="N29" i="9"/>
  <c r="N37" i="9"/>
  <c r="N45" i="9"/>
  <c r="N53" i="9"/>
  <c r="N61" i="9"/>
  <c r="N69" i="9"/>
  <c r="N77" i="9"/>
  <c r="N85" i="9"/>
  <c r="N93" i="9"/>
  <c r="N101" i="9"/>
  <c r="N109" i="9"/>
  <c r="N117" i="9"/>
  <c r="N125" i="9"/>
  <c r="N133" i="9"/>
  <c r="N141" i="9"/>
  <c r="N149" i="9"/>
  <c r="N157" i="9"/>
  <c r="N165" i="9"/>
  <c r="N173" i="9"/>
  <c r="N181" i="9"/>
  <c r="N189" i="9"/>
  <c r="N197" i="9"/>
  <c r="N205" i="9"/>
  <c r="N213" i="9"/>
  <c r="N221" i="9"/>
  <c r="N229" i="9"/>
  <c r="N237" i="9"/>
  <c r="N245" i="9"/>
  <c r="N253" i="9"/>
  <c r="N261" i="9"/>
  <c r="N269" i="9"/>
  <c r="N277" i="9"/>
  <c r="N285" i="9"/>
  <c r="N293" i="9"/>
  <c r="N301" i="9"/>
  <c r="N309" i="9"/>
  <c r="N317" i="9"/>
  <c r="N325" i="9"/>
  <c r="N333" i="9"/>
  <c r="N341" i="9"/>
  <c r="N349" i="9"/>
  <c r="N357" i="9"/>
  <c r="N365" i="9"/>
  <c r="N373" i="9"/>
  <c r="N381" i="9"/>
  <c r="N389" i="9"/>
  <c r="N397" i="9"/>
  <c r="N405" i="9"/>
  <c r="N413" i="9"/>
  <c r="N421" i="9"/>
  <c r="N429" i="9"/>
  <c r="N437" i="9"/>
  <c r="N445" i="9"/>
  <c r="N453" i="9"/>
  <c r="N461" i="9"/>
  <c r="N469" i="9"/>
  <c r="N477" i="9"/>
  <c r="N485" i="9"/>
  <c r="N493" i="9"/>
  <c r="N501" i="9"/>
  <c r="N509" i="9"/>
  <c r="N517" i="9"/>
  <c r="N525" i="9"/>
  <c r="N533" i="9"/>
  <c r="N541" i="9"/>
  <c r="N549" i="9"/>
  <c r="N557" i="9"/>
  <c r="N565" i="9"/>
  <c r="N573" i="9"/>
  <c r="N581" i="9"/>
  <c r="N589" i="9"/>
  <c r="N597" i="9"/>
  <c r="N605" i="9"/>
  <c r="N613" i="9"/>
  <c r="N621" i="9"/>
  <c r="N629" i="9"/>
  <c r="N637" i="9"/>
  <c r="N645" i="9"/>
  <c r="N653" i="9"/>
  <c r="N661" i="9"/>
  <c r="N669" i="9"/>
  <c r="N677" i="9"/>
  <c r="N9" i="9"/>
  <c r="N27" i="9"/>
  <c r="N50" i="9"/>
  <c r="N73" i="9"/>
  <c r="N91" i="9"/>
  <c r="N114" i="9"/>
  <c r="N137" i="9"/>
  <c r="N154" i="9"/>
  <c r="N170" i="9"/>
  <c r="N186" i="9"/>
  <c r="N202" i="9"/>
  <c r="N218" i="9"/>
  <c r="N234" i="9"/>
  <c r="N250" i="9"/>
  <c r="N266" i="9"/>
  <c r="N282" i="9"/>
  <c r="N298" i="9"/>
  <c r="N314" i="9"/>
  <c r="N330" i="9"/>
  <c r="N346" i="9"/>
  <c r="N362" i="9"/>
  <c r="N378" i="9"/>
  <c r="N394" i="9"/>
  <c r="N410" i="9"/>
  <c r="N426" i="9"/>
  <c r="N442" i="9"/>
  <c r="N458" i="9"/>
  <c r="N474" i="9"/>
  <c r="N490" i="9"/>
  <c r="N506" i="9"/>
  <c r="N521" i="9"/>
  <c r="N532" i="9"/>
  <c r="N546" i="9"/>
  <c r="N560" i="9"/>
  <c r="N571" i="9"/>
  <c r="N585" i="9"/>
  <c r="N595" i="9"/>
  <c r="N607" i="9"/>
  <c r="N617" i="9"/>
  <c r="N627" i="9"/>
  <c r="N10" i="9"/>
  <c r="N33" i="9"/>
  <c r="N51" i="9"/>
  <c r="N74" i="9"/>
  <c r="N97" i="9"/>
  <c r="N115" i="9"/>
  <c r="N138" i="9"/>
  <c r="N155" i="9"/>
  <c r="N171" i="9"/>
  <c r="N187" i="9"/>
  <c r="N203" i="9"/>
  <c r="N219" i="9"/>
  <c r="N235" i="9"/>
  <c r="N251" i="9"/>
  <c r="N267" i="9"/>
  <c r="N283" i="9"/>
  <c r="N299" i="9"/>
  <c r="N315" i="9"/>
  <c r="N331" i="9"/>
  <c r="N347" i="9"/>
  <c r="N363" i="9"/>
  <c r="N379" i="9"/>
  <c r="N395" i="9"/>
  <c r="N411" i="9"/>
  <c r="N427" i="9"/>
  <c r="N443" i="9"/>
  <c r="N459" i="9"/>
  <c r="N475" i="9"/>
  <c r="N491" i="9"/>
  <c r="N507" i="9"/>
  <c r="N522" i="9"/>
  <c r="N536" i="9"/>
  <c r="N547" i="9"/>
  <c r="N561" i="9"/>
  <c r="N572" i="9"/>
  <c r="N586" i="9"/>
  <c r="N596" i="9"/>
  <c r="N608" i="9"/>
  <c r="N618" i="9"/>
  <c r="N628" i="9"/>
  <c r="N640" i="9"/>
  <c r="N650" i="9"/>
  <c r="N660" i="9"/>
  <c r="N672" i="9"/>
  <c r="N681" i="9"/>
  <c r="N689" i="9"/>
  <c r="N697" i="9"/>
  <c r="N705" i="9"/>
  <c r="N713" i="9"/>
  <c r="N721" i="9"/>
  <c r="N729" i="9"/>
  <c r="N737" i="9"/>
  <c r="N745" i="9"/>
  <c r="N753" i="9"/>
  <c r="N761" i="9"/>
  <c r="N769" i="9"/>
  <c r="N777" i="9"/>
  <c r="N785" i="9"/>
  <c r="N793" i="9"/>
  <c r="N801" i="9"/>
  <c r="N809" i="9"/>
  <c r="N817" i="9"/>
  <c r="N825" i="9"/>
  <c r="N833" i="9"/>
  <c r="N841" i="9"/>
  <c r="N849" i="9"/>
  <c r="N857" i="9"/>
  <c r="N865" i="9"/>
  <c r="N873" i="9"/>
  <c r="N881" i="9"/>
  <c r="N889" i="9"/>
  <c r="N897" i="9"/>
  <c r="N905" i="9"/>
  <c r="N913" i="9"/>
  <c r="N921" i="9"/>
  <c r="N929" i="9"/>
  <c r="N937" i="9"/>
  <c r="N945" i="9"/>
  <c r="N953" i="9"/>
  <c r="N961" i="9"/>
  <c r="N969" i="9"/>
  <c r="N977" i="9"/>
  <c r="N985" i="9"/>
  <c r="N993" i="9"/>
  <c r="N1001" i="9"/>
  <c r="N11" i="9"/>
  <c r="N34" i="9"/>
  <c r="N57" i="9"/>
  <c r="N75" i="9"/>
  <c r="N98" i="9"/>
  <c r="N121" i="9"/>
  <c r="N139" i="9"/>
  <c r="N156" i="9"/>
  <c r="N172" i="9"/>
  <c r="N188" i="9"/>
  <c r="N204" i="9"/>
  <c r="N220" i="9"/>
  <c r="N236" i="9"/>
  <c r="N252" i="9"/>
  <c r="N268" i="9"/>
  <c r="N284" i="9"/>
  <c r="N300" i="9"/>
  <c r="N316" i="9"/>
  <c r="N332" i="9"/>
  <c r="N348" i="9"/>
  <c r="N364" i="9"/>
  <c r="N380" i="9"/>
  <c r="N396" i="9"/>
  <c r="N412" i="9"/>
  <c r="N428" i="9"/>
  <c r="N444" i="9"/>
  <c r="N460" i="9"/>
  <c r="N476" i="9"/>
  <c r="N492" i="9"/>
  <c r="N508" i="9"/>
  <c r="N523" i="9"/>
  <c r="N537" i="9"/>
  <c r="N548" i="9"/>
  <c r="N562" i="9"/>
  <c r="N576" i="9"/>
  <c r="N587" i="9"/>
  <c r="N599" i="9"/>
  <c r="N609" i="9"/>
  <c r="N619" i="9"/>
  <c r="N631" i="9"/>
  <c r="N641" i="9"/>
  <c r="N651" i="9"/>
  <c r="N663" i="9"/>
  <c r="N673" i="9"/>
  <c r="N682" i="9"/>
  <c r="N690" i="9"/>
  <c r="N698" i="9"/>
  <c r="N706" i="9"/>
  <c r="N714" i="9"/>
  <c r="N722" i="9"/>
  <c r="N730" i="9"/>
  <c r="N738" i="9"/>
  <c r="N746" i="9"/>
  <c r="N754" i="9"/>
  <c r="N762" i="9"/>
  <c r="N770" i="9"/>
  <c r="N778" i="9"/>
  <c r="N786" i="9"/>
  <c r="N794" i="9"/>
  <c r="N802" i="9"/>
  <c r="N810" i="9"/>
  <c r="N818" i="9"/>
  <c r="N826" i="9"/>
  <c r="N834" i="9"/>
  <c r="N842" i="9"/>
  <c r="N850" i="9"/>
  <c r="N858" i="9"/>
  <c r="N866" i="9"/>
  <c r="N874" i="9"/>
  <c r="N882" i="9"/>
  <c r="N890" i="9"/>
  <c r="N898" i="9"/>
  <c r="N906" i="9"/>
  <c r="N914" i="9"/>
  <c r="N922" i="9"/>
  <c r="N930" i="9"/>
  <c r="N938" i="9"/>
  <c r="N946" i="9"/>
  <c r="N954" i="9"/>
  <c r="N962" i="9"/>
  <c r="N970" i="9"/>
  <c r="N978" i="9"/>
  <c r="N986" i="9"/>
  <c r="N994" i="9"/>
  <c r="N1002" i="9"/>
  <c r="N17" i="9"/>
  <c r="N35" i="9"/>
  <c r="N58" i="9"/>
  <c r="N81" i="9"/>
  <c r="N99" i="9"/>
  <c r="N122" i="9"/>
  <c r="N145" i="9"/>
  <c r="N161" i="9"/>
  <c r="N177" i="9"/>
  <c r="N193" i="9"/>
  <c r="N209" i="9"/>
  <c r="N225" i="9"/>
  <c r="N241" i="9"/>
  <c r="N257" i="9"/>
  <c r="N273" i="9"/>
  <c r="N289" i="9"/>
  <c r="N305" i="9"/>
  <c r="N321" i="9"/>
  <c r="N337" i="9"/>
  <c r="N353" i="9"/>
  <c r="N369" i="9"/>
  <c r="N385" i="9"/>
  <c r="N401" i="9"/>
  <c r="N417" i="9"/>
  <c r="N433" i="9"/>
  <c r="N449" i="9"/>
  <c r="N465" i="9"/>
  <c r="N481" i="9"/>
  <c r="N497" i="9"/>
  <c r="N513" i="9"/>
  <c r="N524" i="9"/>
  <c r="N538" i="9"/>
  <c r="N552" i="9"/>
  <c r="N563" i="9"/>
  <c r="N577" i="9"/>
  <c r="N588" i="9"/>
  <c r="N600" i="9"/>
  <c r="N610" i="9"/>
  <c r="N620" i="9"/>
  <c r="N632" i="9"/>
  <c r="N642" i="9"/>
  <c r="N652" i="9"/>
  <c r="N664" i="9"/>
  <c r="N674" i="9"/>
  <c r="N683" i="9"/>
  <c r="N691" i="9"/>
  <c r="N699" i="9"/>
  <c r="N707" i="9"/>
  <c r="N715" i="9"/>
  <c r="N723" i="9"/>
  <c r="N731" i="9"/>
  <c r="N739" i="9"/>
  <c r="N747" i="9"/>
  <c r="N755" i="9"/>
  <c r="N763" i="9"/>
  <c r="N771" i="9"/>
  <c r="N779" i="9"/>
  <c r="N787" i="9"/>
  <c r="N795" i="9"/>
  <c r="N803" i="9"/>
  <c r="N811" i="9"/>
  <c r="N819" i="9"/>
  <c r="N827" i="9"/>
  <c r="N835" i="9"/>
  <c r="N843" i="9"/>
  <c r="N851" i="9"/>
  <c r="N859" i="9"/>
  <c r="N867" i="9"/>
  <c r="N875" i="9"/>
  <c r="N883" i="9"/>
  <c r="N891" i="9"/>
  <c r="N899" i="9"/>
  <c r="N907" i="9"/>
  <c r="N915" i="9"/>
  <c r="N923" i="9"/>
  <c r="N931" i="9"/>
  <c r="N939" i="9"/>
  <c r="N947" i="9"/>
  <c r="N955" i="9"/>
  <c r="N963" i="9"/>
  <c r="N971" i="9"/>
  <c r="N979" i="9"/>
  <c r="N987" i="9"/>
  <c r="N995" i="9"/>
  <c r="N1003" i="9"/>
  <c r="N18" i="9"/>
  <c r="N41" i="9"/>
  <c r="N59" i="9"/>
  <c r="N82" i="9"/>
  <c r="N105" i="9"/>
  <c r="N123" i="9"/>
  <c r="N146" i="9"/>
  <c r="N162" i="9"/>
  <c r="N178" i="9"/>
  <c r="N194" i="9"/>
  <c r="N210" i="9"/>
  <c r="N226" i="9"/>
  <c r="N242" i="9"/>
  <c r="N258" i="9"/>
  <c r="N274" i="9"/>
  <c r="N290" i="9"/>
  <c r="N306" i="9"/>
  <c r="N322" i="9"/>
  <c r="N338" i="9"/>
  <c r="N354" i="9"/>
  <c r="N370" i="9"/>
  <c r="N386" i="9"/>
  <c r="N402" i="9"/>
  <c r="N418" i="9"/>
  <c r="N434" i="9"/>
  <c r="N450" i="9"/>
  <c r="N466" i="9"/>
  <c r="N482" i="9"/>
  <c r="N498" i="9"/>
  <c r="N514" i="9"/>
  <c r="N528" i="9"/>
  <c r="N539" i="9"/>
  <c r="N553" i="9"/>
  <c r="N564" i="9"/>
  <c r="N578" i="9"/>
  <c r="N591" i="9"/>
  <c r="N601" i="9"/>
  <c r="N611" i="9"/>
  <c r="N623" i="9"/>
  <c r="N19" i="9"/>
  <c r="N42" i="9"/>
  <c r="N65" i="9"/>
  <c r="N83" i="9"/>
  <c r="N106" i="9"/>
  <c r="N129" i="9"/>
  <c r="N147" i="9"/>
  <c r="N163" i="9"/>
  <c r="N179" i="9"/>
  <c r="N195" i="9"/>
  <c r="N211" i="9"/>
  <c r="N227" i="9"/>
  <c r="N243" i="9"/>
  <c r="N259" i="9"/>
  <c r="N275" i="9"/>
  <c r="N291" i="9"/>
  <c r="N307" i="9"/>
  <c r="N323" i="9"/>
  <c r="N339" i="9"/>
  <c r="N355" i="9"/>
  <c r="N371" i="9"/>
  <c r="N387" i="9"/>
  <c r="N403" i="9"/>
  <c r="N419" i="9"/>
  <c r="N435" i="9"/>
  <c r="N451" i="9"/>
  <c r="N467" i="9"/>
  <c r="N483" i="9"/>
  <c r="N499" i="9"/>
  <c r="N515" i="9"/>
  <c r="N529" i="9"/>
  <c r="N540" i="9"/>
  <c r="N554" i="9"/>
  <c r="N568" i="9"/>
  <c r="N579" i="9"/>
  <c r="N592" i="9"/>
  <c r="N602" i="9"/>
  <c r="N612" i="9"/>
  <c r="N624" i="9"/>
  <c r="N634" i="9"/>
  <c r="N644" i="9"/>
  <c r="N656" i="9"/>
  <c r="N666" i="9"/>
  <c r="N676" i="9"/>
  <c r="N685" i="9"/>
  <c r="N693" i="9"/>
  <c r="N701" i="9"/>
  <c r="N709" i="9"/>
  <c r="N717" i="9"/>
  <c r="N725" i="9"/>
  <c r="N733" i="9"/>
  <c r="N741" i="9"/>
  <c r="N749" i="9"/>
  <c r="N757" i="9"/>
  <c r="N765" i="9"/>
  <c r="N773" i="9"/>
  <c r="N781" i="9"/>
  <c r="N789" i="9"/>
  <c r="N797" i="9"/>
  <c r="N805" i="9"/>
  <c r="N813" i="9"/>
  <c r="N821" i="9"/>
  <c r="N829" i="9"/>
  <c r="N837" i="9"/>
  <c r="N845" i="9"/>
  <c r="N853" i="9"/>
  <c r="N861" i="9"/>
  <c r="N869" i="9"/>
  <c r="N877" i="9"/>
  <c r="N885" i="9"/>
  <c r="N893" i="9"/>
  <c r="N901" i="9"/>
  <c r="N909" i="9"/>
  <c r="N917" i="9"/>
  <c r="N925" i="9"/>
  <c r="N933" i="9"/>
  <c r="N941" i="9"/>
  <c r="N949" i="9"/>
  <c r="N957" i="9"/>
  <c r="N965" i="9"/>
  <c r="N973" i="9"/>
  <c r="N981" i="9"/>
  <c r="N989" i="9"/>
  <c r="N997" i="9"/>
  <c r="N1005" i="9"/>
  <c r="N25" i="9"/>
  <c r="N43" i="9"/>
  <c r="N66" i="9"/>
  <c r="N89" i="9"/>
  <c r="N107" i="9"/>
  <c r="N130" i="9"/>
  <c r="N148" i="9"/>
  <c r="N164" i="9"/>
  <c r="N180" i="9"/>
  <c r="N196" i="9"/>
  <c r="N212" i="9"/>
  <c r="N228" i="9"/>
  <c r="N244" i="9"/>
  <c r="N260" i="9"/>
  <c r="N276" i="9"/>
  <c r="N292" i="9"/>
  <c r="N308" i="9"/>
  <c r="N324" i="9"/>
  <c r="N340" i="9"/>
  <c r="N356" i="9"/>
  <c r="N372" i="9"/>
  <c r="N388" i="9"/>
  <c r="N404" i="9"/>
  <c r="N420" i="9"/>
  <c r="N436" i="9"/>
  <c r="N452" i="9"/>
  <c r="N468" i="9"/>
  <c r="N484" i="9"/>
  <c r="N500" i="9"/>
  <c r="N516" i="9"/>
  <c r="N530" i="9"/>
  <c r="N544" i="9"/>
  <c r="N555" i="9"/>
  <c r="N569" i="9"/>
  <c r="N580" i="9"/>
  <c r="N593" i="9"/>
  <c r="N603" i="9"/>
  <c r="N615" i="9"/>
  <c r="N625" i="9"/>
  <c r="N635" i="9"/>
  <c r="N647" i="9"/>
  <c r="N657" i="9"/>
  <c r="N667" i="9"/>
  <c r="N678" i="9"/>
  <c r="N686" i="9"/>
  <c r="N694" i="9"/>
  <c r="N702" i="9"/>
  <c r="N710" i="9"/>
  <c r="N718" i="9"/>
  <c r="N726" i="9"/>
  <c r="N734" i="9"/>
  <c r="N742" i="9"/>
  <c r="N750" i="9"/>
  <c r="N758" i="9"/>
  <c r="N766" i="9"/>
  <c r="N774" i="9"/>
  <c r="N782" i="9"/>
  <c r="N790" i="9"/>
  <c r="N798" i="9"/>
  <c r="N806" i="9"/>
  <c r="N814" i="9"/>
  <c r="N822" i="9"/>
  <c r="N830" i="9"/>
  <c r="N838" i="9"/>
  <c r="N846" i="9"/>
  <c r="N854" i="9"/>
  <c r="N862" i="9"/>
  <c r="N870" i="9"/>
  <c r="N878" i="9"/>
  <c r="N886" i="9"/>
  <c r="N894" i="9"/>
  <c r="N902" i="9"/>
  <c r="N910" i="9"/>
  <c r="N918" i="9"/>
  <c r="N926" i="9"/>
  <c r="N934" i="9"/>
  <c r="N942" i="9"/>
  <c r="N950" i="9"/>
  <c r="N958" i="9"/>
  <c r="N966" i="9"/>
  <c r="N974" i="9"/>
  <c r="N982" i="9"/>
  <c r="N990" i="9"/>
  <c r="N998" i="9"/>
  <c r="N1006" i="9"/>
  <c r="N26" i="9"/>
  <c r="N49" i="9"/>
  <c r="N67" i="9"/>
  <c r="N90" i="9"/>
  <c r="N113" i="9"/>
  <c r="N131" i="9"/>
  <c r="N153" i="9"/>
  <c r="N169" i="9"/>
  <c r="N185" i="9"/>
  <c r="N201" i="9"/>
  <c r="N217" i="9"/>
  <c r="N233" i="9"/>
  <c r="N249" i="9"/>
  <c r="N265" i="9"/>
  <c r="N281" i="9"/>
  <c r="N297" i="9"/>
  <c r="N313" i="9"/>
  <c r="N329" i="9"/>
  <c r="N345" i="9"/>
  <c r="N361" i="9"/>
  <c r="N377" i="9"/>
  <c r="N393" i="9"/>
  <c r="N409" i="9"/>
  <c r="N425" i="9"/>
  <c r="N441" i="9"/>
  <c r="N457" i="9"/>
  <c r="N473" i="9"/>
  <c r="N489" i="9"/>
  <c r="N505" i="9"/>
  <c r="N520" i="9"/>
  <c r="N531" i="9"/>
  <c r="N545" i="9"/>
  <c r="N556" i="9"/>
  <c r="N570" i="9"/>
  <c r="N584" i="9"/>
  <c r="N594" i="9"/>
  <c r="N604" i="9"/>
  <c r="N616" i="9"/>
  <c r="N626" i="9"/>
  <c r="N636" i="9"/>
  <c r="N648" i="9"/>
  <c r="N658" i="9"/>
  <c r="N668" i="9"/>
  <c r="N679" i="9"/>
  <c r="N687" i="9"/>
  <c r="N695" i="9"/>
  <c r="N703" i="9"/>
  <c r="N711" i="9"/>
  <c r="N719" i="9"/>
  <c r="N727" i="9"/>
  <c r="N735" i="9"/>
  <c r="N743" i="9"/>
  <c r="N751" i="9"/>
  <c r="N759" i="9"/>
  <c r="N767" i="9"/>
  <c r="N775" i="9"/>
  <c r="N783" i="9"/>
  <c r="N791" i="9"/>
  <c r="N799" i="9"/>
  <c r="N807" i="9"/>
  <c r="N815" i="9"/>
  <c r="N823" i="9"/>
  <c r="N831" i="9"/>
  <c r="N839" i="9"/>
  <c r="N847" i="9"/>
  <c r="N855" i="9"/>
  <c r="N863" i="9"/>
  <c r="N871" i="9"/>
  <c r="N879" i="9"/>
  <c r="N887" i="9"/>
  <c r="N895" i="9"/>
  <c r="N903" i="9"/>
  <c r="N911" i="9"/>
  <c r="N919" i="9"/>
  <c r="N927" i="9"/>
  <c r="N935" i="9"/>
  <c r="N943" i="9"/>
  <c r="N951" i="9"/>
  <c r="N959" i="9"/>
  <c r="N967" i="9"/>
  <c r="N975" i="9"/>
  <c r="N983" i="9"/>
  <c r="N991" i="9"/>
  <c r="N999" i="9"/>
  <c r="N1007" i="9"/>
  <c r="N633" i="9"/>
  <c r="N675" i="9"/>
  <c r="N708" i="9"/>
  <c r="N740" i="9"/>
  <c r="N772" i="9"/>
  <c r="N804" i="9"/>
  <c r="N836" i="9"/>
  <c r="N868" i="9"/>
  <c r="N900" i="9"/>
  <c r="N932" i="9"/>
  <c r="N964" i="9"/>
  <c r="N996" i="9"/>
  <c r="N1013" i="9"/>
  <c r="N1021" i="9"/>
  <c r="N1029" i="9"/>
  <c r="N1037" i="9"/>
  <c r="N1045" i="9"/>
  <c r="N1053" i="9"/>
  <c r="N1061" i="9"/>
  <c r="N1069" i="9"/>
  <c r="N1077" i="9"/>
  <c r="N1085" i="9"/>
  <c r="N1093" i="9"/>
  <c r="N1101" i="9"/>
  <c r="N1109" i="9"/>
  <c r="N1117" i="9"/>
  <c r="N1125" i="9"/>
  <c r="N1133" i="9"/>
  <c r="N1141" i="9"/>
  <c r="N1149" i="9"/>
  <c r="N1157" i="9"/>
  <c r="N1165" i="9"/>
  <c r="N1173" i="9"/>
  <c r="N1181" i="9"/>
  <c r="N1189" i="9"/>
  <c r="N1197" i="9"/>
  <c r="N1205" i="9"/>
  <c r="N1213" i="9"/>
  <c r="N1221" i="9"/>
  <c r="N1229" i="9"/>
  <c r="N1237" i="9"/>
  <c r="N1245" i="9"/>
  <c r="N1253" i="9"/>
  <c r="N1261" i="9"/>
  <c r="N1269" i="9"/>
  <c r="N1277" i="9"/>
  <c r="N1285" i="9"/>
  <c r="N1293" i="9"/>
  <c r="N1301" i="9"/>
  <c r="N1309" i="9"/>
  <c r="N1317" i="9"/>
  <c r="N1325" i="9"/>
  <c r="N1333" i="9"/>
  <c r="N1341" i="9"/>
  <c r="N639" i="9"/>
  <c r="N680" i="9"/>
  <c r="N712" i="9"/>
  <c r="N744" i="9"/>
  <c r="N776" i="9"/>
  <c r="N808" i="9"/>
  <c r="N840" i="9"/>
  <c r="N872" i="9"/>
  <c r="N904" i="9"/>
  <c r="N936" i="9"/>
  <c r="N968" i="9"/>
  <c r="N1000" i="9"/>
  <c r="N1014" i="9"/>
  <c r="N1022" i="9"/>
  <c r="N1030" i="9"/>
  <c r="N1038" i="9"/>
  <c r="N1046" i="9"/>
  <c r="N1054" i="9"/>
  <c r="N1062" i="9"/>
  <c r="N1070" i="9"/>
  <c r="N1078" i="9"/>
  <c r="N1086" i="9"/>
  <c r="N1094" i="9"/>
  <c r="N1102" i="9"/>
  <c r="N1110" i="9"/>
  <c r="N1118" i="9"/>
  <c r="N1126" i="9"/>
  <c r="N1134" i="9"/>
  <c r="N1142" i="9"/>
  <c r="N1150" i="9"/>
  <c r="N1158" i="9"/>
  <c r="N1166" i="9"/>
  <c r="N1174" i="9"/>
  <c r="N1182" i="9"/>
  <c r="N1190" i="9"/>
  <c r="N1198" i="9"/>
  <c r="N1206" i="9"/>
  <c r="N1214" i="9"/>
  <c r="N1222" i="9"/>
  <c r="N1230" i="9"/>
  <c r="N1238" i="9"/>
  <c r="N1246" i="9"/>
  <c r="N1254" i="9"/>
  <c r="N1262" i="9"/>
  <c r="N1270" i="9"/>
  <c r="N1278" i="9"/>
  <c r="N1286" i="9"/>
  <c r="N1294" i="9"/>
  <c r="N1302" i="9"/>
  <c r="N1310" i="9"/>
  <c r="N1318" i="9"/>
  <c r="N1326" i="9"/>
  <c r="N1334" i="9"/>
  <c r="N1342" i="9"/>
  <c r="N1350" i="9"/>
  <c r="N1358" i="9"/>
  <c r="N1366" i="9"/>
  <c r="N1374" i="9"/>
  <c r="N1382" i="9"/>
  <c r="N1390" i="9"/>
  <c r="N1398" i="9"/>
  <c r="N1406" i="9"/>
  <c r="N1414" i="9"/>
  <c r="N1422" i="9"/>
  <c r="N1430" i="9"/>
  <c r="N1438" i="9"/>
  <c r="N1446" i="9"/>
  <c r="N1454" i="9"/>
  <c r="N1462" i="9"/>
  <c r="N1470" i="9"/>
  <c r="N1478" i="9"/>
  <c r="N1486" i="9"/>
  <c r="N1494" i="9"/>
  <c r="N1502" i="9"/>
  <c r="N1510" i="9"/>
  <c r="N1518" i="9"/>
  <c r="N1526" i="9"/>
  <c r="N1534" i="9"/>
  <c r="N1542" i="9"/>
  <c r="N1550" i="9"/>
  <c r="N1558" i="9"/>
  <c r="N1566" i="9"/>
  <c r="N1574" i="9"/>
  <c r="N1582" i="9"/>
  <c r="N1590" i="9"/>
  <c r="N1598" i="9"/>
  <c r="N643" i="9"/>
  <c r="N684" i="9"/>
  <c r="N716" i="9"/>
  <c r="N748" i="9"/>
  <c r="N780" i="9"/>
  <c r="N812" i="9"/>
  <c r="N844" i="9"/>
  <c r="N876" i="9"/>
  <c r="N908" i="9"/>
  <c r="N940" i="9"/>
  <c r="N972" i="9"/>
  <c r="N1004" i="9"/>
  <c r="N1015" i="9"/>
  <c r="N1023" i="9"/>
  <c r="N1031" i="9"/>
  <c r="N1039" i="9"/>
  <c r="N1047" i="9"/>
  <c r="N1055" i="9"/>
  <c r="N1063" i="9"/>
  <c r="N1071" i="9"/>
  <c r="N1079" i="9"/>
  <c r="N1087" i="9"/>
  <c r="N1095" i="9"/>
  <c r="N1103" i="9"/>
  <c r="N1111" i="9"/>
  <c r="N1119" i="9"/>
  <c r="N1127" i="9"/>
  <c r="N1135" i="9"/>
  <c r="N1143" i="9"/>
  <c r="N1151" i="9"/>
  <c r="N1159" i="9"/>
  <c r="N1167" i="9"/>
  <c r="N1175" i="9"/>
  <c r="N1183" i="9"/>
  <c r="N1191" i="9"/>
  <c r="N1199" i="9"/>
  <c r="N1207" i="9"/>
  <c r="N1215" i="9"/>
  <c r="N1223" i="9"/>
  <c r="N1231" i="9"/>
  <c r="N1239" i="9"/>
  <c r="N1247" i="9"/>
  <c r="N1255" i="9"/>
  <c r="N1263" i="9"/>
  <c r="N1271" i="9"/>
  <c r="N1279" i="9"/>
  <c r="N1287" i="9"/>
  <c r="N1295" i="9"/>
  <c r="N1303" i="9"/>
  <c r="N1311" i="9"/>
  <c r="N1319" i="9"/>
  <c r="N1327" i="9"/>
  <c r="N1335" i="9"/>
  <c r="N1343" i="9"/>
  <c r="N1351" i="9"/>
  <c r="N1359" i="9"/>
  <c r="N1367" i="9"/>
  <c r="N1375" i="9"/>
  <c r="N1383" i="9"/>
  <c r="N1391" i="9"/>
  <c r="N1399" i="9"/>
  <c r="N1407" i="9"/>
  <c r="N1415" i="9"/>
  <c r="N1423" i="9"/>
  <c r="N1431" i="9"/>
  <c r="N1439" i="9"/>
  <c r="N1447" i="9"/>
  <c r="N1455" i="9"/>
  <c r="N1463" i="9"/>
  <c r="N1471" i="9"/>
  <c r="N1479" i="9"/>
  <c r="N1487" i="9"/>
  <c r="N1495" i="9"/>
  <c r="N1503" i="9"/>
  <c r="N1511" i="9"/>
  <c r="N1519" i="9"/>
  <c r="N1527" i="9"/>
  <c r="N1535" i="9"/>
  <c r="N1543" i="9"/>
  <c r="N1551" i="9"/>
  <c r="N1559" i="9"/>
  <c r="N1567" i="9"/>
  <c r="N1575" i="9"/>
  <c r="N1583" i="9"/>
  <c r="N1591" i="9"/>
  <c r="N649" i="9"/>
  <c r="N688" i="9"/>
  <c r="N720" i="9"/>
  <c r="N752" i="9"/>
  <c r="N784" i="9"/>
  <c r="N816" i="9"/>
  <c r="N848" i="9"/>
  <c r="N880" i="9"/>
  <c r="N912" i="9"/>
  <c r="N944" i="9"/>
  <c r="N976" i="9"/>
  <c r="N1008" i="9"/>
  <c r="N1016" i="9"/>
  <c r="N1024" i="9"/>
  <c r="N1032" i="9"/>
  <c r="N1040" i="9"/>
  <c r="N1048" i="9"/>
  <c r="N1056" i="9"/>
  <c r="N1064" i="9"/>
  <c r="N1072" i="9"/>
  <c r="N1080" i="9"/>
  <c r="N1088" i="9"/>
  <c r="N1096" i="9"/>
  <c r="N1104" i="9"/>
  <c r="N1112" i="9"/>
  <c r="N1120" i="9"/>
  <c r="N1128" i="9"/>
  <c r="N1136" i="9"/>
  <c r="N1144" i="9"/>
  <c r="N1152" i="9"/>
  <c r="N1160" i="9"/>
  <c r="N1168" i="9"/>
  <c r="N1176" i="9"/>
  <c r="N1184" i="9"/>
  <c r="N1192" i="9"/>
  <c r="N1200" i="9"/>
  <c r="N1208" i="9"/>
  <c r="N1216" i="9"/>
  <c r="N1224" i="9"/>
  <c r="N1232" i="9"/>
  <c r="N1240" i="9"/>
  <c r="N1248" i="9"/>
  <c r="N1256" i="9"/>
  <c r="N1264" i="9"/>
  <c r="N1272" i="9"/>
  <c r="N1280" i="9"/>
  <c r="N1288" i="9"/>
  <c r="N1296" i="9"/>
  <c r="N1304" i="9"/>
  <c r="N1312" i="9"/>
  <c r="N1320" i="9"/>
  <c r="N1328" i="9"/>
  <c r="N1336" i="9"/>
  <c r="N1344" i="9"/>
  <c r="N655" i="9"/>
  <c r="N692" i="9"/>
  <c r="N724" i="9"/>
  <c r="N756" i="9"/>
  <c r="N788" i="9"/>
  <c r="N820" i="9"/>
  <c r="N852" i="9"/>
  <c r="N884" i="9"/>
  <c r="N916" i="9"/>
  <c r="N948" i="9"/>
  <c r="N980" i="9"/>
  <c r="N1009" i="9"/>
  <c r="N1017" i="9"/>
  <c r="N1025" i="9"/>
  <c r="N1033" i="9"/>
  <c r="N1041" i="9"/>
  <c r="N1049" i="9"/>
  <c r="N1057" i="9"/>
  <c r="N1065" i="9"/>
  <c r="N1073" i="9"/>
  <c r="N1081" i="9"/>
  <c r="N1089" i="9"/>
  <c r="N1097" i="9"/>
  <c r="N1105" i="9"/>
  <c r="N1113" i="9"/>
  <c r="N1121" i="9"/>
  <c r="N1129" i="9"/>
  <c r="N1137" i="9"/>
  <c r="N1145" i="9"/>
  <c r="N1153" i="9"/>
  <c r="N1161" i="9"/>
  <c r="N1169" i="9"/>
  <c r="N1177" i="9"/>
  <c r="N1185" i="9"/>
  <c r="N1193" i="9"/>
  <c r="N1201" i="9"/>
  <c r="N1209" i="9"/>
  <c r="N1217" i="9"/>
  <c r="N1225" i="9"/>
  <c r="N1233" i="9"/>
  <c r="N1241" i="9"/>
  <c r="N1249" i="9"/>
  <c r="N1257" i="9"/>
  <c r="N1265" i="9"/>
  <c r="N1273" i="9"/>
  <c r="N1281" i="9"/>
  <c r="N1289" i="9"/>
  <c r="N1297" i="9"/>
  <c r="N1305" i="9"/>
  <c r="N1313" i="9"/>
  <c r="N1321" i="9"/>
  <c r="N1329" i="9"/>
  <c r="N1337" i="9"/>
  <c r="N1345" i="9"/>
  <c r="N1353" i="9"/>
  <c r="N1361" i="9"/>
  <c r="N1369" i="9"/>
  <c r="N1377" i="9"/>
  <c r="N1385" i="9"/>
  <c r="N1393" i="9"/>
  <c r="N1401" i="9"/>
  <c r="N1409" i="9"/>
  <c r="N1417" i="9"/>
  <c r="N1425" i="9"/>
  <c r="N1433" i="9"/>
  <c r="N1441" i="9"/>
  <c r="N1449" i="9"/>
  <c r="N1457" i="9"/>
  <c r="N1465" i="9"/>
  <c r="N1473" i="9"/>
  <c r="N1481" i="9"/>
  <c r="N1489" i="9"/>
  <c r="N1497" i="9"/>
  <c r="N1505" i="9"/>
  <c r="N1513" i="9"/>
  <c r="N1521" i="9"/>
  <c r="N1529" i="9"/>
  <c r="N1537" i="9"/>
  <c r="N1545" i="9"/>
  <c r="N1553" i="9"/>
  <c r="N1561" i="9"/>
  <c r="N1569" i="9"/>
  <c r="N1577" i="9"/>
  <c r="N1585" i="9"/>
  <c r="N1593" i="9"/>
  <c r="N659" i="9"/>
  <c r="N696" i="9"/>
  <c r="N728" i="9"/>
  <c r="N760" i="9"/>
  <c r="N792" i="9"/>
  <c r="N824" i="9"/>
  <c r="N856" i="9"/>
  <c r="N888" i="9"/>
  <c r="N920" i="9"/>
  <c r="N952" i="9"/>
  <c r="N984" i="9"/>
  <c r="N1010" i="9"/>
  <c r="N1018" i="9"/>
  <c r="N1026" i="9"/>
  <c r="N1034" i="9"/>
  <c r="N1042" i="9"/>
  <c r="N1050" i="9"/>
  <c r="N1058" i="9"/>
  <c r="N1066" i="9"/>
  <c r="N1074" i="9"/>
  <c r="N1082" i="9"/>
  <c r="N1090" i="9"/>
  <c r="N1098" i="9"/>
  <c r="N1106" i="9"/>
  <c r="N1114" i="9"/>
  <c r="N1122" i="9"/>
  <c r="N1130" i="9"/>
  <c r="N1138" i="9"/>
  <c r="N1146" i="9"/>
  <c r="N1154" i="9"/>
  <c r="N1162" i="9"/>
  <c r="N1170" i="9"/>
  <c r="N1178" i="9"/>
  <c r="N1186" i="9"/>
  <c r="N1194" i="9"/>
  <c r="N1202" i="9"/>
  <c r="N1210" i="9"/>
  <c r="N1218" i="9"/>
  <c r="N1226" i="9"/>
  <c r="N1234" i="9"/>
  <c r="N1242" i="9"/>
  <c r="N1250" i="9"/>
  <c r="N1258" i="9"/>
  <c r="N1266" i="9"/>
  <c r="N1274" i="9"/>
  <c r="N1282" i="9"/>
  <c r="N1290" i="9"/>
  <c r="N1298" i="9"/>
  <c r="N1306" i="9"/>
  <c r="N1314" i="9"/>
  <c r="N1322" i="9"/>
  <c r="N1330" i="9"/>
  <c r="N1338" i="9"/>
  <c r="N1346" i="9"/>
  <c r="N1354" i="9"/>
  <c r="N1362" i="9"/>
  <c r="N1370" i="9"/>
  <c r="N1378" i="9"/>
  <c r="N1386" i="9"/>
  <c r="N1394" i="9"/>
  <c r="N1402" i="9"/>
  <c r="N1410" i="9"/>
  <c r="N1418" i="9"/>
  <c r="N1426" i="9"/>
  <c r="N1434" i="9"/>
  <c r="N1442" i="9"/>
  <c r="N1450" i="9"/>
  <c r="N1458" i="9"/>
  <c r="N1466" i="9"/>
  <c r="N1474" i="9"/>
  <c r="N1482" i="9"/>
  <c r="N1490" i="9"/>
  <c r="N1498" i="9"/>
  <c r="N1506" i="9"/>
  <c r="N1514" i="9"/>
  <c r="N1522" i="9"/>
  <c r="N1530" i="9"/>
  <c r="N1538" i="9"/>
  <c r="N1546" i="9"/>
  <c r="N1554" i="9"/>
  <c r="N1562" i="9"/>
  <c r="N1570" i="9"/>
  <c r="N1578" i="9"/>
  <c r="N1586" i="9"/>
  <c r="N1594" i="9"/>
  <c r="N665" i="9"/>
  <c r="N700" i="9"/>
  <c r="N732" i="9"/>
  <c r="N764" i="9"/>
  <c r="N796" i="9"/>
  <c r="N828" i="9"/>
  <c r="N860" i="9"/>
  <c r="N892" i="9"/>
  <c r="N924" i="9"/>
  <c r="N956" i="9"/>
  <c r="N988" i="9"/>
  <c r="N1011" i="9"/>
  <c r="N1019" i="9"/>
  <c r="N1027" i="9"/>
  <c r="N1035" i="9"/>
  <c r="N1043" i="9"/>
  <c r="N1051" i="9"/>
  <c r="N1059" i="9"/>
  <c r="N1067" i="9"/>
  <c r="N1075" i="9"/>
  <c r="N1083" i="9"/>
  <c r="N1091" i="9"/>
  <c r="N1099" i="9"/>
  <c r="N1107" i="9"/>
  <c r="N1115" i="9"/>
  <c r="N1123" i="9"/>
  <c r="N1131" i="9"/>
  <c r="N1139" i="9"/>
  <c r="N1147" i="9"/>
  <c r="N1155" i="9"/>
  <c r="N1163" i="9"/>
  <c r="N1171" i="9"/>
  <c r="N1179" i="9"/>
  <c r="N1187" i="9"/>
  <c r="N1195" i="9"/>
  <c r="N1203" i="9"/>
  <c r="N1211" i="9"/>
  <c r="N1219" i="9"/>
  <c r="N1227" i="9"/>
  <c r="N1235" i="9"/>
  <c r="N1243" i="9"/>
  <c r="N1251" i="9"/>
  <c r="N1259" i="9"/>
  <c r="N1267" i="9"/>
  <c r="N1275" i="9"/>
  <c r="N1283" i="9"/>
  <c r="N1291" i="9"/>
  <c r="N1299" i="9"/>
  <c r="N1307" i="9"/>
  <c r="N1315" i="9"/>
  <c r="N1323" i="9"/>
  <c r="N1331" i="9"/>
  <c r="N1339" i="9"/>
  <c r="N1347" i="9"/>
  <c r="N1355" i="9"/>
  <c r="N1363" i="9"/>
  <c r="N1371" i="9"/>
  <c r="N1379" i="9"/>
  <c r="N1387" i="9"/>
  <c r="N1395" i="9"/>
  <c r="N1403" i="9"/>
  <c r="N1411" i="9"/>
  <c r="N1419" i="9"/>
  <c r="N1427" i="9"/>
  <c r="N1435" i="9"/>
  <c r="N1443" i="9"/>
  <c r="N1451" i="9"/>
  <c r="N1459" i="9"/>
  <c r="N1467" i="9"/>
  <c r="N1475" i="9"/>
  <c r="N1483" i="9"/>
  <c r="N1491" i="9"/>
  <c r="N1499" i="9"/>
  <c r="N1507" i="9"/>
  <c r="N1515" i="9"/>
  <c r="N1523" i="9"/>
  <c r="N1531" i="9"/>
  <c r="N1539" i="9"/>
  <c r="N1547" i="9"/>
  <c r="N1555" i="9"/>
  <c r="N1563" i="9"/>
  <c r="N1571" i="9"/>
  <c r="N1579" i="9"/>
  <c r="N1587" i="9"/>
  <c r="N1595" i="9"/>
  <c r="N671" i="9"/>
  <c r="N928" i="9"/>
  <c r="N1052" i="9"/>
  <c r="N1116" i="9"/>
  <c r="N1180" i="9"/>
  <c r="N1244" i="9"/>
  <c r="N1308" i="9"/>
  <c r="N1356" i="9"/>
  <c r="N1376" i="9"/>
  <c r="N1397" i="9"/>
  <c r="N1420" i="9"/>
  <c r="N1440" i="9"/>
  <c r="N1461" i="9"/>
  <c r="N1484" i="9"/>
  <c r="N1504" i="9"/>
  <c r="N1525" i="9"/>
  <c r="N1548" i="9"/>
  <c r="N1568" i="9"/>
  <c r="N1589" i="9"/>
  <c r="N1603" i="9"/>
  <c r="N1611" i="9"/>
  <c r="N1619" i="9"/>
  <c r="N1627" i="9"/>
  <c r="N1635" i="9"/>
  <c r="N1643" i="9"/>
  <c r="N1651" i="9"/>
  <c r="N1659" i="9"/>
  <c r="N1667" i="9"/>
  <c r="N1675" i="9"/>
  <c r="N1683" i="9"/>
  <c r="N1691" i="9"/>
  <c r="N1699" i="9"/>
  <c r="N1707" i="9"/>
  <c r="N1715" i="9"/>
  <c r="N1723" i="9"/>
  <c r="N1731" i="9"/>
  <c r="N1739" i="9"/>
  <c r="N1747" i="9"/>
  <c r="N1755" i="9"/>
  <c r="N1763" i="9"/>
  <c r="N1771" i="9"/>
  <c r="N1779" i="9"/>
  <c r="N1787" i="9"/>
  <c r="N1795" i="9"/>
  <c r="N1803" i="9"/>
  <c r="N1811" i="9"/>
  <c r="N1819" i="9"/>
  <c r="N1827" i="9"/>
  <c r="N1835" i="9"/>
  <c r="N1843" i="9"/>
  <c r="N1851" i="9"/>
  <c r="N1859" i="9"/>
  <c r="N1867" i="9"/>
  <c r="N1875" i="9"/>
  <c r="N1883" i="9"/>
  <c r="N1891" i="9"/>
  <c r="N1899" i="9"/>
  <c r="N1907" i="9"/>
  <c r="N1915" i="9"/>
  <c r="N1923" i="9"/>
  <c r="N1931" i="9"/>
  <c r="N1939" i="9"/>
  <c r="N1947" i="9"/>
  <c r="N1955" i="9"/>
  <c r="N1963" i="9"/>
  <c r="N1971" i="9"/>
  <c r="N1979" i="9"/>
  <c r="N1987" i="9"/>
  <c r="N1995" i="9"/>
  <c r="N2003" i="9"/>
  <c r="N2011" i="9"/>
  <c r="N2019" i="9"/>
  <c r="N2027" i="9"/>
  <c r="N2035" i="9"/>
  <c r="N2043" i="9"/>
  <c r="N2051" i="9"/>
  <c r="N2059" i="9"/>
  <c r="N2067" i="9"/>
  <c r="N2075" i="9"/>
  <c r="N2083" i="9"/>
  <c r="N2091" i="9"/>
  <c r="N2099" i="9"/>
  <c r="N2107" i="9"/>
  <c r="N2115" i="9"/>
  <c r="N2123" i="9"/>
  <c r="N2131" i="9"/>
  <c r="N704" i="9"/>
  <c r="N960" i="9"/>
  <c r="N1060" i="9"/>
  <c r="N1124" i="9"/>
  <c r="N1188" i="9"/>
  <c r="N1252" i="9"/>
  <c r="N1316" i="9"/>
  <c r="N1357" i="9"/>
  <c r="N1380" i="9"/>
  <c r="N1400" i="9"/>
  <c r="N1421" i="9"/>
  <c r="N1444" i="9"/>
  <c r="N1464" i="9"/>
  <c r="N1485" i="9"/>
  <c r="N1508" i="9"/>
  <c r="N1528" i="9"/>
  <c r="N1549" i="9"/>
  <c r="N1572" i="9"/>
  <c r="N1592" i="9"/>
  <c r="N1604" i="9"/>
  <c r="N1612" i="9"/>
  <c r="N1620" i="9"/>
  <c r="N1628" i="9"/>
  <c r="N1636" i="9"/>
  <c r="N1644" i="9"/>
  <c r="N1652" i="9"/>
  <c r="N1660" i="9"/>
  <c r="N1668" i="9"/>
  <c r="N1676" i="9"/>
  <c r="N1684" i="9"/>
  <c r="N1692" i="9"/>
  <c r="N1700" i="9"/>
  <c r="N1708" i="9"/>
  <c r="N1716" i="9"/>
  <c r="N1724" i="9"/>
  <c r="N1732" i="9"/>
  <c r="N1740" i="9"/>
  <c r="N1748" i="9"/>
  <c r="N1756" i="9"/>
  <c r="N1764" i="9"/>
  <c r="N1772" i="9"/>
  <c r="N1780" i="9"/>
  <c r="N1788" i="9"/>
  <c r="N1796" i="9"/>
  <c r="N1804" i="9"/>
  <c r="N1812" i="9"/>
  <c r="N1820" i="9"/>
  <c r="N1828" i="9"/>
  <c r="N1836" i="9"/>
  <c r="N1844" i="9"/>
  <c r="N1852" i="9"/>
  <c r="N1860" i="9"/>
  <c r="N1868" i="9"/>
  <c r="N1876" i="9"/>
  <c r="N1884" i="9"/>
  <c r="N1892" i="9"/>
  <c r="N1900" i="9"/>
  <c r="N1908" i="9"/>
  <c r="N1916" i="9"/>
  <c r="N1924" i="9"/>
  <c r="N1932" i="9"/>
  <c r="N1940" i="9"/>
  <c r="N1948" i="9"/>
  <c r="N1956" i="9"/>
  <c r="N1964" i="9"/>
  <c r="N1972" i="9"/>
  <c r="N1980" i="9"/>
  <c r="N1988" i="9"/>
  <c r="N1996" i="9"/>
  <c r="N2004" i="9"/>
  <c r="N2012" i="9"/>
  <c r="N2020" i="9"/>
  <c r="N2028" i="9"/>
  <c r="N2036" i="9"/>
  <c r="N2044" i="9"/>
  <c r="N2052" i="9"/>
  <c r="N2060" i="9"/>
  <c r="N2068" i="9"/>
  <c r="N2076" i="9"/>
  <c r="N2084" i="9"/>
  <c r="N2092" i="9"/>
  <c r="N2100" i="9"/>
  <c r="N2108" i="9"/>
  <c r="N2116" i="9"/>
  <c r="N2124" i="9"/>
  <c r="N2132" i="9"/>
  <c r="N736" i="9"/>
  <c r="N992" i="9"/>
  <c r="N1068" i="9"/>
  <c r="N1132" i="9"/>
  <c r="N1196" i="9"/>
  <c r="N1260" i="9"/>
  <c r="N1324" i="9"/>
  <c r="N1360" i="9"/>
  <c r="N1381" i="9"/>
  <c r="N1404" i="9"/>
  <c r="N1424" i="9"/>
  <c r="N1445" i="9"/>
  <c r="N1468" i="9"/>
  <c r="N1488" i="9"/>
  <c r="N1509" i="9"/>
  <c r="N1532" i="9"/>
  <c r="N1552" i="9"/>
  <c r="N1573" i="9"/>
  <c r="N1596" i="9"/>
  <c r="N1605" i="9"/>
  <c r="N1613" i="9"/>
  <c r="N1621" i="9"/>
  <c r="N1629" i="9"/>
  <c r="N1637" i="9"/>
  <c r="N1645" i="9"/>
  <c r="N1653" i="9"/>
  <c r="N1661" i="9"/>
  <c r="N1669" i="9"/>
  <c r="N1677" i="9"/>
  <c r="N1685" i="9"/>
  <c r="N1693" i="9"/>
  <c r="N1701" i="9"/>
  <c r="N1709" i="9"/>
  <c r="N1717" i="9"/>
  <c r="N1725" i="9"/>
  <c r="N1733" i="9"/>
  <c r="N1741" i="9"/>
  <c r="N1749" i="9"/>
  <c r="N1757" i="9"/>
  <c r="N1765" i="9"/>
  <c r="N1773" i="9"/>
  <c r="N1781" i="9"/>
  <c r="N1789" i="9"/>
  <c r="N1797" i="9"/>
  <c r="N1805" i="9"/>
  <c r="N1813" i="9"/>
  <c r="N1821" i="9"/>
  <c r="N1829" i="9"/>
  <c r="N1837" i="9"/>
  <c r="N1845" i="9"/>
  <c r="N1853" i="9"/>
  <c r="N1861" i="9"/>
  <c r="N1869" i="9"/>
  <c r="N1877" i="9"/>
  <c r="N1885" i="9"/>
  <c r="N1893" i="9"/>
  <c r="N1901" i="9"/>
  <c r="N1909" i="9"/>
  <c r="N1917" i="9"/>
  <c r="N1925" i="9"/>
  <c r="N1933" i="9"/>
  <c r="N1941" i="9"/>
  <c r="N1949" i="9"/>
  <c r="N1957" i="9"/>
  <c r="N1965" i="9"/>
  <c r="N1973" i="9"/>
  <c r="N1981" i="9"/>
  <c r="N1989" i="9"/>
  <c r="N1997" i="9"/>
  <c r="N2005" i="9"/>
  <c r="N2013" i="9"/>
  <c r="N2021" i="9"/>
  <c r="N2029" i="9"/>
  <c r="N2037" i="9"/>
  <c r="N2045" i="9"/>
  <c r="N2053" i="9"/>
  <c r="N2061" i="9"/>
  <c r="N2069" i="9"/>
  <c r="N2077" i="9"/>
  <c r="N2085" i="9"/>
  <c r="N2093" i="9"/>
  <c r="N2101" i="9"/>
  <c r="N2109" i="9"/>
  <c r="N2117" i="9"/>
  <c r="N2125" i="9"/>
  <c r="N2133" i="9"/>
  <c r="N768" i="9"/>
  <c r="N1012" i="9"/>
  <c r="N1076" i="9"/>
  <c r="N1140" i="9"/>
  <c r="N1204" i="9"/>
  <c r="N1268" i="9"/>
  <c r="N1332" i="9"/>
  <c r="N1364" i="9"/>
  <c r="N1384" i="9"/>
  <c r="N1405" i="9"/>
  <c r="N1428" i="9"/>
  <c r="N1448" i="9"/>
  <c r="N1469" i="9"/>
  <c r="N1492" i="9"/>
  <c r="N1512" i="9"/>
  <c r="N1533" i="9"/>
  <c r="N1556" i="9"/>
  <c r="N1576" i="9"/>
  <c r="N1597" i="9"/>
  <c r="N1606" i="9"/>
  <c r="N1614" i="9"/>
  <c r="N1622" i="9"/>
  <c r="N1630" i="9"/>
  <c r="N1638" i="9"/>
  <c r="N1646" i="9"/>
  <c r="N1654" i="9"/>
  <c r="N1662" i="9"/>
  <c r="N1670" i="9"/>
  <c r="N1678" i="9"/>
  <c r="N1686" i="9"/>
  <c r="N1694" i="9"/>
  <c r="N1702" i="9"/>
  <c r="N1710" i="9"/>
  <c r="N1718" i="9"/>
  <c r="N1726" i="9"/>
  <c r="N1734" i="9"/>
  <c r="N1742" i="9"/>
  <c r="N1750" i="9"/>
  <c r="N1758" i="9"/>
  <c r="N1766" i="9"/>
  <c r="N1774" i="9"/>
  <c r="N1782" i="9"/>
  <c r="N1790" i="9"/>
  <c r="N1798" i="9"/>
  <c r="N1806" i="9"/>
  <c r="N1814" i="9"/>
  <c r="N1822" i="9"/>
  <c r="N1830" i="9"/>
  <c r="N1838" i="9"/>
  <c r="N1846" i="9"/>
  <c r="N1854" i="9"/>
  <c r="N1862" i="9"/>
  <c r="N1870" i="9"/>
  <c r="N1878" i="9"/>
  <c r="N1886" i="9"/>
  <c r="N1894" i="9"/>
  <c r="N1902" i="9"/>
  <c r="N1910" i="9"/>
  <c r="N1918" i="9"/>
  <c r="N1926" i="9"/>
  <c r="N1934" i="9"/>
  <c r="N1942" i="9"/>
  <c r="N1950" i="9"/>
  <c r="N1958" i="9"/>
  <c r="N1966" i="9"/>
  <c r="N1974" i="9"/>
  <c r="N1982" i="9"/>
  <c r="N1990" i="9"/>
  <c r="N1998" i="9"/>
  <c r="N2006" i="9"/>
  <c r="N2014" i="9"/>
  <c r="N2022" i="9"/>
  <c r="N2030" i="9"/>
  <c r="N2038" i="9"/>
  <c r="N2046" i="9"/>
  <c r="N2054" i="9"/>
  <c r="N2062" i="9"/>
  <c r="N2070" i="9"/>
  <c r="N2078" i="9"/>
  <c r="N2086" i="9"/>
  <c r="N2094" i="9"/>
  <c r="N2102" i="9"/>
  <c r="N2110" i="9"/>
  <c r="N2118" i="9"/>
  <c r="N2126" i="9"/>
  <c r="N800" i="9"/>
  <c r="N1020" i="9"/>
  <c r="N1084" i="9"/>
  <c r="N1148" i="9"/>
  <c r="N1212" i="9"/>
  <c r="N1276" i="9"/>
  <c r="N1340" i="9"/>
  <c r="N1365" i="9"/>
  <c r="N1388" i="9"/>
  <c r="N1408" i="9"/>
  <c r="N1429" i="9"/>
  <c r="N1452" i="9"/>
  <c r="N1472" i="9"/>
  <c r="N1493" i="9"/>
  <c r="N1516" i="9"/>
  <c r="N1536" i="9"/>
  <c r="N1557" i="9"/>
  <c r="N1580" i="9"/>
  <c r="N1599" i="9"/>
  <c r="N1607" i="9"/>
  <c r="N1615" i="9"/>
  <c r="N1623" i="9"/>
  <c r="N1631" i="9"/>
  <c r="N1639" i="9"/>
  <c r="N1647" i="9"/>
  <c r="N1655" i="9"/>
  <c r="N1663" i="9"/>
  <c r="N1671" i="9"/>
  <c r="N1679" i="9"/>
  <c r="N1687" i="9"/>
  <c r="N1695" i="9"/>
  <c r="N1703" i="9"/>
  <c r="N1711" i="9"/>
  <c r="N1719" i="9"/>
  <c r="N1727" i="9"/>
  <c r="N1735" i="9"/>
  <c r="N1743" i="9"/>
  <c r="N1751" i="9"/>
  <c r="N1759" i="9"/>
  <c r="N1767" i="9"/>
  <c r="N1775" i="9"/>
  <c r="N1783" i="9"/>
  <c r="N1791" i="9"/>
  <c r="N1799" i="9"/>
  <c r="N1807" i="9"/>
  <c r="N1815" i="9"/>
  <c r="N1823" i="9"/>
  <c r="N1831" i="9"/>
  <c r="N1839" i="9"/>
  <c r="N1847" i="9"/>
  <c r="N1855" i="9"/>
  <c r="N1863" i="9"/>
  <c r="N1871" i="9"/>
  <c r="N1879" i="9"/>
  <c r="N1887" i="9"/>
  <c r="N1895" i="9"/>
  <c r="N1903" i="9"/>
  <c r="N1911" i="9"/>
  <c r="N1919" i="9"/>
  <c r="N1927" i="9"/>
  <c r="N1935" i="9"/>
  <c r="N1943" i="9"/>
  <c r="N1951" i="9"/>
  <c r="N1959" i="9"/>
  <c r="N1967" i="9"/>
  <c r="N1975" i="9"/>
  <c r="N1983" i="9"/>
  <c r="N1991" i="9"/>
  <c r="N1999" i="9"/>
  <c r="N2007" i="9"/>
  <c r="N2015" i="9"/>
  <c r="N2023" i="9"/>
  <c r="N2031" i="9"/>
  <c r="N2039" i="9"/>
  <c r="N2047" i="9"/>
  <c r="N2055" i="9"/>
  <c r="N2063" i="9"/>
  <c r="N2071" i="9"/>
  <c r="N2079" i="9"/>
  <c r="N2087" i="9"/>
  <c r="N2095" i="9"/>
  <c r="N2103" i="9"/>
  <c r="N2111" i="9"/>
  <c r="N2119" i="9"/>
  <c r="N2127" i="9"/>
  <c r="N832" i="9"/>
  <c r="N1028" i="9"/>
  <c r="N1092" i="9"/>
  <c r="N1156" i="9"/>
  <c r="N1220" i="9"/>
  <c r="N1284" i="9"/>
  <c r="N1348" i="9"/>
  <c r="N1368" i="9"/>
  <c r="N1389" i="9"/>
  <c r="N1412" i="9"/>
  <c r="N1432" i="9"/>
  <c r="N1453" i="9"/>
  <c r="N1476" i="9"/>
  <c r="N1496" i="9"/>
  <c r="N1517" i="9"/>
  <c r="N1540" i="9"/>
  <c r="N1560" i="9"/>
  <c r="N1581" i="9"/>
  <c r="N1600" i="9"/>
  <c r="N1608" i="9"/>
  <c r="N1616" i="9"/>
  <c r="N1624" i="9"/>
  <c r="N1632" i="9"/>
  <c r="N1640" i="9"/>
  <c r="N1648" i="9"/>
  <c r="N1656" i="9"/>
  <c r="N1664" i="9"/>
  <c r="N1672" i="9"/>
  <c r="N1680" i="9"/>
  <c r="N1688" i="9"/>
  <c r="N1696" i="9"/>
  <c r="N1704" i="9"/>
  <c r="N1712" i="9"/>
  <c r="N1720" i="9"/>
  <c r="N1728" i="9"/>
  <c r="N1736" i="9"/>
  <c r="N1744" i="9"/>
  <c r="N1752" i="9"/>
  <c r="N1760" i="9"/>
  <c r="N1768" i="9"/>
  <c r="N1776" i="9"/>
  <c r="N1784" i="9"/>
  <c r="N1792" i="9"/>
  <c r="N1800" i="9"/>
  <c r="N1808" i="9"/>
  <c r="N1816" i="9"/>
  <c r="N1824" i="9"/>
  <c r="N1832" i="9"/>
  <c r="N1840" i="9"/>
  <c r="N1848" i="9"/>
  <c r="N1856" i="9"/>
  <c r="N1864" i="9"/>
  <c r="N1872" i="9"/>
  <c r="N1880" i="9"/>
  <c r="N1888" i="9"/>
  <c r="N1896" i="9"/>
  <c r="N1904" i="9"/>
  <c r="N1912" i="9"/>
  <c r="N1920" i="9"/>
  <c r="N1928" i="9"/>
  <c r="N1936" i="9"/>
  <c r="N1944" i="9"/>
  <c r="N1952" i="9"/>
  <c r="N1960" i="9"/>
  <c r="N1968" i="9"/>
  <c r="N1976" i="9"/>
  <c r="N1984" i="9"/>
  <c r="N1992" i="9"/>
  <c r="N2000" i="9"/>
  <c r="N2008" i="9"/>
  <c r="N2016" i="9"/>
  <c r="N2024" i="9"/>
  <c r="N2032" i="9"/>
  <c r="N2040" i="9"/>
  <c r="N2048" i="9"/>
  <c r="N2056" i="9"/>
  <c r="N2064" i="9"/>
  <c r="N2072" i="9"/>
  <c r="N2080" i="9"/>
  <c r="N2088" i="9"/>
  <c r="N2096" i="9"/>
  <c r="N2104" i="9"/>
  <c r="N2112" i="9"/>
  <c r="N2120" i="9"/>
  <c r="N2128" i="9"/>
  <c r="N864" i="9"/>
  <c r="N1036" i="9"/>
  <c r="N1100" i="9"/>
  <c r="N1164" i="9"/>
  <c r="N1228" i="9"/>
  <c r="N1292" i="9"/>
  <c r="N1349" i="9"/>
  <c r="N1372" i="9"/>
  <c r="N1392" i="9"/>
  <c r="N1413" i="9"/>
  <c r="N1436" i="9"/>
  <c r="N1456" i="9"/>
  <c r="N1477" i="9"/>
  <c r="N1500" i="9"/>
  <c r="N1520" i="9"/>
  <c r="N1541" i="9"/>
  <c r="N1564" i="9"/>
  <c r="N1584" i="9"/>
  <c r="N1601" i="9"/>
  <c r="N1609" i="9"/>
  <c r="N1617" i="9"/>
  <c r="N1625" i="9"/>
  <c r="N1633" i="9"/>
  <c r="N1641" i="9"/>
  <c r="N1649" i="9"/>
  <c r="N1657" i="9"/>
  <c r="N1665" i="9"/>
  <c r="N1673" i="9"/>
  <c r="N1681" i="9"/>
  <c r="N1689" i="9"/>
  <c r="N1697" i="9"/>
  <c r="N1705" i="9"/>
  <c r="N1713" i="9"/>
  <c r="N1721" i="9"/>
  <c r="N1729" i="9"/>
  <c r="N1737" i="9"/>
  <c r="N1745" i="9"/>
  <c r="N1753" i="9"/>
  <c r="N1761" i="9"/>
  <c r="N1769" i="9"/>
  <c r="N1777" i="9"/>
  <c r="N1785" i="9"/>
  <c r="N1793" i="9"/>
  <c r="N1801" i="9"/>
  <c r="N1809" i="9"/>
  <c r="N1817" i="9"/>
  <c r="N1825" i="9"/>
  <c r="N1833" i="9"/>
  <c r="N1841" i="9"/>
  <c r="N1849" i="9"/>
  <c r="N1857" i="9"/>
  <c r="N1865" i="9"/>
  <c r="N1873" i="9"/>
  <c r="N1881" i="9"/>
  <c r="N1889" i="9"/>
  <c r="N1897" i="9"/>
  <c r="N1905" i="9"/>
  <c r="N1913" i="9"/>
  <c r="N1921" i="9"/>
  <c r="N1929" i="9"/>
  <c r="N1937" i="9"/>
  <c r="N1945" i="9"/>
  <c r="N1953" i="9"/>
  <c r="N1961" i="9"/>
  <c r="N1969" i="9"/>
  <c r="N1977" i="9"/>
  <c r="N1985" i="9"/>
  <c r="N1993" i="9"/>
  <c r="N2001" i="9"/>
  <c r="N2009" i="9"/>
  <c r="N2017" i="9"/>
  <c r="N2025" i="9"/>
  <c r="N2033" i="9"/>
  <c r="N2041" i="9"/>
  <c r="N2049" i="9"/>
  <c r="N2057" i="9"/>
  <c r="N2065" i="9"/>
  <c r="N2073" i="9"/>
  <c r="N2081" i="9"/>
  <c r="N2089" i="9"/>
  <c r="N2097" i="9"/>
  <c r="N2105" i="9"/>
  <c r="N2113" i="9"/>
  <c r="N2121" i="9"/>
  <c r="N2129" i="9"/>
  <c r="N896" i="9"/>
  <c r="N1044" i="9"/>
  <c r="N1108" i="9"/>
  <c r="N1172" i="9"/>
  <c r="N1236" i="9"/>
  <c r="N1300" i="9"/>
  <c r="N1352" i="9"/>
  <c r="N1373" i="9"/>
  <c r="N1396" i="9"/>
  <c r="N1416" i="9"/>
  <c r="N1437" i="9"/>
  <c r="N1460" i="9"/>
  <c r="N1480" i="9"/>
  <c r="N1501" i="9"/>
  <c r="N1524" i="9"/>
  <c r="N1544" i="9"/>
  <c r="N1565" i="9"/>
  <c r="N1588" i="9"/>
  <c r="N1602" i="9"/>
  <c r="N1610" i="9"/>
  <c r="N1618" i="9"/>
  <c r="N1626" i="9"/>
  <c r="N1634" i="9"/>
  <c r="N1642" i="9"/>
  <c r="N1650" i="9"/>
  <c r="N1658" i="9"/>
  <c r="N1666" i="9"/>
  <c r="N1674" i="9"/>
  <c r="N1682" i="9"/>
  <c r="N1690" i="9"/>
  <c r="N1698" i="9"/>
  <c r="N1706" i="9"/>
  <c r="N1714" i="9"/>
  <c r="N1722" i="9"/>
  <c r="N1730" i="9"/>
  <c r="N1738" i="9"/>
  <c r="N1746" i="9"/>
  <c r="N1754" i="9"/>
  <c r="N1762" i="9"/>
  <c r="N1770" i="9"/>
  <c r="N1778" i="9"/>
  <c r="N1786" i="9"/>
  <c r="N1794" i="9"/>
  <c r="N1802" i="9"/>
  <c r="N1810" i="9"/>
  <c r="N1818" i="9"/>
  <c r="N1826" i="9"/>
  <c r="N1834" i="9"/>
  <c r="N1842" i="9"/>
  <c r="N1850" i="9"/>
  <c r="N1858" i="9"/>
  <c r="N1866" i="9"/>
  <c r="N1874" i="9"/>
  <c r="N1882" i="9"/>
  <c r="N1890" i="9"/>
  <c r="N1898" i="9"/>
  <c r="N1906" i="9"/>
  <c r="N1914" i="9"/>
  <c r="N1922" i="9"/>
  <c r="N1930" i="9"/>
  <c r="N1938" i="9"/>
  <c r="N1946" i="9"/>
  <c r="N1954" i="9"/>
  <c r="N1962" i="9"/>
  <c r="N1970" i="9"/>
  <c r="N1978" i="9"/>
  <c r="N1986" i="9"/>
  <c r="N1994" i="9"/>
  <c r="N2002" i="9"/>
  <c r="N2010" i="9"/>
  <c r="N2018" i="9"/>
  <c r="N2026" i="9"/>
  <c r="N2034" i="9"/>
  <c r="N2042" i="9"/>
  <c r="N2050" i="9"/>
  <c r="N2058" i="9"/>
  <c r="N2066" i="9"/>
  <c r="N2074" i="9"/>
  <c r="N2082" i="9"/>
  <c r="N2090" i="9"/>
  <c r="N2098" i="9"/>
  <c r="N2106" i="9"/>
  <c r="N2114" i="9"/>
  <c r="N2122" i="9"/>
  <c r="N2130" i="9"/>
  <c r="N2134" i="9"/>
  <c r="N2142" i="9"/>
  <c r="N2150" i="9"/>
  <c r="N2158" i="9"/>
  <c r="N2166" i="9"/>
  <c r="N2174" i="9"/>
  <c r="N2182" i="9"/>
  <c r="N2135" i="9"/>
  <c r="N2143" i="9"/>
  <c r="N2151" i="9"/>
  <c r="N2159" i="9"/>
  <c r="N2167" i="9"/>
  <c r="N2175" i="9"/>
  <c r="N2183" i="9"/>
  <c r="N2191" i="9"/>
  <c r="N2199" i="9"/>
  <c r="N2207" i="9"/>
  <c r="N2215" i="9"/>
  <c r="N2223" i="9"/>
  <c r="N2231" i="9"/>
  <c r="N2239" i="9"/>
  <c r="N2136" i="9"/>
  <c r="N2144" i="9"/>
  <c r="N2152" i="9"/>
  <c r="N2160" i="9"/>
  <c r="N2168" i="9"/>
  <c r="N2176" i="9"/>
  <c r="N2184" i="9"/>
  <c r="N2192" i="9"/>
  <c r="N2200" i="9"/>
  <c r="N2208" i="9"/>
  <c r="N2216" i="9"/>
  <c r="N2224" i="9"/>
  <c r="N2232" i="9"/>
  <c r="N2240" i="9"/>
  <c r="N2137" i="9"/>
  <c r="N2145" i="9"/>
  <c r="N2153" i="9"/>
  <c r="N2161" i="9"/>
  <c r="N2169" i="9"/>
  <c r="N2177" i="9"/>
  <c r="N2185" i="9"/>
  <c r="N2193" i="9"/>
  <c r="N2201" i="9"/>
  <c r="N2209" i="9"/>
  <c r="N2217" i="9"/>
  <c r="N2225" i="9"/>
  <c r="N2233" i="9"/>
  <c r="N2241" i="9"/>
  <c r="N2138" i="9"/>
  <c r="N2146" i="9"/>
  <c r="N2154" i="9"/>
  <c r="N2162" i="9"/>
  <c r="N2170" i="9"/>
  <c r="N2178" i="9"/>
  <c r="N2140" i="9"/>
  <c r="N2148" i="9"/>
  <c r="N2156" i="9"/>
  <c r="N2164" i="9"/>
  <c r="N2172" i="9"/>
  <c r="N2180" i="9"/>
  <c r="N2188" i="9"/>
  <c r="N2196" i="9"/>
  <c r="N2204" i="9"/>
  <c r="N2212" i="9"/>
  <c r="N2220" i="9"/>
  <c r="N2228" i="9"/>
  <c r="N2236" i="9"/>
  <c r="N2141" i="9"/>
  <c r="N2149" i="9"/>
  <c r="N2157" i="9"/>
  <c r="N2165" i="9"/>
  <c r="N2173" i="9"/>
  <c r="N2181" i="9"/>
  <c r="N2189" i="9"/>
  <c r="N2197" i="9"/>
  <c r="N2205" i="9"/>
  <c r="N2213" i="9"/>
  <c r="N2221" i="9"/>
  <c r="N2229" i="9"/>
  <c r="N2237" i="9"/>
  <c r="N2139" i="9"/>
  <c r="N2190" i="9"/>
  <c r="N2211" i="9"/>
  <c r="N2234" i="9"/>
  <c r="N2147" i="9"/>
  <c r="N2194" i="9"/>
  <c r="N2214" i="9"/>
  <c r="N2235" i="9"/>
  <c r="N2155" i="9"/>
  <c r="N2195" i="9"/>
  <c r="N2218" i="9"/>
  <c r="N2238" i="9"/>
  <c r="N2163" i="9"/>
  <c r="N2198" i="9"/>
  <c r="N2219" i="9"/>
  <c r="N2242" i="9"/>
  <c r="N2171" i="9"/>
  <c r="N2202" i="9"/>
  <c r="N2222" i="9"/>
  <c r="N2179" i="9"/>
  <c r="N2203" i="9"/>
  <c r="N2226" i="9"/>
  <c r="N2186" i="9"/>
  <c r="N2206" i="9"/>
  <c r="N2227" i="9"/>
  <c r="N2187" i="9"/>
  <c r="N2210" i="9"/>
  <c r="N2230" i="9"/>
  <c r="N3" i="9"/>
  <c r="L2235" i="9"/>
  <c r="L2227" i="9"/>
  <c r="L2219" i="9"/>
  <c r="L2211" i="9"/>
  <c r="L2203" i="9"/>
  <c r="L2195" i="9"/>
  <c r="L2187" i="9"/>
  <c r="L2179" i="9"/>
  <c r="L2171" i="9"/>
  <c r="L2163" i="9"/>
  <c r="L2155" i="9"/>
  <c r="L2147" i="9"/>
  <c r="L2139" i="9"/>
  <c r="L2131" i="9"/>
  <c r="L2123" i="9"/>
  <c r="L2115" i="9"/>
  <c r="L2107" i="9"/>
  <c r="L2099" i="9"/>
  <c r="L2091" i="9"/>
  <c r="L2083" i="9"/>
  <c r="L2075" i="9"/>
  <c r="L2067" i="9"/>
  <c r="L2059" i="9"/>
  <c r="L2051" i="9"/>
  <c r="L2043" i="9"/>
  <c r="L2035" i="9"/>
  <c r="L2027" i="9"/>
  <c r="L2019" i="9"/>
  <c r="L2011" i="9"/>
  <c r="L2003" i="9"/>
  <c r="L1995" i="9"/>
  <c r="L1987" i="9"/>
  <c r="L1979" i="9"/>
  <c r="L1971" i="9"/>
  <c r="L1963" i="9"/>
  <c r="L1955" i="9"/>
  <c r="L1947" i="9"/>
  <c r="L1939" i="9"/>
  <c r="L1931" i="9"/>
  <c r="L1923" i="9"/>
  <c r="L1915" i="9"/>
  <c r="L1907" i="9"/>
  <c r="L1899" i="9"/>
  <c r="L1891" i="9"/>
  <c r="L1883" i="9"/>
  <c r="L1875" i="9"/>
  <c r="L1867" i="9"/>
  <c r="L1859" i="9"/>
  <c r="L1851" i="9"/>
  <c r="L1843" i="9"/>
  <c r="L1835" i="9"/>
  <c r="L1827" i="9"/>
  <c r="L1819" i="9"/>
  <c r="L1811" i="9"/>
  <c r="L1803" i="9"/>
  <c r="L1795" i="9"/>
  <c r="L1787" i="9"/>
  <c r="L1779" i="9"/>
  <c r="L1771" i="9"/>
  <c r="L1763" i="9"/>
  <c r="L1755" i="9"/>
  <c r="L1747" i="9"/>
  <c r="L1739" i="9"/>
  <c r="L1731" i="9"/>
  <c r="L1723" i="9"/>
  <c r="L1715" i="9"/>
  <c r="L1707" i="9"/>
  <c r="L1699" i="9"/>
  <c r="L1691" i="9"/>
  <c r="L1683" i="9"/>
  <c r="L1675" i="9"/>
  <c r="L1667" i="9"/>
  <c r="L1659" i="9"/>
  <c r="L1651" i="9"/>
  <c r="L1643" i="9"/>
  <c r="L1635" i="9"/>
  <c r="L1627" i="9"/>
  <c r="L1619" i="9"/>
  <c r="L1611" i="9"/>
  <c r="L1603" i="9"/>
  <c r="L1595" i="9"/>
  <c r="L1587" i="9"/>
  <c r="L1579" i="9"/>
  <c r="L1571" i="9"/>
  <c r="L1560" i="9"/>
  <c r="L1550" i="9"/>
  <c r="L1528" i="9"/>
  <c r="L1510" i="9"/>
  <c r="L1487" i="9"/>
  <c r="L1464" i="9"/>
  <c r="L1446" i="9"/>
  <c r="L1423" i="9"/>
  <c r="L1400" i="9"/>
  <c r="L1382" i="9"/>
  <c r="L1359" i="9"/>
  <c r="L1336" i="9"/>
  <c r="L1318" i="9"/>
  <c r="L1288" i="9"/>
  <c r="L1256" i="9"/>
  <c r="L1224" i="9"/>
  <c r="L1192" i="9"/>
  <c r="L1160" i="9"/>
  <c r="L1128" i="9"/>
  <c r="L1096" i="9"/>
  <c r="L1064" i="9"/>
  <c r="L1032" i="9"/>
  <c r="L1000" i="9"/>
  <c r="L968" i="9"/>
  <c r="L936" i="9"/>
  <c r="L904" i="9"/>
  <c r="L872" i="9"/>
  <c r="L840" i="9"/>
  <c r="L808" i="9"/>
  <c r="L776" i="9"/>
  <c r="L744" i="9"/>
  <c r="L712" i="9"/>
  <c r="L680" i="9"/>
  <c r="L648" i="9"/>
  <c r="L616" i="9"/>
  <c r="L584" i="9"/>
  <c r="L552" i="9"/>
  <c r="L520" i="9"/>
  <c r="L488" i="9"/>
  <c r="L414" i="9"/>
  <c r="L286" i="9"/>
  <c r="L158" i="9"/>
  <c r="L30" i="9"/>
  <c r="M2144" i="9"/>
  <c r="M2016" i="9"/>
  <c r="M1800" i="9"/>
  <c r="M1519" i="9"/>
  <c r="L2242" i="9"/>
  <c r="L2234" i="9"/>
  <c r="L2226" i="9"/>
  <c r="L2218" i="9"/>
  <c r="L2210" i="9"/>
  <c r="L2202" i="9"/>
  <c r="L2194" i="9"/>
  <c r="L2186" i="9"/>
  <c r="L2178" i="9"/>
  <c r="L2170" i="9"/>
  <c r="L2162" i="9"/>
  <c r="L2154" i="9"/>
  <c r="L2146" i="9"/>
  <c r="L2138" i="9"/>
  <c r="L2130" i="9"/>
  <c r="L2122" i="9"/>
  <c r="L2114" i="9"/>
  <c r="L2106" i="9"/>
  <c r="L2098" i="9"/>
  <c r="L2090" i="9"/>
  <c r="L2082" i="9"/>
  <c r="L2074" i="9"/>
  <c r="L2066" i="9"/>
  <c r="L2058" i="9"/>
  <c r="L2050" i="9"/>
  <c r="L2042" i="9"/>
  <c r="L2034" i="9"/>
  <c r="L2026" i="9"/>
  <c r="L2018" i="9"/>
  <c r="L2010" i="9"/>
  <c r="L2002" i="9"/>
  <c r="L1994" i="9"/>
  <c r="L1986" i="9"/>
  <c r="L1978" i="9"/>
  <c r="L1970" i="9"/>
  <c r="L1962" i="9"/>
  <c r="L1954" i="9"/>
  <c r="L1946" i="9"/>
  <c r="L1938" i="9"/>
  <c r="L1930" i="9"/>
  <c r="L1922" i="9"/>
  <c r="L1914" i="9"/>
  <c r="L1906" i="9"/>
  <c r="L1898" i="9"/>
  <c r="L1890" i="9"/>
  <c r="L1882" i="9"/>
  <c r="L1874" i="9"/>
  <c r="L1866" i="9"/>
  <c r="L1858" i="9"/>
  <c r="L1850" i="9"/>
  <c r="L1842" i="9"/>
  <c r="L1834" i="9"/>
  <c r="L1826" i="9"/>
  <c r="L1818" i="9"/>
  <c r="L1810" i="9"/>
  <c r="L1802" i="9"/>
  <c r="L1794" i="9"/>
  <c r="L1786" i="9"/>
  <c r="L1778" i="9"/>
  <c r="L1770" i="9"/>
  <c r="L1762" i="9"/>
  <c r="L1754" i="9"/>
  <c r="L1746" i="9"/>
  <c r="L1738" i="9"/>
  <c r="L1730" i="9"/>
  <c r="L1722" i="9"/>
  <c r="L1714" i="9"/>
  <c r="L1706" i="9"/>
  <c r="L1698" i="9"/>
  <c r="L1690" i="9"/>
  <c r="L1682" i="9"/>
  <c r="L1674" i="9"/>
  <c r="L1666" i="9"/>
  <c r="L1658" i="9"/>
  <c r="L1650" i="9"/>
  <c r="L1642" i="9"/>
  <c r="L1634" i="9"/>
  <c r="L1626" i="9"/>
  <c r="L1618" i="9"/>
  <c r="L1610" i="9"/>
  <c r="L1602" i="9"/>
  <c r="L1594" i="9"/>
  <c r="L1586" i="9"/>
  <c r="L1578" i="9"/>
  <c r="L1570" i="9"/>
  <c r="L1559" i="9"/>
  <c r="L1547" i="9"/>
  <c r="L1527" i="9"/>
  <c r="L1504" i="9"/>
  <c r="L1486" i="9"/>
  <c r="L1463" i="9"/>
  <c r="L1440" i="9"/>
  <c r="L1422" i="9"/>
  <c r="L1399" i="9"/>
  <c r="L1376" i="9"/>
  <c r="L1358" i="9"/>
  <c r="L1335" i="9"/>
  <c r="L1312" i="9"/>
  <c r="L1287" i="9"/>
  <c r="L1255" i="9"/>
  <c r="L1223" i="9"/>
  <c r="L1191" i="9"/>
  <c r="L1159" i="9"/>
  <c r="L1127" i="9"/>
  <c r="L1095" i="9"/>
  <c r="L1063" i="9"/>
  <c r="L1031" i="9"/>
  <c r="L999" i="9"/>
  <c r="L967" i="9"/>
  <c r="L935" i="9"/>
  <c r="L903" i="9"/>
  <c r="L871" i="9"/>
  <c r="L839" i="9"/>
  <c r="L807" i="9"/>
  <c r="L775" i="9"/>
  <c r="L743" i="9"/>
  <c r="L711" i="9"/>
  <c r="L679" i="9"/>
  <c r="L647" i="9"/>
  <c r="L615" i="9"/>
  <c r="L583" i="9"/>
  <c r="L551" i="9"/>
  <c r="L519" i="9"/>
  <c r="L487" i="9"/>
  <c r="L407" i="9"/>
  <c r="L279" i="9"/>
  <c r="L151" i="9"/>
  <c r="L23" i="9"/>
  <c r="M2137" i="9"/>
  <c r="M2009" i="9"/>
  <c r="M1792" i="9"/>
  <c r="M1501" i="9"/>
  <c r="L2241" i="9"/>
  <c r="L2233" i="9"/>
  <c r="L2225" i="9"/>
  <c r="L2217" i="9"/>
  <c r="L2209" i="9"/>
  <c r="L2201" i="9"/>
  <c r="L2193" i="9"/>
  <c r="L2185" i="9"/>
  <c r="L2177" i="9"/>
  <c r="L2169" i="9"/>
  <c r="L2161" i="9"/>
  <c r="L2153" i="9"/>
  <c r="L2145" i="9"/>
  <c r="L2137" i="9"/>
  <c r="L2129" i="9"/>
  <c r="L2121" i="9"/>
  <c r="L2113" i="9"/>
  <c r="L2105" i="9"/>
  <c r="L2097" i="9"/>
  <c r="L2089" i="9"/>
  <c r="L2081" i="9"/>
  <c r="L2073" i="9"/>
  <c r="L2065" i="9"/>
  <c r="L2057" i="9"/>
  <c r="L2049" i="9"/>
  <c r="L2041" i="9"/>
  <c r="L2033" i="9"/>
  <c r="L2025" i="9"/>
  <c r="L2017" i="9"/>
  <c r="L2009" i="9"/>
  <c r="L2001" i="9"/>
  <c r="L1993" i="9"/>
  <c r="L1985" i="9"/>
  <c r="L1977" i="9"/>
  <c r="L1969" i="9"/>
  <c r="L1961" i="9"/>
  <c r="L1953" i="9"/>
  <c r="L1945" i="9"/>
  <c r="L1937" i="9"/>
  <c r="L1929" i="9"/>
  <c r="L1921" i="9"/>
  <c r="L1913" i="9"/>
  <c r="L1905" i="9"/>
  <c r="L1897" i="9"/>
  <c r="L1889" i="9"/>
  <c r="L1881" i="9"/>
  <c r="L1873" i="9"/>
  <c r="L1865" i="9"/>
  <c r="L1857" i="9"/>
  <c r="L1849" i="9"/>
  <c r="L1841" i="9"/>
  <c r="L1833" i="9"/>
  <c r="L1825" i="9"/>
  <c r="L1817" i="9"/>
  <c r="L1809" i="9"/>
  <c r="L1801" i="9"/>
  <c r="L1793" i="9"/>
  <c r="L1785" i="9"/>
  <c r="L1777" i="9"/>
  <c r="L1769" i="9"/>
  <c r="L1761" i="9"/>
  <c r="L1753" i="9"/>
  <c r="L1745" i="9"/>
  <c r="L1737" i="9"/>
  <c r="L1729" i="9"/>
  <c r="L1721" i="9"/>
  <c r="L1713" i="9"/>
  <c r="L1705" i="9"/>
  <c r="L1697" i="9"/>
  <c r="L1689" i="9"/>
  <c r="L1681" i="9"/>
  <c r="L1673" i="9"/>
  <c r="L1665" i="9"/>
  <c r="L1657" i="9"/>
  <c r="L1649" i="9"/>
  <c r="L1641" i="9"/>
  <c r="L1633" i="9"/>
  <c r="L1625" i="9"/>
  <c r="L1617" i="9"/>
  <c r="L1609" i="9"/>
  <c r="L1601" i="9"/>
  <c r="L1593" i="9"/>
  <c r="L1585" i="9"/>
  <c r="L1577" i="9"/>
  <c r="L1568" i="9"/>
  <c r="L1558" i="9"/>
  <c r="L1544" i="9"/>
  <c r="L1526" i="9"/>
  <c r="L1503" i="9"/>
  <c r="L1480" i="9"/>
  <c r="L1462" i="9"/>
  <c r="L1439" i="9"/>
  <c r="L1416" i="9"/>
  <c r="L1398" i="9"/>
  <c r="L1375" i="9"/>
  <c r="L1352" i="9"/>
  <c r="L1334" i="9"/>
  <c r="L1311" i="9"/>
  <c r="L1280" i="9"/>
  <c r="L1248" i="9"/>
  <c r="L1216" i="9"/>
  <c r="L1184" i="9"/>
  <c r="L1152" i="9"/>
  <c r="L1120" i="9"/>
  <c r="L1088" i="9"/>
  <c r="L1056" i="9"/>
  <c r="L1024" i="9"/>
  <c r="L992" i="9"/>
  <c r="L960" i="9"/>
  <c r="L928" i="9"/>
  <c r="L896" i="9"/>
  <c r="L864" i="9"/>
  <c r="L832" i="9"/>
  <c r="L800" i="9"/>
  <c r="L768" i="9"/>
  <c r="L736" i="9"/>
  <c r="L704" i="9"/>
  <c r="L672" i="9"/>
  <c r="L640" i="9"/>
  <c r="L608" i="9"/>
  <c r="L576" i="9"/>
  <c r="L544" i="9"/>
  <c r="L512" i="9"/>
  <c r="L480" i="9"/>
  <c r="L382" i="9"/>
  <c r="L254" i="9"/>
  <c r="L126" i="9"/>
  <c r="M2240" i="9"/>
  <c r="M2112" i="9"/>
  <c r="M1984" i="9"/>
  <c r="M1736" i="9"/>
  <c r="M1350" i="9"/>
  <c r="L2240" i="9"/>
  <c r="L2232" i="9"/>
  <c r="L2224" i="9"/>
  <c r="L2216" i="9"/>
  <c r="L2208" i="9"/>
  <c r="L2200" i="9"/>
  <c r="L2192" i="9"/>
  <c r="L2184" i="9"/>
  <c r="L2176" i="9"/>
  <c r="L2168" i="9"/>
  <c r="L2160" i="9"/>
  <c r="L2152" i="9"/>
  <c r="L2144" i="9"/>
  <c r="L2136" i="9"/>
  <c r="L2128" i="9"/>
  <c r="L2120" i="9"/>
  <c r="L2112" i="9"/>
  <c r="L2104" i="9"/>
  <c r="L2096" i="9"/>
  <c r="L2088" i="9"/>
  <c r="L2080" i="9"/>
  <c r="L2072" i="9"/>
  <c r="L2064" i="9"/>
  <c r="L2056" i="9"/>
  <c r="L2048" i="9"/>
  <c r="L2040" i="9"/>
  <c r="L2032" i="9"/>
  <c r="L2024" i="9"/>
  <c r="L2016" i="9"/>
  <c r="L2008" i="9"/>
  <c r="L2000" i="9"/>
  <c r="L1992" i="9"/>
  <c r="L1984" i="9"/>
  <c r="L1976" i="9"/>
  <c r="L1968" i="9"/>
  <c r="L1960" i="9"/>
  <c r="L1952" i="9"/>
  <c r="L1944" i="9"/>
  <c r="L1936" i="9"/>
  <c r="L1928" i="9"/>
  <c r="L1920" i="9"/>
  <c r="L1912" i="9"/>
  <c r="L1904" i="9"/>
  <c r="L1896" i="9"/>
  <c r="L1888" i="9"/>
  <c r="L1880" i="9"/>
  <c r="L1872" i="9"/>
  <c r="L1864" i="9"/>
  <c r="L1856" i="9"/>
  <c r="L1848" i="9"/>
  <c r="L1840" i="9"/>
  <c r="L1832" i="9"/>
  <c r="L1824" i="9"/>
  <c r="L1816" i="9"/>
  <c r="L1808" i="9"/>
  <c r="L1800" i="9"/>
  <c r="L1792" i="9"/>
  <c r="L1784" i="9"/>
  <c r="L1776" i="9"/>
  <c r="L1768" i="9"/>
  <c r="L1760" i="9"/>
  <c r="L1752" i="9"/>
  <c r="L1744" i="9"/>
  <c r="L1736" i="9"/>
  <c r="L1728" i="9"/>
  <c r="L1720" i="9"/>
  <c r="L1712" i="9"/>
  <c r="L1704" i="9"/>
  <c r="L1696" i="9"/>
  <c r="L1688" i="9"/>
  <c r="L1680" i="9"/>
  <c r="L1672" i="9"/>
  <c r="L1664" i="9"/>
  <c r="L1656" i="9"/>
  <c r="L1648" i="9"/>
  <c r="L1640" i="9"/>
  <c r="L1632" i="9"/>
  <c r="L1624" i="9"/>
  <c r="L1616" i="9"/>
  <c r="L1608" i="9"/>
  <c r="L1600" i="9"/>
  <c r="L1592" i="9"/>
  <c r="L1584" i="9"/>
  <c r="L1576" i="9"/>
  <c r="L1567" i="9"/>
  <c r="L1557" i="9"/>
  <c r="L1543" i="9"/>
  <c r="L1520" i="9"/>
  <c r="L1502" i="9"/>
  <c r="L1479" i="9"/>
  <c r="L1456" i="9"/>
  <c r="L1438" i="9"/>
  <c r="L1415" i="9"/>
  <c r="L1392" i="9"/>
  <c r="L1374" i="9"/>
  <c r="L1351" i="9"/>
  <c r="L1328" i="9"/>
  <c r="L1310" i="9"/>
  <c r="L1279" i="9"/>
  <c r="L1247" i="9"/>
  <c r="L1215" i="9"/>
  <c r="L1183" i="9"/>
  <c r="L1151" i="9"/>
  <c r="L1119" i="9"/>
  <c r="L1087" i="9"/>
  <c r="L1055" i="9"/>
  <c r="L1023" i="9"/>
  <c r="L991" i="9"/>
  <c r="L959" i="9"/>
  <c r="L927" i="9"/>
  <c r="L895" i="9"/>
  <c r="L863" i="9"/>
  <c r="L831" i="9"/>
  <c r="L799" i="9"/>
  <c r="L767" i="9"/>
  <c r="L735" i="9"/>
  <c r="L703" i="9"/>
  <c r="L671" i="9"/>
  <c r="L639" i="9"/>
  <c r="L607" i="9"/>
  <c r="L575" i="9"/>
  <c r="L543" i="9"/>
  <c r="L511" i="9"/>
  <c r="L479" i="9"/>
  <c r="L375" i="9"/>
  <c r="L247" i="9"/>
  <c r="L119" i="9"/>
  <c r="M2233" i="9"/>
  <c r="M2105" i="9"/>
  <c r="M1977" i="9"/>
  <c r="M1728" i="9"/>
  <c r="M1327" i="9"/>
  <c r="L2239" i="9"/>
  <c r="L2231" i="9"/>
  <c r="L2223" i="9"/>
  <c r="L2215" i="9"/>
  <c r="L2207" i="9"/>
  <c r="L2199" i="9"/>
  <c r="L2191" i="9"/>
  <c r="L2183" i="9"/>
  <c r="L2175" i="9"/>
  <c r="L2167" i="9"/>
  <c r="L2159" i="9"/>
  <c r="L2151" i="9"/>
  <c r="L2143" i="9"/>
  <c r="L2135" i="9"/>
  <c r="L2127" i="9"/>
  <c r="L2119" i="9"/>
  <c r="L2111" i="9"/>
  <c r="L2103" i="9"/>
  <c r="L2095" i="9"/>
  <c r="L2087" i="9"/>
  <c r="L2079" i="9"/>
  <c r="L2071" i="9"/>
  <c r="L2063" i="9"/>
  <c r="L2055" i="9"/>
  <c r="L2047" i="9"/>
  <c r="L2039" i="9"/>
  <c r="L2031" i="9"/>
  <c r="L2023" i="9"/>
  <c r="L2015" i="9"/>
  <c r="L2007" i="9"/>
  <c r="L1999" i="9"/>
  <c r="L1991" i="9"/>
  <c r="L1983" i="9"/>
  <c r="L1975" i="9"/>
  <c r="L1967" i="9"/>
  <c r="L1959" i="9"/>
  <c r="L1951" i="9"/>
  <c r="L1943" i="9"/>
  <c r="L1935" i="9"/>
  <c r="L1927" i="9"/>
  <c r="L1919" i="9"/>
  <c r="L1911" i="9"/>
  <c r="L1903" i="9"/>
  <c r="L1895" i="9"/>
  <c r="L1887" i="9"/>
  <c r="L1879" i="9"/>
  <c r="L1871" i="9"/>
  <c r="L1863" i="9"/>
  <c r="L1855" i="9"/>
  <c r="L1847" i="9"/>
  <c r="L1839" i="9"/>
  <c r="L1831" i="9"/>
  <c r="L1823" i="9"/>
  <c r="L1815" i="9"/>
  <c r="L1807" i="9"/>
  <c r="L1799" i="9"/>
  <c r="L1791" i="9"/>
  <c r="L1783" i="9"/>
  <c r="L1775" i="9"/>
  <c r="L1767" i="9"/>
  <c r="L1759" i="9"/>
  <c r="L1751" i="9"/>
  <c r="L1743" i="9"/>
  <c r="L1735" i="9"/>
  <c r="L1727" i="9"/>
  <c r="L1719" i="9"/>
  <c r="L1711" i="9"/>
  <c r="L1703" i="9"/>
  <c r="L1695" i="9"/>
  <c r="L1687" i="9"/>
  <c r="L1679" i="9"/>
  <c r="L1671" i="9"/>
  <c r="L1663" i="9"/>
  <c r="L1655" i="9"/>
  <c r="L1647" i="9"/>
  <c r="L1639" i="9"/>
  <c r="L1631" i="9"/>
  <c r="L1623" i="9"/>
  <c r="L1615" i="9"/>
  <c r="L1607" i="9"/>
  <c r="L1599" i="9"/>
  <c r="L1591" i="9"/>
  <c r="L1583" i="9"/>
  <c r="L1575" i="9"/>
  <c r="L1566" i="9"/>
  <c r="L1556" i="9"/>
  <c r="L1542" i="9"/>
  <c r="L1519" i="9"/>
  <c r="L1496" i="9"/>
  <c r="L1478" i="9"/>
  <c r="L1455" i="9"/>
  <c r="L1432" i="9"/>
  <c r="L1414" i="9"/>
  <c r="L1391" i="9"/>
  <c r="L1368" i="9"/>
  <c r="L1350" i="9"/>
  <c r="L1327" i="9"/>
  <c r="L1304" i="9"/>
  <c r="L1272" i="9"/>
  <c r="L1240" i="9"/>
  <c r="L1208" i="9"/>
  <c r="L1176" i="9"/>
  <c r="L1144" i="9"/>
  <c r="L1112" i="9"/>
  <c r="L1080" i="9"/>
  <c r="L1048" i="9"/>
  <c r="L1016" i="9"/>
  <c r="L984" i="9"/>
  <c r="L952" i="9"/>
  <c r="L920" i="9"/>
  <c r="L888" i="9"/>
  <c r="L856" i="9"/>
  <c r="L824" i="9"/>
  <c r="L792" i="9"/>
  <c r="L760" i="9"/>
  <c r="L728" i="9"/>
  <c r="L696" i="9"/>
  <c r="L664" i="9"/>
  <c r="L632" i="9"/>
  <c r="L600" i="9"/>
  <c r="L568" i="9"/>
  <c r="L536" i="9"/>
  <c r="L504" i="9"/>
  <c r="L472" i="9"/>
  <c r="L350" i="9"/>
  <c r="L222" i="9"/>
  <c r="L94" i="9"/>
  <c r="M2208" i="9"/>
  <c r="M2080" i="9"/>
  <c r="M1928" i="9"/>
  <c r="M1672" i="9"/>
  <c r="M1181" i="9"/>
  <c r="L2238" i="9"/>
  <c r="L2230" i="9"/>
  <c r="L2222" i="9"/>
  <c r="L2214" i="9"/>
  <c r="L2206" i="9"/>
  <c r="L2198" i="9"/>
  <c r="L2190" i="9"/>
  <c r="L2182" i="9"/>
  <c r="L2174" i="9"/>
  <c r="L2166" i="9"/>
  <c r="L2158" i="9"/>
  <c r="L2150" i="9"/>
  <c r="L2142" i="9"/>
  <c r="L2134" i="9"/>
  <c r="L2126" i="9"/>
  <c r="L2118" i="9"/>
  <c r="L2110" i="9"/>
  <c r="L2102" i="9"/>
  <c r="L2094" i="9"/>
  <c r="L2086" i="9"/>
  <c r="L2078" i="9"/>
  <c r="L2070" i="9"/>
  <c r="L2062" i="9"/>
  <c r="L2054" i="9"/>
  <c r="L2046" i="9"/>
  <c r="L2038" i="9"/>
  <c r="L2030" i="9"/>
  <c r="L2022" i="9"/>
  <c r="L2014" i="9"/>
  <c r="L2006" i="9"/>
  <c r="L1998" i="9"/>
  <c r="L1990" i="9"/>
  <c r="L1982" i="9"/>
  <c r="L1974" i="9"/>
  <c r="L1966" i="9"/>
  <c r="L1958" i="9"/>
  <c r="L1950" i="9"/>
  <c r="L1942" i="9"/>
  <c r="L1934" i="9"/>
  <c r="L1926" i="9"/>
  <c r="L1918" i="9"/>
  <c r="L1910" i="9"/>
  <c r="L1902" i="9"/>
  <c r="L1894" i="9"/>
  <c r="L1886" i="9"/>
  <c r="L1878" i="9"/>
  <c r="L1870" i="9"/>
  <c r="L1862" i="9"/>
  <c r="L1854" i="9"/>
  <c r="L1846" i="9"/>
  <c r="L1838" i="9"/>
  <c r="L1830" i="9"/>
  <c r="L1822" i="9"/>
  <c r="L1814" i="9"/>
  <c r="L1806" i="9"/>
  <c r="L1798" i="9"/>
  <c r="L1790" i="9"/>
  <c r="L1782" i="9"/>
  <c r="L1774" i="9"/>
  <c r="L1766" i="9"/>
  <c r="L1758" i="9"/>
  <c r="L1750" i="9"/>
  <c r="L1742" i="9"/>
  <c r="L1734" i="9"/>
  <c r="L1726" i="9"/>
  <c r="L1718" i="9"/>
  <c r="L1710" i="9"/>
  <c r="L1702" i="9"/>
  <c r="L1694" i="9"/>
  <c r="L1686" i="9"/>
  <c r="L1678" i="9"/>
  <c r="L1670" i="9"/>
  <c r="L1662" i="9"/>
  <c r="L1654" i="9"/>
  <c r="L1646" i="9"/>
  <c r="L1638" i="9"/>
  <c r="L1630" i="9"/>
  <c r="L1622" i="9"/>
  <c r="L1614" i="9"/>
  <c r="L1606" i="9"/>
  <c r="L1598" i="9"/>
  <c r="L1590" i="9"/>
  <c r="L1582" i="9"/>
  <c r="L1574" i="9"/>
  <c r="L1565" i="9"/>
  <c r="L1555" i="9"/>
  <c r="L1536" i="9"/>
  <c r="L1518" i="9"/>
  <c r="L1495" i="9"/>
  <c r="L1472" i="9"/>
  <c r="L1454" i="9"/>
  <c r="L1431" i="9"/>
  <c r="L1408" i="9"/>
  <c r="L1390" i="9"/>
  <c r="L1367" i="9"/>
  <c r="L1344" i="9"/>
  <c r="L1326" i="9"/>
  <c r="L1303" i="9"/>
  <c r="L1271" i="9"/>
  <c r="L1239" i="9"/>
  <c r="L1207" i="9"/>
  <c r="L1175" i="9"/>
  <c r="L1143" i="9"/>
  <c r="L1111" i="9"/>
  <c r="L1079" i="9"/>
  <c r="L1047" i="9"/>
  <c r="L1015" i="9"/>
  <c r="L983" i="9"/>
  <c r="L951" i="9"/>
  <c r="L919" i="9"/>
  <c r="L887" i="9"/>
  <c r="L855" i="9"/>
  <c r="L823" i="9"/>
  <c r="L791" i="9"/>
  <c r="L759" i="9"/>
  <c r="L727" i="9"/>
  <c r="L695" i="9"/>
  <c r="L663" i="9"/>
  <c r="L631" i="9"/>
  <c r="L599" i="9"/>
  <c r="L567" i="9"/>
  <c r="L535" i="9"/>
  <c r="L503" i="9"/>
  <c r="L471" i="9"/>
  <c r="L343" i="9"/>
  <c r="L215" i="9"/>
  <c r="L87" i="9"/>
  <c r="M2201" i="9"/>
  <c r="M2073" i="9"/>
  <c r="M1920" i="9"/>
  <c r="M1664" i="9"/>
  <c r="M1158" i="9"/>
  <c r="C42" i="11" l="1"/>
  <c r="C41" i="11"/>
  <c r="C40" i="11"/>
  <c r="C8" i="11"/>
  <c r="C6" i="11"/>
  <c r="C5" i="11"/>
  <c r="C7" i="11"/>
  <c r="C4" i="11"/>
  <c r="C43" i="11" l="1"/>
</calcChain>
</file>

<file path=xl/sharedStrings.xml><?xml version="1.0" encoding="utf-8"?>
<sst xmlns="http://schemas.openxmlformats.org/spreadsheetml/2006/main" count="13675" uniqueCount="139">
  <si>
    <t>ID</t>
  </si>
  <si>
    <t>Year_Birth</t>
  </si>
  <si>
    <t>Education</t>
  </si>
  <si>
    <t>Marital_Status</t>
  </si>
  <si>
    <t xml:space="preserve"> Income 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</si>
  <si>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</si>
  <si>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</si>
  <si>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</si>
  <si>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</si>
  <si>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</si>
  <si>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</si>
  <si>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</si>
  <si>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</si>
  <si>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</si>
  <si>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</si>
  <si>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</si>
  <si>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</si>
  <si>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</si>
  <si>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</si>
  <si>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</si>
  <si>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</si>
  <si>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</si>
  <si>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</si>
  <si>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</si>
  <si>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</si>
  <si>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Response</t>
  </si>
  <si>
    <t>Complain</t>
  </si>
  <si>
    <t>Country</t>
  </si>
  <si>
    <t>Graduation</t>
  </si>
  <si>
    <t>Divorced</t>
  </si>
  <si>
    <t>SP</t>
  </si>
  <si>
    <t>Single</t>
  </si>
  <si>
    <t>CA</t>
  </si>
  <si>
    <t>Married</t>
  </si>
  <si>
    <t>US</t>
  </si>
  <si>
    <t>Together</t>
  </si>
  <si>
    <t>AUS</t>
  </si>
  <si>
    <t>PhD</t>
  </si>
  <si>
    <t>2n Cycle</t>
  </si>
  <si>
    <t>GER</t>
  </si>
  <si>
    <t>IND</t>
  </si>
  <si>
    <t>Master</t>
  </si>
  <si>
    <t>Widow</t>
  </si>
  <si>
    <t>SA</t>
  </si>
  <si>
    <t>Basic</t>
  </si>
  <si>
    <t>YOLO</t>
  </si>
  <si>
    <t>ME</t>
  </si>
  <si>
    <t>Alone</t>
  </si>
  <si>
    <t>Absurd</t>
  </si>
  <si>
    <t>Customer profiles</t>
  </si>
  <si>
    <t>Products purchased</t>
  </si>
  <si>
    <t>Campaign success (or failure)</t>
  </si>
  <si>
    <t>Channel performance</t>
  </si>
  <si>
    <t>Income: Customer's yearly household income</t>
  </si>
  <si>
    <t>Dt_Customer: Date of customer's enrollment with the company</t>
  </si>
  <si>
    <t>Recency: Number of days since customer's last purchase</t>
  </si>
  <si>
    <t>Country: Customer's location</t>
  </si>
  <si>
    <t>NumDealsPurchases: Number of purchases made with a discount</t>
  </si>
  <si>
    <t>NumWebPurchases: Number of purchases made through the company's web site</t>
  </si>
  <si>
    <t>NumCatalogPurchases: Number of purchases made using a catalogue</t>
  </si>
  <si>
    <t>Response: 1 if customer accepted the offer in the last campaign, 0 otherwise</t>
  </si>
  <si>
    <t>Complain: 1 if customer complained in the last 2 years, 0 otherwise</t>
  </si>
  <si>
    <t>Total</t>
  </si>
  <si>
    <t>Wine</t>
  </si>
  <si>
    <t>Fruit</t>
  </si>
  <si>
    <t>Meat</t>
  </si>
  <si>
    <t>Fish</t>
  </si>
  <si>
    <t>Sweet</t>
  </si>
  <si>
    <t>N</t>
  </si>
  <si>
    <t>%</t>
  </si>
  <si>
    <t>PRODUCT</t>
  </si>
  <si>
    <t>WebPurchases</t>
  </si>
  <si>
    <t>CatalogPurchases</t>
  </si>
  <si>
    <t>StorePurchases</t>
  </si>
  <si>
    <t>AVG. FREQUENCY</t>
  </si>
  <si>
    <t>Age</t>
  </si>
  <si>
    <t>Wines</t>
  </si>
  <si>
    <t>Fruits</t>
  </si>
  <si>
    <t>Above AVG income?</t>
  </si>
  <si>
    <t>Above AVG Income</t>
  </si>
  <si>
    <t>Below AVG Income</t>
  </si>
  <si>
    <t>PERCEN. OF CUSTOMERS WHO USED A CERTAIN CHANNEL MORE THAN ITS AVERAGE FREQUENCY</t>
  </si>
  <si>
    <t>PERCEN. OF AVG-INCOME CUSTOMERS WHO SPENT ABOVE THE AVERAGE PRICE</t>
  </si>
  <si>
    <t>Grand Total</t>
  </si>
  <si>
    <t>$</t>
  </si>
  <si>
    <t xml:space="preserve">Income </t>
  </si>
  <si>
    <t>Mean</t>
  </si>
  <si>
    <t>Mode</t>
  </si>
  <si>
    <t>Income</t>
  </si>
  <si>
    <t>Median</t>
  </si>
  <si>
    <t>New</t>
  </si>
  <si>
    <t>Website Purchases Ratio</t>
  </si>
  <si>
    <t>Total Purchase</t>
  </si>
  <si>
    <t>Buying Cat.</t>
  </si>
  <si>
    <t>WebPurchase Over $500</t>
  </si>
  <si>
    <t>WebPurcahses Over $500</t>
  </si>
  <si>
    <t>Dependencies</t>
  </si>
  <si>
    <t>Education2</t>
  </si>
  <si>
    <t>AVG. Income</t>
  </si>
  <si>
    <t>MEAN</t>
  </si>
  <si>
    <t>MEDIAN</t>
  </si>
  <si>
    <t>MODE</t>
  </si>
  <si>
    <t>ID: Customer's Unique Identifier</t>
  </si>
  <si>
    <t>MntWines: Amount spent on wine in the last 2 years</t>
  </si>
  <si>
    <t>MntFruits: Amount spent on fruits in the last 2 years</t>
  </si>
  <si>
    <t>MntMeatProducts: Amount spent on meat in the last 2 years</t>
  </si>
  <si>
    <t>MntFishProducts: Amount spent on fish in the last 2 years</t>
  </si>
  <si>
    <t>MntSweetProducts: Amount spent on sweets in the last 2 years</t>
  </si>
  <si>
    <t>MntGoldProds: Amount spent on gold in the last 2 years</t>
  </si>
  <si>
    <t>NumStorePurchases: Number of purchases made directly in stores</t>
  </si>
  <si>
    <t>Customer's yearly household income</t>
  </si>
  <si>
    <t>Amount spent on wine in the last 2 years</t>
  </si>
  <si>
    <t>Amount spent on fruits in the last 2 years</t>
  </si>
  <si>
    <t>Amount spent on meat in the last 2 years</t>
  </si>
  <si>
    <t>Amount spent on fish in the last 2 years</t>
  </si>
  <si>
    <t>Amount spent on sweets in the last 2 years</t>
  </si>
  <si>
    <t>Number of purchases made through the company's web site</t>
  </si>
  <si>
    <t>Number of purchases made using a catalogue</t>
  </si>
  <si>
    <t>Number of purchases made directly in stores</t>
  </si>
  <si>
    <t>Field Name</t>
  </si>
  <si>
    <t>Data Type</t>
  </si>
  <si>
    <t>Description</t>
  </si>
  <si>
    <t>Example</t>
  </si>
  <si>
    <t>Integer</t>
  </si>
  <si>
    <t>Data Dictionary</t>
  </si>
  <si>
    <t>South Africa</t>
  </si>
  <si>
    <t>Canada</t>
  </si>
  <si>
    <t>Spain</t>
  </si>
  <si>
    <t>India</t>
  </si>
  <si>
    <t>German</t>
  </si>
  <si>
    <t>United States</t>
  </si>
  <si>
    <t>Australia</t>
  </si>
  <si>
    <t>Montenegro</t>
  </si>
  <si>
    <t>2nd Cycle</t>
  </si>
  <si>
    <t>FIGURE 1: Wine is in high demand with a 38.57% of customers purchasing this.</t>
  </si>
  <si>
    <t>FIGURE 2: Wine is the best-selling product generating a total sale of $680,816 in the last two years.</t>
  </si>
  <si>
    <t xml:space="preserve">FIGURE 6: Not every customer who has a high income used catalogue order many times. This indicates a little correlation between incomes and the number of purchases by catalogue.  </t>
  </si>
  <si>
    <t xml:space="preserve">FIGURE 6: Not every customer who has a high income made purchases in the store many times. This indicates a little correlation between incomes and the number of purchases made in the store.  </t>
  </si>
  <si>
    <t xml:space="preserve">FIGURE 8: Not every customer who has a high income made purchases in website many times. This indicates a little correlation between incomes and the number of purchases made in website.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</si>
</sst>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8" formatCode="&quot;$&quot;#,##0.00_);[Red]\(&quot;$&quot;#,##0.00\)"/>
    <numFmt numFmtId="164" formatCode="[$-409]d\-mmm\-yyyy;@"/>
    <numFmt numFmtId="165" formatCode="&quot;$&quot;#,##0"/>
    <numFmt numFmtId="166" formatCode="0.0%"/>
    <numFmt numFmtId="167" formatCode="0.0"/>
  </numFmts>
  <fonts count="18" x14ac:knownFonts="1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sz val="18"/>
      <color theme="3"/>
      <name val="Tw Cen MT Condensed"/>
      <family val="2"/>
      <scheme val="major"/>
    </font>
    <font>
      <b/>
      <sz val="15"/>
      <color theme="3"/>
      <name val="Tw Cen MT"/>
      <family val="2"/>
      <scheme val="minor"/>
    </font>
    <font>
      <b/>
      <sz val="13"/>
      <color theme="3"/>
      <name val="Tw Cen MT"/>
      <family val="2"/>
      <scheme val="minor"/>
    </font>
    <font>
      <b/>
      <sz val="11"/>
      <color theme="3"/>
      <name val="Tw Cen MT"/>
      <family val="2"/>
      <scheme val="minor"/>
    </font>
    <font>
      <sz val="11"/>
      <color rgb="FF006100"/>
      <name val="Tw Cen MT"/>
      <family val="2"/>
      <scheme val="minor"/>
    </font>
    <font>
      <sz val="11"/>
      <color rgb="FF9C0006"/>
      <name val="Tw Cen MT"/>
      <family val="2"/>
      <scheme val="minor"/>
    </font>
    <font>
      <sz val="11"/>
      <color rgb="FF9C5700"/>
      <name val="Tw Cen MT"/>
      <family val="2"/>
      <scheme val="minor"/>
    </font>
    <font>
      <sz val="11"/>
      <color rgb="FF3F3F76"/>
      <name val="Tw Cen MT"/>
      <family val="2"/>
      <scheme val="minor"/>
    </font>
    <font>
      <b/>
      <sz val="11"/>
      <color rgb="FF3F3F3F"/>
      <name val="Tw Cen MT"/>
      <family val="2"/>
      <scheme val="minor"/>
    </font>
    <font>
      <b/>
      <sz val="11"/>
      <color rgb="FFFA7D00"/>
      <name val="Tw Cen MT"/>
      <family val="2"/>
      <scheme val="minor"/>
    </font>
    <font>
      <sz val="11"/>
      <color rgb="FFFA7D00"/>
      <name val="Tw Cen MT"/>
      <family val="2"/>
      <scheme val="minor"/>
    </font>
    <font>
      <b/>
      <sz val="11"/>
      <color theme="0"/>
      <name val="Tw Cen MT"/>
      <family val="2"/>
      <scheme val="minor"/>
    </font>
    <font>
      <sz val="11"/>
      <color rgb="FFFF0000"/>
      <name val="Tw Cen MT"/>
      <family val="2"/>
      <scheme val="minor"/>
    </font>
    <font>
      <i/>
      <sz val="11"/>
      <color rgb="FF7F7F7F"/>
      <name val="Tw Cen MT"/>
      <family val="2"/>
      <scheme val="minor"/>
    </font>
    <font>
      <b/>
      <sz val="11"/>
      <color theme="1"/>
      <name val="Tw Cen MT"/>
      <family val="2"/>
      <scheme val="minor"/>
    </font>
    <font>
      <sz val="11"/>
      <color theme="0"/>
      <name val="Tw Cen MT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8"/>
      </left>
      <right style="thin">
        <color theme="8"/>
      </right>
      <top/>
      <bottom style="medium">
        <color theme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medium">
        <color theme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75">
    <xf numFmtId="0" fontId="0" fillId="0" borderId="0" xfId="0"/>
    <xf numFmtId="8" fontId="0" fillId="0" borderId="0" xfId="0" applyNumberFormat="1"/>
    <xf numFmtId="6" fontId="0" fillId="0" borderId="0" xfId="0" applyNumberFormat="1"/>
    <xf numFmtId="164" fontId="0" fillId="0" borderId="0" xfId="0" applyNumberFormat="1"/>
    <xf numFmtId="0" fontId="1" fillId="10" borderId="0" xfId="19" applyAlignment="1">
      <alignment horizontal="left" vertical="top"/>
    </xf>
    <xf numFmtId="0" fontId="1" fillId="14" borderId="0" xfId="23" applyAlignment="1">
      <alignment horizontal="left" vertical="top"/>
    </xf>
    <xf numFmtId="0" fontId="1" fillId="22" borderId="0" xfId="31" applyAlignment="1">
      <alignment horizontal="left" vertical="top"/>
    </xf>
    <xf numFmtId="0" fontId="1" fillId="18" borderId="0" xfId="27" applyAlignment="1">
      <alignment horizontal="left" vertical="top"/>
    </xf>
    <xf numFmtId="0" fontId="16" fillId="10" borderId="0" xfId="19" applyFont="1" applyAlignment="1">
      <alignment horizontal="center" vertical="center" wrapText="1"/>
    </xf>
    <xf numFmtId="0" fontId="1" fillId="10" borderId="0" xfId="19" applyAlignment="1">
      <alignment horizontal="center" vertical="center" wrapText="1"/>
    </xf>
    <xf numFmtId="165" fontId="0" fillId="0" borderId="0" xfId="0" applyNumberFormat="1"/>
    <xf numFmtId="0" fontId="0" fillId="18" borderId="0" xfId="27" applyFont="1" applyAlignment="1">
      <alignment horizontal="left" vertical="top"/>
    </xf>
    <xf numFmtId="0" fontId="16" fillId="0" borderId="0" xfId="0" applyFont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6" fillId="0" borderId="0" xfId="0" applyFont="1" applyAlignment="1">
      <alignment vertical="center" wrapText="1"/>
    </xf>
    <xf numFmtId="0" fontId="16" fillId="10" borderId="0" xfId="19" applyFont="1"/>
    <xf numFmtId="1" fontId="0" fillId="0" borderId="0" xfId="0" applyNumberFormat="1" applyAlignment="1">
      <alignment horizontal="center" vertical="center"/>
    </xf>
    <xf numFmtId="0" fontId="0" fillId="0" borderId="11" xfId="0" applyBorder="1" applyAlignment="1">
      <alignment horizontal="center" vertical="center"/>
    </xf>
    <xf numFmtId="9" fontId="0" fillId="0" borderId="11" xfId="42" applyFont="1" applyBorder="1" applyAlignment="1">
      <alignment horizontal="center" vertical="center"/>
    </xf>
    <xf numFmtId="165" fontId="0" fillId="0" borderId="11" xfId="0" applyNumberFormat="1" applyBorder="1" applyAlignment="1">
      <alignment horizontal="center" vertical="center"/>
    </xf>
    <xf numFmtId="1" fontId="0" fillId="0" borderId="11" xfId="0" applyNumberFormat="1" applyBorder="1" applyAlignment="1">
      <alignment horizontal="center" vertical="center"/>
    </xf>
    <xf numFmtId="0" fontId="1" fillId="11" borderId="11" xfId="20" applyBorder="1" applyAlignment="1">
      <alignment horizontal="center" vertical="center"/>
    </xf>
    <xf numFmtId="0" fontId="1" fillId="12" borderId="11" xfId="2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1" fillId="10" borderId="0" xfId="19" applyAlignment="1">
      <alignment horizontal="centerContinuous"/>
    </xf>
    <xf numFmtId="0" fontId="0" fillId="0" borderId="0" xfId="0" applyAlignment="1">
      <alignment horizontal="centerContinuous"/>
    </xf>
    <xf numFmtId="165" fontId="0" fillId="0" borderId="0" xfId="0" applyNumberFormat="1" applyAlignment="1">
      <alignment horizontal="centerContinuous" vertical="center"/>
    </xf>
    <xf numFmtId="0" fontId="4" fillId="0" borderId="0" xfId="3" applyBorder="1" applyAlignment="1">
      <alignment horizontal="centerContinuous" vertical="distributed"/>
    </xf>
    <xf numFmtId="0" fontId="5" fillId="0" borderId="3" xfId="4" applyAlignment="1">
      <alignment horizontal="centerContinuous" vertical="center" wrapText="1"/>
    </xf>
    <xf numFmtId="0" fontId="5" fillId="0" borderId="3" xfId="4" applyAlignment="1">
      <alignment horizontal="centerContinuous" vertical="distributed" wrapText="1"/>
    </xf>
    <xf numFmtId="0" fontId="0" fillId="0" borderId="0" xfId="0" applyAlignment="1">
      <alignment horizontal="centerContinuous" vertical="center"/>
    </xf>
    <xf numFmtId="0" fontId="5" fillId="0" borderId="12" xfId="4" applyBorder="1" applyAlignment="1">
      <alignment horizontal="centerContinuous" vertical="distributed" wrapText="1"/>
    </xf>
    <xf numFmtId="0" fontId="1" fillId="14" borderId="0" xfId="23" applyAlignment="1">
      <alignment horizontal="right" vertical="center"/>
    </xf>
    <xf numFmtId="0" fontId="1" fillId="20" borderId="0" xfId="29" applyAlignment="1">
      <alignment horizontal="right" vertical="center"/>
    </xf>
    <xf numFmtId="166" fontId="0" fillId="0" borderId="11" xfId="42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13" xfId="0" applyFont="1" applyBorder="1"/>
    <xf numFmtId="0" fontId="1" fillId="11" borderId="14" xfId="20" applyBorder="1" applyAlignment="1">
      <alignment horizontal="center" vertical="center"/>
    </xf>
    <xf numFmtId="0" fontId="16" fillId="12" borderId="11" xfId="21" applyFont="1" applyBorder="1" applyAlignment="1">
      <alignment horizontal="center" vertical="center"/>
    </xf>
    <xf numFmtId="0" fontId="5" fillId="0" borderId="3" xfId="4" applyAlignment="1">
      <alignment horizontal="centerContinuous"/>
    </xf>
    <xf numFmtId="9" fontId="0" fillId="0" borderId="0" xfId="42" applyFont="1" applyAlignment="1">
      <alignment horizontal="center" vertical="center"/>
    </xf>
    <xf numFmtId="9" fontId="0" fillId="0" borderId="11" xfId="42" applyNumberFormat="1" applyFont="1" applyBorder="1" applyAlignment="1">
      <alignment horizontal="center" vertical="center"/>
    </xf>
    <xf numFmtId="0" fontId="17" fillId="9" borderId="0" xfId="18" applyAlignment="1">
      <alignment horizontal="centerContinuous"/>
    </xf>
    <xf numFmtId="0" fontId="0" fillId="0" borderId="0" xfId="0" applyAlignment="1">
      <alignment horizontal="centerContinuous" vertical="center" wrapText="1"/>
    </xf>
    <xf numFmtId="0" fontId="1" fillId="11" borderId="0" xfId="20" applyBorder="1" applyAlignment="1">
      <alignment horizontal="centerContinuous" vertical="center"/>
    </xf>
    <xf numFmtId="0" fontId="1" fillId="11" borderId="0" xfId="20" applyAlignment="1">
      <alignment horizontal="centerContinuous"/>
    </xf>
    <xf numFmtId="0" fontId="5" fillId="0" borderId="3" xfId="4" applyAlignment="1">
      <alignment horizontal="centerContinuous" wrapText="1"/>
    </xf>
    <xf numFmtId="10" fontId="0" fillId="0" borderId="11" xfId="42" applyNumberFormat="1" applyFont="1" applyBorder="1" applyAlignment="1">
      <alignment horizontal="center" vertical="center"/>
    </xf>
    <xf numFmtId="0" fontId="16" fillId="0" borderId="0" xfId="0" applyFont="1"/>
    <xf numFmtId="0" fontId="0" fillId="0" borderId="11" xfId="0" applyBorder="1" applyAlignment="1">
      <alignment horizontal="center"/>
    </xf>
    <xf numFmtId="167" fontId="0" fillId="0" borderId="0" xfId="42" applyNumberFormat="1" applyFont="1"/>
    <xf numFmtId="0" fontId="0" fillId="0" borderId="0" xfId="0" applyNumberFormat="1"/>
    <xf numFmtId="0" fontId="1" fillId="12" borderId="0" xfId="21" applyAlignment="1">
      <alignment horizontal="centerContinuous"/>
    </xf>
    <xf numFmtId="9" fontId="0" fillId="0" borderId="0" xfId="42" applyFont="1"/>
    <xf numFmtId="0" fontId="0" fillId="10" borderId="0" xfId="19" applyFont="1" applyAlignment="1">
      <alignment horizontal="centerContinuous"/>
    </xf>
    <xf numFmtId="0" fontId="0" fillId="12" borderId="11" xfId="21" applyFont="1" applyBorder="1" applyAlignment="1">
      <alignment horizontal="center" vertical="center"/>
    </xf>
    <xf numFmtId="0" fontId="0" fillId="12" borderId="14" xfId="21" applyFont="1" applyBorder="1" applyAlignment="1">
      <alignment horizontal="center" vertical="center"/>
    </xf>
    <xf numFmtId="0" fontId="17" fillId="9" borderId="11" xfId="18" applyBorder="1" applyAlignment="1">
      <alignment horizontal="centerContinuous"/>
    </xf>
    <xf numFmtId="0" fontId="0" fillId="0" borderId="0" xfId="0" applyBorder="1" applyAlignment="1">
      <alignment horizontal="center" vertical="center"/>
    </xf>
    <xf numFmtId="0" fontId="0" fillId="0" borderId="0" xfId="0" applyBorder="1"/>
    <xf numFmtId="2" fontId="0" fillId="0" borderId="0" xfId="0" applyNumberFormat="1"/>
    <xf numFmtId="0" fontId="17" fillId="13" borderId="11" xfId="22" applyBorder="1" applyAlignment="1">
      <alignment horizontal="center" vertical="center"/>
    </xf>
    <xf numFmtId="0" fontId="0" fillId="0" borderId="11" xfId="0" applyBorder="1" applyAlignment="1">
      <alignment horizontal="left" vertical="center"/>
    </xf>
    <xf numFmtId="165" fontId="0" fillId="0" borderId="11" xfId="0" applyNumberForma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17" fillId="9" borderId="0" xfId="18" applyAlignment="1">
      <alignment horizontal="center"/>
    </xf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16" fillId="10" borderId="0" xfId="19" applyFont="1" applyAlignment="1">
      <alignment horizontal="center" vertical="center" wrapText="1"/>
    </xf>
    <xf numFmtId="0" fontId="16" fillId="14" borderId="0" xfId="23" applyFont="1" applyAlignment="1">
      <alignment horizontal="center" vertical="center" wrapText="1"/>
    </xf>
    <xf numFmtId="0" fontId="16" fillId="22" borderId="0" xfId="31" applyFont="1" applyAlignment="1">
      <alignment horizontal="center" vertical="center" wrapText="1"/>
    </xf>
    <xf numFmtId="0" fontId="16" fillId="18" borderId="0" xfId="27" applyFont="1" applyAlignment="1">
      <alignment horizontal="center" vertical="center" wrapText="1"/>
    </xf>
    <xf numFmtId="0" fontId="3" fillId="0" borderId="1" xfId="2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80">
    <dxf>
      <numFmt numFmtId="165" formatCode="&quot;$&quot;#,##0"/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0" formatCode="General"/>
    </dxf>
    <dxf>
      <numFmt numFmtId="164" formatCode="[$-409]d\-mmm\-yyyy;@"/>
    </dxf>
    <dxf>
      <numFmt numFmtId="164" formatCode="[$-409]d\-mmm\-yyyy;@"/>
    </dxf>
    <dxf>
      <numFmt numFmtId="12" formatCode="&quot;$&quot;#,##0.00_);[Red]\(&quot;$&quot;#,##0.00\)"/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alignment horizontal="center" vertical="center" textRotation="0" wrapText="0" indent="0" justifyLastLine="0" shrinkToFit="0" readingOrder="0"/>
    </dxf>
    <dxf>
      <numFmt numFmtId="0" formatCode="General"/>
    </dxf>
    <dxf>
      <numFmt numFmtId="167" formatCode="0.0"/>
    </dxf>
    <dxf>
      <numFmt numFmtId="167" formatCode="0.0"/>
    </dxf>
    <dxf>
      <numFmt numFmtId="0" formatCode="General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border outline="0">
        <top style="thin">
          <color theme="8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alignment horizontal="center" vertical="center" textRotation="0" wrapText="0" indent="0" justifyLastLine="0" shrinkToFit="0" readingOrder="0"/>
    </dxf>
    <dxf>
      <border outline="0">
        <bottom style="medium">
          <color theme="8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border outline="0">
        <top style="thin">
          <color theme="8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alignment horizontal="center" vertical="center" textRotation="0" wrapText="0" indent="0" justifyLastLine="0" shrinkToFit="0" readingOrder="0"/>
    </dxf>
    <dxf>
      <border outline="0">
        <bottom style="medium">
          <color theme="8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numFmt numFmtId="0" formatCode="General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0" formatCode="General"/>
      <alignment horizontal="center" vertical="center" textRotation="0" wrapText="0" indent="0" justifyLastLine="0" shrinkToFit="0" readingOrder="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4" formatCode="[$-409]d\-mmm\-yyyy;@"/>
    </dxf>
    <dxf>
      <numFmt numFmtId="164" formatCode="[$-409]d\-mmm\-yyyy;@"/>
    </dxf>
    <dxf>
      <numFmt numFmtId="10" formatCode="&quot;$&quot;#,##0_);[Red]\(&quot;$&quot;#,##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'Product Purchased'!$D$2</c:f>
              <c:strCache>
                <c:ptCount val="1"/>
                <c:pt idx="0">
                  <c:v>MntMeatProducts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4.5335958005249345E-2"/>
                  <c:y val="-0.159786016331291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'Product Purchased'!$B$3:$B$2242</c:f>
              <c:numCache>
                <c:formatCode>"$"#,##0</c:formatCode>
                <c:ptCount val="2240"/>
                <c:pt idx="0">
                  <c:v>239</c:v>
                </c:pt>
                <c:pt idx="1">
                  <c:v>464</c:v>
                </c:pt>
                <c:pt idx="2">
                  <c:v>57</c:v>
                </c:pt>
                <c:pt idx="3">
                  <c:v>19</c:v>
                </c:pt>
                <c:pt idx="4">
                  <c:v>637</c:v>
                </c:pt>
                <c:pt idx="5">
                  <c:v>43</c:v>
                </c:pt>
                <c:pt idx="6">
                  <c:v>185</c:v>
                </c:pt>
                <c:pt idx="7">
                  <c:v>18</c:v>
                </c:pt>
                <c:pt idx="8">
                  <c:v>460</c:v>
                </c:pt>
                <c:pt idx="9">
                  <c:v>32</c:v>
                </c:pt>
                <c:pt idx="10">
                  <c:v>136</c:v>
                </c:pt>
                <c:pt idx="11">
                  <c:v>2</c:v>
                </c:pt>
                <c:pt idx="12">
                  <c:v>509</c:v>
                </c:pt>
                <c:pt idx="13">
                  <c:v>68</c:v>
                </c:pt>
                <c:pt idx="14">
                  <c:v>14</c:v>
                </c:pt>
                <c:pt idx="15">
                  <c:v>34</c:v>
                </c:pt>
                <c:pt idx="16">
                  <c:v>15</c:v>
                </c:pt>
                <c:pt idx="17">
                  <c:v>0</c:v>
                </c:pt>
                <c:pt idx="18">
                  <c:v>5</c:v>
                </c:pt>
                <c:pt idx="19">
                  <c:v>5</c:v>
                </c:pt>
                <c:pt idx="20">
                  <c:v>11</c:v>
                </c:pt>
                <c:pt idx="21">
                  <c:v>275</c:v>
                </c:pt>
                <c:pt idx="22">
                  <c:v>544</c:v>
                </c:pt>
                <c:pt idx="23">
                  <c:v>215</c:v>
                </c:pt>
                <c:pt idx="24">
                  <c:v>466</c:v>
                </c:pt>
                <c:pt idx="25">
                  <c:v>760</c:v>
                </c:pt>
                <c:pt idx="26">
                  <c:v>19</c:v>
                </c:pt>
                <c:pt idx="27">
                  <c:v>345</c:v>
                </c:pt>
                <c:pt idx="28">
                  <c:v>206</c:v>
                </c:pt>
                <c:pt idx="29">
                  <c:v>656</c:v>
                </c:pt>
                <c:pt idx="30">
                  <c:v>90</c:v>
                </c:pt>
                <c:pt idx="31">
                  <c:v>478</c:v>
                </c:pt>
                <c:pt idx="32">
                  <c:v>284</c:v>
                </c:pt>
                <c:pt idx="33">
                  <c:v>0</c:v>
                </c:pt>
                <c:pt idx="34">
                  <c:v>23</c:v>
                </c:pt>
                <c:pt idx="35">
                  <c:v>125</c:v>
                </c:pt>
                <c:pt idx="36">
                  <c:v>219</c:v>
                </c:pt>
                <c:pt idx="37">
                  <c:v>332</c:v>
                </c:pt>
                <c:pt idx="38">
                  <c:v>1288</c:v>
                </c:pt>
                <c:pt idx="39">
                  <c:v>35</c:v>
                </c:pt>
                <c:pt idx="40">
                  <c:v>556</c:v>
                </c:pt>
                <c:pt idx="41">
                  <c:v>138</c:v>
                </c:pt>
                <c:pt idx="42">
                  <c:v>24</c:v>
                </c:pt>
                <c:pt idx="43">
                  <c:v>279</c:v>
                </c:pt>
                <c:pt idx="44">
                  <c:v>1</c:v>
                </c:pt>
                <c:pt idx="45">
                  <c:v>28</c:v>
                </c:pt>
                <c:pt idx="46">
                  <c:v>515</c:v>
                </c:pt>
                <c:pt idx="47">
                  <c:v>901</c:v>
                </c:pt>
                <c:pt idx="48">
                  <c:v>199</c:v>
                </c:pt>
                <c:pt idx="49">
                  <c:v>172</c:v>
                </c:pt>
                <c:pt idx="50">
                  <c:v>123</c:v>
                </c:pt>
                <c:pt idx="51">
                  <c:v>399</c:v>
                </c:pt>
                <c:pt idx="52">
                  <c:v>17</c:v>
                </c:pt>
                <c:pt idx="53">
                  <c:v>952</c:v>
                </c:pt>
                <c:pt idx="54">
                  <c:v>56</c:v>
                </c:pt>
                <c:pt idx="55">
                  <c:v>777</c:v>
                </c:pt>
                <c:pt idx="56">
                  <c:v>154</c:v>
                </c:pt>
                <c:pt idx="57">
                  <c:v>130</c:v>
                </c:pt>
                <c:pt idx="58">
                  <c:v>9</c:v>
                </c:pt>
                <c:pt idx="59">
                  <c:v>95</c:v>
                </c:pt>
                <c:pt idx="60">
                  <c:v>182</c:v>
                </c:pt>
                <c:pt idx="61">
                  <c:v>493</c:v>
                </c:pt>
                <c:pt idx="62">
                  <c:v>19</c:v>
                </c:pt>
                <c:pt idx="63">
                  <c:v>918</c:v>
                </c:pt>
                <c:pt idx="64">
                  <c:v>330</c:v>
                </c:pt>
                <c:pt idx="65">
                  <c:v>901</c:v>
                </c:pt>
                <c:pt idx="66">
                  <c:v>29</c:v>
                </c:pt>
                <c:pt idx="67">
                  <c:v>235</c:v>
                </c:pt>
                <c:pt idx="68">
                  <c:v>198</c:v>
                </c:pt>
                <c:pt idx="69">
                  <c:v>462</c:v>
                </c:pt>
                <c:pt idx="70">
                  <c:v>158</c:v>
                </c:pt>
                <c:pt idx="71">
                  <c:v>229</c:v>
                </c:pt>
                <c:pt idx="72">
                  <c:v>373</c:v>
                </c:pt>
                <c:pt idx="73">
                  <c:v>5</c:v>
                </c:pt>
                <c:pt idx="74">
                  <c:v>47</c:v>
                </c:pt>
                <c:pt idx="75">
                  <c:v>91</c:v>
                </c:pt>
                <c:pt idx="76">
                  <c:v>516</c:v>
                </c:pt>
                <c:pt idx="77">
                  <c:v>283</c:v>
                </c:pt>
                <c:pt idx="78">
                  <c:v>1170</c:v>
                </c:pt>
                <c:pt idx="79">
                  <c:v>6</c:v>
                </c:pt>
                <c:pt idx="80">
                  <c:v>315</c:v>
                </c:pt>
                <c:pt idx="81">
                  <c:v>374</c:v>
                </c:pt>
                <c:pt idx="82">
                  <c:v>534</c:v>
                </c:pt>
                <c:pt idx="83">
                  <c:v>294</c:v>
                </c:pt>
                <c:pt idx="84">
                  <c:v>308</c:v>
                </c:pt>
                <c:pt idx="85">
                  <c:v>67</c:v>
                </c:pt>
                <c:pt idx="86">
                  <c:v>9</c:v>
                </c:pt>
                <c:pt idx="87">
                  <c:v>27</c:v>
                </c:pt>
                <c:pt idx="88">
                  <c:v>824</c:v>
                </c:pt>
                <c:pt idx="89">
                  <c:v>102</c:v>
                </c:pt>
                <c:pt idx="90">
                  <c:v>1</c:v>
                </c:pt>
                <c:pt idx="91">
                  <c:v>792</c:v>
                </c:pt>
                <c:pt idx="92">
                  <c:v>388</c:v>
                </c:pt>
                <c:pt idx="93">
                  <c:v>1060</c:v>
                </c:pt>
                <c:pt idx="94">
                  <c:v>434</c:v>
                </c:pt>
                <c:pt idx="95">
                  <c:v>322</c:v>
                </c:pt>
                <c:pt idx="96">
                  <c:v>25</c:v>
                </c:pt>
                <c:pt idx="97">
                  <c:v>908</c:v>
                </c:pt>
                <c:pt idx="98">
                  <c:v>13</c:v>
                </c:pt>
                <c:pt idx="99">
                  <c:v>3</c:v>
                </c:pt>
                <c:pt idx="100">
                  <c:v>174</c:v>
                </c:pt>
                <c:pt idx="101">
                  <c:v>23</c:v>
                </c:pt>
                <c:pt idx="102">
                  <c:v>2</c:v>
                </c:pt>
                <c:pt idx="103">
                  <c:v>267</c:v>
                </c:pt>
                <c:pt idx="104">
                  <c:v>941</c:v>
                </c:pt>
                <c:pt idx="105">
                  <c:v>163</c:v>
                </c:pt>
                <c:pt idx="106">
                  <c:v>31</c:v>
                </c:pt>
                <c:pt idx="107">
                  <c:v>398</c:v>
                </c:pt>
                <c:pt idx="108">
                  <c:v>243</c:v>
                </c:pt>
                <c:pt idx="109">
                  <c:v>746</c:v>
                </c:pt>
                <c:pt idx="110">
                  <c:v>704</c:v>
                </c:pt>
                <c:pt idx="111">
                  <c:v>14</c:v>
                </c:pt>
                <c:pt idx="112">
                  <c:v>9</c:v>
                </c:pt>
                <c:pt idx="113">
                  <c:v>816</c:v>
                </c:pt>
                <c:pt idx="114">
                  <c:v>293</c:v>
                </c:pt>
                <c:pt idx="115">
                  <c:v>6</c:v>
                </c:pt>
                <c:pt idx="116">
                  <c:v>302</c:v>
                </c:pt>
                <c:pt idx="117">
                  <c:v>349</c:v>
                </c:pt>
                <c:pt idx="118">
                  <c:v>65</c:v>
                </c:pt>
                <c:pt idx="119">
                  <c:v>422</c:v>
                </c:pt>
                <c:pt idx="120">
                  <c:v>6</c:v>
                </c:pt>
                <c:pt idx="121">
                  <c:v>22</c:v>
                </c:pt>
                <c:pt idx="122">
                  <c:v>464</c:v>
                </c:pt>
                <c:pt idx="123">
                  <c:v>356</c:v>
                </c:pt>
                <c:pt idx="124">
                  <c:v>59</c:v>
                </c:pt>
                <c:pt idx="125">
                  <c:v>1</c:v>
                </c:pt>
                <c:pt idx="126">
                  <c:v>40</c:v>
                </c:pt>
                <c:pt idx="127">
                  <c:v>146</c:v>
                </c:pt>
                <c:pt idx="128">
                  <c:v>13</c:v>
                </c:pt>
                <c:pt idx="129">
                  <c:v>4</c:v>
                </c:pt>
                <c:pt idx="130">
                  <c:v>972</c:v>
                </c:pt>
                <c:pt idx="131">
                  <c:v>707</c:v>
                </c:pt>
                <c:pt idx="132">
                  <c:v>162</c:v>
                </c:pt>
                <c:pt idx="133">
                  <c:v>787</c:v>
                </c:pt>
                <c:pt idx="134">
                  <c:v>141</c:v>
                </c:pt>
                <c:pt idx="135">
                  <c:v>529</c:v>
                </c:pt>
                <c:pt idx="136">
                  <c:v>18</c:v>
                </c:pt>
                <c:pt idx="137">
                  <c:v>1493</c:v>
                </c:pt>
                <c:pt idx="138">
                  <c:v>48</c:v>
                </c:pt>
                <c:pt idx="139">
                  <c:v>46</c:v>
                </c:pt>
                <c:pt idx="140">
                  <c:v>588</c:v>
                </c:pt>
                <c:pt idx="141">
                  <c:v>340</c:v>
                </c:pt>
                <c:pt idx="142">
                  <c:v>135</c:v>
                </c:pt>
                <c:pt idx="143">
                  <c:v>379</c:v>
                </c:pt>
                <c:pt idx="144">
                  <c:v>18</c:v>
                </c:pt>
                <c:pt idx="145">
                  <c:v>584</c:v>
                </c:pt>
                <c:pt idx="146">
                  <c:v>2</c:v>
                </c:pt>
                <c:pt idx="147">
                  <c:v>23</c:v>
                </c:pt>
                <c:pt idx="148">
                  <c:v>12</c:v>
                </c:pt>
                <c:pt idx="149">
                  <c:v>167</c:v>
                </c:pt>
                <c:pt idx="150">
                  <c:v>151</c:v>
                </c:pt>
                <c:pt idx="151">
                  <c:v>508</c:v>
                </c:pt>
                <c:pt idx="152">
                  <c:v>962</c:v>
                </c:pt>
                <c:pt idx="153">
                  <c:v>784</c:v>
                </c:pt>
                <c:pt idx="154">
                  <c:v>561</c:v>
                </c:pt>
                <c:pt idx="155">
                  <c:v>56</c:v>
                </c:pt>
                <c:pt idx="156">
                  <c:v>63</c:v>
                </c:pt>
                <c:pt idx="157">
                  <c:v>97</c:v>
                </c:pt>
                <c:pt idx="158">
                  <c:v>303</c:v>
                </c:pt>
                <c:pt idx="159">
                  <c:v>320</c:v>
                </c:pt>
                <c:pt idx="160">
                  <c:v>381</c:v>
                </c:pt>
                <c:pt idx="161">
                  <c:v>306</c:v>
                </c:pt>
                <c:pt idx="162">
                  <c:v>54</c:v>
                </c:pt>
                <c:pt idx="163">
                  <c:v>1099</c:v>
                </c:pt>
                <c:pt idx="164">
                  <c:v>411</c:v>
                </c:pt>
                <c:pt idx="165">
                  <c:v>2</c:v>
                </c:pt>
                <c:pt idx="166">
                  <c:v>6</c:v>
                </c:pt>
                <c:pt idx="167">
                  <c:v>410</c:v>
                </c:pt>
                <c:pt idx="168">
                  <c:v>38</c:v>
                </c:pt>
                <c:pt idx="169">
                  <c:v>224</c:v>
                </c:pt>
                <c:pt idx="170">
                  <c:v>7</c:v>
                </c:pt>
                <c:pt idx="171">
                  <c:v>254</c:v>
                </c:pt>
                <c:pt idx="172">
                  <c:v>20</c:v>
                </c:pt>
                <c:pt idx="173">
                  <c:v>16</c:v>
                </c:pt>
                <c:pt idx="174">
                  <c:v>9</c:v>
                </c:pt>
                <c:pt idx="175">
                  <c:v>51</c:v>
                </c:pt>
                <c:pt idx="176">
                  <c:v>158</c:v>
                </c:pt>
                <c:pt idx="177">
                  <c:v>139</c:v>
                </c:pt>
                <c:pt idx="178">
                  <c:v>121</c:v>
                </c:pt>
                <c:pt idx="179">
                  <c:v>87</c:v>
                </c:pt>
                <c:pt idx="180">
                  <c:v>45</c:v>
                </c:pt>
                <c:pt idx="181">
                  <c:v>4</c:v>
                </c:pt>
                <c:pt idx="182">
                  <c:v>3</c:v>
                </c:pt>
                <c:pt idx="183">
                  <c:v>167</c:v>
                </c:pt>
                <c:pt idx="184">
                  <c:v>133</c:v>
                </c:pt>
                <c:pt idx="185">
                  <c:v>235</c:v>
                </c:pt>
                <c:pt idx="186">
                  <c:v>538</c:v>
                </c:pt>
                <c:pt idx="187">
                  <c:v>342</c:v>
                </c:pt>
                <c:pt idx="188">
                  <c:v>112</c:v>
                </c:pt>
                <c:pt idx="189">
                  <c:v>178</c:v>
                </c:pt>
                <c:pt idx="190">
                  <c:v>200</c:v>
                </c:pt>
                <c:pt idx="191">
                  <c:v>6</c:v>
                </c:pt>
                <c:pt idx="192">
                  <c:v>110</c:v>
                </c:pt>
                <c:pt idx="193">
                  <c:v>410</c:v>
                </c:pt>
                <c:pt idx="194">
                  <c:v>490</c:v>
                </c:pt>
                <c:pt idx="195">
                  <c:v>505</c:v>
                </c:pt>
                <c:pt idx="196">
                  <c:v>728</c:v>
                </c:pt>
                <c:pt idx="197">
                  <c:v>41</c:v>
                </c:pt>
                <c:pt idx="198">
                  <c:v>523</c:v>
                </c:pt>
                <c:pt idx="199">
                  <c:v>41</c:v>
                </c:pt>
                <c:pt idx="200">
                  <c:v>350</c:v>
                </c:pt>
                <c:pt idx="201">
                  <c:v>200</c:v>
                </c:pt>
                <c:pt idx="202">
                  <c:v>22</c:v>
                </c:pt>
                <c:pt idx="203">
                  <c:v>600</c:v>
                </c:pt>
                <c:pt idx="204">
                  <c:v>322</c:v>
                </c:pt>
                <c:pt idx="205">
                  <c:v>299</c:v>
                </c:pt>
                <c:pt idx="206">
                  <c:v>112</c:v>
                </c:pt>
                <c:pt idx="207">
                  <c:v>63</c:v>
                </c:pt>
                <c:pt idx="208">
                  <c:v>14</c:v>
                </c:pt>
                <c:pt idx="209">
                  <c:v>656</c:v>
                </c:pt>
                <c:pt idx="210">
                  <c:v>29</c:v>
                </c:pt>
                <c:pt idx="211">
                  <c:v>22</c:v>
                </c:pt>
                <c:pt idx="212">
                  <c:v>557</c:v>
                </c:pt>
                <c:pt idx="213">
                  <c:v>532</c:v>
                </c:pt>
                <c:pt idx="214">
                  <c:v>70</c:v>
                </c:pt>
                <c:pt idx="215">
                  <c:v>258</c:v>
                </c:pt>
                <c:pt idx="216">
                  <c:v>1000</c:v>
                </c:pt>
                <c:pt idx="217">
                  <c:v>733</c:v>
                </c:pt>
                <c:pt idx="218">
                  <c:v>16</c:v>
                </c:pt>
                <c:pt idx="219">
                  <c:v>269</c:v>
                </c:pt>
                <c:pt idx="220">
                  <c:v>24</c:v>
                </c:pt>
                <c:pt idx="221">
                  <c:v>1486</c:v>
                </c:pt>
                <c:pt idx="222">
                  <c:v>6</c:v>
                </c:pt>
                <c:pt idx="223">
                  <c:v>544</c:v>
                </c:pt>
                <c:pt idx="224">
                  <c:v>938</c:v>
                </c:pt>
                <c:pt idx="225">
                  <c:v>85</c:v>
                </c:pt>
                <c:pt idx="226">
                  <c:v>18</c:v>
                </c:pt>
                <c:pt idx="227">
                  <c:v>398</c:v>
                </c:pt>
                <c:pt idx="228">
                  <c:v>1050</c:v>
                </c:pt>
                <c:pt idx="229">
                  <c:v>208</c:v>
                </c:pt>
                <c:pt idx="230">
                  <c:v>7</c:v>
                </c:pt>
                <c:pt idx="231">
                  <c:v>520</c:v>
                </c:pt>
                <c:pt idx="232">
                  <c:v>755</c:v>
                </c:pt>
                <c:pt idx="233">
                  <c:v>102</c:v>
                </c:pt>
                <c:pt idx="234">
                  <c:v>9</c:v>
                </c:pt>
                <c:pt idx="235">
                  <c:v>124</c:v>
                </c:pt>
                <c:pt idx="236">
                  <c:v>239</c:v>
                </c:pt>
                <c:pt idx="237">
                  <c:v>322</c:v>
                </c:pt>
                <c:pt idx="238">
                  <c:v>50</c:v>
                </c:pt>
                <c:pt idx="239">
                  <c:v>979</c:v>
                </c:pt>
                <c:pt idx="240">
                  <c:v>1200</c:v>
                </c:pt>
                <c:pt idx="241">
                  <c:v>88</c:v>
                </c:pt>
                <c:pt idx="242">
                  <c:v>2</c:v>
                </c:pt>
                <c:pt idx="243">
                  <c:v>80</c:v>
                </c:pt>
                <c:pt idx="244">
                  <c:v>9</c:v>
                </c:pt>
                <c:pt idx="245">
                  <c:v>554</c:v>
                </c:pt>
                <c:pt idx="246">
                  <c:v>1253</c:v>
                </c:pt>
                <c:pt idx="247">
                  <c:v>384</c:v>
                </c:pt>
                <c:pt idx="248">
                  <c:v>690</c:v>
                </c:pt>
                <c:pt idx="249">
                  <c:v>483</c:v>
                </c:pt>
                <c:pt idx="250">
                  <c:v>587</c:v>
                </c:pt>
                <c:pt idx="251">
                  <c:v>13</c:v>
                </c:pt>
                <c:pt idx="252">
                  <c:v>977</c:v>
                </c:pt>
                <c:pt idx="253">
                  <c:v>34</c:v>
                </c:pt>
                <c:pt idx="254">
                  <c:v>664</c:v>
                </c:pt>
                <c:pt idx="255">
                  <c:v>434</c:v>
                </c:pt>
                <c:pt idx="256">
                  <c:v>152</c:v>
                </c:pt>
                <c:pt idx="257">
                  <c:v>231</c:v>
                </c:pt>
                <c:pt idx="258">
                  <c:v>27</c:v>
                </c:pt>
                <c:pt idx="259">
                  <c:v>22</c:v>
                </c:pt>
                <c:pt idx="260">
                  <c:v>23</c:v>
                </c:pt>
                <c:pt idx="261">
                  <c:v>261</c:v>
                </c:pt>
                <c:pt idx="262">
                  <c:v>12</c:v>
                </c:pt>
                <c:pt idx="263">
                  <c:v>551</c:v>
                </c:pt>
                <c:pt idx="264">
                  <c:v>368</c:v>
                </c:pt>
                <c:pt idx="265">
                  <c:v>85</c:v>
                </c:pt>
                <c:pt idx="266">
                  <c:v>962</c:v>
                </c:pt>
                <c:pt idx="267">
                  <c:v>856</c:v>
                </c:pt>
                <c:pt idx="268">
                  <c:v>1076</c:v>
                </c:pt>
                <c:pt idx="269">
                  <c:v>33</c:v>
                </c:pt>
                <c:pt idx="270">
                  <c:v>123</c:v>
                </c:pt>
                <c:pt idx="271">
                  <c:v>182</c:v>
                </c:pt>
                <c:pt idx="272">
                  <c:v>284</c:v>
                </c:pt>
                <c:pt idx="273">
                  <c:v>154</c:v>
                </c:pt>
                <c:pt idx="274">
                  <c:v>172</c:v>
                </c:pt>
                <c:pt idx="275">
                  <c:v>6</c:v>
                </c:pt>
                <c:pt idx="276">
                  <c:v>10</c:v>
                </c:pt>
                <c:pt idx="277">
                  <c:v>6</c:v>
                </c:pt>
                <c:pt idx="278">
                  <c:v>407</c:v>
                </c:pt>
                <c:pt idx="279">
                  <c:v>496</c:v>
                </c:pt>
                <c:pt idx="280">
                  <c:v>8</c:v>
                </c:pt>
                <c:pt idx="281">
                  <c:v>51</c:v>
                </c:pt>
                <c:pt idx="282">
                  <c:v>280</c:v>
                </c:pt>
                <c:pt idx="283">
                  <c:v>4</c:v>
                </c:pt>
                <c:pt idx="284">
                  <c:v>270</c:v>
                </c:pt>
                <c:pt idx="285">
                  <c:v>204</c:v>
                </c:pt>
                <c:pt idx="286">
                  <c:v>18</c:v>
                </c:pt>
                <c:pt idx="287">
                  <c:v>367</c:v>
                </c:pt>
                <c:pt idx="288">
                  <c:v>387</c:v>
                </c:pt>
                <c:pt idx="289">
                  <c:v>21</c:v>
                </c:pt>
                <c:pt idx="290">
                  <c:v>735</c:v>
                </c:pt>
                <c:pt idx="291">
                  <c:v>265</c:v>
                </c:pt>
                <c:pt idx="292">
                  <c:v>8</c:v>
                </c:pt>
                <c:pt idx="293">
                  <c:v>666</c:v>
                </c:pt>
                <c:pt idx="294">
                  <c:v>17</c:v>
                </c:pt>
                <c:pt idx="295">
                  <c:v>8</c:v>
                </c:pt>
                <c:pt idx="296">
                  <c:v>53</c:v>
                </c:pt>
                <c:pt idx="297">
                  <c:v>675</c:v>
                </c:pt>
                <c:pt idx="298">
                  <c:v>162</c:v>
                </c:pt>
                <c:pt idx="299">
                  <c:v>268</c:v>
                </c:pt>
                <c:pt idx="300">
                  <c:v>55</c:v>
                </c:pt>
                <c:pt idx="301">
                  <c:v>18</c:v>
                </c:pt>
                <c:pt idx="302">
                  <c:v>85</c:v>
                </c:pt>
                <c:pt idx="303">
                  <c:v>48</c:v>
                </c:pt>
                <c:pt idx="304">
                  <c:v>152</c:v>
                </c:pt>
                <c:pt idx="305">
                  <c:v>600</c:v>
                </c:pt>
                <c:pt idx="306">
                  <c:v>11</c:v>
                </c:pt>
                <c:pt idx="307">
                  <c:v>3</c:v>
                </c:pt>
                <c:pt idx="308">
                  <c:v>379</c:v>
                </c:pt>
                <c:pt idx="309">
                  <c:v>38</c:v>
                </c:pt>
                <c:pt idx="310">
                  <c:v>69</c:v>
                </c:pt>
                <c:pt idx="311">
                  <c:v>709</c:v>
                </c:pt>
                <c:pt idx="312">
                  <c:v>347</c:v>
                </c:pt>
                <c:pt idx="313">
                  <c:v>741</c:v>
                </c:pt>
                <c:pt idx="314">
                  <c:v>120</c:v>
                </c:pt>
                <c:pt idx="315">
                  <c:v>966</c:v>
                </c:pt>
                <c:pt idx="316">
                  <c:v>664</c:v>
                </c:pt>
                <c:pt idx="317">
                  <c:v>558</c:v>
                </c:pt>
                <c:pt idx="318">
                  <c:v>2</c:v>
                </c:pt>
                <c:pt idx="319">
                  <c:v>171</c:v>
                </c:pt>
                <c:pt idx="320">
                  <c:v>547</c:v>
                </c:pt>
                <c:pt idx="321">
                  <c:v>292</c:v>
                </c:pt>
                <c:pt idx="322">
                  <c:v>184</c:v>
                </c:pt>
                <c:pt idx="323">
                  <c:v>3</c:v>
                </c:pt>
                <c:pt idx="324">
                  <c:v>23</c:v>
                </c:pt>
                <c:pt idx="325">
                  <c:v>577</c:v>
                </c:pt>
                <c:pt idx="326">
                  <c:v>292</c:v>
                </c:pt>
                <c:pt idx="327">
                  <c:v>15</c:v>
                </c:pt>
                <c:pt idx="328">
                  <c:v>408</c:v>
                </c:pt>
                <c:pt idx="329">
                  <c:v>354</c:v>
                </c:pt>
                <c:pt idx="330">
                  <c:v>162</c:v>
                </c:pt>
                <c:pt idx="331">
                  <c:v>890</c:v>
                </c:pt>
                <c:pt idx="332">
                  <c:v>66</c:v>
                </c:pt>
                <c:pt idx="333">
                  <c:v>4</c:v>
                </c:pt>
                <c:pt idx="334">
                  <c:v>779</c:v>
                </c:pt>
                <c:pt idx="335">
                  <c:v>16</c:v>
                </c:pt>
                <c:pt idx="336">
                  <c:v>20</c:v>
                </c:pt>
                <c:pt idx="337">
                  <c:v>1459</c:v>
                </c:pt>
                <c:pt idx="338">
                  <c:v>204</c:v>
                </c:pt>
                <c:pt idx="339">
                  <c:v>213</c:v>
                </c:pt>
                <c:pt idx="340">
                  <c:v>796</c:v>
                </c:pt>
                <c:pt idx="341">
                  <c:v>154</c:v>
                </c:pt>
                <c:pt idx="342">
                  <c:v>9</c:v>
                </c:pt>
                <c:pt idx="343">
                  <c:v>80</c:v>
                </c:pt>
                <c:pt idx="344">
                  <c:v>3</c:v>
                </c:pt>
                <c:pt idx="345">
                  <c:v>1043</c:v>
                </c:pt>
                <c:pt idx="346">
                  <c:v>59</c:v>
                </c:pt>
                <c:pt idx="347">
                  <c:v>760</c:v>
                </c:pt>
                <c:pt idx="348">
                  <c:v>273</c:v>
                </c:pt>
                <c:pt idx="349">
                  <c:v>9</c:v>
                </c:pt>
                <c:pt idx="350">
                  <c:v>714</c:v>
                </c:pt>
                <c:pt idx="351">
                  <c:v>30</c:v>
                </c:pt>
                <c:pt idx="352">
                  <c:v>1259</c:v>
                </c:pt>
                <c:pt idx="353">
                  <c:v>100</c:v>
                </c:pt>
                <c:pt idx="354">
                  <c:v>1074</c:v>
                </c:pt>
                <c:pt idx="355">
                  <c:v>5</c:v>
                </c:pt>
                <c:pt idx="356">
                  <c:v>2</c:v>
                </c:pt>
                <c:pt idx="357">
                  <c:v>412</c:v>
                </c:pt>
                <c:pt idx="358">
                  <c:v>25</c:v>
                </c:pt>
                <c:pt idx="359">
                  <c:v>189</c:v>
                </c:pt>
                <c:pt idx="360">
                  <c:v>1148</c:v>
                </c:pt>
                <c:pt idx="361">
                  <c:v>68</c:v>
                </c:pt>
                <c:pt idx="362">
                  <c:v>30</c:v>
                </c:pt>
                <c:pt idx="363">
                  <c:v>56</c:v>
                </c:pt>
                <c:pt idx="364">
                  <c:v>46</c:v>
                </c:pt>
                <c:pt idx="365">
                  <c:v>721</c:v>
                </c:pt>
                <c:pt idx="366">
                  <c:v>652</c:v>
                </c:pt>
                <c:pt idx="367">
                  <c:v>32</c:v>
                </c:pt>
                <c:pt idx="368">
                  <c:v>4</c:v>
                </c:pt>
                <c:pt idx="369">
                  <c:v>81</c:v>
                </c:pt>
                <c:pt idx="370">
                  <c:v>11</c:v>
                </c:pt>
                <c:pt idx="371">
                  <c:v>667</c:v>
                </c:pt>
                <c:pt idx="372">
                  <c:v>965</c:v>
                </c:pt>
                <c:pt idx="373">
                  <c:v>595</c:v>
                </c:pt>
                <c:pt idx="374">
                  <c:v>794</c:v>
                </c:pt>
                <c:pt idx="375">
                  <c:v>188</c:v>
                </c:pt>
                <c:pt idx="376">
                  <c:v>44</c:v>
                </c:pt>
                <c:pt idx="377">
                  <c:v>46</c:v>
                </c:pt>
                <c:pt idx="378">
                  <c:v>399</c:v>
                </c:pt>
                <c:pt idx="379">
                  <c:v>35</c:v>
                </c:pt>
                <c:pt idx="380">
                  <c:v>1</c:v>
                </c:pt>
                <c:pt idx="381">
                  <c:v>711</c:v>
                </c:pt>
                <c:pt idx="382">
                  <c:v>228</c:v>
                </c:pt>
                <c:pt idx="383">
                  <c:v>582</c:v>
                </c:pt>
                <c:pt idx="384">
                  <c:v>446</c:v>
                </c:pt>
                <c:pt idx="385">
                  <c:v>684</c:v>
                </c:pt>
                <c:pt idx="386">
                  <c:v>5</c:v>
                </c:pt>
                <c:pt idx="387">
                  <c:v>63</c:v>
                </c:pt>
                <c:pt idx="388">
                  <c:v>1</c:v>
                </c:pt>
                <c:pt idx="389">
                  <c:v>965</c:v>
                </c:pt>
                <c:pt idx="390">
                  <c:v>78</c:v>
                </c:pt>
                <c:pt idx="391">
                  <c:v>522</c:v>
                </c:pt>
                <c:pt idx="392">
                  <c:v>867</c:v>
                </c:pt>
                <c:pt idx="393">
                  <c:v>5</c:v>
                </c:pt>
                <c:pt idx="394">
                  <c:v>34</c:v>
                </c:pt>
                <c:pt idx="395">
                  <c:v>587</c:v>
                </c:pt>
                <c:pt idx="396">
                  <c:v>619</c:v>
                </c:pt>
                <c:pt idx="397">
                  <c:v>22</c:v>
                </c:pt>
                <c:pt idx="398">
                  <c:v>372</c:v>
                </c:pt>
                <c:pt idx="399">
                  <c:v>563</c:v>
                </c:pt>
                <c:pt idx="400">
                  <c:v>243</c:v>
                </c:pt>
                <c:pt idx="401">
                  <c:v>15</c:v>
                </c:pt>
                <c:pt idx="402">
                  <c:v>78</c:v>
                </c:pt>
                <c:pt idx="403">
                  <c:v>70</c:v>
                </c:pt>
                <c:pt idx="404">
                  <c:v>896</c:v>
                </c:pt>
                <c:pt idx="405">
                  <c:v>377</c:v>
                </c:pt>
                <c:pt idx="406">
                  <c:v>450</c:v>
                </c:pt>
                <c:pt idx="407">
                  <c:v>997</c:v>
                </c:pt>
                <c:pt idx="408">
                  <c:v>11</c:v>
                </c:pt>
                <c:pt idx="409">
                  <c:v>0</c:v>
                </c:pt>
                <c:pt idx="410">
                  <c:v>448</c:v>
                </c:pt>
                <c:pt idx="411">
                  <c:v>1006</c:v>
                </c:pt>
                <c:pt idx="412">
                  <c:v>54</c:v>
                </c:pt>
                <c:pt idx="413">
                  <c:v>166</c:v>
                </c:pt>
                <c:pt idx="414">
                  <c:v>194</c:v>
                </c:pt>
                <c:pt idx="415">
                  <c:v>35</c:v>
                </c:pt>
                <c:pt idx="416">
                  <c:v>1063</c:v>
                </c:pt>
                <c:pt idx="417">
                  <c:v>263</c:v>
                </c:pt>
                <c:pt idx="418">
                  <c:v>3</c:v>
                </c:pt>
                <c:pt idx="419">
                  <c:v>736</c:v>
                </c:pt>
                <c:pt idx="420">
                  <c:v>860</c:v>
                </c:pt>
                <c:pt idx="421">
                  <c:v>15</c:v>
                </c:pt>
                <c:pt idx="422">
                  <c:v>27</c:v>
                </c:pt>
                <c:pt idx="423">
                  <c:v>15</c:v>
                </c:pt>
                <c:pt idx="424">
                  <c:v>256</c:v>
                </c:pt>
                <c:pt idx="425">
                  <c:v>12</c:v>
                </c:pt>
                <c:pt idx="426">
                  <c:v>13</c:v>
                </c:pt>
                <c:pt idx="427">
                  <c:v>11</c:v>
                </c:pt>
                <c:pt idx="428">
                  <c:v>1218</c:v>
                </c:pt>
                <c:pt idx="429">
                  <c:v>353</c:v>
                </c:pt>
                <c:pt idx="430">
                  <c:v>938</c:v>
                </c:pt>
                <c:pt idx="431">
                  <c:v>44</c:v>
                </c:pt>
                <c:pt idx="432">
                  <c:v>11</c:v>
                </c:pt>
                <c:pt idx="433">
                  <c:v>1215</c:v>
                </c:pt>
                <c:pt idx="434">
                  <c:v>510</c:v>
                </c:pt>
                <c:pt idx="435">
                  <c:v>45</c:v>
                </c:pt>
                <c:pt idx="436">
                  <c:v>27</c:v>
                </c:pt>
                <c:pt idx="437">
                  <c:v>57</c:v>
                </c:pt>
                <c:pt idx="438">
                  <c:v>43</c:v>
                </c:pt>
                <c:pt idx="439">
                  <c:v>32</c:v>
                </c:pt>
                <c:pt idx="440">
                  <c:v>627</c:v>
                </c:pt>
                <c:pt idx="441">
                  <c:v>17</c:v>
                </c:pt>
                <c:pt idx="442">
                  <c:v>8</c:v>
                </c:pt>
                <c:pt idx="443">
                  <c:v>4</c:v>
                </c:pt>
                <c:pt idx="444">
                  <c:v>202</c:v>
                </c:pt>
                <c:pt idx="445">
                  <c:v>430</c:v>
                </c:pt>
                <c:pt idx="446">
                  <c:v>4</c:v>
                </c:pt>
                <c:pt idx="447">
                  <c:v>4</c:v>
                </c:pt>
                <c:pt idx="448">
                  <c:v>213</c:v>
                </c:pt>
                <c:pt idx="449">
                  <c:v>64</c:v>
                </c:pt>
                <c:pt idx="450">
                  <c:v>5</c:v>
                </c:pt>
                <c:pt idx="451">
                  <c:v>539</c:v>
                </c:pt>
                <c:pt idx="452">
                  <c:v>3</c:v>
                </c:pt>
                <c:pt idx="453">
                  <c:v>625</c:v>
                </c:pt>
                <c:pt idx="454">
                  <c:v>110</c:v>
                </c:pt>
                <c:pt idx="455">
                  <c:v>10</c:v>
                </c:pt>
                <c:pt idx="456">
                  <c:v>508</c:v>
                </c:pt>
                <c:pt idx="457">
                  <c:v>625</c:v>
                </c:pt>
                <c:pt idx="458">
                  <c:v>32</c:v>
                </c:pt>
                <c:pt idx="459">
                  <c:v>9</c:v>
                </c:pt>
                <c:pt idx="460">
                  <c:v>587</c:v>
                </c:pt>
                <c:pt idx="461">
                  <c:v>623</c:v>
                </c:pt>
                <c:pt idx="462">
                  <c:v>39</c:v>
                </c:pt>
                <c:pt idx="463">
                  <c:v>8</c:v>
                </c:pt>
                <c:pt idx="464">
                  <c:v>778</c:v>
                </c:pt>
                <c:pt idx="465">
                  <c:v>177</c:v>
                </c:pt>
                <c:pt idx="466">
                  <c:v>44</c:v>
                </c:pt>
                <c:pt idx="467">
                  <c:v>173</c:v>
                </c:pt>
                <c:pt idx="468">
                  <c:v>376</c:v>
                </c:pt>
                <c:pt idx="469">
                  <c:v>823</c:v>
                </c:pt>
                <c:pt idx="470">
                  <c:v>490</c:v>
                </c:pt>
                <c:pt idx="471">
                  <c:v>364</c:v>
                </c:pt>
                <c:pt idx="472">
                  <c:v>362</c:v>
                </c:pt>
                <c:pt idx="473">
                  <c:v>789</c:v>
                </c:pt>
                <c:pt idx="474">
                  <c:v>483</c:v>
                </c:pt>
                <c:pt idx="475">
                  <c:v>3</c:v>
                </c:pt>
                <c:pt idx="476">
                  <c:v>531</c:v>
                </c:pt>
                <c:pt idx="477">
                  <c:v>12</c:v>
                </c:pt>
                <c:pt idx="478">
                  <c:v>861</c:v>
                </c:pt>
                <c:pt idx="479">
                  <c:v>38</c:v>
                </c:pt>
                <c:pt idx="480">
                  <c:v>4</c:v>
                </c:pt>
                <c:pt idx="481">
                  <c:v>199</c:v>
                </c:pt>
                <c:pt idx="482">
                  <c:v>526</c:v>
                </c:pt>
                <c:pt idx="483">
                  <c:v>80</c:v>
                </c:pt>
                <c:pt idx="484">
                  <c:v>8</c:v>
                </c:pt>
                <c:pt idx="485">
                  <c:v>26</c:v>
                </c:pt>
                <c:pt idx="486">
                  <c:v>48</c:v>
                </c:pt>
                <c:pt idx="487">
                  <c:v>2</c:v>
                </c:pt>
                <c:pt idx="488">
                  <c:v>23</c:v>
                </c:pt>
                <c:pt idx="489">
                  <c:v>356</c:v>
                </c:pt>
                <c:pt idx="490">
                  <c:v>217</c:v>
                </c:pt>
                <c:pt idx="491">
                  <c:v>204</c:v>
                </c:pt>
                <c:pt idx="492">
                  <c:v>22</c:v>
                </c:pt>
                <c:pt idx="493">
                  <c:v>5</c:v>
                </c:pt>
                <c:pt idx="494">
                  <c:v>23</c:v>
                </c:pt>
                <c:pt idx="495">
                  <c:v>153</c:v>
                </c:pt>
                <c:pt idx="496">
                  <c:v>982</c:v>
                </c:pt>
                <c:pt idx="497">
                  <c:v>97</c:v>
                </c:pt>
                <c:pt idx="498">
                  <c:v>163</c:v>
                </c:pt>
                <c:pt idx="499">
                  <c:v>14</c:v>
                </c:pt>
                <c:pt idx="500">
                  <c:v>50</c:v>
                </c:pt>
                <c:pt idx="501">
                  <c:v>23</c:v>
                </c:pt>
                <c:pt idx="502">
                  <c:v>17</c:v>
                </c:pt>
                <c:pt idx="503">
                  <c:v>416</c:v>
                </c:pt>
                <c:pt idx="504">
                  <c:v>7</c:v>
                </c:pt>
                <c:pt idx="505">
                  <c:v>977</c:v>
                </c:pt>
                <c:pt idx="506">
                  <c:v>1</c:v>
                </c:pt>
                <c:pt idx="507">
                  <c:v>111</c:v>
                </c:pt>
                <c:pt idx="508">
                  <c:v>1016</c:v>
                </c:pt>
                <c:pt idx="509">
                  <c:v>3</c:v>
                </c:pt>
                <c:pt idx="510">
                  <c:v>691</c:v>
                </c:pt>
                <c:pt idx="511">
                  <c:v>1050</c:v>
                </c:pt>
                <c:pt idx="512">
                  <c:v>495</c:v>
                </c:pt>
                <c:pt idx="513">
                  <c:v>14</c:v>
                </c:pt>
                <c:pt idx="514">
                  <c:v>25</c:v>
                </c:pt>
                <c:pt idx="515">
                  <c:v>526</c:v>
                </c:pt>
                <c:pt idx="516">
                  <c:v>424</c:v>
                </c:pt>
                <c:pt idx="517">
                  <c:v>1206</c:v>
                </c:pt>
                <c:pt idx="518">
                  <c:v>754</c:v>
                </c:pt>
                <c:pt idx="519">
                  <c:v>162</c:v>
                </c:pt>
                <c:pt idx="520">
                  <c:v>14</c:v>
                </c:pt>
                <c:pt idx="521">
                  <c:v>156</c:v>
                </c:pt>
                <c:pt idx="522">
                  <c:v>358</c:v>
                </c:pt>
                <c:pt idx="523">
                  <c:v>297</c:v>
                </c:pt>
                <c:pt idx="524">
                  <c:v>5</c:v>
                </c:pt>
                <c:pt idx="525">
                  <c:v>19</c:v>
                </c:pt>
                <c:pt idx="526">
                  <c:v>23</c:v>
                </c:pt>
                <c:pt idx="527">
                  <c:v>12</c:v>
                </c:pt>
                <c:pt idx="528">
                  <c:v>519</c:v>
                </c:pt>
                <c:pt idx="529">
                  <c:v>375</c:v>
                </c:pt>
                <c:pt idx="530">
                  <c:v>543</c:v>
                </c:pt>
                <c:pt idx="531">
                  <c:v>72</c:v>
                </c:pt>
                <c:pt idx="532">
                  <c:v>52</c:v>
                </c:pt>
                <c:pt idx="533">
                  <c:v>71</c:v>
                </c:pt>
                <c:pt idx="534">
                  <c:v>295</c:v>
                </c:pt>
                <c:pt idx="535">
                  <c:v>0</c:v>
                </c:pt>
                <c:pt idx="536">
                  <c:v>21</c:v>
                </c:pt>
                <c:pt idx="537">
                  <c:v>254</c:v>
                </c:pt>
                <c:pt idx="538">
                  <c:v>9</c:v>
                </c:pt>
                <c:pt idx="539">
                  <c:v>184</c:v>
                </c:pt>
                <c:pt idx="540">
                  <c:v>70</c:v>
                </c:pt>
                <c:pt idx="541">
                  <c:v>12</c:v>
                </c:pt>
                <c:pt idx="542">
                  <c:v>181</c:v>
                </c:pt>
                <c:pt idx="543">
                  <c:v>536</c:v>
                </c:pt>
                <c:pt idx="544">
                  <c:v>366</c:v>
                </c:pt>
                <c:pt idx="545">
                  <c:v>62</c:v>
                </c:pt>
                <c:pt idx="546">
                  <c:v>864</c:v>
                </c:pt>
                <c:pt idx="547">
                  <c:v>1003</c:v>
                </c:pt>
                <c:pt idx="548">
                  <c:v>352</c:v>
                </c:pt>
                <c:pt idx="549">
                  <c:v>532</c:v>
                </c:pt>
                <c:pt idx="550">
                  <c:v>5</c:v>
                </c:pt>
                <c:pt idx="551">
                  <c:v>707</c:v>
                </c:pt>
                <c:pt idx="552">
                  <c:v>763</c:v>
                </c:pt>
                <c:pt idx="553">
                  <c:v>196</c:v>
                </c:pt>
                <c:pt idx="554">
                  <c:v>57</c:v>
                </c:pt>
                <c:pt idx="555">
                  <c:v>656</c:v>
                </c:pt>
                <c:pt idx="556">
                  <c:v>52</c:v>
                </c:pt>
                <c:pt idx="557">
                  <c:v>9</c:v>
                </c:pt>
                <c:pt idx="558">
                  <c:v>7</c:v>
                </c:pt>
                <c:pt idx="559">
                  <c:v>25</c:v>
                </c:pt>
                <c:pt idx="560">
                  <c:v>626</c:v>
                </c:pt>
                <c:pt idx="561">
                  <c:v>453</c:v>
                </c:pt>
                <c:pt idx="562">
                  <c:v>10</c:v>
                </c:pt>
                <c:pt idx="563">
                  <c:v>265</c:v>
                </c:pt>
                <c:pt idx="564">
                  <c:v>60</c:v>
                </c:pt>
                <c:pt idx="565">
                  <c:v>9</c:v>
                </c:pt>
                <c:pt idx="566">
                  <c:v>738</c:v>
                </c:pt>
                <c:pt idx="567">
                  <c:v>20</c:v>
                </c:pt>
                <c:pt idx="568">
                  <c:v>376</c:v>
                </c:pt>
                <c:pt idx="569">
                  <c:v>6</c:v>
                </c:pt>
                <c:pt idx="570">
                  <c:v>444</c:v>
                </c:pt>
                <c:pt idx="571">
                  <c:v>410</c:v>
                </c:pt>
                <c:pt idx="572">
                  <c:v>162</c:v>
                </c:pt>
                <c:pt idx="573">
                  <c:v>711</c:v>
                </c:pt>
                <c:pt idx="574">
                  <c:v>1121</c:v>
                </c:pt>
                <c:pt idx="575">
                  <c:v>595</c:v>
                </c:pt>
                <c:pt idx="576">
                  <c:v>1067</c:v>
                </c:pt>
                <c:pt idx="577">
                  <c:v>104</c:v>
                </c:pt>
                <c:pt idx="578">
                  <c:v>19</c:v>
                </c:pt>
                <c:pt idx="579">
                  <c:v>934</c:v>
                </c:pt>
                <c:pt idx="580">
                  <c:v>44</c:v>
                </c:pt>
                <c:pt idx="581">
                  <c:v>789</c:v>
                </c:pt>
                <c:pt idx="582">
                  <c:v>1241</c:v>
                </c:pt>
                <c:pt idx="583">
                  <c:v>789</c:v>
                </c:pt>
                <c:pt idx="584">
                  <c:v>18</c:v>
                </c:pt>
                <c:pt idx="585">
                  <c:v>852</c:v>
                </c:pt>
                <c:pt idx="586">
                  <c:v>737</c:v>
                </c:pt>
                <c:pt idx="587">
                  <c:v>18</c:v>
                </c:pt>
                <c:pt idx="588">
                  <c:v>614</c:v>
                </c:pt>
                <c:pt idx="589">
                  <c:v>751</c:v>
                </c:pt>
                <c:pt idx="590">
                  <c:v>305</c:v>
                </c:pt>
                <c:pt idx="591">
                  <c:v>38</c:v>
                </c:pt>
                <c:pt idx="592">
                  <c:v>104</c:v>
                </c:pt>
                <c:pt idx="593">
                  <c:v>29</c:v>
                </c:pt>
                <c:pt idx="594">
                  <c:v>19</c:v>
                </c:pt>
                <c:pt idx="595">
                  <c:v>175</c:v>
                </c:pt>
                <c:pt idx="596">
                  <c:v>709</c:v>
                </c:pt>
                <c:pt idx="597">
                  <c:v>3</c:v>
                </c:pt>
                <c:pt idx="598">
                  <c:v>437</c:v>
                </c:pt>
                <c:pt idx="599">
                  <c:v>717</c:v>
                </c:pt>
                <c:pt idx="600">
                  <c:v>12</c:v>
                </c:pt>
                <c:pt idx="601">
                  <c:v>7</c:v>
                </c:pt>
                <c:pt idx="602">
                  <c:v>291</c:v>
                </c:pt>
                <c:pt idx="603">
                  <c:v>530</c:v>
                </c:pt>
                <c:pt idx="604">
                  <c:v>17</c:v>
                </c:pt>
                <c:pt idx="605">
                  <c:v>27</c:v>
                </c:pt>
                <c:pt idx="606">
                  <c:v>1462</c:v>
                </c:pt>
                <c:pt idx="607">
                  <c:v>957</c:v>
                </c:pt>
                <c:pt idx="608">
                  <c:v>86</c:v>
                </c:pt>
                <c:pt idx="609">
                  <c:v>212</c:v>
                </c:pt>
                <c:pt idx="610">
                  <c:v>28</c:v>
                </c:pt>
                <c:pt idx="611">
                  <c:v>112</c:v>
                </c:pt>
                <c:pt idx="612">
                  <c:v>135</c:v>
                </c:pt>
                <c:pt idx="613">
                  <c:v>185</c:v>
                </c:pt>
                <c:pt idx="614">
                  <c:v>587</c:v>
                </c:pt>
                <c:pt idx="615">
                  <c:v>167</c:v>
                </c:pt>
                <c:pt idx="616">
                  <c:v>1</c:v>
                </c:pt>
                <c:pt idx="617">
                  <c:v>1218</c:v>
                </c:pt>
                <c:pt idx="618">
                  <c:v>130</c:v>
                </c:pt>
                <c:pt idx="619">
                  <c:v>452</c:v>
                </c:pt>
                <c:pt idx="620">
                  <c:v>7</c:v>
                </c:pt>
                <c:pt idx="621">
                  <c:v>215</c:v>
                </c:pt>
                <c:pt idx="622">
                  <c:v>340</c:v>
                </c:pt>
                <c:pt idx="623">
                  <c:v>183</c:v>
                </c:pt>
                <c:pt idx="624">
                  <c:v>2</c:v>
                </c:pt>
                <c:pt idx="625">
                  <c:v>830</c:v>
                </c:pt>
                <c:pt idx="626">
                  <c:v>121</c:v>
                </c:pt>
                <c:pt idx="627">
                  <c:v>2</c:v>
                </c:pt>
                <c:pt idx="628">
                  <c:v>264</c:v>
                </c:pt>
                <c:pt idx="629">
                  <c:v>6</c:v>
                </c:pt>
                <c:pt idx="630">
                  <c:v>5</c:v>
                </c:pt>
                <c:pt idx="631">
                  <c:v>12</c:v>
                </c:pt>
                <c:pt idx="632">
                  <c:v>317</c:v>
                </c:pt>
                <c:pt idx="633">
                  <c:v>1324</c:v>
                </c:pt>
                <c:pt idx="634">
                  <c:v>871</c:v>
                </c:pt>
                <c:pt idx="635">
                  <c:v>15</c:v>
                </c:pt>
                <c:pt idx="636">
                  <c:v>11</c:v>
                </c:pt>
                <c:pt idx="637">
                  <c:v>13</c:v>
                </c:pt>
                <c:pt idx="638">
                  <c:v>389</c:v>
                </c:pt>
                <c:pt idx="639">
                  <c:v>1492</c:v>
                </c:pt>
                <c:pt idx="640">
                  <c:v>249</c:v>
                </c:pt>
                <c:pt idx="641">
                  <c:v>96</c:v>
                </c:pt>
                <c:pt idx="642">
                  <c:v>412</c:v>
                </c:pt>
                <c:pt idx="643">
                  <c:v>275</c:v>
                </c:pt>
                <c:pt idx="644">
                  <c:v>1166</c:v>
                </c:pt>
                <c:pt idx="645">
                  <c:v>29</c:v>
                </c:pt>
                <c:pt idx="646">
                  <c:v>116</c:v>
                </c:pt>
                <c:pt idx="647">
                  <c:v>5</c:v>
                </c:pt>
                <c:pt idx="648">
                  <c:v>562</c:v>
                </c:pt>
                <c:pt idx="649">
                  <c:v>407</c:v>
                </c:pt>
                <c:pt idx="650">
                  <c:v>995</c:v>
                </c:pt>
                <c:pt idx="651">
                  <c:v>21</c:v>
                </c:pt>
                <c:pt idx="652">
                  <c:v>14</c:v>
                </c:pt>
                <c:pt idx="653">
                  <c:v>527</c:v>
                </c:pt>
                <c:pt idx="654">
                  <c:v>12</c:v>
                </c:pt>
                <c:pt idx="655">
                  <c:v>11</c:v>
                </c:pt>
                <c:pt idx="656">
                  <c:v>219</c:v>
                </c:pt>
                <c:pt idx="657">
                  <c:v>206</c:v>
                </c:pt>
                <c:pt idx="658">
                  <c:v>200</c:v>
                </c:pt>
                <c:pt idx="659">
                  <c:v>13</c:v>
                </c:pt>
                <c:pt idx="660">
                  <c:v>856</c:v>
                </c:pt>
                <c:pt idx="661">
                  <c:v>30</c:v>
                </c:pt>
                <c:pt idx="662">
                  <c:v>73</c:v>
                </c:pt>
                <c:pt idx="663">
                  <c:v>5</c:v>
                </c:pt>
                <c:pt idx="664">
                  <c:v>421</c:v>
                </c:pt>
                <c:pt idx="665">
                  <c:v>64</c:v>
                </c:pt>
                <c:pt idx="666">
                  <c:v>879</c:v>
                </c:pt>
                <c:pt idx="667">
                  <c:v>712</c:v>
                </c:pt>
                <c:pt idx="668">
                  <c:v>244</c:v>
                </c:pt>
                <c:pt idx="669">
                  <c:v>0</c:v>
                </c:pt>
                <c:pt idx="670">
                  <c:v>125</c:v>
                </c:pt>
                <c:pt idx="671">
                  <c:v>70</c:v>
                </c:pt>
                <c:pt idx="672">
                  <c:v>34</c:v>
                </c:pt>
                <c:pt idx="673">
                  <c:v>129</c:v>
                </c:pt>
                <c:pt idx="674">
                  <c:v>726</c:v>
                </c:pt>
                <c:pt idx="675">
                  <c:v>1170</c:v>
                </c:pt>
                <c:pt idx="676">
                  <c:v>138</c:v>
                </c:pt>
                <c:pt idx="677">
                  <c:v>141</c:v>
                </c:pt>
                <c:pt idx="678">
                  <c:v>815</c:v>
                </c:pt>
                <c:pt idx="679">
                  <c:v>635</c:v>
                </c:pt>
                <c:pt idx="680">
                  <c:v>1115</c:v>
                </c:pt>
                <c:pt idx="681">
                  <c:v>1045</c:v>
                </c:pt>
                <c:pt idx="682">
                  <c:v>629</c:v>
                </c:pt>
                <c:pt idx="683">
                  <c:v>919</c:v>
                </c:pt>
                <c:pt idx="684">
                  <c:v>390</c:v>
                </c:pt>
                <c:pt idx="685">
                  <c:v>483</c:v>
                </c:pt>
                <c:pt idx="686">
                  <c:v>11</c:v>
                </c:pt>
                <c:pt idx="687">
                  <c:v>157</c:v>
                </c:pt>
                <c:pt idx="688">
                  <c:v>216</c:v>
                </c:pt>
                <c:pt idx="689">
                  <c:v>674</c:v>
                </c:pt>
                <c:pt idx="690">
                  <c:v>19</c:v>
                </c:pt>
                <c:pt idx="691">
                  <c:v>267</c:v>
                </c:pt>
                <c:pt idx="692">
                  <c:v>4</c:v>
                </c:pt>
                <c:pt idx="693">
                  <c:v>1039</c:v>
                </c:pt>
                <c:pt idx="694">
                  <c:v>384</c:v>
                </c:pt>
                <c:pt idx="695">
                  <c:v>462</c:v>
                </c:pt>
                <c:pt idx="696">
                  <c:v>255</c:v>
                </c:pt>
                <c:pt idx="697">
                  <c:v>676</c:v>
                </c:pt>
                <c:pt idx="698">
                  <c:v>87</c:v>
                </c:pt>
                <c:pt idx="699">
                  <c:v>50</c:v>
                </c:pt>
                <c:pt idx="700">
                  <c:v>10</c:v>
                </c:pt>
                <c:pt idx="701">
                  <c:v>162</c:v>
                </c:pt>
                <c:pt idx="702">
                  <c:v>583</c:v>
                </c:pt>
                <c:pt idx="703">
                  <c:v>80</c:v>
                </c:pt>
                <c:pt idx="704">
                  <c:v>12</c:v>
                </c:pt>
                <c:pt idx="705">
                  <c:v>32</c:v>
                </c:pt>
                <c:pt idx="706">
                  <c:v>251</c:v>
                </c:pt>
                <c:pt idx="707">
                  <c:v>7</c:v>
                </c:pt>
                <c:pt idx="708">
                  <c:v>31</c:v>
                </c:pt>
                <c:pt idx="709">
                  <c:v>14</c:v>
                </c:pt>
                <c:pt idx="710">
                  <c:v>62</c:v>
                </c:pt>
                <c:pt idx="711">
                  <c:v>12</c:v>
                </c:pt>
                <c:pt idx="712">
                  <c:v>901</c:v>
                </c:pt>
                <c:pt idx="713">
                  <c:v>56</c:v>
                </c:pt>
                <c:pt idx="714">
                  <c:v>159</c:v>
                </c:pt>
                <c:pt idx="715">
                  <c:v>918</c:v>
                </c:pt>
                <c:pt idx="716">
                  <c:v>122</c:v>
                </c:pt>
                <c:pt idx="717">
                  <c:v>1181</c:v>
                </c:pt>
                <c:pt idx="718">
                  <c:v>539</c:v>
                </c:pt>
                <c:pt idx="719">
                  <c:v>631</c:v>
                </c:pt>
                <c:pt idx="720">
                  <c:v>441</c:v>
                </c:pt>
                <c:pt idx="721">
                  <c:v>575</c:v>
                </c:pt>
                <c:pt idx="722">
                  <c:v>140</c:v>
                </c:pt>
                <c:pt idx="723">
                  <c:v>345</c:v>
                </c:pt>
                <c:pt idx="724">
                  <c:v>4</c:v>
                </c:pt>
                <c:pt idx="725">
                  <c:v>4</c:v>
                </c:pt>
                <c:pt idx="726">
                  <c:v>76</c:v>
                </c:pt>
                <c:pt idx="727">
                  <c:v>492</c:v>
                </c:pt>
                <c:pt idx="728">
                  <c:v>10</c:v>
                </c:pt>
                <c:pt idx="729">
                  <c:v>750</c:v>
                </c:pt>
                <c:pt idx="730">
                  <c:v>19</c:v>
                </c:pt>
                <c:pt idx="731">
                  <c:v>94</c:v>
                </c:pt>
                <c:pt idx="732">
                  <c:v>594</c:v>
                </c:pt>
                <c:pt idx="733">
                  <c:v>1</c:v>
                </c:pt>
                <c:pt idx="734">
                  <c:v>778</c:v>
                </c:pt>
                <c:pt idx="735">
                  <c:v>371</c:v>
                </c:pt>
                <c:pt idx="736">
                  <c:v>488</c:v>
                </c:pt>
                <c:pt idx="737">
                  <c:v>1184</c:v>
                </c:pt>
                <c:pt idx="738">
                  <c:v>27</c:v>
                </c:pt>
                <c:pt idx="739">
                  <c:v>69</c:v>
                </c:pt>
                <c:pt idx="740">
                  <c:v>817</c:v>
                </c:pt>
                <c:pt idx="741">
                  <c:v>19</c:v>
                </c:pt>
                <c:pt idx="742">
                  <c:v>19</c:v>
                </c:pt>
                <c:pt idx="743">
                  <c:v>1035</c:v>
                </c:pt>
                <c:pt idx="744">
                  <c:v>212</c:v>
                </c:pt>
                <c:pt idx="745">
                  <c:v>403</c:v>
                </c:pt>
                <c:pt idx="746">
                  <c:v>31</c:v>
                </c:pt>
                <c:pt idx="747">
                  <c:v>1248</c:v>
                </c:pt>
                <c:pt idx="748">
                  <c:v>4</c:v>
                </c:pt>
                <c:pt idx="749">
                  <c:v>393</c:v>
                </c:pt>
                <c:pt idx="750">
                  <c:v>5</c:v>
                </c:pt>
                <c:pt idx="751">
                  <c:v>627</c:v>
                </c:pt>
                <c:pt idx="752">
                  <c:v>743</c:v>
                </c:pt>
                <c:pt idx="753">
                  <c:v>196</c:v>
                </c:pt>
                <c:pt idx="754">
                  <c:v>100</c:v>
                </c:pt>
                <c:pt idx="755">
                  <c:v>378</c:v>
                </c:pt>
                <c:pt idx="756">
                  <c:v>25</c:v>
                </c:pt>
                <c:pt idx="757">
                  <c:v>105</c:v>
                </c:pt>
                <c:pt idx="758">
                  <c:v>8</c:v>
                </c:pt>
                <c:pt idx="759">
                  <c:v>24</c:v>
                </c:pt>
                <c:pt idx="760">
                  <c:v>315</c:v>
                </c:pt>
                <c:pt idx="761">
                  <c:v>473</c:v>
                </c:pt>
                <c:pt idx="762">
                  <c:v>533</c:v>
                </c:pt>
                <c:pt idx="763">
                  <c:v>1</c:v>
                </c:pt>
                <c:pt idx="764">
                  <c:v>295</c:v>
                </c:pt>
                <c:pt idx="765">
                  <c:v>231</c:v>
                </c:pt>
                <c:pt idx="766">
                  <c:v>6</c:v>
                </c:pt>
                <c:pt idx="767">
                  <c:v>192</c:v>
                </c:pt>
                <c:pt idx="768">
                  <c:v>3</c:v>
                </c:pt>
                <c:pt idx="769">
                  <c:v>505</c:v>
                </c:pt>
                <c:pt idx="770">
                  <c:v>30</c:v>
                </c:pt>
                <c:pt idx="771">
                  <c:v>571</c:v>
                </c:pt>
                <c:pt idx="772">
                  <c:v>410</c:v>
                </c:pt>
                <c:pt idx="773">
                  <c:v>2</c:v>
                </c:pt>
                <c:pt idx="774">
                  <c:v>410</c:v>
                </c:pt>
                <c:pt idx="775">
                  <c:v>359</c:v>
                </c:pt>
                <c:pt idx="776">
                  <c:v>3</c:v>
                </c:pt>
                <c:pt idx="777">
                  <c:v>16</c:v>
                </c:pt>
                <c:pt idx="778">
                  <c:v>3</c:v>
                </c:pt>
                <c:pt idx="779">
                  <c:v>22</c:v>
                </c:pt>
                <c:pt idx="780">
                  <c:v>642</c:v>
                </c:pt>
                <c:pt idx="781">
                  <c:v>897</c:v>
                </c:pt>
                <c:pt idx="782">
                  <c:v>639</c:v>
                </c:pt>
                <c:pt idx="783">
                  <c:v>960</c:v>
                </c:pt>
                <c:pt idx="784">
                  <c:v>24</c:v>
                </c:pt>
                <c:pt idx="785">
                  <c:v>801</c:v>
                </c:pt>
                <c:pt idx="786">
                  <c:v>186</c:v>
                </c:pt>
                <c:pt idx="787">
                  <c:v>356</c:v>
                </c:pt>
                <c:pt idx="788">
                  <c:v>618</c:v>
                </c:pt>
                <c:pt idx="789">
                  <c:v>2</c:v>
                </c:pt>
                <c:pt idx="790">
                  <c:v>331</c:v>
                </c:pt>
                <c:pt idx="791">
                  <c:v>918</c:v>
                </c:pt>
                <c:pt idx="792">
                  <c:v>35</c:v>
                </c:pt>
                <c:pt idx="793">
                  <c:v>266</c:v>
                </c:pt>
                <c:pt idx="794">
                  <c:v>982</c:v>
                </c:pt>
                <c:pt idx="795">
                  <c:v>406</c:v>
                </c:pt>
                <c:pt idx="796">
                  <c:v>463</c:v>
                </c:pt>
                <c:pt idx="797">
                  <c:v>799</c:v>
                </c:pt>
                <c:pt idx="798">
                  <c:v>16</c:v>
                </c:pt>
                <c:pt idx="799">
                  <c:v>3</c:v>
                </c:pt>
                <c:pt idx="800">
                  <c:v>91</c:v>
                </c:pt>
                <c:pt idx="801">
                  <c:v>384</c:v>
                </c:pt>
                <c:pt idx="802">
                  <c:v>42</c:v>
                </c:pt>
                <c:pt idx="803">
                  <c:v>2</c:v>
                </c:pt>
                <c:pt idx="804">
                  <c:v>618</c:v>
                </c:pt>
                <c:pt idx="805">
                  <c:v>308</c:v>
                </c:pt>
                <c:pt idx="806">
                  <c:v>1</c:v>
                </c:pt>
                <c:pt idx="807">
                  <c:v>169</c:v>
                </c:pt>
                <c:pt idx="808">
                  <c:v>769</c:v>
                </c:pt>
                <c:pt idx="809">
                  <c:v>224</c:v>
                </c:pt>
                <c:pt idx="810">
                  <c:v>6</c:v>
                </c:pt>
                <c:pt idx="811">
                  <c:v>108</c:v>
                </c:pt>
                <c:pt idx="812">
                  <c:v>216</c:v>
                </c:pt>
                <c:pt idx="813">
                  <c:v>201</c:v>
                </c:pt>
                <c:pt idx="814">
                  <c:v>167</c:v>
                </c:pt>
                <c:pt idx="815">
                  <c:v>112</c:v>
                </c:pt>
                <c:pt idx="816">
                  <c:v>20</c:v>
                </c:pt>
                <c:pt idx="817">
                  <c:v>10</c:v>
                </c:pt>
                <c:pt idx="818">
                  <c:v>11</c:v>
                </c:pt>
                <c:pt idx="819">
                  <c:v>269</c:v>
                </c:pt>
                <c:pt idx="820">
                  <c:v>650</c:v>
                </c:pt>
                <c:pt idx="821">
                  <c:v>112</c:v>
                </c:pt>
                <c:pt idx="822">
                  <c:v>88</c:v>
                </c:pt>
                <c:pt idx="823">
                  <c:v>504</c:v>
                </c:pt>
                <c:pt idx="824">
                  <c:v>1004</c:v>
                </c:pt>
                <c:pt idx="825">
                  <c:v>517</c:v>
                </c:pt>
                <c:pt idx="826">
                  <c:v>10</c:v>
                </c:pt>
                <c:pt idx="827">
                  <c:v>398</c:v>
                </c:pt>
                <c:pt idx="828">
                  <c:v>411</c:v>
                </c:pt>
                <c:pt idx="829">
                  <c:v>426</c:v>
                </c:pt>
                <c:pt idx="830">
                  <c:v>164</c:v>
                </c:pt>
                <c:pt idx="831">
                  <c:v>586</c:v>
                </c:pt>
                <c:pt idx="832">
                  <c:v>231</c:v>
                </c:pt>
                <c:pt idx="833">
                  <c:v>97</c:v>
                </c:pt>
                <c:pt idx="834">
                  <c:v>8</c:v>
                </c:pt>
                <c:pt idx="835">
                  <c:v>189</c:v>
                </c:pt>
                <c:pt idx="836">
                  <c:v>18</c:v>
                </c:pt>
                <c:pt idx="837">
                  <c:v>204</c:v>
                </c:pt>
                <c:pt idx="838">
                  <c:v>9</c:v>
                </c:pt>
                <c:pt idx="839">
                  <c:v>167</c:v>
                </c:pt>
                <c:pt idx="840">
                  <c:v>229</c:v>
                </c:pt>
                <c:pt idx="841">
                  <c:v>1001</c:v>
                </c:pt>
                <c:pt idx="842">
                  <c:v>4</c:v>
                </c:pt>
                <c:pt idx="843">
                  <c:v>822</c:v>
                </c:pt>
                <c:pt idx="844">
                  <c:v>73</c:v>
                </c:pt>
                <c:pt idx="845">
                  <c:v>28</c:v>
                </c:pt>
                <c:pt idx="846">
                  <c:v>4</c:v>
                </c:pt>
                <c:pt idx="847">
                  <c:v>67</c:v>
                </c:pt>
                <c:pt idx="848">
                  <c:v>1000</c:v>
                </c:pt>
                <c:pt idx="849">
                  <c:v>213</c:v>
                </c:pt>
                <c:pt idx="850">
                  <c:v>6</c:v>
                </c:pt>
                <c:pt idx="851">
                  <c:v>1006</c:v>
                </c:pt>
                <c:pt idx="852">
                  <c:v>129</c:v>
                </c:pt>
                <c:pt idx="853">
                  <c:v>46</c:v>
                </c:pt>
                <c:pt idx="854">
                  <c:v>910</c:v>
                </c:pt>
                <c:pt idx="855">
                  <c:v>15</c:v>
                </c:pt>
                <c:pt idx="856">
                  <c:v>580</c:v>
                </c:pt>
                <c:pt idx="857">
                  <c:v>1</c:v>
                </c:pt>
                <c:pt idx="858">
                  <c:v>13</c:v>
                </c:pt>
                <c:pt idx="859">
                  <c:v>5</c:v>
                </c:pt>
                <c:pt idx="860">
                  <c:v>1001</c:v>
                </c:pt>
                <c:pt idx="861">
                  <c:v>23</c:v>
                </c:pt>
                <c:pt idx="862">
                  <c:v>107</c:v>
                </c:pt>
                <c:pt idx="863">
                  <c:v>507</c:v>
                </c:pt>
                <c:pt idx="864">
                  <c:v>325</c:v>
                </c:pt>
                <c:pt idx="865">
                  <c:v>881</c:v>
                </c:pt>
                <c:pt idx="866">
                  <c:v>235</c:v>
                </c:pt>
                <c:pt idx="867">
                  <c:v>5</c:v>
                </c:pt>
                <c:pt idx="868">
                  <c:v>6</c:v>
                </c:pt>
                <c:pt idx="869">
                  <c:v>913</c:v>
                </c:pt>
                <c:pt idx="870">
                  <c:v>41</c:v>
                </c:pt>
                <c:pt idx="871">
                  <c:v>23</c:v>
                </c:pt>
                <c:pt idx="872">
                  <c:v>702</c:v>
                </c:pt>
                <c:pt idx="873">
                  <c:v>5</c:v>
                </c:pt>
                <c:pt idx="874">
                  <c:v>18</c:v>
                </c:pt>
                <c:pt idx="875">
                  <c:v>1224</c:v>
                </c:pt>
                <c:pt idx="876">
                  <c:v>42</c:v>
                </c:pt>
                <c:pt idx="877">
                  <c:v>240</c:v>
                </c:pt>
                <c:pt idx="878">
                  <c:v>18</c:v>
                </c:pt>
                <c:pt idx="879">
                  <c:v>10</c:v>
                </c:pt>
                <c:pt idx="880">
                  <c:v>254</c:v>
                </c:pt>
                <c:pt idx="881">
                  <c:v>163</c:v>
                </c:pt>
                <c:pt idx="882">
                  <c:v>23</c:v>
                </c:pt>
                <c:pt idx="883">
                  <c:v>459</c:v>
                </c:pt>
                <c:pt idx="884">
                  <c:v>635</c:v>
                </c:pt>
                <c:pt idx="885">
                  <c:v>1142</c:v>
                </c:pt>
                <c:pt idx="886">
                  <c:v>458</c:v>
                </c:pt>
                <c:pt idx="887">
                  <c:v>622</c:v>
                </c:pt>
                <c:pt idx="888">
                  <c:v>846</c:v>
                </c:pt>
                <c:pt idx="889">
                  <c:v>10</c:v>
                </c:pt>
                <c:pt idx="890">
                  <c:v>671</c:v>
                </c:pt>
                <c:pt idx="891">
                  <c:v>367</c:v>
                </c:pt>
                <c:pt idx="892">
                  <c:v>536</c:v>
                </c:pt>
                <c:pt idx="893">
                  <c:v>2</c:v>
                </c:pt>
                <c:pt idx="894">
                  <c:v>18</c:v>
                </c:pt>
                <c:pt idx="895">
                  <c:v>112</c:v>
                </c:pt>
                <c:pt idx="896">
                  <c:v>509</c:v>
                </c:pt>
                <c:pt idx="897">
                  <c:v>31</c:v>
                </c:pt>
                <c:pt idx="898">
                  <c:v>11</c:v>
                </c:pt>
                <c:pt idx="899">
                  <c:v>292</c:v>
                </c:pt>
                <c:pt idx="900">
                  <c:v>10</c:v>
                </c:pt>
                <c:pt idx="901">
                  <c:v>62</c:v>
                </c:pt>
                <c:pt idx="902">
                  <c:v>23</c:v>
                </c:pt>
                <c:pt idx="903">
                  <c:v>1315</c:v>
                </c:pt>
                <c:pt idx="904">
                  <c:v>247</c:v>
                </c:pt>
                <c:pt idx="905">
                  <c:v>457</c:v>
                </c:pt>
                <c:pt idx="906">
                  <c:v>365</c:v>
                </c:pt>
                <c:pt idx="907">
                  <c:v>315</c:v>
                </c:pt>
                <c:pt idx="908">
                  <c:v>15</c:v>
                </c:pt>
                <c:pt idx="909">
                  <c:v>1099</c:v>
                </c:pt>
                <c:pt idx="910">
                  <c:v>919</c:v>
                </c:pt>
                <c:pt idx="911">
                  <c:v>292</c:v>
                </c:pt>
                <c:pt idx="912">
                  <c:v>631</c:v>
                </c:pt>
                <c:pt idx="913">
                  <c:v>203</c:v>
                </c:pt>
                <c:pt idx="914">
                  <c:v>386</c:v>
                </c:pt>
                <c:pt idx="915">
                  <c:v>972</c:v>
                </c:pt>
                <c:pt idx="916">
                  <c:v>116</c:v>
                </c:pt>
                <c:pt idx="917">
                  <c:v>777</c:v>
                </c:pt>
                <c:pt idx="918">
                  <c:v>6</c:v>
                </c:pt>
                <c:pt idx="919">
                  <c:v>23</c:v>
                </c:pt>
                <c:pt idx="920">
                  <c:v>61</c:v>
                </c:pt>
                <c:pt idx="921">
                  <c:v>83</c:v>
                </c:pt>
                <c:pt idx="922">
                  <c:v>171</c:v>
                </c:pt>
                <c:pt idx="923">
                  <c:v>10</c:v>
                </c:pt>
                <c:pt idx="924">
                  <c:v>1394</c:v>
                </c:pt>
                <c:pt idx="925">
                  <c:v>162</c:v>
                </c:pt>
                <c:pt idx="926">
                  <c:v>889</c:v>
                </c:pt>
                <c:pt idx="927">
                  <c:v>411</c:v>
                </c:pt>
                <c:pt idx="928">
                  <c:v>371</c:v>
                </c:pt>
                <c:pt idx="929">
                  <c:v>227</c:v>
                </c:pt>
                <c:pt idx="930">
                  <c:v>163</c:v>
                </c:pt>
                <c:pt idx="931">
                  <c:v>383</c:v>
                </c:pt>
                <c:pt idx="932">
                  <c:v>1009</c:v>
                </c:pt>
                <c:pt idx="933">
                  <c:v>6</c:v>
                </c:pt>
                <c:pt idx="934">
                  <c:v>960</c:v>
                </c:pt>
                <c:pt idx="935">
                  <c:v>561</c:v>
                </c:pt>
                <c:pt idx="936">
                  <c:v>8</c:v>
                </c:pt>
                <c:pt idx="937">
                  <c:v>207</c:v>
                </c:pt>
                <c:pt idx="938">
                  <c:v>131</c:v>
                </c:pt>
                <c:pt idx="939">
                  <c:v>571</c:v>
                </c:pt>
                <c:pt idx="940">
                  <c:v>342</c:v>
                </c:pt>
                <c:pt idx="941">
                  <c:v>4</c:v>
                </c:pt>
                <c:pt idx="942">
                  <c:v>1004</c:v>
                </c:pt>
                <c:pt idx="943">
                  <c:v>612</c:v>
                </c:pt>
                <c:pt idx="944">
                  <c:v>721</c:v>
                </c:pt>
                <c:pt idx="945">
                  <c:v>99</c:v>
                </c:pt>
                <c:pt idx="946">
                  <c:v>861</c:v>
                </c:pt>
                <c:pt idx="947">
                  <c:v>674</c:v>
                </c:pt>
                <c:pt idx="948">
                  <c:v>443</c:v>
                </c:pt>
                <c:pt idx="949">
                  <c:v>7</c:v>
                </c:pt>
                <c:pt idx="950">
                  <c:v>248</c:v>
                </c:pt>
                <c:pt idx="951">
                  <c:v>135</c:v>
                </c:pt>
                <c:pt idx="952">
                  <c:v>1000</c:v>
                </c:pt>
                <c:pt idx="953">
                  <c:v>29</c:v>
                </c:pt>
                <c:pt idx="954">
                  <c:v>8</c:v>
                </c:pt>
                <c:pt idx="955">
                  <c:v>74</c:v>
                </c:pt>
                <c:pt idx="956">
                  <c:v>30</c:v>
                </c:pt>
                <c:pt idx="957">
                  <c:v>391</c:v>
                </c:pt>
                <c:pt idx="958">
                  <c:v>689</c:v>
                </c:pt>
                <c:pt idx="959">
                  <c:v>368</c:v>
                </c:pt>
                <c:pt idx="960">
                  <c:v>30</c:v>
                </c:pt>
                <c:pt idx="961">
                  <c:v>176</c:v>
                </c:pt>
                <c:pt idx="962">
                  <c:v>45</c:v>
                </c:pt>
                <c:pt idx="963">
                  <c:v>635</c:v>
                </c:pt>
                <c:pt idx="964">
                  <c:v>456</c:v>
                </c:pt>
                <c:pt idx="965">
                  <c:v>520</c:v>
                </c:pt>
                <c:pt idx="966">
                  <c:v>555</c:v>
                </c:pt>
                <c:pt idx="967">
                  <c:v>769</c:v>
                </c:pt>
                <c:pt idx="968">
                  <c:v>574</c:v>
                </c:pt>
                <c:pt idx="969">
                  <c:v>19</c:v>
                </c:pt>
                <c:pt idx="970">
                  <c:v>18</c:v>
                </c:pt>
                <c:pt idx="971">
                  <c:v>1</c:v>
                </c:pt>
                <c:pt idx="972">
                  <c:v>3</c:v>
                </c:pt>
                <c:pt idx="973">
                  <c:v>154</c:v>
                </c:pt>
                <c:pt idx="974">
                  <c:v>71</c:v>
                </c:pt>
                <c:pt idx="975">
                  <c:v>6</c:v>
                </c:pt>
                <c:pt idx="976">
                  <c:v>753</c:v>
                </c:pt>
                <c:pt idx="977">
                  <c:v>5</c:v>
                </c:pt>
                <c:pt idx="978">
                  <c:v>203</c:v>
                </c:pt>
                <c:pt idx="979">
                  <c:v>14</c:v>
                </c:pt>
                <c:pt idx="980">
                  <c:v>556</c:v>
                </c:pt>
                <c:pt idx="981">
                  <c:v>7</c:v>
                </c:pt>
                <c:pt idx="982">
                  <c:v>72</c:v>
                </c:pt>
                <c:pt idx="983">
                  <c:v>229</c:v>
                </c:pt>
                <c:pt idx="984">
                  <c:v>58</c:v>
                </c:pt>
                <c:pt idx="985">
                  <c:v>34</c:v>
                </c:pt>
                <c:pt idx="986">
                  <c:v>10</c:v>
                </c:pt>
                <c:pt idx="987">
                  <c:v>1132</c:v>
                </c:pt>
                <c:pt idx="988">
                  <c:v>176</c:v>
                </c:pt>
                <c:pt idx="989">
                  <c:v>8</c:v>
                </c:pt>
                <c:pt idx="990">
                  <c:v>1</c:v>
                </c:pt>
                <c:pt idx="991">
                  <c:v>12</c:v>
                </c:pt>
                <c:pt idx="992">
                  <c:v>84</c:v>
                </c:pt>
                <c:pt idx="993">
                  <c:v>1379</c:v>
                </c:pt>
                <c:pt idx="994">
                  <c:v>227</c:v>
                </c:pt>
                <c:pt idx="995">
                  <c:v>815</c:v>
                </c:pt>
                <c:pt idx="996">
                  <c:v>606</c:v>
                </c:pt>
                <c:pt idx="997">
                  <c:v>106</c:v>
                </c:pt>
                <c:pt idx="998">
                  <c:v>29</c:v>
                </c:pt>
                <c:pt idx="999">
                  <c:v>680</c:v>
                </c:pt>
                <c:pt idx="1000">
                  <c:v>233</c:v>
                </c:pt>
                <c:pt idx="1001">
                  <c:v>108</c:v>
                </c:pt>
                <c:pt idx="1002">
                  <c:v>2</c:v>
                </c:pt>
                <c:pt idx="1003">
                  <c:v>433</c:v>
                </c:pt>
                <c:pt idx="1004">
                  <c:v>19</c:v>
                </c:pt>
                <c:pt idx="1005">
                  <c:v>524</c:v>
                </c:pt>
                <c:pt idx="1006">
                  <c:v>6</c:v>
                </c:pt>
                <c:pt idx="1007">
                  <c:v>1193</c:v>
                </c:pt>
                <c:pt idx="1008">
                  <c:v>292</c:v>
                </c:pt>
                <c:pt idx="1009">
                  <c:v>2</c:v>
                </c:pt>
                <c:pt idx="1010">
                  <c:v>595</c:v>
                </c:pt>
                <c:pt idx="1011">
                  <c:v>5</c:v>
                </c:pt>
                <c:pt idx="1012">
                  <c:v>68</c:v>
                </c:pt>
                <c:pt idx="1013">
                  <c:v>23</c:v>
                </c:pt>
                <c:pt idx="1014">
                  <c:v>3</c:v>
                </c:pt>
                <c:pt idx="1015">
                  <c:v>777</c:v>
                </c:pt>
                <c:pt idx="1016">
                  <c:v>252</c:v>
                </c:pt>
                <c:pt idx="1017">
                  <c:v>7</c:v>
                </c:pt>
                <c:pt idx="1018">
                  <c:v>756</c:v>
                </c:pt>
                <c:pt idx="1019">
                  <c:v>20</c:v>
                </c:pt>
                <c:pt idx="1020">
                  <c:v>14</c:v>
                </c:pt>
                <c:pt idx="1021">
                  <c:v>264</c:v>
                </c:pt>
                <c:pt idx="1022">
                  <c:v>35</c:v>
                </c:pt>
                <c:pt idx="1023">
                  <c:v>41</c:v>
                </c:pt>
                <c:pt idx="1024">
                  <c:v>966</c:v>
                </c:pt>
                <c:pt idx="1025">
                  <c:v>14</c:v>
                </c:pt>
                <c:pt idx="1026">
                  <c:v>30</c:v>
                </c:pt>
                <c:pt idx="1027">
                  <c:v>425</c:v>
                </c:pt>
                <c:pt idx="1028">
                  <c:v>71</c:v>
                </c:pt>
                <c:pt idx="1029">
                  <c:v>420</c:v>
                </c:pt>
                <c:pt idx="1030">
                  <c:v>9</c:v>
                </c:pt>
                <c:pt idx="1031">
                  <c:v>445</c:v>
                </c:pt>
                <c:pt idx="1032">
                  <c:v>380</c:v>
                </c:pt>
                <c:pt idx="1033">
                  <c:v>40</c:v>
                </c:pt>
                <c:pt idx="1034">
                  <c:v>15</c:v>
                </c:pt>
                <c:pt idx="1035">
                  <c:v>584</c:v>
                </c:pt>
                <c:pt idx="1036">
                  <c:v>670</c:v>
                </c:pt>
                <c:pt idx="1037">
                  <c:v>63</c:v>
                </c:pt>
                <c:pt idx="1038">
                  <c:v>398</c:v>
                </c:pt>
                <c:pt idx="1039">
                  <c:v>479</c:v>
                </c:pt>
                <c:pt idx="1040">
                  <c:v>37</c:v>
                </c:pt>
                <c:pt idx="1041">
                  <c:v>333</c:v>
                </c:pt>
                <c:pt idx="1042">
                  <c:v>654</c:v>
                </c:pt>
                <c:pt idx="1043">
                  <c:v>19</c:v>
                </c:pt>
                <c:pt idx="1044">
                  <c:v>1047</c:v>
                </c:pt>
                <c:pt idx="1045">
                  <c:v>774</c:v>
                </c:pt>
                <c:pt idx="1046">
                  <c:v>0</c:v>
                </c:pt>
                <c:pt idx="1047">
                  <c:v>1004</c:v>
                </c:pt>
                <c:pt idx="1048">
                  <c:v>26</c:v>
                </c:pt>
                <c:pt idx="1049">
                  <c:v>129</c:v>
                </c:pt>
                <c:pt idx="1050">
                  <c:v>738</c:v>
                </c:pt>
                <c:pt idx="1051">
                  <c:v>7</c:v>
                </c:pt>
                <c:pt idx="1052">
                  <c:v>298</c:v>
                </c:pt>
                <c:pt idx="1053">
                  <c:v>128</c:v>
                </c:pt>
                <c:pt idx="1054">
                  <c:v>2</c:v>
                </c:pt>
                <c:pt idx="1055">
                  <c:v>4</c:v>
                </c:pt>
                <c:pt idx="1056">
                  <c:v>199</c:v>
                </c:pt>
                <c:pt idx="1057">
                  <c:v>576</c:v>
                </c:pt>
                <c:pt idx="1058">
                  <c:v>380</c:v>
                </c:pt>
                <c:pt idx="1059">
                  <c:v>489</c:v>
                </c:pt>
                <c:pt idx="1060">
                  <c:v>443</c:v>
                </c:pt>
                <c:pt idx="1061">
                  <c:v>714</c:v>
                </c:pt>
                <c:pt idx="1062">
                  <c:v>33</c:v>
                </c:pt>
                <c:pt idx="1063">
                  <c:v>30</c:v>
                </c:pt>
                <c:pt idx="1064">
                  <c:v>27</c:v>
                </c:pt>
                <c:pt idx="1065">
                  <c:v>86</c:v>
                </c:pt>
                <c:pt idx="1066">
                  <c:v>12</c:v>
                </c:pt>
                <c:pt idx="1067">
                  <c:v>1230</c:v>
                </c:pt>
                <c:pt idx="1068">
                  <c:v>28</c:v>
                </c:pt>
                <c:pt idx="1069">
                  <c:v>31</c:v>
                </c:pt>
                <c:pt idx="1070">
                  <c:v>532</c:v>
                </c:pt>
                <c:pt idx="1071">
                  <c:v>16</c:v>
                </c:pt>
                <c:pt idx="1072">
                  <c:v>145</c:v>
                </c:pt>
                <c:pt idx="1073">
                  <c:v>5</c:v>
                </c:pt>
                <c:pt idx="1074">
                  <c:v>5</c:v>
                </c:pt>
                <c:pt idx="1075">
                  <c:v>16</c:v>
                </c:pt>
                <c:pt idx="1076">
                  <c:v>17</c:v>
                </c:pt>
                <c:pt idx="1077">
                  <c:v>378</c:v>
                </c:pt>
                <c:pt idx="1078">
                  <c:v>307</c:v>
                </c:pt>
                <c:pt idx="1079">
                  <c:v>93</c:v>
                </c:pt>
                <c:pt idx="1080">
                  <c:v>112</c:v>
                </c:pt>
                <c:pt idx="1081">
                  <c:v>45</c:v>
                </c:pt>
                <c:pt idx="1082">
                  <c:v>8</c:v>
                </c:pt>
                <c:pt idx="1083">
                  <c:v>220</c:v>
                </c:pt>
                <c:pt idx="1084">
                  <c:v>6</c:v>
                </c:pt>
                <c:pt idx="1085">
                  <c:v>1181</c:v>
                </c:pt>
                <c:pt idx="1086">
                  <c:v>19</c:v>
                </c:pt>
                <c:pt idx="1087">
                  <c:v>298</c:v>
                </c:pt>
                <c:pt idx="1088">
                  <c:v>471</c:v>
                </c:pt>
                <c:pt idx="1089">
                  <c:v>24</c:v>
                </c:pt>
                <c:pt idx="1090">
                  <c:v>30</c:v>
                </c:pt>
                <c:pt idx="1091">
                  <c:v>270</c:v>
                </c:pt>
                <c:pt idx="1092">
                  <c:v>36</c:v>
                </c:pt>
                <c:pt idx="1093">
                  <c:v>79</c:v>
                </c:pt>
                <c:pt idx="1094">
                  <c:v>173</c:v>
                </c:pt>
                <c:pt idx="1095">
                  <c:v>8</c:v>
                </c:pt>
                <c:pt idx="1096">
                  <c:v>587</c:v>
                </c:pt>
                <c:pt idx="1097">
                  <c:v>362</c:v>
                </c:pt>
                <c:pt idx="1098">
                  <c:v>39</c:v>
                </c:pt>
                <c:pt idx="1099">
                  <c:v>983</c:v>
                </c:pt>
                <c:pt idx="1100">
                  <c:v>0</c:v>
                </c:pt>
                <c:pt idx="1101">
                  <c:v>25</c:v>
                </c:pt>
                <c:pt idx="1102">
                  <c:v>1156</c:v>
                </c:pt>
                <c:pt idx="1103">
                  <c:v>239</c:v>
                </c:pt>
                <c:pt idx="1104">
                  <c:v>6</c:v>
                </c:pt>
                <c:pt idx="1105">
                  <c:v>1</c:v>
                </c:pt>
                <c:pt idx="1106">
                  <c:v>1111</c:v>
                </c:pt>
                <c:pt idx="1107">
                  <c:v>238</c:v>
                </c:pt>
                <c:pt idx="1108">
                  <c:v>22</c:v>
                </c:pt>
                <c:pt idx="1109">
                  <c:v>3</c:v>
                </c:pt>
                <c:pt idx="1110">
                  <c:v>758</c:v>
                </c:pt>
                <c:pt idx="1111">
                  <c:v>729</c:v>
                </c:pt>
                <c:pt idx="1112">
                  <c:v>6</c:v>
                </c:pt>
                <c:pt idx="1113">
                  <c:v>29</c:v>
                </c:pt>
                <c:pt idx="1114">
                  <c:v>145</c:v>
                </c:pt>
                <c:pt idx="1115">
                  <c:v>454</c:v>
                </c:pt>
                <c:pt idx="1116">
                  <c:v>267</c:v>
                </c:pt>
                <c:pt idx="1117">
                  <c:v>1083</c:v>
                </c:pt>
                <c:pt idx="1118">
                  <c:v>37</c:v>
                </c:pt>
                <c:pt idx="1119">
                  <c:v>99</c:v>
                </c:pt>
                <c:pt idx="1120">
                  <c:v>757</c:v>
                </c:pt>
                <c:pt idx="1121">
                  <c:v>45</c:v>
                </c:pt>
                <c:pt idx="1122">
                  <c:v>172</c:v>
                </c:pt>
                <c:pt idx="1123">
                  <c:v>15</c:v>
                </c:pt>
                <c:pt idx="1124">
                  <c:v>262</c:v>
                </c:pt>
                <c:pt idx="1125">
                  <c:v>451</c:v>
                </c:pt>
                <c:pt idx="1126">
                  <c:v>27</c:v>
                </c:pt>
                <c:pt idx="1127">
                  <c:v>15</c:v>
                </c:pt>
                <c:pt idx="1128">
                  <c:v>316</c:v>
                </c:pt>
                <c:pt idx="1129">
                  <c:v>635</c:v>
                </c:pt>
                <c:pt idx="1130">
                  <c:v>4</c:v>
                </c:pt>
                <c:pt idx="1131">
                  <c:v>406</c:v>
                </c:pt>
                <c:pt idx="1132">
                  <c:v>123</c:v>
                </c:pt>
                <c:pt idx="1133">
                  <c:v>1492</c:v>
                </c:pt>
                <c:pt idx="1134">
                  <c:v>897</c:v>
                </c:pt>
                <c:pt idx="1135">
                  <c:v>545</c:v>
                </c:pt>
                <c:pt idx="1136">
                  <c:v>957</c:v>
                </c:pt>
                <c:pt idx="1137">
                  <c:v>572</c:v>
                </c:pt>
                <c:pt idx="1138">
                  <c:v>1478</c:v>
                </c:pt>
                <c:pt idx="1139">
                  <c:v>81</c:v>
                </c:pt>
                <c:pt idx="1140">
                  <c:v>1</c:v>
                </c:pt>
                <c:pt idx="1141">
                  <c:v>1020</c:v>
                </c:pt>
                <c:pt idx="1142">
                  <c:v>502</c:v>
                </c:pt>
                <c:pt idx="1143">
                  <c:v>509</c:v>
                </c:pt>
                <c:pt idx="1144">
                  <c:v>8</c:v>
                </c:pt>
                <c:pt idx="1145">
                  <c:v>12</c:v>
                </c:pt>
                <c:pt idx="1146">
                  <c:v>631</c:v>
                </c:pt>
                <c:pt idx="1147">
                  <c:v>513</c:v>
                </c:pt>
                <c:pt idx="1148">
                  <c:v>466</c:v>
                </c:pt>
                <c:pt idx="1149">
                  <c:v>7</c:v>
                </c:pt>
                <c:pt idx="1150">
                  <c:v>73</c:v>
                </c:pt>
                <c:pt idx="1151">
                  <c:v>15</c:v>
                </c:pt>
                <c:pt idx="1152">
                  <c:v>338</c:v>
                </c:pt>
                <c:pt idx="1153">
                  <c:v>848</c:v>
                </c:pt>
                <c:pt idx="1154">
                  <c:v>202</c:v>
                </c:pt>
                <c:pt idx="1155">
                  <c:v>97</c:v>
                </c:pt>
                <c:pt idx="1156">
                  <c:v>51</c:v>
                </c:pt>
                <c:pt idx="1157">
                  <c:v>140</c:v>
                </c:pt>
                <c:pt idx="1158">
                  <c:v>309</c:v>
                </c:pt>
                <c:pt idx="1159">
                  <c:v>20</c:v>
                </c:pt>
                <c:pt idx="1160">
                  <c:v>1013</c:v>
                </c:pt>
                <c:pt idx="1161">
                  <c:v>459</c:v>
                </c:pt>
                <c:pt idx="1162">
                  <c:v>10</c:v>
                </c:pt>
                <c:pt idx="1163">
                  <c:v>948</c:v>
                </c:pt>
                <c:pt idx="1164">
                  <c:v>56</c:v>
                </c:pt>
                <c:pt idx="1165">
                  <c:v>563</c:v>
                </c:pt>
                <c:pt idx="1166">
                  <c:v>1</c:v>
                </c:pt>
                <c:pt idx="1167">
                  <c:v>110</c:v>
                </c:pt>
                <c:pt idx="1168">
                  <c:v>674</c:v>
                </c:pt>
                <c:pt idx="1169">
                  <c:v>611</c:v>
                </c:pt>
                <c:pt idx="1170">
                  <c:v>81</c:v>
                </c:pt>
                <c:pt idx="1171">
                  <c:v>16</c:v>
                </c:pt>
                <c:pt idx="1172">
                  <c:v>12</c:v>
                </c:pt>
                <c:pt idx="1173">
                  <c:v>46</c:v>
                </c:pt>
                <c:pt idx="1174">
                  <c:v>1156</c:v>
                </c:pt>
                <c:pt idx="1175">
                  <c:v>4</c:v>
                </c:pt>
                <c:pt idx="1176">
                  <c:v>115</c:v>
                </c:pt>
                <c:pt idx="1177">
                  <c:v>2</c:v>
                </c:pt>
                <c:pt idx="1178">
                  <c:v>46</c:v>
                </c:pt>
                <c:pt idx="1179">
                  <c:v>1074</c:v>
                </c:pt>
                <c:pt idx="1180">
                  <c:v>123</c:v>
                </c:pt>
                <c:pt idx="1181">
                  <c:v>402</c:v>
                </c:pt>
                <c:pt idx="1182">
                  <c:v>56</c:v>
                </c:pt>
                <c:pt idx="1183">
                  <c:v>25</c:v>
                </c:pt>
                <c:pt idx="1184">
                  <c:v>408</c:v>
                </c:pt>
                <c:pt idx="1185">
                  <c:v>560</c:v>
                </c:pt>
                <c:pt idx="1186">
                  <c:v>445</c:v>
                </c:pt>
                <c:pt idx="1187">
                  <c:v>2</c:v>
                </c:pt>
                <c:pt idx="1188">
                  <c:v>35</c:v>
                </c:pt>
                <c:pt idx="1189">
                  <c:v>7</c:v>
                </c:pt>
                <c:pt idx="1190">
                  <c:v>36</c:v>
                </c:pt>
                <c:pt idx="1191">
                  <c:v>899</c:v>
                </c:pt>
                <c:pt idx="1192">
                  <c:v>1017</c:v>
                </c:pt>
                <c:pt idx="1193">
                  <c:v>493</c:v>
                </c:pt>
                <c:pt idx="1194">
                  <c:v>21</c:v>
                </c:pt>
                <c:pt idx="1195">
                  <c:v>247</c:v>
                </c:pt>
                <c:pt idx="1196">
                  <c:v>606</c:v>
                </c:pt>
                <c:pt idx="1197">
                  <c:v>2</c:v>
                </c:pt>
                <c:pt idx="1198">
                  <c:v>312</c:v>
                </c:pt>
                <c:pt idx="1199">
                  <c:v>724</c:v>
                </c:pt>
                <c:pt idx="1200">
                  <c:v>359</c:v>
                </c:pt>
                <c:pt idx="1201">
                  <c:v>97</c:v>
                </c:pt>
                <c:pt idx="1202">
                  <c:v>2</c:v>
                </c:pt>
                <c:pt idx="1203">
                  <c:v>73</c:v>
                </c:pt>
                <c:pt idx="1204">
                  <c:v>240</c:v>
                </c:pt>
                <c:pt idx="1205">
                  <c:v>138</c:v>
                </c:pt>
                <c:pt idx="1206">
                  <c:v>73</c:v>
                </c:pt>
                <c:pt idx="1207">
                  <c:v>158</c:v>
                </c:pt>
                <c:pt idx="1208">
                  <c:v>272</c:v>
                </c:pt>
                <c:pt idx="1209">
                  <c:v>28</c:v>
                </c:pt>
                <c:pt idx="1210">
                  <c:v>8</c:v>
                </c:pt>
                <c:pt idx="1211">
                  <c:v>895</c:v>
                </c:pt>
                <c:pt idx="1212">
                  <c:v>210</c:v>
                </c:pt>
                <c:pt idx="1213">
                  <c:v>19</c:v>
                </c:pt>
                <c:pt idx="1214">
                  <c:v>547</c:v>
                </c:pt>
                <c:pt idx="1215">
                  <c:v>43</c:v>
                </c:pt>
                <c:pt idx="1216">
                  <c:v>143</c:v>
                </c:pt>
                <c:pt idx="1217">
                  <c:v>76</c:v>
                </c:pt>
                <c:pt idx="1218">
                  <c:v>833</c:v>
                </c:pt>
                <c:pt idx="1219">
                  <c:v>144</c:v>
                </c:pt>
                <c:pt idx="1220">
                  <c:v>158</c:v>
                </c:pt>
                <c:pt idx="1221">
                  <c:v>8</c:v>
                </c:pt>
                <c:pt idx="1222">
                  <c:v>203</c:v>
                </c:pt>
                <c:pt idx="1223">
                  <c:v>26</c:v>
                </c:pt>
                <c:pt idx="1224">
                  <c:v>37</c:v>
                </c:pt>
                <c:pt idx="1225">
                  <c:v>80</c:v>
                </c:pt>
                <c:pt idx="1226">
                  <c:v>2</c:v>
                </c:pt>
                <c:pt idx="1227">
                  <c:v>752</c:v>
                </c:pt>
                <c:pt idx="1228">
                  <c:v>173</c:v>
                </c:pt>
                <c:pt idx="1229">
                  <c:v>165</c:v>
                </c:pt>
                <c:pt idx="1230">
                  <c:v>614</c:v>
                </c:pt>
                <c:pt idx="1231">
                  <c:v>45</c:v>
                </c:pt>
                <c:pt idx="1232">
                  <c:v>1111</c:v>
                </c:pt>
                <c:pt idx="1233">
                  <c:v>1168</c:v>
                </c:pt>
                <c:pt idx="1234">
                  <c:v>1142</c:v>
                </c:pt>
                <c:pt idx="1235">
                  <c:v>1171</c:v>
                </c:pt>
                <c:pt idx="1236">
                  <c:v>546</c:v>
                </c:pt>
                <c:pt idx="1237">
                  <c:v>986</c:v>
                </c:pt>
                <c:pt idx="1238">
                  <c:v>493</c:v>
                </c:pt>
                <c:pt idx="1239">
                  <c:v>918</c:v>
                </c:pt>
                <c:pt idx="1240">
                  <c:v>445</c:v>
                </c:pt>
                <c:pt idx="1241">
                  <c:v>313</c:v>
                </c:pt>
                <c:pt idx="1242">
                  <c:v>40</c:v>
                </c:pt>
                <c:pt idx="1243">
                  <c:v>19</c:v>
                </c:pt>
                <c:pt idx="1244">
                  <c:v>10</c:v>
                </c:pt>
                <c:pt idx="1245">
                  <c:v>141</c:v>
                </c:pt>
                <c:pt idx="1246">
                  <c:v>191</c:v>
                </c:pt>
                <c:pt idx="1247">
                  <c:v>629</c:v>
                </c:pt>
                <c:pt idx="1248">
                  <c:v>5</c:v>
                </c:pt>
                <c:pt idx="1249">
                  <c:v>33</c:v>
                </c:pt>
                <c:pt idx="1250">
                  <c:v>425</c:v>
                </c:pt>
                <c:pt idx="1251">
                  <c:v>76</c:v>
                </c:pt>
                <c:pt idx="1252">
                  <c:v>488</c:v>
                </c:pt>
                <c:pt idx="1253">
                  <c:v>11</c:v>
                </c:pt>
                <c:pt idx="1254">
                  <c:v>62</c:v>
                </c:pt>
                <c:pt idx="1255">
                  <c:v>561</c:v>
                </c:pt>
                <c:pt idx="1256">
                  <c:v>37</c:v>
                </c:pt>
                <c:pt idx="1257">
                  <c:v>340</c:v>
                </c:pt>
                <c:pt idx="1258">
                  <c:v>22</c:v>
                </c:pt>
                <c:pt idx="1259">
                  <c:v>571</c:v>
                </c:pt>
                <c:pt idx="1260">
                  <c:v>499</c:v>
                </c:pt>
                <c:pt idx="1261">
                  <c:v>34</c:v>
                </c:pt>
                <c:pt idx="1262">
                  <c:v>18</c:v>
                </c:pt>
                <c:pt idx="1263">
                  <c:v>14</c:v>
                </c:pt>
                <c:pt idx="1264">
                  <c:v>10</c:v>
                </c:pt>
                <c:pt idx="1265">
                  <c:v>457</c:v>
                </c:pt>
                <c:pt idx="1266">
                  <c:v>25</c:v>
                </c:pt>
                <c:pt idx="1267">
                  <c:v>110</c:v>
                </c:pt>
                <c:pt idx="1268">
                  <c:v>507</c:v>
                </c:pt>
                <c:pt idx="1269">
                  <c:v>81</c:v>
                </c:pt>
                <c:pt idx="1270">
                  <c:v>378</c:v>
                </c:pt>
                <c:pt idx="1271">
                  <c:v>703</c:v>
                </c:pt>
                <c:pt idx="1272">
                  <c:v>1276</c:v>
                </c:pt>
                <c:pt idx="1273">
                  <c:v>710</c:v>
                </c:pt>
                <c:pt idx="1274">
                  <c:v>138</c:v>
                </c:pt>
                <c:pt idx="1275">
                  <c:v>255</c:v>
                </c:pt>
                <c:pt idx="1276">
                  <c:v>984</c:v>
                </c:pt>
                <c:pt idx="1277">
                  <c:v>270</c:v>
                </c:pt>
                <c:pt idx="1278">
                  <c:v>816</c:v>
                </c:pt>
                <c:pt idx="1279">
                  <c:v>28</c:v>
                </c:pt>
                <c:pt idx="1280">
                  <c:v>53</c:v>
                </c:pt>
                <c:pt idx="1281">
                  <c:v>1076</c:v>
                </c:pt>
                <c:pt idx="1282">
                  <c:v>673</c:v>
                </c:pt>
                <c:pt idx="1283">
                  <c:v>635</c:v>
                </c:pt>
                <c:pt idx="1284">
                  <c:v>14</c:v>
                </c:pt>
                <c:pt idx="1285">
                  <c:v>135</c:v>
                </c:pt>
                <c:pt idx="1286">
                  <c:v>1311</c:v>
                </c:pt>
                <c:pt idx="1287">
                  <c:v>652</c:v>
                </c:pt>
                <c:pt idx="1288">
                  <c:v>324</c:v>
                </c:pt>
                <c:pt idx="1289">
                  <c:v>410</c:v>
                </c:pt>
                <c:pt idx="1290">
                  <c:v>30</c:v>
                </c:pt>
                <c:pt idx="1291">
                  <c:v>258</c:v>
                </c:pt>
                <c:pt idx="1292">
                  <c:v>758</c:v>
                </c:pt>
                <c:pt idx="1293">
                  <c:v>768</c:v>
                </c:pt>
                <c:pt idx="1294">
                  <c:v>565</c:v>
                </c:pt>
                <c:pt idx="1295">
                  <c:v>13</c:v>
                </c:pt>
                <c:pt idx="1296">
                  <c:v>3</c:v>
                </c:pt>
                <c:pt idx="1297">
                  <c:v>835</c:v>
                </c:pt>
                <c:pt idx="1298">
                  <c:v>1</c:v>
                </c:pt>
                <c:pt idx="1299">
                  <c:v>621</c:v>
                </c:pt>
                <c:pt idx="1300">
                  <c:v>5</c:v>
                </c:pt>
                <c:pt idx="1301">
                  <c:v>20</c:v>
                </c:pt>
                <c:pt idx="1302">
                  <c:v>230</c:v>
                </c:pt>
                <c:pt idx="1303">
                  <c:v>10</c:v>
                </c:pt>
                <c:pt idx="1304">
                  <c:v>223</c:v>
                </c:pt>
                <c:pt idx="1305">
                  <c:v>191</c:v>
                </c:pt>
                <c:pt idx="1306">
                  <c:v>67</c:v>
                </c:pt>
                <c:pt idx="1307">
                  <c:v>25</c:v>
                </c:pt>
                <c:pt idx="1308">
                  <c:v>26</c:v>
                </c:pt>
                <c:pt idx="1309">
                  <c:v>909</c:v>
                </c:pt>
                <c:pt idx="1310">
                  <c:v>42</c:v>
                </c:pt>
                <c:pt idx="1311">
                  <c:v>7</c:v>
                </c:pt>
                <c:pt idx="1312">
                  <c:v>151</c:v>
                </c:pt>
                <c:pt idx="1313">
                  <c:v>647</c:v>
                </c:pt>
                <c:pt idx="1314">
                  <c:v>267</c:v>
                </c:pt>
                <c:pt idx="1315">
                  <c:v>829</c:v>
                </c:pt>
                <c:pt idx="1316">
                  <c:v>1050</c:v>
                </c:pt>
                <c:pt idx="1317">
                  <c:v>344</c:v>
                </c:pt>
                <c:pt idx="1318">
                  <c:v>12</c:v>
                </c:pt>
                <c:pt idx="1319">
                  <c:v>605</c:v>
                </c:pt>
                <c:pt idx="1320">
                  <c:v>42</c:v>
                </c:pt>
                <c:pt idx="1321">
                  <c:v>21</c:v>
                </c:pt>
                <c:pt idx="1322">
                  <c:v>789</c:v>
                </c:pt>
                <c:pt idx="1323">
                  <c:v>243</c:v>
                </c:pt>
                <c:pt idx="1324">
                  <c:v>527</c:v>
                </c:pt>
                <c:pt idx="1325">
                  <c:v>12</c:v>
                </c:pt>
                <c:pt idx="1326">
                  <c:v>581</c:v>
                </c:pt>
                <c:pt idx="1327">
                  <c:v>105</c:v>
                </c:pt>
                <c:pt idx="1328">
                  <c:v>14</c:v>
                </c:pt>
                <c:pt idx="1329">
                  <c:v>76</c:v>
                </c:pt>
                <c:pt idx="1330">
                  <c:v>293</c:v>
                </c:pt>
                <c:pt idx="1331">
                  <c:v>2</c:v>
                </c:pt>
                <c:pt idx="1332">
                  <c:v>16</c:v>
                </c:pt>
                <c:pt idx="1333">
                  <c:v>6</c:v>
                </c:pt>
                <c:pt idx="1334">
                  <c:v>0</c:v>
                </c:pt>
                <c:pt idx="1335">
                  <c:v>546</c:v>
                </c:pt>
                <c:pt idx="1336">
                  <c:v>613</c:v>
                </c:pt>
                <c:pt idx="1337">
                  <c:v>2</c:v>
                </c:pt>
                <c:pt idx="1338">
                  <c:v>29</c:v>
                </c:pt>
                <c:pt idx="1339">
                  <c:v>521</c:v>
                </c:pt>
                <c:pt idx="1340">
                  <c:v>529</c:v>
                </c:pt>
                <c:pt idx="1341">
                  <c:v>1012</c:v>
                </c:pt>
                <c:pt idx="1342">
                  <c:v>826</c:v>
                </c:pt>
                <c:pt idx="1343">
                  <c:v>11</c:v>
                </c:pt>
                <c:pt idx="1344">
                  <c:v>230</c:v>
                </c:pt>
                <c:pt idx="1345">
                  <c:v>390</c:v>
                </c:pt>
                <c:pt idx="1346">
                  <c:v>504</c:v>
                </c:pt>
                <c:pt idx="1347">
                  <c:v>964</c:v>
                </c:pt>
                <c:pt idx="1348">
                  <c:v>1</c:v>
                </c:pt>
                <c:pt idx="1349">
                  <c:v>513</c:v>
                </c:pt>
                <c:pt idx="1350">
                  <c:v>178</c:v>
                </c:pt>
                <c:pt idx="1351">
                  <c:v>22</c:v>
                </c:pt>
                <c:pt idx="1352">
                  <c:v>22</c:v>
                </c:pt>
                <c:pt idx="1353">
                  <c:v>277</c:v>
                </c:pt>
                <c:pt idx="1354">
                  <c:v>30</c:v>
                </c:pt>
                <c:pt idx="1355">
                  <c:v>3</c:v>
                </c:pt>
                <c:pt idx="1356">
                  <c:v>227</c:v>
                </c:pt>
                <c:pt idx="1357">
                  <c:v>293</c:v>
                </c:pt>
                <c:pt idx="1358">
                  <c:v>771</c:v>
                </c:pt>
                <c:pt idx="1359">
                  <c:v>757</c:v>
                </c:pt>
                <c:pt idx="1360">
                  <c:v>144</c:v>
                </c:pt>
                <c:pt idx="1361">
                  <c:v>28</c:v>
                </c:pt>
                <c:pt idx="1362">
                  <c:v>33</c:v>
                </c:pt>
                <c:pt idx="1363">
                  <c:v>10</c:v>
                </c:pt>
                <c:pt idx="1364">
                  <c:v>2</c:v>
                </c:pt>
                <c:pt idx="1365">
                  <c:v>38</c:v>
                </c:pt>
                <c:pt idx="1366">
                  <c:v>438</c:v>
                </c:pt>
                <c:pt idx="1367">
                  <c:v>68</c:v>
                </c:pt>
                <c:pt idx="1368">
                  <c:v>502</c:v>
                </c:pt>
                <c:pt idx="1369">
                  <c:v>314</c:v>
                </c:pt>
                <c:pt idx="1370">
                  <c:v>572</c:v>
                </c:pt>
                <c:pt idx="1371">
                  <c:v>479</c:v>
                </c:pt>
                <c:pt idx="1372">
                  <c:v>16</c:v>
                </c:pt>
                <c:pt idx="1373">
                  <c:v>456</c:v>
                </c:pt>
                <c:pt idx="1374">
                  <c:v>34</c:v>
                </c:pt>
                <c:pt idx="1375">
                  <c:v>2</c:v>
                </c:pt>
                <c:pt idx="1376">
                  <c:v>957</c:v>
                </c:pt>
                <c:pt idx="1377">
                  <c:v>22</c:v>
                </c:pt>
                <c:pt idx="1378">
                  <c:v>5</c:v>
                </c:pt>
                <c:pt idx="1379">
                  <c:v>231</c:v>
                </c:pt>
                <c:pt idx="1380">
                  <c:v>267</c:v>
                </c:pt>
                <c:pt idx="1381">
                  <c:v>448</c:v>
                </c:pt>
                <c:pt idx="1382">
                  <c:v>98</c:v>
                </c:pt>
                <c:pt idx="1383">
                  <c:v>13</c:v>
                </c:pt>
                <c:pt idx="1384">
                  <c:v>712</c:v>
                </c:pt>
                <c:pt idx="1385">
                  <c:v>14</c:v>
                </c:pt>
                <c:pt idx="1386">
                  <c:v>37</c:v>
                </c:pt>
                <c:pt idx="1387">
                  <c:v>1</c:v>
                </c:pt>
                <c:pt idx="1388">
                  <c:v>8</c:v>
                </c:pt>
                <c:pt idx="1389">
                  <c:v>8</c:v>
                </c:pt>
                <c:pt idx="1390">
                  <c:v>182</c:v>
                </c:pt>
                <c:pt idx="1391">
                  <c:v>284</c:v>
                </c:pt>
                <c:pt idx="1392">
                  <c:v>167</c:v>
                </c:pt>
                <c:pt idx="1393">
                  <c:v>43</c:v>
                </c:pt>
                <c:pt idx="1394">
                  <c:v>38</c:v>
                </c:pt>
                <c:pt idx="1395">
                  <c:v>245</c:v>
                </c:pt>
                <c:pt idx="1396">
                  <c:v>641</c:v>
                </c:pt>
                <c:pt idx="1397">
                  <c:v>241</c:v>
                </c:pt>
                <c:pt idx="1398">
                  <c:v>167</c:v>
                </c:pt>
                <c:pt idx="1399">
                  <c:v>593</c:v>
                </c:pt>
                <c:pt idx="1400">
                  <c:v>5</c:v>
                </c:pt>
                <c:pt idx="1401">
                  <c:v>4</c:v>
                </c:pt>
                <c:pt idx="1402">
                  <c:v>224</c:v>
                </c:pt>
                <c:pt idx="1403">
                  <c:v>464</c:v>
                </c:pt>
                <c:pt idx="1404">
                  <c:v>1285</c:v>
                </c:pt>
                <c:pt idx="1405">
                  <c:v>207</c:v>
                </c:pt>
                <c:pt idx="1406">
                  <c:v>100</c:v>
                </c:pt>
                <c:pt idx="1407">
                  <c:v>17</c:v>
                </c:pt>
                <c:pt idx="1408">
                  <c:v>387</c:v>
                </c:pt>
                <c:pt idx="1409">
                  <c:v>35</c:v>
                </c:pt>
                <c:pt idx="1410">
                  <c:v>14</c:v>
                </c:pt>
                <c:pt idx="1411">
                  <c:v>1</c:v>
                </c:pt>
                <c:pt idx="1412">
                  <c:v>675</c:v>
                </c:pt>
                <c:pt idx="1413">
                  <c:v>99</c:v>
                </c:pt>
                <c:pt idx="1414">
                  <c:v>518</c:v>
                </c:pt>
                <c:pt idx="1415">
                  <c:v>1073</c:v>
                </c:pt>
                <c:pt idx="1416">
                  <c:v>783</c:v>
                </c:pt>
                <c:pt idx="1417">
                  <c:v>23</c:v>
                </c:pt>
                <c:pt idx="1418">
                  <c:v>656</c:v>
                </c:pt>
                <c:pt idx="1419">
                  <c:v>537</c:v>
                </c:pt>
                <c:pt idx="1420">
                  <c:v>656</c:v>
                </c:pt>
                <c:pt idx="1421">
                  <c:v>279</c:v>
                </c:pt>
                <c:pt idx="1422">
                  <c:v>163</c:v>
                </c:pt>
                <c:pt idx="1423">
                  <c:v>24</c:v>
                </c:pt>
                <c:pt idx="1424">
                  <c:v>479</c:v>
                </c:pt>
                <c:pt idx="1425">
                  <c:v>17</c:v>
                </c:pt>
                <c:pt idx="1426">
                  <c:v>635</c:v>
                </c:pt>
                <c:pt idx="1427">
                  <c:v>43</c:v>
                </c:pt>
                <c:pt idx="1428">
                  <c:v>109</c:v>
                </c:pt>
                <c:pt idx="1429">
                  <c:v>739</c:v>
                </c:pt>
                <c:pt idx="1430">
                  <c:v>189</c:v>
                </c:pt>
                <c:pt idx="1431">
                  <c:v>1200</c:v>
                </c:pt>
                <c:pt idx="1432">
                  <c:v>8</c:v>
                </c:pt>
                <c:pt idx="1433">
                  <c:v>194</c:v>
                </c:pt>
                <c:pt idx="1434">
                  <c:v>3</c:v>
                </c:pt>
                <c:pt idx="1435">
                  <c:v>604</c:v>
                </c:pt>
                <c:pt idx="1436">
                  <c:v>888</c:v>
                </c:pt>
                <c:pt idx="1437">
                  <c:v>483</c:v>
                </c:pt>
                <c:pt idx="1438">
                  <c:v>432</c:v>
                </c:pt>
                <c:pt idx="1439">
                  <c:v>897</c:v>
                </c:pt>
                <c:pt idx="1440">
                  <c:v>3</c:v>
                </c:pt>
                <c:pt idx="1441">
                  <c:v>445</c:v>
                </c:pt>
                <c:pt idx="1442">
                  <c:v>953</c:v>
                </c:pt>
                <c:pt idx="1443">
                  <c:v>483</c:v>
                </c:pt>
                <c:pt idx="1444">
                  <c:v>205</c:v>
                </c:pt>
                <c:pt idx="1445">
                  <c:v>833</c:v>
                </c:pt>
                <c:pt idx="1446">
                  <c:v>395</c:v>
                </c:pt>
                <c:pt idx="1447">
                  <c:v>43</c:v>
                </c:pt>
                <c:pt idx="1448">
                  <c:v>4</c:v>
                </c:pt>
                <c:pt idx="1449">
                  <c:v>686</c:v>
                </c:pt>
                <c:pt idx="1450">
                  <c:v>88</c:v>
                </c:pt>
                <c:pt idx="1451">
                  <c:v>209</c:v>
                </c:pt>
                <c:pt idx="1452">
                  <c:v>12</c:v>
                </c:pt>
                <c:pt idx="1453">
                  <c:v>381</c:v>
                </c:pt>
                <c:pt idx="1454">
                  <c:v>35</c:v>
                </c:pt>
                <c:pt idx="1455">
                  <c:v>24</c:v>
                </c:pt>
                <c:pt idx="1456">
                  <c:v>375</c:v>
                </c:pt>
                <c:pt idx="1457">
                  <c:v>172</c:v>
                </c:pt>
                <c:pt idx="1458">
                  <c:v>9</c:v>
                </c:pt>
                <c:pt idx="1459">
                  <c:v>54</c:v>
                </c:pt>
                <c:pt idx="1460">
                  <c:v>792</c:v>
                </c:pt>
                <c:pt idx="1461">
                  <c:v>722</c:v>
                </c:pt>
                <c:pt idx="1462">
                  <c:v>10</c:v>
                </c:pt>
                <c:pt idx="1463">
                  <c:v>459</c:v>
                </c:pt>
                <c:pt idx="1464">
                  <c:v>55</c:v>
                </c:pt>
                <c:pt idx="1465">
                  <c:v>496</c:v>
                </c:pt>
                <c:pt idx="1466">
                  <c:v>2</c:v>
                </c:pt>
                <c:pt idx="1467">
                  <c:v>48</c:v>
                </c:pt>
                <c:pt idx="1468">
                  <c:v>505</c:v>
                </c:pt>
                <c:pt idx="1469">
                  <c:v>344</c:v>
                </c:pt>
                <c:pt idx="1470">
                  <c:v>39</c:v>
                </c:pt>
                <c:pt idx="1471">
                  <c:v>199</c:v>
                </c:pt>
                <c:pt idx="1472">
                  <c:v>12</c:v>
                </c:pt>
                <c:pt idx="1473">
                  <c:v>908</c:v>
                </c:pt>
                <c:pt idx="1474">
                  <c:v>736</c:v>
                </c:pt>
                <c:pt idx="1475">
                  <c:v>79</c:v>
                </c:pt>
                <c:pt idx="1476">
                  <c:v>260</c:v>
                </c:pt>
                <c:pt idx="1477">
                  <c:v>81</c:v>
                </c:pt>
                <c:pt idx="1478">
                  <c:v>10</c:v>
                </c:pt>
                <c:pt idx="1479">
                  <c:v>13</c:v>
                </c:pt>
                <c:pt idx="1480">
                  <c:v>347</c:v>
                </c:pt>
                <c:pt idx="1481">
                  <c:v>5</c:v>
                </c:pt>
                <c:pt idx="1482">
                  <c:v>448</c:v>
                </c:pt>
                <c:pt idx="1483">
                  <c:v>4</c:v>
                </c:pt>
                <c:pt idx="1484">
                  <c:v>570</c:v>
                </c:pt>
                <c:pt idx="1485">
                  <c:v>292</c:v>
                </c:pt>
                <c:pt idx="1486">
                  <c:v>23</c:v>
                </c:pt>
                <c:pt idx="1487">
                  <c:v>34</c:v>
                </c:pt>
                <c:pt idx="1488">
                  <c:v>21</c:v>
                </c:pt>
                <c:pt idx="1489">
                  <c:v>341</c:v>
                </c:pt>
                <c:pt idx="1490">
                  <c:v>336</c:v>
                </c:pt>
                <c:pt idx="1491">
                  <c:v>6</c:v>
                </c:pt>
                <c:pt idx="1492">
                  <c:v>161</c:v>
                </c:pt>
                <c:pt idx="1493">
                  <c:v>712</c:v>
                </c:pt>
                <c:pt idx="1494">
                  <c:v>25</c:v>
                </c:pt>
                <c:pt idx="1495">
                  <c:v>96</c:v>
                </c:pt>
                <c:pt idx="1496">
                  <c:v>297</c:v>
                </c:pt>
                <c:pt idx="1497">
                  <c:v>393</c:v>
                </c:pt>
                <c:pt idx="1498">
                  <c:v>797</c:v>
                </c:pt>
                <c:pt idx="1499">
                  <c:v>113</c:v>
                </c:pt>
                <c:pt idx="1500">
                  <c:v>17</c:v>
                </c:pt>
                <c:pt idx="1501">
                  <c:v>56</c:v>
                </c:pt>
                <c:pt idx="1502">
                  <c:v>342</c:v>
                </c:pt>
                <c:pt idx="1503">
                  <c:v>494</c:v>
                </c:pt>
                <c:pt idx="1504">
                  <c:v>216</c:v>
                </c:pt>
                <c:pt idx="1505">
                  <c:v>211</c:v>
                </c:pt>
                <c:pt idx="1506">
                  <c:v>11</c:v>
                </c:pt>
                <c:pt idx="1507">
                  <c:v>96</c:v>
                </c:pt>
                <c:pt idx="1508">
                  <c:v>8</c:v>
                </c:pt>
                <c:pt idx="1509">
                  <c:v>85</c:v>
                </c:pt>
                <c:pt idx="1510">
                  <c:v>111</c:v>
                </c:pt>
                <c:pt idx="1511">
                  <c:v>240</c:v>
                </c:pt>
                <c:pt idx="1512">
                  <c:v>1332</c:v>
                </c:pt>
                <c:pt idx="1513">
                  <c:v>64</c:v>
                </c:pt>
                <c:pt idx="1514">
                  <c:v>13</c:v>
                </c:pt>
                <c:pt idx="1515">
                  <c:v>958</c:v>
                </c:pt>
                <c:pt idx="1516">
                  <c:v>19</c:v>
                </c:pt>
                <c:pt idx="1517">
                  <c:v>520</c:v>
                </c:pt>
                <c:pt idx="1518">
                  <c:v>1000</c:v>
                </c:pt>
                <c:pt idx="1519">
                  <c:v>157</c:v>
                </c:pt>
                <c:pt idx="1520">
                  <c:v>39</c:v>
                </c:pt>
                <c:pt idx="1521">
                  <c:v>68</c:v>
                </c:pt>
                <c:pt idx="1522">
                  <c:v>928</c:v>
                </c:pt>
                <c:pt idx="1523">
                  <c:v>67</c:v>
                </c:pt>
                <c:pt idx="1524">
                  <c:v>420</c:v>
                </c:pt>
                <c:pt idx="1525">
                  <c:v>209</c:v>
                </c:pt>
                <c:pt idx="1526">
                  <c:v>77</c:v>
                </c:pt>
                <c:pt idx="1527">
                  <c:v>245</c:v>
                </c:pt>
                <c:pt idx="1528">
                  <c:v>1032</c:v>
                </c:pt>
                <c:pt idx="1529">
                  <c:v>22</c:v>
                </c:pt>
                <c:pt idx="1530">
                  <c:v>84</c:v>
                </c:pt>
                <c:pt idx="1531">
                  <c:v>5</c:v>
                </c:pt>
                <c:pt idx="1532">
                  <c:v>901</c:v>
                </c:pt>
                <c:pt idx="1533">
                  <c:v>6</c:v>
                </c:pt>
                <c:pt idx="1534">
                  <c:v>67</c:v>
                </c:pt>
                <c:pt idx="1535">
                  <c:v>99</c:v>
                </c:pt>
                <c:pt idx="1536">
                  <c:v>144</c:v>
                </c:pt>
                <c:pt idx="1537">
                  <c:v>143</c:v>
                </c:pt>
                <c:pt idx="1538">
                  <c:v>39</c:v>
                </c:pt>
                <c:pt idx="1539">
                  <c:v>11</c:v>
                </c:pt>
                <c:pt idx="1540">
                  <c:v>102</c:v>
                </c:pt>
                <c:pt idx="1541">
                  <c:v>1</c:v>
                </c:pt>
                <c:pt idx="1542">
                  <c:v>275</c:v>
                </c:pt>
                <c:pt idx="1543">
                  <c:v>166</c:v>
                </c:pt>
                <c:pt idx="1544">
                  <c:v>67</c:v>
                </c:pt>
                <c:pt idx="1545">
                  <c:v>5</c:v>
                </c:pt>
                <c:pt idx="1546">
                  <c:v>817</c:v>
                </c:pt>
                <c:pt idx="1547">
                  <c:v>30</c:v>
                </c:pt>
                <c:pt idx="1548">
                  <c:v>5</c:v>
                </c:pt>
                <c:pt idx="1549">
                  <c:v>562</c:v>
                </c:pt>
                <c:pt idx="1550">
                  <c:v>218</c:v>
                </c:pt>
                <c:pt idx="1551">
                  <c:v>15</c:v>
                </c:pt>
                <c:pt idx="1552">
                  <c:v>6</c:v>
                </c:pt>
                <c:pt idx="1553">
                  <c:v>554</c:v>
                </c:pt>
                <c:pt idx="1554">
                  <c:v>30</c:v>
                </c:pt>
                <c:pt idx="1555">
                  <c:v>152</c:v>
                </c:pt>
                <c:pt idx="1556">
                  <c:v>154</c:v>
                </c:pt>
                <c:pt idx="1557">
                  <c:v>350</c:v>
                </c:pt>
                <c:pt idx="1558">
                  <c:v>182</c:v>
                </c:pt>
                <c:pt idx="1559">
                  <c:v>244</c:v>
                </c:pt>
                <c:pt idx="1560">
                  <c:v>709</c:v>
                </c:pt>
                <c:pt idx="1561">
                  <c:v>173</c:v>
                </c:pt>
                <c:pt idx="1562">
                  <c:v>293</c:v>
                </c:pt>
                <c:pt idx="1563">
                  <c:v>471</c:v>
                </c:pt>
                <c:pt idx="1564">
                  <c:v>11</c:v>
                </c:pt>
                <c:pt idx="1565">
                  <c:v>350</c:v>
                </c:pt>
                <c:pt idx="1566">
                  <c:v>13</c:v>
                </c:pt>
                <c:pt idx="1567">
                  <c:v>68</c:v>
                </c:pt>
                <c:pt idx="1568">
                  <c:v>526</c:v>
                </c:pt>
                <c:pt idx="1569">
                  <c:v>6</c:v>
                </c:pt>
                <c:pt idx="1570">
                  <c:v>684</c:v>
                </c:pt>
                <c:pt idx="1571">
                  <c:v>12</c:v>
                </c:pt>
                <c:pt idx="1572">
                  <c:v>641</c:v>
                </c:pt>
                <c:pt idx="1573">
                  <c:v>233</c:v>
                </c:pt>
                <c:pt idx="1574">
                  <c:v>197</c:v>
                </c:pt>
                <c:pt idx="1575">
                  <c:v>98</c:v>
                </c:pt>
                <c:pt idx="1576">
                  <c:v>198</c:v>
                </c:pt>
                <c:pt idx="1577">
                  <c:v>68</c:v>
                </c:pt>
                <c:pt idx="1578">
                  <c:v>15</c:v>
                </c:pt>
                <c:pt idx="1579">
                  <c:v>940</c:v>
                </c:pt>
                <c:pt idx="1580">
                  <c:v>18</c:v>
                </c:pt>
                <c:pt idx="1581">
                  <c:v>224</c:v>
                </c:pt>
                <c:pt idx="1582">
                  <c:v>209</c:v>
                </c:pt>
                <c:pt idx="1583">
                  <c:v>161</c:v>
                </c:pt>
                <c:pt idx="1584">
                  <c:v>820</c:v>
                </c:pt>
                <c:pt idx="1585">
                  <c:v>179</c:v>
                </c:pt>
                <c:pt idx="1586">
                  <c:v>141</c:v>
                </c:pt>
                <c:pt idx="1587">
                  <c:v>967</c:v>
                </c:pt>
                <c:pt idx="1588">
                  <c:v>620</c:v>
                </c:pt>
                <c:pt idx="1589">
                  <c:v>6</c:v>
                </c:pt>
                <c:pt idx="1590">
                  <c:v>1245</c:v>
                </c:pt>
                <c:pt idx="1591">
                  <c:v>9</c:v>
                </c:pt>
                <c:pt idx="1592">
                  <c:v>8</c:v>
                </c:pt>
                <c:pt idx="1593">
                  <c:v>1285</c:v>
                </c:pt>
                <c:pt idx="1594">
                  <c:v>819</c:v>
                </c:pt>
                <c:pt idx="1595">
                  <c:v>101</c:v>
                </c:pt>
                <c:pt idx="1596">
                  <c:v>10</c:v>
                </c:pt>
                <c:pt idx="1597">
                  <c:v>350</c:v>
                </c:pt>
                <c:pt idx="1598">
                  <c:v>18</c:v>
                </c:pt>
                <c:pt idx="1599">
                  <c:v>24</c:v>
                </c:pt>
                <c:pt idx="1600">
                  <c:v>658</c:v>
                </c:pt>
                <c:pt idx="1601">
                  <c:v>734</c:v>
                </c:pt>
                <c:pt idx="1602">
                  <c:v>1285</c:v>
                </c:pt>
                <c:pt idx="1603">
                  <c:v>505</c:v>
                </c:pt>
                <c:pt idx="1604">
                  <c:v>400</c:v>
                </c:pt>
                <c:pt idx="1605">
                  <c:v>346</c:v>
                </c:pt>
                <c:pt idx="1606">
                  <c:v>9</c:v>
                </c:pt>
                <c:pt idx="1607">
                  <c:v>53</c:v>
                </c:pt>
                <c:pt idx="1608">
                  <c:v>1239</c:v>
                </c:pt>
                <c:pt idx="1609">
                  <c:v>46</c:v>
                </c:pt>
                <c:pt idx="1610">
                  <c:v>714</c:v>
                </c:pt>
                <c:pt idx="1611">
                  <c:v>22</c:v>
                </c:pt>
                <c:pt idx="1612">
                  <c:v>120</c:v>
                </c:pt>
                <c:pt idx="1613">
                  <c:v>1184</c:v>
                </c:pt>
                <c:pt idx="1614">
                  <c:v>31</c:v>
                </c:pt>
                <c:pt idx="1615">
                  <c:v>595</c:v>
                </c:pt>
                <c:pt idx="1616">
                  <c:v>199</c:v>
                </c:pt>
                <c:pt idx="1617">
                  <c:v>3</c:v>
                </c:pt>
                <c:pt idx="1618">
                  <c:v>5</c:v>
                </c:pt>
                <c:pt idx="1619">
                  <c:v>1</c:v>
                </c:pt>
                <c:pt idx="1620">
                  <c:v>48</c:v>
                </c:pt>
                <c:pt idx="1621">
                  <c:v>423</c:v>
                </c:pt>
                <c:pt idx="1622">
                  <c:v>572</c:v>
                </c:pt>
                <c:pt idx="1623">
                  <c:v>241</c:v>
                </c:pt>
                <c:pt idx="1624">
                  <c:v>565</c:v>
                </c:pt>
                <c:pt idx="1625">
                  <c:v>7</c:v>
                </c:pt>
                <c:pt idx="1626">
                  <c:v>10</c:v>
                </c:pt>
                <c:pt idx="1627">
                  <c:v>202</c:v>
                </c:pt>
                <c:pt idx="1628">
                  <c:v>30</c:v>
                </c:pt>
                <c:pt idx="1629">
                  <c:v>28</c:v>
                </c:pt>
                <c:pt idx="1630">
                  <c:v>285</c:v>
                </c:pt>
                <c:pt idx="1631">
                  <c:v>16</c:v>
                </c:pt>
                <c:pt idx="1632">
                  <c:v>117</c:v>
                </c:pt>
                <c:pt idx="1633">
                  <c:v>4</c:v>
                </c:pt>
                <c:pt idx="1634">
                  <c:v>1023</c:v>
                </c:pt>
                <c:pt idx="1635">
                  <c:v>34</c:v>
                </c:pt>
                <c:pt idx="1636">
                  <c:v>233</c:v>
                </c:pt>
                <c:pt idx="1637">
                  <c:v>51</c:v>
                </c:pt>
                <c:pt idx="1638">
                  <c:v>53</c:v>
                </c:pt>
                <c:pt idx="1639">
                  <c:v>482</c:v>
                </c:pt>
                <c:pt idx="1640">
                  <c:v>28</c:v>
                </c:pt>
                <c:pt idx="1641">
                  <c:v>318</c:v>
                </c:pt>
                <c:pt idx="1642">
                  <c:v>85</c:v>
                </c:pt>
                <c:pt idx="1643">
                  <c:v>6</c:v>
                </c:pt>
                <c:pt idx="1644">
                  <c:v>158</c:v>
                </c:pt>
                <c:pt idx="1645">
                  <c:v>22</c:v>
                </c:pt>
                <c:pt idx="1646">
                  <c:v>508</c:v>
                </c:pt>
                <c:pt idx="1647">
                  <c:v>1</c:v>
                </c:pt>
                <c:pt idx="1648">
                  <c:v>428</c:v>
                </c:pt>
                <c:pt idx="1649">
                  <c:v>14</c:v>
                </c:pt>
                <c:pt idx="1650">
                  <c:v>352</c:v>
                </c:pt>
                <c:pt idx="1651">
                  <c:v>16</c:v>
                </c:pt>
                <c:pt idx="1652">
                  <c:v>863</c:v>
                </c:pt>
                <c:pt idx="1653">
                  <c:v>98</c:v>
                </c:pt>
                <c:pt idx="1654">
                  <c:v>40</c:v>
                </c:pt>
                <c:pt idx="1655">
                  <c:v>897</c:v>
                </c:pt>
                <c:pt idx="1656">
                  <c:v>1</c:v>
                </c:pt>
                <c:pt idx="1657">
                  <c:v>557</c:v>
                </c:pt>
                <c:pt idx="1658">
                  <c:v>4</c:v>
                </c:pt>
                <c:pt idx="1659">
                  <c:v>594</c:v>
                </c:pt>
                <c:pt idx="1660">
                  <c:v>79</c:v>
                </c:pt>
                <c:pt idx="1661">
                  <c:v>15</c:v>
                </c:pt>
                <c:pt idx="1662">
                  <c:v>138</c:v>
                </c:pt>
                <c:pt idx="1663">
                  <c:v>111</c:v>
                </c:pt>
                <c:pt idx="1664">
                  <c:v>1478</c:v>
                </c:pt>
                <c:pt idx="1665">
                  <c:v>1</c:v>
                </c:pt>
                <c:pt idx="1666">
                  <c:v>378</c:v>
                </c:pt>
                <c:pt idx="1667">
                  <c:v>3</c:v>
                </c:pt>
                <c:pt idx="1668">
                  <c:v>1</c:v>
                </c:pt>
                <c:pt idx="1669">
                  <c:v>447</c:v>
                </c:pt>
                <c:pt idx="1670">
                  <c:v>134</c:v>
                </c:pt>
                <c:pt idx="1671">
                  <c:v>980</c:v>
                </c:pt>
                <c:pt idx="1672">
                  <c:v>18</c:v>
                </c:pt>
                <c:pt idx="1673">
                  <c:v>329</c:v>
                </c:pt>
                <c:pt idx="1674">
                  <c:v>135</c:v>
                </c:pt>
                <c:pt idx="1675">
                  <c:v>56</c:v>
                </c:pt>
                <c:pt idx="1676">
                  <c:v>6</c:v>
                </c:pt>
                <c:pt idx="1677">
                  <c:v>7</c:v>
                </c:pt>
                <c:pt idx="1678">
                  <c:v>7</c:v>
                </c:pt>
                <c:pt idx="1679">
                  <c:v>556</c:v>
                </c:pt>
                <c:pt idx="1680">
                  <c:v>9</c:v>
                </c:pt>
                <c:pt idx="1681">
                  <c:v>454</c:v>
                </c:pt>
                <c:pt idx="1682">
                  <c:v>734</c:v>
                </c:pt>
                <c:pt idx="1683">
                  <c:v>9</c:v>
                </c:pt>
                <c:pt idx="1684">
                  <c:v>6</c:v>
                </c:pt>
                <c:pt idx="1685">
                  <c:v>14</c:v>
                </c:pt>
                <c:pt idx="1686">
                  <c:v>1</c:v>
                </c:pt>
                <c:pt idx="1687">
                  <c:v>20</c:v>
                </c:pt>
                <c:pt idx="1688">
                  <c:v>5</c:v>
                </c:pt>
                <c:pt idx="1689">
                  <c:v>284</c:v>
                </c:pt>
                <c:pt idx="1690">
                  <c:v>795</c:v>
                </c:pt>
                <c:pt idx="1691">
                  <c:v>350</c:v>
                </c:pt>
                <c:pt idx="1692">
                  <c:v>8</c:v>
                </c:pt>
                <c:pt idx="1693">
                  <c:v>24</c:v>
                </c:pt>
                <c:pt idx="1694">
                  <c:v>40</c:v>
                </c:pt>
                <c:pt idx="1695">
                  <c:v>239</c:v>
                </c:pt>
                <c:pt idx="1696">
                  <c:v>615</c:v>
                </c:pt>
                <c:pt idx="1697">
                  <c:v>526</c:v>
                </c:pt>
                <c:pt idx="1698">
                  <c:v>8</c:v>
                </c:pt>
                <c:pt idx="1699">
                  <c:v>1296</c:v>
                </c:pt>
                <c:pt idx="1700">
                  <c:v>30</c:v>
                </c:pt>
                <c:pt idx="1701">
                  <c:v>11</c:v>
                </c:pt>
                <c:pt idx="1702">
                  <c:v>351</c:v>
                </c:pt>
                <c:pt idx="1703">
                  <c:v>127</c:v>
                </c:pt>
                <c:pt idx="1704">
                  <c:v>5</c:v>
                </c:pt>
                <c:pt idx="1705">
                  <c:v>604</c:v>
                </c:pt>
                <c:pt idx="1706">
                  <c:v>376</c:v>
                </c:pt>
                <c:pt idx="1707">
                  <c:v>201</c:v>
                </c:pt>
                <c:pt idx="1708">
                  <c:v>112</c:v>
                </c:pt>
                <c:pt idx="1709">
                  <c:v>55</c:v>
                </c:pt>
                <c:pt idx="1710">
                  <c:v>421</c:v>
                </c:pt>
                <c:pt idx="1711">
                  <c:v>412</c:v>
                </c:pt>
                <c:pt idx="1712">
                  <c:v>48</c:v>
                </c:pt>
                <c:pt idx="1713">
                  <c:v>245</c:v>
                </c:pt>
                <c:pt idx="1714">
                  <c:v>9</c:v>
                </c:pt>
                <c:pt idx="1715">
                  <c:v>183</c:v>
                </c:pt>
                <c:pt idx="1716">
                  <c:v>15</c:v>
                </c:pt>
                <c:pt idx="1717">
                  <c:v>19</c:v>
                </c:pt>
                <c:pt idx="1718">
                  <c:v>252</c:v>
                </c:pt>
                <c:pt idx="1719">
                  <c:v>5</c:v>
                </c:pt>
                <c:pt idx="1720">
                  <c:v>84</c:v>
                </c:pt>
                <c:pt idx="1721">
                  <c:v>750</c:v>
                </c:pt>
                <c:pt idx="1722">
                  <c:v>11</c:v>
                </c:pt>
                <c:pt idx="1723">
                  <c:v>244</c:v>
                </c:pt>
                <c:pt idx="1724">
                  <c:v>5</c:v>
                </c:pt>
                <c:pt idx="1725">
                  <c:v>121</c:v>
                </c:pt>
                <c:pt idx="1726">
                  <c:v>399</c:v>
                </c:pt>
                <c:pt idx="1727">
                  <c:v>90</c:v>
                </c:pt>
                <c:pt idx="1728">
                  <c:v>7</c:v>
                </c:pt>
                <c:pt idx="1729">
                  <c:v>9</c:v>
                </c:pt>
                <c:pt idx="1730">
                  <c:v>565</c:v>
                </c:pt>
                <c:pt idx="1731">
                  <c:v>1149</c:v>
                </c:pt>
                <c:pt idx="1732">
                  <c:v>32</c:v>
                </c:pt>
                <c:pt idx="1733">
                  <c:v>556</c:v>
                </c:pt>
                <c:pt idx="1734">
                  <c:v>11</c:v>
                </c:pt>
                <c:pt idx="1735">
                  <c:v>77</c:v>
                </c:pt>
                <c:pt idx="1736">
                  <c:v>587</c:v>
                </c:pt>
                <c:pt idx="1737">
                  <c:v>1298</c:v>
                </c:pt>
                <c:pt idx="1738">
                  <c:v>29</c:v>
                </c:pt>
                <c:pt idx="1739">
                  <c:v>800</c:v>
                </c:pt>
                <c:pt idx="1740">
                  <c:v>20</c:v>
                </c:pt>
                <c:pt idx="1741">
                  <c:v>14</c:v>
                </c:pt>
                <c:pt idx="1742">
                  <c:v>482</c:v>
                </c:pt>
                <c:pt idx="1743">
                  <c:v>280</c:v>
                </c:pt>
                <c:pt idx="1744">
                  <c:v>39</c:v>
                </c:pt>
                <c:pt idx="1745">
                  <c:v>56</c:v>
                </c:pt>
                <c:pt idx="1746">
                  <c:v>378</c:v>
                </c:pt>
                <c:pt idx="1747">
                  <c:v>296</c:v>
                </c:pt>
                <c:pt idx="1748">
                  <c:v>301</c:v>
                </c:pt>
                <c:pt idx="1749">
                  <c:v>35</c:v>
                </c:pt>
                <c:pt idx="1750">
                  <c:v>70</c:v>
                </c:pt>
                <c:pt idx="1751">
                  <c:v>437</c:v>
                </c:pt>
                <c:pt idx="1752">
                  <c:v>283</c:v>
                </c:pt>
                <c:pt idx="1753">
                  <c:v>12</c:v>
                </c:pt>
                <c:pt idx="1754">
                  <c:v>230</c:v>
                </c:pt>
                <c:pt idx="1755">
                  <c:v>37</c:v>
                </c:pt>
                <c:pt idx="1756">
                  <c:v>15</c:v>
                </c:pt>
                <c:pt idx="1757">
                  <c:v>387</c:v>
                </c:pt>
                <c:pt idx="1758">
                  <c:v>516</c:v>
                </c:pt>
                <c:pt idx="1759">
                  <c:v>864</c:v>
                </c:pt>
                <c:pt idx="1760">
                  <c:v>75</c:v>
                </c:pt>
                <c:pt idx="1761">
                  <c:v>132</c:v>
                </c:pt>
                <c:pt idx="1762">
                  <c:v>155</c:v>
                </c:pt>
                <c:pt idx="1763">
                  <c:v>347</c:v>
                </c:pt>
                <c:pt idx="1764">
                  <c:v>392</c:v>
                </c:pt>
                <c:pt idx="1765">
                  <c:v>217</c:v>
                </c:pt>
                <c:pt idx="1766">
                  <c:v>194</c:v>
                </c:pt>
                <c:pt idx="1767">
                  <c:v>201</c:v>
                </c:pt>
                <c:pt idx="1768">
                  <c:v>9</c:v>
                </c:pt>
                <c:pt idx="1769">
                  <c:v>448</c:v>
                </c:pt>
                <c:pt idx="1770">
                  <c:v>514</c:v>
                </c:pt>
                <c:pt idx="1771">
                  <c:v>512</c:v>
                </c:pt>
                <c:pt idx="1772">
                  <c:v>812</c:v>
                </c:pt>
                <c:pt idx="1773">
                  <c:v>960</c:v>
                </c:pt>
                <c:pt idx="1774">
                  <c:v>26</c:v>
                </c:pt>
                <c:pt idx="1775">
                  <c:v>382</c:v>
                </c:pt>
                <c:pt idx="1776">
                  <c:v>171</c:v>
                </c:pt>
                <c:pt idx="1777">
                  <c:v>397</c:v>
                </c:pt>
                <c:pt idx="1778">
                  <c:v>27</c:v>
                </c:pt>
                <c:pt idx="1779">
                  <c:v>35</c:v>
                </c:pt>
                <c:pt idx="1780">
                  <c:v>480</c:v>
                </c:pt>
                <c:pt idx="1781">
                  <c:v>26</c:v>
                </c:pt>
                <c:pt idx="1782">
                  <c:v>548</c:v>
                </c:pt>
                <c:pt idx="1783">
                  <c:v>371</c:v>
                </c:pt>
                <c:pt idx="1784">
                  <c:v>14</c:v>
                </c:pt>
                <c:pt idx="1785">
                  <c:v>1</c:v>
                </c:pt>
                <c:pt idx="1786">
                  <c:v>806</c:v>
                </c:pt>
                <c:pt idx="1787">
                  <c:v>230</c:v>
                </c:pt>
                <c:pt idx="1788">
                  <c:v>968</c:v>
                </c:pt>
                <c:pt idx="1789">
                  <c:v>39</c:v>
                </c:pt>
                <c:pt idx="1790">
                  <c:v>707</c:v>
                </c:pt>
                <c:pt idx="1791">
                  <c:v>1060</c:v>
                </c:pt>
                <c:pt idx="1792">
                  <c:v>823</c:v>
                </c:pt>
                <c:pt idx="1793">
                  <c:v>155</c:v>
                </c:pt>
                <c:pt idx="1794">
                  <c:v>38</c:v>
                </c:pt>
                <c:pt idx="1795">
                  <c:v>4</c:v>
                </c:pt>
                <c:pt idx="1796">
                  <c:v>313</c:v>
                </c:pt>
                <c:pt idx="1797">
                  <c:v>244</c:v>
                </c:pt>
                <c:pt idx="1798">
                  <c:v>208</c:v>
                </c:pt>
                <c:pt idx="1799">
                  <c:v>747</c:v>
                </c:pt>
                <c:pt idx="1800">
                  <c:v>1218</c:v>
                </c:pt>
                <c:pt idx="1801">
                  <c:v>13</c:v>
                </c:pt>
                <c:pt idx="1802">
                  <c:v>51</c:v>
                </c:pt>
                <c:pt idx="1803">
                  <c:v>604</c:v>
                </c:pt>
                <c:pt idx="1804">
                  <c:v>52</c:v>
                </c:pt>
                <c:pt idx="1805">
                  <c:v>418</c:v>
                </c:pt>
                <c:pt idx="1806">
                  <c:v>387</c:v>
                </c:pt>
                <c:pt idx="1807">
                  <c:v>465</c:v>
                </c:pt>
                <c:pt idx="1808">
                  <c:v>452</c:v>
                </c:pt>
                <c:pt idx="1809">
                  <c:v>32</c:v>
                </c:pt>
                <c:pt idx="1810">
                  <c:v>371</c:v>
                </c:pt>
                <c:pt idx="1811">
                  <c:v>491</c:v>
                </c:pt>
                <c:pt idx="1812">
                  <c:v>829</c:v>
                </c:pt>
                <c:pt idx="1813">
                  <c:v>1205</c:v>
                </c:pt>
                <c:pt idx="1814">
                  <c:v>4</c:v>
                </c:pt>
                <c:pt idx="1815">
                  <c:v>179</c:v>
                </c:pt>
                <c:pt idx="1816">
                  <c:v>378</c:v>
                </c:pt>
                <c:pt idx="1817">
                  <c:v>23</c:v>
                </c:pt>
                <c:pt idx="1818">
                  <c:v>576</c:v>
                </c:pt>
                <c:pt idx="1819">
                  <c:v>825</c:v>
                </c:pt>
                <c:pt idx="1820">
                  <c:v>7</c:v>
                </c:pt>
                <c:pt idx="1821">
                  <c:v>92</c:v>
                </c:pt>
                <c:pt idx="1822">
                  <c:v>458</c:v>
                </c:pt>
                <c:pt idx="1823">
                  <c:v>836</c:v>
                </c:pt>
                <c:pt idx="1824">
                  <c:v>171</c:v>
                </c:pt>
                <c:pt idx="1825">
                  <c:v>493</c:v>
                </c:pt>
                <c:pt idx="1826">
                  <c:v>1349</c:v>
                </c:pt>
                <c:pt idx="1827">
                  <c:v>20</c:v>
                </c:pt>
                <c:pt idx="1828">
                  <c:v>423</c:v>
                </c:pt>
                <c:pt idx="1829">
                  <c:v>925</c:v>
                </c:pt>
                <c:pt idx="1830">
                  <c:v>525</c:v>
                </c:pt>
                <c:pt idx="1831">
                  <c:v>8</c:v>
                </c:pt>
                <c:pt idx="1832">
                  <c:v>620</c:v>
                </c:pt>
                <c:pt idx="1833">
                  <c:v>407</c:v>
                </c:pt>
                <c:pt idx="1834">
                  <c:v>29</c:v>
                </c:pt>
                <c:pt idx="1835">
                  <c:v>8</c:v>
                </c:pt>
                <c:pt idx="1836">
                  <c:v>324</c:v>
                </c:pt>
                <c:pt idx="1837">
                  <c:v>1252</c:v>
                </c:pt>
                <c:pt idx="1838">
                  <c:v>12</c:v>
                </c:pt>
                <c:pt idx="1839">
                  <c:v>311</c:v>
                </c:pt>
                <c:pt idx="1840">
                  <c:v>398</c:v>
                </c:pt>
                <c:pt idx="1841">
                  <c:v>2</c:v>
                </c:pt>
                <c:pt idx="1842">
                  <c:v>520</c:v>
                </c:pt>
                <c:pt idx="1843">
                  <c:v>512</c:v>
                </c:pt>
                <c:pt idx="1844">
                  <c:v>31</c:v>
                </c:pt>
                <c:pt idx="1845">
                  <c:v>693</c:v>
                </c:pt>
                <c:pt idx="1846">
                  <c:v>515</c:v>
                </c:pt>
                <c:pt idx="1847">
                  <c:v>86</c:v>
                </c:pt>
                <c:pt idx="1848">
                  <c:v>492</c:v>
                </c:pt>
                <c:pt idx="1849">
                  <c:v>1048</c:v>
                </c:pt>
                <c:pt idx="1850">
                  <c:v>688</c:v>
                </c:pt>
                <c:pt idx="1851">
                  <c:v>562</c:v>
                </c:pt>
                <c:pt idx="1852">
                  <c:v>328</c:v>
                </c:pt>
                <c:pt idx="1853">
                  <c:v>328</c:v>
                </c:pt>
                <c:pt idx="1854">
                  <c:v>274</c:v>
                </c:pt>
                <c:pt idx="1855">
                  <c:v>4</c:v>
                </c:pt>
                <c:pt idx="1856">
                  <c:v>9</c:v>
                </c:pt>
                <c:pt idx="1857">
                  <c:v>630</c:v>
                </c:pt>
                <c:pt idx="1858">
                  <c:v>84</c:v>
                </c:pt>
                <c:pt idx="1859">
                  <c:v>36</c:v>
                </c:pt>
                <c:pt idx="1860">
                  <c:v>13</c:v>
                </c:pt>
                <c:pt idx="1861">
                  <c:v>691</c:v>
                </c:pt>
                <c:pt idx="1862">
                  <c:v>9</c:v>
                </c:pt>
                <c:pt idx="1863">
                  <c:v>415</c:v>
                </c:pt>
                <c:pt idx="1864">
                  <c:v>811</c:v>
                </c:pt>
                <c:pt idx="1865">
                  <c:v>30</c:v>
                </c:pt>
                <c:pt idx="1866">
                  <c:v>931</c:v>
                </c:pt>
                <c:pt idx="1867">
                  <c:v>3</c:v>
                </c:pt>
                <c:pt idx="1868">
                  <c:v>384</c:v>
                </c:pt>
                <c:pt idx="1869">
                  <c:v>91</c:v>
                </c:pt>
                <c:pt idx="1870">
                  <c:v>9</c:v>
                </c:pt>
                <c:pt idx="1871">
                  <c:v>290</c:v>
                </c:pt>
                <c:pt idx="1872">
                  <c:v>102</c:v>
                </c:pt>
                <c:pt idx="1873">
                  <c:v>14</c:v>
                </c:pt>
                <c:pt idx="1874">
                  <c:v>840</c:v>
                </c:pt>
                <c:pt idx="1875">
                  <c:v>358</c:v>
                </c:pt>
                <c:pt idx="1876">
                  <c:v>1279</c:v>
                </c:pt>
                <c:pt idx="1877">
                  <c:v>221</c:v>
                </c:pt>
                <c:pt idx="1878">
                  <c:v>39</c:v>
                </c:pt>
                <c:pt idx="1879">
                  <c:v>179</c:v>
                </c:pt>
                <c:pt idx="1880">
                  <c:v>261</c:v>
                </c:pt>
                <c:pt idx="1881">
                  <c:v>620</c:v>
                </c:pt>
                <c:pt idx="1882">
                  <c:v>5</c:v>
                </c:pt>
                <c:pt idx="1883">
                  <c:v>559</c:v>
                </c:pt>
                <c:pt idx="1884">
                  <c:v>5</c:v>
                </c:pt>
                <c:pt idx="1885">
                  <c:v>3</c:v>
                </c:pt>
                <c:pt idx="1886">
                  <c:v>0</c:v>
                </c:pt>
                <c:pt idx="1887">
                  <c:v>944</c:v>
                </c:pt>
                <c:pt idx="1888">
                  <c:v>856</c:v>
                </c:pt>
                <c:pt idx="1889">
                  <c:v>86</c:v>
                </c:pt>
                <c:pt idx="1890">
                  <c:v>53</c:v>
                </c:pt>
                <c:pt idx="1891">
                  <c:v>332</c:v>
                </c:pt>
                <c:pt idx="1892">
                  <c:v>11</c:v>
                </c:pt>
                <c:pt idx="1893">
                  <c:v>539</c:v>
                </c:pt>
                <c:pt idx="1894">
                  <c:v>365</c:v>
                </c:pt>
                <c:pt idx="1895">
                  <c:v>236</c:v>
                </c:pt>
                <c:pt idx="1896">
                  <c:v>882</c:v>
                </c:pt>
                <c:pt idx="1897">
                  <c:v>1</c:v>
                </c:pt>
                <c:pt idx="1898">
                  <c:v>0</c:v>
                </c:pt>
                <c:pt idx="1899">
                  <c:v>603</c:v>
                </c:pt>
                <c:pt idx="1900">
                  <c:v>66</c:v>
                </c:pt>
                <c:pt idx="1901">
                  <c:v>920</c:v>
                </c:pt>
                <c:pt idx="1902">
                  <c:v>153</c:v>
                </c:pt>
                <c:pt idx="1903">
                  <c:v>27</c:v>
                </c:pt>
                <c:pt idx="1904">
                  <c:v>267</c:v>
                </c:pt>
                <c:pt idx="1905">
                  <c:v>4</c:v>
                </c:pt>
                <c:pt idx="1906">
                  <c:v>14</c:v>
                </c:pt>
                <c:pt idx="1907">
                  <c:v>8</c:v>
                </c:pt>
                <c:pt idx="1908">
                  <c:v>184</c:v>
                </c:pt>
                <c:pt idx="1909">
                  <c:v>335</c:v>
                </c:pt>
                <c:pt idx="1910">
                  <c:v>357</c:v>
                </c:pt>
                <c:pt idx="1911">
                  <c:v>32</c:v>
                </c:pt>
                <c:pt idx="1912">
                  <c:v>77</c:v>
                </c:pt>
                <c:pt idx="1913">
                  <c:v>62</c:v>
                </c:pt>
                <c:pt idx="1914">
                  <c:v>1103</c:v>
                </c:pt>
                <c:pt idx="1915">
                  <c:v>708</c:v>
                </c:pt>
                <c:pt idx="1916">
                  <c:v>530</c:v>
                </c:pt>
                <c:pt idx="1917">
                  <c:v>8</c:v>
                </c:pt>
                <c:pt idx="1918">
                  <c:v>4</c:v>
                </c:pt>
                <c:pt idx="1919">
                  <c:v>189</c:v>
                </c:pt>
                <c:pt idx="1920">
                  <c:v>1</c:v>
                </c:pt>
                <c:pt idx="1921">
                  <c:v>53</c:v>
                </c:pt>
                <c:pt idx="1922">
                  <c:v>65</c:v>
                </c:pt>
                <c:pt idx="1923">
                  <c:v>62</c:v>
                </c:pt>
                <c:pt idx="1924">
                  <c:v>1449</c:v>
                </c:pt>
                <c:pt idx="1925">
                  <c:v>731</c:v>
                </c:pt>
                <c:pt idx="1926">
                  <c:v>997</c:v>
                </c:pt>
                <c:pt idx="1927">
                  <c:v>953</c:v>
                </c:pt>
                <c:pt idx="1928">
                  <c:v>104</c:v>
                </c:pt>
                <c:pt idx="1929">
                  <c:v>465</c:v>
                </c:pt>
                <c:pt idx="1930">
                  <c:v>912</c:v>
                </c:pt>
                <c:pt idx="1931">
                  <c:v>228</c:v>
                </c:pt>
                <c:pt idx="1932">
                  <c:v>866</c:v>
                </c:pt>
                <c:pt idx="1933">
                  <c:v>320</c:v>
                </c:pt>
                <c:pt idx="1934">
                  <c:v>853</c:v>
                </c:pt>
                <c:pt idx="1935">
                  <c:v>899</c:v>
                </c:pt>
                <c:pt idx="1936">
                  <c:v>22</c:v>
                </c:pt>
                <c:pt idx="1937">
                  <c:v>313</c:v>
                </c:pt>
                <c:pt idx="1938">
                  <c:v>3</c:v>
                </c:pt>
                <c:pt idx="1939">
                  <c:v>899</c:v>
                </c:pt>
                <c:pt idx="1940">
                  <c:v>159</c:v>
                </c:pt>
                <c:pt idx="1941">
                  <c:v>1</c:v>
                </c:pt>
                <c:pt idx="1942">
                  <c:v>458</c:v>
                </c:pt>
                <c:pt idx="1943">
                  <c:v>336</c:v>
                </c:pt>
                <c:pt idx="1944">
                  <c:v>135</c:v>
                </c:pt>
                <c:pt idx="1945">
                  <c:v>742</c:v>
                </c:pt>
                <c:pt idx="1946">
                  <c:v>3</c:v>
                </c:pt>
                <c:pt idx="1947">
                  <c:v>34</c:v>
                </c:pt>
                <c:pt idx="1948">
                  <c:v>68</c:v>
                </c:pt>
                <c:pt idx="1949">
                  <c:v>127</c:v>
                </c:pt>
                <c:pt idx="1950">
                  <c:v>606</c:v>
                </c:pt>
                <c:pt idx="1951">
                  <c:v>5</c:v>
                </c:pt>
                <c:pt idx="1952">
                  <c:v>187</c:v>
                </c:pt>
                <c:pt idx="1953">
                  <c:v>519</c:v>
                </c:pt>
                <c:pt idx="1954">
                  <c:v>382</c:v>
                </c:pt>
                <c:pt idx="1955">
                  <c:v>598</c:v>
                </c:pt>
                <c:pt idx="1956">
                  <c:v>368</c:v>
                </c:pt>
                <c:pt idx="1957">
                  <c:v>69</c:v>
                </c:pt>
                <c:pt idx="1958">
                  <c:v>642</c:v>
                </c:pt>
                <c:pt idx="1959">
                  <c:v>0</c:v>
                </c:pt>
                <c:pt idx="1960">
                  <c:v>162</c:v>
                </c:pt>
                <c:pt idx="1961">
                  <c:v>160</c:v>
                </c:pt>
                <c:pt idx="1962">
                  <c:v>42</c:v>
                </c:pt>
                <c:pt idx="1963">
                  <c:v>397</c:v>
                </c:pt>
                <c:pt idx="1964">
                  <c:v>38</c:v>
                </c:pt>
                <c:pt idx="1965">
                  <c:v>370</c:v>
                </c:pt>
                <c:pt idx="1966">
                  <c:v>15</c:v>
                </c:pt>
                <c:pt idx="1967">
                  <c:v>321</c:v>
                </c:pt>
                <c:pt idx="1968">
                  <c:v>349</c:v>
                </c:pt>
                <c:pt idx="1969">
                  <c:v>16</c:v>
                </c:pt>
                <c:pt idx="1970">
                  <c:v>553</c:v>
                </c:pt>
                <c:pt idx="1971">
                  <c:v>610</c:v>
                </c:pt>
                <c:pt idx="1972">
                  <c:v>5</c:v>
                </c:pt>
                <c:pt idx="1973">
                  <c:v>100</c:v>
                </c:pt>
                <c:pt idx="1974">
                  <c:v>12</c:v>
                </c:pt>
                <c:pt idx="1975">
                  <c:v>20</c:v>
                </c:pt>
                <c:pt idx="1976">
                  <c:v>3</c:v>
                </c:pt>
                <c:pt idx="1977">
                  <c:v>2</c:v>
                </c:pt>
                <c:pt idx="1978">
                  <c:v>375</c:v>
                </c:pt>
                <c:pt idx="1979">
                  <c:v>503</c:v>
                </c:pt>
                <c:pt idx="1980">
                  <c:v>724</c:v>
                </c:pt>
                <c:pt idx="1981">
                  <c:v>7</c:v>
                </c:pt>
                <c:pt idx="1982">
                  <c:v>4</c:v>
                </c:pt>
                <c:pt idx="1983">
                  <c:v>2</c:v>
                </c:pt>
                <c:pt idx="1984">
                  <c:v>3</c:v>
                </c:pt>
                <c:pt idx="1985">
                  <c:v>168</c:v>
                </c:pt>
                <c:pt idx="1986">
                  <c:v>520</c:v>
                </c:pt>
                <c:pt idx="1987">
                  <c:v>1073</c:v>
                </c:pt>
                <c:pt idx="1988">
                  <c:v>1001</c:v>
                </c:pt>
                <c:pt idx="1989">
                  <c:v>238</c:v>
                </c:pt>
                <c:pt idx="1990">
                  <c:v>395</c:v>
                </c:pt>
                <c:pt idx="1991">
                  <c:v>4</c:v>
                </c:pt>
                <c:pt idx="1992">
                  <c:v>116</c:v>
                </c:pt>
                <c:pt idx="1993">
                  <c:v>301</c:v>
                </c:pt>
                <c:pt idx="1994">
                  <c:v>620</c:v>
                </c:pt>
                <c:pt idx="1995">
                  <c:v>482</c:v>
                </c:pt>
                <c:pt idx="1996">
                  <c:v>1302</c:v>
                </c:pt>
                <c:pt idx="1997">
                  <c:v>1308</c:v>
                </c:pt>
                <c:pt idx="1998">
                  <c:v>7</c:v>
                </c:pt>
                <c:pt idx="1999">
                  <c:v>372</c:v>
                </c:pt>
                <c:pt idx="2000">
                  <c:v>297</c:v>
                </c:pt>
                <c:pt idx="2001">
                  <c:v>25</c:v>
                </c:pt>
                <c:pt idx="2002">
                  <c:v>464</c:v>
                </c:pt>
                <c:pt idx="2003">
                  <c:v>317</c:v>
                </c:pt>
                <c:pt idx="2004">
                  <c:v>215</c:v>
                </c:pt>
                <c:pt idx="2005">
                  <c:v>89</c:v>
                </c:pt>
                <c:pt idx="2006">
                  <c:v>440</c:v>
                </c:pt>
                <c:pt idx="2007">
                  <c:v>31</c:v>
                </c:pt>
                <c:pt idx="2008">
                  <c:v>712</c:v>
                </c:pt>
                <c:pt idx="2009">
                  <c:v>1017</c:v>
                </c:pt>
                <c:pt idx="2010">
                  <c:v>456</c:v>
                </c:pt>
                <c:pt idx="2011">
                  <c:v>18</c:v>
                </c:pt>
                <c:pt idx="2012">
                  <c:v>159</c:v>
                </c:pt>
                <c:pt idx="2013">
                  <c:v>531</c:v>
                </c:pt>
                <c:pt idx="2014">
                  <c:v>212</c:v>
                </c:pt>
                <c:pt idx="2015">
                  <c:v>11</c:v>
                </c:pt>
                <c:pt idx="2016">
                  <c:v>5</c:v>
                </c:pt>
                <c:pt idx="2017">
                  <c:v>65</c:v>
                </c:pt>
                <c:pt idx="2018">
                  <c:v>6</c:v>
                </c:pt>
                <c:pt idx="2019">
                  <c:v>174</c:v>
                </c:pt>
                <c:pt idx="2020">
                  <c:v>16</c:v>
                </c:pt>
                <c:pt idx="2021">
                  <c:v>997</c:v>
                </c:pt>
                <c:pt idx="2022">
                  <c:v>0</c:v>
                </c:pt>
                <c:pt idx="2023">
                  <c:v>56</c:v>
                </c:pt>
                <c:pt idx="2024">
                  <c:v>160</c:v>
                </c:pt>
                <c:pt idx="2025">
                  <c:v>1</c:v>
                </c:pt>
                <c:pt idx="2026">
                  <c:v>27</c:v>
                </c:pt>
                <c:pt idx="2027">
                  <c:v>202</c:v>
                </c:pt>
                <c:pt idx="2028">
                  <c:v>8</c:v>
                </c:pt>
                <c:pt idx="2029">
                  <c:v>1</c:v>
                </c:pt>
                <c:pt idx="2030">
                  <c:v>11</c:v>
                </c:pt>
                <c:pt idx="2031">
                  <c:v>36</c:v>
                </c:pt>
                <c:pt idx="2032">
                  <c:v>180</c:v>
                </c:pt>
                <c:pt idx="2033">
                  <c:v>318</c:v>
                </c:pt>
                <c:pt idx="2034">
                  <c:v>389</c:v>
                </c:pt>
                <c:pt idx="2035">
                  <c:v>6</c:v>
                </c:pt>
                <c:pt idx="2036">
                  <c:v>369</c:v>
                </c:pt>
                <c:pt idx="2037">
                  <c:v>16</c:v>
                </c:pt>
                <c:pt idx="2038">
                  <c:v>159</c:v>
                </c:pt>
                <c:pt idx="2039">
                  <c:v>847</c:v>
                </c:pt>
                <c:pt idx="2040">
                  <c:v>1090</c:v>
                </c:pt>
                <c:pt idx="2041">
                  <c:v>205</c:v>
                </c:pt>
                <c:pt idx="2042">
                  <c:v>161</c:v>
                </c:pt>
                <c:pt idx="2043">
                  <c:v>75</c:v>
                </c:pt>
                <c:pt idx="2044">
                  <c:v>68</c:v>
                </c:pt>
                <c:pt idx="2045">
                  <c:v>605</c:v>
                </c:pt>
                <c:pt idx="2046">
                  <c:v>33</c:v>
                </c:pt>
                <c:pt idx="2047">
                  <c:v>50</c:v>
                </c:pt>
                <c:pt idx="2048">
                  <c:v>29</c:v>
                </c:pt>
                <c:pt idx="2049">
                  <c:v>0</c:v>
                </c:pt>
                <c:pt idx="2050">
                  <c:v>170</c:v>
                </c:pt>
                <c:pt idx="2051">
                  <c:v>327</c:v>
                </c:pt>
                <c:pt idx="2052">
                  <c:v>40</c:v>
                </c:pt>
                <c:pt idx="2053">
                  <c:v>14</c:v>
                </c:pt>
                <c:pt idx="2054">
                  <c:v>295</c:v>
                </c:pt>
                <c:pt idx="2055">
                  <c:v>6</c:v>
                </c:pt>
                <c:pt idx="2056">
                  <c:v>675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25</c:v>
                </c:pt>
                <c:pt idx="2061">
                  <c:v>2</c:v>
                </c:pt>
                <c:pt idx="2062">
                  <c:v>274</c:v>
                </c:pt>
                <c:pt idx="2063">
                  <c:v>95</c:v>
                </c:pt>
                <c:pt idx="2064">
                  <c:v>265</c:v>
                </c:pt>
                <c:pt idx="2065">
                  <c:v>1126</c:v>
                </c:pt>
                <c:pt idx="2066">
                  <c:v>2</c:v>
                </c:pt>
                <c:pt idx="2067">
                  <c:v>184</c:v>
                </c:pt>
                <c:pt idx="2068">
                  <c:v>172</c:v>
                </c:pt>
                <c:pt idx="2069">
                  <c:v>9</c:v>
                </c:pt>
                <c:pt idx="2070">
                  <c:v>24</c:v>
                </c:pt>
                <c:pt idx="2071">
                  <c:v>519</c:v>
                </c:pt>
                <c:pt idx="2072">
                  <c:v>40</c:v>
                </c:pt>
                <c:pt idx="2073">
                  <c:v>158</c:v>
                </c:pt>
                <c:pt idx="2074">
                  <c:v>187</c:v>
                </c:pt>
                <c:pt idx="2075">
                  <c:v>134</c:v>
                </c:pt>
                <c:pt idx="2076">
                  <c:v>71</c:v>
                </c:pt>
                <c:pt idx="2077">
                  <c:v>483</c:v>
                </c:pt>
                <c:pt idx="2078">
                  <c:v>749</c:v>
                </c:pt>
                <c:pt idx="2079">
                  <c:v>476</c:v>
                </c:pt>
                <c:pt idx="2080">
                  <c:v>693</c:v>
                </c:pt>
                <c:pt idx="2081">
                  <c:v>100</c:v>
                </c:pt>
                <c:pt idx="2082">
                  <c:v>2</c:v>
                </c:pt>
                <c:pt idx="2083">
                  <c:v>19</c:v>
                </c:pt>
                <c:pt idx="2084">
                  <c:v>741</c:v>
                </c:pt>
                <c:pt idx="2085">
                  <c:v>691</c:v>
                </c:pt>
                <c:pt idx="2086">
                  <c:v>51</c:v>
                </c:pt>
                <c:pt idx="2087">
                  <c:v>438</c:v>
                </c:pt>
                <c:pt idx="2088">
                  <c:v>63</c:v>
                </c:pt>
                <c:pt idx="2089">
                  <c:v>386</c:v>
                </c:pt>
                <c:pt idx="2090">
                  <c:v>10</c:v>
                </c:pt>
                <c:pt idx="2091">
                  <c:v>431</c:v>
                </c:pt>
                <c:pt idx="2092">
                  <c:v>26</c:v>
                </c:pt>
                <c:pt idx="2093">
                  <c:v>29</c:v>
                </c:pt>
                <c:pt idx="2094">
                  <c:v>283</c:v>
                </c:pt>
                <c:pt idx="2095">
                  <c:v>70</c:v>
                </c:pt>
                <c:pt idx="2096">
                  <c:v>173</c:v>
                </c:pt>
                <c:pt idx="2097">
                  <c:v>16</c:v>
                </c:pt>
                <c:pt idx="2098">
                  <c:v>620</c:v>
                </c:pt>
                <c:pt idx="2099">
                  <c:v>125</c:v>
                </c:pt>
                <c:pt idx="2100">
                  <c:v>281</c:v>
                </c:pt>
                <c:pt idx="2101">
                  <c:v>180</c:v>
                </c:pt>
                <c:pt idx="2102">
                  <c:v>225</c:v>
                </c:pt>
                <c:pt idx="2103">
                  <c:v>794</c:v>
                </c:pt>
                <c:pt idx="2104">
                  <c:v>63</c:v>
                </c:pt>
                <c:pt idx="2105">
                  <c:v>2</c:v>
                </c:pt>
                <c:pt idx="2106">
                  <c:v>12</c:v>
                </c:pt>
                <c:pt idx="2107">
                  <c:v>29</c:v>
                </c:pt>
                <c:pt idx="2108">
                  <c:v>71</c:v>
                </c:pt>
                <c:pt idx="2109">
                  <c:v>26</c:v>
                </c:pt>
                <c:pt idx="2110">
                  <c:v>8</c:v>
                </c:pt>
                <c:pt idx="2111">
                  <c:v>770</c:v>
                </c:pt>
                <c:pt idx="2112">
                  <c:v>28</c:v>
                </c:pt>
                <c:pt idx="2113">
                  <c:v>25</c:v>
                </c:pt>
                <c:pt idx="2114">
                  <c:v>90</c:v>
                </c:pt>
                <c:pt idx="2115">
                  <c:v>24</c:v>
                </c:pt>
                <c:pt idx="2116">
                  <c:v>87</c:v>
                </c:pt>
                <c:pt idx="2117">
                  <c:v>6</c:v>
                </c:pt>
                <c:pt idx="2118">
                  <c:v>10</c:v>
                </c:pt>
                <c:pt idx="2119">
                  <c:v>124</c:v>
                </c:pt>
                <c:pt idx="2120">
                  <c:v>398</c:v>
                </c:pt>
                <c:pt idx="2121">
                  <c:v>240</c:v>
                </c:pt>
                <c:pt idx="2122">
                  <c:v>2</c:v>
                </c:pt>
                <c:pt idx="2123">
                  <c:v>349</c:v>
                </c:pt>
                <c:pt idx="2124">
                  <c:v>400</c:v>
                </c:pt>
                <c:pt idx="2125">
                  <c:v>277</c:v>
                </c:pt>
                <c:pt idx="2126">
                  <c:v>760</c:v>
                </c:pt>
                <c:pt idx="2127">
                  <c:v>909</c:v>
                </c:pt>
                <c:pt idx="2128">
                  <c:v>145</c:v>
                </c:pt>
                <c:pt idx="2129">
                  <c:v>653</c:v>
                </c:pt>
                <c:pt idx="2130">
                  <c:v>45</c:v>
                </c:pt>
                <c:pt idx="2131">
                  <c:v>129</c:v>
                </c:pt>
                <c:pt idx="2132">
                  <c:v>15</c:v>
                </c:pt>
                <c:pt idx="2133">
                  <c:v>11</c:v>
                </c:pt>
                <c:pt idx="2134">
                  <c:v>46</c:v>
                </c:pt>
                <c:pt idx="2135">
                  <c:v>713</c:v>
                </c:pt>
                <c:pt idx="2136">
                  <c:v>185</c:v>
                </c:pt>
                <c:pt idx="2137">
                  <c:v>57</c:v>
                </c:pt>
                <c:pt idx="2138">
                  <c:v>404</c:v>
                </c:pt>
                <c:pt idx="2139">
                  <c:v>10</c:v>
                </c:pt>
                <c:pt idx="2140">
                  <c:v>5</c:v>
                </c:pt>
                <c:pt idx="2141">
                  <c:v>217</c:v>
                </c:pt>
                <c:pt idx="2142">
                  <c:v>293</c:v>
                </c:pt>
                <c:pt idx="2143">
                  <c:v>1181</c:v>
                </c:pt>
                <c:pt idx="2144">
                  <c:v>14</c:v>
                </c:pt>
                <c:pt idx="2145">
                  <c:v>522</c:v>
                </c:pt>
                <c:pt idx="2146">
                  <c:v>40</c:v>
                </c:pt>
                <c:pt idx="2147">
                  <c:v>172</c:v>
                </c:pt>
                <c:pt idx="2148">
                  <c:v>532</c:v>
                </c:pt>
                <c:pt idx="2149">
                  <c:v>73</c:v>
                </c:pt>
                <c:pt idx="2150">
                  <c:v>6</c:v>
                </c:pt>
                <c:pt idx="2151">
                  <c:v>4</c:v>
                </c:pt>
                <c:pt idx="2152">
                  <c:v>397</c:v>
                </c:pt>
                <c:pt idx="2153">
                  <c:v>760</c:v>
                </c:pt>
                <c:pt idx="2154">
                  <c:v>247</c:v>
                </c:pt>
                <c:pt idx="2155">
                  <c:v>15</c:v>
                </c:pt>
                <c:pt idx="2156">
                  <c:v>24</c:v>
                </c:pt>
                <c:pt idx="2157">
                  <c:v>42</c:v>
                </c:pt>
                <c:pt idx="2158">
                  <c:v>9</c:v>
                </c:pt>
                <c:pt idx="2159">
                  <c:v>19</c:v>
                </c:pt>
                <c:pt idx="2160">
                  <c:v>47</c:v>
                </c:pt>
                <c:pt idx="2161">
                  <c:v>37</c:v>
                </c:pt>
                <c:pt idx="2162">
                  <c:v>303</c:v>
                </c:pt>
                <c:pt idx="2163">
                  <c:v>182</c:v>
                </c:pt>
                <c:pt idx="2164">
                  <c:v>6</c:v>
                </c:pt>
                <c:pt idx="2165">
                  <c:v>88</c:v>
                </c:pt>
                <c:pt idx="2166">
                  <c:v>288</c:v>
                </c:pt>
                <c:pt idx="2167">
                  <c:v>790</c:v>
                </c:pt>
                <c:pt idx="2168">
                  <c:v>2</c:v>
                </c:pt>
                <c:pt idx="2169">
                  <c:v>6</c:v>
                </c:pt>
                <c:pt idx="2170">
                  <c:v>226</c:v>
                </c:pt>
                <c:pt idx="2171">
                  <c:v>327</c:v>
                </c:pt>
                <c:pt idx="2172">
                  <c:v>29</c:v>
                </c:pt>
                <c:pt idx="2173">
                  <c:v>234</c:v>
                </c:pt>
                <c:pt idx="2174">
                  <c:v>31</c:v>
                </c:pt>
                <c:pt idx="2175">
                  <c:v>355</c:v>
                </c:pt>
                <c:pt idx="2176">
                  <c:v>179</c:v>
                </c:pt>
                <c:pt idx="2177">
                  <c:v>344</c:v>
                </c:pt>
                <c:pt idx="2178">
                  <c:v>709</c:v>
                </c:pt>
                <c:pt idx="2179">
                  <c:v>1103</c:v>
                </c:pt>
                <c:pt idx="2180">
                  <c:v>407</c:v>
                </c:pt>
                <c:pt idx="2181">
                  <c:v>273</c:v>
                </c:pt>
                <c:pt idx="2182">
                  <c:v>757</c:v>
                </c:pt>
                <c:pt idx="2183">
                  <c:v>194</c:v>
                </c:pt>
                <c:pt idx="2184">
                  <c:v>269</c:v>
                </c:pt>
                <c:pt idx="2185">
                  <c:v>992</c:v>
                </c:pt>
                <c:pt idx="2186">
                  <c:v>3</c:v>
                </c:pt>
                <c:pt idx="2187">
                  <c:v>4</c:v>
                </c:pt>
                <c:pt idx="2188">
                  <c:v>255</c:v>
                </c:pt>
                <c:pt idx="2189">
                  <c:v>315</c:v>
                </c:pt>
                <c:pt idx="2190">
                  <c:v>597</c:v>
                </c:pt>
                <c:pt idx="2191">
                  <c:v>1092</c:v>
                </c:pt>
                <c:pt idx="2192">
                  <c:v>279</c:v>
                </c:pt>
                <c:pt idx="2193">
                  <c:v>416</c:v>
                </c:pt>
                <c:pt idx="2194">
                  <c:v>983</c:v>
                </c:pt>
                <c:pt idx="2195">
                  <c:v>33</c:v>
                </c:pt>
                <c:pt idx="2196">
                  <c:v>266</c:v>
                </c:pt>
                <c:pt idx="2197">
                  <c:v>173</c:v>
                </c:pt>
                <c:pt idx="2198">
                  <c:v>625</c:v>
                </c:pt>
                <c:pt idx="2199">
                  <c:v>434</c:v>
                </c:pt>
                <c:pt idx="2200">
                  <c:v>304</c:v>
                </c:pt>
                <c:pt idx="2201">
                  <c:v>454</c:v>
                </c:pt>
                <c:pt idx="2202">
                  <c:v>650</c:v>
                </c:pt>
                <c:pt idx="2203">
                  <c:v>16</c:v>
                </c:pt>
                <c:pt idx="2204">
                  <c:v>2</c:v>
                </c:pt>
                <c:pt idx="2205">
                  <c:v>8</c:v>
                </c:pt>
                <c:pt idx="2206">
                  <c:v>26</c:v>
                </c:pt>
                <c:pt idx="2207">
                  <c:v>19</c:v>
                </c:pt>
                <c:pt idx="2208">
                  <c:v>336</c:v>
                </c:pt>
                <c:pt idx="2209">
                  <c:v>65</c:v>
                </c:pt>
                <c:pt idx="2210">
                  <c:v>9</c:v>
                </c:pt>
                <c:pt idx="2211">
                  <c:v>26</c:v>
                </c:pt>
                <c:pt idx="2212">
                  <c:v>82</c:v>
                </c:pt>
                <c:pt idx="2213">
                  <c:v>492</c:v>
                </c:pt>
                <c:pt idx="2214">
                  <c:v>546</c:v>
                </c:pt>
                <c:pt idx="2215">
                  <c:v>450</c:v>
                </c:pt>
                <c:pt idx="2216">
                  <c:v>494</c:v>
                </c:pt>
                <c:pt idx="2217">
                  <c:v>183</c:v>
                </c:pt>
                <c:pt idx="2218">
                  <c:v>738</c:v>
                </c:pt>
                <c:pt idx="2219">
                  <c:v>1</c:v>
                </c:pt>
                <c:pt idx="2220">
                  <c:v>1396</c:v>
                </c:pt>
                <c:pt idx="2221">
                  <c:v>7</c:v>
                </c:pt>
                <c:pt idx="2222">
                  <c:v>12</c:v>
                </c:pt>
                <c:pt idx="2223">
                  <c:v>99</c:v>
                </c:pt>
                <c:pt idx="2224">
                  <c:v>51</c:v>
                </c:pt>
                <c:pt idx="2225">
                  <c:v>412</c:v>
                </c:pt>
                <c:pt idx="2226">
                  <c:v>2</c:v>
                </c:pt>
                <c:pt idx="2227">
                  <c:v>736</c:v>
                </c:pt>
                <c:pt idx="2228">
                  <c:v>25</c:v>
                </c:pt>
                <c:pt idx="2229">
                  <c:v>2</c:v>
                </c:pt>
                <c:pt idx="2230">
                  <c:v>322</c:v>
                </c:pt>
                <c:pt idx="2231">
                  <c:v>2</c:v>
                </c:pt>
                <c:pt idx="2232">
                  <c:v>229</c:v>
                </c:pt>
                <c:pt idx="2233">
                  <c:v>292</c:v>
                </c:pt>
                <c:pt idx="2234">
                  <c:v>376</c:v>
                </c:pt>
                <c:pt idx="2235">
                  <c:v>15</c:v>
                </c:pt>
                <c:pt idx="2236">
                  <c:v>2</c:v>
                </c:pt>
                <c:pt idx="2237">
                  <c:v>2</c:v>
                </c:pt>
                <c:pt idx="2238">
                  <c:v>15</c:v>
                </c:pt>
                <c:pt idx="2239">
                  <c:v>37</c:v>
                </c:pt>
              </c:numCache>
            </c:numRef>
          </c:xVal>
          <c:yVal>
            <c:numRef>
              <c:f>'Product Purchased'!$D$3:$D$2242</c:f>
              <c:numCache>
                <c:formatCode>"$"#,##0</c:formatCode>
                <c:ptCount val="2240"/>
                <c:pt idx="0">
                  <c:v>554</c:v>
                </c:pt>
                <c:pt idx="1">
                  <c:v>64</c:v>
                </c:pt>
                <c:pt idx="2">
                  <c:v>27</c:v>
                </c:pt>
                <c:pt idx="3">
                  <c:v>5</c:v>
                </c:pt>
                <c:pt idx="4">
                  <c:v>237</c:v>
                </c:pt>
                <c:pt idx="5">
                  <c:v>23</c:v>
                </c:pt>
                <c:pt idx="6">
                  <c:v>88</c:v>
                </c:pt>
                <c:pt idx="7">
                  <c:v>19</c:v>
                </c:pt>
                <c:pt idx="8">
                  <c:v>422</c:v>
                </c:pt>
                <c:pt idx="9">
                  <c:v>64</c:v>
                </c:pt>
                <c:pt idx="10">
                  <c:v>12</c:v>
                </c:pt>
                <c:pt idx="11">
                  <c:v>6</c:v>
                </c:pt>
                <c:pt idx="12">
                  <c:v>65</c:v>
                </c:pt>
                <c:pt idx="13">
                  <c:v>16</c:v>
                </c:pt>
                <c:pt idx="14">
                  <c:v>3</c:v>
                </c:pt>
                <c:pt idx="15">
                  <c:v>137</c:v>
                </c:pt>
                <c:pt idx="16">
                  <c:v>11</c:v>
                </c:pt>
                <c:pt idx="17">
                  <c:v>5</c:v>
                </c:pt>
                <c:pt idx="18">
                  <c:v>20</c:v>
                </c:pt>
                <c:pt idx="19">
                  <c:v>24</c:v>
                </c:pt>
                <c:pt idx="20">
                  <c:v>7</c:v>
                </c:pt>
                <c:pt idx="21">
                  <c:v>68</c:v>
                </c:pt>
                <c:pt idx="22">
                  <c:v>133</c:v>
                </c:pt>
                <c:pt idx="23">
                  <c:v>33</c:v>
                </c:pt>
                <c:pt idx="24">
                  <c:v>224</c:v>
                </c:pt>
                <c:pt idx="25">
                  <c:v>400</c:v>
                </c:pt>
                <c:pt idx="26">
                  <c:v>6</c:v>
                </c:pt>
                <c:pt idx="27">
                  <c:v>528</c:v>
                </c:pt>
                <c:pt idx="28">
                  <c:v>46</c:v>
                </c:pt>
                <c:pt idx="29">
                  <c:v>455</c:v>
                </c:pt>
                <c:pt idx="30">
                  <c:v>67</c:v>
                </c:pt>
                <c:pt idx="31">
                  <c:v>193</c:v>
                </c:pt>
                <c:pt idx="32">
                  <c:v>55</c:v>
                </c:pt>
                <c:pt idx="33">
                  <c:v>2</c:v>
                </c:pt>
                <c:pt idx="34">
                  <c:v>11</c:v>
                </c:pt>
                <c:pt idx="35">
                  <c:v>52</c:v>
                </c:pt>
                <c:pt idx="36">
                  <c:v>60</c:v>
                </c:pt>
                <c:pt idx="37">
                  <c:v>377</c:v>
                </c:pt>
                <c:pt idx="38">
                  <c:v>613</c:v>
                </c:pt>
                <c:pt idx="39">
                  <c:v>11</c:v>
                </c:pt>
                <c:pt idx="40">
                  <c:v>717</c:v>
                </c:pt>
                <c:pt idx="41">
                  <c:v>38</c:v>
                </c:pt>
                <c:pt idx="42">
                  <c:v>7</c:v>
                </c:pt>
                <c:pt idx="43">
                  <c:v>88</c:v>
                </c:pt>
                <c:pt idx="44">
                  <c:v>8</c:v>
                </c:pt>
                <c:pt idx="45">
                  <c:v>29</c:v>
                </c:pt>
                <c:pt idx="46">
                  <c:v>181</c:v>
                </c:pt>
                <c:pt idx="47">
                  <c:v>345</c:v>
                </c:pt>
                <c:pt idx="48">
                  <c:v>57</c:v>
                </c:pt>
                <c:pt idx="49">
                  <c:v>125</c:v>
                </c:pt>
                <c:pt idx="50">
                  <c:v>142</c:v>
                </c:pt>
                <c:pt idx="51">
                  <c:v>30</c:v>
                </c:pt>
                <c:pt idx="52">
                  <c:v>2</c:v>
                </c:pt>
                <c:pt idx="53">
                  <c:v>180</c:v>
                </c:pt>
                <c:pt idx="54">
                  <c:v>29</c:v>
                </c:pt>
                <c:pt idx="55">
                  <c:v>163</c:v>
                </c:pt>
                <c:pt idx="56">
                  <c:v>50</c:v>
                </c:pt>
                <c:pt idx="57">
                  <c:v>16</c:v>
                </c:pt>
                <c:pt idx="58">
                  <c:v>15</c:v>
                </c:pt>
                <c:pt idx="59">
                  <c:v>35</c:v>
                </c:pt>
                <c:pt idx="60">
                  <c:v>298</c:v>
                </c:pt>
                <c:pt idx="61">
                  <c:v>324</c:v>
                </c:pt>
                <c:pt idx="62">
                  <c:v>19</c:v>
                </c:pt>
                <c:pt idx="63">
                  <c:v>118</c:v>
                </c:pt>
                <c:pt idx="64">
                  <c:v>159</c:v>
                </c:pt>
                <c:pt idx="65">
                  <c:v>757</c:v>
                </c:pt>
                <c:pt idx="66">
                  <c:v>11</c:v>
                </c:pt>
                <c:pt idx="67">
                  <c:v>45</c:v>
                </c:pt>
                <c:pt idx="68">
                  <c:v>43</c:v>
                </c:pt>
                <c:pt idx="69">
                  <c:v>24</c:v>
                </c:pt>
                <c:pt idx="70">
                  <c:v>179</c:v>
                </c:pt>
                <c:pt idx="71">
                  <c:v>71</c:v>
                </c:pt>
                <c:pt idx="72">
                  <c:v>83</c:v>
                </c:pt>
                <c:pt idx="73">
                  <c:v>7</c:v>
                </c:pt>
                <c:pt idx="74">
                  <c:v>94</c:v>
                </c:pt>
                <c:pt idx="75">
                  <c:v>52</c:v>
                </c:pt>
                <c:pt idx="76">
                  <c:v>449</c:v>
                </c:pt>
                <c:pt idx="77">
                  <c:v>151</c:v>
                </c:pt>
                <c:pt idx="78">
                  <c:v>320</c:v>
                </c:pt>
                <c:pt idx="79">
                  <c:v>11</c:v>
                </c:pt>
                <c:pt idx="80">
                  <c:v>31</c:v>
                </c:pt>
                <c:pt idx="81">
                  <c:v>116</c:v>
                </c:pt>
                <c:pt idx="82">
                  <c:v>47</c:v>
                </c:pt>
                <c:pt idx="83">
                  <c:v>218</c:v>
                </c:pt>
                <c:pt idx="84">
                  <c:v>137</c:v>
                </c:pt>
                <c:pt idx="85">
                  <c:v>80</c:v>
                </c:pt>
                <c:pt idx="86">
                  <c:v>7</c:v>
                </c:pt>
                <c:pt idx="87">
                  <c:v>12</c:v>
                </c:pt>
                <c:pt idx="88">
                  <c:v>162</c:v>
                </c:pt>
                <c:pt idx="89">
                  <c:v>63</c:v>
                </c:pt>
                <c:pt idx="90">
                  <c:v>5</c:v>
                </c:pt>
                <c:pt idx="91">
                  <c:v>740</c:v>
                </c:pt>
                <c:pt idx="92">
                  <c:v>218</c:v>
                </c:pt>
                <c:pt idx="93">
                  <c:v>835</c:v>
                </c:pt>
                <c:pt idx="94">
                  <c:v>400</c:v>
                </c:pt>
                <c:pt idx="95">
                  <c:v>50</c:v>
                </c:pt>
                <c:pt idx="96">
                  <c:v>22</c:v>
                </c:pt>
                <c:pt idx="97">
                  <c:v>735</c:v>
                </c:pt>
                <c:pt idx="98">
                  <c:v>29</c:v>
                </c:pt>
                <c:pt idx="99">
                  <c:v>7</c:v>
                </c:pt>
                <c:pt idx="100">
                  <c:v>203</c:v>
                </c:pt>
                <c:pt idx="101">
                  <c:v>26</c:v>
                </c:pt>
                <c:pt idx="102">
                  <c:v>11</c:v>
                </c:pt>
                <c:pt idx="103">
                  <c:v>701</c:v>
                </c:pt>
                <c:pt idx="104">
                  <c:v>397</c:v>
                </c:pt>
                <c:pt idx="105">
                  <c:v>424</c:v>
                </c:pt>
                <c:pt idx="106">
                  <c:v>27</c:v>
                </c:pt>
                <c:pt idx="107">
                  <c:v>265</c:v>
                </c:pt>
                <c:pt idx="108">
                  <c:v>217</c:v>
                </c:pt>
                <c:pt idx="109">
                  <c:v>125</c:v>
                </c:pt>
                <c:pt idx="110">
                  <c:v>853</c:v>
                </c:pt>
                <c:pt idx="111">
                  <c:v>11</c:v>
                </c:pt>
                <c:pt idx="112">
                  <c:v>7</c:v>
                </c:pt>
                <c:pt idx="113">
                  <c:v>549</c:v>
                </c:pt>
                <c:pt idx="114">
                  <c:v>179</c:v>
                </c:pt>
                <c:pt idx="115">
                  <c:v>2</c:v>
                </c:pt>
                <c:pt idx="116">
                  <c:v>131</c:v>
                </c:pt>
                <c:pt idx="117">
                  <c:v>78</c:v>
                </c:pt>
                <c:pt idx="118">
                  <c:v>74</c:v>
                </c:pt>
                <c:pt idx="119">
                  <c:v>238</c:v>
                </c:pt>
                <c:pt idx="120">
                  <c:v>1</c:v>
                </c:pt>
                <c:pt idx="121">
                  <c:v>12</c:v>
                </c:pt>
                <c:pt idx="122">
                  <c:v>64</c:v>
                </c:pt>
                <c:pt idx="123">
                  <c:v>329</c:v>
                </c:pt>
                <c:pt idx="124">
                  <c:v>12</c:v>
                </c:pt>
                <c:pt idx="125">
                  <c:v>2</c:v>
                </c:pt>
                <c:pt idx="126">
                  <c:v>15</c:v>
                </c:pt>
                <c:pt idx="127">
                  <c:v>93</c:v>
                </c:pt>
                <c:pt idx="128">
                  <c:v>20</c:v>
                </c:pt>
                <c:pt idx="129">
                  <c:v>5</c:v>
                </c:pt>
                <c:pt idx="130">
                  <c:v>913</c:v>
                </c:pt>
                <c:pt idx="131">
                  <c:v>250</c:v>
                </c:pt>
                <c:pt idx="132">
                  <c:v>83</c:v>
                </c:pt>
                <c:pt idx="133">
                  <c:v>204</c:v>
                </c:pt>
                <c:pt idx="134">
                  <c:v>153</c:v>
                </c:pt>
                <c:pt idx="135">
                  <c:v>356</c:v>
                </c:pt>
                <c:pt idx="136">
                  <c:v>19</c:v>
                </c:pt>
                <c:pt idx="137">
                  <c:v>454</c:v>
                </c:pt>
                <c:pt idx="138">
                  <c:v>57</c:v>
                </c:pt>
                <c:pt idx="139">
                  <c:v>59</c:v>
                </c:pt>
                <c:pt idx="140">
                  <c:v>76</c:v>
                </c:pt>
                <c:pt idx="141">
                  <c:v>134</c:v>
                </c:pt>
                <c:pt idx="142">
                  <c:v>39</c:v>
                </c:pt>
                <c:pt idx="143">
                  <c:v>93</c:v>
                </c:pt>
                <c:pt idx="144">
                  <c:v>17</c:v>
                </c:pt>
                <c:pt idx="145">
                  <c:v>212</c:v>
                </c:pt>
                <c:pt idx="146">
                  <c:v>6</c:v>
                </c:pt>
                <c:pt idx="147">
                  <c:v>6</c:v>
                </c:pt>
                <c:pt idx="148">
                  <c:v>5</c:v>
                </c:pt>
                <c:pt idx="149">
                  <c:v>89</c:v>
                </c:pt>
                <c:pt idx="150">
                  <c:v>86</c:v>
                </c:pt>
                <c:pt idx="151">
                  <c:v>249</c:v>
                </c:pt>
                <c:pt idx="152">
                  <c:v>921</c:v>
                </c:pt>
                <c:pt idx="153">
                  <c:v>560</c:v>
                </c:pt>
                <c:pt idx="154">
                  <c:v>113</c:v>
                </c:pt>
                <c:pt idx="155">
                  <c:v>14</c:v>
                </c:pt>
                <c:pt idx="156">
                  <c:v>57</c:v>
                </c:pt>
                <c:pt idx="157">
                  <c:v>44</c:v>
                </c:pt>
                <c:pt idx="158">
                  <c:v>280</c:v>
                </c:pt>
                <c:pt idx="159">
                  <c:v>133</c:v>
                </c:pt>
                <c:pt idx="160">
                  <c:v>215</c:v>
                </c:pt>
                <c:pt idx="161">
                  <c:v>109</c:v>
                </c:pt>
                <c:pt idx="162">
                  <c:v>7</c:v>
                </c:pt>
                <c:pt idx="163">
                  <c:v>45</c:v>
                </c:pt>
                <c:pt idx="164">
                  <c:v>26</c:v>
                </c:pt>
                <c:pt idx="165">
                  <c:v>11</c:v>
                </c:pt>
                <c:pt idx="166">
                  <c:v>2</c:v>
                </c:pt>
                <c:pt idx="167">
                  <c:v>114</c:v>
                </c:pt>
                <c:pt idx="168">
                  <c:v>54</c:v>
                </c:pt>
                <c:pt idx="169">
                  <c:v>48</c:v>
                </c:pt>
                <c:pt idx="170">
                  <c:v>18</c:v>
                </c:pt>
                <c:pt idx="171">
                  <c:v>71</c:v>
                </c:pt>
                <c:pt idx="172">
                  <c:v>4</c:v>
                </c:pt>
                <c:pt idx="173">
                  <c:v>11</c:v>
                </c:pt>
                <c:pt idx="174">
                  <c:v>6</c:v>
                </c:pt>
                <c:pt idx="175">
                  <c:v>7</c:v>
                </c:pt>
                <c:pt idx="176">
                  <c:v>99</c:v>
                </c:pt>
                <c:pt idx="177">
                  <c:v>78</c:v>
                </c:pt>
                <c:pt idx="178">
                  <c:v>69</c:v>
                </c:pt>
                <c:pt idx="179">
                  <c:v>25</c:v>
                </c:pt>
                <c:pt idx="180">
                  <c:v>52</c:v>
                </c:pt>
                <c:pt idx="181">
                  <c:v>7</c:v>
                </c:pt>
                <c:pt idx="182">
                  <c:v>24</c:v>
                </c:pt>
                <c:pt idx="183">
                  <c:v>44</c:v>
                </c:pt>
                <c:pt idx="184">
                  <c:v>421</c:v>
                </c:pt>
                <c:pt idx="185">
                  <c:v>164</c:v>
                </c:pt>
                <c:pt idx="186">
                  <c:v>91</c:v>
                </c:pt>
                <c:pt idx="187">
                  <c:v>112</c:v>
                </c:pt>
                <c:pt idx="188">
                  <c:v>21</c:v>
                </c:pt>
                <c:pt idx="189">
                  <c:v>26</c:v>
                </c:pt>
                <c:pt idx="190">
                  <c:v>111</c:v>
                </c:pt>
                <c:pt idx="191">
                  <c:v>21</c:v>
                </c:pt>
                <c:pt idx="192">
                  <c:v>92</c:v>
                </c:pt>
                <c:pt idx="193">
                  <c:v>592</c:v>
                </c:pt>
                <c:pt idx="194">
                  <c:v>125</c:v>
                </c:pt>
                <c:pt idx="195">
                  <c:v>270</c:v>
                </c:pt>
                <c:pt idx="196">
                  <c:v>133</c:v>
                </c:pt>
                <c:pt idx="197">
                  <c:v>17</c:v>
                </c:pt>
                <c:pt idx="198">
                  <c:v>134</c:v>
                </c:pt>
                <c:pt idx="199">
                  <c:v>6</c:v>
                </c:pt>
                <c:pt idx="200">
                  <c:v>568</c:v>
                </c:pt>
                <c:pt idx="201">
                  <c:v>44</c:v>
                </c:pt>
                <c:pt idx="202">
                  <c:v>13</c:v>
                </c:pt>
                <c:pt idx="203">
                  <c:v>350</c:v>
                </c:pt>
                <c:pt idx="204">
                  <c:v>50</c:v>
                </c:pt>
                <c:pt idx="205">
                  <c:v>201</c:v>
                </c:pt>
                <c:pt idx="206">
                  <c:v>107</c:v>
                </c:pt>
                <c:pt idx="207">
                  <c:v>67</c:v>
                </c:pt>
                <c:pt idx="208">
                  <c:v>13</c:v>
                </c:pt>
                <c:pt idx="209">
                  <c:v>161</c:v>
                </c:pt>
                <c:pt idx="210">
                  <c:v>8</c:v>
                </c:pt>
                <c:pt idx="211">
                  <c:v>11</c:v>
                </c:pt>
                <c:pt idx="212">
                  <c:v>984</c:v>
                </c:pt>
                <c:pt idx="213">
                  <c:v>168</c:v>
                </c:pt>
                <c:pt idx="214">
                  <c:v>17</c:v>
                </c:pt>
                <c:pt idx="215">
                  <c:v>239</c:v>
                </c:pt>
                <c:pt idx="216">
                  <c:v>76</c:v>
                </c:pt>
                <c:pt idx="217">
                  <c:v>180</c:v>
                </c:pt>
                <c:pt idx="218">
                  <c:v>36</c:v>
                </c:pt>
                <c:pt idx="219">
                  <c:v>495</c:v>
                </c:pt>
                <c:pt idx="220">
                  <c:v>22</c:v>
                </c:pt>
                <c:pt idx="221">
                  <c:v>278</c:v>
                </c:pt>
                <c:pt idx="222">
                  <c:v>5</c:v>
                </c:pt>
                <c:pt idx="223">
                  <c:v>85</c:v>
                </c:pt>
                <c:pt idx="224">
                  <c:v>843</c:v>
                </c:pt>
                <c:pt idx="225">
                  <c:v>3</c:v>
                </c:pt>
                <c:pt idx="226">
                  <c:v>19</c:v>
                </c:pt>
                <c:pt idx="227">
                  <c:v>537</c:v>
                </c:pt>
                <c:pt idx="228">
                  <c:v>322</c:v>
                </c:pt>
                <c:pt idx="229">
                  <c:v>82</c:v>
                </c:pt>
                <c:pt idx="230">
                  <c:v>13</c:v>
                </c:pt>
                <c:pt idx="231">
                  <c:v>223</c:v>
                </c:pt>
                <c:pt idx="232">
                  <c:v>562</c:v>
                </c:pt>
                <c:pt idx="233">
                  <c:v>15</c:v>
                </c:pt>
                <c:pt idx="234">
                  <c:v>17</c:v>
                </c:pt>
                <c:pt idx="235">
                  <c:v>267</c:v>
                </c:pt>
                <c:pt idx="236">
                  <c:v>143</c:v>
                </c:pt>
                <c:pt idx="237">
                  <c:v>899</c:v>
                </c:pt>
                <c:pt idx="238">
                  <c:v>110</c:v>
                </c:pt>
                <c:pt idx="239">
                  <c:v>935</c:v>
                </c:pt>
                <c:pt idx="240">
                  <c:v>758</c:v>
                </c:pt>
                <c:pt idx="241">
                  <c:v>54</c:v>
                </c:pt>
                <c:pt idx="242">
                  <c:v>4</c:v>
                </c:pt>
                <c:pt idx="243">
                  <c:v>26</c:v>
                </c:pt>
                <c:pt idx="244">
                  <c:v>4</c:v>
                </c:pt>
                <c:pt idx="245">
                  <c:v>215</c:v>
                </c:pt>
                <c:pt idx="246">
                  <c:v>447</c:v>
                </c:pt>
                <c:pt idx="247">
                  <c:v>292</c:v>
                </c:pt>
                <c:pt idx="248">
                  <c:v>499</c:v>
                </c:pt>
                <c:pt idx="249">
                  <c:v>398</c:v>
                </c:pt>
                <c:pt idx="250">
                  <c:v>348</c:v>
                </c:pt>
                <c:pt idx="251">
                  <c:v>8</c:v>
                </c:pt>
                <c:pt idx="252">
                  <c:v>253</c:v>
                </c:pt>
                <c:pt idx="253">
                  <c:v>21</c:v>
                </c:pt>
                <c:pt idx="254">
                  <c:v>83</c:v>
                </c:pt>
                <c:pt idx="255">
                  <c:v>388</c:v>
                </c:pt>
                <c:pt idx="256">
                  <c:v>121</c:v>
                </c:pt>
                <c:pt idx="257">
                  <c:v>196</c:v>
                </c:pt>
                <c:pt idx="258">
                  <c:v>8</c:v>
                </c:pt>
                <c:pt idx="259">
                  <c:v>18</c:v>
                </c:pt>
                <c:pt idx="260">
                  <c:v>21</c:v>
                </c:pt>
                <c:pt idx="261">
                  <c:v>144</c:v>
                </c:pt>
                <c:pt idx="262">
                  <c:v>20</c:v>
                </c:pt>
                <c:pt idx="263">
                  <c:v>792</c:v>
                </c:pt>
                <c:pt idx="264">
                  <c:v>68</c:v>
                </c:pt>
                <c:pt idx="265">
                  <c:v>24</c:v>
                </c:pt>
                <c:pt idx="266">
                  <c:v>194</c:v>
                </c:pt>
                <c:pt idx="267">
                  <c:v>487</c:v>
                </c:pt>
                <c:pt idx="268">
                  <c:v>103</c:v>
                </c:pt>
                <c:pt idx="269">
                  <c:v>64</c:v>
                </c:pt>
                <c:pt idx="270">
                  <c:v>266</c:v>
                </c:pt>
                <c:pt idx="271">
                  <c:v>33</c:v>
                </c:pt>
                <c:pt idx="272">
                  <c:v>160</c:v>
                </c:pt>
                <c:pt idx="273">
                  <c:v>46</c:v>
                </c:pt>
                <c:pt idx="274">
                  <c:v>115</c:v>
                </c:pt>
                <c:pt idx="275">
                  <c:v>14</c:v>
                </c:pt>
                <c:pt idx="276">
                  <c:v>1</c:v>
                </c:pt>
                <c:pt idx="277">
                  <c:v>21</c:v>
                </c:pt>
                <c:pt idx="278">
                  <c:v>445</c:v>
                </c:pt>
                <c:pt idx="279">
                  <c:v>460</c:v>
                </c:pt>
                <c:pt idx="280">
                  <c:v>15</c:v>
                </c:pt>
                <c:pt idx="281">
                  <c:v>82</c:v>
                </c:pt>
                <c:pt idx="282">
                  <c:v>81</c:v>
                </c:pt>
                <c:pt idx="283">
                  <c:v>5</c:v>
                </c:pt>
                <c:pt idx="284">
                  <c:v>27</c:v>
                </c:pt>
                <c:pt idx="285">
                  <c:v>204</c:v>
                </c:pt>
                <c:pt idx="286">
                  <c:v>15</c:v>
                </c:pt>
                <c:pt idx="287">
                  <c:v>241</c:v>
                </c:pt>
                <c:pt idx="288">
                  <c:v>569</c:v>
                </c:pt>
                <c:pt idx="289">
                  <c:v>12</c:v>
                </c:pt>
                <c:pt idx="290">
                  <c:v>183</c:v>
                </c:pt>
                <c:pt idx="291">
                  <c:v>303</c:v>
                </c:pt>
                <c:pt idx="292">
                  <c:v>19</c:v>
                </c:pt>
                <c:pt idx="293">
                  <c:v>124</c:v>
                </c:pt>
                <c:pt idx="294">
                  <c:v>12</c:v>
                </c:pt>
                <c:pt idx="295">
                  <c:v>5</c:v>
                </c:pt>
                <c:pt idx="296">
                  <c:v>5</c:v>
                </c:pt>
                <c:pt idx="297">
                  <c:v>85</c:v>
                </c:pt>
                <c:pt idx="298">
                  <c:v>124</c:v>
                </c:pt>
                <c:pt idx="299">
                  <c:v>88</c:v>
                </c:pt>
                <c:pt idx="300">
                  <c:v>1622</c:v>
                </c:pt>
                <c:pt idx="301">
                  <c:v>19</c:v>
                </c:pt>
                <c:pt idx="302">
                  <c:v>16</c:v>
                </c:pt>
                <c:pt idx="303">
                  <c:v>45</c:v>
                </c:pt>
                <c:pt idx="304">
                  <c:v>103</c:v>
                </c:pt>
                <c:pt idx="305">
                  <c:v>128</c:v>
                </c:pt>
                <c:pt idx="306">
                  <c:v>7</c:v>
                </c:pt>
                <c:pt idx="307">
                  <c:v>13</c:v>
                </c:pt>
                <c:pt idx="308">
                  <c:v>157</c:v>
                </c:pt>
                <c:pt idx="309">
                  <c:v>22</c:v>
                </c:pt>
                <c:pt idx="310">
                  <c:v>15</c:v>
                </c:pt>
                <c:pt idx="311">
                  <c:v>115</c:v>
                </c:pt>
                <c:pt idx="312">
                  <c:v>35</c:v>
                </c:pt>
                <c:pt idx="313">
                  <c:v>689</c:v>
                </c:pt>
                <c:pt idx="314">
                  <c:v>206</c:v>
                </c:pt>
                <c:pt idx="315">
                  <c:v>672</c:v>
                </c:pt>
                <c:pt idx="316">
                  <c:v>240</c:v>
                </c:pt>
                <c:pt idx="317">
                  <c:v>622</c:v>
                </c:pt>
                <c:pt idx="318">
                  <c:v>8</c:v>
                </c:pt>
                <c:pt idx="319">
                  <c:v>171</c:v>
                </c:pt>
                <c:pt idx="320">
                  <c:v>812</c:v>
                </c:pt>
                <c:pt idx="321">
                  <c:v>77</c:v>
                </c:pt>
                <c:pt idx="322">
                  <c:v>19</c:v>
                </c:pt>
                <c:pt idx="323">
                  <c:v>8</c:v>
                </c:pt>
                <c:pt idx="324">
                  <c:v>15</c:v>
                </c:pt>
                <c:pt idx="325">
                  <c:v>64</c:v>
                </c:pt>
                <c:pt idx="326">
                  <c:v>981</c:v>
                </c:pt>
                <c:pt idx="327">
                  <c:v>8</c:v>
                </c:pt>
                <c:pt idx="328">
                  <c:v>109</c:v>
                </c:pt>
                <c:pt idx="329">
                  <c:v>311</c:v>
                </c:pt>
                <c:pt idx="330">
                  <c:v>100</c:v>
                </c:pt>
                <c:pt idx="331">
                  <c:v>292</c:v>
                </c:pt>
                <c:pt idx="332">
                  <c:v>16</c:v>
                </c:pt>
                <c:pt idx="333">
                  <c:v>12</c:v>
                </c:pt>
                <c:pt idx="334">
                  <c:v>537</c:v>
                </c:pt>
                <c:pt idx="335">
                  <c:v>15</c:v>
                </c:pt>
                <c:pt idx="336">
                  <c:v>14</c:v>
                </c:pt>
                <c:pt idx="337">
                  <c:v>61</c:v>
                </c:pt>
                <c:pt idx="338">
                  <c:v>149</c:v>
                </c:pt>
                <c:pt idx="339">
                  <c:v>44</c:v>
                </c:pt>
                <c:pt idx="340">
                  <c:v>590</c:v>
                </c:pt>
                <c:pt idx="341">
                  <c:v>66</c:v>
                </c:pt>
                <c:pt idx="342">
                  <c:v>18</c:v>
                </c:pt>
                <c:pt idx="343">
                  <c:v>93</c:v>
                </c:pt>
                <c:pt idx="344">
                  <c:v>15</c:v>
                </c:pt>
                <c:pt idx="345">
                  <c:v>97</c:v>
                </c:pt>
                <c:pt idx="346">
                  <c:v>11</c:v>
                </c:pt>
                <c:pt idx="347">
                  <c:v>104</c:v>
                </c:pt>
                <c:pt idx="348">
                  <c:v>208</c:v>
                </c:pt>
                <c:pt idx="349">
                  <c:v>13</c:v>
                </c:pt>
                <c:pt idx="350">
                  <c:v>395</c:v>
                </c:pt>
                <c:pt idx="351">
                  <c:v>25</c:v>
                </c:pt>
                <c:pt idx="352">
                  <c:v>815</c:v>
                </c:pt>
                <c:pt idx="353">
                  <c:v>128</c:v>
                </c:pt>
                <c:pt idx="354">
                  <c:v>518</c:v>
                </c:pt>
                <c:pt idx="355">
                  <c:v>15</c:v>
                </c:pt>
                <c:pt idx="356">
                  <c:v>11</c:v>
                </c:pt>
                <c:pt idx="357">
                  <c:v>119</c:v>
                </c:pt>
                <c:pt idx="358">
                  <c:v>8</c:v>
                </c:pt>
                <c:pt idx="359">
                  <c:v>379</c:v>
                </c:pt>
                <c:pt idx="360">
                  <c:v>60</c:v>
                </c:pt>
                <c:pt idx="361">
                  <c:v>18</c:v>
                </c:pt>
                <c:pt idx="362">
                  <c:v>23</c:v>
                </c:pt>
                <c:pt idx="363">
                  <c:v>48</c:v>
                </c:pt>
                <c:pt idx="364">
                  <c:v>12</c:v>
                </c:pt>
                <c:pt idx="365">
                  <c:v>925</c:v>
                </c:pt>
                <c:pt idx="366">
                  <c:v>350</c:v>
                </c:pt>
                <c:pt idx="367">
                  <c:v>8</c:v>
                </c:pt>
                <c:pt idx="368">
                  <c:v>8</c:v>
                </c:pt>
                <c:pt idx="369">
                  <c:v>6</c:v>
                </c:pt>
                <c:pt idx="370">
                  <c:v>4</c:v>
                </c:pt>
                <c:pt idx="371">
                  <c:v>850</c:v>
                </c:pt>
                <c:pt idx="372">
                  <c:v>279</c:v>
                </c:pt>
                <c:pt idx="373">
                  <c:v>291</c:v>
                </c:pt>
                <c:pt idx="374">
                  <c:v>243</c:v>
                </c:pt>
                <c:pt idx="375">
                  <c:v>180</c:v>
                </c:pt>
                <c:pt idx="376">
                  <c:v>21</c:v>
                </c:pt>
                <c:pt idx="377">
                  <c:v>12</c:v>
                </c:pt>
                <c:pt idx="378">
                  <c:v>159</c:v>
                </c:pt>
                <c:pt idx="379">
                  <c:v>20</c:v>
                </c:pt>
                <c:pt idx="380">
                  <c:v>4</c:v>
                </c:pt>
                <c:pt idx="381">
                  <c:v>217</c:v>
                </c:pt>
                <c:pt idx="382">
                  <c:v>122</c:v>
                </c:pt>
                <c:pt idx="383">
                  <c:v>65</c:v>
                </c:pt>
                <c:pt idx="384">
                  <c:v>768</c:v>
                </c:pt>
                <c:pt idx="385">
                  <c:v>801</c:v>
                </c:pt>
                <c:pt idx="386">
                  <c:v>5</c:v>
                </c:pt>
                <c:pt idx="387">
                  <c:v>21</c:v>
                </c:pt>
                <c:pt idx="388">
                  <c:v>11</c:v>
                </c:pt>
                <c:pt idx="389">
                  <c:v>586</c:v>
                </c:pt>
                <c:pt idx="390">
                  <c:v>11</c:v>
                </c:pt>
                <c:pt idx="391">
                  <c:v>257</c:v>
                </c:pt>
                <c:pt idx="392">
                  <c:v>86</c:v>
                </c:pt>
                <c:pt idx="393">
                  <c:v>6</c:v>
                </c:pt>
                <c:pt idx="394">
                  <c:v>21</c:v>
                </c:pt>
                <c:pt idx="395">
                  <c:v>932</c:v>
                </c:pt>
                <c:pt idx="396">
                  <c:v>260</c:v>
                </c:pt>
                <c:pt idx="397">
                  <c:v>30</c:v>
                </c:pt>
                <c:pt idx="398">
                  <c:v>384</c:v>
                </c:pt>
                <c:pt idx="399">
                  <c:v>384</c:v>
                </c:pt>
                <c:pt idx="400">
                  <c:v>119</c:v>
                </c:pt>
                <c:pt idx="401">
                  <c:v>8</c:v>
                </c:pt>
                <c:pt idx="402">
                  <c:v>11</c:v>
                </c:pt>
                <c:pt idx="403">
                  <c:v>11</c:v>
                </c:pt>
                <c:pt idx="404">
                  <c:v>101</c:v>
                </c:pt>
                <c:pt idx="405">
                  <c:v>540</c:v>
                </c:pt>
                <c:pt idx="406">
                  <c:v>535</c:v>
                </c:pt>
                <c:pt idx="407">
                  <c:v>414</c:v>
                </c:pt>
                <c:pt idx="408">
                  <c:v>5</c:v>
                </c:pt>
                <c:pt idx="409">
                  <c:v>3</c:v>
                </c:pt>
                <c:pt idx="410">
                  <c:v>951</c:v>
                </c:pt>
                <c:pt idx="411">
                  <c:v>115</c:v>
                </c:pt>
                <c:pt idx="412">
                  <c:v>10</c:v>
                </c:pt>
                <c:pt idx="413">
                  <c:v>96</c:v>
                </c:pt>
                <c:pt idx="414">
                  <c:v>480</c:v>
                </c:pt>
                <c:pt idx="415">
                  <c:v>67</c:v>
                </c:pt>
                <c:pt idx="416">
                  <c:v>102</c:v>
                </c:pt>
                <c:pt idx="417">
                  <c:v>233</c:v>
                </c:pt>
                <c:pt idx="418">
                  <c:v>10</c:v>
                </c:pt>
                <c:pt idx="419">
                  <c:v>946</c:v>
                </c:pt>
                <c:pt idx="420">
                  <c:v>409</c:v>
                </c:pt>
                <c:pt idx="421">
                  <c:v>12</c:v>
                </c:pt>
                <c:pt idx="422">
                  <c:v>10</c:v>
                </c:pt>
                <c:pt idx="423">
                  <c:v>16</c:v>
                </c:pt>
                <c:pt idx="424">
                  <c:v>103</c:v>
                </c:pt>
                <c:pt idx="425">
                  <c:v>3</c:v>
                </c:pt>
                <c:pt idx="426">
                  <c:v>7</c:v>
                </c:pt>
                <c:pt idx="427">
                  <c:v>6</c:v>
                </c:pt>
                <c:pt idx="428">
                  <c:v>272</c:v>
                </c:pt>
                <c:pt idx="429">
                  <c:v>753</c:v>
                </c:pt>
                <c:pt idx="430">
                  <c:v>754</c:v>
                </c:pt>
                <c:pt idx="431">
                  <c:v>11</c:v>
                </c:pt>
                <c:pt idx="432">
                  <c:v>2</c:v>
                </c:pt>
                <c:pt idx="433">
                  <c:v>249</c:v>
                </c:pt>
                <c:pt idx="434">
                  <c:v>550</c:v>
                </c:pt>
                <c:pt idx="435">
                  <c:v>52</c:v>
                </c:pt>
                <c:pt idx="436">
                  <c:v>14</c:v>
                </c:pt>
                <c:pt idx="437">
                  <c:v>51</c:v>
                </c:pt>
                <c:pt idx="438">
                  <c:v>23</c:v>
                </c:pt>
                <c:pt idx="439">
                  <c:v>8</c:v>
                </c:pt>
                <c:pt idx="440">
                  <c:v>414</c:v>
                </c:pt>
                <c:pt idx="441">
                  <c:v>3</c:v>
                </c:pt>
                <c:pt idx="442">
                  <c:v>15</c:v>
                </c:pt>
                <c:pt idx="443">
                  <c:v>5</c:v>
                </c:pt>
                <c:pt idx="444">
                  <c:v>74</c:v>
                </c:pt>
                <c:pt idx="445">
                  <c:v>322</c:v>
                </c:pt>
                <c:pt idx="446">
                  <c:v>19</c:v>
                </c:pt>
                <c:pt idx="447">
                  <c:v>7</c:v>
                </c:pt>
                <c:pt idx="448">
                  <c:v>76</c:v>
                </c:pt>
                <c:pt idx="449">
                  <c:v>21</c:v>
                </c:pt>
                <c:pt idx="450">
                  <c:v>8</c:v>
                </c:pt>
                <c:pt idx="451">
                  <c:v>92</c:v>
                </c:pt>
                <c:pt idx="452">
                  <c:v>11</c:v>
                </c:pt>
                <c:pt idx="453">
                  <c:v>99</c:v>
                </c:pt>
                <c:pt idx="454">
                  <c:v>137</c:v>
                </c:pt>
                <c:pt idx="455">
                  <c:v>11</c:v>
                </c:pt>
                <c:pt idx="456">
                  <c:v>59</c:v>
                </c:pt>
                <c:pt idx="457">
                  <c:v>242</c:v>
                </c:pt>
                <c:pt idx="458">
                  <c:v>8</c:v>
                </c:pt>
                <c:pt idx="459">
                  <c:v>24</c:v>
                </c:pt>
                <c:pt idx="460">
                  <c:v>348</c:v>
                </c:pt>
                <c:pt idx="461">
                  <c:v>178</c:v>
                </c:pt>
                <c:pt idx="462">
                  <c:v>22</c:v>
                </c:pt>
                <c:pt idx="463">
                  <c:v>5</c:v>
                </c:pt>
                <c:pt idx="464">
                  <c:v>499</c:v>
                </c:pt>
                <c:pt idx="465">
                  <c:v>71</c:v>
                </c:pt>
                <c:pt idx="466">
                  <c:v>21</c:v>
                </c:pt>
                <c:pt idx="467">
                  <c:v>30</c:v>
                </c:pt>
                <c:pt idx="468">
                  <c:v>94</c:v>
                </c:pt>
                <c:pt idx="469">
                  <c:v>459</c:v>
                </c:pt>
                <c:pt idx="470">
                  <c:v>184</c:v>
                </c:pt>
                <c:pt idx="471">
                  <c:v>425</c:v>
                </c:pt>
                <c:pt idx="472">
                  <c:v>398</c:v>
                </c:pt>
                <c:pt idx="473">
                  <c:v>420</c:v>
                </c:pt>
                <c:pt idx="474">
                  <c:v>114</c:v>
                </c:pt>
                <c:pt idx="475">
                  <c:v>26</c:v>
                </c:pt>
                <c:pt idx="476">
                  <c:v>300</c:v>
                </c:pt>
                <c:pt idx="477">
                  <c:v>19</c:v>
                </c:pt>
                <c:pt idx="478">
                  <c:v>461</c:v>
                </c:pt>
                <c:pt idx="479">
                  <c:v>24</c:v>
                </c:pt>
                <c:pt idx="480">
                  <c:v>15</c:v>
                </c:pt>
                <c:pt idx="481">
                  <c:v>60</c:v>
                </c:pt>
                <c:pt idx="482">
                  <c:v>135</c:v>
                </c:pt>
                <c:pt idx="483">
                  <c:v>46</c:v>
                </c:pt>
                <c:pt idx="484">
                  <c:v>5</c:v>
                </c:pt>
                <c:pt idx="485">
                  <c:v>11</c:v>
                </c:pt>
                <c:pt idx="486">
                  <c:v>68</c:v>
                </c:pt>
                <c:pt idx="487">
                  <c:v>4</c:v>
                </c:pt>
                <c:pt idx="488">
                  <c:v>25</c:v>
                </c:pt>
                <c:pt idx="489">
                  <c:v>107</c:v>
                </c:pt>
                <c:pt idx="490">
                  <c:v>350</c:v>
                </c:pt>
                <c:pt idx="491">
                  <c:v>97</c:v>
                </c:pt>
                <c:pt idx="492">
                  <c:v>10</c:v>
                </c:pt>
                <c:pt idx="493">
                  <c:v>5</c:v>
                </c:pt>
                <c:pt idx="494">
                  <c:v>13</c:v>
                </c:pt>
                <c:pt idx="495">
                  <c:v>123</c:v>
                </c:pt>
                <c:pt idx="496">
                  <c:v>351</c:v>
                </c:pt>
                <c:pt idx="497">
                  <c:v>41</c:v>
                </c:pt>
                <c:pt idx="498">
                  <c:v>480</c:v>
                </c:pt>
                <c:pt idx="499">
                  <c:v>11</c:v>
                </c:pt>
                <c:pt idx="500">
                  <c:v>27</c:v>
                </c:pt>
                <c:pt idx="501">
                  <c:v>5</c:v>
                </c:pt>
                <c:pt idx="502">
                  <c:v>9</c:v>
                </c:pt>
                <c:pt idx="503">
                  <c:v>26</c:v>
                </c:pt>
                <c:pt idx="504">
                  <c:v>6</c:v>
                </c:pt>
                <c:pt idx="505">
                  <c:v>253</c:v>
                </c:pt>
                <c:pt idx="506">
                  <c:v>7</c:v>
                </c:pt>
                <c:pt idx="507">
                  <c:v>28</c:v>
                </c:pt>
                <c:pt idx="508">
                  <c:v>215</c:v>
                </c:pt>
                <c:pt idx="509">
                  <c:v>17</c:v>
                </c:pt>
                <c:pt idx="510">
                  <c:v>61</c:v>
                </c:pt>
                <c:pt idx="511">
                  <c:v>144</c:v>
                </c:pt>
                <c:pt idx="512">
                  <c:v>255</c:v>
                </c:pt>
                <c:pt idx="513">
                  <c:v>6</c:v>
                </c:pt>
                <c:pt idx="514">
                  <c:v>16</c:v>
                </c:pt>
                <c:pt idx="515">
                  <c:v>214</c:v>
                </c:pt>
                <c:pt idx="516">
                  <c:v>118</c:v>
                </c:pt>
                <c:pt idx="517">
                  <c:v>445</c:v>
                </c:pt>
                <c:pt idx="518">
                  <c:v>625</c:v>
                </c:pt>
                <c:pt idx="519">
                  <c:v>37</c:v>
                </c:pt>
                <c:pt idx="520">
                  <c:v>2</c:v>
                </c:pt>
                <c:pt idx="521">
                  <c:v>56</c:v>
                </c:pt>
                <c:pt idx="522">
                  <c:v>413</c:v>
                </c:pt>
                <c:pt idx="523">
                  <c:v>38</c:v>
                </c:pt>
                <c:pt idx="524">
                  <c:v>31</c:v>
                </c:pt>
                <c:pt idx="525">
                  <c:v>12</c:v>
                </c:pt>
                <c:pt idx="526">
                  <c:v>7</c:v>
                </c:pt>
                <c:pt idx="527">
                  <c:v>2</c:v>
                </c:pt>
                <c:pt idx="528">
                  <c:v>167</c:v>
                </c:pt>
                <c:pt idx="529">
                  <c:v>335</c:v>
                </c:pt>
                <c:pt idx="530">
                  <c:v>205</c:v>
                </c:pt>
                <c:pt idx="531">
                  <c:v>68</c:v>
                </c:pt>
                <c:pt idx="532">
                  <c:v>50</c:v>
                </c:pt>
                <c:pt idx="533">
                  <c:v>112</c:v>
                </c:pt>
                <c:pt idx="534">
                  <c:v>271</c:v>
                </c:pt>
                <c:pt idx="535">
                  <c:v>4</c:v>
                </c:pt>
                <c:pt idx="536">
                  <c:v>3</c:v>
                </c:pt>
                <c:pt idx="537">
                  <c:v>108</c:v>
                </c:pt>
                <c:pt idx="538">
                  <c:v>5</c:v>
                </c:pt>
                <c:pt idx="539">
                  <c:v>178</c:v>
                </c:pt>
                <c:pt idx="540">
                  <c:v>37</c:v>
                </c:pt>
                <c:pt idx="541">
                  <c:v>1</c:v>
                </c:pt>
                <c:pt idx="542">
                  <c:v>69</c:v>
                </c:pt>
                <c:pt idx="543">
                  <c:v>387</c:v>
                </c:pt>
                <c:pt idx="544">
                  <c:v>156</c:v>
                </c:pt>
                <c:pt idx="545">
                  <c:v>16</c:v>
                </c:pt>
                <c:pt idx="546">
                  <c:v>768</c:v>
                </c:pt>
                <c:pt idx="547">
                  <c:v>536</c:v>
                </c:pt>
                <c:pt idx="548">
                  <c:v>27</c:v>
                </c:pt>
                <c:pt idx="549">
                  <c:v>168</c:v>
                </c:pt>
                <c:pt idx="550">
                  <c:v>3</c:v>
                </c:pt>
                <c:pt idx="551">
                  <c:v>171</c:v>
                </c:pt>
                <c:pt idx="552">
                  <c:v>138</c:v>
                </c:pt>
                <c:pt idx="553">
                  <c:v>607</c:v>
                </c:pt>
                <c:pt idx="554">
                  <c:v>27</c:v>
                </c:pt>
                <c:pt idx="555">
                  <c:v>161</c:v>
                </c:pt>
                <c:pt idx="556">
                  <c:v>9</c:v>
                </c:pt>
                <c:pt idx="557">
                  <c:v>5</c:v>
                </c:pt>
                <c:pt idx="558">
                  <c:v>39</c:v>
                </c:pt>
                <c:pt idx="559">
                  <c:v>8</c:v>
                </c:pt>
                <c:pt idx="560">
                  <c:v>70</c:v>
                </c:pt>
                <c:pt idx="561">
                  <c:v>279</c:v>
                </c:pt>
                <c:pt idx="562">
                  <c:v>7</c:v>
                </c:pt>
                <c:pt idx="563">
                  <c:v>303</c:v>
                </c:pt>
                <c:pt idx="564">
                  <c:v>87</c:v>
                </c:pt>
                <c:pt idx="565">
                  <c:v>6</c:v>
                </c:pt>
                <c:pt idx="566">
                  <c:v>172</c:v>
                </c:pt>
                <c:pt idx="567">
                  <c:v>28</c:v>
                </c:pt>
                <c:pt idx="568">
                  <c:v>38</c:v>
                </c:pt>
                <c:pt idx="569">
                  <c:v>7</c:v>
                </c:pt>
                <c:pt idx="570">
                  <c:v>382</c:v>
                </c:pt>
                <c:pt idx="571">
                  <c:v>59</c:v>
                </c:pt>
                <c:pt idx="572">
                  <c:v>127</c:v>
                </c:pt>
                <c:pt idx="573">
                  <c:v>142</c:v>
                </c:pt>
                <c:pt idx="574">
                  <c:v>72</c:v>
                </c:pt>
                <c:pt idx="575">
                  <c:v>123</c:v>
                </c:pt>
                <c:pt idx="576">
                  <c:v>750</c:v>
                </c:pt>
                <c:pt idx="577">
                  <c:v>54</c:v>
                </c:pt>
                <c:pt idx="578">
                  <c:v>12</c:v>
                </c:pt>
                <c:pt idx="579">
                  <c:v>230</c:v>
                </c:pt>
                <c:pt idx="580">
                  <c:v>19</c:v>
                </c:pt>
                <c:pt idx="581">
                  <c:v>142</c:v>
                </c:pt>
                <c:pt idx="582">
                  <c:v>80</c:v>
                </c:pt>
                <c:pt idx="583">
                  <c:v>142</c:v>
                </c:pt>
                <c:pt idx="584">
                  <c:v>24</c:v>
                </c:pt>
                <c:pt idx="585">
                  <c:v>207</c:v>
                </c:pt>
                <c:pt idx="586">
                  <c:v>106</c:v>
                </c:pt>
                <c:pt idx="587">
                  <c:v>4</c:v>
                </c:pt>
                <c:pt idx="588">
                  <c:v>132</c:v>
                </c:pt>
                <c:pt idx="589">
                  <c:v>687</c:v>
                </c:pt>
                <c:pt idx="590">
                  <c:v>27</c:v>
                </c:pt>
                <c:pt idx="591">
                  <c:v>2</c:v>
                </c:pt>
                <c:pt idx="592">
                  <c:v>48</c:v>
                </c:pt>
                <c:pt idx="593">
                  <c:v>30</c:v>
                </c:pt>
                <c:pt idx="594">
                  <c:v>10</c:v>
                </c:pt>
                <c:pt idx="595">
                  <c:v>110</c:v>
                </c:pt>
                <c:pt idx="596">
                  <c:v>374</c:v>
                </c:pt>
                <c:pt idx="597">
                  <c:v>8</c:v>
                </c:pt>
                <c:pt idx="598">
                  <c:v>206</c:v>
                </c:pt>
                <c:pt idx="599">
                  <c:v>864</c:v>
                </c:pt>
                <c:pt idx="600">
                  <c:v>13</c:v>
                </c:pt>
                <c:pt idx="601">
                  <c:v>4</c:v>
                </c:pt>
                <c:pt idx="602">
                  <c:v>689</c:v>
                </c:pt>
                <c:pt idx="603">
                  <c:v>678</c:v>
                </c:pt>
                <c:pt idx="604">
                  <c:v>14</c:v>
                </c:pt>
                <c:pt idx="605">
                  <c:v>10</c:v>
                </c:pt>
                <c:pt idx="606">
                  <c:v>128</c:v>
                </c:pt>
                <c:pt idx="607">
                  <c:v>612</c:v>
                </c:pt>
                <c:pt idx="608">
                  <c:v>75</c:v>
                </c:pt>
                <c:pt idx="609">
                  <c:v>69</c:v>
                </c:pt>
                <c:pt idx="610">
                  <c:v>62</c:v>
                </c:pt>
                <c:pt idx="611">
                  <c:v>44</c:v>
                </c:pt>
                <c:pt idx="612">
                  <c:v>92</c:v>
                </c:pt>
                <c:pt idx="613">
                  <c:v>28</c:v>
                </c:pt>
                <c:pt idx="614">
                  <c:v>337</c:v>
                </c:pt>
                <c:pt idx="615">
                  <c:v>43</c:v>
                </c:pt>
                <c:pt idx="616">
                  <c:v>9</c:v>
                </c:pt>
                <c:pt idx="617">
                  <c:v>304</c:v>
                </c:pt>
                <c:pt idx="618">
                  <c:v>168</c:v>
                </c:pt>
                <c:pt idx="619">
                  <c:v>102</c:v>
                </c:pt>
                <c:pt idx="620">
                  <c:v>6</c:v>
                </c:pt>
                <c:pt idx="621">
                  <c:v>87</c:v>
                </c:pt>
                <c:pt idx="622">
                  <c:v>134</c:v>
                </c:pt>
                <c:pt idx="623">
                  <c:v>65</c:v>
                </c:pt>
                <c:pt idx="624">
                  <c:v>12</c:v>
                </c:pt>
                <c:pt idx="625">
                  <c:v>968</c:v>
                </c:pt>
                <c:pt idx="626">
                  <c:v>124</c:v>
                </c:pt>
                <c:pt idx="627">
                  <c:v>9</c:v>
                </c:pt>
                <c:pt idx="628">
                  <c:v>21</c:v>
                </c:pt>
                <c:pt idx="629">
                  <c:v>10</c:v>
                </c:pt>
                <c:pt idx="630">
                  <c:v>11</c:v>
                </c:pt>
                <c:pt idx="631">
                  <c:v>2</c:v>
                </c:pt>
                <c:pt idx="632">
                  <c:v>265</c:v>
                </c:pt>
                <c:pt idx="633">
                  <c:v>119</c:v>
                </c:pt>
                <c:pt idx="634">
                  <c:v>704</c:v>
                </c:pt>
                <c:pt idx="635">
                  <c:v>19</c:v>
                </c:pt>
                <c:pt idx="636">
                  <c:v>4</c:v>
                </c:pt>
                <c:pt idx="637">
                  <c:v>6</c:v>
                </c:pt>
                <c:pt idx="638">
                  <c:v>408</c:v>
                </c:pt>
                <c:pt idx="639">
                  <c:v>287</c:v>
                </c:pt>
                <c:pt idx="640">
                  <c:v>940</c:v>
                </c:pt>
                <c:pt idx="641">
                  <c:v>79</c:v>
                </c:pt>
                <c:pt idx="642">
                  <c:v>546</c:v>
                </c:pt>
                <c:pt idx="643">
                  <c:v>107</c:v>
                </c:pt>
                <c:pt idx="644">
                  <c:v>48</c:v>
                </c:pt>
                <c:pt idx="645">
                  <c:v>59</c:v>
                </c:pt>
                <c:pt idx="646">
                  <c:v>72</c:v>
                </c:pt>
                <c:pt idx="647">
                  <c:v>10</c:v>
                </c:pt>
                <c:pt idx="648">
                  <c:v>464</c:v>
                </c:pt>
                <c:pt idx="649">
                  <c:v>239</c:v>
                </c:pt>
                <c:pt idx="650">
                  <c:v>417</c:v>
                </c:pt>
                <c:pt idx="651">
                  <c:v>9</c:v>
                </c:pt>
                <c:pt idx="652">
                  <c:v>11</c:v>
                </c:pt>
                <c:pt idx="653">
                  <c:v>21</c:v>
                </c:pt>
                <c:pt idx="654">
                  <c:v>38</c:v>
                </c:pt>
                <c:pt idx="655">
                  <c:v>35</c:v>
                </c:pt>
                <c:pt idx="656">
                  <c:v>100</c:v>
                </c:pt>
                <c:pt idx="657">
                  <c:v>67</c:v>
                </c:pt>
                <c:pt idx="658">
                  <c:v>100</c:v>
                </c:pt>
                <c:pt idx="659">
                  <c:v>15</c:v>
                </c:pt>
                <c:pt idx="660">
                  <c:v>76</c:v>
                </c:pt>
                <c:pt idx="661">
                  <c:v>12</c:v>
                </c:pt>
                <c:pt idx="662">
                  <c:v>90</c:v>
                </c:pt>
                <c:pt idx="663">
                  <c:v>24</c:v>
                </c:pt>
                <c:pt idx="664">
                  <c:v>90</c:v>
                </c:pt>
                <c:pt idx="665">
                  <c:v>68</c:v>
                </c:pt>
                <c:pt idx="666">
                  <c:v>797</c:v>
                </c:pt>
                <c:pt idx="667">
                  <c:v>45</c:v>
                </c:pt>
                <c:pt idx="668">
                  <c:v>108</c:v>
                </c:pt>
                <c:pt idx="669">
                  <c:v>3</c:v>
                </c:pt>
                <c:pt idx="670">
                  <c:v>73</c:v>
                </c:pt>
                <c:pt idx="671">
                  <c:v>16</c:v>
                </c:pt>
                <c:pt idx="672">
                  <c:v>66</c:v>
                </c:pt>
                <c:pt idx="673">
                  <c:v>67</c:v>
                </c:pt>
                <c:pt idx="674">
                  <c:v>363</c:v>
                </c:pt>
                <c:pt idx="675">
                  <c:v>594</c:v>
                </c:pt>
                <c:pt idx="676">
                  <c:v>87</c:v>
                </c:pt>
                <c:pt idx="677">
                  <c:v>129</c:v>
                </c:pt>
                <c:pt idx="678">
                  <c:v>53</c:v>
                </c:pt>
                <c:pt idx="679">
                  <c:v>100</c:v>
                </c:pt>
                <c:pt idx="680">
                  <c:v>128</c:v>
                </c:pt>
                <c:pt idx="681">
                  <c:v>338</c:v>
                </c:pt>
                <c:pt idx="682">
                  <c:v>70</c:v>
                </c:pt>
                <c:pt idx="683">
                  <c:v>505</c:v>
                </c:pt>
                <c:pt idx="684">
                  <c:v>323</c:v>
                </c:pt>
                <c:pt idx="685">
                  <c:v>567</c:v>
                </c:pt>
                <c:pt idx="686">
                  <c:v>5</c:v>
                </c:pt>
                <c:pt idx="687">
                  <c:v>39</c:v>
                </c:pt>
                <c:pt idx="688">
                  <c:v>224</c:v>
                </c:pt>
                <c:pt idx="689">
                  <c:v>134</c:v>
                </c:pt>
                <c:pt idx="690">
                  <c:v>33</c:v>
                </c:pt>
                <c:pt idx="691">
                  <c:v>309</c:v>
                </c:pt>
                <c:pt idx="692">
                  <c:v>11</c:v>
                </c:pt>
                <c:pt idx="693">
                  <c:v>204</c:v>
                </c:pt>
                <c:pt idx="694">
                  <c:v>364</c:v>
                </c:pt>
                <c:pt idx="695">
                  <c:v>184</c:v>
                </c:pt>
                <c:pt idx="696">
                  <c:v>573</c:v>
                </c:pt>
                <c:pt idx="697">
                  <c:v>426</c:v>
                </c:pt>
                <c:pt idx="698">
                  <c:v>34</c:v>
                </c:pt>
                <c:pt idx="699">
                  <c:v>44</c:v>
                </c:pt>
                <c:pt idx="700">
                  <c:v>18</c:v>
                </c:pt>
                <c:pt idx="701">
                  <c:v>818</c:v>
                </c:pt>
                <c:pt idx="702">
                  <c:v>309</c:v>
                </c:pt>
                <c:pt idx="703">
                  <c:v>60</c:v>
                </c:pt>
                <c:pt idx="704">
                  <c:v>4</c:v>
                </c:pt>
                <c:pt idx="705">
                  <c:v>5</c:v>
                </c:pt>
                <c:pt idx="706">
                  <c:v>334</c:v>
                </c:pt>
                <c:pt idx="707">
                  <c:v>3</c:v>
                </c:pt>
                <c:pt idx="708">
                  <c:v>31</c:v>
                </c:pt>
                <c:pt idx="709">
                  <c:v>9</c:v>
                </c:pt>
                <c:pt idx="710">
                  <c:v>57</c:v>
                </c:pt>
                <c:pt idx="711">
                  <c:v>10</c:v>
                </c:pt>
                <c:pt idx="712">
                  <c:v>345</c:v>
                </c:pt>
                <c:pt idx="713">
                  <c:v>14</c:v>
                </c:pt>
                <c:pt idx="714">
                  <c:v>51</c:v>
                </c:pt>
                <c:pt idx="715">
                  <c:v>118</c:v>
                </c:pt>
                <c:pt idx="716">
                  <c:v>43</c:v>
                </c:pt>
                <c:pt idx="717">
                  <c:v>120</c:v>
                </c:pt>
                <c:pt idx="718">
                  <c:v>91</c:v>
                </c:pt>
                <c:pt idx="719">
                  <c:v>239</c:v>
                </c:pt>
                <c:pt idx="720">
                  <c:v>83</c:v>
                </c:pt>
                <c:pt idx="721">
                  <c:v>428</c:v>
                </c:pt>
                <c:pt idx="722">
                  <c:v>29</c:v>
                </c:pt>
                <c:pt idx="723">
                  <c:v>501</c:v>
                </c:pt>
                <c:pt idx="724">
                  <c:v>16</c:v>
                </c:pt>
                <c:pt idx="725">
                  <c:v>11</c:v>
                </c:pt>
                <c:pt idx="726">
                  <c:v>31</c:v>
                </c:pt>
                <c:pt idx="727">
                  <c:v>37</c:v>
                </c:pt>
                <c:pt idx="728">
                  <c:v>15</c:v>
                </c:pt>
                <c:pt idx="729">
                  <c:v>125</c:v>
                </c:pt>
                <c:pt idx="730">
                  <c:v>26</c:v>
                </c:pt>
                <c:pt idx="731">
                  <c:v>33</c:v>
                </c:pt>
                <c:pt idx="732">
                  <c:v>631</c:v>
                </c:pt>
                <c:pt idx="733">
                  <c:v>8</c:v>
                </c:pt>
                <c:pt idx="734">
                  <c:v>689</c:v>
                </c:pt>
                <c:pt idx="735">
                  <c:v>238</c:v>
                </c:pt>
                <c:pt idx="736">
                  <c:v>71</c:v>
                </c:pt>
                <c:pt idx="737">
                  <c:v>673</c:v>
                </c:pt>
                <c:pt idx="738">
                  <c:v>12</c:v>
                </c:pt>
                <c:pt idx="739">
                  <c:v>26</c:v>
                </c:pt>
                <c:pt idx="740">
                  <c:v>687</c:v>
                </c:pt>
                <c:pt idx="741">
                  <c:v>29</c:v>
                </c:pt>
                <c:pt idx="742">
                  <c:v>35</c:v>
                </c:pt>
                <c:pt idx="743">
                  <c:v>670</c:v>
                </c:pt>
                <c:pt idx="744">
                  <c:v>33</c:v>
                </c:pt>
                <c:pt idx="745">
                  <c:v>29</c:v>
                </c:pt>
                <c:pt idx="746">
                  <c:v>8</c:v>
                </c:pt>
                <c:pt idx="747">
                  <c:v>349</c:v>
                </c:pt>
                <c:pt idx="748">
                  <c:v>9</c:v>
                </c:pt>
                <c:pt idx="749">
                  <c:v>239</c:v>
                </c:pt>
                <c:pt idx="750">
                  <c:v>7</c:v>
                </c:pt>
                <c:pt idx="751">
                  <c:v>597</c:v>
                </c:pt>
                <c:pt idx="752">
                  <c:v>181</c:v>
                </c:pt>
                <c:pt idx="753">
                  <c:v>512</c:v>
                </c:pt>
                <c:pt idx="754">
                  <c:v>243</c:v>
                </c:pt>
                <c:pt idx="755">
                  <c:v>189</c:v>
                </c:pt>
                <c:pt idx="756">
                  <c:v>13</c:v>
                </c:pt>
                <c:pt idx="757">
                  <c:v>10</c:v>
                </c:pt>
                <c:pt idx="758">
                  <c:v>5</c:v>
                </c:pt>
                <c:pt idx="759">
                  <c:v>23</c:v>
                </c:pt>
                <c:pt idx="760">
                  <c:v>322</c:v>
                </c:pt>
                <c:pt idx="761">
                  <c:v>176</c:v>
                </c:pt>
                <c:pt idx="762">
                  <c:v>217</c:v>
                </c:pt>
                <c:pt idx="763">
                  <c:v>6</c:v>
                </c:pt>
                <c:pt idx="764">
                  <c:v>78</c:v>
                </c:pt>
                <c:pt idx="765">
                  <c:v>215</c:v>
                </c:pt>
                <c:pt idx="766">
                  <c:v>3</c:v>
                </c:pt>
                <c:pt idx="767">
                  <c:v>53</c:v>
                </c:pt>
                <c:pt idx="768">
                  <c:v>3</c:v>
                </c:pt>
                <c:pt idx="769">
                  <c:v>270</c:v>
                </c:pt>
                <c:pt idx="770">
                  <c:v>47</c:v>
                </c:pt>
                <c:pt idx="771">
                  <c:v>142</c:v>
                </c:pt>
                <c:pt idx="772">
                  <c:v>420</c:v>
                </c:pt>
                <c:pt idx="773">
                  <c:v>10</c:v>
                </c:pt>
                <c:pt idx="774">
                  <c:v>420</c:v>
                </c:pt>
                <c:pt idx="775">
                  <c:v>314</c:v>
                </c:pt>
                <c:pt idx="776">
                  <c:v>7</c:v>
                </c:pt>
                <c:pt idx="777">
                  <c:v>18</c:v>
                </c:pt>
                <c:pt idx="778">
                  <c:v>26</c:v>
                </c:pt>
                <c:pt idx="779">
                  <c:v>11</c:v>
                </c:pt>
                <c:pt idx="780">
                  <c:v>49</c:v>
                </c:pt>
                <c:pt idx="781">
                  <c:v>430</c:v>
                </c:pt>
                <c:pt idx="782">
                  <c:v>166</c:v>
                </c:pt>
                <c:pt idx="783">
                  <c:v>883</c:v>
                </c:pt>
                <c:pt idx="784">
                  <c:v>108</c:v>
                </c:pt>
                <c:pt idx="785">
                  <c:v>80</c:v>
                </c:pt>
                <c:pt idx="786">
                  <c:v>234</c:v>
                </c:pt>
                <c:pt idx="787">
                  <c:v>107</c:v>
                </c:pt>
                <c:pt idx="788">
                  <c:v>215</c:v>
                </c:pt>
                <c:pt idx="789">
                  <c:v>1</c:v>
                </c:pt>
                <c:pt idx="790">
                  <c:v>170</c:v>
                </c:pt>
                <c:pt idx="791">
                  <c:v>129</c:v>
                </c:pt>
                <c:pt idx="792">
                  <c:v>17</c:v>
                </c:pt>
                <c:pt idx="793">
                  <c:v>51</c:v>
                </c:pt>
                <c:pt idx="794">
                  <c:v>672</c:v>
                </c:pt>
                <c:pt idx="795">
                  <c:v>30</c:v>
                </c:pt>
                <c:pt idx="796">
                  <c:v>333</c:v>
                </c:pt>
                <c:pt idx="797">
                  <c:v>375</c:v>
                </c:pt>
                <c:pt idx="798">
                  <c:v>19</c:v>
                </c:pt>
                <c:pt idx="799">
                  <c:v>3</c:v>
                </c:pt>
                <c:pt idx="800">
                  <c:v>52</c:v>
                </c:pt>
                <c:pt idx="801">
                  <c:v>102</c:v>
                </c:pt>
                <c:pt idx="802">
                  <c:v>29</c:v>
                </c:pt>
                <c:pt idx="803">
                  <c:v>11</c:v>
                </c:pt>
                <c:pt idx="804">
                  <c:v>106</c:v>
                </c:pt>
                <c:pt idx="805">
                  <c:v>73</c:v>
                </c:pt>
                <c:pt idx="806">
                  <c:v>8</c:v>
                </c:pt>
                <c:pt idx="807">
                  <c:v>553</c:v>
                </c:pt>
                <c:pt idx="808">
                  <c:v>252</c:v>
                </c:pt>
                <c:pt idx="809">
                  <c:v>155</c:v>
                </c:pt>
                <c:pt idx="810">
                  <c:v>7</c:v>
                </c:pt>
                <c:pt idx="811">
                  <c:v>28</c:v>
                </c:pt>
                <c:pt idx="812">
                  <c:v>57</c:v>
                </c:pt>
                <c:pt idx="813">
                  <c:v>43</c:v>
                </c:pt>
                <c:pt idx="814">
                  <c:v>64</c:v>
                </c:pt>
                <c:pt idx="815">
                  <c:v>21</c:v>
                </c:pt>
                <c:pt idx="816">
                  <c:v>16</c:v>
                </c:pt>
                <c:pt idx="817">
                  <c:v>16</c:v>
                </c:pt>
                <c:pt idx="818">
                  <c:v>2</c:v>
                </c:pt>
                <c:pt idx="819">
                  <c:v>69</c:v>
                </c:pt>
                <c:pt idx="820">
                  <c:v>780</c:v>
                </c:pt>
                <c:pt idx="821">
                  <c:v>44</c:v>
                </c:pt>
                <c:pt idx="822">
                  <c:v>78</c:v>
                </c:pt>
                <c:pt idx="823">
                  <c:v>117</c:v>
                </c:pt>
                <c:pt idx="824">
                  <c:v>265</c:v>
                </c:pt>
                <c:pt idx="825">
                  <c:v>54</c:v>
                </c:pt>
                <c:pt idx="826">
                  <c:v>18</c:v>
                </c:pt>
                <c:pt idx="827">
                  <c:v>367</c:v>
                </c:pt>
                <c:pt idx="828">
                  <c:v>147</c:v>
                </c:pt>
                <c:pt idx="829">
                  <c:v>127</c:v>
                </c:pt>
                <c:pt idx="830">
                  <c:v>103</c:v>
                </c:pt>
                <c:pt idx="831">
                  <c:v>653</c:v>
                </c:pt>
                <c:pt idx="832">
                  <c:v>137</c:v>
                </c:pt>
                <c:pt idx="833">
                  <c:v>19</c:v>
                </c:pt>
                <c:pt idx="834">
                  <c:v>9</c:v>
                </c:pt>
                <c:pt idx="835">
                  <c:v>29</c:v>
                </c:pt>
                <c:pt idx="836">
                  <c:v>15</c:v>
                </c:pt>
                <c:pt idx="837">
                  <c:v>39</c:v>
                </c:pt>
                <c:pt idx="838">
                  <c:v>3</c:v>
                </c:pt>
                <c:pt idx="839">
                  <c:v>62</c:v>
                </c:pt>
                <c:pt idx="840">
                  <c:v>137</c:v>
                </c:pt>
                <c:pt idx="841">
                  <c:v>107</c:v>
                </c:pt>
                <c:pt idx="842">
                  <c:v>5</c:v>
                </c:pt>
                <c:pt idx="843">
                  <c:v>108</c:v>
                </c:pt>
                <c:pt idx="844">
                  <c:v>13</c:v>
                </c:pt>
                <c:pt idx="845">
                  <c:v>13</c:v>
                </c:pt>
                <c:pt idx="846">
                  <c:v>16</c:v>
                </c:pt>
                <c:pt idx="847">
                  <c:v>26</c:v>
                </c:pt>
                <c:pt idx="848">
                  <c:v>711</c:v>
                </c:pt>
                <c:pt idx="849">
                  <c:v>28</c:v>
                </c:pt>
                <c:pt idx="850">
                  <c:v>4</c:v>
                </c:pt>
                <c:pt idx="851">
                  <c:v>115</c:v>
                </c:pt>
                <c:pt idx="852">
                  <c:v>21</c:v>
                </c:pt>
                <c:pt idx="853">
                  <c:v>69</c:v>
                </c:pt>
                <c:pt idx="854">
                  <c:v>724</c:v>
                </c:pt>
                <c:pt idx="855">
                  <c:v>10</c:v>
                </c:pt>
                <c:pt idx="856">
                  <c:v>58</c:v>
                </c:pt>
                <c:pt idx="857">
                  <c:v>8</c:v>
                </c:pt>
                <c:pt idx="858">
                  <c:v>18</c:v>
                </c:pt>
                <c:pt idx="859">
                  <c:v>4</c:v>
                </c:pt>
                <c:pt idx="860">
                  <c:v>572</c:v>
                </c:pt>
                <c:pt idx="861">
                  <c:v>13</c:v>
                </c:pt>
                <c:pt idx="862">
                  <c:v>12</c:v>
                </c:pt>
                <c:pt idx="863">
                  <c:v>520</c:v>
                </c:pt>
                <c:pt idx="864">
                  <c:v>300</c:v>
                </c:pt>
                <c:pt idx="865">
                  <c:v>319</c:v>
                </c:pt>
                <c:pt idx="866">
                  <c:v>235</c:v>
                </c:pt>
                <c:pt idx="867">
                  <c:v>7</c:v>
                </c:pt>
                <c:pt idx="868">
                  <c:v>6</c:v>
                </c:pt>
                <c:pt idx="869">
                  <c:v>376</c:v>
                </c:pt>
                <c:pt idx="870">
                  <c:v>10</c:v>
                </c:pt>
                <c:pt idx="871">
                  <c:v>9</c:v>
                </c:pt>
                <c:pt idx="872">
                  <c:v>151</c:v>
                </c:pt>
                <c:pt idx="873">
                  <c:v>9</c:v>
                </c:pt>
                <c:pt idx="874">
                  <c:v>10</c:v>
                </c:pt>
                <c:pt idx="875">
                  <c:v>140</c:v>
                </c:pt>
                <c:pt idx="876">
                  <c:v>43</c:v>
                </c:pt>
                <c:pt idx="877">
                  <c:v>500</c:v>
                </c:pt>
                <c:pt idx="878">
                  <c:v>32</c:v>
                </c:pt>
                <c:pt idx="879">
                  <c:v>15</c:v>
                </c:pt>
                <c:pt idx="880">
                  <c:v>44</c:v>
                </c:pt>
                <c:pt idx="881">
                  <c:v>40</c:v>
                </c:pt>
                <c:pt idx="882">
                  <c:v>15</c:v>
                </c:pt>
                <c:pt idx="883">
                  <c:v>171</c:v>
                </c:pt>
                <c:pt idx="884">
                  <c:v>100</c:v>
                </c:pt>
                <c:pt idx="885">
                  <c:v>249</c:v>
                </c:pt>
                <c:pt idx="886">
                  <c:v>356</c:v>
                </c:pt>
                <c:pt idx="887">
                  <c:v>115</c:v>
                </c:pt>
                <c:pt idx="888">
                  <c:v>352</c:v>
                </c:pt>
                <c:pt idx="889">
                  <c:v>4</c:v>
                </c:pt>
                <c:pt idx="890">
                  <c:v>655</c:v>
                </c:pt>
                <c:pt idx="891">
                  <c:v>51</c:v>
                </c:pt>
                <c:pt idx="892">
                  <c:v>590</c:v>
                </c:pt>
                <c:pt idx="893">
                  <c:v>20</c:v>
                </c:pt>
                <c:pt idx="894">
                  <c:v>24</c:v>
                </c:pt>
                <c:pt idx="895">
                  <c:v>92</c:v>
                </c:pt>
                <c:pt idx="896">
                  <c:v>27</c:v>
                </c:pt>
                <c:pt idx="897">
                  <c:v>35</c:v>
                </c:pt>
                <c:pt idx="898">
                  <c:v>16</c:v>
                </c:pt>
                <c:pt idx="899">
                  <c:v>37</c:v>
                </c:pt>
                <c:pt idx="900">
                  <c:v>14</c:v>
                </c:pt>
                <c:pt idx="901">
                  <c:v>44</c:v>
                </c:pt>
                <c:pt idx="902">
                  <c:v>8</c:v>
                </c:pt>
                <c:pt idx="903">
                  <c:v>780</c:v>
                </c:pt>
                <c:pt idx="904">
                  <c:v>159</c:v>
                </c:pt>
                <c:pt idx="905">
                  <c:v>106</c:v>
                </c:pt>
                <c:pt idx="906">
                  <c:v>15</c:v>
                </c:pt>
                <c:pt idx="907">
                  <c:v>473</c:v>
                </c:pt>
                <c:pt idx="908">
                  <c:v>25</c:v>
                </c:pt>
                <c:pt idx="909">
                  <c:v>45</c:v>
                </c:pt>
                <c:pt idx="910">
                  <c:v>505</c:v>
                </c:pt>
                <c:pt idx="911">
                  <c:v>635</c:v>
                </c:pt>
                <c:pt idx="912">
                  <c:v>491</c:v>
                </c:pt>
                <c:pt idx="913">
                  <c:v>305</c:v>
                </c:pt>
                <c:pt idx="914">
                  <c:v>183</c:v>
                </c:pt>
                <c:pt idx="915">
                  <c:v>595</c:v>
                </c:pt>
                <c:pt idx="916">
                  <c:v>82</c:v>
                </c:pt>
                <c:pt idx="917">
                  <c:v>573</c:v>
                </c:pt>
                <c:pt idx="918">
                  <c:v>9</c:v>
                </c:pt>
                <c:pt idx="919">
                  <c:v>10</c:v>
                </c:pt>
                <c:pt idx="920">
                  <c:v>3</c:v>
                </c:pt>
                <c:pt idx="921">
                  <c:v>101</c:v>
                </c:pt>
                <c:pt idx="922">
                  <c:v>73</c:v>
                </c:pt>
                <c:pt idx="923">
                  <c:v>19</c:v>
                </c:pt>
                <c:pt idx="924">
                  <c:v>708</c:v>
                </c:pt>
                <c:pt idx="925">
                  <c:v>53</c:v>
                </c:pt>
                <c:pt idx="926">
                  <c:v>685</c:v>
                </c:pt>
                <c:pt idx="927">
                  <c:v>26</c:v>
                </c:pt>
                <c:pt idx="928">
                  <c:v>189</c:v>
                </c:pt>
                <c:pt idx="929">
                  <c:v>389</c:v>
                </c:pt>
                <c:pt idx="930">
                  <c:v>424</c:v>
                </c:pt>
                <c:pt idx="931">
                  <c:v>53</c:v>
                </c:pt>
                <c:pt idx="932">
                  <c:v>104</c:v>
                </c:pt>
                <c:pt idx="933">
                  <c:v>3</c:v>
                </c:pt>
                <c:pt idx="934">
                  <c:v>464</c:v>
                </c:pt>
                <c:pt idx="935">
                  <c:v>171</c:v>
                </c:pt>
                <c:pt idx="936">
                  <c:v>46</c:v>
                </c:pt>
                <c:pt idx="937">
                  <c:v>447</c:v>
                </c:pt>
                <c:pt idx="938">
                  <c:v>16</c:v>
                </c:pt>
                <c:pt idx="939">
                  <c:v>523</c:v>
                </c:pt>
                <c:pt idx="940">
                  <c:v>230</c:v>
                </c:pt>
                <c:pt idx="941">
                  <c:v>9</c:v>
                </c:pt>
                <c:pt idx="942">
                  <c:v>145</c:v>
                </c:pt>
                <c:pt idx="943">
                  <c:v>520</c:v>
                </c:pt>
                <c:pt idx="944">
                  <c:v>152</c:v>
                </c:pt>
                <c:pt idx="945">
                  <c:v>102</c:v>
                </c:pt>
                <c:pt idx="946">
                  <c:v>558</c:v>
                </c:pt>
                <c:pt idx="947">
                  <c:v>736</c:v>
                </c:pt>
                <c:pt idx="948">
                  <c:v>75</c:v>
                </c:pt>
                <c:pt idx="949">
                  <c:v>12</c:v>
                </c:pt>
                <c:pt idx="950">
                  <c:v>81</c:v>
                </c:pt>
                <c:pt idx="951">
                  <c:v>92</c:v>
                </c:pt>
                <c:pt idx="952">
                  <c:v>379</c:v>
                </c:pt>
                <c:pt idx="953">
                  <c:v>5</c:v>
                </c:pt>
                <c:pt idx="954">
                  <c:v>22</c:v>
                </c:pt>
                <c:pt idx="955">
                  <c:v>42</c:v>
                </c:pt>
                <c:pt idx="956">
                  <c:v>25</c:v>
                </c:pt>
                <c:pt idx="957">
                  <c:v>70</c:v>
                </c:pt>
                <c:pt idx="958">
                  <c:v>167</c:v>
                </c:pt>
                <c:pt idx="959">
                  <c:v>68</c:v>
                </c:pt>
                <c:pt idx="960">
                  <c:v>33</c:v>
                </c:pt>
                <c:pt idx="961">
                  <c:v>818</c:v>
                </c:pt>
                <c:pt idx="962">
                  <c:v>52</c:v>
                </c:pt>
                <c:pt idx="963">
                  <c:v>254</c:v>
                </c:pt>
                <c:pt idx="964">
                  <c:v>24</c:v>
                </c:pt>
                <c:pt idx="965">
                  <c:v>154</c:v>
                </c:pt>
                <c:pt idx="966">
                  <c:v>257</c:v>
                </c:pt>
                <c:pt idx="967">
                  <c:v>500</c:v>
                </c:pt>
                <c:pt idx="968">
                  <c:v>216</c:v>
                </c:pt>
                <c:pt idx="969">
                  <c:v>17</c:v>
                </c:pt>
                <c:pt idx="970">
                  <c:v>3</c:v>
                </c:pt>
                <c:pt idx="971">
                  <c:v>5</c:v>
                </c:pt>
                <c:pt idx="972">
                  <c:v>7</c:v>
                </c:pt>
                <c:pt idx="973">
                  <c:v>202</c:v>
                </c:pt>
                <c:pt idx="974">
                  <c:v>278</c:v>
                </c:pt>
                <c:pt idx="975">
                  <c:v>17</c:v>
                </c:pt>
                <c:pt idx="976">
                  <c:v>226</c:v>
                </c:pt>
                <c:pt idx="977">
                  <c:v>8</c:v>
                </c:pt>
                <c:pt idx="978">
                  <c:v>305</c:v>
                </c:pt>
                <c:pt idx="979">
                  <c:v>24</c:v>
                </c:pt>
                <c:pt idx="980">
                  <c:v>845</c:v>
                </c:pt>
                <c:pt idx="981">
                  <c:v>8</c:v>
                </c:pt>
                <c:pt idx="982">
                  <c:v>58</c:v>
                </c:pt>
                <c:pt idx="983">
                  <c:v>140</c:v>
                </c:pt>
                <c:pt idx="984">
                  <c:v>18</c:v>
                </c:pt>
                <c:pt idx="985">
                  <c:v>7</c:v>
                </c:pt>
                <c:pt idx="986">
                  <c:v>28</c:v>
                </c:pt>
                <c:pt idx="987">
                  <c:v>384</c:v>
                </c:pt>
                <c:pt idx="988">
                  <c:v>98</c:v>
                </c:pt>
                <c:pt idx="989">
                  <c:v>22</c:v>
                </c:pt>
                <c:pt idx="990">
                  <c:v>1725</c:v>
                </c:pt>
                <c:pt idx="991">
                  <c:v>20</c:v>
                </c:pt>
                <c:pt idx="992">
                  <c:v>38</c:v>
                </c:pt>
                <c:pt idx="993">
                  <c:v>216</c:v>
                </c:pt>
                <c:pt idx="994">
                  <c:v>389</c:v>
                </c:pt>
                <c:pt idx="995">
                  <c:v>239</c:v>
                </c:pt>
                <c:pt idx="996">
                  <c:v>974</c:v>
                </c:pt>
                <c:pt idx="997">
                  <c:v>68</c:v>
                </c:pt>
                <c:pt idx="998">
                  <c:v>25</c:v>
                </c:pt>
                <c:pt idx="999">
                  <c:v>392</c:v>
                </c:pt>
                <c:pt idx="1000">
                  <c:v>23</c:v>
                </c:pt>
                <c:pt idx="1001">
                  <c:v>28</c:v>
                </c:pt>
                <c:pt idx="1002">
                  <c:v>6</c:v>
                </c:pt>
                <c:pt idx="1003">
                  <c:v>650</c:v>
                </c:pt>
                <c:pt idx="1004">
                  <c:v>20</c:v>
                </c:pt>
                <c:pt idx="1005">
                  <c:v>134</c:v>
                </c:pt>
                <c:pt idx="1006">
                  <c:v>16</c:v>
                </c:pt>
                <c:pt idx="1007">
                  <c:v>281</c:v>
                </c:pt>
                <c:pt idx="1008">
                  <c:v>415</c:v>
                </c:pt>
                <c:pt idx="1009">
                  <c:v>8</c:v>
                </c:pt>
                <c:pt idx="1010">
                  <c:v>123</c:v>
                </c:pt>
                <c:pt idx="1011">
                  <c:v>13</c:v>
                </c:pt>
                <c:pt idx="1012">
                  <c:v>38</c:v>
                </c:pt>
                <c:pt idx="1013">
                  <c:v>23</c:v>
                </c:pt>
                <c:pt idx="1014">
                  <c:v>2</c:v>
                </c:pt>
                <c:pt idx="1015">
                  <c:v>731</c:v>
                </c:pt>
                <c:pt idx="1016">
                  <c:v>42</c:v>
                </c:pt>
                <c:pt idx="1017">
                  <c:v>78</c:v>
                </c:pt>
                <c:pt idx="1018">
                  <c:v>354</c:v>
                </c:pt>
                <c:pt idx="1019">
                  <c:v>43</c:v>
                </c:pt>
                <c:pt idx="1020">
                  <c:v>24</c:v>
                </c:pt>
                <c:pt idx="1021">
                  <c:v>188</c:v>
                </c:pt>
                <c:pt idx="1022">
                  <c:v>4</c:v>
                </c:pt>
                <c:pt idx="1023">
                  <c:v>129</c:v>
                </c:pt>
                <c:pt idx="1024">
                  <c:v>282</c:v>
                </c:pt>
                <c:pt idx="1025">
                  <c:v>7</c:v>
                </c:pt>
                <c:pt idx="1026">
                  <c:v>10</c:v>
                </c:pt>
                <c:pt idx="1027">
                  <c:v>292</c:v>
                </c:pt>
                <c:pt idx="1028">
                  <c:v>16</c:v>
                </c:pt>
                <c:pt idx="1029">
                  <c:v>452</c:v>
                </c:pt>
                <c:pt idx="1030">
                  <c:v>16</c:v>
                </c:pt>
                <c:pt idx="1031">
                  <c:v>213</c:v>
                </c:pt>
                <c:pt idx="1032">
                  <c:v>47</c:v>
                </c:pt>
                <c:pt idx="1033">
                  <c:v>30</c:v>
                </c:pt>
                <c:pt idx="1034">
                  <c:v>8</c:v>
                </c:pt>
                <c:pt idx="1035">
                  <c:v>835</c:v>
                </c:pt>
                <c:pt idx="1036">
                  <c:v>249</c:v>
                </c:pt>
                <c:pt idx="1037">
                  <c:v>137</c:v>
                </c:pt>
                <c:pt idx="1038">
                  <c:v>447</c:v>
                </c:pt>
                <c:pt idx="1039">
                  <c:v>82</c:v>
                </c:pt>
                <c:pt idx="1040">
                  <c:v>23</c:v>
                </c:pt>
                <c:pt idx="1041">
                  <c:v>815</c:v>
                </c:pt>
                <c:pt idx="1042">
                  <c:v>92</c:v>
                </c:pt>
                <c:pt idx="1043">
                  <c:v>14</c:v>
                </c:pt>
                <c:pt idx="1044">
                  <c:v>140</c:v>
                </c:pt>
                <c:pt idx="1045">
                  <c:v>118</c:v>
                </c:pt>
                <c:pt idx="1046">
                  <c:v>7</c:v>
                </c:pt>
                <c:pt idx="1047">
                  <c:v>265</c:v>
                </c:pt>
                <c:pt idx="1048">
                  <c:v>13</c:v>
                </c:pt>
                <c:pt idx="1049">
                  <c:v>259</c:v>
                </c:pt>
                <c:pt idx="1050">
                  <c:v>232</c:v>
                </c:pt>
                <c:pt idx="1051">
                  <c:v>13</c:v>
                </c:pt>
                <c:pt idx="1052">
                  <c:v>68</c:v>
                </c:pt>
                <c:pt idx="1053">
                  <c:v>16</c:v>
                </c:pt>
                <c:pt idx="1054">
                  <c:v>2</c:v>
                </c:pt>
                <c:pt idx="1055">
                  <c:v>11</c:v>
                </c:pt>
                <c:pt idx="1056">
                  <c:v>315</c:v>
                </c:pt>
                <c:pt idx="1057">
                  <c:v>115</c:v>
                </c:pt>
                <c:pt idx="1058">
                  <c:v>733</c:v>
                </c:pt>
                <c:pt idx="1059">
                  <c:v>152</c:v>
                </c:pt>
                <c:pt idx="1060">
                  <c:v>71</c:v>
                </c:pt>
                <c:pt idx="1061">
                  <c:v>99</c:v>
                </c:pt>
                <c:pt idx="1062">
                  <c:v>10</c:v>
                </c:pt>
                <c:pt idx="1063">
                  <c:v>8</c:v>
                </c:pt>
                <c:pt idx="1064">
                  <c:v>7</c:v>
                </c:pt>
                <c:pt idx="1065">
                  <c:v>75</c:v>
                </c:pt>
                <c:pt idx="1066">
                  <c:v>25</c:v>
                </c:pt>
                <c:pt idx="1067">
                  <c:v>396</c:v>
                </c:pt>
                <c:pt idx="1068">
                  <c:v>21</c:v>
                </c:pt>
                <c:pt idx="1069">
                  <c:v>6</c:v>
                </c:pt>
                <c:pt idx="1070">
                  <c:v>490</c:v>
                </c:pt>
                <c:pt idx="1071">
                  <c:v>18</c:v>
                </c:pt>
                <c:pt idx="1072">
                  <c:v>46</c:v>
                </c:pt>
                <c:pt idx="1073">
                  <c:v>3</c:v>
                </c:pt>
                <c:pt idx="1074">
                  <c:v>13</c:v>
                </c:pt>
                <c:pt idx="1075">
                  <c:v>18</c:v>
                </c:pt>
                <c:pt idx="1076">
                  <c:v>14</c:v>
                </c:pt>
                <c:pt idx="1077">
                  <c:v>88</c:v>
                </c:pt>
                <c:pt idx="1078">
                  <c:v>360</c:v>
                </c:pt>
                <c:pt idx="1079">
                  <c:v>21</c:v>
                </c:pt>
                <c:pt idx="1080">
                  <c:v>54</c:v>
                </c:pt>
                <c:pt idx="1081">
                  <c:v>26</c:v>
                </c:pt>
                <c:pt idx="1082">
                  <c:v>12</c:v>
                </c:pt>
                <c:pt idx="1083">
                  <c:v>33</c:v>
                </c:pt>
                <c:pt idx="1084">
                  <c:v>19</c:v>
                </c:pt>
                <c:pt idx="1085">
                  <c:v>199</c:v>
                </c:pt>
                <c:pt idx="1086">
                  <c:v>19</c:v>
                </c:pt>
                <c:pt idx="1087">
                  <c:v>697</c:v>
                </c:pt>
                <c:pt idx="1088">
                  <c:v>510</c:v>
                </c:pt>
                <c:pt idx="1089">
                  <c:v>8</c:v>
                </c:pt>
                <c:pt idx="1090">
                  <c:v>11</c:v>
                </c:pt>
                <c:pt idx="1091">
                  <c:v>27</c:v>
                </c:pt>
                <c:pt idx="1092">
                  <c:v>18</c:v>
                </c:pt>
                <c:pt idx="1093">
                  <c:v>58</c:v>
                </c:pt>
                <c:pt idx="1094">
                  <c:v>118</c:v>
                </c:pt>
                <c:pt idx="1095">
                  <c:v>3</c:v>
                </c:pt>
                <c:pt idx="1096">
                  <c:v>898</c:v>
                </c:pt>
                <c:pt idx="1097">
                  <c:v>431</c:v>
                </c:pt>
                <c:pt idx="1098">
                  <c:v>9</c:v>
                </c:pt>
                <c:pt idx="1099">
                  <c:v>184</c:v>
                </c:pt>
                <c:pt idx="1100">
                  <c:v>3</c:v>
                </c:pt>
                <c:pt idx="1101">
                  <c:v>19</c:v>
                </c:pt>
                <c:pt idx="1102">
                  <c:v>915</c:v>
                </c:pt>
                <c:pt idx="1103">
                  <c:v>141</c:v>
                </c:pt>
                <c:pt idx="1104">
                  <c:v>24</c:v>
                </c:pt>
                <c:pt idx="1105">
                  <c:v>1725</c:v>
                </c:pt>
                <c:pt idx="1106">
                  <c:v>790</c:v>
                </c:pt>
                <c:pt idx="1107">
                  <c:v>68</c:v>
                </c:pt>
                <c:pt idx="1108">
                  <c:v>6</c:v>
                </c:pt>
                <c:pt idx="1109">
                  <c:v>4</c:v>
                </c:pt>
                <c:pt idx="1110">
                  <c:v>385</c:v>
                </c:pt>
                <c:pt idx="1111">
                  <c:v>133</c:v>
                </c:pt>
                <c:pt idx="1112">
                  <c:v>5</c:v>
                </c:pt>
                <c:pt idx="1113">
                  <c:v>59</c:v>
                </c:pt>
                <c:pt idx="1114">
                  <c:v>33</c:v>
                </c:pt>
                <c:pt idx="1115">
                  <c:v>171</c:v>
                </c:pt>
                <c:pt idx="1116">
                  <c:v>54</c:v>
                </c:pt>
                <c:pt idx="1117">
                  <c:v>649</c:v>
                </c:pt>
                <c:pt idx="1118">
                  <c:v>7</c:v>
                </c:pt>
                <c:pt idx="1119">
                  <c:v>15</c:v>
                </c:pt>
                <c:pt idx="1120">
                  <c:v>217</c:v>
                </c:pt>
                <c:pt idx="1121">
                  <c:v>99</c:v>
                </c:pt>
                <c:pt idx="1122">
                  <c:v>112</c:v>
                </c:pt>
                <c:pt idx="1123">
                  <c:v>2</c:v>
                </c:pt>
                <c:pt idx="1124">
                  <c:v>61</c:v>
                </c:pt>
                <c:pt idx="1125">
                  <c:v>39</c:v>
                </c:pt>
                <c:pt idx="1126">
                  <c:v>10</c:v>
                </c:pt>
                <c:pt idx="1127">
                  <c:v>11</c:v>
                </c:pt>
                <c:pt idx="1128">
                  <c:v>161</c:v>
                </c:pt>
                <c:pt idx="1129">
                  <c:v>546</c:v>
                </c:pt>
                <c:pt idx="1130">
                  <c:v>11</c:v>
                </c:pt>
                <c:pt idx="1131">
                  <c:v>30</c:v>
                </c:pt>
                <c:pt idx="1132">
                  <c:v>26</c:v>
                </c:pt>
                <c:pt idx="1133">
                  <c:v>287</c:v>
                </c:pt>
                <c:pt idx="1134">
                  <c:v>430</c:v>
                </c:pt>
                <c:pt idx="1135">
                  <c:v>114</c:v>
                </c:pt>
                <c:pt idx="1136">
                  <c:v>175</c:v>
                </c:pt>
                <c:pt idx="1137">
                  <c:v>259</c:v>
                </c:pt>
                <c:pt idx="1138">
                  <c:v>403</c:v>
                </c:pt>
                <c:pt idx="1139">
                  <c:v>113</c:v>
                </c:pt>
                <c:pt idx="1140">
                  <c:v>1</c:v>
                </c:pt>
                <c:pt idx="1141">
                  <c:v>430</c:v>
                </c:pt>
                <c:pt idx="1142">
                  <c:v>109</c:v>
                </c:pt>
                <c:pt idx="1143">
                  <c:v>497</c:v>
                </c:pt>
                <c:pt idx="1144">
                  <c:v>9</c:v>
                </c:pt>
                <c:pt idx="1145">
                  <c:v>17</c:v>
                </c:pt>
                <c:pt idx="1146">
                  <c:v>115</c:v>
                </c:pt>
                <c:pt idx="1147">
                  <c:v>154</c:v>
                </c:pt>
                <c:pt idx="1148">
                  <c:v>432</c:v>
                </c:pt>
                <c:pt idx="1149">
                  <c:v>10</c:v>
                </c:pt>
                <c:pt idx="1150">
                  <c:v>100</c:v>
                </c:pt>
                <c:pt idx="1151">
                  <c:v>13</c:v>
                </c:pt>
                <c:pt idx="1152">
                  <c:v>89</c:v>
                </c:pt>
                <c:pt idx="1153">
                  <c:v>323</c:v>
                </c:pt>
                <c:pt idx="1154">
                  <c:v>197</c:v>
                </c:pt>
                <c:pt idx="1155">
                  <c:v>84</c:v>
                </c:pt>
                <c:pt idx="1156">
                  <c:v>50</c:v>
                </c:pt>
                <c:pt idx="1157">
                  <c:v>61</c:v>
                </c:pt>
                <c:pt idx="1158">
                  <c:v>24</c:v>
                </c:pt>
                <c:pt idx="1159">
                  <c:v>10</c:v>
                </c:pt>
                <c:pt idx="1160">
                  <c:v>399</c:v>
                </c:pt>
                <c:pt idx="1161">
                  <c:v>24</c:v>
                </c:pt>
                <c:pt idx="1162">
                  <c:v>7</c:v>
                </c:pt>
                <c:pt idx="1163">
                  <c:v>86</c:v>
                </c:pt>
                <c:pt idx="1164">
                  <c:v>9</c:v>
                </c:pt>
                <c:pt idx="1165">
                  <c:v>774</c:v>
                </c:pt>
                <c:pt idx="1166">
                  <c:v>3</c:v>
                </c:pt>
                <c:pt idx="1167">
                  <c:v>5</c:v>
                </c:pt>
                <c:pt idx="1168">
                  <c:v>108</c:v>
                </c:pt>
                <c:pt idx="1169">
                  <c:v>749</c:v>
                </c:pt>
                <c:pt idx="1170">
                  <c:v>31</c:v>
                </c:pt>
                <c:pt idx="1171">
                  <c:v>23</c:v>
                </c:pt>
                <c:pt idx="1172">
                  <c:v>13</c:v>
                </c:pt>
                <c:pt idx="1173">
                  <c:v>36</c:v>
                </c:pt>
                <c:pt idx="1174">
                  <c:v>915</c:v>
                </c:pt>
                <c:pt idx="1175">
                  <c:v>12</c:v>
                </c:pt>
                <c:pt idx="1176">
                  <c:v>44</c:v>
                </c:pt>
                <c:pt idx="1177">
                  <c:v>10</c:v>
                </c:pt>
                <c:pt idx="1178">
                  <c:v>7</c:v>
                </c:pt>
                <c:pt idx="1179">
                  <c:v>69</c:v>
                </c:pt>
                <c:pt idx="1180">
                  <c:v>171</c:v>
                </c:pt>
                <c:pt idx="1181">
                  <c:v>106</c:v>
                </c:pt>
                <c:pt idx="1182">
                  <c:v>92</c:v>
                </c:pt>
                <c:pt idx="1183">
                  <c:v>16</c:v>
                </c:pt>
                <c:pt idx="1184">
                  <c:v>21</c:v>
                </c:pt>
                <c:pt idx="1185">
                  <c:v>442</c:v>
                </c:pt>
                <c:pt idx="1186">
                  <c:v>359</c:v>
                </c:pt>
                <c:pt idx="1187">
                  <c:v>11</c:v>
                </c:pt>
                <c:pt idx="1188">
                  <c:v>2</c:v>
                </c:pt>
                <c:pt idx="1189">
                  <c:v>1</c:v>
                </c:pt>
                <c:pt idx="1190">
                  <c:v>12</c:v>
                </c:pt>
                <c:pt idx="1191">
                  <c:v>838</c:v>
                </c:pt>
                <c:pt idx="1192">
                  <c:v>500</c:v>
                </c:pt>
                <c:pt idx="1193">
                  <c:v>352</c:v>
                </c:pt>
                <c:pt idx="1194">
                  <c:v>28</c:v>
                </c:pt>
                <c:pt idx="1195">
                  <c:v>160</c:v>
                </c:pt>
                <c:pt idx="1196">
                  <c:v>155</c:v>
                </c:pt>
                <c:pt idx="1197">
                  <c:v>6</c:v>
                </c:pt>
                <c:pt idx="1198">
                  <c:v>206</c:v>
                </c:pt>
                <c:pt idx="1199">
                  <c:v>929</c:v>
                </c:pt>
                <c:pt idx="1200">
                  <c:v>134</c:v>
                </c:pt>
                <c:pt idx="1201">
                  <c:v>66</c:v>
                </c:pt>
                <c:pt idx="1202">
                  <c:v>9</c:v>
                </c:pt>
                <c:pt idx="1203">
                  <c:v>217</c:v>
                </c:pt>
                <c:pt idx="1204">
                  <c:v>216</c:v>
                </c:pt>
                <c:pt idx="1205">
                  <c:v>204</c:v>
                </c:pt>
                <c:pt idx="1206">
                  <c:v>90</c:v>
                </c:pt>
                <c:pt idx="1207">
                  <c:v>45</c:v>
                </c:pt>
                <c:pt idx="1208">
                  <c:v>80</c:v>
                </c:pt>
                <c:pt idx="1209">
                  <c:v>6</c:v>
                </c:pt>
                <c:pt idx="1210">
                  <c:v>8</c:v>
                </c:pt>
                <c:pt idx="1211">
                  <c:v>101</c:v>
                </c:pt>
                <c:pt idx="1212">
                  <c:v>6</c:v>
                </c:pt>
                <c:pt idx="1213">
                  <c:v>19</c:v>
                </c:pt>
                <c:pt idx="1214">
                  <c:v>140</c:v>
                </c:pt>
                <c:pt idx="1215">
                  <c:v>28</c:v>
                </c:pt>
                <c:pt idx="1216">
                  <c:v>52</c:v>
                </c:pt>
                <c:pt idx="1217">
                  <c:v>74</c:v>
                </c:pt>
                <c:pt idx="1218">
                  <c:v>549</c:v>
                </c:pt>
                <c:pt idx="1219">
                  <c:v>99</c:v>
                </c:pt>
                <c:pt idx="1220">
                  <c:v>23</c:v>
                </c:pt>
                <c:pt idx="1221">
                  <c:v>20</c:v>
                </c:pt>
                <c:pt idx="1222">
                  <c:v>10</c:v>
                </c:pt>
                <c:pt idx="1223">
                  <c:v>19</c:v>
                </c:pt>
                <c:pt idx="1224">
                  <c:v>17</c:v>
                </c:pt>
                <c:pt idx="1225">
                  <c:v>37</c:v>
                </c:pt>
                <c:pt idx="1226">
                  <c:v>11</c:v>
                </c:pt>
                <c:pt idx="1227">
                  <c:v>476</c:v>
                </c:pt>
                <c:pt idx="1228">
                  <c:v>39</c:v>
                </c:pt>
                <c:pt idx="1229">
                  <c:v>147</c:v>
                </c:pt>
                <c:pt idx="1230">
                  <c:v>160</c:v>
                </c:pt>
                <c:pt idx="1231">
                  <c:v>9</c:v>
                </c:pt>
                <c:pt idx="1232">
                  <c:v>790</c:v>
                </c:pt>
                <c:pt idx="1233">
                  <c:v>408</c:v>
                </c:pt>
                <c:pt idx="1234">
                  <c:v>415</c:v>
                </c:pt>
                <c:pt idx="1235">
                  <c:v>219</c:v>
                </c:pt>
                <c:pt idx="1236">
                  <c:v>376</c:v>
                </c:pt>
                <c:pt idx="1237">
                  <c:v>168</c:v>
                </c:pt>
                <c:pt idx="1238">
                  <c:v>324</c:v>
                </c:pt>
                <c:pt idx="1239">
                  <c:v>842</c:v>
                </c:pt>
                <c:pt idx="1240">
                  <c:v>706</c:v>
                </c:pt>
                <c:pt idx="1241">
                  <c:v>104</c:v>
                </c:pt>
                <c:pt idx="1242">
                  <c:v>15</c:v>
                </c:pt>
                <c:pt idx="1243">
                  <c:v>18</c:v>
                </c:pt>
                <c:pt idx="1244">
                  <c:v>3</c:v>
                </c:pt>
                <c:pt idx="1245">
                  <c:v>106</c:v>
                </c:pt>
                <c:pt idx="1246">
                  <c:v>97</c:v>
                </c:pt>
                <c:pt idx="1247">
                  <c:v>177</c:v>
                </c:pt>
                <c:pt idx="1248">
                  <c:v>8</c:v>
                </c:pt>
                <c:pt idx="1249">
                  <c:v>5</c:v>
                </c:pt>
                <c:pt idx="1250">
                  <c:v>292</c:v>
                </c:pt>
                <c:pt idx="1251">
                  <c:v>56</c:v>
                </c:pt>
                <c:pt idx="1252">
                  <c:v>238</c:v>
                </c:pt>
                <c:pt idx="1253">
                  <c:v>20</c:v>
                </c:pt>
                <c:pt idx="1254">
                  <c:v>44</c:v>
                </c:pt>
                <c:pt idx="1255">
                  <c:v>785</c:v>
                </c:pt>
                <c:pt idx="1256">
                  <c:v>17</c:v>
                </c:pt>
                <c:pt idx="1257">
                  <c:v>185</c:v>
                </c:pt>
                <c:pt idx="1258">
                  <c:v>14</c:v>
                </c:pt>
                <c:pt idx="1259">
                  <c:v>142</c:v>
                </c:pt>
                <c:pt idx="1260">
                  <c:v>815</c:v>
                </c:pt>
                <c:pt idx="1261">
                  <c:v>29</c:v>
                </c:pt>
                <c:pt idx="1262">
                  <c:v>9</c:v>
                </c:pt>
                <c:pt idx="1263">
                  <c:v>29</c:v>
                </c:pt>
                <c:pt idx="1264">
                  <c:v>10</c:v>
                </c:pt>
                <c:pt idx="1265">
                  <c:v>29</c:v>
                </c:pt>
                <c:pt idx="1266">
                  <c:v>8</c:v>
                </c:pt>
                <c:pt idx="1267">
                  <c:v>59</c:v>
                </c:pt>
                <c:pt idx="1268">
                  <c:v>364</c:v>
                </c:pt>
                <c:pt idx="1269">
                  <c:v>33</c:v>
                </c:pt>
                <c:pt idx="1270">
                  <c:v>68</c:v>
                </c:pt>
                <c:pt idx="1271">
                  <c:v>601</c:v>
                </c:pt>
                <c:pt idx="1272">
                  <c:v>746</c:v>
                </c:pt>
                <c:pt idx="1273">
                  <c:v>30</c:v>
                </c:pt>
                <c:pt idx="1274">
                  <c:v>63</c:v>
                </c:pt>
                <c:pt idx="1275">
                  <c:v>134</c:v>
                </c:pt>
                <c:pt idx="1276">
                  <c:v>432</c:v>
                </c:pt>
                <c:pt idx="1277">
                  <c:v>88</c:v>
                </c:pt>
                <c:pt idx="1278">
                  <c:v>450</c:v>
                </c:pt>
                <c:pt idx="1279">
                  <c:v>37</c:v>
                </c:pt>
                <c:pt idx="1280">
                  <c:v>8</c:v>
                </c:pt>
                <c:pt idx="1281">
                  <c:v>417</c:v>
                </c:pt>
                <c:pt idx="1282">
                  <c:v>199</c:v>
                </c:pt>
                <c:pt idx="1283">
                  <c:v>100</c:v>
                </c:pt>
                <c:pt idx="1284">
                  <c:v>16</c:v>
                </c:pt>
                <c:pt idx="1285">
                  <c:v>10</c:v>
                </c:pt>
                <c:pt idx="1286">
                  <c:v>359</c:v>
                </c:pt>
                <c:pt idx="1287">
                  <c:v>158</c:v>
                </c:pt>
                <c:pt idx="1288">
                  <c:v>186</c:v>
                </c:pt>
                <c:pt idx="1289">
                  <c:v>747</c:v>
                </c:pt>
                <c:pt idx="1290">
                  <c:v>12</c:v>
                </c:pt>
                <c:pt idx="1291">
                  <c:v>291</c:v>
                </c:pt>
                <c:pt idx="1292">
                  <c:v>385</c:v>
                </c:pt>
                <c:pt idx="1293">
                  <c:v>561</c:v>
                </c:pt>
                <c:pt idx="1294">
                  <c:v>435</c:v>
                </c:pt>
                <c:pt idx="1295">
                  <c:v>14</c:v>
                </c:pt>
                <c:pt idx="1296">
                  <c:v>7</c:v>
                </c:pt>
                <c:pt idx="1297">
                  <c:v>380</c:v>
                </c:pt>
                <c:pt idx="1298">
                  <c:v>4</c:v>
                </c:pt>
                <c:pt idx="1299">
                  <c:v>414</c:v>
                </c:pt>
                <c:pt idx="1300">
                  <c:v>16</c:v>
                </c:pt>
                <c:pt idx="1301">
                  <c:v>14</c:v>
                </c:pt>
                <c:pt idx="1302">
                  <c:v>75</c:v>
                </c:pt>
                <c:pt idx="1303">
                  <c:v>12</c:v>
                </c:pt>
                <c:pt idx="1304">
                  <c:v>31</c:v>
                </c:pt>
                <c:pt idx="1305">
                  <c:v>139</c:v>
                </c:pt>
                <c:pt idx="1306">
                  <c:v>20</c:v>
                </c:pt>
                <c:pt idx="1307">
                  <c:v>11</c:v>
                </c:pt>
                <c:pt idx="1308">
                  <c:v>15</c:v>
                </c:pt>
                <c:pt idx="1309">
                  <c:v>278</c:v>
                </c:pt>
                <c:pt idx="1310">
                  <c:v>17</c:v>
                </c:pt>
                <c:pt idx="1311">
                  <c:v>13</c:v>
                </c:pt>
                <c:pt idx="1312">
                  <c:v>89</c:v>
                </c:pt>
                <c:pt idx="1313">
                  <c:v>391</c:v>
                </c:pt>
                <c:pt idx="1314">
                  <c:v>599</c:v>
                </c:pt>
                <c:pt idx="1315">
                  <c:v>430</c:v>
                </c:pt>
                <c:pt idx="1316">
                  <c:v>555</c:v>
                </c:pt>
                <c:pt idx="1317">
                  <c:v>482</c:v>
                </c:pt>
                <c:pt idx="1318">
                  <c:v>2</c:v>
                </c:pt>
                <c:pt idx="1319">
                  <c:v>345</c:v>
                </c:pt>
                <c:pt idx="1320">
                  <c:v>18</c:v>
                </c:pt>
                <c:pt idx="1321">
                  <c:v>20</c:v>
                </c:pt>
                <c:pt idx="1322">
                  <c:v>133</c:v>
                </c:pt>
                <c:pt idx="1323">
                  <c:v>405</c:v>
                </c:pt>
                <c:pt idx="1324">
                  <c:v>230</c:v>
                </c:pt>
                <c:pt idx="1325">
                  <c:v>6</c:v>
                </c:pt>
                <c:pt idx="1326">
                  <c:v>157</c:v>
                </c:pt>
                <c:pt idx="1327">
                  <c:v>9</c:v>
                </c:pt>
                <c:pt idx="1328">
                  <c:v>30</c:v>
                </c:pt>
                <c:pt idx="1329">
                  <c:v>7</c:v>
                </c:pt>
                <c:pt idx="1330">
                  <c:v>23</c:v>
                </c:pt>
                <c:pt idx="1331">
                  <c:v>9</c:v>
                </c:pt>
                <c:pt idx="1332">
                  <c:v>15</c:v>
                </c:pt>
                <c:pt idx="1333">
                  <c:v>18</c:v>
                </c:pt>
                <c:pt idx="1334">
                  <c:v>1</c:v>
                </c:pt>
                <c:pt idx="1335">
                  <c:v>48</c:v>
                </c:pt>
                <c:pt idx="1336">
                  <c:v>319</c:v>
                </c:pt>
                <c:pt idx="1337">
                  <c:v>2</c:v>
                </c:pt>
                <c:pt idx="1338">
                  <c:v>29</c:v>
                </c:pt>
                <c:pt idx="1339">
                  <c:v>706</c:v>
                </c:pt>
                <c:pt idx="1340">
                  <c:v>356</c:v>
                </c:pt>
                <c:pt idx="1341">
                  <c:v>498</c:v>
                </c:pt>
                <c:pt idx="1342">
                  <c:v>317</c:v>
                </c:pt>
                <c:pt idx="1343">
                  <c:v>36</c:v>
                </c:pt>
                <c:pt idx="1344">
                  <c:v>214</c:v>
                </c:pt>
                <c:pt idx="1345">
                  <c:v>323</c:v>
                </c:pt>
                <c:pt idx="1346">
                  <c:v>131</c:v>
                </c:pt>
                <c:pt idx="1347">
                  <c:v>137</c:v>
                </c:pt>
                <c:pt idx="1348">
                  <c:v>25</c:v>
                </c:pt>
                <c:pt idx="1349">
                  <c:v>133</c:v>
                </c:pt>
                <c:pt idx="1350">
                  <c:v>85</c:v>
                </c:pt>
                <c:pt idx="1351">
                  <c:v>13</c:v>
                </c:pt>
                <c:pt idx="1352">
                  <c:v>18</c:v>
                </c:pt>
                <c:pt idx="1353">
                  <c:v>305</c:v>
                </c:pt>
                <c:pt idx="1354">
                  <c:v>22</c:v>
                </c:pt>
                <c:pt idx="1355">
                  <c:v>5</c:v>
                </c:pt>
                <c:pt idx="1356">
                  <c:v>573</c:v>
                </c:pt>
                <c:pt idx="1357">
                  <c:v>87</c:v>
                </c:pt>
                <c:pt idx="1358">
                  <c:v>154</c:v>
                </c:pt>
                <c:pt idx="1359">
                  <c:v>217</c:v>
                </c:pt>
                <c:pt idx="1360">
                  <c:v>7</c:v>
                </c:pt>
                <c:pt idx="1361">
                  <c:v>27</c:v>
                </c:pt>
                <c:pt idx="1362">
                  <c:v>24</c:v>
                </c:pt>
                <c:pt idx="1363">
                  <c:v>3</c:v>
                </c:pt>
                <c:pt idx="1364">
                  <c:v>1</c:v>
                </c:pt>
                <c:pt idx="1365">
                  <c:v>22</c:v>
                </c:pt>
                <c:pt idx="1366">
                  <c:v>400</c:v>
                </c:pt>
                <c:pt idx="1367">
                  <c:v>13</c:v>
                </c:pt>
                <c:pt idx="1368">
                  <c:v>132</c:v>
                </c:pt>
                <c:pt idx="1369">
                  <c:v>53</c:v>
                </c:pt>
                <c:pt idx="1370">
                  <c:v>286</c:v>
                </c:pt>
                <c:pt idx="1371">
                  <c:v>136</c:v>
                </c:pt>
                <c:pt idx="1372">
                  <c:v>17</c:v>
                </c:pt>
                <c:pt idx="1373">
                  <c:v>832</c:v>
                </c:pt>
                <c:pt idx="1374">
                  <c:v>14</c:v>
                </c:pt>
                <c:pt idx="1375">
                  <c:v>1</c:v>
                </c:pt>
                <c:pt idx="1376">
                  <c:v>494</c:v>
                </c:pt>
                <c:pt idx="1377">
                  <c:v>8</c:v>
                </c:pt>
                <c:pt idx="1378">
                  <c:v>14</c:v>
                </c:pt>
                <c:pt idx="1379">
                  <c:v>137</c:v>
                </c:pt>
                <c:pt idx="1380">
                  <c:v>606</c:v>
                </c:pt>
                <c:pt idx="1381">
                  <c:v>125</c:v>
                </c:pt>
                <c:pt idx="1382">
                  <c:v>106</c:v>
                </c:pt>
                <c:pt idx="1383">
                  <c:v>3</c:v>
                </c:pt>
                <c:pt idx="1384">
                  <c:v>538</c:v>
                </c:pt>
                <c:pt idx="1385">
                  <c:v>23</c:v>
                </c:pt>
                <c:pt idx="1386">
                  <c:v>24</c:v>
                </c:pt>
                <c:pt idx="1387">
                  <c:v>3</c:v>
                </c:pt>
                <c:pt idx="1388">
                  <c:v>10</c:v>
                </c:pt>
                <c:pt idx="1389">
                  <c:v>14</c:v>
                </c:pt>
                <c:pt idx="1390">
                  <c:v>49</c:v>
                </c:pt>
                <c:pt idx="1391">
                  <c:v>84</c:v>
                </c:pt>
                <c:pt idx="1392">
                  <c:v>180</c:v>
                </c:pt>
                <c:pt idx="1393">
                  <c:v>96</c:v>
                </c:pt>
                <c:pt idx="1394">
                  <c:v>12</c:v>
                </c:pt>
                <c:pt idx="1395">
                  <c:v>223</c:v>
                </c:pt>
                <c:pt idx="1396">
                  <c:v>56</c:v>
                </c:pt>
                <c:pt idx="1397">
                  <c:v>604</c:v>
                </c:pt>
                <c:pt idx="1398">
                  <c:v>602</c:v>
                </c:pt>
                <c:pt idx="1399">
                  <c:v>91</c:v>
                </c:pt>
                <c:pt idx="1400">
                  <c:v>13</c:v>
                </c:pt>
                <c:pt idx="1401">
                  <c:v>15</c:v>
                </c:pt>
                <c:pt idx="1402">
                  <c:v>30</c:v>
                </c:pt>
                <c:pt idx="1403">
                  <c:v>292</c:v>
                </c:pt>
                <c:pt idx="1404">
                  <c:v>716</c:v>
                </c:pt>
                <c:pt idx="1405">
                  <c:v>447</c:v>
                </c:pt>
                <c:pt idx="1406">
                  <c:v>39</c:v>
                </c:pt>
                <c:pt idx="1407">
                  <c:v>12</c:v>
                </c:pt>
                <c:pt idx="1408">
                  <c:v>713</c:v>
                </c:pt>
                <c:pt idx="1409">
                  <c:v>16</c:v>
                </c:pt>
                <c:pt idx="1410">
                  <c:v>4</c:v>
                </c:pt>
                <c:pt idx="1411">
                  <c:v>5</c:v>
                </c:pt>
                <c:pt idx="1412">
                  <c:v>400</c:v>
                </c:pt>
                <c:pt idx="1413">
                  <c:v>66</c:v>
                </c:pt>
                <c:pt idx="1414">
                  <c:v>742</c:v>
                </c:pt>
                <c:pt idx="1415">
                  <c:v>629</c:v>
                </c:pt>
                <c:pt idx="1416">
                  <c:v>537</c:v>
                </c:pt>
                <c:pt idx="1417">
                  <c:v>17</c:v>
                </c:pt>
                <c:pt idx="1418">
                  <c:v>455</c:v>
                </c:pt>
                <c:pt idx="1419">
                  <c:v>42</c:v>
                </c:pt>
                <c:pt idx="1420">
                  <c:v>106</c:v>
                </c:pt>
                <c:pt idx="1421">
                  <c:v>74</c:v>
                </c:pt>
                <c:pt idx="1422">
                  <c:v>90</c:v>
                </c:pt>
                <c:pt idx="1423">
                  <c:v>26</c:v>
                </c:pt>
                <c:pt idx="1424">
                  <c:v>179</c:v>
                </c:pt>
                <c:pt idx="1425">
                  <c:v>18</c:v>
                </c:pt>
                <c:pt idx="1426">
                  <c:v>254</c:v>
                </c:pt>
                <c:pt idx="1427">
                  <c:v>27</c:v>
                </c:pt>
                <c:pt idx="1428">
                  <c:v>16</c:v>
                </c:pt>
                <c:pt idx="1429">
                  <c:v>309</c:v>
                </c:pt>
                <c:pt idx="1430">
                  <c:v>55</c:v>
                </c:pt>
                <c:pt idx="1431">
                  <c:v>204</c:v>
                </c:pt>
                <c:pt idx="1432">
                  <c:v>9</c:v>
                </c:pt>
                <c:pt idx="1433">
                  <c:v>134</c:v>
                </c:pt>
                <c:pt idx="1434">
                  <c:v>14</c:v>
                </c:pt>
                <c:pt idx="1435">
                  <c:v>674</c:v>
                </c:pt>
                <c:pt idx="1436">
                  <c:v>57</c:v>
                </c:pt>
                <c:pt idx="1437">
                  <c:v>398</c:v>
                </c:pt>
                <c:pt idx="1438">
                  <c:v>341</c:v>
                </c:pt>
                <c:pt idx="1439">
                  <c:v>207</c:v>
                </c:pt>
                <c:pt idx="1440">
                  <c:v>5</c:v>
                </c:pt>
                <c:pt idx="1441">
                  <c:v>213</c:v>
                </c:pt>
                <c:pt idx="1442">
                  <c:v>71</c:v>
                </c:pt>
                <c:pt idx="1443">
                  <c:v>591</c:v>
                </c:pt>
                <c:pt idx="1444">
                  <c:v>47</c:v>
                </c:pt>
                <c:pt idx="1445">
                  <c:v>363</c:v>
                </c:pt>
                <c:pt idx="1446">
                  <c:v>263</c:v>
                </c:pt>
                <c:pt idx="1447">
                  <c:v>12</c:v>
                </c:pt>
                <c:pt idx="1448">
                  <c:v>5</c:v>
                </c:pt>
                <c:pt idx="1449">
                  <c:v>142</c:v>
                </c:pt>
                <c:pt idx="1450">
                  <c:v>46</c:v>
                </c:pt>
                <c:pt idx="1451">
                  <c:v>209</c:v>
                </c:pt>
                <c:pt idx="1452">
                  <c:v>13</c:v>
                </c:pt>
                <c:pt idx="1453">
                  <c:v>172</c:v>
                </c:pt>
                <c:pt idx="1454">
                  <c:v>13</c:v>
                </c:pt>
                <c:pt idx="1455">
                  <c:v>2</c:v>
                </c:pt>
                <c:pt idx="1456">
                  <c:v>48</c:v>
                </c:pt>
                <c:pt idx="1457">
                  <c:v>93</c:v>
                </c:pt>
                <c:pt idx="1458">
                  <c:v>3</c:v>
                </c:pt>
                <c:pt idx="1459">
                  <c:v>7</c:v>
                </c:pt>
                <c:pt idx="1460">
                  <c:v>275</c:v>
                </c:pt>
                <c:pt idx="1461">
                  <c:v>102</c:v>
                </c:pt>
                <c:pt idx="1462">
                  <c:v>10</c:v>
                </c:pt>
                <c:pt idx="1463">
                  <c:v>24</c:v>
                </c:pt>
                <c:pt idx="1464">
                  <c:v>6</c:v>
                </c:pt>
                <c:pt idx="1465">
                  <c:v>849</c:v>
                </c:pt>
                <c:pt idx="1466">
                  <c:v>12</c:v>
                </c:pt>
                <c:pt idx="1467">
                  <c:v>48</c:v>
                </c:pt>
                <c:pt idx="1468">
                  <c:v>26</c:v>
                </c:pt>
                <c:pt idx="1469">
                  <c:v>178</c:v>
                </c:pt>
                <c:pt idx="1470">
                  <c:v>56</c:v>
                </c:pt>
                <c:pt idx="1471">
                  <c:v>60</c:v>
                </c:pt>
                <c:pt idx="1472">
                  <c:v>4</c:v>
                </c:pt>
                <c:pt idx="1473">
                  <c:v>217</c:v>
                </c:pt>
                <c:pt idx="1474">
                  <c:v>818</c:v>
                </c:pt>
                <c:pt idx="1475">
                  <c:v>31</c:v>
                </c:pt>
                <c:pt idx="1476">
                  <c:v>559</c:v>
                </c:pt>
                <c:pt idx="1477">
                  <c:v>50</c:v>
                </c:pt>
                <c:pt idx="1478">
                  <c:v>7</c:v>
                </c:pt>
                <c:pt idx="1479">
                  <c:v>15</c:v>
                </c:pt>
                <c:pt idx="1480">
                  <c:v>534</c:v>
                </c:pt>
                <c:pt idx="1481">
                  <c:v>10</c:v>
                </c:pt>
                <c:pt idx="1482">
                  <c:v>34</c:v>
                </c:pt>
                <c:pt idx="1483">
                  <c:v>11</c:v>
                </c:pt>
                <c:pt idx="1484">
                  <c:v>614</c:v>
                </c:pt>
                <c:pt idx="1485">
                  <c:v>415</c:v>
                </c:pt>
                <c:pt idx="1486">
                  <c:v>11</c:v>
                </c:pt>
                <c:pt idx="1487">
                  <c:v>19</c:v>
                </c:pt>
                <c:pt idx="1488">
                  <c:v>3</c:v>
                </c:pt>
                <c:pt idx="1489">
                  <c:v>113</c:v>
                </c:pt>
                <c:pt idx="1490">
                  <c:v>411</c:v>
                </c:pt>
                <c:pt idx="1491">
                  <c:v>16</c:v>
                </c:pt>
                <c:pt idx="1492">
                  <c:v>136</c:v>
                </c:pt>
                <c:pt idx="1493">
                  <c:v>538</c:v>
                </c:pt>
                <c:pt idx="1494">
                  <c:v>25</c:v>
                </c:pt>
                <c:pt idx="1495">
                  <c:v>96</c:v>
                </c:pt>
                <c:pt idx="1496">
                  <c:v>79</c:v>
                </c:pt>
                <c:pt idx="1497">
                  <c:v>136</c:v>
                </c:pt>
                <c:pt idx="1498">
                  <c:v>293</c:v>
                </c:pt>
                <c:pt idx="1499">
                  <c:v>204</c:v>
                </c:pt>
                <c:pt idx="1500">
                  <c:v>14</c:v>
                </c:pt>
                <c:pt idx="1501">
                  <c:v>24</c:v>
                </c:pt>
                <c:pt idx="1502">
                  <c:v>936</c:v>
                </c:pt>
                <c:pt idx="1503">
                  <c:v>82</c:v>
                </c:pt>
                <c:pt idx="1504">
                  <c:v>6</c:v>
                </c:pt>
                <c:pt idx="1505">
                  <c:v>30</c:v>
                </c:pt>
                <c:pt idx="1506">
                  <c:v>5</c:v>
                </c:pt>
                <c:pt idx="1507">
                  <c:v>42</c:v>
                </c:pt>
                <c:pt idx="1508">
                  <c:v>19</c:v>
                </c:pt>
                <c:pt idx="1509">
                  <c:v>54</c:v>
                </c:pt>
                <c:pt idx="1510">
                  <c:v>37</c:v>
                </c:pt>
                <c:pt idx="1511">
                  <c:v>445</c:v>
                </c:pt>
                <c:pt idx="1512">
                  <c:v>311</c:v>
                </c:pt>
                <c:pt idx="1513">
                  <c:v>68</c:v>
                </c:pt>
                <c:pt idx="1514">
                  <c:v>8</c:v>
                </c:pt>
                <c:pt idx="1515">
                  <c:v>447</c:v>
                </c:pt>
                <c:pt idx="1516">
                  <c:v>9</c:v>
                </c:pt>
                <c:pt idx="1517">
                  <c:v>98</c:v>
                </c:pt>
                <c:pt idx="1518">
                  <c:v>711</c:v>
                </c:pt>
                <c:pt idx="1519">
                  <c:v>127</c:v>
                </c:pt>
                <c:pt idx="1520">
                  <c:v>25</c:v>
                </c:pt>
                <c:pt idx="1521">
                  <c:v>226</c:v>
                </c:pt>
                <c:pt idx="1522">
                  <c:v>254</c:v>
                </c:pt>
                <c:pt idx="1523">
                  <c:v>32</c:v>
                </c:pt>
                <c:pt idx="1524">
                  <c:v>186</c:v>
                </c:pt>
                <c:pt idx="1525">
                  <c:v>40</c:v>
                </c:pt>
                <c:pt idx="1526">
                  <c:v>31</c:v>
                </c:pt>
                <c:pt idx="1527">
                  <c:v>223</c:v>
                </c:pt>
                <c:pt idx="1528">
                  <c:v>779</c:v>
                </c:pt>
                <c:pt idx="1529">
                  <c:v>9</c:v>
                </c:pt>
                <c:pt idx="1530">
                  <c:v>34</c:v>
                </c:pt>
                <c:pt idx="1531">
                  <c:v>11</c:v>
                </c:pt>
                <c:pt idx="1532">
                  <c:v>345</c:v>
                </c:pt>
                <c:pt idx="1533">
                  <c:v>29</c:v>
                </c:pt>
                <c:pt idx="1534">
                  <c:v>32</c:v>
                </c:pt>
                <c:pt idx="1535">
                  <c:v>11</c:v>
                </c:pt>
                <c:pt idx="1536">
                  <c:v>32</c:v>
                </c:pt>
                <c:pt idx="1537">
                  <c:v>60</c:v>
                </c:pt>
                <c:pt idx="1538">
                  <c:v>9</c:v>
                </c:pt>
                <c:pt idx="1539">
                  <c:v>13</c:v>
                </c:pt>
                <c:pt idx="1540">
                  <c:v>63</c:v>
                </c:pt>
                <c:pt idx="1541">
                  <c:v>3</c:v>
                </c:pt>
                <c:pt idx="1542">
                  <c:v>86</c:v>
                </c:pt>
                <c:pt idx="1543">
                  <c:v>107</c:v>
                </c:pt>
                <c:pt idx="1544">
                  <c:v>61</c:v>
                </c:pt>
                <c:pt idx="1545">
                  <c:v>16</c:v>
                </c:pt>
                <c:pt idx="1546">
                  <c:v>797</c:v>
                </c:pt>
                <c:pt idx="1547">
                  <c:v>24</c:v>
                </c:pt>
                <c:pt idx="1548">
                  <c:v>9</c:v>
                </c:pt>
                <c:pt idx="1549">
                  <c:v>168</c:v>
                </c:pt>
                <c:pt idx="1550">
                  <c:v>282</c:v>
                </c:pt>
                <c:pt idx="1551">
                  <c:v>8</c:v>
                </c:pt>
                <c:pt idx="1552">
                  <c:v>12</c:v>
                </c:pt>
                <c:pt idx="1553">
                  <c:v>113</c:v>
                </c:pt>
                <c:pt idx="1554">
                  <c:v>12</c:v>
                </c:pt>
                <c:pt idx="1555">
                  <c:v>22</c:v>
                </c:pt>
                <c:pt idx="1556">
                  <c:v>50</c:v>
                </c:pt>
                <c:pt idx="1557">
                  <c:v>189</c:v>
                </c:pt>
                <c:pt idx="1558">
                  <c:v>259</c:v>
                </c:pt>
                <c:pt idx="1559">
                  <c:v>270</c:v>
                </c:pt>
                <c:pt idx="1560">
                  <c:v>374</c:v>
                </c:pt>
                <c:pt idx="1561">
                  <c:v>255</c:v>
                </c:pt>
                <c:pt idx="1562">
                  <c:v>124</c:v>
                </c:pt>
                <c:pt idx="1563">
                  <c:v>125</c:v>
                </c:pt>
                <c:pt idx="1564">
                  <c:v>12</c:v>
                </c:pt>
                <c:pt idx="1565">
                  <c:v>39</c:v>
                </c:pt>
                <c:pt idx="1566">
                  <c:v>24</c:v>
                </c:pt>
                <c:pt idx="1567">
                  <c:v>59</c:v>
                </c:pt>
                <c:pt idx="1568">
                  <c:v>135</c:v>
                </c:pt>
                <c:pt idx="1569">
                  <c:v>3</c:v>
                </c:pt>
                <c:pt idx="1570">
                  <c:v>801</c:v>
                </c:pt>
                <c:pt idx="1571">
                  <c:v>6</c:v>
                </c:pt>
                <c:pt idx="1572">
                  <c:v>84</c:v>
                </c:pt>
                <c:pt idx="1573">
                  <c:v>57</c:v>
                </c:pt>
                <c:pt idx="1574">
                  <c:v>227</c:v>
                </c:pt>
                <c:pt idx="1575">
                  <c:v>106</c:v>
                </c:pt>
                <c:pt idx="1576">
                  <c:v>252</c:v>
                </c:pt>
                <c:pt idx="1577">
                  <c:v>396</c:v>
                </c:pt>
                <c:pt idx="1578">
                  <c:v>8</c:v>
                </c:pt>
                <c:pt idx="1579">
                  <c:v>396</c:v>
                </c:pt>
                <c:pt idx="1580">
                  <c:v>34</c:v>
                </c:pt>
                <c:pt idx="1581">
                  <c:v>25</c:v>
                </c:pt>
                <c:pt idx="1582">
                  <c:v>456</c:v>
                </c:pt>
                <c:pt idx="1583">
                  <c:v>253</c:v>
                </c:pt>
                <c:pt idx="1584">
                  <c:v>242</c:v>
                </c:pt>
                <c:pt idx="1585">
                  <c:v>273</c:v>
                </c:pt>
                <c:pt idx="1586">
                  <c:v>114</c:v>
                </c:pt>
                <c:pt idx="1587">
                  <c:v>617</c:v>
                </c:pt>
                <c:pt idx="1588">
                  <c:v>195</c:v>
                </c:pt>
                <c:pt idx="1589">
                  <c:v>25</c:v>
                </c:pt>
                <c:pt idx="1590">
                  <c:v>332</c:v>
                </c:pt>
                <c:pt idx="1591">
                  <c:v>5</c:v>
                </c:pt>
                <c:pt idx="1592">
                  <c:v>27</c:v>
                </c:pt>
                <c:pt idx="1593">
                  <c:v>653</c:v>
                </c:pt>
                <c:pt idx="1594">
                  <c:v>72</c:v>
                </c:pt>
                <c:pt idx="1595">
                  <c:v>76</c:v>
                </c:pt>
                <c:pt idx="1596">
                  <c:v>25</c:v>
                </c:pt>
                <c:pt idx="1597">
                  <c:v>66</c:v>
                </c:pt>
                <c:pt idx="1598">
                  <c:v>6</c:v>
                </c:pt>
                <c:pt idx="1599">
                  <c:v>8</c:v>
                </c:pt>
                <c:pt idx="1600">
                  <c:v>483</c:v>
                </c:pt>
                <c:pt idx="1601">
                  <c:v>350</c:v>
                </c:pt>
                <c:pt idx="1602">
                  <c:v>449</c:v>
                </c:pt>
                <c:pt idx="1603">
                  <c:v>401</c:v>
                </c:pt>
                <c:pt idx="1604">
                  <c:v>519</c:v>
                </c:pt>
                <c:pt idx="1605">
                  <c:v>48</c:v>
                </c:pt>
                <c:pt idx="1606">
                  <c:v>2</c:v>
                </c:pt>
                <c:pt idx="1607">
                  <c:v>17</c:v>
                </c:pt>
                <c:pt idx="1608">
                  <c:v>413</c:v>
                </c:pt>
                <c:pt idx="1609">
                  <c:v>30</c:v>
                </c:pt>
                <c:pt idx="1610">
                  <c:v>395</c:v>
                </c:pt>
                <c:pt idx="1611">
                  <c:v>19</c:v>
                </c:pt>
                <c:pt idx="1612">
                  <c:v>73</c:v>
                </c:pt>
                <c:pt idx="1613">
                  <c:v>352</c:v>
                </c:pt>
                <c:pt idx="1614">
                  <c:v>13</c:v>
                </c:pt>
                <c:pt idx="1615">
                  <c:v>153</c:v>
                </c:pt>
                <c:pt idx="1616">
                  <c:v>31</c:v>
                </c:pt>
                <c:pt idx="1617">
                  <c:v>8</c:v>
                </c:pt>
                <c:pt idx="1618">
                  <c:v>6</c:v>
                </c:pt>
                <c:pt idx="1619">
                  <c:v>6</c:v>
                </c:pt>
                <c:pt idx="1620">
                  <c:v>2</c:v>
                </c:pt>
                <c:pt idx="1621">
                  <c:v>368</c:v>
                </c:pt>
                <c:pt idx="1622">
                  <c:v>232</c:v>
                </c:pt>
                <c:pt idx="1623">
                  <c:v>12</c:v>
                </c:pt>
                <c:pt idx="1624">
                  <c:v>65</c:v>
                </c:pt>
                <c:pt idx="1625">
                  <c:v>23</c:v>
                </c:pt>
                <c:pt idx="1626">
                  <c:v>29</c:v>
                </c:pt>
                <c:pt idx="1627">
                  <c:v>46</c:v>
                </c:pt>
                <c:pt idx="1628">
                  <c:v>8</c:v>
                </c:pt>
                <c:pt idx="1629">
                  <c:v>11</c:v>
                </c:pt>
                <c:pt idx="1630">
                  <c:v>242</c:v>
                </c:pt>
                <c:pt idx="1631">
                  <c:v>21</c:v>
                </c:pt>
                <c:pt idx="1632">
                  <c:v>22</c:v>
                </c:pt>
                <c:pt idx="1633">
                  <c:v>11</c:v>
                </c:pt>
                <c:pt idx="1634">
                  <c:v>651</c:v>
                </c:pt>
                <c:pt idx="1635">
                  <c:v>66</c:v>
                </c:pt>
                <c:pt idx="1636">
                  <c:v>53</c:v>
                </c:pt>
                <c:pt idx="1637">
                  <c:v>49</c:v>
                </c:pt>
                <c:pt idx="1638">
                  <c:v>49</c:v>
                </c:pt>
                <c:pt idx="1639">
                  <c:v>553</c:v>
                </c:pt>
                <c:pt idx="1640">
                  <c:v>9</c:v>
                </c:pt>
                <c:pt idx="1641">
                  <c:v>17</c:v>
                </c:pt>
                <c:pt idx="1642">
                  <c:v>27</c:v>
                </c:pt>
                <c:pt idx="1643">
                  <c:v>9</c:v>
                </c:pt>
                <c:pt idx="1644">
                  <c:v>76</c:v>
                </c:pt>
                <c:pt idx="1645">
                  <c:v>31</c:v>
                </c:pt>
                <c:pt idx="1646">
                  <c:v>21</c:v>
                </c:pt>
                <c:pt idx="1647">
                  <c:v>7</c:v>
                </c:pt>
                <c:pt idx="1648">
                  <c:v>214</c:v>
                </c:pt>
                <c:pt idx="1649">
                  <c:v>2</c:v>
                </c:pt>
                <c:pt idx="1650">
                  <c:v>27</c:v>
                </c:pt>
                <c:pt idx="1651">
                  <c:v>3</c:v>
                </c:pt>
                <c:pt idx="1652">
                  <c:v>547</c:v>
                </c:pt>
                <c:pt idx="1653">
                  <c:v>17</c:v>
                </c:pt>
                <c:pt idx="1654">
                  <c:v>15</c:v>
                </c:pt>
                <c:pt idx="1655">
                  <c:v>196</c:v>
                </c:pt>
                <c:pt idx="1656">
                  <c:v>7</c:v>
                </c:pt>
                <c:pt idx="1657">
                  <c:v>761</c:v>
                </c:pt>
                <c:pt idx="1658">
                  <c:v>11</c:v>
                </c:pt>
                <c:pt idx="1659">
                  <c:v>786</c:v>
                </c:pt>
                <c:pt idx="1660">
                  <c:v>31</c:v>
                </c:pt>
                <c:pt idx="1661">
                  <c:v>6</c:v>
                </c:pt>
                <c:pt idx="1662">
                  <c:v>35</c:v>
                </c:pt>
                <c:pt idx="1663">
                  <c:v>37</c:v>
                </c:pt>
                <c:pt idx="1664">
                  <c:v>403</c:v>
                </c:pt>
                <c:pt idx="1665">
                  <c:v>7</c:v>
                </c:pt>
                <c:pt idx="1666">
                  <c:v>259</c:v>
                </c:pt>
                <c:pt idx="1667">
                  <c:v>7</c:v>
                </c:pt>
                <c:pt idx="1668">
                  <c:v>6</c:v>
                </c:pt>
                <c:pt idx="1669">
                  <c:v>28</c:v>
                </c:pt>
                <c:pt idx="1670">
                  <c:v>76</c:v>
                </c:pt>
                <c:pt idx="1671">
                  <c:v>265</c:v>
                </c:pt>
                <c:pt idx="1672">
                  <c:v>5</c:v>
                </c:pt>
                <c:pt idx="1673">
                  <c:v>222</c:v>
                </c:pt>
                <c:pt idx="1674">
                  <c:v>51</c:v>
                </c:pt>
                <c:pt idx="1675">
                  <c:v>12</c:v>
                </c:pt>
                <c:pt idx="1676">
                  <c:v>15</c:v>
                </c:pt>
                <c:pt idx="1677">
                  <c:v>17</c:v>
                </c:pt>
                <c:pt idx="1678">
                  <c:v>13</c:v>
                </c:pt>
                <c:pt idx="1679">
                  <c:v>717</c:v>
                </c:pt>
                <c:pt idx="1680">
                  <c:v>6</c:v>
                </c:pt>
                <c:pt idx="1681">
                  <c:v>171</c:v>
                </c:pt>
                <c:pt idx="1682">
                  <c:v>70</c:v>
                </c:pt>
                <c:pt idx="1683">
                  <c:v>7</c:v>
                </c:pt>
                <c:pt idx="1684">
                  <c:v>12</c:v>
                </c:pt>
                <c:pt idx="1685">
                  <c:v>1</c:v>
                </c:pt>
                <c:pt idx="1686">
                  <c:v>10</c:v>
                </c:pt>
                <c:pt idx="1687">
                  <c:v>1582</c:v>
                </c:pt>
                <c:pt idx="1688">
                  <c:v>13</c:v>
                </c:pt>
                <c:pt idx="1689">
                  <c:v>52</c:v>
                </c:pt>
                <c:pt idx="1690">
                  <c:v>545</c:v>
                </c:pt>
                <c:pt idx="1691">
                  <c:v>568</c:v>
                </c:pt>
                <c:pt idx="1692">
                  <c:v>7</c:v>
                </c:pt>
                <c:pt idx="1693">
                  <c:v>16</c:v>
                </c:pt>
                <c:pt idx="1694">
                  <c:v>30</c:v>
                </c:pt>
                <c:pt idx="1695">
                  <c:v>119</c:v>
                </c:pt>
                <c:pt idx="1696">
                  <c:v>259</c:v>
                </c:pt>
                <c:pt idx="1697">
                  <c:v>553</c:v>
                </c:pt>
                <c:pt idx="1698">
                  <c:v>10</c:v>
                </c:pt>
                <c:pt idx="1699">
                  <c:v>311</c:v>
                </c:pt>
                <c:pt idx="1700">
                  <c:v>9</c:v>
                </c:pt>
                <c:pt idx="1701">
                  <c:v>22</c:v>
                </c:pt>
                <c:pt idx="1702">
                  <c:v>156</c:v>
                </c:pt>
                <c:pt idx="1703">
                  <c:v>73</c:v>
                </c:pt>
                <c:pt idx="1704">
                  <c:v>3</c:v>
                </c:pt>
                <c:pt idx="1705">
                  <c:v>100</c:v>
                </c:pt>
                <c:pt idx="1706">
                  <c:v>462</c:v>
                </c:pt>
                <c:pt idx="1707">
                  <c:v>43</c:v>
                </c:pt>
                <c:pt idx="1708">
                  <c:v>6</c:v>
                </c:pt>
                <c:pt idx="1709">
                  <c:v>6</c:v>
                </c:pt>
                <c:pt idx="1710">
                  <c:v>536</c:v>
                </c:pt>
                <c:pt idx="1711">
                  <c:v>153</c:v>
                </c:pt>
                <c:pt idx="1712">
                  <c:v>14</c:v>
                </c:pt>
                <c:pt idx="1713">
                  <c:v>125</c:v>
                </c:pt>
                <c:pt idx="1714">
                  <c:v>6</c:v>
                </c:pt>
                <c:pt idx="1715">
                  <c:v>493</c:v>
                </c:pt>
                <c:pt idx="1716">
                  <c:v>23</c:v>
                </c:pt>
                <c:pt idx="1717">
                  <c:v>10</c:v>
                </c:pt>
                <c:pt idx="1718">
                  <c:v>827</c:v>
                </c:pt>
                <c:pt idx="1719">
                  <c:v>10</c:v>
                </c:pt>
                <c:pt idx="1720">
                  <c:v>38</c:v>
                </c:pt>
                <c:pt idx="1721">
                  <c:v>174</c:v>
                </c:pt>
                <c:pt idx="1722">
                  <c:v>3</c:v>
                </c:pt>
                <c:pt idx="1723">
                  <c:v>108</c:v>
                </c:pt>
                <c:pt idx="1724">
                  <c:v>15</c:v>
                </c:pt>
                <c:pt idx="1725">
                  <c:v>90</c:v>
                </c:pt>
                <c:pt idx="1726">
                  <c:v>756</c:v>
                </c:pt>
                <c:pt idx="1727">
                  <c:v>97</c:v>
                </c:pt>
                <c:pt idx="1728">
                  <c:v>14</c:v>
                </c:pt>
                <c:pt idx="1729">
                  <c:v>7</c:v>
                </c:pt>
                <c:pt idx="1730">
                  <c:v>548</c:v>
                </c:pt>
                <c:pt idx="1731">
                  <c:v>449</c:v>
                </c:pt>
                <c:pt idx="1732">
                  <c:v>1607</c:v>
                </c:pt>
                <c:pt idx="1733">
                  <c:v>845</c:v>
                </c:pt>
                <c:pt idx="1734">
                  <c:v>22</c:v>
                </c:pt>
                <c:pt idx="1735">
                  <c:v>44</c:v>
                </c:pt>
                <c:pt idx="1736">
                  <c:v>337</c:v>
                </c:pt>
                <c:pt idx="1737">
                  <c:v>70</c:v>
                </c:pt>
                <c:pt idx="1738">
                  <c:v>9</c:v>
                </c:pt>
                <c:pt idx="1739">
                  <c:v>297</c:v>
                </c:pt>
                <c:pt idx="1740">
                  <c:v>9</c:v>
                </c:pt>
                <c:pt idx="1741">
                  <c:v>3</c:v>
                </c:pt>
                <c:pt idx="1742">
                  <c:v>471</c:v>
                </c:pt>
                <c:pt idx="1743">
                  <c:v>18</c:v>
                </c:pt>
                <c:pt idx="1744">
                  <c:v>56</c:v>
                </c:pt>
                <c:pt idx="1745">
                  <c:v>76</c:v>
                </c:pt>
                <c:pt idx="1746">
                  <c:v>68</c:v>
                </c:pt>
                <c:pt idx="1747">
                  <c:v>104</c:v>
                </c:pt>
                <c:pt idx="1748">
                  <c:v>74</c:v>
                </c:pt>
                <c:pt idx="1749">
                  <c:v>111</c:v>
                </c:pt>
                <c:pt idx="1750">
                  <c:v>69</c:v>
                </c:pt>
                <c:pt idx="1751">
                  <c:v>206</c:v>
                </c:pt>
                <c:pt idx="1752">
                  <c:v>38</c:v>
                </c:pt>
                <c:pt idx="1753">
                  <c:v>8</c:v>
                </c:pt>
                <c:pt idx="1754">
                  <c:v>156</c:v>
                </c:pt>
                <c:pt idx="1755">
                  <c:v>56</c:v>
                </c:pt>
                <c:pt idx="1756">
                  <c:v>12</c:v>
                </c:pt>
                <c:pt idx="1757">
                  <c:v>342</c:v>
                </c:pt>
                <c:pt idx="1758">
                  <c:v>21</c:v>
                </c:pt>
                <c:pt idx="1759">
                  <c:v>768</c:v>
                </c:pt>
                <c:pt idx="1760">
                  <c:v>141</c:v>
                </c:pt>
                <c:pt idx="1761">
                  <c:v>16</c:v>
                </c:pt>
                <c:pt idx="1762">
                  <c:v>80</c:v>
                </c:pt>
                <c:pt idx="1763">
                  <c:v>534</c:v>
                </c:pt>
                <c:pt idx="1764">
                  <c:v>91</c:v>
                </c:pt>
                <c:pt idx="1765">
                  <c:v>690</c:v>
                </c:pt>
                <c:pt idx="1766">
                  <c:v>56</c:v>
                </c:pt>
                <c:pt idx="1767">
                  <c:v>172</c:v>
                </c:pt>
                <c:pt idx="1768">
                  <c:v>5</c:v>
                </c:pt>
                <c:pt idx="1769">
                  <c:v>469</c:v>
                </c:pt>
                <c:pt idx="1770">
                  <c:v>732</c:v>
                </c:pt>
                <c:pt idx="1771">
                  <c:v>98</c:v>
                </c:pt>
                <c:pt idx="1772">
                  <c:v>431</c:v>
                </c:pt>
                <c:pt idx="1773">
                  <c:v>183</c:v>
                </c:pt>
                <c:pt idx="1774">
                  <c:v>23</c:v>
                </c:pt>
                <c:pt idx="1775">
                  <c:v>65</c:v>
                </c:pt>
                <c:pt idx="1776">
                  <c:v>11</c:v>
                </c:pt>
                <c:pt idx="1777">
                  <c:v>288</c:v>
                </c:pt>
                <c:pt idx="1778">
                  <c:v>5</c:v>
                </c:pt>
                <c:pt idx="1779">
                  <c:v>4</c:v>
                </c:pt>
                <c:pt idx="1780">
                  <c:v>249</c:v>
                </c:pt>
                <c:pt idx="1781">
                  <c:v>8</c:v>
                </c:pt>
                <c:pt idx="1782">
                  <c:v>422</c:v>
                </c:pt>
                <c:pt idx="1783">
                  <c:v>39</c:v>
                </c:pt>
                <c:pt idx="1784">
                  <c:v>21</c:v>
                </c:pt>
                <c:pt idx="1785">
                  <c:v>4</c:v>
                </c:pt>
                <c:pt idx="1786">
                  <c:v>161</c:v>
                </c:pt>
                <c:pt idx="1787">
                  <c:v>192</c:v>
                </c:pt>
                <c:pt idx="1788">
                  <c:v>842</c:v>
                </c:pt>
                <c:pt idx="1789">
                  <c:v>16</c:v>
                </c:pt>
                <c:pt idx="1790">
                  <c:v>603</c:v>
                </c:pt>
                <c:pt idx="1791">
                  <c:v>530</c:v>
                </c:pt>
                <c:pt idx="1792">
                  <c:v>459</c:v>
                </c:pt>
                <c:pt idx="1793">
                  <c:v>25</c:v>
                </c:pt>
                <c:pt idx="1794">
                  <c:v>22</c:v>
                </c:pt>
                <c:pt idx="1795">
                  <c:v>6</c:v>
                </c:pt>
                <c:pt idx="1796">
                  <c:v>47</c:v>
                </c:pt>
                <c:pt idx="1797">
                  <c:v>32</c:v>
                </c:pt>
                <c:pt idx="1798">
                  <c:v>76</c:v>
                </c:pt>
                <c:pt idx="1799">
                  <c:v>161</c:v>
                </c:pt>
                <c:pt idx="1800">
                  <c:v>272</c:v>
                </c:pt>
                <c:pt idx="1801">
                  <c:v>21</c:v>
                </c:pt>
                <c:pt idx="1802">
                  <c:v>24</c:v>
                </c:pt>
                <c:pt idx="1803">
                  <c:v>470</c:v>
                </c:pt>
                <c:pt idx="1804">
                  <c:v>9</c:v>
                </c:pt>
                <c:pt idx="1805">
                  <c:v>428</c:v>
                </c:pt>
                <c:pt idx="1806">
                  <c:v>141</c:v>
                </c:pt>
                <c:pt idx="1807">
                  <c:v>250</c:v>
                </c:pt>
                <c:pt idx="1808">
                  <c:v>514</c:v>
                </c:pt>
                <c:pt idx="1809">
                  <c:v>5</c:v>
                </c:pt>
                <c:pt idx="1810">
                  <c:v>194</c:v>
                </c:pt>
                <c:pt idx="1811">
                  <c:v>231</c:v>
                </c:pt>
                <c:pt idx="1812">
                  <c:v>430</c:v>
                </c:pt>
                <c:pt idx="1813">
                  <c:v>235</c:v>
                </c:pt>
                <c:pt idx="1814">
                  <c:v>5</c:v>
                </c:pt>
                <c:pt idx="1815">
                  <c:v>64</c:v>
                </c:pt>
                <c:pt idx="1816">
                  <c:v>101</c:v>
                </c:pt>
                <c:pt idx="1817">
                  <c:v>11</c:v>
                </c:pt>
                <c:pt idx="1818">
                  <c:v>961</c:v>
                </c:pt>
                <c:pt idx="1819">
                  <c:v>53</c:v>
                </c:pt>
                <c:pt idx="1820">
                  <c:v>8</c:v>
                </c:pt>
                <c:pt idx="1821">
                  <c:v>18</c:v>
                </c:pt>
                <c:pt idx="1822">
                  <c:v>24</c:v>
                </c:pt>
                <c:pt idx="1823">
                  <c:v>575</c:v>
                </c:pt>
                <c:pt idx="1824">
                  <c:v>129</c:v>
                </c:pt>
                <c:pt idx="1825">
                  <c:v>206</c:v>
                </c:pt>
                <c:pt idx="1826">
                  <c:v>249</c:v>
                </c:pt>
                <c:pt idx="1827">
                  <c:v>5</c:v>
                </c:pt>
                <c:pt idx="1828">
                  <c:v>706</c:v>
                </c:pt>
                <c:pt idx="1829">
                  <c:v>179</c:v>
                </c:pt>
                <c:pt idx="1830">
                  <c:v>112</c:v>
                </c:pt>
                <c:pt idx="1831">
                  <c:v>7</c:v>
                </c:pt>
                <c:pt idx="1832">
                  <c:v>165</c:v>
                </c:pt>
                <c:pt idx="1833">
                  <c:v>100</c:v>
                </c:pt>
                <c:pt idx="1834">
                  <c:v>17</c:v>
                </c:pt>
                <c:pt idx="1835">
                  <c:v>4</c:v>
                </c:pt>
                <c:pt idx="1836">
                  <c:v>693</c:v>
                </c:pt>
                <c:pt idx="1837">
                  <c:v>465</c:v>
                </c:pt>
                <c:pt idx="1838">
                  <c:v>7</c:v>
                </c:pt>
                <c:pt idx="1839">
                  <c:v>640</c:v>
                </c:pt>
                <c:pt idx="1840">
                  <c:v>265</c:v>
                </c:pt>
                <c:pt idx="1841">
                  <c:v>7</c:v>
                </c:pt>
                <c:pt idx="1842">
                  <c:v>223</c:v>
                </c:pt>
                <c:pt idx="1843">
                  <c:v>83</c:v>
                </c:pt>
                <c:pt idx="1844">
                  <c:v>7</c:v>
                </c:pt>
                <c:pt idx="1845">
                  <c:v>118</c:v>
                </c:pt>
                <c:pt idx="1846">
                  <c:v>267</c:v>
                </c:pt>
                <c:pt idx="1847">
                  <c:v>73</c:v>
                </c:pt>
                <c:pt idx="1848">
                  <c:v>32</c:v>
                </c:pt>
                <c:pt idx="1849">
                  <c:v>217</c:v>
                </c:pt>
                <c:pt idx="1850">
                  <c:v>309</c:v>
                </c:pt>
                <c:pt idx="1851">
                  <c:v>276</c:v>
                </c:pt>
                <c:pt idx="1852">
                  <c:v>124</c:v>
                </c:pt>
                <c:pt idx="1853">
                  <c:v>124</c:v>
                </c:pt>
                <c:pt idx="1854">
                  <c:v>21</c:v>
                </c:pt>
                <c:pt idx="1855">
                  <c:v>11</c:v>
                </c:pt>
                <c:pt idx="1856">
                  <c:v>6</c:v>
                </c:pt>
                <c:pt idx="1857">
                  <c:v>611</c:v>
                </c:pt>
                <c:pt idx="1858">
                  <c:v>61</c:v>
                </c:pt>
                <c:pt idx="1859">
                  <c:v>42</c:v>
                </c:pt>
                <c:pt idx="1860">
                  <c:v>17</c:v>
                </c:pt>
                <c:pt idx="1861">
                  <c:v>69</c:v>
                </c:pt>
                <c:pt idx="1862">
                  <c:v>18</c:v>
                </c:pt>
                <c:pt idx="1863">
                  <c:v>124</c:v>
                </c:pt>
                <c:pt idx="1864">
                  <c:v>428</c:v>
                </c:pt>
                <c:pt idx="1865">
                  <c:v>47</c:v>
                </c:pt>
                <c:pt idx="1866">
                  <c:v>253</c:v>
                </c:pt>
                <c:pt idx="1867">
                  <c:v>10</c:v>
                </c:pt>
                <c:pt idx="1868">
                  <c:v>102</c:v>
                </c:pt>
                <c:pt idx="1869">
                  <c:v>128</c:v>
                </c:pt>
                <c:pt idx="1870">
                  <c:v>11</c:v>
                </c:pt>
                <c:pt idx="1871">
                  <c:v>177</c:v>
                </c:pt>
                <c:pt idx="1872">
                  <c:v>49</c:v>
                </c:pt>
                <c:pt idx="1873">
                  <c:v>21</c:v>
                </c:pt>
                <c:pt idx="1874">
                  <c:v>804</c:v>
                </c:pt>
                <c:pt idx="1875">
                  <c:v>413</c:v>
                </c:pt>
                <c:pt idx="1876">
                  <c:v>287</c:v>
                </c:pt>
                <c:pt idx="1877">
                  <c:v>169</c:v>
                </c:pt>
                <c:pt idx="1878">
                  <c:v>130</c:v>
                </c:pt>
                <c:pt idx="1879">
                  <c:v>520</c:v>
                </c:pt>
                <c:pt idx="1880">
                  <c:v>73</c:v>
                </c:pt>
                <c:pt idx="1881">
                  <c:v>239</c:v>
                </c:pt>
                <c:pt idx="1882">
                  <c:v>8</c:v>
                </c:pt>
                <c:pt idx="1883">
                  <c:v>503</c:v>
                </c:pt>
                <c:pt idx="1884">
                  <c:v>4</c:v>
                </c:pt>
                <c:pt idx="1885">
                  <c:v>5</c:v>
                </c:pt>
                <c:pt idx="1886">
                  <c:v>3</c:v>
                </c:pt>
                <c:pt idx="1887">
                  <c:v>60</c:v>
                </c:pt>
                <c:pt idx="1888">
                  <c:v>570</c:v>
                </c:pt>
                <c:pt idx="1889">
                  <c:v>56</c:v>
                </c:pt>
                <c:pt idx="1890">
                  <c:v>34</c:v>
                </c:pt>
                <c:pt idx="1891">
                  <c:v>377</c:v>
                </c:pt>
                <c:pt idx="1892">
                  <c:v>9</c:v>
                </c:pt>
                <c:pt idx="1893">
                  <c:v>816</c:v>
                </c:pt>
                <c:pt idx="1894">
                  <c:v>117</c:v>
                </c:pt>
                <c:pt idx="1895">
                  <c:v>189</c:v>
                </c:pt>
                <c:pt idx="1896">
                  <c:v>514</c:v>
                </c:pt>
                <c:pt idx="1897">
                  <c:v>6</c:v>
                </c:pt>
                <c:pt idx="1898">
                  <c:v>5</c:v>
                </c:pt>
                <c:pt idx="1899">
                  <c:v>207</c:v>
                </c:pt>
                <c:pt idx="1900">
                  <c:v>40</c:v>
                </c:pt>
                <c:pt idx="1901">
                  <c:v>168</c:v>
                </c:pt>
                <c:pt idx="1902">
                  <c:v>56</c:v>
                </c:pt>
                <c:pt idx="1903">
                  <c:v>14</c:v>
                </c:pt>
                <c:pt idx="1904">
                  <c:v>30</c:v>
                </c:pt>
                <c:pt idx="1905">
                  <c:v>20</c:v>
                </c:pt>
                <c:pt idx="1906">
                  <c:v>21</c:v>
                </c:pt>
                <c:pt idx="1907">
                  <c:v>9</c:v>
                </c:pt>
                <c:pt idx="1908">
                  <c:v>256</c:v>
                </c:pt>
                <c:pt idx="1909">
                  <c:v>127</c:v>
                </c:pt>
                <c:pt idx="1910">
                  <c:v>271</c:v>
                </c:pt>
                <c:pt idx="1911">
                  <c:v>41</c:v>
                </c:pt>
                <c:pt idx="1912">
                  <c:v>35</c:v>
                </c:pt>
                <c:pt idx="1913">
                  <c:v>20</c:v>
                </c:pt>
                <c:pt idx="1914">
                  <c:v>45</c:v>
                </c:pt>
                <c:pt idx="1915">
                  <c:v>62</c:v>
                </c:pt>
                <c:pt idx="1916">
                  <c:v>217</c:v>
                </c:pt>
                <c:pt idx="1917">
                  <c:v>3</c:v>
                </c:pt>
                <c:pt idx="1918">
                  <c:v>11</c:v>
                </c:pt>
                <c:pt idx="1919">
                  <c:v>253</c:v>
                </c:pt>
                <c:pt idx="1920">
                  <c:v>10</c:v>
                </c:pt>
                <c:pt idx="1921">
                  <c:v>19</c:v>
                </c:pt>
                <c:pt idx="1922">
                  <c:v>16</c:v>
                </c:pt>
                <c:pt idx="1923">
                  <c:v>22</c:v>
                </c:pt>
                <c:pt idx="1924">
                  <c:v>161</c:v>
                </c:pt>
                <c:pt idx="1925">
                  <c:v>353</c:v>
                </c:pt>
                <c:pt idx="1926">
                  <c:v>414</c:v>
                </c:pt>
                <c:pt idx="1927">
                  <c:v>71</c:v>
                </c:pt>
                <c:pt idx="1928">
                  <c:v>101</c:v>
                </c:pt>
                <c:pt idx="1929">
                  <c:v>132</c:v>
                </c:pt>
                <c:pt idx="1930">
                  <c:v>170</c:v>
                </c:pt>
                <c:pt idx="1931">
                  <c:v>130</c:v>
                </c:pt>
                <c:pt idx="1932">
                  <c:v>151</c:v>
                </c:pt>
                <c:pt idx="1933">
                  <c:v>133</c:v>
                </c:pt>
                <c:pt idx="1934">
                  <c:v>143</c:v>
                </c:pt>
                <c:pt idx="1935">
                  <c:v>838</c:v>
                </c:pt>
                <c:pt idx="1936">
                  <c:v>17</c:v>
                </c:pt>
                <c:pt idx="1937">
                  <c:v>47</c:v>
                </c:pt>
                <c:pt idx="1938">
                  <c:v>7</c:v>
                </c:pt>
                <c:pt idx="1939">
                  <c:v>101</c:v>
                </c:pt>
                <c:pt idx="1940">
                  <c:v>22</c:v>
                </c:pt>
                <c:pt idx="1941">
                  <c:v>7</c:v>
                </c:pt>
                <c:pt idx="1942">
                  <c:v>356</c:v>
                </c:pt>
                <c:pt idx="1943">
                  <c:v>274</c:v>
                </c:pt>
                <c:pt idx="1944">
                  <c:v>41</c:v>
                </c:pt>
                <c:pt idx="1945">
                  <c:v>152</c:v>
                </c:pt>
                <c:pt idx="1946">
                  <c:v>14</c:v>
                </c:pt>
                <c:pt idx="1947">
                  <c:v>14</c:v>
                </c:pt>
                <c:pt idx="1948">
                  <c:v>16</c:v>
                </c:pt>
                <c:pt idx="1949">
                  <c:v>56</c:v>
                </c:pt>
                <c:pt idx="1950">
                  <c:v>228</c:v>
                </c:pt>
                <c:pt idx="1951">
                  <c:v>1</c:v>
                </c:pt>
                <c:pt idx="1952">
                  <c:v>149</c:v>
                </c:pt>
                <c:pt idx="1953">
                  <c:v>813</c:v>
                </c:pt>
                <c:pt idx="1954">
                  <c:v>276</c:v>
                </c:pt>
                <c:pt idx="1955">
                  <c:v>141</c:v>
                </c:pt>
                <c:pt idx="1956">
                  <c:v>639</c:v>
                </c:pt>
                <c:pt idx="1957">
                  <c:v>26</c:v>
                </c:pt>
                <c:pt idx="1958">
                  <c:v>49</c:v>
                </c:pt>
                <c:pt idx="1959">
                  <c:v>1</c:v>
                </c:pt>
                <c:pt idx="1960">
                  <c:v>100</c:v>
                </c:pt>
                <c:pt idx="1961">
                  <c:v>196</c:v>
                </c:pt>
                <c:pt idx="1962">
                  <c:v>57</c:v>
                </c:pt>
                <c:pt idx="1963">
                  <c:v>69</c:v>
                </c:pt>
                <c:pt idx="1964">
                  <c:v>2</c:v>
                </c:pt>
                <c:pt idx="1965">
                  <c:v>92</c:v>
                </c:pt>
                <c:pt idx="1966">
                  <c:v>20</c:v>
                </c:pt>
                <c:pt idx="1967">
                  <c:v>309</c:v>
                </c:pt>
                <c:pt idx="1968">
                  <c:v>144</c:v>
                </c:pt>
                <c:pt idx="1969">
                  <c:v>23</c:v>
                </c:pt>
                <c:pt idx="1970">
                  <c:v>142</c:v>
                </c:pt>
                <c:pt idx="1971">
                  <c:v>125</c:v>
                </c:pt>
                <c:pt idx="1972">
                  <c:v>17</c:v>
                </c:pt>
                <c:pt idx="1973">
                  <c:v>16</c:v>
                </c:pt>
                <c:pt idx="1974">
                  <c:v>4</c:v>
                </c:pt>
                <c:pt idx="1975">
                  <c:v>23</c:v>
                </c:pt>
                <c:pt idx="1976">
                  <c:v>14</c:v>
                </c:pt>
                <c:pt idx="1977">
                  <c:v>10</c:v>
                </c:pt>
                <c:pt idx="1978">
                  <c:v>335</c:v>
                </c:pt>
                <c:pt idx="1979">
                  <c:v>419</c:v>
                </c:pt>
                <c:pt idx="1980">
                  <c:v>143</c:v>
                </c:pt>
                <c:pt idx="1981">
                  <c:v>13</c:v>
                </c:pt>
                <c:pt idx="1982">
                  <c:v>4</c:v>
                </c:pt>
                <c:pt idx="1983">
                  <c:v>5</c:v>
                </c:pt>
                <c:pt idx="1984">
                  <c:v>8</c:v>
                </c:pt>
                <c:pt idx="1985">
                  <c:v>444</c:v>
                </c:pt>
                <c:pt idx="1986">
                  <c:v>367</c:v>
                </c:pt>
                <c:pt idx="1987">
                  <c:v>250</c:v>
                </c:pt>
                <c:pt idx="1988">
                  <c:v>240</c:v>
                </c:pt>
                <c:pt idx="1989">
                  <c:v>215</c:v>
                </c:pt>
                <c:pt idx="1990">
                  <c:v>565</c:v>
                </c:pt>
                <c:pt idx="1991">
                  <c:v>2</c:v>
                </c:pt>
                <c:pt idx="1992">
                  <c:v>82</c:v>
                </c:pt>
                <c:pt idx="1993">
                  <c:v>61</c:v>
                </c:pt>
                <c:pt idx="1994">
                  <c:v>165</c:v>
                </c:pt>
                <c:pt idx="1995">
                  <c:v>509</c:v>
                </c:pt>
                <c:pt idx="1996">
                  <c:v>731</c:v>
                </c:pt>
                <c:pt idx="1997">
                  <c:v>396</c:v>
                </c:pt>
                <c:pt idx="1998">
                  <c:v>6</c:v>
                </c:pt>
                <c:pt idx="1999">
                  <c:v>126</c:v>
                </c:pt>
                <c:pt idx="2000">
                  <c:v>79</c:v>
                </c:pt>
                <c:pt idx="2001">
                  <c:v>13</c:v>
                </c:pt>
                <c:pt idx="2002">
                  <c:v>873</c:v>
                </c:pt>
                <c:pt idx="2003">
                  <c:v>247</c:v>
                </c:pt>
                <c:pt idx="2004">
                  <c:v>507</c:v>
                </c:pt>
                <c:pt idx="2005">
                  <c:v>89</c:v>
                </c:pt>
                <c:pt idx="2006">
                  <c:v>368</c:v>
                </c:pt>
                <c:pt idx="2007">
                  <c:v>7</c:v>
                </c:pt>
                <c:pt idx="2008">
                  <c:v>420</c:v>
                </c:pt>
                <c:pt idx="2009">
                  <c:v>417</c:v>
                </c:pt>
                <c:pt idx="2010">
                  <c:v>832</c:v>
                </c:pt>
                <c:pt idx="2011">
                  <c:v>2</c:v>
                </c:pt>
                <c:pt idx="2012">
                  <c:v>120</c:v>
                </c:pt>
                <c:pt idx="2013">
                  <c:v>300</c:v>
                </c:pt>
                <c:pt idx="2014">
                  <c:v>177</c:v>
                </c:pt>
                <c:pt idx="2015">
                  <c:v>9</c:v>
                </c:pt>
                <c:pt idx="2016">
                  <c:v>8</c:v>
                </c:pt>
                <c:pt idx="2017">
                  <c:v>16</c:v>
                </c:pt>
                <c:pt idx="2018">
                  <c:v>15</c:v>
                </c:pt>
                <c:pt idx="2019">
                  <c:v>81</c:v>
                </c:pt>
                <c:pt idx="2020">
                  <c:v>25</c:v>
                </c:pt>
                <c:pt idx="2021">
                  <c:v>269</c:v>
                </c:pt>
                <c:pt idx="2022">
                  <c:v>0</c:v>
                </c:pt>
                <c:pt idx="2023">
                  <c:v>11</c:v>
                </c:pt>
                <c:pt idx="2024">
                  <c:v>369</c:v>
                </c:pt>
                <c:pt idx="2025">
                  <c:v>3</c:v>
                </c:pt>
                <c:pt idx="2026">
                  <c:v>5</c:v>
                </c:pt>
                <c:pt idx="2027">
                  <c:v>74</c:v>
                </c:pt>
                <c:pt idx="2028">
                  <c:v>15</c:v>
                </c:pt>
                <c:pt idx="2029">
                  <c:v>8</c:v>
                </c:pt>
                <c:pt idx="2030">
                  <c:v>22</c:v>
                </c:pt>
                <c:pt idx="2031">
                  <c:v>2</c:v>
                </c:pt>
                <c:pt idx="2032">
                  <c:v>241</c:v>
                </c:pt>
                <c:pt idx="2033">
                  <c:v>407</c:v>
                </c:pt>
                <c:pt idx="2034">
                  <c:v>248</c:v>
                </c:pt>
                <c:pt idx="2035">
                  <c:v>7</c:v>
                </c:pt>
                <c:pt idx="2036">
                  <c:v>87</c:v>
                </c:pt>
                <c:pt idx="2037">
                  <c:v>12</c:v>
                </c:pt>
                <c:pt idx="2038">
                  <c:v>45</c:v>
                </c:pt>
                <c:pt idx="2039">
                  <c:v>119</c:v>
                </c:pt>
                <c:pt idx="2040">
                  <c:v>96</c:v>
                </c:pt>
                <c:pt idx="2041">
                  <c:v>41</c:v>
                </c:pt>
                <c:pt idx="2042">
                  <c:v>22</c:v>
                </c:pt>
                <c:pt idx="2043">
                  <c:v>141</c:v>
                </c:pt>
                <c:pt idx="2044">
                  <c:v>39</c:v>
                </c:pt>
                <c:pt idx="2045">
                  <c:v>399</c:v>
                </c:pt>
                <c:pt idx="2046">
                  <c:v>5</c:v>
                </c:pt>
                <c:pt idx="2047">
                  <c:v>28</c:v>
                </c:pt>
                <c:pt idx="2048">
                  <c:v>2</c:v>
                </c:pt>
                <c:pt idx="2049">
                  <c:v>1</c:v>
                </c:pt>
                <c:pt idx="2050">
                  <c:v>97</c:v>
                </c:pt>
                <c:pt idx="2051">
                  <c:v>122</c:v>
                </c:pt>
                <c:pt idx="2052">
                  <c:v>40</c:v>
                </c:pt>
                <c:pt idx="2053">
                  <c:v>3</c:v>
                </c:pt>
                <c:pt idx="2054">
                  <c:v>482</c:v>
                </c:pt>
                <c:pt idx="2055">
                  <c:v>4</c:v>
                </c:pt>
                <c:pt idx="2056">
                  <c:v>133</c:v>
                </c:pt>
                <c:pt idx="2057">
                  <c:v>3</c:v>
                </c:pt>
                <c:pt idx="2058">
                  <c:v>2</c:v>
                </c:pt>
                <c:pt idx="2059">
                  <c:v>5</c:v>
                </c:pt>
                <c:pt idx="2060">
                  <c:v>9</c:v>
                </c:pt>
                <c:pt idx="2061">
                  <c:v>6</c:v>
                </c:pt>
                <c:pt idx="2062">
                  <c:v>216</c:v>
                </c:pt>
                <c:pt idx="2063">
                  <c:v>64</c:v>
                </c:pt>
                <c:pt idx="2064">
                  <c:v>553</c:v>
                </c:pt>
                <c:pt idx="2065">
                  <c:v>211</c:v>
                </c:pt>
                <c:pt idx="2066">
                  <c:v>9</c:v>
                </c:pt>
                <c:pt idx="2067">
                  <c:v>446</c:v>
                </c:pt>
                <c:pt idx="2068">
                  <c:v>86</c:v>
                </c:pt>
                <c:pt idx="2069">
                  <c:v>3</c:v>
                </c:pt>
                <c:pt idx="2070">
                  <c:v>20</c:v>
                </c:pt>
                <c:pt idx="2071">
                  <c:v>860</c:v>
                </c:pt>
                <c:pt idx="2072">
                  <c:v>23</c:v>
                </c:pt>
                <c:pt idx="2073">
                  <c:v>288</c:v>
                </c:pt>
                <c:pt idx="2074">
                  <c:v>65</c:v>
                </c:pt>
                <c:pt idx="2075">
                  <c:v>59</c:v>
                </c:pt>
                <c:pt idx="2076">
                  <c:v>18</c:v>
                </c:pt>
                <c:pt idx="2077">
                  <c:v>108</c:v>
                </c:pt>
                <c:pt idx="2078">
                  <c:v>294</c:v>
                </c:pt>
                <c:pt idx="2079">
                  <c:v>162</c:v>
                </c:pt>
                <c:pt idx="2080">
                  <c:v>925</c:v>
                </c:pt>
                <c:pt idx="2081">
                  <c:v>79</c:v>
                </c:pt>
                <c:pt idx="2082">
                  <c:v>5</c:v>
                </c:pt>
                <c:pt idx="2083">
                  <c:v>20</c:v>
                </c:pt>
                <c:pt idx="2084">
                  <c:v>154</c:v>
                </c:pt>
                <c:pt idx="2085">
                  <c:v>69</c:v>
                </c:pt>
                <c:pt idx="2086">
                  <c:v>16</c:v>
                </c:pt>
                <c:pt idx="2087">
                  <c:v>565</c:v>
                </c:pt>
                <c:pt idx="2088">
                  <c:v>57</c:v>
                </c:pt>
                <c:pt idx="2089">
                  <c:v>95</c:v>
                </c:pt>
                <c:pt idx="2090">
                  <c:v>8</c:v>
                </c:pt>
                <c:pt idx="2091">
                  <c:v>441</c:v>
                </c:pt>
                <c:pt idx="2092">
                  <c:v>15</c:v>
                </c:pt>
                <c:pt idx="2093">
                  <c:v>34</c:v>
                </c:pt>
                <c:pt idx="2094">
                  <c:v>372</c:v>
                </c:pt>
                <c:pt idx="2095">
                  <c:v>109</c:v>
                </c:pt>
                <c:pt idx="2096">
                  <c:v>131</c:v>
                </c:pt>
                <c:pt idx="2097">
                  <c:v>2</c:v>
                </c:pt>
                <c:pt idx="2098">
                  <c:v>195</c:v>
                </c:pt>
                <c:pt idx="2099">
                  <c:v>98</c:v>
                </c:pt>
                <c:pt idx="2100">
                  <c:v>84</c:v>
                </c:pt>
                <c:pt idx="2101">
                  <c:v>348</c:v>
                </c:pt>
                <c:pt idx="2102">
                  <c:v>387</c:v>
                </c:pt>
                <c:pt idx="2103">
                  <c:v>573</c:v>
                </c:pt>
                <c:pt idx="2104">
                  <c:v>83</c:v>
                </c:pt>
                <c:pt idx="2105">
                  <c:v>28</c:v>
                </c:pt>
                <c:pt idx="2106">
                  <c:v>16</c:v>
                </c:pt>
                <c:pt idx="2107">
                  <c:v>59</c:v>
                </c:pt>
                <c:pt idx="2108">
                  <c:v>13</c:v>
                </c:pt>
                <c:pt idx="2109">
                  <c:v>16</c:v>
                </c:pt>
                <c:pt idx="2110">
                  <c:v>10</c:v>
                </c:pt>
                <c:pt idx="2111">
                  <c:v>890</c:v>
                </c:pt>
                <c:pt idx="2112">
                  <c:v>4</c:v>
                </c:pt>
                <c:pt idx="2113">
                  <c:v>43</c:v>
                </c:pt>
                <c:pt idx="2114">
                  <c:v>165</c:v>
                </c:pt>
                <c:pt idx="2115">
                  <c:v>27</c:v>
                </c:pt>
                <c:pt idx="2116">
                  <c:v>71</c:v>
                </c:pt>
                <c:pt idx="2117">
                  <c:v>4</c:v>
                </c:pt>
                <c:pt idx="2118">
                  <c:v>14</c:v>
                </c:pt>
                <c:pt idx="2119">
                  <c:v>267</c:v>
                </c:pt>
                <c:pt idx="2120">
                  <c:v>447</c:v>
                </c:pt>
                <c:pt idx="2121">
                  <c:v>500</c:v>
                </c:pt>
                <c:pt idx="2122">
                  <c:v>11</c:v>
                </c:pt>
                <c:pt idx="2123">
                  <c:v>35</c:v>
                </c:pt>
                <c:pt idx="2124">
                  <c:v>35</c:v>
                </c:pt>
                <c:pt idx="2125">
                  <c:v>64</c:v>
                </c:pt>
                <c:pt idx="2126">
                  <c:v>466</c:v>
                </c:pt>
                <c:pt idx="2127">
                  <c:v>218</c:v>
                </c:pt>
                <c:pt idx="2128">
                  <c:v>459</c:v>
                </c:pt>
                <c:pt idx="2129">
                  <c:v>170</c:v>
                </c:pt>
                <c:pt idx="2130">
                  <c:v>16</c:v>
                </c:pt>
                <c:pt idx="2131">
                  <c:v>259</c:v>
                </c:pt>
                <c:pt idx="2132">
                  <c:v>4</c:v>
                </c:pt>
                <c:pt idx="2133">
                  <c:v>10</c:v>
                </c:pt>
                <c:pt idx="2134">
                  <c:v>40</c:v>
                </c:pt>
                <c:pt idx="2135">
                  <c:v>264</c:v>
                </c:pt>
                <c:pt idx="2136">
                  <c:v>133</c:v>
                </c:pt>
                <c:pt idx="2137">
                  <c:v>27</c:v>
                </c:pt>
                <c:pt idx="2138">
                  <c:v>92</c:v>
                </c:pt>
                <c:pt idx="2139">
                  <c:v>11</c:v>
                </c:pt>
                <c:pt idx="2140">
                  <c:v>3</c:v>
                </c:pt>
                <c:pt idx="2141">
                  <c:v>373</c:v>
                </c:pt>
                <c:pt idx="2142">
                  <c:v>124</c:v>
                </c:pt>
                <c:pt idx="2143">
                  <c:v>199</c:v>
                </c:pt>
                <c:pt idx="2144">
                  <c:v>7</c:v>
                </c:pt>
                <c:pt idx="2145">
                  <c:v>522</c:v>
                </c:pt>
                <c:pt idx="2146">
                  <c:v>19</c:v>
                </c:pt>
                <c:pt idx="2147">
                  <c:v>112</c:v>
                </c:pt>
                <c:pt idx="2148">
                  <c:v>127</c:v>
                </c:pt>
                <c:pt idx="2149">
                  <c:v>66</c:v>
                </c:pt>
                <c:pt idx="2150">
                  <c:v>14</c:v>
                </c:pt>
                <c:pt idx="2151">
                  <c:v>5</c:v>
                </c:pt>
                <c:pt idx="2152">
                  <c:v>69</c:v>
                </c:pt>
                <c:pt idx="2153">
                  <c:v>480</c:v>
                </c:pt>
                <c:pt idx="2154">
                  <c:v>295</c:v>
                </c:pt>
                <c:pt idx="2155">
                  <c:v>14</c:v>
                </c:pt>
                <c:pt idx="2156">
                  <c:v>10</c:v>
                </c:pt>
                <c:pt idx="2157">
                  <c:v>18</c:v>
                </c:pt>
                <c:pt idx="2158">
                  <c:v>5</c:v>
                </c:pt>
                <c:pt idx="2159">
                  <c:v>19</c:v>
                </c:pt>
                <c:pt idx="2160">
                  <c:v>6</c:v>
                </c:pt>
                <c:pt idx="2161">
                  <c:v>46</c:v>
                </c:pt>
                <c:pt idx="2162">
                  <c:v>751</c:v>
                </c:pt>
                <c:pt idx="2163">
                  <c:v>33</c:v>
                </c:pt>
                <c:pt idx="2164">
                  <c:v>7</c:v>
                </c:pt>
                <c:pt idx="2165">
                  <c:v>21</c:v>
                </c:pt>
                <c:pt idx="2166">
                  <c:v>30</c:v>
                </c:pt>
                <c:pt idx="2167">
                  <c:v>133</c:v>
                </c:pt>
                <c:pt idx="2168">
                  <c:v>18</c:v>
                </c:pt>
                <c:pt idx="2169">
                  <c:v>5</c:v>
                </c:pt>
                <c:pt idx="2170">
                  <c:v>133</c:v>
                </c:pt>
                <c:pt idx="2171">
                  <c:v>125</c:v>
                </c:pt>
                <c:pt idx="2172">
                  <c:v>14</c:v>
                </c:pt>
                <c:pt idx="2173">
                  <c:v>77</c:v>
                </c:pt>
                <c:pt idx="2174">
                  <c:v>6</c:v>
                </c:pt>
                <c:pt idx="2175">
                  <c:v>177</c:v>
                </c:pt>
                <c:pt idx="2176">
                  <c:v>83</c:v>
                </c:pt>
                <c:pt idx="2177">
                  <c:v>654</c:v>
                </c:pt>
                <c:pt idx="2178">
                  <c:v>182</c:v>
                </c:pt>
                <c:pt idx="2179">
                  <c:v>45</c:v>
                </c:pt>
                <c:pt idx="2180">
                  <c:v>221</c:v>
                </c:pt>
                <c:pt idx="2181">
                  <c:v>178</c:v>
                </c:pt>
                <c:pt idx="2182">
                  <c:v>217</c:v>
                </c:pt>
                <c:pt idx="2183">
                  <c:v>56</c:v>
                </c:pt>
                <c:pt idx="2184">
                  <c:v>69</c:v>
                </c:pt>
                <c:pt idx="2185">
                  <c:v>694</c:v>
                </c:pt>
                <c:pt idx="2186">
                  <c:v>12</c:v>
                </c:pt>
                <c:pt idx="2187">
                  <c:v>7</c:v>
                </c:pt>
                <c:pt idx="2188">
                  <c:v>446</c:v>
                </c:pt>
                <c:pt idx="2189">
                  <c:v>62</c:v>
                </c:pt>
                <c:pt idx="2190">
                  <c:v>597</c:v>
                </c:pt>
                <c:pt idx="2191">
                  <c:v>592</c:v>
                </c:pt>
                <c:pt idx="2192">
                  <c:v>18</c:v>
                </c:pt>
                <c:pt idx="2193">
                  <c:v>925</c:v>
                </c:pt>
                <c:pt idx="2194">
                  <c:v>389</c:v>
                </c:pt>
                <c:pt idx="2195">
                  <c:v>40</c:v>
                </c:pt>
                <c:pt idx="2196">
                  <c:v>300</c:v>
                </c:pt>
                <c:pt idx="2197">
                  <c:v>107</c:v>
                </c:pt>
                <c:pt idx="2198">
                  <c:v>169</c:v>
                </c:pt>
                <c:pt idx="2199">
                  <c:v>400</c:v>
                </c:pt>
                <c:pt idx="2200">
                  <c:v>230</c:v>
                </c:pt>
                <c:pt idx="2201">
                  <c:v>106</c:v>
                </c:pt>
                <c:pt idx="2202">
                  <c:v>353</c:v>
                </c:pt>
                <c:pt idx="2203">
                  <c:v>30</c:v>
                </c:pt>
                <c:pt idx="2204">
                  <c:v>7</c:v>
                </c:pt>
                <c:pt idx="2205">
                  <c:v>5</c:v>
                </c:pt>
                <c:pt idx="2206">
                  <c:v>6</c:v>
                </c:pt>
                <c:pt idx="2207">
                  <c:v>18</c:v>
                </c:pt>
                <c:pt idx="2208">
                  <c:v>282</c:v>
                </c:pt>
                <c:pt idx="2209">
                  <c:v>46</c:v>
                </c:pt>
                <c:pt idx="2210">
                  <c:v>3</c:v>
                </c:pt>
                <c:pt idx="2211">
                  <c:v>10</c:v>
                </c:pt>
                <c:pt idx="2212">
                  <c:v>54</c:v>
                </c:pt>
                <c:pt idx="2213">
                  <c:v>110</c:v>
                </c:pt>
                <c:pt idx="2214">
                  <c:v>410</c:v>
                </c:pt>
                <c:pt idx="2215">
                  <c:v>951</c:v>
                </c:pt>
                <c:pt idx="2216">
                  <c:v>391</c:v>
                </c:pt>
                <c:pt idx="2217">
                  <c:v>64</c:v>
                </c:pt>
                <c:pt idx="2218">
                  <c:v>232</c:v>
                </c:pt>
                <c:pt idx="2219">
                  <c:v>2</c:v>
                </c:pt>
                <c:pt idx="2220">
                  <c:v>322</c:v>
                </c:pt>
                <c:pt idx="2221">
                  <c:v>9</c:v>
                </c:pt>
                <c:pt idx="2222">
                  <c:v>21</c:v>
                </c:pt>
                <c:pt idx="2223">
                  <c:v>32</c:v>
                </c:pt>
                <c:pt idx="2224">
                  <c:v>7</c:v>
                </c:pt>
                <c:pt idx="2225">
                  <c:v>132</c:v>
                </c:pt>
                <c:pt idx="2226">
                  <c:v>1</c:v>
                </c:pt>
                <c:pt idx="2227">
                  <c:v>279</c:v>
                </c:pt>
                <c:pt idx="2228">
                  <c:v>9</c:v>
                </c:pt>
                <c:pt idx="2229">
                  <c:v>28</c:v>
                </c:pt>
                <c:pt idx="2230">
                  <c:v>50</c:v>
                </c:pt>
                <c:pt idx="2231">
                  <c:v>4</c:v>
                </c:pt>
                <c:pt idx="2232">
                  <c:v>56</c:v>
                </c:pt>
                <c:pt idx="2233">
                  <c:v>77</c:v>
                </c:pt>
                <c:pt idx="2234">
                  <c:v>83</c:v>
                </c:pt>
                <c:pt idx="2235">
                  <c:v>10</c:v>
                </c:pt>
                <c:pt idx="2236">
                  <c:v>2</c:v>
                </c:pt>
                <c:pt idx="2237">
                  <c:v>10</c:v>
                </c:pt>
                <c:pt idx="2238">
                  <c:v>19</c:v>
                </c:pt>
                <c:pt idx="2239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72-4DFD-AE9C-1DEFACECF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372896"/>
        <c:axId val="424365408"/>
      </c:scatterChart>
      <c:valAx>
        <c:axId val="424372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65408"/>
        <c:crosses val="autoZero"/>
        <c:crossBetween val="midCat"/>
      </c:valAx>
      <c:valAx>
        <c:axId val="42436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72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'Product Purchased'!$C$2</c:f>
              <c:strCache>
                <c:ptCount val="1"/>
                <c:pt idx="0">
                  <c:v>MntFruits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4.5335958005249345E-2"/>
                  <c:y val="-0.159786016331291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'Product Purchased'!$B$3:$B$2242</c:f>
              <c:numCache>
                <c:formatCode>"$"#,##0</c:formatCode>
                <c:ptCount val="2240"/>
                <c:pt idx="0">
                  <c:v>239</c:v>
                </c:pt>
                <c:pt idx="1">
                  <c:v>464</c:v>
                </c:pt>
                <c:pt idx="2">
                  <c:v>57</c:v>
                </c:pt>
                <c:pt idx="3">
                  <c:v>19</c:v>
                </c:pt>
                <c:pt idx="4">
                  <c:v>637</c:v>
                </c:pt>
                <c:pt idx="5">
                  <c:v>43</c:v>
                </c:pt>
                <c:pt idx="6">
                  <c:v>185</c:v>
                </c:pt>
                <c:pt idx="7">
                  <c:v>18</c:v>
                </c:pt>
                <c:pt idx="8">
                  <c:v>460</c:v>
                </c:pt>
                <c:pt idx="9">
                  <c:v>32</c:v>
                </c:pt>
                <c:pt idx="10">
                  <c:v>136</c:v>
                </c:pt>
                <c:pt idx="11">
                  <c:v>2</c:v>
                </c:pt>
                <c:pt idx="12">
                  <c:v>509</c:v>
                </c:pt>
                <c:pt idx="13">
                  <c:v>68</c:v>
                </c:pt>
                <c:pt idx="14">
                  <c:v>14</c:v>
                </c:pt>
                <c:pt idx="15">
                  <c:v>34</c:v>
                </c:pt>
                <c:pt idx="16">
                  <c:v>15</c:v>
                </c:pt>
                <c:pt idx="17">
                  <c:v>0</c:v>
                </c:pt>
                <c:pt idx="18">
                  <c:v>5</c:v>
                </c:pt>
                <c:pt idx="19">
                  <c:v>5</c:v>
                </c:pt>
                <c:pt idx="20">
                  <c:v>11</c:v>
                </c:pt>
                <c:pt idx="21">
                  <c:v>275</c:v>
                </c:pt>
                <c:pt idx="22">
                  <c:v>544</c:v>
                </c:pt>
                <c:pt idx="23">
                  <c:v>215</c:v>
                </c:pt>
                <c:pt idx="24">
                  <c:v>466</c:v>
                </c:pt>
                <c:pt idx="25">
                  <c:v>760</c:v>
                </c:pt>
                <c:pt idx="26">
                  <c:v>19</c:v>
                </c:pt>
                <c:pt idx="27">
                  <c:v>345</c:v>
                </c:pt>
                <c:pt idx="28">
                  <c:v>206</c:v>
                </c:pt>
                <c:pt idx="29">
                  <c:v>656</c:v>
                </c:pt>
                <c:pt idx="30">
                  <c:v>90</c:v>
                </c:pt>
                <c:pt idx="31">
                  <c:v>478</c:v>
                </c:pt>
                <c:pt idx="32">
                  <c:v>284</c:v>
                </c:pt>
                <c:pt idx="33">
                  <c:v>0</c:v>
                </c:pt>
                <c:pt idx="34">
                  <c:v>23</c:v>
                </c:pt>
                <c:pt idx="35">
                  <c:v>125</c:v>
                </c:pt>
                <c:pt idx="36">
                  <c:v>219</c:v>
                </c:pt>
                <c:pt idx="37">
                  <c:v>332</c:v>
                </c:pt>
                <c:pt idx="38">
                  <c:v>1288</c:v>
                </c:pt>
                <c:pt idx="39">
                  <c:v>35</c:v>
                </c:pt>
                <c:pt idx="40">
                  <c:v>556</c:v>
                </c:pt>
                <c:pt idx="41">
                  <c:v>138</c:v>
                </c:pt>
                <c:pt idx="42">
                  <c:v>24</c:v>
                </c:pt>
                <c:pt idx="43">
                  <c:v>279</c:v>
                </c:pt>
                <c:pt idx="44">
                  <c:v>1</c:v>
                </c:pt>
                <c:pt idx="45">
                  <c:v>28</c:v>
                </c:pt>
                <c:pt idx="46">
                  <c:v>515</c:v>
                </c:pt>
                <c:pt idx="47">
                  <c:v>901</c:v>
                </c:pt>
                <c:pt idx="48">
                  <c:v>199</c:v>
                </c:pt>
                <c:pt idx="49">
                  <c:v>172</c:v>
                </c:pt>
                <c:pt idx="50">
                  <c:v>123</c:v>
                </c:pt>
                <c:pt idx="51">
                  <c:v>399</c:v>
                </c:pt>
                <c:pt idx="52">
                  <c:v>17</c:v>
                </c:pt>
                <c:pt idx="53">
                  <c:v>952</c:v>
                </c:pt>
                <c:pt idx="54">
                  <c:v>56</c:v>
                </c:pt>
                <c:pt idx="55">
                  <c:v>777</c:v>
                </c:pt>
                <c:pt idx="56">
                  <c:v>154</c:v>
                </c:pt>
                <c:pt idx="57">
                  <c:v>130</c:v>
                </c:pt>
                <c:pt idx="58">
                  <c:v>9</c:v>
                </c:pt>
                <c:pt idx="59">
                  <c:v>95</c:v>
                </c:pt>
                <c:pt idx="60">
                  <c:v>182</c:v>
                </c:pt>
                <c:pt idx="61">
                  <c:v>493</c:v>
                </c:pt>
                <c:pt idx="62">
                  <c:v>19</c:v>
                </c:pt>
                <c:pt idx="63">
                  <c:v>918</c:v>
                </c:pt>
                <c:pt idx="64">
                  <c:v>330</c:v>
                </c:pt>
                <c:pt idx="65">
                  <c:v>901</c:v>
                </c:pt>
                <c:pt idx="66">
                  <c:v>29</c:v>
                </c:pt>
                <c:pt idx="67">
                  <c:v>235</c:v>
                </c:pt>
                <c:pt idx="68">
                  <c:v>198</c:v>
                </c:pt>
                <c:pt idx="69">
                  <c:v>462</c:v>
                </c:pt>
                <c:pt idx="70">
                  <c:v>158</c:v>
                </c:pt>
                <c:pt idx="71">
                  <c:v>229</c:v>
                </c:pt>
                <c:pt idx="72">
                  <c:v>373</c:v>
                </c:pt>
                <c:pt idx="73">
                  <c:v>5</c:v>
                </c:pt>
                <c:pt idx="74">
                  <c:v>47</c:v>
                </c:pt>
                <c:pt idx="75">
                  <c:v>91</c:v>
                </c:pt>
                <c:pt idx="76">
                  <c:v>516</c:v>
                </c:pt>
                <c:pt idx="77">
                  <c:v>283</c:v>
                </c:pt>
                <c:pt idx="78">
                  <c:v>1170</c:v>
                </c:pt>
                <c:pt idx="79">
                  <c:v>6</c:v>
                </c:pt>
                <c:pt idx="80">
                  <c:v>315</c:v>
                </c:pt>
                <c:pt idx="81">
                  <c:v>374</c:v>
                </c:pt>
                <c:pt idx="82">
                  <c:v>534</c:v>
                </c:pt>
                <c:pt idx="83">
                  <c:v>294</c:v>
                </c:pt>
                <c:pt idx="84">
                  <c:v>308</c:v>
                </c:pt>
                <c:pt idx="85">
                  <c:v>67</c:v>
                </c:pt>
                <c:pt idx="86">
                  <c:v>9</c:v>
                </c:pt>
                <c:pt idx="87">
                  <c:v>27</c:v>
                </c:pt>
                <c:pt idx="88">
                  <c:v>824</c:v>
                </c:pt>
                <c:pt idx="89">
                  <c:v>102</c:v>
                </c:pt>
                <c:pt idx="90">
                  <c:v>1</c:v>
                </c:pt>
                <c:pt idx="91">
                  <c:v>792</c:v>
                </c:pt>
                <c:pt idx="92">
                  <c:v>388</c:v>
                </c:pt>
                <c:pt idx="93">
                  <c:v>1060</c:v>
                </c:pt>
                <c:pt idx="94">
                  <c:v>434</c:v>
                </c:pt>
                <c:pt idx="95">
                  <c:v>322</c:v>
                </c:pt>
                <c:pt idx="96">
                  <c:v>25</c:v>
                </c:pt>
                <c:pt idx="97">
                  <c:v>908</c:v>
                </c:pt>
                <c:pt idx="98">
                  <c:v>13</c:v>
                </c:pt>
                <c:pt idx="99">
                  <c:v>3</c:v>
                </c:pt>
                <c:pt idx="100">
                  <c:v>174</c:v>
                </c:pt>
                <c:pt idx="101">
                  <c:v>23</c:v>
                </c:pt>
                <c:pt idx="102">
                  <c:v>2</c:v>
                </c:pt>
                <c:pt idx="103">
                  <c:v>267</c:v>
                </c:pt>
                <c:pt idx="104">
                  <c:v>941</c:v>
                </c:pt>
                <c:pt idx="105">
                  <c:v>163</c:v>
                </c:pt>
                <c:pt idx="106">
                  <c:v>31</c:v>
                </c:pt>
                <c:pt idx="107">
                  <c:v>398</c:v>
                </c:pt>
                <c:pt idx="108">
                  <c:v>243</c:v>
                </c:pt>
                <c:pt idx="109">
                  <c:v>746</c:v>
                </c:pt>
                <c:pt idx="110">
                  <c:v>704</c:v>
                </c:pt>
                <c:pt idx="111">
                  <c:v>14</c:v>
                </c:pt>
                <c:pt idx="112">
                  <c:v>9</c:v>
                </c:pt>
                <c:pt idx="113">
                  <c:v>816</c:v>
                </c:pt>
                <c:pt idx="114">
                  <c:v>293</c:v>
                </c:pt>
                <c:pt idx="115">
                  <c:v>6</c:v>
                </c:pt>
                <c:pt idx="116">
                  <c:v>302</c:v>
                </c:pt>
                <c:pt idx="117">
                  <c:v>349</c:v>
                </c:pt>
                <c:pt idx="118">
                  <c:v>65</c:v>
                </c:pt>
                <c:pt idx="119">
                  <c:v>422</c:v>
                </c:pt>
                <c:pt idx="120">
                  <c:v>6</c:v>
                </c:pt>
                <c:pt idx="121">
                  <c:v>22</c:v>
                </c:pt>
                <c:pt idx="122">
                  <c:v>464</c:v>
                </c:pt>
                <c:pt idx="123">
                  <c:v>356</c:v>
                </c:pt>
                <c:pt idx="124">
                  <c:v>59</c:v>
                </c:pt>
                <c:pt idx="125">
                  <c:v>1</c:v>
                </c:pt>
                <c:pt idx="126">
                  <c:v>40</c:v>
                </c:pt>
                <c:pt idx="127">
                  <c:v>146</c:v>
                </c:pt>
                <c:pt idx="128">
                  <c:v>13</c:v>
                </c:pt>
                <c:pt idx="129">
                  <c:v>4</c:v>
                </c:pt>
                <c:pt idx="130">
                  <c:v>972</c:v>
                </c:pt>
                <c:pt idx="131">
                  <c:v>707</c:v>
                </c:pt>
                <c:pt idx="132">
                  <c:v>162</c:v>
                </c:pt>
                <c:pt idx="133">
                  <c:v>787</c:v>
                </c:pt>
                <c:pt idx="134">
                  <c:v>141</c:v>
                </c:pt>
                <c:pt idx="135">
                  <c:v>529</c:v>
                </c:pt>
                <c:pt idx="136">
                  <c:v>18</c:v>
                </c:pt>
                <c:pt idx="137">
                  <c:v>1493</c:v>
                </c:pt>
                <c:pt idx="138">
                  <c:v>48</c:v>
                </c:pt>
                <c:pt idx="139">
                  <c:v>46</c:v>
                </c:pt>
                <c:pt idx="140">
                  <c:v>588</c:v>
                </c:pt>
                <c:pt idx="141">
                  <c:v>340</c:v>
                </c:pt>
                <c:pt idx="142">
                  <c:v>135</c:v>
                </c:pt>
                <c:pt idx="143">
                  <c:v>379</c:v>
                </c:pt>
                <c:pt idx="144">
                  <c:v>18</c:v>
                </c:pt>
                <c:pt idx="145">
                  <c:v>584</c:v>
                </c:pt>
                <c:pt idx="146">
                  <c:v>2</c:v>
                </c:pt>
                <c:pt idx="147">
                  <c:v>23</c:v>
                </c:pt>
                <c:pt idx="148">
                  <c:v>12</c:v>
                </c:pt>
                <c:pt idx="149">
                  <c:v>167</c:v>
                </c:pt>
                <c:pt idx="150">
                  <c:v>151</c:v>
                </c:pt>
                <c:pt idx="151">
                  <c:v>508</c:v>
                </c:pt>
                <c:pt idx="152">
                  <c:v>962</c:v>
                </c:pt>
                <c:pt idx="153">
                  <c:v>784</c:v>
                </c:pt>
                <c:pt idx="154">
                  <c:v>561</c:v>
                </c:pt>
                <c:pt idx="155">
                  <c:v>56</c:v>
                </c:pt>
                <c:pt idx="156">
                  <c:v>63</c:v>
                </c:pt>
                <c:pt idx="157">
                  <c:v>97</c:v>
                </c:pt>
                <c:pt idx="158">
                  <c:v>303</c:v>
                </c:pt>
                <c:pt idx="159">
                  <c:v>320</c:v>
                </c:pt>
                <c:pt idx="160">
                  <c:v>381</c:v>
                </c:pt>
                <c:pt idx="161">
                  <c:v>306</c:v>
                </c:pt>
                <c:pt idx="162">
                  <c:v>54</c:v>
                </c:pt>
                <c:pt idx="163">
                  <c:v>1099</c:v>
                </c:pt>
                <c:pt idx="164">
                  <c:v>411</c:v>
                </c:pt>
                <c:pt idx="165">
                  <c:v>2</c:v>
                </c:pt>
                <c:pt idx="166">
                  <c:v>6</c:v>
                </c:pt>
                <c:pt idx="167">
                  <c:v>410</c:v>
                </c:pt>
                <c:pt idx="168">
                  <c:v>38</c:v>
                </c:pt>
                <c:pt idx="169">
                  <c:v>224</c:v>
                </c:pt>
                <c:pt idx="170">
                  <c:v>7</c:v>
                </c:pt>
                <c:pt idx="171">
                  <c:v>254</c:v>
                </c:pt>
                <c:pt idx="172">
                  <c:v>20</c:v>
                </c:pt>
                <c:pt idx="173">
                  <c:v>16</c:v>
                </c:pt>
                <c:pt idx="174">
                  <c:v>9</c:v>
                </c:pt>
                <c:pt idx="175">
                  <c:v>51</c:v>
                </c:pt>
                <c:pt idx="176">
                  <c:v>158</c:v>
                </c:pt>
                <c:pt idx="177">
                  <c:v>139</c:v>
                </c:pt>
                <c:pt idx="178">
                  <c:v>121</c:v>
                </c:pt>
                <c:pt idx="179">
                  <c:v>87</c:v>
                </c:pt>
                <c:pt idx="180">
                  <c:v>45</c:v>
                </c:pt>
                <c:pt idx="181">
                  <c:v>4</c:v>
                </c:pt>
                <c:pt idx="182">
                  <c:v>3</c:v>
                </c:pt>
                <c:pt idx="183">
                  <c:v>167</c:v>
                </c:pt>
                <c:pt idx="184">
                  <c:v>133</c:v>
                </c:pt>
                <c:pt idx="185">
                  <c:v>235</c:v>
                </c:pt>
                <c:pt idx="186">
                  <c:v>538</c:v>
                </c:pt>
                <c:pt idx="187">
                  <c:v>342</c:v>
                </c:pt>
                <c:pt idx="188">
                  <c:v>112</c:v>
                </c:pt>
                <c:pt idx="189">
                  <c:v>178</c:v>
                </c:pt>
                <c:pt idx="190">
                  <c:v>200</c:v>
                </c:pt>
                <c:pt idx="191">
                  <c:v>6</c:v>
                </c:pt>
                <c:pt idx="192">
                  <c:v>110</c:v>
                </c:pt>
                <c:pt idx="193">
                  <c:v>410</c:v>
                </c:pt>
                <c:pt idx="194">
                  <c:v>490</c:v>
                </c:pt>
                <c:pt idx="195">
                  <c:v>505</c:v>
                </c:pt>
                <c:pt idx="196">
                  <c:v>728</c:v>
                </c:pt>
                <c:pt idx="197">
                  <c:v>41</c:v>
                </c:pt>
                <c:pt idx="198">
                  <c:v>523</c:v>
                </c:pt>
                <c:pt idx="199">
                  <c:v>41</c:v>
                </c:pt>
                <c:pt idx="200">
                  <c:v>350</c:v>
                </c:pt>
                <c:pt idx="201">
                  <c:v>200</c:v>
                </c:pt>
                <c:pt idx="202">
                  <c:v>22</c:v>
                </c:pt>
                <c:pt idx="203">
                  <c:v>600</c:v>
                </c:pt>
                <c:pt idx="204">
                  <c:v>322</c:v>
                </c:pt>
                <c:pt idx="205">
                  <c:v>299</c:v>
                </c:pt>
                <c:pt idx="206">
                  <c:v>112</c:v>
                </c:pt>
                <c:pt idx="207">
                  <c:v>63</c:v>
                </c:pt>
                <c:pt idx="208">
                  <c:v>14</c:v>
                </c:pt>
                <c:pt idx="209">
                  <c:v>656</c:v>
                </c:pt>
                <c:pt idx="210">
                  <c:v>29</c:v>
                </c:pt>
                <c:pt idx="211">
                  <c:v>22</c:v>
                </c:pt>
                <c:pt idx="212">
                  <c:v>557</c:v>
                </c:pt>
                <c:pt idx="213">
                  <c:v>532</c:v>
                </c:pt>
                <c:pt idx="214">
                  <c:v>70</c:v>
                </c:pt>
                <c:pt idx="215">
                  <c:v>258</c:v>
                </c:pt>
                <c:pt idx="216">
                  <c:v>1000</c:v>
                </c:pt>
                <c:pt idx="217">
                  <c:v>733</c:v>
                </c:pt>
                <c:pt idx="218">
                  <c:v>16</c:v>
                </c:pt>
                <c:pt idx="219">
                  <c:v>269</c:v>
                </c:pt>
                <c:pt idx="220">
                  <c:v>24</c:v>
                </c:pt>
                <c:pt idx="221">
                  <c:v>1486</c:v>
                </c:pt>
                <c:pt idx="222">
                  <c:v>6</c:v>
                </c:pt>
                <c:pt idx="223">
                  <c:v>544</c:v>
                </c:pt>
                <c:pt idx="224">
                  <c:v>938</c:v>
                </c:pt>
                <c:pt idx="225">
                  <c:v>85</c:v>
                </c:pt>
                <c:pt idx="226">
                  <c:v>18</c:v>
                </c:pt>
                <c:pt idx="227">
                  <c:v>398</c:v>
                </c:pt>
                <c:pt idx="228">
                  <c:v>1050</c:v>
                </c:pt>
                <c:pt idx="229">
                  <c:v>208</c:v>
                </c:pt>
                <c:pt idx="230">
                  <c:v>7</c:v>
                </c:pt>
                <c:pt idx="231">
                  <c:v>520</c:v>
                </c:pt>
                <c:pt idx="232">
                  <c:v>755</c:v>
                </c:pt>
                <c:pt idx="233">
                  <c:v>102</c:v>
                </c:pt>
                <c:pt idx="234">
                  <c:v>9</c:v>
                </c:pt>
                <c:pt idx="235">
                  <c:v>124</c:v>
                </c:pt>
                <c:pt idx="236">
                  <c:v>239</c:v>
                </c:pt>
                <c:pt idx="237">
                  <c:v>322</c:v>
                </c:pt>
                <c:pt idx="238">
                  <c:v>50</c:v>
                </c:pt>
                <c:pt idx="239">
                  <c:v>979</c:v>
                </c:pt>
                <c:pt idx="240">
                  <c:v>1200</c:v>
                </c:pt>
                <c:pt idx="241">
                  <c:v>88</c:v>
                </c:pt>
                <c:pt idx="242">
                  <c:v>2</c:v>
                </c:pt>
                <c:pt idx="243">
                  <c:v>80</c:v>
                </c:pt>
                <c:pt idx="244">
                  <c:v>9</c:v>
                </c:pt>
                <c:pt idx="245">
                  <c:v>554</c:v>
                </c:pt>
                <c:pt idx="246">
                  <c:v>1253</c:v>
                </c:pt>
                <c:pt idx="247">
                  <c:v>384</c:v>
                </c:pt>
                <c:pt idx="248">
                  <c:v>690</c:v>
                </c:pt>
                <c:pt idx="249">
                  <c:v>483</c:v>
                </c:pt>
                <c:pt idx="250">
                  <c:v>587</c:v>
                </c:pt>
                <c:pt idx="251">
                  <c:v>13</c:v>
                </c:pt>
                <c:pt idx="252">
                  <c:v>977</c:v>
                </c:pt>
                <c:pt idx="253">
                  <c:v>34</c:v>
                </c:pt>
                <c:pt idx="254">
                  <c:v>664</c:v>
                </c:pt>
                <c:pt idx="255">
                  <c:v>434</c:v>
                </c:pt>
                <c:pt idx="256">
                  <c:v>152</c:v>
                </c:pt>
                <c:pt idx="257">
                  <c:v>231</c:v>
                </c:pt>
                <c:pt idx="258">
                  <c:v>27</c:v>
                </c:pt>
                <c:pt idx="259">
                  <c:v>22</c:v>
                </c:pt>
                <c:pt idx="260">
                  <c:v>23</c:v>
                </c:pt>
                <c:pt idx="261">
                  <c:v>261</c:v>
                </c:pt>
                <c:pt idx="262">
                  <c:v>12</c:v>
                </c:pt>
                <c:pt idx="263">
                  <c:v>551</c:v>
                </c:pt>
                <c:pt idx="264">
                  <c:v>368</c:v>
                </c:pt>
                <c:pt idx="265">
                  <c:v>85</c:v>
                </c:pt>
                <c:pt idx="266">
                  <c:v>962</c:v>
                </c:pt>
                <c:pt idx="267">
                  <c:v>856</c:v>
                </c:pt>
                <c:pt idx="268">
                  <c:v>1076</c:v>
                </c:pt>
                <c:pt idx="269">
                  <c:v>33</c:v>
                </c:pt>
                <c:pt idx="270">
                  <c:v>123</c:v>
                </c:pt>
                <c:pt idx="271">
                  <c:v>182</c:v>
                </c:pt>
                <c:pt idx="272">
                  <c:v>284</c:v>
                </c:pt>
                <c:pt idx="273">
                  <c:v>154</c:v>
                </c:pt>
                <c:pt idx="274">
                  <c:v>172</c:v>
                </c:pt>
                <c:pt idx="275">
                  <c:v>6</c:v>
                </c:pt>
                <c:pt idx="276">
                  <c:v>10</c:v>
                </c:pt>
                <c:pt idx="277">
                  <c:v>6</c:v>
                </c:pt>
                <c:pt idx="278">
                  <c:v>407</c:v>
                </c:pt>
                <c:pt idx="279">
                  <c:v>496</c:v>
                </c:pt>
                <c:pt idx="280">
                  <c:v>8</c:v>
                </c:pt>
                <c:pt idx="281">
                  <c:v>51</c:v>
                </c:pt>
                <c:pt idx="282">
                  <c:v>280</c:v>
                </c:pt>
                <c:pt idx="283">
                  <c:v>4</c:v>
                </c:pt>
                <c:pt idx="284">
                  <c:v>270</c:v>
                </c:pt>
                <c:pt idx="285">
                  <c:v>204</c:v>
                </c:pt>
                <c:pt idx="286">
                  <c:v>18</c:v>
                </c:pt>
                <c:pt idx="287">
                  <c:v>367</c:v>
                </c:pt>
                <c:pt idx="288">
                  <c:v>387</c:v>
                </c:pt>
                <c:pt idx="289">
                  <c:v>21</c:v>
                </c:pt>
                <c:pt idx="290">
                  <c:v>735</c:v>
                </c:pt>
                <c:pt idx="291">
                  <c:v>265</c:v>
                </c:pt>
                <c:pt idx="292">
                  <c:v>8</c:v>
                </c:pt>
                <c:pt idx="293">
                  <c:v>666</c:v>
                </c:pt>
                <c:pt idx="294">
                  <c:v>17</c:v>
                </c:pt>
                <c:pt idx="295">
                  <c:v>8</c:v>
                </c:pt>
                <c:pt idx="296">
                  <c:v>53</c:v>
                </c:pt>
                <c:pt idx="297">
                  <c:v>675</c:v>
                </c:pt>
                <c:pt idx="298">
                  <c:v>162</c:v>
                </c:pt>
                <c:pt idx="299">
                  <c:v>268</c:v>
                </c:pt>
                <c:pt idx="300">
                  <c:v>55</c:v>
                </c:pt>
                <c:pt idx="301">
                  <c:v>18</c:v>
                </c:pt>
                <c:pt idx="302">
                  <c:v>85</c:v>
                </c:pt>
                <c:pt idx="303">
                  <c:v>48</c:v>
                </c:pt>
                <c:pt idx="304">
                  <c:v>152</c:v>
                </c:pt>
                <c:pt idx="305">
                  <c:v>600</c:v>
                </c:pt>
                <c:pt idx="306">
                  <c:v>11</c:v>
                </c:pt>
                <c:pt idx="307">
                  <c:v>3</c:v>
                </c:pt>
                <c:pt idx="308">
                  <c:v>379</c:v>
                </c:pt>
                <c:pt idx="309">
                  <c:v>38</c:v>
                </c:pt>
                <c:pt idx="310">
                  <c:v>69</c:v>
                </c:pt>
                <c:pt idx="311">
                  <c:v>709</c:v>
                </c:pt>
                <c:pt idx="312">
                  <c:v>347</c:v>
                </c:pt>
                <c:pt idx="313">
                  <c:v>741</c:v>
                </c:pt>
                <c:pt idx="314">
                  <c:v>120</c:v>
                </c:pt>
                <c:pt idx="315">
                  <c:v>966</c:v>
                </c:pt>
                <c:pt idx="316">
                  <c:v>664</c:v>
                </c:pt>
                <c:pt idx="317">
                  <c:v>558</c:v>
                </c:pt>
                <c:pt idx="318">
                  <c:v>2</c:v>
                </c:pt>
                <c:pt idx="319">
                  <c:v>171</c:v>
                </c:pt>
                <c:pt idx="320">
                  <c:v>547</c:v>
                </c:pt>
                <c:pt idx="321">
                  <c:v>292</c:v>
                </c:pt>
                <c:pt idx="322">
                  <c:v>184</c:v>
                </c:pt>
                <c:pt idx="323">
                  <c:v>3</c:v>
                </c:pt>
                <c:pt idx="324">
                  <c:v>23</c:v>
                </c:pt>
                <c:pt idx="325">
                  <c:v>577</c:v>
                </c:pt>
                <c:pt idx="326">
                  <c:v>292</c:v>
                </c:pt>
                <c:pt idx="327">
                  <c:v>15</c:v>
                </c:pt>
                <c:pt idx="328">
                  <c:v>408</c:v>
                </c:pt>
                <c:pt idx="329">
                  <c:v>354</c:v>
                </c:pt>
                <c:pt idx="330">
                  <c:v>162</c:v>
                </c:pt>
                <c:pt idx="331">
                  <c:v>890</c:v>
                </c:pt>
                <c:pt idx="332">
                  <c:v>66</c:v>
                </c:pt>
                <c:pt idx="333">
                  <c:v>4</c:v>
                </c:pt>
                <c:pt idx="334">
                  <c:v>779</c:v>
                </c:pt>
                <c:pt idx="335">
                  <c:v>16</c:v>
                </c:pt>
                <c:pt idx="336">
                  <c:v>20</c:v>
                </c:pt>
                <c:pt idx="337">
                  <c:v>1459</c:v>
                </c:pt>
                <c:pt idx="338">
                  <c:v>204</c:v>
                </c:pt>
                <c:pt idx="339">
                  <c:v>213</c:v>
                </c:pt>
                <c:pt idx="340">
                  <c:v>796</c:v>
                </c:pt>
                <c:pt idx="341">
                  <c:v>154</c:v>
                </c:pt>
                <c:pt idx="342">
                  <c:v>9</c:v>
                </c:pt>
                <c:pt idx="343">
                  <c:v>80</c:v>
                </c:pt>
                <c:pt idx="344">
                  <c:v>3</c:v>
                </c:pt>
                <c:pt idx="345">
                  <c:v>1043</c:v>
                </c:pt>
                <c:pt idx="346">
                  <c:v>59</c:v>
                </c:pt>
                <c:pt idx="347">
                  <c:v>760</c:v>
                </c:pt>
                <c:pt idx="348">
                  <c:v>273</c:v>
                </c:pt>
                <c:pt idx="349">
                  <c:v>9</c:v>
                </c:pt>
                <c:pt idx="350">
                  <c:v>714</c:v>
                </c:pt>
                <c:pt idx="351">
                  <c:v>30</c:v>
                </c:pt>
                <c:pt idx="352">
                  <c:v>1259</c:v>
                </c:pt>
                <c:pt idx="353">
                  <c:v>100</c:v>
                </c:pt>
                <c:pt idx="354">
                  <c:v>1074</c:v>
                </c:pt>
                <c:pt idx="355">
                  <c:v>5</c:v>
                </c:pt>
                <c:pt idx="356">
                  <c:v>2</c:v>
                </c:pt>
                <c:pt idx="357">
                  <c:v>412</c:v>
                </c:pt>
                <c:pt idx="358">
                  <c:v>25</c:v>
                </c:pt>
                <c:pt idx="359">
                  <c:v>189</c:v>
                </c:pt>
                <c:pt idx="360">
                  <c:v>1148</c:v>
                </c:pt>
                <c:pt idx="361">
                  <c:v>68</c:v>
                </c:pt>
                <c:pt idx="362">
                  <c:v>30</c:v>
                </c:pt>
                <c:pt idx="363">
                  <c:v>56</c:v>
                </c:pt>
                <c:pt idx="364">
                  <c:v>46</c:v>
                </c:pt>
                <c:pt idx="365">
                  <c:v>721</c:v>
                </c:pt>
                <c:pt idx="366">
                  <c:v>652</c:v>
                </c:pt>
                <c:pt idx="367">
                  <c:v>32</c:v>
                </c:pt>
                <c:pt idx="368">
                  <c:v>4</c:v>
                </c:pt>
                <c:pt idx="369">
                  <c:v>81</c:v>
                </c:pt>
                <c:pt idx="370">
                  <c:v>11</c:v>
                </c:pt>
                <c:pt idx="371">
                  <c:v>667</c:v>
                </c:pt>
                <c:pt idx="372">
                  <c:v>965</c:v>
                </c:pt>
                <c:pt idx="373">
                  <c:v>595</c:v>
                </c:pt>
                <c:pt idx="374">
                  <c:v>794</c:v>
                </c:pt>
                <c:pt idx="375">
                  <c:v>188</c:v>
                </c:pt>
                <c:pt idx="376">
                  <c:v>44</c:v>
                </c:pt>
                <c:pt idx="377">
                  <c:v>46</c:v>
                </c:pt>
                <c:pt idx="378">
                  <c:v>399</c:v>
                </c:pt>
                <c:pt idx="379">
                  <c:v>35</c:v>
                </c:pt>
                <c:pt idx="380">
                  <c:v>1</c:v>
                </c:pt>
                <c:pt idx="381">
                  <c:v>711</c:v>
                </c:pt>
                <c:pt idx="382">
                  <c:v>228</c:v>
                </c:pt>
                <c:pt idx="383">
                  <c:v>582</c:v>
                </c:pt>
                <c:pt idx="384">
                  <c:v>446</c:v>
                </c:pt>
                <c:pt idx="385">
                  <c:v>684</c:v>
                </c:pt>
                <c:pt idx="386">
                  <c:v>5</c:v>
                </c:pt>
                <c:pt idx="387">
                  <c:v>63</c:v>
                </c:pt>
                <c:pt idx="388">
                  <c:v>1</c:v>
                </c:pt>
                <c:pt idx="389">
                  <c:v>965</c:v>
                </c:pt>
                <c:pt idx="390">
                  <c:v>78</c:v>
                </c:pt>
                <c:pt idx="391">
                  <c:v>522</c:v>
                </c:pt>
                <c:pt idx="392">
                  <c:v>867</c:v>
                </c:pt>
                <c:pt idx="393">
                  <c:v>5</c:v>
                </c:pt>
                <c:pt idx="394">
                  <c:v>34</c:v>
                </c:pt>
                <c:pt idx="395">
                  <c:v>587</c:v>
                </c:pt>
                <c:pt idx="396">
                  <c:v>619</c:v>
                </c:pt>
                <c:pt idx="397">
                  <c:v>22</c:v>
                </c:pt>
                <c:pt idx="398">
                  <c:v>372</c:v>
                </c:pt>
                <c:pt idx="399">
                  <c:v>563</c:v>
                </c:pt>
                <c:pt idx="400">
                  <c:v>243</c:v>
                </c:pt>
                <c:pt idx="401">
                  <c:v>15</c:v>
                </c:pt>
                <c:pt idx="402">
                  <c:v>78</c:v>
                </c:pt>
                <c:pt idx="403">
                  <c:v>70</c:v>
                </c:pt>
                <c:pt idx="404">
                  <c:v>896</c:v>
                </c:pt>
                <c:pt idx="405">
                  <c:v>377</c:v>
                </c:pt>
                <c:pt idx="406">
                  <c:v>450</c:v>
                </c:pt>
                <c:pt idx="407">
                  <c:v>997</c:v>
                </c:pt>
                <c:pt idx="408">
                  <c:v>11</c:v>
                </c:pt>
                <c:pt idx="409">
                  <c:v>0</c:v>
                </c:pt>
                <c:pt idx="410">
                  <c:v>448</c:v>
                </c:pt>
                <c:pt idx="411">
                  <c:v>1006</c:v>
                </c:pt>
                <c:pt idx="412">
                  <c:v>54</c:v>
                </c:pt>
                <c:pt idx="413">
                  <c:v>166</c:v>
                </c:pt>
                <c:pt idx="414">
                  <c:v>194</c:v>
                </c:pt>
                <c:pt idx="415">
                  <c:v>35</c:v>
                </c:pt>
                <c:pt idx="416">
                  <c:v>1063</c:v>
                </c:pt>
                <c:pt idx="417">
                  <c:v>263</c:v>
                </c:pt>
                <c:pt idx="418">
                  <c:v>3</c:v>
                </c:pt>
                <c:pt idx="419">
                  <c:v>736</c:v>
                </c:pt>
                <c:pt idx="420">
                  <c:v>860</c:v>
                </c:pt>
                <c:pt idx="421">
                  <c:v>15</c:v>
                </c:pt>
                <c:pt idx="422">
                  <c:v>27</c:v>
                </c:pt>
                <c:pt idx="423">
                  <c:v>15</c:v>
                </c:pt>
                <c:pt idx="424">
                  <c:v>256</c:v>
                </c:pt>
                <c:pt idx="425">
                  <c:v>12</c:v>
                </c:pt>
                <c:pt idx="426">
                  <c:v>13</c:v>
                </c:pt>
                <c:pt idx="427">
                  <c:v>11</c:v>
                </c:pt>
                <c:pt idx="428">
                  <c:v>1218</c:v>
                </c:pt>
                <c:pt idx="429">
                  <c:v>353</c:v>
                </c:pt>
                <c:pt idx="430">
                  <c:v>938</c:v>
                </c:pt>
                <c:pt idx="431">
                  <c:v>44</c:v>
                </c:pt>
                <c:pt idx="432">
                  <c:v>11</c:v>
                </c:pt>
                <c:pt idx="433">
                  <c:v>1215</c:v>
                </c:pt>
                <c:pt idx="434">
                  <c:v>510</c:v>
                </c:pt>
                <c:pt idx="435">
                  <c:v>45</c:v>
                </c:pt>
                <c:pt idx="436">
                  <c:v>27</c:v>
                </c:pt>
                <c:pt idx="437">
                  <c:v>57</c:v>
                </c:pt>
                <c:pt idx="438">
                  <c:v>43</c:v>
                </c:pt>
                <c:pt idx="439">
                  <c:v>32</c:v>
                </c:pt>
                <c:pt idx="440">
                  <c:v>627</c:v>
                </c:pt>
                <c:pt idx="441">
                  <c:v>17</c:v>
                </c:pt>
                <c:pt idx="442">
                  <c:v>8</c:v>
                </c:pt>
                <c:pt idx="443">
                  <c:v>4</c:v>
                </c:pt>
                <c:pt idx="444">
                  <c:v>202</c:v>
                </c:pt>
                <c:pt idx="445">
                  <c:v>430</c:v>
                </c:pt>
                <c:pt idx="446">
                  <c:v>4</c:v>
                </c:pt>
                <c:pt idx="447">
                  <c:v>4</c:v>
                </c:pt>
                <c:pt idx="448">
                  <c:v>213</c:v>
                </c:pt>
                <c:pt idx="449">
                  <c:v>64</c:v>
                </c:pt>
                <c:pt idx="450">
                  <c:v>5</c:v>
                </c:pt>
                <c:pt idx="451">
                  <c:v>539</c:v>
                </c:pt>
                <c:pt idx="452">
                  <c:v>3</c:v>
                </c:pt>
                <c:pt idx="453">
                  <c:v>625</c:v>
                </c:pt>
                <c:pt idx="454">
                  <c:v>110</c:v>
                </c:pt>
                <c:pt idx="455">
                  <c:v>10</c:v>
                </c:pt>
                <c:pt idx="456">
                  <c:v>508</c:v>
                </c:pt>
                <c:pt idx="457">
                  <c:v>625</c:v>
                </c:pt>
                <c:pt idx="458">
                  <c:v>32</c:v>
                </c:pt>
                <c:pt idx="459">
                  <c:v>9</c:v>
                </c:pt>
                <c:pt idx="460">
                  <c:v>587</c:v>
                </c:pt>
                <c:pt idx="461">
                  <c:v>623</c:v>
                </c:pt>
                <c:pt idx="462">
                  <c:v>39</c:v>
                </c:pt>
                <c:pt idx="463">
                  <c:v>8</c:v>
                </c:pt>
                <c:pt idx="464">
                  <c:v>778</c:v>
                </c:pt>
                <c:pt idx="465">
                  <c:v>177</c:v>
                </c:pt>
                <c:pt idx="466">
                  <c:v>44</c:v>
                </c:pt>
                <c:pt idx="467">
                  <c:v>173</c:v>
                </c:pt>
                <c:pt idx="468">
                  <c:v>376</c:v>
                </c:pt>
                <c:pt idx="469">
                  <c:v>823</c:v>
                </c:pt>
                <c:pt idx="470">
                  <c:v>490</c:v>
                </c:pt>
                <c:pt idx="471">
                  <c:v>364</c:v>
                </c:pt>
                <c:pt idx="472">
                  <c:v>362</c:v>
                </c:pt>
                <c:pt idx="473">
                  <c:v>789</c:v>
                </c:pt>
                <c:pt idx="474">
                  <c:v>483</c:v>
                </c:pt>
                <c:pt idx="475">
                  <c:v>3</c:v>
                </c:pt>
                <c:pt idx="476">
                  <c:v>531</c:v>
                </c:pt>
                <c:pt idx="477">
                  <c:v>12</c:v>
                </c:pt>
                <c:pt idx="478">
                  <c:v>861</c:v>
                </c:pt>
                <c:pt idx="479">
                  <c:v>38</c:v>
                </c:pt>
                <c:pt idx="480">
                  <c:v>4</c:v>
                </c:pt>
                <c:pt idx="481">
                  <c:v>199</c:v>
                </c:pt>
                <c:pt idx="482">
                  <c:v>526</c:v>
                </c:pt>
                <c:pt idx="483">
                  <c:v>80</c:v>
                </c:pt>
                <c:pt idx="484">
                  <c:v>8</c:v>
                </c:pt>
                <c:pt idx="485">
                  <c:v>26</c:v>
                </c:pt>
                <c:pt idx="486">
                  <c:v>48</c:v>
                </c:pt>
                <c:pt idx="487">
                  <c:v>2</c:v>
                </c:pt>
                <c:pt idx="488">
                  <c:v>23</c:v>
                </c:pt>
                <c:pt idx="489">
                  <c:v>356</c:v>
                </c:pt>
                <c:pt idx="490">
                  <c:v>217</c:v>
                </c:pt>
                <c:pt idx="491">
                  <c:v>204</c:v>
                </c:pt>
                <c:pt idx="492">
                  <c:v>22</c:v>
                </c:pt>
                <c:pt idx="493">
                  <c:v>5</c:v>
                </c:pt>
                <c:pt idx="494">
                  <c:v>23</c:v>
                </c:pt>
                <c:pt idx="495">
                  <c:v>153</c:v>
                </c:pt>
                <c:pt idx="496">
                  <c:v>982</c:v>
                </c:pt>
                <c:pt idx="497">
                  <c:v>97</c:v>
                </c:pt>
                <c:pt idx="498">
                  <c:v>163</c:v>
                </c:pt>
                <c:pt idx="499">
                  <c:v>14</c:v>
                </c:pt>
                <c:pt idx="500">
                  <c:v>50</c:v>
                </c:pt>
                <c:pt idx="501">
                  <c:v>23</c:v>
                </c:pt>
                <c:pt idx="502">
                  <c:v>17</c:v>
                </c:pt>
                <c:pt idx="503">
                  <c:v>416</c:v>
                </c:pt>
                <c:pt idx="504">
                  <c:v>7</c:v>
                </c:pt>
                <c:pt idx="505">
                  <c:v>977</c:v>
                </c:pt>
                <c:pt idx="506">
                  <c:v>1</c:v>
                </c:pt>
                <c:pt idx="507">
                  <c:v>111</c:v>
                </c:pt>
                <c:pt idx="508">
                  <c:v>1016</c:v>
                </c:pt>
                <c:pt idx="509">
                  <c:v>3</c:v>
                </c:pt>
                <c:pt idx="510">
                  <c:v>691</c:v>
                </c:pt>
                <c:pt idx="511">
                  <c:v>1050</c:v>
                </c:pt>
                <c:pt idx="512">
                  <c:v>495</c:v>
                </c:pt>
                <c:pt idx="513">
                  <c:v>14</c:v>
                </c:pt>
                <c:pt idx="514">
                  <c:v>25</c:v>
                </c:pt>
                <c:pt idx="515">
                  <c:v>526</c:v>
                </c:pt>
                <c:pt idx="516">
                  <c:v>424</c:v>
                </c:pt>
                <c:pt idx="517">
                  <c:v>1206</c:v>
                </c:pt>
                <c:pt idx="518">
                  <c:v>754</c:v>
                </c:pt>
                <c:pt idx="519">
                  <c:v>162</c:v>
                </c:pt>
                <c:pt idx="520">
                  <c:v>14</c:v>
                </c:pt>
                <c:pt idx="521">
                  <c:v>156</c:v>
                </c:pt>
                <c:pt idx="522">
                  <c:v>358</c:v>
                </c:pt>
                <c:pt idx="523">
                  <c:v>297</c:v>
                </c:pt>
                <c:pt idx="524">
                  <c:v>5</c:v>
                </c:pt>
                <c:pt idx="525">
                  <c:v>19</c:v>
                </c:pt>
                <c:pt idx="526">
                  <c:v>23</c:v>
                </c:pt>
                <c:pt idx="527">
                  <c:v>12</c:v>
                </c:pt>
                <c:pt idx="528">
                  <c:v>519</c:v>
                </c:pt>
                <c:pt idx="529">
                  <c:v>375</c:v>
                </c:pt>
                <c:pt idx="530">
                  <c:v>543</c:v>
                </c:pt>
                <c:pt idx="531">
                  <c:v>72</c:v>
                </c:pt>
                <c:pt idx="532">
                  <c:v>52</c:v>
                </c:pt>
                <c:pt idx="533">
                  <c:v>71</c:v>
                </c:pt>
                <c:pt idx="534">
                  <c:v>295</c:v>
                </c:pt>
                <c:pt idx="535">
                  <c:v>0</c:v>
                </c:pt>
                <c:pt idx="536">
                  <c:v>21</c:v>
                </c:pt>
                <c:pt idx="537">
                  <c:v>254</c:v>
                </c:pt>
                <c:pt idx="538">
                  <c:v>9</c:v>
                </c:pt>
                <c:pt idx="539">
                  <c:v>184</c:v>
                </c:pt>
                <c:pt idx="540">
                  <c:v>70</c:v>
                </c:pt>
                <c:pt idx="541">
                  <c:v>12</c:v>
                </c:pt>
                <c:pt idx="542">
                  <c:v>181</c:v>
                </c:pt>
                <c:pt idx="543">
                  <c:v>536</c:v>
                </c:pt>
                <c:pt idx="544">
                  <c:v>366</c:v>
                </c:pt>
                <c:pt idx="545">
                  <c:v>62</c:v>
                </c:pt>
                <c:pt idx="546">
                  <c:v>864</c:v>
                </c:pt>
                <c:pt idx="547">
                  <c:v>1003</c:v>
                </c:pt>
                <c:pt idx="548">
                  <c:v>352</c:v>
                </c:pt>
                <c:pt idx="549">
                  <c:v>532</c:v>
                </c:pt>
                <c:pt idx="550">
                  <c:v>5</c:v>
                </c:pt>
                <c:pt idx="551">
                  <c:v>707</c:v>
                </c:pt>
                <c:pt idx="552">
                  <c:v>763</c:v>
                </c:pt>
                <c:pt idx="553">
                  <c:v>196</c:v>
                </c:pt>
                <c:pt idx="554">
                  <c:v>57</c:v>
                </c:pt>
                <c:pt idx="555">
                  <c:v>656</c:v>
                </c:pt>
                <c:pt idx="556">
                  <c:v>52</c:v>
                </c:pt>
                <c:pt idx="557">
                  <c:v>9</c:v>
                </c:pt>
                <c:pt idx="558">
                  <c:v>7</c:v>
                </c:pt>
                <c:pt idx="559">
                  <c:v>25</c:v>
                </c:pt>
                <c:pt idx="560">
                  <c:v>626</c:v>
                </c:pt>
                <c:pt idx="561">
                  <c:v>453</c:v>
                </c:pt>
                <c:pt idx="562">
                  <c:v>10</c:v>
                </c:pt>
                <c:pt idx="563">
                  <c:v>265</c:v>
                </c:pt>
                <c:pt idx="564">
                  <c:v>60</c:v>
                </c:pt>
                <c:pt idx="565">
                  <c:v>9</c:v>
                </c:pt>
                <c:pt idx="566">
                  <c:v>738</c:v>
                </c:pt>
                <c:pt idx="567">
                  <c:v>20</c:v>
                </c:pt>
                <c:pt idx="568">
                  <c:v>376</c:v>
                </c:pt>
                <c:pt idx="569">
                  <c:v>6</c:v>
                </c:pt>
                <c:pt idx="570">
                  <c:v>444</c:v>
                </c:pt>
                <c:pt idx="571">
                  <c:v>410</c:v>
                </c:pt>
                <c:pt idx="572">
                  <c:v>162</c:v>
                </c:pt>
                <c:pt idx="573">
                  <c:v>711</c:v>
                </c:pt>
                <c:pt idx="574">
                  <c:v>1121</c:v>
                </c:pt>
                <c:pt idx="575">
                  <c:v>595</c:v>
                </c:pt>
                <c:pt idx="576">
                  <c:v>1067</c:v>
                </c:pt>
                <c:pt idx="577">
                  <c:v>104</c:v>
                </c:pt>
                <c:pt idx="578">
                  <c:v>19</c:v>
                </c:pt>
                <c:pt idx="579">
                  <c:v>934</c:v>
                </c:pt>
                <c:pt idx="580">
                  <c:v>44</c:v>
                </c:pt>
                <c:pt idx="581">
                  <c:v>789</c:v>
                </c:pt>
                <c:pt idx="582">
                  <c:v>1241</c:v>
                </c:pt>
                <c:pt idx="583">
                  <c:v>789</c:v>
                </c:pt>
                <c:pt idx="584">
                  <c:v>18</c:v>
                </c:pt>
                <c:pt idx="585">
                  <c:v>852</c:v>
                </c:pt>
                <c:pt idx="586">
                  <c:v>737</c:v>
                </c:pt>
                <c:pt idx="587">
                  <c:v>18</c:v>
                </c:pt>
                <c:pt idx="588">
                  <c:v>614</c:v>
                </c:pt>
                <c:pt idx="589">
                  <c:v>751</c:v>
                </c:pt>
                <c:pt idx="590">
                  <c:v>305</c:v>
                </c:pt>
                <c:pt idx="591">
                  <c:v>38</c:v>
                </c:pt>
                <c:pt idx="592">
                  <c:v>104</c:v>
                </c:pt>
                <c:pt idx="593">
                  <c:v>29</c:v>
                </c:pt>
                <c:pt idx="594">
                  <c:v>19</c:v>
                </c:pt>
                <c:pt idx="595">
                  <c:v>175</c:v>
                </c:pt>
                <c:pt idx="596">
                  <c:v>709</c:v>
                </c:pt>
                <c:pt idx="597">
                  <c:v>3</c:v>
                </c:pt>
                <c:pt idx="598">
                  <c:v>437</c:v>
                </c:pt>
                <c:pt idx="599">
                  <c:v>717</c:v>
                </c:pt>
                <c:pt idx="600">
                  <c:v>12</c:v>
                </c:pt>
                <c:pt idx="601">
                  <c:v>7</c:v>
                </c:pt>
                <c:pt idx="602">
                  <c:v>291</c:v>
                </c:pt>
                <c:pt idx="603">
                  <c:v>530</c:v>
                </c:pt>
                <c:pt idx="604">
                  <c:v>17</c:v>
                </c:pt>
                <c:pt idx="605">
                  <c:v>27</c:v>
                </c:pt>
                <c:pt idx="606">
                  <c:v>1462</c:v>
                </c:pt>
                <c:pt idx="607">
                  <c:v>957</c:v>
                </c:pt>
                <c:pt idx="608">
                  <c:v>86</c:v>
                </c:pt>
                <c:pt idx="609">
                  <c:v>212</c:v>
                </c:pt>
                <c:pt idx="610">
                  <c:v>28</c:v>
                </c:pt>
                <c:pt idx="611">
                  <c:v>112</c:v>
                </c:pt>
                <c:pt idx="612">
                  <c:v>135</c:v>
                </c:pt>
                <c:pt idx="613">
                  <c:v>185</c:v>
                </c:pt>
                <c:pt idx="614">
                  <c:v>587</c:v>
                </c:pt>
                <c:pt idx="615">
                  <c:v>167</c:v>
                </c:pt>
                <c:pt idx="616">
                  <c:v>1</c:v>
                </c:pt>
                <c:pt idx="617">
                  <c:v>1218</c:v>
                </c:pt>
                <c:pt idx="618">
                  <c:v>130</c:v>
                </c:pt>
                <c:pt idx="619">
                  <c:v>452</c:v>
                </c:pt>
                <c:pt idx="620">
                  <c:v>7</c:v>
                </c:pt>
                <c:pt idx="621">
                  <c:v>215</c:v>
                </c:pt>
                <c:pt idx="622">
                  <c:v>340</c:v>
                </c:pt>
                <c:pt idx="623">
                  <c:v>183</c:v>
                </c:pt>
                <c:pt idx="624">
                  <c:v>2</c:v>
                </c:pt>
                <c:pt idx="625">
                  <c:v>830</c:v>
                </c:pt>
                <c:pt idx="626">
                  <c:v>121</c:v>
                </c:pt>
                <c:pt idx="627">
                  <c:v>2</c:v>
                </c:pt>
                <c:pt idx="628">
                  <c:v>264</c:v>
                </c:pt>
                <c:pt idx="629">
                  <c:v>6</c:v>
                </c:pt>
                <c:pt idx="630">
                  <c:v>5</c:v>
                </c:pt>
                <c:pt idx="631">
                  <c:v>12</c:v>
                </c:pt>
                <c:pt idx="632">
                  <c:v>317</c:v>
                </c:pt>
                <c:pt idx="633">
                  <c:v>1324</c:v>
                </c:pt>
                <c:pt idx="634">
                  <c:v>871</c:v>
                </c:pt>
                <c:pt idx="635">
                  <c:v>15</c:v>
                </c:pt>
                <c:pt idx="636">
                  <c:v>11</c:v>
                </c:pt>
                <c:pt idx="637">
                  <c:v>13</c:v>
                </c:pt>
                <c:pt idx="638">
                  <c:v>389</c:v>
                </c:pt>
                <c:pt idx="639">
                  <c:v>1492</c:v>
                </c:pt>
                <c:pt idx="640">
                  <c:v>249</c:v>
                </c:pt>
                <c:pt idx="641">
                  <c:v>96</c:v>
                </c:pt>
                <c:pt idx="642">
                  <c:v>412</c:v>
                </c:pt>
                <c:pt idx="643">
                  <c:v>275</c:v>
                </c:pt>
                <c:pt idx="644">
                  <c:v>1166</c:v>
                </c:pt>
                <c:pt idx="645">
                  <c:v>29</c:v>
                </c:pt>
                <c:pt idx="646">
                  <c:v>116</c:v>
                </c:pt>
                <c:pt idx="647">
                  <c:v>5</c:v>
                </c:pt>
                <c:pt idx="648">
                  <c:v>562</c:v>
                </c:pt>
                <c:pt idx="649">
                  <c:v>407</c:v>
                </c:pt>
                <c:pt idx="650">
                  <c:v>995</c:v>
                </c:pt>
                <c:pt idx="651">
                  <c:v>21</c:v>
                </c:pt>
                <c:pt idx="652">
                  <c:v>14</c:v>
                </c:pt>
                <c:pt idx="653">
                  <c:v>527</c:v>
                </c:pt>
                <c:pt idx="654">
                  <c:v>12</c:v>
                </c:pt>
                <c:pt idx="655">
                  <c:v>11</c:v>
                </c:pt>
                <c:pt idx="656">
                  <c:v>219</c:v>
                </c:pt>
                <c:pt idx="657">
                  <c:v>206</c:v>
                </c:pt>
                <c:pt idx="658">
                  <c:v>200</c:v>
                </c:pt>
                <c:pt idx="659">
                  <c:v>13</c:v>
                </c:pt>
                <c:pt idx="660">
                  <c:v>856</c:v>
                </c:pt>
                <c:pt idx="661">
                  <c:v>30</c:v>
                </c:pt>
                <c:pt idx="662">
                  <c:v>73</c:v>
                </c:pt>
                <c:pt idx="663">
                  <c:v>5</c:v>
                </c:pt>
                <c:pt idx="664">
                  <c:v>421</c:v>
                </c:pt>
                <c:pt idx="665">
                  <c:v>64</c:v>
                </c:pt>
                <c:pt idx="666">
                  <c:v>879</c:v>
                </c:pt>
                <c:pt idx="667">
                  <c:v>712</c:v>
                </c:pt>
                <c:pt idx="668">
                  <c:v>244</c:v>
                </c:pt>
                <c:pt idx="669">
                  <c:v>0</c:v>
                </c:pt>
                <c:pt idx="670">
                  <c:v>125</c:v>
                </c:pt>
                <c:pt idx="671">
                  <c:v>70</c:v>
                </c:pt>
                <c:pt idx="672">
                  <c:v>34</c:v>
                </c:pt>
                <c:pt idx="673">
                  <c:v>129</c:v>
                </c:pt>
                <c:pt idx="674">
                  <c:v>726</c:v>
                </c:pt>
                <c:pt idx="675">
                  <c:v>1170</c:v>
                </c:pt>
                <c:pt idx="676">
                  <c:v>138</c:v>
                </c:pt>
                <c:pt idx="677">
                  <c:v>141</c:v>
                </c:pt>
                <c:pt idx="678">
                  <c:v>815</c:v>
                </c:pt>
                <c:pt idx="679">
                  <c:v>635</c:v>
                </c:pt>
                <c:pt idx="680">
                  <c:v>1115</c:v>
                </c:pt>
                <c:pt idx="681">
                  <c:v>1045</c:v>
                </c:pt>
                <c:pt idx="682">
                  <c:v>629</c:v>
                </c:pt>
                <c:pt idx="683">
                  <c:v>919</c:v>
                </c:pt>
                <c:pt idx="684">
                  <c:v>390</c:v>
                </c:pt>
                <c:pt idx="685">
                  <c:v>483</c:v>
                </c:pt>
                <c:pt idx="686">
                  <c:v>11</c:v>
                </c:pt>
                <c:pt idx="687">
                  <c:v>157</c:v>
                </c:pt>
                <c:pt idx="688">
                  <c:v>216</c:v>
                </c:pt>
                <c:pt idx="689">
                  <c:v>674</c:v>
                </c:pt>
                <c:pt idx="690">
                  <c:v>19</c:v>
                </c:pt>
                <c:pt idx="691">
                  <c:v>267</c:v>
                </c:pt>
                <c:pt idx="692">
                  <c:v>4</c:v>
                </c:pt>
                <c:pt idx="693">
                  <c:v>1039</c:v>
                </c:pt>
                <c:pt idx="694">
                  <c:v>384</c:v>
                </c:pt>
                <c:pt idx="695">
                  <c:v>462</c:v>
                </c:pt>
                <c:pt idx="696">
                  <c:v>255</c:v>
                </c:pt>
                <c:pt idx="697">
                  <c:v>676</c:v>
                </c:pt>
                <c:pt idx="698">
                  <c:v>87</c:v>
                </c:pt>
                <c:pt idx="699">
                  <c:v>50</c:v>
                </c:pt>
                <c:pt idx="700">
                  <c:v>10</c:v>
                </c:pt>
                <c:pt idx="701">
                  <c:v>162</c:v>
                </c:pt>
                <c:pt idx="702">
                  <c:v>583</c:v>
                </c:pt>
                <c:pt idx="703">
                  <c:v>80</c:v>
                </c:pt>
                <c:pt idx="704">
                  <c:v>12</c:v>
                </c:pt>
                <c:pt idx="705">
                  <c:v>32</c:v>
                </c:pt>
                <c:pt idx="706">
                  <c:v>251</c:v>
                </c:pt>
                <c:pt idx="707">
                  <c:v>7</c:v>
                </c:pt>
                <c:pt idx="708">
                  <c:v>31</c:v>
                </c:pt>
                <c:pt idx="709">
                  <c:v>14</c:v>
                </c:pt>
                <c:pt idx="710">
                  <c:v>62</c:v>
                </c:pt>
                <c:pt idx="711">
                  <c:v>12</c:v>
                </c:pt>
                <c:pt idx="712">
                  <c:v>901</c:v>
                </c:pt>
                <c:pt idx="713">
                  <c:v>56</c:v>
                </c:pt>
                <c:pt idx="714">
                  <c:v>159</c:v>
                </c:pt>
                <c:pt idx="715">
                  <c:v>918</c:v>
                </c:pt>
                <c:pt idx="716">
                  <c:v>122</c:v>
                </c:pt>
                <c:pt idx="717">
                  <c:v>1181</c:v>
                </c:pt>
                <c:pt idx="718">
                  <c:v>539</c:v>
                </c:pt>
                <c:pt idx="719">
                  <c:v>631</c:v>
                </c:pt>
                <c:pt idx="720">
                  <c:v>441</c:v>
                </c:pt>
                <c:pt idx="721">
                  <c:v>575</c:v>
                </c:pt>
                <c:pt idx="722">
                  <c:v>140</c:v>
                </c:pt>
                <c:pt idx="723">
                  <c:v>345</c:v>
                </c:pt>
                <c:pt idx="724">
                  <c:v>4</c:v>
                </c:pt>
                <c:pt idx="725">
                  <c:v>4</c:v>
                </c:pt>
                <c:pt idx="726">
                  <c:v>76</c:v>
                </c:pt>
                <c:pt idx="727">
                  <c:v>492</c:v>
                </c:pt>
                <c:pt idx="728">
                  <c:v>10</c:v>
                </c:pt>
                <c:pt idx="729">
                  <c:v>750</c:v>
                </c:pt>
                <c:pt idx="730">
                  <c:v>19</c:v>
                </c:pt>
                <c:pt idx="731">
                  <c:v>94</c:v>
                </c:pt>
                <c:pt idx="732">
                  <c:v>594</c:v>
                </c:pt>
                <c:pt idx="733">
                  <c:v>1</c:v>
                </c:pt>
                <c:pt idx="734">
                  <c:v>778</c:v>
                </c:pt>
                <c:pt idx="735">
                  <c:v>371</c:v>
                </c:pt>
                <c:pt idx="736">
                  <c:v>488</c:v>
                </c:pt>
                <c:pt idx="737">
                  <c:v>1184</c:v>
                </c:pt>
                <c:pt idx="738">
                  <c:v>27</c:v>
                </c:pt>
                <c:pt idx="739">
                  <c:v>69</c:v>
                </c:pt>
                <c:pt idx="740">
                  <c:v>817</c:v>
                </c:pt>
                <c:pt idx="741">
                  <c:v>19</c:v>
                </c:pt>
                <c:pt idx="742">
                  <c:v>19</c:v>
                </c:pt>
                <c:pt idx="743">
                  <c:v>1035</c:v>
                </c:pt>
                <c:pt idx="744">
                  <c:v>212</c:v>
                </c:pt>
                <c:pt idx="745">
                  <c:v>403</c:v>
                </c:pt>
                <c:pt idx="746">
                  <c:v>31</c:v>
                </c:pt>
                <c:pt idx="747">
                  <c:v>1248</c:v>
                </c:pt>
                <c:pt idx="748">
                  <c:v>4</c:v>
                </c:pt>
                <c:pt idx="749">
                  <c:v>393</c:v>
                </c:pt>
                <c:pt idx="750">
                  <c:v>5</c:v>
                </c:pt>
                <c:pt idx="751">
                  <c:v>627</c:v>
                </c:pt>
                <c:pt idx="752">
                  <c:v>743</c:v>
                </c:pt>
                <c:pt idx="753">
                  <c:v>196</c:v>
                </c:pt>
                <c:pt idx="754">
                  <c:v>100</c:v>
                </c:pt>
                <c:pt idx="755">
                  <c:v>378</c:v>
                </c:pt>
                <c:pt idx="756">
                  <c:v>25</c:v>
                </c:pt>
                <c:pt idx="757">
                  <c:v>105</c:v>
                </c:pt>
                <c:pt idx="758">
                  <c:v>8</c:v>
                </c:pt>
                <c:pt idx="759">
                  <c:v>24</c:v>
                </c:pt>
                <c:pt idx="760">
                  <c:v>315</c:v>
                </c:pt>
                <c:pt idx="761">
                  <c:v>473</c:v>
                </c:pt>
                <c:pt idx="762">
                  <c:v>533</c:v>
                </c:pt>
                <c:pt idx="763">
                  <c:v>1</c:v>
                </c:pt>
                <c:pt idx="764">
                  <c:v>295</c:v>
                </c:pt>
                <c:pt idx="765">
                  <c:v>231</c:v>
                </c:pt>
                <c:pt idx="766">
                  <c:v>6</c:v>
                </c:pt>
                <c:pt idx="767">
                  <c:v>192</c:v>
                </c:pt>
                <c:pt idx="768">
                  <c:v>3</c:v>
                </c:pt>
                <c:pt idx="769">
                  <c:v>505</c:v>
                </c:pt>
                <c:pt idx="770">
                  <c:v>30</c:v>
                </c:pt>
                <c:pt idx="771">
                  <c:v>571</c:v>
                </c:pt>
                <c:pt idx="772">
                  <c:v>410</c:v>
                </c:pt>
                <c:pt idx="773">
                  <c:v>2</c:v>
                </c:pt>
                <c:pt idx="774">
                  <c:v>410</c:v>
                </c:pt>
                <c:pt idx="775">
                  <c:v>359</c:v>
                </c:pt>
                <c:pt idx="776">
                  <c:v>3</c:v>
                </c:pt>
                <c:pt idx="777">
                  <c:v>16</c:v>
                </c:pt>
                <c:pt idx="778">
                  <c:v>3</c:v>
                </c:pt>
                <c:pt idx="779">
                  <c:v>22</c:v>
                </c:pt>
                <c:pt idx="780">
                  <c:v>642</c:v>
                </c:pt>
                <c:pt idx="781">
                  <c:v>897</c:v>
                </c:pt>
                <c:pt idx="782">
                  <c:v>639</c:v>
                </c:pt>
                <c:pt idx="783">
                  <c:v>960</c:v>
                </c:pt>
                <c:pt idx="784">
                  <c:v>24</c:v>
                </c:pt>
                <c:pt idx="785">
                  <c:v>801</c:v>
                </c:pt>
                <c:pt idx="786">
                  <c:v>186</c:v>
                </c:pt>
                <c:pt idx="787">
                  <c:v>356</c:v>
                </c:pt>
                <c:pt idx="788">
                  <c:v>618</c:v>
                </c:pt>
                <c:pt idx="789">
                  <c:v>2</c:v>
                </c:pt>
                <c:pt idx="790">
                  <c:v>331</c:v>
                </c:pt>
                <c:pt idx="791">
                  <c:v>918</c:v>
                </c:pt>
                <c:pt idx="792">
                  <c:v>35</c:v>
                </c:pt>
                <c:pt idx="793">
                  <c:v>266</c:v>
                </c:pt>
                <c:pt idx="794">
                  <c:v>982</c:v>
                </c:pt>
                <c:pt idx="795">
                  <c:v>406</c:v>
                </c:pt>
                <c:pt idx="796">
                  <c:v>463</c:v>
                </c:pt>
                <c:pt idx="797">
                  <c:v>799</c:v>
                </c:pt>
                <c:pt idx="798">
                  <c:v>16</c:v>
                </c:pt>
                <c:pt idx="799">
                  <c:v>3</c:v>
                </c:pt>
                <c:pt idx="800">
                  <c:v>91</c:v>
                </c:pt>
                <c:pt idx="801">
                  <c:v>384</c:v>
                </c:pt>
                <c:pt idx="802">
                  <c:v>42</c:v>
                </c:pt>
                <c:pt idx="803">
                  <c:v>2</c:v>
                </c:pt>
                <c:pt idx="804">
                  <c:v>618</c:v>
                </c:pt>
                <c:pt idx="805">
                  <c:v>308</c:v>
                </c:pt>
                <c:pt idx="806">
                  <c:v>1</c:v>
                </c:pt>
                <c:pt idx="807">
                  <c:v>169</c:v>
                </c:pt>
                <c:pt idx="808">
                  <c:v>769</c:v>
                </c:pt>
                <c:pt idx="809">
                  <c:v>224</c:v>
                </c:pt>
                <c:pt idx="810">
                  <c:v>6</c:v>
                </c:pt>
                <c:pt idx="811">
                  <c:v>108</c:v>
                </c:pt>
                <c:pt idx="812">
                  <c:v>216</c:v>
                </c:pt>
                <c:pt idx="813">
                  <c:v>201</c:v>
                </c:pt>
                <c:pt idx="814">
                  <c:v>167</c:v>
                </c:pt>
                <c:pt idx="815">
                  <c:v>112</c:v>
                </c:pt>
                <c:pt idx="816">
                  <c:v>20</c:v>
                </c:pt>
                <c:pt idx="817">
                  <c:v>10</c:v>
                </c:pt>
                <c:pt idx="818">
                  <c:v>11</c:v>
                </c:pt>
                <c:pt idx="819">
                  <c:v>269</c:v>
                </c:pt>
                <c:pt idx="820">
                  <c:v>650</c:v>
                </c:pt>
                <c:pt idx="821">
                  <c:v>112</c:v>
                </c:pt>
                <c:pt idx="822">
                  <c:v>88</c:v>
                </c:pt>
                <c:pt idx="823">
                  <c:v>504</c:v>
                </c:pt>
                <c:pt idx="824">
                  <c:v>1004</c:v>
                </c:pt>
                <c:pt idx="825">
                  <c:v>517</c:v>
                </c:pt>
                <c:pt idx="826">
                  <c:v>10</c:v>
                </c:pt>
                <c:pt idx="827">
                  <c:v>398</c:v>
                </c:pt>
                <c:pt idx="828">
                  <c:v>411</c:v>
                </c:pt>
                <c:pt idx="829">
                  <c:v>426</c:v>
                </c:pt>
                <c:pt idx="830">
                  <c:v>164</c:v>
                </c:pt>
                <c:pt idx="831">
                  <c:v>586</c:v>
                </c:pt>
                <c:pt idx="832">
                  <c:v>231</c:v>
                </c:pt>
                <c:pt idx="833">
                  <c:v>97</c:v>
                </c:pt>
                <c:pt idx="834">
                  <c:v>8</c:v>
                </c:pt>
                <c:pt idx="835">
                  <c:v>189</c:v>
                </c:pt>
                <c:pt idx="836">
                  <c:v>18</c:v>
                </c:pt>
                <c:pt idx="837">
                  <c:v>204</c:v>
                </c:pt>
                <c:pt idx="838">
                  <c:v>9</c:v>
                </c:pt>
                <c:pt idx="839">
                  <c:v>167</c:v>
                </c:pt>
                <c:pt idx="840">
                  <c:v>229</c:v>
                </c:pt>
                <c:pt idx="841">
                  <c:v>1001</c:v>
                </c:pt>
                <c:pt idx="842">
                  <c:v>4</c:v>
                </c:pt>
                <c:pt idx="843">
                  <c:v>822</c:v>
                </c:pt>
                <c:pt idx="844">
                  <c:v>73</c:v>
                </c:pt>
                <c:pt idx="845">
                  <c:v>28</c:v>
                </c:pt>
                <c:pt idx="846">
                  <c:v>4</c:v>
                </c:pt>
                <c:pt idx="847">
                  <c:v>67</c:v>
                </c:pt>
                <c:pt idx="848">
                  <c:v>1000</c:v>
                </c:pt>
                <c:pt idx="849">
                  <c:v>213</c:v>
                </c:pt>
                <c:pt idx="850">
                  <c:v>6</c:v>
                </c:pt>
                <c:pt idx="851">
                  <c:v>1006</c:v>
                </c:pt>
                <c:pt idx="852">
                  <c:v>129</c:v>
                </c:pt>
                <c:pt idx="853">
                  <c:v>46</c:v>
                </c:pt>
                <c:pt idx="854">
                  <c:v>910</c:v>
                </c:pt>
                <c:pt idx="855">
                  <c:v>15</c:v>
                </c:pt>
                <c:pt idx="856">
                  <c:v>580</c:v>
                </c:pt>
                <c:pt idx="857">
                  <c:v>1</c:v>
                </c:pt>
                <c:pt idx="858">
                  <c:v>13</c:v>
                </c:pt>
                <c:pt idx="859">
                  <c:v>5</c:v>
                </c:pt>
                <c:pt idx="860">
                  <c:v>1001</c:v>
                </c:pt>
                <c:pt idx="861">
                  <c:v>23</c:v>
                </c:pt>
                <c:pt idx="862">
                  <c:v>107</c:v>
                </c:pt>
                <c:pt idx="863">
                  <c:v>507</c:v>
                </c:pt>
                <c:pt idx="864">
                  <c:v>325</c:v>
                </c:pt>
                <c:pt idx="865">
                  <c:v>881</c:v>
                </c:pt>
                <c:pt idx="866">
                  <c:v>235</c:v>
                </c:pt>
                <c:pt idx="867">
                  <c:v>5</c:v>
                </c:pt>
                <c:pt idx="868">
                  <c:v>6</c:v>
                </c:pt>
                <c:pt idx="869">
                  <c:v>913</c:v>
                </c:pt>
                <c:pt idx="870">
                  <c:v>41</c:v>
                </c:pt>
                <c:pt idx="871">
                  <c:v>23</c:v>
                </c:pt>
                <c:pt idx="872">
                  <c:v>702</c:v>
                </c:pt>
                <c:pt idx="873">
                  <c:v>5</c:v>
                </c:pt>
                <c:pt idx="874">
                  <c:v>18</c:v>
                </c:pt>
                <c:pt idx="875">
                  <c:v>1224</c:v>
                </c:pt>
                <c:pt idx="876">
                  <c:v>42</c:v>
                </c:pt>
                <c:pt idx="877">
                  <c:v>240</c:v>
                </c:pt>
                <c:pt idx="878">
                  <c:v>18</c:v>
                </c:pt>
                <c:pt idx="879">
                  <c:v>10</c:v>
                </c:pt>
                <c:pt idx="880">
                  <c:v>254</c:v>
                </c:pt>
                <c:pt idx="881">
                  <c:v>163</c:v>
                </c:pt>
                <c:pt idx="882">
                  <c:v>23</c:v>
                </c:pt>
                <c:pt idx="883">
                  <c:v>459</c:v>
                </c:pt>
                <c:pt idx="884">
                  <c:v>635</c:v>
                </c:pt>
                <c:pt idx="885">
                  <c:v>1142</c:v>
                </c:pt>
                <c:pt idx="886">
                  <c:v>458</c:v>
                </c:pt>
                <c:pt idx="887">
                  <c:v>622</c:v>
                </c:pt>
                <c:pt idx="888">
                  <c:v>846</c:v>
                </c:pt>
                <c:pt idx="889">
                  <c:v>10</c:v>
                </c:pt>
                <c:pt idx="890">
                  <c:v>671</c:v>
                </c:pt>
                <c:pt idx="891">
                  <c:v>367</c:v>
                </c:pt>
                <c:pt idx="892">
                  <c:v>536</c:v>
                </c:pt>
                <c:pt idx="893">
                  <c:v>2</c:v>
                </c:pt>
                <c:pt idx="894">
                  <c:v>18</c:v>
                </c:pt>
                <c:pt idx="895">
                  <c:v>112</c:v>
                </c:pt>
                <c:pt idx="896">
                  <c:v>509</c:v>
                </c:pt>
                <c:pt idx="897">
                  <c:v>31</c:v>
                </c:pt>
                <c:pt idx="898">
                  <c:v>11</c:v>
                </c:pt>
                <c:pt idx="899">
                  <c:v>292</c:v>
                </c:pt>
                <c:pt idx="900">
                  <c:v>10</c:v>
                </c:pt>
                <c:pt idx="901">
                  <c:v>62</c:v>
                </c:pt>
                <c:pt idx="902">
                  <c:v>23</c:v>
                </c:pt>
                <c:pt idx="903">
                  <c:v>1315</c:v>
                </c:pt>
                <c:pt idx="904">
                  <c:v>247</c:v>
                </c:pt>
                <c:pt idx="905">
                  <c:v>457</c:v>
                </c:pt>
                <c:pt idx="906">
                  <c:v>365</c:v>
                </c:pt>
                <c:pt idx="907">
                  <c:v>315</c:v>
                </c:pt>
                <c:pt idx="908">
                  <c:v>15</c:v>
                </c:pt>
                <c:pt idx="909">
                  <c:v>1099</c:v>
                </c:pt>
                <c:pt idx="910">
                  <c:v>919</c:v>
                </c:pt>
                <c:pt idx="911">
                  <c:v>292</c:v>
                </c:pt>
                <c:pt idx="912">
                  <c:v>631</c:v>
                </c:pt>
                <c:pt idx="913">
                  <c:v>203</c:v>
                </c:pt>
                <c:pt idx="914">
                  <c:v>386</c:v>
                </c:pt>
                <c:pt idx="915">
                  <c:v>972</c:v>
                </c:pt>
                <c:pt idx="916">
                  <c:v>116</c:v>
                </c:pt>
                <c:pt idx="917">
                  <c:v>777</c:v>
                </c:pt>
                <c:pt idx="918">
                  <c:v>6</c:v>
                </c:pt>
                <c:pt idx="919">
                  <c:v>23</c:v>
                </c:pt>
                <c:pt idx="920">
                  <c:v>61</c:v>
                </c:pt>
                <c:pt idx="921">
                  <c:v>83</c:v>
                </c:pt>
                <c:pt idx="922">
                  <c:v>171</c:v>
                </c:pt>
                <c:pt idx="923">
                  <c:v>10</c:v>
                </c:pt>
                <c:pt idx="924">
                  <c:v>1394</c:v>
                </c:pt>
                <c:pt idx="925">
                  <c:v>162</c:v>
                </c:pt>
                <c:pt idx="926">
                  <c:v>889</c:v>
                </c:pt>
                <c:pt idx="927">
                  <c:v>411</c:v>
                </c:pt>
                <c:pt idx="928">
                  <c:v>371</c:v>
                </c:pt>
                <c:pt idx="929">
                  <c:v>227</c:v>
                </c:pt>
                <c:pt idx="930">
                  <c:v>163</c:v>
                </c:pt>
                <c:pt idx="931">
                  <c:v>383</c:v>
                </c:pt>
                <c:pt idx="932">
                  <c:v>1009</c:v>
                </c:pt>
                <c:pt idx="933">
                  <c:v>6</c:v>
                </c:pt>
                <c:pt idx="934">
                  <c:v>960</c:v>
                </c:pt>
                <c:pt idx="935">
                  <c:v>561</c:v>
                </c:pt>
                <c:pt idx="936">
                  <c:v>8</c:v>
                </c:pt>
                <c:pt idx="937">
                  <c:v>207</c:v>
                </c:pt>
                <c:pt idx="938">
                  <c:v>131</c:v>
                </c:pt>
                <c:pt idx="939">
                  <c:v>571</c:v>
                </c:pt>
                <c:pt idx="940">
                  <c:v>342</c:v>
                </c:pt>
                <c:pt idx="941">
                  <c:v>4</c:v>
                </c:pt>
                <c:pt idx="942">
                  <c:v>1004</c:v>
                </c:pt>
                <c:pt idx="943">
                  <c:v>612</c:v>
                </c:pt>
                <c:pt idx="944">
                  <c:v>721</c:v>
                </c:pt>
                <c:pt idx="945">
                  <c:v>99</c:v>
                </c:pt>
                <c:pt idx="946">
                  <c:v>861</c:v>
                </c:pt>
                <c:pt idx="947">
                  <c:v>674</c:v>
                </c:pt>
                <c:pt idx="948">
                  <c:v>443</c:v>
                </c:pt>
                <c:pt idx="949">
                  <c:v>7</c:v>
                </c:pt>
                <c:pt idx="950">
                  <c:v>248</c:v>
                </c:pt>
                <c:pt idx="951">
                  <c:v>135</c:v>
                </c:pt>
                <c:pt idx="952">
                  <c:v>1000</c:v>
                </c:pt>
                <c:pt idx="953">
                  <c:v>29</c:v>
                </c:pt>
                <c:pt idx="954">
                  <c:v>8</c:v>
                </c:pt>
                <c:pt idx="955">
                  <c:v>74</c:v>
                </c:pt>
                <c:pt idx="956">
                  <c:v>30</c:v>
                </c:pt>
                <c:pt idx="957">
                  <c:v>391</c:v>
                </c:pt>
                <c:pt idx="958">
                  <c:v>689</c:v>
                </c:pt>
                <c:pt idx="959">
                  <c:v>368</c:v>
                </c:pt>
                <c:pt idx="960">
                  <c:v>30</c:v>
                </c:pt>
                <c:pt idx="961">
                  <c:v>176</c:v>
                </c:pt>
                <c:pt idx="962">
                  <c:v>45</c:v>
                </c:pt>
                <c:pt idx="963">
                  <c:v>635</c:v>
                </c:pt>
                <c:pt idx="964">
                  <c:v>456</c:v>
                </c:pt>
                <c:pt idx="965">
                  <c:v>520</c:v>
                </c:pt>
                <c:pt idx="966">
                  <c:v>555</c:v>
                </c:pt>
                <c:pt idx="967">
                  <c:v>769</c:v>
                </c:pt>
                <c:pt idx="968">
                  <c:v>574</c:v>
                </c:pt>
                <c:pt idx="969">
                  <c:v>19</c:v>
                </c:pt>
                <c:pt idx="970">
                  <c:v>18</c:v>
                </c:pt>
                <c:pt idx="971">
                  <c:v>1</c:v>
                </c:pt>
                <c:pt idx="972">
                  <c:v>3</c:v>
                </c:pt>
                <c:pt idx="973">
                  <c:v>154</c:v>
                </c:pt>
                <c:pt idx="974">
                  <c:v>71</c:v>
                </c:pt>
                <c:pt idx="975">
                  <c:v>6</c:v>
                </c:pt>
                <c:pt idx="976">
                  <c:v>753</c:v>
                </c:pt>
                <c:pt idx="977">
                  <c:v>5</c:v>
                </c:pt>
                <c:pt idx="978">
                  <c:v>203</c:v>
                </c:pt>
                <c:pt idx="979">
                  <c:v>14</c:v>
                </c:pt>
                <c:pt idx="980">
                  <c:v>556</c:v>
                </c:pt>
                <c:pt idx="981">
                  <c:v>7</c:v>
                </c:pt>
                <c:pt idx="982">
                  <c:v>72</c:v>
                </c:pt>
                <c:pt idx="983">
                  <c:v>229</c:v>
                </c:pt>
                <c:pt idx="984">
                  <c:v>58</c:v>
                </c:pt>
                <c:pt idx="985">
                  <c:v>34</c:v>
                </c:pt>
                <c:pt idx="986">
                  <c:v>10</c:v>
                </c:pt>
                <c:pt idx="987">
                  <c:v>1132</c:v>
                </c:pt>
                <c:pt idx="988">
                  <c:v>176</c:v>
                </c:pt>
                <c:pt idx="989">
                  <c:v>8</c:v>
                </c:pt>
                <c:pt idx="990">
                  <c:v>1</c:v>
                </c:pt>
                <c:pt idx="991">
                  <c:v>12</c:v>
                </c:pt>
                <c:pt idx="992">
                  <c:v>84</c:v>
                </c:pt>
                <c:pt idx="993">
                  <c:v>1379</c:v>
                </c:pt>
                <c:pt idx="994">
                  <c:v>227</c:v>
                </c:pt>
                <c:pt idx="995">
                  <c:v>815</c:v>
                </c:pt>
                <c:pt idx="996">
                  <c:v>606</c:v>
                </c:pt>
                <c:pt idx="997">
                  <c:v>106</c:v>
                </c:pt>
                <c:pt idx="998">
                  <c:v>29</c:v>
                </c:pt>
                <c:pt idx="999">
                  <c:v>680</c:v>
                </c:pt>
                <c:pt idx="1000">
                  <c:v>233</c:v>
                </c:pt>
                <c:pt idx="1001">
                  <c:v>108</c:v>
                </c:pt>
                <c:pt idx="1002">
                  <c:v>2</c:v>
                </c:pt>
                <c:pt idx="1003">
                  <c:v>433</c:v>
                </c:pt>
                <c:pt idx="1004">
                  <c:v>19</c:v>
                </c:pt>
                <c:pt idx="1005">
                  <c:v>524</c:v>
                </c:pt>
                <c:pt idx="1006">
                  <c:v>6</c:v>
                </c:pt>
                <c:pt idx="1007">
                  <c:v>1193</c:v>
                </c:pt>
                <c:pt idx="1008">
                  <c:v>292</c:v>
                </c:pt>
                <c:pt idx="1009">
                  <c:v>2</c:v>
                </c:pt>
                <c:pt idx="1010">
                  <c:v>595</c:v>
                </c:pt>
                <c:pt idx="1011">
                  <c:v>5</c:v>
                </c:pt>
                <c:pt idx="1012">
                  <c:v>68</c:v>
                </c:pt>
                <c:pt idx="1013">
                  <c:v>23</c:v>
                </c:pt>
                <c:pt idx="1014">
                  <c:v>3</c:v>
                </c:pt>
                <c:pt idx="1015">
                  <c:v>777</c:v>
                </c:pt>
                <c:pt idx="1016">
                  <c:v>252</c:v>
                </c:pt>
                <c:pt idx="1017">
                  <c:v>7</c:v>
                </c:pt>
                <c:pt idx="1018">
                  <c:v>756</c:v>
                </c:pt>
                <c:pt idx="1019">
                  <c:v>20</c:v>
                </c:pt>
                <c:pt idx="1020">
                  <c:v>14</c:v>
                </c:pt>
                <c:pt idx="1021">
                  <c:v>264</c:v>
                </c:pt>
                <c:pt idx="1022">
                  <c:v>35</c:v>
                </c:pt>
                <c:pt idx="1023">
                  <c:v>41</c:v>
                </c:pt>
                <c:pt idx="1024">
                  <c:v>966</c:v>
                </c:pt>
                <c:pt idx="1025">
                  <c:v>14</c:v>
                </c:pt>
                <c:pt idx="1026">
                  <c:v>30</c:v>
                </c:pt>
                <c:pt idx="1027">
                  <c:v>425</c:v>
                </c:pt>
                <c:pt idx="1028">
                  <c:v>71</c:v>
                </c:pt>
                <c:pt idx="1029">
                  <c:v>420</c:v>
                </c:pt>
                <c:pt idx="1030">
                  <c:v>9</c:v>
                </c:pt>
                <c:pt idx="1031">
                  <c:v>445</c:v>
                </c:pt>
                <c:pt idx="1032">
                  <c:v>380</c:v>
                </c:pt>
                <c:pt idx="1033">
                  <c:v>40</c:v>
                </c:pt>
                <c:pt idx="1034">
                  <c:v>15</c:v>
                </c:pt>
                <c:pt idx="1035">
                  <c:v>584</c:v>
                </c:pt>
                <c:pt idx="1036">
                  <c:v>670</c:v>
                </c:pt>
                <c:pt idx="1037">
                  <c:v>63</c:v>
                </c:pt>
                <c:pt idx="1038">
                  <c:v>398</c:v>
                </c:pt>
                <c:pt idx="1039">
                  <c:v>479</c:v>
                </c:pt>
                <c:pt idx="1040">
                  <c:v>37</c:v>
                </c:pt>
                <c:pt idx="1041">
                  <c:v>333</c:v>
                </c:pt>
                <c:pt idx="1042">
                  <c:v>654</c:v>
                </c:pt>
                <c:pt idx="1043">
                  <c:v>19</c:v>
                </c:pt>
                <c:pt idx="1044">
                  <c:v>1047</c:v>
                </c:pt>
                <c:pt idx="1045">
                  <c:v>774</c:v>
                </c:pt>
                <c:pt idx="1046">
                  <c:v>0</c:v>
                </c:pt>
                <c:pt idx="1047">
                  <c:v>1004</c:v>
                </c:pt>
                <c:pt idx="1048">
                  <c:v>26</c:v>
                </c:pt>
                <c:pt idx="1049">
                  <c:v>129</c:v>
                </c:pt>
                <c:pt idx="1050">
                  <c:v>738</c:v>
                </c:pt>
                <c:pt idx="1051">
                  <c:v>7</c:v>
                </c:pt>
                <c:pt idx="1052">
                  <c:v>298</c:v>
                </c:pt>
                <c:pt idx="1053">
                  <c:v>128</c:v>
                </c:pt>
                <c:pt idx="1054">
                  <c:v>2</c:v>
                </c:pt>
                <c:pt idx="1055">
                  <c:v>4</c:v>
                </c:pt>
                <c:pt idx="1056">
                  <c:v>199</c:v>
                </c:pt>
                <c:pt idx="1057">
                  <c:v>576</c:v>
                </c:pt>
                <c:pt idx="1058">
                  <c:v>380</c:v>
                </c:pt>
                <c:pt idx="1059">
                  <c:v>489</c:v>
                </c:pt>
                <c:pt idx="1060">
                  <c:v>443</c:v>
                </c:pt>
                <c:pt idx="1061">
                  <c:v>714</c:v>
                </c:pt>
                <c:pt idx="1062">
                  <c:v>33</c:v>
                </c:pt>
                <c:pt idx="1063">
                  <c:v>30</c:v>
                </c:pt>
                <c:pt idx="1064">
                  <c:v>27</c:v>
                </c:pt>
                <c:pt idx="1065">
                  <c:v>86</c:v>
                </c:pt>
                <c:pt idx="1066">
                  <c:v>12</c:v>
                </c:pt>
                <c:pt idx="1067">
                  <c:v>1230</c:v>
                </c:pt>
                <c:pt idx="1068">
                  <c:v>28</c:v>
                </c:pt>
                <c:pt idx="1069">
                  <c:v>31</c:v>
                </c:pt>
                <c:pt idx="1070">
                  <c:v>532</c:v>
                </c:pt>
                <c:pt idx="1071">
                  <c:v>16</c:v>
                </c:pt>
                <c:pt idx="1072">
                  <c:v>145</c:v>
                </c:pt>
                <c:pt idx="1073">
                  <c:v>5</c:v>
                </c:pt>
                <c:pt idx="1074">
                  <c:v>5</c:v>
                </c:pt>
                <c:pt idx="1075">
                  <c:v>16</c:v>
                </c:pt>
                <c:pt idx="1076">
                  <c:v>17</c:v>
                </c:pt>
                <c:pt idx="1077">
                  <c:v>378</c:v>
                </c:pt>
                <c:pt idx="1078">
                  <c:v>307</c:v>
                </c:pt>
                <c:pt idx="1079">
                  <c:v>93</c:v>
                </c:pt>
                <c:pt idx="1080">
                  <c:v>112</c:v>
                </c:pt>
                <c:pt idx="1081">
                  <c:v>45</c:v>
                </c:pt>
                <c:pt idx="1082">
                  <c:v>8</c:v>
                </c:pt>
                <c:pt idx="1083">
                  <c:v>220</c:v>
                </c:pt>
                <c:pt idx="1084">
                  <c:v>6</c:v>
                </c:pt>
                <c:pt idx="1085">
                  <c:v>1181</c:v>
                </c:pt>
                <c:pt idx="1086">
                  <c:v>19</c:v>
                </c:pt>
                <c:pt idx="1087">
                  <c:v>298</c:v>
                </c:pt>
                <c:pt idx="1088">
                  <c:v>471</c:v>
                </c:pt>
                <c:pt idx="1089">
                  <c:v>24</c:v>
                </c:pt>
                <c:pt idx="1090">
                  <c:v>30</c:v>
                </c:pt>
                <c:pt idx="1091">
                  <c:v>270</c:v>
                </c:pt>
                <c:pt idx="1092">
                  <c:v>36</c:v>
                </c:pt>
                <c:pt idx="1093">
                  <c:v>79</c:v>
                </c:pt>
                <c:pt idx="1094">
                  <c:v>173</c:v>
                </c:pt>
                <c:pt idx="1095">
                  <c:v>8</c:v>
                </c:pt>
                <c:pt idx="1096">
                  <c:v>587</c:v>
                </c:pt>
                <c:pt idx="1097">
                  <c:v>362</c:v>
                </c:pt>
                <c:pt idx="1098">
                  <c:v>39</c:v>
                </c:pt>
                <c:pt idx="1099">
                  <c:v>983</c:v>
                </c:pt>
                <c:pt idx="1100">
                  <c:v>0</c:v>
                </c:pt>
                <c:pt idx="1101">
                  <c:v>25</c:v>
                </c:pt>
                <c:pt idx="1102">
                  <c:v>1156</c:v>
                </c:pt>
                <c:pt idx="1103">
                  <c:v>239</c:v>
                </c:pt>
                <c:pt idx="1104">
                  <c:v>6</c:v>
                </c:pt>
                <c:pt idx="1105">
                  <c:v>1</c:v>
                </c:pt>
                <c:pt idx="1106">
                  <c:v>1111</c:v>
                </c:pt>
                <c:pt idx="1107">
                  <c:v>238</c:v>
                </c:pt>
                <c:pt idx="1108">
                  <c:v>22</c:v>
                </c:pt>
                <c:pt idx="1109">
                  <c:v>3</c:v>
                </c:pt>
                <c:pt idx="1110">
                  <c:v>758</c:v>
                </c:pt>
                <c:pt idx="1111">
                  <c:v>729</c:v>
                </c:pt>
                <c:pt idx="1112">
                  <c:v>6</c:v>
                </c:pt>
                <c:pt idx="1113">
                  <c:v>29</c:v>
                </c:pt>
                <c:pt idx="1114">
                  <c:v>145</c:v>
                </c:pt>
                <c:pt idx="1115">
                  <c:v>454</c:v>
                </c:pt>
                <c:pt idx="1116">
                  <c:v>267</c:v>
                </c:pt>
                <c:pt idx="1117">
                  <c:v>1083</c:v>
                </c:pt>
                <c:pt idx="1118">
                  <c:v>37</c:v>
                </c:pt>
                <c:pt idx="1119">
                  <c:v>99</c:v>
                </c:pt>
                <c:pt idx="1120">
                  <c:v>757</c:v>
                </c:pt>
                <c:pt idx="1121">
                  <c:v>45</c:v>
                </c:pt>
                <c:pt idx="1122">
                  <c:v>172</c:v>
                </c:pt>
                <c:pt idx="1123">
                  <c:v>15</c:v>
                </c:pt>
                <c:pt idx="1124">
                  <c:v>262</c:v>
                </c:pt>
                <c:pt idx="1125">
                  <c:v>451</c:v>
                </c:pt>
                <c:pt idx="1126">
                  <c:v>27</c:v>
                </c:pt>
                <c:pt idx="1127">
                  <c:v>15</c:v>
                </c:pt>
                <c:pt idx="1128">
                  <c:v>316</c:v>
                </c:pt>
                <c:pt idx="1129">
                  <c:v>635</c:v>
                </c:pt>
                <c:pt idx="1130">
                  <c:v>4</c:v>
                </c:pt>
                <c:pt idx="1131">
                  <c:v>406</c:v>
                </c:pt>
                <c:pt idx="1132">
                  <c:v>123</c:v>
                </c:pt>
                <c:pt idx="1133">
                  <c:v>1492</c:v>
                </c:pt>
                <c:pt idx="1134">
                  <c:v>897</c:v>
                </c:pt>
                <c:pt idx="1135">
                  <c:v>545</c:v>
                </c:pt>
                <c:pt idx="1136">
                  <c:v>957</c:v>
                </c:pt>
                <c:pt idx="1137">
                  <c:v>572</c:v>
                </c:pt>
                <c:pt idx="1138">
                  <c:v>1478</c:v>
                </c:pt>
                <c:pt idx="1139">
                  <c:v>81</c:v>
                </c:pt>
                <c:pt idx="1140">
                  <c:v>1</c:v>
                </c:pt>
                <c:pt idx="1141">
                  <c:v>1020</c:v>
                </c:pt>
                <c:pt idx="1142">
                  <c:v>502</c:v>
                </c:pt>
                <c:pt idx="1143">
                  <c:v>509</c:v>
                </c:pt>
                <c:pt idx="1144">
                  <c:v>8</c:v>
                </c:pt>
                <c:pt idx="1145">
                  <c:v>12</c:v>
                </c:pt>
                <c:pt idx="1146">
                  <c:v>631</c:v>
                </c:pt>
                <c:pt idx="1147">
                  <c:v>513</c:v>
                </c:pt>
                <c:pt idx="1148">
                  <c:v>466</c:v>
                </c:pt>
                <c:pt idx="1149">
                  <c:v>7</c:v>
                </c:pt>
                <c:pt idx="1150">
                  <c:v>73</c:v>
                </c:pt>
                <c:pt idx="1151">
                  <c:v>15</c:v>
                </c:pt>
                <c:pt idx="1152">
                  <c:v>338</c:v>
                </c:pt>
                <c:pt idx="1153">
                  <c:v>848</c:v>
                </c:pt>
                <c:pt idx="1154">
                  <c:v>202</c:v>
                </c:pt>
                <c:pt idx="1155">
                  <c:v>97</c:v>
                </c:pt>
                <c:pt idx="1156">
                  <c:v>51</c:v>
                </c:pt>
                <c:pt idx="1157">
                  <c:v>140</c:v>
                </c:pt>
                <c:pt idx="1158">
                  <c:v>309</c:v>
                </c:pt>
                <c:pt idx="1159">
                  <c:v>20</c:v>
                </c:pt>
                <c:pt idx="1160">
                  <c:v>1013</c:v>
                </c:pt>
                <c:pt idx="1161">
                  <c:v>459</c:v>
                </c:pt>
                <c:pt idx="1162">
                  <c:v>10</c:v>
                </c:pt>
                <c:pt idx="1163">
                  <c:v>948</c:v>
                </c:pt>
                <c:pt idx="1164">
                  <c:v>56</c:v>
                </c:pt>
                <c:pt idx="1165">
                  <c:v>563</c:v>
                </c:pt>
                <c:pt idx="1166">
                  <c:v>1</c:v>
                </c:pt>
                <c:pt idx="1167">
                  <c:v>110</c:v>
                </c:pt>
                <c:pt idx="1168">
                  <c:v>674</c:v>
                </c:pt>
                <c:pt idx="1169">
                  <c:v>611</c:v>
                </c:pt>
                <c:pt idx="1170">
                  <c:v>81</c:v>
                </c:pt>
                <c:pt idx="1171">
                  <c:v>16</c:v>
                </c:pt>
                <c:pt idx="1172">
                  <c:v>12</c:v>
                </c:pt>
                <c:pt idx="1173">
                  <c:v>46</c:v>
                </c:pt>
                <c:pt idx="1174">
                  <c:v>1156</c:v>
                </c:pt>
                <c:pt idx="1175">
                  <c:v>4</c:v>
                </c:pt>
                <c:pt idx="1176">
                  <c:v>115</c:v>
                </c:pt>
                <c:pt idx="1177">
                  <c:v>2</c:v>
                </c:pt>
                <c:pt idx="1178">
                  <c:v>46</c:v>
                </c:pt>
                <c:pt idx="1179">
                  <c:v>1074</c:v>
                </c:pt>
                <c:pt idx="1180">
                  <c:v>123</c:v>
                </c:pt>
                <c:pt idx="1181">
                  <c:v>402</c:v>
                </c:pt>
                <c:pt idx="1182">
                  <c:v>56</c:v>
                </c:pt>
                <c:pt idx="1183">
                  <c:v>25</c:v>
                </c:pt>
                <c:pt idx="1184">
                  <c:v>408</c:v>
                </c:pt>
                <c:pt idx="1185">
                  <c:v>560</c:v>
                </c:pt>
                <c:pt idx="1186">
                  <c:v>445</c:v>
                </c:pt>
                <c:pt idx="1187">
                  <c:v>2</c:v>
                </c:pt>
                <c:pt idx="1188">
                  <c:v>35</c:v>
                </c:pt>
                <c:pt idx="1189">
                  <c:v>7</c:v>
                </c:pt>
                <c:pt idx="1190">
                  <c:v>36</c:v>
                </c:pt>
                <c:pt idx="1191">
                  <c:v>899</c:v>
                </c:pt>
                <c:pt idx="1192">
                  <c:v>1017</c:v>
                </c:pt>
                <c:pt idx="1193">
                  <c:v>493</c:v>
                </c:pt>
                <c:pt idx="1194">
                  <c:v>21</c:v>
                </c:pt>
                <c:pt idx="1195">
                  <c:v>247</c:v>
                </c:pt>
                <c:pt idx="1196">
                  <c:v>606</c:v>
                </c:pt>
                <c:pt idx="1197">
                  <c:v>2</c:v>
                </c:pt>
                <c:pt idx="1198">
                  <c:v>312</c:v>
                </c:pt>
                <c:pt idx="1199">
                  <c:v>724</c:v>
                </c:pt>
                <c:pt idx="1200">
                  <c:v>359</c:v>
                </c:pt>
                <c:pt idx="1201">
                  <c:v>97</c:v>
                </c:pt>
                <c:pt idx="1202">
                  <c:v>2</c:v>
                </c:pt>
                <c:pt idx="1203">
                  <c:v>73</c:v>
                </c:pt>
                <c:pt idx="1204">
                  <c:v>240</c:v>
                </c:pt>
                <c:pt idx="1205">
                  <c:v>138</c:v>
                </c:pt>
                <c:pt idx="1206">
                  <c:v>73</c:v>
                </c:pt>
                <c:pt idx="1207">
                  <c:v>158</c:v>
                </c:pt>
                <c:pt idx="1208">
                  <c:v>272</c:v>
                </c:pt>
                <c:pt idx="1209">
                  <c:v>28</c:v>
                </c:pt>
                <c:pt idx="1210">
                  <c:v>8</c:v>
                </c:pt>
                <c:pt idx="1211">
                  <c:v>895</c:v>
                </c:pt>
                <c:pt idx="1212">
                  <c:v>210</c:v>
                </c:pt>
                <c:pt idx="1213">
                  <c:v>19</c:v>
                </c:pt>
                <c:pt idx="1214">
                  <c:v>547</c:v>
                </c:pt>
                <c:pt idx="1215">
                  <c:v>43</c:v>
                </c:pt>
                <c:pt idx="1216">
                  <c:v>143</c:v>
                </c:pt>
                <c:pt idx="1217">
                  <c:v>76</c:v>
                </c:pt>
                <c:pt idx="1218">
                  <c:v>833</c:v>
                </c:pt>
                <c:pt idx="1219">
                  <c:v>144</c:v>
                </c:pt>
                <c:pt idx="1220">
                  <c:v>158</c:v>
                </c:pt>
                <c:pt idx="1221">
                  <c:v>8</c:v>
                </c:pt>
                <c:pt idx="1222">
                  <c:v>203</c:v>
                </c:pt>
                <c:pt idx="1223">
                  <c:v>26</c:v>
                </c:pt>
                <c:pt idx="1224">
                  <c:v>37</c:v>
                </c:pt>
                <c:pt idx="1225">
                  <c:v>80</c:v>
                </c:pt>
                <c:pt idx="1226">
                  <c:v>2</c:v>
                </c:pt>
                <c:pt idx="1227">
                  <c:v>752</c:v>
                </c:pt>
                <c:pt idx="1228">
                  <c:v>173</c:v>
                </c:pt>
                <c:pt idx="1229">
                  <c:v>165</c:v>
                </c:pt>
                <c:pt idx="1230">
                  <c:v>614</c:v>
                </c:pt>
                <c:pt idx="1231">
                  <c:v>45</c:v>
                </c:pt>
                <c:pt idx="1232">
                  <c:v>1111</c:v>
                </c:pt>
                <c:pt idx="1233">
                  <c:v>1168</c:v>
                </c:pt>
                <c:pt idx="1234">
                  <c:v>1142</c:v>
                </c:pt>
                <c:pt idx="1235">
                  <c:v>1171</c:v>
                </c:pt>
                <c:pt idx="1236">
                  <c:v>546</c:v>
                </c:pt>
                <c:pt idx="1237">
                  <c:v>986</c:v>
                </c:pt>
                <c:pt idx="1238">
                  <c:v>493</c:v>
                </c:pt>
                <c:pt idx="1239">
                  <c:v>918</c:v>
                </c:pt>
                <c:pt idx="1240">
                  <c:v>445</c:v>
                </c:pt>
                <c:pt idx="1241">
                  <c:v>313</c:v>
                </c:pt>
                <c:pt idx="1242">
                  <c:v>40</c:v>
                </c:pt>
                <c:pt idx="1243">
                  <c:v>19</c:v>
                </c:pt>
                <c:pt idx="1244">
                  <c:v>10</c:v>
                </c:pt>
                <c:pt idx="1245">
                  <c:v>141</c:v>
                </c:pt>
                <c:pt idx="1246">
                  <c:v>191</c:v>
                </c:pt>
                <c:pt idx="1247">
                  <c:v>629</c:v>
                </c:pt>
                <c:pt idx="1248">
                  <c:v>5</c:v>
                </c:pt>
                <c:pt idx="1249">
                  <c:v>33</c:v>
                </c:pt>
                <c:pt idx="1250">
                  <c:v>425</c:v>
                </c:pt>
                <c:pt idx="1251">
                  <c:v>76</c:v>
                </c:pt>
                <c:pt idx="1252">
                  <c:v>488</c:v>
                </c:pt>
                <c:pt idx="1253">
                  <c:v>11</c:v>
                </c:pt>
                <c:pt idx="1254">
                  <c:v>62</c:v>
                </c:pt>
                <c:pt idx="1255">
                  <c:v>561</c:v>
                </c:pt>
                <c:pt idx="1256">
                  <c:v>37</c:v>
                </c:pt>
                <c:pt idx="1257">
                  <c:v>340</c:v>
                </c:pt>
                <c:pt idx="1258">
                  <c:v>22</c:v>
                </c:pt>
                <c:pt idx="1259">
                  <c:v>571</c:v>
                </c:pt>
                <c:pt idx="1260">
                  <c:v>499</c:v>
                </c:pt>
                <c:pt idx="1261">
                  <c:v>34</c:v>
                </c:pt>
                <c:pt idx="1262">
                  <c:v>18</c:v>
                </c:pt>
                <c:pt idx="1263">
                  <c:v>14</c:v>
                </c:pt>
                <c:pt idx="1264">
                  <c:v>10</c:v>
                </c:pt>
                <c:pt idx="1265">
                  <c:v>457</c:v>
                </c:pt>
                <c:pt idx="1266">
                  <c:v>25</c:v>
                </c:pt>
                <c:pt idx="1267">
                  <c:v>110</c:v>
                </c:pt>
                <c:pt idx="1268">
                  <c:v>507</c:v>
                </c:pt>
                <c:pt idx="1269">
                  <c:v>81</c:v>
                </c:pt>
                <c:pt idx="1270">
                  <c:v>378</c:v>
                </c:pt>
                <c:pt idx="1271">
                  <c:v>703</c:v>
                </c:pt>
                <c:pt idx="1272">
                  <c:v>1276</c:v>
                </c:pt>
                <c:pt idx="1273">
                  <c:v>710</c:v>
                </c:pt>
                <c:pt idx="1274">
                  <c:v>138</c:v>
                </c:pt>
                <c:pt idx="1275">
                  <c:v>255</c:v>
                </c:pt>
                <c:pt idx="1276">
                  <c:v>984</c:v>
                </c:pt>
                <c:pt idx="1277">
                  <c:v>270</c:v>
                </c:pt>
                <c:pt idx="1278">
                  <c:v>816</c:v>
                </c:pt>
                <c:pt idx="1279">
                  <c:v>28</c:v>
                </c:pt>
                <c:pt idx="1280">
                  <c:v>53</c:v>
                </c:pt>
                <c:pt idx="1281">
                  <c:v>1076</c:v>
                </c:pt>
                <c:pt idx="1282">
                  <c:v>673</c:v>
                </c:pt>
                <c:pt idx="1283">
                  <c:v>635</c:v>
                </c:pt>
                <c:pt idx="1284">
                  <c:v>14</c:v>
                </c:pt>
                <c:pt idx="1285">
                  <c:v>135</c:v>
                </c:pt>
                <c:pt idx="1286">
                  <c:v>1311</c:v>
                </c:pt>
                <c:pt idx="1287">
                  <c:v>652</c:v>
                </c:pt>
                <c:pt idx="1288">
                  <c:v>324</c:v>
                </c:pt>
                <c:pt idx="1289">
                  <c:v>410</c:v>
                </c:pt>
                <c:pt idx="1290">
                  <c:v>30</c:v>
                </c:pt>
                <c:pt idx="1291">
                  <c:v>258</c:v>
                </c:pt>
                <c:pt idx="1292">
                  <c:v>758</c:v>
                </c:pt>
                <c:pt idx="1293">
                  <c:v>768</c:v>
                </c:pt>
                <c:pt idx="1294">
                  <c:v>565</c:v>
                </c:pt>
                <c:pt idx="1295">
                  <c:v>13</c:v>
                </c:pt>
                <c:pt idx="1296">
                  <c:v>3</c:v>
                </c:pt>
                <c:pt idx="1297">
                  <c:v>835</c:v>
                </c:pt>
                <c:pt idx="1298">
                  <c:v>1</c:v>
                </c:pt>
                <c:pt idx="1299">
                  <c:v>621</c:v>
                </c:pt>
                <c:pt idx="1300">
                  <c:v>5</c:v>
                </c:pt>
                <c:pt idx="1301">
                  <c:v>20</c:v>
                </c:pt>
                <c:pt idx="1302">
                  <c:v>230</c:v>
                </c:pt>
                <c:pt idx="1303">
                  <c:v>10</c:v>
                </c:pt>
                <c:pt idx="1304">
                  <c:v>223</c:v>
                </c:pt>
                <c:pt idx="1305">
                  <c:v>191</c:v>
                </c:pt>
                <c:pt idx="1306">
                  <c:v>67</c:v>
                </c:pt>
                <c:pt idx="1307">
                  <c:v>25</c:v>
                </c:pt>
                <c:pt idx="1308">
                  <c:v>26</c:v>
                </c:pt>
                <c:pt idx="1309">
                  <c:v>909</c:v>
                </c:pt>
                <c:pt idx="1310">
                  <c:v>42</c:v>
                </c:pt>
                <c:pt idx="1311">
                  <c:v>7</c:v>
                </c:pt>
                <c:pt idx="1312">
                  <c:v>151</c:v>
                </c:pt>
                <c:pt idx="1313">
                  <c:v>647</c:v>
                </c:pt>
                <c:pt idx="1314">
                  <c:v>267</c:v>
                </c:pt>
                <c:pt idx="1315">
                  <c:v>829</c:v>
                </c:pt>
                <c:pt idx="1316">
                  <c:v>1050</c:v>
                </c:pt>
                <c:pt idx="1317">
                  <c:v>344</c:v>
                </c:pt>
                <c:pt idx="1318">
                  <c:v>12</c:v>
                </c:pt>
                <c:pt idx="1319">
                  <c:v>605</c:v>
                </c:pt>
                <c:pt idx="1320">
                  <c:v>42</c:v>
                </c:pt>
                <c:pt idx="1321">
                  <c:v>21</c:v>
                </c:pt>
                <c:pt idx="1322">
                  <c:v>789</c:v>
                </c:pt>
                <c:pt idx="1323">
                  <c:v>243</c:v>
                </c:pt>
                <c:pt idx="1324">
                  <c:v>527</c:v>
                </c:pt>
                <c:pt idx="1325">
                  <c:v>12</c:v>
                </c:pt>
                <c:pt idx="1326">
                  <c:v>581</c:v>
                </c:pt>
                <c:pt idx="1327">
                  <c:v>105</c:v>
                </c:pt>
                <c:pt idx="1328">
                  <c:v>14</c:v>
                </c:pt>
                <c:pt idx="1329">
                  <c:v>76</c:v>
                </c:pt>
                <c:pt idx="1330">
                  <c:v>293</c:v>
                </c:pt>
                <c:pt idx="1331">
                  <c:v>2</c:v>
                </c:pt>
                <c:pt idx="1332">
                  <c:v>16</c:v>
                </c:pt>
                <c:pt idx="1333">
                  <c:v>6</c:v>
                </c:pt>
                <c:pt idx="1334">
                  <c:v>0</c:v>
                </c:pt>
                <c:pt idx="1335">
                  <c:v>546</c:v>
                </c:pt>
                <c:pt idx="1336">
                  <c:v>613</c:v>
                </c:pt>
                <c:pt idx="1337">
                  <c:v>2</c:v>
                </c:pt>
                <c:pt idx="1338">
                  <c:v>29</c:v>
                </c:pt>
                <c:pt idx="1339">
                  <c:v>521</c:v>
                </c:pt>
                <c:pt idx="1340">
                  <c:v>529</c:v>
                </c:pt>
                <c:pt idx="1341">
                  <c:v>1012</c:v>
                </c:pt>
                <c:pt idx="1342">
                  <c:v>826</c:v>
                </c:pt>
                <c:pt idx="1343">
                  <c:v>11</c:v>
                </c:pt>
                <c:pt idx="1344">
                  <c:v>230</c:v>
                </c:pt>
                <c:pt idx="1345">
                  <c:v>390</c:v>
                </c:pt>
                <c:pt idx="1346">
                  <c:v>504</c:v>
                </c:pt>
                <c:pt idx="1347">
                  <c:v>964</c:v>
                </c:pt>
                <c:pt idx="1348">
                  <c:v>1</c:v>
                </c:pt>
                <c:pt idx="1349">
                  <c:v>513</c:v>
                </c:pt>
                <c:pt idx="1350">
                  <c:v>178</c:v>
                </c:pt>
                <c:pt idx="1351">
                  <c:v>22</c:v>
                </c:pt>
                <c:pt idx="1352">
                  <c:v>22</c:v>
                </c:pt>
                <c:pt idx="1353">
                  <c:v>277</c:v>
                </c:pt>
                <c:pt idx="1354">
                  <c:v>30</c:v>
                </c:pt>
                <c:pt idx="1355">
                  <c:v>3</c:v>
                </c:pt>
                <c:pt idx="1356">
                  <c:v>227</c:v>
                </c:pt>
                <c:pt idx="1357">
                  <c:v>293</c:v>
                </c:pt>
                <c:pt idx="1358">
                  <c:v>771</c:v>
                </c:pt>
                <c:pt idx="1359">
                  <c:v>757</c:v>
                </c:pt>
                <c:pt idx="1360">
                  <c:v>144</c:v>
                </c:pt>
                <c:pt idx="1361">
                  <c:v>28</c:v>
                </c:pt>
                <c:pt idx="1362">
                  <c:v>33</c:v>
                </c:pt>
                <c:pt idx="1363">
                  <c:v>10</c:v>
                </c:pt>
                <c:pt idx="1364">
                  <c:v>2</c:v>
                </c:pt>
                <c:pt idx="1365">
                  <c:v>38</c:v>
                </c:pt>
                <c:pt idx="1366">
                  <c:v>438</c:v>
                </c:pt>
                <c:pt idx="1367">
                  <c:v>68</c:v>
                </c:pt>
                <c:pt idx="1368">
                  <c:v>502</c:v>
                </c:pt>
                <c:pt idx="1369">
                  <c:v>314</c:v>
                </c:pt>
                <c:pt idx="1370">
                  <c:v>572</c:v>
                </c:pt>
                <c:pt idx="1371">
                  <c:v>479</c:v>
                </c:pt>
                <c:pt idx="1372">
                  <c:v>16</c:v>
                </c:pt>
                <c:pt idx="1373">
                  <c:v>456</c:v>
                </c:pt>
                <c:pt idx="1374">
                  <c:v>34</c:v>
                </c:pt>
                <c:pt idx="1375">
                  <c:v>2</c:v>
                </c:pt>
                <c:pt idx="1376">
                  <c:v>957</c:v>
                </c:pt>
                <c:pt idx="1377">
                  <c:v>22</c:v>
                </c:pt>
                <c:pt idx="1378">
                  <c:v>5</c:v>
                </c:pt>
                <c:pt idx="1379">
                  <c:v>231</c:v>
                </c:pt>
                <c:pt idx="1380">
                  <c:v>267</c:v>
                </c:pt>
                <c:pt idx="1381">
                  <c:v>448</c:v>
                </c:pt>
                <c:pt idx="1382">
                  <c:v>98</c:v>
                </c:pt>
                <c:pt idx="1383">
                  <c:v>13</c:v>
                </c:pt>
                <c:pt idx="1384">
                  <c:v>712</c:v>
                </c:pt>
                <c:pt idx="1385">
                  <c:v>14</c:v>
                </c:pt>
                <c:pt idx="1386">
                  <c:v>37</c:v>
                </c:pt>
                <c:pt idx="1387">
                  <c:v>1</c:v>
                </c:pt>
                <c:pt idx="1388">
                  <c:v>8</c:v>
                </c:pt>
                <c:pt idx="1389">
                  <c:v>8</c:v>
                </c:pt>
                <c:pt idx="1390">
                  <c:v>182</c:v>
                </c:pt>
                <c:pt idx="1391">
                  <c:v>284</c:v>
                </c:pt>
                <c:pt idx="1392">
                  <c:v>167</c:v>
                </c:pt>
                <c:pt idx="1393">
                  <c:v>43</c:v>
                </c:pt>
                <c:pt idx="1394">
                  <c:v>38</c:v>
                </c:pt>
                <c:pt idx="1395">
                  <c:v>245</c:v>
                </c:pt>
                <c:pt idx="1396">
                  <c:v>641</c:v>
                </c:pt>
                <c:pt idx="1397">
                  <c:v>241</c:v>
                </c:pt>
                <c:pt idx="1398">
                  <c:v>167</c:v>
                </c:pt>
                <c:pt idx="1399">
                  <c:v>593</c:v>
                </c:pt>
                <c:pt idx="1400">
                  <c:v>5</c:v>
                </c:pt>
                <c:pt idx="1401">
                  <c:v>4</c:v>
                </c:pt>
                <c:pt idx="1402">
                  <c:v>224</c:v>
                </c:pt>
                <c:pt idx="1403">
                  <c:v>464</c:v>
                </c:pt>
                <c:pt idx="1404">
                  <c:v>1285</c:v>
                </c:pt>
                <c:pt idx="1405">
                  <c:v>207</c:v>
                </c:pt>
                <c:pt idx="1406">
                  <c:v>100</c:v>
                </c:pt>
                <c:pt idx="1407">
                  <c:v>17</c:v>
                </c:pt>
                <c:pt idx="1408">
                  <c:v>387</c:v>
                </c:pt>
                <c:pt idx="1409">
                  <c:v>35</c:v>
                </c:pt>
                <c:pt idx="1410">
                  <c:v>14</c:v>
                </c:pt>
                <c:pt idx="1411">
                  <c:v>1</c:v>
                </c:pt>
                <c:pt idx="1412">
                  <c:v>675</c:v>
                </c:pt>
                <c:pt idx="1413">
                  <c:v>99</c:v>
                </c:pt>
                <c:pt idx="1414">
                  <c:v>518</c:v>
                </c:pt>
                <c:pt idx="1415">
                  <c:v>1073</c:v>
                </c:pt>
                <c:pt idx="1416">
                  <c:v>783</c:v>
                </c:pt>
                <c:pt idx="1417">
                  <c:v>23</c:v>
                </c:pt>
                <c:pt idx="1418">
                  <c:v>656</c:v>
                </c:pt>
                <c:pt idx="1419">
                  <c:v>537</c:v>
                </c:pt>
                <c:pt idx="1420">
                  <c:v>656</c:v>
                </c:pt>
                <c:pt idx="1421">
                  <c:v>279</c:v>
                </c:pt>
                <c:pt idx="1422">
                  <c:v>163</c:v>
                </c:pt>
                <c:pt idx="1423">
                  <c:v>24</c:v>
                </c:pt>
                <c:pt idx="1424">
                  <c:v>479</c:v>
                </c:pt>
                <c:pt idx="1425">
                  <c:v>17</c:v>
                </c:pt>
                <c:pt idx="1426">
                  <c:v>635</c:v>
                </c:pt>
                <c:pt idx="1427">
                  <c:v>43</c:v>
                </c:pt>
                <c:pt idx="1428">
                  <c:v>109</c:v>
                </c:pt>
                <c:pt idx="1429">
                  <c:v>739</c:v>
                </c:pt>
                <c:pt idx="1430">
                  <c:v>189</c:v>
                </c:pt>
                <c:pt idx="1431">
                  <c:v>1200</c:v>
                </c:pt>
                <c:pt idx="1432">
                  <c:v>8</c:v>
                </c:pt>
                <c:pt idx="1433">
                  <c:v>194</c:v>
                </c:pt>
                <c:pt idx="1434">
                  <c:v>3</c:v>
                </c:pt>
                <c:pt idx="1435">
                  <c:v>604</c:v>
                </c:pt>
                <c:pt idx="1436">
                  <c:v>888</c:v>
                </c:pt>
                <c:pt idx="1437">
                  <c:v>483</c:v>
                </c:pt>
                <c:pt idx="1438">
                  <c:v>432</c:v>
                </c:pt>
                <c:pt idx="1439">
                  <c:v>897</c:v>
                </c:pt>
                <c:pt idx="1440">
                  <c:v>3</c:v>
                </c:pt>
                <c:pt idx="1441">
                  <c:v>445</c:v>
                </c:pt>
                <c:pt idx="1442">
                  <c:v>953</c:v>
                </c:pt>
                <c:pt idx="1443">
                  <c:v>483</c:v>
                </c:pt>
                <c:pt idx="1444">
                  <c:v>205</c:v>
                </c:pt>
                <c:pt idx="1445">
                  <c:v>833</c:v>
                </c:pt>
                <c:pt idx="1446">
                  <c:v>395</c:v>
                </c:pt>
                <c:pt idx="1447">
                  <c:v>43</c:v>
                </c:pt>
                <c:pt idx="1448">
                  <c:v>4</c:v>
                </c:pt>
                <c:pt idx="1449">
                  <c:v>686</c:v>
                </c:pt>
                <c:pt idx="1450">
                  <c:v>88</c:v>
                </c:pt>
                <c:pt idx="1451">
                  <c:v>209</c:v>
                </c:pt>
                <c:pt idx="1452">
                  <c:v>12</c:v>
                </c:pt>
                <c:pt idx="1453">
                  <c:v>381</c:v>
                </c:pt>
                <c:pt idx="1454">
                  <c:v>35</c:v>
                </c:pt>
                <c:pt idx="1455">
                  <c:v>24</c:v>
                </c:pt>
                <c:pt idx="1456">
                  <c:v>375</c:v>
                </c:pt>
                <c:pt idx="1457">
                  <c:v>172</c:v>
                </c:pt>
                <c:pt idx="1458">
                  <c:v>9</c:v>
                </c:pt>
                <c:pt idx="1459">
                  <c:v>54</c:v>
                </c:pt>
                <c:pt idx="1460">
                  <c:v>792</c:v>
                </c:pt>
                <c:pt idx="1461">
                  <c:v>722</c:v>
                </c:pt>
                <c:pt idx="1462">
                  <c:v>10</c:v>
                </c:pt>
                <c:pt idx="1463">
                  <c:v>459</c:v>
                </c:pt>
                <c:pt idx="1464">
                  <c:v>55</c:v>
                </c:pt>
                <c:pt idx="1465">
                  <c:v>496</c:v>
                </c:pt>
                <c:pt idx="1466">
                  <c:v>2</c:v>
                </c:pt>
                <c:pt idx="1467">
                  <c:v>48</c:v>
                </c:pt>
                <c:pt idx="1468">
                  <c:v>505</c:v>
                </c:pt>
                <c:pt idx="1469">
                  <c:v>344</c:v>
                </c:pt>
                <c:pt idx="1470">
                  <c:v>39</c:v>
                </c:pt>
                <c:pt idx="1471">
                  <c:v>199</c:v>
                </c:pt>
                <c:pt idx="1472">
                  <c:v>12</c:v>
                </c:pt>
                <c:pt idx="1473">
                  <c:v>908</c:v>
                </c:pt>
                <c:pt idx="1474">
                  <c:v>736</c:v>
                </c:pt>
                <c:pt idx="1475">
                  <c:v>79</c:v>
                </c:pt>
                <c:pt idx="1476">
                  <c:v>260</c:v>
                </c:pt>
                <c:pt idx="1477">
                  <c:v>81</c:v>
                </c:pt>
                <c:pt idx="1478">
                  <c:v>10</c:v>
                </c:pt>
                <c:pt idx="1479">
                  <c:v>13</c:v>
                </c:pt>
                <c:pt idx="1480">
                  <c:v>347</c:v>
                </c:pt>
                <c:pt idx="1481">
                  <c:v>5</c:v>
                </c:pt>
                <c:pt idx="1482">
                  <c:v>448</c:v>
                </c:pt>
                <c:pt idx="1483">
                  <c:v>4</c:v>
                </c:pt>
                <c:pt idx="1484">
                  <c:v>570</c:v>
                </c:pt>
                <c:pt idx="1485">
                  <c:v>292</c:v>
                </c:pt>
                <c:pt idx="1486">
                  <c:v>23</c:v>
                </c:pt>
                <c:pt idx="1487">
                  <c:v>34</c:v>
                </c:pt>
                <c:pt idx="1488">
                  <c:v>21</c:v>
                </c:pt>
                <c:pt idx="1489">
                  <c:v>341</c:v>
                </c:pt>
                <c:pt idx="1490">
                  <c:v>336</c:v>
                </c:pt>
                <c:pt idx="1491">
                  <c:v>6</c:v>
                </c:pt>
                <c:pt idx="1492">
                  <c:v>161</c:v>
                </c:pt>
                <c:pt idx="1493">
                  <c:v>712</c:v>
                </c:pt>
                <c:pt idx="1494">
                  <c:v>25</c:v>
                </c:pt>
                <c:pt idx="1495">
                  <c:v>96</c:v>
                </c:pt>
                <c:pt idx="1496">
                  <c:v>297</c:v>
                </c:pt>
                <c:pt idx="1497">
                  <c:v>393</c:v>
                </c:pt>
                <c:pt idx="1498">
                  <c:v>797</c:v>
                </c:pt>
                <c:pt idx="1499">
                  <c:v>113</c:v>
                </c:pt>
                <c:pt idx="1500">
                  <c:v>17</c:v>
                </c:pt>
                <c:pt idx="1501">
                  <c:v>56</c:v>
                </c:pt>
                <c:pt idx="1502">
                  <c:v>342</c:v>
                </c:pt>
                <c:pt idx="1503">
                  <c:v>494</c:v>
                </c:pt>
                <c:pt idx="1504">
                  <c:v>216</c:v>
                </c:pt>
                <c:pt idx="1505">
                  <c:v>211</c:v>
                </c:pt>
                <c:pt idx="1506">
                  <c:v>11</c:v>
                </c:pt>
                <c:pt idx="1507">
                  <c:v>96</c:v>
                </c:pt>
                <c:pt idx="1508">
                  <c:v>8</c:v>
                </c:pt>
                <c:pt idx="1509">
                  <c:v>85</c:v>
                </c:pt>
                <c:pt idx="1510">
                  <c:v>111</c:v>
                </c:pt>
                <c:pt idx="1511">
                  <c:v>240</c:v>
                </c:pt>
                <c:pt idx="1512">
                  <c:v>1332</c:v>
                </c:pt>
                <c:pt idx="1513">
                  <c:v>64</c:v>
                </c:pt>
                <c:pt idx="1514">
                  <c:v>13</c:v>
                </c:pt>
                <c:pt idx="1515">
                  <c:v>958</c:v>
                </c:pt>
                <c:pt idx="1516">
                  <c:v>19</c:v>
                </c:pt>
                <c:pt idx="1517">
                  <c:v>520</c:v>
                </c:pt>
                <c:pt idx="1518">
                  <c:v>1000</c:v>
                </c:pt>
                <c:pt idx="1519">
                  <c:v>157</c:v>
                </c:pt>
                <c:pt idx="1520">
                  <c:v>39</c:v>
                </c:pt>
                <c:pt idx="1521">
                  <c:v>68</c:v>
                </c:pt>
                <c:pt idx="1522">
                  <c:v>928</c:v>
                </c:pt>
                <c:pt idx="1523">
                  <c:v>67</c:v>
                </c:pt>
                <c:pt idx="1524">
                  <c:v>420</c:v>
                </c:pt>
                <c:pt idx="1525">
                  <c:v>209</c:v>
                </c:pt>
                <c:pt idx="1526">
                  <c:v>77</c:v>
                </c:pt>
                <c:pt idx="1527">
                  <c:v>245</c:v>
                </c:pt>
                <c:pt idx="1528">
                  <c:v>1032</c:v>
                </c:pt>
                <c:pt idx="1529">
                  <c:v>22</c:v>
                </c:pt>
                <c:pt idx="1530">
                  <c:v>84</c:v>
                </c:pt>
                <c:pt idx="1531">
                  <c:v>5</c:v>
                </c:pt>
                <c:pt idx="1532">
                  <c:v>901</c:v>
                </c:pt>
                <c:pt idx="1533">
                  <c:v>6</c:v>
                </c:pt>
                <c:pt idx="1534">
                  <c:v>67</c:v>
                </c:pt>
                <c:pt idx="1535">
                  <c:v>99</c:v>
                </c:pt>
                <c:pt idx="1536">
                  <c:v>144</c:v>
                </c:pt>
                <c:pt idx="1537">
                  <c:v>143</c:v>
                </c:pt>
                <c:pt idx="1538">
                  <c:v>39</c:v>
                </c:pt>
                <c:pt idx="1539">
                  <c:v>11</c:v>
                </c:pt>
                <c:pt idx="1540">
                  <c:v>102</c:v>
                </c:pt>
                <c:pt idx="1541">
                  <c:v>1</c:v>
                </c:pt>
                <c:pt idx="1542">
                  <c:v>275</c:v>
                </c:pt>
                <c:pt idx="1543">
                  <c:v>166</c:v>
                </c:pt>
                <c:pt idx="1544">
                  <c:v>67</c:v>
                </c:pt>
                <c:pt idx="1545">
                  <c:v>5</c:v>
                </c:pt>
                <c:pt idx="1546">
                  <c:v>817</c:v>
                </c:pt>
                <c:pt idx="1547">
                  <c:v>30</c:v>
                </c:pt>
                <c:pt idx="1548">
                  <c:v>5</c:v>
                </c:pt>
                <c:pt idx="1549">
                  <c:v>562</c:v>
                </c:pt>
                <c:pt idx="1550">
                  <c:v>218</c:v>
                </c:pt>
                <c:pt idx="1551">
                  <c:v>15</c:v>
                </c:pt>
                <c:pt idx="1552">
                  <c:v>6</c:v>
                </c:pt>
                <c:pt idx="1553">
                  <c:v>554</c:v>
                </c:pt>
                <c:pt idx="1554">
                  <c:v>30</c:v>
                </c:pt>
                <c:pt idx="1555">
                  <c:v>152</c:v>
                </c:pt>
                <c:pt idx="1556">
                  <c:v>154</c:v>
                </c:pt>
                <c:pt idx="1557">
                  <c:v>350</c:v>
                </c:pt>
                <c:pt idx="1558">
                  <c:v>182</c:v>
                </c:pt>
                <c:pt idx="1559">
                  <c:v>244</c:v>
                </c:pt>
                <c:pt idx="1560">
                  <c:v>709</c:v>
                </c:pt>
                <c:pt idx="1561">
                  <c:v>173</c:v>
                </c:pt>
                <c:pt idx="1562">
                  <c:v>293</c:v>
                </c:pt>
                <c:pt idx="1563">
                  <c:v>471</c:v>
                </c:pt>
                <c:pt idx="1564">
                  <c:v>11</c:v>
                </c:pt>
                <c:pt idx="1565">
                  <c:v>350</c:v>
                </c:pt>
                <c:pt idx="1566">
                  <c:v>13</c:v>
                </c:pt>
                <c:pt idx="1567">
                  <c:v>68</c:v>
                </c:pt>
                <c:pt idx="1568">
                  <c:v>526</c:v>
                </c:pt>
                <c:pt idx="1569">
                  <c:v>6</c:v>
                </c:pt>
                <c:pt idx="1570">
                  <c:v>684</c:v>
                </c:pt>
                <c:pt idx="1571">
                  <c:v>12</c:v>
                </c:pt>
                <c:pt idx="1572">
                  <c:v>641</c:v>
                </c:pt>
                <c:pt idx="1573">
                  <c:v>233</c:v>
                </c:pt>
                <c:pt idx="1574">
                  <c:v>197</c:v>
                </c:pt>
                <c:pt idx="1575">
                  <c:v>98</c:v>
                </c:pt>
                <c:pt idx="1576">
                  <c:v>198</c:v>
                </c:pt>
                <c:pt idx="1577">
                  <c:v>68</c:v>
                </c:pt>
                <c:pt idx="1578">
                  <c:v>15</c:v>
                </c:pt>
                <c:pt idx="1579">
                  <c:v>940</c:v>
                </c:pt>
                <c:pt idx="1580">
                  <c:v>18</c:v>
                </c:pt>
                <c:pt idx="1581">
                  <c:v>224</c:v>
                </c:pt>
                <c:pt idx="1582">
                  <c:v>209</c:v>
                </c:pt>
                <c:pt idx="1583">
                  <c:v>161</c:v>
                </c:pt>
                <c:pt idx="1584">
                  <c:v>820</c:v>
                </c:pt>
                <c:pt idx="1585">
                  <c:v>179</c:v>
                </c:pt>
                <c:pt idx="1586">
                  <c:v>141</c:v>
                </c:pt>
                <c:pt idx="1587">
                  <c:v>967</c:v>
                </c:pt>
                <c:pt idx="1588">
                  <c:v>620</c:v>
                </c:pt>
                <c:pt idx="1589">
                  <c:v>6</c:v>
                </c:pt>
                <c:pt idx="1590">
                  <c:v>1245</c:v>
                </c:pt>
                <c:pt idx="1591">
                  <c:v>9</c:v>
                </c:pt>
                <c:pt idx="1592">
                  <c:v>8</c:v>
                </c:pt>
                <c:pt idx="1593">
                  <c:v>1285</c:v>
                </c:pt>
                <c:pt idx="1594">
                  <c:v>819</c:v>
                </c:pt>
                <c:pt idx="1595">
                  <c:v>101</c:v>
                </c:pt>
                <c:pt idx="1596">
                  <c:v>10</c:v>
                </c:pt>
                <c:pt idx="1597">
                  <c:v>350</c:v>
                </c:pt>
                <c:pt idx="1598">
                  <c:v>18</c:v>
                </c:pt>
                <c:pt idx="1599">
                  <c:v>24</c:v>
                </c:pt>
                <c:pt idx="1600">
                  <c:v>658</c:v>
                </c:pt>
                <c:pt idx="1601">
                  <c:v>734</c:v>
                </c:pt>
                <c:pt idx="1602">
                  <c:v>1285</c:v>
                </c:pt>
                <c:pt idx="1603">
                  <c:v>505</c:v>
                </c:pt>
                <c:pt idx="1604">
                  <c:v>400</c:v>
                </c:pt>
                <c:pt idx="1605">
                  <c:v>346</c:v>
                </c:pt>
                <c:pt idx="1606">
                  <c:v>9</c:v>
                </c:pt>
                <c:pt idx="1607">
                  <c:v>53</c:v>
                </c:pt>
                <c:pt idx="1608">
                  <c:v>1239</c:v>
                </c:pt>
                <c:pt idx="1609">
                  <c:v>46</c:v>
                </c:pt>
                <c:pt idx="1610">
                  <c:v>714</c:v>
                </c:pt>
                <c:pt idx="1611">
                  <c:v>22</c:v>
                </c:pt>
                <c:pt idx="1612">
                  <c:v>120</c:v>
                </c:pt>
                <c:pt idx="1613">
                  <c:v>1184</c:v>
                </c:pt>
                <c:pt idx="1614">
                  <c:v>31</c:v>
                </c:pt>
                <c:pt idx="1615">
                  <c:v>595</c:v>
                </c:pt>
                <c:pt idx="1616">
                  <c:v>199</c:v>
                </c:pt>
                <c:pt idx="1617">
                  <c:v>3</c:v>
                </c:pt>
                <c:pt idx="1618">
                  <c:v>5</c:v>
                </c:pt>
                <c:pt idx="1619">
                  <c:v>1</c:v>
                </c:pt>
                <c:pt idx="1620">
                  <c:v>48</c:v>
                </c:pt>
                <c:pt idx="1621">
                  <c:v>423</c:v>
                </c:pt>
                <c:pt idx="1622">
                  <c:v>572</c:v>
                </c:pt>
                <c:pt idx="1623">
                  <c:v>241</c:v>
                </c:pt>
                <c:pt idx="1624">
                  <c:v>565</c:v>
                </c:pt>
                <c:pt idx="1625">
                  <c:v>7</c:v>
                </c:pt>
                <c:pt idx="1626">
                  <c:v>10</c:v>
                </c:pt>
                <c:pt idx="1627">
                  <c:v>202</c:v>
                </c:pt>
                <c:pt idx="1628">
                  <c:v>30</c:v>
                </c:pt>
                <c:pt idx="1629">
                  <c:v>28</c:v>
                </c:pt>
                <c:pt idx="1630">
                  <c:v>285</c:v>
                </c:pt>
                <c:pt idx="1631">
                  <c:v>16</c:v>
                </c:pt>
                <c:pt idx="1632">
                  <c:v>117</c:v>
                </c:pt>
                <c:pt idx="1633">
                  <c:v>4</c:v>
                </c:pt>
                <c:pt idx="1634">
                  <c:v>1023</c:v>
                </c:pt>
                <c:pt idx="1635">
                  <c:v>34</c:v>
                </c:pt>
                <c:pt idx="1636">
                  <c:v>233</c:v>
                </c:pt>
                <c:pt idx="1637">
                  <c:v>51</c:v>
                </c:pt>
                <c:pt idx="1638">
                  <c:v>53</c:v>
                </c:pt>
                <c:pt idx="1639">
                  <c:v>482</c:v>
                </c:pt>
                <c:pt idx="1640">
                  <c:v>28</c:v>
                </c:pt>
                <c:pt idx="1641">
                  <c:v>318</c:v>
                </c:pt>
                <c:pt idx="1642">
                  <c:v>85</c:v>
                </c:pt>
                <c:pt idx="1643">
                  <c:v>6</c:v>
                </c:pt>
                <c:pt idx="1644">
                  <c:v>158</c:v>
                </c:pt>
                <c:pt idx="1645">
                  <c:v>22</c:v>
                </c:pt>
                <c:pt idx="1646">
                  <c:v>508</c:v>
                </c:pt>
                <c:pt idx="1647">
                  <c:v>1</c:v>
                </c:pt>
                <c:pt idx="1648">
                  <c:v>428</c:v>
                </c:pt>
                <c:pt idx="1649">
                  <c:v>14</c:v>
                </c:pt>
                <c:pt idx="1650">
                  <c:v>352</c:v>
                </c:pt>
                <c:pt idx="1651">
                  <c:v>16</c:v>
                </c:pt>
                <c:pt idx="1652">
                  <c:v>863</c:v>
                </c:pt>
                <c:pt idx="1653">
                  <c:v>98</c:v>
                </c:pt>
                <c:pt idx="1654">
                  <c:v>40</c:v>
                </c:pt>
                <c:pt idx="1655">
                  <c:v>897</c:v>
                </c:pt>
                <c:pt idx="1656">
                  <c:v>1</c:v>
                </c:pt>
                <c:pt idx="1657">
                  <c:v>557</c:v>
                </c:pt>
                <c:pt idx="1658">
                  <c:v>4</c:v>
                </c:pt>
                <c:pt idx="1659">
                  <c:v>594</c:v>
                </c:pt>
                <c:pt idx="1660">
                  <c:v>79</c:v>
                </c:pt>
                <c:pt idx="1661">
                  <c:v>15</c:v>
                </c:pt>
                <c:pt idx="1662">
                  <c:v>138</c:v>
                </c:pt>
                <c:pt idx="1663">
                  <c:v>111</c:v>
                </c:pt>
                <c:pt idx="1664">
                  <c:v>1478</c:v>
                </c:pt>
                <c:pt idx="1665">
                  <c:v>1</c:v>
                </c:pt>
                <c:pt idx="1666">
                  <c:v>378</c:v>
                </c:pt>
                <c:pt idx="1667">
                  <c:v>3</c:v>
                </c:pt>
                <c:pt idx="1668">
                  <c:v>1</c:v>
                </c:pt>
                <c:pt idx="1669">
                  <c:v>447</c:v>
                </c:pt>
                <c:pt idx="1670">
                  <c:v>134</c:v>
                </c:pt>
                <c:pt idx="1671">
                  <c:v>980</c:v>
                </c:pt>
                <c:pt idx="1672">
                  <c:v>18</c:v>
                </c:pt>
                <c:pt idx="1673">
                  <c:v>329</c:v>
                </c:pt>
                <c:pt idx="1674">
                  <c:v>135</c:v>
                </c:pt>
                <c:pt idx="1675">
                  <c:v>56</c:v>
                </c:pt>
                <c:pt idx="1676">
                  <c:v>6</c:v>
                </c:pt>
                <c:pt idx="1677">
                  <c:v>7</c:v>
                </c:pt>
                <c:pt idx="1678">
                  <c:v>7</c:v>
                </c:pt>
                <c:pt idx="1679">
                  <c:v>556</c:v>
                </c:pt>
                <c:pt idx="1680">
                  <c:v>9</c:v>
                </c:pt>
                <c:pt idx="1681">
                  <c:v>454</c:v>
                </c:pt>
                <c:pt idx="1682">
                  <c:v>734</c:v>
                </c:pt>
                <c:pt idx="1683">
                  <c:v>9</c:v>
                </c:pt>
                <c:pt idx="1684">
                  <c:v>6</c:v>
                </c:pt>
                <c:pt idx="1685">
                  <c:v>14</c:v>
                </c:pt>
                <c:pt idx="1686">
                  <c:v>1</c:v>
                </c:pt>
                <c:pt idx="1687">
                  <c:v>20</c:v>
                </c:pt>
                <c:pt idx="1688">
                  <c:v>5</c:v>
                </c:pt>
                <c:pt idx="1689">
                  <c:v>284</c:v>
                </c:pt>
                <c:pt idx="1690">
                  <c:v>795</c:v>
                </c:pt>
                <c:pt idx="1691">
                  <c:v>350</c:v>
                </c:pt>
                <c:pt idx="1692">
                  <c:v>8</c:v>
                </c:pt>
                <c:pt idx="1693">
                  <c:v>24</c:v>
                </c:pt>
                <c:pt idx="1694">
                  <c:v>40</c:v>
                </c:pt>
                <c:pt idx="1695">
                  <c:v>239</c:v>
                </c:pt>
                <c:pt idx="1696">
                  <c:v>615</c:v>
                </c:pt>
                <c:pt idx="1697">
                  <c:v>526</c:v>
                </c:pt>
                <c:pt idx="1698">
                  <c:v>8</c:v>
                </c:pt>
                <c:pt idx="1699">
                  <c:v>1296</c:v>
                </c:pt>
                <c:pt idx="1700">
                  <c:v>30</c:v>
                </c:pt>
                <c:pt idx="1701">
                  <c:v>11</c:v>
                </c:pt>
                <c:pt idx="1702">
                  <c:v>351</c:v>
                </c:pt>
                <c:pt idx="1703">
                  <c:v>127</c:v>
                </c:pt>
                <c:pt idx="1704">
                  <c:v>5</c:v>
                </c:pt>
                <c:pt idx="1705">
                  <c:v>604</c:v>
                </c:pt>
                <c:pt idx="1706">
                  <c:v>376</c:v>
                </c:pt>
                <c:pt idx="1707">
                  <c:v>201</c:v>
                </c:pt>
                <c:pt idx="1708">
                  <c:v>112</c:v>
                </c:pt>
                <c:pt idx="1709">
                  <c:v>55</c:v>
                </c:pt>
                <c:pt idx="1710">
                  <c:v>421</c:v>
                </c:pt>
                <c:pt idx="1711">
                  <c:v>412</c:v>
                </c:pt>
                <c:pt idx="1712">
                  <c:v>48</c:v>
                </c:pt>
                <c:pt idx="1713">
                  <c:v>245</c:v>
                </c:pt>
                <c:pt idx="1714">
                  <c:v>9</c:v>
                </c:pt>
                <c:pt idx="1715">
                  <c:v>183</c:v>
                </c:pt>
                <c:pt idx="1716">
                  <c:v>15</c:v>
                </c:pt>
                <c:pt idx="1717">
                  <c:v>19</c:v>
                </c:pt>
                <c:pt idx="1718">
                  <c:v>252</c:v>
                </c:pt>
                <c:pt idx="1719">
                  <c:v>5</c:v>
                </c:pt>
                <c:pt idx="1720">
                  <c:v>84</c:v>
                </c:pt>
                <c:pt idx="1721">
                  <c:v>750</c:v>
                </c:pt>
                <c:pt idx="1722">
                  <c:v>11</c:v>
                </c:pt>
                <c:pt idx="1723">
                  <c:v>244</c:v>
                </c:pt>
                <c:pt idx="1724">
                  <c:v>5</c:v>
                </c:pt>
                <c:pt idx="1725">
                  <c:v>121</c:v>
                </c:pt>
                <c:pt idx="1726">
                  <c:v>399</c:v>
                </c:pt>
                <c:pt idx="1727">
                  <c:v>90</c:v>
                </c:pt>
                <c:pt idx="1728">
                  <c:v>7</c:v>
                </c:pt>
                <c:pt idx="1729">
                  <c:v>9</c:v>
                </c:pt>
                <c:pt idx="1730">
                  <c:v>565</c:v>
                </c:pt>
                <c:pt idx="1731">
                  <c:v>1149</c:v>
                </c:pt>
                <c:pt idx="1732">
                  <c:v>32</c:v>
                </c:pt>
                <c:pt idx="1733">
                  <c:v>556</c:v>
                </c:pt>
                <c:pt idx="1734">
                  <c:v>11</c:v>
                </c:pt>
                <c:pt idx="1735">
                  <c:v>77</c:v>
                </c:pt>
                <c:pt idx="1736">
                  <c:v>587</c:v>
                </c:pt>
                <c:pt idx="1737">
                  <c:v>1298</c:v>
                </c:pt>
                <c:pt idx="1738">
                  <c:v>29</c:v>
                </c:pt>
                <c:pt idx="1739">
                  <c:v>800</c:v>
                </c:pt>
                <c:pt idx="1740">
                  <c:v>20</c:v>
                </c:pt>
                <c:pt idx="1741">
                  <c:v>14</c:v>
                </c:pt>
                <c:pt idx="1742">
                  <c:v>482</c:v>
                </c:pt>
                <c:pt idx="1743">
                  <c:v>280</c:v>
                </c:pt>
                <c:pt idx="1744">
                  <c:v>39</c:v>
                </c:pt>
                <c:pt idx="1745">
                  <c:v>56</c:v>
                </c:pt>
                <c:pt idx="1746">
                  <c:v>378</c:v>
                </c:pt>
                <c:pt idx="1747">
                  <c:v>296</c:v>
                </c:pt>
                <c:pt idx="1748">
                  <c:v>301</c:v>
                </c:pt>
                <c:pt idx="1749">
                  <c:v>35</c:v>
                </c:pt>
                <c:pt idx="1750">
                  <c:v>70</c:v>
                </c:pt>
                <c:pt idx="1751">
                  <c:v>437</c:v>
                </c:pt>
                <c:pt idx="1752">
                  <c:v>283</c:v>
                </c:pt>
                <c:pt idx="1753">
                  <c:v>12</c:v>
                </c:pt>
                <c:pt idx="1754">
                  <c:v>230</c:v>
                </c:pt>
                <c:pt idx="1755">
                  <c:v>37</c:v>
                </c:pt>
                <c:pt idx="1756">
                  <c:v>15</c:v>
                </c:pt>
                <c:pt idx="1757">
                  <c:v>387</c:v>
                </c:pt>
                <c:pt idx="1758">
                  <c:v>516</c:v>
                </c:pt>
                <c:pt idx="1759">
                  <c:v>864</c:v>
                </c:pt>
                <c:pt idx="1760">
                  <c:v>75</c:v>
                </c:pt>
                <c:pt idx="1761">
                  <c:v>132</c:v>
                </c:pt>
                <c:pt idx="1762">
                  <c:v>155</c:v>
                </c:pt>
                <c:pt idx="1763">
                  <c:v>347</c:v>
                </c:pt>
                <c:pt idx="1764">
                  <c:v>392</c:v>
                </c:pt>
                <c:pt idx="1765">
                  <c:v>217</c:v>
                </c:pt>
                <c:pt idx="1766">
                  <c:v>194</c:v>
                </c:pt>
                <c:pt idx="1767">
                  <c:v>201</c:v>
                </c:pt>
                <c:pt idx="1768">
                  <c:v>9</c:v>
                </c:pt>
                <c:pt idx="1769">
                  <c:v>448</c:v>
                </c:pt>
                <c:pt idx="1770">
                  <c:v>514</c:v>
                </c:pt>
                <c:pt idx="1771">
                  <c:v>512</c:v>
                </c:pt>
                <c:pt idx="1772">
                  <c:v>812</c:v>
                </c:pt>
                <c:pt idx="1773">
                  <c:v>960</c:v>
                </c:pt>
                <c:pt idx="1774">
                  <c:v>26</c:v>
                </c:pt>
                <c:pt idx="1775">
                  <c:v>382</c:v>
                </c:pt>
                <c:pt idx="1776">
                  <c:v>171</c:v>
                </c:pt>
                <c:pt idx="1777">
                  <c:v>397</c:v>
                </c:pt>
                <c:pt idx="1778">
                  <c:v>27</c:v>
                </c:pt>
                <c:pt idx="1779">
                  <c:v>35</c:v>
                </c:pt>
                <c:pt idx="1780">
                  <c:v>480</c:v>
                </c:pt>
                <c:pt idx="1781">
                  <c:v>26</c:v>
                </c:pt>
                <c:pt idx="1782">
                  <c:v>548</c:v>
                </c:pt>
                <c:pt idx="1783">
                  <c:v>371</c:v>
                </c:pt>
                <c:pt idx="1784">
                  <c:v>14</c:v>
                </c:pt>
                <c:pt idx="1785">
                  <c:v>1</c:v>
                </c:pt>
                <c:pt idx="1786">
                  <c:v>806</c:v>
                </c:pt>
                <c:pt idx="1787">
                  <c:v>230</c:v>
                </c:pt>
                <c:pt idx="1788">
                  <c:v>968</c:v>
                </c:pt>
                <c:pt idx="1789">
                  <c:v>39</c:v>
                </c:pt>
                <c:pt idx="1790">
                  <c:v>707</c:v>
                </c:pt>
                <c:pt idx="1791">
                  <c:v>1060</c:v>
                </c:pt>
                <c:pt idx="1792">
                  <c:v>823</c:v>
                </c:pt>
                <c:pt idx="1793">
                  <c:v>155</c:v>
                </c:pt>
                <c:pt idx="1794">
                  <c:v>38</c:v>
                </c:pt>
                <c:pt idx="1795">
                  <c:v>4</c:v>
                </c:pt>
                <c:pt idx="1796">
                  <c:v>313</c:v>
                </c:pt>
                <c:pt idx="1797">
                  <c:v>244</c:v>
                </c:pt>
                <c:pt idx="1798">
                  <c:v>208</c:v>
                </c:pt>
                <c:pt idx="1799">
                  <c:v>747</c:v>
                </c:pt>
                <c:pt idx="1800">
                  <c:v>1218</c:v>
                </c:pt>
                <c:pt idx="1801">
                  <c:v>13</c:v>
                </c:pt>
                <c:pt idx="1802">
                  <c:v>51</c:v>
                </c:pt>
                <c:pt idx="1803">
                  <c:v>604</c:v>
                </c:pt>
                <c:pt idx="1804">
                  <c:v>52</c:v>
                </c:pt>
                <c:pt idx="1805">
                  <c:v>418</c:v>
                </c:pt>
                <c:pt idx="1806">
                  <c:v>387</c:v>
                </c:pt>
                <c:pt idx="1807">
                  <c:v>465</c:v>
                </c:pt>
                <c:pt idx="1808">
                  <c:v>452</c:v>
                </c:pt>
                <c:pt idx="1809">
                  <c:v>32</c:v>
                </c:pt>
                <c:pt idx="1810">
                  <c:v>371</c:v>
                </c:pt>
                <c:pt idx="1811">
                  <c:v>491</c:v>
                </c:pt>
                <c:pt idx="1812">
                  <c:v>829</c:v>
                </c:pt>
                <c:pt idx="1813">
                  <c:v>1205</c:v>
                </c:pt>
                <c:pt idx="1814">
                  <c:v>4</c:v>
                </c:pt>
                <c:pt idx="1815">
                  <c:v>179</c:v>
                </c:pt>
                <c:pt idx="1816">
                  <c:v>378</c:v>
                </c:pt>
                <c:pt idx="1817">
                  <c:v>23</c:v>
                </c:pt>
                <c:pt idx="1818">
                  <c:v>576</c:v>
                </c:pt>
                <c:pt idx="1819">
                  <c:v>825</c:v>
                </c:pt>
                <c:pt idx="1820">
                  <c:v>7</c:v>
                </c:pt>
                <c:pt idx="1821">
                  <c:v>92</c:v>
                </c:pt>
                <c:pt idx="1822">
                  <c:v>458</c:v>
                </c:pt>
                <c:pt idx="1823">
                  <c:v>836</c:v>
                </c:pt>
                <c:pt idx="1824">
                  <c:v>171</c:v>
                </c:pt>
                <c:pt idx="1825">
                  <c:v>493</c:v>
                </c:pt>
                <c:pt idx="1826">
                  <c:v>1349</c:v>
                </c:pt>
                <c:pt idx="1827">
                  <c:v>20</c:v>
                </c:pt>
                <c:pt idx="1828">
                  <c:v>423</c:v>
                </c:pt>
                <c:pt idx="1829">
                  <c:v>925</c:v>
                </c:pt>
                <c:pt idx="1830">
                  <c:v>525</c:v>
                </c:pt>
                <c:pt idx="1831">
                  <c:v>8</c:v>
                </c:pt>
                <c:pt idx="1832">
                  <c:v>620</c:v>
                </c:pt>
                <c:pt idx="1833">
                  <c:v>407</c:v>
                </c:pt>
                <c:pt idx="1834">
                  <c:v>29</c:v>
                </c:pt>
                <c:pt idx="1835">
                  <c:v>8</c:v>
                </c:pt>
                <c:pt idx="1836">
                  <c:v>324</c:v>
                </c:pt>
                <c:pt idx="1837">
                  <c:v>1252</c:v>
                </c:pt>
                <c:pt idx="1838">
                  <c:v>12</c:v>
                </c:pt>
                <c:pt idx="1839">
                  <c:v>311</c:v>
                </c:pt>
                <c:pt idx="1840">
                  <c:v>398</c:v>
                </c:pt>
                <c:pt idx="1841">
                  <c:v>2</c:v>
                </c:pt>
                <c:pt idx="1842">
                  <c:v>520</c:v>
                </c:pt>
                <c:pt idx="1843">
                  <c:v>512</c:v>
                </c:pt>
                <c:pt idx="1844">
                  <c:v>31</c:v>
                </c:pt>
                <c:pt idx="1845">
                  <c:v>693</c:v>
                </c:pt>
                <c:pt idx="1846">
                  <c:v>515</c:v>
                </c:pt>
                <c:pt idx="1847">
                  <c:v>86</c:v>
                </c:pt>
                <c:pt idx="1848">
                  <c:v>492</c:v>
                </c:pt>
                <c:pt idx="1849">
                  <c:v>1048</c:v>
                </c:pt>
                <c:pt idx="1850">
                  <c:v>688</c:v>
                </c:pt>
                <c:pt idx="1851">
                  <c:v>562</c:v>
                </c:pt>
                <c:pt idx="1852">
                  <c:v>328</c:v>
                </c:pt>
                <c:pt idx="1853">
                  <c:v>328</c:v>
                </c:pt>
                <c:pt idx="1854">
                  <c:v>274</c:v>
                </c:pt>
                <c:pt idx="1855">
                  <c:v>4</c:v>
                </c:pt>
                <c:pt idx="1856">
                  <c:v>9</c:v>
                </c:pt>
                <c:pt idx="1857">
                  <c:v>630</c:v>
                </c:pt>
                <c:pt idx="1858">
                  <c:v>84</c:v>
                </c:pt>
                <c:pt idx="1859">
                  <c:v>36</c:v>
                </c:pt>
                <c:pt idx="1860">
                  <c:v>13</c:v>
                </c:pt>
                <c:pt idx="1861">
                  <c:v>691</c:v>
                </c:pt>
                <c:pt idx="1862">
                  <c:v>9</c:v>
                </c:pt>
                <c:pt idx="1863">
                  <c:v>415</c:v>
                </c:pt>
                <c:pt idx="1864">
                  <c:v>811</c:v>
                </c:pt>
                <c:pt idx="1865">
                  <c:v>30</c:v>
                </c:pt>
                <c:pt idx="1866">
                  <c:v>931</c:v>
                </c:pt>
                <c:pt idx="1867">
                  <c:v>3</c:v>
                </c:pt>
                <c:pt idx="1868">
                  <c:v>384</c:v>
                </c:pt>
                <c:pt idx="1869">
                  <c:v>91</c:v>
                </c:pt>
                <c:pt idx="1870">
                  <c:v>9</c:v>
                </c:pt>
                <c:pt idx="1871">
                  <c:v>290</c:v>
                </c:pt>
                <c:pt idx="1872">
                  <c:v>102</c:v>
                </c:pt>
                <c:pt idx="1873">
                  <c:v>14</c:v>
                </c:pt>
                <c:pt idx="1874">
                  <c:v>840</c:v>
                </c:pt>
                <c:pt idx="1875">
                  <c:v>358</c:v>
                </c:pt>
                <c:pt idx="1876">
                  <c:v>1279</c:v>
                </c:pt>
                <c:pt idx="1877">
                  <c:v>221</c:v>
                </c:pt>
                <c:pt idx="1878">
                  <c:v>39</c:v>
                </c:pt>
                <c:pt idx="1879">
                  <c:v>179</c:v>
                </c:pt>
                <c:pt idx="1880">
                  <c:v>261</c:v>
                </c:pt>
                <c:pt idx="1881">
                  <c:v>620</c:v>
                </c:pt>
                <c:pt idx="1882">
                  <c:v>5</c:v>
                </c:pt>
                <c:pt idx="1883">
                  <c:v>559</c:v>
                </c:pt>
                <c:pt idx="1884">
                  <c:v>5</c:v>
                </c:pt>
                <c:pt idx="1885">
                  <c:v>3</c:v>
                </c:pt>
                <c:pt idx="1886">
                  <c:v>0</c:v>
                </c:pt>
                <c:pt idx="1887">
                  <c:v>944</c:v>
                </c:pt>
                <c:pt idx="1888">
                  <c:v>856</c:v>
                </c:pt>
                <c:pt idx="1889">
                  <c:v>86</c:v>
                </c:pt>
                <c:pt idx="1890">
                  <c:v>53</c:v>
                </c:pt>
                <c:pt idx="1891">
                  <c:v>332</c:v>
                </c:pt>
                <c:pt idx="1892">
                  <c:v>11</c:v>
                </c:pt>
                <c:pt idx="1893">
                  <c:v>539</c:v>
                </c:pt>
                <c:pt idx="1894">
                  <c:v>365</c:v>
                </c:pt>
                <c:pt idx="1895">
                  <c:v>236</c:v>
                </c:pt>
                <c:pt idx="1896">
                  <c:v>882</c:v>
                </c:pt>
                <c:pt idx="1897">
                  <c:v>1</c:v>
                </c:pt>
                <c:pt idx="1898">
                  <c:v>0</c:v>
                </c:pt>
                <c:pt idx="1899">
                  <c:v>603</c:v>
                </c:pt>
                <c:pt idx="1900">
                  <c:v>66</c:v>
                </c:pt>
                <c:pt idx="1901">
                  <c:v>920</c:v>
                </c:pt>
                <c:pt idx="1902">
                  <c:v>153</c:v>
                </c:pt>
                <c:pt idx="1903">
                  <c:v>27</c:v>
                </c:pt>
                <c:pt idx="1904">
                  <c:v>267</c:v>
                </c:pt>
                <c:pt idx="1905">
                  <c:v>4</c:v>
                </c:pt>
                <c:pt idx="1906">
                  <c:v>14</c:v>
                </c:pt>
                <c:pt idx="1907">
                  <c:v>8</c:v>
                </c:pt>
                <c:pt idx="1908">
                  <c:v>184</c:v>
                </c:pt>
                <c:pt idx="1909">
                  <c:v>335</c:v>
                </c:pt>
                <c:pt idx="1910">
                  <c:v>357</c:v>
                </c:pt>
                <c:pt idx="1911">
                  <c:v>32</c:v>
                </c:pt>
                <c:pt idx="1912">
                  <c:v>77</c:v>
                </c:pt>
                <c:pt idx="1913">
                  <c:v>62</c:v>
                </c:pt>
                <c:pt idx="1914">
                  <c:v>1103</c:v>
                </c:pt>
                <c:pt idx="1915">
                  <c:v>708</c:v>
                </c:pt>
                <c:pt idx="1916">
                  <c:v>530</c:v>
                </c:pt>
                <c:pt idx="1917">
                  <c:v>8</c:v>
                </c:pt>
                <c:pt idx="1918">
                  <c:v>4</c:v>
                </c:pt>
                <c:pt idx="1919">
                  <c:v>189</c:v>
                </c:pt>
                <c:pt idx="1920">
                  <c:v>1</c:v>
                </c:pt>
                <c:pt idx="1921">
                  <c:v>53</c:v>
                </c:pt>
                <c:pt idx="1922">
                  <c:v>65</c:v>
                </c:pt>
                <c:pt idx="1923">
                  <c:v>62</c:v>
                </c:pt>
                <c:pt idx="1924">
                  <c:v>1449</c:v>
                </c:pt>
                <c:pt idx="1925">
                  <c:v>731</c:v>
                </c:pt>
                <c:pt idx="1926">
                  <c:v>997</c:v>
                </c:pt>
                <c:pt idx="1927">
                  <c:v>953</c:v>
                </c:pt>
                <c:pt idx="1928">
                  <c:v>104</c:v>
                </c:pt>
                <c:pt idx="1929">
                  <c:v>465</c:v>
                </c:pt>
                <c:pt idx="1930">
                  <c:v>912</c:v>
                </c:pt>
                <c:pt idx="1931">
                  <c:v>228</c:v>
                </c:pt>
                <c:pt idx="1932">
                  <c:v>866</c:v>
                </c:pt>
                <c:pt idx="1933">
                  <c:v>320</c:v>
                </c:pt>
                <c:pt idx="1934">
                  <c:v>853</c:v>
                </c:pt>
                <c:pt idx="1935">
                  <c:v>899</c:v>
                </c:pt>
                <c:pt idx="1936">
                  <c:v>22</c:v>
                </c:pt>
                <c:pt idx="1937">
                  <c:v>313</c:v>
                </c:pt>
                <c:pt idx="1938">
                  <c:v>3</c:v>
                </c:pt>
                <c:pt idx="1939">
                  <c:v>899</c:v>
                </c:pt>
                <c:pt idx="1940">
                  <c:v>159</c:v>
                </c:pt>
                <c:pt idx="1941">
                  <c:v>1</c:v>
                </c:pt>
                <c:pt idx="1942">
                  <c:v>458</c:v>
                </c:pt>
                <c:pt idx="1943">
                  <c:v>336</c:v>
                </c:pt>
                <c:pt idx="1944">
                  <c:v>135</c:v>
                </c:pt>
                <c:pt idx="1945">
                  <c:v>742</c:v>
                </c:pt>
                <c:pt idx="1946">
                  <c:v>3</c:v>
                </c:pt>
                <c:pt idx="1947">
                  <c:v>34</c:v>
                </c:pt>
                <c:pt idx="1948">
                  <c:v>68</c:v>
                </c:pt>
                <c:pt idx="1949">
                  <c:v>127</c:v>
                </c:pt>
                <c:pt idx="1950">
                  <c:v>606</c:v>
                </c:pt>
                <c:pt idx="1951">
                  <c:v>5</c:v>
                </c:pt>
                <c:pt idx="1952">
                  <c:v>187</c:v>
                </c:pt>
                <c:pt idx="1953">
                  <c:v>519</c:v>
                </c:pt>
                <c:pt idx="1954">
                  <c:v>382</c:v>
                </c:pt>
                <c:pt idx="1955">
                  <c:v>598</c:v>
                </c:pt>
                <c:pt idx="1956">
                  <c:v>368</c:v>
                </c:pt>
                <c:pt idx="1957">
                  <c:v>69</c:v>
                </c:pt>
                <c:pt idx="1958">
                  <c:v>642</c:v>
                </c:pt>
                <c:pt idx="1959">
                  <c:v>0</c:v>
                </c:pt>
                <c:pt idx="1960">
                  <c:v>162</c:v>
                </c:pt>
                <c:pt idx="1961">
                  <c:v>160</c:v>
                </c:pt>
                <c:pt idx="1962">
                  <c:v>42</c:v>
                </c:pt>
                <c:pt idx="1963">
                  <c:v>397</c:v>
                </c:pt>
                <c:pt idx="1964">
                  <c:v>38</c:v>
                </c:pt>
                <c:pt idx="1965">
                  <c:v>370</c:v>
                </c:pt>
                <c:pt idx="1966">
                  <c:v>15</c:v>
                </c:pt>
                <c:pt idx="1967">
                  <c:v>321</c:v>
                </c:pt>
                <c:pt idx="1968">
                  <c:v>349</c:v>
                </c:pt>
                <c:pt idx="1969">
                  <c:v>16</c:v>
                </c:pt>
                <c:pt idx="1970">
                  <c:v>553</c:v>
                </c:pt>
                <c:pt idx="1971">
                  <c:v>610</c:v>
                </c:pt>
                <c:pt idx="1972">
                  <c:v>5</c:v>
                </c:pt>
                <c:pt idx="1973">
                  <c:v>100</c:v>
                </c:pt>
                <c:pt idx="1974">
                  <c:v>12</c:v>
                </c:pt>
                <c:pt idx="1975">
                  <c:v>20</c:v>
                </c:pt>
                <c:pt idx="1976">
                  <c:v>3</c:v>
                </c:pt>
                <c:pt idx="1977">
                  <c:v>2</c:v>
                </c:pt>
                <c:pt idx="1978">
                  <c:v>375</c:v>
                </c:pt>
                <c:pt idx="1979">
                  <c:v>503</c:v>
                </c:pt>
                <c:pt idx="1980">
                  <c:v>724</c:v>
                </c:pt>
                <c:pt idx="1981">
                  <c:v>7</c:v>
                </c:pt>
                <c:pt idx="1982">
                  <c:v>4</c:v>
                </c:pt>
                <c:pt idx="1983">
                  <c:v>2</c:v>
                </c:pt>
                <c:pt idx="1984">
                  <c:v>3</c:v>
                </c:pt>
                <c:pt idx="1985">
                  <c:v>168</c:v>
                </c:pt>
                <c:pt idx="1986">
                  <c:v>520</c:v>
                </c:pt>
                <c:pt idx="1987">
                  <c:v>1073</c:v>
                </c:pt>
                <c:pt idx="1988">
                  <c:v>1001</c:v>
                </c:pt>
                <c:pt idx="1989">
                  <c:v>238</c:v>
                </c:pt>
                <c:pt idx="1990">
                  <c:v>395</c:v>
                </c:pt>
                <c:pt idx="1991">
                  <c:v>4</c:v>
                </c:pt>
                <c:pt idx="1992">
                  <c:v>116</c:v>
                </c:pt>
                <c:pt idx="1993">
                  <c:v>301</c:v>
                </c:pt>
                <c:pt idx="1994">
                  <c:v>620</c:v>
                </c:pt>
                <c:pt idx="1995">
                  <c:v>482</c:v>
                </c:pt>
                <c:pt idx="1996">
                  <c:v>1302</c:v>
                </c:pt>
                <c:pt idx="1997">
                  <c:v>1308</c:v>
                </c:pt>
                <c:pt idx="1998">
                  <c:v>7</c:v>
                </c:pt>
                <c:pt idx="1999">
                  <c:v>372</c:v>
                </c:pt>
                <c:pt idx="2000">
                  <c:v>297</c:v>
                </c:pt>
                <c:pt idx="2001">
                  <c:v>25</c:v>
                </c:pt>
                <c:pt idx="2002">
                  <c:v>464</c:v>
                </c:pt>
                <c:pt idx="2003">
                  <c:v>317</c:v>
                </c:pt>
                <c:pt idx="2004">
                  <c:v>215</c:v>
                </c:pt>
                <c:pt idx="2005">
                  <c:v>89</c:v>
                </c:pt>
                <c:pt idx="2006">
                  <c:v>440</c:v>
                </c:pt>
                <c:pt idx="2007">
                  <c:v>31</c:v>
                </c:pt>
                <c:pt idx="2008">
                  <c:v>712</c:v>
                </c:pt>
                <c:pt idx="2009">
                  <c:v>1017</c:v>
                </c:pt>
                <c:pt idx="2010">
                  <c:v>456</c:v>
                </c:pt>
                <c:pt idx="2011">
                  <c:v>18</c:v>
                </c:pt>
                <c:pt idx="2012">
                  <c:v>159</c:v>
                </c:pt>
                <c:pt idx="2013">
                  <c:v>531</c:v>
                </c:pt>
                <c:pt idx="2014">
                  <c:v>212</c:v>
                </c:pt>
                <c:pt idx="2015">
                  <c:v>11</c:v>
                </c:pt>
                <c:pt idx="2016">
                  <c:v>5</c:v>
                </c:pt>
                <c:pt idx="2017">
                  <c:v>65</c:v>
                </c:pt>
                <c:pt idx="2018">
                  <c:v>6</c:v>
                </c:pt>
                <c:pt idx="2019">
                  <c:v>174</c:v>
                </c:pt>
                <c:pt idx="2020">
                  <c:v>16</c:v>
                </c:pt>
                <c:pt idx="2021">
                  <c:v>997</c:v>
                </c:pt>
                <c:pt idx="2022">
                  <c:v>0</c:v>
                </c:pt>
                <c:pt idx="2023">
                  <c:v>56</c:v>
                </c:pt>
                <c:pt idx="2024">
                  <c:v>160</c:v>
                </c:pt>
                <c:pt idx="2025">
                  <c:v>1</c:v>
                </c:pt>
                <c:pt idx="2026">
                  <c:v>27</c:v>
                </c:pt>
                <c:pt idx="2027">
                  <c:v>202</c:v>
                </c:pt>
                <c:pt idx="2028">
                  <c:v>8</c:v>
                </c:pt>
                <c:pt idx="2029">
                  <c:v>1</c:v>
                </c:pt>
                <c:pt idx="2030">
                  <c:v>11</c:v>
                </c:pt>
                <c:pt idx="2031">
                  <c:v>36</c:v>
                </c:pt>
                <c:pt idx="2032">
                  <c:v>180</c:v>
                </c:pt>
                <c:pt idx="2033">
                  <c:v>318</c:v>
                </c:pt>
                <c:pt idx="2034">
                  <c:v>389</c:v>
                </c:pt>
                <c:pt idx="2035">
                  <c:v>6</c:v>
                </c:pt>
                <c:pt idx="2036">
                  <c:v>369</c:v>
                </c:pt>
                <c:pt idx="2037">
                  <c:v>16</c:v>
                </c:pt>
                <c:pt idx="2038">
                  <c:v>159</c:v>
                </c:pt>
                <c:pt idx="2039">
                  <c:v>847</c:v>
                </c:pt>
                <c:pt idx="2040">
                  <c:v>1090</c:v>
                </c:pt>
                <c:pt idx="2041">
                  <c:v>205</c:v>
                </c:pt>
                <c:pt idx="2042">
                  <c:v>161</c:v>
                </c:pt>
                <c:pt idx="2043">
                  <c:v>75</c:v>
                </c:pt>
                <c:pt idx="2044">
                  <c:v>68</c:v>
                </c:pt>
                <c:pt idx="2045">
                  <c:v>605</c:v>
                </c:pt>
                <c:pt idx="2046">
                  <c:v>33</c:v>
                </c:pt>
                <c:pt idx="2047">
                  <c:v>50</c:v>
                </c:pt>
                <c:pt idx="2048">
                  <c:v>29</c:v>
                </c:pt>
                <c:pt idx="2049">
                  <c:v>0</c:v>
                </c:pt>
                <c:pt idx="2050">
                  <c:v>170</c:v>
                </c:pt>
                <c:pt idx="2051">
                  <c:v>327</c:v>
                </c:pt>
                <c:pt idx="2052">
                  <c:v>40</c:v>
                </c:pt>
                <c:pt idx="2053">
                  <c:v>14</c:v>
                </c:pt>
                <c:pt idx="2054">
                  <c:v>295</c:v>
                </c:pt>
                <c:pt idx="2055">
                  <c:v>6</c:v>
                </c:pt>
                <c:pt idx="2056">
                  <c:v>675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25</c:v>
                </c:pt>
                <c:pt idx="2061">
                  <c:v>2</c:v>
                </c:pt>
                <c:pt idx="2062">
                  <c:v>274</c:v>
                </c:pt>
                <c:pt idx="2063">
                  <c:v>95</c:v>
                </c:pt>
                <c:pt idx="2064">
                  <c:v>265</c:v>
                </c:pt>
                <c:pt idx="2065">
                  <c:v>1126</c:v>
                </c:pt>
                <c:pt idx="2066">
                  <c:v>2</c:v>
                </c:pt>
                <c:pt idx="2067">
                  <c:v>184</c:v>
                </c:pt>
                <c:pt idx="2068">
                  <c:v>172</c:v>
                </c:pt>
                <c:pt idx="2069">
                  <c:v>9</c:v>
                </c:pt>
                <c:pt idx="2070">
                  <c:v>24</c:v>
                </c:pt>
                <c:pt idx="2071">
                  <c:v>519</c:v>
                </c:pt>
                <c:pt idx="2072">
                  <c:v>40</c:v>
                </c:pt>
                <c:pt idx="2073">
                  <c:v>158</c:v>
                </c:pt>
                <c:pt idx="2074">
                  <c:v>187</c:v>
                </c:pt>
                <c:pt idx="2075">
                  <c:v>134</c:v>
                </c:pt>
                <c:pt idx="2076">
                  <c:v>71</c:v>
                </c:pt>
                <c:pt idx="2077">
                  <c:v>483</c:v>
                </c:pt>
                <c:pt idx="2078">
                  <c:v>749</c:v>
                </c:pt>
                <c:pt idx="2079">
                  <c:v>476</c:v>
                </c:pt>
                <c:pt idx="2080">
                  <c:v>693</c:v>
                </c:pt>
                <c:pt idx="2081">
                  <c:v>100</c:v>
                </c:pt>
                <c:pt idx="2082">
                  <c:v>2</c:v>
                </c:pt>
                <c:pt idx="2083">
                  <c:v>19</c:v>
                </c:pt>
                <c:pt idx="2084">
                  <c:v>741</c:v>
                </c:pt>
                <c:pt idx="2085">
                  <c:v>691</c:v>
                </c:pt>
                <c:pt idx="2086">
                  <c:v>51</c:v>
                </c:pt>
                <c:pt idx="2087">
                  <c:v>438</c:v>
                </c:pt>
                <c:pt idx="2088">
                  <c:v>63</c:v>
                </c:pt>
                <c:pt idx="2089">
                  <c:v>386</c:v>
                </c:pt>
                <c:pt idx="2090">
                  <c:v>10</c:v>
                </c:pt>
                <c:pt idx="2091">
                  <c:v>431</c:v>
                </c:pt>
                <c:pt idx="2092">
                  <c:v>26</c:v>
                </c:pt>
                <c:pt idx="2093">
                  <c:v>29</c:v>
                </c:pt>
                <c:pt idx="2094">
                  <c:v>283</c:v>
                </c:pt>
                <c:pt idx="2095">
                  <c:v>70</c:v>
                </c:pt>
                <c:pt idx="2096">
                  <c:v>173</c:v>
                </c:pt>
                <c:pt idx="2097">
                  <c:v>16</c:v>
                </c:pt>
                <c:pt idx="2098">
                  <c:v>620</c:v>
                </c:pt>
                <c:pt idx="2099">
                  <c:v>125</c:v>
                </c:pt>
                <c:pt idx="2100">
                  <c:v>281</c:v>
                </c:pt>
                <c:pt idx="2101">
                  <c:v>180</c:v>
                </c:pt>
                <c:pt idx="2102">
                  <c:v>225</c:v>
                </c:pt>
                <c:pt idx="2103">
                  <c:v>794</c:v>
                </c:pt>
                <c:pt idx="2104">
                  <c:v>63</c:v>
                </c:pt>
                <c:pt idx="2105">
                  <c:v>2</c:v>
                </c:pt>
                <c:pt idx="2106">
                  <c:v>12</c:v>
                </c:pt>
                <c:pt idx="2107">
                  <c:v>29</c:v>
                </c:pt>
                <c:pt idx="2108">
                  <c:v>71</c:v>
                </c:pt>
                <c:pt idx="2109">
                  <c:v>26</c:v>
                </c:pt>
                <c:pt idx="2110">
                  <c:v>8</c:v>
                </c:pt>
                <c:pt idx="2111">
                  <c:v>770</c:v>
                </c:pt>
                <c:pt idx="2112">
                  <c:v>28</c:v>
                </c:pt>
                <c:pt idx="2113">
                  <c:v>25</c:v>
                </c:pt>
                <c:pt idx="2114">
                  <c:v>90</c:v>
                </c:pt>
                <c:pt idx="2115">
                  <c:v>24</c:v>
                </c:pt>
                <c:pt idx="2116">
                  <c:v>87</c:v>
                </c:pt>
                <c:pt idx="2117">
                  <c:v>6</c:v>
                </c:pt>
                <c:pt idx="2118">
                  <c:v>10</c:v>
                </c:pt>
                <c:pt idx="2119">
                  <c:v>124</c:v>
                </c:pt>
                <c:pt idx="2120">
                  <c:v>398</c:v>
                </c:pt>
                <c:pt idx="2121">
                  <c:v>240</c:v>
                </c:pt>
                <c:pt idx="2122">
                  <c:v>2</c:v>
                </c:pt>
                <c:pt idx="2123">
                  <c:v>349</c:v>
                </c:pt>
                <c:pt idx="2124">
                  <c:v>400</c:v>
                </c:pt>
                <c:pt idx="2125">
                  <c:v>277</c:v>
                </c:pt>
                <c:pt idx="2126">
                  <c:v>760</c:v>
                </c:pt>
                <c:pt idx="2127">
                  <c:v>909</c:v>
                </c:pt>
                <c:pt idx="2128">
                  <c:v>145</c:v>
                </c:pt>
                <c:pt idx="2129">
                  <c:v>653</c:v>
                </c:pt>
                <c:pt idx="2130">
                  <c:v>45</c:v>
                </c:pt>
                <c:pt idx="2131">
                  <c:v>129</c:v>
                </c:pt>
                <c:pt idx="2132">
                  <c:v>15</c:v>
                </c:pt>
                <c:pt idx="2133">
                  <c:v>11</c:v>
                </c:pt>
                <c:pt idx="2134">
                  <c:v>46</c:v>
                </c:pt>
                <c:pt idx="2135">
                  <c:v>713</c:v>
                </c:pt>
                <c:pt idx="2136">
                  <c:v>185</c:v>
                </c:pt>
                <c:pt idx="2137">
                  <c:v>57</c:v>
                </c:pt>
                <c:pt idx="2138">
                  <c:v>404</c:v>
                </c:pt>
                <c:pt idx="2139">
                  <c:v>10</c:v>
                </c:pt>
                <c:pt idx="2140">
                  <c:v>5</c:v>
                </c:pt>
                <c:pt idx="2141">
                  <c:v>217</c:v>
                </c:pt>
                <c:pt idx="2142">
                  <c:v>293</c:v>
                </c:pt>
                <c:pt idx="2143">
                  <c:v>1181</c:v>
                </c:pt>
                <c:pt idx="2144">
                  <c:v>14</c:v>
                </c:pt>
                <c:pt idx="2145">
                  <c:v>522</c:v>
                </c:pt>
                <c:pt idx="2146">
                  <c:v>40</c:v>
                </c:pt>
                <c:pt idx="2147">
                  <c:v>172</c:v>
                </c:pt>
                <c:pt idx="2148">
                  <c:v>532</c:v>
                </c:pt>
                <c:pt idx="2149">
                  <c:v>73</c:v>
                </c:pt>
                <c:pt idx="2150">
                  <c:v>6</c:v>
                </c:pt>
                <c:pt idx="2151">
                  <c:v>4</c:v>
                </c:pt>
                <c:pt idx="2152">
                  <c:v>397</c:v>
                </c:pt>
                <c:pt idx="2153">
                  <c:v>760</c:v>
                </c:pt>
                <c:pt idx="2154">
                  <c:v>247</c:v>
                </c:pt>
                <c:pt idx="2155">
                  <c:v>15</c:v>
                </c:pt>
                <c:pt idx="2156">
                  <c:v>24</c:v>
                </c:pt>
                <c:pt idx="2157">
                  <c:v>42</c:v>
                </c:pt>
                <c:pt idx="2158">
                  <c:v>9</c:v>
                </c:pt>
                <c:pt idx="2159">
                  <c:v>19</c:v>
                </c:pt>
                <c:pt idx="2160">
                  <c:v>47</c:v>
                </c:pt>
                <c:pt idx="2161">
                  <c:v>37</c:v>
                </c:pt>
                <c:pt idx="2162">
                  <c:v>303</c:v>
                </c:pt>
                <c:pt idx="2163">
                  <c:v>182</c:v>
                </c:pt>
                <c:pt idx="2164">
                  <c:v>6</c:v>
                </c:pt>
                <c:pt idx="2165">
                  <c:v>88</c:v>
                </c:pt>
                <c:pt idx="2166">
                  <c:v>288</c:v>
                </c:pt>
                <c:pt idx="2167">
                  <c:v>790</c:v>
                </c:pt>
                <c:pt idx="2168">
                  <c:v>2</c:v>
                </c:pt>
                <c:pt idx="2169">
                  <c:v>6</c:v>
                </c:pt>
                <c:pt idx="2170">
                  <c:v>226</c:v>
                </c:pt>
                <c:pt idx="2171">
                  <c:v>327</c:v>
                </c:pt>
                <c:pt idx="2172">
                  <c:v>29</c:v>
                </c:pt>
                <c:pt idx="2173">
                  <c:v>234</c:v>
                </c:pt>
                <c:pt idx="2174">
                  <c:v>31</c:v>
                </c:pt>
                <c:pt idx="2175">
                  <c:v>355</c:v>
                </c:pt>
                <c:pt idx="2176">
                  <c:v>179</c:v>
                </c:pt>
                <c:pt idx="2177">
                  <c:v>344</c:v>
                </c:pt>
                <c:pt idx="2178">
                  <c:v>709</c:v>
                </c:pt>
                <c:pt idx="2179">
                  <c:v>1103</c:v>
                </c:pt>
                <c:pt idx="2180">
                  <c:v>407</c:v>
                </c:pt>
                <c:pt idx="2181">
                  <c:v>273</c:v>
                </c:pt>
                <c:pt idx="2182">
                  <c:v>757</c:v>
                </c:pt>
                <c:pt idx="2183">
                  <c:v>194</c:v>
                </c:pt>
                <c:pt idx="2184">
                  <c:v>269</c:v>
                </c:pt>
                <c:pt idx="2185">
                  <c:v>992</c:v>
                </c:pt>
                <c:pt idx="2186">
                  <c:v>3</c:v>
                </c:pt>
                <c:pt idx="2187">
                  <c:v>4</c:v>
                </c:pt>
                <c:pt idx="2188">
                  <c:v>255</c:v>
                </c:pt>
                <c:pt idx="2189">
                  <c:v>315</c:v>
                </c:pt>
                <c:pt idx="2190">
                  <c:v>597</c:v>
                </c:pt>
                <c:pt idx="2191">
                  <c:v>1092</c:v>
                </c:pt>
                <c:pt idx="2192">
                  <c:v>279</c:v>
                </c:pt>
                <c:pt idx="2193">
                  <c:v>416</c:v>
                </c:pt>
                <c:pt idx="2194">
                  <c:v>983</c:v>
                </c:pt>
                <c:pt idx="2195">
                  <c:v>33</c:v>
                </c:pt>
                <c:pt idx="2196">
                  <c:v>266</c:v>
                </c:pt>
                <c:pt idx="2197">
                  <c:v>173</c:v>
                </c:pt>
                <c:pt idx="2198">
                  <c:v>625</c:v>
                </c:pt>
                <c:pt idx="2199">
                  <c:v>434</c:v>
                </c:pt>
                <c:pt idx="2200">
                  <c:v>304</c:v>
                </c:pt>
                <c:pt idx="2201">
                  <c:v>454</c:v>
                </c:pt>
                <c:pt idx="2202">
                  <c:v>650</c:v>
                </c:pt>
                <c:pt idx="2203">
                  <c:v>16</c:v>
                </c:pt>
                <c:pt idx="2204">
                  <c:v>2</c:v>
                </c:pt>
                <c:pt idx="2205">
                  <c:v>8</c:v>
                </c:pt>
                <c:pt idx="2206">
                  <c:v>26</c:v>
                </c:pt>
                <c:pt idx="2207">
                  <c:v>19</c:v>
                </c:pt>
                <c:pt idx="2208">
                  <c:v>336</c:v>
                </c:pt>
                <c:pt idx="2209">
                  <c:v>65</c:v>
                </c:pt>
                <c:pt idx="2210">
                  <c:v>9</c:v>
                </c:pt>
                <c:pt idx="2211">
                  <c:v>26</c:v>
                </c:pt>
                <c:pt idx="2212">
                  <c:v>82</c:v>
                </c:pt>
                <c:pt idx="2213">
                  <c:v>492</c:v>
                </c:pt>
                <c:pt idx="2214">
                  <c:v>546</c:v>
                </c:pt>
                <c:pt idx="2215">
                  <c:v>450</c:v>
                </c:pt>
                <c:pt idx="2216">
                  <c:v>494</c:v>
                </c:pt>
                <c:pt idx="2217">
                  <c:v>183</c:v>
                </c:pt>
                <c:pt idx="2218">
                  <c:v>738</c:v>
                </c:pt>
                <c:pt idx="2219">
                  <c:v>1</c:v>
                </c:pt>
                <c:pt idx="2220">
                  <c:v>1396</c:v>
                </c:pt>
                <c:pt idx="2221">
                  <c:v>7</c:v>
                </c:pt>
                <c:pt idx="2222">
                  <c:v>12</c:v>
                </c:pt>
                <c:pt idx="2223">
                  <c:v>99</c:v>
                </c:pt>
                <c:pt idx="2224">
                  <c:v>51</c:v>
                </c:pt>
                <c:pt idx="2225">
                  <c:v>412</c:v>
                </c:pt>
                <c:pt idx="2226">
                  <c:v>2</c:v>
                </c:pt>
                <c:pt idx="2227">
                  <c:v>736</c:v>
                </c:pt>
                <c:pt idx="2228">
                  <c:v>25</c:v>
                </c:pt>
                <c:pt idx="2229">
                  <c:v>2</c:v>
                </c:pt>
                <c:pt idx="2230">
                  <c:v>322</c:v>
                </c:pt>
                <c:pt idx="2231">
                  <c:v>2</c:v>
                </c:pt>
                <c:pt idx="2232">
                  <c:v>229</c:v>
                </c:pt>
                <c:pt idx="2233">
                  <c:v>292</c:v>
                </c:pt>
                <c:pt idx="2234">
                  <c:v>376</c:v>
                </c:pt>
                <c:pt idx="2235">
                  <c:v>15</c:v>
                </c:pt>
                <c:pt idx="2236">
                  <c:v>2</c:v>
                </c:pt>
                <c:pt idx="2237">
                  <c:v>2</c:v>
                </c:pt>
                <c:pt idx="2238">
                  <c:v>15</c:v>
                </c:pt>
                <c:pt idx="2239">
                  <c:v>37</c:v>
                </c:pt>
              </c:numCache>
            </c:numRef>
          </c:xVal>
          <c:yVal>
            <c:numRef>
              <c:f>'Product Purchased'!$C$3:$C$2242</c:f>
              <c:numCache>
                <c:formatCode>"$"#,##0</c:formatCode>
                <c:ptCount val="2240"/>
                <c:pt idx="0">
                  <c:v>10</c:v>
                </c:pt>
                <c:pt idx="1">
                  <c:v>5</c:v>
                </c:pt>
                <c:pt idx="2">
                  <c:v>0</c:v>
                </c:pt>
                <c:pt idx="3">
                  <c:v>0</c:v>
                </c:pt>
                <c:pt idx="4">
                  <c:v>47</c:v>
                </c:pt>
                <c:pt idx="5">
                  <c:v>12</c:v>
                </c:pt>
                <c:pt idx="6">
                  <c:v>2</c:v>
                </c:pt>
                <c:pt idx="7">
                  <c:v>2</c:v>
                </c:pt>
                <c:pt idx="8">
                  <c:v>35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11</c:v>
                </c:pt>
                <c:pt idx="16">
                  <c:v>0</c:v>
                </c:pt>
                <c:pt idx="17">
                  <c:v>7</c:v>
                </c:pt>
                <c:pt idx="18">
                  <c:v>9</c:v>
                </c:pt>
                <c:pt idx="19">
                  <c:v>7</c:v>
                </c:pt>
                <c:pt idx="20">
                  <c:v>0</c:v>
                </c:pt>
                <c:pt idx="21">
                  <c:v>11</c:v>
                </c:pt>
                <c:pt idx="22">
                  <c:v>35</c:v>
                </c:pt>
                <c:pt idx="23">
                  <c:v>7</c:v>
                </c:pt>
                <c:pt idx="24">
                  <c:v>0</c:v>
                </c:pt>
                <c:pt idx="25">
                  <c:v>53</c:v>
                </c:pt>
                <c:pt idx="26">
                  <c:v>3</c:v>
                </c:pt>
                <c:pt idx="27">
                  <c:v>53</c:v>
                </c:pt>
                <c:pt idx="28">
                  <c:v>0</c:v>
                </c:pt>
                <c:pt idx="29">
                  <c:v>80</c:v>
                </c:pt>
                <c:pt idx="30">
                  <c:v>38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17</c:v>
                </c:pt>
                <c:pt idx="36">
                  <c:v>3</c:v>
                </c:pt>
                <c:pt idx="37">
                  <c:v>194</c:v>
                </c:pt>
                <c:pt idx="38">
                  <c:v>20</c:v>
                </c:pt>
                <c:pt idx="39">
                  <c:v>0</c:v>
                </c:pt>
                <c:pt idx="40">
                  <c:v>14</c:v>
                </c:pt>
                <c:pt idx="41">
                  <c:v>3</c:v>
                </c:pt>
                <c:pt idx="42">
                  <c:v>0</c:v>
                </c:pt>
                <c:pt idx="43">
                  <c:v>83</c:v>
                </c:pt>
                <c:pt idx="44">
                  <c:v>2</c:v>
                </c:pt>
                <c:pt idx="45">
                  <c:v>23</c:v>
                </c:pt>
                <c:pt idx="46">
                  <c:v>47</c:v>
                </c:pt>
                <c:pt idx="47">
                  <c:v>31</c:v>
                </c:pt>
                <c:pt idx="48">
                  <c:v>9</c:v>
                </c:pt>
                <c:pt idx="49">
                  <c:v>10</c:v>
                </c:pt>
                <c:pt idx="50">
                  <c:v>133</c:v>
                </c:pt>
                <c:pt idx="51">
                  <c:v>4</c:v>
                </c:pt>
                <c:pt idx="52">
                  <c:v>0</c:v>
                </c:pt>
                <c:pt idx="53">
                  <c:v>12</c:v>
                </c:pt>
                <c:pt idx="54">
                  <c:v>19</c:v>
                </c:pt>
                <c:pt idx="55">
                  <c:v>30</c:v>
                </c:pt>
                <c:pt idx="56">
                  <c:v>0</c:v>
                </c:pt>
                <c:pt idx="57">
                  <c:v>0</c:v>
                </c:pt>
                <c:pt idx="58">
                  <c:v>3</c:v>
                </c:pt>
                <c:pt idx="59">
                  <c:v>11</c:v>
                </c:pt>
                <c:pt idx="60">
                  <c:v>74</c:v>
                </c:pt>
                <c:pt idx="61">
                  <c:v>70</c:v>
                </c:pt>
                <c:pt idx="62">
                  <c:v>3</c:v>
                </c:pt>
                <c:pt idx="63">
                  <c:v>21</c:v>
                </c:pt>
                <c:pt idx="64">
                  <c:v>5</c:v>
                </c:pt>
                <c:pt idx="65">
                  <c:v>61</c:v>
                </c:pt>
                <c:pt idx="66">
                  <c:v>1</c:v>
                </c:pt>
                <c:pt idx="67">
                  <c:v>6</c:v>
                </c:pt>
                <c:pt idx="68">
                  <c:v>2</c:v>
                </c:pt>
                <c:pt idx="69">
                  <c:v>0</c:v>
                </c:pt>
                <c:pt idx="70">
                  <c:v>35</c:v>
                </c:pt>
                <c:pt idx="71">
                  <c:v>27</c:v>
                </c:pt>
                <c:pt idx="72">
                  <c:v>14</c:v>
                </c:pt>
                <c:pt idx="73">
                  <c:v>1</c:v>
                </c:pt>
                <c:pt idx="74">
                  <c:v>90</c:v>
                </c:pt>
                <c:pt idx="75">
                  <c:v>65</c:v>
                </c:pt>
                <c:pt idx="76">
                  <c:v>56</c:v>
                </c:pt>
                <c:pt idx="77">
                  <c:v>112</c:v>
                </c:pt>
                <c:pt idx="78">
                  <c:v>48</c:v>
                </c:pt>
                <c:pt idx="79">
                  <c:v>16</c:v>
                </c:pt>
                <c:pt idx="80">
                  <c:v>0</c:v>
                </c:pt>
                <c:pt idx="81">
                  <c:v>64</c:v>
                </c:pt>
                <c:pt idx="82">
                  <c:v>5</c:v>
                </c:pt>
                <c:pt idx="83">
                  <c:v>142</c:v>
                </c:pt>
                <c:pt idx="84">
                  <c:v>85</c:v>
                </c:pt>
                <c:pt idx="85">
                  <c:v>15</c:v>
                </c:pt>
                <c:pt idx="86">
                  <c:v>0</c:v>
                </c:pt>
                <c:pt idx="87">
                  <c:v>0</c:v>
                </c:pt>
                <c:pt idx="88">
                  <c:v>32</c:v>
                </c:pt>
                <c:pt idx="89">
                  <c:v>9</c:v>
                </c:pt>
                <c:pt idx="90">
                  <c:v>11</c:v>
                </c:pt>
                <c:pt idx="91">
                  <c:v>86</c:v>
                </c:pt>
                <c:pt idx="92">
                  <c:v>14</c:v>
                </c:pt>
                <c:pt idx="93">
                  <c:v>61</c:v>
                </c:pt>
                <c:pt idx="94">
                  <c:v>137</c:v>
                </c:pt>
                <c:pt idx="95">
                  <c:v>3</c:v>
                </c:pt>
                <c:pt idx="96">
                  <c:v>0</c:v>
                </c:pt>
                <c:pt idx="97">
                  <c:v>43</c:v>
                </c:pt>
                <c:pt idx="98">
                  <c:v>1</c:v>
                </c:pt>
                <c:pt idx="99">
                  <c:v>3</c:v>
                </c:pt>
                <c:pt idx="100">
                  <c:v>77</c:v>
                </c:pt>
                <c:pt idx="101">
                  <c:v>0</c:v>
                </c:pt>
                <c:pt idx="102">
                  <c:v>23</c:v>
                </c:pt>
                <c:pt idx="103">
                  <c:v>38</c:v>
                </c:pt>
                <c:pt idx="104">
                  <c:v>14</c:v>
                </c:pt>
                <c:pt idx="105">
                  <c:v>23</c:v>
                </c:pt>
                <c:pt idx="106">
                  <c:v>9</c:v>
                </c:pt>
                <c:pt idx="107">
                  <c:v>61</c:v>
                </c:pt>
                <c:pt idx="108">
                  <c:v>131</c:v>
                </c:pt>
                <c:pt idx="109">
                  <c:v>8</c:v>
                </c:pt>
                <c:pt idx="110">
                  <c:v>129</c:v>
                </c:pt>
                <c:pt idx="111">
                  <c:v>36</c:v>
                </c:pt>
                <c:pt idx="112">
                  <c:v>1</c:v>
                </c:pt>
                <c:pt idx="113">
                  <c:v>66</c:v>
                </c:pt>
                <c:pt idx="114">
                  <c:v>35</c:v>
                </c:pt>
                <c:pt idx="115">
                  <c:v>1</c:v>
                </c:pt>
                <c:pt idx="116">
                  <c:v>29</c:v>
                </c:pt>
                <c:pt idx="117">
                  <c:v>4</c:v>
                </c:pt>
                <c:pt idx="118">
                  <c:v>36</c:v>
                </c:pt>
                <c:pt idx="119">
                  <c:v>7</c:v>
                </c:pt>
                <c:pt idx="120">
                  <c:v>4</c:v>
                </c:pt>
                <c:pt idx="121">
                  <c:v>2</c:v>
                </c:pt>
                <c:pt idx="122">
                  <c:v>5</c:v>
                </c:pt>
                <c:pt idx="123">
                  <c:v>80</c:v>
                </c:pt>
                <c:pt idx="124">
                  <c:v>0</c:v>
                </c:pt>
                <c:pt idx="125">
                  <c:v>3</c:v>
                </c:pt>
                <c:pt idx="126">
                  <c:v>2</c:v>
                </c:pt>
                <c:pt idx="127">
                  <c:v>0</c:v>
                </c:pt>
                <c:pt idx="128">
                  <c:v>4</c:v>
                </c:pt>
                <c:pt idx="129">
                  <c:v>2</c:v>
                </c:pt>
                <c:pt idx="130">
                  <c:v>59</c:v>
                </c:pt>
                <c:pt idx="131">
                  <c:v>21</c:v>
                </c:pt>
                <c:pt idx="132">
                  <c:v>61</c:v>
                </c:pt>
                <c:pt idx="133">
                  <c:v>20</c:v>
                </c:pt>
                <c:pt idx="134">
                  <c:v>15</c:v>
                </c:pt>
                <c:pt idx="135">
                  <c:v>0</c:v>
                </c:pt>
                <c:pt idx="136">
                  <c:v>3</c:v>
                </c:pt>
                <c:pt idx="137">
                  <c:v>86</c:v>
                </c:pt>
                <c:pt idx="138">
                  <c:v>13</c:v>
                </c:pt>
                <c:pt idx="139">
                  <c:v>7</c:v>
                </c:pt>
                <c:pt idx="140">
                  <c:v>7</c:v>
                </c:pt>
                <c:pt idx="141">
                  <c:v>21</c:v>
                </c:pt>
                <c:pt idx="142">
                  <c:v>9</c:v>
                </c:pt>
                <c:pt idx="143">
                  <c:v>4</c:v>
                </c:pt>
                <c:pt idx="144">
                  <c:v>3</c:v>
                </c:pt>
                <c:pt idx="145">
                  <c:v>44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2</c:v>
                </c:pt>
                <c:pt idx="150">
                  <c:v>81</c:v>
                </c:pt>
                <c:pt idx="151">
                  <c:v>124</c:v>
                </c:pt>
                <c:pt idx="152">
                  <c:v>61</c:v>
                </c:pt>
                <c:pt idx="153">
                  <c:v>48</c:v>
                </c:pt>
                <c:pt idx="154">
                  <c:v>14</c:v>
                </c:pt>
                <c:pt idx="155">
                  <c:v>0</c:v>
                </c:pt>
                <c:pt idx="156">
                  <c:v>6</c:v>
                </c:pt>
                <c:pt idx="157">
                  <c:v>4</c:v>
                </c:pt>
                <c:pt idx="158">
                  <c:v>0</c:v>
                </c:pt>
                <c:pt idx="159">
                  <c:v>48</c:v>
                </c:pt>
                <c:pt idx="160">
                  <c:v>28</c:v>
                </c:pt>
                <c:pt idx="161">
                  <c:v>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23</c:v>
                </c:pt>
                <c:pt idx="166">
                  <c:v>0</c:v>
                </c:pt>
                <c:pt idx="167">
                  <c:v>16</c:v>
                </c:pt>
                <c:pt idx="168">
                  <c:v>15</c:v>
                </c:pt>
                <c:pt idx="169">
                  <c:v>12</c:v>
                </c:pt>
                <c:pt idx="170">
                  <c:v>17</c:v>
                </c:pt>
                <c:pt idx="171">
                  <c:v>6</c:v>
                </c:pt>
                <c:pt idx="172">
                  <c:v>3</c:v>
                </c:pt>
                <c:pt idx="173">
                  <c:v>2</c:v>
                </c:pt>
                <c:pt idx="174">
                  <c:v>0</c:v>
                </c:pt>
                <c:pt idx="175">
                  <c:v>1</c:v>
                </c:pt>
                <c:pt idx="176">
                  <c:v>11</c:v>
                </c:pt>
                <c:pt idx="177">
                  <c:v>13</c:v>
                </c:pt>
                <c:pt idx="178">
                  <c:v>103</c:v>
                </c:pt>
                <c:pt idx="179">
                  <c:v>3</c:v>
                </c:pt>
                <c:pt idx="180">
                  <c:v>47</c:v>
                </c:pt>
                <c:pt idx="181">
                  <c:v>7</c:v>
                </c:pt>
                <c:pt idx="182">
                  <c:v>3</c:v>
                </c:pt>
                <c:pt idx="183">
                  <c:v>2</c:v>
                </c:pt>
                <c:pt idx="184">
                  <c:v>27</c:v>
                </c:pt>
                <c:pt idx="185">
                  <c:v>65</c:v>
                </c:pt>
                <c:pt idx="186">
                  <c:v>13</c:v>
                </c:pt>
                <c:pt idx="187">
                  <c:v>9</c:v>
                </c:pt>
                <c:pt idx="188">
                  <c:v>19</c:v>
                </c:pt>
                <c:pt idx="189">
                  <c:v>4</c:v>
                </c:pt>
                <c:pt idx="190">
                  <c:v>19</c:v>
                </c:pt>
                <c:pt idx="191">
                  <c:v>10</c:v>
                </c:pt>
                <c:pt idx="192">
                  <c:v>29</c:v>
                </c:pt>
                <c:pt idx="193">
                  <c:v>0</c:v>
                </c:pt>
                <c:pt idx="194">
                  <c:v>44</c:v>
                </c:pt>
                <c:pt idx="195">
                  <c:v>72</c:v>
                </c:pt>
                <c:pt idx="196">
                  <c:v>17</c:v>
                </c:pt>
                <c:pt idx="197">
                  <c:v>0</c:v>
                </c:pt>
                <c:pt idx="198">
                  <c:v>7</c:v>
                </c:pt>
                <c:pt idx="199">
                  <c:v>1</c:v>
                </c:pt>
                <c:pt idx="200">
                  <c:v>60</c:v>
                </c:pt>
                <c:pt idx="201">
                  <c:v>5</c:v>
                </c:pt>
                <c:pt idx="202">
                  <c:v>0</c:v>
                </c:pt>
                <c:pt idx="203">
                  <c:v>20</c:v>
                </c:pt>
                <c:pt idx="204">
                  <c:v>3</c:v>
                </c:pt>
                <c:pt idx="205">
                  <c:v>5</c:v>
                </c:pt>
                <c:pt idx="206">
                  <c:v>10</c:v>
                </c:pt>
                <c:pt idx="207">
                  <c:v>3</c:v>
                </c:pt>
                <c:pt idx="208">
                  <c:v>10</c:v>
                </c:pt>
                <c:pt idx="209">
                  <c:v>38</c:v>
                </c:pt>
                <c:pt idx="210">
                  <c:v>0</c:v>
                </c:pt>
                <c:pt idx="211">
                  <c:v>1</c:v>
                </c:pt>
                <c:pt idx="212">
                  <c:v>129</c:v>
                </c:pt>
                <c:pt idx="213">
                  <c:v>88</c:v>
                </c:pt>
                <c:pt idx="214">
                  <c:v>0</c:v>
                </c:pt>
                <c:pt idx="215">
                  <c:v>105</c:v>
                </c:pt>
                <c:pt idx="216">
                  <c:v>0</c:v>
                </c:pt>
                <c:pt idx="217">
                  <c:v>9</c:v>
                </c:pt>
                <c:pt idx="218">
                  <c:v>14</c:v>
                </c:pt>
                <c:pt idx="219">
                  <c:v>129</c:v>
                </c:pt>
                <c:pt idx="220">
                  <c:v>4</c:v>
                </c:pt>
                <c:pt idx="221">
                  <c:v>55</c:v>
                </c:pt>
                <c:pt idx="222">
                  <c:v>0</c:v>
                </c:pt>
                <c:pt idx="223">
                  <c:v>13</c:v>
                </c:pt>
                <c:pt idx="224">
                  <c:v>19</c:v>
                </c:pt>
                <c:pt idx="225">
                  <c:v>0</c:v>
                </c:pt>
                <c:pt idx="226">
                  <c:v>2</c:v>
                </c:pt>
                <c:pt idx="227">
                  <c:v>190</c:v>
                </c:pt>
                <c:pt idx="228">
                  <c:v>14</c:v>
                </c:pt>
                <c:pt idx="229">
                  <c:v>7</c:v>
                </c:pt>
                <c:pt idx="230">
                  <c:v>10</c:v>
                </c:pt>
                <c:pt idx="231">
                  <c:v>8</c:v>
                </c:pt>
                <c:pt idx="232">
                  <c:v>144</c:v>
                </c:pt>
                <c:pt idx="233">
                  <c:v>1</c:v>
                </c:pt>
                <c:pt idx="234">
                  <c:v>4</c:v>
                </c:pt>
                <c:pt idx="235">
                  <c:v>83</c:v>
                </c:pt>
                <c:pt idx="236">
                  <c:v>13</c:v>
                </c:pt>
                <c:pt idx="237">
                  <c:v>53</c:v>
                </c:pt>
                <c:pt idx="238">
                  <c:v>15</c:v>
                </c:pt>
                <c:pt idx="239">
                  <c:v>44</c:v>
                </c:pt>
                <c:pt idx="240">
                  <c:v>105</c:v>
                </c:pt>
                <c:pt idx="241">
                  <c:v>39</c:v>
                </c:pt>
                <c:pt idx="242">
                  <c:v>6</c:v>
                </c:pt>
                <c:pt idx="243">
                  <c:v>3</c:v>
                </c:pt>
                <c:pt idx="244">
                  <c:v>1</c:v>
                </c:pt>
                <c:pt idx="245">
                  <c:v>41</c:v>
                </c:pt>
                <c:pt idx="246">
                  <c:v>0</c:v>
                </c:pt>
                <c:pt idx="247">
                  <c:v>25</c:v>
                </c:pt>
                <c:pt idx="248">
                  <c:v>117</c:v>
                </c:pt>
                <c:pt idx="249">
                  <c:v>84</c:v>
                </c:pt>
                <c:pt idx="250">
                  <c:v>54</c:v>
                </c:pt>
                <c:pt idx="251">
                  <c:v>3</c:v>
                </c:pt>
                <c:pt idx="252">
                  <c:v>12</c:v>
                </c:pt>
                <c:pt idx="253">
                  <c:v>6</c:v>
                </c:pt>
                <c:pt idx="254">
                  <c:v>58</c:v>
                </c:pt>
                <c:pt idx="255">
                  <c:v>22</c:v>
                </c:pt>
                <c:pt idx="256">
                  <c:v>9</c:v>
                </c:pt>
                <c:pt idx="257">
                  <c:v>65</c:v>
                </c:pt>
                <c:pt idx="258">
                  <c:v>5</c:v>
                </c:pt>
                <c:pt idx="259">
                  <c:v>2</c:v>
                </c:pt>
                <c:pt idx="260">
                  <c:v>3</c:v>
                </c:pt>
                <c:pt idx="261">
                  <c:v>42</c:v>
                </c:pt>
                <c:pt idx="262">
                  <c:v>6</c:v>
                </c:pt>
                <c:pt idx="263">
                  <c:v>137</c:v>
                </c:pt>
                <c:pt idx="264">
                  <c:v>24</c:v>
                </c:pt>
                <c:pt idx="265">
                  <c:v>7</c:v>
                </c:pt>
                <c:pt idx="266">
                  <c:v>12</c:v>
                </c:pt>
                <c:pt idx="267">
                  <c:v>59</c:v>
                </c:pt>
                <c:pt idx="268">
                  <c:v>68</c:v>
                </c:pt>
                <c:pt idx="269">
                  <c:v>87</c:v>
                </c:pt>
                <c:pt idx="270">
                  <c:v>164</c:v>
                </c:pt>
                <c:pt idx="271">
                  <c:v>4</c:v>
                </c:pt>
                <c:pt idx="272">
                  <c:v>16</c:v>
                </c:pt>
                <c:pt idx="273">
                  <c:v>2</c:v>
                </c:pt>
                <c:pt idx="274">
                  <c:v>3</c:v>
                </c:pt>
                <c:pt idx="275">
                  <c:v>4</c:v>
                </c:pt>
                <c:pt idx="276">
                  <c:v>0</c:v>
                </c:pt>
                <c:pt idx="277">
                  <c:v>10</c:v>
                </c:pt>
                <c:pt idx="278">
                  <c:v>114</c:v>
                </c:pt>
                <c:pt idx="279">
                  <c:v>36</c:v>
                </c:pt>
                <c:pt idx="280">
                  <c:v>4</c:v>
                </c:pt>
                <c:pt idx="281">
                  <c:v>23</c:v>
                </c:pt>
                <c:pt idx="282">
                  <c:v>7</c:v>
                </c:pt>
                <c:pt idx="283">
                  <c:v>12</c:v>
                </c:pt>
                <c:pt idx="284">
                  <c:v>3</c:v>
                </c:pt>
                <c:pt idx="285">
                  <c:v>34</c:v>
                </c:pt>
                <c:pt idx="286">
                  <c:v>6</c:v>
                </c:pt>
                <c:pt idx="287">
                  <c:v>17</c:v>
                </c:pt>
                <c:pt idx="288">
                  <c:v>68</c:v>
                </c:pt>
                <c:pt idx="289">
                  <c:v>12</c:v>
                </c:pt>
                <c:pt idx="290">
                  <c:v>40</c:v>
                </c:pt>
                <c:pt idx="291">
                  <c:v>199</c:v>
                </c:pt>
                <c:pt idx="292">
                  <c:v>3</c:v>
                </c:pt>
                <c:pt idx="293">
                  <c:v>35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0</c:v>
                </c:pt>
                <c:pt idx="298">
                  <c:v>33</c:v>
                </c:pt>
                <c:pt idx="299">
                  <c:v>11</c:v>
                </c:pt>
                <c:pt idx="300">
                  <c:v>16</c:v>
                </c:pt>
                <c:pt idx="301">
                  <c:v>3</c:v>
                </c:pt>
                <c:pt idx="302">
                  <c:v>1</c:v>
                </c:pt>
                <c:pt idx="303">
                  <c:v>9</c:v>
                </c:pt>
                <c:pt idx="304">
                  <c:v>27</c:v>
                </c:pt>
                <c:pt idx="305">
                  <c:v>21</c:v>
                </c:pt>
                <c:pt idx="306">
                  <c:v>2</c:v>
                </c:pt>
                <c:pt idx="307">
                  <c:v>9</c:v>
                </c:pt>
                <c:pt idx="308">
                  <c:v>6</c:v>
                </c:pt>
                <c:pt idx="309">
                  <c:v>4</c:v>
                </c:pt>
                <c:pt idx="310">
                  <c:v>2</c:v>
                </c:pt>
                <c:pt idx="311">
                  <c:v>45</c:v>
                </c:pt>
                <c:pt idx="312">
                  <c:v>0</c:v>
                </c:pt>
                <c:pt idx="313">
                  <c:v>68</c:v>
                </c:pt>
                <c:pt idx="314">
                  <c:v>19</c:v>
                </c:pt>
                <c:pt idx="315">
                  <c:v>168</c:v>
                </c:pt>
                <c:pt idx="316">
                  <c:v>9</c:v>
                </c:pt>
                <c:pt idx="317">
                  <c:v>79</c:v>
                </c:pt>
                <c:pt idx="318">
                  <c:v>0</c:v>
                </c:pt>
                <c:pt idx="319">
                  <c:v>7</c:v>
                </c:pt>
                <c:pt idx="320">
                  <c:v>99</c:v>
                </c:pt>
                <c:pt idx="321">
                  <c:v>3</c:v>
                </c:pt>
                <c:pt idx="322">
                  <c:v>2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51</c:v>
                </c:pt>
                <c:pt idx="327">
                  <c:v>0</c:v>
                </c:pt>
                <c:pt idx="328">
                  <c:v>61</c:v>
                </c:pt>
                <c:pt idx="329">
                  <c:v>21</c:v>
                </c:pt>
                <c:pt idx="330">
                  <c:v>50</c:v>
                </c:pt>
                <c:pt idx="331">
                  <c:v>63</c:v>
                </c:pt>
                <c:pt idx="332">
                  <c:v>0</c:v>
                </c:pt>
                <c:pt idx="333">
                  <c:v>9</c:v>
                </c:pt>
                <c:pt idx="334">
                  <c:v>86</c:v>
                </c:pt>
                <c:pt idx="335">
                  <c:v>3</c:v>
                </c:pt>
                <c:pt idx="336">
                  <c:v>2</c:v>
                </c:pt>
                <c:pt idx="337">
                  <c:v>0</c:v>
                </c:pt>
                <c:pt idx="338">
                  <c:v>7</c:v>
                </c:pt>
                <c:pt idx="339">
                  <c:v>2</c:v>
                </c:pt>
                <c:pt idx="340">
                  <c:v>14</c:v>
                </c:pt>
                <c:pt idx="341">
                  <c:v>20</c:v>
                </c:pt>
                <c:pt idx="342">
                  <c:v>4</c:v>
                </c:pt>
                <c:pt idx="343">
                  <c:v>15</c:v>
                </c:pt>
                <c:pt idx="344">
                  <c:v>9</c:v>
                </c:pt>
                <c:pt idx="345">
                  <c:v>24</c:v>
                </c:pt>
                <c:pt idx="346">
                  <c:v>0</c:v>
                </c:pt>
                <c:pt idx="347">
                  <c:v>38</c:v>
                </c:pt>
                <c:pt idx="348">
                  <c:v>86</c:v>
                </c:pt>
                <c:pt idx="349">
                  <c:v>7</c:v>
                </c:pt>
                <c:pt idx="350">
                  <c:v>76</c:v>
                </c:pt>
                <c:pt idx="351">
                  <c:v>11</c:v>
                </c:pt>
                <c:pt idx="352">
                  <c:v>172</c:v>
                </c:pt>
                <c:pt idx="353">
                  <c:v>2</c:v>
                </c:pt>
                <c:pt idx="354">
                  <c:v>37</c:v>
                </c:pt>
                <c:pt idx="355">
                  <c:v>6</c:v>
                </c:pt>
                <c:pt idx="356">
                  <c:v>2</c:v>
                </c:pt>
                <c:pt idx="357">
                  <c:v>5</c:v>
                </c:pt>
                <c:pt idx="358">
                  <c:v>0</c:v>
                </c:pt>
                <c:pt idx="359">
                  <c:v>104</c:v>
                </c:pt>
                <c:pt idx="360">
                  <c:v>0</c:v>
                </c:pt>
                <c:pt idx="361">
                  <c:v>8</c:v>
                </c:pt>
                <c:pt idx="362">
                  <c:v>5</c:v>
                </c:pt>
                <c:pt idx="363">
                  <c:v>7</c:v>
                </c:pt>
                <c:pt idx="364">
                  <c:v>0</c:v>
                </c:pt>
                <c:pt idx="365">
                  <c:v>111</c:v>
                </c:pt>
                <c:pt idx="366">
                  <c:v>48</c:v>
                </c:pt>
                <c:pt idx="367">
                  <c:v>0</c:v>
                </c:pt>
                <c:pt idx="368">
                  <c:v>6</c:v>
                </c:pt>
                <c:pt idx="369">
                  <c:v>0</c:v>
                </c:pt>
                <c:pt idx="370">
                  <c:v>1</c:v>
                </c:pt>
                <c:pt idx="371">
                  <c:v>50</c:v>
                </c:pt>
                <c:pt idx="372">
                  <c:v>69</c:v>
                </c:pt>
                <c:pt idx="373">
                  <c:v>97</c:v>
                </c:pt>
                <c:pt idx="374">
                  <c:v>115</c:v>
                </c:pt>
                <c:pt idx="375">
                  <c:v>3</c:v>
                </c:pt>
                <c:pt idx="376">
                  <c:v>4</c:v>
                </c:pt>
                <c:pt idx="377">
                  <c:v>1</c:v>
                </c:pt>
                <c:pt idx="378">
                  <c:v>27</c:v>
                </c:pt>
                <c:pt idx="379">
                  <c:v>3</c:v>
                </c:pt>
                <c:pt idx="380">
                  <c:v>3</c:v>
                </c:pt>
                <c:pt idx="381">
                  <c:v>36</c:v>
                </c:pt>
                <c:pt idx="382">
                  <c:v>122</c:v>
                </c:pt>
                <c:pt idx="383">
                  <c:v>0</c:v>
                </c:pt>
                <c:pt idx="384">
                  <c:v>107</c:v>
                </c:pt>
                <c:pt idx="385">
                  <c:v>100</c:v>
                </c:pt>
                <c:pt idx="386">
                  <c:v>1</c:v>
                </c:pt>
                <c:pt idx="387">
                  <c:v>0</c:v>
                </c:pt>
                <c:pt idx="388">
                  <c:v>10</c:v>
                </c:pt>
                <c:pt idx="389">
                  <c:v>34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</c:v>
                </c:pt>
                <c:pt idx="394">
                  <c:v>6</c:v>
                </c:pt>
                <c:pt idx="395">
                  <c:v>51</c:v>
                </c:pt>
                <c:pt idx="396">
                  <c:v>54</c:v>
                </c:pt>
                <c:pt idx="397">
                  <c:v>3</c:v>
                </c:pt>
                <c:pt idx="398">
                  <c:v>23</c:v>
                </c:pt>
                <c:pt idx="399">
                  <c:v>76</c:v>
                </c:pt>
                <c:pt idx="400">
                  <c:v>11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10</c:v>
                </c:pt>
                <c:pt idx="405">
                  <c:v>10</c:v>
                </c:pt>
                <c:pt idx="406">
                  <c:v>26</c:v>
                </c:pt>
                <c:pt idx="407">
                  <c:v>15</c:v>
                </c:pt>
                <c:pt idx="408">
                  <c:v>0</c:v>
                </c:pt>
                <c:pt idx="409">
                  <c:v>6</c:v>
                </c:pt>
                <c:pt idx="410">
                  <c:v>71</c:v>
                </c:pt>
                <c:pt idx="411">
                  <c:v>22</c:v>
                </c:pt>
                <c:pt idx="412">
                  <c:v>0</c:v>
                </c:pt>
                <c:pt idx="413">
                  <c:v>75</c:v>
                </c:pt>
                <c:pt idx="414">
                  <c:v>61</c:v>
                </c:pt>
                <c:pt idx="415">
                  <c:v>3</c:v>
                </c:pt>
                <c:pt idx="416">
                  <c:v>89</c:v>
                </c:pt>
                <c:pt idx="417">
                  <c:v>5</c:v>
                </c:pt>
                <c:pt idx="418">
                  <c:v>1</c:v>
                </c:pt>
                <c:pt idx="419">
                  <c:v>63</c:v>
                </c:pt>
                <c:pt idx="420">
                  <c:v>28</c:v>
                </c:pt>
                <c:pt idx="421">
                  <c:v>0</c:v>
                </c:pt>
                <c:pt idx="422">
                  <c:v>0</c:v>
                </c:pt>
                <c:pt idx="423">
                  <c:v>8</c:v>
                </c:pt>
                <c:pt idx="424">
                  <c:v>34</c:v>
                </c:pt>
                <c:pt idx="425">
                  <c:v>1</c:v>
                </c:pt>
                <c:pt idx="426">
                  <c:v>6</c:v>
                </c:pt>
                <c:pt idx="427">
                  <c:v>1</c:v>
                </c:pt>
                <c:pt idx="428">
                  <c:v>16</c:v>
                </c:pt>
                <c:pt idx="429">
                  <c:v>61</c:v>
                </c:pt>
                <c:pt idx="430">
                  <c:v>142</c:v>
                </c:pt>
                <c:pt idx="431">
                  <c:v>2</c:v>
                </c:pt>
                <c:pt idx="432">
                  <c:v>1</c:v>
                </c:pt>
                <c:pt idx="433">
                  <c:v>33</c:v>
                </c:pt>
                <c:pt idx="434">
                  <c:v>120</c:v>
                </c:pt>
                <c:pt idx="435">
                  <c:v>47</c:v>
                </c:pt>
                <c:pt idx="436">
                  <c:v>2</c:v>
                </c:pt>
                <c:pt idx="437">
                  <c:v>2</c:v>
                </c:pt>
                <c:pt idx="438">
                  <c:v>12</c:v>
                </c:pt>
                <c:pt idx="439">
                  <c:v>0</c:v>
                </c:pt>
                <c:pt idx="440">
                  <c:v>120</c:v>
                </c:pt>
                <c:pt idx="441">
                  <c:v>0</c:v>
                </c:pt>
                <c:pt idx="442">
                  <c:v>4</c:v>
                </c:pt>
                <c:pt idx="443">
                  <c:v>1</c:v>
                </c:pt>
                <c:pt idx="444">
                  <c:v>5</c:v>
                </c:pt>
                <c:pt idx="445">
                  <c:v>16</c:v>
                </c:pt>
                <c:pt idx="446">
                  <c:v>17</c:v>
                </c:pt>
                <c:pt idx="447">
                  <c:v>3</c:v>
                </c:pt>
                <c:pt idx="448">
                  <c:v>9</c:v>
                </c:pt>
                <c:pt idx="449">
                  <c:v>1</c:v>
                </c:pt>
                <c:pt idx="450">
                  <c:v>4</c:v>
                </c:pt>
                <c:pt idx="451">
                  <c:v>30</c:v>
                </c:pt>
                <c:pt idx="452">
                  <c:v>2</c:v>
                </c:pt>
                <c:pt idx="453">
                  <c:v>7</c:v>
                </c:pt>
                <c:pt idx="454">
                  <c:v>5</c:v>
                </c:pt>
                <c:pt idx="455">
                  <c:v>0</c:v>
                </c:pt>
                <c:pt idx="456">
                  <c:v>11</c:v>
                </c:pt>
                <c:pt idx="457">
                  <c:v>38</c:v>
                </c:pt>
                <c:pt idx="458">
                  <c:v>0</c:v>
                </c:pt>
                <c:pt idx="459">
                  <c:v>1</c:v>
                </c:pt>
                <c:pt idx="460">
                  <c:v>54</c:v>
                </c:pt>
                <c:pt idx="461">
                  <c:v>53</c:v>
                </c:pt>
                <c:pt idx="462">
                  <c:v>1</c:v>
                </c:pt>
                <c:pt idx="463">
                  <c:v>0</c:v>
                </c:pt>
                <c:pt idx="464">
                  <c:v>44</c:v>
                </c:pt>
                <c:pt idx="465">
                  <c:v>2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25</c:v>
                </c:pt>
                <c:pt idx="470">
                  <c:v>0</c:v>
                </c:pt>
                <c:pt idx="471">
                  <c:v>40</c:v>
                </c:pt>
                <c:pt idx="472">
                  <c:v>17</c:v>
                </c:pt>
                <c:pt idx="473">
                  <c:v>25</c:v>
                </c:pt>
                <c:pt idx="474">
                  <c:v>74</c:v>
                </c:pt>
                <c:pt idx="475">
                  <c:v>18</c:v>
                </c:pt>
                <c:pt idx="476">
                  <c:v>69</c:v>
                </c:pt>
                <c:pt idx="477">
                  <c:v>4</c:v>
                </c:pt>
                <c:pt idx="478">
                  <c:v>138</c:v>
                </c:pt>
                <c:pt idx="479">
                  <c:v>1</c:v>
                </c:pt>
                <c:pt idx="480">
                  <c:v>12</c:v>
                </c:pt>
                <c:pt idx="481">
                  <c:v>33</c:v>
                </c:pt>
                <c:pt idx="482">
                  <c:v>28</c:v>
                </c:pt>
                <c:pt idx="483">
                  <c:v>4</c:v>
                </c:pt>
                <c:pt idx="484">
                  <c:v>4</c:v>
                </c:pt>
                <c:pt idx="485">
                  <c:v>1</c:v>
                </c:pt>
                <c:pt idx="486">
                  <c:v>58</c:v>
                </c:pt>
                <c:pt idx="487">
                  <c:v>2</c:v>
                </c:pt>
                <c:pt idx="488">
                  <c:v>1</c:v>
                </c:pt>
                <c:pt idx="489">
                  <c:v>0</c:v>
                </c:pt>
                <c:pt idx="490">
                  <c:v>38</c:v>
                </c:pt>
                <c:pt idx="491">
                  <c:v>97</c:v>
                </c:pt>
                <c:pt idx="492">
                  <c:v>2</c:v>
                </c:pt>
                <c:pt idx="493">
                  <c:v>4</c:v>
                </c:pt>
                <c:pt idx="494">
                  <c:v>1</c:v>
                </c:pt>
                <c:pt idx="495">
                  <c:v>64</c:v>
                </c:pt>
                <c:pt idx="496">
                  <c:v>73</c:v>
                </c:pt>
                <c:pt idx="497">
                  <c:v>1</c:v>
                </c:pt>
                <c:pt idx="498">
                  <c:v>0</c:v>
                </c:pt>
                <c:pt idx="499">
                  <c:v>7</c:v>
                </c:pt>
                <c:pt idx="500">
                  <c:v>1</c:v>
                </c:pt>
                <c:pt idx="501">
                  <c:v>4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12</c:v>
                </c:pt>
                <c:pt idx="506">
                  <c:v>9</c:v>
                </c:pt>
                <c:pt idx="507">
                  <c:v>3</c:v>
                </c:pt>
                <c:pt idx="508">
                  <c:v>12</c:v>
                </c:pt>
                <c:pt idx="509">
                  <c:v>14</c:v>
                </c:pt>
                <c:pt idx="510">
                  <c:v>7</c:v>
                </c:pt>
                <c:pt idx="511">
                  <c:v>12</c:v>
                </c:pt>
                <c:pt idx="512">
                  <c:v>33</c:v>
                </c:pt>
                <c:pt idx="513">
                  <c:v>0</c:v>
                </c:pt>
                <c:pt idx="514">
                  <c:v>3</c:v>
                </c:pt>
                <c:pt idx="515">
                  <c:v>35</c:v>
                </c:pt>
                <c:pt idx="516">
                  <c:v>17</c:v>
                </c:pt>
                <c:pt idx="517">
                  <c:v>55</c:v>
                </c:pt>
                <c:pt idx="518">
                  <c:v>160</c:v>
                </c:pt>
                <c:pt idx="519">
                  <c:v>6</c:v>
                </c:pt>
                <c:pt idx="520">
                  <c:v>0</c:v>
                </c:pt>
                <c:pt idx="521">
                  <c:v>29</c:v>
                </c:pt>
                <c:pt idx="522">
                  <c:v>108</c:v>
                </c:pt>
                <c:pt idx="523">
                  <c:v>0</c:v>
                </c:pt>
                <c:pt idx="524">
                  <c:v>7</c:v>
                </c:pt>
                <c:pt idx="525">
                  <c:v>5</c:v>
                </c:pt>
                <c:pt idx="526">
                  <c:v>1</c:v>
                </c:pt>
                <c:pt idx="527">
                  <c:v>4</c:v>
                </c:pt>
                <c:pt idx="528">
                  <c:v>50</c:v>
                </c:pt>
                <c:pt idx="529">
                  <c:v>152</c:v>
                </c:pt>
                <c:pt idx="530">
                  <c:v>10</c:v>
                </c:pt>
                <c:pt idx="531">
                  <c:v>24</c:v>
                </c:pt>
                <c:pt idx="532">
                  <c:v>12</c:v>
                </c:pt>
                <c:pt idx="533">
                  <c:v>22</c:v>
                </c:pt>
                <c:pt idx="534">
                  <c:v>106</c:v>
                </c:pt>
                <c:pt idx="535">
                  <c:v>1</c:v>
                </c:pt>
                <c:pt idx="536">
                  <c:v>0</c:v>
                </c:pt>
                <c:pt idx="537">
                  <c:v>7</c:v>
                </c:pt>
                <c:pt idx="538">
                  <c:v>1</c:v>
                </c:pt>
                <c:pt idx="539">
                  <c:v>178</c:v>
                </c:pt>
                <c:pt idx="540">
                  <c:v>3</c:v>
                </c:pt>
                <c:pt idx="541">
                  <c:v>0</c:v>
                </c:pt>
                <c:pt idx="542">
                  <c:v>21</c:v>
                </c:pt>
                <c:pt idx="543">
                  <c:v>11</c:v>
                </c:pt>
                <c:pt idx="544">
                  <c:v>124</c:v>
                </c:pt>
                <c:pt idx="545">
                  <c:v>1</c:v>
                </c:pt>
                <c:pt idx="546">
                  <c:v>134</c:v>
                </c:pt>
                <c:pt idx="547">
                  <c:v>34</c:v>
                </c:pt>
                <c:pt idx="548">
                  <c:v>0</c:v>
                </c:pt>
                <c:pt idx="549">
                  <c:v>88</c:v>
                </c:pt>
                <c:pt idx="550">
                  <c:v>0</c:v>
                </c:pt>
                <c:pt idx="551">
                  <c:v>20</c:v>
                </c:pt>
                <c:pt idx="552">
                  <c:v>29</c:v>
                </c:pt>
                <c:pt idx="553">
                  <c:v>25</c:v>
                </c:pt>
                <c:pt idx="554">
                  <c:v>0</c:v>
                </c:pt>
                <c:pt idx="555">
                  <c:v>38</c:v>
                </c:pt>
                <c:pt idx="556">
                  <c:v>0</c:v>
                </c:pt>
                <c:pt idx="557">
                  <c:v>1</c:v>
                </c:pt>
                <c:pt idx="558">
                  <c:v>5</c:v>
                </c:pt>
                <c:pt idx="559">
                  <c:v>0</c:v>
                </c:pt>
                <c:pt idx="560">
                  <c:v>0</c:v>
                </c:pt>
                <c:pt idx="561">
                  <c:v>38</c:v>
                </c:pt>
                <c:pt idx="562">
                  <c:v>1</c:v>
                </c:pt>
                <c:pt idx="563">
                  <c:v>199</c:v>
                </c:pt>
                <c:pt idx="564">
                  <c:v>51</c:v>
                </c:pt>
                <c:pt idx="565">
                  <c:v>1</c:v>
                </c:pt>
                <c:pt idx="566">
                  <c:v>20</c:v>
                </c:pt>
                <c:pt idx="567">
                  <c:v>1</c:v>
                </c:pt>
                <c:pt idx="568">
                  <c:v>0</c:v>
                </c:pt>
                <c:pt idx="569">
                  <c:v>4</c:v>
                </c:pt>
                <c:pt idx="570">
                  <c:v>44</c:v>
                </c:pt>
                <c:pt idx="571">
                  <c:v>0</c:v>
                </c:pt>
                <c:pt idx="572">
                  <c:v>31</c:v>
                </c:pt>
                <c:pt idx="573">
                  <c:v>28</c:v>
                </c:pt>
                <c:pt idx="574">
                  <c:v>0</c:v>
                </c:pt>
                <c:pt idx="575">
                  <c:v>23</c:v>
                </c:pt>
                <c:pt idx="576">
                  <c:v>138</c:v>
                </c:pt>
                <c:pt idx="577">
                  <c:v>1</c:v>
                </c:pt>
                <c:pt idx="578">
                  <c:v>4</c:v>
                </c:pt>
                <c:pt idx="579">
                  <c:v>24</c:v>
                </c:pt>
                <c:pt idx="580">
                  <c:v>5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42</c:v>
                </c:pt>
                <c:pt idx="585">
                  <c:v>60</c:v>
                </c:pt>
                <c:pt idx="586">
                  <c:v>21</c:v>
                </c:pt>
                <c:pt idx="587">
                  <c:v>0</c:v>
                </c:pt>
                <c:pt idx="588">
                  <c:v>16</c:v>
                </c:pt>
                <c:pt idx="589">
                  <c:v>127</c:v>
                </c:pt>
                <c:pt idx="590">
                  <c:v>3</c:v>
                </c:pt>
                <c:pt idx="591">
                  <c:v>0</c:v>
                </c:pt>
                <c:pt idx="592">
                  <c:v>12</c:v>
                </c:pt>
                <c:pt idx="593">
                  <c:v>3</c:v>
                </c:pt>
                <c:pt idx="594">
                  <c:v>3</c:v>
                </c:pt>
                <c:pt idx="595">
                  <c:v>10</c:v>
                </c:pt>
                <c:pt idx="596">
                  <c:v>93</c:v>
                </c:pt>
                <c:pt idx="597">
                  <c:v>10</c:v>
                </c:pt>
                <c:pt idx="598">
                  <c:v>8</c:v>
                </c:pt>
                <c:pt idx="599">
                  <c:v>42</c:v>
                </c:pt>
                <c:pt idx="600">
                  <c:v>0</c:v>
                </c:pt>
                <c:pt idx="601">
                  <c:v>2</c:v>
                </c:pt>
                <c:pt idx="602">
                  <c:v>10</c:v>
                </c:pt>
                <c:pt idx="603">
                  <c:v>117</c:v>
                </c:pt>
                <c:pt idx="604">
                  <c:v>0</c:v>
                </c:pt>
                <c:pt idx="605">
                  <c:v>2</c:v>
                </c:pt>
                <c:pt idx="606">
                  <c:v>16</c:v>
                </c:pt>
                <c:pt idx="607">
                  <c:v>153</c:v>
                </c:pt>
                <c:pt idx="608">
                  <c:v>12</c:v>
                </c:pt>
                <c:pt idx="609">
                  <c:v>6</c:v>
                </c:pt>
                <c:pt idx="610">
                  <c:v>34</c:v>
                </c:pt>
                <c:pt idx="611">
                  <c:v>17</c:v>
                </c:pt>
                <c:pt idx="612">
                  <c:v>46</c:v>
                </c:pt>
                <c:pt idx="613">
                  <c:v>0</c:v>
                </c:pt>
                <c:pt idx="614">
                  <c:v>43</c:v>
                </c:pt>
                <c:pt idx="615">
                  <c:v>0</c:v>
                </c:pt>
                <c:pt idx="616">
                  <c:v>12</c:v>
                </c:pt>
                <c:pt idx="617">
                  <c:v>107</c:v>
                </c:pt>
                <c:pt idx="618">
                  <c:v>30</c:v>
                </c:pt>
                <c:pt idx="619">
                  <c:v>18</c:v>
                </c:pt>
                <c:pt idx="620">
                  <c:v>2</c:v>
                </c:pt>
                <c:pt idx="621">
                  <c:v>13</c:v>
                </c:pt>
                <c:pt idx="622">
                  <c:v>21</c:v>
                </c:pt>
                <c:pt idx="623">
                  <c:v>5</c:v>
                </c:pt>
                <c:pt idx="624">
                  <c:v>3</c:v>
                </c:pt>
                <c:pt idx="625">
                  <c:v>59</c:v>
                </c:pt>
                <c:pt idx="626">
                  <c:v>24</c:v>
                </c:pt>
                <c:pt idx="627">
                  <c:v>4</c:v>
                </c:pt>
                <c:pt idx="628">
                  <c:v>0</c:v>
                </c:pt>
                <c:pt idx="629">
                  <c:v>1</c:v>
                </c:pt>
                <c:pt idx="630">
                  <c:v>3</c:v>
                </c:pt>
                <c:pt idx="631">
                  <c:v>4</c:v>
                </c:pt>
                <c:pt idx="632">
                  <c:v>25</c:v>
                </c:pt>
                <c:pt idx="633">
                  <c:v>27</c:v>
                </c:pt>
                <c:pt idx="634">
                  <c:v>111</c:v>
                </c:pt>
                <c:pt idx="635">
                  <c:v>10</c:v>
                </c:pt>
                <c:pt idx="636">
                  <c:v>0</c:v>
                </c:pt>
                <c:pt idx="637">
                  <c:v>3</c:v>
                </c:pt>
                <c:pt idx="638">
                  <c:v>66</c:v>
                </c:pt>
                <c:pt idx="639">
                  <c:v>38</c:v>
                </c:pt>
                <c:pt idx="640">
                  <c:v>153</c:v>
                </c:pt>
                <c:pt idx="641">
                  <c:v>1</c:v>
                </c:pt>
                <c:pt idx="642">
                  <c:v>12</c:v>
                </c:pt>
                <c:pt idx="643">
                  <c:v>59</c:v>
                </c:pt>
                <c:pt idx="644">
                  <c:v>0</c:v>
                </c:pt>
                <c:pt idx="645">
                  <c:v>12</c:v>
                </c:pt>
                <c:pt idx="646">
                  <c:v>11</c:v>
                </c:pt>
                <c:pt idx="647">
                  <c:v>4</c:v>
                </c:pt>
                <c:pt idx="648">
                  <c:v>21</c:v>
                </c:pt>
                <c:pt idx="649">
                  <c:v>70</c:v>
                </c:pt>
                <c:pt idx="650">
                  <c:v>112</c:v>
                </c:pt>
                <c:pt idx="651">
                  <c:v>1</c:v>
                </c:pt>
                <c:pt idx="652">
                  <c:v>36</c:v>
                </c:pt>
                <c:pt idx="653">
                  <c:v>0</c:v>
                </c:pt>
                <c:pt idx="654">
                  <c:v>23</c:v>
                </c:pt>
                <c:pt idx="655">
                  <c:v>12</c:v>
                </c:pt>
                <c:pt idx="656">
                  <c:v>3</c:v>
                </c:pt>
                <c:pt idx="657">
                  <c:v>10</c:v>
                </c:pt>
                <c:pt idx="658">
                  <c:v>193</c:v>
                </c:pt>
                <c:pt idx="659">
                  <c:v>2</c:v>
                </c:pt>
                <c:pt idx="660">
                  <c:v>0</c:v>
                </c:pt>
                <c:pt idx="661">
                  <c:v>9</c:v>
                </c:pt>
                <c:pt idx="662">
                  <c:v>3</c:v>
                </c:pt>
                <c:pt idx="663">
                  <c:v>7</c:v>
                </c:pt>
                <c:pt idx="664">
                  <c:v>5</c:v>
                </c:pt>
                <c:pt idx="665">
                  <c:v>4</c:v>
                </c:pt>
                <c:pt idx="666">
                  <c:v>143</c:v>
                </c:pt>
                <c:pt idx="667">
                  <c:v>0</c:v>
                </c:pt>
                <c:pt idx="668">
                  <c:v>15</c:v>
                </c:pt>
                <c:pt idx="669">
                  <c:v>6</c:v>
                </c:pt>
                <c:pt idx="670">
                  <c:v>6</c:v>
                </c:pt>
                <c:pt idx="671">
                  <c:v>0</c:v>
                </c:pt>
                <c:pt idx="672">
                  <c:v>4</c:v>
                </c:pt>
                <c:pt idx="673">
                  <c:v>26</c:v>
                </c:pt>
                <c:pt idx="674">
                  <c:v>53</c:v>
                </c:pt>
                <c:pt idx="675">
                  <c:v>19</c:v>
                </c:pt>
                <c:pt idx="676">
                  <c:v>33</c:v>
                </c:pt>
                <c:pt idx="677">
                  <c:v>8</c:v>
                </c:pt>
                <c:pt idx="678">
                  <c:v>8</c:v>
                </c:pt>
                <c:pt idx="679">
                  <c:v>15</c:v>
                </c:pt>
                <c:pt idx="680">
                  <c:v>12</c:v>
                </c:pt>
                <c:pt idx="681">
                  <c:v>61</c:v>
                </c:pt>
                <c:pt idx="682">
                  <c:v>0</c:v>
                </c:pt>
                <c:pt idx="683">
                  <c:v>0</c:v>
                </c:pt>
                <c:pt idx="684">
                  <c:v>22</c:v>
                </c:pt>
                <c:pt idx="685">
                  <c:v>72</c:v>
                </c:pt>
                <c:pt idx="686">
                  <c:v>0</c:v>
                </c:pt>
                <c:pt idx="687">
                  <c:v>6</c:v>
                </c:pt>
                <c:pt idx="688">
                  <c:v>162</c:v>
                </c:pt>
                <c:pt idx="689">
                  <c:v>62</c:v>
                </c:pt>
                <c:pt idx="690">
                  <c:v>18</c:v>
                </c:pt>
                <c:pt idx="691">
                  <c:v>42</c:v>
                </c:pt>
                <c:pt idx="692">
                  <c:v>8</c:v>
                </c:pt>
                <c:pt idx="693">
                  <c:v>43</c:v>
                </c:pt>
                <c:pt idx="694">
                  <c:v>60</c:v>
                </c:pt>
                <c:pt idx="695">
                  <c:v>61</c:v>
                </c:pt>
                <c:pt idx="696">
                  <c:v>47</c:v>
                </c:pt>
                <c:pt idx="697">
                  <c:v>161</c:v>
                </c:pt>
                <c:pt idx="698">
                  <c:v>13</c:v>
                </c:pt>
                <c:pt idx="699">
                  <c:v>4</c:v>
                </c:pt>
                <c:pt idx="700">
                  <c:v>1</c:v>
                </c:pt>
                <c:pt idx="701">
                  <c:v>28</c:v>
                </c:pt>
                <c:pt idx="702">
                  <c:v>34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108</c:v>
                </c:pt>
                <c:pt idx="707">
                  <c:v>11</c:v>
                </c:pt>
                <c:pt idx="708">
                  <c:v>3</c:v>
                </c:pt>
                <c:pt idx="709">
                  <c:v>7</c:v>
                </c:pt>
                <c:pt idx="710">
                  <c:v>1</c:v>
                </c:pt>
                <c:pt idx="711">
                  <c:v>11</c:v>
                </c:pt>
                <c:pt idx="712">
                  <c:v>31</c:v>
                </c:pt>
                <c:pt idx="713">
                  <c:v>0</c:v>
                </c:pt>
                <c:pt idx="714">
                  <c:v>2</c:v>
                </c:pt>
                <c:pt idx="715">
                  <c:v>21</c:v>
                </c:pt>
                <c:pt idx="716">
                  <c:v>21</c:v>
                </c:pt>
                <c:pt idx="717">
                  <c:v>26</c:v>
                </c:pt>
                <c:pt idx="718">
                  <c:v>6</c:v>
                </c:pt>
                <c:pt idx="719">
                  <c:v>43</c:v>
                </c:pt>
                <c:pt idx="720">
                  <c:v>35</c:v>
                </c:pt>
                <c:pt idx="721">
                  <c:v>80</c:v>
                </c:pt>
                <c:pt idx="722">
                  <c:v>3</c:v>
                </c:pt>
                <c:pt idx="723">
                  <c:v>25</c:v>
                </c:pt>
                <c:pt idx="724">
                  <c:v>0</c:v>
                </c:pt>
                <c:pt idx="725">
                  <c:v>8</c:v>
                </c:pt>
                <c:pt idx="726">
                  <c:v>3</c:v>
                </c:pt>
                <c:pt idx="727">
                  <c:v>0</c:v>
                </c:pt>
                <c:pt idx="728">
                  <c:v>2</c:v>
                </c:pt>
                <c:pt idx="729">
                  <c:v>8</c:v>
                </c:pt>
                <c:pt idx="730">
                  <c:v>3</c:v>
                </c:pt>
                <c:pt idx="731">
                  <c:v>1</c:v>
                </c:pt>
                <c:pt idx="732">
                  <c:v>51</c:v>
                </c:pt>
                <c:pt idx="733">
                  <c:v>9</c:v>
                </c:pt>
                <c:pt idx="734">
                  <c:v>178</c:v>
                </c:pt>
                <c:pt idx="735">
                  <c:v>17</c:v>
                </c:pt>
                <c:pt idx="736">
                  <c:v>23</c:v>
                </c:pt>
                <c:pt idx="737">
                  <c:v>102</c:v>
                </c:pt>
                <c:pt idx="738">
                  <c:v>1</c:v>
                </c:pt>
                <c:pt idx="739">
                  <c:v>8</c:v>
                </c:pt>
                <c:pt idx="740">
                  <c:v>185</c:v>
                </c:pt>
                <c:pt idx="741">
                  <c:v>8</c:v>
                </c:pt>
                <c:pt idx="742">
                  <c:v>0</c:v>
                </c:pt>
                <c:pt idx="743">
                  <c:v>134</c:v>
                </c:pt>
                <c:pt idx="744">
                  <c:v>5</c:v>
                </c:pt>
                <c:pt idx="745">
                  <c:v>24</c:v>
                </c:pt>
                <c:pt idx="746">
                  <c:v>1</c:v>
                </c:pt>
                <c:pt idx="747">
                  <c:v>16</c:v>
                </c:pt>
                <c:pt idx="748">
                  <c:v>1</c:v>
                </c:pt>
                <c:pt idx="749">
                  <c:v>0</c:v>
                </c:pt>
                <c:pt idx="750">
                  <c:v>36</c:v>
                </c:pt>
                <c:pt idx="751">
                  <c:v>91</c:v>
                </c:pt>
                <c:pt idx="752">
                  <c:v>19</c:v>
                </c:pt>
                <c:pt idx="753">
                  <c:v>0</c:v>
                </c:pt>
                <c:pt idx="754">
                  <c:v>71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2</c:v>
                </c:pt>
                <c:pt idx="760">
                  <c:v>35</c:v>
                </c:pt>
                <c:pt idx="761">
                  <c:v>21</c:v>
                </c:pt>
                <c:pt idx="762">
                  <c:v>10</c:v>
                </c:pt>
                <c:pt idx="763">
                  <c:v>3</c:v>
                </c:pt>
                <c:pt idx="764">
                  <c:v>21</c:v>
                </c:pt>
                <c:pt idx="765">
                  <c:v>161</c:v>
                </c:pt>
                <c:pt idx="766">
                  <c:v>12</c:v>
                </c:pt>
                <c:pt idx="767">
                  <c:v>5</c:v>
                </c:pt>
                <c:pt idx="768">
                  <c:v>3</c:v>
                </c:pt>
                <c:pt idx="769">
                  <c:v>72</c:v>
                </c:pt>
                <c:pt idx="770">
                  <c:v>3</c:v>
                </c:pt>
                <c:pt idx="771">
                  <c:v>50</c:v>
                </c:pt>
                <c:pt idx="772">
                  <c:v>112</c:v>
                </c:pt>
                <c:pt idx="773">
                  <c:v>12</c:v>
                </c:pt>
                <c:pt idx="774">
                  <c:v>112</c:v>
                </c:pt>
                <c:pt idx="775">
                  <c:v>35</c:v>
                </c:pt>
                <c:pt idx="776">
                  <c:v>4</c:v>
                </c:pt>
                <c:pt idx="777">
                  <c:v>2</c:v>
                </c:pt>
                <c:pt idx="778">
                  <c:v>17</c:v>
                </c:pt>
                <c:pt idx="779">
                  <c:v>1</c:v>
                </c:pt>
                <c:pt idx="780">
                  <c:v>14</c:v>
                </c:pt>
                <c:pt idx="781">
                  <c:v>161</c:v>
                </c:pt>
                <c:pt idx="782">
                  <c:v>8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36</c:v>
                </c:pt>
                <c:pt idx="787">
                  <c:v>0</c:v>
                </c:pt>
                <c:pt idx="788">
                  <c:v>44</c:v>
                </c:pt>
                <c:pt idx="789">
                  <c:v>1</c:v>
                </c:pt>
                <c:pt idx="790">
                  <c:v>197</c:v>
                </c:pt>
                <c:pt idx="791">
                  <c:v>10</c:v>
                </c:pt>
                <c:pt idx="792">
                  <c:v>4</c:v>
                </c:pt>
                <c:pt idx="793">
                  <c:v>6</c:v>
                </c:pt>
                <c:pt idx="794">
                  <c:v>17</c:v>
                </c:pt>
                <c:pt idx="795">
                  <c:v>0</c:v>
                </c:pt>
                <c:pt idx="796">
                  <c:v>96</c:v>
                </c:pt>
                <c:pt idx="797">
                  <c:v>12</c:v>
                </c:pt>
                <c:pt idx="798">
                  <c:v>17</c:v>
                </c:pt>
                <c:pt idx="799">
                  <c:v>1</c:v>
                </c:pt>
                <c:pt idx="800">
                  <c:v>3</c:v>
                </c:pt>
                <c:pt idx="801">
                  <c:v>0</c:v>
                </c:pt>
                <c:pt idx="802">
                  <c:v>16</c:v>
                </c:pt>
                <c:pt idx="803">
                  <c:v>10</c:v>
                </c:pt>
                <c:pt idx="804">
                  <c:v>15</c:v>
                </c:pt>
                <c:pt idx="805">
                  <c:v>0</c:v>
                </c:pt>
                <c:pt idx="806">
                  <c:v>5</c:v>
                </c:pt>
                <c:pt idx="807">
                  <c:v>24</c:v>
                </c:pt>
                <c:pt idx="808">
                  <c:v>80</c:v>
                </c:pt>
                <c:pt idx="809">
                  <c:v>155</c:v>
                </c:pt>
                <c:pt idx="810">
                  <c:v>1</c:v>
                </c:pt>
                <c:pt idx="811">
                  <c:v>1</c:v>
                </c:pt>
                <c:pt idx="812">
                  <c:v>9</c:v>
                </c:pt>
                <c:pt idx="813">
                  <c:v>2</c:v>
                </c:pt>
                <c:pt idx="814">
                  <c:v>37</c:v>
                </c:pt>
                <c:pt idx="815">
                  <c:v>19</c:v>
                </c:pt>
                <c:pt idx="816">
                  <c:v>3</c:v>
                </c:pt>
                <c:pt idx="817">
                  <c:v>2</c:v>
                </c:pt>
                <c:pt idx="818">
                  <c:v>1</c:v>
                </c:pt>
                <c:pt idx="819">
                  <c:v>15</c:v>
                </c:pt>
                <c:pt idx="820">
                  <c:v>37</c:v>
                </c:pt>
                <c:pt idx="821">
                  <c:v>17</c:v>
                </c:pt>
                <c:pt idx="822">
                  <c:v>39</c:v>
                </c:pt>
                <c:pt idx="823">
                  <c:v>23</c:v>
                </c:pt>
                <c:pt idx="824">
                  <c:v>59</c:v>
                </c:pt>
                <c:pt idx="825">
                  <c:v>12</c:v>
                </c:pt>
                <c:pt idx="826">
                  <c:v>17</c:v>
                </c:pt>
                <c:pt idx="827">
                  <c:v>40</c:v>
                </c:pt>
                <c:pt idx="828">
                  <c:v>106</c:v>
                </c:pt>
                <c:pt idx="829">
                  <c:v>49</c:v>
                </c:pt>
                <c:pt idx="830">
                  <c:v>24</c:v>
                </c:pt>
                <c:pt idx="831">
                  <c:v>66</c:v>
                </c:pt>
                <c:pt idx="832">
                  <c:v>7</c:v>
                </c:pt>
                <c:pt idx="833">
                  <c:v>1</c:v>
                </c:pt>
                <c:pt idx="834">
                  <c:v>9</c:v>
                </c:pt>
                <c:pt idx="835">
                  <c:v>2</c:v>
                </c:pt>
                <c:pt idx="836">
                  <c:v>6</c:v>
                </c:pt>
                <c:pt idx="837">
                  <c:v>5</c:v>
                </c:pt>
                <c:pt idx="838">
                  <c:v>1</c:v>
                </c:pt>
                <c:pt idx="839">
                  <c:v>2</c:v>
                </c:pt>
                <c:pt idx="840">
                  <c:v>7</c:v>
                </c:pt>
                <c:pt idx="841">
                  <c:v>44</c:v>
                </c:pt>
                <c:pt idx="842">
                  <c:v>12</c:v>
                </c:pt>
                <c:pt idx="843">
                  <c:v>114</c:v>
                </c:pt>
                <c:pt idx="844">
                  <c:v>0</c:v>
                </c:pt>
                <c:pt idx="845">
                  <c:v>0</c:v>
                </c:pt>
                <c:pt idx="846">
                  <c:v>9</c:v>
                </c:pt>
                <c:pt idx="847">
                  <c:v>11</c:v>
                </c:pt>
                <c:pt idx="848">
                  <c:v>19</c:v>
                </c:pt>
                <c:pt idx="849">
                  <c:v>5</c:v>
                </c:pt>
                <c:pt idx="850">
                  <c:v>0</c:v>
                </c:pt>
                <c:pt idx="851">
                  <c:v>22</c:v>
                </c:pt>
                <c:pt idx="852">
                  <c:v>0</c:v>
                </c:pt>
                <c:pt idx="853">
                  <c:v>35</c:v>
                </c:pt>
                <c:pt idx="854">
                  <c:v>111</c:v>
                </c:pt>
                <c:pt idx="855">
                  <c:v>4</c:v>
                </c:pt>
                <c:pt idx="856">
                  <c:v>6</c:v>
                </c:pt>
                <c:pt idx="857">
                  <c:v>3</c:v>
                </c:pt>
                <c:pt idx="858">
                  <c:v>2</c:v>
                </c:pt>
                <c:pt idx="859">
                  <c:v>0</c:v>
                </c:pt>
                <c:pt idx="860">
                  <c:v>17</c:v>
                </c:pt>
                <c:pt idx="861">
                  <c:v>1</c:v>
                </c:pt>
                <c:pt idx="862">
                  <c:v>2</c:v>
                </c:pt>
                <c:pt idx="863">
                  <c:v>93</c:v>
                </c:pt>
                <c:pt idx="864">
                  <c:v>83</c:v>
                </c:pt>
                <c:pt idx="865">
                  <c:v>38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26</c:v>
                </c:pt>
                <c:pt idx="870">
                  <c:v>0</c:v>
                </c:pt>
                <c:pt idx="871">
                  <c:v>0</c:v>
                </c:pt>
                <c:pt idx="872">
                  <c:v>17</c:v>
                </c:pt>
                <c:pt idx="873">
                  <c:v>1</c:v>
                </c:pt>
                <c:pt idx="874">
                  <c:v>2</c:v>
                </c:pt>
                <c:pt idx="875">
                  <c:v>28</c:v>
                </c:pt>
                <c:pt idx="876">
                  <c:v>7</c:v>
                </c:pt>
                <c:pt idx="877">
                  <c:v>67</c:v>
                </c:pt>
                <c:pt idx="878">
                  <c:v>1</c:v>
                </c:pt>
                <c:pt idx="879">
                  <c:v>24</c:v>
                </c:pt>
                <c:pt idx="880">
                  <c:v>10</c:v>
                </c:pt>
                <c:pt idx="881">
                  <c:v>2</c:v>
                </c:pt>
                <c:pt idx="882">
                  <c:v>0</c:v>
                </c:pt>
                <c:pt idx="883">
                  <c:v>15</c:v>
                </c:pt>
                <c:pt idx="884">
                  <c:v>15</c:v>
                </c:pt>
                <c:pt idx="885">
                  <c:v>29</c:v>
                </c:pt>
                <c:pt idx="886">
                  <c:v>81</c:v>
                </c:pt>
                <c:pt idx="887">
                  <c:v>7</c:v>
                </c:pt>
                <c:pt idx="888">
                  <c:v>84</c:v>
                </c:pt>
                <c:pt idx="889">
                  <c:v>4</c:v>
                </c:pt>
                <c:pt idx="890">
                  <c:v>47</c:v>
                </c:pt>
                <c:pt idx="891">
                  <c:v>4</c:v>
                </c:pt>
                <c:pt idx="892">
                  <c:v>27</c:v>
                </c:pt>
                <c:pt idx="893">
                  <c:v>3</c:v>
                </c:pt>
                <c:pt idx="894">
                  <c:v>42</c:v>
                </c:pt>
                <c:pt idx="895">
                  <c:v>6</c:v>
                </c:pt>
                <c:pt idx="896">
                  <c:v>0</c:v>
                </c:pt>
                <c:pt idx="897">
                  <c:v>19</c:v>
                </c:pt>
                <c:pt idx="898">
                  <c:v>0</c:v>
                </c:pt>
                <c:pt idx="899">
                  <c:v>6</c:v>
                </c:pt>
                <c:pt idx="900">
                  <c:v>4</c:v>
                </c:pt>
                <c:pt idx="901">
                  <c:v>1</c:v>
                </c:pt>
                <c:pt idx="902">
                  <c:v>0</c:v>
                </c:pt>
                <c:pt idx="903">
                  <c:v>22</c:v>
                </c:pt>
                <c:pt idx="904">
                  <c:v>49</c:v>
                </c:pt>
                <c:pt idx="905">
                  <c:v>5</c:v>
                </c:pt>
                <c:pt idx="906">
                  <c:v>3</c:v>
                </c:pt>
                <c:pt idx="907">
                  <c:v>26</c:v>
                </c:pt>
                <c:pt idx="908">
                  <c:v>20</c:v>
                </c:pt>
                <c:pt idx="909">
                  <c:v>0</c:v>
                </c:pt>
                <c:pt idx="910">
                  <c:v>0</c:v>
                </c:pt>
                <c:pt idx="911">
                  <c:v>127</c:v>
                </c:pt>
                <c:pt idx="912">
                  <c:v>28</c:v>
                </c:pt>
                <c:pt idx="913">
                  <c:v>35</c:v>
                </c:pt>
                <c:pt idx="914">
                  <c:v>172</c:v>
                </c:pt>
                <c:pt idx="915">
                  <c:v>19</c:v>
                </c:pt>
                <c:pt idx="916">
                  <c:v>6</c:v>
                </c:pt>
                <c:pt idx="917">
                  <c:v>129</c:v>
                </c:pt>
                <c:pt idx="918">
                  <c:v>2</c:v>
                </c:pt>
                <c:pt idx="919">
                  <c:v>4</c:v>
                </c:pt>
                <c:pt idx="920">
                  <c:v>0</c:v>
                </c:pt>
                <c:pt idx="921">
                  <c:v>2</c:v>
                </c:pt>
                <c:pt idx="922">
                  <c:v>45</c:v>
                </c:pt>
                <c:pt idx="923">
                  <c:v>7</c:v>
                </c:pt>
                <c:pt idx="924">
                  <c:v>22</c:v>
                </c:pt>
                <c:pt idx="925">
                  <c:v>25</c:v>
                </c:pt>
                <c:pt idx="926">
                  <c:v>55</c:v>
                </c:pt>
                <c:pt idx="927">
                  <c:v>0</c:v>
                </c:pt>
                <c:pt idx="928">
                  <c:v>32</c:v>
                </c:pt>
                <c:pt idx="929">
                  <c:v>23</c:v>
                </c:pt>
                <c:pt idx="930">
                  <c:v>23</c:v>
                </c:pt>
                <c:pt idx="931">
                  <c:v>0</c:v>
                </c:pt>
                <c:pt idx="932">
                  <c:v>181</c:v>
                </c:pt>
                <c:pt idx="933">
                  <c:v>2</c:v>
                </c:pt>
                <c:pt idx="934">
                  <c:v>64</c:v>
                </c:pt>
                <c:pt idx="935">
                  <c:v>85</c:v>
                </c:pt>
                <c:pt idx="936">
                  <c:v>26</c:v>
                </c:pt>
                <c:pt idx="937">
                  <c:v>26</c:v>
                </c:pt>
                <c:pt idx="938">
                  <c:v>0</c:v>
                </c:pt>
                <c:pt idx="939">
                  <c:v>12</c:v>
                </c:pt>
                <c:pt idx="940">
                  <c:v>32</c:v>
                </c:pt>
                <c:pt idx="941">
                  <c:v>19</c:v>
                </c:pt>
                <c:pt idx="942">
                  <c:v>12</c:v>
                </c:pt>
                <c:pt idx="943">
                  <c:v>91</c:v>
                </c:pt>
                <c:pt idx="944">
                  <c:v>0</c:v>
                </c:pt>
                <c:pt idx="945">
                  <c:v>27</c:v>
                </c:pt>
                <c:pt idx="946">
                  <c:v>31</c:v>
                </c:pt>
                <c:pt idx="947">
                  <c:v>92</c:v>
                </c:pt>
                <c:pt idx="948">
                  <c:v>10</c:v>
                </c:pt>
                <c:pt idx="949">
                  <c:v>0</c:v>
                </c:pt>
                <c:pt idx="950">
                  <c:v>3</c:v>
                </c:pt>
                <c:pt idx="951">
                  <c:v>46</c:v>
                </c:pt>
                <c:pt idx="952">
                  <c:v>155</c:v>
                </c:pt>
                <c:pt idx="953">
                  <c:v>0</c:v>
                </c:pt>
                <c:pt idx="954">
                  <c:v>8</c:v>
                </c:pt>
                <c:pt idx="955">
                  <c:v>0</c:v>
                </c:pt>
                <c:pt idx="956">
                  <c:v>2</c:v>
                </c:pt>
                <c:pt idx="957">
                  <c:v>32</c:v>
                </c:pt>
                <c:pt idx="958">
                  <c:v>8</c:v>
                </c:pt>
                <c:pt idx="959">
                  <c:v>24</c:v>
                </c:pt>
                <c:pt idx="960">
                  <c:v>11</c:v>
                </c:pt>
                <c:pt idx="961">
                  <c:v>29</c:v>
                </c:pt>
                <c:pt idx="962">
                  <c:v>12</c:v>
                </c:pt>
                <c:pt idx="963">
                  <c:v>114</c:v>
                </c:pt>
                <c:pt idx="964">
                  <c:v>4</c:v>
                </c:pt>
                <c:pt idx="965">
                  <c:v>7</c:v>
                </c:pt>
                <c:pt idx="966">
                  <c:v>82</c:v>
                </c:pt>
                <c:pt idx="967">
                  <c:v>22</c:v>
                </c:pt>
                <c:pt idx="968">
                  <c:v>8</c:v>
                </c:pt>
                <c:pt idx="969">
                  <c:v>1</c:v>
                </c:pt>
                <c:pt idx="970">
                  <c:v>10</c:v>
                </c:pt>
                <c:pt idx="971">
                  <c:v>2</c:v>
                </c:pt>
                <c:pt idx="972">
                  <c:v>2</c:v>
                </c:pt>
                <c:pt idx="973">
                  <c:v>22</c:v>
                </c:pt>
                <c:pt idx="974">
                  <c:v>99</c:v>
                </c:pt>
                <c:pt idx="975">
                  <c:v>5</c:v>
                </c:pt>
                <c:pt idx="976">
                  <c:v>43</c:v>
                </c:pt>
                <c:pt idx="977">
                  <c:v>1</c:v>
                </c:pt>
                <c:pt idx="978">
                  <c:v>35</c:v>
                </c:pt>
                <c:pt idx="979">
                  <c:v>0</c:v>
                </c:pt>
                <c:pt idx="980">
                  <c:v>54</c:v>
                </c:pt>
                <c:pt idx="981">
                  <c:v>2</c:v>
                </c:pt>
                <c:pt idx="982">
                  <c:v>7</c:v>
                </c:pt>
                <c:pt idx="983">
                  <c:v>7</c:v>
                </c:pt>
                <c:pt idx="984">
                  <c:v>0</c:v>
                </c:pt>
                <c:pt idx="985">
                  <c:v>0</c:v>
                </c:pt>
                <c:pt idx="986">
                  <c:v>5</c:v>
                </c:pt>
                <c:pt idx="987">
                  <c:v>134</c:v>
                </c:pt>
                <c:pt idx="988">
                  <c:v>72</c:v>
                </c:pt>
                <c:pt idx="989">
                  <c:v>3</c:v>
                </c:pt>
                <c:pt idx="990">
                  <c:v>0</c:v>
                </c:pt>
                <c:pt idx="991">
                  <c:v>2</c:v>
                </c:pt>
                <c:pt idx="992">
                  <c:v>5</c:v>
                </c:pt>
                <c:pt idx="993">
                  <c:v>33</c:v>
                </c:pt>
                <c:pt idx="994">
                  <c:v>23</c:v>
                </c:pt>
                <c:pt idx="995">
                  <c:v>10</c:v>
                </c:pt>
                <c:pt idx="996">
                  <c:v>24</c:v>
                </c:pt>
                <c:pt idx="997">
                  <c:v>27</c:v>
                </c:pt>
                <c:pt idx="998">
                  <c:v>0</c:v>
                </c:pt>
                <c:pt idx="999">
                  <c:v>11</c:v>
                </c:pt>
                <c:pt idx="1000">
                  <c:v>0</c:v>
                </c:pt>
                <c:pt idx="1001">
                  <c:v>1</c:v>
                </c:pt>
                <c:pt idx="1002">
                  <c:v>3</c:v>
                </c:pt>
                <c:pt idx="1003">
                  <c:v>89</c:v>
                </c:pt>
                <c:pt idx="1004">
                  <c:v>6</c:v>
                </c:pt>
                <c:pt idx="1005">
                  <c:v>0</c:v>
                </c:pt>
                <c:pt idx="1006">
                  <c:v>4</c:v>
                </c:pt>
                <c:pt idx="1007">
                  <c:v>33</c:v>
                </c:pt>
                <c:pt idx="1008">
                  <c:v>30</c:v>
                </c:pt>
                <c:pt idx="1009">
                  <c:v>8</c:v>
                </c:pt>
                <c:pt idx="1010">
                  <c:v>23</c:v>
                </c:pt>
                <c:pt idx="1011">
                  <c:v>4</c:v>
                </c:pt>
                <c:pt idx="1012">
                  <c:v>6</c:v>
                </c:pt>
                <c:pt idx="1013">
                  <c:v>17</c:v>
                </c:pt>
                <c:pt idx="1014">
                  <c:v>1</c:v>
                </c:pt>
                <c:pt idx="1015">
                  <c:v>35</c:v>
                </c:pt>
                <c:pt idx="1016">
                  <c:v>3</c:v>
                </c:pt>
                <c:pt idx="1017">
                  <c:v>23</c:v>
                </c:pt>
                <c:pt idx="1018">
                  <c:v>138</c:v>
                </c:pt>
                <c:pt idx="1019">
                  <c:v>6</c:v>
                </c:pt>
                <c:pt idx="1020">
                  <c:v>0</c:v>
                </c:pt>
                <c:pt idx="1021">
                  <c:v>47</c:v>
                </c:pt>
                <c:pt idx="1022">
                  <c:v>0</c:v>
                </c:pt>
                <c:pt idx="1023">
                  <c:v>5</c:v>
                </c:pt>
                <c:pt idx="1024">
                  <c:v>26</c:v>
                </c:pt>
                <c:pt idx="1025">
                  <c:v>1</c:v>
                </c:pt>
                <c:pt idx="1026">
                  <c:v>0</c:v>
                </c:pt>
                <c:pt idx="1027">
                  <c:v>115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53</c:v>
                </c:pt>
                <c:pt idx="1032">
                  <c:v>0</c:v>
                </c:pt>
                <c:pt idx="1033">
                  <c:v>3</c:v>
                </c:pt>
                <c:pt idx="1034">
                  <c:v>0</c:v>
                </c:pt>
                <c:pt idx="1035">
                  <c:v>100</c:v>
                </c:pt>
                <c:pt idx="1036">
                  <c:v>9</c:v>
                </c:pt>
                <c:pt idx="1037">
                  <c:v>151</c:v>
                </c:pt>
                <c:pt idx="1038">
                  <c:v>96</c:v>
                </c:pt>
                <c:pt idx="1039">
                  <c:v>5</c:v>
                </c:pt>
                <c:pt idx="1040">
                  <c:v>12</c:v>
                </c:pt>
                <c:pt idx="1041">
                  <c:v>0</c:v>
                </c:pt>
                <c:pt idx="1042">
                  <c:v>7</c:v>
                </c:pt>
                <c:pt idx="1043">
                  <c:v>1</c:v>
                </c:pt>
                <c:pt idx="1044">
                  <c:v>0</c:v>
                </c:pt>
                <c:pt idx="1045">
                  <c:v>70</c:v>
                </c:pt>
                <c:pt idx="1046">
                  <c:v>4</c:v>
                </c:pt>
                <c:pt idx="1047">
                  <c:v>59</c:v>
                </c:pt>
                <c:pt idx="1048">
                  <c:v>3</c:v>
                </c:pt>
                <c:pt idx="1049">
                  <c:v>129</c:v>
                </c:pt>
                <c:pt idx="1050">
                  <c:v>0</c:v>
                </c:pt>
                <c:pt idx="1051">
                  <c:v>6</c:v>
                </c:pt>
                <c:pt idx="1052">
                  <c:v>7</c:v>
                </c:pt>
                <c:pt idx="1053">
                  <c:v>0</c:v>
                </c:pt>
                <c:pt idx="1054">
                  <c:v>4</c:v>
                </c:pt>
                <c:pt idx="1055">
                  <c:v>2</c:v>
                </c:pt>
                <c:pt idx="1056">
                  <c:v>66</c:v>
                </c:pt>
                <c:pt idx="1057">
                  <c:v>7</c:v>
                </c:pt>
                <c:pt idx="1058">
                  <c:v>98</c:v>
                </c:pt>
                <c:pt idx="1059">
                  <c:v>6</c:v>
                </c:pt>
                <c:pt idx="1060">
                  <c:v>5</c:v>
                </c:pt>
                <c:pt idx="1061">
                  <c:v>8</c:v>
                </c:pt>
                <c:pt idx="1062">
                  <c:v>8</c:v>
                </c:pt>
                <c:pt idx="1063">
                  <c:v>1</c:v>
                </c:pt>
                <c:pt idx="1064">
                  <c:v>2</c:v>
                </c:pt>
                <c:pt idx="1065">
                  <c:v>12</c:v>
                </c:pt>
                <c:pt idx="1066">
                  <c:v>5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126</c:v>
                </c:pt>
                <c:pt idx="1071">
                  <c:v>12</c:v>
                </c:pt>
                <c:pt idx="1072">
                  <c:v>13</c:v>
                </c:pt>
                <c:pt idx="1073">
                  <c:v>1</c:v>
                </c:pt>
                <c:pt idx="1074">
                  <c:v>10</c:v>
                </c:pt>
                <c:pt idx="1075">
                  <c:v>2</c:v>
                </c:pt>
                <c:pt idx="1076">
                  <c:v>8</c:v>
                </c:pt>
                <c:pt idx="1077">
                  <c:v>0</c:v>
                </c:pt>
                <c:pt idx="1078">
                  <c:v>26</c:v>
                </c:pt>
                <c:pt idx="1079">
                  <c:v>1</c:v>
                </c:pt>
                <c:pt idx="1080">
                  <c:v>1</c:v>
                </c:pt>
                <c:pt idx="1081">
                  <c:v>2</c:v>
                </c:pt>
                <c:pt idx="1082">
                  <c:v>4</c:v>
                </c:pt>
                <c:pt idx="1083">
                  <c:v>0</c:v>
                </c:pt>
                <c:pt idx="1084">
                  <c:v>8</c:v>
                </c:pt>
                <c:pt idx="1085">
                  <c:v>107</c:v>
                </c:pt>
                <c:pt idx="1086">
                  <c:v>7</c:v>
                </c:pt>
                <c:pt idx="1087">
                  <c:v>27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3</c:v>
                </c:pt>
                <c:pt idx="1092">
                  <c:v>4</c:v>
                </c:pt>
                <c:pt idx="1093">
                  <c:v>7</c:v>
                </c:pt>
                <c:pt idx="1094">
                  <c:v>43</c:v>
                </c:pt>
                <c:pt idx="1095">
                  <c:v>0</c:v>
                </c:pt>
                <c:pt idx="1096">
                  <c:v>51</c:v>
                </c:pt>
                <c:pt idx="1097">
                  <c:v>50</c:v>
                </c:pt>
                <c:pt idx="1098">
                  <c:v>1</c:v>
                </c:pt>
                <c:pt idx="1099">
                  <c:v>76</c:v>
                </c:pt>
                <c:pt idx="1100">
                  <c:v>1</c:v>
                </c:pt>
                <c:pt idx="1101">
                  <c:v>5</c:v>
                </c:pt>
                <c:pt idx="1102">
                  <c:v>120</c:v>
                </c:pt>
                <c:pt idx="1103">
                  <c:v>3</c:v>
                </c:pt>
                <c:pt idx="1104">
                  <c:v>16</c:v>
                </c:pt>
                <c:pt idx="1105">
                  <c:v>1</c:v>
                </c:pt>
                <c:pt idx="1106">
                  <c:v>24</c:v>
                </c:pt>
                <c:pt idx="1107">
                  <c:v>17</c:v>
                </c:pt>
                <c:pt idx="1108">
                  <c:v>0</c:v>
                </c:pt>
                <c:pt idx="1109">
                  <c:v>9</c:v>
                </c:pt>
                <c:pt idx="1110">
                  <c:v>12</c:v>
                </c:pt>
                <c:pt idx="1111">
                  <c:v>17</c:v>
                </c:pt>
                <c:pt idx="1112">
                  <c:v>0</c:v>
                </c:pt>
                <c:pt idx="1113">
                  <c:v>12</c:v>
                </c:pt>
                <c:pt idx="1114">
                  <c:v>1</c:v>
                </c:pt>
                <c:pt idx="1115">
                  <c:v>0</c:v>
                </c:pt>
                <c:pt idx="1116">
                  <c:v>6</c:v>
                </c:pt>
                <c:pt idx="1117">
                  <c:v>108</c:v>
                </c:pt>
                <c:pt idx="1118">
                  <c:v>0</c:v>
                </c:pt>
                <c:pt idx="1119">
                  <c:v>0</c:v>
                </c:pt>
                <c:pt idx="1120">
                  <c:v>80</c:v>
                </c:pt>
                <c:pt idx="1121">
                  <c:v>7</c:v>
                </c:pt>
                <c:pt idx="1122">
                  <c:v>12</c:v>
                </c:pt>
                <c:pt idx="1123">
                  <c:v>0</c:v>
                </c:pt>
                <c:pt idx="1124">
                  <c:v>6</c:v>
                </c:pt>
                <c:pt idx="1125">
                  <c:v>0</c:v>
                </c:pt>
                <c:pt idx="1126">
                  <c:v>2</c:v>
                </c:pt>
                <c:pt idx="1127">
                  <c:v>0</c:v>
                </c:pt>
                <c:pt idx="1128">
                  <c:v>58</c:v>
                </c:pt>
                <c:pt idx="1129">
                  <c:v>88</c:v>
                </c:pt>
                <c:pt idx="1130">
                  <c:v>12</c:v>
                </c:pt>
                <c:pt idx="1131">
                  <c:v>0</c:v>
                </c:pt>
                <c:pt idx="1132">
                  <c:v>1</c:v>
                </c:pt>
                <c:pt idx="1133">
                  <c:v>38</c:v>
                </c:pt>
                <c:pt idx="1134">
                  <c:v>161</c:v>
                </c:pt>
                <c:pt idx="1135">
                  <c:v>7</c:v>
                </c:pt>
                <c:pt idx="1136">
                  <c:v>40</c:v>
                </c:pt>
                <c:pt idx="1137">
                  <c:v>8</c:v>
                </c:pt>
                <c:pt idx="1138">
                  <c:v>19</c:v>
                </c:pt>
                <c:pt idx="1139">
                  <c:v>18</c:v>
                </c:pt>
                <c:pt idx="1140">
                  <c:v>1</c:v>
                </c:pt>
                <c:pt idx="1141">
                  <c:v>31</c:v>
                </c:pt>
                <c:pt idx="1142">
                  <c:v>12</c:v>
                </c:pt>
                <c:pt idx="1143">
                  <c:v>133</c:v>
                </c:pt>
                <c:pt idx="1144">
                  <c:v>0</c:v>
                </c:pt>
                <c:pt idx="1145">
                  <c:v>2</c:v>
                </c:pt>
                <c:pt idx="1146">
                  <c:v>0</c:v>
                </c:pt>
                <c:pt idx="1147">
                  <c:v>14</c:v>
                </c:pt>
                <c:pt idx="1148">
                  <c:v>22</c:v>
                </c:pt>
                <c:pt idx="1149">
                  <c:v>3</c:v>
                </c:pt>
                <c:pt idx="1150">
                  <c:v>57</c:v>
                </c:pt>
                <c:pt idx="1151">
                  <c:v>4</c:v>
                </c:pt>
                <c:pt idx="1152">
                  <c:v>4</c:v>
                </c:pt>
                <c:pt idx="1153">
                  <c:v>154</c:v>
                </c:pt>
                <c:pt idx="1154">
                  <c:v>47</c:v>
                </c:pt>
                <c:pt idx="1155">
                  <c:v>12</c:v>
                </c:pt>
                <c:pt idx="1156">
                  <c:v>4</c:v>
                </c:pt>
                <c:pt idx="1157">
                  <c:v>4</c:v>
                </c:pt>
                <c:pt idx="1158">
                  <c:v>3</c:v>
                </c:pt>
                <c:pt idx="1159">
                  <c:v>4</c:v>
                </c:pt>
                <c:pt idx="1160">
                  <c:v>30</c:v>
                </c:pt>
                <c:pt idx="1161">
                  <c:v>0</c:v>
                </c:pt>
                <c:pt idx="1162">
                  <c:v>4</c:v>
                </c:pt>
                <c:pt idx="1163">
                  <c:v>10</c:v>
                </c:pt>
                <c:pt idx="1164">
                  <c:v>0</c:v>
                </c:pt>
                <c:pt idx="1165">
                  <c:v>50</c:v>
                </c:pt>
                <c:pt idx="1166">
                  <c:v>4</c:v>
                </c:pt>
                <c:pt idx="1167">
                  <c:v>0</c:v>
                </c:pt>
                <c:pt idx="1168">
                  <c:v>168</c:v>
                </c:pt>
                <c:pt idx="1169">
                  <c:v>76</c:v>
                </c:pt>
                <c:pt idx="1170">
                  <c:v>1</c:v>
                </c:pt>
                <c:pt idx="1171">
                  <c:v>7</c:v>
                </c:pt>
                <c:pt idx="1172">
                  <c:v>0</c:v>
                </c:pt>
                <c:pt idx="1173">
                  <c:v>4</c:v>
                </c:pt>
                <c:pt idx="1174">
                  <c:v>120</c:v>
                </c:pt>
                <c:pt idx="1175">
                  <c:v>2</c:v>
                </c:pt>
                <c:pt idx="1176">
                  <c:v>27</c:v>
                </c:pt>
                <c:pt idx="1177">
                  <c:v>3</c:v>
                </c:pt>
                <c:pt idx="1178">
                  <c:v>0</c:v>
                </c:pt>
                <c:pt idx="1179">
                  <c:v>0</c:v>
                </c:pt>
                <c:pt idx="1180">
                  <c:v>17</c:v>
                </c:pt>
                <c:pt idx="1181">
                  <c:v>35</c:v>
                </c:pt>
                <c:pt idx="1182">
                  <c:v>10</c:v>
                </c:pt>
                <c:pt idx="1183">
                  <c:v>6</c:v>
                </c:pt>
                <c:pt idx="1184">
                  <c:v>0</c:v>
                </c:pt>
                <c:pt idx="1185">
                  <c:v>21</c:v>
                </c:pt>
                <c:pt idx="1186">
                  <c:v>37</c:v>
                </c:pt>
                <c:pt idx="1187">
                  <c:v>7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102</c:v>
                </c:pt>
                <c:pt idx="1192">
                  <c:v>50</c:v>
                </c:pt>
                <c:pt idx="1193">
                  <c:v>183</c:v>
                </c:pt>
                <c:pt idx="1194">
                  <c:v>2</c:v>
                </c:pt>
                <c:pt idx="1195">
                  <c:v>8</c:v>
                </c:pt>
                <c:pt idx="1196">
                  <c:v>7</c:v>
                </c:pt>
                <c:pt idx="1197">
                  <c:v>1</c:v>
                </c:pt>
                <c:pt idx="1198">
                  <c:v>21</c:v>
                </c:pt>
                <c:pt idx="1199">
                  <c:v>74</c:v>
                </c:pt>
                <c:pt idx="1200">
                  <c:v>0</c:v>
                </c:pt>
                <c:pt idx="1201">
                  <c:v>3</c:v>
                </c:pt>
                <c:pt idx="1202">
                  <c:v>4</c:v>
                </c:pt>
                <c:pt idx="1203">
                  <c:v>28</c:v>
                </c:pt>
                <c:pt idx="1204">
                  <c:v>90</c:v>
                </c:pt>
                <c:pt idx="1205">
                  <c:v>120</c:v>
                </c:pt>
                <c:pt idx="1206">
                  <c:v>3</c:v>
                </c:pt>
                <c:pt idx="1207">
                  <c:v>6</c:v>
                </c:pt>
                <c:pt idx="1208">
                  <c:v>7</c:v>
                </c:pt>
                <c:pt idx="1209">
                  <c:v>0</c:v>
                </c:pt>
                <c:pt idx="1210">
                  <c:v>0</c:v>
                </c:pt>
                <c:pt idx="1211">
                  <c:v>10</c:v>
                </c:pt>
                <c:pt idx="1212">
                  <c:v>0</c:v>
                </c:pt>
                <c:pt idx="1213">
                  <c:v>3</c:v>
                </c:pt>
                <c:pt idx="1214">
                  <c:v>7</c:v>
                </c:pt>
                <c:pt idx="1215">
                  <c:v>5</c:v>
                </c:pt>
                <c:pt idx="1216">
                  <c:v>6</c:v>
                </c:pt>
                <c:pt idx="1217">
                  <c:v>14</c:v>
                </c:pt>
                <c:pt idx="1218">
                  <c:v>33</c:v>
                </c:pt>
                <c:pt idx="1219">
                  <c:v>2</c:v>
                </c:pt>
                <c:pt idx="1220">
                  <c:v>0</c:v>
                </c:pt>
                <c:pt idx="1221">
                  <c:v>4</c:v>
                </c:pt>
                <c:pt idx="1222">
                  <c:v>0</c:v>
                </c:pt>
                <c:pt idx="1223">
                  <c:v>2</c:v>
                </c:pt>
                <c:pt idx="1224">
                  <c:v>0</c:v>
                </c:pt>
                <c:pt idx="1225">
                  <c:v>1</c:v>
                </c:pt>
                <c:pt idx="1226">
                  <c:v>2</c:v>
                </c:pt>
                <c:pt idx="1227">
                  <c:v>122</c:v>
                </c:pt>
                <c:pt idx="1228">
                  <c:v>2</c:v>
                </c:pt>
                <c:pt idx="1229">
                  <c:v>3</c:v>
                </c:pt>
                <c:pt idx="1230">
                  <c:v>35</c:v>
                </c:pt>
                <c:pt idx="1231">
                  <c:v>3</c:v>
                </c:pt>
                <c:pt idx="1232">
                  <c:v>24</c:v>
                </c:pt>
                <c:pt idx="1233">
                  <c:v>92</c:v>
                </c:pt>
                <c:pt idx="1234">
                  <c:v>51</c:v>
                </c:pt>
                <c:pt idx="1235">
                  <c:v>43</c:v>
                </c:pt>
                <c:pt idx="1236">
                  <c:v>72</c:v>
                </c:pt>
                <c:pt idx="1237">
                  <c:v>36</c:v>
                </c:pt>
                <c:pt idx="1238">
                  <c:v>70</c:v>
                </c:pt>
                <c:pt idx="1239">
                  <c:v>57</c:v>
                </c:pt>
                <c:pt idx="1240">
                  <c:v>25</c:v>
                </c:pt>
                <c:pt idx="1241">
                  <c:v>8</c:v>
                </c:pt>
                <c:pt idx="1242">
                  <c:v>15</c:v>
                </c:pt>
                <c:pt idx="1243">
                  <c:v>13</c:v>
                </c:pt>
                <c:pt idx="1244">
                  <c:v>0</c:v>
                </c:pt>
                <c:pt idx="1245">
                  <c:v>70</c:v>
                </c:pt>
                <c:pt idx="1246">
                  <c:v>9</c:v>
                </c:pt>
                <c:pt idx="1247">
                  <c:v>17</c:v>
                </c:pt>
                <c:pt idx="1248">
                  <c:v>2</c:v>
                </c:pt>
                <c:pt idx="1249">
                  <c:v>0</c:v>
                </c:pt>
                <c:pt idx="1250">
                  <c:v>115</c:v>
                </c:pt>
                <c:pt idx="1251">
                  <c:v>10</c:v>
                </c:pt>
                <c:pt idx="1252">
                  <c:v>21</c:v>
                </c:pt>
                <c:pt idx="1253">
                  <c:v>4</c:v>
                </c:pt>
                <c:pt idx="1254">
                  <c:v>1</c:v>
                </c:pt>
                <c:pt idx="1255">
                  <c:v>64</c:v>
                </c:pt>
                <c:pt idx="1256">
                  <c:v>0</c:v>
                </c:pt>
                <c:pt idx="1257">
                  <c:v>108</c:v>
                </c:pt>
                <c:pt idx="1258">
                  <c:v>2</c:v>
                </c:pt>
                <c:pt idx="1259">
                  <c:v>50</c:v>
                </c:pt>
                <c:pt idx="1260">
                  <c:v>149</c:v>
                </c:pt>
                <c:pt idx="1261">
                  <c:v>3</c:v>
                </c:pt>
                <c:pt idx="1262">
                  <c:v>0</c:v>
                </c:pt>
                <c:pt idx="1263">
                  <c:v>10</c:v>
                </c:pt>
                <c:pt idx="1264">
                  <c:v>0</c:v>
                </c:pt>
                <c:pt idx="1265">
                  <c:v>4</c:v>
                </c:pt>
                <c:pt idx="1266">
                  <c:v>0</c:v>
                </c:pt>
                <c:pt idx="1267">
                  <c:v>5</c:v>
                </c:pt>
                <c:pt idx="1268">
                  <c:v>19</c:v>
                </c:pt>
                <c:pt idx="1269">
                  <c:v>4</c:v>
                </c:pt>
                <c:pt idx="1270">
                  <c:v>14</c:v>
                </c:pt>
                <c:pt idx="1271">
                  <c:v>102</c:v>
                </c:pt>
                <c:pt idx="1272">
                  <c:v>24</c:v>
                </c:pt>
                <c:pt idx="1273">
                  <c:v>15</c:v>
                </c:pt>
                <c:pt idx="1274">
                  <c:v>39</c:v>
                </c:pt>
                <c:pt idx="1275">
                  <c:v>43</c:v>
                </c:pt>
                <c:pt idx="1276">
                  <c:v>51</c:v>
                </c:pt>
                <c:pt idx="1277">
                  <c:v>31</c:v>
                </c:pt>
                <c:pt idx="1278">
                  <c:v>42</c:v>
                </c:pt>
                <c:pt idx="1279">
                  <c:v>9</c:v>
                </c:pt>
                <c:pt idx="1280">
                  <c:v>0</c:v>
                </c:pt>
                <c:pt idx="1281">
                  <c:v>16</c:v>
                </c:pt>
                <c:pt idx="1282">
                  <c:v>0</c:v>
                </c:pt>
                <c:pt idx="1283">
                  <c:v>15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8</c:v>
                </c:pt>
                <c:pt idx="1288">
                  <c:v>48</c:v>
                </c:pt>
                <c:pt idx="1289">
                  <c:v>73</c:v>
                </c:pt>
                <c:pt idx="1290">
                  <c:v>8</c:v>
                </c:pt>
                <c:pt idx="1291">
                  <c:v>107</c:v>
                </c:pt>
                <c:pt idx="1292">
                  <c:v>12</c:v>
                </c:pt>
                <c:pt idx="1293">
                  <c:v>44</c:v>
                </c:pt>
                <c:pt idx="1294">
                  <c:v>32</c:v>
                </c:pt>
                <c:pt idx="1295">
                  <c:v>2</c:v>
                </c:pt>
                <c:pt idx="1296">
                  <c:v>3</c:v>
                </c:pt>
                <c:pt idx="1297">
                  <c:v>73</c:v>
                </c:pt>
                <c:pt idx="1298">
                  <c:v>1</c:v>
                </c:pt>
                <c:pt idx="1299">
                  <c:v>73</c:v>
                </c:pt>
                <c:pt idx="1300">
                  <c:v>2</c:v>
                </c:pt>
                <c:pt idx="1301">
                  <c:v>0</c:v>
                </c:pt>
                <c:pt idx="1302">
                  <c:v>35</c:v>
                </c:pt>
                <c:pt idx="1303">
                  <c:v>12</c:v>
                </c:pt>
                <c:pt idx="1304">
                  <c:v>2</c:v>
                </c:pt>
                <c:pt idx="1305">
                  <c:v>56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12</c:v>
                </c:pt>
                <c:pt idx="1310">
                  <c:v>0</c:v>
                </c:pt>
                <c:pt idx="1311">
                  <c:v>10</c:v>
                </c:pt>
                <c:pt idx="1312">
                  <c:v>7</c:v>
                </c:pt>
                <c:pt idx="1313">
                  <c:v>107</c:v>
                </c:pt>
                <c:pt idx="1314">
                  <c:v>140</c:v>
                </c:pt>
                <c:pt idx="1315">
                  <c:v>138</c:v>
                </c:pt>
                <c:pt idx="1316">
                  <c:v>178</c:v>
                </c:pt>
                <c:pt idx="1317">
                  <c:v>189</c:v>
                </c:pt>
                <c:pt idx="1318">
                  <c:v>6</c:v>
                </c:pt>
                <c:pt idx="1319">
                  <c:v>10</c:v>
                </c:pt>
                <c:pt idx="1320">
                  <c:v>1</c:v>
                </c:pt>
                <c:pt idx="1321">
                  <c:v>8</c:v>
                </c:pt>
                <c:pt idx="1322">
                  <c:v>0</c:v>
                </c:pt>
                <c:pt idx="1323">
                  <c:v>101</c:v>
                </c:pt>
                <c:pt idx="1324">
                  <c:v>24</c:v>
                </c:pt>
                <c:pt idx="1325">
                  <c:v>4</c:v>
                </c:pt>
                <c:pt idx="1326">
                  <c:v>49</c:v>
                </c:pt>
                <c:pt idx="1327">
                  <c:v>0</c:v>
                </c:pt>
                <c:pt idx="1328">
                  <c:v>2</c:v>
                </c:pt>
                <c:pt idx="1329">
                  <c:v>0</c:v>
                </c:pt>
                <c:pt idx="1330">
                  <c:v>6</c:v>
                </c:pt>
                <c:pt idx="1331">
                  <c:v>5</c:v>
                </c:pt>
                <c:pt idx="1332">
                  <c:v>11</c:v>
                </c:pt>
                <c:pt idx="1333">
                  <c:v>2</c:v>
                </c:pt>
                <c:pt idx="1334">
                  <c:v>0</c:v>
                </c:pt>
                <c:pt idx="1335">
                  <c:v>0</c:v>
                </c:pt>
                <c:pt idx="1336">
                  <c:v>22</c:v>
                </c:pt>
                <c:pt idx="1337">
                  <c:v>2</c:v>
                </c:pt>
                <c:pt idx="1338">
                  <c:v>0</c:v>
                </c:pt>
                <c:pt idx="1339">
                  <c:v>168</c:v>
                </c:pt>
                <c:pt idx="1340">
                  <c:v>0</c:v>
                </c:pt>
                <c:pt idx="1341">
                  <c:v>80</c:v>
                </c:pt>
                <c:pt idx="1342">
                  <c:v>50</c:v>
                </c:pt>
                <c:pt idx="1343">
                  <c:v>0</c:v>
                </c:pt>
                <c:pt idx="1344">
                  <c:v>48</c:v>
                </c:pt>
                <c:pt idx="1345">
                  <c:v>22</c:v>
                </c:pt>
                <c:pt idx="1346">
                  <c:v>13</c:v>
                </c:pt>
                <c:pt idx="1347">
                  <c:v>34</c:v>
                </c:pt>
                <c:pt idx="1348">
                  <c:v>26</c:v>
                </c:pt>
                <c:pt idx="1349">
                  <c:v>7</c:v>
                </c:pt>
                <c:pt idx="1350">
                  <c:v>3</c:v>
                </c:pt>
                <c:pt idx="1351">
                  <c:v>1</c:v>
                </c:pt>
                <c:pt idx="1352">
                  <c:v>3</c:v>
                </c:pt>
                <c:pt idx="1353">
                  <c:v>162</c:v>
                </c:pt>
                <c:pt idx="1354">
                  <c:v>5</c:v>
                </c:pt>
                <c:pt idx="1355">
                  <c:v>0</c:v>
                </c:pt>
                <c:pt idx="1356">
                  <c:v>151</c:v>
                </c:pt>
                <c:pt idx="1357">
                  <c:v>0</c:v>
                </c:pt>
                <c:pt idx="1358">
                  <c:v>51</c:v>
                </c:pt>
                <c:pt idx="1359">
                  <c:v>80</c:v>
                </c:pt>
                <c:pt idx="1360">
                  <c:v>0</c:v>
                </c:pt>
                <c:pt idx="1361">
                  <c:v>6</c:v>
                </c:pt>
                <c:pt idx="1362">
                  <c:v>4</c:v>
                </c:pt>
                <c:pt idx="1363">
                  <c:v>3</c:v>
                </c:pt>
                <c:pt idx="1364">
                  <c:v>8</c:v>
                </c:pt>
                <c:pt idx="1365">
                  <c:v>4</c:v>
                </c:pt>
                <c:pt idx="1366">
                  <c:v>66</c:v>
                </c:pt>
                <c:pt idx="1367">
                  <c:v>1</c:v>
                </c:pt>
                <c:pt idx="1368">
                  <c:v>19</c:v>
                </c:pt>
                <c:pt idx="1369">
                  <c:v>11</c:v>
                </c:pt>
                <c:pt idx="1370">
                  <c:v>19</c:v>
                </c:pt>
                <c:pt idx="1371">
                  <c:v>28</c:v>
                </c:pt>
                <c:pt idx="1372">
                  <c:v>0</c:v>
                </c:pt>
                <c:pt idx="1373">
                  <c:v>19</c:v>
                </c:pt>
                <c:pt idx="1374">
                  <c:v>1</c:v>
                </c:pt>
                <c:pt idx="1375">
                  <c:v>2</c:v>
                </c:pt>
                <c:pt idx="1376">
                  <c:v>47</c:v>
                </c:pt>
                <c:pt idx="1377">
                  <c:v>1</c:v>
                </c:pt>
                <c:pt idx="1378">
                  <c:v>13</c:v>
                </c:pt>
                <c:pt idx="1379">
                  <c:v>7</c:v>
                </c:pt>
                <c:pt idx="1380">
                  <c:v>98</c:v>
                </c:pt>
                <c:pt idx="1381">
                  <c:v>21</c:v>
                </c:pt>
                <c:pt idx="1382">
                  <c:v>0</c:v>
                </c:pt>
                <c:pt idx="1383">
                  <c:v>0</c:v>
                </c:pt>
                <c:pt idx="1384">
                  <c:v>26</c:v>
                </c:pt>
                <c:pt idx="1385">
                  <c:v>0</c:v>
                </c:pt>
                <c:pt idx="1386">
                  <c:v>4</c:v>
                </c:pt>
                <c:pt idx="1387">
                  <c:v>1</c:v>
                </c:pt>
                <c:pt idx="1388">
                  <c:v>4</c:v>
                </c:pt>
                <c:pt idx="1389">
                  <c:v>0</c:v>
                </c:pt>
                <c:pt idx="1390">
                  <c:v>2</c:v>
                </c:pt>
                <c:pt idx="1391">
                  <c:v>3</c:v>
                </c:pt>
                <c:pt idx="1392">
                  <c:v>13</c:v>
                </c:pt>
                <c:pt idx="1393">
                  <c:v>12</c:v>
                </c:pt>
                <c:pt idx="1394">
                  <c:v>0</c:v>
                </c:pt>
                <c:pt idx="1395">
                  <c:v>16</c:v>
                </c:pt>
                <c:pt idx="1396">
                  <c:v>7</c:v>
                </c:pt>
                <c:pt idx="1397">
                  <c:v>45</c:v>
                </c:pt>
                <c:pt idx="1398">
                  <c:v>48</c:v>
                </c:pt>
                <c:pt idx="1399">
                  <c:v>30</c:v>
                </c:pt>
                <c:pt idx="1400">
                  <c:v>4</c:v>
                </c:pt>
                <c:pt idx="1401">
                  <c:v>7</c:v>
                </c:pt>
                <c:pt idx="1402">
                  <c:v>0</c:v>
                </c:pt>
                <c:pt idx="1403">
                  <c:v>151</c:v>
                </c:pt>
                <c:pt idx="1404">
                  <c:v>42</c:v>
                </c:pt>
                <c:pt idx="1405">
                  <c:v>26</c:v>
                </c:pt>
                <c:pt idx="1406">
                  <c:v>1</c:v>
                </c:pt>
                <c:pt idx="1407">
                  <c:v>8</c:v>
                </c:pt>
                <c:pt idx="1408">
                  <c:v>20</c:v>
                </c:pt>
                <c:pt idx="1409">
                  <c:v>1</c:v>
                </c:pt>
                <c:pt idx="1410">
                  <c:v>0</c:v>
                </c:pt>
                <c:pt idx="1411">
                  <c:v>1</c:v>
                </c:pt>
                <c:pt idx="1412">
                  <c:v>11</c:v>
                </c:pt>
                <c:pt idx="1413">
                  <c:v>13</c:v>
                </c:pt>
                <c:pt idx="1414">
                  <c:v>42</c:v>
                </c:pt>
                <c:pt idx="1415">
                  <c:v>0</c:v>
                </c:pt>
                <c:pt idx="1416">
                  <c:v>30</c:v>
                </c:pt>
                <c:pt idx="1417">
                  <c:v>2</c:v>
                </c:pt>
                <c:pt idx="1418">
                  <c:v>80</c:v>
                </c:pt>
                <c:pt idx="1419">
                  <c:v>6</c:v>
                </c:pt>
                <c:pt idx="1420">
                  <c:v>16</c:v>
                </c:pt>
                <c:pt idx="1421">
                  <c:v>172</c:v>
                </c:pt>
                <c:pt idx="1422">
                  <c:v>48</c:v>
                </c:pt>
                <c:pt idx="1423">
                  <c:v>3</c:v>
                </c:pt>
                <c:pt idx="1424">
                  <c:v>35</c:v>
                </c:pt>
                <c:pt idx="1425">
                  <c:v>3</c:v>
                </c:pt>
                <c:pt idx="1426">
                  <c:v>114</c:v>
                </c:pt>
                <c:pt idx="1427">
                  <c:v>2</c:v>
                </c:pt>
                <c:pt idx="1428">
                  <c:v>18</c:v>
                </c:pt>
                <c:pt idx="1429">
                  <c:v>107</c:v>
                </c:pt>
                <c:pt idx="1430">
                  <c:v>2</c:v>
                </c:pt>
                <c:pt idx="1431">
                  <c:v>0</c:v>
                </c:pt>
                <c:pt idx="1432">
                  <c:v>7</c:v>
                </c:pt>
                <c:pt idx="1433">
                  <c:v>55</c:v>
                </c:pt>
                <c:pt idx="1434">
                  <c:v>3</c:v>
                </c:pt>
                <c:pt idx="1435">
                  <c:v>28</c:v>
                </c:pt>
                <c:pt idx="1436">
                  <c:v>0</c:v>
                </c:pt>
                <c:pt idx="1437">
                  <c:v>84</c:v>
                </c:pt>
                <c:pt idx="1438">
                  <c:v>79</c:v>
                </c:pt>
                <c:pt idx="1439">
                  <c:v>23</c:v>
                </c:pt>
                <c:pt idx="1440">
                  <c:v>6</c:v>
                </c:pt>
                <c:pt idx="1441">
                  <c:v>53</c:v>
                </c:pt>
                <c:pt idx="1442">
                  <c:v>0</c:v>
                </c:pt>
                <c:pt idx="1443">
                  <c:v>0</c:v>
                </c:pt>
                <c:pt idx="1444">
                  <c:v>20</c:v>
                </c:pt>
                <c:pt idx="1445">
                  <c:v>80</c:v>
                </c:pt>
                <c:pt idx="1446">
                  <c:v>15</c:v>
                </c:pt>
                <c:pt idx="1447">
                  <c:v>4</c:v>
                </c:pt>
                <c:pt idx="1448">
                  <c:v>0</c:v>
                </c:pt>
                <c:pt idx="1449">
                  <c:v>17</c:v>
                </c:pt>
                <c:pt idx="1450">
                  <c:v>10</c:v>
                </c:pt>
                <c:pt idx="1451">
                  <c:v>162</c:v>
                </c:pt>
                <c:pt idx="1452">
                  <c:v>0</c:v>
                </c:pt>
                <c:pt idx="1453">
                  <c:v>35</c:v>
                </c:pt>
                <c:pt idx="1454">
                  <c:v>0</c:v>
                </c:pt>
                <c:pt idx="1455">
                  <c:v>0</c:v>
                </c:pt>
                <c:pt idx="1456">
                  <c:v>42</c:v>
                </c:pt>
                <c:pt idx="1457">
                  <c:v>73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27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32</c:v>
                </c:pt>
                <c:pt idx="1466">
                  <c:v>5</c:v>
                </c:pt>
                <c:pt idx="1467">
                  <c:v>5</c:v>
                </c:pt>
                <c:pt idx="1468">
                  <c:v>0</c:v>
                </c:pt>
                <c:pt idx="1469">
                  <c:v>35</c:v>
                </c:pt>
                <c:pt idx="1470">
                  <c:v>0</c:v>
                </c:pt>
                <c:pt idx="1471">
                  <c:v>33</c:v>
                </c:pt>
                <c:pt idx="1472">
                  <c:v>0</c:v>
                </c:pt>
                <c:pt idx="1473">
                  <c:v>48</c:v>
                </c:pt>
                <c:pt idx="1474">
                  <c:v>163</c:v>
                </c:pt>
                <c:pt idx="1475">
                  <c:v>1</c:v>
                </c:pt>
                <c:pt idx="1476">
                  <c:v>86</c:v>
                </c:pt>
                <c:pt idx="1477">
                  <c:v>11</c:v>
                </c:pt>
                <c:pt idx="1478">
                  <c:v>0</c:v>
                </c:pt>
                <c:pt idx="1479">
                  <c:v>6</c:v>
                </c:pt>
                <c:pt idx="1480">
                  <c:v>44</c:v>
                </c:pt>
                <c:pt idx="1481">
                  <c:v>3</c:v>
                </c:pt>
                <c:pt idx="1482">
                  <c:v>4</c:v>
                </c:pt>
                <c:pt idx="1483">
                  <c:v>22</c:v>
                </c:pt>
                <c:pt idx="1484">
                  <c:v>73</c:v>
                </c:pt>
                <c:pt idx="1485">
                  <c:v>30</c:v>
                </c:pt>
                <c:pt idx="1486">
                  <c:v>0</c:v>
                </c:pt>
                <c:pt idx="1487">
                  <c:v>1</c:v>
                </c:pt>
                <c:pt idx="1488">
                  <c:v>5</c:v>
                </c:pt>
                <c:pt idx="1489">
                  <c:v>142</c:v>
                </c:pt>
                <c:pt idx="1490">
                  <c:v>130</c:v>
                </c:pt>
                <c:pt idx="1491">
                  <c:v>17</c:v>
                </c:pt>
                <c:pt idx="1492">
                  <c:v>28</c:v>
                </c:pt>
                <c:pt idx="1493">
                  <c:v>26</c:v>
                </c:pt>
                <c:pt idx="1494">
                  <c:v>6</c:v>
                </c:pt>
                <c:pt idx="1495">
                  <c:v>12</c:v>
                </c:pt>
                <c:pt idx="1496">
                  <c:v>7</c:v>
                </c:pt>
                <c:pt idx="1497">
                  <c:v>5</c:v>
                </c:pt>
                <c:pt idx="1498">
                  <c:v>153</c:v>
                </c:pt>
                <c:pt idx="1499">
                  <c:v>61</c:v>
                </c:pt>
                <c:pt idx="1500">
                  <c:v>0</c:v>
                </c:pt>
                <c:pt idx="1501">
                  <c:v>5</c:v>
                </c:pt>
                <c:pt idx="1502">
                  <c:v>51</c:v>
                </c:pt>
                <c:pt idx="1503">
                  <c:v>5</c:v>
                </c:pt>
                <c:pt idx="1504">
                  <c:v>2</c:v>
                </c:pt>
                <c:pt idx="1505">
                  <c:v>2</c:v>
                </c:pt>
                <c:pt idx="1506">
                  <c:v>0</c:v>
                </c:pt>
                <c:pt idx="1507">
                  <c:v>1</c:v>
                </c:pt>
                <c:pt idx="1508">
                  <c:v>3</c:v>
                </c:pt>
                <c:pt idx="1509">
                  <c:v>44</c:v>
                </c:pt>
                <c:pt idx="1510">
                  <c:v>16</c:v>
                </c:pt>
                <c:pt idx="1511">
                  <c:v>132</c:v>
                </c:pt>
                <c:pt idx="1512">
                  <c:v>17</c:v>
                </c:pt>
                <c:pt idx="1513">
                  <c:v>4</c:v>
                </c:pt>
                <c:pt idx="1514">
                  <c:v>0</c:v>
                </c:pt>
                <c:pt idx="1515">
                  <c:v>159</c:v>
                </c:pt>
                <c:pt idx="1516">
                  <c:v>0</c:v>
                </c:pt>
                <c:pt idx="1517">
                  <c:v>42</c:v>
                </c:pt>
                <c:pt idx="1518">
                  <c:v>19</c:v>
                </c:pt>
                <c:pt idx="1519">
                  <c:v>43</c:v>
                </c:pt>
                <c:pt idx="1520">
                  <c:v>2</c:v>
                </c:pt>
                <c:pt idx="1521">
                  <c:v>0</c:v>
                </c:pt>
                <c:pt idx="1522">
                  <c:v>63</c:v>
                </c:pt>
                <c:pt idx="1523">
                  <c:v>4</c:v>
                </c:pt>
                <c:pt idx="1524">
                  <c:v>15</c:v>
                </c:pt>
                <c:pt idx="1525">
                  <c:v>0</c:v>
                </c:pt>
                <c:pt idx="1526">
                  <c:v>28</c:v>
                </c:pt>
                <c:pt idx="1527">
                  <c:v>16</c:v>
                </c:pt>
                <c:pt idx="1528">
                  <c:v>105</c:v>
                </c:pt>
                <c:pt idx="1529">
                  <c:v>1</c:v>
                </c:pt>
                <c:pt idx="1530">
                  <c:v>10</c:v>
                </c:pt>
                <c:pt idx="1531">
                  <c:v>3</c:v>
                </c:pt>
                <c:pt idx="1532">
                  <c:v>31</c:v>
                </c:pt>
                <c:pt idx="1533">
                  <c:v>6</c:v>
                </c:pt>
                <c:pt idx="1534">
                  <c:v>4</c:v>
                </c:pt>
                <c:pt idx="1535">
                  <c:v>2</c:v>
                </c:pt>
                <c:pt idx="1536">
                  <c:v>1</c:v>
                </c:pt>
                <c:pt idx="1537">
                  <c:v>15</c:v>
                </c:pt>
                <c:pt idx="1538">
                  <c:v>1</c:v>
                </c:pt>
                <c:pt idx="1539">
                  <c:v>0</c:v>
                </c:pt>
                <c:pt idx="1540">
                  <c:v>9</c:v>
                </c:pt>
                <c:pt idx="1541">
                  <c:v>3</c:v>
                </c:pt>
                <c:pt idx="1542">
                  <c:v>0</c:v>
                </c:pt>
                <c:pt idx="1543">
                  <c:v>5</c:v>
                </c:pt>
                <c:pt idx="1544">
                  <c:v>5</c:v>
                </c:pt>
                <c:pt idx="1545">
                  <c:v>11</c:v>
                </c:pt>
                <c:pt idx="1546">
                  <c:v>183</c:v>
                </c:pt>
                <c:pt idx="1547">
                  <c:v>5</c:v>
                </c:pt>
                <c:pt idx="1548">
                  <c:v>3</c:v>
                </c:pt>
                <c:pt idx="1549">
                  <c:v>58</c:v>
                </c:pt>
                <c:pt idx="1550">
                  <c:v>63</c:v>
                </c:pt>
                <c:pt idx="1551">
                  <c:v>0</c:v>
                </c:pt>
                <c:pt idx="1552">
                  <c:v>3</c:v>
                </c:pt>
                <c:pt idx="1553">
                  <c:v>35</c:v>
                </c:pt>
                <c:pt idx="1554">
                  <c:v>8</c:v>
                </c:pt>
                <c:pt idx="1555">
                  <c:v>3</c:v>
                </c:pt>
                <c:pt idx="1556">
                  <c:v>0</c:v>
                </c:pt>
                <c:pt idx="1557">
                  <c:v>104</c:v>
                </c:pt>
                <c:pt idx="1558">
                  <c:v>17</c:v>
                </c:pt>
                <c:pt idx="1559">
                  <c:v>51</c:v>
                </c:pt>
                <c:pt idx="1560">
                  <c:v>93</c:v>
                </c:pt>
                <c:pt idx="1561">
                  <c:v>26</c:v>
                </c:pt>
                <c:pt idx="1562">
                  <c:v>0</c:v>
                </c:pt>
                <c:pt idx="1563">
                  <c:v>102</c:v>
                </c:pt>
                <c:pt idx="1564">
                  <c:v>7</c:v>
                </c:pt>
                <c:pt idx="1565">
                  <c:v>3</c:v>
                </c:pt>
                <c:pt idx="1566">
                  <c:v>11</c:v>
                </c:pt>
                <c:pt idx="1567">
                  <c:v>7</c:v>
                </c:pt>
                <c:pt idx="1568">
                  <c:v>28</c:v>
                </c:pt>
                <c:pt idx="1569">
                  <c:v>0</c:v>
                </c:pt>
                <c:pt idx="1570">
                  <c:v>100</c:v>
                </c:pt>
                <c:pt idx="1571">
                  <c:v>1</c:v>
                </c:pt>
                <c:pt idx="1572">
                  <c:v>7</c:v>
                </c:pt>
                <c:pt idx="1573">
                  <c:v>20</c:v>
                </c:pt>
                <c:pt idx="1574">
                  <c:v>107</c:v>
                </c:pt>
                <c:pt idx="1575">
                  <c:v>0</c:v>
                </c:pt>
                <c:pt idx="1576">
                  <c:v>18</c:v>
                </c:pt>
                <c:pt idx="1577">
                  <c:v>129</c:v>
                </c:pt>
                <c:pt idx="1578">
                  <c:v>6</c:v>
                </c:pt>
                <c:pt idx="1579">
                  <c:v>44</c:v>
                </c:pt>
                <c:pt idx="1580">
                  <c:v>7</c:v>
                </c:pt>
                <c:pt idx="1581">
                  <c:v>2</c:v>
                </c:pt>
                <c:pt idx="1582">
                  <c:v>19</c:v>
                </c:pt>
                <c:pt idx="1583">
                  <c:v>0</c:v>
                </c:pt>
                <c:pt idx="1584">
                  <c:v>57</c:v>
                </c:pt>
                <c:pt idx="1585">
                  <c:v>21</c:v>
                </c:pt>
                <c:pt idx="1586">
                  <c:v>11</c:v>
                </c:pt>
                <c:pt idx="1587">
                  <c:v>0</c:v>
                </c:pt>
                <c:pt idx="1588">
                  <c:v>26</c:v>
                </c:pt>
                <c:pt idx="1589">
                  <c:v>4</c:v>
                </c:pt>
                <c:pt idx="1590">
                  <c:v>33</c:v>
                </c:pt>
                <c:pt idx="1591">
                  <c:v>1</c:v>
                </c:pt>
                <c:pt idx="1592">
                  <c:v>15</c:v>
                </c:pt>
                <c:pt idx="1593">
                  <c:v>105</c:v>
                </c:pt>
                <c:pt idx="1594">
                  <c:v>0</c:v>
                </c:pt>
                <c:pt idx="1595">
                  <c:v>13</c:v>
                </c:pt>
                <c:pt idx="1596">
                  <c:v>7</c:v>
                </c:pt>
                <c:pt idx="1597">
                  <c:v>8</c:v>
                </c:pt>
                <c:pt idx="1598">
                  <c:v>0</c:v>
                </c:pt>
                <c:pt idx="1599">
                  <c:v>0</c:v>
                </c:pt>
                <c:pt idx="1600">
                  <c:v>80</c:v>
                </c:pt>
                <c:pt idx="1601">
                  <c:v>22</c:v>
                </c:pt>
                <c:pt idx="1602">
                  <c:v>21</c:v>
                </c:pt>
                <c:pt idx="1603">
                  <c:v>137</c:v>
                </c:pt>
                <c:pt idx="1604">
                  <c:v>32</c:v>
                </c:pt>
                <c:pt idx="1605">
                  <c:v>17</c:v>
                </c:pt>
                <c:pt idx="1606">
                  <c:v>1</c:v>
                </c:pt>
                <c:pt idx="1607">
                  <c:v>8</c:v>
                </c:pt>
                <c:pt idx="1608">
                  <c:v>17</c:v>
                </c:pt>
                <c:pt idx="1609">
                  <c:v>0</c:v>
                </c:pt>
                <c:pt idx="1610">
                  <c:v>76</c:v>
                </c:pt>
                <c:pt idx="1611">
                  <c:v>0</c:v>
                </c:pt>
                <c:pt idx="1612">
                  <c:v>58</c:v>
                </c:pt>
                <c:pt idx="1613">
                  <c:v>32</c:v>
                </c:pt>
                <c:pt idx="1614">
                  <c:v>1</c:v>
                </c:pt>
                <c:pt idx="1615">
                  <c:v>71</c:v>
                </c:pt>
                <c:pt idx="1616">
                  <c:v>12</c:v>
                </c:pt>
                <c:pt idx="1617">
                  <c:v>1</c:v>
                </c:pt>
                <c:pt idx="1618">
                  <c:v>1</c:v>
                </c:pt>
                <c:pt idx="1619">
                  <c:v>3</c:v>
                </c:pt>
                <c:pt idx="1620">
                  <c:v>0</c:v>
                </c:pt>
                <c:pt idx="1621">
                  <c:v>184</c:v>
                </c:pt>
                <c:pt idx="1622">
                  <c:v>8</c:v>
                </c:pt>
                <c:pt idx="1623">
                  <c:v>0</c:v>
                </c:pt>
                <c:pt idx="1624">
                  <c:v>6</c:v>
                </c:pt>
                <c:pt idx="1625">
                  <c:v>4</c:v>
                </c:pt>
                <c:pt idx="1626">
                  <c:v>14</c:v>
                </c:pt>
                <c:pt idx="1627">
                  <c:v>2</c:v>
                </c:pt>
                <c:pt idx="1628">
                  <c:v>0</c:v>
                </c:pt>
                <c:pt idx="1629">
                  <c:v>0</c:v>
                </c:pt>
                <c:pt idx="1630">
                  <c:v>28</c:v>
                </c:pt>
                <c:pt idx="1631">
                  <c:v>36</c:v>
                </c:pt>
                <c:pt idx="1632">
                  <c:v>0</c:v>
                </c:pt>
                <c:pt idx="1633">
                  <c:v>1</c:v>
                </c:pt>
                <c:pt idx="1634">
                  <c:v>93</c:v>
                </c:pt>
                <c:pt idx="1635">
                  <c:v>4</c:v>
                </c:pt>
                <c:pt idx="1636">
                  <c:v>2</c:v>
                </c:pt>
                <c:pt idx="1637">
                  <c:v>12</c:v>
                </c:pt>
                <c:pt idx="1638">
                  <c:v>3</c:v>
                </c:pt>
                <c:pt idx="1639">
                  <c:v>35</c:v>
                </c:pt>
                <c:pt idx="1640">
                  <c:v>0</c:v>
                </c:pt>
                <c:pt idx="1641">
                  <c:v>3</c:v>
                </c:pt>
                <c:pt idx="1642">
                  <c:v>15</c:v>
                </c:pt>
                <c:pt idx="1643">
                  <c:v>4</c:v>
                </c:pt>
                <c:pt idx="1644">
                  <c:v>0</c:v>
                </c:pt>
                <c:pt idx="1645">
                  <c:v>2</c:v>
                </c:pt>
                <c:pt idx="1646">
                  <c:v>5</c:v>
                </c:pt>
                <c:pt idx="1647">
                  <c:v>6</c:v>
                </c:pt>
                <c:pt idx="1648">
                  <c:v>30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83</c:v>
                </c:pt>
                <c:pt idx="1653">
                  <c:v>1</c:v>
                </c:pt>
                <c:pt idx="1654">
                  <c:v>2</c:v>
                </c:pt>
                <c:pt idx="1655">
                  <c:v>126</c:v>
                </c:pt>
                <c:pt idx="1656">
                  <c:v>9</c:v>
                </c:pt>
                <c:pt idx="1657">
                  <c:v>129</c:v>
                </c:pt>
                <c:pt idx="1658">
                  <c:v>2</c:v>
                </c:pt>
                <c:pt idx="1659">
                  <c:v>134</c:v>
                </c:pt>
                <c:pt idx="1660">
                  <c:v>1</c:v>
                </c:pt>
                <c:pt idx="1661">
                  <c:v>0</c:v>
                </c:pt>
                <c:pt idx="1662">
                  <c:v>15</c:v>
                </c:pt>
                <c:pt idx="1663">
                  <c:v>16</c:v>
                </c:pt>
                <c:pt idx="1664">
                  <c:v>19</c:v>
                </c:pt>
                <c:pt idx="1665">
                  <c:v>2</c:v>
                </c:pt>
                <c:pt idx="1666">
                  <c:v>97</c:v>
                </c:pt>
                <c:pt idx="1667">
                  <c:v>3</c:v>
                </c:pt>
                <c:pt idx="1668">
                  <c:v>3</c:v>
                </c:pt>
                <c:pt idx="1669">
                  <c:v>0</c:v>
                </c:pt>
                <c:pt idx="1670">
                  <c:v>8</c:v>
                </c:pt>
                <c:pt idx="1671">
                  <c:v>37</c:v>
                </c:pt>
                <c:pt idx="1672">
                  <c:v>0</c:v>
                </c:pt>
                <c:pt idx="1673">
                  <c:v>35</c:v>
                </c:pt>
                <c:pt idx="1674">
                  <c:v>25</c:v>
                </c:pt>
                <c:pt idx="1675">
                  <c:v>0</c:v>
                </c:pt>
                <c:pt idx="1676">
                  <c:v>6</c:v>
                </c:pt>
                <c:pt idx="1677">
                  <c:v>10</c:v>
                </c:pt>
                <c:pt idx="1678">
                  <c:v>4</c:v>
                </c:pt>
                <c:pt idx="1679">
                  <c:v>14</c:v>
                </c:pt>
                <c:pt idx="1680">
                  <c:v>0</c:v>
                </c:pt>
                <c:pt idx="1681">
                  <c:v>0</c:v>
                </c:pt>
                <c:pt idx="1682">
                  <c:v>26</c:v>
                </c:pt>
                <c:pt idx="1683">
                  <c:v>0</c:v>
                </c:pt>
                <c:pt idx="1684">
                  <c:v>10</c:v>
                </c:pt>
                <c:pt idx="1685">
                  <c:v>0</c:v>
                </c:pt>
                <c:pt idx="1686">
                  <c:v>4</c:v>
                </c:pt>
                <c:pt idx="1687">
                  <c:v>2</c:v>
                </c:pt>
                <c:pt idx="1688">
                  <c:v>1</c:v>
                </c:pt>
                <c:pt idx="1689">
                  <c:v>0</c:v>
                </c:pt>
                <c:pt idx="1690">
                  <c:v>0</c:v>
                </c:pt>
                <c:pt idx="1691">
                  <c:v>60</c:v>
                </c:pt>
                <c:pt idx="1692">
                  <c:v>0</c:v>
                </c:pt>
                <c:pt idx="1693">
                  <c:v>1</c:v>
                </c:pt>
                <c:pt idx="1694">
                  <c:v>3</c:v>
                </c:pt>
                <c:pt idx="1695">
                  <c:v>7</c:v>
                </c:pt>
                <c:pt idx="1696">
                  <c:v>28</c:v>
                </c:pt>
                <c:pt idx="1697">
                  <c:v>80</c:v>
                </c:pt>
                <c:pt idx="1698">
                  <c:v>4</c:v>
                </c:pt>
                <c:pt idx="1699">
                  <c:v>17</c:v>
                </c:pt>
                <c:pt idx="1700">
                  <c:v>0</c:v>
                </c:pt>
                <c:pt idx="1701">
                  <c:v>3</c:v>
                </c:pt>
                <c:pt idx="1702">
                  <c:v>16</c:v>
                </c:pt>
                <c:pt idx="1703">
                  <c:v>4</c:v>
                </c:pt>
                <c:pt idx="1704">
                  <c:v>0</c:v>
                </c:pt>
                <c:pt idx="1705">
                  <c:v>0</c:v>
                </c:pt>
                <c:pt idx="1706">
                  <c:v>53</c:v>
                </c:pt>
                <c:pt idx="1707">
                  <c:v>2</c:v>
                </c:pt>
                <c:pt idx="1708">
                  <c:v>0</c:v>
                </c:pt>
                <c:pt idx="1709">
                  <c:v>0</c:v>
                </c:pt>
                <c:pt idx="1710">
                  <c:v>76</c:v>
                </c:pt>
                <c:pt idx="1711">
                  <c:v>172</c:v>
                </c:pt>
                <c:pt idx="1712">
                  <c:v>0</c:v>
                </c:pt>
                <c:pt idx="1713">
                  <c:v>19</c:v>
                </c:pt>
                <c:pt idx="1714">
                  <c:v>0</c:v>
                </c:pt>
                <c:pt idx="1715">
                  <c:v>33</c:v>
                </c:pt>
                <c:pt idx="1716">
                  <c:v>1</c:v>
                </c:pt>
                <c:pt idx="1717">
                  <c:v>1</c:v>
                </c:pt>
                <c:pt idx="1718">
                  <c:v>98</c:v>
                </c:pt>
                <c:pt idx="1719">
                  <c:v>6</c:v>
                </c:pt>
                <c:pt idx="1720">
                  <c:v>5</c:v>
                </c:pt>
                <c:pt idx="1721">
                  <c:v>71</c:v>
                </c:pt>
                <c:pt idx="1722">
                  <c:v>0</c:v>
                </c:pt>
                <c:pt idx="1723">
                  <c:v>15</c:v>
                </c:pt>
                <c:pt idx="1724">
                  <c:v>23</c:v>
                </c:pt>
                <c:pt idx="1725">
                  <c:v>62</c:v>
                </c:pt>
                <c:pt idx="1726">
                  <c:v>28</c:v>
                </c:pt>
                <c:pt idx="1727">
                  <c:v>17</c:v>
                </c:pt>
                <c:pt idx="1728">
                  <c:v>7</c:v>
                </c:pt>
                <c:pt idx="1729">
                  <c:v>1</c:v>
                </c:pt>
                <c:pt idx="1730">
                  <c:v>42</c:v>
                </c:pt>
                <c:pt idx="1731">
                  <c:v>71</c:v>
                </c:pt>
                <c:pt idx="1732">
                  <c:v>2</c:v>
                </c:pt>
                <c:pt idx="1733">
                  <c:v>54</c:v>
                </c:pt>
                <c:pt idx="1734">
                  <c:v>3</c:v>
                </c:pt>
                <c:pt idx="1735">
                  <c:v>8</c:v>
                </c:pt>
                <c:pt idx="1736">
                  <c:v>43</c:v>
                </c:pt>
                <c:pt idx="1737">
                  <c:v>0</c:v>
                </c:pt>
                <c:pt idx="1738">
                  <c:v>1</c:v>
                </c:pt>
                <c:pt idx="1739">
                  <c:v>0</c:v>
                </c:pt>
                <c:pt idx="1740">
                  <c:v>2</c:v>
                </c:pt>
                <c:pt idx="1741">
                  <c:v>0</c:v>
                </c:pt>
                <c:pt idx="1742">
                  <c:v>34</c:v>
                </c:pt>
                <c:pt idx="1743">
                  <c:v>0</c:v>
                </c:pt>
                <c:pt idx="1744">
                  <c:v>0</c:v>
                </c:pt>
                <c:pt idx="1745">
                  <c:v>4</c:v>
                </c:pt>
                <c:pt idx="1746">
                  <c:v>14</c:v>
                </c:pt>
                <c:pt idx="1747">
                  <c:v>13</c:v>
                </c:pt>
                <c:pt idx="1748">
                  <c:v>7</c:v>
                </c:pt>
                <c:pt idx="1749">
                  <c:v>40</c:v>
                </c:pt>
                <c:pt idx="1750">
                  <c:v>6</c:v>
                </c:pt>
                <c:pt idx="1751">
                  <c:v>8</c:v>
                </c:pt>
                <c:pt idx="1752">
                  <c:v>10</c:v>
                </c:pt>
                <c:pt idx="1753">
                  <c:v>3</c:v>
                </c:pt>
                <c:pt idx="1754">
                  <c:v>14</c:v>
                </c:pt>
                <c:pt idx="1755">
                  <c:v>5</c:v>
                </c:pt>
                <c:pt idx="1756">
                  <c:v>0</c:v>
                </c:pt>
                <c:pt idx="1757">
                  <c:v>126</c:v>
                </c:pt>
                <c:pt idx="1758">
                  <c:v>0</c:v>
                </c:pt>
                <c:pt idx="1759">
                  <c:v>134</c:v>
                </c:pt>
                <c:pt idx="1760">
                  <c:v>12</c:v>
                </c:pt>
                <c:pt idx="1761">
                  <c:v>0</c:v>
                </c:pt>
                <c:pt idx="1762">
                  <c:v>7</c:v>
                </c:pt>
                <c:pt idx="1763">
                  <c:v>44</c:v>
                </c:pt>
                <c:pt idx="1764">
                  <c:v>5</c:v>
                </c:pt>
                <c:pt idx="1765">
                  <c:v>76</c:v>
                </c:pt>
                <c:pt idx="1766">
                  <c:v>2</c:v>
                </c:pt>
                <c:pt idx="1767">
                  <c:v>53</c:v>
                </c:pt>
                <c:pt idx="1768">
                  <c:v>1</c:v>
                </c:pt>
                <c:pt idx="1769">
                  <c:v>40</c:v>
                </c:pt>
                <c:pt idx="1770">
                  <c:v>22</c:v>
                </c:pt>
                <c:pt idx="1771">
                  <c:v>53</c:v>
                </c:pt>
                <c:pt idx="1772">
                  <c:v>99</c:v>
                </c:pt>
                <c:pt idx="1773">
                  <c:v>28</c:v>
                </c:pt>
                <c:pt idx="1774">
                  <c:v>3</c:v>
                </c:pt>
                <c:pt idx="1775">
                  <c:v>138</c:v>
                </c:pt>
                <c:pt idx="1776">
                  <c:v>0</c:v>
                </c:pt>
                <c:pt idx="1777">
                  <c:v>46</c:v>
                </c:pt>
                <c:pt idx="1778">
                  <c:v>0</c:v>
                </c:pt>
                <c:pt idx="1779">
                  <c:v>0</c:v>
                </c:pt>
                <c:pt idx="1780">
                  <c:v>86</c:v>
                </c:pt>
                <c:pt idx="1781">
                  <c:v>0</c:v>
                </c:pt>
                <c:pt idx="1782">
                  <c:v>31</c:v>
                </c:pt>
                <c:pt idx="1783">
                  <c:v>22</c:v>
                </c:pt>
                <c:pt idx="1784">
                  <c:v>3</c:v>
                </c:pt>
                <c:pt idx="1785">
                  <c:v>3</c:v>
                </c:pt>
                <c:pt idx="1786">
                  <c:v>80</c:v>
                </c:pt>
                <c:pt idx="1787">
                  <c:v>42</c:v>
                </c:pt>
                <c:pt idx="1788">
                  <c:v>147</c:v>
                </c:pt>
                <c:pt idx="1789">
                  <c:v>1</c:v>
                </c:pt>
                <c:pt idx="1790">
                  <c:v>44</c:v>
                </c:pt>
                <c:pt idx="1791">
                  <c:v>21</c:v>
                </c:pt>
                <c:pt idx="1792">
                  <c:v>25</c:v>
                </c:pt>
                <c:pt idx="1793">
                  <c:v>1</c:v>
                </c:pt>
                <c:pt idx="1794">
                  <c:v>4</c:v>
                </c:pt>
                <c:pt idx="1795">
                  <c:v>1</c:v>
                </c:pt>
                <c:pt idx="1796">
                  <c:v>15</c:v>
                </c:pt>
                <c:pt idx="1797">
                  <c:v>8</c:v>
                </c:pt>
                <c:pt idx="1798">
                  <c:v>17</c:v>
                </c:pt>
                <c:pt idx="1799">
                  <c:v>10</c:v>
                </c:pt>
                <c:pt idx="1800">
                  <c:v>16</c:v>
                </c:pt>
                <c:pt idx="1801">
                  <c:v>2</c:v>
                </c:pt>
                <c:pt idx="1802">
                  <c:v>4</c:v>
                </c:pt>
                <c:pt idx="1803">
                  <c:v>26</c:v>
                </c:pt>
                <c:pt idx="1804">
                  <c:v>0</c:v>
                </c:pt>
                <c:pt idx="1805">
                  <c:v>61</c:v>
                </c:pt>
                <c:pt idx="1806">
                  <c:v>84</c:v>
                </c:pt>
                <c:pt idx="1807">
                  <c:v>71</c:v>
                </c:pt>
                <c:pt idx="1808">
                  <c:v>20</c:v>
                </c:pt>
                <c:pt idx="1809">
                  <c:v>0</c:v>
                </c:pt>
                <c:pt idx="1810">
                  <c:v>159</c:v>
                </c:pt>
                <c:pt idx="1811">
                  <c:v>48</c:v>
                </c:pt>
                <c:pt idx="1812">
                  <c:v>138</c:v>
                </c:pt>
                <c:pt idx="1813">
                  <c:v>0</c:v>
                </c:pt>
                <c:pt idx="1814">
                  <c:v>1</c:v>
                </c:pt>
                <c:pt idx="1815">
                  <c:v>2</c:v>
                </c:pt>
                <c:pt idx="1816">
                  <c:v>0</c:v>
                </c:pt>
                <c:pt idx="1817">
                  <c:v>2</c:v>
                </c:pt>
                <c:pt idx="1818">
                  <c:v>172</c:v>
                </c:pt>
                <c:pt idx="1819">
                  <c:v>8</c:v>
                </c:pt>
                <c:pt idx="1820">
                  <c:v>0</c:v>
                </c:pt>
                <c:pt idx="1821">
                  <c:v>4</c:v>
                </c:pt>
                <c:pt idx="1822">
                  <c:v>0</c:v>
                </c:pt>
                <c:pt idx="1823">
                  <c:v>185</c:v>
                </c:pt>
                <c:pt idx="1824">
                  <c:v>3</c:v>
                </c:pt>
                <c:pt idx="1825">
                  <c:v>26</c:v>
                </c:pt>
                <c:pt idx="1826">
                  <c:v>16</c:v>
                </c:pt>
                <c:pt idx="1827">
                  <c:v>6</c:v>
                </c:pt>
                <c:pt idx="1828">
                  <c:v>42</c:v>
                </c:pt>
                <c:pt idx="1829">
                  <c:v>64</c:v>
                </c:pt>
                <c:pt idx="1830">
                  <c:v>147</c:v>
                </c:pt>
                <c:pt idx="1831">
                  <c:v>1</c:v>
                </c:pt>
                <c:pt idx="1832">
                  <c:v>16</c:v>
                </c:pt>
                <c:pt idx="1833">
                  <c:v>28</c:v>
                </c:pt>
                <c:pt idx="1834">
                  <c:v>1</c:v>
                </c:pt>
                <c:pt idx="1835">
                  <c:v>2</c:v>
                </c:pt>
                <c:pt idx="1836">
                  <c:v>132</c:v>
                </c:pt>
                <c:pt idx="1837">
                  <c:v>0</c:v>
                </c:pt>
                <c:pt idx="1838">
                  <c:v>4</c:v>
                </c:pt>
                <c:pt idx="1839">
                  <c:v>26</c:v>
                </c:pt>
                <c:pt idx="1840">
                  <c:v>61</c:v>
                </c:pt>
                <c:pt idx="1841">
                  <c:v>0</c:v>
                </c:pt>
                <c:pt idx="1842">
                  <c:v>8</c:v>
                </c:pt>
                <c:pt idx="1843">
                  <c:v>0</c:v>
                </c:pt>
                <c:pt idx="1844">
                  <c:v>0</c:v>
                </c:pt>
                <c:pt idx="1845">
                  <c:v>21</c:v>
                </c:pt>
                <c:pt idx="1846">
                  <c:v>47</c:v>
                </c:pt>
                <c:pt idx="1847">
                  <c:v>2</c:v>
                </c:pt>
                <c:pt idx="1848">
                  <c:v>5</c:v>
                </c:pt>
                <c:pt idx="1849">
                  <c:v>0</c:v>
                </c:pt>
                <c:pt idx="1850">
                  <c:v>14</c:v>
                </c:pt>
                <c:pt idx="1851">
                  <c:v>81</c:v>
                </c:pt>
                <c:pt idx="1852">
                  <c:v>9</c:v>
                </c:pt>
                <c:pt idx="1853">
                  <c:v>9</c:v>
                </c:pt>
                <c:pt idx="1854">
                  <c:v>0</c:v>
                </c:pt>
                <c:pt idx="1855">
                  <c:v>1</c:v>
                </c:pt>
                <c:pt idx="1856">
                  <c:v>0</c:v>
                </c:pt>
                <c:pt idx="1857">
                  <c:v>26</c:v>
                </c:pt>
                <c:pt idx="1858">
                  <c:v>3</c:v>
                </c:pt>
                <c:pt idx="1859">
                  <c:v>2</c:v>
                </c:pt>
                <c:pt idx="1860">
                  <c:v>3</c:v>
                </c:pt>
                <c:pt idx="1861">
                  <c:v>0</c:v>
                </c:pt>
                <c:pt idx="1862">
                  <c:v>14</c:v>
                </c:pt>
                <c:pt idx="1863">
                  <c:v>5</c:v>
                </c:pt>
                <c:pt idx="1864">
                  <c:v>76</c:v>
                </c:pt>
                <c:pt idx="1865">
                  <c:v>3</c:v>
                </c:pt>
                <c:pt idx="1866">
                  <c:v>56</c:v>
                </c:pt>
                <c:pt idx="1867">
                  <c:v>2</c:v>
                </c:pt>
                <c:pt idx="1868">
                  <c:v>0</c:v>
                </c:pt>
                <c:pt idx="1869">
                  <c:v>64</c:v>
                </c:pt>
                <c:pt idx="1870">
                  <c:v>9</c:v>
                </c:pt>
                <c:pt idx="1871">
                  <c:v>59</c:v>
                </c:pt>
                <c:pt idx="1872">
                  <c:v>9</c:v>
                </c:pt>
                <c:pt idx="1873">
                  <c:v>1</c:v>
                </c:pt>
                <c:pt idx="1874">
                  <c:v>53</c:v>
                </c:pt>
                <c:pt idx="1875">
                  <c:v>108</c:v>
                </c:pt>
                <c:pt idx="1876">
                  <c:v>15</c:v>
                </c:pt>
                <c:pt idx="1877">
                  <c:v>104</c:v>
                </c:pt>
                <c:pt idx="1878">
                  <c:v>33</c:v>
                </c:pt>
                <c:pt idx="1879">
                  <c:v>28</c:v>
                </c:pt>
                <c:pt idx="1880">
                  <c:v>23</c:v>
                </c:pt>
                <c:pt idx="1881">
                  <c:v>54</c:v>
                </c:pt>
                <c:pt idx="1882">
                  <c:v>0</c:v>
                </c:pt>
                <c:pt idx="1883">
                  <c:v>153</c:v>
                </c:pt>
                <c:pt idx="1884">
                  <c:v>3</c:v>
                </c:pt>
                <c:pt idx="1885">
                  <c:v>6</c:v>
                </c:pt>
                <c:pt idx="1886">
                  <c:v>2</c:v>
                </c:pt>
                <c:pt idx="1887">
                  <c:v>0</c:v>
                </c:pt>
                <c:pt idx="1888">
                  <c:v>61</c:v>
                </c:pt>
                <c:pt idx="1889">
                  <c:v>4</c:v>
                </c:pt>
                <c:pt idx="1890">
                  <c:v>1</c:v>
                </c:pt>
                <c:pt idx="1891">
                  <c:v>194</c:v>
                </c:pt>
                <c:pt idx="1892">
                  <c:v>2</c:v>
                </c:pt>
                <c:pt idx="1893">
                  <c:v>169</c:v>
                </c:pt>
                <c:pt idx="1894">
                  <c:v>32</c:v>
                </c:pt>
                <c:pt idx="1895">
                  <c:v>106</c:v>
                </c:pt>
                <c:pt idx="1896">
                  <c:v>29</c:v>
                </c:pt>
                <c:pt idx="1897">
                  <c:v>8</c:v>
                </c:pt>
                <c:pt idx="1898">
                  <c:v>4</c:v>
                </c:pt>
                <c:pt idx="1899">
                  <c:v>45</c:v>
                </c:pt>
                <c:pt idx="1900">
                  <c:v>2</c:v>
                </c:pt>
                <c:pt idx="1901">
                  <c:v>138</c:v>
                </c:pt>
                <c:pt idx="1902">
                  <c:v>4</c:v>
                </c:pt>
                <c:pt idx="1903">
                  <c:v>1</c:v>
                </c:pt>
                <c:pt idx="1904">
                  <c:v>3</c:v>
                </c:pt>
                <c:pt idx="1905">
                  <c:v>16</c:v>
                </c:pt>
                <c:pt idx="1906">
                  <c:v>3</c:v>
                </c:pt>
                <c:pt idx="1907">
                  <c:v>3</c:v>
                </c:pt>
                <c:pt idx="1908">
                  <c:v>174</c:v>
                </c:pt>
                <c:pt idx="1909">
                  <c:v>42</c:v>
                </c:pt>
                <c:pt idx="1910">
                  <c:v>35</c:v>
                </c:pt>
                <c:pt idx="1911">
                  <c:v>34</c:v>
                </c:pt>
                <c:pt idx="1912">
                  <c:v>2</c:v>
                </c:pt>
                <c:pt idx="1913">
                  <c:v>1</c:v>
                </c:pt>
                <c:pt idx="1914">
                  <c:v>0</c:v>
                </c:pt>
                <c:pt idx="1915">
                  <c:v>7</c:v>
                </c:pt>
                <c:pt idx="1916">
                  <c:v>142</c:v>
                </c:pt>
                <c:pt idx="1917">
                  <c:v>0</c:v>
                </c:pt>
                <c:pt idx="1918">
                  <c:v>24</c:v>
                </c:pt>
                <c:pt idx="1919">
                  <c:v>10</c:v>
                </c:pt>
                <c:pt idx="1920">
                  <c:v>4</c:v>
                </c:pt>
                <c:pt idx="1921">
                  <c:v>5</c:v>
                </c:pt>
                <c:pt idx="1922">
                  <c:v>4</c:v>
                </c:pt>
                <c:pt idx="1923">
                  <c:v>0</c:v>
                </c:pt>
                <c:pt idx="1924">
                  <c:v>89</c:v>
                </c:pt>
                <c:pt idx="1925">
                  <c:v>60</c:v>
                </c:pt>
                <c:pt idx="1926">
                  <c:v>15</c:v>
                </c:pt>
                <c:pt idx="1927">
                  <c:v>0</c:v>
                </c:pt>
                <c:pt idx="1928">
                  <c:v>20</c:v>
                </c:pt>
                <c:pt idx="1929">
                  <c:v>25</c:v>
                </c:pt>
                <c:pt idx="1930">
                  <c:v>72</c:v>
                </c:pt>
                <c:pt idx="1931">
                  <c:v>19</c:v>
                </c:pt>
                <c:pt idx="1932">
                  <c:v>21</c:v>
                </c:pt>
                <c:pt idx="1933">
                  <c:v>48</c:v>
                </c:pt>
                <c:pt idx="1934">
                  <c:v>10</c:v>
                </c:pt>
                <c:pt idx="1935">
                  <c:v>102</c:v>
                </c:pt>
                <c:pt idx="1936">
                  <c:v>4</c:v>
                </c:pt>
                <c:pt idx="1937">
                  <c:v>15</c:v>
                </c:pt>
                <c:pt idx="1938">
                  <c:v>6</c:v>
                </c:pt>
                <c:pt idx="1939">
                  <c:v>0</c:v>
                </c:pt>
                <c:pt idx="1940">
                  <c:v>0</c:v>
                </c:pt>
                <c:pt idx="1941">
                  <c:v>6</c:v>
                </c:pt>
                <c:pt idx="1942">
                  <c:v>81</c:v>
                </c:pt>
                <c:pt idx="1943">
                  <c:v>123</c:v>
                </c:pt>
                <c:pt idx="1944">
                  <c:v>1</c:v>
                </c:pt>
                <c:pt idx="1945">
                  <c:v>28</c:v>
                </c:pt>
                <c:pt idx="1946">
                  <c:v>18</c:v>
                </c:pt>
                <c:pt idx="1947">
                  <c:v>1</c:v>
                </c:pt>
                <c:pt idx="1948">
                  <c:v>0</c:v>
                </c:pt>
                <c:pt idx="1949">
                  <c:v>1</c:v>
                </c:pt>
                <c:pt idx="1950">
                  <c:v>148</c:v>
                </c:pt>
                <c:pt idx="1951">
                  <c:v>0</c:v>
                </c:pt>
                <c:pt idx="1952">
                  <c:v>81</c:v>
                </c:pt>
                <c:pt idx="1953">
                  <c:v>17</c:v>
                </c:pt>
                <c:pt idx="1954">
                  <c:v>114</c:v>
                </c:pt>
                <c:pt idx="1955">
                  <c:v>16</c:v>
                </c:pt>
                <c:pt idx="1956">
                  <c:v>32</c:v>
                </c:pt>
                <c:pt idx="1957">
                  <c:v>8</c:v>
                </c:pt>
                <c:pt idx="1958">
                  <c:v>14</c:v>
                </c:pt>
                <c:pt idx="1959">
                  <c:v>0</c:v>
                </c:pt>
                <c:pt idx="1960">
                  <c:v>50</c:v>
                </c:pt>
                <c:pt idx="1961">
                  <c:v>15</c:v>
                </c:pt>
                <c:pt idx="1962">
                  <c:v>11</c:v>
                </c:pt>
                <c:pt idx="1963">
                  <c:v>19</c:v>
                </c:pt>
                <c:pt idx="1964">
                  <c:v>0</c:v>
                </c:pt>
                <c:pt idx="1965">
                  <c:v>9</c:v>
                </c:pt>
                <c:pt idx="1966">
                  <c:v>6</c:v>
                </c:pt>
                <c:pt idx="1967">
                  <c:v>11</c:v>
                </c:pt>
                <c:pt idx="1968">
                  <c:v>16</c:v>
                </c:pt>
                <c:pt idx="1969">
                  <c:v>0</c:v>
                </c:pt>
                <c:pt idx="1970">
                  <c:v>25</c:v>
                </c:pt>
                <c:pt idx="1971">
                  <c:v>105</c:v>
                </c:pt>
                <c:pt idx="1972">
                  <c:v>17</c:v>
                </c:pt>
                <c:pt idx="1973">
                  <c:v>2</c:v>
                </c:pt>
                <c:pt idx="1974">
                  <c:v>0</c:v>
                </c:pt>
                <c:pt idx="1975">
                  <c:v>2</c:v>
                </c:pt>
                <c:pt idx="1976">
                  <c:v>5</c:v>
                </c:pt>
                <c:pt idx="1977">
                  <c:v>3</c:v>
                </c:pt>
                <c:pt idx="1978">
                  <c:v>152</c:v>
                </c:pt>
                <c:pt idx="1979">
                  <c:v>27</c:v>
                </c:pt>
                <c:pt idx="1980">
                  <c:v>17</c:v>
                </c:pt>
                <c:pt idx="1981">
                  <c:v>4</c:v>
                </c:pt>
                <c:pt idx="1982">
                  <c:v>0</c:v>
                </c:pt>
                <c:pt idx="1983">
                  <c:v>7</c:v>
                </c:pt>
                <c:pt idx="1984">
                  <c:v>2</c:v>
                </c:pt>
                <c:pt idx="1985">
                  <c:v>148</c:v>
                </c:pt>
                <c:pt idx="1986">
                  <c:v>20</c:v>
                </c:pt>
                <c:pt idx="1987">
                  <c:v>0</c:v>
                </c:pt>
                <c:pt idx="1988">
                  <c:v>12</c:v>
                </c:pt>
                <c:pt idx="1989">
                  <c:v>115</c:v>
                </c:pt>
                <c:pt idx="1990">
                  <c:v>183</c:v>
                </c:pt>
                <c:pt idx="1991">
                  <c:v>0</c:v>
                </c:pt>
                <c:pt idx="1992">
                  <c:v>6</c:v>
                </c:pt>
                <c:pt idx="1993">
                  <c:v>11</c:v>
                </c:pt>
                <c:pt idx="1994">
                  <c:v>16</c:v>
                </c:pt>
                <c:pt idx="1995">
                  <c:v>147</c:v>
                </c:pt>
                <c:pt idx="1996">
                  <c:v>68</c:v>
                </c:pt>
                <c:pt idx="1997">
                  <c:v>0</c:v>
                </c:pt>
                <c:pt idx="1998">
                  <c:v>1</c:v>
                </c:pt>
                <c:pt idx="1999">
                  <c:v>18</c:v>
                </c:pt>
                <c:pt idx="2000">
                  <c:v>7</c:v>
                </c:pt>
                <c:pt idx="2001">
                  <c:v>1</c:v>
                </c:pt>
                <c:pt idx="2002">
                  <c:v>28</c:v>
                </c:pt>
                <c:pt idx="2003">
                  <c:v>46</c:v>
                </c:pt>
                <c:pt idx="2004">
                  <c:v>63</c:v>
                </c:pt>
                <c:pt idx="2005">
                  <c:v>15</c:v>
                </c:pt>
                <c:pt idx="2006">
                  <c:v>81</c:v>
                </c:pt>
                <c:pt idx="2007">
                  <c:v>0</c:v>
                </c:pt>
                <c:pt idx="2008">
                  <c:v>50</c:v>
                </c:pt>
                <c:pt idx="2009">
                  <c:v>33</c:v>
                </c:pt>
                <c:pt idx="2010">
                  <c:v>19</c:v>
                </c:pt>
                <c:pt idx="2011">
                  <c:v>0</c:v>
                </c:pt>
                <c:pt idx="2012">
                  <c:v>0</c:v>
                </c:pt>
                <c:pt idx="2013">
                  <c:v>69</c:v>
                </c:pt>
                <c:pt idx="2014">
                  <c:v>123</c:v>
                </c:pt>
                <c:pt idx="2015">
                  <c:v>7</c:v>
                </c:pt>
                <c:pt idx="2016">
                  <c:v>1</c:v>
                </c:pt>
                <c:pt idx="2017">
                  <c:v>4</c:v>
                </c:pt>
                <c:pt idx="2018">
                  <c:v>2</c:v>
                </c:pt>
                <c:pt idx="2019">
                  <c:v>18</c:v>
                </c:pt>
                <c:pt idx="2020">
                  <c:v>3</c:v>
                </c:pt>
                <c:pt idx="2021">
                  <c:v>26</c:v>
                </c:pt>
                <c:pt idx="2022">
                  <c:v>0</c:v>
                </c:pt>
                <c:pt idx="2023">
                  <c:v>0</c:v>
                </c:pt>
                <c:pt idx="2024">
                  <c:v>80</c:v>
                </c:pt>
                <c:pt idx="2025">
                  <c:v>5</c:v>
                </c:pt>
                <c:pt idx="2026">
                  <c:v>0</c:v>
                </c:pt>
                <c:pt idx="2027">
                  <c:v>5</c:v>
                </c:pt>
                <c:pt idx="2028">
                  <c:v>2</c:v>
                </c:pt>
                <c:pt idx="2029">
                  <c:v>2</c:v>
                </c:pt>
                <c:pt idx="2030">
                  <c:v>5</c:v>
                </c:pt>
                <c:pt idx="2031">
                  <c:v>0</c:v>
                </c:pt>
                <c:pt idx="2032">
                  <c:v>60</c:v>
                </c:pt>
                <c:pt idx="2033">
                  <c:v>8</c:v>
                </c:pt>
                <c:pt idx="2034">
                  <c:v>91</c:v>
                </c:pt>
                <c:pt idx="2035">
                  <c:v>1</c:v>
                </c:pt>
                <c:pt idx="2036">
                  <c:v>9</c:v>
                </c:pt>
                <c:pt idx="2037">
                  <c:v>4</c:v>
                </c:pt>
                <c:pt idx="2038">
                  <c:v>4</c:v>
                </c:pt>
                <c:pt idx="2039">
                  <c:v>66</c:v>
                </c:pt>
                <c:pt idx="2040">
                  <c:v>12</c:v>
                </c:pt>
                <c:pt idx="2041">
                  <c:v>7</c:v>
                </c:pt>
                <c:pt idx="2042">
                  <c:v>0</c:v>
                </c:pt>
                <c:pt idx="2043">
                  <c:v>12</c:v>
                </c:pt>
                <c:pt idx="2044">
                  <c:v>28</c:v>
                </c:pt>
                <c:pt idx="2045">
                  <c:v>91</c:v>
                </c:pt>
                <c:pt idx="2046">
                  <c:v>0</c:v>
                </c:pt>
                <c:pt idx="2047">
                  <c:v>4</c:v>
                </c:pt>
                <c:pt idx="2048">
                  <c:v>0</c:v>
                </c:pt>
                <c:pt idx="2049">
                  <c:v>0</c:v>
                </c:pt>
                <c:pt idx="2050">
                  <c:v>6</c:v>
                </c:pt>
                <c:pt idx="2051">
                  <c:v>9</c:v>
                </c:pt>
                <c:pt idx="2052">
                  <c:v>1</c:v>
                </c:pt>
                <c:pt idx="2053">
                  <c:v>0</c:v>
                </c:pt>
                <c:pt idx="2054">
                  <c:v>35</c:v>
                </c:pt>
                <c:pt idx="2055">
                  <c:v>7</c:v>
                </c:pt>
                <c:pt idx="2056">
                  <c:v>144</c:v>
                </c:pt>
                <c:pt idx="2057">
                  <c:v>45</c:v>
                </c:pt>
                <c:pt idx="2058">
                  <c:v>6</c:v>
                </c:pt>
                <c:pt idx="2059">
                  <c:v>0</c:v>
                </c:pt>
                <c:pt idx="2060">
                  <c:v>1</c:v>
                </c:pt>
                <c:pt idx="2061">
                  <c:v>13</c:v>
                </c:pt>
                <c:pt idx="2062">
                  <c:v>83</c:v>
                </c:pt>
                <c:pt idx="2063">
                  <c:v>14</c:v>
                </c:pt>
                <c:pt idx="2064">
                  <c:v>138</c:v>
                </c:pt>
                <c:pt idx="2065">
                  <c:v>28</c:v>
                </c:pt>
                <c:pt idx="2066">
                  <c:v>0</c:v>
                </c:pt>
                <c:pt idx="2067">
                  <c:v>23</c:v>
                </c:pt>
                <c:pt idx="2068">
                  <c:v>41</c:v>
                </c:pt>
                <c:pt idx="2069">
                  <c:v>1</c:v>
                </c:pt>
                <c:pt idx="2070">
                  <c:v>2</c:v>
                </c:pt>
                <c:pt idx="2071">
                  <c:v>71</c:v>
                </c:pt>
                <c:pt idx="2072">
                  <c:v>2</c:v>
                </c:pt>
                <c:pt idx="2073">
                  <c:v>19</c:v>
                </c:pt>
                <c:pt idx="2074">
                  <c:v>5</c:v>
                </c:pt>
                <c:pt idx="2075">
                  <c:v>11</c:v>
                </c:pt>
                <c:pt idx="2076">
                  <c:v>0</c:v>
                </c:pt>
                <c:pt idx="2077">
                  <c:v>0</c:v>
                </c:pt>
                <c:pt idx="2078">
                  <c:v>40</c:v>
                </c:pt>
                <c:pt idx="2079">
                  <c:v>75</c:v>
                </c:pt>
                <c:pt idx="2080">
                  <c:v>21</c:v>
                </c:pt>
                <c:pt idx="2081">
                  <c:v>64</c:v>
                </c:pt>
                <c:pt idx="2082">
                  <c:v>0</c:v>
                </c:pt>
                <c:pt idx="2083">
                  <c:v>1</c:v>
                </c:pt>
                <c:pt idx="2084">
                  <c:v>19</c:v>
                </c:pt>
                <c:pt idx="2085">
                  <c:v>7</c:v>
                </c:pt>
                <c:pt idx="2086">
                  <c:v>0</c:v>
                </c:pt>
                <c:pt idx="2087">
                  <c:v>169</c:v>
                </c:pt>
                <c:pt idx="2088">
                  <c:v>6</c:v>
                </c:pt>
                <c:pt idx="2089">
                  <c:v>23</c:v>
                </c:pt>
                <c:pt idx="2090">
                  <c:v>0</c:v>
                </c:pt>
                <c:pt idx="2091">
                  <c:v>82</c:v>
                </c:pt>
                <c:pt idx="2092">
                  <c:v>0</c:v>
                </c:pt>
                <c:pt idx="2093">
                  <c:v>4</c:v>
                </c:pt>
                <c:pt idx="2094">
                  <c:v>17</c:v>
                </c:pt>
                <c:pt idx="2095">
                  <c:v>54</c:v>
                </c:pt>
                <c:pt idx="2096">
                  <c:v>13</c:v>
                </c:pt>
                <c:pt idx="2097">
                  <c:v>1</c:v>
                </c:pt>
                <c:pt idx="2098">
                  <c:v>26</c:v>
                </c:pt>
                <c:pt idx="2099">
                  <c:v>16</c:v>
                </c:pt>
                <c:pt idx="2100">
                  <c:v>7</c:v>
                </c:pt>
                <c:pt idx="2101">
                  <c:v>32</c:v>
                </c:pt>
                <c:pt idx="2102">
                  <c:v>162</c:v>
                </c:pt>
                <c:pt idx="2103">
                  <c:v>73</c:v>
                </c:pt>
                <c:pt idx="2104">
                  <c:v>10</c:v>
                </c:pt>
                <c:pt idx="2105">
                  <c:v>6</c:v>
                </c:pt>
                <c:pt idx="2106">
                  <c:v>1</c:v>
                </c:pt>
                <c:pt idx="2107">
                  <c:v>12</c:v>
                </c:pt>
                <c:pt idx="2108">
                  <c:v>0</c:v>
                </c:pt>
                <c:pt idx="2109">
                  <c:v>1</c:v>
                </c:pt>
                <c:pt idx="2110">
                  <c:v>4</c:v>
                </c:pt>
                <c:pt idx="2111">
                  <c:v>29</c:v>
                </c:pt>
                <c:pt idx="2112">
                  <c:v>0</c:v>
                </c:pt>
                <c:pt idx="2113">
                  <c:v>3</c:v>
                </c:pt>
                <c:pt idx="2114">
                  <c:v>67</c:v>
                </c:pt>
                <c:pt idx="2115">
                  <c:v>0</c:v>
                </c:pt>
                <c:pt idx="2116">
                  <c:v>5</c:v>
                </c:pt>
                <c:pt idx="2117">
                  <c:v>5</c:v>
                </c:pt>
                <c:pt idx="2118">
                  <c:v>4</c:v>
                </c:pt>
                <c:pt idx="2119">
                  <c:v>83</c:v>
                </c:pt>
                <c:pt idx="2120">
                  <c:v>96</c:v>
                </c:pt>
                <c:pt idx="2121">
                  <c:v>67</c:v>
                </c:pt>
                <c:pt idx="2122">
                  <c:v>8</c:v>
                </c:pt>
                <c:pt idx="2123">
                  <c:v>7</c:v>
                </c:pt>
                <c:pt idx="2124">
                  <c:v>4</c:v>
                </c:pt>
                <c:pt idx="2125">
                  <c:v>21</c:v>
                </c:pt>
                <c:pt idx="2126">
                  <c:v>80</c:v>
                </c:pt>
                <c:pt idx="2127">
                  <c:v>11</c:v>
                </c:pt>
                <c:pt idx="2128">
                  <c:v>193</c:v>
                </c:pt>
                <c:pt idx="2129">
                  <c:v>17</c:v>
                </c:pt>
                <c:pt idx="2130">
                  <c:v>0</c:v>
                </c:pt>
                <c:pt idx="2131">
                  <c:v>129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8</c:v>
                </c:pt>
                <c:pt idx="2137">
                  <c:v>0</c:v>
                </c:pt>
                <c:pt idx="2138">
                  <c:v>0</c:v>
                </c:pt>
                <c:pt idx="2139">
                  <c:v>6</c:v>
                </c:pt>
                <c:pt idx="2140">
                  <c:v>2</c:v>
                </c:pt>
                <c:pt idx="2141">
                  <c:v>77</c:v>
                </c:pt>
                <c:pt idx="2142">
                  <c:v>8</c:v>
                </c:pt>
                <c:pt idx="2143">
                  <c:v>107</c:v>
                </c:pt>
                <c:pt idx="2144">
                  <c:v>1</c:v>
                </c:pt>
                <c:pt idx="2145">
                  <c:v>0</c:v>
                </c:pt>
                <c:pt idx="2146">
                  <c:v>0</c:v>
                </c:pt>
                <c:pt idx="2147">
                  <c:v>12</c:v>
                </c:pt>
                <c:pt idx="2148">
                  <c:v>21</c:v>
                </c:pt>
                <c:pt idx="2149">
                  <c:v>18</c:v>
                </c:pt>
                <c:pt idx="2150">
                  <c:v>3</c:v>
                </c:pt>
                <c:pt idx="2151">
                  <c:v>2</c:v>
                </c:pt>
                <c:pt idx="2152">
                  <c:v>19</c:v>
                </c:pt>
                <c:pt idx="2153">
                  <c:v>40</c:v>
                </c:pt>
                <c:pt idx="2154">
                  <c:v>161</c:v>
                </c:pt>
                <c:pt idx="2155">
                  <c:v>5</c:v>
                </c:pt>
                <c:pt idx="2156">
                  <c:v>1</c:v>
                </c:pt>
                <c:pt idx="2157">
                  <c:v>1</c:v>
                </c:pt>
                <c:pt idx="2158">
                  <c:v>0</c:v>
                </c:pt>
                <c:pt idx="2159">
                  <c:v>3</c:v>
                </c:pt>
                <c:pt idx="2160">
                  <c:v>1</c:v>
                </c:pt>
                <c:pt idx="2161">
                  <c:v>0</c:v>
                </c:pt>
                <c:pt idx="2162">
                  <c:v>23</c:v>
                </c:pt>
                <c:pt idx="2163">
                  <c:v>4</c:v>
                </c:pt>
                <c:pt idx="2164">
                  <c:v>1</c:v>
                </c:pt>
                <c:pt idx="2165">
                  <c:v>3</c:v>
                </c:pt>
                <c:pt idx="2166">
                  <c:v>10</c:v>
                </c:pt>
                <c:pt idx="2167">
                  <c:v>19</c:v>
                </c:pt>
                <c:pt idx="2168">
                  <c:v>1</c:v>
                </c:pt>
                <c:pt idx="2169">
                  <c:v>5</c:v>
                </c:pt>
                <c:pt idx="2170">
                  <c:v>22</c:v>
                </c:pt>
                <c:pt idx="2171">
                  <c:v>9</c:v>
                </c:pt>
                <c:pt idx="2172">
                  <c:v>0</c:v>
                </c:pt>
                <c:pt idx="2173">
                  <c:v>14</c:v>
                </c:pt>
                <c:pt idx="2174">
                  <c:v>0</c:v>
                </c:pt>
                <c:pt idx="2175">
                  <c:v>30</c:v>
                </c:pt>
                <c:pt idx="2176">
                  <c:v>8</c:v>
                </c:pt>
                <c:pt idx="2177">
                  <c:v>45</c:v>
                </c:pt>
                <c:pt idx="2178">
                  <c:v>43</c:v>
                </c:pt>
                <c:pt idx="2179">
                  <c:v>0</c:v>
                </c:pt>
                <c:pt idx="2180">
                  <c:v>53</c:v>
                </c:pt>
                <c:pt idx="2181">
                  <c:v>11</c:v>
                </c:pt>
                <c:pt idx="2182">
                  <c:v>80</c:v>
                </c:pt>
                <c:pt idx="2183">
                  <c:v>2</c:v>
                </c:pt>
                <c:pt idx="2184">
                  <c:v>15</c:v>
                </c:pt>
                <c:pt idx="2185">
                  <c:v>24</c:v>
                </c:pt>
                <c:pt idx="2186">
                  <c:v>2</c:v>
                </c:pt>
                <c:pt idx="2187">
                  <c:v>1</c:v>
                </c:pt>
                <c:pt idx="2188">
                  <c:v>31</c:v>
                </c:pt>
                <c:pt idx="2189">
                  <c:v>4</c:v>
                </c:pt>
                <c:pt idx="2190">
                  <c:v>166</c:v>
                </c:pt>
                <c:pt idx="2191">
                  <c:v>37</c:v>
                </c:pt>
                <c:pt idx="2192">
                  <c:v>0</c:v>
                </c:pt>
                <c:pt idx="2193">
                  <c:v>46</c:v>
                </c:pt>
                <c:pt idx="2194">
                  <c:v>20</c:v>
                </c:pt>
                <c:pt idx="2195">
                  <c:v>6</c:v>
                </c:pt>
                <c:pt idx="2196">
                  <c:v>21</c:v>
                </c:pt>
                <c:pt idx="2197">
                  <c:v>8</c:v>
                </c:pt>
                <c:pt idx="2198">
                  <c:v>35</c:v>
                </c:pt>
                <c:pt idx="2199">
                  <c:v>137</c:v>
                </c:pt>
                <c:pt idx="2200">
                  <c:v>98</c:v>
                </c:pt>
                <c:pt idx="2201">
                  <c:v>194</c:v>
                </c:pt>
                <c:pt idx="2202">
                  <c:v>28</c:v>
                </c:pt>
                <c:pt idx="2203">
                  <c:v>5</c:v>
                </c:pt>
                <c:pt idx="2204">
                  <c:v>5</c:v>
                </c:pt>
                <c:pt idx="2205">
                  <c:v>0</c:v>
                </c:pt>
                <c:pt idx="2206">
                  <c:v>0</c:v>
                </c:pt>
                <c:pt idx="2207">
                  <c:v>3</c:v>
                </c:pt>
                <c:pt idx="2208">
                  <c:v>28</c:v>
                </c:pt>
                <c:pt idx="2209">
                  <c:v>0</c:v>
                </c:pt>
                <c:pt idx="2210">
                  <c:v>0</c:v>
                </c:pt>
                <c:pt idx="2211">
                  <c:v>1</c:v>
                </c:pt>
                <c:pt idx="2212">
                  <c:v>33</c:v>
                </c:pt>
                <c:pt idx="2213">
                  <c:v>19</c:v>
                </c:pt>
                <c:pt idx="2214">
                  <c:v>91</c:v>
                </c:pt>
                <c:pt idx="2215">
                  <c:v>133</c:v>
                </c:pt>
                <c:pt idx="2216">
                  <c:v>92</c:v>
                </c:pt>
                <c:pt idx="2217">
                  <c:v>2</c:v>
                </c:pt>
                <c:pt idx="2218">
                  <c:v>0</c:v>
                </c:pt>
                <c:pt idx="2219">
                  <c:v>6</c:v>
                </c:pt>
                <c:pt idx="2220">
                  <c:v>0</c:v>
                </c:pt>
                <c:pt idx="2221">
                  <c:v>2</c:v>
                </c:pt>
                <c:pt idx="2222">
                  <c:v>1</c:v>
                </c:pt>
                <c:pt idx="2223">
                  <c:v>4</c:v>
                </c:pt>
                <c:pt idx="2224">
                  <c:v>2</c:v>
                </c:pt>
                <c:pt idx="2225">
                  <c:v>22</c:v>
                </c:pt>
                <c:pt idx="2226">
                  <c:v>1</c:v>
                </c:pt>
                <c:pt idx="2227">
                  <c:v>114</c:v>
                </c:pt>
                <c:pt idx="2228">
                  <c:v>4</c:v>
                </c:pt>
                <c:pt idx="2229">
                  <c:v>14</c:v>
                </c:pt>
                <c:pt idx="2230">
                  <c:v>3</c:v>
                </c:pt>
                <c:pt idx="2231">
                  <c:v>1</c:v>
                </c:pt>
                <c:pt idx="2232">
                  <c:v>5</c:v>
                </c:pt>
                <c:pt idx="2233">
                  <c:v>3</c:v>
                </c:pt>
                <c:pt idx="2234">
                  <c:v>9</c:v>
                </c:pt>
                <c:pt idx="2235">
                  <c:v>2</c:v>
                </c:pt>
                <c:pt idx="2236">
                  <c:v>1</c:v>
                </c:pt>
                <c:pt idx="2237">
                  <c:v>8</c:v>
                </c:pt>
                <c:pt idx="2238">
                  <c:v>10</c:v>
                </c:pt>
                <c:pt idx="2239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E3-425E-966A-984AD0503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372896"/>
        <c:axId val="424365408"/>
      </c:scatterChart>
      <c:valAx>
        <c:axId val="424372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65408"/>
        <c:crosses val="autoZero"/>
        <c:crossBetween val="midCat"/>
      </c:valAx>
      <c:valAx>
        <c:axId val="42436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72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'Product Purchased'!$E$2</c:f>
              <c:strCache>
                <c:ptCount val="1"/>
                <c:pt idx="0">
                  <c:v>MntFishProducts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5.1813867016622925E-2"/>
                  <c:y val="-0.3512831729367162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'Product Purchased'!$B$3:$B$2242</c:f>
              <c:numCache>
                <c:formatCode>"$"#,##0</c:formatCode>
                <c:ptCount val="2240"/>
                <c:pt idx="0">
                  <c:v>239</c:v>
                </c:pt>
                <c:pt idx="1">
                  <c:v>464</c:v>
                </c:pt>
                <c:pt idx="2">
                  <c:v>57</c:v>
                </c:pt>
                <c:pt idx="3">
                  <c:v>19</c:v>
                </c:pt>
                <c:pt idx="4">
                  <c:v>637</c:v>
                </c:pt>
                <c:pt idx="5">
                  <c:v>43</c:v>
                </c:pt>
                <c:pt idx="6">
                  <c:v>185</c:v>
                </c:pt>
                <c:pt idx="7">
                  <c:v>18</c:v>
                </c:pt>
                <c:pt idx="8">
                  <c:v>460</c:v>
                </c:pt>
                <c:pt idx="9">
                  <c:v>32</c:v>
                </c:pt>
                <c:pt idx="10">
                  <c:v>136</c:v>
                </c:pt>
                <c:pt idx="11">
                  <c:v>2</c:v>
                </c:pt>
                <c:pt idx="12">
                  <c:v>509</c:v>
                </c:pt>
                <c:pt idx="13">
                  <c:v>68</c:v>
                </c:pt>
                <c:pt idx="14">
                  <c:v>14</c:v>
                </c:pt>
                <c:pt idx="15">
                  <c:v>34</c:v>
                </c:pt>
                <c:pt idx="16">
                  <c:v>15</c:v>
                </c:pt>
                <c:pt idx="17">
                  <c:v>0</c:v>
                </c:pt>
                <c:pt idx="18">
                  <c:v>5</c:v>
                </c:pt>
                <c:pt idx="19">
                  <c:v>5</c:v>
                </c:pt>
                <c:pt idx="20">
                  <c:v>11</c:v>
                </c:pt>
                <c:pt idx="21">
                  <c:v>275</c:v>
                </c:pt>
                <c:pt idx="22">
                  <c:v>544</c:v>
                </c:pt>
                <c:pt idx="23">
                  <c:v>215</c:v>
                </c:pt>
                <c:pt idx="24">
                  <c:v>466</c:v>
                </c:pt>
                <c:pt idx="25">
                  <c:v>760</c:v>
                </c:pt>
                <c:pt idx="26">
                  <c:v>19</c:v>
                </c:pt>
                <c:pt idx="27">
                  <c:v>345</c:v>
                </c:pt>
                <c:pt idx="28">
                  <c:v>206</c:v>
                </c:pt>
                <c:pt idx="29">
                  <c:v>656</c:v>
                </c:pt>
                <c:pt idx="30">
                  <c:v>90</c:v>
                </c:pt>
                <c:pt idx="31">
                  <c:v>478</c:v>
                </c:pt>
                <c:pt idx="32">
                  <c:v>284</c:v>
                </c:pt>
                <c:pt idx="33">
                  <c:v>0</c:v>
                </c:pt>
                <c:pt idx="34">
                  <c:v>23</c:v>
                </c:pt>
                <c:pt idx="35">
                  <c:v>125</c:v>
                </c:pt>
                <c:pt idx="36">
                  <c:v>219</c:v>
                </c:pt>
                <c:pt idx="37">
                  <c:v>332</c:v>
                </c:pt>
                <c:pt idx="38">
                  <c:v>1288</c:v>
                </c:pt>
                <c:pt idx="39">
                  <c:v>35</c:v>
                </c:pt>
                <c:pt idx="40">
                  <c:v>556</c:v>
                </c:pt>
                <c:pt idx="41">
                  <c:v>138</c:v>
                </c:pt>
                <c:pt idx="42">
                  <c:v>24</c:v>
                </c:pt>
                <c:pt idx="43">
                  <c:v>279</c:v>
                </c:pt>
                <c:pt idx="44">
                  <c:v>1</c:v>
                </c:pt>
                <c:pt idx="45">
                  <c:v>28</c:v>
                </c:pt>
                <c:pt idx="46">
                  <c:v>515</c:v>
                </c:pt>
                <c:pt idx="47">
                  <c:v>901</c:v>
                </c:pt>
                <c:pt idx="48">
                  <c:v>199</c:v>
                </c:pt>
                <c:pt idx="49">
                  <c:v>172</c:v>
                </c:pt>
                <c:pt idx="50">
                  <c:v>123</c:v>
                </c:pt>
                <c:pt idx="51">
                  <c:v>399</c:v>
                </c:pt>
                <c:pt idx="52">
                  <c:v>17</c:v>
                </c:pt>
                <c:pt idx="53">
                  <c:v>952</c:v>
                </c:pt>
                <c:pt idx="54">
                  <c:v>56</c:v>
                </c:pt>
                <c:pt idx="55">
                  <c:v>777</c:v>
                </c:pt>
                <c:pt idx="56">
                  <c:v>154</c:v>
                </c:pt>
                <c:pt idx="57">
                  <c:v>130</c:v>
                </c:pt>
                <c:pt idx="58">
                  <c:v>9</c:v>
                </c:pt>
                <c:pt idx="59">
                  <c:v>95</c:v>
                </c:pt>
                <c:pt idx="60">
                  <c:v>182</c:v>
                </c:pt>
                <c:pt idx="61">
                  <c:v>493</c:v>
                </c:pt>
                <c:pt idx="62">
                  <c:v>19</c:v>
                </c:pt>
                <c:pt idx="63">
                  <c:v>918</c:v>
                </c:pt>
                <c:pt idx="64">
                  <c:v>330</c:v>
                </c:pt>
                <c:pt idx="65">
                  <c:v>901</c:v>
                </c:pt>
                <c:pt idx="66">
                  <c:v>29</c:v>
                </c:pt>
                <c:pt idx="67">
                  <c:v>235</c:v>
                </c:pt>
                <c:pt idx="68">
                  <c:v>198</c:v>
                </c:pt>
                <c:pt idx="69">
                  <c:v>462</c:v>
                </c:pt>
                <c:pt idx="70">
                  <c:v>158</c:v>
                </c:pt>
                <c:pt idx="71">
                  <c:v>229</c:v>
                </c:pt>
                <c:pt idx="72">
                  <c:v>373</c:v>
                </c:pt>
                <c:pt idx="73">
                  <c:v>5</c:v>
                </c:pt>
                <c:pt idx="74">
                  <c:v>47</c:v>
                </c:pt>
                <c:pt idx="75">
                  <c:v>91</c:v>
                </c:pt>
                <c:pt idx="76">
                  <c:v>516</c:v>
                </c:pt>
                <c:pt idx="77">
                  <c:v>283</c:v>
                </c:pt>
                <c:pt idx="78">
                  <c:v>1170</c:v>
                </c:pt>
                <c:pt idx="79">
                  <c:v>6</c:v>
                </c:pt>
                <c:pt idx="80">
                  <c:v>315</c:v>
                </c:pt>
                <c:pt idx="81">
                  <c:v>374</c:v>
                </c:pt>
                <c:pt idx="82">
                  <c:v>534</c:v>
                </c:pt>
                <c:pt idx="83">
                  <c:v>294</c:v>
                </c:pt>
                <c:pt idx="84">
                  <c:v>308</c:v>
                </c:pt>
                <c:pt idx="85">
                  <c:v>67</c:v>
                </c:pt>
                <c:pt idx="86">
                  <c:v>9</c:v>
                </c:pt>
                <c:pt idx="87">
                  <c:v>27</c:v>
                </c:pt>
                <c:pt idx="88">
                  <c:v>824</c:v>
                </c:pt>
                <c:pt idx="89">
                  <c:v>102</c:v>
                </c:pt>
                <c:pt idx="90">
                  <c:v>1</c:v>
                </c:pt>
                <c:pt idx="91">
                  <c:v>792</c:v>
                </c:pt>
                <c:pt idx="92">
                  <c:v>388</c:v>
                </c:pt>
                <c:pt idx="93">
                  <c:v>1060</c:v>
                </c:pt>
                <c:pt idx="94">
                  <c:v>434</c:v>
                </c:pt>
                <c:pt idx="95">
                  <c:v>322</c:v>
                </c:pt>
                <c:pt idx="96">
                  <c:v>25</c:v>
                </c:pt>
                <c:pt idx="97">
                  <c:v>908</c:v>
                </c:pt>
                <c:pt idx="98">
                  <c:v>13</c:v>
                </c:pt>
                <c:pt idx="99">
                  <c:v>3</c:v>
                </c:pt>
                <c:pt idx="100">
                  <c:v>174</c:v>
                </c:pt>
                <c:pt idx="101">
                  <c:v>23</c:v>
                </c:pt>
                <c:pt idx="102">
                  <c:v>2</c:v>
                </c:pt>
                <c:pt idx="103">
                  <c:v>267</c:v>
                </c:pt>
                <c:pt idx="104">
                  <c:v>941</c:v>
                </c:pt>
                <c:pt idx="105">
                  <c:v>163</c:v>
                </c:pt>
                <c:pt idx="106">
                  <c:v>31</c:v>
                </c:pt>
                <c:pt idx="107">
                  <c:v>398</c:v>
                </c:pt>
                <c:pt idx="108">
                  <c:v>243</c:v>
                </c:pt>
                <c:pt idx="109">
                  <c:v>746</c:v>
                </c:pt>
                <c:pt idx="110">
                  <c:v>704</c:v>
                </c:pt>
                <c:pt idx="111">
                  <c:v>14</c:v>
                </c:pt>
                <c:pt idx="112">
                  <c:v>9</c:v>
                </c:pt>
                <c:pt idx="113">
                  <c:v>816</c:v>
                </c:pt>
                <c:pt idx="114">
                  <c:v>293</c:v>
                </c:pt>
                <c:pt idx="115">
                  <c:v>6</c:v>
                </c:pt>
                <c:pt idx="116">
                  <c:v>302</c:v>
                </c:pt>
                <c:pt idx="117">
                  <c:v>349</c:v>
                </c:pt>
                <c:pt idx="118">
                  <c:v>65</c:v>
                </c:pt>
                <c:pt idx="119">
                  <c:v>422</c:v>
                </c:pt>
                <c:pt idx="120">
                  <c:v>6</c:v>
                </c:pt>
                <c:pt idx="121">
                  <c:v>22</c:v>
                </c:pt>
                <c:pt idx="122">
                  <c:v>464</c:v>
                </c:pt>
                <c:pt idx="123">
                  <c:v>356</c:v>
                </c:pt>
                <c:pt idx="124">
                  <c:v>59</c:v>
                </c:pt>
                <c:pt idx="125">
                  <c:v>1</c:v>
                </c:pt>
                <c:pt idx="126">
                  <c:v>40</c:v>
                </c:pt>
                <c:pt idx="127">
                  <c:v>146</c:v>
                </c:pt>
                <c:pt idx="128">
                  <c:v>13</c:v>
                </c:pt>
                <c:pt idx="129">
                  <c:v>4</c:v>
                </c:pt>
                <c:pt idx="130">
                  <c:v>972</c:v>
                </c:pt>
                <c:pt idx="131">
                  <c:v>707</c:v>
                </c:pt>
                <c:pt idx="132">
                  <c:v>162</c:v>
                </c:pt>
                <c:pt idx="133">
                  <c:v>787</c:v>
                </c:pt>
                <c:pt idx="134">
                  <c:v>141</c:v>
                </c:pt>
                <c:pt idx="135">
                  <c:v>529</c:v>
                </c:pt>
                <c:pt idx="136">
                  <c:v>18</c:v>
                </c:pt>
                <c:pt idx="137">
                  <c:v>1493</c:v>
                </c:pt>
                <c:pt idx="138">
                  <c:v>48</c:v>
                </c:pt>
                <c:pt idx="139">
                  <c:v>46</c:v>
                </c:pt>
                <c:pt idx="140">
                  <c:v>588</c:v>
                </c:pt>
                <c:pt idx="141">
                  <c:v>340</c:v>
                </c:pt>
                <c:pt idx="142">
                  <c:v>135</c:v>
                </c:pt>
                <c:pt idx="143">
                  <c:v>379</c:v>
                </c:pt>
                <c:pt idx="144">
                  <c:v>18</c:v>
                </c:pt>
                <c:pt idx="145">
                  <c:v>584</c:v>
                </c:pt>
                <c:pt idx="146">
                  <c:v>2</c:v>
                </c:pt>
                <c:pt idx="147">
                  <c:v>23</c:v>
                </c:pt>
                <c:pt idx="148">
                  <c:v>12</c:v>
                </c:pt>
                <c:pt idx="149">
                  <c:v>167</c:v>
                </c:pt>
                <c:pt idx="150">
                  <c:v>151</c:v>
                </c:pt>
                <c:pt idx="151">
                  <c:v>508</c:v>
                </c:pt>
                <c:pt idx="152">
                  <c:v>962</c:v>
                </c:pt>
                <c:pt idx="153">
                  <c:v>784</c:v>
                </c:pt>
                <c:pt idx="154">
                  <c:v>561</c:v>
                </c:pt>
                <c:pt idx="155">
                  <c:v>56</c:v>
                </c:pt>
                <c:pt idx="156">
                  <c:v>63</c:v>
                </c:pt>
                <c:pt idx="157">
                  <c:v>97</c:v>
                </c:pt>
                <c:pt idx="158">
                  <c:v>303</c:v>
                </c:pt>
                <c:pt idx="159">
                  <c:v>320</c:v>
                </c:pt>
                <c:pt idx="160">
                  <c:v>381</c:v>
                </c:pt>
                <c:pt idx="161">
                  <c:v>306</c:v>
                </c:pt>
                <c:pt idx="162">
                  <c:v>54</c:v>
                </c:pt>
                <c:pt idx="163">
                  <c:v>1099</c:v>
                </c:pt>
                <c:pt idx="164">
                  <c:v>411</c:v>
                </c:pt>
                <c:pt idx="165">
                  <c:v>2</c:v>
                </c:pt>
                <c:pt idx="166">
                  <c:v>6</c:v>
                </c:pt>
                <c:pt idx="167">
                  <c:v>410</c:v>
                </c:pt>
                <c:pt idx="168">
                  <c:v>38</c:v>
                </c:pt>
                <c:pt idx="169">
                  <c:v>224</c:v>
                </c:pt>
                <c:pt idx="170">
                  <c:v>7</c:v>
                </c:pt>
                <c:pt idx="171">
                  <c:v>254</c:v>
                </c:pt>
                <c:pt idx="172">
                  <c:v>20</c:v>
                </c:pt>
                <c:pt idx="173">
                  <c:v>16</c:v>
                </c:pt>
                <c:pt idx="174">
                  <c:v>9</c:v>
                </c:pt>
                <c:pt idx="175">
                  <c:v>51</c:v>
                </c:pt>
                <c:pt idx="176">
                  <c:v>158</c:v>
                </c:pt>
                <c:pt idx="177">
                  <c:v>139</c:v>
                </c:pt>
                <c:pt idx="178">
                  <c:v>121</c:v>
                </c:pt>
                <c:pt idx="179">
                  <c:v>87</c:v>
                </c:pt>
                <c:pt idx="180">
                  <c:v>45</c:v>
                </c:pt>
                <c:pt idx="181">
                  <c:v>4</c:v>
                </c:pt>
                <c:pt idx="182">
                  <c:v>3</c:v>
                </c:pt>
                <c:pt idx="183">
                  <c:v>167</c:v>
                </c:pt>
                <c:pt idx="184">
                  <c:v>133</c:v>
                </c:pt>
                <c:pt idx="185">
                  <c:v>235</c:v>
                </c:pt>
                <c:pt idx="186">
                  <c:v>538</c:v>
                </c:pt>
                <c:pt idx="187">
                  <c:v>342</c:v>
                </c:pt>
                <c:pt idx="188">
                  <c:v>112</c:v>
                </c:pt>
                <c:pt idx="189">
                  <c:v>178</c:v>
                </c:pt>
                <c:pt idx="190">
                  <c:v>200</c:v>
                </c:pt>
                <c:pt idx="191">
                  <c:v>6</c:v>
                </c:pt>
                <c:pt idx="192">
                  <c:v>110</c:v>
                </c:pt>
                <c:pt idx="193">
                  <c:v>410</c:v>
                </c:pt>
                <c:pt idx="194">
                  <c:v>490</c:v>
                </c:pt>
                <c:pt idx="195">
                  <c:v>505</c:v>
                </c:pt>
                <c:pt idx="196">
                  <c:v>728</c:v>
                </c:pt>
                <c:pt idx="197">
                  <c:v>41</c:v>
                </c:pt>
                <c:pt idx="198">
                  <c:v>523</c:v>
                </c:pt>
                <c:pt idx="199">
                  <c:v>41</c:v>
                </c:pt>
                <c:pt idx="200">
                  <c:v>350</c:v>
                </c:pt>
                <c:pt idx="201">
                  <c:v>200</c:v>
                </c:pt>
                <c:pt idx="202">
                  <c:v>22</c:v>
                </c:pt>
                <c:pt idx="203">
                  <c:v>600</c:v>
                </c:pt>
                <c:pt idx="204">
                  <c:v>322</c:v>
                </c:pt>
                <c:pt idx="205">
                  <c:v>299</c:v>
                </c:pt>
                <c:pt idx="206">
                  <c:v>112</c:v>
                </c:pt>
                <c:pt idx="207">
                  <c:v>63</c:v>
                </c:pt>
                <c:pt idx="208">
                  <c:v>14</c:v>
                </c:pt>
                <c:pt idx="209">
                  <c:v>656</c:v>
                </c:pt>
                <c:pt idx="210">
                  <c:v>29</c:v>
                </c:pt>
                <c:pt idx="211">
                  <c:v>22</c:v>
                </c:pt>
                <c:pt idx="212">
                  <c:v>557</c:v>
                </c:pt>
                <c:pt idx="213">
                  <c:v>532</c:v>
                </c:pt>
                <c:pt idx="214">
                  <c:v>70</c:v>
                </c:pt>
                <c:pt idx="215">
                  <c:v>258</c:v>
                </c:pt>
                <c:pt idx="216">
                  <c:v>1000</c:v>
                </c:pt>
                <c:pt idx="217">
                  <c:v>733</c:v>
                </c:pt>
                <c:pt idx="218">
                  <c:v>16</c:v>
                </c:pt>
                <c:pt idx="219">
                  <c:v>269</c:v>
                </c:pt>
                <c:pt idx="220">
                  <c:v>24</c:v>
                </c:pt>
                <c:pt idx="221">
                  <c:v>1486</c:v>
                </c:pt>
                <c:pt idx="222">
                  <c:v>6</c:v>
                </c:pt>
                <c:pt idx="223">
                  <c:v>544</c:v>
                </c:pt>
                <c:pt idx="224">
                  <c:v>938</c:v>
                </c:pt>
                <c:pt idx="225">
                  <c:v>85</c:v>
                </c:pt>
                <c:pt idx="226">
                  <c:v>18</c:v>
                </c:pt>
                <c:pt idx="227">
                  <c:v>398</c:v>
                </c:pt>
                <c:pt idx="228">
                  <c:v>1050</c:v>
                </c:pt>
                <c:pt idx="229">
                  <c:v>208</c:v>
                </c:pt>
                <c:pt idx="230">
                  <c:v>7</c:v>
                </c:pt>
                <c:pt idx="231">
                  <c:v>520</c:v>
                </c:pt>
                <c:pt idx="232">
                  <c:v>755</c:v>
                </c:pt>
                <c:pt idx="233">
                  <c:v>102</c:v>
                </c:pt>
                <c:pt idx="234">
                  <c:v>9</c:v>
                </c:pt>
                <c:pt idx="235">
                  <c:v>124</c:v>
                </c:pt>
                <c:pt idx="236">
                  <c:v>239</c:v>
                </c:pt>
                <c:pt idx="237">
                  <c:v>322</c:v>
                </c:pt>
                <c:pt idx="238">
                  <c:v>50</c:v>
                </c:pt>
                <c:pt idx="239">
                  <c:v>979</c:v>
                </c:pt>
                <c:pt idx="240">
                  <c:v>1200</c:v>
                </c:pt>
                <c:pt idx="241">
                  <c:v>88</c:v>
                </c:pt>
                <c:pt idx="242">
                  <c:v>2</c:v>
                </c:pt>
                <c:pt idx="243">
                  <c:v>80</c:v>
                </c:pt>
                <c:pt idx="244">
                  <c:v>9</c:v>
                </c:pt>
                <c:pt idx="245">
                  <c:v>554</c:v>
                </c:pt>
                <c:pt idx="246">
                  <c:v>1253</c:v>
                </c:pt>
                <c:pt idx="247">
                  <c:v>384</c:v>
                </c:pt>
                <c:pt idx="248">
                  <c:v>690</c:v>
                </c:pt>
                <c:pt idx="249">
                  <c:v>483</c:v>
                </c:pt>
                <c:pt idx="250">
                  <c:v>587</c:v>
                </c:pt>
                <c:pt idx="251">
                  <c:v>13</c:v>
                </c:pt>
                <c:pt idx="252">
                  <c:v>977</c:v>
                </c:pt>
                <c:pt idx="253">
                  <c:v>34</c:v>
                </c:pt>
                <c:pt idx="254">
                  <c:v>664</c:v>
                </c:pt>
                <c:pt idx="255">
                  <c:v>434</c:v>
                </c:pt>
                <c:pt idx="256">
                  <c:v>152</c:v>
                </c:pt>
                <c:pt idx="257">
                  <c:v>231</c:v>
                </c:pt>
                <c:pt idx="258">
                  <c:v>27</c:v>
                </c:pt>
                <c:pt idx="259">
                  <c:v>22</c:v>
                </c:pt>
                <c:pt idx="260">
                  <c:v>23</c:v>
                </c:pt>
                <c:pt idx="261">
                  <c:v>261</c:v>
                </c:pt>
                <c:pt idx="262">
                  <c:v>12</c:v>
                </c:pt>
                <c:pt idx="263">
                  <c:v>551</c:v>
                </c:pt>
                <c:pt idx="264">
                  <c:v>368</c:v>
                </c:pt>
                <c:pt idx="265">
                  <c:v>85</c:v>
                </c:pt>
                <c:pt idx="266">
                  <c:v>962</c:v>
                </c:pt>
                <c:pt idx="267">
                  <c:v>856</c:v>
                </c:pt>
                <c:pt idx="268">
                  <c:v>1076</c:v>
                </c:pt>
                <c:pt idx="269">
                  <c:v>33</c:v>
                </c:pt>
                <c:pt idx="270">
                  <c:v>123</c:v>
                </c:pt>
                <c:pt idx="271">
                  <c:v>182</c:v>
                </c:pt>
                <c:pt idx="272">
                  <c:v>284</c:v>
                </c:pt>
                <c:pt idx="273">
                  <c:v>154</c:v>
                </c:pt>
                <c:pt idx="274">
                  <c:v>172</c:v>
                </c:pt>
                <c:pt idx="275">
                  <c:v>6</c:v>
                </c:pt>
                <c:pt idx="276">
                  <c:v>10</c:v>
                </c:pt>
                <c:pt idx="277">
                  <c:v>6</c:v>
                </c:pt>
                <c:pt idx="278">
                  <c:v>407</c:v>
                </c:pt>
                <c:pt idx="279">
                  <c:v>496</c:v>
                </c:pt>
                <c:pt idx="280">
                  <c:v>8</c:v>
                </c:pt>
                <c:pt idx="281">
                  <c:v>51</c:v>
                </c:pt>
                <c:pt idx="282">
                  <c:v>280</c:v>
                </c:pt>
                <c:pt idx="283">
                  <c:v>4</c:v>
                </c:pt>
                <c:pt idx="284">
                  <c:v>270</c:v>
                </c:pt>
                <c:pt idx="285">
                  <c:v>204</c:v>
                </c:pt>
                <c:pt idx="286">
                  <c:v>18</c:v>
                </c:pt>
                <c:pt idx="287">
                  <c:v>367</c:v>
                </c:pt>
                <c:pt idx="288">
                  <c:v>387</c:v>
                </c:pt>
                <c:pt idx="289">
                  <c:v>21</c:v>
                </c:pt>
                <c:pt idx="290">
                  <c:v>735</c:v>
                </c:pt>
                <c:pt idx="291">
                  <c:v>265</c:v>
                </c:pt>
                <c:pt idx="292">
                  <c:v>8</c:v>
                </c:pt>
                <c:pt idx="293">
                  <c:v>666</c:v>
                </c:pt>
                <c:pt idx="294">
                  <c:v>17</c:v>
                </c:pt>
                <c:pt idx="295">
                  <c:v>8</c:v>
                </c:pt>
                <c:pt idx="296">
                  <c:v>53</c:v>
                </c:pt>
                <c:pt idx="297">
                  <c:v>675</c:v>
                </c:pt>
                <c:pt idx="298">
                  <c:v>162</c:v>
                </c:pt>
                <c:pt idx="299">
                  <c:v>268</c:v>
                </c:pt>
                <c:pt idx="300">
                  <c:v>55</c:v>
                </c:pt>
                <c:pt idx="301">
                  <c:v>18</c:v>
                </c:pt>
                <c:pt idx="302">
                  <c:v>85</c:v>
                </c:pt>
                <c:pt idx="303">
                  <c:v>48</c:v>
                </c:pt>
                <c:pt idx="304">
                  <c:v>152</c:v>
                </c:pt>
                <c:pt idx="305">
                  <c:v>600</c:v>
                </c:pt>
                <c:pt idx="306">
                  <c:v>11</c:v>
                </c:pt>
                <c:pt idx="307">
                  <c:v>3</c:v>
                </c:pt>
                <c:pt idx="308">
                  <c:v>379</c:v>
                </c:pt>
                <c:pt idx="309">
                  <c:v>38</c:v>
                </c:pt>
                <c:pt idx="310">
                  <c:v>69</c:v>
                </c:pt>
                <c:pt idx="311">
                  <c:v>709</c:v>
                </c:pt>
                <c:pt idx="312">
                  <c:v>347</c:v>
                </c:pt>
                <c:pt idx="313">
                  <c:v>741</c:v>
                </c:pt>
                <c:pt idx="314">
                  <c:v>120</c:v>
                </c:pt>
                <c:pt idx="315">
                  <c:v>966</c:v>
                </c:pt>
                <c:pt idx="316">
                  <c:v>664</c:v>
                </c:pt>
                <c:pt idx="317">
                  <c:v>558</c:v>
                </c:pt>
                <c:pt idx="318">
                  <c:v>2</c:v>
                </c:pt>
                <c:pt idx="319">
                  <c:v>171</c:v>
                </c:pt>
                <c:pt idx="320">
                  <c:v>547</c:v>
                </c:pt>
                <c:pt idx="321">
                  <c:v>292</c:v>
                </c:pt>
                <c:pt idx="322">
                  <c:v>184</c:v>
                </c:pt>
                <c:pt idx="323">
                  <c:v>3</c:v>
                </c:pt>
                <c:pt idx="324">
                  <c:v>23</c:v>
                </c:pt>
                <c:pt idx="325">
                  <c:v>577</c:v>
                </c:pt>
                <c:pt idx="326">
                  <c:v>292</c:v>
                </c:pt>
                <c:pt idx="327">
                  <c:v>15</c:v>
                </c:pt>
                <c:pt idx="328">
                  <c:v>408</c:v>
                </c:pt>
                <c:pt idx="329">
                  <c:v>354</c:v>
                </c:pt>
                <c:pt idx="330">
                  <c:v>162</c:v>
                </c:pt>
                <c:pt idx="331">
                  <c:v>890</c:v>
                </c:pt>
                <c:pt idx="332">
                  <c:v>66</c:v>
                </c:pt>
                <c:pt idx="333">
                  <c:v>4</c:v>
                </c:pt>
                <c:pt idx="334">
                  <c:v>779</c:v>
                </c:pt>
                <c:pt idx="335">
                  <c:v>16</c:v>
                </c:pt>
                <c:pt idx="336">
                  <c:v>20</c:v>
                </c:pt>
                <c:pt idx="337">
                  <c:v>1459</c:v>
                </c:pt>
                <c:pt idx="338">
                  <c:v>204</c:v>
                </c:pt>
                <c:pt idx="339">
                  <c:v>213</c:v>
                </c:pt>
                <c:pt idx="340">
                  <c:v>796</c:v>
                </c:pt>
                <c:pt idx="341">
                  <c:v>154</c:v>
                </c:pt>
                <c:pt idx="342">
                  <c:v>9</c:v>
                </c:pt>
                <c:pt idx="343">
                  <c:v>80</c:v>
                </c:pt>
                <c:pt idx="344">
                  <c:v>3</c:v>
                </c:pt>
                <c:pt idx="345">
                  <c:v>1043</c:v>
                </c:pt>
                <c:pt idx="346">
                  <c:v>59</c:v>
                </c:pt>
                <c:pt idx="347">
                  <c:v>760</c:v>
                </c:pt>
                <c:pt idx="348">
                  <c:v>273</c:v>
                </c:pt>
                <c:pt idx="349">
                  <c:v>9</c:v>
                </c:pt>
                <c:pt idx="350">
                  <c:v>714</c:v>
                </c:pt>
                <c:pt idx="351">
                  <c:v>30</c:v>
                </c:pt>
                <c:pt idx="352">
                  <c:v>1259</c:v>
                </c:pt>
                <c:pt idx="353">
                  <c:v>100</c:v>
                </c:pt>
                <c:pt idx="354">
                  <c:v>1074</c:v>
                </c:pt>
                <c:pt idx="355">
                  <c:v>5</c:v>
                </c:pt>
                <c:pt idx="356">
                  <c:v>2</c:v>
                </c:pt>
                <c:pt idx="357">
                  <c:v>412</c:v>
                </c:pt>
                <c:pt idx="358">
                  <c:v>25</c:v>
                </c:pt>
                <c:pt idx="359">
                  <c:v>189</c:v>
                </c:pt>
                <c:pt idx="360">
                  <c:v>1148</c:v>
                </c:pt>
                <c:pt idx="361">
                  <c:v>68</c:v>
                </c:pt>
                <c:pt idx="362">
                  <c:v>30</c:v>
                </c:pt>
                <c:pt idx="363">
                  <c:v>56</c:v>
                </c:pt>
                <c:pt idx="364">
                  <c:v>46</c:v>
                </c:pt>
                <c:pt idx="365">
                  <c:v>721</c:v>
                </c:pt>
                <c:pt idx="366">
                  <c:v>652</c:v>
                </c:pt>
                <c:pt idx="367">
                  <c:v>32</c:v>
                </c:pt>
                <c:pt idx="368">
                  <c:v>4</c:v>
                </c:pt>
                <c:pt idx="369">
                  <c:v>81</c:v>
                </c:pt>
                <c:pt idx="370">
                  <c:v>11</c:v>
                </c:pt>
                <c:pt idx="371">
                  <c:v>667</c:v>
                </c:pt>
                <c:pt idx="372">
                  <c:v>965</c:v>
                </c:pt>
                <c:pt idx="373">
                  <c:v>595</c:v>
                </c:pt>
                <c:pt idx="374">
                  <c:v>794</c:v>
                </c:pt>
                <c:pt idx="375">
                  <c:v>188</c:v>
                </c:pt>
                <c:pt idx="376">
                  <c:v>44</c:v>
                </c:pt>
                <c:pt idx="377">
                  <c:v>46</c:v>
                </c:pt>
                <c:pt idx="378">
                  <c:v>399</c:v>
                </c:pt>
                <c:pt idx="379">
                  <c:v>35</c:v>
                </c:pt>
                <c:pt idx="380">
                  <c:v>1</c:v>
                </c:pt>
                <c:pt idx="381">
                  <c:v>711</c:v>
                </c:pt>
                <c:pt idx="382">
                  <c:v>228</c:v>
                </c:pt>
                <c:pt idx="383">
                  <c:v>582</c:v>
                </c:pt>
                <c:pt idx="384">
                  <c:v>446</c:v>
                </c:pt>
                <c:pt idx="385">
                  <c:v>684</c:v>
                </c:pt>
                <c:pt idx="386">
                  <c:v>5</c:v>
                </c:pt>
                <c:pt idx="387">
                  <c:v>63</c:v>
                </c:pt>
                <c:pt idx="388">
                  <c:v>1</c:v>
                </c:pt>
                <c:pt idx="389">
                  <c:v>965</c:v>
                </c:pt>
                <c:pt idx="390">
                  <c:v>78</c:v>
                </c:pt>
                <c:pt idx="391">
                  <c:v>522</c:v>
                </c:pt>
                <c:pt idx="392">
                  <c:v>867</c:v>
                </c:pt>
                <c:pt idx="393">
                  <c:v>5</c:v>
                </c:pt>
                <c:pt idx="394">
                  <c:v>34</c:v>
                </c:pt>
                <c:pt idx="395">
                  <c:v>587</c:v>
                </c:pt>
                <c:pt idx="396">
                  <c:v>619</c:v>
                </c:pt>
                <c:pt idx="397">
                  <c:v>22</c:v>
                </c:pt>
                <c:pt idx="398">
                  <c:v>372</c:v>
                </c:pt>
                <c:pt idx="399">
                  <c:v>563</c:v>
                </c:pt>
                <c:pt idx="400">
                  <c:v>243</c:v>
                </c:pt>
                <c:pt idx="401">
                  <c:v>15</c:v>
                </c:pt>
                <c:pt idx="402">
                  <c:v>78</c:v>
                </c:pt>
                <c:pt idx="403">
                  <c:v>70</c:v>
                </c:pt>
                <c:pt idx="404">
                  <c:v>896</c:v>
                </c:pt>
                <c:pt idx="405">
                  <c:v>377</c:v>
                </c:pt>
                <c:pt idx="406">
                  <c:v>450</c:v>
                </c:pt>
                <c:pt idx="407">
                  <c:v>997</c:v>
                </c:pt>
                <c:pt idx="408">
                  <c:v>11</c:v>
                </c:pt>
                <c:pt idx="409">
                  <c:v>0</c:v>
                </c:pt>
                <c:pt idx="410">
                  <c:v>448</c:v>
                </c:pt>
                <c:pt idx="411">
                  <c:v>1006</c:v>
                </c:pt>
                <c:pt idx="412">
                  <c:v>54</c:v>
                </c:pt>
                <c:pt idx="413">
                  <c:v>166</c:v>
                </c:pt>
                <c:pt idx="414">
                  <c:v>194</c:v>
                </c:pt>
                <c:pt idx="415">
                  <c:v>35</c:v>
                </c:pt>
                <c:pt idx="416">
                  <c:v>1063</c:v>
                </c:pt>
                <c:pt idx="417">
                  <c:v>263</c:v>
                </c:pt>
                <c:pt idx="418">
                  <c:v>3</c:v>
                </c:pt>
                <c:pt idx="419">
                  <c:v>736</c:v>
                </c:pt>
                <c:pt idx="420">
                  <c:v>860</c:v>
                </c:pt>
                <c:pt idx="421">
                  <c:v>15</c:v>
                </c:pt>
                <c:pt idx="422">
                  <c:v>27</c:v>
                </c:pt>
                <c:pt idx="423">
                  <c:v>15</c:v>
                </c:pt>
                <c:pt idx="424">
                  <c:v>256</c:v>
                </c:pt>
                <c:pt idx="425">
                  <c:v>12</c:v>
                </c:pt>
                <c:pt idx="426">
                  <c:v>13</c:v>
                </c:pt>
                <c:pt idx="427">
                  <c:v>11</c:v>
                </c:pt>
                <c:pt idx="428">
                  <c:v>1218</c:v>
                </c:pt>
                <c:pt idx="429">
                  <c:v>353</c:v>
                </c:pt>
                <c:pt idx="430">
                  <c:v>938</c:v>
                </c:pt>
                <c:pt idx="431">
                  <c:v>44</c:v>
                </c:pt>
                <c:pt idx="432">
                  <c:v>11</c:v>
                </c:pt>
                <c:pt idx="433">
                  <c:v>1215</c:v>
                </c:pt>
                <c:pt idx="434">
                  <c:v>510</c:v>
                </c:pt>
                <c:pt idx="435">
                  <c:v>45</c:v>
                </c:pt>
                <c:pt idx="436">
                  <c:v>27</c:v>
                </c:pt>
                <c:pt idx="437">
                  <c:v>57</c:v>
                </c:pt>
                <c:pt idx="438">
                  <c:v>43</c:v>
                </c:pt>
                <c:pt idx="439">
                  <c:v>32</c:v>
                </c:pt>
                <c:pt idx="440">
                  <c:v>627</c:v>
                </c:pt>
                <c:pt idx="441">
                  <c:v>17</c:v>
                </c:pt>
                <c:pt idx="442">
                  <c:v>8</c:v>
                </c:pt>
                <c:pt idx="443">
                  <c:v>4</c:v>
                </c:pt>
                <c:pt idx="444">
                  <c:v>202</c:v>
                </c:pt>
                <c:pt idx="445">
                  <c:v>430</c:v>
                </c:pt>
                <c:pt idx="446">
                  <c:v>4</c:v>
                </c:pt>
                <c:pt idx="447">
                  <c:v>4</c:v>
                </c:pt>
                <c:pt idx="448">
                  <c:v>213</c:v>
                </c:pt>
                <c:pt idx="449">
                  <c:v>64</c:v>
                </c:pt>
                <c:pt idx="450">
                  <c:v>5</c:v>
                </c:pt>
                <c:pt idx="451">
                  <c:v>539</c:v>
                </c:pt>
                <c:pt idx="452">
                  <c:v>3</c:v>
                </c:pt>
                <c:pt idx="453">
                  <c:v>625</c:v>
                </c:pt>
                <c:pt idx="454">
                  <c:v>110</c:v>
                </c:pt>
                <c:pt idx="455">
                  <c:v>10</c:v>
                </c:pt>
                <c:pt idx="456">
                  <c:v>508</c:v>
                </c:pt>
                <c:pt idx="457">
                  <c:v>625</c:v>
                </c:pt>
                <c:pt idx="458">
                  <c:v>32</c:v>
                </c:pt>
                <c:pt idx="459">
                  <c:v>9</c:v>
                </c:pt>
                <c:pt idx="460">
                  <c:v>587</c:v>
                </c:pt>
                <c:pt idx="461">
                  <c:v>623</c:v>
                </c:pt>
                <c:pt idx="462">
                  <c:v>39</c:v>
                </c:pt>
                <c:pt idx="463">
                  <c:v>8</c:v>
                </c:pt>
                <c:pt idx="464">
                  <c:v>778</c:v>
                </c:pt>
                <c:pt idx="465">
                  <c:v>177</c:v>
                </c:pt>
                <c:pt idx="466">
                  <c:v>44</c:v>
                </c:pt>
                <c:pt idx="467">
                  <c:v>173</c:v>
                </c:pt>
                <c:pt idx="468">
                  <c:v>376</c:v>
                </c:pt>
                <c:pt idx="469">
                  <c:v>823</c:v>
                </c:pt>
                <c:pt idx="470">
                  <c:v>490</c:v>
                </c:pt>
                <c:pt idx="471">
                  <c:v>364</c:v>
                </c:pt>
                <c:pt idx="472">
                  <c:v>362</c:v>
                </c:pt>
                <c:pt idx="473">
                  <c:v>789</c:v>
                </c:pt>
                <c:pt idx="474">
                  <c:v>483</c:v>
                </c:pt>
                <c:pt idx="475">
                  <c:v>3</c:v>
                </c:pt>
                <c:pt idx="476">
                  <c:v>531</c:v>
                </c:pt>
                <c:pt idx="477">
                  <c:v>12</c:v>
                </c:pt>
                <c:pt idx="478">
                  <c:v>861</c:v>
                </c:pt>
                <c:pt idx="479">
                  <c:v>38</c:v>
                </c:pt>
                <c:pt idx="480">
                  <c:v>4</c:v>
                </c:pt>
                <c:pt idx="481">
                  <c:v>199</c:v>
                </c:pt>
                <c:pt idx="482">
                  <c:v>526</c:v>
                </c:pt>
                <c:pt idx="483">
                  <c:v>80</c:v>
                </c:pt>
                <c:pt idx="484">
                  <c:v>8</c:v>
                </c:pt>
                <c:pt idx="485">
                  <c:v>26</c:v>
                </c:pt>
                <c:pt idx="486">
                  <c:v>48</c:v>
                </c:pt>
                <c:pt idx="487">
                  <c:v>2</c:v>
                </c:pt>
                <c:pt idx="488">
                  <c:v>23</c:v>
                </c:pt>
                <c:pt idx="489">
                  <c:v>356</c:v>
                </c:pt>
                <c:pt idx="490">
                  <c:v>217</c:v>
                </c:pt>
                <c:pt idx="491">
                  <c:v>204</c:v>
                </c:pt>
                <c:pt idx="492">
                  <c:v>22</c:v>
                </c:pt>
                <c:pt idx="493">
                  <c:v>5</c:v>
                </c:pt>
                <c:pt idx="494">
                  <c:v>23</c:v>
                </c:pt>
                <c:pt idx="495">
                  <c:v>153</c:v>
                </c:pt>
                <c:pt idx="496">
                  <c:v>982</c:v>
                </c:pt>
                <c:pt idx="497">
                  <c:v>97</c:v>
                </c:pt>
                <c:pt idx="498">
                  <c:v>163</c:v>
                </c:pt>
                <c:pt idx="499">
                  <c:v>14</c:v>
                </c:pt>
                <c:pt idx="500">
                  <c:v>50</c:v>
                </c:pt>
                <c:pt idx="501">
                  <c:v>23</c:v>
                </c:pt>
                <c:pt idx="502">
                  <c:v>17</c:v>
                </c:pt>
                <c:pt idx="503">
                  <c:v>416</c:v>
                </c:pt>
                <c:pt idx="504">
                  <c:v>7</c:v>
                </c:pt>
                <c:pt idx="505">
                  <c:v>977</c:v>
                </c:pt>
                <c:pt idx="506">
                  <c:v>1</c:v>
                </c:pt>
                <c:pt idx="507">
                  <c:v>111</c:v>
                </c:pt>
                <c:pt idx="508">
                  <c:v>1016</c:v>
                </c:pt>
                <c:pt idx="509">
                  <c:v>3</c:v>
                </c:pt>
                <c:pt idx="510">
                  <c:v>691</c:v>
                </c:pt>
                <c:pt idx="511">
                  <c:v>1050</c:v>
                </c:pt>
                <c:pt idx="512">
                  <c:v>495</c:v>
                </c:pt>
                <c:pt idx="513">
                  <c:v>14</c:v>
                </c:pt>
                <c:pt idx="514">
                  <c:v>25</c:v>
                </c:pt>
                <c:pt idx="515">
                  <c:v>526</c:v>
                </c:pt>
                <c:pt idx="516">
                  <c:v>424</c:v>
                </c:pt>
                <c:pt idx="517">
                  <c:v>1206</c:v>
                </c:pt>
                <c:pt idx="518">
                  <c:v>754</c:v>
                </c:pt>
                <c:pt idx="519">
                  <c:v>162</c:v>
                </c:pt>
                <c:pt idx="520">
                  <c:v>14</c:v>
                </c:pt>
                <c:pt idx="521">
                  <c:v>156</c:v>
                </c:pt>
                <c:pt idx="522">
                  <c:v>358</c:v>
                </c:pt>
                <c:pt idx="523">
                  <c:v>297</c:v>
                </c:pt>
                <c:pt idx="524">
                  <c:v>5</c:v>
                </c:pt>
                <c:pt idx="525">
                  <c:v>19</c:v>
                </c:pt>
                <c:pt idx="526">
                  <c:v>23</c:v>
                </c:pt>
                <c:pt idx="527">
                  <c:v>12</c:v>
                </c:pt>
                <c:pt idx="528">
                  <c:v>519</c:v>
                </c:pt>
                <c:pt idx="529">
                  <c:v>375</c:v>
                </c:pt>
                <c:pt idx="530">
                  <c:v>543</c:v>
                </c:pt>
                <c:pt idx="531">
                  <c:v>72</c:v>
                </c:pt>
                <c:pt idx="532">
                  <c:v>52</c:v>
                </c:pt>
                <c:pt idx="533">
                  <c:v>71</c:v>
                </c:pt>
                <c:pt idx="534">
                  <c:v>295</c:v>
                </c:pt>
                <c:pt idx="535">
                  <c:v>0</c:v>
                </c:pt>
                <c:pt idx="536">
                  <c:v>21</c:v>
                </c:pt>
                <c:pt idx="537">
                  <c:v>254</c:v>
                </c:pt>
                <c:pt idx="538">
                  <c:v>9</c:v>
                </c:pt>
                <c:pt idx="539">
                  <c:v>184</c:v>
                </c:pt>
                <c:pt idx="540">
                  <c:v>70</c:v>
                </c:pt>
                <c:pt idx="541">
                  <c:v>12</c:v>
                </c:pt>
                <c:pt idx="542">
                  <c:v>181</c:v>
                </c:pt>
                <c:pt idx="543">
                  <c:v>536</c:v>
                </c:pt>
                <c:pt idx="544">
                  <c:v>366</c:v>
                </c:pt>
                <c:pt idx="545">
                  <c:v>62</c:v>
                </c:pt>
                <c:pt idx="546">
                  <c:v>864</c:v>
                </c:pt>
                <c:pt idx="547">
                  <c:v>1003</c:v>
                </c:pt>
                <c:pt idx="548">
                  <c:v>352</c:v>
                </c:pt>
                <c:pt idx="549">
                  <c:v>532</c:v>
                </c:pt>
                <c:pt idx="550">
                  <c:v>5</c:v>
                </c:pt>
                <c:pt idx="551">
                  <c:v>707</c:v>
                </c:pt>
                <c:pt idx="552">
                  <c:v>763</c:v>
                </c:pt>
                <c:pt idx="553">
                  <c:v>196</c:v>
                </c:pt>
                <c:pt idx="554">
                  <c:v>57</c:v>
                </c:pt>
                <c:pt idx="555">
                  <c:v>656</c:v>
                </c:pt>
                <c:pt idx="556">
                  <c:v>52</c:v>
                </c:pt>
                <c:pt idx="557">
                  <c:v>9</c:v>
                </c:pt>
                <c:pt idx="558">
                  <c:v>7</c:v>
                </c:pt>
                <c:pt idx="559">
                  <c:v>25</c:v>
                </c:pt>
                <c:pt idx="560">
                  <c:v>626</c:v>
                </c:pt>
                <c:pt idx="561">
                  <c:v>453</c:v>
                </c:pt>
                <c:pt idx="562">
                  <c:v>10</c:v>
                </c:pt>
                <c:pt idx="563">
                  <c:v>265</c:v>
                </c:pt>
                <c:pt idx="564">
                  <c:v>60</c:v>
                </c:pt>
                <c:pt idx="565">
                  <c:v>9</c:v>
                </c:pt>
                <c:pt idx="566">
                  <c:v>738</c:v>
                </c:pt>
                <c:pt idx="567">
                  <c:v>20</c:v>
                </c:pt>
                <c:pt idx="568">
                  <c:v>376</c:v>
                </c:pt>
                <c:pt idx="569">
                  <c:v>6</c:v>
                </c:pt>
                <c:pt idx="570">
                  <c:v>444</c:v>
                </c:pt>
                <c:pt idx="571">
                  <c:v>410</c:v>
                </c:pt>
                <c:pt idx="572">
                  <c:v>162</c:v>
                </c:pt>
                <c:pt idx="573">
                  <c:v>711</c:v>
                </c:pt>
                <c:pt idx="574">
                  <c:v>1121</c:v>
                </c:pt>
                <c:pt idx="575">
                  <c:v>595</c:v>
                </c:pt>
                <c:pt idx="576">
                  <c:v>1067</c:v>
                </c:pt>
                <c:pt idx="577">
                  <c:v>104</c:v>
                </c:pt>
                <c:pt idx="578">
                  <c:v>19</c:v>
                </c:pt>
                <c:pt idx="579">
                  <c:v>934</c:v>
                </c:pt>
                <c:pt idx="580">
                  <c:v>44</c:v>
                </c:pt>
                <c:pt idx="581">
                  <c:v>789</c:v>
                </c:pt>
                <c:pt idx="582">
                  <c:v>1241</c:v>
                </c:pt>
                <c:pt idx="583">
                  <c:v>789</c:v>
                </c:pt>
                <c:pt idx="584">
                  <c:v>18</c:v>
                </c:pt>
                <c:pt idx="585">
                  <c:v>852</c:v>
                </c:pt>
                <c:pt idx="586">
                  <c:v>737</c:v>
                </c:pt>
                <c:pt idx="587">
                  <c:v>18</c:v>
                </c:pt>
                <c:pt idx="588">
                  <c:v>614</c:v>
                </c:pt>
                <c:pt idx="589">
                  <c:v>751</c:v>
                </c:pt>
                <c:pt idx="590">
                  <c:v>305</c:v>
                </c:pt>
                <c:pt idx="591">
                  <c:v>38</c:v>
                </c:pt>
                <c:pt idx="592">
                  <c:v>104</c:v>
                </c:pt>
                <c:pt idx="593">
                  <c:v>29</c:v>
                </c:pt>
                <c:pt idx="594">
                  <c:v>19</c:v>
                </c:pt>
                <c:pt idx="595">
                  <c:v>175</c:v>
                </c:pt>
                <c:pt idx="596">
                  <c:v>709</c:v>
                </c:pt>
                <c:pt idx="597">
                  <c:v>3</c:v>
                </c:pt>
                <c:pt idx="598">
                  <c:v>437</c:v>
                </c:pt>
                <c:pt idx="599">
                  <c:v>717</c:v>
                </c:pt>
                <c:pt idx="600">
                  <c:v>12</c:v>
                </c:pt>
                <c:pt idx="601">
                  <c:v>7</c:v>
                </c:pt>
                <c:pt idx="602">
                  <c:v>291</c:v>
                </c:pt>
                <c:pt idx="603">
                  <c:v>530</c:v>
                </c:pt>
                <c:pt idx="604">
                  <c:v>17</c:v>
                </c:pt>
                <c:pt idx="605">
                  <c:v>27</c:v>
                </c:pt>
                <c:pt idx="606">
                  <c:v>1462</c:v>
                </c:pt>
                <c:pt idx="607">
                  <c:v>957</c:v>
                </c:pt>
                <c:pt idx="608">
                  <c:v>86</c:v>
                </c:pt>
                <c:pt idx="609">
                  <c:v>212</c:v>
                </c:pt>
                <c:pt idx="610">
                  <c:v>28</c:v>
                </c:pt>
                <c:pt idx="611">
                  <c:v>112</c:v>
                </c:pt>
                <c:pt idx="612">
                  <c:v>135</c:v>
                </c:pt>
                <c:pt idx="613">
                  <c:v>185</c:v>
                </c:pt>
                <c:pt idx="614">
                  <c:v>587</c:v>
                </c:pt>
                <c:pt idx="615">
                  <c:v>167</c:v>
                </c:pt>
                <c:pt idx="616">
                  <c:v>1</c:v>
                </c:pt>
                <c:pt idx="617">
                  <c:v>1218</c:v>
                </c:pt>
                <c:pt idx="618">
                  <c:v>130</c:v>
                </c:pt>
                <c:pt idx="619">
                  <c:v>452</c:v>
                </c:pt>
                <c:pt idx="620">
                  <c:v>7</c:v>
                </c:pt>
                <c:pt idx="621">
                  <c:v>215</c:v>
                </c:pt>
                <c:pt idx="622">
                  <c:v>340</c:v>
                </c:pt>
                <c:pt idx="623">
                  <c:v>183</c:v>
                </c:pt>
                <c:pt idx="624">
                  <c:v>2</c:v>
                </c:pt>
                <c:pt idx="625">
                  <c:v>830</c:v>
                </c:pt>
                <c:pt idx="626">
                  <c:v>121</c:v>
                </c:pt>
                <c:pt idx="627">
                  <c:v>2</c:v>
                </c:pt>
                <c:pt idx="628">
                  <c:v>264</c:v>
                </c:pt>
                <c:pt idx="629">
                  <c:v>6</c:v>
                </c:pt>
                <c:pt idx="630">
                  <c:v>5</c:v>
                </c:pt>
                <c:pt idx="631">
                  <c:v>12</c:v>
                </c:pt>
                <c:pt idx="632">
                  <c:v>317</c:v>
                </c:pt>
                <c:pt idx="633">
                  <c:v>1324</c:v>
                </c:pt>
                <c:pt idx="634">
                  <c:v>871</c:v>
                </c:pt>
                <c:pt idx="635">
                  <c:v>15</c:v>
                </c:pt>
                <c:pt idx="636">
                  <c:v>11</c:v>
                </c:pt>
                <c:pt idx="637">
                  <c:v>13</c:v>
                </c:pt>
                <c:pt idx="638">
                  <c:v>389</c:v>
                </c:pt>
                <c:pt idx="639">
                  <c:v>1492</c:v>
                </c:pt>
                <c:pt idx="640">
                  <c:v>249</c:v>
                </c:pt>
                <c:pt idx="641">
                  <c:v>96</c:v>
                </c:pt>
                <c:pt idx="642">
                  <c:v>412</c:v>
                </c:pt>
                <c:pt idx="643">
                  <c:v>275</c:v>
                </c:pt>
                <c:pt idx="644">
                  <c:v>1166</c:v>
                </c:pt>
                <c:pt idx="645">
                  <c:v>29</c:v>
                </c:pt>
                <c:pt idx="646">
                  <c:v>116</c:v>
                </c:pt>
                <c:pt idx="647">
                  <c:v>5</c:v>
                </c:pt>
                <c:pt idx="648">
                  <c:v>562</c:v>
                </c:pt>
                <c:pt idx="649">
                  <c:v>407</c:v>
                </c:pt>
                <c:pt idx="650">
                  <c:v>995</c:v>
                </c:pt>
                <c:pt idx="651">
                  <c:v>21</c:v>
                </c:pt>
                <c:pt idx="652">
                  <c:v>14</c:v>
                </c:pt>
                <c:pt idx="653">
                  <c:v>527</c:v>
                </c:pt>
                <c:pt idx="654">
                  <c:v>12</c:v>
                </c:pt>
                <c:pt idx="655">
                  <c:v>11</c:v>
                </c:pt>
                <c:pt idx="656">
                  <c:v>219</c:v>
                </c:pt>
                <c:pt idx="657">
                  <c:v>206</c:v>
                </c:pt>
                <c:pt idx="658">
                  <c:v>200</c:v>
                </c:pt>
                <c:pt idx="659">
                  <c:v>13</c:v>
                </c:pt>
                <c:pt idx="660">
                  <c:v>856</c:v>
                </c:pt>
                <c:pt idx="661">
                  <c:v>30</c:v>
                </c:pt>
                <c:pt idx="662">
                  <c:v>73</c:v>
                </c:pt>
                <c:pt idx="663">
                  <c:v>5</c:v>
                </c:pt>
                <c:pt idx="664">
                  <c:v>421</c:v>
                </c:pt>
                <c:pt idx="665">
                  <c:v>64</c:v>
                </c:pt>
                <c:pt idx="666">
                  <c:v>879</c:v>
                </c:pt>
                <c:pt idx="667">
                  <c:v>712</c:v>
                </c:pt>
                <c:pt idx="668">
                  <c:v>244</c:v>
                </c:pt>
                <c:pt idx="669">
                  <c:v>0</c:v>
                </c:pt>
                <c:pt idx="670">
                  <c:v>125</c:v>
                </c:pt>
                <c:pt idx="671">
                  <c:v>70</c:v>
                </c:pt>
                <c:pt idx="672">
                  <c:v>34</c:v>
                </c:pt>
                <c:pt idx="673">
                  <c:v>129</c:v>
                </c:pt>
                <c:pt idx="674">
                  <c:v>726</c:v>
                </c:pt>
                <c:pt idx="675">
                  <c:v>1170</c:v>
                </c:pt>
                <c:pt idx="676">
                  <c:v>138</c:v>
                </c:pt>
                <c:pt idx="677">
                  <c:v>141</c:v>
                </c:pt>
                <c:pt idx="678">
                  <c:v>815</c:v>
                </c:pt>
                <c:pt idx="679">
                  <c:v>635</c:v>
                </c:pt>
                <c:pt idx="680">
                  <c:v>1115</c:v>
                </c:pt>
                <c:pt idx="681">
                  <c:v>1045</c:v>
                </c:pt>
                <c:pt idx="682">
                  <c:v>629</c:v>
                </c:pt>
                <c:pt idx="683">
                  <c:v>919</c:v>
                </c:pt>
                <c:pt idx="684">
                  <c:v>390</c:v>
                </c:pt>
                <c:pt idx="685">
                  <c:v>483</c:v>
                </c:pt>
                <c:pt idx="686">
                  <c:v>11</c:v>
                </c:pt>
                <c:pt idx="687">
                  <c:v>157</c:v>
                </c:pt>
                <c:pt idx="688">
                  <c:v>216</c:v>
                </c:pt>
                <c:pt idx="689">
                  <c:v>674</c:v>
                </c:pt>
                <c:pt idx="690">
                  <c:v>19</c:v>
                </c:pt>
                <c:pt idx="691">
                  <c:v>267</c:v>
                </c:pt>
                <c:pt idx="692">
                  <c:v>4</c:v>
                </c:pt>
                <c:pt idx="693">
                  <c:v>1039</c:v>
                </c:pt>
                <c:pt idx="694">
                  <c:v>384</c:v>
                </c:pt>
                <c:pt idx="695">
                  <c:v>462</c:v>
                </c:pt>
                <c:pt idx="696">
                  <c:v>255</c:v>
                </c:pt>
                <c:pt idx="697">
                  <c:v>676</c:v>
                </c:pt>
                <c:pt idx="698">
                  <c:v>87</c:v>
                </c:pt>
                <c:pt idx="699">
                  <c:v>50</c:v>
                </c:pt>
                <c:pt idx="700">
                  <c:v>10</c:v>
                </c:pt>
                <c:pt idx="701">
                  <c:v>162</c:v>
                </c:pt>
                <c:pt idx="702">
                  <c:v>583</c:v>
                </c:pt>
                <c:pt idx="703">
                  <c:v>80</c:v>
                </c:pt>
                <c:pt idx="704">
                  <c:v>12</c:v>
                </c:pt>
                <c:pt idx="705">
                  <c:v>32</c:v>
                </c:pt>
                <c:pt idx="706">
                  <c:v>251</c:v>
                </c:pt>
                <c:pt idx="707">
                  <c:v>7</c:v>
                </c:pt>
                <c:pt idx="708">
                  <c:v>31</c:v>
                </c:pt>
                <c:pt idx="709">
                  <c:v>14</c:v>
                </c:pt>
                <c:pt idx="710">
                  <c:v>62</c:v>
                </c:pt>
                <c:pt idx="711">
                  <c:v>12</c:v>
                </c:pt>
                <c:pt idx="712">
                  <c:v>901</c:v>
                </c:pt>
                <c:pt idx="713">
                  <c:v>56</c:v>
                </c:pt>
                <c:pt idx="714">
                  <c:v>159</c:v>
                </c:pt>
                <c:pt idx="715">
                  <c:v>918</c:v>
                </c:pt>
                <c:pt idx="716">
                  <c:v>122</c:v>
                </c:pt>
                <c:pt idx="717">
                  <c:v>1181</c:v>
                </c:pt>
                <c:pt idx="718">
                  <c:v>539</c:v>
                </c:pt>
                <c:pt idx="719">
                  <c:v>631</c:v>
                </c:pt>
                <c:pt idx="720">
                  <c:v>441</c:v>
                </c:pt>
                <c:pt idx="721">
                  <c:v>575</c:v>
                </c:pt>
                <c:pt idx="722">
                  <c:v>140</c:v>
                </c:pt>
                <c:pt idx="723">
                  <c:v>345</c:v>
                </c:pt>
                <c:pt idx="724">
                  <c:v>4</c:v>
                </c:pt>
                <c:pt idx="725">
                  <c:v>4</c:v>
                </c:pt>
                <c:pt idx="726">
                  <c:v>76</c:v>
                </c:pt>
                <c:pt idx="727">
                  <c:v>492</c:v>
                </c:pt>
                <c:pt idx="728">
                  <c:v>10</c:v>
                </c:pt>
                <c:pt idx="729">
                  <c:v>750</c:v>
                </c:pt>
                <c:pt idx="730">
                  <c:v>19</c:v>
                </c:pt>
                <c:pt idx="731">
                  <c:v>94</c:v>
                </c:pt>
                <c:pt idx="732">
                  <c:v>594</c:v>
                </c:pt>
                <c:pt idx="733">
                  <c:v>1</c:v>
                </c:pt>
                <c:pt idx="734">
                  <c:v>778</c:v>
                </c:pt>
                <c:pt idx="735">
                  <c:v>371</c:v>
                </c:pt>
                <c:pt idx="736">
                  <c:v>488</c:v>
                </c:pt>
                <c:pt idx="737">
                  <c:v>1184</c:v>
                </c:pt>
                <c:pt idx="738">
                  <c:v>27</c:v>
                </c:pt>
                <c:pt idx="739">
                  <c:v>69</c:v>
                </c:pt>
                <c:pt idx="740">
                  <c:v>817</c:v>
                </c:pt>
                <c:pt idx="741">
                  <c:v>19</c:v>
                </c:pt>
                <c:pt idx="742">
                  <c:v>19</c:v>
                </c:pt>
                <c:pt idx="743">
                  <c:v>1035</c:v>
                </c:pt>
                <c:pt idx="744">
                  <c:v>212</c:v>
                </c:pt>
                <c:pt idx="745">
                  <c:v>403</c:v>
                </c:pt>
                <c:pt idx="746">
                  <c:v>31</c:v>
                </c:pt>
                <c:pt idx="747">
                  <c:v>1248</c:v>
                </c:pt>
                <c:pt idx="748">
                  <c:v>4</c:v>
                </c:pt>
                <c:pt idx="749">
                  <c:v>393</c:v>
                </c:pt>
                <c:pt idx="750">
                  <c:v>5</c:v>
                </c:pt>
                <c:pt idx="751">
                  <c:v>627</c:v>
                </c:pt>
                <c:pt idx="752">
                  <c:v>743</c:v>
                </c:pt>
                <c:pt idx="753">
                  <c:v>196</c:v>
                </c:pt>
                <c:pt idx="754">
                  <c:v>100</c:v>
                </c:pt>
                <c:pt idx="755">
                  <c:v>378</c:v>
                </c:pt>
                <c:pt idx="756">
                  <c:v>25</c:v>
                </c:pt>
                <c:pt idx="757">
                  <c:v>105</c:v>
                </c:pt>
                <c:pt idx="758">
                  <c:v>8</c:v>
                </c:pt>
                <c:pt idx="759">
                  <c:v>24</c:v>
                </c:pt>
                <c:pt idx="760">
                  <c:v>315</c:v>
                </c:pt>
                <c:pt idx="761">
                  <c:v>473</c:v>
                </c:pt>
                <c:pt idx="762">
                  <c:v>533</c:v>
                </c:pt>
                <c:pt idx="763">
                  <c:v>1</c:v>
                </c:pt>
                <c:pt idx="764">
                  <c:v>295</c:v>
                </c:pt>
                <c:pt idx="765">
                  <c:v>231</c:v>
                </c:pt>
                <c:pt idx="766">
                  <c:v>6</c:v>
                </c:pt>
                <c:pt idx="767">
                  <c:v>192</c:v>
                </c:pt>
                <c:pt idx="768">
                  <c:v>3</c:v>
                </c:pt>
                <c:pt idx="769">
                  <c:v>505</c:v>
                </c:pt>
                <c:pt idx="770">
                  <c:v>30</c:v>
                </c:pt>
                <c:pt idx="771">
                  <c:v>571</c:v>
                </c:pt>
                <c:pt idx="772">
                  <c:v>410</c:v>
                </c:pt>
                <c:pt idx="773">
                  <c:v>2</c:v>
                </c:pt>
                <c:pt idx="774">
                  <c:v>410</c:v>
                </c:pt>
                <c:pt idx="775">
                  <c:v>359</c:v>
                </c:pt>
                <c:pt idx="776">
                  <c:v>3</c:v>
                </c:pt>
                <c:pt idx="777">
                  <c:v>16</c:v>
                </c:pt>
                <c:pt idx="778">
                  <c:v>3</c:v>
                </c:pt>
                <c:pt idx="779">
                  <c:v>22</c:v>
                </c:pt>
                <c:pt idx="780">
                  <c:v>642</c:v>
                </c:pt>
                <c:pt idx="781">
                  <c:v>897</c:v>
                </c:pt>
                <c:pt idx="782">
                  <c:v>639</c:v>
                </c:pt>
                <c:pt idx="783">
                  <c:v>960</c:v>
                </c:pt>
                <c:pt idx="784">
                  <c:v>24</c:v>
                </c:pt>
                <c:pt idx="785">
                  <c:v>801</c:v>
                </c:pt>
                <c:pt idx="786">
                  <c:v>186</c:v>
                </c:pt>
                <c:pt idx="787">
                  <c:v>356</c:v>
                </c:pt>
                <c:pt idx="788">
                  <c:v>618</c:v>
                </c:pt>
                <c:pt idx="789">
                  <c:v>2</c:v>
                </c:pt>
                <c:pt idx="790">
                  <c:v>331</c:v>
                </c:pt>
                <c:pt idx="791">
                  <c:v>918</c:v>
                </c:pt>
                <c:pt idx="792">
                  <c:v>35</c:v>
                </c:pt>
                <c:pt idx="793">
                  <c:v>266</c:v>
                </c:pt>
                <c:pt idx="794">
                  <c:v>982</c:v>
                </c:pt>
                <c:pt idx="795">
                  <c:v>406</c:v>
                </c:pt>
                <c:pt idx="796">
                  <c:v>463</c:v>
                </c:pt>
                <c:pt idx="797">
                  <c:v>799</c:v>
                </c:pt>
                <c:pt idx="798">
                  <c:v>16</c:v>
                </c:pt>
                <c:pt idx="799">
                  <c:v>3</c:v>
                </c:pt>
                <c:pt idx="800">
                  <c:v>91</c:v>
                </c:pt>
                <c:pt idx="801">
                  <c:v>384</c:v>
                </c:pt>
                <c:pt idx="802">
                  <c:v>42</c:v>
                </c:pt>
                <c:pt idx="803">
                  <c:v>2</c:v>
                </c:pt>
                <c:pt idx="804">
                  <c:v>618</c:v>
                </c:pt>
                <c:pt idx="805">
                  <c:v>308</c:v>
                </c:pt>
                <c:pt idx="806">
                  <c:v>1</c:v>
                </c:pt>
                <c:pt idx="807">
                  <c:v>169</c:v>
                </c:pt>
                <c:pt idx="808">
                  <c:v>769</c:v>
                </c:pt>
                <c:pt idx="809">
                  <c:v>224</c:v>
                </c:pt>
                <c:pt idx="810">
                  <c:v>6</c:v>
                </c:pt>
                <c:pt idx="811">
                  <c:v>108</c:v>
                </c:pt>
                <c:pt idx="812">
                  <c:v>216</c:v>
                </c:pt>
                <c:pt idx="813">
                  <c:v>201</c:v>
                </c:pt>
                <c:pt idx="814">
                  <c:v>167</c:v>
                </c:pt>
                <c:pt idx="815">
                  <c:v>112</c:v>
                </c:pt>
                <c:pt idx="816">
                  <c:v>20</c:v>
                </c:pt>
                <c:pt idx="817">
                  <c:v>10</c:v>
                </c:pt>
                <c:pt idx="818">
                  <c:v>11</c:v>
                </c:pt>
                <c:pt idx="819">
                  <c:v>269</c:v>
                </c:pt>
                <c:pt idx="820">
                  <c:v>650</c:v>
                </c:pt>
                <c:pt idx="821">
                  <c:v>112</c:v>
                </c:pt>
                <c:pt idx="822">
                  <c:v>88</c:v>
                </c:pt>
                <c:pt idx="823">
                  <c:v>504</c:v>
                </c:pt>
                <c:pt idx="824">
                  <c:v>1004</c:v>
                </c:pt>
                <c:pt idx="825">
                  <c:v>517</c:v>
                </c:pt>
                <c:pt idx="826">
                  <c:v>10</c:v>
                </c:pt>
                <c:pt idx="827">
                  <c:v>398</c:v>
                </c:pt>
                <c:pt idx="828">
                  <c:v>411</c:v>
                </c:pt>
                <c:pt idx="829">
                  <c:v>426</c:v>
                </c:pt>
                <c:pt idx="830">
                  <c:v>164</c:v>
                </c:pt>
                <c:pt idx="831">
                  <c:v>586</c:v>
                </c:pt>
                <c:pt idx="832">
                  <c:v>231</c:v>
                </c:pt>
                <c:pt idx="833">
                  <c:v>97</c:v>
                </c:pt>
                <c:pt idx="834">
                  <c:v>8</c:v>
                </c:pt>
                <c:pt idx="835">
                  <c:v>189</c:v>
                </c:pt>
                <c:pt idx="836">
                  <c:v>18</c:v>
                </c:pt>
                <c:pt idx="837">
                  <c:v>204</c:v>
                </c:pt>
                <c:pt idx="838">
                  <c:v>9</c:v>
                </c:pt>
                <c:pt idx="839">
                  <c:v>167</c:v>
                </c:pt>
                <c:pt idx="840">
                  <c:v>229</c:v>
                </c:pt>
                <c:pt idx="841">
                  <c:v>1001</c:v>
                </c:pt>
                <c:pt idx="842">
                  <c:v>4</c:v>
                </c:pt>
                <c:pt idx="843">
                  <c:v>822</c:v>
                </c:pt>
                <c:pt idx="844">
                  <c:v>73</c:v>
                </c:pt>
                <c:pt idx="845">
                  <c:v>28</c:v>
                </c:pt>
                <c:pt idx="846">
                  <c:v>4</c:v>
                </c:pt>
                <c:pt idx="847">
                  <c:v>67</c:v>
                </c:pt>
                <c:pt idx="848">
                  <c:v>1000</c:v>
                </c:pt>
                <c:pt idx="849">
                  <c:v>213</c:v>
                </c:pt>
                <c:pt idx="850">
                  <c:v>6</c:v>
                </c:pt>
                <c:pt idx="851">
                  <c:v>1006</c:v>
                </c:pt>
                <c:pt idx="852">
                  <c:v>129</c:v>
                </c:pt>
                <c:pt idx="853">
                  <c:v>46</c:v>
                </c:pt>
                <c:pt idx="854">
                  <c:v>910</c:v>
                </c:pt>
                <c:pt idx="855">
                  <c:v>15</c:v>
                </c:pt>
                <c:pt idx="856">
                  <c:v>580</c:v>
                </c:pt>
                <c:pt idx="857">
                  <c:v>1</c:v>
                </c:pt>
                <c:pt idx="858">
                  <c:v>13</c:v>
                </c:pt>
                <c:pt idx="859">
                  <c:v>5</c:v>
                </c:pt>
                <c:pt idx="860">
                  <c:v>1001</c:v>
                </c:pt>
                <c:pt idx="861">
                  <c:v>23</c:v>
                </c:pt>
                <c:pt idx="862">
                  <c:v>107</c:v>
                </c:pt>
                <c:pt idx="863">
                  <c:v>507</c:v>
                </c:pt>
                <c:pt idx="864">
                  <c:v>325</c:v>
                </c:pt>
                <c:pt idx="865">
                  <c:v>881</c:v>
                </c:pt>
                <c:pt idx="866">
                  <c:v>235</c:v>
                </c:pt>
                <c:pt idx="867">
                  <c:v>5</c:v>
                </c:pt>
                <c:pt idx="868">
                  <c:v>6</c:v>
                </c:pt>
                <c:pt idx="869">
                  <c:v>913</c:v>
                </c:pt>
                <c:pt idx="870">
                  <c:v>41</c:v>
                </c:pt>
                <c:pt idx="871">
                  <c:v>23</c:v>
                </c:pt>
                <c:pt idx="872">
                  <c:v>702</c:v>
                </c:pt>
                <c:pt idx="873">
                  <c:v>5</c:v>
                </c:pt>
                <c:pt idx="874">
                  <c:v>18</c:v>
                </c:pt>
                <c:pt idx="875">
                  <c:v>1224</c:v>
                </c:pt>
                <c:pt idx="876">
                  <c:v>42</c:v>
                </c:pt>
                <c:pt idx="877">
                  <c:v>240</c:v>
                </c:pt>
                <c:pt idx="878">
                  <c:v>18</c:v>
                </c:pt>
                <c:pt idx="879">
                  <c:v>10</c:v>
                </c:pt>
                <c:pt idx="880">
                  <c:v>254</c:v>
                </c:pt>
                <c:pt idx="881">
                  <c:v>163</c:v>
                </c:pt>
                <c:pt idx="882">
                  <c:v>23</c:v>
                </c:pt>
                <c:pt idx="883">
                  <c:v>459</c:v>
                </c:pt>
                <c:pt idx="884">
                  <c:v>635</c:v>
                </c:pt>
                <c:pt idx="885">
                  <c:v>1142</c:v>
                </c:pt>
                <c:pt idx="886">
                  <c:v>458</c:v>
                </c:pt>
                <c:pt idx="887">
                  <c:v>622</c:v>
                </c:pt>
                <c:pt idx="888">
                  <c:v>846</c:v>
                </c:pt>
                <c:pt idx="889">
                  <c:v>10</c:v>
                </c:pt>
                <c:pt idx="890">
                  <c:v>671</c:v>
                </c:pt>
                <c:pt idx="891">
                  <c:v>367</c:v>
                </c:pt>
                <c:pt idx="892">
                  <c:v>536</c:v>
                </c:pt>
                <c:pt idx="893">
                  <c:v>2</c:v>
                </c:pt>
                <c:pt idx="894">
                  <c:v>18</c:v>
                </c:pt>
                <c:pt idx="895">
                  <c:v>112</c:v>
                </c:pt>
                <c:pt idx="896">
                  <c:v>509</c:v>
                </c:pt>
                <c:pt idx="897">
                  <c:v>31</c:v>
                </c:pt>
                <c:pt idx="898">
                  <c:v>11</c:v>
                </c:pt>
                <c:pt idx="899">
                  <c:v>292</c:v>
                </c:pt>
                <c:pt idx="900">
                  <c:v>10</c:v>
                </c:pt>
                <c:pt idx="901">
                  <c:v>62</c:v>
                </c:pt>
                <c:pt idx="902">
                  <c:v>23</c:v>
                </c:pt>
                <c:pt idx="903">
                  <c:v>1315</c:v>
                </c:pt>
                <c:pt idx="904">
                  <c:v>247</c:v>
                </c:pt>
                <c:pt idx="905">
                  <c:v>457</c:v>
                </c:pt>
                <c:pt idx="906">
                  <c:v>365</c:v>
                </c:pt>
                <c:pt idx="907">
                  <c:v>315</c:v>
                </c:pt>
                <c:pt idx="908">
                  <c:v>15</c:v>
                </c:pt>
                <c:pt idx="909">
                  <c:v>1099</c:v>
                </c:pt>
                <c:pt idx="910">
                  <c:v>919</c:v>
                </c:pt>
                <c:pt idx="911">
                  <c:v>292</c:v>
                </c:pt>
                <c:pt idx="912">
                  <c:v>631</c:v>
                </c:pt>
                <c:pt idx="913">
                  <c:v>203</c:v>
                </c:pt>
                <c:pt idx="914">
                  <c:v>386</c:v>
                </c:pt>
                <c:pt idx="915">
                  <c:v>972</c:v>
                </c:pt>
                <c:pt idx="916">
                  <c:v>116</c:v>
                </c:pt>
                <c:pt idx="917">
                  <c:v>777</c:v>
                </c:pt>
                <c:pt idx="918">
                  <c:v>6</c:v>
                </c:pt>
                <c:pt idx="919">
                  <c:v>23</c:v>
                </c:pt>
                <c:pt idx="920">
                  <c:v>61</c:v>
                </c:pt>
                <c:pt idx="921">
                  <c:v>83</c:v>
                </c:pt>
                <c:pt idx="922">
                  <c:v>171</c:v>
                </c:pt>
                <c:pt idx="923">
                  <c:v>10</c:v>
                </c:pt>
                <c:pt idx="924">
                  <c:v>1394</c:v>
                </c:pt>
                <c:pt idx="925">
                  <c:v>162</c:v>
                </c:pt>
                <c:pt idx="926">
                  <c:v>889</c:v>
                </c:pt>
                <c:pt idx="927">
                  <c:v>411</c:v>
                </c:pt>
                <c:pt idx="928">
                  <c:v>371</c:v>
                </c:pt>
                <c:pt idx="929">
                  <c:v>227</c:v>
                </c:pt>
                <c:pt idx="930">
                  <c:v>163</c:v>
                </c:pt>
                <c:pt idx="931">
                  <c:v>383</c:v>
                </c:pt>
                <c:pt idx="932">
                  <c:v>1009</c:v>
                </c:pt>
                <c:pt idx="933">
                  <c:v>6</c:v>
                </c:pt>
                <c:pt idx="934">
                  <c:v>960</c:v>
                </c:pt>
                <c:pt idx="935">
                  <c:v>561</c:v>
                </c:pt>
                <c:pt idx="936">
                  <c:v>8</c:v>
                </c:pt>
                <c:pt idx="937">
                  <c:v>207</c:v>
                </c:pt>
                <c:pt idx="938">
                  <c:v>131</c:v>
                </c:pt>
                <c:pt idx="939">
                  <c:v>571</c:v>
                </c:pt>
                <c:pt idx="940">
                  <c:v>342</c:v>
                </c:pt>
                <c:pt idx="941">
                  <c:v>4</c:v>
                </c:pt>
                <c:pt idx="942">
                  <c:v>1004</c:v>
                </c:pt>
                <c:pt idx="943">
                  <c:v>612</c:v>
                </c:pt>
                <c:pt idx="944">
                  <c:v>721</c:v>
                </c:pt>
                <c:pt idx="945">
                  <c:v>99</c:v>
                </c:pt>
                <c:pt idx="946">
                  <c:v>861</c:v>
                </c:pt>
                <c:pt idx="947">
                  <c:v>674</c:v>
                </c:pt>
                <c:pt idx="948">
                  <c:v>443</c:v>
                </c:pt>
                <c:pt idx="949">
                  <c:v>7</c:v>
                </c:pt>
                <c:pt idx="950">
                  <c:v>248</c:v>
                </c:pt>
                <c:pt idx="951">
                  <c:v>135</c:v>
                </c:pt>
                <c:pt idx="952">
                  <c:v>1000</c:v>
                </c:pt>
                <c:pt idx="953">
                  <c:v>29</c:v>
                </c:pt>
                <c:pt idx="954">
                  <c:v>8</c:v>
                </c:pt>
                <c:pt idx="955">
                  <c:v>74</c:v>
                </c:pt>
                <c:pt idx="956">
                  <c:v>30</c:v>
                </c:pt>
                <c:pt idx="957">
                  <c:v>391</c:v>
                </c:pt>
                <c:pt idx="958">
                  <c:v>689</c:v>
                </c:pt>
                <c:pt idx="959">
                  <c:v>368</c:v>
                </c:pt>
                <c:pt idx="960">
                  <c:v>30</c:v>
                </c:pt>
                <c:pt idx="961">
                  <c:v>176</c:v>
                </c:pt>
                <c:pt idx="962">
                  <c:v>45</c:v>
                </c:pt>
                <c:pt idx="963">
                  <c:v>635</c:v>
                </c:pt>
                <c:pt idx="964">
                  <c:v>456</c:v>
                </c:pt>
                <c:pt idx="965">
                  <c:v>520</c:v>
                </c:pt>
                <c:pt idx="966">
                  <c:v>555</c:v>
                </c:pt>
                <c:pt idx="967">
                  <c:v>769</c:v>
                </c:pt>
                <c:pt idx="968">
                  <c:v>574</c:v>
                </c:pt>
                <c:pt idx="969">
                  <c:v>19</c:v>
                </c:pt>
                <c:pt idx="970">
                  <c:v>18</c:v>
                </c:pt>
                <c:pt idx="971">
                  <c:v>1</c:v>
                </c:pt>
                <c:pt idx="972">
                  <c:v>3</c:v>
                </c:pt>
                <c:pt idx="973">
                  <c:v>154</c:v>
                </c:pt>
                <c:pt idx="974">
                  <c:v>71</c:v>
                </c:pt>
                <c:pt idx="975">
                  <c:v>6</c:v>
                </c:pt>
                <c:pt idx="976">
                  <c:v>753</c:v>
                </c:pt>
                <c:pt idx="977">
                  <c:v>5</c:v>
                </c:pt>
                <c:pt idx="978">
                  <c:v>203</c:v>
                </c:pt>
                <c:pt idx="979">
                  <c:v>14</c:v>
                </c:pt>
                <c:pt idx="980">
                  <c:v>556</c:v>
                </c:pt>
                <c:pt idx="981">
                  <c:v>7</c:v>
                </c:pt>
                <c:pt idx="982">
                  <c:v>72</c:v>
                </c:pt>
                <c:pt idx="983">
                  <c:v>229</c:v>
                </c:pt>
                <c:pt idx="984">
                  <c:v>58</c:v>
                </c:pt>
                <c:pt idx="985">
                  <c:v>34</c:v>
                </c:pt>
                <c:pt idx="986">
                  <c:v>10</c:v>
                </c:pt>
                <c:pt idx="987">
                  <c:v>1132</c:v>
                </c:pt>
                <c:pt idx="988">
                  <c:v>176</c:v>
                </c:pt>
                <c:pt idx="989">
                  <c:v>8</c:v>
                </c:pt>
                <c:pt idx="990">
                  <c:v>1</c:v>
                </c:pt>
                <c:pt idx="991">
                  <c:v>12</c:v>
                </c:pt>
                <c:pt idx="992">
                  <c:v>84</c:v>
                </c:pt>
                <c:pt idx="993">
                  <c:v>1379</c:v>
                </c:pt>
                <c:pt idx="994">
                  <c:v>227</c:v>
                </c:pt>
                <c:pt idx="995">
                  <c:v>815</c:v>
                </c:pt>
                <c:pt idx="996">
                  <c:v>606</c:v>
                </c:pt>
                <c:pt idx="997">
                  <c:v>106</c:v>
                </c:pt>
                <c:pt idx="998">
                  <c:v>29</c:v>
                </c:pt>
                <c:pt idx="999">
                  <c:v>680</c:v>
                </c:pt>
                <c:pt idx="1000">
                  <c:v>233</c:v>
                </c:pt>
                <c:pt idx="1001">
                  <c:v>108</c:v>
                </c:pt>
                <c:pt idx="1002">
                  <c:v>2</c:v>
                </c:pt>
                <c:pt idx="1003">
                  <c:v>433</c:v>
                </c:pt>
                <c:pt idx="1004">
                  <c:v>19</c:v>
                </c:pt>
                <c:pt idx="1005">
                  <c:v>524</c:v>
                </c:pt>
                <c:pt idx="1006">
                  <c:v>6</c:v>
                </c:pt>
                <c:pt idx="1007">
                  <c:v>1193</c:v>
                </c:pt>
                <c:pt idx="1008">
                  <c:v>292</c:v>
                </c:pt>
                <c:pt idx="1009">
                  <c:v>2</c:v>
                </c:pt>
                <c:pt idx="1010">
                  <c:v>595</c:v>
                </c:pt>
                <c:pt idx="1011">
                  <c:v>5</c:v>
                </c:pt>
                <c:pt idx="1012">
                  <c:v>68</c:v>
                </c:pt>
                <c:pt idx="1013">
                  <c:v>23</c:v>
                </c:pt>
                <c:pt idx="1014">
                  <c:v>3</c:v>
                </c:pt>
                <c:pt idx="1015">
                  <c:v>777</c:v>
                </c:pt>
                <c:pt idx="1016">
                  <c:v>252</c:v>
                </c:pt>
                <c:pt idx="1017">
                  <c:v>7</c:v>
                </c:pt>
                <c:pt idx="1018">
                  <c:v>756</c:v>
                </c:pt>
                <c:pt idx="1019">
                  <c:v>20</c:v>
                </c:pt>
                <c:pt idx="1020">
                  <c:v>14</c:v>
                </c:pt>
                <c:pt idx="1021">
                  <c:v>264</c:v>
                </c:pt>
                <c:pt idx="1022">
                  <c:v>35</c:v>
                </c:pt>
                <c:pt idx="1023">
                  <c:v>41</c:v>
                </c:pt>
                <c:pt idx="1024">
                  <c:v>966</c:v>
                </c:pt>
                <c:pt idx="1025">
                  <c:v>14</c:v>
                </c:pt>
                <c:pt idx="1026">
                  <c:v>30</c:v>
                </c:pt>
                <c:pt idx="1027">
                  <c:v>425</c:v>
                </c:pt>
                <c:pt idx="1028">
                  <c:v>71</c:v>
                </c:pt>
                <c:pt idx="1029">
                  <c:v>420</c:v>
                </c:pt>
                <c:pt idx="1030">
                  <c:v>9</c:v>
                </c:pt>
                <c:pt idx="1031">
                  <c:v>445</c:v>
                </c:pt>
                <c:pt idx="1032">
                  <c:v>380</c:v>
                </c:pt>
                <c:pt idx="1033">
                  <c:v>40</c:v>
                </c:pt>
                <c:pt idx="1034">
                  <c:v>15</c:v>
                </c:pt>
                <c:pt idx="1035">
                  <c:v>584</c:v>
                </c:pt>
                <c:pt idx="1036">
                  <c:v>670</c:v>
                </c:pt>
                <c:pt idx="1037">
                  <c:v>63</c:v>
                </c:pt>
                <c:pt idx="1038">
                  <c:v>398</c:v>
                </c:pt>
                <c:pt idx="1039">
                  <c:v>479</c:v>
                </c:pt>
                <c:pt idx="1040">
                  <c:v>37</c:v>
                </c:pt>
                <c:pt idx="1041">
                  <c:v>333</c:v>
                </c:pt>
                <c:pt idx="1042">
                  <c:v>654</c:v>
                </c:pt>
                <c:pt idx="1043">
                  <c:v>19</c:v>
                </c:pt>
                <c:pt idx="1044">
                  <c:v>1047</c:v>
                </c:pt>
                <c:pt idx="1045">
                  <c:v>774</c:v>
                </c:pt>
                <c:pt idx="1046">
                  <c:v>0</c:v>
                </c:pt>
                <c:pt idx="1047">
                  <c:v>1004</c:v>
                </c:pt>
                <c:pt idx="1048">
                  <c:v>26</c:v>
                </c:pt>
                <c:pt idx="1049">
                  <c:v>129</c:v>
                </c:pt>
                <c:pt idx="1050">
                  <c:v>738</c:v>
                </c:pt>
                <c:pt idx="1051">
                  <c:v>7</c:v>
                </c:pt>
                <c:pt idx="1052">
                  <c:v>298</c:v>
                </c:pt>
                <c:pt idx="1053">
                  <c:v>128</c:v>
                </c:pt>
                <c:pt idx="1054">
                  <c:v>2</c:v>
                </c:pt>
                <c:pt idx="1055">
                  <c:v>4</c:v>
                </c:pt>
                <c:pt idx="1056">
                  <c:v>199</c:v>
                </c:pt>
                <c:pt idx="1057">
                  <c:v>576</c:v>
                </c:pt>
                <c:pt idx="1058">
                  <c:v>380</c:v>
                </c:pt>
                <c:pt idx="1059">
                  <c:v>489</c:v>
                </c:pt>
                <c:pt idx="1060">
                  <c:v>443</c:v>
                </c:pt>
                <c:pt idx="1061">
                  <c:v>714</c:v>
                </c:pt>
                <c:pt idx="1062">
                  <c:v>33</c:v>
                </c:pt>
                <c:pt idx="1063">
                  <c:v>30</c:v>
                </c:pt>
                <c:pt idx="1064">
                  <c:v>27</c:v>
                </c:pt>
                <c:pt idx="1065">
                  <c:v>86</c:v>
                </c:pt>
                <c:pt idx="1066">
                  <c:v>12</c:v>
                </c:pt>
                <c:pt idx="1067">
                  <c:v>1230</c:v>
                </c:pt>
                <c:pt idx="1068">
                  <c:v>28</c:v>
                </c:pt>
                <c:pt idx="1069">
                  <c:v>31</c:v>
                </c:pt>
                <c:pt idx="1070">
                  <c:v>532</c:v>
                </c:pt>
                <c:pt idx="1071">
                  <c:v>16</c:v>
                </c:pt>
                <c:pt idx="1072">
                  <c:v>145</c:v>
                </c:pt>
                <c:pt idx="1073">
                  <c:v>5</c:v>
                </c:pt>
                <c:pt idx="1074">
                  <c:v>5</c:v>
                </c:pt>
                <c:pt idx="1075">
                  <c:v>16</c:v>
                </c:pt>
                <c:pt idx="1076">
                  <c:v>17</c:v>
                </c:pt>
                <c:pt idx="1077">
                  <c:v>378</c:v>
                </c:pt>
                <c:pt idx="1078">
                  <c:v>307</c:v>
                </c:pt>
                <c:pt idx="1079">
                  <c:v>93</c:v>
                </c:pt>
                <c:pt idx="1080">
                  <c:v>112</c:v>
                </c:pt>
                <c:pt idx="1081">
                  <c:v>45</c:v>
                </c:pt>
                <c:pt idx="1082">
                  <c:v>8</c:v>
                </c:pt>
                <c:pt idx="1083">
                  <c:v>220</c:v>
                </c:pt>
                <c:pt idx="1084">
                  <c:v>6</c:v>
                </c:pt>
                <c:pt idx="1085">
                  <c:v>1181</c:v>
                </c:pt>
                <c:pt idx="1086">
                  <c:v>19</c:v>
                </c:pt>
                <c:pt idx="1087">
                  <c:v>298</c:v>
                </c:pt>
                <c:pt idx="1088">
                  <c:v>471</c:v>
                </c:pt>
                <c:pt idx="1089">
                  <c:v>24</c:v>
                </c:pt>
                <c:pt idx="1090">
                  <c:v>30</c:v>
                </c:pt>
                <c:pt idx="1091">
                  <c:v>270</c:v>
                </c:pt>
                <c:pt idx="1092">
                  <c:v>36</c:v>
                </c:pt>
                <c:pt idx="1093">
                  <c:v>79</c:v>
                </c:pt>
                <c:pt idx="1094">
                  <c:v>173</c:v>
                </c:pt>
                <c:pt idx="1095">
                  <c:v>8</c:v>
                </c:pt>
                <c:pt idx="1096">
                  <c:v>587</c:v>
                </c:pt>
                <c:pt idx="1097">
                  <c:v>362</c:v>
                </c:pt>
                <c:pt idx="1098">
                  <c:v>39</c:v>
                </c:pt>
                <c:pt idx="1099">
                  <c:v>983</c:v>
                </c:pt>
                <c:pt idx="1100">
                  <c:v>0</c:v>
                </c:pt>
                <c:pt idx="1101">
                  <c:v>25</c:v>
                </c:pt>
                <c:pt idx="1102">
                  <c:v>1156</c:v>
                </c:pt>
                <c:pt idx="1103">
                  <c:v>239</c:v>
                </c:pt>
                <c:pt idx="1104">
                  <c:v>6</c:v>
                </c:pt>
                <c:pt idx="1105">
                  <c:v>1</c:v>
                </c:pt>
                <c:pt idx="1106">
                  <c:v>1111</c:v>
                </c:pt>
                <c:pt idx="1107">
                  <c:v>238</c:v>
                </c:pt>
                <c:pt idx="1108">
                  <c:v>22</c:v>
                </c:pt>
                <c:pt idx="1109">
                  <c:v>3</c:v>
                </c:pt>
                <c:pt idx="1110">
                  <c:v>758</c:v>
                </c:pt>
                <c:pt idx="1111">
                  <c:v>729</c:v>
                </c:pt>
                <c:pt idx="1112">
                  <c:v>6</c:v>
                </c:pt>
                <c:pt idx="1113">
                  <c:v>29</c:v>
                </c:pt>
                <c:pt idx="1114">
                  <c:v>145</c:v>
                </c:pt>
                <c:pt idx="1115">
                  <c:v>454</c:v>
                </c:pt>
                <c:pt idx="1116">
                  <c:v>267</c:v>
                </c:pt>
                <c:pt idx="1117">
                  <c:v>1083</c:v>
                </c:pt>
                <c:pt idx="1118">
                  <c:v>37</c:v>
                </c:pt>
                <c:pt idx="1119">
                  <c:v>99</c:v>
                </c:pt>
                <c:pt idx="1120">
                  <c:v>757</c:v>
                </c:pt>
                <c:pt idx="1121">
                  <c:v>45</c:v>
                </c:pt>
                <c:pt idx="1122">
                  <c:v>172</c:v>
                </c:pt>
                <c:pt idx="1123">
                  <c:v>15</c:v>
                </c:pt>
                <c:pt idx="1124">
                  <c:v>262</c:v>
                </c:pt>
                <c:pt idx="1125">
                  <c:v>451</c:v>
                </c:pt>
                <c:pt idx="1126">
                  <c:v>27</c:v>
                </c:pt>
                <c:pt idx="1127">
                  <c:v>15</c:v>
                </c:pt>
                <c:pt idx="1128">
                  <c:v>316</c:v>
                </c:pt>
                <c:pt idx="1129">
                  <c:v>635</c:v>
                </c:pt>
                <c:pt idx="1130">
                  <c:v>4</c:v>
                </c:pt>
                <c:pt idx="1131">
                  <c:v>406</c:v>
                </c:pt>
                <c:pt idx="1132">
                  <c:v>123</c:v>
                </c:pt>
                <c:pt idx="1133">
                  <c:v>1492</c:v>
                </c:pt>
                <c:pt idx="1134">
                  <c:v>897</c:v>
                </c:pt>
                <c:pt idx="1135">
                  <c:v>545</c:v>
                </c:pt>
                <c:pt idx="1136">
                  <c:v>957</c:v>
                </c:pt>
                <c:pt idx="1137">
                  <c:v>572</c:v>
                </c:pt>
                <c:pt idx="1138">
                  <c:v>1478</c:v>
                </c:pt>
                <c:pt idx="1139">
                  <c:v>81</c:v>
                </c:pt>
                <c:pt idx="1140">
                  <c:v>1</c:v>
                </c:pt>
                <c:pt idx="1141">
                  <c:v>1020</c:v>
                </c:pt>
                <c:pt idx="1142">
                  <c:v>502</c:v>
                </c:pt>
                <c:pt idx="1143">
                  <c:v>509</c:v>
                </c:pt>
                <c:pt idx="1144">
                  <c:v>8</c:v>
                </c:pt>
                <c:pt idx="1145">
                  <c:v>12</c:v>
                </c:pt>
                <c:pt idx="1146">
                  <c:v>631</c:v>
                </c:pt>
                <c:pt idx="1147">
                  <c:v>513</c:v>
                </c:pt>
                <c:pt idx="1148">
                  <c:v>466</c:v>
                </c:pt>
                <c:pt idx="1149">
                  <c:v>7</c:v>
                </c:pt>
                <c:pt idx="1150">
                  <c:v>73</c:v>
                </c:pt>
                <c:pt idx="1151">
                  <c:v>15</c:v>
                </c:pt>
                <c:pt idx="1152">
                  <c:v>338</c:v>
                </c:pt>
                <c:pt idx="1153">
                  <c:v>848</c:v>
                </c:pt>
                <c:pt idx="1154">
                  <c:v>202</c:v>
                </c:pt>
                <c:pt idx="1155">
                  <c:v>97</c:v>
                </c:pt>
                <c:pt idx="1156">
                  <c:v>51</c:v>
                </c:pt>
                <c:pt idx="1157">
                  <c:v>140</c:v>
                </c:pt>
                <c:pt idx="1158">
                  <c:v>309</c:v>
                </c:pt>
                <c:pt idx="1159">
                  <c:v>20</c:v>
                </c:pt>
                <c:pt idx="1160">
                  <c:v>1013</c:v>
                </c:pt>
                <c:pt idx="1161">
                  <c:v>459</c:v>
                </c:pt>
                <c:pt idx="1162">
                  <c:v>10</c:v>
                </c:pt>
                <c:pt idx="1163">
                  <c:v>948</c:v>
                </c:pt>
                <c:pt idx="1164">
                  <c:v>56</c:v>
                </c:pt>
                <c:pt idx="1165">
                  <c:v>563</c:v>
                </c:pt>
                <c:pt idx="1166">
                  <c:v>1</c:v>
                </c:pt>
                <c:pt idx="1167">
                  <c:v>110</c:v>
                </c:pt>
                <c:pt idx="1168">
                  <c:v>674</c:v>
                </c:pt>
                <c:pt idx="1169">
                  <c:v>611</c:v>
                </c:pt>
                <c:pt idx="1170">
                  <c:v>81</c:v>
                </c:pt>
                <c:pt idx="1171">
                  <c:v>16</c:v>
                </c:pt>
                <c:pt idx="1172">
                  <c:v>12</c:v>
                </c:pt>
                <c:pt idx="1173">
                  <c:v>46</c:v>
                </c:pt>
                <c:pt idx="1174">
                  <c:v>1156</c:v>
                </c:pt>
                <c:pt idx="1175">
                  <c:v>4</c:v>
                </c:pt>
                <c:pt idx="1176">
                  <c:v>115</c:v>
                </c:pt>
                <c:pt idx="1177">
                  <c:v>2</c:v>
                </c:pt>
                <c:pt idx="1178">
                  <c:v>46</c:v>
                </c:pt>
                <c:pt idx="1179">
                  <c:v>1074</c:v>
                </c:pt>
                <c:pt idx="1180">
                  <c:v>123</c:v>
                </c:pt>
                <c:pt idx="1181">
                  <c:v>402</c:v>
                </c:pt>
                <c:pt idx="1182">
                  <c:v>56</c:v>
                </c:pt>
                <c:pt idx="1183">
                  <c:v>25</c:v>
                </c:pt>
                <c:pt idx="1184">
                  <c:v>408</c:v>
                </c:pt>
                <c:pt idx="1185">
                  <c:v>560</c:v>
                </c:pt>
                <c:pt idx="1186">
                  <c:v>445</c:v>
                </c:pt>
                <c:pt idx="1187">
                  <c:v>2</c:v>
                </c:pt>
                <c:pt idx="1188">
                  <c:v>35</c:v>
                </c:pt>
                <c:pt idx="1189">
                  <c:v>7</c:v>
                </c:pt>
                <c:pt idx="1190">
                  <c:v>36</c:v>
                </c:pt>
                <c:pt idx="1191">
                  <c:v>899</c:v>
                </c:pt>
                <c:pt idx="1192">
                  <c:v>1017</c:v>
                </c:pt>
                <c:pt idx="1193">
                  <c:v>493</c:v>
                </c:pt>
                <c:pt idx="1194">
                  <c:v>21</c:v>
                </c:pt>
                <c:pt idx="1195">
                  <c:v>247</c:v>
                </c:pt>
                <c:pt idx="1196">
                  <c:v>606</c:v>
                </c:pt>
                <c:pt idx="1197">
                  <c:v>2</c:v>
                </c:pt>
                <c:pt idx="1198">
                  <c:v>312</c:v>
                </c:pt>
                <c:pt idx="1199">
                  <c:v>724</c:v>
                </c:pt>
                <c:pt idx="1200">
                  <c:v>359</c:v>
                </c:pt>
                <c:pt idx="1201">
                  <c:v>97</c:v>
                </c:pt>
                <c:pt idx="1202">
                  <c:v>2</c:v>
                </c:pt>
                <c:pt idx="1203">
                  <c:v>73</c:v>
                </c:pt>
                <c:pt idx="1204">
                  <c:v>240</c:v>
                </c:pt>
                <c:pt idx="1205">
                  <c:v>138</c:v>
                </c:pt>
                <c:pt idx="1206">
                  <c:v>73</c:v>
                </c:pt>
                <c:pt idx="1207">
                  <c:v>158</c:v>
                </c:pt>
                <c:pt idx="1208">
                  <c:v>272</c:v>
                </c:pt>
                <c:pt idx="1209">
                  <c:v>28</c:v>
                </c:pt>
                <c:pt idx="1210">
                  <c:v>8</c:v>
                </c:pt>
                <c:pt idx="1211">
                  <c:v>895</c:v>
                </c:pt>
                <c:pt idx="1212">
                  <c:v>210</c:v>
                </c:pt>
                <c:pt idx="1213">
                  <c:v>19</c:v>
                </c:pt>
                <c:pt idx="1214">
                  <c:v>547</c:v>
                </c:pt>
                <c:pt idx="1215">
                  <c:v>43</c:v>
                </c:pt>
                <c:pt idx="1216">
                  <c:v>143</c:v>
                </c:pt>
                <c:pt idx="1217">
                  <c:v>76</c:v>
                </c:pt>
                <c:pt idx="1218">
                  <c:v>833</c:v>
                </c:pt>
                <c:pt idx="1219">
                  <c:v>144</c:v>
                </c:pt>
                <c:pt idx="1220">
                  <c:v>158</c:v>
                </c:pt>
                <c:pt idx="1221">
                  <c:v>8</c:v>
                </c:pt>
                <c:pt idx="1222">
                  <c:v>203</c:v>
                </c:pt>
                <c:pt idx="1223">
                  <c:v>26</c:v>
                </c:pt>
                <c:pt idx="1224">
                  <c:v>37</c:v>
                </c:pt>
                <c:pt idx="1225">
                  <c:v>80</c:v>
                </c:pt>
                <c:pt idx="1226">
                  <c:v>2</c:v>
                </c:pt>
                <c:pt idx="1227">
                  <c:v>752</c:v>
                </c:pt>
                <c:pt idx="1228">
                  <c:v>173</c:v>
                </c:pt>
                <c:pt idx="1229">
                  <c:v>165</c:v>
                </c:pt>
                <c:pt idx="1230">
                  <c:v>614</c:v>
                </c:pt>
                <c:pt idx="1231">
                  <c:v>45</c:v>
                </c:pt>
                <c:pt idx="1232">
                  <c:v>1111</c:v>
                </c:pt>
                <c:pt idx="1233">
                  <c:v>1168</c:v>
                </c:pt>
                <c:pt idx="1234">
                  <c:v>1142</c:v>
                </c:pt>
                <c:pt idx="1235">
                  <c:v>1171</c:v>
                </c:pt>
                <c:pt idx="1236">
                  <c:v>546</c:v>
                </c:pt>
                <c:pt idx="1237">
                  <c:v>986</c:v>
                </c:pt>
                <c:pt idx="1238">
                  <c:v>493</c:v>
                </c:pt>
                <c:pt idx="1239">
                  <c:v>918</c:v>
                </c:pt>
                <c:pt idx="1240">
                  <c:v>445</c:v>
                </c:pt>
                <c:pt idx="1241">
                  <c:v>313</c:v>
                </c:pt>
                <c:pt idx="1242">
                  <c:v>40</c:v>
                </c:pt>
                <c:pt idx="1243">
                  <c:v>19</c:v>
                </c:pt>
                <c:pt idx="1244">
                  <c:v>10</c:v>
                </c:pt>
                <c:pt idx="1245">
                  <c:v>141</c:v>
                </c:pt>
                <c:pt idx="1246">
                  <c:v>191</c:v>
                </c:pt>
                <c:pt idx="1247">
                  <c:v>629</c:v>
                </c:pt>
                <c:pt idx="1248">
                  <c:v>5</c:v>
                </c:pt>
                <c:pt idx="1249">
                  <c:v>33</c:v>
                </c:pt>
                <c:pt idx="1250">
                  <c:v>425</c:v>
                </c:pt>
                <c:pt idx="1251">
                  <c:v>76</c:v>
                </c:pt>
                <c:pt idx="1252">
                  <c:v>488</c:v>
                </c:pt>
                <c:pt idx="1253">
                  <c:v>11</c:v>
                </c:pt>
                <c:pt idx="1254">
                  <c:v>62</c:v>
                </c:pt>
                <c:pt idx="1255">
                  <c:v>561</c:v>
                </c:pt>
                <c:pt idx="1256">
                  <c:v>37</c:v>
                </c:pt>
                <c:pt idx="1257">
                  <c:v>340</c:v>
                </c:pt>
                <c:pt idx="1258">
                  <c:v>22</c:v>
                </c:pt>
                <c:pt idx="1259">
                  <c:v>571</c:v>
                </c:pt>
                <c:pt idx="1260">
                  <c:v>499</c:v>
                </c:pt>
                <c:pt idx="1261">
                  <c:v>34</c:v>
                </c:pt>
                <c:pt idx="1262">
                  <c:v>18</c:v>
                </c:pt>
                <c:pt idx="1263">
                  <c:v>14</c:v>
                </c:pt>
                <c:pt idx="1264">
                  <c:v>10</c:v>
                </c:pt>
                <c:pt idx="1265">
                  <c:v>457</c:v>
                </c:pt>
                <c:pt idx="1266">
                  <c:v>25</c:v>
                </c:pt>
                <c:pt idx="1267">
                  <c:v>110</c:v>
                </c:pt>
                <c:pt idx="1268">
                  <c:v>507</c:v>
                </c:pt>
                <c:pt idx="1269">
                  <c:v>81</c:v>
                </c:pt>
                <c:pt idx="1270">
                  <c:v>378</c:v>
                </c:pt>
                <c:pt idx="1271">
                  <c:v>703</c:v>
                </c:pt>
                <c:pt idx="1272">
                  <c:v>1276</c:v>
                </c:pt>
                <c:pt idx="1273">
                  <c:v>710</c:v>
                </c:pt>
                <c:pt idx="1274">
                  <c:v>138</c:v>
                </c:pt>
                <c:pt idx="1275">
                  <c:v>255</c:v>
                </c:pt>
                <c:pt idx="1276">
                  <c:v>984</c:v>
                </c:pt>
                <c:pt idx="1277">
                  <c:v>270</c:v>
                </c:pt>
                <c:pt idx="1278">
                  <c:v>816</c:v>
                </c:pt>
                <c:pt idx="1279">
                  <c:v>28</c:v>
                </c:pt>
                <c:pt idx="1280">
                  <c:v>53</c:v>
                </c:pt>
                <c:pt idx="1281">
                  <c:v>1076</c:v>
                </c:pt>
                <c:pt idx="1282">
                  <c:v>673</c:v>
                </c:pt>
                <c:pt idx="1283">
                  <c:v>635</c:v>
                </c:pt>
                <c:pt idx="1284">
                  <c:v>14</c:v>
                </c:pt>
                <c:pt idx="1285">
                  <c:v>135</c:v>
                </c:pt>
                <c:pt idx="1286">
                  <c:v>1311</c:v>
                </c:pt>
                <c:pt idx="1287">
                  <c:v>652</c:v>
                </c:pt>
                <c:pt idx="1288">
                  <c:v>324</c:v>
                </c:pt>
                <c:pt idx="1289">
                  <c:v>410</c:v>
                </c:pt>
                <c:pt idx="1290">
                  <c:v>30</c:v>
                </c:pt>
                <c:pt idx="1291">
                  <c:v>258</c:v>
                </c:pt>
                <c:pt idx="1292">
                  <c:v>758</c:v>
                </c:pt>
                <c:pt idx="1293">
                  <c:v>768</c:v>
                </c:pt>
                <c:pt idx="1294">
                  <c:v>565</c:v>
                </c:pt>
                <c:pt idx="1295">
                  <c:v>13</c:v>
                </c:pt>
                <c:pt idx="1296">
                  <c:v>3</c:v>
                </c:pt>
                <c:pt idx="1297">
                  <c:v>835</c:v>
                </c:pt>
                <c:pt idx="1298">
                  <c:v>1</c:v>
                </c:pt>
                <c:pt idx="1299">
                  <c:v>621</c:v>
                </c:pt>
                <c:pt idx="1300">
                  <c:v>5</c:v>
                </c:pt>
                <c:pt idx="1301">
                  <c:v>20</c:v>
                </c:pt>
                <c:pt idx="1302">
                  <c:v>230</c:v>
                </c:pt>
                <c:pt idx="1303">
                  <c:v>10</c:v>
                </c:pt>
                <c:pt idx="1304">
                  <c:v>223</c:v>
                </c:pt>
                <c:pt idx="1305">
                  <c:v>191</c:v>
                </c:pt>
                <c:pt idx="1306">
                  <c:v>67</c:v>
                </c:pt>
                <c:pt idx="1307">
                  <c:v>25</c:v>
                </c:pt>
                <c:pt idx="1308">
                  <c:v>26</c:v>
                </c:pt>
                <c:pt idx="1309">
                  <c:v>909</c:v>
                </c:pt>
                <c:pt idx="1310">
                  <c:v>42</c:v>
                </c:pt>
                <c:pt idx="1311">
                  <c:v>7</c:v>
                </c:pt>
                <c:pt idx="1312">
                  <c:v>151</c:v>
                </c:pt>
                <c:pt idx="1313">
                  <c:v>647</c:v>
                </c:pt>
                <c:pt idx="1314">
                  <c:v>267</c:v>
                </c:pt>
                <c:pt idx="1315">
                  <c:v>829</c:v>
                </c:pt>
                <c:pt idx="1316">
                  <c:v>1050</c:v>
                </c:pt>
                <c:pt idx="1317">
                  <c:v>344</c:v>
                </c:pt>
                <c:pt idx="1318">
                  <c:v>12</c:v>
                </c:pt>
                <c:pt idx="1319">
                  <c:v>605</c:v>
                </c:pt>
                <c:pt idx="1320">
                  <c:v>42</c:v>
                </c:pt>
                <c:pt idx="1321">
                  <c:v>21</c:v>
                </c:pt>
                <c:pt idx="1322">
                  <c:v>789</c:v>
                </c:pt>
                <c:pt idx="1323">
                  <c:v>243</c:v>
                </c:pt>
                <c:pt idx="1324">
                  <c:v>527</c:v>
                </c:pt>
                <c:pt idx="1325">
                  <c:v>12</c:v>
                </c:pt>
                <c:pt idx="1326">
                  <c:v>581</c:v>
                </c:pt>
                <c:pt idx="1327">
                  <c:v>105</c:v>
                </c:pt>
                <c:pt idx="1328">
                  <c:v>14</c:v>
                </c:pt>
                <c:pt idx="1329">
                  <c:v>76</c:v>
                </c:pt>
                <c:pt idx="1330">
                  <c:v>293</c:v>
                </c:pt>
                <c:pt idx="1331">
                  <c:v>2</c:v>
                </c:pt>
                <c:pt idx="1332">
                  <c:v>16</c:v>
                </c:pt>
                <c:pt idx="1333">
                  <c:v>6</c:v>
                </c:pt>
                <c:pt idx="1334">
                  <c:v>0</c:v>
                </c:pt>
                <c:pt idx="1335">
                  <c:v>546</c:v>
                </c:pt>
                <c:pt idx="1336">
                  <c:v>613</c:v>
                </c:pt>
                <c:pt idx="1337">
                  <c:v>2</c:v>
                </c:pt>
                <c:pt idx="1338">
                  <c:v>29</c:v>
                </c:pt>
                <c:pt idx="1339">
                  <c:v>521</c:v>
                </c:pt>
                <c:pt idx="1340">
                  <c:v>529</c:v>
                </c:pt>
                <c:pt idx="1341">
                  <c:v>1012</c:v>
                </c:pt>
                <c:pt idx="1342">
                  <c:v>826</c:v>
                </c:pt>
                <c:pt idx="1343">
                  <c:v>11</c:v>
                </c:pt>
                <c:pt idx="1344">
                  <c:v>230</c:v>
                </c:pt>
                <c:pt idx="1345">
                  <c:v>390</c:v>
                </c:pt>
                <c:pt idx="1346">
                  <c:v>504</c:v>
                </c:pt>
                <c:pt idx="1347">
                  <c:v>964</c:v>
                </c:pt>
                <c:pt idx="1348">
                  <c:v>1</c:v>
                </c:pt>
                <c:pt idx="1349">
                  <c:v>513</c:v>
                </c:pt>
                <c:pt idx="1350">
                  <c:v>178</c:v>
                </c:pt>
                <c:pt idx="1351">
                  <c:v>22</c:v>
                </c:pt>
                <c:pt idx="1352">
                  <c:v>22</c:v>
                </c:pt>
                <c:pt idx="1353">
                  <c:v>277</c:v>
                </c:pt>
                <c:pt idx="1354">
                  <c:v>30</c:v>
                </c:pt>
                <c:pt idx="1355">
                  <c:v>3</c:v>
                </c:pt>
                <c:pt idx="1356">
                  <c:v>227</c:v>
                </c:pt>
                <c:pt idx="1357">
                  <c:v>293</c:v>
                </c:pt>
                <c:pt idx="1358">
                  <c:v>771</c:v>
                </c:pt>
                <c:pt idx="1359">
                  <c:v>757</c:v>
                </c:pt>
                <c:pt idx="1360">
                  <c:v>144</c:v>
                </c:pt>
                <c:pt idx="1361">
                  <c:v>28</c:v>
                </c:pt>
                <c:pt idx="1362">
                  <c:v>33</c:v>
                </c:pt>
                <c:pt idx="1363">
                  <c:v>10</c:v>
                </c:pt>
                <c:pt idx="1364">
                  <c:v>2</c:v>
                </c:pt>
                <c:pt idx="1365">
                  <c:v>38</c:v>
                </c:pt>
                <c:pt idx="1366">
                  <c:v>438</c:v>
                </c:pt>
                <c:pt idx="1367">
                  <c:v>68</c:v>
                </c:pt>
                <c:pt idx="1368">
                  <c:v>502</c:v>
                </c:pt>
                <c:pt idx="1369">
                  <c:v>314</c:v>
                </c:pt>
                <c:pt idx="1370">
                  <c:v>572</c:v>
                </c:pt>
                <c:pt idx="1371">
                  <c:v>479</c:v>
                </c:pt>
                <c:pt idx="1372">
                  <c:v>16</c:v>
                </c:pt>
                <c:pt idx="1373">
                  <c:v>456</c:v>
                </c:pt>
                <c:pt idx="1374">
                  <c:v>34</c:v>
                </c:pt>
                <c:pt idx="1375">
                  <c:v>2</c:v>
                </c:pt>
                <c:pt idx="1376">
                  <c:v>957</c:v>
                </c:pt>
                <c:pt idx="1377">
                  <c:v>22</c:v>
                </c:pt>
                <c:pt idx="1378">
                  <c:v>5</c:v>
                </c:pt>
                <c:pt idx="1379">
                  <c:v>231</c:v>
                </c:pt>
                <c:pt idx="1380">
                  <c:v>267</c:v>
                </c:pt>
                <c:pt idx="1381">
                  <c:v>448</c:v>
                </c:pt>
                <c:pt idx="1382">
                  <c:v>98</c:v>
                </c:pt>
                <c:pt idx="1383">
                  <c:v>13</c:v>
                </c:pt>
                <c:pt idx="1384">
                  <c:v>712</c:v>
                </c:pt>
                <c:pt idx="1385">
                  <c:v>14</c:v>
                </c:pt>
                <c:pt idx="1386">
                  <c:v>37</c:v>
                </c:pt>
                <c:pt idx="1387">
                  <c:v>1</c:v>
                </c:pt>
                <c:pt idx="1388">
                  <c:v>8</c:v>
                </c:pt>
                <c:pt idx="1389">
                  <c:v>8</c:v>
                </c:pt>
                <c:pt idx="1390">
                  <c:v>182</c:v>
                </c:pt>
                <c:pt idx="1391">
                  <c:v>284</c:v>
                </c:pt>
                <c:pt idx="1392">
                  <c:v>167</c:v>
                </c:pt>
                <c:pt idx="1393">
                  <c:v>43</c:v>
                </c:pt>
                <c:pt idx="1394">
                  <c:v>38</c:v>
                </c:pt>
                <c:pt idx="1395">
                  <c:v>245</c:v>
                </c:pt>
                <c:pt idx="1396">
                  <c:v>641</c:v>
                </c:pt>
                <c:pt idx="1397">
                  <c:v>241</c:v>
                </c:pt>
                <c:pt idx="1398">
                  <c:v>167</c:v>
                </c:pt>
                <c:pt idx="1399">
                  <c:v>593</c:v>
                </c:pt>
                <c:pt idx="1400">
                  <c:v>5</c:v>
                </c:pt>
                <c:pt idx="1401">
                  <c:v>4</c:v>
                </c:pt>
                <c:pt idx="1402">
                  <c:v>224</c:v>
                </c:pt>
                <c:pt idx="1403">
                  <c:v>464</c:v>
                </c:pt>
                <c:pt idx="1404">
                  <c:v>1285</c:v>
                </c:pt>
                <c:pt idx="1405">
                  <c:v>207</c:v>
                </c:pt>
                <c:pt idx="1406">
                  <c:v>100</c:v>
                </c:pt>
                <c:pt idx="1407">
                  <c:v>17</c:v>
                </c:pt>
                <c:pt idx="1408">
                  <c:v>387</c:v>
                </c:pt>
                <c:pt idx="1409">
                  <c:v>35</c:v>
                </c:pt>
                <c:pt idx="1410">
                  <c:v>14</c:v>
                </c:pt>
                <c:pt idx="1411">
                  <c:v>1</c:v>
                </c:pt>
                <c:pt idx="1412">
                  <c:v>675</c:v>
                </c:pt>
                <c:pt idx="1413">
                  <c:v>99</c:v>
                </c:pt>
                <c:pt idx="1414">
                  <c:v>518</c:v>
                </c:pt>
                <c:pt idx="1415">
                  <c:v>1073</c:v>
                </c:pt>
                <c:pt idx="1416">
                  <c:v>783</c:v>
                </c:pt>
                <c:pt idx="1417">
                  <c:v>23</c:v>
                </c:pt>
                <c:pt idx="1418">
                  <c:v>656</c:v>
                </c:pt>
                <c:pt idx="1419">
                  <c:v>537</c:v>
                </c:pt>
                <c:pt idx="1420">
                  <c:v>656</c:v>
                </c:pt>
                <c:pt idx="1421">
                  <c:v>279</c:v>
                </c:pt>
                <c:pt idx="1422">
                  <c:v>163</c:v>
                </c:pt>
                <c:pt idx="1423">
                  <c:v>24</c:v>
                </c:pt>
                <c:pt idx="1424">
                  <c:v>479</c:v>
                </c:pt>
                <c:pt idx="1425">
                  <c:v>17</c:v>
                </c:pt>
                <c:pt idx="1426">
                  <c:v>635</c:v>
                </c:pt>
                <c:pt idx="1427">
                  <c:v>43</c:v>
                </c:pt>
                <c:pt idx="1428">
                  <c:v>109</c:v>
                </c:pt>
                <c:pt idx="1429">
                  <c:v>739</c:v>
                </c:pt>
                <c:pt idx="1430">
                  <c:v>189</c:v>
                </c:pt>
                <c:pt idx="1431">
                  <c:v>1200</c:v>
                </c:pt>
                <c:pt idx="1432">
                  <c:v>8</c:v>
                </c:pt>
                <c:pt idx="1433">
                  <c:v>194</c:v>
                </c:pt>
                <c:pt idx="1434">
                  <c:v>3</c:v>
                </c:pt>
                <c:pt idx="1435">
                  <c:v>604</c:v>
                </c:pt>
                <c:pt idx="1436">
                  <c:v>888</c:v>
                </c:pt>
                <c:pt idx="1437">
                  <c:v>483</c:v>
                </c:pt>
                <c:pt idx="1438">
                  <c:v>432</c:v>
                </c:pt>
                <c:pt idx="1439">
                  <c:v>897</c:v>
                </c:pt>
                <c:pt idx="1440">
                  <c:v>3</c:v>
                </c:pt>
                <c:pt idx="1441">
                  <c:v>445</c:v>
                </c:pt>
                <c:pt idx="1442">
                  <c:v>953</c:v>
                </c:pt>
                <c:pt idx="1443">
                  <c:v>483</c:v>
                </c:pt>
                <c:pt idx="1444">
                  <c:v>205</c:v>
                </c:pt>
                <c:pt idx="1445">
                  <c:v>833</c:v>
                </c:pt>
                <c:pt idx="1446">
                  <c:v>395</c:v>
                </c:pt>
                <c:pt idx="1447">
                  <c:v>43</c:v>
                </c:pt>
                <c:pt idx="1448">
                  <c:v>4</c:v>
                </c:pt>
                <c:pt idx="1449">
                  <c:v>686</c:v>
                </c:pt>
                <c:pt idx="1450">
                  <c:v>88</c:v>
                </c:pt>
                <c:pt idx="1451">
                  <c:v>209</c:v>
                </c:pt>
                <c:pt idx="1452">
                  <c:v>12</c:v>
                </c:pt>
                <c:pt idx="1453">
                  <c:v>381</c:v>
                </c:pt>
                <c:pt idx="1454">
                  <c:v>35</c:v>
                </c:pt>
                <c:pt idx="1455">
                  <c:v>24</c:v>
                </c:pt>
                <c:pt idx="1456">
                  <c:v>375</c:v>
                </c:pt>
                <c:pt idx="1457">
                  <c:v>172</c:v>
                </c:pt>
                <c:pt idx="1458">
                  <c:v>9</c:v>
                </c:pt>
                <c:pt idx="1459">
                  <c:v>54</c:v>
                </c:pt>
                <c:pt idx="1460">
                  <c:v>792</c:v>
                </c:pt>
                <c:pt idx="1461">
                  <c:v>722</c:v>
                </c:pt>
                <c:pt idx="1462">
                  <c:v>10</c:v>
                </c:pt>
                <c:pt idx="1463">
                  <c:v>459</c:v>
                </c:pt>
                <c:pt idx="1464">
                  <c:v>55</c:v>
                </c:pt>
                <c:pt idx="1465">
                  <c:v>496</c:v>
                </c:pt>
                <c:pt idx="1466">
                  <c:v>2</c:v>
                </c:pt>
                <c:pt idx="1467">
                  <c:v>48</c:v>
                </c:pt>
                <c:pt idx="1468">
                  <c:v>505</c:v>
                </c:pt>
                <c:pt idx="1469">
                  <c:v>344</c:v>
                </c:pt>
                <c:pt idx="1470">
                  <c:v>39</c:v>
                </c:pt>
                <c:pt idx="1471">
                  <c:v>199</c:v>
                </c:pt>
                <c:pt idx="1472">
                  <c:v>12</c:v>
                </c:pt>
                <c:pt idx="1473">
                  <c:v>908</c:v>
                </c:pt>
                <c:pt idx="1474">
                  <c:v>736</c:v>
                </c:pt>
                <c:pt idx="1475">
                  <c:v>79</c:v>
                </c:pt>
                <c:pt idx="1476">
                  <c:v>260</c:v>
                </c:pt>
                <c:pt idx="1477">
                  <c:v>81</c:v>
                </c:pt>
                <c:pt idx="1478">
                  <c:v>10</c:v>
                </c:pt>
                <c:pt idx="1479">
                  <c:v>13</c:v>
                </c:pt>
                <c:pt idx="1480">
                  <c:v>347</c:v>
                </c:pt>
                <c:pt idx="1481">
                  <c:v>5</c:v>
                </c:pt>
                <c:pt idx="1482">
                  <c:v>448</c:v>
                </c:pt>
                <c:pt idx="1483">
                  <c:v>4</c:v>
                </c:pt>
                <c:pt idx="1484">
                  <c:v>570</c:v>
                </c:pt>
                <c:pt idx="1485">
                  <c:v>292</c:v>
                </c:pt>
                <c:pt idx="1486">
                  <c:v>23</c:v>
                </c:pt>
                <c:pt idx="1487">
                  <c:v>34</c:v>
                </c:pt>
                <c:pt idx="1488">
                  <c:v>21</c:v>
                </c:pt>
                <c:pt idx="1489">
                  <c:v>341</c:v>
                </c:pt>
                <c:pt idx="1490">
                  <c:v>336</c:v>
                </c:pt>
                <c:pt idx="1491">
                  <c:v>6</c:v>
                </c:pt>
                <c:pt idx="1492">
                  <c:v>161</c:v>
                </c:pt>
                <c:pt idx="1493">
                  <c:v>712</c:v>
                </c:pt>
                <c:pt idx="1494">
                  <c:v>25</c:v>
                </c:pt>
                <c:pt idx="1495">
                  <c:v>96</c:v>
                </c:pt>
                <c:pt idx="1496">
                  <c:v>297</c:v>
                </c:pt>
                <c:pt idx="1497">
                  <c:v>393</c:v>
                </c:pt>
                <c:pt idx="1498">
                  <c:v>797</c:v>
                </c:pt>
                <c:pt idx="1499">
                  <c:v>113</c:v>
                </c:pt>
                <c:pt idx="1500">
                  <c:v>17</c:v>
                </c:pt>
                <c:pt idx="1501">
                  <c:v>56</c:v>
                </c:pt>
                <c:pt idx="1502">
                  <c:v>342</c:v>
                </c:pt>
                <c:pt idx="1503">
                  <c:v>494</c:v>
                </c:pt>
                <c:pt idx="1504">
                  <c:v>216</c:v>
                </c:pt>
                <c:pt idx="1505">
                  <c:v>211</c:v>
                </c:pt>
                <c:pt idx="1506">
                  <c:v>11</c:v>
                </c:pt>
                <c:pt idx="1507">
                  <c:v>96</c:v>
                </c:pt>
                <c:pt idx="1508">
                  <c:v>8</c:v>
                </c:pt>
                <c:pt idx="1509">
                  <c:v>85</c:v>
                </c:pt>
                <c:pt idx="1510">
                  <c:v>111</c:v>
                </c:pt>
                <c:pt idx="1511">
                  <c:v>240</c:v>
                </c:pt>
                <c:pt idx="1512">
                  <c:v>1332</c:v>
                </c:pt>
                <c:pt idx="1513">
                  <c:v>64</c:v>
                </c:pt>
                <c:pt idx="1514">
                  <c:v>13</c:v>
                </c:pt>
                <c:pt idx="1515">
                  <c:v>958</c:v>
                </c:pt>
                <c:pt idx="1516">
                  <c:v>19</c:v>
                </c:pt>
                <c:pt idx="1517">
                  <c:v>520</c:v>
                </c:pt>
                <c:pt idx="1518">
                  <c:v>1000</c:v>
                </c:pt>
                <c:pt idx="1519">
                  <c:v>157</c:v>
                </c:pt>
                <c:pt idx="1520">
                  <c:v>39</c:v>
                </c:pt>
                <c:pt idx="1521">
                  <c:v>68</c:v>
                </c:pt>
                <c:pt idx="1522">
                  <c:v>928</c:v>
                </c:pt>
                <c:pt idx="1523">
                  <c:v>67</c:v>
                </c:pt>
                <c:pt idx="1524">
                  <c:v>420</c:v>
                </c:pt>
                <c:pt idx="1525">
                  <c:v>209</c:v>
                </c:pt>
                <c:pt idx="1526">
                  <c:v>77</c:v>
                </c:pt>
                <c:pt idx="1527">
                  <c:v>245</c:v>
                </c:pt>
                <c:pt idx="1528">
                  <c:v>1032</c:v>
                </c:pt>
                <c:pt idx="1529">
                  <c:v>22</c:v>
                </c:pt>
                <c:pt idx="1530">
                  <c:v>84</c:v>
                </c:pt>
                <c:pt idx="1531">
                  <c:v>5</c:v>
                </c:pt>
                <c:pt idx="1532">
                  <c:v>901</c:v>
                </c:pt>
                <c:pt idx="1533">
                  <c:v>6</c:v>
                </c:pt>
                <c:pt idx="1534">
                  <c:v>67</c:v>
                </c:pt>
                <c:pt idx="1535">
                  <c:v>99</c:v>
                </c:pt>
                <c:pt idx="1536">
                  <c:v>144</c:v>
                </c:pt>
                <c:pt idx="1537">
                  <c:v>143</c:v>
                </c:pt>
                <c:pt idx="1538">
                  <c:v>39</c:v>
                </c:pt>
                <c:pt idx="1539">
                  <c:v>11</c:v>
                </c:pt>
                <c:pt idx="1540">
                  <c:v>102</c:v>
                </c:pt>
                <c:pt idx="1541">
                  <c:v>1</c:v>
                </c:pt>
                <c:pt idx="1542">
                  <c:v>275</c:v>
                </c:pt>
                <c:pt idx="1543">
                  <c:v>166</c:v>
                </c:pt>
                <c:pt idx="1544">
                  <c:v>67</c:v>
                </c:pt>
                <c:pt idx="1545">
                  <c:v>5</c:v>
                </c:pt>
                <c:pt idx="1546">
                  <c:v>817</c:v>
                </c:pt>
                <c:pt idx="1547">
                  <c:v>30</c:v>
                </c:pt>
                <c:pt idx="1548">
                  <c:v>5</c:v>
                </c:pt>
                <c:pt idx="1549">
                  <c:v>562</c:v>
                </c:pt>
                <c:pt idx="1550">
                  <c:v>218</c:v>
                </c:pt>
                <c:pt idx="1551">
                  <c:v>15</c:v>
                </c:pt>
                <c:pt idx="1552">
                  <c:v>6</c:v>
                </c:pt>
                <c:pt idx="1553">
                  <c:v>554</c:v>
                </c:pt>
                <c:pt idx="1554">
                  <c:v>30</c:v>
                </c:pt>
                <c:pt idx="1555">
                  <c:v>152</c:v>
                </c:pt>
                <c:pt idx="1556">
                  <c:v>154</c:v>
                </c:pt>
                <c:pt idx="1557">
                  <c:v>350</c:v>
                </c:pt>
                <c:pt idx="1558">
                  <c:v>182</c:v>
                </c:pt>
                <c:pt idx="1559">
                  <c:v>244</c:v>
                </c:pt>
                <c:pt idx="1560">
                  <c:v>709</c:v>
                </c:pt>
                <c:pt idx="1561">
                  <c:v>173</c:v>
                </c:pt>
                <c:pt idx="1562">
                  <c:v>293</c:v>
                </c:pt>
                <c:pt idx="1563">
                  <c:v>471</c:v>
                </c:pt>
                <c:pt idx="1564">
                  <c:v>11</c:v>
                </c:pt>
                <c:pt idx="1565">
                  <c:v>350</c:v>
                </c:pt>
                <c:pt idx="1566">
                  <c:v>13</c:v>
                </c:pt>
                <c:pt idx="1567">
                  <c:v>68</c:v>
                </c:pt>
                <c:pt idx="1568">
                  <c:v>526</c:v>
                </c:pt>
                <c:pt idx="1569">
                  <c:v>6</c:v>
                </c:pt>
                <c:pt idx="1570">
                  <c:v>684</c:v>
                </c:pt>
                <c:pt idx="1571">
                  <c:v>12</c:v>
                </c:pt>
                <c:pt idx="1572">
                  <c:v>641</c:v>
                </c:pt>
                <c:pt idx="1573">
                  <c:v>233</c:v>
                </c:pt>
                <c:pt idx="1574">
                  <c:v>197</c:v>
                </c:pt>
                <c:pt idx="1575">
                  <c:v>98</c:v>
                </c:pt>
                <c:pt idx="1576">
                  <c:v>198</c:v>
                </c:pt>
                <c:pt idx="1577">
                  <c:v>68</c:v>
                </c:pt>
                <c:pt idx="1578">
                  <c:v>15</c:v>
                </c:pt>
                <c:pt idx="1579">
                  <c:v>940</c:v>
                </c:pt>
                <c:pt idx="1580">
                  <c:v>18</c:v>
                </c:pt>
                <c:pt idx="1581">
                  <c:v>224</c:v>
                </c:pt>
                <c:pt idx="1582">
                  <c:v>209</c:v>
                </c:pt>
                <c:pt idx="1583">
                  <c:v>161</c:v>
                </c:pt>
                <c:pt idx="1584">
                  <c:v>820</c:v>
                </c:pt>
                <c:pt idx="1585">
                  <c:v>179</c:v>
                </c:pt>
                <c:pt idx="1586">
                  <c:v>141</c:v>
                </c:pt>
                <c:pt idx="1587">
                  <c:v>967</c:v>
                </c:pt>
                <c:pt idx="1588">
                  <c:v>620</c:v>
                </c:pt>
                <c:pt idx="1589">
                  <c:v>6</c:v>
                </c:pt>
                <c:pt idx="1590">
                  <c:v>1245</c:v>
                </c:pt>
                <c:pt idx="1591">
                  <c:v>9</c:v>
                </c:pt>
                <c:pt idx="1592">
                  <c:v>8</c:v>
                </c:pt>
                <c:pt idx="1593">
                  <c:v>1285</c:v>
                </c:pt>
                <c:pt idx="1594">
                  <c:v>819</c:v>
                </c:pt>
                <c:pt idx="1595">
                  <c:v>101</c:v>
                </c:pt>
                <c:pt idx="1596">
                  <c:v>10</c:v>
                </c:pt>
                <c:pt idx="1597">
                  <c:v>350</c:v>
                </c:pt>
                <c:pt idx="1598">
                  <c:v>18</c:v>
                </c:pt>
                <c:pt idx="1599">
                  <c:v>24</c:v>
                </c:pt>
                <c:pt idx="1600">
                  <c:v>658</c:v>
                </c:pt>
                <c:pt idx="1601">
                  <c:v>734</c:v>
                </c:pt>
                <c:pt idx="1602">
                  <c:v>1285</c:v>
                </c:pt>
                <c:pt idx="1603">
                  <c:v>505</c:v>
                </c:pt>
                <c:pt idx="1604">
                  <c:v>400</c:v>
                </c:pt>
                <c:pt idx="1605">
                  <c:v>346</c:v>
                </c:pt>
                <c:pt idx="1606">
                  <c:v>9</c:v>
                </c:pt>
                <c:pt idx="1607">
                  <c:v>53</c:v>
                </c:pt>
                <c:pt idx="1608">
                  <c:v>1239</c:v>
                </c:pt>
                <c:pt idx="1609">
                  <c:v>46</c:v>
                </c:pt>
                <c:pt idx="1610">
                  <c:v>714</c:v>
                </c:pt>
                <c:pt idx="1611">
                  <c:v>22</c:v>
                </c:pt>
                <c:pt idx="1612">
                  <c:v>120</c:v>
                </c:pt>
                <c:pt idx="1613">
                  <c:v>1184</c:v>
                </c:pt>
                <c:pt idx="1614">
                  <c:v>31</c:v>
                </c:pt>
                <c:pt idx="1615">
                  <c:v>595</c:v>
                </c:pt>
                <c:pt idx="1616">
                  <c:v>199</c:v>
                </c:pt>
                <c:pt idx="1617">
                  <c:v>3</c:v>
                </c:pt>
                <c:pt idx="1618">
                  <c:v>5</c:v>
                </c:pt>
                <c:pt idx="1619">
                  <c:v>1</c:v>
                </c:pt>
                <c:pt idx="1620">
                  <c:v>48</c:v>
                </c:pt>
                <c:pt idx="1621">
                  <c:v>423</c:v>
                </c:pt>
                <c:pt idx="1622">
                  <c:v>572</c:v>
                </c:pt>
                <c:pt idx="1623">
                  <c:v>241</c:v>
                </c:pt>
                <c:pt idx="1624">
                  <c:v>565</c:v>
                </c:pt>
                <c:pt idx="1625">
                  <c:v>7</c:v>
                </c:pt>
                <c:pt idx="1626">
                  <c:v>10</c:v>
                </c:pt>
                <c:pt idx="1627">
                  <c:v>202</c:v>
                </c:pt>
                <c:pt idx="1628">
                  <c:v>30</c:v>
                </c:pt>
                <c:pt idx="1629">
                  <c:v>28</c:v>
                </c:pt>
                <c:pt idx="1630">
                  <c:v>285</c:v>
                </c:pt>
                <c:pt idx="1631">
                  <c:v>16</c:v>
                </c:pt>
                <c:pt idx="1632">
                  <c:v>117</c:v>
                </c:pt>
                <c:pt idx="1633">
                  <c:v>4</c:v>
                </c:pt>
                <c:pt idx="1634">
                  <c:v>1023</c:v>
                </c:pt>
                <c:pt idx="1635">
                  <c:v>34</c:v>
                </c:pt>
                <c:pt idx="1636">
                  <c:v>233</c:v>
                </c:pt>
                <c:pt idx="1637">
                  <c:v>51</c:v>
                </c:pt>
                <c:pt idx="1638">
                  <c:v>53</c:v>
                </c:pt>
                <c:pt idx="1639">
                  <c:v>482</c:v>
                </c:pt>
                <c:pt idx="1640">
                  <c:v>28</c:v>
                </c:pt>
                <c:pt idx="1641">
                  <c:v>318</c:v>
                </c:pt>
                <c:pt idx="1642">
                  <c:v>85</c:v>
                </c:pt>
                <c:pt idx="1643">
                  <c:v>6</c:v>
                </c:pt>
                <c:pt idx="1644">
                  <c:v>158</c:v>
                </c:pt>
                <c:pt idx="1645">
                  <c:v>22</c:v>
                </c:pt>
                <c:pt idx="1646">
                  <c:v>508</c:v>
                </c:pt>
                <c:pt idx="1647">
                  <c:v>1</c:v>
                </c:pt>
                <c:pt idx="1648">
                  <c:v>428</c:v>
                </c:pt>
                <c:pt idx="1649">
                  <c:v>14</c:v>
                </c:pt>
                <c:pt idx="1650">
                  <c:v>352</c:v>
                </c:pt>
                <c:pt idx="1651">
                  <c:v>16</c:v>
                </c:pt>
                <c:pt idx="1652">
                  <c:v>863</c:v>
                </c:pt>
                <c:pt idx="1653">
                  <c:v>98</c:v>
                </c:pt>
                <c:pt idx="1654">
                  <c:v>40</c:v>
                </c:pt>
                <c:pt idx="1655">
                  <c:v>897</c:v>
                </c:pt>
                <c:pt idx="1656">
                  <c:v>1</c:v>
                </c:pt>
                <c:pt idx="1657">
                  <c:v>557</c:v>
                </c:pt>
                <c:pt idx="1658">
                  <c:v>4</c:v>
                </c:pt>
                <c:pt idx="1659">
                  <c:v>594</c:v>
                </c:pt>
                <c:pt idx="1660">
                  <c:v>79</c:v>
                </c:pt>
                <c:pt idx="1661">
                  <c:v>15</c:v>
                </c:pt>
                <c:pt idx="1662">
                  <c:v>138</c:v>
                </c:pt>
                <c:pt idx="1663">
                  <c:v>111</c:v>
                </c:pt>
                <c:pt idx="1664">
                  <c:v>1478</c:v>
                </c:pt>
                <c:pt idx="1665">
                  <c:v>1</c:v>
                </c:pt>
                <c:pt idx="1666">
                  <c:v>378</c:v>
                </c:pt>
                <c:pt idx="1667">
                  <c:v>3</c:v>
                </c:pt>
                <c:pt idx="1668">
                  <c:v>1</c:v>
                </c:pt>
                <c:pt idx="1669">
                  <c:v>447</c:v>
                </c:pt>
                <c:pt idx="1670">
                  <c:v>134</c:v>
                </c:pt>
                <c:pt idx="1671">
                  <c:v>980</c:v>
                </c:pt>
                <c:pt idx="1672">
                  <c:v>18</c:v>
                </c:pt>
                <c:pt idx="1673">
                  <c:v>329</c:v>
                </c:pt>
                <c:pt idx="1674">
                  <c:v>135</c:v>
                </c:pt>
                <c:pt idx="1675">
                  <c:v>56</c:v>
                </c:pt>
                <c:pt idx="1676">
                  <c:v>6</c:v>
                </c:pt>
                <c:pt idx="1677">
                  <c:v>7</c:v>
                </c:pt>
                <c:pt idx="1678">
                  <c:v>7</c:v>
                </c:pt>
                <c:pt idx="1679">
                  <c:v>556</c:v>
                </c:pt>
                <c:pt idx="1680">
                  <c:v>9</c:v>
                </c:pt>
                <c:pt idx="1681">
                  <c:v>454</c:v>
                </c:pt>
                <c:pt idx="1682">
                  <c:v>734</c:v>
                </c:pt>
                <c:pt idx="1683">
                  <c:v>9</c:v>
                </c:pt>
                <c:pt idx="1684">
                  <c:v>6</c:v>
                </c:pt>
                <c:pt idx="1685">
                  <c:v>14</c:v>
                </c:pt>
                <c:pt idx="1686">
                  <c:v>1</c:v>
                </c:pt>
                <c:pt idx="1687">
                  <c:v>20</c:v>
                </c:pt>
                <c:pt idx="1688">
                  <c:v>5</c:v>
                </c:pt>
                <c:pt idx="1689">
                  <c:v>284</c:v>
                </c:pt>
                <c:pt idx="1690">
                  <c:v>795</c:v>
                </c:pt>
                <c:pt idx="1691">
                  <c:v>350</c:v>
                </c:pt>
                <c:pt idx="1692">
                  <c:v>8</c:v>
                </c:pt>
                <c:pt idx="1693">
                  <c:v>24</c:v>
                </c:pt>
                <c:pt idx="1694">
                  <c:v>40</c:v>
                </c:pt>
                <c:pt idx="1695">
                  <c:v>239</c:v>
                </c:pt>
                <c:pt idx="1696">
                  <c:v>615</c:v>
                </c:pt>
                <c:pt idx="1697">
                  <c:v>526</c:v>
                </c:pt>
                <c:pt idx="1698">
                  <c:v>8</c:v>
                </c:pt>
                <c:pt idx="1699">
                  <c:v>1296</c:v>
                </c:pt>
                <c:pt idx="1700">
                  <c:v>30</c:v>
                </c:pt>
                <c:pt idx="1701">
                  <c:v>11</c:v>
                </c:pt>
                <c:pt idx="1702">
                  <c:v>351</c:v>
                </c:pt>
                <c:pt idx="1703">
                  <c:v>127</c:v>
                </c:pt>
                <c:pt idx="1704">
                  <c:v>5</c:v>
                </c:pt>
                <c:pt idx="1705">
                  <c:v>604</c:v>
                </c:pt>
                <c:pt idx="1706">
                  <c:v>376</c:v>
                </c:pt>
                <c:pt idx="1707">
                  <c:v>201</c:v>
                </c:pt>
                <c:pt idx="1708">
                  <c:v>112</c:v>
                </c:pt>
                <c:pt idx="1709">
                  <c:v>55</c:v>
                </c:pt>
                <c:pt idx="1710">
                  <c:v>421</c:v>
                </c:pt>
                <c:pt idx="1711">
                  <c:v>412</c:v>
                </c:pt>
                <c:pt idx="1712">
                  <c:v>48</c:v>
                </c:pt>
                <c:pt idx="1713">
                  <c:v>245</c:v>
                </c:pt>
                <c:pt idx="1714">
                  <c:v>9</c:v>
                </c:pt>
                <c:pt idx="1715">
                  <c:v>183</c:v>
                </c:pt>
                <c:pt idx="1716">
                  <c:v>15</c:v>
                </c:pt>
                <c:pt idx="1717">
                  <c:v>19</c:v>
                </c:pt>
                <c:pt idx="1718">
                  <c:v>252</c:v>
                </c:pt>
                <c:pt idx="1719">
                  <c:v>5</c:v>
                </c:pt>
                <c:pt idx="1720">
                  <c:v>84</c:v>
                </c:pt>
                <c:pt idx="1721">
                  <c:v>750</c:v>
                </c:pt>
                <c:pt idx="1722">
                  <c:v>11</c:v>
                </c:pt>
                <c:pt idx="1723">
                  <c:v>244</c:v>
                </c:pt>
                <c:pt idx="1724">
                  <c:v>5</c:v>
                </c:pt>
                <c:pt idx="1725">
                  <c:v>121</c:v>
                </c:pt>
                <c:pt idx="1726">
                  <c:v>399</c:v>
                </c:pt>
                <c:pt idx="1727">
                  <c:v>90</c:v>
                </c:pt>
                <c:pt idx="1728">
                  <c:v>7</c:v>
                </c:pt>
                <c:pt idx="1729">
                  <c:v>9</c:v>
                </c:pt>
                <c:pt idx="1730">
                  <c:v>565</c:v>
                </c:pt>
                <c:pt idx="1731">
                  <c:v>1149</c:v>
                </c:pt>
                <c:pt idx="1732">
                  <c:v>32</c:v>
                </c:pt>
                <c:pt idx="1733">
                  <c:v>556</c:v>
                </c:pt>
                <c:pt idx="1734">
                  <c:v>11</c:v>
                </c:pt>
                <c:pt idx="1735">
                  <c:v>77</c:v>
                </c:pt>
                <c:pt idx="1736">
                  <c:v>587</c:v>
                </c:pt>
                <c:pt idx="1737">
                  <c:v>1298</c:v>
                </c:pt>
                <c:pt idx="1738">
                  <c:v>29</c:v>
                </c:pt>
                <c:pt idx="1739">
                  <c:v>800</c:v>
                </c:pt>
                <c:pt idx="1740">
                  <c:v>20</c:v>
                </c:pt>
                <c:pt idx="1741">
                  <c:v>14</c:v>
                </c:pt>
                <c:pt idx="1742">
                  <c:v>482</c:v>
                </c:pt>
                <c:pt idx="1743">
                  <c:v>280</c:v>
                </c:pt>
                <c:pt idx="1744">
                  <c:v>39</c:v>
                </c:pt>
                <c:pt idx="1745">
                  <c:v>56</c:v>
                </c:pt>
                <c:pt idx="1746">
                  <c:v>378</c:v>
                </c:pt>
                <c:pt idx="1747">
                  <c:v>296</c:v>
                </c:pt>
                <c:pt idx="1748">
                  <c:v>301</c:v>
                </c:pt>
                <c:pt idx="1749">
                  <c:v>35</c:v>
                </c:pt>
                <c:pt idx="1750">
                  <c:v>70</c:v>
                </c:pt>
                <c:pt idx="1751">
                  <c:v>437</c:v>
                </c:pt>
                <c:pt idx="1752">
                  <c:v>283</c:v>
                </c:pt>
                <c:pt idx="1753">
                  <c:v>12</c:v>
                </c:pt>
                <c:pt idx="1754">
                  <c:v>230</c:v>
                </c:pt>
                <c:pt idx="1755">
                  <c:v>37</c:v>
                </c:pt>
                <c:pt idx="1756">
                  <c:v>15</c:v>
                </c:pt>
                <c:pt idx="1757">
                  <c:v>387</c:v>
                </c:pt>
                <c:pt idx="1758">
                  <c:v>516</c:v>
                </c:pt>
                <c:pt idx="1759">
                  <c:v>864</c:v>
                </c:pt>
                <c:pt idx="1760">
                  <c:v>75</c:v>
                </c:pt>
                <c:pt idx="1761">
                  <c:v>132</c:v>
                </c:pt>
                <c:pt idx="1762">
                  <c:v>155</c:v>
                </c:pt>
                <c:pt idx="1763">
                  <c:v>347</c:v>
                </c:pt>
                <c:pt idx="1764">
                  <c:v>392</c:v>
                </c:pt>
                <c:pt idx="1765">
                  <c:v>217</c:v>
                </c:pt>
                <c:pt idx="1766">
                  <c:v>194</c:v>
                </c:pt>
                <c:pt idx="1767">
                  <c:v>201</c:v>
                </c:pt>
                <c:pt idx="1768">
                  <c:v>9</c:v>
                </c:pt>
                <c:pt idx="1769">
                  <c:v>448</c:v>
                </c:pt>
                <c:pt idx="1770">
                  <c:v>514</c:v>
                </c:pt>
                <c:pt idx="1771">
                  <c:v>512</c:v>
                </c:pt>
                <c:pt idx="1772">
                  <c:v>812</c:v>
                </c:pt>
                <c:pt idx="1773">
                  <c:v>960</c:v>
                </c:pt>
                <c:pt idx="1774">
                  <c:v>26</c:v>
                </c:pt>
                <c:pt idx="1775">
                  <c:v>382</c:v>
                </c:pt>
                <c:pt idx="1776">
                  <c:v>171</c:v>
                </c:pt>
                <c:pt idx="1777">
                  <c:v>397</c:v>
                </c:pt>
                <c:pt idx="1778">
                  <c:v>27</c:v>
                </c:pt>
                <c:pt idx="1779">
                  <c:v>35</c:v>
                </c:pt>
                <c:pt idx="1780">
                  <c:v>480</c:v>
                </c:pt>
                <c:pt idx="1781">
                  <c:v>26</c:v>
                </c:pt>
                <c:pt idx="1782">
                  <c:v>548</c:v>
                </c:pt>
                <c:pt idx="1783">
                  <c:v>371</c:v>
                </c:pt>
                <c:pt idx="1784">
                  <c:v>14</c:v>
                </c:pt>
                <c:pt idx="1785">
                  <c:v>1</c:v>
                </c:pt>
                <c:pt idx="1786">
                  <c:v>806</c:v>
                </c:pt>
                <c:pt idx="1787">
                  <c:v>230</c:v>
                </c:pt>
                <c:pt idx="1788">
                  <c:v>968</c:v>
                </c:pt>
                <c:pt idx="1789">
                  <c:v>39</c:v>
                </c:pt>
                <c:pt idx="1790">
                  <c:v>707</c:v>
                </c:pt>
                <c:pt idx="1791">
                  <c:v>1060</c:v>
                </c:pt>
                <c:pt idx="1792">
                  <c:v>823</c:v>
                </c:pt>
                <c:pt idx="1793">
                  <c:v>155</c:v>
                </c:pt>
                <c:pt idx="1794">
                  <c:v>38</c:v>
                </c:pt>
                <c:pt idx="1795">
                  <c:v>4</c:v>
                </c:pt>
                <c:pt idx="1796">
                  <c:v>313</c:v>
                </c:pt>
                <c:pt idx="1797">
                  <c:v>244</c:v>
                </c:pt>
                <c:pt idx="1798">
                  <c:v>208</c:v>
                </c:pt>
                <c:pt idx="1799">
                  <c:v>747</c:v>
                </c:pt>
                <c:pt idx="1800">
                  <c:v>1218</c:v>
                </c:pt>
                <c:pt idx="1801">
                  <c:v>13</c:v>
                </c:pt>
                <c:pt idx="1802">
                  <c:v>51</c:v>
                </c:pt>
                <c:pt idx="1803">
                  <c:v>604</c:v>
                </c:pt>
                <c:pt idx="1804">
                  <c:v>52</c:v>
                </c:pt>
                <c:pt idx="1805">
                  <c:v>418</c:v>
                </c:pt>
                <c:pt idx="1806">
                  <c:v>387</c:v>
                </c:pt>
                <c:pt idx="1807">
                  <c:v>465</c:v>
                </c:pt>
                <c:pt idx="1808">
                  <c:v>452</c:v>
                </c:pt>
                <c:pt idx="1809">
                  <c:v>32</c:v>
                </c:pt>
                <c:pt idx="1810">
                  <c:v>371</c:v>
                </c:pt>
                <c:pt idx="1811">
                  <c:v>491</c:v>
                </c:pt>
                <c:pt idx="1812">
                  <c:v>829</c:v>
                </c:pt>
                <c:pt idx="1813">
                  <c:v>1205</c:v>
                </c:pt>
                <c:pt idx="1814">
                  <c:v>4</c:v>
                </c:pt>
                <c:pt idx="1815">
                  <c:v>179</c:v>
                </c:pt>
                <c:pt idx="1816">
                  <c:v>378</c:v>
                </c:pt>
                <c:pt idx="1817">
                  <c:v>23</c:v>
                </c:pt>
                <c:pt idx="1818">
                  <c:v>576</c:v>
                </c:pt>
                <c:pt idx="1819">
                  <c:v>825</c:v>
                </c:pt>
                <c:pt idx="1820">
                  <c:v>7</c:v>
                </c:pt>
                <c:pt idx="1821">
                  <c:v>92</c:v>
                </c:pt>
                <c:pt idx="1822">
                  <c:v>458</c:v>
                </c:pt>
                <c:pt idx="1823">
                  <c:v>836</c:v>
                </c:pt>
                <c:pt idx="1824">
                  <c:v>171</c:v>
                </c:pt>
                <c:pt idx="1825">
                  <c:v>493</c:v>
                </c:pt>
                <c:pt idx="1826">
                  <c:v>1349</c:v>
                </c:pt>
                <c:pt idx="1827">
                  <c:v>20</c:v>
                </c:pt>
                <c:pt idx="1828">
                  <c:v>423</c:v>
                </c:pt>
                <c:pt idx="1829">
                  <c:v>925</c:v>
                </c:pt>
                <c:pt idx="1830">
                  <c:v>525</c:v>
                </c:pt>
                <c:pt idx="1831">
                  <c:v>8</c:v>
                </c:pt>
                <c:pt idx="1832">
                  <c:v>620</c:v>
                </c:pt>
                <c:pt idx="1833">
                  <c:v>407</c:v>
                </c:pt>
                <c:pt idx="1834">
                  <c:v>29</c:v>
                </c:pt>
                <c:pt idx="1835">
                  <c:v>8</c:v>
                </c:pt>
                <c:pt idx="1836">
                  <c:v>324</c:v>
                </c:pt>
                <c:pt idx="1837">
                  <c:v>1252</c:v>
                </c:pt>
                <c:pt idx="1838">
                  <c:v>12</c:v>
                </c:pt>
                <c:pt idx="1839">
                  <c:v>311</c:v>
                </c:pt>
                <c:pt idx="1840">
                  <c:v>398</c:v>
                </c:pt>
                <c:pt idx="1841">
                  <c:v>2</c:v>
                </c:pt>
                <c:pt idx="1842">
                  <c:v>520</c:v>
                </c:pt>
                <c:pt idx="1843">
                  <c:v>512</c:v>
                </c:pt>
                <c:pt idx="1844">
                  <c:v>31</c:v>
                </c:pt>
                <c:pt idx="1845">
                  <c:v>693</c:v>
                </c:pt>
                <c:pt idx="1846">
                  <c:v>515</c:v>
                </c:pt>
                <c:pt idx="1847">
                  <c:v>86</c:v>
                </c:pt>
                <c:pt idx="1848">
                  <c:v>492</c:v>
                </c:pt>
                <c:pt idx="1849">
                  <c:v>1048</c:v>
                </c:pt>
                <c:pt idx="1850">
                  <c:v>688</c:v>
                </c:pt>
                <c:pt idx="1851">
                  <c:v>562</c:v>
                </c:pt>
                <c:pt idx="1852">
                  <c:v>328</c:v>
                </c:pt>
                <c:pt idx="1853">
                  <c:v>328</c:v>
                </c:pt>
                <c:pt idx="1854">
                  <c:v>274</c:v>
                </c:pt>
                <c:pt idx="1855">
                  <c:v>4</c:v>
                </c:pt>
                <c:pt idx="1856">
                  <c:v>9</c:v>
                </c:pt>
                <c:pt idx="1857">
                  <c:v>630</c:v>
                </c:pt>
                <c:pt idx="1858">
                  <c:v>84</c:v>
                </c:pt>
                <c:pt idx="1859">
                  <c:v>36</c:v>
                </c:pt>
                <c:pt idx="1860">
                  <c:v>13</c:v>
                </c:pt>
                <c:pt idx="1861">
                  <c:v>691</c:v>
                </c:pt>
                <c:pt idx="1862">
                  <c:v>9</c:v>
                </c:pt>
                <c:pt idx="1863">
                  <c:v>415</c:v>
                </c:pt>
                <c:pt idx="1864">
                  <c:v>811</c:v>
                </c:pt>
                <c:pt idx="1865">
                  <c:v>30</c:v>
                </c:pt>
                <c:pt idx="1866">
                  <c:v>931</c:v>
                </c:pt>
                <c:pt idx="1867">
                  <c:v>3</c:v>
                </c:pt>
                <c:pt idx="1868">
                  <c:v>384</c:v>
                </c:pt>
                <c:pt idx="1869">
                  <c:v>91</c:v>
                </c:pt>
                <c:pt idx="1870">
                  <c:v>9</c:v>
                </c:pt>
                <c:pt idx="1871">
                  <c:v>290</c:v>
                </c:pt>
                <c:pt idx="1872">
                  <c:v>102</c:v>
                </c:pt>
                <c:pt idx="1873">
                  <c:v>14</c:v>
                </c:pt>
                <c:pt idx="1874">
                  <c:v>840</c:v>
                </c:pt>
                <c:pt idx="1875">
                  <c:v>358</c:v>
                </c:pt>
                <c:pt idx="1876">
                  <c:v>1279</c:v>
                </c:pt>
                <c:pt idx="1877">
                  <c:v>221</c:v>
                </c:pt>
                <c:pt idx="1878">
                  <c:v>39</c:v>
                </c:pt>
                <c:pt idx="1879">
                  <c:v>179</c:v>
                </c:pt>
                <c:pt idx="1880">
                  <c:v>261</c:v>
                </c:pt>
                <c:pt idx="1881">
                  <c:v>620</c:v>
                </c:pt>
                <c:pt idx="1882">
                  <c:v>5</c:v>
                </c:pt>
                <c:pt idx="1883">
                  <c:v>559</c:v>
                </c:pt>
                <c:pt idx="1884">
                  <c:v>5</c:v>
                </c:pt>
                <c:pt idx="1885">
                  <c:v>3</c:v>
                </c:pt>
                <c:pt idx="1886">
                  <c:v>0</c:v>
                </c:pt>
                <c:pt idx="1887">
                  <c:v>944</c:v>
                </c:pt>
                <c:pt idx="1888">
                  <c:v>856</c:v>
                </c:pt>
                <c:pt idx="1889">
                  <c:v>86</c:v>
                </c:pt>
                <c:pt idx="1890">
                  <c:v>53</c:v>
                </c:pt>
                <c:pt idx="1891">
                  <c:v>332</c:v>
                </c:pt>
                <c:pt idx="1892">
                  <c:v>11</c:v>
                </c:pt>
                <c:pt idx="1893">
                  <c:v>539</c:v>
                </c:pt>
                <c:pt idx="1894">
                  <c:v>365</c:v>
                </c:pt>
                <c:pt idx="1895">
                  <c:v>236</c:v>
                </c:pt>
                <c:pt idx="1896">
                  <c:v>882</c:v>
                </c:pt>
                <c:pt idx="1897">
                  <c:v>1</c:v>
                </c:pt>
                <c:pt idx="1898">
                  <c:v>0</c:v>
                </c:pt>
                <c:pt idx="1899">
                  <c:v>603</c:v>
                </c:pt>
                <c:pt idx="1900">
                  <c:v>66</c:v>
                </c:pt>
                <c:pt idx="1901">
                  <c:v>920</c:v>
                </c:pt>
                <c:pt idx="1902">
                  <c:v>153</c:v>
                </c:pt>
                <c:pt idx="1903">
                  <c:v>27</c:v>
                </c:pt>
                <c:pt idx="1904">
                  <c:v>267</c:v>
                </c:pt>
                <c:pt idx="1905">
                  <c:v>4</c:v>
                </c:pt>
                <c:pt idx="1906">
                  <c:v>14</c:v>
                </c:pt>
                <c:pt idx="1907">
                  <c:v>8</c:v>
                </c:pt>
                <c:pt idx="1908">
                  <c:v>184</c:v>
                </c:pt>
                <c:pt idx="1909">
                  <c:v>335</c:v>
                </c:pt>
                <c:pt idx="1910">
                  <c:v>357</c:v>
                </c:pt>
                <c:pt idx="1911">
                  <c:v>32</c:v>
                </c:pt>
                <c:pt idx="1912">
                  <c:v>77</c:v>
                </c:pt>
                <c:pt idx="1913">
                  <c:v>62</c:v>
                </c:pt>
                <c:pt idx="1914">
                  <c:v>1103</c:v>
                </c:pt>
                <c:pt idx="1915">
                  <c:v>708</c:v>
                </c:pt>
                <c:pt idx="1916">
                  <c:v>530</c:v>
                </c:pt>
                <c:pt idx="1917">
                  <c:v>8</c:v>
                </c:pt>
                <c:pt idx="1918">
                  <c:v>4</c:v>
                </c:pt>
                <c:pt idx="1919">
                  <c:v>189</c:v>
                </c:pt>
                <c:pt idx="1920">
                  <c:v>1</c:v>
                </c:pt>
                <c:pt idx="1921">
                  <c:v>53</c:v>
                </c:pt>
                <c:pt idx="1922">
                  <c:v>65</c:v>
                </c:pt>
                <c:pt idx="1923">
                  <c:v>62</c:v>
                </c:pt>
                <c:pt idx="1924">
                  <c:v>1449</c:v>
                </c:pt>
                <c:pt idx="1925">
                  <c:v>731</c:v>
                </c:pt>
                <c:pt idx="1926">
                  <c:v>997</c:v>
                </c:pt>
                <c:pt idx="1927">
                  <c:v>953</c:v>
                </c:pt>
                <c:pt idx="1928">
                  <c:v>104</c:v>
                </c:pt>
                <c:pt idx="1929">
                  <c:v>465</c:v>
                </c:pt>
                <c:pt idx="1930">
                  <c:v>912</c:v>
                </c:pt>
                <c:pt idx="1931">
                  <c:v>228</c:v>
                </c:pt>
                <c:pt idx="1932">
                  <c:v>866</c:v>
                </c:pt>
                <c:pt idx="1933">
                  <c:v>320</c:v>
                </c:pt>
                <c:pt idx="1934">
                  <c:v>853</c:v>
                </c:pt>
                <c:pt idx="1935">
                  <c:v>899</c:v>
                </c:pt>
                <c:pt idx="1936">
                  <c:v>22</c:v>
                </c:pt>
                <c:pt idx="1937">
                  <c:v>313</c:v>
                </c:pt>
                <c:pt idx="1938">
                  <c:v>3</c:v>
                </c:pt>
                <c:pt idx="1939">
                  <c:v>899</c:v>
                </c:pt>
                <c:pt idx="1940">
                  <c:v>159</c:v>
                </c:pt>
                <c:pt idx="1941">
                  <c:v>1</c:v>
                </c:pt>
                <c:pt idx="1942">
                  <c:v>458</c:v>
                </c:pt>
                <c:pt idx="1943">
                  <c:v>336</c:v>
                </c:pt>
                <c:pt idx="1944">
                  <c:v>135</c:v>
                </c:pt>
                <c:pt idx="1945">
                  <c:v>742</c:v>
                </c:pt>
                <c:pt idx="1946">
                  <c:v>3</c:v>
                </c:pt>
                <c:pt idx="1947">
                  <c:v>34</c:v>
                </c:pt>
                <c:pt idx="1948">
                  <c:v>68</c:v>
                </c:pt>
                <c:pt idx="1949">
                  <c:v>127</c:v>
                </c:pt>
                <c:pt idx="1950">
                  <c:v>606</c:v>
                </c:pt>
                <c:pt idx="1951">
                  <c:v>5</c:v>
                </c:pt>
                <c:pt idx="1952">
                  <c:v>187</c:v>
                </c:pt>
                <c:pt idx="1953">
                  <c:v>519</c:v>
                </c:pt>
                <c:pt idx="1954">
                  <c:v>382</c:v>
                </c:pt>
                <c:pt idx="1955">
                  <c:v>598</c:v>
                </c:pt>
                <c:pt idx="1956">
                  <c:v>368</c:v>
                </c:pt>
                <c:pt idx="1957">
                  <c:v>69</c:v>
                </c:pt>
                <c:pt idx="1958">
                  <c:v>642</c:v>
                </c:pt>
                <c:pt idx="1959">
                  <c:v>0</c:v>
                </c:pt>
                <c:pt idx="1960">
                  <c:v>162</c:v>
                </c:pt>
                <c:pt idx="1961">
                  <c:v>160</c:v>
                </c:pt>
                <c:pt idx="1962">
                  <c:v>42</c:v>
                </c:pt>
                <c:pt idx="1963">
                  <c:v>397</c:v>
                </c:pt>
                <c:pt idx="1964">
                  <c:v>38</c:v>
                </c:pt>
                <c:pt idx="1965">
                  <c:v>370</c:v>
                </c:pt>
                <c:pt idx="1966">
                  <c:v>15</c:v>
                </c:pt>
                <c:pt idx="1967">
                  <c:v>321</c:v>
                </c:pt>
                <c:pt idx="1968">
                  <c:v>349</c:v>
                </c:pt>
                <c:pt idx="1969">
                  <c:v>16</c:v>
                </c:pt>
                <c:pt idx="1970">
                  <c:v>553</c:v>
                </c:pt>
                <c:pt idx="1971">
                  <c:v>610</c:v>
                </c:pt>
                <c:pt idx="1972">
                  <c:v>5</c:v>
                </c:pt>
                <c:pt idx="1973">
                  <c:v>100</c:v>
                </c:pt>
                <c:pt idx="1974">
                  <c:v>12</c:v>
                </c:pt>
                <c:pt idx="1975">
                  <c:v>20</c:v>
                </c:pt>
                <c:pt idx="1976">
                  <c:v>3</c:v>
                </c:pt>
                <c:pt idx="1977">
                  <c:v>2</c:v>
                </c:pt>
                <c:pt idx="1978">
                  <c:v>375</c:v>
                </c:pt>
                <c:pt idx="1979">
                  <c:v>503</c:v>
                </c:pt>
                <c:pt idx="1980">
                  <c:v>724</c:v>
                </c:pt>
                <c:pt idx="1981">
                  <c:v>7</c:v>
                </c:pt>
                <c:pt idx="1982">
                  <c:v>4</c:v>
                </c:pt>
                <c:pt idx="1983">
                  <c:v>2</c:v>
                </c:pt>
                <c:pt idx="1984">
                  <c:v>3</c:v>
                </c:pt>
                <c:pt idx="1985">
                  <c:v>168</c:v>
                </c:pt>
                <c:pt idx="1986">
                  <c:v>520</c:v>
                </c:pt>
                <c:pt idx="1987">
                  <c:v>1073</c:v>
                </c:pt>
                <c:pt idx="1988">
                  <c:v>1001</c:v>
                </c:pt>
                <c:pt idx="1989">
                  <c:v>238</c:v>
                </c:pt>
                <c:pt idx="1990">
                  <c:v>395</c:v>
                </c:pt>
                <c:pt idx="1991">
                  <c:v>4</c:v>
                </c:pt>
                <c:pt idx="1992">
                  <c:v>116</c:v>
                </c:pt>
                <c:pt idx="1993">
                  <c:v>301</c:v>
                </c:pt>
                <c:pt idx="1994">
                  <c:v>620</c:v>
                </c:pt>
                <c:pt idx="1995">
                  <c:v>482</c:v>
                </c:pt>
                <c:pt idx="1996">
                  <c:v>1302</c:v>
                </c:pt>
                <c:pt idx="1997">
                  <c:v>1308</c:v>
                </c:pt>
                <c:pt idx="1998">
                  <c:v>7</c:v>
                </c:pt>
                <c:pt idx="1999">
                  <c:v>372</c:v>
                </c:pt>
                <c:pt idx="2000">
                  <c:v>297</c:v>
                </c:pt>
                <c:pt idx="2001">
                  <c:v>25</c:v>
                </c:pt>
                <c:pt idx="2002">
                  <c:v>464</c:v>
                </c:pt>
                <c:pt idx="2003">
                  <c:v>317</c:v>
                </c:pt>
                <c:pt idx="2004">
                  <c:v>215</c:v>
                </c:pt>
                <c:pt idx="2005">
                  <c:v>89</c:v>
                </c:pt>
                <c:pt idx="2006">
                  <c:v>440</c:v>
                </c:pt>
                <c:pt idx="2007">
                  <c:v>31</c:v>
                </c:pt>
                <c:pt idx="2008">
                  <c:v>712</c:v>
                </c:pt>
                <c:pt idx="2009">
                  <c:v>1017</c:v>
                </c:pt>
                <c:pt idx="2010">
                  <c:v>456</c:v>
                </c:pt>
                <c:pt idx="2011">
                  <c:v>18</c:v>
                </c:pt>
                <c:pt idx="2012">
                  <c:v>159</c:v>
                </c:pt>
                <c:pt idx="2013">
                  <c:v>531</c:v>
                </c:pt>
                <c:pt idx="2014">
                  <c:v>212</c:v>
                </c:pt>
                <c:pt idx="2015">
                  <c:v>11</c:v>
                </c:pt>
                <c:pt idx="2016">
                  <c:v>5</c:v>
                </c:pt>
                <c:pt idx="2017">
                  <c:v>65</c:v>
                </c:pt>
                <c:pt idx="2018">
                  <c:v>6</c:v>
                </c:pt>
                <c:pt idx="2019">
                  <c:v>174</c:v>
                </c:pt>
                <c:pt idx="2020">
                  <c:v>16</c:v>
                </c:pt>
                <c:pt idx="2021">
                  <c:v>997</c:v>
                </c:pt>
                <c:pt idx="2022">
                  <c:v>0</c:v>
                </c:pt>
                <c:pt idx="2023">
                  <c:v>56</c:v>
                </c:pt>
                <c:pt idx="2024">
                  <c:v>160</c:v>
                </c:pt>
                <c:pt idx="2025">
                  <c:v>1</c:v>
                </c:pt>
                <c:pt idx="2026">
                  <c:v>27</c:v>
                </c:pt>
                <c:pt idx="2027">
                  <c:v>202</c:v>
                </c:pt>
                <c:pt idx="2028">
                  <c:v>8</c:v>
                </c:pt>
                <c:pt idx="2029">
                  <c:v>1</c:v>
                </c:pt>
                <c:pt idx="2030">
                  <c:v>11</c:v>
                </c:pt>
                <c:pt idx="2031">
                  <c:v>36</c:v>
                </c:pt>
                <c:pt idx="2032">
                  <c:v>180</c:v>
                </c:pt>
                <c:pt idx="2033">
                  <c:v>318</c:v>
                </c:pt>
                <c:pt idx="2034">
                  <c:v>389</c:v>
                </c:pt>
                <c:pt idx="2035">
                  <c:v>6</c:v>
                </c:pt>
                <c:pt idx="2036">
                  <c:v>369</c:v>
                </c:pt>
                <c:pt idx="2037">
                  <c:v>16</c:v>
                </c:pt>
                <c:pt idx="2038">
                  <c:v>159</c:v>
                </c:pt>
                <c:pt idx="2039">
                  <c:v>847</c:v>
                </c:pt>
                <c:pt idx="2040">
                  <c:v>1090</c:v>
                </c:pt>
                <c:pt idx="2041">
                  <c:v>205</c:v>
                </c:pt>
                <c:pt idx="2042">
                  <c:v>161</c:v>
                </c:pt>
                <c:pt idx="2043">
                  <c:v>75</c:v>
                </c:pt>
                <c:pt idx="2044">
                  <c:v>68</c:v>
                </c:pt>
                <c:pt idx="2045">
                  <c:v>605</c:v>
                </c:pt>
                <c:pt idx="2046">
                  <c:v>33</c:v>
                </c:pt>
                <c:pt idx="2047">
                  <c:v>50</c:v>
                </c:pt>
                <c:pt idx="2048">
                  <c:v>29</c:v>
                </c:pt>
                <c:pt idx="2049">
                  <c:v>0</c:v>
                </c:pt>
                <c:pt idx="2050">
                  <c:v>170</c:v>
                </c:pt>
                <c:pt idx="2051">
                  <c:v>327</c:v>
                </c:pt>
                <c:pt idx="2052">
                  <c:v>40</c:v>
                </c:pt>
                <c:pt idx="2053">
                  <c:v>14</c:v>
                </c:pt>
                <c:pt idx="2054">
                  <c:v>295</c:v>
                </c:pt>
                <c:pt idx="2055">
                  <c:v>6</c:v>
                </c:pt>
                <c:pt idx="2056">
                  <c:v>675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25</c:v>
                </c:pt>
                <c:pt idx="2061">
                  <c:v>2</c:v>
                </c:pt>
                <c:pt idx="2062">
                  <c:v>274</c:v>
                </c:pt>
                <c:pt idx="2063">
                  <c:v>95</c:v>
                </c:pt>
                <c:pt idx="2064">
                  <c:v>265</c:v>
                </c:pt>
                <c:pt idx="2065">
                  <c:v>1126</c:v>
                </c:pt>
                <c:pt idx="2066">
                  <c:v>2</c:v>
                </c:pt>
                <c:pt idx="2067">
                  <c:v>184</c:v>
                </c:pt>
                <c:pt idx="2068">
                  <c:v>172</c:v>
                </c:pt>
                <c:pt idx="2069">
                  <c:v>9</c:v>
                </c:pt>
                <c:pt idx="2070">
                  <c:v>24</c:v>
                </c:pt>
                <c:pt idx="2071">
                  <c:v>519</c:v>
                </c:pt>
                <c:pt idx="2072">
                  <c:v>40</c:v>
                </c:pt>
                <c:pt idx="2073">
                  <c:v>158</c:v>
                </c:pt>
                <c:pt idx="2074">
                  <c:v>187</c:v>
                </c:pt>
                <c:pt idx="2075">
                  <c:v>134</c:v>
                </c:pt>
                <c:pt idx="2076">
                  <c:v>71</c:v>
                </c:pt>
                <c:pt idx="2077">
                  <c:v>483</c:v>
                </c:pt>
                <c:pt idx="2078">
                  <c:v>749</c:v>
                </c:pt>
                <c:pt idx="2079">
                  <c:v>476</c:v>
                </c:pt>
                <c:pt idx="2080">
                  <c:v>693</c:v>
                </c:pt>
                <c:pt idx="2081">
                  <c:v>100</c:v>
                </c:pt>
                <c:pt idx="2082">
                  <c:v>2</c:v>
                </c:pt>
                <c:pt idx="2083">
                  <c:v>19</c:v>
                </c:pt>
                <c:pt idx="2084">
                  <c:v>741</c:v>
                </c:pt>
                <c:pt idx="2085">
                  <c:v>691</c:v>
                </c:pt>
                <c:pt idx="2086">
                  <c:v>51</c:v>
                </c:pt>
                <c:pt idx="2087">
                  <c:v>438</c:v>
                </c:pt>
                <c:pt idx="2088">
                  <c:v>63</c:v>
                </c:pt>
                <c:pt idx="2089">
                  <c:v>386</c:v>
                </c:pt>
                <c:pt idx="2090">
                  <c:v>10</c:v>
                </c:pt>
                <c:pt idx="2091">
                  <c:v>431</c:v>
                </c:pt>
                <c:pt idx="2092">
                  <c:v>26</c:v>
                </c:pt>
                <c:pt idx="2093">
                  <c:v>29</c:v>
                </c:pt>
                <c:pt idx="2094">
                  <c:v>283</c:v>
                </c:pt>
                <c:pt idx="2095">
                  <c:v>70</c:v>
                </c:pt>
                <c:pt idx="2096">
                  <c:v>173</c:v>
                </c:pt>
                <c:pt idx="2097">
                  <c:v>16</c:v>
                </c:pt>
                <c:pt idx="2098">
                  <c:v>620</c:v>
                </c:pt>
                <c:pt idx="2099">
                  <c:v>125</c:v>
                </c:pt>
                <c:pt idx="2100">
                  <c:v>281</c:v>
                </c:pt>
                <c:pt idx="2101">
                  <c:v>180</c:v>
                </c:pt>
                <c:pt idx="2102">
                  <c:v>225</c:v>
                </c:pt>
                <c:pt idx="2103">
                  <c:v>794</c:v>
                </c:pt>
                <c:pt idx="2104">
                  <c:v>63</c:v>
                </c:pt>
                <c:pt idx="2105">
                  <c:v>2</c:v>
                </c:pt>
                <c:pt idx="2106">
                  <c:v>12</c:v>
                </c:pt>
                <c:pt idx="2107">
                  <c:v>29</c:v>
                </c:pt>
                <c:pt idx="2108">
                  <c:v>71</c:v>
                </c:pt>
                <c:pt idx="2109">
                  <c:v>26</c:v>
                </c:pt>
                <c:pt idx="2110">
                  <c:v>8</c:v>
                </c:pt>
                <c:pt idx="2111">
                  <c:v>770</c:v>
                </c:pt>
                <c:pt idx="2112">
                  <c:v>28</c:v>
                </c:pt>
                <c:pt idx="2113">
                  <c:v>25</c:v>
                </c:pt>
                <c:pt idx="2114">
                  <c:v>90</c:v>
                </c:pt>
                <c:pt idx="2115">
                  <c:v>24</c:v>
                </c:pt>
                <c:pt idx="2116">
                  <c:v>87</c:v>
                </c:pt>
                <c:pt idx="2117">
                  <c:v>6</c:v>
                </c:pt>
                <c:pt idx="2118">
                  <c:v>10</c:v>
                </c:pt>
                <c:pt idx="2119">
                  <c:v>124</c:v>
                </c:pt>
                <c:pt idx="2120">
                  <c:v>398</c:v>
                </c:pt>
                <c:pt idx="2121">
                  <c:v>240</c:v>
                </c:pt>
                <c:pt idx="2122">
                  <c:v>2</c:v>
                </c:pt>
                <c:pt idx="2123">
                  <c:v>349</c:v>
                </c:pt>
                <c:pt idx="2124">
                  <c:v>400</c:v>
                </c:pt>
                <c:pt idx="2125">
                  <c:v>277</c:v>
                </c:pt>
                <c:pt idx="2126">
                  <c:v>760</c:v>
                </c:pt>
                <c:pt idx="2127">
                  <c:v>909</c:v>
                </c:pt>
                <c:pt idx="2128">
                  <c:v>145</c:v>
                </c:pt>
                <c:pt idx="2129">
                  <c:v>653</c:v>
                </c:pt>
                <c:pt idx="2130">
                  <c:v>45</c:v>
                </c:pt>
                <c:pt idx="2131">
                  <c:v>129</c:v>
                </c:pt>
                <c:pt idx="2132">
                  <c:v>15</c:v>
                </c:pt>
                <c:pt idx="2133">
                  <c:v>11</c:v>
                </c:pt>
                <c:pt idx="2134">
                  <c:v>46</c:v>
                </c:pt>
                <c:pt idx="2135">
                  <c:v>713</c:v>
                </c:pt>
                <c:pt idx="2136">
                  <c:v>185</c:v>
                </c:pt>
                <c:pt idx="2137">
                  <c:v>57</c:v>
                </c:pt>
                <c:pt idx="2138">
                  <c:v>404</c:v>
                </c:pt>
                <c:pt idx="2139">
                  <c:v>10</c:v>
                </c:pt>
                <c:pt idx="2140">
                  <c:v>5</c:v>
                </c:pt>
                <c:pt idx="2141">
                  <c:v>217</c:v>
                </c:pt>
                <c:pt idx="2142">
                  <c:v>293</c:v>
                </c:pt>
                <c:pt idx="2143">
                  <c:v>1181</c:v>
                </c:pt>
                <c:pt idx="2144">
                  <c:v>14</c:v>
                </c:pt>
                <c:pt idx="2145">
                  <c:v>522</c:v>
                </c:pt>
                <c:pt idx="2146">
                  <c:v>40</c:v>
                </c:pt>
                <c:pt idx="2147">
                  <c:v>172</c:v>
                </c:pt>
                <c:pt idx="2148">
                  <c:v>532</c:v>
                </c:pt>
                <c:pt idx="2149">
                  <c:v>73</c:v>
                </c:pt>
                <c:pt idx="2150">
                  <c:v>6</c:v>
                </c:pt>
                <c:pt idx="2151">
                  <c:v>4</c:v>
                </c:pt>
                <c:pt idx="2152">
                  <c:v>397</c:v>
                </c:pt>
                <c:pt idx="2153">
                  <c:v>760</c:v>
                </c:pt>
                <c:pt idx="2154">
                  <c:v>247</c:v>
                </c:pt>
                <c:pt idx="2155">
                  <c:v>15</c:v>
                </c:pt>
                <c:pt idx="2156">
                  <c:v>24</c:v>
                </c:pt>
                <c:pt idx="2157">
                  <c:v>42</c:v>
                </c:pt>
                <c:pt idx="2158">
                  <c:v>9</c:v>
                </c:pt>
                <c:pt idx="2159">
                  <c:v>19</c:v>
                </c:pt>
                <c:pt idx="2160">
                  <c:v>47</c:v>
                </c:pt>
                <c:pt idx="2161">
                  <c:v>37</c:v>
                </c:pt>
                <c:pt idx="2162">
                  <c:v>303</c:v>
                </c:pt>
                <c:pt idx="2163">
                  <c:v>182</c:v>
                </c:pt>
                <c:pt idx="2164">
                  <c:v>6</c:v>
                </c:pt>
                <c:pt idx="2165">
                  <c:v>88</c:v>
                </c:pt>
                <c:pt idx="2166">
                  <c:v>288</c:v>
                </c:pt>
                <c:pt idx="2167">
                  <c:v>790</c:v>
                </c:pt>
                <c:pt idx="2168">
                  <c:v>2</c:v>
                </c:pt>
                <c:pt idx="2169">
                  <c:v>6</c:v>
                </c:pt>
                <c:pt idx="2170">
                  <c:v>226</c:v>
                </c:pt>
                <c:pt idx="2171">
                  <c:v>327</c:v>
                </c:pt>
                <c:pt idx="2172">
                  <c:v>29</c:v>
                </c:pt>
                <c:pt idx="2173">
                  <c:v>234</c:v>
                </c:pt>
                <c:pt idx="2174">
                  <c:v>31</c:v>
                </c:pt>
                <c:pt idx="2175">
                  <c:v>355</c:v>
                </c:pt>
                <c:pt idx="2176">
                  <c:v>179</c:v>
                </c:pt>
                <c:pt idx="2177">
                  <c:v>344</c:v>
                </c:pt>
                <c:pt idx="2178">
                  <c:v>709</c:v>
                </c:pt>
                <c:pt idx="2179">
                  <c:v>1103</c:v>
                </c:pt>
                <c:pt idx="2180">
                  <c:v>407</c:v>
                </c:pt>
                <c:pt idx="2181">
                  <c:v>273</c:v>
                </c:pt>
                <c:pt idx="2182">
                  <c:v>757</c:v>
                </c:pt>
                <c:pt idx="2183">
                  <c:v>194</c:v>
                </c:pt>
                <c:pt idx="2184">
                  <c:v>269</c:v>
                </c:pt>
                <c:pt idx="2185">
                  <c:v>992</c:v>
                </c:pt>
                <c:pt idx="2186">
                  <c:v>3</c:v>
                </c:pt>
                <c:pt idx="2187">
                  <c:v>4</c:v>
                </c:pt>
                <c:pt idx="2188">
                  <c:v>255</c:v>
                </c:pt>
                <c:pt idx="2189">
                  <c:v>315</c:v>
                </c:pt>
                <c:pt idx="2190">
                  <c:v>597</c:v>
                </c:pt>
                <c:pt idx="2191">
                  <c:v>1092</c:v>
                </c:pt>
                <c:pt idx="2192">
                  <c:v>279</c:v>
                </c:pt>
                <c:pt idx="2193">
                  <c:v>416</c:v>
                </c:pt>
                <c:pt idx="2194">
                  <c:v>983</c:v>
                </c:pt>
                <c:pt idx="2195">
                  <c:v>33</c:v>
                </c:pt>
                <c:pt idx="2196">
                  <c:v>266</c:v>
                </c:pt>
                <c:pt idx="2197">
                  <c:v>173</c:v>
                </c:pt>
                <c:pt idx="2198">
                  <c:v>625</c:v>
                </c:pt>
                <c:pt idx="2199">
                  <c:v>434</c:v>
                </c:pt>
                <c:pt idx="2200">
                  <c:v>304</c:v>
                </c:pt>
                <c:pt idx="2201">
                  <c:v>454</c:v>
                </c:pt>
                <c:pt idx="2202">
                  <c:v>650</c:v>
                </c:pt>
                <c:pt idx="2203">
                  <c:v>16</c:v>
                </c:pt>
                <c:pt idx="2204">
                  <c:v>2</c:v>
                </c:pt>
                <c:pt idx="2205">
                  <c:v>8</c:v>
                </c:pt>
                <c:pt idx="2206">
                  <c:v>26</c:v>
                </c:pt>
                <c:pt idx="2207">
                  <c:v>19</c:v>
                </c:pt>
                <c:pt idx="2208">
                  <c:v>336</c:v>
                </c:pt>
                <c:pt idx="2209">
                  <c:v>65</c:v>
                </c:pt>
                <c:pt idx="2210">
                  <c:v>9</c:v>
                </c:pt>
                <c:pt idx="2211">
                  <c:v>26</c:v>
                </c:pt>
                <c:pt idx="2212">
                  <c:v>82</c:v>
                </c:pt>
                <c:pt idx="2213">
                  <c:v>492</c:v>
                </c:pt>
                <c:pt idx="2214">
                  <c:v>546</c:v>
                </c:pt>
                <c:pt idx="2215">
                  <c:v>450</c:v>
                </c:pt>
                <c:pt idx="2216">
                  <c:v>494</c:v>
                </c:pt>
                <c:pt idx="2217">
                  <c:v>183</c:v>
                </c:pt>
                <c:pt idx="2218">
                  <c:v>738</c:v>
                </c:pt>
                <c:pt idx="2219">
                  <c:v>1</c:v>
                </c:pt>
                <c:pt idx="2220">
                  <c:v>1396</c:v>
                </c:pt>
                <c:pt idx="2221">
                  <c:v>7</c:v>
                </c:pt>
                <c:pt idx="2222">
                  <c:v>12</c:v>
                </c:pt>
                <c:pt idx="2223">
                  <c:v>99</c:v>
                </c:pt>
                <c:pt idx="2224">
                  <c:v>51</c:v>
                </c:pt>
                <c:pt idx="2225">
                  <c:v>412</c:v>
                </c:pt>
                <c:pt idx="2226">
                  <c:v>2</c:v>
                </c:pt>
                <c:pt idx="2227">
                  <c:v>736</c:v>
                </c:pt>
                <c:pt idx="2228">
                  <c:v>25</c:v>
                </c:pt>
                <c:pt idx="2229">
                  <c:v>2</c:v>
                </c:pt>
                <c:pt idx="2230">
                  <c:v>322</c:v>
                </c:pt>
                <c:pt idx="2231">
                  <c:v>2</c:v>
                </c:pt>
                <c:pt idx="2232">
                  <c:v>229</c:v>
                </c:pt>
                <c:pt idx="2233">
                  <c:v>292</c:v>
                </c:pt>
                <c:pt idx="2234">
                  <c:v>376</c:v>
                </c:pt>
                <c:pt idx="2235">
                  <c:v>15</c:v>
                </c:pt>
                <c:pt idx="2236">
                  <c:v>2</c:v>
                </c:pt>
                <c:pt idx="2237">
                  <c:v>2</c:v>
                </c:pt>
                <c:pt idx="2238">
                  <c:v>15</c:v>
                </c:pt>
                <c:pt idx="2239">
                  <c:v>37</c:v>
                </c:pt>
              </c:numCache>
            </c:numRef>
          </c:xVal>
          <c:yVal>
            <c:numRef>
              <c:f>'Product Purchased'!$E$2:$E$2242</c:f>
              <c:numCache>
                <c:formatCode>"$"#,##0</c:formatCode>
                <c:ptCount val="2241"/>
                <c:pt idx="0" formatCode="General">
                  <c:v>0</c:v>
                </c:pt>
                <c:pt idx="1">
                  <c:v>254</c:v>
                </c:pt>
                <c:pt idx="2">
                  <c:v>7</c:v>
                </c:pt>
                <c:pt idx="3">
                  <c:v>0</c:v>
                </c:pt>
                <c:pt idx="4">
                  <c:v>0</c:v>
                </c:pt>
                <c:pt idx="5">
                  <c:v>12</c:v>
                </c:pt>
                <c:pt idx="6">
                  <c:v>29</c:v>
                </c:pt>
                <c:pt idx="7">
                  <c:v>15</c:v>
                </c:pt>
                <c:pt idx="8">
                  <c:v>0</c:v>
                </c:pt>
                <c:pt idx="9">
                  <c:v>33</c:v>
                </c:pt>
                <c:pt idx="10">
                  <c:v>16</c:v>
                </c:pt>
                <c:pt idx="11">
                  <c:v>0</c:v>
                </c:pt>
                <c:pt idx="12">
                  <c:v>4</c:v>
                </c:pt>
                <c:pt idx="13">
                  <c:v>7</c:v>
                </c:pt>
                <c:pt idx="14">
                  <c:v>0</c:v>
                </c:pt>
                <c:pt idx="15">
                  <c:v>0</c:v>
                </c:pt>
                <c:pt idx="16">
                  <c:v>179</c:v>
                </c:pt>
                <c:pt idx="17">
                  <c:v>0</c:v>
                </c:pt>
                <c:pt idx="18">
                  <c:v>26</c:v>
                </c:pt>
                <c:pt idx="19">
                  <c:v>6</c:v>
                </c:pt>
                <c:pt idx="20">
                  <c:v>19</c:v>
                </c:pt>
                <c:pt idx="21">
                  <c:v>3</c:v>
                </c:pt>
                <c:pt idx="22">
                  <c:v>25</c:v>
                </c:pt>
                <c:pt idx="23">
                  <c:v>23</c:v>
                </c:pt>
                <c:pt idx="24">
                  <c:v>3</c:v>
                </c:pt>
                <c:pt idx="25">
                  <c:v>119</c:v>
                </c:pt>
                <c:pt idx="26">
                  <c:v>17</c:v>
                </c:pt>
                <c:pt idx="27">
                  <c:v>4</c:v>
                </c:pt>
                <c:pt idx="28">
                  <c:v>98</c:v>
                </c:pt>
                <c:pt idx="29">
                  <c:v>3</c:v>
                </c:pt>
                <c:pt idx="30">
                  <c:v>52</c:v>
                </c:pt>
                <c:pt idx="31">
                  <c:v>33</c:v>
                </c:pt>
                <c:pt idx="32">
                  <c:v>110</c:v>
                </c:pt>
                <c:pt idx="33">
                  <c:v>0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12</c:v>
                </c:pt>
                <c:pt idx="38">
                  <c:v>149</c:v>
                </c:pt>
                <c:pt idx="39">
                  <c:v>80</c:v>
                </c:pt>
                <c:pt idx="40">
                  <c:v>0</c:v>
                </c:pt>
                <c:pt idx="41">
                  <c:v>210</c:v>
                </c:pt>
                <c:pt idx="42">
                  <c:v>4</c:v>
                </c:pt>
                <c:pt idx="43">
                  <c:v>0</c:v>
                </c:pt>
                <c:pt idx="44">
                  <c:v>32</c:v>
                </c:pt>
                <c:pt idx="45">
                  <c:v>4</c:v>
                </c:pt>
                <c:pt idx="46">
                  <c:v>29</c:v>
                </c:pt>
                <c:pt idx="47">
                  <c:v>149</c:v>
                </c:pt>
                <c:pt idx="48">
                  <c:v>75</c:v>
                </c:pt>
                <c:pt idx="49">
                  <c:v>20</c:v>
                </c:pt>
                <c:pt idx="50">
                  <c:v>21</c:v>
                </c:pt>
                <c:pt idx="51">
                  <c:v>71</c:v>
                </c:pt>
                <c:pt idx="52">
                  <c:v>6</c:v>
                </c:pt>
                <c:pt idx="53">
                  <c:v>0</c:v>
                </c:pt>
                <c:pt idx="54">
                  <c:v>47</c:v>
                </c:pt>
                <c:pt idx="55">
                  <c:v>2</c:v>
                </c:pt>
                <c:pt idx="56">
                  <c:v>0</c:v>
                </c:pt>
                <c:pt idx="57">
                  <c:v>6</c:v>
                </c:pt>
                <c:pt idx="58">
                  <c:v>0</c:v>
                </c:pt>
                <c:pt idx="59">
                  <c:v>2</c:v>
                </c:pt>
                <c:pt idx="60">
                  <c:v>0</c:v>
                </c:pt>
                <c:pt idx="61">
                  <c:v>162</c:v>
                </c:pt>
                <c:pt idx="62">
                  <c:v>146</c:v>
                </c:pt>
                <c:pt idx="63">
                  <c:v>4</c:v>
                </c:pt>
                <c:pt idx="64">
                  <c:v>13</c:v>
                </c:pt>
                <c:pt idx="65">
                  <c:v>36</c:v>
                </c:pt>
                <c:pt idx="66">
                  <c:v>186</c:v>
                </c:pt>
                <c:pt idx="67">
                  <c:v>0</c:v>
                </c:pt>
                <c:pt idx="68">
                  <c:v>8</c:v>
                </c:pt>
                <c:pt idx="69">
                  <c:v>0</c:v>
                </c:pt>
                <c:pt idx="70">
                  <c:v>6</c:v>
                </c:pt>
                <c:pt idx="71">
                  <c:v>0</c:v>
                </c:pt>
                <c:pt idx="72">
                  <c:v>13</c:v>
                </c:pt>
                <c:pt idx="73">
                  <c:v>6</c:v>
                </c:pt>
                <c:pt idx="74">
                  <c:v>2</c:v>
                </c:pt>
                <c:pt idx="75">
                  <c:v>123</c:v>
                </c:pt>
                <c:pt idx="76">
                  <c:v>10</c:v>
                </c:pt>
                <c:pt idx="77">
                  <c:v>86</c:v>
                </c:pt>
                <c:pt idx="78">
                  <c:v>51</c:v>
                </c:pt>
                <c:pt idx="79">
                  <c:v>42</c:v>
                </c:pt>
                <c:pt idx="80">
                  <c:v>11</c:v>
                </c:pt>
                <c:pt idx="81">
                  <c:v>4</c:v>
                </c:pt>
                <c:pt idx="82">
                  <c:v>84</c:v>
                </c:pt>
                <c:pt idx="83">
                  <c:v>0</c:v>
                </c:pt>
                <c:pt idx="84">
                  <c:v>164</c:v>
                </c:pt>
                <c:pt idx="85">
                  <c:v>102</c:v>
                </c:pt>
                <c:pt idx="86">
                  <c:v>17</c:v>
                </c:pt>
                <c:pt idx="87">
                  <c:v>2</c:v>
                </c:pt>
                <c:pt idx="88">
                  <c:v>0</c:v>
                </c:pt>
                <c:pt idx="89">
                  <c:v>42</c:v>
                </c:pt>
                <c:pt idx="90">
                  <c:v>2</c:v>
                </c:pt>
                <c:pt idx="91">
                  <c:v>4</c:v>
                </c:pt>
                <c:pt idx="92">
                  <c:v>67</c:v>
                </c:pt>
                <c:pt idx="93">
                  <c:v>91</c:v>
                </c:pt>
                <c:pt idx="94">
                  <c:v>80</c:v>
                </c:pt>
                <c:pt idx="95">
                  <c:v>45</c:v>
                </c:pt>
                <c:pt idx="96">
                  <c:v>4</c:v>
                </c:pt>
                <c:pt idx="97">
                  <c:v>2</c:v>
                </c:pt>
                <c:pt idx="98">
                  <c:v>40</c:v>
                </c:pt>
                <c:pt idx="99">
                  <c:v>3</c:v>
                </c:pt>
                <c:pt idx="100">
                  <c:v>6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149</c:v>
                </c:pt>
                <c:pt idx="105">
                  <c:v>76</c:v>
                </c:pt>
                <c:pt idx="106">
                  <c:v>27</c:v>
                </c:pt>
                <c:pt idx="107">
                  <c:v>16</c:v>
                </c:pt>
                <c:pt idx="108">
                  <c:v>138</c:v>
                </c:pt>
                <c:pt idx="109">
                  <c:v>85</c:v>
                </c:pt>
                <c:pt idx="110">
                  <c:v>11</c:v>
                </c:pt>
                <c:pt idx="111">
                  <c:v>120</c:v>
                </c:pt>
                <c:pt idx="112">
                  <c:v>3</c:v>
                </c:pt>
                <c:pt idx="113">
                  <c:v>0</c:v>
                </c:pt>
                <c:pt idx="114">
                  <c:v>216</c:v>
                </c:pt>
                <c:pt idx="115">
                  <c:v>46</c:v>
                </c:pt>
                <c:pt idx="116">
                  <c:v>2</c:v>
                </c:pt>
                <c:pt idx="117">
                  <c:v>32</c:v>
                </c:pt>
                <c:pt idx="118">
                  <c:v>6</c:v>
                </c:pt>
                <c:pt idx="119">
                  <c:v>38</c:v>
                </c:pt>
                <c:pt idx="120">
                  <c:v>69</c:v>
                </c:pt>
                <c:pt idx="121">
                  <c:v>7</c:v>
                </c:pt>
                <c:pt idx="122">
                  <c:v>0</c:v>
                </c:pt>
                <c:pt idx="123">
                  <c:v>7</c:v>
                </c:pt>
                <c:pt idx="124">
                  <c:v>138</c:v>
                </c:pt>
                <c:pt idx="125">
                  <c:v>0</c:v>
                </c:pt>
                <c:pt idx="126">
                  <c:v>20</c:v>
                </c:pt>
                <c:pt idx="127">
                  <c:v>8</c:v>
                </c:pt>
                <c:pt idx="128">
                  <c:v>7</c:v>
                </c:pt>
                <c:pt idx="129">
                  <c:v>0</c:v>
                </c:pt>
                <c:pt idx="130">
                  <c:v>0</c:v>
                </c:pt>
                <c:pt idx="131">
                  <c:v>25</c:v>
                </c:pt>
                <c:pt idx="132">
                  <c:v>85</c:v>
                </c:pt>
                <c:pt idx="133">
                  <c:v>97</c:v>
                </c:pt>
                <c:pt idx="134">
                  <c:v>0</c:v>
                </c:pt>
                <c:pt idx="135">
                  <c:v>67</c:v>
                </c:pt>
                <c:pt idx="136">
                  <c:v>63</c:v>
                </c:pt>
                <c:pt idx="137">
                  <c:v>3</c:v>
                </c:pt>
                <c:pt idx="138">
                  <c:v>112</c:v>
                </c:pt>
                <c:pt idx="139">
                  <c:v>24</c:v>
                </c:pt>
                <c:pt idx="140">
                  <c:v>2</c:v>
                </c:pt>
                <c:pt idx="141">
                  <c:v>110</c:v>
                </c:pt>
                <c:pt idx="142">
                  <c:v>258</c:v>
                </c:pt>
                <c:pt idx="143">
                  <c:v>4</c:v>
                </c:pt>
                <c:pt idx="144">
                  <c:v>12</c:v>
                </c:pt>
                <c:pt idx="145">
                  <c:v>3</c:v>
                </c:pt>
                <c:pt idx="146">
                  <c:v>46</c:v>
                </c:pt>
                <c:pt idx="147">
                  <c:v>8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168</c:v>
                </c:pt>
                <c:pt idx="152">
                  <c:v>50</c:v>
                </c:pt>
                <c:pt idx="153">
                  <c:v>52</c:v>
                </c:pt>
                <c:pt idx="154">
                  <c:v>42</c:v>
                </c:pt>
                <c:pt idx="155">
                  <c:v>10</c:v>
                </c:pt>
                <c:pt idx="156">
                  <c:v>0</c:v>
                </c:pt>
                <c:pt idx="157">
                  <c:v>13</c:v>
                </c:pt>
                <c:pt idx="158">
                  <c:v>6</c:v>
                </c:pt>
                <c:pt idx="159">
                  <c:v>60</c:v>
                </c:pt>
                <c:pt idx="160">
                  <c:v>39</c:v>
                </c:pt>
                <c:pt idx="161">
                  <c:v>84</c:v>
                </c:pt>
                <c:pt idx="162">
                  <c:v>21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8</c:v>
                </c:pt>
                <c:pt idx="167">
                  <c:v>2</c:v>
                </c:pt>
                <c:pt idx="168">
                  <c:v>0</c:v>
                </c:pt>
                <c:pt idx="169">
                  <c:v>3</c:v>
                </c:pt>
                <c:pt idx="170">
                  <c:v>4</c:v>
                </c:pt>
                <c:pt idx="171">
                  <c:v>6</c:v>
                </c:pt>
                <c:pt idx="172">
                  <c:v>4</c:v>
                </c:pt>
                <c:pt idx="173">
                  <c:v>2</c:v>
                </c:pt>
                <c:pt idx="174">
                  <c:v>3</c:v>
                </c:pt>
                <c:pt idx="175">
                  <c:v>4</c:v>
                </c:pt>
                <c:pt idx="176">
                  <c:v>2</c:v>
                </c:pt>
                <c:pt idx="177">
                  <c:v>15</c:v>
                </c:pt>
                <c:pt idx="178">
                  <c:v>20</c:v>
                </c:pt>
                <c:pt idx="179">
                  <c:v>8</c:v>
                </c:pt>
                <c:pt idx="180">
                  <c:v>3</c:v>
                </c:pt>
                <c:pt idx="181">
                  <c:v>21</c:v>
                </c:pt>
                <c:pt idx="182">
                  <c:v>6</c:v>
                </c:pt>
                <c:pt idx="183">
                  <c:v>34</c:v>
                </c:pt>
                <c:pt idx="184">
                  <c:v>6</c:v>
                </c:pt>
                <c:pt idx="185">
                  <c:v>13</c:v>
                </c:pt>
                <c:pt idx="186">
                  <c:v>50</c:v>
                </c:pt>
                <c:pt idx="187">
                  <c:v>17</c:v>
                </c:pt>
                <c:pt idx="188">
                  <c:v>19</c:v>
                </c:pt>
                <c:pt idx="189">
                  <c:v>16</c:v>
                </c:pt>
                <c:pt idx="190">
                  <c:v>8</c:v>
                </c:pt>
                <c:pt idx="191">
                  <c:v>50</c:v>
                </c:pt>
                <c:pt idx="192">
                  <c:v>19</c:v>
                </c:pt>
                <c:pt idx="193">
                  <c:v>28</c:v>
                </c:pt>
                <c:pt idx="194">
                  <c:v>147</c:v>
                </c:pt>
                <c:pt idx="195">
                  <c:v>29</c:v>
                </c:pt>
                <c:pt idx="196">
                  <c:v>36</c:v>
                </c:pt>
                <c:pt idx="197">
                  <c:v>11</c:v>
                </c:pt>
                <c:pt idx="198">
                  <c:v>3</c:v>
                </c:pt>
                <c:pt idx="199">
                  <c:v>37</c:v>
                </c:pt>
                <c:pt idx="200">
                  <c:v>2</c:v>
                </c:pt>
                <c:pt idx="201">
                  <c:v>110</c:v>
                </c:pt>
                <c:pt idx="202">
                  <c:v>0</c:v>
                </c:pt>
                <c:pt idx="203">
                  <c:v>0</c:v>
                </c:pt>
                <c:pt idx="204">
                  <c:v>29</c:v>
                </c:pt>
                <c:pt idx="205">
                  <c:v>4</c:v>
                </c:pt>
                <c:pt idx="206">
                  <c:v>21</c:v>
                </c:pt>
                <c:pt idx="207">
                  <c:v>30</c:v>
                </c:pt>
                <c:pt idx="208">
                  <c:v>8</c:v>
                </c:pt>
                <c:pt idx="209">
                  <c:v>4</c:v>
                </c:pt>
                <c:pt idx="210">
                  <c:v>62</c:v>
                </c:pt>
                <c:pt idx="211">
                  <c:v>2</c:v>
                </c:pt>
                <c:pt idx="212">
                  <c:v>0</c:v>
                </c:pt>
                <c:pt idx="213">
                  <c:v>193</c:v>
                </c:pt>
                <c:pt idx="214">
                  <c:v>69</c:v>
                </c:pt>
                <c:pt idx="215">
                  <c:v>0</c:v>
                </c:pt>
                <c:pt idx="216">
                  <c:v>237</c:v>
                </c:pt>
                <c:pt idx="217">
                  <c:v>0</c:v>
                </c:pt>
                <c:pt idx="218">
                  <c:v>12</c:v>
                </c:pt>
                <c:pt idx="219">
                  <c:v>37</c:v>
                </c:pt>
                <c:pt idx="220">
                  <c:v>182</c:v>
                </c:pt>
                <c:pt idx="221">
                  <c:v>0</c:v>
                </c:pt>
                <c:pt idx="222">
                  <c:v>49</c:v>
                </c:pt>
                <c:pt idx="223">
                  <c:v>0</c:v>
                </c:pt>
                <c:pt idx="224">
                  <c:v>8</c:v>
                </c:pt>
                <c:pt idx="225">
                  <c:v>25</c:v>
                </c:pt>
                <c:pt idx="226">
                  <c:v>0</c:v>
                </c:pt>
                <c:pt idx="227">
                  <c:v>0</c:v>
                </c:pt>
                <c:pt idx="228">
                  <c:v>61</c:v>
                </c:pt>
                <c:pt idx="229">
                  <c:v>0</c:v>
                </c:pt>
                <c:pt idx="230">
                  <c:v>30</c:v>
                </c:pt>
                <c:pt idx="231">
                  <c:v>3</c:v>
                </c:pt>
                <c:pt idx="232">
                  <c:v>32</c:v>
                </c:pt>
                <c:pt idx="233">
                  <c:v>104</c:v>
                </c:pt>
                <c:pt idx="234">
                  <c:v>2</c:v>
                </c:pt>
                <c:pt idx="235">
                  <c:v>10</c:v>
                </c:pt>
                <c:pt idx="236">
                  <c:v>85</c:v>
                </c:pt>
                <c:pt idx="237">
                  <c:v>45</c:v>
                </c:pt>
                <c:pt idx="238">
                  <c:v>34</c:v>
                </c:pt>
                <c:pt idx="239">
                  <c:v>39</c:v>
                </c:pt>
                <c:pt idx="240">
                  <c:v>29</c:v>
                </c:pt>
                <c:pt idx="241">
                  <c:v>0</c:v>
                </c:pt>
                <c:pt idx="242">
                  <c:v>64</c:v>
                </c:pt>
                <c:pt idx="243">
                  <c:v>3</c:v>
                </c:pt>
                <c:pt idx="244">
                  <c:v>4</c:v>
                </c:pt>
                <c:pt idx="245">
                  <c:v>3</c:v>
                </c:pt>
                <c:pt idx="246">
                  <c:v>11</c:v>
                </c:pt>
                <c:pt idx="247">
                  <c:v>23</c:v>
                </c:pt>
                <c:pt idx="248">
                  <c:v>130</c:v>
                </c:pt>
                <c:pt idx="249">
                  <c:v>76</c:v>
                </c:pt>
                <c:pt idx="250">
                  <c:v>205</c:v>
                </c:pt>
                <c:pt idx="251">
                  <c:v>71</c:v>
                </c:pt>
                <c:pt idx="252">
                  <c:v>7</c:v>
                </c:pt>
                <c:pt idx="253">
                  <c:v>16</c:v>
                </c:pt>
                <c:pt idx="254">
                  <c:v>11</c:v>
                </c:pt>
                <c:pt idx="255">
                  <c:v>32</c:v>
                </c:pt>
                <c:pt idx="256">
                  <c:v>104</c:v>
                </c:pt>
                <c:pt idx="257">
                  <c:v>12</c:v>
                </c:pt>
                <c:pt idx="258">
                  <c:v>38</c:v>
                </c:pt>
                <c:pt idx="259">
                  <c:v>8</c:v>
                </c:pt>
                <c:pt idx="260">
                  <c:v>0</c:v>
                </c:pt>
                <c:pt idx="261">
                  <c:v>3</c:v>
                </c:pt>
                <c:pt idx="262">
                  <c:v>55</c:v>
                </c:pt>
                <c:pt idx="263">
                  <c:v>30</c:v>
                </c:pt>
                <c:pt idx="264">
                  <c:v>179</c:v>
                </c:pt>
                <c:pt idx="265">
                  <c:v>38</c:v>
                </c:pt>
                <c:pt idx="266">
                  <c:v>2</c:v>
                </c:pt>
                <c:pt idx="267">
                  <c:v>16</c:v>
                </c:pt>
                <c:pt idx="268">
                  <c:v>58</c:v>
                </c:pt>
                <c:pt idx="269">
                  <c:v>29</c:v>
                </c:pt>
                <c:pt idx="270">
                  <c:v>175</c:v>
                </c:pt>
                <c:pt idx="271">
                  <c:v>227</c:v>
                </c:pt>
                <c:pt idx="272">
                  <c:v>0</c:v>
                </c:pt>
                <c:pt idx="273">
                  <c:v>84</c:v>
                </c:pt>
                <c:pt idx="274">
                  <c:v>20</c:v>
                </c:pt>
                <c:pt idx="275">
                  <c:v>16</c:v>
                </c:pt>
                <c:pt idx="276">
                  <c:v>8</c:v>
                </c:pt>
                <c:pt idx="277">
                  <c:v>0</c:v>
                </c:pt>
                <c:pt idx="278">
                  <c:v>19</c:v>
                </c:pt>
                <c:pt idx="279">
                  <c:v>181</c:v>
                </c:pt>
                <c:pt idx="280">
                  <c:v>189</c:v>
                </c:pt>
                <c:pt idx="281">
                  <c:v>3</c:v>
                </c:pt>
                <c:pt idx="282">
                  <c:v>33</c:v>
                </c:pt>
                <c:pt idx="283">
                  <c:v>20</c:v>
                </c:pt>
                <c:pt idx="284">
                  <c:v>3</c:v>
                </c:pt>
                <c:pt idx="285">
                  <c:v>39</c:v>
                </c:pt>
                <c:pt idx="286">
                  <c:v>172</c:v>
                </c:pt>
                <c:pt idx="287">
                  <c:v>12</c:v>
                </c:pt>
                <c:pt idx="288">
                  <c:v>104</c:v>
                </c:pt>
                <c:pt idx="289">
                  <c:v>89</c:v>
                </c:pt>
                <c:pt idx="290">
                  <c:v>0</c:v>
                </c:pt>
                <c:pt idx="291">
                  <c:v>52</c:v>
                </c:pt>
                <c:pt idx="292">
                  <c:v>234</c:v>
                </c:pt>
                <c:pt idx="293">
                  <c:v>3</c:v>
                </c:pt>
                <c:pt idx="294">
                  <c:v>69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10</c:v>
                </c:pt>
                <c:pt idx="299">
                  <c:v>40</c:v>
                </c:pt>
                <c:pt idx="300">
                  <c:v>15</c:v>
                </c:pt>
                <c:pt idx="301">
                  <c:v>17</c:v>
                </c:pt>
                <c:pt idx="302">
                  <c:v>3</c:v>
                </c:pt>
                <c:pt idx="303">
                  <c:v>2</c:v>
                </c:pt>
                <c:pt idx="304">
                  <c:v>3</c:v>
                </c:pt>
                <c:pt idx="305">
                  <c:v>106</c:v>
                </c:pt>
                <c:pt idx="306">
                  <c:v>223</c:v>
                </c:pt>
                <c:pt idx="307">
                  <c:v>4</c:v>
                </c:pt>
                <c:pt idx="308">
                  <c:v>2</c:v>
                </c:pt>
                <c:pt idx="309">
                  <c:v>25</c:v>
                </c:pt>
                <c:pt idx="310">
                  <c:v>3</c:v>
                </c:pt>
                <c:pt idx="311">
                  <c:v>2</c:v>
                </c:pt>
                <c:pt idx="312">
                  <c:v>30</c:v>
                </c:pt>
                <c:pt idx="313">
                  <c:v>4</c:v>
                </c:pt>
                <c:pt idx="314">
                  <c:v>224</c:v>
                </c:pt>
                <c:pt idx="315">
                  <c:v>25</c:v>
                </c:pt>
                <c:pt idx="316">
                  <c:v>246</c:v>
                </c:pt>
                <c:pt idx="317">
                  <c:v>50</c:v>
                </c:pt>
                <c:pt idx="318">
                  <c:v>207</c:v>
                </c:pt>
                <c:pt idx="319">
                  <c:v>2</c:v>
                </c:pt>
                <c:pt idx="320">
                  <c:v>25</c:v>
                </c:pt>
                <c:pt idx="321">
                  <c:v>151</c:v>
                </c:pt>
                <c:pt idx="322">
                  <c:v>10</c:v>
                </c:pt>
                <c:pt idx="323">
                  <c:v>8</c:v>
                </c:pt>
                <c:pt idx="324">
                  <c:v>4</c:v>
                </c:pt>
                <c:pt idx="325">
                  <c:v>0</c:v>
                </c:pt>
                <c:pt idx="326">
                  <c:v>0</c:v>
                </c:pt>
                <c:pt idx="327">
                  <c:v>224</c:v>
                </c:pt>
                <c:pt idx="328">
                  <c:v>4</c:v>
                </c:pt>
                <c:pt idx="329">
                  <c:v>48</c:v>
                </c:pt>
                <c:pt idx="330">
                  <c:v>167</c:v>
                </c:pt>
                <c:pt idx="331">
                  <c:v>55</c:v>
                </c:pt>
                <c:pt idx="332">
                  <c:v>0</c:v>
                </c:pt>
                <c:pt idx="333">
                  <c:v>0</c:v>
                </c:pt>
                <c:pt idx="334">
                  <c:v>11</c:v>
                </c:pt>
                <c:pt idx="335">
                  <c:v>34</c:v>
                </c:pt>
                <c:pt idx="336">
                  <c:v>2</c:v>
                </c:pt>
                <c:pt idx="337">
                  <c:v>3</c:v>
                </c:pt>
                <c:pt idx="338">
                  <c:v>0</c:v>
                </c:pt>
                <c:pt idx="339">
                  <c:v>20</c:v>
                </c:pt>
                <c:pt idx="340">
                  <c:v>0</c:v>
                </c:pt>
                <c:pt idx="341">
                  <c:v>38</c:v>
                </c:pt>
                <c:pt idx="342">
                  <c:v>0</c:v>
                </c:pt>
                <c:pt idx="343">
                  <c:v>7</c:v>
                </c:pt>
                <c:pt idx="344">
                  <c:v>20</c:v>
                </c:pt>
                <c:pt idx="345">
                  <c:v>13</c:v>
                </c:pt>
                <c:pt idx="346">
                  <c:v>32</c:v>
                </c:pt>
                <c:pt idx="347">
                  <c:v>4</c:v>
                </c:pt>
                <c:pt idx="348">
                  <c:v>50</c:v>
                </c:pt>
                <c:pt idx="349">
                  <c:v>177</c:v>
                </c:pt>
                <c:pt idx="350">
                  <c:v>3</c:v>
                </c:pt>
                <c:pt idx="351">
                  <c:v>116</c:v>
                </c:pt>
                <c:pt idx="352">
                  <c:v>29</c:v>
                </c:pt>
                <c:pt idx="353">
                  <c:v>97</c:v>
                </c:pt>
                <c:pt idx="354">
                  <c:v>23</c:v>
                </c:pt>
                <c:pt idx="355">
                  <c:v>193</c:v>
                </c:pt>
                <c:pt idx="356">
                  <c:v>11</c:v>
                </c:pt>
                <c:pt idx="357">
                  <c:v>41</c:v>
                </c:pt>
                <c:pt idx="358">
                  <c:v>38</c:v>
                </c:pt>
                <c:pt idx="359">
                  <c:v>0</c:v>
                </c:pt>
                <c:pt idx="360">
                  <c:v>111</c:v>
                </c:pt>
                <c:pt idx="361">
                  <c:v>0</c:v>
                </c:pt>
                <c:pt idx="362">
                  <c:v>19</c:v>
                </c:pt>
                <c:pt idx="363">
                  <c:v>4</c:v>
                </c:pt>
                <c:pt idx="364">
                  <c:v>10</c:v>
                </c:pt>
                <c:pt idx="365">
                  <c:v>0</c:v>
                </c:pt>
                <c:pt idx="366">
                  <c:v>97</c:v>
                </c:pt>
                <c:pt idx="367">
                  <c:v>94</c:v>
                </c:pt>
                <c:pt idx="368">
                  <c:v>23</c:v>
                </c:pt>
                <c:pt idx="369">
                  <c:v>6</c:v>
                </c:pt>
                <c:pt idx="370">
                  <c:v>0</c:v>
                </c:pt>
                <c:pt idx="371">
                  <c:v>2</c:v>
                </c:pt>
                <c:pt idx="372">
                  <c:v>21</c:v>
                </c:pt>
                <c:pt idx="373">
                  <c:v>54</c:v>
                </c:pt>
                <c:pt idx="374">
                  <c:v>127</c:v>
                </c:pt>
                <c:pt idx="375">
                  <c:v>150</c:v>
                </c:pt>
                <c:pt idx="376">
                  <c:v>20</c:v>
                </c:pt>
                <c:pt idx="377">
                  <c:v>6</c:v>
                </c:pt>
                <c:pt idx="378">
                  <c:v>3</c:v>
                </c:pt>
                <c:pt idx="379">
                  <c:v>58</c:v>
                </c:pt>
                <c:pt idx="380">
                  <c:v>4</c:v>
                </c:pt>
                <c:pt idx="381">
                  <c:v>2</c:v>
                </c:pt>
                <c:pt idx="382">
                  <c:v>172</c:v>
                </c:pt>
                <c:pt idx="383">
                  <c:v>208</c:v>
                </c:pt>
                <c:pt idx="384">
                  <c:v>0</c:v>
                </c:pt>
                <c:pt idx="385">
                  <c:v>33</c:v>
                </c:pt>
                <c:pt idx="386">
                  <c:v>21</c:v>
                </c:pt>
                <c:pt idx="387">
                  <c:v>10</c:v>
                </c:pt>
                <c:pt idx="388">
                  <c:v>7</c:v>
                </c:pt>
                <c:pt idx="389">
                  <c:v>19</c:v>
                </c:pt>
                <c:pt idx="390">
                  <c:v>89</c:v>
                </c:pt>
                <c:pt idx="391">
                  <c:v>0</c:v>
                </c:pt>
                <c:pt idx="392">
                  <c:v>32</c:v>
                </c:pt>
                <c:pt idx="393">
                  <c:v>0</c:v>
                </c:pt>
                <c:pt idx="394">
                  <c:v>0</c:v>
                </c:pt>
                <c:pt idx="395">
                  <c:v>11</c:v>
                </c:pt>
                <c:pt idx="396">
                  <c:v>180</c:v>
                </c:pt>
                <c:pt idx="397">
                  <c:v>127</c:v>
                </c:pt>
                <c:pt idx="398">
                  <c:v>0</c:v>
                </c:pt>
                <c:pt idx="399">
                  <c:v>250</c:v>
                </c:pt>
                <c:pt idx="400">
                  <c:v>84</c:v>
                </c:pt>
                <c:pt idx="401">
                  <c:v>10</c:v>
                </c:pt>
                <c:pt idx="402">
                  <c:v>4</c:v>
                </c:pt>
                <c:pt idx="403">
                  <c:v>0</c:v>
                </c:pt>
                <c:pt idx="404">
                  <c:v>2</c:v>
                </c:pt>
                <c:pt idx="405">
                  <c:v>13</c:v>
                </c:pt>
                <c:pt idx="406">
                  <c:v>80</c:v>
                </c:pt>
                <c:pt idx="407">
                  <c:v>73</c:v>
                </c:pt>
                <c:pt idx="408">
                  <c:v>99</c:v>
                </c:pt>
                <c:pt idx="409">
                  <c:v>0</c:v>
                </c:pt>
                <c:pt idx="410">
                  <c:v>7</c:v>
                </c:pt>
                <c:pt idx="411">
                  <c:v>40</c:v>
                </c:pt>
                <c:pt idx="412">
                  <c:v>59</c:v>
                </c:pt>
                <c:pt idx="413">
                  <c:v>0</c:v>
                </c:pt>
                <c:pt idx="414">
                  <c:v>119</c:v>
                </c:pt>
                <c:pt idx="415">
                  <c:v>225</c:v>
                </c:pt>
                <c:pt idx="416">
                  <c:v>10</c:v>
                </c:pt>
                <c:pt idx="417">
                  <c:v>16</c:v>
                </c:pt>
                <c:pt idx="418">
                  <c:v>69</c:v>
                </c:pt>
                <c:pt idx="419">
                  <c:v>3</c:v>
                </c:pt>
                <c:pt idx="420">
                  <c:v>219</c:v>
                </c:pt>
                <c:pt idx="421">
                  <c:v>73</c:v>
                </c:pt>
                <c:pt idx="422">
                  <c:v>7</c:v>
                </c:pt>
                <c:pt idx="423">
                  <c:v>0</c:v>
                </c:pt>
                <c:pt idx="424">
                  <c:v>11</c:v>
                </c:pt>
                <c:pt idx="425">
                  <c:v>90</c:v>
                </c:pt>
                <c:pt idx="426">
                  <c:v>0</c:v>
                </c:pt>
                <c:pt idx="427">
                  <c:v>0</c:v>
                </c:pt>
                <c:pt idx="428">
                  <c:v>2</c:v>
                </c:pt>
                <c:pt idx="429">
                  <c:v>104</c:v>
                </c:pt>
                <c:pt idx="430">
                  <c:v>40</c:v>
                </c:pt>
                <c:pt idx="431">
                  <c:v>159</c:v>
                </c:pt>
                <c:pt idx="432">
                  <c:v>2</c:v>
                </c:pt>
                <c:pt idx="433">
                  <c:v>2</c:v>
                </c:pt>
                <c:pt idx="434">
                  <c:v>64</c:v>
                </c:pt>
                <c:pt idx="435">
                  <c:v>156</c:v>
                </c:pt>
                <c:pt idx="436">
                  <c:v>21</c:v>
                </c:pt>
                <c:pt idx="437">
                  <c:v>0</c:v>
                </c:pt>
                <c:pt idx="438">
                  <c:v>4</c:v>
                </c:pt>
                <c:pt idx="439">
                  <c:v>29</c:v>
                </c:pt>
                <c:pt idx="440">
                  <c:v>23</c:v>
                </c:pt>
                <c:pt idx="441">
                  <c:v>121</c:v>
                </c:pt>
                <c:pt idx="442">
                  <c:v>0</c:v>
                </c:pt>
                <c:pt idx="443">
                  <c:v>7</c:v>
                </c:pt>
                <c:pt idx="444">
                  <c:v>2</c:v>
                </c:pt>
                <c:pt idx="445">
                  <c:v>11</c:v>
                </c:pt>
                <c:pt idx="446">
                  <c:v>43</c:v>
                </c:pt>
                <c:pt idx="447">
                  <c:v>30</c:v>
                </c:pt>
                <c:pt idx="448">
                  <c:v>0</c:v>
                </c:pt>
                <c:pt idx="449">
                  <c:v>4</c:v>
                </c:pt>
                <c:pt idx="450">
                  <c:v>0</c:v>
                </c:pt>
                <c:pt idx="451">
                  <c:v>2</c:v>
                </c:pt>
                <c:pt idx="452">
                  <c:v>80</c:v>
                </c:pt>
                <c:pt idx="453">
                  <c:v>2</c:v>
                </c:pt>
                <c:pt idx="454">
                  <c:v>10</c:v>
                </c:pt>
                <c:pt idx="455">
                  <c:v>26</c:v>
                </c:pt>
                <c:pt idx="456">
                  <c:v>17</c:v>
                </c:pt>
                <c:pt idx="457">
                  <c:v>23</c:v>
                </c:pt>
                <c:pt idx="458">
                  <c:v>50</c:v>
                </c:pt>
                <c:pt idx="459">
                  <c:v>23</c:v>
                </c:pt>
                <c:pt idx="460">
                  <c:v>2</c:v>
                </c:pt>
                <c:pt idx="461">
                  <c:v>71</c:v>
                </c:pt>
                <c:pt idx="462">
                  <c:v>23</c:v>
                </c:pt>
                <c:pt idx="463">
                  <c:v>3</c:v>
                </c:pt>
                <c:pt idx="464">
                  <c:v>0</c:v>
                </c:pt>
                <c:pt idx="465">
                  <c:v>95</c:v>
                </c:pt>
                <c:pt idx="466">
                  <c:v>3</c:v>
                </c:pt>
                <c:pt idx="467">
                  <c:v>6</c:v>
                </c:pt>
                <c:pt idx="468">
                  <c:v>3</c:v>
                </c:pt>
                <c:pt idx="469">
                  <c:v>12</c:v>
                </c:pt>
                <c:pt idx="470">
                  <c:v>124</c:v>
                </c:pt>
                <c:pt idx="471">
                  <c:v>10</c:v>
                </c:pt>
                <c:pt idx="472">
                  <c:v>158</c:v>
                </c:pt>
                <c:pt idx="473">
                  <c:v>80</c:v>
                </c:pt>
                <c:pt idx="474">
                  <c:v>16</c:v>
                </c:pt>
                <c:pt idx="475">
                  <c:v>169</c:v>
                </c:pt>
                <c:pt idx="476">
                  <c:v>11</c:v>
                </c:pt>
                <c:pt idx="477">
                  <c:v>150</c:v>
                </c:pt>
                <c:pt idx="478">
                  <c:v>12</c:v>
                </c:pt>
                <c:pt idx="479">
                  <c:v>60</c:v>
                </c:pt>
                <c:pt idx="480">
                  <c:v>0</c:v>
                </c:pt>
                <c:pt idx="481">
                  <c:v>19</c:v>
                </c:pt>
                <c:pt idx="482">
                  <c:v>8</c:v>
                </c:pt>
                <c:pt idx="483">
                  <c:v>10</c:v>
                </c:pt>
                <c:pt idx="484">
                  <c:v>0</c:v>
                </c:pt>
                <c:pt idx="485">
                  <c:v>15</c:v>
                </c:pt>
                <c:pt idx="486">
                  <c:v>0</c:v>
                </c:pt>
                <c:pt idx="487">
                  <c:v>16</c:v>
                </c:pt>
                <c:pt idx="488">
                  <c:v>13</c:v>
                </c:pt>
                <c:pt idx="489">
                  <c:v>0</c:v>
                </c:pt>
                <c:pt idx="490">
                  <c:v>19</c:v>
                </c:pt>
                <c:pt idx="491">
                  <c:v>111</c:v>
                </c:pt>
                <c:pt idx="492">
                  <c:v>21</c:v>
                </c:pt>
                <c:pt idx="493">
                  <c:v>6</c:v>
                </c:pt>
                <c:pt idx="494">
                  <c:v>4</c:v>
                </c:pt>
                <c:pt idx="495">
                  <c:v>2</c:v>
                </c:pt>
                <c:pt idx="496">
                  <c:v>116</c:v>
                </c:pt>
                <c:pt idx="497">
                  <c:v>56</c:v>
                </c:pt>
                <c:pt idx="498">
                  <c:v>6</c:v>
                </c:pt>
                <c:pt idx="499">
                  <c:v>0</c:v>
                </c:pt>
                <c:pt idx="500">
                  <c:v>11</c:v>
                </c:pt>
                <c:pt idx="501">
                  <c:v>6</c:v>
                </c:pt>
                <c:pt idx="502">
                  <c:v>10</c:v>
                </c:pt>
                <c:pt idx="503">
                  <c:v>0</c:v>
                </c:pt>
                <c:pt idx="504">
                  <c:v>0</c:v>
                </c:pt>
                <c:pt idx="505">
                  <c:v>3</c:v>
                </c:pt>
                <c:pt idx="506">
                  <c:v>16</c:v>
                </c:pt>
                <c:pt idx="507">
                  <c:v>2</c:v>
                </c:pt>
                <c:pt idx="508">
                  <c:v>2</c:v>
                </c:pt>
                <c:pt idx="509">
                  <c:v>16</c:v>
                </c:pt>
                <c:pt idx="510">
                  <c:v>6</c:v>
                </c:pt>
                <c:pt idx="511">
                  <c:v>10</c:v>
                </c:pt>
                <c:pt idx="512">
                  <c:v>0</c:v>
                </c:pt>
                <c:pt idx="513">
                  <c:v>11</c:v>
                </c:pt>
                <c:pt idx="514">
                  <c:v>0</c:v>
                </c:pt>
                <c:pt idx="515">
                  <c:v>8</c:v>
                </c:pt>
                <c:pt idx="516">
                  <c:v>69</c:v>
                </c:pt>
                <c:pt idx="517">
                  <c:v>7</c:v>
                </c:pt>
                <c:pt idx="518">
                  <c:v>168</c:v>
                </c:pt>
                <c:pt idx="519">
                  <c:v>63</c:v>
                </c:pt>
                <c:pt idx="520">
                  <c:v>6</c:v>
                </c:pt>
                <c:pt idx="521">
                  <c:v>0</c:v>
                </c:pt>
                <c:pt idx="522">
                  <c:v>30</c:v>
                </c:pt>
                <c:pt idx="523">
                  <c:v>141</c:v>
                </c:pt>
                <c:pt idx="524">
                  <c:v>13</c:v>
                </c:pt>
                <c:pt idx="525">
                  <c:v>15</c:v>
                </c:pt>
                <c:pt idx="526">
                  <c:v>10</c:v>
                </c:pt>
                <c:pt idx="527">
                  <c:v>0</c:v>
                </c:pt>
                <c:pt idx="528">
                  <c:v>10</c:v>
                </c:pt>
                <c:pt idx="529">
                  <c:v>130</c:v>
                </c:pt>
                <c:pt idx="530">
                  <c:v>93</c:v>
                </c:pt>
                <c:pt idx="531">
                  <c:v>160</c:v>
                </c:pt>
                <c:pt idx="532">
                  <c:v>65</c:v>
                </c:pt>
                <c:pt idx="533">
                  <c:v>4</c:v>
                </c:pt>
                <c:pt idx="534">
                  <c:v>138</c:v>
                </c:pt>
                <c:pt idx="535">
                  <c:v>75</c:v>
                </c:pt>
                <c:pt idx="536">
                  <c:v>15</c:v>
                </c:pt>
                <c:pt idx="537">
                  <c:v>0</c:v>
                </c:pt>
                <c:pt idx="538">
                  <c:v>20</c:v>
                </c:pt>
                <c:pt idx="539">
                  <c:v>4</c:v>
                </c:pt>
                <c:pt idx="540">
                  <c:v>103</c:v>
                </c:pt>
                <c:pt idx="541">
                  <c:v>4</c:v>
                </c:pt>
                <c:pt idx="542">
                  <c:v>0</c:v>
                </c:pt>
                <c:pt idx="543">
                  <c:v>39</c:v>
                </c:pt>
                <c:pt idx="544">
                  <c:v>149</c:v>
                </c:pt>
                <c:pt idx="545">
                  <c:v>71</c:v>
                </c:pt>
                <c:pt idx="546">
                  <c:v>3</c:v>
                </c:pt>
                <c:pt idx="547">
                  <c:v>150</c:v>
                </c:pt>
                <c:pt idx="548">
                  <c:v>134</c:v>
                </c:pt>
                <c:pt idx="549">
                  <c:v>10</c:v>
                </c:pt>
                <c:pt idx="550">
                  <c:v>69</c:v>
                </c:pt>
                <c:pt idx="551">
                  <c:v>0</c:v>
                </c:pt>
                <c:pt idx="552">
                  <c:v>65</c:v>
                </c:pt>
                <c:pt idx="553">
                  <c:v>76</c:v>
                </c:pt>
                <c:pt idx="554">
                  <c:v>67</c:v>
                </c:pt>
                <c:pt idx="555">
                  <c:v>0</c:v>
                </c:pt>
                <c:pt idx="556">
                  <c:v>62</c:v>
                </c:pt>
                <c:pt idx="557">
                  <c:v>0</c:v>
                </c:pt>
                <c:pt idx="558">
                  <c:v>4</c:v>
                </c:pt>
                <c:pt idx="559">
                  <c:v>17</c:v>
                </c:pt>
                <c:pt idx="560">
                  <c:v>2</c:v>
                </c:pt>
                <c:pt idx="561">
                  <c:v>0</c:v>
                </c:pt>
                <c:pt idx="562">
                  <c:v>188</c:v>
                </c:pt>
                <c:pt idx="563">
                  <c:v>0</c:v>
                </c:pt>
                <c:pt idx="564">
                  <c:v>234</c:v>
                </c:pt>
                <c:pt idx="565">
                  <c:v>6</c:v>
                </c:pt>
                <c:pt idx="566">
                  <c:v>3</c:v>
                </c:pt>
                <c:pt idx="567">
                  <c:v>52</c:v>
                </c:pt>
                <c:pt idx="568">
                  <c:v>3</c:v>
                </c:pt>
                <c:pt idx="569">
                  <c:v>11</c:v>
                </c:pt>
                <c:pt idx="570">
                  <c:v>4</c:v>
                </c:pt>
                <c:pt idx="571">
                  <c:v>11</c:v>
                </c:pt>
                <c:pt idx="572">
                  <c:v>19</c:v>
                </c:pt>
                <c:pt idx="573">
                  <c:v>8</c:v>
                </c:pt>
                <c:pt idx="574">
                  <c:v>49</c:v>
                </c:pt>
                <c:pt idx="575">
                  <c:v>0</c:v>
                </c:pt>
                <c:pt idx="576">
                  <c:v>10</c:v>
                </c:pt>
                <c:pt idx="577">
                  <c:v>0</c:v>
                </c:pt>
                <c:pt idx="578">
                  <c:v>13</c:v>
                </c:pt>
                <c:pt idx="579">
                  <c:v>2</c:v>
                </c:pt>
                <c:pt idx="580">
                  <c:v>16</c:v>
                </c:pt>
                <c:pt idx="581">
                  <c:v>0</c:v>
                </c:pt>
                <c:pt idx="582">
                  <c:v>12</c:v>
                </c:pt>
                <c:pt idx="583">
                  <c:v>0</c:v>
                </c:pt>
                <c:pt idx="584">
                  <c:v>12</c:v>
                </c:pt>
                <c:pt idx="585">
                  <c:v>15</c:v>
                </c:pt>
                <c:pt idx="586">
                  <c:v>78</c:v>
                </c:pt>
                <c:pt idx="587">
                  <c:v>55</c:v>
                </c:pt>
                <c:pt idx="588">
                  <c:v>0</c:v>
                </c:pt>
                <c:pt idx="589">
                  <c:v>43</c:v>
                </c:pt>
                <c:pt idx="590">
                  <c:v>20</c:v>
                </c:pt>
                <c:pt idx="591">
                  <c:v>4</c:v>
                </c:pt>
                <c:pt idx="592">
                  <c:v>0</c:v>
                </c:pt>
                <c:pt idx="593">
                  <c:v>4</c:v>
                </c:pt>
                <c:pt idx="594">
                  <c:v>3</c:v>
                </c:pt>
                <c:pt idx="595">
                  <c:v>11</c:v>
                </c:pt>
                <c:pt idx="596">
                  <c:v>54</c:v>
                </c:pt>
                <c:pt idx="597">
                  <c:v>104</c:v>
                </c:pt>
                <c:pt idx="598">
                  <c:v>3</c:v>
                </c:pt>
                <c:pt idx="599">
                  <c:v>160</c:v>
                </c:pt>
                <c:pt idx="600">
                  <c:v>219</c:v>
                </c:pt>
                <c:pt idx="601">
                  <c:v>4</c:v>
                </c:pt>
                <c:pt idx="602">
                  <c:v>2</c:v>
                </c:pt>
                <c:pt idx="603">
                  <c:v>84</c:v>
                </c:pt>
                <c:pt idx="604">
                  <c:v>134</c:v>
                </c:pt>
                <c:pt idx="605">
                  <c:v>7</c:v>
                </c:pt>
                <c:pt idx="606">
                  <c:v>0</c:v>
                </c:pt>
                <c:pt idx="607">
                  <c:v>0</c:v>
                </c:pt>
                <c:pt idx="608">
                  <c:v>99</c:v>
                </c:pt>
                <c:pt idx="609">
                  <c:v>33</c:v>
                </c:pt>
                <c:pt idx="610">
                  <c:v>4</c:v>
                </c:pt>
                <c:pt idx="611">
                  <c:v>11</c:v>
                </c:pt>
                <c:pt idx="612">
                  <c:v>34</c:v>
                </c:pt>
                <c:pt idx="613">
                  <c:v>65</c:v>
                </c:pt>
                <c:pt idx="614">
                  <c:v>3</c:v>
                </c:pt>
                <c:pt idx="615">
                  <c:v>42</c:v>
                </c:pt>
                <c:pt idx="616">
                  <c:v>6</c:v>
                </c:pt>
                <c:pt idx="617">
                  <c:v>0</c:v>
                </c:pt>
                <c:pt idx="618">
                  <c:v>23</c:v>
                </c:pt>
                <c:pt idx="619">
                  <c:v>20</c:v>
                </c:pt>
                <c:pt idx="620">
                  <c:v>16</c:v>
                </c:pt>
                <c:pt idx="621">
                  <c:v>2</c:v>
                </c:pt>
                <c:pt idx="622">
                  <c:v>17</c:v>
                </c:pt>
                <c:pt idx="623">
                  <c:v>258</c:v>
                </c:pt>
                <c:pt idx="624">
                  <c:v>3</c:v>
                </c:pt>
                <c:pt idx="625">
                  <c:v>3</c:v>
                </c:pt>
                <c:pt idx="626">
                  <c:v>51</c:v>
                </c:pt>
                <c:pt idx="627">
                  <c:v>24</c:v>
                </c:pt>
                <c:pt idx="628">
                  <c:v>0</c:v>
                </c:pt>
                <c:pt idx="629">
                  <c:v>12</c:v>
                </c:pt>
                <c:pt idx="630">
                  <c:v>0</c:v>
                </c:pt>
                <c:pt idx="631">
                  <c:v>12</c:v>
                </c:pt>
                <c:pt idx="632">
                  <c:v>10</c:v>
                </c:pt>
                <c:pt idx="633">
                  <c:v>25</c:v>
                </c:pt>
                <c:pt idx="634">
                  <c:v>71</c:v>
                </c:pt>
                <c:pt idx="635">
                  <c:v>145</c:v>
                </c:pt>
                <c:pt idx="636">
                  <c:v>8</c:v>
                </c:pt>
                <c:pt idx="637">
                  <c:v>0</c:v>
                </c:pt>
                <c:pt idx="638">
                  <c:v>6</c:v>
                </c:pt>
                <c:pt idx="639">
                  <c:v>37</c:v>
                </c:pt>
                <c:pt idx="640">
                  <c:v>50</c:v>
                </c:pt>
                <c:pt idx="641">
                  <c:v>58</c:v>
                </c:pt>
                <c:pt idx="642">
                  <c:v>7</c:v>
                </c:pt>
                <c:pt idx="643">
                  <c:v>78</c:v>
                </c:pt>
                <c:pt idx="644">
                  <c:v>69</c:v>
                </c:pt>
                <c:pt idx="645">
                  <c:v>0</c:v>
                </c:pt>
                <c:pt idx="646">
                  <c:v>19</c:v>
                </c:pt>
                <c:pt idx="647">
                  <c:v>3</c:v>
                </c:pt>
                <c:pt idx="648">
                  <c:v>2</c:v>
                </c:pt>
                <c:pt idx="649">
                  <c:v>28</c:v>
                </c:pt>
                <c:pt idx="650">
                  <c:v>103</c:v>
                </c:pt>
                <c:pt idx="651">
                  <c:v>42</c:v>
                </c:pt>
                <c:pt idx="652">
                  <c:v>7</c:v>
                </c:pt>
                <c:pt idx="653">
                  <c:v>3</c:v>
                </c:pt>
                <c:pt idx="654">
                  <c:v>0</c:v>
                </c:pt>
                <c:pt idx="655">
                  <c:v>30</c:v>
                </c:pt>
                <c:pt idx="656">
                  <c:v>3</c:v>
                </c:pt>
                <c:pt idx="657">
                  <c:v>26</c:v>
                </c:pt>
                <c:pt idx="658">
                  <c:v>30</c:v>
                </c:pt>
                <c:pt idx="659">
                  <c:v>46</c:v>
                </c:pt>
                <c:pt idx="660">
                  <c:v>2</c:v>
                </c:pt>
                <c:pt idx="661">
                  <c:v>12</c:v>
                </c:pt>
                <c:pt idx="662">
                  <c:v>2</c:v>
                </c:pt>
                <c:pt idx="663">
                  <c:v>12</c:v>
                </c:pt>
                <c:pt idx="664">
                  <c:v>19</c:v>
                </c:pt>
                <c:pt idx="665">
                  <c:v>0</c:v>
                </c:pt>
                <c:pt idx="666">
                  <c:v>7</c:v>
                </c:pt>
                <c:pt idx="667">
                  <c:v>106</c:v>
                </c:pt>
                <c:pt idx="668">
                  <c:v>0</c:v>
                </c:pt>
                <c:pt idx="669">
                  <c:v>4</c:v>
                </c:pt>
                <c:pt idx="670">
                  <c:v>7</c:v>
                </c:pt>
                <c:pt idx="671">
                  <c:v>8</c:v>
                </c:pt>
                <c:pt idx="672">
                  <c:v>0</c:v>
                </c:pt>
                <c:pt idx="673">
                  <c:v>3</c:v>
                </c:pt>
                <c:pt idx="674">
                  <c:v>3</c:v>
                </c:pt>
                <c:pt idx="675">
                  <c:v>123</c:v>
                </c:pt>
                <c:pt idx="676">
                  <c:v>99</c:v>
                </c:pt>
                <c:pt idx="677">
                  <c:v>28</c:v>
                </c:pt>
                <c:pt idx="678">
                  <c:v>3</c:v>
                </c:pt>
                <c:pt idx="679">
                  <c:v>11</c:v>
                </c:pt>
                <c:pt idx="680">
                  <c:v>20</c:v>
                </c:pt>
                <c:pt idx="681">
                  <c:v>33</c:v>
                </c:pt>
                <c:pt idx="682">
                  <c:v>60</c:v>
                </c:pt>
                <c:pt idx="683">
                  <c:v>0</c:v>
                </c:pt>
                <c:pt idx="684">
                  <c:v>99</c:v>
                </c:pt>
                <c:pt idx="685">
                  <c:v>104</c:v>
                </c:pt>
                <c:pt idx="686">
                  <c:v>94</c:v>
                </c:pt>
                <c:pt idx="687">
                  <c:v>2</c:v>
                </c:pt>
                <c:pt idx="688">
                  <c:v>6</c:v>
                </c:pt>
                <c:pt idx="689">
                  <c:v>101</c:v>
                </c:pt>
                <c:pt idx="690">
                  <c:v>0</c:v>
                </c:pt>
                <c:pt idx="691">
                  <c:v>24</c:v>
                </c:pt>
                <c:pt idx="692">
                  <c:v>55</c:v>
                </c:pt>
                <c:pt idx="693">
                  <c:v>12</c:v>
                </c:pt>
                <c:pt idx="694">
                  <c:v>153</c:v>
                </c:pt>
                <c:pt idx="695">
                  <c:v>119</c:v>
                </c:pt>
                <c:pt idx="696">
                  <c:v>10</c:v>
                </c:pt>
                <c:pt idx="697">
                  <c:v>52</c:v>
                </c:pt>
                <c:pt idx="698">
                  <c:v>210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0</c:v>
                </c:pt>
                <c:pt idx="703">
                  <c:v>0</c:v>
                </c:pt>
                <c:pt idx="704">
                  <c:v>4</c:v>
                </c:pt>
                <c:pt idx="705">
                  <c:v>0</c:v>
                </c:pt>
                <c:pt idx="706">
                  <c:v>0</c:v>
                </c:pt>
                <c:pt idx="707">
                  <c:v>65</c:v>
                </c:pt>
                <c:pt idx="708">
                  <c:v>10</c:v>
                </c:pt>
                <c:pt idx="709">
                  <c:v>2</c:v>
                </c:pt>
                <c:pt idx="710">
                  <c:v>6</c:v>
                </c:pt>
                <c:pt idx="711">
                  <c:v>19</c:v>
                </c:pt>
                <c:pt idx="712">
                  <c:v>3</c:v>
                </c:pt>
                <c:pt idx="713">
                  <c:v>75</c:v>
                </c:pt>
                <c:pt idx="714">
                  <c:v>0</c:v>
                </c:pt>
                <c:pt idx="715">
                  <c:v>6</c:v>
                </c:pt>
                <c:pt idx="716">
                  <c:v>13</c:v>
                </c:pt>
                <c:pt idx="717">
                  <c:v>25</c:v>
                </c:pt>
                <c:pt idx="718">
                  <c:v>17</c:v>
                </c:pt>
                <c:pt idx="719">
                  <c:v>8</c:v>
                </c:pt>
                <c:pt idx="720">
                  <c:v>128</c:v>
                </c:pt>
                <c:pt idx="721">
                  <c:v>7</c:v>
                </c:pt>
                <c:pt idx="722">
                  <c:v>208</c:v>
                </c:pt>
                <c:pt idx="723">
                  <c:v>4</c:v>
                </c:pt>
                <c:pt idx="724">
                  <c:v>63</c:v>
                </c:pt>
                <c:pt idx="725">
                  <c:v>17</c:v>
                </c:pt>
                <c:pt idx="726">
                  <c:v>19</c:v>
                </c:pt>
                <c:pt idx="727">
                  <c:v>4</c:v>
                </c:pt>
                <c:pt idx="728">
                  <c:v>7</c:v>
                </c:pt>
                <c:pt idx="729">
                  <c:v>2</c:v>
                </c:pt>
                <c:pt idx="730">
                  <c:v>11</c:v>
                </c:pt>
                <c:pt idx="731">
                  <c:v>10</c:v>
                </c:pt>
                <c:pt idx="732">
                  <c:v>13</c:v>
                </c:pt>
                <c:pt idx="733">
                  <c:v>72</c:v>
                </c:pt>
                <c:pt idx="734">
                  <c:v>11</c:v>
                </c:pt>
                <c:pt idx="735">
                  <c:v>41</c:v>
                </c:pt>
                <c:pt idx="736">
                  <c:v>23</c:v>
                </c:pt>
                <c:pt idx="737">
                  <c:v>15</c:v>
                </c:pt>
                <c:pt idx="738">
                  <c:v>52</c:v>
                </c:pt>
                <c:pt idx="739">
                  <c:v>2</c:v>
                </c:pt>
                <c:pt idx="740">
                  <c:v>12</c:v>
                </c:pt>
                <c:pt idx="741">
                  <c:v>145</c:v>
                </c:pt>
                <c:pt idx="742">
                  <c:v>0</c:v>
                </c:pt>
                <c:pt idx="743">
                  <c:v>6</c:v>
                </c:pt>
                <c:pt idx="744">
                  <c:v>25</c:v>
                </c:pt>
                <c:pt idx="745">
                  <c:v>7</c:v>
                </c:pt>
                <c:pt idx="746">
                  <c:v>6</c:v>
                </c:pt>
                <c:pt idx="747">
                  <c:v>0</c:v>
                </c:pt>
                <c:pt idx="748">
                  <c:v>43</c:v>
                </c:pt>
                <c:pt idx="749">
                  <c:v>3</c:v>
                </c:pt>
                <c:pt idx="750">
                  <c:v>90</c:v>
                </c:pt>
                <c:pt idx="751">
                  <c:v>0</c:v>
                </c:pt>
                <c:pt idx="752">
                  <c:v>159</c:v>
                </c:pt>
                <c:pt idx="753">
                  <c:v>12</c:v>
                </c:pt>
                <c:pt idx="754">
                  <c:v>33</c:v>
                </c:pt>
                <c:pt idx="755">
                  <c:v>108</c:v>
                </c:pt>
                <c:pt idx="756">
                  <c:v>97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46</c:v>
                </c:pt>
                <c:pt idx="762">
                  <c:v>19</c:v>
                </c:pt>
                <c:pt idx="763">
                  <c:v>198</c:v>
                </c:pt>
                <c:pt idx="764">
                  <c:v>10</c:v>
                </c:pt>
                <c:pt idx="765">
                  <c:v>39</c:v>
                </c:pt>
                <c:pt idx="766">
                  <c:v>171</c:v>
                </c:pt>
                <c:pt idx="767">
                  <c:v>21</c:v>
                </c:pt>
                <c:pt idx="768">
                  <c:v>0</c:v>
                </c:pt>
                <c:pt idx="769">
                  <c:v>15</c:v>
                </c:pt>
                <c:pt idx="770">
                  <c:v>36</c:v>
                </c:pt>
                <c:pt idx="771">
                  <c:v>19</c:v>
                </c:pt>
                <c:pt idx="772">
                  <c:v>33</c:v>
                </c:pt>
                <c:pt idx="773">
                  <c:v>0</c:v>
                </c:pt>
                <c:pt idx="774">
                  <c:v>6</c:v>
                </c:pt>
                <c:pt idx="775">
                  <c:v>0</c:v>
                </c:pt>
                <c:pt idx="776">
                  <c:v>93</c:v>
                </c:pt>
                <c:pt idx="777">
                  <c:v>15</c:v>
                </c:pt>
                <c:pt idx="778">
                  <c:v>3</c:v>
                </c:pt>
                <c:pt idx="779">
                  <c:v>20</c:v>
                </c:pt>
                <c:pt idx="780">
                  <c:v>0</c:v>
                </c:pt>
                <c:pt idx="781">
                  <c:v>0</c:v>
                </c:pt>
                <c:pt idx="782">
                  <c:v>186</c:v>
                </c:pt>
                <c:pt idx="783">
                  <c:v>11</c:v>
                </c:pt>
                <c:pt idx="784">
                  <c:v>50</c:v>
                </c:pt>
                <c:pt idx="785">
                  <c:v>29</c:v>
                </c:pt>
                <c:pt idx="786">
                  <c:v>0</c:v>
                </c:pt>
                <c:pt idx="787">
                  <c:v>86</c:v>
                </c:pt>
                <c:pt idx="788">
                  <c:v>19</c:v>
                </c:pt>
                <c:pt idx="789">
                  <c:v>0</c:v>
                </c:pt>
                <c:pt idx="790">
                  <c:v>1</c:v>
                </c:pt>
                <c:pt idx="791">
                  <c:v>58</c:v>
                </c:pt>
                <c:pt idx="792">
                  <c:v>13</c:v>
                </c:pt>
                <c:pt idx="793">
                  <c:v>7</c:v>
                </c:pt>
                <c:pt idx="794">
                  <c:v>8</c:v>
                </c:pt>
                <c:pt idx="795">
                  <c:v>23</c:v>
                </c:pt>
                <c:pt idx="796">
                  <c:v>0</c:v>
                </c:pt>
                <c:pt idx="797">
                  <c:v>168</c:v>
                </c:pt>
                <c:pt idx="798">
                  <c:v>16</c:v>
                </c:pt>
                <c:pt idx="799">
                  <c:v>20</c:v>
                </c:pt>
                <c:pt idx="800">
                  <c:v>8</c:v>
                </c:pt>
                <c:pt idx="801">
                  <c:v>2</c:v>
                </c:pt>
                <c:pt idx="802">
                  <c:v>21</c:v>
                </c:pt>
                <c:pt idx="803">
                  <c:v>12</c:v>
                </c:pt>
                <c:pt idx="804">
                  <c:v>12</c:v>
                </c:pt>
                <c:pt idx="805">
                  <c:v>20</c:v>
                </c:pt>
                <c:pt idx="806">
                  <c:v>0</c:v>
                </c:pt>
                <c:pt idx="807">
                  <c:v>4</c:v>
                </c:pt>
                <c:pt idx="808">
                  <c:v>188</c:v>
                </c:pt>
                <c:pt idx="809">
                  <c:v>15</c:v>
                </c:pt>
                <c:pt idx="810">
                  <c:v>192</c:v>
                </c:pt>
                <c:pt idx="811">
                  <c:v>23</c:v>
                </c:pt>
                <c:pt idx="812">
                  <c:v>13</c:v>
                </c:pt>
                <c:pt idx="813">
                  <c:v>20</c:v>
                </c:pt>
                <c:pt idx="814">
                  <c:v>3</c:v>
                </c:pt>
                <c:pt idx="815">
                  <c:v>49</c:v>
                </c:pt>
                <c:pt idx="816">
                  <c:v>16</c:v>
                </c:pt>
                <c:pt idx="817">
                  <c:v>0</c:v>
                </c:pt>
                <c:pt idx="818">
                  <c:v>11</c:v>
                </c:pt>
                <c:pt idx="819">
                  <c:v>2</c:v>
                </c:pt>
                <c:pt idx="820">
                  <c:v>15</c:v>
                </c:pt>
                <c:pt idx="821">
                  <c:v>27</c:v>
                </c:pt>
                <c:pt idx="822">
                  <c:v>34</c:v>
                </c:pt>
                <c:pt idx="823">
                  <c:v>58</c:v>
                </c:pt>
                <c:pt idx="824">
                  <c:v>179</c:v>
                </c:pt>
                <c:pt idx="825">
                  <c:v>115</c:v>
                </c:pt>
                <c:pt idx="826">
                  <c:v>16</c:v>
                </c:pt>
                <c:pt idx="827">
                  <c:v>8</c:v>
                </c:pt>
                <c:pt idx="828">
                  <c:v>119</c:v>
                </c:pt>
                <c:pt idx="829">
                  <c:v>54</c:v>
                </c:pt>
                <c:pt idx="830">
                  <c:v>111</c:v>
                </c:pt>
                <c:pt idx="831">
                  <c:v>12</c:v>
                </c:pt>
                <c:pt idx="832">
                  <c:v>17</c:v>
                </c:pt>
                <c:pt idx="833">
                  <c:v>4</c:v>
                </c:pt>
                <c:pt idx="834">
                  <c:v>2</c:v>
                </c:pt>
                <c:pt idx="835">
                  <c:v>2</c:v>
                </c:pt>
                <c:pt idx="836">
                  <c:v>3</c:v>
                </c:pt>
                <c:pt idx="837">
                  <c:v>12</c:v>
                </c:pt>
                <c:pt idx="838">
                  <c:v>17</c:v>
                </c:pt>
                <c:pt idx="839">
                  <c:v>0</c:v>
                </c:pt>
                <c:pt idx="840">
                  <c:v>24</c:v>
                </c:pt>
                <c:pt idx="841">
                  <c:v>4</c:v>
                </c:pt>
                <c:pt idx="842">
                  <c:v>58</c:v>
                </c:pt>
                <c:pt idx="843">
                  <c:v>3</c:v>
                </c:pt>
                <c:pt idx="844">
                  <c:v>179</c:v>
                </c:pt>
                <c:pt idx="845">
                  <c:v>0</c:v>
                </c:pt>
                <c:pt idx="846">
                  <c:v>4</c:v>
                </c:pt>
                <c:pt idx="847">
                  <c:v>17</c:v>
                </c:pt>
                <c:pt idx="848">
                  <c:v>4</c:v>
                </c:pt>
                <c:pt idx="849">
                  <c:v>125</c:v>
                </c:pt>
                <c:pt idx="850">
                  <c:v>7</c:v>
                </c:pt>
                <c:pt idx="851">
                  <c:v>0</c:v>
                </c:pt>
                <c:pt idx="852">
                  <c:v>59</c:v>
                </c:pt>
                <c:pt idx="853">
                  <c:v>0</c:v>
                </c:pt>
                <c:pt idx="854">
                  <c:v>84</c:v>
                </c:pt>
                <c:pt idx="855">
                  <c:v>49</c:v>
                </c:pt>
                <c:pt idx="856">
                  <c:v>3</c:v>
                </c:pt>
                <c:pt idx="857">
                  <c:v>8</c:v>
                </c:pt>
                <c:pt idx="858">
                  <c:v>2</c:v>
                </c:pt>
                <c:pt idx="859">
                  <c:v>6</c:v>
                </c:pt>
                <c:pt idx="860">
                  <c:v>0</c:v>
                </c:pt>
                <c:pt idx="861">
                  <c:v>93</c:v>
                </c:pt>
                <c:pt idx="862">
                  <c:v>2</c:v>
                </c:pt>
                <c:pt idx="863">
                  <c:v>2</c:v>
                </c:pt>
                <c:pt idx="864">
                  <c:v>242</c:v>
                </c:pt>
                <c:pt idx="865">
                  <c:v>86</c:v>
                </c:pt>
                <c:pt idx="866">
                  <c:v>16</c:v>
                </c:pt>
                <c:pt idx="867">
                  <c:v>19</c:v>
                </c:pt>
                <c:pt idx="868">
                  <c:v>17</c:v>
                </c:pt>
                <c:pt idx="869">
                  <c:v>2</c:v>
                </c:pt>
                <c:pt idx="870">
                  <c:v>17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2</c:v>
                </c:pt>
                <c:pt idx="875">
                  <c:v>0</c:v>
                </c:pt>
                <c:pt idx="876">
                  <c:v>0</c:v>
                </c:pt>
                <c:pt idx="877">
                  <c:v>20</c:v>
                </c:pt>
                <c:pt idx="878">
                  <c:v>199</c:v>
                </c:pt>
                <c:pt idx="879">
                  <c:v>6</c:v>
                </c:pt>
                <c:pt idx="880">
                  <c:v>13</c:v>
                </c:pt>
                <c:pt idx="881">
                  <c:v>30</c:v>
                </c:pt>
                <c:pt idx="882">
                  <c:v>8</c:v>
                </c:pt>
                <c:pt idx="883">
                  <c:v>0</c:v>
                </c:pt>
                <c:pt idx="884">
                  <c:v>142</c:v>
                </c:pt>
                <c:pt idx="885">
                  <c:v>20</c:v>
                </c:pt>
                <c:pt idx="886">
                  <c:v>38</c:v>
                </c:pt>
                <c:pt idx="887">
                  <c:v>106</c:v>
                </c:pt>
                <c:pt idx="888">
                  <c:v>30</c:v>
                </c:pt>
                <c:pt idx="889">
                  <c:v>91</c:v>
                </c:pt>
                <c:pt idx="890">
                  <c:v>3</c:v>
                </c:pt>
                <c:pt idx="891">
                  <c:v>145</c:v>
                </c:pt>
                <c:pt idx="892">
                  <c:v>6</c:v>
                </c:pt>
                <c:pt idx="893">
                  <c:v>38</c:v>
                </c:pt>
                <c:pt idx="894">
                  <c:v>6</c:v>
                </c:pt>
                <c:pt idx="895">
                  <c:v>15</c:v>
                </c:pt>
                <c:pt idx="896">
                  <c:v>3</c:v>
                </c:pt>
                <c:pt idx="897">
                  <c:v>0</c:v>
                </c:pt>
                <c:pt idx="898">
                  <c:v>26</c:v>
                </c:pt>
                <c:pt idx="899">
                  <c:v>7</c:v>
                </c:pt>
                <c:pt idx="900">
                  <c:v>0</c:v>
                </c:pt>
                <c:pt idx="901">
                  <c:v>4</c:v>
                </c:pt>
                <c:pt idx="902">
                  <c:v>6</c:v>
                </c:pt>
                <c:pt idx="903">
                  <c:v>6</c:v>
                </c:pt>
                <c:pt idx="904">
                  <c:v>145</c:v>
                </c:pt>
                <c:pt idx="905">
                  <c:v>7</c:v>
                </c:pt>
                <c:pt idx="906">
                  <c:v>15</c:v>
                </c:pt>
                <c:pt idx="907">
                  <c:v>4</c:v>
                </c:pt>
                <c:pt idx="908">
                  <c:v>220</c:v>
                </c:pt>
                <c:pt idx="909">
                  <c:v>2</c:v>
                </c:pt>
                <c:pt idx="910">
                  <c:v>0</c:v>
                </c:pt>
                <c:pt idx="911">
                  <c:v>99</c:v>
                </c:pt>
                <c:pt idx="912">
                  <c:v>132</c:v>
                </c:pt>
                <c:pt idx="913">
                  <c:v>30</c:v>
                </c:pt>
                <c:pt idx="914">
                  <c:v>46</c:v>
                </c:pt>
                <c:pt idx="915">
                  <c:v>185</c:v>
                </c:pt>
                <c:pt idx="916">
                  <c:v>180</c:v>
                </c:pt>
                <c:pt idx="917">
                  <c:v>6</c:v>
                </c:pt>
                <c:pt idx="918">
                  <c:v>216</c:v>
                </c:pt>
                <c:pt idx="919">
                  <c:v>2</c:v>
                </c:pt>
                <c:pt idx="920">
                  <c:v>0</c:v>
                </c:pt>
                <c:pt idx="921">
                  <c:v>0</c:v>
                </c:pt>
                <c:pt idx="922">
                  <c:v>64</c:v>
                </c:pt>
                <c:pt idx="923">
                  <c:v>59</c:v>
                </c:pt>
                <c:pt idx="924">
                  <c:v>8</c:v>
                </c:pt>
                <c:pt idx="925">
                  <c:v>89</c:v>
                </c:pt>
                <c:pt idx="926">
                  <c:v>16</c:v>
                </c:pt>
                <c:pt idx="927">
                  <c:v>168</c:v>
                </c:pt>
                <c:pt idx="928">
                  <c:v>0</c:v>
                </c:pt>
                <c:pt idx="929">
                  <c:v>0</c:v>
                </c:pt>
                <c:pt idx="930">
                  <c:v>42</c:v>
                </c:pt>
                <c:pt idx="931">
                  <c:v>27</c:v>
                </c:pt>
                <c:pt idx="932">
                  <c:v>6</c:v>
                </c:pt>
                <c:pt idx="933">
                  <c:v>202</c:v>
                </c:pt>
                <c:pt idx="934">
                  <c:v>1</c:v>
                </c:pt>
                <c:pt idx="935">
                  <c:v>146</c:v>
                </c:pt>
                <c:pt idx="936">
                  <c:v>25</c:v>
                </c:pt>
                <c:pt idx="937">
                  <c:v>38</c:v>
                </c:pt>
                <c:pt idx="938">
                  <c:v>75</c:v>
                </c:pt>
                <c:pt idx="939">
                  <c:v>2</c:v>
                </c:pt>
                <c:pt idx="940">
                  <c:v>63</c:v>
                </c:pt>
                <c:pt idx="941">
                  <c:v>34</c:v>
                </c:pt>
                <c:pt idx="942">
                  <c:v>28</c:v>
                </c:pt>
                <c:pt idx="943">
                  <c:v>32</c:v>
                </c:pt>
                <c:pt idx="944">
                  <c:v>258</c:v>
                </c:pt>
                <c:pt idx="945">
                  <c:v>119</c:v>
                </c:pt>
                <c:pt idx="946">
                  <c:v>28</c:v>
                </c:pt>
                <c:pt idx="947">
                  <c:v>62</c:v>
                </c:pt>
                <c:pt idx="948">
                  <c:v>39</c:v>
                </c:pt>
                <c:pt idx="949">
                  <c:v>0</c:v>
                </c:pt>
                <c:pt idx="950">
                  <c:v>13</c:v>
                </c:pt>
                <c:pt idx="951">
                  <c:v>4</c:v>
                </c:pt>
                <c:pt idx="952">
                  <c:v>65</c:v>
                </c:pt>
                <c:pt idx="953">
                  <c:v>224</c:v>
                </c:pt>
                <c:pt idx="954">
                  <c:v>0</c:v>
                </c:pt>
                <c:pt idx="955">
                  <c:v>24</c:v>
                </c:pt>
                <c:pt idx="956">
                  <c:v>2</c:v>
                </c:pt>
                <c:pt idx="957">
                  <c:v>0</c:v>
                </c:pt>
                <c:pt idx="958">
                  <c:v>21</c:v>
                </c:pt>
                <c:pt idx="959">
                  <c:v>11</c:v>
                </c:pt>
                <c:pt idx="960">
                  <c:v>38</c:v>
                </c:pt>
                <c:pt idx="961">
                  <c:v>13</c:v>
                </c:pt>
                <c:pt idx="962">
                  <c:v>0</c:v>
                </c:pt>
                <c:pt idx="963">
                  <c:v>25</c:v>
                </c:pt>
                <c:pt idx="964">
                  <c:v>132</c:v>
                </c:pt>
                <c:pt idx="965">
                  <c:v>0</c:v>
                </c:pt>
                <c:pt idx="966">
                  <c:v>19</c:v>
                </c:pt>
                <c:pt idx="967">
                  <c:v>93</c:v>
                </c:pt>
                <c:pt idx="968">
                  <c:v>210</c:v>
                </c:pt>
                <c:pt idx="969">
                  <c:v>21</c:v>
                </c:pt>
                <c:pt idx="970">
                  <c:v>2</c:v>
                </c:pt>
                <c:pt idx="971">
                  <c:v>3</c:v>
                </c:pt>
                <c:pt idx="972">
                  <c:v>6</c:v>
                </c:pt>
                <c:pt idx="973">
                  <c:v>0</c:v>
                </c:pt>
                <c:pt idx="974">
                  <c:v>39</c:v>
                </c:pt>
                <c:pt idx="975">
                  <c:v>185</c:v>
                </c:pt>
                <c:pt idx="976">
                  <c:v>3</c:v>
                </c:pt>
                <c:pt idx="977">
                  <c:v>69</c:v>
                </c:pt>
                <c:pt idx="978">
                  <c:v>0</c:v>
                </c:pt>
                <c:pt idx="979">
                  <c:v>46</c:v>
                </c:pt>
                <c:pt idx="980">
                  <c:v>3</c:v>
                </c:pt>
                <c:pt idx="981">
                  <c:v>202</c:v>
                </c:pt>
                <c:pt idx="982">
                  <c:v>3</c:v>
                </c:pt>
                <c:pt idx="983">
                  <c:v>13</c:v>
                </c:pt>
                <c:pt idx="984">
                  <c:v>10</c:v>
                </c:pt>
                <c:pt idx="985">
                  <c:v>2</c:v>
                </c:pt>
                <c:pt idx="986">
                  <c:v>0</c:v>
                </c:pt>
                <c:pt idx="987">
                  <c:v>11</c:v>
                </c:pt>
                <c:pt idx="988">
                  <c:v>175</c:v>
                </c:pt>
                <c:pt idx="989">
                  <c:v>136</c:v>
                </c:pt>
                <c:pt idx="990">
                  <c:v>21</c:v>
                </c:pt>
                <c:pt idx="991">
                  <c:v>2</c:v>
                </c:pt>
                <c:pt idx="992">
                  <c:v>3</c:v>
                </c:pt>
                <c:pt idx="993">
                  <c:v>150</c:v>
                </c:pt>
                <c:pt idx="994">
                  <c:v>0</c:v>
                </c:pt>
                <c:pt idx="995">
                  <c:v>42</c:v>
                </c:pt>
                <c:pt idx="996">
                  <c:v>28</c:v>
                </c:pt>
                <c:pt idx="997">
                  <c:v>197</c:v>
                </c:pt>
                <c:pt idx="998">
                  <c:v>52</c:v>
                </c:pt>
                <c:pt idx="999">
                  <c:v>2</c:v>
                </c:pt>
                <c:pt idx="1000">
                  <c:v>75</c:v>
                </c:pt>
                <c:pt idx="1001">
                  <c:v>0</c:v>
                </c:pt>
                <c:pt idx="1002">
                  <c:v>13</c:v>
                </c:pt>
                <c:pt idx="1003">
                  <c:v>4</c:v>
                </c:pt>
                <c:pt idx="1004">
                  <c:v>16</c:v>
                </c:pt>
                <c:pt idx="1005">
                  <c:v>0</c:v>
                </c:pt>
                <c:pt idx="1006">
                  <c:v>28</c:v>
                </c:pt>
                <c:pt idx="1007">
                  <c:v>3</c:v>
                </c:pt>
                <c:pt idx="1008">
                  <c:v>129</c:v>
                </c:pt>
                <c:pt idx="1009">
                  <c:v>63</c:v>
                </c:pt>
                <c:pt idx="1010">
                  <c:v>6</c:v>
                </c:pt>
                <c:pt idx="1011">
                  <c:v>10</c:v>
                </c:pt>
                <c:pt idx="1012">
                  <c:v>8</c:v>
                </c:pt>
                <c:pt idx="1013">
                  <c:v>3</c:v>
                </c:pt>
                <c:pt idx="1014">
                  <c:v>43</c:v>
                </c:pt>
                <c:pt idx="1015">
                  <c:v>4</c:v>
                </c:pt>
                <c:pt idx="1016">
                  <c:v>39</c:v>
                </c:pt>
                <c:pt idx="1017">
                  <c:v>4</c:v>
                </c:pt>
                <c:pt idx="1018">
                  <c:v>133</c:v>
                </c:pt>
                <c:pt idx="1019">
                  <c:v>160</c:v>
                </c:pt>
                <c:pt idx="1020">
                  <c:v>19</c:v>
                </c:pt>
                <c:pt idx="1021">
                  <c:v>3</c:v>
                </c:pt>
                <c:pt idx="1022">
                  <c:v>54</c:v>
                </c:pt>
                <c:pt idx="1023">
                  <c:v>0</c:v>
                </c:pt>
                <c:pt idx="1024">
                  <c:v>10</c:v>
                </c:pt>
                <c:pt idx="1025">
                  <c:v>52</c:v>
                </c:pt>
                <c:pt idx="1026">
                  <c:v>2</c:v>
                </c:pt>
                <c:pt idx="1027">
                  <c:v>2</c:v>
                </c:pt>
                <c:pt idx="1028">
                  <c:v>23</c:v>
                </c:pt>
                <c:pt idx="1029">
                  <c:v>0</c:v>
                </c:pt>
                <c:pt idx="1030">
                  <c:v>182</c:v>
                </c:pt>
                <c:pt idx="1031">
                  <c:v>6</c:v>
                </c:pt>
                <c:pt idx="1032">
                  <c:v>104</c:v>
                </c:pt>
                <c:pt idx="1033">
                  <c:v>6</c:v>
                </c:pt>
                <c:pt idx="1034">
                  <c:v>10</c:v>
                </c:pt>
                <c:pt idx="1035">
                  <c:v>4</c:v>
                </c:pt>
                <c:pt idx="1036">
                  <c:v>65</c:v>
                </c:pt>
                <c:pt idx="1037">
                  <c:v>0</c:v>
                </c:pt>
                <c:pt idx="1038">
                  <c:v>153</c:v>
                </c:pt>
                <c:pt idx="1039">
                  <c:v>220</c:v>
                </c:pt>
                <c:pt idx="1040">
                  <c:v>7</c:v>
                </c:pt>
                <c:pt idx="1041">
                  <c:v>8</c:v>
                </c:pt>
                <c:pt idx="1042">
                  <c:v>129</c:v>
                </c:pt>
                <c:pt idx="1043">
                  <c:v>0</c:v>
                </c:pt>
                <c:pt idx="1044">
                  <c:v>3</c:v>
                </c:pt>
                <c:pt idx="1045">
                  <c:v>67</c:v>
                </c:pt>
                <c:pt idx="1046">
                  <c:v>182</c:v>
                </c:pt>
                <c:pt idx="1047">
                  <c:v>11</c:v>
                </c:pt>
                <c:pt idx="1048">
                  <c:v>115</c:v>
                </c:pt>
                <c:pt idx="1049">
                  <c:v>2</c:v>
                </c:pt>
                <c:pt idx="1050">
                  <c:v>168</c:v>
                </c:pt>
                <c:pt idx="1051">
                  <c:v>13</c:v>
                </c:pt>
                <c:pt idx="1052">
                  <c:v>7</c:v>
                </c:pt>
                <c:pt idx="1053">
                  <c:v>4</c:v>
                </c:pt>
                <c:pt idx="1054">
                  <c:v>0</c:v>
                </c:pt>
                <c:pt idx="1055">
                  <c:v>0</c:v>
                </c:pt>
                <c:pt idx="1056">
                  <c:v>2</c:v>
                </c:pt>
                <c:pt idx="1057">
                  <c:v>97</c:v>
                </c:pt>
                <c:pt idx="1058">
                  <c:v>19</c:v>
                </c:pt>
                <c:pt idx="1059">
                  <c:v>110</c:v>
                </c:pt>
                <c:pt idx="1060">
                  <c:v>8</c:v>
                </c:pt>
                <c:pt idx="1061">
                  <c:v>21</c:v>
                </c:pt>
                <c:pt idx="1062">
                  <c:v>11</c:v>
                </c:pt>
                <c:pt idx="1063">
                  <c:v>2</c:v>
                </c:pt>
                <c:pt idx="1064">
                  <c:v>0</c:v>
                </c:pt>
                <c:pt idx="1065">
                  <c:v>0</c:v>
                </c:pt>
                <c:pt idx="1066">
                  <c:v>33</c:v>
                </c:pt>
                <c:pt idx="1067">
                  <c:v>0</c:v>
                </c:pt>
                <c:pt idx="1068">
                  <c:v>232</c:v>
                </c:pt>
                <c:pt idx="1069">
                  <c:v>3</c:v>
                </c:pt>
                <c:pt idx="1070">
                  <c:v>2</c:v>
                </c:pt>
                <c:pt idx="1071">
                  <c:v>164</c:v>
                </c:pt>
                <c:pt idx="1072">
                  <c:v>7</c:v>
                </c:pt>
                <c:pt idx="1073">
                  <c:v>17</c:v>
                </c:pt>
                <c:pt idx="1074">
                  <c:v>3</c:v>
                </c:pt>
                <c:pt idx="1075">
                  <c:v>3</c:v>
                </c:pt>
                <c:pt idx="1076">
                  <c:v>2</c:v>
                </c:pt>
                <c:pt idx="1077">
                  <c:v>10</c:v>
                </c:pt>
                <c:pt idx="1078">
                  <c:v>19</c:v>
                </c:pt>
                <c:pt idx="1079">
                  <c:v>138</c:v>
                </c:pt>
                <c:pt idx="1080">
                  <c:v>0</c:v>
                </c:pt>
                <c:pt idx="1081">
                  <c:v>7</c:v>
                </c:pt>
                <c:pt idx="1082">
                  <c:v>4</c:v>
                </c:pt>
                <c:pt idx="1083">
                  <c:v>15</c:v>
                </c:pt>
                <c:pt idx="1084">
                  <c:v>3</c:v>
                </c:pt>
                <c:pt idx="1085">
                  <c:v>16</c:v>
                </c:pt>
                <c:pt idx="1086">
                  <c:v>39</c:v>
                </c:pt>
                <c:pt idx="1087">
                  <c:v>0</c:v>
                </c:pt>
                <c:pt idx="1088">
                  <c:v>216</c:v>
                </c:pt>
                <c:pt idx="1089">
                  <c:v>99</c:v>
                </c:pt>
                <c:pt idx="1090">
                  <c:v>0</c:v>
                </c:pt>
                <c:pt idx="1091">
                  <c:v>0</c:v>
                </c:pt>
                <c:pt idx="1092">
                  <c:v>39</c:v>
                </c:pt>
                <c:pt idx="1093">
                  <c:v>6</c:v>
                </c:pt>
                <c:pt idx="1094">
                  <c:v>6</c:v>
                </c:pt>
                <c:pt idx="1095">
                  <c:v>46</c:v>
                </c:pt>
                <c:pt idx="1096">
                  <c:v>0</c:v>
                </c:pt>
                <c:pt idx="1097">
                  <c:v>247</c:v>
                </c:pt>
                <c:pt idx="1098">
                  <c:v>134</c:v>
                </c:pt>
                <c:pt idx="1099">
                  <c:v>2</c:v>
                </c:pt>
                <c:pt idx="1100">
                  <c:v>180</c:v>
                </c:pt>
                <c:pt idx="1101">
                  <c:v>10</c:v>
                </c:pt>
                <c:pt idx="1102">
                  <c:v>7</c:v>
                </c:pt>
                <c:pt idx="1103">
                  <c:v>94</c:v>
                </c:pt>
                <c:pt idx="1104">
                  <c:v>0</c:v>
                </c:pt>
                <c:pt idx="1105">
                  <c:v>11</c:v>
                </c:pt>
                <c:pt idx="1106">
                  <c:v>1</c:v>
                </c:pt>
                <c:pt idx="1107">
                  <c:v>160</c:v>
                </c:pt>
                <c:pt idx="1108">
                  <c:v>8</c:v>
                </c:pt>
                <c:pt idx="1109">
                  <c:v>6</c:v>
                </c:pt>
                <c:pt idx="1110">
                  <c:v>7</c:v>
                </c:pt>
                <c:pt idx="1111">
                  <c:v>33</c:v>
                </c:pt>
                <c:pt idx="1112">
                  <c:v>11</c:v>
                </c:pt>
                <c:pt idx="1113">
                  <c:v>2</c:v>
                </c:pt>
                <c:pt idx="1114">
                  <c:v>19</c:v>
                </c:pt>
                <c:pt idx="1115">
                  <c:v>2</c:v>
                </c:pt>
                <c:pt idx="1116">
                  <c:v>8</c:v>
                </c:pt>
                <c:pt idx="1117">
                  <c:v>8</c:v>
                </c:pt>
                <c:pt idx="1118">
                  <c:v>253</c:v>
                </c:pt>
                <c:pt idx="1119">
                  <c:v>3</c:v>
                </c:pt>
                <c:pt idx="1120">
                  <c:v>2</c:v>
                </c:pt>
                <c:pt idx="1121">
                  <c:v>29</c:v>
                </c:pt>
                <c:pt idx="1122">
                  <c:v>4</c:v>
                </c:pt>
                <c:pt idx="1123">
                  <c:v>8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76</c:v>
                </c:pt>
                <c:pt idx="1130">
                  <c:v>172</c:v>
                </c:pt>
                <c:pt idx="1131">
                  <c:v>3</c:v>
                </c:pt>
                <c:pt idx="1132">
                  <c:v>0</c:v>
                </c:pt>
                <c:pt idx="1133">
                  <c:v>2</c:v>
                </c:pt>
                <c:pt idx="1134">
                  <c:v>50</c:v>
                </c:pt>
                <c:pt idx="1135">
                  <c:v>186</c:v>
                </c:pt>
                <c:pt idx="1136">
                  <c:v>37</c:v>
                </c:pt>
                <c:pt idx="1137">
                  <c:v>158</c:v>
                </c:pt>
                <c:pt idx="1138">
                  <c:v>34</c:v>
                </c:pt>
                <c:pt idx="1139">
                  <c:v>0</c:v>
                </c:pt>
                <c:pt idx="1140">
                  <c:v>47</c:v>
                </c:pt>
                <c:pt idx="1141">
                  <c:v>1</c:v>
                </c:pt>
                <c:pt idx="1142">
                  <c:v>62</c:v>
                </c:pt>
                <c:pt idx="1143">
                  <c:v>16</c:v>
                </c:pt>
                <c:pt idx="1144">
                  <c:v>78</c:v>
                </c:pt>
                <c:pt idx="1145">
                  <c:v>2</c:v>
                </c:pt>
                <c:pt idx="1146">
                  <c:v>6</c:v>
                </c:pt>
                <c:pt idx="1147">
                  <c:v>10</c:v>
                </c:pt>
                <c:pt idx="1148">
                  <c:v>19</c:v>
                </c:pt>
                <c:pt idx="1149">
                  <c:v>147</c:v>
                </c:pt>
                <c:pt idx="1150">
                  <c:v>8</c:v>
                </c:pt>
                <c:pt idx="1151">
                  <c:v>71</c:v>
                </c:pt>
                <c:pt idx="1152">
                  <c:v>0</c:v>
                </c:pt>
                <c:pt idx="1153">
                  <c:v>11</c:v>
                </c:pt>
                <c:pt idx="1154">
                  <c:v>201</c:v>
                </c:pt>
                <c:pt idx="1155">
                  <c:v>55</c:v>
                </c:pt>
                <c:pt idx="1156">
                  <c:v>13</c:v>
                </c:pt>
                <c:pt idx="1157">
                  <c:v>12</c:v>
                </c:pt>
                <c:pt idx="1158">
                  <c:v>0</c:v>
                </c:pt>
                <c:pt idx="1159">
                  <c:v>4</c:v>
                </c:pt>
                <c:pt idx="1160">
                  <c:v>6</c:v>
                </c:pt>
                <c:pt idx="1161">
                  <c:v>60</c:v>
                </c:pt>
                <c:pt idx="1162">
                  <c:v>6</c:v>
                </c:pt>
                <c:pt idx="1163">
                  <c:v>0</c:v>
                </c:pt>
                <c:pt idx="1164">
                  <c:v>13</c:v>
                </c:pt>
                <c:pt idx="1165">
                  <c:v>0</c:v>
                </c:pt>
                <c:pt idx="1166">
                  <c:v>28</c:v>
                </c:pt>
                <c:pt idx="1167">
                  <c:v>8</c:v>
                </c:pt>
                <c:pt idx="1168">
                  <c:v>2</c:v>
                </c:pt>
                <c:pt idx="1169">
                  <c:v>192</c:v>
                </c:pt>
                <c:pt idx="1170">
                  <c:v>59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94</c:v>
                </c:pt>
                <c:pt idx="1176">
                  <c:v>7</c:v>
                </c:pt>
                <c:pt idx="1177">
                  <c:v>4</c:v>
                </c:pt>
                <c:pt idx="1178">
                  <c:v>11</c:v>
                </c:pt>
                <c:pt idx="1179">
                  <c:v>0</c:v>
                </c:pt>
                <c:pt idx="1180">
                  <c:v>0</c:v>
                </c:pt>
                <c:pt idx="1181">
                  <c:v>39</c:v>
                </c:pt>
                <c:pt idx="1182">
                  <c:v>101</c:v>
                </c:pt>
                <c:pt idx="1183">
                  <c:v>19</c:v>
                </c:pt>
                <c:pt idx="1184">
                  <c:v>20</c:v>
                </c:pt>
                <c:pt idx="1185">
                  <c:v>0</c:v>
                </c:pt>
                <c:pt idx="1186">
                  <c:v>29</c:v>
                </c:pt>
                <c:pt idx="1187">
                  <c:v>98</c:v>
                </c:pt>
                <c:pt idx="1188">
                  <c:v>16</c:v>
                </c:pt>
                <c:pt idx="1189">
                  <c:v>0</c:v>
                </c:pt>
                <c:pt idx="1190">
                  <c:v>0</c:v>
                </c:pt>
                <c:pt idx="1191">
                  <c:v>2</c:v>
                </c:pt>
                <c:pt idx="1192">
                  <c:v>133</c:v>
                </c:pt>
                <c:pt idx="1193">
                  <c:v>65</c:v>
                </c:pt>
                <c:pt idx="1194">
                  <c:v>184</c:v>
                </c:pt>
                <c:pt idx="1195">
                  <c:v>3</c:v>
                </c:pt>
                <c:pt idx="1196">
                  <c:v>6</c:v>
                </c:pt>
                <c:pt idx="1197">
                  <c:v>10</c:v>
                </c:pt>
                <c:pt idx="1198">
                  <c:v>2</c:v>
                </c:pt>
                <c:pt idx="1199">
                  <c:v>102</c:v>
                </c:pt>
                <c:pt idx="1200">
                  <c:v>97</c:v>
                </c:pt>
                <c:pt idx="1201">
                  <c:v>13</c:v>
                </c:pt>
                <c:pt idx="1202">
                  <c:v>12</c:v>
                </c:pt>
                <c:pt idx="1203">
                  <c:v>10</c:v>
                </c:pt>
                <c:pt idx="1204">
                  <c:v>10</c:v>
                </c:pt>
                <c:pt idx="1205">
                  <c:v>63</c:v>
                </c:pt>
                <c:pt idx="1206">
                  <c:v>16</c:v>
                </c:pt>
                <c:pt idx="1207">
                  <c:v>12</c:v>
                </c:pt>
                <c:pt idx="1208">
                  <c:v>8</c:v>
                </c:pt>
                <c:pt idx="1209">
                  <c:v>20</c:v>
                </c:pt>
                <c:pt idx="1210">
                  <c:v>1</c:v>
                </c:pt>
                <c:pt idx="1211">
                  <c:v>0</c:v>
                </c:pt>
                <c:pt idx="1212">
                  <c:v>13</c:v>
                </c:pt>
                <c:pt idx="1213">
                  <c:v>0</c:v>
                </c:pt>
                <c:pt idx="1214">
                  <c:v>3</c:v>
                </c:pt>
                <c:pt idx="1215">
                  <c:v>0</c:v>
                </c:pt>
                <c:pt idx="1216">
                  <c:v>7</c:v>
                </c:pt>
                <c:pt idx="1217">
                  <c:v>11</c:v>
                </c:pt>
                <c:pt idx="1218">
                  <c:v>13</c:v>
                </c:pt>
                <c:pt idx="1219">
                  <c:v>151</c:v>
                </c:pt>
                <c:pt idx="1220">
                  <c:v>7</c:v>
                </c:pt>
                <c:pt idx="1221">
                  <c:v>0</c:v>
                </c:pt>
                <c:pt idx="1222">
                  <c:v>6</c:v>
                </c:pt>
                <c:pt idx="1223">
                  <c:v>0</c:v>
                </c:pt>
                <c:pt idx="1224">
                  <c:v>10</c:v>
                </c:pt>
                <c:pt idx="1225">
                  <c:v>0</c:v>
                </c:pt>
                <c:pt idx="1226">
                  <c:v>0</c:v>
                </c:pt>
                <c:pt idx="1227">
                  <c:v>10</c:v>
                </c:pt>
                <c:pt idx="1228">
                  <c:v>39</c:v>
                </c:pt>
                <c:pt idx="1229">
                  <c:v>3</c:v>
                </c:pt>
                <c:pt idx="1230">
                  <c:v>4</c:v>
                </c:pt>
                <c:pt idx="1231">
                  <c:v>58</c:v>
                </c:pt>
                <c:pt idx="1232">
                  <c:v>4</c:v>
                </c:pt>
                <c:pt idx="1233">
                  <c:v>160</c:v>
                </c:pt>
                <c:pt idx="1234">
                  <c:v>72</c:v>
                </c:pt>
                <c:pt idx="1235">
                  <c:v>90</c:v>
                </c:pt>
                <c:pt idx="1236">
                  <c:v>19</c:v>
                </c:pt>
                <c:pt idx="1237">
                  <c:v>94</c:v>
                </c:pt>
                <c:pt idx="1238">
                  <c:v>16</c:v>
                </c:pt>
                <c:pt idx="1239">
                  <c:v>146</c:v>
                </c:pt>
                <c:pt idx="1240">
                  <c:v>99</c:v>
                </c:pt>
                <c:pt idx="1241">
                  <c:v>80</c:v>
                </c:pt>
                <c:pt idx="1242">
                  <c:v>6</c:v>
                </c:pt>
                <c:pt idx="1243">
                  <c:v>17</c:v>
                </c:pt>
                <c:pt idx="1244">
                  <c:v>10</c:v>
                </c:pt>
                <c:pt idx="1245">
                  <c:v>0</c:v>
                </c:pt>
                <c:pt idx="1246">
                  <c:v>72</c:v>
                </c:pt>
                <c:pt idx="1247">
                  <c:v>0</c:v>
                </c:pt>
                <c:pt idx="1248">
                  <c:v>69</c:v>
                </c:pt>
                <c:pt idx="1249">
                  <c:v>2</c:v>
                </c:pt>
                <c:pt idx="1250">
                  <c:v>0</c:v>
                </c:pt>
                <c:pt idx="1251">
                  <c:v>23</c:v>
                </c:pt>
                <c:pt idx="1252">
                  <c:v>3</c:v>
                </c:pt>
                <c:pt idx="1253">
                  <c:v>56</c:v>
                </c:pt>
                <c:pt idx="1254">
                  <c:v>10</c:v>
                </c:pt>
                <c:pt idx="1255">
                  <c:v>6</c:v>
                </c:pt>
                <c:pt idx="1256">
                  <c:v>84</c:v>
                </c:pt>
                <c:pt idx="1257">
                  <c:v>0</c:v>
                </c:pt>
                <c:pt idx="1258">
                  <c:v>130</c:v>
                </c:pt>
                <c:pt idx="1259">
                  <c:v>0</c:v>
                </c:pt>
                <c:pt idx="1260">
                  <c:v>33</c:v>
                </c:pt>
                <c:pt idx="1261">
                  <c:v>173</c:v>
                </c:pt>
                <c:pt idx="1262">
                  <c:v>0</c:v>
                </c:pt>
                <c:pt idx="1263">
                  <c:v>0</c:v>
                </c:pt>
                <c:pt idx="1264">
                  <c:v>4</c:v>
                </c:pt>
                <c:pt idx="1265">
                  <c:v>3</c:v>
                </c:pt>
                <c:pt idx="1266">
                  <c:v>0</c:v>
                </c:pt>
                <c:pt idx="1267">
                  <c:v>2</c:v>
                </c:pt>
                <c:pt idx="1268">
                  <c:v>7</c:v>
                </c:pt>
                <c:pt idx="1269">
                  <c:v>25</c:v>
                </c:pt>
                <c:pt idx="1270">
                  <c:v>5</c:v>
                </c:pt>
                <c:pt idx="1271">
                  <c:v>19</c:v>
                </c:pt>
                <c:pt idx="1272">
                  <c:v>0</c:v>
                </c:pt>
                <c:pt idx="1273">
                  <c:v>94</c:v>
                </c:pt>
                <c:pt idx="1274">
                  <c:v>20</c:v>
                </c:pt>
                <c:pt idx="1275">
                  <c:v>55</c:v>
                </c:pt>
                <c:pt idx="1276">
                  <c:v>37</c:v>
                </c:pt>
                <c:pt idx="1277">
                  <c:v>180</c:v>
                </c:pt>
                <c:pt idx="1278">
                  <c:v>11</c:v>
                </c:pt>
                <c:pt idx="1279">
                  <c:v>55</c:v>
                </c:pt>
                <c:pt idx="1280">
                  <c:v>12</c:v>
                </c:pt>
                <c:pt idx="1281">
                  <c:v>0</c:v>
                </c:pt>
                <c:pt idx="1282">
                  <c:v>42</c:v>
                </c:pt>
                <c:pt idx="1283">
                  <c:v>37</c:v>
                </c:pt>
                <c:pt idx="1284">
                  <c:v>20</c:v>
                </c:pt>
                <c:pt idx="1285">
                  <c:v>0</c:v>
                </c:pt>
                <c:pt idx="1286">
                  <c:v>0</c:v>
                </c:pt>
                <c:pt idx="1287">
                  <c:v>46</c:v>
                </c:pt>
                <c:pt idx="1288">
                  <c:v>21</c:v>
                </c:pt>
                <c:pt idx="1289">
                  <c:v>39</c:v>
                </c:pt>
                <c:pt idx="1290">
                  <c:v>76</c:v>
                </c:pt>
                <c:pt idx="1291">
                  <c:v>8</c:v>
                </c:pt>
                <c:pt idx="1292">
                  <c:v>84</c:v>
                </c:pt>
                <c:pt idx="1293">
                  <c:v>33</c:v>
                </c:pt>
                <c:pt idx="1294">
                  <c:v>77</c:v>
                </c:pt>
                <c:pt idx="1295">
                  <c:v>28</c:v>
                </c:pt>
                <c:pt idx="1296">
                  <c:v>8</c:v>
                </c:pt>
                <c:pt idx="1297">
                  <c:v>0</c:v>
                </c:pt>
                <c:pt idx="1298">
                  <c:v>114</c:v>
                </c:pt>
                <c:pt idx="1299">
                  <c:v>11</c:v>
                </c:pt>
                <c:pt idx="1300">
                  <c:v>78</c:v>
                </c:pt>
                <c:pt idx="1301">
                  <c:v>3</c:v>
                </c:pt>
                <c:pt idx="1302">
                  <c:v>7</c:v>
                </c:pt>
                <c:pt idx="1303">
                  <c:v>63</c:v>
                </c:pt>
                <c:pt idx="1304">
                  <c:v>25</c:v>
                </c:pt>
                <c:pt idx="1305">
                  <c:v>0</c:v>
                </c:pt>
                <c:pt idx="1306">
                  <c:v>51</c:v>
                </c:pt>
                <c:pt idx="1307">
                  <c:v>0</c:v>
                </c:pt>
                <c:pt idx="1308">
                  <c:v>3</c:v>
                </c:pt>
                <c:pt idx="1309">
                  <c:v>2</c:v>
                </c:pt>
                <c:pt idx="1310">
                  <c:v>0</c:v>
                </c:pt>
                <c:pt idx="1311">
                  <c:v>0</c:v>
                </c:pt>
                <c:pt idx="1312">
                  <c:v>16</c:v>
                </c:pt>
                <c:pt idx="1313">
                  <c:v>0</c:v>
                </c:pt>
                <c:pt idx="1314">
                  <c:v>175</c:v>
                </c:pt>
                <c:pt idx="1315">
                  <c:v>34</c:v>
                </c:pt>
                <c:pt idx="1316">
                  <c:v>60</c:v>
                </c:pt>
                <c:pt idx="1317">
                  <c:v>77</c:v>
                </c:pt>
                <c:pt idx="1318">
                  <c:v>50</c:v>
                </c:pt>
                <c:pt idx="1319">
                  <c:v>11</c:v>
                </c:pt>
                <c:pt idx="1320">
                  <c:v>84</c:v>
                </c:pt>
                <c:pt idx="1321">
                  <c:v>3</c:v>
                </c:pt>
                <c:pt idx="1322">
                  <c:v>15</c:v>
                </c:pt>
                <c:pt idx="1323">
                  <c:v>0</c:v>
                </c:pt>
                <c:pt idx="1324">
                  <c:v>29</c:v>
                </c:pt>
                <c:pt idx="1325">
                  <c:v>32</c:v>
                </c:pt>
                <c:pt idx="1326">
                  <c:v>11</c:v>
                </c:pt>
                <c:pt idx="1327">
                  <c:v>43</c:v>
                </c:pt>
                <c:pt idx="1328">
                  <c:v>2</c:v>
                </c:pt>
                <c:pt idx="1329">
                  <c:v>8</c:v>
                </c:pt>
                <c:pt idx="1330">
                  <c:v>0</c:v>
                </c:pt>
                <c:pt idx="1331">
                  <c:v>13</c:v>
                </c:pt>
                <c:pt idx="1332">
                  <c:v>28</c:v>
                </c:pt>
                <c:pt idx="1333">
                  <c:v>2</c:v>
                </c:pt>
                <c:pt idx="1334">
                  <c:v>2</c:v>
                </c:pt>
                <c:pt idx="1335">
                  <c:v>7</c:v>
                </c:pt>
                <c:pt idx="1336">
                  <c:v>0</c:v>
                </c:pt>
                <c:pt idx="1337">
                  <c:v>33</c:v>
                </c:pt>
                <c:pt idx="1338">
                  <c:v>2</c:v>
                </c:pt>
                <c:pt idx="1339">
                  <c:v>0</c:v>
                </c:pt>
                <c:pt idx="1340">
                  <c:v>80</c:v>
                </c:pt>
                <c:pt idx="1341">
                  <c:v>63</c:v>
                </c:pt>
                <c:pt idx="1342">
                  <c:v>0</c:v>
                </c:pt>
                <c:pt idx="1343">
                  <c:v>50</c:v>
                </c:pt>
                <c:pt idx="1344">
                  <c:v>15</c:v>
                </c:pt>
                <c:pt idx="1345">
                  <c:v>13</c:v>
                </c:pt>
                <c:pt idx="1346">
                  <c:v>104</c:v>
                </c:pt>
                <c:pt idx="1347">
                  <c:v>8</c:v>
                </c:pt>
                <c:pt idx="1348">
                  <c:v>15</c:v>
                </c:pt>
                <c:pt idx="1349">
                  <c:v>17</c:v>
                </c:pt>
                <c:pt idx="1350">
                  <c:v>46</c:v>
                </c:pt>
                <c:pt idx="1351">
                  <c:v>71</c:v>
                </c:pt>
                <c:pt idx="1352">
                  <c:v>4</c:v>
                </c:pt>
                <c:pt idx="1353">
                  <c:v>0</c:v>
                </c:pt>
                <c:pt idx="1354">
                  <c:v>173</c:v>
                </c:pt>
                <c:pt idx="1355">
                  <c:v>8</c:v>
                </c:pt>
                <c:pt idx="1356">
                  <c:v>13</c:v>
                </c:pt>
                <c:pt idx="1357">
                  <c:v>98</c:v>
                </c:pt>
                <c:pt idx="1358">
                  <c:v>4</c:v>
                </c:pt>
                <c:pt idx="1359">
                  <c:v>54</c:v>
                </c:pt>
                <c:pt idx="1360">
                  <c:v>29</c:v>
                </c:pt>
                <c:pt idx="1361">
                  <c:v>0</c:v>
                </c:pt>
                <c:pt idx="1362">
                  <c:v>12</c:v>
                </c:pt>
                <c:pt idx="1363">
                  <c:v>4</c:v>
                </c:pt>
                <c:pt idx="1364">
                  <c:v>0</c:v>
                </c:pt>
                <c:pt idx="1365">
                  <c:v>4</c:v>
                </c:pt>
                <c:pt idx="1366">
                  <c:v>4</c:v>
                </c:pt>
                <c:pt idx="1367">
                  <c:v>12</c:v>
                </c:pt>
                <c:pt idx="1368">
                  <c:v>3</c:v>
                </c:pt>
                <c:pt idx="1369">
                  <c:v>0</c:v>
                </c:pt>
                <c:pt idx="1370">
                  <c:v>4</c:v>
                </c:pt>
                <c:pt idx="1371">
                  <c:v>50</c:v>
                </c:pt>
                <c:pt idx="1372">
                  <c:v>75</c:v>
                </c:pt>
                <c:pt idx="1373">
                  <c:v>6</c:v>
                </c:pt>
                <c:pt idx="1374">
                  <c:v>75</c:v>
                </c:pt>
                <c:pt idx="1375">
                  <c:v>0</c:v>
                </c:pt>
                <c:pt idx="1376">
                  <c:v>3</c:v>
                </c:pt>
                <c:pt idx="1377">
                  <c:v>82</c:v>
                </c:pt>
                <c:pt idx="1378">
                  <c:v>2</c:v>
                </c:pt>
                <c:pt idx="1379">
                  <c:v>0</c:v>
                </c:pt>
                <c:pt idx="1380">
                  <c:v>4</c:v>
                </c:pt>
                <c:pt idx="1381">
                  <c:v>48</c:v>
                </c:pt>
                <c:pt idx="1382">
                  <c:v>52</c:v>
                </c:pt>
                <c:pt idx="1383">
                  <c:v>49</c:v>
                </c:pt>
                <c:pt idx="1384">
                  <c:v>0</c:v>
                </c:pt>
                <c:pt idx="1385">
                  <c:v>69</c:v>
                </c:pt>
                <c:pt idx="1386">
                  <c:v>4</c:v>
                </c:pt>
                <c:pt idx="1387">
                  <c:v>16</c:v>
                </c:pt>
                <c:pt idx="1388">
                  <c:v>1</c:v>
                </c:pt>
                <c:pt idx="1389">
                  <c:v>2</c:v>
                </c:pt>
                <c:pt idx="1390">
                  <c:v>2</c:v>
                </c:pt>
                <c:pt idx="1391">
                  <c:v>17</c:v>
                </c:pt>
                <c:pt idx="1392">
                  <c:v>4</c:v>
                </c:pt>
                <c:pt idx="1393">
                  <c:v>86</c:v>
                </c:pt>
                <c:pt idx="1394">
                  <c:v>78</c:v>
                </c:pt>
                <c:pt idx="1395">
                  <c:v>3</c:v>
                </c:pt>
                <c:pt idx="1396">
                  <c:v>21</c:v>
                </c:pt>
                <c:pt idx="1397">
                  <c:v>0</c:v>
                </c:pt>
                <c:pt idx="1398">
                  <c:v>34</c:v>
                </c:pt>
                <c:pt idx="1399">
                  <c:v>63</c:v>
                </c:pt>
                <c:pt idx="1400">
                  <c:v>29</c:v>
                </c:pt>
                <c:pt idx="1401">
                  <c:v>8</c:v>
                </c:pt>
                <c:pt idx="1402">
                  <c:v>13</c:v>
                </c:pt>
                <c:pt idx="1403">
                  <c:v>0</c:v>
                </c:pt>
                <c:pt idx="1404">
                  <c:v>65</c:v>
                </c:pt>
                <c:pt idx="1405">
                  <c:v>55</c:v>
                </c:pt>
                <c:pt idx="1406">
                  <c:v>75</c:v>
                </c:pt>
                <c:pt idx="1407">
                  <c:v>6</c:v>
                </c:pt>
                <c:pt idx="1408">
                  <c:v>11</c:v>
                </c:pt>
                <c:pt idx="1409">
                  <c:v>38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15</c:v>
                </c:pt>
                <c:pt idx="1414">
                  <c:v>43</c:v>
                </c:pt>
                <c:pt idx="1415">
                  <c:v>55</c:v>
                </c:pt>
                <c:pt idx="1416">
                  <c:v>145</c:v>
                </c:pt>
                <c:pt idx="1417">
                  <c:v>140</c:v>
                </c:pt>
                <c:pt idx="1418">
                  <c:v>2</c:v>
                </c:pt>
                <c:pt idx="1419">
                  <c:v>52</c:v>
                </c:pt>
                <c:pt idx="1420">
                  <c:v>16</c:v>
                </c:pt>
                <c:pt idx="1421">
                  <c:v>32</c:v>
                </c:pt>
                <c:pt idx="1422">
                  <c:v>38</c:v>
                </c:pt>
                <c:pt idx="1423">
                  <c:v>0</c:v>
                </c:pt>
                <c:pt idx="1424">
                  <c:v>7</c:v>
                </c:pt>
                <c:pt idx="1425">
                  <c:v>28</c:v>
                </c:pt>
                <c:pt idx="1426">
                  <c:v>3</c:v>
                </c:pt>
                <c:pt idx="1427">
                  <c:v>132</c:v>
                </c:pt>
                <c:pt idx="1428">
                  <c:v>0</c:v>
                </c:pt>
                <c:pt idx="1429">
                  <c:v>24</c:v>
                </c:pt>
                <c:pt idx="1430">
                  <c:v>140</c:v>
                </c:pt>
                <c:pt idx="1431">
                  <c:v>0</c:v>
                </c:pt>
                <c:pt idx="1432">
                  <c:v>38</c:v>
                </c:pt>
                <c:pt idx="1433">
                  <c:v>13</c:v>
                </c:pt>
                <c:pt idx="1434">
                  <c:v>15</c:v>
                </c:pt>
                <c:pt idx="1435">
                  <c:v>15</c:v>
                </c:pt>
                <c:pt idx="1436">
                  <c:v>91</c:v>
                </c:pt>
                <c:pt idx="1437">
                  <c:v>0</c:v>
                </c:pt>
                <c:pt idx="1438">
                  <c:v>205</c:v>
                </c:pt>
                <c:pt idx="1439">
                  <c:v>177</c:v>
                </c:pt>
                <c:pt idx="1440">
                  <c:v>15</c:v>
                </c:pt>
                <c:pt idx="1441">
                  <c:v>0</c:v>
                </c:pt>
                <c:pt idx="1442">
                  <c:v>104</c:v>
                </c:pt>
                <c:pt idx="1443">
                  <c:v>0</c:v>
                </c:pt>
                <c:pt idx="1444">
                  <c:v>156</c:v>
                </c:pt>
                <c:pt idx="1445">
                  <c:v>23</c:v>
                </c:pt>
                <c:pt idx="1446">
                  <c:v>52</c:v>
                </c:pt>
                <c:pt idx="1447">
                  <c:v>60</c:v>
                </c:pt>
                <c:pt idx="1448">
                  <c:v>8</c:v>
                </c:pt>
                <c:pt idx="1449">
                  <c:v>0</c:v>
                </c:pt>
                <c:pt idx="1450">
                  <c:v>23</c:v>
                </c:pt>
                <c:pt idx="1451">
                  <c:v>2</c:v>
                </c:pt>
                <c:pt idx="1452">
                  <c:v>41</c:v>
                </c:pt>
                <c:pt idx="1453">
                  <c:v>2</c:v>
                </c:pt>
                <c:pt idx="1454">
                  <c:v>56</c:v>
                </c:pt>
                <c:pt idx="1455">
                  <c:v>2</c:v>
                </c:pt>
                <c:pt idx="1456">
                  <c:v>0</c:v>
                </c:pt>
                <c:pt idx="1457">
                  <c:v>94</c:v>
                </c:pt>
                <c:pt idx="1458">
                  <c:v>95</c:v>
                </c:pt>
                <c:pt idx="1459">
                  <c:v>0</c:v>
                </c:pt>
                <c:pt idx="1460">
                  <c:v>0</c:v>
                </c:pt>
                <c:pt idx="1461">
                  <c:v>45</c:v>
                </c:pt>
                <c:pt idx="1462">
                  <c:v>44</c:v>
                </c:pt>
                <c:pt idx="1463">
                  <c:v>3</c:v>
                </c:pt>
                <c:pt idx="1464">
                  <c:v>6</c:v>
                </c:pt>
                <c:pt idx="1465">
                  <c:v>2</c:v>
                </c:pt>
                <c:pt idx="1466">
                  <c:v>229</c:v>
                </c:pt>
                <c:pt idx="1467">
                  <c:v>4</c:v>
                </c:pt>
                <c:pt idx="1468">
                  <c:v>6</c:v>
                </c:pt>
                <c:pt idx="1469">
                  <c:v>0</c:v>
                </c:pt>
                <c:pt idx="1470">
                  <c:v>15</c:v>
                </c:pt>
                <c:pt idx="1471">
                  <c:v>20</c:v>
                </c:pt>
                <c:pt idx="1472">
                  <c:v>8</c:v>
                </c:pt>
                <c:pt idx="1473">
                  <c:v>0</c:v>
                </c:pt>
                <c:pt idx="1474">
                  <c:v>32</c:v>
                </c:pt>
                <c:pt idx="1475">
                  <c:v>212</c:v>
                </c:pt>
                <c:pt idx="1476">
                  <c:v>4</c:v>
                </c:pt>
                <c:pt idx="1477">
                  <c:v>63</c:v>
                </c:pt>
                <c:pt idx="1478">
                  <c:v>3</c:v>
                </c:pt>
                <c:pt idx="1479">
                  <c:v>2</c:v>
                </c:pt>
                <c:pt idx="1480">
                  <c:v>3</c:v>
                </c:pt>
                <c:pt idx="1481">
                  <c:v>17</c:v>
                </c:pt>
                <c:pt idx="1482">
                  <c:v>12</c:v>
                </c:pt>
                <c:pt idx="1483">
                  <c:v>6</c:v>
                </c:pt>
                <c:pt idx="1484">
                  <c:v>3</c:v>
                </c:pt>
                <c:pt idx="1485">
                  <c:v>133</c:v>
                </c:pt>
                <c:pt idx="1486">
                  <c:v>63</c:v>
                </c:pt>
                <c:pt idx="1487">
                  <c:v>2</c:v>
                </c:pt>
                <c:pt idx="1488">
                  <c:v>2</c:v>
                </c:pt>
                <c:pt idx="1489">
                  <c:v>10</c:v>
                </c:pt>
                <c:pt idx="1490">
                  <c:v>259</c:v>
                </c:pt>
                <c:pt idx="1491">
                  <c:v>240</c:v>
                </c:pt>
                <c:pt idx="1492">
                  <c:v>6</c:v>
                </c:pt>
                <c:pt idx="1493">
                  <c:v>32</c:v>
                </c:pt>
                <c:pt idx="1494">
                  <c:v>69</c:v>
                </c:pt>
                <c:pt idx="1495">
                  <c:v>6</c:v>
                </c:pt>
                <c:pt idx="1496">
                  <c:v>33</c:v>
                </c:pt>
                <c:pt idx="1497">
                  <c:v>0</c:v>
                </c:pt>
                <c:pt idx="1498">
                  <c:v>7</c:v>
                </c:pt>
                <c:pt idx="1499">
                  <c:v>72</c:v>
                </c:pt>
                <c:pt idx="1500">
                  <c:v>34</c:v>
                </c:pt>
                <c:pt idx="1501">
                  <c:v>7</c:v>
                </c:pt>
                <c:pt idx="1502">
                  <c:v>4</c:v>
                </c:pt>
                <c:pt idx="1503">
                  <c:v>207</c:v>
                </c:pt>
                <c:pt idx="1504">
                  <c:v>7</c:v>
                </c:pt>
                <c:pt idx="1505">
                  <c:v>0</c:v>
                </c:pt>
                <c:pt idx="1506">
                  <c:v>7</c:v>
                </c:pt>
                <c:pt idx="1507">
                  <c:v>0</c:v>
                </c:pt>
                <c:pt idx="1508">
                  <c:v>12</c:v>
                </c:pt>
                <c:pt idx="1509">
                  <c:v>0</c:v>
                </c:pt>
                <c:pt idx="1510">
                  <c:v>102</c:v>
                </c:pt>
                <c:pt idx="1511">
                  <c:v>7</c:v>
                </c:pt>
                <c:pt idx="1512">
                  <c:v>250</c:v>
                </c:pt>
                <c:pt idx="1513">
                  <c:v>23</c:v>
                </c:pt>
                <c:pt idx="1514">
                  <c:v>7</c:v>
                </c:pt>
                <c:pt idx="1515">
                  <c:v>2</c:v>
                </c:pt>
                <c:pt idx="1516">
                  <c:v>20</c:v>
                </c:pt>
                <c:pt idx="1517">
                  <c:v>0</c:v>
                </c:pt>
                <c:pt idx="1518">
                  <c:v>0</c:v>
                </c:pt>
                <c:pt idx="1519">
                  <c:v>125</c:v>
                </c:pt>
                <c:pt idx="1520">
                  <c:v>68</c:v>
                </c:pt>
                <c:pt idx="1521">
                  <c:v>4</c:v>
                </c:pt>
                <c:pt idx="1522">
                  <c:v>51</c:v>
                </c:pt>
                <c:pt idx="1523">
                  <c:v>0</c:v>
                </c:pt>
                <c:pt idx="1524">
                  <c:v>17</c:v>
                </c:pt>
                <c:pt idx="1525">
                  <c:v>151</c:v>
                </c:pt>
                <c:pt idx="1526">
                  <c:v>3</c:v>
                </c:pt>
                <c:pt idx="1527">
                  <c:v>16</c:v>
                </c:pt>
                <c:pt idx="1528">
                  <c:v>21</c:v>
                </c:pt>
                <c:pt idx="1529">
                  <c:v>137</c:v>
                </c:pt>
                <c:pt idx="1530">
                  <c:v>0</c:v>
                </c:pt>
                <c:pt idx="1531">
                  <c:v>11</c:v>
                </c:pt>
                <c:pt idx="1532">
                  <c:v>12</c:v>
                </c:pt>
                <c:pt idx="1533">
                  <c:v>75</c:v>
                </c:pt>
                <c:pt idx="1534">
                  <c:v>12</c:v>
                </c:pt>
                <c:pt idx="1535">
                  <c:v>17</c:v>
                </c:pt>
                <c:pt idx="1536">
                  <c:v>4</c:v>
                </c:pt>
                <c:pt idx="1537">
                  <c:v>2</c:v>
                </c:pt>
                <c:pt idx="1538">
                  <c:v>24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8</c:v>
                </c:pt>
                <c:pt idx="1543">
                  <c:v>10</c:v>
                </c:pt>
                <c:pt idx="1544">
                  <c:v>11</c:v>
                </c:pt>
                <c:pt idx="1545">
                  <c:v>3</c:v>
                </c:pt>
                <c:pt idx="1546">
                  <c:v>21</c:v>
                </c:pt>
                <c:pt idx="1547">
                  <c:v>106</c:v>
                </c:pt>
                <c:pt idx="1548">
                  <c:v>6</c:v>
                </c:pt>
                <c:pt idx="1549">
                  <c:v>6</c:v>
                </c:pt>
                <c:pt idx="1550">
                  <c:v>43</c:v>
                </c:pt>
                <c:pt idx="1551">
                  <c:v>137</c:v>
                </c:pt>
                <c:pt idx="1552">
                  <c:v>4</c:v>
                </c:pt>
                <c:pt idx="1553">
                  <c:v>6</c:v>
                </c:pt>
                <c:pt idx="1554">
                  <c:v>0</c:v>
                </c:pt>
                <c:pt idx="1555">
                  <c:v>8</c:v>
                </c:pt>
                <c:pt idx="1556">
                  <c:v>2</c:v>
                </c:pt>
                <c:pt idx="1557">
                  <c:v>6</c:v>
                </c:pt>
                <c:pt idx="1558">
                  <c:v>197</c:v>
                </c:pt>
                <c:pt idx="1559">
                  <c:v>77</c:v>
                </c:pt>
                <c:pt idx="1560">
                  <c:v>101</c:v>
                </c:pt>
                <c:pt idx="1561">
                  <c:v>104</c:v>
                </c:pt>
                <c:pt idx="1562">
                  <c:v>35</c:v>
                </c:pt>
                <c:pt idx="1563">
                  <c:v>179</c:v>
                </c:pt>
                <c:pt idx="1564">
                  <c:v>212</c:v>
                </c:pt>
                <c:pt idx="1565">
                  <c:v>2</c:v>
                </c:pt>
                <c:pt idx="1566">
                  <c:v>0</c:v>
                </c:pt>
                <c:pt idx="1567">
                  <c:v>13</c:v>
                </c:pt>
                <c:pt idx="1568">
                  <c:v>10</c:v>
                </c:pt>
                <c:pt idx="1569">
                  <c:v>10</c:v>
                </c:pt>
                <c:pt idx="1570">
                  <c:v>0</c:v>
                </c:pt>
                <c:pt idx="1571">
                  <c:v>21</c:v>
                </c:pt>
                <c:pt idx="1572">
                  <c:v>0</c:v>
                </c:pt>
                <c:pt idx="1573">
                  <c:v>0</c:v>
                </c:pt>
                <c:pt idx="1574">
                  <c:v>8</c:v>
                </c:pt>
                <c:pt idx="1575">
                  <c:v>7</c:v>
                </c:pt>
                <c:pt idx="1576">
                  <c:v>49</c:v>
                </c:pt>
                <c:pt idx="1577">
                  <c:v>32</c:v>
                </c:pt>
                <c:pt idx="1578">
                  <c:v>188</c:v>
                </c:pt>
                <c:pt idx="1579">
                  <c:v>7</c:v>
                </c:pt>
                <c:pt idx="1580">
                  <c:v>0</c:v>
                </c:pt>
                <c:pt idx="1581">
                  <c:v>10</c:v>
                </c:pt>
                <c:pt idx="1582">
                  <c:v>7</c:v>
                </c:pt>
                <c:pt idx="1583">
                  <c:v>160</c:v>
                </c:pt>
                <c:pt idx="1584">
                  <c:v>199</c:v>
                </c:pt>
                <c:pt idx="1585">
                  <c:v>45</c:v>
                </c:pt>
                <c:pt idx="1586">
                  <c:v>0</c:v>
                </c:pt>
                <c:pt idx="1587">
                  <c:v>15</c:v>
                </c:pt>
                <c:pt idx="1588">
                  <c:v>43</c:v>
                </c:pt>
                <c:pt idx="1589">
                  <c:v>34</c:v>
                </c:pt>
                <c:pt idx="1590">
                  <c:v>15</c:v>
                </c:pt>
                <c:pt idx="1591">
                  <c:v>21</c:v>
                </c:pt>
                <c:pt idx="1592">
                  <c:v>2</c:v>
                </c:pt>
                <c:pt idx="1593">
                  <c:v>0</c:v>
                </c:pt>
                <c:pt idx="1594">
                  <c:v>28</c:v>
                </c:pt>
                <c:pt idx="1595">
                  <c:v>12</c:v>
                </c:pt>
                <c:pt idx="1596">
                  <c:v>20</c:v>
                </c:pt>
                <c:pt idx="1597">
                  <c:v>6</c:v>
                </c:pt>
                <c:pt idx="1598">
                  <c:v>17</c:v>
                </c:pt>
                <c:pt idx="1599">
                  <c:v>3</c:v>
                </c:pt>
                <c:pt idx="1600">
                  <c:v>0</c:v>
                </c:pt>
                <c:pt idx="1601">
                  <c:v>123</c:v>
                </c:pt>
                <c:pt idx="1602">
                  <c:v>151</c:v>
                </c:pt>
                <c:pt idx="1603">
                  <c:v>106</c:v>
                </c:pt>
                <c:pt idx="1604">
                  <c:v>104</c:v>
                </c:pt>
                <c:pt idx="1605">
                  <c:v>71</c:v>
                </c:pt>
                <c:pt idx="1606">
                  <c:v>23</c:v>
                </c:pt>
                <c:pt idx="1607">
                  <c:v>3</c:v>
                </c:pt>
                <c:pt idx="1608">
                  <c:v>13</c:v>
                </c:pt>
                <c:pt idx="1609">
                  <c:v>23</c:v>
                </c:pt>
                <c:pt idx="1610">
                  <c:v>12</c:v>
                </c:pt>
                <c:pt idx="1611">
                  <c:v>116</c:v>
                </c:pt>
                <c:pt idx="1612">
                  <c:v>6</c:v>
                </c:pt>
                <c:pt idx="1613">
                  <c:v>65</c:v>
                </c:pt>
                <c:pt idx="1614">
                  <c:v>21</c:v>
                </c:pt>
                <c:pt idx="1615">
                  <c:v>7</c:v>
                </c:pt>
                <c:pt idx="1616">
                  <c:v>120</c:v>
                </c:pt>
                <c:pt idx="1617">
                  <c:v>3</c:v>
                </c:pt>
                <c:pt idx="1618">
                  <c:v>23</c:v>
                </c:pt>
                <c:pt idx="1619">
                  <c:v>3</c:v>
                </c:pt>
                <c:pt idx="1620">
                  <c:v>3</c:v>
                </c:pt>
                <c:pt idx="1621">
                  <c:v>0</c:v>
                </c:pt>
                <c:pt idx="1622">
                  <c:v>13</c:v>
                </c:pt>
                <c:pt idx="1623">
                  <c:v>23</c:v>
                </c:pt>
                <c:pt idx="1624">
                  <c:v>0</c:v>
                </c:pt>
                <c:pt idx="1625">
                  <c:v>0</c:v>
                </c:pt>
                <c:pt idx="1626">
                  <c:v>7</c:v>
                </c:pt>
                <c:pt idx="1627">
                  <c:v>4</c:v>
                </c:pt>
                <c:pt idx="1628">
                  <c:v>3</c:v>
                </c:pt>
                <c:pt idx="1629">
                  <c:v>2</c:v>
                </c:pt>
                <c:pt idx="1630">
                  <c:v>0</c:v>
                </c:pt>
                <c:pt idx="1631">
                  <c:v>55</c:v>
                </c:pt>
                <c:pt idx="1632">
                  <c:v>20</c:v>
                </c:pt>
                <c:pt idx="1633">
                  <c:v>13</c:v>
                </c:pt>
                <c:pt idx="1634">
                  <c:v>6</c:v>
                </c:pt>
                <c:pt idx="1635">
                  <c:v>49</c:v>
                </c:pt>
                <c:pt idx="1636">
                  <c:v>3</c:v>
                </c:pt>
                <c:pt idx="1637">
                  <c:v>3</c:v>
                </c:pt>
                <c:pt idx="1638">
                  <c:v>17</c:v>
                </c:pt>
                <c:pt idx="1639">
                  <c:v>7</c:v>
                </c:pt>
                <c:pt idx="1640">
                  <c:v>72</c:v>
                </c:pt>
                <c:pt idx="1641">
                  <c:v>3</c:v>
                </c:pt>
                <c:pt idx="1642">
                  <c:v>4</c:v>
                </c:pt>
                <c:pt idx="1643">
                  <c:v>13</c:v>
                </c:pt>
                <c:pt idx="1644">
                  <c:v>6</c:v>
                </c:pt>
                <c:pt idx="1645">
                  <c:v>13</c:v>
                </c:pt>
                <c:pt idx="1646">
                  <c:v>7</c:v>
                </c:pt>
                <c:pt idx="1647">
                  <c:v>7</c:v>
                </c:pt>
                <c:pt idx="1648">
                  <c:v>0</c:v>
                </c:pt>
                <c:pt idx="1649">
                  <c:v>80</c:v>
                </c:pt>
                <c:pt idx="1650">
                  <c:v>0</c:v>
                </c:pt>
                <c:pt idx="1651">
                  <c:v>10</c:v>
                </c:pt>
                <c:pt idx="1652">
                  <c:v>0</c:v>
                </c:pt>
                <c:pt idx="1653">
                  <c:v>86</c:v>
                </c:pt>
                <c:pt idx="1654">
                  <c:v>0</c:v>
                </c:pt>
                <c:pt idx="1655">
                  <c:v>8</c:v>
                </c:pt>
                <c:pt idx="1656">
                  <c:v>91</c:v>
                </c:pt>
                <c:pt idx="1657">
                  <c:v>2</c:v>
                </c:pt>
                <c:pt idx="1658">
                  <c:v>29</c:v>
                </c:pt>
                <c:pt idx="1659">
                  <c:v>2</c:v>
                </c:pt>
                <c:pt idx="1660">
                  <c:v>33</c:v>
                </c:pt>
                <c:pt idx="1661">
                  <c:v>4</c:v>
                </c:pt>
                <c:pt idx="1662">
                  <c:v>0</c:v>
                </c:pt>
                <c:pt idx="1663">
                  <c:v>25</c:v>
                </c:pt>
                <c:pt idx="1664">
                  <c:v>7</c:v>
                </c:pt>
                <c:pt idx="1665">
                  <c:v>0</c:v>
                </c:pt>
                <c:pt idx="1666">
                  <c:v>4</c:v>
                </c:pt>
                <c:pt idx="1667">
                  <c:v>197</c:v>
                </c:pt>
                <c:pt idx="1668">
                  <c:v>6</c:v>
                </c:pt>
                <c:pt idx="1669">
                  <c:v>10</c:v>
                </c:pt>
                <c:pt idx="1670">
                  <c:v>0</c:v>
                </c:pt>
                <c:pt idx="1671">
                  <c:v>6</c:v>
                </c:pt>
                <c:pt idx="1672">
                  <c:v>35</c:v>
                </c:pt>
                <c:pt idx="1673">
                  <c:v>0</c:v>
                </c:pt>
                <c:pt idx="1674">
                  <c:v>130</c:v>
                </c:pt>
                <c:pt idx="1675">
                  <c:v>23</c:v>
                </c:pt>
                <c:pt idx="1676">
                  <c:v>0</c:v>
                </c:pt>
                <c:pt idx="1677">
                  <c:v>10</c:v>
                </c:pt>
                <c:pt idx="1678">
                  <c:v>8</c:v>
                </c:pt>
                <c:pt idx="1679">
                  <c:v>15</c:v>
                </c:pt>
                <c:pt idx="1680">
                  <c:v>210</c:v>
                </c:pt>
                <c:pt idx="1681">
                  <c:v>3</c:v>
                </c:pt>
                <c:pt idx="1682">
                  <c:v>8</c:v>
                </c:pt>
                <c:pt idx="1683">
                  <c:v>11</c:v>
                </c:pt>
                <c:pt idx="1684">
                  <c:v>3</c:v>
                </c:pt>
                <c:pt idx="1685">
                  <c:v>3</c:v>
                </c:pt>
                <c:pt idx="1686">
                  <c:v>0</c:v>
                </c:pt>
                <c:pt idx="1687">
                  <c:v>29</c:v>
                </c:pt>
                <c:pt idx="1688">
                  <c:v>1</c:v>
                </c:pt>
                <c:pt idx="1689">
                  <c:v>3</c:v>
                </c:pt>
                <c:pt idx="1690">
                  <c:v>8</c:v>
                </c:pt>
                <c:pt idx="1691">
                  <c:v>95</c:v>
                </c:pt>
                <c:pt idx="1692">
                  <c:v>110</c:v>
                </c:pt>
                <c:pt idx="1693">
                  <c:v>3</c:v>
                </c:pt>
                <c:pt idx="1694">
                  <c:v>12</c:v>
                </c:pt>
                <c:pt idx="1695">
                  <c:v>10</c:v>
                </c:pt>
                <c:pt idx="1696">
                  <c:v>4</c:v>
                </c:pt>
                <c:pt idx="1697">
                  <c:v>12</c:v>
                </c:pt>
                <c:pt idx="1698">
                  <c:v>123</c:v>
                </c:pt>
                <c:pt idx="1699">
                  <c:v>6</c:v>
                </c:pt>
                <c:pt idx="1700">
                  <c:v>45</c:v>
                </c:pt>
                <c:pt idx="1701">
                  <c:v>0</c:v>
                </c:pt>
                <c:pt idx="1702">
                  <c:v>2</c:v>
                </c:pt>
                <c:pt idx="1703">
                  <c:v>7</c:v>
                </c:pt>
                <c:pt idx="1704">
                  <c:v>15</c:v>
                </c:pt>
                <c:pt idx="1705">
                  <c:v>0</c:v>
                </c:pt>
                <c:pt idx="1706">
                  <c:v>19</c:v>
                </c:pt>
                <c:pt idx="1707">
                  <c:v>168</c:v>
                </c:pt>
                <c:pt idx="1708">
                  <c:v>3</c:v>
                </c:pt>
                <c:pt idx="1709">
                  <c:v>2</c:v>
                </c:pt>
                <c:pt idx="1710">
                  <c:v>2</c:v>
                </c:pt>
                <c:pt idx="1711">
                  <c:v>82</c:v>
                </c:pt>
                <c:pt idx="1712">
                  <c:v>150</c:v>
                </c:pt>
                <c:pt idx="1713">
                  <c:v>0</c:v>
                </c:pt>
                <c:pt idx="1714">
                  <c:v>37</c:v>
                </c:pt>
                <c:pt idx="1715">
                  <c:v>3</c:v>
                </c:pt>
                <c:pt idx="1716">
                  <c:v>59</c:v>
                </c:pt>
                <c:pt idx="1717">
                  <c:v>0</c:v>
                </c:pt>
                <c:pt idx="1718">
                  <c:v>2</c:v>
                </c:pt>
                <c:pt idx="1719">
                  <c:v>219</c:v>
                </c:pt>
                <c:pt idx="1720">
                  <c:v>6</c:v>
                </c:pt>
                <c:pt idx="1721">
                  <c:v>150</c:v>
                </c:pt>
                <c:pt idx="1722">
                  <c:v>13</c:v>
                </c:pt>
                <c:pt idx="1723">
                  <c:v>0</c:v>
                </c:pt>
                <c:pt idx="1724">
                  <c:v>4</c:v>
                </c:pt>
                <c:pt idx="1725">
                  <c:v>0</c:v>
                </c:pt>
                <c:pt idx="1726">
                  <c:v>68</c:v>
                </c:pt>
                <c:pt idx="1727">
                  <c:v>36</c:v>
                </c:pt>
                <c:pt idx="1728">
                  <c:v>15</c:v>
                </c:pt>
                <c:pt idx="1729">
                  <c:v>7</c:v>
                </c:pt>
                <c:pt idx="1730">
                  <c:v>0</c:v>
                </c:pt>
                <c:pt idx="1731">
                  <c:v>64</c:v>
                </c:pt>
                <c:pt idx="1732">
                  <c:v>69</c:v>
                </c:pt>
                <c:pt idx="1733">
                  <c:v>12</c:v>
                </c:pt>
                <c:pt idx="1734">
                  <c:v>202</c:v>
                </c:pt>
                <c:pt idx="1735">
                  <c:v>2</c:v>
                </c:pt>
                <c:pt idx="1736">
                  <c:v>10</c:v>
                </c:pt>
                <c:pt idx="1737">
                  <c:v>42</c:v>
                </c:pt>
                <c:pt idx="1738">
                  <c:v>37</c:v>
                </c:pt>
                <c:pt idx="1739">
                  <c:v>2</c:v>
                </c:pt>
                <c:pt idx="1740">
                  <c:v>0</c:v>
                </c:pt>
                <c:pt idx="1741">
                  <c:v>4</c:v>
                </c:pt>
                <c:pt idx="1742">
                  <c:v>0</c:v>
                </c:pt>
                <c:pt idx="1743">
                  <c:v>119</c:v>
                </c:pt>
                <c:pt idx="1744">
                  <c:v>0</c:v>
                </c:pt>
                <c:pt idx="1745">
                  <c:v>20</c:v>
                </c:pt>
                <c:pt idx="1746">
                  <c:v>17</c:v>
                </c:pt>
                <c:pt idx="1747">
                  <c:v>19</c:v>
                </c:pt>
                <c:pt idx="1748">
                  <c:v>11</c:v>
                </c:pt>
                <c:pt idx="1749">
                  <c:v>10</c:v>
                </c:pt>
                <c:pt idx="1750">
                  <c:v>36</c:v>
                </c:pt>
                <c:pt idx="1751">
                  <c:v>2</c:v>
                </c:pt>
                <c:pt idx="1752">
                  <c:v>160</c:v>
                </c:pt>
                <c:pt idx="1753">
                  <c:v>0</c:v>
                </c:pt>
                <c:pt idx="1754">
                  <c:v>8</c:v>
                </c:pt>
                <c:pt idx="1755">
                  <c:v>82</c:v>
                </c:pt>
                <c:pt idx="1756">
                  <c:v>12</c:v>
                </c:pt>
                <c:pt idx="1757">
                  <c:v>7</c:v>
                </c:pt>
                <c:pt idx="1758">
                  <c:v>0</c:v>
                </c:pt>
                <c:pt idx="1759">
                  <c:v>0</c:v>
                </c:pt>
                <c:pt idx="1760">
                  <c:v>150</c:v>
                </c:pt>
                <c:pt idx="1761">
                  <c:v>43</c:v>
                </c:pt>
                <c:pt idx="1762">
                  <c:v>0</c:v>
                </c:pt>
                <c:pt idx="1763">
                  <c:v>13</c:v>
                </c:pt>
                <c:pt idx="1764">
                  <c:v>17</c:v>
                </c:pt>
                <c:pt idx="1765">
                  <c:v>28</c:v>
                </c:pt>
                <c:pt idx="1766">
                  <c:v>50</c:v>
                </c:pt>
                <c:pt idx="1767">
                  <c:v>0</c:v>
                </c:pt>
                <c:pt idx="1768">
                  <c:v>116</c:v>
                </c:pt>
                <c:pt idx="1769">
                  <c:v>0</c:v>
                </c:pt>
                <c:pt idx="1770">
                  <c:v>80</c:v>
                </c:pt>
                <c:pt idx="1771">
                  <c:v>42</c:v>
                </c:pt>
                <c:pt idx="1772">
                  <c:v>81</c:v>
                </c:pt>
                <c:pt idx="1773">
                  <c:v>237</c:v>
                </c:pt>
                <c:pt idx="1774">
                  <c:v>220</c:v>
                </c:pt>
                <c:pt idx="1775">
                  <c:v>4</c:v>
                </c:pt>
                <c:pt idx="1776">
                  <c:v>60</c:v>
                </c:pt>
                <c:pt idx="1777">
                  <c:v>0</c:v>
                </c:pt>
                <c:pt idx="1778">
                  <c:v>20</c:v>
                </c:pt>
                <c:pt idx="1779">
                  <c:v>0</c:v>
                </c:pt>
                <c:pt idx="1780">
                  <c:v>0</c:v>
                </c:pt>
                <c:pt idx="1781">
                  <c:v>75</c:v>
                </c:pt>
                <c:pt idx="1782">
                  <c:v>0</c:v>
                </c:pt>
                <c:pt idx="1783">
                  <c:v>0</c:v>
                </c:pt>
                <c:pt idx="1784">
                  <c:v>6</c:v>
                </c:pt>
                <c:pt idx="1785">
                  <c:v>2</c:v>
                </c:pt>
                <c:pt idx="1786">
                  <c:v>2</c:v>
                </c:pt>
                <c:pt idx="1787">
                  <c:v>120</c:v>
                </c:pt>
                <c:pt idx="1788">
                  <c:v>49</c:v>
                </c:pt>
                <c:pt idx="1789">
                  <c:v>137</c:v>
                </c:pt>
                <c:pt idx="1790">
                  <c:v>2</c:v>
                </c:pt>
                <c:pt idx="1791">
                  <c:v>95</c:v>
                </c:pt>
                <c:pt idx="1792">
                  <c:v>32</c:v>
                </c:pt>
                <c:pt idx="1793">
                  <c:v>124</c:v>
                </c:pt>
                <c:pt idx="1794">
                  <c:v>0</c:v>
                </c:pt>
                <c:pt idx="1795">
                  <c:v>3</c:v>
                </c:pt>
                <c:pt idx="1796">
                  <c:v>4</c:v>
                </c:pt>
                <c:pt idx="1797">
                  <c:v>20</c:v>
                </c:pt>
                <c:pt idx="1798">
                  <c:v>7</c:v>
                </c:pt>
                <c:pt idx="1799">
                  <c:v>36</c:v>
                </c:pt>
                <c:pt idx="1800">
                  <c:v>65</c:v>
                </c:pt>
                <c:pt idx="1801">
                  <c:v>104</c:v>
                </c:pt>
                <c:pt idx="1802">
                  <c:v>4</c:v>
                </c:pt>
                <c:pt idx="1803">
                  <c:v>4</c:v>
                </c:pt>
                <c:pt idx="1804">
                  <c:v>123</c:v>
                </c:pt>
                <c:pt idx="1805">
                  <c:v>0</c:v>
                </c:pt>
                <c:pt idx="1806">
                  <c:v>80</c:v>
                </c:pt>
                <c:pt idx="1807">
                  <c:v>73</c:v>
                </c:pt>
                <c:pt idx="1808">
                  <c:v>93</c:v>
                </c:pt>
                <c:pt idx="1809">
                  <c:v>13</c:v>
                </c:pt>
                <c:pt idx="1810">
                  <c:v>2</c:v>
                </c:pt>
                <c:pt idx="1811">
                  <c:v>58</c:v>
                </c:pt>
                <c:pt idx="1812">
                  <c:v>112</c:v>
                </c:pt>
                <c:pt idx="1813">
                  <c:v>60</c:v>
                </c:pt>
                <c:pt idx="1814">
                  <c:v>19</c:v>
                </c:pt>
                <c:pt idx="1815">
                  <c:v>2</c:v>
                </c:pt>
                <c:pt idx="1816">
                  <c:v>38</c:v>
                </c:pt>
                <c:pt idx="1817">
                  <c:v>0</c:v>
                </c:pt>
                <c:pt idx="1818">
                  <c:v>3</c:v>
                </c:pt>
                <c:pt idx="1819">
                  <c:v>125</c:v>
                </c:pt>
                <c:pt idx="1820">
                  <c:v>11</c:v>
                </c:pt>
                <c:pt idx="1821">
                  <c:v>2</c:v>
                </c:pt>
                <c:pt idx="1822">
                  <c:v>3</c:v>
                </c:pt>
                <c:pt idx="1823">
                  <c:v>6</c:v>
                </c:pt>
                <c:pt idx="1824">
                  <c:v>24</c:v>
                </c:pt>
                <c:pt idx="1825">
                  <c:v>26</c:v>
                </c:pt>
                <c:pt idx="1826">
                  <c:v>116</c:v>
                </c:pt>
                <c:pt idx="1827">
                  <c:v>43</c:v>
                </c:pt>
                <c:pt idx="1828">
                  <c:v>0</c:v>
                </c:pt>
                <c:pt idx="1829">
                  <c:v>73</c:v>
                </c:pt>
                <c:pt idx="1830">
                  <c:v>133</c:v>
                </c:pt>
                <c:pt idx="1831">
                  <c:v>219</c:v>
                </c:pt>
                <c:pt idx="1832">
                  <c:v>2</c:v>
                </c:pt>
                <c:pt idx="1833">
                  <c:v>0</c:v>
                </c:pt>
                <c:pt idx="1834">
                  <c:v>120</c:v>
                </c:pt>
                <c:pt idx="1835">
                  <c:v>0</c:v>
                </c:pt>
                <c:pt idx="1836">
                  <c:v>0</c:v>
                </c:pt>
                <c:pt idx="1837">
                  <c:v>27</c:v>
                </c:pt>
                <c:pt idx="1838">
                  <c:v>46</c:v>
                </c:pt>
                <c:pt idx="1839">
                  <c:v>1</c:v>
                </c:pt>
                <c:pt idx="1840">
                  <c:v>180</c:v>
                </c:pt>
                <c:pt idx="1841">
                  <c:v>138</c:v>
                </c:pt>
                <c:pt idx="1842">
                  <c:v>3</c:v>
                </c:pt>
                <c:pt idx="1843">
                  <c:v>32</c:v>
                </c:pt>
                <c:pt idx="1844">
                  <c:v>0</c:v>
                </c:pt>
                <c:pt idx="1845">
                  <c:v>2</c:v>
                </c:pt>
                <c:pt idx="1846">
                  <c:v>110</c:v>
                </c:pt>
                <c:pt idx="1847">
                  <c:v>62</c:v>
                </c:pt>
                <c:pt idx="1848">
                  <c:v>69</c:v>
                </c:pt>
                <c:pt idx="1849">
                  <c:v>13</c:v>
                </c:pt>
                <c:pt idx="1850">
                  <c:v>0</c:v>
                </c:pt>
                <c:pt idx="1851">
                  <c:v>201</c:v>
                </c:pt>
                <c:pt idx="1852">
                  <c:v>80</c:v>
                </c:pt>
                <c:pt idx="1853">
                  <c:v>12</c:v>
                </c:pt>
                <c:pt idx="1854">
                  <c:v>12</c:v>
                </c:pt>
                <c:pt idx="1855">
                  <c:v>4</c:v>
                </c:pt>
                <c:pt idx="1856">
                  <c:v>0</c:v>
                </c:pt>
                <c:pt idx="1857">
                  <c:v>4</c:v>
                </c:pt>
                <c:pt idx="1858">
                  <c:v>44</c:v>
                </c:pt>
                <c:pt idx="1859">
                  <c:v>2</c:v>
                </c:pt>
                <c:pt idx="1860">
                  <c:v>20</c:v>
                </c:pt>
                <c:pt idx="1861">
                  <c:v>7</c:v>
                </c:pt>
                <c:pt idx="1862">
                  <c:v>10</c:v>
                </c:pt>
                <c:pt idx="1863">
                  <c:v>8</c:v>
                </c:pt>
                <c:pt idx="1864">
                  <c:v>15</c:v>
                </c:pt>
                <c:pt idx="1865">
                  <c:v>99</c:v>
                </c:pt>
                <c:pt idx="1866">
                  <c:v>19</c:v>
                </c:pt>
                <c:pt idx="1867">
                  <c:v>91</c:v>
                </c:pt>
                <c:pt idx="1868">
                  <c:v>3</c:v>
                </c:pt>
                <c:pt idx="1869">
                  <c:v>21</c:v>
                </c:pt>
                <c:pt idx="1870">
                  <c:v>65</c:v>
                </c:pt>
                <c:pt idx="1871">
                  <c:v>13</c:v>
                </c:pt>
                <c:pt idx="1872">
                  <c:v>77</c:v>
                </c:pt>
                <c:pt idx="1873">
                  <c:v>24</c:v>
                </c:pt>
                <c:pt idx="1874">
                  <c:v>2</c:v>
                </c:pt>
                <c:pt idx="1875">
                  <c:v>23</c:v>
                </c:pt>
                <c:pt idx="1876">
                  <c:v>141</c:v>
                </c:pt>
                <c:pt idx="1877">
                  <c:v>20</c:v>
                </c:pt>
                <c:pt idx="1878">
                  <c:v>102</c:v>
                </c:pt>
                <c:pt idx="1879">
                  <c:v>41</c:v>
                </c:pt>
                <c:pt idx="1880">
                  <c:v>111</c:v>
                </c:pt>
                <c:pt idx="1881">
                  <c:v>4</c:v>
                </c:pt>
                <c:pt idx="1882">
                  <c:v>99</c:v>
                </c:pt>
                <c:pt idx="1883">
                  <c:v>2</c:v>
                </c:pt>
                <c:pt idx="1884">
                  <c:v>218</c:v>
                </c:pt>
                <c:pt idx="1885">
                  <c:v>4</c:v>
                </c:pt>
                <c:pt idx="1886">
                  <c:v>0</c:v>
                </c:pt>
                <c:pt idx="1887">
                  <c:v>4</c:v>
                </c:pt>
                <c:pt idx="1888">
                  <c:v>0</c:v>
                </c:pt>
                <c:pt idx="1889">
                  <c:v>40</c:v>
                </c:pt>
                <c:pt idx="1890">
                  <c:v>2</c:v>
                </c:pt>
                <c:pt idx="1891">
                  <c:v>2</c:v>
                </c:pt>
                <c:pt idx="1892">
                  <c:v>149</c:v>
                </c:pt>
                <c:pt idx="1893">
                  <c:v>3</c:v>
                </c:pt>
                <c:pt idx="1894">
                  <c:v>20</c:v>
                </c:pt>
                <c:pt idx="1895">
                  <c:v>34</c:v>
                </c:pt>
                <c:pt idx="1896">
                  <c:v>23</c:v>
                </c:pt>
                <c:pt idx="1897">
                  <c:v>38</c:v>
                </c:pt>
                <c:pt idx="1898">
                  <c:v>4</c:v>
                </c:pt>
                <c:pt idx="1899">
                  <c:v>6</c:v>
                </c:pt>
                <c:pt idx="1900">
                  <c:v>36</c:v>
                </c:pt>
                <c:pt idx="1901">
                  <c:v>4</c:v>
                </c:pt>
                <c:pt idx="1902">
                  <c:v>36</c:v>
                </c:pt>
                <c:pt idx="1903">
                  <c:v>0</c:v>
                </c:pt>
                <c:pt idx="1904">
                  <c:v>4</c:v>
                </c:pt>
                <c:pt idx="1905">
                  <c:v>4</c:v>
                </c:pt>
                <c:pt idx="1906">
                  <c:v>0</c:v>
                </c:pt>
                <c:pt idx="1907">
                  <c:v>2</c:v>
                </c:pt>
                <c:pt idx="1908">
                  <c:v>19</c:v>
                </c:pt>
                <c:pt idx="1909">
                  <c:v>50</c:v>
                </c:pt>
                <c:pt idx="1910">
                  <c:v>28</c:v>
                </c:pt>
                <c:pt idx="1911">
                  <c:v>28</c:v>
                </c:pt>
                <c:pt idx="1912">
                  <c:v>73</c:v>
                </c:pt>
                <c:pt idx="1913">
                  <c:v>0</c:v>
                </c:pt>
                <c:pt idx="1914">
                  <c:v>4</c:v>
                </c:pt>
                <c:pt idx="1915">
                  <c:v>0</c:v>
                </c:pt>
                <c:pt idx="1916">
                  <c:v>0</c:v>
                </c:pt>
                <c:pt idx="1917">
                  <c:v>62</c:v>
                </c:pt>
                <c:pt idx="1918">
                  <c:v>0</c:v>
                </c:pt>
                <c:pt idx="1919">
                  <c:v>16</c:v>
                </c:pt>
                <c:pt idx="1920">
                  <c:v>56</c:v>
                </c:pt>
                <c:pt idx="1921">
                  <c:v>29</c:v>
                </c:pt>
                <c:pt idx="1922">
                  <c:v>2</c:v>
                </c:pt>
                <c:pt idx="1923">
                  <c:v>0</c:v>
                </c:pt>
                <c:pt idx="1924">
                  <c:v>3</c:v>
                </c:pt>
                <c:pt idx="1925">
                  <c:v>69</c:v>
                </c:pt>
                <c:pt idx="1926">
                  <c:v>78</c:v>
                </c:pt>
                <c:pt idx="1927">
                  <c:v>99</c:v>
                </c:pt>
                <c:pt idx="1928">
                  <c:v>0</c:v>
                </c:pt>
                <c:pt idx="1929">
                  <c:v>24</c:v>
                </c:pt>
                <c:pt idx="1930">
                  <c:v>136</c:v>
                </c:pt>
                <c:pt idx="1931">
                  <c:v>47</c:v>
                </c:pt>
                <c:pt idx="1932">
                  <c:v>4</c:v>
                </c:pt>
                <c:pt idx="1933">
                  <c:v>28</c:v>
                </c:pt>
                <c:pt idx="1934">
                  <c:v>39</c:v>
                </c:pt>
                <c:pt idx="1935">
                  <c:v>13</c:v>
                </c:pt>
                <c:pt idx="1936">
                  <c:v>133</c:v>
                </c:pt>
                <c:pt idx="1937">
                  <c:v>12</c:v>
                </c:pt>
                <c:pt idx="1938">
                  <c:v>20</c:v>
                </c:pt>
                <c:pt idx="1939">
                  <c:v>0</c:v>
                </c:pt>
                <c:pt idx="1940">
                  <c:v>0</c:v>
                </c:pt>
                <c:pt idx="1941">
                  <c:v>2</c:v>
                </c:pt>
                <c:pt idx="1942">
                  <c:v>11</c:v>
                </c:pt>
                <c:pt idx="1943">
                  <c:v>106</c:v>
                </c:pt>
                <c:pt idx="1944">
                  <c:v>46</c:v>
                </c:pt>
                <c:pt idx="1945">
                  <c:v>10</c:v>
                </c:pt>
                <c:pt idx="1946">
                  <c:v>25</c:v>
                </c:pt>
                <c:pt idx="1947">
                  <c:v>15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15</c:v>
                </c:pt>
                <c:pt idx="1952">
                  <c:v>1</c:v>
                </c:pt>
                <c:pt idx="1953">
                  <c:v>25</c:v>
                </c:pt>
                <c:pt idx="1954">
                  <c:v>27</c:v>
                </c:pt>
                <c:pt idx="1955">
                  <c:v>75</c:v>
                </c:pt>
                <c:pt idx="1956">
                  <c:v>32</c:v>
                </c:pt>
                <c:pt idx="1957">
                  <c:v>13</c:v>
                </c:pt>
                <c:pt idx="1958">
                  <c:v>12</c:v>
                </c:pt>
                <c:pt idx="1959">
                  <c:v>0</c:v>
                </c:pt>
                <c:pt idx="1960">
                  <c:v>8</c:v>
                </c:pt>
                <c:pt idx="1961">
                  <c:v>55</c:v>
                </c:pt>
                <c:pt idx="1962">
                  <c:v>15</c:v>
                </c:pt>
                <c:pt idx="1963">
                  <c:v>10</c:v>
                </c:pt>
                <c:pt idx="1964">
                  <c:v>12</c:v>
                </c:pt>
                <c:pt idx="1965">
                  <c:v>0</c:v>
                </c:pt>
                <c:pt idx="1966">
                  <c:v>6</c:v>
                </c:pt>
                <c:pt idx="1967">
                  <c:v>4</c:v>
                </c:pt>
                <c:pt idx="1968">
                  <c:v>33</c:v>
                </c:pt>
                <c:pt idx="1969">
                  <c:v>28</c:v>
                </c:pt>
                <c:pt idx="1970">
                  <c:v>3</c:v>
                </c:pt>
                <c:pt idx="1971">
                  <c:v>65</c:v>
                </c:pt>
                <c:pt idx="1972">
                  <c:v>137</c:v>
                </c:pt>
                <c:pt idx="1973">
                  <c:v>13</c:v>
                </c:pt>
                <c:pt idx="1974">
                  <c:v>2</c:v>
                </c:pt>
                <c:pt idx="1975">
                  <c:v>0</c:v>
                </c:pt>
                <c:pt idx="1976">
                  <c:v>3</c:v>
                </c:pt>
                <c:pt idx="1977">
                  <c:v>2</c:v>
                </c:pt>
                <c:pt idx="1978">
                  <c:v>11</c:v>
                </c:pt>
                <c:pt idx="1979">
                  <c:v>93</c:v>
                </c:pt>
                <c:pt idx="1980">
                  <c:v>90</c:v>
                </c:pt>
                <c:pt idx="1981">
                  <c:v>0</c:v>
                </c:pt>
                <c:pt idx="1982">
                  <c:v>15</c:v>
                </c:pt>
                <c:pt idx="1983">
                  <c:v>0</c:v>
                </c:pt>
                <c:pt idx="1984">
                  <c:v>2</c:v>
                </c:pt>
                <c:pt idx="1985">
                  <c:v>20</c:v>
                </c:pt>
                <c:pt idx="1986">
                  <c:v>32</c:v>
                </c:pt>
                <c:pt idx="1987">
                  <c:v>39</c:v>
                </c:pt>
                <c:pt idx="1988">
                  <c:v>153</c:v>
                </c:pt>
                <c:pt idx="1989">
                  <c:v>16</c:v>
                </c:pt>
                <c:pt idx="1990">
                  <c:v>169</c:v>
                </c:pt>
                <c:pt idx="1991">
                  <c:v>166</c:v>
                </c:pt>
                <c:pt idx="1992">
                  <c:v>0</c:v>
                </c:pt>
                <c:pt idx="1993">
                  <c:v>6</c:v>
                </c:pt>
                <c:pt idx="1994">
                  <c:v>4</c:v>
                </c:pt>
                <c:pt idx="1995">
                  <c:v>0</c:v>
                </c:pt>
                <c:pt idx="1996">
                  <c:v>104</c:v>
                </c:pt>
                <c:pt idx="1997">
                  <c:v>89</c:v>
                </c:pt>
                <c:pt idx="1998">
                  <c:v>23</c:v>
                </c:pt>
                <c:pt idx="1999">
                  <c:v>0</c:v>
                </c:pt>
                <c:pt idx="2000">
                  <c:v>47</c:v>
                </c:pt>
                <c:pt idx="2001">
                  <c:v>0</c:v>
                </c:pt>
                <c:pt idx="2002">
                  <c:v>0</c:v>
                </c:pt>
                <c:pt idx="2003">
                  <c:v>29</c:v>
                </c:pt>
                <c:pt idx="2004">
                  <c:v>151</c:v>
                </c:pt>
                <c:pt idx="2005">
                  <c:v>231</c:v>
                </c:pt>
                <c:pt idx="2006">
                  <c:v>34</c:v>
                </c:pt>
                <c:pt idx="2007">
                  <c:v>0</c:v>
                </c:pt>
                <c:pt idx="2008">
                  <c:v>2</c:v>
                </c:pt>
                <c:pt idx="2009">
                  <c:v>65</c:v>
                </c:pt>
                <c:pt idx="2010">
                  <c:v>108</c:v>
                </c:pt>
                <c:pt idx="2011">
                  <c:v>75</c:v>
                </c:pt>
                <c:pt idx="2012">
                  <c:v>0</c:v>
                </c:pt>
                <c:pt idx="2013">
                  <c:v>0</c:v>
                </c:pt>
                <c:pt idx="2014">
                  <c:v>150</c:v>
                </c:pt>
                <c:pt idx="2015">
                  <c:v>15</c:v>
                </c:pt>
                <c:pt idx="2016">
                  <c:v>3</c:v>
                </c:pt>
                <c:pt idx="2017">
                  <c:v>0</c:v>
                </c:pt>
                <c:pt idx="2018">
                  <c:v>0</c:v>
                </c:pt>
                <c:pt idx="2019">
                  <c:v>6</c:v>
                </c:pt>
                <c:pt idx="2020">
                  <c:v>28</c:v>
                </c:pt>
                <c:pt idx="2021">
                  <c:v>6</c:v>
                </c:pt>
                <c:pt idx="2022">
                  <c:v>34</c:v>
                </c:pt>
                <c:pt idx="2023">
                  <c:v>6</c:v>
                </c:pt>
                <c:pt idx="2024">
                  <c:v>0</c:v>
                </c:pt>
                <c:pt idx="2025">
                  <c:v>67</c:v>
                </c:pt>
                <c:pt idx="2026">
                  <c:v>7</c:v>
                </c:pt>
                <c:pt idx="2027">
                  <c:v>0</c:v>
                </c:pt>
                <c:pt idx="2028">
                  <c:v>11</c:v>
                </c:pt>
                <c:pt idx="2029">
                  <c:v>0</c:v>
                </c:pt>
                <c:pt idx="2030">
                  <c:v>4</c:v>
                </c:pt>
                <c:pt idx="2031">
                  <c:v>12</c:v>
                </c:pt>
                <c:pt idx="2032">
                  <c:v>0</c:v>
                </c:pt>
                <c:pt idx="2033">
                  <c:v>13</c:v>
                </c:pt>
                <c:pt idx="2034">
                  <c:v>150</c:v>
                </c:pt>
                <c:pt idx="2035">
                  <c:v>64</c:v>
                </c:pt>
                <c:pt idx="2036">
                  <c:v>23</c:v>
                </c:pt>
                <c:pt idx="2037">
                  <c:v>12</c:v>
                </c:pt>
                <c:pt idx="2038">
                  <c:v>2</c:v>
                </c:pt>
                <c:pt idx="2039">
                  <c:v>6</c:v>
                </c:pt>
                <c:pt idx="2040">
                  <c:v>86</c:v>
                </c:pt>
                <c:pt idx="2041">
                  <c:v>16</c:v>
                </c:pt>
                <c:pt idx="2042">
                  <c:v>3</c:v>
                </c:pt>
                <c:pt idx="2043">
                  <c:v>0</c:v>
                </c:pt>
                <c:pt idx="2044">
                  <c:v>43</c:v>
                </c:pt>
                <c:pt idx="2045">
                  <c:v>16</c:v>
                </c:pt>
                <c:pt idx="2046">
                  <c:v>0</c:v>
                </c:pt>
                <c:pt idx="2047">
                  <c:v>0</c:v>
                </c:pt>
                <c:pt idx="2048">
                  <c:v>6</c:v>
                </c:pt>
                <c:pt idx="2049">
                  <c:v>0</c:v>
                </c:pt>
                <c:pt idx="2050">
                  <c:v>2</c:v>
                </c:pt>
                <c:pt idx="2051">
                  <c:v>24</c:v>
                </c:pt>
                <c:pt idx="2052">
                  <c:v>19</c:v>
                </c:pt>
                <c:pt idx="2053">
                  <c:v>4</c:v>
                </c:pt>
                <c:pt idx="2054">
                  <c:v>0</c:v>
                </c:pt>
                <c:pt idx="2055">
                  <c:v>121</c:v>
                </c:pt>
                <c:pt idx="2056">
                  <c:v>3</c:v>
                </c:pt>
                <c:pt idx="2057">
                  <c:v>94</c:v>
                </c:pt>
                <c:pt idx="2058">
                  <c:v>4</c:v>
                </c:pt>
                <c:pt idx="2059">
                  <c:v>8</c:v>
                </c:pt>
                <c:pt idx="2060">
                  <c:v>0</c:v>
                </c:pt>
                <c:pt idx="2061">
                  <c:v>2</c:v>
                </c:pt>
                <c:pt idx="2062">
                  <c:v>7</c:v>
                </c:pt>
                <c:pt idx="2063">
                  <c:v>151</c:v>
                </c:pt>
                <c:pt idx="2064">
                  <c:v>2</c:v>
                </c:pt>
                <c:pt idx="2065">
                  <c:v>224</c:v>
                </c:pt>
                <c:pt idx="2066">
                  <c:v>37</c:v>
                </c:pt>
                <c:pt idx="2067">
                  <c:v>3</c:v>
                </c:pt>
                <c:pt idx="2068">
                  <c:v>30</c:v>
                </c:pt>
                <c:pt idx="2069">
                  <c:v>45</c:v>
                </c:pt>
                <c:pt idx="2070">
                  <c:v>0</c:v>
                </c:pt>
                <c:pt idx="2071">
                  <c:v>2</c:v>
                </c:pt>
                <c:pt idx="2072">
                  <c:v>93</c:v>
                </c:pt>
                <c:pt idx="2073">
                  <c:v>0</c:v>
                </c:pt>
                <c:pt idx="2074">
                  <c:v>25</c:v>
                </c:pt>
                <c:pt idx="2075">
                  <c:v>26</c:v>
                </c:pt>
                <c:pt idx="2076">
                  <c:v>15</c:v>
                </c:pt>
                <c:pt idx="2077">
                  <c:v>0</c:v>
                </c:pt>
                <c:pt idx="2078">
                  <c:v>0</c:v>
                </c:pt>
                <c:pt idx="2079">
                  <c:v>121</c:v>
                </c:pt>
                <c:pt idx="2080">
                  <c:v>29</c:v>
                </c:pt>
                <c:pt idx="2081">
                  <c:v>31</c:v>
                </c:pt>
                <c:pt idx="2082">
                  <c:v>65</c:v>
                </c:pt>
                <c:pt idx="2083">
                  <c:v>2</c:v>
                </c:pt>
                <c:pt idx="2084">
                  <c:v>16</c:v>
                </c:pt>
                <c:pt idx="2085">
                  <c:v>50</c:v>
                </c:pt>
                <c:pt idx="2086">
                  <c:v>0</c:v>
                </c:pt>
                <c:pt idx="2087">
                  <c:v>0</c:v>
                </c:pt>
                <c:pt idx="2088">
                  <c:v>91</c:v>
                </c:pt>
                <c:pt idx="2089">
                  <c:v>13</c:v>
                </c:pt>
                <c:pt idx="2090">
                  <c:v>54</c:v>
                </c:pt>
                <c:pt idx="2091">
                  <c:v>0</c:v>
                </c:pt>
                <c:pt idx="2092">
                  <c:v>80</c:v>
                </c:pt>
                <c:pt idx="2093">
                  <c:v>2</c:v>
                </c:pt>
                <c:pt idx="2094">
                  <c:v>2</c:v>
                </c:pt>
                <c:pt idx="2095">
                  <c:v>138</c:v>
                </c:pt>
                <c:pt idx="2096">
                  <c:v>80</c:v>
                </c:pt>
                <c:pt idx="2097">
                  <c:v>32</c:v>
                </c:pt>
                <c:pt idx="2098">
                  <c:v>0</c:v>
                </c:pt>
                <c:pt idx="2099">
                  <c:v>34</c:v>
                </c:pt>
                <c:pt idx="2100">
                  <c:v>134</c:v>
                </c:pt>
                <c:pt idx="2101">
                  <c:v>15</c:v>
                </c:pt>
                <c:pt idx="2102">
                  <c:v>76</c:v>
                </c:pt>
                <c:pt idx="2103">
                  <c:v>106</c:v>
                </c:pt>
                <c:pt idx="2104">
                  <c:v>0</c:v>
                </c:pt>
                <c:pt idx="2105">
                  <c:v>7</c:v>
                </c:pt>
                <c:pt idx="2106">
                  <c:v>13</c:v>
                </c:pt>
                <c:pt idx="2107">
                  <c:v>4</c:v>
                </c:pt>
                <c:pt idx="2108">
                  <c:v>19</c:v>
                </c:pt>
                <c:pt idx="2109">
                  <c:v>3</c:v>
                </c:pt>
                <c:pt idx="2110">
                  <c:v>2</c:v>
                </c:pt>
                <c:pt idx="2111">
                  <c:v>2</c:v>
                </c:pt>
                <c:pt idx="2112">
                  <c:v>250</c:v>
                </c:pt>
                <c:pt idx="2113">
                  <c:v>0</c:v>
                </c:pt>
                <c:pt idx="2114">
                  <c:v>17</c:v>
                </c:pt>
                <c:pt idx="2115">
                  <c:v>30</c:v>
                </c:pt>
                <c:pt idx="2116">
                  <c:v>8</c:v>
                </c:pt>
                <c:pt idx="2117">
                  <c:v>7</c:v>
                </c:pt>
                <c:pt idx="2118">
                  <c:v>13</c:v>
                </c:pt>
                <c:pt idx="2119">
                  <c:v>4</c:v>
                </c:pt>
                <c:pt idx="2120">
                  <c:v>85</c:v>
                </c:pt>
                <c:pt idx="2121">
                  <c:v>220</c:v>
                </c:pt>
                <c:pt idx="2122">
                  <c:v>199</c:v>
                </c:pt>
                <c:pt idx="2123">
                  <c:v>3</c:v>
                </c:pt>
                <c:pt idx="2124">
                  <c:v>0</c:v>
                </c:pt>
                <c:pt idx="2125">
                  <c:v>6</c:v>
                </c:pt>
                <c:pt idx="2126">
                  <c:v>62</c:v>
                </c:pt>
                <c:pt idx="2127">
                  <c:v>17</c:v>
                </c:pt>
                <c:pt idx="2128">
                  <c:v>0</c:v>
                </c:pt>
                <c:pt idx="2129">
                  <c:v>205</c:v>
                </c:pt>
                <c:pt idx="2130">
                  <c:v>34</c:v>
                </c:pt>
                <c:pt idx="2131">
                  <c:v>2</c:v>
                </c:pt>
                <c:pt idx="2132">
                  <c:v>168</c:v>
                </c:pt>
                <c:pt idx="2133">
                  <c:v>0</c:v>
                </c:pt>
                <c:pt idx="2134">
                  <c:v>0</c:v>
                </c:pt>
                <c:pt idx="2135">
                  <c:v>3</c:v>
                </c:pt>
                <c:pt idx="2136">
                  <c:v>120</c:v>
                </c:pt>
                <c:pt idx="2137">
                  <c:v>56</c:v>
                </c:pt>
                <c:pt idx="2138">
                  <c:v>0</c:v>
                </c:pt>
                <c:pt idx="2139">
                  <c:v>28</c:v>
                </c:pt>
                <c:pt idx="2140">
                  <c:v>0</c:v>
                </c:pt>
                <c:pt idx="2141">
                  <c:v>3</c:v>
                </c:pt>
                <c:pt idx="2142">
                  <c:v>111</c:v>
                </c:pt>
                <c:pt idx="2143">
                  <c:v>11</c:v>
                </c:pt>
                <c:pt idx="2144">
                  <c:v>39</c:v>
                </c:pt>
                <c:pt idx="2145">
                  <c:v>2</c:v>
                </c:pt>
                <c:pt idx="2146">
                  <c:v>227</c:v>
                </c:pt>
                <c:pt idx="2147">
                  <c:v>2</c:v>
                </c:pt>
                <c:pt idx="2148">
                  <c:v>8</c:v>
                </c:pt>
                <c:pt idx="2149">
                  <c:v>26</c:v>
                </c:pt>
                <c:pt idx="2150">
                  <c:v>7</c:v>
                </c:pt>
                <c:pt idx="2151">
                  <c:v>15</c:v>
                </c:pt>
                <c:pt idx="2152">
                  <c:v>2</c:v>
                </c:pt>
                <c:pt idx="2153">
                  <c:v>12</c:v>
                </c:pt>
                <c:pt idx="2154">
                  <c:v>0</c:v>
                </c:pt>
                <c:pt idx="2155">
                  <c:v>210</c:v>
                </c:pt>
                <c:pt idx="2156">
                  <c:v>0</c:v>
                </c:pt>
                <c:pt idx="2157">
                  <c:v>2</c:v>
                </c:pt>
                <c:pt idx="2158">
                  <c:v>3</c:v>
                </c:pt>
                <c:pt idx="2159">
                  <c:v>0</c:v>
                </c:pt>
                <c:pt idx="2160">
                  <c:v>3</c:v>
                </c:pt>
                <c:pt idx="2161">
                  <c:v>0</c:v>
                </c:pt>
                <c:pt idx="2162">
                  <c:v>4</c:v>
                </c:pt>
                <c:pt idx="2163">
                  <c:v>82</c:v>
                </c:pt>
                <c:pt idx="2164">
                  <c:v>0</c:v>
                </c:pt>
                <c:pt idx="2165">
                  <c:v>23</c:v>
                </c:pt>
                <c:pt idx="2166">
                  <c:v>4</c:v>
                </c:pt>
                <c:pt idx="2167">
                  <c:v>4</c:v>
                </c:pt>
                <c:pt idx="2168">
                  <c:v>12</c:v>
                </c:pt>
                <c:pt idx="2169">
                  <c:v>20</c:v>
                </c:pt>
                <c:pt idx="2170">
                  <c:v>8</c:v>
                </c:pt>
                <c:pt idx="2171">
                  <c:v>41</c:v>
                </c:pt>
                <c:pt idx="2172">
                  <c:v>25</c:v>
                </c:pt>
                <c:pt idx="2173">
                  <c:v>0</c:v>
                </c:pt>
                <c:pt idx="2174">
                  <c:v>19</c:v>
                </c:pt>
                <c:pt idx="2175">
                  <c:v>0</c:v>
                </c:pt>
                <c:pt idx="2176">
                  <c:v>90</c:v>
                </c:pt>
                <c:pt idx="2177">
                  <c:v>19</c:v>
                </c:pt>
                <c:pt idx="2178">
                  <c:v>104</c:v>
                </c:pt>
                <c:pt idx="2179">
                  <c:v>42</c:v>
                </c:pt>
                <c:pt idx="2180">
                  <c:v>0</c:v>
                </c:pt>
                <c:pt idx="2181">
                  <c:v>58</c:v>
                </c:pt>
                <c:pt idx="2182">
                  <c:v>62</c:v>
                </c:pt>
                <c:pt idx="2183">
                  <c:v>29</c:v>
                </c:pt>
                <c:pt idx="2184">
                  <c:v>0</c:v>
                </c:pt>
                <c:pt idx="2185">
                  <c:v>15</c:v>
                </c:pt>
                <c:pt idx="2186">
                  <c:v>51</c:v>
                </c:pt>
                <c:pt idx="2187">
                  <c:v>0</c:v>
                </c:pt>
                <c:pt idx="2188">
                  <c:v>2</c:v>
                </c:pt>
                <c:pt idx="2189">
                  <c:v>40</c:v>
                </c:pt>
                <c:pt idx="2190">
                  <c:v>41</c:v>
                </c:pt>
                <c:pt idx="2191">
                  <c:v>172</c:v>
                </c:pt>
                <c:pt idx="2192">
                  <c:v>145</c:v>
                </c:pt>
                <c:pt idx="2193">
                  <c:v>0</c:v>
                </c:pt>
                <c:pt idx="2194">
                  <c:v>60</c:v>
                </c:pt>
                <c:pt idx="2195">
                  <c:v>240</c:v>
                </c:pt>
                <c:pt idx="2196">
                  <c:v>3</c:v>
                </c:pt>
                <c:pt idx="2197">
                  <c:v>65</c:v>
                </c:pt>
                <c:pt idx="2198">
                  <c:v>7</c:v>
                </c:pt>
                <c:pt idx="2199">
                  <c:v>58</c:v>
                </c:pt>
                <c:pt idx="2200">
                  <c:v>45</c:v>
                </c:pt>
                <c:pt idx="2201">
                  <c:v>150</c:v>
                </c:pt>
                <c:pt idx="2202">
                  <c:v>31</c:v>
                </c:pt>
                <c:pt idx="2203">
                  <c:v>45</c:v>
                </c:pt>
                <c:pt idx="2204">
                  <c:v>8</c:v>
                </c:pt>
                <c:pt idx="2205">
                  <c:v>0</c:v>
                </c:pt>
                <c:pt idx="2206">
                  <c:v>7</c:v>
                </c:pt>
                <c:pt idx="2207">
                  <c:v>0</c:v>
                </c:pt>
                <c:pt idx="2208">
                  <c:v>3</c:v>
                </c:pt>
                <c:pt idx="2209">
                  <c:v>184</c:v>
                </c:pt>
                <c:pt idx="2210">
                  <c:v>4</c:v>
                </c:pt>
                <c:pt idx="2211">
                  <c:v>0</c:v>
                </c:pt>
                <c:pt idx="2212">
                  <c:v>2</c:v>
                </c:pt>
                <c:pt idx="2213">
                  <c:v>71</c:v>
                </c:pt>
                <c:pt idx="2214">
                  <c:v>16</c:v>
                </c:pt>
                <c:pt idx="2215">
                  <c:v>119</c:v>
                </c:pt>
                <c:pt idx="2216">
                  <c:v>173</c:v>
                </c:pt>
                <c:pt idx="2217">
                  <c:v>194</c:v>
                </c:pt>
                <c:pt idx="2218">
                  <c:v>7</c:v>
                </c:pt>
                <c:pt idx="2219">
                  <c:v>13</c:v>
                </c:pt>
                <c:pt idx="2220">
                  <c:v>3</c:v>
                </c:pt>
                <c:pt idx="2221">
                  <c:v>46</c:v>
                </c:pt>
                <c:pt idx="2222">
                  <c:v>2</c:v>
                </c:pt>
                <c:pt idx="2223">
                  <c:v>2</c:v>
                </c:pt>
                <c:pt idx="2224">
                  <c:v>37</c:v>
                </c:pt>
                <c:pt idx="2225">
                  <c:v>0</c:v>
                </c:pt>
                <c:pt idx="2226">
                  <c:v>59</c:v>
                </c:pt>
                <c:pt idx="2227">
                  <c:v>0</c:v>
                </c:pt>
                <c:pt idx="2228">
                  <c:v>82</c:v>
                </c:pt>
                <c:pt idx="2229">
                  <c:v>6</c:v>
                </c:pt>
                <c:pt idx="2230">
                  <c:v>16</c:v>
                </c:pt>
                <c:pt idx="2231">
                  <c:v>4</c:v>
                </c:pt>
                <c:pt idx="2232">
                  <c:v>3</c:v>
                </c:pt>
                <c:pt idx="2233">
                  <c:v>3</c:v>
                </c:pt>
                <c:pt idx="2234">
                  <c:v>10</c:v>
                </c:pt>
                <c:pt idx="2235">
                  <c:v>19</c:v>
                </c:pt>
                <c:pt idx="2236">
                  <c:v>0</c:v>
                </c:pt>
                <c:pt idx="2237">
                  <c:v>1</c:v>
                </c:pt>
                <c:pt idx="2238">
                  <c:v>12</c:v>
                </c:pt>
                <c:pt idx="2239">
                  <c:v>8</c:v>
                </c:pt>
                <c:pt idx="2240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F8-4366-9F79-3E5135AEE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372896"/>
        <c:axId val="424365408"/>
      </c:scatterChart>
      <c:valAx>
        <c:axId val="424372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65408"/>
        <c:crosses val="autoZero"/>
        <c:crossBetween val="midCat"/>
      </c:valAx>
      <c:valAx>
        <c:axId val="42436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72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'Product Purchased'!$F$2</c:f>
              <c:strCache>
                <c:ptCount val="1"/>
                <c:pt idx="0">
                  <c:v>MntSweetProducts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5.1813867016622925E-2"/>
                  <c:y val="-0.3512831729367162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'Product Purchased'!$B$3:$B$2242</c:f>
              <c:numCache>
                <c:formatCode>"$"#,##0</c:formatCode>
                <c:ptCount val="2240"/>
                <c:pt idx="0">
                  <c:v>239</c:v>
                </c:pt>
                <c:pt idx="1">
                  <c:v>464</c:v>
                </c:pt>
                <c:pt idx="2">
                  <c:v>57</c:v>
                </c:pt>
                <c:pt idx="3">
                  <c:v>19</c:v>
                </c:pt>
                <c:pt idx="4">
                  <c:v>637</c:v>
                </c:pt>
                <c:pt idx="5">
                  <c:v>43</c:v>
                </c:pt>
                <c:pt idx="6">
                  <c:v>185</c:v>
                </c:pt>
                <c:pt idx="7">
                  <c:v>18</c:v>
                </c:pt>
                <c:pt idx="8">
                  <c:v>460</c:v>
                </c:pt>
                <c:pt idx="9">
                  <c:v>32</c:v>
                </c:pt>
                <c:pt idx="10">
                  <c:v>136</c:v>
                </c:pt>
                <c:pt idx="11">
                  <c:v>2</c:v>
                </c:pt>
                <c:pt idx="12">
                  <c:v>509</c:v>
                </c:pt>
                <c:pt idx="13">
                  <c:v>68</c:v>
                </c:pt>
                <c:pt idx="14">
                  <c:v>14</c:v>
                </c:pt>
                <c:pt idx="15">
                  <c:v>34</c:v>
                </c:pt>
                <c:pt idx="16">
                  <c:v>15</c:v>
                </c:pt>
                <c:pt idx="17">
                  <c:v>0</c:v>
                </c:pt>
                <c:pt idx="18">
                  <c:v>5</c:v>
                </c:pt>
                <c:pt idx="19">
                  <c:v>5</c:v>
                </c:pt>
                <c:pt idx="20">
                  <c:v>11</c:v>
                </c:pt>
                <c:pt idx="21">
                  <c:v>275</c:v>
                </c:pt>
                <c:pt idx="22">
                  <c:v>544</c:v>
                </c:pt>
                <c:pt idx="23">
                  <c:v>215</c:v>
                </c:pt>
                <c:pt idx="24">
                  <c:v>466</c:v>
                </c:pt>
                <c:pt idx="25">
                  <c:v>760</c:v>
                </c:pt>
                <c:pt idx="26">
                  <c:v>19</c:v>
                </c:pt>
                <c:pt idx="27">
                  <c:v>345</c:v>
                </c:pt>
                <c:pt idx="28">
                  <c:v>206</c:v>
                </c:pt>
                <c:pt idx="29">
                  <c:v>656</c:v>
                </c:pt>
                <c:pt idx="30">
                  <c:v>90</c:v>
                </c:pt>
                <c:pt idx="31">
                  <c:v>478</c:v>
                </c:pt>
                <c:pt idx="32">
                  <c:v>284</c:v>
                </c:pt>
                <c:pt idx="33">
                  <c:v>0</c:v>
                </c:pt>
                <c:pt idx="34">
                  <c:v>23</c:v>
                </c:pt>
                <c:pt idx="35">
                  <c:v>125</c:v>
                </c:pt>
                <c:pt idx="36">
                  <c:v>219</c:v>
                </c:pt>
                <c:pt idx="37">
                  <c:v>332</c:v>
                </c:pt>
                <c:pt idx="38">
                  <c:v>1288</c:v>
                </c:pt>
                <c:pt idx="39">
                  <c:v>35</c:v>
                </c:pt>
                <c:pt idx="40">
                  <c:v>556</c:v>
                </c:pt>
                <c:pt idx="41">
                  <c:v>138</c:v>
                </c:pt>
                <c:pt idx="42">
                  <c:v>24</c:v>
                </c:pt>
                <c:pt idx="43">
                  <c:v>279</c:v>
                </c:pt>
                <c:pt idx="44">
                  <c:v>1</c:v>
                </c:pt>
                <c:pt idx="45">
                  <c:v>28</c:v>
                </c:pt>
                <c:pt idx="46">
                  <c:v>515</c:v>
                </c:pt>
                <c:pt idx="47">
                  <c:v>901</c:v>
                </c:pt>
                <c:pt idx="48">
                  <c:v>199</c:v>
                </c:pt>
                <c:pt idx="49">
                  <c:v>172</c:v>
                </c:pt>
                <c:pt idx="50">
                  <c:v>123</c:v>
                </c:pt>
                <c:pt idx="51">
                  <c:v>399</c:v>
                </c:pt>
                <c:pt idx="52">
                  <c:v>17</c:v>
                </c:pt>
                <c:pt idx="53">
                  <c:v>952</c:v>
                </c:pt>
                <c:pt idx="54">
                  <c:v>56</c:v>
                </c:pt>
                <c:pt idx="55">
                  <c:v>777</c:v>
                </c:pt>
                <c:pt idx="56">
                  <c:v>154</c:v>
                </c:pt>
                <c:pt idx="57">
                  <c:v>130</c:v>
                </c:pt>
                <c:pt idx="58">
                  <c:v>9</c:v>
                </c:pt>
                <c:pt idx="59">
                  <c:v>95</c:v>
                </c:pt>
                <c:pt idx="60">
                  <c:v>182</c:v>
                </c:pt>
                <c:pt idx="61">
                  <c:v>493</c:v>
                </c:pt>
                <c:pt idx="62">
                  <c:v>19</c:v>
                </c:pt>
                <c:pt idx="63">
                  <c:v>918</c:v>
                </c:pt>
                <c:pt idx="64">
                  <c:v>330</c:v>
                </c:pt>
                <c:pt idx="65">
                  <c:v>901</c:v>
                </c:pt>
                <c:pt idx="66">
                  <c:v>29</c:v>
                </c:pt>
                <c:pt idx="67">
                  <c:v>235</c:v>
                </c:pt>
                <c:pt idx="68">
                  <c:v>198</c:v>
                </c:pt>
                <c:pt idx="69">
                  <c:v>462</c:v>
                </c:pt>
                <c:pt idx="70">
                  <c:v>158</c:v>
                </c:pt>
                <c:pt idx="71">
                  <c:v>229</c:v>
                </c:pt>
                <c:pt idx="72">
                  <c:v>373</c:v>
                </c:pt>
                <c:pt idx="73">
                  <c:v>5</c:v>
                </c:pt>
                <c:pt idx="74">
                  <c:v>47</c:v>
                </c:pt>
                <c:pt idx="75">
                  <c:v>91</c:v>
                </c:pt>
                <c:pt idx="76">
                  <c:v>516</c:v>
                </c:pt>
                <c:pt idx="77">
                  <c:v>283</c:v>
                </c:pt>
                <c:pt idx="78">
                  <c:v>1170</c:v>
                </c:pt>
                <c:pt idx="79">
                  <c:v>6</c:v>
                </c:pt>
                <c:pt idx="80">
                  <c:v>315</c:v>
                </c:pt>
                <c:pt idx="81">
                  <c:v>374</c:v>
                </c:pt>
                <c:pt idx="82">
                  <c:v>534</c:v>
                </c:pt>
                <c:pt idx="83">
                  <c:v>294</c:v>
                </c:pt>
                <c:pt idx="84">
                  <c:v>308</c:v>
                </c:pt>
                <c:pt idx="85">
                  <c:v>67</c:v>
                </c:pt>
                <c:pt idx="86">
                  <c:v>9</c:v>
                </c:pt>
                <c:pt idx="87">
                  <c:v>27</c:v>
                </c:pt>
                <c:pt idx="88">
                  <c:v>824</c:v>
                </c:pt>
                <c:pt idx="89">
                  <c:v>102</c:v>
                </c:pt>
                <c:pt idx="90">
                  <c:v>1</c:v>
                </c:pt>
                <c:pt idx="91">
                  <c:v>792</c:v>
                </c:pt>
                <c:pt idx="92">
                  <c:v>388</c:v>
                </c:pt>
                <c:pt idx="93">
                  <c:v>1060</c:v>
                </c:pt>
                <c:pt idx="94">
                  <c:v>434</c:v>
                </c:pt>
                <c:pt idx="95">
                  <c:v>322</c:v>
                </c:pt>
                <c:pt idx="96">
                  <c:v>25</c:v>
                </c:pt>
                <c:pt idx="97">
                  <c:v>908</c:v>
                </c:pt>
                <c:pt idx="98">
                  <c:v>13</c:v>
                </c:pt>
                <c:pt idx="99">
                  <c:v>3</c:v>
                </c:pt>
                <c:pt idx="100">
                  <c:v>174</c:v>
                </c:pt>
                <c:pt idx="101">
                  <c:v>23</c:v>
                </c:pt>
                <c:pt idx="102">
                  <c:v>2</c:v>
                </c:pt>
                <c:pt idx="103">
                  <c:v>267</c:v>
                </c:pt>
                <c:pt idx="104">
                  <c:v>941</c:v>
                </c:pt>
                <c:pt idx="105">
                  <c:v>163</c:v>
                </c:pt>
                <c:pt idx="106">
                  <c:v>31</c:v>
                </c:pt>
                <c:pt idx="107">
                  <c:v>398</c:v>
                </c:pt>
                <c:pt idx="108">
                  <c:v>243</c:v>
                </c:pt>
                <c:pt idx="109">
                  <c:v>746</c:v>
                </c:pt>
                <c:pt idx="110">
                  <c:v>704</c:v>
                </c:pt>
                <c:pt idx="111">
                  <c:v>14</c:v>
                </c:pt>
                <c:pt idx="112">
                  <c:v>9</c:v>
                </c:pt>
                <c:pt idx="113">
                  <c:v>816</c:v>
                </c:pt>
                <c:pt idx="114">
                  <c:v>293</c:v>
                </c:pt>
                <c:pt idx="115">
                  <c:v>6</c:v>
                </c:pt>
                <c:pt idx="116">
                  <c:v>302</c:v>
                </c:pt>
                <c:pt idx="117">
                  <c:v>349</c:v>
                </c:pt>
                <c:pt idx="118">
                  <c:v>65</c:v>
                </c:pt>
                <c:pt idx="119">
                  <c:v>422</c:v>
                </c:pt>
                <c:pt idx="120">
                  <c:v>6</c:v>
                </c:pt>
                <c:pt idx="121">
                  <c:v>22</c:v>
                </c:pt>
                <c:pt idx="122">
                  <c:v>464</c:v>
                </c:pt>
                <c:pt idx="123">
                  <c:v>356</c:v>
                </c:pt>
                <c:pt idx="124">
                  <c:v>59</c:v>
                </c:pt>
                <c:pt idx="125">
                  <c:v>1</c:v>
                </c:pt>
                <c:pt idx="126">
                  <c:v>40</c:v>
                </c:pt>
                <c:pt idx="127">
                  <c:v>146</c:v>
                </c:pt>
                <c:pt idx="128">
                  <c:v>13</c:v>
                </c:pt>
                <c:pt idx="129">
                  <c:v>4</c:v>
                </c:pt>
                <c:pt idx="130">
                  <c:v>972</c:v>
                </c:pt>
                <c:pt idx="131">
                  <c:v>707</c:v>
                </c:pt>
                <c:pt idx="132">
                  <c:v>162</c:v>
                </c:pt>
                <c:pt idx="133">
                  <c:v>787</c:v>
                </c:pt>
                <c:pt idx="134">
                  <c:v>141</c:v>
                </c:pt>
                <c:pt idx="135">
                  <c:v>529</c:v>
                </c:pt>
                <c:pt idx="136">
                  <c:v>18</c:v>
                </c:pt>
                <c:pt idx="137">
                  <c:v>1493</c:v>
                </c:pt>
                <c:pt idx="138">
                  <c:v>48</c:v>
                </c:pt>
                <c:pt idx="139">
                  <c:v>46</c:v>
                </c:pt>
                <c:pt idx="140">
                  <c:v>588</c:v>
                </c:pt>
                <c:pt idx="141">
                  <c:v>340</c:v>
                </c:pt>
                <c:pt idx="142">
                  <c:v>135</c:v>
                </c:pt>
                <c:pt idx="143">
                  <c:v>379</c:v>
                </c:pt>
                <c:pt idx="144">
                  <c:v>18</c:v>
                </c:pt>
                <c:pt idx="145">
                  <c:v>584</c:v>
                </c:pt>
                <c:pt idx="146">
                  <c:v>2</c:v>
                </c:pt>
                <c:pt idx="147">
                  <c:v>23</c:v>
                </c:pt>
                <c:pt idx="148">
                  <c:v>12</c:v>
                </c:pt>
                <c:pt idx="149">
                  <c:v>167</c:v>
                </c:pt>
                <c:pt idx="150">
                  <c:v>151</c:v>
                </c:pt>
                <c:pt idx="151">
                  <c:v>508</c:v>
                </c:pt>
                <c:pt idx="152">
                  <c:v>962</c:v>
                </c:pt>
                <c:pt idx="153">
                  <c:v>784</c:v>
                </c:pt>
                <c:pt idx="154">
                  <c:v>561</c:v>
                </c:pt>
                <c:pt idx="155">
                  <c:v>56</c:v>
                </c:pt>
                <c:pt idx="156">
                  <c:v>63</c:v>
                </c:pt>
                <c:pt idx="157">
                  <c:v>97</c:v>
                </c:pt>
                <c:pt idx="158">
                  <c:v>303</c:v>
                </c:pt>
                <c:pt idx="159">
                  <c:v>320</c:v>
                </c:pt>
                <c:pt idx="160">
                  <c:v>381</c:v>
                </c:pt>
                <c:pt idx="161">
                  <c:v>306</c:v>
                </c:pt>
                <c:pt idx="162">
                  <c:v>54</c:v>
                </c:pt>
                <c:pt idx="163">
                  <c:v>1099</c:v>
                </c:pt>
                <c:pt idx="164">
                  <c:v>411</c:v>
                </c:pt>
                <c:pt idx="165">
                  <c:v>2</c:v>
                </c:pt>
                <c:pt idx="166">
                  <c:v>6</c:v>
                </c:pt>
                <c:pt idx="167">
                  <c:v>410</c:v>
                </c:pt>
                <c:pt idx="168">
                  <c:v>38</c:v>
                </c:pt>
                <c:pt idx="169">
                  <c:v>224</c:v>
                </c:pt>
                <c:pt idx="170">
                  <c:v>7</c:v>
                </c:pt>
                <c:pt idx="171">
                  <c:v>254</c:v>
                </c:pt>
                <c:pt idx="172">
                  <c:v>20</c:v>
                </c:pt>
                <c:pt idx="173">
                  <c:v>16</c:v>
                </c:pt>
                <c:pt idx="174">
                  <c:v>9</c:v>
                </c:pt>
                <c:pt idx="175">
                  <c:v>51</c:v>
                </c:pt>
                <c:pt idx="176">
                  <c:v>158</c:v>
                </c:pt>
                <c:pt idx="177">
                  <c:v>139</c:v>
                </c:pt>
                <c:pt idx="178">
                  <c:v>121</c:v>
                </c:pt>
                <c:pt idx="179">
                  <c:v>87</c:v>
                </c:pt>
                <c:pt idx="180">
                  <c:v>45</c:v>
                </c:pt>
                <c:pt idx="181">
                  <c:v>4</c:v>
                </c:pt>
                <c:pt idx="182">
                  <c:v>3</c:v>
                </c:pt>
                <c:pt idx="183">
                  <c:v>167</c:v>
                </c:pt>
                <c:pt idx="184">
                  <c:v>133</c:v>
                </c:pt>
                <c:pt idx="185">
                  <c:v>235</c:v>
                </c:pt>
                <c:pt idx="186">
                  <c:v>538</c:v>
                </c:pt>
                <c:pt idx="187">
                  <c:v>342</c:v>
                </c:pt>
                <c:pt idx="188">
                  <c:v>112</c:v>
                </c:pt>
                <c:pt idx="189">
                  <c:v>178</c:v>
                </c:pt>
                <c:pt idx="190">
                  <c:v>200</c:v>
                </c:pt>
                <c:pt idx="191">
                  <c:v>6</c:v>
                </c:pt>
                <c:pt idx="192">
                  <c:v>110</c:v>
                </c:pt>
                <c:pt idx="193">
                  <c:v>410</c:v>
                </c:pt>
                <c:pt idx="194">
                  <c:v>490</c:v>
                </c:pt>
                <c:pt idx="195">
                  <c:v>505</c:v>
                </c:pt>
                <c:pt idx="196">
                  <c:v>728</c:v>
                </c:pt>
                <c:pt idx="197">
                  <c:v>41</c:v>
                </c:pt>
                <c:pt idx="198">
                  <c:v>523</c:v>
                </c:pt>
                <c:pt idx="199">
                  <c:v>41</c:v>
                </c:pt>
                <c:pt idx="200">
                  <c:v>350</c:v>
                </c:pt>
                <c:pt idx="201">
                  <c:v>200</c:v>
                </c:pt>
                <c:pt idx="202">
                  <c:v>22</c:v>
                </c:pt>
                <c:pt idx="203">
                  <c:v>600</c:v>
                </c:pt>
                <c:pt idx="204">
                  <c:v>322</c:v>
                </c:pt>
                <c:pt idx="205">
                  <c:v>299</c:v>
                </c:pt>
                <c:pt idx="206">
                  <c:v>112</c:v>
                </c:pt>
                <c:pt idx="207">
                  <c:v>63</c:v>
                </c:pt>
                <c:pt idx="208">
                  <c:v>14</c:v>
                </c:pt>
                <c:pt idx="209">
                  <c:v>656</c:v>
                </c:pt>
                <c:pt idx="210">
                  <c:v>29</c:v>
                </c:pt>
                <c:pt idx="211">
                  <c:v>22</c:v>
                </c:pt>
                <c:pt idx="212">
                  <c:v>557</c:v>
                </c:pt>
                <c:pt idx="213">
                  <c:v>532</c:v>
                </c:pt>
                <c:pt idx="214">
                  <c:v>70</c:v>
                </c:pt>
                <c:pt idx="215">
                  <c:v>258</c:v>
                </c:pt>
                <c:pt idx="216">
                  <c:v>1000</c:v>
                </c:pt>
                <c:pt idx="217">
                  <c:v>733</c:v>
                </c:pt>
                <c:pt idx="218">
                  <c:v>16</c:v>
                </c:pt>
                <c:pt idx="219">
                  <c:v>269</c:v>
                </c:pt>
                <c:pt idx="220">
                  <c:v>24</c:v>
                </c:pt>
                <c:pt idx="221">
                  <c:v>1486</c:v>
                </c:pt>
                <c:pt idx="222">
                  <c:v>6</c:v>
                </c:pt>
                <c:pt idx="223">
                  <c:v>544</c:v>
                </c:pt>
                <c:pt idx="224">
                  <c:v>938</c:v>
                </c:pt>
                <c:pt idx="225">
                  <c:v>85</c:v>
                </c:pt>
                <c:pt idx="226">
                  <c:v>18</c:v>
                </c:pt>
                <c:pt idx="227">
                  <c:v>398</c:v>
                </c:pt>
                <c:pt idx="228">
                  <c:v>1050</c:v>
                </c:pt>
                <c:pt idx="229">
                  <c:v>208</c:v>
                </c:pt>
                <c:pt idx="230">
                  <c:v>7</c:v>
                </c:pt>
                <c:pt idx="231">
                  <c:v>520</c:v>
                </c:pt>
                <c:pt idx="232">
                  <c:v>755</c:v>
                </c:pt>
                <c:pt idx="233">
                  <c:v>102</c:v>
                </c:pt>
                <c:pt idx="234">
                  <c:v>9</c:v>
                </c:pt>
                <c:pt idx="235">
                  <c:v>124</c:v>
                </c:pt>
                <c:pt idx="236">
                  <c:v>239</c:v>
                </c:pt>
                <c:pt idx="237">
                  <c:v>322</c:v>
                </c:pt>
                <c:pt idx="238">
                  <c:v>50</c:v>
                </c:pt>
                <c:pt idx="239">
                  <c:v>979</c:v>
                </c:pt>
                <c:pt idx="240">
                  <c:v>1200</c:v>
                </c:pt>
                <c:pt idx="241">
                  <c:v>88</c:v>
                </c:pt>
                <c:pt idx="242">
                  <c:v>2</c:v>
                </c:pt>
                <c:pt idx="243">
                  <c:v>80</c:v>
                </c:pt>
                <c:pt idx="244">
                  <c:v>9</c:v>
                </c:pt>
                <c:pt idx="245">
                  <c:v>554</c:v>
                </c:pt>
                <c:pt idx="246">
                  <c:v>1253</c:v>
                </c:pt>
                <c:pt idx="247">
                  <c:v>384</c:v>
                </c:pt>
                <c:pt idx="248">
                  <c:v>690</c:v>
                </c:pt>
                <c:pt idx="249">
                  <c:v>483</c:v>
                </c:pt>
                <c:pt idx="250">
                  <c:v>587</c:v>
                </c:pt>
                <c:pt idx="251">
                  <c:v>13</c:v>
                </c:pt>
                <c:pt idx="252">
                  <c:v>977</c:v>
                </c:pt>
                <c:pt idx="253">
                  <c:v>34</c:v>
                </c:pt>
                <c:pt idx="254">
                  <c:v>664</c:v>
                </c:pt>
                <c:pt idx="255">
                  <c:v>434</c:v>
                </c:pt>
                <c:pt idx="256">
                  <c:v>152</c:v>
                </c:pt>
                <c:pt idx="257">
                  <c:v>231</c:v>
                </c:pt>
                <c:pt idx="258">
                  <c:v>27</c:v>
                </c:pt>
                <c:pt idx="259">
                  <c:v>22</c:v>
                </c:pt>
                <c:pt idx="260">
                  <c:v>23</c:v>
                </c:pt>
                <c:pt idx="261">
                  <c:v>261</c:v>
                </c:pt>
                <c:pt idx="262">
                  <c:v>12</c:v>
                </c:pt>
                <c:pt idx="263">
                  <c:v>551</c:v>
                </c:pt>
                <c:pt idx="264">
                  <c:v>368</c:v>
                </c:pt>
                <c:pt idx="265">
                  <c:v>85</c:v>
                </c:pt>
                <c:pt idx="266">
                  <c:v>962</c:v>
                </c:pt>
                <c:pt idx="267">
                  <c:v>856</c:v>
                </c:pt>
                <c:pt idx="268">
                  <c:v>1076</c:v>
                </c:pt>
                <c:pt idx="269">
                  <c:v>33</c:v>
                </c:pt>
                <c:pt idx="270">
                  <c:v>123</c:v>
                </c:pt>
                <c:pt idx="271">
                  <c:v>182</c:v>
                </c:pt>
                <c:pt idx="272">
                  <c:v>284</c:v>
                </c:pt>
                <c:pt idx="273">
                  <c:v>154</c:v>
                </c:pt>
                <c:pt idx="274">
                  <c:v>172</c:v>
                </c:pt>
                <c:pt idx="275">
                  <c:v>6</c:v>
                </c:pt>
                <c:pt idx="276">
                  <c:v>10</c:v>
                </c:pt>
                <c:pt idx="277">
                  <c:v>6</c:v>
                </c:pt>
                <c:pt idx="278">
                  <c:v>407</c:v>
                </c:pt>
                <c:pt idx="279">
                  <c:v>496</c:v>
                </c:pt>
                <c:pt idx="280">
                  <c:v>8</c:v>
                </c:pt>
                <c:pt idx="281">
                  <c:v>51</c:v>
                </c:pt>
                <c:pt idx="282">
                  <c:v>280</c:v>
                </c:pt>
                <c:pt idx="283">
                  <c:v>4</c:v>
                </c:pt>
                <c:pt idx="284">
                  <c:v>270</c:v>
                </c:pt>
                <c:pt idx="285">
                  <c:v>204</c:v>
                </c:pt>
                <c:pt idx="286">
                  <c:v>18</c:v>
                </c:pt>
                <c:pt idx="287">
                  <c:v>367</c:v>
                </c:pt>
                <c:pt idx="288">
                  <c:v>387</c:v>
                </c:pt>
                <c:pt idx="289">
                  <c:v>21</c:v>
                </c:pt>
                <c:pt idx="290">
                  <c:v>735</c:v>
                </c:pt>
                <c:pt idx="291">
                  <c:v>265</c:v>
                </c:pt>
                <c:pt idx="292">
                  <c:v>8</c:v>
                </c:pt>
                <c:pt idx="293">
                  <c:v>666</c:v>
                </c:pt>
                <c:pt idx="294">
                  <c:v>17</c:v>
                </c:pt>
                <c:pt idx="295">
                  <c:v>8</c:v>
                </c:pt>
                <c:pt idx="296">
                  <c:v>53</c:v>
                </c:pt>
                <c:pt idx="297">
                  <c:v>675</c:v>
                </c:pt>
                <c:pt idx="298">
                  <c:v>162</c:v>
                </c:pt>
                <c:pt idx="299">
                  <c:v>268</c:v>
                </c:pt>
                <c:pt idx="300">
                  <c:v>55</c:v>
                </c:pt>
                <c:pt idx="301">
                  <c:v>18</c:v>
                </c:pt>
                <c:pt idx="302">
                  <c:v>85</c:v>
                </c:pt>
                <c:pt idx="303">
                  <c:v>48</c:v>
                </c:pt>
                <c:pt idx="304">
                  <c:v>152</c:v>
                </c:pt>
                <c:pt idx="305">
                  <c:v>600</c:v>
                </c:pt>
                <c:pt idx="306">
                  <c:v>11</c:v>
                </c:pt>
                <c:pt idx="307">
                  <c:v>3</c:v>
                </c:pt>
                <c:pt idx="308">
                  <c:v>379</c:v>
                </c:pt>
                <c:pt idx="309">
                  <c:v>38</c:v>
                </c:pt>
                <c:pt idx="310">
                  <c:v>69</c:v>
                </c:pt>
                <c:pt idx="311">
                  <c:v>709</c:v>
                </c:pt>
                <c:pt idx="312">
                  <c:v>347</c:v>
                </c:pt>
                <c:pt idx="313">
                  <c:v>741</c:v>
                </c:pt>
                <c:pt idx="314">
                  <c:v>120</c:v>
                </c:pt>
                <c:pt idx="315">
                  <c:v>966</c:v>
                </c:pt>
                <c:pt idx="316">
                  <c:v>664</c:v>
                </c:pt>
                <c:pt idx="317">
                  <c:v>558</c:v>
                </c:pt>
                <c:pt idx="318">
                  <c:v>2</c:v>
                </c:pt>
                <c:pt idx="319">
                  <c:v>171</c:v>
                </c:pt>
                <c:pt idx="320">
                  <c:v>547</c:v>
                </c:pt>
                <c:pt idx="321">
                  <c:v>292</c:v>
                </c:pt>
                <c:pt idx="322">
                  <c:v>184</c:v>
                </c:pt>
                <c:pt idx="323">
                  <c:v>3</c:v>
                </c:pt>
                <c:pt idx="324">
                  <c:v>23</c:v>
                </c:pt>
                <c:pt idx="325">
                  <c:v>577</c:v>
                </c:pt>
                <c:pt idx="326">
                  <c:v>292</c:v>
                </c:pt>
                <c:pt idx="327">
                  <c:v>15</c:v>
                </c:pt>
                <c:pt idx="328">
                  <c:v>408</c:v>
                </c:pt>
                <c:pt idx="329">
                  <c:v>354</c:v>
                </c:pt>
                <c:pt idx="330">
                  <c:v>162</c:v>
                </c:pt>
                <c:pt idx="331">
                  <c:v>890</c:v>
                </c:pt>
                <c:pt idx="332">
                  <c:v>66</c:v>
                </c:pt>
                <c:pt idx="333">
                  <c:v>4</c:v>
                </c:pt>
                <c:pt idx="334">
                  <c:v>779</c:v>
                </c:pt>
                <c:pt idx="335">
                  <c:v>16</c:v>
                </c:pt>
                <c:pt idx="336">
                  <c:v>20</c:v>
                </c:pt>
                <c:pt idx="337">
                  <c:v>1459</c:v>
                </c:pt>
                <c:pt idx="338">
                  <c:v>204</c:v>
                </c:pt>
                <c:pt idx="339">
                  <c:v>213</c:v>
                </c:pt>
                <c:pt idx="340">
                  <c:v>796</c:v>
                </c:pt>
                <c:pt idx="341">
                  <c:v>154</c:v>
                </c:pt>
                <c:pt idx="342">
                  <c:v>9</c:v>
                </c:pt>
                <c:pt idx="343">
                  <c:v>80</c:v>
                </c:pt>
                <c:pt idx="344">
                  <c:v>3</c:v>
                </c:pt>
                <c:pt idx="345">
                  <c:v>1043</c:v>
                </c:pt>
                <c:pt idx="346">
                  <c:v>59</c:v>
                </c:pt>
                <c:pt idx="347">
                  <c:v>760</c:v>
                </c:pt>
                <c:pt idx="348">
                  <c:v>273</c:v>
                </c:pt>
                <c:pt idx="349">
                  <c:v>9</c:v>
                </c:pt>
                <c:pt idx="350">
                  <c:v>714</c:v>
                </c:pt>
                <c:pt idx="351">
                  <c:v>30</c:v>
                </c:pt>
                <c:pt idx="352">
                  <c:v>1259</c:v>
                </c:pt>
                <c:pt idx="353">
                  <c:v>100</c:v>
                </c:pt>
                <c:pt idx="354">
                  <c:v>1074</c:v>
                </c:pt>
                <c:pt idx="355">
                  <c:v>5</c:v>
                </c:pt>
                <c:pt idx="356">
                  <c:v>2</c:v>
                </c:pt>
                <c:pt idx="357">
                  <c:v>412</c:v>
                </c:pt>
                <c:pt idx="358">
                  <c:v>25</c:v>
                </c:pt>
                <c:pt idx="359">
                  <c:v>189</c:v>
                </c:pt>
                <c:pt idx="360">
                  <c:v>1148</c:v>
                </c:pt>
                <c:pt idx="361">
                  <c:v>68</c:v>
                </c:pt>
                <c:pt idx="362">
                  <c:v>30</c:v>
                </c:pt>
                <c:pt idx="363">
                  <c:v>56</c:v>
                </c:pt>
                <c:pt idx="364">
                  <c:v>46</c:v>
                </c:pt>
                <c:pt idx="365">
                  <c:v>721</c:v>
                </c:pt>
                <c:pt idx="366">
                  <c:v>652</c:v>
                </c:pt>
                <c:pt idx="367">
                  <c:v>32</c:v>
                </c:pt>
                <c:pt idx="368">
                  <c:v>4</c:v>
                </c:pt>
                <c:pt idx="369">
                  <c:v>81</c:v>
                </c:pt>
                <c:pt idx="370">
                  <c:v>11</c:v>
                </c:pt>
                <c:pt idx="371">
                  <c:v>667</c:v>
                </c:pt>
                <c:pt idx="372">
                  <c:v>965</c:v>
                </c:pt>
                <c:pt idx="373">
                  <c:v>595</c:v>
                </c:pt>
                <c:pt idx="374">
                  <c:v>794</c:v>
                </c:pt>
                <c:pt idx="375">
                  <c:v>188</c:v>
                </c:pt>
                <c:pt idx="376">
                  <c:v>44</c:v>
                </c:pt>
                <c:pt idx="377">
                  <c:v>46</c:v>
                </c:pt>
                <c:pt idx="378">
                  <c:v>399</c:v>
                </c:pt>
                <c:pt idx="379">
                  <c:v>35</c:v>
                </c:pt>
                <c:pt idx="380">
                  <c:v>1</c:v>
                </c:pt>
                <c:pt idx="381">
                  <c:v>711</c:v>
                </c:pt>
                <c:pt idx="382">
                  <c:v>228</c:v>
                </c:pt>
                <c:pt idx="383">
                  <c:v>582</c:v>
                </c:pt>
                <c:pt idx="384">
                  <c:v>446</c:v>
                </c:pt>
                <c:pt idx="385">
                  <c:v>684</c:v>
                </c:pt>
                <c:pt idx="386">
                  <c:v>5</c:v>
                </c:pt>
                <c:pt idx="387">
                  <c:v>63</c:v>
                </c:pt>
                <c:pt idx="388">
                  <c:v>1</c:v>
                </c:pt>
                <c:pt idx="389">
                  <c:v>965</c:v>
                </c:pt>
                <c:pt idx="390">
                  <c:v>78</c:v>
                </c:pt>
                <c:pt idx="391">
                  <c:v>522</c:v>
                </c:pt>
                <c:pt idx="392">
                  <c:v>867</c:v>
                </c:pt>
                <c:pt idx="393">
                  <c:v>5</c:v>
                </c:pt>
                <c:pt idx="394">
                  <c:v>34</c:v>
                </c:pt>
                <c:pt idx="395">
                  <c:v>587</c:v>
                </c:pt>
                <c:pt idx="396">
                  <c:v>619</c:v>
                </c:pt>
                <c:pt idx="397">
                  <c:v>22</c:v>
                </c:pt>
                <c:pt idx="398">
                  <c:v>372</c:v>
                </c:pt>
                <c:pt idx="399">
                  <c:v>563</c:v>
                </c:pt>
                <c:pt idx="400">
                  <c:v>243</c:v>
                </c:pt>
                <c:pt idx="401">
                  <c:v>15</c:v>
                </c:pt>
                <c:pt idx="402">
                  <c:v>78</c:v>
                </c:pt>
                <c:pt idx="403">
                  <c:v>70</c:v>
                </c:pt>
                <c:pt idx="404">
                  <c:v>896</c:v>
                </c:pt>
                <c:pt idx="405">
                  <c:v>377</c:v>
                </c:pt>
                <c:pt idx="406">
                  <c:v>450</c:v>
                </c:pt>
                <c:pt idx="407">
                  <c:v>997</c:v>
                </c:pt>
                <c:pt idx="408">
                  <c:v>11</c:v>
                </c:pt>
                <c:pt idx="409">
                  <c:v>0</c:v>
                </c:pt>
                <c:pt idx="410">
                  <c:v>448</c:v>
                </c:pt>
                <c:pt idx="411">
                  <c:v>1006</c:v>
                </c:pt>
                <c:pt idx="412">
                  <c:v>54</c:v>
                </c:pt>
                <c:pt idx="413">
                  <c:v>166</c:v>
                </c:pt>
                <c:pt idx="414">
                  <c:v>194</c:v>
                </c:pt>
                <c:pt idx="415">
                  <c:v>35</c:v>
                </c:pt>
                <c:pt idx="416">
                  <c:v>1063</c:v>
                </c:pt>
                <c:pt idx="417">
                  <c:v>263</c:v>
                </c:pt>
                <c:pt idx="418">
                  <c:v>3</c:v>
                </c:pt>
                <c:pt idx="419">
                  <c:v>736</c:v>
                </c:pt>
                <c:pt idx="420">
                  <c:v>860</c:v>
                </c:pt>
                <c:pt idx="421">
                  <c:v>15</c:v>
                </c:pt>
                <c:pt idx="422">
                  <c:v>27</c:v>
                </c:pt>
                <c:pt idx="423">
                  <c:v>15</c:v>
                </c:pt>
                <c:pt idx="424">
                  <c:v>256</c:v>
                </c:pt>
                <c:pt idx="425">
                  <c:v>12</c:v>
                </c:pt>
                <c:pt idx="426">
                  <c:v>13</c:v>
                </c:pt>
                <c:pt idx="427">
                  <c:v>11</c:v>
                </c:pt>
                <c:pt idx="428">
                  <c:v>1218</c:v>
                </c:pt>
                <c:pt idx="429">
                  <c:v>353</c:v>
                </c:pt>
                <c:pt idx="430">
                  <c:v>938</c:v>
                </c:pt>
                <c:pt idx="431">
                  <c:v>44</c:v>
                </c:pt>
                <c:pt idx="432">
                  <c:v>11</c:v>
                </c:pt>
                <c:pt idx="433">
                  <c:v>1215</c:v>
                </c:pt>
                <c:pt idx="434">
                  <c:v>510</c:v>
                </c:pt>
                <c:pt idx="435">
                  <c:v>45</c:v>
                </c:pt>
                <c:pt idx="436">
                  <c:v>27</c:v>
                </c:pt>
                <c:pt idx="437">
                  <c:v>57</c:v>
                </c:pt>
                <c:pt idx="438">
                  <c:v>43</c:v>
                </c:pt>
                <c:pt idx="439">
                  <c:v>32</c:v>
                </c:pt>
                <c:pt idx="440">
                  <c:v>627</c:v>
                </c:pt>
                <c:pt idx="441">
                  <c:v>17</c:v>
                </c:pt>
                <c:pt idx="442">
                  <c:v>8</c:v>
                </c:pt>
                <c:pt idx="443">
                  <c:v>4</c:v>
                </c:pt>
                <c:pt idx="444">
                  <c:v>202</c:v>
                </c:pt>
                <c:pt idx="445">
                  <c:v>430</c:v>
                </c:pt>
                <c:pt idx="446">
                  <c:v>4</c:v>
                </c:pt>
                <c:pt idx="447">
                  <c:v>4</c:v>
                </c:pt>
                <c:pt idx="448">
                  <c:v>213</c:v>
                </c:pt>
                <c:pt idx="449">
                  <c:v>64</c:v>
                </c:pt>
                <c:pt idx="450">
                  <c:v>5</c:v>
                </c:pt>
                <c:pt idx="451">
                  <c:v>539</c:v>
                </c:pt>
                <c:pt idx="452">
                  <c:v>3</c:v>
                </c:pt>
                <c:pt idx="453">
                  <c:v>625</c:v>
                </c:pt>
                <c:pt idx="454">
                  <c:v>110</c:v>
                </c:pt>
                <c:pt idx="455">
                  <c:v>10</c:v>
                </c:pt>
                <c:pt idx="456">
                  <c:v>508</c:v>
                </c:pt>
                <c:pt idx="457">
                  <c:v>625</c:v>
                </c:pt>
                <c:pt idx="458">
                  <c:v>32</c:v>
                </c:pt>
                <c:pt idx="459">
                  <c:v>9</c:v>
                </c:pt>
                <c:pt idx="460">
                  <c:v>587</c:v>
                </c:pt>
                <c:pt idx="461">
                  <c:v>623</c:v>
                </c:pt>
                <c:pt idx="462">
                  <c:v>39</c:v>
                </c:pt>
                <c:pt idx="463">
                  <c:v>8</c:v>
                </c:pt>
                <c:pt idx="464">
                  <c:v>778</c:v>
                </c:pt>
                <c:pt idx="465">
                  <c:v>177</c:v>
                </c:pt>
                <c:pt idx="466">
                  <c:v>44</c:v>
                </c:pt>
                <c:pt idx="467">
                  <c:v>173</c:v>
                </c:pt>
                <c:pt idx="468">
                  <c:v>376</c:v>
                </c:pt>
                <c:pt idx="469">
                  <c:v>823</c:v>
                </c:pt>
                <c:pt idx="470">
                  <c:v>490</c:v>
                </c:pt>
                <c:pt idx="471">
                  <c:v>364</c:v>
                </c:pt>
                <c:pt idx="472">
                  <c:v>362</c:v>
                </c:pt>
                <c:pt idx="473">
                  <c:v>789</c:v>
                </c:pt>
                <c:pt idx="474">
                  <c:v>483</c:v>
                </c:pt>
                <c:pt idx="475">
                  <c:v>3</c:v>
                </c:pt>
                <c:pt idx="476">
                  <c:v>531</c:v>
                </c:pt>
                <c:pt idx="477">
                  <c:v>12</c:v>
                </c:pt>
                <c:pt idx="478">
                  <c:v>861</c:v>
                </c:pt>
                <c:pt idx="479">
                  <c:v>38</c:v>
                </c:pt>
                <c:pt idx="480">
                  <c:v>4</c:v>
                </c:pt>
                <c:pt idx="481">
                  <c:v>199</c:v>
                </c:pt>
                <c:pt idx="482">
                  <c:v>526</c:v>
                </c:pt>
                <c:pt idx="483">
                  <c:v>80</c:v>
                </c:pt>
                <c:pt idx="484">
                  <c:v>8</c:v>
                </c:pt>
                <c:pt idx="485">
                  <c:v>26</c:v>
                </c:pt>
                <c:pt idx="486">
                  <c:v>48</c:v>
                </c:pt>
                <c:pt idx="487">
                  <c:v>2</c:v>
                </c:pt>
                <c:pt idx="488">
                  <c:v>23</c:v>
                </c:pt>
                <c:pt idx="489">
                  <c:v>356</c:v>
                </c:pt>
                <c:pt idx="490">
                  <c:v>217</c:v>
                </c:pt>
                <c:pt idx="491">
                  <c:v>204</c:v>
                </c:pt>
                <c:pt idx="492">
                  <c:v>22</c:v>
                </c:pt>
                <c:pt idx="493">
                  <c:v>5</c:v>
                </c:pt>
                <c:pt idx="494">
                  <c:v>23</c:v>
                </c:pt>
                <c:pt idx="495">
                  <c:v>153</c:v>
                </c:pt>
                <c:pt idx="496">
                  <c:v>982</c:v>
                </c:pt>
                <c:pt idx="497">
                  <c:v>97</c:v>
                </c:pt>
                <c:pt idx="498">
                  <c:v>163</c:v>
                </c:pt>
                <c:pt idx="499">
                  <c:v>14</c:v>
                </c:pt>
                <c:pt idx="500">
                  <c:v>50</c:v>
                </c:pt>
                <c:pt idx="501">
                  <c:v>23</c:v>
                </c:pt>
                <c:pt idx="502">
                  <c:v>17</c:v>
                </c:pt>
                <c:pt idx="503">
                  <c:v>416</c:v>
                </c:pt>
                <c:pt idx="504">
                  <c:v>7</c:v>
                </c:pt>
                <c:pt idx="505">
                  <c:v>977</c:v>
                </c:pt>
                <c:pt idx="506">
                  <c:v>1</c:v>
                </c:pt>
                <c:pt idx="507">
                  <c:v>111</c:v>
                </c:pt>
                <c:pt idx="508">
                  <c:v>1016</c:v>
                </c:pt>
                <c:pt idx="509">
                  <c:v>3</c:v>
                </c:pt>
                <c:pt idx="510">
                  <c:v>691</c:v>
                </c:pt>
                <c:pt idx="511">
                  <c:v>1050</c:v>
                </c:pt>
                <c:pt idx="512">
                  <c:v>495</c:v>
                </c:pt>
                <c:pt idx="513">
                  <c:v>14</c:v>
                </c:pt>
                <c:pt idx="514">
                  <c:v>25</c:v>
                </c:pt>
                <c:pt idx="515">
                  <c:v>526</c:v>
                </c:pt>
                <c:pt idx="516">
                  <c:v>424</c:v>
                </c:pt>
                <c:pt idx="517">
                  <c:v>1206</c:v>
                </c:pt>
                <c:pt idx="518">
                  <c:v>754</c:v>
                </c:pt>
                <c:pt idx="519">
                  <c:v>162</c:v>
                </c:pt>
                <c:pt idx="520">
                  <c:v>14</c:v>
                </c:pt>
                <c:pt idx="521">
                  <c:v>156</c:v>
                </c:pt>
                <c:pt idx="522">
                  <c:v>358</c:v>
                </c:pt>
                <c:pt idx="523">
                  <c:v>297</c:v>
                </c:pt>
                <c:pt idx="524">
                  <c:v>5</c:v>
                </c:pt>
                <c:pt idx="525">
                  <c:v>19</c:v>
                </c:pt>
                <c:pt idx="526">
                  <c:v>23</c:v>
                </c:pt>
                <c:pt idx="527">
                  <c:v>12</c:v>
                </c:pt>
                <c:pt idx="528">
                  <c:v>519</c:v>
                </c:pt>
                <c:pt idx="529">
                  <c:v>375</c:v>
                </c:pt>
                <c:pt idx="530">
                  <c:v>543</c:v>
                </c:pt>
                <c:pt idx="531">
                  <c:v>72</c:v>
                </c:pt>
                <c:pt idx="532">
                  <c:v>52</c:v>
                </c:pt>
                <c:pt idx="533">
                  <c:v>71</c:v>
                </c:pt>
                <c:pt idx="534">
                  <c:v>295</c:v>
                </c:pt>
                <c:pt idx="535">
                  <c:v>0</c:v>
                </c:pt>
                <c:pt idx="536">
                  <c:v>21</c:v>
                </c:pt>
                <c:pt idx="537">
                  <c:v>254</c:v>
                </c:pt>
                <c:pt idx="538">
                  <c:v>9</c:v>
                </c:pt>
                <c:pt idx="539">
                  <c:v>184</c:v>
                </c:pt>
                <c:pt idx="540">
                  <c:v>70</c:v>
                </c:pt>
                <c:pt idx="541">
                  <c:v>12</c:v>
                </c:pt>
                <c:pt idx="542">
                  <c:v>181</c:v>
                </c:pt>
                <c:pt idx="543">
                  <c:v>536</c:v>
                </c:pt>
                <c:pt idx="544">
                  <c:v>366</c:v>
                </c:pt>
                <c:pt idx="545">
                  <c:v>62</c:v>
                </c:pt>
                <c:pt idx="546">
                  <c:v>864</c:v>
                </c:pt>
                <c:pt idx="547">
                  <c:v>1003</c:v>
                </c:pt>
                <c:pt idx="548">
                  <c:v>352</c:v>
                </c:pt>
                <c:pt idx="549">
                  <c:v>532</c:v>
                </c:pt>
                <c:pt idx="550">
                  <c:v>5</c:v>
                </c:pt>
                <c:pt idx="551">
                  <c:v>707</c:v>
                </c:pt>
                <c:pt idx="552">
                  <c:v>763</c:v>
                </c:pt>
                <c:pt idx="553">
                  <c:v>196</c:v>
                </c:pt>
                <c:pt idx="554">
                  <c:v>57</c:v>
                </c:pt>
                <c:pt idx="555">
                  <c:v>656</c:v>
                </c:pt>
                <c:pt idx="556">
                  <c:v>52</c:v>
                </c:pt>
                <c:pt idx="557">
                  <c:v>9</c:v>
                </c:pt>
                <c:pt idx="558">
                  <c:v>7</c:v>
                </c:pt>
                <c:pt idx="559">
                  <c:v>25</c:v>
                </c:pt>
                <c:pt idx="560">
                  <c:v>626</c:v>
                </c:pt>
                <c:pt idx="561">
                  <c:v>453</c:v>
                </c:pt>
                <c:pt idx="562">
                  <c:v>10</c:v>
                </c:pt>
                <c:pt idx="563">
                  <c:v>265</c:v>
                </c:pt>
                <c:pt idx="564">
                  <c:v>60</c:v>
                </c:pt>
                <c:pt idx="565">
                  <c:v>9</c:v>
                </c:pt>
                <c:pt idx="566">
                  <c:v>738</c:v>
                </c:pt>
                <c:pt idx="567">
                  <c:v>20</c:v>
                </c:pt>
                <c:pt idx="568">
                  <c:v>376</c:v>
                </c:pt>
                <c:pt idx="569">
                  <c:v>6</c:v>
                </c:pt>
                <c:pt idx="570">
                  <c:v>444</c:v>
                </c:pt>
                <c:pt idx="571">
                  <c:v>410</c:v>
                </c:pt>
                <c:pt idx="572">
                  <c:v>162</c:v>
                </c:pt>
                <c:pt idx="573">
                  <c:v>711</c:v>
                </c:pt>
                <c:pt idx="574">
                  <c:v>1121</c:v>
                </c:pt>
                <c:pt idx="575">
                  <c:v>595</c:v>
                </c:pt>
                <c:pt idx="576">
                  <c:v>1067</c:v>
                </c:pt>
                <c:pt idx="577">
                  <c:v>104</c:v>
                </c:pt>
                <c:pt idx="578">
                  <c:v>19</c:v>
                </c:pt>
                <c:pt idx="579">
                  <c:v>934</c:v>
                </c:pt>
                <c:pt idx="580">
                  <c:v>44</c:v>
                </c:pt>
                <c:pt idx="581">
                  <c:v>789</c:v>
                </c:pt>
                <c:pt idx="582">
                  <c:v>1241</c:v>
                </c:pt>
                <c:pt idx="583">
                  <c:v>789</c:v>
                </c:pt>
                <c:pt idx="584">
                  <c:v>18</c:v>
                </c:pt>
                <c:pt idx="585">
                  <c:v>852</c:v>
                </c:pt>
                <c:pt idx="586">
                  <c:v>737</c:v>
                </c:pt>
                <c:pt idx="587">
                  <c:v>18</c:v>
                </c:pt>
                <c:pt idx="588">
                  <c:v>614</c:v>
                </c:pt>
                <c:pt idx="589">
                  <c:v>751</c:v>
                </c:pt>
                <c:pt idx="590">
                  <c:v>305</c:v>
                </c:pt>
                <c:pt idx="591">
                  <c:v>38</c:v>
                </c:pt>
                <c:pt idx="592">
                  <c:v>104</c:v>
                </c:pt>
                <c:pt idx="593">
                  <c:v>29</c:v>
                </c:pt>
                <c:pt idx="594">
                  <c:v>19</c:v>
                </c:pt>
                <c:pt idx="595">
                  <c:v>175</c:v>
                </c:pt>
                <c:pt idx="596">
                  <c:v>709</c:v>
                </c:pt>
                <c:pt idx="597">
                  <c:v>3</c:v>
                </c:pt>
                <c:pt idx="598">
                  <c:v>437</c:v>
                </c:pt>
                <c:pt idx="599">
                  <c:v>717</c:v>
                </c:pt>
                <c:pt idx="600">
                  <c:v>12</c:v>
                </c:pt>
                <c:pt idx="601">
                  <c:v>7</c:v>
                </c:pt>
                <c:pt idx="602">
                  <c:v>291</c:v>
                </c:pt>
                <c:pt idx="603">
                  <c:v>530</c:v>
                </c:pt>
                <c:pt idx="604">
                  <c:v>17</c:v>
                </c:pt>
                <c:pt idx="605">
                  <c:v>27</c:v>
                </c:pt>
                <c:pt idx="606">
                  <c:v>1462</c:v>
                </c:pt>
                <c:pt idx="607">
                  <c:v>957</c:v>
                </c:pt>
                <c:pt idx="608">
                  <c:v>86</c:v>
                </c:pt>
                <c:pt idx="609">
                  <c:v>212</c:v>
                </c:pt>
                <c:pt idx="610">
                  <c:v>28</c:v>
                </c:pt>
                <c:pt idx="611">
                  <c:v>112</c:v>
                </c:pt>
                <c:pt idx="612">
                  <c:v>135</c:v>
                </c:pt>
                <c:pt idx="613">
                  <c:v>185</c:v>
                </c:pt>
                <c:pt idx="614">
                  <c:v>587</c:v>
                </c:pt>
                <c:pt idx="615">
                  <c:v>167</c:v>
                </c:pt>
                <c:pt idx="616">
                  <c:v>1</c:v>
                </c:pt>
                <c:pt idx="617">
                  <c:v>1218</c:v>
                </c:pt>
                <c:pt idx="618">
                  <c:v>130</c:v>
                </c:pt>
                <c:pt idx="619">
                  <c:v>452</c:v>
                </c:pt>
                <c:pt idx="620">
                  <c:v>7</c:v>
                </c:pt>
                <c:pt idx="621">
                  <c:v>215</c:v>
                </c:pt>
                <c:pt idx="622">
                  <c:v>340</c:v>
                </c:pt>
                <c:pt idx="623">
                  <c:v>183</c:v>
                </c:pt>
                <c:pt idx="624">
                  <c:v>2</c:v>
                </c:pt>
                <c:pt idx="625">
                  <c:v>830</c:v>
                </c:pt>
                <c:pt idx="626">
                  <c:v>121</c:v>
                </c:pt>
                <c:pt idx="627">
                  <c:v>2</c:v>
                </c:pt>
                <c:pt idx="628">
                  <c:v>264</c:v>
                </c:pt>
                <c:pt idx="629">
                  <c:v>6</c:v>
                </c:pt>
                <c:pt idx="630">
                  <c:v>5</c:v>
                </c:pt>
                <c:pt idx="631">
                  <c:v>12</c:v>
                </c:pt>
                <c:pt idx="632">
                  <c:v>317</c:v>
                </c:pt>
                <c:pt idx="633">
                  <c:v>1324</c:v>
                </c:pt>
                <c:pt idx="634">
                  <c:v>871</c:v>
                </c:pt>
                <c:pt idx="635">
                  <c:v>15</c:v>
                </c:pt>
                <c:pt idx="636">
                  <c:v>11</c:v>
                </c:pt>
                <c:pt idx="637">
                  <c:v>13</c:v>
                </c:pt>
                <c:pt idx="638">
                  <c:v>389</c:v>
                </c:pt>
                <c:pt idx="639">
                  <c:v>1492</c:v>
                </c:pt>
                <c:pt idx="640">
                  <c:v>249</c:v>
                </c:pt>
                <c:pt idx="641">
                  <c:v>96</c:v>
                </c:pt>
                <c:pt idx="642">
                  <c:v>412</c:v>
                </c:pt>
                <c:pt idx="643">
                  <c:v>275</c:v>
                </c:pt>
                <c:pt idx="644">
                  <c:v>1166</c:v>
                </c:pt>
                <c:pt idx="645">
                  <c:v>29</c:v>
                </c:pt>
                <c:pt idx="646">
                  <c:v>116</c:v>
                </c:pt>
                <c:pt idx="647">
                  <c:v>5</c:v>
                </c:pt>
                <c:pt idx="648">
                  <c:v>562</c:v>
                </c:pt>
                <c:pt idx="649">
                  <c:v>407</c:v>
                </c:pt>
                <c:pt idx="650">
                  <c:v>995</c:v>
                </c:pt>
                <c:pt idx="651">
                  <c:v>21</c:v>
                </c:pt>
                <c:pt idx="652">
                  <c:v>14</c:v>
                </c:pt>
                <c:pt idx="653">
                  <c:v>527</c:v>
                </c:pt>
                <c:pt idx="654">
                  <c:v>12</c:v>
                </c:pt>
                <c:pt idx="655">
                  <c:v>11</c:v>
                </c:pt>
                <c:pt idx="656">
                  <c:v>219</c:v>
                </c:pt>
                <c:pt idx="657">
                  <c:v>206</c:v>
                </c:pt>
                <c:pt idx="658">
                  <c:v>200</c:v>
                </c:pt>
                <c:pt idx="659">
                  <c:v>13</c:v>
                </c:pt>
                <c:pt idx="660">
                  <c:v>856</c:v>
                </c:pt>
                <c:pt idx="661">
                  <c:v>30</c:v>
                </c:pt>
                <c:pt idx="662">
                  <c:v>73</c:v>
                </c:pt>
                <c:pt idx="663">
                  <c:v>5</c:v>
                </c:pt>
                <c:pt idx="664">
                  <c:v>421</c:v>
                </c:pt>
                <c:pt idx="665">
                  <c:v>64</c:v>
                </c:pt>
                <c:pt idx="666">
                  <c:v>879</c:v>
                </c:pt>
                <c:pt idx="667">
                  <c:v>712</c:v>
                </c:pt>
                <c:pt idx="668">
                  <c:v>244</c:v>
                </c:pt>
                <c:pt idx="669">
                  <c:v>0</c:v>
                </c:pt>
                <c:pt idx="670">
                  <c:v>125</c:v>
                </c:pt>
                <c:pt idx="671">
                  <c:v>70</c:v>
                </c:pt>
                <c:pt idx="672">
                  <c:v>34</c:v>
                </c:pt>
                <c:pt idx="673">
                  <c:v>129</c:v>
                </c:pt>
                <c:pt idx="674">
                  <c:v>726</c:v>
                </c:pt>
                <c:pt idx="675">
                  <c:v>1170</c:v>
                </c:pt>
                <c:pt idx="676">
                  <c:v>138</c:v>
                </c:pt>
                <c:pt idx="677">
                  <c:v>141</c:v>
                </c:pt>
                <c:pt idx="678">
                  <c:v>815</c:v>
                </c:pt>
                <c:pt idx="679">
                  <c:v>635</c:v>
                </c:pt>
                <c:pt idx="680">
                  <c:v>1115</c:v>
                </c:pt>
                <c:pt idx="681">
                  <c:v>1045</c:v>
                </c:pt>
                <c:pt idx="682">
                  <c:v>629</c:v>
                </c:pt>
                <c:pt idx="683">
                  <c:v>919</c:v>
                </c:pt>
                <c:pt idx="684">
                  <c:v>390</c:v>
                </c:pt>
                <c:pt idx="685">
                  <c:v>483</c:v>
                </c:pt>
                <c:pt idx="686">
                  <c:v>11</c:v>
                </c:pt>
                <c:pt idx="687">
                  <c:v>157</c:v>
                </c:pt>
                <c:pt idx="688">
                  <c:v>216</c:v>
                </c:pt>
                <c:pt idx="689">
                  <c:v>674</c:v>
                </c:pt>
                <c:pt idx="690">
                  <c:v>19</c:v>
                </c:pt>
                <c:pt idx="691">
                  <c:v>267</c:v>
                </c:pt>
                <c:pt idx="692">
                  <c:v>4</c:v>
                </c:pt>
                <c:pt idx="693">
                  <c:v>1039</c:v>
                </c:pt>
                <c:pt idx="694">
                  <c:v>384</c:v>
                </c:pt>
                <c:pt idx="695">
                  <c:v>462</c:v>
                </c:pt>
                <c:pt idx="696">
                  <c:v>255</c:v>
                </c:pt>
                <c:pt idx="697">
                  <c:v>676</c:v>
                </c:pt>
                <c:pt idx="698">
                  <c:v>87</c:v>
                </c:pt>
                <c:pt idx="699">
                  <c:v>50</c:v>
                </c:pt>
                <c:pt idx="700">
                  <c:v>10</c:v>
                </c:pt>
                <c:pt idx="701">
                  <c:v>162</c:v>
                </c:pt>
                <c:pt idx="702">
                  <c:v>583</c:v>
                </c:pt>
                <c:pt idx="703">
                  <c:v>80</c:v>
                </c:pt>
                <c:pt idx="704">
                  <c:v>12</c:v>
                </c:pt>
                <c:pt idx="705">
                  <c:v>32</c:v>
                </c:pt>
                <c:pt idx="706">
                  <c:v>251</c:v>
                </c:pt>
                <c:pt idx="707">
                  <c:v>7</c:v>
                </c:pt>
                <c:pt idx="708">
                  <c:v>31</c:v>
                </c:pt>
                <c:pt idx="709">
                  <c:v>14</c:v>
                </c:pt>
                <c:pt idx="710">
                  <c:v>62</c:v>
                </c:pt>
                <c:pt idx="711">
                  <c:v>12</c:v>
                </c:pt>
                <c:pt idx="712">
                  <c:v>901</c:v>
                </c:pt>
                <c:pt idx="713">
                  <c:v>56</c:v>
                </c:pt>
                <c:pt idx="714">
                  <c:v>159</c:v>
                </c:pt>
                <c:pt idx="715">
                  <c:v>918</c:v>
                </c:pt>
                <c:pt idx="716">
                  <c:v>122</c:v>
                </c:pt>
                <c:pt idx="717">
                  <c:v>1181</c:v>
                </c:pt>
                <c:pt idx="718">
                  <c:v>539</c:v>
                </c:pt>
                <c:pt idx="719">
                  <c:v>631</c:v>
                </c:pt>
                <c:pt idx="720">
                  <c:v>441</c:v>
                </c:pt>
                <c:pt idx="721">
                  <c:v>575</c:v>
                </c:pt>
                <c:pt idx="722">
                  <c:v>140</c:v>
                </c:pt>
                <c:pt idx="723">
                  <c:v>345</c:v>
                </c:pt>
                <c:pt idx="724">
                  <c:v>4</c:v>
                </c:pt>
                <c:pt idx="725">
                  <c:v>4</c:v>
                </c:pt>
                <c:pt idx="726">
                  <c:v>76</c:v>
                </c:pt>
                <c:pt idx="727">
                  <c:v>492</c:v>
                </c:pt>
                <c:pt idx="728">
                  <c:v>10</c:v>
                </c:pt>
                <c:pt idx="729">
                  <c:v>750</c:v>
                </c:pt>
                <c:pt idx="730">
                  <c:v>19</c:v>
                </c:pt>
                <c:pt idx="731">
                  <c:v>94</c:v>
                </c:pt>
                <c:pt idx="732">
                  <c:v>594</c:v>
                </c:pt>
                <c:pt idx="733">
                  <c:v>1</c:v>
                </c:pt>
                <c:pt idx="734">
                  <c:v>778</c:v>
                </c:pt>
                <c:pt idx="735">
                  <c:v>371</c:v>
                </c:pt>
                <c:pt idx="736">
                  <c:v>488</c:v>
                </c:pt>
                <c:pt idx="737">
                  <c:v>1184</c:v>
                </c:pt>
                <c:pt idx="738">
                  <c:v>27</c:v>
                </c:pt>
                <c:pt idx="739">
                  <c:v>69</c:v>
                </c:pt>
                <c:pt idx="740">
                  <c:v>817</c:v>
                </c:pt>
                <c:pt idx="741">
                  <c:v>19</c:v>
                </c:pt>
                <c:pt idx="742">
                  <c:v>19</c:v>
                </c:pt>
                <c:pt idx="743">
                  <c:v>1035</c:v>
                </c:pt>
                <c:pt idx="744">
                  <c:v>212</c:v>
                </c:pt>
                <c:pt idx="745">
                  <c:v>403</c:v>
                </c:pt>
                <c:pt idx="746">
                  <c:v>31</c:v>
                </c:pt>
                <c:pt idx="747">
                  <c:v>1248</c:v>
                </c:pt>
                <c:pt idx="748">
                  <c:v>4</c:v>
                </c:pt>
                <c:pt idx="749">
                  <c:v>393</c:v>
                </c:pt>
                <c:pt idx="750">
                  <c:v>5</c:v>
                </c:pt>
                <c:pt idx="751">
                  <c:v>627</c:v>
                </c:pt>
                <c:pt idx="752">
                  <c:v>743</c:v>
                </c:pt>
                <c:pt idx="753">
                  <c:v>196</c:v>
                </c:pt>
                <c:pt idx="754">
                  <c:v>100</c:v>
                </c:pt>
                <c:pt idx="755">
                  <c:v>378</c:v>
                </c:pt>
                <c:pt idx="756">
                  <c:v>25</c:v>
                </c:pt>
                <c:pt idx="757">
                  <c:v>105</c:v>
                </c:pt>
                <c:pt idx="758">
                  <c:v>8</c:v>
                </c:pt>
                <c:pt idx="759">
                  <c:v>24</c:v>
                </c:pt>
                <c:pt idx="760">
                  <c:v>315</c:v>
                </c:pt>
                <c:pt idx="761">
                  <c:v>473</c:v>
                </c:pt>
                <c:pt idx="762">
                  <c:v>533</c:v>
                </c:pt>
                <c:pt idx="763">
                  <c:v>1</c:v>
                </c:pt>
                <c:pt idx="764">
                  <c:v>295</c:v>
                </c:pt>
                <c:pt idx="765">
                  <c:v>231</c:v>
                </c:pt>
                <c:pt idx="766">
                  <c:v>6</c:v>
                </c:pt>
                <c:pt idx="767">
                  <c:v>192</c:v>
                </c:pt>
                <c:pt idx="768">
                  <c:v>3</c:v>
                </c:pt>
                <c:pt idx="769">
                  <c:v>505</c:v>
                </c:pt>
                <c:pt idx="770">
                  <c:v>30</c:v>
                </c:pt>
                <c:pt idx="771">
                  <c:v>571</c:v>
                </c:pt>
                <c:pt idx="772">
                  <c:v>410</c:v>
                </c:pt>
                <c:pt idx="773">
                  <c:v>2</c:v>
                </c:pt>
                <c:pt idx="774">
                  <c:v>410</c:v>
                </c:pt>
                <c:pt idx="775">
                  <c:v>359</c:v>
                </c:pt>
                <c:pt idx="776">
                  <c:v>3</c:v>
                </c:pt>
                <c:pt idx="777">
                  <c:v>16</c:v>
                </c:pt>
                <c:pt idx="778">
                  <c:v>3</c:v>
                </c:pt>
                <c:pt idx="779">
                  <c:v>22</c:v>
                </c:pt>
                <c:pt idx="780">
                  <c:v>642</c:v>
                </c:pt>
                <c:pt idx="781">
                  <c:v>897</c:v>
                </c:pt>
                <c:pt idx="782">
                  <c:v>639</c:v>
                </c:pt>
                <c:pt idx="783">
                  <c:v>960</c:v>
                </c:pt>
                <c:pt idx="784">
                  <c:v>24</c:v>
                </c:pt>
                <c:pt idx="785">
                  <c:v>801</c:v>
                </c:pt>
                <c:pt idx="786">
                  <c:v>186</c:v>
                </c:pt>
                <c:pt idx="787">
                  <c:v>356</c:v>
                </c:pt>
                <c:pt idx="788">
                  <c:v>618</c:v>
                </c:pt>
                <c:pt idx="789">
                  <c:v>2</c:v>
                </c:pt>
                <c:pt idx="790">
                  <c:v>331</c:v>
                </c:pt>
                <c:pt idx="791">
                  <c:v>918</c:v>
                </c:pt>
                <c:pt idx="792">
                  <c:v>35</c:v>
                </c:pt>
                <c:pt idx="793">
                  <c:v>266</c:v>
                </c:pt>
                <c:pt idx="794">
                  <c:v>982</c:v>
                </c:pt>
                <c:pt idx="795">
                  <c:v>406</c:v>
                </c:pt>
                <c:pt idx="796">
                  <c:v>463</c:v>
                </c:pt>
                <c:pt idx="797">
                  <c:v>799</c:v>
                </c:pt>
                <c:pt idx="798">
                  <c:v>16</c:v>
                </c:pt>
                <c:pt idx="799">
                  <c:v>3</c:v>
                </c:pt>
                <c:pt idx="800">
                  <c:v>91</c:v>
                </c:pt>
                <c:pt idx="801">
                  <c:v>384</c:v>
                </c:pt>
                <c:pt idx="802">
                  <c:v>42</c:v>
                </c:pt>
                <c:pt idx="803">
                  <c:v>2</c:v>
                </c:pt>
                <c:pt idx="804">
                  <c:v>618</c:v>
                </c:pt>
                <c:pt idx="805">
                  <c:v>308</c:v>
                </c:pt>
                <c:pt idx="806">
                  <c:v>1</c:v>
                </c:pt>
                <c:pt idx="807">
                  <c:v>169</c:v>
                </c:pt>
                <c:pt idx="808">
                  <c:v>769</c:v>
                </c:pt>
                <c:pt idx="809">
                  <c:v>224</c:v>
                </c:pt>
                <c:pt idx="810">
                  <c:v>6</c:v>
                </c:pt>
                <c:pt idx="811">
                  <c:v>108</c:v>
                </c:pt>
                <c:pt idx="812">
                  <c:v>216</c:v>
                </c:pt>
                <c:pt idx="813">
                  <c:v>201</c:v>
                </c:pt>
                <c:pt idx="814">
                  <c:v>167</c:v>
                </c:pt>
                <c:pt idx="815">
                  <c:v>112</c:v>
                </c:pt>
                <c:pt idx="816">
                  <c:v>20</c:v>
                </c:pt>
                <c:pt idx="817">
                  <c:v>10</c:v>
                </c:pt>
                <c:pt idx="818">
                  <c:v>11</c:v>
                </c:pt>
                <c:pt idx="819">
                  <c:v>269</c:v>
                </c:pt>
                <c:pt idx="820">
                  <c:v>650</c:v>
                </c:pt>
                <c:pt idx="821">
                  <c:v>112</c:v>
                </c:pt>
                <c:pt idx="822">
                  <c:v>88</c:v>
                </c:pt>
                <c:pt idx="823">
                  <c:v>504</c:v>
                </c:pt>
                <c:pt idx="824">
                  <c:v>1004</c:v>
                </c:pt>
                <c:pt idx="825">
                  <c:v>517</c:v>
                </c:pt>
                <c:pt idx="826">
                  <c:v>10</c:v>
                </c:pt>
                <c:pt idx="827">
                  <c:v>398</c:v>
                </c:pt>
                <c:pt idx="828">
                  <c:v>411</c:v>
                </c:pt>
                <c:pt idx="829">
                  <c:v>426</c:v>
                </c:pt>
                <c:pt idx="830">
                  <c:v>164</c:v>
                </c:pt>
                <c:pt idx="831">
                  <c:v>586</c:v>
                </c:pt>
                <c:pt idx="832">
                  <c:v>231</c:v>
                </c:pt>
                <c:pt idx="833">
                  <c:v>97</c:v>
                </c:pt>
                <c:pt idx="834">
                  <c:v>8</c:v>
                </c:pt>
                <c:pt idx="835">
                  <c:v>189</c:v>
                </c:pt>
                <c:pt idx="836">
                  <c:v>18</c:v>
                </c:pt>
                <c:pt idx="837">
                  <c:v>204</c:v>
                </c:pt>
                <c:pt idx="838">
                  <c:v>9</c:v>
                </c:pt>
                <c:pt idx="839">
                  <c:v>167</c:v>
                </c:pt>
                <c:pt idx="840">
                  <c:v>229</c:v>
                </c:pt>
                <c:pt idx="841">
                  <c:v>1001</c:v>
                </c:pt>
                <c:pt idx="842">
                  <c:v>4</c:v>
                </c:pt>
                <c:pt idx="843">
                  <c:v>822</c:v>
                </c:pt>
                <c:pt idx="844">
                  <c:v>73</c:v>
                </c:pt>
                <c:pt idx="845">
                  <c:v>28</c:v>
                </c:pt>
                <c:pt idx="846">
                  <c:v>4</c:v>
                </c:pt>
                <c:pt idx="847">
                  <c:v>67</c:v>
                </c:pt>
                <c:pt idx="848">
                  <c:v>1000</c:v>
                </c:pt>
                <c:pt idx="849">
                  <c:v>213</c:v>
                </c:pt>
                <c:pt idx="850">
                  <c:v>6</c:v>
                </c:pt>
                <c:pt idx="851">
                  <c:v>1006</c:v>
                </c:pt>
                <c:pt idx="852">
                  <c:v>129</c:v>
                </c:pt>
                <c:pt idx="853">
                  <c:v>46</c:v>
                </c:pt>
                <c:pt idx="854">
                  <c:v>910</c:v>
                </c:pt>
                <c:pt idx="855">
                  <c:v>15</c:v>
                </c:pt>
                <c:pt idx="856">
                  <c:v>580</c:v>
                </c:pt>
                <c:pt idx="857">
                  <c:v>1</c:v>
                </c:pt>
                <c:pt idx="858">
                  <c:v>13</c:v>
                </c:pt>
                <c:pt idx="859">
                  <c:v>5</c:v>
                </c:pt>
                <c:pt idx="860">
                  <c:v>1001</c:v>
                </c:pt>
                <c:pt idx="861">
                  <c:v>23</c:v>
                </c:pt>
                <c:pt idx="862">
                  <c:v>107</c:v>
                </c:pt>
                <c:pt idx="863">
                  <c:v>507</c:v>
                </c:pt>
                <c:pt idx="864">
                  <c:v>325</c:v>
                </c:pt>
                <c:pt idx="865">
                  <c:v>881</c:v>
                </c:pt>
                <c:pt idx="866">
                  <c:v>235</c:v>
                </c:pt>
                <c:pt idx="867">
                  <c:v>5</c:v>
                </c:pt>
                <c:pt idx="868">
                  <c:v>6</c:v>
                </c:pt>
                <c:pt idx="869">
                  <c:v>913</c:v>
                </c:pt>
                <c:pt idx="870">
                  <c:v>41</c:v>
                </c:pt>
                <c:pt idx="871">
                  <c:v>23</c:v>
                </c:pt>
                <c:pt idx="872">
                  <c:v>702</c:v>
                </c:pt>
                <c:pt idx="873">
                  <c:v>5</c:v>
                </c:pt>
                <c:pt idx="874">
                  <c:v>18</c:v>
                </c:pt>
                <c:pt idx="875">
                  <c:v>1224</c:v>
                </c:pt>
                <c:pt idx="876">
                  <c:v>42</c:v>
                </c:pt>
                <c:pt idx="877">
                  <c:v>240</c:v>
                </c:pt>
                <c:pt idx="878">
                  <c:v>18</c:v>
                </c:pt>
                <c:pt idx="879">
                  <c:v>10</c:v>
                </c:pt>
                <c:pt idx="880">
                  <c:v>254</c:v>
                </c:pt>
                <c:pt idx="881">
                  <c:v>163</c:v>
                </c:pt>
                <c:pt idx="882">
                  <c:v>23</c:v>
                </c:pt>
                <c:pt idx="883">
                  <c:v>459</c:v>
                </c:pt>
                <c:pt idx="884">
                  <c:v>635</c:v>
                </c:pt>
                <c:pt idx="885">
                  <c:v>1142</c:v>
                </c:pt>
                <c:pt idx="886">
                  <c:v>458</c:v>
                </c:pt>
                <c:pt idx="887">
                  <c:v>622</c:v>
                </c:pt>
                <c:pt idx="888">
                  <c:v>846</c:v>
                </c:pt>
                <c:pt idx="889">
                  <c:v>10</c:v>
                </c:pt>
                <c:pt idx="890">
                  <c:v>671</c:v>
                </c:pt>
                <c:pt idx="891">
                  <c:v>367</c:v>
                </c:pt>
                <c:pt idx="892">
                  <c:v>536</c:v>
                </c:pt>
                <c:pt idx="893">
                  <c:v>2</c:v>
                </c:pt>
                <c:pt idx="894">
                  <c:v>18</c:v>
                </c:pt>
                <c:pt idx="895">
                  <c:v>112</c:v>
                </c:pt>
                <c:pt idx="896">
                  <c:v>509</c:v>
                </c:pt>
                <c:pt idx="897">
                  <c:v>31</c:v>
                </c:pt>
                <c:pt idx="898">
                  <c:v>11</c:v>
                </c:pt>
                <c:pt idx="899">
                  <c:v>292</c:v>
                </c:pt>
                <c:pt idx="900">
                  <c:v>10</c:v>
                </c:pt>
                <c:pt idx="901">
                  <c:v>62</c:v>
                </c:pt>
                <c:pt idx="902">
                  <c:v>23</c:v>
                </c:pt>
                <c:pt idx="903">
                  <c:v>1315</c:v>
                </c:pt>
                <c:pt idx="904">
                  <c:v>247</c:v>
                </c:pt>
                <c:pt idx="905">
                  <c:v>457</c:v>
                </c:pt>
                <c:pt idx="906">
                  <c:v>365</c:v>
                </c:pt>
                <c:pt idx="907">
                  <c:v>315</c:v>
                </c:pt>
                <c:pt idx="908">
                  <c:v>15</c:v>
                </c:pt>
                <c:pt idx="909">
                  <c:v>1099</c:v>
                </c:pt>
                <c:pt idx="910">
                  <c:v>919</c:v>
                </c:pt>
                <c:pt idx="911">
                  <c:v>292</c:v>
                </c:pt>
                <c:pt idx="912">
                  <c:v>631</c:v>
                </c:pt>
                <c:pt idx="913">
                  <c:v>203</c:v>
                </c:pt>
                <c:pt idx="914">
                  <c:v>386</c:v>
                </c:pt>
                <c:pt idx="915">
                  <c:v>972</c:v>
                </c:pt>
                <c:pt idx="916">
                  <c:v>116</c:v>
                </c:pt>
                <c:pt idx="917">
                  <c:v>777</c:v>
                </c:pt>
                <c:pt idx="918">
                  <c:v>6</c:v>
                </c:pt>
                <c:pt idx="919">
                  <c:v>23</c:v>
                </c:pt>
                <c:pt idx="920">
                  <c:v>61</c:v>
                </c:pt>
                <c:pt idx="921">
                  <c:v>83</c:v>
                </c:pt>
                <c:pt idx="922">
                  <c:v>171</c:v>
                </c:pt>
                <c:pt idx="923">
                  <c:v>10</c:v>
                </c:pt>
                <c:pt idx="924">
                  <c:v>1394</c:v>
                </c:pt>
                <c:pt idx="925">
                  <c:v>162</c:v>
                </c:pt>
                <c:pt idx="926">
                  <c:v>889</c:v>
                </c:pt>
                <c:pt idx="927">
                  <c:v>411</c:v>
                </c:pt>
                <c:pt idx="928">
                  <c:v>371</c:v>
                </c:pt>
                <c:pt idx="929">
                  <c:v>227</c:v>
                </c:pt>
                <c:pt idx="930">
                  <c:v>163</c:v>
                </c:pt>
                <c:pt idx="931">
                  <c:v>383</c:v>
                </c:pt>
                <c:pt idx="932">
                  <c:v>1009</c:v>
                </c:pt>
                <c:pt idx="933">
                  <c:v>6</c:v>
                </c:pt>
                <c:pt idx="934">
                  <c:v>960</c:v>
                </c:pt>
                <c:pt idx="935">
                  <c:v>561</c:v>
                </c:pt>
                <c:pt idx="936">
                  <c:v>8</c:v>
                </c:pt>
                <c:pt idx="937">
                  <c:v>207</c:v>
                </c:pt>
                <c:pt idx="938">
                  <c:v>131</c:v>
                </c:pt>
                <c:pt idx="939">
                  <c:v>571</c:v>
                </c:pt>
                <c:pt idx="940">
                  <c:v>342</c:v>
                </c:pt>
                <c:pt idx="941">
                  <c:v>4</c:v>
                </c:pt>
                <c:pt idx="942">
                  <c:v>1004</c:v>
                </c:pt>
                <c:pt idx="943">
                  <c:v>612</c:v>
                </c:pt>
                <c:pt idx="944">
                  <c:v>721</c:v>
                </c:pt>
                <c:pt idx="945">
                  <c:v>99</c:v>
                </c:pt>
                <c:pt idx="946">
                  <c:v>861</c:v>
                </c:pt>
                <c:pt idx="947">
                  <c:v>674</c:v>
                </c:pt>
                <c:pt idx="948">
                  <c:v>443</c:v>
                </c:pt>
                <c:pt idx="949">
                  <c:v>7</c:v>
                </c:pt>
                <c:pt idx="950">
                  <c:v>248</c:v>
                </c:pt>
                <c:pt idx="951">
                  <c:v>135</c:v>
                </c:pt>
                <c:pt idx="952">
                  <c:v>1000</c:v>
                </c:pt>
                <c:pt idx="953">
                  <c:v>29</c:v>
                </c:pt>
                <c:pt idx="954">
                  <c:v>8</c:v>
                </c:pt>
                <c:pt idx="955">
                  <c:v>74</c:v>
                </c:pt>
                <c:pt idx="956">
                  <c:v>30</c:v>
                </c:pt>
                <c:pt idx="957">
                  <c:v>391</c:v>
                </c:pt>
                <c:pt idx="958">
                  <c:v>689</c:v>
                </c:pt>
                <c:pt idx="959">
                  <c:v>368</c:v>
                </c:pt>
                <c:pt idx="960">
                  <c:v>30</c:v>
                </c:pt>
                <c:pt idx="961">
                  <c:v>176</c:v>
                </c:pt>
                <c:pt idx="962">
                  <c:v>45</c:v>
                </c:pt>
                <c:pt idx="963">
                  <c:v>635</c:v>
                </c:pt>
                <c:pt idx="964">
                  <c:v>456</c:v>
                </c:pt>
                <c:pt idx="965">
                  <c:v>520</c:v>
                </c:pt>
                <c:pt idx="966">
                  <c:v>555</c:v>
                </c:pt>
                <c:pt idx="967">
                  <c:v>769</c:v>
                </c:pt>
                <c:pt idx="968">
                  <c:v>574</c:v>
                </c:pt>
                <c:pt idx="969">
                  <c:v>19</c:v>
                </c:pt>
                <c:pt idx="970">
                  <c:v>18</c:v>
                </c:pt>
                <c:pt idx="971">
                  <c:v>1</c:v>
                </c:pt>
                <c:pt idx="972">
                  <c:v>3</c:v>
                </c:pt>
                <c:pt idx="973">
                  <c:v>154</c:v>
                </c:pt>
                <c:pt idx="974">
                  <c:v>71</c:v>
                </c:pt>
                <c:pt idx="975">
                  <c:v>6</c:v>
                </c:pt>
                <c:pt idx="976">
                  <c:v>753</c:v>
                </c:pt>
                <c:pt idx="977">
                  <c:v>5</c:v>
                </c:pt>
                <c:pt idx="978">
                  <c:v>203</c:v>
                </c:pt>
                <c:pt idx="979">
                  <c:v>14</c:v>
                </c:pt>
                <c:pt idx="980">
                  <c:v>556</c:v>
                </c:pt>
                <c:pt idx="981">
                  <c:v>7</c:v>
                </c:pt>
                <c:pt idx="982">
                  <c:v>72</c:v>
                </c:pt>
                <c:pt idx="983">
                  <c:v>229</c:v>
                </c:pt>
                <c:pt idx="984">
                  <c:v>58</c:v>
                </c:pt>
                <c:pt idx="985">
                  <c:v>34</c:v>
                </c:pt>
                <c:pt idx="986">
                  <c:v>10</c:v>
                </c:pt>
                <c:pt idx="987">
                  <c:v>1132</c:v>
                </c:pt>
                <c:pt idx="988">
                  <c:v>176</c:v>
                </c:pt>
                <c:pt idx="989">
                  <c:v>8</c:v>
                </c:pt>
                <c:pt idx="990">
                  <c:v>1</c:v>
                </c:pt>
                <c:pt idx="991">
                  <c:v>12</c:v>
                </c:pt>
                <c:pt idx="992">
                  <c:v>84</c:v>
                </c:pt>
                <c:pt idx="993">
                  <c:v>1379</c:v>
                </c:pt>
                <c:pt idx="994">
                  <c:v>227</c:v>
                </c:pt>
                <c:pt idx="995">
                  <c:v>815</c:v>
                </c:pt>
                <c:pt idx="996">
                  <c:v>606</c:v>
                </c:pt>
                <c:pt idx="997">
                  <c:v>106</c:v>
                </c:pt>
                <c:pt idx="998">
                  <c:v>29</c:v>
                </c:pt>
                <c:pt idx="999">
                  <c:v>680</c:v>
                </c:pt>
                <c:pt idx="1000">
                  <c:v>233</c:v>
                </c:pt>
                <c:pt idx="1001">
                  <c:v>108</c:v>
                </c:pt>
                <c:pt idx="1002">
                  <c:v>2</c:v>
                </c:pt>
                <c:pt idx="1003">
                  <c:v>433</c:v>
                </c:pt>
                <c:pt idx="1004">
                  <c:v>19</c:v>
                </c:pt>
                <c:pt idx="1005">
                  <c:v>524</c:v>
                </c:pt>
                <c:pt idx="1006">
                  <c:v>6</c:v>
                </c:pt>
                <c:pt idx="1007">
                  <c:v>1193</c:v>
                </c:pt>
                <c:pt idx="1008">
                  <c:v>292</c:v>
                </c:pt>
                <c:pt idx="1009">
                  <c:v>2</c:v>
                </c:pt>
                <c:pt idx="1010">
                  <c:v>595</c:v>
                </c:pt>
                <c:pt idx="1011">
                  <c:v>5</c:v>
                </c:pt>
                <c:pt idx="1012">
                  <c:v>68</c:v>
                </c:pt>
                <c:pt idx="1013">
                  <c:v>23</c:v>
                </c:pt>
                <c:pt idx="1014">
                  <c:v>3</c:v>
                </c:pt>
                <c:pt idx="1015">
                  <c:v>777</c:v>
                </c:pt>
                <c:pt idx="1016">
                  <c:v>252</c:v>
                </c:pt>
                <c:pt idx="1017">
                  <c:v>7</c:v>
                </c:pt>
                <c:pt idx="1018">
                  <c:v>756</c:v>
                </c:pt>
                <c:pt idx="1019">
                  <c:v>20</c:v>
                </c:pt>
                <c:pt idx="1020">
                  <c:v>14</c:v>
                </c:pt>
                <c:pt idx="1021">
                  <c:v>264</c:v>
                </c:pt>
                <c:pt idx="1022">
                  <c:v>35</c:v>
                </c:pt>
                <c:pt idx="1023">
                  <c:v>41</c:v>
                </c:pt>
                <c:pt idx="1024">
                  <c:v>966</c:v>
                </c:pt>
                <c:pt idx="1025">
                  <c:v>14</c:v>
                </c:pt>
                <c:pt idx="1026">
                  <c:v>30</c:v>
                </c:pt>
                <c:pt idx="1027">
                  <c:v>425</c:v>
                </c:pt>
                <c:pt idx="1028">
                  <c:v>71</c:v>
                </c:pt>
                <c:pt idx="1029">
                  <c:v>420</c:v>
                </c:pt>
                <c:pt idx="1030">
                  <c:v>9</c:v>
                </c:pt>
                <c:pt idx="1031">
                  <c:v>445</c:v>
                </c:pt>
                <c:pt idx="1032">
                  <c:v>380</c:v>
                </c:pt>
                <c:pt idx="1033">
                  <c:v>40</c:v>
                </c:pt>
                <c:pt idx="1034">
                  <c:v>15</c:v>
                </c:pt>
                <c:pt idx="1035">
                  <c:v>584</c:v>
                </c:pt>
                <c:pt idx="1036">
                  <c:v>670</c:v>
                </c:pt>
                <c:pt idx="1037">
                  <c:v>63</c:v>
                </c:pt>
                <c:pt idx="1038">
                  <c:v>398</c:v>
                </c:pt>
                <c:pt idx="1039">
                  <c:v>479</c:v>
                </c:pt>
                <c:pt idx="1040">
                  <c:v>37</c:v>
                </c:pt>
                <c:pt idx="1041">
                  <c:v>333</c:v>
                </c:pt>
                <c:pt idx="1042">
                  <c:v>654</c:v>
                </c:pt>
                <c:pt idx="1043">
                  <c:v>19</c:v>
                </c:pt>
                <c:pt idx="1044">
                  <c:v>1047</c:v>
                </c:pt>
                <c:pt idx="1045">
                  <c:v>774</c:v>
                </c:pt>
                <c:pt idx="1046">
                  <c:v>0</c:v>
                </c:pt>
                <c:pt idx="1047">
                  <c:v>1004</c:v>
                </c:pt>
                <c:pt idx="1048">
                  <c:v>26</c:v>
                </c:pt>
                <c:pt idx="1049">
                  <c:v>129</c:v>
                </c:pt>
                <c:pt idx="1050">
                  <c:v>738</c:v>
                </c:pt>
                <c:pt idx="1051">
                  <c:v>7</c:v>
                </c:pt>
                <c:pt idx="1052">
                  <c:v>298</c:v>
                </c:pt>
                <c:pt idx="1053">
                  <c:v>128</c:v>
                </c:pt>
                <c:pt idx="1054">
                  <c:v>2</c:v>
                </c:pt>
                <c:pt idx="1055">
                  <c:v>4</c:v>
                </c:pt>
                <c:pt idx="1056">
                  <c:v>199</c:v>
                </c:pt>
                <c:pt idx="1057">
                  <c:v>576</c:v>
                </c:pt>
                <c:pt idx="1058">
                  <c:v>380</c:v>
                </c:pt>
                <c:pt idx="1059">
                  <c:v>489</c:v>
                </c:pt>
                <c:pt idx="1060">
                  <c:v>443</c:v>
                </c:pt>
                <c:pt idx="1061">
                  <c:v>714</c:v>
                </c:pt>
                <c:pt idx="1062">
                  <c:v>33</c:v>
                </c:pt>
                <c:pt idx="1063">
                  <c:v>30</c:v>
                </c:pt>
                <c:pt idx="1064">
                  <c:v>27</c:v>
                </c:pt>
                <c:pt idx="1065">
                  <c:v>86</c:v>
                </c:pt>
                <c:pt idx="1066">
                  <c:v>12</c:v>
                </c:pt>
                <c:pt idx="1067">
                  <c:v>1230</c:v>
                </c:pt>
                <c:pt idx="1068">
                  <c:v>28</c:v>
                </c:pt>
                <c:pt idx="1069">
                  <c:v>31</c:v>
                </c:pt>
                <c:pt idx="1070">
                  <c:v>532</c:v>
                </c:pt>
                <c:pt idx="1071">
                  <c:v>16</c:v>
                </c:pt>
                <c:pt idx="1072">
                  <c:v>145</c:v>
                </c:pt>
                <c:pt idx="1073">
                  <c:v>5</c:v>
                </c:pt>
                <c:pt idx="1074">
                  <c:v>5</c:v>
                </c:pt>
                <c:pt idx="1075">
                  <c:v>16</c:v>
                </c:pt>
                <c:pt idx="1076">
                  <c:v>17</c:v>
                </c:pt>
                <c:pt idx="1077">
                  <c:v>378</c:v>
                </c:pt>
                <c:pt idx="1078">
                  <c:v>307</c:v>
                </c:pt>
                <c:pt idx="1079">
                  <c:v>93</c:v>
                </c:pt>
                <c:pt idx="1080">
                  <c:v>112</c:v>
                </c:pt>
                <c:pt idx="1081">
                  <c:v>45</c:v>
                </c:pt>
                <c:pt idx="1082">
                  <c:v>8</c:v>
                </c:pt>
                <c:pt idx="1083">
                  <c:v>220</c:v>
                </c:pt>
                <c:pt idx="1084">
                  <c:v>6</c:v>
                </c:pt>
                <c:pt idx="1085">
                  <c:v>1181</c:v>
                </c:pt>
                <c:pt idx="1086">
                  <c:v>19</c:v>
                </c:pt>
                <c:pt idx="1087">
                  <c:v>298</c:v>
                </c:pt>
                <c:pt idx="1088">
                  <c:v>471</c:v>
                </c:pt>
                <c:pt idx="1089">
                  <c:v>24</c:v>
                </c:pt>
                <c:pt idx="1090">
                  <c:v>30</c:v>
                </c:pt>
                <c:pt idx="1091">
                  <c:v>270</c:v>
                </c:pt>
                <c:pt idx="1092">
                  <c:v>36</c:v>
                </c:pt>
                <c:pt idx="1093">
                  <c:v>79</c:v>
                </c:pt>
                <c:pt idx="1094">
                  <c:v>173</c:v>
                </c:pt>
                <c:pt idx="1095">
                  <c:v>8</c:v>
                </c:pt>
                <c:pt idx="1096">
                  <c:v>587</c:v>
                </c:pt>
                <c:pt idx="1097">
                  <c:v>362</c:v>
                </c:pt>
                <c:pt idx="1098">
                  <c:v>39</c:v>
                </c:pt>
                <c:pt idx="1099">
                  <c:v>983</c:v>
                </c:pt>
                <c:pt idx="1100">
                  <c:v>0</c:v>
                </c:pt>
                <c:pt idx="1101">
                  <c:v>25</c:v>
                </c:pt>
                <c:pt idx="1102">
                  <c:v>1156</c:v>
                </c:pt>
                <c:pt idx="1103">
                  <c:v>239</c:v>
                </c:pt>
                <c:pt idx="1104">
                  <c:v>6</c:v>
                </c:pt>
                <c:pt idx="1105">
                  <c:v>1</c:v>
                </c:pt>
                <c:pt idx="1106">
                  <c:v>1111</c:v>
                </c:pt>
                <c:pt idx="1107">
                  <c:v>238</c:v>
                </c:pt>
                <c:pt idx="1108">
                  <c:v>22</c:v>
                </c:pt>
                <c:pt idx="1109">
                  <c:v>3</c:v>
                </c:pt>
                <c:pt idx="1110">
                  <c:v>758</c:v>
                </c:pt>
                <c:pt idx="1111">
                  <c:v>729</c:v>
                </c:pt>
                <c:pt idx="1112">
                  <c:v>6</c:v>
                </c:pt>
                <c:pt idx="1113">
                  <c:v>29</c:v>
                </c:pt>
                <c:pt idx="1114">
                  <c:v>145</c:v>
                </c:pt>
                <c:pt idx="1115">
                  <c:v>454</c:v>
                </c:pt>
                <c:pt idx="1116">
                  <c:v>267</c:v>
                </c:pt>
                <c:pt idx="1117">
                  <c:v>1083</c:v>
                </c:pt>
                <c:pt idx="1118">
                  <c:v>37</c:v>
                </c:pt>
                <c:pt idx="1119">
                  <c:v>99</c:v>
                </c:pt>
                <c:pt idx="1120">
                  <c:v>757</c:v>
                </c:pt>
                <c:pt idx="1121">
                  <c:v>45</c:v>
                </c:pt>
                <c:pt idx="1122">
                  <c:v>172</c:v>
                </c:pt>
                <c:pt idx="1123">
                  <c:v>15</c:v>
                </c:pt>
                <c:pt idx="1124">
                  <c:v>262</c:v>
                </c:pt>
                <c:pt idx="1125">
                  <c:v>451</c:v>
                </c:pt>
                <c:pt idx="1126">
                  <c:v>27</c:v>
                </c:pt>
                <c:pt idx="1127">
                  <c:v>15</c:v>
                </c:pt>
                <c:pt idx="1128">
                  <c:v>316</c:v>
                </c:pt>
                <c:pt idx="1129">
                  <c:v>635</c:v>
                </c:pt>
                <c:pt idx="1130">
                  <c:v>4</c:v>
                </c:pt>
                <c:pt idx="1131">
                  <c:v>406</c:v>
                </c:pt>
                <c:pt idx="1132">
                  <c:v>123</c:v>
                </c:pt>
                <c:pt idx="1133">
                  <c:v>1492</c:v>
                </c:pt>
                <c:pt idx="1134">
                  <c:v>897</c:v>
                </c:pt>
                <c:pt idx="1135">
                  <c:v>545</c:v>
                </c:pt>
                <c:pt idx="1136">
                  <c:v>957</c:v>
                </c:pt>
                <c:pt idx="1137">
                  <c:v>572</c:v>
                </c:pt>
                <c:pt idx="1138">
                  <c:v>1478</c:v>
                </c:pt>
                <c:pt idx="1139">
                  <c:v>81</c:v>
                </c:pt>
                <c:pt idx="1140">
                  <c:v>1</c:v>
                </c:pt>
                <c:pt idx="1141">
                  <c:v>1020</c:v>
                </c:pt>
                <c:pt idx="1142">
                  <c:v>502</c:v>
                </c:pt>
                <c:pt idx="1143">
                  <c:v>509</c:v>
                </c:pt>
                <c:pt idx="1144">
                  <c:v>8</c:v>
                </c:pt>
                <c:pt idx="1145">
                  <c:v>12</c:v>
                </c:pt>
                <c:pt idx="1146">
                  <c:v>631</c:v>
                </c:pt>
                <c:pt idx="1147">
                  <c:v>513</c:v>
                </c:pt>
                <c:pt idx="1148">
                  <c:v>466</c:v>
                </c:pt>
                <c:pt idx="1149">
                  <c:v>7</c:v>
                </c:pt>
                <c:pt idx="1150">
                  <c:v>73</c:v>
                </c:pt>
                <c:pt idx="1151">
                  <c:v>15</c:v>
                </c:pt>
                <c:pt idx="1152">
                  <c:v>338</c:v>
                </c:pt>
                <c:pt idx="1153">
                  <c:v>848</c:v>
                </c:pt>
                <c:pt idx="1154">
                  <c:v>202</c:v>
                </c:pt>
                <c:pt idx="1155">
                  <c:v>97</c:v>
                </c:pt>
                <c:pt idx="1156">
                  <c:v>51</c:v>
                </c:pt>
                <c:pt idx="1157">
                  <c:v>140</c:v>
                </c:pt>
                <c:pt idx="1158">
                  <c:v>309</c:v>
                </c:pt>
                <c:pt idx="1159">
                  <c:v>20</c:v>
                </c:pt>
                <c:pt idx="1160">
                  <c:v>1013</c:v>
                </c:pt>
                <c:pt idx="1161">
                  <c:v>459</c:v>
                </c:pt>
                <c:pt idx="1162">
                  <c:v>10</c:v>
                </c:pt>
                <c:pt idx="1163">
                  <c:v>948</c:v>
                </c:pt>
                <c:pt idx="1164">
                  <c:v>56</c:v>
                </c:pt>
                <c:pt idx="1165">
                  <c:v>563</c:v>
                </c:pt>
                <c:pt idx="1166">
                  <c:v>1</c:v>
                </c:pt>
                <c:pt idx="1167">
                  <c:v>110</c:v>
                </c:pt>
                <c:pt idx="1168">
                  <c:v>674</c:v>
                </c:pt>
                <c:pt idx="1169">
                  <c:v>611</c:v>
                </c:pt>
                <c:pt idx="1170">
                  <c:v>81</c:v>
                </c:pt>
                <c:pt idx="1171">
                  <c:v>16</c:v>
                </c:pt>
                <c:pt idx="1172">
                  <c:v>12</c:v>
                </c:pt>
                <c:pt idx="1173">
                  <c:v>46</c:v>
                </c:pt>
                <c:pt idx="1174">
                  <c:v>1156</c:v>
                </c:pt>
                <c:pt idx="1175">
                  <c:v>4</c:v>
                </c:pt>
                <c:pt idx="1176">
                  <c:v>115</c:v>
                </c:pt>
                <c:pt idx="1177">
                  <c:v>2</c:v>
                </c:pt>
                <c:pt idx="1178">
                  <c:v>46</c:v>
                </c:pt>
                <c:pt idx="1179">
                  <c:v>1074</c:v>
                </c:pt>
                <c:pt idx="1180">
                  <c:v>123</c:v>
                </c:pt>
                <c:pt idx="1181">
                  <c:v>402</c:v>
                </c:pt>
                <c:pt idx="1182">
                  <c:v>56</c:v>
                </c:pt>
                <c:pt idx="1183">
                  <c:v>25</c:v>
                </c:pt>
                <c:pt idx="1184">
                  <c:v>408</c:v>
                </c:pt>
                <c:pt idx="1185">
                  <c:v>560</c:v>
                </c:pt>
                <c:pt idx="1186">
                  <c:v>445</c:v>
                </c:pt>
                <c:pt idx="1187">
                  <c:v>2</c:v>
                </c:pt>
                <c:pt idx="1188">
                  <c:v>35</c:v>
                </c:pt>
                <c:pt idx="1189">
                  <c:v>7</c:v>
                </c:pt>
                <c:pt idx="1190">
                  <c:v>36</c:v>
                </c:pt>
                <c:pt idx="1191">
                  <c:v>899</c:v>
                </c:pt>
                <c:pt idx="1192">
                  <c:v>1017</c:v>
                </c:pt>
                <c:pt idx="1193">
                  <c:v>493</c:v>
                </c:pt>
                <c:pt idx="1194">
                  <c:v>21</c:v>
                </c:pt>
                <c:pt idx="1195">
                  <c:v>247</c:v>
                </c:pt>
                <c:pt idx="1196">
                  <c:v>606</c:v>
                </c:pt>
                <c:pt idx="1197">
                  <c:v>2</c:v>
                </c:pt>
                <c:pt idx="1198">
                  <c:v>312</c:v>
                </c:pt>
                <c:pt idx="1199">
                  <c:v>724</c:v>
                </c:pt>
                <c:pt idx="1200">
                  <c:v>359</c:v>
                </c:pt>
                <c:pt idx="1201">
                  <c:v>97</c:v>
                </c:pt>
                <c:pt idx="1202">
                  <c:v>2</c:v>
                </c:pt>
                <c:pt idx="1203">
                  <c:v>73</c:v>
                </c:pt>
                <c:pt idx="1204">
                  <c:v>240</c:v>
                </c:pt>
                <c:pt idx="1205">
                  <c:v>138</c:v>
                </c:pt>
                <c:pt idx="1206">
                  <c:v>73</c:v>
                </c:pt>
                <c:pt idx="1207">
                  <c:v>158</c:v>
                </c:pt>
                <c:pt idx="1208">
                  <c:v>272</c:v>
                </c:pt>
                <c:pt idx="1209">
                  <c:v>28</c:v>
                </c:pt>
                <c:pt idx="1210">
                  <c:v>8</c:v>
                </c:pt>
                <c:pt idx="1211">
                  <c:v>895</c:v>
                </c:pt>
                <c:pt idx="1212">
                  <c:v>210</c:v>
                </c:pt>
                <c:pt idx="1213">
                  <c:v>19</c:v>
                </c:pt>
                <c:pt idx="1214">
                  <c:v>547</c:v>
                </c:pt>
                <c:pt idx="1215">
                  <c:v>43</c:v>
                </c:pt>
                <c:pt idx="1216">
                  <c:v>143</c:v>
                </c:pt>
                <c:pt idx="1217">
                  <c:v>76</c:v>
                </c:pt>
                <c:pt idx="1218">
                  <c:v>833</c:v>
                </c:pt>
                <c:pt idx="1219">
                  <c:v>144</c:v>
                </c:pt>
                <c:pt idx="1220">
                  <c:v>158</c:v>
                </c:pt>
                <c:pt idx="1221">
                  <c:v>8</c:v>
                </c:pt>
                <c:pt idx="1222">
                  <c:v>203</c:v>
                </c:pt>
                <c:pt idx="1223">
                  <c:v>26</c:v>
                </c:pt>
                <c:pt idx="1224">
                  <c:v>37</c:v>
                </c:pt>
                <c:pt idx="1225">
                  <c:v>80</c:v>
                </c:pt>
                <c:pt idx="1226">
                  <c:v>2</c:v>
                </c:pt>
                <c:pt idx="1227">
                  <c:v>752</c:v>
                </c:pt>
                <c:pt idx="1228">
                  <c:v>173</c:v>
                </c:pt>
                <c:pt idx="1229">
                  <c:v>165</c:v>
                </c:pt>
                <c:pt idx="1230">
                  <c:v>614</c:v>
                </c:pt>
                <c:pt idx="1231">
                  <c:v>45</c:v>
                </c:pt>
                <c:pt idx="1232">
                  <c:v>1111</c:v>
                </c:pt>
                <c:pt idx="1233">
                  <c:v>1168</c:v>
                </c:pt>
                <c:pt idx="1234">
                  <c:v>1142</c:v>
                </c:pt>
                <c:pt idx="1235">
                  <c:v>1171</c:v>
                </c:pt>
                <c:pt idx="1236">
                  <c:v>546</c:v>
                </c:pt>
                <c:pt idx="1237">
                  <c:v>986</c:v>
                </c:pt>
                <c:pt idx="1238">
                  <c:v>493</c:v>
                </c:pt>
                <c:pt idx="1239">
                  <c:v>918</c:v>
                </c:pt>
                <c:pt idx="1240">
                  <c:v>445</c:v>
                </c:pt>
                <c:pt idx="1241">
                  <c:v>313</c:v>
                </c:pt>
                <c:pt idx="1242">
                  <c:v>40</c:v>
                </c:pt>
                <c:pt idx="1243">
                  <c:v>19</c:v>
                </c:pt>
                <c:pt idx="1244">
                  <c:v>10</c:v>
                </c:pt>
                <c:pt idx="1245">
                  <c:v>141</c:v>
                </c:pt>
                <c:pt idx="1246">
                  <c:v>191</c:v>
                </c:pt>
                <c:pt idx="1247">
                  <c:v>629</c:v>
                </c:pt>
                <c:pt idx="1248">
                  <c:v>5</c:v>
                </c:pt>
                <c:pt idx="1249">
                  <c:v>33</c:v>
                </c:pt>
                <c:pt idx="1250">
                  <c:v>425</c:v>
                </c:pt>
                <c:pt idx="1251">
                  <c:v>76</c:v>
                </c:pt>
                <c:pt idx="1252">
                  <c:v>488</c:v>
                </c:pt>
                <c:pt idx="1253">
                  <c:v>11</c:v>
                </c:pt>
                <c:pt idx="1254">
                  <c:v>62</c:v>
                </c:pt>
                <c:pt idx="1255">
                  <c:v>561</c:v>
                </c:pt>
                <c:pt idx="1256">
                  <c:v>37</c:v>
                </c:pt>
                <c:pt idx="1257">
                  <c:v>340</c:v>
                </c:pt>
                <c:pt idx="1258">
                  <c:v>22</c:v>
                </c:pt>
                <c:pt idx="1259">
                  <c:v>571</c:v>
                </c:pt>
                <c:pt idx="1260">
                  <c:v>499</c:v>
                </c:pt>
                <c:pt idx="1261">
                  <c:v>34</c:v>
                </c:pt>
                <c:pt idx="1262">
                  <c:v>18</c:v>
                </c:pt>
                <c:pt idx="1263">
                  <c:v>14</c:v>
                </c:pt>
                <c:pt idx="1264">
                  <c:v>10</c:v>
                </c:pt>
                <c:pt idx="1265">
                  <c:v>457</c:v>
                </c:pt>
                <c:pt idx="1266">
                  <c:v>25</c:v>
                </c:pt>
                <c:pt idx="1267">
                  <c:v>110</c:v>
                </c:pt>
                <c:pt idx="1268">
                  <c:v>507</c:v>
                </c:pt>
                <c:pt idx="1269">
                  <c:v>81</c:v>
                </c:pt>
                <c:pt idx="1270">
                  <c:v>378</c:v>
                </c:pt>
                <c:pt idx="1271">
                  <c:v>703</c:v>
                </c:pt>
                <c:pt idx="1272">
                  <c:v>1276</c:v>
                </c:pt>
                <c:pt idx="1273">
                  <c:v>710</c:v>
                </c:pt>
                <c:pt idx="1274">
                  <c:v>138</c:v>
                </c:pt>
                <c:pt idx="1275">
                  <c:v>255</c:v>
                </c:pt>
                <c:pt idx="1276">
                  <c:v>984</c:v>
                </c:pt>
                <c:pt idx="1277">
                  <c:v>270</c:v>
                </c:pt>
                <c:pt idx="1278">
                  <c:v>816</c:v>
                </c:pt>
                <c:pt idx="1279">
                  <c:v>28</c:v>
                </c:pt>
                <c:pt idx="1280">
                  <c:v>53</c:v>
                </c:pt>
                <c:pt idx="1281">
                  <c:v>1076</c:v>
                </c:pt>
                <c:pt idx="1282">
                  <c:v>673</c:v>
                </c:pt>
                <c:pt idx="1283">
                  <c:v>635</c:v>
                </c:pt>
                <c:pt idx="1284">
                  <c:v>14</c:v>
                </c:pt>
                <c:pt idx="1285">
                  <c:v>135</c:v>
                </c:pt>
                <c:pt idx="1286">
                  <c:v>1311</c:v>
                </c:pt>
                <c:pt idx="1287">
                  <c:v>652</c:v>
                </c:pt>
                <c:pt idx="1288">
                  <c:v>324</c:v>
                </c:pt>
                <c:pt idx="1289">
                  <c:v>410</c:v>
                </c:pt>
                <c:pt idx="1290">
                  <c:v>30</c:v>
                </c:pt>
                <c:pt idx="1291">
                  <c:v>258</c:v>
                </c:pt>
                <c:pt idx="1292">
                  <c:v>758</c:v>
                </c:pt>
                <c:pt idx="1293">
                  <c:v>768</c:v>
                </c:pt>
                <c:pt idx="1294">
                  <c:v>565</c:v>
                </c:pt>
                <c:pt idx="1295">
                  <c:v>13</c:v>
                </c:pt>
                <c:pt idx="1296">
                  <c:v>3</c:v>
                </c:pt>
                <c:pt idx="1297">
                  <c:v>835</c:v>
                </c:pt>
                <c:pt idx="1298">
                  <c:v>1</c:v>
                </c:pt>
                <c:pt idx="1299">
                  <c:v>621</c:v>
                </c:pt>
                <c:pt idx="1300">
                  <c:v>5</c:v>
                </c:pt>
                <c:pt idx="1301">
                  <c:v>20</c:v>
                </c:pt>
                <c:pt idx="1302">
                  <c:v>230</c:v>
                </c:pt>
                <c:pt idx="1303">
                  <c:v>10</c:v>
                </c:pt>
                <c:pt idx="1304">
                  <c:v>223</c:v>
                </c:pt>
                <c:pt idx="1305">
                  <c:v>191</c:v>
                </c:pt>
                <c:pt idx="1306">
                  <c:v>67</c:v>
                </c:pt>
                <c:pt idx="1307">
                  <c:v>25</c:v>
                </c:pt>
                <c:pt idx="1308">
                  <c:v>26</c:v>
                </c:pt>
                <c:pt idx="1309">
                  <c:v>909</c:v>
                </c:pt>
                <c:pt idx="1310">
                  <c:v>42</c:v>
                </c:pt>
                <c:pt idx="1311">
                  <c:v>7</c:v>
                </c:pt>
                <c:pt idx="1312">
                  <c:v>151</c:v>
                </c:pt>
                <c:pt idx="1313">
                  <c:v>647</c:v>
                </c:pt>
                <c:pt idx="1314">
                  <c:v>267</c:v>
                </c:pt>
                <c:pt idx="1315">
                  <c:v>829</c:v>
                </c:pt>
                <c:pt idx="1316">
                  <c:v>1050</c:v>
                </c:pt>
                <c:pt idx="1317">
                  <c:v>344</c:v>
                </c:pt>
                <c:pt idx="1318">
                  <c:v>12</c:v>
                </c:pt>
                <c:pt idx="1319">
                  <c:v>605</c:v>
                </c:pt>
                <c:pt idx="1320">
                  <c:v>42</c:v>
                </c:pt>
                <c:pt idx="1321">
                  <c:v>21</c:v>
                </c:pt>
                <c:pt idx="1322">
                  <c:v>789</c:v>
                </c:pt>
                <c:pt idx="1323">
                  <c:v>243</c:v>
                </c:pt>
                <c:pt idx="1324">
                  <c:v>527</c:v>
                </c:pt>
                <c:pt idx="1325">
                  <c:v>12</c:v>
                </c:pt>
                <c:pt idx="1326">
                  <c:v>581</c:v>
                </c:pt>
                <c:pt idx="1327">
                  <c:v>105</c:v>
                </c:pt>
                <c:pt idx="1328">
                  <c:v>14</c:v>
                </c:pt>
                <c:pt idx="1329">
                  <c:v>76</c:v>
                </c:pt>
                <c:pt idx="1330">
                  <c:v>293</c:v>
                </c:pt>
                <c:pt idx="1331">
                  <c:v>2</c:v>
                </c:pt>
                <c:pt idx="1332">
                  <c:v>16</c:v>
                </c:pt>
                <c:pt idx="1333">
                  <c:v>6</c:v>
                </c:pt>
                <c:pt idx="1334">
                  <c:v>0</c:v>
                </c:pt>
                <c:pt idx="1335">
                  <c:v>546</c:v>
                </c:pt>
                <c:pt idx="1336">
                  <c:v>613</c:v>
                </c:pt>
                <c:pt idx="1337">
                  <c:v>2</c:v>
                </c:pt>
                <c:pt idx="1338">
                  <c:v>29</c:v>
                </c:pt>
                <c:pt idx="1339">
                  <c:v>521</c:v>
                </c:pt>
                <c:pt idx="1340">
                  <c:v>529</c:v>
                </c:pt>
                <c:pt idx="1341">
                  <c:v>1012</c:v>
                </c:pt>
                <c:pt idx="1342">
                  <c:v>826</c:v>
                </c:pt>
                <c:pt idx="1343">
                  <c:v>11</c:v>
                </c:pt>
                <c:pt idx="1344">
                  <c:v>230</c:v>
                </c:pt>
                <c:pt idx="1345">
                  <c:v>390</c:v>
                </c:pt>
                <c:pt idx="1346">
                  <c:v>504</c:v>
                </c:pt>
                <c:pt idx="1347">
                  <c:v>964</c:v>
                </c:pt>
                <c:pt idx="1348">
                  <c:v>1</c:v>
                </c:pt>
                <c:pt idx="1349">
                  <c:v>513</c:v>
                </c:pt>
                <c:pt idx="1350">
                  <c:v>178</c:v>
                </c:pt>
                <c:pt idx="1351">
                  <c:v>22</c:v>
                </c:pt>
                <c:pt idx="1352">
                  <c:v>22</c:v>
                </c:pt>
                <c:pt idx="1353">
                  <c:v>277</c:v>
                </c:pt>
                <c:pt idx="1354">
                  <c:v>30</c:v>
                </c:pt>
                <c:pt idx="1355">
                  <c:v>3</c:v>
                </c:pt>
                <c:pt idx="1356">
                  <c:v>227</c:v>
                </c:pt>
                <c:pt idx="1357">
                  <c:v>293</c:v>
                </c:pt>
                <c:pt idx="1358">
                  <c:v>771</c:v>
                </c:pt>
                <c:pt idx="1359">
                  <c:v>757</c:v>
                </c:pt>
                <c:pt idx="1360">
                  <c:v>144</c:v>
                </c:pt>
                <c:pt idx="1361">
                  <c:v>28</c:v>
                </c:pt>
                <c:pt idx="1362">
                  <c:v>33</c:v>
                </c:pt>
                <c:pt idx="1363">
                  <c:v>10</c:v>
                </c:pt>
                <c:pt idx="1364">
                  <c:v>2</c:v>
                </c:pt>
                <c:pt idx="1365">
                  <c:v>38</c:v>
                </c:pt>
                <c:pt idx="1366">
                  <c:v>438</c:v>
                </c:pt>
                <c:pt idx="1367">
                  <c:v>68</c:v>
                </c:pt>
                <c:pt idx="1368">
                  <c:v>502</c:v>
                </c:pt>
                <c:pt idx="1369">
                  <c:v>314</c:v>
                </c:pt>
                <c:pt idx="1370">
                  <c:v>572</c:v>
                </c:pt>
                <c:pt idx="1371">
                  <c:v>479</c:v>
                </c:pt>
                <c:pt idx="1372">
                  <c:v>16</c:v>
                </c:pt>
                <c:pt idx="1373">
                  <c:v>456</c:v>
                </c:pt>
                <c:pt idx="1374">
                  <c:v>34</c:v>
                </c:pt>
                <c:pt idx="1375">
                  <c:v>2</c:v>
                </c:pt>
                <c:pt idx="1376">
                  <c:v>957</c:v>
                </c:pt>
                <c:pt idx="1377">
                  <c:v>22</c:v>
                </c:pt>
                <c:pt idx="1378">
                  <c:v>5</c:v>
                </c:pt>
                <c:pt idx="1379">
                  <c:v>231</c:v>
                </c:pt>
                <c:pt idx="1380">
                  <c:v>267</c:v>
                </c:pt>
                <c:pt idx="1381">
                  <c:v>448</c:v>
                </c:pt>
                <c:pt idx="1382">
                  <c:v>98</c:v>
                </c:pt>
                <c:pt idx="1383">
                  <c:v>13</c:v>
                </c:pt>
                <c:pt idx="1384">
                  <c:v>712</c:v>
                </c:pt>
                <c:pt idx="1385">
                  <c:v>14</c:v>
                </c:pt>
                <c:pt idx="1386">
                  <c:v>37</c:v>
                </c:pt>
                <c:pt idx="1387">
                  <c:v>1</c:v>
                </c:pt>
                <c:pt idx="1388">
                  <c:v>8</c:v>
                </c:pt>
                <c:pt idx="1389">
                  <c:v>8</c:v>
                </c:pt>
                <c:pt idx="1390">
                  <c:v>182</c:v>
                </c:pt>
                <c:pt idx="1391">
                  <c:v>284</c:v>
                </c:pt>
                <c:pt idx="1392">
                  <c:v>167</c:v>
                </c:pt>
                <c:pt idx="1393">
                  <c:v>43</c:v>
                </c:pt>
                <c:pt idx="1394">
                  <c:v>38</c:v>
                </c:pt>
                <c:pt idx="1395">
                  <c:v>245</c:v>
                </c:pt>
                <c:pt idx="1396">
                  <c:v>641</c:v>
                </c:pt>
                <c:pt idx="1397">
                  <c:v>241</c:v>
                </c:pt>
                <c:pt idx="1398">
                  <c:v>167</c:v>
                </c:pt>
                <c:pt idx="1399">
                  <c:v>593</c:v>
                </c:pt>
                <c:pt idx="1400">
                  <c:v>5</c:v>
                </c:pt>
                <c:pt idx="1401">
                  <c:v>4</c:v>
                </c:pt>
                <c:pt idx="1402">
                  <c:v>224</c:v>
                </c:pt>
                <c:pt idx="1403">
                  <c:v>464</c:v>
                </c:pt>
                <c:pt idx="1404">
                  <c:v>1285</c:v>
                </c:pt>
                <c:pt idx="1405">
                  <c:v>207</c:v>
                </c:pt>
                <c:pt idx="1406">
                  <c:v>100</c:v>
                </c:pt>
                <c:pt idx="1407">
                  <c:v>17</c:v>
                </c:pt>
                <c:pt idx="1408">
                  <c:v>387</c:v>
                </c:pt>
                <c:pt idx="1409">
                  <c:v>35</c:v>
                </c:pt>
                <c:pt idx="1410">
                  <c:v>14</c:v>
                </c:pt>
                <c:pt idx="1411">
                  <c:v>1</c:v>
                </c:pt>
                <c:pt idx="1412">
                  <c:v>675</c:v>
                </c:pt>
                <c:pt idx="1413">
                  <c:v>99</c:v>
                </c:pt>
                <c:pt idx="1414">
                  <c:v>518</c:v>
                </c:pt>
                <c:pt idx="1415">
                  <c:v>1073</c:v>
                </c:pt>
                <c:pt idx="1416">
                  <c:v>783</c:v>
                </c:pt>
                <c:pt idx="1417">
                  <c:v>23</c:v>
                </c:pt>
                <c:pt idx="1418">
                  <c:v>656</c:v>
                </c:pt>
                <c:pt idx="1419">
                  <c:v>537</c:v>
                </c:pt>
                <c:pt idx="1420">
                  <c:v>656</c:v>
                </c:pt>
                <c:pt idx="1421">
                  <c:v>279</c:v>
                </c:pt>
                <c:pt idx="1422">
                  <c:v>163</c:v>
                </c:pt>
                <c:pt idx="1423">
                  <c:v>24</c:v>
                </c:pt>
                <c:pt idx="1424">
                  <c:v>479</c:v>
                </c:pt>
                <c:pt idx="1425">
                  <c:v>17</c:v>
                </c:pt>
                <c:pt idx="1426">
                  <c:v>635</c:v>
                </c:pt>
                <c:pt idx="1427">
                  <c:v>43</c:v>
                </c:pt>
                <c:pt idx="1428">
                  <c:v>109</c:v>
                </c:pt>
                <c:pt idx="1429">
                  <c:v>739</c:v>
                </c:pt>
                <c:pt idx="1430">
                  <c:v>189</c:v>
                </c:pt>
                <c:pt idx="1431">
                  <c:v>1200</c:v>
                </c:pt>
                <c:pt idx="1432">
                  <c:v>8</c:v>
                </c:pt>
                <c:pt idx="1433">
                  <c:v>194</c:v>
                </c:pt>
                <c:pt idx="1434">
                  <c:v>3</c:v>
                </c:pt>
                <c:pt idx="1435">
                  <c:v>604</c:v>
                </c:pt>
                <c:pt idx="1436">
                  <c:v>888</c:v>
                </c:pt>
                <c:pt idx="1437">
                  <c:v>483</c:v>
                </c:pt>
                <c:pt idx="1438">
                  <c:v>432</c:v>
                </c:pt>
                <c:pt idx="1439">
                  <c:v>897</c:v>
                </c:pt>
                <c:pt idx="1440">
                  <c:v>3</c:v>
                </c:pt>
                <c:pt idx="1441">
                  <c:v>445</c:v>
                </c:pt>
                <c:pt idx="1442">
                  <c:v>953</c:v>
                </c:pt>
                <c:pt idx="1443">
                  <c:v>483</c:v>
                </c:pt>
                <c:pt idx="1444">
                  <c:v>205</c:v>
                </c:pt>
                <c:pt idx="1445">
                  <c:v>833</c:v>
                </c:pt>
                <c:pt idx="1446">
                  <c:v>395</c:v>
                </c:pt>
                <c:pt idx="1447">
                  <c:v>43</c:v>
                </c:pt>
                <c:pt idx="1448">
                  <c:v>4</c:v>
                </c:pt>
                <c:pt idx="1449">
                  <c:v>686</c:v>
                </c:pt>
                <c:pt idx="1450">
                  <c:v>88</c:v>
                </c:pt>
                <c:pt idx="1451">
                  <c:v>209</c:v>
                </c:pt>
                <c:pt idx="1452">
                  <c:v>12</c:v>
                </c:pt>
                <c:pt idx="1453">
                  <c:v>381</c:v>
                </c:pt>
                <c:pt idx="1454">
                  <c:v>35</c:v>
                </c:pt>
                <c:pt idx="1455">
                  <c:v>24</c:v>
                </c:pt>
                <c:pt idx="1456">
                  <c:v>375</c:v>
                </c:pt>
                <c:pt idx="1457">
                  <c:v>172</c:v>
                </c:pt>
                <c:pt idx="1458">
                  <c:v>9</c:v>
                </c:pt>
                <c:pt idx="1459">
                  <c:v>54</c:v>
                </c:pt>
                <c:pt idx="1460">
                  <c:v>792</c:v>
                </c:pt>
                <c:pt idx="1461">
                  <c:v>722</c:v>
                </c:pt>
                <c:pt idx="1462">
                  <c:v>10</c:v>
                </c:pt>
                <c:pt idx="1463">
                  <c:v>459</c:v>
                </c:pt>
                <c:pt idx="1464">
                  <c:v>55</c:v>
                </c:pt>
                <c:pt idx="1465">
                  <c:v>496</c:v>
                </c:pt>
                <c:pt idx="1466">
                  <c:v>2</c:v>
                </c:pt>
                <c:pt idx="1467">
                  <c:v>48</c:v>
                </c:pt>
                <c:pt idx="1468">
                  <c:v>505</c:v>
                </c:pt>
                <c:pt idx="1469">
                  <c:v>344</c:v>
                </c:pt>
                <c:pt idx="1470">
                  <c:v>39</c:v>
                </c:pt>
                <c:pt idx="1471">
                  <c:v>199</c:v>
                </c:pt>
                <c:pt idx="1472">
                  <c:v>12</c:v>
                </c:pt>
                <c:pt idx="1473">
                  <c:v>908</c:v>
                </c:pt>
                <c:pt idx="1474">
                  <c:v>736</c:v>
                </c:pt>
                <c:pt idx="1475">
                  <c:v>79</c:v>
                </c:pt>
                <c:pt idx="1476">
                  <c:v>260</c:v>
                </c:pt>
                <c:pt idx="1477">
                  <c:v>81</c:v>
                </c:pt>
                <c:pt idx="1478">
                  <c:v>10</c:v>
                </c:pt>
                <c:pt idx="1479">
                  <c:v>13</c:v>
                </c:pt>
                <c:pt idx="1480">
                  <c:v>347</c:v>
                </c:pt>
                <c:pt idx="1481">
                  <c:v>5</c:v>
                </c:pt>
                <c:pt idx="1482">
                  <c:v>448</c:v>
                </c:pt>
                <c:pt idx="1483">
                  <c:v>4</c:v>
                </c:pt>
                <c:pt idx="1484">
                  <c:v>570</c:v>
                </c:pt>
                <c:pt idx="1485">
                  <c:v>292</c:v>
                </c:pt>
                <c:pt idx="1486">
                  <c:v>23</c:v>
                </c:pt>
                <c:pt idx="1487">
                  <c:v>34</c:v>
                </c:pt>
                <c:pt idx="1488">
                  <c:v>21</c:v>
                </c:pt>
                <c:pt idx="1489">
                  <c:v>341</c:v>
                </c:pt>
                <c:pt idx="1490">
                  <c:v>336</c:v>
                </c:pt>
                <c:pt idx="1491">
                  <c:v>6</c:v>
                </c:pt>
                <c:pt idx="1492">
                  <c:v>161</c:v>
                </c:pt>
                <c:pt idx="1493">
                  <c:v>712</c:v>
                </c:pt>
                <c:pt idx="1494">
                  <c:v>25</c:v>
                </c:pt>
                <c:pt idx="1495">
                  <c:v>96</c:v>
                </c:pt>
                <c:pt idx="1496">
                  <c:v>297</c:v>
                </c:pt>
                <c:pt idx="1497">
                  <c:v>393</c:v>
                </c:pt>
                <c:pt idx="1498">
                  <c:v>797</c:v>
                </c:pt>
                <c:pt idx="1499">
                  <c:v>113</c:v>
                </c:pt>
                <c:pt idx="1500">
                  <c:v>17</c:v>
                </c:pt>
                <c:pt idx="1501">
                  <c:v>56</c:v>
                </c:pt>
                <c:pt idx="1502">
                  <c:v>342</c:v>
                </c:pt>
                <c:pt idx="1503">
                  <c:v>494</c:v>
                </c:pt>
                <c:pt idx="1504">
                  <c:v>216</c:v>
                </c:pt>
                <c:pt idx="1505">
                  <c:v>211</c:v>
                </c:pt>
                <c:pt idx="1506">
                  <c:v>11</c:v>
                </c:pt>
                <c:pt idx="1507">
                  <c:v>96</c:v>
                </c:pt>
                <c:pt idx="1508">
                  <c:v>8</c:v>
                </c:pt>
                <c:pt idx="1509">
                  <c:v>85</c:v>
                </c:pt>
                <c:pt idx="1510">
                  <c:v>111</c:v>
                </c:pt>
                <c:pt idx="1511">
                  <c:v>240</c:v>
                </c:pt>
                <c:pt idx="1512">
                  <c:v>1332</c:v>
                </c:pt>
                <c:pt idx="1513">
                  <c:v>64</c:v>
                </c:pt>
                <c:pt idx="1514">
                  <c:v>13</c:v>
                </c:pt>
                <c:pt idx="1515">
                  <c:v>958</c:v>
                </c:pt>
                <c:pt idx="1516">
                  <c:v>19</c:v>
                </c:pt>
                <c:pt idx="1517">
                  <c:v>520</c:v>
                </c:pt>
                <c:pt idx="1518">
                  <c:v>1000</c:v>
                </c:pt>
                <c:pt idx="1519">
                  <c:v>157</c:v>
                </c:pt>
                <c:pt idx="1520">
                  <c:v>39</c:v>
                </c:pt>
                <c:pt idx="1521">
                  <c:v>68</c:v>
                </c:pt>
                <c:pt idx="1522">
                  <c:v>928</c:v>
                </c:pt>
                <c:pt idx="1523">
                  <c:v>67</c:v>
                </c:pt>
                <c:pt idx="1524">
                  <c:v>420</c:v>
                </c:pt>
                <c:pt idx="1525">
                  <c:v>209</c:v>
                </c:pt>
                <c:pt idx="1526">
                  <c:v>77</c:v>
                </c:pt>
                <c:pt idx="1527">
                  <c:v>245</c:v>
                </c:pt>
                <c:pt idx="1528">
                  <c:v>1032</c:v>
                </c:pt>
                <c:pt idx="1529">
                  <c:v>22</c:v>
                </c:pt>
                <c:pt idx="1530">
                  <c:v>84</c:v>
                </c:pt>
                <c:pt idx="1531">
                  <c:v>5</c:v>
                </c:pt>
                <c:pt idx="1532">
                  <c:v>901</c:v>
                </c:pt>
                <c:pt idx="1533">
                  <c:v>6</c:v>
                </c:pt>
                <c:pt idx="1534">
                  <c:v>67</c:v>
                </c:pt>
                <c:pt idx="1535">
                  <c:v>99</c:v>
                </c:pt>
                <c:pt idx="1536">
                  <c:v>144</c:v>
                </c:pt>
                <c:pt idx="1537">
                  <c:v>143</c:v>
                </c:pt>
                <c:pt idx="1538">
                  <c:v>39</c:v>
                </c:pt>
                <c:pt idx="1539">
                  <c:v>11</c:v>
                </c:pt>
                <c:pt idx="1540">
                  <c:v>102</c:v>
                </c:pt>
                <c:pt idx="1541">
                  <c:v>1</c:v>
                </c:pt>
                <c:pt idx="1542">
                  <c:v>275</c:v>
                </c:pt>
                <c:pt idx="1543">
                  <c:v>166</c:v>
                </c:pt>
                <c:pt idx="1544">
                  <c:v>67</c:v>
                </c:pt>
                <c:pt idx="1545">
                  <c:v>5</c:v>
                </c:pt>
                <c:pt idx="1546">
                  <c:v>817</c:v>
                </c:pt>
                <c:pt idx="1547">
                  <c:v>30</c:v>
                </c:pt>
                <c:pt idx="1548">
                  <c:v>5</c:v>
                </c:pt>
                <c:pt idx="1549">
                  <c:v>562</c:v>
                </c:pt>
                <c:pt idx="1550">
                  <c:v>218</c:v>
                </c:pt>
                <c:pt idx="1551">
                  <c:v>15</c:v>
                </c:pt>
                <c:pt idx="1552">
                  <c:v>6</c:v>
                </c:pt>
                <c:pt idx="1553">
                  <c:v>554</c:v>
                </c:pt>
                <c:pt idx="1554">
                  <c:v>30</c:v>
                </c:pt>
                <c:pt idx="1555">
                  <c:v>152</c:v>
                </c:pt>
                <c:pt idx="1556">
                  <c:v>154</c:v>
                </c:pt>
                <c:pt idx="1557">
                  <c:v>350</c:v>
                </c:pt>
                <c:pt idx="1558">
                  <c:v>182</c:v>
                </c:pt>
                <c:pt idx="1559">
                  <c:v>244</c:v>
                </c:pt>
                <c:pt idx="1560">
                  <c:v>709</c:v>
                </c:pt>
                <c:pt idx="1561">
                  <c:v>173</c:v>
                </c:pt>
                <c:pt idx="1562">
                  <c:v>293</c:v>
                </c:pt>
                <c:pt idx="1563">
                  <c:v>471</c:v>
                </c:pt>
                <c:pt idx="1564">
                  <c:v>11</c:v>
                </c:pt>
                <c:pt idx="1565">
                  <c:v>350</c:v>
                </c:pt>
                <c:pt idx="1566">
                  <c:v>13</c:v>
                </c:pt>
                <c:pt idx="1567">
                  <c:v>68</c:v>
                </c:pt>
                <c:pt idx="1568">
                  <c:v>526</c:v>
                </c:pt>
                <c:pt idx="1569">
                  <c:v>6</c:v>
                </c:pt>
                <c:pt idx="1570">
                  <c:v>684</c:v>
                </c:pt>
                <c:pt idx="1571">
                  <c:v>12</c:v>
                </c:pt>
                <c:pt idx="1572">
                  <c:v>641</c:v>
                </c:pt>
                <c:pt idx="1573">
                  <c:v>233</c:v>
                </c:pt>
                <c:pt idx="1574">
                  <c:v>197</c:v>
                </c:pt>
                <c:pt idx="1575">
                  <c:v>98</c:v>
                </c:pt>
                <c:pt idx="1576">
                  <c:v>198</c:v>
                </c:pt>
                <c:pt idx="1577">
                  <c:v>68</c:v>
                </c:pt>
                <c:pt idx="1578">
                  <c:v>15</c:v>
                </c:pt>
                <c:pt idx="1579">
                  <c:v>940</c:v>
                </c:pt>
                <c:pt idx="1580">
                  <c:v>18</c:v>
                </c:pt>
                <c:pt idx="1581">
                  <c:v>224</c:v>
                </c:pt>
                <c:pt idx="1582">
                  <c:v>209</c:v>
                </c:pt>
                <c:pt idx="1583">
                  <c:v>161</c:v>
                </c:pt>
                <c:pt idx="1584">
                  <c:v>820</c:v>
                </c:pt>
                <c:pt idx="1585">
                  <c:v>179</c:v>
                </c:pt>
                <c:pt idx="1586">
                  <c:v>141</c:v>
                </c:pt>
                <c:pt idx="1587">
                  <c:v>967</c:v>
                </c:pt>
                <c:pt idx="1588">
                  <c:v>620</c:v>
                </c:pt>
                <c:pt idx="1589">
                  <c:v>6</c:v>
                </c:pt>
                <c:pt idx="1590">
                  <c:v>1245</c:v>
                </c:pt>
                <c:pt idx="1591">
                  <c:v>9</c:v>
                </c:pt>
                <c:pt idx="1592">
                  <c:v>8</c:v>
                </c:pt>
                <c:pt idx="1593">
                  <c:v>1285</c:v>
                </c:pt>
                <c:pt idx="1594">
                  <c:v>819</c:v>
                </c:pt>
                <c:pt idx="1595">
                  <c:v>101</c:v>
                </c:pt>
                <c:pt idx="1596">
                  <c:v>10</c:v>
                </c:pt>
                <c:pt idx="1597">
                  <c:v>350</c:v>
                </c:pt>
                <c:pt idx="1598">
                  <c:v>18</c:v>
                </c:pt>
                <c:pt idx="1599">
                  <c:v>24</c:v>
                </c:pt>
                <c:pt idx="1600">
                  <c:v>658</c:v>
                </c:pt>
                <c:pt idx="1601">
                  <c:v>734</c:v>
                </c:pt>
                <c:pt idx="1602">
                  <c:v>1285</c:v>
                </c:pt>
                <c:pt idx="1603">
                  <c:v>505</c:v>
                </c:pt>
                <c:pt idx="1604">
                  <c:v>400</c:v>
                </c:pt>
                <c:pt idx="1605">
                  <c:v>346</c:v>
                </c:pt>
                <c:pt idx="1606">
                  <c:v>9</c:v>
                </c:pt>
                <c:pt idx="1607">
                  <c:v>53</c:v>
                </c:pt>
                <c:pt idx="1608">
                  <c:v>1239</c:v>
                </c:pt>
                <c:pt idx="1609">
                  <c:v>46</c:v>
                </c:pt>
                <c:pt idx="1610">
                  <c:v>714</c:v>
                </c:pt>
                <c:pt idx="1611">
                  <c:v>22</c:v>
                </c:pt>
                <c:pt idx="1612">
                  <c:v>120</c:v>
                </c:pt>
                <c:pt idx="1613">
                  <c:v>1184</c:v>
                </c:pt>
                <c:pt idx="1614">
                  <c:v>31</c:v>
                </c:pt>
                <c:pt idx="1615">
                  <c:v>595</c:v>
                </c:pt>
                <c:pt idx="1616">
                  <c:v>199</c:v>
                </c:pt>
                <c:pt idx="1617">
                  <c:v>3</c:v>
                </c:pt>
                <c:pt idx="1618">
                  <c:v>5</c:v>
                </c:pt>
                <c:pt idx="1619">
                  <c:v>1</c:v>
                </c:pt>
                <c:pt idx="1620">
                  <c:v>48</c:v>
                </c:pt>
                <c:pt idx="1621">
                  <c:v>423</c:v>
                </c:pt>
                <c:pt idx="1622">
                  <c:v>572</c:v>
                </c:pt>
                <c:pt idx="1623">
                  <c:v>241</c:v>
                </c:pt>
                <c:pt idx="1624">
                  <c:v>565</c:v>
                </c:pt>
                <c:pt idx="1625">
                  <c:v>7</c:v>
                </c:pt>
                <c:pt idx="1626">
                  <c:v>10</c:v>
                </c:pt>
                <c:pt idx="1627">
                  <c:v>202</c:v>
                </c:pt>
                <c:pt idx="1628">
                  <c:v>30</c:v>
                </c:pt>
                <c:pt idx="1629">
                  <c:v>28</c:v>
                </c:pt>
                <c:pt idx="1630">
                  <c:v>285</c:v>
                </c:pt>
                <c:pt idx="1631">
                  <c:v>16</c:v>
                </c:pt>
                <c:pt idx="1632">
                  <c:v>117</c:v>
                </c:pt>
                <c:pt idx="1633">
                  <c:v>4</c:v>
                </c:pt>
                <c:pt idx="1634">
                  <c:v>1023</c:v>
                </c:pt>
                <c:pt idx="1635">
                  <c:v>34</c:v>
                </c:pt>
                <c:pt idx="1636">
                  <c:v>233</c:v>
                </c:pt>
                <c:pt idx="1637">
                  <c:v>51</c:v>
                </c:pt>
                <c:pt idx="1638">
                  <c:v>53</c:v>
                </c:pt>
                <c:pt idx="1639">
                  <c:v>482</c:v>
                </c:pt>
                <c:pt idx="1640">
                  <c:v>28</c:v>
                </c:pt>
                <c:pt idx="1641">
                  <c:v>318</c:v>
                </c:pt>
                <c:pt idx="1642">
                  <c:v>85</c:v>
                </c:pt>
                <c:pt idx="1643">
                  <c:v>6</c:v>
                </c:pt>
                <c:pt idx="1644">
                  <c:v>158</c:v>
                </c:pt>
                <c:pt idx="1645">
                  <c:v>22</c:v>
                </c:pt>
                <c:pt idx="1646">
                  <c:v>508</c:v>
                </c:pt>
                <c:pt idx="1647">
                  <c:v>1</c:v>
                </c:pt>
                <c:pt idx="1648">
                  <c:v>428</c:v>
                </c:pt>
                <c:pt idx="1649">
                  <c:v>14</c:v>
                </c:pt>
                <c:pt idx="1650">
                  <c:v>352</c:v>
                </c:pt>
                <c:pt idx="1651">
                  <c:v>16</c:v>
                </c:pt>
                <c:pt idx="1652">
                  <c:v>863</c:v>
                </c:pt>
                <c:pt idx="1653">
                  <c:v>98</c:v>
                </c:pt>
                <c:pt idx="1654">
                  <c:v>40</c:v>
                </c:pt>
                <c:pt idx="1655">
                  <c:v>897</c:v>
                </c:pt>
                <c:pt idx="1656">
                  <c:v>1</c:v>
                </c:pt>
                <c:pt idx="1657">
                  <c:v>557</c:v>
                </c:pt>
                <c:pt idx="1658">
                  <c:v>4</c:v>
                </c:pt>
                <c:pt idx="1659">
                  <c:v>594</c:v>
                </c:pt>
                <c:pt idx="1660">
                  <c:v>79</c:v>
                </c:pt>
                <c:pt idx="1661">
                  <c:v>15</c:v>
                </c:pt>
                <c:pt idx="1662">
                  <c:v>138</c:v>
                </c:pt>
                <c:pt idx="1663">
                  <c:v>111</c:v>
                </c:pt>
                <c:pt idx="1664">
                  <c:v>1478</c:v>
                </c:pt>
                <c:pt idx="1665">
                  <c:v>1</c:v>
                </c:pt>
                <c:pt idx="1666">
                  <c:v>378</c:v>
                </c:pt>
                <c:pt idx="1667">
                  <c:v>3</c:v>
                </c:pt>
                <c:pt idx="1668">
                  <c:v>1</c:v>
                </c:pt>
                <c:pt idx="1669">
                  <c:v>447</c:v>
                </c:pt>
                <c:pt idx="1670">
                  <c:v>134</c:v>
                </c:pt>
                <c:pt idx="1671">
                  <c:v>980</c:v>
                </c:pt>
                <c:pt idx="1672">
                  <c:v>18</c:v>
                </c:pt>
                <c:pt idx="1673">
                  <c:v>329</c:v>
                </c:pt>
                <c:pt idx="1674">
                  <c:v>135</c:v>
                </c:pt>
                <c:pt idx="1675">
                  <c:v>56</c:v>
                </c:pt>
                <c:pt idx="1676">
                  <c:v>6</c:v>
                </c:pt>
                <c:pt idx="1677">
                  <c:v>7</c:v>
                </c:pt>
                <c:pt idx="1678">
                  <c:v>7</c:v>
                </c:pt>
                <c:pt idx="1679">
                  <c:v>556</c:v>
                </c:pt>
                <c:pt idx="1680">
                  <c:v>9</c:v>
                </c:pt>
                <c:pt idx="1681">
                  <c:v>454</c:v>
                </c:pt>
                <c:pt idx="1682">
                  <c:v>734</c:v>
                </c:pt>
                <c:pt idx="1683">
                  <c:v>9</c:v>
                </c:pt>
                <c:pt idx="1684">
                  <c:v>6</c:v>
                </c:pt>
                <c:pt idx="1685">
                  <c:v>14</c:v>
                </c:pt>
                <c:pt idx="1686">
                  <c:v>1</c:v>
                </c:pt>
                <c:pt idx="1687">
                  <c:v>20</c:v>
                </c:pt>
                <c:pt idx="1688">
                  <c:v>5</c:v>
                </c:pt>
                <c:pt idx="1689">
                  <c:v>284</c:v>
                </c:pt>
                <c:pt idx="1690">
                  <c:v>795</c:v>
                </c:pt>
                <c:pt idx="1691">
                  <c:v>350</c:v>
                </c:pt>
                <c:pt idx="1692">
                  <c:v>8</c:v>
                </c:pt>
                <c:pt idx="1693">
                  <c:v>24</c:v>
                </c:pt>
                <c:pt idx="1694">
                  <c:v>40</c:v>
                </c:pt>
                <c:pt idx="1695">
                  <c:v>239</c:v>
                </c:pt>
                <c:pt idx="1696">
                  <c:v>615</c:v>
                </c:pt>
                <c:pt idx="1697">
                  <c:v>526</c:v>
                </c:pt>
                <c:pt idx="1698">
                  <c:v>8</c:v>
                </c:pt>
                <c:pt idx="1699">
                  <c:v>1296</c:v>
                </c:pt>
                <c:pt idx="1700">
                  <c:v>30</c:v>
                </c:pt>
                <c:pt idx="1701">
                  <c:v>11</c:v>
                </c:pt>
                <c:pt idx="1702">
                  <c:v>351</c:v>
                </c:pt>
                <c:pt idx="1703">
                  <c:v>127</c:v>
                </c:pt>
                <c:pt idx="1704">
                  <c:v>5</c:v>
                </c:pt>
                <c:pt idx="1705">
                  <c:v>604</c:v>
                </c:pt>
                <c:pt idx="1706">
                  <c:v>376</c:v>
                </c:pt>
                <c:pt idx="1707">
                  <c:v>201</c:v>
                </c:pt>
                <c:pt idx="1708">
                  <c:v>112</c:v>
                </c:pt>
                <c:pt idx="1709">
                  <c:v>55</c:v>
                </c:pt>
                <c:pt idx="1710">
                  <c:v>421</c:v>
                </c:pt>
                <c:pt idx="1711">
                  <c:v>412</c:v>
                </c:pt>
                <c:pt idx="1712">
                  <c:v>48</c:v>
                </c:pt>
                <c:pt idx="1713">
                  <c:v>245</c:v>
                </c:pt>
                <c:pt idx="1714">
                  <c:v>9</c:v>
                </c:pt>
                <c:pt idx="1715">
                  <c:v>183</c:v>
                </c:pt>
                <c:pt idx="1716">
                  <c:v>15</c:v>
                </c:pt>
                <c:pt idx="1717">
                  <c:v>19</c:v>
                </c:pt>
                <c:pt idx="1718">
                  <c:v>252</c:v>
                </c:pt>
                <c:pt idx="1719">
                  <c:v>5</c:v>
                </c:pt>
                <c:pt idx="1720">
                  <c:v>84</c:v>
                </c:pt>
                <c:pt idx="1721">
                  <c:v>750</c:v>
                </c:pt>
                <c:pt idx="1722">
                  <c:v>11</c:v>
                </c:pt>
                <c:pt idx="1723">
                  <c:v>244</c:v>
                </c:pt>
                <c:pt idx="1724">
                  <c:v>5</c:v>
                </c:pt>
                <c:pt idx="1725">
                  <c:v>121</c:v>
                </c:pt>
                <c:pt idx="1726">
                  <c:v>399</c:v>
                </c:pt>
                <c:pt idx="1727">
                  <c:v>90</c:v>
                </c:pt>
                <c:pt idx="1728">
                  <c:v>7</c:v>
                </c:pt>
                <c:pt idx="1729">
                  <c:v>9</c:v>
                </c:pt>
                <c:pt idx="1730">
                  <c:v>565</c:v>
                </c:pt>
                <c:pt idx="1731">
                  <c:v>1149</c:v>
                </c:pt>
                <c:pt idx="1732">
                  <c:v>32</c:v>
                </c:pt>
                <c:pt idx="1733">
                  <c:v>556</c:v>
                </c:pt>
                <c:pt idx="1734">
                  <c:v>11</c:v>
                </c:pt>
                <c:pt idx="1735">
                  <c:v>77</c:v>
                </c:pt>
                <c:pt idx="1736">
                  <c:v>587</c:v>
                </c:pt>
                <c:pt idx="1737">
                  <c:v>1298</c:v>
                </c:pt>
                <c:pt idx="1738">
                  <c:v>29</c:v>
                </c:pt>
                <c:pt idx="1739">
                  <c:v>800</c:v>
                </c:pt>
                <c:pt idx="1740">
                  <c:v>20</c:v>
                </c:pt>
                <c:pt idx="1741">
                  <c:v>14</c:v>
                </c:pt>
                <c:pt idx="1742">
                  <c:v>482</c:v>
                </c:pt>
                <c:pt idx="1743">
                  <c:v>280</c:v>
                </c:pt>
                <c:pt idx="1744">
                  <c:v>39</c:v>
                </c:pt>
                <c:pt idx="1745">
                  <c:v>56</c:v>
                </c:pt>
                <c:pt idx="1746">
                  <c:v>378</c:v>
                </c:pt>
                <c:pt idx="1747">
                  <c:v>296</c:v>
                </c:pt>
                <c:pt idx="1748">
                  <c:v>301</c:v>
                </c:pt>
                <c:pt idx="1749">
                  <c:v>35</c:v>
                </c:pt>
                <c:pt idx="1750">
                  <c:v>70</c:v>
                </c:pt>
                <c:pt idx="1751">
                  <c:v>437</c:v>
                </c:pt>
                <c:pt idx="1752">
                  <c:v>283</c:v>
                </c:pt>
                <c:pt idx="1753">
                  <c:v>12</c:v>
                </c:pt>
                <c:pt idx="1754">
                  <c:v>230</c:v>
                </c:pt>
                <c:pt idx="1755">
                  <c:v>37</c:v>
                </c:pt>
                <c:pt idx="1756">
                  <c:v>15</c:v>
                </c:pt>
                <c:pt idx="1757">
                  <c:v>387</c:v>
                </c:pt>
                <c:pt idx="1758">
                  <c:v>516</c:v>
                </c:pt>
                <c:pt idx="1759">
                  <c:v>864</c:v>
                </c:pt>
                <c:pt idx="1760">
                  <c:v>75</c:v>
                </c:pt>
                <c:pt idx="1761">
                  <c:v>132</c:v>
                </c:pt>
                <c:pt idx="1762">
                  <c:v>155</c:v>
                </c:pt>
                <c:pt idx="1763">
                  <c:v>347</c:v>
                </c:pt>
                <c:pt idx="1764">
                  <c:v>392</c:v>
                </c:pt>
                <c:pt idx="1765">
                  <c:v>217</c:v>
                </c:pt>
                <c:pt idx="1766">
                  <c:v>194</c:v>
                </c:pt>
                <c:pt idx="1767">
                  <c:v>201</c:v>
                </c:pt>
                <c:pt idx="1768">
                  <c:v>9</c:v>
                </c:pt>
                <c:pt idx="1769">
                  <c:v>448</c:v>
                </c:pt>
                <c:pt idx="1770">
                  <c:v>514</c:v>
                </c:pt>
                <c:pt idx="1771">
                  <c:v>512</c:v>
                </c:pt>
                <c:pt idx="1772">
                  <c:v>812</c:v>
                </c:pt>
                <c:pt idx="1773">
                  <c:v>960</c:v>
                </c:pt>
                <c:pt idx="1774">
                  <c:v>26</c:v>
                </c:pt>
                <c:pt idx="1775">
                  <c:v>382</c:v>
                </c:pt>
                <c:pt idx="1776">
                  <c:v>171</c:v>
                </c:pt>
                <c:pt idx="1777">
                  <c:v>397</c:v>
                </c:pt>
                <c:pt idx="1778">
                  <c:v>27</c:v>
                </c:pt>
                <c:pt idx="1779">
                  <c:v>35</c:v>
                </c:pt>
                <c:pt idx="1780">
                  <c:v>480</c:v>
                </c:pt>
                <c:pt idx="1781">
                  <c:v>26</c:v>
                </c:pt>
                <c:pt idx="1782">
                  <c:v>548</c:v>
                </c:pt>
                <c:pt idx="1783">
                  <c:v>371</c:v>
                </c:pt>
                <c:pt idx="1784">
                  <c:v>14</c:v>
                </c:pt>
                <c:pt idx="1785">
                  <c:v>1</c:v>
                </c:pt>
                <c:pt idx="1786">
                  <c:v>806</c:v>
                </c:pt>
                <c:pt idx="1787">
                  <c:v>230</c:v>
                </c:pt>
                <c:pt idx="1788">
                  <c:v>968</c:v>
                </c:pt>
                <c:pt idx="1789">
                  <c:v>39</c:v>
                </c:pt>
                <c:pt idx="1790">
                  <c:v>707</c:v>
                </c:pt>
                <c:pt idx="1791">
                  <c:v>1060</c:v>
                </c:pt>
                <c:pt idx="1792">
                  <c:v>823</c:v>
                </c:pt>
                <c:pt idx="1793">
                  <c:v>155</c:v>
                </c:pt>
                <c:pt idx="1794">
                  <c:v>38</c:v>
                </c:pt>
                <c:pt idx="1795">
                  <c:v>4</c:v>
                </c:pt>
                <c:pt idx="1796">
                  <c:v>313</c:v>
                </c:pt>
                <c:pt idx="1797">
                  <c:v>244</c:v>
                </c:pt>
                <c:pt idx="1798">
                  <c:v>208</c:v>
                </c:pt>
                <c:pt idx="1799">
                  <c:v>747</c:v>
                </c:pt>
                <c:pt idx="1800">
                  <c:v>1218</c:v>
                </c:pt>
                <c:pt idx="1801">
                  <c:v>13</c:v>
                </c:pt>
                <c:pt idx="1802">
                  <c:v>51</c:v>
                </c:pt>
                <c:pt idx="1803">
                  <c:v>604</c:v>
                </c:pt>
                <c:pt idx="1804">
                  <c:v>52</c:v>
                </c:pt>
                <c:pt idx="1805">
                  <c:v>418</c:v>
                </c:pt>
                <c:pt idx="1806">
                  <c:v>387</c:v>
                </c:pt>
                <c:pt idx="1807">
                  <c:v>465</c:v>
                </c:pt>
                <c:pt idx="1808">
                  <c:v>452</c:v>
                </c:pt>
                <c:pt idx="1809">
                  <c:v>32</c:v>
                </c:pt>
                <c:pt idx="1810">
                  <c:v>371</c:v>
                </c:pt>
                <c:pt idx="1811">
                  <c:v>491</c:v>
                </c:pt>
                <c:pt idx="1812">
                  <c:v>829</c:v>
                </c:pt>
                <c:pt idx="1813">
                  <c:v>1205</c:v>
                </c:pt>
                <c:pt idx="1814">
                  <c:v>4</c:v>
                </c:pt>
                <c:pt idx="1815">
                  <c:v>179</c:v>
                </c:pt>
                <c:pt idx="1816">
                  <c:v>378</c:v>
                </c:pt>
                <c:pt idx="1817">
                  <c:v>23</c:v>
                </c:pt>
                <c:pt idx="1818">
                  <c:v>576</c:v>
                </c:pt>
                <c:pt idx="1819">
                  <c:v>825</c:v>
                </c:pt>
                <c:pt idx="1820">
                  <c:v>7</c:v>
                </c:pt>
                <c:pt idx="1821">
                  <c:v>92</c:v>
                </c:pt>
                <c:pt idx="1822">
                  <c:v>458</c:v>
                </c:pt>
                <c:pt idx="1823">
                  <c:v>836</c:v>
                </c:pt>
                <c:pt idx="1824">
                  <c:v>171</c:v>
                </c:pt>
                <c:pt idx="1825">
                  <c:v>493</c:v>
                </c:pt>
                <c:pt idx="1826">
                  <c:v>1349</c:v>
                </c:pt>
                <c:pt idx="1827">
                  <c:v>20</c:v>
                </c:pt>
                <c:pt idx="1828">
                  <c:v>423</c:v>
                </c:pt>
                <c:pt idx="1829">
                  <c:v>925</c:v>
                </c:pt>
                <c:pt idx="1830">
                  <c:v>525</c:v>
                </c:pt>
                <c:pt idx="1831">
                  <c:v>8</c:v>
                </c:pt>
                <c:pt idx="1832">
                  <c:v>620</c:v>
                </c:pt>
                <c:pt idx="1833">
                  <c:v>407</c:v>
                </c:pt>
                <c:pt idx="1834">
                  <c:v>29</c:v>
                </c:pt>
                <c:pt idx="1835">
                  <c:v>8</c:v>
                </c:pt>
                <c:pt idx="1836">
                  <c:v>324</c:v>
                </c:pt>
                <c:pt idx="1837">
                  <c:v>1252</c:v>
                </c:pt>
                <c:pt idx="1838">
                  <c:v>12</c:v>
                </c:pt>
                <c:pt idx="1839">
                  <c:v>311</c:v>
                </c:pt>
                <c:pt idx="1840">
                  <c:v>398</c:v>
                </c:pt>
                <c:pt idx="1841">
                  <c:v>2</c:v>
                </c:pt>
                <c:pt idx="1842">
                  <c:v>520</c:v>
                </c:pt>
                <c:pt idx="1843">
                  <c:v>512</c:v>
                </c:pt>
                <c:pt idx="1844">
                  <c:v>31</c:v>
                </c:pt>
                <c:pt idx="1845">
                  <c:v>693</c:v>
                </c:pt>
                <c:pt idx="1846">
                  <c:v>515</c:v>
                </c:pt>
                <c:pt idx="1847">
                  <c:v>86</c:v>
                </c:pt>
                <c:pt idx="1848">
                  <c:v>492</c:v>
                </c:pt>
                <c:pt idx="1849">
                  <c:v>1048</c:v>
                </c:pt>
                <c:pt idx="1850">
                  <c:v>688</c:v>
                </c:pt>
                <c:pt idx="1851">
                  <c:v>562</c:v>
                </c:pt>
                <c:pt idx="1852">
                  <c:v>328</c:v>
                </c:pt>
                <c:pt idx="1853">
                  <c:v>328</c:v>
                </c:pt>
                <c:pt idx="1854">
                  <c:v>274</c:v>
                </c:pt>
                <c:pt idx="1855">
                  <c:v>4</c:v>
                </c:pt>
                <c:pt idx="1856">
                  <c:v>9</c:v>
                </c:pt>
                <c:pt idx="1857">
                  <c:v>630</c:v>
                </c:pt>
                <c:pt idx="1858">
                  <c:v>84</c:v>
                </c:pt>
                <c:pt idx="1859">
                  <c:v>36</c:v>
                </c:pt>
                <c:pt idx="1860">
                  <c:v>13</c:v>
                </c:pt>
                <c:pt idx="1861">
                  <c:v>691</c:v>
                </c:pt>
                <c:pt idx="1862">
                  <c:v>9</c:v>
                </c:pt>
                <c:pt idx="1863">
                  <c:v>415</c:v>
                </c:pt>
                <c:pt idx="1864">
                  <c:v>811</c:v>
                </c:pt>
                <c:pt idx="1865">
                  <c:v>30</c:v>
                </c:pt>
                <c:pt idx="1866">
                  <c:v>931</c:v>
                </c:pt>
                <c:pt idx="1867">
                  <c:v>3</c:v>
                </c:pt>
                <c:pt idx="1868">
                  <c:v>384</c:v>
                </c:pt>
                <c:pt idx="1869">
                  <c:v>91</c:v>
                </c:pt>
                <c:pt idx="1870">
                  <c:v>9</c:v>
                </c:pt>
                <c:pt idx="1871">
                  <c:v>290</c:v>
                </c:pt>
                <c:pt idx="1872">
                  <c:v>102</c:v>
                </c:pt>
                <c:pt idx="1873">
                  <c:v>14</c:v>
                </c:pt>
                <c:pt idx="1874">
                  <c:v>840</c:v>
                </c:pt>
                <c:pt idx="1875">
                  <c:v>358</c:v>
                </c:pt>
                <c:pt idx="1876">
                  <c:v>1279</c:v>
                </c:pt>
                <c:pt idx="1877">
                  <c:v>221</c:v>
                </c:pt>
                <c:pt idx="1878">
                  <c:v>39</c:v>
                </c:pt>
                <c:pt idx="1879">
                  <c:v>179</c:v>
                </c:pt>
                <c:pt idx="1880">
                  <c:v>261</c:v>
                </c:pt>
                <c:pt idx="1881">
                  <c:v>620</c:v>
                </c:pt>
                <c:pt idx="1882">
                  <c:v>5</c:v>
                </c:pt>
                <c:pt idx="1883">
                  <c:v>559</c:v>
                </c:pt>
                <c:pt idx="1884">
                  <c:v>5</c:v>
                </c:pt>
                <c:pt idx="1885">
                  <c:v>3</c:v>
                </c:pt>
                <c:pt idx="1886">
                  <c:v>0</c:v>
                </c:pt>
                <c:pt idx="1887">
                  <c:v>944</c:v>
                </c:pt>
                <c:pt idx="1888">
                  <c:v>856</c:v>
                </c:pt>
                <c:pt idx="1889">
                  <c:v>86</c:v>
                </c:pt>
                <c:pt idx="1890">
                  <c:v>53</c:v>
                </c:pt>
                <c:pt idx="1891">
                  <c:v>332</c:v>
                </c:pt>
                <c:pt idx="1892">
                  <c:v>11</c:v>
                </c:pt>
                <c:pt idx="1893">
                  <c:v>539</c:v>
                </c:pt>
                <c:pt idx="1894">
                  <c:v>365</c:v>
                </c:pt>
                <c:pt idx="1895">
                  <c:v>236</c:v>
                </c:pt>
                <c:pt idx="1896">
                  <c:v>882</c:v>
                </c:pt>
                <c:pt idx="1897">
                  <c:v>1</c:v>
                </c:pt>
                <c:pt idx="1898">
                  <c:v>0</c:v>
                </c:pt>
                <c:pt idx="1899">
                  <c:v>603</c:v>
                </c:pt>
                <c:pt idx="1900">
                  <c:v>66</c:v>
                </c:pt>
                <c:pt idx="1901">
                  <c:v>920</c:v>
                </c:pt>
                <c:pt idx="1902">
                  <c:v>153</c:v>
                </c:pt>
                <c:pt idx="1903">
                  <c:v>27</c:v>
                </c:pt>
                <c:pt idx="1904">
                  <c:v>267</c:v>
                </c:pt>
                <c:pt idx="1905">
                  <c:v>4</c:v>
                </c:pt>
                <c:pt idx="1906">
                  <c:v>14</c:v>
                </c:pt>
                <c:pt idx="1907">
                  <c:v>8</c:v>
                </c:pt>
                <c:pt idx="1908">
                  <c:v>184</c:v>
                </c:pt>
                <c:pt idx="1909">
                  <c:v>335</c:v>
                </c:pt>
                <c:pt idx="1910">
                  <c:v>357</c:v>
                </c:pt>
                <c:pt idx="1911">
                  <c:v>32</c:v>
                </c:pt>
                <c:pt idx="1912">
                  <c:v>77</c:v>
                </c:pt>
                <c:pt idx="1913">
                  <c:v>62</c:v>
                </c:pt>
                <c:pt idx="1914">
                  <c:v>1103</c:v>
                </c:pt>
                <c:pt idx="1915">
                  <c:v>708</c:v>
                </c:pt>
                <c:pt idx="1916">
                  <c:v>530</c:v>
                </c:pt>
                <c:pt idx="1917">
                  <c:v>8</c:v>
                </c:pt>
                <c:pt idx="1918">
                  <c:v>4</c:v>
                </c:pt>
                <c:pt idx="1919">
                  <c:v>189</c:v>
                </c:pt>
                <c:pt idx="1920">
                  <c:v>1</c:v>
                </c:pt>
                <c:pt idx="1921">
                  <c:v>53</c:v>
                </c:pt>
                <c:pt idx="1922">
                  <c:v>65</c:v>
                </c:pt>
                <c:pt idx="1923">
                  <c:v>62</c:v>
                </c:pt>
                <c:pt idx="1924">
                  <c:v>1449</c:v>
                </c:pt>
                <c:pt idx="1925">
                  <c:v>731</c:v>
                </c:pt>
                <c:pt idx="1926">
                  <c:v>997</c:v>
                </c:pt>
                <c:pt idx="1927">
                  <c:v>953</c:v>
                </c:pt>
                <c:pt idx="1928">
                  <c:v>104</c:v>
                </c:pt>
                <c:pt idx="1929">
                  <c:v>465</c:v>
                </c:pt>
                <c:pt idx="1930">
                  <c:v>912</c:v>
                </c:pt>
                <c:pt idx="1931">
                  <c:v>228</c:v>
                </c:pt>
                <c:pt idx="1932">
                  <c:v>866</c:v>
                </c:pt>
                <c:pt idx="1933">
                  <c:v>320</c:v>
                </c:pt>
                <c:pt idx="1934">
                  <c:v>853</c:v>
                </c:pt>
                <c:pt idx="1935">
                  <c:v>899</c:v>
                </c:pt>
                <c:pt idx="1936">
                  <c:v>22</c:v>
                </c:pt>
                <c:pt idx="1937">
                  <c:v>313</c:v>
                </c:pt>
                <c:pt idx="1938">
                  <c:v>3</c:v>
                </c:pt>
                <c:pt idx="1939">
                  <c:v>899</c:v>
                </c:pt>
                <c:pt idx="1940">
                  <c:v>159</c:v>
                </c:pt>
                <c:pt idx="1941">
                  <c:v>1</c:v>
                </c:pt>
                <c:pt idx="1942">
                  <c:v>458</c:v>
                </c:pt>
                <c:pt idx="1943">
                  <c:v>336</c:v>
                </c:pt>
                <c:pt idx="1944">
                  <c:v>135</c:v>
                </c:pt>
                <c:pt idx="1945">
                  <c:v>742</c:v>
                </c:pt>
                <c:pt idx="1946">
                  <c:v>3</c:v>
                </c:pt>
                <c:pt idx="1947">
                  <c:v>34</c:v>
                </c:pt>
                <c:pt idx="1948">
                  <c:v>68</c:v>
                </c:pt>
                <c:pt idx="1949">
                  <c:v>127</c:v>
                </c:pt>
                <c:pt idx="1950">
                  <c:v>606</c:v>
                </c:pt>
                <c:pt idx="1951">
                  <c:v>5</c:v>
                </c:pt>
                <c:pt idx="1952">
                  <c:v>187</c:v>
                </c:pt>
                <c:pt idx="1953">
                  <c:v>519</c:v>
                </c:pt>
                <c:pt idx="1954">
                  <c:v>382</c:v>
                </c:pt>
                <c:pt idx="1955">
                  <c:v>598</c:v>
                </c:pt>
                <c:pt idx="1956">
                  <c:v>368</c:v>
                </c:pt>
                <c:pt idx="1957">
                  <c:v>69</c:v>
                </c:pt>
                <c:pt idx="1958">
                  <c:v>642</c:v>
                </c:pt>
                <c:pt idx="1959">
                  <c:v>0</c:v>
                </c:pt>
                <c:pt idx="1960">
                  <c:v>162</c:v>
                </c:pt>
                <c:pt idx="1961">
                  <c:v>160</c:v>
                </c:pt>
                <c:pt idx="1962">
                  <c:v>42</c:v>
                </c:pt>
                <c:pt idx="1963">
                  <c:v>397</c:v>
                </c:pt>
                <c:pt idx="1964">
                  <c:v>38</c:v>
                </c:pt>
                <c:pt idx="1965">
                  <c:v>370</c:v>
                </c:pt>
                <c:pt idx="1966">
                  <c:v>15</c:v>
                </c:pt>
                <c:pt idx="1967">
                  <c:v>321</c:v>
                </c:pt>
                <c:pt idx="1968">
                  <c:v>349</c:v>
                </c:pt>
                <c:pt idx="1969">
                  <c:v>16</c:v>
                </c:pt>
                <c:pt idx="1970">
                  <c:v>553</c:v>
                </c:pt>
                <c:pt idx="1971">
                  <c:v>610</c:v>
                </c:pt>
                <c:pt idx="1972">
                  <c:v>5</c:v>
                </c:pt>
                <c:pt idx="1973">
                  <c:v>100</c:v>
                </c:pt>
                <c:pt idx="1974">
                  <c:v>12</c:v>
                </c:pt>
                <c:pt idx="1975">
                  <c:v>20</c:v>
                </c:pt>
                <c:pt idx="1976">
                  <c:v>3</c:v>
                </c:pt>
                <c:pt idx="1977">
                  <c:v>2</c:v>
                </c:pt>
                <c:pt idx="1978">
                  <c:v>375</c:v>
                </c:pt>
                <c:pt idx="1979">
                  <c:v>503</c:v>
                </c:pt>
                <c:pt idx="1980">
                  <c:v>724</c:v>
                </c:pt>
                <c:pt idx="1981">
                  <c:v>7</c:v>
                </c:pt>
                <c:pt idx="1982">
                  <c:v>4</c:v>
                </c:pt>
                <c:pt idx="1983">
                  <c:v>2</c:v>
                </c:pt>
                <c:pt idx="1984">
                  <c:v>3</c:v>
                </c:pt>
                <c:pt idx="1985">
                  <c:v>168</c:v>
                </c:pt>
                <c:pt idx="1986">
                  <c:v>520</c:v>
                </c:pt>
                <c:pt idx="1987">
                  <c:v>1073</c:v>
                </c:pt>
                <c:pt idx="1988">
                  <c:v>1001</c:v>
                </c:pt>
                <c:pt idx="1989">
                  <c:v>238</c:v>
                </c:pt>
                <c:pt idx="1990">
                  <c:v>395</c:v>
                </c:pt>
                <c:pt idx="1991">
                  <c:v>4</c:v>
                </c:pt>
                <c:pt idx="1992">
                  <c:v>116</c:v>
                </c:pt>
                <c:pt idx="1993">
                  <c:v>301</c:v>
                </c:pt>
                <c:pt idx="1994">
                  <c:v>620</c:v>
                </c:pt>
                <c:pt idx="1995">
                  <c:v>482</c:v>
                </c:pt>
                <c:pt idx="1996">
                  <c:v>1302</c:v>
                </c:pt>
                <c:pt idx="1997">
                  <c:v>1308</c:v>
                </c:pt>
                <c:pt idx="1998">
                  <c:v>7</c:v>
                </c:pt>
                <c:pt idx="1999">
                  <c:v>372</c:v>
                </c:pt>
                <c:pt idx="2000">
                  <c:v>297</c:v>
                </c:pt>
                <c:pt idx="2001">
                  <c:v>25</c:v>
                </c:pt>
                <c:pt idx="2002">
                  <c:v>464</c:v>
                </c:pt>
                <c:pt idx="2003">
                  <c:v>317</c:v>
                </c:pt>
                <c:pt idx="2004">
                  <c:v>215</c:v>
                </c:pt>
                <c:pt idx="2005">
                  <c:v>89</c:v>
                </c:pt>
                <c:pt idx="2006">
                  <c:v>440</c:v>
                </c:pt>
                <c:pt idx="2007">
                  <c:v>31</c:v>
                </c:pt>
                <c:pt idx="2008">
                  <c:v>712</c:v>
                </c:pt>
                <c:pt idx="2009">
                  <c:v>1017</c:v>
                </c:pt>
                <c:pt idx="2010">
                  <c:v>456</c:v>
                </c:pt>
                <c:pt idx="2011">
                  <c:v>18</c:v>
                </c:pt>
                <c:pt idx="2012">
                  <c:v>159</c:v>
                </c:pt>
                <c:pt idx="2013">
                  <c:v>531</c:v>
                </c:pt>
                <c:pt idx="2014">
                  <c:v>212</c:v>
                </c:pt>
                <c:pt idx="2015">
                  <c:v>11</c:v>
                </c:pt>
                <c:pt idx="2016">
                  <c:v>5</c:v>
                </c:pt>
                <c:pt idx="2017">
                  <c:v>65</c:v>
                </c:pt>
                <c:pt idx="2018">
                  <c:v>6</c:v>
                </c:pt>
                <c:pt idx="2019">
                  <c:v>174</c:v>
                </c:pt>
                <c:pt idx="2020">
                  <c:v>16</c:v>
                </c:pt>
                <c:pt idx="2021">
                  <c:v>997</c:v>
                </c:pt>
                <c:pt idx="2022">
                  <c:v>0</c:v>
                </c:pt>
                <c:pt idx="2023">
                  <c:v>56</c:v>
                </c:pt>
                <c:pt idx="2024">
                  <c:v>160</c:v>
                </c:pt>
                <c:pt idx="2025">
                  <c:v>1</c:v>
                </c:pt>
                <c:pt idx="2026">
                  <c:v>27</c:v>
                </c:pt>
                <c:pt idx="2027">
                  <c:v>202</c:v>
                </c:pt>
                <c:pt idx="2028">
                  <c:v>8</c:v>
                </c:pt>
                <c:pt idx="2029">
                  <c:v>1</c:v>
                </c:pt>
                <c:pt idx="2030">
                  <c:v>11</c:v>
                </c:pt>
                <c:pt idx="2031">
                  <c:v>36</c:v>
                </c:pt>
                <c:pt idx="2032">
                  <c:v>180</c:v>
                </c:pt>
                <c:pt idx="2033">
                  <c:v>318</c:v>
                </c:pt>
                <c:pt idx="2034">
                  <c:v>389</c:v>
                </c:pt>
                <c:pt idx="2035">
                  <c:v>6</c:v>
                </c:pt>
                <c:pt idx="2036">
                  <c:v>369</c:v>
                </c:pt>
                <c:pt idx="2037">
                  <c:v>16</c:v>
                </c:pt>
                <c:pt idx="2038">
                  <c:v>159</c:v>
                </c:pt>
                <c:pt idx="2039">
                  <c:v>847</c:v>
                </c:pt>
                <c:pt idx="2040">
                  <c:v>1090</c:v>
                </c:pt>
                <c:pt idx="2041">
                  <c:v>205</c:v>
                </c:pt>
                <c:pt idx="2042">
                  <c:v>161</c:v>
                </c:pt>
                <c:pt idx="2043">
                  <c:v>75</c:v>
                </c:pt>
                <c:pt idx="2044">
                  <c:v>68</c:v>
                </c:pt>
                <c:pt idx="2045">
                  <c:v>605</c:v>
                </c:pt>
                <c:pt idx="2046">
                  <c:v>33</c:v>
                </c:pt>
                <c:pt idx="2047">
                  <c:v>50</c:v>
                </c:pt>
                <c:pt idx="2048">
                  <c:v>29</c:v>
                </c:pt>
                <c:pt idx="2049">
                  <c:v>0</c:v>
                </c:pt>
                <c:pt idx="2050">
                  <c:v>170</c:v>
                </c:pt>
                <c:pt idx="2051">
                  <c:v>327</c:v>
                </c:pt>
                <c:pt idx="2052">
                  <c:v>40</c:v>
                </c:pt>
                <c:pt idx="2053">
                  <c:v>14</c:v>
                </c:pt>
                <c:pt idx="2054">
                  <c:v>295</c:v>
                </c:pt>
                <c:pt idx="2055">
                  <c:v>6</c:v>
                </c:pt>
                <c:pt idx="2056">
                  <c:v>675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25</c:v>
                </c:pt>
                <c:pt idx="2061">
                  <c:v>2</c:v>
                </c:pt>
                <c:pt idx="2062">
                  <c:v>274</c:v>
                </c:pt>
                <c:pt idx="2063">
                  <c:v>95</c:v>
                </c:pt>
                <c:pt idx="2064">
                  <c:v>265</c:v>
                </c:pt>
                <c:pt idx="2065">
                  <c:v>1126</c:v>
                </c:pt>
                <c:pt idx="2066">
                  <c:v>2</c:v>
                </c:pt>
                <c:pt idx="2067">
                  <c:v>184</c:v>
                </c:pt>
                <c:pt idx="2068">
                  <c:v>172</c:v>
                </c:pt>
                <c:pt idx="2069">
                  <c:v>9</c:v>
                </c:pt>
                <c:pt idx="2070">
                  <c:v>24</c:v>
                </c:pt>
                <c:pt idx="2071">
                  <c:v>519</c:v>
                </c:pt>
                <c:pt idx="2072">
                  <c:v>40</c:v>
                </c:pt>
                <c:pt idx="2073">
                  <c:v>158</c:v>
                </c:pt>
                <c:pt idx="2074">
                  <c:v>187</c:v>
                </c:pt>
                <c:pt idx="2075">
                  <c:v>134</c:v>
                </c:pt>
                <c:pt idx="2076">
                  <c:v>71</c:v>
                </c:pt>
                <c:pt idx="2077">
                  <c:v>483</c:v>
                </c:pt>
                <c:pt idx="2078">
                  <c:v>749</c:v>
                </c:pt>
                <c:pt idx="2079">
                  <c:v>476</c:v>
                </c:pt>
                <c:pt idx="2080">
                  <c:v>693</c:v>
                </c:pt>
                <c:pt idx="2081">
                  <c:v>100</c:v>
                </c:pt>
                <c:pt idx="2082">
                  <c:v>2</c:v>
                </c:pt>
                <c:pt idx="2083">
                  <c:v>19</c:v>
                </c:pt>
                <c:pt idx="2084">
                  <c:v>741</c:v>
                </c:pt>
                <c:pt idx="2085">
                  <c:v>691</c:v>
                </c:pt>
                <c:pt idx="2086">
                  <c:v>51</c:v>
                </c:pt>
                <c:pt idx="2087">
                  <c:v>438</c:v>
                </c:pt>
                <c:pt idx="2088">
                  <c:v>63</c:v>
                </c:pt>
                <c:pt idx="2089">
                  <c:v>386</c:v>
                </c:pt>
                <c:pt idx="2090">
                  <c:v>10</c:v>
                </c:pt>
                <c:pt idx="2091">
                  <c:v>431</c:v>
                </c:pt>
                <c:pt idx="2092">
                  <c:v>26</c:v>
                </c:pt>
                <c:pt idx="2093">
                  <c:v>29</c:v>
                </c:pt>
                <c:pt idx="2094">
                  <c:v>283</c:v>
                </c:pt>
                <c:pt idx="2095">
                  <c:v>70</c:v>
                </c:pt>
                <c:pt idx="2096">
                  <c:v>173</c:v>
                </c:pt>
                <c:pt idx="2097">
                  <c:v>16</c:v>
                </c:pt>
                <c:pt idx="2098">
                  <c:v>620</c:v>
                </c:pt>
                <c:pt idx="2099">
                  <c:v>125</c:v>
                </c:pt>
                <c:pt idx="2100">
                  <c:v>281</c:v>
                </c:pt>
                <c:pt idx="2101">
                  <c:v>180</c:v>
                </c:pt>
                <c:pt idx="2102">
                  <c:v>225</c:v>
                </c:pt>
                <c:pt idx="2103">
                  <c:v>794</c:v>
                </c:pt>
                <c:pt idx="2104">
                  <c:v>63</c:v>
                </c:pt>
                <c:pt idx="2105">
                  <c:v>2</c:v>
                </c:pt>
                <c:pt idx="2106">
                  <c:v>12</c:v>
                </c:pt>
                <c:pt idx="2107">
                  <c:v>29</c:v>
                </c:pt>
                <c:pt idx="2108">
                  <c:v>71</c:v>
                </c:pt>
                <c:pt idx="2109">
                  <c:v>26</c:v>
                </c:pt>
                <c:pt idx="2110">
                  <c:v>8</c:v>
                </c:pt>
                <c:pt idx="2111">
                  <c:v>770</c:v>
                </c:pt>
                <c:pt idx="2112">
                  <c:v>28</c:v>
                </c:pt>
                <c:pt idx="2113">
                  <c:v>25</c:v>
                </c:pt>
                <c:pt idx="2114">
                  <c:v>90</c:v>
                </c:pt>
                <c:pt idx="2115">
                  <c:v>24</c:v>
                </c:pt>
                <c:pt idx="2116">
                  <c:v>87</c:v>
                </c:pt>
                <c:pt idx="2117">
                  <c:v>6</c:v>
                </c:pt>
                <c:pt idx="2118">
                  <c:v>10</c:v>
                </c:pt>
                <c:pt idx="2119">
                  <c:v>124</c:v>
                </c:pt>
                <c:pt idx="2120">
                  <c:v>398</c:v>
                </c:pt>
                <c:pt idx="2121">
                  <c:v>240</c:v>
                </c:pt>
                <c:pt idx="2122">
                  <c:v>2</c:v>
                </c:pt>
                <c:pt idx="2123">
                  <c:v>349</c:v>
                </c:pt>
                <c:pt idx="2124">
                  <c:v>400</c:v>
                </c:pt>
                <c:pt idx="2125">
                  <c:v>277</c:v>
                </c:pt>
                <c:pt idx="2126">
                  <c:v>760</c:v>
                </c:pt>
                <c:pt idx="2127">
                  <c:v>909</c:v>
                </c:pt>
                <c:pt idx="2128">
                  <c:v>145</c:v>
                </c:pt>
                <c:pt idx="2129">
                  <c:v>653</c:v>
                </c:pt>
                <c:pt idx="2130">
                  <c:v>45</c:v>
                </c:pt>
                <c:pt idx="2131">
                  <c:v>129</c:v>
                </c:pt>
                <c:pt idx="2132">
                  <c:v>15</c:v>
                </c:pt>
                <c:pt idx="2133">
                  <c:v>11</c:v>
                </c:pt>
                <c:pt idx="2134">
                  <c:v>46</c:v>
                </c:pt>
                <c:pt idx="2135">
                  <c:v>713</c:v>
                </c:pt>
                <c:pt idx="2136">
                  <c:v>185</c:v>
                </c:pt>
                <c:pt idx="2137">
                  <c:v>57</c:v>
                </c:pt>
                <c:pt idx="2138">
                  <c:v>404</c:v>
                </c:pt>
                <c:pt idx="2139">
                  <c:v>10</c:v>
                </c:pt>
                <c:pt idx="2140">
                  <c:v>5</c:v>
                </c:pt>
                <c:pt idx="2141">
                  <c:v>217</c:v>
                </c:pt>
                <c:pt idx="2142">
                  <c:v>293</c:v>
                </c:pt>
                <c:pt idx="2143">
                  <c:v>1181</c:v>
                </c:pt>
                <c:pt idx="2144">
                  <c:v>14</c:v>
                </c:pt>
                <c:pt idx="2145">
                  <c:v>522</c:v>
                </c:pt>
                <c:pt idx="2146">
                  <c:v>40</c:v>
                </c:pt>
                <c:pt idx="2147">
                  <c:v>172</c:v>
                </c:pt>
                <c:pt idx="2148">
                  <c:v>532</c:v>
                </c:pt>
                <c:pt idx="2149">
                  <c:v>73</c:v>
                </c:pt>
                <c:pt idx="2150">
                  <c:v>6</c:v>
                </c:pt>
                <c:pt idx="2151">
                  <c:v>4</c:v>
                </c:pt>
                <c:pt idx="2152">
                  <c:v>397</c:v>
                </c:pt>
                <c:pt idx="2153">
                  <c:v>760</c:v>
                </c:pt>
                <c:pt idx="2154">
                  <c:v>247</c:v>
                </c:pt>
                <c:pt idx="2155">
                  <c:v>15</c:v>
                </c:pt>
                <c:pt idx="2156">
                  <c:v>24</c:v>
                </c:pt>
                <c:pt idx="2157">
                  <c:v>42</c:v>
                </c:pt>
                <c:pt idx="2158">
                  <c:v>9</c:v>
                </c:pt>
                <c:pt idx="2159">
                  <c:v>19</c:v>
                </c:pt>
                <c:pt idx="2160">
                  <c:v>47</c:v>
                </c:pt>
                <c:pt idx="2161">
                  <c:v>37</c:v>
                </c:pt>
                <c:pt idx="2162">
                  <c:v>303</c:v>
                </c:pt>
                <c:pt idx="2163">
                  <c:v>182</c:v>
                </c:pt>
                <c:pt idx="2164">
                  <c:v>6</c:v>
                </c:pt>
                <c:pt idx="2165">
                  <c:v>88</c:v>
                </c:pt>
                <c:pt idx="2166">
                  <c:v>288</c:v>
                </c:pt>
                <c:pt idx="2167">
                  <c:v>790</c:v>
                </c:pt>
                <c:pt idx="2168">
                  <c:v>2</c:v>
                </c:pt>
                <c:pt idx="2169">
                  <c:v>6</c:v>
                </c:pt>
                <c:pt idx="2170">
                  <c:v>226</c:v>
                </c:pt>
                <c:pt idx="2171">
                  <c:v>327</c:v>
                </c:pt>
                <c:pt idx="2172">
                  <c:v>29</c:v>
                </c:pt>
                <c:pt idx="2173">
                  <c:v>234</c:v>
                </c:pt>
                <c:pt idx="2174">
                  <c:v>31</c:v>
                </c:pt>
                <c:pt idx="2175">
                  <c:v>355</c:v>
                </c:pt>
                <c:pt idx="2176">
                  <c:v>179</c:v>
                </c:pt>
                <c:pt idx="2177">
                  <c:v>344</c:v>
                </c:pt>
                <c:pt idx="2178">
                  <c:v>709</c:v>
                </c:pt>
                <c:pt idx="2179">
                  <c:v>1103</c:v>
                </c:pt>
                <c:pt idx="2180">
                  <c:v>407</c:v>
                </c:pt>
                <c:pt idx="2181">
                  <c:v>273</c:v>
                </c:pt>
                <c:pt idx="2182">
                  <c:v>757</c:v>
                </c:pt>
                <c:pt idx="2183">
                  <c:v>194</c:v>
                </c:pt>
                <c:pt idx="2184">
                  <c:v>269</c:v>
                </c:pt>
                <c:pt idx="2185">
                  <c:v>992</c:v>
                </c:pt>
                <c:pt idx="2186">
                  <c:v>3</c:v>
                </c:pt>
                <c:pt idx="2187">
                  <c:v>4</c:v>
                </c:pt>
                <c:pt idx="2188">
                  <c:v>255</c:v>
                </c:pt>
                <c:pt idx="2189">
                  <c:v>315</c:v>
                </c:pt>
                <c:pt idx="2190">
                  <c:v>597</c:v>
                </c:pt>
                <c:pt idx="2191">
                  <c:v>1092</c:v>
                </c:pt>
                <c:pt idx="2192">
                  <c:v>279</c:v>
                </c:pt>
                <c:pt idx="2193">
                  <c:v>416</c:v>
                </c:pt>
                <c:pt idx="2194">
                  <c:v>983</c:v>
                </c:pt>
                <c:pt idx="2195">
                  <c:v>33</c:v>
                </c:pt>
                <c:pt idx="2196">
                  <c:v>266</c:v>
                </c:pt>
                <c:pt idx="2197">
                  <c:v>173</c:v>
                </c:pt>
                <c:pt idx="2198">
                  <c:v>625</c:v>
                </c:pt>
                <c:pt idx="2199">
                  <c:v>434</c:v>
                </c:pt>
                <c:pt idx="2200">
                  <c:v>304</c:v>
                </c:pt>
                <c:pt idx="2201">
                  <c:v>454</c:v>
                </c:pt>
                <c:pt idx="2202">
                  <c:v>650</c:v>
                </c:pt>
                <c:pt idx="2203">
                  <c:v>16</c:v>
                </c:pt>
                <c:pt idx="2204">
                  <c:v>2</c:v>
                </c:pt>
                <c:pt idx="2205">
                  <c:v>8</c:v>
                </c:pt>
                <c:pt idx="2206">
                  <c:v>26</c:v>
                </c:pt>
                <c:pt idx="2207">
                  <c:v>19</c:v>
                </c:pt>
                <c:pt idx="2208">
                  <c:v>336</c:v>
                </c:pt>
                <c:pt idx="2209">
                  <c:v>65</c:v>
                </c:pt>
                <c:pt idx="2210">
                  <c:v>9</c:v>
                </c:pt>
                <c:pt idx="2211">
                  <c:v>26</c:v>
                </c:pt>
                <c:pt idx="2212">
                  <c:v>82</c:v>
                </c:pt>
                <c:pt idx="2213">
                  <c:v>492</c:v>
                </c:pt>
                <c:pt idx="2214">
                  <c:v>546</c:v>
                </c:pt>
                <c:pt idx="2215">
                  <c:v>450</c:v>
                </c:pt>
                <c:pt idx="2216">
                  <c:v>494</c:v>
                </c:pt>
                <c:pt idx="2217">
                  <c:v>183</c:v>
                </c:pt>
                <c:pt idx="2218">
                  <c:v>738</c:v>
                </c:pt>
                <c:pt idx="2219">
                  <c:v>1</c:v>
                </c:pt>
                <c:pt idx="2220">
                  <c:v>1396</c:v>
                </c:pt>
                <c:pt idx="2221">
                  <c:v>7</c:v>
                </c:pt>
                <c:pt idx="2222">
                  <c:v>12</c:v>
                </c:pt>
                <c:pt idx="2223">
                  <c:v>99</c:v>
                </c:pt>
                <c:pt idx="2224">
                  <c:v>51</c:v>
                </c:pt>
                <c:pt idx="2225">
                  <c:v>412</c:v>
                </c:pt>
                <c:pt idx="2226">
                  <c:v>2</c:v>
                </c:pt>
                <c:pt idx="2227">
                  <c:v>736</c:v>
                </c:pt>
                <c:pt idx="2228">
                  <c:v>25</c:v>
                </c:pt>
                <c:pt idx="2229">
                  <c:v>2</c:v>
                </c:pt>
                <c:pt idx="2230">
                  <c:v>322</c:v>
                </c:pt>
                <c:pt idx="2231">
                  <c:v>2</c:v>
                </c:pt>
                <c:pt idx="2232">
                  <c:v>229</c:v>
                </c:pt>
                <c:pt idx="2233">
                  <c:v>292</c:v>
                </c:pt>
                <c:pt idx="2234">
                  <c:v>376</c:v>
                </c:pt>
                <c:pt idx="2235">
                  <c:v>15</c:v>
                </c:pt>
                <c:pt idx="2236">
                  <c:v>2</c:v>
                </c:pt>
                <c:pt idx="2237">
                  <c:v>2</c:v>
                </c:pt>
                <c:pt idx="2238">
                  <c:v>15</c:v>
                </c:pt>
                <c:pt idx="2239">
                  <c:v>37</c:v>
                </c:pt>
              </c:numCache>
            </c:numRef>
          </c:xVal>
          <c:yVal>
            <c:numRef>
              <c:f>'Product Purchased'!$F$3:$F$2242</c:f>
              <c:numCache>
                <c:formatCode>"$"#,##0</c:formatCode>
                <c:ptCount val="2240"/>
                <c:pt idx="0">
                  <c:v>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19</c:v>
                </c:pt>
                <c:pt idx="5">
                  <c:v>15</c:v>
                </c:pt>
                <c:pt idx="6">
                  <c:v>5</c:v>
                </c:pt>
                <c:pt idx="7">
                  <c:v>2</c:v>
                </c:pt>
                <c:pt idx="8">
                  <c:v>12</c:v>
                </c:pt>
                <c:pt idx="9">
                  <c:v>12</c:v>
                </c:pt>
                <c:pt idx="10">
                  <c:v>3</c:v>
                </c:pt>
                <c:pt idx="11">
                  <c:v>1</c:v>
                </c:pt>
                <c:pt idx="12">
                  <c:v>11</c:v>
                </c:pt>
                <c:pt idx="13">
                  <c:v>0</c:v>
                </c:pt>
                <c:pt idx="14">
                  <c:v>0</c:v>
                </c:pt>
                <c:pt idx="15">
                  <c:v>61</c:v>
                </c:pt>
                <c:pt idx="16">
                  <c:v>2</c:v>
                </c:pt>
                <c:pt idx="17">
                  <c:v>2</c:v>
                </c:pt>
                <c:pt idx="18">
                  <c:v>8</c:v>
                </c:pt>
                <c:pt idx="19">
                  <c:v>14</c:v>
                </c:pt>
                <c:pt idx="20">
                  <c:v>1</c:v>
                </c:pt>
                <c:pt idx="21">
                  <c:v>7</c:v>
                </c:pt>
                <c:pt idx="22">
                  <c:v>151</c:v>
                </c:pt>
                <c:pt idx="23">
                  <c:v>0</c:v>
                </c:pt>
                <c:pt idx="24">
                  <c:v>49</c:v>
                </c:pt>
                <c:pt idx="25">
                  <c:v>93</c:v>
                </c:pt>
                <c:pt idx="26">
                  <c:v>2</c:v>
                </c:pt>
                <c:pt idx="27">
                  <c:v>75</c:v>
                </c:pt>
                <c:pt idx="28">
                  <c:v>2</c:v>
                </c:pt>
                <c:pt idx="29">
                  <c:v>107</c:v>
                </c:pt>
                <c:pt idx="30">
                  <c:v>36</c:v>
                </c:pt>
                <c:pt idx="31">
                  <c:v>75</c:v>
                </c:pt>
                <c:pt idx="32">
                  <c:v>6</c:v>
                </c:pt>
                <c:pt idx="33">
                  <c:v>3</c:v>
                </c:pt>
                <c:pt idx="34">
                  <c:v>2</c:v>
                </c:pt>
                <c:pt idx="35">
                  <c:v>19</c:v>
                </c:pt>
                <c:pt idx="36">
                  <c:v>9</c:v>
                </c:pt>
                <c:pt idx="37">
                  <c:v>125</c:v>
                </c:pt>
                <c:pt idx="38">
                  <c:v>61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14</c:v>
                </c:pt>
                <c:pt idx="44">
                  <c:v>3</c:v>
                </c:pt>
                <c:pt idx="45">
                  <c:v>14</c:v>
                </c:pt>
                <c:pt idx="46">
                  <c:v>95</c:v>
                </c:pt>
                <c:pt idx="47">
                  <c:v>31</c:v>
                </c:pt>
                <c:pt idx="48">
                  <c:v>21</c:v>
                </c:pt>
                <c:pt idx="49">
                  <c:v>13</c:v>
                </c:pt>
                <c:pt idx="50">
                  <c:v>44</c:v>
                </c:pt>
                <c:pt idx="51">
                  <c:v>4</c:v>
                </c:pt>
                <c:pt idx="52">
                  <c:v>0</c:v>
                </c:pt>
                <c:pt idx="53">
                  <c:v>12</c:v>
                </c:pt>
                <c:pt idx="54">
                  <c:v>14</c:v>
                </c:pt>
                <c:pt idx="55">
                  <c:v>51</c:v>
                </c:pt>
                <c:pt idx="56">
                  <c:v>11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149</c:v>
                </c:pt>
                <c:pt idx="61">
                  <c:v>40</c:v>
                </c:pt>
                <c:pt idx="62">
                  <c:v>5</c:v>
                </c:pt>
                <c:pt idx="63">
                  <c:v>10</c:v>
                </c:pt>
                <c:pt idx="64">
                  <c:v>27</c:v>
                </c:pt>
                <c:pt idx="65">
                  <c:v>163</c:v>
                </c:pt>
                <c:pt idx="66">
                  <c:v>0</c:v>
                </c:pt>
                <c:pt idx="67">
                  <c:v>9</c:v>
                </c:pt>
                <c:pt idx="68">
                  <c:v>12</c:v>
                </c:pt>
                <c:pt idx="69">
                  <c:v>0</c:v>
                </c:pt>
                <c:pt idx="70">
                  <c:v>0</c:v>
                </c:pt>
                <c:pt idx="71">
                  <c:v>3</c:v>
                </c:pt>
                <c:pt idx="72">
                  <c:v>9</c:v>
                </c:pt>
                <c:pt idx="73">
                  <c:v>1</c:v>
                </c:pt>
                <c:pt idx="74">
                  <c:v>103</c:v>
                </c:pt>
                <c:pt idx="75">
                  <c:v>44</c:v>
                </c:pt>
                <c:pt idx="76">
                  <c:v>33</c:v>
                </c:pt>
                <c:pt idx="77">
                  <c:v>72</c:v>
                </c:pt>
                <c:pt idx="78">
                  <c:v>32</c:v>
                </c:pt>
                <c:pt idx="79">
                  <c:v>1</c:v>
                </c:pt>
                <c:pt idx="80">
                  <c:v>0</c:v>
                </c:pt>
                <c:pt idx="81">
                  <c:v>25</c:v>
                </c:pt>
                <c:pt idx="82">
                  <c:v>5</c:v>
                </c:pt>
                <c:pt idx="83">
                  <c:v>58</c:v>
                </c:pt>
                <c:pt idx="84">
                  <c:v>45</c:v>
                </c:pt>
                <c:pt idx="85">
                  <c:v>11</c:v>
                </c:pt>
                <c:pt idx="86">
                  <c:v>0</c:v>
                </c:pt>
                <c:pt idx="87">
                  <c:v>1</c:v>
                </c:pt>
                <c:pt idx="88">
                  <c:v>32</c:v>
                </c:pt>
                <c:pt idx="89">
                  <c:v>9</c:v>
                </c:pt>
                <c:pt idx="90">
                  <c:v>6</c:v>
                </c:pt>
                <c:pt idx="91">
                  <c:v>51</c:v>
                </c:pt>
                <c:pt idx="92">
                  <c:v>14</c:v>
                </c:pt>
                <c:pt idx="93">
                  <c:v>20</c:v>
                </c:pt>
                <c:pt idx="94">
                  <c:v>137</c:v>
                </c:pt>
                <c:pt idx="95">
                  <c:v>3</c:v>
                </c:pt>
                <c:pt idx="96">
                  <c:v>3</c:v>
                </c:pt>
                <c:pt idx="97">
                  <c:v>194</c:v>
                </c:pt>
                <c:pt idx="98">
                  <c:v>0</c:v>
                </c:pt>
                <c:pt idx="99">
                  <c:v>2</c:v>
                </c:pt>
                <c:pt idx="100">
                  <c:v>24</c:v>
                </c:pt>
                <c:pt idx="101">
                  <c:v>15</c:v>
                </c:pt>
                <c:pt idx="102">
                  <c:v>6</c:v>
                </c:pt>
                <c:pt idx="103">
                  <c:v>165</c:v>
                </c:pt>
                <c:pt idx="104">
                  <c:v>58</c:v>
                </c:pt>
                <c:pt idx="105">
                  <c:v>65</c:v>
                </c:pt>
                <c:pt idx="106">
                  <c:v>9</c:v>
                </c:pt>
                <c:pt idx="107">
                  <c:v>61</c:v>
                </c:pt>
                <c:pt idx="108">
                  <c:v>6</c:v>
                </c:pt>
                <c:pt idx="109">
                  <c:v>8</c:v>
                </c:pt>
                <c:pt idx="110">
                  <c:v>74</c:v>
                </c:pt>
                <c:pt idx="111">
                  <c:v>26</c:v>
                </c:pt>
                <c:pt idx="112">
                  <c:v>3</c:v>
                </c:pt>
                <c:pt idx="113">
                  <c:v>66</c:v>
                </c:pt>
                <c:pt idx="114">
                  <c:v>59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20</c:v>
                </c:pt>
                <c:pt idx="119">
                  <c:v>46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17</c:v>
                </c:pt>
                <c:pt idx="124">
                  <c:v>0</c:v>
                </c:pt>
                <c:pt idx="125">
                  <c:v>30</c:v>
                </c:pt>
                <c:pt idx="126">
                  <c:v>0</c:v>
                </c:pt>
                <c:pt idx="127">
                  <c:v>13</c:v>
                </c:pt>
                <c:pt idx="128">
                  <c:v>0</c:v>
                </c:pt>
                <c:pt idx="129">
                  <c:v>0</c:v>
                </c:pt>
                <c:pt idx="130">
                  <c:v>19</c:v>
                </c:pt>
                <c:pt idx="131">
                  <c:v>43</c:v>
                </c:pt>
                <c:pt idx="132">
                  <c:v>57</c:v>
                </c:pt>
                <c:pt idx="133">
                  <c:v>0</c:v>
                </c:pt>
                <c:pt idx="134">
                  <c:v>31</c:v>
                </c:pt>
                <c:pt idx="135">
                  <c:v>28</c:v>
                </c:pt>
                <c:pt idx="136">
                  <c:v>3</c:v>
                </c:pt>
                <c:pt idx="137">
                  <c:v>43</c:v>
                </c:pt>
                <c:pt idx="138">
                  <c:v>15</c:v>
                </c:pt>
                <c:pt idx="139">
                  <c:v>4</c:v>
                </c:pt>
                <c:pt idx="140">
                  <c:v>15</c:v>
                </c:pt>
                <c:pt idx="141">
                  <c:v>14</c:v>
                </c:pt>
                <c:pt idx="142">
                  <c:v>0</c:v>
                </c:pt>
                <c:pt idx="143">
                  <c:v>9</c:v>
                </c:pt>
                <c:pt idx="144">
                  <c:v>0</c:v>
                </c:pt>
                <c:pt idx="145">
                  <c:v>8</c:v>
                </c:pt>
                <c:pt idx="146">
                  <c:v>6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91</c:v>
                </c:pt>
                <c:pt idx="151">
                  <c:v>38</c:v>
                </c:pt>
                <c:pt idx="152">
                  <c:v>61</c:v>
                </c:pt>
                <c:pt idx="153">
                  <c:v>176</c:v>
                </c:pt>
                <c:pt idx="154">
                  <c:v>14</c:v>
                </c:pt>
                <c:pt idx="155">
                  <c:v>0</c:v>
                </c:pt>
                <c:pt idx="156">
                  <c:v>13</c:v>
                </c:pt>
                <c:pt idx="157">
                  <c:v>1</c:v>
                </c:pt>
                <c:pt idx="158">
                  <c:v>147</c:v>
                </c:pt>
                <c:pt idx="159">
                  <c:v>72</c:v>
                </c:pt>
                <c:pt idx="160">
                  <c:v>28</c:v>
                </c:pt>
                <c:pt idx="161">
                  <c:v>109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6</c:v>
                </c:pt>
                <c:pt idx="166">
                  <c:v>0</c:v>
                </c:pt>
                <c:pt idx="167">
                  <c:v>5</c:v>
                </c:pt>
                <c:pt idx="168">
                  <c:v>8</c:v>
                </c:pt>
                <c:pt idx="169">
                  <c:v>12</c:v>
                </c:pt>
                <c:pt idx="170">
                  <c:v>10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1</c:v>
                </c:pt>
                <c:pt idx="176">
                  <c:v>11</c:v>
                </c:pt>
                <c:pt idx="177">
                  <c:v>13</c:v>
                </c:pt>
                <c:pt idx="178">
                  <c:v>44</c:v>
                </c:pt>
                <c:pt idx="179">
                  <c:v>2</c:v>
                </c:pt>
                <c:pt idx="180">
                  <c:v>20</c:v>
                </c:pt>
                <c:pt idx="181">
                  <c:v>4</c:v>
                </c:pt>
                <c:pt idx="182">
                  <c:v>7</c:v>
                </c:pt>
                <c:pt idx="183">
                  <c:v>2</c:v>
                </c:pt>
                <c:pt idx="184">
                  <c:v>195</c:v>
                </c:pt>
                <c:pt idx="185">
                  <c:v>49</c:v>
                </c:pt>
                <c:pt idx="186">
                  <c:v>6</c:v>
                </c:pt>
                <c:pt idx="187">
                  <c:v>14</c:v>
                </c:pt>
                <c:pt idx="188">
                  <c:v>14</c:v>
                </c:pt>
                <c:pt idx="189">
                  <c:v>4</c:v>
                </c:pt>
                <c:pt idx="190">
                  <c:v>15</c:v>
                </c:pt>
                <c:pt idx="191">
                  <c:v>14</c:v>
                </c:pt>
                <c:pt idx="192">
                  <c:v>10</c:v>
                </c:pt>
                <c:pt idx="193">
                  <c:v>22</c:v>
                </c:pt>
                <c:pt idx="194">
                  <c:v>20</c:v>
                </c:pt>
                <c:pt idx="195">
                  <c:v>27</c:v>
                </c:pt>
                <c:pt idx="196">
                  <c:v>8</c:v>
                </c:pt>
                <c:pt idx="197">
                  <c:v>1</c:v>
                </c:pt>
                <c:pt idx="198">
                  <c:v>14</c:v>
                </c:pt>
                <c:pt idx="199">
                  <c:v>0</c:v>
                </c:pt>
                <c:pt idx="200">
                  <c:v>133</c:v>
                </c:pt>
                <c:pt idx="201">
                  <c:v>10</c:v>
                </c:pt>
                <c:pt idx="202">
                  <c:v>0</c:v>
                </c:pt>
                <c:pt idx="203">
                  <c:v>30</c:v>
                </c:pt>
                <c:pt idx="204">
                  <c:v>3</c:v>
                </c:pt>
                <c:pt idx="205">
                  <c:v>21</c:v>
                </c:pt>
                <c:pt idx="206">
                  <c:v>0</c:v>
                </c:pt>
                <c:pt idx="207">
                  <c:v>9</c:v>
                </c:pt>
                <c:pt idx="208">
                  <c:v>15</c:v>
                </c:pt>
                <c:pt idx="209">
                  <c:v>47</c:v>
                </c:pt>
                <c:pt idx="210">
                  <c:v>0</c:v>
                </c:pt>
                <c:pt idx="211">
                  <c:v>5</c:v>
                </c:pt>
                <c:pt idx="212">
                  <c:v>37</c:v>
                </c:pt>
                <c:pt idx="213">
                  <c:v>44</c:v>
                </c:pt>
                <c:pt idx="214">
                  <c:v>0</c:v>
                </c:pt>
                <c:pt idx="215">
                  <c:v>172</c:v>
                </c:pt>
                <c:pt idx="216">
                  <c:v>0</c:v>
                </c:pt>
                <c:pt idx="217">
                  <c:v>19</c:v>
                </c:pt>
                <c:pt idx="218">
                  <c:v>22</c:v>
                </c:pt>
                <c:pt idx="219">
                  <c:v>43</c:v>
                </c:pt>
                <c:pt idx="220">
                  <c:v>2</c:v>
                </c:pt>
                <c:pt idx="221">
                  <c:v>0</c:v>
                </c:pt>
                <c:pt idx="222">
                  <c:v>0</c:v>
                </c:pt>
                <c:pt idx="223">
                  <c:v>6</c:v>
                </c:pt>
                <c:pt idx="224">
                  <c:v>95</c:v>
                </c:pt>
                <c:pt idx="225">
                  <c:v>0</c:v>
                </c:pt>
                <c:pt idx="226">
                  <c:v>2</c:v>
                </c:pt>
                <c:pt idx="227">
                  <c:v>156</c:v>
                </c:pt>
                <c:pt idx="228">
                  <c:v>14</c:v>
                </c:pt>
                <c:pt idx="229">
                  <c:v>66</c:v>
                </c:pt>
                <c:pt idx="230">
                  <c:v>11</c:v>
                </c:pt>
                <c:pt idx="231">
                  <c:v>49</c:v>
                </c:pt>
                <c:pt idx="232">
                  <c:v>64</c:v>
                </c:pt>
                <c:pt idx="233">
                  <c:v>0</c:v>
                </c:pt>
                <c:pt idx="234">
                  <c:v>2</c:v>
                </c:pt>
                <c:pt idx="235">
                  <c:v>59</c:v>
                </c:pt>
                <c:pt idx="236">
                  <c:v>4</c:v>
                </c:pt>
                <c:pt idx="237">
                  <c:v>40</c:v>
                </c:pt>
                <c:pt idx="238">
                  <c:v>15</c:v>
                </c:pt>
                <c:pt idx="239">
                  <c:v>25</c:v>
                </c:pt>
                <c:pt idx="240">
                  <c:v>42</c:v>
                </c:pt>
                <c:pt idx="241">
                  <c:v>28</c:v>
                </c:pt>
                <c:pt idx="242">
                  <c:v>1</c:v>
                </c:pt>
                <c:pt idx="243">
                  <c:v>2</c:v>
                </c:pt>
                <c:pt idx="244">
                  <c:v>2</c:v>
                </c:pt>
                <c:pt idx="245">
                  <c:v>0</c:v>
                </c:pt>
                <c:pt idx="246">
                  <c:v>71</c:v>
                </c:pt>
                <c:pt idx="247">
                  <c:v>41</c:v>
                </c:pt>
                <c:pt idx="248">
                  <c:v>102</c:v>
                </c:pt>
                <c:pt idx="249">
                  <c:v>84</c:v>
                </c:pt>
                <c:pt idx="250">
                  <c:v>54</c:v>
                </c:pt>
                <c:pt idx="251">
                  <c:v>4</c:v>
                </c:pt>
                <c:pt idx="252">
                  <c:v>12</c:v>
                </c:pt>
                <c:pt idx="253">
                  <c:v>4</c:v>
                </c:pt>
                <c:pt idx="254">
                  <c:v>0</c:v>
                </c:pt>
                <c:pt idx="255">
                  <c:v>22</c:v>
                </c:pt>
                <c:pt idx="256">
                  <c:v>12</c:v>
                </c:pt>
                <c:pt idx="257">
                  <c:v>71</c:v>
                </c:pt>
                <c:pt idx="258">
                  <c:v>3</c:v>
                </c:pt>
                <c:pt idx="259">
                  <c:v>2</c:v>
                </c:pt>
                <c:pt idx="260">
                  <c:v>19</c:v>
                </c:pt>
                <c:pt idx="261">
                  <c:v>48</c:v>
                </c:pt>
                <c:pt idx="262">
                  <c:v>1</c:v>
                </c:pt>
                <c:pt idx="263">
                  <c:v>103</c:v>
                </c:pt>
                <c:pt idx="264">
                  <c:v>0</c:v>
                </c:pt>
                <c:pt idx="265">
                  <c:v>3</c:v>
                </c:pt>
                <c:pt idx="266">
                  <c:v>24</c:v>
                </c:pt>
                <c:pt idx="267">
                  <c:v>29</c:v>
                </c:pt>
                <c:pt idx="268">
                  <c:v>91</c:v>
                </c:pt>
                <c:pt idx="269">
                  <c:v>16</c:v>
                </c:pt>
                <c:pt idx="270">
                  <c:v>30</c:v>
                </c:pt>
                <c:pt idx="271">
                  <c:v>0</c:v>
                </c:pt>
                <c:pt idx="272">
                  <c:v>16</c:v>
                </c:pt>
                <c:pt idx="273">
                  <c:v>4</c:v>
                </c:pt>
                <c:pt idx="274">
                  <c:v>0</c:v>
                </c:pt>
                <c:pt idx="275">
                  <c:v>8</c:v>
                </c:pt>
                <c:pt idx="276">
                  <c:v>0</c:v>
                </c:pt>
                <c:pt idx="277">
                  <c:v>14</c:v>
                </c:pt>
                <c:pt idx="278">
                  <c:v>165</c:v>
                </c:pt>
                <c:pt idx="279">
                  <c:v>60</c:v>
                </c:pt>
                <c:pt idx="280">
                  <c:v>5</c:v>
                </c:pt>
                <c:pt idx="281">
                  <c:v>0</c:v>
                </c:pt>
                <c:pt idx="282">
                  <c:v>0</c:v>
                </c:pt>
                <c:pt idx="283">
                  <c:v>16</c:v>
                </c:pt>
                <c:pt idx="284">
                  <c:v>6</c:v>
                </c:pt>
                <c:pt idx="285">
                  <c:v>153</c:v>
                </c:pt>
                <c:pt idx="286">
                  <c:v>8</c:v>
                </c:pt>
                <c:pt idx="287">
                  <c:v>188</c:v>
                </c:pt>
                <c:pt idx="288">
                  <c:v>45</c:v>
                </c:pt>
                <c:pt idx="289">
                  <c:v>3</c:v>
                </c:pt>
                <c:pt idx="290">
                  <c:v>20</c:v>
                </c:pt>
                <c:pt idx="291">
                  <c:v>9</c:v>
                </c:pt>
                <c:pt idx="292">
                  <c:v>3</c:v>
                </c:pt>
                <c:pt idx="293">
                  <c:v>8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7</c:v>
                </c:pt>
                <c:pt idx="298">
                  <c:v>28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1</c:v>
                </c:pt>
                <c:pt idx="303">
                  <c:v>15</c:v>
                </c:pt>
                <c:pt idx="304">
                  <c:v>54</c:v>
                </c:pt>
                <c:pt idx="305">
                  <c:v>150</c:v>
                </c:pt>
                <c:pt idx="306">
                  <c:v>2</c:v>
                </c:pt>
                <c:pt idx="307">
                  <c:v>12</c:v>
                </c:pt>
                <c:pt idx="308">
                  <c:v>91</c:v>
                </c:pt>
                <c:pt idx="309">
                  <c:v>3</c:v>
                </c:pt>
                <c:pt idx="310">
                  <c:v>2</c:v>
                </c:pt>
                <c:pt idx="311">
                  <c:v>160</c:v>
                </c:pt>
                <c:pt idx="312">
                  <c:v>3</c:v>
                </c:pt>
                <c:pt idx="313">
                  <c:v>68</c:v>
                </c:pt>
                <c:pt idx="314">
                  <c:v>19</c:v>
                </c:pt>
                <c:pt idx="315">
                  <c:v>105</c:v>
                </c:pt>
                <c:pt idx="316">
                  <c:v>19</c:v>
                </c:pt>
                <c:pt idx="317">
                  <c:v>175</c:v>
                </c:pt>
                <c:pt idx="318">
                  <c:v>2</c:v>
                </c:pt>
                <c:pt idx="319">
                  <c:v>19</c:v>
                </c:pt>
                <c:pt idx="320">
                  <c:v>82</c:v>
                </c:pt>
                <c:pt idx="321">
                  <c:v>3</c:v>
                </c:pt>
                <c:pt idx="322">
                  <c:v>8</c:v>
                </c:pt>
                <c:pt idx="323">
                  <c:v>3</c:v>
                </c:pt>
                <c:pt idx="324">
                  <c:v>2</c:v>
                </c:pt>
                <c:pt idx="325">
                  <c:v>0</c:v>
                </c:pt>
                <c:pt idx="326">
                  <c:v>23</c:v>
                </c:pt>
                <c:pt idx="327">
                  <c:v>2</c:v>
                </c:pt>
                <c:pt idx="328">
                  <c:v>122</c:v>
                </c:pt>
                <c:pt idx="329">
                  <c:v>75</c:v>
                </c:pt>
                <c:pt idx="330">
                  <c:v>30</c:v>
                </c:pt>
                <c:pt idx="331">
                  <c:v>25</c:v>
                </c:pt>
                <c:pt idx="332">
                  <c:v>6</c:v>
                </c:pt>
                <c:pt idx="333">
                  <c:v>2</c:v>
                </c:pt>
                <c:pt idx="334">
                  <c:v>69</c:v>
                </c:pt>
                <c:pt idx="335">
                  <c:v>1</c:v>
                </c:pt>
                <c:pt idx="336">
                  <c:v>0</c:v>
                </c:pt>
                <c:pt idx="337">
                  <c:v>15</c:v>
                </c:pt>
                <c:pt idx="338">
                  <c:v>15</c:v>
                </c:pt>
                <c:pt idx="339">
                  <c:v>2</c:v>
                </c:pt>
                <c:pt idx="340">
                  <c:v>44</c:v>
                </c:pt>
                <c:pt idx="341">
                  <c:v>12</c:v>
                </c:pt>
                <c:pt idx="342">
                  <c:v>5</c:v>
                </c:pt>
                <c:pt idx="343">
                  <c:v>13</c:v>
                </c:pt>
                <c:pt idx="344">
                  <c:v>2</c:v>
                </c:pt>
                <c:pt idx="345">
                  <c:v>24</c:v>
                </c:pt>
                <c:pt idx="346">
                  <c:v>2</c:v>
                </c:pt>
                <c:pt idx="347">
                  <c:v>9</c:v>
                </c:pt>
                <c:pt idx="348">
                  <c:v>14</c:v>
                </c:pt>
                <c:pt idx="349">
                  <c:v>2</c:v>
                </c:pt>
                <c:pt idx="350">
                  <c:v>0</c:v>
                </c:pt>
                <c:pt idx="351">
                  <c:v>1</c:v>
                </c:pt>
                <c:pt idx="352">
                  <c:v>148</c:v>
                </c:pt>
                <c:pt idx="353">
                  <c:v>7</c:v>
                </c:pt>
                <c:pt idx="354">
                  <c:v>92</c:v>
                </c:pt>
                <c:pt idx="355">
                  <c:v>7</c:v>
                </c:pt>
                <c:pt idx="356">
                  <c:v>7</c:v>
                </c:pt>
                <c:pt idx="357">
                  <c:v>29</c:v>
                </c:pt>
                <c:pt idx="358">
                  <c:v>1</c:v>
                </c:pt>
                <c:pt idx="359">
                  <c:v>189</c:v>
                </c:pt>
                <c:pt idx="360">
                  <c:v>0</c:v>
                </c:pt>
                <c:pt idx="361">
                  <c:v>8</c:v>
                </c:pt>
                <c:pt idx="362">
                  <c:v>1</c:v>
                </c:pt>
                <c:pt idx="363">
                  <c:v>2</c:v>
                </c:pt>
                <c:pt idx="364">
                  <c:v>2</c:v>
                </c:pt>
                <c:pt idx="365">
                  <c:v>18</c:v>
                </c:pt>
                <c:pt idx="366">
                  <c:v>84</c:v>
                </c:pt>
                <c:pt idx="367">
                  <c:v>4</c:v>
                </c:pt>
                <c:pt idx="368">
                  <c:v>3</c:v>
                </c:pt>
                <c:pt idx="369">
                  <c:v>0</c:v>
                </c:pt>
                <c:pt idx="370">
                  <c:v>0</c:v>
                </c:pt>
                <c:pt idx="371">
                  <c:v>83</c:v>
                </c:pt>
                <c:pt idx="372">
                  <c:v>41</c:v>
                </c:pt>
                <c:pt idx="373">
                  <c:v>133</c:v>
                </c:pt>
                <c:pt idx="374">
                  <c:v>0</c:v>
                </c:pt>
                <c:pt idx="375">
                  <c:v>3</c:v>
                </c:pt>
                <c:pt idx="376">
                  <c:v>0</c:v>
                </c:pt>
                <c:pt idx="377">
                  <c:v>0</c:v>
                </c:pt>
                <c:pt idx="378">
                  <c:v>8</c:v>
                </c:pt>
                <c:pt idx="379">
                  <c:v>1</c:v>
                </c:pt>
                <c:pt idx="380">
                  <c:v>2</c:v>
                </c:pt>
                <c:pt idx="381">
                  <c:v>96</c:v>
                </c:pt>
                <c:pt idx="382">
                  <c:v>129</c:v>
                </c:pt>
                <c:pt idx="383">
                  <c:v>0</c:v>
                </c:pt>
                <c:pt idx="384">
                  <c:v>196</c:v>
                </c:pt>
                <c:pt idx="385">
                  <c:v>66</c:v>
                </c:pt>
                <c:pt idx="386">
                  <c:v>0</c:v>
                </c:pt>
                <c:pt idx="387">
                  <c:v>0</c:v>
                </c:pt>
                <c:pt idx="388">
                  <c:v>3</c:v>
                </c:pt>
                <c:pt idx="389">
                  <c:v>86</c:v>
                </c:pt>
                <c:pt idx="390">
                  <c:v>0</c:v>
                </c:pt>
                <c:pt idx="391">
                  <c:v>16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34</c:v>
                </c:pt>
                <c:pt idx="396">
                  <c:v>54</c:v>
                </c:pt>
                <c:pt idx="397">
                  <c:v>5</c:v>
                </c:pt>
                <c:pt idx="398">
                  <c:v>12</c:v>
                </c:pt>
                <c:pt idx="399">
                  <c:v>192</c:v>
                </c:pt>
                <c:pt idx="400">
                  <c:v>3</c:v>
                </c:pt>
                <c:pt idx="401">
                  <c:v>2</c:v>
                </c:pt>
                <c:pt idx="402">
                  <c:v>0</c:v>
                </c:pt>
                <c:pt idx="403">
                  <c:v>8</c:v>
                </c:pt>
                <c:pt idx="404">
                  <c:v>10</c:v>
                </c:pt>
                <c:pt idx="405">
                  <c:v>30</c:v>
                </c:pt>
                <c:pt idx="406">
                  <c:v>98</c:v>
                </c:pt>
                <c:pt idx="407">
                  <c:v>30</c:v>
                </c:pt>
                <c:pt idx="408">
                  <c:v>0</c:v>
                </c:pt>
                <c:pt idx="409">
                  <c:v>6</c:v>
                </c:pt>
                <c:pt idx="410">
                  <c:v>17</c:v>
                </c:pt>
                <c:pt idx="411">
                  <c:v>68</c:v>
                </c:pt>
                <c:pt idx="412">
                  <c:v>0</c:v>
                </c:pt>
                <c:pt idx="413">
                  <c:v>107</c:v>
                </c:pt>
                <c:pt idx="414">
                  <c:v>112</c:v>
                </c:pt>
                <c:pt idx="415">
                  <c:v>8</c:v>
                </c:pt>
                <c:pt idx="416">
                  <c:v>12</c:v>
                </c:pt>
                <c:pt idx="417">
                  <c:v>41</c:v>
                </c:pt>
                <c:pt idx="418">
                  <c:v>2</c:v>
                </c:pt>
                <c:pt idx="419">
                  <c:v>189</c:v>
                </c:pt>
                <c:pt idx="420">
                  <c:v>56</c:v>
                </c:pt>
                <c:pt idx="421">
                  <c:v>3</c:v>
                </c:pt>
                <c:pt idx="422">
                  <c:v>0</c:v>
                </c:pt>
                <c:pt idx="423">
                  <c:v>5</c:v>
                </c:pt>
                <c:pt idx="424">
                  <c:v>29</c:v>
                </c:pt>
                <c:pt idx="425">
                  <c:v>0</c:v>
                </c:pt>
                <c:pt idx="426">
                  <c:v>3</c:v>
                </c:pt>
                <c:pt idx="427">
                  <c:v>1</c:v>
                </c:pt>
                <c:pt idx="428">
                  <c:v>0</c:v>
                </c:pt>
                <c:pt idx="429">
                  <c:v>46</c:v>
                </c:pt>
                <c:pt idx="430">
                  <c:v>81</c:v>
                </c:pt>
                <c:pt idx="431">
                  <c:v>3</c:v>
                </c:pt>
                <c:pt idx="432">
                  <c:v>1</c:v>
                </c:pt>
                <c:pt idx="433">
                  <c:v>116</c:v>
                </c:pt>
                <c:pt idx="434">
                  <c:v>40</c:v>
                </c:pt>
                <c:pt idx="435">
                  <c:v>20</c:v>
                </c:pt>
                <c:pt idx="436">
                  <c:v>0</c:v>
                </c:pt>
                <c:pt idx="437">
                  <c:v>2</c:v>
                </c:pt>
                <c:pt idx="438">
                  <c:v>15</c:v>
                </c:pt>
                <c:pt idx="439">
                  <c:v>4</c:v>
                </c:pt>
                <c:pt idx="440">
                  <c:v>80</c:v>
                </c:pt>
                <c:pt idx="441">
                  <c:v>0</c:v>
                </c:pt>
                <c:pt idx="442">
                  <c:v>6</c:v>
                </c:pt>
                <c:pt idx="443">
                  <c:v>0</c:v>
                </c:pt>
                <c:pt idx="444">
                  <c:v>5</c:v>
                </c:pt>
                <c:pt idx="445">
                  <c:v>24</c:v>
                </c:pt>
                <c:pt idx="446">
                  <c:v>24</c:v>
                </c:pt>
                <c:pt idx="447">
                  <c:v>3</c:v>
                </c:pt>
                <c:pt idx="448">
                  <c:v>3</c:v>
                </c:pt>
                <c:pt idx="449">
                  <c:v>1</c:v>
                </c:pt>
                <c:pt idx="450">
                  <c:v>0</c:v>
                </c:pt>
                <c:pt idx="451">
                  <c:v>46</c:v>
                </c:pt>
                <c:pt idx="452">
                  <c:v>2</c:v>
                </c:pt>
                <c:pt idx="453">
                  <c:v>22</c:v>
                </c:pt>
                <c:pt idx="454">
                  <c:v>23</c:v>
                </c:pt>
                <c:pt idx="455">
                  <c:v>29</c:v>
                </c:pt>
                <c:pt idx="456">
                  <c:v>5</c:v>
                </c:pt>
                <c:pt idx="457">
                  <c:v>34</c:v>
                </c:pt>
                <c:pt idx="458">
                  <c:v>4</c:v>
                </c:pt>
                <c:pt idx="459">
                  <c:v>1</c:v>
                </c:pt>
                <c:pt idx="460">
                  <c:v>54</c:v>
                </c:pt>
                <c:pt idx="461">
                  <c:v>17</c:v>
                </c:pt>
                <c:pt idx="462">
                  <c:v>4</c:v>
                </c:pt>
                <c:pt idx="463">
                  <c:v>3</c:v>
                </c:pt>
                <c:pt idx="464">
                  <c:v>73</c:v>
                </c:pt>
                <c:pt idx="465">
                  <c:v>2</c:v>
                </c:pt>
                <c:pt idx="466">
                  <c:v>0</c:v>
                </c:pt>
                <c:pt idx="467">
                  <c:v>6</c:v>
                </c:pt>
                <c:pt idx="468">
                  <c:v>9</c:v>
                </c:pt>
                <c:pt idx="469">
                  <c:v>29</c:v>
                </c:pt>
                <c:pt idx="470">
                  <c:v>28</c:v>
                </c:pt>
                <c:pt idx="471">
                  <c:v>60</c:v>
                </c:pt>
                <c:pt idx="472">
                  <c:v>35</c:v>
                </c:pt>
                <c:pt idx="473">
                  <c:v>38</c:v>
                </c:pt>
                <c:pt idx="474">
                  <c:v>37</c:v>
                </c:pt>
                <c:pt idx="475">
                  <c:v>8</c:v>
                </c:pt>
                <c:pt idx="476">
                  <c:v>138</c:v>
                </c:pt>
                <c:pt idx="477">
                  <c:v>6</c:v>
                </c:pt>
                <c:pt idx="478">
                  <c:v>30</c:v>
                </c:pt>
                <c:pt idx="479">
                  <c:v>0</c:v>
                </c:pt>
                <c:pt idx="480">
                  <c:v>7</c:v>
                </c:pt>
                <c:pt idx="481">
                  <c:v>3</c:v>
                </c:pt>
                <c:pt idx="482">
                  <c:v>21</c:v>
                </c:pt>
                <c:pt idx="483">
                  <c:v>17</c:v>
                </c:pt>
                <c:pt idx="484">
                  <c:v>2</c:v>
                </c:pt>
                <c:pt idx="485">
                  <c:v>1</c:v>
                </c:pt>
                <c:pt idx="486">
                  <c:v>66</c:v>
                </c:pt>
                <c:pt idx="487">
                  <c:v>13</c:v>
                </c:pt>
                <c:pt idx="488">
                  <c:v>8</c:v>
                </c:pt>
                <c:pt idx="489">
                  <c:v>9</c:v>
                </c:pt>
                <c:pt idx="490">
                  <c:v>85</c:v>
                </c:pt>
                <c:pt idx="491">
                  <c:v>118</c:v>
                </c:pt>
                <c:pt idx="492">
                  <c:v>4</c:v>
                </c:pt>
                <c:pt idx="493">
                  <c:v>2</c:v>
                </c:pt>
                <c:pt idx="494">
                  <c:v>2</c:v>
                </c:pt>
                <c:pt idx="495">
                  <c:v>64</c:v>
                </c:pt>
                <c:pt idx="496">
                  <c:v>14</c:v>
                </c:pt>
                <c:pt idx="497">
                  <c:v>2</c:v>
                </c:pt>
                <c:pt idx="498">
                  <c:v>126</c:v>
                </c:pt>
                <c:pt idx="499">
                  <c:v>0</c:v>
                </c:pt>
                <c:pt idx="500">
                  <c:v>7</c:v>
                </c:pt>
                <c:pt idx="501">
                  <c:v>5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12</c:v>
                </c:pt>
                <c:pt idx="506">
                  <c:v>14</c:v>
                </c:pt>
                <c:pt idx="507">
                  <c:v>6</c:v>
                </c:pt>
                <c:pt idx="508">
                  <c:v>12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33</c:v>
                </c:pt>
                <c:pt idx="513">
                  <c:v>0</c:v>
                </c:pt>
                <c:pt idx="514">
                  <c:v>5</c:v>
                </c:pt>
                <c:pt idx="515">
                  <c:v>53</c:v>
                </c:pt>
                <c:pt idx="516">
                  <c:v>23</c:v>
                </c:pt>
                <c:pt idx="517">
                  <c:v>18</c:v>
                </c:pt>
                <c:pt idx="518">
                  <c:v>32</c:v>
                </c:pt>
                <c:pt idx="519">
                  <c:v>13</c:v>
                </c:pt>
                <c:pt idx="520">
                  <c:v>0</c:v>
                </c:pt>
                <c:pt idx="521">
                  <c:v>32</c:v>
                </c:pt>
                <c:pt idx="522">
                  <c:v>97</c:v>
                </c:pt>
                <c:pt idx="523">
                  <c:v>0</c:v>
                </c:pt>
                <c:pt idx="524">
                  <c:v>4</c:v>
                </c:pt>
                <c:pt idx="525">
                  <c:v>3</c:v>
                </c:pt>
                <c:pt idx="526">
                  <c:v>4</c:v>
                </c:pt>
                <c:pt idx="527">
                  <c:v>6</c:v>
                </c:pt>
                <c:pt idx="528">
                  <c:v>0</c:v>
                </c:pt>
                <c:pt idx="529">
                  <c:v>91</c:v>
                </c:pt>
                <c:pt idx="530">
                  <c:v>143</c:v>
                </c:pt>
                <c:pt idx="531">
                  <c:v>4</c:v>
                </c:pt>
                <c:pt idx="532">
                  <c:v>36</c:v>
                </c:pt>
                <c:pt idx="533">
                  <c:v>89</c:v>
                </c:pt>
                <c:pt idx="534">
                  <c:v>98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5</c:v>
                </c:pt>
                <c:pt idx="539">
                  <c:v>39</c:v>
                </c:pt>
                <c:pt idx="540">
                  <c:v>2</c:v>
                </c:pt>
                <c:pt idx="541">
                  <c:v>0</c:v>
                </c:pt>
                <c:pt idx="542">
                  <c:v>3</c:v>
                </c:pt>
                <c:pt idx="543">
                  <c:v>91</c:v>
                </c:pt>
                <c:pt idx="544">
                  <c:v>78</c:v>
                </c:pt>
                <c:pt idx="545">
                  <c:v>2</c:v>
                </c:pt>
                <c:pt idx="546">
                  <c:v>38</c:v>
                </c:pt>
                <c:pt idx="547">
                  <c:v>51</c:v>
                </c:pt>
                <c:pt idx="548">
                  <c:v>0</c:v>
                </c:pt>
                <c:pt idx="549">
                  <c:v>44</c:v>
                </c:pt>
                <c:pt idx="550">
                  <c:v>0</c:v>
                </c:pt>
                <c:pt idx="551">
                  <c:v>60</c:v>
                </c:pt>
                <c:pt idx="552">
                  <c:v>176</c:v>
                </c:pt>
                <c:pt idx="553">
                  <c:v>17</c:v>
                </c:pt>
                <c:pt idx="554">
                  <c:v>0</c:v>
                </c:pt>
                <c:pt idx="555">
                  <c:v>47</c:v>
                </c:pt>
                <c:pt idx="556">
                  <c:v>0</c:v>
                </c:pt>
                <c:pt idx="557">
                  <c:v>5</c:v>
                </c:pt>
                <c:pt idx="558">
                  <c:v>15</c:v>
                </c:pt>
                <c:pt idx="559">
                  <c:v>0</c:v>
                </c:pt>
                <c:pt idx="560">
                  <c:v>7</c:v>
                </c:pt>
                <c:pt idx="561">
                  <c:v>38</c:v>
                </c:pt>
                <c:pt idx="562">
                  <c:v>0</c:v>
                </c:pt>
                <c:pt idx="563">
                  <c:v>9</c:v>
                </c:pt>
                <c:pt idx="564">
                  <c:v>20</c:v>
                </c:pt>
                <c:pt idx="565">
                  <c:v>0</c:v>
                </c:pt>
                <c:pt idx="566">
                  <c:v>50</c:v>
                </c:pt>
                <c:pt idx="567">
                  <c:v>3</c:v>
                </c:pt>
                <c:pt idx="568">
                  <c:v>8</c:v>
                </c:pt>
                <c:pt idx="569">
                  <c:v>3</c:v>
                </c:pt>
                <c:pt idx="570">
                  <c:v>8</c:v>
                </c:pt>
                <c:pt idx="571">
                  <c:v>9</c:v>
                </c:pt>
                <c:pt idx="572">
                  <c:v>17</c:v>
                </c:pt>
                <c:pt idx="573">
                  <c:v>18</c:v>
                </c:pt>
                <c:pt idx="574">
                  <c:v>12</c:v>
                </c:pt>
                <c:pt idx="575">
                  <c:v>23</c:v>
                </c:pt>
                <c:pt idx="576">
                  <c:v>19</c:v>
                </c:pt>
                <c:pt idx="577">
                  <c:v>9</c:v>
                </c:pt>
                <c:pt idx="578">
                  <c:v>2</c:v>
                </c:pt>
                <c:pt idx="579">
                  <c:v>24</c:v>
                </c:pt>
                <c:pt idx="580">
                  <c:v>4</c:v>
                </c:pt>
                <c:pt idx="581">
                  <c:v>9</c:v>
                </c:pt>
                <c:pt idx="582">
                  <c:v>13</c:v>
                </c:pt>
                <c:pt idx="583">
                  <c:v>9</c:v>
                </c:pt>
                <c:pt idx="584">
                  <c:v>20</c:v>
                </c:pt>
                <c:pt idx="585">
                  <c:v>36</c:v>
                </c:pt>
                <c:pt idx="586">
                  <c:v>63</c:v>
                </c:pt>
                <c:pt idx="587">
                  <c:v>0</c:v>
                </c:pt>
                <c:pt idx="588">
                  <c:v>33</c:v>
                </c:pt>
                <c:pt idx="589">
                  <c:v>15</c:v>
                </c:pt>
                <c:pt idx="590">
                  <c:v>3</c:v>
                </c:pt>
                <c:pt idx="591">
                  <c:v>0</c:v>
                </c:pt>
                <c:pt idx="592">
                  <c:v>12</c:v>
                </c:pt>
                <c:pt idx="593">
                  <c:v>2</c:v>
                </c:pt>
                <c:pt idx="594">
                  <c:v>8</c:v>
                </c:pt>
                <c:pt idx="595">
                  <c:v>6</c:v>
                </c:pt>
                <c:pt idx="596">
                  <c:v>80</c:v>
                </c:pt>
                <c:pt idx="597">
                  <c:v>16</c:v>
                </c:pt>
                <c:pt idx="598">
                  <c:v>49</c:v>
                </c:pt>
                <c:pt idx="599">
                  <c:v>30</c:v>
                </c:pt>
                <c:pt idx="600">
                  <c:v>2</c:v>
                </c:pt>
                <c:pt idx="601">
                  <c:v>1</c:v>
                </c:pt>
                <c:pt idx="602">
                  <c:v>10</c:v>
                </c:pt>
                <c:pt idx="603">
                  <c:v>44</c:v>
                </c:pt>
                <c:pt idx="604">
                  <c:v>3</c:v>
                </c:pt>
                <c:pt idx="605">
                  <c:v>0</c:v>
                </c:pt>
                <c:pt idx="606">
                  <c:v>0</c:v>
                </c:pt>
                <c:pt idx="607">
                  <c:v>95</c:v>
                </c:pt>
                <c:pt idx="608">
                  <c:v>15</c:v>
                </c:pt>
                <c:pt idx="609">
                  <c:v>12</c:v>
                </c:pt>
                <c:pt idx="610">
                  <c:v>14</c:v>
                </c:pt>
                <c:pt idx="611">
                  <c:v>22</c:v>
                </c:pt>
                <c:pt idx="612">
                  <c:v>61</c:v>
                </c:pt>
                <c:pt idx="613">
                  <c:v>2</c:v>
                </c:pt>
                <c:pt idx="614">
                  <c:v>87</c:v>
                </c:pt>
                <c:pt idx="615">
                  <c:v>2</c:v>
                </c:pt>
                <c:pt idx="616">
                  <c:v>14</c:v>
                </c:pt>
                <c:pt idx="617">
                  <c:v>143</c:v>
                </c:pt>
                <c:pt idx="618">
                  <c:v>34</c:v>
                </c:pt>
                <c:pt idx="619">
                  <c:v>18</c:v>
                </c:pt>
                <c:pt idx="620">
                  <c:v>0</c:v>
                </c:pt>
                <c:pt idx="621">
                  <c:v>17</c:v>
                </c:pt>
                <c:pt idx="622">
                  <c:v>14</c:v>
                </c:pt>
                <c:pt idx="623">
                  <c:v>5</c:v>
                </c:pt>
                <c:pt idx="624">
                  <c:v>5</c:v>
                </c:pt>
                <c:pt idx="625">
                  <c:v>79</c:v>
                </c:pt>
                <c:pt idx="626">
                  <c:v>15</c:v>
                </c:pt>
                <c:pt idx="627">
                  <c:v>4</c:v>
                </c:pt>
                <c:pt idx="628">
                  <c:v>6</c:v>
                </c:pt>
                <c:pt idx="629">
                  <c:v>1</c:v>
                </c:pt>
                <c:pt idx="630">
                  <c:v>5</c:v>
                </c:pt>
                <c:pt idx="631">
                  <c:v>6</c:v>
                </c:pt>
                <c:pt idx="632">
                  <c:v>19</c:v>
                </c:pt>
                <c:pt idx="633">
                  <c:v>108</c:v>
                </c:pt>
                <c:pt idx="634">
                  <c:v>55</c:v>
                </c:pt>
                <c:pt idx="635">
                  <c:v>17</c:v>
                </c:pt>
                <c:pt idx="636">
                  <c:v>0</c:v>
                </c:pt>
                <c:pt idx="637">
                  <c:v>5</c:v>
                </c:pt>
                <c:pt idx="638">
                  <c:v>57</c:v>
                </c:pt>
                <c:pt idx="639">
                  <c:v>57</c:v>
                </c:pt>
                <c:pt idx="640">
                  <c:v>134</c:v>
                </c:pt>
                <c:pt idx="641">
                  <c:v>1</c:v>
                </c:pt>
                <c:pt idx="642">
                  <c:v>182</c:v>
                </c:pt>
                <c:pt idx="643">
                  <c:v>101</c:v>
                </c:pt>
                <c:pt idx="644">
                  <c:v>0</c:v>
                </c:pt>
                <c:pt idx="645">
                  <c:v>1</c:v>
                </c:pt>
                <c:pt idx="646">
                  <c:v>17</c:v>
                </c:pt>
                <c:pt idx="647">
                  <c:v>2</c:v>
                </c:pt>
                <c:pt idx="648">
                  <c:v>10</c:v>
                </c:pt>
                <c:pt idx="649">
                  <c:v>88</c:v>
                </c:pt>
                <c:pt idx="650">
                  <c:v>48</c:v>
                </c:pt>
                <c:pt idx="651">
                  <c:v>3</c:v>
                </c:pt>
                <c:pt idx="652">
                  <c:v>26</c:v>
                </c:pt>
                <c:pt idx="653">
                  <c:v>0</c:v>
                </c:pt>
                <c:pt idx="654">
                  <c:v>18</c:v>
                </c:pt>
                <c:pt idx="655">
                  <c:v>5</c:v>
                </c:pt>
                <c:pt idx="656">
                  <c:v>0</c:v>
                </c:pt>
                <c:pt idx="657">
                  <c:v>27</c:v>
                </c:pt>
                <c:pt idx="658">
                  <c:v>185</c:v>
                </c:pt>
                <c:pt idx="659">
                  <c:v>2</c:v>
                </c:pt>
                <c:pt idx="660">
                  <c:v>9</c:v>
                </c:pt>
                <c:pt idx="661">
                  <c:v>11</c:v>
                </c:pt>
                <c:pt idx="662">
                  <c:v>1</c:v>
                </c:pt>
                <c:pt idx="663">
                  <c:v>14</c:v>
                </c:pt>
                <c:pt idx="664">
                  <c:v>16</c:v>
                </c:pt>
                <c:pt idx="665">
                  <c:v>5</c:v>
                </c:pt>
                <c:pt idx="666">
                  <c:v>143</c:v>
                </c:pt>
                <c:pt idx="667">
                  <c:v>0</c:v>
                </c:pt>
                <c:pt idx="668">
                  <c:v>15</c:v>
                </c:pt>
                <c:pt idx="669">
                  <c:v>6</c:v>
                </c:pt>
                <c:pt idx="670">
                  <c:v>4</c:v>
                </c:pt>
                <c:pt idx="671">
                  <c:v>0</c:v>
                </c:pt>
                <c:pt idx="672">
                  <c:v>10</c:v>
                </c:pt>
                <c:pt idx="673">
                  <c:v>67</c:v>
                </c:pt>
                <c:pt idx="674">
                  <c:v>107</c:v>
                </c:pt>
                <c:pt idx="675">
                  <c:v>76</c:v>
                </c:pt>
                <c:pt idx="676">
                  <c:v>24</c:v>
                </c:pt>
                <c:pt idx="677">
                  <c:v>11</c:v>
                </c:pt>
                <c:pt idx="678">
                  <c:v>0</c:v>
                </c:pt>
                <c:pt idx="679">
                  <c:v>7</c:v>
                </c:pt>
                <c:pt idx="680">
                  <c:v>12</c:v>
                </c:pt>
                <c:pt idx="681">
                  <c:v>46</c:v>
                </c:pt>
                <c:pt idx="682">
                  <c:v>0</c:v>
                </c:pt>
                <c:pt idx="683">
                  <c:v>30</c:v>
                </c:pt>
                <c:pt idx="684">
                  <c:v>35</c:v>
                </c:pt>
                <c:pt idx="685">
                  <c:v>12</c:v>
                </c:pt>
                <c:pt idx="686">
                  <c:v>1</c:v>
                </c:pt>
                <c:pt idx="687">
                  <c:v>13</c:v>
                </c:pt>
                <c:pt idx="688">
                  <c:v>92</c:v>
                </c:pt>
                <c:pt idx="689">
                  <c:v>26</c:v>
                </c:pt>
                <c:pt idx="690">
                  <c:v>1</c:v>
                </c:pt>
                <c:pt idx="691">
                  <c:v>42</c:v>
                </c:pt>
                <c:pt idx="692">
                  <c:v>2</c:v>
                </c:pt>
                <c:pt idx="693">
                  <c:v>58</c:v>
                </c:pt>
                <c:pt idx="694">
                  <c:v>101</c:v>
                </c:pt>
                <c:pt idx="695">
                  <c:v>53</c:v>
                </c:pt>
                <c:pt idx="696">
                  <c:v>32</c:v>
                </c:pt>
                <c:pt idx="697">
                  <c:v>44</c:v>
                </c:pt>
                <c:pt idx="698">
                  <c:v>6</c:v>
                </c:pt>
                <c:pt idx="699">
                  <c:v>10</c:v>
                </c:pt>
                <c:pt idx="700">
                  <c:v>4</c:v>
                </c:pt>
                <c:pt idx="701">
                  <c:v>28</c:v>
                </c:pt>
                <c:pt idx="702">
                  <c:v>22</c:v>
                </c:pt>
                <c:pt idx="703">
                  <c:v>6</c:v>
                </c:pt>
                <c:pt idx="704">
                  <c:v>0</c:v>
                </c:pt>
                <c:pt idx="705">
                  <c:v>0</c:v>
                </c:pt>
                <c:pt idx="706">
                  <c:v>92</c:v>
                </c:pt>
                <c:pt idx="707">
                  <c:v>4</c:v>
                </c:pt>
                <c:pt idx="708">
                  <c:v>8</c:v>
                </c:pt>
                <c:pt idx="709">
                  <c:v>16</c:v>
                </c:pt>
                <c:pt idx="710">
                  <c:v>11</c:v>
                </c:pt>
                <c:pt idx="711">
                  <c:v>12</c:v>
                </c:pt>
                <c:pt idx="712">
                  <c:v>31</c:v>
                </c:pt>
                <c:pt idx="713">
                  <c:v>0</c:v>
                </c:pt>
                <c:pt idx="714">
                  <c:v>2</c:v>
                </c:pt>
                <c:pt idx="715">
                  <c:v>10</c:v>
                </c:pt>
                <c:pt idx="716">
                  <c:v>10</c:v>
                </c:pt>
                <c:pt idx="717">
                  <c:v>13</c:v>
                </c:pt>
                <c:pt idx="718">
                  <c:v>6</c:v>
                </c:pt>
                <c:pt idx="719">
                  <c:v>76</c:v>
                </c:pt>
                <c:pt idx="720">
                  <c:v>29</c:v>
                </c:pt>
                <c:pt idx="721">
                  <c:v>93</c:v>
                </c:pt>
                <c:pt idx="722">
                  <c:v>5</c:v>
                </c:pt>
                <c:pt idx="723">
                  <c:v>138</c:v>
                </c:pt>
                <c:pt idx="724">
                  <c:v>4</c:v>
                </c:pt>
                <c:pt idx="725">
                  <c:v>12</c:v>
                </c:pt>
                <c:pt idx="726">
                  <c:v>4</c:v>
                </c:pt>
                <c:pt idx="727">
                  <c:v>0</c:v>
                </c:pt>
                <c:pt idx="728">
                  <c:v>1</c:v>
                </c:pt>
                <c:pt idx="729">
                  <c:v>8</c:v>
                </c:pt>
                <c:pt idx="730">
                  <c:v>9</c:v>
                </c:pt>
                <c:pt idx="731">
                  <c:v>12</c:v>
                </c:pt>
                <c:pt idx="732">
                  <c:v>55</c:v>
                </c:pt>
                <c:pt idx="733">
                  <c:v>3</c:v>
                </c:pt>
                <c:pt idx="734">
                  <c:v>27</c:v>
                </c:pt>
                <c:pt idx="735">
                  <c:v>24</c:v>
                </c:pt>
                <c:pt idx="736">
                  <c:v>0</c:v>
                </c:pt>
                <c:pt idx="737">
                  <c:v>40</c:v>
                </c:pt>
                <c:pt idx="738">
                  <c:v>0</c:v>
                </c:pt>
                <c:pt idx="739">
                  <c:v>7</c:v>
                </c:pt>
                <c:pt idx="740">
                  <c:v>55</c:v>
                </c:pt>
                <c:pt idx="741">
                  <c:v>12</c:v>
                </c:pt>
                <c:pt idx="742">
                  <c:v>4</c:v>
                </c:pt>
                <c:pt idx="743">
                  <c:v>38</c:v>
                </c:pt>
                <c:pt idx="744">
                  <c:v>0</c:v>
                </c:pt>
                <c:pt idx="745">
                  <c:v>24</c:v>
                </c:pt>
                <c:pt idx="746">
                  <c:v>0</c:v>
                </c:pt>
                <c:pt idx="747">
                  <c:v>16</c:v>
                </c:pt>
                <c:pt idx="748">
                  <c:v>0</c:v>
                </c:pt>
                <c:pt idx="749">
                  <c:v>69</c:v>
                </c:pt>
                <c:pt idx="750">
                  <c:v>10</c:v>
                </c:pt>
                <c:pt idx="751">
                  <c:v>91</c:v>
                </c:pt>
                <c:pt idx="752">
                  <c:v>0</c:v>
                </c:pt>
                <c:pt idx="753">
                  <c:v>130</c:v>
                </c:pt>
                <c:pt idx="754">
                  <c:v>94</c:v>
                </c:pt>
                <c:pt idx="755">
                  <c:v>172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8</c:v>
                </c:pt>
                <c:pt idx="760">
                  <c:v>7</c:v>
                </c:pt>
                <c:pt idx="761">
                  <c:v>21</c:v>
                </c:pt>
                <c:pt idx="762">
                  <c:v>174</c:v>
                </c:pt>
                <c:pt idx="763">
                  <c:v>0</c:v>
                </c:pt>
                <c:pt idx="764">
                  <c:v>13</c:v>
                </c:pt>
                <c:pt idx="765">
                  <c:v>30</c:v>
                </c:pt>
                <c:pt idx="766">
                  <c:v>6</c:v>
                </c:pt>
                <c:pt idx="767">
                  <c:v>5</c:v>
                </c:pt>
                <c:pt idx="768">
                  <c:v>4</c:v>
                </c:pt>
                <c:pt idx="769">
                  <c:v>27</c:v>
                </c:pt>
                <c:pt idx="770">
                  <c:v>21</c:v>
                </c:pt>
                <c:pt idx="771">
                  <c:v>50</c:v>
                </c:pt>
                <c:pt idx="772">
                  <c:v>82</c:v>
                </c:pt>
                <c:pt idx="773">
                  <c:v>13</c:v>
                </c:pt>
                <c:pt idx="774">
                  <c:v>82</c:v>
                </c:pt>
                <c:pt idx="775">
                  <c:v>116</c:v>
                </c:pt>
                <c:pt idx="776">
                  <c:v>8</c:v>
                </c:pt>
                <c:pt idx="777">
                  <c:v>0</c:v>
                </c:pt>
                <c:pt idx="778">
                  <c:v>1</c:v>
                </c:pt>
                <c:pt idx="779">
                  <c:v>1</c:v>
                </c:pt>
                <c:pt idx="780">
                  <c:v>7</c:v>
                </c:pt>
                <c:pt idx="781">
                  <c:v>161</c:v>
                </c:pt>
                <c:pt idx="782">
                  <c:v>8</c:v>
                </c:pt>
                <c:pt idx="783">
                  <c:v>38</c:v>
                </c:pt>
                <c:pt idx="784">
                  <c:v>29</c:v>
                </c:pt>
                <c:pt idx="785">
                  <c:v>0</c:v>
                </c:pt>
                <c:pt idx="786">
                  <c:v>72</c:v>
                </c:pt>
                <c:pt idx="787">
                  <c:v>9</c:v>
                </c:pt>
                <c:pt idx="788">
                  <c:v>17</c:v>
                </c:pt>
                <c:pt idx="789">
                  <c:v>0</c:v>
                </c:pt>
                <c:pt idx="790">
                  <c:v>152</c:v>
                </c:pt>
                <c:pt idx="791">
                  <c:v>0</c:v>
                </c:pt>
                <c:pt idx="792">
                  <c:v>6</c:v>
                </c:pt>
                <c:pt idx="793">
                  <c:v>6</c:v>
                </c:pt>
                <c:pt idx="794">
                  <c:v>34</c:v>
                </c:pt>
                <c:pt idx="795">
                  <c:v>0</c:v>
                </c:pt>
                <c:pt idx="796">
                  <c:v>53</c:v>
                </c:pt>
                <c:pt idx="797">
                  <c:v>12</c:v>
                </c:pt>
                <c:pt idx="798">
                  <c:v>21</c:v>
                </c:pt>
                <c:pt idx="799">
                  <c:v>0</c:v>
                </c:pt>
                <c:pt idx="800">
                  <c:v>1</c:v>
                </c:pt>
                <c:pt idx="801">
                  <c:v>32</c:v>
                </c:pt>
                <c:pt idx="802">
                  <c:v>20</c:v>
                </c:pt>
                <c:pt idx="803">
                  <c:v>9</c:v>
                </c:pt>
                <c:pt idx="804">
                  <c:v>7</c:v>
                </c:pt>
                <c:pt idx="805">
                  <c:v>0</c:v>
                </c:pt>
                <c:pt idx="806">
                  <c:v>8</c:v>
                </c:pt>
                <c:pt idx="807">
                  <c:v>0</c:v>
                </c:pt>
                <c:pt idx="808">
                  <c:v>34</c:v>
                </c:pt>
                <c:pt idx="809">
                  <c:v>93</c:v>
                </c:pt>
                <c:pt idx="810">
                  <c:v>4</c:v>
                </c:pt>
                <c:pt idx="811">
                  <c:v>1</c:v>
                </c:pt>
                <c:pt idx="812">
                  <c:v>9</c:v>
                </c:pt>
                <c:pt idx="813">
                  <c:v>5</c:v>
                </c:pt>
                <c:pt idx="814">
                  <c:v>34</c:v>
                </c:pt>
                <c:pt idx="815">
                  <c:v>14</c:v>
                </c:pt>
                <c:pt idx="816">
                  <c:v>4</c:v>
                </c:pt>
                <c:pt idx="817">
                  <c:v>2</c:v>
                </c:pt>
                <c:pt idx="818">
                  <c:v>1</c:v>
                </c:pt>
                <c:pt idx="819">
                  <c:v>19</c:v>
                </c:pt>
                <c:pt idx="820">
                  <c:v>167</c:v>
                </c:pt>
                <c:pt idx="821">
                  <c:v>22</c:v>
                </c:pt>
                <c:pt idx="822">
                  <c:v>13</c:v>
                </c:pt>
                <c:pt idx="823">
                  <c:v>28</c:v>
                </c:pt>
                <c:pt idx="824">
                  <c:v>59</c:v>
                </c:pt>
                <c:pt idx="825">
                  <c:v>6</c:v>
                </c:pt>
                <c:pt idx="826">
                  <c:v>26</c:v>
                </c:pt>
                <c:pt idx="827">
                  <c:v>122</c:v>
                </c:pt>
                <c:pt idx="828">
                  <c:v>115</c:v>
                </c:pt>
                <c:pt idx="829">
                  <c:v>21</c:v>
                </c:pt>
                <c:pt idx="830">
                  <c:v>3</c:v>
                </c:pt>
                <c:pt idx="831">
                  <c:v>0</c:v>
                </c:pt>
                <c:pt idx="832">
                  <c:v>15</c:v>
                </c:pt>
                <c:pt idx="833">
                  <c:v>0</c:v>
                </c:pt>
                <c:pt idx="834">
                  <c:v>5</c:v>
                </c:pt>
                <c:pt idx="835">
                  <c:v>2</c:v>
                </c:pt>
                <c:pt idx="836">
                  <c:v>8</c:v>
                </c:pt>
                <c:pt idx="837">
                  <c:v>0</c:v>
                </c:pt>
                <c:pt idx="838">
                  <c:v>4</c:v>
                </c:pt>
                <c:pt idx="839">
                  <c:v>13</c:v>
                </c:pt>
                <c:pt idx="840">
                  <c:v>0</c:v>
                </c:pt>
                <c:pt idx="841">
                  <c:v>44</c:v>
                </c:pt>
                <c:pt idx="842">
                  <c:v>16</c:v>
                </c:pt>
                <c:pt idx="843">
                  <c:v>137</c:v>
                </c:pt>
                <c:pt idx="844">
                  <c:v>1</c:v>
                </c:pt>
                <c:pt idx="845">
                  <c:v>2</c:v>
                </c:pt>
                <c:pt idx="846">
                  <c:v>0</c:v>
                </c:pt>
                <c:pt idx="847">
                  <c:v>3</c:v>
                </c:pt>
                <c:pt idx="848">
                  <c:v>115</c:v>
                </c:pt>
                <c:pt idx="849">
                  <c:v>7</c:v>
                </c:pt>
                <c:pt idx="850">
                  <c:v>0</c:v>
                </c:pt>
                <c:pt idx="851">
                  <c:v>68</c:v>
                </c:pt>
                <c:pt idx="852">
                  <c:v>1</c:v>
                </c:pt>
                <c:pt idx="853">
                  <c:v>41</c:v>
                </c:pt>
                <c:pt idx="854">
                  <c:v>74</c:v>
                </c:pt>
                <c:pt idx="855">
                  <c:v>4</c:v>
                </c:pt>
                <c:pt idx="856">
                  <c:v>0</c:v>
                </c:pt>
                <c:pt idx="857">
                  <c:v>5</c:v>
                </c:pt>
                <c:pt idx="858">
                  <c:v>1</c:v>
                </c:pt>
                <c:pt idx="859">
                  <c:v>0</c:v>
                </c:pt>
                <c:pt idx="860">
                  <c:v>125</c:v>
                </c:pt>
                <c:pt idx="861">
                  <c:v>2</c:v>
                </c:pt>
                <c:pt idx="862">
                  <c:v>2</c:v>
                </c:pt>
                <c:pt idx="863">
                  <c:v>40</c:v>
                </c:pt>
                <c:pt idx="864">
                  <c:v>58</c:v>
                </c:pt>
                <c:pt idx="865">
                  <c:v>25</c:v>
                </c:pt>
                <c:pt idx="866">
                  <c:v>4</c:v>
                </c:pt>
                <c:pt idx="867">
                  <c:v>14</c:v>
                </c:pt>
                <c:pt idx="868">
                  <c:v>1</c:v>
                </c:pt>
                <c:pt idx="869">
                  <c:v>26</c:v>
                </c:pt>
                <c:pt idx="870">
                  <c:v>0</c:v>
                </c:pt>
                <c:pt idx="871">
                  <c:v>0</c:v>
                </c:pt>
                <c:pt idx="872">
                  <c:v>8</c:v>
                </c:pt>
                <c:pt idx="873">
                  <c:v>0</c:v>
                </c:pt>
                <c:pt idx="874">
                  <c:v>0</c:v>
                </c:pt>
                <c:pt idx="875">
                  <c:v>14</c:v>
                </c:pt>
                <c:pt idx="876">
                  <c:v>12</c:v>
                </c:pt>
                <c:pt idx="877">
                  <c:v>0</c:v>
                </c:pt>
                <c:pt idx="878">
                  <c:v>3</c:v>
                </c:pt>
                <c:pt idx="879">
                  <c:v>1</c:v>
                </c:pt>
                <c:pt idx="880">
                  <c:v>10</c:v>
                </c:pt>
                <c:pt idx="881">
                  <c:v>11</c:v>
                </c:pt>
                <c:pt idx="882">
                  <c:v>2</c:v>
                </c:pt>
                <c:pt idx="883">
                  <c:v>23</c:v>
                </c:pt>
                <c:pt idx="884">
                  <c:v>7</c:v>
                </c:pt>
                <c:pt idx="885">
                  <c:v>29</c:v>
                </c:pt>
                <c:pt idx="886">
                  <c:v>50</c:v>
                </c:pt>
                <c:pt idx="887">
                  <c:v>0</c:v>
                </c:pt>
                <c:pt idx="888">
                  <c:v>56</c:v>
                </c:pt>
                <c:pt idx="889">
                  <c:v>3</c:v>
                </c:pt>
                <c:pt idx="890">
                  <c:v>111</c:v>
                </c:pt>
                <c:pt idx="891">
                  <c:v>4</c:v>
                </c:pt>
                <c:pt idx="892">
                  <c:v>107</c:v>
                </c:pt>
                <c:pt idx="893">
                  <c:v>11</c:v>
                </c:pt>
                <c:pt idx="894">
                  <c:v>20</c:v>
                </c:pt>
                <c:pt idx="895">
                  <c:v>9</c:v>
                </c:pt>
                <c:pt idx="896">
                  <c:v>0</c:v>
                </c:pt>
                <c:pt idx="897">
                  <c:v>14</c:v>
                </c:pt>
                <c:pt idx="898">
                  <c:v>6</c:v>
                </c:pt>
                <c:pt idx="899">
                  <c:v>3</c:v>
                </c:pt>
                <c:pt idx="900">
                  <c:v>4</c:v>
                </c:pt>
                <c:pt idx="901">
                  <c:v>5</c:v>
                </c:pt>
                <c:pt idx="902">
                  <c:v>2</c:v>
                </c:pt>
                <c:pt idx="903">
                  <c:v>0</c:v>
                </c:pt>
                <c:pt idx="904">
                  <c:v>82</c:v>
                </c:pt>
                <c:pt idx="905">
                  <c:v>17</c:v>
                </c:pt>
                <c:pt idx="906">
                  <c:v>3</c:v>
                </c:pt>
                <c:pt idx="907">
                  <c:v>12</c:v>
                </c:pt>
                <c:pt idx="908">
                  <c:v>7</c:v>
                </c:pt>
                <c:pt idx="909">
                  <c:v>0</c:v>
                </c:pt>
                <c:pt idx="910">
                  <c:v>30</c:v>
                </c:pt>
                <c:pt idx="911">
                  <c:v>127</c:v>
                </c:pt>
                <c:pt idx="912">
                  <c:v>14</c:v>
                </c:pt>
                <c:pt idx="913">
                  <c:v>17</c:v>
                </c:pt>
                <c:pt idx="914">
                  <c:v>132</c:v>
                </c:pt>
                <c:pt idx="915">
                  <c:v>26</c:v>
                </c:pt>
                <c:pt idx="916">
                  <c:v>6</c:v>
                </c:pt>
                <c:pt idx="917">
                  <c:v>21</c:v>
                </c:pt>
                <c:pt idx="918">
                  <c:v>1</c:v>
                </c:pt>
                <c:pt idx="919">
                  <c:v>2</c:v>
                </c:pt>
                <c:pt idx="920">
                  <c:v>0</c:v>
                </c:pt>
                <c:pt idx="921">
                  <c:v>26</c:v>
                </c:pt>
                <c:pt idx="922">
                  <c:v>10</c:v>
                </c:pt>
                <c:pt idx="923">
                  <c:v>2</c:v>
                </c:pt>
                <c:pt idx="924">
                  <c:v>91</c:v>
                </c:pt>
                <c:pt idx="925">
                  <c:v>0</c:v>
                </c:pt>
                <c:pt idx="926">
                  <c:v>92</c:v>
                </c:pt>
                <c:pt idx="927">
                  <c:v>0</c:v>
                </c:pt>
                <c:pt idx="928">
                  <c:v>58</c:v>
                </c:pt>
                <c:pt idx="929">
                  <c:v>21</c:v>
                </c:pt>
                <c:pt idx="930">
                  <c:v>65</c:v>
                </c:pt>
                <c:pt idx="931">
                  <c:v>4</c:v>
                </c:pt>
                <c:pt idx="932">
                  <c:v>21</c:v>
                </c:pt>
                <c:pt idx="933">
                  <c:v>262</c:v>
                </c:pt>
                <c:pt idx="934">
                  <c:v>0</c:v>
                </c:pt>
                <c:pt idx="935">
                  <c:v>123</c:v>
                </c:pt>
                <c:pt idx="936">
                  <c:v>9</c:v>
                </c:pt>
                <c:pt idx="937">
                  <c:v>0</c:v>
                </c:pt>
                <c:pt idx="938">
                  <c:v>1</c:v>
                </c:pt>
                <c:pt idx="939">
                  <c:v>60</c:v>
                </c:pt>
                <c:pt idx="940">
                  <c:v>32</c:v>
                </c:pt>
                <c:pt idx="941">
                  <c:v>25</c:v>
                </c:pt>
                <c:pt idx="942">
                  <c:v>12</c:v>
                </c:pt>
                <c:pt idx="943">
                  <c:v>107</c:v>
                </c:pt>
                <c:pt idx="944">
                  <c:v>50</c:v>
                </c:pt>
                <c:pt idx="945">
                  <c:v>48</c:v>
                </c:pt>
                <c:pt idx="946">
                  <c:v>95</c:v>
                </c:pt>
                <c:pt idx="947">
                  <c:v>0</c:v>
                </c:pt>
                <c:pt idx="948">
                  <c:v>10</c:v>
                </c:pt>
                <c:pt idx="949">
                  <c:v>7</c:v>
                </c:pt>
                <c:pt idx="950">
                  <c:v>3</c:v>
                </c:pt>
                <c:pt idx="951">
                  <c:v>61</c:v>
                </c:pt>
                <c:pt idx="952">
                  <c:v>17</c:v>
                </c:pt>
                <c:pt idx="953">
                  <c:v>1</c:v>
                </c:pt>
                <c:pt idx="954">
                  <c:v>11</c:v>
                </c:pt>
                <c:pt idx="955">
                  <c:v>1</c:v>
                </c:pt>
                <c:pt idx="956">
                  <c:v>1</c:v>
                </c:pt>
                <c:pt idx="957">
                  <c:v>32</c:v>
                </c:pt>
                <c:pt idx="958">
                  <c:v>8</c:v>
                </c:pt>
                <c:pt idx="959">
                  <c:v>0</c:v>
                </c:pt>
                <c:pt idx="960">
                  <c:v>6</c:v>
                </c:pt>
                <c:pt idx="961">
                  <c:v>33</c:v>
                </c:pt>
                <c:pt idx="962">
                  <c:v>22</c:v>
                </c:pt>
                <c:pt idx="963">
                  <c:v>152</c:v>
                </c:pt>
                <c:pt idx="964">
                  <c:v>0</c:v>
                </c:pt>
                <c:pt idx="965">
                  <c:v>0</c:v>
                </c:pt>
                <c:pt idx="966">
                  <c:v>61</c:v>
                </c:pt>
                <c:pt idx="967">
                  <c:v>143</c:v>
                </c:pt>
                <c:pt idx="968">
                  <c:v>16</c:v>
                </c:pt>
                <c:pt idx="969">
                  <c:v>0</c:v>
                </c:pt>
                <c:pt idx="970">
                  <c:v>5</c:v>
                </c:pt>
                <c:pt idx="971">
                  <c:v>0</c:v>
                </c:pt>
                <c:pt idx="972">
                  <c:v>4</c:v>
                </c:pt>
                <c:pt idx="973">
                  <c:v>30</c:v>
                </c:pt>
                <c:pt idx="974">
                  <c:v>121</c:v>
                </c:pt>
                <c:pt idx="975">
                  <c:v>24</c:v>
                </c:pt>
                <c:pt idx="976">
                  <c:v>10</c:v>
                </c:pt>
                <c:pt idx="977">
                  <c:v>0</c:v>
                </c:pt>
                <c:pt idx="978">
                  <c:v>17</c:v>
                </c:pt>
                <c:pt idx="979">
                  <c:v>3</c:v>
                </c:pt>
                <c:pt idx="980">
                  <c:v>133</c:v>
                </c:pt>
                <c:pt idx="981">
                  <c:v>2</c:v>
                </c:pt>
                <c:pt idx="982">
                  <c:v>1</c:v>
                </c:pt>
                <c:pt idx="983">
                  <c:v>3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134</c:v>
                </c:pt>
                <c:pt idx="988">
                  <c:v>21</c:v>
                </c:pt>
                <c:pt idx="989">
                  <c:v>1</c:v>
                </c:pt>
                <c:pt idx="990">
                  <c:v>1</c:v>
                </c:pt>
                <c:pt idx="991">
                  <c:v>2</c:v>
                </c:pt>
                <c:pt idx="992">
                  <c:v>12</c:v>
                </c:pt>
                <c:pt idx="993">
                  <c:v>33</c:v>
                </c:pt>
                <c:pt idx="994">
                  <c:v>21</c:v>
                </c:pt>
                <c:pt idx="995">
                  <c:v>10</c:v>
                </c:pt>
                <c:pt idx="996">
                  <c:v>194</c:v>
                </c:pt>
                <c:pt idx="997">
                  <c:v>7</c:v>
                </c:pt>
                <c:pt idx="998">
                  <c:v>2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102</c:v>
                </c:pt>
                <c:pt idx="1004">
                  <c:v>5</c:v>
                </c:pt>
                <c:pt idx="1005">
                  <c:v>28</c:v>
                </c:pt>
                <c:pt idx="1006">
                  <c:v>10</c:v>
                </c:pt>
                <c:pt idx="1007">
                  <c:v>66</c:v>
                </c:pt>
                <c:pt idx="1008">
                  <c:v>33</c:v>
                </c:pt>
                <c:pt idx="1009">
                  <c:v>1</c:v>
                </c:pt>
                <c:pt idx="1010">
                  <c:v>23</c:v>
                </c:pt>
                <c:pt idx="1011">
                  <c:v>0</c:v>
                </c:pt>
                <c:pt idx="1012">
                  <c:v>6</c:v>
                </c:pt>
                <c:pt idx="1013">
                  <c:v>20</c:v>
                </c:pt>
                <c:pt idx="1014">
                  <c:v>3</c:v>
                </c:pt>
                <c:pt idx="1015">
                  <c:v>137</c:v>
                </c:pt>
                <c:pt idx="1016">
                  <c:v>3</c:v>
                </c:pt>
                <c:pt idx="1017">
                  <c:v>49</c:v>
                </c:pt>
                <c:pt idx="1018">
                  <c:v>169</c:v>
                </c:pt>
                <c:pt idx="1019">
                  <c:v>5</c:v>
                </c:pt>
                <c:pt idx="1020">
                  <c:v>3</c:v>
                </c:pt>
                <c:pt idx="1021">
                  <c:v>47</c:v>
                </c:pt>
                <c:pt idx="1022">
                  <c:v>0</c:v>
                </c:pt>
                <c:pt idx="1023">
                  <c:v>3</c:v>
                </c:pt>
                <c:pt idx="1024">
                  <c:v>26</c:v>
                </c:pt>
                <c:pt idx="1025">
                  <c:v>1</c:v>
                </c:pt>
                <c:pt idx="1026">
                  <c:v>0</c:v>
                </c:pt>
                <c:pt idx="1027">
                  <c:v>35</c:v>
                </c:pt>
                <c:pt idx="1028">
                  <c:v>0</c:v>
                </c:pt>
                <c:pt idx="1029">
                  <c:v>64</c:v>
                </c:pt>
                <c:pt idx="1030">
                  <c:v>6</c:v>
                </c:pt>
                <c:pt idx="1031">
                  <c:v>98</c:v>
                </c:pt>
                <c:pt idx="1032">
                  <c:v>0</c:v>
                </c:pt>
                <c:pt idx="1033">
                  <c:v>7</c:v>
                </c:pt>
                <c:pt idx="1034">
                  <c:v>2</c:v>
                </c:pt>
                <c:pt idx="1035">
                  <c:v>83</c:v>
                </c:pt>
                <c:pt idx="1036">
                  <c:v>28</c:v>
                </c:pt>
                <c:pt idx="1037">
                  <c:v>19</c:v>
                </c:pt>
                <c:pt idx="1038">
                  <c:v>96</c:v>
                </c:pt>
                <c:pt idx="1039">
                  <c:v>17</c:v>
                </c:pt>
                <c:pt idx="1040">
                  <c:v>11</c:v>
                </c:pt>
                <c:pt idx="1041">
                  <c:v>42</c:v>
                </c:pt>
                <c:pt idx="1042">
                  <c:v>15</c:v>
                </c:pt>
                <c:pt idx="1043">
                  <c:v>2</c:v>
                </c:pt>
                <c:pt idx="1044">
                  <c:v>38</c:v>
                </c:pt>
                <c:pt idx="1045">
                  <c:v>187</c:v>
                </c:pt>
                <c:pt idx="1046">
                  <c:v>10</c:v>
                </c:pt>
                <c:pt idx="1047">
                  <c:v>59</c:v>
                </c:pt>
                <c:pt idx="1048">
                  <c:v>10</c:v>
                </c:pt>
                <c:pt idx="1049">
                  <c:v>121</c:v>
                </c:pt>
                <c:pt idx="1050">
                  <c:v>20</c:v>
                </c:pt>
                <c:pt idx="1051">
                  <c:v>6</c:v>
                </c:pt>
                <c:pt idx="1052">
                  <c:v>0</c:v>
                </c:pt>
                <c:pt idx="1053">
                  <c:v>1</c:v>
                </c:pt>
                <c:pt idx="1054">
                  <c:v>11</c:v>
                </c:pt>
                <c:pt idx="1055">
                  <c:v>0</c:v>
                </c:pt>
                <c:pt idx="1056">
                  <c:v>174</c:v>
                </c:pt>
                <c:pt idx="1057">
                  <c:v>7</c:v>
                </c:pt>
                <c:pt idx="1058">
                  <c:v>112</c:v>
                </c:pt>
                <c:pt idx="1059">
                  <c:v>6</c:v>
                </c:pt>
                <c:pt idx="1060">
                  <c:v>16</c:v>
                </c:pt>
                <c:pt idx="1061">
                  <c:v>0</c:v>
                </c:pt>
                <c:pt idx="1062">
                  <c:v>10</c:v>
                </c:pt>
                <c:pt idx="1063">
                  <c:v>0</c:v>
                </c:pt>
                <c:pt idx="1064">
                  <c:v>2</c:v>
                </c:pt>
                <c:pt idx="1065">
                  <c:v>15</c:v>
                </c:pt>
                <c:pt idx="1066">
                  <c:v>9</c:v>
                </c:pt>
                <c:pt idx="1067">
                  <c:v>178</c:v>
                </c:pt>
                <c:pt idx="1068">
                  <c:v>0</c:v>
                </c:pt>
                <c:pt idx="1069">
                  <c:v>1</c:v>
                </c:pt>
                <c:pt idx="1070">
                  <c:v>126</c:v>
                </c:pt>
                <c:pt idx="1071">
                  <c:v>1</c:v>
                </c:pt>
                <c:pt idx="1072">
                  <c:v>2</c:v>
                </c:pt>
                <c:pt idx="1073">
                  <c:v>263</c:v>
                </c:pt>
                <c:pt idx="1074">
                  <c:v>8</c:v>
                </c:pt>
                <c:pt idx="1075">
                  <c:v>1</c:v>
                </c:pt>
                <c:pt idx="1076">
                  <c:v>4</c:v>
                </c:pt>
                <c:pt idx="1077">
                  <c:v>4</c:v>
                </c:pt>
                <c:pt idx="1078">
                  <c:v>31</c:v>
                </c:pt>
                <c:pt idx="1079">
                  <c:v>4</c:v>
                </c:pt>
                <c:pt idx="1080">
                  <c:v>7</c:v>
                </c:pt>
                <c:pt idx="1081">
                  <c:v>1</c:v>
                </c:pt>
                <c:pt idx="1082">
                  <c:v>4</c:v>
                </c:pt>
                <c:pt idx="1083">
                  <c:v>0</c:v>
                </c:pt>
                <c:pt idx="1084">
                  <c:v>4</c:v>
                </c:pt>
                <c:pt idx="1085">
                  <c:v>30</c:v>
                </c:pt>
                <c:pt idx="1086">
                  <c:v>1</c:v>
                </c:pt>
                <c:pt idx="1087">
                  <c:v>24</c:v>
                </c:pt>
                <c:pt idx="1088">
                  <c:v>21</c:v>
                </c:pt>
                <c:pt idx="1089">
                  <c:v>0</c:v>
                </c:pt>
                <c:pt idx="1090">
                  <c:v>0</c:v>
                </c:pt>
                <c:pt idx="1091">
                  <c:v>6</c:v>
                </c:pt>
                <c:pt idx="1092">
                  <c:v>2</c:v>
                </c:pt>
                <c:pt idx="1093">
                  <c:v>3</c:v>
                </c:pt>
                <c:pt idx="1094">
                  <c:v>27</c:v>
                </c:pt>
                <c:pt idx="1095">
                  <c:v>0</c:v>
                </c:pt>
                <c:pt idx="1096">
                  <c:v>0</c:v>
                </c:pt>
                <c:pt idx="1097">
                  <c:v>35</c:v>
                </c:pt>
                <c:pt idx="1098">
                  <c:v>0</c:v>
                </c:pt>
                <c:pt idx="1099">
                  <c:v>138</c:v>
                </c:pt>
                <c:pt idx="1100">
                  <c:v>6</c:v>
                </c:pt>
                <c:pt idx="1101">
                  <c:v>0</c:v>
                </c:pt>
                <c:pt idx="1102">
                  <c:v>144</c:v>
                </c:pt>
                <c:pt idx="1103">
                  <c:v>7</c:v>
                </c:pt>
                <c:pt idx="1104">
                  <c:v>0</c:v>
                </c:pt>
                <c:pt idx="1105">
                  <c:v>1</c:v>
                </c:pt>
                <c:pt idx="1106">
                  <c:v>45</c:v>
                </c:pt>
                <c:pt idx="1107">
                  <c:v>10</c:v>
                </c:pt>
                <c:pt idx="1108">
                  <c:v>2</c:v>
                </c:pt>
                <c:pt idx="1109">
                  <c:v>8</c:v>
                </c:pt>
                <c:pt idx="1110">
                  <c:v>89</c:v>
                </c:pt>
                <c:pt idx="1111">
                  <c:v>0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19</c:v>
                </c:pt>
                <c:pt idx="1116">
                  <c:v>3</c:v>
                </c:pt>
                <c:pt idx="1117">
                  <c:v>151</c:v>
                </c:pt>
                <c:pt idx="1118">
                  <c:v>0</c:v>
                </c:pt>
                <c:pt idx="1119">
                  <c:v>1</c:v>
                </c:pt>
                <c:pt idx="1120">
                  <c:v>80</c:v>
                </c:pt>
                <c:pt idx="1121">
                  <c:v>25</c:v>
                </c:pt>
                <c:pt idx="1122">
                  <c:v>0</c:v>
                </c:pt>
                <c:pt idx="1123">
                  <c:v>0</c:v>
                </c:pt>
                <c:pt idx="1124">
                  <c:v>10</c:v>
                </c:pt>
                <c:pt idx="1125">
                  <c:v>4</c:v>
                </c:pt>
                <c:pt idx="1126">
                  <c:v>0</c:v>
                </c:pt>
                <c:pt idx="1127">
                  <c:v>2</c:v>
                </c:pt>
                <c:pt idx="1128">
                  <c:v>51</c:v>
                </c:pt>
                <c:pt idx="1129">
                  <c:v>88</c:v>
                </c:pt>
                <c:pt idx="1130">
                  <c:v>13</c:v>
                </c:pt>
                <c:pt idx="1131">
                  <c:v>0</c:v>
                </c:pt>
                <c:pt idx="1132">
                  <c:v>0</c:v>
                </c:pt>
                <c:pt idx="1133">
                  <c:v>57</c:v>
                </c:pt>
                <c:pt idx="1134">
                  <c:v>161</c:v>
                </c:pt>
                <c:pt idx="1135">
                  <c:v>21</c:v>
                </c:pt>
                <c:pt idx="1136">
                  <c:v>53</c:v>
                </c:pt>
                <c:pt idx="1137">
                  <c:v>35</c:v>
                </c:pt>
                <c:pt idx="1138">
                  <c:v>19</c:v>
                </c:pt>
                <c:pt idx="1139">
                  <c:v>13</c:v>
                </c:pt>
                <c:pt idx="1140">
                  <c:v>1</c:v>
                </c:pt>
                <c:pt idx="1141">
                  <c:v>63</c:v>
                </c:pt>
                <c:pt idx="1142">
                  <c:v>6</c:v>
                </c:pt>
                <c:pt idx="1143">
                  <c:v>24</c:v>
                </c:pt>
                <c:pt idx="1144">
                  <c:v>1</c:v>
                </c:pt>
                <c:pt idx="1145">
                  <c:v>1</c:v>
                </c:pt>
                <c:pt idx="1146">
                  <c:v>7</c:v>
                </c:pt>
                <c:pt idx="1147">
                  <c:v>0</c:v>
                </c:pt>
                <c:pt idx="1148">
                  <c:v>113</c:v>
                </c:pt>
                <c:pt idx="1149">
                  <c:v>1</c:v>
                </c:pt>
                <c:pt idx="1150">
                  <c:v>15</c:v>
                </c:pt>
                <c:pt idx="1151">
                  <c:v>0</c:v>
                </c:pt>
                <c:pt idx="1152">
                  <c:v>8</c:v>
                </c:pt>
                <c:pt idx="1153">
                  <c:v>61</c:v>
                </c:pt>
                <c:pt idx="1154">
                  <c:v>42</c:v>
                </c:pt>
                <c:pt idx="1155">
                  <c:v>10</c:v>
                </c:pt>
                <c:pt idx="1156">
                  <c:v>1</c:v>
                </c:pt>
                <c:pt idx="1157">
                  <c:v>13</c:v>
                </c:pt>
                <c:pt idx="1158">
                  <c:v>3</c:v>
                </c:pt>
                <c:pt idx="1159">
                  <c:v>4</c:v>
                </c:pt>
                <c:pt idx="1160">
                  <c:v>46</c:v>
                </c:pt>
                <c:pt idx="1161">
                  <c:v>0</c:v>
                </c:pt>
                <c:pt idx="1162">
                  <c:v>6</c:v>
                </c:pt>
                <c:pt idx="1163">
                  <c:v>21</c:v>
                </c:pt>
                <c:pt idx="1164">
                  <c:v>0</c:v>
                </c:pt>
                <c:pt idx="1165">
                  <c:v>31</c:v>
                </c:pt>
                <c:pt idx="1166">
                  <c:v>9</c:v>
                </c:pt>
                <c:pt idx="1167">
                  <c:v>0</c:v>
                </c:pt>
                <c:pt idx="1168">
                  <c:v>42</c:v>
                </c:pt>
                <c:pt idx="1169">
                  <c:v>45</c:v>
                </c:pt>
                <c:pt idx="1170">
                  <c:v>1</c:v>
                </c:pt>
                <c:pt idx="1171">
                  <c:v>8</c:v>
                </c:pt>
                <c:pt idx="1172">
                  <c:v>0</c:v>
                </c:pt>
                <c:pt idx="1173">
                  <c:v>2</c:v>
                </c:pt>
                <c:pt idx="1174">
                  <c:v>144</c:v>
                </c:pt>
                <c:pt idx="1175">
                  <c:v>5</c:v>
                </c:pt>
                <c:pt idx="1176">
                  <c:v>146</c:v>
                </c:pt>
                <c:pt idx="1177">
                  <c:v>2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77</c:v>
                </c:pt>
                <c:pt idx="1182">
                  <c:v>7</c:v>
                </c:pt>
                <c:pt idx="1183">
                  <c:v>0</c:v>
                </c:pt>
                <c:pt idx="1184">
                  <c:v>0</c:v>
                </c:pt>
                <c:pt idx="1185">
                  <c:v>44</c:v>
                </c:pt>
                <c:pt idx="1186">
                  <c:v>28</c:v>
                </c:pt>
                <c:pt idx="1187">
                  <c:v>12</c:v>
                </c:pt>
                <c:pt idx="1188">
                  <c:v>0</c:v>
                </c:pt>
                <c:pt idx="1189">
                  <c:v>0</c:v>
                </c:pt>
                <c:pt idx="1190">
                  <c:v>2</c:v>
                </c:pt>
                <c:pt idx="1191">
                  <c:v>102</c:v>
                </c:pt>
                <c:pt idx="1192">
                  <c:v>50</c:v>
                </c:pt>
                <c:pt idx="1193">
                  <c:v>23</c:v>
                </c:pt>
                <c:pt idx="1194">
                  <c:v>2</c:v>
                </c:pt>
                <c:pt idx="1195">
                  <c:v>8</c:v>
                </c:pt>
                <c:pt idx="1196">
                  <c:v>0</c:v>
                </c:pt>
                <c:pt idx="1197">
                  <c:v>1</c:v>
                </c:pt>
                <c:pt idx="1198">
                  <c:v>92</c:v>
                </c:pt>
                <c:pt idx="1199">
                  <c:v>55</c:v>
                </c:pt>
                <c:pt idx="1200">
                  <c:v>26</c:v>
                </c:pt>
                <c:pt idx="1201">
                  <c:v>7</c:v>
                </c:pt>
                <c:pt idx="1202">
                  <c:v>5</c:v>
                </c:pt>
                <c:pt idx="1203">
                  <c:v>24</c:v>
                </c:pt>
                <c:pt idx="1204">
                  <c:v>6</c:v>
                </c:pt>
                <c:pt idx="1205">
                  <c:v>126</c:v>
                </c:pt>
                <c:pt idx="1206">
                  <c:v>1</c:v>
                </c:pt>
                <c:pt idx="1207">
                  <c:v>2</c:v>
                </c:pt>
                <c:pt idx="1208">
                  <c:v>7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7</c:v>
                </c:pt>
                <c:pt idx="1215">
                  <c:v>6</c:v>
                </c:pt>
                <c:pt idx="1216">
                  <c:v>8</c:v>
                </c:pt>
                <c:pt idx="1217">
                  <c:v>5</c:v>
                </c:pt>
                <c:pt idx="1218">
                  <c:v>133</c:v>
                </c:pt>
                <c:pt idx="1219">
                  <c:v>2</c:v>
                </c:pt>
                <c:pt idx="1220">
                  <c:v>0</c:v>
                </c:pt>
                <c:pt idx="1221">
                  <c:v>3</c:v>
                </c:pt>
                <c:pt idx="1222">
                  <c:v>0</c:v>
                </c:pt>
                <c:pt idx="1223">
                  <c:v>5</c:v>
                </c:pt>
                <c:pt idx="1224">
                  <c:v>0</c:v>
                </c:pt>
                <c:pt idx="1225">
                  <c:v>1</c:v>
                </c:pt>
                <c:pt idx="1226">
                  <c:v>6</c:v>
                </c:pt>
                <c:pt idx="1227">
                  <c:v>153</c:v>
                </c:pt>
                <c:pt idx="1228">
                  <c:v>2</c:v>
                </c:pt>
                <c:pt idx="1229">
                  <c:v>24</c:v>
                </c:pt>
                <c:pt idx="1230">
                  <c:v>35</c:v>
                </c:pt>
                <c:pt idx="1231">
                  <c:v>4</c:v>
                </c:pt>
                <c:pt idx="1232">
                  <c:v>45</c:v>
                </c:pt>
                <c:pt idx="1233">
                  <c:v>129</c:v>
                </c:pt>
                <c:pt idx="1234">
                  <c:v>69</c:v>
                </c:pt>
                <c:pt idx="1235">
                  <c:v>14</c:v>
                </c:pt>
                <c:pt idx="1236">
                  <c:v>145</c:v>
                </c:pt>
                <c:pt idx="1237">
                  <c:v>0</c:v>
                </c:pt>
                <c:pt idx="1238">
                  <c:v>40</c:v>
                </c:pt>
                <c:pt idx="1239">
                  <c:v>38</c:v>
                </c:pt>
                <c:pt idx="1240">
                  <c:v>76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0</c:v>
                </c:pt>
                <c:pt idx="1245">
                  <c:v>19</c:v>
                </c:pt>
                <c:pt idx="1246">
                  <c:v>6</c:v>
                </c:pt>
                <c:pt idx="1247">
                  <c:v>0</c:v>
                </c:pt>
                <c:pt idx="1248">
                  <c:v>2</c:v>
                </c:pt>
                <c:pt idx="1249">
                  <c:v>0</c:v>
                </c:pt>
                <c:pt idx="1250">
                  <c:v>35</c:v>
                </c:pt>
                <c:pt idx="1251">
                  <c:v>1</c:v>
                </c:pt>
                <c:pt idx="1252">
                  <c:v>108</c:v>
                </c:pt>
                <c:pt idx="1253">
                  <c:v>3</c:v>
                </c:pt>
                <c:pt idx="1254">
                  <c:v>5</c:v>
                </c:pt>
                <c:pt idx="1255">
                  <c:v>128</c:v>
                </c:pt>
                <c:pt idx="1256">
                  <c:v>0</c:v>
                </c:pt>
                <c:pt idx="1257">
                  <c:v>38</c:v>
                </c:pt>
                <c:pt idx="1258">
                  <c:v>1</c:v>
                </c:pt>
                <c:pt idx="1259">
                  <c:v>50</c:v>
                </c:pt>
                <c:pt idx="1260">
                  <c:v>49</c:v>
                </c:pt>
                <c:pt idx="1261">
                  <c:v>4</c:v>
                </c:pt>
                <c:pt idx="1262">
                  <c:v>1</c:v>
                </c:pt>
                <c:pt idx="1263">
                  <c:v>7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47</c:v>
                </c:pt>
                <c:pt idx="1269">
                  <c:v>2</c:v>
                </c:pt>
                <c:pt idx="1270">
                  <c:v>14</c:v>
                </c:pt>
                <c:pt idx="1271">
                  <c:v>58</c:v>
                </c:pt>
                <c:pt idx="1272">
                  <c:v>29</c:v>
                </c:pt>
                <c:pt idx="1273">
                  <c:v>0</c:v>
                </c:pt>
                <c:pt idx="1274">
                  <c:v>18</c:v>
                </c:pt>
                <c:pt idx="1275">
                  <c:v>14</c:v>
                </c:pt>
                <c:pt idx="1276">
                  <c:v>120</c:v>
                </c:pt>
                <c:pt idx="1277">
                  <c:v>48</c:v>
                </c:pt>
                <c:pt idx="1278">
                  <c:v>56</c:v>
                </c:pt>
                <c:pt idx="1279">
                  <c:v>7</c:v>
                </c:pt>
                <c:pt idx="1280">
                  <c:v>0</c:v>
                </c:pt>
                <c:pt idx="1281">
                  <c:v>48</c:v>
                </c:pt>
                <c:pt idx="1282">
                  <c:v>47</c:v>
                </c:pt>
                <c:pt idx="1283">
                  <c:v>7</c:v>
                </c:pt>
                <c:pt idx="1284">
                  <c:v>0</c:v>
                </c:pt>
                <c:pt idx="1285">
                  <c:v>4</c:v>
                </c:pt>
                <c:pt idx="1286">
                  <c:v>89</c:v>
                </c:pt>
                <c:pt idx="1287">
                  <c:v>0</c:v>
                </c:pt>
                <c:pt idx="1288">
                  <c:v>18</c:v>
                </c:pt>
                <c:pt idx="1289">
                  <c:v>161</c:v>
                </c:pt>
                <c:pt idx="1290">
                  <c:v>8</c:v>
                </c:pt>
                <c:pt idx="1291">
                  <c:v>37</c:v>
                </c:pt>
                <c:pt idx="1292">
                  <c:v>89</c:v>
                </c:pt>
                <c:pt idx="1293">
                  <c:v>44</c:v>
                </c:pt>
                <c:pt idx="1294">
                  <c:v>32</c:v>
                </c:pt>
                <c:pt idx="1295">
                  <c:v>7</c:v>
                </c:pt>
                <c:pt idx="1296">
                  <c:v>2</c:v>
                </c:pt>
                <c:pt idx="1297">
                  <c:v>73</c:v>
                </c:pt>
                <c:pt idx="1298">
                  <c:v>9</c:v>
                </c:pt>
                <c:pt idx="1299">
                  <c:v>48</c:v>
                </c:pt>
                <c:pt idx="1300">
                  <c:v>2</c:v>
                </c:pt>
                <c:pt idx="1301">
                  <c:v>3</c:v>
                </c:pt>
                <c:pt idx="1302">
                  <c:v>57</c:v>
                </c:pt>
                <c:pt idx="1303">
                  <c:v>1</c:v>
                </c:pt>
                <c:pt idx="1304">
                  <c:v>2</c:v>
                </c:pt>
                <c:pt idx="1305">
                  <c:v>8</c:v>
                </c:pt>
                <c:pt idx="1306">
                  <c:v>2</c:v>
                </c:pt>
                <c:pt idx="1307">
                  <c:v>0</c:v>
                </c:pt>
                <c:pt idx="1308">
                  <c:v>1</c:v>
                </c:pt>
                <c:pt idx="1309">
                  <c:v>12</c:v>
                </c:pt>
                <c:pt idx="1310">
                  <c:v>0</c:v>
                </c:pt>
                <c:pt idx="1311">
                  <c:v>0</c:v>
                </c:pt>
                <c:pt idx="1312">
                  <c:v>7</c:v>
                </c:pt>
                <c:pt idx="1313">
                  <c:v>67</c:v>
                </c:pt>
                <c:pt idx="1314">
                  <c:v>12</c:v>
                </c:pt>
                <c:pt idx="1315">
                  <c:v>92</c:v>
                </c:pt>
                <c:pt idx="1316">
                  <c:v>138</c:v>
                </c:pt>
                <c:pt idx="1317">
                  <c:v>33</c:v>
                </c:pt>
                <c:pt idx="1318">
                  <c:v>2</c:v>
                </c:pt>
                <c:pt idx="1319">
                  <c:v>54</c:v>
                </c:pt>
                <c:pt idx="1320">
                  <c:v>0</c:v>
                </c:pt>
                <c:pt idx="1321">
                  <c:v>3</c:v>
                </c:pt>
                <c:pt idx="1322">
                  <c:v>28</c:v>
                </c:pt>
                <c:pt idx="1323">
                  <c:v>40</c:v>
                </c:pt>
                <c:pt idx="1324">
                  <c:v>24</c:v>
                </c:pt>
                <c:pt idx="1325">
                  <c:v>8</c:v>
                </c:pt>
                <c:pt idx="1326">
                  <c:v>8</c:v>
                </c:pt>
                <c:pt idx="1327">
                  <c:v>1</c:v>
                </c:pt>
                <c:pt idx="1328">
                  <c:v>2</c:v>
                </c:pt>
                <c:pt idx="1329">
                  <c:v>0</c:v>
                </c:pt>
                <c:pt idx="1330">
                  <c:v>6</c:v>
                </c:pt>
                <c:pt idx="1331">
                  <c:v>6</c:v>
                </c:pt>
                <c:pt idx="1332">
                  <c:v>0</c:v>
                </c:pt>
                <c:pt idx="1333">
                  <c:v>8</c:v>
                </c:pt>
                <c:pt idx="1334">
                  <c:v>4</c:v>
                </c:pt>
                <c:pt idx="1335">
                  <c:v>6</c:v>
                </c:pt>
                <c:pt idx="1336">
                  <c:v>102</c:v>
                </c:pt>
                <c:pt idx="1337">
                  <c:v>1</c:v>
                </c:pt>
                <c:pt idx="1338">
                  <c:v>5</c:v>
                </c:pt>
                <c:pt idx="1339">
                  <c:v>76</c:v>
                </c:pt>
                <c:pt idx="1340">
                  <c:v>28</c:v>
                </c:pt>
                <c:pt idx="1341">
                  <c:v>16</c:v>
                </c:pt>
                <c:pt idx="1342">
                  <c:v>38</c:v>
                </c:pt>
                <c:pt idx="1343">
                  <c:v>5</c:v>
                </c:pt>
                <c:pt idx="1344">
                  <c:v>32</c:v>
                </c:pt>
                <c:pt idx="1345">
                  <c:v>35</c:v>
                </c:pt>
                <c:pt idx="1346">
                  <c:v>0</c:v>
                </c:pt>
                <c:pt idx="1347">
                  <c:v>0</c:v>
                </c:pt>
                <c:pt idx="1348">
                  <c:v>23</c:v>
                </c:pt>
                <c:pt idx="1349">
                  <c:v>14</c:v>
                </c:pt>
                <c:pt idx="1350">
                  <c:v>66</c:v>
                </c:pt>
                <c:pt idx="1351">
                  <c:v>0</c:v>
                </c:pt>
                <c:pt idx="1352">
                  <c:v>0</c:v>
                </c:pt>
                <c:pt idx="1353">
                  <c:v>76</c:v>
                </c:pt>
                <c:pt idx="1354">
                  <c:v>9</c:v>
                </c:pt>
                <c:pt idx="1355">
                  <c:v>0</c:v>
                </c:pt>
                <c:pt idx="1356">
                  <c:v>54</c:v>
                </c:pt>
                <c:pt idx="1357">
                  <c:v>11</c:v>
                </c:pt>
                <c:pt idx="1358">
                  <c:v>10</c:v>
                </c:pt>
                <c:pt idx="1359">
                  <c:v>80</c:v>
                </c:pt>
                <c:pt idx="1360">
                  <c:v>0</c:v>
                </c:pt>
                <c:pt idx="1361">
                  <c:v>17</c:v>
                </c:pt>
                <c:pt idx="1362">
                  <c:v>2</c:v>
                </c:pt>
                <c:pt idx="1363">
                  <c:v>0</c:v>
                </c:pt>
                <c:pt idx="1364">
                  <c:v>7</c:v>
                </c:pt>
                <c:pt idx="1365">
                  <c:v>2</c:v>
                </c:pt>
                <c:pt idx="1366">
                  <c:v>38</c:v>
                </c:pt>
                <c:pt idx="1367">
                  <c:v>5</c:v>
                </c:pt>
                <c:pt idx="1368">
                  <c:v>6</c:v>
                </c:pt>
                <c:pt idx="1369">
                  <c:v>3</c:v>
                </c:pt>
                <c:pt idx="1370">
                  <c:v>38</c:v>
                </c:pt>
                <c:pt idx="1371">
                  <c:v>14</c:v>
                </c:pt>
                <c:pt idx="1372">
                  <c:v>3</c:v>
                </c:pt>
                <c:pt idx="1373">
                  <c:v>118</c:v>
                </c:pt>
                <c:pt idx="1374">
                  <c:v>0</c:v>
                </c:pt>
                <c:pt idx="1375">
                  <c:v>1</c:v>
                </c:pt>
                <c:pt idx="1376">
                  <c:v>47</c:v>
                </c:pt>
                <c:pt idx="1377">
                  <c:v>1</c:v>
                </c:pt>
                <c:pt idx="1378">
                  <c:v>5</c:v>
                </c:pt>
                <c:pt idx="1379">
                  <c:v>15</c:v>
                </c:pt>
                <c:pt idx="1380">
                  <c:v>70</c:v>
                </c:pt>
                <c:pt idx="1381">
                  <c:v>101</c:v>
                </c:pt>
                <c:pt idx="1382">
                  <c:v>10</c:v>
                </c:pt>
                <c:pt idx="1383">
                  <c:v>0</c:v>
                </c:pt>
                <c:pt idx="1384">
                  <c:v>13</c:v>
                </c:pt>
                <c:pt idx="1385">
                  <c:v>5</c:v>
                </c:pt>
                <c:pt idx="1386">
                  <c:v>9</c:v>
                </c:pt>
                <c:pt idx="1387">
                  <c:v>1</c:v>
                </c:pt>
                <c:pt idx="1388">
                  <c:v>2</c:v>
                </c:pt>
                <c:pt idx="1389">
                  <c:v>3</c:v>
                </c:pt>
                <c:pt idx="1390">
                  <c:v>13</c:v>
                </c:pt>
                <c:pt idx="1391">
                  <c:v>7</c:v>
                </c:pt>
                <c:pt idx="1392">
                  <c:v>13</c:v>
                </c:pt>
                <c:pt idx="1393">
                  <c:v>40</c:v>
                </c:pt>
                <c:pt idx="1394">
                  <c:v>1</c:v>
                </c:pt>
                <c:pt idx="1395">
                  <c:v>43</c:v>
                </c:pt>
                <c:pt idx="1396">
                  <c:v>0</c:v>
                </c:pt>
                <c:pt idx="1397">
                  <c:v>26</c:v>
                </c:pt>
                <c:pt idx="1398">
                  <c:v>72</c:v>
                </c:pt>
                <c:pt idx="1399">
                  <c:v>22</c:v>
                </c:pt>
                <c:pt idx="1400">
                  <c:v>0</c:v>
                </c:pt>
                <c:pt idx="1401">
                  <c:v>9</c:v>
                </c:pt>
                <c:pt idx="1402">
                  <c:v>0</c:v>
                </c:pt>
                <c:pt idx="1403">
                  <c:v>60</c:v>
                </c:pt>
                <c:pt idx="1404">
                  <c:v>0</c:v>
                </c:pt>
                <c:pt idx="1405">
                  <c:v>0</c:v>
                </c:pt>
                <c:pt idx="1406">
                  <c:v>1</c:v>
                </c:pt>
                <c:pt idx="1407">
                  <c:v>15</c:v>
                </c:pt>
                <c:pt idx="1408">
                  <c:v>54</c:v>
                </c:pt>
                <c:pt idx="1409">
                  <c:v>1</c:v>
                </c:pt>
                <c:pt idx="1410">
                  <c:v>0</c:v>
                </c:pt>
                <c:pt idx="1411">
                  <c:v>3</c:v>
                </c:pt>
                <c:pt idx="1412">
                  <c:v>45</c:v>
                </c:pt>
                <c:pt idx="1413">
                  <c:v>8</c:v>
                </c:pt>
                <c:pt idx="1414">
                  <c:v>56</c:v>
                </c:pt>
                <c:pt idx="1415">
                  <c:v>37</c:v>
                </c:pt>
                <c:pt idx="1416">
                  <c:v>76</c:v>
                </c:pt>
                <c:pt idx="1417">
                  <c:v>1</c:v>
                </c:pt>
                <c:pt idx="1418">
                  <c:v>107</c:v>
                </c:pt>
                <c:pt idx="1419">
                  <c:v>6</c:v>
                </c:pt>
                <c:pt idx="1420">
                  <c:v>16</c:v>
                </c:pt>
                <c:pt idx="1421">
                  <c:v>8</c:v>
                </c:pt>
                <c:pt idx="1422">
                  <c:v>45</c:v>
                </c:pt>
                <c:pt idx="1423">
                  <c:v>1</c:v>
                </c:pt>
                <c:pt idx="1424">
                  <c:v>7</c:v>
                </c:pt>
                <c:pt idx="1425">
                  <c:v>4</c:v>
                </c:pt>
                <c:pt idx="1426">
                  <c:v>152</c:v>
                </c:pt>
                <c:pt idx="1427">
                  <c:v>9</c:v>
                </c:pt>
                <c:pt idx="1428">
                  <c:v>26</c:v>
                </c:pt>
                <c:pt idx="1429">
                  <c:v>80</c:v>
                </c:pt>
                <c:pt idx="1430">
                  <c:v>5</c:v>
                </c:pt>
                <c:pt idx="1431">
                  <c:v>29</c:v>
                </c:pt>
                <c:pt idx="1432">
                  <c:v>6</c:v>
                </c:pt>
                <c:pt idx="1433">
                  <c:v>0</c:v>
                </c:pt>
                <c:pt idx="1434">
                  <c:v>21</c:v>
                </c:pt>
                <c:pt idx="1435">
                  <c:v>28</c:v>
                </c:pt>
                <c:pt idx="1436">
                  <c:v>0</c:v>
                </c:pt>
                <c:pt idx="1437">
                  <c:v>84</c:v>
                </c:pt>
                <c:pt idx="1438">
                  <c:v>136</c:v>
                </c:pt>
                <c:pt idx="1439">
                  <c:v>11</c:v>
                </c:pt>
                <c:pt idx="1440">
                  <c:v>2</c:v>
                </c:pt>
                <c:pt idx="1441">
                  <c:v>98</c:v>
                </c:pt>
                <c:pt idx="1442">
                  <c:v>0</c:v>
                </c:pt>
                <c:pt idx="1443">
                  <c:v>0</c:v>
                </c:pt>
                <c:pt idx="1444">
                  <c:v>2</c:v>
                </c:pt>
                <c:pt idx="1445">
                  <c:v>26</c:v>
                </c:pt>
                <c:pt idx="1446">
                  <c:v>54</c:v>
                </c:pt>
                <c:pt idx="1447">
                  <c:v>0</c:v>
                </c:pt>
                <c:pt idx="1448">
                  <c:v>1</c:v>
                </c:pt>
                <c:pt idx="1449">
                  <c:v>26</c:v>
                </c:pt>
                <c:pt idx="1450">
                  <c:v>3</c:v>
                </c:pt>
                <c:pt idx="1451">
                  <c:v>162</c:v>
                </c:pt>
                <c:pt idx="1452">
                  <c:v>0</c:v>
                </c:pt>
                <c:pt idx="1453">
                  <c:v>86</c:v>
                </c:pt>
                <c:pt idx="1454">
                  <c:v>0</c:v>
                </c:pt>
                <c:pt idx="1455">
                  <c:v>0</c:v>
                </c:pt>
                <c:pt idx="1456">
                  <c:v>66</c:v>
                </c:pt>
                <c:pt idx="1457">
                  <c:v>78</c:v>
                </c:pt>
                <c:pt idx="1458">
                  <c:v>0</c:v>
                </c:pt>
                <c:pt idx="1459">
                  <c:v>0</c:v>
                </c:pt>
                <c:pt idx="1460">
                  <c:v>45</c:v>
                </c:pt>
                <c:pt idx="1461">
                  <c:v>72</c:v>
                </c:pt>
                <c:pt idx="1462">
                  <c:v>1</c:v>
                </c:pt>
                <c:pt idx="1463">
                  <c:v>0</c:v>
                </c:pt>
                <c:pt idx="1464">
                  <c:v>0</c:v>
                </c:pt>
                <c:pt idx="1465">
                  <c:v>48</c:v>
                </c:pt>
                <c:pt idx="1466">
                  <c:v>8</c:v>
                </c:pt>
                <c:pt idx="1467">
                  <c:v>10</c:v>
                </c:pt>
                <c:pt idx="1468">
                  <c:v>0</c:v>
                </c:pt>
                <c:pt idx="1469">
                  <c:v>23</c:v>
                </c:pt>
                <c:pt idx="1470">
                  <c:v>8</c:v>
                </c:pt>
                <c:pt idx="1471">
                  <c:v>3</c:v>
                </c:pt>
                <c:pt idx="1472">
                  <c:v>0</c:v>
                </c:pt>
                <c:pt idx="1473">
                  <c:v>12</c:v>
                </c:pt>
                <c:pt idx="1474">
                  <c:v>163</c:v>
                </c:pt>
                <c:pt idx="1475">
                  <c:v>4</c:v>
                </c:pt>
                <c:pt idx="1476">
                  <c:v>9</c:v>
                </c:pt>
                <c:pt idx="1477">
                  <c:v>2</c:v>
                </c:pt>
                <c:pt idx="1478">
                  <c:v>0</c:v>
                </c:pt>
                <c:pt idx="1479">
                  <c:v>5</c:v>
                </c:pt>
                <c:pt idx="1480">
                  <c:v>0</c:v>
                </c:pt>
                <c:pt idx="1481">
                  <c:v>7</c:v>
                </c:pt>
                <c:pt idx="1482">
                  <c:v>4</c:v>
                </c:pt>
                <c:pt idx="1483">
                  <c:v>7</c:v>
                </c:pt>
                <c:pt idx="1484">
                  <c:v>102</c:v>
                </c:pt>
                <c:pt idx="1485">
                  <c:v>33</c:v>
                </c:pt>
                <c:pt idx="1486">
                  <c:v>1</c:v>
                </c:pt>
                <c:pt idx="1487">
                  <c:v>7</c:v>
                </c:pt>
                <c:pt idx="1488">
                  <c:v>1</c:v>
                </c:pt>
                <c:pt idx="1489">
                  <c:v>151</c:v>
                </c:pt>
                <c:pt idx="1490">
                  <c:v>32</c:v>
                </c:pt>
                <c:pt idx="1491">
                  <c:v>16</c:v>
                </c:pt>
                <c:pt idx="1492">
                  <c:v>3</c:v>
                </c:pt>
                <c:pt idx="1493">
                  <c:v>13</c:v>
                </c:pt>
                <c:pt idx="1494">
                  <c:v>0</c:v>
                </c:pt>
                <c:pt idx="1495">
                  <c:v>22</c:v>
                </c:pt>
                <c:pt idx="1496">
                  <c:v>11</c:v>
                </c:pt>
                <c:pt idx="1497">
                  <c:v>5</c:v>
                </c:pt>
                <c:pt idx="1498">
                  <c:v>97</c:v>
                </c:pt>
                <c:pt idx="1499">
                  <c:v>26</c:v>
                </c:pt>
                <c:pt idx="1500">
                  <c:v>3</c:v>
                </c:pt>
                <c:pt idx="1501">
                  <c:v>0</c:v>
                </c:pt>
                <c:pt idx="1502">
                  <c:v>35</c:v>
                </c:pt>
                <c:pt idx="1503">
                  <c:v>0</c:v>
                </c:pt>
                <c:pt idx="1504">
                  <c:v>0</c:v>
                </c:pt>
                <c:pt idx="1505">
                  <c:v>7</c:v>
                </c:pt>
                <c:pt idx="1506">
                  <c:v>0</c:v>
                </c:pt>
                <c:pt idx="1507">
                  <c:v>3</c:v>
                </c:pt>
                <c:pt idx="1508">
                  <c:v>2</c:v>
                </c:pt>
                <c:pt idx="1509">
                  <c:v>78</c:v>
                </c:pt>
                <c:pt idx="1510">
                  <c:v>9</c:v>
                </c:pt>
                <c:pt idx="1511">
                  <c:v>192</c:v>
                </c:pt>
                <c:pt idx="1512">
                  <c:v>51</c:v>
                </c:pt>
                <c:pt idx="1513">
                  <c:v>5</c:v>
                </c:pt>
                <c:pt idx="1514">
                  <c:v>1</c:v>
                </c:pt>
                <c:pt idx="1515">
                  <c:v>0</c:v>
                </c:pt>
                <c:pt idx="1516">
                  <c:v>0</c:v>
                </c:pt>
                <c:pt idx="1517">
                  <c:v>42</c:v>
                </c:pt>
                <c:pt idx="1518">
                  <c:v>115</c:v>
                </c:pt>
                <c:pt idx="1519">
                  <c:v>56</c:v>
                </c:pt>
                <c:pt idx="1520">
                  <c:v>3</c:v>
                </c:pt>
                <c:pt idx="1521">
                  <c:v>157</c:v>
                </c:pt>
                <c:pt idx="1522">
                  <c:v>12</c:v>
                </c:pt>
                <c:pt idx="1523">
                  <c:v>2</c:v>
                </c:pt>
                <c:pt idx="1524">
                  <c:v>38</c:v>
                </c:pt>
                <c:pt idx="1525">
                  <c:v>2</c:v>
                </c:pt>
                <c:pt idx="1526">
                  <c:v>0</c:v>
                </c:pt>
                <c:pt idx="1527">
                  <c:v>43</c:v>
                </c:pt>
                <c:pt idx="1528">
                  <c:v>105</c:v>
                </c:pt>
                <c:pt idx="1529">
                  <c:v>0</c:v>
                </c:pt>
                <c:pt idx="1530">
                  <c:v>10</c:v>
                </c:pt>
                <c:pt idx="1531">
                  <c:v>5</c:v>
                </c:pt>
                <c:pt idx="1532">
                  <c:v>31</c:v>
                </c:pt>
                <c:pt idx="1533">
                  <c:v>15</c:v>
                </c:pt>
                <c:pt idx="1534">
                  <c:v>2</c:v>
                </c:pt>
                <c:pt idx="1535">
                  <c:v>0</c:v>
                </c:pt>
                <c:pt idx="1536">
                  <c:v>1</c:v>
                </c:pt>
                <c:pt idx="1537">
                  <c:v>23</c:v>
                </c:pt>
                <c:pt idx="1538">
                  <c:v>1</c:v>
                </c:pt>
                <c:pt idx="1539">
                  <c:v>4</c:v>
                </c:pt>
                <c:pt idx="1540">
                  <c:v>9</c:v>
                </c:pt>
                <c:pt idx="1541">
                  <c:v>1</c:v>
                </c:pt>
                <c:pt idx="1542">
                  <c:v>23</c:v>
                </c:pt>
                <c:pt idx="1543">
                  <c:v>8</c:v>
                </c:pt>
                <c:pt idx="1544">
                  <c:v>8</c:v>
                </c:pt>
                <c:pt idx="1545">
                  <c:v>8</c:v>
                </c:pt>
                <c:pt idx="1546">
                  <c:v>163</c:v>
                </c:pt>
                <c:pt idx="1547">
                  <c:v>3</c:v>
                </c:pt>
                <c:pt idx="1548">
                  <c:v>2</c:v>
                </c:pt>
                <c:pt idx="1549">
                  <c:v>16</c:v>
                </c:pt>
                <c:pt idx="1550">
                  <c:v>35</c:v>
                </c:pt>
                <c:pt idx="1551">
                  <c:v>2</c:v>
                </c:pt>
                <c:pt idx="1552">
                  <c:v>1</c:v>
                </c:pt>
                <c:pt idx="1553">
                  <c:v>7</c:v>
                </c:pt>
                <c:pt idx="1554">
                  <c:v>8</c:v>
                </c:pt>
                <c:pt idx="1555">
                  <c:v>5</c:v>
                </c:pt>
                <c:pt idx="1556">
                  <c:v>11</c:v>
                </c:pt>
                <c:pt idx="1557">
                  <c:v>151</c:v>
                </c:pt>
                <c:pt idx="1558">
                  <c:v>70</c:v>
                </c:pt>
                <c:pt idx="1559">
                  <c:v>0</c:v>
                </c:pt>
                <c:pt idx="1560">
                  <c:v>80</c:v>
                </c:pt>
                <c:pt idx="1561">
                  <c:v>71</c:v>
                </c:pt>
                <c:pt idx="1562">
                  <c:v>97</c:v>
                </c:pt>
                <c:pt idx="1563">
                  <c:v>61</c:v>
                </c:pt>
                <c:pt idx="1564">
                  <c:v>2</c:v>
                </c:pt>
                <c:pt idx="1565">
                  <c:v>0</c:v>
                </c:pt>
                <c:pt idx="1566">
                  <c:v>8</c:v>
                </c:pt>
                <c:pt idx="1567">
                  <c:v>5</c:v>
                </c:pt>
                <c:pt idx="1568">
                  <c:v>21</c:v>
                </c:pt>
                <c:pt idx="1569">
                  <c:v>0</c:v>
                </c:pt>
                <c:pt idx="1570">
                  <c:v>66</c:v>
                </c:pt>
                <c:pt idx="1571">
                  <c:v>1</c:v>
                </c:pt>
                <c:pt idx="1572">
                  <c:v>30</c:v>
                </c:pt>
                <c:pt idx="1573">
                  <c:v>20</c:v>
                </c:pt>
                <c:pt idx="1574">
                  <c:v>59</c:v>
                </c:pt>
                <c:pt idx="1575">
                  <c:v>10</c:v>
                </c:pt>
                <c:pt idx="1576">
                  <c:v>108</c:v>
                </c:pt>
                <c:pt idx="1577">
                  <c:v>22</c:v>
                </c:pt>
                <c:pt idx="1578">
                  <c:v>4</c:v>
                </c:pt>
                <c:pt idx="1579">
                  <c:v>88</c:v>
                </c:pt>
                <c:pt idx="1580">
                  <c:v>2</c:v>
                </c:pt>
                <c:pt idx="1581">
                  <c:v>0</c:v>
                </c:pt>
                <c:pt idx="1582">
                  <c:v>142</c:v>
                </c:pt>
                <c:pt idx="1583">
                  <c:v>191</c:v>
                </c:pt>
                <c:pt idx="1584">
                  <c:v>0</c:v>
                </c:pt>
                <c:pt idx="1585">
                  <c:v>21</c:v>
                </c:pt>
                <c:pt idx="1586">
                  <c:v>14</c:v>
                </c:pt>
                <c:pt idx="1587">
                  <c:v>50</c:v>
                </c:pt>
                <c:pt idx="1588">
                  <c:v>17</c:v>
                </c:pt>
                <c:pt idx="1589">
                  <c:v>12</c:v>
                </c:pt>
                <c:pt idx="1590">
                  <c:v>33</c:v>
                </c:pt>
                <c:pt idx="1591">
                  <c:v>1</c:v>
                </c:pt>
                <c:pt idx="1592">
                  <c:v>20</c:v>
                </c:pt>
                <c:pt idx="1593">
                  <c:v>21</c:v>
                </c:pt>
                <c:pt idx="1594">
                  <c:v>0</c:v>
                </c:pt>
                <c:pt idx="1595">
                  <c:v>18</c:v>
                </c:pt>
                <c:pt idx="1596">
                  <c:v>3</c:v>
                </c:pt>
                <c:pt idx="1597">
                  <c:v>4</c:v>
                </c:pt>
                <c:pt idx="1598">
                  <c:v>3</c:v>
                </c:pt>
                <c:pt idx="1599">
                  <c:v>1</c:v>
                </c:pt>
                <c:pt idx="1600">
                  <c:v>13</c:v>
                </c:pt>
                <c:pt idx="1601">
                  <c:v>25</c:v>
                </c:pt>
                <c:pt idx="1602">
                  <c:v>20</c:v>
                </c:pt>
                <c:pt idx="1603">
                  <c:v>22</c:v>
                </c:pt>
                <c:pt idx="1604">
                  <c:v>75</c:v>
                </c:pt>
                <c:pt idx="1605">
                  <c:v>13</c:v>
                </c:pt>
                <c:pt idx="1606">
                  <c:v>2</c:v>
                </c:pt>
                <c:pt idx="1607">
                  <c:v>0</c:v>
                </c:pt>
                <c:pt idx="1608">
                  <c:v>34</c:v>
                </c:pt>
                <c:pt idx="1609">
                  <c:v>1</c:v>
                </c:pt>
                <c:pt idx="1610">
                  <c:v>0</c:v>
                </c:pt>
                <c:pt idx="1611">
                  <c:v>5</c:v>
                </c:pt>
                <c:pt idx="1612">
                  <c:v>89</c:v>
                </c:pt>
                <c:pt idx="1613">
                  <c:v>16</c:v>
                </c:pt>
                <c:pt idx="1614">
                  <c:v>2</c:v>
                </c:pt>
                <c:pt idx="1615">
                  <c:v>112</c:v>
                </c:pt>
                <c:pt idx="1616">
                  <c:v>12</c:v>
                </c:pt>
                <c:pt idx="1617">
                  <c:v>2</c:v>
                </c:pt>
                <c:pt idx="1618">
                  <c:v>4</c:v>
                </c:pt>
                <c:pt idx="1619">
                  <c:v>6</c:v>
                </c:pt>
                <c:pt idx="1620">
                  <c:v>0</c:v>
                </c:pt>
                <c:pt idx="1621">
                  <c:v>97</c:v>
                </c:pt>
                <c:pt idx="1622">
                  <c:v>62</c:v>
                </c:pt>
                <c:pt idx="1623">
                  <c:v>0</c:v>
                </c:pt>
                <c:pt idx="1624">
                  <c:v>6</c:v>
                </c:pt>
                <c:pt idx="1625">
                  <c:v>0</c:v>
                </c:pt>
                <c:pt idx="1626">
                  <c:v>2</c:v>
                </c:pt>
                <c:pt idx="1627">
                  <c:v>2</c:v>
                </c:pt>
                <c:pt idx="1628">
                  <c:v>0</c:v>
                </c:pt>
                <c:pt idx="1629">
                  <c:v>0</c:v>
                </c:pt>
                <c:pt idx="1630">
                  <c:v>114</c:v>
                </c:pt>
                <c:pt idx="1631">
                  <c:v>62</c:v>
                </c:pt>
                <c:pt idx="1632">
                  <c:v>0</c:v>
                </c:pt>
                <c:pt idx="1633">
                  <c:v>2</c:v>
                </c:pt>
                <c:pt idx="1634">
                  <c:v>55</c:v>
                </c:pt>
                <c:pt idx="1635">
                  <c:v>10</c:v>
                </c:pt>
                <c:pt idx="1636">
                  <c:v>5</c:v>
                </c:pt>
                <c:pt idx="1637">
                  <c:v>24</c:v>
                </c:pt>
                <c:pt idx="1638">
                  <c:v>4</c:v>
                </c:pt>
                <c:pt idx="1639">
                  <c:v>160</c:v>
                </c:pt>
                <c:pt idx="1640">
                  <c:v>0</c:v>
                </c:pt>
                <c:pt idx="1641">
                  <c:v>7</c:v>
                </c:pt>
                <c:pt idx="1642">
                  <c:v>13</c:v>
                </c:pt>
                <c:pt idx="1643">
                  <c:v>36</c:v>
                </c:pt>
                <c:pt idx="1644">
                  <c:v>7</c:v>
                </c:pt>
                <c:pt idx="1645">
                  <c:v>4</c:v>
                </c:pt>
                <c:pt idx="1646">
                  <c:v>5</c:v>
                </c:pt>
                <c:pt idx="1647">
                  <c:v>1</c:v>
                </c:pt>
                <c:pt idx="1648">
                  <c:v>30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99</c:v>
                </c:pt>
                <c:pt idx="1653">
                  <c:v>1</c:v>
                </c:pt>
                <c:pt idx="1654">
                  <c:v>0</c:v>
                </c:pt>
                <c:pt idx="1655">
                  <c:v>112</c:v>
                </c:pt>
                <c:pt idx="1656">
                  <c:v>14</c:v>
                </c:pt>
                <c:pt idx="1657">
                  <c:v>185</c:v>
                </c:pt>
                <c:pt idx="1658">
                  <c:v>0</c:v>
                </c:pt>
                <c:pt idx="1659">
                  <c:v>134</c:v>
                </c:pt>
                <c:pt idx="1660">
                  <c:v>4</c:v>
                </c:pt>
                <c:pt idx="1661">
                  <c:v>1</c:v>
                </c:pt>
                <c:pt idx="1662">
                  <c:v>11</c:v>
                </c:pt>
                <c:pt idx="1663">
                  <c:v>9</c:v>
                </c:pt>
                <c:pt idx="1664">
                  <c:v>19</c:v>
                </c:pt>
                <c:pt idx="1665">
                  <c:v>3</c:v>
                </c:pt>
                <c:pt idx="1666">
                  <c:v>194</c:v>
                </c:pt>
                <c:pt idx="1667">
                  <c:v>2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163</c:v>
                </c:pt>
                <c:pt idx="1672">
                  <c:v>0</c:v>
                </c:pt>
                <c:pt idx="1673">
                  <c:v>35</c:v>
                </c:pt>
                <c:pt idx="1674">
                  <c:v>25</c:v>
                </c:pt>
                <c:pt idx="1675">
                  <c:v>0</c:v>
                </c:pt>
                <c:pt idx="1676">
                  <c:v>5</c:v>
                </c:pt>
                <c:pt idx="1677">
                  <c:v>6</c:v>
                </c:pt>
                <c:pt idx="1678">
                  <c:v>8</c:v>
                </c:pt>
                <c:pt idx="1679">
                  <c:v>0</c:v>
                </c:pt>
                <c:pt idx="1680">
                  <c:v>1</c:v>
                </c:pt>
                <c:pt idx="1681">
                  <c:v>19</c:v>
                </c:pt>
                <c:pt idx="1682">
                  <c:v>44</c:v>
                </c:pt>
                <c:pt idx="1683">
                  <c:v>4</c:v>
                </c:pt>
                <c:pt idx="1684">
                  <c:v>15</c:v>
                </c:pt>
                <c:pt idx="1685">
                  <c:v>0</c:v>
                </c:pt>
                <c:pt idx="1686">
                  <c:v>0</c:v>
                </c:pt>
                <c:pt idx="1687">
                  <c:v>2</c:v>
                </c:pt>
                <c:pt idx="1688">
                  <c:v>5</c:v>
                </c:pt>
                <c:pt idx="1689">
                  <c:v>3</c:v>
                </c:pt>
                <c:pt idx="1690">
                  <c:v>58</c:v>
                </c:pt>
                <c:pt idx="1691">
                  <c:v>133</c:v>
                </c:pt>
                <c:pt idx="1692">
                  <c:v>1</c:v>
                </c:pt>
                <c:pt idx="1693">
                  <c:v>2</c:v>
                </c:pt>
                <c:pt idx="1694">
                  <c:v>7</c:v>
                </c:pt>
                <c:pt idx="1695">
                  <c:v>15</c:v>
                </c:pt>
                <c:pt idx="1696">
                  <c:v>48</c:v>
                </c:pt>
                <c:pt idx="1697">
                  <c:v>94</c:v>
                </c:pt>
                <c:pt idx="1698">
                  <c:v>7</c:v>
                </c:pt>
                <c:pt idx="1699">
                  <c:v>69</c:v>
                </c:pt>
                <c:pt idx="1700">
                  <c:v>0</c:v>
                </c:pt>
                <c:pt idx="1701">
                  <c:v>2</c:v>
                </c:pt>
                <c:pt idx="1702">
                  <c:v>5</c:v>
                </c:pt>
                <c:pt idx="1703">
                  <c:v>6</c:v>
                </c:pt>
                <c:pt idx="1704">
                  <c:v>0</c:v>
                </c:pt>
                <c:pt idx="1705">
                  <c:v>0</c:v>
                </c:pt>
                <c:pt idx="1706">
                  <c:v>53</c:v>
                </c:pt>
                <c:pt idx="1707">
                  <c:v>5</c:v>
                </c:pt>
                <c:pt idx="1708">
                  <c:v>1</c:v>
                </c:pt>
                <c:pt idx="1709">
                  <c:v>0</c:v>
                </c:pt>
                <c:pt idx="1710">
                  <c:v>178</c:v>
                </c:pt>
                <c:pt idx="1711">
                  <c:v>105</c:v>
                </c:pt>
                <c:pt idx="1712">
                  <c:v>0</c:v>
                </c:pt>
                <c:pt idx="1713">
                  <c:v>67</c:v>
                </c:pt>
                <c:pt idx="1714">
                  <c:v>1</c:v>
                </c:pt>
                <c:pt idx="1715">
                  <c:v>103</c:v>
                </c:pt>
                <c:pt idx="1716">
                  <c:v>5</c:v>
                </c:pt>
                <c:pt idx="1717">
                  <c:v>1</c:v>
                </c:pt>
                <c:pt idx="1718">
                  <c:v>70</c:v>
                </c:pt>
                <c:pt idx="1719">
                  <c:v>5</c:v>
                </c:pt>
                <c:pt idx="1720">
                  <c:v>12</c:v>
                </c:pt>
                <c:pt idx="1721">
                  <c:v>10</c:v>
                </c:pt>
                <c:pt idx="1722">
                  <c:v>0</c:v>
                </c:pt>
                <c:pt idx="1723">
                  <c:v>15</c:v>
                </c:pt>
                <c:pt idx="1724">
                  <c:v>18</c:v>
                </c:pt>
                <c:pt idx="1725">
                  <c:v>20</c:v>
                </c:pt>
                <c:pt idx="1726">
                  <c:v>40</c:v>
                </c:pt>
                <c:pt idx="1727">
                  <c:v>6</c:v>
                </c:pt>
                <c:pt idx="1728">
                  <c:v>16</c:v>
                </c:pt>
                <c:pt idx="1729">
                  <c:v>3</c:v>
                </c:pt>
                <c:pt idx="1730">
                  <c:v>83</c:v>
                </c:pt>
                <c:pt idx="1731">
                  <c:v>71</c:v>
                </c:pt>
                <c:pt idx="1732">
                  <c:v>4</c:v>
                </c:pt>
                <c:pt idx="1733">
                  <c:v>133</c:v>
                </c:pt>
                <c:pt idx="1734">
                  <c:v>2</c:v>
                </c:pt>
                <c:pt idx="1735">
                  <c:v>10</c:v>
                </c:pt>
                <c:pt idx="1736">
                  <c:v>87</c:v>
                </c:pt>
                <c:pt idx="1737">
                  <c:v>14</c:v>
                </c:pt>
                <c:pt idx="1738">
                  <c:v>0</c:v>
                </c:pt>
                <c:pt idx="1739">
                  <c:v>34</c:v>
                </c:pt>
                <c:pt idx="1740">
                  <c:v>6</c:v>
                </c:pt>
                <c:pt idx="1741">
                  <c:v>0</c:v>
                </c:pt>
                <c:pt idx="1742">
                  <c:v>68</c:v>
                </c:pt>
                <c:pt idx="1743">
                  <c:v>0</c:v>
                </c:pt>
                <c:pt idx="1744">
                  <c:v>8</c:v>
                </c:pt>
                <c:pt idx="1745">
                  <c:v>1</c:v>
                </c:pt>
                <c:pt idx="1746">
                  <c:v>14</c:v>
                </c:pt>
                <c:pt idx="1747">
                  <c:v>13</c:v>
                </c:pt>
                <c:pt idx="1748">
                  <c:v>0</c:v>
                </c:pt>
                <c:pt idx="1749">
                  <c:v>40</c:v>
                </c:pt>
                <c:pt idx="1750">
                  <c:v>3</c:v>
                </c:pt>
                <c:pt idx="1751">
                  <c:v>49</c:v>
                </c:pt>
                <c:pt idx="1752">
                  <c:v>13</c:v>
                </c:pt>
                <c:pt idx="1753">
                  <c:v>0</c:v>
                </c:pt>
                <c:pt idx="1754">
                  <c:v>24</c:v>
                </c:pt>
                <c:pt idx="1755">
                  <c:v>8</c:v>
                </c:pt>
                <c:pt idx="1756">
                  <c:v>3</c:v>
                </c:pt>
                <c:pt idx="1757">
                  <c:v>45</c:v>
                </c:pt>
                <c:pt idx="1758">
                  <c:v>0</c:v>
                </c:pt>
                <c:pt idx="1759">
                  <c:v>38</c:v>
                </c:pt>
                <c:pt idx="1760">
                  <c:v>39</c:v>
                </c:pt>
                <c:pt idx="1761">
                  <c:v>0</c:v>
                </c:pt>
                <c:pt idx="1762">
                  <c:v>7</c:v>
                </c:pt>
                <c:pt idx="1763">
                  <c:v>0</c:v>
                </c:pt>
                <c:pt idx="1764">
                  <c:v>26</c:v>
                </c:pt>
                <c:pt idx="1765">
                  <c:v>26</c:v>
                </c:pt>
                <c:pt idx="1766">
                  <c:v>0</c:v>
                </c:pt>
                <c:pt idx="1767">
                  <c:v>77</c:v>
                </c:pt>
                <c:pt idx="1768">
                  <c:v>0</c:v>
                </c:pt>
                <c:pt idx="1769">
                  <c:v>0</c:v>
                </c:pt>
                <c:pt idx="1770">
                  <c:v>198</c:v>
                </c:pt>
                <c:pt idx="1771">
                  <c:v>179</c:v>
                </c:pt>
                <c:pt idx="1772">
                  <c:v>149</c:v>
                </c:pt>
                <c:pt idx="1773">
                  <c:v>70</c:v>
                </c:pt>
                <c:pt idx="1774">
                  <c:v>7</c:v>
                </c:pt>
                <c:pt idx="1775">
                  <c:v>26</c:v>
                </c:pt>
                <c:pt idx="1776">
                  <c:v>1</c:v>
                </c:pt>
                <c:pt idx="1777">
                  <c:v>38</c:v>
                </c:pt>
                <c:pt idx="1778">
                  <c:v>0</c:v>
                </c:pt>
                <c:pt idx="1779">
                  <c:v>0</c:v>
                </c:pt>
                <c:pt idx="1780">
                  <c:v>86</c:v>
                </c:pt>
                <c:pt idx="1781">
                  <c:v>0</c:v>
                </c:pt>
                <c:pt idx="1782">
                  <c:v>112</c:v>
                </c:pt>
                <c:pt idx="1783">
                  <c:v>0</c:v>
                </c:pt>
                <c:pt idx="1784">
                  <c:v>1</c:v>
                </c:pt>
                <c:pt idx="1785">
                  <c:v>3</c:v>
                </c:pt>
                <c:pt idx="1786">
                  <c:v>11</c:v>
                </c:pt>
                <c:pt idx="1787">
                  <c:v>37</c:v>
                </c:pt>
                <c:pt idx="1788">
                  <c:v>42</c:v>
                </c:pt>
                <c:pt idx="1789">
                  <c:v>0</c:v>
                </c:pt>
                <c:pt idx="1790">
                  <c:v>58</c:v>
                </c:pt>
                <c:pt idx="1791">
                  <c:v>0</c:v>
                </c:pt>
                <c:pt idx="1792">
                  <c:v>29</c:v>
                </c:pt>
                <c:pt idx="1793">
                  <c:v>1</c:v>
                </c:pt>
                <c:pt idx="1794">
                  <c:v>3</c:v>
                </c:pt>
                <c:pt idx="1795">
                  <c:v>1</c:v>
                </c:pt>
                <c:pt idx="1796">
                  <c:v>0</c:v>
                </c:pt>
                <c:pt idx="1797">
                  <c:v>2</c:v>
                </c:pt>
                <c:pt idx="1798">
                  <c:v>17</c:v>
                </c:pt>
                <c:pt idx="1799">
                  <c:v>40</c:v>
                </c:pt>
                <c:pt idx="1800">
                  <c:v>0</c:v>
                </c:pt>
                <c:pt idx="1801">
                  <c:v>0</c:v>
                </c:pt>
                <c:pt idx="1802">
                  <c:v>7</c:v>
                </c:pt>
                <c:pt idx="1803">
                  <c:v>161</c:v>
                </c:pt>
                <c:pt idx="1804">
                  <c:v>0</c:v>
                </c:pt>
                <c:pt idx="1805">
                  <c:v>51</c:v>
                </c:pt>
                <c:pt idx="1806">
                  <c:v>35</c:v>
                </c:pt>
                <c:pt idx="1807">
                  <c:v>35</c:v>
                </c:pt>
                <c:pt idx="1808">
                  <c:v>30</c:v>
                </c:pt>
                <c:pt idx="1809">
                  <c:v>0</c:v>
                </c:pt>
                <c:pt idx="1810">
                  <c:v>106</c:v>
                </c:pt>
                <c:pt idx="1811">
                  <c:v>105</c:v>
                </c:pt>
                <c:pt idx="1812">
                  <c:v>92</c:v>
                </c:pt>
                <c:pt idx="1813">
                  <c:v>14</c:v>
                </c:pt>
                <c:pt idx="1814">
                  <c:v>0</c:v>
                </c:pt>
                <c:pt idx="1815">
                  <c:v>17</c:v>
                </c:pt>
                <c:pt idx="1816">
                  <c:v>0</c:v>
                </c:pt>
                <c:pt idx="1817">
                  <c:v>1</c:v>
                </c:pt>
                <c:pt idx="1818">
                  <c:v>115</c:v>
                </c:pt>
                <c:pt idx="1819">
                  <c:v>0</c:v>
                </c:pt>
                <c:pt idx="1820">
                  <c:v>0</c:v>
                </c:pt>
                <c:pt idx="1821">
                  <c:v>3</c:v>
                </c:pt>
                <c:pt idx="1822">
                  <c:v>4</c:v>
                </c:pt>
                <c:pt idx="1823">
                  <c:v>25</c:v>
                </c:pt>
                <c:pt idx="1824">
                  <c:v>24</c:v>
                </c:pt>
                <c:pt idx="1825">
                  <c:v>80</c:v>
                </c:pt>
                <c:pt idx="1826">
                  <c:v>16</c:v>
                </c:pt>
                <c:pt idx="1827">
                  <c:v>9</c:v>
                </c:pt>
                <c:pt idx="1828">
                  <c:v>197</c:v>
                </c:pt>
                <c:pt idx="1829">
                  <c:v>12</c:v>
                </c:pt>
                <c:pt idx="1830">
                  <c:v>147</c:v>
                </c:pt>
                <c:pt idx="1831">
                  <c:v>0</c:v>
                </c:pt>
                <c:pt idx="1832">
                  <c:v>24</c:v>
                </c:pt>
                <c:pt idx="1833">
                  <c:v>74</c:v>
                </c:pt>
                <c:pt idx="1834">
                  <c:v>3</c:v>
                </c:pt>
                <c:pt idx="1835">
                  <c:v>0</c:v>
                </c:pt>
                <c:pt idx="1836">
                  <c:v>118</c:v>
                </c:pt>
                <c:pt idx="1837">
                  <c:v>35</c:v>
                </c:pt>
                <c:pt idx="1838">
                  <c:v>3</c:v>
                </c:pt>
                <c:pt idx="1839">
                  <c:v>37</c:v>
                </c:pt>
                <c:pt idx="1840">
                  <c:v>61</c:v>
                </c:pt>
                <c:pt idx="1841">
                  <c:v>7</c:v>
                </c:pt>
                <c:pt idx="1842">
                  <c:v>49</c:v>
                </c:pt>
                <c:pt idx="1843">
                  <c:v>0</c:v>
                </c:pt>
                <c:pt idx="1844">
                  <c:v>0</c:v>
                </c:pt>
                <c:pt idx="1845">
                  <c:v>147</c:v>
                </c:pt>
                <c:pt idx="1846">
                  <c:v>66</c:v>
                </c:pt>
                <c:pt idx="1847">
                  <c:v>38</c:v>
                </c:pt>
                <c:pt idx="1848">
                  <c:v>5</c:v>
                </c:pt>
                <c:pt idx="1849">
                  <c:v>0</c:v>
                </c:pt>
                <c:pt idx="1850">
                  <c:v>24</c:v>
                </c:pt>
                <c:pt idx="1851">
                  <c:v>40</c:v>
                </c:pt>
                <c:pt idx="1852">
                  <c:v>24</c:v>
                </c:pt>
                <c:pt idx="1853">
                  <c:v>24</c:v>
                </c:pt>
                <c:pt idx="1854">
                  <c:v>6</c:v>
                </c:pt>
                <c:pt idx="1855">
                  <c:v>0</c:v>
                </c:pt>
                <c:pt idx="1856">
                  <c:v>1</c:v>
                </c:pt>
                <c:pt idx="1857">
                  <c:v>18</c:v>
                </c:pt>
                <c:pt idx="1858">
                  <c:v>1</c:v>
                </c:pt>
                <c:pt idx="1859">
                  <c:v>21</c:v>
                </c:pt>
                <c:pt idx="1860">
                  <c:v>3</c:v>
                </c:pt>
                <c:pt idx="1861">
                  <c:v>0</c:v>
                </c:pt>
                <c:pt idx="1862">
                  <c:v>1</c:v>
                </c:pt>
                <c:pt idx="1863">
                  <c:v>35</c:v>
                </c:pt>
                <c:pt idx="1864">
                  <c:v>137</c:v>
                </c:pt>
                <c:pt idx="1865">
                  <c:v>21</c:v>
                </c:pt>
                <c:pt idx="1866">
                  <c:v>98</c:v>
                </c:pt>
                <c:pt idx="1867">
                  <c:v>0</c:v>
                </c:pt>
                <c:pt idx="1868">
                  <c:v>32</c:v>
                </c:pt>
                <c:pt idx="1869">
                  <c:v>3</c:v>
                </c:pt>
                <c:pt idx="1870">
                  <c:v>10</c:v>
                </c:pt>
                <c:pt idx="1871">
                  <c:v>5</c:v>
                </c:pt>
                <c:pt idx="1872">
                  <c:v>3</c:v>
                </c:pt>
                <c:pt idx="1873">
                  <c:v>3</c:v>
                </c:pt>
                <c:pt idx="1874">
                  <c:v>71</c:v>
                </c:pt>
                <c:pt idx="1875">
                  <c:v>97</c:v>
                </c:pt>
                <c:pt idx="1876">
                  <c:v>0</c:v>
                </c:pt>
                <c:pt idx="1877">
                  <c:v>78</c:v>
                </c:pt>
                <c:pt idx="1878">
                  <c:v>26</c:v>
                </c:pt>
                <c:pt idx="1879">
                  <c:v>123</c:v>
                </c:pt>
                <c:pt idx="1880">
                  <c:v>23</c:v>
                </c:pt>
                <c:pt idx="1881">
                  <c:v>98</c:v>
                </c:pt>
                <c:pt idx="1882">
                  <c:v>0</c:v>
                </c:pt>
                <c:pt idx="1883">
                  <c:v>13</c:v>
                </c:pt>
                <c:pt idx="1884">
                  <c:v>1</c:v>
                </c:pt>
                <c:pt idx="1885">
                  <c:v>2</c:v>
                </c:pt>
                <c:pt idx="1886">
                  <c:v>1</c:v>
                </c:pt>
                <c:pt idx="1887">
                  <c:v>0</c:v>
                </c:pt>
                <c:pt idx="1888">
                  <c:v>25</c:v>
                </c:pt>
                <c:pt idx="1889">
                  <c:v>4</c:v>
                </c:pt>
                <c:pt idx="1890">
                  <c:v>0</c:v>
                </c:pt>
                <c:pt idx="1891">
                  <c:v>125</c:v>
                </c:pt>
                <c:pt idx="1892">
                  <c:v>0</c:v>
                </c:pt>
                <c:pt idx="1893">
                  <c:v>0</c:v>
                </c:pt>
                <c:pt idx="1894">
                  <c:v>110</c:v>
                </c:pt>
                <c:pt idx="1895">
                  <c:v>41</c:v>
                </c:pt>
                <c:pt idx="1896">
                  <c:v>29</c:v>
                </c:pt>
                <c:pt idx="1897">
                  <c:v>8</c:v>
                </c:pt>
                <c:pt idx="1898">
                  <c:v>0</c:v>
                </c:pt>
                <c:pt idx="1899">
                  <c:v>18</c:v>
                </c:pt>
                <c:pt idx="1900">
                  <c:v>3</c:v>
                </c:pt>
                <c:pt idx="1901">
                  <c:v>46</c:v>
                </c:pt>
                <c:pt idx="1902">
                  <c:v>9</c:v>
                </c:pt>
                <c:pt idx="1903">
                  <c:v>1</c:v>
                </c:pt>
                <c:pt idx="1904">
                  <c:v>0</c:v>
                </c:pt>
                <c:pt idx="1905">
                  <c:v>17</c:v>
                </c:pt>
                <c:pt idx="1906">
                  <c:v>1</c:v>
                </c:pt>
                <c:pt idx="1907">
                  <c:v>4</c:v>
                </c:pt>
                <c:pt idx="1908">
                  <c:v>30</c:v>
                </c:pt>
                <c:pt idx="1909">
                  <c:v>5</c:v>
                </c:pt>
                <c:pt idx="1910">
                  <c:v>28</c:v>
                </c:pt>
                <c:pt idx="1911">
                  <c:v>16</c:v>
                </c:pt>
                <c:pt idx="1912">
                  <c:v>1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9</c:v>
                </c:pt>
                <c:pt idx="1917">
                  <c:v>0</c:v>
                </c:pt>
                <c:pt idx="1918">
                  <c:v>1</c:v>
                </c:pt>
                <c:pt idx="1919">
                  <c:v>43</c:v>
                </c:pt>
                <c:pt idx="1920">
                  <c:v>0</c:v>
                </c:pt>
                <c:pt idx="1921">
                  <c:v>13</c:v>
                </c:pt>
                <c:pt idx="1922">
                  <c:v>4</c:v>
                </c:pt>
                <c:pt idx="1923">
                  <c:v>1</c:v>
                </c:pt>
                <c:pt idx="1924">
                  <c:v>35</c:v>
                </c:pt>
                <c:pt idx="1925">
                  <c:v>12</c:v>
                </c:pt>
                <c:pt idx="1926">
                  <c:v>30</c:v>
                </c:pt>
                <c:pt idx="1927">
                  <c:v>0</c:v>
                </c:pt>
                <c:pt idx="1928">
                  <c:v>15</c:v>
                </c:pt>
                <c:pt idx="1929">
                  <c:v>0</c:v>
                </c:pt>
                <c:pt idx="1930">
                  <c:v>36</c:v>
                </c:pt>
                <c:pt idx="1931">
                  <c:v>11</c:v>
                </c:pt>
                <c:pt idx="1932">
                  <c:v>21</c:v>
                </c:pt>
                <c:pt idx="1933">
                  <c:v>72</c:v>
                </c:pt>
                <c:pt idx="1934">
                  <c:v>10</c:v>
                </c:pt>
                <c:pt idx="1935">
                  <c:v>102</c:v>
                </c:pt>
                <c:pt idx="1936">
                  <c:v>10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</c:v>
                </c:pt>
                <c:pt idx="1941">
                  <c:v>5</c:v>
                </c:pt>
                <c:pt idx="1942">
                  <c:v>50</c:v>
                </c:pt>
                <c:pt idx="1943">
                  <c:v>123</c:v>
                </c:pt>
                <c:pt idx="1944">
                  <c:v>1</c:v>
                </c:pt>
                <c:pt idx="1945">
                  <c:v>9</c:v>
                </c:pt>
                <c:pt idx="1946">
                  <c:v>22</c:v>
                </c:pt>
                <c:pt idx="1947">
                  <c:v>0</c:v>
                </c:pt>
                <c:pt idx="1948">
                  <c:v>0</c:v>
                </c:pt>
                <c:pt idx="1949">
                  <c:v>1</c:v>
                </c:pt>
                <c:pt idx="1950">
                  <c:v>148</c:v>
                </c:pt>
                <c:pt idx="1951">
                  <c:v>1</c:v>
                </c:pt>
                <c:pt idx="1952">
                  <c:v>43</c:v>
                </c:pt>
                <c:pt idx="1953">
                  <c:v>173</c:v>
                </c:pt>
                <c:pt idx="1954">
                  <c:v>124</c:v>
                </c:pt>
                <c:pt idx="1955">
                  <c:v>41</c:v>
                </c:pt>
                <c:pt idx="1956">
                  <c:v>43</c:v>
                </c:pt>
                <c:pt idx="1957">
                  <c:v>7</c:v>
                </c:pt>
                <c:pt idx="1958">
                  <c:v>7</c:v>
                </c:pt>
                <c:pt idx="1959">
                  <c:v>3</c:v>
                </c:pt>
                <c:pt idx="1960">
                  <c:v>30</c:v>
                </c:pt>
                <c:pt idx="1961">
                  <c:v>11</c:v>
                </c:pt>
                <c:pt idx="1962">
                  <c:v>28</c:v>
                </c:pt>
                <c:pt idx="1963">
                  <c:v>0</c:v>
                </c:pt>
                <c:pt idx="1964">
                  <c:v>0</c:v>
                </c:pt>
                <c:pt idx="1965">
                  <c:v>9</c:v>
                </c:pt>
                <c:pt idx="1966">
                  <c:v>5</c:v>
                </c:pt>
                <c:pt idx="1967">
                  <c:v>26</c:v>
                </c:pt>
                <c:pt idx="1968">
                  <c:v>5</c:v>
                </c:pt>
                <c:pt idx="1969">
                  <c:v>2</c:v>
                </c:pt>
                <c:pt idx="1970">
                  <c:v>67</c:v>
                </c:pt>
                <c:pt idx="1971">
                  <c:v>42</c:v>
                </c:pt>
                <c:pt idx="1972">
                  <c:v>14</c:v>
                </c:pt>
                <c:pt idx="1973">
                  <c:v>1</c:v>
                </c:pt>
                <c:pt idx="1974">
                  <c:v>0</c:v>
                </c:pt>
                <c:pt idx="1975">
                  <c:v>1</c:v>
                </c:pt>
                <c:pt idx="1976">
                  <c:v>12</c:v>
                </c:pt>
                <c:pt idx="1977">
                  <c:v>2</c:v>
                </c:pt>
                <c:pt idx="1978">
                  <c:v>91</c:v>
                </c:pt>
                <c:pt idx="1979">
                  <c:v>139</c:v>
                </c:pt>
                <c:pt idx="1980">
                  <c:v>8</c:v>
                </c:pt>
                <c:pt idx="1981">
                  <c:v>8</c:v>
                </c:pt>
                <c:pt idx="1982">
                  <c:v>0</c:v>
                </c:pt>
                <c:pt idx="1983">
                  <c:v>15</c:v>
                </c:pt>
                <c:pt idx="1984">
                  <c:v>0</c:v>
                </c:pt>
                <c:pt idx="1985">
                  <c:v>172</c:v>
                </c:pt>
                <c:pt idx="1986">
                  <c:v>81</c:v>
                </c:pt>
                <c:pt idx="1987">
                  <c:v>14</c:v>
                </c:pt>
                <c:pt idx="1988">
                  <c:v>12</c:v>
                </c:pt>
                <c:pt idx="1989">
                  <c:v>69</c:v>
                </c:pt>
                <c:pt idx="1990">
                  <c:v>141</c:v>
                </c:pt>
                <c:pt idx="1991">
                  <c:v>0</c:v>
                </c:pt>
                <c:pt idx="1992">
                  <c:v>6</c:v>
                </c:pt>
                <c:pt idx="1993">
                  <c:v>7</c:v>
                </c:pt>
                <c:pt idx="1994">
                  <c:v>24</c:v>
                </c:pt>
                <c:pt idx="1995">
                  <c:v>107</c:v>
                </c:pt>
                <c:pt idx="1996">
                  <c:v>114</c:v>
                </c:pt>
                <c:pt idx="1997">
                  <c:v>0</c:v>
                </c:pt>
                <c:pt idx="1998">
                  <c:v>3</c:v>
                </c:pt>
                <c:pt idx="1999">
                  <c:v>48</c:v>
                </c:pt>
                <c:pt idx="2000">
                  <c:v>11</c:v>
                </c:pt>
                <c:pt idx="2001">
                  <c:v>0</c:v>
                </c:pt>
                <c:pt idx="2002">
                  <c:v>18</c:v>
                </c:pt>
                <c:pt idx="2003">
                  <c:v>46</c:v>
                </c:pt>
                <c:pt idx="2004">
                  <c:v>31</c:v>
                </c:pt>
                <c:pt idx="2005">
                  <c:v>42</c:v>
                </c:pt>
                <c:pt idx="2006">
                  <c:v>122</c:v>
                </c:pt>
                <c:pt idx="2007">
                  <c:v>0</c:v>
                </c:pt>
                <c:pt idx="2008">
                  <c:v>38</c:v>
                </c:pt>
                <c:pt idx="2009">
                  <c:v>100</c:v>
                </c:pt>
                <c:pt idx="2010">
                  <c:v>118</c:v>
                </c:pt>
                <c:pt idx="2011">
                  <c:v>0</c:v>
                </c:pt>
                <c:pt idx="2012">
                  <c:v>0</c:v>
                </c:pt>
                <c:pt idx="2013">
                  <c:v>138</c:v>
                </c:pt>
                <c:pt idx="2014">
                  <c:v>64</c:v>
                </c:pt>
                <c:pt idx="2015">
                  <c:v>1</c:v>
                </c:pt>
                <c:pt idx="2016">
                  <c:v>0</c:v>
                </c:pt>
                <c:pt idx="2017">
                  <c:v>4</c:v>
                </c:pt>
                <c:pt idx="2018">
                  <c:v>6</c:v>
                </c:pt>
                <c:pt idx="2019">
                  <c:v>6</c:v>
                </c:pt>
                <c:pt idx="2020">
                  <c:v>1</c:v>
                </c:pt>
                <c:pt idx="2021">
                  <c:v>13</c:v>
                </c:pt>
                <c:pt idx="2022">
                  <c:v>2</c:v>
                </c:pt>
                <c:pt idx="2023">
                  <c:v>0</c:v>
                </c:pt>
                <c:pt idx="2024">
                  <c:v>39</c:v>
                </c:pt>
                <c:pt idx="2025">
                  <c:v>4</c:v>
                </c:pt>
                <c:pt idx="2026">
                  <c:v>0</c:v>
                </c:pt>
                <c:pt idx="2027">
                  <c:v>5</c:v>
                </c:pt>
                <c:pt idx="2028">
                  <c:v>10</c:v>
                </c:pt>
                <c:pt idx="2029">
                  <c:v>3</c:v>
                </c:pt>
                <c:pt idx="2030">
                  <c:v>5</c:v>
                </c:pt>
                <c:pt idx="2031">
                  <c:v>0</c:v>
                </c:pt>
                <c:pt idx="2032">
                  <c:v>54</c:v>
                </c:pt>
                <c:pt idx="2033">
                  <c:v>35</c:v>
                </c:pt>
                <c:pt idx="2034">
                  <c:v>49</c:v>
                </c:pt>
                <c:pt idx="2035">
                  <c:v>4</c:v>
                </c:pt>
                <c:pt idx="2036">
                  <c:v>14</c:v>
                </c:pt>
                <c:pt idx="2037">
                  <c:v>4</c:v>
                </c:pt>
                <c:pt idx="2038">
                  <c:v>2</c:v>
                </c:pt>
                <c:pt idx="2039">
                  <c:v>89</c:v>
                </c:pt>
                <c:pt idx="2040">
                  <c:v>12</c:v>
                </c:pt>
                <c:pt idx="2041">
                  <c:v>2</c:v>
                </c:pt>
                <c:pt idx="2042">
                  <c:v>0</c:v>
                </c:pt>
                <c:pt idx="2043">
                  <c:v>39</c:v>
                </c:pt>
                <c:pt idx="2044">
                  <c:v>30</c:v>
                </c:pt>
                <c:pt idx="2045">
                  <c:v>45</c:v>
                </c:pt>
                <c:pt idx="2046">
                  <c:v>0</c:v>
                </c:pt>
                <c:pt idx="2047">
                  <c:v>3</c:v>
                </c:pt>
                <c:pt idx="2048">
                  <c:v>0</c:v>
                </c:pt>
                <c:pt idx="2049">
                  <c:v>12</c:v>
                </c:pt>
                <c:pt idx="2050">
                  <c:v>12</c:v>
                </c:pt>
                <c:pt idx="2051">
                  <c:v>14</c:v>
                </c:pt>
                <c:pt idx="2052">
                  <c:v>3</c:v>
                </c:pt>
                <c:pt idx="2053">
                  <c:v>0</c:v>
                </c:pt>
                <c:pt idx="2054">
                  <c:v>120</c:v>
                </c:pt>
                <c:pt idx="2055">
                  <c:v>4</c:v>
                </c:pt>
                <c:pt idx="2056">
                  <c:v>192</c:v>
                </c:pt>
                <c:pt idx="2057">
                  <c:v>6</c:v>
                </c:pt>
                <c:pt idx="2058">
                  <c:v>2</c:v>
                </c:pt>
                <c:pt idx="2059">
                  <c:v>3</c:v>
                </c:pt>
                <c:pt idx="2060">
                  <c:v>1</c:v>
                </c:pt>
                <c:pt idx="2061">
                  <c:v>5</c:v>
                </c:pt>
                <c:pt idx="2062">
                  <c:v>141</c:v>
                </c:pt>
                <c:pt idx="2063">
                  <c:v>9</c:v>
                </c:pt>
                <c:pt idx="2064">
                  <c:v>23</c:v>
                </c:pt>
                <c:pt idx="2065">
                  <c:v>28</c:v>
                </c:pt>
                <c:pt idx="2066">
                  <c:v>6</c:v>
                </c:pt>
                <c:pt idx="2067">
                  <c:v>23</c:v>
                </c:pt>
                <c:pt idx="2068">
                  <c:v>6</c:v>
                </c:pt>
                <c:pt idx="2069">
                  <c:v>4</c:v>
                </c:pt>
                <c:pt idx="2070">
                  <c:v>2</c:v>
                </c:pt>
                <c:pt idx="2071">
                  <c:v>27</c:v>
                </c:pt>
                <c:pt idx="2072">
                  <c:v>4</c:v>
                </c:pt>
                <c:pt idx="2073">
                  <c:v>0</c:v>
                </c:pt>
                <c:pt idx="2074">
                  <c:v>20</c:v>
                </c:pt>
                <c:pt idx="2075">
                  <c:v>2</c:v>
                </c:pt>
                <c:pt idx="2076">
                  <c:v>0</c:v>
                </c:pt>
                <c:pt idx="2077">
                  <c:v>6</c:v>
                </c:pt>
                <c:pt idx="2078">
                  <c:v>160</c:v>
                </c:pt>
                <c:pt idx="2079">
                  <c:v>151</c:v>
                </c:pt>
                <c:pt idx="2080">
                  <c:v>24</c:v>
                </c:pt>
                <c:pt idx="2081">
                  <c:v>0</c:v>
                </c:pt>
                <c:pt idx="2082">
                  <c:v>0</c:v>
                </c:pt>
                <c:pt idx="2083">
                  <c:v>14</c:v>
                </c:pt>
                <c:pt idx="2084">
                  <c:v>9</c:v>
                </c:pt>
                <c:pt idx="2085">
                  <c:v>7</c:v>
                </c:pt>
                <c:pt idx="2086">
                  <c:v>0</c:v>
                </c:pt>
                <c:pt idx="2087">
                  <c:v>169</c:v>
                </c:pt>
                <c:pt idx="2088">
                  <c:v>13</c:v>
                </c:pt>
                <c:pt idx="2089">
                  <c:v>41</c:v>
                </c:pt>
                <c:pt idx="2090">
                  <c:v>0</c:v>
                </c:pt>
                <c:pt idx="2091">
                  <c:v>20</c:v>
                </c:pt>
                <c:pt idx="2092">
                  <c:v>1</c:v>
                </c:pt>
                <c:pt idx="2093">
                  <c:v>4</c:v>
                </c:pt>
                <c:pt idx="2094">
                  <c:v>106</c:v>
                </c:pt>
                <c:pt idx="2095">
                  <c:v>9</c:v>
                </c:pt>
                <c:pt idx="2096">
                  <c:v>3</c:v>
                </c:pt>
                <c:pt idx="2097">
                  <c:v>0</c:v>
                </c:pt>
                <c:pt idx="2098">
                  <c:v>17</c:v>
                </c:pt>
                <c:pt idx="2099">
                  <c:v>21</c:v>
                </c:pt>
                <c:pt idx="2100">
                  <c:v>0</c:v>
                </c:pt>
                <c:pt idx="2101">
                  <c:v>32</c:v>
                </c:pt>
                <c:pt idx="2102">
                  <c:v>36</c:v>
                </c:pt>
                <c:pt idx="2103">
                  <c:v>29</c:v>
                </c:pt>
                <c:pt idx="2104">
                  <c:v>19</c:v>
                </c:pt>
                <c:pt idx="2105">
                  <c:v>4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2</c:v>
                </c:pt>
                <c:pt idx="2110">
                  <c:v>2</c:v>
                </c:pt>
                <c:pt idx="2111">
                  <c:v>27</c:v>
                </c:pt>
                <c:pt idx="2112">
                  <c:v>0</c:v>
                </c:pt>
                <c:pt idx="2113">
                  <c:v>4</c:v>
                </c:pt>
                <c:pt idx="2114">
                  <c:v>43</c:v>
                </c:pt>
                <c:pt idx="2115">
                  <c:v>30</c:v>
                </c:pt>
                <c:pt idx="2116">
                  <c:v>12</c:v>
                </c:pt>
                <c:pt idx="2117">
                  <c:v>4</c:v>
                </c:pt>
                <c:pt idx="2118">
                  <c:v>4</c:v>
                </c:pt>
                <c:pt idx="2119">
                  <c:v>59</c:v>
                </c:pt>
                <c:pt idx="2120">
                  <c:v>96</c:v>
                </c:pt>
                <c:pt idx="2121">
                  <c:v>0</c:v>
                </c:pt>
                <c:pt idx="2122">
                  <c:v>8</c:v>
                </c:pt>
                <c:pt idx="2123">
                  <c:v>0</c:v>
                </c:pt>
                <c:pt idx="2124">
                  <c:v>0</c:v>
                </c:pt>
                <c:pt idx="2125">
                  <c:v>21</c:v>
                </c:pt>
                <c:pt idx="2126">
                  <c:v>13</c:v>
                </c:pt>
                <c:pt idx="2127">
                  <c:v>0</c:v>
                </c:pt>
                <c:pt idx="2128">
                  <c:v>26</c:v>
                </c:pt>
                <c:pt idx="2129">
                  <c:v>26</c:v>
                </c:pt>
                <c:pt idx="2130">
                  <c:v>1</c:v>
                </c:pt>
                <c:pt idx="2131">
                  <c:v>121</c:v>
                </c:pt>
                <c:pt idx="2132">
                  <c:v>0</c:v>
                </c:pt>
                <c:pt idx="2133">
                  <c:v>2</c:v>
                </c:pt>
                <c:pt idx="2134">
                  <c:v>0</c:v>
                </c:pt>
                <c:pt idx="2135">
                  <c:v>80</c:v>
                </c:pt>
                <c:pt idx="2136">
                  <c:v>56</c:v>
                </c:pt>
                <c:pt idx="2137">
                  <c:v>0</c:v>
                </c:pt>
                <c:pt idx="2138">
                  <c:v>27</c:v>
                </c:pt>
                <c:pt idx="2139">
                  <c:v>4</c:v>
                </c:pt>
                <c:pt idx="2140">
                  <c:v>0</c:v>
                </c:pt>
                <c:pt idx="2141">
                  <c:v>23</c:v>
                </c:pt>
                <c:pt idx="2142">
                  <c:v>4</c:v>
                </c:pt>
                <c:pt idx="2143">
                  <c:v>30</c:v>
                </c:pt>
                <c:pt idx="2144">
                  <c:v>1</c:v>
                </c:pt>
                <c:pt idx="2145">
                  <c:v>120</c:v>
                </c:pt>
                <c:pt idx="2146">
                  <c:v>1</c:v>
                </c:pt>
                <c:pt idx="2147">
                  <c:v>0</c:v>
                </c:pt>
                <c:pt idx="2148">
                  <c:v>20</c:v>
                </c:pt>
                <c:pt idx="2149">
                  <c:v>12</c:v>
                </c:pt>
                <c:pt idx="2150">
                  <c:v>7</c:v>
                </c:pt>
                <c:pt idx="2151">
                  <c:v>0</c:v>
                </c:pt>
                <c:pt idx="2152">
                  <c:v>0</c:v>
                </c:pt>
                <c:pt idx="2153">
                  <c:v>40</c:v>
                </c:pt>
                <c:pt idx="2154">
                  <c:v>85</c:v>
                </c:pt>
                <c:pt idx="2155">
                  <c:v>4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</c:v>
                </c:pt>
                <c:pt idx="2160">
                  <c:v>0</c:v>
                </c:pt>
                <c:pt idx="2161">
                  <c:v>3</c:v>
                </c:pt>
                <c:pt idx="2162">
                  <c:v>26</c:v>
                </c:pt>
                <c:pt idx="2163">
                  <c:v>2</c:v>
                </c:pt>
                <c:pt idx="2164">
                  <c:v>4</c:v>
                </c:pt>
                <c:pt idx="2165">
                  <c:v>1</c:v>
                </c:pt>
                <c:pt idx="2166">
                  <c:v>10</c:v>
                </c:pt>
                <c:pt idx="2167">
                  <c:v>0</c:v>
                </c:pt>
                <c:pt idx="2168">
                  <c:v>11</c:v>
                </c:pt>
                <c:pt idx="2169">
                  <c:v>0</c:v>
                </c:pt>
                <c:pt idx="2170">
                  <c:v>31</c:v>
                </c:pt>
                <c:pt idx="2171">
                  <c:v>4</c:v>
                </c:pt>
                <c:pt idx="2172">
                  <c:v>0</c:v>
                </c:pt>
                <c:pt idx="2173">
                  <c:v>10</c:v>
                </c:pt>
                <c:pt idx="2174">
                  <c:v>1</c:v>
                </c:pt>
                <c:pt idx="2175">
                  <c:v>138</c:v>
                </c:pt>
                <c:pt idx="2176">
                  <c:v>11</c:v>
                </c:pt>
                <c:pt idx="2177">
                  <c:v>11</c:v>
                </c:pt>
                <c:pt idx="2178">
                  <c:v>118</c:v>
                </c:pt>
                <c:pt idx="2179">
                  <c:v>0</c:v>
                </c:pt>
                <c:pt idx="2180">
                  <c:v>150</c:v>
                </c:pt>
                <c:pt idx="2181">
                  <c:v>83</c:v>
                </c:pt>
                <c:pt idx="2182">
                  <c:v>80</c:v>
                </c:pt>
                <c:pt idx="2183">
                  <c:v>0</c:v>
                </c:pt>
                <c:pt idx="2184">
                  <c:v>19</c:v>
                </c:pt>
                <c:pt idx="2185">
                  <c:v>19</c:v>
                </c:pt>
                <c:pt idx="2186">
                  <c:v>1</c:v>
                </c:pt>
                <c:pt idx="2187">
                  <c:v>1</c:v>
                </c:pt>
                <c:pt idx="2188">
                  <c:v>56</c:v>
                </c:pt>
                <c:pt idx="2189">
                  <c:v>31</c:v>
                </c:pt>
                <c:pt idx="2190">
                  <c:v>166</c:v>
                </c:pt>
                <c:pt idx="2191">
                  <c:v>37</c:v>
                </c:pt>
                <c:pt idx="2192">
                  <c:v>0</c:v>
                </c:pt>
                <c:pt idx="2193">
                  <c:v>107</c:v>
                </c:pt>
                <c:pt idx="2194">
                  <c:v>50</c:v>
                </c:pt>
                <c:pt idx="2195">
                  <c:v>7</c:v>
                </c:pt>
                <c:pt idx="2196">
                  <c:v>8</c:v>
                </c:pt>
                <c:pt idx="2197">
                  <c:v>2</c:v>
                </c:pt>
                <c:pt idx="2198">
                  <c:v>17</c:v>
                </c:pt>
                <c:pt idx="2199">
                  <c:v>137</c:v>
                </c:pt>
                <c:pt idx="2200">
                  <c:v>74</c:v>
                </c:pt>
                <c:pt idx="2201">
                  <c:v>22</c:v>
                </c:pt>
                <c:pt idx="2202">
                  <c:v>42</c:v>
                </c:pt>
                <c:pt idx="2203">
                  <c:v>7</c:v>
                </c:pt>
                <c:pt idx="2204">
                  <c:v>18</c:v>
                </c:pt>
                <c:pt idx="2205">
                  <c:v>0</c:v>
                </c:pt>
                <c:pt idx="2206">
                  <c:v>0</c:v>
                </c:pt>
                <c:pt idx="2207">
                  <c:v>1</c:v>
                </c:pt>
                <c:pt idx="2208">
                  <c:v>54</c:v>
                </c:pt>
                <c:pt idx="2209">
                  <c:v>3</c:v>
                </c:pt>
                <c:pt idx="2210">
                  <c:v>0</c:v>
                </c:pt>
                <c:pt idx="2211">
                  <c:v>0</c:v>
                </c:pt>
                <c:pt idx="2212">
                  <c:v>30</c:v>
                </c:pt>
                <c:pt idx="2213">
                  <c:v>12</c:v>
                </c:pt>
                <c:pt idx="2214">
                  <c:v>0</c:v>
                </c:pt>
                <c:pt idx="2215">
                  <c:v>0</c:v>
                </c:pt>
                <c:pt idx="2216">
                  <c:v>11</c:v>
                </c:pt>
                <c:pt idx="2217">
                  <c:v>2</c:v>
                </c:pt>
                <c:pt idx="2218">
                  <c:v>20</c:v>
                </c:pt>
                <c:pt idx="2219">
                  <c:v>6</c:v>
                </c:pt>
                <c:pt idx="2220">
                  <c:v>35</c:v>
                </c:pt>
                <c:pt idx="2221">
                  <c:v>0</c:v>
                </c:pt>
                <c:pt idx="2222">
                  <c:v>2</c:v>
                </c:pt>
                <c:pt idx="2223">
                  <c:v>54</c:v>
                </c:pt>
                <c:pt idx="2224">
                  <c:v>1</c:v>
                </c:pt>
                <c:pt idx="2225">
                  <c:v>28</c:v>
                </c:pt>
                <c:pt idx="2226">
                  <c:v>0</c:v>
                </c:pt>
                <c:pt idx="2227">
                  <c:v>76</c:v>
                </c:pt>
                <c:pt idx="2228">
                  <c:v>8</c:v>
                </c:pt>
                <c:pt idx="2229">
                  <c:v>3</c:v>
                </c:pt>
                <c:pt idx="2230">
                  <c:v>3</c:v>
                </c:pt>
                <c:pt idx="2231">
                  <c:v>1</c:v>
                </c:pt>
                <c:pt idx="2232">
                  <c:v>2</c:v>
                </c:pt>
                <c:pt idx="2233">
                  <c:v>3</c:v>
                </c:pt>
                <c:pt idx="2234">
                  <c:v>4</c:v>
                </c:pt>
                <c:pt idx="2235">
                  <c:v>1</c:v>
                </c:pt>
                <c:pt idx="2236">
                  <c:v>1</c:v>
                </c:pt>
                <c:pt idx="2237">
                  <c:v>14</c:v>
                </c:pt>
                <c:pt idx="2238">
                  <c:v>17</c:v>
                </c:pt>
                <c:pt idx="223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66-4269-9B97-F77512AB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372896"/>
        <c:axId val="424365408"/>
      </c:scatterChart>
      <c:valAx>
        <c:axId val="424372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65408"/>
        <c:crosses val="autoZero"/>
        <c:crossBetween val="midCat"/>
      </c:valAx>
      <c:valAx>
        <c:axId val="42436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72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'Channel Performance'!$C$2</c:f>
              <c:strCache>
                <c:ptCount val="1"/>
                <c:pt idx="0">
                  <c:v>NumWebPurchases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7.959317585301837E-4"/>
                  <c:y val="-6.85243511227763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'Channel Performance'!$B$3:$B$2242</c:f>
              <c:numCache>
                <c:formatCode>General</c:formatCode>
                <c:ptCount val="2240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2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5</c:v>
                </c:pt>
                <c:pt idx="8">
                  <c:v>2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4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6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4</c:v>
                </c:pt>
                <c:pt idx="33">
                  <c:v>1</c:v>
                </c:pt>
                <c:pt idx="34">
                  <c:v>1</c:v>
                </c:pt>
                <c:pt idx="35">
                  <c:v>4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4</c:v>
                </c:pt>
                <c:pt idx="40">
                  <c:v>1</c:v>
                </c:pt>
                <c:pt idx="41">
                  <c:v>3</c:v>
                </c:pt>
                <c:pt idx="42">
                  <c:v>2</c:v>
                </c:pt>
                <c:pt idx="43">
                  <c:v>1</c:v>
                </c:pt>
                <c:pt idx="44">
                  <c:v>2</c:v>
                </c:pt>
                <c:pt idx="45">
                  <c:v>3</c:v>
                </c:pt>
                <c:pt idx="46">
                  <c:v>15</c:v>
                </c:pt>
                <c:pt idx="47">
                  <c:v>1</c:v>
                </c:pt>
                <c:pt idx="48">
                  <c:v>7</c:v>
                </c:pt>
                <c:pt idx="49">
                  <c:v>6</c:v>
                </c:pt>
                <c:pt idx="50">
                  <c:v>1</c:v>
                </c:pt>
                <c:pt idx="51">
                  <c:v>3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6</c:v>
                </c:pt>
                <c:pt idx="56">
                  <c:v>5</c:v>
                </c:pt>
                <c:pt idx="57">
                  <c:v>5</c:v>
                </c:pt>
                <c:pt idx="58">
                  <c:v>2</c:v>
                </c:pt>
                <c:pt idx="59">
                  <c:v>4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1</c:v>
                </c:pt>
                <c:pt idx="66">
                  <c:v>2</c:v>
                </c:pt>
                <c:pt idx="67">
                  <c:v>4</c:v>
                </c:pt>
                <c:pt idx="68">
                  <c:v>3</c:v>
                </c:pt>
                <c:pt idx="69">
                  <c:v>2</c:v>
                </c:pt>
                <c:pt idx="70">
                  <c:v>2</c:v>
                </c:pt>
                <c:pt idx="71">
                  <c:v>4</c:v>
                </c:pt>
                <c:pt idx="72">
                  <c:v>3</c:v>
                </c:pt>
                <c:pt idx="73">
                  <c:v>1</c:v>
                </c:pt>
                <c:pt idx="74">
                  <c:v>5</c:v>
                </c:pt>
                <c:pt idx="75">
                  <c:v>3</c:v>
                </c:pt>
                <c:pt idx="76">
                  <c:v>1</c:v>
                </c:pt>
                <c:pt idx="77">
                  <c:v>2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3</c:v>
                </c:pt>
                <c:pt idx="82">
                  <c:v>5</c:v>
                </c:pt>
                <c:pt idx="83">
                  <c:v>1</c:v>
                </c:pt>
                <c:pt idx="84">
                  <c:v>2</c:v>
                </c:pt>
                <c:pt idx="85">
                  <c:v>3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5</c:v>
                </c:pt>
                <c:pt idx="96">
                  <c:v>2</c:v>
                </c:pt>
                <c:pt idx="97">
                  <c:v>1</c:v>
                </c:pt>
                <c:pt idx="98">
                  <c:v>2</c:v>
                </c:pt>
                <c:pt idx="99">
                  <c:v>1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09">
                  <c:v>7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2</c:v>
                </c:pt>
                <c:pt idx="115">
                  <c:v>1</c:v>
                </c:pt>
                <c:pt idx="116">
                  <c:v>6</c:v>
                </c:pt>
                <c:pt idx="117">
                  <c:v>8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8</c:v>
                </c:pt>
                <c:pt idx="123">
                  <c:v>2</c:v>
                </c:pt>
                <c:pt idx="124">
                  <c:v>1</c:v>
                </c:pt>
                <c:pt idx="125">
                  <c:v>3</c:v>
                </c:pt>
                <c:pt idx="126">
                  <c:v>1</c:v>
                </c:pt>
                <c:pt idx="127">
                  <c:v>5</c:v>
                </c:pt>
                <c:pt idx="128">
                  <c:v>2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4</c:v>
                </c:pt>
                <c:pt idx="133">
                  <c:v>3</c:v>
                </c:pt>
                <c:pt idx="134">
                  <c:v>1</c:v>
                </c:pt>
                <c:pt idx="135">
                  <c:v>3</c:v>
                </c:pt>
                <c:pt idx="136">
                  <c:v>2</c:v>
                </c:pt>
                <c:pt idx="137">
                  <c:v>2</c:v>
                </c:pt>
                <c:pt idx="138">
                  <c:v>4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1</c:v>
                </c:pt>
                <c:pt idx="143">
                  <c:v>7</c:v>
                </c:pt>
                <c:pt idx="144">
                  <c:v>1</c:v>
                </c:pt>
                <c:pt idx="145">
                  <c:v>3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6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3</c:v>
                </c:pt>
                <c:pt idx="155">
                  <c:v>3</c:v>
                </c:pt>
                <c:pt idx="156">
                  <c:v>4</c:v>
                </c:pt>
                <c:pt idx="157">
                  <c:v>1</c:v>
                </c:pt>
                <c:pt idx="158">
                  <c:v>4</c:v>
                </c:pt>
                <c:pt idx="159">
                  <c:v>4</c:v>
                </c:pt>
                <c:pt idx="160">
                  <c:v>2</c:v>
                </c:pt>
                <c:pt idx="161">
                  <c:v>9</c:v>
                </c:pt>
                <c:pt idx="162">
                  <c:v>1</c:v>
                </c:pt>
                <c:pt idx="163">
                  <c:v>11</c:v>
                </c:pt>
                <c:pt idx="164">
                  <c:v>6</c:v>
                </c:pt>
                <c:pt idx="165">
                  <c:v>1</c:v>
                </c:pt>
                <c:pt idx="166">
                  <c:v>1</c:v>
                </c:pt>
                <c:pt idx="167">
                  <c:v>3</c:v>
                </c:pt>
                <c:pt idx="168">
                  <c:v>3</c:v>
                </c:pt>
                <c:pt idx="169">
                  <c:v>1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2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2</c:v>
                </c:pt>
                <c:pt idx="181">
                  <c:v>3</c:v>
                </c:pt>
                <c:pt idx="182">
                  <c:v>1</c:v>
                </c:pt>
                <c:pt idx="183">
                  <c:v>7</c:v>
                </c:pt>
                <c:pt idx="184">
                  <c:v>2</c:v>
                </c:pt>
                <c:pt idx="185">
                  <c:v>4</c:v>
                </c:pt>
                <c:pt idx="186">
                  <c:v>6</c:v>
                </c:pt>
                <c:pt idx="187">
                  <c:v>10</c:v>
                </c:pt>
                <c:pt idx="188">
                  <c:v>3</c:v>
                </c:pt>
                <c:pt idx="189">
                  <c:v>5</c:v>
                </c:pt>
                <c:pt idx="190">
                  <c:v>6</c:v>
                </c:pt>
                <c:pt idx="191">
                  <c:v>2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4</c:v>
                </c:pt>
                <c:pt idx="196">
                  <c:v>1</c:v>
                </c:pt>
                <c:pt idx="197">
                  <c:v>2</c:v>
                </c:pt>
                <c:pt idx="198">
                  <c:v>4</c:v>
                </c:pt>
                <c:pt idx="199">
                  <c:v>2</c:v>
                </c:pt>
                <c:pt idx="200">
                  <c:v>1</c:v>
                </c:pt>
                <c:pt idx="201">
                  <c:v>1</c:v>
                </c:pt>
                <c:pt idx="202">
                  <c:v>2</c:v>
                </c:pt>
                <c:pt idx="203">
                  <c:v>1</c:v>
                </c:pt>
                <c:pt idx="204">
                  <c:v>5</c:v>
                </c:pt>
                <c:pt idx="205">
                  <c:v>3</c:v>
                </c:pt>
                <c:pt idx="206">
                  <c:v>2</c:v>
                </c:pt>
                <c:pt idx="207">
                  <c:v>2</c:v>
                </c:pt>
                <c:pt idx="208">
                  <c:v>1</c:v>
                </c:pt>
                <c:pt idx="209">
                  <c:v>3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3</c:v>
                </c:pt>
                <c:pt idx="214">
                  <c:v>2</c:v>
                </c:pt>
                <c:pt idx="215">
                  <c:v>1</c:v>
                </c:pt>
                <c:pt idx="216">
                  <c:v>3</c:v>
                </c:pt>
                <c:pt idx="217">
                  <c:v>11</c:v>
                </c:pt>
                <c:pt idx="218">
                  <c:v>3</c:v>
                </c:pt>
                <c:pt idx="219">
                  <c:v>4</c:v>
                </c:pt>
                <c:pt idx="220">
                  <c:v>4</c:v>
                </c:pt>
                <c:pt idx="221">
                  <c:v>2</c:v>
                </c:pt>
                <c:pt idx="222">
                  <c:v>1</c:v>
                </c:pt>
                <c:pt idx="223">
                  <c:v>3</c:v>
                </c:pt>
                <c:pt idx="224">
                  <c:v>1</c:v>
                </c:pt>
                <c:pt idx="225">
                  <c:v>1</c:v>
                </c:pt>
                <c:pt idx="226">
                  <c:v>5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2</c:v>
                </c:pt>
                <c:pt idx="231">
                  <c:v>4</c:v>
                </c:pt>
                <c:pt idx="232">
                  <c:v>1</c:v>
                </c:pt>
                <c:pt idx="233">
                  <c:v>1</c:v>
                </c:pt>
                <c:pt idx="234">
                  <c:v>4</c:v>
                </c:pt>
                <c:pt idx="235">
                  <c:v>2</c:v>
                </c:pt>
                <c:pt idx="236">
                  <c:v>9</c:v>
                </c:pt>
                <c:pt idx="237">
                  <c:v>1</c:v>
                </c:pt>
                <c:pt idx="238">
                  <c:v>4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4</c:v>
                </c:pt>
                <c:pt idx="244">
                  <c:v>1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2</c:v>
                </c:pt>
                <c:pt idx="252">
                  <c:v>4</c:v>
                </c:pt>
                <c:pt idx="253">
                  <c:v>1</c:v>
                </c:pt>
                <c:pt idx="254">
                  <c:v>4</c:v>
                </c:pt>
                <c:pt idx="255">
                  <c:v>1</c:v>
                </c:pt>
                <c:pt idx="256">
                  <c:v>4</c:v>
                </c:pt>
                <c:pt idx="257">
                  <c:v>1</c:v>
                </c:pt>
                <c:pt idx="258">
                  <c:v>3</c:v>
                </c:pt>
                <c:pt idx="259">
                  <c:v>3</c:v>
                </c:pt>
                <c:pt idx="260">
                  <c:v>2</c:v>
                </c:pt>
                <c:pt idx="261">
                  <c:v>3</c:v>
                </c:pt>
                <c:pt idx="262">
                  <c:v>2</c:v>
                </c:pt>
                <c:pt idx="263">
                  <c:v>1</c:v>
                </c:pt>
                <c:pt idx="264">
                  <c:v>6</c:v>
                </c:pt>
                <c:pt idx="265">
                  <c:v>1</c:v>
                </c:pt>
                <c:pt idx="266">
                  <c:v>4</c:v>
                </c:pt>
                <c:pt idx="267">
                  <c:v>7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6</c:v>
                </c:pt>
                <c:pt idx="273">
                  <c:v>1</c:v>
                </c:pt>
                <c:pt idx="274">
                  <c:v>5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3</c:v>
                </c:pt>
                <c:pt idx="280">
                  <c:v>2</c:v>
                </c:pt>
                <c:pt idx="281">
                  <c:v>4</c:v>
                </c:pt>
                <c:pt idx="282">
                  <c:v>8</c:v>
                </c:pt>
                <c:pt idx="283">
                  <c:v>2</c:v>
                </c:pt>
                <c:pt idx="284">
                  <c:v>7</c:v>
                </c:pt>
                <c:pt idx="285">
                  <c:v>1</c:v>
                </c:pt>
                <c:pt idx="286">
                  <c:v>3</c:v>
                </c:pt>
                <c:pt idx="287">
                  <c:v>2</c:v>
                </c:pt>
                <c:pt idx="288">
                  <c:v>1</c:v>
                </c:pt>
                <c:pt idx="289">
                  <c:v>3</c:v>
                </c:pt>
                <c:pt idx="290">
                  <c:v>2</c:v>
                </c:pt>
                <c:pt idx="291">
                  <c:v>7</c:v>
                </c:pt>
                <c:pt idx="292">
                  <c:v>3</c:v>
                </c:pt>
                <c:pt idx="293">
                  <c:v>1</c:v>
                </c:pt>
                <c:pt idx="294">
                  <c:v>2</c:v>
                </c:pt>
                <c:pt idx="295">
                  <c:v>1</c:v>
                </c:pt>
                <c:pt idx="296">
                  <c:v>2</c:v>
                </c:pt>
                <c:pt idx="297">
                  <c:v>5</c:v>
                </c:pt>
                <c:pt idx="298">
                  <c:v>2</c:v>
                </c:pt>
                <c:pt idx="299">
                  <c:v>2</c:v>
                </c:pt>
                <c:pt idx="300">
                  <c:v>15</c:v>
                </c:pt>
                <c:pt idx="301">
                  <c:v>2</c:v>
                </c:pt>
                <c:pt idx="302">
                  <c:v>0</c:v>
                </c:pt>
                <c:pt idx="303">
                  <c:v>4</c:v>
                </c:pt>
                <c:pt idx="304">
                  <c:v>0</c:v>
                </c:pt>
                <c:pt idx="305">
                  <c:v>13</c:v>
                </c:pt>
                <c:pt idx="306">
                  <c:v>1</c:v>
                </c:pt>
                <c:pt idx="307">
                  <c:v>1</c:v>
                </c:pt>
                <c:pt idx="308">
                  <c:v>5</c:v>
                </c:pt>
                <c:pt idx="309">
                  <c:v>3</c:v>
                </c:pt>
                <c:pt idx="310">
                  <c:v>2</c:v>
                </c:pt>
                <c:pt idx="311">
                  <c:v>1</c:v>
                </c:pt>
                <c:pt idx="312">
                  <c:v>6</c:v>
                </c:pt>
                <c:pt idx="313">
                  <c:v>1</c:v>
                </c:pt>
                <c:pt idx="314">
                  <c:v>6</c:v>
                </c:pt>
                <c:pt idx="315">
                  <c:v>1</c:v>
                </c:pt>
                <c:pt idx="316">
                  <c:v>2</c:v>
                </c:pt>
                <c:pt idx="317">
                  <c:v>1</c:v>
                </c:pt>
                <c:pt idx="318">
                  <c:v>1</c:v>
                </c:pt>
                <c:pt idx="319">
                  <c:v>6</c:v>
                </c:pt>
                <c:pt idx="320">
                  <c:v>0</c:v>
                </c:pt>
                <c:pt idx="321">
                  <c:v>7</c:v>
                </c:pt>
                <c:pt idx="322">
                  <c:v>3</c:v>
                </c:pt>
                <c:pt idx="323">
                  <c:v>1</c:v>
                </c:pt>
                <c:pt idx="324">
                  <c:v>2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4</c:v>
                </c:pt>
                <c:pt idx="332">
                  <c:v>2</c:v>
                </c:pt>
                <c:pt idx="333">
                  <c:v>2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5</c:v>
                </c:pt>
                <c:pt idx="338">
                  <c:v>1</c:v>
                </c:pt>
                <c:pt idx="339">
                  <c:v>4</c:v>
                </c:pt>
                <c:pt idx="340">
                  <c:v>1</c:v>
                </c:pt>
                <c:pt idx="341">
                  <c:v>7</c:v>
                </c:pt>
                <c:pt idx="342">
                  <c:v>2</c:v>
                </c:pt>
                <c:pt idx="343">
                  <c:v>3</c:v>
                </c:pt>
                <c:pt idx="344">
                  <c:v>1</c:v>
                </c:pt>
                <c:pt idx="345">
                  <c:v>2</c:v>
                </c:pt>
                <c:pt idx="346">
                  <c:v>4</c:v>
                </c:pt>
                <c:pt idx="347">
                  <c:v>2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4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3</c:v>
                </c:pt>
                <c:pt idx="358">
                  <c:v>1</c:v>
                </c:pt>
                <c:pt idx="359">
                  <c:v>1</c:v>
                </c:pt>
                <c:pt idx="360">
                  <c:v>3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1</c:v>
                </c:pt>
                <c:pt idx="372">
                  <c:v>5</c:v>
                </c:pt>
                <c:pt idx="373">
                  <c:v>1</c:v>
                </c:pt>
                <c:pt idx="374">
                  <c:v>1</c:v>
                </c:pt>
                <c:pt idx="375">
                  <c:v>5</c:v>
                </c:pt>
                <c:pt idx="376">
                  <c:v>2</c:v>
                </c:pt>
                <c:pt idx="377">
                  <c:v>2</c:v>
                </c:pt>
                <c:pt idx="378">
                  <c:v>4</c:v>
                </c:pt>
                <c:pt idx="379">
                  <c:v>2</c:v>
                </c:pt>
                <c:pt idx="380">
                  <c:v>1</c:v>
                </c:pt>
                <c:pt idx="381">
                  <c:v>3</c:v>
                </c:pt>
                <c:pt idx="382">
                  <c:v>6</c:v>
                </c:pt>
                <c:pt idx="383">
                  <c:v>6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4</c:v>
                </c:pt>
                <c:pt idx="392">
                  <c:v>3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4</c:v>
                </c:pt>
                <c:pt idx="400">
                  <c:v>3</c:v>
                </c:pt>
                <c:pt idx="401">
                  <c:v>2</c:v>
                </c:pt>
                <c:pt idx="402">
                  <c:v>1</c:v>
                </c:pt>
                <c:pt idx="403">
                  <c:v>1</c:v>
                </c:pt>
                <c:pt idx="404">
                  <c:v>6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2</c:v>
                </c:pt>
                <c:pt idx="413">
                  <c:v>3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4</c:v>
                </c:pt>
                <c:pt idx="418">
                  <c:v>3</c:v>
                </c:pt>
                <c:pt idx="419">
                  <c:v>1</c:v>
                </c:pt>
                <c:pt idx="420">
                  <c:v>1</c:v>
                </c:pt>
                <c:pt idx="421">
                  <c:v>3</c:v>
                </c:pt>
                <c:pt idx="422">
                  <c:v>4</c:v>
                </c:pt>
                <c:pt idx="423">
                  <c:v>4</c:v>
                </c:pt>
                <c:pt idx="424">
                  <c:v>2</c:v>
                </c:pt>
                <c:pt idx="425">
                  <c:v>1</c:v>
                </c:pt>
                <c:pt idx="426">
                  <c:v>1</c:v>
                </c:pt>
                <c:pt idx="427">
                  <c:v>2</c:v>
                </c:pt>
                <c:pt idx="428">
                  <c:v>2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8</c:v>
                </c:pt>
                <c:pt idx="434">
                  <c:v>1</c:v>
                </c:pt>
                <c:pt idx="435">
                  <c:v>2</c:v>
                </c:pt>
                <c:pt idx="436">
                  <c:v>3</c:v>
                </c:pt>
                <c:pt idx="437">
                  <c:v>3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1</c:v>
                </c:pt>
                <c:pt idx="444">
                  <c:v>3</c:v>
                </c:pt>
                <c:pt idx="445">
                  <c:v>5</c:v>
                </c:pt>
                <c:pt idx="446">
                  <c:v>2</c:v>
                </c:pt>
                <c:pt idx="447">
                  <c:v>1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2</c:v>
                </c:pt>
                <c:pt idx="454">
                  <c:v>2</c:v>
                </c:pt>
                <c:pt idx="455">
                  <c:v>1</c:v>
                </c:pt>
                <c:pt idx="456">
                  <c:v>5</c:v>
                </c:pt>
                <c:pt idx="457">
                  <c:v>2</c:v>
                </c:pt>
                <c:pt idx="458">
                  <c:v>1</c:v>
                </c:pt>
                <c:pt idx="459">
                  <c:v>3</c:v>
                </c:pt>
                <c:pt idx="460">
                  <c:v>1</c:v>
                </c:pt>
                <c:pt idx="461">
                  <c:v>7</c:v>
                </c:pt>
                <c:pt idx="462">
                  <c:v>3</c:v>
                </c:pt>
                <c:pt idx="463">
                  <c:v>1</c:v>
                </c:pt>
                <c:pt idx="464">
                  <c:v>2</c:v>
                </c:pt>
                <c:pt idx="465">
                  <c:v>6</c:v>
                </c:pt>
                <c:pt idx="466">
                  <c:v>2</c:v>
                </c:pt>
                <c:pt idx="467">
                  <c:v>4</c:v>
                </c:pt>
                <c:pt idx="468">
                  <c:v>3</c:v>
                </c:pt>
                <c:pt idx="469">
                  <c:v>1</c:v>
                </c:pt>
                <c:pt idx="470">
                  <c:v>12</c:v>
                </c:pt>
                <c:pt idx="471">
                  <c:v>1</c:v>
                </c:pt>
                <c:pt idx="472">
                  <c:v>3</c:v>
                </c:pt>
                <c:pt idx="473">
                  <c:v>1</c:v>
                </c:pt>
                <c:pt idx="474">
                  <c:v>1</c:v>
                </c:pt>
                <c:pt idx="475">
                  <c:v>3</c:v>
                </c:pt>
                <c:pt idx="476">
                  <c:v>3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2</c:v>
                </c:pt>
                <c:pt idx="481">
                  <c:v>5</c:v>
                </c:pt>
                <c:pt idx="482">
                  <c:v>3</c:v>
                </c:pt>
                <c:pt idx="483">
                  <c:v>5</c:v>
                </c:pt>
                <c:pt idx="484">
                  <c:v>2</c:v>
                </c:pt>
                <c:pt idx="485">
                  <c:v>2</c:v>
                </c:pt>
                <c:pt idx="486">
                  <c:v>1</c:v>
                </c:pt>
                <c:pt idx="487">
                  <c:v>1</c:v>
                </c:pt>
                <c:pt idx="488">
                  <c:v>4</c:v>
                </c:pt>
                <c:pt idx="489">
                  <c:v>2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9</c:v>
                </c:pt>
                <c:pt idx="504">
                  <c:v>1</c:v>
                </c:pt>
                <c:pt idx="505">
                  <c:v>4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1</c:v>
                </c:pt>
                <c:pt idx="510">
                  <c:v>4</c:v>
                </c:pt>
                <c:pt idx="511">
                  <c:v>3</c:v>
                </c:pt>
                <c:pt idx="512">
                  <c:v>4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6</c:v>
                </c:pt>
                <c:pt idx="517">
                  <c:v>1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7</c:v>
                </c:pt>
                <c:pt idx="524">
                  <c:v>3</c:v>
                </c:pt>
                <c:pt idx="525">
                  <c:v>3</c:v>
                </c:pt>
                <c:pt idx="526">
                  <c:v>1</c:v>
                </c:pt>
                <c:pt idx="527">
                  <c:v>4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5</c:v>
                </c:pt>
                <c:pt idx="532">
                  <c:v>3</c:v>
                </c:pt>
                <c:pt idx="533">
                  <c:v>1</c:v>
                </c:pt>
                <c:pt idx="534">
                  <c:v>4</c:v>
                </c:pt>
                <c:pt idx="535">
                  <c:v>1</c:v>
                </c:pt>
                <c:pt idx="536">
                  <c:v>1</c:v>
                </c:pt>
                <c:pt idx="537">
                  <c:v>3</c:v>
                </c:pt>
                <c:pt idx="538">
                  <c:v>1</c:v>
                </c:pt>
                <c:pt idx="539">
                  <c:v>1</c:v>
                </c:pt>
                <c:pt idx="540">
                  <c:v>4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2</c:v>
                </c:pt>
                <c:pt idx="545">
                  <c:v>4</c:v>
                </c:pt>
                <c:pt idx="546">
                  <c:v>1</c:v>
                </c:pt>
                <c:pt idx="547">
                  <c:v>1</c:v>
                </c:pt>
                <c:pt idx="548">
                  <c:v>3</c:v>
                </c:pt>
                <c:pt idx="549">
                  <c:v>3</c:v>
                </c:pt>
                <c:pt idx="550">
                  <c:v>1</c:v>
                </c:pt>
                <c:pt idx="551">
                  <c:v>1</c:v>
                </c:pt>
                <c:pt idx="552">
                  <c:v>0</c:v>
                </c:pt>
                <c:pt idx="553">
                  <c:v>1</c:v>
                </c:pt>
                <c:pt idx="554">
                  <c:v>4</c:v>
                </c:pt>
                <c:pt idx="555">
                  <c:v>3</c:v>
                </c:pt>
                <c:pt idx="556">
                  <c:v>2</c:v>
                </c:pt>
                <c:pt idx="557">
                  <c:v>1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1</c:v>
                </c:pt>
                <c:pt idx="563">
                  <c:v>7</c:v>
                </c:pt>
                <c:pt idx="564">
                  <c:v>2</c:v>
                </c:pt>
                <c:pt idx="565">
                  <c:v>1</c:v>
                </c:pt>
                <c:pt idx="566">
                  <c:v>6</c:v>
                </c:pt>
                <c:pt idx="567">
                  <c:v>3</c:v>
                </c:pt>
                <c:pt idx="568">
                  <c:v>5</c:v>
                </c:pt>
                <c:pt idx="569">
                  <c:v>1</c:v>
                </c:pt>
                <c:pt idx="570">
                  <c:v>1</c:v>
                </c:pt>
                <c:pt idx="571">
                  <c:v>10</c:v>
                </c:pt>
                <c:pt idx="572">
                  <c:v>2</c:v>
                </c:pt>
                <c:pt idx="573">
                  <c:v>2</c:v>
                </c:pt>
                <c:pt idx="574">
                  <c:v>4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3</c:v>
                </c:pt>
                <c:pt idx="581">
                  <c:v>2</c:v>
                </c:pt>
                <c:pt idx="582">
                  <c:v>3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0</c:v>
                </c:pt>
                <c:pt idx="587">
                  <c:v>1</c:v>
                </c:pt>
                <c:pt idx="588">
                  <c:v>3</c:v>
                </c:pt>
                <c:pt idx="589">
                  <c:v>1</c:v>
                </c:pt>
                <c:pt idx="590">
                  <c:v>2</c:v>
                </c:pt>
                <c:pt idx="591">
                  <c:v>1</c:v>
                </c:pt>
                <c:pt idx="592">
                  <c:v>1</c:v>
                </c:pt>
                <c:pt idx="593">
                  <c:v>2</c:v>
                </c:pt>
                <c:pt idx="594">
                  <c:v>3</c:v>
                </c:pt>
                <c:pt idx="595">
                  <c:v>2</c:v>
                </c:pt>
                <c:pt idx="596">
                  <c:v>1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4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3</c:v>
                </c:pt>
                <c:pt idx="610">
                  <c:v>3</c:v>
                </c:pt>
                <c:pt idx="611">
                  <c:v>1</c:v>
                </c:pt>
                <c:pt idx="612">
                  <c:v>2</c:v>
                </c:pt>
                <c:pt idx="613">
                  <c:v>6</c:v>
                </c:pt>
                <c:pt idx="614">
                  <c:v>3</c:v>
                </c:pt>
                <c:pt idx="615">
                  <c:v>2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4</c:v>
                </c:pt>
                <c:pt idx="620">
                  <c:v>1</c:v>
                </c:pt>
                <c:pt idx="621">
                  <c:v>5</c:v>
                </c:pt>
                <c:pt idx="622">
                  <c:v>1</c:v>
                </c:pt>
                <c:pt idx="623">
                  <c:v>5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3</c:v>
                </c:pt>
                <c:pt idx="629">
                  <c:v>1</c:v>
                </c:pt>
                <c:pt idx="630">
                  <c:v>1</c:v>
                </c:pt>
                <c:pt idx="631">
                  <c:v>4</c:v>
                </c:pt>
                <c:pt idx="632">
                  <c:v>3</c:v>
                </c:pt>
                <c:pt idx="633">
                  <c:v>0</c:v>
                </c:pt>
                <c:pt idx="634">
                  <c:v>1</c:v>
                </c:pt>
                <c:pt idx="635">
                  <c:v>3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0</c:v>
                </c:pt>
                <c:pt idx="641">
                  <c:v>6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4</c:v>
                </c:pt>
                <c:pt idx="647">
                  <c:v>1</c:v>
                </c:pt>
                <c:pt idx="648">
                  <c:v>3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3</c:v>
                </c:pt>
                <c:pt idx="654">
                  <c:v>4</c:v>
                </c:pt>
                <c:pt idx="655">
                  <c:v>1</c:v>
                </c:pt>
                <c:pt idx="656">
                  <c:v>2</c:v>
                </c:pt>
                <c:pt idx="657">
                  <c:v>6</c:v>
                </c:pt>
                <c:pt idx="658">
                  <c:v>2</c:v>
                </c:pt>
                <c:pt idx="659">
                  <c:v>2</c:v>
                </c:pt>
                <c:pt idx="660">
                  <c:v>7</c:v>
                </c:pt>
                <c:pt idx="661">
                  <c:v>3</c:v>
                </c:pt>
                <c:pt idx="662">
                  <c:v>7</c:v>
                </c:pt>
                <c:pt idx="663">
                  <c:v>4</c:v>
                </c:pt>
                <c:pt idx="664">
                  <c:v>3</c:v>
                </c:pt>
                <c:pt idx="665">
                  <c:v>4</c:v>
                </c:pt>
                <c:pt idx="666">
                  <c:v>0</c:v>
                </c:pt>
                <c:pt idx="667">
                  <c:v>3</c:v>
                </c:pt>
                <c:pt idx="668">
                  <c:v>6</c:v>
                </c:pt>
                <c:pt idx="669">
                  <c:v>1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5</c:v>
                </c:pt>
                <c:pt idx="674">
                  <c:v>4</c:v>
                </c:pt>
                <c:pt idx="675">
                  <c:v>2</c:v>
                </c:pt>
                <c:pt idx="676">
                  <c:v>4</c:v>
                </c:pt>
                <c:pt idx="677">
                  <c:v>3</c:v>
                </c:pt>
                <c:pt idx="678">
                  <c:v>4</c:v>
                </c:pt>
                <c:pt idx="679">
                  <c:v>1</c:v>
                </c:pt>
                <c:pt idx="680">
                  <c:v>1</c:v>
                </c:pt>
                <c:pt idx="681">
                  <c:v>3</c:v>
                </c:pt>
                <c:pt idx="682">
                  <c:v>6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5</c:v>
                </c:pt>
                <c:pt idx="688">
                  <c:v>2</c:v>
                </c:pt>
                <c:pt idx="689">
                  <c:v>4</c:v>
                </c:pt>
                <c:pt idx="690">
                  <c:v>3</c:v>
                </c:pt>
                <c:pt idx="691">
                  <c:v>10</c:v>
                </c:pt>
                <c:pt idx="692">
                  <c:v>1</c:v>
                </c:pt>
                <c:pt idx="693">
                  <c:v>3</c:v>
                </c:pt>
                <c:pt idx="694">
                  <c:v>4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3</c:v>
                </c:pt>
                <c:pt idx="700">
                  <c:v>1</c:v>
                </c:pt>
                <c:pt idx="701">
                  <c:v>0</c:v>
                </c:pt>
                <c:pt idx="702">
                  <c:v>2</c:v>
                </c:pt>
                <c:pt idx="703">
                  <c:v>2</c:v>
                </c:pt>
                <c:pt idx="704">
                  <c:v>1</c:v>
                </c:pt>
                <c:pt idx="705">
                  <c:v>2</c:v>
                </c:pt>
                <c:pt idx="706">
                  <c:v>1</c:v>
                </c:pt>
                <c:pt idx="707">
                  <c:v>2</c:v>
                </c:pt>
                <c:pt idx="708">
                  <c:v>3</c:v>
                </c:pt>
                <c:pt idx="709">
                  <c:v>2</c:v>
                </c:pt>
                <c:pt idx="710">
                  <c:v>2</c:v>
                </c:pt>
                <c:pt idx="711">
                  <c:v>3</c:v>
                </c:pt>
                <c:pt idx="712">
                  <c:v>1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2</c:v>
                </c:pt>
                <c:pt idx="717">
                  <c:v>2</c:v>
                </c:pt>
                <c:pt idx="718">
                  <c:v>13</c:v>
                </c:pt>
                <c:pt idx="719">
                  <c:v>2</c:v>
                </c:pt>
                <c:pt idx="720">
                  <c:v>4</c:v>
                </c:pt>
                <c:pt idx="721">
                  <c:v>3</c:v>
                </c:pt>
                <c:pt idx="722">
                  <c:v>2</c:v>
                </c:pt>
                <c:pt idx="723">
                  <c:v>1</c:v>
                </c:pt>
                <c:pt idx="724">
                  <c:v>3</c:v>
                </c:pt>
                <c:pt idx="725">
                  <c:v>2</c:v>
                </c:pt>
                <c:pt idx="726">
                  <c:v>2</c:v>
                </c:pt>
                <c:pt idx="727">
                  <c:v>3</c:v>
                </c:pt>
                <c:pt idx="728">
                  <c:v>2</c:v>
                </c:pt>
                <c:pt idx="729">
                  <c:v>1</c:v>
                </c:pt>
                <c:pt idx="730">
                  <c:v>3</c:v>
                </c:pt>
                <c:pt idx="731">
                  <c:v>3</c:v>
                </c:pt>
                <c:pt idx="732">
                  <c:v>1</c:v>
                </c:pt>
                <c:pt idx="733">
                  <c:v>3</c:v>
                </c:pt>
                <c:pt idx="734">
                  <c:v>1</c:v>
                </c:pt>
                <c:pt idx="735">
                  <c:v>3</c:v>
                </c:pt>
                <c:pt idx="736">
                  <c:v>11</c:v>
                </c:pt>
                <c:pt idx="737">
                  <c:v>1</c:v>
                </c:pt>
                <c:pt idx="738">
                  <c:v>2</c:v>
                </c:pt>
                <c:pt idx="739">
                  <c:v>2</c:v>
                </c:pt>
                <c:pt idx="740">
                  <c:v>1</c:v>
                </c:pt>
                <c:pt idx="741">
                  <c:v>1</c:v>
                </c:pt>
                <c:pt idx="742">
                  <c:v>2</c:v>
                </c:pt>
                <c:pt idx="743">
                  <c:v>1</c:v>
                </c:pt>
                <c:pt idx="744">
                  <c:v>1</c:v>
                </c:pt>
                <c:pt idx="745">
                  <c:v>2</c:v>
                </c:pt>
                <c:pt idx="746">
                  <c:v>2</c:v>
                </c:pt>
                <c:pt idx="747">
                  <c:v>1</c:v>
                </c:pt>
                <c:pt idx="748">
                  <c:v>1</c:v>
                </c:pt>
                <c:pt idx="749">
                  <c:v>6</c:v>
                </c:pt>
                <c:pt idx="750">
                  <c:v>2</c:v>
                </c:pt>
                <c:pt idx="751">
                  <c:v>1</c:v>
                </c:pt>
                <c:pt idx="752">
                  <c:v>2</c:v>
                </c:pt>
                <c:pt idx="753">
                  <c:v>1</c:v>
                </c:pt>
                <c:pt idx="754">
                  <c:v>3</c:v>
                </c:pt>
                <c:pt idx="755">
                  <c:v>2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2</c:v>
                </c:pt>
                <c:pt idx="763">
                  <c:v>1</c:v>
                </c:pt>
                <c:pt idx="764">
                  <c:v>1</c:v>
                </c:pt>
                <c:pt idx="765">
                  <c:v>2</c:v>
                </c:pt>
                <c:pt idx="766">
                  <c:v>5</c:v>
                </c:pt>
                <c:pt idx="767">
                  <c:v>4</c:v>
                </c:pt>
                <c:pt idx="768">
                  <c:v>1</c:v>
                </c:pt>
                <c:pt idx="769">
                  <c:v>4</c:v>
                </c:pt>
                <c:pt idx="770">
                  <c:v>1</c:v>
                </c:pt>
                <c:pt idx="771">
                  <c:v>4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2</c:v>
                </c:pt>
                <c:pt idx="779">
                  <c:v>1</c:v>
                </c:pt>
                <c:pt idx="780">
                  <c:v>1</c:v>
                </c:pt>
                <c:pt idx="781">
                  <c:v>0</c:v>
                </c:pt>
                <c:pt idx="782">
                  <c:v>3</c:v>
                </c:pt>
                <c:pt idx="783">
                  <c:v>1</c:v>
                </c:pt>
                <c:pt idx="784">
                  <c:v>1</c:v>
                </c:pt>
                <c:pt idx="785">
                  <c:v>5</c:v>
                </c:pt>
                <c:pt idx="786">
                  <c:v>6</c:v>
                </c:pt>
                <c:pt idx="787">
                  <c:v>2</c:v>
                </c:pt>
                <c:pt idx="788">
                  <c:v>2</c:v>
                </c:pt>
                <c:pt idx="789">
                  <c:v>0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6</c:v>
                </c:pt>
                <c:pt idx="794">
                  <c:v>1</c:v>
                </c:pt>
                <c:pt idx="795">
                  <c:v>7</c:v>
                </c:pt>
                <c:pt idx="796">
                  <c:v>1</c:v>
                </c:pt>
                <c:pt idx="797">
                  <c:v>5</c:v>
                </c:pt>
                <c:pt idx="798">
                  <c:v>3</c:v>
                </c:pt>
                <c:pt idx="799">
                  <c:v>1</c:v>
                </c:pt>
                <c:pt idx="800">
                  <c:v>3</c:v>
                </c:pt>
                <c:pt idx="801">
                  <c:v>3</c:v>
                </c:pt>
                <c:pt idx="802">
                  <c:v>1</c:v>
                </c:pt>
                <c:pt idx="803">
                  <c:v>2</c:v>
                </c:pt>
                <c:pt idx="804">
                  <c:v>1</c:v>
                </c:pt>
                <c:pt idx="805">
                  <c:v>2</c:v>
                </c:pt>
                <c:pt idx="806">
                  <c:v>2</c:v>
                </c:pt>
                <c:pt idx="807">
                  <c:v>1</c:v>
                </c:pt>
                <c:pt idx="808">
                  <c:v>1</c:v>
                </c:pt>
                <c:pt idx="809">
                  <c:v>2</c:v>
                </c:pt>
                <c:pt idx="810">
                  <c:v>1</c:v>
                </c:pt>
                <c:pt idx="811">
                  <c:v>2</c:v>
                </c:pt>
                <c:pt idx="812">
                  <c:v>7</c:v>
                </c:pt>
                <c:pt idx="813">
                  <c:v>4</c:v>
                </c:pt>
                <c:pt idx="814">
                  <c:v>8</c:v>
                </c:pt>
                <c:pt idx="815">
                  <c:v>3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2</c:v>
                </c:pt>
                <c:pt idx="820">
                  <c:v>1</c:v>
                </c:pt>
                <c:pt idx="821">
                  <c:v>1</c:v>
                </c:pt>
                <c:pt idx="822">
                  <c:v>2</c:v>
                </c:pt>
                <c:pt idx="823">
                  <c:v>1</c:v>
                </c:pt>
                <c:pt idx="824">
                  <c:v>2</c:v>
                </c:pt>
                <c:pt idx="825">
                  <c:v>2</c:v>
                </c:pt>
                <c:pt idx="826">
                  <c:v>4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7</c:v>
                </c:pt>
                <c:pt idx="831">
                  <c:v>1</c:v>
                </c:pt>
                <c:pt idx="832">
                  <c:v>9</c:v>
                </c:pt>
                <c:pt idx="833">
                  <c:v>1</c:v>
                </c:pt>
                <c:pt idx="834">
                  <c:v>1</c:v>
                </c:pt>
                <c:pt idx="835">
                  <c:v>2</c:v>
                </c:pt>
                <c:pt idx="836">
                  <c:v>3</c:v>
                </c:pt>
                <c:pt idx="837">
                  <c:v>3</c:v>
                </c:pt>
                <c:pt idx="838">
                  <c:v>1</c:v>
                </c:pt>
                <c:pt idx="839">
                  <c:v>4</c:v>
                </c:pt>
                <c:pt idx="840">
                  <c:v>5</c:v>
                </c:pt>
                <c:pt idx="841">
                  <c:v>1</c:v>
                </c:pt>
                <c:pt idx="842">
                  <c:v>2</c:v>
                </c:pt>
                <c:pt idx="843">
                  <c:v>1</c:v>
                </c:pt>
                <c:pt idx="844">
                  <c:v>1</c:v>
                </c:pt>
                <c:pt idx="845">
                  <c:v>3</c:v>
                </c:pt>
                <c:pt idx="846">
                  <c:v>2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6</c:v>
                </c:pt>
                <c:pt idx="854">
                  <c:v>1</c:v>
                </c:pt>
                <c:pt idx="855">
                  <c:v>2</c:v>
                </c:pt>
                <c:pt idx="856">
                  <c:v>3</c:v>
                </c:pt>
                <c:pt idx="857">
                  <c:v>1</c:v>
                </c:pt>
                <c:pt idx="858">
                  <c:v>2</c:v>
                </c:pt>
                <c:pt idx="859">
                  <c:v>1</c:v>
                </c:pt>
                <c:pt idx="860">
                  <c:v>7</c:v>
                </c:pt>
                <c:pt idx="861">
                  <c:v>1</c:v>
                </c:pt>
                <c:pt idx="862">
                  <c:v>0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5</c:v>
                </c:pt>
                <c:pt idx="867">
                  <c:v>2</c:v>
                </c:pt>
                <c:pt idx="868">
                  <c:v>2</c:v>
                </c:pt>
                <c:pt idx="869">
                  <c:v>1</c:v>
                </c:pt>
                <c:pt idx="870">
                  <c:v>4</c:v>
                </c:pt>
                <c:pt idx="871">
                  <c:v>1</c:v>
                </c:pt>
                <c:pt idx="872">
                  <c:v>5</c:v>
                </c:pt>
                <c:pt idx="873">
                  <c:v>1</c:v>
                </c:pt>
                <c:pt idx="874">
                  <c:v>1</c:v>
                </c:pt>
                <c:pt idx="875">
                  <c:v>3</c:v>
                </c:pt>
                <c:pt idx="876">
                  <c:v>1</c:v>
                </c:pt>
                <c:pt idx="877">
                  <c:v>3</c:v>
                </c:pt>
                <c:pt idx="878">
                  <c:v>3</c:v>
                </c:pt>
                <c:pt idx="879">
                  <c:v>1</c:v>
                </c:pt>
                <c:pt idx="880">
                  <c:v>2</c:v>
                </c:pt>
                <c:pt idx="881">
                  <c:v>7</c:v>
                </c:pt>
                <c:pt idx="882">
                  <c:v>2</c:v>
                </c:pt>
                <c:pt idx="883">
                  <c:v>2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2</c:v>
                </c:pt>
                <c:pt idx="888">
                  <c:v>4</c:v>
                </c:pt>
                <c:pt idx="889">
                  <c:v>3</c:v>
                </c:pt>
                <c:pt idx="890">
                  <c:v>1</c:v>
                </c:pt>
                <c:pt idx="891">
                  <c:v>6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2</c:v>
                </c:pt>
                <c:pt idx="896">
                  <c:v>1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8</c:v>
                </c:pt>
                <c:pt idx="906">
                  <c:v>5</c:v>
                </c:pt>
                <c:pt idx="907">
                  <c:v>1</c:v>
                </c:pt>
                <c:pt idx="908">
                  <c:v>1</c:v>
                </c:pt>
                <c:pt idx="909">
                  <c:v>11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2</c:v>
                </c:pt>
                <c:pt idx="915">
                  <c:v>3</c:v>
                </c:pt>
                <c:pt idx="916">
                  <c:v>2</c:v>
                </c:pt>
                <c:pt idx="917">
                  <c:v>1</c:v>
                </c:pt>
                <c:pt idx="918">
                  <c:v>2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4</c:v>
                </c:pt>
                <c:pt idx="923">
                  <c:v>2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6</c:v>
                </c:pt>
                <c:pt idx="928">
                  <c:v>2</c:v>
                </c:pt>
                <c:pt idx="929">
                  <c:v>1</c:v>
                </c:pt>
                <c:pt idx="930">
                  <c:v>1</c:v>
                </c:pt>
                <c:pt idx="931">
                  <c:v>3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2</c:v>
                </c:pt>
                <c:pt idx="936">
                  <c:v>2</c:v>
                </c:pt>
                <c:pt idx="937">
                  <c:v>1</c:v>
                </c:pt>
                <c:pt idx="938">
                  <c:v>4</c:v>
                </c:pt>
                <c:pt idx="939">
                  <c:v>1</c:v>
                </c:pt>
                <c:pt idx="940">
                  <c:v>5</c:v>
                </c:pt>
                <c:pt idx="941">
                  <c:v>3</c:v>
                </c:pt>
                <c:pt idx="942">
                  <c:v>3</c:v>
                </c:pt>
                <c:pt idx="943">
                  <c:v>2</c:v>
                </c:pt>
                <c:pt idx="944">
                  <c:v>3</c:v>
                </c:pt>
                <c:pt idx="945">
                  <c:v>1</c:v>
                </c:pt>
                <c:pt idx="946">
                  <c:v>0</c:v>
                </c:pt>
                <c:pt idx="947">
                  <c:v>1</c:v>
                </c:pt>
                <c:pt idx="948">
                  <c:v>4</c:v>
                </c:pt>
                <c:pt idx="949">
                  <c:v>5</c:v>
                </c:pt>
                <c:pt idx="950">
                  <c:v>3</c:v>
                </c:pt>
                <c:pt idx="951">
                  <c:v>2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2</c:v>
                </c:pt>
                <c:pt idx="956">
                  <c:v>1</c:v>
                </c:pt>
                <c:pt idx="957">
                  <c:v>2</c:v>
                </c:pt>
                <c:pt idx="958">
                  <c:v>5</c:v>
                </c:pt>
                <c:pt idx="959">
                  <c:v>6</c:v>
                </c:pt>
                <c:pt idx="960">
                  <c:v>1</c:v>
                </c:pt>
                <c:pt idx="961">
                  <c:v>1</c:v>
                </c:pt>
                <c:pt idx="962">
                  <c:v>4</c:v>
                </c:pt>
                <c:pt idx="963">
                  <c:v>1</c:v>
                </c:pt>
                <c:pt idx="964">
                  <c:v>7</c:v>
                </c:pt>
                <c:pt idx="965">
                  <c:v>2</c:v>
                </c:pt>
                <c:pt idx="966">
                  <c:v>4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5</c:v>
                </c:pt>
                <c:pt idx="974">
                  <c:v>1</c:v>
                </c:pt>
                <c:pt idx="975">
                  <c:v>2</c:v>
                </c:pt>
                <c:pt idx="976">
                  <c:v>2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4</c:v>
                </c:pt>
                <c:pt idx="983">
                  <c:v>7</c:v>
                </c:pt>
                <c:pt idx="984">
                  <c:v>4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4</c:v>
                </c:pt>
                <c:pt idx="989">
                  <c:v>3</c:v>
                </c:pt>
                <c:pt idx="990">
                  <c:v>0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1</c:v>
                </c:pt>
                <c:pt idx="995">
                  <c:v>2</c:v>
                </c:pt>
                <c:pt idx="996">
                  <c:v>1</c:v>
                </c:pt>
                <c:pt idx="997">
                  <c:v>6</c:v>
                </c:pt>
                <c:pt idx="998">
                  <c:v>4</c:v>
                </c:pt>
                <c:pt idx="999">
                  <c:v>1</c:v>
                </c:pt>
                <c:pt idx="1000">
                  <c:v>4</c:v>
                </c:pt>
                <c:pt idx="1001">
                  <c:v>2</c:v>
                </c:pt>
                <c:pt idx="1002">
                  <c:v>1</c:v>
                </c:pt>
                <c:pt idx="1003">
                  <c:v>10</c:v>
                </c:pt>
                <c:pt idx="1004">
                  <c:v>3</c:v>
                </c:pt>
                <c:pt idx="1005">
                  <c:v>1</c:v>
                </c:pt>
                <c:pt idx="1006">
                  <c:v>3</c:v>
                </c:pt>
                <c:pt idx="1007">
                  <c:v>1</c:v>
                </c:pt>
                <c:pt idx="1008">
                  <c:v>1</c:v>
                </c:pt>
                <c:pt idx="1009">
                  <c:v>2</c:v>
                </c:pt>
                <c:pt idx="1010">
                  <c:v>2</c:v>
                </c:pt>
                <c:pt idx="1011">
                  <c:v>1</c:v>
                </c:pt>
                <c:pt idx="1012">
                  <c:v>2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1</c:v>
                </c:pt>
                <c:pt idx="1020">
                  <c:v>1</c:v>
                </c:pt>
                <c:pt idx="1021">
                  <c:v>2</c:v>
                </c:pt>
                <c:pt idx="1022">
                  <c:v>1</c:v>
                </c:pt>
                <c:pt idx="1023">
                  <c:v>3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4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4</c:v>
                </c:pt>
                <c:pt idx="1033">
                  <c:v>3</c:v>
                </c:pt>
                <c:pt idx="1034">
                  <c:v>2</c:v>
                </c:pt>
                <c:pt idx="1035">
                  <c:v>1</c:v>
                </c:pt>
                <c:pt idx="1036">
                  <c:v>2</c:v>
                </c:pt>
                <c:pt idx="1037">
                  <c:v>2</c:v>
                </c:pt>
                <c:pt idx="1038">
                  <c:v>1</c:v>
                </c:pt>
                <c:pt idx="1039">
                  <c:v>2</c:v>
                </c:pt>
                <c:pt idx="1040">
                  <c:v>1</c:v>
                </c:pt>
                <c:pt idx="1041">
                  <c:v>1</c:v>
                </c:pt>
                <c:pt idx="1042">
                  <c:v>7</c:v>
                </c:pt>
                <c:pt idx="1043">
                  <c:v>1</c:v>
                </c:pt>
                <c:pt idx="1044">
                  <c:v>2</c:v>
                </c:pt>
                <c:pt idx="1045">
                  <c:v>1</c:v>
                </c:pt>
                <c:pt idx="1046">
                  <c:v>2</c:v>
                </c:pt>
                <c:pt idx="1047">
                  <c:v>2</c:v>
                </c:pt>
                <c:pt idx="1048">
                  <c:v>1</c:v>
                </c:pt>
                <c:pt idx="1049">
                  <c:v>5</c:v>
                </c:pt>
                <c:pt idx="1050">
                  <c:v>2</c:v>
                </c:pt>
                <c:pt idx="1051">
                  <c:v>1</c:v>
                </c:pt>
                <c:pt idx="1052">
                  <c:v>2</c:v>
                </c:pt>
                <c:pt idx="1053">
                  <c:v>2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2</c:v>
                </c:pt>
                <c:pt idx="1058">
                  <c:v>1</c:v>
                </c:pt>
                <c:pt idx="1059">
                  <c:v>10</c:v>
                </c:pt>
                <c:pt idx="1060">
                  <c:v>2</c:v>
                </c:pt>
                <c:pt idx="1061">
                  <c:v>4</c:v>
                </c:pt>
                <c:pt idx="1062">
                  <c:v>2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2</c:v>
                </c:pt>
                <c:pt idx="1067">
                  <c:v>1</c:v>
                </c:pt>
                <c:pt idx="1068">
                  <c:v>3</c:v>
                </c:pt>
                <c:pt idx="1069">
                  <c:v>2</c:v>
                </c:pt>
                <c:pt idx="1070">
                  <c:v>1</c:v>
                </c:pt>
                <c:pt idx="1071">
                  <c:v>1</c:v>
                </c:pt>
                <c:pt idx="1072">
                  <c:v>6</c:v>
                </c:pt>
                <c:pt idx="1073">
                  <c:v>0</c:v>
                </c:pt>
                <c:pt idx="1074">
                  <c:v>1</c:v>
                </c:pt>
                <c:pt idx="1075">
                  <c:v>1</c:v>
                </c:pt>
                <c:pt idx="1076">
                  <c:v>2</c:v>
                </c:pt>
                <c:pt idx="1077">
                  <c:v>4</c:v>
                </c:pt>
                <c:pt idx="1078">
                  <c:v>1</c:v>
                </c:pt>
                <c:pt idx="1079">
                  <c:v>3</c:v>
                </c:pt>
                <c:pt idx="1080">
                  <c:v>1</c:v>
                </c:pt>
                <c:pt idx="1081">
                  <c:v>3</c:v>
                </c:pt>
                <c:pt idx="1082">
                  <c:v>2</c:v>
                </c:pt>
                <c:pt idx="1083">
                  <c:v>5</c:v>
                </c:pt>
                <c:pt idx="1084">
                  <c:v>3</c:v>
                </c:pt>
                <c:pt idx="1085">
                  <c:v>2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2</c:v>
                </c:pt>
                <c:pt idx="1090">
                  <c:v>3</c:v>
                </c:pt>
                <c:pt idx="1091">
                  <c:v>7</c:v>
                </c:pt>
                <c:pt idx="1092">
                  <c:v>1</c:v>
                </c:pt>
                <c:pt idx="1093">
                  <c:v>4</c:v>
                </c:pt>
                <c:pt idx="1094">
                  <c:v>5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4</c:v>
                </c:pt>
                <c:pt idx="1104">
                  <c:v>2</c:v>
                </c:pt>
                <c:pt idx="1105">
                  <c:v>15</c:v>
                </c:pt>
                <c:pt idx="1106">
                  <c:v>0</c:v>
                </c:pt>
                <c:pt idx="1107">
                  <c:v>3</c:v>
                </c:pt>
                <c:pt idx="1108">
                  <c:v>1</c:v>
                </c:pt>
                <c:pt idx="1109">
                  <c:v>4</c:v>
                </c:pt>
                <c:pt idx="1110">
                  <c:v>1</c:v>
                </c:pt>
                <c:pt idx="1111">
                  <c:v>5</c:v>
                </c:pt>
                <c:pt idx="1112">
                  <c:v>1</c:v>
                </c:pt>
                <c:pt idx="1113">
                  <c:v>2</c:v>
                </c:pt>
                <c:pt idx="1114">
                  <c:v>1</c:v>
                </c:pt>
                <c:pt idx="1115">
                  <c:v>12</c:v>
                </c:pt>
                <c:pt idx="1116">
                  <c:v>2</c:v>
                </c:pt>
                <c:pt idx="1117">
                  <c:v>1</c:v>
                </c:pt>
                <c:pt idx="1118">
                  <c:v>1</c:v>
                </c:pt>
                <c:pt idx="1119">
                  <c:v>3</c:v>
                </c:pt>
                <c:pt idx="1120">
                  <c:v>5</c:v>
                </c:pt>
                <c:pt idx="1121">
                  <c:v>3</c:v>
                </c:pt>
                <c:pt idx="1122">
                  <c:v>4</c:v>
                </c:pt>
                <c:pt idx="1123">
                  <c:v>1</c:v>
                </c:pt>
                <c:pt idx="1124">
                  <c:v>3</c:v>
                </c:pt>
                <c:pt idx="1125">
                  <c:v>1</c:v>
                </c:pt>
                <c:pt idx="1126">
                  <c:v>2</c:v>
                </c:pt>
                <c:pt idx="1127">
                  <c:v>1</c:v>
                </c:pt>
                <c:pt idx="1128">
                  <c:v>1</c:v>
                </c:pt>
                <c:pt idx="1129">
                  <c:v>3</c:v>
                </c:pt>
                <c:pt idx="1130">
                  <c:v>2</c:v>
                </c:pt>
                <c:pt idx="1131">
                  <c:v>7</c:v>
                </c:pt>
                <c:pt idx="1132">
                  <c:v>2</c:v>
                </c:pt>
                <c:pt idx="1133">
                  <c:v>1</c:v>
                </c:pt>
                <c:pt idx="1134">
                  <c:v>0</c:v>
                </c:pt>
                <c:pt idx="1135">
                  <c:v>5</c:v>
                </c:pt>
                <c:pt idx="1136">
                  <c:v>2</c:v>
                </c:pt>
                <c:pt idx="1137">
                  <c:v>1</c:v>
                </c:pt>
                <c:pt idx="1138">
                  <c:v>1</c:v>
                </c:pt>
                <c:pt idx="1139">
                  <c:v>6</c:v>
                </c:pt>
                <c:pt idx="1140">
                  <c:v>0</c:v>
                </c:pt>
                <c:pt idx="1141">
                  <c:v>1</c:v>
                </c:pt>
                <c:pt idx="1142">
                  <c:v>2</c:v>
                </c:pt>
                <c:pt idx="1143">
                  <c:v>2</c:v>
                </c:pt>
                <c:pt idx="1144">
                  <c:v>1</c:v>
                </c:pt>
                <c:pt idx="1145">
                  <c:v>2</c:v>
                </c:pt>
                <c:pt idx="1146">
                  <c:v>3</c:v>
                </c:pt>
                <c:pt idx="1147">
                  <c:v>1</c:v>
                </c:pt>
                <c:pt idx="1148">
                  <c:v>1</c:v>
                </c:pt>
                <c:pt idx="1149">
                  <c:v>2</c:v>
                </c:pt>
                <c:pt idx="1150">
                  <c:v>5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7</c:v>
                </c:pt>
                <c:pt idx="1156">
                  <c:v>1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3</c:v>
                </c:pt>
                <c:pt idx="1161">
                  <c:v>6</c:v>
                </c:pt>
                <c:pt idx="1162">
                  <c:v>1</c:v>
                </c:pt>
                <c:pt idx="1163">
                  <c:v>4</c:v>
                </c:pt>
                <c:pt idx="1164">
                  <c:v>2</c:v>
                </c:pt>
                <c:pt idx="1165">
                  <c:v>1</c:v>
                </c:pt>
                <c:pt idx="1166">
                  <c:v>1</c:v>
                </c:pt>
                <c:pt idx="1167">
                  <c:v>2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3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2</c:v>
                </c:pt>
                <c:pt idx="1176">
                  <c:v>3</c:v>
                </c:pt>
                <c:pt idx="1177">
                  <c:v>1</c:v>
                </c:pt>
                <c:pt idx="1178">
                  <c:v>2</c:v>
                </c:pt>
                <c:pt idx="1179">
                  <c:v>1</c:v>
                </c:pt>
                <c:pt idx="1180">
                  <c:v>5</c:v>
                </c:pt>
                <c:pt idx="1181">
                  <c:v>2</c:v>
                </c:pt>
                <c:pt idx="1182">
                  <c:v>3</c:v>
                </c:pt>
                <c:pt idx="1183">
                  <c:v>2</c:v>
                </c:pt>
                <c:pt idx="1184">
                  <c:v>3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2</c:v>
                </c:pt>
                <c:pt idx="1189">
                  <c:v>1</c:v>
                </c:pt>
                <c:pt idx="1190">
                  <c:v>4</c:v>
                </c:pt>
                <c:pt idx="1191">
                  <c:v>1</c:v>
                </c:pt>
                <c:pt idx="1192">
                  <c:v>3</c:v>
                </c:pt>
                <c:pt idx="1193">
                  <c:v>0</c:v>
                </c:pt>
                <c:pt idx="1194">
                  <c:v>3</c:v>
                </c:pt>
                <c:pt idx="1195">
                  <c:v>7</c:v>
                </c:pt>
                <c:pt idx="1196">
                  <c:v>5</c:v>
                </c:pt>
                <c:pt idx="1197">
                  <c:v>1</c:v>
                </c:pt>
                <c:pt idx="1198">
                  <c:v>3</c:v>
                </c:pt>
                <c:pt idx="1199">
                  <c:v>1</c:v>
                </c:pt>
                <c:pt idx="1200">
                  <c:v>4</c:v>
                </c:pt>
                <c:pt idx="1201">
                  <c:v>3</c:v>
                </c:pt>
                <c:pt idx="1202">
                  <c:v>2</c:v>
                </c:pt>
                <c:pt idx="1203">
                  <c:v>3</c:v>
                </c:pt>
                <c:pt idx="1204">
                  <c:v>4</c:v>
                </c:pt>
                <c:pt idx="1205">
                  <c:v>3</c:v>
                </c:pt>
                <c:pt idx="1206">
                  <c:v>7</c:v>
                </c:pt>
                <c:pt idx="1207">
                  <c:v>7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5</c:v>
                </c:pt>
                <c:pt idx="1212">
                  <c:v>2</c:v>
                </c:pt>
                <c:pt idx="1213">
                  <c:v>2</c:v>
                </c:pt>
                <c:pt idx="1214">
                  <c:v>3</c:v>
                </c:pt>
                <c:pt idx="1215">
                  <c:v>4</c:v>
                </c:pt>
                <c:pt idx="1216">
                  <c:v>2</c:v>
                </c:pt>
                <c:pt idx="1217">
                  <c:v>2</c:v>
                </c:pt>
                <c:pt idx="1218">
                  <c:v>1</c:v>
                </c:pt>
                <c:pt idx="1219">
                  <c:v>5</c:v>
                </c:pt>
                <c:pt idx="1220">
                  <c:v>6</c:v>
                </c:pt>
                <c:pt idx="1221">
                  <c:v>1</c:v>
                </c:pt>
                <c:pt idx="1222">
                  <c:v>5</c:v>
                </c:pt>
                <c:pt idx="1223">
                  <c:v>3</c:v>
                </c:pt>
                <c:pt idx="1224">
                  <c:v>1</c:v>
                </c:pt>
                <c:pt idx="1225">
                  <c:v>3</c:v>
                </c:pt>
                <c:pt idx="1226">
                  <c:v>2</c:v>
                </c:pt>
                <c:pt idx="1227">
                  <c:v>1</c:v>
                </c:pt>
                <c:pt idx="1228">
                  <c:v>3</c:v>
                </c:pt>
                <c:pt idx="1229">
                  <c:v>7</c:v>
                </c:pt>
                <c:pt idx="1230">
                  <c:v>2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1</c:v>
                </c:pt>
                <c:pt idx="1235">
                  <c:v>4</c:v>
                </c:pt>
                <c:pt idx="1236">
                  <c:v>1</c:v>
                </c:pt>
                <c:pt idx="1237">
                  <c:v>7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9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2</c:v>
                </c:pt>
                <c:pt idx="1246">
                  <c:v>2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1</c:v>
                </c:pt>
                <c:pt idx="1251">
                  <c:v>2</c:v>
                </c:pt>
                <c:pt idx="1252">
                  <c:v>1</c:v>
                </c:pt>
                <c:pt idx="1253">
                  <c:v>2</c:v>
                </c:pt>
                <c:pt idx="1254">
                  <c:v>1</c:v>
                </c:pt>
                <c:pt idx="1255">
                  <c:v>1</c:v>
                </c:pt>
                <c:pt idx="1256">
                  <c:v>3</c:v>
                </c:pt>
                <c:pt idx="1257">
                  <c:v>2</c:v>
                </c:pt>
                <c:pt idx="1258">
                  <c:v>2</c:v>
                </c:pt>
                <c:pt idx="1259">
                  <c:v>4</c:v>
                </c:pt>
                <c:pt idx="1260">
                  <c:v>1</c:v>
                </c:pt>
                <c:pt idx="1261">
                  <c:v>3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2</c:v>
                </c:pt>
                <c:pt idx="1267">
                  <c:v>5</c:v>
                </c:pt>
                <c:pt idx="1268">
                  <c:v>3</c:v>
                </c:pt>
                <c:pt idx="1269">
                  <c:v>0</c:v>
                </c:pt>
                <c:pt idx="1270">
                  <c:v>2</c:v>
                </c:pt>
                <c:pt idx="1271">
                  <c:v>1</c:v>
                </c:pt>
                <c:pt idx="1272">
                  <c:v>0</c:v>
                </c:pt>
                <c:pt idx="1273">
                  <c:v>3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1</c:v>
                </c:pt>
                <c:pt idx="1279">
                  <c:v>3</c:v>
                </c:pt>
                <c:pt idx="1280">
                  <c:v>1</c:v>
                </c:pt>
                <c:pt idx="1281">
                  <c:v>1</c:v>
                </c:pt>
                <c:pt idx="1282">
                  <c:v>2</c:v>
                </c:pt>
                <c:pt idx="1283">
                  <c:v>1</c:v>
                </c:pt>
                <c:pt idx="1284">
                  <c:v>1</c:v>
                </c:pt>
                <c:pt idx="1285">
                  <c:v>2</c:v>
                </c:pt>
                <c:pt idx="1286">
                  <c:v>1</c:v>
                </c:pt>
                <c:pt idx="1287">
                  <c:v>4</c:v>
                </c:pt>
                <c:pt idx="1288">
                  <c:v>6</c:v>
                </c:pt>
                <c:pt idx="1289">
                  <c:v>0</c:v>
                </c:pt>
                <c:pt idx="1290">
                  <c:v>1</c:v>
                </c:pt>
                <c:pt idx="1291">
                  <c:v>4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4</c:v>
                </c:pt>
                <c:pt idx="1296">
                  <c:v>2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2</c:v>
                </c:pt>
                <c:pt idx="1301">
                  <c:v>3</c:v>
                </c:pt>
                <c:pt idx="1302">
                  <c:v>3</c:v>
                </c:pt>
                <c:pt idx="1303">
                  <c:v>1</c:v>
                </c:pt>
                <c:pt idx="1304">
                  <c:v>5</c:v>
                </c:pt>
                <c:pt idx="1305">
                  <c:v>4</c:v>
                </c:pt>
                <c:pt idx="1306">
                  <c:v>3</c:v>
                </c:pt>
                <c:pt idx="1307">
                  <c:v>1</c:v>
                </c:pt>
                <c:pt idx="1308">
                  <c:v>2</c:v>
                </c:pt>
                <c:pt idx="1309">
                  <c:v>3</c:v>
                </c:pt>
                <c:pt idx="1310">
                  <c:v>3</c:v>
                </c:pt>
                <c:pt idx="1311">
                  <c:v>2</c:v>
                </c:pt>
                <c:pt idx="1312">
                  <c:v>5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2</c:v>
                </c:pt>
                <c:pt idx="1321">
                  <c:v>1</c:v>
                </c:pt>
                <c:pt idx="1322">
                  <c:v>7</c:v>
                </c:pt>
                <c:pt idx="1323">
                  <c:v>1</c:v>
                </c:pt>
                <c:pt idx="1324">
                  <c:v>2</c:v>
                </c:pt>
                <c:pt idx="1325">
                  <c:v>2</c:v>
                </c:pt>
                <c:pt idx="1326">
                  <c:v>1</c:v>
                </c:pt>
                <c:pt idx="1327">
                  <c:v>3</c:v>
                </c:pt>
                <c:pt idx="1328">
                  <c:v>1</c:v>
                </c:pt>
                <c:pt idx="1329">
                  <c:v>1</c:v>
                </c:pt>
                <c:pt idx="1330">
                  <c:v>4</c:v>
                </c:pt>
                <c:pt idx="1331">
                  <c:v>3</c:v>
                </c:pt>
                <c:pt idx="1332">
                  <c:v>2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3</c:v>
                </c:pt>
                <c:pt idx="1341">
                  <c:v>2</c:v>
                </c:pt>
                <c:pt idx="1342">
                  <c:v>9</c:v>
                </c:pt>
                <c:pt idx="1343">
                  <c:v>1</c:v>
                </c:pt>
                <c:pt idx="1344">
                  <c:v>8</c:v>
                </c:pt>
                <c:pt idx="1345">
                  <c:v>1</c:v>
                </c:pt>
                <c:pt idx="1346">
                  <c:v>1</c:v>
                </c:pt>
                <c:pt idx="1347">
                  <c:v>2</c:v>
                </c:pt>
                <c:pt idx="1348">
                  <c:v>1</c:v>
                </c:pt>
                <c:pt idx="1349">
                  <c:v>6</c:v>
                </c:pt>
                <c:pt idx="1350">
                  <c:v>2</c:v>
                </c:pt>
                <c:pt idx="1351">
                  <c:v>2</c:v>
                </c:pt>
                <c:pt idx="1352">
                  <c:v>1</c:v>
                </c:pt>
                <c:pt idx="1353">
                  <c:v>1</c:v>
                </c:pt>
                <c:pt idx="1354">
                  <c:v>4</c:v>
                </c:pt>
                <c:pt idx="1355">
                  <c:v>1</c:v>
                </c:pt>
                <c:pt idx="1356">
                  <c:v>1</c:v>
                </c:pt>
                <c:pt idx="1357">
                  <c:v>4</c:v>
                </c:pt>
                <c:pt idx="1358">
                  <c:v>7</c:v>
                </c:pt>
                <c:pt idx="1359">
                  <c:v>5</c:v>
                </c:pt>
                <c:pt idx="1360">
                  <c:v>1</c:v>
                </c:pt>
                <c:pt idx="1361">
                  <c:v>1</c:v>
                </c:pt>
                <c:pt idx="1362">
                  <c:v>2</c:v>
                </c:pt>
                <c:pt idx="1363">
                  <c:v>1</c:v>
                </c:pt>
                <c:pt idx="1364">
                  <c:v>1</c:v>
                </c:pt>
                <c:pt idx="1365">
                  <c:v>4</c:v>
                </c:pt>
                <c:pt idx="1366">
                  <c:v>1</c:v>
                </c:pt>
                <c:pt idx="1367">
                  <c:v>1</c:v>
                </c:pt>
                <c:pt idx="1368">
                  <c:v>6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2</c:v>
                </c:pt>
                <c:pt idx="1373">
                  <c:v>1</c:v>
                </c:pt>
                <c:pt idx="1374">
                  <c:v>3</c:v>
                </c:pt>
                <c:pt idx="1375">
                  <c:v>1</c:v>
                </c:pt>
                <c:pt idx="1376">
                  <c:v>4</c:v>
                </c:pt>
                <c:pt idx="1377">
                  <c:v>2</c:v>
                </c:pt>
                <c:pt idx="1378">
                  <c:v>2</c:v>
                </c:pt>
                <c:pt idx="1379">
                  <c:v>9</c:v>
                </c:pt>
                <c:pt idx="1380">
                  <c:v>1</c:v>
                </c:pt>
                <c:pt idx="1381">
                  <c:v>0</c:v>
                </c:pt>
                <c:pt idx="1382">
                  <c:v>5</c:v>
                </c:pt>
                <c:pt idx="1383">
                  <c:v>1</c:v>
                </c:pt>
                <c:pt idx="1384">
                  <c:v>1</c:v>
                </c:pt>
                <c:pt idx="1385">
                  <c:v>3</c:v>
                </c:pt>
                <c:pt idx="1386">
                  <c:v>2</c:v>
                </c:pt>
                <c:pt idx="1387">
                  <c:v>15</c:v>
                </c:pt>
                <c:pt idx="1388">
                  <c:v>2</c:v>
                </c:pt>
                <c:pt idx="1389">
                  <c:v>1</c:v>
                </c:pt>
                <c:pt idx="1390">
                  <c:v>1</c:v>
                </c:pt>
                <c:pt idx="1391">
                  <c:v>2</c:v>
                </c:pt>
                <c:pt idx="1392">
                  <c:v>2</c:v>
                </c:pt>
                <c:pt idx="1393">
                  <c:v>3</c:v>
                </c:pt>
                <c:pt idx="1394">
                  <c:v>1</c:v>
                </c:pt>
                <c:pt idx="1395">
                  <c:v>2</c:v>
                </c:pt>
                <c:pt idx="1396">
                  <c:v>8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3</c:v>
                </c:pt>
                <c:pt idx="1402">
                  <c:v>8</c:v>
                </c:pt>
                <c:pt idx="1403">
                  <c:v>1</c:v>
                </c:pt>
                <c:pt idx="1404">
                  <c:v>0</c:v>
                </c:pt>
                <c:pt idx="1405">
                  <c:v>1</c:v>
                </c:pt>
                <c:pt idx="1406">
                  <c:v>4</c:v>
                </c:pt>
                <c:pt idx="1407">
                  <c:v>1</c:v>
                </c:pt>
                <c:pt idx="1408">
                  <c:v>1</c:v>
                </c:pt>
                <c:pt idx="1409">
                  <c:v>2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3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3</c:v>
                </c:pt>
                <c:pt idx="1424">
                  <c:v>1</c:v>
                </c:pt>
                <c:pt idx="1425">
                  <c:v>2</c:v>
                </c:pt>
                <c:pt idx="1426">
                  <c:v>1</c:v>
                </c:pt>
                <c:pt idx="1427">
                  <c:v>3</c:v>
                </c:pt>
                <c:pt idx="1428">
                  <c:v>4</c:v>
                </c:pt>
                <c:pt idx="1429">
                  <c:v>1</c:v>
                </c:pt>
                <c:pt idx="1430">
                  <c:v>4</c:v>
                </c:pt>
                <c:pt idx="1431">
                  <c:v>3</c:v>
                </c:pt>
                <c:pt idx="1432">
                  <c:v>2</c:v>
                </c:pt>
                <c:pt idx="1433">
                  <c:v>3</c:v>
                </c:pt>
                <c:pt idx="1434">
                  <c:v>1</c:v>
                </c:pt>
                <c:pt idx="1435">
                  <c:v>1</c:v>
                </c:pt>
                <c:pt idx="1436">
                  <c:v>2</c:v>
                </c:pt>
                <c:pt idx="1437">
                  <c:v>1</c:v>
                </c:pt>
                <c:pt idx="1438">
                  <c:v>2</c:v>
                </c:pt>
                <c:pt idx="1439">
                  <c:v>5</c:v>
                </c:pt>
                <c:pt idx="1440">
                  <c:v>1</c:v>
                </c:pt>
                <c:pt idx="1441">
                  <c:v>1</c:v>
                </c:pt>
                <c:pt idx="1442">
                  <c:v>6</c:v>
                </c:pt>
                <c:pt idx="1443">
                  <c:v>1</c:v>
                </c:pt>
                <c:pt idx="1444">
                  <c:v>6</c:v>
                </c:pt>
                <c:pt idx="1445">
                  <c:v>2</c:v>
                </c:pt>
                <c:pt idx="1446">
                  <c:v>1</c:v>
                </c:pt>
                <c:pt idx="1447">
                  <c:v>5</c:v>
                </c:pt>
                <c:pt idx="1448">
                  <c:v>1</c:v>
                </c:pt>
                <c:pt idx="1449">
                  <c:v>8</c:v>
                </c:pt>
                <c:pt idx="1450">
                  <c:v>4</c:v>
                </c:pt>
                <c:pt idx="1451">
                  <c:v>5</c:v>
                </c:pt>
                <c:pt idx="1452">
                  <c:v>1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7</c:v>
                </c:pt>
                <c:pt idx="1457">
                  <c:v>2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0</c:v>
                </c:pt>
                <c:pt idx="1462">
                  <c:v>2</c:v>
                </c:pt>
                <c:pt idx="1463">
                  <c:v>6</c:v>
                </c:pt>
                <c:pt idx="1464">
                  <c:v>2</c:v>
                </c:pt>
                <c:pt idx="1465">
                  <c:v>2</c:v>
                </c:pt>
                <c:pt idx="1466">
                  <c:v>3</c:v>
                </c:pt>
                <c:pt idx="1467">
                  <c:v>3</c:v>
                </c:pt>
                <c:pt idx="1468">
                  <c:v>5</c:v>
                </c:pt>
                <c:pt idx="1469">
                  <c:v>7</c:v>
                </c:pt>
                <c:pt idx="1470">
                  <c:v>3</c:v>
                </c:pt>
                <c:pt idx="1471">
                  <c:v>5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3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4</c:v>
                </c:pt>
                <c:pt idx="1482">
                  <c:v>3</c:v>
                </c:pt>
                <c:pt idx="1483">
                  <c:v>2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3</c:v>
                </c:pt>
                <c:pt idx="1489">
                  <c:v>3</c:v>
                </c:pt>
                <c:pt idx="1490">
                  <c:v>1</c:v>
                </c:pt>
                <c:pt idx="1491">
                  <c:v>4</c:v>
                </c:pt>
                <c:pt idx="1492">
                  <c:v>4</c:v>
                </c:pt>
                <c:pt idx="1493">
                  <c:v>1</c:v>
                </c:pt>
                <c:pt idx="1494">
                  <c:v>2</c:v>
                </c:pt>
                <c:pt idx="1495">
                  <c:v>6</c:v>
                </c:pt>
                <c:pt idx="1496">
                  <c:v>2</c:v>
                </c:pt>
                <c:pt idx="1497">
                  <c:v>5</c:v>
                </c:pt>
                <c:pt idx="1498">
                  <c:v>1</c:v>
                </c:pt>
                <c:pt idx="1499">
                  <c:v>2</c:v>
                </c:pt>
                <c:pt idx="1500">
                  <c:v>1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4</c:v>
                </c:pt>
                <c:pt idx="1508">
                  <c:v>2</c:v>
                </c:pt>
                <c:pt idx="1509">
                  <c:v>3</c:v>
                </c:pt>
                <c:pt idx="1510">
                  <c:v>3</c:v>
                </c:pt>
                <c:pt idx="1511">
                  <c:v>1</c:v>
                </c:pt>
                <c:pt idx="1512">
                  <c:v>1</c:v>
                </c:pt>
                <c:pt idx="1513">
                  <c:v>4</c:v>
                </c:pt>
                <c:pt idx="1514">
                  <c:v>1</c:v>
                </c:pt>
                <c:pt idx="1515">
                  <c:v>3</c:v>
                </c:pt>
                <c:pt idx="1516">
                  <c:v>2</c:v>
                </c:pt>
                <c:pt idx="1517">
                  <c:v>2</c:v>
                </c:pt>
                <c:pt idx="1518">
                  <c:v>0</c:v>
                </c:pt>
                <c:pt idx="1519">
                  <c:v>6</c:v>
                </c:pt>
                <c:pt idx="1520">
                  <c:v>2</c:v>
                </c:pt>
                <c:pt idx="1521">
                  <c:v>3</c:v>
                </c:pt>
                <c:pt idx="1522">
                  <c:v>4</c:v>
                </c:pt>
                <c:pt idx="1523">
                  <c:v>3</c:v>
                </c:pt>
                <c:pt idx="1524">
                  <c:v>3</c:v>
                </c:pt>
                <c:pt idx="1525">
                  <c:v>4</c:v>
                </c:pt>
                <c:pt idx="1526">
                  <c:v>2</c:v>
                </c:pt>
                <c:pt idx="1527">
                  <c:v>2</c:v>
                </c:pt>
                <c:pt idx="1528">
                  <c:v>0</c:v>
                </c:pt>
                <c:pt idx="1529">
                  <c:v>1</c:v>
                </c:pt>
                <c:pt idx="1530">
                  <c:v>4</c:v>
                </c:pt>
                <c:pt idx="1531">
                  <c:v>1</c:v>
                </c:pt>
                <c:pt idx="1532">
                  <c:v>1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4</c:v>
                </c:pt>
                <c:pt idx="1537">
                  <c:v>2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2</c:v>
                </c:pt>
                <c:pt idx="1542">
                  <c:v>5</c:v>
                </c:pt>
                <c:pt idx="1543">
                  <c:v>2</c:v>
                </c:pt>
                <c:pt idx="1544">
                  <c:v>5</c:v>
                </c:pt>
                <c:pt idx="1545">
                  <c:v>2</c:v>
                </c:pt>
                <c:pt idx="1546">
                  <c:v>0</c:v>
                </c:pt>
                <c:pt idx="1547">
                  <c:v>2</c:v>
                </c:pt>
                <c:pt idx="1548">
                  <c:v>2</c:v>
                </c:pt>
                <c:pt idx="1549">
                  <c:v>1</c:v>
                </c:pt>
                <c:pt idx="1550">
                  <c:v>4</c:v>
                </c:pt>
                <c:pt idx="1551">
                  <c:v>2</c:v>
                </c:pt>
                <c:pt idx="1552">
                  <c:v>1</c:v>
                </c:pt>
                <c:pt idx="1553">
                  <c:v>3</c:v>
                </c:pt>
                <c:pt idx="1554">
                  <c:v>1</c:v>
                </c:pt>
                <c:pt idx="1555">
                  <c:v>1</c:v>
                </c:pt>
                <c:pt idx="1556">
                  <c:v>5</c:v>
                </c:pt>
                <c:pt idx="1557">
                  <c:v>6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4</c:v>
                </c:pt>
                <c:pt idx="1568">
                  <c:v>3</c:v>
                </c:pt>
                <c:pt idx="1569">
                  <c:v>1</c:v>
                </c:pt>
                <c:pt idx="1570">
                  <c:v>1</c:v>
                </c:pt>
                <c:pt idx="1571">
                  <c:v>2</c:v>
                </c:pt>
                <c:pt idx="1572">
                  <c:v>3</c:v>
                </c:pt>
                <c:pt idx="1573">
                  <c:v>4</c:v>
                </c:pt>
                <c:pt idx="1574">
                  <c:v>3</c:v>
                </c:pt>
                <c:pt idx="1575">
                  <c:v>5</c:v>
                </c:pt>
                <c:pt idx="1576">
                  <c:v>2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3</c:v>
                </c:pt>
                <c:pt idx="1581">
                  <c:v>2</c:v>
                </c:pt>
                <c:pt idx="1582">
                  <c:v>1</c:v>
                </c:pt>
                <c:pt idx="1583">
                  <c:v>1</c:v>
                </c:pt>
                <c:pt idx="1584">
                  <c:v>2</c:v>
                </c:pt>
                <c:pt idx="1585">
                  <c:v>1</c:v>
                </c:pt>
                <c:pt idx="1586">
                  <c:v>4</c:v>
                </c:pt>
                <c:pt idx="1587">
                  <c:v>1</c:v>
                </c:pt>
                <c:pt idx="1588">
                  <c:v>1</c:v>
                </c:pt>
                <c:pt idx="1589">
                  <c:v>2</c:v>
                </c:pt>
                <c:pt idx="1590">
                  <c:v>2</c:v>
                </c:pt>
                <c:pt idx="1591">
                  <c:v>1</c:v>
                </c:pt>
                <c:pt idx="1592">
                  <c:v>2</c:v>
                </c:pt>
                <c:pt idx="1593">
                  <c:v>1</c:v>
                </c:pt>
                <c:pt idx="1594">
                  <c:v>2</c:v>
                </c:pt>
                <c:pt idx="1595">
                  <c:v>2</c:v>
                </c:pt>
                <c:pt idx="1596">
                  <c:v>1</c:v>
                </c:pt>
                <c:pt idx="1597">
                  <c:v>2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3</c:v>
                </c:pt>
                <c:pt idx="1604">
                  <c:v>1</c:v>
                </c:pt>
                <c:pt idx="1605">
                  <c:v>4</c:v>
                </c:pt>
                <c:pt idx="1606">
                  <c:v>1</c:v>
                </c:pt>
                <c:pt idx="1607">
                  <c:v>3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2</c:v>
                </c:pt>
                <c:pt idx="1612">
                  <c:v>5</c:v>
                </c:pt>
                <c:pt idx="1613">
                  <c:v>1</c:v>
                </c:pt>
                <c:pt idx="1614">
                  <c:v>4</c:v>
                </c:pt>
                <c:pt idx="1615">
                  <c:v>6</c:v>
                </c:pt>
                <c:pt idx="1616">
                  <c:v>1</c:v>
                </c:pt>
                <c:pt idx="1617">
                  <c:v>3</c:v>
                </c:pt>
                <c:pt idx="1618">
                  <c:v>1</c:v>
                </c:pt>
                <c:pt idx="1619">
                  <c:v>1</c:v>
                </c:pt>
                <c:pt idx="1620">
                  <c:v>2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5</c:v>
                </c:pt>
                <c:pt idx="1625">
                  <c:v>1</c:v>
                </c:pt>
                <c:pt idx="1626">
                  <c:v>3</c:v>
                </c:pt>
                <c:pt idx="1627">
                  <c:v>2</c:v>
                </c:pt>
                <c:pt idx="1628">
                  <c:v>1</c:v>
                </c:pt>
                <c:pt idx="1629">
                  <c:v>3</c:v>
                </c:pt>
                <c:pt idx="1630">
                  <c:v>13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3</c:v>
                </c:pt>
                <c:pt idx="1637">
                  <c:v>3</c:v>
                </c:pt>
                <c:pt idx="1638">
                  <c:v>4</c:v>
                </c:pt>
                <c:pt idx="1639">
                  <c:v>1</c:v>
                </c:pt>
                <c:pt idx="1640">
                  <c:v>1</c:v>
                </c:pt>
                <c:pt idx="1641">
                  <c:v>5</c:v>
                </c:pt>
                <c:pt idx="1642">
                  <c:v>2</c:v>
                </c:pt>
                <c:pt idx="1643">
                  <c:v>4</c:v>
                </c:pt>
                <c:pt idx="1644">
                  <c:v>6</c:v>
                </c:pt>
                <c:pt idx="1645">
                  <c:v>1</c:v>
                </c:pt>
                <c:pt idx="1646">
                  <c:v>4</c:v>
                </c:pt>
                <c:pt idx="1647">
                  <c:v>1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3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0</c:v>
                </c:pt>
                <c:pt idx="1660">
                  <c:v>3</c:v>
                </c:pt>
                <c:pt idx="1661">
                  <c:v>2</c:v>
                </c:pt>
                <c:pt idx="1662">
                  <c:v>2</c:v>
                </c:pt>
                <c:pt idx="1663">
                  <c:v>3</c:v>
                </c:pt>
                <c:pt idx="1664">
                  <c:v>1</c:v>
                </c:pt>
                <c:pt idx="1665">
                  <c:v>1</c:v>
                </c:pt>
                <c:pt idx="1666">
                  <c:v>2</c:v>
                </c:pt>
                <c:pt idx="1667">
                  <c:v>1</c:v>
                </c:pt>
                <c:pt idx="1668">
                  <c:v>1</c:v>
                </c:pt>
                <c:pt idx="1669">
                  <c:v>3</c:v>
                </c:pt>
                <c:pt idx="1670">
                  <c:v>1</c:v>
                </c:pt>
                <c:pt idx="1671">
                  <c:v>1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1</c:v>
                </c:pt>
                <c:pt idx="1680">
                  <c:v>1</c:v>
                </c:pt>
                <c:pt idx="1681">
                  <c:v>12</c:v>
                </c:pt>
                <c:pt idx="1682">
                  <c:v>2</c:v>
                </c:pt>
                <c:pt idx="1683">
                  <c:v>2</c:v>
                </c:pt>
                <c:pt idx="1684">
                  <c:v>3</c:v>
                </c:pt>
                <c:pt idx="1685">
                  <c:v>1</c:v>
                </c:pt>
                <c:pt idx="1686">
                  <c:v>1</c:v>
                </c:pt>
                <c:pt idx="1687">
                  <c:v>15</c:v>
                </c:pt>
                <c:pt idx="1688">
                  <c:v>1</c:v>
                </c:pt>
                <c:pt idx="1689">
                  <c:v>4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3</c:v>
                </c:pt>
                <c:pt idx="1694">
                  <c:v>3</c:v>
                </c:pt>
                <c:pt idx="1695">
                  <c:v>5</c:v>
                </c:pt>
                <c:pt idx="1696">
                  <c:v>4</c:v>
                </c:pt>
                <c:pt idx="1697">
                  <c:v>1</c:v>
                </c:pt>
                <c:pt idx="1698">
                  <c:v>2</c:v>
                </c:pt>
                <c:pt idx="1699">
                  <c:v>1</c:v>
                </c:pt>
                <c:pt idx="1700">
                  <c:v>2</c:v>
                </c:pt>
                <c:pt idx="1701">
                  <c:v>2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9</c:v>
                </c:pt>
                <c:pt idx="1706">
                  <c:v>1</c:v>
                </c:pt>
                <c:pt idx="1707">
                  <c:v>4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3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2</c:v>
                </c:pt>
                <c:pt idx="1721">
                  <c:v>2</c:v>
                </c:pt>
                <c:pt idx="1722">
                  <c:v>1</c:v>
                </c:pt>
                <c:pt idx="1723">
                  <c:v>6</c:v>
                </c:pt>
                <c:pt idx="1724">
                  <c:v>2</c:v>
                </c:pt>
                <c:pt idx="1725">
                  <c:v>3</c:v>
                </c:pt>
                <c:pt idx="1726">
                  <c:v>1</c:v>
                </c:pt>
                <c:pt idx="1727">
                  <c:v>6</c:v>
                </c:pt>
                <c:pt idx="1728">
                  <c:v>3</c:v>
                </c:pt>
                <c:pt idx="1729">
                  <c:v>2</c:v>
                </c:pt>
                <c:pt idx="1730">
                  <c:v>1</c:v>
                </c:pt>
                <c:pt idx="1731">
                  <c:v>1</c:v>
                </c:pt>
                <c:pt idx="1732">
                  <c:v>0</c:v>
                </c:pt>
                <c:pt idx="1733">
                  <c:v>1</c:v>
                </c:pt>
                <c:pt idx="1734">
                  <c:v>2</c:v>
                </c:pt>
                <c:pt idx="1735">
                  <c:v>5</c:v>
                </c:pt>
                <c:pt idx="1736">
                  <c:v>3</c:v>
                </c:pt>
                <c:pt idx="1737">
                  <c:v>4</c:v>
                </c:pt>
                <c:pt idx="1738">
                  <c:v>1</c:v>
                </c:pt>
                <c:pt idx="1739">
                  <c:v>2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3</c:v>
                </c:pt>
                <c:pt idx="1744">
                  <c:v>3</c:v>
                </c:pt>
                <c:pt idx="1745">
                  <c:v>4</c:v>
                </c:pt>
                <c:pt idx="1746">
                  <c:v>2</c:v>
                </c:pt>
                <c:pt idx="1747">
                  <c:v>3</c:v>
                </c:pt>
                <c:pt idx="1748">
                  <c:v>4</c:v>
                </c:pt>
                <c:pt idx="1749">
                  <c:v>3</c:v>
                </c:pt>
                <c:pt idx="1750">
                  <c:v>3</c:v>
                </c:pt>
                <c:pt idx="1751">
                  <c:v>2</c:v>
                </c:pt>
                <c:pt idx="1752">
                  <c:v>4</c:v>
                </c:pt>
                <c:pt idx="1753">
                  <c:v>2</c:v>
                </c:pt>
                <c:pt idx="1754">
                  <c:v>8</c:v>
                </c:pt>
                <c:pt idx="1755">
                  <c:v>2</c:v>
                </c:pt>
                <c:pt idx="1756">
                  <c:v>3</c:v>
                </c:pt>
                <c:pt idx="1757">
                  <c:v>5</c:v>
                </c:pt>
                <c:pt idx="1758">
                  <c:v>4</c:v>
                </c:pt>
                <c:pt idx="1759">
                  <c:v>1</c:v>
                </c:pt>
                <c:pt idx="1760">
                  <c:v>6</c:v>
                </c:pt>
                <c:pt idx="1761">
                  <c:v>5</c:v>
                </c:pt>
                <c:pt idx="1762">
                  <c:v>3</c:v>
                </c:pt>
                <c:pt idx="1763">
                  <c:v>1</c:v>
                </c:pt>
                <c:pt idx="1764">
                  <c:v>8</c:v>
                </c:pt>
                <c:pt idx="1765">
                  <c:v>1</c:v>
                </c:pt>
                <c:pt idx="1766">
                  <c:v>5</c:v>
                </c:pt>
                <c:pt idx="1767">
                  <c:v>3</c:v>
                </c:pt>
                <c:pt idx="1768">
                  <c:v>1</c:v>
                </c:pt>
                <c:pt idx="1769">
                  <c:v>3</c:v>
                </c:pt>
                <c:pt idx="1770">
                  <c:v>1</c:v>
                </c:pt>
                <c:pt idx="1771">
                  <c:v>3</c:v>
                </c:pt>
                <c:pt idx="1772">
                  <c:v>1</c:v>
                </c:pt>
                <c:pt idx="1773">
                  <c:v>4</c:v>
                </c:pt>
                <c:pt idx="1774">
                  <c:v>2</c:v>
                </c:pt>
                <c:pt idx="1775">
                  <c:v>6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1</c:v>
                </c:pt>
                <c:pt idx="1780">
                  <c:v>8</c:v>
                </c:pt>
                <c:pt idx="1781">
                  <c:v>2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1</c:v>
                </c:pt>
                <c:pt idx="1786">
                  <c:v>5</c:v>
                </c:pt>
                <c:pt idx="1787">
                  <c:v>12</c:v>
                </c:pt>
                <c:pt idx="1788">
                  <c:v>1</c:v>
                </c:pt>
                <c:pt idx="1789">
                  <c:v>4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4</c:v>
                </c:pt>
                <c:pt idx="1794">
                  <c:v>3</c:v>
                </c:pt>
                <c:pt idx="1795">
                  <c:v>1</c:v>
                </c:pt>
                <c:pt idx="1796">
                  <c:v>2</c:v>
                </c:pt>
                <c:pt idx="1797">
                  <c:v>4</c:v>
                </c:pt>
                <c:pt idx="1798">
                  <c:v>2</c:v>
                </c:pt>
                <c:pt idx="1799">
                  <c:v>4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2</c:v>
                </c:pt>
                <c:pt idx="1810">
                  <c:v>4</c:v>
                </c:pt>
                <c:pt idx="1811">
                  <c:v>2</c:v>
                </c:pt>
                <c:pt idx="1812">
                  <c:v>1</c:v>
                </c:pt>
                <c:pt idx="1813">
                  <c:v>6</c:v>
                </c:pt>
                <c:pt idx="1814">
                  <c:v>1</c:v>
                </c:pt>
                <c:pt idx="1815">
                  <c:v>1</c:v>
                </c:pt>
                <c:pt idx="1816">
                  <c:v>5</c:v>
                </c:pt>
                <c:pt idx="1817">
                  <c:v>2</c:v>
                </c:pt>
                <c:pt idx="1818">
                  <c:v>1</c:v>
                </c:pt>
                <c:pt idx="1819">
                  <c:v>2</c:v>
                </c:pt>
                <c:pt idx="1820">
                  <c:v>1</c:v>
                </c:pt>
                <c:pt idx="1821">
                  <c:v>1</c:v>
                </c:pt>
                <c:pt idx="1822">
                  <c:v>2</c:v>
                </c:pt>
                <c:pt idx="1823">
                  <c:v>1</c:v>
                </c:pt>
                <c:pt idx="1824">
                  <c:v>4</c:v>
                </c:pt>
                <c:pt idx="1825">
                  <c:v>4</c:v>
                </c:pt>
                <c:pt idx="1826">
                  <c:v>2</c:v>
                </c:pt>
                <c:pt idx="1827">
                  <c:v>1</c:v>
                </c:pt>
                <c:pt idx="1828">
                  <c:v>1</c:v>
                </c:pt>
                <c:pt idx="1829">
                  <c:v>2</c:v>
                </c:pt>
                <c:pt idx="1830">
                  <c:v>1</c:v>
                </c:pt>
                <c:pt idx="1831">
                  <c:v>1</c:v>
                </c:pt>
                <c:pt idx="1832">
                  <c:v>5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0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4</c:v>
                </c:pt>
                <c:pt idx="1843">
                  <c:v>3</c:v>
                </c:pt>
                <c:pt idx="1844">
                  <c:v>1</c:v>
                </c:pt>
                <c:pt idx="1845">
                  <c:v>1</c:v>
                </c:pt>
                <c:pt idx="1846">
                  <c:v>2</c:v>
                </c:pt>
                <c:pt idx="1847">
                  <c:v>1</c:v>
                </c:pt>
                <c:pt idx="1848">
                  <c:v>1</c:v>
                </c:pt>
                <c:pt idx="1849">
                  <c:v>5</c:v>
                </c:pt>
                <c:pt idx="1850">
                  <c:v>1</c:v>
                </c:pt>
                <c:pt idx="1851">
                  <c:v>1</c:v>
                </c:pt>
                <c:pt idx="1852">
                  <c:v>7</c:v>
                </c:pt>
                <c:pt idx="1853">
                  <c:v>7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3</c:v>
                </c:pt>
                <c:pt idx="1859">
                  <c:v>2</c:v>
                </c:pt>
                <c:pt idx="1860">
                  <c:v>2</c:v>
                </c:pt>
                <c:pt idx="1861">
                  <c:v>4</c:v>
                </c:pt>
                <c:pt idx="1862">
                  <c:v>4</c:v>
                </c:pt>
                <c:pt idx="1863">
                  <c:v>1</c:v>
                </c:pt>
                <c:pt idx="1864">
                  <c:v>3</c:v>
                </c:pt>
                <c:pt idx="1865">
                  <c:v>1</c:v>
                </c:pt>
                <c:pt idx="1866">
                  <c:v>4</c:v>
                </c:pt>
                <c:pt idx="1867">
                  <c:v>1</c:v>
                </c:pt>
                <c:pt idx="1868">
                  <c:v>3</c:v>
                </c:pt>
                <c:pt idx="1869">
                  <c:v>2</c:v>
                </c:pt>
                <c:pt idx="1870">
                  <c:v>4</c:v>
                </c:pt>
                <c:pt idx="1871">
                  <c:v>7</c:v>
                </c:pt>
                <c:pt idx="1872">
                  <c:v>1</c:v>
                </c:pt>
                <c:pt idx="1873">
                  <c:v>3</c:v>
                </c:pt>
                <c:pt idx="1874">
                  <c:v>1</c:v>
                </c:pt>
                <c:pt idx="1875">
                  <c:v>1</c:v>
                </c:pt>
                <c:pt idx="1876">
                  <c:v>3</c:v>
                </c:pt>
                <c:pt idx="1877">
                  <c:v>3</c:v>
                </c:pt>
                <c:pt idx="1878">
                  <c:v>2</c:v>
                </c:pt>
                <c:pt idx="1879">
                  <c:v>1</c:v>
                </c:pt>
                <c:pt idx="1880">
                  <c:v>2</c:v>
                </c:pt>
                <c:pt idx="1881">
                  <c:v>2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2</c:v>
                </c:pt>
                <c:pt idx="1888">
                  <c:v>1</c:v>
                </c:pt>
                <c:pt idx="1889">
                  <c:v>3</c:v>
                </c:pt>
                <c:pt idx="1890">
                  <c:v>3</c:v>
                </c:pt>
                <c:pt idx="1891">
                  <c:v>0</c:v>
                </c:pt>
                <c:pt idx="1892">
                  <c:v>2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4</c:v>
                </c:pt>
                <c:pt idx="1903">
                  <c:v>2</c:v>
                </c:pt>
                <c:pt idx="1904">
                  <c:v>4</c:v>
                </c:pt>
                <c:pt idx="1905">
                  <c:v>3</c:v>
                </c:pt>
                <c:pt idx="1906">
                  <c:v>4</c:v>
                </c:pt>
                <c:pt idx="1907">
                  <c:v>3</c:v>
                </c:pt>
                <c:pt idx="1908">
                  <c:v>1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4</c:v>
                </c:pt>
                <c:pt idx="1913">
                  <c:v>2</c:v>
                </c:pt>
                <c:pt idx="1914">
                  <c:v>3</c:v>
                </c:pt>
                <c:pt idx="1915">
                  <c:v>2</c:v>
                </c:pt>
                <c:pt idx="1916">
                  <c:v>4</c:v>
                </c:pt>
                <c:pt idx="1917">
                  <c:v>1</c:v>
                </c:pt>
                <c:pt idx="1918">
                  <c:v>1</c:v>
                </c:pt>
                <c:pt idx="1919">
                  <c:v>6</c:v>
                </c:pt>
                <c:pt idx="1920">
                  <c:v>1</c:v>
                </c:pt>
                <c:pt idx="1921">
                  <c:v>3</c:v>
                </c:pt>
                <c:pt idx="1922">
                  <c:v>1</c:v>
                </c:pt>
                <c:pt idx="1923">
                  <c:v>2</c:v>
                </c:pt>
                <c:pt idx="1924">
                  <c:v>2</c:v>
                </c:pt>
                <c:pt idx="1925">
                  <c:v>5</c:v>
                </c:pt>
                <c:pt idx="1926">
                  <c:v>1</c:v>
                </c:pt>
                <c:pt idx="1927">
                  <c:v>6</c:v>
                </c:pt>
                <c:pt idx="1928">
                  <c:v>6</c:v>
                </c:pt>
                <c:pt idx="1929">
                  <c:v>2</c:v>
                </c:pt>
                <c:pt idx="1930">
                  <c:v>1</c:v>
                </c:pt>
                <c:pt idx="1931">
                  <c:v>2</c:v>
                </c:pt>
                <c:pt idx="1932">
                  <c:v>3</c:v>
                </c:pt>
                <c:pt idx="1933">
                  <c:v>4</c:v>
                </c:pt>
                <c:pt idx="1934">
                  <c:v>2</c:v>
                </c:pt>
                <c:pt idx="1935">
                  <c:v>1</c:v>
                </c:pt>
                <c:pt idx="1936">
                  <c:v>3</c:v>
                </c:pt>
                <c:pt idx="1937">
                  <c:v>2</c:v>
                </c:pt>
                <c:pt idx="1938">
                  <c:v>1</c:v>
                </c:pt>
                <c:pt idx="1939">
                  <c:v>1</c:v>
                </c:pt>
                <c:pt idx="1940">
                  <c:v>3</c:v>
                </c:pt>
                <c:pt idx="1941">
                  <c:v>2</c:v>
                </c:pt>
                <c:pt idx="1942">
                  <c:v>1</c:v>
                </c:pt>
                <c:pt idx="1943">
                  <c:v>5</c:v>
                </c:pt>
                <c:pt idx="1944">
                  <c:v>5</c:v>
                </c:pt>
                <c:pt idx="1945">
                  <c:v>2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1</c:v>
                </c:pt>
                <c:pt idx="1951">
                  <c:v>15</c:v>
                </c:pt>
                <c:pt idx="1952">
                  <c:v>1</c:v>
                </c:pt>
                <c:pt idx="1953">
                  <c:v>1</c:v>
                </c:pt>
                <c:pt idx="1954">
                  <c:v>2</c:v>
                </c:pt>
                <c:pt idx="1955">
                  <c:v>3</c:v>
                </c:pt>
                <c:pt idx="1956">
                  <c:v>1</c:v>
                </c:pt>
                <c:pt idx="1957">
                  <c:v>2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8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3</c:v>
                </c:pt>
                <c:pt idx="1966">
                  <c:v>1</c:v>
                </c:pt>
                <c:pt idx="1967">
                  <c:v>3</c:v>
                </c:pt>
                <c:pt idx="1968">
                  <c:v>5</c:v>
                </c:pt>
                <c:pt idx="1969">
                  <c:v>3</c:v>
                </c:pt>
                <c:pt idx="1970">
                  <c:v>3</c:v>
                </c:pt>
                <c:pt idx="1971">
                  <c:v>1</c:v>
                </c:pt>
                <c:pt idx="1972">
                  <c:v>4</c:v>
                </c:pt>
                <c:pt idx="1973">
                  <c:v>4</c:v>
                </c:pt>
                <c:pt idx="1974">
                  <c:v>1</c:v>
                </c:pt>
                <c:pt idx="1975">
                  <c:v>5</c:v>
                </c:pt>
                <c:pt idx="1976">
                  <c:v>4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2</c:v>
                </c:pt>
                <c:pt idx="1981">
                  <c:v>2</c:v>
                </c:pt>
                <c:pt idx="1982">
                  <c:v>1</c:v>
                </c:pt>
                <c:pt idx="1983">
                  <c:v>1</c:v>
                </c:pt>
                <c:pt idx="1984">
                  <c:v>2</c:v>
                </c:pt>
                <c:pt idx="1985">
                  <c:v>1</c:v>
                </c:pt>
                <c:pt idx="1986">
                  <c:v>2</c:v>
                </c:pt>
                <c:pt idx="1987">
                  <c:v>4</c:v>
                </c:pt>
                <c:pt idx="1988">
                  <c:v>1</c:v>
                </c:pt>
                <c:pt idx="1989">
                  <c:v>3</c:v>
                </c:pt>
                <c:pt idx="1990">
                  <c:v>1</c:v>
                </c:pt>
                <c:pt idx="1991">
                  <c:v>1</c:v>
                </c:pt>
                <c:pt idx="1992">
                  <c:v>2</c:v>
                </c:pt>
                <c:pt idx="1993">
                  <c:v>1</c:v>
                </c:pt>
                <c:pt idx="1994">
                  <c:v>5</c:v>
                </c:pt>
                <c:pt idx="1995">
                  <c:v>1</c:v>
                </c:pt>
                <c:pt idx="1996">
                  <c:v>0</c:v>
                </c:pt>
                <c:pt idx="1997">
                  <c:v>1</c:v>
                </c:pt>
                <c:pt idx="1998">
                  <c:v>1</c:v>
                </c:pt>
                <c:pt idx="1999">
                  <c:v>2</c:v>
                </c:pt>
                <c:pt idx="2000">
                  <c:v>2</c:v>
                </c:pt>
                <c:pt idx="2001">
                  <c:v>1</c:v>
                </c:pt>
                <c:pt idx="2002">
                  <c:v>0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6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7</c:v>
                </c:pt>
                <c:pt idx="2013">
                  <c:v>3</c:v>
                </c:pt>
                <c:pt idx="2014">
                  <c:v>2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3</c:v>
                </c:pt>
                <c:pt idx="2020">
                  <c:v>2</c:v>
                </c:pt>
                <c:pt idx="2021">
                  <c:v>1</c:v>
                </c:pt>
                <c:pt idx="2022">
                  <c:v>1</c:v>
                </c:pt>
                <c:pt idx="2023">
                  <c:v>2</c:v>
                </c:pt>
                <c:pt idx="2024">
                  <c:v>1</c:v>
                </c:pt>
                <c:pt idx="2025">
                  <c:v>1</c:v>
                </c:pt>
                <c:pt idx="2026">
                  <c:v>2</c:v>
                </c:pt>
                <c:pt idx="2027">
                  <c:v>3</c:v>
                </c:pt>
                <c:pt idx="2028">
                  <c:v>4</c:v>
                </c:pt>
                <c:pt idx="2029">
                  <c:v>2</c:v>
                </c:pt>
                <c:pt idx="2030">
                  <c:v>2</c:v>
                </c:pt>
                <c:pt idx="2031">
                  <c:v>1</c:v>
                </c:pt>
                <c:pt idx="2032">
                  <c:v>2</c:v>
                </c:pt>
                <c:pt idx="2033">
                  <c:v>1</c:v>
                </c:pt>
                <c:pt idx="2034">
                  <c:v>3</c:v>
                </c:pt>
                <c:pt idx="2035">
                  <c:v>1</c:v>
                </c:pt>
                <c:pt idx="2036">
                  <c:v>3</c:v>
                </c:pt>
                <c:pt idx="2037">
                  <c:v>0</c:v>
                </c:pt>
                <c:pt idx="2038">
                  <c:v>6</c:v>
                </c:pt>
                <c:pt idx="2039">
                  <c:v>1</c:v>
                </c:pt>
                <c:pt idx="2040">
                  <c:v>4</c:v>
                </c:pt>
                <c:pt idx="2041">
                  <c:v>2</c:v>
                </c:pt>
                <c:pt idx="2042">
                  <c:v>2</c:v>
                </c:pt>
                <c:pt idx="2043">
                  <c:v>6</c:v>
                </c:pt>
                <c:pt idx="2044">
                  <c:v>1</c:v>
                </c:pt>
                <c:pt idx="2045">
                  <c:v>2</c:v>
                </c:pt>
                <c:pt idx="2046">
                  <c:v>1</c:v>
                </c:pt>
                <c:pt idx="2047">
                  <c:v>3</c:v>
                </c:pt>
                <c:pt idx="2048">
                  <c:v>1</c:v>
                </c:pt>
                <c:pt idx="2049">
                  <c:v>1</c:v>
                </c:pt>
                <c:pt idx="2050">
                  <c:v>3</c:v>
                </c:pt>
                <c:pt idx="2051">
                  <c:v>5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3</c:v>
                </c:pt>
                <c:pt idx="2058">
                  <c:v>1</c:v>
                </c:pt>
                <c:pt idx="2059">
                  <c:v>1</c:v>
                </c:pt>
                <c:pt idx="2060">
                  <c:v>2</c:v>
                </c:pt>
                <c:pt idx="2061">
                  <c:v>3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3</c:v>
                </c:pt>
                <c:pt idx="2066">
                  <c:v>1</c:v>
                </c:pt>
                <c:pt idx="2067">
                  <c:v>1</c:v>
                </c:pt>
                <c:pt idx="2068">
                  <c:v>5</c:v>
                </c:pt>
                <c:pt idx="2069">
                  <c:v>1</c:v>
                </c:pt>
                <c:pt idx="2070">
                  <c:v>2</c:v>
                </c:pt>
                <c:pt idx="2071">
                  <c:v>1</c:v>
                </c:pt>
                <c:pt idx="2072">
                  <c:v>2</c:v>
                </c:pt>
                <c:pt idx="2073">
                  <c:v>1</c:v>
                </c:pt>
                <c:pt idx="2074">
                  <c:v>2</c:v>
                </c:pt>
                <c:pt idx="2075">
                  <c:v>1</c:v>
                </c:pt>
                <c:pt idx="2076">
                  <c:v>1</c:v>
                </c:pt>
                <c:pt idx="2077">
                  <c:v>5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2</c:v>
                </c:pt>
                <c:pt idx="2082">
                  <c:v>1</c:v>
                </c:pt>
                <c:pt idx="2083">
                  <c:v>2</c:v>
                </c:pt>
                <c:pt idx="2084">
                  <c:v>1</c:v>
                </c:pt>
                <c:pt idx="2085">
                  <c:v>4</c:v>
                </c:pt>
                <c:pt idx="2086">
                  <c:v>2</c:v>
                </c:pt>
                <c:pt idx="2087">
                  <c:v>1</c:v>
                </c:pt>
                <c:pt idx="2088">
                  <c:v>4</c:v>
                </c:pt>
                <c:pt idx="2089">
                  <c:v>4</c:v>
                </c:pt>
                <c:pt idx="2090">
                  <c:v>1</c:v>
                </c:pt>
                <c:pt idx="2091">
                  <c:v>1</c:v>
                </c:pt>
                <c:pt idx="2092">
                  <c:v>2</c:v>
                </c:pt>
                <c:pt idx="2093">
                  <c:v>3</c:v>
                </c:pt>
                <c:pt idx="2094">
                  <c:v>1</c:v>
                </c:pt>
                <c:pt idx="2095">
                  <c:v>2</c:v>
                </c:pt>
                <c:pt idx="2096">
                  <c:v>4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7</c:v>
                </c:pt>
                <c:pt idx="2101">
                  <c:v>2</c:v>
                </c:pt>
                <c:pt idx="2102">
                  <c:v>1</c:v>
                </c:pt>
                <c:pt idx="2103">
                  <c:v>1</c:v>
                </c:pt>
                <c:pt idx="2104">
                  <c:v>2</c:v>
                </c:pt>
                <c:pt idx="2105">
                  <c:v>1</c:v>
                </c:pt>
                <c:pt idx="2106">
                  <c:v>3</c:v>
                </c:pt>
                <c:pt idx="2107">
                  <c:v>2</c:v>
                </c:pt>
                <c:pt idx="2108">
                  <c:v>2</c:v>
                </c:pt>
                <c:pt idx="2109">
                  <c:v>4</c:v>
                </c:pt>
                <c:pt idx="2110">
                  <c:v>2</c:v>
                </c:pt>
                <c:pt idx="2111">
                  <c:v>1</c:v>
                </c:pt>
                <c:pt idx="2112">
                  <c:v>1</c:v>
                </c:pt>
                <c:pt idx="2113">
                  <c:v>3</c:v>
                </c:pt>
                <c:pt idx="2114">
                  <c:v>1</c:v>
                </c:pt>
                <c:pt idx="2115">
                  <c:v>2</c:v>
                </c:pt>
                <c:pt idx="2116">
                  <c:v>5</c:v>
                </c:pt>
                <c:pt idx="2117">
                  <c:v>4</c:v>
                </c:pt>
                <c:pt idx="2118">
                  <c:v>1</c:v>
                </c:pt>
                <c:pt idx="2119">
                  <c:v>2</c:v>
                </c:pt>
                <c:pt idx="2120">
                  <c:v>1</c:v>
                </c:pt>
                <c:pt idx="2121">
                  <c:v>3</c:v>
                </c:pt>
                <c:pt idx="2122">
                  <c:v>4</c:v>
                </c:pt>
                <c:pt idx="2123">
                  <c:v>3</c:v>
                </c:pt>
                <c:pt idx="2124">
                  <c:v>2</c:v>
                </c:pt>
                <c:pt idx="2125">
                  <c:v>2</c:v>
                </c:pt>
                <c:pt idx="2126">
                  <c:v>1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1</c:v>
                </c:pt>
                <c:pt idx="2131">
                  <c:v>5</c:v>
                </c:pt>
                <c:pt idx="2132">
                  <c:v>1</c:v>
                </c:pt>
                <c:pt idx="2133">
                  <c:v>1</c:v>
                </c:pt>
                <c:pt idx="2134">
                  <c:v>2</c:v>
                </c:pt>
                <c:pt idx="2135">
                  <c:v>1</c:v>
                </c:pt>
                <c:pt idx="2136">
                  <c:v>2</c:v>
                </c:pt>
                <c:pt idx="2137">
                  <c:v>4</c:v>
                </c:pt>
                <c:pt idx="2138">
                  <c:v>2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2</c:v>
                </c:pt>
                <c:pt idx="2143">
                  <c:v>2</c:v>
                </c:pt>
                <c:pt idx="2144">
                  <c:v>1</c:v>
                </c:pt>
                <c:pt idx="2145">
                  <c:v>2</c:v>
                </c:pt>
                <c:pt idx="2146">
                  <c:v>1</c:v>
                </c:pt>
                <c:pt idx="2147">
                  <c:v>4</c:v>
                </c:pt>
                <c:pt idx="2148">
                  <c:v>0</c:v>
                </c:pt>
                <c:pt idx="2149">
                  <c:v>15</c:v>
                </c:pt>
                <c:pt idx="2150">
                  <c:v>3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2</c:v>
                </c:pt>
                <c:pt idx="2155">
                  <c:v>1</c:v>
                </c:pt>
                <c:pt idx="2156">
                  <c:v>2</c:v>
                </c:pt>
                <c:pt idx="2157">
                  <c:v>2</c:v>
                </c:pt>
                <c:pt idx="2158">
                  <c:v>1</c:v>
                </c:pt>
                <c:pt idx="2159">
                  <c:v>2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6</c:v>
                </c:pt>
                <c:pt idx="2164">
                  <c:v>1</c:v>
                </c:pt>
                <c:pt idx="2165">
                  <c:v>4</c:v>
                </c:pt>
                <c:pt idx="2166">
                  <c:v>1</c:v>
                </c:pt>
                <c:pt idx="2167">
                  <c:v>3</c:v>
                </c:pt>
                <c:pt idx="2168">
                  <c:v>1</c:v>
                </c:pt>
                <c:pt idx="2169">
                  <c:v>2</c:v>
                </c:pt>
                <c:pt idx="2170">
                  <c:v>3</c:v>
                </c:pt>
                <c:pt idx="2171">
                  <c:v>6</c:v>
                </c:pt>
                <c:pt idx="2172">
                  <c:v>2</c:v>
                </c:pt>
                <c:pt idx="2173">
                  <c:v>2</c:v>
                </c:pt>
                <c:pt idx="2174">
                  <c:v>1</c:v>
                </c:pt>
                <c:pt idx="2175">
                  <c:v>4</c:v>
                </c:pt>
                <c:pt idx="2176">
                  <c:v>5</c:v>
                </c:pt>
                <c:pt idx="2177">
                  <c:v>2</c:v>
                </c:pt>
                <c:pt idx="2178">
                  <c:v>2</c:v>
                </c:pt>
                <c:pt idx="2179">
                  <c:v>3</c:v>
                </c:pt>
                <c:pt idx="2180">
                  <c:v>4</c:v>
                </c:pt>
                <c:pt idx="2181">
                  <c:v>2</c:v>
                </c:pt>
                <c:pt idx="2182">
                  <c:v>5</c:v>
                </c:pt>
                <c:pt idx="2183">
                  <c:v>5</c:v>
                </c:pt>
                <c:pt idx="2184">
                  <c:v>2</c:v>
                </c:pt>
                <c:pt idx="2185">
                  <c:v>0</c:v>
                </c:pt>
                <c:pt idx="2186">
                  <c:v>1</c:v>
                </c:pt>
                <c:pt idx="2187">
                  <c:v>2</c:v>
                </c:pt>
                <c:pt idx="2188">
                  <c:v>1</c:v>
                </c:pt>
                <c:pt idx="2189">
                  <c:v>2</c:v>
                </c:pt>
                <c:pt idx="2190">
                  <c:v>1</c:v>
                </c:pt>
                <c:pt idx="2191">
                  <c:v>1</c:v>
                </c:pt>
                <c:pt idx="2192">
                  <c:v>2</c:v>
                </c:pt>
                <c:pt idx="2193">
                  <c:v>1</c:v>
                </c:pt>
                <c:pt idx="2194">
                  <c:v>1</c:v>
                </c:pt>
                <c:pt idx="2195">
                  <c:v>3</c:v>
                </c:pt>
                <c:pt idx="2196">
                  <c:v>4</c:v>
                </c:pt>
                <c:pt idx="2197">
                  <c:v>4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5</c:v>
                </c:pt>
                <c:pt idx="2203">
                  <c:v>3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3</c:v>
                </c:pt>
                <c:pt idx="2208">
                  <c:v>1</c:v>
                </c:pt>
                <c:pt idx="2209">
                  <c:v>4</c:v>
                </c:pt>
                <c:pt idx="2210">
                  <c:v>1</c:v>
                </c:pt>
                <c:pt idx="2211">
                  <c:v>1</c:v>
                </c:pt>
                <c:pt idx="2212">
                  <c:v>2</c:v>
                </c:pt>
                <c:pt idx="2213">
                  <c:v>4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4</c:v>
                </c:pt>
                <c:pt idx="2218">
                  <c:v>2</c:v>
                </c:pt>
                <c:pt idx="2219">
                  <c:v>1</c:v>
                </c:pt>
                <c:pt idx="2220">
                  <c:v>1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1</c:v>
                </c:pt>
                <c:pt idx="2226">
                  <c:v>0</c:v>
                </c:pt>
                <c:pt idx="2227">
                  <c:v>6</c:v>
                </c:pt>
                <c:pt idx="2228">
                  <c:v>3</c:v>
                </c:pt>
                <c:pt idx="2229">
                  <c:v>4</c:v>
                </c:pt>
                <c:pt idx="2230">
                  <c:v>5</c:v>
                </c:pt>
                <c:pt idx="2231">
                  <c:v>1</c:v>
                </c:pt>
                <c:pt idx="2232">
                  <c:v>2</c:v>
                </c:pt>
                <c:pt idx="2233">
                  <c:v>7</c:v>
                </c:pt>
                <c:pt idx="2234">
                  <c:v>2</c:v>
                </c:pt>
                <c:pt idx="2235">
                  <c:v>1</c:v>
                </c:pt>
                <c:pt idx="2236">
                  <c:v>0</c:v>
                </c:pt>
                <c:pt idx="2237">
                  <c:v>3</c:v>
                </c:pt>
                <c:pt idx="2238">
                  <c:v>3</c:v>
                </c:pt>
                <c:pt idx="2239">
                  <c:v>1</c:v>
                </c:pt>
              </c:numCache>
            </c:numRef>
          </c:xVal>
          <c:yVal>
            <c:numRef>
              <c:f>'Channel Performance'!$C$3:$C$2242</c:f>
              <c:numCache>
                <c:formatCode>General</c:formatCode>
                <c:ptCount val="2240"/>
                <c:pt idx="0">
                  <c:v>3</c:v>
                </c:pt>
                <c:pt idx="1">
                  <c:v>7</c:v>
                </c:pt>
                <c:pt idx="2">
                  <c:v>3</c:v>
                </c:pt>
                <c:pt idx="3">
                  <c:v>1</c:v>
                </c:pt>
                <c:pt idx="4">
                  <c:v>6</c:v>
                </c:pt>
                <c:pt idx="5">
                  <c:v>2</c:v>
                </c:pt>
                <c:pt idx="6">
                  <c:v>6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  <c:pt idx="10">
                  <c:v>4</c:v>
                </c:pt>
                <c:pt idx="11">
                  <c:v>1</c:v>
                </c:pt>
                <c:pt idx="12">
                  <c:v>7</c:v>
                </c:pt>
                <c:pt idx="13">
                  <c:v>2</c:v>
                </c:pt>
                <c:pt idx="14">
                  <c:v>0</c:v>
                </c:pt>
                <c:pt idx="15">
                  <c:v>8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1</c:v>
                </c:pt>
                <c:pt idx="21">
                  <c:v>5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4</c:v>
                </c:pt>
                <c:pt idx="26">
                  <c:v>1</c:v>
                </c:pt>
                <c:pt idx="27">
                  <c:v>8</c:v>
                </c:pt>
                <c:pt idx="28">
                  <c:v>5</c:v>
                </c:pt>
                <c:pt idx="29">
                  <c:v>8</c:v>
                </c:pt>
                <c:pt idx="30">
                  <c:v>4</c:v>
                </c:pt>
                <c:pt idx="31">
                  <c:v>8</c:v>
                </c:pt>
                <c:pt idx="32">
                  <c:v>6</c:v>
                </c:pt>
                <c:pt idx="33">
                  <c:v>1</c:v>
                </c:pt>
                <c:pt idx="34">
                  <c:v>1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  <c:pt idx="38">
                  <c:v>5</c:v>
                </c:pt>
                <c:pt idx="39">
                  <c:v>2</c:v>
                </c:pt>
                <c:pt idx="40">
                  <c:v>7</c:v>
                </c:pt>
                <c:pt idx="41">
                  <c:v>3</c:v>
                </c:pt>
                <c:pt idx="42">
                  <c:v>2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9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6</c:v>
                </c:pt>
                <c:pt idx="51">
                  <c:v>7</c:v>
                </c:pt>
                <c:pt idx="52">
                  <c:v>1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8</c:v>
                </c:pt>
                <c:pt idx="64">
                  <c:v>4</c:v>
                </c:pt>
                <c:pt idx="65">
                  <c:v>6</c:v>
                </c:pt>
                <c:pt idx="66">
                  <c:v>2</c:v>
                </c:pt>
                <c:pt idx="67">
                  <c:v>5</c:v>
                </c:pt>
                <c:pt idx="68">
                  <c:v>4</c:v>
                </c:pt>
                <c:pt idx="69">
                  <c:v>9</c:v>
                </c:pt>
                <c:pt idx="70">
                  <c:v>7</c:v>
                </c:pt>
                <c:pt idx="71">
                  <c:v>7</c:v>
                </c:pt>
                <c:pt idx="72">
                  <c:v>8</c:v>
                </c:pt>
                <c:pt idx="73">
                  <c:v>1</c:v>
                </c:pt>
                <c:pt idx="74">
                  <c:v>9</c:v>
                </c:pt>
                <c:pt idx="75">
                  <c:v>3</c:v>
                </c:pt>
                <c:pt idx="76">
                  <c:v>2</c:v>
                </c:pt>
                <c:pt idx="77">
                  <c:v>7</c:v>
                </c:pt>
                <c:pt idx="78">
                  <c:v>11</c:v>
                </c:pt>
                <c:pt idx="79">
                  <c:v>2</c:v>
                </c:pt>
                <c:pt idx="80">
                  <c:v>5</c:v>
                </c:pt>
                <c:pt idx="81">
                  <c:v>6</c:v>
                </c:pt>
                <c:pt idx="82">
                  <c:v>11</c:v>
                </c:pt>
                <c:pt idx="83">
                  <c:v>3</c:v>
                </c:pt>
                <c:pt idx="84">
                  <c:v>6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11</c:v>
                </c:pt>
                <c:pt idx="89">
                  <c:v>4</c:v>
                </c:pt>
                <c:pt idx="90">
                  <c:v>2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7</c:v>
                </c:pt>
                <c:pt idx="96">
                  <c:v>1</c:v>
                </c:pt>
                <c:pt idx="97">
                  <c:v>7</c:v>
                </c:pt>
                <c:pt idx="98">
                  <c:v>2</c:v>
                </c:pt>
                <c:pt idx="99">
                  <c:v>1</c:v>
                </c:pt>
                <c:pt idx="100">
                  <c:v>8</c:v>
                </c:pt>
                <c:pt idx="101">
                  <c:v>2</c:v>
                </c:pt>
                <c:pt idx="102">
                  <c:v>2</c:v>
                </c:pt>
                <c:pt idx="103">
                  <c:v>5</c:v>
                </c:pt>
                <c:pt idx="104">
                  <c:v>8</c:v>
                </c:pt>
                <c:pt idx="105">
                  <c:v>3</c:v>
                </c:pt>
                <c:pt idx="106">
                  <c:v>1</c:v>
                </c:pt>
                <c:pt idx="107">
                  <c:v>3</c:v>
                </c:pt>
                <c:pt idx="108">
                  <c:v>3</c:v>
                </c:pt>
                <c:pt idx="109">
                  <c:v>8</c:v>
                </c:pt>
                <c:pt idx="110">
                  <c:v>5</c:v>
                </c:pt>
                <c:pt idx="111">
                  <c:v>1</c:v>
                </c:pt>
                <c:pt idx="112">
                  <c:v>1</c:v>
                </c:pt>
                <c:pt idx="113">
                  <c:v>5</c:v>
                </c:pt>
                <c:pt idx="114">
                  <c:v>8</c:v>
                </c:pt>
                <c:pt idx="115">
                  <c:v>1</c:v>
                </c:pt>
                <c:pt idx="116">
                  <c:v>8</c:v>
                </c:pt>
                <c:pt idx="117">
                  <c:v>7</c:v>
                </c:pt>
                <c:pt idx="118">
                  <c:v>5</c:v>
                </c:pt>
                <c:pt idx="119">
                  <c:v>7</c:v>
                </c:pt>
                <c:pt idx="120">
                  <c:v>0</c:v>
                </c:pt>
                <c:pt idx="121">
                  <c:v>1</c:v>
                </c:pt>
                <c:pt idx="122">
                  <c:v>9</c:v>
                </c:pt>
                <c:pt idx="123">
                  <c:v>7</c:v>
                </c:pt>
                <c:pt idx="124">
                  <c:v>2</c:v>
                </c:pt>
                <c:pt idx="125">
                  <c:v>2</c:v>
                </c:pt>
                <c:pt idx="126">
                  <c:v>1</c:v>
                </c:pt>
                <c:pt idx="127">
                  <c:v>4</c:v>
                </c:pt>
                <c:pt idx="128">
                  <c:v>1</c:v>
                </c:pt>
                <c:pt idx="129">
                  <c:v>1</c:v>
                </c:pt>
                <c:pt idx="130">
                  <c:v>5</c:v>
                </c:pt>
                <c:pt idx="131">
                  <c:v>6</c:v>
                </c:pt>
                <c:pt idx="132">
                  <c:v>4</c:v>
                </c:pt>
                <c:pt idx="133">
                  <c:v>2</c:v>
                </c:pt>
                <c:pt idx="134">
                  <c:v>4</c:v>
                </c:pt>
                <c:pt idx="135">
                  <c:v>6</c:v>
                </c:pt>
                <c:pt idx="136">
                  <c:v>2</c:v>
                </c:pt>
                <c:pt idx="137">
                  <c:v>4</c:v>
                </c:pt>
                <c:pt idx="138">
                  <c:v>3</c:v>
                </c:pt>
                <c:pt idx="139">
                  <c:v>3</c:v>
                </c:pt>
                <c:pt idx="140">
                  <c:v>8</c:v>
                </c:pt>
                <c:pt idx="141">
                  <c:v>7</c:v>
                </c:pt>
                <c:pt idx="142">
                  <c:v>2</c:v>
                </c:pt>
                <c:pt idx="143">
                  <c:v>6</c:v>
                </c:pt>
                <c:pt idx="144">
                  <c:v>2</c:v>
                </c:pt>
                <c:pt idx="145">
                  <c:v>11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6</c:v>
                </c:pt>
                <c:pt idx="150">
                  <c:v>4</c:v>
                </c:pt>
                <c:pt idx="151">
                  <c:v>6</c:v>
                </c:pt>
                <c:pt idx="152">
                  <c:v>5</c:v>
                </c:pt>
                <c:pt idx="153">
                  <c:v>4</c:v>
                </c:pt>
                <c:pt idx="154">
                  <c:v>8</c:v>
                </c:pt>
                <c:pt idx="155">
                  <c:v>3</c:v>
                </c:pt>
                <c:pt idx="156">
                  <c:v>2</c:v>
                </c:pt>
                <c:pt idx="157">
                  <c:v>3</c:v>
                </c:pt>
                <c:pt idx="158">
                  <c:v>8</c:v>
                </c:pt>
                <c:pt idx="159">
                  <c:v>6</c:v>
                </c:pt>
                <c:pt idx="160">
                  <c:v>6</c:v>
                </c:pt>
                <c:pt idx="161">
                  <c:v>5</c:v>
                </c:pt>
                <c:pt idx="162">
                  <c:v>2</c:v>
                </c:pt>
                <c:pt idx="163">
                  <c:v>3</c:v>
                </c:pt>
                <c:pt idx="164">
                  <c:v>7</c:v>
                </c:pt>
                <c:pt idx="165">
                  <c:v>2</c:v>
                </c:pt>
                <c:pt idx="166">
                  <c:v>1</c:v>
                </c:pt>
                <c:pt idx="167">
                  <c:v>5</c:v>
                </c:pt>
                <c:pt idx="168">
                  <c:v>3</c:v>
                </c:pt>
                <c:pt idx="169">
                  <c:v>6</c:v>
                </c:pt>
                <c:pt idx="170">
                  <c:v>4</c:v>
                </c:pt>
                <c:pt idx="171">
                  <c:v>5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3</c:v>
                </c:pt>
                <c:pt idx="177">
                  <c:v>7</c:v>
                </c:pt>
                <c:pt idx="178">
                  <c:v>4</c:v>
                </c:pt>
                <c:pt idx="179">
                  <c:v>3</c:v>
                </c:pt>
                <c:pt idx="180">
                  <c:v>3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7</c:v>
                </c:pt>
                <c:pt idx="185">
                  <c:v>7</c:v>
                </c:pt>
                <c:pt idx="186">
                  <c:v>6</c:v>
                </c:pt>
                <c:pt idx="187">
                  <c:v>5</c:v>
                </c:pt>
                <c:pt idx="188">
                  <c:v>4</c:v>
                </c:pt>
                <c:pt idx="189">
                  <c:v>4</c:v>
                </c:pt>
                <c:pt idx="190">
                  <c:v>5</c:v>
                </c:pt>
                <c:pt idx="191">
                  <c:v>2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9</c:v>
                </c:pt>
                <c:pt idx="196">
                  <c:v>7</c:v>
                </c:pt>
                <c:pt idx="197">
                  <c:v>1</c:v>
                </c:pt>
                <c:pt idx="198">
                  <c:v>8</c:v>
                </c:pt>
                <c:pt idx="199">
                  <c:v>2</c:v>
                </c:pt>
                <c:pt idx="200">
                  <c:v>5</c:v>
                </c:pt>
                <c:pt idx="201">
                  <c:v>5</c:v>
                </c:pt>
                <c:pt idx="202">
                  <c:v>1</c:v>
                </c:pt>
                <c:pt idx="203">
                  <c:v>6</c:v>
                </c:pt>
                <c:pt idx="204">
                  <c:v>7</c:v>
                </c:pt>
                <c:pt idx="205">
                  <c:v>5</c:v>
                </c:pt>
                <c:pt idx="206">
                  <c:v>5</c:v>
                </c:pt>
                <c:pt idx="207">
                  <c:v>3</c:v>
                </c:pt>
                <c:pt idx="208">
                  <c:v>2</c:v>
                </c:pt>
                <c:pt idx="209">
                  <c:v>8</c:v>
                </c:pt>
                <c:pt idx="210">
                  <c:v>1</c:v>
                </c:pt>
                <c:pt idx="211">
                  <c:v>1</c:v>
                </c:pt>
                <c:pt idx="212">
                  <c:v>5</c:v>
                </c:pt>
                <c:pt idx="213">
                  <c:v>7</c:v>
                </c:pt>
                <c:pt idx="214">
                  <c:v>2</c:v>
                </c:pt>
                <c:pt idx="215">
                  <c:v>7</c:v>
                </c:pt>
                <c:pt idx="216">
                  <c:v>3</c:v>
                </c:pt>
                <c:pt idx="217">
                  <c:v>6</c:v>
                </c:pt>
                <c:pt idx="218">
                  <c:v>4</c:v>
                </c:pt>
                <c:pt idx="219">
                  <c:v>9</c:v>
                </c:pt>
                <c:pt idx="220">
                  <c:v>3</c:v>
                </c:pt>
                <c:pt idx="221">
                  <c:v>4</c:v>
                </c:pt>
                <c:pt idx="222">
                  <c:v>1</c:v>
                </c:pt>
                <c:pt idx="223">
                  <c:v>10</c:v>
                </c:pt>
                <c:pt idx="224">
                  <c:v>6</c:v>
                </c:pt>
                <c:pt idx="225">
                  <c:v>2</c:v>
                </c:pt>
                <c:pt idx="226">
                  <c:v>3</c:v>
                </c:pt>
                <c:pt idx="227">
                  <c:v>4</c:v>
                </c:pt>
                <c:pt idx="228">
                  <c:v>5</c:v>
                </c:pt>
                <c:pt idx="229">
                  <c:v>3</c:v>
                </c:pt>
                <c:pt idx="230">
                  <c:v>2</c:v>
                </c:pt>
                <c:pt idx="231">
                  <c:v>10</c:v>
                </c:pt>
                <c:pt idx="232">
                  <c:v>4</c:v>
                </c:pt>
                <c:pt idx="233">
                  <c:v>3</c:v>
                </c:pt>
                <c:pt idx="234">
                  <c:v>3</c:v>
                </c:pt>
                <c:pt idx="235">
                  <c:v>5</c:v>
                </c:pt>
                <c:pt idx="236">
                  <c:v>6</c:v>
                </c:pt>
                <c:pt idx="237">
                  <c:v>4</c:v>
                </c:pt>
                <c:pt idx="238">
                  <c:v>5</c:v>
                </c:pt>
                <c:pt idx="239">
                  <c:v>7</c:v>
                </c:pt>
                <c:pt idx="240">
                  <c:v>4</c:v>
                </c:pt>
                <c:pt idx="241">
                  <c:v>3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10</c:v>
                </c:pt>
                <c:pt idx="246">
                  <c:v>11</c:v>
                </c:pt>
                <c:pt idx="247">
                  <c:v>8</c:v>
                </c:pt>
                <c:pt idx="248">
                  <c:v>5</c:v>
                </c:pt>
                <c:pt idx="249">
                  <c:v>3</c:v>
                </c:pt>
                <c:pt idx="250">
                  <c:v>4</c:v>
                </c:pt>
                <c:pt idx="251">
                  <c:v>1</c:v>
                </c:pt>
                <c:pt idx="252">
                  <c:v>4</c:v>
                </c:pt>
                <c:pt idx="253">
                  <c:v>2</c:v>
                </c:pt>
                <c:pt idx="254">
                  <c:v>7</c:v>
                </c:pt>
                <c:pt idx="255">
                  <c:v>10</c:v>
                </c:pt>
                <c:pt idx="256">
                  <c:v>6</c:v>
                </c:pt>
                <c:pt idx="257">
                  <c:v>6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4</c:v>
                </c:pt>
                <c:pt idx="262">
                  <c:v>2</c:v>
                </c:pt>
                <c:pt idx="263">
                  <c:v>6</c:v>
                </c:pt>
                <c:pt idx="264">
                  <c:v>8</c:v>
                </c:pt>
                <c:pt idx="265">
                  <c:v>3</c:v>
                </c:pt>
                <c:pt idx="266">
                  <c:v>7</c:v>
                </c:pt>
                <c:pt idx="267">
                  <c:v>2</c:v>
                </c:pt>
                <c:pt idx="268">
                  <c:v>3</c:v>
                </c:pt>
                <c:pt idx="269">
                  <c:v>6</c:v>
                </c:pt>
                <c:pt idx="270">
                  <c:v>2</c:v>
                </c:pt>
                <c:pt idx="271">
                  <c:v>4</c:v>
                </c:pt>
                <c:pt idx="272">
                  <c:v>7</c:v>
                </c:pt>
                <c:pt idx="273">
                  <c:v>4</c:v>
                </c:pt>
                <c:pt idx="274">
                  <c:v>6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3</c:v>
                </c:pt>
                <c:pt idx="279">
                  <c:v>4</c:v>
                </c:pt>
                <c:pt idx="280">
                  <c:v>1</c:v>
                </c:pt>
                <c:pt idx="281">
                  <c:v>5</c:v>
                </c:pt>
                <c:pt idx="282">
                  <c:v>6</c:v>
                </c:pt>
                <c:pt idx="283">
                  <c:v>2</c:v>
                </c:pt>
                <c:pt idx="284">
                  <c:v>7</c:v>
                </c:pt>
                <c:pt idx="285">
                  <c:v>2</c:v>
                </c:pt>
                <c:pt idx="286">
                  <c:v>2</c:v>
                </c:pt>
                <c:pt idx="287">
                  <c:v>9</c:v>
                </c:pt>
                <c:pt idx="288">
                  <c:v>6</c:v>
                </c:pt>
                <c:pt idx="289">
                  <c:v>2</c:v>
                </c:pt>
                <c:pt idx="290">
                  <c:v>9</c:v>
                </c:pt>
                <c:pt idx="291">
                  <c:v>10</c:v>
                </c:pt>
                <c:pt idx="292">
                  <c:v>3</c:v>
                </c:pt>
                <c:pt idx="293">
                  <c:v>5</c:v>
                </c:pt>
                <c:pt idx="294">
                  <c:v>2</c:v>
                </c:pt>
                <c:pt idx="295">
                  <c:v>1</c:v>
                </c:pt>
                <c:pt idx="296">
                  <c:v>2</c:v>
                </c:pt>
                <c:pt idx="297">
                  <c:v>10</c:v>
                </c:pt>
                <c:pt idx="298">
                  <c:v>3</c:v>
                </c:pt>
                <c:pt idx="299">
                  <c:v>6</c:v>
                </c:pt>
                <c:pt idx="300">
                  <c:v>0</c:v>
                </c:pt>
                <c:pt idx="301">
                  <c:v>2</c:v>
                </c:pt>
                <c:pt idx="302">
                  <c:v>0</c:v>
                </c:pt>
                <c:pt idx="303">
                  <c:v>2</c:v>
                </c:pt>
                <c:pt idx="304">
                  <c:v>9</c:v>
                </c:pt>
                <c:pt idx="305">
                  <c:v>2</c:v>
                </c:pt>
                <c:pt idx="306">
                  <c:v>1</c:v>
                </c:pt>
                <c:pt idx="307">
                  <c:v>1</c:v>
                </c:pt>
                <c:pt idx="308">
                  <c:v>9</c:v>
                </c:pt>
                <c:pt idx="309">
                  <c:v>3</c:v>
                </c:pt>
                <c:pt idx="310">
                  <c:v>2</c:v>
                </c:pt>
                <c:pt idx="311">
                  <c:v>8</c:v>
                </c:pt>
                <c:pt idx="312">
                  <c:v>4</c:v>
                </c:pt>
                <c:pt idx="313">
                  <c:v>4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4</c:v>
                </c:pt>
                <c:pt idx="318">
                  <c:v>1</c:v>
                </c:pt>
                <c:pt idx="319">
                  <c:v>8</c:v>
                </c:pt>
                <c:pt idx="320">
                  <c:v>4</c:v>
                </c:pt>
                <c:pt idx="321">
                  <c:v>6</c:v>
                </c:pt>
                <c:pt idx="322">
                  <c:v>2</c:v>
                </c:pt>
                <c:pt idx="323">
                  <c:v>1</c:v>
                </c:pt>
                <c:pt idx="324">
                  <c:v>3</c:v>
                </c:pt>
                <c:pt idx="325">
                  <c:v>10</c:v>
                </c:pt>
                <c:pt idx="326">
                  <c:v>4</c:v>
                </c:pt>
                <c:pt idx="327">
                  <c:v>1</c:v>
                </c:pt>
                <c:pt idx="328">
                  <c:v>5</c:v>
                </c:pt>
                <c:pt idx="329">
                  <c:v>9</c:v>
                </c:pt>
                <c:pt idx="330">
                  <c:v>4</c:v>
                </c:pt>
                <c:pt idx="331">
                  <c:v>8</c:v>
                </c:pt>
                <c:pt idx="332">
                  <c:v>1</c:v>
                </c:pt>
                <c:pt idx="333">
                  <c:v>1</c:v>
                </c:pt>
                <c:pt idx="334">
                  <c:v>5</c:v>
                </c:pt>
                <c:pt idx="335">
                  <c:v>1</c:v>
                </c:pt>
                <c:pt idx="336">
                  <c:v>2</c:v>
                </c:pt>
                <c:pt idx="337">
                  <c:v>2</c:v>
                </c:pt>
                <c:pt idx="338">
                  <c:v>5</c:v>
                </c:pt>
                <c:pt idx="339">
                  <c:v>4</c:v>
                </c:pt>
                <c:pt idx="340">
                  <c:v>4</c:v>
                </c:pt>
                <c:pt idx="341">
                  <c:v>6</c:v>
                </c:pt>
                <c:pt idx="342">
                  <c:v>2</c:v>
                </c:pt>
                <c:pt idx="343">
                  <c:v>5</c:v>
                </c:pt>
                <c:pt idx="344">
                  <c:v>1</c:v>
                </c:pt>
                <c:pt idx="345">
                  <c:v>3</c:v>
                </c:pt>
                <c:pt idx="346">
                  <c:v>3</c:v>
                </c:pt>
                <c:pt idx="347">
                  <c:v>7</c:v>
                </c:pt>
                <c:pt idx="348">
                  <c:v>2</c:v>
                </c:pt>
                <c:pt idx="349">
                  <c:v>1</c:v>
                </c:pt>
                <c:pt idx="350">
                  <c:v>4</c:v>
                </c:pt>
                <c:pt idx="351">
                  <c:v>1</c:v>
                </c:pt>
                <c:pt idx="352">
                  <c:v>7</c:v>
                </c:pt>
                <c:pt idx="353">
                  <c:v>5</c:v>
                </c:pt>
                <c:pt idx="354">
                  <c:v>5</c:v>
                </c:pt>
                <c:pt idx="355">
                  <c:v>2</c:v>
                </c:pt>
                <c:pt idx="356">
                  <c:v>2</c:v>
                </c:pt>
                <c:pt idx="357">
                  <c:v>3</c:v>
                </c:pt>
                <c:pt idx="358">
                  <c:v>2</c:v>
                </c:pt>
                <c:pt idx="359">
                  <c:v>4</c:v>
                </c:pt>
                <c:pt idx="360">
                  <c:v>9</c:v>
                </c:pt>
                <c:pt idx="361">
                  <c:v>2</c:v>
                </c:pt>
                <c:pt idx="362">
                  <c:v>2</c:v>
                </c:pt>
                <c:pt idx="363">
                  <c:v>3</c:v>
                </c:pt>
                <c:pt idx="364">
                  <c:v>2</c:v>
                </c:pt>
                <c:pt idx="365">
                  <c:v>7</c:v>
                </c:pt>
                <c:pt idx="366">
                  <c:v>9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1</c:v>
                </c:pt>
                <c:pt idx="371">
                  <c:v>4</c:v>
                </c:pt>
                <c:pt idx="372">
                  <c:v>8</c:v>
                </c:pt>
                <c:pt idx="373">
                  <c:v>11</c:v>
                </c:pt>
                <c:pt idx="374">
                  <c:v>8</c:v>
                </c:pt>
                <c:pt idx="375">
                  <c:v>7</c:v>
                </c:pt>
                <c:pt idx="376">
                  <c:v>3</c:v>
                </c:pt>
                <c:pt idx="377">
                  <c:v>2</c:v>
                </c:pt>
                <c:pt idx="378">
                  <c:v>4</c:v>
                </c:pt>
                <c:pt idx="379">
                  <c:v>2</c:v>
                </c:pt>
                <c:pt idx="380">
                  <c:v>1</c:v>
                </c:pt>
                <c:pt idx="381">
                  <c:v>7</c:v>
                </c:pt>
                <c:pt idx="382">
                  <c:v>11</c:v>
                </c:pt>
                <c:pt idx="383">
                  <c:v>8</c:v>
                </c:pt>
                <c:pt idx="384">
                  <c:v>5</c:v>
                </c:pt>
                <c:pt idx="385">
                  <c:v>6</c:v>
                </c:pt>
                <c:pt idx="386">
                  <c:v>1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1</c:v>
                </c:pt>
                <c:pt idx="394">
                  <c:v>2</c:v>
                </c:pt>
                <c:pt idx="395">
                  <c:v>5</c:v>
                </c:pt>
                <c:pt idx="396">
                  <c:v>4</c:v>
                </c:pt>
                <c:pt idx="397">
                  <c:v>2</c:v>
                </c:pt>
                <c:pt idx="398">
                  <c:v>4</c:v>
                </c:pt>
                <c:pt idx="399">
                  <c:v>6</c:v>
                </c:pt>
                <c:pt idx="400">
                  <c:v>4</c:v>
                </c:pt>
                <c:pt idx="401">
                  <c:v>1</c:v>
                </c:pt>
                <c:pt idx="402">
                  <c:v>2</c:v>
                </c:pt>
                <c:pt idx="403">
                  <c:v>2</c:v>
                </c:pt>
                <c:pt idx="404">
                  <c:v>4</c:v>
                </c:pt>
                <c:pt idx="405">
                  <c:v>3</c:v>
                </c:pt>
                <c:pt idx="406">
                  <c:v>5</c:v>
                </c:pt>
                <c:pt idx="407">
                  <c:v>5</c:v>
                </c:pt>
                <c:pt idx="408">
                  <c:v>1</c:v>
                </c:pt>
                <c:pt idx="409">
                  <c:v>1</c:v>
                </c:pt>
                <c:pt idx="410">
                  <c:v>6</c:v>
                </c:pt>
                <c:pt idx="411">
                  <c:v>7</c:v>
                </c:pt>
                <c:pt idx="412">
                  <c:v>1</c:v>
                </c:pt>
                <c:pt idx="413">
                  <c:v>7</c:v>
                </c:pt>
                <c:pt idx="414">
                  <c:v>3</c:v>
                </c:pt>
                <c:pt idx="415">
                  <c:v>3</c:v>
                </c:pt>
                <c:pt idx="416">
                  <c:v>9</c:v>
                </c:pt>
                <c:pt idx="417">
                  <c:v>5</c:v>
                </c:pt>
                <c:pt idx="418">
                  <c:v>2</c:v>
                </c:pt>
                <c:pt idx="419">
                  <c:v>4</c:v>
                </c:pt>
                <c:pt idx="420">
                  <c:v>8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3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5</c:v>
                </c:pt>
                <c:pt idx="429">
                  <c:v>3</c:v>
                </c:pt>
                <c:pt idx="430">
                  <c:v>5</c:v>
                </c:pt>
                <c:pt idx="431">
                  <c:v>1</c:v>
                </c:pt>
                <c:pt idx="432">
                  <c:v>0</c:v>
                </c:pt>
                <c:pt idx="433">
                  <c:v>8</c:v>
                </c:pt>
                <c:pt idx="434">
                  <c:v>4</c:v>
                </c:pt>
                <c:pt idx="435">
                  <c:v>3</c:v>
                </c:pt>
                <c:pt idx="436">
                  <c:v>3</c:v>
                </c:pt>
                <c:pt idx="437">
                  <c:v>2</c:v>
                </c:pt>
                <c:pt idx="438">
                  <c:v>2</c:v>
                </c:pt>
                <c:pt idx="439">
                  <c:v>1</c:v>
                </c:pt>
                <c:pt idx="440">
                  <c:v>9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6</c:v>
                </c:pt>
                <c:pt idx="445">
                  <c:v>4</c:v>
                </c:pt>
                <c:pt idx="446">
                  <c:v>2</c:v>
                </c:pt>
                <c:pt idx="447">
                  <c:v>1</c:v>
                </c:pt>
                <c:pt idx="448">
                  <c:v>5</c:v>
                </c:pt>
                <c:pt idx="449">
                  <c:v>2</c:v>
                </c:pt>
                <c:pt idx="450">
                  <c:v>1</c:v>
                </c:pt>
                <c:pt idx="451">
                  <c:v>5</c:v>
                </c:pt>
                <c:pt idx="452">
                  <c:v>1</c:v>
                </c:pt>
                <c:pt idx="453">
                  <c:v>6</c:v>
                </c:pt>
                <c:pt idx="454">
                  <c:v>6</c:v>
                </c:pt>
                <c:pt idx="455">
                  <c:v>1</c:v>
                </c:pt>
                <c:pt idx="456">
                  <c:v>11</c:v>
                </c:pt>
                <c:pt idx="457">
                  <c:v>7</c:v>
                </c:pt>
                <c:pt idx="458">
                  <c:v>1</c:v>
                </c:pt>
                <c:pt idx="459">
                  <c:v>3</c:v>
                </c:pt>
                <c:pt idx="460">
                  <c:v>4</c:v>
                </c:pt>
                <c:pt idx="461">
                  <c:v>3</c:v>
                </c:pt>
                <c:pt idx="462">
                  <c:v>2</c:v>
                </c:pt>
                <c:pt idx="463">
                  <c:v>0</c:v>
                </c:pt>
                <c:pt idx="464">
                  <c:v>3</c:v>
                </c:pt>
                <c:pt idx="465">
                  <c:v>5</c:v>
                </c:pt>
                <c:pt idx="466">
                  <c:v>3</c:v>
                </c:pt>
                <c:pt idx="467">
                  <c:v>5</c:v>
                </c:pt>
                <c:pt idx="468">
                  <c:v>6</c:v>
                </c:pt>
                <c:pt idx="469">
                  <c:v>6</c:v>
                </c:pt>
                <c:pt idx="470">
                  <c:v>7</c:v>
                </c:pt>
                <c:pt idx="471">
                  <c:v>3</c:v>
                </c:pt>
                <c:pt idx="472">
                  <c:v>5</c:v>
                </c:pt>
                <c:pt idx="473">
                  <c:v>2</c:v>
                </c:pt>
                <c:pt idx="474">
                  <c:v>5</c:v>
                </c:pt>
                <c:pt idx="475">
                  <c:v>2</c:v>
                </c:pt>
                <c:pt idx="476">
                  <c:v>5</c:v>
                </c:pt>
                <c:pt idx="477">
                  <c:v>2</c:v>
                </c:pt>
                <c:pt idx="478">
                  <c:v>6</c:v>
                </c:pt>
                <c:pt idx="479">
                  <c:v>2</c:v>
                </c:pt>
                <c:pt idx="480">
                  <c:v>2</c:v>
                </c:pt>
                <c:pt idx="481">
                  <c:v>5</c:v>
                </c:pt>
                <c:pt idx="482">
                  <c:v>5</c:v>
                </c:pt>
                <c:pt idx="483">
                  <c:v>2</c:v>
                </c:pt>
                <c:pt idx="484">
                  <c:v>1</c:v>
                </c:pt>
                <c:pt idx="485">
                  <c:v>1</c:v>
                </c:pt>
                <c:pt idx="486">
                  <c:v>3</c:v>
                </c:pt>
                <c:pt idx="487">
                  <c:v>1</c:v>
                </c:pt>
                <c:pt idx="488">
                  <c:v>2</c:v>
                </c:pt>
                <c:pt idx="489">
                  <c:v>7</c:v>
                </c:pt>
                <c:pt idx="490">
                  <c:v>4</c:v>
                </c:pt>
                <c:pt idx="491">
                  <c:v>5</c:v>
                </c:pt>
                <c:pt idx="492">
                  <c:v>1</c:v>
                </c:pt>
                <c:pt idx="493">
                  <c:v>0</c:v>
                </c:pt>
                <c:pt idx="494">
                  <c:v>1</c:v>
                </c:pt>
                <c:pt idx="495">
                  <c:v>5</c:v>
                </c:pt>
                <c:pt idx="496">
                  <c:v>2</c:v>
                </c:pt>
                <c:pt idx="497">
                  <c:v>4</c:v>
                </c:pt>
                <c:pt idx="498">
                  <c:v>6</c:v>
                </c:pt>
                <c:pt idx="499">
                  <c:v>2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6</c:v>
                </c:pt>
                <c:pt idx="504">
                  <c:v>1</c:v>
                </c:pt>
                <c:pt idx="505">
                  <c:v>4</c:v>
                </c:pt>
                <c:pt idx="506">
                  <c:v>2</c:v>
                </c:pt>
                <c:pt idx="507">
                  <c:v>3</c:v>
                </c:pt>
                <c:pt idx="508">
                  <c:v>4</c:v>
                </c:pt>
                <c:pt idx="509">
                  <c:v>1</c:v>
                </c:pt>
                <c:pt idx="510">
                  <c:v>10</c:v>
                </c:pt>
                <c:pt idx="511">
                  <c:v>6</c:v>
                </c:pt>
                <c:pt idx="512">
                  <c:v>6</c:v>
                </c:pt>
                <c:pt idx="513">
                  <c:v>2</c:v>
                </c:pt>
                <c:pt idx="514">
                  <c:v>2</c:v>
                </c:pt>
                <c:pt idx="515">
                  <c:v>6</c:v>
                </c:pt>
                <c:pt idx="516">
                  <c:v>8</c:v>
                </c:pt>
                <c:pt idx="517">
                  <c:v>2</c:v>
                </c:pt>
                <c:pt idx="518">
                  <c:v>7</c:v>
                </c:pt>
                <c:pt idx="519">
                  <c:v>1</c:v>
                </c:pt>
                <c:pt idx="520">
                  <c:v>1</c:v>
                </c:pt>
                <c:pt idx="521">
                  <c:v>3</c:v>
                </c:pt>
                <c:pt idx="522">
                  <c:v>2</c:v>
                </c:pt>
                <c:pt idx="523">
                  <c:v>5</c:v>
                </c:pt>
                <c:pt idx="524">
                  <c:v>2</c:v>
                </c:pt>
                <c:pt idx="525">
                  <c:v>3</c:v>
                </c:pt>
                <c:pt idx="526">
                  <c:v>1</c:v>
                </c:pt>
                <c:pt idx="527">
                  <c:v>2</c:v>
                </c:pt>
                <c:pt idx="528">
                  <c:v>8</c:v>
                </c:pt>
                <c:pt idx="529">
                  <c:v>5</c:v>
                </c:pt>
                <c:pt idx="530">
                  <c:v>6</c:v>
                </c:pt>
                <c:pt idx="531">
                  <c:v>3</c:v>
                </c:pt>
                <c:pt idx="532">
                  <c:v>5</c:v>
                </c:pt>
                <c:pt idx="533">
                  <c:v>2</c:v>
                </c:pt>
                <c:pt idx="534">
                  <c:v>6</c:v>
                </c:pt>
                <c:pt idx="535">
                  <c:v>1</c:v>
                </c:pt>
                <c:pt idx="536">
                  <c:v>1</c:v>
                </c:pt>
                <c:pt idx="537">
                  <c:v>6</c:v>
                </c:pt>
                <c:pt idx="538">
                  <c:v>1</c:v>
                </c:pt>
                <c:pt idx="539">
                  <c:v>6</c:v>
                </c:pt>
                <c:pt idx="540">
                  <c:v>3</c:v>
                </c:pt>
                <c:pt idx="541">
                  <c:v>0</c:v>
                </c:pt>
                <c:pt idx="542">
                  <c:v>3</c:v>
                </c:pt>
                <c:pt idx="543">
                  <c:v>3</c:v>
                </c:pt>
                <c:pt idx="544">
                  <c:v>5</c:v>
                </c:pt>
                <c:pt idx="545">
                  <c:v>2</c:v>
                </c:pt>
                <c:pt idx="546">
                  <c:v>4</c:v>
                </c:pt>
                <c:pt idx="547">
                  <c:v>4</c:v>
                </c:pt>
                <c:pt idx="548">
                  <c:v>6</c:v>
                </c:pt>
                <c:pt idx="549">
                  <c:v>7</c:v>
                </c:pt>
                <c:pt idx="550">
                  <c:v>1</c:v>
                </c:pt>
                <c:pt idx="551">
                  <c:v>9</c:v>
                </c:pt>
                <c:pt idx="552">
                  <c:v>7</c:v>
                </c:pt>
                <c:pt idx="553">
                  <c:v>4</c:v>
                </c:pt>
                <c:pt idx="554">
                  <c:v>3</c:v>
                </c:pt>
                <c:pt idx="555">
                  <c:v>8</c:v>
                </c:pt>
                <c:pt idx="556">
                  <c:v>1</c:v>
                </c:pt>
                <c:pt idx="557">
                  <c:v>1</c:v>
                </c:pt>
                <c:pt idx="558">
                  <c:v>4</c:v>
                </c:pt>
                <c:pt idx="559">
                  <c:v>2</c:v>
                </c:pt>
                <c:pt idx="560">
                  <c:v>9</c:v>
                </c:pt>
                <c:pt idx="561">
                  <c:v>7</c:v>
                </c:pt>
                <c:pt idx="562">
                  <c:v>1</c:v>
                </c:pt>
                <c:pt idx="563">
                  <c:v>10</c:v>
                </c:pt>
                <c:pt idx="564">
                  <c:v>4</c:v>
                </c:pt>
                <c:pt idx="565">
                  <c:v>1</c:v>
                </c:pt>
                <c:pt idx="566">
                  <c:v>2</c:v>
                </c:pt>
                <c:pt idx="567">
                  <c:v>2</c:v>
                </c:pt>
                <c:pt idx="568">
                  <c:v>6</c:v>
                </c:pt>
                <c:pt idx="569">
                  <c:v>1</c:v>
                </c:pt>
                <c:pt idx="570">
                  <c:v>3</c:v>
                </c:pt>
                <c:pt idx="571">
                  <c:v>7</c:v>
                </c:pt>
                <c:pt idx="572">
                  <c:v>4</c:v>
                </c:pt>
                <c:pt idx="573">
                  <c:v>3</c:v>
                </c:pt>
                <c:pt idx="574">
                  <c:v>10</c:v>
                </c:pt>
                <c:pt idx="575">
                  <c:v>8</c:v>
                </c:pt>
                <c:pt idx="576">
                  <c:v>7</c:v>
                </c:pt>
                <c:pt idx="577">
                  <c:v>3</c:v>
                </c:pt>
                <c:pt idx="578">
                  <c:v>1</c:v>
                </c:pt>
                <c:pt idx="579">
                  <c:v>8</c:v>
                </c:pt>
                <c:pt idx="580">
                  <c:v>2</c:v>
                </c:pt>
                <c:pt idx="581">
                  <c:v>2</c:v>
                </c:pt>
                <c:pt idx="582">
                  <c:v>3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6</c:v>
                </c:pt>
                <c:pt idx="587">
                  <c:v>1</c:v>
                </c:pt>
                <c:pt idx="588">
                  <c:v>8</c:v>
                </c:pt>
                <c:pt idx="589">
                  <c:v>4</c:v>
                </c:pt>
                <c:pt idx="590">
                  <c:v>5</c:v>
                </c:pt>
                <c:pt idx="591">
                  <c:v>1</c:v>
                </c:pt>
                <c:pt idx="592">
                  <c:v>2</c:v>
                </c:pt>
                <c:pt idx="593">
                  <c:v>3</c:v>
                </c:pt>
                <c:pt idx="594">
                  <c:v>2</c:v>
                </c:pt>
                <c:pt idx="595">
                  <c:v>6</c:v>
                </c:pt>
                <c:pt idx="596">
                  <c:v>8</c:v>
                </c:pt>
                <c:pt idx="597">
                  <c:v>1</c:v>
                </c:pt>
                <c:pt idx="598">
                  <c:v>7</c:v>
                </c:pt>
                <c:pt idx="599">
                  <c:v>6</c:v>
                </c:pt>
                <c:pt idx="600">
                  <c:v>3</c:v>
                </c:pt>
                <c:pt idx="601">
                  <c:v>1</c:v>
                </c:pt>
                <c:pt idx="602">
                  <c:v>3</c:v>
                </c:pt>
                <c:pt idx="603">
                  <c:v>4</c:v>
                </c:pt>
                <c:pt idx="604">
                  <c:v>1</c:v>
                </c:pt>
                <c:pt idx="605">
                  <c:v>1</c:v>
                </c:pt>
                <c:pt idx="606">
                  <c:v>5</c:v>
                </c:pt>
                <c:pt idx="607">
                  <c:v>4</c:v>
                </c:pt>
                <c:pt idx="608">
                  <c:v>4</c:v>
                </c:pt>
                <c:pt idx="609">
                  <c:v>6</c:v>
                </c:pt>
                <c:pt idx="610">
                  <c:v>4</c:v>
                </c:pt>
                <c:pt idx="611">
                  <c:v>2</c:v>
                </c:pt>
                <c:pt idx="612">
                  <c:v>5</c:v>
                </c:pt>
                <c:pt idx="613">
                  <c:v>3</c:v>
                </c:pt>
                <c:pt idx="614">
                  <c:v>11</c:v>
                </c:pt>
                <c:pt idx="615">
                  <c:v>4</c:v>
                </c:pt>
                <c:pt idx="616">
                  <c:v>2</c:v>
                </c:pt>
                <c:pt idx="617">
                  <c:v>5</c:v>
                </c:pt>
                <c:pt idx="618">
                  <c:v>3</c:v>
                </c:pt>
                <c:pt idx="619">
                  <c:v>4</c:v>
                </c:pt>
                <c:pt idx="620">
                  <c:v>1</c:v>
                </c:pt>
                <c:pt idx="621">
                  <c:v>6</c:v>
                </c:pt>
                <c:pt idx="622">
                  <c:v>7</c:v>
                </c:pt>
                <c:pt idx="623">
                  <c:v>5</c:v>
                </c:pt>
                <c:pt idx="624">
                  <c:v>1</c:v>
                </c:pt>
                <c:pt idx="625">
                  <c:v>5</c:v>
                </c:pt>
                <c:pt idx="626">
                  <c:v>4</c:v>
                </c:pt>
                <c:pt idx="627">
                  <c:v>1</c:v>
                </c:pt>
                <c:pt idx="628">
                  <c:v>6</c:v>
                </c:pt>
                <c:pt idx="629">
                  <c:v>1</c:v>
                </c:pt>
                <c:pt idx="630">
                  <c:v>2</c:v>
                </c:pt>
                <c:pt idx="631">
                  <c:v>2</c:v>
                </c:pt>
                <c:pt idx="632">
                  <c:v>5</c:v>
                </c:pt>
                <c:pt idx="633">
                  <c:v>7</c:v>
                </c:pt>
                <c:pt idx="634">
                  <c:v>4</c:v>
                </c:pt>
                <c:pt idx="635">
                  <c:v>2</c:v>
                </c:pt>
                <c:pt idx="636">
                  <c:v>1</c:v>
                </c:pt>
                <c:pt idx="637">
                  <c:v>1</c:v>
                </c:pt>
                <c:pt idx="638">
                  <c:v>4</c:v>
                </c:pt>
                <c:pt idx="639">
                  <c:v>5</c:v>
                </c:pt>
                <c:pt idx="640">
                  <c:v>6</c:v>
                </c:pt>
                <c:pt idx="641">
                  <c:v>5</c:v>
                </c:pt>
                <c:pt idx="642">
                  <c:v>4</c:v>
                </c:pt>
                <c:pt idx="643">
                  <c:v>6</c:v>
                </c:pt>
                <c:pt idx="644">
                  <c:v>4</c:v>
                </c:pt>
                <c:pt idx="645">
                  <c:v>3</c:v>
                </c:pt>
                <c:pt idx="646">
                  <c:v>4</c:v>
                </c:pt>
                <c:pt idx="647">
                  <c:v>1</c:v>
                </c:pt>
                <c:pt idx="648">
                  <c:v>7</c:v>
                </c:pt>
                <c:pt idx="649">
                  <c:v>5</c:v>
                </c:pt>
                <c:pt idx="650">
                  <c:v>2</c:v>
                </c:pt>
                <c:pt idx="651">
                  <c:v>1</c:v>
                </c:pt>
                <c:pt idx="652">
                  <c:v>1</c:v>
                </c:pt>
                <c:pt idx="653">
                  <c:v>8</c:v>
                </c:pt>
                <c:pt idx="654">
                  <c:v>3</c:v>
                </c:pt>
                <c:pt idx="655">
                  <c:v>3</c:v>
                </c:pt>
                <c:pt idx="656">
                  <c:v>7</c:v>
                </c:pt>
                <c:pt idx="657">
                  <c:v>4</c:v>
                </c:pt>
                <c:pt idx="658">
                  <c:v>6</c:v>
                </c:pt>
                <c:pt idx="659">
                  <c:v>2</c:v>
                </c:pt>
                <c:pt idx="660">
                  <c:v>9</c:v>
                </c:pt>
                <c:pt idx="661">
                  <c:v>2</c:v>
                </c:pt>
                <c:pt idx="662">
                  <c:v>4</c:v>
                </c:pt>
                <c:pt idx="663">
                  <c:v>3</c:v>
                </c:pt>
                <c:pt idx="664">
                  <c:v>7</c:v>
                </c:pt>
                <c:pt idx="665">
                  <c:v>3</c:v>
                </c:pt>
                <c:pt idx="666">
                  <c:v>5</c:v>
                </c:pt>
                <c:pt idx="667">
                  <c:v>2</c:v>
                </c:pt>
                <c:pt idx="668">
                  <c:v>7</c:v>
                </c:pt>
                <c:pt idx="669">
                  <c:v>1</c:v>
                </c:pt>
                <c:pt idx="670">
                  <c:v>3</c:v>
                </c:pt>
                <c:pt idx="671">
                  <c:v>2</c:v>
                </c:pt>
                <c:pt idx="672">
                  <c:v>2</c:v>
                </c:pt>
                <c:pt idx="673">
                  <c:v>6</c:v>
                </c:pt>
                <c:pt idx="674">
                  <c:v>8</c:v>
                </c:pt>
                <c:pt idx="675">
                  <c:v>2</c:v>
                </c:pt>
                <c:pt idx="676">
                  <c:v>3</c:v>
                </c:pt>
                <c:pt idx="677">
                  <c:v>7</c:v>
                </c:pt>
                <c:pt idx="678">
                  <c:v>2</c:v>
                </c:pt>
                <c:pt idx="679">
                  <c:v>9</c:v>
                </c:pt>
                <c:pt idx="680">
                  <c:v>2</c:v>
                </c:pt>
                <c:pt idx="681">
                  <c:v>5</c:v>
                </c:pt>
                <c:pt idx="682">
                  <c:v>11</c:v>
                </c:pt>
                <c:pt idx="683">
                  <c:v>4</c:v>
                </c:pt>
                <c:pt idx="684">
                  <c:v>6</c:v>
                </c:pt>
                <c:pt idx="685">
                  <c:v>4</c:v>
                </c:pt>
                <c:pt idx="686">
                  <c:v>1</c:v>
                </c:pt>
                <c:pt idx="687">
                  <c:v>4</c:v>
                </c:pt>
                <c:pt idx="688">
                  <c:v>7</c:v>
                </c:pt>
                <c:pt idx="689">
                  <c:v>7</c:v>
                </c:pt>
                <c:pt idx="690">
                  <c:v>3</c:v>
                </c:pt>
                <c:pt idx="691">
                  <c:v>7</c:v>
                </c:pt>
                <c:pt idx="692">
                  <c:v>2</c:v>
                </c:pt>
                <c:pt idx="693">
                  <c:v>2</c:v>
                </c:pt>
                <c:pt idx="694">
                  <c:v>11</c:v>
                </c:pt>
                <c:pt idx="695">
                  <c:v>7</c:v>
                </c:pt>
                <c:pt idx="696">
                  <c:v>5</c:v>
                </c:pt>
                <c:pt idx="697">
                  <c:v>2</c:v>
                </c:pt>
                <c:pt idx="698">
                  <c:v>4</c:v>
                </c:pt>
                <c:pt idx="699">
                  <c:v>3</c:v>
                </c:pt>
                <c:pt idx="700">
                  <c:v>1</c:v>
                </c:pt>
                <c:pt idx="701">
                  <c:v>4</c:v>
                </c:pt>
                <c:pt idx="702">
                  <c:v>5</c:v>
                </c:pt>
                <c:pt idx="703">
                  <c:v>5</c:v>
                </c:pt>
                <c:pt idx="704">
                  <c:v>1</c:v>
                </c:pt>
                <c:pt idx="705">
                  <c:v>1</c:v>
                </c:pt>
                <c:pt idx="706">
                  <c:v>4</c:v>
                </c:pt>
                <c:pt idx="707">
                  <c:v>1</c:v>
                </c:pt>
                <c:pt idx="708">
                  <c:v>3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4</c:v>
                </c:pt>
                <c:pt idx="713">
                  <c:v>3</c:v>
                </c:pt>
                <c:pt idx="714">
                  <c:v>4</c:v>
                </c:pt>
                <c:pt idx="715">
                  <c:v>8</c:v>
                </c:pt>
                <c:pt idx="716">
                  <c:v>3</c:v>
                </c:pt>
                <c:pt idx="717">
                  <c:v>5</c:v>
                </c:pt>
                <c:pt idx="718">
                  <c:v>8</c:v>
                </c:pt>
                <c:pt idx="719">
                  <c:v>6</c:v>
                </c:pt>
                <c:pt idx="720">
                  <c:v>4</c:v>
                </c:pt>
                <c:pt idx="721">
                  <c:v>8</c:v>
                </c:pt>
                <c:pt idx="722">
                  <c:v>3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3</c:v>
                </c:pt>
                <c:pt idx="727">
                  <c:v>6</c:v>
                </c:pt>
                <c:pt idx="728">
                  <c:v>2</c:v>
                </c:pt>
                <c:pt idx="729">
                  <c:v>4</c:v>
                </c:pt>
                <c:pt idx="730">
                  <c:v>2</c:v>
                </c:pt>
                <c:pt idx="731">
                  <c:v>4</c:v>
                </c:pt>
                <c:pt idx="732">
                  <c:v>4</c:v>
                </c:pt>
                <c:pt idx="733">
                  <c:v>3</c:v>
                </c:pt>
                <c:pt idx="734">
                  <c:v>8</c:v>
                </c:pt>
                <c:pt idx="735">
                  <c:v>7</c:v>
                </c:pt>
                <c:pt idx="736">
                  <c:v>8</c:v>
                </c:pt>
                <c:pt idx="737">
                  <c:v>7</c:v>
                </c:pt>
                <c:pt idx="738">
                  <c:v>2</c:v>
                </c:pt>
                <c:pt idx="739">
                  <c:v>3</c:v>
                </c:pt>
                <c:pt idx="740">
                  <c:v>4</c:v>
                </c:pt>
                <c:pt idx="741">
                  <c:v>2</c:v>
                </c:pt>
                <c:pt idx="742">
                  <c:v>2</c:v>
                </c:pt>
                <c:pt idx="743">
                  <c:v>6</c:v>
                </c:pt>
                <c:pt idx="744">
                  <c:v>3</c:v>
                </c:pt>
                <c:pt idx="745">
                  <c:v>5</c:v>
                </c:pt>
                <c:pt idx="746">
                  <c:v>2</c:v>
                </c:pt>
                <c:pt idx="747">
                  <c:v>2</c:v>
                </c:pt>
                <c:pt idx="748">
                  <c:v>1</c:v>
                </c:pt>
                <c:pt idx="749">
                  <c:v>5</c:v>
                </c:pt>
                <c:pt idx="750">
                  <c:v>3</c:v>
                </c:pt>
                <c:pt idx="751">
                  <c:v>6</c:v>
                </c:pt>
                <c:pt idx="752">
                  <c:v>7</c:v>
                </c:pt>
                <c:pt idx="753">
                  <c:v>3</c:v>
                </c:pt>
                <c:pt idx="754">
                  <c:v>9</c:v>
                </c:pt>
                <c:pt idx="755">
                  <c:v>5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2</c:v>
                </c:pt>
                <c:pt idx="760">
                  <c:v>7</c:v>
                </c:pt>
                <c:pt idx="761">
                  <c:v>9</c:v>
                </c:pt>
                <c:pt idx="762">
                  <c:v>7</c:v>
                </c:pt>
                <c:pt idx="763">
                  <c:v>1</c:v>
                </c:pt>
                <c:pt idx="764">
                  <c:v>4</c:v>
                </c:pt>
                <c:pt idx="765">
                  <c:v>8</c:v>
                </c:pt>
                <c:pt idx="766">
                  <c:v>2</c:v>
                </c:pt>
                <c:pt idx="767">
                  <c:v>6</c:v>
                </c:pt>
                <c:pt idx="768">
                  <c:v>1</c:v>
                </c:pt>
                <c:pt idx="769">
                  <c:v>9</c:v>
                </c:pt>
                <c:pt idx="770">
                  <c:v>3</c:v>
                </c:pt>
                <c:pt idx="771">
                  <c:v>4</c:v>
                </c:pt>
                <c:pt idx="772">
                  <c:v>9</c:v>
                </c:pt>
                <c:pt idx="773">
                  <c:v>3</c:v>
                </c:pt>
                <c:pt idx="774">
                  <c:v>9</c:v>
                </c:pt>
                <c:pt idx="775">
                  <c:v>7</c:v>
                </c:pt>
                <c:pt idx="776">
                  <c:v>1</c:v>
                </c:pt>
                <c:pt idx="777">
                  <c:v>1</c:v>
                </c:pt>
                <c:pt idx="778">
                  <c:v>2</c:v>
                </c:pt>
                <c:pt idx="779">
                  <c:v>1</c:v>
                </c:pt>
                <c:pt idx="780">
                  <c:v>9</c:v>
                </c:pt>
                <c:pt idx="781">
                  <c:v>4</c:v>
                </c:pt>
                <c:pt idx="782">
                  <c:v>7</c:v>
                </c:pt>
                <c:pt idx="783">
                  <c:v>5</c:v>
                </c:pt>
                <c:pt idx="784">
                  <c:v>4</c:v>
                </c:pt>
                <c:pt idx="785">
                  <c:v>8</c:v>
                </c:pt>
                <c:pt idx="786">
                  <c:v>10</c:v>
                </c:pt>
                <c:pt idx="787">
                  <c:v>7</c:v>
                </c:pt>
                <c:pt idx="788">
                  <c:v>11</c:v>
                </c:pt>
                <c:pt idx="789">
                  <c:v>0</c:v>
                </c:pt>
                <c:pt idx="790">
                  <c:v>2</c:v>
                </c:pt>
                <c:pt idx="791">
                  <c:v>11</c:v>
                </c:pt>
                <c:pt idx="792">
                  <c:v>2</c:v>
                </c:pt>
                <c:pt idx="793">
                  <c:v>7</c:v>
                </c:pt>
                <c:pt idx="794">
                  <c:v>6</c:v>
                </c:pt>
                <c:pt idx="795">
                  <c:v>8</c:v>
                </c:pt>
                <c:pt idx="796">
                  <c:v>7</c:v>
                </c:pt>
                <c:pt idx="797">
                  <c:v>7</c:v>
                </c:pt>
                <c:pt idx="798">
                  <c:v>3</c:v>
                </c:pt>
                <c:pt idx="799">
                  <c:v>1</c:v>
                </c:pt>
                <c:pt idx="800">
                  <c:v>4</c:v>
                </c:pt>
                <c:pt idx="801">
                  <c:v>6</c:v>
                </c:pt>
                <c:pt idx="802">
                  <c:v>2</c:v>
                </c:pt>
                <c:pt idx="803">
                  <c:v>3</c:v>
                </c:pt>
                <c:pt idx="804">
                  <c:v>11</c:v>
                </c:pt>
                <c:pt idx="805">
                  <c:v>5</c:v>
                </c:pt>
                <c:pt idx="806">
                  <c:v>2</c:v>
                </c:pt>
                <c:pt idx="807">
                  <c:v>8</c:v>
                </c:pt>
                <c:pt idx="808">
                  <c:v>10</c:v>
                </c:pt>
                <c:pt idx="809">
                  <c:v>6</c:v>
                </c:pt>
                <c:pt idx="810">
                  <c:v>1</c:v>
                </c:pt>
                <c:pt idx="811">
                  <c:v>3</c:v>
                </c:pt>
                <c:pt idx="812">
                  <c:v>4</c:v>
                </c:pt>
                <c:pt idx="813">
                  <c:v>5</c:v>
                </c:pt>
                <c:pt idx="814">
                  <c:v>4</c:v>
                </c:pt>
                <c:pt idx="815">
                  <c:v>4</c:v>
                </c:pt>
                <c:pt idx="816">
                  <c:v>2</c:v>
                </c:pt>
                <c:pt idx="817">
                  <c:v>1</c:v>
                </c:pt>
                <c:pt idx="818">
                  <c:v>0</c:v>
                </c:pt>
                <c:pt idx="819">
                  <c:v>4</c:v>
                </c:pt>
                <c:pt idx="820">
                  <c:v>6</c:v>
                </c:pt>
                <c:pt idx="821">
                  <c:v>2</c:v>
                </c:pt>
                <c:pt idx="822">
                  <c:v>6</c:v>
                </c:pt>
                <c:pt idx="823">
                  <c:v>6</c:v>
                </c:pt>
                <c:pt idx="824">
                  <c:v>11</c:v>
                </c:pt>
                <c:pt idx="825">
                  <c:v>7</c:v>
                </c:pt>
                <c:pt idx="826">
                  <c:v>3</c:v>
                </c:pt>
                <c:pt idx="827">
                  <c:v>7</c:v>
                </c:pt>
                <c:pt idx="828">
                  <c:v>5</c:v>
                </c:pt>
                <c:pt idx="829">
                  <c:v>8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2</c:v>
                </c:pt>
                <c:pt idx="834">
                  <c:v>1</c:v>
                </c:pt>
                <c:pt idx="835">
                  <c:v>3</c:v>
                </c:pt>
                <c:pt idx="836">
                  <c:v>2</c:v>
                </c:pt>
                <c:pt idx="837">
                  <c:v>5</c:v>
                </c:pt>
                <c:pt idx="838">
                  <c:v>0</c:v>
                </c:pt>
                <c:pt idx="839">
                  <c:v>4</c:v>
                </c:pt>
                <c:pt idx="840">
                  <c:v>4</c:v>
                </c:pt>
                <c:pt idx="841">
                  <c:v>6</c:v>
                </c:pt>
                <c:pt idx="842">
                  <c:v>2</c:v>
                </c:pt>
                <c:pt idx="843">
                  <c:v>7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1</c:v>
                </c:pt>
                <c:pt idx="848">
                  <c:v>4</c:v>
                </c:pt>
                <c:pt idx="849">
                  <c:v>4</c:v>
                </c:pt>
                <c:pt idx="850">
                  <c:v>1</c:v>
                </c:pt>
                <c:pt idx="851">
                  <c:v>7</c:v>
                </c:pt>
                <c:pt idx="852">
                  <c:v>3</c:v>
                </c:pt>
                <c:pt idx="853">
                  <c:v>4</c:v>
                </c:pt>
                <c:pt idx="854">
                  <c:v>10</c:v>
                </c:pt>
                <c:pt idx="855">
                  <c:v>1</c:v>
                </c:pt>
                <c:pt idx="856">
                  <c:v>7</c:v>
                </c:pt>
                <c:pt idx="857">
                  <c:v>1</c:v>
                </c:pt>
                <c:pt idx="858">
                  <c:v>2</c:v>
                </c:pt>
                <c:pt idx="859">
                  <c:v>1</c:v>
                </c:pt>
                <c:pt idx="860">
                  <c:v>11</c:v>
                </c:pt>
                <c:pt idx="861">
                  <c:v>1</c:v>
                </c:pt>
                <c:pt idx="862">
                  <c:v>0</c:v>
                </c:pt>
                <c:pt idx="863">
                  <c:v>5</c:v>
                </c:pt>
                <c:pt idx="864">
                  <c:v>6</c:v>
                </c:pt>
                <c:pt idx="865">
                  <c:v>4</c:v>
                </c:pt>
                <c:pt idx="866">
                  <c:v>8</c:v>
                </c:pt>
                <c:pt idx="867">
                  <c:v>2</c:v>
                </c:pt>
                <c:pt idx="868">
                  <c:v>1</c:v>
                </c:pt>
                <c:pt idx="869">
                  <c:v>3</c:v>
                </c:pt>
                <c:pt idx="870">
                  <c:v>2</c:v>
                </c:pt>
                <c:pt idx="871">
                  <c:v>1</c:v>
                </c:pt>
                <c:pt idx="872">
                  <c:v>5</c:v>
                </c:pt>
                <c:pt idx="873">
                  <c:v>1</c:v>
                </c:pt>
                <c:pt idx="874">
                  <c:v>1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2</c:v>
                </c:pt>
                <c:pt idx="879">
                  <c:v>2</c:v>
                </c:pt>
                <c:pt idx="880">
                  <c:v>7</c:v>
                </c:pt>
                <c:pt idx="881">
                  <c:v>3</c:v>
                </c:pt>
                <c:pt idx="882">
                  <c:v>3</c:v>
                </c:pt>
                <c:pt idx="883">
                  <c:v>5</c:v>
                </c:pt>
                <c:pt idx="884">
                  <c:v>9</c:v>
                </c:pt>
                <c:pt idx="885">
                  <c:v>5</c:v>
                </c:pt>
                <c:pt idx="886">
                  <c:v>4</c:v>
                </c:pt>
                <c:pt idx="887">
                  <c:v>6</c:v>
                </c:pt>
                <c:pt idx="888">
                  <c:v>9</c:v>
                </c:pt>
                <c:pt idx="889">
                  <c:v>1</c:v>
                </c:pt>
                <c:pt idx="890">
                  <c:v>7</c:v>
                </c:pt>
                <c:pt idx="891">
                  <c:v>7</c:v>
                </c:pt>
                <c:pt idx="892">
                  <c:v>5</c:v>
                </c:pt>
                <c:pt idx="893">
                  <c:v>2</c:v>
                </c:pt>
                <c:pt idx="894">
                  <c:v>2</c:v>
                </c:pt>
                <c:pt idx="895">
                  <c:v>3</c:v>
                </c:pt>
                <c:pt idx="896">
                  <c:v>8</c:v>
                </c:pt>
                <c:pt idx="897">
                  <c:v>1</c:v>
                </c:pt>
                <c:pt idx="898">
                  <c:v>2</c:v>
                </c:pt>
                <c:pt idx="899">
                  <c:v>6</c:v>
                </c:pt>
                <c:pt idx="900">
                  <c:v>1</c:v>
                </c:pt>
                <c:pt idx="901">
                  <c:v>2</c:v>
                </c:pt>
                <c:pt idx="902">
                  <c:v>1</c:v>
                </c:pt>
                <c:pt idx="903">
                  <c:v>7</c:v>
                </c:pt>
                <c:pt idx="904">
                  <c:v>5</c:v>
                </c:pt>
                <c:pt idx="905">
                  <c:v>11</c:v>
                </c:pt>
                <c:pt idx="906">
                  <c:v>7</c:v>
                </c:pt>
                <c:pt idx="907">
                  <c:v>2</c:v>
                </c:pt>
                <c:pt idx="908">
                  <c:v>2</c:v>
                </c:pt>
                <c:pt idx="909">
                  <c:v>3</c:v>
                </c:pt>
                <c:pt idx="910">
                  <c:v>4</c:v>
                </c:pt>
                <c:pt idx="911">
                  <c:v>3</c:v>
                </c:pt>
                <c:pt idx="912">
                  <c:v>6</c:v>
                </c:pt>
                <c:pt idx="913">
                  <c:v>2</c:v>
                </c:pt>
                <c:pt idx="914">
                  <c:v>9</c:v>
                </c:pt>
                <c:pt idx="915">
                  <c:v>3</c:v>
                </c:pt>
                <c:pt idx="916">
                  <c:v>3</c:v>
                </c:pt>
                <c:pt idx="917">
                  <c:v>2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3</c:v>
                </c:pt>
                <c:pt idx="922">
                  <c:v>3</c:v>
                </c:pt>
                <c:pt idx="923">
                  <c:v>2</c:v>
                </c:pt>
                <c:pt idx="924">
                  <c:v>9</c:v>
                </c:pt>
                <c:pt idx="925">
                  <c:v>3</c:v>
                </c:pt>
                <c:pt idx="926">
                  <c:v>3</c:v>
                </c:pt>
                <c:pt idx="927">
                  <c:v>7</c:v>
                </c:pt>
                <c:pt idx="928">
                  <c:v>5</c:v>
                </c:pt>
                <c:pt idx="929">
                  <c:v>4</c:v>
                </c:pt>
                <c:pt idx="930">
                  <c:v>3</c:v>
                </c:pt>
                <c:pt idx="931">
                  <c:v>8</c:v>
                </c:pt>
                <c:pt idx="932">
                  <c:v>9</c:v>
                </c:pt>
                <c:pt idx="933">
                  <c:v>27</c:v>
                </c:pt>
                <c:pt idx="934">
                  <c:v>6</c:v>
                </c:pt>
                <c:pt idx="935">
                  <c:v>4</c:v>
                </c:pt>
                <c:pt idx="936">
                  <c:v>3</c:v>
                </c:pt>
                <c:pt idx="937">
                  <c:v>5</c:v>
                </c:pt>
                <c:pt idx="938">
                  <c:v>3</c:v>
                </c:pt>
                <c:pt idx="939">
                  <c:v>3</c:v>
                </c:pt>
                <c:pt idx="940">
                  <c:v>10</c:v>
                </c:pt>
                <c:pt idx="941">
                  <c:v>3</c:v>
                </c:pt>
                <c:pt idx="942">
                  <c:v>10</c:v>
                </c:pt>
                <c:pt idx="943">
                  <c:v>9</c:v>
                </c:pt>
                <c:pt idx="944">
                  <c:v>7</c:v>
                </c:pt>
                <c:pt idx="945">
                  <c:v>2</c:v>
                </c:pt>
                <c:pt idx="946">
                  <c:v>6</c:v>
                </c:pt>
                <c:pt idx="947">
                  <c:v>3</c:v>
                </c:pt>
                <c:pt idx="948">
                  <c:v>8</c:v>
                </c:pt>
                <c:pt idx="949">
                  <c:v>4</c:v>
                </c:pt>
                <c:pt idx="950">
                  <c:v>7</c:v>
                </c:pt>
                <c:pt idx="951">
                  <c:v>5</c:v>
                </c:pt>
                <c:pt idx="952">
                  <c:v>4</c:v>
                </c:pt>
                <c:pt idx="953">
                  <c:v>1</c:v>
                </c:pt>
                <c:pt idx="954">
                  <c:v>1</c:v>
                </c:pt>
                <c:pt idx="955">
                  <c:v>2</c:v>
                </c:pt>
                <c:pt idx="956">
                  <c:v>1</c:v>
                </c:pt>
                <c:pt idx="957">
                  <c:v>6</c:v>
                </c:pt>
                <c:pt idx="958">
                  <c:v>8</c:v>
                </c:pt>
                <c:pt idx="959">
                  <c:v>8</c:v>
                </c:pt>
                <c:pt idx="960">
                  <c:v>2</c:v>
                </c:pt>
                <c:pt idx="961">
                  <c:v>7</c:v>
                </c:pt>
                <c:pt idx="962">
                  <c:v>3</c:v>
                </c:pt>
                <c:pt idx="963">
                  <c:v>6</c:v>
                </c:pt>
                <c:pt idx="964">
                  <c:v>8</c:v>
                </c:pt>
                <c:pt idx="965">
                  <c:v>6</c:v>
                </c:pt>
                <c:pt idx="966">
                  <c:v>10</c:v>
                </c:pt>
                <c:pt idx="967">
                  <c:v>4</c:v>
                </c:pt>
                <c:pt idx="968">
                  <c:v>4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4</c:v>
                </c:pt>
                <c:pt idx="974">
                  <c:v>5</c:v>
                </c:pt>
                <c:pt idx="975">
                  <c:v>2</c:v>
                </c:pt>
                <c:pt idx="976">
                  <c:v>8</c:v>
                </c:pt>
                <c:pt idx="977">
                  <c:v>1</c:v>
                </c:pt>
                <c:pt idx="978">
                  <c:v>2</c:v>
                </c:pt>
                <c:pt idx="979">
                  <c:v>3</c:v>
                </c:pt>
                <c:pt idx="980">
                  <c:v>7</c:v>
                </c:pt>
                <c:pt idx="981">
                  <c:v>1</c:v>
                </c:pt>
                <c:pt idx="982">
                  <c:v>4</c:v>
                </c:pt>
                <c:pt idx="983">
                  <c:v>5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11</c:v>
                </c:pt>
                <c:pt idx="988">
                  <c:v>5</c:v>
                </c:pt>
                <c:pt idx="989">
                  <c:v>3</c:v>
                </c:pt>
                <c:pt idx="990">
                  <c:v>0</c:v>
                </c:pt>
                <c:pt idx="991">
                  <c:v>1</c:v>
                </c:pt>
                <c:pt idx="992">
                  <c:v>4</c:v>
                </c:pt>
                <c:pt idx="993">
                  <c:v>2</c:v>
                </c:pt>
                <c:pt idx="994">
                  <c:v>4</c:v>
                </c:pt>
                <c:pt idx="995">
                  <c:v>10</c:v>
                </c:pt>
                <c:pt idx="996">
                  <c:v>7</c:v>
                </c:pt>
                <c:pt idx="997">
                  <c:v>4</c:v>
                </c:pt>
                <c:pt idx="998">
                  <c:v>2</c:v>
                </c:pt>
                <c:pt idx="999">
                  <c:v>2</c:v>
                </c:pt>
                <c:pt idx="1000">
                  <c:v>5</c:v>
                </c:pt>
                <c:pt idx="1001">
                  <c:v>3</c:v>
                </c:pt>
                <c:pt idx="1002">
                  <c:v>1</c:v>
                </c:pt>
                <c:pt idx="1003">
                  <c:v>4</c:v>
                </c:pt>
                <c:pt idx="1004">
                  <c:v>1</c:v>
                </c:pt>
                <c:pt idx="1005">
                  <c:v>11</c:v>
                </c:pt>
                <c:pt idx="1006">
                  <c:v>3</c:v>
                </c:pt>
                <c:pt idx="1007">
                  <c:v>7</c:v>
                </c:pt>
                <c:pt idx="1008">
                  <c:v>4</c:v>
                </c:pt>
                <c:pt idx="1009">
                  <c:v>1</c:v>
                </c:pt>
                <c:pt idx="1010">
                  <c:v>8</c:v>
                </c:pt>
                <c:pt idx="1011">
                  <c:v>1</c:v>
                </c:pt>
                <c:pt idx="1012">
                  <c:v>2</c:v>
                </c:pt>
                <c:pt idx="1013">
                  <c:v>2</c:v>
                </c:pt>
                <c:pt idx="1014">
                  <c:v>0</c:v>
                </c:pt>
                <c:pt idx="1015">
                  <c:v>5</c:v>
                </c:pt>
                <c:pt idx="1016">
                  <c:v>4</c:v>
                </c:pt>
                <c:pt idx="1017">
                  <c:v>4</c:v>
                </c:pt>
                <c:pt idx="1018">
                  <c:v>10</c:v>
                </c:pt>
                <c:pt idx="1019">
                  <c:v>3</c:v>
                </c:pt>
                <c:pt idx="1020">
                  <c:v>3</c:v>
                </c:pt>
                <c:pt idx="1021">
                  <c:v>4</c:v>
                </c:pt>
                <c:pt idx="1022">
                  <c:v>2</c:v>
                </c:pt>
                <c:pt idx="1023">
                  <c:v>4</c:v>
                </c:pt>
                <c:pt idx="1024">
                  <c:v>2</c:v>
                </c:pt>
                <c:pt idx="1025">
                  <c:v>2</c:v>
                </c:pt>
                <c:pt idx="1026">
                  <c:v>1</c:v>
                </c:pt>
                <c:pt idx="1027">
                  <c:v>6</c:v>
                </c:pt>
                <c:pt idx="1028">
                  <c:v>2</c:v>
                </c:pt>
                <c:pt idx="1029">
                  <c:v>6</c:v>
                </c:pt>
                <c:pt idx="1030">
                  <c:v>1</c:v>
                </c:pt>
                <c:pt idx="1031">
                  <c:v>6</c:v>
                </c:pt>
                <c:pt idx="1032">
                  <c:v>7</c:v>
                </c:pt>
                <c:pt idx="1033">
                  <c:v>3</c:v>
                </c:pt>
                <c:pt idx="1034">
                  <c:v>1</c:v>
                </c:pt>
                <c:pt idx="1035">
                  <c:v>5</c:v>
                </c:pt>
                <c:pt idx="1036">
                  <c:v>5</c:v>
                </c:pt>
                <c:pt idx="1037">
                  <c:v>4</c:v>
                </c:pt>
                <c:pt idx="1038">
                  <c:v>5</c:v>
                </c:pt>
                <c:pt idx="1039">
                  <c:v>7</c:v>
                </c:pt>
                <c:pt idx="1040">
                  <c:v>2</c:v>
                </c:pt>
                <c:pt idx="1041">
                  <c:v>4</c:v>
                </c:pt>
                <c:pt idx="1042">
                  <c:v>9</c:v>
                </c:pt>
                <c:pt idx="1043">
                  <c:v>1</c:v>
                </c:pt>
                <c:pt idx="1044">
                  <c:v>4</c:v>
                </c:pt>
                <c:pt idx="1045">
                  <c:v>4</c:v>
                </c:pt>
                <c:pt idx="1046">
                  <c:v>2</c:v>
                </c:pt>
                <c:pt idx="1047">
                  <c:v>11</c:v>
                </c:pt>
                <c:pt idx="1048">
                  <c:v>2</c:v>
                </c:pt>
                <c:pt idx="1049">
                  <c:v>6</c:v>
                </c:pt>
                <c:pt idx="1050">
                  <c:v>3</c:v>
                </c:pt>
                <c:pt idx="1051">
                  <c:v>1</c:v>
                </c:pt>
                <c:pt idx="1052">
                  <c:v>6</c:v>
                </c:pt>
                <c:pt idx="1053">
                  <c:v>4</c:v>
                </c:pt>
                <c:pt idx="1054">
                  <c:v>1</c:v>
                </c:pt>
                <c:pt idx="1055">
                  <c:v>1</c:v>
                </c:pt>
                <c:pt idx="1056">
                  <c:v>4</c:v>
                </c:pt>
                <c:pt idx="1057">
                  <c:v>7</c:v>
                </c:pt>
                <c:pt idx="1058">
                  <c:v>8</c:v>
                </c:pt>
                <c:pt idx="1059">
                  <c:v>9</c:v>
                </c:pt>
                <c:pt idx="1060">
                  <c:v>8</c:v>
                </c:pt>
                <c:pt idx="1061">
                  <c:v>10</c:v>
                </c:pt>
                <c:pt idx="1062">
                  <c:v>2</c:v>
                </c:pt>
                <c:pt idx="1063">
                  <c:v>1</c:v>
                </c:pt>
                <c:pt idx="1064">
                  <c:v>1</c:v>
                </c:pt>
                <c:pt idx="1065">
                  <c:v>4</c:v>
                </c:pt>
                <c:pt idx="1066">
                  <c:v>1</c:v>
                </c:pt>
                <c:pt idx="1067">
                  <c:v>10</c:v>
                </c:pt>
                <c:pt idx="1068">
                  <c:v>2</c:v>
                </c:pt>
                <c:pt idx="1069">
                  <c:v>1</c:v>
                </c:pt>
                <c:pt idx="1070">
                  <c:v>5</c:v>
                </c:pt>
                <c:pt idx="1071">
                  <c:v>2</c:v>
                </c:pt>
                <c:pt idx="1072">
                  <c:v>4</c:v>
                </c:pt>
                <c:pt idx="1073">
                  <c:v>27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8</c:v>
                </c:pt>
                <c:pt idx="1078">
                  <c:v>6</c:v>
                </c:pt>
                <c:pt idx="1079">
                  <c:v>2</c:v>
                </c:pt>
                <c:pt idx="1080">
                  <c:v>3</c:v>
                </c:pt>
                <c:pt idx="1081">
                  <c:v>3</c:v>
                </c:pt>
                <c:pt idx="1082">
                  <c:v>1</c:v>
                </c:pt>
                <c:pt idx="1083">
                  <c:v>5</c:v>
                </c:pt>
                <c:pt idx="1084">
                  <c:v>3</c:v>
                </c:pt>
                <c:pt idx="1085">
                  <c:v>7</c:v>
                </c:pt>
                <c:pt idx="1086">
                  <c:v>2</c:v>
                </c:pt>
                <c:pt idx="1087">
                  <c:v>4</c:v>
                </c:pt>
                <c:pt idx="1088">
                  <c:v>6</c:v>
                </c:pt>
                <c:pt idx="1089">
                  <c:v>1</c:v>
                </c:pt>
                <c:pt idx="1090">
                  <c:v>2</c:v>
                </c:pt>
                <c:pt idx="1091">
                  <c:v>7</c:v>
                </c:pt>
                <c:pt idx="1092">
                  <c:v>2</c:v>
                </c:pt>
                <c:pt idx="1093">
                  <c:v>3</c:v>
                </c:pt>
                <c:pt idx="1094">
                  <c:v>5</c:v>
                </c:pt>
                <c:pt idx="1095">
                  <c:v>0</c:v>
                </c:pt>
                <c:pt idx="1096">
                  <c:v>3</c:v>
                </c:pt>
                <c:pt idx="1097">
                  <c:v>3</c:v>
                </c:pt>
                <c:pt idx="1098">
                  <c:v>1</c:v>
                </c:pt>
                <c:pt idx="1099">
                  <c:v>6</c:v>
                </c:pt>
                <c:pt idx="1100">
                  <c:v>1</c:v>
                </c:pt>
                <c:pt idx="1101">
                  <c:v>3</c:v>
                </c:pt>
                <c:pt idx="1102">
                  <c:v>3</c:v>
                </c:pt>
                <c:pt idx="1103">
                  <c:v>7</c:v>
                </c:pt>
                <c:pt idx="1104">
                  <c:v>3</c:v>
                </c:pt>
                <c:pt idx="1105">
                  <c:v>0</c:v>
                </c:pt>
                <c:pt idx="1106">
                  <c:v>5</c:v>
                </c:pt>
                <c:pt idx="1107">
                  <c:v>6</c:v>
                </c:pt>
                <c:pt idx="1108">
                  <c:v>1</c:v>
                </c:pt>
                <c:pt idx="1109">
                  <c:v>1</c:v>
                </c:pt>
                <c:pt idx="1110">
                  <c:v>9</c:v>
                </c:pt>
                <c:pt idx="1111">
                  <c:v>10</c:v>
                </c:pt>
                <c:pt idx="1112">
                  <c:v>1</c:v>
                </c:pt>
                <c:pt idx="1113">
                  <c:v>3</c:v>
                </c:pt>
                <c:pt idx="1114">
                  <c:v>4</c:v>
                </c:pt>
                <c:pt idx="1115">
                  <c:v>9</c:v>
                </c:pt>
                <c:pt idx="1116">
                  <c:v>5</c:v>
                </c:pt>
                <c:pt idx="1117">
                  <c:v>4</c:v>
                </c:pt>
                <c:pt idx="1118">
                  <c:v>2</c:v>
                </c:pt>
                <c:pt idx="1119">
                  <c:v>2</c:v>
                </c:pt>
                <c:pt idx="1120">
                  <c:v>9</c:v>
                </c:pt>
                <c:pt idx="1121">
                  <c:v>4</c:v>
                </c:pt>
                <c:pt idx="1122">
                  <c:v>6</c:v>
                </c:pt>
                <c:pt idx="1123">
                  <c:v>1</c:v>
                </c:pt>
                <c:pt idx="1124">
                  <c:v>5</c:v>
                </c:pt>
                <c:pt idx="1125">
                  <c:v>7</c:v>
                </c:pt>
                <c:pt idx="1126">
                  <c:v>1</c:v>
                </c:pt>
                <c:pt idx="1127">
                  <c:v>1</c:v>
                </c:pt>
                <c:pt idx="1128">
                  <c:v>6</c:v>
                </c:pt>
                <c:pt idx="1129">
                  <c:v>8</c:v>
                </c:pt>
                <c:pt idx="1130">
                  <c:v>2</c:v>
                </c:pt>
                <c:pt idx="1131">
                  <c:v>8</c:v>
                </c:pt>
                <c:pt idx="1132">
                  <c:v>3</c:v>
                </c:pt>
                <c:pt idx="1133">
                  <c:v>5</c:v>
                </c:pt>
                <c:pt idx="1134">
                  <c:v>4</c:v>
                </c:pt>
                <c:pt idx="1135">
                  <c:v>7</c:v>
                </c:pt>
                <c:pt idx="1136">
                  <c:v>7</c:v>
                </c:pt>
                <c:pt idx="1137">
                  <c:v>3</c:v>
                </c:pt>
                <c:pt idx="1138">
                  <c:v>7</c:v>
                </c:pt>
                <c:pt idx="1139">
                  <c:v>4</c:v>
                </c:pt>
                <c:pt idx="1140">
                  <c:v>0</c:v>
                </c:pt>
                <c:pt idx="1141">
                  <c:v>4</c:v>
                </c:pt>
                <c:pt idx="1142">
                  <c:v>7</c:v>
                </c:pt>
                <c:pt idx="1143">
                  <c:v>7</c:v>
                </c:pt>
                <c:pt idx="1144">
                  <c:v>1</c:v>
                </c:pt>
                <c:pt idx="1145">
                  <c:v>2</c:v>
                </c:pt>
                <c:pt idx="1146">
                  <c:v>9</c:v>
                </c:pt>
                <c:pt idx="1147">
                  <c:v>9</c:v>
                </c:pt>
                <c:pt idx="1148">
                  <c:v>8</c:v>
                </c:pt>
                <c:pt idx="1149">
                  <c:v>1</c:v>
                </c:pt>
                <c:pt idx="1150">
                  <c:v>6</c:v>
                </c:pt>
                <c:pt idx="1151">
                  <c:v>1</c:v>
                </c:pt>
                <c:pt idx="1152">
                  <c:v>4</c:v>
                </c:pt>
                <c:pt idx="1153">
                  <c:v>10</c:v>
                </c:pt>
                <c:pt idx="1154">
                  <c:v>5</c:v>
                </c:pt>
                <c:pt idx="1155">
                  <c:v>3</c:v>
                </c:pt>
                <c:pt idx="1156">
                  <c:v>4</c:v>
                </c:pt>
                <c:pt idx="1157">
                  <c:v>3</c:v>
                </c:pt>
                <c:pt idx="1158">
                  <c:v>5</c:v>
                </c:pt>
                <c:pt idx="1159">
                  <c:v>2</c:v>
                </c:pt>
                <c:pt idx="1160">
                  <c:v>9</c:v>
                </c:pt>
                <c:pt idx="1161">
                  <c:v>4</c:v>
                </c:pt>
                <c:pt idx="1162">
                  <c:v>1</c:v>
                </c:pt>
                <c:pt idx="1163">
                  <c:v>6</c:v>
                </c:pt>
                <c:pt idx="1164">
                  <c:v>2</c:v>
                </c:pt>
                <c:pt idx="1165">
                  <c:v>7</c:v>
                </c:pt>
                <c:pt idx="1166">
                  <c:v>1</c:v>
                </c:pt>
                <c:pt idx="1167">
                  <c:v>2</c:v>
                </c:pt>
                <c:pt idx="1168">
                  <c:v>5</c:v>
                </c:pt>
                <c:pt idx="1169">
                  <c:v>7</c:v>
                </c:pt>
                <c:pt idx="1170">
                  <c:v>1</c:v>
                </c:pt>
                <c:pt idx="1171">
                  <c:v>3</c:v>
                </c:pt>
                <c:pt idx="1172">
                  <c:v>1</c:v>
                </c:pt>
                <c:pt idx="1173">
                  <c:v>2</c:v>
                </c:pt>
                <c:pt idx="1174">
                  <c:v>3</c:v>
                </c:pt>
                <c:pt idx="1175">
                  <c:v>1</c:v>
                </c:pt>
                <c:pt idx="1176">
                  <c:v>5</c:v>
                </c:pt>
                <c:pt idx="1177">
                  <c:v>1</c:v>
                </c:pt>
                <c:pt idx="1178">
                  <c:v>2</c:v>
                </c:pt>
                <c:pt idx="1179">
                  <c:v>10</c:v>
                </c:pt>
                <c:pt idx="1180">
                  <c:v>6</c:v>
                </c:pt>
                <c:pt idx="1181">
                  <c:v>9</c:v>
                </c:pt>
                <c:pt idx="1182">
                  <c:v>3</c:v>
                </c:pt>
                <c:pt idx="1183">
                  <c:v>2</c:v>
                </c:pt>
                <c:pt idx="1184">
                  <c:v>7</c:v>
                </c:pt>
                <c:pt idx="1185">
                  <c:v>4</c:v>
                </c:pt>
                <c:pt idx="1186">
                  <c:v>2</c:v>
                </c:pt>
                <c:pt idx="1187">
                  <c:v>2</c:v>
                </c:pt>
                <c:pt idx="1188">
                  <c:v>1</c:v>
                </c:pt>
                <c:pt idx="1189">
                  <c:v>1</c:v>
                </c:pt>
                <c:pt idx="1190">
                  <c:v>3</c:v>
                </c:pt>
                <c:pt idx="1191">
                  <c:v>5</c:v>
                </c:pt>
                <c:pt idx="1192">
                  <c:v>5</c:v>
                </c:pt>
                <c:pt idx="1193">
                  <c:v>3</c:v>
                </c:pt>
                <c:pt idx="1194">
                  <c:v>2</c:v>
                </c:pt>
                <c:pt idx="1195">
                  <c:v>6</c:v>
                </c:pt>
                <c:pt idx="1196">
                  <c:v>10</c:v>
                </c:pt>
                <c:pt idx="1197">
                  <c:v>1</c:v>
                </c:pt>
                <c:pt idx="1198">
                  <c:v>7</c:v>
                </c:pt>
                <c:pt idx="1199">
                  <c:v>5</c:v>
                </c:pt>
                <c:pt idx="1200">
                  <c:v>6</c:v>
                </c:pt>
                <c:pt idx="1201">
                  <c:v>4</c:v>
                </c:pt>
                <c:pt idx="1202">
                  <c:v>1</c:v>
                </c:pt>
                <c:pt idx="1203">
                  <c:v>6</c:v>
                </c:pt>
                <c:pt idx="1204">
                  <c:v>4</c:v>
                </c:pt>
                <c:pt idx="1205">
                  <c:v>7</c:v>
                </c:pt>
                <c:pt idx="1206">
                  <c:v>4</c:v>
                </c:pt>
                <c:pt idx="1207">
                  <c:v>3</c:v>
                </c:pt>
                <c:pt idx="1208">
                  <c:v>4</c:v>
                </c:pt>
                <c:pt idx="1209">
                  <c:v>1</c:v>
                </c:pt>
                <c:pt idx="1210">
                  <c:v>1</c:v>
                </c:pt>
                <c:pt idx="1211">
                  <c:v>3</c:v>
                </c:pt>
                <c:pt idx="1212">
                  <c:v>4</c:v>
                </c:pt>
                <c:pt idx="1213">
                  <c:v>2</c:v>
                </c:pt>
                <c:pt idx="1214">
                  <c:v>7</c:v>
                </c:pt>
                <c:pt idx="1215">
                  <c:v>3</c:v>
                </c:pt>
                <c:pt idx="1216">
                  <c:v>4</c:v>
                </c:pt>
                <c:pt idx="1217">
                  <c:v>5</c:v>
                </c:pt>
                <c:pt idx="1218">
                  <c:v>4</c:v>
                </c:pt>
                <c:pt idx="1219">
                  <c:v>6</c:v>
                </c:pt>
                <c:pt idx="1220">
                  <c:v>3</c:v>
                </c:pt>
                <c:pt idx="1221">
                  <c:v>1</c:v>
                </c:pt>
                <c:pt idx="1222">
                  <c:v>3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1</c:v>
                </c:pt>
                <c:pt idx="1227">
                  <c:v>10</c:v>
                </c:pt>
                <c:pt idx="1228">
                  <c:v>5</c:v>
                </c:pt>
                <c:pt idx="1229">
                  <c:v>6</c:v>
                </c:pt>
                <c:pt idx="1230">
                  <c:v>5</c:v>
                </c:pt>
                <c:pt idx="1231">
                  <c:v>1</c:v>
                </c:pt>
                <c:pt idx="1232">
                  <c:v>5</c:v>
                </c:pt>
                <c:pt idx="1233">
                  <c:v>5</c:v>
                </c:pt>
                <c:pt idx="1234">
                  <c:v>7</c:v>
                </c:pt>
                <c:pt idx="1235">
                  <c:v>6</c:v>
                </c:pt>
                <c:pt idx="1236">
                  <c:v>5</c:v>
                </c:pt>
                <c:pt idx="1237">
                  <c:v>11</c:v>
                </c:pt>
                <c:pt idx="1238">
                  <c:v>3</c:v>
                </c:pt>
                <c:pt idx="1239">
                  <c:v>5</c:v>
                </c:pt>
                <c:pt idx="1240">
                  <c:v>6</c:v>
                </c:pt>
                <c:pt idx="1241">
                  <c:v>8</c:v>
                </c:pt>
                <c:pt idx="1242">
                  <c:v>2</c:v>
                </c:pt>
                <c:pt idx="1243">
                  <c:v>1</c:v>
                </c:pt>
                <c:pt idx="1244">
                  <c:v>1</c:v>
                </c:pt>
                <c:pt idx="1245">
                  <c:v>4</c:v>
                </c:pt>
                <c:pt idx="1246">
                  <c:v>6</c:v>
                </c:pt>
                <c:pt idx="1247">
                  <c:v>5</c:v>
                </c:pt>
                <c:pt idx="1248">
                  <c:v>0</c:v>
                </c:pt>
                <c:pt idx="1249">
                  <c:v>1</c:v>
                </c:pt>
                <c:pt idx="1250">
                  <c:v>6</c:v>
                </c:pt>
                <c:pt idx="1251">
                  <c:v>4</c:v>
                </c:pt>
                <c:pt idx="1252">
                  <c:v>8</c:v>
                </c:pt>
                <c:pt idx="1253">
                  <c:v>2</c:v>
                </c:pt>
                <c:pt idx="1254">
                  <c:v>2</c:v>
                </c:pt>
                <c:pt idx="1255">
                  <c:v>3</c:v>
                </c:pt>
                <c:pt idx="1256">
                  <c:v>3</c:v>
                </c:pt>
                <c:pt idx="1257">
                  <c:v>6</c:v>
                </c:pt>
                <c:pt idx="1258">
                  <c:v>2</c:v>
                </c:pt>
                <c:pt idx="1259">
                  <c:v>4</c:v>
                </c:pt>
                <c:pt idx="1260">
                  <c:v>6</c:v>
                </c:pt>
                <c:pt idx="1261">
                  <c:v>2</c:v>
                </c:pt>
                <c:pt idx="1262">
                  <c:v>1</c:v>
                </c:pt>
                <c:pt idx="1263">
                  <c:v>2</c:v>
                </c:pt>
                <c:pt idx="1264">
                  <c:v>1</c:v>
                </c:pt>
                <c:pt idx="1265">
                  <c:v>8</c:v>
                </c:pt>
                <c:pt idx="1266">
                  <c:v>2</c:v>
                </c:pt>
                <c:pt idx="1267">
                  <c:v>5</c:v>
                </c:pt>
                <c:pt idx="1268">
                  <c:v>9</c:v>
                </c:pt>
                <c:pt idx="1269">
                  <c:v>23</c:v>
                </c:pt>
                <c:pt idx="1270">
                  <c:v>3</c:v>
                </c:pt>
                <c:pt idx="1271">
                  <c:v>3</c:v>
                </c:pt>
                <c:pt idx="1272">
                  <c:v>9</c:v>
                </c:pt>
                <c:pt idx="1273">
                  <c:v>11</c:v>
                </c:pt>
                <c:pt idx="1274">
                  <c:v>4</c:v>
                </c:pt>
                <c:pt idx="1275">
                  <c:v>7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8</c:v>
                </c:pt>
                <c:pt idx="1282">
                  <c:v>6</c:v>
                </c:pt>
                <c:pt idx="1283">
                  <c:v>9</c:v>
                </c:pt>
                <c:pt idx="1284">
                  <c:v>1</c:v>
                </c:pt>
                <c:pt idx="1285">
                  <c:v>3</c:v>
                </c:pt>
                <c:pt idx="1286">
                  <c:v>4</c:v>
                </c:pt>
                <c:pt idx="1287">
                  <c:v>11</c:v>
                </c:pt>
                <c:pt idx="1288">
                  <c:v>6</c:v>
                </c:pt>
                <c:pt idx="1289">
                  <c:v>5</c:v>
                </c:pt>
                <c:pt idx="1290">
                  <c:v>2</c:v>
                </c:pt>
                <c:pt idx="1291">
                  <c:v>10</c:v>
                </c:pt>
                <c:pt idx="1292">
                  <c:v>9</c:v>
                </c:pt>
                <c:pt idx="1293">
                  <c:v>6</c:v>
                </c:pt>
                <c:pt idx="1294">
                  <c:v>2</c:v>
                </c:pt>
                <c:pt idx="1295">
                  <c:v>2</c:v>
                </c:pt>
                <c:pt idx="1296">
                  <c:v>1</c:v>
                </c:pt>
                <c:pt idx="1297">
                  <c:v>6</c:v>
                </c:pt>
                <c:pt idx="1298">
                  <c:v>1</c:v>
                </c:pt>
                <c:pt idx="1299">
                  <c:v>8</c:v>
                </c:pt>
                <c:pt idx="1300">
                  <c:v>1</c:v>
                </c:pt>
                <c:pt idx="1301">
                  <c:v>2</c:v>
                </c:pt>
                <c:pt idx="1302">
                  <c:v>7</c:v>
                </c:pt>
                <c:pt idx="1303">
                  <c:v>2</c:v>
                </c:pt>
                <c:pt idx="1304">
                  <c:v>5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3</c:v>
                </c:pt>
                <c:pt idx="1309">
                  <c:v>5</c:v>
                </c:pt>
                <c:pt idx="1310">
                  <c:v>2</c:v>
                </c:pt>
                <c:pt idx="1311">
                  <c:v>3</c:v>
                </c:pt>
                <c:pt idx="1312">
                  <c:v>4</c:v>
                </c:pt>
                <c:pt idx="1313">
                  <c:v>6</c:v>
                </c:pt>
                <c:pt idx="1314">
                  <c:v>7</c:v>
                </c:pt>
                <c:pt idx="1315">
                  <c:v>4</c:v>
                </c:pt>
                <c:pt idx="1316">
                  <c:v>4</c:v>
                </c:pt>
                <c:pt idx="1317">
                  <c:v>5</c:v>
                </c:pt>
                <c:pt idx="1318">
                  <c:v>1</c:v>
                </c:pt>
                <c:pt idx="1319">
                  <c:v>1</c:v>
                </c:pt>
                <c:pt idx="1320">
                  <c:v>2</c:v>
                </c:pt>
                <c:pt idx="1321">
                  <c:v>2</c:v>
                </c:pt>
                <c:pt idx="1322">
                  <c:v>11</c:v>
                </c:pt>
                <c:pt idx="1323">
                  <c:v>4</c:v>
                </c:pt>
                <c:pt idx="1324">
                  <c:v>6</c:v>
                </c:pt>
                <c:pt idx="1325">
                  <c:v>2</c:v>
                </c:pt>
                <c:pt idx="1326">
                  <c:v>5</c:v>
                </c:pt>
                <c:pt idx="1327">
                  <c:v>2</c:v>
                </c:pt>
                <c:pt idx="1328">
                  <c:v>2</c:v>
                </c:pt>
                <c:pt idx="1329">
                  <c:v>3</c:v>
                </c:pt>
                <c:pt idx="1330">
                  <c:v>6</c:v>
                </c:pt>
                <c:pt idx="1331">
                  <c:v>2</c:v>
                </c:pt>
                <c:pt idx="1332">
                  <c:v>1</c:v>
                </c:pt>
                <c:pt idx="1333">
                  <c:v>2</c:v>
                </c:pt>
                <c:pt idx="1334">
                  <c:v>1</c:v>
                </c:pt>
                <c:pt idx="1335">
                  <c:v>7</c:v>
                </c:pt>
                <c:pt idx="1336">
                  <c:v>4</c:v>
                </c:pt>
                <c:pt idx="1337">
                  <c:v>1</c:v>
                </c:pt>
                <c:pt idx="1338">
                  <c:v>2</c:v>
                </c:pt>
                <c:pt idx="1339">
                  <c:v>3</c:v>
                </c:pt>
                <c:pt idx="1340">
                  <c:v>6</c:v>
                </c:pt>
                <c:pt idx="1341">
                  <c:v>11</c:v>
                </c:pt>
                <c:pt idx="1342">
                  <c:v>5</c:v>
                </c:pt>
                <c:pt idx="1343">
                  <c:v>2</c:v>
                </c:pt>
                <c:pt idx="1344">
                  <c:v>9</c:v>
                </c:pt>
                <c:pt idx="1345">
                  <c:v>6</c:v>
                </c:pt>
                <c:pt idx="1346">
                  <c:v>9</c:v>
                </c:pt>
                <c:pt idx="1347">
                  <c:v>5</c:v>
                </c:pt>
                <c:pt idx="1348">
                  <c:v>3</c:v>
                </c:pt>
                <c:pt idx="1349">
                  <c:v>8</c:v>
                </c:pt>
                <c:pt idx="1350">
                  <c:v>3</c:v>
                </c:pt>
                <c:pt idx="1351">
                  <c:v>1</c:v>
                </c:pt>
                <c:pt idx="1352">
                  <c:v>2</c:v>
                </c:pt>
                <c:pt idx="1353">
                  <c:v>3</c:v>
                </c:pt>
                <c:pt idx="1354">
                  <c:v>2</c:v>
                </c:pt>
                <c:pt idx="1355">
                  <c:v>1</c:v>
                </c:pt>
                <c:pt idx="1356">
                  <c:v>3</c:v>
                </c:pt>
                <c:pt idx="1357">
                  <c:v>7</c:v>
                </c:pt>
                <c:pt idx="1358">
                  <c:v>11</c:v>
                </c:pt>
                <c:pt idx="1359">
                  <c:v>9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0</c:v>
                </c:pt>
                <c:pt idx="1364">
                  <c:v>1</c:v>
                </c:pt>
                <c:pt idx="1365">
                  <c:v>3</c:v>
                </c:pt>
                <c:pt idx="1366">
                  <c:v>8</c:v>
                </c:pt>
                <c:pt idx="1367">
                  <c:v>2</c:v>
                </c:pt>
                <c:pt idx="1368">
                  <c:v>6</c:v>
                </c:pt>
                <c:pt idx="1369">
                  <c:v>7</c:v>
                </c:pt>
                <c:pt idx="1370">
                  <c:v>6</c:v>
                </c:pt>
                <c:pt idx="1371">
                  <c:v>10</c:v>
                </c:pt>
                <c:pt idx="1372">
                  <c:v>1</c:v>
                </c:pt>
                <c:pt idx="1373">
                  <c:v>4</c:v>
                </c:pt>
                <c:pt idx="1374">
                  <c:v>2</c:v>
                </c:pt>
                <c:pt idx="1375">
                  <c:v>1</c:v>
                </c:pt>
                <c:pt idx="1376">
                  <c:v>5</c:v>
                </c:pt>
                <c:pt idx="1377">
                  <c:v>1</c:v>
                </c:pt>
                <c:pt idx="1378">
                  <c:v>2</c:v>
                </c:pt>
                <c:pt idx="1379">
                  <c:v>5</c:v>
                </c:pt>
                <c:pt idx="1380">
                  <c:v>3</c:v>
                </c:pt>
                <c:pt idx="1381">
                  <c:v>7</c:v>
                </c:pt>
                <c:pt idx="1382">
                  <c:v>5</c:v>
                </c:pt>
                <c:pt idx="1383">
                  <c:v>1</c:v>
                </c:pt>
                <c:pt idx="1384">
                  <c:v>3</c:v>
                </c:pt>
                <c:pt idx="1385">
                  <c:v>3</c:v>
                </c:pt>
                <c:pt idx="1386">
                  <c:v>4</c:v>
                </c:pt>
                <c:pt idx="1387">
                  <c:v>0</c:v>
                </c:pt>
                <c:pt idx="1388">
                  <c:v>3</c:v>
                </c:pt>
                <c:pt idx="1389">
                  <c:v>1</c:v>
                </c:pt>
                <c:pt idx="1390">
                  <c:v>3</c:v>
                </c:pt>
                <c:pt idx="1391">
                  <c:v>4</c:v>
                </c:pt>
                <c:pt idx="1392">
                  <c:v>7</c:v>
                </c:pt>
                <c:pt idx="1393">
                  <c:v>4</c:v>
                </c:pt>
                <c:pt idx="1394">
                  <c:v>2</c:v>
                </c:pt>
                <c:pt idx="1395">
                  <c:v>8</c:v>
                </c:pt>
                <c:pt idx="1396">
                  <c:v>10</c:v>
                </c:pt>
                <c:pt idx="1397">
                  <c:v>6</c:v>
                </c:pt>
                <c:pt idx="1398">
                  <c:v>3</c:v>
                </c:pt>
                <c:pt idx="1399">
                  <c:v>6</c:v>
                </c:pt>
                <c:pt idx="1400">
                  <c:v>1</c:v>
                </c:pt>
                <c:pt idx="1401">
                  <c:v>2</c:v>
                </c:pt>
                <c:pt idx="1402">
                  <c:v>5</c:v>
                </c:pt>
                <c:pt idx="1403">
                  <c:v>8</c:v>
                </c:pt>
                <c:pt idx="1404">
                  <c:v>7</c:v>
                </c:pt>
                <c:pt idx="1405">
                  <c:v>5</c:v>
                </c:pt>
                <c:pt idx="1406">
                  <c:v>3</c:v>
                </c:pt>
                <c:pt idx="1407">
                  <c:v>2</c:v>
                </c:pt>
                <c:pt idx="1408">
                  <c:v>9</c:v>
                </c:pt>
                <c:pt idx="1409">
                  <c:v>2</c:v>
                </c:pt>
                <c:pt idx="1410">
                  <c:v>1</c:v>
                </c:pt>
                <c:pt idx="1411">
                  <c:v>1</c:v>
                </c:pt>
                <c:pt idx="1412">
                  <c:v>2</c:v>
                </c:pt>
                <c:pt idx="1413">
                  <c:v>4</c:v>
                </c:pt>
                <c:pt idx="1414">
                  <c:v>6</c:v>
                </c:pt>
                <c:pt idx="1415">
                  <c:v>10</c:v>
                </c:pt>
                <c:pt idx="1416">
                  <c:v>4</c:v>
                </c:pt>
                <c:pt idx="1417">
                  <c:v>2</c:v>
                </c:pt>
                <c:pt idx="1418">
                  <c:v>8</c:v>
                </c:pt>
                <c:pt idx="1419">
                  <c:v>9</c:v>
                </c:pt>
                <c:pt idx="1420">
                  <c:v>7</c:v>
                </c:pt>
                <c:pt idx="1421">
                  <c:v>2</c:v>
                </c:pt>
                <c:pt idx="1422">
                  <c:v>3</c:v>
                </c:pt>
                <c:pt idx="1423">
                  <c:v>3</c:v>
                </c:pt>
                <c:pt idx="1424">
                  <c:v>5</c:v>
                </c:pt>
                <c:pt idx="1425">
                  <c:v>3</c:v>
                </c:pt>
                <c:pt idx="1426">
                  <c:v>6</c:v>
                </c:pt>
                <c:pt idx="1427">
                  <c:v>3</c:v>
                </c:pt>
                <c:pt idx="1428">
                  <c:v>3</c:v>
                </c:pt>
                <c:pt idx="1429">
                  <c:v>2</c:v>
                </c:pt>
                <c:pt idx="1430">
                  <c:v>6</c:v>
                </c:pt>
                <c:pt idx="1431">
                  <c:v>11</c:v>
                </c:pt>
                <c:pt idx="1432">
                  <c:v>2</c:v>
                </c:pt>
                <c:pt idx="1433">
                  <c:v>4</c:v>
                </c:pt>
                <c:pt idx="1434">
                  <c:v>2</c:v>
                </c:pt>
                <c:pt idx="1435">
                  <c:v>3</c:v>
                </c:pt>
                <c:pt idx="1436">
                  <c:v>8</c:v>
                </c:pt>
                <c:pt idx="1437">
                  <c:v>3</c:v>
                </c:pt>
                <c:pt idx="1438">
                  <c:v>8</c:v>
                </c:pt>
                <c:pt idx="1439">
                  <c:v>9</c:v>
                </c:pt>
                <c:pt idx="1440">
                  <c:v>0</c:v>
                </c:pt>
                <c:pt idx="1441">
                  <c:v>6</c:v>
                </c:pt>
                <c:pt idx="1442">
                  <c:v>10</c:v>
                </c:pt>
                <c:pt idx="1443">
                  <c:v>3</c:v>
                </c:pt>
                <c:pt idx="1444">
                  <c:v>5</c:v>
                </c:pt>
                <c:pt idx="1445">
                  <c:v>9</c:v>
                </c:pt>
                <c:pt idx="1446">
                  <c:v>2</c:v>
                </c:pt>
                <c:pt idx="1447">
                  <c:v>2</c:v>
                </c:pt>
                <c:pt idx="1448">
                  <c:v>1</c:v>
                </c:pt>
                <c:pt idx="1449">
                  <c:v>6</c:v>
                </c:pt>
                <c:pt idx="1450">
                  <c:v>5</c:v>
                </c:pt>
                <c:pt idx="1451">
                  <c:v>4</c:v>
                </c:pt>
                <c:pt idx="1452">
                  <c:v>1</c:v>
                </c:pt>
                <c:pt idx="1453">
                  <c:v>8</c:v>
                </c:pt>
                <c:pt idx="1454">
                  <c:v>2</c:v>
                </c:pt>
                <c:pt idx="1455">
                  <c:v>1</c:v>
                </c:pt>
                <c:pt idx="1456">
                  <c:v>4</c:v>
                </c:pt>
                <c:pt idx="1457">
                  <c:v>2</c:v>
                </c:pt>
                <c:pt idx="1458">
                  <c:v>0</c:v>
                </c:pt>
                <c:pt idx="1459">
                  <c:v>2</c:v>
                </c:pt>
                <c:pt idx="1460">
                  <c:v>4</c:v>
                </c:pt>
                <c:pt idx="1461">
                  <c:v>6</c:v>
                </c:pt>
                <c:pt idx="1462">
                  <c:v>1</c:v>
                </c:pt>
                <c:pt idx="1463">
                  <c:v>4</c:v>
                </c:pt>
                <c:pt idx="1464">
                  <c:v>1</c:v>
                </c:pt>
                <c:pt idx="1465">
                  <c:v>5</c:v>
                </c:pt>
                <c:pt idx="1466">
                  <c:v>2</c:v>
                </c:pt>
                <c:pt idx="1467">
                  <c:v>2</c:v>
                </c:pt>
                <c:pt idx="1468">
                  <c:v>7</c:v>
                </c:pt>
                <c:pt idx="1469">
                  <c:v>7</c:v>
                </c:pt>
                <c:pt idx="1470">
                  <c:v>3</c:v>
                </c:pt>
                <c:pt idx="1471">
                  <c:v>5</c:v>
                </c:pt>
                <c:pt idx="1472">
                  <c:v>1</c:v>
                </c:pt>
                <c:pt idx="1473">
                  <c:v>2</c:v>
                </c:pt>
                <c:pt idx="1474">
                  <c:v>4</c:v>
                </c:pt>
                <c:pt idx="1475">
                  <c:v>2</c:v>
                </c:pt>
                <c:pt idx="1476">
                  <c:v>4</c:v>
                </c:pt>
                <c:pt idx="1477">
                  <c:v>1</c:v>
                </c:pt>
                <c:pt idx="1478">
                  <c:v>1</c:v>
                </c:pt>
                <c:pt idx="1479">
                  <c:v>2</c:v>
                </c:pt>
                <c:pt idx="1480">
                  <c:v>3</c:v>
                </c:pt>
                <c:pt idx="1481">
                  <c:v>3</c:v>
                </c:pt>
                <c:pt idx="1482">
                  <c:v>8</c:v>
                </c:pt>
                <c:pt idx="1483">
                  <c:v>3</c:v>
                </c:pt>
                <c:pt idx="1484">
                  <c:v>6</c:v>
                </c:pt>
                <c:pt idx="1485">
                  <c:v>4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6</c:v>
                </c:pt>
                <c:pt idx="1490">
                  <c:v>4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2</c:v>
                </c:pt>
                <c:pt idx="1495">
                  <c:v>4</c:v>
                </c:pt>
                <c:pt idx="1496">
                  <c:v>8</c:v>
                </c:pt>
                <c:pt idx="1497">
                  <c:v>10</c:v>
                </c:pt>
                <c:pt idx="1498">
                  <c:v>11</c:v>
                </c:pt>
                <c:pt idx="1499">
                  <c:v>7</c:v>
                </c:pt>
                <c:pt idx="1500">
                  <c:v>1</c:v>
                </c:pt>
                <c:pt idx="1501">
                  <c:v>2</c:v>
                </c:pt>
                <c:pt idx="1502">
                  <c:v>5</c:v>
                </c:pt>
                <c:pt idx="1503">
                  <c:v>7</c:v>
                </c:pt>
                <c:pt idx="1504">
                  <c:v>5</c:v>
                </c:pt>
                <c:pt idx="1505">
                  <c:v>4</c:v>
                </c:pt>
                <c:pt idx="1506">
                  <c:v>1</c:v>
                </c:pt>
                <c:pt idx="1507">
                  <c:v>3</c:v>
                </c:pt>
                <c:pt idx="1508">
                  <c:v>2</c:v>
                </c:pt>
                <c:pt idx="1509">
                  <c:v>5</c:v>
                </c:pt>
                <c:pt idx="1510">
                  <c:v>3</c:v>
                </c:pt>
                <c:pt idx="1511">
                  <c:v>3</c:v>
                </c:pt>
                <c:pt idx="1512">
                  <c:v>7</c:v>
                </c:pt>
                <c:pt idx="1513">
                  <c:v>3</c:v>
                </c:pt>
                <c:pt idx="1514">
                  <c:v>1</c:v>
                </c:pt>
                <c:pt idx="1515">
                  <c:v>2</c:v>
                </c:pt>
                <c:pt idx="1516">
                  <c:v>1</c:v>
                </c:pt>
                <c:pt idx="1517">
                  <c:v>6</c:v>
                </c:pt>
                <c:pt idx="1518">
                  <c:v>4</c:v>
                </c:pt>
                <c:pt idx="1519">
                  <c:v>3</c:v>
                </c:pt>
                <c:pt idx="1520">
                  <c:v>3</c:v>
                </c:pt>
                <c:pt idx="1521">
                  <c:v>10</c:v>
                </c:pt>
                <c:pt idx="1522">
                  <c:v>5</c:v>
                </c:pt>
                <c:pt idx="1523">
                  <c:v>2</c:v>
                </c:pt>
                <c:pt idx="1524">
                  <c:v>5</c:v>
                </c:pt>
                <c:pt idx="1525">
                  <c:v>6</c:v>
                </c:pt>
                <c:pt idx="1526">
                  <c:v>2</c:v>
                </c:pt>
                <c:pt idx="1527">
                  <c:v>8</c:v>
                </c:pt>
                <c:pt idx="1528">
                  <c:v>5</c:v>
                </c:pt>
                <c:pt idx="1529">
                  <c:v>1</c:v>
                </c:pt>
                <c:pt idx="1530">
                  <c:v>3</c:v>
                </c:pt>
                <c:pt idx="1531">
                  <c:v>2</c:v>
                </c:pt>
                <c:pt idx="1532">
                  <c:v>4</c:v>
                </c:pt>
                <c:pt idx="1533">
                  <c:v>2</c:v>
                </c:pt>
                <c:pt idx="1534">
                  <c:v>2</c:v>
                </c:pt>
                <c:pt idx="1535">
                  <c:v>3</c:v>
                </c:pt>
                <c:pt idx="1536">
                  <c:v>4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4</c:v>
                </c:pt>
                <c:pt idx="1541">
                  <c:v>1</c:v>
                </c:pt>
                <c:pt idx="1542">
                  <c:v>6</c:v>
                </c:pt>
                <c:pt idx="1543">
                  <c:v>5</c:v>
                </c:pt>
                <c:pt idx="1544">
                  <c:v>2</c:v>
                </c:pt>
                <c:pt idx="1545">
                  <c:v>2</c:v>
                </c:pt>
                <c:pt idx="1546">
                  <c:v>5</c:v>
                </c:pt>
                <c:pt idx="1547">
                  <c:v>2</c:v>
                </c:pt>
                <c:pt idx="1548">
                  <c:v>2</c:v>
                </c:pt>
                <c:pt idx="1549">
                  <c:v>5</c:v>
                </c:pt>
                <c:pt idx="1550">
                  <c:v>5</c:v>
                </c:pt>
                <c:pt idx="1551">
                  <c:v>1</c:v>
                </c:pt>
                <c:pt idx="1552">
                  <c:v>1</c:v>
                </c:pt>
                <c:pt idx="1553">
                  <c:v>5</c:v>
                </c:pt>
                <c:pt idx="1554">
                  <c:v>2</c:v>
                </c:pt>
                <c:pt idx="1555">
                  <c:v>4</c:v>
                </c:pt>
                <c:pt idx="1556">
                  <c:v>3</c:v>
                </c:pt>
                <c:pt idx="1557">
                  <c:v>11</c:v>
                </c:pt>
                <c:pt idx="1558">
                  <c:v>6</c:v>
                </c:pt>
                <c:pt idx="1559">
                  <c:v>1</c:v>
                </c:pt>
                <c:pt idx="1560">
                  <c:v>8</c:v>
                </c:pt>
                <c:pt idx="1561">
                  <c:v>4</c:v>
                </c:pt>
                <c:pt idx="1562">
                  <c:v>7</c:v>
                </c:pt>
                <c:pt idx="1563">
                  <c:v>4</c:v>
                </c:pt>
                <c:pt idx="1564">
                  <c:v>2</c:v>
                </c:pt>
                <c:pt idx="1565">
                  <c:v>9</c:v>
                </c:pt>
                <c:pt idx="1566">
                  <c:v>3</c:v>
                </c:pt>
                <c:pt idx="1567">
                  <c:v>3</c:v>
                </c:pt>
                <c:pt idx="1568">
                  <c:v>5</c:v>
                </c:pt>
                <c:pt idx="1569">
                  <c:v>0</c:v>
                </c:pt>
                <c:pt idx="1570">
                  <c:v>6</c:v>
                </c:pt>
                <c:pt idx="1571">
                  <c:v>1</c:v>
                </c:pt>
                <c:pt idx="1572">
                  <c:v>10</c:v>
                </c:pt>
                <c:pt idx="1573">
                  <c:v>7</c:v>
                </c:pt>
                <c:pt idx="1574">
                  <c:v>5</c:v>
                </c:pt>
                <c:pt idx="1575">
                  <c:v>5</c:v>
                </c:pt>
                <c:pt idx="1576">
                  <c:v>4</c:v>
                </c:pt>
                <c:pt idx="1577">
                  <c:v>3</c:v>
                </c:pt>
                <c:pt idx="1578">
                  <c:v>2</c:v>
                </c:pt>
                <c:pt idx="1579">
                  <c:v>8</c:v>
                </c:pt>
                <c:pt idx="1580">
                  <c:v>3</c:v>
                </c:pt>
                <c:pt idx="1581">
                  <c:v>5</c:v>
                </c:pt>
                <c:pt idx="1582">
                  <c:v>2</c:v>
                </c:pt>
                <c:pt idx="1583">
                  <c:v>3</c:v>
                </c:pt>
                <c:pt idx="1584">
                  <c:v>8</c:v>
                </c:pt>
                <c:pt idx="1585">
                  <c:v>6</c:v>
                </c:pt>
                <c:pt idx="1586">
                  <c:v>4</c:v>
                </c:pt>
                <c:pt idx="1587">
                  <c:v>4</c:v>
                </c:pt>
                <c:pt idx="1588">
                  <c:v>6</c:v>
                </c:pt>
                <c:pt idx="1589">
                  <c:v>2</c:v>
                </c:pt>
                <c:pt idx="1590">
                  <c:v>4</c:v>
                </c:pt>
                <c:pt idx="1591">
                  <c:v>0</c:v>
                </c:pt>
                <c:pt idx="1592">
                  <c:v>3</c:v>
                </c:pt>
                <c:pt idx="1593">
                  <c:v>10</c:v>
                </c:pt>
                <c:pt idx="1594">
                  <c:v>11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1</c:v>
                </c:pt>
                <c:pt idx="1599">
                  <c:v>1</c:v>
                </c:pt>
                <c:pt idx="1600">
                  <c:v>3</c:v>
                </c:pt>
                <c:pt idx="1601">
                  <c:v>3</c:v>
                </c:pt>
                <c:pt idx="1602">
                  <c:v>4</c:v>
                </c:pt>
                <c:pt idx="1603">
                  <c:v>11</c:v>
                </c:pt>
                <c:pt idx="1604">
                  <c:v>3</c:v>
                </c:pt>
                <c:pt idx="1605">
                  <c:v>8</c:v>
                </c:pt>
                <c:pt idx="1606">
                  <c:v>0</c:v>
                </c:pt>
                <c:pt idx="1607">
                  <c:v>2</c:v>
                </c:pt>
                <c:pt idx="1608">
                  <c:v>5</c:v>
                </c:pt>
                <c:pt idx="1609">
                  <c:v>2</c:v>
                </c:pt>
                <c:pt idx="1610">
                  <c:v>4</c:v>
                </c:pt>
                <c:pt idx="1611">
                  <c:v>2</c:v>
                </c:pt>
                <c:pt idx="1612">
                  <c:v>5</c:v>
                </c:pt>
                <c:pt idx="1613">
                  <c:v>3</c:v>
                </c:pt>
                <c:pt idx="1614">
                  <c:v>2</c:v>
                </c:pt>
                <c:pt idx="1615">
                  <c:v>3</c:v>
                </c:pt>
                <c:pt idx="1616">
                  <c:v>3</c:v>
                </c:pt>
                <c:pt idx="1617">
                  <c:v>2</c:v>
                </c:pt>
                <c:pt idx="1618">
                  <c:v>0</c:v>
                </c:pt>
                <c:pt idx="1619">
                  <c:v>1</c:v>
                </c:pt>
                <c:pt idx="1620">
                  <c:v>2</c:v>
                </c:pt>
                <c:pt idx="1621">
                  <c:v>6</c:v>
                </c:pt>
                <c:pt idx="1622">
                  <c:v>4</c:v>
                </c:pt>
                <c:pt idx="1623">
                  <c:v>5</c:v>
                </c:pt>
                <c:pt idx="1624">
                  <c:v>9</c:v>
                </c:pt>
                <c:pt idx="1625">
                  <c:v>1</c:v>
                </c:pt>
                <c:pt idx="1626">
                  <c:v>2</c:v>
                </c:pt>
                <c:pt idx="1627">
                  <c:v>4</c:v>
                </c:pt>
                <c:pt idx="1628">
                  <c:v>1</c:v>
                </c:pt>
                <c:pt idx="1629">
                  <c:v>2</c:v>
                </c:pt>
                <c:pt idx="1630">
                  <c:v>6</c:v>
                </c:pt>
                <c:pt idx="1631">
                  <c:v>4</c:v>
                </c:pt>
                <c:pt idx="1632">
                  <c:v>4</c:v>
                </c:pt>
                <c:pt idx="1633">
                  <c:v>1</c:v>
                </c:pt>
                <c:pt idx="1634">
                  <c:v>5</c:v>
                </c:pt>
                <c:pt idx="1635">
                  <c:v>2</c:v>
                </c:pt>
                <c:pt idx="1636">
                  <c:v>6</c:v>
                </c:pt>
                <c:pt idx="1637">
                  <c:v>4</c:v>
                </c:pt>
                <c:pt idx="1638">
                  <c:v>3</c:v>
                </c:pt>
                <c:pt idx="1639">
                  <c:v>4</c:v>
                </c:pt>
                <c:pt idx="1640">
                  <c:v>1</c:v>
                </c:pt>
                <c:pt idx="1641">
                  <c:v>4</c:v>
                </c:pt>
                <c:pt idx="1642">
                  <c:v>3</c:v>
                </c:pt>
                <c:pt idx="1643">
                  <c:v>2</c:v>
                </c:pt>
                <c:pt idx="1644">
                  <c:v>4</c:v>
                </c:pt>
                <c:pt idx="1645">
                  <c:v>2</c:v>
                </c:pt>
                <c:pt idx="1646">
                  <c:v>7</c:v>
                </c:pt>
                <c:pt idx="1647">
                  <c:v>1</c:v>
                </c:pt>
                <c:pt idx="1648">
                  <c:v>6</c:v>
                </c:pt>
                <c:pt idx="1649">
                  <c:v>1</c:v>
                </c:pt>
                <c:pt idx="1650">
                  <c:v>6</c:v>
                </c:pt>
                <c:pt idx="1651">
                  <c:v>1</c:v>
                </c:pt>
                <c:pt idx="1652">
                  <c:v>8</c:v>
                </c:pt>
                <c:pt idx="1653">
                  <c:v>3</c:v>
                </c:pt>
                <c:pt idx="1654">
                  <c:v>1</c:v>
                </c:pt>
                <c:pt idx="1655">
                  <c:v>10</c:v>
                </c:pt>
                <c:pt idx="1656">
                  <c:v>2</c:v>
                </c:pt>
                <c:pt idx="1657">
                  <c:v>5</c:v>
                </c:pt>
                <c:pt idx="1658">
                  <c:v>1</c:v>
                </c:pt>
                <c:pt idx="1659">
                  <c:v>5</c:v>
                </c:pt>
                <c:pt idx="1660">
                  <c:v>2</c:v>
                </c:pt>
                <c:pt idx="1661">
                  <c:v>1</c:v>
                </c:pt>
                <c:pt idx="1662">
                  <c:v>6</c:v>
                </c:pt>
                <c:pt idx="1663">
                  <c:v>3</c:v>
                </c:pt>
                <c:pt idx="1664">
                  <c:v>7</c:v>
                </c:pt>
                <c:pt idx="1665">
                  <c:v>0</c:v>
                </c:pt>
                <c:pt idx="1666">
                  <c:v>7</c:v>
                </c:pt>
                <c:pt idx="1667">
                  <c:v>1</c:v>
                </c:pt>
                <c:pt idx="1668">
                  <c:v>1</c:v>
                </c:pt>
                <c:pt idx="1669">
                  <c:v>8</c:v>
                </c:pt>
                <c:pt idx="1670">
                  <c:v>4</c:v>
                </c:pt>
                <c:pt idx="1671">
                  <c:v>3</c:v>
                </c:pt>
                <c:pt idx="1672">
                  <c:v>1</c:v>
                </c:pt>
                <c:pt idx="1673">
                  <c:v>7</c:v>
                </c:pt>
                <c:pt idx="1674">
                  <c:v>4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7</c:v>
                </c:pt>
                <c:pt idx="1680">
                  <c:v>0</c:v>
                </c:pt>
                <c:pt idx="1681">
                  <c:v>9</c:v>
                </c:pt>
                <c:pt idx="1682">
                  <c:v>6</c:v>
                </c:pt>
                <c:pt idx="1683">
                  <c:v>1</c:v>
                </c:pt>
                <c:pt idx="1684">
                  <c:v>3</c:v>
                </c:pt>
                <c:pt idx="1685">
                  <c:v>1</c:v>
                </c:pt>
                <c:pt idx="1686">
                  <c:v>1</c:v>
                </c:pt>
                <c:pt idx="1687">
                  <c:v>0</c:v>
                </c:pt>
                <c:pt idx="1688">
                  <c:v>1</c:v>
                </c:pt>
                <c:pt idx="1689">
                  <c:v>9</c:v>
                </c:pt>
                <c:pt idx="1690">
                  <c:v>8</c:v>
                </c:pt>
                <c:pt idx="1691">
                  <c:v>5</c:v>
                </c:pt>
                <c:pt idx="1692">
                  <c:v>1</c:v>
                </c:pt>
                <c:pt idx="1693">
                  <c:v>4</c:v>
                </c:pt>
                <c:pt idx="1694">
                  <c:v>3</c:v>
                </c:pt>
                <c:pt idx="1695">
                  <c:v>6</c:v>
                </c:pt>
                <c:pt idx="1696">
                  <c:v>6</c:v>
                </c:pt>
                <c:pt idx="1697">
                  <c:v>3</c:v>
                </c:pt>
                <c:pt idx="1698">
                  <c:v>2</c:v>
                </c:pt>
                <c:pt idx="1699">
                  <c:v>2</c:v>
                </c:pt>
                <c:pt idx="1700">
                  <c:v>1</c:v>
                </c:pt>
                <c:pt idx="1701">
                  <c:v>2</c:v>
                </c:pt>
                <c:pt idx="1702">
                  <c:v>6</c:v>
                </c:pt>
                <c:pt idx="1703">
                  <c:v>2</c:v>
                </c:pt>
                <c:pt idx="1704">
                  <c:v>1</c:v>
                </c:pt>
                <c:pt idx="1705">
                  <c:v>10</c:v>
                </c:pt>
                <c:pt idx="1706">
                  <c:v>2</c:v>
                </c:pt>
                <c:pt idx="1707">
                  <c:v>5</c:v>
                </c:pt>
                <c:pt idx="1708">
                  <c:v>3</c:v>
                </c:pt>
                <c:pt idx="1709">
                  <c:v>1</c:v>
                </c:pt>
                <c:pt idx="1710">
                  <c:v>8</c:v>
                </c:pt>
                <c:pt idx="1711">
                  <c:v>7</c:v>
                </c:pt>
                <c:pt idx="1712">
                  <c:v>2</c:v>
                </c:pt>
                <c:pt idx="1713">
                  <c:v>4</c:v>
                </c:pt>
                <c:pt idx="1714">
                  <c:v>0</c:v>
                </c:pt>
                <c:pt idx="1715">
                  <c:v>4</c:v>
                </c:pt>
                <c:pt idx="1716">
                  <c:v>3</c:v>
                </c:pt>
                <c:pt idx="1717">
                  <c:v>1</c:v>
                </c:pt>
                <c:pt idx="1718">
                  <c:v>4</c:v>
                </c:pt>
                <c:pt idx="1719">
                  <c:v>1</c:v>
                </c:pt>
                <c:pt idx="1720">
                  <c:v>4</c:v>
                </c:pt>
                <c:pt idx="1721">
                  <c:v>6</c:v>
                </c:pt>
                <c:pt idx="1722">
                  <c:v>1</c:v>
                </c:pt>
                <c:pt idx="1723">
                  <c:v>7</c:v>
                </c:pt>
                <c:pt idx="1724">
                  <c:v>2</c:v>
                </c:pt>
                <c:pt idx="1725">
                  <c:v>2</c:v>
                </c:pt>
                <c:pt idx="1726">
                  <c:v>5</c:v>
                </c:pt>
                <c:pt idx="1727">
                  <c:v>4</c:v>
                </c:pt>
                <c:pt idx="1728">
                  <c:v>2</c:v>
                </c:pt>
                <c:pt idx="1729">
                  <c:v>1</c:v>
                </c:pt>
                <c:pt idx="1730">
                  <c:v>5</c:v>
                </c:pt>
                <c:pt idx="1731">
                  <c:v>11</c:v>
                </c:pt>
                <c:pt idx="1732">
                  <c:v>0</c:v>
                </c:pt>
                <c:pt idx="1733">
                  <c:v>7</c:v>
                </c:pt>
                <c:pt idx="1734">
                  <c:v>2</c:v>
                </c:pt>
                <c:pt idx="1735">
                  <c:v>3</c:v>
                </c:pt>
                <c:pt idx="1736">
                  <c:v>11</c:v>
                </c:pt>
                <c:pt idx="1737">
                  <c:v>7</c:v>
                </c:pt>
                <c:pt idx="1738">
                  <c:v>2</c:v>
                </c:pt>
                <c:pt idx="1739">
                  <c:v>2</c:v>
                </c:pt>
                <c:pt idx="1740">
                  <c:v>1</c:v>
                </c:pt>
                <c:pt idx="1741">
                  <c:v>1</c:v>
                </c:pt>
                <c:pt idx="1742">
                  <c:v>3</c:v>
                </c:pt>
                <c:pt idx="1743">
                  <c:v>5</c:v>
                </c:pt>
                <c:pt idx="1744">
                  <c:v>3</c:v>
                </c:pt>
                <c:pt idx="1745">
                  <c:v>4</c:v>
                </c:pt>
                <c:pt idx="1746">
                  <c:v>3</c:v>
                </c:pt>
                <c:pt idx="1747">
                  <c:v>4</c:v>
                </c:pt>
                <c:pt idx="1748">
                  <c:v>6</c:v>
                </c:pt>
                <c:pt idx="1749">
                  <c:v>3</c:v>
                </c:pt>
                <c:pt idx="1750">
                  <c:v>3</c:v>
                </c:pt>
                <c:pt idx="1751">
                  <c:v>7</c:v>
                </c:pt>
                <c:pt idx="1752">
                  <c:v>7</c:v>
                </c:pt>
                <c:pt idx="1753">
                  <c:v>2</c:v>
                </c:pt>
                <c:pt idx="1754">
                  <c:v>9</c:v>
                </c:pt>
                <c:pt idx="1755">
                  <c:v>3</c:v>
                </c:pt>
                <c:pt idx="1756">
                  <c:v>2</c:v>
                </c:pt>
                <c:pt idx="1757">
                  <c:v>8</c:v>
                </c:pt>
                <c:pt idx="1758">
                  <c:v>8</c:v>
                </c:pt>
                <c:pt idx="1759">
                  <c:v>4</c:v>
                </c:pt>
                <c:pt idx="1760">
                  <c:v>6</c:v>
                </c:pt>
                <c:pt idx="1761">
                  <c:v>3</c:v>
                </c:pt>
                <c:pt idx="1762">
                  <c:v>5</c:v>
                </c:pt>
                <c:pt idx="1763">
                  <c:v>3</c:v>
                </c:pt>
                <c:pt idx="1764">
                  <c:v>7</c:v>
                </c:pt>
                <c:pt idx="1765">
                  <c:v>3</c:v>
                </c:pt>
                <c:pt idx="1766">
                  <c:v>4</c:v>
                </c:pt>
                <c:pt idx="1767">
                  <c:v>5</c:v>
                </c:pt>
                <c:pt idx="1768">
                  <c:v>0</c:v>
                </c:pt>
                <c:pt idx="1769">
                  <c:v>11</c:v>
                </c:pt>
                <c:pt idx="1770">
                  <c:v>6</c:v>
                </c:pt>
                <c:pt idx="1771">
                  <c:v>8</c:v>
                </c:pt>
                <c:pt idx="1772">
                  <c:v>11</c:v>
                </c:pt>
                <c:pt idx="1773">
                  <c:v>9</c:v>
                </c:pt>
                <c:pt idx="1774">
                  <c:v>2</c:v>
                </c:pt>
                <c:pt idx="1775">
                  <c:v>5</c:v>
                </c:pt>
                <c:pt idx="1776">
                  <c:v>4</c:v>
                </c:pt>
                <c:pt idx="1777">
                  <c:v>6</c:v>
                </c:pt>
                <c:pt idx="1778">
                  <c:v>1</c:v>
                </c:pt>
                <c:pt idx="1779">
                  <c:v>1</c:v>
                </c:pt>
                <c:pt idx="1780">
                  <c:v>6</c:v>
                </c:pt>
                <c:pt idx="1781">
                  <c:v>2</c:v>
                </c:pt>
                <c:pt idx="1782">
                  <c:v>5</c:v>
                </c:pt>
                <c:pt idx="1783">
                  <c:v>6</c:v>
                </c:pt>
                <c:pt idx="1784">
                  <c:v>3</c:v>
                </c:pt>
                <c:pt idx="1785">
                  <c:v>0</c:v>
                </c:pt>
                <c:pt idx="1786">
                  <c:v>10</c:v>
                </c:pt>
                <c:pt idx="1787">
                  <c:v>7</c:v>
                </c:pt>
                <c:pt idx="1788">
                  <c:v>5</c:v>
                </c:pt>
                <c:pt idx="1789">
                  <c:v>3</c:v>
                </c:pt>
                <c:pt idx="1790">
                  <c:v>2</c:v>
                </c:pt>
                <c:pt idx="1791">
                  <c:v>5</c:v>
                </c:pt>
                <c:pt idx="1792">
                  <c:v>6</c:v>
                </c:pt>
                <c:pt idx="1793">
                  <c:v>4</c:v>
                </c:pt>
                <c:pt idx="1794">
                  <c:v>3</c:v>
                </c:pt>
                <c:pt idx="1795">
                  <c:v>1</c:v>
                </c:pt>
                <c:pt idx="1796">
                  <c:v>7</c:v>
                </c:pt>
                <c:pt idx="1797">
                  <c:v>3</c:v>
                </c:pt>
                <c:pt idx="1798">
                  <c:v>3</c:v>
                </c:pt>
                <c:pt idx="1799">
                  <c:v>4</c:v>
                </c:pt>
                <c:pt idx="1800">
                  <c:v>5</c:v>
                </c:pt>
                <c:pt idx="1801">
                  <c:v>1</c:v>
                </c:pt>
                <c:pt idx="1802">
                  <c:v>2</c:v>
                </c:pt>
                <c:pt idx="1803">
                  <c:v>5</c:v>
                </c:pt>
                <c:pt idx="1804">
                  <c:v>1</c:v>
                </c:pt>
                <c:pt idx="1805">
                  <c:v>7</c:v>
                </c:pt>
                <c:pt idx="1806">
                  <c:v>4</c:v>
                </c:pt>
                <c:pt idx="1807">
                  <c:v>9</c:v>
                </c:pt>
                <c:pt idx="1808">
                  <c:v>4</c:v>
                </c:pt>
                <c:pt idx="1809">
                  <c:v>2</c:v>
                </c:pt>
                <c:pt idx="1810">
                  <c:v>4</c:v>
                </c:pt>
                <c:pt idx="1811">
                  <c:v>5</c:v>
                </c:pt>
                <c:pt idx="1812">
                  <c:v>4</c:v>
                </c:pt>
                <c:pt idx="1813">
                  <c:v>6</c:v>
                </c:pt>
                <c:pt idx="1814">
                  <c:v>1</c:v>
                </c:pt>
                <c:pt idx="1815">
                  <c:v>5</c:v>
                </c:pt>
                <c:pt idx="1816">
                  <c:v>6</c:v>
                </c:pt>
                <c:pt idx="1817">
                  <c:v>2</c:v>
                </c:pt>
                <c:pt idx="1818">
                  <c:v>8</c:v>
                </c:pt>
                <c:pt idx="1819">
                  <c:v>8</c:v>
                </c:pt>
                <c:pt idx="1820">
                  <c:v>1</c:v>
                </c:pt>
                <c:pt idx="1821">
                  <c:v>2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8</c:v>
                </c:pt>
                <c:pt idx="1826">
                  <c:v>10</c:v>
                </c:pt>
                <c:pt idx="1827">
                  <c:v>1</c:v>
                </c:pt>
                <c:pt idx="1828">
                  <c:v>4</c:v>
                </c:pt>
                <c:pt idx="1829">
                  <c:v>9</c:v>
                </c:pt>
                <c:pt idx="1830">
                  <c:v>6</c:v>
                </c:pt>
                <c:pt idx="1831">
                  <c:v>0</c:v>
                </c:pt>
                <c:pt idx="1832">
                  <c:v>5</c:v>
                </c:pt>
                <c:pt idx="1833">
                  <c:v>5</c:v>
                </c:pt>
                <c:pt idx="1834">
                  <c:v>2</c:v>
                </c:pt>
                <c:pt idx="1835">
                  <c:v>0</c:v>
                </c:pt>
                <c:pt idx="1836">
                  <c:v>4</c:v>
                </c:pt>
                <c:pt idx="1837">
                  <c:v>4</c:v>
                </c:pt>
                <c:pt idx="1838">
                  <c:v>1</c:v>
                </c:pt>
                <c:pt idx="1839">
                  <c:v>4</c:v>
                </c:pt>
                <c:pt idx="1840">
                  <c:v>3</c:v>
                </c:pt>
                <c:pt idx="1841">
                  <c:v>1</c:v>
                </c:pt>
                <c:pt idx="1842">
                  <c:v>10</c:v>
                </c:pt>
                <c:pt idx="1843">
                  <c:v>6</c:v>
                </c:pt>
                <c:pt idx="1844">
                  <c:v>1</c:v>
                </c:pt>
                <c:pt idx="1845">
                  <c:v>6</c:v>
                </c:pt>
                <c:pt idx="1846">
                  <c:v>5</c:v>
                </c:pt>
                <c:pt idx="1847">
                  <c:v>4</c:v>
                </c:pt>
                <c:pt idx="1848">
                  <c:v>9</c:v>
                </c:pt>
                <c:pt idx="1849">
                  <c:v>11</c:v>
                </c:pt>
                <c:pt idx="1850">
                  <c:v>11</c:v>
                </c:pt>
                <c:pt idx="1851">
                  <c:v>6</c:v>
                </c:pt>
                <c:pt idx="1852">
                  <c:v>4</c:v>
                </c:pt>
                <c:pt idx="1853">
                  <c:v>4</c:v>
                </c:pt>
                <c:pt idx="1854">
                  <c:v>5</c:v>
                </c:pt>
                <c:pt idx="1855">
                  <c:v>1</c:v>
                </c:pt>
                <c:pt idx="1856">
                  <c:v>1</c:v>
                </c:pt>
                <c:pt idx="1857">
                  <c:v>6</c:v>
                </c:pt>
                <c:pt idx="1858">
                  <c:v>3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3</c:v>
                </c:pt>
                <c:pt idx="1863">
                  <c:v>5</c:v>
                </c:pt>
                <c:pt idx="1864">
                  <c:v>10</c:v>
                </c:pt>
                <c:pt idx="1865">
                  <c:v>3</c:v>
                </c:pt>
                <c:pt idx="1866">
                  <c:v>9</c:v>
                </c:pt>
                <c:pt idx="1867">
                  <c:v>1</c:v>
                </c:pt>
                <c:pt idx="1868">
                  <c:v>6</c:v>
                </c:pt>
                <c:pt idx="1869">
                  <c:v>4</c:v>
                </c:pt>
                <c:pt idx="1870">
                  <c:v>3</c:v>
                </c:pt>
                <c:pt idx="1871">
                  <c:v>4</c:v>
                </c:pt>
                <c:pt idx="1872">
                  <c:v>2</c:v>
                </c:pt>
                <c:pt idx="1873">
                  <c:v>3</c:v>
                </c:pt>
                <c:pt idx="1874">
                  <c:v>5</c:v>
                </c:pt>
                <c:pt idx="1875">
                  <c:v>2</c:v>
                </c:pt>
                <c:pt idx="1876">
                  <c:v>3</c:v>
                </c:pt>
                <c:pt idx="1877">
                  <c:v>9</c:v>
                </c:pt>
                <c:pt idx="1878">
                  <c:v>5</c:v>
                </c:pt>
                <c:pt idx="1879">
                  <c:v>3</c:v>
                </c:pt>
                <c:pt idx="1880">
                  <c:v>6</c:v>
                </c:pt>
                <c:pt idx="1881">
                  <c:v>9</c:v>
                </c:pt>
                <c:pt idx="1882">
                  <c:v>0</c:v>
                </c:pt>
                <c:pt idx="1883">
                  <c:v>3</c:v>
                </c:pt>
                <c:pt idx="1884">
                  <c:v>1</c:v>
                </c:pt>
                <c:pt idx="1885">
                  <c:v>0</c:v>
                </c:pt>
                <c:pt idx="1886">
                  <c:v>0</c:v>
                </c:pt>
                <c:pt idx="1887">
                  <c:v>7</c:v>
                </c:pt>
                <c:pt idx="1888">
                  <c:v>7</c:v>
                </c:pt>
                <c:pt idx="1889">
                  <c:v>4</c:v>
                </c:pt>
                <c:pt idx="1890">
                  <c:v>2</c:v>
                </c:pt>
                <c:pt idx="1891">
                  <c:v>4</c:v>
                </c:pt>
                <c:pt idx="1892">
                  <c:v>2</c:v>
                </c:pt>
                <c:pt idx="1893">
                  <c:v>4</c:v>
                </c:pt>
                <c:pt idx="1894">
                  <c:v>3</c:v>
                </c:pt>
                <c:pt idx="1895">
                  <c:v>7</c:v>
                </c:pt>
                <c:pt idx="1896">
                  <c:v>4</c:v>
                </c:pt>
                <c:pt idx="1897">
                  <c:v>1</c:v>
                </c:pt>
                <c:pt idx="1898">
                  <c:v>1</c:v>
                </c:pt>
                <c:pt idx="1899">
                  <c:v>3</c:v>
                </c:pt>
                <c:pt idx="1900">
                  <c:v>3</c:v>
                </c:pt>
                <c:pt idx="1901">
                  <c:v>9</c:v>
                </c:pt>
                <c:pt idx="1902">
                  <c:v>5</c:v>
                </c:pt>
                <c:pt idx="1903">
                  <c:v>2</c:v>
                </c:pt>
                <c:pt idx="1904">
                  <c:v>5</c:v>
                </c:pt>
                <c:pt idx="1905">
                  <c:v>2</c:v>
                </c:pt>
                <c:pt idx="1906">
                  <c:v>3</c:v>
                </c:pt>
                <c:pt idx="1907">
                  <c:v>1</c:v>
                </c:pt>
                <c:pt idx="1908">
                  <c:v>5</c:v>
                </c:pt>
                <c:pt idx="1909">
                  <c:v>7</c:v>
                </c:pt>
                <c:pt idx="1910">
                  <c:v>6</c:v>
                </c:pt>
                <c:pt idx="1911">
                  <c:v>4</c:v>
                </c:pt>
                <c:pt idx="1912">
                  <c:v>3</c:v>
                </c:pt>
                <c:pt idx="1913">
                  <c:v>2</c:v>
                </c:pt>
                <c:pt idx="1914">
                  <c:v>4</c:v>
                </c:pt>
                <c:pt idx="1915">
                  <c:v>11</c:v>
                </c:pt>
                <c:pt idx="1916">
                  <c:v>7</c:v>
                </c:pt>
                <c:pt idx="1917">
                  <c:v>1</c:v>
                </c:pt>
                <c:pt idx="1918">
                  <c:v>2</c:v>
                </c:pt>
                <c:pt idx="1919">
                  <c:v>8</c:v>
                </c:pt>
                <c:pt idx="1920">
                  <c:v>1</c:v>
                </c:pt>
                <c:pt idx="1921">
                  <c:v>3</c:v>
                </c:pt>
                <c:pt idx="1922">
                  <c:v>3</c:v>
                </c:pt>
                <c:pt idx="1923">
                  <c:v>2</c:v>
                </c:pt>
                <c:pt idx="1924">
                  <c:v>11</c:v>
                </c:pt>
                <c:pt idx="1925">
                  <c:v>10</c:v>
                </c:pt>
                <c:pt idx="1926">
                  <c:v>5</c:v>
                </c:pt>
                <c:pt idx="1927">
                  <c:v>10</c:v>
                </c:pt>
                <c:pt idx="1928">
                  <c:v>5</c:v>
                </c:pt>
                <c:pt idx="1929">
                  <c:v>8</c:v>
                </c:pt>
                <c:pt idx="1930">
                  <c:v>11</c:v>
                </c:pt>
                <c:pt idx="1931">
                  <c:v>3</c:v>
                </c:pt>
                <c:pt idx="1932">
                  <c:v>2</c:v>
                </c:pt>
                <c:pt idx="1933">
                  <c:v>6</c:v>
                </c:pt>
                <c:pt idx="1934">
                  <c:v>9</c:v>
                </c:pt>
                <c:pt idx="1935">
                  <c:v>5</c:v>
                </c:pt>
                <c:pt idx="1936">
                  <c:v>2</c:v>
                </c:pt>
                <c:pt idx="1937">
                  <c:v>7</c:v>
                </c:pt>
                <c:pt idx="1938">
                  <c:v>0</c:v>
                </c:pt>
                <c:pt idx="1939">
                  <c:v>6</c:v>
                </c:pt>
                <c:pt idx="1940">
                  <c:v>4</c:v>
                </c:pt>
                <c:pt idx="1941">
                  <c:v>2</c:v>
                </c:pt>
                <c:pt idx="1942">
                  <c:v>4</c:v>
                </c:pt>
                <c:pt idx="1943">
                  <c:v>6</c:v>
                </c:pt>
                <c:pt idx="1944">
                  <c:v>3</c:v>
                </c:pt>
                <c:pt idx="1945">
                  <c:v>6</c:v>
                </c:pt>
                <c:pt idx="1946">
                  <c:v>3</c:v>
                </c:pt>
                <c:pt idx="1947">
                  <c:v>2</c:v>
                </c:pt>
                <c:pt idx="1948">
                  <c:v>2</c:v>
                </c:pt>
                <c:pt idx="1949">
                  <c:v>4</c:v>
                </c:pt>
                <c:pt idx="1950">
                  <c:v>6</c:v>
                </c:pt>
                <c:pt idx="1951">
                  <c:v>0</c:v>
                </c:pt>
                <c:pt idx="1952">
                  <c:v>2</c:v>
                </c:pt>
                <c:pt idx="1953">
                  <c:v>4</c:v>
                </c:pt>
                <c:pt idx="1954">
                  <c:v>6</c:v>
                </c:pt>
                <c:pt idx="1955">
                  <c:v>3</c:v>
                </c:pt>
                <c:pt idx="1956">
                  <c:v>4</c:v>
                </c:pt>
                <c:pt idx="1957">
                  <c:v>3</c:v>
                </c:pt>
                <c:pt idx="1958">
                  <c:v>9</c:v>
                </c:pt>
                <c:pt idx="1959">
                  <c:v>1</c:v>
                </c:pt>
                <c:pt idx="1960">
                  <c:v>4</c:v>
                </c:pt>
                <c:pt idx="1961">
                  <c:v>6</c:v>
                </c:pt>
                <c:pt idx="1962">
                  <c:v>1</c:v>
                </c:pt>
                <c:pt idx="1963">
                  <c:v>4</c:v>
                </c:pt>
                <c:pt idx="1964">
                  <c:v>1</c:v>
                </c:pt>
                <c:pt idx="1965">
                  <c:v>7</c:v>
                </c:pt>
                <c:pt idx="1966">
                  <c:v>3</c:v>
                </c:pt>
                <c:pt idx="1967">
                  <c:v>9</c:v>
                </c:pt>
                <c:pt idx="1968">
                  <c:v>8</c:v>
                </c:pt>
                <c:pt idx="1969">
                  <c:v>4</c:v>
                </c:pt>
                <c:pt idx="1970">
                  <c:v>6</c:v>
                </c:pt>
                <c:pt idx="1971">
                  <c:v>9</c:v>
                </c:pt>
                <c:pt idx="1972">
                  <c:v>2</c:v>
                </c:pt>
                <c:pt idx="1973">
                  <c:v>3</c:v>
                </c:pt>
                <c:pt idx="1974">
                  <c:v>1</c:v>
                </c:pt>
                <c:pt idx="1975">
                  <c:v>3</c:v>
                </c:pt>
                <c:pt idx="1976">
                  <c:v>3</c:v>
                </c:pt>
                <c:pt idx="1977">
                  <c:v>1</c:v>
                </c:pt>
                <c:pt idx="1978">
                  <c:v>5</c:v>
                </c:pt>
                <c:pt idx="1979">
                  <c:v>5</c:v>
                </c:pt>
                <c:pt idx="1980">
                  <c:v>9</c:v>
                </c:pt>
                <c:pt idx="1981">
                  <c:v>2</c:v>
                </c:pt>
                <c:pt idx="1982">
                  <c:v>1</c:v>
                </c:pt>
                <c:pt idx="1983">
                  <c:v>2</c:v>
                </c:pt>
                <c:pt idx="1984">
                  <c:v>2</c:v>
                </c:pt>
                <c:pt idx="1985">
                  <c:v>6</c:v>
                </c:pt>
                <c:pt idx="1986">
                  <c:v>6</c:v>
                </c:pt>
                <c:pt idx="1987">
                  <c:v>7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1</c:v>
                </c:pt>
                <c:pt idx="1992">
                  <c:v>3</c:v>
                </c:pt>
                <c:pt idx="1993">
                  <c:v>8</c:v>
                </c:pt>
                <c:pt idx="1994">
                  <c:v>5</c:v>
                </c:pt>
                <c:pt idx="1995">
                  <c:v>3</c:v>
                </c:pt>
                <c:pt idx="1996">
                  <c:v>6</c:v>
                </c:pt>
                <c:pt idx="1997">
                  <c:v>5</c:v>
                </c:pt>
                <c:pt idx="1998">
                  <c:v>0</c:v>
                </c:pt>
                <c:pt idx="1999">
                  <c:v>5</c:v>
                </c:pt>
                <c:pt idx="2000">
                  <c:v>8</c:v>
                </c:pt>
                <c:pt idx="2001">
                  <c:v>1</c:v>
                </c:pt>
                <c:pt idx="2002">
                  <c:v>7</c:v>
                </c:pt>
                <c:pt idx="2003">
                  <c:v>4</c:v>
                </c:pt>
                <c:pt idx="2004">
                  <c:v>8</c:v>
                </c:pt>
                <c:pt idx="2005">
                  <c:v>4</c:v>
                </c:pt>
                <c:pt idx="2006">
                  <c:v>11</c:v>
                </c:pt>
                <c:pt idx="2007">
                  <c:v>1</c:v>
                </c:pt>
                <c:pt idx="2008">
                  <c:v>8</c:v>
                </c:pt>
                <c:pt idx="2009">
                  <c:v>5</c:v>
                </c:pt>
                <c:pt idx="2010">
                  <c:v>4</c:v>
                </c:pt>
                <c:pt idx="2011">
                  <c:v>1</c:v>
                </c:pt>
                <c:pt idx="2012">
                  <c:v>4</c:v>
                </c:pt>
                <c:pt idx="2013">
                  <c:v>5</c:v>
                </c:pt>
                <c:pt idx="2014">
                  <c:v>8</c:v>
                </c:pt>
                <c:pt idx="2015">
                  <c:v>1</c:v>
                </c:pt>
                <c:pt idx="2016">
                  <c:v>1</c:v>
                </c:pt>
                <c:pt idx="2017">
                  <c:v>3</c:v>
                </c:pt>
                <c:pt idx="2018">
                  <c:v>1</c:v>
                </c:pt>
                <c:pt idx="2019">
                  <c:v>3</c:v>
                </c:pt>
                <c:pt idx="2020">
                  <c:v>2</c:v>
                </c:pt>
                <c:pt idx="2021">
                  <c:v>10</c:v>
                </c:pt>
                <c:pt idx="2022">
                  <c:v>1</c:v>
                </c:pt>
                <c:pt idx="2023">
                  <c:v>2</c:v>
                </c:pt>
                <c:pt idx="2024">
                  <c:v>3</c:v>
                </c:pt>
                <c:pt idx="2025">
                  <c:v>1</c:v>
                </c:pt>
                <c:pt idx="2026">
                  <c:v>1</c:v>
                </c:pt>
                <c:pt idx="2027">
                  <c:v>6</c:v>
                </c:pt>
                <c:pt idx="2028">
                  <c:v>3</c:v>
                </c:pt>
                <c:pt idx="2029">
                  <c:v>1</c:v>
                </c:pt>
                <c:pt idx="2030">
                  <c:v>3</c:v>
                </c:pt>
                <c:pt idx="2031">
                  <c:v>1</c:v>
                </c:pt>
                <c:pt idx="2032">
                  <c:v>5</c:v>
                </c:pt>
                <c:pt idx="2033">
                  <c:v>2</c:v>
                </c:pt>
                <c:pt idx="2034">
                  <c:v>6</c:v>
                </c:pt>
                <c:pt idx="2035">
                  <c:v>1</c:v>
                </c:pt>
                <c:pt idx="2036">
                  <c:v>6</c:v>
                </c:pt>
                <c:pt idx="2037">
                  <c:v>25</c:v>
                </c:pt>
                <c:pt idx="2038">
                  <c:v>5</c:v>
                </c:pt>
                <c:pt idx="2039">
                  <c:v>9</c:v>
                </c:pt>
                <c:pt idx="2040">
                  <c:v>3</c:v>
                </c:pt>
                <c:pt idx="2041">
                  <c:v>4</c:v>
                </c:pt>
                <c:pt idx="2042">
                  <c:v>4</c:v>
                </c:pt>
                <c:pt idx="2043">
                  <c:v>6</c:v>
                </c:pt>
                <c:pt idx="2044">
                  <c:v>2</c:v>
                </c:pt>
                <c:pt idx="2045">
                  <c:v>3</c:v>
                </c:pt>
                <c:pt idx="2046">
                  <c:v>1</c:v>
                </c:pt>
                <c:pt idx="2047">
                  <c:v>3</c:v>
                </c:pt>
                <c:pt idx="2048">
                  <c:v>1</c:v>
                </c:pt>
                <c:pt idx="2049">
                  <c:v>1</c:v>
                </c:pt>
                <c:pt idx="2050">
                  <c:v>6</c:v>
                </c:pt>
                <c:pt idx="2051">
                  <c:v>5</c:v>
                </c:pt>
                <c:pt idx="2052">
                  <c:v>3</c:v>
                </c:pt>
                <c:pt idx="2053">
                  <c:v>1</c:v>
                </c:pt>
                <c:pt idx="2054">
                  <c:v>5</c:v>
                </c:pt>
                <c:pt idx="2055">
                  <c:v>1</c:v>
                </c:pt>
                <c:pt idx="2056">
                  <c:v>4</c:v>
                </c:pt>
                <c:pt idx="2057">
                  <c:v>3</c:v>
                </c:pt>
                <c:pt idx="2058">
                  <c:v>1</c:v>
                </c:pt>
                <c:pt idx="2059">
                  <c:v>0</c:v>
                </c:pt>
                <c:pt idx="2060">
                  <c:v>1</c:v>
                </c:pt>
                <c:pt idx="2061">
                  <c:v>3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1</c:v>
                </c:pt>
                <c:pt idx="2067">
                  <c:v>5</c:v>
                </c:pt>
                <c:pt idx="2068">
                  <c:v>5</c:v>
                </c:pt>
                <c:pt idx="2069">
                  <c:v>0</c:v>
                </c:pt>
                <c:pt idx="2070">
                  <c:v>1</c:v>
                </c:pt>
                <c:pt idx="2071">
                  <c:v>6</c:v>
                </c:pt>
                <c:pt idx="2072">
                  <c:v>2</c:v>
                </c:pt>
                <c:pt idx="2073">
                  <c:v>6</c:v>
                </c:pt>
                <c:pt idx="2074">
                  <c:v>4</c:v>
                </c:pt>
                <c:pt idx="2075">
                  <c:v>3</c:v>
                </c:pt>
                <c:pt idx="2076">
                  <c:v>3</c:v>
                </c:pt>
                <c:pt idx="2077">
                  <c:v>11</c:v>
                </c:pt>
                <c:pt idx="2078">
                  <c:v>3</c:v>
                </c:pt>
                <c:pt idx="2079">
                  <c:v>4</c:v>
                </c:pt>
                <c:pt idx="2080">
                  <c:v>6</c:v>
                </c:pt>
                <c:pt idx="2081">
                  <c:v>6</c:v>
                </c:pt>
                <c:pt idx="2082">
                  <c:v>0</c:v>
                </c:pt>
                <c:pt idx="2083">
                  <c:v>3</c:v>
                </c:pt>
                <c:pt idx="2084">
                  <c:v>3</c:v>
                </c:pt>
                <c:pt idx="2085">
                  <c:v>2</c:v>
                </c:pt>
                <c:pt idx="2086">
                  <c:v>3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1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4</c:v>
                </c:pt>
                <c:pt idx="2096">
                  <c:v>6</c:v>
                </c:pt>
                <c:pt idx="2097">
                  <c:v>1</c:v>
                </c:pt>
                <c:pt idx="2098">
                  <c:v>6</c:v>
                </c:pt>
                <c:pt idx="2099">
                  <c:v>6</c:v>
                </c:pt>
                <c:pt idx="2100">
                  <c:v>7</c:v>
                </c:pt>
                <c:pt idx="2101">
                  <c:v>5</c:v>
                </c:pt>
                <c:pt idx="2102">
                  <c:v>5</c:v>
                </c:pt>
                <c:pt idx="2103">
                  <c:v>4</c:v>
                </c:pt>
                <c:pt idx="2104">
                  <c:v>4</c:v>
                </c:pt>
                <c:pt idx="2105">
                  <c:v>2</c:v>
                </c:pt>
                <c:pt idx="2106">
                  <c:v>2</c:v>
                </c:pt>
                <c:pt idx="2107">
                  <c:v>3</c:v>
                </c:pt>
                <c:pt idx="2108">
                  <c:v>1</c:v>
                </c:pt>
                <c:pt idx="2109">
                  <c:v>3</c:v>
                </c:pt>
                <c:pt idx="2110">
                  <c:v>3</c:v>
                </c:pt>
                <c:pt idx="2111">
                  <c:v>7</c:v>
                </c:pt>
                <c:pt idx="2112">
                  <c:v>1</c:v>
                </c:pt>
                <c:pt idx="2113">
                  <c:v>3</c:v>
                </c:pt>
                <c:pt idx="2114">
                  <c:v>4</c:v>
                </c:pt>
                <c:pt idx="2115">
                  <c:v>3</c:v>
                </c:pt>
                <c:pt idx="2116">
                  <c:v>4</c:v>
                </c:pt>
                <c:pt idx="2117">
                  <c:v>2</c:v>
                </c:pt>
                <c:pt idx="2118">
                  <c:v>1</c:v>
                </c:pt>
                <c:pt idx="2119">
                  <c:v>5</c:v>
                </c:pt>
                <c:pt idx="2120">
                  <c:v>5</c:v>
                </c:pt>
                <c:pt idx="2121">
                  <c:v>3</c:v>
                </c:pt>
                <c:pt idx="2122">
                  <c:v>3</c:v>
                </c:pt>
                <c:pt idx="2123">
                  <c:v>8</c:v>
                </c:pt>
                <c:pt idx="2124">
                  <c:v>9</c:v>
                </c:pt>
                <c:pt idx="2125">
                  <c:v>3</c:v>
                </c:pt>
                <c:pt idx="2126">
                  <c:v>6</c:v>
                </c:pt>
                <c:pt idx="2127">
                  <c:v>9</c:v>
                </c:pt>
                <c:pt idx="2128">
                  <c:v>3</c:v>
                </c:pt>
                <c:pt idx="2129">
                  <c:v>11</c:v>
                </c:pt>
                <c:pt idx="2130">
                  <c:v>3</c:v>
                </c:pt>
                <c:pt idx="2131">
                  <c:v>6</c:v>
                </c:pt>
                <c:pt idx="2132">
                  <c:v>1</c:v>
                </c:pt>
                <c:pt idx="2133">
                  <c:v>1</c:v>
                </c:pt>
                <c:pt idx="2134">
                  <c:v>3</c:v>
                </c:pt>
                <c:pt idx="2135">
                  <c:v>7</c:v>
                </c:pt>
                <c:pt idx="2136">
                  <c:v>7</c:v>
                </c:pt>
                <c:pt idx="2137">
                  <c:v>3</c:v>
                </c:pt>
                <c:pt idx="2138">
                  <c:v>6</c:v>
                </c:pt>
                <c:pt idx="2139">
                  <c:v>1</c:v>
                </c:pt>
                <c:pt idx="2140">
                  <c:v>1</c:v>
                </c:pt>
                <c:pt idx="2141">
                  <c:v>3</c:v>
                </c:pt>
                <c:pt idx="2142">
                  <c:v>6</c:v>
                </c:pt>
                <c:pt idx="2143">
                  <c:v>7</c:v>
                </c:pt>
                <c:pt idx="2144">
                  <c:v>2</c:v>
                </c:pt>
                <c:pt idx="2145">
                  <c:v>6</c:v>
                </c:pt>
                <c:pt idx="2146">
                  <c:v>2</c:v>
                </c:pt>
                <c:pt idx="2147">
                  <c:v>6</c:v>
                </c:pt>
                <c:pt idx="2148">
                  <c:v>4</c:v>
                </c:pt>
                <c:pt idx="2149">
                  <c:v>0</c:v>
                </c:pt>
                <c:pt idx="2150">
                  <c:v>3</c:v>
                </c:pt>
                <c:pt idx="2151">
                  <c:v>1</c:v>
                </c:pt>
                <c:pt idx="2152">
                  <c:v>4</c:v>
                </c:pt>
                <c:pt idx="2153">
                  <c:v>3</c:v>
                </c:pt>
                <c:pt idx="2154">
                  <c:v>4</c:v>
                </c:pt>
                <c:pt idx="2155">
                  <c:v>1</c:v>
                </c:pt>
                <c:pt idx="2156">
                  <c:v>2</c:v>
                </c:pt>
                <c:pt idx="2157">
                  <c:v>2</c:v>
                </c:pt>
                <c:pt idx="2158">
                  <c:v>1</c:v>
                </c:pt>
                <c:pt idx="2159">
                  <c:v>2</c:v>
                </c:pt>
                <c:pt idx="2160">
                  <c:v>1</c:v>
                </c:pt>
                <c:pt idx="2161">
                  <c:v>2</c:v>
                </c:pt>
                <c:pt idx="2162">
                  <c:v>6</c:v>
                </c:pt>
                <c:pt idx="2163">
                  <c:v>4</c:v>
                </c:pt>
                <c:pt idx="2164">
                  <c:v>1</c:v>
                </c:pt>
                <c:pt idx="2165">
                  <c:v>3</c:v>
                </c:pt>
                <c:pt idx="2166">
                  <c:v>6</c:v>
                </c:pt>
                <c:pt idx="2167">
                  <c:v>8</c:v>
                </c:pt>
                <c:pt idx="2168">
                  <c:v>2</c:v>
                </c:pt>
                <c:pt idx="2169">
                  <c:v>1</c:v>
                </c:pt>
                <c:pt idx="2170">
                  <c:v>4</c:v>
                </c:pt>
                <c:pt idx="2171">
                  <c:v>7</c:v>
                </c:pt>
                <c:pt idx="2172">
                  <c:v>2</c:v>
                </c:pt>
                <c:pt idx="2173">
                  <c:v>4</c:v>
                </c:pt>
                <c:pt idx="2174">
                  <c:v>1</c:v>
                </c:pt>
                <c:pt idx="2175">
                  <c:v>9</c:v>
                </c:pt>
                <c:pt idx="2176">
                  <c:v>1</c:v>
                </c:pt>
                <c:pt idx="2177">
                  <c:v>3</c:v>
                </c:pt>
                <c:pt idx="2178">
                  <c:v>9</c:v>
                </c:pt>
                <c:pt idx="2179">
                  <c:v>4</c:v>
                </c:pt>
                <c:pt idx="2180">
                  <c:v>4</c:v>
                </c:pt>
                <c:pt idx="2181">
                  <c:v>8</c:v>
                </c:pt>
                <c:pt idx="2182">
                  <c:v>9</c:v>
                </c:pt>
                <c:pt idx="2183">
                  <c:v>4</c:v>
                </c:pt>
                <c:pt idx="2184">
                  <c:v>4</c:v>
                </c:pt>
                <c:pt idx="2185">
                  <c:v>5</c:v>
                </c:pt>
                <c:pt idx="2186">
                  <c:v>1</c:v>
                </c:pt>
                <c:pt idx="2187">
                  <c:v>1</c:v>
                </c:pt>
                <c:pt idx="2188">
                  <c:v>3</c:v>
                </c:pt>
                <c:pt idx="2189">
                  <c:v>7</c:v>
                </c:pt>
                <c:pt idx="2190">
                  <c:v>5</c:v>
                </c:pt>
                <c:pt idx="2191">
                  <c:v>5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2</c:v>
                </c:pt>
                <c:pt idx="2196">
                  <c:v>8</c:v>
                </c:pt>
                <c:pt idx="2197">
                  <c:v>7</c:v>
                </c:pt>
                <c:pt idx="2198">
                  <c:v>4</c:v>
                </c:pt>
                <c:pt idx="2199">
                  <c:v>3</c:v>
                </c:pt>
                <c:pt idx="2200">
                  <c:v>6</c:v>
                </c:pt>
                <c:pt idx="2201">
                  <c:v>5</c:v>
                </c:pt>
                <c:pt idx="2202">
                  <c:v>4</c:v>
                </c:pt>
                <c:pt idx="2203">
                  <c:v>3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3</c:v>
                </c:pt>
                <c:pt idx="2208">
                  <c:v>2</c:v>
                </c:pt>
                <c:pt idx="2209">
                  <c:v>3</c:v>
                </c:pt>
                <c:pt idx="2210">
                  <c:v>1</c:v>
                </c:pt>
                <c:pt idx="2211">
                  <c:v>1</c:v>
                </c:pt>
                <c:pt idx="2212">
                  <c:v>5</c:v>
                </c:pt>
                <c:pt idx="2213">
                  <c:v>6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1</c:v>
                </c:pt>
                <c:pt idx="2220">
                  <c:v>4</c:v>
                </c:pt>
                <c:pt idx="2221">
                  <c:v>1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11</c:v>
                </c:pt>
                <c:pt idx="2226">
                  <c:v>0</c:v>
                </c:pt>
                <c:pt idx="2227">
                  <c:v>5</c:v>
                </c:pt>
                <c:pt idx="2228">
                  <c:v>2</c:v>
                </c:pt>
                <c:pt idx="2229">
                  <c:v>4</c:v>
                </c:pt>
                <c:pt idx="2230">
                  <c:v>7</c:v>
                </c:pt>
                <c:pt idx="2231">
                  <c:v>1</c:v>
                </c:pt>
                <c:pt idx="2232">
                  <c:v>6</c:v>
                </c:pt>
                <c:pt idx="2233">
                  <c:v>6</c:v>
                </c:pt>
                <c:pt idx="2234">
                  <c:v>5</c:v>
                </c:pt>
                <c:pt idx="2235">
                  <c:v>1</c:v>
                </c:pt>
                <c:pt idx="2236">
                  <c:v>0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DA-4CFA-8A2B-8A9C47EE1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524704"/>
        <c:axId val="510522208"/>
      </c:scatterChart>
      <c:valAx>
        <c:axId val="510524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22208"/>
        <c:crosses val="autoZero"/>
        <c:crossBetween val="midCat"/>
      </c:valAx>
      <c:valAx>
        <c:axId val="51052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24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'Channel Performance'!$F$2</c:f>
              <c:strCache>
                <c:ptCount val="1"/>
                <c:pt idx="0">
                  <c:v>NumWebVisitsMonth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7.8171478565179349E-4"/>
                  <c:y val="-6.6687809857101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('Channel Performance'!$C$3:$C$2242,'Channel Performance'!$C$3:$C$2242)</c:f>
              <c:numCache>
                <c:formatCode>General</c:formatCode>
                <c:ptCount val="4480"/>
                <c:pt idx="0">
                  <c:v>3</c:v>
                </c:pt>
                <c:pt idx="1">
                  <c:v>7</c:v>
                </c:pt>
                <c:pt idx="2">
                  <c:v>3</c:v>
                </c:pt>
                <c:pt idx="3">
                  <c:v>1</c:v>
                </c:pt>
                <c:pt idx="4">
                  <c:v>6</c:v>
                </c:pt>
                <c:pt idx="5">
                  <c:v>2</c:v>
                </c:pt>
                <c:pt idx="6">
                  <c:v>6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  <c:pt idx="10">
                  <c:v>4</c:v>
                </c:pt>
                <c:pt idx="11">
                  <c:v>1</c:v>
                </c:pt>
                <c:pt idx="12">
                  <c:v>7</c:v>
                </c:pt>
                <c:pt idx="13">
                  <c:v>2</c:v>
                </c:pt>
                <c:pt idx="14">
                  <c:v>0</c:v>
                </c:pt>
                <c:pt idx="15">
                  <c:v>8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1</c:v>
                </c:pt>
                <c:pt idx="21">
                  <c:v>5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4</c:v>
                </c:pt>
                <c:pt idx="26">
                  <c:v>1</c:v>
                </c:pt>
                <c:pt idx="27">
                  <c:v>8</c:v>
                </c:pt>
                <c:pt idx="28">
                  <c:v>5</c:v>
                </c:pt>
                <c:pt idx="29">
                  <c:v>8</c:v>
                </c:pt>
                <c:pt idx="30">
                  <c:v>4</c:v>
                </c:pt>
                <c:pt idx="31">
                  <c:v>8</c:v>
                </c:pt>
                <c:pt idx="32">
                  <c:v>6</c:v>
                </c:pt>
                <c:pt idx="33">
                  <c:v>1</c:v>
                </c:pt>
                <c:pt idx="34">
                  <c:v>1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  <c:pt idx="38">
                  <c:v>5</c:v>
                </c:pt>
                <c:pt idx="39">
                  <c:v>2</c:v>
                </c:pt>
                <c:pt idx="40">
                  <c:v>7</c:v>
                </c:pt>
                <c:pt idx="41">
                  <c:v>3</c:v>
                </c:pt>
                <c:pt idx="42">
                  <c:v>2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9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6</c:v>
                </c:pt>
                <c:pt idx="51">
                  <c:v>7</c:v>
                </c:pt>
                <c:pt idx="52">
                  <c:v>1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8</c:v>
                </c:pt>
                <c:pt idx="64">
                  <c:v>4</c:v>
                </c:pt>
                <c:pt idx="65">
                  <c:v>6</c:v>
                </c:pt>
                <c:pt idx="66">
                  <c:v>2</c:v>
                </c:pt>
                <c:pt idx="67">
                  <c:v>5</c:v>
                </c:pt>
                <c:pt idx="68">
                  <c:v>4</c:v>
                </c:pt>
                <c:pt idx="69">
                  <c:v>9</c:v>
                </c:pt>
                <c:pt idx="70">
                  <c:v>7</c:v>
                </c:pt>
                <c:pt idx="71">
                  <c:v>7</c:v>
                </c:pt>
                <c:pt idx="72">
                  <c:v>8</c:v>
                </c:pt>
                <c:pt idx="73">
                  <c:v>1</c:v>
                </c:pt>
                <c:pt idx="74">
                  <c:v>9</c:v>
                </c:pt>
                <c:pt idx="75">
                  <c:v>3</c:v>
                </c:pt>
                <c:pt idx="76">
                  <c:v>2</c:v>
                </c:pt>
                <c:pt idx="77">
                  <c:v>7</c:v>
                </c:pt>
                <c:pt idx="78">
                  <c:v>11</c:v>
                </c:pt>
                <c:pt idx="79">
                  <c:v>2</c:v>
                </c:pt>
                <c:pt idx="80">
                  <c:v>5</c:v>
                </c:pt>
                <c:pt idx="81">
                  <c:v>6</c:v>
                </c:pt>
                <c:pt idx="82">
                  <c:v>11</c:v>
                </c:pt>
                <c:pt idx="83">
                  <c:v>3</c:v>
                </c:pt>
                <c:pt idx="84">
                  <c:v>6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11</c:v>
                </c:pt>
                <c:pt idx="89">
                  <c:v>4</c:v>
                </c:pt>
                <c:pt idx="90">
                  <c:v>2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7</c:v>
                </c:pt>
                <c:pt idx="96">
                  <c:v>1</c:v>
                </c:pt>
                <c:pt idx="97">
                  <c:v>7</c:v>
                </c:pt>
                <c:pt idx="98">
                  <c:v>2</c:v>
                </c:pt>
                <c:pt idx="99">
                  <c:v>1</c:v>
                </c:pt>
                <c:pt idx="100">
                  <c:v>8</c:v>
                </c:pt>
                <c:pt idx="101">
                  <c:v>2</c:v>
                </c:pt>
                <c:pt idx="102">
                  <c:v>2</c:v>
                </c:pt>
                <c:pt idx="103">
                  <c:v>5</c:v>
                </c:pt>
                <c:pt idx="104">
                  <c:v>8</c:v>
                </c:pt>
                <c:pt idx="105">
                  <c:v>3</c:v>
                </c:pt>
                <c:pt idx="106">
                  <c:v>1</c:v>
                </c:pt>
                <c:pt idx="107">
                  <c:v>3</c:v>
                </c:pt>
                <c:pt idx="108">
                  <c:v>3</c:v>
                </c:pt>
                <c:pt idx="109">
                  <c:v>8</c:v>
                </c:pt>
                <c:pt idx="110">
                  <c:v>5</c:v>
                </c:pt>
                <c:pt idx="111">
                  <c:v>1</c:v>
                </c:pt>
                <c:pt idx="112">
                  <c:v>1</c:v>
                </c:pt>
                <c:pt idx="113">
                  <c:v>5</c:v>
                </c:pt>
                <c:pt idx="114">
                  <c:v>8</c:v>
                </c:pt>
                <c:pt idx="115">
                  <c:v>1</c:v>
                </c:pt>
                <c:pt idx="116">
                  <c:v>8</c:v>
                </c:pt>
                <c:pt idx="117">
                  <c:v>7</c:v>
                </c:pt>
                <c:pt idx="118">
                  <c:v>5</c:v>
                </c:pt>
                <c:pt idx="119">
                  <c:v>7</c:v>
                </c:pt>
                <c:pt idx="120">
                  <c:v>0</c:v>
                </c:pt>
                <c:pt idx="121">
                  <c:v>1</c:v>
                </c:pt>
                <c:pt idx="122">
                  <c:v>9</c:v>
                </c:pt>
                <c:pt idx="123">
                  <c:v>7</c:v>
                </c:pt>
                <c:pt idx="124">
                  <c:v>2</c:v>
                </c:pt>
                <c:pt idx="125">
                  <c:v>2</c:v>
                </c:pt>
                <c:pt idx="126">
                  <c:v>1</c:v>
                </c:pt>
                <c:pt idx="127">
                  <c:v>4</c:v>
                </c:pt>
                <c:pt idx="128">
                  <c:v>1</c:v>
                </c:pt>
                <c:pt idx="129">
                  <c:v>1</c:v>
                </c:pt>
                <c:pt idx="130">
                  <c:v>5</c:v>
                </c:pt>
                <c:pt idx="131">
                  <c:v>6</c:v>
                </c:pt>
                <c:pt idx="132">
                  <c:v>4</c:v>
                </c:pt>
                <c:pt idx="133">
                  <c:v>2</c:v>
                </c:pt>
                <c:pt idx="134">
                  <c:v>4</c:v>
                </c:pt>
                <c:pt idx="135">
                  <c:v>6</c:v>
                </c:pt>
                <c:pt idx="136">
                  <c:v>2</c:v>
                </c:pt>
                <c:pt idx="137">
                  <c:v>4</c:v>
                </c:pt>
                <c:pt idx="138">
                  <c:v>3</c:v>
                </c:pt>
                <c:pt idx="139">
                  <c:v>3</c:v>
                </c:pt>
                <c:pt idx="140">
                  <c:v>8</c:v>
                </c:pt>
                <c:pt idx="141">
                  <c:v>7</c:v>
                </c:pt>
                <c:pt idx="142">
                  <c:v>2</c:v>
                </c:pt>
                <c:pt idx="143">
                  <c:v>6</c:v>
                </c:pt>
                <c:pt idx="144">
                  <c:v>2</c:v>
                </c:pt>
                <c:pt idx="145">
                  <c:v>11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6</c:v>
                </c:pt>
                <c:pt idx="150">
                  <c:v>4</c:v>
                </c:pt>
                <c:pt idx="151">
                  <c:v>6</c:v>
                </c:pt>
                <c:pt idx="152">
                  <c:v>5</c:v>
                </c:pt>
                <c:pt idx="153">
                  <c:v>4</c:v>
                </c:pt>
                <c:pt idx="154">
                  <c:v>8</c:v>
                </c:pt>
                <c:pt idx="155">
                  <c:v>3</c:v>
                </c:pt>
                <c:pt idx="156">
                  <c:v>2</c:v>
                </c:pt>
                <c:pt idx="157">
                  <c:v>3</c:v>
                </c:pt>
                <c:pt idx="158">
                  <c:v>8</c:v>
                </c:pt>
                <c:pt idx="159">
                  <c:v>6</c:v>
                </c:pt>
                <c:pt idx="160">
                  <c:v>6</c:v>
                </c:pt>
                <c:pt idx="161">
                  <c:v>5</c:v>
                </c:pt>
                <c:pt idx="162">
                  <c:v>2</c:v>
                </c:pt>
                <c:pt idx="163">
                  <c:v>3</c:v>
                </c:pt>
                <c:pt idx="164">
                  <c:v>7</c:v>
                </c:pt>
                <c:pt idx="165">
                  <c:v>2</c:v>
                </c:pt>
                <c:pt idx="166">
                  <c:v>1</c:v>
                </c:pt>
                <c:pt idx="167">
                  <c:v>5</c:v>
                </c:pt>
                <c:pt idx="168">
                  <c:v>3</c:v>
                </c:pt>
                <c:pt idx="169">
                  <c:v>6</c:v>
                </c:pt>
                <c:pt idx="170">
                  <c:v>4</c:v>
                </c:pt>
                <c:pt idx="171">
                  <c:v>5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3</c:v>
                </c:pt>
                <c:pt idx="177">
                  <c:v>7</c:v>
                </c:pt>
                <c:pt idx="178">
                  <c:v>4</c:v>
                </c:pt>
                <c:pt idx="179">
                  <c:v>3</c:v>
                </c:pt>
                <c:pt idx="180">
                  <c:v>3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7</c:v>
                </c:pt>
                <c:pt idx="185">
                  <c:v>7</c:v>
                </c:pt>
                <c:pt idx="186">
                  <c:v>6</c:v>
                </c:pt>
                <c:pt idx="187">
                  <c:v>5</c:v>
                </c:pt>
                <c:pt idx="188">
                  <c:v>4</c:v>
                </c:pt>
                <c:pt idx="189">
                  <c:v>4</c:v>
                </c:pt>
                <c:pt idx="190">
                  <c:v>5</c:v>
                </c:pt>
                <c:pt idx="191">
                  <c:v>2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9</c:v>
                </c:pt>
                <c:pt idx="196">
                  <c:v>7</c:v>
                </c:pt>
                <c:pt idx="197">
                  <c:v>1</c:v>
                </c:pt>
                <c:pt idx="198">
                  <c:v>8</c:v>
                </c:pt>
                <c:pt idx="199">
                  <c:v>2</c:v>
                </c:pt>
                <c:pt idx="200">
                  <c:v>5</c:v>
                </c:pt>
                <c:pt idx="201">
                  <c:v>5</c:v>
                </c:pt>
                <c:pt idx="202">
                  <c:v>1</c:v>
                </c:pt>
                <c:pt idx="203">
                  <c:v>6</c:v>
                </c:pt>
                <c:pt idx="204">
                  <c:v>7</c:v>
                </c:pt>
                <c:pt idx="205">
                  <c:v>5</c:v>
                </c:pt>
                <c:pt idx="206">
                  <c:v>5</c:v>
                </c:pt>
                <c:pt idx="207">
                  <c:v>3</c:v>
                </c:pt>
                <c:pt idx="208">
                  <c:v>2</c:v>
                </c:pt>
                <c:pt idx="209">
                  <c:v>8</c:v>
                </c:pt>
                <c:pt idx="210">
                  <c:v>1</c:v>
                </c:pt>
                <c:pt idx="211">
                  <c:v>1</c:v>
                </c:pt>
                <c:pt idx="212">
                  <c:v>5</c:v>
                </c:pt>
                <c:pt idx="213">
                  <c:v>7</c:v>
                </c:pt>
                <c:pt idx="214">
                  <c:v>2</c:v>
                </c:pt>
                <c:pt idx="215">
                  <c:v>7</c:v>
                </c:pt>
                <c:pt idx="216">
                  <c:v>3</c:v>
                </c:pt>
                <c:pt idx="217">
                  <c:v>6</c:v>
                </c:pt>
                <c:pt idx="218">
                  <c:v>4</c:v>
                </c:pt>
                <c:pt idx="219">
                  <c:v>9</c:v>
                </c:pt>
                <c:pt idx="220">
                  <c:v>3</c:v>
                </c:pt>
                <c:pt idx="221">
                  <c:v>4</c:v>
                </c:pt>
                <c:pt idx="222">
                  <c:v>1</c:v>
                </c:pt>
                <c:pt idx="223">
                  <c:v>10</c:v>
                </c:pt>
                <c:pt idx="224">
                  <c:v>6</c:v>
                </c:pt>
                <c:pt idx="225">
                  <c:v>2</c:v>
                </c:pt>
                <c:pt idx="226">
                  <c:v>3</c:v>
                </c:pt>
                <c:pt idx="227">
                  <c:v>4</c:v>
                </c:pt>
                <c:pt idx="228">
                  <c:v>5</c:v>
                </c:pt>
                <c:pt idx="229">
                  <c:v>3</c:v>
                </c:pt>
                <c:pt idx="230">
                  <c:v>2</c:v>
                </c:pt>
                <c:pt idx="231">
                  <c:v>10</c:v>
                </c:pt>
                <c:pt idx="232">
                  <c:v>4</c:v>
                </c:pt>
                <c:pt idx="233">
                  <c:v>3</c:v>
                </c:pt>
                <c:pt idx="234">
                  <c:v>3</c:v>
                </c:pt>
                <c:pt idx="235">
                  <c:v>5</c:v>
                </c:pt>
                <c:pt idx="236">
                  <c:v>6</c:v>
                </c:pt>
                <c:pt idx="237">
                  <c:v>4</c:v>
                </c:pt>
                <c:pt idx="238">
                  <c:v>5</c:v>
                </c:pt>
                <c:pt idx="239">
                  <c:v>7</c:v>
                </c:pt>
                <c:pt idx="240">
                  <c:v>4</c:v>
                </c:pt>
                <c:pt idx="241">
                  <c:v>3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10</c:v>
                </c:pt>
                <c:pt idx="246">
                  <c:v>11</c:v>
                </c:pt>
                <c:pt idx="247">
                  <c:v>8</c:v>
                </c:pt>
                <c:pt idx="248">
                  <c:v>5</c:v>
                </c:pt>
                <c:pt idx="249">
                  <c:v>3</c:v>
                </c:pt>
                <c:pt idx="250">
                  <c:v>4</c:v>
                </c:pt>
                <c:pt idx="251">
                  <c:v>1</c:v>
                </c:pt>
                <c:pt idx="252">
                  <c:v>4</c:v>
                </c:pt>
                <c:pt idx="253">
                  <c:v>2</c:v>
                </c:pt>
                <c:pt idx="254">
                  <c:v>7</c:v>
                </c:pt>
                <c:pt idx="255">
                  <c:v>10</c:v>
                </c:pt>
                <c:pt idx="256">
                  <c:v>6</c:v>
                </c:pt>
                <c:pt idx="257">
                  <c:v>6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4</c:v>
                </c:pt>
                <c:pt idx="262">
                  <c:v>2</c:v>
                </c:pt>
                <c:pt idx="263">
                  <c:v>6</c:v>
                </c:pt>
                <c:pt idx="264">
                  <c:v>8</c:v>
                </c:pt>
                <c:pt idx="265">
                  <c:v>3</c:v>
                </c:pt>
                <c:pt idx="266">
                  <c:v>7</c:v>
                </c:pt>
                <c:pt idx="267">
                  <c:v>2</c:v>
                </c:pt>
                <c:pt idx="268">
                  <c:v>3</c:v>
                </c:pt>
                <c:pt idx="269">
                  <c:v>6</c:v>
                </c:pt>
                <c:pt idx="270">
                  <c:v>2</c:v>
                </c:pt>
                <c:pt idx="271">
                  <c:v>4</c:v>
                </c:pt>
                <c:pt idx="272">
                  <c:v>7</c:v>
                </c:pt>
                <c:pt idx="273">
                  <c:v>4</c:v>
                </c:pt>
                <c:pt idx="274">
                  <c:v>6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3</c:v>
                </c:pt>
                <c:pt idx="279">
                  <c:v>4</c:v>
                </c:pt>
                <c:pt idx="280">
                  <c:v>1</c:v>
                </c:pt>
                <c:pt idx="281">
                  <c:v>5</c:v>
                </c:pt>
                <c:pt idx="282">
                  <c:v>6</c:v>
                </c:pt>
                <c:pt idx="283">
                  <c:v>2</c:v>
                </c:pt>
                <c:pt idx="284">
                  <c:v>7</c:v>
                </c:pt>
                <c:pt idx="285">
                  <c:v>2</c:v>
                </c:pt>
                <c:pt idx="286">
                  <c:v>2</c:v>
                </c:pt>
                <c:pt idx="287">
                  <c:v>9</c:v>
                </c:pt>
                <c:pt idx="288">
                  <c:v>6</c:v>
                </c:pt>
                <c:pt idx="289">
                  <c:v>2</c:v>
                </c:pt>
                <c:pt idx="290">
                  <c:v>9</c:v>
                </c:pt>
                <c:pt idx="291">
                  <c:v>10</c:v>
                </c:pt>
                <c:pt idx="292">
                  <c:v>3</c:v>
                </c:pt>
                <c:pt idx="293">
                  <c:v>5</c:v>
                </c:pt>
                <c:pt idx="294">
                  <c:v>2</c:v>
                </c:pt>
                <c:pt idx="295">
                  <c:v>1</c:v>
                </c:pt>
                <c:pt idx="296">
                  <c:v>2</c:v>
                </c:pt>
                <c:pt idx="297">
                  <c:v>10</c:v>
                </c:pt>
                <c:pt idx="298">
                  <c:v>3</c:v>
                </c:pt>
                <c:pt idx="299">
                  <c:v>6</c:v>
                </c:pt>
                <c:pt idx="300">
                  <c:v>0</c:v>
                </c:pt>
                <c:pt idx="301">
                  <c:v>2</c:v>
                </c:pt>
                <c:pt idx="302">
                  <c:v>0</c:v>
                </c:pt>
                <c:pt idx="303">
                  <c:v>2</c:v>
                </c:pt>
                <c:pt idx="304">
                  <c:v>9</c:v>
                </c:pt>
                <c:pt idx="305">
                  <c:v>2</c:v>
                </c:pt>
                <c:pt idx="306">
                  <c:v>1</c:v>
                </c:pt>
                <c:pt idx="307">
                  <c:v>1</c:v>
                </c:pt>
                <c:pt idx="308">
                  <c:v>9</c:v>
                </c:pt>
                <c:pt idx="309">
                  <c:v>3</c:v>
                </c:pt>
                <c:pt idx="310">
                  <c:v>2</c:v>
                </c:pt>
                <c:pt idx="311">
                  <c:v>8</c:v>
                </c:pt>
                <c:pt idx="312">
                  <c:v>4</c:v>
                </c:pt>
                <c:pt idx="313">
                  <c:v>4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4</c:v>
                </c:pt>
                <c:pt idx="318">
                  <c:v>1</c:v>
                </c:pt>
                <c:pt idx="319">
                  <c:v>8</c:v>
                </c:pt>
                <c:pt idx="320">
                  <c:v>4</c:v>
                </c:pt>
                <c:pt idx="321">
                  <c:v>6</c:v>
                </c:pt>
                <c:pt idx="322">
                  <c:v>2</c:v>
                </c:pt>
                <c:pt idx="323">
                  <c:v>1</c:v>
                </c:pt>
                <c:pt idx="324">
                  <c:v>3</c:v>
                </c:pt>
                <c:pt idx="325">
                  <c:v>10</c:v>
                </c:pt>
                <c:pt idx="326">
                  <c:v>4</c:v>
                </c:pt>
                <c:pt idx="327">
                  <c:v>1</c:v>
                </c:pt>
                <c:pt idx="328">
                  <c:v>5</c:v>
                </c:pt>
                <c:pt idx="329">
                  <c:v>9</c:v>
                </c:pt>
                <c:pt idx="330">
                  <c:v>4</c:v>
                </c:pt>
                <c:pt idx="331">
                  <c:v>8</c:v>
                </c:pt>
                <c:pt idx="332">
                  <c:v>1</c:v>
                </c:pt>
                <c:pt idx="333">
                  <c:v>1</c:v>
                </c:pt>
                <c:pt idx="334">
                  <c:v>5</c:v>
                </c:pt>
                <c:pt idx="335">
                  <c:v>1</c:v>
                </c:pt>
                <c:pt idx="336">
                  <c:v>2</c:v>
                </c:pt>
                <c:pt idx="337">
                  <c:v>2</c:v>
                </c:pt>
                <c:pt idx="338">
                  <c:v>5</c:v>
                </c:pt>
                <c:pt idx="339">
                  <c:v>4</c:v>
                </c:pt>
                <c:pt idx="340">
                  <c:v>4</c:v>
                </c:pt>
                <c:pt idx="341">
                  <c:v>6</c:v>
                </c:pt>
                <c:pt idx="342">
                  <c:v>2</c:v>
                </c:pt>
                <c:pt idx="343">
                  <c:v>5</c:v>
                </c:pt>
                <c:pt idx="344">
                  <c:v>1</c:v>
                </c:pt>
                <c:pt idx="345">
                  <c:v>3</c:v>
                </c:pt>
                <c:pt idx="346">
                  <c:v>3</c:v>
                </c:pt>
                <c:pt idx="347">
                  <c:v>7</c:v>
                </c:pt>
                <c:pt idx="348">
                  <c:v>2</c:v>
                </c:pt>
                <c:pt idx="349">
                  <c:v>1</c:v>
                </c:pt>
                <c:pt idx="350">
                  <c:v>4</c:v>
                </c:pt>
                <c:pt idx="351">
                  <c:v>1</c:v>
                </c:pt>
                <c:pt idx="352">
                  <c:v>7</c:v>
                </c:pt>
                <c:pt idx="353">
                  <c:v>5</c:v>
                </c:pt>
                <c:pt idx="354">
                  <c:v>5</c:v>
                </c:pt>
                <c:pt idx="355">
                  <c:v>2</c:v>
                </c:pt>
                <c:pt idx="356">
                  <c:v>2</c:v>
                </c:pt>
                <c:pt idx="357">
                  <c:v>3</c:v>
                </c:pt>
                <c:pt idx="358">
                  <c:v>2</c:v>
                </c:pt>
                <c:pt idx="359">
                  <c:v>4</c:v>
                </c:pt>
                <c:pt idx="360">
                  <c:v>9</c:v>
                </c:pt>
                <c:pt idx="361">
                  <c:v>2</c:v>
                </c:pt>
                <c:pt idx="362">
                  <c:v>2</c:v>
                </c:pt>
                <c:pt idx="363">
                  <c:v>3</c:v>
                </c:pt>
                <c:pt idx="364">
                  <c:v>2</c:v>
                </c:pt>
                <c:pt idx="365">
                  <c:v>7</c:v>
                </c:pt>
                <c:pt idx="366">
                  <c:v>9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1</c:v>
                </c:pt>
                <c:pt idx="371">
                  <c:v>4</c:v>
                </c:pt>
                <c:pt idx="372">
                  <c:v>8</c:v>
                </c:pt>
                <c:pt idx="373">
                  <c:v>11</c:v>
                </c:pt>
                <c:pt idx="374">
                  <c:v>8</c:v>
                </c:pt>
                <c:pt idx="375">
                  <c:v>7</c:v>
                </c:pt>
                <c:pt idx="376">
                  <c:v>3</c:v>
                </c:pt>
                <c:pt idx="377">
                  <c:v>2</c:v>
                </c:pt>
                <c:pt idx="378">
                  <c:v>4</c:v>
                </c:pt>
                <c:pt idx="379">
                  <c:v>2</c:v>
                </c:pt>
                <c:pt idx="380">
                  <c:v>1</c:v>
                </c:pt>
                <c:pt idx="381">
                  <c:v>7</c:v>
                </c:pt>
                <c:pt idx="382">
                  <c:v>11</c:v>
                </c:pt>
                <c:pt idx="383">
                  <c:v>8</c:v>
                </c:pt>
                <c:pt idx="384">
                  <c:v>5</c:v>
                </c:pt>
                <c:pt idx="385">
                  <c:v>6</c:v>
                </c:pt>
                <c:pt idx="386">
                  <c:v>1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1</c:v>
                </c:pt>
                <c:pt idx="394">
                  <c:v>2</c:v>
                </c:pt>
                <c:pt idx="395">
                  <c:v>5</c:v>
                </c:pt>
                <c:pt idx="396">
                  <c:v>4</c:v>
                </c:pt>
                <c:pt idx="397">
                  <c:v>2</c:v>
                </c:pt>
                <c:pt idx="398">
                  <c:v>4</c:v>
                </c:pt>
                <c:pt idx="399">
                  <c:v>6</c:v>
                </c:pt>
                <c:pt idx="400">
                  <c:v>4</c:v>
                </c:pt>
                <c:pt idx="401">
                  <c:v>1</c:v>
                </c:pt>
                <c:pt idx="402">
                  <c:v>2</c:v>
                </c:pt>
                <c:pt idx="403">
                  <c:v>2</c:v>
                </c:pt>
                <c:pt idx="404">
                  <c:v>4</c:v>
                </c:pt>
                <c:pt idx="405">
                  <c:v>3</c:v>
                </c:pt>
                <c:pt idx="406">
                  <c:v>5</c:v>
                </c:pt>
                <c:pt idx="407">
                  <c:v>5</c:v>
                </c:pt>
                <c:pt idx="408">
                  <c:v>1</c:v>
                </c:pt>
                <c:pt idx="409">
                  <c:v>1</c:v>
                </c:pt>
                <c:pt idx="410">
                  <c:v>6</c:v>
                </c:pt>
                <c:pt idx="411">
                  <c:v>7</c:v>
                </c:pt>
                <c:pt idx="412">
                  <c:v>1</c:v>
                </c:pt>
                <c:pt idx="413">
                  <c:v>7</c:v>
                </c:pt>
                <c:pt idx="414">
                  <c:v>3</c:v>
                </c:pt>
                <c:pt idx="415">
                  <c:v>3</c:v>
                </c:pt>
                <c:pt idx="416">
                  <c:v>9</c:v>
                </c:pt>
                <c:pt idx="417">
                  <c:v>5</c:v>
                </c:pt>
                <c:pt idx="418">
                  <c:v>2</c:v>
                </c:pt>
                <c:pt idx="419">
                  <c:v>4</c:v>
                </c:pt>
                <c:pt idx="420">
                  <c:v>8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3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5</c:v>
                </c:pt>
                <c:pt idx="429">
                  <c:v>3</c:v>
                </c:pt>
                <c:pt idx="430">
                  <c:v>5</c:v>
                </c:pt>
                <c:pt idx="431">
                  <c:v>1</c:v>
                </c:pt>
                <c:pt idx="432">
                  <c:v>0</c:v>
                </c:pt>
                <c:pt idx="433">
                  <c:v>8</c:v>
                </c:pt>
                <c:pt idx="434">
                  <c:v>4</c:v>
                </c:pt>
                <c:pt idx="435">
                  <c:v>3</c:v>
                </c:pt>
                <c:pt idx="436">
                  <c:v>3</c:v>
                </c:pt>
                <c:pt idx="437">
                  <c:v>2</c:v>
                </c:pt>
                <c:pt idx="438">
                  <c:v>2</c:v>
                </c:pt>
                <c:pt idx="439">
                  <c:v>1</c:v>
                </c:pt>
                <c:pt idx="440">
                  <c:v>9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6</c:v>
                </c:pt>
                <c:pt idx="445">
                  <c:v>4</c:v>
                </c:pt>
                <c:pt idx="446">
                  <c:v>2</c:v>
                </c:pt>
                <c:pt idx="447">
                  <c:v>1</c:v>
                </c:pt>
                <c:pt idx="448">
                  <c:v>5</c:v>
                </c:pt>
                <c:pt idx="449">
                  <c:v>2</c:v>
                </c:pt>
                <c:pt idx="450">
                  <c:v>1</c:v>
                </c:pt>
                <c:pt idx="451">
                  <c:v>5</c:v>
                </c:pt>
                <c:pt idx="452">
                  <c:v>1</c:v>
                </c:pt>
                <c:pt idx="453">
                  <c:v>6</c:v>
                </c:pt>
                <c:pt idx="454">
                  <c:v>6</c:v>
                </c:pt>
                <c:pt idx="455">
                  <c:v>1</c:v>
                </c:pt>
                <c:pt idx="456">
                  <c:v>11</c:v>
                </c:pt>
                <c:pt idx="457">
                  <c:v>7</c:v>
                </c:pt>
                <c:pt idx="458">
                  <c:v>1</c:v>
                </c:pt>
                <c:pt idx="459">
                  <c:v>3</c:v>
                </c:pt>
                <c:pt idx="460">
                  <c:v>4</c:v>
                </c:pt>
                <c:pt idx="461">
                  <c:v>3</c:v>
                </c:pt>
                <c:pt idx="462">
                  <c:v>2</c:v>
                </c:pt>
                <c:pt idx="463">
                  <c:v>0</c:v>
                </c:pt>
                <c:pt idx="464">
                  <c:v>3</c:v>
                </c:pt>
                <c:pt idx="465">
                  <c:v>5</c:v>
                </c:pt>
                <c:pt idx="466">
                  <c:v>3</c:v>
                </c:pt>
                <c:pt idx="467">
                  <c:v>5</c:v>
                </c:pt>
                <c:pt idx="468">
                  <c:v>6</c:v>
                </c:pt>
                <c:pt idx="469">
                  <c:v>6</c:v>
                </c:pt>
                <c:pt idx="470">
                  <c:v>7</c:v>
                </c:pt>
                <c:pt idx="471">
                  <c:v>3</c:v>
                </c:pt>
                <c:pt idx="472">
                  <c:v>5</c:v>
                </c:pt>
                <c:pt idx="473">
                  <c:v>2</c:v>
                </c:pt>
                <c:pt idx="474">
                  <c:v>5</c:v>
                </c:pt>
                <c:pt idx="475">
                  <c:v>2</c:v>
                </c:pt>
                <c:pt idx="476">
                  <c:v>5</c:v>
                </c:pt>
                <c:pt idx="477">
                  <c:v>2</c:v>
                </c:pt>
                <c:pt idx="478">
                  <c:v>6</c:v>
                </c:pt>
                <c:pt idx="479">
                  <c:v>2</c:v>
                </c:pt>
                <c:pt idx="480">
                  <c:v>2</c:v>
                </c:pt>
                <c:pt idx="481">
                  <c:v>5</c:v>
                </c:pt>
                <c:pt idx="482">
                  <c:v>5</c:v>
                </c:pt>
                <c:pt idx="483">
                  <c:v>2</c:v>
                </c:pt>
                <c:pt idx="484">
                  <c:v>1</c:v>
                </c:pt>
                <c:pt idx="485">
                  <c:v>1</c:v>
                </c:pt>
                <c:pt idx="486">
                  <c:v>3</c:v>
                </c:pt>
                <c:pt idx="487">
                  <c:v>1</c:v>
                </c:pt>
                <c:pt idx="488">
                  <c:v>2</c:v>
                </c:pt>
                <c:pt idx="489">
                  <c:v>7</c:v>
                </c:pt>
                <c:pt idx="490">
                  <c:v>4</c:v>
                </c:pt>
                <c:pt idx="491">
                  <c:v>5</c:v>
                </c:pt>
                <c:pt idx="492">
                  <c:v>1</c:v>
                </c:pt>
                <c:pt idx="493">
                  <c:v>0</c:v>
                </c:pt>
                <c:pt idx="494">
                  <c:v>1</c:v>
                </c:pt>
                <c:pt idx="495">
                  <c:v>5</c:v>
                </c:pt>
                <c:pt idx="496">
                  <c:v>2</c:v>
                </c:pt>
                <c:pt idx="497">
                  <c:v>4</c:v>
                </c:pt>
                <c:pt idx="498">
                  <c:v>6</c:v>
                </c:pt>
                <c:pt idx="499">
                  <c:v>2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6</c:v>
                </c:pt>
                <c:pt idx="504">
                  <c:v>1</c:v>
                </c:pt>
                <c:pt idx="505">
                  <c:v>4</c:v>
                </c:pt>
                <c:pt idx="506">
                  <c:v>2</c:v>
                </c:pt>
                <c:pt idx="507">
                  <c:v>3</c:v>
                </c:pt>
                <c:pt idx="508">
                  <c:v>4</c:v>
                </c:pt>
                <c:pt idx="509">
                  <c:v>1</c:v>
                </c:pt>
                <c:pt idx="510">
                  <c:v>10</c:v>
                </c:pt>
                <c:pt idx="511">
                  <c:v>6</c:v>
                </c:pt>
                <c:pt idx="512">
                  <c:v>6</c:v>
                </c:pt>
                <c:pt idx="513">
                  <c:v>2</c:v>
                </c:pt>
                <c:pt idx="514">
                  <c:v>2</c:v>
                </c:pt>
                <c:pt idx="515">
                  <c:v>6</c:v>
                </c:pt>
                <c:pt idx="516">
                  <c:v>8</c:v>
                </c:pt>
                <c:pt idx="517">
                  <c:v>2</c:v>
                </c:pt>
                <c:pt idx="518">
                  <c:v>7</c:v>
                </c:pt>
                <c:pt idx="519">
                  <c:v>1</c:v>
                </c:pt>
                <c:pt idx="520">
                  <c:v>1</c:v>
                </c:pt>
                <c:pt idx="521">
                  <c:v>3</c:v>
                </c:pt>
                <c:pt idx="522">
                  <c:v>2</c:v>
                </c:pt>
                <c:pt idx="523">
                  <c:v>5</c:v>
                </c:pt>
                <c:pt idx="524">
                  <c:v>2</c:v>
                </c:pt>
                <c:pt idx="525">
                  <c:v>3</c:v>
                </c:pt>
                <c:pt idx="526">
                  <c:v>1</c:v>
                </c:pt>
                <c:pt idx="527">
                  <c:v>2</c:v>
                </c:pt>
                <c:pt idx="528">
                  <c:v>8</c:v>
                </c:pt>
                <c:pt idx="529">
                  <c:v>5</c:v>
                </c:pt>
                <c:pt idx="530">
                  <c:v>6</c:v>
                </c:pt>
                <c:pt idx="531">
                  <c:v>3</c:v>
                </c:pt>
                <c:pt idx="532">
                  <c:v>5</c:v>
                </c:pt>
                <c:pt idx="533">
                  <c:v>2</c:v>
                </c:pt>
                <c:pt idx="534">
                  <c:v>6</c:v>
                </c:pt>
                <c:pt idx="535">
                  <c:v>1</c:v>
                </c:pt>
                <c:pt idx="536">
                  <c:v>1</c:v>
                </c:pt>
                <c:pt idx="537">
                  <c:v>6</c:v>
                </c:pt>
                <c:pt idx="538">
                  <c:v>1</c:v>
                </c:pt>
                <c:pt idx="539">
                  <c:v>6</c:v>
                </c:pt>
                <c:pt idx="540">
                  <c:v>3</c:v>
                </c:pt>
                <c:pt idx="541">
                  <c:v>0</c:v>
                </c:pt>
                <c:pt idx="542">
                  <c:v>3</c:v>
                </c:pt>
                <c:pt idx="543">
                  <c:v>3</c:v>
                </c:pt>
                <c:pt idx="544">
                  <c:v>5</c:v>
                </c:pt>
                <c:pt idx="545">
                  <c:v>2</c:v>
                </c:pt>
                <c:pt idx="546">
                  <c:v>4</c:v>
                </c:pt>
                <c:pt idx="547">
                  <c:v>4</c:v>
                </c:pt>
                <c:pt idx="548">
                  <c:v>6</c:v>
                </c:pt>
                <c:pt idx="549">
                  <c:v>7</c:v>
                </c:pt>
                <c:pt idx="550">
                  <c:v>1</c:v>
                </c:pt>
                <c:pt idx="551">
                  <c:v>9</c:v>
                </c:pt>
                <c:pt idx="552">
                  <c:v>7</c:v>
                </c:pt>
                <c:pt idx="553">
                  <c:v>4</c:v>
                </c:pt>
                <c:pt idx="554">
                  <c:v>3</c:v>
                </c:pt>
                <c:pt idx="555">
                  <c:v>8</c:v>
                </c:pt>
                <c:pt idx="556">
                  <c:v>1</c:v>
                </c:pt>
                <c:pt idx="557">
                  <c:v>1</c:v>
                </c:pt>
                <c:pt idx="558">
                  <c:v>4</c:v>
                </c:pt>
                <c:pt idx="559">
                  <c:v>2</c:v>
                </c:pt>
                <c:pt idx="560">
                  <c:v>9</c:v>
                </c:pt>
                <c:pt idx="561">
                  <c:v>7</c:v>
                </c:pt>
                <c:pt idx="562">
                  <c:v>1</c:v>
                </c:pt>
                <c:pt idx="563">
                  <c:v>10</c:v>
                </c:pt>
                <c:pt idx="564">
                  <c:v>4</c:v>
                </c:pt>
                <c:pt idx="565">
                  <c:v>1</c:v>
                </c:pt>
                <c:pt idx="566">
                  <c:v>2</c:v>
                </c:pt>
                <c:pt idx="567">
                  <c:v>2</c:v>
                </c:pt>
                <c:pt idx="568">
                  <c:v>6</c:v>
                </c:pt>
                <c:pt idx="569">
                  <c:v>1</c:v>
                </c:pt>
                <c:pt idx="570">
                  <c:v>3</c:v>
                </c:pt>
                <c:pt idx="571">
                  <c:v>7</c:v>
                </c:pt>
                <c:pt idx="572">
                  <c:v>4</c:v>
                </c:pt>
                <c:pt idx="573">
                  <c:v>3</c:v>
                </c:pt>
                <c:pt idx="574">
                  <c:v>10</c:v>
                </c:pt>
                <c:pt idx="575">
                  <c:v>8</c:v>
                </c:pt>
                <c:pt idx="576">
                  <c:v>7</c:v>
                </c:pt>
                <c:pt idx="577">
                  <c:v>3</c:v>
                </c:pt>
                <c:pt idx="578">
                  <c:v>1</c:v>
                </c:pt>
                <c:pt idx="579">
                  <c:v>8</c:v>
                </c:pt>
                <c:pt idx="580">
                  <c:v>2</c:v>
                </c:pt>
                <c:pt idx="581">
                  <c:v>2</c:v>
                </c:pt>
                <c:pt idx="582">
                  <c:v>3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6</c:v>
                </c:pt>
                <c:pt idx="587">
                  <c:v>1</c:v>
                </c:pt>
                <c:pt idx="588">
                  <c:v>8</c:v>
                </c:pt>
                <c:pt idx="589">
                  <c:v>4</c:v>
                </c:pt>
                <c:pt idx="590">
                  <c:v>5</c:v>
                </c:pt>
                <c:pt idx="591">
                  <c:v>1</c:v>
                </c:pt>
                <c:pt idx="592">
                  <c:v>2</c:v>
                </c:pt>
                <c:pt idx="593">
                  <c:v>3</c:v>
                </c:pt>
                <c:pt idx="594">
                  <c:v>2</c:v>
                </c:pt>
                <c:pt idx="595">
                  <c:v>6</c:v>
                </c:pt>
                <c:pt idx="596">
                  <c:v>8</c:v>
                </c:pt>
                <c:pt idx="597">
                  <c:v>1</c:v>
                </c:pt>
                <c:pt idx="598">
                  <c:v>7</c:v>
                </c:pt>
                <c:pt idx="599">
                  <c:v>6</c:v>
                </c:pt>
                <c:pt idx="600">
                  <c:v>3</c:v>
                </c:pt>
                <c:pt idx="601">
                  <c:v>1</c:v>
                </c:pt>
                <c:pt idx="602">
                  <c:v>3</c:v>
                </c:pt>
                <c:pt idx="603">
                  <c:v>4</c:v>
                </c:pt>
                <c:pt idx="604">
                  <c:v>1</c:v>
                </c:pt>
                <c:pt idx="605">
                  <c:v>1</c:v>
                </c:pt>
                <c:pt idx="606">
                  <c:v>5</c:v>
                </c:pt>
                <c:pt idx="607">
                  <c:v>4</c:v>
                </c:pt>
                <c:pt idx="608">
                  <c:v>4</c:v>
                </c:pt>
                <c:pt idx="609">
                  <c:v>6</c:v>
                </c:pt>
                <c:pt idx="610">
                  <c:v>4</c:v>
                </c:pt>
                <c:pt idx="611">
                  <c:v>2</c:v>
                </c:pt>
                <c:pt idx="612">
                  <c:v>5</c:v>
                </c:pt>
                <c:pt idx="613">
                  <c:v>3</c:v>
                </c:pt>
                <c:pt idx="614">
                  <c:v>11</c:v>
                </c:pt>
                <c:pt idx="615">
                  <c:v>4</c:v>
                </c:pt>
                <c:pt idx="616">
                  <c:v>2</c:v>
                </c:pt>
                <c:pt idx="617">
                  <c:v>5</c:v>
                </c:pt>
                <c:pt idx="618">
                  <c:v>3</c:v>
                </c:pt>
                <c:pt idx="619">
                  <c:v>4</c:v>
                </c:pt>
                <c:pt idx="620">
                  <c:v>1</c:v>
                </c:pt>
                <c:pt idx="621">
                  <c:v>6</c:v>
                </c:pt>
                <c:pt idx="622">
                  <c:v>7</c:v>
                </c:pt>
                <c:pt idx="623">
                  <c:v>5</c:v>
                </c:pt>
                <c:pt idx="624">
                  <c:v>1</c:v>
                </c:pt>
                <c:pt idx="625">
                  <c:v>5</c:v>
                </c:pt>
                <c:pt idx="626">
                  <c:v>4</c:v>
                </c:pt>
                <c:pt idx="627">
                  <c:v>1</c:v>
                </c:pt>
                <c:pt idx="628">
                  <c:v>6</c:v>
                </c:pt>
                <c:pt idx="629">
                  <c:v>1</c:v>
                </c:pt>
                <c:pt idx="630">
                  <c:v>2</c:v>
                </c:pt>
                <c:pt idx="631">
                  <c:v>2</c:v>
                </c:pt>
                <c:pt idx="632">
                  <c:v>5</c:v>
                </c:pt>
                <c:pt idx="633">
                  <c:v>7</c:v>
                </c:pt>
                <c:pt idx="634">
                  <c:v>4</c:v>
                </c:pt>
                <c:pt idx="635">
                  <c:v>2</c:v>
                </c:pt>
                <c:pt idx="636">
                  <c:v>1</c:v>
                </c:pt>
                <c:pt idx="637">
                  <c:v>1</c:v>
                </c:pt>
                <c:pt idx="638">
                  <c:v>4</c:v>
                </c:pt>
                <c:pt idx="639">
                  <c:v>5</c:v>
                </c:pt>
                <c:pt idx="640">
                  <c:v>6</c:v>
                </c:pt>
                <c:pt idx="641">
                  <c:v>5</c:v>
                </c:pt>
                <c:pt idx="642">
                  <c:v>4</c:v>
                </c:pt>
                <c:pt idx="643">
                  <c:v>6</c:v>
                </c:pt>
                <c:pt idx="644">
                  <c:v>4</c:v>
                </c:pt>
                <c:pt idx="645">
                  <c:v>3</c:v>
                </c:pt>
                <c:pt idx="646">
                  <c:v>4</c:v>
                </c:pt>
                <c:pt idx="647">
                  <c:v>1</c:v>
                </c:pt>
                <c:pt idx="648">
                  <c:v>7</c:v>
                </c:pt>
                <c:pt idx="649">
                  <c:v>5</c:v>
                </c:pt>
                <c:pt idx="650">
                  <c:v>2</c:v>
                </c:pt>
                <c:pt idx="651">
                  <c:v>1</c:v>
                </c:pt>
                <c:pt idx="652">
                  <c:v>1</c:v>
                </c:pt>
                <c:pt idx="653">
                  <c:v>8</c:v>
                </c:pt>
                <c:pt idx="654">
                  <c:v>3</c:v>
                </c:pt>
                <c:pt idx="655">
                  <c:v>3</c:v>
                </c:pt>
                <c:pt idx="656">
                  <c:v>7</c:v>
                </c:pt>
                <c:pt idx="657">
                  <c:v>4</c:v>
                </c:pt>
                <c:pt idx="658">
                  <c:v>6</c:v>
                </c:pt>
                <c:pt idx="659">
                  <c:v>2</c:v>
                </c:pt>
                <c:pt idx="660">
                  <c:v>9</c:v>
                </c:pt>
                <c:pt idx="661">
                  <c:v>2</c:v>
                </c:pt>
                <c:pt idx="662">
                  <c:v>4</c:v>
                </c:pt>
                <c:pt idx="663">
                  <c:v>3</c:v>
                </c:pt>
                <c:pt idx="664">
                  <c:v>7</c:v>
                </c:pt>
                <c:pt idx="665">
                  <c:v>3</c:v>
                </c:pt>
                <c:pt idx="666">
                  <c:v>5</c:v>
                </c:pt>
                <c:pt idx="667">
                  <c:v>2</c:v>
                </c:pt>
                <c:pt idx="668">
                  <c:v>7</c:v>
                </c:pt>
                <c:pt idx="669">
                  <c:v>1</c:v>
                </c:pt>
                <c:pt idx="670">
                  <c:v>3</c:v>
                </c:pt>
                <c:pt idx="671">
                  <c:v>2</c:v>
                </c:pt>
                <c:pt idx="672">
                  <c:v>2</c:v>
                </c:pt>
                <c:pt idx="673">
                  <c:v>6</c:v>
                </c:pt>
                <c:pt idx="674">
                  <c:v>8</c:v>
                </c:pt>
                <c:pt idx="675">
                  <c:v>2</c:v>
                </c:pt>
                <c:pt idx="676">
                  <c:v>3</c:v>
                </c:pt>
                <c:pt idx="677">
                  <c:v>7</c:v>
                </c:pt>
                <c:pt idx="678">
                  <c:v>2</c:v>
                </c:pt>
                <c:pt idx="679">
                  <c:v>9</c:v>
                </c:pt>
                <c:pt idx="680">
                  <c:v>2</c:v>
                </c:pt>
                <c:pt idx="681">
                  <c:v>5</c:v>
                </c:pt>
                <c:pt idx="682">
                  <c:v>11</c:v>
                </c:pt>
                <c:pt idx="683">
                  <c:v>4</c:v>
                </c:pt>
                <c:pt idx="684">
                  <c:v>6</c:v>
                </c:pt>
                <c:pt idx="685">
                  <c:v>4</c:v>
                </c:pt>
                <c:pt idx="686">
                  <c:v>1</c:v>
                </c:pt>
                <c:pt idx="687">
                  <c:v>4</c:v>
                </c:pt>
                <c:pt idx="688">
                  <c:v>7</c:v>
                </c:pt>
                <c:pt idx="689">
                  <c:v>7</c:v>
                </c:pt>
                <c:pt idx="690">
                  <c:v>3</c:v>
                </c:pt>
                <c:pt idx="691">
                  <c:v>7</c:v>
                </c:pt>
                <c:pt idx="692">
                  <c:v>2</c:v>
                </c:pt>
                <c:pt idx="693">
                  <c:v>2</c:v>
                </c:pt>
                <c:pt idx="694">
                  <c:v>11</c:v>
                </c:pt>
                <c:pt idx="695">
                  <c:v>7</c:v>
                </c:pt>
                <c:pt idx="696">
                  <c:v>5</c:v>
                </c:pt>
                <c:pt idx="697">
                  <c:v>2</c:v>
                </c:pt>
                <c:pt idx="698">
                  <c:v>4</c:v>
                </c:pt>
                <c:pt idx="699">
                  <c:v>3</c:v>
                </c:pt>
                <c:pt idx="700">
                  <c:v>1</c:v>
                </c:pt>
                <c:pt idx="701">
                  <c:v>4</c:v>
                </c:pt>
                <c:pt idx="702">
                  <c:v>5</c:v>
                </c:pt>
                <c:pt idx="703">
                  <c:v>5</c:v>
                </c:pt>
                <c:pt idx="704">
                  <c:v>1</c:v>
                </c:pt>
                <c:pt idx="705">
                  <c:v>1</c:v>
                </c:pt>
                <c:pt idx="706">
                  <c:v>4</c:v>
                </c:pt>
                <c:pt idx="707">
                  <c:v>1</c:v>
                </c:pt>
                <c:pt idx="708">
                  <c:v>3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4</c:v>
                </c:pt>
                <c:pt idx="713">
                  <c:v>3</c:v>
                </c:pt>
                <c:pt idx="714">
                  <c:v>4</c:v>
                </c:pt>
                <c:pt idx="715">
                  <c:v>8</c:v>
                </c:pt>
                <c:pt idx="716">
                  <c:v>3</c:v>
                </c:pt>
                <c:pt idx="717">
                  <c:v>5</c:v>
                </c:pt>
                <c:pt idx="718">
                  <c:v>8</c:v>
                </c:pt>
                <c:pt idx="719">
                  <c:v>6</c:v>
                </c:pt>
                <c:pt idx="720">
                  <c:v>4</c:v>
                </c:pt>
                <c:pt idx="721">
                  <c:v>8</c:v>
                </c:pt>
                <c:pt idx="722">
                  <c:v>3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3</c:v>
                </c:pt>
                <c:pt idx="727">
                  <c:v>6</c:v>
                </c:pt>
                <c:pt idx="728">
                  <c:v>2</c:v>
                </c:pt>
                <c:pt idx="729">
                  <c:v>4</c:v>
                </c:pt>
                <c:pt idx="730">
                  <c:v>2</c:v>
                </c:pt>
                <c:pt idx="731">
                  <c:v>4</c:v>
                </c:pt>
                <c:pt idx="732">
                  <c:v>4</c:v>
                </c:pt>
                <c:pt idx="733">
                  <c:v>3</c:v>
                </c:pt>
                <c:pt idx="734">
                  <c:v>8</c:v>
                </c:pt>
                <c:pt idx="735">
                  <c:v>7</c:v>
                </c:pt>
                <c:pt idx="736">
                  <c:v>8</c:v>
                </c:pt>
                <c:pt idx="737">
                  <c:v>7</c:v>
                </c:pt>
                <c:pt idx="738">
                  <c:v>2</c:v>
                </c:pt>
                <c:pt idx="739">
                  <c:v>3</c:v>
                </c:pt>
                <c:pt idx="740">
                  <c:v>4</c:v>
                </c:pt>
                <c:pt idx="741">
                  <c:v>2</c:v>
                </c:pt>
                <c:pt idx="742">
                  <c:v>2</c:v>
                </c:pt>
                <c:pt idx="743">
                  <c:v>6</c:v>
                </c:pt>
                <c:pt idx="744">
                  <c:v>3</c:v>
                </c:pt>
                <c:pt idx="745">
                  <c:v>5</c:v>
                </c:pt>
                <c:pt idx="746">
                  <c:v>2</c:v>
                </c:pt>
                <c:pt idx="747">
                  <c:v>2</c:v>
                </c:pt>
                <c:pt idx="748">
                  <c:v>1</c:v>
                </c:pt>
                <c:pt idx="749">
                  <c:v>5</c:v>
                </c:pt>
                <c:pt idx="750">
                  <c:v>3</c:v>
                </c:pt>
                <c:pt idx="751">
                  <c:v>6</c:v>
                </c:pt>
                <c:pt idx="752">
                  <c:v>7</c:v>
                </c:pt>
                <c:pt idx="753">
                  <c:v>3</c:v>
                </c:pt>
                <c:pt idx="754">
                  <c:v>9</c:v>
                </c:pt>
                <c:pt idx="755">
                  <c:v>5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2</c:v>
                </c:pt>
                <c:pt idx="760">
                  <c:v>7</c:v>
                </c:pt>
                <c:pt idx="761">
                  <c:v>9</c:v>
                </c:pt>
                <c:pt idx="762">
                  <c:v>7</c:v>
                </c:pt>
                <c:pt idx="763">
                  <c:v>1</c:v>
                </c:pt>
                <c:pt idx="764">
                  <c:v>4</c:v>
                </c:pt>
                <c:pt idx="765">
                  <c:v>8</c:v>
                </c:pt>
                <c:pt idx="766">
                  <c:v>2</c:v>
                </c:pt>
                <c:pt idx="767">
                  <c:v>6</c:v>
                </c:pt>
                <c:pt idx="768">
                  <c:v>1</c:v>
                </c:pt>
                <c:pt idx="769">
                  <c:v>9</c:v>
                </c:pt>
                <c:pt idx="770">
                  <c:v>3</c:v>
                </c:pt>
                <c:pt idx="771">
                  <c:v>4</c:v>
                </c:pt>
                <c:pt idx="772">
                  <c:v>9</c:v>
                </c:pt>
                <c:pt idx="773">
                  <c:v>3</c:v>
                </c:pt>
                <c:pt idx="774">
                  <c:v>9</c:v>
                </c:pt>
                <c:pt idx="775">
                  <c:v>7</c:v>
                </c:pt>
                <c:pt idx="776">
                  <c:v>1</c:v>
                </c:pt>
                <c:pt idx="777">
                  <c:v>1</c:v>
                </c:pt>
                <c:pt idx="778">
                  <c:v>2</c:v>
                </c:pt>
                <c:pt idx="779">
                  <c:v>1</c:v>
                </c:pt>
                <c:pt idx="780">
                  <c:v>9</c:v>
                </c:pt>
                <c:pt idx="781">
                  <c:v>4</c:v>
                </c:pt>
                <c:pt idx="782">
                  <c:v>7</c:v>
                </c:pt>
                <c:pt idx="783">
                  <c:v>5</c:v>
                </c:pt>
                <c:pt idx="784">
                  <c:v>4</c:v>
                </c:pt>
                <c:pt idx="785">
                  <c:v>8</c:v>
                </c:pt>
                <c:pt idx="786">
                  <c:v>10</c:v>
                </c:pt>
                <c:pt idx="787">
                  <c:v>7</c:v>
                </c:pt>
                <c:pt idx="788">
                  <c:v>11</c:v>
                </c:pt>
                <c:pt idx="789">
                  <c:v>0</c:v>
                </c:pt>
                <c:pt idx="790">
                  <c:v>2</c:v>
                </c:pt>
                <c:pt idx="791">
                  <c:v>11</c:v>
                </c:pt>
                <c:pt idx="792">
                  <c:v>2</c:v>
                </c:pt>
                <c:pt idx="793">
                  <c:v>7</c:v>
                </c:pt>
                <c:pt idx="794">
                  <c:v>6</c:v>
                </c:pt>
                <c:pt idx="795">
                  <c:v>8</c:v>
                </c:pt>
                <c:pt idx="796">
                  <c:v>7</c:v>
                </c:pt>
                <c:pt idx="797">
                  <c:v>7</c:v>
                </c:pt>
                <c:pt idx="798">
                  <c:v>3</c:v>
                </c:pt>
                <c:pt idx="799">
                  <c:v>1</c:v>
                </c:pt>
                <c:pt idx="800">
                  <c:v>4</c:v>
                </c:pt>
                <c:pt idx="801">
                  <c:v>6</c:v>
                </c:pt>
                <c:pt idx="802">
                  <c:v>2</c:v>
                </c:pt>
                <c:pt idx="803">
                  <c:v>3</c:v>
                </c:pt>
                <c:pt idx="804">
                  <c:v>11</c:v>
                </c:pt>
                <c:pt idx="805">
                  <c:v>5</c:v>
                </c:pt>
                <c:pt idx="806">
                  <c:v>2</c:v>
                </c:pt>
                <c:pt idx="807">
                  <c:v>8</c:v>
                </c:pt>
                <c:pt idx="808">
                  <c:v>10</c:v>
                </c:pt>
                <c:pt idx="809">
                  <c:v>6</c:v>
                </c:pt>
                <c:pt idx="810">
                  <c:v>1</c:v>
                </c:pt>
                <c:pt idx="811">
                  <c:v>3</c:v>
                </c:pt>
                <c:pt idx="812">
                  <c:v>4</c:v>
                </c:pt>
                <c:pt idx="813">
                  <c:v>5</c:v>
                </c:pt>
                <c:pt idx="814">
                  <c:v>4</c:v>
                </c:pt>
                <c:pt idx="815">
                  <c:v>4</c:v>
                </c:pt>
                <c:pt idx="816">
                  <c:v>2</c:v>
                </c:pt>
                <c:pt idx="817">
                  <c:v>1</c:v>
                </c:pt>
                <c:pt idx="818">
                  <c:v>0</c:v>
                </c:pt>
                <c:pt idx="819">
                  <c:v>4</c:v>
                </c:pt>
                <c:pt idx="820">
                  <c:v>6</c:v>
                </c:pt>
                <c:pt idx="821">
                  <c:v>2</c:v>
                </c:pt>
                <c:pt idx="822">
                  <c:v>6</c:v>
                </c:pt>
                <c:pt idx="823">
                  <c:v>6</c:v>
                </c:pt>
                <c:pt idx="824">
                  <c:v>11</c:v>
                </c:pt>
                <c:pt idx="825">
                  <c:v>7</c:v>
                </c:pt>
                <c:pt idx="826">
                  <c:v>3</c:v>
                </c:pt>
                <c:pt idx="827">
                  <c:v>7</c:v>
                </c:pt>
                <c:pt idx="828">
                  <c:v>5</c:v>
                </c:pt>
                <c:pt idx="829">
                  <c:v>8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2</c:v>
                </c:pt>
                <c:pt idx="834">
                  <c:v>1</c:v>
                </c:pt>
                <c:pt idx="835">
                  <c:v>3</c:v>
                </c:pt>
                <c:pt idx="836">
                  <c:v>2</c:v>
                </c:pt>
                <c:pt idx="837">
                  <c:v>5</c:v>
                </c:pt>
                <c:pt idx="838">
                  <c:v>0</c:v>
                </c:pt>
                <c:pt idx="839">
                  <c:v>4</c:v>
                </c:pt>
                <c:pt idx="840">
                  <c:v>4</c:v>
                </c:pt>
                <c:pt idx="841">
                  <c:v>6</c:v>
                </c:pt>
                <c:pt idx="842">
                  <c:v>2</c:v>
                </c:pt>
                <c:pt idx="843">
                  <c:v>7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1</c:v>
                </c:pt>
                <c:pt idx="848">
                  <c:v>4</c:v>
                </c:pt>
                <c:pt idx="849">
                  <c:v>4</c:v>
                </c:pt>
                <c:pt idx="850">
                  <c:v>1</c:v>
                </c:pt>
                <c:pt idx="851">
                  <c:v>7</c:v>
                </c:pt>
                <c:pt idx="852">
                  <c:v>3</c:v>
                </c:pt>
                <c:pt idx="853">
                  <c:v>4</c:v>
                </c:pt>
                <c:pt idx="854">
                  <c:v>10</c:v>
                </c:pt>
                <c:pt idx="855">
                  <c:v>1</c:v>
                </c:pt>
                <c:pt idx="856">
                  <c:v>7</c:v>
                </c:pt>
                <c:pt idx="857">
                  <c:v>1</c:v>
                </c:pt>
                <c:pt idx="858">
                  <c:v>2</c:v>
                </c:pt>
                <c:pt idx="859">
                  <c:v>1</c:v>
                </c:pt>
                <c:pt idx="860">
                  <c:v>11</c:v>
                </c:pt>
                <c:pt idx="861">
                  <c:v>1</c:v>
                </c:pt>
                <c:pt idx="862">
                  <c:v>0</c:v>
                </c:pt>
                <c:pt idx="863">
                  <c:v>5</c:v>
                </c:pt>
                <c:pt idx="864">
                  <c:v>6</c:v>
                </c:pt>
                <c:pt idx="865">
                  <c:v>4</c:v>
                </c:pt>
                <c:pt idx="866">
                  <c:v>8</c:v>
                </c:pt>
                <c:pt idx="867">
                  <c:v>2</c:v>
                </c:pt>
                <c:pt idx="868">
                  <c:v>1</c:v>
                </c:pt>
                <c:pt idx="869">
                  <c:v>3</c:v>
                </c:pt>
                <c:pt idx="870">
                  <c:v>2</c:v>
                </c:pt>
                <c:pt idx="871">
                  <c:v>1</c:v>
                </c:pt>
                <c:pt idx="872">
                  <c:v>5</c:v>
                </c:pt>
                <c:pt idx="873">
                  <c:v>1</c:v>
                </c:pt>
                <c:pt idx="874">
                  <c:v>1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2</c:v>
                </c:pt>
                <c:pt idx="879">
                  <c:v>2</c:v>
                </c:pt>
                <c:pt idx="880">
                  <c:v>7</c:v>
                </c:pt>
                <c:pt idx="881">
                  <c:v>3</c:v>
                </c:pt>
                <c:pt idx="882">
                  <c:v>3</c:v>
                </c:pt>
                <c:pt idx="883">
                  <c:v>5</c:v>
                </c:pt>
                <c:pt idx="884">
                  <c:v>9</c:v>
                </c:pt>
                <c:pt idx="885">
                  <c:v>5</c:v>
                </c:pt>
                <c:pt idx="886">
                  <c:v>4</c:v>
                </c:pt>
                <c:pt idx="887">
                  <c:v>6</c:v>
                </c:pt>
                <c:pt idx="888">
                  <c:v>9</c:v>
                </c:pt>
                <c:pt idx="889">
                  <c:v>1</c:v>
                </c:pt>
                <c:pt idx="890">
                  <c:v>7</c:v>
                </c:pt>
                <c:pt idx="891">
                  <c:v>7</c:v>
                </c:pt>
                <c:pt idx="892">
                  <c:v>5</c:v>
                </c:pt>
                <c:pt idx="893">
                  <c:v>2</c:v>
                </c:pt>
                <c:pt idx="894">
                  <c:v>2</c:v>
                </c:pt>
                <c:pt idx="895">
                  <c:v>3</c:v>
                </c:pt>
                <c:pt idx="896">
                  <c:v>8</c:v>
                </c:pt>
                <c:pt idx="897">
                  <c:v>1</c:v>
                </c:pt>
                <c:pt idx="898">
                  <c:v>2</c:v>
                </c:pt>
                <c:pt idx="899">
                  <c:v>6</c:v>
                </c:pt>
                <c:pt idx="900">
                  <c:v>1</c:v>
                </c:pt>
                <c:pt idx="901">
                  <c:v>2</c:v>
                </c:pt>
                <c:pt idx="902">
                  <c:v>1</c:v>
                </c:pt>
                <c:pt idx="903">
                  <c:v>7</c:v>
                </c:pt>
                <c:pt idx="904">
                  <c:v>5</c:v>
                </c:pt>
                <c:pt idx="905">
                  <c:v>11</c:v>
                </c:pt>
                <c:pt idx="906">
                  <c:v>7</c:v>
                </c:pt>
                <c:pt idx="907">
                  <c:v>2</c:v>
                </c:pt>
                <c:pt idx="908">
                  <c:v>2</c:v>
                </c:pt>
                <c:pt idx="909">
                  <c:v>3</c:v>
                </c:pt>
                <c:pt idx="910">
                  <c:v>4</c:v>
                </c:pt>
                <c:pt idx="911">
                  <c:v>3</c:v>
                </c:pt>
                <c:pt idx="912">
                  <c:v>6</c:v>
                </c:pt>
                <c:pt idx="913">
                  <c:v>2</c:v>
                </c:pt>
                <c:pt idx="914">
                  <c:v>9</c:v>
                </c:pt>
                <c:pt idx="915">
                  <c:v>3</c:v>
                </c:pt>
                <c:pt idx="916">
                  <c:v>3</c:v>
                </c:pt>
                <c:pt idx="917">
                  <c:v>2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3</c:v>
                </c:pt>
                <c:pt idx="922">
                  <c:v>3</c:v>
                </c:pt>
                <c:pt idx="923">
                  <c:v>2</c:v>
                </c:pt>
                <c:pt idx="924">
                  <c:v>9</c:v>
                </c:pt>
                <c:pt idx="925">
                  <c:v>3</c:v>
                </c:pt>
                <c:pt idx="926">
                  <c:v>3</c:v>
                </c:pt>
                <c:pt idx="927">
                  <c:v>7</c:v>
                </c:pt>
                <c:pt idx="928">
                  <c:v>5</c:v>
                </c:pt>
                <c:pt idx="929">
                  <c:v>4</c:v>
                </c:pt>
                <c:pt idx="930">
                  <c:v>3</c:v>
                </c:pt>
                <c:pt idx="931">
                  <c:v>8</c:v>
                </c:pt>
                <c:pt idx="932">
                  <c:v>9</c:v>
                </c:pt>
                <c:pt idx="933">
                  <c:v>27</c:v>
                </c:pt>
                <c:pt idx="934">
                  <c:v>6</c:v>
                </c:pt>
                <c:pt idx="935">
                  <c:v>4</c:v>
                </c:pt>
                <c:pt idx="936">
                  <c:v>3</c:v>
                </c:pt>
                <c:pt idx="937">
                  <c:v>5</c:v>
                </c:pt>
                <c:pt idx="938">
                  <c:v>3</c:v>
                </c:pt>
                <c:pt idx="939">
                  <c:v>3</c:v>
                </c:pt>
                <c:pt idx="940">
                  <c:v>10</c:v>
                </c:pt>
                <c:pt idx="941">
                  <c:v>3</c:v>
                </c:pt>
                <c:pt idx="942">
                  <c:v>10</c:v>
                </c:pt>
                <c:pt idx="943">
                  <c:v>9</c:v>
                </c:pt>
                <c:pt idx="944">
                  <c:v>7</c:v>
                </c:pt>
                <c:pt idx="945">
                  <c:v>2</c:v>
                </c:pt>
                <c:pt idx="946">
                  <c:v>6</c:v>
                </c:pt>
                <c:pt idx="947">
                  <c:v>3</c:v>
                </c:pt>
                <c:pt idx="948">
                  <c:v>8</c:v>
                </c:pt>
                <c:pt idx="949">
                  <c:v>4</c:v>
                </c:pt>
                <c:pt idx="950">
                  <c:v>7</c:v>
                </c:pt>
                <c:pt idx="951">
                  <c:v>5</c:v>
                </c:pt>
                <c:pt idx="952">
                  <c:v>4</c:v>
                </c:pt>
                <c:pt idx="953">
                  <c:v>1</c:v>
                </c:pt>
                <c:pt idx="954">
                  <c:v>1</c:v>
                </c:pt>
                <c:pt idx="955">
                  <c:v>2</c:v>
                </c:pt>
                <c:pt idx="956">
                  <c:v>1</c:v>
                </c:pt>
                <c:pt idx="957">
                  <c:v>6</c:v>
                </c:pt>
                <c:pt idx="958">
                  <c:v>8</c:v>
                </c:pt>
                <c:pt idx="959">
                  <c:v>8</c:v>
                </c:pt>
                <c:pt idx="960">
                  <c:v>2</c:v>
                </c:pt>
                <c:pt idx="961">
                  <c:v>7</c:v>
                </c:pt>
                <c:pt idx="962">
                  <c:v>3</c:v>
                </c:pt>
                <c:pt idx="963">
                  <c:v>6</c:v>
                </c:pt>
                <c:pt idx="964">
                  <c:v>8</c:v>
                </c:pt>
                <c:pt idx="965">
                  <c:v>6</c:v>
                </c:pt>
                <c:pt idx="966">
                  <c:v>10</c:v>
                </c:pt>
                <c:pt idx="967">
                  <c:v>4</c:v>
                </c:pt>
                <c:pt idx="968">
                  <c:v>4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4</c:v>
                </c:pt>
                <c:pt idx="974">
                  <c:v>5</c:v>
                </c:pt>
                <c:pt idx="975">
                  <c:v>2</c:v>
                </c:pt>
                <c:pt idx="976">
                  <c:v>8</c:v>
                </c:pt>
                <c:pt idx="977">
                  <c:v>1</c:v>
                </c:pt>
                <c:pt idx="978">
                  <c:v>2</c:v>
                </c:pt>
                <c:pt idx="979">
                  <c:v>3</c:v>
                </c:pt>
                <c:pt idx="980">
                  <c:v>7</c:v>
                </c:pt>
                <c:pt idx="981">
                  <c:v>1</c:v>
                </c:pt>
                <c:pt idx="982">
                  <c:v>4</c:v>
                </c:pt>
                <c:pt idx="983">
                  <c:v>5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11</c:v>
                </c:pt>
                <c:pt idx="988">
                  <c:v>5</c:v>
                </c:pt>
                <c:pt idx="989">
                  <c:v>3</c:v>
                </c:pt>
                <c:pt idx="990">
                  <c:v>0</c:v>
                </c:pt>
                <c:pt idx="991">
                  <c:v>1</c:v>
                </c:pt>
                <c:pt idx="992">
                  <c:v>4</c:v>
                </c:pt>
                <c:pt idx="993">
                  <c:v>2</c:v>
                </c:pt>
                <c:pt idx="994">
                  <c:v>4</c:v>
                </c:pt>
                <c:pt idx="995">
                  <c:v>10</c:v>
                </c:pt>
                <c:pt idx="996">
                  <c:v>7</c:v>
                </c:pt>
                <c:pt idx="997">
                  <c:v>4</c:v>
                </c:pt>
                <c:pt idx="998">
                  <c:v>2</c:v>
                </c:pt>
                <c:pt idx="999">
                  <c:v>2</c:v>
                </c:pt>
                <c:pt idx="1000">
                  <c:v>5</c:v>
                </c:pt>
                <c:pt idx="1001">
                  <c:v>3</c:v>
                </c:pt>
                <c:pt idx="1002">
                  <c:v>1</c:v>
                </c:pt>
                <c:pt idx="1003">
                  <c:v>4</c:v>
                </c:pt>
                <c:pt idx="1004">
                  <c:v>1</c:v>
                </c:pt>
                <c:pt idx="1005">
                  <c:v>11</c:v>
                </c:pt>
                <c:pt idx="1006">
                  <c:v>3</c:v>
                </c:pt>
                <c:pt idx="1007">
                  <c:v>7</c:v>
                </c:pt>
                <c:pt idx="1008">
                  <c:v>4</c:v>
                </c:pt>
                <c:pt idx="1009">
                  <c:v>1</c:v>
                </c:pt>
                <c:pt idx="1010">
                  <c:v>8</c:v>
                </c:pt>
                <c:pt idx="1011">
                  <c:v>1</c:v>
                </c:pt>
                <c:pt idx="1012">
                  <c:v>2</c:v>
                </c:pt>
                <c:pt idx="1013">
                  <c:v>2</c:v>
                </c:pt>
                <c:pt idx="1014">
                  <c:v>0</c:v>
                </c:pt>
                <c:pt idx="1015">
                  <c:v>5</c:v>
                </c:pt>
                <c:pt idx="1016">
                  <c:v>4</c:v>
                </c:pt>
                <c:pt idx="1017">
                  <c:v>4</c:v>
                </c:pt>
                <c:pt idx="1018">
                  <c:v>10</c:v>
                </c:pt>
                <c:pt idx="1019">
                  <c:v>3</c:v>
                </c:pt>
                <c:pt idx="1020">
                  <c:v>3</c:v>
                </c:pt>
                <c:pt idx="1021">
                  <c:v>4</c:v>
                </c:pt>
                <c:pt idx="1022">
                  <c:v>2</c:v>
                </c:pt>
                <c:pt idx="1023">
                  <c:v>4</c:v>
                </c:pt>
                <c:pt idx="1024">
                  <c:v>2</c:v>
                </c:pt>
                <c:pt idx="1025">
                  <c:v>2</c:v>
                </c:pt>
                <c:pt idx="1026">
                  <c:v>1</c:v>
                </c:pt>
                <c:pt idx="1027">
                  <c:v>6</c:v>
                </c:pt>
                <c:pt idx="1028">
                  <c:v>2</c:v>
                </c:pt>
                <c:pt idx="1029">
                  <c:v>6</c:v>
                </c:pt>
                <c:pt idx="1030">
                  <c:v>1</c:v>
                </c:pt>
                <c:pt idx="1031">
                  <c:v>6</c:v>
                </c:pt>
                <c:pt idx="1032">
                  <c:v>7</c:v>
                </c:pt>
                <c:pt idx="1033">
                  <c:v>3</c:v>
                </c:pt>
                <c:pt idx="1034">
                  <c:v>1</c:v>
                </c:pt>
                <c:pt idx="1035">
                  <c:v>5</c:v>
                </c:pt>
                <c:pt idx="1036">
                  <c:v>5</c:v>
                </c:pt>
                <c:pt idx="1037">
                  <c:v>4</c:v>
                </c:pt>
                <c:pt idx="1038">
                  <c:v>5</c:v>
                </c:pt>
                <c:pt idx="1039">
                  <c:v>7</c:v>
                </c:pt>
                <c:pt idx="1040">
                  <c:v>2</c:v>
                </c:pt>
                <c:pt idx="1041">
                  <c:v>4</c:v>
                </c:pt>
                <c:pt idx="1042">
                  <c:v>9</c:v>
                </c:pt>
                <c:pt idx="1043">
                  <c:v>1</c:v>
                </c:pt>
                <c:pt idx="1044">
                  <c:v>4</c:v>
                </c:pt>
                <c:pt idx="1045">
                  <c:v>4</c:v>
                </c:pt>
                <c:pt idx="1046">
                  <c:v>2</c:v>
                </c:pt>
                <c:pt idx="1047">
                  <c:v>11</c:v>
                </c:pt>
                <c:pt idx="1048">
                  <c:v>2</c:v>
                </c:pt>
                <c:pt idx="1049">
                  <c:v>6</c:v>
                </c:pt>
                <c:pt idx="1050">
                  <c:v>3</c:v>
                </c:pt>
                <c:pt idx="1051">
                  <c:v>1</c:v>
                </c:pt>
                <c:pt idx="1052">
                  <c:v>6</c:v>
                </c:pt>
                <c:pt idx="1053">
                  <c:v>4</c:v>
                </c:pt>
                <c:pt idx="1054">
                  <c:v>1</c:v>
                </c:pt>
                <c:pt idx="1055">
                  <c:v>1</c:v>
                </c:pt>
                <c:pt idx="1056">
                  <c:v>4</c:v>
                </c:pt>
                <c:pt idx="1057">
                  <c:v>7</c:v>
                </c:pt>
                <c:pt idx="1058">
                  <c:v>8</c:v>
                </c:pt>
                <c:pt idx="1059">
                  <c:v>9</c:v>
                </c:pt>
                <c:pt idx="1060">
                  <c:v>8</c:v>
                </c:pt>
                <c:pt idx="1061">
                  <c:v>10</c:v>
                </c:pt>
                <c:pt idx="1062">
                  <c:v>2</c:v>
                </c:pt>
                <c:pt idx="1063">
                  <c:v>1</c:v>
                </c:pt>
                <c:pt idx="1064">
                  <c:v>1</c:v>
                </c:pt>
                <c:pt idx="1065">
                  <c:v>4</c:v>
                </c:pt>
                <c:pt idx="1066">
                  <c:v>1</c:v>
                </c:pt>
                <c:pt idx="1067">
                  <c:v>10</c:v>
                </c:pt>
                <c:pt idx="1068">
                  <c:v>2</c:v>
                </c:pt>
                <c:pt idx="1069">
                  <c:v>1</c:v>
                </c:pt>
                <c:pt idx="1070">
                  <c:v>5</c:v>
                </c:pt>
                <c:pt idx="1071">
                  <c:v>2</c:v>
                </c:pt>
                <c:pt idx="1072">
                  <c:v>4</c:v>
                </c:pt>
                <c:pt idx="1073">
                  <c:v>27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8</c:v>
                </c:pt>
                <c:pt idx="1078">
                  <c:v>6</c:v>
                </c:pt>
                <c:pt idx="1079">
                  <c:v>2</c:v>
                </c:pt>
                <c:pt idx="1080">
                  <c:v>3</c:v>
                </c:pt>
                <c:pt idx="1081">
                  <c:v>3</c:v>
                </c:pt>
                <c:pt idx="1082">
                  <c:v>1</c:v>
                </c:pt>
                <c:pt idx="1083">
                  <c:v>5</c:v>
                </c:pt>
                <c:pt idx="1084">
                  <c:v>3</c:v>
                </c:pt>
                <c:pt idx="1085">
                  <c:v>7</c:v>
                </c:pt>
                <c:pt idx="1086">
                  <c:v>2</c:v>
                </c:pt>
                <c:pt idx="1087">
                  <c:v>4</c:v>
                </c:pt>
                <c:pt idx="1088">
                  <c:v>6</c:v>
                </c:pt>
                <c:pt idx="1089">
                  <c:v>1</c:v>
                </c:pt>
                <c:pt idx="1090">
                  <c:v>2</c:v>
                </c:pt>
                <c:pt idx="1091">
                  <c:v>7</c:v>
                </c:pt>
                <c:pt idx="1092">
                  <c:v>2</c:v>
                </c:pt>
                <c:pt idx="1093">
                  <c:v>3</c:v>
                </c:pt>
                <c:pt idx="1094">
                  <c:v>5</c:v>
                </c:pt>
                <c:pt idx="1095">
                  <c:v>0</c:v>
                </c:pt>
                <c:pt idx="1096">
                  <c:v>3</c:v>
                </c:pt>
                <c:pt idx="1097">
                  <c:v>3</c:v>
                </c:pt>
                <c:pt idx="1098">
                  <c:v>1</c:v>
                </c:pt>
                <c:pt idx="1099">
                  <c:v>6</c:v>
                </c:pt>
                <c:pt idx="1100">
                  <c:v>1</c:v>
                </c:pt>
                <c:pt idx="1101">
                  <c:v>3</c:v>
                </c:pt>
                <c:pt idx="1102">
                  <c:v>3</c:v>
                </c:pt>
                <c:pt idx="1103">
                  <c:v>7</c:v>
                </c:pt>
                <c:pt idx="1104">
                  <c:v>3</c:v>
                </c:pt>
                <c:pt idx="1105">
                  <c:v>0</c:v>
                </c:pt>
                <c:pt idx="1106">
                  <c:v>5</c:v>
                </c:pt>
                <c:pt idx="1107">
                  <c:v>6</c:v>
                </c:pt>
                <c:pt idx="1108">
                  <c:v>1</c:v>
                </c:pt>
                <c:pt idx="1109">
                  <c:v>1</c:v>
                </c:pt>
                <c:pt idx="1110">
                  <c:v>9</c:v>
                </c:pt>
                <c:pt idx="1111">
                  <c:v>10</c:v>
                </c:pt>
                <c:pt idx="1112">
                  <c:v>1</c:v>
                </c:pt>
                <c:pt idx="1113">
                  <c:v>3</c:v>
                </c:pt>
                <c:pt idx="1114">
                  <c:v>4</c:v>
                </c:pt>
                <c:pt idx="1115">
                  <c:v>9</c:v>
                </c:pt>
                <c:pt idx="1116">
                  <c:v>5</c:v>
                </c:pt>
                <c:pt idx="1117">
                  <c:v>4</c:v>
                </c:pt>
                <c:pt idx="1118">
                  <c:v>2</c:v>
                </c:pt>
                <c:pt idx="1119">
                  <c:v>2</c:v>
                </c:pt>
                <c:pt idx="1120">
                  <c:v>9</c:v>
                </c:pt>
                <c:pt idx="1121">
                  <c:v>4</c:v>
                </c:pt>
                <c:pt idx="1122">
                  <c:v>6</c:v>
                </c:pt>
                <c:pt idx="1123">
                  <c:v>1</c:v>
                </c:pt>
                <c:pt idx="1124">
                  <c:v>5</c:v>
                </c:pt>
                <c:pt idx="1125">
                  <c:v>7</c:v>
                </c:pt>
                <c:pt idx="1126">
                  <c:v>1</c:v>
                </c:pt>
                <c:pt idx="1127">
                  <c:v>1</c:v>
                </c:pt>
                <c:pt idx="1128">
                  <c:v>6</c:v>
                </c:pt>
                <c:pt idx="1129">
                  <c:v>8</c:v>
                </c:pt>
                <c:pt idx="1130">
                  <c:v>2</c:v>
                </c:pt>
                <c:pt idx="1131">
                  <c:v>8</c:v>
                </c:pt>
                <c:pt idx="1132">
                  <c:v>3</c:v>
                </c:pt>
                <c:pt idx="1133">
                  <c:v>5</c:v>
                </c:pt>
                <c:pt idx="1134">
                  <c:v>4</c:v>
                </c:pt>
                <c:pt idx="1135">
                  <c:v>7</c:v>
                </c:pt>
                <c:pt idx="1136">
                  <c:v>7</c:v>
                </c:pt>
                <c:pt idx="1137">
                  <c:v>3</c:v>
                </c:pt>
                <c:pt idx="1138">
                  <c:v>7</c:v>
                </c:pt>
                <c:pt idx="1139">
                  <c:v>4</c:v>
                </c:pt>
                <c:pt idx="1140">
                  <c:v>0</c:v>
                </c:pt>
                <c:pt idx="1141">
                  <c:v>4</c:v>
                </c:pt>
                <c:pt idx="1142">
                  <c:v>7</c:v>
                </c:pt>
                <c:pt idx="1143">
                  <c:v>7</c:v>
                </c:pt>
                <c:pt idx="1144">
                  <c:v>1</c:v>
                </c:pt>
                <c:pt idx="1145">
                  <c:v>2</c:v>
                </c:pt>
                <c:pt idx="1146">
                  <c:v>9</c:v>
                </c:pt>
                <c:pt idx="1147">
                  <c:v>9</c:v>
                </c:pt>
                <c:pt idx="1148">
                  <c:v>8</c:v>
                </c:pt>
                <c:pt idx="1149">
                  <c:v>1</c:v>
                </c:pt>
                <c:pt idx="1150">
                  <c:v>6</c:v>
                </c:pt>
                <c:pt idx="1151">
                  <c:v>1</c:v>
                </c:pt>
                <c:pt idx="1152">
                  <c:v>4</c:v>
                </c:pt>
                <c:pt idx="1153">
                  <c:v>10</c:v>
                </c:pt>
                <c:pt idx="1154">
                  <c:v>5</c:v>
                </c:pt>
                <c:pt idx="1155">
                  <c:v>3</c:v>
                </c:pt>
                <c:pt idx="1156">
                  <c:v>4</c:v>
                </c:pt>
                <c:pt idx="1157">
                  <c:v>3</c:v>
                </c:pt>
                <c:pt idx="1158">
                  <c:v>5</c:v>
                </c:pt>
                <c:pt idx="1159">
                  <c:v>2</c:v>
                </c:pt>
                <c:pt idx="1160">
                  <c:v>9</c:v>
                </c:pt>
                <c:pt idx="1161">
                  <c:v>4</c:v>
                </c:pt>
                <c:pt idx="1162">
                  <c:v>1</c:v>
                </c:pt>
                <c:pt idx="1163">
                  <c:v>6</c:v>
                </c:pt>
                <c:pt idx="1164">
                  <c:v>2</c:v>
                </c:pt>
                <c:pt idx="1165">
                  <c:v>7</c:v>
                </c:pt>
                <c:pt idx="1166">
                  <c:v>1</c:v>
                </c:pt>
                <c:pt idx="1167">
                  <c:v>2</c:v>
                </c:pt>
                <c:pt idx="1168">
                  <c:v>5</c:v>
                </c:pt>
                <c:pt idx="1169">
                  <c:v>7</c:v>
                </c:pt>
                <c:pt idx="1170">
                  <c:v>1</c:v>
                </c:pt>
                <c:pt idx="1171">
                  <c:v>3</c:v>
                </c:pt>
                <c:pt idx="1172">
                  <c:v>1</c:v>
                </c:pt>
                <c:pt idx="1173">
                  <c:v>2</c:v>
                </c:pt>
                <c:pt idx="1174">
                  <c:v>3</c:v>
                </c:pt>
                <c:pt idx="1175">
                  <c:v>1</c:v>
                </c:pt>
                <c:pt idx="1176">
                  <c:v>5</c:v>
                </c:pt>
                <c:pt idx="1177">
                  <c:v>1</c:v>
                </c:pt>
                <c:pt idx="1178">
                  <c:v>2</c:v>
                </c:pt>
                <c:pt idx="1179">
                  <c:v>10</c:v>
                </c:pt>
                <c:pt idx="1180">
                  <c:v>6</c:v>
                </c:pt>
                <c:pt idx="1181">
                  <c:v>9</c:v>
                </c:pt>
                <c:pt idx="1182">
                  <c:v>3</c:v>
                </c:pt>
                <c:pt idx="1183">
                  <c:v>2</c:v>
                </c:pt>
                <c:pt idx="1184">
                  <c:v>7</c:v>
                </c:pt>
                <c:pt idx="1185">
                  <c:v>4</c:v>
                </c:pt>
                <c:pt idx="1186">
                  <c:v>2</c:v>
                </c:pt>
                <c:pt idx="1187">
                  <c:v>2</c:v>
                </c:pt>
                <c:pt idx="1188">
                  <c:v>1</c:v>
                </c:pt>
                <c:pt idx="1189">
                  <c:v>1</c:v>
                </c:pt>
                <c:pt idx="1190">
                  <c:v>3</c:v>
                </c:pt>
                <c:pt idx="1191">
                  <c:v>5</c:v>
                </c:pt>
                <c:pt idx="1192">
                  <c:v>5</c:v>
                </c:pt>
                <c:pt idx="1193">
                  <c:v>3</c:v>
                </c:pt>
                <c:pt idx="1194">
                  <c:v>2</c:v>
                </c:pt>
                <c:pt idx="1195">
                  <c:v>6</c:v>
                </c:pt>
                <c:pt idx="1196">
                  <c:v>10</c:v>
                </c:pt>
                <c:pt idx="1197">
                  <c:v>1</c:v>
                </c:pt>
                <c:pt idx="1198">
                  <c:v>7</c:v>
                </c:pt>
                <c:pt idx="1199">
                  <c:v>5</c:v>
                </c:pt>
                <c:pt idx="1200">
                  <c:v>6</c:v>
                </c:pt>
                <c:pt idx="1201">
                  <c:v>4</c:v>
                </c:pt>
                <c:pt idx="1202">
                  <c:v>1</c:v>
                </c:pt>
                <c:pt idx="1203">
                  <c:v>6</c:v>
                </c:pt>
                <c:pt idx="1204">
                  <c:v>4</c:v>
                </c:pt>
                <c:pt idx="1205">
                  <c:v>7</c:v>
                </c:pt>
                <c:pt idx="1206">
                  <c:v>4</c:v>
                </c:pt>
                <c:pt idx="1207">
                  <c:v>3</c:v>
                </c:pt>
                <c:pt idx="1208">
                  <c:v>4</c:v>
                </c:pt>
                <c:pt idx="1209">
                  <c:v>1</c:v>
                </c:pt>
                <c:pt idx="1210">
                  <c:v>1</c:v>
                </c:pt>
                <c:pt idx="1211">
                  <c:v>3</c:v>
                </c:pt>
                <c:pt idx="1212">
                  <c:v>4</c:v>
                </c:pt>
                <c:pt idx="1213">
                  <c:v>2</c:v>
                </c:pt>
                <c:pt idx="1214">
                  <c:v>7</c:v>
                </c:pt>
                <c:pt idx="1215">
                  <c:v>3</c:v>
                </c:pt>
                <c:pt idx="1216">
                  <c:v>4</c:v>
                </c:pt>
                <c:pt idx="1217">
                  <c:v>5</c:v>
                </c:pt>
                <c:pt idx="1218">
                  <c:v>4</c:v>
                </c:pt>
                <c:pt idx="1219">
                  <c:v>6</c:v>
                </c:pt>
                <c:pt idx="1220">
                  <c:v>3</c:v>
                </c:pt>
                <c:pt idx="1221">
                  <c:v>1</c:v>
                </c:pt>
                <c:pt idx="1222">
                  <c:v>3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1</c:v>
                </c:pt>
                <c:pt idx="1227">
                  <c:v>10</c:v>
                </c:pt>
                <c:pt idx="1228">
                  <c:v>5</c:v>
                </c:pt>
                <c:pt idx="1229">
                  <c:v>6</c:v>
                </c:pt>
                <c:pt idx="1230">
                  <c:v>5</c:v>
                </c:pt>
                <c:pt idx="1231">
                  <c:v>1</c:v>
                </c:pt>
                <c:pt idx="1232">
                  <c:v>5</c:v>
                </c:pt>
                <c:pt idx="1233">
                  <c:v>5</c:v>
                </c:pt>
                <c:pt idx="1234">
                  <c:v>7</c:v>
                </c:pt>
                <c:pt idx="1235">
                  <c:v>6</c:v>
                </c:pt>
                <c:pt idx="1236">
                  <c:v>5</c:v>
                </c:pt>
                <c:pt idx="1237">
                  <c:v>11</c:v>
                </c:pt>
                <c:pt idx="1238">
                  <c:v>3</c:v>
                </c:pt>
                <c:pt idx="1239">
                  <c:v>5</c:v>
                </c:pt>
                <c:pt idx="1240">
                  <c:v>6</c:v>
                </c:pt>
                <c:pt idx="1241">
                  <c:v>8</c:v>
                </c:pt>
                <c:pt idx="1242">
                  <c:v>2</c:v>
                </c:pt>
                <c:pt idx="1243">
                  <c:v>1</c:v>
                </c:pt>
                <c:pt idx="1244">
                  <c:v>1</c:v>
                </c:pt>
                <c:pt idx="1245">
                  <c:v>4</c:v>
                </c:pt>
                <c:pt idx="1246">
                  <c:v>6</c:v>
                </c:pt>
                <c:pt idx="1247">
                  <c:v>5</c:v>
                </c:pt>
                <c:pt idx="1248">
                  <c:v>0</c:v>
                </c:pt>
                <c:pt idx="1249">
                  <c:v>1</c:v>
                </c:pt>
                <c:pt idx="1250">
                  <c:v>6</c:v>
                </c:pt>
                <c:pt idx="1251">
                  <c:v>4</c:v>
                </c:pt>
                <c:pt idx="1252">
                  <c:v>8</c:v>
                </c:pt>
                <c:pt idx="1253">
                  <c:v>2</c:v>
                </c:pt>
                <c:pt idx="1254">
                  <c:v>2</c:v>
                </c:pt>
                <c:pt idx="1255">
                  <c:v>3</c:v>
                </c:pt>
                <c:pt idx="1256">
                  <c:v>3</c:v>
                </c:pt>
                <c:pt idx="1257">
                  <c:v>6</c:v>
                </c:pt>
                <c:pt idx="1258">
                  <c:v>2</c:v>
                </c:pt>
                <c:pt idx="1259">
                  <c:v>4</c:v>
                </c:pt>
                <c:pt idx="1260">
                  <c:v>6</c:v>
                </c:pt>
                <c:pt idx="1261">
                  <c:v>2</c:v>
                </c:pt>
                <c:pt idx="1262">
                  <c:v>1</c:v>
                </c:pt>
                <c:pt idx="1263">
                  <c:v>2</c:v>
                </c:pt>
                <c:pt idx="1264">
                  <c:v>1</c:v>
                </c:pt>
                <c:pt idx="1265">
                  <c:v>8</c:v>
                </c:pt>
                <c:pt idx="1266">
                  <c:v>2</c:v>
                </c:pt>
                <c:pt idx="1267">
                  <c:v>5</c:v>
                </c:pt>
                <c:pt idx="1268">
                  <c:v>9</c:v>
                </c:pt>
                <c:pt idx="1269">
                  <c:v>23</c:v>
                </c:pt>
                <c:pt idx="1270">
                  <c:v>3</c:v>
                </c:pt>
                <c:pt idx="1271">
                  <c:v>3</c:v>
                </c:pt>
                <c:pt idx="1272">
                  <c:v>9</c:v>
                </c:pt>
                <c:pt idx="1273">
                  <c:v>11</c:v>
                </c:pt>
                <c:pt idx="1274">
                  <c:v>4</c:v>
                </c:pt>
                <c:pt idx="1275">
                  <c:v>7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8</c:v>
                </c:pt>
                <c:pt idx="1282">
                  <c:v>6</c:v>
                </c:pt>
                <c:pt idx="1283">
                  <c:v>9</c:v>
                </c:pt>
                <c:pt idx="1284">
                  <c:v>1</c:v>
                </c:pt>
                <c:pt idx="1285">
                  <c:v>3</c:v>
                </c:pt>
                <c:pt idx="1286">
                  <c:v>4</c:v>
                </c:pt>
                <c:pt idx="1287">
                  <c:v>11</c:v>
                </c:pt>
                <c:pt idx="1288">
                  <c:v>6</c:v>
                </c:pt>
                <c:pt idx="1289">
                  <c:v>5</c:v>
                </c:pt>
                <c:pt idx="1290">
                  <c:v>2</c:v>
                </c:pt>
                <c:pt idx="1291">
                  <c:v>10</c:v>
                </c:pt>
                <c:pt idx="1292">
                  <c:v>9</c:v>
                </c:pt>
                <c:pt idx="1293">
                  <c:v>6</c:v>
                </c:pt>
                <c:pt idx="1294">
                  <c:v>2</c:v>
                </c:pt>
                <c:pt idx="1295">
                  <c:v>2</c:v>
                </c:pt>
                <c:pt idx="1296">
                  <c:v>1</c:v>
                </c:pt>
                <c:pt idx="1297">
                  <c:v>6</c:v>
                </c:pt>
                <c:pt idx="1298">
                  <c:v>1</c:v>
                </c:pt>
                <c:pt idx="1299">
                  <c:v>8</c:v>
                </c:pt>
                <c:pt idx="1300">
                  <c:v>1</c:v>
                </c:pt>
                <c:pt idx="1301">
                  <c:v>2</c:v>
                </c:pt>
                <c:pt idx="1302">
                  <c:v>7</c:v>
                </c:pt>
                <c:pt idx="1303">
                  <c:v>2</c:v>
                </c:pt>
                <c:pt idx="1304">
                  <c:v>5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3</c:v>
                </c:pt>
                <c:pt idx="1309">
                  <c:v>5</c:v>
                </c:pt>
                <c:pt idx="1310">
                  <c:v>2</c:v>
                </c:pt>
                <c:pt idx="1311">
                  <c:v>3</c:v>
                </c:pt>
                <c:pt idx="1312">
                  <c:v>4</c:v>
                </c:pt>
                <c:pt idx="1313">
                  <c:v>6</c:v>
                </c:pt>
                <c:pt idx="1314">
                  <c:v>7</c:v>
                </c:pt>
                <c:pt idx="1315">
                  <c:v>4</c:v>
                </c:pt>
                <c:pt idx="1316">
                  <c:v>4</c:v>
                </c:pt>
                <c:pt idx="1317">
                  <c:v>5</c:v>
                </c:pt>
                <c:pt idx="1318">
                  <c:v>1</c:v>
                </c:pt>
                <c:pt idx="1319">
                  <c:v>1</c:v>
                </c:pt>
                <c:pt idx="1320">
                  <c:v>2</c:v>
                </c:pt>
                <c:pt idx="1321">
                  <c:v>2</c:v>
                </c:pt>
                <c:pt idx="1322">
                  <c:v>11</c:v>
                </c:pt>
                <c:pt idx="1323">
                  <c:v>4</c:v>
                </c:pt>
                <c:pt idx="1324">
                  <c:v>6</c:v>
                </c:pt>
                <c:pt idx="1325">
                  <c:v>2</c:v>
                </c:pt>
                <c:pt idx="1326">
                  <c:v>5</c:v>
                </c:pt>
                <c:pt idx="1327">
                  <c:v>2</c:v>
                </c:pt>
                <c:pt idx="1328">
                  <c:v>2</c:v>
                </c:pt>
                <c:pt idx="1329">
                  <c:v>3</c:v>
                </c:pt>
                <c:pt idx="1330">
                  <c:v>6</c:v>
                </c:pt>
                <c:pt idx="1331">
                  <c:v>2</c:v>
                </c:pt>
                <c:pt idx="1332">
                  <c:v>1</c:v>
                </c:pt>
                <c:pt idx="1333">
                  <c:v>2</c:v>
                </c:pt>
                <c:pt idx="1334">
                  <c:v>1</c:v>
                </c:pt>
                <c:pt idx="1335">
                  <c:v>7</c:v>
                </c:pt>
                <c:pt idx="1336">
                  <c:v>4</c:v>
                </c:pt>
                <c:pt idx="1337">
                  <c:v>1</c:v>
                </c:pt>
                <c:pt idx="1338">
                  <c:v>2</c:v>
                </c:pt>
                <c:pt idx="1339">
                  <c:v>3</c:v>
                </c:pt>
                <c:pt idx="1340">
                  <c:v>6</c:v>
                </c:pt>
                <c:pt idx="1341">
                  <c:v>11</c:v>
                </c:pt>
                <c:pt idx="1342">
                  <c:v>5</c:v>
                </c:pt>
                <c:pt idx="1343">
                  <c:v>2</c:v>
                </c:pt>
                <c:pt idx="1344">
                  <c:v>9</c:v>
                </c:pt>
                <c:pt idx="1345">
                  <c:v>6</c:v>
                </c:pt>
                <c:pt idx="1346">
                  <c:v>9</c:v>
                </c:pt>
                <c:pt idx="1347">
                  <c:v>5</c:v>
                </c:pt>
                <c:pt idx="1348">
                  <c:v>3</c:v>
                </c:pt>
                <c:pt idx="1349">
                  <c:v>8</c:v>
                </c:pt>
                <c:pt idx="1350">
                  <c:v>3</c:v>
                </c:pt>
                <c:pt idx="1351">
                  <c:v>1</c:v>
                </c:pt>
                <c:pt idx="1352">
                  <c:v>2</c:v>
                </c:pt>
                <c:pt idx="1353">
                  <c:v>3</c:v>
                </c:pt>
                <c:pt idx="1354">
                  <c:v>2</c:v>
                </c:pt>
                <c:pt idx="1355">
                  <c:v>1</c:v>
                </c:pt>
                <c:pt idx="1356">
                  <c:v>3</c:v>
                </c:pt>
                <c:pt idx="1357">
                  <c:v>7</c:v>
                </c:pt>
                <c:pt idx="1358">
                  <c:v>11</c:v>
                </c:pt>
                <c:pt idx="1359">
                  <c:v>9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0</c:v>
                </c:pt>
                <c:pt idx="1364">
                  <c:v>1</c:v>
                </c:pt>
                <c:pt idx="1365">
                  <c:v>3</c:v>
                </c:pt>
                <c:pt idx="1366">
                  <c:v>8</c:v>
                </c:pt>
                <c:pt idx="1367">
                  <c:v>2</c:v>
                </c:pt>
                <c:pt idx="1368">
                  <c:v>6</c:v>
                </c:pt>
                <c:pt idx="1369">
                  <c:v>7</c:v>
                </c:pt>
                <c:pt idx="1370">
                  <c:v>6</c:v>
                </c:pt>
                <c:pt idx="1371">
                  <c:v>10</c:v>
                </c:pt>
                <c:pt idx="1372">
                  <c:v>1</c:v>
                </c:pt>
                <c:pt idx="1373">
                  <c:v>4</c:v>
                </c:pt>
                <c:pt idx="1374">
                  <c:v>2</c:v>
                </c:pt>
                <c:pt idx="1375">
                  <c:v>1</c:v>
                </c:pt>
                <c:pt idx="1376">
                  <c:v>5</c:v>
                </c:pt>
                <c:pt idx="1377">
                  <c:v>1</c:v>
                </c:pt>
                <c:pt idx="1378">
                  <c:v>2</c:v>
                </c:pt>
                <c:pt idx="1379">
                  <c:v>5</c:v>
                </c:pt>
                <c:pt idx="1380">
                  <c:v>3</c:v>
                </c:pt>
                <c:pt idx="1381">
                  <c:v>7</c:v>
                </c:pt>
                <c:pt idx="1382">
                  <c:v>5</c:v>
                </c:pt>
                <c:pt idx="1383">
                  <c:v>1</c:v>
                </c:pt>
                <c:pt idx="1384">
                  <c:v>3</c:v>
                </c:pt>
                <c:pt idx="1385">
                  <c:v>3</c:v>
                </c:pt>
                <c:pt idx="1386">
                  <c:v>4</c:v>
                </c:pt>
                <c:pt idx="1387">
                  <c:v>0</c:v>
                </c:pt>
                <c:pt idx="1388">
                  <c:v>3</c:v>
                </c:pt>
                <c:pt idx="1389">
                  <c:v>1</c:v>
                </c:pt>
                <c:pt idx="1390">
                  <c:v>3</c:v>
                </c:pt>
                <c:pt idx="1391">
                  <c:v>4</c:v>
                </c:pt>
                <c:pt idx="1392">
                  <c:v>7</c:v>
                </c:pt>
                <c:pt idx="1393">
                  <c:v>4</c:v>
                </c:pt>
                <c:pt idx="1394">
                  <c:v>2</c:v>
                </c:pt>
                <c:pt idx="1395">
                  <c:v>8</c:v>
                </c:pt>
                <c:pt idx="1396">
                  <c:v>10</c:v>
                </c:pt>
                <c:pt idx="1397">
                  <c:v>6</c:v>
                </c:pt>
                <c:pt idx="1398">
                  <c:v>3</c:v>
                </c:pt>
                <c:pt idx="1399">
                  <c:v>6</c:v>
                </c:pt>
                <c:pt idx="1400">
                  <c:v>1</c:v>
                </c:pt>
                <c:pt idx="1401">
                  <c:v>2</c:v>
                </c:pt>
                <c:pt idx="1402">
                  <c:v>5</c:v>
                </c:pt>
                <c:pt idx="1403">
                  <c:v>8</c:v>
                </c:pt>
                <c:pt idx="1404">
                  <c:v>7</c:v>
                </c:pt>
                <c:pt idx="1405">
                  <c:v>5</c:v>
                </c:pt>
                <c:pt idx="1406">
                  <c:v>3</c:v>
                </c:pt>
                <c:pt idx="1407">
                  <c:v>2</c:v>
                </c:pt>
                <c:pt idx="1408">
                  <c:v>9</c:v>
                </c:pt>
                <c:pt idx="1409">
                  <c:v>2</c:v>
                </c:pt>
                <c:pt idx="1410">
                  <c:v>1</c:v>
                </c:pt>
                <c:pt idx="1411">
                  <c:v>1</c:v>
                </c:pt>
                <c:pt idx="1412">
                  <c:v>2</c:v>
                </c:pt>
                <c:pt idx="1413">
                  <c:v>4</c:v>
                </c:pt>
                <c:pt idx="1414">
                  <c:v>6</c:v>
                </c:pt>
                <c:pt idx="1415">
                  <c:v>10</c:v>
                </c:pt>
                <c:pt idx="1416">
                  <c:v>4</c:v>
                </c:pt>
                <c:pt idx="1417">
                  <c:v>2</c:v>
                </c:pt>
                <c:pt idx="1418">
                  <c:v>8</c:v>
                </c:pt>
                <c:pt idx="1419">
                  <c:v>9</c:v>
                </c:pt>
                <c:pt idx="1420">
                  <c:v>7</c:v>
                </c:pt>
                <c:pt idx="1421">
                  <c:v>2</c:v>
                </c:pt>
                <c:pt idx="1422">
                  <c:v>3</c:v>
                </c:pt>
                <c:pt idx="1423">
                  <c:v>3</c:v>
                </c:pt>
                <c:pt idx="1424">
                  <c:v>5</c:v>
                </c:pt>
                <c:pt idx="1425">
                  <c:v>3</c:v>
                </c:pt>
                <c:pt idx="1426">
                  <c:v>6</c:v>
                </c:pt>
                <c:pt idx="1427">
                  <c:v>3</c:v>
                </c:pt>
                <c:pt idx="1428">
                  <c:v>3</c:v>
                </c:pt>
                <c:pt idx="1429">
                  <c:v>2</c:v>
                </c:pt>
                <c:pt idx="1430">
                  <c:v>6</c:v>
                </c:pt>
                <c:pt idx="1431">
                  <c:v>11</c:v>
                </c:pt>
                <c:pt idx="1432">
                  <c:v>2</c:v>
                </c:pt>
                <c:pt idx="1433">
                  <c:v>4</c:v>
                </c:pt>
                <c:pt idx="1434">
                  <c:v>2</c:v>
                </c:pt>
                <c:pt idx="1435">
                  <c:v>3</c:v>
                </c:pt>
                <c:pt idx="1436">
                  <c:v>8</c:v>
                </c:pt>
                <c:pt idx="1437">
                  <c:v>3</c:v>
                </c:pt>
                <c:pt idx="1438">
                  <c:v>8</c:v>
                </c:pt>
                <c:pt idx="1439">
                  <c:v>9</c:v>
                </c:pt>
                <c:pt idx="1440">
                  <c:v>0</c:v>
                </c:pt>
                <c:pt idx="1441">
                  <c:v>6</c:v>
                </c:pt>
                <c:pt idx="1442">
                  <c:v>10</c:v>
                </c:pt>
                <c:pt idx="1443">
                  <c:v>3</c:v>
                </c:pt>
                <c:pt idx="1444">
                  <c:v>5</c:v>
                </c:pt>
                <c:pt idx="1445">
                  <c:v>9</c:v>
                </c:pt>
                <c:pt idx="1446">
                  <c:v>2</c:v>
                </c:pt>
                <c:pt idx="1447">
                  <c:v>2</c:v>
                </c:pt>
                <c:pt idx="1448">
                  <c:v>1</c:v>
                </c:pt>
                <c:pt idx="1449">
                  <c:v>6</c:v>
                </c:pt>
                <c:pt idx="1450">
                  <c:v>5</c:v>
                </c:pt>
                <c:pt idx="1451">
                  <c:v>4</c:v>
                </c:pt>
                <c:pt idx="1452">
                  <c:v>1</c:v>
                </c:pt>
                <c:pt idx="1453">
                  <c:v>8</c:v>
                </c:pt>
                <c:pt idx="1454">
                  <c:v>2</c:v>
                </c:pt>
                <c:pt idx="1455">
                  <c:v>1</c:v>
                </c:pt>
                <c:pt idx="1456">
                  <c:v>4</c:v>
                </c:pt>
                <c:pt idx="1457">
                  <c:v>2</c:v>
                </c:pt>
                <c:pt idx="1458">
                  <c:v>0</c:v>
                </c:pt>
                <c:pt idx="1459">
                  <c:v>2</c:v>
                </c:pt>
                <c:pt idx="1460">
                  <c:v>4</c:v>
                </c:pt>
                <c:pt idx="1461">
                  <c:v>6</c:v>
                </c:pt>
                <c:pt idx="1462">
                  <c:v>1</c:v>
                </c:pt>
                <c:pt idx="1463">
                  <c:v>4</c:v>
                </c:pt>
                <c:pt idx="1464">
                  <c:v>1</c:v>
                </c:pt>
                <c:pt idx="1465">
                  <c:v>5</c:v>
                </c:pt>
                <c:pt idx="1466">
                  <c:v>2</c:v>
                </c:pt>
                <c:pt idx="1467">
                  <c:v>2</c:v>
                </c:pt>
                <c:pt idx="1468">
                  <c:v>7</c:v>
                </c:pt>
                <c:pt idx="1469">
                  <c:v>7</c:v>
                </c:pt>
                <c:pt idx="1470">
                  <c:v>3</c:v>
                </c:pt>
                <c:pt idx="1471">
                  <c:v>5</c:v>
                </c:pt>
                <c:pt idx="1472">
                  <c:v>1</c:v>
                </c:pt>
                <c:pt idx="1473">
                  <c:v>2</c:v>
                </c:pt>
                <c:pt idx="1474">
                  <c:v>4</c:v>
                </c:pt>
                <c:pt idx="1475">
                  <c:v>2</c:v>
                </c:pt>
                <c:pt idx="1476">
                  <c:v>4</c:v>
                </c:pt>
                <c:pt idx="1477">
                  <c:v>1</c:v>
                </c:pt>
                <c:pt idx="1478">
                  <c:v>1</c:v>
                </c:pt>
                <c:pt idx="1479">
                  <c:v>2</c:v>
                </c:pt>
                <c:pt idx="1480">
                  <c:v>3</c:v>
                </c:pt>
                <c:pt idx="1481">
                  <c:v>3</c:v>
                </c:pt>
                <c:pt idx="1482">
                  <c:v>8</c:v>
                </c:pt>
                <c:pt idx="1483">
                  <c:v>3</c:v>
                </c:pt>
                <c:pt idx="1484">
                  <c:v>6</c:v>
                </c:pt>
                <c:pt idx="1485">
                  <c:v>4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6</c:v>
                </c:pt>
                <c:pt idx="1490">
                  <c:v>4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2</c:v>
                </c:pt>
                <c:pt idx="1495">
                  <c:v>4</c:v>
                </c:pt>
                <c:pt idx="1496">
                  <c:v>8</c:v>
                </c:pt>
                <c:pt idx="1497">
                  <c:v>10</c:v>
                </c:pt>
                <c:pt idx="1498">
                  <c:v>11</c:v>
                </c:pt>
                <c:pt idx="1499">
                  <c:v>7</c:v>
                </c:pt>
                <c:pt idx="1500">
                  <c:v>1</c:v>
                </c:pt>
                <c:pt idx="1501">
                  <c:v>2</c:v>
                </c:pt>
                <c:pt idx="1502">
                  <c:v>5</c:v>
                </c:pt>
                <c:pt idx="1503">
                  <c:v>7</c:v>
                </c:pt>
                <c:pt idx="1504">
                  <c:v>5</c:v>
                </c:pt>
                <c:pt idx="1505">
                  <c:v>4</c:v>
                </c:pt>
                <c:pt idx="1506">
                  <c:v>1</c:v>
                </c:pt>
                <c:pt idx="1507">
                  <c:v>3</c:v>
                </c:pt>
                <c:pt idx="1508">
                  <c:v>2</c:v>
                </c:pt>
                <c:pt idx="1509">
                  <c:v>5</c:v>
                </c:pt>
                <c:pt idx="1510">
                  <c:v>3</c:v>
                </c:pt>
                <c:pt idx="1511">
                  <c:v>3</c:v>
                </c:pt>
                <c:pt idx="1512">
                  <c:v>7</c:v>
                </c:pt>
                <c:pt idx="1513">
                  <c:v>3</c:v>
                </c:pt>
                <c:pt idx="1514">
                  <c:v>1</c:v>
                </c:pt>
                <c:pt idx="1515">
                  <c:v>2</c:v>
                </c:pt>
                <c:pt idx="1516">
                  <c:v>1</c:v>
                </c:pt>
                <c:pt idx="1517">
                  <c:v>6</c:v>
                </c:pt>
                <c:pt idx="1518">
                  <c:v>4</c:v>
                </c:pt>
                <c:pt idx="1519">
                  <c:v>3</c:v>
                </c:pt>
                <c:pt idx="1520">
                  <c:v>3</c:v>
                </c:pt>
                <c:pt idx="1521">
                  <c:v>10</c:v>
                </c:pt>
                <c:pt idx="1522">
                  <c:v>5</c:v>
                </c:pt>
                <c:pt idx="1523">
                  <c:v>2</c:v>
                </c:pt>
                <c:pt idx="1524">
                  <c:v>5</c:v>
                </c:pt>
                <c:pt idx="1525">
                  <c:v>6</c:v>
                </c:pt>
                <c:pt idx="1526">
                  <c:v>2</c:v>
                </c:pt>
                <c:pt idx="1527">
                  <c:v>8</c:v>
                </c:pt>
                <c:pt idx="1528">
                  <c:v>5</c:v>
                </c:pt>
                <c:pt idx="1529">
                  <c:v>1</c:v>
                </c:pt>
                <c:pt idx="1530">
                  <c:v>3</c:v>
                </c:pt>
                <c:pt idx="1531">
                  <c:v>2</c:v>
                </c:pt>
                <c:pt idx="1532">
                  <c:v>4</c:v>
                </c:pt>
                <c:pt idx="1533">
                  <c:v>2</c:v>
                </c:pt>
                <c:pt idx="1534">
                  <c:v>2</c:v>
                </c:pt>
                <c:pt idx="1535">
                  <c:v>3</c:v>
                </c:pt>
                <c:pt idx="1536">
                  <c:v>4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4</c:v>
                </c:pt>
                <c:pt idx="1541">
                  <c:v>1</c:v>
                </c:pt>
                <c:pt idx="1542">
                  <c:v>6</c:v>
                </c:pt>
                <c:pt idx="1543">
                  <c:v>5</c:v>
                </c:pt>
                <c:pt idx="1544">
                  <c:v>2</c:v>
                </c:pt>
                <c:pt idx="1545">
                  <c:v>2</c:v>
                </c:pt>
                <c:pt idx="1546">
                  <c:v>5</c:v>
                </c:pt>
                <c:pt idx="1547">
                  <c:v>2</c:v>
                </c:pt>
                <c:pt idx="1548">
                  <c:v>2</c:v>
                </c:pt>
                <c:pt idx="1549">
                  <c:v>5</c:v>
                </c:pt>
                <c:pt idx="1550">
                  <c:v>5</c:v>
                </c:pt>
                <c:pt idx="1551">
                  <c:v>1</c:v>
                </c:pt>
                <c:pt idx="1552">
                  <c:v>1</c:v>
                </c:pt>
                <c:pt idx="1553">
                  <c:v>5</c:v>
                </c:pt>
                <c:pt idx="1554">
                  <c:v>2</c:v>
                </c:pt>
                <c:pt idx="1555">
                  <c:v>4</c:v>
                </c:pt>
                <c:pt idx="1556">
                  <c:v>3</c:v>
                </c:pt>
                <c:pt idx="1557">
                  <c:v>11</c:v>
                </c:pt>
                <c:pt idx="1558">
                  <c:v>6</c:v>
                </c:pt>
                <c:pt idx="1559">
                  <c:v>1</c:v>
                </c:pt>
                <c:pt idx="1560">
                  <c:v>8</c:v>
                </c:pt>
                <c:pt idx="1561">
                  <c:v>4</c:v>
                </c:pt>
                <c:pt idx="1562">
                  <c:v>7</c:v>
                </c:pt>
                <c:pt idx="1563">
                  <c:v>4</c:v>
                </c:pt>
                <c:pt idx="1564">
                  <c:v>2</c:v>
                </c:pt>
                <c:pt idx="1565">
                  <c:v>9</c:v>
                </c:pt>
                <c:pt idx="1566">
                  <c:v>3</c:v>
                </c:pt>
                <c:pt idx="1567">
                  <c:v>3</c:v>
                </c:pt>
                <c:pt idx="1568">
                  <c:v>5</c:v>
                </c:pt>
                <c:pt idx="1569">
                  <c:v>0</c:v>
                </c:pt>
                <c:pt idx="1570">
                  <c:v>6</c:v>
                </c:pt>
                <c:pt idx="1571">
                  <c:v>1</c:v>
                </c:pt>
                <c:pt idx="1572">
                  <c:v>10</c:v>
                </c:pt>
                <c:pt idx="1573">
                  <c:v>7</c:v>
                </c:pt>
                <c:pt idx="1574">
                  <c:v>5</c:v>
                </c:pt>
                <c:pt idx="1575">
                  <c:v>5</c:v>
                </c:pt>
                <c:pt idx="1576">
                  <c:v>4</c:v>
                </c:pt>
                <c:pt idx="1577">
                  <c:v>3</c:v>
                </c:pt>
                <c:pt idx="1578">
                  <c:v>2</c:v>
                </c:pt>
                <c:pt idx="1579">
                  <c:v>8</c:v>
                </c:pt>
                <c:pt idx="1580">
                  <c:v>3</c:v>
                </c:pt>
                <c:pt idx="1581">
                  <c:v>5</c:v>
                </c:pt>
                <c:pt idx="1582">
                  <c:v>2</c:v>
                </c:pt>
                <c:pt idx="1583">
                  <c:v>3</c:v>
                </c:pt>
                <c:pt idx="1584">
                  <c:v>8</c:v>
                </c:pt>
                <c:pt idx="1585">
                  <c:v>6</c:v>
                </c:pt>
                <c:pt idx="1586">
                  <c:v>4</c:v>
                </c:pt>
                <c:pt idx="1587">
                  <c:v>4</c:v>
                </c:pt>
                <c:pt idx="1588">
                  <c:v>6</c:v>
                </c:pt>
                <c:pt idx="1589">
                  <c:v>2</c:v>
                </c:pt>
                <c:pt idx="1590">
                  <c:v>4</c:v>
                </c:pt>
                <c:pt idx="1591">
                  <c:v>0</c:v>
                </c:pt>
                <c:pt idx="1592">
                  <c:v>3</c:v>
                </c:pt>
                <c:pt idx="1593">
                  <c:v>10</c:v>
                </c:pt>
                <c:pt idx="1594">
                  <c:v>11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1</c:v>
                </c:pt>
                <c:pt idx="1599">
                  <c:v>1</c:v>
                </c:pt>
                <c:pt idx="1600">
                  <c:v>3</c:v>
                </c:pt>
                <c:pt idx="1601">
                  <c:v>3</c:v>
                </c:pt>
                <c:pt idx="1602">
                  <c:v>4</c:v>
                </c:pt>
                <c:pt idx="1603">
                  <c:v>11</c:v>
                </c:pt>
                <c:pt idx="1604">
                  <c:v>3</c:v>
                </c:pt>
                <c:pt idx="1605">
                  <c:v>8</c:v>
                </c:pt>
                <c:pt idx="1606">
                  <c:v>0</c:v>
                </c:pt>
                <c:pt idx="1607">
                  <c:v>2</c:v>
                </c:pt>
                <c:pt idx="1608">
                  <c:v>5</c:v>
                </c:pt>
                <c:pt idx="1609">
                  <c:v>2</c:v>
                </c:pt>
                <c:pt idx="1610">
                  <c:v>4</c:v>
                </c:pt>
                <c:pt idx="1611">
                  <c:v>2</c:v>
                </c:pt>
                <c:pt idx="1612">
                  <c:v>5</c:v>
                </c:pt>
                <c:pt idx="1613">
                  <c:v>3</c:v>
                </c:pt>
                <c:pt idx="1614">
                  <c:v>2</c:v>
                </c:pt>
                <c:pt idx="1615">
                  <c:v>3</c:v>
                </c:pt>
                <c:pt idx="1616">
                  <c:v>3</c:v>
                </c:pt>
                <c:pt idx="1617">
                  <c:v>2</c:v>
                </c:pt>
                <c:pt idx="1618">
                  <c:v>0</c:v>
                </c:pt>
                <c:pt idx="1619">
                  <c:v>1</c:v>
                </c:pt>
                <c:pt idx="1620">
                  <c:v>2</c:v>
                </c:pt>
                <c:pt idx="1621">
                  <c:v>6</c:v>
                </c:pt>
                <c:pt idx="1622">
                  <c:v>4</c:v>
                </c:pt>
                <c:pt idx="1623">
                  <c:v>5</c:v>
                </c:pt>
                <c:pt idx="1624">
                  <c:v>9</c:v>
                </c:pt>
                <c:pt idx="1625">
                  <c:v>1</c:v>
                </c:pt>
                <c:pt idx="1626">
                  <c:v>2</c:v>
                </c:pt>
                <c:pt idx="1627">
                  <c:v>4</c:v>
                </c:pt>
                <c:pt idx="1628">
                  <c:v>1</c:v>
                </c:pt>
                <c:pt idx="1629">
                  <c:v>2</c:v>
                </c:pt>
                <c:pt idx="1630">
                  <c:v>6</c:v>
                </c:pt>
                <c:pt idx="1631">
                  <c:v>4</c:v>
                </c:pt>
                <c:pt idx="1632">
                  <c:v>4</c:v>
                </c:pt>
                <c:pt idx="1633">
                  <c:v>1</c:v>
                </c:pt>
                <c:pt idx="1634">
                  <c:v>5</c:v>
                </c:pt>
                <c:pt idx="1635">
                  <c:v>2</c:v>
                </c:pt>
                <c:pt idx="1636">
                  <c:v>6</c:v>
                </c:pt>
                <c:pt idx="1637">
                  <c:v>4</c:v>
                </c:pt>
                <c:pt idx="1638">
                  <c:v>3</c:v>
                </c:pt>
                <c:pt idx="1639">
                  <c:v>4</c:v>
                </c:pt>
                <c:pt idx="1640">
                  <c:v>1</c:v>
                </c:pt>
                <c:pt idx="1641">
                  <c:v>4</c:v>
                </c:pt>
                <c:pt idx="1642">
                  <c:v>3</c:v>
                </c:pt>
                <c:pt idx="1643">
                  <c:v>2</c:v>
                </c:pt>
                <c:pt idx="1644">
                  <c:v>4</c:v>
                </c:pt>
                <c:pt idx="1645">
                  <c:v>2</c:v>
                </c:pt>
                <c:pt idx="1646">
                  <c:v>7</c:v>
                </c:pt>
                <c:pt idx="1647">
                  <c:v>1</c:v>
                </c:pt>
                <c:pt idx="1648">
                  <c:v>6</c:v>
                </c:pt>
                <c:pt idx="1649">
                  <c:v>1</c:v>
                </c:pt>
                <c:pt idx="1650">
                  <c:v>6</c:v>
                </c:pt>
                <c:pt idx="1651">
                  <c:v>1</c:v>
                </c:pt>
                <c:pt idx="1652">
                  <c:v>8</c:v>
                </c:pt>
                <c:pt idx="1653">
                  <c:v>3</c:v>
                </c:pt>
                <c:pt idx="1654">
                  <c:v>1</c:v>
                </c:pt>
                <c:pt idx="1655">
                  <c:v>10</c:v>
                </c:pt>
                <c:pt idx="1656">
                  <c:v>2</c:v>
                </c:pt>
                <c:pt idx="1657">
                  <c:v>5</c:v>
                </c:pt>
                <c:pt idx="1658">
                  <c:v>1</c:v>
                </c:pt>
                <c:pt idx="1659">
                  <c:v>5</c:v>
                </c:pt>
                <c:pt idx="1660">
                  <c:v>2</c:v>
                </c:pt>
                <c:pt idx="1661">
                  <c:v>1</c:v>
                </c:pt>
                <c:pt idx="1662">
                  <c:v>6</c:v>
                </c:pt>
                <c:pt idx="1663">
                  <c:v>3</c:v>
                </c:pt>
                <c:pt idx="1664">
                  <c:v>7</c:v>
                </c:pt>
                <c:pt idx="1665">
                  <c:v>0</c:v>
                </c:pt>
                <c:pt idx="1666">
                  <c:v>7</c:v>
                </c:pt>
                <c:pt idx="1667">
                  <c:v>1</c:v>
                </c:pt>
                <c:pt idx="1668">
                  <c:v>1</c:v>
                </c:pt>
                <c:pt idx="1669">
                  <c:v>8</c:v>
                </c:pt>
                <c:pt idx="1670">
                  <c:v>4</c:v>
                </c:pt>
                <c:pt idx="1671">
                  <c:v>3</c:v>
                </c:pt>
                <c:pt idx="1672">
                  <c:v>1</c:v>
                </c:pt>
                <c:pt idx="1673">
                  <c:v>7</c:v>
                </c:pt>
                <c:pt idx="1674">
                  <c:v>4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7</c:v>
                </c:pt>
                <c:pt idx="1680">
                  <c:v>0</c:v>
                </c:pt>
                <c:pt idx="1681">
                  <c:v>9</c:v>
                </c:pt>
                <c:pt idx="1682">
                  <c:v>6</c:v>
                </c:pt>
                <c:pt idx="1683">
                  <c:v>1</c:v>
                </c:pt>
                <c:pt idx="1684">
                  <c:v>3</c:v>
                </c:pt>
                <c:pt idx="1685">
                  <c:v>1</c:v>
                </c:pt>
                <c:pt idx="1686">
                  <c:v>1</c:v>
                </c:pt>
                <c:pt idx="1687">
                  <c:v>0</c:v>
                </c:pt>
                <c:pt idx="1688">
                  <c:v>1</c:v>
                </c:pt>
                <c:pt idx="1689">
                  <c:v>9</c:v>
                </c:pt>
                <c:pt idx="1690">
                  <c:v>8</c:v>
                </c:pt>
                <c:pt idx="1691">
                  <c:v>5</c:v>
                </c:pt>
                <c:pt idx="1692">
                  <c:v>1</c:v>
                </c:pt>
                <c:pt idx="1693">
                  <c:v>4</c:v>
                </c:pt>
                <c:pt idx="1694">
                  <c:v>3</c:v>
                </c:pt>
                <c:pt idx="1695">
                  <c:v>6</c:v>
                </c:pt>
                <c:pt idx="1696">
                  <c:v>6</c:v>
                </c:pt>
                <c:pt idx="1697">
                  <c:v>3</c:v>
                </c:pt>
                <c:pt idx="1698">
                  <c:v>2</c:v>
                </c:pt>
                <c:pt idx="1699">
                  <c:v>2</c:v>
                </c:pt>
                <c:pt idx="1700">
                  <c:v>1</c:v>
                </c:pt>
                <c:pt idx="1701">
                  <c:v>2</c:v>
                </c:pt>
                <c:pt idx="1702">
                  <c:v>6</c:v>
                </c:pt>
                <c:pt idx="1703">
                  <c:v>2</c:v>
                </c:pt>
                <c:pt idx="1704">
                  <c:v>1</c:v>
                </c:pt>
                <c:pt idx="1705">
                  <c:v>10</c:v>
                </c:pt>
                <c:pt idx="1706">
                  <c:v>2</c:v>
                </c:pt>
                <c:pt idx="1707">
                  <c:v>5</c:v>
                </c:pt>
                <c:pt idx="1708">
                  <c:v>3</c:v>
                </c:pt>
                <c:pt idx="1709">
                  <c:v>1</c:v>
                </c:pt>
                <c:pt idx="1710">
                  <c:v>8</c:v>
                </c:pt>
                <c:pt idx="1711">
                  <c:v>7</c:v>
                </c:pt>
                <c:pt idx="1712">
                  <c:v>2</c:v>
                </c:pt>
                <c:pt idx="1713">
                  <c:v>4</c:v>
                </c:pt>
                <c:pt idx="1714">
                  <c:v>0</c:v>
                </c:pt>
                <c:pt idx="1715">
                  <c:v>4</c:v>
                </c:pt>
                <c:pt idx="1716">
                  <c:v>3</c:v>
                </c:pt>
                <c:pt idx="1717">
                  <c:v>1</c:v>
                </c:pt>
                <c:pt idx="1718">
                  <c:v>4</c:v>
                </c:pt>
                <c:pt idx="1719">
                  <c:v>1</c:v>
                </c:pt>
                <c:pt idx="1720">
                  <c:v>4</c:v>
                </c:pt>
                <c:pt idx="1721">
                  <c:v>6</c:v>
                </c:pt>
                <c:pt idx="1722">
                  <c:v>1</c:v>
                </c:pt>
                <c:pt idx="1723">
                  <c:v>7</c:v>
                </c:pt>
                <c:pt idx="1724">
                  <c:v>2</c:v>
                </c:pt>
                <c:pt idx="1725">
                  <c:v>2</c:v>
                </c:pt>
                <c:pt idx="1726">
                  <c:v>5</c:v>
                </c:pt>
                <c:pt idx="1727">
                  <c:v>4</c:v>
                </c:pt>
                <c:pt idx="1728">
                  <c:v>2</c:v>
                </c:pt>
                <c:pt idx="1729">
                  <c:v>1</c:v>
                </c:pt>
                <c:pt idx="1730">
                  <c:v>5</c:v>
                </c:pt>
                <c:pt idx="1731">
                  <c:v>11</c:v>
                </c:pt>
                <c:pt idx="1732">
                  <c:v>0</c:v>
                </c:pt>
                <c:pt idx="1733">
                  <c:v>7</c:v>
                </c:pt>
                <c:pt idx="1734">
                  <c:v>2</c:v>
                </c:pt>
                <c:pt idx="1735">
                  <c:v>3</c:v>
                </c:pt>
                <c:pt idx="1736">
                  <c:v>11</c:v>
                </c:pt>
                <c:pt idx="1737">
                  <c:v>7</c:v>
                </c:pt>
                <c:pt idx="1738">
                  <c:v>2</c:v>
                </c:pt>
                <c:pt idx="1739">
                  <c:v>2</c:v>
                </c:pt>
                <c:pt idx="1740">
                  <c:v>1</c:v>
                </c:pt>
                <c:pt idx="1741">
                  <c:v>1</c:v>
                </c:pt>
                <c:pt idx="1742">
                  <c:v>3</c:v>
                </c:pt>
                <c:pt idx="1743">
                  <c:v>5</c:v>
                </c:pt>
                <c:pt idx="1744">
                  <c:v>3</c:v>
                </c:pt>
                <c:pt idx="1745">
                  <c:v>4</c:v>
                </c:pt>
                <c:pt idx="1746">
                  <c:v>3</c:v>
                </c:pt>
                <c:pt idx="1747">
                  <c:v>4</c:v>
                </c:pt>
                <c:pt idx="1748">
                  <c:v>6</c:v>
                </c:pt>
                <c:pt idx="1749">
                  <c:v>3</c:v>
                </c:pt>
                <c:pt idx="1750">
                  <c:v>3</c:v>
                </c:pt>
                <c:pt idx="1751">
                  <c:v>7</c:v>
                </c:pt>
                <c:pt idx="1752">
                  <c:v>7</c:v>
                </c:pt>
                <c:pt idx="1753">
                  <c:v>2</c:v>
                </c:pt>
                <c:pt idx="1754">
                  <c:v>9</c:v>
                </c:pt>
                <c:pt idx="1755">
                  <c:v>3</c:v>
                </c:pt>
                <c:pt idx="1756">
                  <c:v>2</c:v>
                </c:pt>
                <c:pt idx="1757">
                  <c:v>8</c:v>
                </c:pt>
                <c:pt idx="1758">
                  <c:v>8</c:v>
                </c:pt>
                <c:pt idx="1759">
                  <c:v>4</c:v>
                </c:pt>
                <c:pt idx="1760">
                  <c:v>6</c:v>
                </c:pt>
                <c:pt idx="1761">
                  <c:v>3</c:v>
                </c:pt>
                <c:pt idx="1762">
                  <c:v>5</c:v>
                </c:pt>
                <c:pt idx="1763">
                  <c:v>3</c:v>
                </c:pt>
                <c:pt idx="1764">
                  <c:v>7</c:v>
                </c:pt>
                <c:pt idx="1765">
                  <c:v>3</c:v>
                </c:pt>
                <c:pt idx="1766">
                  <c:v>4</c:v>
                </c:pt>
                <c:pt idx="1767">
                  <c:v>5</c:v>
                </c:pt>
                <c:pt idx="1768">
                  <c:v>0</c:v>
                </c:pt>
                <c:pt idx="1769">
                  <c:v>11</c:v>
                </c:pt>
                <c:pt idx="1770">
                  <c:v>6</c:v>
                </c:pt>
                <c:pt idx="1771">
                  <c:v>8</c:v>
                </c:pt>
                <c:pt idx="1772">
                  <c:v>11</c:v>
                </c:pt>
                <c:pt idx="1773">
                  <c:v>9</c:v>
                </c:pt>
                <c:pt idx="1774">
                  <c:v>2</c:v>
                </c:pt>
                <c:pt idx="1775">
                  <c:v>5</c:v>
                </c:pt>
                <c:pt idx="1776">
                  <c:v>4</c:v>
                </c:pt>
                <c:pt idx="1777">
                  <c:v>6</c:v>
                </c:pt>
                <c:pt idx="1778">
                  <c:v>1</c:v>
                </c:pt>
                <c:pt idx="1779">
                  <c:v>1</c:v>
                </c:pt>
                <c:pt idx="1780">
                  <c:v>6</c:v>
                </c:pt>
                <c:pt idx="1781">
                  <c:v>2</c:v>
                </c:pt>
                <c:pt idx="1782">
                  <c:v>5</c:v>
                </c:pt>
                <c:pt idx="1783">
                  <c:v>6</c:v>
                </c:pt>
                <c:pt idx="1784">
                  <c:v>3</c:v>
                </c:pt>
                <c:pt idx="1785">
                  <c:v>0</c:v>
                </c:pt>
                <c:pt idx="1786">
                  <c:v>10</c:v>
                </c:pt>
                <c:pt idx="1787">
                  <c:v>7</c:v>
                </c:pt>
                <c:pt idx="1788">
                  <c:v>5</c:v>
                </c:pt>
                <c:pt idx="1789">
                  <c:v>3</c:v>
                </c:pt>
                <c:pt idx="1790">
                  <c:v>2</c:v>
                </c:pt>
                <c:pt idx="1791">
                  <c:v>5</c:v>
                </c:pt>
                <c:pt idx="1792">
                  <c:v>6</c:v>
                </c:pt>
                <c:pt idx="1793">
                  <c:v>4</c:v>
                </c:pt>
                <c:pt idx="1794">
                  <c:v>3</c:v>
                </c:pt>
                <c:pt idx="1795">
                  <c:v>1</c:v>
                </c:pt>
                <c:pt idx="1796">
                  <c:v>7</c:v>
                </c:pt>
                <c:pt idx="1797">
                  <c:v>3</c:v>
                </c:pt>
                <c:pt idx="1798">
                  <c:v>3</c:v>
                </c:pt>
                <c:pt idx="1799">
                  <c:v>4</c:v>
                </c:pt>
                <c:pt idx="1800">
                  <c:v>5</c:v>
                </c:pt>
                <c:pt idx="1801">
                  <c:v>1</c:v>
                </c:pt>
                <c:pt idx="1802">
                  <c:v>2</c:v>
                </c:pt>
                <c:pt idx="1803">
                  <c:v>5</c:v>
                </c:pt>
                <c:pt idx="1804">
                  <c:v>1</c:v>
                </c:pt>
                <c:pt idx="1805">
                  <c:v>7</c:v>
                </c:pt>
                <c:pt idx="1806">
                  <c:v>4</c:v>
                </c:pt>
                <c:pt idx="1807">
                  <c:v>9</c:v>
                </c:pt>
                <c:pt idx="1808">
                  <c:v>4</c:v>
                </c:pt>
                <c:pt idx="1809">
                  <c:v>2</c:v>
                </c:pt>
                <c:pt idx="1810">
                  <c:v>4</c:v>
                </c:pt>
                <c:pt idx="1811">
                  <c:v>5</c:v>
                </c:pt>
                <c:pt idx="1812">
                  <c:v>4</c:v>
                </c:pt>
                <c:pt idx="1813">
                  <c:v>6</c:v>
                </c:pt>
                <c:pt idx="1814">
                  <c:v>1</c:v>
                </c:pt>
                <c:pt idx="1815">
                  <c:v>5</c:v>
                </c:pt>
                <c:pt idx="1816">
                  <c:v>6</c:v>
                </c:pt>
                <c:pt idx="1817">
                  <c:v>2</c:v>
                </c:pt>
                <c:pt idx="1818">
                  <c:v>8</c:v>
                </c:pt>
                <c:pt idx="1819">
                  <c:v>8</c:v>
                </c:pt>
                <c:pt idx="1820">
                  <c:v>1</c:v>
                </c:pt>
                <c:pt idx="1821">
                  <c:v>2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8</c:v>
                </c:pt>
                <c:pt idx="1826">
                  <c:v>10</c:v>
                </c:pt>
                <c:pt idx="1827">
                  <c:v>1</c:v>
                </c:pt>
                <c:pt idx="1828">
                  <c:v>4</c:v>
                </c:pt>
                <c:pt idx="1829">
                  <c:v>9</c:v>
                </c:pt>
                <c:pt idx="1830">
                  <c:v>6</c:v>
                </c:pt>
                <c:pt idx="1831">
                  <c:v>0</c:v>
                </c:pt>
                <c:pt idx="1832">
                  <c:v>5</c:v>
                </c:pt>
                <c:pt idx="1833">
                  <c:v>5</c:v>
                </c:pt>
                <c:pt idx="1834">
                  <c:v>2</c:v>
                </c:pt>
                <c:pt idx="1835">
                  <c:v>0</c:v>
                </c:pt>
                <c:pt idx="1836">
                  <c:v>4</c:v>
                </c:pt>
                <c:pt idx="1837">
                  <c:v>4</c:v>
                </c:pt>
                <c:pt idx="1838">
                  <c:v>1</c:v>
                </c:pt>
                <c:pt idx="1839">
                  <c:v>4</c:v>
                </c:pt>
                <c:pt idx="1840">
                  <c:v>3</c:v>
                </c:pt>
                <c:pt idx="1841">
                  <c:v>1</c:v>
                </c:pt>
                <c:pt idx="1842">
                  <c:v>10</c:v>
                </c:pt>
                <c:pt idx="1843">
                  <c:v>6</c:v>
                </c:pt>
                <c:pt idx="1844">
                  <c:v>1</c:v>
                </c:pt>
                <c:pt idx="1845">
                  <c:v>6</c:v>
                </c:pt>
                <c:pt idx="1846">
                  <c:v>5</c:v>
                </c:pt>
                <c:pt idx="1847">
                  <c:v>4</c:v>
                </c:pt>
                <c:pt idx="1848">
                  <c:v>9</c:v>
                </c:pt>
                <c:pt idx="1849">
                  <c:v>11</c:v>
                </c:pt>
                <c:pt idx="1850">
                  <c:v>11</c:v>
                </c:pt>
                <c:pt idx="1851">
                  <c:v>6</c:v>
                </c:pt>
                <c:pt idx="1852">
                  <c:v>4</c:v>
                </c:pt>
                <c:pt idx="1853">
                  <c:v>4</c:v>
                </c:pt>
                <c:pt idx="1854">
                  <c:v>5</c:v>
                </c:pt>
                <c:pt idx="1855">
                  <c:v>1</c:v>
                </c:pt>
                <c:pt idx="1856">
                  <c:v>1</c:v>
                </c:pt>
                <c:pt idx="1857">
                  <c:v>6</c:v>
                </c:pt>
                <c:pt idx="1858">
                  <c:v>3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3</c:v>
                </c:pt>
                <c:pt idx="1863">
                  <c:v>5</c:v>
                </c:pt>
                <c:pt idx="1864">
                  <c:v>10</c:v>
                </c:pt>
                <c:pt idx="1865">
                  <c:v>3</c:v>
                </c:pt>
                <c:pt idx="1866">
                  <c:v>9</c:v>
                </c:pt>
                <c:pt idx="1867">
                  <c:v>1</c:v>
                </c:pt>
                <c:pt idx="1868">
                  <c:v>6</c:v>
                </c:pt>
                <c:pt idx="1869">
                  <c:v>4</c:v>
                </c:pt>
                <c:pt idx="1870">
                  <c:v>3</c:v>
                </c:pt>
                <c:pt idx="1871">
                  <c:v>4</c:v>
                </c:pt>
                <c:pt idx="1872">
                  <c:v>2</c:v>
                </c:pt>
                <c:pt idx="1873">
                  <c:v>3</c:v>
                </c:pt>
                <c:pt idx="1874">
                  <c:v>5</c:v>
                </c:pt>
                <c:pt idx="1875">
                  <c:v>2</c:v>
                </c:pt>
                <c:pt idx="1876">
                  <c:v>3</c:v>
                </c:pt>
                <c:pt idx="1877">
                  <c:v>9</c:v>
                </c:pt>
                <c:pt idx="1878">
                  <c:v>5</c:v>
                </c:pt>
                <c:pt idx="1879">
                  <c:v>3</c:v>
                </c:pt>
                <c:pt idx="1880">
                  <c:v>6</c:v>
                </c:pt>
                <c:pt idx="1881">
                  <c:v>9</c:v>
                </c:pt>
                <c:pt idx="1882">
                  <c:v>0</c:v>
                </c:pt>
                <c:pt idx="1883">
                  <c:v>3</c:v>
                </c:pt>
                <c:pt idx="1884">
                  <c:v>1</c:v>
                </c:pt>
                <c:pt idx="1885">
                  <c:v>0</c:v>
                </c:pt>
                <c:pt idx="1886">
                  <c:v>0</c:v>
                </c:pt>
                <c:pt idx="1887">
                  <c:v>7</c:v>
                </c:pt>
                <c:pt idx="1888">
                  <c:v>7</c:v>
                </c:pt>
                <c:pt idx="1889">
                  <c:v>4</c:v>
                </c:pt>
                <c:pt idx="1890">
                  <c:v>2</c:v>
                </c:pt>
                <c:pt idx="1891">
                  <c:v>4</c:v>
                </c:pt>
                <c:pt idx="1892">
                  <c:v>2</c:v>
                </c:pt>
                <c:pt idx="1893">
                  <c:v>4</c:v>
                </c:pt>
                <c:pt idx="1894">
                  <c:v>3</c:v>
                </c:pt>
                <c:pt idx="1895">
                  <c:v>7</c:v>
                </c:pt>
                <c:pt idx="1896">
                  <c:v>4</c:v>
                </c:pt>
                <c:pt idx="1897">
                  <c:v>1</c:v>
                </c:pt>
                <c:pt idx="1898">
                  <c:v>1</c:v>
                </c:pt>
                <c:pt idx="1899">
                  <c:v>3</c:v>
                </c:pt>
                <c:pt idx="1900">
                  <c:v>3</c:v>
                </c:pt>
                <c:pt idx="1901">
                  <c:v>9</c:v>
                </c:pt>
                <c:pt idx="1902">
                  <c:v>5</c:v>
                </c:pt>
                <c:pt idx="1903">
                  <c:v>2</c:v>
                </c:pt>
                <c:pt idx="1904">
                  <c:v>5</c:v>
                </c:pt>
                <c:pt idx="1905">
                  <c:v>2</c:v>
                </c:pt>
                <c:pt idx="1906">
                  <c:v>3</c:v>
                </c:pt>
                <c:pt idx="1907">
                  <c:v>1</c:v>
                </c:pt>
                <c:pt idx="1908">
                  <c:v>5</c:v>
                </c:pt>
                <c:pt idx="1909">
                  <c:v>7</c:v>
                </c:pt>
                <c:pt idx="1910">
                  <c:v>6</c:v>
                </c:pt>
                <c:pt idx="1911">
                  <c:v>4</c:v>
                </c:pt>
                <c:pt idx="1912">
                  <c:v>3</c:v>
                </c:pt>
                <c:pt idx="1913">
                  <c:v>2</c:v>
                </c:pt>
                <c:pt idx="1914">
                  <c:v>4</c:v>
                </c:pt>
                <c:pt idx="1915">
                  <c:v>11</c:v>
                </c:pt>
                <c:pt idx="1916">
                  <c:v>7</c:v>
                </c:pt>
                <c:pt idx="1917">
                  <c:v>1</c:v>
                </c:pt>
                <c:pt idx="1918">
                  <c:v>2</c:v>
                </c:pt>
                <c:pt idx="1919">
                  <c:v>8</c:v>
                </c:pt>
                <c:pt idx="1920">
                  <c:v>1</c:v>
                </c:pt>
                <c:pt idx="1921">
                  <c:v>3</c:v>
                </c:pt>
                <c:pt idx="1922">
                  <c:v>3</c:v>
                </c:pt>
                <c:pt idx="1923">
                  <c:v>2</c:v>
                </c:pt>
                <c:pt idx="1924">
                  <c:v>11</c:v>
                </c:pt>
                <c:pt idx="1925">
                  <c:v>10</c:v>
                </c:pt>
                <c:pt idx="1926">
                  <c:v>5</c:v>
                </c:pt>
                <c:pt idx="1927">
                  <c:v>10</c:v>
                </c:pt>
                <c:pt idx="1928">
                  <c:v>5</c:v>
                </c:pt>
                <c:pt idx="1929">
                  <c:v>8</c:v>
                </c:pt>
                <c:pt idx="1930">
                  <c:v>11</c:v>
                </c:pt>
                <c:pt idx="1931">
                  <c:v>3</c:v>
                </c:pt>
                <c:pt idx="1932">
                  <c:v>2</c:v>
                </c:pt>
                <c:pt idx="1933">
                  <c:v>6</c:v>
                </c:pt>
                <c:pt idx="1934">
                  <c:v>9</c:v>
                </c:pt>
                <c:pt idx="1935">
                  <c:v>5</c:v>
                </c:pt>
                <c:pt idx="1936">
                  <c:v>2</c:v>
                </c:pt>
                <c:pt idx="1937">
                  <c:v>7</c:v>
                </c:pt>
                <c:pt idx="1938">
                  <c:v>0</c:v>
                </c:pt>
                <c:pt idx="1939">
                  <c:v>6</c:v>
                </c:pt>
                <c:pt idx="1940">
                  <c:v>4</c:v>
                </c:pt>
                <c:pt idx="1941">
                  <c:v>2</c:v>
                </c:pt>
                <c:pt idx="1942">
                  <c:v>4</c:v>
                </c:pt>
                <c:pt idx="1943">
                  <c:v>6</c:v>
                </c:pt>
                <c:pt idx="1944">
                  <c:v>3</c:v>
                </c:pt>
                <c:pt idx="1945">
                  <c:v>6</c:v>
                </c:pt>
                <c:pt idx="1946">
                  <c:v>3</c:v>
                </c:pt>
                <c:pt idx="1947">
                  <c:v>2</c:v>
                </c:pt>
                <c:pt idx="1948">
                  <c:v>2</c:v>
                </c:pt>
                <c:pt idx="1949">
                  <c:v>4</c:v>
                </c:pt>
                <c:pt idx="1950">
                  <c:v>6</c:v>
                </c:pt>
                <c:pt idx="1951">
                  <c:v>0</c:v>
                </c:pt>
                <c:pt idx="1952">
                  <c:v>2</c:v>
                </c:pt>
                <c:pt idx="1953">
                  <c:v>4</c:v>
                </c:pt>
                <c:pt idx="1954">
                  <c:v>6</c:v>
                </c:pt>
                <c:pt idx="1955">
                  <c:v>3</c:v>
                </c:pt>
                <c:pt idx="1956">
                  <c:v>4</c:v>
                </c:pt>
                <c:pt idx="1957">
                  <c:v>3</c:v>
                </c:pt>
                <c:pt idx="1958">
                  <c:v>9</c:v>
                </c:pt>
                <c:pt idx="1959">
                  <c:v>1</c:v>
                </c:pt>
                <c:pt idx="1960">
                  <c:v>4</c:v>
                </c:pt>
                <c:pt idx="1961">
                  <c:v>6</c:v>
                </c:pt>
                <c:pt idx="1962">
                  <c:v>1</c:v>
                </c:pt>
                <c:pt idx="1963">
                  <c:v>4</c:v>
                </c:pt>
                <c:pt idx="1964">
                  <c:v>1</c:v>
                </c:pt>
                <c:pt idx="1965">
                  <c:v>7</c:v>
                </c:pt>
                <c:pt idx="1966">
                  <c:v>3</c:v>
                </c:pt>
                <c:pt idx="1967">
                  <c:v>9</c:v>
                </c:pt>
                <c:pt idx="1968">
                  <c:v>8</c:v>
                </c:pt>
                <c:pt idx="1969">
                  <c:v>4</c:v>
                </c:pt>
                <c:pt idx="1970">
                  <c:v>6</c:v>
                </c:pt>
                <c:pt idx="1971">
                  <c:v>9</c:v>
                </c:pt>
                <c:pt idx="1972">
                  <c:v>2</c:v>
                </c:pt>
                <c:pt idx="1973">
                  <c:v>3</c:v>
                </c:pt>
                <c:pt idx="1974">
                  <c:v>1</c:v>
                </c:pt>
                <c:pt idx="1975">
                  <c:v>3</c:v>
                </c:pt>
                <c:pt idx="1976">
                  <c:v>3</c:v>
                </c:pt>
                <c:pt idx="1977">
                  <c:v>1</c:v>
                </c:pt>
                <c:pt idx="1978">
                  <c:v>5</c:v>
                </c:pt>
                <c:pt idx="1979">
                  <c:v>5</c:v>
                </c:pt>
                <c:pt idx="1980">
                  <c:v>9</c:v>
                </c:pt>
                <c:pt idx="1981">
                  <c:v>2</c:v>
                </c:pt>
                <c:pt idx="1982">
                  <c:v>1</c:v>
                </c:pt>
                <c:pt idx="1983">
                  <c:v>2</c:v>
                </c:pt>
                <c:pt idx="1984">
                  <c:v>2</c:v>
                </c:pt>
                <c:pt idx="1985">
                  <c:v>6</c:v>
                </c:pt>
                <c:pt idx="1986">
                  <c:v>6</c:v>
                </c:pt>
                <c:pt idx="1987">
                  <c:v>7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1</c:v>
                </c:pt>
                <c:pt idx="1992">
                  <c:v>3</c:v>
                </c:pt>
                <c:pt idx="1993">
                  <c:v>8</c:v>
                </c:pt>
                <c:pt idx="1994">
                  <c:v>5</c:v>
                </c:pt>
                <c:pt idx="1995">
                  <c:v>3</c:v>
                </c:pt>
                <c:pt idx="1996">
                  <c:v>6</c:v>
                </c:pt>
                <c:pt idx="1997">
                  <c:v>5</c:v>
                </c:pt>
                <c:pt idx="1998">
                  <c:v>0</c:v>
                </c:pt>
                <c:pt idx="1999">
                  <c:v>5</c:v>
                </c:pt>
                <c:pt idx="2000">
                  <c:v>8</c:v>
                </c:pt>
                <c:pt idx="2001">
                  <c:v>1</c:v>
                </c:pt>
                <c:pt idx="2002">
                  <c:v>7</c:v>
                </c:pt>
                <c:pt idx="2003">
                  <c:v>4</c:v>
                </c:pt>
                <c:pt idx="2004">
                  <c:v>8</c:v>
                </c:pt>
                <c:pt idx="2005">
                  <c:v>4</c:v>
                </c:pt>
                <c:pt idx="2006">
                  <c:v>11</c:v>
                </c:pt>
                <c:pt idx="2007">
                  <c:v>1</c:v>
                </c:pt>
                <c:pt idx="2008">
                  <c:v>8</c:v>
                </c:pt>
                <c:pt idx="2009">
                  <c:v>5</c:v>
                </c:pt>
                <c:pt idx="2010">
                  <c:v>4</c:v>
                </c:pt>
                <c:pt idx="2011">
                  <c:v>1</c:v>
                </c:pt>
                <c:pt idx="2012">
                  <c:v>4</c:v>
                </c:pt>
                <c:pt idx="2013">
                  <c:v>5</c:v>
                </c:pt>
                <c:pt idx="2014">
                  <c:v>8</c:v>
                </c:pt>
                <c:pt idx="2015">
                  <c:v>1</c:v>
                </c:pt>
                <c:pt idx="2016">
                  <c:v>1</c:v>
                </c:pt>
                <c:pt idx="2017">
                  <c:v>3</c:v>
                </c:pt>
                <c:pt idx="2018">
                  <c:v>1</c:v>
                </c:pt>
                <c:pt idx="2019">
                  <c:v>3</c:v>
                </c:pt>
                <c:pt idx="2020">
                  <c:v>2</c:v>
                </c:pt>
                <c:pt idx="2021">
                  <c:v>10</c:v>
                </c:pt>
                <c:pt idx="2022">
                  <c:v>1</c:v>
                </c:pt>
                <c:pt idx="2023">
                  <c:v>2</c:v>
                </c:pt>
                <c:pt idx="2024">
                  <c:v>3</c:v>
                </c:pt>
                <c:pt idx="2025">
                  <c:v>1</c:v>
                </c:pt>
                <c:pt idx="2026">
                  <c:v>1</c:v>
                </c:pt>
                <c:pt idx="2027">
                  <c:v>6</c:v>
                </c:pt>
                <c:pt idx="2028">
                  <c:v>3</c:v>
                </c:pt>
                <c:pt idx="2029">
                  <c:v>1</c:v>
                </c:pt>
                <c:pt idx="2030">
                  <c:v>3</c:v>
                </c:pt>
                <c:pt idx="2031">
                  <c:v>1</c:v>
                </c:pt>
                <c:pt idx="2032">
                  <c:v>5</c:v>
                </c:pt>
                <c:pt idx="2033">
                  <c:v>2</c:v>
                </c:pt>
                <c:pt idx="2034">
                  <c:v>6</c:v>
                </c:pt>
                <c:pt idx="2035">
                  <c:v>1</c:v>
                </c:pt>
                <c:pt idx="2036">
                  <c:v>6</c:v>
                </c:pt>
                <c:pt idx="2037">
                  <c:v>25</c:v>
                </c:pt>
                <c:pt idx="2038">
                  <c:v>5</c:v>
                </c:pt>
                <c:pt idx="2039">
                  <c:v>9</c:v>
                </c:pt>
                <c:pt idx="2040">
                  <c:v>3</c:v>
                </c:pt>
                <c:pt idx="2041">
                  <c:v>4</c:v>
                </c:pt>
                <c:pt idx="2042">
                  <c:v>4</c:v>
                </c:pt>
                <c:pt idx="2043">
                  <c:v>6</c:v>
                </c:pt>
                <c:pt idx="2044">
                  <c:v>2</c:v>
                </c:pt>
                <c:pt idx="2045">
                  <c:v>3</c:v>
                </c:pt>
                <c:pt idx="2046">
                  <c:v>1</c:v>
                </c:pt>
                <c:pt idx="2047">
                  <c:v>3</c:v>
                </c:pt>
                <c:pt idx="2048">
                  <c:v>1</c:v>
                </c:pt>
                <c:pt idx="2049">
                  <c:v>1</c:v>
                </c:pt>
                <c:pt idx="2050">
                  <c:v>6</c:v>
                </c:pt>
                <c:pt idx="2051">
                  <c:v>5</c:v>
                </c:pt>
                <c:pt idx="2052">
                  <c:v>3</c:v>
                </c:pt>
                <c:pt idx="2053">
                  <c:v>1</c:v>
                </c:pt>
                <c:pt idx="2054">
                  <c:v>5</c:v>
                </c:pt>
                <c:pt idx="2055">
                  <c:v>1</c:v>
                </c:pt>
                <c:pt idx="2056">
                  <c:v>4</c:v>
                </c:pt>
                <c:pt idx="2057">
                  <c:v>3</c:v>
                </c:pt>
                <c:pt idx="2058">
                  <c:v>1</c:v>
                </c:pt>
                <c:pt idx="2059">
                  <c:v>0</c:v>
                </c:pt>
                <c:pt idx="2060">
                  <c:v>1</c:v>
                </c:pt>
                <c:pt idx="2061">
                  <c:v>3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1</c:v>
                </c:pt>
                <c:pt idx="2067">
                  <c:v>5</c:v>
                </c:pt>
                <c:pt idx="2068">
                  <c:v>5</c:v>
                </c:pt>
                <c:pt idx="2069">
                  <c:v>0</c:v>
                </c:pt>
                <c:pt idx="2070">
                  <c:v>1</c:v>
                </c:pt>
                <c:pt idx="2071">
                  <c:v>6</c:v>
                </c:pt>
                <c:pt idx="2072">
                  <c:v>2</c:v>
                </c:pt>
                <c:pt idx="2073">
                  <c:v>6</c:v>
                </c:pt>
                <c:pt idx="2074">
                  <c:v>4</c:v>
                </c:pt>
                <c:pt idx="2075">
                  <c:v>3</c:v>
                </c:pt>
                <c:pt idx="2076">
                  <c:v>3</c:v>
                </c:pt>
                <c:pt idx="2077">
                  <c:v>11</c:v>
                </c:pt>
                <c:pt idx="2078">
                  <c:v>3</c:v>
                </c:pt>
                <c:pt idx="2079">
                  <c:v>4</c:v>
                </c:pt>
                <c:pt idx="2080">
                  <c:v>6</c:v>
                </c:pt>
                <c:pt idx="2081">
                  <c:v>6</c:v>
                </c:pt>
                <c:pt idx="2082">
                  <c:v>0</c:v>
                </c:pt>
                <c:pt idx="2083">
                  <c:v>3</c:v>
                </c:pt>
                <c:pt idx="2084">
                  <c:v>3</c:v>
                </c:pt>
                <c:pt idx="2085">
                  <c:v>2</c:v>
                </c:pt>
                <c:pt idx="2086">
                  <c:v>3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1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4</c:v>
                </c:pt>
                <c:pt idx="2096">
                  <c:v>6</c:v>
                </c:pt>
                <c:pt idx="2097">
                  <c:v>1</c:v>
                </c:pt>
                <c:pt idx="2098">
                  <c:v>6</c:v>
                </c:pt>
                <c:pt idx="2099">
                  <c:v>6</c:v>
                </c:pt>
                <c:pt idx="2100">
                  <c:v>7</c:v>
                </c:pt>
                <c:pt idx="2101">
                  <c:v>5</c:v>
                </c:pt>
                <c:pt idx="2102">
                  <c:v>5</c:v>
                </c:pt>
                <c:pt idx="2103">
                  <c:v>4</c:v>
                </c:pt>
                <c:pt idx="2104">
                  <c:v>4</c:v>
                </c:pt>
                <c:pt idx="2105">
                  <c:v>2</c:v>
                </c:pt>
                <c:pt idx="2106">
                  <c:v>2</c:v>
                </c:pt>
                <c:pt idx="2107">
                  <c:v>3</c:v>
                </c:pt>
                <c:pt idx="2108">
                  <c:v>1</c:v>
                </c:pt>
                <c:pt idx="2109">
                  <c:v>3</c:v>
                </c:pt>
                <c:pt idx="2110">
                  <c:v>3</c:v>
                </c:pt>
                <c:pt idx="2111">
                  <c:v>7</c:v>
                </c:pt>
                <c:pt idx="2112">
                  <c:v>1</c:v>
                </c:pt>
                <c:pt idx="2113">
                  <c:v>3</c:v>
                </c:pt>
                <c:pt idx="2114">
                  <c:v>4</c:v>
                </c:pt>
                <c:pt idx="2115">
                  <c:v>3</c:v>
                </c:pt>
                <c:pt idx="2116">
                  <c:v>4</c:v>
                </c:pt>
                <c:pt idx="2117">
                  <c:v>2</c:v>
                </c:pt>
                <c:pt idx="2118">
                  <c:v>1</c:v>
                </c:pt>
                <c:pt idx="2119">
                  <c:v>5</c:v>
                </c:pt>
                <c:pt idx="2120">
                  <c:v>5</c:v>
                </c:pt>
                <c:pt idx="2121">
                  <c:v>3</c:v>
                </c:pt>
                <c:pt idx="2122">
                  <c:v>3</c:v>
                </c:pt>
                <c:pt idx="2123">
                  <c:v>8</c:v>
                </c:pt>
                <c:pt idx="2124">
                  <c:v>9</c:v>
                </c:pt>
                <c:pt idx="2125">
                  <c:v>3</c:v>
                </c:pt>
                <c:pt idx="2126">
                  <c:v>6</c:v>
                </c:pt>
                <c:pt idx="2127">
                  <c:v>9</c:v>
                </c:pt>
                <c:pt idx="2128">
                  <c:v>3</c:v>
                </c:pt>
                <c:pt idx="2129">
                  <c:v>11</c:v>
                </c:pt>
                <c:pt idx="2130">
                  <c:v>3</c:v>
                </c:pt>
                <c:pt idx="2131">
                  <c:v>6</c:v>
                </c:pt>
                <c:pt idx="2132">
                  <c:v>1</c:v>
                </c:pt>
                <c:pt idx="2133">
                  <c:v>1</c:v>
                </c:pt>
                <c:pt idx="2134">
                  <c:v>3</c:v>
                </c:pt>
                <c:pt idx="2135">
                  <c:v>7</c:v>
                </c:pt>
                <c:pt idx="2136">
                  <c:v>7</c:v>
                </c:pt>
                <c:pt idx="2137">
                  <c:v>3</c:v>
                </c:pt>
                <c:pt idx="2138">
                  <c:v>6</c:v>
                </c:pt>
                <c:pt idx="2139">
                  <c:v>1</c:v>
                </c:pt>
                <c:pt idx="2140">
                  <c:v>1</c:v>
                </c:pt>
                <c:pt idx="2141">
                  <c:v>3</c:v>
                </c:pt>
                <c:pt idx="2142">
                  <c:v>6</c:v>
                </c:pt>
                <c:pt idx="2143">
                  <c:v>7</c:v>
                </c:pt>
                <c:pt idx="2144">
                  <c:v>2</c:v>
                </c:pt>
                <c:pt idx="2145">
                  <c:v>6</c:v>
                </c:pt>
                <c:pt idx="2146">
                  <c:v>2</c:v>
                </c:pt>
                <c:pt idx="2147">
                  <c:v>6</c:v>
                </c:pt>
                <c:pt idx="2148">
                  <c:v>4</c:v>
                </c:pt>
                <c:pt idx="2149">
                  <c:v>0</c:v>
                </c:pt>
                <c:pt idx="2150">
                  <c:v>3</c:v>
                </c:pt>
                <c:pt idx="2151">
                  <c:v>1</c:v>
                </c:pt>
                <c:pt idx="2152">
                  <c:v>4</c:v>
                </c:pt>
                <c:pt idx="2153">
                  <c:v>3</c:v>
                </c:pt>
                <c:pt idx="2154">
                  <c:v>4</c:v>
                </c:pt>
                <c:pt idx="2155">
                  <c:v>1</c:v>
                </c:pt>
                <c:pt idx="2156">
                  <c:v>2</c:v>
                </c:pt>
                <c:pt idx="2157">
                  <c:v>2</c:v>
                </c:pt>
                <c:pt idx="2158">
                  <c:v>1</c:v>
                </c:pt>
                <c:pt idx="2159">
                  <c:v>2</c:v>
                </c:pt>
                <c:pt idx="2160">
                  <c:v>1</c:v>
                </c:pt>
                <c:pt idx="2161">
                  <c:v>2</c:v>
                </c:pt>
                <c:pt idx="2162">
                  <c:v>6</c:v>
                </c:pt>
                <c:pt idx="2163">
                  <c:v>4</c:v>
                </c:pt>
                <c:pt idx="2164">
                  <c:v>1</c:v>
                </c:pt>
                <c:pt idx="2165">
                  <c:v>3</c:v>
                </c:pt>
                <c:pt idx="2166">
                  <c:v>6</c:v>
                </c:pt>
                <c:pt idx="2167">
                  <c:v>8</c:v>
                </c:pt>
                <c:pt idx="2168">
                  <c:v>2</c:v>
                </c:pt>
                <c:pt idx="2169">
                  <c:v>1</c:v>
                </c:pt>
                <c:pt idx="2170">
                  <c:v>4</c:v>
                </c:pt>
                <c:pt idx="2171">
                  <c:v>7</c:v>
                </c:pt>
                <c:pt idx="2172">
                  <c:v>2</c:v>
                </c:pt>
                <c:pt idx="2173">
                  <c:v>4</c:v>
                </c:pt>
                <c:pt idx="2174">
                  <c:v>1</c:v>
                </c:pt>
                <c:pt idx="2175">
                  <c:v>9</c:v>
                </c:pt>
                <c:pt idx="2176">
                  <c:v>1</c:v>
                </c:pt>
                <c:pt idx="2177">
                  <c:v>3</c:v>
                </c:pt>
                <c:pt idx="2178">
                  <c:v>9</c:v>
                </c:pt>
                <c:pt idx="2179">
                  <c:v>4</c:v>
                </c:pt>
                <c:pt idx="2180">
                  <c:v>4</c:v>
                </c:pt>
                <c:pt idx="2181">
                  <c:v>8</c:v>
                </c:pt>
                <c:pt idx="2182">
                  <c:v>9</c:v>
                </c:pt>
                <c:pt idx="2183">
                  <c:v>4</c:v>
                </c:pt>
                <c:pt idx="2184">
                  <c:v>4</c:v>
                </c:pt>
                <c:pt idx="2185">
                  <c:v>5</c:v>
                </c:pt>
                <c:pt idx="2186">
                  <c:v>1</c:v>
                </c:pt>
                <c:pt idx="2187">
                  <c:v>1</c:v>
                </c:pt>
                <c:pt idx="2188">
                  <c:v>3</c:v>
                </c:pt>
                <c:pt idx="2189">
                  <c:v>7</c:v>
                </c:pt>
                <c:pt idx="2190">
                  <c:v>5</c:v>
                </c:pt>
                <c:pt idx="2191">
                  <c:v>5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2</c:v>
                </c:pt>
                <c:pt idx="2196">
                  <c:v>8</c:v>
                </c:pt>
                <c:pt idx="2197">
                  <c:v>7</c:v>
                </c:pt>
                <c:pt idx="2198">
                  <c:v>4</c:v>
                </c:pt>
                <c:pt idx="2199">
                  <c:v>3</c:v>
                </c:pt>
                <c:pt idx="2200">
                  <c:v>6</c:v>
                </c:pt>
                <c:pt idx="2201">
                  <c:v>5</c:v>
                </c:pt>
                <c:pt idx="2202">
                  <c:v>4</c:v>
                </c:pt>
                <c:pt idx="2203">
                  <c:v>3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3</c:v>
                </c:pt>
                <c:pt idx="2208">
                  <c:v>2</c:v>
                </c:pt>
                <c:pt idx="2209">
                  <c:v>3</c:v>
                </c:pt>
                <c:pt idx="2210">
                  <c:v>1</c:v>
                </c:pt>
                <c:pt idx="2211">
                  <c:v>1</c:v>
                </c:pt>
                <c:pt idx="2212">
                  <c:v>5</c:v>
                </c:pt>
                <c:pt idx="2213">
                  <c:v>6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1</c:v>
                </c:pt>
                <c:pt idx="2220">
                  <c:v>4</c:v>
                </c:pt>
                <c:pt idx="2221">
                  <c:v>1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11</c:v>
                </c:pt>
                <c:pt idx="2226">
                  <c:v>0</c:v>
                </c:pt>
                <c:pt idx="2227">
                  <c:v>5</c:v>
                </c:pt>
                <c:pt idx="2228">
                  <c:v>2</c:v>
                </c:pt>
                <c:pt idx="2229">
                  <c:v>4</c:v>
                </c:pt>
                <c:pt idx="2230">
                  <c:v>7</c:v>
                </c:pt>
                <c:pt idx="2231">
                  <c:v>1</c:v>
                </c:pt>
                <c:pt idx="2232">
                  <c:v>6</c:v>
                </c:pt>
                <c:pt idx="2233">
                  <c:v>6</c:v>
                </c:pt>
                <c:pt idx="2234">
                  <c:v>5</c:v>
                </c:pt>
                <c:pt idx="2235">
                  <c:v>1</c:v>
                </c:pt>
                <c:pt idx="2236">
                  <c:v>0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3</c:v>
                </c:pt>
                <c:pt idx="2241">
                  <c:v>7</c:v>
                </c:pt>
                <c:pt idx="2242">
                  <c:v>3</c:v>
                </c:pt>
                <c:pt idx="2243">
                  <c:v>1</c:v>
                </c:pt>
                <c:pt idx="2244">
                  <c:v>6</c:v>
                </c:pt>
                <c:pt idx="2245">
                  <c:v>2</c:v>
                </c:pt>
                <c:pt idx="2246">
                  <c:v>6</c:v>
                </c:pt>
                <c:pt idx="2247">
                  <c:v>3</c:v>
                </c:pt>
                <c:pt idx="2248">
                  <c:v>6</c:v>
                </c:pt>
                <c:pt idx="2249">
                  <c:v>2</c:v>
                </c:pt>
                <c:pt idx="2250">
                  <c:v>4</c:v>
                </c:pt>
                <c:pt idx="2251">
                  <c:v>1</c:v>
                </c:pt>
                <c:pt idx="2252">
                  <c:v>7</c:v>
                </c:pt>
                <c:pt idx="2253">
                  <c:v>2</c:v>
                </c:pt>
                <c:pt idx="2254">
                  <c:v>0</c:v>
                </c:pt>
                <c:pt idx="2255">
                  <c:v>8</c:v>
                </c:pt>
                <c:pt idx="2256">
                  <c:v>1</c:v>
                </c:pt>
                <c:pt idx="2257">
                  <c:v>2</c:v>
                </c:pt>
                <c:pt idx="2258">
                  <c:v>2</c:v>
                </c:pt>
                <c:pt idx="2259">
                  <c:v>3</c:v>
                </c:pt>
                <c:pt idx="2260">
                  <c:v>1</c:v>
                </c:pt>
                <c:pt idx="2261">
                  <c:v>5</c:v>
                </c:pt>
                <c:pt idx="2262">
                  <c:v>4</c:v>
                </c:pt>
                <c:pt idx="2263">
                  <c:v>5</c:v>
                </c:pt>
                <c:pt idx="2264">
                  <c:v>5</c:v>
                </c:pt>
                <c:pt idx="2265">
                  <c:v>4</c:v>
                </c:pt>
                <c:pt idx="2266">
                  <c:v>1</c:v>
                </c:pt>
                <c:pt idx="2267">
                  <c:v>8</c:v>
                </c:pt>
                <c:pt idx="2268">
                  <c:v>5</c:v>
                </c:pt>
                <c:pt idx="2269">
                  <c:v>8</c:v>
                </c:pt>
                <c:pt idx="2270">
                  <c:v>4</c:v>
                </c:pt>
                <c:pt idx="2271">
                  <c:v>8</c:v>
                </c:pt>
                <c:pt idx="2272">
                  <c:v>6</c:v>
                </c:pt>
                <c:pt idx="2273">
                  <c:v>1</c:v>
                </c:pt>
                <c:pt idx="2274">
                  <c:v>1</c:v>
                </c:pt>
                <c:pt idx="2275">
                  <c:v>5</c:v>
                </c:pt>
                <c:pt idx="2276">
                  <c:v>4</c:v>
                </c:pt>
                <c:pt idx="2277">
                  <c:v>4</c:v>
                </c:pt>
                <c:pt idx="2278">
                  <c:v>5</c:v>
                </c:pt>
                <c:pt idx="2279">
                  <c:v>2</c:v>
                </c:pt>
                <c:pt idx="2280">
                  <c:v>7</c:v>
                </c:pt>
                <c:pt idx="2281">
                  <c:v>3</c:v>
                </c:pt>
                <c:pt idx="2282">
                  <c:v>2</c:v>
                </c:pt>
                <c:pt idx="2283">
                  <c:v>4</c:v>
                </c:pt>
                <c:pt idx="2284">
                  <c:v>1</c:v>
                </c:pt>
                <c:pt idx="2285">
                  <c:v>2</c:v>
                </c:pt>
                <c:pt idx="2286">
                  <c:v>9</c:v>
                </c:pt>
                <c:pt idx="2287">
                  <c:v>4</c:v>
                </c:pt>
                <c:pt idx="2288">
                  <c:v>4</c:v>
                </c:pt>
                <c:pt idx="2289">
                  <c:v>7</c:v>
                </c:pt>
                <c:pt idx="2290">
                  <c:v>6</c:v>
                </c:pt>
                <c:pt idx="2291">
                  <c:v>7</c:v>
                </c:pt>
                <c:pt idx="2292">
                  <c:v>1</c:v>
                </c:pt>
                <c:pt idx="2293">
                  <c:v>5</c:v>
                </c:pt>
                <c:pt idx="2294">
                  <c:v>3</c:v>
                </c:pt>
                <c:pt idx="2295">
                  <c:v>4</c:v>
                </c:pt>
                <c:pt idx="2296">
                  <c:v>3</c:v>
                </c:pt>
                <c:pt idx="2297">
                  <c:v>3</c:v>
                </c:pt>
                <c:pt idx="2298">
                  <c:v>2</c:v>
                </c:pt>
                <c:pt idx="2299">
                  <c:v>2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8</c:v>
                </c:pt>
                <c:pt idx="2304">
                  <c:v>4</c:v>
                </c:pt>
                <c:pt idx="2305">
                  <c:v>6</c:v>
                </c:pt>
                <c:pt idx="2306">
                  <c:v>2</c:v>
                </c:pt>
                <c:pt idx="2307">
                  <c:v>5</c:v>
                </c:pt>
                <c:pt idx="2308">
                  <c:v>4</c:v>
                </c:pt>
                <c:pt idx="2309">
                  <c:v>9</c:v>
                </c:pt>
                <c:pt idx="2310">
                  <c:v>7</c:v>
                </c:pt>
                <c:pt idx="2311">
                  <c:v>7</c:v>
                </c:pt>
                <c:pt idx="2312">
                  <c:v>8</c:v>
                </c:pt>
                <c:pt idx="2313">
                  <c:v>1</c:v>
                </c:pt>
                <c:pt idx="2314">
                  <c:v>9</c:v>
                </c:pt>
                <c:pt idx="2315">
                  <c:v>3</c:v>
                </c:pt>
                <c:pt idx="2316">
                  <c:v>2</c:v>
                </c:pt>
                <c:pt idx="2317">
                  <c:v>7</c:v>
                </c:pt>
                <c:pt idx="2318">
                  <c:v>11</c:v>
                </c:pt>
                <c:pt idx="2319">
                  <c:v>2</c:v>
                </c:pt>
                <c:pt idx="2320">
                  <c:v>5</c:v>
                </c:pt>
                <c:pt idx="2321">
                  <c:v>6</c:v>
                </c:pt>
                <c:pt idx="2322">
                  <c:v>11</c:v>
                </c:pt>
                <c:pt idx="2323">
                  <c:v>3</c:v>
                </c:pt>
                <c:pt idx="2324">
                  <c:v>6</c:v>
                </c:pt>
                <c:pt idx="2325">
                  <c:v>1</c:v>
                </c:pt>
                <c:pt idx="2326">
                  <c:v>1</c:v>
                </c:pt>
                <c:pt idx="2327">
                  <c:v>2</c:v>
                </c:pt>
                <c:pt idx="2328">
                  <c:v>11</c:v>
                </c:pt>
                <c:pt idx="2329">
                  <c:v>4</c:v>
                </c:pt>
                <c:pt idx="2330">
                  <c:v>2</c:v>
                </c:pt>
                <c:pt idx="2331">
                  <c:v>3</c:v>
                </c:pt>
                <c:pt idx="2332">
                  <c:v>4</c:v>
                </c:pt>
                <c:pt idx="2333">
                  <c:v>4</c:v>
                </c:pt>
                <c:pt idx="2334">
                  <c:v>3</c:v>
                </c:pt>
                <c:pt idx="2335">
                  <c:v>7</c:v>
                </c:pt>
                <c:pt idx="2336">
                  <c:v>1</c:v>
                </c:pt>
                <c:pt idx="2337">
                  <c:v>7</c:v>
                </c:pt>
                <c:pt idx="2338">
                  <c:v>2</c:v>
                </c:pt>
                <c:pt idx="2339">
                  <c:v>1</c:v>
                </c:pt>
                <c:pt idx="2340">
                  <c:v>8</c:v>
                </c:pt>
                <c:pt idx="2341">
                  <c:v>2</c:v>
                </c:pt>
                <c:pt idx="2342">
                  <c:v>2</c:v>
                </c:pt>
                <c:pt idx="2343">
                  <c:v>5</c:v>
                </c:pt>
                <c:pt idx="2344">
                  <c:v>8</c:v>
                </c:pt>
                <c:pt idx="2345">
                  <c:v>3</c:v>
                </c:pt>
                <c:pt idx="2346">
                  <c:v>1</c:v>
                </c:pt>
                <c:pt idx="2347">
                  <c:v>3</c:v>
                </c:pt>
                <c:pt idx="2348">
                  <c:v>3</c:v>
                </c:pt>
                <c:pt idx="2349">
                  <c:v>8</c:v>
                </c:pt>
                <c:pt idx="2350">
                  <c:v>5</c:v>
                </c:pt>
                <c:pt idx="2351">
                  <c:v>1</c:v>
                </c:pt>
                <c:pt idx="2352">
                  <c:v>1</c:v>
                </c:pt>
                <c:pt idx="2353">
                  <c:v>5</c:v>
                </c:pt>
                <c:pt idx="2354">
                  <c:v>8</c:v>
                </c:pt>
                <c:pt idx="2355">
                  <c:v>1</c:v>
                </c:pt>
                <c:pt idx="2356">
                  <c:v>8</c:v>
                </c:pt>
                <c:pt idx="2357">
                  <c:v>7</c:v>
                </c:pt>
                <c:pt idx="2358">
                  <c:v>5</c:v>
                </c:pt>
                <c:pt idx="2359">
                  <c:v>7</c:v>
                </c:pt>
                <c:pt idx="2360">
                  <c:v>0</c:v>
                </c:pt>
                <c:pt idx="2361">
                  <c:v>1</c:v>
                </c:pt>
                <c:pt idx="2362">
                  <c:v>9</c:v>
                </c:pt>
                <c:pt idx="2363">
                  <c:v>7</c:v>
                </c:pt>
                <c:pt idx="2364">
                  <c:v>2</c:v>
                </c:pt>
                <c:pt idx="2365">
                  <c:v>2</c:v>
                </c:pt>
                <c:pt idx="2366">
                  <c:v>1</c:v>
                </c:pt>
                <c:pt idx="2367">
                  <c:v>4</c:v>
                </c:pt>
                <c:pt idx="2368">
                  <c:v>1</c:v>
                </c:pt>
                <c:pt idx="2369">
                  <c:v>1</c:v>
                </c:pt>
                <c:pt idx="2370">
                  <c:v>5</c:v>
                </c:pt>
                <c:pt idx="2371">
                  <c:v>6</c:v>
                </c:pt>
                <c:pt idx="2372">
                  <c:v>4</c:v>
                </c:pt>
                <c:pt idx="2373">
                  <c:v>2</c:v>
                </c:pt>
                <c:pt idx="2374">
                  <c:v>4</c:v>
                </c:pt>
                <c:pt idx="2375">
                  <c:v>6</c:v>
                </c:pt>
                <c:pt idx="2376">
                  <c:v>2</c:v>
                </c:pt>
                <c:pt idx="2377">
                  <c:v>4</c:v>
                </c:pt>
                <c:pt idx="2378">
                  <c:v>3</c:v>
                </c:pt>
                <c:pt idx="2379">
                  <c:v>3</c:v>
                </c:pt>
                <c:pt idx="2380">
                  <c:v>8</c:v>
                </c:pt>
                <c:pt idx="2381">
                  <c:v>7</c:v>
                </c:pt>
                <c:pt idx="2382">
                  <c:v>2</c:v>
                </c:pt>
                <c:pt idx="2383">
                  <c:v>6</c:v>
                </c:pt>
                <c:pt idx="2384">
                  <c:v>2</c:v>
                </c:pt>
                <c:pt idx="2385">
                  <c:v>11</c:v>
                </c:pt>
                <c:pt idx="2386">
                  <c:v>1</c:v>
                </c:pt>
                <c:pt idx="2387">
                  <c:v>1</c:v>
                </c:pt>
                <c:pt idx="2388">
                  <c:v>0</c:v>
                </c:pt>
                <c:pt idx="2389">
                  <c:v>6</c:v>
                </c:pt>
                <c:pt idx="2390">
                  <c:v>4</c:v>
                </c:pt>
                <c:pt idx="2391">
                  <c:v>6</c:v>
                </c:pt>
                <c:pt idx="2392">
                  <c:v>5</c:v>
                </c:pt>
                <c:pt idx="2393">
                  <c:v>4</c:v>
                </c:pt>
                <c:pt idx="2394">
                  <c:v>8</c:v>
                </c:pt>
                <c:pt idx="2395">
                  <c:v>3</c:v>
                </c:pt>
                <c:pt idx="2396">
                  <c:v>2</c:v>
                </c:pt>
                <c:pt idx="2397">
                  <c:v>3</c:v>
                </c:pt>
                <c:pt idx="2398">
                  <c:v>8</c:v>
                </c:pt>
                <c:pt idx="2399">
                  <c:v>6</c:v>
                </c:pt>
                <c:pt idx="2400">
                  <c:v>6</c:v>
                </c:pt>
                <c:pt idx="2401">
                  <c:v>5</c:v>
                </c:pt>
                <c:pt idx="2402">
                  <c:v>2</c:v>
                </c:pt>
                <c:pt idx="2403">
                  <c:v>3</c:v>
                </c:pt>
                <c:pt idx="2404">
                  <c:v>7</c:v>
                </c:pt>
                <c:pt idx="2405">
                  <c:v>2</c:v>
                </c:pt>
                <c:pt idx="2406">
                  <c:v>1</c:v>
                </c:pt>
                <c:pt idx="2407">
                  <c:v>5</c:v>
                </c:pt>
                <c:pt idx="2408">
                  <c:v>3</c:v>
                </c:pt>
                <c:pt idx="2409">
                  <c:v>6</c:v>
                </c:pt>
                <c:pt idx="2410">
                  <c:v>4</c:v>
                </c:pt>
                <c:pt idx="2411">
                  <c:v>5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2</c:v>
                </c:pt>
                <c:pt idx="2416">
                  <c:v>3</c:v>
                </c:pt>
                <c:pt idx="2417">
                  <c:v>7</c:v>
                </c:pt>
                <c:pt idx="2418">
                  <c:v>4</c:v>
                </c:pt>
                <c:pt idx="2419">
                  <c:v>3</c:v>
                </c:pt>
                <c:pt idx="2420">
                  <c:v>3</c:v>
                </c:pt>
                <c:pt idx="2421">
                  <c:v>1</c:v>
                </c:pt>
                <c:pt idx="2422">
                  <c:v>2</c:v>
                </c:pt>
                <c:pt idx="2423">
                  <c:v>4</c:v>
                </c:pt>
                <c:pt idx="2424">
                  <c:v>7</c:v>
                </c:pt>
                <c:pt idx="2425">
                  <c:v>7</c:v>
                </c:pt>
                <c:pt idx="2426">
                  <c:v>6</c:v>
                </c:pt>
                <c:pt idx="2427">
                  <c:v>5</c:v>
                </c:pt>
                <c:pt idx="2428">
                  <c:v>4</c:v>
                </c:pt>
                <c:pt idx="2429">
                  <c:v>4</c:v>
                </c:pt>
                <c:pt idx="2430">
                  <c:v>5</c:v>
                </c:pt>
                <c:pt idx="2431">
                  <c:v>2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9</c:v>
                </c:pt>
                <c:pt idx="2436">
                  <c:v>7</c:v>
                </c:pt>
                <c:pt idx="2437">
                  <c:v>1</c:v>
                </c:pt>
                <c:pt idx="2438">
                  <c:v>8</c:v>
                </c:pt>
                <c:pt idx="2439">
                  <c:v>2</c:v>
                </c:pt>
                <c:pt idx="2440">
                  <c:v>5</c:v>
                </c:pt>
                <c:pt idx="2441">
                  <c:v>5</c:v>
                </c:pt>
                <c:pt idx="2442">
                  <c:v>1</c:v>
                </c:pt>
                <c:pt idx="2443">
                  <c:v>6</c:v>
                </c:pt>
                <c:pt idx="2444">
                  <c:v>7</c:v>
                </c:pt>
                <c:pt idx="2445">
                  <c:v>5</c:v>
                </c:pt>
                <c:pt idx="2446">
                  <c:v>5</c:v>
                </c:pt>
                <c:pt idx="2447">
                  <c:v>3</c:v>
                </c:pt>
                <c:pt idx="2448">
                  <c:v>2</c:v>
                </c:pt>
                <c:pt idx="2449">
                  <c:v>8</c:v>
                </c:pt>
                <c:pt idx="2450">
                  <c:v>1</c:v>
                </c:pt>
                <c:pt idx="2451">
                  <c:v>1</c:v>
                </c:pt>
                <c:pt idx="2452">
                  <c:v>5</c:v>
                </c:pt>
                <c:pt idx="2453">
                  <c:v>7</c:v>
                </c:pt>
                <c:pt idx="2454">
                  <c:v>2</c:v>
                </c:pt>
                <c:pt idx="2455">
                  <c:v>7</c:v>
                </c:pt>
                <c:pt idx="2456">
                  <c:v>3</c:v>
                </c:pt>
                <c:pt idx="2457">
                  <c:v>6</c:v>
                </c:pt>
                <c:pt idx="2458">
                  <c:v>4</c:v>
                </c:pt>
                <c:pt idx="2459">
                  <c:v>9</c:v>
                </c:pt>
                <c:pt idx="2460">
                  <c:v>3</c:v>
                </c:pt>
                <c:pt idx="2461">
                  <c:v>4</c:v>
                </c:pt>
                <c:pt idx="2462">
                  <c:v>1</c:v>
                </c:pt>
                <c:pt idx="2463">
                  <c:v>10</c:v>
                </c:pt>
                <c:pt idx="2464">
                  <c:v>6</c:v>
                </c:pt>
                <c:pt idx="2465">
                  <c:v>2</c:v>
                </c:pt>
                <c:pt idx="2466">
                  <c:v>3</c:v>
                </c:pt>
                <c:pt idx="2467">
                  <c:v>4</c:v>
                </c:pt>
                <c:pt idx="2468">
                  <c:v>5</c:v>
                </c:pt>
                <c:pt idx="2469">
                  <c:v>3</c:v>
                </c:pt>
                <c:pt idx="2470">
                  <c:v>2</c:v>
                </c:pt>
                <c:pt idx="2471">
                  <c:v>10</c:v>
                </c:pt>
                <c:pt idx="2472">
                  <c:v>4</c:v>
                </c:pt>
                <c:pt idx="2473">
                  <c:v>3</c:v>
                </c:pt>
                <c:pt idx="2474">
                  <c:v>3</c:v>
                </c:pt>
                <c:pt idx="2475">
                  <c:v>5</c:v>
                </c:pt>
                <c:pt idx="2476">
                  <c:v>6</c:v>
                </c:pt>
                <c:pt idx="2477">
                  <c:v>4</c:v>
                </c:pt>
                <c:pt idx="2478">
                  <c:v>5</c:v>
                </c:pt>
                <c:pt idx="2479">
                  <c:v>7</c:v>
                </c:pt>
                <c:pt idx="2480">
                  <c:v>4</c:v>
                </c:pt>
                <c:pt idx="2481">
                  <c:v>3</c:v>
                </c:pt>
                <c:pt idx="2482">
                  <c:v>1</c:v>
                </c:pt>
                <c:pt idx="2483">
                  <c:v>3</c:v>
                </c:pt>
                <c:pt idx="2484">
                  <c:v>1</c:v>
                </c:pt>
                <c:pt idx="2485">
                  <c:v>10</c:v>
                </c:pt>
                <c:pt idx="2486">
                  <c:v>11</c:v>
                </c:pt>
                <c:pt idx="2487">
                  <c:v>8</c:v>
                </c:pt>
                <c:pt idx="2488">
                  <c:v>5</c:v>
                </c:pt>
                <c:pt idx="2489">
                  <c:v>3</c:v>
                </c:pt>
                <c:pt idx="2490">
                  <c:v>4</c:v>
                </c:pt>
                <c:pt idx="2491">
                  <c:v>1</c:v>
                </c:pt>
                <c:pt idx="2492">
                  <c:v>4</c:v>
                </c:pt>
                <c:pt idx="2493">
                  <c:v>2</c:v>
                </c:pt>
                <c:pt idx="2494">
                  <c:v>7</c:v>
                </c:pt>
                <c:pt idx="2495">
                  <c:v>10</c:v>
                </c:pt>
                <c:pt idx="2496">
                  <c:v>6</c:v>
                </c:pt>
                <c:pt idx="2497">
                  <c:v>6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4</c:v>
                </c:pt>
                <c:pt idx="2502">
                  <c:v>2</c:v>
                </c:pt>
                <c:pt idx="2503">
                  <c:v>6</c:v>
                </c:pt>
                <c:pt idx="2504">
                  <c:v>8</c:v>
                </c:pt>
                <c:pt idx="2505">
                  <c:v>3</c:v>
                </c:pt>
                <c:pt idx="2506">
                  <c:v>7</c:v>
                </c:pt>
                <c:pt idx="2507">
                  <c:v>2</c:v>
                </c:pt>
                <c:pt idx="2508">
                  <c:v>3</c:v>
                </c:pt>
                <c:pt idx="2509">
                  <c:v>6</c:v>
                </c:pt>
                <c:pt idx="2510">
                  <c:v>2</c:v>
                </c:pt>
                <c:pt idx="2511">
                  <c:v>4</c:v>
                </c:pt>
                <c:pt idx="2512">
                  <c:v>7</c:v>
                </c:pt>
                <c:pt idx="2513">
                  <c:v>4</c:v>
                </c:pt>
                <c:pt idx="2514">
                  <c:v>6</c:v>
                </c:pt>
                <c:pt idx="2515">
                  <c:v>2</c:v>
                </c:pt>
                <c:pt idx="2516">
                  <c:v>1</c:v>
                </c:pt>
                <c:pt idx="2517">
                  <c:v>2</c:v>
                </c:pt>
                <c:pt idx="2518">
                  <c:v>3</c:v>
                </c:pt>
                <c:pt idx="2519">
                  <c:v>4</c:v>
                </c:pt>
                <c:pt idx="2520">
                  <c:v>1</c:v>
                </c:pt>
                <c:pt idx="2521">
                  <c:v>5</c:v>
                </c:pt>
                <c:pt idx="2522">
                  <c:v>6</c:v>
                </c:pt>
                <c:pt idx="2523">
                  <c:v>2</c:v>
                </c:pt>
                <c:pt idx="2524">
                  <c:v>7</c:v>
                </c:pt>
                <c:pt idx="2525">
                  <c:v>2</c:v>
                </c:pt>
                <c:pt idx="2526">
                  <c:v>2</c:v>
                </c:pt>
                <c:pt idx="2527">
                  <c:v>9</c:v>
                </c:pt>
                <c:pt idx="2528">
                  <c:v>6</c:v>
                </c:pt>
                <c:pt idx="2529">
                  <c:v>2</c:v>
                </c:pt>
                <c:pt idx="2530">
                  <c:v>9</c:v>
                </c:pt>
                <c:pt idx="2531">
                  <c:v>10</c:v>
                </c:pt>
                <c:pt idx="2532">
                  <c:v>3</c:v>
                </c:pt>
                <c:pt idx="2533">
                  <c:v>5</c:v>
                </c:pt>
                <c:pt idx="2534">
                  <c:v>2</c:v>
                </c:pt>
                <c:pt idx="2535">
                  <c:v>1</c:v>
                </c:pt>
                <c:pt idx="2536">
                  <c:v>2</c:v>
                </c:pt>
                <c:pt idx="2537">
                  <c:v>10</c:v>
                </c:pt>
                <c:pt idx="2538">
                  <c:v>3</c:v>
                </c:pt>
                <c:pt idx="2539">
                  <c:v>6</c:v>
                </c:pt>
                <c:pt idx="2540">
                  <c:v>0</c:v>
                </c:pt>
                <c:pt idx="2541">
                  <c:v>2</c:v>
                </c:pt>
                <c:pt idx="2542">
                  <c:v>0</c:v>
                </c:pt>
                <c:pt idx="2543">
                  <c:v>2</c:v>
                </c:pt>
                <c:pt idx="2544">
                  <c:v>9</c:v>
                </c:pt>
                <c:pt idx="2545">
                  <c:v>2</c:v>
                </c:pt>
                <c:pt idx="2546">
                  <c:v>1</c:v>
                </c:pt>
                <c:pt idx="2547">
                  <c:v>1</c:v>
                </c:pt>
                <c:pt idx="2548">
                  <c:v>9</c:v>
                </c:pt>
                <c:pt idx="2549">
                  <c:v>3</c:v>
                </c:pt>
                <c:pt idx="2550">
                  <c:v>2</c:v>
                </c:pt>
                <c:pt idx="2551">
                  <c:v>8</c:v>
                </c:pt>
                <c:pt idx="2552">
                  <c:v>4</c:v>
                </c:pt>
                <c:pt idx="2553">
                  <c:v>4</c:v>
                </c:pt>
                <c:pt idx="2554">
                  <c:v>7</c:v>
                </c:pt>
                <c:pt idx="2555">
                  <c:v>7</c:v>
                </c:pt>
                <c:pt idx="2556">
                  <c:v>7</c:v>
                </c:pt>
                <c:pt idx="2557">
                  <c:v>4</c:v>
                </c:pt>
                <c:pt idx="2558">
                  <c:v>1</c:v>
                </c:pt>
                <c:pt idx="2559">
                  <c:v>8</c:v>
                </c:pt>
                <c:pt idx="2560">
                  <c:v>4</c:v>
                </c:pt>
                <c:pt idx="2561">
                  <c:v>6</c:v>
                </c:pt>
                <c:pt idx="2562">
                  <c:v>2</c:v>
                </c:pt>
                <c:pt idx="2563">
                  <c:v>1</c:v>
                </c:pt>
                <c:pt idx="2564">
                  <c:v>3</c:v>
                </c:pt>
                <c:pt idx="2565">
                  <c:v>10</c:v>
                </c:pt>
                <c:pt idx="2566">
                  <c:v>4</c:v>
                </c:pt>
                <c:pt idx="2567">
                  <c:v>1</c:v>
                </c:pt>
                <c:pt idx="2568">
                  <c:v>5</c:v>
                </c:pt>
                <c:pt idx="2569">
                  <c:v>9</c:v>
                </c:pt>
                <c:pt idx="2570">
                  <c:v>4</c:v>
                </c:pt>
                <c:pt idx="2571">
                  <c:v>8</c:v>
                </c:pt>
                <c:pt idx="2572">
                  <c:v>1</c:v>
                </c:pt>
                <c:pt idx="2573">
                  <c:v>1</c:v>
                </c:pt>
                <c:pt idx="2574">
                  <c:v>5</c:v>
                </c:pt>
                <c:pt idx="2575">
                  <c:v>1</c:v>
                </c:pt>
                <c:pt idx="2576">
                  <c:v>2</c:v>
                </c:pt>
                <c:pt idx="2577">
                  <c:v>2</c:v>
                </c:pt>
                <c:pt idx="2578">
                  <c:v>5</c:v>
                </c:pt>
                <c:pt idx="2579">
                  <c:v>4</c:v>
                </c:pt>
                <c:pt idx="2580">
                  <c:v>4</c:v>
                </c:pt>
                <c:pt idx="2581">
                  <c:v>6</c:v>
                </c:pt>
                <c:pt idx="2582">
                  <c:v>2</c:v>
                </c:pt>
                <c:pt idx="2583">
                  <c:v>5</c:v>
                </c:pt>
                <c:pt idx="2584">
                  <c:v>1</c:v>
                </c:pt>
                <c:pt idx="2585">
                  <c:v>3</c:v>
                </c:pt>
                <c:pt idx="2586">
                  <c:v>3</c:v>
                </c:pt>
                <c:pt idx="2587">
                  <c:v>7</c:v>
                </c:pt>
                <c:pt idx="2588">
                  <c:v>2</c:v>
                </c:pt>
                <c:pt idx="2589">
                  <c:v>1</c:v>
                </c:pt>
                <c:pt idx="2590">
                  <c:v>4</c:v>
                </c:pt>
                <c:pt idx="2591">
                  <c:v>1</c:v>
                </c:pt>
                <c:pt idx="2592">
                  <c:v>7</c:v>
                </c:pt>
                <c:pt idx="2593">
                  <c:v>5</c:v>
                </c:pt>
                <c:pt idx="2594">
                  <c:v>5</c:v>
                </c:pt>
                <c:pt idx="2595">
                  <c:v>2</c:v>
                </c:pt>
                <c:pt idx="2596">
                  <c:v>2</c:v>
                </c:pt>
                <c:pt idx="2597">
                  <c:v>3</c:v>
                </c:pt>
                <c:pt idx="2598">
                  <c:v>2</c:v>
                </c:pt>
                <c:pt idx="2599">
                  <c:v>4</c:v>
                </c:pt>
                <c:pt idx="2600">
                  <c:v>9</c:v>
                </c:pt>
                <c:pt idx="2601">
                  <c:v>2</c:v>
                </c:pt>
                <c:pt idx="2602">
                  <c:v>2</c:v>
                </c:pt>
                <c:pt idx="2603">
                  <c:v>3</c:v>
                </c:pt>
                <c:pt idx="2604">
                  <c:v>2</c:v>
                </c:pt>
                <c:pt idx="2605">
                  <c:v>7</c:v>
                </c:pt>
                <c:pt idx="2606">
                  <c:v>9</c:v>
                </c:pt>
                <c:pt idx="2607">
                  <c:v>1</c:v>
                </c:pt>
                <c:pt idx="2608">
                  <c:v>2</c:v>
                </c:pt>
                <c:pt idx="2609">
                  <c:v>2</c:v>
                </c:pt>
                <c:pt idx="2610">
                  <c:v>1</c:v>
                </c:pt>
                <c:pt idx="2611">
                  <c:v>4</c:v>
                </c:pt>
                <c:pt idx="2612">
                  <c:v>8</c:v>
                </c:pt>
                <c:pt idx="2613">
                  <c:v>11</c:v>
                </c:pt>
                <c:pt idx="2614">
                  <c:v>8</c:v>
                </c:pt>
                <c:pt idx="2615">
                  <c:v>7</c:v>
                </c:pt>
                <c:pt idx="2616">
                  <c:v>3</c:v>
                </c:pt>
                <c:pt idx="2617">
                  <c:v>2</c:v>
                </c:pt>
                <c:pt idx="2618">
                  <c:v>4</c:v>
                </c:pt>
                <c:pt idx="2619">
                  <c:v>2</c:v>
                </c:pt>
                <c:pt idx="2620">
                  <c:v>1</c:v>
                </c:pt>
                <c:pt idx="2621">
                  <c:v>7</c:v>
                </c:pt>
                <c:pt idx="2622">
                  <c:v>11</c:v>
                </c:pt>
                <c:pt idx="2623">
                  <c:v>8</c:v>
                </c:pt>
                <c:pt idx="2624">
                  <c:v>5</c:v>
                </c:pt>
                <c:pt idx="2625">
                  <c:v>6</c:v>
                </c:pt>
                <c:pt idx="2626">
                  <c:v>1</c:v>
                </c:pt>
                <c:pt idx="2627">
                  <c:v>3</c:v>
                </c:pt>
                <c:pt idx="2628">
                  <c:v>2</c:v>
                </c:pt>
                <c:pt idx="2629">
                  <c:v>3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1</c:v>
                </c:pt>
                <c:pt idx="2634">
                  <c:v>2</c:v>
                </c:pt>
                <c:pt idx="2635">
                  <c:v>5</c:v>
                </c:pt>
                <c:pt idx="2636">
                  <c:v>4</c:v>
                </c:pt>
                <c:pt idx="2637">
                  <c:v>2</c:v>
                </c:pt>
                <c:pt idx="2638">
                  <c:v>4</c:v>
                </c:pt>
                <c:pt idx="2639">
                  <c:v>6</c:v>
                </c:pt>
                <c:pt idx="2640">
                  <c:v>4</c:v>
                </c:pt>
                <c:pt idx="2641">
                  <c:v>1</c:v>
                </c:pt>
                <c:pt idx="2642">
                  <c:v>2</c:v>
                </c:pt>
                <c:pt idx="2643">
                  <c:v>2</c:v>
                </c:pt>
                <c:pt idx="2644">
                  <c:v>4</c:v>
                </c:pt>
                <c:pt idx="2645">
                  <c:v>3</c:v>
                </c:pt>
                <c:pt idx="2646">
                  <c:v>5</c:v>
                </c:pt>
                <c:pt idx="2647">
                  <c:v>5</c:v>
                </c:pt>
                <c:pt idx="2648">
                  <c:v>1</c:v>
                </c:pt>
                <c:pt idx="2649">
                  <c:v>1</c:v>
                </c:pt>
                <c:pt idx="2650">
                  <c:v>6</c:v>
                </c:pt>
                <c:pt idx="2651">
                  <c:v>7</c:v>
                </c:pt>
                <c:pt idx="2652">
                  <c:v>1</c:v>
                </c:pt>
                <c:pt idx="2653">
                  <c:v>7</c:v>
                </c:pt>
                <c:pt idx="2654">
                  <c:v>3</c:v>
                </c:pt>
                <c:pt idx="2655">
                  <c:v>3</c:v>
                </c:pt>
                <c:pt idx="2656">
                  <c:v>9</c:v>
                </c:pt>
                <c:pt idx="2657">
                  <c:v>5</c:v>
                </c:pt>
                <c:pt idx="2658">
                  <c:v>2</c:v>
                </c:pt>
                <c:pt idx="2659">
                  <c:v>4</c:v>
                </c:pt>
                <c:pt idx="2660">
                  <c:v>8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3</c:v>
                </c:pt>
                <c:pt idx="2665">
                  <c:v>0</c:v>
                </c:pt>
                <c:pt idx="2666">
                  <c:v>1</c:v>
                </c:pt>
                <c:pt idx="2667">
                  <c:v>1</c:v>
                </c:pt>
                <c:pt idx="2668">
                  <c:v>5</c:v>
                </c:pt>
                <c:pt idx="2669">
                  <c:v>3</c:v>
                </c:pt>
                <c:pt idx="2670">
                  <c:v>5</c:v>
                </c:pt>
                <c:pt idx="2671">
                  <c:v>1</c:v>
                </c:pt>
                <c:pt idx="2672">
                  <c:v>0</c:v>
                </c:pt>
                <c:pt idx="2673">
                  <c:v>8</c:v>
                </c:pt>
                <c:pt idx="2674">
                  <c:v>4</c:v>
                </c:pt>
                <c:pt idx="2675">
                  <c:v>3</c:v>
                </c:pt>
                <c:pt idx="2676">
                  <c:v>3</c:v>
                </c:pt>
                <c:pt idx="2677">
                  <c:v>2</c:v>
                </c:pt>
                <c:pt idx="2678">
                  <c:v>2</c:v>
                </c:pt>
                <c:pt idx="2679">
                  <c:v>1</c:v>
                </c:pt>
                <c:pt idx="2680">
                  <c:v>9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6</c:v>
                </c:pt>
                <c:pt idx="2685">
                  <c:v>4</c:v>
                </c:pt>
                <c:pt idx="2686">
                  <c:v>2</c:v>
                </c:pt>
                <c:pt idx="2687">
                  <c:v>1</c:v>
                </c:pt>
                <c:pt idx="2688">
                  <c:v>5</c:v>
                </c:pt>
                <c:pt idx="2689">
                  <c:v>2</c:v>
                </c:pt>
                <c:pt idx="2690">
                  <c:v>1</c:v>
                </c:pt>
                <c:pt idx="2691">
                  <c:v>5</c:v>
                </c:pt>
                <c:pt idx="2692">
                  <c:v>1</c:v>
                </c:pt>
                <c:pt idx="2693">
                  <c:v>6</c:v>
                </c:pt>
                <c:pt idx="2694">
                  <c:v>6</c:v>
                </c:pt>
                <c:pt idx="2695">
                  <c:v>1</c:v>
                </c:pt>
                <c:pt idx="2696">
                  <c:v>11</c:v>
                </c:pt>
                <c:pt idx="2697">
                  <c:v>7</c:v>
                </c:pt>
                <c:pt idx="2698">
                  <c:v>1</c:v>
                </c:pt>
                <c:pt idx="2699">
                  <c:v>3</c:v>
                </c:pt>
                <c:pt idx="2700">
                  <c:v>4</c:v>
                </c:pt>
                <c:pt idx="2701">
                  <c:v>3</c:v>
                </c:pt>
                <c:pt idx="2702">
                  <c:v>2</c:v>
                </c:pt>
                <c:pt idx="2703">
                  <c:v>0</c:v>
                </c:pt>
                <c:pt idx="2704">
                  <c:v>3</c:v>
                </c:pt>
                <c:pt idx="2705">
                  <c:v>5</c:v>
                </c:pt>
                <c:pt idx="2706">
                  <c:v>3</c:v>
                </c:pt>
                <c:pt idx="2707">
                  <c:v>5</c:v>
                </c:pt>
                <c:pt idx="2708">
                  <c:v>6</c:v>
                </c:pt>
                <c:pt idx="2709">
                  <c:v>6</c:v>
                </c:pt>
                <c:pt idx="2710">
                  <c:v>7</c:v>
                </c:pt>
                <c:pt idx="2711">
                  <c:v>3</c:v>
                </c:pt>
                <c:pt idx="2712">
                  <c:v>5</c:v>
                </c:pt>
                <c:pt idx="2713">
                  <c:v>2</c:v>
                </c:pt>
                <c:pt idx="2714">
                  <c:v>5</c:v>
                </c:pt>
                <c:pt idx="2715">
                  <c:v>2</c:v>
                </c:pt>
                <c:pt idx="2716">
                  <c:v>5</c:v>
                </c:pt>
                <c:pt idx="2717">
                  <c:v>2</c:v>
                </c:pt>
                <c:pt idx="2718">
                  <c:v>6</c:v>
                </c:pt>
                <c:pt idx="2719">
                  <c:v>2</c:v>
                </c:pt>
                <c:pt idx="2720">
                  <c:v>2</c:v>
                </c:pt>
                <c:pt idx="2721">
                  <c:v>5</c:v>
                </c:pt>
                <c:pt idx="2722">
                  <c:v>5</c:v>
                </c:pt>
                <c:pt idx="2723">
                  <c:v>2</c:v>
                </c:pt>
                <c:pt idx="2724">
                  <c:v>1</c:v>
                </c:pt>
                <c:pt idx="2725">
                  <c:v>1</c:v>
                </c:pt>
                <c:pt idx="2726">
                  <c:v>3</c:v>
                </c:pt>
                <c:pt idx="2727">
                  <c:v>1</c:v>
                </c:pt>
                <c:pt idx="2728">
                  <c:v>2</c:v>
                </c:pt>
                <c:pt idx="2729">
                  <c:v>7</c:v>
                </c:pt>
                <c:pt idx="2730">
                  <c:v>4</c:v>
                </c:pt>
                <c:pt idx="2731">
                  <c:v>5</c:v>
                </c:pt>
                <c:pt idx="2732">
                  <c:v>1</c:v>
                </c:pt>
                <c:pt idx="2733">
                  <c:v>0</c:v>
                </c:pt>
                <c:pt idx="2734">
                  <c:v>1</c:v>
                </c:pt>
                <c:pt idx="2735">
                  <c:v>5</c:v>
                </c:pt>
                <c:pt idx="2736">
                  <c:v>2</c:v>
                </c:pt>
                <c:pt idx="2737">
                  <c:v>4</c:v>
                </c:pt>
                <c:pt idx="2738">
                  <c:v>6</c:v>
                </c:pt>
                <c:pt idx="2739">
                  <c:v>2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6</c:v>
                </c:pt>
                <c:pt idx="2744">
                  <c:v>1</c:v>
                </c:pt>
                <c:pt idx="2745">
                  <c:v>4</c:v>
                </c:pt>
                <c:pt idx="2746">
                  <c:v>2</c:v>
                </c:pt>
                <c:pt idx="2747">
                  <c:v>3</c:v>
                </c:pt>
                <c:pt idx="2748">
                  <c:v>4</c:v>
                </c:pt>
                <c:pt idx="2749">
                  <c:v>1</c:v>
                </c:pt>
                <c:pt idx="2750">
                  <c:v>10</c:v>
                </c:pt>
                <c:pt idx="2751">
                  <c:v>6</c:v>
                </c:pt>
                <c:pt idx="2752">
                  <c:v>6</c:v>
                </c:pt>
                <c:pt idx="2753">
                  <c:v>2</c:v>
                </c:pt>
                <c:pt idx="2754">
                  <c:v>2</c:v>
                </c:pt>
                <c:pt idx="2755">
                  <c:v>6</c:v>
                </c:pt>
                <c:pt idx="2756">
                  <c:v>8</c:v>
                </c:pt>
                <c:pt idx="2757">
                  <c:v>2</c:v>
                </c:pt>
                <c:pt idx="2758">
                  <c:v>7</c:v>
                </c:pt>
                <c:pt idx="2759">
                  <c:v>1</c:v>
                </c:pt>
                <c:pt idx="2760">
                  <c:v>1</c:v>
                </c:pt>
                <c:pt idx="2761">
                  <c:v>3</c:v>
                </c:pt>
                <c:pt idx="2762">
                  <c:v>2</c:v>
                </c:pt>
                <c:pt idx="2763">
                  <c:v>5</c:v>
                </c:pt>
                <c:pt idx="2764">
                  <c:v>2</c:v>
                </c:pt>
                <c:pt idx="2765">
                  <c:v>3</c:v>
                </c:pt>
                <c:pt idx="2766">
                  <c:v>1</c:v>
                </c:pt>
                <c:pt idx="2767">
                  <c:v>2</c:v>
                </c:pt>
                <c:pt idx="2768">
                  <c:v>8</c:v>
                </c:pt>
                <c:pt idx="2769">
                  <c:v>5</c:v>
                </c:pt>
                <c:pt idx="2770">
                  <c:v>6</c:v>
                </c:pt>
                <c:pt idx="2771">
                  <c:v>3</c:v>
                </c:pt>
                <c:pt idx="2772">
                  <c:v>5</c:v>
                </c:pt>
                <c:pt idx="2773">
                  <c:v>2</c:v>
                </c:pt>
                <c:pt idx="2774">
                  <c:v>6</c:v>
                </c:pt>
                <c:pt idx="2775">
                  <c:v>1</c:v>
                </c:pt>
                <c:pt idx="2776">
                  <c:v>1</c:v>
                </c:pt>
                <c:pt idx="2777">
                  <c:v>6</c:v>
                </c:pt>
                <c:pt idx="2778">
                  <c:v>1</c:v>
                </c:pt>
                <c:pt idx="2779">
                  <c:v>6</c:v>
                </c:pt>
                <c:pt idx="2780">
                  <c:v>3</c:v>
                </c:pt>
                <c:pt idx="2781">
                  <c:v>0</c:v>
                </c:pt>
                <c:pt idx="2782">
                  <c:v>3</c:v>
                </c:pt>
                <c:pt idx="2783">
                  <c:v>3</c:v>
                </c:pt>
                <c:pt idx="2784">
                  <c:v>5</c:v>
                </c:pt>
                <c:pt idx="2785">
                  <c:v>2</c:v>
                </c:pt>
                <c:pt idx="2786">
                  <c:v>4</c:v>
                </c:pt>
                <c:pt idx="2787">
                  <c:v>4</c:v>
                </c:pt>
                <c:pt idx="2788">
                  <c:v>6</c:v>
                </c:pt>
                <c:pt idx="2789">
                  <c:v>7</c:v>
                </c:pt>
                <c:pt idx="2790">
                  <c:v>1</c:v>
                </c:pt>
                <c:pt idx="2791">
                  <c:v>9</c:v>
                </c:pt>
                <c:pt idx="2792">
                  <c:v>7</c:v>
                </c:pt>
                <c:pt idx="2793">
                  <c:v>4</c:v>
                </c:pt>
                <c:pt idx="2794">
                  <c:v>3</c:v>
                </c:pt>
                <c:pt idx="2795">
                  <c:v>8</c:v>
                </c:pt>
                <c:pt idx="2796">
                  <c:v>1</c:v>
                </c:pt>
                <c:pt idx="2797">
                  <c:v>1</c:v>
                </c:pt>
                <c:pt idx="2798">
                  <c:v>4</c:v>
                </c:pt>
                <c:pt idx="2799">
                  <c:v>2</c:v>
                </c:pt>
                <c:pt idx="2800">
                  <c:v>9</c:v>
                </c:pt>
                <c:pt idx="2801">
                  <c:v>7</c:v>
                </c:pt>
                <c:pt idx="2802">
                  <c:v>1</c:v>
                </c:pt>
                <c:pt idx="2803">
                  <c:v>10</c:v>
                </c:pt>
                <c:pt idx="2804">
                  <c:v>4</c:v>
                </c:pt>
                <c:pt idx="2805">
                  <c:v>1</c:v>
                </c:pt>
                <c:pt idx="2806">
                  <c:v>2</c:v>
                </c:pt>
                <c:pt idx="2807">
                  <c:v>2</c:v>
                </c:pt>
                <c:pt idx="2808">
                  <c:v>6</c:v>
                </c:pt>
                <c:pt idx="2809">
                  <c:v>1</c:v>
                </c:pt>
                <c:pt idx="2810">
                  <c:v>3</c:v>
                </c:pt>
                <c:pt idx="2811">
                  <c:v>7</c:v>
                </c:pt>
                <c:pt idx="2812">
                  <c:v>4</c:v>
                </c:pt>
                <c:pt idx="2813">
                  <c:v>3</c:v>
                </c:pt>
                <c:pt idx="2814">
                  <c:v>10</c:v>
                </c:pt>
                <c:pt idx="2815">
                  <c:v>8</c:v>
                </c:pt>
                <c:pt idx="2816">
                  <c:v>7</c:v>
                </c:pt>
                <c:pt idx="2817">
                  <c:v>3</c:v>
                </c:pt>
                <c:pt idx="2818">
                  <c:v>1</c:v>
                </c:pt>
                <c:pt idx="2819">
                  <c:v>8</c:v>
                </c:pt>
                <c:pt idx="2820">
                  <c:v>2</c:v>
                </c:pt>
                <c:pt idx="2821">
                  <c:v>2</c:v>
                </c:pt>
                <c:pt idx="2822">
                  <c:v>3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6</c:v>
                </c:pt>
                <c:pt idx="2827">
                  <c:v>1</c:v>
                </c:pt>
                <c:pt idx="2828">
                  <c:v>8</c:v>
                </c:pt>
                <c:pt idx="2829">
                  <c:v>4</c:v>
                </c:pt>
                <c:pt idx="2830">
                  <c:v>5</c:v>
                </c:pt>
                <c:pt idx="2831">
                  <c:v>1</c:v>
                </c:pt>
                <c:pt idx="2832">
                  <c:v>2</c:v>
                </c:pt>
                <c:pt idx="2833">
                  <c:v>3</c:v>
                </c:pt>
                <c:pt idx="2834">
                  <c:v>2</c:v>
                </c:pt>
                <c:pt idx="2835">
                  <c:v>6</c:v>
                </c:pt>
                <c:pt idx="2836">
                  <c:v>8</c:v>
                </c:pt>
                <c:pt idx="2837">
                  <c:v>1</c:v>
                </c:pt>
                <c:pt idx="2838">
                  <c:v>7</c:v>
                </c:pt>
                <c:pt idx="2839">
                  <c:v>6</c:v>
                </c:pt>
                <c:pt idx="2840">
                  <c:v>3</c:v>
                </c:pt>
                <c:pt idx="2841">
                  <c:v>1</c:v>
                </c:pt>
                <c:pt idx="2842">
                  <c:v>3</c:v>
                </c:pt>
                <c:pt idx="2843">
                  <c:v>4</c:v>
                </c:pt>
                <c:pt idx="2844">
                  <c:v>1</c:v>
                </c:pt>
                <c:pt idx="2845">
                  <c:v>1</c:v>
                </c:pt>
                <c:pt idx="2846">
                  <c:v>5</c:v>
                </c:pt>
                <c:pt idx="2847">
                  <c:v>4</c:v>
                </c:pt>
                <c:pt idx="2848">
                  <c:v>4</c:v>
                </c:pt>
                <c:pt idx="2849">
                  <c:v>6</c:v>
                </c:pt>
                <c:pt idx="2850">
                  <c:v>4</c:v>
                </c:pt>
                <c:pt idx="2851">
                  <c:v>2</c:v>
                </c:pt>
                <c:pt idx="2852">
                  <c:v>5</c:v>
                </c:pt>
                <c:pt idx="2853">
                  <c:v>3</c:v>
                </c:pt>
                <c:pt idx="2854">
                  <c:v>11</c:v>
                </c:pt>
                <c:pt idx="2855">
                  <c:v>4</c:v>
                </c:pt>
                <c:pt idx="2856">
                  <c:v>2</c:v>
                </c:pt>
                <c:pt idx="2857">
                  <c:v>5</c:v>
                </c:pt>
                <c:pt idx="2858">
                  <c:v>3</c:v>
                </c:pt>
                <c:pt idx="2859">
                  <c:v>4</c:v>
                </c:pt>
                <c:pt idx="2860">
                  <c:v>1</c:v>
                </c:pt>
                <c:pt idx="2861">
                  <c:v>6</c:v>
                </c:pt>
                <c:pt idx="2862">
                  <c:v>7</c:v>
                </c:pt>
                <c:pt idx="2863">
                  <c:v>5</c:v>
                </c:pt>
                <c:pt idx="2864">
                  <c:v>1</c:v>
                </c:pt>
                <c:pt idx="2865">
                  <c:v>5</c:v>
                </c:pt>
                <c:pt idx="2866">
                  <c:v>4</c:v>
                </c:pt>
                <c:pt idx="2867">
                  <c:v>1</c:v>
                </c:pt>
                <c:pt idx="2868">
                  <c:v>6</c:v>
                </c:pt>
                <c:pt idx="2869">
                  <c:v>1</c:v>
                </c:pt>
                <c:pt idx="2870">
                  <c:v>2</c:v>
                </c:pt>
                <c:pt idx="2871">
                  <c:v>2</c:v>
                </c:pt>
                <c:pt idx="2872">
                  <c:v>5</c:v>
                </c:pt>
                <c:pt idx="2873">
                  <c:v>7</c:v>
                </c:pt>
                <c:pt idx="2874">
                  <c:v>4</c:v>
                </c:pt>
                <c:pt idx="2875">
                  <c:v>2</c:v>
                </c:pt>
                <c:pt idx="2876">
                  <c:v>1</c:v>
                </c:pt>
                <c:pt idx="2877">
                  <c:v>1</c:v>
                </c:pt>
                <c:pt idx="2878">
                  <c:v>4</c:v>
                </c:pt>
                <c:pt idx="2879">
                  <c:v>5</c:v>
                </c:pt>
                <c:pt idx="2880">
                  <c:v>6</c:v>
                </c:pt>
                <c:pt idx="2881">
                  <c:v>5</c:v>
                </c:pt>
                <c:pt idx="2882">
                  <c:v>4</c:v>
                </c:pt>
                <c:pt idx="2883">
                  <c:v>6</c:v>
                </c:pt>
                <c:pt idx="2884">
                  <c:v>4</c:v>
                </c:pt>
                <c:pt idx="2885">
                  <c:v>3</c:v>
                </c:pt>
                <c:pt idx="2886">
                  <c:v>4</c:v>
                </c:pt>
                <c:pt idx="2887">
                  <c:v>1</c:v>
                </c:pt>
                <c:pt idx="2888">
                  <c:v>7</c:v>
                </c:pt>
                <c:pt idx="2889">
                  <c:v>5</c:v>
                </c:pt>
                <c:pt idx="2890">
                  <c:v>2</c:v>
                </c:pt>
                <c:pt idx="2891">
                  <c:v>1</c:v>
                </c:pt>
                <c:pt idx="2892">
                  <c:v>1</c:v>
                </c:pt>
                <c:pt idx="2893">
                  <c:v>8</c:v>
                </c:pt>
                <c:pt idx="2894">
                  <c:v>3</c:v>
                </c:pt>
                <c:pt idx="2895">
                  <c:v>3</c:v>
                </c:pt>
                <c:pt idx="2896">
                  <c:v>7</c:v>
                </c:pt>
                <c:pt idx="2897">
                  <c:v>4</c:v>
                </c:pt>
                <c:pt idx="2898">
                  <c:v>6</c:v>
                </c:pt>
                <c:pt idx="2899">
                  <c:v>2</c:v>
                </c:pt>
                <c:pt idx="2900">
                  <c:v>9</c:v>
                </c:pt>
                <c:pt idx="2901">
                  <c:v>2</c:v>
                </c:pt>
                <c:pt idx="2902">
                  <c:v>4</c:v>
                </c:pt>
                <c:pt idx="2903">
                  <c:v>3</c:v>
                </c:pt>
                <c:pt idx="2904">
                  <c:v>7</c:v>
                </c:pt>
                <c:pt idx="2905">
                  <c:v>3</c:v>
                </c:pt>
                <c:pt idx="2906">
                  <c:v>5</c:v>
                </c:pt>
                <c:pt idx="2907">
                  <c:v>2</c:v>
                </c:pt>
                <c:pt idx="2908">
                  <c:v>7</c:v>
                </c:pt>
                <c:pt idx="2909">
                  <c:v>1</c:v>
                </c:pt>
                <c:pt idx="2910">
                  <c:v>3</c:v>
                </c:pt>
                <c:pt idx="2911">
                  <c:v>2</c:v>
                </c:pt>
                <c:pt idx="2912">
                  <c:v>2</c:v>
                </c:pt>
                <c:pt idx="2913">
                  <c:v>6</c:v>
                </c:pt>
                <c:pt idx="2914">
                  <c:v>8</c:v>
                </c:pt>
                <c:pt idx="2915">
                  <c:v>2</c:v>
                </c:pt>
                <c:pt idx="2916">
                  <c:v>3</c:v>
                </c:pt>
                <c:pt idx="2917">
                  <c:v>7</c:v>
                </c:pt>
                <c:pt idx="2918">
                  <c:v>2</c:v>
                </c:pt>
                <c:pt idx="2919">
                  <c:v>9</c:v>
                </c:pt>
                <c:pt idx="2920">
                  <c:v>2</c:v>
                </c:pt>
                <c:pt idx="2921">
                  <c:v>5</c:v>
                </c:pt>
                <c:pt idx="2922">
                  <c:v>11</c:v>
                </c:pt>
                <c:pt idx="2923">
                  <c:v>4</c:v>
                </c:pt>
                <c:pt idx="2924">
                  <c:v>6</c:v>
                </c:pt>
                <c:pt idx="2925">
                  <c:v>4</c:v>
                </c:pt>
                <c:pt idx="2926">
                  <c:v>1</c:v>
                </c:pt>
                <c:pt idx="2927">
                  <c:v>4</c:v>
                </c:pt>
                <c:pt idx="2928">
                  <c:v>7</c:v>
                </c:pt>
                <c:pt idx="2929">
                  <c:v>7</c:v>
                </c:pt>
                <c:pt idx="2930">
                  <c:v>3</c:v>
                </c:pt>
                <c:pt idx="2931">
                  <c:v>7</c:v>
                </c:pt>
                <c:pt idx="2932">
                  <c:v>2</c:v>
                </c:pt>
                <c:pt idx="2933">
                  <c:v>2</c:v>
                </c:pt>
                <c:pt idx="2934">
                  <c:v>11</c:v>
                </c:pt>
                <c:pt idx="2935">
                  <c:v>7</c:v>
                </c:pt>
                <c:pt idx="2936">
                  <c:v>5</c:v>
                </c:pt>
                <c:pt idx="2937">
                  <c:v>2</c:v>
                </c:pt>
                <c:pt idx="2938">
                  <c:v>4</c:v>
                </c:pt>
                <c:pt idx="2939">
                  <c:v>3</c:v>
                </c:pt>
                <c:pt idx="2940">
                  <c:v>1</c:v>
                </c:pt>
                <c:pt idx="2941">
                  <c:v>4</c:v>
                </c:pt>
                <c:pt idx="2942">
                  <c:v>5</c:v>
                </c:pt>
                <c:pt idx="2943">
                  <c:v>5</c:v>
                </c:pt>
                <c:pt idx="2944">
                  <c:v>1</c:v>
                </c:pt>
                <c:pt idx="2945">
                  <c:v>1</c:v>
                </c:pt>
                <c:pt idx="2946">
                  <c:v>4</c:v>
                </c:pt>
                <c:pt idx="2947">
                  <c:v>1</c:v>
                </c:pt>
                <c:pt idx="2948">
                  <c:v>3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4</c:v>
                </c:pt>
                <c:pt idx="2953">
                  <c:v>3</c:v>
                </c:pt>
                <c:pt idx="2954">
                  <c:v>4</c:v>
                </c:pt>
                <c:pt idx="2955">
                  <c:v>8</c:v>
                </c:pt>
                <c:pt idx="2956">
                  <c:v>3</c:v>
                </c:pt>
                <c:pt idx="2957">
                  <c:v>5</c:v>
                </c:pt>
                <c:pt idx="2958">
                  <c:v>8</c:v>
                </c:pt>
                <c:pt idx="2959">
                  <c:v>6</c:v>
                </c:pt>
                <c:pt idx="2960">
                  <c:v>4</c:v>
                </c:pt>
                <c:pt idx="2961">
                  <c:v>8</c:v>
                </c:pt>
                <c:pt idx="2962">
                  <c:v>3</c:v>
                </c:pt>
                <c:pt idx="2963">
                  <c:v>5</c:v>
                </c:pt>
                <c:pt idx="2964">
                  <c:v>4</c:v>
                </c:pt>
                <c:pt idx="2965">
                  <c:v>2</c:v>
                </c:pt>
                <c:pt idx="2966">
                  <c:v>3</c:v>
                </c:pt>
                <c:pt idx="2967">
                  <c:v>6</c:v>
                </c:pt>
                <c:pt idx="2968">
                  <c:v>2</c:v>
                </c:pt>
                <c:pt idx="2969">
                  <c:v>4</c:v>
                </c:pt>
                <c:pt idx="2970">
                  <c:v>2</c:v>
                </c:pt>
                <c:pt idx="2971">
                  <c:v>4</c:v>
                </c:pt>
                <c:pt idx="2972">
                  <c:v>4</c:v>
                </c:pt>
                <c:pt idx="2973">
                  <c:v>3</c:v>
                </c:pt>
                <c:pt idx="2974">
                  <c:v>8</c:v>
                </c:pt>
                <c:pt idx="2975">
                  <c:v>7</c:v>
                </c:pt>
                <c:pt idx="2976">
                  <c:v>8</c:v>
                </c:pt>
                <c:pt idx="2977">
                  <c:v>7</c:v>
                </c:pt>
                <c:pt idx="2978">
                  <c:v>2</c:v>
                </c:pt>
                <c:pt idx="2979">
                  <c:v>3</c:v>
                </c:pt>
                <c:pt idx="2980">
                  <c:v>4</c:v>
                </c:pt>
                <c:pt idx="2981">
                  <c:v>2</c:v>
                </c:pt>
                <c:pt idx="2982">
                  <c:v>2</c:v>
                </c:pt>
                <c:pt idx="2983">
                  <c:v>6</c:v>
                </c:pt>
                <c:pt idx="2984">
                  <c:v>3</c:v>
                </c:pt>
                <c:pt idx="2985">
                  <c:v>5</c:v>
                </c:pt>
                <c:pt idx="2986">
                  <c:v>2</c:v>
                </c:pt>
                <c:pt idx="2987">
                  <c:v>2</c:v>
                </c:pt>
                <c:pt idx="2988">
                  <c:v>1</c:v>
                </c:pt>
                <c:pt idx="2989">
                  <c:v>5</c:v>
                </c:pt>
                <c:pt idx="2990">
                  <c:v>3</c:v>
                </c:pt>
                <c:pt idx="2991">
                  <c:v>6</c:v>
                </c:pt>
                <c:pt idx="2992">
                  <c:v>7</c:v>
                </c:pt>
                <c:pt idx="2993">
                  <c:v>3</c:v>
                </c:pt>
                <c:pt idx="2994">
                  <c:v>9</c:v>
                </c:pt>
                <c:pt idx="2995">
                  <c:v>5</c:v>
                </c:pt>
                <c:pt idx="2996">
                  <c:v>1</c:v>
                </c:pt>
                <c:pt idx="2997">
                  <c:v>2</c:v>
                </c:pt>
                <c:pt idx="2998">
                  <c:v>1</c:v>
                </c:pt>
                <c:pt idx="2999">
                  <c:v>2</c:v>
                </c:pt>
                <c:pt idx="3000">
                  <c:v>7</c:v>
                </c:pt>
                <c:pt idx="3001">
                  <c:v>9</c:v>
                </c:pt>
                <c:pt idx="3002">
                  <c:v>7</c:v>
                </c:pt>
                <c:pt idx="3003">
                  <c:v>1</c:v>
                </c:pt>
                <c:pt idx="3004">
                  <c:v>4</c:v>
                </c:pt>
                <c:pt idx="3005">
                  <c:v>8</c:v>
                </c:pt>
                <c:pt idx="3006">
                  <c:v>2</c:v>
                </c:pt>
                <c:pt idx="3007">
                  <c:v>6</c:v>
                </c:pt>
                <c:pt idx="3008">
                  <c:v>1</c:v>
                </c:pt>
                <c:pt idx="3009">
                  <c:v>9</c:v>
                </c:pt>
                <c:pt idx="3010">
                  <c:v>3</c:v>
                </c:pt>
                <c:pt idx="3011">
                  <c:v>4</c:v>
                </c:pt>
                <c:pt idx="3012">
                  <c:v>9</c:v>
                </c:pt>
                <c:pt idx="3013">
                  <c:v>3</c:v>
                </c:pt>
                <c:pt idx="3014">
                  <c:v>9</c:v>
                </c:pt>
                <c:pt idx="3015">
                  <c:v>7</c:v>
                </c:pt>
                <c:pt idx="3016">
                  <c:v>1</c:v>
                </c:pt>
                <c:pt idx="3017">
                  <c:v>1</c:v>
                </c:pt>
                <c:pt idx="3018">
                  <c:v>2</c:v>
                </c:pt>
                <c:pt idx="3019">
                  <c:v>1</c:v>
                </c:pt>
                <c:pt idx="3020">
                  <c:v>9</c:v>
                </c:pt>
                <c:pt idx="3021">
                  <c:v>4</c:v>
                </c:pt>
                <c:pt idx="3022">
                  <c:v>7</c:v>
                </c:pt>
                <c:pt idx="3023">
                  <c:v>5</c:v>
                </c:pt>
                <c:pt idx="3024">
                  <c:v>4</c:v>
                </c:pt>
                <c:pt idx="3025">
                  <c:v>8</c:v>
                </c:pt>
                <c:pt idx="3026">
                  <c:v>10</c:v>
                </c:pt>
                <c:pt idx="3027">
                  <c:v>7</c:v>
                </c:pt>
                <c:pt idx="3028">
                  <c:v>11</c:v>
                </c:pt>
                <c:pt idx="3029">
                  <c:v>0</c:v>
                </c:pt>
                <c:pt idx="3030">
                  <c:v>2</c:v>
                </c:pt>
                <c:pt idx="3031">
                  <c:v>11</c:v>
                </c:pt>
                <c:pt idx="3032">
                  <c:v>2</c:v>
                </c:pt>
                <c:pt idx="3033">
                  <c:v>7</c:v>
                </c:pt>
                <c:pt idx="3034">
                  <c:v>6</c:v>
                </c:pt>
                <c:pt idx="3035">
                  <c:v>8</c:v>
                </c:pt>
                <c:pt idx="3036">
                  <c:v>7</c:v>
                </c:pt>
                <c:pt idx="3037">
                  <c:v>7</c:v>
                </c:pt>
                <c:pt idx="3038">
                  <c:v>3</c:v>
                </c:pt>
                <c:pt idx="3039">
                  <c:v>1</c:v>
                </c:pt>
                <c:pt idx="3040">
                  <c:v>4</c:v>
                </c:pt>
                <c:pt idx="3041">
                  <c:v>6</c:v>
                </c:pt>
                <c:pt idx="3042">
                  <c:v>2</c:v>
                </c:pt>
                <c:pt idx="3043">
                  <c:v>3</c:v>
                </c:pt>
                <c:pt idx="3044">
                  <c:v>11</c:v>
                </c:pt>
                <c:pt idx="3045">
                  <c:v>5</c:v>
                </c:pt>
                <c:pt idx="3046">
                  <c:v>2</c:v>
                </c:pt>
                <c:pt idx="3047">
                  <c:v>8</c:v>
                </c:pt>
                <c:pt idx="3048">
                  <c:v>10</c:v>
                </c:pt>
                <c:pt idx="3049">
                  <c:v>6</c:v>
                </c:pt>
                <c:pt idx="3050">
                  <c:v>1</c:v>
                </c:pt>
                <c:pt idx="3051">
                  <c:v>3</c:v>
                </c:pt>
                <c:pt idx="3052">
                  <c:v>4</c:v>
                </c:pt>
                <c:pt idx="3053">
                  <c:v>5</c:v>
                </c:pt>
                <c:pt idx="3054">
                  <c:v>4</c:v>
                </c:pt>
                <c:pt idx="3055">
                  <c:v>4</c:v>
                </c:pt>
                <c:pt idx="3056">
                  <c:v>2</c:v>
                </c:pt>
                <c:pt idx="3057">
                  <c:v>1</c:v>
                </c:pt>
                <c:pt idx="3058">
                  <c:v>0</c:v>
                </c:pt>
                <c:pt idx="3059">
                  <c:v>4</c:v>
                </c:pt>
                <c:pt idx="3060">
                  <c:v>6</c:v>
                </c:pt>
                <c:pt idx="3061">
                  <c:v>2</c:v>
                </c:pt>
                <c:pt idx="3062">
                  <c:v>6</c:v>
                </c:pt>
                <c:pt idx="3063">
                  <c:v>6</c:v>
                </c:pt>
                <c:pt idx="3064">
                  <c:v>11</c:v>
                </c:pt>
                <c:pt idx="3065">
                  <c:v>7</c:v>
                </c:pt>
                <c:pt idx="3066">
                  <c:v>3</c:v>
                </c:pt>
                <c:pt idx="3067">
                  <c:v>7</c:v>
                </c:pt>
                <c:pt idx="3068">
                  <c:v>5</c:v>
                </c:pt>
                <c:pt idx="3069">
                  <c:v>8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2</c:v>
                </c:pt>
                <c:pt idx="3074">
                  <c:v>1</c:v>
                </c:pt>
                <c:pt idx="3075">
                  <c:v>3</c:v>
                </c:pt>
                <c:pt idx="3076">
                  <c:v>2</c:v>
                </c:pt>
                <c:pt idx="3077">
                  <c:v>5</c:v>
                </c:pt>
                <c:pt idx="3078">
                  <c:v>0</c:v>
                </c:pt>
                <c:pt idx="3079">
                  <c:v>4</c:v>
                </c:pt>
                <c:pt idx="3080">
                  <c:v>4</c:v>
                </c:pt>
                <c:pt idx="3081">
                  <c:v>6</c:v>
                </c:pt>
                <c:pt idx="3082">
                  <c:v>2</c:v>
                </c:pt>
                <c:pt idx="3083">
                  <c:v>7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1</c:v>
                </c:pt>
                <c:pt idx="3088">
                  <c:v>4</c:v>
                </c:pt>
                <c:pt idx="3089">
                  <c:v>4</c:v>
                </c:pt>
                <c:pt idx="3090">
                  <c:v>1</c:v>
                </c:pt>
                <c:pt idx="3091">
                  <c:v>7</c:v>
                </c:pt>
                <c:pt idx="3092">
                  <c:v>3</c:v>
                </c:pt>
                <c:pt idx="3093">
                  <c:v>4</c:v>
                </c:pt>
                <c:pt idx="3094">
                  <c:v>10</c:v>
                </c:pt>
                <c:pt idx="3095">
                  <c:v>1</c:v>
                </c:pt>
                <c:pt idx="3096">
                  <c:v>7</c:v>
                </c:pt>
                <c:pt idx="3097">
                  <c:v>1</c:v>
                </c:pt>
                <c:pt idx="3098">
                  <c:v>2</c:v>
                </c:pt>
                <c:pt idx="3099">
                  <c:v>1</c:v>
                </c:pt>
                <c:pt idx="3100">
                  <c:v>11</c:v>
                </c:pt>
                <c:pt idx="3101">
                  <c:v>1</c:v>
                </c:pt>
                <c:pt idx="3102">
                  <c:v>0</c:v>
                </c:pt>
                <c:pt idx="3103">
                  <c:v>5</c:v>
                </c:pt>
                <c:pt idx="3104">
                  <c:v>6</c:v>
                </c:pt>
                <c:pt idx="3105">
                  <c:v>4</c:v>
                </c:pt>
                <c:pt idx="3106">
                  <c:v>8</c:v>
                </c:pt>
                <c:pt idx="3107">
                  <c:v>2</c:v>
                </c:pt>
                <c:pt idx="3108">
                  <c:v>1</c:v>
                </c:pt>
                <c:pt idx="3109">
                  <c:v>3</c:v>
                </c:pt>
                <c:pt idx="3110">
                  <c:v>2</c:v>
                </c:pt>
                <c:pt idx="3111">
                  <c:v>1</c:v>
                </c:pt>
                <c:pt idx="3112">
                  <c:v>5</c:v>
                </c:pt>
                <c:pt idx="3113">
                  <c:v>1</c:v>
                </c:pt>
                <c:pt idx="3114">
                  <c:v>1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2</c:v>
                </c:pt>
                <c:pt idx="3119">
                  <c:v>2</c:v>
                </c:pt>
                <c:pt idx="3120">
                  <c:v>7</c:v>
                </c:pt>
                <c:pt idx="3121">
                  <c:v>3</c:v>
                </c:pt>
                <c:pt idx="3122">
                  <c:v>3</c:v>
                </c:pt>
                <c:pt idx="3123">
                  <c:v>5</c:v>
                </c:pt>
                <c:pt idx="3124">
                  <c:v>9</c:v>
                </c:pt>
                <c:pt idx="3125">
                  <c:v>5</c:v>
                </c:pt>
                <c:pt idx="3126">
                  <c:v>4</c:v>
                </c:pt>
                <c:pt idx="3127">
                  <c:v>6</c:v>
                </c:pt>
                <c:pt idx="3128">
                  <c:v>9</c:v>
                </c:pt>
                <c:pt idx="3129">
                  <c:v>1</c:v>
                </c:pt>
                <c:pt idx="3130">
                  <c:v>7</c:v>
                </c:pt>
                <c:pt idx="3131">
                  <c:v>7</c:v>
                </c:pt>
                <c:pt idx="3132">
                  <c:v>5</c:v>
                </c:pt>
                <c:pt idx="3133">
                  <c:v>2</c:v>
                </c:pt>
                <c:pt idx="3134">
                  <c:v>2</c:v>
                </c:pt>
                <c:pt idx="3135">
                  <c:v>3</c:v>
                </c:pt>
                <c:pt idx="3136">
                  <c:v>8</c:v>
                </c:pt>
                <c:pt idx="3137">
                  <c:v>1</c:v>
                </c:pt>
                <c:pt idx="3138">
                  <c:v>2</c:v>
                </c:pt>
                <c:pt idx="3139">
                  <c:v>6</c:v>
                </c:pt>
                <c:pt idx="3140">
                  <c:v>1</c:v>
                </c:pt>
                <c:pt idx="3141">
                  <c:v>2</c:v>
                </c:pt>
                <c:pt idx="3142">
                  <c:v>1</c:v>
                </c:pt>
                <c:pt idx="3143">
                  <c:v>7</c:v>
                </c:pt>
                <c:pt idx="3144">
                  <c:v>5</c:v>
                </c:pt>
                <c:pt idx="3145">
                  <c:v>11</c:v>
                </c:pt>
                <c:pt idx="3146">
                  <c:v>7</c:v>
                </c:pt>
                <c:pt idx="3147">
                  <c:v>2</c:v>
                </c:pt>
                <c:pt idx="3148">
                  <c:v>2</c:v>
                </c:pt>
                <c:pt idx="3149">
                  <c:v>3</c:v>
                </c:pt>
                <c:pt idx="3150">
                  <c:v>4</c:v>
                </c:pt>
                <c:pt idx="3151">
                  <c:v>3</c:v>
                </c:pt>
                <c:pt idx="3152">
                  <c:v>6</c:v>
                </c:pt>
                <c:pt idx="3153">
                  <c:v>2</c:v>
                </c:pt>
                <c:pt idx="3154">
                  <c:v>9</c:v>
                </c:pt>
                <c:pt idx="3155">
                  <c:v>3</c:v>
                </c:pt>
                <c:pt idx="3156">
                  <c:v>3</c:v>
                </c:pt>
                <c:pt idx="3157">
                  <c:v>2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3</c:v>
                </c:pt>
                <c:pt idx="3162">
                  <c:v>3</c:v>
                </c:pt>
                <c:pt idx="3163">
                  <c:v>2</c:v>
                </c:pt>
                <c:pt idx="3164">
                  <c:v>9</c:v>
                </c:pt>
                <c:pt idx="3165">
                  <c:v>3</c:v>
                </c:pt>
                <c:pt idx="3166">
                  <c:v>3</c:v>
                </c:pt>
                <c:pt idx="3167">
                  <c:v>7</c:v>
                </c:pt>
                <c:pt idx="3168">
                  <c:v>5</c:v>
                </c:pt>
                <c:pt idx="3169">
                  <c:v>4</c:v>
                </c:pt>
                <c:pt idx="3170">
                  <c:v>3</c:v>
                </c:pt>
                <c:pt idx="3171">
                  <c:v>8</c:v>
                </c:pt>
                <c:pt idx="3172">
                  <c:v>9</c:v>
                </c:pt>
                <c:pt idx="3173">
                  <c:v>27</c:v>
                </c:pt>
                <c:pt idx="3174">
                  <c:v>6</c:v>
                </c:pt>
                <c:pt idx="3175">
                  <c:v>4</c:v>
                </c:pt>
                <c:pt idx="3176">
                  <c:v>3</c:v>
                </c:pt>
                <c:pt idx="3177">
                  <c:v>5</c:v>
                </c:pt>
                <c:pt idx="3178">
                  <c:v>3</c:v>
                </c:pt>
                <c:pt idx="3179">
                  <c:v>3</c:v>
                </c:pt>
                <c:pt idx="3180">
                  <c:v>10</c:v>
                </c:pt>
                <c:pt idx="3181">
                  <c:v>3</c:v>
                </c:pt>
                <c:pt idx="3182">
                  <c:v>10</c:v>
                </c:pt>
                <c:pt idx="3183">
                  <c:v>9</c:v>
                </c:pt>
                <c:pt idx="3184">
                  <c:v>7</c:v>
                </c:pt>
                <c:pt idx="3185">
                  <c:v>2</c:v>
                </c:pt>
                <c:pt idx="3186">
                  <c:v>6</c:v>
                </c:pt>
                <c:pt idx="3187">
                  <c:v>3</c:v>
                </c:pt>
                <c:pt idx="3188">
                  <c:v>8</c:v>
                </c:pt>
                <c:pt idx="3189">
                  <c:v>4</c:v>
                </c:pt>
                <c:pt idx="3190">
                  <c:v>7</c:v>
                </c:pt>
                <c:pt idx="3191">
                  <c:v>5</c:v>
                </c:pt>
                <c:pt idx="3192">
                  <c:v>4</c:v>
                </c:pt>
                <c:pt idx="3193">
                  <c:v>1</c:v>
                </c:pt>
                <c:pt idx="3194">
                  <c:v>1</c:v>
                </c:pt>
                <c:pt idx="3195">
                  <c:v>2</c:v>
                </c:pt>
                <c:pt idx="3196">
                  <c:v>1</c:v>
                </c:pt>
                <c:pt idx="3197">
                  <c:v>6</c:v>
                </c:pt>
                <c:pt idx="3198">
                  <c:v>8</c:v>
                </c:pt>
                <c:pt idx="3199">
                  <c:v>8</c:v>
                </c:pt>
                <c:pt idx="3200">
                  <c:v>2</c:v>
                </c:pt>
                <c:pt idx="3201">
                  <c:v>7</c:v>
                </c:pt>
                <c:pt idx="3202">
                  <c:v>3</c:v>
                </c:pt>
                <c:pt idx="3203">
                  <c:v>6</c:v>
                </c:pt>
                <c:pt idx="3204">
                  <c:v>8</c:v>
                </c:pt>
                <c:pt idx="3205">
                  <c:v>6</c:v>
                </c:pt>
                <c:pt idx="3206">
                  <c:v>10</c:v>
                </c:pt>
                <c:pt idx="3207">
                  <c:v>4</c:v>
                </c:pt>
                <c:pt idx="3208">
                  <c:v>4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4</c:v>
                </c:pt>
                <c:pt idx="3214">
                  <c:v>5</c:v>
                </c:pt>
                <c:pt idx="3215">
                  <c:v>2</c:v>
                </c:pt>
                <c:pt idx="3216">
                  <c:v>8</c:v>
                </c:pt>
                <c:pt idx="3217">
                  <c:v>1</c:v>
                </c:pt>
                <c:pt idx="3218">
                  <c:v>2</c:v>
                </c:pt>
                <c:pt idx="3219">
                  <c:v>3</c:v>
                </c:pt>
                <c:pt idx="3220">
                  <c:v>7</c:v>
                </c:pt>
                <c:pt idx="3221">
                  <c:v>1</c:v>
                </c:pt>
                <c:pt idx="3222">
                  <c:v>4</c:v>
                </c:pt>
                <c:pt idx="3223">
                  <c:v>5</c:v>
                </c:pt>
                <c:pt idx="3224">
                  <c:v>3</c:v>
                </c:pt>
                <c:pt idx="3225">
                  <c:v>1</c:v>
                </c:pt>
                <c:pt idx="3226">
                  <c:v>2</c:v>
                </c:pt>
                <c:pt idx="3227">
                  <c:v>11</c:v>
                </c:pt>
                <c:pt idx="3228">
                  <c:v>5</c:v>
                </c:pt>
                <c:pt idx="3229">
                  <c:v>3</c:v>
                </c:pt>
                <c:pt idx="3230">
                  <c:v>0</c:v>
                </c:pt>
                <c:pt idx="3231">
                  <c:v>1</c:v>
                </c:pt>
                <c:pt idx="3232">
                  <c:v>4</c:v>
                </c:pt>
                <c:pt idx="3233">
                  <c:v>2</c:v>
                </c:pt>
                <c:pt idx="3234">
                  <c:v>4</c:v>
                </c:pt>
                <c:pt idx="3235">
                  <c:v>10</c:v>
                </c:pt>
                <c:pt idx="3236">
                  <c:v>7</c:v>
                </c:pt>
                <c:pt idx="3237">
                  <c:v>4</c:v>
                </c:pt>
                <c:pt idx="3238">
                  <c:v>2</c:v>
                </c:pt>
                <c:pt idx="3239">
                  <c:v>2</c:v>
                </c:pt>
                <c:pt idx="3240">
                  <c:v>5</c:v>
                </c:pt>
                <c:pt idx="3241">
                  <c:v>3</c:v>
                </c:pt>
                <c:pt idx="3242">
                  <c:v>1</c:v>
                </c:pt>
                <c:pt idx="3243">
                  <c:v>4</c:v>
                </c:pt>
                <c:pt idx="3244">
                  <c:v>1</c:v>
                </c:pt>
                <c:pt idx="3245">
                  <c:v>11</c:v>
                </c:pt>
                <c:pt idx="3246">
                  <c:v>3</c:v>
                </c:pt>
                <c:pt idx="3247">
                  <c:v>7</c:v>
                </c:pt>
                <c:pt idx="3248">
                  <c:v>4</c:v>
                </c:pt>
                <c:pt idx="3249">
                  <c:v>1</c:v>
                </c:pt>
                <c:pt idx="3250">
                  <c:v>8</c:v>
                </c:pt>
                <c:pt idx="3251">
                  <c:v>1</c:v>
                </c:pt>
                <c:pt idx="3252">
                  <c:v>2</c:v>
                </c:pt>
                <c:pt idx="3253">
                  <c:v>2</c:v>
                </c:pt>
                <c:pt idx="3254">
                  <c:v>0</c:v>
                </c:pt>
                <c:pt idx="3255">
                  <c:v>5</c:v>
                </c:pt>
                <c:pt idx="3256">
                  <c:v>4</c:v>
                </c:pt>
                <c:pt idx="3257">
                  <c:v>4</c:v>
                </c:pt>
                <c:pt idx="3258">
                  <c:v>10</c:v>
                </c:pt>
                <c:pt idx="3259">
                  <c:v>3</c:v>
                </c:pt>
                <c:pt idx="3260">
                  <c:v>3</c:v>
                </c:pt>
                <c:pt idx="3261">
                  <c:v>4</c:v>
                </c:pt>
                <c:pt idx="3262">
                  <c:v>2</c:v>
                </c:pt>
                <c:pt idx="3263">
                  <c:v>4</c:v>
                </c:pt>
                <c:pt idx="3264">
                  <c:v>2</c:v>
                </c:pt>
                <c:pt idx="3265">
                  <c:v>2</c:v>
                </c:pt>
                <c:pt idx="3266">
                  <c:v>1</c:v>
                </c:pt>
                <c:pt idx="3267">
                  <c:v>6</c:v>
                </c:pt>
                <c:pt idx="3268">
                  <c:v>2</c:v>
                </c:pt>
                <c:pt idx="3269">
                  <c:v>6</c:v>
                </c:pt>
                <c:pt idx="3270">
                  <c:v>1</c:v>
                </c:pt>
                <c:pt idx="3271">
                  <c:v>6</c:v>
                </c:pt>
                <c:pt idx="3272">
                  <c:v>7</c:v>
                </c:pt>
                <c:pt idx="3273">
                  <c:v>3</c:v>
                </c:pt>
                <c:pt idx="3274">
                  <c:v>1</c:v>
                </c:pt>
                <c:pt idx="3275">
                  <c:v>5</c:v>
                </c:pt>
                <c:pt idx="3276">
                  <c:v>5</c:v>
                </c:pt>
                <c:pt idx="3277">
                  <c:v>4</c:v>
                </c:pt>
                <c:pt idx="3278">
                  <c:v>5</c:v>
                </c:pt>
                <c:pt idx="3279">
                  <c:v>7</c:v>
                </c:pt>
                <c:pt idx="3280">
                  <c:v>2</c:v>
                </c:pt>
                <c:pt idx="3281">
                  <c:v>4</c:v>
                </c:pt>
                <c:pt idx="3282">
                  <c:v>9</c:v>
                </c:pt>
                <c:pt idx="3283">
                  <c:v>1</c:v>
                </c:pt>
                <c:pt idx="3284">
                  <c:v>4</c:v>
                </c:pt>
                <c:pt idx="3285">
                  <c:v>4</c:v>
                </c:pt>
                <c:pt idx="3286">
                  <c:v>2</c:v>
                </c:pt>
                <c:pt idx="3287">
                  <c:v>11</c:v>
                </c:pt>
                <c:pt idx="3288">
                  <c:v>2</c:v>
                </c:pt>
                <c:pt idx="3289">
                  <c:v>6</c:v>
                </c:pt>
                <c:pt idx="3290">
                  <c:v>3</c:v>
                </c:pt>
                <c:pt idx="3291">
                  <c:v>1</c:v>
                </c:pt>
                <c:pt idx="3292">
                  <c:v>6</c:v>
                </c:pt>
                <c:pt idx="3293">
                  <c:v>4</c:v>
                </c:pt>
                <c:pt idx="3294">
                  <c:v>1</c:v>
                </c:pt>
                <c:pt idx="3295">
                  <c:v>1</c:v>
                </c:pt>
                <c:pt idx="3296">
                  <c:v>4</c:v>
                </c:pt>
                <c:pt idx="3297">
                  <c:v>7</c:v>
                </c:pt>
                <c:pt idx="3298">
                  <c:v>8</c:v>
                </c:pt>
                <c:pt idx="3299">
                  <c:v>9</c:v>
                </c:pt>
                <c:pt idx="3300">
                  <c:v>8</c:v>
                </c:pt>
                <c:pt idx="3301">
                  <c:v>10</c:v>
                </c:pt>
                <c:pt idx="3302">
                  <c:v>2</c:v>
                </c:pt>
                <c:pt idx="3303">
                  <c:v>1</c:v>
                </c:pt>
                <c:pt idx="3304">
                  <c:v>1</c:v>
                </c:pt>
                <c:pt idx="3305">
                  <c:v>4</c:v>
                </c:pt>
                <c:pt idx="3306">
                  <c:v>1</c:v>
                </c:pt>
                <c:pt idx="3307">
                  <c:v>10</c:v>
                </c:pt>
                <c:pt idx="3308">
                  <c:v>2</c:v>
                </c:pt>
                <c:pt idx="3309">
                  <c:v>1</c:v>
                </c:pt>
                <c:pt idx="3310">
                  <c:v>5</c:v>
                </c:pt>
                <c:pt idx="3311">
                  <c:v>2</c:v>
                </c:pt>
                <c:pt idx="3312">
                  <c:v>4</c:v>
                </c:pt>
                <c:pt idx="3313">
                  <c:v>27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8</c:v>
                </c:pt>
                <c:pt idx="3318">
                  <c:v>6</c:v>
                </c:pt>
                <c:pt idx="3319">
                  <c:v>2</c:v>
                </c:pt>
                <c:pt idx="3320">
                  <c:v>3</c:v>
                </c:pt>
                <c:pt idx="3321">
                  <c:v>3</c:v>
                </c:pt>
                <c:pt idx="3322">
                  <c:v>1</c:v>
                </c:pt>
                <c:pt idx="3323">
                  <c:v>5</c:v>
                </c:pt>
                <c:pt idx="3324">
                  <c:v>3</c:v>
                </c:pt>
                <c:pt idx="3325">
                  <c:v>7</c:v>
                </c:pt>
                <c:pt idx="3326">
                  <c:v>2</c:v>
                </c:pt>
                <c:pt idx="3327">
                  <c:v>4</c:v>
                </c:pt>
                <c:pt idx="3328">
                  <c:v>6</c:v>
                </c:pt>
                <c:pt idx="3329">
                  <c:v>1</c:v>
                </c:pt>
                <c:pt idx="3330">
                  <c:v>2</c:v>
                </c:pt>
                <c:pt idx="3331">
                  <c:v>7</c:v>
                </c:pt>
                <c:pt idx="3332">
                  <c:v>2</c:v>
                </c:pt>
                <c:pt idx="3333">
                  <c:v>3</c:v>
                </c:pt>
                <c:pt idx="3334">
                  <c:v>5</c:v>
                </c:pt>
                <c:pt idx="3335">
                  <c:v>0</c:v>
                </c:pt>
                <c:pt idx="3336">
                  <c:v>3</c:v>
                </c:pt>
                <c:pt idx="3337">
                  <c:v>3</c:v>
                </c:pt>
                <c:pt idx="3338">
                  <c:v>1</c:v>
                </c:pt>
                <c:pt idx="3339">
                  <c:v>6</c:v>
                </c:pt>
                <c:pt idx="3340">
                  <c:v>1</c:v>
                </c:pt>
                <c:pt idx="3341">
                  <c:v>3</c:v>
                </c:pt>
                <c:pt idx="3342">
                  <c:v>3</c:v>
                </c:pt>
                <c:pt idx="3343">
                  <c:v>7</c:v>
                </c:pt>
                <c:pt idx="3344">
                  <c:v>3</c:v>
                </c:pt>
                <c:pt idx="3345">
                  <c:v>0</c:v>
                </c:pt>
                <c:pt idx="3346">
                  <c:v>5</c:v>
                </c:pt>
                <c:pt idx="3347">
                  <c:v>6</c:v>
                </c:pt>
                <c:pt idx="3348">
                  <c:v>1</c:v>
                </c:pt>
                <c:pt idx="3349">
                  <c:v>1</c:v>
                </c:pt>
                <c:pt idx="3350">
                  <c:v>9</c:v>
                </c:pt>
                <c:pt idx="3351">
                  <c:v>10</c:v>
                </c:pt>
                <c:pt idx="3352">
                  <c:v>1</c:v>
                </c:pt>
                <c:pt idx="3353">
                  <c:v>3</c:v>
                </c:pt>
                <c:pt idx="3354">
                  <c:v>4</c:v>
                </c:pt>
                <c:pt idx="3355">
                  <c:v>9</c:v>
                </c:pt>
                <c:pt idx="3356">
                  <c:v>5</c:v>
                </c:pt>
                <c:pt idx="3357">
                  <c:v>4</c:v>
                </c:pt>
                <c:pt idx="3358">
                  <c:v>2</c:v>
                </c:pt>
                <c:pt idx="3359">
                  <c:v>2</c:v>
                </c:pt>
                <c:pt idx="3360">
                  <c:v>9</c:v>
                </c:pt>
                <c:pt idx="3361">
                  <c:v>4</c:v>
                </c:pt>
                <c:pt idx="3362">
                  <c:v>6</c:v>
                </c:pt>
                <c:pt idx="3363">
                  <c:v>1</c:v>
                </c:pt>
                <c:pt idx="3364">
                  <c:v>5</c:v>
                </c:pt>
                <c:pt idx="3365">
                  <c:v>7</c:v>
                </c:pt>
                <c:pt idx="3366">
                  <c:v>1</c:v>
                </c:pt>
                <c:pt idx="3367">
                  <c:v>1</c:v>
                </c:pt>
                <c:pt idx="3368">
                  <c:v>6</c:v>
                </c:pt>
                <c:pt idx="3369">
                  <c:v>8</c:v>
                </c:pt>
                <c:pt idx="3370">
                  <c:v>2</c:v>
                </c:pt>
                <c:pt idx="3371">
                  <c:v>8</c:v>
                </c:pt>
                <c:pt idx="3372">
                  <c:v>3</c:v>
                </c:pt>
                <c:pt idx="3373">
                  <c:v>5</c:v>
                </c:pt>
                <c:pt idx="3374">
                  <c:v>4</c:v>
                </c:pt>
                <c:pt idx="3375">
                  <c:v>7</c:v>
                </c:pt>
                <c:pt idx="3376">
                  <c:v>7</c:v>
                </c:pt>
                <c:pt idx="3377">
                  <c:v>3</c:v>
                </c:pt>
                <c:pt idx="3378">
                  <c:v>7</c:v>
                </c:pt>
                <c:pt idx="3379">
                  <c:v>4</c:v>
                </c:pt>
                <c:pt idx="3380">
                  <c:v>0</c:v>
                </c:pt>
                <c:pt idx="3381">
                  <c:v>4</c:v>
                </c:pt>
                <c:pt idx="3382">
                  <c:v>7</c:v>
                </c:pt>
                <c:pt idx="3383">
                  <c:v>7</c:v>
                </c:pt>
                <c:pt idx="3384">
                  <c:v>1</c:v>
                </c:pt>
                <c:pt idx="3385">
                  <c:v>2</c:v>
                </c:pt>
                <c:pt idx="3386">
                  <c:v>9</c:v>
                </c:pt>
                <c:pt idx="3387">
                  <c:v>9</c:v>
                </c:pt>
                <c:pt idx="3388">
                  <c:v>8</c:v>
                </c:pt>
                <c:pt idx="3389">
                  <c:v>1</c:v>
                </c:pt>
                <c:pt idx="3390">
                  <c:v>6</c:v>
                </c:pt>
                <c:pt idx="3391">
                  <c:v>1</c:v>
                </c:pt>
                <c:pt idx="3392">
                  <c:v>4</c:v>
                </c:pt>
                <c:pt idx="3393">
                  <c:v>10</c:v>
                </c:pt>
                <c:pt idx="3394">
                  <c:v>5</c:v>
                </c:pt>
                <c:pt idx="3395">
                  <c:v>3</c:v>
                </c:pt>
                <c:pt idx="3396">
                  <c:v>4</c:v>
                </c:pt>
                <c:pt idx="3397">
                  <c:v>3</c:v>
                </c:pt>
                <c:pt idx="3398">
                  <c:v>5</c:v>
                </c:pt>
                <c:pt idx="3399">
                  <c:v>2</c:v>
                </c:pt>
                <c:pt idx="3400">
                  <c:v>9</c:v>
                </c:pt>
                <c:pt idx="3401">
                  <c:v>4</c:v>
                </c:pt>
                <c:pt idx="3402">
                  <c:v>1</c:v>
                </c:pt>
                <c:pt idx="3403">
                  <c:v>6</c:v>
                </c:pt>
                <c:pt idx="3404">
                  <c:v>2</c:v>
                </c:pt>
                <c:pt idx="3405">
                  <c:v>7</c:v>
                </c:pt>
                <c:pt idx="3406">
                  <c:v>1</c:v>
                </c:pt>
                <c:pt idx="3407">
                  <c:v>2</c:v>
                </c:pt>
                <c:pt idx="3408">
                  <c:v>5</c:v>
                </c:pt>
                <c:pt idx="3409">
                  <c:v>7</c:v>
                </c:pt>
                <c:pt idx="3410">
                  <c:v>1</c:v>
                </c:pt>
                <c:pt idx="3411">
                  <c:v>3</c:v>
                </c:pt>
                <c:pt idx="3412">
                  <c:v>1</c:v>
                </c:pt>
                <c:pt idx="3413">
                  <c:v>2</c:v>
                </c:pt>
                <c:pt idx="3414">
                  <c:v>3</c:v>
                </c:pt>
                <c:pt idx="3415">
                  <c:v>1</c:v>
                </c:pt>
                <c:pt idx="3416">
                  <c:v>5</c:v>
                </c:pt>
                <c:pt idx="3417">
                  <c:v>1</c:v>
                </c:pt>
                <c:pt idx="3418">
                  <c:v>2</c:v>
                </c:pt>
                <c:pt idx="3419">
                  <c:v>10</c:v>
                </c:pt>
                <c:pt idx="3420">
                  <c:v>6</c:v>
                </c:pt>
                <c:pt idx="3421">
                  <c:v>9</c:v>
                </c:pt>
                <c:pt idx="3422">
                  <c:v>3</c:v>
                </c:pt>
                <c:pt idx="3423">
                  <c:v>2</c:v>
                </c:pt>
                <c:pt idx="3424">
                  <c:v>7</c:v>
                </c:pt>
                <c:pt idx="3425">
                  <c:v>4</c:v>
                </c:pt>
                <c:pt idx="3426">
                  <c:v>2</c:v>
                </c:pt>
                <c:pt idx="3427">
                  <c:v>2</c:v>
                </c:pt>
                <c:pt idx="3428">
                  <c:v>1</c:v>
                </c:pt>
                <c:pt idx="3429">
                  <c:v>1</c:v>
                </c:pt>
                <c:pt idx="3430">
                  <c:v>3</c:v>
                </c:pt>
                <c:pt idx="3431">
                  <c:v>5</c:v>
                </c:pt>
                <c:pt idx="3432">
                  <c:v>5</c:v>
                </c:pt>
                <c:pt idx="3433">
                  <c:v>3</c:v>
                </c:pt>
                <c:pt idx="3434">
                  <c:v>2</c:v>
                </c:pt>
                <c:pt idx="3435">
                  <c:v>6</c:v>
                </c:pt>
                <c:pt idx="3436">
                  <c:v>10</c:v>
                </c:pt>
                <c:pt idx="3437">
                  <c:v>1</c:v>
                </c:pt>
                <c:pt idx="3438">
                  <c:v>7</c:v>
                </c:pt>
                <c:pt idx="3439">
                  <c:v>5</c:v>
                </c:pt>
                <c:pt idx="3440">
                  <c:v>6</c:v>
                </c:pt>
                <c:pt idx="3441">
                  <c:v>4</c:v>
                </c:pt>
                <c:pt idx="3442">
                  <c:v>1</c:v>
                </c:pt>
                <c:pt idx="3443">
                  <c:v>6</c:v>
                </c:pt>
                <c:pt idx="3444">
                  <c:v>4</c:v>
                </c:pt>
                <c:pt idx="3445">
                  <c:v>7</c:v>
                </c:pt>
                <c:pt idx="3446">
                  <c:v>4</c:v>
                </c:pt>
                <c:pt idx="3447">
                  <c:v>3</c:v>
                </c:pt>
                <c:pt idx="3448">
                  <c:v>4</c:v>
                </c:pt>
                <c:pt idx="3449">
                  <c:v>1</c:v>
                </c:pt>
                <c:pt idx="3450">
                  <c:v>1</c:v>
                </c:pt>
                <c:pt idx="3451">
                  <c:v>3</c:v>
                </c:pt>
                <c:pt idx="3452">
                  <c:v>4</c:v>
                </c:pt>
                <c:pt idx="3453">
                  <c:v>2</c:v>
                </c:pt>
                <c:pt idx="3454">
                  <c:v>7</c:v>
                </c:pt>
                <c:pt idx="3455">
                  <c:v>3</c:v>
                </c:pt>
                <c:pt idx="3456">
                  <c:v>4</c:v>
                </c:pt>
                <c:pt idx="3457">
                  <c:v>5</c:v>
                </c:pt>
                <c:pt idx="3458">
                  <c:v>4</c:v>
                </c:pt>
                <c:pt idx="3459">
                  <c:v>6</c:v>
                </c:pt>
                <c:pt idx="3460">
                  <c:v>3</c:v>
                </c:pt>
                <c:pt idx="3461">
                  <c:v>1</c:v>
                </c:pt>
                <c:pt idx="3462">
                  <c:v>3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1</c:v>
                </c:pt>
                <c:pt idx="3467">
                  <c:v>10</c:v>
                </c:pt>
                <c:pt idx="3468">
                  <c:v>5</c:v>
                </c:pt>
                <c:pt idx="3469">
                  <c:v>6</c:v>
                </c:pt>
                <c:pt idx="3470">
                  <c:v>5</c:v>
                </c:pt>
                <c:pt idx="3471">
                  <c:v>1</c:v>
                </c:pt>
                <c:pt idx="3472">
                  <c:v>5</c:v>
                </c:pt>
                <c:pt idx="3473">
                  <c:v>5</c:v>
                </c:pt>
                <c:pt idx="3474">
                  <c:v>7</c:v>
                </c:pt>
                <c:pt idx="3475">
                  <c:v>6</c:v>
                </c:pt>
                <c:pt idx="3476">
                  <c:v>5</c:v>
                </c:pt>
                <c:pt idx="3477">
                  <c:v>11</c:v>
                </c:pt>
                <c:pt idx="3478">
                  <c:v>3</c:v>
                </c:pt>
                <c:pt idx="3479">
                  <c:v>5</c:v>
                </c:pt>
                <c:pt idx="3480">
                  <c:v>6</c:v>
                </c:pt>
                <c:pt idx="3481">
                  <c:v>8</c:v>
                </c:pt>
                <c:pt idx="3482">
                  <c:v>2</c:v>
                </c:pt>
                <c:pt idx="3483">
                  <c:v>1</c:v>
                </c:pt>
                <c:pt idx="3484">
                  <c:v>1</c:v>
                </c:pt>
                <c:pt idx="3485">
                  <c:v>4</c:v>
                </c:pt>
                <c:pt idx="3486">
                  <c:v>6</c:v>
                </c:pt>
                <c:pt idx="3487">
                  <c:v>5</c:v>
                </c:pt>
                <c:pt idx="3488">
                  <c:v>0</c:v>
                </c:pt>
                <c:pt idx="3489">
                  <c:v>1</c:v>
                </c:pt>
                <c:pt idx="3490">
                  <c:v>6</c:v>
                </c:pt>
                <c:pt idx="3491">
                  <c:v>4</c:v>
                </c:pt>
                <c:pt idx="3492">
                  <c:v>8</c:v>
                </c:pt>
                <c:pt idx="3493">
                  <c:v>2</c:v>
                </c:pt>
                <c:pt idx="3494">
                  <c:v>2</c:v>
                </c:pt>
                <c:pt idx="3495">
                  <c:v>3</c:v>
                </c:pt>
                <c:pt idx="3496">
                  <c:v>3</c:v>
                </c:pt>
                <c:pt idx="3497">
                  <c:v>6</c:v>
                </c:pt>
                <c:pt idx="3498">
                  <c:v>2</c:v>
                </c:pt>
                <c:pt idx="3499">
                  <c:v>4</c:v>
                </c:pt>
                <c:pt idx="3500">
                  <c:v>6</c:v>
                </c:pt>
                <c:pt idx="3501">
                  <c:v>2</c:v>
                </c:pt>
                <c:pt idx="3502">
                  <c:v>1</c:v>
                </c:pt>
                <c:pt idx="3503">
                  <c:v>2</c:v>
                </c:pt>
                <c:pt idx="3504">
                  <c:v>1</c:v>
                </c:pt>
                <c:pt idx="3505">
                  <c:v>8</c:v>
                </c:pt>
                <c:pt idx="3506">
                  <c:v>2</c:v>
                </c:pt>
                <c:pt idx="3507">
                  <c:v>5</c:v>
                </c:pt>
                <c:pt idx="3508">
                  <c:v>9</c:v>
                </c:pt>
                <c:pt idx="3509">
                  <c:v>23</c:v>
                </c:pt>
                <c:pt idx="3510">
                  <c:v>3</c:v>
                </c:pt>
                <c:pt idx="3511">
                  <c:v>3</c:v>
                </c:pt>
                <c:pt idx="3512">
                  <c:v>9</c:v>
                </c:pt>
                <c:pt idx="3513">
                  <c:v>11</c:v>
                </c:pt>
                <c:pt idx="3514">
                  <c:v>4</c:v>
                </c:pt>
                <c:pt idx="3515">
                  <c:v>7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2</c:v>
                </c:pt>
                <c:pt idx="3520">
                  <c:v>2</c:v>
                </c:pt>
                <c:pt idx="3521">
                  <c:v>8</c:v>
                </c:pt>
                <c:pt idx="3522">
                  <c:v>6</c:v>
                </c:pt>
                <c:pt idx="3523">
                  <c:v>9</c:v>
                </c:pt>
                <c:pt idx="3524">
                  <c:v>1</c:v>
                </c:pt>
                <c:pt idx="3525">
                  <c:v>3</c:v>
                </c:pt>
                <c:pt idx="3526">
                  <c:v>4</c:v>
                </c:pt>
                <c:pt idx="3527">
                  <c:v>11</c:v>
                </c:pt>
                <c:pt idx="3528">
                  <c:v>6</c:v>
                </c:pt>
                <c:pt idx="3529">
                  <c:v>5</c:v>
                </c:pt>
                <c:pt idx="3530">
                  <c:v>2</c:v>
                </c:pt>
                <c:pt idx="3531">
                  <c:v>10</c:v>
                </c:pt>
                <c:pt idx="3532">
                  <c:v>9</c:v>
                </c:pt>
                <c:pt idx="3533">
                  <c:v>6</c:v>
                </c:pt>
                <c:pt idx="3534">
                  <c:v>2</c:v>
                </c:pt>
                <c:pt idx="3535">
                  <c:v>2</c:v>
                </c:pt>
                <c:pt idx="3536">
                  <c:v>1</c:v>
                </c:pt>
                <c:pt idx="3537">
                  <c:v>6</c:v>
                </c:pt>
                <c:pt idx="3538">
                  <c:v>1</c:v>
                </c:pt>
                <c:pt idx="3539">
                  <c:v>8</c:v>
                </c:pt>
                <c:pt idx="3540">
                  <c:v>1</c:v>
                </c:pt>
                <c:pt idx="3541">
                  <c:v>2</c:v>
                </c:pt>
                <c:pt idx="3542">
                  <c:v>7</c:v>
                </c:pt>
                <c:pt idx="3543">
                  <c:v>2</c:v>
                </c:pt>
                <c:pt idx="3544">
                  <c:v>5</c:v>
                </c:pt>
                <c:pt idx="3545">
                  <c:v>4</c:v>
                </c:pt>
                <c:pt idx="3546">
                  <c:v>2</c:v>
                </c:pt>
                <c:pt idx="3547">
                  <c:v>1</c:v>
                </c:pt>
                <c:pt idx="3548">
                  <c:v>3</c:v>
                </c:pt>
                <c:pt idx="3549">
                  <c:v>5</c:v>
                </c:pt>
                <c:pt idx="3550">
                  <c:v>2</c:v>
                </c:pt>
                <c:pt idx="3551">
                  <c:v>3</c:v>
                </c:pt>
                <c:pt idx="3552">
                  <c:v>4</c:v>
                </c:pt>
                <c:pt idx="3553">
                  <c:v>6</c:v>
                </c:pt>
                <c:pt idx="3554">
                  <c:v>7</c:v>
                </c:pt>
                <c:pt idx="3555">
                  <c:v>4</c:v>
                </c:pt>
                <c:pt idx="3556">
                  <c:v>4</c:v>
                </c:pt>
                <c:pt idx="3557">
                  <c:v>5</c:v>
                </c:pt>
                <c:pt idx="3558">
                  <c:v>1</c:v>
                </c:pt>
                <c:pt idx="3559">
                  <c:v>1</c:v>
                </c:pt>
                <c:pt idx="3560">
                  <c:v>2</c:v>
                </c:pt>
                <c:pt idx="3561">
                  <c:v>2</c:v>
                </c:pt>
                <c:pt idx="3562">
                  <c:v>11</c:v>
                </c:pt>
                <c:pt idx="3563">
                  <c:v>4</c:v>
                </c:pt>
                <c:pt idx="3564">
                  <c:v>6</c:v>
                </c:pt>
                <c:pt idx="3565">
                  <c:v>2</c:v>
                </c:pt>
                <c:pt idx="3566">
                  <c:v>5</c:v>
                </c:pt>
                <c:pt idx="3567">
                  <c:v>2</c:v>
                </c:pt>
                <c:pt idx="3568">
                  <c:v>2</c:v>
                </c:pt>
                <c:pt idx="3569">
                  <c:v>3</c:v>
                </c:pt>
                <c:pt idx="3570">
                  <c:v>6</c:v>
                </c:pt>
                <c:pt idx="3571">
                  <c:v>2</c:v>
                </c:pt>
                <c:pt idx="3572">
                  <c:v>1</c:v>
                </c:pt>
                <c:pt idx="3573">
                  <c:v>2</c:v>
                </c:pt>
                <c:pt idx="3574">
                  <c:v>1</c:v>
                </c:pt>
                <c:pt idx="3575">
                  <c:v>7</c:v>
                </c:pt>
                <c:pt idx="3576">
                  <c:v>4</c:v>
                </c:pt>
                <c:pt idx="3577">
                  <c:v>1</c:v>
                </c:pt>
                <c:pt idx="3578">
                  <c:v>2</c:v>
                </c:pt>
                <c:pt idx="3579">
                  <c:v>3</c:v>
                </c:pt>
                <c:pt idx="3580">
                  <c:v>6</c:v>
                </c:pt>
                <c:pt idx="3581">
                  <c:v>11</c:v>
                </c:pt>
                <c:pt idx="3582">
                  <c:v>5</c:v>
                </c:pt>
                <c:pt idx="3583">
                  <c:v>2</c:v>
                </c:pt>
                <c:pt idx="3584">
                  <c:v>9</c:v>
                </c:pt>
                <c:pt idx="3585">
                  <c:v>6</c:v>
                </c:pt>
                <c:pt idx="3586">
                  <c:v>9</c:v>
                </c:pt>
                <c:pt idx="3587">
                  <c:v>5</c:v>
                </c:pt>
                <c:pt idx="3588">
                  <c:v>3</c:v>
                </c:pt>
                <c:pt idx="3589">
                  <c:v>8</c:v>
                </c:pt>
                <c:pt idx="3590">
                  <c:v>3</c:v>
                </c:pt>
                <c:pt idx="3591">
                  <c:v>1</c:v>
                </c:pt>
                <c:pt idx="3592">
                  <c:v>2</c:v>
                </c:pt>
                <c:pt idx="3593">
                  <c:v>3</c:v>
                </c:pt>
                <c:pt idx="3594">
                  <c:v>2</c:v>
                </c:pt>
                <c:pt idx="3595">
                  <c:v>1</c:v>
                </c:pt>
                <c:pt idx="3596">
                  <c:v>3</c:v>
                </c:pt>
                <c:pt idx="3597">
                  <c:v>7</c:v>
                </c:pt>
                <c:pt idx="3598">
                  <c:v>11</c:v>
                </c:pt>
                <c:pt idx="3599">
                  <c:v>9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0</c:v>
                </c:pt>
                <c:pt idx="3604">
                  <c:v>1</c:v>
                </c:pt>
                <c:pt idx="3605">
                  <c:v>3</c:v>
                </c:pt>
                <c:pt idx="3606">
                  <c:v>8</c:v>
                </c:pt>
                <c:pt idx="3607">
                  <c:v>2</c:v>
                </c:pt>
                <c:pt idx="3608">
                  <c:v>6</c:v>
                </c:pt>
                <c:pt idx="3609">
                  <c:v>7</c:v>
                </c:pt>
                <c:pt idx="3610">
                  <c:v>6</c:v>
                </c:pt>
                <c:pt idx="3611">
                  <c:v>10</c:v>
                </c:pt>
                <c:pt idx="3612">
                  <c:v>1</c:v>
                </c:pt>
                <c:pt idx="3613">
                  <c:v>4</c:v>
                </c:pt>
                <c:pt idx="3614">
                  <c:v>2</c:v>
                </c:pt>
                <c:pt idx="3615">
                  <c:v>1</c:v>
                </c:pt>
                <c:pt idx="3616">
                  <c:v>5</c:v>
                </c:pt>
                <c:pt idx="3617">
                  <c:v>1</c:v>
                </c:pt>
                <c:pt idx="3618">
                  <c:v>2</c:v>
                </c:pt>
                <c:pt idx="3619">
                  <c:v>5</c:v>
                </c:pt>
                <c:pt idx="3620">
                  <c:v>3</c:v>
                </c:pt>
                <c:pt idx="3621">
                  <c:v>7</c:v>
                </c:pt>
                <c:pt idx="3622">
                  <c:v>5</c:v>
                </c:pt>
                <c:pt idx="3623">
                  <c:v>1</c:v>
                </c:pt>
                <c:pt idx="3624">
                  <c:v>3</c:v>
                </c:pt>
                <c:pt idx="3625">
                  <c:v>3</c:v>
                </c:pt>
                <c:pt idx="3626">
                  <c:v>4</c:v>
                </c:pt>
                <c:pt idx="3627">
                  <c:v>0</c:v>
                </c:pt>
                <c:pt idx="3628">
                  <c:v>3</c:v>
                </c:pt>
                <c:pt idx="3629">
                  <c:v>1</c:v>
                </c:pt>
                <c:pt idx="3630">
                  <c:v>3</c:v>
                </c:pt>
                <c:pt idx="3631">
                  <c:v>4</c:v>
                </c:pt>
                <c:pt idx="3632">
                  <c:v>7</c:v>
                </c:pt>
                <c:pt idx="3633">
                  <c:v>4</c:v>
                </c:pt>
                <c:pt idx="3634">
                  <c:v>2</c:v>
                </c:pt>
                <c:pt idx="3635">
                  <c:v>8</c:v>
                </c:pt>
                <c:pt idx="3636">
                  <c:v>10</c:v>
                </c:pt>
                <c:pt idx="3637">
                  <c:v>6</c:v>
                </c:pt>
                <c:pt idx="3638">
                  <c:v>3</c:v>
                </c:pt>
                <c:pt idx="3639">
                  <c:v>6</c:v>
                </c:pt>
                <c:pt idx="3640">
                  <c:v>1</c:v>
                </c:pt>
                <c:pt idx="3641">
                  <c:v>2</c:v>
                </c:pt>
                <c:pt idx="3642">
                  <c:v>5</c:v>
                </c:pt>
                <c:pt idx="3643">
                  <c:v>8</c:v>
                </c:pt>
                <c:pt idx="3644">
                  <c:v>7</c:v>
                </c:pt>
                <c:pt idx="3645">
                  <c:v>5</c:v>
                </c:pt>
                <c:pt idx="3646">
                  <c:v>3</c:v>
                </c:pt>
                <c:pt idx="3647">
                  <c:v>2</c:v>
                </c:pt>
                <c:pt idx="3648">
                  <c:v>9</c:v>
                </c:pt>
                <c:pt idx="3649">
                  <c:v>2</c:v>
                </c:pt>
                <c:pt idx="3650">
                  <c:v>1</c:v>
                </c:pt>
                <c:pt idx="3651">
                  <c:v>1</c:v>
                </c:pt>
                <c:pt idx="3652">
                  <c:v>2</c:v>
                </c:pt>
                <c:pt idx="3653">
                  <c:v>4</c:v>
                </c:pt>
                <c:pt idx="3654">
                  <c:v>6</c:v>
                </c:pt>
                <c:pt idx="3655">
                  <c:v>10</c:v>
                </c:pt>
                <c:pt idx="3656">
                  <c:v>4</c:v>
                </c:pt>
                <c:pt idx="3657">
                  <c:v>2</c:v>
                </c:pt>
                <c:pt idx="3658">
                  <c:v>8</c:v>
                </c:pt>
                <c:pt idx="3659">
                  <c:v>9</c:v>
                </c:pt>
                <c:pt idx="3660">
                  <c:v>7</c:v>
                </c:pt>
                <c:pt idx="3661">
                  <c:v>2</c:v>
                </c:pt>
                <c:pt idx="3662">
                  <c:v>3</c:v>
                </c:pt>
                <c:pt idx="3663">
                  <c:v>3</c:v>
                </c:pt>
                <c:pt idx="3664">
                  <c:v>5</c:v>
                </c:pt>
                <c:pt idx="3665">
                  <c:v>3</c:v>
                </c:pt>
                <c:pt idx="3666">
                  <c:v>6</c:v>
                </c:pt>
                <c:pt idx="3667">
                  <c:v>3</c:v>
                </c:pt>
                <c:pt idx="3668">
                  <c:v>3</c:v>
                </c:pt>
                <c:pt idx="3669">
                  <c:v>2</c:v>
                </c:pt>
                <c:pt idx="3670">
                  <c:v>6</c:v>
                </c:pt>
                <c:pt idx="3671">
                  <c:v>11</c:v>
                </c:pt>
                <c:pt idx="3672">
                  <c:v>2</c:v>
                </c:pt>
                <c:pt idx="3673">
                  <c:v>4</c:v>
                </c:pt>
                <c:pt idx="3674">
                  <c:v>2</c:v>
                </c:pt>
                <c:pt idx="3675">
                  <c:v>3</c:v>
                </c:pt>
                <c:pt idx="3676">
                  <c:v>8</c:v>
                </c:pt>
                <c:pt idx="3677">
                  <c:v>3</c:v>
                </c:pt>
                <c:pt idx="3678">
                  <c:v>8</c:v>
                </c:pt>
                <c:pt idx="3679">
                  <c:v>9</c:v>
                </c:pt>
                <c:pt idx="3680">
                  <c:v>0</c:v>
                </c:pt>
                <c:pt idx="3681">
                  <c:v>6</c:v>
                </c:pt>
                <c:pt idx="3682">
                  <c:v>10</c:v>
                </c:pt>
                <c:pt idx="3683">
                  <c:v>3</c:v>
                </c:pt>
                <c:pt idx="3684">
                  <c:v>5</c:v>
                </c:pt>
                <c:pt idx="3685">
                  <c:v>9</c:v>
                </c:pt>
                <c:pt idx="3686">
                  <c:v>2</c:v>
                </c:pt>
                <c:pt idx="3687">
                  <c:v>2</c:v>
                </c:pt>
                <c:pt idx="3688">
                  <c:v>1</c:v>
                </c:pt>
                <c:pt idx="3689">
                  <c:v>6</c:v>
                </c:pt>
                <c:pt idx="3690">
                  <c:v>5</c:v>
                </c:pt>
                <c:pt idx="3691">
                  <c:v>4</c:v>
                </c:pt>
                <c:pt idx="3692">
                  <c:v>1</c:v>
                </c:pt>
                <c:pt idx="3693">
                  <c:v>8</c:v>
                </c:pt>
                <c:pt idx="3694">
                  <c:v>2</c:v>
                </c:pt>
                <c:pt idx="3695">
                  <c:v>1</c:v>
                </c:pt>
                <c:pt idx="3696">
                  <c:v>4</c:v>
                </c:pt>
                <c:pt idx="3697">
                  <c:v>2</c:v>
                </c:pt>
                <c:pt idx="3698">
                  <c:v>0</c:v>
                </c:pt>
                <c:pt idx="3699">
                  <c:v>2</c:v>
                </c:pt>
                <c:pt idx="3700">
                  <c:v>4</c:v>
                </c:pt>
                <c:pt idx="3701">
                  <c:v>6</c:v>
                </c:pt>
                <c:pt idx="3702">
                  <c:v>1</c:v>
                </c:pt>
                <c:pt idx="3703">
                  <c:v>4</c:v>
                </c:pt>
                <c:pt idx="3704">
                  <c:v>1</c:v>
                </c:pt>
                <c:pt idx="3705">
                  <c:v>5</c:v>
                </c:pt>
                <c:pt idx="3706">
                  <c:v>2</c:v>
                </c:pt>
                <c:pt idx="3707">
                  <c:v>2</c:v>
                </c:pt>
                <c:pt idx="3708">
                  <c:v>7</c:v>
                </c:pt>
                <c:pt idx="3709">
                  <c:v>7</c:v>
                </c:pt>
                <c:pt idx="3710">
                  <c:v>3</c:v>
                </c:pt>
                <c:pt idx="3711">
                  <c:v>5</c:v>
                </c:pt>
                <c:pt idx="3712">
                  <c:v>1</c:v>
                </c:pt>
                <c:pt idx="3713">
                  <c:v>2</c:v>
                </c:pt>
                <c:pt idx="3714">
                  <c:v>4</c:v>
                </c:pt>
                <c:pt idx="3715">
                  <c:v>2</c:v>
                </c:pt>
                <c:pt idx="3716">
                  <c:v>4</c:v>
                </c:pt>
                <c:pt idx="3717">
                  <c:v>1</c:v>
                </c:pt>
                <c:pt idx="3718">
                  <c:v>1</c:v>
                </c:pt>
                <c:pt idx="3719">
                  <c:v>2</c:v>
                </c:pt>
                <c:pt idx="3720">
                  <c:v>3</c:v>
                </c:pt>
                <c:pt idx="3721">
                  <c:v>3</c:v>
                </c:pt>
                <c:pt idx="3722">
                  <c:v>8</c:v>
                </c:pt>
                <c:pt idx="3723">
                  <c:v>3</c:v>
                </c:pt>
                <c:pt idx="3724">
                  <c:v>6</c:v>
                </c:pt>
                <c:pt idx="3725">
                  <c:v>4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6</c:v>
                </c:pt>
                <c:pt idx="3730">
                  <c:v>4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2</c:v>
                </c:pt>
                <c:pt idx="3735">
                  <c:v>4</c:v>
                </c:pt>
                <c:pt idx="3736">
                  <c:v>8</c:v>
                </c:pt>
                <c:pt idx="3737">
                  <c:v>10</c:v>
                </c:pt>
                <c:pt idx="3738">
                  <c:v>11</c:v>
                </c:pt>
                <c:pt idx="3739">
                  <c:v>7</c:v>
                </c:pt>
                <c:pt idx="3740">
                  <c:v>1</c:v>
                </c:pt>
                <c:pt idx="3741">
                  <c:v>2</c:v>
                </c:pt>
                <c:pt idx="3742">
                  <c:v>5</c:v>
                </c:pt>
                <c:pt idx="3743">
                  <c:v>7</c:v>
                </c:pt>
                <c:pt idx="3744">
                  <c:v>5</c:v>
                </c:pt>
                <c:pt idx="3745">
                  <c:v>4</c:v>
                </c:pt>
                <c:pt idx="3746">
                  <c:v>1</c:v>
                </c:pt>
                <c:pt idx="3747">
                  <c:v>3</c:v>
                </c:pt>
                <c:pt idx="3748">
                  <c:v>2</c:v>
                </c:pt>
                <c:pt idx="3749">
                  <c:v>5</c:v>
                </c:pt>
                <c:pt idx="3750">
                  <c:v>3</c:v>
                </c:pt>
                <c:pt idx="3751">
                  <c:v>3</c:v>
                </c:pt>
                <c:pt idx="3752">
                  <c:v>7</c:v>
                </c:pt>
                <c:pt idx="3753">
                  <c:v>3</c:v>
                </c:pt>
                <c:pt idx="3754">
                  <c:v>1</c:v>
                </c:pt>
                <c:pt idx="3755">
                  <c:v>2</c:v>
                </c:pt>
                <c:pt idx="3756">
                  <c:v>1</c:v>
                </c:pt>
                <c:pt idx="3757">
                  <c:v>6</c:v>
                </c:pt>
                <c:pt idx="3758">
                  <c:v>4</c:v>
                </c:pt>
                <c:pt idx="3759">
                  <c:v>3</c:v>
                </c:pt>
                <c:pt idx="3760">
                  <c:v>3</c:v>
                </c:pt>
                <c:pt idx="3761">
                  <c:v>10</c:v>
                </c:pt>
                <c:pt idx="3762">
                  <c:v>5</c:v>
                </c:pt>
                <c:pt idx="3763">
                  <c:v>2</c:v>
                </c:pt>
                <c:pt idx="3764">
                  <c:v>5</c:v>
                </c:pt>
                <c:pt idx="3765">
                  <c:v>6</c:v>
                </c:pt>
                <c:pt idx="3766">
                  <c:v>2</c:v>
                </c:pt>
                <c:pt idx="3767">
                  <c:v>8</c:v>
                </c:pt>
                <c:pt idx="3768">
                  <c:v>5</c:v>
                </c:pt>
                <c:pt idx="3769">
                  <c:v>1</c:v>
                </c:pt>
                <c:pt idx="3770">
                  <c:v>3</c:v>
                </c:pt>
                <c:pt idx="3771">
                  <c:v>2</c:v>
                </c:pt>
                <c:pt idx="3772">
                  <c:v>4</c:v>
                </c:pt>
                <c:pt idx="3773">
                  <c:v>2</c:v>
                </c:pt>
                <c:pt idx="3774">
                  <c:v>2</c:v>
                </c:pt>
                <c:pt idx="3775">
                  <c:v>3</c:v>
                </c:pt>
                <c:pt idx="3776">
                  <c:v>4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4</c:v>
                </c:pt>
                <c:pt idx="3781">
                  <c:v>1</c:v>
                </c:pt>
                <c:pt idx="3782">
                  <c:v>6</c:v>
                </c:pt>
                <c:pt idx="3783">
                  <c:v>5</c:v>
                </c:pt>
                <c:pt idx="3784">
                  <c:v>2</c:v>
                </c:pt>
                <c:pt idx="3785">
                  <c:v>2</c:v>
                </c:pt>
                <c:pt idx="3786">
                  <c:v>5</c:v>
                </c:pt>
                <c:pt idx="3787">
                  <c:v>2</c:v>
                </c:pt>
                <c:pt idx="3788">
                  <c:v>2</c:v>
                </c:pt>
                <c:pt idx="3789">
                  <c:v>5</c:v>
                </c:pt>
                <c:pt idx="3790">
                  <c:v>5</c:v>
                </c:pt>
                <c:pt idx="3791">
                  <c:v>1</c:v>
                </c:pt>
                <c:pt idx="3792">
                  <c:v>1</c:v>
                </c:pt>
                <c:pt idx="3793">
                  <c:v>5</c:v>
                </c:pt>
                <c:pt idx="3794">
                  <c:v>2</c:v>
                </c:pt>
                <c:pt idx="3795">
                  <c:v>4</c:v>
                </c:pt>
                <c:pt idx="3796">
                  <c:v>3</c:v>
                </c:pt>
                <c:pt idx="3797">
                  <c:v>11</c:v>
                </c:pt>
                <c:pt idx="3798">
                  <c:v>6</c:v>
                </c:pt>
                <c:pt idx="3799">
                  <c:v>1</c:v>
                </c:pt>
                <c:pt idx="3800">
                  <c:v>8</c:v>
                </c:pt>
                <c:pt idx="3801">
                  <c:v>4</c:v>
                </c:pt>
                <c:pt idx="3802">
                  <c:v>7</c:v>
                </c:pt>
                <c:pt idx="3803">
                  <c:v>4</c:v>
                </c:pt>
                <c:pt idx="3804">
                  <c:v>2</c:v>
                </c:pt>
                <c:pt idx="3805">
                  <c:v>9</c:v>
                </c:pt>
                <c:pt idx="3806">
                  <c:v>3</c:v>
                </c:pt>
                <c:pt idx="3807">
                  <c:v>3</c:v>
                </c:pt>
                <c:pt idx="3808">
                  <c:v>5</c:v>
                </c:pt>
                <c:pt idx="3809">
                  <c:v>0</c:v>
                </c:pt>
                <c:pt idx="3810">
                  <c:v>6</c:v>
                </c:pt>
                <c:pt idx="3811">
                  <c:v>1</c:v>
                </c:pt>
                <c:pt idx="3812">
                  <c:v>10</c:v>
                </c:pt>
                <c:pt idx="3813">
                  <c:v>7</c:v>
                </c:pt>
                <c:pt idx="3814">
                  <c:v>5</c:v>
                </c:pt>
                <c:pt idx="3815">
                  <c:v>5</c:v>
                </c:pt>
                <c:pt idx="3816">
                  <c:v>4</c:v>
                </c:pt>
                <c:pt idx="3817">
                  <c:v>3</c:v>
                </c:pt>
                <c:pt idx="3818">
                  <c:v>2</c:v>
                </c:pt>
                <c:pt idx="3819">
                  <c:v>8</c:v>
                </c:pt>
                <c:pt idx="3820">
                  <c:v>3</c:v>
                </c:pt>
                <c:pt idx="3821">
                  <c:v>5</c:v>
                </c:pt>
                <c:pt idx="3822">
                  <c:v>2</c:v>
                </c:pt>
                <c:pt idx="3823">
                  <c:v>3</c:v>
                </c:pt>
                <c:pt idx="3824">
                  <c:v>8</c:v>
                </c:pt>
                <c:pt idx="3825">
                  <c:v>6</c:v>
                </c:pt>
                <c:pt idx="3826">
                  <c:v>4</c:v>
                </c:pt>
                <c:pt idx="3827">
                  <c:v>4</c:v>
                </c:pt>
                <c:pt idx="3828">
                  <c:v>6</c:v>
                </c:pt>
                <c:pt idx="3829">
                  <c:v>2</c:v>
                </c:pt>
                <c:pt idx="3830">
                  <c:v>4</c:v>
                </c:pt>
                <c:pt idx="3831">
                  <c:v>0</c:v>
                </c:pt>
                <c:pt idx="3832">
                  <c:v>3</c:v>
                </c:pt>
                <c:pt idx="3833">
                  <c:v>10</c:v>
                </c:pt>
                <c:pt idx="3834">
                  <c:v>11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1</c:v>
                </c:pt>
                <c:pt idx="3839">
                  <c:v>1</c:v>
                </c:pt>
                <c:pt idx="3840">
                  <c:v>3</c:v>
                </c:pt>
                <c:pt idx="3841">
                  <c:v>3</c:v>
                </c:pt>
                <c:pt idx="3842">
                  <c:v>4</c:v>
                </c:pt>
                <c:pt idx="3843">
                  <c:v>11</c:v>
                </c:pt>
                <c:pt idx="3844">
                  <c:v>3</c:v>
                </c:pt>
                <c:pt idx="3845">
                  <c:v>8</c:v>
                </c:pt>
                <c:pt idx="3846">
                  <c:v>0</c:v>
                </c:pt>
                <c:pt idx="3847">
                  <c:v>2</c:v>
                </c:pt>
                <c:pt idx="3848">
                  <c:v>5</c:v>
                </c:pt>
                <c:pt idx="3849">
                  <c:v>2</c:v>
                </c:pt>
                <c:pt idx="3850">
                  <c:v>4</c:v>
                </c:pt>
                <c:pt idx="3851">
                  <c:v>2</c:v>
                </c:pt>
                <c:pt idx="3852">
                  <c:v>5</c:v>
                </c:pt>
                <c:pt idx="3853">
                  <c:v>3</c:v>
                </c:pt>
                <c:pt idx="3854">
                  <c:v>2</c:v>
                </c:pt>
                <c:pt idx="3855">
                  <c:v>3</c:v>
                </c:pt>
                <c:pt idx="3856">
                  <c:v>3</c:v>
                </c:pt>
                <c:pt idx="3857">
                  <c:v>2</c:v>
                </c:pt>
                <c:pt idx="3858">
                  <c:v>0</c:v>
                </c:pt>
                <c:pt idx="3859">
                  <c:v>1</c:v>
                </c:pt>
                <c:pt idx="3860">
                  <c:v>2</c:v>
                </c:pt>
                <c:pt idx="3861">
                  <c:v>6</c:v>
                </c:pt>
                <c:pt idx="3862">
                  <c:v>4</c:v>
                </c:pt>
                <c:pt idx="3863">
                  <c:v>5</c:v>
                </c:pt>
                <c:pt idx="3864">
                  <c:v>9</c:v>
                </c:pt>
                <c:pt idx="3865">
                  <c:v>1</c:v>
                </c:pt>
                <c:pt idx="3866">
                  <c:v>2</c:v>
                </c:pt>
                <c:pt idx="3867">
                  <c:v>4</c:v>
                </c:pt>
                <c:pt idx="3868">
                  <c:v>1</c:v>
                </c:pt>
                <c:pt idx="3869">
                  <c:v>2</c:v>
                </c:pt>
                <c:pt idx="3870">
                  <c:v>6</c:v>
                </c:pt>
                <c:pt idx="3871">
                  <c:v>4</c:v>
                </c:pt>
                <c:pt idx="3872">
                  <c:v>4</c:v>
                </c:pt>
                <c:pt idx="3873">
                  <c:v>1</c:v>
                </c:pt>
                <c:pt idx="3874">
                  <c:v>5</c:v>
                </c:pt>
                <c:pt idx="3875">
                  <c:v>2</c:v>
                </c:pt>
                <c:pt idx="3876">
                  <c:v>6</c:v>
                </c:pt>
                <c:pt idx="3877">
                  <c:v>4</c:v>
                </c:pt>
                <c:pt idx="3878">
                  <c:v>3</c:v>
                </c:pt>
                <c:pt idx="3879">
                  <c:v>4</c:v>
                </c:pt>
                <c:pt idx="3880">
                  <c:v>1</c:v>
                </c:pt>
                <c:pt idx="3881">
                  <c:v>4</c:v>
                </c:pt>
                <c:pt idx="3882">
                  <c:v>3</c:v>
                </c:pt>
                <c:pt idx="3883">
                  <c:v>2</c:v>
                </c:pt>
                <c:pt idx="3884">
                  <c:v>4</c:v>
                </c:pt>
                <c:pt idx="3885">
                  <c:v>2</c:v>
                </c:pt>
                <c:pt idx="3886">
                  <c:v>7</c:v>
                </c:pt>
                <c:pt idx="3887">
                  <c:v>1</c:v>
                </c:pt>
                <c:pt idx="3888">
                  <c:v>6</c:v>
                </c:pt>
                <c:pt idx="3889">
                  <c:v>1</c:v>
                </c:pt>
                <c:pt idx="3890">
                  <c:v>6</c:v>
                </c:pt>
                <c:pt idx="3891">
                  <c:v>1</c:v>
                </c:pt>
                <c:pt idx="3892">
                  <c:v>8</c:v>
                </c:pt>
                <c:pt idx="3893">
                  <c:v>3</c:v>
                </c:pt>
                <c:pt idx="3894">
                  <c:v>1</c:v>
                </c:pt>
                <c:pt idx="3895">
                  <c:v>10</c:v>
                </c:pt>
                <c:pt idx="3896">
                  <c:v>2</c:v>
                </c:pt>
                <c:pt idx="3897">
                  <c:v>5</c:v>
                </c:pt>
                <c:pt idx="3898">
                  <c:v>1</c:v>
                </c:pt>
                <c:pt idx="3899">
                  <c:v>5</c:v>
                </c:pt>
                <c:pt idx="3900">
                  <c:v>2</c:v>
                </c:pt>
                <c:pt idx="3901">
                  <c:v>1</c:v>
                </c:pt>
                <c:pt idx="3902">
                  <c:v>6</c:v>
                </c:pt>
                <c:pt idx="3903">
                  <c:v>3</c:v>
                </c:pt>
                <c:pt idx="3904">
                  <c:v>7</c:v>
                </c:pt>
                <c:pt idx="3905">
                  <c:v>0</c:v>
                </c:pt>
                <c:pt idx="3906">
                  <c:v>7</c:v>
                </c:pt>
                <c:pt idx="3907">
                  <c:v>1</c:v>
                </c:pt>
                <c:pt idx="3908">
                  <c:v>1</c:v>
                </c:pt>
                <c:pt idx="3909">
                  <c:v>8</c:v>
                </c:pt>
                <c:pt idx="3910">
                  <c:v>4</c:v>
                </c:pt>
                <c:pt idx="3911">
                  <c:v>3</c:v>
                </c:pt>
                <c:pt idx="3912">
                  <c:v>1</c:v>
                </c:pt>
                <c:pt idx="3913">
                  <c:v>7</c:v>
                </c:pt>
                <c:pt idx="3914">
                  <c:v>4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7</c:v>
                </c:pt>
                <c:pt idx="3920">
                  <c:v>0</c:v>
                </c:pt>
                <c:pt idx="3921">
                  <c:v>9</c:v>
                </c:pt>
                <c:pt idx="3922">
                  <c:v>6</c:v>
                </c:pt>
                <c:pt idx="3923">
                  <c:v>1</c:v>
                </c:pt>
                <c:pt idx="3924">
                  <c:v>3</c:v>
                </c:pt>
                <c:pt idx="3925">
                  <c:v>1</c:v>
                </c:pt>
                <c:pt idx="3926">
                  <c:v>1</c:v>
                </c:pt>
                <c:pt idx="3927">
                  <c:v>0</c:v>
                </c:pt>
                <c:pt idx="3928">
                  <c:v>1</c:v>
                </c:pt>
                <c:pt idx="3929">
                  <c:v>9</c:v>
                </c:pt>
                <c:pt idx="3930">
                  <c:v>8</c:v>
                </c:pt>
                <c:pt idx="3931">
                  <c:v>5</c:v>
                </c:pt>
                <c:pt idx="3932">
                  <c:v>1</c:v>
                </c:pt>
                <c:pt idx="3933">
                  <c:v>4</c:v>
                </c:pt>
                <c:pt idx="3934">
                  <c:v>3</c:v>
                </c:pt>
                <c:pt idx="3935">
                  <c:v>6</c:v>
                </c:pt>
                <c:pt idx="3936">
                  <c:v>6</c:v>
                </c:pt>
                <c:pt idx="3937">
                  <c:v>3</c:v>
                </c:pt>
                <c:pt idx="3938">
                  <c:v>2</c:v>
                </c:pt>
                <c:pt idx="3939">
                  <c:v>2</c:v>
                </c:pt>
                <c:pt idx="3940">
                  <c:v>1</c:v>
                </c:pt>
                <c:pt idx="3941">
                  <c:v>2</c:v>
                </c:pt>
                <c:pt idx="3942">
                  <c:v>6</c:v>
                </c:pt>
                <c:pt idx="3943">
                  <c:v>2</c:v>
                </c:pt>
                <c:pt idx="3944">
                  <c:v>1</c:v>
                </c:pt>
                <c:pt idx="3945">
                  <c:v>10</c:v>
                </c:pt>
                <c:pt idx="3946">
                  <c:v>2</c:v>
                </c:pt>
                <c:pt idx="3947">
                  <c:v>5</c:v>
                </c:pt>
                <c:pt idx="3948">
                  <c:v>3</c:v>
                </c:pt>
                <c:pt idx="3949">
                  <c:v>1</c:v>
                </c:pt>
                <c:pt idx="3950">
                  <c:v>8</c:v>
                </c:pt>
                <c:pt idx="3951">
                  <c:v>7</c:v>
                </c:pt>
                <c:pt idx="3952">
                  <c:v>2</c:v>
                </c:pt>
                <c:pt idx="3953">
                  <c:v>4</c:v>
                </c:pt>
                <c:pt idx="3954">
                  <c:v>0</c:v>
                </c:pt>
                <c:pt idx="3955">
                  <c:v>4</c:v>
                </c:pt>
                <c:pt idx="3956">
                  <c:v>3</c:v>
                </c:pt>
                <c:pt idx="3957">
                  <c:v>1</c:v>
                </c:pt>
                <c:pt idx="3958">
                  <c:v>4</c:v>
                </c:pt>
                <c:pt idx="3959">
                  <c:v>1</c:v>
                </c:pt>
                <c:pt idx="3960">
                  <c:v>4</c:v>
                </c:pt>
                <c:pt idx="3961">
                  <c:v>6</c:v>
                </c:pt>
                <c:pt idx="3962">
                  <c:v>1</c:v>
                </c:pt>
                <c:pt idx="3963">
                  <c:v>7</c:v>
                </c:pt>
                <c:pt idx="3964">
                  <c:v>2</c:v>
                </c:pt>
                <c:pt idx="3965">
                  <c:v>2</c:v>
                </c:pt>
                <c:pt idx="3966">
                  <c:v>5</c:v>
                </c:pt>
                <c:pt idx="3967">
                  <c:v>4</c:v>
                </c:pt>
                <c:pt idx="3968">
                  <c:v>2</c:v>
                </c:pt>
                <c:pt idx="3969">
                  <c:v>1</c:v>
                </c:pt>
                <c:pt idx="3970">
                  <c:v>5</c:v>
                </c:pt>
                <c:pt idx="3971">
                  <c:v>11</c:v>
                </c:pt>
                <c:pt idx="3972">
                  <c:v>0</c:v>
                </c:pt>
                <c:pt idx="3973">
                  <c:v>7</c:v>
                </c:pt>
                <c:pt idx="3974">
                  <c:v>2</c:v>
                </c:pt>
                <c:pt idx="3975">
                  <c:v>3</c:v>
                </c:pt>
                <c:pt idx="3976">
                  <c:v>11</c:v>
                </c:pt>
                <c:pt idx="3977">
                  <c:v>7</c:v>
                </c:pt>
                <c:pt idx="3978">
                  <c:v>2</c:v>
                </c:pt>
                <c:pt idx="3979">
                  <c:v>2</c:v>
                </c:pt>
                <c:pt idx="3980">
                  <c:v>1</c:v>
                </c:pt>
                <c:pt idx="3981">
                  <c:v>1</c:v>
                </c:pt>
                <c:pt idx="3982">
                  <c:v>3</c:v>
                </c:pt>
                <c:pt idx="3983">
                  <c:v>5</c:v>
                </c:pt>
                <c:pt idx="3984">
                  <c:v>3</c:v>
                </c:pt>
                <c:pt idx="3985">
                  <c:v>4</c:v>
                </c:pt>
                <c:pt idx="3986">
                  <c:v>3</c:v>
                </c:pt>
                <c:pt idx="3987">
                  <c:v>4</c:v>
                </c:pt>
                <c:pt idx="3988">
                  <c:v>6</c:v>
                </c:pt>
                <c:pt idx="3989">
                  <c:v>3</c:v>
                </c:pt>
                <c:pt idx="3990">
                  <c:v>3</c:v>
                </c:pt>
                <c:pt idx="3991">
                  <c:v>7</c:v>
                </c:pt>
                <c:pt idx="3992">
                  <c:v>7</c:v>
                </c:pt>
                <c:pt idx="3993">
                  <c:v>2</c:v>
                </c:pt>
                <c:pt idx="3994">
                  <c:v>9</c:v>
                </c:pt>
                <c:pt idx="3995">
                  <c:v>3</c:v>
                </c:pt>
                <c:pt idx="3996">
                  <c:v>2</c:v>
                </c:pt>
                <c:pt idx="3997">
                  <c:v>8</c:v>
                </c:pt>
                <c:pt idx="3998">
                  <c:v>8</c:v>
                </c:pt>
                <c:pt idx="3999">
                  <c:v>4</c:v>
                </c:pt>
                <c:pt idx="4000">
                  <c:v>6</c:v>
                </c:pt>
                <c:pt idx="4001">
                  <c:v>3</c:v>
                </c:pt>
                <c:pt idx="4002">
                  <c:v>5</c:v>
                </c:pt>
                <c:pt idx="4003">
                  <c:v>3</c:v>
                </c:pt>
                <c:pt idx="4004">
                  <c:v>7</c:v>
                </c:pt>
                <c:pt idx="4005">
                  <c:v>3</c:v>
                </c:pt>
                <c:pt idx="4006">
                  <c:v>4</c:v>
                </c:pt>
                <c:pt idx="4007">
                  <c:v>5</c:v>
                </c:pt>
                <c:pt idx="4008">
                  <c:v>0</c:v>
                </c:pt>
                <c:pt idx="4009">
                  <c:v>11</c:v>
                </c:pt>
                <c:pt idx="4010">
                  <c:v>6</c:v>
                </c:pt>
                <c:pt idx="4011">
                  <c:v>8</c:v>
                </c:pt>
                <c:pt idx="4012">
                  <c:v>11</c:v>
                </c:pt>
                <c:pt idx="4013">
                  <c:v>9</c:v>
                </c:pt>
                <c:pt idx="4014">
                  <c:v>2</c:v>
                </c:pt>
                <c:pt idx="4015">
                  <c:v>5</c:v>
                </c:pt>
                <c:pt idx="4016">
                  <c:v>4</c:v>
                </c:pt>
                <c:pt idx="4017">
                  <c:v>6</c:v>
                </c:pt>
                <c:pt idx="4018">
                  <c:v>1</c:v>
                </c:pt>
                <c:pt idx="4019">
                  <c:v>1</c:v>
                </c:pt>
                <c:pt idx="4020">
                  <c:v>6</c:v>
                </c:pt>
                <c:pt idx="4021">
                  <c:v>2</c:v>
                </c:pt>
                <c:pt idx="4022">
                  <c:v>5</c:v>
                </c:pt>
                <c:pt idx="4023">
                  <c:v>6</c:v>
                </c:pt>
                <c:pt idx="4024">
                  <c:v>3</c:v>
                </c:pt>
                <c:pt idx="4025">
                  <c:v>0</c:v>
                </c:pt>
                <c:pt idx="4026">
                  <c:v>10</c:v>
                </c:pt>
                <c:pt idx="4027">
                  <c:v>7</c:v>
                </c:pt>
                <c:pt idx="4028">
                  <c:v>5</c:v>
                </c:pt>
                <c:pt idx="4029">
                  <c:v>3</c:v>
                </c:pt>
                <c:pt idx="4030">
                  <c:v>2</c:v>
                </c:pt>
                <c:pt idx="4031">
                  <c:v>5</c:v>
                </c:pt>
                <c:pt idx="4032">
                  <c:v>6</c:v>
                </c:pt>
                <c:pt idx="4033">
                  <c:v>4</c:v>
                </c:pt>
                <c:pt idx="4034">
                  <c:v>3</c:v>
                </c:pt>
                <c:pt idx="4035">
                  <c:v>1</c:v>
                </c:pt>
                <c:pt idx="4036">
                  <c:v>7</c:v>
                </c:pt>
                <c:pt idx="4037">
                  <c:v>3</c:v>
                </c:pt>
                <c:pt idx="4038">
                  <c:v>3</c:v>
                </c:pt>
                <c:pt idx="4039">
                  <c:v>4</c:v>
                </c:pt>
                <c:pt idx="4040">
                  <c:v>5</c:v>
                </c:pt>
                <c:pt idx="4041">
                  <c:v>1</c:v>
                </c:pt>
                <c:pt idx="4042">
                  <c:v>2</c:v>
                </c:pt>
                <c:pt idx="4043">
                  <c:v>5</c:v>
                </c:pt>
                <c:pt idx="4044">
                  <c:v>1</c:v>
                </c:pt>
                <c:pt idx="4045">
                  <c:v>7</c:v>
                </c:pt>
                <c:pt idx="4046">
                  <c:v>4</c:v>
                </c:pt>
                <c:pt idx="4047">
                  <c:v>9</c:v>
                </c:pt>
                <c:pt idx="4048">
                  <c:v>4</c:v>
                </c:pt>
                <c:pt idx="4049">
                  <c:v>2</c:v>
                </c:pt>
                <c:pt idx="4050">
                  <c:v>4</c:v>
                </c:pt>
                <c:pt idx="4051">
                  <c:v>5</c:v>
                </c:pt>
                <c:pt idx="4052">
                  <c:v>4</c:v>
                </c:pt>
                <c:pt idx="4053">
                  <c:v>6</c:v>
                </c:pt>
                <c:pt idx="4054">
                  <c:v>1</c:v>
                </c:pt>
                <c:pt idx="4055">
                  <c:v>5</c:v>
                </c:pt>
                <c:pt idx="4056">
                  <c:v>6</c:v>
                </c:pt>
                <c:pt idx="4057">
                  <c:v>2</c:v>
                </c:pt>
                <c:pt idx="4058">
                  <c:v>8</c:v>
                </c:pt>
                <c:pt idx="4059">
                  <c:v>8</c:v>
                </c:pt>
                <c:pt idx="4060">
                  <c:v>1</c:v>
                </c:pt>
                <c:pt idx="4061">
                  <c:v>2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8</c:v>
                </c:pt>
                <c:pt idx="4066">
                  <c:v>10</c:v>
                </c:pt>
                <c:pt idx="4067">
                  <c:v>1</c:v>
                </c:pt>
                <c:pt idx="4068">
                  <c:v>4</c:v>
                </c:pt>
                <c:pt idx="4069">
                  <c:v>9</c:v>
                </c:pt>
                <c:pt idx="4070">
                  <c:v>6</c:v>
                </c:pt>
                <c:pt idx="4071">
                  <c:v>0</c:v>
                </c:pt>
                <c:pt idx="4072">
                  <c:v>5</c:v>
                </c:pt>
                <c:pt idx="4073">
                  <c:v>5</c:v>
                </c:pt>
                <c:pt idx="4074">
                  <c:v>2</c:v>
                </c:pt>
                <c:pt idx="4075">
                  <c:v>0</c:v>
                </c:pt>
                <c:pt idx="4076">
                  <c:v>4</c:v>
                </c:pt>
                <c:pt idx="4077">
                  <c:v>4</c:v>
                </c:pt>
                <c:pt idx="4078">
                  <c:v>1</c:v>
                </c:pt>
                <c:pt idx="4079">
                  <c:v>4</c:v>
                </c:pt>
                <c:pt idx="4080">
                  <c:v>3</c:v>
                </c:pt>
                <c:pt idx="4081">
                  <c:v>1</c:v>
                </c:pt>
                <c:pt idx="4082">
                  <c:v>10</c:v>
                </c:pt>
                <c:pt idx="4083">
                  <c:v>6</c:v>
                </c:pt>
                <c:pt idx="4084">
                  <c:v>1</c:v>
                </c:pt>
                <c:pt idx="4085">
                  <c:v>6</c:v>
                </c:pt>
                <c:pt idx="4086">
                  <c:v>5</c:v>
                </c:pt>
                <c:pt idx="4087">
                  <c:v>4</c:v>
                </c:pt>
                <c:pt idx="4088">
                  <c:v>9</c:v>
                </c:pt>
                <c:pt idx="4089">
                  <c:v>11</c:v>
                </c:pt>
                <c:pt idx="4090">
                  <c:v>11</c:v>
                </c:pt>
                <c:pt idx="4091">
                  <c:v>6</c:v>
                </c:pt>
                <c:pt idx="4092">
                  <c:v>4</c:v>
                </c:pt>
                <c:pt idx="4093">
                  <c:v>4</c:v>
                </c:pt>
                <c:pt idx="4094">
                  <c:v>5</c:v>
                </c:pt>
                <c:pt idx="4095">
                  <c:v>1</c:v>
                </c:pt>
                <c:pt idx="4096">
                  <c:v>1</c:v>
                </c:pt>
                <c:pt idx="4097">
                  <c:v>6</c:v>
                </c:pt>
                <c:pt idx="4098">
                  <c:v>3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3</c:v>
                </c:pt>
                <c:pt idx="4103">
                  <c:v>5</c:v>
                </c:pt>
                <c:pt idx="4104">
                  <c:v>10</c:v>
                </c:pt>
                <c:pt idx="4105">
                  <c:v>3</c:v>
                </c:pt>
                <c:pt idx="4106">
                  <c:v>9</c:v>
                </c:pt>
                <c:pt idx="4107">
                  <c:v>1</c:v>
                </c:pt>
                <c:pt idx="4108">
                  <c:v>6</c:v>
                </c:pt>
                <c:pt idx="4109">
                  <c:v>4</c:v>
                </c:pt>
                <c:pt idx="4110">
                  <c:v>3</c:v>
                </c:pt>
                <c:pt idx="4111">
                  <c:v>4</c:v>
                </c:pt>
                <c:pt idx="4112">
                  <c:v>2</c:v>
                </c:pt>
                <c:pt idx="4113">
                  <c:v>3</c:v>
                </c:pt>
                <c:pt idx="4114">
                  <c:v>5</c:v>
                </c:pt>
                <c:pt idx="4115">
                  <c:v>2</c:v>
                </c:pt>
                <c:pt idx="4116">
                  <c:v>3</c:v>
                </c:pt>
                <c:pt idx="4117">
                  <c:v>9</c:v>
                </c:pt>
                <c:pt idx="4118">
                  <c:v>5</c:v>
                </c:pt>
                <c:pt idx="4119">
                  <c:v>3</c:v>
                </c:pt>
                <c:pt idx="4120">
                  <c:v>6</c:v>
                </c:pt>
                <c:pt idx="4121">
                  <c:v>9</c:v>
                </c:pt>
                <c:pt idx="4122">
                  <c:v>0</c:v>
                </c:pt>
                <c:pt idx="4123">
                  <c:v>3</c:v>
                </c:pt>
                <c:pt idx="4124">
                  <c:v>1</c:v>
                </c:pt>
                <c:pt idx="4125">
                  <c:v>0</c:v>
                </c:pt>
                <c:pt idx="4126">
                  <c:v>0</c:v>
                </c:pt>
                <c:pt idx="4127">
                  <c:v>7</c:v>
                </c:pt>
                <c:pt idx="4128">
                  <c:v>7</c:v>
                </c:pt>
                <c:pt idx="4129">
                  <c:v>4</c:v>
                </c:pt>
                <c:pt idx="4130">
                  <c:v>2</c:v>
                </c:pt>
                <c:pt idx="4131">
                  <c:v>4</c:v>
                </c:pt>
                <c:pt idx="4132">
                  <c:v>2</c:v>
                </c:pt>
                <c:pt idx="4133">
                  <c:v>4</c:v>
                </c:pt>
                <c:pt idx="4134">
                  <c:v>3</c:v>
                </c:pt>
                <c:pt idx="4135">
                  <c:v>7</c:v>
                </c:pt>
                <c:pt idx="4136">
                  <c:v>4</c:v>
                </c:pt>
                <c:pt idx="4137">
                  <c:v>1</c:v>
                </c:pt>
                <c:pt idx="4138">
                  <c:v>1</c:v>
                </c:pt>
                <c:pt idx="4139">
                  <c:v>3</c:v>
                </c:pt>
                <c:pt idx="4140">
                  <c:v>3</c:v>
                </c:pt>
                <c:pt idx="4141">
                  <c:v>9</c:v>
                </c:pt>
                <c:pt idx="4142">
                  <c:v>5</c:v>
                </c:pt>
                <c:pt idx="4143">
                  <c:v>2</c:v>
                </c:pt>
                <c:pt idx="4144">
                  <c:v>5</c:v>
                </c:pt>
                <c:pt idx="4145">
                  <c:v>2</c:v>
                </c:pt>
                <c:pt idx="4146">
                  <c:v>3</c:v>
                </c:pt>
                <c:pt idx="4147">
                  <c:v>1</c:v>
                </c:pt>
                <c:pt idx="4148">
                  <c:v>5</c:v>
                </c:pt>
                <c:pt idx="4149">
                  <c:v>7</c:v>
                </c:pt>
                <c:pt idx="4150">
                  <c:v>6</c:v>
                </c:pt>
                <c:pt idx="4151">
                  <c:v>4</c:v>
                </c:pt>
                <c:pt idx="4152">
                  <c:v>3</c:v>
                </c:pt>
                <c:pt idx="4153">
                  <c:v>2</c:v>
                </c:pt>
                <c:pt idx="4154">
                  <c:v>4</c:v>
                </c:pt>
                <c:pt idx="4155">
                  <c:v>11</c:v>
                </c:pt>
                <c:pt idx="4156">
                  <c:v>7</c:v>
                </c:pt>
                <c:pt idx="4157">
                  <c:v>1</c:v>
                </c:pt>
                <c:pt idx="4158">
                  <c:v>2</c:v>
                </c:pt>
                <c:pt idx="4159">
                  <c:v>8</c:v>
                </c:pt>
                <c:pt idx="4160">
                  <c:v>1</c:v>
                </c:pt>
                <c:pt idx="4161">
                  <c:v>3</c:v>
                </c:pt>
                <c:pt idx="4162">
                  <c:v>3</c:v>
                </c:pt>
                <c:pt idx="4163">
                  <c:v>2</c:v>
                </c:pt>
                <c:pt idx="4164">
                  <c:v>11</c:v>
                </c:pt>
                <c:pt idx="4165">
                  <c:v>10</c:v>
                </c:pt>
                <c:pt idx="4166">
                  <c:v>5</c:v>
                </c:pt>
                <c:pt idx="4167">
                  <c:v>10</c:v>
                </c:pt>
                <c:pt idx="4168">
                  <c:v>5</c:v>
                </c:pt>
                <c:pt idx="4169">
                  <c:v>8</c:v>
                </c:pt>
                <c:pt idx="4170">
                  <c:v>11</c:v>
                </c:pt>
                <c:pt idx="4171">
                  <c:v>3</c:v>
                </c:pt>
                <c:pt idx="4172">
                  <c:v>2</c:v>
                </c:pt>
                <c:pt idx="4173">
                  <c:v>6</c:v>
                </c:pt>
                <c:pt idx="4174">
                  <c:v>9</c:v>
                </c:pt>
                <c:pt idx="4175">
                  <c:v>5</c:v>
                </c:pt>
                <c:pt idx="4176">
                  <c:v>2</c:v>
                </c:pt>
                <c:pt idx="4177">
                  <c:v>7</c:v>
                </c:pt>
                <c:pt idx="4178">
                  <c:v>0</c:v>
                </c:pt>
                <c:pt idx="4179">
                  <c:v>6</c:v>
                </c:pt>
                <c:pt idx="4180">
                  <c:v>4</c:v>
                </c:pt>
                <c:pt idx="4181">
                  <c:v>2</c:v>
                </c:pt>
                <c:pt idx="4182">
                  <c:v>4</c:v>
                </c:pt>
                <c:pt idx="4183">
                  <c:v>6</c:v>
                </c:pt>
                <c:pt idx="4184">
                  <c:v>3</c:v>
                </c:pt>
                <c:pt idx="4185">
                  <c:v>6</c:v>
                </c:pt>
                <c:pt idx="4186">
                  <c:v>3</c:v>
                </c:pt>
                <c:pt idx="4187">
                  <c:v>2</c:v>
                </c:pt>
                <c:pt idx="4188">
                  <c:v>2</c:v>
                </c:pt>
                <c:pt idx="4189">
                  <c:v>4</c:v>
                </c:pt>
                <c:pt idx="4190">
                  <c:v>6</c:v>
                </c:pt>
                <c:pt idx="4191">
                  <c:v>0</c:v>
                </c:pt>
                <c:pt idx="4192">
                  <c:v>2</c:v>
                </c:pt>
                <c:pt idx="4193">
                  <c:v>4</c:v>
                </c:pt>
                <c:pt idx="4194">
                  <c:v>6</c:v>
                </c:pt>
                <c:pt idx="4195">
                  <c:v>3</c:v>
                </c:pt>
                <c:pt idx="4196">
                  <c:v>4</c:v>
                </c:pt>
                <c:pt idx="4197">
                  <c:v>3</c:v>
                </c:pt>
                <c:pt idx="4198">
                  <c:v>9</c:v>
                </c:pt>
                <c:pt idx="4199">
                  <c:v>1</c:v>
                </c:pt>
                <c:pt idx="4200">
                  <c:v>4</c:v>
                </c:pt>
                <c:pt idx="4201">
                  <c:v>6</c:v>
                </c:pt>
                <c:pt idx="4202">
                  <c:v>1</c:v>
                </c:pt>
                <c:pt idx="4203">
                  <c:v>4</c:v>
                </c:pt>
                <c:pt idx="4204">
                  <c:v>1</c:v>
                </c:pt>
                <c:pt idx="4205">
                  <c:v>7</c:v>
                </c:pt>
                <c:pt idx="4206">
                  <c:v>3</c:v>
                </c:pt>
                <c:pt idx="4207">
                  <c:v>9</c:v>
                </c:pt>
                <c:pt idx="4208">
                  <c:v>8</c:v>
                </c:pt>
                <c:pt idx="4209">
                  <c:v>4</c:v>
                </c:pt>
                <c:pt idx="4210">
                  <c:v>6</c:v>
                </c:pt>
                <c:pt idx="4211">
                  <c:v>9</c:v>
                </c:pt>
                <c:pt idx="4212">
                  <c:v>2</c:v>
                </c:pt>
                <c:pt idx="4213">
                  <c:v>3</c:v>
                </c:pt>
                <c:pt idx="4214">
                  <c:v>1</c:v>
                </c:pt>
                <c:pt idx="4215">
                  <c:v>3</c:v>
                </c:pt>
                <c:pt idx="4216">
                  <c:v>3</c:v>
                </c:pt>
                <c:pt idx="4217">
                  <c:v>1</c:v>
                </c:pt>
                <c:pt idx="4218">
                  <c:v>5</c:v>
                </c:pt>
                <c:pt idx="4219">
                  <c:v>5</c:v>
                </c:pt>
                <c:pt idx="4220">
                  <c:v>9</c:v>
                </c:pt>
                <c:pt idx="4221">
                  <c:v>2</c:v>
                </c:pt>
                <c:pt idx="4222">
                  <c:v>1</c:v>
                </c:pt>
                <c:pt idx="4223">
                  <c:v>2</c:v>
                </c:pt>
                <c:pt idx="4224">
                  <c:v>2</c:v>
                </c:pt>
                <c:pt idx="4225">
                  <c:v>6</c:v>
                </c:pt>
                <c:pt idx="4226">
                  <c:v>6</c:v>
                </c:pt>
                <c:pt idx="4227">
                  <c:v>7</c:v>
                </c:pt>
                <c:pt idx="4228">
                  <c:v>5</c:v>
                </c:pt>
                <c:pt idx="4229">
                  <c:v>5</c:v>
                </c:pt>
                <c:pt idx="4230">
                  <c:v>5</c:v>
                </c:pt>
                <c:pt idx="4231">
                  <c:v>1</c:v>
                </c:pt>
                <c:pt idx="4232">
                  <c:v>3</c:v>
                </c:pt>
                <c:pt idx="4233">
                  <c:v>8</c:v>
                </c:pt>
                <c:pt idx="4234">
                  <c:v>5</c:v>
                </c:pt>
                <c:pt idx="4235">
                  <c:v>3</c:v>
                </c:pt>
                <c:pt idx="4236">
                  <c:v>6</c:v>
                </c:pt>
                <c:pt idx="4237">
                  <c:v>5</c:v>
                </c:pt>
                <c:pt idx="4238">
                  <c:v>0</c:v>
                </c:pt>
                <c:pt idx="4239">
                  <c:v>5</c:v>
                </c:pt>
                <c:pt idx="4240">
                  <c:v>8</c:v>
                </c:pt>
                <c:pt idx="4241">
                  <c:v>1</c:v>
                </c:pt>
                <c:pt idx="4242">
                  <c:v>7</c:v>
                </c:pt>
                <c:pt idx="4243">
                  <c:v>4</c:v>
                </c:pt>
                <c:pt idx="4244">
                  <c:v>8</c:v>
                </c:pt>
                <c:pt idx="4245">
                  <c:v>4</c:v>
                </c:pt>
                <c:pt idx="4246">
                  <c:v>11</c:v>
                </c:pt>
                <c:pt idx="4247">
                  <c:v>1</c:v>
                </c:pt>
                <c:pt idx="4248">
                  <c:v>8</c:v>
                </c:pt>
                <c:pt idx="4249">
                  <c:v>5</c:v>
                </c:pt>
                <c:pt idx="4250">
                  <c:v>4</c:v>
                </c:pt>
                <c:pt idx="4251">
                  <c:v>1</c:v>
                </c:pt>
                <c:pt idx="4252">
                  <c:v>4</c:v>
                </c:pt>
                <c:pt idx="4253">
                  <c:v>5</c:v>
                </c:pt>
                <c:pt idx="4254">
                  <c:v>8</c:v>
                </c:pt>
                <c:pt idx="4255">
                  <c:v>1</c:v>
                </c:pt>
                <c:pt idx="4256">
                  <c:v>1</c:v>
                </c:pt>
                <c:pt idx="4257">
                  <c:v>3</c:v>
                </c:pt>
                <c:pt idx="4258">
                  <c:v>1</c:v>
                </c:pt>
                <c:pt idx="4259">
                  <c:v>3</c:v>
                </c:pt>
                <c:pt idx="4260">
                  <c:v>2</c:v>
                </c:pt>
                <c:pt idx="4261">
                  <c:v>10</c:v>
                </c:pt>
                <c:pt idx="4262">
                  <c:v>1</c:v>
                </c:pt>
                <c:pt idx="4263">
                  <c:v>2</c:v>
                </c:pt>
                <c:pt idx="4264">
                  <c:v>3</c:v>
                </c:pt>
                <c:pt idx="4265">
                  <c:v>1</c:v>
                </c:pt>
                <c:pt idx="4266">
                  <c:v>1</c:v>
                </c:pt>
                <c:pt idx="4267">
                  <c:v>6</c:v>
                </c:pt>
                <c:pt idx="4268">
                  <c:v>3</c:v>
                </c:pt>
                <c:pt idx="4269">
                  <c:v>1</c:v>
                </c:pt>
                <c:pt idx="4270">
                  <c:v>3</c:v>
                </c:pt>
                <c:pt idx="4271">
                  <c:v>1</c:v>
                </c:pt>
                <c:pt idx="4272">
                  <c:v>5</c:v>
                </c:pt>
                <c:pt idx="4273">
                  <c:v>2</c:v>
                </c:pt>
                <c:pt idx="4274">
                  <c:v>6</c:v>
                </c:pt>
                <c:pt idx="4275">
                  <c:v>1</c:v>
                </c:pt>
                <c:pt idx="4276">
                  <c:v>6</c:v>
                </c:pt>
                <c:pt idx="4277">
                  <c:v>25</c:v>
                </c:pt>
                <c:pt idx="4278">
                  <c:v>5</c:v>
                </c:pt>
                <c:pt idx="4279">
                  <c:v>9</c:v>
                </c:pt>
                <c:pt idx="4280">
                  <c:v>3</c:v>
                </c:pt>
                <c:pt idx="4281">
                  <c:v>4</c:v>
                </c:pt>
                <c:pt idx="4282">
                  <c:v>4</c:v>
                </c:pt>
                <c:pt idx="4283">
                  <c:v>6</c:v>
                </c:pt>
                <c:pt idx="4284">
                  <c:v>2</c:v>
                </c:pt>
                <c:pt idx="4285">
                  <c:v>3</c:v>
                </c:pt>
                <c:pt idx="4286">
                  <c:v>1</c:v>
                </c:pt>
                <c:pt idx="4287">
                  <c:v>3</c:v>
                </c:pt>
                <c:pt idx="4288">
                  <c:v>1</c:v>
                </c:pt>
                <c:pt idx="4289">
                  <c:v>1</c:v>
                </c:pt>
                <c:pt idx="4290">
                  <c:v>6</c:v>
                </c:pt>
                <c:pt idx="4291">
                  <c:v>5</c:v>
                </c:pt>
                <c:pt idx="4292">
                  <c:v>3</c:v>
                </c:pt>
                <c:pt idx="4293">
                  <c:v>1</c:v>
                </c:pt>
                <c:pt idx="4294">
                  <c:v>5</c:v>
                </c:pt>
                <c:pt idx="4295">
                  <c:v>1</c:v>
                </c:pt>
                <c:pt idx="4296">
                  <c:v>4</c:v>
                </c:pt>
                <c:pt idx="4297">
                  <c:v>3</c:v>
                </c:pt>
                <c:pt idx="4298">
                  <c:v>1</c:v>
                </c:pt>
                <c:pt idx="4299">
                  <c:v>0</c:v>
                </c:pt>
                <c:pt idx="4300">
                  <c:v>1</c:v>
                </c:pt>
                <c:pt idx="4301">
                  <c:v>3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1</c:v>
                </c:pt>
                <c:pt idx="4307">
                  <c:v>5</c:v>
                </c:pt>
                <c:pt idx="4308">
                  <c:v>5</c:v>
                </c:pt>
                <c:pt idx="4309">
                  <c:v>0</c:v>
                </c:pt>
                <c:pt idx="4310">
                  <c:v>1</c:v>
                </c:pt>
                <c:pt idx="4311">
                  <c:v>6</c:v>
                </c:pt>
                <c:pt idx="4312">
                  <c:v>2</c:v>
                </c:pt>
                <c:pt idx="4313">
                  <c:v>6</c:v>
                </c:pt>
                <c:pt idx="4314">
                  <c:v>4</c:v>
                </c:pt>
                <c:pt idx="4315">
                  <c:v>3</c:v>
                </c:pt>
                <c:pt idx="4316">
                  <c:v>3</c:v>
                </c:pt>
                <c:pt idx="4317">
                  <c:v>11</c:v>
                </c:pt>
                <c:pt idx="4318">
                  <c:v>3</c:v>
                </c:pt>
                <c:pt idx="4319">
                  <c:v>4</c:v>
                </c:pt>
                <c:pt idx="4320">
                  <c:v>6</c:v>
                </c:pt>
                <c:pt idx="4321">
                  <c:v>6</c:v>
                </c:pt>
                <c:pt idx="4322">
                  <c:v>0</c:v>
                </c:pt>
                <c:pt idx="4323">
                  <c:v>3</c:v>
                </c:pt>
                <c:pt idx="4324">
                  <c:v>3</c:v>
                </c:pt>
                <c:pt idx="4325">
                  <c:v>2</c:v>
                </c:pt>
                <c:pt idx="4326">
                  <c:v>3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1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4</c:v>
                </c:pt>
                <c:pt idx="4336">
                  <c:v>6</c:v>
                </c:pt>
                <c:pt idx="4337">
                  <c:v>1</c:v>
                </c:pt>
                <c:pt idx="4338">
                  <c:v>6</c:v>
                </c:pt>
                <c:pt idx="4339">
                  <c:v>6</c:v>
                </c:pt>
                <c:pt idx="4340">
                  <c:v>7</c:v>
                </c:pt>
                <c:pt idx="4341">
                  <c:v>5</c:v>
                </c:pt>
                <c:pt idx="4342">
                  <c:v>5</c:v>
                </c:pt>
                <c:pt idx="4343">
                  <c:v>4</c:v>
                </c:pt>
                <c:pt idx="4344">
                  <c:v>4</c:v>
                </c:pt>
                <c:pt idx="4345">
                  <c:v>2</c:v>
                </c:pt>
                <c:pt idx="4346">
                  <c:v>2</c:v>
                </c:pt>
                <c:pt idx="4347">
                  <c:v>3</c:v>
                </c:pt>
                <c:pt idx="4348">
                  <c:v>1</c:v>
                </c:pt>
                <c:pt idx="4349">
                  <c:v>3</c:v>
                </c:pt>
                <c:pt idx="4350">
                  <c:v>3</c:v>
                </c:pt>
                <c:pt idx="4351">
                  <c:v>7</c:v>
                </c:pt>
                <c:pt idx="4352">
                  <c:v>1</c:v>
                </c:pt>
                <c:pt idx="4353">
                  <c:v>3</c:v>
                </c:pt>
                <c:pt idx="4354">
                  <c:v>4</c:v>
                </c:pt>
                <c:pt idx="4355">
                  <c:v>3</c:v>
                </c:pt>
                <c:pt idx="4356">
                  <c:v>4</c:v>
                </c:pt>
                <c:pt idx="4357">
                  <c:v>2</c:v>
                </c:pt>
                <c:pt idx="4358">
                  <c:v>1</c:v>
                </c:pt>
                <c:pt idx="4359">
                  <c:v>5</c:v>
                </c:pt>
                <c:pt idx="4360">
                  <c:v>5</c:v>
                </c:pt>
                <c:pt idx="4361">
                  <c:v>3</c:v>
                </c:pt>
                <c:pt idx="4362">
                  <c:v>3</c:v>
                </c:pt>
                <c:pt idx="4363">
                  <c:v>8</c:v>
                </c:pt>
                <c:pt idx="4364">
                  <c:v>9</c:v>
                </c:pt>
                <c:pt idx="4365">
                  <c:v>3</c:v>
                </c:pt>
                <c:pt idx="4366">
                  <c:v>6</c:v>
                </c:pt>
                <c:pt idx="4367">
                  <c:v>9</c:v>
                </c:pt>
                <c:pt idx="4368">
                  <c:v>3</c:v>
                </c:pt>
                <c:pt idx="4369">
                  <c:v>11</c:v>
                </c:pt>
                <c:pt idx="4370">
                  <c:v>3</c:v>
                </c:pt>
                <c:pt idx="4371">
                  <c:v>6</c:v>
                </c:pt>
                <c:pt idx="4372">
                  <c:v>1</c:v>
                </c:pt>
                <c:pt idx="4373">
                  <c:v>1</c:v>
                </c:pt>
                <c:pt idx="4374">
                  <c:v>3</c:v>
                </c:pt>
                <c:pt idx="4375">
                  <c:v>7</c:v>
                </c:pt>
                <c:pt idx="4376">
                  <c:v>7</c:v>
                </c:pt>
                <c:pt idx="4377">
                  <c:v>3</c:v>
                </c:pt>
                <c:pt idx="4378">
                  <c:v>6</c:v>
                </c:pt>
                <c:pt idx="4379">
                  <c:v>1</c:v>
                </c:pt>
                <c:pt idx="4380">
                  <c:v>1</c:v>
                </c:pt>
                <c:pt idx="4381">
                  <c:v>3</c:v>
                </c:pt>
                <c:pt idx="4382">
                  <c:v>6</c:v>
                </c:pt>
                <c:pt idx="4383">
                  <c:v>7</c:v>
                </c:pt>
                <c:pt idx="4384">
                  <c:v>2</c:v>
                </c:pt>
                <c:pt idx="4385">
                  <c:v>6</c:v>
                </c:pt>
                <c:pt idx="4386">
                  <c:v>2</c:v>
                </c:pt>
                <c:pt idx="4387">
                  <c:v>6</c:v>
                </c:pt>
                <c:pt idx="4388">
                  <c:v>4</c:v>
                </c:pt>
                <c:pt idx="4389">
                  <c:v>0</c:v>
                </c:pt>
                <c:pt idx="4390">
                  <c:v>3</c:v>
                </c:pt>
                <c:pt idx="4391">
                  <c:v>1</c:v>
                </c:pt>
                <c:pt idx="4392">
                  <c:v>4</c:v>
                </c:pt>
                <c:pt idx="4393">
                  <c:v>3</c:v>
                </c:pt>
                <c:pt idx="4394">
                  <c:v>4</c:v>
                </c:pt>
                <c:pt idx="4395">
                  <c:v>1</c:v>
                </c:pt>
                <c:pt idx="4396">
                  <c:v>2</c:v>
                </c:pt>
                <c:pt idx="4397">
                  <c:v>2</c:v>
                </c:pt>
                <c:pt idx="4398">
                  <c:v>1</c:v>
                </c:pt>
                <c:pt idx="4399">
                  <c:v>2</c:v>
                </c:pt>
                <c:pt idx="4400">
                  <c:v>1</c:v>
                </c:pt>
                <c:pt idx="4401">
                  <c:v>2</c:v>
                </c:pt>
                <c:pt idx="4402">
                  <c:v>6</c:v>
                </c:pt>
                <c:pt idx="4403">
                  <c:v>4</c:v>
                </c:pt>
                <c:pt idx="4404">
                  <c:v>1</c:v>
                </c:pt>
                <c:pt idx="4405">
                  <c:v>3</c:v>
                </c:pt>
                <c:pt idx="4406">
                  <c:v>6</c:v>
                </c:pt>
                <c:pt idx="4407">
                  <c:v>8</c:v>
                </c:pt>
                <c:pt idx="4408">
                  <c:v>2</c:v>
                </c:pt>
                <c:pt idx="4409">
                  <c:v>1</c:v>
                </c:pt>
                <c:pt idx="4410">
                  <c:v>4</c:v>
                </c:pt>
                <c:pt idx="4411">
                  <c:v>7</c:v>
                </c:pt>
                <c:pt idx="4412">
                  <c:v>2</c:v>
                </c:pt>
                <c:pt idx="4413">
                  <c:v>4</c:v>
                </c:pt>
                <c:pt idx="4414">
                  <c:v>1</c:v>
                </c:pt>
                <c:pt idx="4415">
                  <c:v>9</c:v>
                </c:pt>
                <c:pt idx="4416">
                  <c:v>1</c:v>
                </c:pt>
                <c:pt idx="4417">
                  <c:v>3</c:v>
                </c:pt>
                <c:pt idx="4418">
                  <c:v>9</c:v>
                </c:pt>
                <c:pt idx="4419">
                  <c:v>4</c:v>
                </c:pt>
                <c:pt idx="4420">
                  <c:v>4</c:v>
                </c:pt>
                <c:pt idx="4421">
                  <c:v>8</c:v>
                </c:pt>
                <c:pt idx="4422">
                  <c:v>9</c:v>
                </c:pt>
                <c:pt idx="4423">
                  <c:v>4</c:v>
                </c:pt>
                <c:pt idx="4424">
                  <c:v>4</c:v>
                </c:pt>
                <c:pt idx="4425">
                  <c:v>5</c:v>
                </c:pt>
                <c:pt idx="4426">
                  <c:v>1</c:v>
                </c:pt>
                <c:pt idx="4427">
                  <c:v>1</c:v>
                </c:pt>
                <c:pt idx="4428">
                  <c:v>3</c:v>
                </c:pt>
                <c:pt idx="4429">
                  <c:v>7</c:v>
                </c:pt>
                <c:pt idx="4430">
                  <c:v>5</c:v>
                </c:pt>
                <c:pt idx="4431">
                  <c:v>5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2</c:v>
                </c:pt>
                <c:pt idx="4436">
                  <c:v>8</c:v>
                </c:pt>
                <c:pt idx="4437">
                  <c:v>7</c:v>
                </c:pt>
                <c:pt idx="4438">
                  <c:v>4</c:v>
                </c:pt>
                <c:pt idx="4439">
                  <c:v>3</c:v>
                </c:pt>
                <c:pt idx="4440">
                  <c:v>6</c:v>
                </c:pt>
                <c:pt idx="4441">
                  <c:v>5</c:v>
                </c:pt>
                <c:pt idx="4442">
                  <c:v>4</c:v>
                </c:pt>
                <c:pt idx="4443">
                  <c:v>3</c:v>
                </c:pt>
                <c:pt idx="4444">
                  <c:v>2</c:v>
                </c:pt>
                <c:pt idx="4445">
                  <c:v>1</c:v>
                </c:pt>
                <c:pt idx="4446">
                  <c:v>1</c:v>
                </c:pt>
                <c:pt idx="4447">
                  <c:v>3</c:v>
                </c:pt>
                <c:pt idx="4448">
                  <c:v>2</c:v>
                </c:pt>
                <c:pt idx="4449">
                  <c:v>3</c:v>
                </c:pt>
                <c:pt idx="4450">
                  <c:v>1</c:v>
                </c:pt>
                <c:pt idx="4451">
                  <c:v>1</c:v>
                </c:pt>
                <c:pt idx="4452">
                  <c:v>5</c:v>
                </c:pt>
                <c:pt idx="4453">
                  <c:v>6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1</c:v>
                </c:pt>
                <c:pt idx="4460">
                  <c:v>4</c:v>
                </c:pt>
                <c:pt idx="4461">
                  <c:v>1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11</c:v>
                </c:pt>
                <c:pt idx="4466">
                  <c:v>0</c:v>
                </c:pt>
                <c:pt idx="4467">
                  <c:v>5</c:v>
                </c:pt>
                <c:pt idx="4468">
                  <c:v>2</c:v>
                </c:pt>
                <c:pt idx="4469">
                  <c:v>4</c:v>
                </c:pt>
                <c:pt idx="4470">
                  <c:v>7</c:v>
                </c:pt>
                <c:pt idx="4471">
                  <c:v>1</c:v>
                </c:pt>
                <c:pt idx="4472">
                  <c:v>6</c:v>
                </c:pt>
                <c:pt idx="4473">
                  <c:v>6</c:v>
                </c:pt>
                <c:pt idx="4474">
                  <c:v>5</c:v>
                </c:pt>
                <c:pt idx="4475">
                  <c:v>1</c:v>
                </c:pt>
                <c:pt idx="4476">
                  <c:v>0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</c:numCache>
            </c:numRef>
          </c:xVal>
          <c:yVal>
            <c:numRef>
              <c:f>('Channel Performance'!$F$3:$F$2242,'Channel Performance'!$F$3:$F$2242)</c:f>
              <c:numCache>
                <c:formatCode>General</c:formatCode>
                <c:ptCount val="4480"/>
                <c:pt idx="0">
                  <c:v>1</c:v>
                </c:pt>
                <c:pt idx="1">
                  <c:v>5</c:v>
                </c:pt>
                <c:pt idx="2">
                  <c:v>8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8</c:v>
                </c:pt>
                <c:pt idx="7">
                  <c:v>7</c:v>
                </c:pt>
                <c:pt idx="8">
                  <c:v>4</c:v>
                </c:pt>
                <c:pt idx="9">
                  <c:v>6</c:v>
                </c:pt>
                <c:pt idx="10">
                  <c:v>6</c:v>
                </c:pt>
                <c:pt idx="11">
                  <c:v>7</c:v>
                </c:pt>
                <c:pt idx="12">
                  <c:v>6</c:v>
                </c:pt>
                <c:pt idx="13">
                  <c:v>7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7</c:v>
                </c:pt>
                <c:pt idx="18">
                  <c:v>6</c:v>
                </c:pt>
                <c:pt idx="19">
                  <c:v>6</c:v>
                </c:pt>
                <c:pt idx="20">
                  <c:v>5</c:v>
                </c:pt>
                <c:pt idx="21">
                  <c:v>5</c:v>
                </c:pt>
                <c:pt idx="22">
                  <c:v>2</c:v>
                </c:pt>
                <c:pt idx="23">
                  <c:v>7</c:v>
                </c:pt>
                <c:pt idx="24">
                  <c:v>2</c:v>
                </c:pt>
                <c:pt idx="25">
                  <c:v>2</c:v>
                </c:pt>
                <c:pt idx="26">
                  <c:v>4</c:v>
                </c:pt>
                <c:pt idx="27">
                  <c:v>4</c:v>
                </c:pt>
                <c:pt idx="28">
                  <c:v>8</c:v>
                </c:pt>
                <c:pt idx="29">
                  <c:v>4</c:v>
                </c:pt>
                <c:pt idx="30">
                  <c:v>3</c:v>
                </c:pt>
                <c:pt idx="31">
                  <c:v>5</c:v>
                </c:pt>
                <c:pt idx="32">
                  <c:v>8</c:v>
                </c:pt>
                <c:pt idx="33">
                  <c:v>5</c:v>
                </c:pt>
                <c:pt idx="34">
                  <c:v>6</c:v>
                </c:pt>
                <c:pt idx="35">
                  <c:v>8</c:v>
                </c:pt>
                <c:pt idx="36">
                  <c:v>7</c:v>
                </c:pt>
                <c:pt idx="37">
                  <c:v>1</c:v>
                </c:pt>
                <c:pt idx="38">
                  <c:v>2</c:v>
                </c:pt>
                <c:pt idx="39">
                  <c:v>7</c:v>
                </c:pt>
                <c:pt idx="40">
                  <c:v>4</c:v>
                </c:pt>
                <c:pt idx="41">
                  <c:v>6</c:v>
                </c:pt>
                <c:pt idx="42">
                  <c:v>5</c:v>
                </c:pt>
                <c:pt idx="43">
                  <c:v>3</c:v>
                </c:pt>
                <c:pt idx="44">
                  <c:v>7</c:v>
                </c:pt>
                <c:pt idx="45">
                  <c:v>6</c:v>
                </c:pt>
                <c:pt idx="46">
                  <c:v>7</c:v>
                </c:pt>
                <c:pt idx="47">
                  <c:v>1</c:v>
                </c:pt>
                <c:pt idx="48">
                  <c:v>4</c:v>
                </c:pt>
                <c:pt idx="49">
                  <c:v>9</c:v>
                </c:pt>
                <c:pt idx="50">
                  <c:v>6</c:v>
                </c:pt>
                <c:pt idx="51">
                  <c:v>7</c:v>
                </c:pt>
                <c:pt idx="52">
                  <c:v>6</c:v>
                </c:pt>
                <c:pt idx="53">
                  <c:v>3</c:v>
                </c:pt>
                <c:pt idx="54">
                  <c:v>8</c:v>
                </c:pt>
                <c:pt idx="55">
                  <c:v>9</c:v>
                </c:pt>
                <c:pt idx="56">
                  <c:v>6</c:v>
                </c:pt>
                <c:pt idx="57">
                  <c:v>7</c:v>
                </c:pt>
                <c:pt idx="58">
                  <c:v>6</c:v>
                </c:pt>
                <c:pt idx="59">
                  <c:v>6</c:v>
                </c:pt>
                <c:pt idx="60">
                  <c:v>1</c:v>
                </c:pt>
                <c:pt idx="61">
                  <c:v>1</c:v>
                </c:pt>
                <c:pt idx="62">
                  <c:v>7</c:v>
                </c:pt>
                <c:pt idx="63">
                  <c:v>6</c:v>
                </c:pt>
                <c:pt idx="64">
                  <c:v>4</c:v>
                </c:pt>
                <c:pt idx="65">
                  <c:v>3</c:v>
                </c:pt>
                <c:pt idx="66">
                  <c:v>4</c:v>
                </c:pt>
                <c:pt idx="67">
                  <c:v>6</c:v>
                </c:pt>
                <c:pt idx="68">
                  <c:v>6</c:v>
                </c:pt>
                <c:pt idx="69">
                  <c:v>7</c:v>
                </c:pt>
                <c:pt idx="70">
                  <c:v>5</c:v>
                </c:pt>
                <c:pt idx="71">
                  <c:v>9</c:v>
                </c:pt>
                <c:pt idx="72">
                  <c:v>7</c:v>
                </c:pt>
                <c:pt idx="73">
                  <c:v>7</c:v>
                </c:pt>
                <c:pt idx="74">
                  <c:v>9</c:v>
                </c:pt>
                <c:pt idx="75">
                  <c:v>5</c:v>
                </c:pt>
                <c:pt idx="76">
                  <c:v>1</c:v>
                </c:pt>
                <c:pt idx="77">
                  <c:v>6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5</c:v>
                </c:pt>
                <c:pt idx="82">
                  <c:v>8</c:v>
                </c:pt>
                <c:pt idx="83">
                  <c:v>1</c:v>
                </c:pt>
                <c:pt idx="84">
                  <c:v>5</c:v>
                </c:pt>
                <c:pt idx="85">
                  <c:v>3</c:v>
                </c:pt>
                <c:pt idx="86">
                  <c:v>8</c:v>
                </c:pt>
                <c:pt idx="87">
                  <c:v>5</c:v>
                </c:pt>
                <c:pt idx="88">
                  <c:v>6</c:v>
                </c:pt>
                <c:pt idx="89">
                  <c:v>6</c:v>
                </c:pt>
                <c:pt idx="90">
                  <c:v>8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8</c:v>
                </c:pt>
                <c:pt idx="96">
                  <c:v>5</c:v>
                </c:pt>
                <c:pt idx="97">
                  <c:v>2</c:v>
                </c:pt>
                <c:pt idx="98">
                  <c:v>8</c:v>
                </c:pt>
                <c:pt idx="99">
                  <c:v>7</c:v>
                </c:pt>
                <c:pt idx="100">
                  <c:v>7</c:v>
                </c:pt>
                <c:pt idx="101">
                  <c:v>5</c:v>
                </c:pt>
                <c:pt idx="102">
                  <c:v>8</c:v>
                </c:pt>
                <c:pt idx="103">
                  <c:v>3</c:v>
                </c:pt>
                <c:pt idx="104">
                  <c:v>6</c:v>
                </c:pt>
                <c:pt idx="105">
                  <c:v>1</c:v>
                </c:pt>
                <c:pt idx="106">
                  <c:v>3</c:v>
                </c:pt>
                <c:pt idx="107">
                  <c:v>1</c:v>
                </c:pt>
                <c:pt idx="108">
                  <c:v>2</c:v>
                </c:pt>
                <c:pt idx="109">
                  <c:v>6</c:v>
                </c:pt>
                <c:pt idx="110">
                  <c:v>2</c:v>
                </c:pt>
                <c:pt idx="111">
                  <c:v>2</c:v>
                </c:pt>
                <c:pt idx="112">
                  <c:v>7</c:v>
                </c:pt>
                <c:pt idx="113">
                  <c:v>3</c:v>
                </c:pt>
                <c:pt idx="114">
                  <c:v>7</c:v>
                </c:pt>
                <c:pt idx="115">
                  <c:v>7</c:v>
                </c:pt>
                <c:pt idx="116">
                  <c:v>8</c:v>
                </c:pt>
                <c:pt idx="117">
                  <c:v>8</c:v>
                </c:pt>
                <c:pt idx="118">
                  <c:v>7</c:v>
                </c:pt>
                <c:pt idx="119">
                  <c:v>4</c:v>
                </c:pt>
                <c:pt idx="120">
                  <c:v>6</c:v>
                </c:pt>
                <c:pt idx="121">
                  <c:v>4</c:v>
                </c:pt>
                <c:pt idx="122">
                  <c:v>8</c:v>
                </c:pt>
                <c:pt idx="123">
                  <c:v>5</c:v>
                </c:pt>
                <c:pt idx="124">
                  <c:v>4</c:v>
                </c:pt>
                <c:pt idx="125">
                  <c:v>8</c:v>
                </c:pt>
                <c:pt idx="126">
                  <c:v>4</c:v>
                </c:pt>
                <c:pt idx="127">
                  <c:v>7</c:v>
                </c:pt>
                <c:pt idx="128">
                  <c:v>9</c:v>
                </c:pt>
                <c:pt idx="129">
                  <c:v>6</c:v>
                </c:pt>
                <c:pt idx="130">
                  <c:v>3</c:v>
                </c:pt>
                <c:pt idx="131">
                  <c:v>2</c:v>
                </c:pt>
                <c:pt idx="132">
                  <c:v>5</c:v>
                </c:pt>
                <c:pt idx="133">
                  <c:v>8</c:v>
                </c:pt>
                <c:pt idx="134">
                  <c:v>3</c:v>
                </c:pt>
                <c:pt idx="135">
                  <c:v>3</c:v>
                </c:pt>
                <c:pt idx="136">
                  <c:v>8</c:v>
                </c:pt>
                <c:pt idx="137">
                  <c:v>2</c:v>
                </c:pt>
                <c:pt idx="138">
                  <c:v>7</c:v>
                </c:pt>
                <c:pt idx="139">
                  <c:v>6</c:v>
                </c:pt>
                <c:pt idx="140">
                  <c:v>6</c:v>
                </c:pt>
                <c:pt idx="141">
                  <c:v>4</c:v>
                </c:pt>
                <c:pt idx="142">
                  <c:v>2</c:v>
                </c:pt>
                <c:pt idx="143">
                  <c:v>6</c:v>
                </c:pt>
                <c:pt idx="144">
                  <c:v>9</c:v>
                </c:pt>
                <c:pt idx="145">
                  <c:v>8</c:v>
                </c:pt>
                <c:pt idx="146">
                  <c:v>7</c:v>
                </c:pt>
                <c:pt idx="147">
                  <c:v>4</c:v>
                </c:pt>
                <c:pt idx="148">
                  <c:v>5</c:v>
                </c:pt>
                <c:pt idx="149">
                  <c:v>8</c:v>
                </c:pt>
                <c:pt idx="150">
                  <c:v>2</c:v>
                </c:pt>
                <c:pt idx="151">
                  <c:v>3</c:v>
                </c:pt>
                <c:pt idx="152">
                  <c:v>2</c:v>
                </c:pt>
                <c:pt idx="153">
                  <c:v>3</c:v>
                </c:pt>
                <c:pt idx="154">
                  <c:v>5</c:v>
                </c:pt>
                <c:pt idx="155">
                  <c:v>7</c:v>
                </c:pt>
                <c:pt idx="156">
                  <c:v>4</c:v>
                </c:pt>
                <c:pt idx="157">
                  <c:v>5</c:v>
                </c:pt>
                <c:pt idx="158">
                  <c:v>6</c:v>
                </c:pt>
                <c:pt idx="159">
                  <c:v>4</c:v>
                </c:pt>
                <c:pt idx="160">
                  <c:v>3</c:v>
                </c:pt>
                <c:pt idx="161">
                  <c:v>6</c:v>
                </c:pt>
                <c:pt idx="162">
                  <c:v>6</c:v>
                </c:pt>
                <c:pt idx="163">
                  <c:v>8</c:v>
                </c:pt>
                <c:pt idx="164">
                  <c:v>7</c:v>
                </c:pt>
                <c:pt idx="165">
                  <c:v>8</c:v>
                </c:pt>
                <c:pt idx="166">
                  <c:v>5</c:v>
                </c:pt>
                <c:pt idx="167">
                  <c:v>5</c:v>
                </c:pt>
                <c:pt idx="168">
                  <c:v>8</c:v>
                </c:pt>
                <c:pt idx="169">
                  <c:v>6</c:v>
                </c:pt>
                <c:pt idx="170">
                  <c:v>8</c:v>
                </c:pt>
                <c:pt idx="171">
                  <c:v>5</c:v>
                </c:pt>
                <c:pt idx="172">
                  <c:v>3</c:v>
                </c:pt>
                <c:pt idx="173">
                  <c:v>8</c:v>
                </c:pt>
                <c:pt idx="174">
                  <c:v>9</c:v>
                </c:pt>
                <c:pt idx="175">
                  <c:v>8</c:v>
                </c:pt>
                <c:pt idx="176">
                  <c:v>3</c:v>
                </c:pt>
                <c:pt idx="177">
                  <c:v>9</c:v>
                </c:pt>
                <c:pt idx="178">
                  <c:v>4</c:v>
                </c:pt>
                <c:pt idx="179">
                  <c:v>7</c:v>
                </c:pt>
                <c:pt idx="180">
                  <c:v>6</c:v>
                </c:pt>
                <c:pt idx="181">
                  <c:v>5</c:v>
                </c:pt>
                <c:pt idx="182">
                  <c:v>5</c:v>
                </c:pt>
                <c:pt idx="183">
                  <c:v>8</c:v>
                </c:pt>
                <c:pt idx="184">
                  <c:v>4</c:v>
                </c:pt>
                <c:pt idx="185">
                  <c:v>6</c:v>
                </c:pt>
                <c:pt idx="186">
                  <c:v>5</c:v>
                </c:pt>
                <c:pt idx="187">
                  <c:v>7</c:v>
                </c:pt>
                <c:pt idx="188">
                  <c:v>7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8</c:v>
                </c:pt>
                <c:pt idx="193">
                  <c:v>3</c:v>
                </c:pt>
                <c:pt idx="194">
                  <c:v>3</c:v>
                </c:pt>
                <c:pt idx="195">
                  <c:v>5</c:v>
                </c:pt>
                <c:pt idx="196">
                  <c:v>6</c:v>
                </c:pt>
                <c:pt idx="197">
                  <c:v>3</c:v>
                </c:pt>
                <c:pt idx="198">
                  <c:v>7</c:v>
                </c:pt>
                <c:pt idx="199">
                  <c:v>6</c:v>
                </c:pt>
                <c:pt idx="200">
                  <c:v>2</c:v>
                </c:pt>
                <c:pt idx="201">
                  <c:v>5</c:v>
                </c:pt>
                <c:pt idx="202">
                  <c:v>7</c:v>
                </c:pt>
                <c:pt idx="203">
                  <c:v>2</c:v>
                </c:pt>
                <c:pt idx="204">
                  <c:v>8</c:v>
                </c:pt>
                <c:pt idx="205">
                  <c:v>4</c:v>
                </c:pt>
                <c:pt idx="206">
                  <c:v>7</c:v>
                </c:pt>
                <c:pt idx="207">
                  <c:v>7</c:v>
                </c:pt>
                <c:pt idx="208">
                  <c:v>2</c:v>
                </c:pt>
                <c:pt idx="209">
                  <c:v>7</c:v>
                </c:pt>
                <c:pt idx="210">
                  <c:v>4</c:v>
                </c:pt>
                <c:pt idx="211">
                  <c:v>8</c:v>
                </c:pt>
                <c:pt idx="212">
                  <c:v>2</c:v>
                </c:pt>
                <c:pt idx="213">
                  <c:v>5</c:v>
                </c:pt>
                <c:pt idx="214">
                  <c:v>6</c:v>
                </c:pt>
                <c:pt idx="215">
                  <c:v>4</c:v>
                </c:pt>
                <c:pt idx="216">
                  <c:v>8</c:v>
                </c:pt>
                <c:pt idx="217">
                  <c:v>4</c:v>
                </c:pt>
                <c:pt idx="218">
                  <c:v>9</c:v>
                </c:pt>
                <c:pt idx="219">
                  <c:v>7</c:v>
                </c:pt>
                <c:pt idx="220">
                  <c:v>5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2</c:v>
                </c:pt>
                <c:pt idx="225">
                  <c:v>3</c:v>
                </c:pt>
                <c:pt idx="226">
                  <c:v>7</c:v>
                </c:pt>
                <c:pt idx="227">
                  <c:v>1</c:v>
                </c:pt>
                <c:pt idx="228">
                  <c:v>2</c:v>
                </c:pt>
                <c:pt idx="229">
                  <c:v>3</c:v>
                </c:pt>
                <c:pt idx="230">
                  <c:v>7</c:v>
                </c:pt>
                <c:pt idx="231">
                  <c:v>8</c:v>
                </c:pt>
                <c:pt idx="232">
                  <c:v>1</c:v>
                </c:pt>
                <c:pt idx="233">
                  <c:v>7</c:v>
                </c:pt>
                <c:pt idx="234">
                  <c:v>8</c:v>
                </c:pt>
                <c:pt idx="235">
                  <c:v>5</c:v>
                </c:pt>
                <c:pt idx="236">
                  <c:v>6</c:v>
                </c:pt>
                <c:pt idx="237">
                  <c:v>2</c:v>
                </c:pt>
                <c:pt idx="238">
                  <c:v>8</c:v>
                </c:pt>
                <c:pt idx="239">
                  <c:v>3</c:v>
                </c:pt>
                <c:pt idx="240">
                  <c:v>2</c:v>
                </c:pt>
                <c:pt idx="241">
                  <c:v>6</c:v>
                </c:pt>
                <c:pt idx="242">
                  <c:v>8</c:v>
                </c:pt>
                <c:pt idx="243">
                  <c:v>7</c:v>
                </c:pt>
                <c:pt idx="244">
                  <c:v>6</c:v>
                </c:pt>
                <c:pt idx="245">
                  <c:v>5</c:v>
                </c:pt>
                <c:pt idx="246">
                  <c:v>8</c:v>
                </c:pt>
                <c:pt idx="247">
                  <c:v>6</c:v>
                </c:pt>
                <c:pt idx="248">
                  <c:v>3</c:v>
                </c:pt>
                <c:pt idx="249">
                  <c:v>1</c:v>
                </c:pt>
                <c:pt idx="250">
                  <c:v>2</c:v>
                </c:pt>
                <c:pt idx="251">
                  <c:v>9</c:v>
                </c:pt>
                <c:pt idx="252">
                  <c:v>8</c:v>
                </c:pt>
                <c:pt idx="253">
                  <c:v>6</c:v>
                </c:pt>
                <c:pt idx="254">
                  <c:v>5</c:v>
                </c:pt>
                <c:pt idx="255">
                  <c:v>4</c:v>
                </c:pt>
                <c:pt idx="256">
                  <c:v>8</c:v>
                </c:pt>
                <c:pt idx="257">
                  <c:v>4</c:v>
                </c:pt>
                <c:pt idx="258">
                  <c:v>4</c:v>
                </c:pt>
                <c:pt idx="259">
                  <c:v>8</c:v>
                </c:pt>
                <c:pt idx="260">
                  <c:v>8</c:v>
                </c:pt>
                <c:pt idx="261">
                  <c:v>3</c:v>
                </c:pt>
                <c:pt idx="262">
                  <c:v>7</c:v>
                </c:pt>
                <c:pt idx="263">
                  <c:v>1</c:v>
                </c:pt>
                <c:pt idx="264">
                  <c:v>7</c:v>
                </c:pt>
                <c:pt idx="265">
                  <c:v>6</c:v>
                </c:pt>
                <c:pt idx="266">
                  <c:v>6</c:v>
                </c:pt>
                <c:pt idx="267">
                  <c:v>5</c:v>
                </c:pt>
                <c:pt idx="268">
                  <c:v>1</c:v>
                </c:pt>
                <c:pt idx="269">
                  <c:v>7</c:v>
                </c:pt>
                <c:pt idx="270">
                  <c:v>1</c:v>
                </c:pt>
                <c:pt idx="271">
                  <c:v>7</c:v>
                </c:pt>
                <c:pt idx="272">
                  <c:v>6</c:v>
                </c:pt>
                <c:pt idx="273">
                  <c:v>4</c:v>
                </c:pt>
                <c:pt idx="274">
                  <c:v>8</c:v>
                </c:pt>
                <c:pt idx="275">
                  <c:v>8</c:v>
                </c:pt>
                <c:pt idx="276">
                  <c:v>7</c:v>
                </c:pt>
                <c:pt idx="277">
                  <c:v>6</c:v>
                </c:pt>
                <c:pt idx="278">
                  <c:v>1</c:v>
                </c:pt>
                <c:pt idx="279">
                  <c:v>3</c:v>
                </c:pt>
                <c:pt idx="280">
                  <c:v>7</c:v>
                </c:pt>
                <c:pt idx="281">
                  <c:v>9</c:v>
                </c:pt>
                <c:pt idx="282">
                  <c:v>7</c:v>
                </c:pt>
                <c:pt idx="283">
                  <c:v>7</c:v>
                </c:pt>
                <c:pt idx="284">
                  <c:v>8</c:v>
                </c:pt>
                <c:pt idx="285">
                  <c:v>1</c:v>
                </c:pt>
                <c:pt idx="286">
                  <c:v>5</c:v>
                </c:pt>
                <c:pt idx="287">
                  <c:v>7</c:v>
                </c:pt>
                <c:pt idx="288">
                  <c:v>1</c:v>
                </c:pt>
                <c:pt idx="289">
                  <c:v>4</c:v>
                </c:pt>
                <c:pt idx="290">
                  <c:v>6</c:v>
                </c:pt>
                <c:pt idx="291">
                  <c:v>7</c:v>
                </c:pt>
                <c:pt idx="292">
                  <c:v>6</c:v>
                </c:pt>
                <c:pt idx="293">
                  <c:v>3</c:v>
                </c:pt>
                <c:pt idx="294">
                  <c:v>7</c:v>
                </c:pt>
                <c:pt idx="295">
                  <c:v>7</c:v>
                </c:pt>
                <c:pt idx="296">
                  <c:v>8</c:v>
                </c:pt>
                <c:pt idx="297">
                  <c:v>8</c:v>
                </c:pt>
                <c:pt idx="298">
                  <c:v>1</c:v>
                </c:pt>
                <c:pt idx="299">
                  <c:v>5</c:v>
                </c:pt>
                <c:pt idx="300">
                  <c:v>0</c:v>
                </c:pt>
                <c:pt idx="301">
                  <c:v>8</c:v>
                </c:pt>
                <c:pt idx="302">
                  <c:v>1</c:v>
                </c:pt>
                <c:pt idx="303">
                  <c:v>6</c:v>
                </c:pt>
                <c:pt idx="304">
                  <c:v>5</c:v>
                </c:pt>
                <c:pt idx="305">
                  <c:v>8</c:v>
                </c:pt>
                <c:pt idx="306">
                  <c:v>3</c:v>
                </c:pt>
                <c:pt idx="307">
                  <c:v>7</c:v>
                </c:pt>
                <c:pt idx="308">
                  <c:v>7</c:v>
                </c:pt>
                <c:pt idx="309">
                  <c:v>8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4</c:v>
                </c:pt>
                <c:pt idx="317">
                  <c:v>1</c:v>
                </c:pt>
                <c:pt idx="318">
                  <c:v>8</c:v>
                </c:pt>
                <c:pt idx="319">
                  <c:v>8</c:v>
                </c:pt>
                <c:pt idx="320">
                  <c:v>1</c:v>
                </c:pt>
                <c:pt idx="321">
                  <c:v>7</c:v>
                </c:pt>
                <c:pt idx="322">
                  <c:v>5</c:v>
                </c:pt>
                <c:pt idx="323">
                  <c:v>8</c:v>
                </c:pt>
                <c:pt idx="324">
                  <c:v>6</c:v>
                </c:pt>
                <c:pt idx="325">
                  <c:v>8</c:v>
                </c:pt>
                <c:pt idx="326">
                  <c:v>1</c:v>
                </c:pt>
                <c:pt idx="327">
                  <c:v>5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6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7</c:v>
                </c:pt>
                <c:pt idx="336">
                  <c:v>9</c:v>
                </c:pt>
                <c:pt idx="337">
                  <c:v>5</c:v>
                </c:pt>
                <c:pt idx="338">
                  <c:v>2</c:v>
                </c:pt>
                <c:pt idx="339">
                  <c:v>5</c:v>
                </c:pt>
                <c:pt idx="340">
                  <c:v>3</c:v>
                </c:pt>
                <c:pt idx="341">
                  <c:v>9</c:v>
                </c:pt>
                <c:pt idx="342">
                  <c:v>7</c:v>
                </c:pt>
                <c:pt idx="343">
                  <c:v>8</c:v>
                </c:pt>
                <c:pt idx="344">
                  <c:v>9</c:v>
                </c:pt>
                <c:pt idx="345">
                  <c:v>6</c:v>
                </c:pt>
                <c:pt idx="346">
                  <c:v>7</c:v>
                </c:pt>
                <c:pt idx="347">
                  <c:v>4</c:v>
                </c:pt>
                <c:pt idx="348">
                  <c:v>1</c:v>
                </c:pt>
                <c:pt idx="349">
                  <c:v>6</c:v>
                </c:pt>
                <c:pt idx="350">
                  <c:v>1</c:v>
                </c:pt>
                <c:pt idx="351">
                  <c:v>3</c:v>
                </c:pt>
                <c:pt idx="352">
                  <c:v>4</c:v>
                </c:pt>
                <c:pt idx="353">
                  <c:v>8</c:v>
                </c:pt>
                <c:pt idx="354">
                  <c:v>2</c:v>
                </c:pt>
                <c:pt idx="355">
                  <c:v>9</c:v>
                </c:pt>
                <c:pt idx="356">
                  <c:v>8</c:v>
                </c:pt>
                <c:pt idx="357">
                  <c:v>2</c:v>
                </c:pt>
                <c:pt idx="358">
                  <c:v>9</c:v>
                </c:pt>
                <c:pt idx="359">
                  <c:v>1</c:v>
                </c:pt>
                <c:pt idx="360">
                  <c:v>7</c:v>
                </c:pt>
                <c:pt idx="361">
                  <c:v>5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5</c:v>
                </c:pt>
                <c:pt idx="366">
                  <c:v>5</c:v>
                </c:pt>
                <c:pt idx="367">
                  <c:v>6</c:v>
                </c:pt>
                <c:pt idx="368">
                  <c:v>7</c:v>
                </c:pt>
                <c:pt idx="369">
                  <c:v>5</c:v>
                </c:pt>
                <c:pt idx="370">
                  <c:v>7</c:v>
                </c:pt>
                <c:pt idx="371">
                  <c:v>2</c:v>
                </c:pt>
                <c:pt idx="372">
                  <c:v>7</c:v>
                </c:pt>
                <c:pt idx="373">
                  <c:v>6</c:v>
                </c:pt>
                <c:pt idx="374">
                  <c:v>3</c:v>
                </c:pt>
                <c:pt idx="375">
                  <c:v>7</c:v>
                </c:pt>
                <c:pt idx="376">
                  <c:v>7</c:v>
                </c:pt>
                <c:pt idx="377">
                  <c:v>4</c:v>
                </c:pt>
                <c:pt idx="378">
                  <c:v>2</c:v>
                </c:pt>
                <c:pt idx="379">
                  <c:v>9</c:v>
                </c:pt>
                <c:pt idx="380">
                  <c:v>8</c:v>
                </c:pt>
                <c:pt idx="381">
                  <c:v>4</c:v>
                </c:pt>
                <c:pt idx="382">
                  <c:v>9</c:v>
                </c:pt>
                <c:pt idx="383">
                  <c:v>5</c:v>
                </c:pt>
                <c:pt idx="384">
                  <c:v>2</c:v>
                </c:pt>
                <c:pt idx="385">
                  <c:v>2</c:v>
                </c:pt>
                <c:pt idx="386">
                  <c:v>7</c:v>
                </c:pt>
                <c:pt idx="387">
                  <c:v>8</c:v>
                </c:pt>
                <c:pt idx="388">
                  <c:v>6</c:v>
                </c:pt>
                <c:pt idx="389">
                  <c:v>3</c:v>
                </c:pt>
                <c:pt idx="390">
                  <c:v>5</c:v>
                </c:pt>
                <c:pt idx="391">
                  <c:v>7</c:v>
                </c:pt>
                <c:pt idx="392">
                  <c:v>8</c:v>
                </c:pt>
                <c:pt idx="393">
                  <c:v>7</c:v>
                </c:pt>
                <c:pt idx="394">
                  <c:v>6</c:v>
                </c:pt>
                <c:pt idx="395">
                  <c:v>3</c:v>
                </c:pt>
                <c:pt idx="396">
                  <c:v>1</c:v>
                </c:pt>
                <c:pt idx="397">
                  <c:v>6</c:v>
                </c:pt>
                <c:pt idx="398">
                  <c:v>2</c:v>
                </c:pt>
                <c:pt idx="399">
                  <c:v>4</c:v>
                </c:pt>
                <c:pt idx="400">
                  <c:v>4</c:v>
                </c:pt>
                <c:pt idx="401">
                  <c:v>5</c:v>
                </c:pt>
                <c:pt idx="402">
                  <c:v>6</c:v>
                </c:pt>
                <c:pt idx="403">
                  <c:v>6</c:v>
                </c:pt>
                <c:pt idx="404">
                  <c:v>9</c:v>
                </c:pt>
                <c:pt idx="405">
                  <c:v>1</c:v>
                </c:pt>
                <c:pt idx="406">
                  <c:v>1</c:v>
                </c:pt>
                <c:pt idx="407">
                  <c:v>2</c:v>
                </c:pt>
                <c:pt idx="408">
                  <c:v>8</c:v>
                </c:pt>
                <c:pt idx="409">
                  <c:v>8</c:v>
                </c:pt>
                <c:pt idx="410">
                  <c:v>2</c:v>
                </c:pt>
                <c:pt idx="411">
                  <c:v>3</c:v>
                </c:pt>
                <c:pt idx="412">
                  <c:v>5</c:v>
                </c:pt>
                <c:pt idx="413">
                  <c:v>4</c:v>
                </c:pt>
                <c:pt idx="414">
                  <c:v>2</c:v>
                </c:pt>
                <c:pt idx="415">
                  <c:v>6</c:v>
                </c:pt>
                <c:pt idx="416">
                  <c:v>6</c:v>
                </c:pt>
                <c:pt idx="417">
                  <c:v>5</c:v>
                </c:pt>
                <c:pt idx="418">
                  <c:v>5</c:v>
                </c:pt>
                <c:pt idx="419">
                  <c:v>2</c:v>
                </c:pt>
                <c:pt idx="420">
                  <c:v>4</c:v>
                </c:pt>
                <c:pt idx="421">
                  <c:v>7</c:v>
                </c:pt>
                <c:pt idx="422">
                  <c:v>5</c:v>
                </c:pt>
                <c:pt idx="423">
                  <c:v>6</c:v>
                </c:pt>
                <c:pt idx="424">
                  <c:v>3</c:v>
                </c:pt>
                <c:pt idx="425">
                  <c:v>4</c:v>
                </c:pt>
                <c:pt idx="426">
                  <c:v>6</c:v>
                </c:pt>
                <c:pt idx="427">
                  <c:v>5</c:v>
                </c:pt>
                <c:pt idx="428">
                  <c:v>6</c:v>
                </c:pt>
                <c:pt idx="429">
                  <c:v>2</c:v>
                </c:pt>
                <c:pt idx="430">
                  <c:v>2</c:v>
                </c:pt>
                <c:pt idx="431">
                  <c:v>5</c:v>
                </c:pt>
                <c:pt idx="432">
                  <c:v>6</c:v>
                </c:pt>
                <c:pt idx="433">
                  <c:v>6</c:v>
                </c:pt>
                <c:pt idx="434">
                  <c:v>1</c:v>
                </c:pt>
                <c:pt idx="435">
                  <c:v>6</c:v>
                </c:pt>
                <c:pt idx="436">
                  <c:v>5</c:v>
                </c:pt>
                <c:pt idx="437">
                  <c:v>6</c:v>
                </c:pt>
                <c:pt idx="438">
                  <c:v>4</c:v>
                </c:pt>
                <c:pt idx="439">
                  <c:v>6</c:v>
                </c:pt>
                <c:pt idx="440">
                  <c:v>5</c:v>
                </c:pt>
                <c:pt idx="441">
                  <c:v>6</c:v>
                </c:pt>
                <c:pt idx="442">
                  <c:v>8</c:v>
                </c:pt>
                <c:pt idx="443">
                  <c:v>7</c:v>
                </c:pt>
                <c:pt idx="444">
                  <c:v>7</c:v>
                </c:pt>
                <c:pt idx="445">
                  <c:v>3</c:v>
                </c:pt>
                <c:pt idx="446">
                  <c:v>6</c:v>
                </c:pt>
                <c:pt idx="447">
                  <c:v>7</c:v>
                </c:pt>
                <c:pt idx="448">
                  <c:v>7</c:v>
                </c:pt>
                <c:pt idx="449">
                  <c:v>6</c:v>
                </c:pt>
                <c:pt idx="450">
                  <c:v>5</c:v>
                </c:pt>
                <c:pt idx="451">
                  <c:v>3</c:v>
                </c:pt>
                <c:pt idx="452">
                  <c:v>6</c:v>
                </c:pt>
                <c:pt idx="453">
                  <c:v>4</c:v>
                </c:pt>
                <c:pt idx="454">
                  <c:v>7</c:v>
                </c:pt>
                <c:pt idx="455">
                  <c:v>4</c:v>
                </c:pt>
                <c:pt idx="456">
                  <c:v>9</c:v>
                </c:pt>
                <c:pt idx="457">
                  <c:v>4</c:v>
                </c:pt>
                <c:pt idx="458">
                  <c:v>6</c:v>
                </c:pt>
                <c:pt idx="459">
                  <c:v>6</c:v>
                </c:pt>
                <c:pt idx="460">
                  <c:v>2</c:v>
                </c:pt>
                <c:pt idx="461">
                  <c:v>8</c:v>
                </c:pt>
                <c:pt idx="462">
                  <c:v>7</c:v>
                </c:pt>
                <c:pt idx="463">
                  <c:v>8</c:v>
                </c:pt>
                <c:pt idx="464">
                  <c:v>7</c:v>
                </c:pt>
                <c:pt idx="465">
                  <c:v>8</c:v>
                </c:pt>
                <c:pt idx="466">
                  <c:v>7</c:v>
                </c:pt>
                <c:pt idx="467">
                  <c:v>7</c:v>
                </c:pt>
                <c:pt idx="468">
                  <c:v>5</c:v>
                </c:pt>
                <c:pt idx="469">
                  <c:v>4</c:v>
                </c:pt>
                <c:pt idx="470">
                  <c:v>7</c:v>
                </c:pt>
                <c:pt idx="471">
                  <c:v>1</c:v>
                </c:pt>
                <c:pt idx="472">
                  <c:v>4</c:v>
                </c:pt>
                <c:pt idx="473">
                  <c:v>1</c:v>
                </c:pt>
                <c:pt idx="474">
                  <c:v>3</c:v>
                </c:pt>
                <c:pt idx="475">
                  <c:v>7</c:v>
                </c:pt>
                <c:pt idx="476">
                  <c:v>2</c:v>
                </c:pt>
                <c:pt idx="477">
                  <c:v>8</c:v>
                </c:pt>
                <c:pt idx="478">
                  <c:v>3</c:v>
                </c:pt>
                <c:pt idx="479">
                  <c:v>8</c:v>
                </c:pt>
                <c:pt idx="480">
                  <c:v>7</c:v>
                </c:pt>
                <c:pt idx="481">
                  <c:v>8</c:v>
                </c:pt>
                <c:pt idx="482">
                  <c:v>5</c:v>
                </c:pt>
                <c:pt idx="483">
                  <c:v>6</c:v>
                </c:pt>
                <c:pt idx="484">
                  <c:v>7</c:v>
                </c:pt>
                <c:pt idx="485">
                  <c:v>3</c:v>
                </c:pt>
                <c:pt idx="486">
                  <c:v>2</c:v>
                </c:pt>
                <c:pt idx="487">
                  <c:v>4</c:v>
                </c:pt>
                <c:pt idx="488">
                  <c:v>6</c:v>
                </c:pt>
                <c:pt idx="489">
                  <c:v>5</c:v>
                </c:pt>
                <c:pt idx="490">
                  <c:v>1</c:v>
                </c:pt>
                <c:pt idx="491">
                  <c:v>4</c:v>
                </c:pt>
                <c:pt idx="492">
                  <c:v>4</c:v>
                </c:pt>
                <c:pt idx="493">
                  <c:v>7</c:v>
                </c:pt>
                <c:pt idx="494">
                  <c:v>7</c:v>
                </c:pt>
                <c:pt idx="495">
                  <c:v>6</c:v>
                </c:pt>
                <c:pt idx="496">
                  <c:v>5</c:v>
                </c:pt>
                <c:pt idx="497">
                  <c:v>7</c:v>
                </c:pt>
                <c:pt idx="498">
                  <c:v>9</c:v>
                </c:pt>
                <c:pt idx="499">
                  <c:v>8</c:v>
                </c:pt>
                <c:pt idx="500">
                  <c:v>1</c:v>
                </c:pt>
                <c:pt idx="501">
                  <c:v>3</c:v>
                </c:pt>
                <c:pt idx="502">
                  <c:v>9</c:v>
                </c:pt>
                <c:pt idx="503">
                  <c:v>7</c:v>
                </c:pt>
                <c:pt idx="504">
                  <c:v>4</c:v>
                </c:pt>
                <c:pt idx="505">
                  <c:v>8</c:v>
                </c:pt>
                <c:pt idx="506">
                  <c:v>6</c:v>
                </c:pt>
                <c:pt idx="507">
                  <c:v>6</c:v>
                </c:pt>
                <c:pt idx="508">
                  <c:v>3</c:v>
                </c:pt>
                <c:pt idx="509">
                  <c:v>8</c:v>
                </c:pt>
                <c:pt idx="510">
                  <c:v>8</c:v>
                </c:pt>
                <c:pt idx="511">
                  <c:v>5</c:v>
                </c:pt>
                <c:pt idx="512">
                  <c:v>4</c:v>
                </c:pt>
                <c:pt idx="513">
                  <c:v>5</c:v>
                </c:pt>
                <c:pt idx="514">
                  <c:v>6</c:v>
                </c:pt>
                <c:pt idx="515">
                  <c:v>2</c:v>
                </c:pt>
                <c:pt idx="516">
                  <c:v>8</c:v>
                </c:pt>
                <c:pt idx="517">
                  <c:v>1</c:v>
                </c:pt>
                <c:pt idx="518">
                  <c:v>3</c:v>
                </c:pt>
                <c:pt idx="519">
                  <c:v>1</c:v>
                </c:pt>
                <c:pt idx="520">
                  <c:v>8</c:v>
                </c:pt>
                <c:pt idx="521">
                  <c:v>3</c:v>
                </c:pt>
                <c:pt idx="522">
                  <c:v>1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7</c:v>
                </c:pt>
                <c:pt idx="527">
                  <c:v>5</c:v>
                </c:pt>
                <c:pt idx="528">
                  <c:v>3</c:v>
                </c:pt>
                <c:pt idx="529">
                  <c:v>2</c:v>
                </c:pt>
                <c:pt idx="530">
                  <c:v>3</c:v>
                </c:pt>
                <c:pt idx="531">
                  <c:v>4</c:v>
                </c:pt>
                <c:pt idx="532">
                  <c:v>9</c:v>
                </c:pt>
                <c:pt idx="533">
                  <c:v>1</c:v>
                </c:pt>
                <c:pt idx="534">
                  <c:v>6</c:v>
                </c:pt>
                <c:pt idx="535">
                  <c:v>7</c:v>
                </c:pt>
                <c:pt idx="536">
                  <c:v>6</c:v>
                </c:pt>
                <c:pt idx="537">
                  <c:v>6</c:v>
                </c:pt>
                <c:pt idx="538">
                  <c:v>7</c:v>
                </c:pt>
                <c:pt idx="539">
                  <c:v>3</c:v>
                </c:pt>
                <c:pt idx="540">
                  <c:v>9</c:v>
                </c:pt>
                <c:pt idx="541">
                  <c:v>3</c:v>
                </c:pt>
                <c:pt idx="542">
                  <c:v>3</c:v>
                </c:pt>
                <c:pt idx="543">
                  <c:v>1</c:v>
                </c:pt>
                <c:pt idx="544">
                  <c:v>2</c:v>
                </c:pt>
                <c:pt idx="545">
                  <c:v>5</c:v>
                </c:pt>
                <c:pt idx="546">
                  <c:v>3</c:v>
                </c:pt>
                <c:pt idx="547">
                  <c:v>2</c:v>
                </c:pt>
                <c:pt idx="548">
                  <c:v>6</c:v>
                </c:pt>
                <c:pt idx="549">
                  <c:v>5</c:v>
                </c:pt>
                <c:pt idx="550">
                  <c:v>7</c:v>
                </c:pt>
                <c:pt idx="551">
                  <c:v>5</c:v>
                </c:pt>
                <c:pt idx="552">
                  <c:v>4</c:v>
                </c:pt>
                <c:pt idx="553">
                  <c:v>2</c:v>
                </c:pt>
                <c:pt idx="554">
                  <c:v>8</c:v>
                </c:pt>
                <c:pt idx="555">
                  <c:v>7</c:v>
                </c:pt>
                <c:pt idx="556">
                  <c:v>4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6</c:v>
                </c:pt>
                <c:pt idx="561">
                  <c:v>3</c:v>
                </c:pt>
                <c:pt idx="562">
                  <c:v>8</c:v>
                </c:pt>
                <c:pt idx="563">
                  <c:v>7</c:v>
                </c:pt>
                <c:pt idx="564">
                  <c:v>5</c:v>
                </c:pt>
                <c:pt idx="565">
                  <c:v>8</c:v>
                </c:pt>
                <c:pt idx="566">
                  <c:v>7</c:v>
                </c:pt>
                <c:pt idx="567">
                  <c:v>8</c:v>
                </c:pt>
                <c:pt idx="568">
                  <c:v>6</c:v>
                </c:pt>
                <c:pt idx="569">
                  <c:v>7</c:v>
                </c:pt>
                <c:pt idx="570">
                  <c:v>2</c:v>
                </c:pt>
                <c:pt idx="571">
                  <c:v>7</c:v>
                </c:pt>
                <c:pt idx="572">
                  <c:v>3</c:v>
                </c:pt>
                <c:pt idx="573">
                  <c:v>8</c:v>
                </c:pt>
                <c:pt idx="574">
                  <c:v>6</c:v>
                </c:pt>
                <c:pt idx="575">
                  <c:v>6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3</c:v>
                </c:pt>
                <c:pt idx="580">
                  <c:v>5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7</c:v>
                </c:pt>
                <c:pt idx="585">
                  <c:v>5</c:v>
                </c:pt>
                <c:pt idx="586">
                  <c:v>3</c:v>
                </c:pt>
                <c:pt idx="587">
                  <c:v>7</c:v>
                </c:pt>
                <c:pt idx="588">
                  <c:v>6</c:v>
                </c:pt>
                <c:pt idx="589">
                  <c:v>2</c:v>
                </c:pt>
                <c:pt idx="590">
                  <c:v>5</c:v>
                </c:pt>
                <c:pt idx="591">
                  <c:v>7</c:v>
                </c:pt>
                <c:pt idx="592">
                  <c:v>2</c:v>
                </c:pt>
                <c:pt idx="593">
                  <c:v>6</c:v>
                </c:pt>
                <c:pt idx="594">
                  <c:v>4</c:v>
                </c:pt>
                <c:pt idx="595">
                  <c:v>6</c:v>
                </c:pt>
                <c:pt idx="596">
                  <c:v>3</c:v>
                </c:pt>
                <c:pt idx="597">
                  <c:v>6</c:v>
                </c:pt>
                <c:pt idx="598">
                  <c:v>6</c:v>
                </c:pt>
                <c:pt idx="599">
                  <c:v>3</c:v>
                </c:pt>
                <c:pt idx="600">
                  <c:v>8</c:v>
                </c:pt>
                <c:pt idx="601">
                  <c:v>6</c:v>
                </c:pt>
                <c:pt idx="602">
                  <c:v>1</c:v>
                </c:pt>
                <c:pt idx="603">
                  <c:v>1</c:v>
                </c:pt>
                <c:pt idx="604">
                  <c:v>7</c:v>
                </c:pt>
                <c:pt idx="605">
                  <c:v>8</c:v>
                </c:pt>
                <c:pt idx="606">
                  <c:v>6</c:v>
                </c:pt>
                <c:pt idx="607">
                  <c:v>1</c:v>
                </c:pt>
                <c:pt idx="608">
                  <c:v>4</c:v>
                </c:pt>
                <c:pt idx="609">
                  <c:v>7</c:v>
                </c:pt>
                <c:pt idx="610">
                  <c:v>9</c:v>
                </c:pt>
                <c:pt idx="611">
                  <c:v>3</c:v>
                </c:pt>
                <c:pt idx="612">
                  <c:v>5</c:v>
                </c:pt>
                <c:pt idx="613">
                  <c:v>4</c:v>
                </c:pt>
                <c:pt idx="614">
                  <c:v>6</c:v>
                </c:pt>
                <c:pt idx="615">
                  <c:v>5</c:v>
                </c:pt>
                <c:pt idx="616">
                  <c:v>7</c:v>
                </c:pt>
                <c:pt idx="617">
                  <c:v>6</c:v>
                </c:pt>
                <c:pt idx="618">
                  <c:v>1</c:v>
                </c:pt>
                <c:pt idx="619">
                  <c:v>3</c:v>
                </c:pt>
                <c:pt idx="620">
                  <c:v>7</c:v>
                </c:pt>
                <c:pt idx="621">
                  <c:v>7</c:v>
                </c:pt>
                <c:pt idx="622">
                  <c:v>4</c:v>
                </c:pt>
                <c:pt idx="623">
                  <c:v>9</c:v>
                </c:pt>
                <c:pt idx="624">
                  <c:v>8</c:v>
                </c:pt>
                <c:pt idx="625">
                  <c:v>2</c:v>
                </c:pt>
                <c:pt idx="626">
                  <c:v>2</c:v>
                </c:pt>
                <c:pt idx="627">
                  <c:v>5</c:v>
                </c:pt>
                <c:pt idx="628">
                  <c:v>7</c:v>
                </c:pt>
                <c:pt idx="629">
                  <c:v>8</c:v>
                </c:pt>
                <c:pt idx="630">
                  <c:v>6</c:v>
                </c:pt>
                <c:pt idx="631">
                  <c:v>5</c:v>
                </c:pt>
                <c:pt idx="632">
                  <c:v>5</c:v>
                </c:pt>
                <c:pt idx="633">
                  <c:v>4</c:v>
                </c:pt>
                <c:pt idx="634">
                  <c:v>2</c:v>
                </c:pt>
                <c:pt idx="635">
                  <c:v>5</c:v>
                </c:pt>
                <c:pt idx="636">
                  <c:v>8</c:v>
                </c:pt>
                <c:pt idx="637">
                  <c:v>8</c:v>
                </c:pt>
                <c:pt idx="638">
                  <c:v>2</c:v>
                </c:pt>
                <c:pt idx="639">
                  <c:v>6</c:v>
                </c:pt>
                <c:pt idx="640">
                  <c:v>2</c:v>
                </c:pt>
                <c:pt idx="641">
                  <c:v>8</c:v>
                </c:pt>
                <c:pt idx="642">
                  <c:v>1</c:v>
                </c:pt>
                <c:pt idx="643">
                  <c:v>4</c:v>
                </c:pt>
                <c:pt idx="644">
                  <c:v>8</c:v>
                </c:pt>
                <c:pt idx="645">
                  <c:v>8</c:v>
                </c:pt>
                <c:pt idx="646">
                  <c:v>6</c:v>
                </c:pt>
                <c:pt idx="647">
                  <c:v>8</c:v>
                </c:pt>
                <c:pt idx="648">
                  <c:v>5</c:v>
                </c:pt>
                <c:pt idx="649">
                  <c:v>2</c:v>
                </c:pt>
                <c:pt idx="650">
                  <c:v>5</c:v>
                </c:pt>
                <c:pt idx="651">
                  <c:v>6</c:v>
                </c:pt>
                <c:pt idx="652">
                  <c:v>2</c:v>
                </c:pt>
                <c:pt idx="653">
                  <c:v>6</c:v>
                </c:pt>
                <c:pt idx="654">
                  <c:v>9</c:v>
                </c:pt>
                <c:pt idx="655">
                  <c:v>7</c:v>
                </c:pt>
                <c:pt idx="656">
                  <c:v>8</c:v>
                </c:pt>
                <c:pt idx="657">
                  <c:v>6</c:v>
                </c:pt>
                <c:pt idx="658">
                  <c:v>3</c:v>
                </c:pt>
                <c:pt idx="659">
                  <c:v>6</c:v>
                </c:pt>
                <c:pt idx="660">
                  <c:v>8</c:v>
                </c:pt>
                <c:pt idx="661">
                  <c:v>4</c:v>
                </c:pt>
                <c:pt idx="662">
                  <c:v>8</c:v>
                </c:pt>
                <c:pt idx="663">
                  <c:v>6</c:v>
                </c:pt>
                <c:pt idx="664">
                  <c:v>5</c:v>
                </c:pt>
                <c:pt idx="665">
                  <c:v>8</c:v>
                </c:pt>
                <c:pt idx="666">
                  <c:v>1</c:v>
                </c:pt>
                <c:pt idx="667">
                  <c:v>7</c:v>
                </c:pt>
                <c:pt idx="668">
                  <c:v>8</c:v>
                </c:pt>
                <c:pt idx="669">
                  <c:v>8</c:v>
                </c:pt>
                <c:pt idx="670">
                  <c:v>4</c:v>
                </c:pt>
                <c:pt idx="671">
                  <c:v>6</c:v>
                </c:pt>
                <c:pt idx="672">
                  <c:v>7</c:v>
                </c:pt>
                <c:pt idx="673">
                  <c:v>7</c:v>
                </c:pt>
                <c:pt idx="674">
                  <c:v>5</c:v>
                </c:pt>
                <c:pt idx="675">
                  <c:v>6</c:v>
                </c:pt>
                <c:pt idx="676">
                  <c:v>3</c:v>
                </c:pt>
                <c:pt idx="677">
                  <c:v>9</c:v>
                </c:pt>
                <c:pt idx="678">
                  <c:v>7</c:v>
                </c:pt>
                <c:pt idx="679">
                  <c:v>6</c:v>
                </c:pt>
                <c:pt idx="680">
                  <c:v>6</c:v>
                </c:pt>
                <c:pt idx="681">
                  <c:v>8</c:v>
                </c:pt>
                <c:pt idx="682">
                  <c:v>8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7</c:v>
                </c:pt>
                <c:pt idx="687">
                  <c:v>6</c:v>
                </c:pt>
                <c:pt idx="688">
                  <c:v>5</c:v>
                </c:pt>
                <c:pt idx="689">
                  <c:v>5</c:v>
                </c:pt>
                <c:pt idx="690">
                  <c:v>9</c:v>
                </c:pt>
                <c:pt idx="691">
                  <c:v>5</c:v>
                </c:pt>
                <c:pt idx="692">
                  <c:v>7</c:v>
                </c:pt>
                <c:pt idx="693">
                  <c:v>8</c:v>
                </c:pt>
                <c:pt idx="694">
                  <c:v>7</c:v>
                </c:pt>
                <c:pt idx="695">
                  <c:v>6</c:v>
                </c:pt>
                <c:pt idx="696">
                  <c:v>1</c:v>
                </c:pt>
                <c:pt idx="697">
                  <c:v>6</c:v>
                </c:pt>
                <c:pt idx="698">
                  <c:v>5</c:v>
                </c:pt>
                <c:pt idx="699">
                  <c:v>9</c:v>
                </c:pt>
                <c:pt idx="700">
                  <c:v>9</c:v>
                </c:pt>
                <c:pt idx="701">
                  <c:v>3</c:v>
                </c:pt>
                <c:pt idx="702">
                  <c:v>3</c:v>
                </c:pt>
                <c:pt idx="703">
                  <c:v>9</c:v>
                </c:pt>
                <c:pt idx="704">
                  <c:v>7</c:v>
                </c:pt>
                <c:pt idx="705">
                  <c:v>7</c:v>
                </c:pt>
                <c:pt idx="706">
                  <c:v>2</c:v>
                </c:pt>
                <c:pt idx="707">
                  <c:v>5</c:v>
                </c:pt>
                <c:pt idx="708">
                  <c:v>8</c:v>
                </c:pt>
                <c:pt idx="709">
                  <c:v>6</c:v>
                </c:pt>
                <c:pt idx="710">
                  <c:v>2</c:v>
                </c:pt>
                <c:pt idx="711">
                  <c:v>6</c:v>
                </c:pt>
                <c:pt idx="712">
                  <c:v>1</c:v>
                </c:pt>
                <c:pt idx="713">
                  <c:v>7</c:v>
                </c:pt>
                <c:pt idx="714">
                  <c:v>5</c:v>
                </c:pt>
                <c:pt idx="715">
                  <c:v>6</c:v>
                </c:pt>
                <c:pt idx="716">
                  <c:v>6</c:v>
                </c:pt>
                <c:pt idx="717">
                  <c:v>8</c:v>
                </c:pt>
                <c:pt idx="718">
                  <c:v>8</c:v>
                </c:pt>
                <c:pt idx="719">
                  <c:v>3</c:v>
                </c:pt>
                <c:pt idx="720">
                  <c:v>4</c:v>
                </c:pt>
                <c:pt idx="721">
                  <c:v>5</c:v>
                </c:pt>
                <c:pt idx="722">
                  <c:v>4</c:v>
                </c:pt>
                <c:pt idx="723">
                  <c:v>2</c:v>
                </c:pt>
                <c:pt idx="724">
                  <c:v>7</c:v>
                </c:pt>
                <c:pt idx="725">
                  <c:v>9</c:v>
                </c:pt>
                <c:pt idx="726">
                  <c:v>7</c:v>
                </c:pt>
                <c:pt idx="727">
                  <c:v>5</c:v>
                </c:pt>
                <c:pt idx="728">
                  <c:v>6</c:v>
                </c:pt>
                <c:pt idx="729">
                  <c:v>2</c:v>
                </c:pt>
                <c:pt idx="730">
                  <c:v>8</c:v>
                </c:pt>
                <c:pt idx="731">
                  <c:v>8</c:v>
                </c:pt>
                <c:pt idx="732">
                  <c:v>2</c:v>
                </c:pt>
                <c:pt idx="733">
                  <c:v>8</c:v>
                </c:pt>
                <c:pt idx="734">
                  <c:v>8</c:v>
                </c:pt>
                <c:pt idx="735">
                  <c:v>5</c:v>
                </c:pt>
                <c:pt idx="736">
                  <c:v>7</c:v>
                </c:pt>
                <c:pt idx="737">
                  <c:v>6</c:v>
                </c:pt>
                <c:pt idx="738">
                  <c:v>7</c:v>
                </c:pt>
                <c:pt idx="739">
                  <c:v>7</c:v>
                </c:pt>
                <c:pt idx="740">
                  <c:v>2</c:v>
                </c:pt>
                <c:pt idx="741">
                  <c:v>7</c:v>
                </c:pt>
                <c:pt idx="742">
                  <c:v>7</c:v>
                </c:pt>
                <c:pt idx="743">
                  <c:v>3</c:v>
                </c:pt>
                <c:pt idx="744">
                  <c:v>4</c:v>
                </c:pt>
                <c:pt idx="745">
                  <c:v>3</c:v>
                </c:pt>
                <c:pt idx="746">
                  <c:v>6</c:v>
                </c:pt>
                <c:pt idx="747">
                  <c:v>4</c:v>
                </c:pt>
                <c:pt idx="748">
                  <c:v>8</c:v>
                </c:pt>
                <c:pt idx="749">
                  <c:v>4</c:v>
                </c:pt>
                <c:pt idx="750">
                  <c:v>8</c:v>
                </c:pt>
                <c:pt idx="751">
                  <c:v>3</c:v>
                </c:pt>
                <c:pt idx="752">
                  <c:v>5</c:v>
                </c:pt>
                <c:pt idx="753">
                  <c:v>1</c:v>
                </c:pt>
                <c:pt idx="754">
                  <c:v>9</c:v>
                </c:pt>
                <c:pt idx="755">
                  <c:v>3</c:v>
                </c:pt>
                <c:pt idx="756">
                  <c:v>7</c:v>
                </c:pt>
                <c:pt idx="757">
                  <c:v>5</c:v>
                </c:pt>
                <c:pt idx="758">
                  <c:v>6</c:v>
                </c:pt>
                <c:pt idx="759">
                  <c:v>6</c:v>
                </c:pt>
                <c:pt idx="760">
                  <c:v>5</c:v>
                </c:pt>
                <c:pt idx="761">
                  <c:v>6</c:v>
                </c:pt>
                <c:pt idx="762">
                  <c:v>4</c:v>
                </c:pt>
                <c:pt idx="763">
                  <c:v>5</c:v>
                </c:pt>
                <c:pt idx="764">
                  <c:v>3</c:v>
                </c:pt>
                <c:pt idx="765">
                  <c:v>5</c:v>
                </c:pt>
                <c:pt idx="766">
                  <c:v>5</c:v>
                </c:pt>
                <c:pt idx="767">
                  <c:v>8</c:v>
                </c:pt>
                <c:pt idx="768">
                  <c:v>6</c:v>
                </c:pt>
                <c:pt idx="769">
                  <c:v>5</c:v>
                </c:pt>
                <c:pt idx="770">
                  <c:v>8</c:v>
                </c:pt>
                <c:pt idx="771">
                  <c:v>2</c:v>
                </c:pt>
                <c:pt idx="772">
                  <c:v>4</c:v>
                </c:pt>
                <c:pt idx="773">
                  <c:v>8</c:v>
                </c:pt>
                <c:pt idx="774">
                  <c:v>4</c:v>
                </c:pt>
                <c:pt idx="775">
                  <c:v>4</c:v>
                </c:pt>
                <c:pt idx="776">
                  <c:v>7</c:v>
                </c:pt>
                <c:pt idx="777">
                  <c:v>8</c:v>
                </c:pt>
                <c:pt idx="778">
                  <c:v>9</c:v>
                </c:pt>
                <c:pt idx="779">
                  <c:v>7</c:v>
                </c:pt>
                <c:pt idx="780">
                  <c:v>5</c:v>
                </c:pt>
                <c:pt idx="781">
                  <c:v>1</c:v>
                </c:pt>
                <c:pt idx="782">
                  <c:v>7</c:v>
                </c:pt>
                <c:pt idx="783">
                  <c:v>3</c:v>
                </c:pt>
                <c:pt idx="784">
                  <c:v>8</c:v>
                </c:pt>
                <c:pt idx="785">
                  <c:v>5</c:v>
                </c:pt>
                <c:pt idx="786">
                  <c:v>9</c:v>
                </c:pt>
                <c:pt idx="787">
                  <c:v>5</c:v>
                </c:pt>
                <c:pt idx="788">
                  <c:v>6</c:v>
                </c:pt>
                <c:pt idx="789">
                  <c:v>14</c:v>
                </c:pt>
                <c:pt idx="790">
                  <c:v>1</c:v>
                </c:pt>
                <c:pt idx="791">
                  <c:v>7</c:v>
                </c:pt>
                <c:pt idx="792">
                  <c:v>5</c:v>
                </c:pt>
                <c:pt idx="793">
                  <c:v>8</c:v>
                </c:pt>
                <c:pt idx="794">
                  <c:v>2</c:v>
                </c:pt>
                <c:pt idx="795">
                  <c:v>7</c:v>
                </c:pt>
                <c:pt idx="796">
                  <c:v>3</c:v>
                </c:pt>
                <c:pt idx="797">
                  <c:v>6</c:v>
                </c:pt>
                <c:pt idx="798">
                  <c:v>8</c:v>
                </c:pt>
                <c:pt idx="799">
                  <c:v>7</c:v>
                </c:pt>
                <c:pt idx="800">
                  <c:v>8</c:v>
                </c:pt>
                <c:pt idx="801">
                  <c:v>4</c:v>
                </c:pt>
                <c:pt idx="802">
                  <c:v>3</c:v>
                </c:pt>
                <c:pt idx="803">
                  <c:v>6</c:v>
                </c:pt>
                <c:pt idx="804">
                  <c:v>6</c:v>
                </c:pt>
                <c:pt idx="805">
                  <c:v>7</c:v>
                </c:pt>
                <c:pt idx="806">
                  <c:v>6</c:v>
                </c:pt>
                <c:pt idx="807">
                  <c:v>7</c:v>
                </c:pt>
                <c:pt idx="808">
                  <c:v>6</c:v>
                </c:pt>
                <c:pt idx="809">
                  <c:v>4</c:v>
                </c:pt>
                <c:pt idx="810">
                  <c:v>8</c:v>
                </c:pt>
                <c:pt idx="811">
                  <c:v>8</c:v>
                </c:pt>
                <c:pt idx="812">
                  <c:v>5</c:v>
                </c:pt>
                <c:pt idx="813">
                  <c:v>6</c:v>
                </c:pt>
                <c:pt idx="814">
                  <c:v>7</c:v>
                </c:pt>
                <c:pt idx="815">
                  <c:v>7</c:v>
                </c:pt>
                <c:pt idx="816">
                  <c:v>6</c:v>
                </c:pt>
                <c:pt idx="817">
                  <c:v>8</c:v>
                </c:pt>
                <c:pt idx="818">
                  <c:v>6</c:v>
                </c:pt>
                <c:pt idx="819">
                  <c:v>5</c:v>
                </c:pt>
                <c:pt idx="820">
                  <c:v>3</c:v>
                </c:pt>
                <c:pt idx="821">
                  <c:v>3</c:v>
                </c:pt>
                <c:pt idx="822">
                  <c:v>7</c:v>
                </c:pt>
                <c:pt idx="823">
                  <c:v>4</c:v>
                </c:pt>
                <c:pt idx="824">
                  <c:v>6</c:v>
                </c:pt>
                <c:pt idx="825">
                  <c:v>5</c:v>
                </c:pt>
                <c:pt idx="826">
                  <c:v>9</c:v>
                </c:pt>
                <c:pt idx="827">
                  <c:v>4</c:v>
                </c:pt>
                <c:pt idx="828">
                  <c:v>1</c:v>
                </c:pt>
                <c:pt idx="829">
                  <c:v>4</c:v>
                </c:pt>
                <c:pt idx="830">
                  <c:v>8</c:v>
                </c:pt>
                <c:pt idx="831">
                  <c:v>2</c:v>
                </c:pt>
                <c:pt idx="832">
                  <c:v>7</c:v>
                </c:pt>
                <c:pt idx="833">
                  <c:v>3</c:v>
                </c:pt>
                <c:pt idx="834">
                  <c:v>4</c:v>
                </c:pt>
                <c:pt idx="835">
                  <c:v>4</c:v>
                </c:pt>
                <c:pt idx="836">
                  <c:v>5</c:v>
                </c:pt>
                <c:pt idx="837">
                  <c:v>8</c:v>
                </c:pt>
                <c:pt idx="838">
                  <c:v>6</c:v>
                </c:pt>
                <c:pt idx="839">
                  <c:v>5</c:v>
                </c:pt>
                <c:pt idx="840">
                  <c:v>5</c:v>
                </c:pt>
                <c:pt idx="841">
                  <c:v>2</c:v>
                </c:pt>
                <c:pt idx="842">
                  <c:v>7</c:v>
                </c:pt>
                <c:pt idx="843">
                  <c:v>3</c:v>
                </c:pt>
                <c:pt idx="844">
                  <c:v>3</c:v>
                </c:pt>
                <c:pt idx="845">
                  <c:v>5</c:v>
                </c:pt>
                <c:pt idx="846">
                  <c:v>8</c:v>
                </c:pt>
                <c:pt idx="847">
                  <c:v>17</c:v>
                </c:pt>
                <c:pt idx="848">
                  <c:v>1</c:v>
                </c:pt>
                <c:pt idx="849">
                  <c:v>5</c:v>
                </c:pt>
                <c:pt idx="850">
                  <c:v>7</c:v>
                </c:pt>
                <c:pt idx="851">
                  <c:v>3</c:v>
                </c:pt>
                <c:pt idx="852">
                  <c:v>4</c:v>
                </c:pt>
                <c:pt idx="853">
                  <c:v>7</c:v>
                </c:pt>
                <c:pt idx="854">
                  <c:v>3</c:v>
                </c:pt>
                <c:pt idx="855">
                  <c:v>3</c:v>
                </c:pt>
                <c:pt idx="856">
                  <c:v>4</c:v>
                </c:pt>
                <c:pt idx="857">
                  <c:v>7</c:v>
                </c:pt>
                <c:pt idx="858">
                  <c:v>8</c:v>
                </c:pt>
                <c:pt idx="859">
                  <c:v>8</c:v>
                </c:pt>
                <c:pt idx="860">
                  <c:v>7</c:v>
                </c:pt>
                <c:pt idx="861">
                  <c:v>7</c:v>
                </c:pt>
                <c:pt idx="862">
                  <c:v>20</c:v>
                </c:pt>
                <c:pt idx="863">
                  <c:v>1</c:v>
                </c:pt>
                <c:pt idx="864">
                  <c:v>3</c:v>
                </c:pt>
                <c:pt idx="865">
                  <c:v>2</c:v>
                </c:pt>
                <c:pt idx="866">
                  <c:v>8</c:v>
                </c:pt>
                <c:pt idx="867">
                  <c:v>6</c:v>
                </c:pt>
                <c:pt idx="868">
                  <c:v>7</c:v>
                </c:pt>
                <c:pt idx="869">
                  <c:v>1</c:v>
                </c:pt>
                <c:pt idx="870">
                  <c:v>7</c:v>
                </c:pt>
                <c:pt idx="871">
                  <c:v>4</c:v>
                </c:pt>
                <c:pt idx="872">
                  <c:v>2</c:v>
                </c:pt>
                <c:pt idx="873">
                  <c:v>7</c:v>
                </c:pt>
                <c:pt idx="874">
                  <c:v>7</c:v>
                </c:pt>
                <c:pt idx="875">
                  <c:v>6</c:v>
                </c:pt>
                <c:pt idx="876">
                  <c:v>6</c:v>
                </c:pt>
                <c:pt idx="877">
                  <c:v>2</c:v>
                </c:pt>
                <c:pt idx="878">
                  <c:v>6</c:v>
                </c:pt>
                <c:pt idx="879">
                  <c:v>7</c:v>
                </c:pt>
                <c:pt idx="880">
                  <c:v>7</c:v>
                </c:pt>
                <c:pt idx="881">
                  <c:v>6</c:v>
                </c:pt>
                <c:pt idx="882">
                  <c:v>6</c:v>
                </c:pt>
                <c:pt idx="883">
                  <c:v>2</c:v>
                </c:pt>
                <c:pt idx="884">
                  <c:v>6</c:v>
                </c:pt>
                <c:pt idx="885">
                  <c:v>2</c:v>
                </c:pt>
                <c:pt idx="886">
                  <c:v>2</c:v>
                </c:pt>
                <c:pt idx="887">
                  <c:v>5</c:v>
                </c:pt>
                <c:pt idx="888">
                  <c:v>5</c:v>
                </c:pt>
                <c:pt idx="889">
                  <c:v>7</c:v>
                </c:pt>
                <c:pt idx="890">
                  <c:v>2</c:v>
                </c:pt>
                <c:pt idx="891">
                  <c:v>7</c:v>
                </c:pt>
                <c:pt idx="892">
                  <c:v>6</c:v>
                </c:pt>
                <c:pt idx="893">
                  <c:v>7</c:v>
                </c:pt>
                <c:pt idx="894">
                  <c:v>7</c:v>
                </c:pt>
                <c:pt idx="895">
                  <c:v>4</c:v>
                </c:pt>
                <c:pt idx="896">
                  <c:v>7</c:v>
                </c:pt>
                <c:pt idx="897">
                  <c:v>3</c:v>
                </c:pt>
                <c:pt idx="898">
                  <c:v>8</c:v>
                </c:pt>
                <c:pt idx="899">
                  <c:v>7</c:v>
                </c:pt>
                <c:pt idx="900">
                  <c:v>8</c:v>
                </c:pt>
                <c:pt idx="901">
                  <c:v>4</c:v>
                </c:pt>
                <c:pt idx="902">
                  <c:v>2</c:v>
                </c:pt>
                <c:pt idx="903">
                  <c:v>5</c:v>
                </c:pt>
                <c:pt idx="904">
                  <c:v>4</c:v>
                </c:pt>
                <c:pt idx="905">
                  <c:v>8</c:v>
                </c:pt>
                <c:pt idx="906">
                  <c:v>6</c:v>
                </c:pt>
                <c:pt idx="907">
                  <c:v>1</c:v>
                </c:pt>
                <c:pt idx="908">
                  <c:v>6</c:v>
                </c:pt>
                <c:pt idx="909">
                  <c:v>8</c:v>
                </c:pt>
                <c:pt idx="910">
                  <c:v>2</c:v>
                </c:pt>
                <c:pt idx="911">
                  <c:v>1</c:v>
                </c:pt>
                <c:pt idx="912">
                  <c:v>3</c:v>
                </c:pt>
                <c:pt idx="913">
                  <c:v>1</c:v>
                </c:pt>
                <c:pt idx="914">
                  <c:v>5</c:v>
                </c:pt>
                <c:pt idx="915">
                  <c:v>3</c:v>
                </c:pt>
                <c:pt idx="916">
                  <c:v>5</c:v>
                </c:pt>
                <c:pt idx="917">
                  <c:v>4</c:v>
                </c:pt>
                <c:pt idx="918">
                  <c:v>8</c:v>
                </c:pt>
                <c:pt idx="919">
                  <c:v>4</c:v>
                </c:pt>
                <c:pt idx="920">
                  <c:v>5</c:v>
                </c:pt>
                <c:pt idx="921">
                  <c:v>4</c:v>
                </c:pt>
                <c:pt idx="922">
                  <c:v>4</c:v>
                </c:pt>
                <c:pt idx="923">
                  <c:v>6</c:v>
                </c:pt>
                <c:pt idx="924">
                  <c:v>5</c:v>
                </c:pt>
                <c:pt idx="925">
                  <c:v>3</c:v>
                </c:pt>
                <c:pt idx="926">
                  <c:v>1</c:v>
                </c:pt>
                <c:pt idx="927">
                  <c:v>7</c:v>
                </c:pt>
                <c:pt idx="928">
                  <c:v>4</c:v>
                </c:pt>
                <c:pt idx="929">
                  <c:v>2</c:v>
                </c:pt>
                <c:pt idx="930">
                  <c:v>1</c:v>
                </c:pt>
                <c:pt idx="931">
                  <c:v>6</c:v>
                </c:pt>
                <c:pt idx="932">
                  <c:v>3</c:v>
                </c:pt>
                <c:pt idx="933">
                  <c:v>1</c:v>
                </c:pt>
                <c:pt idx="934">
                  <c:v>3</c:v>
                </c:pt>
                <c:pt idx="935">
                  <c:v>2</c:v>
                </c:pt>
                <c:pt idx="936">
                  <c:v>8</c:v>
                </c:pt>
                <c:pt idx="937">
                  <c:v>2</c:v>
                </c:pt>
                <c:pt idx="938">
                  <c:v>8</c:v>
                </c:pt>
                <c:pt idx="939">
                  <c:v>2</c:v>
                </c:pt>
                <c:pt idx="940">
                  <c:v>9</c:v>
                </c:pt>
                <c:pt idx="941">
                  <c:v>7</c:v>
                </c:pt>
                <c:pt idx="942">
                  <c:v>5</c:v>
                </c:pt>
                <c:pt idx="943">
                  <c:v>5</c:v>
                </c:pt>
                <c:pt idx="944">
                  <c:v>4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8</c:v>
                </c:pt>
                <c:pt idx="949">
                  <c:v>9</c:v>
                </c:pt>
                <c:pt idx="950">
                  <c:v>8</c:v>
                </c:pt>
                <c:pt idx="951">
                  <c:v>5</c:v>
                </c:pt>
                <c:pt idx="952">
                  <c:v>8</c:v>
                </c:pt>
                <c:pt idx="953">
                  <c:v>5</c:v>
                </c:pt>
                <c:pt idx="954">
                  <c:v>4</c:v>
                </c:pt>
                <c:pt idx="955">
                  <c:v>7</c:v>
                </c:pt>
                <c:pt idx="956">
                  <c:v>2</c:v>
                </c:pt>
                <c:pt idx="957">
                  <c:v>5</c:v>
                </c:pt>
                <c:pt idx="958">
                  <c:v>6</c:v>
                </c:pt>
                <c:pt idx="959">
                  <c:v>7</c:v>
                </c:pt>
                <c:pt idx="960">
                  <c:v>4</c:v>
                </c:pt>
                <c:pt idx="961">
                  <c:v>4</c:v>
                </c:pt>
                <c:pt idx="962">
                  <c:v>7</c:v>
                </c:pt>
                <c:pt idx="963">
                  <c:v>3</c:v>
                </c:pt>
                <c:pt idx="964">
                  <c:v>7</c:v>
                </c:pt>
                <c:pt idx="965">
                  <c:v>3</c:v>
                </c:pt>
                <c:pt idx="966">
                  <c:v>6</c:v>
                </c:pt>
                <c:pt idx="967">
                  <c:v>2</c:v>
                </c:pt>
                <c:pt idx="968">
                  <c:v>1</c:v>
                </c:pt>
                <c:pt idx="969">
                  <c:v>8</c:v>
                </c:pt>
                <c:pt idx="970">
                  <c:v>2</c:v>
                </c:pt>
                <c:pt idx="971">
                  <c:v>7</c:v>
                </c:pt>
                <c:pt idx="972">
                  <c:v>8</c:v>
                </c:pt>
                <c:pt idx="973">
                  <c:v>4</c:v>
                </c:pt>
                <c:pt idx="974">
                  <c:v>1</c:v>
                </c:pt>
                <c:pt idx="975">
                  <c:v>7</c:v>
                </c:pt>
                <c:pt idx="976">
                  <c:v>4</c:v>
                </c:pt>
                <c:pt idx="977">
                  <c:v>8</c:v>
                </c:pt>
                <c:pt idx="978">
                  <c:v>1</c:v>
                </c:pt>
                <c:pt idx="979">
                  <c:v>9</c:v>
                </c:pt>
                <c:pt idx="980">
                  <c:v>3</c:v>
                </c:pt>
                <c:pt idx="981">
                  <c:v>6</c:v>
                </c:pt>
                <c:pt idx="982">
                  <c:v>8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5</c:v>
                </c:pt>
                <c:pt idx="987">
                  <c:v>7</c:v>
                </c:pt>
                <c:pt idx="988">
                  <c:v>5</c:v>
                </c:pt>
                <c:pt idx="989">
                  <c:v>9</c:v>
                </c:pt>
                <c:pt idx="990">
                  <c:v>1</c:v>
                </c:pt>
                <c:pt idx="991">
                  <c:v>7</c:v>
                </c:pt>
                <c:pt idx="992">
                  <c:v>7</c:v>
                </c:pt>
                <c:pt idx="993">
                  <c:v>6</c:v>
                </c:pt>
                <c:pt idx="994">
                  <c:v>2</c:v>
                </c:pt>
                <c:pt idx="995">
                  <c:v>6</c:v>
                </c:pt>
                <c:pt idx="996">
                  <c:v>4</c:v>
                </c:pt>
                <c:pt idx="997">
                  <c:v>6</c:v>
                </c:pt>
                <c:pt idx="998">
                  <c:v>4</c:v>
                </c:pt>
                <c:pt idx="999">
                  <c:v>1</c:v>
                </c:pt>
                <c:pt idx="1000">
                  <c:v>8</c:v>
                </c:pt>
                <c:pt idx="1001">
                  <c:v>8</c:v>
                </c:pt>
                <c:pt idx="1002">
                  <c:v>7</c:v>
                </c:pt>
                <c:pt idx="1003">
                  <c:v>7</c:v>
                </c:pt>
                <c:pt idx="1004">
                  <c:v>4</c:v>
                </c:pt>
                <c:pt idx="1005">
                  <c:v>7</c:v>
                </c:pt>
                <c:pt idx="1006">
                  <c:v>7</c:v>
                </c:pt>
                <c:pt idx="1007">
                  <c:v>3</c:v>
                </c:pt>
                <c:pt idx="1008">
                  <c:v>2</c:v>
                </c:pt>
                <c:pt idx="1009">
                  <c:v>8</c:v>
                </c:pt>
                <c:pt idx="1010">
                  <c:v>6</c:v>
                </c:pt>
                <c:pt idx="1011">
                  <c:v>8</c:v>
                </c:pt>
                <c:pt idx="1012">
                  <c:v>7</c:v>
                </c:pt>
                <c:pt idx="1013">
                  <c:v>3</c:v>
                </c:pt>
                <c:pt idx="1014">
                  <c:v>5</c:v>
                </c:pt>
                <c:pt idx="1015">
                  <c:v>2</c:v>
                </c:pt>
                <c:pt idx="1016">
                  <c:v>6</c:v>
                </c:pt>
                <c:pt idx="1017">
                  <c:v>7</c:v>
                </c:pt>
                <c:pt idx="1018">
                  <c:v>4</c:v>
                </c:pt>
                <c:pt idx="1019">
                  <c:v>8</c:v>
                </c:pt>
                <c:pt idx="1020">
                  <c:v>9</c:v>
                </c:pt>
                <c:pt idx="1021">
                  <c:v>2</c:v>
                </c:pt>
                <c:pt idx="1022">
                  <c:v>8</c:v>
                </c:pt>
                <c:pt idx="1023">
                  <c:v>9</c:v>
                </c:pt>
                <c:pt idx="1024">
                  <c:v>5</c:v>
                </c:pt>
                <c:pt idx="1025">
                  <c:v>9</c:v>
                </c:pt>
                <c:pt idx="1026">
                  <c:v>7</c:v>
                </c:pt>
                <c:pt idx="1027">
                  <c:v>3</c:v>
                </c:pt>
                <c:pt idx="1028">
                  <c:v>8</c:v>
                </c:pt>
                <c:pt idx="1029">
                  <c:v>2</c:v>
                </c:pt>
                <c:pt idx="1030">
                  <c:v>8</c:v>
                </c:pt>
                <c:pt idx="1031">
                  <c:v>4</c:v>
                </c:pt>
                <c:pt idx="1032">
                  <c:v>8</c:v>
                </c:pt>
                <c:pt idx="1033">
                  <c:v>9</c:v>
                </c:pt>
                <c:pt idx="1034">
                  <c:v>5</c:v>
                </c:pt>
                <c:pt idx="1035">
                  <c:v>2</c:v>
                </c:pt>
                <c:pt idx="1036">
                  <c:v>4</c:v>
                </c:pt>
                <c:pt idx="1037">
                  <c:v>5</c:v>
                </c:pt>
                <c:pt idx="1038">
                  <c:v>3</c:v>
                </c:pt>
                <c:pt idx="1039">
                  <c:v>5</c:v>
                </c:pt>
                <c:pt idx="1040">
                  <c:v>7</c:v>
                </c:pt>
                <c:pt idx="1041">
                  <c:v>2</c:v>
                </c:pt>
                <c:pt idx="1042">
                  <c:v>6</c:v>
                </c:pt>
                <c:pt idx="1043">
                  <c:v>8</c:v>
                </c:pt>
                <c:pt idx="1044">
                  <c:v>8</c:v>
                </c:pt>
                <c:pt idx="1045">
                  <c:v>1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4</c:v>
                </c:pt>
                <c:pt idx="1050">
                  <c:v>7</c:v>
                </c:pt>
                <c:pt idx="1051">
                  <c:v>9</c:v>
                </c:pt>
                <c:pt idx="1052">
                  <c:v>6</c:v>
                </c:pt>
                <c:pt idx="1053">
                  <c:v>7</c:v>
                </c:pt>
                <c:pt idx="1054">
                  <c:v>9</c:v>
                </c:pt>
                <c:pt idx="1055">
                  <c:v>6</c:v>
                </c:pt>
                <c:pt idx="1056">
                  <c:v>2</c:v>
                </c:pt>
                <c:pt idx="1057">
                  <c:v>6</c:v>
                </c:pt>
                <c:pt idx="1058">
                  <c:v>3</c:v>
                </c:pt>
                <c:pt idx="1059">
                  <c:v>8</c:v>
                </c:pt>
                <c:pt idx="1060">
                  <c:v>7</c:v>
                </c:pt>
                <c:pt idx="1061">
                  <c:v>8</c:v>
                </c:pt>
                <c:pt idx="1062">
                  <c:v>4</c:v>
                </c:pt>
                <c:pt idx="1063">
                  <c:v>7</c:v>
                </c:pt>
                <c:pt idx="1064">
                  <c:v>5</c:v>
                </c:pt>
                <c:pt idx="1065">
                  <c:v>4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4</c:v>
                </c:pt>
                <c:pt idx="1070">
                  <c:v>1</c:v>
                </c:pt>
                <c:pt idx="1071">
                  <c:v>7</c:v>
                </c:pt>
                <c:pt idx="1072">
                  <c:v>7</c:v>
                </c:pt>
                <c:pt idx="1073">
                  <c:v>1</c:v>
                </c:pt>
                <c:pt idx="1074">
                  <c:v>8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3</c:v>
                </c:pt>
                <c:pt idx="1079">
                  <c:v>5</c:v>
                </c:pt>
                <c:pt idx="1080">
                  <c:v>3</c:v>
                </c:pt>
                <c:pt idx="1081">
                  <c:v>7</c:v>
                </c:pt>
                <c:pt idx="1082">
                  <c:v>4</c:v>
                </c:pt>
                <c:pt idx="1083">
                  <c:v>8</c:v>
                </c:pt>
                <c:pt idx="1084">
                  <c:v>7</c:v>
                </c:pt>
                <c:pt idx="1085">
                  <c:v>8</c:v>
                </c:pt>
                <c:pt idx="1086">
                  <c:v>7</c:v>
                </c:pt>
                <c:pt idx="1087">
                  <c:v>2</c:v>
                </c:pt>
                <c:pt idx="1088">
                  <c:v>2</c:v>
                </c:pt>
                <c:pt idx="1089">
                  <c:v>6</c:v>
                </c:pt>
                <c:pt idx="1090">
                  <c:v>5</c:v>
                </c:pt>
                <c:pt idx="1091">
                  <c:v>8</c:v>
                </c:pt>
                <c:pt idx="1092">
                  <c:v>7</c:v>
                </c:pt>
                <c:pt idx="1093">
                  <c:v>6</c:v>
                </c:pt>
                <c:pt idx="1094">
                  <c:v>5</c:v>
                </c:pt>
                <c:pt idx="1095">
                  <c:v>5</c:v>
                </c:pt>
                <c:pt idx="1096">
                  <c:v>2</c:v>
                </c:pt>
                <c:pt idx="1097">
                  <c:v>1</c:v>
                </c:pt>
                <c:pt idx="1098">
                  <c:v>1</c:v>
                </c:pt>
                <c:pt idx="1099">
                  <c:v>7</c:v>
                </c:pt>
                <c:pt idx="1100">
                  <c:v>8</c:v>
                </c:pt>
                <c:pt idx="1101">
                  <c:v>7</c:v>
                </c:pt>
                <c:pt idx="1102">
                  <c:v>1</c:v>
                </c:pt>
                <c:pt idx="1103">
                  <c:v>8</c:v>
                </c:pt>
                <c:pt idx="1104">
                  <c:v>7</c:v>
                </c:pt>
                <c:pt idx="1105">
                  <c:v>1</c:v>
                </c:pt>
                <c:pt idx="1106">
                  <c:v>2</c:v>
                </c:pt>
                <c:pt idx="1107">
                  <c:v>7</c:v>
                </c:pt>
                <c:pt idx="1108">
                  <c:v>7</c:v>
                </c:pt>
                <c:pt idx="1109">
                  <c:v>3</c:v>
                </c:pt>
                <c:pt idx="1110">
                  <c:v>4</c:v>
                </c:pt>
                <c:pt idx="1111">
                  <c:v>7</c:v>
                </c:pt>
                <c:pt idx="1112">
                  <c:v>7</c:v>
                </c:pt>
                <c:pt idx="1113">
                  <c:v>8</c:v>
                </c:pt>
                <c:pt idx="1114">
                  <c:v>6</c:v>
                </c:pt>
                <c:pt idx="1115">
                  <c:v>8</c:v>
                </c:pt>
                <c:pt idx="1116">
                  <c:v>5</c:v>
                </c:pt>
                <c:pt idx="1117">
                  <c:v>2</c:v>
                </c:pt>
                <c:pt idx="1118">
                  <c:v>5</c:v>
                </c:pt>
                <c:pt idx="1119">
                  <c:v>7</c:v>
                </c:pt>
                <c:pt idx="1120">
                  <c:v>6</c:v>
                </c:pt>
                <c:pt idx="1121">
                  <c:v>6</c:v>
                </c:pt>
                <c:pt idx="1122">
                  <c:v>7</c:v>
                </c:pt>
                <c:pt idx="1123">
                  <c:v>6</c:v>
                </c:pt>
                <c:pt idx="1124">
                  <c:v>5</c:v>
                </c:pt>
                <c:pt idx="1125">
                  <c:v>5</c:v>
                </c:pt>
                <c:pt idx="1126">
                  <c:v>8</c:v>
                </c:pt>
                <c:pt idx="1127">
                  <c:v>8</c:v>
                </c:pt>
                <c:pt idx="1128">
                  <c:v>5</c:v>
                </c:pt>
                <c:pt idx="1129">
                  <c:v>7</c:v>
                </c:pt>
                <c:pt idx="1130">
                  <c:v>8</c:v>
                </c:pt>
                <c:pt idx="1131">
                  <c:v>7</c:v>
                </c:pt>
                <c:pt idx="1132">
                  <c:v>7</c:v>
                </c:pt>
                <c:pt idx="1133">
                  <c:v>6</c:v>
                </c:pt>
                <c:pt idx="1134">
                  <c:v>1</c:v>
                </c:pt>
                <c:pt idx="1135">
                  <c:v>5</c:v>
                </c:pt>
                <c:pt idx="1136">
                  <c:v>5</c:v>
                </c:pt>
                <c:pt idx="1137">
                  <c:v>1</c:v>
                </c:pt>
                <c:pt idx="1138">
                  <c:v>3</c:v>
                </c:pt>
                <c:pt idx="1139">
                  <c:v>6</c:v>
                </c:pt>
                <c:pt idx="1140">
                  <c:v>0</c:v>
                </c:pt>
                <c:pt idx="1141">
                  <c:v>1</c:v>
                </c:pt>
                <c:pt idx="1142">
                  <c:v>6</c:v>
                </c:pt>
                <c:pt idx="1143">
                  <c:v>4</c:v>
                </c:pt>
                <c:pt idx="1144">
                  <c:v>6</c:v>
                </c:pt>
                <c:pt idx="1145">
                  <c:v>8</c:v>
                </c:pt>
                <c:pt idx="1146">
                  <c:v>7</c:v>
                </c:pt>
                <c:pt idx="1147">
                  <c:v>6</c:v>
                </c:pt>
                <c:pt idx="1148">
                  <c:v>3</c:v>
                </c:pt>
                <c:pt idx="1149">
                  <c:v>7</c:v>
                </c:pt>
                <c:pt idx="1150">
                  <c:v>9</c:v>
                </c:pt>
                <c:pt idx="1151">
                  <c:v>7</c:v>
                </c:pt>
                <c:pt idx="1152">
                  <c:v>4</c:v>
                </c:pt>
                <c:pt idx="1153">
                  <c:v>6</c:v>
                </c:pt>
                <c:pt idx="1154">
                  <c:v>4</c:v>
                </c:pt>
                <c:pt idx="1155">
                  <c:v>5</c:v>
                </c:pt>
                <c:pt idx="1156">
                  <c:v>8</c:v>
                </c:pt>
                <c:pt idx="1157">
                  <c:v>4</c:v>
                </c:pt>
                <c:pt idx="1158">
                  <c:v>7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5</c:v>
                </c:pt>
                <c:pt idx="1164">
                  <c:v>7</c:v>
                </c:pt>
                <c:pt idx="1165">
                  <c:v>3</c:v>
                </c:pt>
                <c:pt idx="1166">
                  <c:v>8</c:v>
                </c:pt>
                <c:pt idx="1167">
                  <c:v>5</c:v>
                </c:pt>
                <c:pt idx="1168">
                  <c:v>3</c:v>
                </c:pt>
                <c:pt idx="1169">
                  <c:v>2</c:v>
                </c:pt>
                <c:pt idx="1170">
                  <c:v>2</c:v>
                </c:pt>
                <c:pt idx="1171">
                  <c:v>5</c:v>
                </c:pt>
                <c:pt idx="1172">
                  <c:v>7</c:v>
                </c:pt>
                <c:pt idx="1173">
                  <c:v>5</c:v>
                </c:pt>
                <c:pt idx="1174">
                  <c:v>1</c:v>
                </c:pt>
                <c:pt idx="1175">
                  <c:v>6</c:v>
                </c:pt>
                <c:pt idx="1176">
                  <c:v>5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5</c:v>
                </c:pt>
                <c:pt idx="1183">
                  <c:v>8</c:v>
                </c:pt>
                <c:pt idx="1184">
                  <c:v>8</c:v>
                </c:pt>
                <c:pt idx="1185">
                  <c:v>1</c:v>
                </c:pt>
                <c:pt idx="1186">
                  <c:v>1</c:v>
                </c:pt>
                <c:pt idx="1187">
                  <c:v>6</c:v>
                </c:pt>
                <c:pt idx="1188">
                  <c:v>5</c:v>
                </c:pt>
                <c:pt idx="1189">
                  <c:v>6</c:v>
                </c:pt>
                <c:pt idx="1190">
                  <c:v>5</c:v>
                </c:pt>
                <c:pt idx="1191">
                  <c:v>2</c:v>
                </c:pt>
                <c:pt idx="1192">
                  <c:v>8</c:v>
                </c:pt>
                <c:pt idx="1193">
                  <c:v>0</c:v>
                </c:pt>
                <c:pt idx="1194">
                  <c:v>8</c:v>
                </c:pt>
                <c:pt idx="1195">
                  <c:v>7</c:v>
                </c:pt>
                <c:pt idx="1196">
                  <c:v>7</c:v>
                </c:pt>
                <c:pt idx="1197">
                  <c:v>6</c:v>
                </c:pt>
                <c:pt idx="1198">
                  <c:v>5</c:v>
                </c:pt>
                <c:pt idx="1199">
                  <c:v>2</c:v>
                </c:pt>
                <c:pt idx="1200">
                  <c:v>5</c:v>
                </c:pt>
                <c:pt idx="1201">
                  <c:v>7</c:v>
                </c:pt>
                <c:pt idx="1202">
                  <c:v>7</c:v>
                </c:pt>
                <c:pt idx="1203">
                  <c:v>8</c:v>
                </c:pt>
                <c:pt idx="1204">
                  <c:v>3</c:v>
                </c:pt>
                <c:pt idx="1205">
                  <c:v>5</c:v>
                </c:pt>
                <c:pt idx="1206">
                  <c:v>8</c:v>
                </c:pt>
                <c:pt idx="1207">
                  <c:v>7</c:v>
                </c:pt>
                <c:pt idx="1208">
                  <c:v>2</c:v>
                </c:pt>
                <c:pt idx="1209">
                  <c:v>20</c:v>
                </c:pt>
                <c:pt idx="1210">
                  <c:v>8</c:v>
                </c:pt>
                <c:pt idx="1211">
                  <c:v>8</c:v>
                </c:pt>
                <c:pt idx="1212">
                  <c:v>7</c:v>
                </c:pt>
                <c:pt idx="1213">
                  <c:v>7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8</c:v>
                </c:pt>
                <c:pt idx="1218">
                  <c:v>3</c:v>
                </c:pt>
                <c:pt idx="1219">
                  <c:v>8</c:v>
                </c:pt>
                <c:pt idx="1220">
                  <c:v>8</c:v>
                </c:pt>
                <c:pt idx="1221">
                  <c:v>5</c:v>
                </c:pt>
                <c:pt idx="1222">
                  <c:v>6</c:v>
                </c:pt>
                <c:pt idx="1223">
                  <c:v>8</c:v>
                </c:pt>
                <c:pt idx="1224">
                  <c:v>7</c:v>
                </c:pt>
                <c:pt idx="1225">
                  <c:v>7</c:v>
                </c:pt>
                <c:pt idx="1226">
                  <c:v>5</c:v>
                </c:pt>
                <c:pt idx="1227">
                  <c:v>8</c:v>
                </c:pt>
                <c:pt idx="1228">
                  <c:v>7</c:v>
                </c:pt>
                <c:pt idx="1229">
                  <c:v>8</c:v>
                </c:pt>
                <c:pt idx="1230">
                  <c:v>5</c:v>
                </c:pt>
                <c:pt idx="1231">
                  <c:v>6</c:v>
                </c:pt>
                <c:pt idx="1232">
                  <c:v>2</c:v>
                </c:pt>
                <c:pt idx="1233">
                  <c:v>1</c:v>
                </c:pt>
                <c:pt idx="1234">
                  <c:v>3</c:v>
                </c:pt>
                <c:pt idx="1235">
                  <c:v>9</c:v>
                </c:pt>
                <c:pt idx="1236">
                  <c:v>3</c:v>
                </c:pt>
                <c:pt idx="1237">
                  <c:v>7</c:v>
                </c:pt>
                <c:pt idx="1238">
                  <c:v>1</c:v>
                </c:pt>
                <c:pt idx="1239">
                  <c:v>3</c:v>
                </c:pt>
                <c:pt idx="1240">
                  <c:v>2</c:v>
                </c:pt>
                <c:pt idx="1241">
                  <c:v>9</c:v>
                </c:pt>
                <c:pt idx="1242">
                  <c:v>4</c:v>
                </c:pt>
                <c:pt idx="1243">
                  <c:v>3</c:v>
                </c:pt>
                <c:pt idx="1244">
                  <c:v>6</c:v>
                </c:pt>
                <c:pt idx="1245">
                  <c:v>3</c:v>
                </c:pt>
                <c:pt idx="1246">
                  <c:v>7</c:v>
                </c:pt>
                <c:pt idx="1247">
                  <c:v>2</c:v>
                </c:pt>
                <c:pt idx="1248">
                  <c:v>7</c:v>
                </c:pt>
                <c:pt idx="1249">
                  <c:v>4</c:v>
                </c:pt>
                <c:pt idx="1250">
                  <c:v>3</c:v>
                </c:pt>
                <c:pt idx="1251">
                  <c:v>8</c:v>
                </c:pt>
                <c:pt idx="1252">
                  <c:v>6</c:v>
                </c:pt>
                <c:pt idx="1253">
                  <c:v>6</c:v>
                </c:pt>
                <c:pt idx="1254">
                  <c:v>4</c:v>
                </c:pt>
                <c:pt idx="1255">
                  <c:v>1</c:v>
                </c:pt>
                <c:pt idx="1256">
                  <c:v>9</c:v>
                </c:pt>
                <c:pt idx="1257">
                  <c:v>3</c:v>
                </c:pt>
                <c:pt idx="1258">
                  <c:v>7</c:v>
                </c:pt>
                <c:pt idx="1259">
                  <c:v>2</c:v>
                </c:pt>
                <c:pt idx="1260">
                  <c:v>3</c:v>
                </c:pt>
                <c:pt idx="1261">
                  <c:v>5</c:v>
                </c:pt>
                <c:pt idx="1262">
                  <c:v>6</c:v>
                </c:pt>
                <c:pt idx="1263">
                  <c:v>6</c:v>
                </c:pt>
                <c:pt idx="1264">
                  <c:v>8</c:v>
                </c:pt>
                <c:pt idx="1265">
                  <c:v>7</c:v>
                </c:pt>
                <c:pt idx="1266">
                  <c:v>7</c:v>
                </c:pt>
                <c:pt idx="1267">
                  <c:v>8</c:v>
                </c:pt>
                <c:pt idx="1268">
                  <c:v>7</c:v>
                </c:pt>
                <c:pt idx="1269">
                  <c:v>0</c:v>
                </c:pt>
                <c:pt idx="1270">
                  <c:v>3</c:v>
                </c:pt>
                <c:pt idx="1271">
                  <c:v>1</c:v>
                </c:pt>
                <c:pt idx="1272">
                  <c:v>3</c:v>
                </c:pt>
                <c:pt idx="1273">
                  <c:v>8</c:v>
                </c:pt>
                <c:pt idx="1274">
                  <c:v>2</c:v>
                </c:pt>
                <c:pt idx="1275">
                  <c:v>7</c:v>
                </c:pt>
                <c:pt idx="1276">
                  <c:v>1</c:v>
                </c:pt>
                <c:pt idx="1277">
                  <c:v>4</c:v>
                </c:pt>
                <c:pt idx="1278">
                  <c:v>2</c:v>
                </c:pt>
                <c:pt idx="1279">
                  <c:v>8</c:v>
                </c:pt>
                <c:pt idx="1280">
                  <c:v>5</c:v>
                </c:pt>
                <c:pt idx="1281">
                  <c:v>3</c:v>
                </c:pt>
                <c:pt idx="1282">
                  <c:v>4</c:v>
                </c:pt>
                <c:pt idx="1283">
                  <c:v>6</c:v>
                </c:pt>
                <c:pt idx="1284">
                  <c:v>6</c:v>
                </c:pt>
                <c:pt idx="1285">
                  <c:v>5</c:v>
                </c:pt>
                <c:pt idx="1286">
                  <c:v>2</c:v>
                </c:pt>
                <c:pt idx="1287">
                  <c:v>8</c:v>
                </c:pt>
                <c:pt idx="1288">
                  <c:v>7</c:v>
                </c:pt>
                <c:pt idx="1289">
                  <c:v>1</c:v>
                </c:pt>
                <c:pt idx="1290">
                  <c:v>5</c:v>
                </c:pt>
                <c:pt idx="1291">
                  <c:v>7</c:v>
                </c:pt>
                <c:pt idx="1292">
                  <c:v>4</c:v>
                </c:pt>
                <c:pt idx="1293">
                  <c:v>3</c:v>
                </c:pt>
                <c:pt idx="1294">
                  <c:v>1</c:v>
                </c:pt>
                <c:pt idx="1295">
                  <c:v>6</c:v>
                </c:pt>
                <c:pt idx="1296">
                  <c:v>6</c:v>
                </c:pt>
                <c:pt idx="1297">
                  <c:v>2</c:v>
                </c:pt>
                <c:pt idx="1298">
                  <c:v>8</c:v>
                </c:pt>
                <c:pt idx="1299">
                  <c:v>5</c:v>
                </c:pt>
                <c:pt idx="1300">
                  <c:v>8</c:v>
                </c:pt>
                <c:pt idx="1301">
                  <c:v>3</c:v>
                </c:pt>
                <c:pt idx="1302">
                  <c:v>5</c:v>
                </c:pt>
                <c:pt idx="1303">
                  <c:v>6</c:v>
                </c:pt>
                <c:pt idx="1304">
                  <c:v>8</c:v>
                </c:pt>
                <c:pt idx="1305">
                  <c:v>4</c:v>
                </c:pt>
                <c:pt idx="1306">
                  <c:v>7</c:v>
                </c:pt>
                <c:pt idx="1307">
                  <c:v>4</c:v>
                </c:pt>
                <c:pt idx="1308">
                  <c:v>8</c:v>
                </c:pt>
                <c:pt idx="1309">
                  <c:v>8</c:v>
                </c:pt>
                <c:pt idx="1310">
                  <c:v>5</c:v>
                </c:pt>
                <c:pt idx="1311">
                  <c:v>8</c:v>
                </c:pt>
                <c:pt idx="1312">
                  <c:v>5</c:v>
                </c:pt>
                <c:pt idx="1313">
                  <c:v>3</c:v>
                </c:pt>
                <c:pt idx="1314">
                  <c:v>6</c:v>
                </c:pt>
                <c:pt idx="1315">
                  <c:v>2</c:v>
                </c:pt>
                <c:pt idx="1316">
                  <c:v>1</c:v>
                </c:pt>
                <c:pt idx="1317">
                  <c:v>2</c:v>
                </c:pt>
                <c:pt idx="1318">
                  <c:v>4</c:v>
                </c:pt>
                <c:pt idx="1319">
                  <c:v>0</c:v>
                </c:pt>
                <c:pt idx="1320">
                  <c:v>7</c:v>
                </c:pt>
                <c:pt idx="1321">
                  <c:v>7</c:v>
                </c:pt>
                <c:pt idx="1322">
                  <c:v>7</c:v>
                </c:pt>
                <c:pt idx="1323">
                  <c:v>2</c:v>
                </c:pt>
                <c:pt idx="1324">
                  <c:v>4</c:v>
                </c:pt>
                <c:pt idx="1325">
                  <c:v>8</c:v>
                </c:pt>
                <c:pt idx="1326">
                  <c:v>2</c:v>
                </c:pt>
                <c:pt idx="1327">
                  <c:v>3</c:v>
                </c:pt>
                <c:pt idx="1328">
                  <c:v>5</c:v>
                </c:pt>
                <c:pt idx="1329">
                  <c:v>5</c:v>
                </c:pt>
                <c:pt idx="1330">
                  <c:v>8</c:v>
                </c:pt>
                <c:pt idx="1331">
                  <c:v>5</c:v>
                </c:pt>
                <c:pt idx="1332">
                  <c:v>3</c:v>
                </c:pt>
                <c:pt idx="1333">
                  <c:v>4</c:v>
                </c:pt>
                <c:pt idx="1334">
                  <c:v>7</c:v>
                </c:pt>
                <c:pt idx="1335">
                  <c:v>5</c:v>
                </c:pt>
                <c:pt idx="1336">
                  <c:v>1</c:v>
                </c:pt>
                <c:pt idx="1337">
                  <c:v>8</c:v>
                </c:pt>
                <c:pt idx="1338">
                  <c:v>5</c:v>
                </c:pt>
                <c:pt idx="1339">
                  <c:v>2</c:v>
                </c:pt>
                <c:pt idx="1340">
                  <c:v>3</c:v>
                </c:pt>
                <c:pt idx="1341">
                  <c:v>5</c:v>
                </c:pt>
                <c:pt idx="1342">
                  <c:v>8</c:v>
                </c:pt>
                <c:pt idx="1343">
                  <c:v>7</c:v>
                </c:pt>
                <c:pt idx="1344">
                  <c:v>9</c:v>
                </c:pt>
                <c:pt idx="1345">
                  <c:v>3</c:v>
                </c:pt>
                <c:pt idx="1346">
                  <c:v>7</c:v>
                </c:pt>
                <c:pt idx="1347">
                  <c:v>8</c:v>
                </c:pt>
                <c:pt idx="1348">
                  <c:v>9</c:v>
                </c:pt>
                <c:pt idx="1349">
                  <c:v>8</c:v>
                </c:pt>
                <c:pt idx="1350">
                  <c:v>2</c:v>
                </c:pt>
                <c:pt idx="1351">
                  <c:v>7</c:v>
                </c:pt>
                <c:pt idx="1352">
                  <c:v>7</c:v>
                </c:pt>
                <c:pt idx="1353">
                  <c:v>1</c:v>
                </c:pt>
                <c:pt idx="1354">
                  <c:v>6</c:v>
                </c:pt>
                <c:pt idx="1355">
                  <c:v>6</c:v>
                </c:pt>
                <c:pt idx="1356">
                  <c:v>1</c:v>
                </c:pt>
                <c:pt idx="1357">
                  <c:v>7</c:v>
                </c:pt>
                <c:pt idx="1358">
                  <c:v>6</c:v>
                </c:pt>
                <c:pt idx="1359">
                  <c:v>6</c:v>
                </c:pt>
                <c:pt idx="1360">
                  <c:v>5</c:v>
                </c:pt>
                <c:pt idx="1361">
                  <c:v>8</c:v>
                </c:pt>
                <c:pt idx="1362">
                  <c:v>7</c:v>
                </c:pt>
                <c:pt idx="1363">
                  <c:v>3</c:v>
                </c:pt>
                <c:pt idx="1364">
                  <c:v>8</c:v>
                </c:pt>
                <c:pt idx="1365">
                  <c:v>7</c:v>
                </c:pt>
                <c:pt idx="1366">
                  <c:v>4</c:v>
                </c:pt>
                <c:pt idx="1367">
                  <c:v>6</c:v>
                </c:pt>
                <c:pt idx="1368">
                  <c:v>6</c:v>
                </c:pt>
                <c:pt idx="1369">
                  <c:v>7</c:v>
                </c:pt>
                <c:pt idx="1370">
                  <c:v>3</c:v>
                </c:pt>
                <c:pt idx="1371">
                  <c:v>6</c:v>
                </c:pt>
                <c:pt idx="1372">
                  <c:v>9</c:v>
                </c:pt>
                <c:pt idx="1373">
                  <c:v>3</c:v>
                </c:pt>
                <c:pt idx="1374">
                  <c:v>8</c:v>
                </c:pt>
                <c:pt idx="1375">
                  <c:v>8</c:v>
                </c:pt>
                <c:pt idx="1376">
                  <c:v>8</c:v>
                </c:pt>
                <c:pt idx="1377">
                  <c:v>8</c:v>
                </c:pt>
                <c:pt idx="1378">
                  <c:v>6</c:v>
                </c:pt>
                <c:pt idx="1379">
                  <c:v>7</c:v>
                </c:pt>
                <c:pt idx="1380">
                  <c:v>1</c:v>
                </c:pt>
                <c:pt idx="1381">
                  <c:v>2</c:v>
                </c:pt>
                <c:pt idx="1382">
                  <c:v>6</c:v>
                </c:pt>
                <c:pt idx="1383">
                  <c:v>7</c:v>
                </c:pt>
                <c:pt idx="1384">
                  <c:v>1</c:v>
                </c:pt>
                <c:pt idx="1385">
                  <c:v>9</c:v>
                </c:pt>
                <c:pt idx="1386">
                  <c:v>9</c:v>
                </c:pt>
                <c:pt idx="1387">
                  <c:v>20</c:v>
                </c:pt>
                <c:pt idx="1388">
                  <c:v>5</c:v>
                </c:pt>
                <c:pt idx="1389">
                  <c:v>5</c:v>
                </c:pt>
                <c:pt idx="1390">
                  <c:v>2</c:v>
                </c:pt>
                <c:pt idx="1391">
                  <c:v>4</c:v>
                </c:pt>
                <c:pt idx="1392">
                  <c:v>8</c:v>
                </c:pt>
                <c:pt idx="1393">
                  <c:v>7</c:v>
                </c:pt>
                <c:pt idx="1394">
                  <c:v>7</c:v>
                </c:pt>
                <c:pt idx="1395">
                  <c:v>6</c:v>
                </c:pt>
                <c:pt idx="1396">
                  <c:v>8</c:v>
                </c:pt>
                <c:pt idx="1397">
                  <c:v>2</c:v>
                </c:pt>
                <c:pt idx="1398">
                  <c:v>2</c:v>
                </c:pt>
                <c:pt idx="1399">
                  <c:v>4</c:v>
                </c:pt>
                <c:pt idx="1400">
                  <c:v>8</c:v>
                </c:pt>
                <c:pt idx="1401">
                  <c:v>6</c:v>
                </c:pt>
                <c:pt idx="1402">
                  <c:v>8</c:v>
                </c:pt>
                <c:pt idx="1403">
                  <c:v>4</c:v>
                </c:pt>
                <c:pt idx="1404">
                  <c:v>2</c:v>
                </c:pt>
                <c:pt idx="1405">
                  <c:v>2</c:v>
                </c:pt>
                <c:pt idx="1406">
                  <c:v>6</c:v>
                </c:pt>
                <c:pt idx="1407">
                  <c:v>7</c:v>
                </c:pt>
                <c:pt idx="1408">
                  <c:v>5</c:v>
                </c:pt>
                <c:pt idx="1409">
                  <c:v>7</c:v>
                </c:pt>
                <c:pt idx="1410">
                  <c:v>6</c:v>
                </c:pt>
                <c:pt idx="1411">
                  <c:v>8</c:v>
                </c:pt>
                <c:pt idx="1412">
                  <c:v>1</c:v>
                </c:pt>
                <c:pt idx="1413">
                  <c:v>7</c:v>
                </c:pt>
                <c:pt idx="1414">
                  <c:v>2</c:v>
                </c:pt>
                <c:pt idx="1415">
                  <c:v>6</c:v>
                </c:pt>
                <c:pt idx="1416">
                  <c:v>2</c:v>
                </c:pt>
                <c:pt idx="1417">
                  <c:v>7</c:v>
                </c:pt>
                <c:pt idx="1418">
                  <c:v>4</c:v>
                </c:pt>
                <c:pt idx="1419">
                  <c:v>8</c:v>
                </c:pt>
                <c:pt idx="1420">
                  <c:v>3</c:v>
                </c:pt>
                <c:pt idx="1421">
                  <c:v>1</c:v>
                </c:pt>
                <c:pt idx="1422">
                  <c:v>3</c:v>
                </c:pt>
                <c:pt idx="1423">
                  <c:v>9</c:v>
                </c:pt>
                <c:pt idx="1424">
                  <c:v>2</c:v>
                </c:pt>
                <c:pt idx="1425">
                  <c:v>7</c:v>
                </c:pt>
                <c:pt idx="1426">
                  <c:v>3</c:v>
                </c:pt>
                <c:pt idx="1427">
                  <c:v>7</c:v>
                </c:pt>
                <c:pt idx="1428">
                  <c:v>4</c:v>
                </c:pt>
                <c:pt idx="1429">
                  <c:v>6</c:v>
                </c:pt>
                <c:pt idx="1430">
                  <c:v>9</c:v>
                </c:pt>
                <c:pt idx="1431">
                  <c:v>6</c:v>
                </c:pt>
                <c:pt idx="1432">
                  <c:v>8</c:v>
                </c:pt>
                <c:pt idx="1433">
                  <c:v>6</c:v>
                </c:pt>
                <c:pt idx="1434">
                  <c:v>9</c:v>
                </c:pt>
                <c:pt idx="1435">
                  <c:v>1</c:v>
                </c:pt>
                <c:pt idx="1436">
                  <c:v>5</c:v>
                </c:pt>
                <c:pt idx="1437">
                  <c:v>1</c:v>
                </c:pt>
                <c:pt idx="1438">
                  <c:v>4</c:v>
                </c:pt>
                <c:pt idx="1439">
                  <c:v>6</c:v>
                </c:pt>
                <c:pt idx="1440">
                  <c:v>7</c:v>
                </c:pt>
                <c:pt idx="1441">
                  <c:v>4</c:v>
                </c:pt>
                <c:pt idx="1442">
                  <c:v>8</c:v>
                </c:pt>
                <c:pt idx="1443">
                  <c:v>1</c:v>
                </c:pt>
                <c:pt idx="1444">
                  <c:v>5</c:v>
                </c:pt>
                <c:pt idx="1445">
                  <c:v>6</c:v>
                </c:pt>
                <c:pt idx="1446">
                  <c:v>1</c:v>
                </c:pt>
                <c:pt idx="1447">
                  <c:v>5</c:v>
                </c:pt>
                <c:pt idx="1448">
                  <c:v>7</c:v>
                </c:pt>
                <c:pt idx="1449">
                  <c:v>6</c:v>
                </c:pt>
                <c:pt idx="1450">
                  <c:v>10</c:v>
                </c:pt>
                <c:pt idx="1451">
                  <c:v>2</c:v>
                </c:pt>
                <c:pt idx="1452">
                  <c:v>7</c:v>
                </c:pt>
                <c:pt idx="1453">
                  <c:v>5</c:v>
                </c:pt>
                <c:pt idx="1454">
                  <c:v>8</c:v>
                </c:pt>
                <c:pt idx="1455">
                  <c:v>5</c:v>
                </c:pt>
                <c:pt idx="1456">
                  <c:v>3</c:v>
                </c:pt>
                <c:pt idx="1457">
                  <c:v>1</c:v>
                </c:pt>
                <c:pt idx="1458">
                  <c:v>3</c:v>
                </c:pt>
                <c:pt idx="1459">
                  <c:v>6</c:v>
                </c:pt>
                <c:pt idx="1460">
                  <c:v>3</c:v>
                </c:pt>
                <c:pt idx="1461">
                  <c:v>2</c:v>
                </c:pt>
                <c:pt idx="1462">
                  <c:v>8</c:v>
                </c:pt>
                <c:pt idx="1463">
                  <c:v>6</c:v>
                </c:pt>
                <c:pt idx="1464">
                  <c:v>5</c:v>
                </c:pt>
                <c:pt idx="1465">
                  <c:v>4</c:v>
                </c:pt>
                <c:pt idx="1466">
                  <c:v>5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7</c:v>
                </c:pt>
                <c:pt idx="1471">
                  <c:v>8</c:v>
                </c:pt>
                <c:pt idx="1472">
                  <c:v>8</c:v>
                </c:pt>
                <c:pt idx="1473">
                  <c:v>6</c:v>
                </c:pt>
                <c:pt idx="1474">
                  <c:v>2</c:v>
                </c:pt>
                <c:pt idx="1475">
                  <c:v>6</c:v>
                </c:pt>
                <c:pt idx="1476">
                  <c:v>2</c:v>
                </c:pt>
                <c:pt idx="1477">
                  <c:v>2</c:v>
                </c:pt>
                <c:pt idx="1478">
                  <c:v>8</c:v>
                </c:pt>
                <c:pt idx="1479">
                  <c:v>10</c:v>
                </c:pt>
                <c:pt idx="1480">
                  <c:v>2</c:v>
                </c:pt>
                <c:pt idx="1481">
                  <c:v>7</c:v>
                </c:pt>
                <c:pt idx="1482">
                  <c:v>5</c:v>
                </c:pt>
                <c:pt idx="1483">
                  <c:v>8</c:v>
                </c:pt>
                <c:pt idx="1484">
                  <c:v>3</c:v>
                </c:pt>
                <c:pt idx="1485">
                  <c:v>2</c:v>
                </c:pt>
                <c:pt idx="1486">
                  <c:v>5</c:v>
                </c:pt>
                <c:pt idx="1487">
                  <c:v>2</c:v>
                </c:pt>
                <c:pt idx="1488">
                  <c:v>2</c:v>
                </c:pt>
                <c:pt idx="1489">
                  <c:v>5</c:v>
                </c:pt>
                <c:pt idx="1490">
                  <c:v>2</c:v>
                </c:pt>
                <c:pt idx="1491">
                  <c:v>8</c:v>
                </c:pt>
                <c:pt idx="1492">
                  <c:v>3</c:v>
                </c:pt>
                <c:pt idx="1493">
                  <c:v>1</c:v>
                </c:pt>
                <c:pt idx="1494">
                  <c:v>8</c:v>
                </c:pt>
                <c:pt idx="1495">
                  <c:v>6</c:v>
                </c:pt>
                <c:pt idx="1496">
                  <c:v>8</c:v>
                </c:pt>
                <c:pt idx="1497">
                  <c:v>9</c:v>
                </c:pt>
                <c:pt idx="1498">
                  <c:v>4</c:v>
                </c:pt>
                <c:pt idx="1499">
                  <c:v>8</c:v>
                </c:pt>
                <c:pt idx="1500">
                  <c:v>7</c:v>
                </c:pt>
                <c:pt idx="1501">
                  <c:v>5</c:v>
                </c:pt>
                <c:pt idx="1502">
                  <c:v>3</c:v>
                </c:pt>
                <c:pt idx="1503">
                  <c:v>7</c:v>
                </c:pt>
                <c:pt idx="1504">
                  <c:v>7</c:v>
                </c:pt>
                <c:pt idx="1505">
                  <c:v>5</c:v>
                </c:pt>
                <c:pt idx="1506">
                  <c:v>6</c:v>
                </c:pt>
                <c:pt idx="1507">
                  <c:v>8</c:v>
                </c:pt>
                <c:pt idx="1508">
                  <c:v>6</c:v>
                </c:pt>
                <c:pt idx="1509">
                  <c:v>7</c:v>
                </c:pt>
                <c:pt idx="1510">
                  <c:v>3</c:v>
                </c:pt>
                <c:pt idx="1511">
                  <c:v>1</c:v>
                </c:pt>
                <c:pt idx="1512">
                  <c:v>9</c:v>
                </c:pt>
                <c:pt idx="1513">
                  <c:v>8</c:v>
                </c:pt>
                <c:pt idx="1514">
                  <c:v>3</c:v>
                </c:pt>
                <c:pt idx="1515">
                  <c:v>7</c:v>
                </c:pt>
                <c:pt idx="1516">
                  <c:v>8</c:v>
                </c:pt>
                <c:pt idx="1517">
                  <c:v>6</c:v>
                </c:pt>
                <c:pt idx="1518">
                  <c:v>1</c:v>
                </c:pt>
                <c:pt idx="1519">
                  <c:v>4</c:v>
                </c:pt>
                <c:pt idx="1520">
                  <c:v>8</c:v>
                </c:pt>
                <c:pt idx="1521">
                  <c:v>9</c:v>
                </c:pt>
                <c:pt idx="1522">
                  <c:v>4</c:v>
                </c:pt>
                <c:pt idx="1523">
                  <c:v>4</c:v>
                </c:pt>
                <c:pt idx="1524">
                  <c:v>3</c:v>
                </c:pt>
                <c:pt idx="1525">
                  <c:v>8</c:v>
                </c:pt>
                <c:pt idx="1526">
                  <c:v>4</c:v>
                </c:pt>
                <c:pt idx="1527">
                  <c:v>6</c:v>
                </c:pt>
                <c:pt idx="1528">
                  <c:v>4</c:v>
                </c:pt>
                <c:pt idx="1529">
                  <c:v>4</c:v>
                </c:pt>
                <c:pt idx="1530">
                  <c:v>6</c:v>
                </c:pt>
                <c:pt idx="1531">
                  <c:v>6</c:v>
                </c:pt>
                <c:pt idx="1532">
                  <c:v>1</c:v>
                </c:pt>
                <c:pt idx="1533">
                  <c:v>8</c:v>
                </c:pt>
                <c:pt idx="1534">
                  <c:v>4</c:v>
                </c:pt>
                <c:pt idx="1535">
                  <c:v>8</c:v>
                </c:pt>
                <c:pt idx="1536">
                  <c:v>7</c:v>
                </c:pt>
                <c:pt idx="1537">
                  <c:v>2</c:v>
                </c:pt>
                <c:pt idx="1538">
                  <c:v>7</c:v>
                </c:pt>
                <c:pt idx="1539">
                  <c:v>4</c:v>
                </c:pt>
                <c:pt idx="1540">
                  <c:v>6</c:v>
                </c:pt>
                <c:pt idx="1541">
                  <c:v>7</c:v>
                </c:pt>
                <c:pt idx="1542">
                  <c:v>8</c:v>
                </c:pt>
                <c:pt idx="1543">
                  <c:v>6</c:v>
                </c:pt>
                <c:pt idx="1544">
                  <c:v>5</c:v>
                </c:pt>
                <c:pt idx="1545">
                  <c:v>8</c:v>
                </c:pt>
                <c:pt idx="1546">
                  <c:v>2</c:v>
                </c:pt>
                <c:pt idx="1547">
                  <c:v>5</c:v>
                </c:pt>
                <c:pt idx="1548">
                  <c:v>7</c:v>
                </c:pt>
                <c:pt idx="1549">
                  <c:v>3</c:v>
                </c:pt>
                <c:pt idx="1550">
                  <c:v>4</c:v>
                </c:pt>
                <c:pt idx="1551">
                  <c:v>5</c:v>
                </c:pt>
                <c:pt idx="1552">
                  <c:v>3</c:v>
                </c:pt>
                <c:pt idx="1553">
                  <c:v>3</c:v>
                </c:pt>
                <c:pt idx="1554">
                  <c:v>5</c:v>
                </c:pt>
                <c:pt idx="1555">
                  <c:v>5</c:v>
                </c:pt>
                <c:pt idx="1556">
                  <c:v>6</c:v>
                </c:pt>
                <c:pt idx="1557">
                  <c:v>8</c:v>
                </c:pt>
                <c:pt idx="1558">
                  <c:v>4</c:v>
                </c:pt>
                <c:pt idx="1559">
                  <c:v>1</c:v>
                </c:pt>
                <c:pt idx="1560">
                  <c:v>3</c:v>
                </c:pt>
                <c:pt idx="1561">
                  <c:v>1</c:v>
                </c:pt>
                <c:pt idx="1562">
                  <c:v>5</c:v>
                </c:pt>
                <c:pt idx="1563">
                  <c:v>1</c:v>
                </c:pt>
                <c:pt idx="1564">
                  <c:v>5</c:v>
                </c:pt>
                <c:pt idx="1565">
                  <c:v>8</c:v>
                </c:pt>
                <c:pt idx="1566">
                  <c:v>6</c:v>
                </c:pt>
                <c:pt idx="1567">
                  <c:v>8</c:v>
                </c:pt>
                <c:pt idx="1568">
                  <c:v>5</c:v>
                </c:pt>
                <c:pt idx="1569">
                  <c:v>3</c:v>
                </c:pt>
                <c:pt idx="1570">
                  <c:v>2</c:v>
                </c:pt>
                <c:pt idx="1571">
                  <c:v>7</c:v>
                </c:pt>
                <c:pt idx="1572">
                  <c:v>6</c:v>
                </c:pt>
                <c:pt idx="1573">
                  <c:v>7</c:v>
                </c:pt>
                <c:pt idx="1574">
                  <c:v>4</c:v>
                </c:pt>
                <c:pt idx="1575">
                  <c:v>6</c:v>
                </c:pt>
                <c:pt idx="1576">
                  <c:v>3</c:v>
                </c:pt>
                <c:pt idx="1577">
                  <c:v>1</c:v>
                </c:pt>
                <c:pt idx="1578">
                  <c:v>5</c:v>
                </c:pt>
                <c:pt idx="1579">
                  <c:v>4</c:v>
                </c:pt>
                <c:pt idx="1580">
                  <c:v>8</c:v>
                </c:pt>
                <c:pt idx="1581">
                  <c:v>6</c:v>
                </c:pt>
                <c:pt idx="1582">
                  <c:v>1</c:v>
                </c:pt>
                <c:pt idx="1583">
                  <c:v>1</c:v>
                </c:pt>
                <c:pt idx="1584">
                  <c:v>4</c:v>
                </c:pt>
                <c:pt idx="1585">
                  <c:v>5</c:v>
                </c:pt>
                <c:pt idx="1586">
                  <c:v>5</c:v>
                </c:pt>
                <c:pt idx="1587">
                  <c:v>2</c:v>
                </c:pt>
                <c:pt idx="1588">
                  <c:v>2</c:v>
                </c:pt>
                <c:pt idx="1589">
                  <c:v>7</c:v>
                </c:pt>
                <c:pt idx="1590">
                  <c:v>7</c:v>
                </c:pt>
                <c:pt idx="1591">
                  <c:v>4</c:v>
                </c:pt>
                <c:pt idx="1592">
                  <c:v>8</c:v>
                </c:pt>
                <c:pt idx="1593">
                  <c:v>8</c:v>
                </c:pt>
                <c:pt idx="1594">
                  <c:v>7</c:v>
                </c:pt>
                <c:pt idx="1595">
                  <c:v>6</c:v>
                </c:pt>
                <c:pt idx="1596">
                  <c:v>7</c:v>
                </c:pt>
                <c:pt idx="1597">
                  <c:v>3</c:v>
                </c:pt>
                <c:pt idx="1598">
                  <c:v>2</c:v>
                </c:pt>
                <c:pt idx="1599">
                  <c:v>5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5</c:v>
                </c:pt>
                <c:pt idx="1604">
                  <c:v>1</c:v>
                </c:pt>
                <c:pt idx="1605">
                  <c:v>6</c:v>
                </c:pt>
                <c:pt idx="1606">
                  <c:v>6</c:v>
                </c:pt>
                <c:pt idx="1607">
                  <c:v>7</c:v>
                </c:pt>
                <c:pt idx="1608">
                  <c:v>2</c:v>
                </c:pt>
                <c:pt idx="1609">
                  <c:v>6</c:v>
                </c:pt>
                <c:pt idx="1610">
                  <c:v>1</c:v>
                </c:pt>
                <c:pt idx="1611">
                  <c:v>6</c:v>
                </c:pt>
                <c:pt idx="1612">
                  <c:v>5</c:v>
                </c:pt>
                <c:pt idx="1613">
                  <c:v>1</c:v>
                </c:pt>
                <c:pt idx="1614">
                  <c:v>4</c:v>
                </c:pt>
                <c:pt idx="1615">
                  <c:v>9</c:v>
                </c:pt>
                <c:pt idx="1616">
                  <c:v>3</c:v>
                </c:pt>
                <c:pt idx="1617">
                  <c:v>3</c:v>
                </c:pt>
                <c:pt idx="1618">
                  <c:v>4</c:v>
                </c:pt>
                <c:pt idx="1619">
                  <c:v>7</c:v>
                </c:pt>
                <c:pt idx="1620">
                  <c:v>7</c:v>
                </c:pt>
                <c:pt idx="1621">
                  <c:v>5</c:v>
                </c:pt>
                <c:pt idx="1622">
                  <c:v>1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4</c:v>
                </c:pt>
                <c:pt idx="1627">
                  <c:v>7</c:v>
                </c:pt>
                <c:pt idx="1628">
                  <c:v>6</c:v>
                </c:pt>
                <c:pt idx="1629">
                  <c:v>8</c:v>
                </c:pt>
                <c:pt idx="1630">
                  <c:v>5</c:v>
                </c:pt>
                <c:pt idx="1631">
                  <c:v>8</c:v>
                </c:pt>
                <c:pt idx="1632">
                  <c:v>7</c:v>
                </c:pt>
                <c:pt idx="1633">
                  <c:v>6</c:v>
                </c:pt>
                <c:pt idx="1634">
                  <c:v>2</c:v>
                </c:pt>
                <c:pt idx="1635">
                  <c:v>7</c:v>
                </c:pt>
                <c:pt idx="1636">
                  <c:v>6</c:v>
                </c:pt>
                <c:pt idx="1637">
                  <c:v>8</c:v>
                </c:pt>
                <c:pt idx="1638">
                  <c:v>8</c:v>
                </c:pt>
                <c:pt idx="1639">
                  <c:v>2</c:v>
                </c:pt>
                <c:pt idx="1640">
                  <c:v>4</c:v>
                </c:pt>
                <c:pt idx="1641">
                  <c:v>4</c:v>
                </c:pt>
                <c:pt idx="1642">
                  <c:v>7</c:v>
                </c:pt>
                <c:pt idx="1643">
                  <c:v>7</c:v>
                </c:pt>
                <c:pt idx="1644">
                  <c:v>5</c:v>
                </c:pt>
                <c:pt idx="1645">
                  <c:v>7</c:v>
                </c:pt>
                <c:pt idx="1646">
                  <c:v>5</c:v>
                </c:pt>
                <c:pt idx="1647">
                  <c:v>8</c:v>
                </c:pt>
                <c:pt idx="1648">
                  <c:v>3</c:v>
                </c:pt>
                <c:pt idx="1649">
                  <c:v>8</c:v>
                </c:pt>
                <c:pt idx="1650">
                  <c:v>6</c:v>
                </c:pt>
                <c:pt idx="1651">
                  <c:v>7</c:v>
                </c:pt>
                <c:pt idx="1652">
                  <c:v>5</c:v>
                </c:pt>
                <c:pt idx="1653">
                  <c:v>7</c:v>
                </c:pt>
                <c:pt idx="1654">
                  <c:v>4</c:v>
                </c:pt>
                <c:pt idx="1655">
                  <c:v>6</c:v>
                </c:pt>
                <c:pt idx="1656">
                  <c:v>6</c:v>
                </c:pt>
                <c:pt idx="1657">
                  <c:v>2</c:v>
                </c:pt>
                <c:pt idx="1658">
                  <c:v>6</c:v>
                </c:pt>
                <c:pt idx="1659">
                  <c:v>1</c:v>
                </c:pt>
                <c:pt idx="1660">
                  <c:v>6</c:v>
                </c:pt>
                <c:pt idx="1661">
                  <c:v>7</c:v>
                </c:pt>
                <c:pt idx="1662">
                  <c:v>9</c:v>
                </c:pt>
                <c:pt idx="1663">
                  <c:v>3</c:v>
                </c:pt>
                <c:pt idx="1664">
                  <c:v>3</c:v>
                </c:pt>
                <c:pt idx="1665">
                  <c:v>8</c:v>
                </c:pt>
                <c:pt idx="1666">
                  <c:v>4</c:v>
                </c:pt>
                <c:pt idx="1667">
                  <c:v>7</c:v>
                </c:pt>
                <c:pt idx="1668">
                  <c:v>5</c:v>
                </c:pt>
                <c:pt idx="1669">
                  <c:v>7</c:v>
                </c:pt>
                <c:pt idx="1670">
                  <c:v>6</c:v>
                </c:pt>
                <c:pt idx="1671">
                  <c:v>6</c:v>
                </c:pt>
                <c:pt idx="1672">
                  <c:v>7</c:v>
                </c:pt>
                <c:pt idx="1673">
                  <c:v>4</c:v>
                </c:pt>
                <c:pt idx="1674">
                  <c:v>3</c:v>
                </c:pt>
                <c:pt idx="1675">
                  <c:v>7</c:v>
                </c:pt>
                <c:pt idx="1676">
                  <c:v>6</c:v>
                </c:pt>
                <c:pt idx="1677">
                  <c:v>7</c:v>
                </c:pt>
                <c:pt idx="1678">
                  <c:v>5</c:v>
                </c:pt>
                <c:pt idx="1679">
                  <c:v>4</c:v>
                </c:pt>
                <c:pt idx="1680">
                  <c:v>5</c:v>
                </c:pt>
                <c:pt idx="1681">
                  <c:v>8</c:v>
                </c:pt>
                <c:pt idx="1682">
                  <c:v>4</c:v>
                </c:pt>
                <c:pt idx="1683">
                  <c:v>7</c:v>
                </c:pt>
                <c:pt idx="1684">
                  <c:v>8</c:v>
                </c:pt>
                <c:pt idx="1685">
                  <c:v>7</c:v>
                </c:pt>
                <c:pt idx="1686">
                  <c:v>6</c:v>
                </c:pt>
                <c:pt idx="1687">
                  <c:v>0</c:v>
                </c:pt>
                <c:pt idx="1688">
                  <c:v>7</c:v>
                </c:pt>
                <c:pt idx="1689">
                  <c:v>10</c:v>
                </c:pt>
                <c:pt idx="1690">
                  <c:v>6</c:v>
                </c:pt>
                <c:pt idx="1691">
                  <c:v>2</c:v>
                </c:pt>
                <c:pt idx="1692">
                  <c:v>6</c:v>
                </c:pt>
                <c:pt idx="1693">
                  <c:v>8</c:v>
                </c:pt>
                <c:pt idx="1694">
                  <c:v>9</c:v>
                </c:pt>
                <c:pt idx="1695">
                  <c:v>7</c:v>
                </c:pt>
                <c:pt idx="1696">
                  <c:v>4</c:v>
                </c:pt>
                <c:pt idx="1697">
                  <c:v>2</c:v>
                </c:pt>
                <c:pt idx="1698">
                  <c:v>5</c:v>
                </c:pt>
                <c:pt idx="1699">
                  <c:v>1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2</c:v>
                </c:pt>
                <c:pt idx="1704">
                  <c:v>7</c:v>
                </c:pt>
                <c:pt idx="1705">
                  <c:v>8</c:v>
                </c:pt>
                <c:pt idx="1706">
                  <c:v>0</c:v>
                </c:pt>
                <c:pt idx="1707">
                  <c:v>6</c:v>
                </c:pt>
                <c:pt idx="1708">
                  <c:v>6</c:v>
                </c:pt>
                <c:pt idx="1709">
                  <c:v>5</c:v>
                </c:pt>
                <c:pt idx="1710">
                  <c:v>4</c:v>
                </c:pt>
                <c:pt idx="1711">
                  <c:v>4</c:v>
                </c:pt>
                <c:pt idx="1712">
                  <c:v>6</c:v>
                </c:pt>
                <c:pt idx="1713">
                  <c:v>2</c:v>
                </c:pt>
                <c:pt idx="1714">
                  <c:v>5</c:v>
                </c:pt>
                <c:pt idx="1715">
                  <c:v>2</c:v>
                </c:pt>
                <c:pt idx="1716">
                  <c:v>8</c:v>
                </c:pt>
                <c:pt idx="1717">
                  <c:v>5</c:v>
                </c:pt>
                <c:pt idx="1718">
                  <c:v>3</c:v>
                </c:pt>
                <c:pt idx="1719">
                  <c:v>4</c:v>
                </c:pt>
                <c:pt idx="1720">
                  <c:v>7</c:v>
                </c:pt>
                <c:pt idx="1721">
                  <c:v>2</c:v>
                </c:pt>
                <c:pt idx="1722">
                  <c:v>6</c:v>
                </c:pt>
                <c:pt idx="1723">
                  <c:v>8</c:v>
                </c:pt>
                <c:pt idx="1724">
                  <c:v>8</c:v>
                </c:pt>
                <c:pt idx="1725">
                  <c:v>3</c:v>
                </c:pt>
                <c:pt idx="1726">
                  <c:v>2</c:v>
                </c:pt>
                <c:pt idx="1727">
                  <c:v>8</c:v>
                </c:pt>
                <c:pt idx="1728">
                  <c:v>7</c:v>
                </c:pt>
                <c:pt idx="1729">
                  <c:v>7</c:v>
                </c:pt>
                <c:pt idx="1730">
                  <c:v>3</c:v>
                </c:pt>
                <c:pt idx="1731">
                  <c:v>5</c:v>
                </c:pt>
                <c:pt idx="1732">
                  <c:v>0</c:v>
                </c:pt>
                <c:pt idx="1733">
                  <c:v>3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4</c:v>
                </c:pt>
                <c:pt idx="1738">
                  <c:v>3</c:v>
                </c:pt>
                <c:pt idx="1739">
                  <c:v>6</c:v>
                </c:pt>
                <c:pt idx="1740">
                  <c:v>4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9</c:v>
                </c:pt>
                <c:pt idx="1746">
                  <c:v>3</c:v>
                </c:pt>
                <c:pt idx="1747">
                  <c:v>3</c:v>
                </c:pt>
                <c:pt idx="1748">
                  <c:v>6</c:v>
                </c:pt>
                <c:pt idx="1749">
                  <c:v>4</c:v>
                </c:pt>
                <c:pt idx="1750">
                  <c:v>7</c:v>
                </c:pt>
                <c:pt idx="1751">
                  <c:v>6</c:v>
                </c:pt>
                <c:pt idx="1752">
                  <c:v>8</c:v>
                </c:pt>
                <c:pt idx="1753">
                  <c:v>7</c:v>
                </c:pt>
                <c:pt idx="1754">
                  <c:v>8</c:v>
                </c:pt>
                <c:pt idx="1755">
                  <c:v>7</c:v>
                </c:pt>
                <c:pt idx="1756">
                  <c:v>7</c:v>
                </c:pt>
                <c:pt idx="1757">
                  <c:v>6</c:v>
                </c:pt>
                <c:pt idx="1758">
                  <c:v>8</c:v>
                </c:pt>
                <c:pt idx="1759">
                  <c:v>3</c:v>
                </c:pt>
                <c:pt idx="1760">
                  <c:v>8</c:v>
                </c:pt>
                <c:pt idx="1761">
                  <c:v>9</c:v>
                </c:pt>
                <c:pt idx="1762">
                  <c:v>6</c:v>
                </c:pt>
                <c:pt idx="1763">
                  <c:v>2</c:v>
                </c:pt>
                <c:pt idx="1764">
                  <c:v>8</c:v>
                </c:pt>
                <c:pt idx="1765">
                  <c:v>1</c:v>
                </c:pt>
                <c:pt idx="1766">
                  <c:v>8</c:v>
                </c:pt>
                <c:pt idx="1767">
                  <c:v>4</c:v>
                </c:pt>
                <c:pt idx="1768">
                  <c:v>5</c:v>
                </c:pt>
                <c:pt idx="1769">
                  <c:v>7</c:v>
                </c:pt>
                <c:pt idx="1770">
                  <c:v>3</c:v>
                </c:pt>
                <c:pt idx="1771">
                  <c:v>5</c:v>
                </c:pt>
                <c:pt idx="1772">
                  <c:v>5</c:v>
                </c:pt>
                <c:pt idx="1773">
                  <c:v>6</c:v>
                </c:pt>
                <c:pt idx="1774">
                  <c:v>6</c:v>
                </c:pt>
                <c:pt idx="1775">
                  <c:v>5</c:v>
                </c:pt>
                <c:pt idx="1776">
                  <c:v>6</c:v>
                </c:pt>
                <c:pt idx="1777">
                  <c:v>3</c:v>
                </c:pt>
                <c:pt idx="1778">
                  <c:v>8</c:v>
                </c:pt>
                <c:pt idx="1779">
                  <c:v>5</c:v>
                </c:pt>
                <c:pt idx="1780">
                  <c:v>6</c:v>
                </c:pt>
                <c:pt idx="1781">
                  <c:v>5</c:v>
                </c:pt>
                <c:pt idx="1782">
                  <c:v>3</c:v>
                </c:pt>
                <c:pt idx="1783">
                  <c:v>5</c:v>
                </c:pt>
                <c:pt idx="1784">
                  <c:v>8</c:v>
                </c:pt>
                <c:pt idx="1785">
                  <c:v>4</c:v>
                </c:pt>
                <c:pt idx="1786">
                  <c:v>6</c:v>
                </c:pt>
                <c:pt idx="1787">
                  <c:v>9</c:v>
                </c:pt>
                <c:pt idx="1788">
                  <c:v>2</c:v>
                </c:pt>
                <c:pt idx="1789">
                  <c:v>8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8</c:v>
                </c:pt>
                <c:pt idx="1794">
                  <c:v>8</c:v>
                </c:pt>
                <c:pt idx="1795">
                  <c:v>5</c:v>
                </c:pt>
                <c:pt idx="1796">
                  <c:v>6</c:v>
                </c:pt>
                <c:pt idx="1797">
                  <c:v>4</c:v>
                </c:pt>
                <c:pt idx="1798">
                  <c:v>2</c:v>
                </c:pt>
                <c:pt idx="1799">
                  <c:v>8</c:v>
                </c:pt>
                <c:pt idx="1800">
                  <c:v>6</c:v>
                </c:pt>
                <c:pt idx="1801">
                  <c:v>8</c:v>
                </c:pt>
                <c:pt idx="1802">
                  <c:v>6</c:v>
                </c:pt>
                <c:pt idx="1803">
                  <c:v>2</c:v>
                </c:pt>
                <c:pt idx="1804">
                  <c:v>4</c:v>
                </c:pt>
                <c:pt idx="1805">
                  <c:v>5</c:v>
                </c:pt>
                <c:pt idx="1806">
                  <c:v>2</c:v>
                </c:pt>
                <c:pt idx="1807">
                  <c:v>6</c:v>
                </c:pt>
                <c:pt idx="1808">
                  <c:v>3</c:v>
                </c:pt>
                <c:pt idx="1809">
                  <c:v>5</c:v>
                </c:pt>
                <c:pt idx="1810">
                  <c:v>3</c:v>
                </c:pt>
                <c:pt idx="1811">
                  <c:v>1</c:v>
                </c:pt>
                <c:pt idx="1812">
                  <c:v>2</c:v>
                </c:pt>
                <c:pt idx="1813">
                  <c:v>7</c:v>
                </c:pt>
                <c:pt idx="1814">
                  <c:v>8</c:v>
                </c:pt>
                <c:pt idx="1815">
                  <c:v>5</c:v>
                </c:pt>
                <c:pt idx="1816">
                  <c:v>7</c:v>
                </c:pt>
                <c:pt idx="1817">
                  <c:v>6</c:v>
                </c:pt>
                <c:pt idx="1818">
                  <c:v>3</c:v>
                </c:pt>
                <c:pt idx="1819">
                  <c:v>6</c:v>
                </c:pt>
                <c:pt idx="1820">
                  <c:v>7</c:v>
                </c:pt>
                <c:pt idx="1821">
                  <c:v>3</c:v>
                </c:pt>
                <c:pt idx="1822">
                  <c:v>6</c:v>
                </c:pt>
                <c:pt idx="1823">
                  <c:v>4</c:v>
                </c:pt>
                <c:pt idx="1824">
                  <c:v>7</c:v>
                </c:pt>
                <c:pt idx="1825">
                  <c:v>6</c:v>
                </c:pt>
                <c:pt idx="1826">
                  <c:v>6</c:v>
                </c:pt>
                <c:pt idx="1827">
                  <c:v>7</c:v>
                </c:pt>
                <c:pt idx="1828">
                  <c:v>2</c:v>
                </c:pt>
                <c:pt idx="1829">
                  <c:v>5</c:v>
                </c:pt>
                <c:pt idx="1830">
                  <c:v>2</c:v>
                </c:pt>
                <c:pt idx="1831">
                  <c:v>4</c:v>
                </c:pt>
                <c:pt idx="1832">
                  <c:v>5</c:v>
                </c:pt>
                <c:pt idx="1833">
                  <c:v>3</c:v>
                </c:pt>
                <c:pt idx="1834">
                  <c:v>8</c:v>
                </c:pt>
                <c:pt idx="1835">
                  <c:v>5</c:v>
                </c:pt>
                <c:pt idx="1836">
                  <c:v>2</c:v>
                </c:pt>
                <c:pt idx="1837">
                  <c:v>1</c:v>
                </c:pt>
                <c:pt idx="1838">
                  <c:v>13</c:v>
                </c:pt>
                <c:pt idx="1839">
                  <c:v>2</c:v>
                </c:pt>
                <c:pt idx="1840">
                  <c:v>1</c:v>
                </c:pt>
                <c:pt idx="1841">
                  <c:v>6</c:v>
                </c:pt>
                <c:pt idx="1842">
                  <c:v>8</c:v>
                </c:pt>
                <c:pt idx="1843">
                  <c:v>4</c:v>
                </c:pt>
                <c:pt idx="1844">
                  <c:v>5</c:v>
                </c:pt>
                <c:pt idx="1845">
                  <c:v>2</c:v>
                </c:pt>
                <c:pt idx="1846">
                  <c:v>3</c:v>
                </c:pt>
                <c:pt idx="1847">
                  <c:v>8</c:v>
                </c:pt>
                <c:pt idx="1848">
                  <c:v>6</c:v>
                </c:pt>
                <c:pt idx="1849">
                  <c:v>6</c:v>
                </c:pt>
                <c:pt idx="1850">
                  <c:v>5</c:v>
                </c:pt>
                <c:pt idx="1851">
                  <c:v>4</c:v>
                </c:pt>
                <c:pt idx="1852">
                  <c:v>3</c:v>
                </c:pt>
                <c:pt idx="1853">
                  <c:v>3</c:v>
                </c:pt>
                <c:pt idx="1854">
                  <c:v>6</c:v>
                </c:pt>
                <c:pt idx="1855">
                  <c:v>7</c:v>
                </c:pt>
                <c:pt idx="1856">
                  <c:v>9</c:v>
                </c:pt>
                <c:pt idx="1857">
                  <c:v>2</c:v>
                </c:pt>
                <c:pt idx="1858">
                  <c:v>7</c:v>
                </c:pt>
                <c:pt idx="1859">
                  <c:v>3</c:v>
                </c:pt>
                <c:pt idx="1860">
                  <c:v>5</c:v>
                </c:pt>
                <c:pt idx="1861">
                  <c:v>8</c:v>
                </c:pt>
                <c:pt idx="1862">
                  <c:v>6</c:v>
                </c:pt>
                <c:pt idx="1863">
                  <c:v>3</c:v>
                </c:pt>
                <c:pt idx="1864">
                  <c:v>7</c:v>
                </c:pt>
                <c:pt idx="1865">
                  <c:v>8</c:v>
                </c:pt>
                <c:pt idx="1866">
                  <c:v>5</c:v>
                </c:pt>
                <c:pt idx="1867">
                  <c:v>6</c:v>
                </c:pt>
                <c:pt idx="1868">
                  <c:v>4</c:v>
                </c:pt>
                <c:pt idx="1869">
                  <c:v>3</c:v>
                </c:pt>
                <c:pt idx="1870">
                  <c:v>8</c:v>
                </c:pt>
                <c:pt idx="1871">
                  <c:v>3</c:v>
                </c:pt>
                <c:pt idx="1872">
                  <c:v>4</c:v>
                </c:pt>
                <c:pt idx="1873">
                  <c:v>7</c:v>
                </c:pt>
                <c:pt idx="1874">
                  <c:v>3</c:v>
                </c:pt>
                <c:pt idx="1875">
                  <c:v>1</c:v>
                </c:pt>
                <c:pt idx="1876">
                  <c:v>5</c:v>
                </c:pt>
                <c:pt idx="1877">
                  <c:v>7</c:v>
                </c:pt>
                <c:pt idx="1878">
                  <c:v>8</c:v>
                </c:pt>
                <c:pt idx="1879">
                  <c:v>1</c:v>
                </c:pt>
                <c:pt idx="1880">
                  <c:v>7</c:v>
                </c:pt>
                <c:pt idx="1881">
                  <c:v>7</c:v>
                </c:pt>
                <c:pt idx="1882">
                  <c:v>4</c:v>
                </c:pt>
                <c:pt idx="1883">
                  <c:v>2</c:v>
                </c:pt>
                <c:pt idx="1884">
                  <c:v>8</c:v>
                </c:pt>
                <c:pt idx="1885">
                  <c:v>7</c:v>
                </c:pt>
                <c:pt idx="1886">
                  <c:v>6</c:v>
                </c:pt>
                <c:pt idx="1887">
                  <c:v>5</c:v>
                </c:pt>
                <c:pt idx="1888">
                  <c:v>3</c:v>
                </c:pt>
                <c:pt idx="1889">
                  <c:v>9</c:v>
                </c:pt>
                <c:pt idx="1890">
                  <c:v>8</c:v>
                </c:pt>
                <c:pt idx="1891">
                  <c:v>1</c:v>
                </c:pt>
                <c:pt idx="1892">
                  <c:v>8</c:v>
                </c:pt>
                <c:pt idx="1893">
                  <c:v>3</c:v>
                </c:pt>
                <c:pt idx="1894">
                  <c:v>2</c:v>
                </c:pt>
                <c:pt idx="1895">
                  <c:v>4</c:v>
                </c:pt>
                <c:pt idx="1896">
                  <c:v>3</c:v>
                </c:pt>
                <c:pt idx="1897">
                  <c:v>7</c:v>
                </c:pt>
                <c:pt idx="1898">
                  <c:v>3</c:v>
                </c:pt>
                <c:pt idx="1899">
                  <c:v>1</c:v>
                </c:pt>
                <c:pt idx="1900">
                  <c:v>6</c:v>
                </c:pt>
                <c:pt idx="1901">
                  <c:v>6</c:v>
                </c:pt>
                <c:pt idx="1902">
                  <c:v>8</c:v>
                </c:pt>
                <c:pt idx="1903">
                  <c:v>8</c:v>
                </c:pt>
                <c:pt idx="1904">
                  <c:v>6</c:v>
                </c:pt>
                <c:pt idx="1905">
                  <c:v>8</c:v>
                </c:pt>
                <c:pt idx="1906">
                  <c:v>8</c:v>
                </c:pt>
                <c:pt idx="1907">
                  <c:v>6</c:v>
                </c:pt>
                <c:pt idx="1908">
                  <c:v>2</c:v>
                </c:pt>
                <c:pt idx="1909">
                  <c:v>6</c:v>
                </c:pt>
                <c:pt idx="1910">
                  <c:v>5</c:v>
                </c:pt>
                <c:pt idx="1911">
                  <c:v>7</c:v>
                </c:pt>
                <c:pt idx="1912">
                  <c:v>7</c:v>
                </c:pt>
                <c:pt idx="1913">
                  <c:v>8</c:v>
                </c:pt>
                <c:pt idx="1914">
                  <c:v>8</c:v>
                </c:pt>
                <c:pt idx="1915">
                  <c:v>8</c:v>
                </c:pt>
                <c:pt idx="1916">
                  <c:v>5</c:v>
                </c:pt>
                <c:pt idx="1917">
                  <c:v>8</c:v>
                </c:pt>
                <c:pt idx="1918">
                  <c:v>6</c:v>
                </c:pt>
                <c:pt idx="1919">
                  <c:v>7</c:v>
                </c:pt>
                <c:pt idx="1920">
                  <c:v>6</c:v>
                </c:pt>
                <c:pt idx="1921">
                  <c:v>8</c:v>
                </c:pt>
                <c:pt idx="1922">
                  <c:v>8</c:v>
                </c:pt>
                <c:pt idx="1923">
                  <c:v>7</c:v>
                </c:pt>
                <c:pt idx="1924">
                  <c:v>6</c:v>
                </c:pt>
                <c:pt idx="1925">
                  <c:v>7</c:v>
                </c:pt>
                <c:pt idx="1926">
                  <c:v>2</c:v>
                </c:pt>
                <c:pt idx="1927">
                  <c:v>8</c:v>
                </c:pt>
                <c:pt idx="1928">
                  <c:v>9</c:v>
                </c:pt>
                <c:pt idx="1929">
                  <c:v>4</c:v>
                </c:pt>
                <c:pt idx="1930">
                  <c:v>4</c:v>
                </c:pt>
                <c:pt idx="1931">
                  <c:v>2</c:v>
                </c:pt>
                <c:pt idx="1932">
                  <c:v>5</c:v>
                </c:pt>
                <c:pt idx="1933">
                  <c:v>4</c:v>
                </c:pt>
                <c:pt idx="1934">
                  <c:v>8</c:v>
                </c:pt>
                <c:pt idx="1935">
                  <c:v>2</c:v>
                </c:pt>
                <c:pt idx="1936">
                  <c:v>6</c:v>
                </c:pt>
                <c:pt idx="1937">
                  <c:v>6</c:v>
                </c:pt>
                <c:pt idx="1938">
                  <c:v>7</c:v>
                </c:pt>
                <c:pt idx="1939">
                  <c:v>4</c:v>
                </c:pt>
                <c:pt idx="1940">
                  <c:v>7</c:v>
                </c:pt>
                <c:pt idx="1941">
                  <c:v>6</c:v>
                </c:pt>
                <c:pt idx="1942">
                  <c:v>2</c:v>
                </c:pt>
                <c:pt idx="1943">
                  <c:v>3</c:v>
                </c:pt>
                <c:pt idx="1944">
                  <c:v>6</c:v>
                </c:pt>
                <c:pt idx="1945">
                  <c:v>4</c:v>
                </c:pt>
                <c:pt idx="1946">
                  <c:v>9</c:v>
                </c:pt>
                <c:pt idx="1947">
                  <c:v>8</c:v>
                </c:pt>
                <c:pt idx="1948">
                  <c:v>7</c:v>
                </c:pt>
                <c:pt idx="1949">
                  <c:v>7</c:v>
                </c:pt>
                <c:pt idx="1950">
                  <c:v>2</c:v>
                </c:pt>
                <c:pt idx="1951">
                  <c:v>19</c:v>
                </c:pt>
                <c:pt idx="1952">
                  <c:v>1</c:v>
                </c:pt>
                <c:pt idx="1953">
                  <c:v>2</c:v>
                </c:pt>
                <c:pt idx="1954">
                  <c:v>3</c:v>
                </c:pt>
                <c:pt idx="1955">
                  <c:v>8</c:v>
                </c:pt>
                <c:pt idx="1956">
                  <c:v>1</c:v>
                </c:pt>
                <c:pt idx="1957">
                  <c:v>7</c:v>
                </c:pt>
                <c:pt idx="1958">
                  <c:v>5</c:v>
                </c:pt>
                <c:pt idx="1959">
                  <c:v>7</c:v>
                </c:pt>
                <c:pt idx="1960">
                  <c:v>4</c:v>
                </c:pt>
                <c:pt idx="1961">
                  <c:v>8</c:v>
                </c:pt>
                <c:pt idx="1962">
                  <c:v>2</c:v>
                </c:pt>
                <c:pt idx="1963">
                  <c:v>2</c:v>
                </c:pt>
                <c:pt idx="1964">
                  <c:v>7</c:v>
                </c:pt>
                <c:pt idx="1965">
                  <c:v>7</c:v>
                </c:pt>
                <c:pt idx="1966">
                  <c:v>7</c:v>
                </c:pt>
                <c:pt idx="1967">
                  <c:v>4</c:v>
                </c:pt>
                <c:pt idx="1968">
                  <c:v>8</c:v>
                </c:pt>
                <c:pt idx="1969">
                  <c:v>7</c:v>
                </c:pt>
                <c:pt idx="1970">
                  <c:v>4</c:v>
                </c:pt>
                <c:pt idx="1971">
                  <c:v>5</c:v>
                </c:pt>
                <c:pt idx="1972">
                  <c:v>9</c:v>
                </c:pt>
                <c:pt idx="1973">
                  <c:v>9</c:v>
                </c:pt>
                <c:pt idx="1974">
                  <c:v>5</c:v>
                </c:pt>
                <c:pt idx="1975">
                  <c:v>8</c:v>
                </c:pt>
                <c:pt idx="1976">
                  <c:v>6</c:v>
                </c:pt>
                <c:pt idx="1977">
                  <c:v>6</c:v>
                </c:pt>
                <c:pt idx="1978">
                  <c:v>2</c:v>
                </c:pt>
                <c:pt idx="1979">
                  <c:v>7</c:v>
                </c:pt>
                <c:pt idx="1980">
                  <c:v>7</c:v>
                </c:pt>
                <c:pt idx="1981">
                  <c:v>5</c:v>
                </c:pt>
                <c:pt idx="1982">
                  <c:v>7</c:v>
                </c:pt>
                <c:pt idx="1983">
                  <c:v>9</c:v>
                </c:pt>
                <c:pt idx="1984">
                  <c:v>7</c:v>
                </c:pt>
                <c:pt idx="1985">
                  <c:v>2</c:v>
                </c:pt>
                <c:pt idx="1986">
                  <c:v>5</c:v>
                </c:pt>
                <c:pt idx="1987">
                  <c:v>5</c:v>
                </c:pt>
                <c:pt idx="1988">
                  <c:v>2</c:v>
                </c:pt>
                <c:pt idx="1989">
                  <c:v>4</c:v>
                </c:pt>
                <c:pt idx="1990">
                  <c:v>3</c:v>
                </c:pt>
                <c:pt idx="1991">
                  <c:v>7</c:v>
                </c:pt>
                <c:pt idx="1992">
                  <c:v>5</c:v>
                </c:pt>
                <c:pt idx="1993">
                  <c:v>7</c:v>
                </c:pt>
                <c:pt idx="1994">
                  <c:v>5</c:v>
                </c:pt>
                <c:pt idx="1995">
                  <c:v>1</c:v>
                </c:pt>
                <c:pt idx="1996">
                  <c:v>2</c:v>
                </c:pt>
                <c:pt idx="1997">
                  <c:v>3</c:v>
                </c:pt>
                <c:pt idx="1998">
                  <c:v>4</c:v>
                </c:pt>
                <c:pt idx="1999">
                  <c:v>4</c:v>
                </c:pt>
                <c:pt idx="2000">
                  <c:v>8</c:v>
                </c:pt>
                <c:pt idx="2001">
                  <c:v>7</c:v>
                </c:pt>
                <c:pt idx="2002">
                  <c:v>2</c:v>
                </c:pt>
                <c:pt idx="2003">
                  <c:v>3</c:v>
                </c:pt>
                <c:pt idx="2004">
                  <c:v>3</c:v>
                </c:pt>
                <c:pt idx="2005">
                  <c:v>4</c:v>
                </c:pt>
                <c:pt idx="2006">
                  <c:v>6</c:v>
                </c:pt>
                <c:pt idx="2007">
                  <c:v>5</c:v>
                </c:pt>
                <c:pt idx="2008">
                  <c:v>4</c:v>
                </c:pt>
                <c:pt idx="2009">
                  <c:v>5</c:v>
                </c:pt>
                <c:pt idx="2010">
                  <c:v>3</c:v>
                </c:pt>
                <c:pt idx="2011">
                  <c:v>4</c:v>
                </c:pt>
                <c:pt idx="2012">
                  <c:v>8</c:v>
                </c:pt>
                <c:pt idx="2013">
                  <c:v>2</c:v>
                </c:pt>
                <c:pt idx="2014">
                  <c:v>4</c:v>
                </c:pt>
                <c:pt idx="2015">
                  <c:v>7</c:v>
                </c:pt>
                <c:pt idx="2016">
                  <c:v>8</c:v>
                </c:pt>
                <c:pt idx="2017">
                  <c:v>8</c:v>
                </c:pt>
                <c:pt idx="2018">
                  <c:v>8</c:v>
                </c:pt>
                <c:pt idx="2019">
                  <c:v>3</c:v>
                </c:pt>
                <c:pt idx="2020">
                  <c:v>8</c:v>
                </c:pt>
                <c:pt idx="2021">
                  <c:v>4</c:v>
                </c:pt>
                <c:pt idx="2022">
                  <c:v>6</c:v>
                </c:pt>
                <c:pt idx="2023">
                  <c:v>5</c:v>
                </c:pt>
                <c:pt idx="2024">
                  <c:v>1</c:v>
                </c:pt>
                <c:pt idx="2025">
                  <c:v>7</c:v>
                </c:pt>
                <c:pt idx="2026">
                  <c:v>8</c:v>
                </c:pt>
                <c:pt idx="2027">
                  <c:v>7</c:v>
                </c:pt>
                <c:pt idx="2028">
                  <c:v>5</c:v>
                </c:pt>
                <c:pt idx="2029">
                  <c:v>7</c:v>
                </c:pt>
                <c:pt idx="2030">
                  <c:v>7</c:v>
                </c:pt>
                <c:pt idx="2031">
                  <c:v>7</c:v>
                </c:pt>
                <c:pt idx="2032">
                  <c:v>4</c:v>
                </c:pt>
                <c:pt idx="2033">
                  <c:v>0</c:v>
                </c:pt>
                <c:pt idx="2034">
                  <c:v>5</c:v>
                </c:pt>
                <c:pt idx="2035">
                  <c:v>8</c:v>
                </c:pt>
                <c:pt idx="2036">
                  <c:v>5</c:v>
                </c:pt>
                <c:pt idx="2037">
                  <c:v>1</c:v>
                </c:pt>
                <c:pt idx="2038">
                  <c:v>8</c:v>
                </c:pt>
                <c:pt idx="2039">
                  <c:v>4</c:v>
                </c:pt>
                <c:pt idx="2040">
                  <c:v>8</c:v>
                </c:pt>
                <c:pt idx="2041">
                  <c:v>5</c:v>
                </c:pt>
                <c:pt idx="2042">
                  <c:v>6</c:v>
                </c:pt>
                <c:pt idx="2043">
                  <c:v>8</c:v>
                </c:pt>
                <c:pt idx="2044">
                  <c:v>2</c:v>
                </c:pt>
                <c:pt idx="2045">
                  <c:v>3</c:v>
                </c:pt>
                <c:pt idx="2046">
                  <c:v>4</c:v>
                </c:pt>
                <c:pt idx="2047">
                  <c:v>9</c:v>
                </c:pt>
                <c:pt idx="2048">
                  <c:v>7</c:v>
                </c:pt>
                <c:pt idx="2049">
                  <c:v>8</c:v>
                </c:pt>
                <c:pt idx="2050">
                  <c:v>6</c:v>
                </c:pt>
                <c:pt idx="2051">
                  <c:v>6</c:v>
                </c:pt>
                <c:pt idx="2052">
                  <c:v>8</c:v>
                </c:pt>
                <c:pt idx="2053">
                  <c:v>6</c:v>
                </c:pt>
                <c:pt idx="2054">
                  <c:v>3</c:v>
                </c:pt>
                <c:pt idx="2055">
                  <c:v>6</c:v>
                </c:pt>
                <c:pt idx="2056">
                  <c:v>1</c:v>
                </c:pt>
                <c:pt idx="2057">
                  <c:v>8</c:v>
                </c:pt>
                <c:pt idx="2058">
                  <c:v>7</c:v>
                </c:pt>
                <c:pt idx="2059">
                  <c:v>3</c:v>
                </c:pt>
                <c:pt idx="2060">
                  <c:v>8</c:v>
                </c:pt>
                <c:pt idx="2061">
                  <c:v>7</c:v>
                </c:pt>
                <c:pt idx="2062">
                  <c:v>1</c:v>
                </c:pt>
                <c:pt idx="2063">
                  <c:v>7</c:v>
                </c:pt>
                <c:pt idx="2064">
                  <c:v>1</c:v>
                </c:pt>
                <c:pt idx="2065">
                  <c:v>5</c:v>
                </c:pt>
                <c:pt idx="2066">
                  <c:v>8</c:v>
                </c:pt>
                <c:pt idx="2067">
                  <c:v>2</c:v>
                </c:pt>
                <c:pt idx="2068">
                  <c:v>7</c:v>
                </c:pt>
                <c:pt idx="2069">
                  <c:v>6</c:v>
                </c:pt>
                <c:pt idx="2070">
                  <c:v>4</c:v>
                </c:pt>
                <c:pt idx="2071">
                  <c:v>2</c:v>
                </c:pt>
                <c:pt idx="2072">
                  <c:v>4</c:v>
                </c:pt>
                <c:pt idx="2073">
                  <c:v>7</c:v>
                </c:pt>
                <c:pt idx="2074">
                  <c:v>5</c:v>
                </c:pt>
                <c:pt idx="2075">
                  <c:v>2</c:v>
                </c:pt>
                <c:pt idx="2076">
                  <c:v>7</c:v>
                </c:pt>
                <c:pt idx="2077">
                  <c:v>9</c:v>
                </c:pt>
                <c:pt idx="2078">
                  <c:v>1</c:v>
                </c:pt>
                <c:pt idx="2079">
                  <c:v>2</c:v>
                </c:pt>
                <c:pt idx="2080">
                  <c:v>2</c:v>
                </c:pt>
                <c:pt idx="2081">
                  <c:v>7</c:v>
                </c:pt>
                <c:pt idx="2082">
                  <c:v>2</c:v>
                </c:pt>
                <c:pt idx="2083">
                  <c:v>5</c:v>
                </c:pt>
                <c:pt idx="2084">
                  <c:v>2</c:v>
                </c:pt>
                <c:pt idx="2085">
                  <c:v>8</c:v>
                </c:pt>
                <c:pt idx="2086">
                  <c:v>8</c:v>
                </c:pt>
                <c:pt idx="2087">
                  <c:v>7</c:v>
                </c:pt>
                <c:pt idx="2088">
                  <c:v>4</c:v>
                </c:pt>
                <c:pt idx="2089">
                  <c:v>2</c:v>
                </c:pt>
                <c:pt idx="2090">
                  <c:v>9</c:v>
                </c:pt>
                <c:pt idx="2091">
                  <c:v>1</c:v>
                </c:pt>
                <c:pt idx="2092">
                  <c:v>8</c:v>
                </c:pt>
                <c:pt idx="2093">
                  <c:v>9</c:v>
                </c:pt>
                <c:pt idx="2094">
                  <c:v>1</c:v>
                </c:pt>
                <c:pt idx="2095">
                  <c:v>5</c:v>
                </c:pt>
                <c:pt idx="2096">
                  <c:v>7</c:v>
                </c:pt>
                <c:pt idx="2097">
                  <c:v>5</c:v>
                </c:pt>
                <c:pt idx="2098">
                  <c:v>2</c:v>
                </c:pt>
                <c:pt idx="2099">
                  <c:v>3</c:v>
                </c:pt>
                <c:pt idx="2100">
                  <c:v>8</c:v>
                </c:pt>
                <c:pt idx="2101">
                  <c:v>2</c:v>
                </c:pt>
                <c:pt idx="2102">
                  <c:v>3</c:v>
                </c:pt>
                <c:pt idx="2103">
                  <c:v>2</c:v>
                </c:pt>
                <c:pt idx="2104">
                  <c:v>7</c:v>
                </c:pt>
                <c:pt idx="2105">
                  <c:v>7</c:v>
                </c:pt>
                <c:pt idx="2106">
                  <c:v>8</c:v>
                </c:pt>
                <c:pt idx="2107">
                  <c:v>8</c:v>
                </c:pt>
                <c:pt idx="2108">
                  <c:v>4</c:v>
                </c:pt>
                <c:pt idx="2109">
                  <c:v>4</c:v>
                </c:pt>
                <c:pt idx="2110">
                  <c:v>5</c:v>
                </c:pt>
                <c:pt idx="2111">
                  <c:v>3</c:v>
                </c:pt>
                <c:pt idx="2112">
                  <c:v>5</c:v>
                </c:pt>
                <c:pt idx="2113">
                  <c:v>8</c:v>
                </c:pt>
                <c:pt idx="2114">
                  <c:v>3</c:v>
                </c:pt>
                <c:pt idx="2115">
                  <c:v>7</c:v>
                </c:pt>
                <c:pt idx="2116">
                  <c:v>7</c:v>
                </c:pt>
                <c:pt idx="2117">
                  <c:v>6</c:v>
                </c:pt>
                <c:pt idx="2118">
                  <c:v>8</c:v>
                </c:pt>
                <c:pt idx="2119">
                  <c:v>5</c:v>
                </c:pt>
                <c:pt idx="2120">
                  <c:v>3</c:v>
                </c:pt>
                <c:pt idx="2121">
                  <c:v>2</c:v>
                </c:pt>
                <c:pt idx="2122">
                  <c:v>7</c:v>
                </c:pt>
                <c:pt idx="2123">
                  <c:v>7</c:v>
                </c:pt>
                <c:pt idx="2124">
                  <c:v>8</c:v>
                </c:pt>
                <c:pt idx="2125">
                  <c:v>3</c:v>
                </c:pt>
                <c:pt idx="2126">
                  <c:v>3</c:v>
                </c:pt>
                <c:pt idx="2127">
                  <c:v>5</c:v>
                </c:pt>
                <c:pt idx="2128">
                  <c:v>2</c:v>
                </c:pt>
                <c:pt idx="2129">
                  <c:v>7</c:v>
                </c:pt>
                <c:pt idx="2130">
                  <c:v>7</c:v>
                </c:pt>
                <c:pt idx="2131">
                  <c:v>4</c:v>
                </c:pt>
                <c:pt idx="2132">
                  <c:v>7</c:v>
                </c:pt>
                <c:pt idx="2133">
                  <c:v>6</c:v>
                </c:pt>
                <c:pt idx="2134">
                  <c:v>8</c:v>
                </c:pt>
                <c:pt idx="2135">
                  <c:v>4</c:v>
                </c:pt>
                <c:pt idx="2136">
                  <c:v>7</c:v>
                </c:pt>
                <c:pt idx="2137">
                  <c:v>8</c:v>
                </c:pt>
                <c:pt idx="2138">
                  <c:v>4</c:v>
                </c:pt>
                <c:pt idx="2139">
                  <c:v>7</c:v>
                </c:pt>
                <c:pt idx="2140">
                  <c:v>8</c:v>
                </c:pt>
                <c:pt idx="2141">
                  <c:v>1</c:v>
                </c:pt>
                <c:pt idx="2142">
                  <c:v>6</c:v>
                </c:pt>
                <c:pt idx="2143">
                  <c:v>8</c:v>
                </c:pt>
                <c:pt idx="2144">
                  <c:v>9</c:v>
                </c:pt>
                <c:pt idx="2145">
                  <c:v>2</c:v>
                </c:pt>
                <c:pt idx="2146">
                  <c:v>7</c:v>
                </c:pt>
                <c:pt idx="2147">
                  <c:v>7</c:v>
                </c:pt>
                <c:pt idx="2148">
                  <c:v>1</c:v>
                </c:pt>
                <c:pt idx="2149">
                  <c:v>19</c:v>
                </c:pt>
                <c:pt idx="2150">
                  <c:v>7</c:v>
                </c:pt>
                <c:pt idx="2151">
                  <c:v>6</c:v>
                </c:pt>
                <c:pt idx="2152">
                  <c:v>2</c:v>
                </c:pt>
                <c:pt idx="2153">
                  <c:v>1</c:v>
                </c:pt>
                <c:pt idx="2154">
                  <c:v>2</c:v>
                </c:pt>
                <c:pt idx="2155">
                  <c:v>7</c:v>
                </c:pt>
                <c:pt idx="2156">
                  <c:v>5</c:v>
                </c:pt>
                <c:pt idx="2157">
                  <c:v>7</c:v>
                </c:pt>
                <c:pt idx="2158">
                  <c:v>8</c:v>
                </c:pt>
                <c:pt idx="2159">
                  <c:v>7</c:v>
                </c:pt>
                <c:pt idx="2160">
                  <c:v>6</c:v>
                </c:pt>
                <c:pt idx="2161">
                  <c:v>4</c:v>
                </c:pt>
                <c:pt idx="2162">
                  <c:v>4</c:v>
                </c:pt>
                <c:pt idx="2163">
                  <c:v>7</c:v>
                </c:pt>
                <c:pt idx="2164">
                  <c:v>8</c:v>
                </c:pt>
                <c:pt idx="2165">
                  <c:v>9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4</c:v>
                </c:pt>
                <c:pt idx="2170">
                  <c:v>4</c:v>
                </c:pt>
                <c:pt idx="2171">
                  <c:v>7</c:v>
                </c:pt>
                <c:pt idx="2172">
                  <c:v>7</c:v>
                </c:pt>
                <c:pt idx="2173">
                  <c:v>5</c:v>
                </c:pt>
                <c:pt idx="2174">
                  <c:v>6</c:v>
                </c:pt>
                <c:pt idx="2175">
                  <c:v>5</c:v>
                </c:pt>
                <c:pt idx="2176">
                  <c:v>2</c:v>
                </c:pt>
                <c:pt idx="2177">
                  <c:v>3</c:v>
                </c:pt>
                <c:pt idx="2178">
                  <c:v>5</c:v>
                </c:pt>
                <c:pt idx="2179">
                  <c:v>8</c:v>
                </c:pt>
                <c:pt idx="2180">
                  <c:v>4</c:v>
                </c:pt>
                <c:pt idx="2181">
                  <c:v>6</c:v>
                </c:pt>
                <c:pt idx="2182">
                  <c:v>6</c:v>
                </c:pt>
                <c:pt idx="2183">
                  <c:v>8</c:v>
                </c:pt>
                <c:pt idx="2184">
                  <c:v>5</c:v>
                </c:pt>
                <c:pt idx="2185">
                  <c:v>1</c:v>
                </c:pt>
                <c:pt idx="2186">
                  <c:v>8</c:v>
                </c:pt>
                <c:pt idx="2187">
                  <c:v>4</c:v>
                </c:pt>
                <c:pt idx="2188">
                  <c:v>1</c:v>
                </c:pt>
                <c:pt idx="2189">
                  <c:v>5</c:v>
                </c:pt>
                <c:pt idx="2190">
                  <c:v>3</c:v>
                </c:pt>
                <c:pt idx="2191">
                  <c:v>3</c:v>
                </c:pt>
                <c:pt idx="2192">
                  <c:v>4</c:v>
                </c:pt>
                <c:pt idx="2193">
                  <c:v>1</c:v>
                </c:pt>
                <c:pt idx="2194">
                  <c:v>6</c:v>
                </c:pt>
                <c:pt idx="2195">
                  <c:v>7</c:v>
                </c:pt>
                <c:pt idx="2196">
                  <c:v>6</c:v>
                </c:pt>
                <c:pt idx="2197">
                  <c:v>9</c:v>
                </c:pt>
                <c:pt idx="2198">
                  <c:v>1</c:v>
                </c:pt>
                <c:pt idx="2199">
                  <c:v>1</c:v>
                </c:pt>
                <c:pt idx="2200">
                  <c:v>3</c:v>
                </c:pt>
                <c:pt idx="2201">
                  <c:v>2</c:v>
                </c:pt>
                <c:pt idx="2202">
                  <c:v>8</c:v>
                </c:pt>
                <c:pt idx="2203">
                  <c:v>8</c:v>
                </c:pt>
                <c:pt idx="2204">
                  <c:v>7</c:v>
                </c:pt>
                <c:pt idx="2205">
                  <c:v>4</c:v>
                </c:pt>
                <c:pt idx="2206">
                  <c:v>8</c:v>
                </c:pt>
                <c:pt idx="2207">
                  <c:v>8</c:v>
                </c:pt>
                <c:pt idx="2208">
                  <c:v>1</c:v>
                </c:pt>
                <c:pt idx="2209">
                  <c:v>8</c:v>
                </c:pt>
                <c:pt idx="2210">
                  <c:v>6</c:v>
                </c:pt>
                <c:pt idx="2211">
                  <c:v>5</c:v>
                </c:pt>
                <c:pt idx="2212">
                  <c:v>5</c:v>
                </c:pt>
                <c:pt idx="2213">
                  <c:v>4</c:v>
                </c:pt>
                <c:pt idx="2214">
                  <c:v>1</c:v>
                </c:pt>
                <c:pt idx="2215">
                  <c:v>1</c:v>
                </c:pt>
                <c:pt idx="2216">
                  <c:v>0</c:v>
                </c:pt>
                <c:pt idx="2217">
                  <c:v>4</c:v>
                </c:pt>
                <c:pt idx="2218">
                  <c:v>7</c:v>
                </c:pt>
                <c:pt idx="2219">
                  <c:v>7</c:v>
                </c:pt>
                <c:pt idx="2220">
                  <c:v>6</c:v>
                </c:pt>
                <c:pt idx="2221">
                  <c:v>4</c:v>
                </c:pt>
                <c:pt idx="2222">
                  <c:v>7</c:v>
                </c:pt>
                <c:pt idx="2223">
                  <c:v>2</c:v>
                </c:pt>
                <c:pt idx="2224">
                  <c:v>7</c:v>
                </c:pt>
                <c:pt idx="2225">
                  <c:v>4</c:v>
                </c:pt>
                <c:pt idx="2226">
                  <c:v>14</c:v>
                </c:pt>
                <c:pt idx="2227">
                  <c:v>3</c:v>
                </c:pt>
                <c:pt idx="2228">
                  <c:v>7</c:v>
                </c:pt>
                <c:pt idx="2229">
                  <c:v>9</c:v>
                </c:pt>
                <c:pt idx="2230">
                  <c:v>8</c:v>
                </c:pt>
                <c:pt idx="2231">
                  <c:v>8</c:v>
                </c:pt>
                <c:pt idx="2232">
                  <c:v>7</c:v>
                </c:pt>
                <c:pt idx="2233">
                  <c:v>7</c:v>
                </c:pt>
                <c:pt idx="2234">
                  <c:v>3</c:v>
                </c:pt>
                <c:pt idx="2235">
                  <c:v>7</c:v>
                </c:pt>
                <c:pt idx="2236">
                  <c:v>0</c:v>
                </c:pt>
                <c:pt idx="2237">
                  <c:v>5</c:v>
                </c:pt>
                <c:pt idx="2238">
                  <c:v>5</c:v>
                </c:pt>
                <c:pt idx="2239">
                  <c:v>6</c:v>
                </c:pt>
                <c:pt idx="2240">
                  <c:v>1</c:v>
                </c:pt>
                <c:pt idx="2241">
                  <c:v>5</c:v>
                </c:pt>
                <c:pt idx="2242">
                  <c:v>8</c:v>
                </c:pt>
                <c:pt idx="2243">
                  <c:v>6</c:v>
                </c:pt>
                <c:pt idx="2244">
                  <c:v>5</c:v>
                </c:pt>
                <c:pt idx="2245">
                  <c:v>4</c:v>
                </c:pt>
                <c:pt idx="2246">
                  <c:v>8</c:v>
                </c:pt>
                <c:pt idx="2247">
                  <c:v>7</c:v>
                </c:pt>
                <c:pt idx="2248">
                  <c:v>4</c:v>
                </c:pt>
                <c:pt idx="2249">
                  <c:v>6</c:v>
                </c:pt>
                <c:pt idx="2250">
                  <c:v>6</c:v>
                </c:pt>
                <c:pt idx="2251">
                  <c:v>7</c:v>
                </c:pt>
                <c:pt idx="2252">
                  <c:v>6</c:v>
                </c:pt>
                <c:pt idx="2253">
                  <c:v>7</c:v>
                </c:pt>
                <c:pt idx="2254">
                  <c:v>5</c:v>
                </c:pt>
                <c:pt idx="2255">
                  <c:v>8</c:v>
                </c:pt>
                <c:pt idx="2256">
                  <c:v>8</c:v>
                </c:pt>
                <c:pt idx="2257">
                  <c:v>7</c:v>
                </c:pt>
                <c:pt idx="2258">
                  <c:v>6</c:v>
                </c:pt>
                <c:pt idx="2259">
                  <c:v>6</c:v>
                </c:pt>
                <c:pt idx="2260">
                  <c:v>5</c:v>
                </c:pt>
                <c:pt idx="2261">
                  <c:v>5</c:v>
                </c:pt>
                <c:pt idx="2262">
                  <c:v>2</c:v>
                </c:pt>
                <c:pt idx="2263">
                  <c:v>7</c:v>
                </c:pt>
                <c:pt idx="2264">
                  <c:v>2</c:v>
                </c:pt>
                <c:pt idx="2265">
                  <c:v>2</c:v>
                </c:pt>
                <c:pt idx="2266">
                  <c:v>4</c:v>
                </c:pt>
                <c:pt idx="2267">
                  <c:v>4</c:v>
                </c:pt>
                <c:pt idx="2268">
                  <c:v>8</c:v>
                </c:pt>
                <c:pt idx="2269">
                  <c:v>4</c:v>
                </c:pt>
                <c:pt idx="2270">
                  <c:v>3</c:v>
                </c:pt>
                <c:pt idx="2271">
                  <c:v>5</c:v>
                </c:pt>
                <c:pt idx="2272">
                  <c:v>8</c:v>
                </c:pt>
                <c:pt idx="2273">
                  <c:v>5</c:v>
                </c:pt>
                <c:pt idx="2274">
                  <c:v>6</c:v>
                </c:pt>
                <c:pt idx="2275">
                  <c:v>8</c:v>
                </c:pt>
                <c:pt idx="2276">
                  <c:v>7</c:v>
                </c:pt>
                <c:pt idx="2277">
                  <c:v>1</c:v>
                </c:pt>
                <c:pt idx="2278">
                  <c:v>2</c:v>
                </c:pt>
                <c:pt idx="2279">
                  <c:v>7</c:v>
                </c:pt>
                <c:pt idx="2280">
                  <c:v>4</c:v>
                </c:pt>
                <c:pt idx="2281">
                  <c:v>6</c:v>
                </c:pt>
                <c:pt idx="2282">
                  <c:v>5</c:v>
                </c:pt>
                <c:pt idx="2283">
                  <c:v>3</c:v>
                </c:pt>
                <c:pt idx="2284">
                  <c:v>7</c:v>
                </c:pt>
                <c:pt idx="2285">
                  <c:v>6</c:v>
                </c:pt>
                <c:pt idx="2286">
                  <c:v>7</c:v>
                </c:pt>
                <c:pt idx="2287">
                  <c:v>1</c:v>
                </c:pt>
                <c:pt idx="2288">
                  <c:v>4</c:v>
                </c:pt>
                <c:pt idx="2289">
                  <c:v>9</c:v>
                </c:pt>
                <c:pt idx="2290">
                  <c:v>6</c:v>
                </c:pt>
                <c:pt idx="2291">
                  <c:v>7</c:v>
                </c:pt>
                <c:pt idx="2292">
                  <c:v>6</c:v>
                </c:pt>
                <c:pt idx="2293">
                  <c:v>3</c:v>
                </c:pt>
                <c:pt idx="2294">
                  <c:v>8</c:v>
                </c:pt>
                <c:pt idx="2295">
                  <c:v>9</c:v>
                </c:pt>
                <c:pt idx="2296">
                  <c:v>6</c:v>
                </c:pt>
                <c:pt idx="2297">
                  <c:v>7</c:v>
                </c:pt>
                <c:pt idx="2298">
                  <c:v>6</c:v>
                </c:pt>
                <c:pt idx="2299">
                  <c:v>6</c:v>
                </c:pt>
                <c:pt idx="2300">
                  <c:v>1</c:v>
                </c:pt>
                <c:pt idx="2301">
                  <c:v>1</c:v>
                </c:pt>
                <c:pt idx="2302">
                  <c:v>7</c:v>
                </c:pt>
                <c:pt idx="2303">
                  <c:v>6</c:v>
                </c:pt>
                <c:pt idx="2304">
                  <c:v>4</c:v>
                </c:pt>
                <c:pt idx="2305">
                  <c:v>3</c:v>
                </c:pt>
                <c:pt idx="2306">
                  <c:v>4</c:v>
                </c:pt>
                <c:pt idx="2307">
                  <c:v>6</c:v>
                </c:pt>
                <c:pt idx="2308">
                  <c:v>6</c:v>
                </c:pt>
                <c:pt idx="2309">
                  <c:v>7</c:v>
                </c:pt>
                <c:pt idx="2310">
                  <c:v>5</c:v>
                </c:pt>
                <c:pt idx="2311">
                  <c:v>9</c:v>
                </c:pt>
                <c:pt idx="2312">
                  <c:v>7</c:v>
                </c:pt>
                <c:pt idx="2313">
                  <c:v>7</c:v>
                </c:pt>
                <c:pt idx="2314">
                  <c:v>9</c:v>
                </c:pt>
                <c:pt idx="2315">
                  <c:v>5</c:v>
                </c:pt>
                <c:pt idx="2316">
                  <c:v>1</c:v>
                </c:pt>
                <c:pt idx="2317">
                  <c:v>6</c:v>
                </c:pt>
                <c:pt idx="2318">
                  <c:v>8</c:v>
                </c:pt>
                <c:pt idx="2319">
                  <c:v>8</c:v>
                </c:pt>
                <c:pt idx="2320">
                  <c:v>8</c:v>
                </c:pt>
                <c:pt idx="2321">
                  <c:v>5</c:v>
                </c:pt>
                <c:pt idx="2322">
                  <c:v>8</c:v>
                </c:pt>
                <c:pt idx="2323">
                  <c:v>1</c:v>
                </c:pt>
                <c:pt idx="2324">
                  <c:v>5</c:v>
                </c:pt>
                <c:pt idx="2325">
                  <c:v>3</c:v>
                </c:pt>
                <c:pt idx="2326">
                  <c:v>8</c:v>
                </c:pt>
                <c:pt idx="2327">
                  <c:v>5</c:v>
                </c:pt>
                <c:pt idx="2328">
                  <c:v>6</c:v>
                </c:pt>
                <c:pt idx="2329">
                  <c:v>6</c:v>
                </c:pt>
                <c:pt idx="2330">
                  <c:v>8</c:v>
                </c:pt>
                <c:pt idx="2331">
                  <c:v>2</c:v>
                </c:pt>
                <c:pt idx="2332">
                  <c:v>2</c:v>
                </c:pt>
                <c:pt idx="2333">
                  <c:v>1</c:v>
                </c:pt>
                <c:pt idx="2334">
                  <c:v>1</c:v>
                </c:pt>
                <c:pt idx="2335">
                  <c:v>8</c:v>
                </c:pt>
                <c:pt idx="2336">
                  <c:v>5</c:v>
                </c:pt>
                <c:pt idx="2337">
                  <c:v>2</c:v>
                </c:pt>
                <c:pt idx="2338">
                  <c:v>8</c:v>
                </c:pt>
                <c:pt idx="2339">
                  <c:v>7</c:v>
                </c:pt>
                <c:pt idx="2340">
                  <c:v>7</c:v>
                </c:pt>
                <c:pt idx="2341">
                  <c:v>5</c:v>
                </c:pt>
                <c:pt idx="2342">
                  <c:v>8</c:v>
                </c:pt>
                <c:pt idx="2343">
                  <c:v>3</c:v>
                </c:pt>
                <c:pt idx="2344">
                  <c:v>6</c:v>
                </c:pt>
                <c:pt idx="2345">
                  <c:v>1</c:v>
                </c:pt>
                <c:pt idx="2346">
                  <c:v>3</c:v>
                </c:pt>
                <c:pt idx="2347">
                  <c:v>1</c:v>
                </c:pt>
                <c:pt idx="2348">
                  <c:v>2</c:v>
                </c:pt>
                <c:pt idx="2349">
                  <c:v>6</c:v>
                </c:pt>
                <c:pt idx="2350">
                  <c:v>2</c:v>
                </c:pt>
                <c:pt idx="2351">
                  <c:v>2</c:v>
                </c:pt>
                <c:pt idx="2352">
                  <c:v>7</c:v>
                </c:pt>
                <c:pt idx="2353">
                  <c:v>3</c:v>
                </c:pt>
                <c:pt idx="2354">
                  <c:v>7</c:v>
                </c:pt>
                <c:pt idx="2355">
                  <c:v>7</c:v>
                </c:pt>
                <c:pt idx="2356">
                  <c:v>8</c:v>
                </c:pt>
                <c:pt idx="2357">
                  <c:v>8</c:v>
                </c:pt>
                <c:pt idx="2358">
                  <c:v>7</c:v>
                </c:pt>
                <c:pt idx="2359">
                  <c:v>4</c:v>
                </c:pt>
                <c:pt idx="2360">
                  <c:v>6</c:v>
                </c:pt>
                <c:pt idx="2361">
                  <c:v>4</c:v>
                </c:pt>
                <c:pt idx="2362">
                  <c:v>8</c:v>
                </c:pt>
                <c:pt idx="2363">
                  <c:v>5</c:v>
                </c:pt>
                <c:pt idx="2364">
                  <c:v>4</c:v>
                </c:pt>
                <c:pt idx="2365">
                  <c:v>8</c:v>
                </c:pt>
                <c:pt idx="2366">
                  <c:v>4</c:v>
                </c:pt>
                <c:pt idx="2367">
                  <c:v>7</c:v>
                </c:pt>
                <c:pt idx="2368">
                  <c:v>9</c:v>
                </c:pt>
                <c:pt idx="2369">
                  <c:v>6</c:v>
                </c:pt>
                <c:pt idx="2370">
                  <c:v>3</c:v>
                </c:pt>
                <c:pt idx="2371">
                  <c:v>2</c:v>
                </c:pt>
                <c:pt idx="2372">
                  <c:v>5</c:v>
                </c:pt>
                <c:pt idx="2373">
                  <c:v>8</c:v>
                </c:pt>
                <c:pt idx="2374">
                  <c:v>3</c:v>
                </c:pt>
                <c:pt idx="2375">
                  <c:v>3</c:v>
                </c:pt>
                <c:pt idx="2376">
                  <c:v>8</c:v>
                </c:pt>
                <c:pt idx="2377">
                  <c:v>2</c:v>
                </c:pt>
                <c:pt idx="2378">
                  <c:v>7</c:v>
                </c:pt>
                <c:pt idx="2379">
                  <c:v>6</c:v>
                </c:pt>
                <c:pt idx="2380">
                  <c:v>6</c:v>
                </c:pt>
                <c:pt idx="2381">
                  <c:v>4</c:v>
                </c:pt>
                <c:pt idx="2382">
                  <c:v>2</c:v>
                </c:pt>
                <c:pt idx="2383">
                  <c:v>6</c:v>
                </c:pt>
                <c:pt idx="2384">
                  <c:v>9</c:v>
                </c:pt>
                <c:pt idx="2385">
                  <c:v>8</c:v>
                </c:pt>
                <c:pt idx="2386">
                  <c:v>7</c:v>
                </c:pt>
                <c:pt idx="2387">
                  <c:v>4</c:v>
                </c:pt>
                <c:pt idx="2388">
                  <c:v>5</c:v>
                </c:pt>
                <c:pt idx="2389">
                  <c:v>8</c:v>
                </c:pt>
                <c:pt idx="2390">
                  <c:v>2</c:v>
                </c:pt>
                <c:pt idx="2391">
                  <c:v>3</c:v>
                </c:pt>
                <c:pt idx="2392">
                  <c:v>2</c:v>
                </c:pt>
                <c:pt idx="2393">
                  <c:v>3</c:v>
                </c:pt>
                <c:pt idx="2394">
                  <c:v>5</c:v>
                </c:pt>
                <c:pt idx="2395">
                  <c:v>7</c:v>
                </c:pt>
                <c:pt idx="2396">
                  <c:v>4</c:v>
                </c:pt>
                <c:pt idx="2397">
                  <c:v>5</c:v>
                </c:pt>
                <c:pt idx="2398">
                  <c:v>6</c:v>
                </c:pt>
                <c:pt idx="2399">
                  <c:v>4</c:v>
                </c:pt>
                <c:pt idx="2400">
                  <c:v>3</c:v>
                </c:pt>
                <c:pt idx="2401">
                  <c:v>6</c:v>
                </c:pt>
                <c:pt idx="2402">
                  <c:v>6</c:v>
                </c:pt>
                <c:pt idx="2403">
                  <c:v>8</c:v>
                </c:pt>
                <c:pt idx="2404">
                  <c:v>7</c:v>
                </c:pt>
                <c:pt idx="2405">
                  <c:v>8</c:v>
                </c:pt>
                <c:pt idx="2406">
                  <c:v>5</c:v>
                </c:pt>
                <c:pt idx="2407">
                  <c:v>5</c:v>
                </c:pt>
                <c:pt idx="2408">
                  <c:v>8</c:v>
                </c:pt>
                <c:pt idx="2409">
                  <c:v>6</c:v>
                </c:pt>
                <c:pt idx="2410">
                  <c:v>8</c:v>
                </c:pt>
                <c:pt idx="2411">
                  <c:v>5</c:v>
                </c:pt>
                <c:pt idx="2412">
                  <c:v>3</c:v>
                </c:pt>
                <c:pt idx="2413">
                  <c:v>8</c:v>
                </c:pt>
                <c:pt idx="2414">
                  <c:v>9</c:v>
                </c:pt>
                <c:pt idx="2415">
                  <c:v>8</c:v>
                </c:pt>
                <c:pt idx="2416">
                  <c:v>3</c:v>
                </c:pt>
                <c:pt idx="2417">
                  <c:v>9</c:v>
                </c:pt>
                <c:pt idx="2418">
                  <c:v>4</c:v>
                </c:pt>
                <c:pt idx="2419">
                  <c:v>7</c:v>
                </c:pt>
                <c:pt idx="2420">
                  <c:v>6</c:v>
                </c:pt>
                <c:pt idx="2421">
                  <c:v>5</c:v>
                </c:pt>
                <c:pt idx="2422">
                  <c:v>5</c:v>
                </c:pt>
                <c:pt idx="2423">
                  <c:v>8</c:v>
                </c:pt>
                <c:pt idx="2424">
                  <c:v>4</c:v>
                </c:pt>
                <c:pt idx="2425">
                  <c:v>6</c:v>
                </c:pt>
                <c:pt idx="2426">
                  <c:v>5</c:v>
                </c:pt>
                <c:pt idx="2427">
                  <c:v>7</c:v>
                </c:pt>
                <c:pt idx="2428">
                  <c:v>7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8</c:v>
                </c:pt>
                <c:pt idx="2433">
                  <c:v>3</c:v>
                </c:pt>
                <c:pt idx="2434">
                  <c:v>3</c:v>
                </c:pt>
                <c:pt idx="2435">
                  <c:v>5</c:v>
                </c:pt>
                <c:pt idx="2436">
                  <c:v>6</c:v>
                </c:pt>
                <c:pt idx="2437">
                  <c:v>3</c:v>
                </c:pt>
                <c:pt idx="2438">
                  <c:v>7</c:v>
                </c:pt>
                <c:pt idx="2439">
                  <c:v>6</c:v>
                </c:pt>
                <c:pt idx="2440">
                  <c:v>2</c:v>
                </c:pt>
                <c:pt idx="2441">
                  <c:v>5</c:v>
                </c:pt>
                <c:pt idx="2442">
                  <c:v>7</c:v>
                </c:pt>
                <c:pt idx="2443">
                  <c:v>2</c:v>
                </c:pt>
                <c:pt idx="2444">
                  <c:v>8</c:v>
                </c:pt>
                <c:pt idx="2445">
                  <c:v>4</c:v>
                </c:pt>
                <c:pt idx="2446">
                  <c:v>7</c:v>
                </c:pt>
                <c:pt idx="2447">
                  <c:v>7</c:v>
                </c:pt>
                <c:pt idx="2448">
                  <c:v>2</c:v>
                </c:pt>
                <c:pt idx="2449">
                  <c:v>7</c:v>
                </c:pt>
                <c:pt idx="2450">
                  <c:v>4</c:v>
                </c:pt>
                <c:pt idx="2451">
                  <c:v>8</c:v>
                </c:pt>
                <c:pt idx="2452">
                  <c:v>2</c:v>
                </c:pt>
                <c:pt idx="2453">
                  <c:v>5</c:v>
                </c:pt>
                <c:pt idx="2454">
                  <c:v>6</c:v>
                </c:pt>
                <c:pt idx="2455">
                  <c:v>4</c:v>
                </c:pt>
                <c:pt idx="2456">
                  <c:v>8</c:v>
                </c:pt>
                <c:pt idx="2457">
                  <c:v>4</c:v>
                </c:pt>
                <c:pt idx="2458">
                  <c:v>9</c:v>
                </c:pt>
                <c:pt idx="2459">
                  <c:v>7</c:v>
                </c:pt>
                <c:pt idx="2460">
                  <c:v>5</c:v>
                </c:pt>
                <c:pt idx="2461">
                  <c:v>6</c:v>
                </c:pt>
                <c:pt idx="2462">
                  <c:v>7</c:v>
                </c:pt>
                <c:pt idx="2463">
                  <c:v>8</c:v>
                </c:pt>
                <c:pt idx="2464">
                  <c:v>2</c:v>
                </c:pt>
                <c:pt idx="2465">
                  <c:v>3</c:v>
                </c:pt>
                <c:pt idx="2466">
                  <c:v>7</c:v>
                </c:pt>
                <c:pt idx="2467">
                  <c:v>1</c:v>
                </c:pt>
                <c:pt idx="2468">
                  <c:v>2</c:v>
                </c:pt>
                <c:pt idx="2469">
                  <c:v>3</c:v>
                </c:pt>
                <c:pt idx="2470">
                  <c:v>7</c:v>
                </c:pt>
                <c:pt idx="2471">
                  <c:v>8</c:v>
                </c:pt>
                <c:pt idx="2472">
                  <c:v>1</c:v>
                </c:pt>
                <c:pt idx="2473">
                  <c:v>7</c:v>
                </c:pt>
                <c:pt idx="2474">
                  <c:v>8</c:v>
                </c:pt>
                <c:pt idx="2475">
                  <c:v>5</c:v>
                </c:pt>
                <c:pt idx="2476">
                  <c:v>6</c:v>
                </c:pt>
                <c:pt idx="2477">
                  <c:v>2</c:v>
                </c:pt>
                <c:pt idx="2478">
                  <c:v>8</c:v>
                </c:pt>
                <c:pt idx="2479">
                  <c:v>3</c:v>
                </c:pt>
                <c:pt idx="2480">
                  <c:v>2</c:v>
                </c:pt>
                <c:pt idx="2481">
                  <c:v>6</c:v>
                </c:pt>
                <c:pt idx="2482">
                  <c:v>8</c:v>
                </c:pt>
                <c:pt idx="2483">
                  <c:v>7</c:v>
                </c:pt>
                <c:pt idx="2484">
                  <c:v>6</c:v>
                </c:pt>
                <c:pt idx="2485">
                  <c:v>5</c:v>
                </c:pt>
                <c:pt idx="2486">
                  <c:v>8</c:v>
                </c:pt>
                <c:pt idx="2487">
                  <c:v>6</c:v>
                </c:pt>
                <c:pt idx="2488">
                  <c:v>3</c:v>
                </c:pt>
                <c:pt idx="2489">
                  <c:v>1</c:v>
                </c:pt>
                <c:pt idx="2490">
                  <c:v>2</c:v>
                </c:pt>
                <c:pt idx="2491">
                  <c:v>9</c:v>
                </c:pt>
                <c:pt idx="2492">
                  <c:v>8</c:v>
                </c:pt>
                <c:pt idx="2493">
                  <c:v>6</c:v>
                </c:pt>
                <c:pt idx="2494">
                  <c:v>5</c:v>
                </c:pt>
                <c:pt idx="2495">
                  <c:v>4</c:v>
                </c:pt>
                <c:pt idx="2496">
                  <c:v>8</c:v>
                </c:pt>
                <c:pt idx="2497">
                  <c:v>4</c:v>
                </c:pt>
                <c:pt idx="2498">
                  <c:v>4</c:v>
                </c:pt>
                <c:pt idx="2499">
                  <c:v>8</c:v>
                </c:pt>
                <c:pt idx="2500">
                  <c:v>8</c:v>
                </c:pt>
                <c:pt idx="2501">
                  <c:v>3</c:v>
                </c:pt>
                <c:pt idx="2502">
                  <c:v>7</c:v>
                </c:pt>
                <c:pt idx="2503">
                  <c:v>1</c:v>
                </c:pt>
                <c:pt idx="2504">
                  <c:v>7</c:v>
                </c:pt>
                <c:pt idx="2505">
                  <c:v>6</c:v>
                </c:pt>
                <c:pt idx="2506">
                  <c:v>6</c:v>
                </c:pt>
                <c:pt idx="2507">
                  <c:v>5</c:v>
                </c:pt>
                <c:pt idx="2508">
                  <c:v>1</c:v>
                </c:pt>
                <c:pt idx="2509">
                  <c:v>7</c:v>
                </c:pt>
                <c:pt idx="2510">
                  <c:v>1</c:v>
                </c:pt>
                <c:pt idx="2511">
                  <c:v>7</c:v>
                </c:pt>
                <c:pt idx="2512">
                  <c:v>6</c:v>
                </c:pt>
                <c:pt idx="2513">
                  <c:v>4</c:v>
                </c:pt>
                <c:pt idx="2514">
                  <c:v>8</c:v>
                </c:pt>
                <c:pt idx="2515">
                  <c:v>8</c:v>
                </c:pt>
                <c:pt idx="2516">
                  <c:v>7</c:v>
                </c:pt>
                <c:pt idx="2517">
                  <c:v>6</c:v>
                </c:pt>
                <c:pt idx="2518">
                  <c:v>1</c:v>
                </c:pt>
                <c:pt idx="2519">
                  <c:v>3</c:v>
                </c:pt>
                <c:pt idx="2520">
                  <c:v>7</c:v>
                </c:pt>
                <c:pt idx="2521">
                  <c:v>9</c:v>
                </c:pt>
                <c:pt idx="2522">
                  <c:v>7</c:v>
                </c:pt>
                <c:pt idx="2523">
                  <c:v>7</c:v>
                </c:pt>
                <c:pt idx="2524">
                  <c:v>8</c:v>
                </c:pt>
                <c:pt idx="2525">
                  <c:v>1</c:v>
                </c:pt>
                <c:pt idx="2526">
                  <c:v>5</c:v>
                </c:pt>
                <c:pt idx="2527">
                  <c:v>7</c:v>
                </c:pt>
                <c:pt idx="2528">
                  <c:v>1</c:v>
                </c:pt>
                <c:pt idx="2529">
                  <c:v>4</c:v>
                </c:pt>
                <c:pt idx="2530">
                  <c:v>6</c:v>
                </c:pt>
                <c:pt idx="2531">
                  <c:v>7</c:v>
                </c:pt>
                <c:pt idx="2532">
                  <c:v>6</c:v>
                </c:pt>
                <c:pt idx="2533">
                  <c:v>3</c:v>
                </c:pt>
                <c:pt idx="2534">
                  <c:v>7</c:v>
                </c:pt>
                <c:pt idx="2535">
                  <c:v>7</c:v>
                </c:pt>
                <c:pt idx="2536">
                  <c:v>8</c:v>
                </c:pt>
                <c:pt idx="2537">
                  <c:v>8</c:v>
                </c:pt>
                <c:pt idx="2538">
                  <c:v>1</c:v>
                </c:pt>
                <c:pt idx="2539">
                  <c:v>5</c:v>
                </c:pt>
                <c:pt idx="2540">
                  <c:v>0</c:v>
                </c:pt>
                <c:pt idx="2541">
                  <c:v>8</c:v>
                </c:pt>
                <c:pt idx="2542">
                  <c:v>1</c:v>
                </c:pt>
                <c:pt idx="2543">
                  <c:v>6</c:v>
                </c:pt>
                <c:pt idx="2544">
                  <c:v>5</c:v>
                </c:pt>
                <c:pt idx="2545">
                  <c:v>8</c:v>
                </c:pt>
                <c:pt idx="2546">
                  <c:v>3</c:v>
                </c:pt>
                <c:pt idx="2547">
                  <c:v>7</c:v>
                </c:pt>
                <c:pt idx="2548">
                  <c:v>7</c:v>
                </c:pt>
                <c:pt idx="2549">
                  <c:v>8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2</c:v>
                </c:pt>
                <c:pt idx="2554">
                  <c:v>8</c:v>
                </c:pt>
                <c:pt idx="2555">
                  <c:v>4</c:v>
                </c:pt>
                <c:pt idx="2556">
                  <c:v>4</c:v>
                </c:pt>
                <c:pt idx="2557">
                  <c:v>1</c:v>
                </c:pt>
                <c:pt idx="2558">
                  <c:v>8</c:v>
                </c:pt>
                <c:pt idx="2559">
                  <c:v>8</c:v>
                </c:pt>
                <c:pt idx="2560">
                  <c:v>1</c:v>
                </c:pt>
                <c:pt idx="2561">
                  <c:v>7</c:v>
                </c:pt>
                <c:pt idx="2562">
                  <c:v>5</c:v>
                </c:pt>
                <c:pt idx="2563">
                  <c:v>8</c:v>
                </c:pt>
                <c:pt idx="2564">
                  <c:v>6</c:v>
                </c:pt>
                <c:pt idx="2565">
                  <c:v>8</c:v>
                </c:pt>
                <c:pt idx="2566">
                  <c:v>1</c:v>
                </c:pt>
                <c:pt idx="2567">
                  <c:v>5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6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7</c:v>
                </c:pt>
                <c:pt idx="2576">
                  <c:v>9</c:v>
                </c:pt>
                <c:pt idx="2577">
                  <c:v>5</c:v>
                </c:pt>
                <c:pt idx="2578">
                  <c:v>2</c:v>
                </c:pt>
                <c:pt idx="2579">
                  <c:v>5</c:v>
                </c:pt>
                <c:pt idx="2580">
                  <c:v>3</c:v>
                </c:pt>
                <c:pt idx="2581">
                  <c:v>9</c:v>
                </c:pt>
                <c:pt idx="2582">
                  <c:v>7</c:v>
                </c:pt>
                <c:pt idx="2583">
                  <c:v>8</c:v>
                </c:pt>
                <c:pt idx="2584">
                  <c:v>9</c:v>
                </c:pt>
                <c:pt idx="2585">
                  <c:v>6</c:v>
                </c:pt>
                <c:pt idx="2586">
                  <c:v>7</c:v>
                </c:pt>
                <c:pt idx="2587">
                  <c:v>4</c:v>
                </c:pt>
                <c:pt idx="2588">
                  <c:v>1</c:v>
                </c:pt>
                <c:pt idx="2589">
                  <c:v>6</c:v>
                </c:pt>
                <c:pt idx="2590">
                  <c:v>1</c:v>
                </c:pt>
                <c:pt idx="2591">
                  <c:v>3</c:v>
                </c:pt>
                <c:pt idx="2592">
                  <c:v>4</c:v>
                </c:pt>
                <c:pt idx="2593">
                  <c:v>8</c:v>
                </c:pt>
                <c:pt idx="2594">
                  <c:v>2</c:v>
                </c:pt>
                <c:pt idx="2595">
                  <c:v>9</c:v>
                </c:pt>
                <c:pt idx="2596">
                  <c:v>8</c:v>
                </c:pt>
                <c:pt idx="2597">
                  <c:v>2</c:v>
                </c:pt>
                <c:pt idx="2598">
                  <c:v>9</c:v>
                </c:pt>
                <c:pt idx="2599">
                  <c:v>1</c:v>
                </c:pt>
                <c:pt idx="2600">
                  <c:v>7</c:v>
                </c:pt>
                <c:pt idx="2601">
                  <c:v>5</c:v>
                </c:pt>
                <c:pt idx="2602">
                  <c:v>7</c:v>
                </c:pt>
                <c:pt idx="2603">
                  <c:v>7</c:v>
                </c:pt>
                <c:pt idx="2604">
                  <c:v>7</c:v>
                </c:pt>
                <c:pt idx="2605">
                  <c:v>5</c:v>
                </c:pt>
                <c:pt idx="2606">
                  <c:v>5</c:v>
                </c:pt>
                <c:pt idx="2607">
                  <c:v>6</c:v>
                </c:pt>
                <c:pt idx="2608">
                  <c:v>7</c:v>
                </c:pt>
                <c:pt idx="2609">
                  <c:v>5</c:v>
                </c:pt>
                <c:pt idx="2610">
                  <c:v>7</c:v>
                </c:pt>
                <c:pt idx="2611">
                  <c:v>2</c:v>
                </c:pt>
                <c:pt idx="2612">
                  <c:v>7</c:v>
                </c:pt>
                <c:pt idx="2613">
                  <c:v>6</c:v>
                </c:pt>
                <c:pt idx="2614">
                  <c:v>3</c:v>
                </c:pt>
                <c:pt idx="2615">
                  <c:v>7</c:v>
                </c:pt>
                <c:pt idx="2616">
                  <c:v>7</c:v>
                </c:pt>
                <c:pt idx="2617">
                  <c:v>4</c:v>
                </c:pt>
                <c:pt idx="2618">
                  <c:v>2</c:v>
                </c:pt>
                <c:pt idx="2619">
                  <c:v>9</c:v>
                </c:pt>
                <c:pt idx="2620">
                  <c:v>8</c:v>
                </c:pt>
                <c:pt idx="2621">
                  <c:v>4</c:v>
                </c:pt>
                <c:pt idx="2622">
                  <c:v>9</c:v>
                </c:pt>
                <c:pt idx="2623">
                  <c:v>5</c:v>
                </c:pt>
                <c:pt idx="2624">
                  <c:v>2</c:v>
                </c:pt>
                <c:pt idx="2625">
                  <c:v>2</c:v>
                </c:pt>
                <c:pt idx="2626">
                  <c:v>7</c:v>
                </c:pt>
                <c:pt idx="2627">
                  <c:v>8</c:v>
                </c:pt>
                <c:pt idx="2628">
                  <c:v>6</c:v>
                </c:pt>
                <c:pt idx="2629">
                  <c:v>3</c:v>
                </c:pt>
                <c:pt idx="2630">
                  <c:v>5</c:v>
                </c:pt>
                <c:pt idx="2631">
                  <c:v>7</c:v>
                </c:pt>
                <c:pt idx="2632">
                  <c:v>8</c:v>
                </c:pt>
                <c:pt idx="2633">
                  <c:v>7</c:v>
                </c:pt>
                <c:pt idx="2634">
                  <c:v>6</c:v>
                </c:pt>
                <c:pt idx="2635">
                  <c:v>3</c:v>
                </c:pt>
                <c:pt idx="2636">
                  <c:v>1</c:v>
                </c:pt>
                <c:pt idx="2637">
                  <c:v>6</c:v>
                </c:pt>
                <c:pt idx="2638">
                  <c:v>2</c:v>
                </c:pt>
                <c:pt idx="2639">
                  <c:v>4</c:v>
                </c:pt>
                <c:pt idx="2640">
                  <c:v>4</c:v>
                </c:pt>
                <c:pt idx="2641">
                  <c:v>5</c:v>
                </c:pt>
                <c:pt idx="2642">
                  <c:v>6</c:v>
                </c:pt>
                <c:pt idx="2643">
                  <c:v>6</c:v>
                </c:pt>
                <c:pt idx="2644">
                  <c:v>9</c:v>
                </c:pt>
                <c:pt idx="2645">
                  <c:v>1</c:v>
                </c:pt>
                <c:pt idx="2646">
                  <c:v>1</c:v>
                </c:pt>
                <c:pt idx="2647">
                  <c:v>2</c:v>
                </c:pt>
                <c:pt idx="2648">
                  <c:v>8</c:v>
                </c:pt>
                <c:pt idx="2649">
                  <c:v>8</c:v>
                </c:pt>
                <c:pt idx="2650">
                  <c:v>2</c:v>
                </c:pt>
                <c:pt idx="2651">
                  <c:v>3</c:v>
                </c:pt>
                <c:pt idx="2652">
                  <c:v>5</c:v>
                </c:pt>
                <c:pt idx="2653">
                  <c:v>4</c:v>
                </c:pt>
                <c:pt idx="2654">
                  <c:v>2</c:v>
                </c:pt>
                <c:pt idx="2655">
                  <c:v>6</c:v>
                </c:pt>
                <c:pt idx="2656">
                  <c:v>6</c:v>
                </c:pt>
                <c:pt idx="2657">
                  <c:v>5</c:v>
                </c:pt>
                <c:pt idx="2658">
                  <c:v>5</c:v>
                </c:pt>
                <c:pt idx="2659">
                  <c:v>2</c:v>
                </c:pt>
                <c:pt idx="2660">
                  <c:v>4</c:v>
                </c:pt>
                <c:pt idx="2661">
                  <c:v>7</c:v>
                </c:pt>
                <c:pt idx="2662">
                  <c:v>5</c:v>
                </c:pt>
                <c:pt idx="2663">
                  <c:v>6</c:v>
                </c:pt>
                <c:pt idx="2664">
                  <c:v>3</c:v>
                </c:pt>
                <c:pt idx="2665">
                  <c:v>4</c:v>
                </c:pt>
                <c:pt idx="2666">
                  <c:v>6</c:v>
                </c:pt>
                <c:pt idx="2667">
                  <c:v>5</c:v>
                </c:pt>
                <c:pt idx="2668">
                  <c:v>6</c:v>
                </c:pt>
                <c:pt idx="2669">
                  <c:v>2</c:v>
                </c:pt>
                <c:pt idx="2670">
                  <c:v>2</c:v>
                </c:pt>
                <c:pt idx="2671">
                  <c:v>5</c:v>
                </c:pt>
                <c:pt idx="2672">
                  <c:v>6</c:v>
                </c:pt>
                <c:pt idx="2673">
                  <c:v>6</c:v>
                </c:pt>
                <c:pt idx="2674">
                  <c:v>1</c:v>
                </c:pt>
                <c:pt idx="2675">
                  <c:v>6</c:v>
                </c:pt>
                <c:pt idx="2676">
                  <c:v>5</c:v>
                </c:pt>
                <c:pt idx="2677">
                  <c:v>6</c:v>
                </c:pt>
                <c:pt idx="2678">
                  <c:v>4</c:v>
                </c:pt>
                <c:pt idx="2679">
                  <c:v>6</c:v>
                </c:pt>
                <c:pt idx="2680">
                  <c:v>5</c:v>
                </c:pt>
                <c:pt idx="2681">
                  <c:v>6</c:v>
                </c:pt>
                <c:pt idx="2682">
                  <c:v>8</c:v>
                </c:pt>
                <c:pt idx="2683">
                  <c:v>7</c:v>
                </c:pt>
                <c:pt idx="2684">
                  <c:v>7</c:v>
                </c:pt>
                <c:pt idx="2685">
                  <c:v>3</c:v>
                </c:pt>
                <c:pt idx="2686">
                  <c:v>6</c:v>
                </c:pt>
                <c:pt idx="2687">
                  <c:v>7</c:v>
                </c:pt>
                <c:pt idx="2688">
                  <c:v>7</c:v>
                </c:pt>
                <c:pt idx="2689">
                  <c:v>6</c:v>
                </c:pt>
                <c:pt idx="2690">
                  <c:v>5</c:v>
                </c:pt>
                <c:pt idx="2691">
                  <c:v>3</c:v>
                </c:pt>
                <c:pt idx="2692">
                  <c:v>6</c:v>
                </c:pt>
                <c:pt idx="2693">
                  <c:v>4</c:v>
                </c:pt>
                <c:pt idx="2694">
                  <c:v>7</c:v>
                </c:pt>
                <c:pt idx="2695">
                  <c:v>4</c:v>
                </c:pt>
                <c:pt idx="2696">
                  <c:v>9</c:v>
                </c:pt>
                <c:pt idx="2697">
                  <c:v>4</c:v>
                </c:pt>
                <c:pt idx="2698">
                  <c:v>6</c:v>
                </c:pt>
                <c:pt idx="2699">
                  <c:v>6</c:v>
                </c:pt>
                <c:pt idx="2700">
                  <c:v>2</c:v>
                </c:pt>
                <c:pt idx="2701">
                  <c:v>8</c:v>
                </c:pt>
                <c:pt idx="2702">
                  <c:v>7</c:v>
                </c:pt>
                <c:pt idx="2703">
                  <c:v>8</c:v>
                </c:pt>
                <c:pt idx="2704">
                  <c:v>7</c:v>
                </c:pt>
                <c:pt idx="2705">
                  <c:v>8</c:v>
                </c:pt>
                <c:pt idx="2706">
                  <c:v>7</c:v>
                </c:pt>
                <c:pt idx="2707">
                  <c:v>7</c:v>
                </c:pt>
                <c:pt idx="2708">
                  <c:v>5</c:v>
                </c:pt>
                <c:pt idx="2709">
                  <c:v>4</c:v>
                </c:pt>
                <c:pt idx="2710">
                  <c:v>7</c:v>
                </c:pt>
                <c:pt idx="2711">
                  <c:v>1</c:v>
                </c:pt>
                <c:pt idx="2712">
                  <c:v>4</c:v>
                </c:pt>
                <c:pt idx="2713">
                  <c:v>1</c:v>
                </c:pt>
                <c:pt idx="2714">
                  <c:v>3</c:v>
                </c:pt>
                <c:pt idx="2715">
                  <c:v>7</c:v>
                </c:pt>
                <c:pt idx="2716">
                  <c:v>2</c:v>
                </c:pt>
                <c:pt idx="2717">
                  <c:v>8</c:v>
                </c:pt>
                <c:pt idx="2718">
                  <c:v>3</c:v>
                </c:pt>
                <c:pt idx="2719">
                  <c:v>8</c:v>
                </c:pt>
                <c:pt idx="2720">
                  <c:v>7</c:v>
                </c:pt>
                <c:pt idx="2721">
                  <c:v>8</c:v>
                </c:pt>
                <c:pt idx="2722">
                  <c:v>5</c:v>
                </c:pt>
                <c:pt idx="2723">
                  <c:v>6</c:v>
                </c:pt>
                <c:pt idx="2724">
                  <c:v>7</c:v>
                </c:pt>
                <c:pt idx="2725">
                  <c:v>3</c:v>
                </c:pt>
                <c:pt idx="2726">
                  <c:v>2</c:v>
                </c:pt>
                <c:pt idx="2727">
                  <c:v>4</c:v>
                </c:pt>
                <c:pt idx="2728">
                  <c:v>6</c:v>
                </c:pt>
                <c:pt idx="2729">
                  <c:v>5</c:v>
                </c:pt>
                <c:pt idx="2730">
                  <c:v>1</c:v>
                </c:pt>
                <c:pt idx="2731">
                  <c:v>4</c:v>
                </c:pt>
                <c:pt idx="2732">
                  <c:v>4</c:v>
                </c:pt>
                <c:pt idx="2733">
                  <c:v>7</c:v>
                </c:pt>
                <c:pt idx="2734">
                  <c:v>7</c:v>
                </c:pt>
                <c:pt idx="2735">
                  <c:v>6</c:v>
                </c:pt>
                <c:pt idx="2736">
                  <c:v>5</c:v>
                </c:pt>
                <c:pt idx="2737">
                  <c:v>7</c:v>
                </c:pt>
                <c:pt idx="2738">
                  <c:v>9</c:v>
                </c:pt>
                <c:pt idx="2739">
                  <c:v>8</c:v>
                </c:pt>
                <c:pt idx="2740">
                  <c:v>1</c:v>
                </c:pt>
                <c:pt idx="2741">
                  <c:v>3</c:v>
                </c:pt>
                <c:pt idx="2742">
                  <c:v>9</c:v>
                </c:pt>
                <c:pt idx="2743">
                  <c:v>7</c:v>
                </c:pt>
                <c:pt idx="2744">
                  <c:v>4</c:v>
                </c:pt>
                <c:pt idx="2745">
                  <c:v>8</c:v>
                </c:pt>
                <c:pt idx="2746">
                  <c:v>6</c:v>
                </c:pt>
                <c:pt idx="2747">
                  <c:v>6</c:v>
                </c:pt>
                <c:pt idx="2748">
                  <c:v>3</c:v>
                </c:pt>
                <c:pt idx="2749">
                  <c:v>8</c:v>
                </c:pt>
                <c:pt idx="2750">
                  <c:v>8</c:v>
                </c:pt>
                <c:pt idx="2751">
                  <c:v>5</c:v>
                </c:pt>
                <c:pt idx="2752">
                  <c:v>4</c:v>
                </c:pt>
                <c:pt idx="2753">
                  <c:v>5</c:v>
                </c:pt>
                <c:pt idx="2754">
                  <c:v>6</c:v>
                </c:pt>
                <c:pt idx="2755">
                  <c:v>2</c:v>
                </c:pt>
                <c:pt idx="2756">
                  <c:v>8</c:v>
                </c:pt>
                <c:pt idx="2757">
                  <c:v>1</c:v>
                </c:pt>
                <c:pt idx="2758">
                  <c:v>3</c:v>
                </c:pt>
                <c:pt idx="2759">
                  <c:v>1</c:v>
                </c:pt>
                <c:pt idx="2760">
                  <c:v>8</c:v>
                </c:pt>
                <c:pt idx="2761">
                  <c:v>3</c:v>
                </c:pt>
                <c:pt idx="2762">
                  <c:v>1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7</c:v>
                </c:pt>
                <c:pt idx="2767">
                  <c:v>5</c:v>
                </c:pt>
                <c:pt idx="2768">
                  <c:v>3</c:v>
                </c:pt>
                <c:pt idx="2769">
                  <c:v>2</c:v>
                </c:pt>
                <c:pt idx="2770">
                  <c:v>3</c:v>
                </c:pt>
                <c:pt idx="2771">
                  <c:v>4</c:v>
                </c:pt>
                <c:pt idx="2772">
                  <c:v>9</c:v>
                </c:pt>
                <c:pt idx="2773">
                  <c:v>1</c:v>
                </c:pt>
                <c:pt idx="2774">
                  <c:v>6</c:v>
                </c:pt>
                <c:pt idx="2775">
                  <c:v>7</c:v>
                </c:pt>
                <c:pt idx="2776">
                  <c:v>6</c:v>
                </c:pt>
                <c:pt idx="2777">
                  <c:v>6</c:v>
                </c:pt>
                <c:pt idx="2778">
                  <c:v>7</c:v>
                </c:pt>
                <c:pt idx="2779">
                  <c:v>3</c:v>
                </c:pt>
                <c:pt idx="2780">
                  <c:v>9</c:v>
                </c:pt>
                <c:pt idx="2781">
                  <c:v>3</c:v>
                </c:pt>
                <c:pt idx="2782">
                  <c:v>3</c:v>
                </c:pt>
                <c:pt idx="2783">
                  <c:v>1</c:v>
                </c:pt>
                <c:pt idx="2784">
                  <c:v>2</c:v>
                </c:pt>
                <c:pt idx="2785">
                  <c:v>5</c:v>
                </c:pt>
                <c:pt idx="2786">
                  <c:v>3</c:v>
                </c:pt>
                <c:pt idx="2787">
                  <c:v>2</c:v>
                </c:pt>
                <c:pt idx="2788">
                  <c:v>6</c:v>
                </c:pt>
                <c:pt idx="2789">
                  <c:v>5</c:v>
                </c:pt>
                <c:pt idx="2790">
                  <c:v>7</c:v>
                </c:pt>
                <c:pt idx="2791">
                  <c:v>5</c:v>
                </c:pt>
                <c:pt idx="2792">
                  <c:v>4</c:v>
                </c:pt>
                <c:pt idx="2793">
                  <c:v>2</c:v>
                </c:pt>
                <c:pt idx="2794">
                  <c:v>8</c:v>
                </c:pt>
                <c:pt idx="2795">
                  <c:v>7</c:v>
                </c:pt>
                <c:pt idx="2796">
                  <c:v>4</c:v>
                </c:pt>
                <c:pt idx="2797">
                  <c:v>7</c:v>
                </c:pt>
                <c:pt idx="2798">
                  <c:v>7</c:v>
                </c:pt>
                <c:pt idx="2799">
                  <c:v>7</c:v>
                </c:pt>
                <c:pt idx="2800">
                  <c:v>6</c:v>
                </c:pt>
                <c:pt idx="2801">
                  <c:v>3</c:v>
                </c:pt>
                <c:pt idx="2802">
                  <c:v>8</c:v>
                </c:pt>
                <c:pt idx="2803">
                  <c:v>7</c:v>
                </c:pt>
                <c:pt idx="2804">
                  <c:v>5</c:v>
                </c:pt>
                <c:pt idx="2805">
                  <c:v>8</c:v>
                </c:pt>
                <c:pt idx="2806">
                  <c:v>7</c:v>
                </c:pt>
                <c:pt idx="2807">
                  <c:v>8</c:v>
                </c:pt>
                <c:pt idx="2808">
                  <c:v>6</c:v>
                </c:pt>
                <c:pt idx="2809">
                  <c:v>7</c:v>
                </c:pt>
                <c:pt idx="2810">
                  <c:v>2</c:v>
                </c:pt>
                <c:pt idx="2811">
                  <c:v>7</c:v>
                </c:pt>
                <c:pt idx="2812">
                  <c:v>3</c:v>
                </c:pt>
                <c:pt idx="2813">
                  <c:v>8</c:v>
                </c:pt>
                <c:pt idx="2814">
                  <c:v>6</c:v>
                </c:pt>
                <c:pt idx="2815">
                  <c:v>6</c:v>
                </c:pt>
                <c:pt idx="2816">
                  <c:v>4</c:v>
                </c:pt>
                <c:pt idx="2817">
                  <c:v>5</c:v>
                </c:pt>
                <c:pt idx="2818">
                  <c:v>5</c:v>
                </c:pt>
                <c:pt idx="2819">
                  <c:v>3</c:v>
                </c:pt>
                <c:pt idx="2820">
                  <c:v>5</c:v>
                </c:pt>
                <c:pt idx="2821">
                  <c:v>8</c:v>
                </c:pt>
                <c:pt idx="2822">
                  <c:v>8</c:v>
                </c:pt>
                <c:pt idx="2823">
                  <c:v>8</c:v>
                </c:pt>
                <c:pt idx="2824">
                  <c:v>7</c:v>
                </c:pt>
                <c:pt idx="2825">
                  <c:v>5</c:v>
                </c:pt>
                <c:pt idx="2826">
                  <c:v>3</c:v>
                </c:pt>
                <c:pt idx="2827">
                  <c:v>7</c:v>
                </c:pt>
                <c:pt idx="2828">
                  <c:v>6</c:v>
                </c:pt>
                <c:pt idx="2829">
                  <c:v>2</c:v>
                </c:pt>
                <c:pt idx="2830">
                  <c:v>5</c:v>
                </c:pt>
                <c:pt idx="2831">
                  <c:v>7</c:v>
                </c:pt>
                <c:pt idx="2832">
                  <c:v>2</c:v>
                </c:pt>
                <c:pt idx="2833">
                  <c:v>6</c:v>
                </c:pt>
                <c:pt idx="2834">
                  <c:v>4</c:v>
                </c:pt>
                <c:pt idx="2835">
                  <c:v>6</c:v>
                </c:pt>
                <c:pt idx="2836">
                  <c:v>3</c:v>
                </c:pt>
                <c:pt idx="2837">
                  <c:v>6</c:v>
                </c:pt>
                <c:pt idx="2838">
                  <c:v>6</c:v>
                </c:pt>
                <c:pt idx="2839">
                  <c:v>3</c:v>
                </c:pt>
                <c:pt idx="2840">
                  <c:v>8</c:v>
                </c:pt>
                <c:pt idx="2841">
                  <c:v>6</c:v>
                </c:pt>
                <c:pt idx="2842">
                  <c:v>1</c:v>
                </c:pt>
                <c:pt idx="2843">
                  <c:v>1</c:v>
                </c:pt>
                <c:pt idx="2844">
                  <c:v>7</c:v>
                </c:pt>
                <c:pt idx="2845">
                  <c:v>8</c:v>
                </c:pt>
                <c:pt idx="2846">
                  <c:v>6</c:v>
                </c:pt>
                <c:pt idx="2847">
                  <c:v>1</c:v>
                </c:pt>
                <c:pt idx="2848">
                  <c:v>4</c:v>
                </c:pt>
                <c:pt idx="2849">
                  <c:v>7</c:v>
                </c:pt>
                <c:pt idx="2850">
                  <c:v>9</c:v>
                </c:pt>
                <c:pt idx="2851">
                  <c:v>3</c:v>
                </c:pt>
                <c:pt idx="2852">
                  <c:v>5</c:v>
                </c:pt>
                <c:pt idx="2853">
                  <c:v>4</c:v>
                </c:pt>
                <c:pt idx="2854">
                  <c:v>6</c:v>
                </c:pt>
                <c:pt idx="2855">
                  <c:v>5</c:v>
                </c:pt>
                <c:pt idx="2856">
                  <c:v>7</c:v>
                </c:pt>
                <c:pt idx="2857">
                  <c:v>6</c:v>
                </c:pt>
                <c:pt idx="2858">
                  <c:v>1</c:v>
                </c:pt>
                <c:pt idx="2859">
                  <c:v>3</c:v>
                </c:pt>
                <c:pt idx="2860">
                  <c:v>7</c:v>
                </c:pt>
                <c:pt idx="2861">
                  <c:v>7</c:v>
                </c:pt>
                <c:pt idx="2862">
                  <c:v>4</c:v>
                </c:pt>
                <c:pt idx="2863">
                  <c:v>9</c:v>
                </c:pt>
                <c:pt idx="2864">
                  <c:v>8</c:v>
                </c:pt>
                <c:pt idx="2865">
                  <c:v>2</c:v>
                </c:pt>
                <c:pt idx="2866">
                  <c:v>2</c:v>
                </c:pt>
                <c:pt idx="2867">
                  <c:v>5</c:v>
                </c:pt>
                <c:pt idx="2868">
                  <c:v>7</c:v>
                </c:pt>
                <c:pt idx="2869">
                  <c:v>8</c:v>
                </c:pt>
                <c:pt idx="2870">
                  <c:v>6</c:v>
                </c:pt>
                <c:pt idx="2871">
                  <c:v>5</c:v>
                </c:pt>
                <c:pt idx="2872">
                  <c:v>5</c:v>
                </c:pt>
                <c:pt idx="2873">
                  <c:v>4</c:v>
                </c:pt>
                <c:pt idx="2874">
                  <c:v>2</c:v>
                </c:pt>
                <c:pt idx="2875">
                  <c:v>5</c:v>
                </c:pt>
                <c:pt idx="2876">
                  <c:v>8</c:v>
                </c:pt>
                <c:pt idx="2877">
                  <c:v>8</c:v>
                </c:pt>
                <c:pt idx="2878">
                  <c:v>2</c:v>
                </c:pt>
                <c:pt idx="2879">
                  <c:v>6</c:v>
                </c:pt>
                <c:pt idx="2880">
                  <c:v>2</c:v>
                </c:pt>
                <c:pt idx="2881">
                  <c:v>8</c:v>
                </c:pt>
                <c:pt idx="2882">
                  <c:v>1</c:v>
                </c:pt>
                <c:pt idx="2883">
                  <c:v>4</c:v>
                </c:pt>
                <c:pt idx="2884">
                  <c:v>8</c:v>
                </c:pt>
                <c:pt idx="2885">
                  <c:v>8</c:v>
                </c:pt>
                <c:pt idx="2886">
                  <c:v>6</c:v>
                </c:pt>
                <c:pt idx="2887">
                  <c:v>8</c:v>
                </c:pt>
                <c:pt idx="2888">
                  <c:v>5</c:v>
                </c:pt>
                <c:pt idx="2889">
                  <c:v>2</c:v>
                </c:pt>
                <c:pt idx="2890">
                  <c:v>5</c:v>
                </c:pt>
                <c:pt idx="2891">
                  <c:v>6</c:v>
                </c:pt>
                <c:pt idx="2892">
                  <c:v>2</c:v>
                </c:pt>
                <c:pt idx="2893">
                  <c:v>6</c:v>
                </c:pt>
                <c:pt idx="2894">
                  <c:v>9</c:v>
                </c:pt>
                <c:pt idx="2895">
                  <c:v>7</c:v>
                </c:pt>
                <c:pt idx="2896">
                  <c:v>8</c:v>
                </c:pt>
                <c:pt idx="2897">
                  <c:v>6</c:v>
                </c:pt>
                <c:pt idx="2898">
                  <c:v>3</c:v>
                </c:pt>
                <c:pt idx="2899">
                  <c:v>6</c:v>
                </c:pt>
                <c:pt idx="2900">
                  <c:v>8</c:v>
                </c:pt>
                <c:pt idx="2901">
                  <c:v>4</c:v>
                </c:pt>
                <c:pt idx="2902">
                  <c:v>8</c:v>
                </c:pt>
                <c:pt idx="2903">
                  <c:v>6</c:v>
                </c:pt>
                <c:pt idx="2904">
                  <c:v>5</c:v>
                </c:pt>
                <c:pt idx="2905">
                  <c:v>8</c:v>
                </c:pt>
                <c:pt idx="2906">
                  <c:v>1</c:v>
                </c:pt>
                <c:pt idx="2907">
                  <c:v>7</c:v>
                </c:pt>
                <c:pt idx="2908">
                  <c:v>8</c:v>
                </c:pt>
                <c:pt idx="2909">
                  <c:v>8</c:v>
                </c:pt>
                <c:pt idx="2910">
                  <c:v>4</c:v>
                </c:pt>
                <c:pt idx="2911">
                  <c:v>6</c:v>
                </c:pt>
                <c:pt idx="2912">
                  <c:v>7</c:v>
                </c:pt>
                <c:pt idx="2913">
                  <c:v>7</c:v>
                </c:pt>
                <c:pt idx="2914">
                  <c:v>5</c:v>
                </c:pt>
                <c:pt idx="2915">
                  <c:v>6</c:v>
                </c:pt>
                <c:pt idx="2916">
                  <c:v>3</c:v>
                </c:pt>
                <c:pt idx="2917">
                  <c:v>9</c:v>
                </c:pt>
                <c:pt idx="2918">
                  <c:v>7</c:v>
                </c:pt>
                <c:pt idx="2919">
                  <c:v>6</c:v>
                </c:pt>
                <c:pt idx="2920">
                  <c:v>6</c:v>
                </c:pt>
                <c:pt idx="2921">
                  <c:v>8</c:v>
                </c:pt>
                <c:pt idx="2922">
                  <c:v>8</c:v>
                </c:pt>
                <c:pt idx="2923">
                  <c:v>2</c:v>
                </c:pt>
                <c:pt idx="2924">
                  <c:v>3</c:v>
                </c:pt>
                <c:pt idx="2925">
                  <c:v>1</c:v>
                </c:pt>
                <c:pt idx="2926">
                  <c:v>7</c:v>
                </c:pt>
                <c:pt idx="2927">
                  <c:v>6</c:v>
                </c:pt>
                <c:pt idx="2928">
                  <c:v>5</c:v>
                </c:pt>
                <c:pt idx="2929">
                  <c:v>5</c:v>
                </c:pt>
                <c:pt idx="2930">
                  <c:v>9</c:v>
                </c:pt>
                <c:pt idx="2931">
                  <c:v>5</c:v>
                </c:pt>
                <c:pt idx="2932">
                  <c:v>7</c:v>
                </c:pt>
                <c:pt idx="2933">
                  <c:v>8</c:v>
                </c:pt>
                <c:pt idx="2934">
                  <c:v>7</c:v>
                </c:pt>
                <c:pt idx="2935">
                  <c:v>6</c:v>
                </c:pt>
                <c:pt idx="2936">
                  <c:v>1</c:v>
                </c:pt>
                <c:pt idx="2937">
                  <c:v>6</c:v>
                </c:pt>
                <c:pt idx="2938">
                  <c:v>5</c:v>
                </c:pt>
                <c:pt idx="2939">
                  <c:v>9</c:v>
                </c:pt>
                <c:pt idx="2940">
                  <c:v>9</c:v>
                </c:pt>
                <c:pt idx="2941">
                  <c:v>3</c:v>
                </c:pt>
                <c:pt idx="2942">
                  <c:v>3</c:v>
                </c:pt>
                <c:pt idx="2943">
                  <c:v>9</c:v>
                </c:pt>
                <c:pt idx="2944">
                  <c:v>7</c:v>
                </c:pt>
                <c:pt idx="2945">
                  <c:v>7</c:v>
                </c:pt>
                <c:pt idx="2946">
                  <c:v>2</c:v>
                </c:pt>
                <c:pt idx="2947">
                  <c:v>5</c:v>
                </c:pt>
                <c:pt idx="2948">
                  <c:v>8</c:v>
                </c:pt>
                <c:pt idx="2949">
                  <c:v>6</c:v>
                </c:pt>
                <c:pt idx="2950">
                  <c:v>2</c:v>
                </c:pt>
                <c:pt idx="2951">
                  <c:v>6</c:v>
                </c:pt>
                <c:pt idx="2952">
                  <c:v>1</c:v>
                </c:pt>
                <c:pt idx="2953">
                  <c:v>7</c:v>
                </c:pt>
                <c:pt idx="2954">
                  <c:v>5</c:v>
                </c:pt>
                <c:pt idx="2955">
                  <c:v>6</c:v>
                </c:pt>
                <c:pt idx="2956">
                  <c:v>6</c:v>
                </c:pt>
                <c:pt idx="2957">
                  <c:v>8</c:v>
                </c:pt>
                <c:pt idx="2958">
                  <c:v>8</c:v>
                </c:pt>
                <c:pt idx="2959">
                  <c:v>3</c:v>
                </c:pt>
                <c:pt idx="2960">
                  <c:v>4</c:v>
                </c:pt>
                <c:pt idx="2961">
                  <c:v>5</c:v>
                </c:pt>
                <c:pt idx="2962">
                  <c:v>4</c:v>
                </c:pt>
                <c:pt idx="2963">
                  <c:v>2</c:v>
                </c:pt>
                <c:pt idx="2964">
                  <c:v>7</c:v>
                </c:pt>
                <c:pt idx="2965">
                  <c:v>9</c:v>
                </c:pt>
                <c:pt idx="2966">
                  <c:v>7</c:v>
                </c:pt>
                <c:pt idx="2967">
                  <c:v>5</c:v>
                </c:pt>
                <c:pt idx="2968">
                  <c:v>6</c:v>
                </c:pt>
                <c:pt idx="2969">
                  <c:v>2</c:v>
                </c:pt>
                <c:pt idx="2970">
                  <c:v>8</c:v>
                </c:pt>
                <c:pt idx="2971">
                  <c:v>8</c:v>
                </c:pt>
                <c:pt idx="2972">
                  <c:v>2</c:v>
                </c:pt>
                <c:pt idx="2973">
                  <c:v>8</c:v>
                </c:pt>
                <c:pt idx="2974">
                  <c:v>8</c:v>
                </c:pt>
                <c:pt idx="2975">
                  <c:v>5</c:v>
                </c:pt>
                <c:pt idx="2976">
                  <c:v>7</c:v>
                </c:pt>
                <c:pt idx="2977">
                  <c:v>6</c:v>
                </c:pt>
                <c:pt idx="2978">
                  <c:v>7</c:v>
                </c:pt>
                <c:pt idx="2979">
                  <c:v>7</c:v>
                </c:pt>
                <c:pt idx="2980">
                  <c:v>2</c:v>
                </c:pt>
                <c:pt idx="2981">
                  <c:v>7</c:v>
                </c:pt>
                <c:pt idx="2982">
                  <c:v>7</c:v>
                </c:pt>
                <c:pt idx="2983">
                  <c:v>3</c:v>
                </c:pt>
                <c:pt idx="2984">
                  <c:v>4</c:v>
                </c:pt>
                <c:pt idx="2985">
                  <c:v>3</c:v>
                </c:pt>
                <c:pt idx="2986">
                  <c:v>6</c:v>
                </c:pt>
                <c:pt idx="2987">
                  <c:v>4</c:v>
                </c:pt>
                <c:pt idx="2988">
                  <c:v>8</c:v>
                </c:pt>
                <c:pt idx="2989">
                  <c:v>4</c:v>
                </c:pt>
                <c:pt idx="2990">
                  <c:v>8</c:v>
                </c:pt>
                <c:pt idx="2991">
                  <c:v>3</c:v>
                </c:pt>
                <c:pt idx="2992">
                  <c:v>5</c:v>
                </c:pt>
                <c:pt idx="2993">
                  <c:v>1</c:v>
                </c:pt>
                <c:pt idx="2994">
                  <c:v>9</c:v>
                </c:pt>
                <c:pt idx="2995">
                  <c:v>3</c:v>
                </c:pt>
                <c:pt idx="2996">
                  <c:v>7</c:v>
                </c:pt>
                <c:pt idx="2997">
                  <c:v>5</c:v>
                </c:pt>
                <c:pt idx="2998">
                  <c:v>6</c:v>
                </c:pt>
                <c:pt idx="2999">
                  <c:v>6</c:v>
                </c:pt>
                <c:pt idx="3000">
                  <c:v>5</c:v>
                </c:pt>
                <c:pt idx="3001">
                  <c:v>6</c:v>
                </c:pt>
                <c:pt idx="3002">
                  <c:v>4</c:v>
                </c:pt>
                <c:pt idx="3003">
                  <c:v>5</c:v>
                </c:pt>
                <c:pt idx="3004">
                  <c:v>3</c:v>
                </c:pt>
                <c:pt idx="3005">
                  <c:v>5</c:v>
                </c:pt>
                <c:pt idx="3006">
                  <c:v>5</c:v>
                </c:pt>
                <c:pt idx="3007">
                  <c:v>8</c:v>
                </c:pt>
                <c:pt idx="3008">
                  <c:v>6</c:v>
                </c:pt>
                <c:pt idx="3009">
                  <c:v>5</c:v>
                </c:pt>
                <c:pt idx="3010">
                  <c:v>8</c:v>
                </c:pt>
                <c:pt idx="3011">
                  <c:v>2</c:v>
                </c:pt>
                <c:pt idx="3012">
                  <c:v>4</c:v>
                </c:pt>
                <c:pt idx="3013">
                  <c:v>8</c:v>
                </c:pt>
                <c:pt idx="3014">
                  <c:v>4</c:v>
                </c:pt>
                <c:pt idx="3015">
                  <c:v>4</c:v>
                </c:pt>
                <c:pt idx="3016">
                  <c:v>7</c:v>
                </c:pt>
                <c:pt idx="3017">
                  <c:v>8</c:v>
                </c:pt>
                <c:pt idx="3018">
                  <c:v>9</c:v>
                </c:pt>
                <c:pt idx="3019">
                  <c:v>7</c:v>
                </c:pt>
                <c:pt idx="3020">
                  <c:v>5</c:v>
                </c:pt>
                <c:pt idx="3021">
                  <c:v>1</c:v>
                </c:pt>
                <c:pt idx="3022">
                  <c:v>7</c:v>
                </c:pt>
                <c:pt idx="3023">
                  <c:v>3</c:v>
                </c:pt>
                <c:pt idx="3024">
                  <c:v>8</c:v>
                </c:pt>
                <c:pt idx="3025">
                  <c:v>5</c:v>
                </c:pt>
                <c:pt idx="3026">
                  <c:v>9</c:v>
                </c:pt>
                <c:pt idx="3027">
                  <c:v>5</c:v>
                </c:pt>
                <c:pt idx="3028">
                  <c:v>6</c:v>
                </c:pt>
                <c:pt idx="3029">
                  <c:v>14</c:v>
                </c:pt>
                <c:pt idx="3030">
                  <c:v>1</c:v>
                </c:pt>
                <c:pt idx="3031">
                  <c:v>7</c:v>
                </c:pt>
                <c:pt idx="3032">
                  <c:v>5</c:v>
                </c:pt>
                <c:pt idx="3033">
                  <c:v>8</c:v>
                </c:pt>
                <c:pt idx="3034">
                  <c:v>2</c:v>
                </c:pt>
                <c:pt idx="3035">
                  <c:v>7</c:v>
                </c:pt>
                <c:pt idx="3036">
                  <c:v>3</c:v>
                </c:pt>
                <c:pt idx="3037">
                  <c:v>6</c:v>
                </c:pt>
                <c:pt idx="3038">
                  <c:v>8</c:v>
                </c:pt>
                <c:pt idx="3039">
                  <c:v>7</c:v>
                </c:pt>
                <c:pt idx="3040">
                  <c:v>8</c:v>
                </c:pt>
                <c:pt idx="3041">
                  <c:v>4</c:v>
                </c:pt>
                <c:pt idx="3042">
                  <c:v>3</c:v>
                </c:pt>
                <c:pt idx="3043">
                  <c:v>6</c:v>
                </c:pt>
                <c:pt idx="3044">
                  <c:v>6</c:v>
                </c:pt>
                <c:pt idx="3045">
                  <c:v>7</c:v>
                </c:pt>
                <c:pt idx="3046">
                  <c:v>6</c:v>
                </c:pt>
                <c:pt idx="3047">
                  <c:v>7</c:v>
                </c:pt>
                <c:pt idx="3048">
                  <c:v>6</c:v>
                </c:pt>
                <c:pt idx="3049">
                  <c:v>4</c:v>
                </c:pt>
                <c:pt idx="3050">
                  <c:v>8</c:v>
                </c:pt>
                <c:pt idx="3051">
                  <c:v>8</c:v>
                </c:pt>
                <c:pt idx="3052">
                  <c:v>5</c:v>
                </c:pt>
                <c:pt idx="3053">
                  <c:v>6</c:v>
                </c:pt>
                <c:pt idx="3054">
                  <c:v>7</c:v>
                </c:pt>
                <c:pt idx="3055">
                  <c:v>7</c:v>
                </c:pt>
                <c:pt idx="3056">
                  <c:v>6</c:v>
                </c:pt>
                <c:pt idx="3057">
                  <c:v>8</c:v>
                </c:pt>
                <c:pt idx="3058">
                  <c:v>6</c:v>
                </c:pt>
                <c:pt idx="3059">
                  <c:v>5</c:v>
                </c:pt>
                <c:pt idx="3060">
                  <c:v>3</c:v>
                </c:pt>
                <c:pt idx="3061">
                  <c:v>3</c:v>
                </c:pt>
                <c:pt idx="3062">
                  <c:v>7</c:v>
                </c:pt>
                <c:pt idx="3063">
                  <c:v>4</c:v>
                </c:pt>
                <c:pt idx="3064">
                  <c:v>6</c:v>
                </c:pt>
                <c:pt idx="3065">
                  <c:v>5</c:v>
                </c:pt>
                <c:pt idx="3066">
                  <c:v>9</c:v>
                </c:pt>
                <c:pt idx="3067">
                  <c:v>4</c:v>
                </c:pt>
                <c:pt idx="3068">
                  <c:v>1</c:v>
                </c:pt>
                <c:pt idx="3069">
                  <c:v>4</c:v>
                </c:pt>
                <c:pt idx="3070">
                  <c:v>8</c:v>
                </c:pt>
                <c:pt idx="3071">
                  <c:v>2</c:v>
                </c:pt>
                <c:pt idx="3072">
                  <c:v>7</c:v>
                </c:pt>
                <c:pt idx="3073">
                  <c:v>3</c:v>
                </c:pt>
                <c:pt idx="3074">
                  <c:v>4</c:v>
                </c:pt>
                <c:pt idx="3075">
                  <c:v>4</c:v>
                </c:pt>
                <c:pt idx="3076">
                  <c:v>5</c:v>
                </c:pt>
                <c:pt idx="3077">
                  <c:v>8</c:v>
                </c:pt>
                <c:pt idx="3078">
                  <c:v>6</c:v>
                </c:pt>
                <c:pt idx="3079">
                  <c:v>5</c:v>
                </c:pt>
                <c:pt idx="3080">
                  <c:v>5</c:v>
                </c:pt>
                <c:pt idx="3081">
                  <c:v>2</c:v>
                </c:pt>
                <c:pt idx="3082">
                  <c:v>7</c:v>
                </c:pt>
                <c:pt idx="3083">
                  <c:v>3</c:v>
                </c:pt>
                <c:pt idx="3084">
                  <c:v>3</c:v>
                </c:pt>
                <c:pt idx="3085">
                  <c:v>5</c:v>
                </c:pt>
                <c:pt idx="3086">
                  <c:v>8</c:v>
                </c:pt>
                <c:pt idx="3087">
                  <c:v>17</c:v>
                </c:pt>
                <c:pt idx="3088">
                  <c:v>1</c:v>
                </c:pt>
                <c:pt idx="3089">
                  <c:v>5</c:v>
                </c:pt>
                <c:pt idx="3090">
                  <c:v>7</c:v>
                </c:pt>
                <c:pt idx="3091">
                  <c:v>3</c:v>
                </c:pt>
                <c:pt idx="3092">
                  <c:v>4</c:v>
                </c:pt>
                <c:pt idx="3093">
                  <c:v>7</c:v>
                </c:pt>
                <c:pt idx="3094">
                  <c:v>3</c:v>
                </c:pt>
                <c:pt idx="3095">
                  <c:v>3</c:v>
                </c:pt>
                <c:pt idx="3096">
                  <c:v>4</c:v>
                </c:pt>
                <c:pt idx="3097">
                  <c:v>7</c:v>
                </c:pt>
                <c:pt idx="3098">
                  <c:v>8</c:v>
                </c:pt>
                <c:pt idx="3099">
                  <c:v>8</c:v>
                </c:pt>
                <c:pt idx="3100">
                  <c:v>7</c:v>
                </c:pt>
                <c:pt idx="3101">
                  <c:v>7</c:v>
                </c:pt>
                <c:pt idx="3102">
                  <c:v>20</c:v>
                </c:pt>
                <c:pt idx="3103">
                  <c:v>1</c:v>
                </c:pt>
                <c:pt idx="3104">
                  <c:v>3</c:v>
                </c:pt>
                <c:pt idx="3105">
                  <c:v>2</c:v>
                </c:pt>
                <c:pt idx="3106">
                  <c:v>8</c:v>
                </c:pt>
                <c:pt idx="3107">
                  <c:v>6</c:v>
                </c:pt>
                <c:pt idx="3108">
                  <c:v>7</c:v>
                </c:pt>
                <c:pt idx="3109">
                  <c:v>1</c:v>
                </c:pt>
                <c:pt idx="3110">
                  <c:v>7</c:v>
                </c:pt>
                <c:pt idx="3111">
                  <c:v>4</c:v>
                </c:pt>
                <c:pt idx="3112">
                  <c:v>2</c:v>
                </c:pt>
                <c:pt idx="3113">
                  <c:v>7</c:v>
                </c:pt>
                <c:pt idx="3114">
                  <c:v>7</c:v>
                </c:pt>
                <c:pt idx="3115">
                  <c:v>6</c:v>
                </c:pt>
                <c:pt idx="3116">
                  <c:v>6</c:v>
                </c:pt>
                <c:pt idx="3117">
                  <c:v>2</c:v>
                </c:pt>
                <c:pt idx="3118">
                  <c:v>6</c:v>
                </c:pt>
                <c:pt idx="3119">
                  <c:v>7</c:v>
                </c:pt>
                <c:pt idx="3120">
                  <c:v>7</c:v>
                </c:pt>
                <c:pt idx="3121">
                  <c:v>6</c:v>
                </c:pt>
                <c:pt idx="3122">
                  <c:v>6</c:v>
                </c:pt>
                <c:pt idx="3123">
                  <c:v>2</c:v>
                </c:pt>
                <c:pt idx="3124">
                  <c:v>6</c:v>
                </c:pt>
                <c:pt idx="3125">
                  <c:v>2</c:v>
                </c:pt>
                <c:pt idx="3126">
                  <c:v>2</c:v>
                </c:pt>
                <c:pt idx="3127">
                  <c:v>5</c:v>
                </c:pt>
                <c:pt idx="3128">
                  <c:v>5</c:v>
                </c:pt>
                <c:pt idx="3129">
                  <c:v>7</c:v>
                </c:pt>
                <c:pt idx="3130">
                  <c:v>2</c:v>
                </c:pt>
                <c:pt idx="3131">
                  <c:v>7</c:v>
                </c:pt>
                <c:pt idx="3132">
                  <c:v>6</c:v>
                </c:pt>
                <c:pt idx="3133">
                  <c:v>7</c:v>
                </c:pt>
                <c:pt idx="3134">
                  <c:v>7</c:v>
                </c:pt>
                <c:pt idx="3135">
                  <c:v>4</c:v>
                </c:pt>
                <c:pt idx="3136">
                  <c:v>7</c:v>
                </c:pt>
                <c:pt idx="3137">
                  <c:v>3</c:v>
                </c:pt>
                <c:pt idx="3138">
                  <c:v>8</c:v>
                </c:pt>
                <c:pt idx="3139">
                  <c:v>7</c:v>
                </c:pt>
                <c:pt idx="3140">
                  <c:v>8</c:v>
                </c:pt>
                <c:pt idx="3141">
                  <c:v>4</c:v>
                </c:pt>
                <c:pt idx="3142">
                  <c:v>2</c:v>
                </c:pt>
                <c:pt idx="3143">
                  <c:v>5</c:v>
                </c:pt>
                <c:pt idx="3144">
                  <c:v>4</c:v>
                </c:pt>
                <c:pt idx="3145">
                  <c:v>8</c:v>
                </c:pt>
                <c:pt idx="3146">
                  <c:v>6</c:v>
                </c:pt>
                <c:pt idx="3147">
                  <c:v>1</c:v>
                </c:pt>
                <c:pt idx="3148">
                  <c:v>6</c:v>
                </c:pt>
                <c:pt idx="3149">
                  <c:v>8</c:v>
                </c:pt>
                <c:pt idx="3150">
                  <c:v>2</c:v>
                </c:pt>
                <c:pt idx="3151">
                  <c:v>1</c:v>
                </c:pt>
                <c:pt idx="3152">
                  <c:v>3</c:v>
                </c:pt>
                <c:pt idx="3153">
                  <c:v>1</c:v>
                </c:pt>
                <c:pt idx="3154">
                  <c:v>5</c:v>
                </c:pt>
                <c:pt idx="3155">
                  <c:v>3</c:v>
                </c:pt>
                <c:pt idx="3156">
                  <c:v>5</c:v>
                </c:pt>
                <c:pt idx="3157">
                  <c:v>4</c:v>
                </c:pt>
                <c:pt idx="3158">
                  <c:v>8</c:v>
                </c:pt>
                <c:pt idx="3159">
                  <c:v>4</c:v>
                </c:pt>
                <c:pt idx="3160">
                  <c:v>5</c:v>
                </c:pt>
                <c:pt idx="3161">
                  <c:v>4</c:v>
                </c:pt>
                <c:pt idx="3162">
                  <c:v>4</c:v>
                </c:pt>
                <c:pt idx="3163">
                  <c:v>6</c:v>
                </c:pt>
                <c:pt idx="3164">
                  <c:v>5</c:v>
                </c:pt>
                <c:pt idx="3165">
                  <c:v>3</c:v>
                </c:pt>
                <c:pt idx="3166">
                  <c:v>1</c:v>
                </c:pt>
                <c:pt idx="3167">
                  <c:v>7</c:v>
                </c:pt>
                <c:pt idx="3168">
                  <c:v>4</c:v>
                </c:pt>
                <c:pt idx="3169">
                  <c:v>2</c:v>
                </c:pt>
                <c:pt idx="3170">
                  <c:v>1</c:v>
                </c:pt>
                <c:pt idx="3171">
                  <c:v>6</c:v>
                </c:pt>
                <c:pt idx="3172">
                  <c:v>3</c:v>
                </c:pt>
                <c:pt idx="3173">
                  <c:v>1</c:v>
                </c:pt>
                <c:pt idx="3174">
                  <c:v>3</c:v>
                </c:pt>
                <c:pt idx="3175">
                  <c:v>2</c:v>
                </c:pt>
                <c:pt idx="3176">
                  <c:v>8</c:v>
                </c:pt>
                <c:pt idx="3177">
                  <c:v>2</c:v>
                </c:pt>
                <c:pt idx="3178">
                  <c:v>8</c:v>
                </c:pt>
                <c:pt idx="3179">
                  <c:v>2</c:v>
                </c:pt>
                <c:pt idx="3180">
                  <c:v>9</c:v>
                </c:pt>
                <c:pt idx="3181">
                  <c:v>7</c:v>
                </c:pt>
                <c:pt idx="3182">
                  <c:v>5</c:v>
                </c:pt>
                <c:pt idx="3183">
                  <c:v>5</c:v>
                </c:pt>
                <c:pt idx="3184">
                  <c:v>4</c:v>
                </c:pt>
                <c:pt idx="3185">
                  <c:v>1</c:v>
                </c:pt>
                <c:pt idx="3186">
                  <c:v>2</c:v>
                </c:pt>
                <c:pt idx="3187">
                  <c:v>1</c:v>
                </c:pt>
                <c:pt idx="3188">
                  <c:v>8</c:v>
                </c:pt>
                <c:pt idx="3189">
                  <c:v>9</c:v>
                </c:pt>
                <c:pt idx="3190">
                  <c:v>8</c:v>
                </c:pt>
                <c:pt idx="3191">
                  <c:v>5</c:v>
                </c:pt>
                <c:pt idx="3192">
                  <c:v>8</c:v>
                </c:pt>
                <c:pt idx="3193">
                  <c:v>5</c:v>
                </c:pt>
                <c:pt idx="3194">
                  <c:v>4</c:v>
                </c:pt>
                <c:pt idx="3195">
                  <c:v>7</c:v>
                </c:pt>
                <c:pt idx="3196">
                  <c:v>2</c:v>
                </c:pt>
                <c:pt idx="3197">
                  <c:v>5</c:v>
                </c:pt>
                <c:pt idx="3198">
                  <c:v>6</c:v>
                </c:pt>
                <c:pt idx="3199">
                  <c:v>7</c:v>
                </c:pt>
                <c:pt idx="3200">
                  <c:v>4</c:v>
                </c:pt>
                <c:pt idx="3201">
                  <c:v>4</c:v>
                </c:pt>
                <c:pt idx="3202">
                  <c:v>7</c:v>
                </c:pt>
                <c:pt idx="3203">
                  <c:v>3</c:v>
                </c:pt>
                <c:pt idx="3204">
                  <c:v>7</c:v>
                </c:pt>
                <c:pt idx="3205">
                  <c:v>3</c:v>
                </c:pt>
                <c:pt idx="3206">
                  <c:v>6</c:v>
                </c:pt>
                <c:pt idx="3207">
                  <c:v>2</c:v>
                </c:pt>
                <c:pt idx="3208">
                  <c:v>1</c:v>
                </c:pt>
                <c:pt idx="3209">
                  <c:v>8</c:v>
                </c:pt>
                <c:pt idx="3210">
                  <c:v>2</c:v>
                </c:pt>
                <c:pt idx="3211">
                  <c:v>7</c:v>
                </c:pt>
                <c:pt idx="3212">
                  <c:v>8</c:v>
                </c:pt>
                <c:pt idx="3213">
                  <c:v>4</c:v>
                </c:pt>
                <c:pt idx="3214">
                  <c:v>1</c:v>
                </c:pt>
                <c:pt idx="3215">
                  <c:v>7</c:v>
                </c:pt>
                <c:pt idx="3216">
                  <c:v>4</c:v>
                </c:pt>
                <c:pt idx="3217">
                  <c:v>8</c:v>
                </c:pt>
                <c:pt idx="3218">
                  <c:v>1</c:v>
                </c:pt>
                <c:pt idx="3219">
                  <c:v>9</c:v>
                </c:pt>
                <c:pt idx="3220">
                  <c:v>3</c:v>
                </c:pt>
                <c:pt idx="3221">
                  <c:v>6</c:v>
                </c:pt>
                <c:pt idx="3222">
                  <c:v>8</c:v>
                </c:pt>
                <c:pt idx="3223">
                  <c:v>7</c:v>
                </c:pt>
                <c:pt idx="3224">
                  <c:v>7</c:v>
                </c:pt>
                <c:pt idx="3225">
                  <c:v>7</c:v>
                </c:pt>
                <c:pt idx="3226">
                  <c:v>5</c:v>
                </c:pt>
                <c:pt idx="3227">
                  <c:v>7</c:v>
                </c:pt>
                <c:pt idx="3228">
                  <c:v>5</c:v>
                </c:pt>
                <c:pt idx="3229">
                  <c:v>9</c:v>
                </c:pt>
                <c:pt idx="3230">
                  <c:v>1</c:v>
                </c:pt>
                <c:pt idx="3231">
                  <c:v>7</c:v>
                </c:pt>
                <c:pt idx="3232">
                  <c:v>7</c:v>
                </c:pt>
                <c:pt idx="3233">
                  <c:v>6</c:v>
                </c:pt>
                <c:pt idx="3234">
                  <c:v>2</c:v>
                </c:pt>
                <c:pt idx="3235">
                  <c:v>6</c:v>
                </c:pt>
                <c:pt idx="3236">
                  <c:v>4</c:v>
                </c:pt>
                <c:pt idx="3237">
                  <c:v>6</c:v>
                </c:pt>
                <c:pt idx="3238">
                  <c:v>4</c:v>
                </c:pt>
                <c:pt idx="3239">
                  <c:v>1</c:v>
                </c:pt>
                <c:pt idx="3240">
                  <c:v>8</c:v>
                </c:pt>
                <c:pt idx="3241">
                  <c:v>8</c:v>
                </c:pt>
                <c:pt idx="3242">
                  <c:v>7</c:v>
                </c:pt>
                <c:pt idx="3243">
                  <c:v>7</c:v>
                </c:pt>
                <c:pt idx="3244">
                  <c:v>4</c:v>
                </c:pt>
                <c:pt idx="3245">
                  <c:v>7</c:v>
                </c:pt>
                <c:pt idx="3246">
                  <c:v>7</c:v>
                </c:pt>
                <c:pt idx="3247">
                  <c:v>3</c:v>
                </c:pt>
                <c:pt idx="3248">
                  <c:v>2</c:v>
                </c:pt>
                <c:pt idx="3249">
                  <c:v>8</c:v>
                </c:pt>
                <c:pt idx="3250">
                  <c:v>6</c:v>
                </c:pt>
                <c:pt idx="3251">
                  <c:v>8</c:v>
                </c:pt>
                <c:pt idx="3252">
                  <c:v>7</c:v>
                </c:pt>
                <c:pt idx="3253">
                  <c:v>3</c:v>
                </c:pt>
                <c:pt idx="3254">
                  <c:v>5</c:v>
                </c:pt>
                <c:pt idx="3255">
                  <c:v>2</c:v>
                </c:pt>
                <c:pt idx="3256">
                  <c:v>6</c:v>
                </c:pt>
                <c:pt idx="3257">
                  <c:v>7</c:v>
                </c:pt>
                <c:pt idx="3258">
                  <c:v>4</c:v>
                </c:pt>
                <c:pt idx="3259">
                  <c:v>8</c:v>
                </c:pt>
                <c:pt idx="3260">
                  <c:v>9</c:v>
                </c:pt>
                <c:pt idx="3261">
                  <c:v>2</c:v>
                </c:pt>
                <c:pt idx="3262">
                  <c:v>8</c:v>
                </c:pt>
                <c:pt idx="3263">
                  <c:v>9</c:v>
                </c:pt>
                <c:pt idx="3264">
                  <c:v>5</c:v>
                </c:pt>
                <c:pt idx="3265">
                  <c:v>9</c:v>
                </c:pt>
                <c:pt idx="3266">
                  <c:v>7</c:v>
                </c:pt>
                <c:pt idx="3267">
                  <c:v>3</c:v>
                </c:pt>
                <c:pt idx="3268">
                  <c:v>8</c:v>
                </c:pt>
                <c:pt idx="3269">
                  <c:v>2</c:v>
                </c:pt>
                <c:pt idx="3270">
                  <c:v>8</c:v>
                </c:pt>
                <c:pt idx="3271">
                  <c:v>4</c:v>
                </c:pt>
                <c:pt idx="3272">
                  <c:v>8</c:v>
                </c:pt>
                <c:pt idx="3273">
                  <c:v>9</c:v>
                </c:pt>
                <c:pt idx="3274">
                  <c:v>5</c:v>
                </c:pt>
                <c:pt idx="3275">
                  <c:v>2</c:v>
                </c:pt>
                <c:pt idx="3276">
                  <c:v>4</c:v>
                </c:pt>
                <c:pt idx="3277">
                  <c:v>5</c:v>
                </c:pt>
                <c:pt idx="3278">
                  <c:v>3</c:v>
                </c:pt>
                <c:pt idx="3279">
                  <c:v>5</c:v>
                </c:pt>
                <c:pt idx="3280">
                  <c:v>7</c:v>
                </c:pt>
                <c:pt idx="3281">
                  <c:v>2</c:v>
                </c:pt>
                <c:pt idx="3282">
                  <c:v>6</c:v>
                </c:pt>
                <c:pt idx="3283">
                  <c:v>8</c:v>
                </c:pt>
                <c:pt idx="3284">
                  <c:v>8</c:v>
                </c:pt>
                <c:pt idx="3285">
                  <c:v>1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4</c:v>
                </c:pt>
                <c:pt idx="3290">
                  <c:v>7</c:v>
                </c:pt>
                <c:pt idx="3291">
                  <c:v>9</c:v>
                </c:pt>
                <c:pt idx="3292">
                  <c:v>6</c:v>
                </c:pt>
                <c:pt idx="3293">
                  <c:v>7</c:v>
                </c:pt>
                <c:pt idx="3294">
                  <c:v>9</c:v>
                </c:pt>
                <c:pt idx="3295">
                  <c:v>6</c:v>
                </c:pt>
                <c:pt idx="3296">
                  <c:v>2</c:v>
                </c:pt>
                <c:pt idx="3297">
                  <c:v>6</c:v>
                </c:pt>
                <c:pt idx="3298">
                  <c:v>3</c:v>
                </c:pt>
                <c:pt idx="3299">
                  <c:v>8</c:v>
                </c:pt>
                <c:pt idx="3300">
                  <c:v>7</c:v>
                </c:pt>
                <c:pt idx="3301">
                  <c:v>8</c:v>
                </c:pt>
                <c:pt idx="3302">
                  <c:v>4</c:v>
                </c:pt>
                <c:pt idx="3303">
                  <c:v>7</c:v>
                </c:pt>
                <c:pt idx="3304">
                  <c:v>5</c:v>
                </c:pt>
                <c:pt idx="3305">
                  <c:v>4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4</c:v>
                </c:pt>
                <c:pt idx="3310">
                  <c:v>1</c:v>
                </c:pt>
                <c:pt idx="3311">
                  <c:v>7</c:v>
                </c:pt>
                <c:pt idx="3312">
                  <c:v>7</c:v>
                </c:pt>
                <c:pt idx="3313">
                  <c:v>1</c:v>
                </c:pt>
                <c:pt idx="3314">
                  <c:v>8</c:v>
                </c:pt>
                <c:pt idx="3315">
                  <c:v>7</c:v>
                </c:pt>
                <c:pt idx="3316">
                  <c:v>7</c:v>
                </c:pt>
                <c:pt idx="3317">
                  <c:v>7</c:v>
                </c:pt>
                <c:pt idx="3318">
                  <c:v>3</c:v>
                </c:pt>
                <c:pt idx="3319">
                  <c:v>5</c:v>
                </c:pt>
                <c:pt idx="3320">
                  <c:v>3</c:v>
                </c:pt>
                <c:pt idx="3321">
                  <c:v>7</c:v>
                </c:pt>
                <c:pt idx="3322">
                  <c:v>4</c:v>
                </c:pt>
                <c:pt idx="3323">
                  <c:v>8</c:v>
                </c:pt>
                <c:pt idx="3324">
                  <c:v>7</c:v>
                </c:pt>
                <c:pt idx="3325">
                  <c:v>8</c:v>
                </c:pt>
                <c:pt idx="3326">
                  <c:v>7</c:v>
                </c:pt>
                <c:pt idx="3327">
                  <c:v>2</c:v>
                </c:pt>
                <c:pt idx="3328">
                  <c:v>2</c:v>
                </c:pt>
                <c:pt idx="3329">
                  <c:v>6</c:v>
                </c:pt>
                <c:pt idx="3330">
                  <c:v>5</c:v>
                </c:pt>
                <c:pt idx="3331">
                  <c:v>8</c:v>
                </c:pt>
                <c:pt idx="3332">
                  <c:v>7</c:v>
                </c:pt>
                <c:pt idx="3333">
                  <c:v>6</c:v>
                </c:pt>
                <c:pt idx="3334">
                  <c:v>5</c:v>
                </c:pt>
                <c:pt idx="3335">
                  <c:v>5</c:v>
                </c:pt>
                <c:pt idx="3336">
                  <c:v>2</c:v>
                </c:pt>
                <c:pt idx="3337">
                  <c:v>1</c:v>
                </c:pt>
                <c:pt idx="3338">
                  <c:v>1</c:v>
                </c:pt>
                <c:pt idx="3339">
                  <c:v>7</c:v>
                </c:pt>
                <c:pt idx="3340">
                  <c:v>8</c:v>
                </c:pt>
                <c:pt idx="3341">
                  <c:v>7</c:v>
                </c:pt>
                <c:pt idx="3342">
                  <c:v>1</c:v>
                </c:pt>
                <c:pt idx="3343">
                  <c:v>8</c:v>
                </c:pt>
                <c:pt idx="3344">
                  <c:v>7</c:v>
                </c:pt>
                <c:pt idx="3345">
                  <c:v>1</c:v>
                </c:pt>
                <c:pt idx="3346">
                  <c:v>2</c:v>
                </c:pt>
                <c:pt idx="3347">
                  <c:v>7</c:v>
                </c:pt>
                <c:pt idx="3348">
                  <c:v>7</c:v>
                </c:pt>
                <c:pt idx="3349">
                  <c:v>3</c:v>
                </c:pt>
                <c:pt idx="3350">
                  <c:v>4</c:v>
                </c:pt>
                <c:pt idx="3351">
                  <c:v>7</c:v>
                </c:pt>
                <c:pt idx="3352">
                  <c:v>7</c:v>
                </c:pt>
                <c:pt idx="3353">
                  <c:v>8</c:v>
                </c:pt>
                <c:pt idx="3354">
                  <c:v>6</c:v>
                </c:pt>
                <c:pt idx="3355">
                  <c:v>8</c:v>
                </c:pt>
                <c:pt idx="3356">
                  <c:v>5</c:v>
                </c:pt>
                <c:pt idx="3357">
                  <c:v>2</c:v>
                </c:pt>
                <c:pt idx="3358">
                  <c:v>5</c:v>
                </c:pt>
                <c:pt idx="3359">
                  <c:v>7</c:v>
                </c:pt>
                <c:pt idx="3360">
                  <c:v>6</c:v>
                </c:pt>
                <c:pt idx="3361">
                  <c:v>6</c:v>
                </c:pt>
                <c:pt idx="3362">
                  <c:v>7</c:v>
                </c:pt>
                <c:pt idx="3363">
                  <c:v>6</c:v>
                </c:pt>
                <c:pt idx="3364">
                  <c:v>5</c:v>
                </c:pt>
                <c:pt idx="3365">
                  <c:v>5</c:v>
                </c:pt>
                <c:pt idx="3366">
                  <c:v>8</c:v>
                </c:pt>
                <c:pt idx="3367">
                  <c:v>8</c:v>
                </c:pt>
                <c:pt idx="3368">
                  <c:v>5</c:v>
                </c:pt>
                <c:pt idx="3369">
                  <c:v>7</c:v>
                </c:pt>
                <c:pt idx="3370">
                  <c:v>8</c:v>
                </c:pt>
                <c:pt idx="3371">
                  <c:v>7</c:v>
                </c:pt>
                <c:pt idx="3372">
                  <c:v>7</c:v>
                </c:pt>
                <c:pt idx="3373">
                  <c:v>6</c:v>
                </c:pt>
                <c:pt idx="3374">
                  <c:v>1</c:v>
                </c:pt>
                <c:pt idx="3375">
                  <c:v>5</c:v>
                </c:pt>
                <c:pt idx="3376">
                  <c:v>5</c:v>
                </c:pt>
                <c:pt idx="3377">
                  <c:v>1</c:v>
                </c:pt>
                <c:pt idx="3378">
                  <c:v>3</c:v>
                </c:pt>
                <c:pt idx="3379">
                  <c:v>6</c:v>
                </c:pt>
                <c:pt idx="3380">
                  <c:v>0</c:v>
                </c:pt>
                <c:pt idx="3381">
                  <c:v>1</c:v>
                </c:pt>
                <c:pt idx="3382">
                  <c:v>6</c:v>
                </c:pt>
                <c:pt idx="3383">
                  <c:v>4</c:v>
                </c:pt>
                <c:pt idx="3384">
                  <c:v>6</c:v>
                </c:pt>
                <c:pt idx="3385">
                  <c:v>8</c:v>
                </c:pt>
                <c:pt idx="3386">
                  <c:v>7</c:v>
                </c:pt>
                <c:pt idx="3387">
                  <c:v>6</c:v>
                </c:pt>
                <c:pt idx="3388">
                  <c:v>3</c:v>
                </c:pt>
                <c:pt idx="3389">
                  <c:v>7</c:v>
                </c:pt>
                <c:pt idx="3390">
                  <c:v>9</c:v>
                </c:pt>
                <c:pt idx="3391">
                  <c:v>7</c:v>
                </c:pt>
                <c:pt idx="3392">
                  <c:v>4</c:v>
                </c:pt>
                <c:pt idx="3393">
                  <c:v>6</c:v>
                </c:pt>
                <c:pt idx="3394">
                  <c:v>4</c:v>
                </c:pt>
                <c:pt idx="3395">
                  <c:v>5</c:v>
                </c:pt>
                <c:pt idx="3396">
                  <c:v>8</c:v>
                </c:pt>
                <c:pt idx="3397">
                  <c:v>4</c:v>
                </c:pt>
                <c:pt idx="3398">
                  <c:v>7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5</c:v>
                </c:pt>
                <c:pt idx="3404">
                  <c:v>7</c:v>
                </c:pt>
                <c:pt idx="3405">
                  <c:v>3</c:v>
                </c:pt>
                <c:pt idx="3406">
                  <c:v>8</c:v>
                </c:pt>
                <c:pt idx="3407">
                  <c:v>5</c:v>
                </c:pt>
                <c:pt idx="3408">
                  <c:v>3</c:v>
                </c:pt>
                <c:pt idx="3409">
                  <c:v>2</c:v>
                </c:pt>
                <c:pt idx="3410">
                  <c:v>2</c:v>
                </c:pt>
                <c:pt idx="3411">
                  <c:v>5</c:v>
                </c:pt>
                <c:pt idx="3412">
                  <c:v>7</c:v>
                </c:pt>
                <c:pt idx="3413">
                  <c:v>5</c:v>
                </c:pt>
                <c:pt idx="3414">
                  <c:v>1</c:v>
                </c:pt>
                <c:pt idx="3415">
                  <c:v>6</c:v>
                </c:pt>
                <c:pt idx="3416">
                  <c:v>5</c:v>
                </c:pt>
                <c:pt idx="3417">
                  <c:v>6</c:v>
                </c:pt>
                <c:pt idx="3418">
                  <c:v>6</c:v>
                </c:pt>
                <c:pt idx="3419">
                  <c:v>6</c:v>
                </c:pt>
                <c:pt idx="3420">
                  <c:v>6</c:v>
                </c:pt>
                <c:pt idx="3421">
                  <c:v>5</c:v>
                </c:pt>
                <c:pt idx="3422">
                  <c:v>5</c:v>
                </c:pt>
                <c:pt idx="3423">
                  <c:v>8</c:v>
                </c:pt>
                <c:pt idx="3424">
                  <c:v>8</c:v>
                </c:pt>
                <c:pt idx="3425">
                  <c:v>1</c:v>
                </c:pt>
                <c:pt idx="3426">
                  <c:v>1</c:v>
                </c:pt>
                <c:pt idx="3427">
                  <c:v>6</c:v>
                </c:pt>
                <c:pt idx="3428">
                  <c:v>5</c:v>
                </c:pt>
                <c:pt idx="3429">
                  <c:v>6</c:v>
                </c:pt>
                <c:pt idx="3430">
                  <c:v>5</c:v>
                </c:pt>
                <c:pt idx="3431">
                  <c:v>2</c:v>
                </c:pt>
                <c:pt idx="3432">
                  <c:v>8</c:v>
                </c:pt>
                <c:pt idx="3433">
                  <c:v>0</c:v>
                </c:pt>
                <c:pt idx="3434">
                  <c:v>8</c:v>
                </c:pt>
                <c:pt idx="3435">
                  <c:v>7</c:v>
                </c:pt>
                <c:pt idx="3436">
                  <c:v>7</c:v>
                </c:pt>
                <c:pt idx="3437">
                  <c:v>6</c:v>
                </c:pt>
                <c:pt idx="3438">
                  <c:v>5</c:v>
                </c:pt>
                <c:pt idx="3439">
                  <c:v>2</c:v>
                </c:pt>
                <c:pt idx="3440">
                  <c:v>5</c:v>
                </c:pt>
                <c:pt idx="3441">
                  <c:v>7</c:v>
                </c:pt>
                <c:pt idx="3442">
                  <c:v>7</c:v>
                </c:pt>
                <c:pt idx="3443">
                  <c:v>8</c:v>
                </c:pt>
                <c:pt idx="3444">
                  <c:v>3</c:v>
                </c:pt>
                <c:pt idx="3445">
                  <c:v>5</c:v>
                </c:pt>
                <c:pt idx="3446">
                  <c:v>8</c:v>
                </c:pt>
                <c:pt idx="3447">
                  <c:v>7</c:v>
                </c:pt>
                <c:pt idx="3448">
                  <c:v>2</c:v>
                </c:pt>
                <c:pt idx="3449">
                  <c:v>20</c:v>
                </c:pt>
                <c:pt idx="3450">
                  <c:v>8</c:v>
                </c:pt>
                <c:pt idx="3451">
                  <c:v>8</c:v>
                </c:pt>
                <c:pt idx="3452">
                  <c:v>7</c:v>
                </c:pt>
                <c:pt idx="3453">
                  <c:v>7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8</c:v>
                </c:pt>
                <c:pt idx="3458">
                  <c:v>3</c:v>
                </c:pt>
                <c:pt idx="3459">
                  <c:v>8</c:v>
                </c:pt>
                <c:pt idx="3460">
                  <c:v>8</c:v>
                </c:pt>
                <c:pt idx="3461">
                  <c:v>5</c:v>
                </c:pt>
                <c:pt idx="3462">
                  <c:v>6</c:v>
                </c:pt>
                <c:pt idx="3463">
                  <c:v>8</c:v>
                </c:pt>
                <c:pt idx="3464">
                  <c:v>7</c:v>
                </c:pt>
                <c:pt idx="3465">
                  <c:v>7</c:v>
                </c:pt>
                <c:pt idx="3466">
                  <c:v>5</c:v>
                </c:pt>
                <c:pt idx="3467">
                  <c:v>8</c:v>
                </c:pt>
                <c:pt idx="3468">
                  <c:v>7</c:v>
                </c:pt>
                <c:pt idx="3469">
                  <c:v>8</c:v>
                </c:pt>
                <c:pt idx="3470">
                  <c:v>5</c:v>
                </c:pt>
                <c:pt idx="3471">
                  <c:v>6</c:v>
                </c:pt>
                <c:pt idx="3472">
                  <c:v>2</c:v>
                </c:pt>
                <c:pt idx="3473">
                  <c:v>1</c:v>
                </c:pt>
                <c:pt idx="3474">
                  <c:v>3</c:v>
                </c:pt>
                <c:pt idx="3475">
                  <c:v>9</c:v>
                </c:pt>
                <c:pt idx="3476">
                  <c:v>3</c:v>
                </c:pt>
                <c:pt idx="3477">
                  <c:v>7</c:v>
                </c:pt>
                <c:pt idx="3478">
                  <c:v>1</c:v>
                </c:pt>
                <c:pt idx="3479">
                  <c:v>3</c:v>
                </c:pt>
                <c:pt idx="3480">
                  <c:v>2</c:v>
                </c:pt>
                <c:pt idx="3481">
                  <c:v>9</c:v>
                </c:pt>
                <c:pt idx="3482">
                  <c:v>4</c:v>
                </c:pt>
                <c:pt idx="3483">
                  <c:v>3</c:v>
                </c:pt>
                <c:pt idx="3484">
                  <c:v>6</c:v>
                </c:pt>
                <c:pt idx="3485">
                  <c:v>3</c:v>
                </c:pt>
                <c:pt idx="3486">
                  <c:v>7</c:v>
                </c:pt>
                <c:pt idx="3487">
                  <c:v>2</c:v>
                </c:pt>
                <c:pt idx="3488">
                  <c:v>7</c:v>
                </c:pt>
                <c:pt idx="3489">
                  <c:v>4</c:v>
                </c:pt>
                <c:pt idx="3490">
                  <c:v>3</c:v>
                </c:pt>
                <c:pt idx="3491">
                  <c:v>8</c:v>
                </c:pt>
                <c:pt idx="3492">
                  <c:v>6</c:v>
                </c:pt>
                <c:pt idx="3493">
                  <c:v>6</c:v>
                </c:pt>
                <c:pt idx="3494">
                  <c:v>4</c:v>
                </c:pt>
                <c:pt idx="3495">
                  <c:v>1</c:v>
                </c:pt>
                <c:pt idx="3496">
                  <c:v>9</c:v>
                </c:pt>
                <c:pt idx="3497">
                  <c:v>3</c:v>
                </c:pt>
                <c:pt idx="3498">
                  <c:v>7</c:v>
                </c:pt>
                <c:pt idx="3499">
                  <c:v>2</c:v>
                </c:pt>
                <c:pt idx="3500">
                  <c:v>3</c:v>
                </c:pt>
                <c:pt idx="3501">
                  <c:v>5</c:v>
                </c:pt>
                <c:pt idx="3502">
                  <c:v>6</c:v>
                </c:pt>
                <c:pt idx="3503">
                  <c:v>6</c:v>
                </c:pt>
                <c:pt idx="3504">
                  <c:v>8</c:v>
                </c:pt>
                <c:pt idx="3505">
                  <c:v>7</c:v>
                </c:pt>
                <c:pt idx="3506">
                  <c:v>7</c:v>
                </c:pt>
                <c:pt idx="3507">
                  <c:v>8</c:v>
                </c:pt>
                <c:pt idx="3508">
                  <c:v>7</c:v>
                </c:pt>
                <c:pt idx="3509">
                  <c:v>0</c:v>
                </c:pt>
                <c:pt idx="3510">
                  <c:v>3</c:v>
                </c:pt>
                <c:pt idx="3511">
                  <c:v>1</c:v>
                </c:pt>
                <c:pt idx="3512">
                  <c:v>3</c:v>
                </c:pt>
                <c:pt idx="3513">
                  <c:v>8</c:v>
                </c:pt>
                <c:pt idx="3514">
                  <c:v>2</c:v>
                </c:pt>
                <c:pt idx="3515">
                  <c:v>7</c:v>
                </c:pt>
                <c:pt idx="3516">
                  <c:v>1</c:v>
                </c:pt>
                <c:pt idx="3517">
                  <c:v>4</c:v>
                </c:pt>
                <c:pt idx="3518">
                  <c:v>2</c:v>
                </c:pt>
                <c:pt idx="3519">
                  <c:v>8</c:v>
                </c:pt>
                <c:pt idx="3520">
                  <c:v>5</c:v>
                </c:pt>
                <c:pt idx="3521">
                  <c:v>3</c:v>
                </c:pt>
                <c:pt idx="3522">
                  <c:v>4</c:v>
                </c:pt>
                <c:pt idx="3523">
                  <c:v>6</c:v>
                </c:pt>
                <c:pt idx="3524">
                  <c:v>6</c:v>
                </c:pt>
                <c:pt idx="3525">
                  <c:v>5</c:v>
                </c:pt>
                <c:pt idx="3526">
                  <c:v>2</c:v>
                </c:pt>
                <c:pt idx="3527">
                  <c:v>8</c:v>
                </c:pt>
                <c:pt idx="3528">
                  <c:v>7</c:v>
                </c:pt>
                <c:pt idx="3529">
                  <c:v>1</c:v>
                </c:pt>
                <c:pt idx="3530">
                  <c:v>5</c:v>
                </c:pt>
                <c:pt idx="3531">
                  <c:v>7</c:v>
                </c:pt>
                <c:pt idx="3532">
                  <c:v>4</c:v>
                </c:pt>
                <c:pt idx="3533">
                  <c:v>3</c:v>
                </c:pt>
                <c:pt idx="3534">
                  <c:v>1</c:v>
                </c:pt>
                <c:pt idx="3535">
                  <c:v>6</c:v>
                </c:pt>
                <c:pt idx="3536">
                  <c:v>6</c:v>
                </c:pt>
                <c:pt idx="3537">
                  <c:v>2</c:v>
                </c:pt>
                <c:pt idx="3538">
                  <c:v>8</c:v>
                </c:pt>
                <c:pt idx="3539">
                  <c:v>5</c:v>
                </c:pt>
                <c:pt idx="3540">
                  <c:v>8</c:v>
                </c:pt>
                <c:pt idx="3541">
                  <c:v>3</c:v>
                </c:pt>
                <c:pt idx="3542">
                  <c:v>5</c:v>
                </c:pt>
                <c:pt idx="3543">
                  <c:v>6</c:v>
                </c:pt>
                <c:pt idx="3544">
                  <c:v>8</c:v>
                </c:pt>
                <c:pt idx="3545">
                  <c:v>4</c:v>
                </c:pt>
                <c:pt idx="3546">
                  <c:v>7</c:v>
                </c:pt>
                <c:pt idx="3547">
                  <c:v>4</c:v>
                </c:pt>
                <c:pt idx="3548">
                  <c:v>8</c:v>
                </c:pt>
                <c:pt idx="3549">
                  <c:v>8</c:v>
                </c:pt>
                <c:pt idx="3550">
                  <c:v>5</c:v>
                </c:pt>
                <c:pt idx="3551">
                  <c:v>8</c:v>
                </c:pt>
                <c:pt idx="3552">
                  <c:v>5</c:v>
                </c:pt>
                <c:pt idx="3553">
                  <c:v>3</c:v>
                </c:pt>
                <c:pt idx="3554">
                  <c:v>6</c:v>
                </c:pt>
                <c:pt idx="3555">
                  <c:v>2</c:v>
                </c:pt>
                <c:pt idx="3556">
                  <c:v>1</c:v>
                </c:pt>
                <c:pt idx="3557">
                  <c:v>2</c:v>
                </c:pt>
                <c:pt idx="3558">
                  <c:v>4</c:v>
                </c:pt>
                <c:pt idx="3559">
                  <c:v>0</c:v>
                </c:pt>
                <c:pt idx="3560">
                  <c:v>7</c:v>
                </c:pt>
                <c:pt idx="3561">
                  <c:v>7</c:v>
                </c:pt>
                <c:pt idx="3562">
                  <c:v>7</c:v>
                </c:pt>
                <c:pt idx="3563">
                  <c:v>2</c:v>
                </c:pt>
                <c:pt idx="3564">
                  <c:v>4</c:v>
                </c:pt>
                <c:pt idx="3565">
                  <c:v>8</c:v>
                </c:pt>
                <c:pt idx="3566">
                  <c:v>2</c:v>
                </c:pt>
                <c:pt idx="3567">
                  <c:v>3</c:v>
                </c:pt>
                <c:pt idx="3568">
                  <c:v>5</c:v>
                </c:pt>
                <c:pt idx="3569">
                  <c:v>5</c:v>
                </c:pt>
                <c:pt idx="3570">
                  <c:v>8</c:v>
                </c:pt>
                <c:pt idx="3571">
                  <c:v>5</c:v>
                </c:pt>
                <c:pt idx="3572">
                  <c:v>3</c:v>
                </c:pt>
                <c:pt idx="3573">
                  <c:v>4</c:v>
                </c:pt>
                <c:pt idx="3574">
                  <c:v>7</c:v>
                </c:pt>
                <c:pt idx="3575">
                  <c:v>5</c:v>
                </c:pt>
                <c:pt idx="3576">
                  <c:v>1</c:v>
                </c:pt>
                <c:pt idx="3577">
                  <c:v>8</c:v>
                </c:pt>
                <c:pt idx="3578">
                  <c:v>5</c:v>
                </c:pt>
                <c:pt idx="3579">
                  <c:v>2</c:v>
                </c:pt>
                <c:pt idx="3580">
                  <c:v>3</c:v>
                </c:pt>
                <c:pt idx="3581">
                  <c:v>5</c:v>
                </c:pt>
                <c:pt idx="3582">
                  <c:v>8</c:v>
                </c:pt>
                <c:pt idx="3583">
                  <c:v>7</c:v>
                </c:pt>
                <c:pt idx="3584">
                  <c:v>9</c:v>
                </c:pt>
                <c:pt idx="3585">
                  <c:v>3</c:v>
                </c:pt>
                <c:pt idx="3586">
                  <c:v>7</c:v>
                </c:pt>
                <c:pt idx="3587">
                  <c:v>8</c:v>
                </c:pt>
                <c:pt idx="3588">
                  <c:v>9</c:v>
                </c:pt>
                <c:pt idx="3589">
                  <c:v>8</c:v>
                </c:pt>
                <c:pt idx="3590">
                  <c:v>2</c:v>
                </c:pt>
                <c:pt idx="3591">
                  <c:v>7</c:v>
                </c:pt>
                <c:pt idx="3592">
                  <c:v>7</c:v>
                </c:pt>
                <c:pt idx="3593">
                  <c:v>1</c:v>
                </c:pt>
                <c:pt idx="3594">
                  <c:v>6</c:v>
                </c:pt>
                <c:pt idx="3595">
                  <c:v>6</c:v>
                </c:pt>
                <c:pt idx="3596">
                  <c:v>1</c:v>
                </c:pt>
                <c:pt idx="3597">
                  <c:v>7</c:v>
                </c:pt>
                <c:pt idx="3598">
                  <c:v>6</c:v>
                </c:pt>
                <c:pt idx="3599">
                  <c:v>6</c:v>
                </c:pt>
                <c:pt idx="3600">
                  <c:v>5</c:v>
                </c:pt>
                <c:pt idx="3601">
                  <c:v>8</c:v>
                </c:pt>
                <c:pt idx="3602">
                  <c:v>7</c:v>
                </c:pt>
                <c:pt idx="3603">
                  <c:v>3</c:v>
                </c:pt>
                <c:pt idx="3604">
                  <c:v>8</c:v>
                </c:pt>
                <c:pt idx="3605">
                  <c:v>7</c:v>
                </c:pt>
                <c:pt idx="3606">
                  <c:v>4</c:v>
                </c:pt>
                <c:pt idx="3607">
                  <c:v>6</c:v>
                </c:pt>
                <c:pt idx="3608">
                  <c:v>6</c:v>
                </c:pt>
                <c:pt idx="3609">
                  <c:v>7</c:v>
                </c:pt>
                <c:pt idx="3610">
                  <c:v>3</c:v>
                </c:pt>
                <c:pt idx="3611">
                  <c:v>6</c:v>
                </c:pt>
                <c:pt idx="3612">
                  <c:v>9</c:v>
                </c:pt>
                <c:pt idx="3613">
                  <c:v>3</c:v>
                </c:pt>
                <c:pt idx="3614">
                  <c:v>8</c:v>
                </c:pt>
                <c:pt idx="3615">
                  <c:v>8</c:v>
                </c:pt>
                <c:pt idx="3616">
                  <c:v>8</c:v>
                </c:pt>
                <c:pt idx="3617">
                  <c:v>8</c:v>
                </c:pt>
                <c:pt idx="3618">
                  <c:v>6</c:v>
                </c:pt>
                <c:pt idx="3619">
                  <c:v>7</c:v>
                </c:pt>
                <c:pt idx="3620">
                  <c:v>1</c:v>
                </c:pt>
                <c:pt idx="3621">
                  <c:v>2</c:v>
                </c:pt>
                <c:pt idx="3622">
                  <c:v>6</c:v>
                </c:pt>
                <c:pt idx="3623">
                  <c:v>7</c:v>
                </c:pt>
                <c:pt idx="3624">
                  <c:v>1</c:v>
                </c:pt>
                <c:pt idx="3625">
                  <c:v>9</c:v>
                </c:pt>
                <c:pt idx="3626">
                  <c:v>9</c:v>
                </c:pt>
                <c:pt idx="3627">
                  <c:v>20</c:v>
                </c:pt>
                <c:pt idx="3628">
                  <c:v>5</c:v>
                </c:pt>
                <c:pt idx="3629">
                  <c:v>5</c:v>
                </c:pt>
                <c:pt idx="3630">
                  <c:v>2</c:v>
                </c:pt>
                <c:pt idx="3631">
                  <c:v>4</c:v>
                </c:pt>
                <c:pt idx="3632">
                  <c:v>8</c:v>
                </c:pt>
                <c:pt idx="3633">
                  <c:v>7</c:v>
                </c:pt>
                <c:pt idx="3634">
                  <c:v>7</c:v>
                </c:pt>
                <c:pt idx="3635">
                  <c:v>6</c:v>
                </c:pt>
                <c:pt idx="3636">
                  <c:v>8</c:v>
                </c:pt>
                <c:pt idx="3637">
                  <c:v>2</c:v>
                </c:pt>
                <c:pt idx="3638">
                  <c:v>2</c:v>
                </c:pt>
                <c:pt idx="3639">
                  <c:v>4</c:v>
                </c:pt>
                <c:pt idx="3640">
                  <c:v>8</c:v>
                </c:pt>
                <c:pt idx="3641">
                  <c:v>6</c:v>
                </c:pt>
                <c:pt idx="3642">
                  <c:v>8</c:v>
                </c:pt>
                <c:pt idx="3643">
                  <c:v>4</c:v>
                </c:pt>
                <c:pt idx="3644">
                  <c:v>2</c:v>
                </c:pt>
                <c:pt idx="3645">
                  <c:v>2</c:v>
                </c:pt>
                <c:pt idx="3646">
                  <c:v>6</c:v>
                </c:pt>
                <c:pt idx="3647">
                  <c:v>7</c:v>
                </c:pt>
                <c:pt idx="3648">
                  <c:v>5</c:v>
                </c:pt>
                <c:pt idx="3649">
                  <c:v>7</c:v>
                </c:pt>
                <c:pt idx="3650">
                  <c:v>6</c:v>
                </c:pt>
                <c:pt idx="3651">
                  <c:v>8</c:v>
                </c:pt>
                <c:pt idx="3652">
                  <c:v>1</c:v>
                </c:pt>
                <c:pt idx="3653">
                  <c:v>7</c:v>
                </c:pt>
                <c:pt idx="3654">
                  <c:v>2</c:v>
                </c:pt>
                <c:pt idx="3655">
                  <c:v>6</c:v>
                </c:pt>
                <c:pt idx="3656">
                  <c:v>2</c:v>
                </c:pt>
                <c:pt idx="3657">
                  <c:v>7</c:v>
                </c:pt>
                <c:pt idx="3658">
                  <c:v>4</c:v>
                </c:pt>
                <c:pt idx="3659">
                  <c:v>8</c:v>
                </c:pt>
                <c:pt idx="3660">
                  <c:v>3</c:v>
                </c:pt>
                <c:pt idx="3661">
                  <c:v>1</c:v>
                </c:pt>
                <c:pt idx="3662">
                  <c:v>3</c:v>
                </c:pt>
                <c:pt idx="3663">
                  <c:v>9</c:v>
                </c:pt>
                <c:pt idx="3664">
                  <c:v>2</c:v>
                </c:pt>
                <c:pt idx="3665">
                  <c:v>7</c:v>
                </c:pt>
                <c:pt idx="3666">
                  <c:v>3</c:v>
                </c:pt>
                <c:pt idx="3667">
                  <c:v>7</c:v>
                </c:pt>
                <c:pt idx="3668">
                  <c:v>4</c:v>
                </c:pt>
                <c:pt idx="3669">
                  <c:v>6</c:v>
                </c:pt>
                <c:pt idx="3670">
                  <c:v>9</c:v>
                </c:pt>
                <c:pt idx="3671">
                  <c:v>6</c:v>
                </c:pt>
                <c:pt idx="3672">
                  <c:v>8</c:v>
                </c:pt>
                <c:pt idx="3673">
                  <c:v>6</c:v>
                </c:pt>
                <c:pt idx="3674">
                  <c:v>9</c:v>
                </c:pt>
                <c:pt idx="3675">
                  <c:v>1</c:v>
                </c:pt>
                <c:pt idx="3676">
                  <c:v>5</c:v>
                </c:pt>
                <c:pt idx="3677">
                  <c:v>1</c:v>
                </c:pt>
                <c:pt idx="3678">
                  <c:v>4</c:v>
                </c:pt>
                <c:pt idx="3679">
                  <c:v>6</c:v>
                </c:pt>
                <c:pt idx="3680">
                  <c:v>7</c:v>
                </c:pt>
                <c:pt idx="3681">
                  <c:v>4</c:v>
                </c:pt>
                <c:pt idx="3682">
                  <c:v>8</c:v>
                </c:pt>
                <c:pt idx="3683">
                  <c:v>1</c:v>
                </c:pt>
                <c:pt idx="3684">
                  <c:v>5</c:v>
                </c:pt>
                <c:pt idx="3685">
                  <c:v>6</c:v>
                </c:pt>
                <c:pt idx="3686">
                  <c:v>1</c:v>
                </c:pt>
                <c:pt idx="3687">
                  <c:v>5</c:v>
                </c:pt>
                <c:pt idx="3688">
                  <c:v>7</c:v>
                </c:pt>
                <c:pt idx="3689">
                  <c:v>6</c:v>
                </c:pt>
                <c:pt idx="3690">
                  <c:v>10</c:v>
                </c:pt>
                <c:pt idx="3691">
                  <c:v>2</c:v>
                </c:pt>
                <c:pt idx="3692">
                  <c:v>7</c:v>
                </c:pt>
                <c:pt idx="3693">
                  <c:v>5</c:v>
                </c:pt>
                <c:pt idx="3694">
                  <c:v>8</c:v>
                </c:pt>
                <c:pt idx="3695">
                  <c:v>5</c:v>
                </c:pt>
                <c:pt idx="3696">
                  <c:v>3</c:v>
                </c:pt>
                <c:pt idx="3697">
                  <c:v>1</c:v>
                </c:pt>
                <c:pt idx="3698">
                  <c:v>3</c:v>
                </c:pt>
                <c:pt idx="3699">
                  <c:v>6</c:v>
                </c:pt>
                <c:pt idx="3700">
                  <c:v>3</c:v>
                </c:pt>
                <c:pt idx="3701">
                  <c:v>2</c:v>
                </c:pt>
                <c:pt idx="3702">
                  <c:v>8</c:v>
                </c:pt>
                <c:pt idx="3703">
                  <c:v>6</c:v>
                </c:pt>
                <c:pt idx="3704">
                  <c:v>5</c:v>
                </c:pt>
                <c:pt idx="3705">
                  <c:v>4</c:v>
                </c:pt>
                <c:pt idx="3706">
                  <c:v>5</c:v>
                </c:pt>
                <c:pt idx="3707">
                  <c:v>6</c:v>
                </c:pt>
                <c:pt idx="3708">
                  <c:v>6</c:v>
                </c:pt>
                <c:pt idx="3709">
                  <c:v>6</c:v>
                </c:pt>
                <c:pt idx="3710">
                  <c:v>7</c:v>
                </c:pt>
                <c:pt idx="3711">
                  <c:v>8</c:v>
                </c:pt>
                <c:pt idx="3712">
                  <c:v>8</c:v>
                </c:pt>
                <c:pt idx="3713">
                  <c:v>6</c:v>
                </c:pt>
                <c:pt idx="3714">
                  <c:v>2</c:v>
                </c:pt>
                <c:pt idx="3715">
                  <c:v>6</c:v>
                </c:pt>
                <c:pt idx="3716">
                  <c:v>2</c:v>
                </c:pt>
                <c:pt idx="3717">
                  <c:v>2</c:v>
                </c:pt>
                <c:pt idx="3718">
                  <c:v>8</c:v>
                </c:pt>
                <c:pt idx="3719">
                  <c:v>10</c:v>
                </c:pt>
                <c:pt idx="3720">
                  <c:v>2</c:v>
                </c:pt>
                <c:pt idx="3721">
                  <c:v>7</c:v>
                </c:pt>
                <c:pt idx="3722">
                  <c:v>5</c:v>
                </c:pt>
                <c:pt idx="3723">
                  <c:v>8</c:v>
                </c:pt>
                <c:pt idx="3724">
                  <c:v>3</c:v>
                </c:pt>
                <c:pt idx="3725">
                  <c:v>2</c:v>
                </c:pt>
                <c:pt idx="3726">
                  <c:v>5</c:v>
                </c:pt>
                <c:pt idx="3727">
                  <c:v>2</c:v>
                </c:pt>
                <c:pt idx="3728">
                  <c:v>2</c:v>
                </c:pt>
                <c:pt idx="3729">
                  <c:v>5</c:v>
                </c:pt>
                <c:pt idx="3730">
                  <c:v>2</c:v>
                </c:pt>
                <c:pt idx="3731">
                  <c:v>8</c:v>
                </c:pt>
                <c:pt idx="3732">
                  <c:v>3</c:v>
                </c:pt>
                <c:pt idx="3733">
                  <c:v>1</c:v>
                </c:pt>
                <c:pt idx="3734">
                  <c:v>8</c:v>
                </c:pt>
                <c:pt idx="3735">
                  <c:v>6</c:v>
                </c:pt>
                <c:pt idx="3736">
                  <c:v>8</c:v>
                </c:pt>
                <c:pt idx="3737">
                  <c:v>9</c:v>
                </c:pt>
                <c:pt idx="3738">
                  <c:v>4</c:v>
                </c:pt>
                <c:pt idx="3739">
                  <c:v>8</c:v>
                </c:pt>
                <c:pt idx="3740">
                  <c:v>7</c:v>
                </c:pt>
                <c:pt idx="3741">
                  <c:v>5</c:v>
                </c:pt>
                <c:pt idx="3742">
                  <c:v>3</c:v>
                </c:pt>
                <c:pt idx="3743">
                  <c:v>7</c:v>
                </c:pt>
                <c:pt idx="3744">
                  <c:v>7</c:v>
                </c:pt>
                <c:pt idx="3745">
                  <c:v>5</c:v>
                </c:pt>
                <c:pt idx="3746">
                  <c:v>6</c:v>
                </c:pt>
                <c:pt idx="3747">
                  <c:v>8</c:v>
                </c:pt>
                <c:pt idx="3748">
                  <c:v>6</c:v>
                </c:pt>
                <c:pt idx="3749">
                  <c:v>7</c:v>
                </c:pt>
                <c:pt idx="3750">
                  <c:v>3</c:v>
                </c:pt>
                <c:pt idx="3751">
                  <c:v>1</c:v>
                </c:pt>
                <c:pt idx="3752">
                  <c:v>9</c:v>
                </c:pt>
                <c:pt idx="3753">
                  <c:v>8</c:v>
                </c:pt>
                <c:pt idx="3754">
                  <c:v>3</c:v>
                </c:pt>
                <c:pt idx="3755">
                  <c:v>7</c:v>
                </c:pt>
                <c:pt idx="3756">
                  <c:v>8</c:v>
                </c:pt>
                <c:pt idx="3757">
                  <c:v>6</c:v>
                </c:pt>
                <c:pt idx="3758">
                  <c:v>1</c:v>
                </c:pt>
                <c:pt idx="3759">
                  <c:v>4</c:v>
                </c:pt>
                <c:pt idx="3760">
                  <c:v>8</c:v>
                </c:pt>
                <c:pt idx="3761">
                  <c:v>9</c:v>
                </c:pt>
                <c:pt idx="3762">
                  <c:v>4</c:v>
                </c:pt>
                <c:pt idx="3763">
                  <c:v>4</c:v>
                </c:pt>
                <c:pt idx="3764">
                  <c:v>3</c:v>
                </c:pt>
                <c:pt idx="3765">
                  <c:v>8</c:v>
                </c:pt>
                <c:pt idx="3766">
                  <c:v>4</c:v>
                </c:pt>
                <c:pt idx="3767">
                  <c:v>6</c:v>
                </c:pt>
                <c:pt idx="3768">
                  <c:v>4</c:v>
                </c:pt>
                <c:pt idx="3769">
                  <c:v>4</c:v>
                </c:pt>
                <c:pt idx="3770">
                  <c:v>6</c:v>
                </c:pt>
                <c:pt idx="3771">
                  <c:v>6</c:v>
                </c:pt>
                <c:pt idx="3772">
                  <c:v>1</c:v>
                </c:pt>
                <c:pt idx="3773">
                  <c:v>8</c:v>
                </c:pt>
                <c:pt idx="3774">
                  <c:v>4</c:v>
                </c:pt>
                <c:pt idx="3775">
                  <c:v>8</c:v>
                </c:pt>
                <c:pt idx="3776">
                  <c:v>7</c:v>
                </c:pt>
                <c:pt idx="3777">
                  <c:v>2</c:v>
                </c:pt>
                <c:pt idx="3778">
                  <c:v>7</c:v>
                </c:pt>
                <c:pt idx="3779">
                  <c:v>4</c:v>
                </c:pt>
                <c:pt idx="3780">
                  <c:v>6</c:v>
                </c:pt>
                <c:pt idx="3781">
                  <c:v>7</c:v>
                </c:pt>
                <c:pt idx="3782">
                  <c:v>8</c:v>
                </c:pt>
                <c:pt idx="3783">
                  <c:v>6</c:v>
                </c:pt>
                <c:pt idx="3784">
                  <c:v>5</c:v>
                </c:pt>
                <c:pt idx="3785">
                  <c:v>8</c:v>
                </c:pt>
                <c:pt idx="3786">
                  <c:v>2</c:v>
                </c:pt>
                <c:pt idx="3787">
                  <c:v>5</c:v>
                </c:pt>
                <c:pt idx="3788">
                  <c:v>7</c:v>
                </c:pt>
                <c:pt idx="3789">
                  <c:v>3</c:v>
                </c:pt>
                <c:pt idx="3790">
                  <c:v>4</c:v>
                </c:pt>
                <c:pt idx="3791">
                  <c:v>5</c:v>
                </c:pt>
                <c:pt idx="3792">
                  <c:v>3</c:v>
                </c:pt>
                <c:pt idx="3793">
                  <c:v>3</c:v>
                </c:pt>
                <c:pt idx="3794">
                  <c:v>5</c:v>
                </c:pt>
                <c:pt idx="3795">
                  <c:v>5</c:v>
                </c:pt>
                <c:pt idx="3796">
                  <c:v>6</c:v>
                </c:pt>
                <c:pt idx="3797">
                  <c:v>8</c:v>
                </c:pt>
                <c:pt idx="3798">
                  <c:v>4</c:v>
                </c:pt>
                <c:pt idx="3799">
                  <c:v>1</c:v>
                </c:pt>
                <c:pt idx="3800">
                  <c:v>3</c:v>
                </c:pt>
                <c:pt idx="3801">
                  <c:v>1</c:v>
                </c:pt>
                <c:pt idx="3802">
                  <c:v>5</c:v>
                </c:pt>
                <c:pt idx="3803">
                  <c:v>1</c:v>
                </c:pt>
                <c:pt idx="3804">
                  <c:v>5</c:v>
                </c:pt>
                <c:pt idx="3805">
                  <c:v>8</c:v>
                </c:pt>
                <c:pt idx="3806">
                  <c:v>6</c:v>
                </c:pt>
                <c:pt idx="3807">
                  <c:v>8</c:v>
                </c:pt>
                <c:pt idx="3808">
                  <c:v>5</c:v>
                </c:pt>
                <c:pt idx="3809">
                  <c:v>3</c:v>
                </c:pt>
                <c:pt idx="3810">
                  <c:v>2</c:v>
                </c:pt>
                <c:pt idx="3811">
                  <c:v>7</c:v>
                </c:pt>
                <c:pt idx="3812">
                  <c:v>6</c:v>
                </c:pt>
                <c:pt idx="3813">
                  <c:v>7</c:v>
                </c:pt>
                <c:pt idx="3814">
                  <c:v>4</c:v>
                </c:pt>
                <c:pt idx="3815">
                  <c:v>6</c:v>
                </c:pt>
                <c:pt idx="3816">
                  <c:v>3</c:v>
                </c:pt>
                <c:pt idx="3817">
                  <c:v>1</c:v>
                </c:pt>
                <c:pt idx="3818">
                  <c:v>5</c:v>
                </c:pt>
                <c:pt idx="3819">
                  <c:v>4</c:v>
                </c:pt>
                <c:pt idx="3820">
                  <c:v>8</c:v>
                </c:pt>
                <c:pt idx="3821">
                  <c:v>6</c:v>
                </c:pt>
                <c:pt idx="3822">
                  <c:v>1</c:v>
                </c:pt>
                <c:pt idx="3823">
                  <c:v>1</c:v>
                </c:pt>
                <c:pt idx="3824">
                  <c:v>4</c:v>
                </c:pt>
                <c:pt idx="3825">
                  <c:v>5</c:v>
                </c:pt>
                <c:pt idx="3826">
                  <c:v>5</c:v>
                </c:pt>
                <c:pt idx="3827">
                  <c:v>2</c:v>
                </c:pt>
                <c:pt idx="3828">
                  <c:v>2</c:v>
                </c:pt>
                <c:pt idx="3829">
                  <c:v>7</c:v>
                </c:pt>
                <c:pt idx="3830">
                  <c:v>7</c:v>
                </c:pt>
                <c:pt idx="3831">
                  <c:v>4</c:v>
                </c:pt>
                <c:pt idx="3832">
                  <c:v>8</c:v>
                </c:pt>
                <c:pt idx="3833">
                  <c:v>8</c:v>
                </c:pt>
                <c:pt idx="3834">
                  <c:v>7</c:v>
                </c:pt>
                <c:pt idx="3835">
                  <c:v>6</c:v>
                </c:pt>
                <c:pt idx="3836">
                  <c:v>7</c:v>
                </c:pt>
                <c:pt idx="3837">
                  <c:v>3</c:v>
                </c:pt>
                <c:pt idx="3838">
                  <c:v>2</c:v>
                </c:pt>
                <c:pt idx="3839">
                  <c:v>5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5</c:v>
                </c:pt>
                <c:pt idx="3844">
                  <c:v>1</c:v>
                </c:pt>
                <c:pt idx="3845">
                  <c:v>6</c:v>
                </c:pt>
                <c:pt idx="3846">
                  <c:v>6</c:v>
                </c:pt>
                <c:pt idx="3847">
                  <c:v>7</c:v>
                </c:pt>
                <c:pt idx="3848">
                  <c:v>2</c:v>
                </c:pt>
                <c:pt idx="3849">
                  <c:v>6</c:v>
                </c:pt>
                <c:pt idx="3850">
                  <c:v>1</c:v>
                </c:pt>
                <c:pt idx="3851">
                  <c:v>6</c:v>
                </c:pt>
                <c:pt idx="3852">
                  <c:v>5</c:v>
                </c:pt>
                <c:pt idx="3853">
                  <c:v>1</c:v>
                </c:pt>
                <c:pt idx="3854">
                  <c:v>4</c:v>
                </c:pt>
                <c:pt idx="3855">
                  <c:v>9</c:v>
                </c:pt>
                <c:pt idx="3856">
                  <c:v>3</c:v>
                </c:pt>
                <c:pt idx="3857">
                  <c:v>3</c:v>
                </c:pt>
                <c:pt idx="3858">
                  <c:v>4</c:v>
                </c:pt>
                <c:pt idx="3859">
                  <c:v>7</c:v>
                </c:pt>
                <c:pt idx="3860">
                  <c:v>7</c:v>
                </c:pt>
                <c:pt idx="3861">
                  <c:v>5</c:v>
                </c:pt>
                <c:pt idx="3862">
                  <c:v>1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4</c:v>
                </c:pt>
                <c:pt idx="3867">
                  <c:v>7</c:v>
                </c:pt>
                <c:pt idx="3868">
                  <c:v>6</c:v>
                </c:pt>
                <c:pt idx="3869">
                  <c:v>8</c:v>
                </c:pt>
                <c:pt idx="3870">
                  <c:v>5</c:v>
                </c:pt>
                <c:pt idx="3871">
                  <c:v>8</c:v>
                </c:pt>
                <c:pt idx="3872">
                  <c:v>7</c:v>
                </c:pt>
                <c:pt idx="3873">
                  <c:v>6</c:v>
                </c:pt>
                <c:pt idx="3874">
                  <c:v>2</c:v>
                </c:pt>
                <c:pt idx="3875">
                  <c:v>7</c:v>
                </c:pt>
                <c:pt idx="3876">
                  <c:v>6</c:v>
                </c:pt>
                <c:pt idx="3877">
                  <c:v>8</c:v>
                </c:pt>
                <c:pt idx="3878">
                  <c:v>8</c:v>
                </c:pt>
                <c:pt idx="3879">
                  <c:v>2</c:v>
                </c:pt>
                <c:pt idx="3880">
                  <c:v>4</c:v>
                </c:pt>
                <c:pt idx="3881">
                  <c:v>4</c:v>
                </c:pt>
                <c:pt idx="3882">
                  <c:v>7</c:v>
                </c:pt>
                <c:pt idx="3883">
                  <c:v>7</c:v>
                </c:pt>
                <c:pt idx="3884">
                  <c:v>5</c:v>
                </c:pt>
                <c:pt idx="3885">
                  <c:v>7</c:v>
                </c:pt>
                <c:pt idx="3886">
                  <c:v>5</c:v>
                </c:pt>
                <c:pt idx="3887">
                  <c:v>8</c:v>
                </c:pt>
                <c:pt idx="3888">
                  <c:v>3</c:v>
                </c:pt>
                <c:pt idx="3889">
                  <c:v>8</c:v>
                </c:pt>
                <c:pt idx="3890">
                  <c:v>6</c:v>
                </c:pt>
                <c:pt idx="3891">
                  <c:v>7</c:v>
                </c:pt>
                <c:pt idx="3892">
                  <c:v>5</c:v>
                </c:pt>
                <c:pt idx="3893">
                  <c:v>7</c:v>
                </c:pt>
                <c:pt idx="3894">
                  <c:v>4</c:v>
                </c:pt>
                <c:pt idx="3895">
                  <c:v>6</c:v>
                </c:pt>
                <c:pt idx="3896">
                  <c:v>6</c:v>
                </c:pt>
                <c:pt idx="3897">
                  <c:v>2</c:v>
                </c:pt>
                <c:pt idx="3898">
                  <c:v>6</c:v>
                </c:pt>
                <c:pt idx="3899">
                  <c:v>1</c:v>
                </c:pt>
                <c:pt idx="3900">
                  <c:v>6</c:v>
                </c:pt>
                <c:pt idx="3901">
                  <c:v>7</c:v>
                </c:pt>
                <c:pt idx="3902">
                  <c:v>9</c:v>
                </c:pt>
                <c:pt idx="3903">
                  <c:v>3</c:v>
                </c:pt>
                <c:pt idx="3904">
                  <c:v>3</c:v>
                </c:pt>
                <c:pt idx="3905">
                  <c:v>8</c:v>
                </c:pt>
                <c:pt idx="3906">
                  <c:v>4</c:v>
                </c:pt>
                <c:pt idx="3907">
                  <c:v>7</c:v>
                </c:pt>
                <c:pt idx="3908">
                  <c:v>5</c:v>
                </c:pt>
                <c:pt idx="3909">
                  <c:v>7</c:v>
                </c:pt>
                <c:pt idx="3910">
                  <c:v>6</c:v>
                </c:pt>
                <c:pt idx="3911">
                  <c:v>6</c:v>
                </c:pt>
                <c:pt idx="3912">
                  <c:v>7</c:v>
                </c:pt>
                <c:pt idx="3913">
                  <c:v>4</c:v>
                </c:pt>
                <c:pt idx="3914">
                  <c:v>3</c:v>
                </c:pt>
                <c:pt idx="3915">
                  <c:v>7</c:v>
                </c:pt>
                <c:pt idx="3916">
                  <c:v>6</c:v>
                </c:pt>
                <c:pt idx="3917">
                  <c:v>7</c:v>
                </c:pt>
                <c:pt idx="3918">
                  <c:v>5</c:v>
                </c:pt>
                <c:pt idx="3919">
                  <c:v>4</c:v>
                </c:pt>
                <c:pt idx="3920">
                  <c:v>5</c:v>
                </c:pt>
                <c:pt idx="3921">
                  <c:v>8</c:v>
                </c:pt>
                <c:pt idx="3922">
                  <c:v>4</c:v>
                </c:pt>
                <c:pt idx="3923">
                  <c:v>7</c:v>
                </c:pt>
                <c:pt idx="3924">
                  <c:v>8</c:v>
                </c:pt>
                <c:pt idx="3925">
                  <c:v>7</c:v>
                </c:pt>
                <c:pt idx="3926">
                  <c:v>6</c:v>
                </c:pt>
                <c:pt idx="3927">
                  <c:v>0</c:v>
                </c:pt>
                <c:pt idx="3928">
                  <c:v>7</c:v>
                </c:pt>
                <c:pt idx="3929">
                  <c:v>10</c:v>
                </c:pt>
                <c:pt idx="3930">
                  <c:v>6</c:v>
                </c:pt>
                <c:pt idx="3931">
                  <c:v>2</c:v>
                </c:pt>
                <c:pt idx="3932">
                  <c:v>6</c:v>
                </c:pt>
                <c:pt idx="3933">
                  <c:v>8</c:v>
                </c:pt>
                <c:pt idx="3934">
                  <c:v>9</c:v>
                </c:pt>
                <c:pt idx="3935">
                  <c:v>7</c:v>
                </c:pt>
                <c:pt idx="3936">
                  <c:v>4</c:v>
                </c:pt>
                <c:pt idx="3937">
                  <c:v>2</c:v>
                </c:pt>
                <c:pt idx="3938">
                  <c:v>5</c:v>
                </c:pt>
                <c:pt idx="3939">
                  <c:v>1</c:v>
                </c:pt>
                <c:pt idx="3940">
                  <c:v>6</c:v>
                </c:pt>
                <c:pt idx="3941">
                  <c:v>6</c:v>
                </c:pt>
                <c:pt idx="3942">
                  <c:v>6</c:v>
                </c:pt>
                <c:pt idx="3943">
                  <c:v>2</c:v>
                </c:pt>
                <c:pt idx="3944">
                  <c:v>7</c:v>
                </c:pt>
                <c:pt idx="3945">
                  <c:v>8</c:v>
                </c:pt>
                <c:pt idx="3946">
                  <c:v>0</c:v>
                </c:pt>
                <c:pt idx="3947">
                  <c:v>6</c:v>
                </c:pt>
                <c:pt idx="3948">
                  <c:v>6</c:v>
                </c:pt>
                <c:pt idx="3949">
                  <c:v>5</c:v>
                </c:pt>
                <c:pt idx="3950">
                  <c:v>4</c:v>
                </c:pt>
                <c:pt idx="3951">
                  <c:v>4</c:v>
                </c:pt>
                <c:pt idx="3952">
                  <c:v>6</c:v>
                </c:pt>
                <c:pt idx="3953">
                  <c:v>2</c:v>
                </c:pt>
                <c:pt idx="3954">
                  <c:v>5</c:v>
                </c:pt>
                <c:pt idx="3955">
                  <c:v>2</c:v>
                </c:pt>
                <c:pt idx="3956">
                  <c:v>8</c:v>
                </c:pt>
                <c:pt idx="3957">
                  <c:v>5</c:v>
                </c:pt>
                <c:pt idx="3958">
                  <c:v>3</c:v>
                </c:pt>
                <c:pt idx="3959">
                  <c:v>4</c:v>
                </c:pt>
                <c:pt idx="3960">
                  <c:v>7</c:v>
                </c:pt>
                <c:pt idx="3961">
                  <c:v>2</c:v>
                </c:pt>
                <c:pt idx="3962">
                  <c:v>6</c:v>
                </c:pt>
                <c:pt idx="3963">
                  <c:v>8</c:v>
                </c:pt>
                <c:pt idx="3964">
                  <c:v>8</c:v>
                </c:pt>
                <c:pt idx="3965">
                  <c:v>3</c:v>
                </c:pt>
                <c:pt idx="3966">
                  <c:v>2</c:v>
                </c:pt>
                <c:pt idx="3967">
                  <c:v>8</c:v>
                </c:pt>
                <c:pt idx="3968">
                  <c:v>7</c:v>
                </c:pt>
                <c:pt idx="3969">
                  <c:v>7</c:v>
                </c:pt>
                <c:pt idx="3970">
                  <c:v>3</c:v>
                </c:pt>
                <c:pt idx="3971">
                  <c:v>5</c:v>
                </c:pt>
                <c:pt idx="3972">
                  <c:v>0</c:v>
                </c:pt>
                <c:pt idx="3973">
                  <c:v>3</c:v>
                </c:pt>
                <c:pt idx="3974">
                  <c:v>6</c:v>
                </c:pt>
                <c:pt idx="3975">
                  <c:v>6</c:v>
                </c:pt>
                <c:pt idx="3976">
                  <c:v>6</c:v>
                </c:pt>
                <c:pt idx="3977">
                  <c:v>4</c:v>
                </c:pt>
                <c:pt idx="3978">
                  <c:v>3</c:v>
                </c:pt>
                <c:pt idx="3979">
                  <c:v>6</c:v>
                </c:pt>
                <c:pt idx="3980">
                  <c:v>4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9</c:v>
                </c:pt>
                <c:pt idx="3986">
                  <c:v>3</c:v>
                </c:pt>
                <c:pt idx="3987">
                  <c:v>3</c:v>
                </c:pt>
                <c:pt idx="3988">
                  <c:v>6</c:v>
                </c:pt>
                <c:pt idx="3989">
                  <c:v>4</c:v>
                </c:pt>
                <c:pt idx="3990">
                  <c:v>7</c:v>
                </c:pt>
                <c:pt idx="3991">
                  <c:v>6</c:v>
                </c:pt>
                <c:pt idx="3992">
                  <c:v>8</c:v>
                </c:pt>
                <c:pt idx="3993">
                  <c:v>7</c:v>
                </c:pt>
                <c:pt idx="3994">
                  <c:v>8</c:v>
                </c:pt>
                <c:pt idx="3995">
                  <c:v>7</c:v>
                </c:pt>
                <c:pt idx="3996">
                  <c:v>7</c:v>
                </c:pt>
                <c:pt idx="3997">
                  <c:v>6</c:v>
                </c:pt>
                <c:pt idx="3998">
                  <c:v>8</c:v>
                </c:pt>
                <c:pt idx="3999">
                  <c:v>3</c:v>
                </c:pt>
                <c:pt idx="4000">
                  <c:v>8</c:v>
                </c:pt>
                <c:pt idx="4001">
                  <c:v>9</c:v>
                </c:pt>
                <c:pt idx="4002">
                  <c:v>6</c:v>
                </c:pt>
                <c:pt idx="4003">
                  <c:v>2</c:v>
                </c:pt>
                <c:pt idx="4004">
                  <c:v>8</c:v>
                </c:pt>
                <c:pt idx="4005">
                  <c:v>1</c:v>
                </c:pt>
                <c:pt idx="4006">
                  <c:v>8</c:v>
                </c:pt>
                <c:pt idx="4007">
                  <c:v>4</c:v>
                </c:pt>
                <c:pt idx="4008">
                  <c:v>5</c:v>
                </c:pt>
                <c:pt idx="4009">
                  <c:v>7</c:v>
                </c:pt>
                <c:pt idx="4010">
                  <c:v>3</c:v>
                </c:pt>
                <c:pt idx="4011">
                  <c:v>5</c:v>
                </c:pt>
                <c:pt idx="4012">
                  <c:v>5</c:v>
                </c:pt>
                <c:pt idx="4013">
                  <c:v>6</c:v>
                </c:pt>
                <c:pt idx="4014">
                  <c:v>6</c:v>
                </c:pt>
                <c:pt idx="4015">
                  <c:v>5</c:v>
                </c:pt>
                <c:pt idx="4016">
                  <c:v>6</c:v>
                </c:pt>
                <c:pt idx="4017">
                  <c:v>3</c:v>
                </c:pt>
                <c:pt idx="4018">
                  <c:v>8</c:v>
                </c:pt>
                <c:pt idx="4019">
                  <c:v>5</c:v>
                </c:pt>
                <c:pt idx="4020">
                  <c:v>6</c:v>
                </c:pt>
                <c:pt idx="4021">
                  <c:v>5</c:v>
                </c:pt>
                <c:pt idx="4022">
                  <c:v>3</c:v>
                </c:pt>
                <c:pt idx="4023">
                  <c:v>5</c:v>
                </c:pt>
                <c:pt idx="4024">
                  <c:v>8</c:v>
                </c:pt>
                <c:pt idx="4025">
                  <c:v>4</c:v>
                </c:pt>
                <c:pt idx="4026">
                  <c:v>6</c:v>
                </c:pt>
                <c:pt idx="4027">
                  <c:v>9</c:v>
                </c:pt>
                <c:pt idx="4028">
                  <c:v>2</c:v>
                </c:pt>
                <c:pt idx="4029">
                  <c:v>8</c:v>
                </c:pt>
                <c:pt idx="4030">
                  <c:v>1</c:v>
                </c:pt>
                <c:pt idx="4031">
                  <c:v>3</c:v>
                </c:pt>
                <c:pt idx="4032">
                  <c:v>4</c:v>
                </c:pt>
                <c:pt idx="4033">
                  <c:v>8</c:v>
                </c:pt>
                <c:pt idx="4034">
                  <c:v>8</c:v>
                </c:pt>
                <c:pt idx="4035">
                  <c:v>5</c:v>
                </c:pt>
                <c:pt idx="4036">
                  <c:v>6</c:v>
                </c:pt>
                <c:pt idx="4037">
                  <c:v>4</c:v>
                </c:pt>
                <c:pt idx="4038">
                  <c:v>2</c:v>
                </c:pt>
                <c:pt idx="4039">
                  <c:v>8</c:v>
                </c:pt>
                <c:pt idx="4040">
                  <c:v>6</c:v>
                </c:pt>
                <c:pt idx="4041">
                  <c:v>8</c:v>
                </c:pt>
                <c:pt idx="4042">
                  <c:v>6</c:v>
                </c:pt>
                <c:pt idx="4043">
                  <c:v>2</c:v>
                </c:pt>
                <c:pt idx="4044">
                  <c:v>4</c:v>
                </c:pt>
                <c:pt idx="4045">
                  <c:v>5</c:v>
                </c:pt>
                <c:pt idx="4046">
                  <c:v>2</c:v>
                </c:pt>
                <c:pt idx="4047">
                  <c:v>6</c:v>
                </c:pt>
                <c:pt idx="4048">
                  <c:v>3</c:v>
                </c:pt>
                <c:pt idx="4049">
                  <c:v>5</c:v>
                </c:pt>
                <c:pt idx="4050">
                  <c:v>3</c:v>
                </c:pt>
                <c:pt idx="4051">
                  <c:v>1</c:v>
                </c:pt>
                <c:pt idx="4052">
                  <c:v>2</c:v>
                </c:pt>
                <c:pt idx="4053">
                  <c:v>7</c:v>
                </c:pt>
                <c:pt idx="4054">
                  <c:v>8</c:v>
                </c:pt>
                <c:pt idx="4055">
                  <c:v>5</c:v>
                </c:pt>
                <c:pt idx="4056">
                  <c:v>7</c:v>
                </c:pt>
                <c:pt idx="4057">
                  <c:v>6</c:v>
                </c:pt>
                <c:pt idx="4058">
                  <c:v>3</c:v>
                </c:pt>
                <c:pt idx="4059">
                  <c:v>6</c:v>
                </c:pt>
                <c:pt idx="4060">
                  <c:v>7</c:v>
                </c:pt>
                <c:pt idx="4061">
                  <c:v>3</c:v>
                </c:pt>
                <c:pt idx="4062">
                  <c:v>6</c:v>
                </c:pt>
                <c:pt idx="4063">
                  <c:v>4</c:v>
                </c:pt>
                <c:pt idx="4064">
                  <c:v>7</c:v>
                </c:pt>
                <c:pt idx="4065">
                  <c:v>6</c:v>
                </c:pt>
                <c:pt idx="4066">
                  <c:v>6</c:v>
                </c:pt>
                <c:pt idx="4067">
                  <c:v>7</c:v>
                </c:pt>
                <c:pt idx="4068">
                  <c:v>2</c:v>
                </c:pt>
                <c:pt idx="4069">
                  <c:v>5</c:v>
                </c:pt>
                <c:pt idx="4070">
                  <c:v>2</c:v>
                </c:pt>
                <c:pt idx="4071">
                  <c:v>4</c:v>
                </c:pt>
                <c:pt idx="4072">
                  <c:v>5</c:v>
                </c:pt>
                <c:pt idx="4073">
                  <c:v>3</c:v>
                </c:pt>
                <c:pt idx="4074">
                  <c:v>8</c:v>
                </c:pt>
                <c:pt idx="4075">
                  <c:v>5</c:v>
                </c:pt>
                <c:pt idx="4076">
                  <c:v>2</c:v>
                </c:pt>
                <c:pt idx="4077">
                  <c:v>1</c:v>
                </c:pt>
                <c:pt idx="4078">
                  <c:v>13</c:v>
                </c:pt>
                <c:pt idx="4079">
                  <c:v>2</c:v>
                </c:pt>
                <c:pt idx="4080">
                  <c:v>1</c:v>
                </c:pt>
                <c:pt idx="4081">
                  <c:v>6</c:v>
                </c:pt>
                <c:pt idx="4082">
                  <c:v>8</c:v>
                </c:pt>
                <c:pt idx="4083">
                  <c:v>4</c:v>
                </c:pt>
                <c:pt idx="4084">
                  <c:v>5</c:v>
                </c:pt>
                <c:pt idx="4085">
                  <c:v>2</c:v>
                </c:pt>
                <c:pt idx="4086">
                  <c:v>3</c:v>
                </c:pt>
                <c:pt idx="4087">
                  <c:v>8</c:v>
                </c:pt>
                <c:pt idx="4088">
                  <c:v>6</c:v>
                </c:pt>
                <c:pt idx="4089">
                  <c:v>6</c:v>
                </c:pt>
                <c:pt idx="4090">
                  <c:v>5</c:v>
                </c:pt>
                <c:pt idx="4091">
                  <c:v>4</c:v>
                </c:pt>
                <c:pt idx="4092">
                  <c:v>3</c:v>
                </c:pt>
                <c:pt idx="4093">
                  <c:v>3</c:v>
                </c:pt>
                <c:pt idx="4094">
                  <c:v>6</c:v>
                </c:pt>
                <c:pt idx="4095">
                  <c:v>7</c:v>
                </c:pt>
                <c:pt idx="4096">
                  <c:v>9</c:v>
                </c:pt>
                <c:pt idx="4097">
                  <c:v>2</c:v>
                </c:pt>
                <c:pt idx="4098">
                  <c:v>7</c:v>
                </c:pt>
                <c:pt idx="4099">
                  <c:v>3</c:v>
                </c:pt>
                <c:pt idx="4100">
                  <c:v>5</c:v>
                </c:pt>
                <c:pt idx="4101">
                  <c:v>8</c:v>
                </c:pt>
                <c:pt idx="4102">
                  <c:v>6</c:v>
                </c:pt>
                <c:pt idx="4103">
                  <c:v>3</c:v>
                </c:pt>
                <c:pt idx="4104">
                  <c:v>7</c:v>
                </c:pt>
                <c:pt idx="4105">
                  <c:v>8</c:v>
                </c:pt>
                <c:pt idx="4106">
                  <c:v>5</c:v>
                </c:pt>
                <c:pt idx="4107">
                  <c:v>6</c:v>
                </c:pt>
                <c:pt idx="4108">
                  <c:v>4</c:v>
                </c:pt>
                <c:pt idx="4109">
                  <c:v>3</c:v>
                </c:pt>
                <c:pt idx="4110">
                  <c:v>8</c:v>
                </c:pt>
                <c:pt idx="4111">
                  <c:v>3</c:v>
                </c:pt>
                <c:pt idx="4112">
                  <c:v>4</c:v>
                </c:pt>
                <c:pt idx="4113">
                  <c:v>7</c:v>
                </c:pt>
                <c:pt idx="4114">
                  <c:v>3</c:v>
                </c:pt>
                <c:pt idx="4115">
                  <c:v>1</c:v>
                </c:pt>
                <c:pt idx="4116">
                  <c:v>5</c:v>
                </c:pt>
                <c:pt idx="4117">
                  <c:v>7</c:v>
                </c:pt>
                <c:pt idx="4118">
                  <c:v>8</c:v>
                </c:pt>
                <c:pt idx="4119">
                  <c:v>1</c:v>
                </c:pt>
                <c:pt idx="4120">
                  <c:v>7</c:v>
                </c:pt>
                <c:pt idx="4121">
                  <c:v>7</c:v>
                </c:pt>
                <c:pt idx="4122">
                  <c:v>4</c:v>
                </c:pt>
                <c:pt idx="4123">
                  <c:v>2</c:v>
                </c:pt>
                <c:pt idx="4124">
                  <c:v>8</c:v>
                </c:pt>
                <c:pt idx="4125">
                  <c:v>7</c:v>
                </c:pt>
                <c:pt idx="4126">
                  <c:v>6</c:v>
                </c:pt>
                <c:pt idx="4127">
                  <c:v>5</c:v>
                </c:pt>
                <c:pt idx="4128">
                  <c:v>3</c:v>
                </c:pt>
                <c:pt idx="4129">
                  <c:v>9</c:v>
                </c:pt>
                <c:pt idx="4130">
                  <c:v>8</c:v>
                </c:pt>
                <c:pt idx="4131">
                  <c:v>1</c:v>
                </c:pt>
                <c:pt idx="4132">
                  <c:v>8</c:v>
                </c:pt>
                <c:pt idx="4133">
                  <c:v>3</c:v>
                </c:pt>
                <c:pt idx="4134">
                  <c:v>2</c:v>
                </c:pt>
                <c:pt idx="4135">
                  <c:v>4</c:v>
                </c:pt>
                <c:pt idx="4136">
                  <c:v>3</c:v>
                </c:pt>
                <c:pt idx="4137">
                  <c:v>7</c:v>
                </c:pt>
                <c:pt idx="4138">
                  <c:v>3</c:v>
                </c:pt>
                <c:pt idx="4139">
                  <c:v>1</c:v>
                </c:pt>
                <c:pt idx="4140">
                  <c:v>6</c:v>
                </c:pt>
                <c:pt idx="4141">
                  <c:v>6</c:v>
                </c:pt>
                <c:pt idx="4142">
                  <c:v>8</c:v>
                </c:pt>
                <c:pt idx="4143">
                  <c:v>8</c:v>
                </c:pt>
                <c:pt idx="4144">
                  <c:v>6</c:v>
                </c:pt>
                <c:pt idx="4145">
                  <c:v>8</c:v>
                </c:pt>
                <c:pt idx="4146">
                  <c:v>8</c:v>
                </c:pt>
                <c:pt idx="4147">
                  <c:v>6</c:v>
                </c:pt>
                <c:pt idx="4148">
                  <c:v>2</c:v>
                </c:pt>
                <c:pt idx="4149">
                  <c:v>6</c:v>
                </c:pt>
                <c:pt idx="4150">
                  <c:v>5</c:v>
                </c:pt>
                <c:pt idx="4151">
                  <c:v>7</c:v>
                </c:pt>
                <c:pt idx="4152">
                  <c:v>7</c:v>
                </c:pt>
                <c:pt idx="4153">
                  <c:v>8</c:v>
                </c:pt>
                <c:pt idx="4154">
                  <c:v>8</c:v>
                </c:pt>
                <c:pt idx="4155">
                  <c:v>8</c:v>
                </c:pt>
                <c:pt idx="4156">
                  <c:v>5</c:v>
                </c:pt>
                <c:pt idx="4157">
                  <c:v>8</c:v>
                </c:pt>
                <c:pt idx="4158">
                  <c:v>6</c:v>
                </c:pt>
                <c:pt idx="4159">
                  <c:v>7</c:v>
                </c:pt>
                <c:pt idx="4160">
                  <c:v>6</c:v>
                </c:pt>
                <c:pt idx="4161">
                  <c:v>8</c:v>
                </c:pt>
                <c:pt idx="4162">
                  <c:v>8</c:v>
                </c:pt>
                <c:pt idx="4163">
                  <c:v>7</c:v>
                </c:pt>
                <c:pt idx="4164">
                  <c:v>6</c:v>
                </c:pt>
                <c:pt idx="4165">
                  <c:v>7</c:v>
                </c:pt>
                <c:pt idx="4166">
                  <c:v>2</c:v>
                </c:pt>
                <c:pt idx="4167">
                  <c:v>8</c:v>
                </c:pt>
                <c:pt idx="4168">
                  <c:v>9</c:v>
                </c:pt>
                <c:pt idx="4169">
                  <c:v>4</c:v>
                </c:pt>
                <c:pt idx="4170">
                  <c:v>4</c:v>
                </c:pt>
                <c:pt idx="4171">
                  <c:v>2</c:v>
                </c:pt>
                <c:pt idx="4172">
                  <c:v>5</c:v>
                </c:pt>
                <c:pt idx="4173">
                  <c:v>4</c:v>
                </c:pt>
                <c:pt idx="4174">
                  <c:v>8</c:v>
                </c:pt>
                <c:pt idx="4175">
                  <c:v>2</c:v>
                </c:pt>
                <c:pt idx="4176">
                  <c:v>6</c:v>
                </c:pt>
                <c:pt idx="4177">
                  <c:v>6</c:v>
                </c:pt>
                <c:pt idx="4178">
                  <c:v>7</c:v>
                </c:pt>
                <c:pt idx="4179">
                  <c:v>4</c:v>
                </c:pt>
                <c:pt idx="4180">
                  <c:v>7</c:v>
                </c:pt>
                <c:pt idx="4181">
                  <c:v>6</c:v>
                </c:pt>
                <c:pt idx="4182">
                  <c:v>2</c:v>
                </c:pt>
                <c:pt idx="4183">
                  <c:v>3</c:v>
                </c:pt>
                <c:pt idx="4184">
                  <c:v>6</c:v>
                </c:pt>
                <c:pt idx="4185">
                  <c:v>4</c:v>
                </c:pt>
                <c:pt idx="4186">
                  <c:v>9</c:v>
                </c:pt>
                <c:pt idx="4187">
                  <c:v>8</c:v>
                </c:pt>
                <c:pt idx="4188">
                  <c:v>7</c:v>
                </c:pt>
                <c:pt idx="4189">
                  <c:v>7</c:v>
                </c:pt>
                <c:pt idx="4190">
                  <c:v>2</c:v>
                </c:pt>
                <c:pt idx="4191">
                  <c:v>19</c:v>
                </c:pt>
                <c:pt idx="4192">
                  <c:v>1</c:v>
                </c:pt>
                <c:pt idx="4193">
                  <c:v>2</c:v>
                </c:pt>
                <c:pt idx="4194">
                  <c:v>3</c:v>
                </c:pt>
                <c:pt idx="4195">
                  <c:v>8</c:v>
                </c:pt>
                <c:pt idx="4196">
                  <c:v>1</c:v>
                </c:pt>
                <c:pt idx="4197">
                  <c:v>7</c:v>
                </c:pt>
                <c:pt idx="4198">
                  <c:v>5</c:v>
                </c:pt>
                <c:pt idx="4199">
                  <c:v>7</c:v>
                </c:pt>
                <c:pt idx="4200">
                  <c:v>4</c:v>
                </c:pt>
                <c:pt idx="4201">
                  <c:v>8</c:v>
                </c:pt>
                <c:pt idx="4202">
                  <c:v>2</c:v>
                </c:pt>
                <c:pt idx="4203">
                  <c:v>2</c:v>
                </c:pt>
                <c:pt idx="4204">
                  <c:v>7</c:v>
                </c:pt>
                <c:pt idx="4205">
                  <c:v>7</c:v>
                </c:pt>
                <c:pt idx="4206">
                  <c:v>7</c:v>
                </c:pt>
                <c:pt idx="4207">
                  <c:v>4</c:v>
                </c:pt>
                <c:pt idx="4208">
                  <c:v>8</c:v>
                </c:pt>
                <c:pt idx="4209">
                  <c:v>7</c:v>
                </c:pt>
                <c:pt idx="4210">
                  <c:v>4</c:v>
                </c:pt>
                <c:pt idx="4211">
                  <c:v>5</c:v>
                </c:pt>
                <c:pt idx="4212">
                  <c:v>9</c:v>
                </c:pt>
                <c:pt idx="4213">
                  <c:v>9</c:v>
                </c:pt>
                <c:pt idx="4214">
                  <c:v>5</c:v>
                </c:pt>
                <c:pt idx="4215">
                  <c:v>8</c:v>
                </c:pt>
                <c:pt idx="4216">
                  <c:v>6</c:v>
                </c:pt>
                <c:pt idx="4217">
                  <c:v>6</c:v>
                </c:pt>
                <c:pt idx="4218">
                  <c:v>2</c:v>
                </c:pt>
                <c:pt idx="4219">
                  <c:v>7</c:v>
                </c:pt>
                <c:pt idx="4220">
                  <c:v>7</c:v>
                </c:pt>
                <c:pt idx="4221">
                  <c:v>5</c:v>
                </c:pt>
                <c:pt idx="4222">
                  <c:v>7</c:v>
                </c:pt>
                <c:pt idx="4223">
                  <c:v>9</c:v>
                </c:pt>
                <c:pt idx="4224">
                  <c:v>7</c:v>
                </c:pt>
                <c:pt idx="4225">
                  <c:v>2</c:v>
                </c:pt>
                <c:pt idx="4226">
                  <c:v>5</c:v>
                </c:pt>
                <c:pt idx="4227">
                  <c:v>5</c:v>
                </c:pt>
                <c:pt idx="4228">
                  <c:v>2</c:v>
                </c:pt>
                <c:pt idx="4229">
                  <c:v>4</c:v>
                </c:pt>
                <c:pt idx="4230">
                  <c:v>3</c:v>
                </c:pt>
                <c:pt idx="4231">
                  <c:v>7</c:v>
                </c:pt>
                <c:pt idx="4232">
                  <c:v>5</c:v>
                </c:pt>
                <c:pt idx="4233">
                  <c:v>7</c:v>
                </c:pt>
                <c:pt idx="4234">
                  <c:v>5</c:v>
                </c:pt>
                <c:pt idx="4235">
                  <c:v>1</c:v>
                </c:pt>
                <c:pt idx="4236">
                  <c:v>2</c:v>
                </c:pt>
                <c:pt idx="4237">
                  <c:v>3</c:v>
                </c:pt>
                <c:pt idx="4238">
                  <c:v>4</c:v>
                </c:pt>
                <c:pt idx="4239">
                  <c:v>4</c:v>
                </c:pt>
                <c:pt idx="4240">
                  <c:v>8</c:v>
                </c:pt>
                <c:pt idx="4241">
                  <c:v>7</c:v>
                </c:pt>
                <c:pt idx="4242">
                  <c:v>2</c:v>
                </c:pt>
                <c:pt idx="4243">
                  <c:v>3</c:v>
                </c:pt>
                <c:pt idx="4244">
                  <c:v>3</c:v>
                </c:pt>
                <c:pt idx="4245">
                  <c:v>4</c:v>
                </c:pt>
                <c:pt idx="4246">
                  <c:v>6</c:v>
                </c:pt>
                <c:pt idx="4247">
                  <c:v>5</c:v>
                </c:pt>
                <c:pt idx="4248">
                  <c:v>4</c:v>
                </c:pt>
                <c:pt idx="4249">
                  <c:v>5</c:v>
                </c:pt>
                <c:pt idx="4250">
                  <c:v>3</c:v>
                </c:pt>
                <c:pt idx="4251">
                  <c:v>4</c:v>
                </c:pt>
                <c:pt idx="4252">
                  <c:v>8</c:v>
                </c:pt>
                <c:pt idx="4253">
                  <c:v>2</c:v>
                </c:pt>
                <c:pt idx="4254">
                  <c:v>4</c:v>
                </c:pt>
                <c:pt idx="4255">
                  <c:v>7</c:v>
                </c:pt>
                <c:pt idx="4256">
                  <c:v>8</c:v>
                </c:pt>
                <c:pt idx="4257">
                  <c:v>8</c:v>
                </c:pt>
                <c:pt idx="4258">
                  <c:v>8</c:v>
                </c:pt>
                <c:pt idx="4259">
                  <c:v>3</c:v>
                </c:pt>
                <c:pt idx="4260">
                  <c:v>8</c:v>
                </c:pt>
                <c:pt idx="4261">
                  <c:v>4</c:v>
                </c:pt>
                <c:pt idx="4262">
                  <c:v>6</c:v>
                </c:pt>
                <c:pt idx="4263">
                  <c:v>5</c:v>
                </c:pt>
                <c:pt idx="4264">
                  <c:v>1</c:v>
                </c:pt>
                <c:pt idx="4265">
                  <c:v>7</c:v>
                </c:pt>
                <c:pt idx="4266">
                  <c:v>8</c:v>
                </c:pt>
                <c:pt idx="4267">
                  <c:v>7</c:v>
                </c:pt>
                <c:pt idx="4268">
                  <c:v>5</c:v>
                </c:pt>
                <c:pt idx="4269">
                  <c:v>7</c:v>
                </c:pt>
                <c:pt idx="4270">
                  <c:v>7</c:v>
                </c:pt>
                <c:pt idx="4271">
                  <c:v>7</c:v>
                </c:pt>
                <c:pt idx="4272">
                  <c:v>4</c:v>
                </c:pt>
                <c:pt idx="4273">
                  <c:v>0</c:v>
                </c:pt>
                <c:pt idx="4274">
                  <c:v>5</c:v>
                </c:pt>
                <c:pt idx="4275">
                  <c:v>8</c:v>
                </c:pt>
                <c:pt idx="4276">
                  <c:v>5</c:v>
                </c:pt>
                <c:pt idx="4277">
                  <c:v>1</c:v>
                </c:pt>
                <c:pt idx="4278">
                  <c:v>8</c:v>
                </c:pt>
                <c:pt idx="4279">
                  <c:v>4</c:v>
                </c:pt>
                <c:pt idx="4280">
                  <c:v>8</c:v>
                </c:pt>
                <c:pt idx="4281">
                  <c:v>5</c:v>
                </c:pt>
                <c:pt idx="4282">
                  <c:v>6</c:v>
                </c:pt>
                <c:pt idx="4283">
                  <c:v>8</c:v>
                </c:pt>
                <c:pt idx="4284">
                  <c:v>2</c:v>
                </c:pt>
                <c:pt idx="4285">
                  <c:v>3</c:v>
                </c:pt>
                <c:pt idx="4286">
                  <c:v>4</c:v>
                </c:pt>
                <c:pt idx="4287">
                  <c:v>9</c:v>
                </c:pt>
                <c:pt idx="4288">
                  <c:v>7</c:v>
                </c:pt>
                <c:pt idx="4289">
                  <c:v>8</c:v>
                </c:pt>
                <c:pt idx="4290">
                  <c:v>6</c:v>
                </c:pt>
                <c:pt idx="4291">
                  <c:v>6</c:v>
                </c:pt>
                <c:pt idx="4292">
                  <c:v>8</c:v>
                </c:pt>
                <c:pt idx="4293">
                  <c:v>6</c:v>
                </c:pt>
                <c:pt idx="4294">
                  <c:v>3</c:v>
                </c:pt>
                <c:pt idx="4295">
                  <c:v>6</c:v>
                </c:pt>
                <c:pt idx="4296">
                  <c:v>1</c:v>
                </c:pt>
                <c:pt idx="4297">
                  <c:v>8</c:v>
                </c:pt>
                <c:pt idx="4298">
                  <c:v>7</c:v>
                </c:pt>
                <c:pt idx="4299">
                  <c:v>3</c:v>
                </c:pt>
                <c:pt idx="4300">
                  <c:v>8</c:v>
                </c:pt>
                <c:pt idx="4301">
                  <c:v>7</c:v>
                </c:pt>
                <c:pt idx="4302">
                  <c:v>1</c:v>
                </c:pt>
                <c:pt idx="4303">
                  <c:v>7</c:v>
                </c:pt>
                <c:pt idx="4304">
                  <c:v>1</c:v>
                </c:pt>
                <c:pt idx="4305">
                  <c:v>5</c:v>
                </c:pt>
                <c:pt idx="4306">
                  <c:v>8</c:v>
                </c:pt>
                <c:pt idx="4307">
                  <c:v>2</c:v>
                </c:pt>
                <c:pt idx="4308">
                  <c:v>7</c:v>
                </c:pt>
                <c:pt idx="4309">
                  <c:v>6</c:v>
                </c:pt>
                <c:pt idx="4310">
                  <c:v>4</c:v>
                </c:pt>
                <c:pt idx="4311">
                  <c:v>2</c:v>
                </c:pt>
                <c:pt idx="4312">
                  <c:v>4</c:v>
                </c:pt>
                <c:pt idx="4313">
                  <c:v>7</c:v>
                </c:pt>
                <c:pt idx="4314">
                  <c:v>5</c:v>
                </c:pt>
                <c:pt idx="4315">
                  <c:v>2</c:v>
                </c:pt>
                <c:pt idx="4316">
                  <c:v>7</c:v>
                </c:pt>
                <c:pt idx="4317">
                  <c:v>9</c:v>
                </c:pt>
                <c:pt idx="4318">
                  <c:v>1</c:v>
                </c:pt>
                <c:pt idx="4319">
                  <c:v>2</c:v>
                </c:pt>
                <c:pt idx="4320">
                  <c:v>2</c:v>
                </c:pt>
                <c:pt idx="4321">
                  <c:v>7</c:v>
                </c:pt>
                <c:pt idx="4322">
                  <c:v>2</c:v>
                </c:pt>
                <c:pt idx="4323">
                  <c:v>5</c:v>
                </c:pt>
                <c:pt idx="4324">
                  <c:v>2</c:v>
                </c:pt>
                <c:pt idx="4325">
                  <c:v>8</c:v>
                </c:pt>
                <c:pt idx="4326">
                  <c:v>8</c:v>
                </c:pt>
                <c:pt idx="4327">
                  <c:v>7</c:v>
                </c:pt>
                <c:pt idx="4328">
                  <c:v>4</c:v>
                </c:pt>
                <c:pt idx="4329">
                  <c:v>2</c:v>
                </c:pt>
                <c:pt idx="4330">
                  <c:v>9</c:v>
                </c:pt>
                <c:pt idx="4331">
                  <c:v>1</c:v>
                </c:pt>
                <c:pt idx="4332">
                  <c:v>8</c:v>
                </c:pt>
                <c:pt idx="4333">
                  <c:v>9</c:v>
                </c:pt>
                <c:pt idx="4334">
                  <c:v>1</c:v>
                </c:pt>
                <c:pt idx="4335">
                  <c:v>5</c:v>
                </c:pt>
                <c:pt idx="4336">
                  <c:v>7</c:v>
                </c:pt>
                <c:pt idx="4337">
                  <c:v>5</c:v>
                </c:pt>
                <c:pt idx="4338">
                  <c:v>2</c:v>
                </c:pt>
                <c:pt idx="4339">
                  <c:v>3</c:v>
                </c:pt>
                <c:pt idx="4340">
                  <c:v>8</c:v>
                </c:pt>
                <c:pt idx="4341">
                  <c:v>2</c:v>
                </c:pt>
                <c:pt idx="4342">
                  <c:v>3</c:v>
                </c:pt>
                <c:pt idx="4343">
                  <c:v>2</c:v>
                </c:pt>
                <c:pt idx="4344">
                  <c:v>7</c:v>
                </c:pt>
                <c:pt idx="4345">
                  <c:v>7</c:v>
                </c:pt>
                <c:pt idx="4346">
                  <c:v>8</c:v>
                </c:pt>
                <c:pt idx="4347">
                  <c:v>8</c:v>
                </c:pt>
                <c:pt idx="4348">
                  <c:v>4</c:v>
                </c:pt>
                <c:pt idx="4349">
                  <c:v>4</c:v>
                </c:pt>
                <c:pt idx="4350">
                  <c:v>5</c:v>
                </c:pt>
                <c:pt idx="4351">
                  <c:v>3</c:v>
                </c:pt>
                <c:pt idx="4352">
                  <c:v>5</c:v>
                </c:pt>
                <c:pt idx="4353">
                  <c:v>8</c:v>
                </c:pt>
                <c:pt idx="4354">
                  <c:v>3</c:v>
                </c:pt>
                <c:pt idx="4355">
                  <c:v>7</c:v>
                </c:pt>
                <c:pt idx="4356">
                  <c:v>7</c:v>
                </c:pt>
                <c:pt idx="4357">
                  <c:v>6</c:v>
                </c:pt>
                <c:pt idx="4358">
                  <c:v>8</c:v>
                </c:pt>
                <c:pt idx="4359">
                  <c:v>5</c:v>
                </c:pt>
                <c:pt idx="4360">
                  <c:v>3</c:v>
                </c:pt>
                <c:pt idx="4361">
                  <c:v>2</c:v>
                </c:pt>
                <c:pt idx="4362">
                  <c:v>7</c:v>
                </c:pt>
                <c:pt idx="4363">
                  <c:v>7</c:v>
                </c:pt>
                <c:pt idx="4364">
                  <c:v>8</c:v>
                </c:pt>
                <c:pt idx="4365">
                  <c:v>3</c:v>
                </c:pt>
                <c:pt idx="4366">
                  <c:v>3</c:v>
                </c:pt>
                <c:pt idx="4367">
                  <c:v>5</c:v>
                </c:pt>
                <c:pt idx="4368">
                  <c:v>2</c:v>
                </c:pt>
                <c:pt idx="4369">
                  <c:v>7</c:v>
                </c:pt>
                <c:pt idx="4370">
                  <c:v>7</c:v>
                </c:pt>
                <c:pt idx="4371">
                  <c:v>4</c:v>
                </c:pt>
                <c:pt idx="4372">
                  <c:v>7</c:v>
                </c:pt>
                <c:pt idx="4373">
                  <c:v>6</c:v>
                </c:pt>
                <c:pt idx="4374">
                  <c:v>8</c:v>
                </c:pt>
                <c:pt idx="4375">
                  <c:v>4</c:v>
                </c:pt>
                <c:pt idx="4376">
                  <c:v>7</c:v>
                </c:pt>
                <c:pt idx="4377">
                  <c:v>8</c:v>
                </c:pt>
                <c:pt idx="4378">
                  <c:v>4</c:v>
                </c:pt>
                <c:pt idx="4379">
                  <c:v>7</c:v>
                </c:pt>
                <c:pt idx="4380">
                  <c:v>8</c:v>
                </c:pt>
                <c:pt idx="4381">
                  <c:v>1</c:v>
                </c:pt>
                <c:pt idx="4382">
                  <c:v>6</c:v>
                </c:pt>
                <c:pt idx="4383">
                  <c:v>8</c:v>
                </c:pt>
                <c:pt idx="4384">
                  <c:v>9</c:v>
                </c:pt>
                <c:pt idx="4385">
                  <c:v>2</c:v>
                </c:pt>
                <c:pt idx="4386">
                  <c:v>7</c:v>
                </c:pt>
                <c:pt idx="4387">
                  <c:v>7</c:v>
                </c:pt>
                <c:pt idx="4388">
                  <c:v>1</c:v>
                </c:pt>
                <c:pt idx="4389">
                  <c:v>19</c:v>
                </c:pt>
                <c:pt idx="4390">
                  <c:v>7</c:v>
                </c:pt>
                <c:pt idx="4391">
                  <c:v>6</c:v>
                </c:pt>
                <c:pt idx="4392">
                  <c:v>2</c:v>
                </c:pt>
                <c:pt idx="4393">
                  <c:v>1</c:v>
                </c:pt>
                <c:pt idx="4394">
                  <c:v>2</c:v>
                </c:pt>
                <c:pt idx="4395">
                  <c:v>7</c:v>
                </c:pt>
                <c:pt idx="4396">
                  <c:v>5</c:v>
                </c:pt>
                <c:pt idx="4397">
                  <c:v>7</c:v>
                </c:pt>
                <c:pt idx="4398">
                  <c:v>8</c:v>
                </c:pt>
                <c:pt idx="4399">
                  <c:v>7</c:v>
                </c:pt>
                <c:pt idx="4400">
                  <c:v>6</c:v>
                </c:pt>
                <c:pt idx="4401">
                  <c:v>4</c:v>
                </c:pt>
                <c:pt idx="4402">
                  <c:v>4</c:v>
                </c:pt>
                <c:pt idx="4403">
                  <c:v>7</c:v>
                </c:pt>
                <c:pt idx="4404">
                  <c:v>8</c:v>
                </c:pt>
                <c:pt idx="4405">
                  <c:v>9</c:v>
                </c:pt>
                <c:pt idx="4406">
                  <c:v>6</c:v>
                </c:pt>
                <c:pt idx="4407">
                  <c:v>6</c:v>
                </c:pt>
                <c:pt idx="4408">
                  <c:v>6</c:v>
                </c:pt>
                <c:pt idx="4409">
                  <c:v>4</c:v>
                </c:pt>
                <c:pt idx="4410">
                  <c:v>4</c:v>
                </c:pt>
                <c:pt idx="4411">
                  <c:v>7</c:v>
                </c:pt>
                <c:pt idx="4412">
                  <c:v>7</c:v>
                </c:pt>
                <c:pt idx="4413">
                  <c:v>5</c:v>
                </c:pt>
                <c:pt idx="4414">
                  <c:v>6</c:v>
                </c:pt>
                <c:pt idx="4415">
                  <c:v>5</c:v>
                </c:pt>
                <c:pt idx="4416">
                  <c:v>2</c:v>
                </c:pt>
                <c:pt idx="4417">
                  <c:v>3</c:v>
                </c:pt>
                <c:pt idx="4418">
                  <c:v>5</c:v>
                </c:pt>
                <c:pt idx="4419">
                  <c:v>8</c:v>
                </c:pt>
                <c:pt idx="4420">
                  <c:v>4</c:v>
                </c:pt>
                <c:pt idx="4421">
                  <c:v>6</c:v>
                </c:pt>
                <c:pt idx="4422">
                  <c:v>6</c:v>
                </c:pt>
                <c:pt idx="4423">
                  <c:v>8</c:v>
                </c:pt>
                <c:pt idx="4424">
                  <c:v>5</c:v>
                </c:pt>
                <c:pt idx="4425">
                  <c:v>1</c:v>
                </c:pt>
                <c:pt idx="4426">
                  <c:v>8</c:v>
                </c:pt>
                <c:pt idx="4427">
                  <c:v>4</c:v>
                </c:pt>
                <c:pt idx="4428">
                  <c:v>1</c:v>
                </c:pt>
                <c:pt idx="4429">
                  <c:v>5</c:v>
                </c:pt>
                <c:pt idx="4430">
                  <c:v>3</c:v>
                </c:pt>
                <c:pt idx="4431">
                  <c:v>3</c:v>
                </c:pt>
                <c:pt idx="4432">
                  <c:v>4</c:v>
                </c:pt>
                <c:pt idx="4433">
                  <c:v>1</c:v>
                </c:pt>
                <c:pt idx="4434">
                  <c:v>6</c:v>
                </c:pt>
                <c:pt idx="4435">
                  <c:v>7</c:v>
                </c:pt>
                <c:pt idx="4436">
                  <c:v>6</c:v>
                </c:pt>
                <c:pt idx="4437">
                  <c:v>9</c:v>
                </c:pt>
                <c:pt idx="4438">
                  <c:v>1</c:v>
                </c:pt>
                <c:pt idx="4439">
                  <c:v>1</c:v>
                </c:pt>
                <c:pt idx="4440">
                  <c:v>3</c:v>
                </c:pt>
                <c:pt idx="4441">
                  <c:v>2</c:v>
                </c:pt>
                <c:pt idx="4442">
                  <c:v>8</c:v>
                </c:pt>
                <c:pt idx="4443">
                  <c:v>8</c:v>
                </c:pt>
                <c:pt idx="4444">
                  <c:v>7</c:v>
                </c:pt>
                <c:pt idx="4445">
                  <c:v>4</c:v>
                </c:pt>
                <c:pt idx="4446">
                  <c:v>8</c:v>
                </c:pt>
                <c:pt idx="4447">
                  <c:v>8</c:v>
                </c:pt>
                <c:pt idx="4448">
                  <c:v>1</c:v>
                </c:pt>
                <c:pt idx="4449">
                  <c:v>8</c:v>
                </c:pt>
                <c:pt idx="4450">
                  <c:v>6</c:v>
                </c:pt>
                <c:pt idx="4451">
                  <c:v>5</c:v>
                </c:pt>
                <c:pt idx="4452">
                  <c:v>5</c:v>
                </c:pt>
                <c:pt idx="4453">
                  <c:v>4</c:v>
                </c:pt>
                <c:pt idx="4454">
                  <c:v>1</c:v>
                </c:pt>
                <c:pt idx="4455">
                  <c:v>1</c:v>
                </c:pt>
                <c:pt idx="4456">
                  <c:v>0</c:v>
                </c:pt>
                <c:pt idx="4457">
                  <c:v>4</c:v>
                </c:pt>
                <c:pt idx="4458">
                  <c:v>7</c:v>
                </c:pt>
                <c:pt idx="4459">
                  <c:v>7</c:v>
                </c:pt>
                <c:pt idx="4460">
                  <c:v>6</c:v>
                </c:pt>
                <c:pt idx="4461">
                  <c:v>4</c:v>
                </c:pt>
                <c:pt idx="4462">
                  <c:v>7</c:v>
                </c:pt>
                <c:pt idx="4463">
                  <c:v>2</c:v>
                </c:pt>
                <c:pt idx="4464">
                  <c:v>7</c:v>
                </c:pt>
                <c:pt idx="4465">
                  <c:v>4</c:v>
                </c:pt>
                <c:pt idx="4466">
                  <c:v>14</c:v>
                </c:pt>
                <c:pt idx="4467">
                  <c:v>3</c:v>
                </c:pt>
                <c:pt idx="4468">
                  <c:v>7</c:v>
                </c:pt>
                <c:pt idx="4469">
                  <c:v>9</c:v>
                </c:pt>
                <c:pt idx="4470">
                  <c:v>8</c:v>
                </c:pt>
                <c:pt idx="4471">
                  <c:v>8</c:v>
                </c:pt>
                <c:pt idx="4472">
                  <c:v>7</c:v>
                </c:pt>
                <c:pt idx="4473">
                  <c:v>7</c:v>
                </c:pt>
                <c:pt idx="4474">
                  <c:v>3</c:v>
                </c:pt>
                <c:pt idx="4475">
                  <c:v>7</c:v>
                </c:pt>
                <c:pt idx="4476">
                  <c:v>0</c:v>
                </c:pt>
                <c:pt idx="4477">
                  <c:v>5</c:v>
                </c:pt>
                <c:pt idx="4478">
                  <c:v>5</c:v>
                </c:pt>
                <c:pt idx="4479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B8-4D57-A8B7-D1E88B49D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378432"/>
        <c:axId val="427383424"/>
      </c:scatterChart>
      <c:valAx>
        <c:axId val="427378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383424"/>
        <c:crosses val="autoZero"/>
        <c:crossBetween val="midCat"/>
      </c:valAx>
      <c:valAx>
        <c:axId val="42738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378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'Channel Performance'!$E$2</c:f>
              <c:strCache>
                <c:ptCount val="1"/>
                <c:pt idx="0">
                  <c:v>NumStorePurchases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'Channel Performance'!$C$3:$C$2242</c:f>
              <c:numCache>
                <c:formatCode>General</c:formatCode>
                <c:ptCount val="2240"/>
                <c:pt idx="0">
                  <c:v>3</c:v>
                </c:pt>
                <c:pt idx="1">
                  <c:v>7</c:v>
                </c:pt>
                <c:pt idx="2">
                  <c:v>3</c:v>
                </c:pt>
                <c:pt idx="3">
                  <c:v>1</c:v>
                </c:pt>
                <c:pt idx="4">
                  <c:v>6</c:v>
                </c:pt>
                <c:pt idx="5">
                  <c:v>2</c:v>
                </c:pt>
                <c:pt idx="6">
                  <c:v>6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  <c:pt idx="10">
                  <c:v>4</c:v>
                </c:pt>
                <c:pt idx="11">
                  <c:v>1</c:v>
                </c:pt>
                <c:pt idx="12">
                  <c:v>7</c:v>
                </c:pt>
                <c:pt idx="13">
                  <c:v>2</c:v>
                </c:pt>
                <c:pt idx="14">
                  <c:v>0</c:v>
                </c:pt>
                <c:pt idx="15">
                  <c:v>8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1</c:v>
                </c:pt>
                <c:pt idx="21">
                  <c:v>5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4</c:v>
                </c:pt>
                <c:pt idx="26">
                  <c:v>1</c:v>
                </c:pt>
                <c:pt idx="27">
                  <c:v>8</c:v>
                </c:pt>
                <c:pt idx="28">
                  <c:v>5</c:v>
                </c:pt>
                <c:pt idx="29">
                  <c:v>8</c:v>
                </c:pt>
                <c:pt idx="30">
                  <c:v>4</c:v>
                </c:pt>
                <c:pt idx="31">
                  <c:v>8</c:v>
                </c:pt>
                <c:pt idx="32">
                  <c:v>6</c:v>
                </c:pt>
                <c:pt idx="33">
                  <c:v>1</c:v>
                </c:pt>
                <c:pt idx="34">
                  <c:v>1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  <c:pt idx="38">
                  <c:v>5</c:v>
                </c:pt>
                <c:pt idx="39">
                  <c:v>2</c:v>
                </c:pt>
                <c:pt idx="40">
                  <c:v>7</c:v>
                </c:pt>
                <c:pt idx="41">
                  <c:v>3</c:v>
                </c:pt>
                <c:pt idx="42">
                  <c:v>2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9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6</c:v>
                </c:pt>
                <c:pt idx="51">
                  <c:v>7</c:v>
                </c:pt>
                <c:pt idx="52">
                  <c:v>1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8</c:v>
                </c:pt>
                <c:pt idx="64">
                  <c:v>4</c:v>
                </c:pt>
                <c:pt idx="65">
                  <c:v>6</c:v>
                </c:pt>
                <c:pt idx="66">
                  <c:v>2</c:v>
                </c:pt>
                <c:pt idx="67">
                  <c:v>5</c:v>
                </c:pt>
                <c:pt idx="68">
                  <c:v>4</c:v>
                </c:pt>
                <c:pt idx="69">
                  <c:v>9</c:v>
                </c:pt>
                <c:pt idx="70">
                  <c:v>7</c:v>
                </c:pt>
                <c:pt idx="71">
                  <c:v>7</c:v>
                </c:pt>
                <c:pt idx="72">
                  <c:v>8</c:v>
                </c:pt>
                <c:pt idx="73">
                  <c:v>1</c:v>
                </c:pt>
                <c:pt idx="74">
                  <c:v>9</c:v>
                </c:pt>
                <c:pt idx="75">
                  <c:v>3</c:v>
                </c:pt>
                <c:pt idx="76">
                  <c:v>2</c:v>
                </c:pt>
                <c:pt idx="77">
                  <c:v>7</c:v>
                </c:pt>
                <c:pt idx="78">
                  <c:v>11</c:v>
                </c:pt>
                <c:pt idx="79">
                  <c:v>2</c:v>
                </c:pt>
                <c:pt idx="80">
                  <c:v>5</c:v>
                </c:pt>
                <c:pt idx="81">
                  <c:v>6</c:v>
                </c:pt>
                <c:pt idx="82">
                  <c:v>11</c:v>
                </c:pt>
                <c:pt idx="83">
                  <c:v>3</c:v>
                </c:pt>
                <c:pt idx="84">
                  <c:v>6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11</c:v>
                </c:pt>
                <c:pt idx="89">
                  <c:v>4</c:v>
                </c:pt>
                <c:pt idx="90">
                  <c:v>2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7</c:v>
                </c:pt>
                <c:pt idx="96">
                  <c:v>1</c:v>
                </c:pt>
                <c:pt idx="97">
                  <c:v>7</c:v>
                </c:pt>
                <c:pt idx="98">
                  <c:v>2</c:v>
                </c:pt>
                <c:pt idx="99">
                  <c:v>1</c:v>
                </c:pt>
                <c:pt idx="100">
                  <c:v>8</c:v>
                </c:pt>
                <c:pt idx="101">
                  <c:v>2</c:v>
                </c:pt>
                <c:pt idx="102">
                  <c:v>2</c:v>
                </c:pt>
                <c:pt idx="103">
                  <c:v>5</c:v>
                </c:pt>
                <c:pt idx="104">
                  <c:v>8</c:v>
                </c:pt>
                <c:pt idx="105">
                  <c:v>3</c:v>
                </c:pt>
                <c:pt idx="106">
                  <c:v>1</c:v>
                </c:pt>
                <c:pt idx="107">
                  <c:v>3</c:v>
                </c:pt>
                <c:pt idx="108">
                  <c:v>3</c:v>
                </c:pt>
                <c:pt idx="109">
                  <c:v>8</c:v>
                </c:pt>
                <c:pt idx="110">
                  <c:v>5</c:v>
                </c:pt>
                <c:pt idx="111">
                  <c:v>1</c:v>
                </c:pt>
                <c:pt idx="112">
                  <c:v>1</c:v>
                </c:pt>
                <c:pt idx="113">
                  <c:v>5</c:v>
                </c:pt>
                <c:pt idx="114">
                  <c:v>8</c:v>
                </c:pt>
                <c:pt idx="115">
                  <c:v>1</c:v>
                </c:pt>
                <c:pt idx="116">
                  <c:v>8</c:v>
                </c:pt>
                <c:pt idx="117">
                  <c:v>7</c:v>
                </c:pt>
                <c:pt idx="118">
                  <c:v>5</c:v>
                </c:pt>
                <c:pt idx="119">
                  <c:v>7</c:v>
                </c:pt>
                <c:pt idx="120">
                  <c:v>0</c:v>
                </c:pt>
                <c:pt idx="121">
                  <c:v>1</c:v>
                </c:pt>
                <c:pt idx="122">
                  <c:v>9</c:v>
                </c:pt>
                <c:pt idx="123">
                  <c:v>7</c:v>
                </c:pt>
                <c:pt idx="124">
                  <c:v>2</c:v>
                </c:pt>
                <c:pt idx="125">
                  <c:v>2</c:v>
                </c:pt>
                <c:pt idx="126">
                  <c:v>1</c:v>
                </c:pt>
                <c:pt idx="127">
                  <c:v>4</c:v>
                </c:pt>
                <c:pt idx="128">
                  <c:v>1</c:v>
                </c:pt>
                <c:pt idx="129">
                  <c:v>1</c:v>
                </c:pt>
                <c:pt idx="130">
                  <c:v>5</c:v>
                </c:pt>
                <c:pt idx="131">
                  <c:v>6</c:v>
                </c:pt>
                <c:pt idx="132">
                  <c:v>4</c:v>
                </c:pt>
                <c:pt idx="133">
                  <c:v>2</c:v>
                </c:pt>
                <c:pt idx="134">
                  <c:v>4</c:v>
                </c:pt>
                <c:pt idx="135">
                  <c:v>6</c:v>
                </c:pt>
                <c:pt idx="136">
                  <c:v>2</c:v>
                </c:pt>
                <c:pt idx="137">
                  <c:v>4</c:v>
                </c:pt>
                <c:pt idx="138">
                  <c:v>3</c:v>
                </c:pt>
                <c:pt idx="139">
                  <c:v>3</c:v>
                </c:pt>
                <c:pt idx="140">
                  <c:v>8</c:v>
                </c:pt>
                <c:pt idx="141">
                  <c:v>7</c:v>
                </c:pt>
                <c:pt idx="142">
                  <c:v>2</c:v>
                </c:pt>
                <c:pt idx="143">
                  <c:v>6</c:v>
                </c:pt>
                <c:pt idx="144">
                  <c:v>2</c:v>
                </c:pt>
                <c:pt idx="145">
                  <c:v>11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6</c:v>
                </c:pt>
                <c:pt idx="150">
                  <c:v>4</c:v>
                </c:pt>
                <c:pt idx="151">
                  <c:v>6</c:v>
                </c:pt>
                <c:pt idx="152">
                  <c:v>5</c:v>
                </c:pt>
                <c:pt idx="153">
                  <c:v>4</c:v>
                </c:pt>
                <c:pt idx="154">
                  <c:v>8</c:v>
                </c:pt>
                <c:pt idx="155">
                  <c:v>3</c:v>
                </c:pt>
                <c:pt idx="156">
                  <c:v>2</c:v>
                </c:pt>
                <c:pt idx="157">
                  <c:v>3</c:v>
                </c:pt>
                <c:pt idx="158">
                  <c:v>8</c:v>
                </c:pt>
                <c:pt idx="159">
                  <c:v>6</c:v>
                </c:pt>
                <c:pt idx="160">
                  <c:v>6</c:v>
                </c:pt>
                <c:pt idx="161">
                  <c:v>5</c:v>
                </c:pt>
                <c:pt idx="162">
                  <c:v>2</c:v>
                </c:pt>
                <c:pt idx="163">
                  <c:v>3</c:v>
                </c:pt>
                <c:pt idx="164">
                  <c:v>7</c:v>
                </c:pt>
                <c:pt idx="165">
                  <c:v>2</c:v>
                </c:pt>
                <c:pt idx="166">
                  <c:v>1</c:v>
                </c:pt>
                <c:pt idx="167">
                  <c:v>5</c:v>
                </c:pt>
                <c:pt idx="168">
                  <c:v>3</c:v>
                </c:pt>
                <c:pt idx="169">
                  <c:v>6</c:v>
                </c:pt>
                <c:pt idx="170">
                  <c:v>4</c:v>
                </c:pt>
                <c:pt idx="171">
                  <c:v>5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3</c:v>
                </c:pt>
                <c:pt idx="177">
                  <c:v>7</c:v>
                </c:pt>
                <c:pt idx="178">
                  <c:v>4</c:v>
                </c:pt>
                <c:pt idx="179">
                  <c:v>3</c:v>
                </c:pt>
                <c:pt idx="180">
                  <c:v>3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7</c:v>
                </c:pt>
                <c:pt idx="185">
                  <c:v>7</c:v>
                </c:pt>
                <c:pt idx="186">
                  <c:v>6</c:v>
                </c:pt>
                <c:pt idx="187">
                  <c:v>5</c:v>
                </c:pt>
                <c:pt idx="188">
                  <c:v>4</c:v>
                </c:pt>
                <c:pt idx="189">
                  <c:v>4</c:v>
                </c:pt>
                <c:pt idx="190">
                  <c:v>5</c:v>
                </c:pt>
                <c:pt idx="191">
                  <c:v>2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9</c:v>
                </c:pt>
                <c:pt idx="196">
                  <c:v>7</c:v>
                </c:pt>
                <c:pt idx="197">
                  <c:v>1</c:v>
                </c:pt>
                <c:pt idx="198">
                  <c:v>8</c:v>
                </c:pt>
                <c:pt idx="199">
                  <c:v>2</c:v>
                </c:pt>
                <c:pt idx="200">
                  <c:v>5</c:v>
                </c:pt>
                <c:pt idx="201">
                  <c:v>5</c:v>
                </c:pt>
                <c:pt idx="202">
                  <c:v>1</c:v>
                </c:pt>
                <c:pt idx="203">
                  <c:v>6</c:v>
                </c:pt>
                <c:pt idx="204">
                  <c:v>7</c:v>
                </c:pt>
                <c:pt idx="205">
                  <c:v>5</c:v>
                </c:pt>
                <c:pt idx="206">
                  <c:v>5</c:v>
                </c:pt>
                <c:pt idx="207">
                  <c:v>3</c:v>
                </c:pt>
                <c:pt idx="208">
                  <c:v>2</c:v>
                </c:pt>
                <c:pt idx="209">
                  <c:v>8</c:v>
                </c:pt>
                <c:pt idx="210">
                  <c:v>1</c:v>
                </c:pt>
                <c:pt idx="211">
                  <c:v>1</c:v>
                </c:pt>
                <c:pt idx="212">
                  <c:v>5</c:v>
                </c:pt>
                <c:pt idx="213">
                  <c:v>7</c:v>
                </c:pt>
                <c:pt idx="214">
                  <c:v>2</c:v>
                </c:pt>
                <c:pt idx="215">
                  <c:v>7</c:v>
                </c:pt>
                <c:pt idx="216">
                  <c:v>3</c:v>
                </c:pt>
                <c:pt idx="217">
                  <c:v>6</c:v>
                </c:pt>
                <c:pt idx="218">
                  <c:v>4</c:v>
                </c:pt>
                <c:pt idx="219">
                  <c:v>9</c:v>
                </c:pt>
                <c:pt idx="220">
                  <c:v>3</c:v>
                </c:pt>
                <c:pt idx="221">
                  <c:v>4</c:v>
                </c:pt>
                <c:pt idx="222">
                  <c:v>1</c:v>
                </c:pt>
                <c:pt idx="223">
                  <c:v>10</c:v>
                </c:pt>
                <c:pt idx="224">
                  <c:v>6</c:v>
                </c:pt>
                <c:pt idx="225">
                  <c:v>2</c:v>
                </c:pt>
                <c:pt idx="226">
                  <c:v>3</c:v>
                </c:pt>
                <c:pt idx="227">
                  <c:v>4</c:v>
                </c:pt>
                <c:pt idx="228">
                  <c:v>5</c:v>
                </c:pt>
                <c:pt idx="229">
                  <c:v>3</c:v>
                </c:pt>
                <c:pt idx="230">
                  <c:v>2</c:v>
                </c:pt>
                <c:pt idx="231">
                  <c:v>10</c:v>
                </c:pt>
                <c:pt idx="232">
                  <c:v>4</c:v>
                </c:pt>
                <c:pt idx="233">
                  <c:v>3</c:v>
                </c:pt>
                <c:pt idx="234">
                  <c:v>3</c:v>
                </c:pt>
                <c:pt idx="235">
                  <c:v>5</c:v>
                </c:pt>
                <c:pt idx="236">
                  <c:v>6</c:v>
                </c:pt>
                <c:pt idx="237">
                  <c:v>4</c:v>
                </c:pt>
                <c:pt idx="238">
                  <c:v>5</c:v>
                </c:pt>
                <c:pt idx="239">
                  <c:v>7</c:v>
                </c:pt>
                <c:pt idx="240">
                  <c:v>4</c:v>
                </c:pt>
                <c:pt idx="241">
                  <c:v>3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10</c:v>
                </c:pt>
                <c:pt idx="246">
                  <c:v>11</c:v>
                </c:pt>
                <c:pt idx="247">
                  <c:v>8</c:v>
                </c:pt>
                <c:pt idx="248">
                  <c:v>5</c:v>
                </c:pt>
                <c:pt idx="249">
                  <c:v>3</c:v>
                </c:pt>
                <c:pt idx="250">
                  <c:v>4</c:v>
                </c:pt>
                <c:pt idx="251">
                  <c:v>1</c:v>
                </c:pt>
                <c:pt idx="252">
                  <c:v>4</c:v>
                </c:pt>
                <c:pt idx="253">
                  <c:v>2</c:v>
                </c:pt>
                <c:pt idx="254">
                  <c:v>7</c:v>
                </c:pt>
                <c:pt idx="255">
                  <c:v>10</c:v>
                </c:pt>
                <c:pt idx="256">
                  <c:v>6</c:v>
                </c:pt>
                <c:pt idx="257">
                  <c:v>6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4</c:v>
                </c:pt>
                <c:pt idx="262">
                  <c:v>2</c:v>
                </c:pt>
                <c:pt idx="263">
                  <c:v>6</c:v>
                </c:pt>
                <c:pt idx="264">
                  <c:v>8</c:v>
                </c:pt>
                <c:pt idx="265">
                  <c:v>3</c:v>
                </c:pt>
                <c:pt idx="266">
                  <c:v>7</c:v>
                </c:pt>
                <c:pt idx="267">
                  <c:v>2</c:v>
                </c:pt>
                <c:pt idx="268">
                  <c:v>3</c:v>
                </c:pt>
                <c:pt idx="269">
                  <c:v>6</c:v>
                </c:pt>
                <c:pt idx="270">
                  <c:v>2</c:v>
                </c:pt>
                <c:pt idx="271">
                  <c:v>4</c:v>
                </c:pt>
                <c:pt idx="272">
                  <c:v>7</c:v>
                </c:pt>
                <c:pt idx="273">
                  <c:v>4</c:v>
                </c:pt>
                <c:pt idx="274">
                  <c:v>6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3</c:v>
                </c:pt>
                <c:pt idx="279">
                  <c:v>4</c:v>
                </c:pt>
                <c:pt idx="280">
                  <c:v>1</c:v>
                </c:pt>
                <c:pt idx="281">
                  <c:v>5</c:v>
                </c:pt>
                <c:pt idx="282">
                  <c:v>6</c:v>
                </c:pt>
                <c:pt idx="283">
                  <c:v>2</c:v>
                </c:pt>
                <c:pt idx="284">
                  <c:v>7</c:v>
                </c:pt>
                <c:pt idx="285">
                  <c:v>2</c:v>
                </c:pt>
                <c:pt idx="286">
                  <c:v>2</c:v>
                </c:pt>
                <c:pt idx="287">
                  <c:v>9</c:v>
                </c:pt>
                <c:pt idx="288">
                  <c:v>6</c:v>
                </c:pt>
                <c:pt idx="289">
                  <c:v>2</c:v>
                </c:pt>
                <c:pt idx="290">
                  <c:v>9</c:v>
                </c:pt>
                <c:pt idx="291">
                  <c:v>10</c:v>
                </c:pt>
                <c:pt idx="292">
                  <c:v>3</c:v>
                </c:pt>
                <c:pt idx="293">
                  <c:v>5</c:v>
                </c:pt>
                <c:pt idx="294">
                  <c:v>2</c:v>
                </c:pt>
                <c:pt idx="295">
                  <c:v>1</c:v>
                </c:pt>
                <c:pt idx="296">
                  <c:v>2</c:v>
                </c:pt>
                <c:pt idx="297">
                  <c:v>10</c:v>
                </c:pt>
                <c:pt idx="298">
                  <c:v>3</c:v>
                </c:pt>
                <c:pt idx="299">
                  <c:v>6</c:v>
                </c:pt>
                <c:pt idx="300">
                  <c:v>0</c:v>
                </c:pt>
                <c:pt idx="301">
                  <c:v>2</c:v>
                </c:pt>
                <c:pt idx="302">
                  <c:v>0</c:v>
                </c:pt>
                <c:pt idx="303">
                  <c:v>2</c:v>
                </c:pt>
                <c:pt idx="304">
                  <c:v>9</c:v>
                </c:pt>
                <c:pt idx="305">
                  <c:v>2</c:v>
                </c:pt>
                <c:pt idx="306">
                  <c:v>1</c:v>
                </c:pt>
                <c:pt idx="307">
                  <c:v>1</c:v>
                </c:pt>
                <c:pt idx="308">
                  <c:v>9</c:v>
                </c:pt>
                <c:pt idx="309">
                  <c:v>3</c:v>
                </c:pt>
                <c:pt idx="310">
                  <c:v>2</c:v>
                </c:pt>
                <c:pt idx="311">
                  <c:v>8</c:v>
                </c:pt>
                <c:pt idx="312">
                  <c:v>4</c:v>
                </c:pt>
                <c:pt idx="313">
                  <c:v>4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4</c:v>
                </c:pt>
                <c:pt idx="318">
                  <c:v>1</c:v>
                </c:pt>
                <c:pt idx="319">
                  <c:v>8</c:v>
                </c:pt>
                <c:pt idx="320">
                  <c:v>4</c:v>
                </c:pt>
                <c:pt idx="321">
                  <c:v>6</c:v>
                </c:pt>
                <c:pt idx="322">
                  <c:v>2</c:v>
                </c:pt>
                <c:pt idx="323">
                  <c:v>1</c:v>
                </c:pt>
                <c:pt idx="324">
                  <c:v>3</c:v>
                </c:pt>
                <c:pt idx="325">
                  <c:v>10</c:v>
                </c:pt>
                <c:pt idx="326">
                  <c:v>4</c:v>
                </c:pt>
                <c:pt idx="327">
                  <c:v>1</c:v>
                </c:pt>
                <c:pt idx="328">
                  <c:v>5</c:v>
                </c:pt>
                <c:pt idx="329">
                  <c:v>9</c:v>
                </c:pt>
                <c:pt idx="330">
                  <c:v>4</c:v>
                </c:pt>
                <c:pt idx="331">
                  <c:v>8</c:v>
                </c:pt>
                <c:pt idx="332">
                  <c:v>1</c:v>
                </c:pt>
                <c:pt idx="333">
                  <c:v>1</c:v>
                </c:pt>
                <c:pt idx="334">
                  <c:v>5</c:v>
                </c:pt>
                <c:pt idx="335">
                  <c:v>1</c:v>
                </c:pt>
                <c:pt idx="336">
                  <c:v>2</c:v>
                </c:pt>
                <c:pt idx="337">
                  <c:v>2</c:v>
                </c:pt>
                <c:pt idx="338">
                  <c:v>5</c:v>
                </c:pt>
                <c:pt idx="339">
                  <c:v>4</c:v>
                </c:pt>
                <c:pt idx="340">
                  <c:v>4</c:v>
                </c:pt>
                <c:pt idx="341">
                  <c:v>6</c:v>
                </c:pt>
                <c:pt idx="342">
                  <c:v>2</c:v>
                </c:pt>
                <c:pt idx="343">
                  <c:v>5</c:v>
                </c:pt>
                <c:pt idx="344">
                  <c:v>1</c:v>
                </c:pt>
                <c:pt idx="345">
                  <c:v>3</c:v>
                </c:pt>
                <c:pt idx="346">
                  <c:v>3</c:v>
                </c:pt>
                <c:pt idx="347">
                  <c:v>7</c:v>
                </c:pt>
                <c:pt idx="348">
                  <c:v>2</c:v>
                </c:pt>
                <c:pt idx="349">
                  <c:v>1</c:v>
                </c:pt>
                <c:pt idx="350">
                  <c:v>4</c:v>
                </c:pt>
                <c:pt idx="351">
                  <c:v>1</c:v>
                </c:pt>
                <c:pt idx="352">
                  <c:v>7</c:v>
                </c:pt>
                <c:pt idx="353">
                  <c:v>5</c:v>
                </c:pt>
                <c:pt idx="354">
                  <c:v>5</c:v>
                </c:pt>
                <c:pt idx="355">
                  <c:v>2</c:v>
                </c:pt>
                <c:pt idx="356">
                  <c:v>2</c:v>
                </c:pt>
                <c:pt idx="357">
                  <c:v>3</c:v>
                </c:pt>
                <c:pt idx="358">
                  <c:v>2</c:v>
                </c:pt>
                <c:pt idx="359">
                  <c:v>4</c:v>
                </c:pt>
                <c:pt idx="360">
                  <c:v>9</c:v>
                </c:pt>
                <c:pt idx="361">
                  <c:v>2</c:v>
                </c:pt>
                <c:pt idx="362">
                  <c:v>2</c:v>
                </c:pt>
                <c:pt idx="363">
                  <c:v>3</c:v>
                </c:pt>
                <c:pt idx="364">
                  <c:v>2</c:v>
                </c:pt>
                <c:pt idx="365">
                  <c:v>7</c:v>
                </c:pt>
                <c:pt idx="366">
                  <c:v>9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1</c:v>
                </c:pt>
                <c:pt idx="371">
                  <c:v>4</c:v>
                </c:pt>
                <c:pt idx="372">
                  <c:v>8</c:v>
                </c:pt>
                <c:pt idx="373">
                  <c:v>11</c:v>
                </c:pt>
                <c:pt idx="374">
                  <c:v>8</c:v>
                </c:pt>
                <c:pt idx="375">
                  <c:v>7</c:v>
                </c:pt>
                <c:pt idx="376">
                  <c:v>3</c:v>
                </c:pt>
                <c:pt idx="377">
                  <c:v>2</c:v>
                </c:pt>
                <c:pt idx="378">
                  <c:v>4</c:v>
                </c:pt>
                <c:pt idx="379">
                  <c:v>2</c:v>
                </c:pt>
                <c:pt idx="380">
                  <c:v>1</c:v>
                </c:pt>
                <c:pt idx="381">
                  <c:v>7</c:v>
                </c:pt>
                <c:pt idx="382">
                  <c:v>11</c:v>
                </c:pt>
                <c:pt idx="383">
                  <c:v>8</c:v>
                </c:pt>
                <c:pt idx="384">
                  <c:v>5</c:v>
                </c:pt>
                <c:pt idx="385">
                  <c:v>6</c:v>
                </c:pt>
                <c:pt idx="386">
                  <c:v>1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1</c:v>
                </c:pt>
                <c:pt idx="394">
                  <c:v>2</c:v>
                </c:pt>
                <c:pt idx="395">
                  <c:v>5</c:v>
                </c:pt>
                <c:pt idx="396">
                  <c:v>4</c:v>
                </c:pt>
                <c:pt idx="397">
                  <c:v>2</c:v>
                </c:pt>
                <c:pt idx="398">
                  <c:v>4</c:v>
                </c:pt>
                <c:pt idx="399">
                  <c:v>6</c:v>
                </c:pt>
                <c:pt idx="400">
                  <c:v>4</c:v>
                </c:pt>
                <c:pt idx="401">
                  <c:v>1</c:v>
                </c:pt>
                <c:pt idx="402">
                  <c:v>2</c:v>
                </c:pt>
                <c:pt idx="403">
                  <c:v>2</c:v>
                </c:pt>
                <c:pt idx="404">
                  <c:v>4</c:v>
                </c:pt>
                <c:pt idx="405">
                  <c:v>3</c:v>
                </c:pt>
                <c:pt idx="406">
                  <c:v>5</c:v>
                </c:pt>
                <c:pt idx="407">
                  <c:v>5</c:v>
                </c:pt>
                <c:pt idx="408">
                  <c:v>1</c:v>
                </c:pt>
                <c:pt idx="409">
                  <c:v>1</c:v>
                </c:pt>
                <c:pt idx="410">
                  <c:v>6</c:v>
                </c:pt>
                <c:pt idx="411">
                  <c:v>7</c:v>
                </c:pt>
                <c:pt idx="412">
                  <c:v>1</c:v>
                </c:pt>
                <c:pt idx="413">
                  <c:v>7</c:v>
                </c:pt>
                <c:pt idx="414">
                  <c:v>3</c:v>
                </c:pt>
                <c:pt idx="415">
                  <c:v>3</c:v>
                </c:pt>
                <c:pt idx="416">
                  <c:v>9</c:v>
                </c:pt>
                <c:pt idx="417">
                  <c:v>5</c:v>
                </c:pt>
                <c:pt idx="418">
                  <c:v>2</c:v>
                </c:pt>
                <c:pt idx="419">
                  <c:v>4</c:v>
                </c:pt>
                <c:pt idx="420">
                  <c:v>8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3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5</c:v>
                </c:pt>
                <c:pt idx="429">
                  <c:v>3</c:v>
                </c:pt>
                <c:pt idx="430">
                  <c:v>5</c:v>
                </c:pt>
                <c:pt idx="431">
                  <c:v>1</c:v>
                </c:pt>
                <c:pt idx="432">
                  <c:v>0</c:v>
                </c:pt>
                <c:pt idx="433">
                  <c:v>8</c:v>
                </c:pt>
                <c:pt idx="434">
                  <c:v>4</c:v>
                </c:pt>
                <c:pt idx="435">
                  <c:v>3</c:v>
                </c:pt>
                <c:pt idx="436">
                  <c:v>3</c:v>
                </c:pt>
                <c:pt idx="437">
                  <c:v>2</c:v>
                </c:pt>
                <c:pt idx="438">
                  <c:v>2</c:v>
                </c:pt>
                <c:pt idx="439">
                  <c:v>1</c:v>
                </c:pt>
                <c:pt idx="440">
                  <c:v>9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6</c:v>
                </c:pt>
                <c:pt idx="445">
                  <c:v>4</c:v>
                </c:pt>
                <c:pt idx="446">
                  <c:v>2</c:v>
                </c:pt>
                <c:pt idx="447">
                  <c:v>1</c:v>
                </c:pt>
                <c:pt idx="448">
                  <c:v>5</c:v>
                </c:pt>
                <c:pt idx="449">
                  <c:v>2</c:v>
                </c:pt>
                <c:pt idx="450">
                  <c:v>1</c:v>
                </c:pt>
                <c:pt idx="451">
                  <c:v>5</c:v>
                </c:pt>
                <c:pt idx="452">
                  <c:v>1</c:v>
                </c:pt>
                <c:pt idx="453">
                  <c:v>6</c:v>
                </c:pt>
                <c:pt idx="454">
                  <c:v>6</c:v>
                </c:pt>
                <c:pt idx="455">
                  <c:v>1</c:v>
                </c:pt>
                <c:pt idx="456">
                  <c:v>11</c:v>
                </c:pt>
                <c:pt idx="457">
                  <c:v>7</c:v>
                </c:pt>
                <c:pt idx="458">
                  <c:v>1</c:v>
                </c:pt>
                <c:pt idx="459">
                  <c:v>3</c:v>
                </c:pt>
                <c:pt idx="460">
                  <c:v>4</c:v>
                </c:pt>
                <c:pt idx="461">
                  <c:v>3</c:v>
                </c:pt>
                <c:pt idx="462">
                  <c:v>2</c:v>
                </c:pt>
                <c:pt idx="463">
                  <c:v>0</c:v>
                </c:pt>
                <c:pt idx="464">
                  <c:v>3</c:v>
                </c:pt>
                <c:pt idx="465">
                  <c:v>5</c:v>
                </c:pt>
                <c:pt idx="466">
                  <c:v>3</c:v>
                </c:pt>
                <c:pt idx="467">
                  <c:v>5</c:v>
                </c:pt>
                <c:pt idx="468">
                  <c:v>6</c:v>
                </c:pt>
                <c:pt idx="469">
                  <c:v>6</c:v>
                </c:pt>
                <c:pt idx="470">
                  <c:v>7</c:v>
                </c:pt>
                <c:pt idx="471">
                  <c:v>3</c:v>
                </c:pt>
                <c:pt idx="472">
                  <c:v>5</c:v>
                </c:pt>
                <c:pt idx="473">
                  <c:v>2</c:v>
                </c:pt>
                <c:pt idx="474">
                  <c:v>5</c:v>
                </c:pt>
                <c:pt idx="475">
                  <c:v>2</c:v>
                </c:pt>
                <c:pt idx="476">
                  <c:v>5</c:v>
                </c:pt>
                <c:pt idx="477">
                  <c:v>2</c:v>
                </c:pt>
                <c:pt idx="478">
                  <c:v>6</c:v>
                </c:pt>
                <c:pt idx="479">
                  <c:v>2</c:v>
                </c:pt>
                <c:pt idx="480">
                  <c:v>2</c:v>
                </c:pt>
                <c:pt idx="481">
                  <c:v>5</c:v>
                </c:pt>
                <c:pt idx="482">
                  <c:v>5</c:v>
                </c:pt>
                <c:pt idx="483">
                  <c:v>2</c:v>
                </c:pt>
                <c:pt idx="484">
                  <c:v>1</c:v>
                </c:pt>
                <c:pt idx="485">
                  <c:v>1</c:v>
                </c:pt>
                <c:pt idx="486">
                  <c:v>3</c:v>
                </c:pt>
                <c:pt idx="487">
                  <c:v>1</c:v>
                </c:pt>
                <c:pt idx="488">
                  <c:v>2</c:v>
                </c:pt>
                <c:pt idx="489">
                  <c:v>7</c:v>
                </c:pt>
                <c:pt idx="490">
                  <c:v>4</c:v>
                </c:pt>
                <c:pt idx="491">
                  <c:v>5</c:v>
                </c:pt>
                <c:pt idx="492">
                  <c:v>1</c:v>
                </c:pt>
                <c:pt idx="493">
                  <c:v>0</c:v>
                </c:pt>
                <c:pt idx="494">
                  <c:v>1</c:v>
                </c:pt>
                <c:pt idx="495">
                  <c:v>5</c:v>
                </c:pt>
                <c:pt idx="496">
                  <c:v>2</c:v>
                </c:pt>
                <c:pt idx="497">
                  <c:v>4</c:v>
                </c:pt>
                <c:pt idx="498">
                  <c:v>6</c:v>
                </c:pt>
                <c:pt idx="499">
                  <c:v>2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6</c:v>
                </c:pt>
                <c:pt idx="504">
                  <c:v>1</c:v>
                </c:pt>
                <c:pt idx="505">
                  <c:v>4</c:v>
                </c:pt>
                <c:pt idx="506">
                  <c:v>2</c:v>
                </c:pt>
                <c:pt idx="507">
                  <c:v>3</c:v>
                </c:pt>
                <c:pt idx="508">
                  <c:v>4</c:v>
                </c:pt>
                <c:pt idx="509">
                  <c:v>1</c:v>
                </c:pt>
                <c:pt idx="510">
                  <c:v>10</c:v>
                </c:pt>
                <c:pt idx="511">
                  <c:v>6</c:v>
                </c:pt>
                <c:pt idx="512">
                  <c:v>6</c:v>
                </c:pt>
                <c:pt idx="513">
                  <c:v>2</c:v>
                </c:pt>
                <c:pt idx="514">
                  <c:v>2</c:v>
                </c:pt>
                <c:pt idx="515">
                  <c:v>6</c:v>
                </c:pt>
                <c:pt idx="516">
                  <c:v>8</c:v>
                </c:pt>
                <c:pt idx="517">
                  <c:v>2</c:v>
                </c:pt>
                <c:pt idx="518">
                  <c:v>7</c:v>
                </c:pt>
                <c:pt idx="519">
                  <c:v>1</c:v>
                </c:pt>
                <c:pt idx="520">
                  <c:v>1</c:v>
                </c:pt>
                <c:pt idx="521">
                  <c:v>3</c:v>
                </c:pt>
                <c:pt idx="522">
                  <c:v>2</c:v>
                </c:pt>
                <c:pt idx="523">
                  <c:v>5</c:v>
                </c:pt>
                <c:pt idx="524">
                  <c:v>2</c:v>
                </c:pt>
                <c:pt idx="525">
                  <c:v>3</c:v>
                </c:pt>
                <c:pt idx="526">
                  <c:v>1</c:v>
                </c:pt>
                <c:pt idx="527">
                  <c:v>2</c:v>
                </c:pt>
                <c:pt idx="528">
                  <c:v>8</c:v>
                </c:pt>
                <c:pt idx="529">
                  <c:v>5</c:v>
                </c:pt>
                <c:pt idx="530">
                  <c:v>6</c:v>
                </c:pt>
                <c:pt idx="531">
                  <c:v>3</c:v>
                </c:pt>
                <c:pt idx="532">
                  <c:v>5</c:v>
                </c:pt>
                <c:pt idx="533">
                  <c:v>2</c:v>
                </c:pt>
                <c:pt idx="534">
                  <c:v>6</c:v>
                </c:pt>
                <c:pt idx="535">
                  <c:v>1</c:v>
                </c:pt>
                <c:pt idx="536">
                  <c:v>1</c:v>
                </c:pt>
                <c:pt idx="537">
                  <c:v>6</c:v>
                </c:pt>
                <c:pt idx="538">
                  <c:v>1</c:v>
                </c:pt>
                <c:pt idx="539">
                  <c:v>6</c:v>
                </c:pt>
                <c:pt idx="540">
                  <c:v>3</c:v>
                </c:pt>
                <c:pt idx="541">
                  <c:v>0</c:v>
                </c:pt>
                <c:pt idx="542">
                  <c:v>3</c:v>
                </c:pt>
                <c:pt idx="543">
                  <c:v>3</c:v>
                </c:pt>
                <c:pt idx="544">
                  <c:v>5</c:v>
                </c:pt>
                <c:pt idx="545">
                  <c:v>2</c:v>
                </c:pt>
                <c:pt idx="546">
                  <c:v>4</c:v>
                </c:pt>
                <c:pt idx="547">
                  <c:v>4</c:v>
                </c:pt>
                <c:pt idx="548">
                  <c:v>6</c:v>
                </c:pt>
                <c:pt idx="549">
                  <c:v>7</c:v>
                </c:pt>
                <c:pt idx="550">
                  <c:v>1</c:v>
                </c:pt>
                <c:pt idx="551">
                  <c:v>9</c:v>
                </c:pt>
                <c:pt idx="552">
                  <c:v>7</c:v>
                </c:pt>
                <c:pt idx="553">
                  <c:v>4</c:v>
                </c:pt>
                <c:pt idx="554">
                  <c:v>3</c:v>
                </c:pt>
                <c:pt idx="555">
                  <c:v>8</c:v>
                </c:pt>
                <c:pt idx="556">
                  <c:v>1</c:v>
                </c:pt>
                <c:pt idx="557">
                  <c:v>1</c:v>
                </c:pt>
                <c:pt idx="558">
                  <c:v>4</c:v>
                </c:pt>
                <c:pt idx="559">
                  <c:v>2</c:v>
                </c:pt>
                <c:pt idx="560">
                  <c:v>9</c:v>
                </c:pt>
                <c:pt idx="561">
                  <c:v>7</c:v>
                </c:pt>
                <c:pt idx="562">
                  <c:v>1</c:v>
                </c:pt>
                <c:pt idx="563">
                  <c:v>10</c:v>
                </c:pt>
                <c:pt idx="564">
                  <c:v>4</c:v>
                </c:pt>
                <c:pt idx="565">
                  <c:v>1</c:v>
                </c:pt>
                <c:pt idx="566">
                  <c:v>2</c:v>
                </c:pt>
                <c:pt idx="567">
                  <c:v>2</c:v>
                </c:pt>
                <c:pt idx="568">
                  <c:v>6</c:v>
                </c:pt>
                <c:pt idx="569">
                  <c:v>1</c:v>
                </c:pt>
                <c:pt idx="570">
                  <c:v>3</c:v>
                </c:pt>
                <c:pt idx="571">
                  <c:v>7</c:v>
                </c:pt>
                <c:pt idx="572">
                  <c:v>4</c:v>
                </c:pt>
                <c:pt idx="573">
                  <c:v>3</c:v>
                </c:pt>
                <c:pt idx="574">
                  <c:v>10</c:v>
                </c:pt>
                <c:pt idx="575">
                  <c:v>8</c:v>
                </c:pt>
                <c:pt idx="576">
                  <c:v>7</c:v>
                </c:pt>
                <c:pt idx="577">
                  <c:v>3</c:v>
                </c:pt>
                <c:pt idx="578">
                  <c:v>1</c:v>
                </c:pt>
                <c:pt idx="579">
                  <c:v>8</c:v>
                </c:pt>
                <c:pt idx="580">
                  <c:v>2</c:v>
                </c:pt>
                <c:pt idx="581">
                  <c:v>2</c:v>
                </c:pt>
                <c:pt idx="582">
                  <c:v>3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6</c:v>
                </c:pt>
                <c:pt idx="587">
                  <c:v>1</c:v>
                </c:pt>
                <c:pt idx="588">
                  <c:v>8</c:v>
                </c:pt>
                <c:pt idx="589">
                  <c:v>4</c:v>
                </c:pt>
                <c:pt idx="590">
                  <c:v>5</c:v>
                </c:pt>
                <c:pt idx="591">
                  <c:v>1</c:v>
                </c:pt>
                <c:pt idx="592">
                  <c:v>2</c:v>
                </c:pt>
                <c:pt idx="593">
                  <c:v>3</c:v>
                </c:pt>
                <c:pt idx="594">
                  <c:v>2</c:v>
                </c:pt>
                <c:pt idx="595">
                  <c:v>6</c:v>
                </c:pt>
                <c:pt idx="596">
                  <c:v>8</c:v>
                </c:pt>
                <c:pt idx="597">
                  <c:v>1</c:v>
                </c:pt>
                <c:pt idx="598">
                  <c:v>7</c:v>
                </c:pt>
                <c:pt idx="599">
                  <c:v>6</c:v>
                </c:pt>
                <c:pt idx="600">
                  <c:v>3</c:v>
                </c:pt>
                <c:pt idx="601">
                  <c:v>1</c:v>
                </c:pt>
                <c:pt idx="602">
                  <c:v>3</c:v>
                </c:pt>
                <c:pt idx="603">
                  <c:v>4</c:v>
                </c:pt>
                <c:pt idx="604">
                  <c:v>1</c:v>
                </c:pt>
                <c:pt idx="605">
                  <c:v>1</c:v>
                </c:pt>
                <c:pt idx="606">
                  <c:v>5</c:v>
                </c:pt>
                <c:pt idx="607">
                  <c:v>4</c:v>
                </c:pt>
                <c:pt idx="608">
                  <c:v>4</c:v>
                </c:pt>
                <c:pt idx="609">
                  <c:v>6</c:v>
                </c:pt>
                <c:pt idx="610">
                  <c:v>4</c:v>
                </c:pt>
                <c:pt idx="611">
                  <c:v>2</c:v>
                </c:pt>
                <c:pt idx="612">
                  <c:v>5</c:v>
                </c:pt>
                <c:pt idx="613">
                  <c:v>3</c:v>
                </c:pt>
                <c:pt idx="614">
                  <c:v>11</c:v>
                </c:pt>
                <c:pt idx="615">
                  <c:v>4</c:v>
                </c:pt>
                <c:pt idx="616">
                  <c:v>2</c:v>
                </c:pt>
                <c:pt idx="617">
                  <c:v>5</c:v>
                </c:pt>
                <c:pt idx="618">
                  <c:v>3</c:v>
                </c:pt>
                <c:pt idx="619">
                  <c:v>4</c:v>
                </c:pt>
                <c:pt idx="620">
                  <c:v>1</c:v>
                </c:pt>
                <c:pt idx="621">
                  <c:v>6</c:v>
                </c:pt>
                <c:pt idx="622">
                  <c:v>7</c:v>
                </c:pt>
                <c:pt idx="623">
                  <c:v>5</c:v>
                </c:pt>
                <c:pt idx="624">
                  <c:v>1</c:v>
                </c:pt>
                <c:pt idx="625">
                  <c:v>5</c:v>
                </c:pt>
                <c:pt idx="626">
                  <c:v>4</c:v>
                </c:pt>
                <c:pt idx="627">
                  <c:v>1</c:v>
                </c:pt>
                <c:pt idx="628">
                  <c:v>6</c:v>
                </c:pt>
                <c:pt idx="629">
                  <c:v>1</c:v>
                </c:pt>
                <c:pt idx="630">
                  <c:v>2</c:v>
                </c:pt>
                <c:pt idx="631">
                  <c:v>2</c:v>
                </c:pt>
                <c:pt idx="632">
                  <c:v>5</c:v>
                </c:pt>
                <c:pt idx="633">
                  <c:v>7</c:v>
                </c:pt>
                <c:pt idx="634">
                  <c:v>4</c:v>
                </c:pt>
                <c:pt idx="635">
                  <c:v>2</c:v>
                </c:pt>
                <c:pt idx="636">
                  <c:v>1</c:v>
                </c:pt>
                <c:pt idx="637">
                  <c:v>1</c:v>
                </c:pt>
                <c:pt idx="638">
                  <c:v>4</c:v>
                </c:pt>
                <c:pt idx="639">
                  <c:v>5</c:v>
                </c:pt>
                <c:pt idx="640">
                  <c:v>6</c:v>
                </c:pt>
                <c:pt idx="641">
                  <c:v>5</c:v>
                </c:pt>
                <c:pt idx="642">
                  <c:v>4</c:v>
                </c:pt>
                <c:pt idx="643">
                  <c:v>6</c:v>
                </c:pt>
                <c:pt idx="644">
                  <c:v>4</c:v>
                </c:pt>
                <c:pt idx="645">
                  <c:v>3</c:v>
                </c:pt>
                <c:pt idx="646">
                  <c:v>4</c:v>
                </c:pt>
                <c:pt idx="647">
                  <c:v>1</c:v>
                </c:pt>
                <c:pt idx="648">
                  <c:v>7</c:v>
                </c:pt>
                <c:pt idx="649">
                  <c:v>5</c:v>
                </c:pt>
                <c:pt idx="650">
                  <c:v>2</c:v>
                </c:pt>
                <c:pt idx="651">
                  <c:v>1</c:v>
                </c:pt>
                <c:pt idx="652">
                  <c:v>1</c:v>
                </c:pt>
                <c:pt idx="653">
                  <c:v>8</c:v>
                </c:pt>
                <c:pt idx="654">
                  <c:v>3</c:v>
                </c:pt>
                <c:pt idx="655">
                  <c:v>3</c:v>
                </c:pt>
                <c:pt idx="656">
                  <c:v>7</c:v>
                </c:pt>
                <c:pt idx="657">
                  <c:v>4</c:v>
                </c:pt>
                <c:pt idx="658">
                  <c:v>6</c:v>
                </c:pt>
                <c:pt idx="659">
                  <c:v>2</c:v>
                </c:pt>
                <c:pt idx="660">
                  <c:v>9</c:v>
                </c:pt>
                <c:pt idx="661">
                  <c:v>2</c:v>
                </c:pt>
                <c:pt idx="662">
                  <c:v>4</c:v>
                </c:pt>
                <c:pt idx="663">
                  <c:v>3</c:v>
                </c:pt>
                <c:pt idx="664">
                  <c:v>7</c:v>
                </c:pt>
                <c:pt idx="665">
                  <c:v>3</c:v>
                </c:pt>
                <c:pt idx="666">
                  <c:v>5</c:v>
                </c:pt>
                <c:pt idx="667">
                  <c:v>2</c:v>
                </c:pt>
                <c:pt idx="668">
                  <c:v>7</c:v>
                </c:pt>
                <c:pt idx="669">
                  <c:v>1</c:v>
                </c:pt>
                <c:pt idx="670">
                  <c:v>3</c:v>
                </c:pt>
                <c:pt idx="671">
                  <c:v>2</c:v>
                </c:pt>
                <c:pt idx="672">
                  <c:v>2</c:v>
                </c:pt>
                <c:pt idx="673">
                  <c:v>6</c:v>
                </c:pt>
                <c:pt idx="674">
                  <c:v>8</c:v>
                </c:pt>
                <c:pt idx="675">
                  <c:v>2</c:v>
                </c:pt>
                <c:pt idx="676">
                  <c:v>3</c:v>
                </c:pt>
                <c:pt idx="677">
                  <c:v>7</c:v>
                </c:pt>
                <c:pt idx="678">
                  <c:v>2</c:v>
                </c:pt>
                <c:pt idx="679">
                  <c:v>9</c:v>
                </c:pt>
                <c:pt idx="680">
                  <c:v>2</c:v>
                </c:pt>
                <c:pt idx="681">
                  <c:v>5</c:v>
                </c:pt>
                <c:pt idx="682">
                  <c:v>11</c:v>
                </c:pt>
                <c:pt idx="683">
                  <c:v>4</c:v>
                </c:pt>
                <c:pt idx="684">
                  <c:v>6</c:v>
                </c:pt>
                <c:pt idx="685">
                  <c:v>4</c:v>
                </c:pt>
                <c:pt idx="686">
                  <c:v>1</c:v>
                </c:pt>
                <c:pt idx="687">
                  <c:v>4</c:v>
                </c:pt>
                <c:pt idx="688">
                  <c:v>7</c:v>
                </c:pt>
                <c:pt idx="689">
                  <c:v>7</c:v>
                </c:pt>
                <c:pt idx="690">
                  <c:v>3</c:v>
                </c:pt>
                <c:pt idx="691">
                  <c:v>7</c:v>
                </c:pt>
                <c:pt idx="692">
                  <c:v>2</c:v>
                </c:pt>
                <c:pt idx="693">
                  <c:v>2</c:v>
                </c:pt>
                <c:pt idx="694">
                  <c:v>11</c:v>
                </c:pt>
                <c:pt idx="695">
                  <c:v>7</c:v>
                </c:pt>
                <c:pt idx="696">
                  <c:v>5</c:v>
                </c:pt>
                <c:pt idx="697">
                  <c:v>2</c:v>
                </c:pt>
                <c:pt idx="698">
                  <c:v>4</c:v>
                </c:pt>
                <c:pt idx="699">
                  <c:v>3</c:v>
                </c:pt>
                <c:pt idx="700">
                  <c:v>1</c:v>
                </c:pt>
                <c:pt idx="701">
                  <c:v>4</c:v>
                </c:pt>
                <c:pt idx="702">
                  <c:v>5</c:v>
                </c:pt>
                <c:pt idx="703">
                  <c:v>5</c:v>
                </c:pt>
                <c:pt idx="704">
                  <c:v>1</c:v>
                </c:pt>
                <c:pt idx="705">
                  <c:v>1</c:v>
                </c:pt>
                <c:pt idx="706">
                  <c:v>4</c:v>
                </c:pt>
                <c:pt idx="707">
                  <c:v>1</c:v>
                </c:pt>
                <c:pt idx="708">
                  <c:v>3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4</c:v>
                </c:pt>
                <c:pt idx="713">
                  <c:v>3</c:v>
                </c:pt>
                <c:pt idx="714">
                  <c:v>4</c:v>
                </c:pt>
                <c:pt idx="715">
                  <c:v>8</c:v>
                </c:pt>
                <c:pt idx="716">
                  <c:v>3</c:v>
                </c:pt>
                <c:pt idx="717">
                  <c:v>5</c:v>
                </c:pt>
                <c:pt idx="718">
                  <c:v>8</c:v>
                </c:pt>
                <c:pt idx="719">
                  <c:v>6</c:v>
                </c:pt>
                <c:pt idx="720">
                  <c:v>4</c:v>
                </c:pt>
                <c:pt idx="721">
                  <c:v>8</c:v>
                </c:pt>
                <c:pt idx="722">
                  <c:v>3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3</c:v>
                </c:pt>
                <c:pt idx="727">
                  <c:v>6</c:v>
                </c:pt>
                <c:pt idx="728">
                  <c:v>2</c:v>
                </c:pt>
                <c:pt idx="729">
                  <c:v>4</c:v>
                </c:pt>
                <c:pt idx="730">
                  <c:v>2</c:v>
                </c:pt>
                <c:pt idx="731">
                  <c:v>4</c:v>
                </c:pt>
                <c:pt idx="732">
                  <c:v>4</c:v>
                </c:pt>
                <c:pt idx="733">
                  <c:v>3</c:v>
                </c:pt>
                <c:pt idx="734">
                  <c:v>8</c:v>
                </c:pt>
                <c:pt idx="735">
                  <c:v>7</c:v>
                </c:pt>
                <c:pt idx="736">
                  <c:v>8</c:v>
                </c:pt>
                <c:pt idx="737">
                  <c:v>7</c:v>
                </c:pt>
                <c:pt idx="738">
                  <c:v>2</c:v>
                </c:pt>
                <c:pt idx="739">
                  <c:v>3</c:v>
                </c:pt>
                <c:pt idx="740">
                  <c:v>4</c:v>
                </c:pt>
                <c:pt idx="741">
                  <c:v>2</c:v>
                </c:pt>
                <c:pt idx="742">
                  <c:v>2</c:v>
                </c:pt>
                <c:pt idx="743">
                  <c:v>6</c:v>
                </c:pt>
                <c:pt idx="744">
                  <c:v>3</c:v>
                </c:pt>
                <c:pt idx="745">
                  <c:v>5</c:v>
                </c:pt>
                <c:pt idx="746">
                  <c:v>2</c:v>
                </c:pt>
                <c:pt idx="747">
                  <c:v>2</c:v>
                </c:pt>
                <c:pt idx="748">
                  <c:v>1</c:v>
                </c:pt>
                <c:pt idx="749">
                  <c:v>5</c:v>
                </c:pt>
                <c:pt idx="750">
                  <c:v>3</c:v>
                </c:pt>
                <c:pt idx="751">
                  <c:v>6</c:v>
                </c:pt>
                <c:pt idx="752">
                  <c:v>7</c:v>
                </c:pt>
                <c:pt idx="753">
                  <c:v>3</c:v>
                </c:pt>
                <c:pt idx="754">
                  <c:v>9</c:v>
                </c:pt>
                <c:pt idx="755">
                  <c:v>5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2</c:v>
                </c:pt>
                <c:pt idx="760">
                  <c:v>7</c:v>
                </c:pt>
                <c:pt idx="761">
                  <c:v>9</c:v>
                </c:pt>
                <c:pt idx="762">
                  <c:v>7</c:v>
                </c:pt>
                <c:pt idx="763">
                  <c:v>1</c:v>
                </c:pt>
                <c:pt idx="764">
                  <c:v>4</c:v>
                </c:pt>
                <c:pt idx="765">
                  <c:v>8</c:v>
                </c:pt>
                <c:pt idx="766">
                  <c:v>2</c:v>
                </c:pt>
                <c:pt idx="767">
                  <c:v>6</c:v>
                </c:pt>
                <c:pt idx="768">
                  <c:v>1</c:v>
                </c:pt>
                <c:pt idx="769">
                  <c:v>9</c:v>
                </c:pt>
                <c:pt idx="770">
                  <c:v>3</c:v>
                </c:pt>
                <c:pt idx="771">
                  <c:v>4</c:v>
                </c:pt>
                <c:pt idx="772">
                  <c:v>9</c:v>
                </c:pt>
                <c:pt idx="773">
                  <c:v>3</c:v>
                </c:pt>
                <c:pt idx="774">
                  <c:v>9</c:v>
                </c:pt>
                <c:pt idx="775">
                  <c:v>7</c:v>
                </c:pt>
                <c:pt idx="776">
                  <c:v>1</c:v>
                </c:pt>
                <c:pt idx="777">
                  <c:v>1</c:v>
                </c:pt>
                <c:pt idx="778">
                  <c:v>2</c:v>
                </c:pt>
                <c:pt idx="779">
                  <c:v>1</c:v>
                </c:pt>
                <c:pt idx="780">
                  <c:v>9</c:v>
                </c:pt>
                <c:pt idx="781">
                  <c:v>4</c:v>
                </c:pt>
                <c:pt idx="782">
                  <c:v>7</c:v>
                </c:pt>
                <c:pt idx="783">
                  <c:v>5</c:v>
                </c:pt>
                <c:pt idx="784">
                  <c:v>4</c:v>
                </c:pt>
                <c:pt idx="785">
                  <c:v>8</c:v>
                </c:pt>
                <c:pt idx="786">
                  <c:v>10</c:v>
                </c:pt>
                <c:pt idx="787">
                  <c:v>7</c:v>
                </c:pt>
                <c:pt idx="788">
                  <c:v>11</c:v>
                </c:pt>
                <c:pt idx="789">
                  <c:v>0</c:v>
                </c:pt>
                <c:pt idx="790">
                  <c:v>2</c:v>
                </c:pt>
                <c:pt idx="791">
                  <c:v>11</c:v>
                </c:pt>
                <c:pt idx="792">
                  <c:v>2</c:v>
                </c:pt>
                <c:pt idx="793">
                  <c:v>7</c:v>
                </c:pt>
                <c:pt idx="794">
                  <c:v>6</c:v>
                </c:pt>
                <c:pt idx="795">
                  <c:v>8</c:v>
                </c:pt>
                <c:pt idx="796">
                  <c:v>7</c:v>
                </c:pt>
                <c:pt idx="797">
                  <c:v>7</c:v>
                </c:pt>
                <c:pt idx="798">
                  <c:v>3</c:v>
                </c:pt>
                <c:pt idx="799">
                  <c:v>1</c:v>
                </c:pt>
                <c:pt idx="800">
                  <c:v>4</c:v>
                </c:pt>
                <c:pt idx="801">
                  <c:v>6</c:v>
                </c:pt>
                <c:pt idx="802">
                  <c:v>2</c:v>
                </c:pt>
                <c:pt idx="803">
                  <c:v>3</c:v>
                </c:pt>
                <c:pt idx="804">
                  <c:v>11</c:v>
                </c:pt>
                <c:pt idx="805">
                  <c:v>5</c:v>
                </c:pt>
                <c:pt idx="806">
                  <c:v>2</c:v>
                </c:pt>
                <c:pt idx="807">
                  <c:v>8</c:v>
                </c:pt>
                <c:pt idx="808">
                  <c:v>10</c:v>
                </c:pt>
                <c:pt idx="809">
                  <c:v>6</c:v>
                </c:pt>
                <c:pt idx="810">
                  <c:v>1</c:v>
                </c:pt>
                <c:pt idx="811">
                  <c:v>3</c:v>
                </c:pt>
                <c:pt idx="812">
                  <c:v>4</c:v>
                </c:pt>
                <c:pt idx="813">
                  <c:v>5</c:v>
                </c:pt>
                <c:pt idx="814">
                  <c:v>4</c:v>
                </c:pt>
                <c:pt idx="815">
                  <c:v>4</c:v>
                </c:pt>
                <c:pt idx="816">
                  <c:v>2</c:v>
                </c:pt>
                <c:pt idx="817">
                  <c:v>1</c:v>
                </c:pt>
                <c:pt idx="818">
                  <c:v>0</c:v>
                </c:pt>
                <c:pt idx="819">
                  <c:v>4</c:v>
                </c:pt>
                <c:pt idx="820">
                  <c:v>6</c:v>
                </c:pt>
                <c:pt idx="821">
                  <c:v>2</c:v>
                </c:pt>
                <c:pt idx="822">
                  <c:v>6</c:v>
                </c:pt>
                <c:pt idx="823">
                  <c:v>6</c:v>
                </c:pt>
                <c:pt idx="824">
                  <c:v>11</c:v>
                </c:pt>
                <c:pt idx="825">
                  <c:v>7</c:v>
                </c:pt>
                <c:pt idx="826">
                  <c:v>3</c:v>
                </c:pt>
                <c:pt idx="827">
                  <c:v>7</c:v>
                </c:pt>
                <c:pt idx="828">
                  <c:v>5</c:v>
                </c:pt>
                <c:pt idx="829">
                  <c:v>8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2</c:v>
                </c:pt>
                <c:pt idx="834">
                  <c:v>1</c:v>
                </c:pt>
                <c:pt idx="835">
                  <c:v>3</c:v>
                </c:pt>
                <c:pt idx="836">
                  <c:v>2</c:v>
                </c:pt>
                <c:pt idx="837">
                  <c:v>5</c:v>
                </c:pt>
                <c:pt idx="838">
                  <c:v>0</c:v>
                </c:pt>
                <c:pt idx="839">
                  <c:v>4</c:v>
                </c:pt>
                <c:pt idx="840">
                  <c:v>4</c:v>
                </c:pt>
                <c:pt idx="841">
                  <c:v>6</c:v>
                </c:pt>
                <c:pt idx="842">
                  <c:v>2</c:v>
                </c:pt>
                <c:pt idx="843">
                  <c:v>7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1</c:v>
                </c:pt>
                <c:pt idx="848">
                  <c:v>4</c:v>
                </c:pt>
                <c:pt idx="849">
                  <c:v>4</c:v>
                </c:pt>
                <c:pt idx="850">
                  <c:v>1</c:v>
                </c:pt>
                <c:pt idx="851">
                  <c:v>7</c:v>
                </c:pt>
                <c:pt idx="852">
                  <c:v>3</c:v>
                </c:pt>
                <c:pt idx="853">
                  <c:v>4</c:v>
                </c:pt>
                <c:pt idx="854">
                  <c:v>10</c:v>
                </c:pt>
                <c:pt idx="855">
                  <c:v>1</c:v>
                </c:pt>
                <c:pt idx="856">
                  <c:v>7</c:v>
                </c:pt>
                <c:pt idx="857">
                  <c:v>1</c:v>
                </c:pt>
                <c:pt idx="858">
                  <c:v>2</c:v>
                </c:pt>
                <c:pt idx="859">
                  <c:v>1</c:v>
                </c:pt>
                <c:pt idx="860">
                  <c:v>11</c:v>
                </c:pt>
                <c:pt idx="861">
                  <c:v>1</c:v>
                </c:pt>
                <c:pt idx="862">
                  <c:v>0</c:v>
                </c:pt>
                <c:pt idx="863">
                  <c:v>5</c:v>
                </c:pt>
                <c:pt idx="864">
                  <c:v>6</c:v>
                </c:pt>
                <c:pt idx="865">
                  <c:v>4</c:v>
                </c:pt>
                <c:pt idx="866">
                  <c:v>8</c:v>
                </c:pt>
                <c:pt idx="867">
                  <c:v>2</c:v>
                </c:pt>
                <c:pt idx="868">
                  <c:v>1</c:v>
                </c:pt>
                <c:pt idx="869">
                  <c:v>3</c:v>
                </c:pt>
                <c:pt idx="870">
                  <c:v>2</c:v>
                </c:pt>
                <c:pt idx="871">
                  <c:v>1</c:v>
                </c:pt>
                <c:pt idx="872">
                  <c:v>5</c:v>
                </c:pt>
                <c:pt idx="873">
                  <c:v>1</c:v>
                </c:pt>
                <c:pt idx="874">
                  <c:v>1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2</c:v>
                </c:pt>
                <c:pt idx="879">
                  <c:v>2</c:v>
                </c:pt>
                <c:pt idx="880">
                  <c:v>7</c:v>
                </c:pt>
                <c:pt idx="881">
                  <c:v>3</c:v>
                </c:pt>
                <c:pt idx="882">
                  <c:v>3</c:v>
                </c:pt>
                <c:pt idx="883">
                  <c:v>5</c:v>
                </c:pt>
                <c:pt idx="884">
                  <c:v>9</c:v>
                </c:pt>
                <c:pt idx="885">
                  <c:v>5</c:v>
                </c:pt>
                <c:pt idx="886">
                  <c:v>4</c:v>
                </c:pt>
                <c:pt idx="887">
                  <c:v>6</c:v>
                </c:pt>
                <c:pt idx="888">
                  <c:v>9</c:v>
                </c:pt>
                <c:pt idx="889">
                  <c:v>1</c:v>
                </c:pt>
                <c:pt idx="890">
                  <c:v>7</c:v>
                </c:pt>
                <c:pt idx="891">
                  <c:v>7</c:v>
                </c:pt>
                <c:pt idx="892">
                  <c:v>5</c:v>
                </c:pt>
                <c:pt idx="893">
                  <c:v>2</c:v>
                </c:pt>
                <c:pt idx="894">
                  <c:v>2</c:v>
                </c:pt>
                <c:pt idx="895">
                  <c:v>3</c:v>
                </c:pt>
                <c:pt idx="896">
                  <c:v>8</c:v>
                </c:pt>
                <c:pt idx="897">
                  <c:v>1</c:v>
                </c:pt>
                <c:pt idx="898">
                  <c:v>2</c:v>
                </c:pt>
                <c:pt idx="899">
                  <c:v>6</c:v>
                </c:pt>
                <c:pt idx="900">
                  <c:v>1</c:v>
                </c:pt>
                <c:pt idx="901">
                  <c:v>2</c:v>
                </c:pt>
                <c:pt idx="902">
                  <c:v>1</c:v>
                </c:pt>
                <c:pt idx="903">
                  <c:v>7</c:v>
                </c:pt>
                <c:pt idx="904">
                  <c:v>5</c:v>
                </c:pt>
                <c:pt idx="905">
                  <c:v>11</c:v>
                </c:pt>
                <c:pt idx="906">
                  <c:v>7</c:v>
                </c:pt>
                <c:pt idx="907">
                  <c:v>2</c:v>
                </c:pt>
                <c:pt idx="908">
                  <c:v>2</c:v>
                </c:pt>
                <c:pt idx="909">
                  <c:v>3</c:v>
                </c:pt>
                <c:pt idx="910">
                  <c:v>4</c:v>
                </c:pt>
                <c:pt idx="911">
                  <c:v>3</c:v>
                </c:pt>
                <c:pt idx="912">
                  <c:v>6</c:v>
                </c:pt>
                <c:pt idx="913">
                  <c:v>2</c:v>
                </c:pt>
                <c:pt idx="914">
                  <c:v>9</c:v>
                </c:pt>
                <c:pt idx="915">
                  <c:v>3</c:v>
                </c:pt>
                <c:pt idx="916">
                  <c:v>3</c:v>
                </c:pt>
                <c:pt idx="917">
                  <c:v>2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3</c:v>
                </c:pt>
                <c:pt idx="922">
                  <c:v>3</c:v>
                </c:pt>
                <c:pt idx="923">
                  <c:v>2</c:v>
                </c:pt>
                <c:pt idx="924">
                  <c:v>9</c:v>
                </c:pt>
                <c:pt idx="925">
                  <c:v>3</c:v>
                </c:pt>
                <c:pt idx="926">
                  <c:v>3</c:v>
                </c:pt>
                <c:pt idx="927">
                  <c:v>7</c:v>
                </c:pt>
                <c:pt idx="928">
                  <c:v>5</c:v>
                </c:pt>
                <c:pt idx="929">
                  <c:v>4</c:v>
                </c:pt>
                <c:pt idx="930">
                  <c:v>3</c:v>
                </c:pt>
                <c:pt idx="931">
                  <c:v>8</c:v>
                </c:pt>
                <c:pt idx="932">
                  <c:v>9</c:v>
                </c:pt>
                <c:pt idx="933">
                  <c:v>27</c:v>
                </c:pt>
                <c:pt idx="934">
                  <c:v>6</c:v>
                </c:pt>
                <c:pt idx="935">
                  <c:v>4</c:v>
                </c:pt>
                <c:pt idx="936">
                  <c:v>3</c:v>
                </c:pt>
                <c:pt idx="937">
                  <c:v>5</c:v>
                </c:pt>
                <c:pt idx="938">
                  <c:v>3</c:v>
                </c:pt>
                <c:pt idx="939">
                  <c:v>3</c:v>
                </c:pt>
                <c:pt idx="940">
                  <c:v>10</c:v>
                </c:pt>
                <c:pt idx="941">
                  <c:v>3</c:v>
                </c:pt>
                <c:pt idx="942">
                  <c:v>10</c:v>
                </c:pt>
                <c:pt idx="943">
                  <c:v>9</c:v>
                </c:pt>
                <c:pt idx="944">
                  <c:v>7</c:v>
                </c:pt>
                <c:pt idx="945">
                  <c:v>2</c:v>
                </c:pt>
                <c:pt idx="946">
                  <c:v>6</c:v>
                </c:pt>
                <c:pt idx="947">
                  <c:v>3</c:v>
                </c:pt>
                <c:pt idx="948">
                  <c:v>8</c:v>
                </c:pt>
                <c:pt idx="949">
                  <c:v>4</c:v>
                </c:pt>
                <c:pt idx="950">
                  <c:v>7</c:v>
                </c:pt>
                <c:pt idx="951">
                  <c:v>5</c:v>
                </c:pt>
                <c:pt idx="952">
                  <c:v>4</c:v>
                </c:pt>
                <c:pt idx="953">
                  <c:v>1</c:v>
                </c:pt>
                <c:pt idx="954">
                  <c:v>1</c:v>
                </c:pt>
                <c:pt idx="955">
                  <c:v>2</c:v>
                </c:pt>
                <c:pt idx="956">
                  <c:v>1</c:v>
                </c:pt>
                <c:pt idx="957">
                  <c:v>6</c:v>
                </c:pt>
                <c:pt idx="958">
                  <c:v>8</c:v>
                </c:pt>
                <c:pt idx="959">
                  <c:v>8</c:v>
                </c:pt>
                <c:pt idx="960">
                  <c:v>2</c:v>
                </c:pt>
                <c:pt idx="961">
                  <c:v>7</c:v>
                </c:pt>
                <c:pt idx="962">
                  <c:v>3</c:v>
                </c:pt>
                <c:pt idx="963">
                  <c:v>6</c:v>
                </c:pt>
                <c:pt idx="964">
                  <c:v>8</c:v>
                </c:pt>
                <c:pt idx="965">
                  <c:v>6</c:v>
                </c:pt>
                <c:pt idx="966">
                  <c:v>10</c:v>
                </c:pt>
                <c:pt idx="967">
                  <c:v>4</c:v>
                </c:pt>
                <c:pt idx="968">
                  <c:v>4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4</c:v>
                </c:pt>
                <c:pt idx="974">
                  <c:v>5</c:v>
                </c:pt>
                <c:pt idx="975">
                  <c:v>2</c:v>
                </c:pt>
                <c:pt idx="976">
                  <c:v>8</c:v>
                </c:pt>
                <c:pt idx="977">
                  <c:v>1</c:v>
                </c:pt>
                <c:pt idx="978">
                  <c:v>2</c:v>
                </c:pt>
                <c:pt idx="979">
                  <c:v>3</c:v>
                </c:pt>
                <c:pt idx="980">
                  <c:v>7</c:v>
                </c:pt>
                <c:pt idx="981">
                  <c:v>1</c:v>
                </c:pt>
                <c:pt idx="982">
                  <c:v>4</c:v>
                </c:pt>
                <c:pt idx="983">
                  <c:v>5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11</c:v>
                </c:pt>
                <c:pt idx="988">
                  <c:v>5</c:v>
                </c:pt>
                <c:pt idx="989">
                  <c:v>3</c:v>
                </c:pt>
                <c:pt idx="990">
                  <c:v>0</c:v>
                </c:pt>
                <c:pt idx="991">
                  <c:v>1</c:v>
                </c:pt>
                <c:pt idx="992">
                  <c:v>4</c:v>
                </c:pt>
                <c:pt idx="993">
                  <c:v>2</c:v>
                </c:pt>
                <c:pt idx="994">
                  <c:v>4</c:v>
                </c:pt>
                <c:pt idx="995">
                  <c:v>10</c:v>
                </c:pt>
                <c:pt idx="996">
                  <c:v>7</c:v>
                </c:pt>
                <c:pt idx="997">
                  <c:v>4</c:v>
                </c:pt>
                <c:pt idx="998">
                  <c:v>2</c:v>
                </c:pt>
                <c:pt idx="999">
                  <c:v>2</c:v>
                </c:pt>
                <c:pt idx="1000">
                  <c:v>5</c:v>
                </c:pt>
                <c:pt idx="1001">
                  <c:v>3</c:v>
                </c:pt>
                <c:pt idx="1002">
                  <c:v>1</c:v>
                </c:pt>
                <c:pt idx="1003">
                  <c:v>4</c:v>
                </c:pt>
                <c:pt idx="1004">
                  <c:v>1</c:v>
                </c:pt>
                <c:pt idx="1005">
                  <c:v>11</c:v>
                </c:pt>
                <c:pt idx="1006">
                  <c:v>3</c:v>
                </c:pt>
                <c:pt idx="1007">
                  <c:v>7</c:v>
                </c:pt>
                <c:pt idx="1008">
                  <c:v>4</c:v>
                </c:pt>
                <c:pt idx="1009">
                  <c:v>1</c:v>
                </c:pt>
                <c:pt idx="1010">
                  <c:v>8</c:v>
                </c:pt>
                <c:pt idx="1011">
                  <c:v>1</c:v>
                </c:pt>
                <c:pt idx="1012">
                  <c:v>2</c:v>
                </c:pt>
                <c:pt idx="1013">
                  <c:v>2</c:v>
                </c:pt>
                <c:pt idx="1014">
                  <c:v>0</c:v>
                </c:pt>
                <c:pt idx="1015">
                  <c:v>5</c:v>
                </c:pt>
                <c:pt idx="1016">
                  <c:v>4</c:v>
                </c:pt>
                <c:pt idx="1017">
                  <c:v>4</c:v>
                </c:pt>
                <c:pt idx="1018">
                  <c:v>10</c:v>
                </c:pt>
                <c:pt idx="1019">
                  <c:v>3</c:v>
                </c:pt>
                <c:pt idx="1020">
                  <c:v>3</c:v>
                </c:pt>
                <c:pt idx="1021">
                  <c:v>4</c:v>
                </c:pt>
                <c:pt idx="1022">
                  <c:v>2</c:v>
                </c:pt>
                <c:pt idx="1023">
                  <c:v>4</c:v>
                </c:pt>
                <c:pt idx="1024">
                  <c:v>2</c:v>
                </c:pt>
                <c:pt idx="1025">
                  <c:v>2</c:v>
                </c:pt>
                <c:pt idx="1026">
                  <c:v>1</c:v>
                </c:pt>
                <c:pt idx="1027">
                  <c:v>6</c:v>
                </c:pt>
                <c:pt idx="1028">
                  <c:v>2</c:v>
                </c:pt>
                <c:pt idx="1029">
                  <c:v>6</c:v>
                </c:pt>
                <c:pt idx="1030">
                  <c:v>1</c:v>
                </c:pt>
                <c:pt idx="1031">
                  <c:v>6</c:v>
                </c:pt>
                <c:pt idx="1032">
                  <c:v>7</c:v>
                </c:pt>
                <c:pt idx="1033">
                  <c:v>3</c:v>
                </c:pt>
                <c:pt idx="1034">
                  <c:v>1</c:v>
                </c:pt>
                <c:pt idx="1035">
                  <c:v>5</c:v>
                </c:pt>
                <c:pt idx="1036">
                  <c:v>5</c:v>
                </c:pt>
                <c:pt idx="1037">
                  <c:v>4</c:v>
                </c:pt>
                <c:pt idx="1038">
                  <c:v>5</c:v>
                </c:pt>
                <c:pt idx="1039">
                  <c:v>7</c:v>
                </c:pt>
                <c:pt idx="1040">
                  <c:v>2</c:v>
                </c:pt>
                <c:pt idx="1041">
                  <c:v>4</c:v>
                </c:pt>
                <c:pt idx="1042">
                  <c:v>9</c:v>
                </c:pt>
                <c:pt idx="1043">
                  <c:v>1</c:v>
                </c:pt>
                <c:pt idx="1044">
                  <c:v>4</c:v>
                </c:pt>
                <c:pt idx="1045">
                  <c:v>4</c:v>
                </c:pt>
                <c:pt idx="1046">
                  <c:v>2</c:v>
                </c:pt>
                <c:pt idx="1047">
                  <c:v>11</c:v>
                </c:pt>
                <c:pt idx="1048">
                  <c:v>2</c:v>
                </c:pt>
                <c:pt idx="1049">
                  <c:v>6</c:v>
                </c:pt>
                <c:pt idx="1050">
                  <c:v>3</c:v>
                </c:pt>
                <c:pt idx="1051">
                  <c:v>1</c:v>
                </c:pt>
                <c:pt idx="1052">
                  <c:v>6</c:v>
                </c:pt>
                <c:pt idx="1053">
                  <c:v>4</c:v>
                </c:pt>
                <c:pt idx="1054">
                  <c:v>1</c:v>
                </c:pt>
                <c:pt idx="1055">
                  <c:v>1</c:v>
                </c:pt>
                <c:pt idx="1056">
                  <c:v>4</c:v>
                </c:pt>
                <c:pt idx="1057">
                  <c:v>7</c:v>
                </c:pt>
                <c:pt idx="1058">
                  <c:v>8</c:v>
                </c:pt>
                <c:pt idx="1059">
                  <c:v>9</c:v>
                </c:pt>
                <c:pt idx="1060">
                  <c:v>8</c:v>
                </c:pt>
                <c:pt idx="1061">
                  <c:v>10</c:v>
                </c:pt>
                <c:pt idx="1062">
                  <c:v>2</c:v>
                </c:pt>
                <c:pt idx="1063">
                  <c:v>1</c:v>
                </c:pt>
                <c:pt idx="1064">
                  <c:v>1</c:v>
                </c:pt>
                <c:pt idx="1065">
                  <c:v>4</c:v>
                </c:pt>
                <c:pt idx="1066">
                  <c:v>1</c:v>
                </c:pt>
                <c:pt idx="1067">
                  <c:v>10</c:v>
                </c:pt>
                <c:pt idx="1068">
                  <c:v>2</c:v>
                </c:pt>
                <c:pt idx="1069">
                  <c:v>1</c:v>
                </c:pt>
                <c:pt idx="1070">
                  <c:v>5</c:v>
                </c:pt>
                <c:pt idx="1071">
                  <c:v>2</c:v>
                </c:pt>
                <c:pt idx="1072">
                  <c:v>4</c:v>
                </c:pt>
                <c:pt idx="1073">
                  <c:v>27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8</c:v>
                </c:pt>
                <c:pt idx="1078">
                  <c:v>6</c:v>
                </c:pt>
                <c:pt idx="1079">
                  <c:v>2</c:v>
                </c:pt>
                <c:pt idx="1080">
                  <c:v>3</c:v>
                </c:pt>
                <c:pt idx="1081">
                  <c:v>3</c:v>
                </c:pt>
                <c:pt idx="1082">
                  <c:v>1</c:v>
                </c:pt>
                <c:pt idx="1083">
                  <c:v>5</c:v>
                </c:pt>
                <c:pt idx="1084">
                  <c:v>3</c:v>
                </c:pt>
                <c:pt idx="1085">
                  <c:v>7</c:v>
                </c:pt>
                <c:pt idx="1086">
                  <c:v>2</c:v>
                </c:pt>
                <c:pt idx="1087">
                  <c:v>4</c:v>
                </c:pt>
                <c:pt idx="1088">
                  <c:v>6</c:v>
                </c:pt>
                <c:pt idx="1089">
                  <c:v>1</c:v>
                </c:pt>
                <c:pt idx="1090">
                  <c:v>2</c:v>
                </c:pt>
                <c:pt idx="1091">
                  <c:v>7</c:v>
                </c:pt>
                <c:pt idx="1092">
                  <c:v>2</c:v>
                </c:pt>
                <c:pt idx="1093">
                  <c:v>3</c:v>
                </c:pt>
                <c:pt idx="1094">
                  <c:v>5</c:v>
                </c:pt>
                <c:pt idx="1095">
                  <c:v>0</c:v>
                </c:pt>
                <c:pt idx="1096">
                  <c:v>3</c:v>
                </c:pt>
                <c:pt idx="1097">
                  <c:v>3</c:v>
                </c:pt>
                <c:pt idx="1098">
                  <c:v>1</c:v>
                </c:pt>
                <c:pt idx="1099">
                  <c:v>6</c:v>
                </c:pt>
                <c:pt idx="1100">
                  <c:v>1</c:v>
                </c:pt>
                <c:pt idx="1101">
                  <c:v>3</c:v>
                </c:pt>
                <c:pt idx="1102">
                  <c:v>3</c:v>
                </c:pt>
                <c:pt idx="1103">
                  <c:v>7</c:v>
                </c:pt>
                <c:pt idx="1104">
                  <c:v>3</c:v>
                </c:pt>
                <c:pt idx="1105">
                  <c:v>0</c:v>
                </c:pt>
                <c:pt idx="1106">
                  <c:v>5</c:v>
                </c:pt>
                <c:pt idx="1107">
                  <c:v>6</c:v>
                </c:pt>
                <c:pt idx="1108">
                  <c:v>1</c:v>
                </c:pt>
                <c:pt idx="1109">
                  <c:v>1</c:v>
                </c:pt>
                <c:pt idx="1110">
                  <c:v>9</c:v>
                </c:pt>
                <c:pt idx="1111">
                  <c:v>10</c:v>
                </c:pt>
                <c:pt idx="1112">
                  <c:v>1</c:v>
                </c:pt>
                <c:pt idx="1113">
                  <c:v>3</c:v>
                </c:pt>
                <c:pt idx="1114">
                  <c:v>4</c:v>
                </c:pt>
                <c:pt idx="1115">
                  <c:v>9</c:v>
                </c:pt>
                <c:pt idx="1116">
                  <c:v>5</c:v>
                </c:pt>
                <c:pt idx="1117">
                  <c:v>4</c:v>
                </c:pt>
                <c:pt idx="1118">
                  <c:v>2</c:v>
                </c:pt>
                <c:pt idx="1119">
                  <c:v>2</c:v>
                </c:pt>
                <c:pt idx="1120">
                  <c:v>9</c:v>
                </c:pt>
                <c:pt idx="1121">
                  <c:v>4</c:v>
                </c:pt>
                <c:pt idx="1122">
                  <c:v>6</c:v>
                </c:pt>
                <c:pt idx="1123">
                  <c:v>1</c:v>
                </c:pt>
                <c:pt idx="1124">
                  <c:v>5</c:v>
                </c:pt>
                <c:pt idx="1125">
                  <c:v>7</c:v>
                </c:pt>
                <c:pt idx="1126">
                  <c:v>1</c:v>
                </c:pt>
                <c:pt idx="1127">
                  <c:v>1</c:v>
                </c:pt>
                <c:pt idx="1128">
                  <c:v>6</c:v>
                </c:pt>
                <c:pt idx="1129">
                  <c:v>8</c:v>
                </c:pt>
                <c:pt idx="1130">
                  <c:v>2</c:v>
                </c:pt>
                <c:pt idx="1131">
                  <c:v>8</c:v>
                </c:pt>
                <c:pt idx="1132">
                  <c:v>3</c:v>
                </c:pt>
                <c:pt idx="1133">
                  <c:v>5</c:v>
                </c:pt>
                <c:pt idx="1134">
                  <c:v>4</c:v>
                </c:pt>
                <c:pt idx="1135">
                  <c:v>7</c:v>
                </c:pt>
                <c:pt idx="1136">
                  <c:v>7</c:v>
                </c:pt>
                <c:pt idx="1137">
                  <c:v>3</c:v>
                </c:pt>
                <c:pt idx="1138">
                  <c:v>7</c:v>
                </c:pt>
                <c:pt idx="1139">
                  <c:v>4</c:v>
                </c:pt>
                <c:pt idx="1140">
                  <c:v>0</c:v>
                </c:pt>
                <c:pt idx="1141">
                  <c:v>4</c:v>
                </c:pt>
                <c:pt idx="1142">
                  <c:v>7</c:v>
                </c:pt>
                <c:pt idx="1143">
                  <c:v>7</c:v>
                </c:pt>
                <c:pt idx="1144">
                  <c:v>1</c:v>
                </c:pt>
                <c:pt idx="1145">
                  <c:v>2</c:v>
                </c:pt>
                <c:pt idx="1146">
                  <c:v>9</c:v>
                </c:pt>
                <c:pt idx="1147">
                  <c:v>9</c:v>
                </c:pt>
                <c:pt idx="1148">
                  <c:v>8</c:v>
                </c:pt>
                <c:pt idx="1149">
                  <c:v>1</c:v>
                </c:pt>
                <c:pt idx="1150">
                  <c:v>6</c:v>
                </c:pt>
                <c:pt idx="1151">
                  <c:v>1</c:v>
                </c:pt>
                <c:pt idx="1152">
                  <c:v>4</c:v>
                </c:pt>
                <c:pt idx="1153">
                  <c:v>10</c:v>
                </c:pt>
                <c:pt idx="1154">
                  <c:v>5</c:v>
                </c:pt>
                <c:pt idx="1155">
                  <c:v>3</c:v>
                </c:pt>
                <c:pt idx="1156">
                  <c:v>4</c:v>
                </c:pt>
                <c:pt idx="1157">
                  <c:v>3</c:v>
                </c:pt>
                <c:pt idx="1158">
                  <c:v>5</c:v>
                </c:pt>
                <c:pt idx="1159">
                  <c:v>2</c:v>
                </c:pt>
                <c:pt idx="1160">
                  <c:v>9</c:v>
                </c:pt>
                <c:pt idx="1161">
                  <c:v>4</c:v>
                </c:pt>
                <c:pt idx="1162">
                  <c:v>1</c:v>
                </c:pt>
                <c:pt idx="1163">
                  <c:v>6</c:v>
                </c:pt>
                <c:pt idx="1164">
                  <c:v>2</c:v>
                </c:pt>
                <c:pt idx="1165">
                  <c:v>7</c:v>
                </c:pt>
                <c:pt idx="1166">
                  <c:v>1</c:v>
                </c:pt>
                <c:pt idx="1167">
                  <c:v>2</c:v>
                </c:pt>
                <c:pt idx="1168">
                  <c:v>5</c:v>
                </c:pt>
                <c:pt idx="1169">
                  <c:v>7</c:v>
                </c:pt>
                <c:pt idx="1170">
                  <c:v>1</c:v>
                </c:pt>
                <c:pt idx="1171">
                  <c:v>3</c:v>
                </c:pt>
                <c:pt idx="1172">
                  <c:v>1</c:v>
                </c:pt>
                <c:pt idx="1173">
                  <c:v>2</c:v>
                </c:pt>
                <c:pt idx="1174">
                  <c:v>3</c:v>
                </c:pt>
                <c:pt idx="1175">
                  <c:v>1</c:v>
                </c:pt>
                <c:pt idx="1176">
                  <c:v>5</c:v>
                </c:pt>
                <c:pt idx="1177">
                  <c:v>1</c:v>
                </c:pt>
                <c:pt idx="1178">
                  <c:v>2</c:v>
                </c:pt>
                <c:pt idx="1179">
                  <c:v>10</c:v>
                </c:pt>
                <c:pt idx="1180">
                  <c:v>6</c:v>
                </c:pt>
                <c:pt idx="1181">
                  <c:v>9</c:v>
                </c:pt>
                <c:pt idx="1182">
                  <c:v>3</c:v>
                </c:pt>
                <c:pt idx="1183">
                  <c:v>2</c:v>
                </c:pt>
                <c:pt idx="1184">
                  <c:v>7</c:v>
                </c:pt>
                <c:pt idx="1185">
                  <c:v>4</c:v>
                </c:pt>
                <c:pt idx="1186">
                  <c:v>2</c:v>
                </c:pt>
                <c:pt idx="1187">
                  <c:v>2</c:v>
                </c:pt>
                <c:pt idx="1188">
                  <c:v>1</c:v>
                </c:pt>
                <c:pt idx="1189">
                  <c:v>1</c:v>
                </c:pt>
                <c:pt idx="1190">
                  <c:v>3</c:v>
                </c:pt>
                <c:pt idx="1191">
                  <c:v>5</c:v>
                </c:pt>
                <c:pt idx="1192">
                  <c:v>5</c:v>
                </c:pt>
                <c:pt idx="1193">
                  <c:v>3</c:v>
                </c:pt>
                <c:pt idx="1194">
                  <c:v>2</c:v>
                </c:pt>
                <c:pt idx="1195">
                  <c:v>6</c:v>
                </c:pt>
                <c:pt idx="1196">
                  <c:v>10</c:v>
                </c:pt>
                <c:pt idx="1197">
                  <c:v>1</c:v>
                </c:pt>
                <c:pt idx="1198">
                  <c:v>7</c:v>
                </c:pt>
                <c:pt idx="1199">
                  <c:v>5</c:v>
                </c:pt>
                <c:pt idx="1200">
                  <c:v>6</c:v>
                </c:pt>
                <c:pt idx="1201">
                  <c:v>4</c:v>
                </c:pt>
                <c:pt idx="1202">
                  <c:v>1</c:v>
                </c:pt>
                <c:pt idx="1203">
                  <c:v>6</c:v>
                </c:pt>
                <c:pt idx="1204">
                  <c:v>4</c:v>
                </c:pt>
                <c:pt idx="1205">
                  <c:v>7</c:v>
                </c:pt>
                <c:pt idx="1206">
                  <c:v>4</c:v>
                </c:pt>
                <c:pt idx="1207">
                  <c:v>3</c:v>
                </c:pt>
                <c:pt idx="1208">
                  <c:v>4</c:v>
                </c:pt>
                <c:pt idx="1209">
                  <c:v>1</c:v>
                </c:pt>
                <c:pt idx="1210">
                  <c:v>1</c:v>
                </c:pt>
                <c:pt idx="1211">
                  <c:v>3</c:v>
                </c:pt>
                <c:pt idx="1212">
                  <c:v>4</c:v>
                </c:pt>
                <c:pt idx="1213">
                  <c:v>2</c:v>
                </c:pt>
                <c:pt idx="1214">
                  <c:v>7</c:v>
                </c:pt>
                <c:pt idx="1215">
                  <c:v>3</c:v>
                </c:pt>
                <c:pt idx="1216">
                  <c:v>4</c:v>
                </c:pt>
                <c:pt idx="1217">
                  <c:v>5</c:v>
                </c:pt>
                <c:pt idx="1218">
                  <c:v>4</c:v>
                </c:pt>
                <c:pt idx="1219">
                  <c:v>6</c:v>
                </c:pt>
                <c:pt idx="1220">
                  <c:v>3</c:v>
                </c:pt>
                <c:pt idx="1221">
                  <c:v>1</c:v>
                </c:pt>
                <c:pt idx="1222">
                  <c:v>3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1</c:v>
                </c:pt>
                <c:pt idx="1227">
                  <c:v>10</c:v>
                </c:pt>
                <c:pt idx="1228">
                  <c:v>5</c:v>
                </c:pt>
                <c:pt idx="1229">
                  <c:v>6</c:v>
                </c:pt>
                <c:pt idx="1230">
                  <c:v>5</c:v>
                </c:pt>
                <c:pt idx="1231">
                  <c:v>1</c:v>
                </c:pt>
                <c:pt idx="1232">
                  <c:v>5</c:v>
                </c:pt>
                <c:pt idx="1233">
                  <c:v>5</c:v>
                </c:pt>
                <c:pt idx="1234">
                  <c:v>7</c:v>
                </c:pt>
                <c:pt idx="1235">
                  <c:v>6</c:v>
                </c:pt>
                <c:pt idx="1236">
                  <c:v>5</c:v>
                </c:pt>
                <c:pt idx="1237">
                  <c:v>11</c:v>
                </c:pt>
                <c:pt idx="1238">
                  <c:v>3</c:v>
                </c:pt>
                <c:pt idx="1239">
                  <c:v>5</c:v>
                </c:pt>
                <c:pt idx="1240">
                  <c:v>6</c:v>
                </c:pt>
                <c:pt idx="1241">
                  <c:v>8</c:v>
                </c:pt>
                <c:pt idx="1242">
                  <c:v>2</c:v>
                </c:pt>
                <c:pt idx="1243">
                  <c:v>1</c:v>
                </c:pt>
                <c:pt idx="1244">
                  <c:v>1</c:v>
                </c:pt>
                <c:pt idx="1245">
                  <c:v>4</c:v>
                </c:pt>
                <c:pt idx="1246">
                  <c:v>6</c:v>
                </c:pt>
                <c:pt idx="1247">
                  <c:v>5</c:v>
                </c:pt>
                <c:pt idx="1248">
                  <c:v>0</c:v>
                </c:pt>
                <c:pt idx="1249">
                  <c:v>1</c:v>
                </c:pt>
                <c:pt idx="1250">
                  <c:v>6</c:v>
                </c:pt>
                <c:pt idx="1251">
                  <c:v>4</c:v>
                </c:pt>
                <c:pt idx="1252">
                  <c:v>8</c:v>
                </c:pt>
                <c:pt idx="1253">
                  <c:v>2</c:v>
                </c:pt>
                <c:pt idx="1254">
                  <c:v>2</c:v>
                </c:pt>
                <c:pt idx="1255">
                  <c:v>3</c:v>
                </c:pt>
                <c:pt idx="1256">
                  <c:v>3</c:v>
                </c:pt>
                <c:pt idx="1257">
                  <c:v>6</c:v>
                </c:pt>
                <c:pt idx="1258">
                  <c:v>2</c:v>
                </c:pt>
                <c:pt idx="1259">
                  <c:v>4</c:v>
                </c:pt>
                <c:pt idx="1260">
                  <c:v>6</c:v>
                </c:pt>
                <c:pt idx="1261">
                  <c:v>2</c:v>
                </c:pt>
                <c:pt idx="1262">
                  <c:v>1</c:v>
                </c:pt>
                <c:pt idx="1263">
                  <c:v>2</c:v>
                </c:pt>
                <c:pt idx="1264">
                  <c:v>1</c:v>
                </c:pt>
                <c:pt idx="1265">
                  <c:v>8</c:v>
                </c:pt>
                <c:pt idx="1266">
                  <c:v>2</c:v>
                </c:pt>
                <c:pt idx="1267">
                  <c:v>5</c:v>
                </c:pt>
                <c:pt idx="1268">
                  <c:v>9</c:v>
                </c:pt>
                <c:pt idx="1269">
                  <c:v>23</c:v>
                </c:pt>
                <c:pt idx="1270">
                  <c:v>3</c:v>
                </c:pt>
                <c:pt idx="1271">
                  <c:v>3</c:v>
                </c:pt>
                <c:pt idx="1272">
                  <c:v>9</c:v>
                </c:pt>
                <c:pt idx="1273">
                  <c:v>11</c:v>
                </c:pt>
                <c:pt idx="1274">
                  <c:v>4</c:v>
                </c:pt>
                <c:pt idx="1275">
                  <c:v>7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8</c:v>
                </c:pt>
                <c:pt idx="1282">
                  <c:v>6</c:v>
                </c:pt>
                <c:pt idx="1283">
                  <c:v>9</c:v>
                </c:pt>
                <c:pt idx="1284">
                  <c:v>1</c:v>
                </c:pt>
                <c:pt idx="1285">
                  <c:v>3</c:v>
                </c:pt>
                <c:pt idx="1286">
                  <c:v>4</c:v>
                </c:pt>
                <c:pt idx="1287">
                  <c:v>11</c:v>
                </c:pt>
                <c:pt idx="1288">
                  <c:v>6</c:v>
                </c:pt>
                <c:pt idx="1289">
                  <c:v>5</c:v>
                </c:pt>
                <c:pt idx="1290">
                  <c:v>2</c:v>
                </c:pt>
                <c:pt idx="1291">
                  <c:v>10</c:v>
                </c:pt>
                <c:pt idx="1292">
                  <c:v>9</c:v>
                </c:pt>
                <c:pt idx="1293">
                  <c:v>6</c:v>
                </c:pt>
                <c:pt idx="1294">
                  <c:v>2</c:v>
                </c:pt>
                <c:pt idx="1295">
                  <c:v>2</c:v>
                </c:pt>
                <c:pt idx="1296">
                  <c:v>1</c:v>
                </c:pt>
                <c:pt idx="1297">
                  <c:v>6</c:v>
                </c:pt>
                <c:pt idx="1298">
                  <c:v>1</c:v>
                </c:pt>
                <c:pt idx="1299">
                  <c:v>8</c:v>
                </c:pt>
                <c:pt idx="1300">
                  <c:v>1</c:v>
                </c:pt>
                <c:pt idx="1301">
                  <c:v>2</c:v>
                </c:pt>
                <c:pt idx="1302">
                  <c:v>7</c:v>
                </c:pt>
                <c:pt idx="1303">
                  <c:v>2</c:v>
                </c:pt>
                <c:pt idx="1304">
                  <c:v>5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3</c:v>
                </c:pt>
                <c:pt idx="1309">
                  <c:v>5</c:v>
                </c:pt>
                <c:pt idx="1310">
                  <c:v>2</c:v>
                </c:pt>
                <c:pt idx="1311">
                  <c:v>3</c:v>
                </c:pt>
                <c:pt idx="1312">
                  <c:v>4</c:v>
                </c:pt>
                <c:pt idx="1313">
                  <c:v>6</c:v>
                </c:pt>
                <c:pt idx="1314">
                  <c:v>7</c:v>
                </c:pt>
                <c:pt idx="1315">
                  <c:v>4</c:v>
                </c:pt>
                <c:pt idx="1316">
                  <c:v>4</c:v>
                </c:pt>
                <c:pt idx="1317">
                  <c:v>5</c:v>
                </c:pt>
                <c:pt idx="1318">
                  <c:v>1</c:v>
                </c:pt>
                <c:pt idx="1319">
                  <c:v>1</c:v>
                </c:pt>
                <c:pt idx="1320">
                  <c:v>2</c:v>
                </c:pt>
                <c:pt idx="1321">
                  <c:v>2</c:v>
                </c:pt>
                <c:pt idx="1322">
                  <c:v>11</c:v>
                </c:pt>
                <c:pt idx="1323">
                  <c:v>4</c:v>
                </c:pt>
                <c:pt idx="1324">
                  <c:v>6</c:v>
                </c:pt>
                <c:pt idx="1325">
                  <c:v>2</c:v>
                </c:pt>
                <c:pt idx="1326">
                  <c:v>5</c:v>
                </c:pt>
                <c:pt idx="1327">
                  <c:v>2</c:v>
                </c:pt>
                <c:pt idx="1328">
                  <c:v>2</c:v>
                </c:pt>
                <c:pt idx="1329">
                  <c:v>3</c:v>
                </c:pt>
                <c:pt idx="1330">
                  <c:v>6</c:v>
                </c:pt>
                <c:pt idx="1331">
                  <c:v>2</c:v>
                </c:pt>
                <c:pt idx="1332">
                  <c:v>1</c:v>
                </c:pt>
                <c:pt idx="1333">
                  <c:v>2</c:v>
                </c:pt>
                <c:pt idx="1334">
                  <c:v>1</c:v>
                </c:pt>
                <c:pt idx="1335">
                  <c:v>7</c:v>
                </c:pt>
                <c:pt idx="1336">
                  <c:v>4</c:v>
                </c:pt>
                <c:pt idx="1337">
                  <c:v>1</c:v>
                </c:pt>
                <c:pt idx="1338">
                  <c:v>2</c:v>
                </c:pt>
                <c:pt idx="1339">
                  <c:v>3</c:v>
                </c:pt>
                <c:pt idx="1340">
                  <c:v>6</c:v>
                </c:pt>
                <c:pt idx="1341">
                  <c:v>11</c:v>
                </c:pt>
                <c:pt idx="1342">
                  <c:v>5</c:v>
                </c:pt>
                <c:pt idx="1343">
                  <c:v>2</c:v>
                </c:pt>
                <c:pt idx="1344">
                  <c:v>9</c:v>
                </c:pt>
                <c:pt idx="1345">
                  <c:v>6</c:v>
                </c:pt>
                <c:pt idx="1346">
                  <c:v>9</c:v>
                </c:pt>
                <c:pt idx="1347">
                  <c:v>5</c:v>
                </c:pt>
                <c:pt idx="1348">
                  <c:v>3</c:v>
                </c:pt>
                <c:pt idx="1349">
                  <c:v>8</c:v>
                </c:pt>
                <c:pt idx="1350">
                  <c:v>3</c:v>
                </c:pt>
                <c:pt idx="1351">
                  <c:v>1</c:v>
                </c:pt>
                <c:pt idx="1352">
                  <c:v>2</c:v>
                </c:pt>
                <c:pt idx="1353">
                  <c:v>3</c:v>
                </c:pt>
                <c:pt idx="1354">
                  <c:v>2</c:v>
                </c:pt>
                <c:pt idx="1355">
                  <c:v>1</c:v>
                </c:pt>
                <c:pt idx="1356">
                  <c:v>3</c:v>
                </c:pt>
                <c:pt idx="1357">
                  <c:v>7</c:v>
                </c:pt>
                <c:pt idx="1358">
                  <c:v>11</c:v>
                </c:pt>
                <c:pt idx="1359">
                  <c:v>9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0</c:v>
                </c:pt>
                <c:pt idx="1364">
                  <c:v>1</c:v>
                </c:pt>
                <c:pt idx="1365">
                  <c:v>3</c:v>
                </c:pt>
                <c:pt idx="1366">
                  <c:v>8</c:v>
                </c:pt>
                <c:pt idx="1367">
                  <c:v>2</c:v>
                </c:pt>
                <c:pt idx="1368">
                  <c:v>6</c:v>
                </c:pt>
                <c:pt idx="1369">
                  <c:v>7</c:v>
                </c:pt>
                <c:pt idx="1370">
                  <c:v>6</c:v>
                </c:pt>
                <c:pt idx="1371">
                  <c:v>10</c:v>
                </c:pt>
                <c:pt idx="1372">
                  <c:v>1</c:v>
                </c:pt>
                <c:pt idx="1373">
                  <c:v>4</c:v>
                </c:pt>
                <c:pt idx="1374">
                  <c:v>2</c:v>
                </c:pt>
                <c:pt idx="1375">
                  <c:v>1</c:v>
                </c:pt>
                <c:pt idx="1376">
                  <c:v>5</c:v>
                </c:pt>
                <c:pt idx="1377">
                  <c:v>1</c:v>
                </c:pt>
                <c:pt idx="1378">
                  <c:v>2</c:v>
                </c:pt>
                <c:pt idx="1379">
                  <c:v>5</c:v>
                </c:pt>
                <c:pt idx="1380">
                  <c:v>3</c:v>
                </c:pt>
                <c:pt idx="1381">
                  <c:v>7</c:v>
                </c:pt>
                <c:pt idx="1382">
                  <c:v>5</c:v>
                </c:pt>
                <c:pt idx="1383">
                  <c:v>1</c:v>
                </c:pt>
                <c:pt idx="1384">
                  <c:v>3</c:v>
                </c:pt>
                <c:pt idx="1385">
                  <c:v>3</c:v>
                </c:pt>
                <c:pt idx="1386">
                  <c:v>4</c:v>
                </c:pt>
                <c:pt idx="1387">
                  <c:v>0</c:v>
                </c:pt>
                <c:pt idx="1388">
                  <c:v>3</c:v>
                </c:pt>
                <c:pt idx="1389">
                  <c:v>1</c:v>
                </c:pt>
                <c:pt idx="1390">
                  <c:v>3</c:v>
                </c:pt>
                <c:pt idx="1391">
                  <c:v>4</c:v>
                </c:pt>
                <c:pt idx="1392">
                  <c:v>7</c:v>
                </c:pt>
                <c:pt idx="1393">
                  <c:v>4</c:v>
                </c:pt>
                <c:pt idx="1394">
                  <c:v>2</c:v>
                </c:pt>
                <c:pt idx="1395">
                  <c:v>8</c:v>
                </c:pt>
                <c:pt idx="1396">
                  <c:v>10</c:v>
                </c:pt>
                <c:pt idx="1397">
                  <c:v>6</c:v>
                </c:pt>
                <c:pt idx="1398">
                  <c:v>3</c:v>
                </c:pt>
                <c:pt idx="1399">
                  <c:v>6</c:v>
                </c:pt>
                <c:pt idx="1400">
                  <c:v>1</c:v>
                </c:pt>
                <c:pt idx="1401">
                  <c:v>2</c:v>
                </c:pt>
                <c:pt idx="1402">
                  <c:v>5</c:v>
                </c:pt>
                <c:pt idx="1403">
                  <c:v>8</c:v>
                </c:pt>
                <c:pt idx="1404">
                  <c:v>7</c:v>
                </c:pt>
                <c:pt idx="1405">
                  <c:v>5</c:v>
                </c:pt>
                <c:pt idx="1406">
                  <c:v>3</c:v>
                </c:pt>
                <c:pt idx="1407">
                  <c:v>2</c:v>
                </c:pt>
                <c:pt idx="1408">
                  <c:v>9</c:v>
                </c:pt>
                <c:pt idx="1409">
                  <c:v>2</c:v>
                </c:pt>
                <c:pt idx="1410">
                  <c:v>1</c:v>
                </c:pt>
                <c:pt idx="1411">
                  <c:v>1</c:v>
                </c:pt>
                <c:pt idx="1412">
                  <c:v>2</c:v>
                </c:pt>
                <c:pt idx="1413">
                  <c:v>4</c:v>
                </c:pt>
                <c:pt idx="1414">
                  <c:v>6</c:v>
                </c:pt>
                <c:pt idx="1415">
                  <c:v>10</c:v>
                </c:pt>
                <c:pt idx="1416">
                  <c:v>4</c:v>
                </c:pt>
                <c:pt idx="1417">
                  <c:v>2</c:v>
                </c:pt>
                <c:pt idx="1418">
                  <c:v>8</c:v>
                </c:pt>
                <c:pt idx="1419">
                  <c:v>9</c:v>
                </c:pt>
                <c:pt idx="1420">
                  <c:v>7</c:v>
                </c:pt>
                <c:pt idx="1421">
                  <c:v>2</c:v>
                </c:pt>
                <c:pt idx="1422">
                  <c:v>3</c:v>
                </c:pt>
                <c:pt idx="1423">
                  <c:v>3</c:v>
                </c:pt>
                <c:pt idx="1424">
                  <c:v>5</c:v>
                </c:pt>
                <c:pt idx="1425">
                  <c:v>3</c:v>
                </c:pt>
                <c:pt idx="1426">
                  <c:v>6</c:v>
                </c:pt>
                <c:pt idx="1427">
                  <c:v>3</c:v>
                </c:pt>
                <c:pt idx="1428">
                  <c:v>3</c:v>
                </c:pt>
                <c:pt idx="1429">
                  <c:v>2</c:v>
                </c:pt>
                <c:pt idx="1430">
                  <c:v>6</c:v>
                </c:pt>
                <c:pt idx="1431">
                  <c:v>11</c:v>
                </c:pt>
                <c:pt idx="1432">
                  <c:v>2</c:v>
                </c:pt>
                <c:pt idx="1433">
                  <c:v>4</c:v>
                </c:pt>
                <c:pt idx="1434">
                  <c:v>2</c:v>
                </c:pt>
                <c:pt idx="1435">
                  <c:v>3</c:v>
                </c:pt>
                <c:pt idx="1436">
                  <c:v>8</c:v>
                </c:pt>
                <c:pt idx="1437">
                  <c:v>3</c:v>
                </c:pt>
                <c:pt idx="1438">
                  <c:v>8</c:v>
                </c:pt>
                <c:pt idx="1439">
                  <c:v>9</c:v>
                </c:pt>
                <c:pt idx="1440">
                  <c:v>0</c:v>
                </c:pt>
                <c:pt idx="1441">
                  <c:v>6</c:v>
                </c:pt>
                <c:pt idx="1442">
                  <c:v>10</c:v>
                </c:pt>
                <c:pt idx="1443">
                  <c:v>3</c:v>
                </c:pt>
                <c:pt idx="1444">
                  <c:v>5</c:v>
                </c:pt>
                <c:pt idx="1445">
                  <c:v>9</c:v>
                </c:pt>
                <c:pt idx="1446">
                  <c:v>2</c:v>
                </c:pt>
                <c:pt idx="1447">
                  <c:v>2</c:v>
                </c:pt>
                <c:pt idx="1448">
                  <c:v>1</c:v>
                </c:pt>
                <c:pt idx="1449">
                  <c:v>6</c:v>
                </c:pt>
                <c:pt idx="1450">
                  <c:v>5</c:v>
                </c:pt>
                <c:pt idx="1451">
                  <c:v>4</c:v>
                </c:pt>
                <c:pt idx="1452">
                  <c:v>1</c:v>
                </c:pt>
                <c:pt idx="1453">
                  <c:v>8</c:v>
                </c:pt>
                <c:pt idx="1454">
                  <c:v>2</c:v>
                </c:pt>
                <c:pt idx="1455">
                  <c:v>1</c:v>
                </c:pt>
                <c:pt idx="1456">
                  <c:v>4</c:v>
                </c:pt>
                <c:pt idx="1457">
                  <c:v>2</c:v>
                </c:pt>
                <c:pt idx="1458">
                  <c:v>0</c:v>
                </c:pt>
                <c:pt idx="1459">
                  <c:v>2</c:v>
                </c:pt>
                <c:pt idx="1460">
                  <c:v>4</c:v>
                </c:pt>
                <c:pt idx="1461">
                  <c:v>6</c:v>
                </c:pt>
                <c:pt idx="1462">
                  <c:v>1</c:v>
                </c:pt>
                <c:pt idx="1463">
                  <c:v>4</c:v>
                </c:pt>
                <c:pt idx="1464">
                  <c:v>1</c:v>
                </c:pt>
                <c:pt idx="1465">
                  <c:v>5</c:v>
                </c:pt>
                <c:pt idx="1466">
                  <c:v>2</c:v>
                </c:pt>
                <c:pt idx="1467">
                  <c:v>2</c:v>
                </c:pt>
                <c:pt idx="1468">
                  <c:v>7</c:v>
                </c:pt>
                <c:pt idx="1469">
                  <c:v>7</c:v>
                </c:pt>
                <c:pt idx="1470">
                  <c:v>3</c:v>
                </c:pt>
                <c:pt idx="1471">
                  <c:v>5</c:v>
                </c:pt>
                <c:pt idx="1472">
                  <c:v>1</c:v>
                </c:pt>
                <c:pt idx="1473">
                  <c:v>2</c:v>
                </c:pt>
                <c:pt idx="1474">
                  <c:v>4</c:v>
                </c:pt>
                <c:pt idx="1475">
                  <c:v>2</c:v>
                </c:pt>
                <c:pt idx="1476">
                  <c:v>4</c:v>
                </c:pt>
                <c:pt idx="1477">
                  <c:v>1</c:v>
                </c:pt>
                <c:pt idx="1478">
                  <c:v>1</c:v>
                </c:pt>
                <c:pt idx="1479">
                  <c:v>2</c:v>
                </c:pt>
                <c:pt idx="1480">
                  <c:v>3</c:v>
                </c:pt>
                <c:pt idx="1481">
                  <c:v>3</c:v>
                </c:pt>
                <c:pt idx="1482">
                  <c:v>8</c:v>
                </c:pt>
                <c:pt idx="1483">
                  <c:v>3</c:v>
                </c:pt>
                <c:pt idx="1484">
                  <c:v>6</c:v>
                </c:pt>
                <c:pt idx="1485">
                  <c:v>4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6</c:v>
                </c:pt>
                <c:pt idx="1490">
                  <c:v>4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2</c:v>
                </c:pt>
                <c:pt idx="1495">
                  <c:v>4</c:v>
                </c:pt>
                <c:pt idx="1496">
                  <c:v>8</c:v>
                </c:pt>
                <c:pt idx="1497">
                  <c:v>10</c:v>
                </c:pt>
                <c:pt idx="1498">
                  <c:v>11</c:v>
                </c:pt>
                <c:pt idx="1499">
                  <c:v>7</c:v>
                </c:pt>
                <c:pt idx="1500">
                  <c:v>1</c:v>
                </c:pt>
                <c:pt idx="1501">
                  <c:v>2</c:v>
                </c:pt>
                <c:pt idx="1502">
                  <c:v>5</c:v>
                </c:pt>
                <c:pt idx="1503">
                  <c:v>7</c:v>
                </c:pt>
                <c:pt idx="1504">
                  <c:v>5</c:v>
                </c:pt>
                <c:pt idx="1505">
                  <c:v>4</c:v>
                </c:pt>
                <c:pt idx="1506">
                  <c:v>1</c:v>
                </c:pt>
                <c:pt idx="1507">
                  <c:v>3</c:v>
                </c:pt>
                <c:pt idx="1508">
                  <c:v>2</c:v>
                </c:pt>
                <c:pt idx="1509">
                  <c:v>5</c:v>
                </c:pt>
                <c:pt idx="1510">
                  <c:v>3</c:v>
                </c:pt>
                <c:pt idx="1511">
                  <c:v>3</c:v>
                </c:pt>
                <c:pt idx="1512">
                  <c:v>7</c:v>
                </c:pt>
                <c:pt idx="1513">
                  <c:v>3</c:v>
                </c:pt>
                <c:pt idx="1514">
                  <c:v>1</c:v>
                </c:pt>
                <c:pt idx="1515">
                  <c:v>2</c:v>
                </c:pt>
                <c:pt idx="1516">
                  <c:v>1</c:v>
                </c:pt>
                <c:pt idx="1517">
                  <c:v>6</c:v>
                </c:pt>
                <c:pt idx="1518">
                  <c:v>4</c:v>
                </c:pt>
                <c:pt idx="1519">
                  <c:v>3</c:v>
                </c:pt>
                <c:pt idx="1520">
                  <c:v>3</c:v>
                </c:pt>
                <c:pt idx="1521">
                  <c:v>10</c:v>
                </c:pt>
                <c:pt idx="1522">
                  <c:v>5</c:v>
                </c:pt>
                <c:pt idx="1523">
                  <c:v>2</c:v>
                </c:pt>
                <c:pt idx="1524">
                  <c:v>5</c:v>
                </c:pt>
                <c:pt idx="1525">
                  <c:v>6</c:v>
                </c:pt>
                <c:pt idx="1526">
                  <c:v>2</c:v>
                </c:pt>
                <c:pt idx="1527">
                  <c:v>8</c:v>
                </c:pt>
                <c:pt idx="1528">
                  <c:v>5</c:v>
                </c:pt>
                <c:pt idx="1529">
                  <c:v>1</c:v>
                </c:pt>
                <c:pt idx="1530">
                  <c:v>3</c:v>
                </c:pt>
                <c:pt idx="1531">
                  <c:v>2</c:v>
                </c:pt>
                <c:pt idx="1532">
                  <c:v>4</c:v>
                </c:pt>
                <c:pt idx="1533">
                  <c:v>2</c:v>
                </c:pt>
                <c:pt idx="1534">
                  <c:v>2</c:v>
                </c:pt>
                <c:pt idx="1535">
                  <c:v>3</c:v>
                </c:pt>
                <c:pt idx="1536">
                  <c:v>4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4</c:v>
                </c:pt>
                <c:pt idx="1541">
                  <c:v>1</c:v>
                </c:pt>
                <c:pt idx="1542">
                  <c:v>6</c:v>
                </c:pt>
                <c:pt idx="1543">
                  <c:v>5</c:v>
                </c:pt>
                <c:pt idx="1544">
                  <c:v>2</c:v>
                </c:pt>
                <c:pt idx="1545">
                  <c:v>2</c:v>
                </c:pt>
                <c:pt idx="1546">
                  <c:v>5</c:v>
                </c:pt>
                <c:pt idx="1547">
                  <c:v>2</c:v>
                </c:pt>
                <c:pt idx="1548">
                  <c:v>2</c:v>
                </c:pt>
                <c:pt idx="1549">
                  <c:v>5</c:v>
                </c:pt>
                <c:pt idx="1550">
                  <c:v>5</c:v>
                </c:pt>
                <c:pt idx="1551">
                  <c:v>1</c:v>
                </c:pt>
                <c:pt idx="1552">
                  <c:v>1</c:v>
                </c:pt>
                <c:pt idx="1553">
                  <c:v>5</c:v>
                </c:pt>
                <c:pt idx="1554">
                  <c:v>2</c:v>
                </c:pt>
                <c:pt idx="1555">
                  <c:v>4</c:v>
                </c:pt>
                <c:pt idx="1556">
                  <c:v>3</c:v>
                </c:pt>
                <c:pt idx="1557">
                  <c:v>11</c:v>
                </c:pt>
                <c:pt idx="1558">
                  <c:v>6</c:v>
                </c:pt>
                <c:pt idx="1559">
                  <c:v>1</c:v>
                </c:pt>
                <c:pt idx="1560">
                  <c:v>8</c:v>
                </c:pt>
                <c:pt idx="1561">
                  <c:v>4</c:v>
                </c:pt>
                <c:pt idx="1562">
                  <c:v>7</c:v>
                </c:pt>
                <c:pt idx="1563">
                  <c:v>4</c:v>
                </c:pt>
                <c:pt idx="1564">
                  <c:v>2</c:v>
                </c:pt>
                <c:pt idx="1565">
                  <c:v>9</c:v>
                </c:pt>
                <c:pt idx="1566">
                  <c:v>3</c:v>
                </c:pt>
                <c:pt idx="1567">
                  <c:v>3</c:v>
                </c:pt>
                <c:pt idx="1568">
                  <c:v>5</c:v>
                </c:pt>
                <c:pt idx="1569">
                  <c:v>0</c:v>
                </c:pt>
                <c:pt idx="1570">
                  <c:v>6</c:v>
                </c:pt>
                <c:pt idx="1571">
                  <c:v>1</c:v>
                </c:pt>
                <c:pt idx="1572">
                  <c:v>10</c:v>
                </c:pt>
                <c:pt idx="1573">
                  <c:v>7</c:v>
                </c:pt>
                <c:pt idx="1574">
                  <c:v>5</c:v>
                </c:pt>
                <c:pt idx="1575">
                  <c:v>5</c:v>
                </c:pt>
                <c:pt idx="1576">
                  <c:v>4</c:v>
                </c:pt>
                <c:pt idx="1577">
                  <c:v>3</c:v>
                </c:pt>
                <c:pt idx="1578">
                  <c:v>2</c:v>
                </c:pt>
                <c:pt idx="1579">
                  <c:v>8</c:v>
                </c:pt>
                <c:pt idx="1580">
                  <c:v>3</c:v>
                </c:pt>
                <c:pt idx="1581">
                  <c:v>5</c:v>
                </c:pt>
                <c:pt idx="1582">
                  <c:v>2</c:v>
                </c:pt>
                <c:pt idx="1583">
                  <c:v>3</c:v>
                </c:pt>
                <c:pt idx="1584">
                  <c:v>8</c:v>
                </c:pt>
                <c:pt idx="1585">
                  <c:v>6</c:v>
                </c:pt>
                <c:pt idx="1586">
                  <c:v>4</c:v>
                </c:pt>
                <c:pt idx="1587">
                  <c:v>4</c:v>
                </c:pt>
                <c:pt idx="1588">
                  <c:v>6</c:v>
                </c:pt>
                <c:pt idx="1589">
                  <c:v>2</c:v>
                </c:pt>
                <c:pt idx="1590">
                  <c:v>4</c:v>
                </c:pt>
                <c:pt idx="1591">
                  <c:v>0</c:v>
                </c:pt>
                <c:pt idx="1592">
                  <c:v>3</c:v>
                </c:pt>
                <c:pt idx="1593">
                  <c:v>10</c:v>
                </c:pt>
                <c:pt idx="1594">
                  <c:v>11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1</c:v>
                </c:pt>
                <c:pt idx="1599">
                  <c:v>1</c:v>
                </c:pt>
                <c:pt idx="1600">
                  <c:v>3</c:v>
                </c:pt>
                <c:pt idx="1601">
                  <c:v>3</c:v>
                </c:pt>
                <c:pt idx="1602">
                  <c:v>4</c:v>
                </c:pt>
                <c:pt idx="1603">
                  <c:v>11</c:v>
                </c:pt>
                <c:pt idx="1604">
                  <c:v>3</c:v>
                </c:pt>
                <c:pt idx="1605">
                  <c:v>8</c:v>
                </c:pt>
                <c:pt idx="1606">
                  <c:v>0</c:v>
                </c:pt>
                <c:pt idx="1607">
                  <c:v>2</c:v>
                </c:pt>
                <c:pt idx="1608">
                  <c:v>5</c:v>
                </c:pt>
                <c:pt idx="1609">
                  <c:v>2</c:v>
                </c:pt>
                <c:pt idx="1610">
                  <c:v>4</c:v>
                </c:pt>
                <c:pt idx="1611">
                  <c:v>2</c:v>
                </c:pt>
                <c:pt idx="1612">
                  <c:v>5</c:v>
                </c:pt>
                <c:pt idx="1613">
                  <c:v>3</c:v>
                </c:pt>
                <c:pt idx="1614">
                  <c:v>2</c:v>
                </c:pt>
                <c:pt idx="1615">
                  <c:v>3</c:v>
                </c:pt>
                <c:pt idx="1616">
                  <c:v>3</c:v>
                </c:pt>
                <c:pt idx="1617">
                  <c:v>2</c:v>
                </c:pt>
                <c:pt idx="1618">
                  <c:v>0</c:v>
                </c:pt>
                <c:pt idx="1619">
                  <c:v>1</c:v>
                </c:pt>
                <c:pt idx="1620">
                  <c:v>2</c:v>
                </c:pt>
                <c:pt idx="1621">
                  <c:v>6</c:v>
                </c:pt>
                <c:pt idx="1622">
                  <c:v>4</c:v>
                </c:pt>
                <c:pt idx="1623">
                  <c:v>5</c:v>
                </c:pt>
                <c:pt idx="1624">
                  <c:v>9</c:v>
                </c:pt>
                <c:pt idx="1625">
                  <c:v>1</c:v>
                </c:pt>
                <c:pt idx="1626">
                  <c:v>2</c:v>
                </c:pt>
                <c:pt idx="1627">
                  <c:v>4</c:v>
                </c:pt>
                <c:pt idx="1628">
                  <c:v>1</c:v>
                </c:pt>
                <c:pt idx="1629">
                  <c:v>2</c:v>
                </c:pt>
                <c:pt idx="1630">
                  <c:v>6</c:v>
                </c:pt>
                <c:pt idx="1631">
                  <c:v>4</c:v>
                </c:pt>
                <c:pt idx="1632">
                  <c:v>4</c:v>
                </c:pt>
                <c:pt idx="1633">
                  <c:v>1</c:v>
                </c:pt>
                <c:pt idx="1634">
                  <c:v>5</c:v>
                </c:pt>
                <c:pt idx="1635">
                  <c:v>2</c:v>
                </c:pt>
                <c:pt idx="1636">
                  <c:v>6</c:v>
                </c:pt>
                <c:pt idx="1637">
                  <c:v>4</c:v>
                </c:pt>
                <c:pt idx="1638">
                  <c:v>3</c:v>
                </c:pt>
                <c:pt idx="1639">
                  <c:v>4</c:v>
                </c:pt>
                <c:pt idx="1640">
                  <c:v>1</c:v>
                </c:pt>
                <c:pt idx="1641">
                  <c:v>4</c:v>
                </c:pt>
                <c:pt idx="1642">
                  <c:v>3</c:v>
                </c:pt>
                <c:pt idx="1643">
                  <c:v>2</c:v>
                </c:pt>
                <c:pt idx="1644">
                  <c:v>4</c:v>
                </c:pt>
                <c:pt idx="1645">
                  <c:v>2</c:v>
                </c:pt>
                <c:pt idx="1646">
                  <c:v>7</c:v>
                </c:pt>
                <c:pt idx="1647">
                  <c:v>1</c:v>
                </c:pt>
                <c:pt idx="1648">
                  <c:v>6</c:v>
                </c:pt>
                <c:pt idx="1649">
                  <c:v>1</c:v>
                </c:pt>
                <c:pt idx="1650">
                  <c:v>6</c:v>
                </c:pt>
                <c:pt idx="1651">
                  <c:v>1</c:v>
                </c:pt>
                <c:pt idx="1652">
                  <c:v>8</c:v>
                </c:pt>
                <c:pt idx="1653">
                  <c:v>3</c:v>
                </c:pt>
                <c:pt idx="1654">
                  <c:v>1</c:v>
                </c:pt>
                <c:pt idx="1655">
                  <c:v>10</c:v>
                </c:pt>
                <c:pt idx="1656">
                  <c:v>2</c:v>
                </c:pt>
                <c:pt idx="1657">
                  <c:v>5</c:v>
                </c:pt>
                <c:pt idx="1658">
                  <c:v>1</c:v>
                </c:pt>
                <c:pt idx="1659">
                  <c:v>5</c:v>
                </c:pt>
                <c:pt idx="1660">
                  <c:v>2</c:v>
                </c:pt>
                <c:pt idx="1661">
                  <c:v>1</c:v>
                </c:pt>
                <c:pt idx="1662">
                  <c:v>6</c:v>
                </c:pt>
                <c:pt idx="1663">
                  <c:v>3</c:v>
                </c:pt>
                <c:pt idx="1664">
                  <c:v>7</c:v>
                </c:pt>
                <c:pt idx="1665">
                  <c:v>0</c:v>
                </c:pt>
                <c:pt idx="1666">
                  <c:v>7</c:v>
                </c:pt>
                <c:pt idx="1667">
                  <c:v>1</c:v>
                </c:pt>
                <c:pt idx="1668">
                  <c:v>1</c:v>
                </c:pt>
                <c:pt idx="1669">
                  <c:v>8</c:v>
                </c:pt>
                <c:pt idx="1670">
                  <c:v>4</c:v>
                </c:pt>
                <c:pt idx="1671">
                  <c:v>3</c:v>
                </c:pt>
                <c:pt idx="1672">
                  <c:v>1</c:v>
                </c:pt>
                <c:pt idx="1673">
                  <c:v>7</c:v>
                </c:pt>
                <c:pt idx="1674">
                  <c:v>4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7</c:v>
                </c:pt>
                <c:pt idx="1680">
                  <c:v>0</c:v>
                </c:pt>
                <c:pt idx="1681">
                  <c:v>9</c:v>
                </c:pt>
                <c:pt idx="1682">
                  <c:v>6</c:v>
                </c:pt>
                <c:pt idx="1683">
                  <c:v>1</c:v>
                </c:pt>
                <c:pt idx="1684">
                  <c:v>3</c:v>
                </c:pt>
                <c:pt idx="1685">
                  <c:v>1</c:v>
                </c:pt>
                <c:pt idx="1686">
                  <c:v>1</c:v>
                </c:pt>
                <c:pt idx="1687">
                  <c:v>0</c:v>
                </c:pt>
                <c:pt idx="1688">
                  <c:v>1</c:v>
                </c:pt>
                <c:pt idx="1689">
                  <c:v>9</c:v>
                </c:pt>
                <c:pt idx="1690">
                  <c:v>8</c:v>
                </c:pt>
                <c:pt idx="1691">
                  <c:v>5</c:v>
                </c:pt>
                <c:pt idx="1692">
                  <c:v>1</c:v>
                </c:pt>
                <c:pt idx="1693">
                  <c:v>4</c:v>
                </c:pt>
                <c:pt idx="1694">
                  <c:v>3</c:v>
                </c:pt>
                <c:pt idx="1695">
                  <c:v>6</c:v>
                </c:pt>
                <c:pt idx="1696">
                  <c:v>6</c:v>
                </c:pt>
                <c:pt idx="1697">
                  <c:v>3</c:v>
                </c:pt>
                <c:pt idx="1698">
                  <c:v>2</c:v>
                </c:pt>
                <c:pt idx="1699">
                  <c:v>2</c:v>
                </c:pt>
                <c:pt idx="1700">
                  <c:v>1</c:v>
                </c:pt>
                <c:pt idx="1701">
                  <c:v>2</c:v>
                </c:pt>
                <c:pt idx="1702">
                  <c:v>6</c:v>
                </c:pt>
                <c:pt idx="1703">
                  <c:v>2</c:v>
                </c:pt>
                <c:pt idx="1704">
                  <c:v>1</c:v>
                </c:pt>
                <c:pt idx="1705">
                  <c:v>10</c:v>
                </c:pt>
                <c:pt idx="1706">
                  <c:v>2</c:v>
                </c:pt>
                <c:pt idx="1707">
                  <c:v>5</c:v>
                </c:pt>
                <c:pt idx="1708">
                  <c:v>3</c:v>
                </c:pt>
                <c:pt idx="1709">
                  <c:v>1</c:v>
                </c:pt>
                <c:pt idx="1710">
                  <c:v>8</c:v>
                </c:pt>
                <c:pt idx="1711">
                  <c:v>7</c:v>
                </c:pt>
                <c:pt idx="1712">
                  <c:v>2</c:v>
                </c:pt>
                <c:pt idx="1713">
                  <c:v>4</c:v>
                </c:pt>
                <c:pt idx="1714">
                  <c:v>0</c:v>
                </c:pt>
                <c:pt idx="1715">
                  <c:v>4</c:v>
                </c:pt>
                <c:pt idx="1716">
                  <c:v>3</c:v>
                </c:pt>
                <c:pt idx="1717">
                  <c:v>1</c:v>
                </c:pt>
                <c:pt idx="1718">
                  <c:v>4</c:v>
                </c:pt>
                <c:pt idx="1719">
                  <c:v>1</c:v>
                </c:pt>
                <c:pt idx="1720">
                  <c:v>4</c:v>
                </c:pt>
                <c:pt idx="1721">
                  <c:v>6</c:v>
                </c:pt>
                <c:pt idx="1722">
                  <c:v>1</c:v>
                </c:pt>
                <c:pt idx="1723">
                  <c:v>7</c:v>
                </c:pt>
                <c:pt idx="1724">
                  <c:v>2</c:v>
                </c:pt>
                <c:pt idx="1725">
                  <c:v>2</c:v>
                </c:pt>
                <c:pt idx="1726">
                  <c:v>5</c:v>
                </c:pt>
                <c:pt idx="1727">
                  <c:v>4</c:v>
                </c:pt>
                <c:pt idx="1728">
                  <c:v>2</c:v>
                </c:pt>
                <c:pt idx="1729">
                  <c:v>1</c:v>
                </c:pt>
                <c:pt idx="1730">
                  <c:v>5</c:v>
                </c:pt>
                <c:pt idx="1731">
                  <c:v>11</c:v>
                </c:pt>
                <c:pt idx="1732">
                  <c:v>0</c:v>
                </c:pt>
                <c:pt idx="1733">
                  <c:v>7</c:v>
                </c:pt>
                <c:pt idx="1734">
                  <c:v>2</c:v>
                </c:pt>
                <c:pt idx="1735">
                  <c:v>3</c:v>
                </c:pt>
                <c:pt idx="1736">
                  <c:v>11</c:v>
                </c:pt>
                <c:pt idx="1737">
                  <c:v>7</c:v>
                </c:pt>
                <c:pt idx="1738">
                  <c:v>2</c:v>
                </c:pt>
                <c:pt idx="1739">
                  <c:v>2</c:v>
                </c:pt>
                <c:pt idx="1740">
                  <c:v>1</c:v>
                </c:pt>
                <c:pt idx="1741">
                  <c:v>1</c:v>
                </c:pt>
                <c:pt idx="1742">
                  <c:v>3</c:v>
                </c:pt>
                <c:pt idx="1743">
                  <c:v>5</c:v>
                </c:pt>
                <c:pt idx="1744">
                  <c:v>3</c:v>
                </c:pt>
                <c:pt idx="1745">
                  <c:v>4</c:v>
                </c:pt>
                <c:pt idx="1746">
                  <c:v>3</c:v>
                </c:pt>
                <c:pt idx="1747">
                  <c:v>4</c:v>
                </c:pt>
                <c:pt idx="1748">
                  <c:v>6</c:v>
                </c:pt>
                <c:pt idx="1749">
                  <c:v>3</c:v>
                </c:pt>
                <c:pt idx="1750">
                  <c:v>3</c:v>
                </c:pt>
                <c:pt idx="1751">
                  <c:v>7</c:v>
                </c:pt>
                <c:pt idx="1752">
                  <c:v>7</c:v>
                </c:pt>
                <c:pt idx="1753">
                  <c:v>2</c:v>
                </c:pt>
                <c:pt idx="1754">
                  <c:v>9</c:v>
                </c:pt>
                <c:pt idx="1755">
                  <c:v>3</c:v>
                </c:pt>
                <c:pt idx="1756">
                  <c:v>2</c:v>
                </c:pt>
                <c:pt idx="1757">
                  <c:v>8</c:v>
                </c:pt>
                <c:pt idx="1758">
                  <c:v>8</c:v>
                </c:pt>
                <c:pt idx="1759">
                  <c:v>4</c:v>
                </c:pt>
                <c:pt idx="1760">
                  <c:v>6</c:v>
                </c:pt>
                <c:pt idx="1761">
                  <c:v>3</c:v>
                </c:pt>
                <c:pt idx="1762">
                  <c:v>5</c:v>
                </c:pt>
                <c:pt idx="1763">
                  <c:v>3</c:v>
                </c:pt>
                <c:pt idx="1764">
                  <c:v>7</c:v>
                </c:pt>
                <c:pt idx="1765">
                  <c:v>3</c:v>
                </c:pt>
                <c:pt idx="1766">
                  <c:v>4</c:v>
                </c:pt>
                <c:pt idx="1767">
                  <c:v>5</c:v>
                </c:pt>
                <c:pt idx="1768">
                  <c:v>0</c:v>
                </c:pt>
                <c:pt idx="1769">
                  <c:v>11</c:v>
                </c:pt>
                <c:pt idx="1770">
                  <c:v>6</c:v>
                </c:pt>
                <c:pt idx="1771">
                  <c:v>8</c:v>
                </c:pt>
                <c:pt idx="1772">
                  <c:v>11</c:v>
                </c:pt>
                <c:pt idx="1773">
                  <c:v>9</c:v>
                </c:pt>
                <c:pt idx="1774">
                  <c:v>2</c:v>
                </c:pt>
                <c:pt idx="1775">
                  <c:v>5</c:v>
                </c:pt>
                <c:pt idx="1776">
                  <c:v>4</c:v>
                </c:pt>
                <c:pt idx="1777">
                  <c:v>6</c:v>
                </c:pt>
                <c:pt idx="1778">
                  <c:v>1</c:v>
                </c:pt>
                <c:pt idx="1779">
                  <c:v>1</c:v>
                </c:pt>
                <c:pt idx="1780">
                  <c:v>6</c:v>
                </c:pt>
                <c:pt idx="1781">
                  <c:v>2</c:v>
                </c:pt>
                <c:pt idx="1782">
                  <c:v>5</c:v>
                </c:pt>
                <c:pt idx="1783">
                  <c:v>6</c:v>
                </c:pt>
                <c:pt idx="1784">
                  <c:v>3</c:v>
                </c:pt>
                <c:pt idx="1785">
                  <c:v>0</c:v>
                </c:pt>
                <c:pt idx="1786">
                  <c:v>10</c:v>
                </c:pt>
                <c:pt idx="1787">
                  <c:v>7</c:v>
                </c:pt>
                <c:pt idx="1788">
                  <c:v>5</c:v>
                </c:pt>
                <c:pt idx="1789">
                  <c:v>3</c:v>
                </c:pt>
                <c:pt idx="1790">
                  <c:v>2</c:v>
                </c:pt>
                <c:pt idx="1791">
                  <c:v>5</c:v>
                </c:pt>
                <c:pt idx="1792">
                  <c:v>6</c:v>
                </c:pt>
                <c:pt idx="1793">
                  <c:v>4</c:v>
                </c:pt>
                <c:pt idx="1794">
                  <c:v>3</c:v>
                </c:pt>
                <c:pt idx="1795">
                  <c:v>1</c:v>
                </c:pt>
                <c:pt idx="1796">
                  <c:v>7</c:v>
                </c:pt>
                <c:pt idx="1797">
                  <c:v>3</c:v>
                </c:pt>
                <c:pt idx="1798">
                  <c:v>3</c:v>
                </c:pt>
                <c:pt idx="1799">
                  <c:v>4</c:v>
                </c:pt>
                <c:pt idx="1800">
                  <c:v>5</c:v>
                </c:pt>
                <c:pt idx="1801">
                  <c:v>1</c:v>
                </c:pt>
                <c:pt idx="1802">
                  <c:v>2</c:v>
                </c:pt>
                <c:pt idx="1803">
                  <c:v>5</c:v>
                </c:pt>
                <c:pt idx="1804">
                  <c:v>1</c:v>
                </c:pt>
                <c:pt idx="1805">
                  <c:v>7</c:v>
                </c:pt>
                <c:pt idx="1806">
                  <c:v>4</c:v>
                </c:pt>
                <c:pt idx="1807">
                  <c:v>9</c:v>
                </c:pt>
                <c:pt idx="1808">
                  <c:v>4</c:v>
                </c:pt>
                <c:pt idx="1809">
                  <c:v>2</c:v>
                </c:pt>
                <c:pt idx="1810">
                  <c:v>4</c:v>
                </c:pt>
                <c:pt idx="1811">
                  <c:v>5</c:v>
                </c:pt>
                <c:pt idx="1812">
                  <c:v>4</c:v>
                </c:pt>
                <c:pt idx="1813">
                  <c:v>6</c:v>
                </c:pt>
                <c:pt idx="1814">
                  <c:v>1</c:v>
                </c:pt>
                <c:pt idx="1815">
                  <c:v>5</c:v>
                </c:pt>
                <c:pt idx="1816">
                  <c:v>6</c:v>
                </c:pt>
                <c:pt idx="1817">
                  <c:v>2</c:v>
                </c:pt>
                <c:pt idx="1818">
                  <c:v>8</c:v>
                </c:pt>
                <c:pt idx="1819">
                  <c:v>8</c:v>
                </c:pt>
                <c:pt idx="1820">
                  <c:v>1</c:v>
                </c:pt>
                <c:pt idx="1821">
                  <c:v>2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8</c:v>
                </c:pt>
                <c:pt idx="1826">
                  <c:v>10</c:v>
                </c:pt>
                <c:pt idx="1827">
                  <c:v>1</c:v>
                </c:pt>
                <c:pt idx="1828">
                  <c:v>4</c:v>
                </c:pt>
                <c:pt idx="1829">
                  <c:v>9</c:v>
                </c:pt>
                <c:pt idx="1830">
                  <c:v>6</c:v>
                </c:pt>
                <c:pt idx="1831">
                  <c:v>0</c:v>
                </c:pt>
                <c:pt idx="1832">
                  <c:v>5</c:v>
                </c:pt>
                <c:pt idx="1833">
                  <c:v>5</c:v>
                </c:pt>
                <c:pt idx="1834">
                  <c:v>2</c:v>
                </c:pt>
                <c:pt idx="1835">
                  <c:v>0</c:v>
                </c:pt>
                <c:pt idx="1836">
                  <c:v>4</c:v>
                </c:pt>
                <c:pt idx="1837">
                  <c:v>4</c:v>
                </c:pt>
                <c:pt idx="1838">
                  <c:v>1</c:v>
                </c:pt>
                <c:pt idx="1839">
                  <c:v>4</c:v>
                </c:pt>
                <c:pt idx="1840">
                  <c:v>3</c:v>
                </c:pt>
                <c:pt idx="1841">
                  <c:v>1</c:v>
                </c:pt>
                <c:pt idx="1842">
                  <c:v>10</c:v>
                </c:pt>
                <c:pt idx="1843">
                  <c:v>6</c:v>
                </c:pt>
                <c:pt idx="1844">
                  <c:v>1</c:v>
                </c:pt>
                <c:pt idx="1845">
                  <c:v>6</c:v>
                </c:pt>
                <c:pt idx="1846">
                  <c:v>5</c:v>
                </c:pt>
                <c:pt idx="1847">
                  <c:v>4</c:v>
                </c:pt>
                <c:pt idx="1848">
                  <c:v>9</c:v>
                </c:pt>
                <c:pt idx="1849">
                  <c:v>11</c:v>
                </c:pt>
                <c:pt idx="1850">
                  <c:v>11</c:v>
                </c:pt>
                <c:pt idx="1851">
                  <c:v>6</c:v>
                </c:pt>
                <c:pt idx="1852">
                  <c:v>4</c:v>
                </c:pt>
                <c:pt idx="1853">
                  <c:v>4</c:v>
                </c:pt>
                <c:pt idx="1854">
                  <c:v>5</c:v>
                </c:pt>
                <c:pt idx="1855">
                  <c:v>1</c:v>
                </c:pt>
                <c:pt idx="1856">
                  <c:v>1</c:v>
                </c:pt>
                <c:pt idx="1857">
                  <c:v>6</c:v>
                </c:pt>
                <c:pt idx="1858">
                  <c:v>3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3</c:v>
                </c:pt>
                <c:pt idx="1863">
                  <c:v>5</c:v>
                </c:pt>
                <c:pt idx="1864">
                  <c:v>10</c:v>
                </c:pt>
                <c:pt idx="1865">
                  <c:v>3</c:v>
                </c:pt>
                <c:pt idx="1866">
                  <c:v>9</c:v>
                </c:pt>
                <c:pt idx="1867">
                  <c:v>1</c:v>
                </c:pt>
                <c:pt idx="1868">
                  <c:v>6</c:v>
                </c:pt>
                <c:pt idx="1869">
                  <c:v>4</c:v>
                </c:pt>
                <c:pt idx="1870">
                  <c:v>3</c:v>
                </c:pt>
                <c:pt idx="1871">
                  <c:v>4</c:v>
                </c:pt>
                <c:pt idx="1872">
                  <c:v>2</c:v>
                </c:pt>
                <c:pt idx="1873">
                  <c:v>3</c:v>
                </c:pt>
                <c:pt idx="1874">
                  <c:v>5</c:v>
                </c:pt>
                <c:pt idx="1875">
                  <c:v>2</c:v>
                </c:pt>
                <c:pt idx="1876">
                  <c:v>3</c:v>
                </c:pt>
                <c:pt idx="1877">
                  <c:v>9</c:v>
                </c:pt>
                <c:pt idx="1878">
                  <c:v>5</c:v>
                </c:pt>
                <c:pt idx="1879">
                  <c:v>3</c:v>
                </c:pt>
                <c:pt idx="1880">
                  <c:v>6</c:v>
                </c:pt>
                <c:pt idx="1881">
                  <c:v>9</c:v>
                </c:pt>
                <c:pt idx="1882">
                  <c:v>0</c:v>
                </c:pt>
                <c:pt idx="1883">
                  <c:v>3</c:v>
                </c:pt>
                <c:pt idx="1884">
                  <c:v>1</c:v>
                </c:pt>
                <c:pt idx="1885">
                  <c:v>0</c:v>
                </c:pt>
                <c:pt idx="1886">
                  <c:v>0</c:v>
                </c:pt>
                <c:pt idx="1887">
                  <c:v>7</c:v>
                </c:pt>
                <c:pt idx="1888">
                  <c:v>7</c:v>
                </c:pt>
                <c:pt idx="1889">
                  <c:v>4</c:v>
                </c:pt>
                <c:pt idx="1890">
                  <c:v>2</c:v>
                </c:pt>
                <c:pt idx="1891">
                  <c:v>4</c:v>
                </c:pt>
                <c:pt idx="1892">
                  <c:v>2</c:v>
                </c:pt>
                <c:pt idx="1893">
                  <c:v>4</c:v>
                </c:pt>
                <c:pt idx="1894">
                  <c:v>3</c:v>
                </c:pt>
                <c:pt idx="1895">
                  <c:v>7</c:v>
                </c:pt>
                <c:pt idx="1896">
                  <c:v>4</c:v>
                </c:pt>
                <c:pt idx="1897">
                  <c:v>1</c:v>
                </c:pt>
                <c:pt idx="1898">
                  <c:v>1</c:v>
                </c:pt>
                <c:pt idx="1899">
                  <c:v>3</c:v>
                </c:pt>
                <c:pt idx="1900">
                  <c:v>3</c:v>
                </c:pt>
                <c:pt idx="1901">
                  <c:v>9</c:v>
                </c:pt>
                <c:pt idx="1902">
                  <c:v>5</c:v>
                </c:pt>
                <c:pt idx="1903">
                  <c:v>2</c:v>
                </c:pt>
                <c:pt idx="1904">
                  <c:v>5</c:v>
                </c:pt>
                <c:pt idx="1905">
                  <c:v>2</c:v>
                </c:pt>
                <c:pt idx="1906">
                  <c:v>3</c:v>
                </c:pt>
                <c:pt idx="1907">
                  <c:v>1</c:v>
                </c:pt>
                <c:pt idx="1908">
                  <c:v>5</c:v>
                </c:pt>
                <c:pt idx="1909">
                  <c:v>7</c:v>
                </c:pt>
                <c:pt idx="1910">
                  <c:v>6</c:v>
                </c:pt>
                <c:pt idx="1911">
                  <c:v>4</c:v>
                </c:pt>
                <c:pt idx="1912">
                  <c:v>3</c:v>
                </c:pt>
                <c:pt idx="1913">
                  <c:v>2</c:v>
                </c:pt>
                <c:pt idx="1914">
                  <c:v>4</c:v>
                </c:pt>
                <c:pt idx="1915">
                  <c:v>11</c:v>
                </c:pt>
                <c:pt idx="1916">
                  <c:v>7</c:v>
                </c:pt>
                <c:pt idx="1917">
                  <c:v>1</c:v>
                </c:pt>
                <c:pt idx="1918">
                  <c:v>2</c:v>
                </c:pt>
                <c:pt idx="1919">
                  <c:v>8</c:v>
                </c:pt>
                <c:pt idx="1920">
                  <c:v>1</c:v>
                </c:pt>
                <c:pt idx="1921">
                  <c:v>3</c:v>
                </c:pt>
                <c:pt idx="1922">
                  <c:v>3</c:v>
                </c:pt>
                <c:pt idx="1923">
                  <c:v>2</c:v>
                </c:pt>
                <c:pt idx="1924">
                  <c:v>11</c:v>
                </c:pt>
                <c:pt idx="1925">
                  <c:v>10</c:v>
                </c:pt>
                <c:pt idx="1926">
                  <c:v>5</c:v>
                </c:pt>
                <c:pt idx="1927">
                  <c:v>10</c:v>
                </c:pt>
                <c:pt idx="1928">
                  <c:v>5</c:v>
                </c:pt>
                <c:pt idx="1929">
                  <c:v>8</c:v>
                </c:pt>
                <c:pt idx="1930">
                  <c:v>11</c:v>
                </c:pt>
                <c:pt idx="1931">
                  <c:v>3</c:v>
                </c:pt>
                <c:pt idx="1932">
                  <c:v>2</c:v>
                </c:pt>
                <c:pt idx="1933">
                  <c:v>6</c:v>
                </c:pt>
                <c:pt idx="1934">
                  <c:v>9</c:v>
                </c:pt>
                <c:pt idx="1935">
                  <c:v>5</c:v>
                </c:pt>
                <c:pt idx="1936">
                  <c:v>2</c:v>
                </c:pt>
                <c:pt idx="1937">
                  <c:v>7</c:v>
                </c:pt>
                <c:pt idx="1938">
                  <c:v>0</c:v>
                </c:pt>
                <c:pt idx="1939">
                  <c:v>6</c:v>
                </c:pt>
                <c:pt idx="1940">
                  <c:v>4</c:v>
                </c:pt>
                <c:pt idx="1941">
                  <c:v>2</c:v>
                </c:pt>
                <c:pt idx="1942">
                  <c:v>4</c:v>
                </c:pt>
                <c:pt idx="1943">
                  <c:v>6</c:v>
                </c:pt>
                <c:pt idx="1944">
                  <c:v>3</c:v>
                </c:pt>
                <c:pt idx="1945">
                  <c:v>6</c:v>
                </c:pt>
                <c:pt idx="1946">
                  <c:v>3</c:v>
                </c:pt>
                <c:pt idx="1947">
                  <c:v>2</c:v>
                </c:pt>
                <c:pt idx="1948">
                  <c:v>2</c:v>
                </c:pt>
                <c:pt idx="1949">
                  <c:v>4</c:v>
                </c:pt>
                <c:pt idx="1950">
                  <c:v>6</c:v>
                </c:pt>
                <c:pt idx="1951">
                  <c:v>0</c:v>
                </c:pt>
                <c:pt idx="1952">
                  <c:v>2</c:v>
                </c:pt>
                <c:pt idx="1953">
                  <c:v>4</c:v>
                </c:pt>
                <c:pt idx="1954">
                  <c:v>6</c:v>
                </c:pt>
                <c:pt idx="1955">
                  <c:v>3</c:v>
                </c:pt>
                <c:pt idx="1956">
                  <c:v>4</c:v>
                </c:pt>
                <c:pt idx="1957">
                  <c:v>3</c:v>
                </c:pt>
                <c:pt idx="1958">
                  <c:v>9</c:v>
                </c:pt>
                <c:pt idx="1959">
                  <c:v>1</c:v>
                </c:pt>
                <c:pt idx="1960">
                  <c:v>4</c:v>
                </c:pt>
                <c:pt idx="1961">
                  <c:v>6</c:v>
                </c:pt>
                <c:pt idx="1962">
                  <c:v>1</c:v>
                </c:pt>
                <c:pt idx="1963">
                  <c:v>4</c:v>
                </c:pt>
                <c:pt idx="1964">
                  <c:v>1</c:v>
                </c:pt>
                <c:pt idx="1965">
                  <c:v>7</c:v>
                </c:pt>
                <c:pt idx="1966">
                  <c:v>3</c:v>
                </c:pt>
                <c:pt idx="1967">
                  <c:v>9</c:v>
                </c:pt>
                <c:pt idx="1968">
                  <c:v>8</c:v>
                </c:pt>
                <c:pt idx="1969">
                  <c:v>4</c:v>
                </c:pt>
                <c:pt idx="1970">
                  <c:v>6</c:v>
                </c:pt>
                <c:pt idx="1971">
                  <c:v>9</c:v>
                </c:pt>
                <c:pt idx="1972">
                  <c:v>2</c:v>
                </c:pt>
                <c:pt idx="1973">
                  <c:v>3</c:v>
                </c:pt>
                <c:pt idx="1974">
                  <c:v>1</c:v>
                </c:pt>
                <c:pt idx="1975">
                  <c:v>3</c:v>
                </c:pt>
                <c:pt idx="1976">
                  <c:v>3</c:v>
                </c:pt>
                <c:pt idx="1977">
                  <c:v>1</c:v>
                </c:pt>
                <c:pt idx="1978">
                  <c:v>5</c:v>
                </c:pt>
                <c:pt idx="1979">
                  <c:v>5</c:v>
                </c:pt>
                <c:pt idx="1980">
                  <c:v>9</c:v>
                </c:pt>
                <c:pt idx="1981">
                  <c:v>2</c:v>
                </c:pt>
                <c:pt idx="1982">
                  <c:v>1</c:v>
                </c:pt>
                <c:pt idx="1983">
                  <c:v>2</c:v>
                </c:pt>
                <c:pt idx="1984">
                  <c:v>2</c:v>
                </c:pt>
                <c:pt idx="1985">
                  <c:v>6</c:v>
                </c:pt>
                <c:pt idx="1986">
                  <c:v>6</c:v>
                </c:pt>
                <c:pt idx="1987">
                  <c:v>7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1</c:v>
                </c:pt>
                <c:pt idx="1992">
                  <c:v>3</c:v>
                </c:pt>
                <c:pt idx="1993">
                  <c:v>8</c:v>
                </c:pt>
                <c:pt idx="1994">
                  <c:v>5</c:v>
                </c:pt>
                <c:pt idx="1995">
                  <c:v>3</c:v>
                </c:pt>
                <c:pt idx="1996">
                  <c:v>6</c:v>
                </c:pt>
                <c:pt idx="1997">
                  <c:v>5</c:v>
                </c:pt>
                <c:pt idx="1998">
                  <c:v>0</c:v>
                </c:pt>
                <c:pt idx="1999">
                  <c:v>5</c:v>
                </c:pt>
                <c:pt idx="2000">
                  <c:v>8</c:v>
                </c:pt>
                <c:pt idx="2001">
                  <c:v>1</c:v>
                </c:pt>
                <c:pt idx="2002">
                  <c:v>7</c:v>
                </c:pt>
                <c:pt idx="2003">
                  <c:v>4</c:v>
                </c:pt>
                <c:pt idx="2004">
                  <c:v>8</c:v>
                </c:pt>
                <c:pt idx="2005">
                  <c:v>4</c:v>
                </c:pt>
                <c:pt idx="2006">
                  <c:v>11</c:v>
                </c:pt>
                <c:pt idx="2007">
                  <c:v>1</c:v>
                </c:pt>
                <c:pt idx="2008">
                  <c:v>8</c:v>
                </c:pt>
                <c:pt idx="2009">
                  <c:v>5</c:v>
                </c:pt>
                <c:pt idx="2010">
                  <c:v>4</c:v>
                </c:pt>
                <c:pt idx="2011">
                  <c:v>1</c:v>
                </c:pt>
                <c:pt idx="2012">
                  <c:v>4</c:v>
                </c:pt>
                <c:pt idx="2013">
                  <c:v>5</c:v>
                </c:pt>
                <c:pt idx="2014">
                  <c:v>8</c:v>
                </c:pt>
                <c:pt idx="2015">
                  <c:v>1</c:v>
                </c:pt>
                <c:pt idx="2016">
                  <c:v>1</c:v>
                </c:pt>
                <c:pt idx="2017">
                  <c:v>3</c:v>
                </c:pt>
                <c:pt idx="2018">
                  <c:v>1</c:v>
                </c:pt>
                <c:pt idx="2019">
                  <c:v>3</c:v>
                </c:pt>
                <c:pt idx="2020">
                  <c:v>2</c:v>
                </c:pt>
                <c:pt idx="2021">
                  <c:v>10</c:v>
                </c:pt>
                <c:pt idx="2022">
                  <c:v>1</c:v>
                </c:pt>
                <c:pt idx="2023">
                  <c:v>2</c:v>
                </c:pt>
                <c:pt idx="2024">
                  <c:v>3</c:v>
                </c:pt>
                <c:pt idx="2025">
                  <c:v>1</c:v>
                </c:pt>
                <c:pt idx="2026">
                  <c:v>1</c:v>
                </c:pt>
                <c:pt idx="2027">
                  <c:v>6</c:v>
                </c:pt>
                <c:pt idx="2028">
                  <c:v>3</c:v>
                </c:pt>
                <c:pt idx="2029">
                  <c:v>1</c:v>
                </c:pt>
                <c:pt idx="2030">
                  <c:v>3</c:v>
                </c:pt>
                <c:pt idx="2031">
                  <c:v>1</c:v>
                </c:pt>
                <c:pt idx="2032">
                  <c:v>5</c:v>
                </c:pt>
                <c:pt idx="2033">
                  <c:v>2</c:v>
                </c:pt>
                <c:pt idx="2034">
                  <c:v>6</c:v>
                </c:pt>
                <c:pt idx="2035">
                  <c:v>1</c:v>
                </c:pt>
                <c:pt idx="2036">
                  <c:v>6</c:v>
                </c:pt>
                <c:pt idx="2037">
                  <c:v>25</c:v>
                </c:pt>
                <c:pt idx="2038">
                  <c:v>5</c:v>
                </c:pt>
                <c:pt idx="2039">
                  <c:v>9</c:v>
                </c:pt>
                <c:pt idx="2040">
                  <c:v>3</c:v>
                </c:pt>
                <c:pt idx="2041">
                  <c:v>4</c:v>
                </c:pt>
                <c:pt idx="2042">
                  <c:v>4</c:v>
                </c:pt>
                <c:pt idx="2043">
                  <c:v>6</c:v>
                </c:pt>
                <c:pt idx="2044">
                  <c:v>2</c:v>
                </c:pt>
                <c:pt idx="2045">
                  <c:v>3</c:v>
                </c:pt>
                <c:pt idx="2046">
                  <c:v>1</c:v>
                </c:pt>
                <c:pt idx="2047">
                  <c:v>3</c:v>
                </c:pt>
                <c:pt idx="2048">
                  <c:v>1</c:v>
                </c:pt>
                <c:pt idx="2049">
                  <c:v>1</c:v>
                </c:pt>
                <c:pt idx="2050">
                  <c:v>6</c:v>
                </c:pt>
                <c:pt idx="2051">
                  <c:v>5</c:v>
                </c:pt>
                <c:pt idx="2052">
                  <c:v>3</c:v>
                </c:pt>
                <c:pt idx="2053">
                  <c:v>1</c:v>
                </c:pt>
                <c:pt idx="2054">
                  <c:v>5</c:v>
                </c:pt>
                <c:pt idx="2055">
                  <c:v>1</c:v>
                </c:pt>
                <c:pt idx="2056">
                  <c:v>4</c:v>
                </c:pt>
                <c:pt idx="2057">
                  <c:v>3</c:v>
                </c:pt>
                <c:pt idx="2058">
                  <c:v>1</c:v>
                </c:pt>
                <c:pt idx="2059">
                  <c:v>0</c:v>
                </c:pt>
                <c:pt idx="2060">
                  <c:v>1</c:v>
                </c:pt>
                <c:pt idx="2061">
                  <c:v>3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1</c:v>
                </c:pt>
                <c:pt idx="2067">
                  <c:v>5</c:v>
                </c:pt>
                <c:pt idx="2068">
                  <c:v>5</c:v>
                </c:pt>
                <c:pt idx="2069">
                  <c:v>0</c:v>
                </c:pt>
                <c:pt idx="2070">
                  <c:v>1</c:v>
                </c:pt>
                <c:pt idx="2071">
                  <c:v>6</c:v>
                </c:pt>
                <c:pt idx="2072">
                  <c:v>2</c:v>
                </c:pt>
                <c:pt idx="2073">
                  <c:v>6</c:v>
                </c:pt>
                <c:pt idx="2074">
                  <c:v>4</c:v>
                </c:pt>
                <c:pt idx="2075">
                  <c:v>3</c:v>
                </c:pt>
                <c:pt idx="2076">
                  <c:v>3</c:v>
                </c:pt>
                <c:pt idx="2077">
                  <c:v>11</c:v>
                </c:pt>
                <c:pt idx="2078">
                  <c:v>3</c:v>
                </c:pt>
                <c:pt idx="2079">
                  <c:v>4</c:v>
                </c:pt>
                <c:pt idx="2080">
                  <c:v>6</c:v>
                </c:pt>
                <c:pt idx="2081">
                  <c:v>6</c:v>
                </c:pt>
                <c:pt idx="2082">
                  <c:v>0</c:v>
                </c:pt>
                <c:pt idx="2083">
                  <c:v>3</c:v>
                </c:pt>
                <c:pt idx="2084">
                  <c:v>3</c:v>
                </c:pt>
                <c:pt idx="2085">
                  <c:v>2</c:v>
                </c:pt>
                <c:pt idx="2086">
                  <c:v>3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1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4</c:v>
                </c:pt>
                <c:pt idx="2096">
                  <c:v>6</c:v>
                </c:pt>
                <c:pt idx="2097">
                  <c:v>1</c:v>
                </c:pt>
                <c:pt idx="2098">
                  <c:v>6</c:v>
                </c:pt>
                <c:pt idx="2099">
                  <c:v>6</c:v>
                </c:pt>
                <c:pt idx="2100">
                  <c:v>7</c:v>
                </c:pt>
                <c:pt idx="2101">
                  <c:v>5</c:v>
                </c:pt>
                <c:pt idx="2102">
                  <c:v>5</c:v>
                </c:pt>
                <c:pt idx="2103">
                  <c:v>4</c:v>
                </c:pt>
                <c:pt idx="2104">
                  <c:v>4</c:v>
                </c:pt>
                <c:pt idx="2105">
                  <c:v>2</c:v>
                </c:pt>
                <c:pt idx="2106">
                  <c:v>2</c:v>
                </c:pt>
                <c:pt idx="2107">
                  <c:v>3</c:v>
                </c:pt>
                <c:pt idx="2108">
                  <c:v>1</c:v>
                </c:pt>
                <c:pt idx="2109">
                  <c:v>3</c:v>
                </c:pt>
                <c:pt idx="2110">
                  <c:v>3</c:v>
                </c:pt>
                <c:pt idx="2111">
                  <c:v>7</c:v>
                </c:pt>
                <c:pt idx="2112">
                  <c:v>1</c:v>
                </c:pt>
                <c:pt idx="2113">
                  <c:v>3</c:v>
                </c:pt>
                <c:pt idx="2114">
                  <c:v>4</c:v>
                </c:pt>
                <c:pt idx="2115">
                  <c:v>3</c:v>
                </c:pt>
                <c:pt idx="2116">
                  <c:v>4</c:v>
                </c:pt>
                <c:pt idx="2117">
                  <c:v>2</c:v>
                </c:pt>
                <c:pt idx="2118">
                  <c:v>1</c:v>
                </c:pt>
                <c:pt idx="2119">
                  <c:v>5</c:v>
                </c:pt>
                <c:pt idx="2120">
                  <c:v>5</c:v>
                </c:pt>
                <c:pt idx="2121">
                  <c:v>3</c:v>
                </c:pt>
                <c:pt idx="2122">
                  <c:v>3</c:v>
                </c:pt>
                <c:pt idx="2123">
                  <c:v>8</c:v>
                </c:pt>
                <c:pt idx="2124">
                  <c:v>9</c:v>
                </c:pt>
                <c:pt idx="2125">
                  <c:v>3</c:v>
                </c:pt>
                <c:pt idx="2126">
                  <c:v>6</c:v>
                </c:pt>
                <c:pt idx="2127">
                  <c:v>9</c:v>
                </c:pt>
                <c:pt idx="2128">
                  <c:v>3</c:v>
                </c:pt>
                <c:pt idx="2129">
                  <c:v>11</c:v>
                </c:pt>
                <c:pt idx="2130">
                  <c:v>3</c:v>
                </c:pt>
                <c:pt idx="2131">
                  <c:v>6</c:v>
                </c:pt>
                <c:pt idx="2132">
                  <c:v>1</c:v>
                </c:pt>
                <c:pt idx="2133">
                  <c:v>1</c:v>
                </c:pt>
                <c:pt idx="2134">
                  <c:v>3</c:v>
                </c:pt>
                <c:pt idx="2135">
                  <c:v>7</c:v>
                </c:pt>
                <c:pt idx="2136">
                  <c:v>7</c:v>
                </c:pt>
                <c:pt idx="2137">
                  <c:v>3</c:v>
                </c:pt>
                <c:pt idx="2138">
                  <c:v>6</c:v>
                </c:pt>
                <c:pt idx="2139">
                  <c:v>1</c:v>
                </c:pt>
                <c:pt idx="2140">
                  <c:v>1</c:v>
                </c:pt>
                <c:pt idx="2141">
                  <c:v>3</c:v>
                </c:pt>
                <c:pt idx="2142">
                  <c:v>6</c:v>
                </c:pt>
                <c:pt idx="2143">
                  <c:v>7</c:v>
                </c:pt>
                <c:pt idx="2144">
                  <c:v>2</c:v>
                </c:pt>
                <c:pt idx="2145">
                  <c:v>6</c:v>
                </c:pt>
                <c:pt idx="2146">
                  <c:v>2</c:v>
                </c:pt>
                <c:pt idx="2147">
                  <c:v>6</c:v>
                </c:pt>
                <c:pt idx="2148">
                  <c:v>4</c:v>
                </c:pt>
                <c:pt idx="2149">
                  <c:v>0</c:v>
                </c:pt>
                <c:pt idx="2150">
                  <c:v>3</c:v>
                </c:pt>
                <c:pt idx="2151">
                  <c:v>1</c:v>
                </c:pt>
                <c:pt idx="2152">
                  <c:v>4</c:v>
                </c:pt>
                <c:pt idx="2153">
                  <c:v>3</c:v>
                </c:pt>
                <c:pt idx="2154">
                  <c:v>4</c:v>
                </c:pt>
                <c:pt idx="2155">
                  <c:v>1</c:v>
                </c:pt>
                <c:pt idx="2156">
                  <c:v>2</c:v>
                </c:pt>
                <c:pt idx="2157">
                  <c:v>2</c:v>
                </c:pt>
                <c:pt idx="2158">
                  <c:v>1</c:v>
                </c:pt>
                <c:pt idx="2159">
                  <c:v>2</c:v>
                </c:pt>
                <c:pt idx="2160">
                  <c:v>1</c:v>
                </c:pt>
                <c:pt idx="2161">
                  <c:v>2</c:v>
                </c:pt>
                <c:pt idx="2162">
                  <c:v>6</c:v>
                </c:pt>
                <c:pt idx="2163">
                  <c:v>4</c:v>
                </c:pt>
                <c:pt idx="2164">
                  <c:v>1</c:v>
                </c:pt>
                <c:pt idx="2165">
                  <c:v>3</c:v>
                </c:pt>
                <c:pt idx="2166">
                  <c:v>6</c:v>
                </c:pt>
                <c:pt idx="2167">
                  <c:v>8</c:v>
                </c:pt>
                <c:pt idx="2168">
                  <c:v>2</c:v>
                </c:pt>
                <c:pt idx="2169">
                  <c:v>1</c:v>
                </c:pt>
                <c:pt idx="2170">
                  <c:v>4</c:v>
                </c:pt>
                <c:pt idx="2171">
                  <c:v>7</c:v>
                </c:pt>
                <c:pt idx="2172">
                  <c:v>2</c:v>
                </c:pt>
                <c:pt idx="2173">
                  <c:v>4</c:v>
                </c:pt>
                <c:pt idx="2174">
                  <c:v>1</c:v>
                </c:pt>
                <c:pt idx="2175">
                  <c:v>9</c:v>
                </c:pt>
                <c:pt idx="2176">
                  <c:v>1</c:v>
                </c:pt>
                <c:pt idx="2177">
                  <c:v>3</c:v>
                </c:pt>
                <c:pt idx="2178">
                  <c:v>9</c:v>
                </c:pt>
                <c:pt idx="2179">
                  <c:v>4</c:v>
                </c:pt>
                <c:pt idx="2180">
                  <c:v>4</c:v>
                </c:pt>
                <c:pt idx="2181">
                  <c:v>8</c:v>
                </c:pt>
                <c:pt idx="2182">
                  <c:v>9</c:v>
                </c:pt>
                <c:pt idx="2183">
                  <c:v>4</c:v>
                </c:pt>
                <c:pt idx="2184">
                  <c:v>4</c:v>
                </c:pt>
                <c:pt idx="2185">
                  <c:v>5</c:v>
                </c:pt>
                <c:pt idx="2186">
                  <c:v>1</c:v>
                </c:pt>
                <c:pt idx="2187">
                  <c:v>1</c:v>
                </c:pt>
                <c:pt idx="2188">
                  <c:v>3</c:v>
                </c:pt>
                <c:pt idx="2189">
                  <c:v>7</c:v>
                </c:pt>
                <c:pt idx="2190">
                  <c:v>5</c:v>
                </c:pt>
                <c:pt idx="2191">
                  <c:v>5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2</c:v>
                </c:pt>
                <c:pt idx="2196">
                  <c:v>8</c:v>
                </c:pt>
                <c:pt idx="2197">
                  <c:v>7</c:v>
                </c:pt>
                <c:pt idx="2198">
                  <c:v>4</c:v>
                </c:pt>
                <c:pt idx="2199">
                  <c:v>3</c:v>
                </c:pt>
                <c:pt idx="2200">
                  <c:v>6</c:v>
                </c:pt>
                <c:pt idx="2201">
                  <c:v>5</c:v>
                </c:pt>
                <c:pt idx="2202">
                  <c:v>4</c:v>
                </c:pt>
                <c:pt idx="2203">
                  <c:v>3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3</c:v>
                </c:pt>
                <c:pt idx="2208">
                  <c:v>2</c:v>
                </c:pt>
                <c:pt idx="2209">
                  <c:v>3</c:v>
                </c:pt>
                <c:pt idx="2210">
                  <c:v>1</c:v>
                </c:pt>
                <c:pt idx="2211">
                  <c:v>1</c:v>
                </c:pt>
                <c:pt idx="2212">
                  <c:v>5</c:v>
                </c:pt>
                <c:pt idx="2213">
                  <c:v>6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1</c:v>
                </c:pt>
                <c:pt idx="2220">
                  <c:v>4</c:v>
                </c:pt>
                <c:pt idx="2221">
                  <c:v>1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11</c:v>
                </c:pt>
                <c:pt idx="2226">
                  <c:v>0</c:v>
                </c:pt>
                <c:pt idx="2227">
                  <c:v>5</c:v>
                </c:pt>
                <c:pt idx="2228">
                  <c:v>2</c:v>
                </c:pt>
                <c:pt idx="2229">
                  <c:v>4</c:v>
                </c:pt>
                <c:pt idx="2230">
                  <c:v>7</c:v>
                </c:pt>
                <c:pt idx="2231">
                  <c:v>1</c:v>
                </c:pt>
                <c:pt idx="2232">
                  <c:v>6</c:v>
                </c:pt>
                <c:pt idx="2233">
                  <c:v>6</c:v>
                </c:pt>
                <c:pt idx="2234">
                  <c:v>5</c:v>
                </c:pt>
                <c:pt idx="2235">
                  <c:v>1</c:v>
                </c:pt>
                <c:pt idx="2236">
                  <c:v>0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</c:numCache>
            </c:numRef>
          </c:xVal>
          <c:yVal>
            <c:numRef>
              <c:f>'Channel Performance'!$E$3:$E$2242</c:f>
              <c:numCache>
                <c:formatCode>General</c:formatCode>
                <c:ptCount val="2240"/>
                <c:pt idx="0">
                  <c:v>9</c:v>
                </c:pt>
                <c:pt idx="1">
                  <c:v>7</c:v>
                </c:pt>
                <c:pt idx="2">
                  <c:v>2</c:v>
                </c:pt>
                <c:pt idx="3">
                  <c:v>3</c:v>
                </c:pt>
                <c:pt idx="4">
                  <c:v>7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7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9</c:v>
                </c:pt>
                <c:pt idx="13">
                  <c:v>4</c:v>
                </c:pt>
                <c:pt idx="14">
                  <c:v>3</c:v>
                </c:pt>
                <c:pt idx="15">
                  <c:v>5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8</c:v>
                </c:pt>
                <c:pt idx="22">
                  <c:v>4</c:v>
                </c:pt>
                <c:pt idx="23">
                  <c:v>5</c:v>
                </c:pt>
                <c:pt idx="24">
                  <c:v>4</c:v>
                </c:pt>
                <c:pt idx="25">
                  <c:v>11</c:v>
                </c:pt>
                <c:pt idx="26">
                  <c:v>3</c:v>
                </c:pt>
                <c:pt idx="27">
                  <c:v>5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11</c:v>
                </c:pt>
                <c:pt idx="32">
                  <c:v>5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7</c:v>
                </c:pt>
                <c:pt idx="37">
                  <c:v>7</c:v>
                </c:pt>
                <c:pt idx="38">
                  <c:v>9</c:v>
                </c:pt>
                <c:pt idx="39">
                  <c:v>3</c:v>
                </c:pt>
                <c:pt idx="40">
                  <c:v>10</c:v>
                </c:pt>
                <c:pt idx="41">
                  <c:v>4</c:v>
                </c:pt>
                <c:pt idx="42">
                  <c:v>3</c:v>
                </c:pt>
                <c:pt idx="43">
                  <c:v>10</c:v>
                </c:pt>
                <c:pt idx="44">
                  <c:v>2</c:v>
                </c:pt>
                <c:pt idx="45">
                  <c:v>4</c:v>
                </c:pt>
                <c:pt idx="46">
                  <c:v>9</c:v>
                </c:pt>
                <c:pt idx="47">
                  <c:v>11</c:v>
                </c:pt>
                <c:pt idx="48">
                  <c:v>7</c:v>
                </c:pt>
                <c:pt idx="49">
                  <c:v>4</c:v>
                </c:pt>
                <c:pt idx="50">
                  <c:v>8</c:v>
                </c:pt>
                <c:pt idx="51">
                  <c:v>7</c:v>
                </c:pt>
                <c:pt idx="52">
                  <c:v>3</c:v>
                </c:pt>
                <c:pt idx="53">
                  <c:v>9</c:v>
                </c:pt>
                <c:pt idx="54">
                  <c:v>3</c:v>
                </c:pt>
                <c:pt idx="55">
                  <c:v>7</c:v>
                </c:pt>
                <c:pt idx="56">
                  <c:v>3</c:v>
                </c:pt>
                <c:pt idx="57">
                  <c:v>4</c:v>
                </c:pt>
                <c:pt idx="58">
                  <c:v>3</c:v>
                </c:pt>
                <c:pt idx="59">
                  <c:v>5</c:v>
                </c:pt>
                <c:pt idx="60">
                  <c:v>6</c:v>
                </c:pt>
                <c:pt idx="61">
                  <c:v>11</c:v>
                </c:pt>
                <c:pt idx="62">
                  <c:v>3</c:v>
                </c:pt>
                <c:pt idx="63">
                  <c:v>5</c:v>
                </c:pt>
                <c:pt idx="64">
                  <c:v>9</c:v>
                </c:pt>
                <c:pt idx="65">
                  <c:v>10</c:v>
                </c:pt>
                <c:pt idx="66">
                  <c:v>3</c:v>
                </c:pt>
                <c:pt idx="67">
                  <c:v>6</c:v>
                </c:pt>
                <c:pt idx="68">
                  <c:v>6</c:v>
                </c:pt>
                <c:pt idx="69">
                  <c:v>5</c:v>
                </c:pt>
                <c:pt idx="70">
                  <c:v>8</c:v>
                </c:pt>
                <c:pt idx="71">
                  <c:v>5</c:v>
                </c:pt>
                <c:pt idx="72">
                  <c:v>6</c:v>
                </c:pt>
                <c:pt idx="73">
                  <c:v>2</c:v>
                </c:pt>
                <c:pt idx="74">
                  <c:v>5</c:v>
                </c:pt>
                <c:pt idx="75">
                  <c:v>6</c:v>
                </c:pt>
                <c:pt idx="76">
                  <c:v>11</c:v>
                </c:pt>
                <c:pt idx="77">
                  <c:v>10</c:v>
                </c:pt>
                <c:pt idx="78">
                  <c:v>9</c:v>
                </c:pt>
                <c:pt idx="79">
                  <c:v>3</c:v>
                </c:pt>
                <c:pt idx="80">
                  <c:v>3</c:v>
                </c:pt>
                <c:pt idx="81">
                  <c:v>11</c:v>
                </c:pt>
                <c:pt idx="82">
                  <c:v>6</c:v>
                </c:pt>
                <c:pt idx="83">
                  <c:v>11</c:v>
                </c:pt>
                <c:pt idx="84">
                  <c:v>11</c:v>
                </c:pt>
                <c:pt idx="85">
                  <c:v>4</c:v>
                </c:pt>
                <c:pt idx="86">
                  <c:v>2</c:v>
                </c:pt>
                <c:pt idx="87">
                  <c:v>3</c:v>
                </c:pt>
                <c:pt idx="88">
                  <c:v>11</c:v>
                </c:pt>
                <c:pt idx="89">
                  <c:v>4</c:v>
                </c:pt>
                <c:pt idx="90">
                  <c:v>3</c:v>
                </c:pt>
                <c:pt idx="91">
                  <c:v>8</c:v>
                </c:pt>
                <c:pt idx="92">
                  <c:v>13</c:v>
                </c:pt>
                <c:pt idx="93">
                  <c:v>10</c:v>
                </c:pt>
                <c:pt idx="94">
                  <c:v>10</c:v>
                </c:pt>
                <c:pt idx="95">
                  <c:v>6</c:v>
                </c:pt>
                <c:pt idx="96">
                  <c:v>4</c:v>
                </c:pt>
                <c:pt idx="97">
                  <c:v>9</c:v>
                </c:pt>
                <c:pt idx="98">
                  <c:v>3</c:v>
                </c:pt>
                <c:pt idx="99">
                  <c:v>2</c:v>
                </c:pt>
                <c:pt idx="100">
                  <c:v>7</c:v>
                </c:pt>
                <c:pt idx="101">
                  <c:v>4</c:v>
                </c:pt>
                <c:pt idx="102">
                  <c:v>2</c:v>
                </c:pt>
                <c:pt idx="103">
                  <c:v>10</c:v>
                </c:pt>
                <c:pt idx="104">
                  <c:v>9</c:v>
                </c:pt>
                <c:pt idx="105">
                  <c:v>13</c:v>
                </c:pt>
                <c:pt idx="106">
                  <c:v>4</c:v>
                </c:pt>
                <c:pt idx="107">
                  <c:v>6</c:v>
                </c:pt>
                <c:pt idx="108">
                  <c:v>13</c:v>
                </c:pt>
                <c:pt idx="109">
                  <c:v>9</c:v>
                </c:pt>
                <c:pt idx="110">
                  <c:v>7</c:v>
                </c:pt>
                <c:pt idx="111">
                  <c:v>4</c:v>
                </c:pt>
                <c:pt idx="112">
                  <c:v>3</c:v>
                </c:pt>
                <c:pt idx="113">
                  <c:v>4</c:v>
                </c:pt>
                <c:pt idx="114">
                  <c:v>7</c:v>
                </c:pt>
                <c:pt idx="115">
                  <c:v>2</c:v>
                </c:pt>
                <c:pt idx="116">
                  <c:v>7</c:v>
                </c:pt>
                <c:pt idx="117">
                  <c:v>6</c:v>
                </c:pt>
                <c:pt idx="118">
                  <c:v>4</c:v>
                </c:pt>
                <c:pt idx="119">
                  <c:v>12</c:v>
                </c:pt>
                <c:pt idx="120">
                  <c:v>2</c:v>
                </c:pt>
                <c:pt idx="121">
                  <c:v>3</c:v>
                </c:pt>
                <c:pt idx="122">
                  <c:v>7</c:v>
                </c:pt>
                <c:pt idx="123">
                  <c:v>10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5</c:v>
                </c:pt>
                <c:pt idx="128">
                  <c:v>3</c:v>
                </c:pt>
                <c:pt idx="129">
                  <c:v>2</c:v>
                </c:pt>
                <c:pt idx="130">
                  <c:v>6</c:v>
                </c:pt>
                <c:pt idx="131">
                  <c:v>8</c:v>
                </c:pt>
                <c:pt idx="132">
                  <c:v>8</c:v>
                </c:pt>
                <c:pt idx="133">
                  <c:v>11</c:v>
                </c:pt>
                <c:pt idx="134">
                  <c:v>6</c:v>
                </c:pt>
                <c:pt idx="135">
                  <c:v>11</c:v>
                </c:pt>
                <c:pt idx="136">
                  <c:v>3</c:v>
                </c:pt>
                <c:pt idx="137">
                  <c:v>5</c:v>
                </c:pt>
                <c:pt idx="138">
                  <c:v>4</c:v>
                </c:pt>
                <c:pt idx="139">
                  <c:v>3</c:v>
                </c:pt>
                <c:pt idx="140">
                  <c:v>9</c:v>
                </c:pt>
                <c:pt idx="141">
                  <c:v>8</c:v>
                </c:pt>
                <c:pt idx="142">
                  <c:v>5</c:v>
                </c:pt>
                <c:pt idx="143">
                  <c:v>4</c:v>
                </c:pt>
                <c:pt idx="144">
                  <c:v>3</c:v>
                </c:pt>
                <c:pt idx="145">
                  <c:v>8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4</c:v>
                </c:pt>
                <c:pt idx="150">
                  <c:v>11</c:v>
                </c:pt>
                <c:pt idx="151">
                  <c:v>13</c:v>
                </c:pt>
                <c:pt idx="152">
                  <c:v>12</c:v>
                </c:pt>
                <c:pt idx="153">
                  <c:v>4</c:v>
                </c:pt>
                <c:pt idx="154">
                  <c:v>10</c:v>
                </c:pt>
                <c:pt idx="155">
                  <c:v>3</c:v>
                </c:pt>
                <c:pt idx="156">
                  <c:v>5</c:v>
                </c:pt>
                <c:pt idx="157">
                  <c:v>4</c:v>
                </c:pt>
                <c:pt idx="158">
                  <c:v>11</c:v>
                </c:pt>
                <c:pt idx="159">
                  <c:v>10</c:v>
                </c:pt>
                <c:pt idx="160">
                  <c:v>9</c:v>
                </c:pt>
                <c:pt idx="161">
                  <c:v>10</c:v>
                </c:pt>
                <c:pt idx="162">
                  <c:v>3</c:v>
                </c:pt>
                <c:pt idx="163">
                  <c:v>10</c:v>
                </c:pt>
                <c:pt idx="164">
                  <c:v>7</c:v>
                </c:pt>
                <c:pt idx="165">
                  <c:v>2</c:v>
                </c:pt>
                <c:pt idx="166">
                  <c:v>2</c:v>
                </c:pt>
                <c:pt idx="167">
                  <c:v>10</c:v>
                </c:pt>
                <c:pt idx="168">
                  <c:v>4</c:v>
                </c:pt>
                <c:pt idx="169">
                  <c:v>4</c:v>
                </c:pt>
                <c:pt idx="170">
                  <c:v>3</c:v>
                </c:pt>
                <c:pt idx="171">
                  <c:v>7</c:v>
                </c:pt>
                <c:pt idx="172">
                  <c:v>3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7</c:v>
                </c:pt>
                <c:pt idx="177">
                  <c:v>3</c:v>
                </c:pt>
                <c:pt idx="178">
                  <c:v>7</c:v>
                </c:pt>
                <c:pt idx="179">
                  <c:v>4</c:v>
                </c:pt>
                <c:pt idx="180">
                  <c:v>5</c:v>
                </c:pt>
                <c:pt idx="181">
                  <c:v>2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7</c:v>
                </c:pt>
                <c:pt idx="186">
                  <c:v>11</c:v>
                </c:pt>
                <c:pt idx="187">
                  <c:v>9</c:v>
                </c:pt>
                <c:pt idx="188">
                  <c:v>4</c:v>
                </c:pt>
                <c:pt idx="189">
                  <c:v>5</c:v>
                </c:pt>
                <c:pt idx="190">
                  <c:v>8</c:v>
                </c:pt>
                <c:pt idx="191">
                  <c:v>3</c:v>
                </c:pt>
                <c:pt idx="192">
                  <c:v>3</c:v>
                </c:pt>
                <c:pt idx="193">
                  <c:v>7</c:v>
                </c:pt>
                <c:pt idx="194">
                  <c:v>11</c:v>
                </c:pt>
                <c:pt idx="195">
                  <c:v>12</c:v>
                </c:pt>
                <c:pt idx="196">
                  <c:v>13</c:v>
                </c:pt>
                <c:pt idx="197">
                  <c:v>3</c:v>
                </c:pt>
                <c:pt idx="198">
                  <c:v>10</c:v>
                </c:pt>
                <c:pt idx="199">
                  <c:v>3</c:v>
                </c:pt>
                <c:pt idx="200">
                  <c:v>7</c:v>
                </c:pt>
                <c:pt idx="201">
                  <c:v>5</c:v>
                </c:pt>
                <c:pt idx="202">
                  <c:v>3</c:v>
                </c:pt>
                <c:pt idx="203">
                  <c:v>10</c:v>
                </c:pt>
                <c:pt idx="204">
                  <c:v>6</c:v>
                </c:pt>
                <c:pt idx="205">
                  <c:v>8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7</c:v>
                </c:pt>
                <c:pt idx="210">
                  <c:v>3</c:v>
                </c:pt>
                <c:pt idx="211">
                  <c:v>3</c:v>
                </c:pt>
                <c:pt idx="212">
                  <c:v>5</c:v>
                </c:pt>
                <c:pt idx="213">
                  <c:v>13</c:v>
                </c:pt>
                <c:pt idx="214">
                  <c:v>3</c:v>
                </c:pt>
                <c:pt idx="215">
                  <c:v>4</c:v>
                </c:pt>
                <c:pt idx="216">
                  <c:v>9</c:v>
                </c:pt>
                <c:pt idx="217">
                  <c:v>5</c:v>
                </c:pt>
                <c:pt idx="218">
                  <c:v>2</c:v>
                </c:pt>
                <c:pt idx="219">
                  <c:v>4</c:v>
                </c:pt>
                <c:pt idx="220">
                  <c:v>3</c:v>
                </c:pt>
                <c:pt idx="221">
                  <c:v>10</c:v>
                </c:pt>
                <c:pt idx="222">
                  <c:v>2</c:v>
                </c:pt>
                <c:pt idx="223">
                  <c:v>5</c:v>
                </c:pt>
                <c:pt idx="224">
                  <c:v>7</c:v>
                </c:pt>
                <c:pt idx="225">
                  <c:v>4</c:v>
                </c:pt>
                <c:pt idx="226">
                  <c:v>4</c:v>
                </c:pt>
                <c:pt idx="227">
                  <c:v>7</c:v>
                </c:pt>
                <c:pt idx="228">
                  <c:v>5</c:v>
                </c:pt>
                <c:pt idx="229">
                  <c:v>9</c:v>
                </c:pt>
                <c:pt idx="230">
                  <c:v>3</c:v>
                </c:pt>
                <c:pt idx="231">
                  <c:v>7</c:v>
                </c:pt>
                <c:pt idx="232">
                  <c:v>4</c:v>
                </c:pt>
                <c:pt idx="233">
                  <c:v>4</c:v>
                </c:pt>
                <c:pt idx="234">
                  <c:v>3</c:v>
                </c:pt>
                <c:pt idx="235">
                  <c:v>11</c:v>
                </c:pt>
                <c:pt idx="236">
                  <c:v>7</c:v>
                </c:pt>
                <c:pt idx="237">
                  <c:v>10</c:v>
                </c:pt>
                <c:pt idx="238">
                  <c:v>4</c:v>
                </c:pt>
                <c:pt idx="239">
                  <c:v>12</c:v>
                </c:pt>
                <c:pt idx="240">
                  <c:v>6</c:v>
                </c:pt>
                <c:pt idx="241">
                  <c:v>3</c:v>
                </c:pt>
                <c:pt idx="242">
                  <c:v>2</c:v>
                </c:pt>
                <c:pt idx="243">
                  <c:v>3</c:v>
                </c:pt>
                <c:pt idx="244">
                  <c:v>2</c:v>
                </c:pt>
                <c:pt idx="245">
                  <c:v>10</c:v>
                </c:pt>
                <c:pt idx="246">
                  <c:v>11</c:v>
                </c:pt>
                <c:pt idx="247">
                  <c:v>6</c:v>
                </c:pt>
                <c:pt idx="248">
                  <c:v>7</c:v>
                </c:pt>
                <c:pt idx="249">
                  <c:v>8</c:v>
                </c:pt>
                <c:pt idx="250">
                  <c:v>8</c:v>
                </c:pt>
                <c:pt idx="251">
                  <c:v>3</c:v>
                </c:pt>
                <c:pt idx="252">
                  <c:v>12</c:v>
                </c:pt>
                <c:pt idx="253">
                  <c:v>3</c:v>
                </c:pt>
                <c:pt idx="254">
                  <c:v>10</c:v>
                </c:pt>
                <c:pt idx="255">
                  <c:v>10</c:v>
                </c:pt>
                <c:pt idx="256">
                  <c:v>4</c:v>
                </c:pt>
                <c:pt idx="257">
                  <c:v>7</c:v>
                </c:pt>
                <c:pt idx="258">
                  <c:v>4</c:v>
                </c:pt>
                <c:pt idx="259">
                  <c:v>3</c:v>
                </c:pt>
                <c:pt idx="260">
                  <c:v>3</c:v>
                </c:pt>
                <c:pt idx="261">
                  <c:v>9</c:v>
                </c:pt>
                <c:pt idx="262">
                  <c:v>3</c:v>
                </c:pt>
                <c:pt idx="263">
                  <c:v>13</c:v>
                </c:pt>
                <c:pt idx="264">
                  <c:v>6</c:v>
                </c:pt>
                <c:pt idx="265">
                  <c:v>3</c:v>
                </c:pt>
                <c:pt idx="266">
                  <c:v>13</c:v>
                </c:pt>
                <c:pt idx="267">
                  <c:v>5</c:v>
                </c:pt>
                <c:pt idx="268">
                  <c:v>8</c:v>
                </c:pt>
                <c:pt idx="269">
                  <c:v>6</c:v>
                </c:pt>
                <c:pt idx="270">
                  <c:v>9</c:v>
                </c:pt>
                <c:pt idx="271">
                  <c:v>5</c:v>
                </c:pt>
                <c:pt idx="272">
                  <c:v>6</c:v>
                </c:pt>
                <c:pt idx="273">
                  <c:v>4</c:v>
                </c:pt>
                <c:pt idx="274">
                  <c:v>5</c:v>
                </c:pt>
                <c:pt idx="275">
                  <c:v>2</c:v>
                </c:pt>
                <c:pt idx="276">
                  <c:v>2</c:v>
                </c:pt>
                <c:pt idx="277">
                  <c:v>3</c:v>
                </c:pt>
                <c:pt idx="278">
                  <c:v>9</c:v>
                </c:pt>
                <c:pt idx="279">
                  <c:v>6</c:v>
                </c:pt>
                <c:pt idx="280">
                  <c:v>3</c:v>
                </c:pt>
                <c:pt idx="281">
                  <c:v>3</c:v>
                </c:pt>
                <c:pt idx="282">
                  <c:v>5</c:v>
                </c:pt>
                <c:pt idx="283">
                  <c:v>3</c:v>
                </c:pt>
                <c:pt idx="284">
                  <c:v>5</c:v>
                </c:pt>
                <c:pt idx="285">
                  <c:v>4</c:v>
                </c:pt>
                <c:pt idx="286">
                  <c:v>3</c:v>
                </c:pt>
                <c:pt idx="287">
                  <c:v>9</c:v>
                </c:pt>
                <c:pt idx="288">
                  <c:v>12</c:v>
                </c:pt>
                <c:pt idx="289">
                  <c:v>4</c:v>
                </c:pt>
                <c:pt idx="290">
                  <c:v>13</c:v>
                </c:pt>
                <c:pt idx="291">
                  <c:v>12</c:v>
                </c:pt>
                <c:pt idx="292">
                  <c:v>3</c:v>
                </c:pt>
                <c:pt idx="293">
                  <c:v>5</c:v>
                </c:pt>
                <c:pt idx="294">
                  <c:v>3</c:v>
                </c:pt>
                <c:pt idx="295">
                  <c:v>2</c:v>
                </c:pt>
                <c:pt idx="296">
                  <c:v>3</c:v>
                </c:pt>
                <c:pt idx="297">
                  <c:v>8</c:v>
                </c:pt>
                <c:pt idx="298">
                  <c:v>7</c:v>
                </c:pt>
                <c:pt idx="299">
                  <c:v>5</c:v>
                </c:pt>
                <c:pt idx="300">
                  <c:v>1</c:v>
                </c:pt>
                <c:pt idx="301">
                  <c:v>3</c:v>
                </c:pt>
                <c:pt idx="302">
                  <c:v>1</c:v>
                </c:pt>
                <c:pt idx="303">
                  <c:v>4</c:v>
                </c:pt>
                <c:pt idx="304">
                  <c:v>4</c:v>
                </c:pt>
                <c:pt idx="305">
                  <c:v>12</c:v>
                </c:pt>
                <c:pt idx="306">
                  <c:v>3</c:v>
                </c:pt>
                <c:pt idx="307">
                  <c:v>3</c:v>
                </c:pt>
                <c:pt idx="308">
                  <c:v>7</c:v>
                </c:pt>
                <c:pt idx="309">
                  <c:v>3</c:v>
                </c:pt>
                <c:pt idx="310">
                  <c:v>4</c:v>
                </c:pt>
                <c:pt idx="311">
                  <c:v>5</c:v>
                </c:pt>
                <c:pt idx="312">
                  <c:v>8</c:v>
                </c:pt>
                <c:pt idx="313">
                  <c:v>10</c:v>
                </c:pt>
                <c:pt idx="314">
                  <c:v>5</c:v>
                </c:pt>
                <c:pt idx="315">
                  <c:v>10</c:v>
                </c:pt>
                <c:pt idx="316">
                  <c:v>10</c:v>
                </c:pt>
                <c:pt idx="317">
                  <c:v>4</c:v>
                </c:pt>
                <c:pt idx="318">
                  <c:v>2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6</c:v>
                </c:pt>
                <c:pt idx="323">
                  <c:v>2</c:v>
                </c:pt>
                <c:pt idx="324">
                  <c:v>3</c:v>
                </c:pt>
                <c:pt idx="325">
                  <c:v>8</c:v>
                </c:pt>
                <c:pt idx="326">
                  <c:v>6</c:v>
                </c:pt>
                <c:pt idx="327">
                  <c:v>2</c:v>
                </c:pt>
                <c:pt idx="328">
                  <c:v>9</c:v>
                </c:pt>
                <c:pt idx="329">
                  <c:v>4</c:v>
                </c:pt>
                <c:pt idx="330">
                  <c:v>8</c:v>
                </c:pt>
                <c:pt idx="331">
                  <c:v>7</c:v>
                </c:pt>
                <c:pt idx="332">
                  <c:v>4</c:v>
                </c:pt>
                <c:pt idx="333">
                  <c:v>3</c:v>
                </c:pt>
                <c:pt idx="334">
                  <c:v>12</c:v>
                </c:pt>
                <c:pt idx="335">
                  <c:v>3</c:v>
                </c:pt>
                <c:pt idx="336">
                  <c:v>2</c:v>
                </c:pt>
                <c:pt idx="337">
                  <c:v>6</c:v>
                </c:pt>
                <c:pt idx="338">
                  <c:v>8</c:v>
                </c:pt>
                <c:pt idx="339">
                  <c:v>5</c:v>
                </c:pt>
                <c:pt idx="340">
                  <c:v>13</c:v>
                </c:pt>
                <c:pt idx="341">
                  <c:v>4</c:v>
                </c:pt>
                <c:pt idx="342">
                  <c:v>3</c:v>
                </c:pt>
                <c:pt idx="343">
                  <c:v>4</c:v>
                </c:pt>
                <c:pt idx="344">
                  <c:v>2</c:v>
                </c:pt>
                <c:pt idx="345">
                  <c:v>10</c:v>
                </c:pt>
                <c:pt idx="346">
                  <c:v>4</c:v>
                </c:pt>
                <c:pt idx="347">
                  <c:v>4</c:v>
                </c:pt>
                <c:pt idx="348">
                  <c:v>5</c:v>
                </c:pt>
                <c:pt idx="349">
                  <c:v>2</c:v>
                </c:pt>
                <c:pt idx="350">
                  <c:v>9</c:v>
                </c:pt>
                <c:pt idx="351">
                  <c:v>4</c:v>
                </c:pt>
                <c:pt idx="352">
                  <c:v>10</c:v>
                </c:pt>
                <c:pt idx="353">
                  <c:v>5</c:v>
                </c:pt>
                <c:pt idx="354">
                  <c:v>7</c:v>
                </c:pt>
                <c:pt idx="355">
                  <c:v>3</c:v>
                </c:pt>
                <c:pt idx="356">
                  <c:v>3</c:v>
                </c:pt>
                <c:pt idx="357">
                  <c:v>12</c:v>
                </c:pt>
                <c:pt idx="358">
                  <c:v>2</c:v>
                </c:pt>
                <c:pt idx="359">
                  <c:v>6</c:v>
                </c:pt>
                <c:pt idx="360">
                  <c:v>4</c:v>
                </c:pt>
                <c:pt idx="361">
                  <c:v>4</c:v>
                </c:pt>
                <c:pt idx="362">
                  <c:v>3</c:v>
                </c:pt>
                <c:pt idx="363">
                  <c:v>4</c:v>
                </c:pt>
                <c:pt idx="364">
                  <c:v>2</c:v>
                </c:pt>
                <c:pt idx="365">
                  <c:v>5</c:v>
                </c:pt>
                <c:pt idx="366">
                  <c:v>6</c:v>
                </c:pt>
                <c:pt idx="367">
                  <c:v>4</c:v>
                </c:pt>
                <c:pt idx="368">
                  <c:v>3</c:v>
                </c:pt>
                <c:pt idx="369">
                  <c:v>3</c:v>
                </c:pt>
                <c:pt idx="370">
                  <c:v>2</c:v>
                </c:pt>
                <c:pt idx="371">
                  <c:v>5</c:v>
                </c:pt>
                <c:pt idx="372">
                  <c:v>9</c:v>
                </c:pt>
                <c:pt idx="373">
                  <c:v>12</c:v>
                </c:pt>
                <c:pt idx="374">
                  <c:v>6</c:v>
                </c:pt>
                <c:pt idx="375">
                  <c:v>6</c:v>
                </c:pt>
                <c:pt idx="376">
                  <c:v>3</c:v>
                </c:pt>
                <c:pt idx="377">
                  <c:v>3</c:v>
                </c:pt>
                <c:pt idx="378">
                  <c:v>5</c:v>
                </c:pt>
                <c:pt idx="379">
                  <c:v>3</c:v>
                </c:pt>
                <c:pt idx="380">
                  <c:v>2</c:v>
                </c:pt>
                <c:pt idx="381">
                  <c:v>7</c:v>
                </c:pt>
                <c:pt idx="382">
                  <c:v>8</c:v>
                </c:pt>
                <c:pt idx="383">
                  <c:v>9</c:v>
                </c:pt>
                <c:pt idx="384">
                  <c:v>6</c:v>
                </c:pt>
                <c:pt idx="385">
                  <c:v>10</c:v>
                </c:pt>
                <c:pt idx="386">
                  <c:v>2</c:v>
                </c:pt>
                <c:pt idx="387">
                  <c:v>3</c:v>
                </c:pt>
                <c:pt idx="388">
                  <c:v>3</c:v>
                </c:pt>
                <c:pt idx="389">
                  <c:v>8</c:v>
                </c:pt>
                <c:pt idx="390">
                  <c:v>3</c:v>
                </c:pt>
                <c:pt idx="391">
                  <c:v>8</c:v>
                </c:pt>
                <c:pt idx="392">
                  <c:v>9</c:v>
                </c:pt>
                <c:pt idx="393">
                  <c:v>2</c:v>
                </c:pt>
                <c:pt idx="394">
                  <c:v>3</c:v>
                </c:pt>
                <c:pt idx="395">
                  <c:v>5</c:v>
                </c:pt>
                <c:pt idx="396">
                  <c:v>5</c:v>
                </c:pt>
                <c:pt idx="397">
                  <c:v>4</c:v>
                </c:pt>
                <c:pt idx="398">
                  <c:v>9</c:v>
                </c:pt>
                <c:pt idx="399">
                  <c:v>13</c:v>
                </c:pt>
                <c:pt idx="400">
                  <c:v>8</c:v>
                </c:pt>
                <c:pt idx="401">
                  <c:v>2</c:v>
                </c:pt>
                <c:pt idx="402">
                  <c:v>4</c:v>
                </c:pt>
                <c:pt idx="403">
                  <c:v>3</c:v>
                </c:pt>
                <c:pt idx="404">
                  <c:v>9</c:v>
                </c:pt>
                <c:pt idx="405">
                  <c:v>7</c:v>
                </c:pt>
                <c:pt idx="406">
                  <c:v>10</c:v>
                </c:pt>
                <c:pt idx="407">
                  <c:v>12</c:v>
                </c:pt>
                <c:pt idx="408">
                  <c:v>2</c:v>
                </c:pt>
                <c:pt idx="409">
                  <c:v>3</c:v>
                </c:pt>
                <c:pt idx="410">
                  <c:v>10</c:v>
                </c:pt>
                <c:pt idx="411">
                  <c:v>12</c:v>
                </c:pt>
                <c:pt idx="412">
                  <c:v>4</c:v>
                </c:pt>
                <c:pt idx="413">
                  <c:v>8</c:v>
                </c:pt>
                <c:pt idx="414">
                  <c:v>8</c:v>
                </c:pt>
                <c:pt idx="415">
                  <c:v>3</c:v>
                </c:pt>
                <c:pt idx="416">
                  <c:v>6</c:v>
                </c:pt>
                <c:pt idx="417">
                  <c:v>8</c:v>
                </c:pt>
                <c:pt idx="418">
                  <c:v>3</c:v>
                </c:pt>
                <c:pt idx="419">
                  <c:v>11</c:v>
                </c:pt>
                <c:pt idx="420">
                  <c:v>4</c:v>
                </c:pt>
                <c:pt idx="421">
                  <c:v>3</c:v>
                </c:pt>
                <c:pt idx="422">
                  <c:v>4</c:v>
                </c:pt>
                <c:pt idx="423">
                  <c:v>4</c:v>
                </c:pt>
                <c:pt idx="424">
                  <c:v>10</c:v>
                </c:pt>
                <c:pt idx="425">
                  <c:v>2</c:v>
                </c:pt>
                <c:pt idx="426">
                  <c:v>3</c:v>
                </c:pt>
                <c:pt idx="427">
                  <c:v>2</c:v>
                </c:pt>
                <c:pt idx="428">
                  <c:v>6</c:v>
                </c:pt>
                <c:pt idx="429">
                  <c:v>7</c:v>
                </c:pt>
                <c:pt idx="430">
                  <c:v>6</c:v>
                </c:pt>
                <c:pt idx="431">
                  <c:v>4</c:v>
                </c:pt>
                <c:pt idx="432">
                  <c:v>3</c:v>
                </c:pt>
                <c:pt idx="433">
                  <c:v>8</c:v>
                </c:pt>
                <c:pt idx="434">
                  <c:v>7</c:v>
                </c:pt>
                <c:pt idx="435">
                  <c:v>5</c:v>
                </c:pt>
                <c:pt idx="436">
                  <c:v>3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5</c:v>
                </c:pt>
                <c:pt idx="441">
                  <c:v>3</c:v>
                </c:pt>
                <c:pt idx="442">
                  <c:v>3</c:v>
                </c:pt>
                <c:pt idx="443">
                  <c:v>2</c:v>
                </c:pt>
                <c:pt idx="444">
                  <c:v>5</c:v>
                </c:pt>
                <c:pt idx="445">
                  <c:v>11</c:v>
                </c:pt>
                <c:pt idx="446">
                  <c:v>3</c:v>
                </c:pt>
                <c:pt idx="447">
                  <c:v>2</c:v>
                </c:pt>
                <c:pt idx="448">
                  <c:v>5</c:v>
                </c:pt>
                <c:pt idx="449">
                  <c:v>3</c:v>
                </c:pt>
                <c:pt idx="450">
                  <c:v>3</c:v>
                </c:pt>
                <c:pt idx="451">
                  <c:v>13</c:v>
                </c:pt>
                <c:pt idx="452">
                  <c:v>2</c:v>
                </c:pt>
                <c:pt idx="453">
                  <c:v>12</c:v>
                </c:pt>
                <c:pt idx="454">
                  <c:v>5</c:v>
                </c:pt>
                <c:pt idx="455">
                  <c:v>2</c:v>
                </c:pt>
                <c:pt idx="456">
                  <c:v>6</c:v>
                </c:pt>
                <c:pt idx="457">
                  <c:v>11</c:v>
                </c:pt>
                <c:pt idx="458">
                  <c:v>4</c:v>
                </c:pt>
                <c:pt idx="459">
                  <c:v>3</c:v>
                </c:pt>
                <c:pt idx="460">
                  <c:v>8</c:v>
                </c:pt>
                <c:pt idx="461">
                  <c:v>8</c:v>
                </c:pt>
                <c:pt idx="462">
                  <c:v>4</c:v>
                </c:pt>
                <c:pt idx="463">
                  <c:v>3</c:v>
                </c:pt>
                <c:pt idx="464">
                  <c:v>5</c:v>
                </c:pt>
                <c:pt idx="465">
                  <c:v>4</c:v>
                </c:pt>
                <c:pt idx="466">
                  <c:v>3</c:v>
                </c:pt>
                <c:pt idx="467">
                  <c:v>4</c:v>
                </c:pt>
                <c:pt idx="468">
                  <c:v>8</c:v>
                </c:pt>
                <c:pt idx="469">
                  <c:v>7</c:v>
                </c:pt>
                <c:pt idx="470">
                  <c:v>9</c:v>
                </c:pt>
                <c:pt idx="471">
                  <c:v>8</c:v>
                </c:pt>
                <c:pt idx="472">
                  <c:v>5</c:v>
                </c:pt>
                <c:pt idx="473">
                  <c:v>9</c:v>
                </c:pt>
                <c:pt idx="474">
                  <c:v>13</c:v>
                </c:pt>
                <c:pt idx="475">
                  <c:v>4</c:v>
                </c:pt>
                <c:pt idx="476">
                  <c:v>8</c:v>
                </c:pt>
                <c:pt idx="477">
                  <c:v>3</c:v>
                </c:pt>
                <c:pt idx="478">
                  <c:v>12</c:v>
                </c:pt>
                <c:pt idx="479">
                  <c:v>3</c:v>
                </c:pt>
                <c:pt idx="480">
                  <c:v>3</c:v>
                </c:pt>
                <c:pt idx="481">
                  <c:v>5</c:v>
                </c:pt>
                <c:pt idx="482">
                  <c:v>12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6</c:v>
                </c:pt>
                <c:pt idx="487">
                  <c:v>4</c:v>
                </c:pt>
                <c:pt idx="488">
                  <c:v>3</c:v>
                </c:pt>
                <c:pt idx="489">
                  <c:v>8</c:v>
                </c:pt>
                <c:pt idx="490">
                  <c:v>10</c:v>
                </c:pt>
                <c:pt idx="491">
                  <c:v>10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9</c:v>
                </c:pt>
                <c:pt idx="496">
                  <c:v>6</c:v>
                </c:pt>
                <c:pt idx="497">
                  <c:v>3</c:v>
                </c:pt>
                <c:pt idx="498">
                  <c:v>8</c:v>
                </c:pt>
                <c:pt idx="499">
                  <c:v>3</c:v>
                </c:pt>
                <c:pt idx="500">
                  <c:v>4</c:v>
                </c:pt>
                <c:pt idx="501">
                  <c:v>4</c:v>
                </c:pt>
                <c:pt idx="502">
                  <c:v>3</c:v>
                </c:pt>
                <c:pt idx="503">
                  <c:v>6</c:v>
                </c:pt>
                <c:pt idx="504">
                  <c:v>2</c:v>
                </c:pt>
                <c:pt idx="505">
                  <c:v>12</c:v>
                </c:pt>
                <c:pt idx="506">
                  <c:v>3</c:v>
                </c:pt>
                <c:pt idx="507">
                  <c:v>4</c:v>
                </c:pt>
                <c:pt idx="508">
                  <c:v>10</c:v>
                </c:pt>
                <c:pt idx="509">
                  <c:v>3</c:v>
                </c:pt>
                <c:pt idx="510">
                  <c:v>7</c:v>
                </c:pt>
                <c:pt idx="511">
                  <c:v>8</c:v>
                </c:pt>
                <c:pt idx="512">
                  <c:v>9</c:v>
                </c:pt>
                <c:pt idx="513">
                  <c:v>3</c:v>
                </c:pt>
                <c:pt idx="514">
                  <c:v>3</c:v>
                </c:pt>
                <c:pt idx="515">
                  <c:v>4</c:v>
                </c:pt>
                <c:pt idx="516">
                  <c:v>8</c:v>
                </c:pt>
                <c:pt idx="517">
                  <c:v>12</c:v>
                </c:pt>
                <c:pt idx="518">
                  <c:v>12</c:v>
                </c:pt>
                <c:pt idx="519">
                  <c:v>6</c:v>
                </c:pt>
                <c:pt idx="520">
                  <c:v>2</c:v>
                </c:pt>
                <c:pt idx="521">
                  <c:v>7</c:v>
                </c:pt>
                <c:pt idx="522">
                  <c:v>6</c:v>
                </c:pt>
                <c:pt idx="523">
                  <c:v>4</c:v>
                </c:pt>
                <c:pt idx="524">
                  <c:v>3</c:v>
                </c:pt>
                <c:pt idx="525">
                  <c:v>2</c:v>
                </c:pt>
                <c:pt idx="526">
                  <c:v>2</c:v>
                </c:pt>
                <c:pt idx="527">
                  <c:v>4</c:v>
                </c:pt>
                <c:pt idx="528">
                  <c:v>11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3</c:v>
                </c:pt>
                <c:pt idx="533">
                  <c:v>13</c:v>
                </c:pt>
                <c:pt idx="534">
                  <c:v>12</c:v>
                </c:pt>
                <c:pt idx="535">
                  <c:v>2</c:v>
                </c:pt>
                <c:pt idx="536">
                  <c:v>3</c:v>
                </c:pt>
                <c:pt idx="537">
                  <c:v>5</c:v>
                </c:pt>
                <c:pt idx="538">
                  <c:v>3</c:v>
                </c:pt>
                <c:pt idx="539">
                  <c:v>10</c:v>
                </c:pt>
                <c:pt idx="540">
                  <c:v>2</c:v>
                </c:pt>
                <c:pt idx="541">
                  <c:v>2</c:v>
                </c:pt>
                <c:pt idx="542">
                  <c:v>6</c:v>
                </c:pt>
                <c:pt idx="543">
                  <c:v>10</c:v>
                </c:pt>
                <c:pt idx="544">
                  <c:v>11</c:v>
                </c:pt>
                <c:pt idx="545">
                  <c:v>4</c:v>
                </c:pt>
                <c:pt idx="546">
                  <c:v>5</c:v>
                </c:pt>
                <c:pt idx="547">
                  <c:v>6</c:v>
                </c:pt>
                <c:pt idx="548">
                  <c:v>7</c:v>
                </c:pt>
                <c:pt idx="549">
                  <c:v>13</c:v>
                </c:pt>
                <c:pt idx="550">
                  <c:v>2</c:v>
                </c:pt>
                <c:pt idx="551">
                  <c:v>9</c:v>
                </c:pt>
                <c:pt idx="552">
                  <c:v>10</c:v>
                </c:pt>
                <c:pt idx="553">
                  <c:v>7</c:v>
                </c:pt>
                <c:pt idx="554">
                  <c:v>2</c:v>
                </c:pt>
                <c:pt idx="555">
                  <c:v>7</c:v>
                </c:pt>
                <c:pt idx="556">
                  <c:v>4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8</c:v>
                </c:pt>
                <c:pt idx="561">
                  <c:v>10</c:v>
                </c:pt>
                <c:pt idx="562">
                  <c:v>2</c:v>
                </c:pt>
                <c:pt idx="563">
                  <c:v>12</c:v>
                </c:pt>
                <c:pt idx="564">
                  <c:v>4</c:v>
                </c:pt>
                <c:pt idx="565">
                  <c:v>2</c:v>
                </c:pt>
                <c:pt idx="566">
                  <c:v>10</c:v>
                </c:pt>
                <c:pt idx="567">
                  <c:v>3</c:v>
                </c:pt>
                <c:pt idx="568">
                  <c:v>6</c:v>
                </c:pt>
                <c:pt idx="569">
                  <c:v>3</c:v>
                </c:pt>
                <c:pt idx="570">
                  <c:v>13</c:v>
                </c:pt>
                <c:pt idx="571">
                  <c:v>8</c:v>
                </c:pt>
                <c:pt idx="572">
                  <c:v>7</c:v>
                </c:pt>
                <c:pt idx="573">
                  <c:v>9</c:v>
                </c:pt>
                <c:pt idx="574">
                  <c:v>10</c:v>
                </c:pt>
                <c:pt idx="575">
                  <c:v>4</c:v>
                </c:pt>
                <c:pt idx="576">
                  <c:v>8</c:v>
                </c:pt>
                <c:pt idx="577">
                  <c:v>5</c:v>
                </c:pt>
                <c:pt idx="578">
                  <c:v>3</c:v>
                </c:pt>
                <c:pt idx="579">
                  <c:v>6</c:v>
                </c:pt>
                <c:pt idx="580">
                  <c:v>4</c:v>
                </c:pt>
                <c:pt idx="581">
                  <c:v>8</c:v>
                </c:pt>
                <c:pt idx="582">
                  <c:v>11</c:v>
                </c:pt>
                <c:pt idx="583">
                  <c:v>8</c:v>
                </c:pt>
                <c:pt idx="584">
                  <c:v>4</c:v>
                </c:pt>
                <c:pt idx="585">
                  <c:v>10</c:v>
                </c:pt>
                <c:pt idx="586">
                  <c:v>9</c:v>
                </c:pt>
                <c:pt idx="587">
                  <c:v>3</c:v>
                </c:pt>
                <c:pt idx="588">
                  <c:v>9</c:v>
                </c:pt>
                <c:pt idx="589">
                  <c:v>4</c:v>
                </c:pt>
                <c:pt idx="590">
                  <c:v>4</c:v>
                </c:pt>
                <c:pt idx="591">
                  <c:v>3</c:v>
                </c:pt>
                <c:pt idx="592">
                  <c:v>5</c:v>
                </c:pt>
                <c:pt idx="593">
                  <c:v>3</c:v>
                </c:pt>
                <c:pt idx="594">
                  <c:v>4</c:v>
                </c:pt>
                <c:pt idx="595">
                  <c:v>4</c:v>
                </c:pt>
                <c:pt idx="596">
                  <c:v>6</c:v>
                </c:pt>
                <c:pt idx="597">
                  <c:v>2</c:v>
                </c:pt>
                <c:pt idx="598">
                  <c:v>5</c:v>
                </c:pt>
                <c:pt idx="599">
                  <c:v>9</c:v>
                </c:pt>
                <c:pt idx="600">
                  <c:v>3</c:v>
                </c:pt>
                <c:pt idx="601">
                  <c:v>2</c:v>
                </c:pt>
                <c:pt idx="602">
                  <c:v>9</c:v>
                </c:pt>
                <c:pt idx="603">
                  <c:v>8</c:v>
                </c:pt>
                <c:pt idx="604">
                  <c:v>3</c:v>
                </c:pt>
                <c:pt idx="605">
                  <c:v>3</c:v>
                </c:pt>
                <c:pt idx="606">
                  <c:v>6</c:v>
                </c:pt>
                <c:pt idx="607">
                  <c:v>8</c:v>
                </c:pt>
                <c:pt idx="608">
                  <c:v>5</c:v>
                </c:pt>
                <c:pt idx="609">
                  <c:v>5</c:v>
                </c:pt>
                <c:pt idx="610">
                  <c:v>4</c:v>
                </c:pt>
                <c:pt idx="611">
                  <c:v>3</c:v>
                </c:pt>
                <c:pt idx="612">
                  <c:v>7</c:v>
                </c:pt>
                <c:pt idx="613">
                  <c:v>6</c:v>
                </c:pt>
                <c:pt idx="614">
                  <c:v>9</c:v>
                </c:pt>
                <c:pt idx="615">
                  <c:v>4</c:v>
                </c:pt>
                <c:pt idx="616">
                  <c:v>3</c:v>
                </c:pt>
                <c:pt idx="617">
                  <c:v>4</c:v>
                </c:pt>
                <c:pt idx="618">
                  <c:v>7</c:v>
                </c:pt>
                <c:pt idx="619">
                  <c:v>12</c:v>
                </c:pt>
                <c:pt idx="620">
                  <c:v>2</c:v>
                </c:pt>
                <c:pt idx="621">
                  <c:v>5</c:v>
                </c:pt>
                <c:pt idx="622">
                  <c:v>8</c:v>
                </c:pt>
                <c:pt idx="623">
                  <c:v>4</c:v>
                </c:pt>
                <c:pt idx="624">
                  <c:v>3</c:v>
                </c:pt>
                <c:pt idx="625">
                  <c:v>12</c:v>
                </c:pt>
                <c:pt idx="626">
                  <c:v>7</c:v>
                </c:pt>
                <c:pt idx="627">
                  <c:v>3</c:v>
                </c:pt>
                <c:pt idx="628">
                  <c:v>5</c:v>
                </c:pt>
                <c:pt idx="629">
                  <c:v>2</c:v>
                </c:pt>
                <c:pt idx="630">
                  <c:v>3</c:v>
                </c:pt>
                <c:pt idx="631">
                  <c:v>4</c:v>
                </c:pt>
                <c:pt idx="632">
                  <c:v>11</c:v>
                </c:pt>
                <c:pt idx="633">
                  <c:v>6</c:v>
                </c:pt>
                <c:pt idx="634">
                  <c:v>10</c:v>
                </c:pt>
                <c:pt idx="635">
                  <c:v>3</c:v>
                </c:pt>
                <c:pt idx="636">
                  <c:v>2</c:v>
                </c:pt>
                <c:pt idx="637">
                  <c:v>3</c:v>
                </c:pt>
                <c:pt idx="638">
                  <c:v>6</c:v>
                </c:pt>
                <c:pt idx="639">
                  <c:v>4</c:v>
                </c:pt>
                <c:pt idx="640">
                  <c:v>7</c:v>
                </c:pt>
                <c:pt idx="641">
                  <c:v>3</c:v>
                </c:pt>
                <c:pt idx="642">
                  <c:v>10</c:v>
                </c:pt>
                <c:pt idx="643">
                  <c:v>8</c:v>
                </c:pt>
                <c:pt idx="644">
                  <c:v>10</c:v>
                </c:pt>
                <c:pt idx="645">
                  <c:v>4</c:v>
                </c:pt>
                <c:pt idx="646">
                  <c:v>5</c:v>
                </c:pt>
                <c:pt idx="647">
                  <c:v>3</c:v>
                </c:pt>
                <c:pt idx="648">
                  <c:v>11</c:v>
                </c:pt>
                <c:pt idx="649">
                  <c:v>4</c:v>
                </c:pt>
                <c:pt idx="650">
                  <c:v>13</c:v>
                </c:pt>
                <c:pt idx="651">
                  <c:v>3</c:v>
                </c:pt>
                <c:pt idx="652">
                  <c:v>4</c:v>
                </c:pt>
                <c:pt idx="653">
                  <c:v>8</c:v>
                </c:pt>
                <c:pt idx="654">
                  <c:v>3</c:v>
                </c:pt>
                <c:pt idx="655">
                  <c:v>3</c:v>
                </c:pt>
                <c:pt idx="656">
                  <c:v>5</c:v>
                </c:pt>
                <c:pt idx="657">
                  <c:v>8</c:v>
                </c:pt>
                <c:pt idx="658">
                  <c:v>12</c:v>
                </c:pt>
                <c:pt idx="659">
                  <c:v>3</c:v>
                </c:pt>
                <c:pt idx="660">
                  <c:v>9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7</c:v>
                </c:pt>
                <c:pt idx="665">
                  <c:v>4</c:v>
                </c:pt>
                <c:pt idx="666">
                  <c:v>9</c:v>
                </c:pt>
                <c:pt idx="667">
                  <c:v>5</c:v>
                </c:pt>
                <c:pt idx="668">
                  <c:v>6</c:v>
                </c:pt>
                <c:pt idx="669">
                  <c:v>3</c:v>
                </c:pt>
                <c:pt idx="670">
                  <c:v>6</c:v>
                </c:pt>
                <c:pt idx="671">
                  <c:v>4</c:v>
                </c:pt>
                <c:pt idx="672">
                  <c:v>4</c:v>
                </c:pt>
                <c:pt idx="673">
                  <c:v>5</c:v>
                </c:pt>
                <c:pt idx="674">
                  <c:v>13</c:v>
                </c:pt>
                <c:pt idx="675">
                  <c:v>12</c:v>
                </c:pt>
                <c:pt idx="676">
                  <c:v>7</c:v>
                </c:pt>
                <c:pt idx="677">
                  <c:v>4</c:v>
                </c:pt>
                <c:pt idx="678">
                  <c:v>9</c:v>
                </c:pt>
                <c:pt idx="679">
                  <c:v>9</c:v>
                </c:pt>
                <c:pt idx="680">
                  <c:v>4</c:v>
                </c:pt>
                <c:pt idx="681">
                  <c:v>13</c:v>
                </c:pt>
                <c:pt idx="682">
                  <c:v>7</c:v>
                </c:pt>
                <c:pt idx="683">
                  <c:v>10</c:v>
                </c:pt>
                <c:pt idx="684">
                  <c:v>6</c:v>
                </c:pt>
                <c:pt idx="685">
                  <c:v>10</c:v>
                </c:pt>
                <c:pt idx="686">
                  <c:v>3</c:v>
                </c:pt>
                <c:pt idx="687">
                  <c:v>5</c:v>
                </c:pt>
                <c:pt idx="688">
                  <c:v>10</c:v>
                </c:pt>
                <c:pt idx="689">
                  <c:v>13</c:v>
                </c:pt>
                <c:pt idx="690">
                  <c:v>3</c:v>
                </c:pt>
                <c:pt idx="691">
                  <c:v>9</c:v>
                </c:pt>
                <c:pt idx="692">
                  <c:v>3</c:v>
                </c:pt>
                <c:pt idx="693">
                  <c:v>12</c:v>
                </c:pt>
                <c:pt idx="694">
                  <c:v>8</c:v>
                </c:pt>
                <c:pt idx="695">
                  <c:v>9</c:v>
                </c:pt>
                <c:pt idx="696">
                  <c:v>6</c:v>
                </c:pt>
                <c:pt idx="697">
                  <c:v>5</c:v>
                </c:pt>
                <c:pt idx="698">
                  <c:v>4</c:v>
                </c:pt>
                <c:pt idx="699">
                  <c:v>3</c:v>
                </c:pt>
                <c:pt idx="700">
                  <c:v>2</c:v>
                </c:pt>
                <c:pt idx="701">
                  <c:v>7</c:v>
                </c:pt>
                <c:pt idx="702">
                  <c:v>8</c:v>
                </c:pt>
                <c:pt idx="703">
                  <c:v>2</c:v>
                </c:pt>
                <c:pt idx="704">
                  <c:v>2</c:v>
                </c:pt>
                <c:pt idx="705">
                  <c:v>3</c:v>
                </c:pt>
                <c:pt idx="706">
                  <c:v>5</c:v>
                </c:pt>
                <c:pt idx="707">
                  <c:v>3</c:v>
                </c:pt>
                <c:pt idx="708">
                  <c:v>4</c:v>
                </c:pt>
                <c:pt idx="709">
                  <c:v>3</c:v>
                </c:pt>
                <c:pt idx="710">
                  <c:v>5</c:v>
                </c:pt>
                <c:pt idx="711">
                  <c:v>3</c:v>
                </c:pt>
                <c:pt idx="712">
                  <c:v>11</c:v>
                </c:pt>
                <c:pt idx="713">
                  <c:v>3</c:v>
                </c:pt>
                <c:pt idx="714">
                  <c:v>5</c:v>
                </c:pt>
                <c:pt idx="715">
                  <c:v>5</c:v>
                </c:pt>
                <c:pt idx="716">
                  <c:v>6</c:v>
                </c:pt>
                <c:pt idx="717">
                  <c:v>5</c:v>
                </c:pt>
                <c:pt idx="718">
                  <c:v>9</c:v>
                </c:pt>
                <c:pt idx="719">
                  <c:v>12</c:v>
                </c:pt>
                <c:pt idx="720">
                  <c:v>12</c:v>
                </c:pt>
                <c:pt idx="721">
                  <c:v>8</c:v>
                </c:pt>
                <c:pt idx="722">
                  <c:v>4</c:v>
                </c:pt>
                <c:pt idx="723">
                  <c:v>8</c:v>
                </c:pt>
                <c:pt idx="724">
                  <c:v>3</c:v>
                </c:pt>
                <c:pt idx="725">
                  <c:v>2</c:v>
                </c:pt>
                <c:pt idx="726">
                  <c:v>3</c:v>
                </c:pt>
                <c:pt idx="727">
                  <c:v>8</c:v>
                </c:pt>
                <c:pt idx="728">
                  <c:v>3</c:v>
                </c:pt>
                <c:pt idx="729">
                  <c:v>6</c:v>
                </c:pt>
                <c:pt idx="730">
                  <c:v>4</c:v>
                </c:pt>
                <c:pt idx="731">
                  <c:v>4</c:v>
                </c:pt>
                <c:pt idx="732">
                  <c:v>8</c:v>
                </c:pt>
                <c:pt idx="733">
                  <c:v>3</c:v>
                </c:pt>
                <c:pt idx="734">
                  <c:v>11</c:v>
                </c:pt>
                <c:pt idx="735">
                  <c:v>11</c:v>
                </c:pt>
                <c:pt idx="736">
                  <c:v>7</c:v>
                </c:pt>
                <c:pt idx="737">
                  <c:v>10</c:v>
                </c:pt>
                <c:pt idx="738">
                  <c:v>3</c:v>
                </c:pt>
                <c:pt idx="739">
                  <c:v>4</c:v>
                </c:pt>
                <c:pt idx="740">
                  <c:v>8</c:v>
                </c:pt>
                <c:pt idx="741">
                  <c:v>2</c:v>
                </c:pt>
                <c:pt idx="742">
                  <c:v>2</c:v>
                </c:pt>
                <c:pt idx="743">
                  <c:v>10</c:v>
                </c:pt>
                <c:pt idx="744">
                  <c:v>6</c:v>
                </c:pt>
                <c:pt idx="745">
                  <c:v>6</c:v>
                </c:pt>
                <c:pt idx="746">
                  <c:v>3</c:v>
                </c:pt>
                <c:pt idx="747">
                  <c:v>9</c:v>
                </c:pt>
                <c:pt idx="748">
                  <c:v>2</c:v>
                </c:pt>
                <c:pt idx="749">
                  <c:v>9</c:v>
                </c:pt>
                <c:pt idx="750">
                  <c:v>3</c:v>
                </c:pt>
                <c:pt idx="751">
                  <c:v>12</c:v>
                </c:pt>
                <c:pt idx="752">
                  <c:v>11</c:v>
                </c:pt>
                <c:pt idx="753">
                  <c:v>8</c:v>
                </c:pt>
                <c:pt idx="754">
                  <c:v>8</c:v>
                </c:pt>
                <c:pt idx="755">
                  <c:v>12</c:v>
                </c:pt>
                <c:pt idx="756">
                  <c:v>3</c:v>
                </c:pt>
                <c:pt idx="757">
                  <c:v>4</c:v>
                </c:pt>
                <c:pt idx="758">
                  <c:v>2</c:v>
                </c:pt>
                <c:pt idx="759">
                  <c:v>3</c:v>
                </c:pt>
                <c:pt idx="760">
                  <c:v>11</c:v>
                </c:pt>
                <c:pt idx="761">
                  <c:v>9</c:v>
                </c:pt>
                <c:pt idx="762">
                  <c:v>13</c:v>
                </c:pt>
                <c:pt idx="763">
                  <c:v>3</c:v>
                </c:pt>
                <c:pt idx="764">
                  <c:v>7</c:v>
                </c:pt>
                <c:pt idx="765">
                  <c:v>11</c:v>
                </c:pt>
                <c:pt idx="766">
                  <c:v>3</c:v>
                </c:pt>
                <c:pt idx="767">
                  <c:v>4</c:v>
                </c:pt>
                <c:pt idx="768">
                  <c:v>3</c:v>
                </c:pt>
                <c:pt idx="769">
                  <c:v>12</c:v>
                </c:pt>
                <c:pt idx="770">
                  <c:v>2</c:v>
                </c:pt>
                <c:pt idx="771">
                  <c:v>13</c:v>
                </c:pt>
                <c:pt idx="772">
                  <c:v>13</c:v>
                </c:pt>
                <c:pt idx="773">
                  <c:v>2</c:v>
                </c:pt>
                <c:pt idx="774">
                  <c:v>13</c:v>
                </c:pt>
                <c:pt idx="775">
                  <c:v>13</c:v>
                </c:pt>
                <c:pt idx="776">
                  <c:v>3</c:v>
                </c:pt>
                <c:pt idx="777">
                  <c:v>2</c:v>
                </c:pt>
                <c:pt idx="778">
                  <c:v>3</c:v>
                </c:pt>
                <c:pt idx="779">
                  <c:v>3</c:v>
                </c:pt>
                <c:pt idx="780">
                  <c:v>9</c:v>
                </c:pt>
                <c:pt idx="781">
                  <c:v>6</c:v>
                </c:pt>
                <c:pt idx="782">
                  <c:v>12</c:v>
                </c:pt>
                <c:pt idx="783">
                  <c:v>8</c:v>
                </c:pt>
                <c:pt idx="784">
                  <c:v>4</c:v>
                </c:pt>
                <c:pt idx="785">
                  <c:v>12</c:v>
                </c:pt>
                <c:pt idx="786">
                  <c:v>6</c:v>
                </c:pt>
                <c:pt idx="787">
                  <c:v>8</c:v>
                </c:pt>
                <c:pt idx="788">
                  <c:v>4</c:v>
                </c:pt>
                <c:pt idx="789">
                  <c:v>0</c:v>
                </c:pt>
                <c:pt idx="790">
                  <c:v>13</c:v>
                </c:pt>
                <c:pt idx="791">
                  <c:v>12</c:v>
                </c:pt>
                <c:pt idx="792">
                  <c:v>2</c:v>
                </c:pt>
                <c:pt idx="793">
                  <c:v>5</c:v>
                </c:pt>
                <c:pt idx="794">
                  <c:v>8</c:v>
                </c:pt>
                <c:pt idx="795">
                  <c:v>5</c:v>
                </c:pt>
                <c:pt idx="796">
                  <c:v>12</c:v>
                </c:pt>
                <c:pt idx="797">
                  <c:v>5</c:v>
                </c:pt>
                <c:pt idx="798">
                  <c:v>2</c:v>
                </c:pt>
                <c:pt idx="799">
                  <c:v>2</c:v>
                </c:pt>
                <c:pt idx="800">
                  <c:v>4</c:v>
                </c:pt>
                <c:pt idx="801">
                  <c:v>9</c:v>
                </c:pt>
                <c:pt idx="802">
                  <c:v>4</c:v>
                </c:pt>
                <c:pt idx="803">
                  <c:v>3</c:v>
                </c:pt>
                <c:pt idx="804">
                  <c:v>8</c:v>
                </c:pt>
                <c:pt idx="805">
                  <c:v>8</c:v>
                </c:pt>
                <c:pt idx="806">
                  <c:v>2</c:v>
                </c:pt>
                <c:pt idx="807">
                  <c:v>4</c:v>
                </c:pt>
                <c:pt idx="808">
                  <c:v>7</c:v>
                </c:pt>
                <c:pt idx="809">
                  <c:v>11</c:v>
                </c:pt>
                <c:pt idx="810">
                  <c:v>2</c:v>
                </c:pt>
                <c:pt idx="811">
                  <c:v>4</c:v>
                </c:pt>
                <c:pt idx="812">
                  <c:v>5</c:v>
                </c:pt>
                <c:pt idx="813">
                  <c:v>5</c:v>
                </c:pt>
                <c:pt idx="814">
                  <c:v>6</c:v>
                </c:pt>
                <c:pt idx="815">
                  <c:v>4</c:v>
                </c:pt>
                <c:pt idx="816">
                  <c:v>4</c:v>
                </c:pt>
                <c:pt idx="817">
                  <c:v>3</c:v>
                </c:pt>
                <c:pt idx="818">
                  <c:v>3</c:v>
                </c:pt>
                <c:pt idx="819">
                  <c:v>4</c:v>
                </c:pt>
                <c:pt idx="820">
                  <c:v>13</c:v>
                </c:pt>
                <c:pt idx="821">
                  <c:v>3</c:v>
                </c:pt>
                <c:pt idx="822">
                  <c:v>4</c:v>
                </c:pt>
                <c:pt idx="823">
                  <c:v>4</c:v>
                </c:pt>
                <c:pt idx="824">
                  <c:v>11</c:v>
                </c:pt>
                <c:pt idx="825">
                  <c:v>7</c:v>
                </c:pt>
                <c:pt idx="826">
                  <c:v>2</c:v>
                </c:pt>
                <c:pt idx="827">
                  <c:v>4</c:v>
                </c:pt>
                <c:pt idx="828">
                  <c:v>7</c:v>
                </c:pt>
                <c:pt idx="829">
                  <c:v>10</c:v>
                </c:pt>
                <c:pt idx="830">
                  <c:v>6</c:v>
                </c:pt>
                <c:pt idx="831">
                  <c:v>6</c:v>
                </c:pt>
                <c:pt idx="832">
                  <c:v>8</c:v>
                </c:pt>
                <c:pt idx="833">
                  <c:v>4</c:v>
                </c:pt>
                <c:pt idx="834">
                  <c:v>3</c:v>
                </c:pt>
                <c:pt idx="835">
                  <c:v>5</c:v>
                </c:pt>
                <c:pt idx="836">
                  <c:v>3</c:v>
                </c:pt>
                <c:pt idx="837">
                  <c:v>4</c:v>
                </c:pt>
                <c:pt idx="838">
                  <c:v>3</c:v>
                </c:pt>
                <c:pt idx="839">
                  <c:v>6</c:v>
                </c:pt>
                <c:pt idx="840">
                  <c:v>8</c:v>
                </c:pt>
                <c:pt idx="841">
                  <c:v>11</c:v>
                </c:pt>
                <c:pt idx="842">
                  <c:v>3</c:v>
                </c:pt>
                <c:pt idx="843">
                  <c:v>9</c:v>
                </c:pt>
                <c:pt idx="844">
                  <c:v>3</c:v>
                </c:pt>
                <c:pt idx="845">
                  <c:v>3</c:v>
                </c:pt>
                <c:pt idx="846">
                  <c:v>2</c:v>
                </c:pt>
                <c:pt idx="847">
                  <c:v>1</c:v>
                </c:pt>
                <c:pt idx="848">
                  <c:v>9</c:v>
                </c:pt>
                <c:pt idx="849">
                  <c:v>6</c:v>
                </c:pt>
                <c:pt idx="850">
                  <c:v>2</c:v>
                </c:pt>
                <c:pt idx="851">
                  <c:v>12</c:v>
                </c:pt>
                <c:pt idx="852">
                  <c:v>4</c:v>
                </c:pt>
                <c:pt idx="853">
                  <c:v>6</c:v>
                </c:pt>
                <c:pt idx="854">
                  <c:v>6</c:v>
                </c:pt>
                <c:pt idx="855">
                  <c:v>3</c:v>
                </c:pt>
                <c:pt idx="856">
                  <c:v>6</c:v>
                </c:pt>
                <c:pt idx="857">
                  <c:v>2</c:v>
                </c:pt>
                <c:pt idx="858">
                  <c:v>3</c:v>
                </c:pt>
                <c:pt idx="859">
                  <c:v>2</c:v>
                </c:pt>
                <c:pt idx="860">
                  <c:v>5</c:v>
                </c:pt>
                <c:pt idx="861">
                  <c:v>2</c:v>
                </c:pt>
                <c:pt idx="862">
                  <c:v>1</c:v>
                </c:pt>
                <c:pt idx="863">
                  <c:v>5</c:v>
                </c:pt>
                <c:pt idx="864">
                  <c:v>12</c:v>
                </c:pt>
                <c:pt idx="865">
                  <c:v>10</c:v>
                </c:pt>
                <c:pt idx="866">
                  <c:v>7</c:v>
                </c:pt>
                <c:pt idx="867">
                  <c:v>3</c:v>
                </c:pt>
                <c:pt idx="868">
                  <c:v>3</c:v>
                </c:pt>
                <c:pt idx="869">
                  <c:v>11</c:v>
                </c:pt>
                <c:pt idx="870">
                  <c:v>3</c:v>
                </c:pt>
                <c:pt idx="871">
                  <c:v>3</c:v>
                </c:pt>
                <c:pt idx="872">
                  <c:v>12</c:v>
                </c:pt>
                <c:pt idx="873">
                  <c:v>2</c:v>
                </c:pt>
                <c:pt idx="874">
                  <c:v>2</c:v>
                </c:pt>
                <c:pt idx="875">
                  <c:v>5</c:v>
                </c:pt>
                <c:pt idx="876">
                  <c:v>4</c:v>
                </c:pt>
                <c:pt idx="877">
                  <c:v>6</c:v>
                </c:pt>
                <c:pt idx="878">
                  <c:v>4</c:v>
                </c:pt>
                <c:pt idx="879">
                  <c:v>3</c:v>
                </c:pt>
                <c:pt idx="880">
                  <c:v>3</c:v>
                </c:pt>
                <c:pt idx="881">
                  <c:v>6</c:v>
                </c:pt>
                <c:pt idx="882">
                  <c:v>3</c:v>
                </c:pt>
                <c:pt idx="883">
                  <c:v>12</c:v>
                </c:pt>
                <c:pt idx="884">
                  <c:v>9</c:v>
                </c:pt>
                <c:pt idx="885">
                  <c:v>12</c:v>
                </c:pt>
                <c:pt idx="886">
                  <c:v>7</c:v>
                </c:pt>
                <c:pt idx="887">
                  <c:v>12</c:v>
                </c:pt>
                <c:pt idx="888">
                  <c:v>8</c:v>
                </c:pt>
                <c:pt idx="889">
                  <c:v>3</c:v>
                </c:pt>
                <c:pt idx="890">
                  <c:v>12</c:v>
                </c:pt>
                <c:pt idx="891">
                  <c:v>6</c:v>
                </c:pt>
                <c:pt idx="892">
                  <c:v>12</c:v>
                </c:pt>
                <c:pt idx="893">
                  <c:v>3</c:v>
                </c:pt>
                <c:pt idx="894">
                  <c:v>4</c:v>
                </c:pt>
                <c:pt idx="895">
                  <c:v>5</c:v>
                </c:pt>
                <c:pt idx="896">
                  <c:v>6</c:v>
                </c:pt>
                <c:pt idx="897">
                  <c:v>5</c:v>
                </c:pt>
                <c:pt idx="898">
                  <c:v>3</c:v>
                </c:pt>
                <c:pt idx="899">
                  <c:v>6</c:v>
                </c:pt>
                <c:pt idx="900">
                  <c:v>3</c:v>
                </c:pt>
                <c:pt idx="901">
                  <c:v>4</c:v>
                </c:pt>
                <c:pt idx="902">
                  <c:v>3</c:v>
                </c:pt>
                <c:pt idx="903">
                  <c:v>9</c:v>
                </c:pt>
                <c:pt idx="904">
                  <c:v>10</c:v>
                </c:pt>
                <c:pt idx="905">
                  <c:v>6</c:v>
                </c:pt>
                <c:pt idx="906">
                  <c:v>5</c:v>
                </c:pt>
                <c:pt idx="907">
                  <c:v>6</c:v>
                </c:pt>
                <c:pt idx="908">
                  <c:v>4</c:v>
                </c:pt>
                <c:pt idx="909">
                  <c:v>10</c:v>
                </c:pt>
                <c:pt idx="910">
                  <c:v>10</c:v>
                </c:pt>
                <c:pt idx="911">
                  <c:v>9</c:v>
                </c:pt>
                <c:pt idx="912">
                  <c:v>8</c:v>
                </c:pt>
                <c:pt idx="913">
                  <c:v>5</c:v>
                </c:pt>
                <c:pt idx="914">
                  <c:v>11</c:v>
                </c:pt>
                <c:pt idx="915">
                  <c:v>10</c:v>
                </c:pt>
                <c:pt idx="916">
                  <c:v>6</c:v>
                </c:pt>
                <c:pt idx="917">
                  <c:v>9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8</c:v>
                </c:pt>
                <c:pt idx="923">
                  <c:v>2</c:v>
                </c:pt>
                <c:pt idx="924">
                  <c:v>9</c:v>
                </c:pt>
                <c:pt idx="925">
                  <c:v>7</c:v>
                </c:pt>
                <c:pt idx="926">
                  <c:v>13</c:v>
                </c:pt>
                <c:pt idx="927">
                  <c:v>7</c:v>
                </c:pt>
                <c:pt idx="928">
                  <c:v>10</c:v>
                </c:pt>
                <c:pt idx="929">
                  <c:v>7</c:v>
                </c:pt>
                <c:pt idx="930">
                  <c:v>13</c:v>
                </c:pt>
                <c:pt idx="931">
                  <c:v>6</c:v>
                </c:pt>
                <c:pt idx="932">
                  <c:v>13</c:v>
                </c:pt>
                <c:pt idx="933">
                  <c:v>0</c:v>
                </c:pt>
                <c:pt idx="934">
                  <c:v>9</c:v>
                </c:pt>
                <c:pt idx="935">
                  <c:v>13</c:v>
                </c:pt>
                <c:pt idx="936">
                  <c:v>4</c:v>
                </c:pt>
                <c:pt idx="937">
                  <c:v>12</c:v>
                </c:pt>
                <c:pt idx="938">
                  <c:v>4</c:v>
                </c:pt>
                <c:pt idx="939">
                  <c:v>5</c:v>
                </c:pt>
                <c:pt idx="940">
                  <c:v>4</c:v>
                </c:pt>
                <c:pt idx="941">
                  <c:v>4</c:v>
                </c:pt>
                <c:pt idx="942">
                  <c:v>5</c:v>
                </c:pt>
                <c:pt idx="943">
                  <c:v>8</c:v>
                </c:pt>
                <c:pt idx="944">
                  <c:v>12</c:v>
                </c:pt>
                <c:pt idx="945">
                  <c:v>8</c:v>
                </c:pt>
                <c:pt idx="946">
                  <c:v>13</c:v>
                </c:pt>
                <c:pt idx="947">
                  <c:v>9</c:v>
                </c:pt>
                <c:pt idx="948">
                  <c:v>8</c:v>
                </c:pt>
                <c:pt idx="949">
                  <c:v>2</c:v>
                </c:pt>
                <c:pt idx="950">
                  <c:v>5</c:v>
                </c:pt>
                <c:pt idx="951">
                  <c:v>7</c:v>
                </c:pt>
                <c:pt idx="952">
                  <c:v>4</c:v>
                </c:pt>
                <c:pt idx="953">
                  <c:v>3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9</c:v>
                </c:pt>
                <c:pt idx="958">
                  <c:v>11</c:v>
                </c:pt>
                <c:pt idx="959">
                  <c:v>6</c:v>
                </c:pt>
                <c:pt idx="960">
                  <c:v>4</c:v>
                </c:pt>
                <c:pt idx="961">
                  <c:v>11</c:v>
                </c:pt>
                <c:pt idx="962">
                  <c:v>4</c:v>
                </c:pt>
                <c:pt idx="963">
                  <c:v>7</c:v>
                </c:pt>
                <c:pt idx="964">
                  <c:v>6</c:v>
                </c:pt>
                <c:pt idx="965">
                  <c:v>11</c:v>
                </c:pt>
                <c:pt idx="966">
                  <c:v>12</c:v>
                </c:pt>
                <c:pt idx="967">
                  <c:v>5</c:v>
                </c:pt>
                <c:pt idx="968">
                  <c:v>5</c:v>
                </c:pt>
                <c:pt idx="969">
                  <c:v>3</c:v>
                </c:pt>
                <c:pt idx="970">
                  <c:v>3</c:v>
                </c:pt>
                <c:pt idx="971">
                  <c:v>2</c:v>
                </c:pt>
                <c:pt idx="972">
                  <c:v>2</c:v>
                </c:pt>
                <c:pt idx="973">
                  <c:v>9</c:v>
                </c:pt>
                <c:pt idx="974">
                  <c:v>5</c:v>
                </c:pt>
                <c:pt idx="975">
                  <c:v>2</c:v>
                </c:pt>
                <c:pt idx="976">
                  <c:v>13</c:v>
                </c:pt>
                <c:pt idx="977">
                  <c:v>2</c:v>
                </c:pt>
                <c:pt idx="978">
                  <c:v>5</c:v>
                </c:pt>
                <c:pt idx="979">
                  <c:v>2</c:v>
                </c:pt>
                <c:pt idx="980">
                  <c:v>10</c:v>
                </c:pt>
                <c:pt idx="981">
                  <c:v>3</c:v>
                </c:pt>
                <c:pt idx="982">
                  <c:v>3</c:v>
                </c:pt>
                <c:pt idx="983">
                  <c:v>8</c:v>
                </c:pt>
                <c:pt idx="984">
                  <c:v>4</c:v>
                </c:pt>
                <c:pt idx="985">
                  <c:v>3</c:v>
                </c:pt>
                <c:pt idx="986">
                  <c:v>3</c:v>
                </c:pt>
                <c:pt idx="987">
                  <c:v>13</c:v>
                </c:pt>
                <c:pt idx="988">
                  <c:v>12</c:v>
                </c:pt>
                <c:pt idx="989">
                  <c:v>3</c:v>
                </c:pt>
                <c:pt idx="990">
                  <c:v>0</c:v>
                </c:pt>
                <c:pt idx="991">
                  <c:v>3</c:v>
                </c:pt>
                <c:pt idx="992">
                  <c:v>6</c:v>
                </c:pt>
                <c:pt idx="993">
                  <c:v>9</c:v>
                </c:pt>
                <c:pt idx="994">
                  <c:v>7</c:v>
                </c:pt>
                <c:pt idx="995">
                  <c:v>12</c:v>
                </c:pt>
                <c:pt idx="996">
                  <c:v>9</c:v>
                </c:pt>
                <c:pt idx="997">
                  <c:v>5</c:v>
                </c:pt>
                <c:pt idx="998">
                  <c:v>4</c:v>
                </c:pt>
                <c:pt idx="999">
                  <c:v>4</c:v>
                </c:pt>
                <c:pt idx="1000">
                  <c:v>5</c:v>
                </c:pt>
                <c:pt idx="1001">
                  <c:v>4</c:v>
                </c:pt>
                <c:pt idx="1002">
                  <c:v>2</c:v>
                </c:pt>
                <c:pt idx="1003">
                  <c:v>9</c:v>
                </c:pt>
                <c:pt idx="1004">
                  <c:v>4</c:v>
                </c:pt>
                <c:pt idx="1005">
                  <c:v>8</c:v>
                </c:pt>
                <c:pt idx="1006">
                  <c:v>2</c:v>
                </c:pt>
                <c:pt idx="1007">
                  <c:v>13</c:v>
                </c:pt>
                <c:pt idx="1008">
                  <c:v>4</c:v>
                </c:pt>
                <c:pt idx="1009">
                  <c:v>3</c:v>
                </c:pt>
                <c:pt idx="1010">
                  <c:v>4</c:v>
                </c:pt>
                <c:pt idx="1011">
                  <c:v>3</c:v>
                </c:pt>
                <c:pt idx="1012">
                  <c:v>3</c:v>
                </c:pt>
                <c:pt idx="1013">
                  <c:v>4</c:v>
                </c:pt>
                <c:pt idx="1014">
                  <c:v>3</c:v>
                </c:pt>
                <c:pt idx="1015">
                  <c:v>11</c:v>
                </c:pt>
                <c:pt idx="1016">
                  <c:v>3</c:v>
                </c:pt>
                <c:pt idx="1017">
                  <c:v>5</c:v>
                </c:pt>
                <c:pt idx="1018">
                  <c:v>7</c:v>
                </c:pt>
                <c:pt idx="1019">
                  <c:v>2</c:v>
                </c:pt>
                <c:pt idx="1020">
                  <c:v>2</c:v>
                </c:pt>
                <c:pt idx="1021">
                  <c:v>10</c:v>
                </c:pt>
                <c:pt idx="1022">
                  <c:v>2</c:v>
                </c:pt>
                <c:pt idx="1023">
                  <c:v>4</c:v>
                </c:pt>
                <c:pt idx="1024">
                  <c:v>11</c:v>
                </c:pt>
                <c:pt idx="1025">
                  <c:v>2</c:v>
                </c:pt>
                <c:pt idx="1026">
                  <c:v>3</c:v>
                </c:pt>
                <c:pt idx="1027">
                  <c:v>11</c:v>
                </c:pt>
                <c:pt idx="1028">
                  <c:v>3</c:v>
                </c:pt>
                <c:pt idx="1029">
                  <c:v>4</c:v>
                </c:pt>
                <c:pt idx="1030">
                  <c:v>3</c:v>
                </c:pt>
                <c:pt idx="1031">
                  <c:v>13</c:v>
                </c:pt>
                <c:pt idx="1032">
                  <c:v>7</c:v>
                </c:pt>
                <c:pt idx="1033">
                  <c:v>3</c:v>
                </c:pt>
                <c:pt idx="1034">
                  <c:v>2</c:v>
                </c:pt>
                <c:pt idx="1035">
                  <c:v>5</c:v>
                </c:pt>
                <c:pt idx="1036">
                  <c:v>5</c:v>
                </c:pt>
                <c:pt idx="1037">
                  <c:v>8</c:v>
                </c:pt>
                <c:pt idx="1038">
                  <c:v>6</c:v>
                </c:pt>
                <c:pt idx="1039">
                  <c:v>5</c:v>
                </c:pt>
                <c:pt idx="1040">
                  <c:v>3</c:v>
                </c:pt>
                <c:pt idx="1041">
                  <c:v>11</c:v>
                </c:pt>
                <c:pt idx="1042">
                  <c:v>8</c:v>
                </c:pt>
                <c:pt idx="1043">
                  <c:v>3</c:v>
                </c:pt>
                <c:pt idx="1044">
                  <c:v>12</c:v>
                </c:pt>
                <c:pt idx="1045">
                  <c:v>13</c:v>
                </c:pt>
                <c:pt idx="1046">
                  <c:v>3</c:v>
                </c:pt>
                <c:pt idx="1047">
                  <c:v>11</c:v>
                </c:pt>
                <c:pt idx="1048">
                  <c:v>3</c:v>
                </c:pt>
                <c:pt idx="1049">
                  <c:v>12</c:v>
                </c:pt>
                <c:pt idx="1050">
                  <c:v>7</c:v>
                </c:pt>
                <c:pt idx="1051">
                  <c:v>3</c:v>
                </c:pt>
                <c:pt idx="1052">
                  <c:v>6</c:v>
                </c:pt>
                <c:pt idx="1053">
                  <c:v>4</c:v>
                </c:pt>
                <c:pt idx="1054">
                  <c:v>2</c:v>
                </c:pt>
                <c:pt idx="1055">
                  <c:v>2</c:v>
                </c:pt>
                <c:pt idx="1056">
                  <c:v>5</c:v>
                </c:pt>
                <c:pt idx="1057">
                  <c:v>9</c:v>
                </c:pt>
                <c:pt idx="1058">
                  <c:v>5</c:v>
                </c:pt>
                <c:pt idx="1059">
                  <c:v>6</c:v>
                </c:pt>
                <c:pt idx="1060">
                  <c:v>7</c:v>
                </c:pt>
                <c:pt idx="1061">
                  <c:v>5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5</c:v>
                </c:pt>
                <c:pt idx="1066">
                  <c:v>3</c:v>
                </c:pt>
                <c:pt idx="1067">
                  <c:v>8</c:v>
                </c:pt>
                <c:pt idx="1068">
                  <c:v>3</c:v>
                </c:pt>
                <c:pt idx="1069">
                  <c:v>4</c:v>
                </c:pt>
                <c:pt idx="1070">
                  <c:v>11</c:v>
                </c:pt>
                <c:pt idx="1071">
                  <c:v>3</c:v>
                </c:pt>
                <c:pt idx="1072">
                  <c:v>4</c:v>
                </c:pt>
                <c:pt idx="1073">
                  <c:v>0</c:v>
                </c:pt>
                <c:pt idx="1074">
                  <c:v>3</c:v>
                </c:pt>
                <c:pt idx="1075">
                  <c:v>3</c:v>
                </c:pt>
                <c:pt idx="1076">
                  <c:v>4</c:v>
                </c:pt>
                <c:pt idx="1077">
                  <c:v>3</c:v>
                </c:pt>
                <c:pt idx="1078">
                  <c:v>5</c:v>
                </c:pt>
                <c:pt idx="1079">
                  <c:v>4</c:v>
                </c:pt>
                <c:pt idx="1080">
                  <c:v>4</c:v>
                </c:pt>
                <c:pt idx="1081">
                  <c:v>3</c:v>
                </c:pt>
                <c:pt idx="1082">
                  <c:v>2</c:v>
                </c:pt>
                <c:pt idx="1083">
                  <c:v>5</c:v>
                </c:pt>
                <c:pt idx="1084">
                  <c:v>4</c:v>
                </c:pt>
                <c:pt idx="1085">
                  <c:v>13</c:v>
                </c:pt>
                <c:pt idx="1086">
                  <c:v>2</c:v>
                </c:pt>
                <c:pt idx="1087">
                  <c:v>5</c:v>
                </c:pt>
                <c:pt idx="1088">
                  <c:v>9</c:v>
                </c:pt>
                <c:pt idx="1089">
                  <c:v>3</c:v>
                </c:pt>
                <c:pt idx="1090">
                  <c:v>4</c:v>
                </c:pt>
                <c:pt idx="1091">
                  <c:v>5</c:v>
                </c:pt>
                <c:pt idx="1092">
                  <c:v>4</c:v>
                </c:pt>
                <c:pt idx="1093">
                  <c:v>4</c:v>
                </c:pt>
                <c:pt idx="1094">
                  <c:v>6</c:v>
                </c:pt>
                <c:pt idx="1095">
                  <c:v>3</c:v>
                </c:pt>
                <c:pt idx="1096">
                  <c:v>7</c:v>
                </c:pt>
                <c:pt idx="1097">
                  <c:v>7</c:v>
                </c:pt>
                <c:pt idx="1098">
                  <c:v>1</c:v>
                </c:pt>
                <c:pt idx="1099">
                  <c:v>4</c:v>
                </c:pt>
                <c:pt idx="1100">
                  <c:v>3</c:v>
                </c:pt>
                <c:pt idx="1101">
                  <c:v>3</c:v>
                </c:pt>
                <c:pt idx="1102">
                  <c:v>10</c:v>
                </c:pt>
                <c:pt idx="1103">
                  <c:v>6</c:v>
                </c:pt>
                <c:pt idx="1104">
                  <c:v>2</c:v>
                </c:pt>
                <c:pt idx="1105">
                  <c:v>0</c:v>
                </c:pt>
                <c:pt idx="1106">
                  <c:v>5</c:v>
                </c:pt>
                <c:pt idx="1107">
                  <c:v>5</c:v>
                </c:pt>
                <c:pt idx="1108">
                  <c:v>3</c:v>
                </c:pt>
                <c:pt idx="1109">
                  <c:v>4</c:v>
                </c:pt>
                <c:pt idx="1110">
                  <c:v>13</c:v>
                </c:pt>
                <c:pt idx="1111">
                  <c:v>7</c:v>
                </c:pt>
                <c:pt idx="1112">
                  <c:v>2</c:v>
                </c:pt>
                <c:pt idx="1113">
                  <c:v>4</c:v>
                </c:pt>
                <c:pt idx="1114">
                  <c:v>4</c:v>
                </c:pt>
                <c:pt idx="1115">
                  <c:v>8</c:v>
                </c:pt>
                <c:pt idx="1116">
                  <c:v>6</c:v>
                </c:pt>
                <c:pt idx="1117">
                  <c:v>12</c:v>
                </c:pt>
                <c:pt idx="1118">
                  <c:v>3</c:v>
                </c:pt>
                <c:pt idx="1119">
                  <c:v>4</c:v>
                </c:pt>
                <c:pt idx="1120">
                  <c:v>12</c:v>
                </c:pt>
                <c:pt idx="1121">
                  <c:v>4</c:v>
                </c:pt>
                <c:pt idx="1122">
                  <c:v>5</c:v>
                </c:pt>
                <c:pt idx="1123">
                  <c:v>2</c:v>
                </c:pt>
                <c:pt idx="1124">
                  <c:v>6</c:v>
                </c:pt>
                <c:pt idx="1125">
                  <c:v>8</c:v>
                </c:pt>
                <c:pt idx="1126">
                  <c:v>3</c:v>
                </c:pt>
                <c:pt idx="1127">
                  <c:v>2</c:v>
                </c:pt>
                <c:pt idx="1128">
                  <c:v>4</c:v>
                </c:pt>
                <c:pt idx="1129">
                  <c:v>4</c:v>
                </c:pt>
                <c:pt idx="1130">
                  <c:v>3</c:v>
                </c:pt>
                <c:pt idx="1131">
                  <c:v>5</c:v>
                </c:pt>
                <c:pt idx="1132">
                  <c:v>3</c:v>
                </c:pt>
                <c:pt idx="1133">
                  <c:v>4</c:v>
                </c:pt>
                <c:pt idx="1134">
                  <c:v>6</c:v>
                </c:pt>
                <c:pt idx="1135">
                  <c:v>11</c:v>
                </c:pt>
                <c:pt idx="1136">
                  <c:v>5</c:v>
                </c:pt>
                <c:pt idx="1137">
                  <c:v>5</c:v>
                </c:pt>
                <c:pt idx="1138">
                  <c:v>6</c:v>
                </c:pt>
                <c:pt idx="1139">
                  <c:v>5</c:v>
                </c:pt>
                <c:pt idx="1140">
                  <c:v>0</c:v>
                </c:pt>
                <c:pt idx="1141">
                  <c:v>4</c:v>
                </c:pt>
                <c:pt idx="1142">
                  <c:v>10</c:v>
                </c:pt>
                <c:pt idx="1143">
                  <c:v>6</c:v>
                </c:pt>
                <c:pt idx="1144">
                  <c:v>2</c:v>
                </c:pt>
                <c:pt idx="1145">
                  <c:v>3</c:v>
                </c:pt>
                <c:pt idx="1146">
                  <c:v>10</c:v>
                </c:pt>
                <c:pt idx="1147">
                  <c:v>9</c:v>
                </c:pt>
                <c:pt idx="1148">
                  <c:v>12</c:v>
                </c:pt>
                <c:pt idx="1149">
                  <c:v>3</c:v>
                </c:pt>
                <c:pt idx="1150">
                  <c:v>5</c:v>
                </c:pt>
                <c:pt idx="1151">
                  <c:v>2</c:v>
                </c:pt>
                <c:pt idx="1152">
                  <c:v>9</c:v>
                </c:pt>
                <c:pt idx="1153">
                  <c:v>10</c:v>
                </c:pt>
                <c:pt idx="1154">
                  <c:v>8</c:v>
                </c:pt>
                <c:pt idx="1155">
                  <c:v>6</c:v>
                </c:pt>
                <c:pt idx="1156">
                  <c:v>3</c:v>
                </c:pt>
                <c:pt idx="1157">
                  <c:v>6</c:v>
                </c:pt>
                <c:pt idx="1158">
                  <c:v>7</c:v>
                </c:pt>
                <c:pt idx="1159">
                  <c:v>3</c:v>
                </c:pt>
                <c:pt idx="1160">
                  <c:v>4</c:v>
                </c:pt>
                <c:pt idx="1161">
                  <c:v>7</c:v>
                </c:pt>
                <c:pt idx="1162">
                  <c:v>3</c:v>
                </c:pt>
                <c:pt idx="1163">
                  <c:v>11</c:v>
                </c:pt>
                <c:pt idx="1164">
                  <c:v>3</c:v>
                </c:pt>
                <c:pt idx="1165">
                  <c:v>12</c:v>
                </c:pt>
                <c:pt idx="1166">
                  <c:v>3</c:v>
                </c:pt>
                <c:pt idx="1167">
                  <c:v>4</c:v>
                </c:pt>
                <c:pt idx="1168">
                  <c:v>6</c:v>
                </c:pt>
                <c:pt idx="1169">
                  <c:v>6</c:v>
                </c:pt>
                <c:pt idx="1170">
                  <c:v>5</c:v>
                </c:pt>
                <c:pt idx="1171">
                  <c:v>4</c:v>
                </c:pt>
                <c:pt idx="1172">
                  <c:v>3</c:v>
                </c:pt>
                <c:pt idx="1173">
                  <c:v>4</c:v>
                </c:pt>
                <c:pt idx="1174">
                  <c:v>10</c:v>
                </c:pt>
                <c:pt idx="1175">
                  <c:v>2</c:v>
                </c:pt>
                <c:pt idx="1176">
                  <c:v>6</c:v>
                </c:pt>
                <c:pt idx="1177">
                  <c:v>3</c:v>
                </c:pt>
                <c:pt idx="1178">
                  <c:v>3</c:v>
                </c:pt>
                <c:pt idx="1179">
                  <c:v>13</c:v>
                </c:pt>
                <c:pt idx="1180">
                  <c:v>5</c:v>
                </c:pt>
                <c:pt idx="1181">
                  <c:v>9</c:v>
                </c:pt>
                <c:pt idx="1182">
                  <c:v>4</c:v>
                </c:pt>
                <c:pt idx="1183">
                  <c:v>3</c:v>
                </c:pt>
                <c:pt idx="1184">
                  <c:v>7</c:v>
                </c:pt>
                <c:pt idx="1185">
                  <c:v>13</c:v>
                </c:pt>
                <c:pt idx="1186">
                  <c:v>8</c:v>
                </c:pt>
                <c:pt idx="1187">
                  <c:v>4</c:v>
                </c:pt>
                <c:pt idx="1188">
                  <c:v>4</c:v>
                </c:pt>
                <c:pt idx="1189">
                  <c:v>2</c:v>
                </c:pt>
                <c:pt idx="1190">
                  <c:v>3</c:v>
                </c:pt>
                <c:pt idx="1191">
                  <c:v>10</c:v>
                </c:pt>
                <c:pt idx="1192">
                  <c:v>5</c:v>
                </c:pt>
                <c:pt idx="1193">
                  <c:v>13</c:v>
                </c:pt>
                <c:pt idx="1194">
                  <c:v>4</c:v>
                </c:pt>
                <c:pt idx="1195">
                  <c:v>6</c:v>
                </c:pt>
                <c:pt idx="1196">
                  <c:v>8</c:v>
                </c:pt>
                <c:pt idx="1197">
                  <c:v>2</c:v>
                </c:pt>
                <c:pt idx="1198">
                  <c:v>10</c:v>
                </c:pt>
                <c:pt idx="1199">
                  <c:v>7</c:v>
                </c:pt>
                <c:pt idx="1200">
                  <c:v>8</c:v>
                </c:pt>
                <c:pt idx="1201">
                  <c:v>4</c:v>
                </c:pt>
                <c:pt idx="1202">
                  <c:v>3</c:v>
                </c:pt>
                <c:pt idx="1203">
                  <c:v>6</c:v>
                </c:pt>
                <c:pt idx="1204">
                  <c:v>10</c:v>
                </c:pt>
                <c:pt idx="1205">
                  <c:v>7</c:v>
                </c:pt>
                <c:pt idx="1206">
                  <c:v>4</c:v>
                </c:pt>
                <c:pt idx="1207">
                  <c:v>5</c:v>
                </c:pt>
                <c:pt idx="1208">
                  <c:v>6</c:v>
                </c:pt>
                <c:pt idx="1209">
                  <c:v>0</c:v>
                </c:pt>
                <c:pt idx="1210">
                  <c:v>2</c:v>
                </c:pt>
                <c:pt idx="1211">
                  <c:v>8</c:v>
                </c:pt>
                <c:pt idx="1212">
                  <c:v>5</c:v>
                </c:pt>
                <c:pt idx="1213">
                  <c:v>3</c:v>
                </c:pt>
                <c:pt idx="1214">
                  <c:v>8</c:v>
                </c:pt>
                <c:pt idx="1215">
                  <c:v>3</c:v>
                </c:pt>
                <c:pt idx="1216">
                  <c:v>5</c:v>
                </c:pt>
                <c:pt idx="1217">
                  <c:v>4</c:v>
                </c:pt>
                <c:pt idx="1218">
                  <c:v>8</c:v>
                </c:pt>
                <c:pt idx="1219">
                  <c:v>4</c:v>
                </c:pt>
                <c:pt idx="1220">
                  <c:v>5</c:v>
                </c:pt>
                <c:pt idx="1221">
                  <c:v>3</c:v>
                </c:pt>
                <c:pt idx="1222">
                  <c:v>6</c:v>
                </c:pt>
                <c:pt idx="1223">
                  <c:v>3</c:v>
                </c:pt>
                <c:pt idx="1224">
                  <c:v>3</c:v>
                </c:pt>
                <c:pt idx="1225">
                  <c:v>4</c:v>
                </c:pt>
                <c:pt idx="1226">
                  <c:v>4</c:v>
                </c:pt>
                <c:pt idx="1227">
                  <c:v>11</c:v>
                </c:pt>
                <c:pt idx="1228">
                  <c:v>4</c:v>
                </c:pt>
                <c:pt idx="1229">
                  <c:v>5</c:v>
                </c:pt>
                <c:pt idx="1230">
                  <c:v>10</c:v>
                </c:pt>
                <c:pt idx="1231">
                  <c:v>2</c:v>
                </c:pt>
                <c:pt idx="1232">
                  <c:v>5</c:v>
                </c:pt>
                <c:pt idx="1233">
                  <c:v>7</c:v>
                </c:pt>
                <c:pt idx="1234">
                  <c:v>11</c:v>
                </c:pt>
                <c:pt idx="1235">
                  <c:v>13</c:v>
                </c:pt>
                <c:pt idx="1236">
                  <c:v>8</c:v>
                </c:pt>
                <c:pt idx="1237">
                  <c:v>4</c:v>
                </c:pt>
                <c:pt idx="1238">
                  <c:v>11</c:v>
                </c:pt>
                <c:pt idx="1239">
                  <c:v>6</c:v>
                </c:pt>
                <c:pt idx="1240">
                  <c:v>12</c:v>
                </c:pt>
                <c:pt idx="1241">
                  <c:v>6</c:v>
                </c:pt>
                <c:pt idx="1242">
                  <c:v>3</c:v>
                </c:pt>
                <c:pt idx="1243">
                  <c:v>3</c:v>
                </c:pt>
                <c:pt idx="1244">
                  <c:v>2</c:v>
                </c:pt>
                <c:pt idx="1245">
                  <c:v>8</c:v>
                </c:pt>
                <c:pt idx="1246">
                  <c:v>5</c:v>
                </c:pt>
                <c:pt idx="1247">
                  <c:v>5</c:v>
                </c:pt>
                <c:pt idx="1248">
                  <c:v>2</c:v>
                </c:pt>
                <c:pt idx="1249">
                  <c:v>2</c:v>
                </c:pt>
                <c:pt idx="1250">
                  <c:v>11</c:v>
                </c:pt>
                <c:pt idx="1251">
                  <c:v>4</c:v>
                </c:pt>
                <c:pt idx="1252">
                  <c:v>11</c:v>
                </c:pt>
                <c:pt idx="1253">
                  <c:v>4</c:v>
                </c:pt>
                <c:pt idx="1254">
                  <c:v>4</c:v>
                </c:pt>
                <c:pt idx="1255">
                  <c:v>8</c:v>
                </c:pt>
                <c:pt idx="1256">
                  <c:v>3</c:v>
                </c:pt>
                <c:pt idx="1257">
                  <c:v>9</c:v>
                </c:pt>
                <c:pt idx="1258">
                  <c:v>3</c:v>
                </c:pt>
                <c:pt idx="1259">
                  <c:v>13</c:v>
                </c:pt>
                <c:pt idx="1260">
                  <c:v>12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2</c:v>
                </c:pt>
                <c:pt idx="1265">
                  <c:v>7</c:v>
                </c:pt>
                <c:pt idx="1266">
                  <c:v>3</c:v>
                </c:pt>
                <c:pt idx="1267">
                  <c:v>4</c:v>
                </c:pt>
                <c:pt idx="1268">
                  <c:v>10</c:v>
                </c:pt>
                <c:pt idx="1269">
                  <c:v>1</c:v>
                </c:pt>
                <c:pt idx="1270">
                  <c:v>8</c:v>
                </c:pt>
                <c:pt idx="1271">
                  <c:v>8</c:v>
                </c:pt>
                <c:pt idx="1272">
                  <c:v>11</c:v>
                </c:pt>
                <c:pt idx="1273">
                  <c:v>8</c:v>
                </c:pt>
                <c:pt idx="1274">
                  <c:v>7</c:v>
                </c:pt>
                <c:pt idx="1275">
                  <c:v>7</c:v>
                </c:pt>
                <c:pt idx="1276">
                  <c:v>13</c:v>
                </c:pt>
                <c:pt idx="1277">
                  <c:v>10</c:v>
                </c:pt>
                <c:pt idx="1278">
                  <c:v>8</c:v>
                </c:pt>
                <c:pt idx="1279">
                  <c:v>4</c:v>
                </c:pt>
                <c:pt idx="1280">
                  <c:v>3</c:v>
                </c:pt>
                <c:pt idx="1281">
                  <c:v>6</c:v>
                </c:pt>
                <c:pt idx="1282">
                  <c:v>5</c:v>
                </c:pt>
                <c:pt idx="1283">
                  <c:v>9</c:v>
                </c:pt>
                <c:pt idx="1284">
                  <c:v>2</c:v>
                </c:pt>
                <c:pt idx="1285">
                  <c:v>4</c:v>
                </c:pt>
                <c:pt idx="1286">
                  <c:v>10</c:v>
                </c:pt>
                <c:pt idx="1287">
                  <c:v>5</c:v>
                </c:pt>
                <c:pt idx="1288">
                  <c:v>4</c:v>
                </c:pt>
                <c:pt idx="1289">
                  <c:v>12</c:v>
                </c:pt>
                <c:pt idx="1290">
                  <c:v>4</c:v>
                </c:pt>
                <c:pt idx="1291">
                  <c:v>13</c:v>
                </c:pt>
                <c:pt idx="1292">
                  <c:v>13</c:v>
                </c:pt>
                <c:pt idx="1293">
                  <c:v>10</c:v>
                </c:pt>
                <c:pt idx="1294">
                  <c:v>6</c:v>
                </c:pt>
                <c:pt idx="1295">
                  <c:v>4</c:v>
                </c:pt>
                <c:pt idx="1296">
                  <c:v>3</c:v>
                </c:pt>
                <c:pt idx="1297">
                  <c:v>7</c:v>
                </c:pt>
                <c:pt idx="1298">
                  <c:v>3</c:v>
                </c:pt>
                <c:pt idx="1299">
                  <c:v>6</c:v>
                </c:pt>
                <c:pt idx="1300">
                  <c:v>2</c:v>
                </c:pt>
                <c:pt idx="1301">
                  <c:v>4</c:v>
                </c:pt>
                <c:pt idx="1302">
                  <c:v>7</c:v>
                </c:pt>
                <c:pt idx="1303">
                  <c:v>3</c:v>
                </c:pt>
                <c:pt idx="1304">
                  <c:v>4</c:v>
                </c:pt>
                <c:pt idx="1305">
                  <c:v>8</c:v>
                </c:pt>
                <c:pt idx="1306">
                  <c:v>2</c:v>
                </c:pt>
                <c:pt idx="1307">
                  <c:v>3</c:v>
                </c:pt>
                <c:pt idx="1308">
                  <c:v>3</c:v>
                </c:pt>
                <c:pt idx="1309">
                  <c:v>11</c:v>
                </c:pt>
                <c:pt idx="1310">
                  <c:v>3</c:v>
                </c:pt>
                <c:pt idx="1311">
                  <c:v>3</c:v>
                </c:pt>
                <c:pt idx="1312">
                  <c:v>6</c:v>
                </c:pt>
                <c:pt idx="1313">
                  <c:v>10</c:v>
                </c:pt>
                <c:pt idx="1314">
                  <c:v>7</c:v>
                </c:pt>
                <c:pt idx="1315">
                  <c:v>13</c:v>
                </c:pt>
                <c:pt idx="1316">
                  <c:v>9</c:v>
                </c:pt>
                <c:pt idx="1317">
                  <c:v>5</c:v>
                </c:pt>
                <c:pt idx="1318">
                  <c:v>3</c:v>
                </c:pt>
                <c:pt idx="1319">
                  <c:v>7</c:v>
                </c:pt>
                <c:pt idx="1320">
                  <c:v>3</c:v>
                </c:pt>
                <c:pt idx="1321">
                  <c:v>3</c:v>
                </c:pt>
                <c:pt idx="1322">
                  <c:v>8</c:v>
                </c:pt>
                <c:pt idx="1323">
                  <c:v>6</c:v>
                </c:pt>
                <c:pt idx="1324">
                  <c:v>12</c:v>
                </c:pt>
                <c:pt idx="1325">
                  <c:v>3</c:v>
                </c:pt>
                <c:pt idx="1326">
                  <c:v>11</c:v>
                </c:pt>
                <c:pt idx="1327">
                  <c:v>4</c:v>
                </c:pt>
                <c:pt idx="1328">
                  <c:v>4</c:v>
                </c:pt>
                <c:pt idx="1329">
                  <c:v>2</c:v>
                </c:pt>
                <c:pt idx="1330">
                  <c:v>5</c:v>
                </c:pt>
                <c:pt idx="1331">
                  <c:v>3</c:v>
                </c:pt>
                <c:pt idx="1332">
                  <c:v>4</c:v>
                </c:pt>
                <c:pt idx="1333">
                  <c:v>3</c:v>
                </c:pt>
                <c:pt idx="1334">
                  <c:v>2</c:v>
                </c:pt>
                <c:pt idx="1335">
                  <c:v>8</c:v>
                </c:pt>
                <c:pt idx="1336">
                  <c:v>9</c:v>
                </c:pt>
                <c:pt idx="1337">
                  <c:v>2</c:v>
                </c:pt>
                <c:pt idx="1338">
                  <c:v>3</c:v>
                </c:pt>
                <c:pt idx="1339">
                  <c:v>4</c:v>
                </c:pt>
                <c:pt idx="1340">
                  <c:v>11</c:v>
                </c:pt>
                <c:pt idx="1341">
                  <c:v>9</c:v>
                </c:pt>
                <c:pt idx="1342">
                  <c:v>12</c:v>
                </c:pt>
                <c:pt idx="1343">
                  <c:v>3</c:v>
                </c:pt>
                <c:pt idx="1344">
                  <c:v>7</c:v>
                </c:pt>
                <c:pt idx="1345">
                  <c:v>6</c:v>
                </c:pt>
                <c:pt idx="1346">
                  <c:v>6</c:v>
                </c:pt>
                <c:pt idx="1347">
                  <c:v>10</c:v>
                </c:pt>
                <c:pt idx="1348">
                  <c:v>3</c:v>
                </c:pt>
                <c:pt idx="1349">
                  <c:v>8</c:v>
                </c:pt>
                <c:pt idx="1350">
                  <c:v>8</c:v>
                </c:pt>
                <c:pt idx="1351">
                  <c:v>3</c:v>
                </c:pt>
                <c:pt idx="1352">
                  <c:v>3</c:v>
                </c:pt>
                <c:pt idx="1353">
                  <c:v>7</c:v>
                </c:pt>
                <c:pt idx="1354">
                  <c:v>4</c:v>
                </c:pt>
                <c:pt idx="1355">
                  <c:v>3</c:v>
                </c:pt>
                <c:pt idx="1356">
                  <c:v>9</c:v>
                </c:pt>
                <c:pt idx="1357">
                  <c:v>5</c:v>
                </c:pt>
                <c:pt idx="1358">
                  <c:v>12</c:v>
                </c:pt>
                <c:pt idx="1359">
                  <c:v>12</c:v>
                </c:pt>
                <c:pt idx="1360">
                  <c:v>4</c:v>
                </c:pt>
                <c:pt idx="1361">
                  <c:v>3</c:v>
                </c:pt>
                <c:pt idx="1362">
                  <c:v>4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13</c:v>
                </c:pt>
                <c:pt idx="1367">
                  <c:v>4</c:v>
                </c:pt>
                <c:pt idx="1368">
                  <c:v>11</c:v>
                </c:pt>
                <c:pt idx="1369">
                  <c:v>4</c:v>
                </c:pt>
                <c:pt idx="1370">
                  <c:v>5</c:v>
                </c:pt>
                <c:pt idx="1371">
                  <c:v>7</c:v>
                </c:pt>
                <c:pt idx="1372">
                  <c:v>3</c:v>
                </c:pt>
                <c:pt idx="1373">
                  <c:v>11</c:v>
                </c:pt>
                <c:pt idx="1374">
                  <c:v>3</c:v>
                </c:pt>
                <c:pt idx="1375">
                  <c:v>2</c:v>
                </c:pt>
                <c:pt idx="1376">
                  <c:v>6</c:v>
                </c:pt>
                <c:pt idx="1377">
                  <c:v>3</c:v>
                </c:pt>
                <c:pt idx="1378">
                  <c:v>2</c:v>
                </c:pt>
                <c:pt idx="1379">
                  <c:v>8</c:v>
                </c:pt>
                <c:pt idx="1380">
                  <c:v>6</c:v>
                </c:pt>
                <c:pt idx="1381">
                  <c:v>8</c:v>
                </c:pt>
                <c:pt idx="1382">
                  <c:v>5</c:v>
                </c:pt>
                <c:pt idx="1383">
                  <c:v>2</c:v>
                </c:pt>
                <c:pt idx="1384">
                  <c:v>11</c:v>
                </c:pt>
                <c:pt idx="1385">
                  <c:v>3</c:v>
                </c:pt>
                <c:pt idx="1386">
                  <c:v>3</c:v>
                </c:pt>
                <c:pt idx="1387">
                  <c:v>0</c:v>
                </c:pt>
                <c:pt idx="1388">
                  <c:v>3</c:v>
                </c:pt>
                <c:pt idx="1389">
                  <c:v>3</c:v>
                </c:pt>
                <c:pt idx="1390">
                  <c:v>7</c:v>
                </c:pt>
                <c:pt idx="1391">
                  <c:v>8</c:v>
                </c:pt>
                <c:pt idx="1392">
                  <c:v>5</c:v>
                </c:pt>
                <c:pt idx="1393">
                  <c:v>6</c:v>
                </c:pt>
                <c:pt idx="1394">
                  <c:v>3</c:v>
                </c:pt>
                <c:pt idx="1395">
                  <c:v>8</c:v>
                </c:pt>
                <c:pt idx="1396">
                  <c:v>6</c:v>
                </c:pt>
                <c:pt idx="1397">
                  <c:v>10</c:v>
                </c:pt>
                <c:pt idx="1398">
                  <c:v>4</c:v>
                </c:pt>
                <c:pt idx="1399">
                  <c:v>12</c:v>
                </c:pt>
                <c:pt idx="1400">
                  <c:v>3</c:v>
                </c:pt>
                <c:pt idx="1401">
                  <c:v>3</c:v>
                </c:pt>
                <c:pt idx="1402">
                  <c:v>5</c:v>
                </c:pt>
                <c:pt idx="1403">
                  <c:v>4</c:v>
                </c:pt>
                <c:pt idx="1404">
                  <c:v>5</c:v>
                </c:pt>
                <c:pt idx="1405">
                  <c:v>12</c:v>
                </c:pt>
                <c:pt idx="1406">
                  <c:v>3</c:v>
                </c:pt>
                <c:pt idx="1407">
                  <c:v>2</c:v>
                </c:pt>
                <c:pt idx="1408">
                  <c:v>11</c:v>
                </c:pt>
                <c:pt idx="1409">
                  <c:v>3</c:v>
                </c:pt>
                <c:pt idx="1410">
                  <c:v>2</c:v>
                </c:pt>
                <c:pt idx="1411">
                  <c:v>2</c:v>
                </c:pt>
                <c:pt idx="1412">
                  <c:v>10</c:v>
                </c:pt>
                <c:pt idx="1413">
                  <c:v>5</c:v>
                </c:pt>
                <c:pt idx="1414">
                  <c:v>5</c:v>
                </c:pt>
                <c:pt idx="1415">
                  <c:v>13</c:v>
                </c:pt>
                <c:pt idx="1416">
                  <c:v>9</c:v>
                </c:pt>
                <c:pt idx="1417">
                  <c:v>3</c:v>
                </c:pt>
                <c:pt idx="1418">
                  <c:v>8</c:v>
                </c:pt>
                <c:pt idx="1419">
                  <c:v>6</c:v>
                </c:pt>
                <c:pt idx="1420">
                  <c:v>12</c:v>
                </c:pt>
                <c:pt idx="1421">
                  <c:v>10</c:v>
                </c:pt>
                <c:pt idx="1422">
                  <c:v>8</c:v>
                </c:pt>
                <c:pt idx="1423">
                  <c:v>2</c:v>
                </c:pt>
                <c:pt idx="1424">
                  <c:v>12</c:v>
                </c:pt>
                <c:pt idx="1425">
                  <c:v>2</c:v>
                </c:pt>
                <c:pt idx="1426">
                  <c:v>7</c:v>
                </c:pt>
                <c:pt idx="1427">
                  <c:v>4</c:v>
                </c:pt>
                <c:pt idx="1428">
                  <c:v>5</c:v>
                </c:pt>
                <c:pt idx="1429">
                  <c:v>13</c:v>
                </c:pt>
                <c:pt idx="1430">
                  <c:v>4</c:v>
                </c:pt>
                <c:pt idx="1431">
                  <c:v>12</c:v>
                </c:pt>
                <c:pt idx="1432">
                  <c:v>3</c:v>
                </c:pt>
                <c:pt idx="1433">
                  <c:v>8</c:v>
                </c:pt>
                <c:pt idx="1434">
                  <c:v>2</c:v>
                </c:pt>
                <c:pt idx="1435">
                  <c:v>8</c:v>
                </c:pt>
                <c:pt idx="1436">
                  <c:v>11</c:v>
                </c:pt>
                <c:pt idx="1437">
                  <c:v>8</c:v>
                </c:pt>
                <c:pt idx="1438">
                  <c:v>4</c:v>
                </c:pt>
                <c:pt idx="1439">
                  <c:v>12</c:v>
                </c:pt>
                <c:pt idx="1440">
                  <c:v>3</c:v>
                </c:pt>
                <c:pt idx="1441">
                  <c:v>13</c:v>
                </c:pt>
                <c:pt idx="1442">
                  <c:v>10</c:v>
                </c:pt>
                <c:pt idx="1443">
                  <c:v>10</c:v>
                </c:pt>
                <c:pt idx="1444">
                  <c:v>5</c:v>
                </c:pt>
                <c:pt idx="1445">
                  <c:v>6</c:v>
                </c:pt>
                <c:pt idx="1446">
                  <c:v>6</c:v>
                </c:pt>
                <c:pt idx="1447">
                  <c:v>4</c:v>
                </c:pt>
                <c:pt idx="1448">
                  <c:v>2</c:v>
                </c:pt>
                <c:pt idx="1449">
                  <c:v>13</c:v>
                </c:pt>
                <c:pt idx="1450">
                  <c:v>2</c:v>
                </c:pt>
                <c:pt idx="1451">
                  <c:v>10</c:v>
                </c:pt>
                <c:pt idx="1452">
                  <c:v>3</c:v>
                </c:pt>
                <c:pt idx="1453">
                  <c:v>10</c:v>
                </c:pt>
                <c:pt idx="1454">
                  <c:v>3</c:v>
                </c:pt>
                <c:pt idx="1455">
                  <c:v>2</c:v>
                </c:pt>
                <c:pt idx="1456">
                  <c:v>4</c:v>
                </c:pt>
                <c:pt idx="1457">
                  <c:v>10</c:v>
                </c:pt>
                <c:pt idx="1458">
                  <c:v>3</c:v>
                </c:pt>
                <c:pt idx="1459">
                  <c:v>3</c:v>
                </c:pt>
                <c:pt idx="1460">
                  <c:v>5</c:v>
                </c:pt>
                <c:pt idx="1461">
                  <c:v>13</c:v>
                </c:pt>
                <c:pt idx="1462">
                  <c:v>2</c:v>
                </c:pt>
                <c:pt idx="1463">
                  <c:v>7</c:v>
                </c:pt>
                <c:pt idx="1464">
                  <c:v>3</c:v>
                </c:pt>
                <c:pt idx="1465">
                  <c:v>6</c:v>
                </c:pt>
                <c:pt idx="1466">
                  <c:v>4</c:v>
                </c:pt>
                <c:pt idx="1467">
                  <c:v>4</c:v>
                </c:pt>
                <c:pt idx="1468">
                  <c:v>6</c:v>
                </c:pt>
                <c:pt idx="1469">
                  <c:v>9</c:v>
                </c:pt>
                <c:pt idx="1470">
                  <c:v>3</c:v>
                </c:pt>
                <c:pt idx="1471">
                  <c:v>5</c:v>
                </c:pt>
                <c:pt idx="1472">
                  <c:v>2</c:v>
                </c:pt>
                <c:pt idx="1473">
                  <c:v>13</c:v>
                </c:pt>
                <c:pt idx="1474">
                  <c:v>10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2</c:v>
                </c:pt>
                <c:pt idx="1479">
                  <c:v>2</c:v>
                </c:pt>
                <c:pt idx="1480">
                  <c:v>12</c:v>
                </c:pt>
                <c:pt idx="1481">
                  <c:v>3</c:v>
                </c:pt>
                <c:pt idx="1482">
                  <c:v>7</c:v>
                </c:pt>
                <c:pt idx="1483">
                  <c:v>3</c:v>
                </c:pt>
                <c:pt idx="1484">
                  <c:v>11</c:v>
                </c:pt>
                <c:pt idx="1485">
                  <c:v>4</c:v>
                </c:pt>
                <c:pt idx="1486">
                  <c:v>3</c:v>
                </c:pt>
                <c:pt idx="1487">
                  <c:v>3</c:v>
                </c:pt>
                <c:pt idx="1488">
                  <c:v>4</c:v>
                </c:pt>
                <c:pt idx="1489">
                  <c:v>12</c:v>
                </c:pt>
                <c:pt idx="1490">
                  <c:v>5</c:v>
                </c:pt>
                <c:pt idx="1491">
                  <c:v>3</c:v>
                </c:pt>
                <c:pt idx="1492">
                  <c:v>6</c:v>
                </c:pt>
                <c:pt idx="1493">
                  <c:v>11</c:v>
                </c:pt>
                <c:pt idx="1494">
                  <c:v>3</c:v>
                </c:pt>
                <c:pt idx="1495">
                  <c:v>6</c:v>
                </c:pt>
                <c:pt idx="1496">
                  <c:v>4</c:v>
                </c:pt>
                <c:pt idx="1497">
                  <c:v>6</c:v>
                </c:pt>
                <c:pt idx="1498">
                  <c:v>6</c:v>
                </c:pt>
                <c:pt idx="1499">
                  <c:v>7</c:v>
                </c:pt>
                <c:pt idx="1500">
                  <c:v>3</c:v>
                </c:pt>
                <c:pt idx="1501">
                  <c:v>3</c:v>
                </c:pt>
                <c:pt idx="1502">
                  <c:v>12</c:v>
                </c:pt>
                <c:pt idx="1503">
                  <c:v>9</c:v>
                </c:pt>
                <c:pt idx="1504">
                  <c:v>4</c:v>
                </c:pt>
                <c:pt idx="1505">
                  <c:v>6</c:v>
                </c:pt>
                <c:pt idx="1506">
                  <c:v>3</c:v>
                </c:pt>
                <c:pt idx="1507">
                  <c:v>4</c:v>
                </c:pt>
                <c:pt idx="1508">
                  <c:v>3</c:v>
                </c:pt>
                <c:pt idx="1509">
                  <c:v>7</c:v>
                </c:pt>
                <c:pt idx="1510">
                  <c:v>5</c:v>
                </c:pt>
                <c:pt idx="1511">
                  <c:v>8</c:v>
                </c:pt>
                <c:pt idx="1512">
                  <c:v>5</c:v>
                </c:pt>
                <c:pt idx="1513">
                  <c:v>4</c:v>
                </c:pt>
                <c:pt idx="1514">
                  <c:v>4</c:v>
                </c:pt>
                <c:pt idx="1515">
                  <c:v>12</c:v>
                </c:pt>
                <c:pt idx="1516">
                  <c:v>3</c:v>
                </c:pt>
                <c:pt idx="1517">
                  <c:v>10</c:v>
                </c:pt>
                <c:pt idx="1518">
                  <c:v>9</c:v>
                </c:pt>
                <c:pt idx="1519">
                  <c:v>4</c:v>
                </c:pt>
                <c:pt idx="1520">
                  <c:v>3</c:v>
                </c:pt>
                <c:pt idx="1521">
                  <c:v>4</c:v>
                </c:pt>
                <c:pt idx="1522">
                  <c:v>10</c:v>
                </c:pt>
                <c:pt idx="1523">
                  <c:v>4</c:v>
                </c:pt>
                <c:pt idx="1524">
                  <c:v>13</c:v>
                </c:pt>
                <c:pt idx="1525">
                  <c:v>4</c:v>
                </c:pt>
                <c:pt idx="1526">
                  <c:v>5</c:v>
                </c:pt>
                <c:pt idx="1527">
                  <c:v>8</c:v>
                </c:pt>
                <c:pt idx="1528">
                  <c:v>9</c:v>
                </c:pt>
                <c:pt idx="1529">
                  <c:v>2</c:v>
                </c:pt>
                <c:pt idx="1530">
                  <c:v>4</c:v>
                </c:pt>
                <c:pt idx="1531">
                  <c:v>3</c:v>
                </c:pt>
                <c:pt idx="1532">
                  <c:v>11</c:v>
                </c:pt>
                <c:pt idx="1533">
                  <c:v>3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8</c:v>
                </c:pt>
                <c:pt idx="1538">
                  <c:v>2</c:v>
                </c:pt>
                <c:pt idx="1539">
                  <c:v>3</c:v>
                </c:pt>
                <c:pt idx="1540">
                  <c:v>4</c:v>
                </c:pt>
                <c:pt idx="1541">
                  <c:v>3</c:v>
                </c:pt>
                <c:pt idx="1542">
                  <c:v>5</c:v>
                </c:pt>
                <c:pt idx="1543">
                  <c:v>6</c:v>
                </c:pt>
                <c:pt idx="1544">
                  <c:v>5</c:v>
                </c:pt>
                <c:pt idx="1545">
                  <c:v>2</c:v>
                </c:pt>
                <c:pt idx="1546">
                  <c:v>5</c:v>
                </c:pt>
                <c:pt idx="1547">
                  <c:v>4</c:v>
                </c:pt>
                <c:pt idx="1548">
                  <c:v>3</c:v>
                </c:pt>
                <c:pt idx="1549">
                  <c:v>10</c:v>
                </c:pt>
                <c:pt idx="1550">
                  <c:v>12</c:v>
                </c:pt>
                <c:pt idx="1551">
                  <c:v>2</c:v>
                </c:pt>
                <c:pt idx="1552">
                  <c:v>3</c:v>
                </c:pt>
                <c:pt idx="1553">
                  <c:v>12</c:v>
                </c:pt>
                <c:pt idx="1554">
                  <c:v>4</c:v>
                </c:pt>
                <c:pt idx="1555">
                  <c:v>4</c:v>
                </c:pt>
                <c:pt idx="1556">
                  <c:v>3</c:v>
                </c:pt>
                <c:pt idx="1557">
                  <c:v>5</c:v>
                </c:pt>
                <c:pt idx="1558">
                  <c:v>10</c:v>
                </c:pt>
                <c:pt idx="1559">
                  <c:v>5</c:v>
                </c:pt>
                <c:pt idx="1560">
                  <c:v>6</c:v>
                </c:pt>
                <c:pt idx="1561">
                  <c:v>7</c:v>
                </c:pt>
                <c:pt idx="1562">
                  <c:v>10</c:v>
                </c:pt>
                <c:pt idx="1563">
                  <c:v>7</c:v>
                </c:pt>
                <c:pt idx="1564">
                  <c:v>2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12</c:v>
                </c:pt>
                <c:pt idx="1569">
                  <c:v>3</c:v>
                </c:pt>
                <c:pt idx="1570">
                  <c:v>10</c:v>
                </c:pt>
                <c:pt idx="1571">
                  <c:v>3</c:v>
                </c:pt>
                <c:pt idx="1572">
                  <c:v>7</c:v>
                </c:pt>
                <c:pt idx="1573">
                  <c:v>5</c:v>
                </c:pt>
                <c:pt idx="1574">
                  <c:v>11</c:v>
                </c:pt>
                <c:pt idx="1575">
                  <c:v>5</c:v>
                </c:pt>
                <c:pt idx="1576">
                  <c:v>8</c:v>
                </c:pt>
                <c:pt idx="1577">
                  <c:v>5</c:v>
                </c:pt>
                <c:pt idx="1578">
                  <c:v>2</c:v>
                </c:pt>
                <c:pt idx="1579">
                  <c:v>7</c:v>
                </c:pt>
                <c:pt idx="1580">
                  <c:v>3</c:v>
                </c:pt>
                <c:pt idx="1581">
                  <c:v>3</c:v>
                </c:pt>
                <c:pt idx="1582">
                  <c:v>13</c:v>
                </c:pt>
                <c:pt idx="1583">
                  <c:v>11</c:v>
                </c:pt>
                <c:pt idx="1584">
                  <c:v>6</c:v>
                </c:pt>
                <c:pt idx="1585">
                  <c:v>6</c:v>
                </c:pt>
                <c:pt idx="1586">
                  <c:v>7</c:v>
                </c:pt>
                <c:pt idx="1587">
                  <c:v>13</c:v>
                </c:pt>
                <c:pt idx="1588">
                  <c:v>13</c:v>
                </c:pt>
                <c:pt idx="1589">
                  <c:v>3</c:v>
                </c:pt>
                <c:pt idx="1590">
                  <c:v>4</c:v>
                </c:pt>
                <c:pt idx="1591">
                  <c:v>3</c:v>
                </c:pt>
                <c:pt idx="1592">
                  <c:v>2</c:v>
                </c:pt>
                <c:pt idx="1593">
                  <c:v>8</c:v>
                </c:pt>
                <c:pt idx="1594">
                  <c:v>10</c:v>
                </c:pt>
                <c:pt idx="1595">
                  <c:v>6</c:v>
                </c:pt>
                <c:pt idx="1596">
                  <c:v>3</c:v>
                </c:pt>
                <c:pt idx="1597">
                  <c:v>10</c:v>
                </c:pt>
                <c:pt idx="1598">
                  <c:v>3</c:v>
                </c:pt>
                <c:pt idx="1599">
                  <c:v>3</c:v>
                </c:pt>
                <c:pt idx="1600">
                  <c:v>5</c:v>
                </c:pt>
                <c:pt idx="1601">
                  <c:v>13</c:v>
                </c:pt>
                <c:pt idx="1602">
                  <c:v>4</c:v>
                </c:pt>
                <c:pt idx="1603">
                  <c:v>11</c:v>
                </c:pt>
                <c:pt idx="1604">
                  <c:v>9</c:v>
                </c:pt>
                <c:pt idx="1605">
                  <c:v>6</c:v>
                </c:pt>
                <c:pt idx="1606">
                  <c:v>3</c:v>
                </c:pt>
                <c:pt idx="1607">
                  <c:v>2</c:v>
                </c:pt>
                <c:pt idx="1608">
                  <c:v>5</c:v>
                </c:pt>
                <c:pt idx="1609">
                  <c:v>4</c:v>
                </c:pt>
                <c:pt idx="1610">
                  <c:v>9</c:v>
                </c:pt>
                <c:pt idx="1611">
                  <c:v>3</c:v>
                </c:pt>
                <c:pt idx="1612">
                  <c:v>5</c:v>
                </c:pt>
                <c:pt idx="1613">
                  <c:v>7</c:v>
                </c:pt>
                <c:pt idx="1614">
                  <c:v>4</c:v>
                </c:pt>
                <c:pt idx="1615">
                  <c:v>10</c:v>
                </c:pt>
                <c:pt idx="1616">
                  <c:v>5</c:v>
                </c:pt>
                <c:pt idx="1617">
                  <c:v>3</c:v>
                </c:pt>
                <c:pt idx="1618">
                  <c:v>3</c:v>
                </c:pt>
                <c:pt idx="1619">
                  <c:v>2</c:v>
                </c:pt>
                <c:pt idx="1620">
                  <c:v>3</c:v>
                </c:pt>
                <c:pt idx="1621">
                  <c:v>6</c:v>
                </c:pt>
                <c:pt idx="1622">
                  <c:v>6</c:v>
                </c:pt>
                <c:pt idx="1623">
                  <c:v>5</c:v>
                </c:pt>
                <c:pt idx="1624">
                  <c:v>8</c:v>
                </c:pt>
                <c:pt idx="1625">
                  <c:v>3</c:v>
                </c:pt>
                <c:pt idx="1626">
                  <c:v>4</c:v>
                </c:pt>
                <c:pt idx="1627">
                  <c:v>5</c:v>
                </c:pt>
                <c:pt idx="1628">
                  <c:v>2</c:v>
                </c:pt>
                <c:pt idx="1629">
                  <c:v>3</c:v>
                </c:pt>
                <c:pt idx="1630">
                  <c:v>12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7</c:v>
                </c:pt>
                <c:pt idx="1635">
                  <c:v>4</c:v>
                </c:pt>
                <c:pt idx="1636">
                  <c:v>5</c:v>
                </c:pt>
                <c:pt idx="1637">
                  <c:v>3</c:v>
                </c:pt>
                <c:pt idx="1638">
                  <c:v>4</c:v>
                </c:pt>
                <c:pt idx="1639">
                  <c:v>9</c:v>
                </c:pt>
                <c:pt idx="1640">
                  <c:v>3</c:v>
                </c:pt>
                <c:pt idx="1641">
                  <c:v>8</c:v>
                </c:pt>
                <c:pt idx="1642">
                  <c:v>4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7</c:v>
                </c:pt>
                <c:pt idx="1647">
                  <c:v>2</c:v>
                </c:pt>
                <c:pt idx="1648">
                  <c:v>10</c:v>
                </c:pt>
                <c:pt idx="1649">
                  <c:v>2</c:v>
                </c:pt>
                <c:pt idx="1650">
                  <c:v>7</c:v>
                </c:pt>
                <c:pt idx="1651">
                  <c:v>2</c:v>
                </c:pt>
                <c:pt idx="1652">
                  <c:v>5</c:v>
                </c:pt>
                <c:pt idx="1653">
                  <c:v>4</c:v>
                </c:pt>
                <c:pt idx="1654">
                  <c:v>3</c:v>
                </c:pt>
                <c:pt idx="1655">
                  <c:v>7</c:v>
                </c:pt>
                <c:pt idx="1656">
                  <c:v>3</c:v>
                </c:pt>
                <c:pt idx="1657">
                  <c:v>7</c:v>
                </c:pt>
                <c:pt idx="1658">
                  <c:v>2</c:v>
                </c:pt>
                <c:pt idx="1659">
                  <c:v>8</c:v>
                </c:pt>
                <c:pt idx="1660">
                  <c:v>4</c:v>
                </c:pt>
                <c:pt idx="1661">
                  <c:v>2</c:v>
                </c:pt>
                <c:pt idx="1662">
                  <c:v>2</c:v>
                </c:pt>
                <c:pt idx="1663">
                  <c:v>5</c:v>
                </c:pt>
                <c:pt idx="1664">
                  <c:v>6</c:v>
                </c:pt>
                <c:pt idx="1665">
                  <c:v>2</c:v>
                </c:pt>
                <c:pt idx="1666">
                  <c:v>6</c:v>
                </c:pt>
                <c:pt idx="1667">
                  <c:v>2</c:v>
                </c:pt>
                <c:pt idx="1668">
                  <c:v>3</c:v>
                </c:pt>
                <c:pt idx="1669">
                  <c:v>6</c:v>
                </c:pt>
                <c:pt idx="1670">
                  <c:v>5</c:v>
                </c:pt>
                <c:pt idx="1671">
                  <c:v>12</c:v>
                </c:pt>
                <c:pt idx="1672">
                  <c:v>2</c:v>
                </c:pt>
                <c:pt idx="1673">
                  <c:v>8</c:v>
                </c:pt>
                <c:pt idx="1674">
                  <c:v>5</c:v>
                </c:pt>
                <c:pt idx="1675">
                  <c:v>4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10</c:v>
                </c:pt>
                <c:pt idx="1680">
                  <c:v>3</c:v>
                </c:pt>
                <c:pt idx="1681">
                  <c:v>8</c:v>
                </c:pt>
                <c:pt idx="1682">
                  <c:v>4</c:v>
                </c:pt>
                <c:pt idx="1683">
                  <c:v>3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0</c:v>
                </c:pt>
                <c:pt idx="1688">
                  <c:v>3</c:v>
                </c:pt>
                <c:pt idx="1689">
                  <c:v>4</c:v>
                </c:pt>
                <c:pt idx="1690">
                  <c:v>10</c:v>
                </c:pt>
                <c:pt idx="1691">
                  <c:v>7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6</c:v>
                </c:pt>
                <c:pt idx="1696">
                  <c:v>13</c:v>
                </c:pt>
                <c:pt idx="1697">
                  <c:v>7</c:v>
                </c:pt>
                <c:pt idx="1698">
                  <c:v>4</c:v>
                </c:pt>
                <c:pt idx="1699">
                  <c:v>10</c:v>
                </c:pt>
                <c:pt idx="1700">
                  <c:v>3</c:v>
                </c:pt>
                <c:pt idx="1701">
                  <c:v>3</c:v>
                </c:pt>
                <c:pt idx="1702">
                  <c:v>7</c:v>
                </c:pt>
                <c:pt idx="1703">
                  <c:v>7</c:v>
                </c:pt>
                <c:pt idx="1704">
                  <c:v>2</c:v>
                </c:pt>
                <c:pt idx="1705">
                  <c:v>8</c:v>
                </c:pt>
                <c:pt idx="1706">
                  <c:v>7</c:v>
                </c:pt>
                <c:pt idx="1707">
                  <c:v>5</c:v>
                </c:pt>
                <c:pt idx="1708">
                  <c:v>3</c:v>
                </c:pt>
                <c:pt idx="1709">
                  <c:v>3</c:v>
                </c:pt>
                <c:pt idx="1710">
                  <c:v>5</c:v>
                </c:pt>
                <c:pt idx="1711">
                  <c:v>11</c:v>
                </c:pt>
                <c:pt idx="1712">
                  <c:v>3</c:v>
                </c:pt>
                <c:pt idx="1713">
                  <c:v>10</c:v>
                </c:pt>
                <c:pt idx="1714">
                  <c:v>3</c:v>
                </c:pt>
                <c:pt idx="1715">
                  <c:v>10</c:v>
                </c:pt>
                <c:pt idx="1716">
                  <c:v>3</c:v>
                </c:pt>
                <c:pt idx="1717">
                  <c:v>3</c:v>
                </c:pt>
                <c:pt idx="1718">
                  <c:v>12</c:v>
                </c:pt>
                <c:pt idx="1719">
                  <c:v>3</c:v>
                </c:pt>
                <c:pt idx="1720">
                  <c:v>6</c:v>
                </c:pt>
                <c:pt idx="1721">
                  <c:v>11</c:v>
                </c:pt>
                <c:pt idx="1722">
                  <c:v>2</c:v>
                </c:pt>
                <c:pt idx="1723">
                  <c:v>6</c:v>
                </c:pt>
                <c:pt idx="1724">
                  <c:v>3</c:v>
                </c:pt>
                <c:pt idx="1725">
                  <c:v>8</c:v>
                </c:pt>
                <c:pt idx="1726">
                  <c:v>10</c:v>
                </c:pt>
                <c:pt idx="1727">
                  <c:v>5</c:v>
                </c:pt>
                <c:pt idx="1728">
                  <c:v>3</c:v>
                </c:pt>
                <c:pt idx="1729">
                  <c:v>3</c:v>
                </c:pt>
                <c:pt idx="1730">
                  <c:v>4</c:v>
                </c:pt>
                <c:pt idx="1731">
                  <c:v>8</c:v>
                </c:pt>
                <c:pt idx="1732">
                  <c:v>1</c:v>
                </c:pt>
                <c:pt idx="1733">
                  <c:v>10</c:v>
                </c:pt>
                <c:pt idx="1734">
                  <c:v>3</c:v>
                </c:pt>
                <c:pt idx="1735">
                  <c:v>4</c:v>
                </c:pt>
                <c:pt idx="1736">
                  <c:v>9</c:v>
                </c:pt>
                <c:pt idx="1737">
                  <c:v>10</c:v>
                </c:pt>
                <c:pt idx="1738">
                  <c:v>3</c:v>
                </c:pt>
                <c:pt idx="1739">
                  <c:v>10</c:v>
                </c:pt>
                <c:pt idx="1740">
                  <c:v>2</c:v>
                </c:pt>
                <c:pt idx="1741">
                  <c:v>2</c:v>
                </c:pt>
                <c:pt idx="1742">
                  <c:v>9</c:v>
                </c:pt>
                <c:pt idx="1743">
                  <c:v>6</c:v>
                </c:pt>
                <c:pt idx="1744">
                  <c:v>3</c:v>
                </c:pt>
                <c:pt idx="1745">
                  <c:v>3</c:v>
                </c:pt>
                <c:pt idx="1746">
                  <c:v>8</c:v>
                </c:pt>
                <c:pt idx="1747">
                  <c:v>9</c:v>
                </c:pt>
                <c:pt idx="1748">
                  <c:v>7</c:v>
                </c:pt>
                <c:pt idx="1749">
                  <c:v>7</c:v>
                </c:pt>
                <c:pt idx="1750">
                  <c:v>4</c:v>
                </c:pt>
                <c:pt idx="1751">
                  <c:v>5</c:v>
                </c:pt>
                <c:pt idx="1752">
                  <c:v>4</c:v>
                </c:pt>
                <c:pt idx="1753">
                  <c:v>3</c:v>
                </c:pt>
                <c:pt idx="1754">
                  <c:v>5</c:v>
                </c:pt>
                <c:pt idx="1755">
                  <c:v>4</c:v>
                </c:pt>
                <c:pt idx="1756">
                  <c:v>3</c:v>
                </c:pt>
                <c:pt idx="1757">
                  <c:v>11</c:v>
                </c:pt>
                <c:pt idx="1758">
                  <c:v>7</c:v>
                </c:pt>
                <c:pt idx="1759">
                  <c:v>5</c:v>
                </c:pt>
                <c:pt idx="1760">
                  <c:v>5</c:v>
                </c:pt>
                <c:pt idx="1761">
                  <c:v>4</c:v>
                </c:pt>
                <c:pt idx="1762">
                  <c:v>5</c:v>
                </c:pt>
                <c:pt idx="1763">
                  <c:v>12</c:v>
                </c:pt>
                <c:pt idx="1764">
                  <c:v>7</c:v>
                </c:pt>
                <c:pt idx="1765">
                  <c:v>5</c:v>
                </c:pt>
                <c:pt idx="1766">
                  <c:v>6</c:v>
                </c:pt>
                <c:pt idx="1767">
                  <c:v>9</c:v>
                </c:pt>
                <c:pt idx="1768">
                  <c:v>3</c:v>
                </c:pt>
                <c:pt idx="1769">
                  <c:v>12</c:v>
                </c:pt>
                <c:pt idx="1770">
                  <c:v>7</c:v>
                </c:pt>
                <c:pt idx="1771">
                  <c:v>10</c:v>
                </c:pt>
                <c:pt idx="1772">
                  <c:v>10</c:v>
                </c:pt>
                <c:pt idx="1773">
                  <c:v>6</c:v>
                </c:pt>
                <c:pt idx="1774">
                  <c:v>4</c:v>
                </c:pt>
                <c:pt idx="1775">
                  <c:v>12</c:v>
                </c:pt>
                <c:pt idx="1776">
                  <c:v>4</c:v>
                </c:pt>
                <c:pt idx="1777">
                  <c:v>10</c:v>
                </c:pt>
                <c:pt idx="1778">
                  <c:v>3</c:v>
                </c:pt>
                <c:pt idx="1779">
                  <c:v>2</c:v>
                </c:pt>
                <c:pt idx="1780">
                  <c:v>5</c:v>
                </c:pt>
                <c:pt idx="1781">
                  <c:v>3</c:v>
                </c:pt>
                <c:pt idx="1782">
                  <c:v>11</c:v>
                </c:pt>
                <c:pt idx="1783">
                  <c:v>7</c:v>
                </c:pt>
                <c:pt idx="1784">
                  <c:v>2</c:v>
                </c:pt>
                <c:pt idx="1785">
                  <c:v>3</c:v>
                </c:pt>
                <c:pt idx="1786">
                  <c:v>10</c:v>
                </c:pt>
                <c:pt idx="1787">
                  <c:v>8</c:v>
                </c:pt>
                <c:pt idx="1788">
                  <c:v>10</c:v>
                </c:pt>
                <c:pt idx="1789">
                  <c:v>3</c:v>
                </c:pt>
                <c:pt idx="1790">
                  <c:v>12</c:v>
                </c:pt>
                <c:pt idx="1791">
                  <c:v>5</c:v>
                </c:pt>
                <c:pt idx="1792">
                  <c:v>7</c:v>
                </c:pt>
                <c:pt idx="1793">
                  <c:v>4</c:v>
                </c:pt>
                <c:pt idx="1794">
                  <c:v>3</c:v>
                </c:pt>
                <c:pt idx="1795">
                  <c:v>2</c:v>
                </c:pt>
                <c:pt idx="1796">
                  <c:v>3</c:v>
                </c:pt>
                <c:pt idx="1797">
                  <c:v>8</c:v>
                </c:pt>
                <c:pt idx="1798">
                  <c:v>7</c:v>
                </c:pt>
                <c:pt idx="1799">
                  <c:v>9</c:v>
                </c:pt>
                <c:pt idx="1800">
                  <c:v>6</c:v>
                </c:pt>
                <c:pt idx="1801">
                  <c:v>2</c:v>
                </c:pt>
                <c:pt idx="1802">
                  <c:v>4</c:v>
                </c:pt>
                <c:pt idx="1803">
                  <c:v>6</c:v>
                </c:pt>
                <c:pt idx="1804">
                  <c:v>4</c:v>
                </c:pt>
                <c:pt idx="1805">
                  <c:v>10</c:v>
                </c:pt>
                <c:pt idx="1806">
                  <c:v>12</c:v>
                </c:pt>
                <c:pt idx="1807">
                  <c:v>12</c:v>
                </c:pt>
                <c:pt idx="1808">
                  <c:v>5</c:v>
                </c:pt>
                <c:pt idx="1809">
                  <c:v>3</c:v>
                </c:pt>
                <c:pt idx="1810">
                  <c:v>6</c:v>
                </c:pt>
                <c:pt idx="1811">
                  <c:v>12</c:v>
                </c:pt>
                <c:pt idx="1812">
                  <c:v>13</c:v>
                </c:pt>
                <c:pt idx="1813">
                  <c:v>13</c:v>
                </c:pt>
                <c:pt idx="1814">
                  <c:v>2</c:v>
                </c:pt>
                <c:pt idx="1815">
                  <c:v>6</c:v>
                </c:pt>
                <c:pt idx="1816">
                  <c:v>6</c:v>
                </c:pt>
                <c:pt idx="1817">
                  <c:v>3</c:v>
                </c:pt>
                <c:pt idx="1818">
                  <c:v>5</c:v>
                </c:pt>
                <c:pt idx="1819">
                  <c:v>5</c:v>
                </c:pt>
                <c:pt idx="1820">
                  <c:v>2</c:v>
                </c:pt>
                <c:pt idx="1821">
                  <c:v>4</c:v>
                </c:pt>
                <c:pt idx="1822">
                  <c:v>8</c:v>
                </c:pt>
                <c:pt idx="1823">
                  <c:v>9</c:v>
                </c:pt>
                <c:pt idx="1824">
                  <c:v>6</c:v>
                </c:pt>
                <c:pt idx="1825">
                  <c:v>12</c:v>
                </c:pt>
                <c:pt idx="1826">
                  <c:v>9</c:v>
                </c:pt>
                <c:pt idx="1827">
                  <c:v>3</c:v>
                </c:pt>
                <c:pt idx="1828">
                  <c:v>9</c:v>
                </c:pt>
                <c:pt idx="1829">
                  <c:v>6</c:v>
                </c:pt>
                <c:pt idx="1830">
                  <c:v>9</c:v>
                </c:pt>
                <c:pt idx="1831">
                  <c:v>3</c:v>
                </c:pt>
                <c:pt idx="1832">
                  <c:v>12</c:v>
                </c:pt>
                <c:pt idx="1833">
                  <c:v>4</c:v>
                </c:pt>
                <c:pt idx="1834">
                  <c:v>2</c:v>
                </c:pt>
                <c:pt idx="1835">
                  <c:v>3</c:v>
                </c:pt>
                <c:pt idx="1836">
                  <c:v>7</c:v>
                </c:pt>
                <c:pt idx="1837">
                  <c:v>8</c:v>
                </c:pt>
                <c:pt idx="1838">
                  <c:v>0</c:v>
                </c:pt>
                <c:pt idx="1839">
                  <c:v>13</c:v>
                </c:pt>
                <c:pt idx="1840">
                  <c:v>6</c:v>
                </c:pt>
                <c:pt idx="1841">
                  <c:v>3</c:v>
                </c:pt>
                <c:pt idx="1842">
                  <c:v>7</c:v>
                </c:pt>
                <c:pt idx="1843">
                  <c:v>10</c:v>
                </c:pt>
                <c:pt idx="1844">
                  <c:v>3</c:v>
                </c:pt>
                <c:pt idx="1845">
                  <c:v>11</c:v>
                </c:pt>
                <c:pt idx="1846">
                  <c:v>4</c:v>
                </c:pt>
                <c:pt idx="1847">
                  <c:v>5</c:v>
                </c:pt>
                <c:pt idx="1848">
                  <c:v>7</c:v>
                </c:pt>
                <c:pt idx="1849">
                  <c:v>5</c:v>
                </c:pt>
                <c:pt idx="1850">
                  <c:v>10</c:v>
                </c:pt>
                <c:pt idx="1851">
                  <c:v>6</c:v>
                </c:pt>
                <c:pt idx="1852">
                  <c:v>10</c:v>
                </c:pt>
                <c:pt idx="1853">
                  <c:v>10</c:v>
                </c:pt>
                <c:pt idx="1854">
                  <c:v>6</c:v>
                </c:pt>
                <c:pt idx="1855">
                  <c:v>2</c:v>
                </c:pt>
                <c:pt idx="1856">
                  <c:v>2</c:v>
                </c:pt>
                <c:pt idx="1857">
                  <c:v>6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3</c:v>
                </c:pt>
                <c:pt idx="1862">
                  <c:v>3</c:v>
                </c:pt>
                <c:pt idx="1863">
                  <c:v>11</c:v>
                </c:pt>
                <c:pt idx="1864">
                  <c:v>9</c:v>
                </c:pt>
                <c:pt idx="1865">
                  <c:v>2</c:v>
                </c:pt>
                <c:pt idx="1866">
                  <c:v>7</c:v>
                </c:pt>
                <c:pt idx="1867">
                  <c:v>3</c:v>
                </c:pt>
                <c:pt idx="1868">
                  <c:v>9</c:v>
                </c:pt>
                <c:pt idx="1869">
                  <c:v>6</c:v>
                </c:pt>
                <c:pt idx="1870">
                  <c:v>3</c:v>
                </c:pt>
                <c:pt idx="1871">
                  <c:v>8</c:v>
                </c:pt>
                <c:pt idx="1872">
                  <c:v>6</c:v>
                </c:pt>
                <c:pt idx="1873">
                  <c:v>3</c:v>
                </c:pt>
                <c:pt idx="1874">
                  <c:v>8</c:v>
                </c:pt>
                <c:pt idx="1875">
                  <c:v>6</c:v>
                </c:pt>
                <c:pt idx="1876">
                  <c:v>7</c:v>
                </c:pt>
                <c:pt idx="1877">
                  <c:v>8</c:v>
                </c:pt>
                <c:pt idx="1878">
                  <c:v>5</c:v>
                </c:pt>
                <c:pt idx="1879">
                  <c:v>13</c:v>
                </c:pt>
                <c:pt idx="1880">
                  <c:v>5</c:v>
                </c:pt>
                <c:pt idx="1881">
                  <c:v>10</c:v>
                </c:pt>
                <c:pt idx="1882">
                  <c:v>3</c:v>
                </c:pt>
                <c:pt idx="1883">
                  <c:v>9</c:v>
                </c:pt>
                <c:pt idx="1884">
                  <c:v>2</c:v>
                </c:pt>
                <c:pt idx="1885">
                  <c:v>3</c:v>
                </c:pt>
                <c:pt idx="1886">
                  <c:v>3</c:v>
                </c:pt>
                <c:pt idx="1887">
                  <c:v>13</c:v>
                </c:pt>
                <c:pt idx="1888">
                  <c:v>8</c:v>
                </c:pt>
                <c:pt idx="1889">
                  <c:v>4</c:v>
                </c:pt>
                <c:pt idx="1890">
                  <c:v>2</c:v>
                </c:pt>
                <c:pt idx="1891">
                  <c:v>7</c:v>
                </c:pt>
                <c:pt idx="1892">
                  <c:v>3</c:v>
                </c:pt>
                <c:pt idx="1893">
                  <c:v>4</c:v>
                </c:pt>
                <c:pt idx="1894">
                  <c:v>13</c:v>
                </c:pt>
                <c:pt idx="1895">
                  <c:v>9</c:v>
                </c:pt>
                <c:pt idx="1896">
                  <c:v>6</c:v>
                </c:pt>
                <c:pt idx="1897">
                  <c:v>3</c:v>
                </c:pt>
                <c:pt idx="1898">
                  <c:v>3</c:v>
                </c:pt>
                <c:pt idx="1899">
                  <c:v>6</c:v>
                </c:pt>
                <c:pt idx="1900">
                  <c:v>3</c:v>
                </c:pt>
                <c:pt idx="1901">
                  <c:v>10</c:v>
                </c:pt>
                <c:pt idx="1902">
                  <c:v>4</c:v>
                </c:pt>
                <c:pt idx="1903">
                  <c:v>3</c:v>
                </c:pt>
                <c:pt idx="1904">
                  <c:v>5</c:v>
                </c:pt>
                <c:pt idx="1905">
                  <c:v>4</c:v>
                </c:pt>
                <c:pt idx="1906">
                  <c:v>2</c:v>
                </c:pt>
                <c:pt idx="1907">
                  <c:v>3</c:v>
                </c:pt>
                <c:pt idx="1908">
                  <c:v>6</c:v>
                </c:pt>
                <c:pt idx="1909">
                  <c:v>8</c:v>
                </c:pt>
                <c:pt idx="1910">
                  <c:v>12</c:v>
                </c:pt>
                <c:pt idx="1911">
                  <c:v>3</c:v>
                </c:pt>
                <c:pt idx="1912">
                  <c:v>2</c:v>
                </c:pt>
                <c:pt idx="1913">
                  <c:v>3</c:v>
                </c:pt>
                <c:pt idx="1914">
                  <c:v>11</c:v>
                </c:pt>
                <c:pt idx="1915">
                  <c:v>7</c:v>
                </c:pt>
                <c:pt idx="1916">
                  <c:v>13</c:v>
                </c:pt>
                <c:pt idx="1917">
                  <c:v>2</c:v>
                </c:pt>
                <c:pt idx="1918">
                  <c:v>4</c:v>
                </c:pt>
                <c:pt idx="1919">
                  <c:v>7</c:v>
                </c:pt>
                <c:pt idx="1920">
                  <c:v>2</c:v>
                </c:pt>
                <c:pt idx="1921">
                  <c:v>3</c:v>
                </c:pt>
                <c:pt idx="1922">
                  <c:v>3</c:v>
                </c:pt>
                <c:pt idx="1923">
                  <c:v>2</c:v>
                </c:pt>
                <c:pt idx="1924">
                  <c:v>8</c:v>
                </c:pt>
                <c:pt idx="1925">
                  <c:v>5</c:v>
                </c:pt>
                <c:pt idx="1926">
                  <c:v>12</c:v>
                </c:pt>
                <c:pt idx="1927">
                  <c:v>10</c:v>
                </c:pt>
                <c:pt idx="1928">
                  <c:v>5</c:v>
                </c:pt>
                <c:pt idx="1929">
                  <c:v>13</c:v>
                </c:pt>
                <c:pt idx="1930">
                  <c:v>4</c:v>
                </c:pt>
                <c:pt idx="1931">
                  <c:v>8</c:v>
                </c:pt>
                <c:pt idx="1932">
                  <c:v>12</c:v>
                </c:pt>
                <c:pt idx="1933">
                  <c:v>10</c:v>
                </c:pt>
                <c:pt idx="1934">
                  <c:v>12</c:v>
                </c:pt>
                <c:pt idx="1935">
                  <c:v>10</c:v>
                </c:pt>
                <c:pt idx="1936">
                  <c:v>4</c:v>
                </c:pt>
                <c:pt idx="1937">
                  <c:v>3</c:v>
                </c:pt>
                <c:pt idx="1938">
                  <c:v>3</c:v>
                </c:pt>
                <c:pt idx="1939">
                  <c:v>13</c:v>
                </c:pt>
                <c:pt idx="1940">
                  <c:v>4</c:v>
                </c:pt>
                <c:pt idx="1941">
                  <c:v>3</c:v>
                </c:pt>
                <c:pt idx="1942">
                  <c:v>7</c:v>
                </c:pt>
                <c:pt idx="1943">
                  <c:v>12</c:v>
                </c:pt>
                <c:pt idx="1944">
                  <c:v>3</c:v>
                </c:pt>
                <c:pt idx="1945">
                  <c:v>10</c:v>
                </c:pt>
                <c:pt idx="1946">
                  <c:v>3</c:v>
                </c:pt>
                <c:pt idx="1947">
                  <c:v>3</c:v>
                </c:pt>
                <c:pt idx="1948">
                  <c:v>4</c:v>
                </c:pt>
                <c:pt idx="1949">
                  <c:v>3</c:v>
                </c:pt>
                <c:pt idx="1950">
                  <c:v>13</c:v>
                </c:pt>
                <c:pt idx="1951">
                  <c:v>0</c:v>
                </c:pt>
                <c:pt idx="1952">
                  <c:v>12</c:v>
                </c:pt>
                <c:pt idx="1953">
                  <c:v>6</c:v>
                </c:pt>
                <c:pt idx="1954">
                  <c:v>4</c:v>
                </c:pt>
                <c:pt idx="1955">
                  <c:v>6</c:v>
                </c:pt>
                <c:pt idx="1956">
                  <c:v>5</c:v>
                </c:pt>
                <c:pt idx="1957">
                  <c:v>4</c:v>
                </c:pt>
                <c:pt idx="1958">
                  <c:v>9</c:v>
                </c:pt>
                <c:pt idx="1959">
                  <c:v>2</c:v>
                </c:pt>
                <c:pt idx="1960">
                  <c:v>8</c:v>
                </c:pt>
                <c:pt idx="1961">
                  <c:v>7</c:v>
                </c:pt>
                <c:pt idx="1962">
                  <c:v>6</c:v>
                </c:pt>
                <c:pt idx="1963">
                  <c:v>8</c:v>
                </c:pt>
                <c:pt idx="1964">
                  <c:v>3</c:v>
                </c:pt>
                <c:pt idx="1965">
                  <c:v>8</c:v>
                </c:pt>
                <c:pt idx="1966">
                  <c:v>2</c:v>
                </c:pt>
                <c:pt idx="1967">
                  <c:v>5</c:v>
                </c:pt>
                <c:pt idx="1968">
                  <c:v>4</c:v>
                </c:pt>
                <c:pt idx="1969">
                  <c:v>2</c:v>
                </c:pt>
                <c:pt idx="1970">
                  <c:v>13</c:v>
                </c:pt>
                <c:pt idx="1971">
                  <c:v>9</c:v>
                </c:pt>
                <c:pt idx="1972">
                  <c:v>3</c:v>
                </c:pt>
                <c:pt idx="1973">
                  <c:v>2</c:v>
                </c:pt>
                <c:pt idx="1974">
                  <c:v>2</c:v>
                </c:pt>
                <c:pt idx="1975">
                  <c:v>4</c:v>
                </c:pt>
                <c:pt idx="1976">
                  <c:v>3</c:v>
                </c:pt>
                <c:pt idx="1977">
                  <c:v>3</c:v>
                </c:pt>
                <c:pt idx="1978">
                  <c:v>6</c:v>
                </c:pt>
                <c:pt idx="1979">
                  <c:v>9</c:v>
                </c:pt>
                <c:pt idx="1980">
                  <c:v>12</c:v>
                </c:pt>
                <c:pt idx="1981">
                  <c:v>4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13</c:v>
                </c:pt>
                <c:pt idx="1986">
                  <c:v>6</c:v>
                </c:pt>
                <c:pt idx="1987">
                  <c:v>5</c:v>
                </c:pt>
                <c:pt idx="1988">
                  <c:v>10</c:v>
                </c:pt>
                <c:pt idx="1989">
                  <c:v>13</c:v>
                </c:pt>
                <c:pt idx="1990">
                  <c:v>5</c:v>
                </c:pt>
                <c:pt idx="1991">
                  <c:v>2</c:v>
                </c:pt>
                <c:pt idx="1992">
                  <c:v>6</c:v>
                </c:pt>
                <c:pt idx="1993">
                  <c:v>4</c:v>
                </c:pt>
                <c:pt idx="1994">
                  <c:v>12</c:v>
                </c:pt>
                <c:pt idx="1995">
                  <c:v>12</c:v>
                </c:pt>
                <c:pt idx="1996">
                  <c:v>12</c:v>
                </c:pt>
                <c:pt idx="1997">
                  <c:v>4</c:v>
                </c:pt>
                <c:pt idx="1998">
                  <c:v>3</c:v>
                </c:pt>
                <c:pt idx="1999">
                  <c:v>11</c:v>
                </c:pt>
                <c:pt idx="2000">
                  <c:v>4</c:v>
                </c:pt>
                <c:pt idx="2001">
                  <c:v>3</c:v>
                </c:pt>
                <c:pt idx="2002">
                  <c:v>7</c:v>
                </c:pt>
                <c:pt idx="2003">
                  <c:v>12</c:v>
                </c:pt>
                <c:pt idx="2004">
                  <c:v>7</c:v>
                </c:pt>
                <c:pt idx="2005">
                  <c:v>6</c:v>
                </c:pt>
                <c:pt idx="2006">
                  <c:v>9</c:v>
                </c:pt>
                <c:pt idx="2007">
                  <c:v>3</c:v>
                </c:pt>
                <c:pt idx="2008">
                  <c:v>7</c:v>
                </c:pt>
                <c:pt idx="2009">
                  <c:v>5</c:v>
                </c:pt>
                <c:pt idx="2010">
                  <c:v>11</c:v>
                </c:pt>
                <c:pt idx="2011">
                  <c:v>3</c:v>
                </c:pt>
                <c:pt idx="2012">
                  <c:v>8</c:v>
                </c:pt>
                <c:pt idx="2013">
                  <c:v>8</c:v>
                </c:pt>
                <c:pt idx="2014">
                  <c:v>8</c:v>
                </c:pt>
                <c:pt idx="2015">
                  <c:v>3</c:v>
                </c:pt>
                <c:pt idx="2016">
                  <c:v>2</c:v>
                </c:pt>
                <c:pt idx="2017">
                  <c:v>3</c:v>
                </c:pt>
                <c:pt idx="2018">
                  <c:v>3</c:v>
                </c:pt>
                <c:pt idx="2019">
                  <c:v>7</c:v>
                </c:pt>
                <c:pt idx="2020">
                  <c:v>3</c:v>
                </c:pt>
                <c:pt idx="2021">
                  <c:v>6</c:v>
                </c:pt>
                <c:pt idx="2022">
                  <c:v>2</c:v>
                </c:pt>
                <c:pt idx="2023">
                  <c:v>4</c:v>
                </c:pt>
                <c:pt idx="2024">
                  <c:v>8</c:v>
                </c:pt>
                <c:pt idx="2025">
                  <c:v>2</c:v>
                </c:pt>
                <c:pt idx="2026">
                  <c:v>3</c:v>
                </c:pt>
                <c:pt idx="2027">
                  <c:v>5</c:v>
                </c:pt>
                <c:pt idx="2028">
                  <c:v>3</c:v>
                </c:pt>
                <c:pt idx="2029">
                  <c:v>2</c:v>
                </c:pt>
                <c:pt idx="2030">
                  <c:v>3</c:v>
                </c:pt>
                <c:pt idx="2031">
                  <c:v>3</c:v>
                </c:pt>
                <c:pt idx="2032">
                  <c:v>7</c:v>
                </c:pt>
                <c:pt idx="2033">
                  <c:v>13</c:v>
                </c:pt>
                <c:pt idx="2034">
                  <c:v>13</c:v>
                </c:pt>
                <c:pt idx="2035">
                  <c:v>2</c:v>
                </c:pt>
                <c:pt idx="2036">
                  <c:v>8</c:v>
                </c:pt>
                <c:pt idx="2037">
                  <c:v>0</c:v>
                </c:pt>
                <c:pt idx="2038">
                  <c:v>4</c:v>
                </c:pt>
                <c:pt idx="2039">
                  <c:v>5</c:v>
                </c:pt>
                <c:pt idx="2040">
                  <c:v>11</c:v>
                </c:pt>
                <c:pt idx="2041">
                  <c:v>5</c:v>
                </c:pt>
                <c:pt idx="2042">
                  <c:v>4</c:v>
                </c:pt>
                <c:pt idx="2043">
                  <c:v>5</c:v>
                </c:pt>
                <c:pt idx="2044">
                  <c:v>5</c:v>
                </c:pt>
                <c:pt idx="2045">
                  <c:v>8</c:v>
                </c:pt>
                <c:pt idx="2046">
                  <c:v>3</c:v>
                </c:pt>
                <c:pt idx="2047">
                  <c:v>2</c:v>
                </c:pt>
                <c:pt idx="2048">
                  <c:v>3</c:v>
                </c:pt>
                <c:pt idx="2049">
                  <c:v>2</c:v>
                </c:pt>
                <c:pt idx="2050">
                  <c:v>5</c:v>
                </c:pt>
                <c:pt idx="2051">
                  <c:v>9</c:v>
                </c:pt>
                <c:pt idx="2052">
                  <c:v>3</c:v>
                </c:pt>
                <c:pt idx="2053">
                  <c:v>2</c:v>
                </c:pt>
                <c:pt idx="2054">
                  <c:v>10</c:v>
                </c:pt>
                <c:pt idx="2055">
                  <c:v>3</c:v>
                </c:pt>
                <c:pt idx="2056">
                  <c:v>5</c:v>
                </c:pt>
                <c:pt idx="2057">
                  <c:v>3</c:v>
                </c:pt>
                <c:pt idx="2058">
                  <c:v>2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12</c:v>
                </c:pt>
                <c:pt idx="2063">
                  <c:v>3</c:v>
                </c:pt>
                <c:pt idx="2064">
                  <c:v>9</c:v>
                </c:pt>
                <c:pt idx="2065">
                  <c:v>4</c:v>
                </c:pt>
                <c:pt idx="2066">
                  <c:v>3</c:v>
                </c:pt>
                <c:pt idx="2067">
                  <c:v>7</c:v>
                </c:pt>
                <c:pt idx="2068">
                  <c:v>5</c:v>
                </c:pt>
                <c:pt idx="2069">
                  <c:v>3</c:v>
                </c:pt>
                <c:pt idx="2070">
                  <c:v>4</c:v>
                </c:pt>
                <c:pt idx="2071">
                  <c:v>9</c:v>
                </c:pt>
                <c:pt idx="2072">
                  <c:v>3</c:v>
                </c:pt>
                <c:pt idx="2073">
                  <c:v>9</c:v>
                </c:pt>
                <c:pt idx="2074">
                  <c:v>6</c:v>
                </c:pt>
                <c:pt idx="2075">
                  <c:v>5</c:v>
                </c:pt>
                <c:pt idx="2076">
                  <c:v>2</c:v>
                </c:pt>
                <c:pt idx="2077">
                  <c:v>6</c:v>
                </c:pt>
                <c:pt idx="2078">
                  <c:v>5</c:v>
                </c:pt>
                <c:pt idx="2079">
                  <c:v>8</c:v>
                </c:pt>
                <c:pt idx="2080">
                  <c:v>9</c:v>
                </c:pt>
                <c:pt idx="2081">
                  <c:v>4</c:v>
                </c:pt>
                <c:pt idx="2082">
                  <c:v>3</c:v>
                </c:pt>
                <c:pt idx="2083">
                  <c:v>4</c:v>
                </c:pt>
                <c:pt idx="2084">
                  <c:v>7</c:v>
                </c:pt>
                <c:pt idx="2085">
                  <c:v>7</c:v>
                </c:pt>
                <c:pt idx="2086">
                  <c:v>3</c:v>
                </c:pt>
                <c:pt idx="2087">
                  <c:v>6</c:v>
                </c:pt>
                <c:pt idx="2088">
                  <c:v>5</c:v>
                </c:pt>
                <c:pt idx="2089">
                  <c:v>5</c:v>
                </c:pt>
                <c:pt idx="2090">
                  <c:v>2</c:v>
                </c:pt>
                <c:pt idx="2091">
                  <c:v>6</c:v>
                </c:pt>
                <c:pt idx="2092">
                  <c:v>3</c:v>
                </c:pt>
                <c:pt idx="2093">
                  <c:v>3</c:v>
                </c:pt>
                <c:pt idx="2094">
                  <c:v>12</c:v>
                </c:pt>
                <c:pt idx="2095">
                  <c:v>7</c:v>
                </c:pt>
                <c:pt idx="2096">
                  <c:v>6</c:v>
                </c:pt>
                <c:pt idx="2097">
                  <c:v>3</c:v>
                </c:pt>
                <c:pt idx="2098">
                  <c:v>13</c:v>
                </c:pt>
                <c:pt idx="2099">
                  <c:v>4</c:v>
                </c:pt>
                <c:pt idx="2100">
                  <c:v>4</c:v>
                </c:pt>
                <c:pt idx="2101">
                  <c:v>12</c:v>
                </c:pt>
                <c:pt idx="2102">
                  <c:v>8</c:v>
                </c:pt>
                <c:pt idx="2103">
                  <c:v>10</c:v>
                </c:pt>
                <c:pt idx="2104">
                  <c:v>4</c:v>
                </c:pt>
                <c:pt idx="2105">
                  <c:v>3</c:v>
                </c:pt>
                <c:pt idx="2106">
                  <c:v>3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3</c:v>
                </c:pt>
                <c:pt idx="2111">
                  <c:v>7</c:v>
                </c:pt>
                <c:pt idx="2112">
                  <c:v>3</c:v>
                </c:pt>
                <c:pt idx="2113">
                  <c:v>3</c:v>
                </c:pt>
                <c:pt idx="2114">
                  <c:v>8</c:v>
                </c:pt>
                <c:pt idx="2115">
                  <c:v>3</c:v>
                </c:pt>
                <c:pt idx="2116">
                  <c:v>4</c:v>
                </c:pt>
                <c:pt idx="2117">
                  <c:v>3</c:v>
                </c:pt>
                <c:pt idx="2118">
                  <c:v>3</c:v>
                </c:pt>
                <c:pt idx="2119">
                  <c:v>11</c:v>
                </c:pt>
                <c:pt idx="2120">
                  <c:v>6</c:v>
                </c:pt>
                <c:pt idx="2121">
                  <c:v>6</c:v>
                </c:pt>
                <c:pt idx="2122">
                  <c:v>2</c:v>
                </c:pt>
                <c:pt idx="2123">
                  <c:v>4</c:v>
                </c:pt>
                <c:pt idx="2124">
                  <c:v>5</c:v>
                </c:pt>
                <c:pt idx="2125">
                  <c:v>10</c:v>
                </c:pt>
                <c:pt idx="2126">
                  <c:v>5</c:v>
                </c:pt>
                <c:pt idx="2127">
                  <c:v>5</c:v>
                </c:pt>
                <c:pt idx="2128">
                  <c:v>7</c:v>
                </c:pt>
                <c:pt idx="2129">
                  <c:v>10</c:v>
                </c:pt>
                <c:pt idx="2130">
                  <c:v>3</c:v>
                </c:pt>
                <c:pt idx="2131">
                  <c:v>12</c:v>
                </c:pt>
                <c:pt idx="2132">
                  <c:v>2</c:v>
                </c:pt>
                <c:pt idx="2133">
                  <c:v>2</c:v>
                </c:pt>
                <c:pt idx="2134">
                  <c:v>3</c:v>
                </c:pt>
                <c:pt idx="2135">
                  <c:v>12</c:v>
                </c:pt>
                <c:pt idx="2136">
                  <c:v>7</c:v>
                </c:pt>
                <c:pt idx="2137">
                  <c:v>2</c:v>
                </c:pt>
                <c:pt idx="2138">
                  <c:v>9</c:v>
                </c:pt>
                <c:pt idx="2139">
                  <c:v>3</c:v>
                </c:pt>
                <c:pt idx="2140">
                  <c:v>2</c:v>
                </c:pt>
                <c:pt idx="2141">
                  <c:v>12</c:v>
                </c:pt>
                <c:pt idx="2142">
                  <c:v>3</c:v>
                </c:pt>
                <c:pt idx="2143">
                  <c:v>13</c:v>
                </c:pt>
                <c:pt idx="2144">
                  <c:v>2</c:v>
                </c:pt>
                <c:pt idx="2145">
                  <c:v>5</c:v>
                </c:pt>
                <c:pt idx="2146">
                  <c:v>3</c:v>
                </c:pt>
                <c:pt idx="2147">
                  <c:v>5</c:v>
                </c:pt>
                <c:pt idx="2148">
                  <c:v>5</c:v>
                </c:pt>
                <c:pt idx="2149">
                  <c:v>0</c:v>
                </c:pt>
                <c:pt idx="2150">
                  <c:v>2</c:v>
                </c:pt>
                <c:pt idx="2151">
                  <c:v>2</c:v>
                </c:pt>
                <c:pt idx="2152">
                  <c:v>8</c:v>
                </c:pt>
                <c:pt idx="2153">
                  <c:v>12</c:v>
                </c:pt>
                <c:pt idx="2154">
                  <c:v>13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2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13</c:v>
                </c:pt>
                <c:pt idx="2163">
                  <c:v>5</c:v>
                </c:pt>
                <c:pt idx="2164">
                  <c:v>2</c:v>
                </c:pt>
                <c:pt idx="2165">
                  <c:v>4</c:v>
                </c:pt>
                <c:pt idx="2166">
                  <c:v>6</c:v>
                </c:pt>
                <c:pt idx="2167">
                  <c:v>13</c:v>
                </c:pt>
                <c:pt idx="2168">
                  <c:v>3</c:v>
                </c:pt>
                <c:pt idx="2169">
                  <c:v>3</c:v>
                </c:pt>
                <c:pt idx="2170">
                  <c:v>8</c:v>
                </c:pt>
                <c:pt idx="2171">
                  <c:v>8</c:v>
                </c:pt>
                <c:pt idx="2172">
                  <c:v>3</c:v>
                </c:pt>
                <c:pt idx="2173">
                  <c:v>8</c:v>
                </c:pt>
                <c:pt idx="2174">
                  <c:v>3</c:v>
                </c:pt>
                <c:pt idx="2175">
                  <c:v>7</c:v>
                </c:pt>
                <c:pt idx="2176">
                  <c:v>9</c:v>
                </c:pt>
                <c:pt idx="2177">
                  <c:v>10</c:v>
                </c:pt>
                <c:pt idx="2178">
                  <c:v>4</c:v>
                </c:pt>
                <c:pt idx="2179">
                  <c:v>11</c:v>
                </c:pt>
                <c:pt idx="2180">
                  <c:v>6</c:v>
                </c:pt>
                <c:pt idx="2181">
                  <c:v>6</c:v>
                </c:pt>
                <c:pt idx="2182">
                  <c:v>12</c:v>
                </c:pt>
                <c:pt idx="2183">
                  <c:v>6</c:v>
                </c:pt>
                <c:pt idx="2184">
                  <c:v>4</c:v>
                </c:pt>
                <c:pt idx="2185">
                  <c:v>5</c:v>
                </c:pt>
                <c:pt idx="2186">
                  <c:v>2</c:v>
                </c:pt>
                <c:pt idx="2187">
                  <c:v>3</c:v>
                </c:pt>
                <c:pt idx="2188">
                  <c:v>11</c:v>
                </c:pt>
                <c:pt idx="2189">
                  <c:v>7</c:v>
                </c:pt>
                <c:pt idx="2190">
                  <c:v>4</c:v>
                </c:pt>
                <c:pt idx="2191">
                  <c:v>8</c:v>
                </c:pt>
                <c:pt idx="2192">
                  <c:v>8</c:v>
                </c:pt>
                <c:pt idx="2193">
                  <c:v>4</c:v>
                </c:pt>
                <c:pt idx="2194">
                  <c:v>13</c:v>
                </c:pt>
                <c:pt idx="2195">
                  <c:v>4</c:v>
                </c:pt>
                <c:pt idx="2196">
                  <c:v>6</c:v>
                </c:pt>
                <c:pt idx="2197">
                  <c:v>3</c:v>
                </c:pt>
                <c:pt idx="2198">
                  <c:v>6</c:v>
                </c:pt>
                <c:pt idx="2199">
                  <c:v>10</c:v>
                </c:pt>
                <c:pt idx="2200">
                  <c:v>13</c:v>
                </c:pt>
                <c:pt idx="2201">
                  <c:v>4</c:v>
                </c:pt>
                <c:pt idx="2202">
                  <c:v>11</c:v>
                </c:pt>
                <c:pt idx="2203">
                  <c:v>4</c:v>
                </c:pt>
                <c:pt idx="2204">
                  <c:v>3</c:v>
                </c:pt>
                <c:pt idx="2205">
                  <c:v>2</c:v>
                </c:pt>
                <c:pt idx="2206">
                  <c:v>3</c:v>
                </c:pt>
                <c:pt idx="2207">
                  <c:v>3</c:v>
                </c:pt>
                <c:pt idx="2208">
                  <c:v>6</c:v>
                </c:pt>
                <c:pt idx="2209">
                  <c:v>3</c:v>
                </c:pt>
                <c:pt idx="2210">
                  <c:v>2</c:v>
                </c:pt>
                <c:pt idx="2211">
                  <c:v>3</c:v>
                </c:pt>
                <c:pt idx="2212">
                  <c:v>4</c:v>
                </c:pt>
                <c:pt idx="2213">
                  <c:v>10</c:v>
                </c:pt>
                <c:pt idx="2214">
                  <c:v>10</c:v>
                </c:pt>
                <c:pt idx="2215">
                  <c:v>6</c:v>
                </c:pt>
                <c:pt idx="2216">
                  <c:v>10</c:v>
                </c:pt>
                <c:pt idx="2217">
                  <c:v>5</c:v>
                </c:pt>
                <c:pt idx="2218">
                  <c:v>7</c:v>
                </c:pt>
                <c:pt idx="2219">
                  <c:v>3</c:v>
                </c:pt>
                <c:pt idx="2220">
                  <c:v>4</c:v>
                </c:pt>
                <c:pt idx="2221">
                  <c:v>3</c:v>
                </c:pt>
                <c:pt idx="2222">
                  <c:v>3</c:v>
                </c:pt>
                <c:pt idx="2223">
                  <c:v>7</c:v>
                </c:pt>
                <c:pt idx="2224">
                  <c:v>3</c:v>
                </c:pt>
                <c:pt idx="2225">
                  <c:v>8</c:v>
                </c:pt>
                <c:pt idx="2226">
                  <c:v>0</c:v>
                </c:pt>
                <c:pt idx="2227">
                  <c:v>8</c:v>
                </c:pt>
                <c:pt idx="2228">
                  <c:v>3</c:v>
                </c:pt>
                <c:pt idx="2229">
                  <c:v>3</c:v>
                </c:pt>
                <c:pt idx="2230">
                  <c:v>6</c:v>
                </c:pt>
                <c:pt idx="2231">
                  <c:v>2</c:v>
                </c:pt>
                <c:pt idx="2232">
                  <c:v>4</c:v>
                </c:pt>
                <c:pt idx="2233">
                  <c:v>5</c:v>
                </c:pt>
                <c:pt idx="2234">
                  <c:v>7</c:v>
                </c:pt>
                <c:pt idx="2235">
                  <c:v>3</c:v>
                </c:pt>
                <c:pt idx="2236">
                  <c:v>0</c:v>
                </c:pt>
                <c:pt idx="2237">
                  <c:v>3</c:v>
                </c:pt>
                <c:pt idx="2238">
                  <c:v>3</c:v>
                </c:pt>
                <c:pt idx="223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BA-4B01-BA79-D799006F9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521376"/>
        <c:axId val="510513056"/>
      </c:scatterChart>
      <c:valAx>
        <c:axId val="510521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13056"/>
        <c:crosses val="autoZero"/>
        <c:crossBetween val="midCat"/>
      </c:valAx>
      <c:valAx>
        <c:axId val="51051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21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'Customer Profile'!$N$1</c:f>
              <c:strCache>
                <c:ptCount val="1"/>
                <c:pt idx="0">
                  <c:v>MntWines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2436409576256932E-3"/>
                  <c:y val="-8.27838139972345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'Customer Profile'!$E$2:$E$2241</c:f>
              <c:numCache>
                <c:formatCode>"$"#,##0_);[Red]\("$"#,##0\)</c:formatCode>
                <c:ptCount val="2240"/>
                <c:pt idx="0" formatCode="&quot;$&quot;#,##0.00_);[Red]\(&quot;$&quot;#,##0.00\)">
                  <c:v>70951</c:v>
                </c:pt>
                <c:pt idx="1">
                  <c:v>57091</c:v>
                </c:pt>
                <c:pt idx="2" formatCode="&quot;$&quot;#,##0.00_);[Red]\(&quot;$&quot;#,##0.00\)">
                  <c:v>46098</c:v>
                </c:pt>
                <c:pt idx="3" formatCode="&quot;$&quot;#,##0.00_);[Red]\(&quot;$&quot;#,##0.00\)">
                  <c:v>25358</c:v>
                </c:pt>
                <c:pt idx="4" formatCode="&quot;$&quot;#,##0.00_);[Red]\(&quot;$&quot;#,##0.00\)">
                  <c:v>60491</c:v>
                </c:pt>
                <c:pt idx="5" formatCode="&quot;$&quot;#,##0.00_);[Red]\(&quot;$&quot;#,##0.00\)">
                  <c:v>46891</c:v>
                </c:pt>
                <c:pt idx="6" formatCode="&quot;$&quot;#,##0.00_);[Red]\(&quot;$&quot;#,##0.00\)">
                  <c:v>46310</c:v>
                </c:pt>
                <c:pt idx="7" formatCode="&quot;$&quot;#,##0.00_);[Red]\(&quot;$&quot;#,##0.00\)">
                  <c:v>17144</c:v>
                </c:pt>
                <c:pt idx="8" formatCode="&quot;$&quot;#,##0.00_);[Red]\(&quot;$&quot;#,##0.00\)">
                  <c:v>65148</c:v>
                </c:pt>
                <c:pt idx="9" formatCode="&quot;$&quot;#,##0.00_);[Red]\(&quot;$&quot;#,##0.00\)">
                  <c:v>25545</c:v>
                </c:pt>
                <c:pt idx="10" formatCode="&quot;$&quot;#,##0.00_);[Red]\(&quot;$&quot;#,##0.00\)">
                  <c:v>55761</c:v>
                </c:pt>
                <c:pt idx="11" formatCode="&quot;$&quot;#,##0.00_);[Red]\(&quot;$&quot;#,##0.00\)">
                  <c:v>20587</c:v>
                </c:pt>
                <c:pt idx="12" formatCode="&quot;$&quot;#,##0.00_);[Red]\(&quot;$&quot;#,##0.00\)">
                  <c:v>56253</c:v>
                </c:pt>
                <c:pt idx="13" formatCode="&quot;$&quot;#,##0.00_);[Red]\(&quot;$&quot;#,##0.00\)">
                  <c:v>46423</c:v>
                </c:pt>
                <c:pt idx="14" formatCode="&quot;$&quot;#,##0.00_);[Red]\(&quot;$&quot;#,##0.00\)">
                  <c:v>51411</c:v>
                </c:pt>
                <c:pt idx="15" formatCode="&quot;$&quot;#,##0.00_);[Red]\(&quot;$&quot;#,##0.00\)">
                  <c:v>41039</c:v>
                </c:pt>
                <c:pt idx="16" formatCode="&quot;$&quot;#,##0.00_);[Red]\(&quot;$&quot;#,##0.00\)">
                  <c:v>25293</c:v>
                </c:pt>
                <c:pt idx="17" formatCode="&quot;$&quot;#,##0.00_);[Red]\(&quot;$&quot;#,##0.00\)">
                  <c:v>27733</c:v>
                </c:pt>
                <c:pt idx="18" formatCode="&quot;$&quot;#,##0.00_);[Red]\(&quot;$&quot;#,##0.00\)">
                  <c:v>22212</c:v>
                </c:pt>
                <c:pt idx="19" formatCode="&quot;$&quot;#,##0.00_);[Red]\(&quot;$&quot;#,##0.00\)">
                  <c:v>34176</c:v>
                </c:pt>
                <c:pt idx="20" formatCode="&quot;$&quot;#,##0.00_);[Red]\(&quot;$&quot;#,##0.00\)">
                  <c:v>30833</c:v>
                </c:pt>
                <c:pt idx="21">
                  <c:v>43456</c:v>
                </c:pt>
                <c:pt idx="22" formatCode="&quot;$&quot;#,##0.00_);[Red]\(&quot;$&quot;#,##0.00\)">
                  <c:v>67046</c:v>
                </c:pt>
                <c:pt idx="23" formatCode="&quot;$&quot;#,##0.00_);[Red]\(&quot;$&quot;#,##0.00\)">
                  <c:v>53083</c:v>
                </c:pt>
                <c:pt idx="24" formatCode="&quot;$&quot;#,##0.00_);[Red]\(&quot;$&quot;#,##0.00\)">
                  <c:v>61209</c:v>
                </c:pt>
                <c:pt idx="25" formatCode="&quot;$&quot;#,##0.00_);[Red]\(&quot;$&quot;#,##0.00\)">
                  <c:v>76045</c:v>
                </c:pt>
                <c:pt idx="26" formatCode="&quot;$&quot;#,##0.00_);[Red]\(&quot;$&quot;#,##0.00\)">
                  <c:v>23272</c:v>
                </c:pt>
                <c:pt idx="27">
                  <c:v>71604</c:v>
                </c:pt>
                <c:pt idx="28" formatCode="&quot;$&quot;#,##0.00_);[Red]\(&quot;$&quot;#,##0.00\)">
                  <c:v>28973</c:v>
                </c:pt>
                <c:pt idx="29" formatCode="&quot;$&quot;#,##0.00_);[Red]\(&quot;$&quot;#,##0.00\)">
                  <c:v>71952</c:v>
                </c:pt>
                <c:pt idx="30" formatCode="&quot;$&quot;#,##0.00_);[Red]\(&quot;$&quot;#,##0.00\)">
                  <c:v>67506</c:v>
                </c:pt>
                <c:pt idx="31" formatCode="&quot;$&quot;#,##0.00_);[Red]\(&quot;$&quot;#,##0.00\)">
                  <c:v>62503</c:v>
                </c:pt>
                <c:pt idx="32" formatCode="&quot;$&quot;#,##0.00_);[Red]\(&quot;$&quot;#,##0.00\)">
                  <c:v>44124</c:v>
                </c:pt>
                <c:pt idx="33" formatCode="&quot;$&quot;#,##0.00_);[Red]\(&quot;$&quot;#,##0.00\)">
                  <c:v>14421</c:v>
                </c:pt>
                <c:pt idx="34" formatCode="&quot;$&quot;#,##0.00_);[Red]\(&quot;$&quot;#,##0.00\)">
                  <c:v>48006</c:v>
                </c:pt>
                <c:pt idx="35" formatCode="&quot;$&quot;#,##0.00_);[Red]\(&quot;$&quot;#,##0.00\)">
                  <c:v>38808</c:v>
                </c:pt>
                <c:pt idx="36" formatCode="&quot;$&quot;#,##0.00_);[Red]\(&quot;$&quot;#,##0.00\)">
                  <c:v>45183</c:v>
                </c:pt>
                <c:pt idx="37" formatCode="&quot;$&quot;#,##0.00_);[Red]\(&quot;$&quot;#,##0.00\)">
                  <c:v>82032</c:v>
                </c:pt>
                <c:pt idx="38" formatCode="&quot;$&quot;#,##0.00_);[Red]\(&quot;$&quot;#,##0.00\)">
                  <c:v>81169</c:v>
                </c:pt>
                <c:pt idx="39" formatCode="&quot;$&quot;#,##0.00_);[Red]\(&quot;$&quot;#,##0.00\)">
                  <c:v>23091</c:v>
                </c:pt>
                <c:pt idx="40" formatCode="&quot;$&quot;#,##0.00_);[Red]\(&quot;$&quot;#,##0.00\)">
                  <c:v>64857</c:v>
                </c:pt>
                <c:pt idx="41" formatCode="&quot;$&quot;#,##0.00_);[Red]\(&quot;$&quot;#,##0.00\)">
                  <c:v>48726</c:v>
                </c:pt>
                <c:pt idx="42" formatCode="&quot;$&quot;#,##0.00_);[Red]\(&quot;$&quot;#,##0.00\)">
                  <c:v>28839</c:v>
                </c:pt>
                <c:pt idx="43" formatCode="&quot;$&quot;#,##0.00_);[Red]\(&quot;$&quot;#,##0.00\)">
                  <c:v>61559</c:v>
                </c:pt>
                <c:pt idx="44" formatCode="&quot;$&quot;#,##0.00_);[Red]\(&quot;$&quot;#,##0.00\)">
                  <c:v>15287</c:v>
                </c:pt>
                <c:pt idx="45" formatCode="&quot;$&quot;#,##0.00_);[Red]\(&quot;$&quot;#,##0.00\)">
                  <c:v>34838</c:v>
                </c:pt>
                <c:pt idx="46" formatCode="&quot;$&quot;#,##0.00_);[Red]\(&quot;$&quot;#,##0.00\)">
                  <c:v>67309</c:v>
                </c:pt>
                <c:pt idx="47" formatCode="&quot;$&quot;#,##0.00_);[Red]\(&quot;$&quot;#,##0.00\)">
                  <c:v>83844</c:v>
                </c:pt>
                <c:pt idx="48" formatCode="&quot;$&quot;#,##0.00_);[Red]\(&quot;$&quot;#,##0.00\)">
                  <c:v>66480</c:v>
                </c:pt>
                <c:pt idx="49" formatCode="&quot;$&quot;#,##0.00_);[Red]\(&quot;$&quot;#,##0.00\)">
                  <c:v>36715</c:v>
                </c:pt>
                <c:pt idx="50" formatCode="&quot;$&quot;#,##0.00_);[Red]\(&quot;$&quot;#,##0.00\)">
                  <c:v>41003</c:v>
                </c:pt>
                <c:pt idx="51">
                  <c:v>53863</c:v>
                </c:pt>
                <c:pt idx="52" formatCode="&quot;$&quot;#,##0.00_);[Red]\(&quot;$&quot;#,##0.00\)">
                  <c:v>22263</c:v>
                </c:pt>
                <c:pt idx="53" formatCode="&quot;$&quot;#,##0.00_);[Red]\(&quot;$&quot;#,##0.00\)">
                  <c:v>75032</c:v>
                </c:pt>
                <c:pt idx="54" formatCode="&quot;$&quot;#,##0.00_);[Red]\(&quot;$&quot;#,##0.00\)">
                  <c:v>45576</c:v>
                </c:pt>
                <c:pt idx="55" formatCode="&quot;$&quot;#,##0.00_);[Red]\(&quot;$&quot;#,##0.00\)">
                  <c:v>46757</c:v>
                </c:pt>
                <c:pt idx="56" formatCode="&quot;$&quot;#,##0.00_);[Red]\(&quot;$&quot;#,##0.00\)">
                  <c:v>40590</c:v>
                </c:pt>
                <c:pt idx="57" formatCode="&quot;$&quot;#,##0.00_);[Red]\(&quot;$&quot;#,##0.00\)">
                  <c:v>36138</c:v>
                </c:pt>
                <c:pt idx="58" formatCode="&quot;$&quot;#,##0.00_);[Red]\(&quot;$&quot;#,##0.00\)">
                  <c:v>34853</c:v>
                </c:pt>
                <c:pt idx="59" formatCode="&quot;$&quot;#,##0.00_);[Red]\(&quot;$&quot;#,##0.00\)">
                  <c:v>44213</c:v>
                </c:pt>
                <c:pt idx="60" formatCode="&quot;$&quot;#,##0.00_);[Red]\(&quot;$&quot;#,##0.00\)">
                  <c:v>72940</c:v>
                </c:pt>
                <c:pt idx="61" formatCode="&quot;$&quot;#,##0.00_);[Red]\(&quot;$&quot;#,##0.00\)">
                  <c:v>81217</c:v>
                </c:pt>
                <c:pt idx="62" formatCode="&quot;$&quot;#,##0.00_);[Red]\(&quot;$&quot;#,##0.00\)">
                  <c:v>22944</c:v>
                </c:pt>
                <c:pt idx="63" formatCode="&quot;$&quot;#,##0.00_);[Red]\(&quot;$&quot;#,##0.00\)">
                  <c:v>63342</c:v>
                </c:pt>
                <c:pt idx="64" formatCode="&quot;$&quot;#,##0.00_);[Red]\(&quot;$&quot;#,##0.00\)">
                  <c:v>61872</c:v>
                </c:pt>
                <c:pt idx="65" formatCode="&quot;$&quot;#,##0.00_);[Red]\(&quot;$&quot;#,##0.00\)">
                  <c:v>73455</c:v>
                </c:pt>
                <c:pt idx="66" formatCode="&quot;$&quot;#,##0.00_);[Red]\(&quot;$&quot;#,##0.00\)">
                  <c:v>42554</c:v>
                </c:pt>
                <c:pt idx="67" formatCode="&quot;$&quot;#,##0.00_);[Red]\(&quot;$&quot;#,##0.00\)">
                  <c:v>51148</c:v>
                </c:pt>
                <c:pt idx="68" formatCode="&quot;$&quot;#,##0.00_);[Red]\(&quot;$&quot;#,##0.00\)">
                  <c:v>47743</c:v>
                </c:pt>
                <c:pt idx="69" formatCode="&quot;$&quot;#,##0.00_);[Red]\(&quot;$&quot;#,##0.00\)">
                  <c:v>57091</c:v>
                </c:pt>
                <c:pt idx="70">
                  <c:v>72967</c:v>
                </c:pt>
                <c:pt idx="71" formatCode="&quot;$&quot;#,##0.00_);[Red]\(&quot;$&quot;#,##0.00\)">
                  <c:v>40780</c:v>
                </c:pt>
                <c:pt idx="72" formatCode="&quot;$&quot;#,##0.00_);[Red]\(&quot;$&quot;#,##0.00\)">
                  <c:v>48070</c:v>
                </c:pt>
                <c:pt idx="73" formatCode="&quot;$&quot;#,##0.00_);[Red]\(&quot;$&quot;#,##0.00\)">
                  <c:v>43142</c:v>
                </c:pt>
                <c:pt idx="74" formatCode="&quot;$&quot;#,##0.00_);[Red]\(&quot;$&quot;#,##0.00\)">
                  <c:v>36550</c:v>
                </c:pt>
                <c:pt idx="75" formatCode="&quot;$&quot;#,##0.00_);[Red]\(&quot;$&quot;#,##0.00\)">
                  <c:v>40049</c:v>
                </c:pt>
                <c:pt idx="76" formatCode="&quot;$&quot;#,##0.00_);[Red]\(&quot;$&quot;#,##0.00\)">
                  <c:v>76773</c:v>
                </c:pt>
                <c:pt idx="77" formatCode="&quot;$&quot;#,##0.00_);[Red]\(&quot;$&quot;#,##0.00\)">
                  <c:v>52531</c:v>
                </c:pt>
                <c:pt idx="78" formatCode="&quot;$&quot;#,##0.00_);[Red]\(&quot;$&quot;#,##0.00\)">
                  <c:v>64497</c:v>
                </c:pt>
                <c:pt idx="79" formatCode="&quot;$&quot;#,##0.00_);[Red]\(&quot;$&quot;#,##0.00\)">
                  <c:v>7500</c:v>
                </c:pt>
                <c:pt idx="80" formatCode="&quot;$&quot;#,##0.00_);[Red]\(&quot;$&quot;#,##0.00\)">
                  <c:v>41638</c:v>
                </c:pt>
                <c:pt idx="81" formatCode="&quot;$&quot;#,##0.00_);[Red]\(&quot;$&quot;#,##0.00\)">
                  <c:v>55357</c:v>
                </c:pt>
                <c:pt idx="82" formatCode="&quot;$&quot;#,##0.00_);[Red]\(&quot;$&quot;#,##0.00\)">
                  <c:v>61331</c:v>
                </c:pt>
                <c:pt idx="83" formatCode="&quot;$&quot;#,##0.00_);[Red]\(&quot;$&quot;#,##0.00\)">
                  <c:v>75012</c:v>
                </c:pt>
                <c:pt idx="84" formatCode="&quot;$&quot;#,##0.00_);[Red]\(&quot;$&quot;#,##0.00\)">
                  <c:v>54880</c:v>
                </c:pt>
                <c:pt idx="85" formatCode="&quot;$&quot;#,##0.00_);[Red]\(&quot;$&quot;#,##0.00\)">
                  <c:v>42315</c:v>
                </c:pt>
                <c:pt idx="86" formatCode="&quot;$&quot;#,##0.00_);[Red]\(&quot;$&quot;#,##0.00\)">
                  <c:v>9255</c:v>
                </c:pt>
                <c:pt idx="87">
                  <c:v>35340</c:v>
                </c:pt>
                <c:pt idx="88" formatCode="&quot;$&quot;#,##0.00_);[Red]\(&quot;$&quot;#,##0.00\)">
                  <c:v>69508</c:v>
                </c:pt>
                <c:pt idx="89" formatCode="&quot;$&quot;#,##0.00_);[Red]\(&quot;$&quot;#,##0.00\)">
                  <c:v>51012</c:v>
                </c:pt>
                <c:pt idx="90" formatCode="&quot;$&quot;#,##0.00_);[Red]\(&quot;$&quot;#,##0.00\)">
                  <c:v>7500</c:v>
                </c:pt>
                <c:pt idx="91" formatCode="&quot;$&quot;#,##0.00_);[Red]\(&quot;$&quot;#,##0.00\)">
                  <c:v>79930</c:v>
                </c:pt>
                <c:pt idx="92" formatCode="&quot;$&quot;#,##0.00_);[Red]\(&quot;$&quot;#,##0.00\)">
                  <c:v>65275</c:v>
                </c:pt>
                <c:pt idx="93" formatCode="&quot;$&quot;#,##0.00_);[Red]\(&quot;$&quot;#,##0.00\)">
                  <c:v>83512</c:v>
                </c:pt>
                <c:pt idx="94" formatCode="&quot;$&quot;#,##0.00_);[Red]\(&quot;$&quot;#,##0.00\)">
                  <c:v>84219</c:v>
                </c:pt>
                <c:pt idx="95">
                  <c:v>48432</c:v>
                </c:pt>
                <c:pt idx="96" formatCode="&quot;$&quot;#,##0.00_);[Red]\(&quot;$&quot;#,##0.00\)">
                  <c:v>30015</c:v>
                </c:pt>
                <c:pt idx="97" formatCode="&quot;$&quot;#,##0.00_);[Red]\(&quot;$&quot;#,##0.00\)">
                  <c:v>96876</c:v>
                </c:pt>
                <c:pt idx="98" formatCode="&quot;$&quot;#,##0.00_);[Red]\(&quot;$&quot;#,##0.00\)">
                  <c:v>20559</c:v>
                </c:pt>
                <c:pt idx="99" formatCode="&quot;$&quot;#,##0.00_);[Red]\(&quot;$&quot;#,##0.00\)">
                  <c:v>34421</c:v>
                </c:pt>
                <c:pt idx="100" formatCode="&quot;$&quot;#,##0.00_);[Red]\(&quot;$&quot;#,##0.00\)">
                  <c:v>54006</c:v>
                </c:pt>
                <c:pt idx="101" formatCode="&quot;$&quot;#,##0.00_);[Red]\(&quot;$&quot;#,##0.00\)">
                  <c:v>37155</c:v>
                </c:pt>
                <c:pt idx="102" formatCode="&quot;$&quot;#,##0.00_);[Red]\(&quot;$&quot;#,##0.00\)">
                  <c:v>22634</c:v>
                </c:pt>
                <c:pt idx="103" formatCode="&quot;$&quot;#,##0.00_);[Red]\(&quot;$&quot;#,##0.00\)">
                  <c:v>65819</c:v>
                </c:pt>
                <c:pt idx="104" formatCode="&quot;$&quot;#,##0.00_);[Red]\(&quot;$&quot;#,##0.00\)">
                  <c:v>57333</c:v>
                </c:pt>
                <c:pt idx="105" formatCode="&quot;$&quot;#,##0.00_);[Red]\(&quot;$&quot;#,##0.00\)">
                  <c:v>81361</c:v>
                </c:pt>
                <c:pt idx="106" formatCode="&quot;$&quot;#,##0.00_);[Red]\(&quot;$&quot;#,##0.00\)">
                  <c:v>46107</c:v>
                </c:pt>
                <c:pt idx="107" formatCode="&quot;$&quot;#,##0.00_);[Red]\(&quot;$&quot;#,##0.00\)">
                  <c:v>62820</c:v>
                </c:pt>
                <c:pt idx="108" formatCode="&quot;$&quot;#,##0.00_);[Red]\(&quot;$&quot;#,##0.00\)">
                  <c:v>62335</c:v>
                </c:pt>
                <c:pt idx="109" formatCode="&quot;$&quot;#,##0.00_);[Red]\(&quot;$&quot;#,##0.00\)">
                  <c:v>56937</c:v>
                </c:pt>
                <c:pt idx="110" formatCode="&quot;$&quot;#,##0.00_);[Red]\(&quot;$&quot;#,##0.00\)">
                  <c:v>90273</c:v>
                </c:pt>
                <c:pt idx="111" formatCode="&quot;$&quot;#,##0.00_);[Red]\(&quot;$&quot;#,##0.00\)">
                  <c:v>42523</c:v>
                </c:pt>
                <c:pt idx="112" formatCode="&quot;$&quot;#,##0.00_);[Red]\(&quot;$&quot;#,##0.00\)">
                  <c:v>26907</c:v>
                </c:pt>
                <c:pt idx="113" formatCode="&quot;$&quot;#,##0.00_);[Red]\(&quot;$&quot;#,##0.00\)">
                  <c:v>78579</c:v>
                </c:pt>
                <c:pt idx="114" formatCode="&quot;$&quot;#,##0.00_);[Red]\(&quot;$&quot;#,##0.00\)">
                  <c:v>66033</c:v>
                </c:pt>
                <c:pt idx="115" formatCode="&quot;$&quot;#,##0.00_);[Red]\(&quot;$&quot;#,##0.00\)">
                  <c:v>25930</c:v>
                </c:pt>
                <c:pt idx="116" formatCode="&quot;$&quot;#,##0.00_);[Red]\(&quot;$&quot;#,##0.00\)">
                  <c:v>41769</c:v>
                </c:pt>
                <c:pt idx="117" formatCode="&quot;$&quot;#,##0.00_);[Red]\(&quot;$&quot;#,##0.00\)">
                  <c:v>53593</c:v>
                </c:pt>
                <c:pt idx="118" formatCode="&quot;$&quot;#,##0.00_);[Red]\(&quot;$&quot;#,##0.00\)">
                  <c:v>30507</c:v>
                </c:pt>
                <c:pt idx="119" formatCode="&quot;$&quot;#,##0.00_);[Red]\(&quot;$&quot;#,##0.00\)">
                  <c:v>69389</c:v>
                </c:pt>
                <c:pt idx="120" formatCode="&quot;$&quot;#,##0.00_);[Red]\(&quot;$&quot;#,##0.00\)">
                  <c:v>18890</c:v>
                </c:pt>
                <c:pt idx="121" formatCode="&quot;$&quot;#,##0.00_);[Red]\(&quot;$&quot;#,##0.00\)">
                  <c:v>32871</c:v>
                </c:pt>
                <c:pt idx="122" formatCode="&quot;$&quot;#,##0.00_);[Red]\(&quot;$&quot;#,##0.00\)">
                  <c:v>57183</c:v>
                </c:pt>
                <c:pt idx="123" formatCode="&quot;$&quot;#,##0.00_);[Red]\(&quot;$&quot;#,##0.00\)">
                  <c:v>57304</c:v>
                </c:pt>
                <c:pt idx="124" formatCode="&quot;$&quot;#,##0.00_);[Red]\(&quot;$&quot;#,##0.00\)">
                  <c:v>52074</c:v>
                </c:pt>
                <c:pt idx="125" formatCode="&quot;$&quot;#,##0.00_);[Red]\(&quot;$&quot;#,##0.00\)">
                  <c:v>16005</c:v>
                </c:pt>
                <c:pt idx="126" formatCode="&quot;$&quot;#,##0.00_);[Red]\(&quot;$&quot;#,##0.00\)">
                  <c:v>33996</c:v>
                </c:pt>
                <c:pt idx="127" formatCode="&quot;$&quot;#,##0.00_);[Red]\(&quot;$&quot;#,##0.00\)">
                  <c:v>52034</c:v>
                </c:pt>
                <c:pt idx="128" formatCode="&quot;$&quot;#,##0.00_);[Red]\(&quot;$&quot;#,##0.00\)">
                  <c:v>37633</c:v>
                </c:pt>
                <c:pt idx="129" formatCode="&quot;$&quot;#,##0.00_);[Red]\(&quot;$&quot;#,##0.00\)">
                  <c:v>36807</c:v>
                </c:pt>
                <c:pt idx="130" formatCode="&quot;$&quot;#,##0.00_);[Red]\(&quot;$&quot;#,##0.00\)">
                  <c:v>74918</c:v>
                </c:pt>
                <c:pt idx="131" formatCode="&quot;$&quot;#,##0.00_);[Red]\(&quot;$&quot;#,##0.00\)">
                  <c:v>73691</c:v>
                </c:pt>
                <c:pt idx="132" formatCode="&quot;$&quot;#,##0.00_);[Red]\(&quot;$&quot;#,##0.00\)">
                  <c:v>47682</c:v>
                </c:pt>
                <c:pt idx="133" formatCode="&quot;$&quot;#,##0.00_);[Red]\(&quot;$&quot;#,##0.00\)">
                  <c:v>51537</c:v>
                </c:pt>
                <c:pt idx="134" formatCode="&quot;$&quot;#,##0.00_);[Red]\(&quot;$&quot;#,##0.00\)">
                  <c:v>50353</c:v>
                </c:pt>
                <c:pt idx="135" formatCode="&quot;$&quot;#,##0.00_);[Red]\(&quot;$&quot;#,##0.00\)">
                  <c:v>67911</c:v>
                </c:pt>
                <c:pt idx="136" formatCode="&quot;$&quot;#,##0.00_);[Red]\(&quot;$&quot;#,##0.00\)">
                  <c:v>28427</c:v>
                </c:pt>
                <c:pt idx="137" formatCode="&quot;$&quot;#,##0.00_);[Red]\(&quot;$&quot;#,##0.00\)">
                  <c:v>80360</c:v>
                </c:pt>
                <c:pt idx="138" formatCode="&quot;$&quot;#,##0.00_);[Red]\(&quot;$&quot;#,##0.00\)">
                  <c:v>42395</c:v>
                </c:pt>
                <c:pt idx="139" formatCode="&quot;$&quot;#,##0.00_);[Red]\(&quot;$&quot;#,##0.00\)">
                  <c:v>42162</c:v>
                </c:pt>
                <c:pt idx="140" formatCode="&quot;$&quot;#,##0.00_);[Red]\(&quot;$&quot;#,##0.00\)">
                  <c:v>60554</c:v>
                </c:pt>
                <c:pt idx="141" formatCode="&quot;$&quot;#,##0.00_);[Red]\(&quot;$&quot;#,##0.00\)">
                  <c:v>75774</c:v>
                </c:pt>
                <c:pt idx="142" formatCode="&quot;$&quot;#,##0.00_);[Red]\(&quot;$&quot;#,##0.00\)">
                  <c:v>54178</c:v>
                </c:pt>
                <c:pt idx="143" formatCode="&quot;$&quot;#,##0.00_);[Red]\(&quot;$&quot;#,##0.00\)">
                  <c:v>42835</c:v>
                </c:pt>
                <c:pt idx="144" formatCode="&quot;$&quot;#,##0.00_);[Red]\(&quot;$&quot;#,##0.00\)">
                  <c:v>20895</c:v>
                </c:pt>
                <c:pt idx="145" formatCode="&quot;$&quot;#,##0.00_);[Red]\(&quot;$&quot;#,##0.00\)">
                  <c:v>60161</c:v>
                </c:pt>
                <c:pt idx="146" formatCode="&quot;$&quot;#,##0.00_);[Red]\(&quot;$&quot;#,##0.00\)">
                  <c:v>23442</c:v>
                </c:pt>
                <c:pt idx="147" formatCode="&quot;$&quot;#,##0.00_);[Red]\(&quot;$&quot;#,##0.00\)">
                  <c:v>44512</c:v>
                </c:pt>
                <c:pt idx="148" formatCode="&quot;$&quot;#,##0.00_);[Red]\(&quot;$&quot;#,##0.00\)">
                  <c:v>40521</c:v>
                </c:pt>
                <c:pt idx="149" formatCode="&quot;$&quot;#,##0.00_);[Red]\(&quot;$&quot;#,##0.00\)">
                  <c:v>44602</c:v>
                </c:pt>
                <c:pt idx="150" formatCode="&quot;$&quot;#,##0.00_);[Red]\(&quot;$&quot;#,##0.00\)">
                  <c:v>74190</c:v>
                </c:pt>
                <c:pt idx="151" formatCode="&quot;$&quot;#,##0.00_);[Red]\(&quot;$&quot;#,##0.00\)">
                  <c:v>63285</c:v>
                </c:pt>
                <c:pt idx="152" formatCode="&quot;$&quot;#,##0.00_);[Red]\(&quot;$&quot;#,##0.00\)">
                  <c:v>92859</c:v>
                </c:pt>
                <c:pt idx="153" formatCode="&quot;$&quot;#,##0.00_);[Red]\(&quot;$&quot;#,##0.00\)">
                  <c:v>74004</c:v>
                </c:pt>
                <c:pt idx="154" formatCode="&quot;$&quot;#,##0.00_);[Red]\(&quot;$&quot;#,##0.00\)">
                  <c:v>65814</c:v>
                </c:pt>
                <c:pt idx="155" formatCode="&quot;$&quot;#,##0.00_);[Red]\(&quot;$&quot;#,##0.00\)">
                  <c:v>38452</c:v>
                </c:pt>
                <c:pt idx="156">
                  <c:v>54809</c:v>
                </c:pt>
                <c:pt idx="157" formatCode="&quot;$&quot;#,##0.00_);[Red]\(&quot;$&quot;#,##0.00\)">
                  <c:v>45503</c:v>
                </c:pt>
                <c:pt idx="158" formatCode="&quot;$&quot;#,##0.00_);[Red]\(&quot;$&quot;#,##0.00\)">
                  <c:v>64722</c:v>
                </c:pt>
                <c:pt idx="159" formatCode="&quot;$&quot;#,##0.00_);[Red]\(&quot;$&quot;#,##0.00\)">
                  <c:v>56129</c:v>
                </c:pt>
                <c:pt idx="160">
                  <c:v>70566</c:v>
                </c:pt>
                <c:pt idx="161" formatCode="&quot;$&quot;#,##0.00_);[Red]\(&quot;$&quot;#,##0.00\)">
                  <c:v>57136</c:v>
                </c:pt>
                <c:pt idx="162" formatCode="&quot;$&quot;#,##0.00_);[Red]\(&quot;$&quot;#,##0.00\)">
                  <c:v>44794</c:v>
                </c:pt>
                <c:pt idx="163">
                  <c:v>62845</c:v>
                </c:pt>
                <c:pt idx="164" formatCode="&quot;$&quot;#,##0.00_);[Red]\(&quot;$&quot;#,##0.00\)">
                  <c:v>49681</c:v>
                </c:pt>
                <c:pt idx="165" formatCode="&quot;$&quot;#,##0.00_);[Red]\(&quot;$&quot;#,##0.00\)">
                  <c:v>22634</c:v>
                </c:pt>
                <c:pt idx="166" formatCode="&quot;$&quot;#,##0.00_);[Red]\(&quot;$&quot;#,##0.00\)">
                  <c:v>29298</c:v>
                </c:pt>
                <c:pt idx="167" formatCode="&quot;$&quot;#,##0.00_);[Red]\(&quot;$&quot;#,##0.00\)">
                  <c:v>61467</c:v>
                </c:pt>
                <c:pt idx="168" formatCode="&quot;$&quot;#,##0.00_);[Red]\(&quot;$&quot;#,##0.00\)">
                  <c:v>23477</c:v>
                </c:pt>
                <c:pt idx="169" formatCode="&quot;$&quot;#,##0.00_);[Red]\(&quot;$&quot;#,##0.00\)">
                  <c:v>62994</c:v>
                </c:pt>
                <c:pt idx="170" formatCode="&quot;$&quot;#,##0.00_);[Red]\(&quot;$&quot;#,##0.00\)">
                  <c:v>21846</c:v>
                </c:pt>
                <c:pt idx="171" formatCode="&quot;$&quot;#,##0.00_);[Red]\(&quot;$&quot;#,##0.00\)">
                  <c:v>46149</c:v>
                </c:pt>
                <c:pt idx="172" formatCode="&quot;$&quot;#,##0.00_);[Red]\(&quot;$&quot;#,##0.00\)">
                  <c:v>41644</c:v>
                </c:pt>
                <c:pt idx="173" formatCode="&quot;$&quot;#,##0.00_);[Red]\(&quot;$&quot;#,##0.00\)">
                  <c:v>31086</c:v>
                </c:pt>
                <c:pt idx="174" formatCode="&quot;$&quot;#,##0.00_);[Red]\(&quot;$&quot;#,##0.00\)">
                  <c:v>37717</c:v>
                </c:pt>
                <c:pt idx="175" formatCode="&quot;$&quot;#,##0.00_);[Red]\(&quot;$&quot;#,##0.00\)">
                  <c:v>40211</c:v>
                </c:pt>
                <c:pt idx="176" formatCode="&quot;$&quot;#,##0.00_);[Red]\(&quot;$&quot;#,##0.00\)">
                  <c:v>57100</c:v>
                </c:pt>
                <c:pt idx="177" formatCode="&quot;$&quot;#,##0.00_);[Red]\(&quot;$&quot;#,##0.00\)">
                  <c:v>39660</c:v>
                </c:pt>
                <c:pt idx="178" formatCode="&quot;$&quot;#,##0.00_);[Red]\(&quot;$&quot;#,##0.00\)">
                  <c:v>56181</c:v>
                </c:pt>
                <c:pt idx="179" formatCode="&quot;$&quot;#,##0.00_);[Red]\(&quot;$&quot;#,##0.00\)">
                  <c:v>36317</c:v>
                </c:pt>
                <c:pt idx="180" formatCode="&quot;$&quot;#,##0.00_);[Red]\(&quot;$&quot;#,##0.00\)">
                  <c:v>26490</c:v>
                </c:pt>
                <c:pt idx="181" formatCode="&quot;$&quot;#,##0.00_);[Red]\(&quot;$&quot;#,##0.00\)">
                  <c:v>10245</c:v>
                </c:pt>
                <c:pt idx="182" formatCode="&quot;$&quot;#,##0.00_);[Red]\(&quot;$&quot;#,##0.00\)">
                  <c:v>22123</c:v>
                </c:pt>
                <c:pt idx="183" formatCode="&quot;$&quot;#,##0.00_);[Red]\(&quot;$&quot;#,##0.00\)">
                  <c:v>47175</c:v>
                </c:pt>
                <c:pt idx="184" formatCode="&quot;$&quot;#,##0.00_);[Red]\(&quot;$&quot;#,##0.00\)">
                  <c:v>74716</c:v>
                </c:pt>
                <c:pt idx="185" formatCode="&quot;$&quot;#,##0.00_);[Red]\(&quot;$&quot;#,##0.00\)">
                  <c:v>55635</c:v>
                </c:pt>
                <c:pt idx="186" formatCode="&quot;$&quot;#,##0.00_);[Red]\(&quot;$&quot;#,##0.00\)">
                  <c:v>44529</c:v>
                </c:pt>
                <c:pt idx="187" formatCode="&quot;$&quot;#,##0.00_);[Red]\(&quot;$&quot;#,##0.00\)">
                  <c:v>46049</c:v>
                </c:pt>
                <c:pt idx="188" formatCode="&quot;$&quot;#,##0.00_);[Red]\(&quot;$&quot;#,##0.00\)">
                  <c:v>41335</c:v>
                </c:pt>
                <c:pt idx="189" formatCode="&quot;$&quot;#,##0.00_);[Red]\(&quot;$&quot;#,##0.00\)">
                  <c:v>54252</c:v>
                </c:pt>
                <c:pt idx="190" formatCode="&quot;$&quot;#,##0.00_);[Red]\(&quot;$&quot;#,##0.00\)">
                  <c:v>47320</c:v>
                </c:pt>
                <c:pt idx="191" formatCode="&quot;$&quot;#,##0.00_);[Red]\(&quot;$&quot;#,##0.00\)">
                  <c:v>33249</c:v>
                </c:pt>
                <c:pt idx="192" formatCode="&quot;$&quot;#,##0.00_);[Red]\(&quot;$&quot;#,##0.00\)">
                  <c:v>40059</c:v>
                </c:pt>
                <c:pt idx="193" formatCode="&quot;$&quot;#,##0.00_);[Red]\(&quot;$&quot;#,##0.00\)">
                  <c:v>81168</c:v>
                </c:pt>
                <c:pt idx="194" formatCode="&quot;$&quot;#,##0.00_);[Red]\(&quot;$&quot;#,##0.00\)">
                  <c:v>86037</c:v>
                </c:pt>
                <c:pt idx="195" formatCode="&quot;$&quot;#,##0.00_);[Red]\(&quot;$&quot;#,##0.00\)">
                  <c:v>74881</c:v>
                </c:pt>
                <c:pt idx="196" formatCode="&quot;$&quot;#,##0.00_);[Red]\(&quot;$&quot;#,##0.00\)">
                  <c:v>44953</c:v>
                </c:pt>
                <c:pt idx="197" formatCode="&quot;$&quot;#,##0.00_);[Red]\(&quot;$&quot;#,##0.00\)">
                  <c:v>46931</c:v>
                </c:pt>
                <c:pt idx="198" formatCode="&quot;$&quot;#,##0.00_);[Red]\(&quot;$&quot;#,##0.00\)">
                  <c:v>61823</c:v>
                </c:pt>
                <c:pt idx="199" formatCode="&quot;$&quot;#,##0.00_);[Red]\(&quot;$&quot;#,##0.00\)">
                  <c:v>34554</c:v>
                </c:pt>
                <c:pt idx="200" formatCode="&quot;$&quot;#,##0.00_);[Red]\(&quot;$&quot;#,##0.00\)">
                  <c:v>79593</c:v>
                </c:pt>
                <c:pt idx="201" formatCode="&quot;$&quot;#,##0.00_);[Red]\(&quot;$&quot;#,##0.00\)">
                  <c:v>64413</c:v>
                </c:pt>
                <c:pt idx="202" formatCode="&quot;$&quot;#,##0.00_);[Red]\(&quot;$&quot;#,##0.00\)">
                  <c:v>40637</c:v>
                </c:pt>
                <c:pt idx="203" formatCode="&quot;$&quot;#,##0.00_);[Red]\(&quot;$&quot;#,##0.00\)">
                  <c:v>85710</c:v>
                </c:pt>
                <c:pt idx="204">
                  <c:v>48432</c:v>
                </c:pt>
                <c:pt idx="205" formatCode="&quot;$&quot;#,##0.00_);[Red]\(&quot;$&quot;#,##0.00\)">
                  <c:v>58398</c:v>
                </c:pt>
                <c:pt idx="206" formatCode="&quot;$&quot;#,##0.00_);[Red]\(&quot;$&quot;#,##0.00\)">
                  <c:v>52117</c:v>
                </c:pt>
                <c:pt idx="207" formatCode="&quot;$&quot;#,##0.00_);[Red]\(&quot;$&quot;#,##0.00\)">
                  <c:v>35641</c:v>
                </c:pt>
                <c:pt idx="208" formatCode="&quot;$&quot;#,##0.00_);[Red]\(&quot;$&quot;#,##0.00\)">
                  <c:v>28332</c:v>
                </c:pt>
                <c:pt idx="209" formatCode="&quot;$&quot;#,##0.00_);[Red]\(&quot;$&quot;#,##0.00\)">
                  <c:v>56796</c:v>
                </c:pt>
                <c:pt idx="210" formatCode="&quot;$&quot;#,##0.00_);[Red]\(&quot;$&quot;#,##0.00\)">
                  <c:v>53204</c:v>
                </c:pt>
                <c:pt idx="211" formatCode="&quot;$&quot;#,##0.00_);[Red]\(&quot;$&quot;#,##0.00\)">
                  <c:v>42403</c:v>
                </c:pt>
                <c:pt idx="212" formatCode="&quot;$&quot;#,##0.00_);[Red]\(&quot;$&quot;#,##0.00\)">
                  <c:v>80695</c:v>
                </c:pt>
                <c:pt idx="213" formatCode="&quot;$&quot;#,##0.00_);[Red]\(&quot;$&quot;#,##0.00\)">
                  <c:v>70179</c:v>
                </c:pt>
                <c:pt idx="214" formatCode="&quot;$&quot;#,##0.00_);[Red]\(&quot;$&quot;#,##0.00\)">
                  <c:v>40760</c:v>
                </c:pt>
                <c:pt idx="215" formatCode="&quot;$&quot;#,##0.00_);[Red]\(&quot;$&quot;#,##0.00\)">
                  <c:v>56715</c:v>
                </c:pt>
                <c:pt idx="216" formatCode="&quot;$&quot;#,##0.00_);[Red]\(&quot;$&quot;#,##0.00\)">
                  <c:v>71969</c:v>
                </c:pt>
                <c:pt idx="217" formatCode="&quot;$&quot;#,##0.00_);[Red]\(&quot;$&quot;#,##0.00\)">
                  <c:v>75283</c:v>
                </c:pt>
                <c:pt idx="218" formatCode="&quot;$&quot;#,##0.00_);[Red]\(&quot;$&quot;#,##0.00\)">
                  <c:v>22669</c:v>
                </c:pt>
                <c:pt idx="219" formatCode="&quot;$&quot;#,##0.00_);[Red]\(&quot;$&quot;#,##0.00\)">
                  <c:v>61014</c:v>
                </c:pt>
                <c:pt idx="220" formatCode="&quot;$&quot;#,##0.00_);[Red]\(&quot;$&quot;#,##0.00\)">
                  <c:v>41275</c:v>
                </c:pt>
                <c:pt idx="221" formatCode="&quot;$&quot;#,##0.00_);[Red]\(&quot;$&quot;#,##0.00\)">
                  <c:v>81929</c:v>
                </c:pt>
                <c:pt idx="222" formatCode="&quot;$&quot;#,##0.00_);[Red]\(&quot;$&quot;#,##0.00\)">
                  <c:v>27590</c:v>
                </c:pt>
                <c:pt idx="223" formatCode="&quot;$&quot;#,##0.00_);[Red]\(&quot;$&quot;#,##0.00\)">
                  <c:v>50965</c:v>
                </c:pt>
                <c:pt idx="224" formatCode="&quot;$&quot;#,##0.00_);[Red]\(&quot;$&quot;#,##0.00\)">
                  <c:v>85844</c:v>
                </c:pt>
                <c:pt idx="225" formatCode="&quot;$&quot;#,##0.00_);[Red]\(&quot;$&quot;#,##0.00\)">
                  <c:v>52569</c:v>
                </c:pt>
                <c:pt idx="226" formatCode="&quot;$&quot;#,##0.00_);[Red]\(&quot;$&quot;#,##0.00\)">
                  <c:v>17144</c:v>
                </c:pt>
                <c:pt idx="227" formatCode="&quot;$&quot;#,##0.00_);[Red]\(&quot;$&quot;#,##0.00\)">
                  <c:v>81246</c:v>
                </c:pt>
                <c:pt idx="228" formatCode="&quot;$&quot;#,##0.00_);[Red]\(&quot;$&quot;#,##0.00\)">
                  <c:v>73356</c:v>
                </c:pt>
                <c:pt idx="229" formatCode="&quot;$&quot;#,##0.00_);[Red]\(&quot;$&quot;#,##0.00\)">
                  <c:v>55707</c:v>
                </c:pt>
                <c:pt idx="230" formatCode="&quot;$&quot;#,##0.00_);[Red]\(&quot;$&quot;#,##0.00\)">
                  <c:v>22063</c:v>
                </c:pt>
                <c:pt idx="231" formatCode="&quot;$&quot;#,##0.00_);[Red]\(&quot;$&quot;#,##0.00\)">
                  <c:v>49912</c:v>
                </c:pt>
                <c:pt idx="232" formatCode="&quot;$&quot;#,##0.00_);[Red]\(&quot;$&quot;#,##0.00\)">
                  <c:v>83532</c:v>
                </c:pt>
                <c:pt idx="233" formatCode="&quot;$&quot;#,##0.00_);[Red]\(&quot;$&quot;#,##0.00\)">
                  <c:v>48877</c:v>
                </c:pt>
                <c:pt idx="234" formatCode="&quot;$&quot;#,##0.00_);[Red]\(&quot;$&quot;#,##0.00\)">
                  <c:v>13260</c:v>
                </c:pt>
                <c:pt idx="235" formatCode="&quot;$&quot;#,##0.00_);[Red]\(&quot;$&quot;#,##0.00\)">
                  <c:v>42000</c:v>
                </c:pt>
                <c:pt idx="236" formatCode="&quot;$&quot;#,##0.00_);[Red]\(&quot;$&quot;#,##0.00\)">
                  <c:v>50729</c:v>
                </c:pt>
                <c:pt idx="237" formatCode="&quot;$&quot;#,##0.00_);[Red]\(&quot;$&quot;#,##0.00\)">
                  <c:v>72159</c:v>
                </c:pt>
                <c:pt idx="238" formatCode="&quot;$&quot;#,##0.00_);[Red]\(&quot;$&quot;#,##0.00\)">
                  <c:v>27573</c:v>
                </c:pt>
                <c:pt idx="239" formatCode="&quot;$&quot;#,##0.00_);[Red]\(&quot;$&quot;#,##0.00\)">
                  <c:v>92491</c:v>
                </c:pt>
                <c:pt idx="240" formatCode="&quot;$&quot;#,##0.00_);[Red]\(&quot;$&quot;#,##0.00\)">
                  <c:v>77632</c:v>
                </c:pt>
                <c:pt idx="241" formatCode="&quot;$&quot;#,##0.00_);[Red]\(&quot;$&quot;#,##0.00\)">
                  <c:v>36262</c:v>
                </c:pt>
                <c:pt idx="242" formatCode="&quot;$&quot;#,##0.00_);[Red]\(&quot;$&quot;#,##0.00\)">
                  <c:v>26228</c:v>
                </c:pt>
                <c:pt idx="243" formatCode="&quot;$&quot;#,##0.00_);[Red]\(&quot;$&quot;#,##0.00\)">
                  <c:v>49618</c:v>
                </c:pt>
                <c:pt idx="244" formatCode="&quot;$&quot;#,##0.00_);[Red]\(&quot;$&quot;#,##0.00\)">
                  <c:v>36408</c:v>
                </c:pt>
                <c:pt idx="245" formatCode="&quot;$&quot;#,##0.00_);[Red]\(&quot;$&quot;#,##0.00\)">
                  <c:v>69674</c:v>
                </c:pt>
                <c:pt idx="246" formatCode="&quot;$&quot;#,##0.00_);[Red]\(&quot;$&quot;#,##0.00\)">
                  <c:v>67536</c:v>
                </c:pt>
                <c:pt idx="247" formatCode="&quot;$&quot;#,##0.00_);[Red]\(&quot;$&quot;#,##0.00\)">
                  <c:v>52845</c:v>
                </c:pt>
                <c:pt idx="248" formatCode="&quot;$&quot;#,##0.00_);[Red]\(&quot;$&quot;#,##0.00\)">
                  <c:v>70440</c:v>
                </c:pt>
                <c:pt idx="249" formatCode="&quot;$&quot;#,##0.00_);[Red]\(&quot;$&quot;#,##0.00\)">
                  <c:v>80124</c:v>
                </c:pt>
                <c:pt idx="250" formatCode="&quot;$&quot;#,##0.00_);[Red]\(&quot;$&quot;#,##0.00\)">
                  <c:v>70038</c:v>
                </c:pt>
                <c:pt idx="251">
                  <c:v>14796</c:v>
                </c:pt>
                <c:pt idx="252" formatCode="&quot;$&quot;#,##0.00_);[Red]\(&quot;$&quot;#,##0.00\)">
                  <c:v>63810</c:v>
                </c:pt>
                <c:pt idx="253" formatCode="&quot;$&quot;#,##0.00_);[Red]\(&quot;$&quot;#,##0.00\)">
                  <c:v>37697</c:v>
                </c:pt>
                <c:pt idx="254" formatCode="&quot;$&quot;#,##0.00_);[Red]\(&quot;$&quot;#,##0.00\)">
                  <c:v>55250</c:v>
                </c:pt>
                <c:pt idx="255" formatCode="&quot;$&quot;#,##0.00_);[Red]\(&quot;$&quot;#,##0.00\)">
                  <c:v>78468</c:v>
                </c:pt>
                <c:pt idx="256" formatCode="&quot;$&quot;#,##0.00_);[Red]\(&quot;$&quot;#,##0.00\)">
                  <c:v>27683</c:v>
                </c:pt>
                <c:pt idx="258" formatCode="&quot;$&quot;#,##0.00_);[Red]\(&quot;$&quot;#,##0.00\)">
                  <c:v>41986</c:v>
                </c:pt>
                <c:pt idx="259" formatCode="&quot;$&quot;#,##0.00_);[Red]\(&quot;$&quot;#,##0.00\)">
                  <c:v>26067</c:v>
                </c:pt>
                <c:pt idx="260" formatCode="&quot;$&quot;#,##0.00_);[Red]\(&quot;$&quot;#,##0.00\)">
                  <c:v>38872</c:v>
                </c:pt>
                <c:pt idx="261" formatCode="&quot;$&quot;#,##0.00_);[Red]\(&quot;$&quot;#,##0.00\)">
                  <c:v>57937</c:v>
                </c:pt>
                <c:pt idx="262" formatCode="&quot;$&quot;#,##0.00_);[Red]\(&quot;$&quot;#,##0.00\)">
                  <c:v>35790</c:v>
                </c:pt>
                <c:pt idx="263" formatCode="&quot;$&quot;#,##0.00_);[Red]\(&quot;$&quot;#,##0.00\)">
                  <c:v>92910</c:v>
                </c:pt>
                <c:pt idx="264" formatCode="&quot;$&quot;#,##0.00_);[Red]\(&quot;$&quot;#,##0.00\)">
                  <c:v>58554</c:v>
                </c:pt>
                <c:pt idx="265">
                  <c:v>50447</c:v>
                </c:pt>
                <c:pt idx="266" formatCode="&quot;$&quot;#,##0.00_);[Red]\(&quot;$&quot;#,##0.00\)">
                  <c:v>58656</c:v>
                </c:pt>
                <c:pt idx="267" formatCode="&quot;$&quot;#,##0.00_);[Red]\(&quot;$&quot;#,##0.00\)">
                  <c:v>74854</c:v>
                </c:pt>
                <c:pt idx="268" formatCode="&quot;$&quot;#,##0.00_);[Red]\(&quot;$&quot;#,##0.00\)">
                  <c:v>82584</c:v>
                </c:pt>
                <c:pt idx="269" formatCode="&quot;$&quot;#,##0.00_);[Red]\(&quot;$&quot;#,##0.00\)">
                  <c:v>31907</c:v>
                </c:pt>
                <c:pt idx="270" formatCode="&quot;$&quot;#,##0.00_);[Red]\(&quot;$&quot;#,##0.00\)">
                  <c:v>79941</c:v>
                </c:pt>
                <c:pt idx="271" formatCode="&quot;$&quot;#,##0.00_);[Red]\(&quot;$&quot;#,##0.00\)">
                  <c:v>44551</c:v>
                </c:pt>
                <c:pt idx="272" formatCode="&quot;$&quot;#,##0.00_);[Red]\(&quot;$&quot;#,##0.00\)">
                  <c:v>50334</c:v>
                </c:pt>
                <c:pt idx="273" formatCode="&quot;$&quot;#,##0.00_);[Red]\(&quot;$&quot;#,##0.00\)">
                  <c:v>42670</c:v>
                </c:pt>
                <c:pt idx="274" formatCode="&quot;$&quot;#,##0.00_);[Red]\(&quot;$&quot;#,##0.00\)">
                  <c:v>38513</c:v>
                </c:pt>
                <c:pt idx="275" formatCode="&quot;$&quot;#,##0.00_);[Red]\(&quot;$&quot;#,##0.00\)">
                  <c:v>17256</c:v>
                </c:pt>
                <c:pt idx="276">
                  <c:v>32474</c:v>
                </c:pt>
                <c:pt idx="277" formatCode="&quot;$&quot;#,##0.00_);[Red]\(&quot;$&quot;#,##0.00\)">
                  <c:v>33249</c:v>
                </c:pt>
                <c:pt idx="278" formatCode="&quot;$&quot;#,##0.00_);[Red]\(&quot;$&quot;#,##0.00\)">
                  <c:v>72905</c:v>
                </c:pt>
                <c:pt idx="279">
                  <c:v>66991</c:v>
                </c:pt>
                <c:pt idx="280" formatCode="&quot;$&quot;#,##0.00_);[Red]\(&quot;$&quot;#,##0.00\)">
                  <c:v>34984</c:v>
                </c:pt>
                <c:pt idx="281" formatCode="&quot;$&quot;#,##0.00_);[Red]\(&quot;$&quot;#,##0.00\)">
                  <c:v>34916</c:v>
                </c:pt>
                <c:pt idx="282" formatCode="&quot;$&quot;#,##0.00_);[Red]\(&quot;$&quot;#,##0.00\)">
                  <c:v>53201</c:v>
                </c:pt>
                <c:pt idx="283" formatCode="&quot;$&quot;#,##0.00_);[Red]\(&quot;$&quot;#,##0.00\)">
                  <c:v>20425</c:v>
                </c:pt>
                <c:pt idx="284" formatCode="&quot;$&quot;#,##0.00_);[Red]\(&quot;$&quot;#,##0.00\)">
                  <c:v>40689</c:v>
                </c:pt>
                <c:pt idx="285" formatCode="&quot;$&quot;#,##0.00_);[Red]\(&quot;$&quot;#,##0.00\)">
                  <c:v>82623</c:v>
                </c:pt>
                <c:pt idx="286" formatCode="&quot;$&quot;#,##0.00_);[Red]\(&quot;$&quot;#,##0.00\)">
                  <c:v>34026</c:v>
                </c:pt>
                <c:pt idx="287" formatCode="&quot;$&quot;#,##0.00_);[Red]\(&quot;$&quot;#,##0.00\)">
                  <c:v>52513</c:v>
                </c:pt>
                <c:pt idx="288" formatCode="&quot;$&quot;#,##0.00_);[Red]\(&quot;$&quot;#,##0.00\)">
                  <c:v>86424</c:v>
                </c:pt>
                <c:pt idx="289" formatCode="&quot;$&quot;#,##0.00_);[Red]\(&quot;$&quot;#,##0.00\)">
                  <c:v>33562</c:v>
                </c:pt>
                <c:pt idx="290" formatCode="&quot;$&quot;#,##0.00_);[Red]\(&quot;$&quot;#,##0.00\)">
                  <c:v>57513</c:v>
                </c:pt>
                <c:pt idx="291" formatCode="&quot;$&quot;#,##0.00_);[Red]\(&quot;$&quot;#,##0.00\)">
                  <c:v>60474</c:v>
                </c:pt>
                <c:pt idx="292" formatCode="&quot;$&quot;#,##0.00_);[Red]\(&quot;$&quot;#,##0.00\)">
                  <c:v>21059</c:v>
                </c:pt>
                <c:pt idx="293" formatCode="&quot;$&quot;#,##0.00_);[Red]\(&quot;$&quot;#,##0.00\)">
                  <c:v>69063</c:v>
                </c:pt>
                <c:pt idx="294" formatCode="&quot;$&quot;#,##0.00_);[Red]\(&quot;$&quot;#,##0.00\)">
                  <c:v>36921</c:v>
                </c:pt>
                <c:pt idx="295" formatCode="&quot;$&quot;#,##0.00_);[Red]\(&quot;$&quot;#,##0.00\)">
                  <c:v>45160</c:v>
                </c:pt>
                <c:pt idx="296">
                  <c:v>47823</c:v>
                </c:pt>
                <c:pt idx="297" formatCode="&quot;$&quot;#,##0.00_);[Red]\(&quot;$&quot;#,##0.00\)">
                  <c:v>55759</c:v>
                </c:pt>
                <c:pt idx="298" formatCode="&quot;$&quot;#,##0.00_);[Red]\(&quot;$&quot;#,##0.00\)">
                  <c:v>71488</c:v>
                </c:pt>
                <c:pt idx="299" formatCode="&quot;$&quot;#,##0.00_);[Red]\(&quot;$&quot;#,##0.00\)">
                  <c:v>47958</c:v>
                </c:pt>
                <c:pt idx="300" formatCode="&quot;$&quot;#,##0.00_);[Red]\(&quot;$&quot;#,##0.00\)">
                  <c:v>160803</c:v>
                </c:pt>
                <c:pt idx="301" formatCode="&quot;$&quot;#,##0.00_);[Red]\(&quot;$&quot;#,##0.00\)">
                  <c:v>28427</c:v>
                </c:pt>
                <c:pt idx="302" formatCode="&quot;$&quot;#,##0.00_);[Red]\(&quot;$&quot;#,##0.00\)">
                  <c:v>162397</c:v>
                </c:pt>
                <c:pt idx="303" formatCode="&quot;$&quot;#,##0.00_);[Red]\(&quot;$&quot;#,##0.00\)">
                  <c:v>42160</c:v>
                </c:pt>
                <c:pt idx="304" formatCode="&quot;$&quot;#,##0.00_);[Red]\(&quot;$&quot;#,##0.00\)">
                  <c:v>84460</c:v>
                </c:pt>
                <c:pt idx="305" formatCode="&quot;$&quot;#,##0.00_);[Red]\(&quot;$&quot;#,##0.00\)">
                  <c:v>60839</c:v>
                </c:pt>
                <c:pt idx="306" formatCode="&quot;$&quot;#,##0.00_);[Red]\(&quot;$&quot;#,##0.00\)">
                  <c:v>34176</c:v>
                </c:pt>
                <c:pt idx="307" formatCode="&quot;$&quot;#,##0.00_);[Red]\(&quot;$&quot;#,##0.00\)">
                  <c:v>30822</c:v>
                </c:pt>
                <c:pt idx="308" formatCode="&quot;$&quot;#,##0.00_);[Red]\(&quot;$&quot;#,##0.00\)">
                  <c:v>62694</c:v>
                </c:pt>
                <c:pt idx="309">
                  <c:v>38578</c:v>
                </c:pt>
                <c:pt idx="310" formatCode="&quot;$&quot;#,##0.00_);[Red]\(&quot;$&quot;#,##0.00\)">
                  <c:v>59041</c:v>
                </c:pt>
                <c:pt idx="311">
                  <c:v>81698</c:v>
                </c:pt>
                <c:pt idx="312" formatCode="&quot;$&quot;#,##0.00_);[Red]\(&quot;$&quot;#,##0.00\)">
                  <c:v>56243</c:v>
                </c:pt>
                <c:pt idx="313" formatCode="&quot;$&quot;#,##0.00_);[Red]\(&quot;$&quot;#,##0.00\)">
                  <c:v>81380</c:v>
                </c:pt>
                <c:pt idx="314" formatCode="&quot;$&quot;#,##0.00_);[Red]\(&quot;$&quot;#,##0.00\)">
                  <c:v>38508</c:v>
                </c:pt>
                <c:pt idx="315" formatCode="&quot;$&quot;#,##0.00_);[Red]\(&quot;$&quot;#,##0.00\)">
                  <c:v>82657</c:v>
                </c:pt>
                <c:pt idx="316" formatCode="&quot;$&quot;#,##0.00_);[Red]\(&quot;$&quot;#,##0.00\)">
                  <c:v>69702</c:v>
                </c:pt>
                <c:pt idx="317" formatCode="&quot;$&quot;#,##0.00_);[Red]\(&quot;$&quot;#,##0.00\)">
                  <c:v>78569</c:v>
                </c:pt>
                <c:pt idx="318" formatCode="&quot;$&quot;#,##0.00_);[Red]\(&quot;$&quot;#,##0.00\)">
                  <c:v>37406</c:v>
                </c:pt>
                <c:pt idx="319" formatCode="&quot;$&quot;#,##0.00_);[Red]\(&quot;$&quot;#,##0.00\)">
                  <c:v>41443</c:v>
                </c:pt>
                <c:pt idx="320" formatCode="&quot;$&quot;#,##0.00_);[Red]\(&quot;$&quot;#,##0.00\)">
                  <c:v>90765</c:v>
                </c:pt>
                <c:pt idx="321" formatCode="&quot;$&quot;#,##0.00_);[Red]\(&quot;$&quot;#,##0.00\)">
                  <c:v>56962</c:v>
                </c:pt>
                <c:pt idx="322" formatCode="&quot;$&quot;#,##0.00_);[Red]\(&quot;$&quot;#,##0.00\)">
                  <c:v>47353</c:v>
                </c:pt>
                <c:pt idx="323" formatCode="&quot;$&quot;#,##0.00_);[Red]\(&quot;$&quot;#,##0.00\)">
                  <c:v>38590</c:v>
                </c:pt>
                <c:pt idx="325" formatCode="&quot;$&quot;#,##0.00_);[Red]\(&quot;$&quot;#,##0.00\)">
                  <c:v>56046</c:v>
                </c:pt>
                <c:pt idx="326">
                  <c:v>90369</c:v>
                </c:pt>
                <c:pt idx="327" formatCode="&quot;$&quot;#,##0.00_);[Red]\(&quot;$&quot;#,##0.00\)">
                  <c:v>35860</c:v>
                </c:pt>
                <c:pt idx="328" formatCode="&quot;$&quot;#,##0.00_);[Red]\(&quot;$&quot;#,##0.00\)">
                  <c:v>77297</c:v>
                </c:pt>
                <c:pt idx="329" formatCode="&quot;$&quot;#,##0.00_);[Red]\(&quot;$&quot;#,##0.00\)">
                  <c:v>71796</c:v>
                </c:pt>
                <c:pt idx="330" formatCode="&quot;$&quot;#,##0.00_);[Red]\(&quot;$&quot;#,##0.00\)">
                  <c:v>61825</c:v>
                </c:pt>
                <c:pt idx="331">
                  <c:v>65220</c:v>
                </c:pt>
                <c:pt idx="332" formatCode="&quot;$&quot;#,##0.00_);[Red]\(&quot;$&quot;#,##0.00\)">
                  <c:v>64587</c:v>
                </c:pt>
                <c:pt idx="333" formatCode="&quot;$&quot;#,##0.00_);[Red]\(&quot;$&quot;#,##0.00\)">
                  <c:v>25224</c:v>
                </c:pt>
                <c:pt idx="334" formatCode="&quot;$&quot;#,##0.00_);[Red]\(&quot;$&quot;#,##0.00\)">
                  <c:v>81843</c:v>
                </c:pt>
                <c:pt idx="335" formatCode="&quot;$&quot;#,##0.00_);[Red]\(&quot;$&quot;#,##0.00\)">
                  <c:v>34350</c:v>
                </c:pt>
                <c:pt idx="336" formatCode="&quot;$&quot;#,##0.00_);[Red]\(&quot;$&quot;#,##0.00\)">
                  <c:v>34043</c:v>
                </c:pt>
                <c:pt idx="337" formatCode="&quot;$&quot;#,##0.00_);[Red]\(&quot;$&quot;#,##0.00\)">
                  <c:v>64140</c:v>
                </c:pt>
                <c:pt idx="338" formatCode="&quot;$&quot;#,##0.00_);[Red]\(&quot;$&quot;#,##0.00\)">
                  <c:v>65640</c:v>
                </c:pt>
                <c:pt idx="339" formatCode="&quot;$&quot;#,##0.00_);[Red]\(&quot;$&quot;#,##0.00\)">
                  <c:v>43057</c:v>
                </c:pt>
                <c:pt idx="340" formatCode="&quot;$&quot;#,##0.00_);[Red]\(&quot;$&quot;#,##0.00\)">
                  <c:v>62981</c:v>
                </c:pt>
                <c:pt idx="341" formatCode="&quot;$&quot;#,##0.00_);[Red]\(&quot;$&quot;#,##0.00\)">
                  <c:v>30168</c:v>
                </c:pt>
                <c:pt idx="342" formatCode="&quot;$&quot;#,##0.00_);[Red]\(&quot;$&quot;#,##0.00\)">
                  <c:v>25851</c:v>
                </c:pt>
                <c:pt idx="343" formatCode="&quot;$&quot;#,##0.00_);[Red]\(&quot;$&quot;#,##0.00\)">
                  <c:v>39747</c:v>
                </c:pt>
                <c:pt idx="344" formatCode="&quot;$&quot;#,##0.00_);[Red]\(&quot;$&quot;#,##0.00\)">
                  <c:v>22585</c:v>
                </c:pt>
                <c:pt idx="345" formatCode="&quot;$&quot;#,##0.00_);[Red]\(&quot;$&quot;#,##0.00\)">
                  <c:v>66426</c:v>
                </c:pt>
                <c:pt idx="346" formatCode="&quot;$&quot;#,##0.00_);[Red]\(&quot;$&quot;#,##0.00\)">
                  <c:v>40706</c:v>
                </c:pt>
                <c:pt idx="347" formatCode="&quot;$&quot;#,##0.00_);[Red]\(&quot;$&quot;#,##0.00\)">
                  <c:v>55956</c:v>
                </c:pt>
                <c:pt idx="348" formatCode="&quot;$&quot;#,##0.00_);[Red]\(&quot;$&quot;#,##0.00\)">
                  <c:v>69719</c:v>
                </c:pt>
                <c:pt idx="349" formatCode="&quot;$&quot;#,##0.00_);[Red]\(&quot;$&quot;#,##0.00\)">
                  <c:v>23529</c:v>
                </c:pt>
                <c:pt idx="350" formatCode="&quot;$&quot;#,##0.00_);[Red]\(&quot;$&quot;#,##0.00\)">
                  <c:v>85696</c:v>
                </c:pt>
                <c:pt idx="351" formatCode="&quot;$&quot;#,##0.00_);[Red]\(&quot;$&quot;#,##0.00\)">
                  <c:v>45204</c:v>
                </c:pt>
                <c:pt idx="352" formatCode="&quot;$&quot;#,##0.00_);[Red]\(&quot;$&quot;#,##0.00\)">
                  <c:v>87679</c:v>
                </c:pt>
                <c:pt idx="353" formatCode="&quot;$&quot;#,##0.00_);[Red]\(&quot;$&quot;#,##0.00\)">
                  <c:v>33955</c:v>
                </c:pt>
                <c:pt idx="354">
                  <c:v>79174</c:v>
                </c:pt>
                <c:pt idx="355" formatCode="&quot;$&quot;#,##0.00_);[Red]\(&quot;$&quot;#,##0.00\)">
                  <c:v>12393</c:v>
                </c:pt>
                <c:pt idx="356" formatCode="&quot;$&quot;#,##0.00_);[Red]\(&quot;$&quot;#,##0.00\)">
                  <c:v>25965</c:v>
                </c:pt>
                <c:pt idx="357" formatCode="&quot;$&quot;#,##0.00_);[Red]\(&quot;$&quot;#,##0.00\)">
                  <c:v>64795</c:v>
                </c:pt>
                <c:pt idx="358" formatCode="&quot;$&quot;#,##0.00_);[Red]\(&quot;$&quot;#,##0.00\)">
                  <c:v>29732</c:v>
                </c:pt>
                <c:pt idx="359">
                  <c:v>84835</c:v>
                </c:pt>
                <c:pt idx="360" formatCode="&quot;$&quot;#,##0.00_);[Red]\(&quot;$&quot;#,##0.00\)">
                  <c:v>54959</c:v>
                </c:pt>
                <c:pt idx="361" formatCode="&quot;$&quot;#,##0.00_);[Red]\(&quot;$&quot;#,##0.00\)">
                  <c:v>39190</c:v>
                </c:pt>
                <c:pt idx="362" formatCode="&quot;$&quot;#,##0.00_);[Red]\(&quot;$&quot;#,##0.00\)">
                  <c:v>35544</c:v>
                </c:pt>
                <c:pt idx="363" formatCode="&quot;$&quot;#,##0.00_);[Red]\(&quot;$&quot;#,##0.00\)">
                  <c:v>43322</c:v>
                </c:pt>
                <c:pt idx="364">
                  <c:v>47139</c:v>
                </c:pt>
                <c:pt idx="365" formatCode="&quot;$&quot;#,##0.00_);[Red]\(&quot;$&quot;#,##0.00\)">
                  <c:v>75251</c:v>
                </c:pt>
                <c:pt idx="366" formatCode="&quot;$&quot;#,##0.00_);[Red]\(&quot;$&quot;#,##0.00\)">
                  <c:v>64849</c:v>
                </c:pt>
                <c:pt idx="367" formatCode="&quot;$&quot;#,##0.00_);[Red]\(&quot;$&quot;#,##0.00\)">
                  <c:v>18929</c:v>
                </c:pt>
                <c:pt idx="368" formatCode="&quot;$&quot;#,##0.00_);[Red]\(&quot;$&quot;#,##0.00\)">
                  <c:v>23148</c:v>
                </c:pt>
                <c:pt idx="369" formatCode="&quot;$&quot;#,##0.00_);[Red]\(&quot;$&quot;#,##0.00\)">
                  <c:v>53537</c:v>
                </c:pt>
                <c:pt idx="370" formatCode="&quot;$&quot;#,##0.00_);[Red]\(&quot;$&quot;#,##0.00\)">
                  <c:v>42033</c:v>
                </c:pt>
                <c:pt idx="371" formatCode="&quot;$&quot;#,##0.00_);[Red]\(&quot;$&quot;#,##0.00\)">
                  <c:v>78789</c:v>
                </c:pt>
                <c:pt idx="372" formatCode="&quot;$&quot;#,##0.00_);[Red]\(&quot;$&quot;#,##0.00\)">
                  <c:v>63120</c:v>
                </c:pt>
                <c:pt idx="373" formatCode="&quot;$&quot;#,##0.00_);[Red]\(&quot;$&quot;#,##0.00\)">
                  <c:v>67430</c:v>
                </c:pt>
                <c:pt idx="374" formatCode="&quot;$&quot;#,##0.00_);[Red]\(&quot;$&quot;#,##0.00\)">
                  <c:v>78939</c:v>
                </c:pt>
                <c:pt idx="375" formatCode="&quot;$&quot;#,##0.00_);[Red]\(&quot;$&quot;#,##0.00\)">
                  <c:v>45736</c:v>
                </c:pt>
                <c:pt idx="376" formatCode="&quot;$&quot;#,##0.00_);[Red]\(&quot;$&quot;#,##0.00\)">
                  <c:v>40321</c:v>
                </c:pt>
                <c:pt idx="377" formatCode="&quot;$&quot;#,##0.00_);[Red]\(&quot;$&quot;#,##0.00\)">
                  <c:v>59062</c:v>
                </c:pt>
                <c:pt idx="378" formatCode="&quot;$&quot;#,##0.00_);[Red]\(&quot;$&quot;#,##0.00\)">
                  <c:v>69401</c:v>
                </c:pt>
                <c:pt idx="379" formatCode="&quot;$&quot;#,##0.00_);[Red]\(&quot;$&quot;#,##0.00\)">
                  <c:v>31814</c:v>
                </c:pt>
                <c:pt idx="380" formatCode="&quot;$&quot;#,##0.00_);[Red]\(&quot;$&quot;#,##0.00\)">
                  <c:v>25252</c:v>
                </c:pt>
                <c:pt idx="381">
                  <c:v>71434</c:v>
                </c:pt>
                <c:pt idx="382" formatCode="&quot;$&quot;#,##0.00_);[Red]\(&quot;$&quot;#,##0.00\)">
                  <c:v>34445</c:v>
                </c:pt>
                <c:pt idx="383" formatCode="&quot;$&quot;#,##0.00_);[Red]\(&quot;$&quot;#,##0.00\)">
                  <c:v>55012</c:v>
                </c:pt>
                <c:pt idx="384" formatCode="&quot;$&quot;#,##0.00_);[Red]\(&quot;$&quot;#,##0.00\)">
                  <c:v>86610</c:v>
                </c:pt>
                <c:pt idx="385" formatCode="&quot;$&quot;#,##0.00_);[Red]\(&quot;$&quot;#,##0.00\)">
                  <c:v>84618</c:v>
                </c:pt>
                <c:pt idx="386" formatCode="&quot;$&quot;#,##0.00_);[Red]\(&quot;$&quot;#,##0.00\)">
                  <c:v>45684</c:v>
                </c:pt>
                <c:pt idx="387" formatCode="&quot;$&quot;#,##0.00_);[Red]\(&quot;$&quot;#,##0.00\)">
                  <c:v>34053</c:v>
                </c:pt>
                <c:pt idx="388" formatCode="&quot;$&quot;#,##0.00_);[Red]\(&quot;$&quot;#,##0.00\)">
                  <c:v>21063</c:v>
                </c:pt>
                <c:pt idx="389" formatCode="&quot;$&quot;#,##0.00_);[Red]\(&quot;$&quot;#,##0.00\)">
                  <c:v>63159</c:v>
                </c:pt>
                <c:pt idx="390">
                  <c:v>44931</c:v>
                </c:pt>
                <c:pt idx="391">
                  <c:v>60597</c:v>
                </c:pt>
                <c:pt idx="392" formatCode="&quot;$&quot;#,##0.00_);[Red]\(&quot;$&quot;#,##0.00\)">
                  <c:v>58607</c:v>
                </c:pt>
                <c:pt idx="394" formatCode="&quot;$&quot;#,##0.00_);[Red]\(&quot;$&quot;#,##0.00\)">
                  <c:v>37697</c:v>
                </c:pt>
                <c:pt idx="395" formatCode="&quot;$&quot;#,##0.00_);[Red]\(&quot;$&quot;#,##0.00\)">
                  <c:v>71964</c:v>
                </c:pt>
                <c:pt idx="396" formatCode="&quot;$&quot;#,##0.00_);[Red]\(&quot;$&quot;#,##0.00\)">
                  <c:v>72679</c:v>
                </c:pt>
                <c:pt idx="397" formatCode="&quot;$&quot;#,##0.00_);[Red]\(&quot;$&quot;#,##0.00\)">
                  <c:v>35765</c:v>
                </c:pt>
                <c:pt idx="398" formatCode="&quot;$&quot;#,##0.00_);[Red]\(&quot;$&quot;#,##0.00\)">
                  <c:v>77583</c:v>
                </c:pt>
                <c:pt idx="399" formatCode="&quot;$&quot;#,##0.00_);[Red]\(&quot;$&quot;#,##0.00\)">
                  <c:v>61456</c:v>
                </c:pt>
                <c:pt idx="400" formatCode="&quot;$&quot;#,##0.00_);[Red]\(&quot;$&quot;#,##0.00\)">
                  <c:v>57906</c:v>
                </c:pt>
                <c:pt idx="401" formatCode="&quot;$&quot;#,##0.00_);[Red]\(&quot;$&quot;#,##0.00\)">
                  <c:v>35860</c:v>
                </c:pt>
                <c:pt idx="402" formatCode="&quot;$&quot;#,##0.00_);[Red]\(&quot;$&quot;#,##0.00\)">
                  <c:v>50737</c:v>
                </c:pt>
                <c:pt idx="403" formatCode="&quot;$&quot;#,##0.00_);[Red]\(&quot;$&quot;#,##0.00\)">
                  <c:v>38823</c:v>
                </c:pt>
                <c:pt idx="404" formatCode="&quot;$&quot;#,##0.00_);[Red]\(&quot;$&quot;#,##0.00\)">
                  <c:v>53374</c:v>
                </c:pt>
                <c:pt idx="405" formatCode="&quot;$&quot;#,##0.00_);[Red]\(&quot;$&quot;#,##0.00\)">
                  <c:v>72460</c:v>
                </c:pt>
                <c:pt idx="406">
                  <c:v>81044</c:v>
                </c:pt>
                <c:pt idx="407" formatCode="&quot;$&quot;#,##0.00_);[Red]\(&quot;$&quot;#,##0.00\)">
                  <c:v>84906</c:v>
                </c:pt>
                <c:pt idx="408" formatCode="&quot;$&quot;#,##0.00_);[Red]\(&quot;$&quot;#,##0.00\)">
                  <c:v>33581</c:v>
                </c:pt>
                <c:pt idx="409" formatCode="&quot;$&quot;#,##0.00_);[Red]\(&quot;$&quot;#,##0.00\)">
                  <c:v>20130</c:v>
                </c:pt>
                <c:pt idx="410" formatCode="&quot;$&quot;#,##0.00_);[Red]\(&quot;$&quot;#,##0.00\)">
                  <c:v>96843</c:v>
                </c:pt>
                <c:pt idx="411" formatCode="&quot;$&quot;#,##0.00_);[Red]\(&quot;$&quot;#,##0.00\)">
                  <c:v>82800</c:v>
                </c:pt>
                <c:pt idx="412" formatCode="&quot;$&quot;#,##0.00_);[Red]\(&quot;$&quot;#,##0.00\)">
                  <c:v>50116</c:v>
                </c:pt>
                <c:pt idx="413" formatCode="&quot;$&quot;#,##0.00_);[Red]\(&quot;$&quot;#,##0.00\)">
                  <c:v>62905</c:v>
                </c:pt>
                <c:pt idx="414" formatCode="&quot;$&quot;#,##0.00_);[Red]\(&quot;$&quot;#,##0.00\)">
                  <c:v>63033</c:v>
                </c:pt>
                <c:pt idx="415">
                  <c:v>45203</c:v>
                </c:pt>
                <c:pt idx="416" formatCode="&quot;$&quot;#,##0.00_);[Red]\(&quot;$&quot;#,##0.00\)">
                  <c:v>62859</c:v>
                </c:pt>
                <c:pt idx="417" formatCode="&quot;$&quot;#,##0.00_);[Red]\(&quot;$&quot;#,##0.00\)">
                  <c:v>53700</c:v>
                </c:pt>
                <c:pt idx="418" formatCode="&quot;$&quot;#,##0.00_);[Red]\(&quot;$&quot;#,##0.00\)">
                  <c:v>7500</c:v>
                </c:pt>
                <c:pt idx="419" formatCode="&quot;$&quot;#,##0.00_);[Red]\(&quot;$&quot;#,##0.00\)">
                  <c:v>76653</c:v>
                </c:pt>
                <c:pt idx="420" formatCode="&quot;$&quot;#,##0.00_);[Red]\(&quot;$&quot;#,##0.00\)">
                  <c:v>80995</c:v>
                </c:pt>
                <c:pt idx="421" formatCode="&quot;$&quot;#,##0.00_);[Red]\(&quot;$&quot;#,##0.00\)">
                  <c:v>30372</c:v>
                </c:pt>
                <c:pt idx="422" formatCode="&quot;$&quot;#,##0.00_);[Red]\(&quot;$&quot;#,##0.00\)">
                  <c:v>22554</c:v>
                </c:pt>
                <c:pt idx="423" formatCode="&quot;$&quot;#,##0.00_);[Red]\(&quot;$&quot;#,##0.00\)">
                  <c:v>26290</c:v>
                </c:pt>
                <c:pt idx="424" formatCode="&quot;$&quot;#,##0.00_);[Red]\(&quot;$&quot;#,##0.00\)">
                  <c:v>56939</c:v>
                </c:pt>
                <c:pt idx="425" formatCode="&quot;$&quot;#,##0.00_);[Red]\(&quot;$&quot;#,##0.00\)">
                  <c:v>46779</c:v>
                </c:pt>
                <c:pt idx="426" formatCode="&quot;$&quot;#,##0.00_);[Red]\(&quot;$&quot;#,##0.00\)">
                  <c:v>40049</c:v>
                </c:pt>
                <c:pt idx="427" formatCode="&quot;$&quot;#,##0.00_);[Red]\(&quot;$&quot;#,##0.00\)">
                  <c:v>46344</c:v>
                </c:pt>
                <c:pt idx="428" formatCode="&quot;$&quot;#,##0.00_);[Red]\(&quot;$&quot;#,##0.00\)">
                  <c:v>80134</c:v>
                </c:pt>
                <c:pt idx="429" formatCode="&quot;$&quot;#,##0.00_);[Red]\(&quot;$&quot;#,##0.00\)">
                  <c:v>70617</c:v>
                </c:pt>
                <c:pt idx="430" formatCode="&quot;$&quot;#,##0.00_);[Red]\(&quot;$&quot;#,##0.00\)">
                  <c:v>82326</c:v>
                </c:pt>
                <c:pt idx="431" formatCode="&quot;$&quot;#,##0.00_);[Red]\(&quot;$&quot;#,##0.00\)">
                  <c:v>41154</c:v>
                </c:pt>
                <c:pt idx="432" formatCode="&quot;$&quot;#,##0.00_);[Red]\(&quot;$&quot;#,##0.00\)">
                  <c:v>37284</c:v>
                </c:pt>
                <c:pt idx="433" formatCode="&quot;$&quot;#,##0.00_);[Red]\(&quot;$&quot;#,##0.00\)">
                  <c:v>64176</c:v>
                </c:pt>
                <c:pt idx="434" formatCode="&quot;$&quot;#,##0.00_);[Red]\(&quot;$&quot;#,##0.00\)">
                  <c:v>82582</c:v>
                </c:pt>
                <c:pt idx="435" formatCode="&quot;$&quot;#,##0.00_);[Red]\(&quot;$&quot;#,##0.00\)">
                  <c:v>26490</c:v>
                </c:pt>
                <c:pt idx="436" formatCode="&quot;$&quot;#,##0.00_);[Red]\(&quot;$&quot;#,##0.00\)">
                  <c:v>23626</c:v>
                </c:pt>
                <c:pt idx="437" formatCode="&quot;$&quot;#,##0.00_);[Red]\(&quot;$&quot;#,##0.00\)">
                  <c:v>43641</c:v>
                </c:pt>
                <c:pt idx="438" formatCode="&quot;$&quot;#,##0.00_);[Red]\(&quot;$&quot;#,##0.00\)">
                  <c:v>46891</c:v>
                </c:pt>
                <c:pt idx="439" formatCode="&quot;$&quot;#,##0.00_);[Red]\(&quot;$&quot;#,##0.00\)">
                  <c:v>18929</c:v>
                </c:pt>
                <c:pt idx="440" formatCode="&quot;$&quot;#,##0.00_);[Red]\(&quot;$&quot;#,##0.00\)">
                  <c:v>69520</c:v>
                </c:pt>
                <c:pt idx="441" formatCode="&quot;$&quot;#,##0.00_);[Red]\(&quot;$&quot;#,##0.00\)">
                  <c:v>27159</c:v>
                </c:pt>
                <c:pt idx="442" formatCode="&quot;$&quot;#,##0.00_);[Red]\(&quot;$&quot;#,##0.00\)">
                  <c:v>32880</c:v>
                </c:pt>
                <c:pt idx="443" formatCode="&quot;$&quot;#,##0.00_);[Red]\(&quot;$&quot;#,##0.00\)">
                  <c:v>26304</c:v>
                </c:pt>
                <c:pt idx="444" formatCode="&quot;$&quot;#,##0.00_);[Red]\(&quot;$&quot;#,##0.00\)">
                  <c:v>45143</c:v>
                </c:pt>
                <c:pt idx="445" formatCode="&quot;$&quot;#,##0.00_);[Red]\(&quot;$&quot;#,##0.00\)">
                  <c:v>57959</c:v>
                </c:pt>
                <c:pt idx="446" formatCode="&quot;$&quot;#,##0.00_);[Red]\(&quot;$&quot;#,##0.00\)">
                  <c:v>33812</c:v>
                </c:pt>
                <c:pt idx="447" formatCode="&quot;$&quot;#,##0.00_);[Red]\(&quot;$&quot;#,##0.00\)">
                  <c:v>33697</c:v>
                </c:pt>
                <c:pt idx="448">
                  <c:v>36634</c:v>
                </c:pt>
                <c:pt idx="449" formatCode="&quot;$&quot;#,##0.00_);[Red]\(&quot;$&quot;#,##0.00\)">
                  <c:v>50785</c:v>
                </c:pt>
                <c:pt idx="450" formatCode="&quot;$&quot;#,##0.00_);[Red]\(&quot;$&quot;#,##0.00\)">
                  <c:v>22327</c:v>
                </c:pt>
                <c:pt idx="451" formatCode="&quot;$&quot;#,##0.00_);[Red]\(&quot;$&quot;#,##0.00\)">
                  <c:v>62670</c:v>
                </c:pt>
                <c:pt idx="452">
                  <c:v>37368</c:v>
                </c:pt>
                <c:pt idx="453" formatCode="&quot;$&quot;#,##0.00_);[Red]\(&quot;$&quot;#,##0.00\)">
                  <c:v>66313</c:v>
                </c:pt>
                <c:pt idx="454" formatCode="&quot;$&quot;#,##0.00_);[Red]\(&quot;$&quot;#,##0.00\)">
                  <c:v>46734</c:v>
                </c:pt>
                <c:pt idx="455" formatCode="&quot;$&quot;#,##0.00_);[Red]\(&quot;$&quot;#,##0.00\)">
                  <c:v>58401</c:v>
                </c:pt>
                <c:pt idx="456" formatCode="&quot;$&quot;#,##0.00_);[Red]\(&quot;$&quot;#,##0.00\)">
                  <c:v>47025</c:v>
                </c:pt>
                <c:pt idx="457" formatCode="&quot;$&quot;#,##0.00_);[Red]\(&quot;$&quot;#,##0.00\)">
                  <c:v>77044</c:v>
                </c:pt>
                <c:pt idx="458" formatCode="&quot;$&quot;#,##0.00_);[Red]\(&quot;$&quot;#,##0.00\)">
                  <c:v>18929</c:v>
                </c:pt>
                <c:pt idx="459" formatCode="&quot;$&quot;#,##0.00_);[Red]\(&quot;$&quot;#,##0.00\)">
                  <c:v>29819</c:v>
                </c:pt>
                <c:pt idx="460" formatCode="&quot;$&quot;#,##0.00_);[Red]\(&quot;$&quot;#,##0.00\)">
                  <c:v>70038</c:v>
                </c:pt>
                <c:pt idx="461" formatCode="&quot;$&quot;#,##0.00_);[Red]\(&quot;$&quot;#,##0.00\)">
                  <c:v>59666</c:v>
                </c:pt>
                <c:pt idx="462" formatCode="&quot;$&quot;#,##0.00_);[Red]\(&quot;$&quot;#,##0.00\)">
                  <c:v>33622</c:v>
                </c:pt>
                <c:pt idx="463" formatCode="&quot;$&quot;#,##0.00_);[Red]\(&quot;$&quot;#,##0.00\)">
                  <c:v>30261</c:v>
                </c:pt>
                <c:pt idx="464" formatCode="&quot;$&quot;#,##0.00_);[Red]\(&quot;$&quot;#,##0.00\)">
                  <c:v>69267</c:v>
                </c:pt>
                <c:pt idx="465" formatCode="&quot;$&quot;#,##0.00_);[Red]\(&quot;$&quot;#,##0.00\)">
                  <c:v>43776</c:v>
                </c:pt>
                <c:pt idx="466" formatCode="&quot;$&quot;#,##0.00_);[Red]\(&quot;$&quot;#,##0.00\)">
                  <c:v>40321</c:v>
                </c:pt>
                <c:pt idx="467">
                  <c:v>53359</c:v>
                </c:pt>
                <c:pt idx="468" formatCode="&quot;$&quot;#,##0.00_);[Red]\(&quot;$&quot;#,##0.00\)">
                  <c:v>54591</c:v>
                </c:pt>
                <c:pt idx="469" formatCode="&quot;$&quot;#,##0.00_);[Red]\(&quot;$&quot;#,##0.00\)">
                  <c:v>69109</c:v>
                </c:pt>
                <c:pt idx="470" formatCode="&quot;$&quot;#,##0.00_);[Red]\(&quot;$&quot;#,##0.00\)">
                  <c:v>58597</c:v>
                </c:pt>
                <c:pt idx="471" formatCode="&quot;$&quot;#,##0.00_);[Red]\(&quot;$&quot;#,##0.00\)">
                  <c:v>81657</c:v>
                </c:pt>
                <c:pt idx="472" formatCode="&quot;$&quot;#,##0.00_);[Red]\(&quot;$&quot;#,##0.00\)">
                  <c:v>62568</c:v>
                </c:pt>
                <c:pt idx="473" formatCode="&quot;$&quot;#,##0.00_);[Red]\(&quot;$&quot;#,##0.00\)">
                  <c:v>66582</c:v>
                </c:pt>
                <c:pt idx="474" formatCode="&quot;$&quot;#,##0.00_);[Red]\(&quot;$&quot;#,##0.00\)">
                  <c:v>78825</c:v>
                </c:pt>
                <c:pt idx="475" formatCode="&quot;$&quot;#,##0.00_);[Red]\(&quot;$&quot;#,##0.00\)">
                  <c:v>28164</c:v>
                </c:pt>
                <c:pt idx="476">
                  <c:v>72071</c:v>
                </c:pt>
                <c:pt idx="477" formatCode="&quot;$&quot;#,##0.00_);[Red]\(&quot;$&quot;#,##0.00\)">
                  <c:v>18222</c:v>
                </c:pt>
                <c:pt idx="479" formatCode="&quot;$&quot;#,##0.00_);[Red]\(&quot;$&quot;#,##0.00\)">
                  <c:v>28440</c:v>
                </c:pt>
                <c:pt idx="480" formatCode="&quot;$&quot;#,##0.00_);[Red]\(&quot;$&quot;#,##0.00\)">
                  <c:v>30545</c:v>
                </c:pt>
                <c:pt idx="481" formatCode="&quot;$&quot;#,##0.00_);[Red]\(&quot;$&quot;#,##0.00\)">
                  <c:v>34600</c:v>
                </c:pt>
                <c:pt idx="482" formatCode="&quot;$&quot;#,##0.00_);[Red]\(&quot;$&quot;#,##0.00\)">
                  <c:v>62807</c:v>
                </c:pt>
                <c:pt idx="483" formatCode="&quot;$&quot;#,##0.00_);[Red]\(&quot;$&quot;#,##0.00\)">
                  <c:v>40233</c:v>
                </c:pt>
                <c:pt idx="484" formatCode="&quot;$&quot;#,##0.00_);[Red]\(&quot;$&quot;#,##0.00\)">
                  <c:v>30801</c:v>
                </c:pt>
                <c:pt idx="485" formatCode="&quot;$&quot;#,##0.00_);[Red]\(&quot;$&quot;#,##0.00\)">
                  <c:v>51124</c:v>
                </c:pt>
                <c:pt idx="486" formatCode="&quot;$&quot;#,##0.00_);[Red]\(&quot;$&quot;#,##0.00\)">
                  <c:v>61482</c:v>
                </c:pt>
                <c:pt idx="487" formatCode="&quot;$&quot;#,##0.00_);[Red]\(&quot;$&quot;#,##0.00\)">
                  <c:v>25410</c:v>
                </c:pt>
                <c:pt idx="488" formatCode="&quot;$&quot;#,##0.00_);[Red]\(&quot;$&quot;#,##0.00\)">
                  <c:v>31395</c:v>
                </c:pt>
                <c:pt idx="489" formatCode="&quot;$&quot;#,##0.00_);[Red]\(&quot;$&quot;#,##0.00\)">
                  <c:v>61286</c:v>
                </c:pt>
                <c:pt idx="490" formatCode="&quot;$&quot;#,##0.00_);[Red]\(&quot;$&quot;#,##0.00\)">
                  <c:v>83891</c:v>
                </c:pt>
                <c:pt idx="491" formatCode="&quot;$&quot;#,##0.00_);[Red]\(&quot;$&quot;#,##0.00\)">
                  <c:v>75342</c:v>
                </c:pt>
                <c:pt idx="492" formatCode="&quot;$&quot;#,##0.00_);[Red]\(&quot;$&quot;#,##0.00\)">
                  <c:v>46831</c:v>
                </c:pt>
                <c:pt idx="493" formatCode="&quot;$&quot;#,##0.00_);[Red]\(&quot;$&quot;#,##0.00\)">
                  <c:v>20491</c:v>
                </c:pt>
                <c:pt idx="494" formatCode="&quot;$&quot;#,##0.00_);[Red]\(&quot;$&quot;#,##0.00\)">
                  <c:v>35178</c:v>
                </c:pt>
                <c:pt idx="495" formatCode="&quot;$&quot;#,##0.00_);[Red]\(&quot;$&quot;#,##0.00\)">
                  <c:v>38410</c:v>
                </c:pt>
                <c:pt idx="496" formatCode="&quot;$&quot;#,##0.00_);[Red]\(&quot;$&quot;#,##0.00\)">
                  <c:v>73454</c:v>
                </c:pt>
                <c:pt idx="497">
                  <c:v>37716</c:v>
                </c:pt>
                <c:pt idx="498" formatCode="&quot;$&quot;#,##0.00_);[Red]\(&quot;$&quot;#,##0.00\)">
                  <c:v>88097</c:v>
                </c:pt>
                <c:pt idx="499" formatCode="&quot;$&quot;#,##0.00_);[Red]\(&quot;$&quot;#,##0.00\)">
                  <c:v>24027</c:v>
                </c:pt>
                <c:pt idx="500" formatCode="&quot;$&quot;#,##0.00_);[Red]\(&quot;$&quot;#,##0.00\)">
                  <c:v>57530</c:v>
                </c:pt>
                <c:pt idx="501" formatCode="&quot;$&quot;#,##0.00_);[Red]\(&quot;$&quot;#,##0.00\)">
                  <c:v>31878</c:v>
                </c:pt>
                <c:pt idx="502" formatCode="&quot;$&quot;#,##0.00_);[Red]\(&quot;$&quot;#,##0.00\)">
                  <c:v>21840</c:v>
                </c:pt>
                <c:pt idx="503" formatCode="&quot;$&quot;#,##0.00_);[Red]\(&quot;$&quot;#,##0.00\)">
                  <c:v>55521</c:v>
                </c:pt>
                <c:pt idx="504" formatCode="&quot;$&quot;#,##0.00_);[Red]\(&quot;$&quot;#,##0.00\)">
                  <c:v>29548</c:v>
                </c:pt>
                <c:pt idx="505" formatCode="&quot;$&quot;#,##0.00_);[Red]\(&quot;$&quot;#,##0.00\)">
                  <c:v>63810</c:v>
                </c:pt>
                <c:pt idx="506" formatCode="&quot;$&quot;#,##0.00_);[Red]\(&quot;$&quot;#,##0.00\)">
                  <c:v>28249</c:v>
                </c:pt>
                <c:pt idx="507" formatCode="&quot;$&quot;#,##0.00_);[Red]\(&quot;$&quot;#,##0.00\)">
                  <c:v>61278</c:v>
                </c:pt>
                <c:pt idx="508" formatCode="&quot;$&quot;#,##0.00_);[Red]\(&quot;$&quot;#,##0.00\)">
                  <c:v>70638</c:v>
                </c:pt>
                <c:pt idx="509" formatCode="&quot;$&quot;#,##0.00_);[Red]\(&quot;$&quot;#,##0.00\)">
                  <c:v>17323</c:v>
                </c:pt>
                <c:pt idx="510" formatCode="&quot;$&quot;#,##0.00_);[Red]\(&quot;$&quot;#,##0.00\)">
                  <c:v>56534</c:v>
                </c:pt>
                <c:pt idx="511" formatCode="&quot;$&quot;#,##0.00_);[Red]\(&quot;$&quot;#,##0.00\)">
                  <c:v>61996</c:v>
                </c:pt>
                <c:pt idx="512" formatCode="&quot;$&quot;#,##0.00_);[Red]\(&quot;$&quot;#,##0.00\)">
                  <c:v>71113</c:v>
                </c:pt>
                <c:pt idx="513" formatCode="&quot;$&quot;#,##0.00_);[Red]\(&quot;$&quot;#,##0.00\)">
                  <c:v>29791</c:v>
                </c:pt>
                <c:pt idx="514" formatCode="&quot;$&quot;#,##0.00_);[Red]\(&quot;$&quot;#,##0.00\)">
                  <c:v>26759</c:v>
                </c:pt>
                <c:pt idx="515" formatCode="&quot;$&quot;#,##0.00_);[Red]\(&quot;$&quot;#,##0.00\)">
                  <c:v>76320</c:v>
                </c:pt>
                <c:pt idx="516" formatCode="&quot;$&quot;#,##0.00_);[Red]\(&quot;$&quot;#,##0.00\)">
                  <c:v>40464</c:v>
                </c:pt>
                <c:pt idx="517" formatCode="&quot;$&quot;#,##0.00_);[Red]\(&quot;$&quot;#,##0.00\)">
                  <c:v>82576</c:v>
                </c:pt>
                <c:pt idx="518" formatCode="&quot;$&quot;#,##0.00_);[Red]\(&quot;$&quot;#,##0.00\)">
                  <c:v>75794</c:v>
                </c:pt>
                <c:pt idx="519" formatCode="&quot;$&quot;#,##0.00_);[Red]\(&quot;$&quot;#,##0.00\)">
                  <c:v>54197</c:v>
                </c:pt>
                <c:pt idx="520" formatCode="&quot;$&quot;#,##0.00_);[Red]\(&quot;$&quot;#,##0.00\)">
                  <c:v>34596</c:v>
                </c:pt>
                <c:pt idx="521" formatCode="&quot;$&quot;#,##0.00_);[Red]\(&quot;$&quot;#,##0.00\)">
                  <c:v>42607</c:v>
                </c:pt>
                <c:pt idx="522" formatCode="&quot;$&quot;#,##0.00_);[Red]\(&quot;$&quot;#,##0.00\)">
                  <c:v>71853</c:v>
                </c:pt>
                <c:pt idx="523" formatCode="&quot;$&quot;#,##0.00_);[Red]\(&quot;$&quot;#,##0.00\)">
                  <c:v>50501</c:v>
                </c:pt>
                <c:pt idx="524" formatCode="&quot;$&quot;#,##0.00_);[Red]\(&quot;$&quot;#,##0.00\)">
                  <c:v>16653</c:v>
                </c:pt>
                <c:pt idx="525" formatCode="&quot;$&quot;#,##0.00_);[Red]\(&quot;$&quot;#,##0.00\)">
                  <c:v>43602</c:v>
                </c:pt>
                <c:pt idx="526" formatCode="&quot;$&quot;#,##0.00_);[Red]\(&quot;$&quot;#,##0.00\)">
                  <c:v>40851</c:v>
                </c:pt>
                <c:pt idx="527" formatCode="&quot;$&quot;#,##0.00_);[Red]\(&quot;$&quot;#,##0.00\)">
                  <c:v>18701</c:v>
                </c:pt>
                <c:pt idx="528" formatCode="&quot;$&quot;#,##0.00_);[Red]\(&quot;$&quot;#,##0.00\)">
                  <c:v>76234</c:v>
                </c:pt>
                <c:pt idx="529" formatCode="&quot;$&quot;#,##0.00_);[Red]\(&quot;$&quot;#,##0.00\)">
                  <c:v>74293</c:v>
                </c:pt>
                <c:pt idx="530" formatCode="&quot;$&quot;#,##0.00_);[Red]\(&quot;$&quot;#,##0.00\)">
                  <c:v>75154</c:v>
                </c:pt>
                <c:pt idx="531" formatCode="&quot;$&quot;#,##0.00_);[Red]\(&quot;$&quot;#,##0.00\)">
                  <c:v>46097</c:v>
                </c:pt>
                <c:pt idx="532" formatCode="&quot;$&quot;#,##0.00_);[Red]\(&quot;$&quot;#,##0.00\)">
                  <c:v>34412</c:v>
                </c:pt>
                <c:pt idx="533">
                  <c:v>65370</c:v>
                </c:pt>
                <c:pt idx="534" formatCode="&quot;$&quot;#,##0.00_);[Red]\(&quot;$&quot;#,##0.00\)">
                  <c:v>52413</c:v>
                </c:pt>
                <c:pt idx="535" formatCode="&quot;$&quot;#,##0.00_);[Red]\(&quot;$&quot;#,##0.00\)">
                  <c:v>22390</c:v>
                </c:pt>
                <c:pt idx="536" formatCode="&quot;$&quot;#,##0.00_);[Red]\(&quot;$&quot;#,##0.00\)">
                  <c:v>42664</c:v>
                </c:pt>
                <c:pt idx="537" formatCode="&quot;$&quot;#,##0.00_);[Red]\(&quot;$&quot;#,##0.00\)">
                  <c:v>47025</c:v>
                </c:pt>
                <c:pt idx="538" formatCode="&quot;$&quot;#,##0.00_);[Red]\(&quot;$&quot;#,##0.00\)">
                  <c:v>30560</c:v>
                </c:pt>
                <c:pt idx="539" formatCode="&quot;$&quot;#,##0.00_);[Red]\(&quot;$&quot;#,##0.00\)">
                  <c:v>71866</c:v>
                </c:pt>
                <c:pt idx="540" formatCode="&quot;$&quot;#,##0.00_);[Red]\(&quot;$&quot;#,##0.00\)">
                  <c:v>29435</c:v>
                </c:pt>
                <c:pt idx="541" formatCode="&quot;$&quot;#,##0.00_);[Red]\(&quot;$&quot;#,##0.00\)">
                  <c:v>36143</c:v>
                </c:pt>
                <c:pt idx="542" formatCode="&quot;$&quot;#,##0.00_);[Red]\(&quot;$&quot;#,##0.00\)">
                  <c:v>57100</c:v>
                </c:pt>
                <c:pt idx="543" formatCode="&quot;$&quot;#,##0.00_);[Red]\(&quot;$&quot;#,##0.00\)">
                  <c:v>80317</c:v>
                </c:pt>
                <c:pt idx="544" formatCode="&quot;$&quot;#,##0.00_);[Red]\(&quot;$&quot;#,##0.00\)">
                  <c:v>73807</c:v>
                </c:pt>
                <c:pt idx="545" formatCode="&quot;$&quot;#,##0.00_);[Red]\(&quot;$&quot;#,##0.00\)">
                  <c:v>33438</c:v>
                </c:pt>
                <c:pt idx="546" formatCode="&quot;$&quot;#,##0.00_);[Red]\(&quot;$&quot;#,##0.00\)">
                  <c:v>67546</c:v>
                </c:pt>
                <c:pt idx="547" formatCode="&quot;$&quot;#,##0.00_);[Red]\(&quot;$&quot;#,##0.00\)">
                  <c:v>72066</c:v>
                </c:pt>
                <c:pt idx="548" formatCode="&quot;$&quot;#,##0.00_);[Red]\(&quot;$&quot;#,##0.00\)">
                  <c:v>54456</c:v>
                </c:pt>
                <c:pt idx="549" formatCode="&quot;$&quot;#,##0.00_);[Red]\(&quot;$&quot;#,##0.00\)">
                  <c:v>70179</c:v>
                </c:pt>
                <c:pt idx="550">
                  <c:v>30523</c:v>
                </c:pt>
                <c:pt idx="551" formatCode="&quot;$&quot;#,##0.00_);[Red]\(&quot;$&quot;#,##0.00\)">
                  <c:v>72117</c:v>
                </c:pt>
                <c:pt idx="552" formatCode="&quot;$&quot;#,##0.00_);[Red]\(&quot;$&quot;#,##0.00\)">
                  <c:v>102160</c:v>
                </c:pt>
                <c:pt idx="553" formatCode="&quot;$&quot;#,##0.00_);[Red]\(&quot;$&quot;#,##0.00\)">
                  <c:v>87000</c:v>
                </c:pt>
                <c:pt idx="554" formatCode="&quot;$&quot;#,##0.00_);[Red]\(&quot;$&quot;#,##0.00\)">
                  <c:v>46098</c:v>
                </c:pt>
                <c:pt idx="555" formatCode="&quot;$&quot;#,##0.00_);[Red]\(&quot;$&quot;#,##0.00\)">
                  <c:v>56796</c:v>
                </c:pt>
                <c:pt idx="556" formatCode="&quot;$&quot;#,##0.00_);[Red]\(&quot;$&quot;#,##0.00\)">
                  <c:v>48918</c:v>
                </c:pt>
                <c:pt idx="557" formatCode="&quot;$&quot;#,##0.00_);[Red]\(&quot;$&quot;#,##0.00\)">
                  <c:v>30560</c:v>
                </c:pt>
                <c:pt idx="558" formatCode="&quot;$&quot;#,##0.00_);[Red]\(&quot;$&quot;#,##0.00\)">
                  <c:v>33183</c:v>
                </c:pt>
                <c:pt idx="559" formatCode="&quot;$&quot;#,##0.00_);[Red]\(&quot;$&quot;#,##0.00\)">
                  <c:v>22574</c:v>
                </c:pt>
                <c:pt idx="560" formatCode="&quot;$&quot;#,##0.00_);[Red]\(&quot;$&quot;#,##0.00\)">
                  <c:v>65210</c:v>
                </c:pt>
                <c:pt idx="561" formatCode="&quot;$&quot;#,##0.00_);[Red]\(&quot;$&quot;#,##0.00\)">
                  <c:v>78416</c:v>
                </c:pt>
                <c:pt idx="562" formatCode="&quot;$&quot;#,##0.00_);[Red]\(&quot;$&quot;#,##0.00\)">
                  <c:v>43269</c:v>
                </c:pt>
                <c:pt idx="563" formatCode="&quot;$&quot;#,##0.00_);[Red]\(&quot;$&quot;#,##0.00\)">
                  <c:v>60474</c:v>
                </c:pt>
                <c:pt idx="564" formatCode="&quot;$&quot;#,##0.00_);[Red]\(&quot;$&quot;#,##0.00\)">
                  <c:v>51766</c:v>
                </c:pt>
                <c:pt idx="565" formatCode="&quot;$&quot;#,##0.00_);[Red]\(&quot;$&quot;#,##0.00\)">
                  <c:v>24072</c:v>
                </c:pt>
                <c:pt idx="567" formatCode="&quot;$&quot;#,##0.00_);[Red]\(&quot;$&quot;#,##0.00\)">
                  <c:v>26518</c:v>
                </c:pt>
                <c:pt idx="568" formatCode="&quot;$&quot;#,##0.00_);[Red]\(&quot;$&quot;#,##0.00\)">
                  <c:v>49094</c:v>
                </c:pt>
                <c:pt idx="569" formatCode="&quot;$&quot;#,##0.00_);[Red]\(&quot;$&quot;#,##0.00\)">
                  <c:v>35388</c:v>
                </c:pt>
                <c:pt idx="570" formatCode="&quot;$&quot;#,##0.00_);[Red]\(&quot;$&quot;#,##0.00\)">
                  <c:v>67023</c:v>
                </c:pt>
                <c:pt idx="571" formatCode="&quot;$&quot;#,##0.00_);[Red]\(&quot;$&quot;#,##0.00\)">
                  <c:v>46014</c:v>
                </c:pt>
                <c:pt idx="572" formatCode="&quot;$&quot;#,##0.00_);[Red]\(&quot;$&quot;#,##0.00\)">
                  <c:v>67472</c:v>
                </c:pt>
                <c:pt idx="573" formatCode="&quot;$&quot;#,##0.00_);[Red]\(&quot;$&quot;#,##0.00\)">
                  <c:v>67893</c:v>
                </c:pt>
                <c:pt idx="574" formatCode="&quot;$&quot;#,##0.00_);[Red]\(&quot;$&quot;#,##0.00\)">
                  <c:v>74290</c:v>
                </c:pt>
                <c:pt idx="575" formatCode="&quot;$&quot;#,##0.00_);[Red]\(&quot;$&quot;#,##0.00\)">
                  <c:v>68118</c:v>
                </c:pt>
                <c:pt idx="576" formatCode="&quot;$&quot;#,##0.00_);[Red]\(&quot;$&quot;#,##0.00\)">
                  <c:v>72903</c:v>
                </c:pt>
                <c:pt idx="577" formatCode="&quot;$&quot;#,##0.00_);[Red]\(&quot;$&quot;#,##0.00\)">
                  <c:v>49980</c:v>
                </c:pt>
                <c:pt idx="579" formatCode="&quot;$&quot;#,##0.00_);[Red]\(&quot;$&quot;#,##0.00\)">
                  <c:v>78128</c:v>
                </c:pt>
                <c:pt idx="580" formatCode="&quot;$&quot;#,##0.00_);[Red]\(&quot;$&quot;#,##0.00\)">
                  <c:v>28510</c:v>
                </c:pt>
                <c:pt idx="581" formatCode="&quot;$&quot;#,##0.00_);[Red]\(&quot;$&quot;#,##0.00\)">
                  <c:v>52614</c:v>
                </c:pt>
                <c:pt idx="582" formatCode="&quot;$&quot;#,##0.00_);[Red]\(&quot;$&quot;#,##0.00\)">
                  <c:v>55951</c:v>
                </c:pt>
                <c:pt idx="583" formatCode="&quot;$&quot;#,##0.00_);[Red]\(&quot;$&quot;#,##0.00\)">
                  <c:v>52614</c:v>
                </c:pt>
                <c:pt idx="584" formatCode="&quot;$&quot;#,##0.00_);[Red]\(&quot;$&quot;#,##0.00\)">
                  <c:v>20180</c:v>
                </c:pt>
                <c:pt idx="585" formatCode="&quot;$&quot;#,##0.00_);[Red]\(&quot;$&quot;#,##0.00\)">
                  <c:v>68092</c:v>
                </c:pt>
                <c:pt idx="586" formatCode="&quot;$&quot;#,##0.00_);[Red]\(&quot;$&quot;#,##0.00\)">
                  <c:v>71847</c:v>
                </c:pt>
                <c:pt idx="587" formatCode="&quot;$&quot;#,##0.00_);[Red]\(&quot;$&quot;#,##0.00\)">
                  <c:v>23661</c:v>
                </c:pt>
                <c:pt idx="588" formatCode="&quot;$&quot;#,##0.00_);[Red]\(&quot;$&quot;#,##0.00\)">
                  <c:v>68352</c:v>
                </c:pt>
                <c:pt idx="589" formatCode="&quot;$&quot;#,##0.00_);[Red]\(&quot;$&quot;#,##0.00\)">
                  <c:v>79419</c:v>
                </c:pt>
                <c:pt idx="590" formatCode="&quot;$&quot;#,##0.00_);[Red]\(&quot;$&quot;#,##0.00\)">
                  <c:v>45906</c:v>
                </c:pt>
                <c:pt idx="591" formatCode="&quot;$&quot;#,##0.00_);[Red]\(&quot;$&quot;#,##0.00\)">
                  <c:v>46015</c:v>
                </c:pt>
                <c:pt idx="592" formatCode="&quot;$&quot;#,##0.00_);[Red]\(&quot;$&quot;#,##0.00\)">
                  <c:v>62637</c:v>
                </c:pt>
                <c:pt idx="593" formatCode="&quot;$&quot;#,##0.00_);[Red]\(&quot;$&quot;#,##0.00\)">
                  <c:v>36273</c:v>
                </c:pt>
                <c:pt idx="594" formatCode="&quot;$&quot;#,##0.00_);[Red]\(&quot;$&quot;#,##0.00\)">
                  <c:v>28442</c:v>
                </c:pt>
                <c:pt idx="595" formatCode="&quot;$&quot;#,##0.00_);[Red]\(&quot;$&quot;#,##0.00\)">
                  <c:v>42081</c:v>
                </c:pt>
                <c:pt idx="596" formatCode="&quot;$&quot;#,##0.00_);[Red]\(&quot;$&quot;#,##0.00\)">
                  <c:v>75507</c:v>
                </c:pt>
                <c:pt idx="597">
                  <c:v>26872</c:v>
                </c:pt>
                <c:pt idx="598" formatCode="&quot;$&quot;#,##0.00_);[Red]\(&quot;$&quot;#,##0.00\)">
                  <c:v>48948</c:v>
                </c:pt>
                <c:pt idx="599" formatCode="&quot;$&quot;#,##0.00_);[Red]\(&quot;$&quot;#,##0.00\)">
                  <c:v>85606</c:v>
                </c:pt>
                <c:pt idx="600" formatCode="&quot;$&quot;#,##0.00_);[Red]\(&quot;$&quot;#,##0.00\)">
                  <c:v>8820</c:v>
                </c:pt>
                <c:pt idx="601" formatCode="&quot;$&quot;#,##0.00_);[Red]\(&quot;$&quot;#,##0.00\)">
                  <c:v>30772</c:v>
                </c:pt>
                <c:pt idx="602" formatCode="&quot;$&quot;#,##0.00_);[Red]\(&quot;$&quot;#,##0.00\)">
                  <c:v>66636</c:v>
                </c:pt>
                <c:pt idx="603" formatCode="&quot;$&quot;#,##0.00_);[Red]\(&quot;$&quot;#,##0.00\)">
                  <c:v>83528</c:v>
                </c:pt>
                <c:pt idx="604" formatCode="&quot;$&quot;#,##0.00_);[Red]\(&quot;$&quot;#,##0.00\)">
                  <c:v>30992</c:v>
                </c:pt>
                <c:pt idx="605" formatCode="&quot;$&quot;#,##0.00_);[Red]\(&quot;$&quot;#,##0.00\)">
                  <c:v>37758</c:v>
                </c:pt>
                <c:pt idx="606" formatCode="&quot;$&quot;#,##0.00_);[Red]\(&quot;$&quot;#,##0.00\)">
                  <c:v>71670</c:v>
                </c:pt>
                <c:pt idx="607" formatCode="&quot;$&quot;#,##0.00_);[Red]\(&quot;$&quot;#,##0.00\)">
                  <c:v>88420</c:v>
                </c:pt>
                <c:pt idx="608" formatCode="&quot;$&quot;#,##0.00_);[Red]\(&quot;$&quot;#,##0.00\)">
                  <c:v>69139</c:v>
                </c:pt>
                <c:pt idx="609">
                  <c:v>49967</c:v>
                </c:pt>
                <c:pt idx="610" formatCode="&quot;$&quot;#,##0.00_);[Red]\(&quot;$&quot;#,##0.00\)">
                  <c:v>24570</c:v>
                </c:pt>
                <c:pt idx="611" formatCode="&quot;$&quot;#,##0.00_);[Red]\(&quot;$&quot;#,##0.00\)">
                  <c:v>38620</c:v>
                </c:pt>
                <c:pt idx="612" formatCode="&quot;$&quot;#,##0.00_);[Red]\(&quot;$&quot;#,##0.00\)">
                  <c:v>50150</c:v>
                </c:pt>
                <c:pt idx="613" formatCode="&quot;$&quot;#,##0.00_);[Red]\(&quot;$&quot;#,##0.00\)">
                  <c:v>54198</c:v>
                </c:pt>
                <c:pt idx="614" formatCode="&quot;$&quot;#,##0.00_);[Red]\(&quot;$&quot;#,##0.00\)">
                  <c:v>63693</c:v>
                </c:pt>
                <c:pt idx="615">
                  <c:v>61905</c:v>
                </c:pt>
                <c:pt idx="616">
                  <c:v>18351</c:v>
                </c:pt>
                <c:pt idx="617" formatCode="&quot;$&quot;#,##0.00_);[Red]\(&quot;$&quot;#,##0.00\)">
                  <c:v>70643</c:v>
                </c:pt>
                <c:pt idx="618" formatCode="&quot;$&quot;#,##0.00_);[Red]\(&quot;$&quot;#,##0.00\)">
                  <c:v>59973</c:v>
                </c:pt>
                <c:pt idx="619" formatCode="&quot;$&quot;#,##0.00_);[Red]\(&quot;$&quot;#,##0.00\)">
                  <c:v>66653</c:v>
                </c:pt>
                <c:pt idx="620" formatCode="&quot;$&quot;#,##0.00_);[Red]\(&quot;$&quot;#,##0.00\)">
                  <c:v>41014</c:v>
                </c:pt>
                <c:pt idx="621" formatCode="&quot;$&quot;#,##0.00_);[Red]\(&quot;$&quot;#,##0.00\)">
                  <c:v>45837</c:v>
                </c:pt>
                <c:pt idx="622" formatCode="&quot;$&quot;#,##0.00_);[Red]\(&quot;$&quot;#,##0.00\)">
                  <c:v>75774</c:v>
                </c:pt>
                <c:pt idx="623" formatCode="&quot;$&quot;#,##0.00_);[Red]\(&quot;$&quot;#,##0.00\)">
                  <c:v>44267</c:v>
                </c:pt>
                <c:pt idx="624" formatCode="&quot;$&quot;#,##0.00_);[Red]\(&quot;$&quot;#,##0.00\)">
                  <c:v>19414</c:v>
                </c:pt>
                <c:pt idx="625" formatCode="&quot;$&quot;#,##0.00_);[Red]\(&quot;$&quot;#,##0.00\)">
                  <c:v>82332</c:v>
                </c:pt>
                <c:pt idx="626" formatCode="&quot;$&quot;#,##0.00_);[Red]\(&quot;$&quot;#,##0.00\)">
                  <c:v>71322</c:v>
                </c:pt>
                <c:pt idx="627">
                  <c:v>22701</c:v>
                </c:pt>
                <c:pt idx="629" formatCode="&quot;$&quot;#,##0.00_);[Red]\(&quot;$&quot;#,##0.00\)">
                  <c:v>38547</c:v>
                </c:pt>
                <c:pt idx="630" formatCode="&quot;$&quot;#,##0.00_);[Red]\(&quot;$&quot;#,##0.00\)">
                  <c:v>30096</c:v>
                </c:pt>
                <c:pt idx="631" formatCode="&quot;$&quot;#,##0.00_);[Red]\(&quot;$&quot;#,##0.00\)">
                  <c:v>18701</c:v>
                </c:pt>
                <c:pt idx="632" formatCode="&quot;$&quot;#,##0.00_);[Red]\(&quot;$&quot;#,##0.00\)">
                  <c:v>59432</c:v>
                </c:pt>
                <c:pt idx="633" formatCode="&quot;$&quot;#,##0.00_);[Red]\(&quot;$&quot;#,##0.00\)">
                  <c:v>91249</c:v>
                </c:pt>
                <c:pt idx="634" formatCode="&quot;$&quot;#,##0.00_);[Red]\(&quot;$&quot;#,##0.00\)">
                  <c:v>74116</c:v>
                </c:pt>
                <c:pt idx="635" formatCode="&quot;$&quot;#,##0.00_);[Red]\(&quot;$&quot;#,##0.00\)">
                  <c:v>26091</c:v>
                </c:pt>
                <c:pt idx="636" formatCode="&quot;$&quot;#,##0.00_);[Red]\(&quot;$&quot;#,##0.00\)">
                  <c:v>40737</c:v>
                </c:pt>
                <c:pt idx="637">
                  <c:v>32300</c:v>
                </c:pt>
                <c:pt idx="638" formatCode="&quot;$&quot;#,##0.00_);[Red]\(&quot;$&quot;#,##0.00\)">
                  <c:v>68148</c:v>
                </c:pt>
                <c:pt idx="639" formatCode="&quot;$&quot;#,##0.00_);[Red]\(&quot;$&quot;#,##0.00\)">
                  <c:v>87771</c:v>
                </c:pt>
                <c:pt idx="640" formatCode="&quot;$&quot;#,##0.00_);[Red]\(&quot;$&quot;#,##0.00\)">
                  <c:v>81741</c:v>
                </c:pt>
                <c:pt idx="641" formatCode="&quot;$&quot;#,##0.00_);[Red]\(&quot;$&quot;#,##0.00\)">
                  <c:v>46854</c:v>
                </c:pt>
                <c:pt idx="642" formatCode="&quot;$&quot;#,##0.00_);[Red]\(&quot;$&quot;#,##0.00\)">
                  <c:v>71466</c:v>
                </c:pt>
                <c:pt idx="643" formatCode="&quot;$&quot;#,##0.00_);[Red]\(&quot;$&quot;#,##0.00\)">
                  <c:v>77353</c:v>
                </c:pt>
                <c:pt idx="644" formatCode="&quot;$&quot;#,##0.00_);[Red]\(&quot;$&quot;#,##0.00\)">
                  <c:v>51563</c:v>
                </c:pt>
                <c:pt idx="645" formatCode="&quot;$&quot;#,##0.00_);[Red]\(&quot;$&quot;#,##0.00\)">
                  <c:v>39922</c:v>
                </c:pt>
                <c:pt idx="646" formatCode="&quot;$&quot;#,##0.00_);[Red]\(&quot;$&quot;#,##0.00\)">
                  <c:v>42207</c:v>
                </c:pt>
                <c:pt idx="647" formatCode="&quot;$&quot;#,##0.00_);[Red]\(&quot;$&quot;#,##0.00\)">
                  <c:v>37971</c:v>
                </c:pt>
                <c:pt idx="648" formatCode="&quot;$&quot;#,##0.00_);[Red]\(&quot;$&quot;#,##0.00\)">
                  <c:v>62745</c:v>
                </c:pt>
                <c:pt idx="649" formatCode="&quot;$&quot;#,##0.00_);[Red]\(&quot;$&quot;#,##0.00\)">
                  <c:v>70886</c:v>
                </c:pt>
                <c:pt idx="650" formatCode="&quot;$&quot;#,##0.00_);[Red]\(&quot;$&quot;#,##0.00\)">
                  <c:v>68281</c:v>
                </c:pt>
                <c:pt idx="651" formatCode="&quot;$&quot;#,##0.00_);[Red]\(&quot;$&quot;#,##0.00\)">
                  <c:v>35701</c:v>
                </c:pt>
                <c:pt idx="652" formatCode="&quot;$&quot;#,##0.00_);[Red]\(&quot;$&quot;#,##0.00\)">
                  <c:v>42523</c:v>
                </c:pt>
                <c:pt idx="653" formatCode="&quot;$&quot;#,##0.00_);[Red]\(&quot;$&quot;#,##0.00\)">
                  <c:v>57288</c:v>
                </c:pt>
                <c:pt idx="654" formatCode="&quot;$&quot;#,##0.00_);[Red]\(&quot;$&quot;#,##0.00\)">
                  <c:v>17117</c:v>
                </c:pt>
                <c:pt idx="655" formatCode="&quot;$&quot;#,##0.00_);[Red]\(&quot;$&quot;#,##0.00\)">
                  <c:v>36301</c:v>
                </c:pt>
                <c:pt idx="656" formatCode="&quot;$&quot;#,##0.00_);[Red]\(&quot;$&quot;#,##0.00\)">
                  <c:v>49431</c:v>
                </c:pt>
                <c:pt idx="657" formatCode="&quot;$&quot;#,##0.00_);[Red]\(&quot;$&quot;#,##0.00\)">
                  <c:v>49154</c:v>
                </c:pt>
                <c:pt idx="658" formatCode="&quot;$&quot;#,##0.00_);[Red]\(&quot;$&quot;#,##0.00\)">
                  <c:v>70932</c:v>
                </c:pt>
                <c:pt idx="659" formatCode="&quot;$&quot;#,##0.00_);[Red]\(&quot;$&quot;#,##0.00\)">
                  <c:v>26642</c:v>
                </c:pt>
                <c:pt idx="660" formatCode="&quot;$&quot;#,##0.00_);[Red]\(&quot;$&quot;#,##0.00\)">
                  <c:v>52973</c:v>
                </c:pt>
                <c:pt idx="661" formatCode="&quot;$&quot;#,##0.00_);[Red]\(&quot;$&quot;#,##0.00\)">
                  <c:v>35704</c:v>
                </c:pt>
                <c:pt idx="662" formatCode="&quot;$&quot;#,##0.00_);[Red]\(&quot;$&quot;#,##0.00\)">
                  <c:v>35688</c:v>
                </c:pt>
                <c:pt idx="663" formatCode="&quot;$&quot;#,##0.00_);[Red]\(&quot;$&quot;#,##0.00\)">
                  <c:v>34176</c:v>
                </c:pt>
                <c:pt idx="664" formatCode="&quot;$&quot;#,##0.00_);[Red]\(&quot;$&quot;#,##0.00\)">
                  <c:v>56575</c:v>
                </c:pt>
                <c:pt idx="665" formatCode="&quot;$&quot;#,##0.00_);[Red]\(&quot;$&quot;#,##0.00\)">
                  <c:v>29760</c:v>
                </c:pt>
                <c:pt idx="666" formatCode="&quot;$&quot;#,##0.00_);[Red]\(&quot;$&quot;#,##0.00\)">
                  <c:v>94642</c:v>
                </c:pt>
                <c:pt idx="667" formatCode="&quot;$&quot;#,##0.00_);[Red]\(&quot;$&quot;#,##0.00\)">
                  <c:v>66375</c:v>
                </c:pt>
                <c:pt idx="668" formatCode="&quot;$&quot;#,##0.00_);[Red]\(&quot;$&quot;#,##0.00\)">
                  <c:v>42014</c:v>
                </c:pt>
                <c:pt idx="669" formatCode="&quot;$&quot;#,##0.00_);[Red]\(&quot;$&quot;#,##0.00\)">
                  <c:v>20130</c:v>
                </c:pt>
                <c:pt idx="670" formatCode="&quot;$&quot;#,##0.00_);[Red]\(&quot;$&quot;#,##0.00\)">
                  <c:v>55282</c:v>
                </c:pt>
                <c:pt idx="671" formatCode="&quot;$&quot;#,##0.00_);[Red]\(&quot;$&quot;#,##0.00\)">
                  <c:v>54348</c:v>
                </c:pt>
                <c:pt idx="672" formatCode="&quot;$&quot;#,##0.00_);[Red]\(&quot;$&quot;#,##0.00\)">
                  <c:v>34935</c:v>
                </c:pt>
                <c:pt idx="673" formatCode="&quot;$&quot;#,##0.00_);[Red]\(&quot;$&quot;#,##0.00\)">
                  <c:v>70844</c:v>
                </c:pt>
                <c:pt idx="674" formatCode="&quot;$&quot;#,##0.00_);[Red]\(&quot;$&quot;#,##0.00\)">
                  <c:v>69016</c:v>
                </c:pt>
                <c:pt idx="675" formatCode="&quot;$&quot;#,##0.00_);[Red]\(&quot;$&quot;#,##0.00\)">
                  <c:v>78952</c:v>
                </c:pt>
                <c:pt idx="676" formatCode="&quot;$&quot;#,##0.00_);[Red]\(&quot;$&quot;#,##0.00\)">
                  <c:v>45989</c:v>
                </c:pt>
                <c:pt idx="677" formatCode="&quot;$&quot;#,##0.00_);[Red]\(&quot;$&quot;#,##0.00\)">
                  <c:v>36108</c:v>
                </c:pt>
                <c:pt idx="678" formatCode="&quot;$&quot;#,##0.00_);[Red]\(&quot;$&quot;#,##0.00\)">
                  <c:v>67381</c:v>
                </c:pt>
                <c:pt idx="679" formatCode="&quot;$&quot;#,##0.00_);[Red]\(&quot;$&quot;#,##0.00\)">
                  <c:v>63841</c:v>
                </c:pt>
                <c:pt idx="680" formatCode="&quot;$&quot;#,##0.00_);[Red]\(&quot;$&quot;#,##0.00\)">
                  <c:v>76068</c:v>
                </c:pt>
                <c:pt idx="681" formatCode="&quot;$&quot;#,##0.00_);[Red]\(&quot;$&quot;#,##0.00\)">
                  <c:v>70300</c:v>
                </c:pt>
                <c:pt idx="682" formatCode="&quot;$&quot;#,##0.00_);[Red]\(&quot;$&quot;#,##0.00\)">
                  <c:v>59821</c:v>
                </c:pt>
                <c:pt idx="683" formatCode="&quot;$&quot;#,##0.00_);[Red]\(&quot;$&quot;#,##0.00\)">
                  <c:v>68682</c:v>
                </c:pt>
                <c:pt idx="684" formatCode="&quot;$&quot;#,##0.00_);[Red]\(&quot;$&quot;#,##0.00\)">
                  <c:v>72635</c:v>
                </c:pt>
                <c:pt idx="685" formatCode="&quot;$&quot;#,##0.00_);[Red]\(&quot;$&quot;#,##0.00\)">
                  <c:v>80872</c:v>
                </c:pt>
                <c:pt idx="686" formatCode="&quot;$&quot;#,##0.00_);[Red]\(&quot;$&quot;#,##0.00\)">
                  <c:v>14045</c:v>
                </c:pt>
                <c:pt idx="687" formatCode="&quot;$&quot;#,##0.00_);[Red]\(&quot;$&quot;#,##0.00\)">
                  <c:v>56721</c:v>
                </c:pt>
                <c:pt idx="688" formatCode="&quot;$&quot;#,##0.00_);[Red]\(&quot;$&quot;#,##0.00\)">
                  <c:v>60714</c:v>
                </c:pt>
                <c:pt idx="689" formatCode="&quot;$&quot;#,##0.00_);[Red]\(&quot;$&quot;#,##0.00\)">
                  <c:v>69283</c:v>
                </c:pt>
                <c:pt idx="690" formatCode="&quot;$&quot;#,##0.00_);[Red]\(&quot;$&quot;#,##0.00\)">
                  <c:v>34487</c:v>
                </c:pt>
                <c:pt idx="691" formatCode="&quot;$&quot;#,##0.00_);[Red]\(&quot;$&quot;#,##0.00\)">
                  <c:v>60585</c:v>
                </c:pt>
                <c:pt idx="692" formatCode="&quot;$&quot;#,##0.00_);[Red]\(&quot;$&quot;#,##0.00\)">
                  <c:v>16813</c:v>
                </c:pt>
                <c:pt idx="693" formatCode="&quot;$&quot;#,##0.00_);[Red]\(&quot;$&quot;#,##0.00\)">
                  <c:v>48192</c:v>
                </c:pt>
                <c:pt idx="694" formatCode="&quot;$&quot;#,##0.00_);[Red]\(&quot;$&quot;#,##0.00\)">
                  <c:v>55914</c:v>
                </c:pt>
                <c:pt idx="695" formatCode="&quot;$&quot;#,##0.00_);[Red]\(&quot;$&quot;#,##0.00\)">
                  <c:v>55424</c:v>
                </c:pt>
                <c:pt idx="696" formatCode="&quot;$&quot;#,##0.00_);[Red]\(&quot;$&quot;#,##0.00\)">
                  <c:v>82460</c:v>
                </c:pt>
                <c:pt idx="697" formatCode="&quot;$&quot;#,##0.00_);[Red]\(&quot;$&quot;#,##0.00\)">
                  <c:v>76467</c:v>
                </c:pt>
                <c:pt idx="698" formatCode="&quot;$&quot;#,##0.00_);[Red]\(&quot;$&quot;#,##0.00\)">
                  <c:v>62307</c:v>
                </c:pt>
                <c:pt idx="699" formatCode="&quot;$&quot;#,##0.00_);[Red]\(&quot;$&quot;#,##0.00\)">
                  <c:v>40887</c:v>
                </c:pt>
                <c:pt idx="700" formatCode="&quot;$&quot;#,##0.00_);[Red]\(&quot;$&quot;#,##0.00\)">
                  <c:v>25271</c:v>
                </c:pt>
                <c:pt idx="701" formatCode="&quot;$&quot;#,##0.00_);[Red]\(&quot;$&quot;#,##0.00\)">
                  <c:v>91172</c:v>
                </c:pt>
                <c:pt idx="702" formatCode="&quot;$&quot;#,##0.00_);[Red]\(&quot;$&quot;#,##0.00\)">
                  <c:v>75072</c:v>
                </c:pt>
                <c:pt idx="703" formatCode="&quot;$&quot;#,##0.00_);[Red]\(&quot;$&quot;#,##0.00\)">
                  <c:v>39763</c:v>
                </c:pt>
                <c:pt idx="704" formatCode="&quot;$&quot;#,##0.00_);[Red]\(&quot;$&quot;#,##0.00\)">
                  <c:v>38200</c:v>
                </c:pt>
                <c:pt idx="705" formatCode="&quot;$&quot;#,##0.00_);[Red]\(&quot;$&quot;#,##0.00\)">
                  <c:v>38443</c:v>
                </c:pt>
                <c:pt idx="706" formatCode="&quot;$&quot;#,##0.00_);[Red]\(&quot;$&quot;#,##0.00\)">
                  <c:v>66294</c:v>
                </c:pt>
                <c:pt idx="707" formatCode="&quot;$&quot;#,##0.00_);[Red]\(&quot;$&quot;#,##0.00\)">
                  <c:v>19740</c:v>
                </c:pt>
                <c:pt idx="708" formatCode="&quot;$&quot;#,##0.00_);[Red]\(&quot;$&quot;#,##0.00\)">
                  <c:v>31089</c:v>
                </c:pt>
                <c:pt idx="709" formatCode="&quot;$&quot;#,##0.00_);[Red]\(&quot;$&quot;#,##0.00\)">
                  <c:v>41021</c:v>
                </c:pt>
                <c:pt idx="710" formatCode="&quot;$&quot;#,##0.00_);[Red]\(&quot;$&quot;#,##0.00\)">
                  <c:v>60033</c:v>
                </c:pt>
                <c:pt idx="711" formatCode="&quot;$&quot;#,##0.00_);[Red]\(&quot;$&quot;#,##0.00\)">
                  <c:v>16248</c:v>
                </c:pt>
                <c:pt idx="712" formatCode="&quot;$&quot;#,##0.00_);[Red]\(&quot;$&quot;#,##0.00\)">
                  <c:v>83844</c:v>
                </c:pt>
                <c:pt idx="713" formatCode="&quot;$&quot;#,##0.00_);[Red]\(&quot;$&quot;#,##0.00\)">
                  <c:v>38452</c:v>
                </c:pt>
                <c:pt idx="714" formatCode="&quot;$&quot;#,##0.00_);[Red]\(&quot;$&quot;#,##0.00\)">
                  <c:v>42731</c:v>
                </c:pt>
                <c:pt idx="715" formatCode="&quot;$&quot;#,##0.00_);[Red]\(&quot;$&quot;#,##0.00\)">
                  <c:v>63342</c:v>
                </c:pt>
                <c:pt idx="716" formatCode="&quot;$&quot;#,##0.00_);[Red]\(&quot;$&quot;#,##0.00\)">
                  <c:v>49160</c:v>
                </c:pt>
                <c:pt idx="717" formatCode="&quot;$&quot;#,##0.00_);[Red]\(&quot;$&quot;#,##0.00\)">
                  <c:v>49667</c:v>
                </c:pt>
                <c:pt idx="718" formatCode="&quot;$&quot;#,##0.00_);[Red]\(&quot;$&quot;#,##0.00\)">
                  <c:v>54108</c:v>
                </c:pt>
                <c:pt idx="719" formatCode="&quot;$&quot;#,##0.00_);[Red]\(&quot;$&quot;#,##0.00\)">
                  <c:v>77226</c:v>
                </c:pt>
                <c:pt idx="720" formatCode="&quot;$&quot;#,##0.00_);[Red]\(&quot;$&quot;#,##0.00\)">
                  <c:v>62710</c:v>
                </c:pt>
                <c:pt idx="721" formatCode="&quot;$&quot;#,##0.00_);[Red]\(&quot;$&quot;#,##0.00\)">
                  <c:v>63684</c:v>
                </c:pt>
                <c:pt idx="722" formatCode="&quot;$&quot;#,##0.00_);[Red]\(&quot;$&quot;#,##0.00\)">
                  <c:v>51412</c:v>
                </c:pt>
                <c:pt idx="723" formatCode="&quot;$&quot;#,##0.00_);[Red]\(&quot;$&quot;#,##0.00\)">
                  <c:v>87305</c:v>
                </c:pt>
                <c:pt idx="724" formatCode="&quot;$&quot;#,##0.00_);[Red]\(&quot;$&quot;#,##0.00\)">
                  <c:v>21675</c:v>
                </c:pt>
                <c:pt idx="725" formatCode="&quot;$&quot;#,##0.00_);[Red]\(&quot;$&quot;#,##0.00\)">
                  <c:v>15038</c:v>
                </c:pt>
                <c:pt idx="726" formatCode="&quot;$&quot;#,##0.00_);[Red]\(&quot;$&quot;#,##0.00\)">
                  <c:v>38557</c:v>
                </c:pt>
                <c:pt idx="727" formatCode="&quot;$&quot;#,##0.00_);[Red]\(&quot;$&quot;#,##0.00\)">
                  <c:v>52597</c:v>
                </c:pt>
                <c:pt idx="728" formatCode="&quot;$&quot;#,##0.00_);[Red]\(&quot;$&quot;#,##0.00\)">
                  <c:v>13624</c:v>
                </c:pt>
                <c:pt idx="729" formatCode="&quot;$&quot;#,##0.00_);[Red]\(&quot;$&quot;#,##0.00\)">
                  <c:v>63206</c:v>
                </c:pt>
                <c:pt idx="730" formatCode="&quot;$&quot;#,##0.00_);[Red]\(&quot;$&quot;#,##0.00\)">
                  <c:v>27213</c:v>
                </c:pt>
                <c:pt idx="731">
                  <c:v>39146</c:v>
                </c:pt>
                <c:pt idx="732" formatCode="&quot;$&quot;#,##0.00_);[Red]\(&quot;$&quot;#,##0.00\)">
                  <c:v>80617</c:v>
                </c:pt>
                <c:pt idx="733" formatCode="&quot;$&quot;#,##0.00_);[Red]\(&quot;$&quot;#,##0.00\)">
                  <c:v>25315</c:v>
                </c:pt>
                <c:pt idx="734" formatCode="&quot;$&quot;#,##0.00_);[Red]\(&quot;$&quot;#,##0.00\)">
                  <c:v>80952</c:v>
                </c:pt>
                <c:pt idx="735" formatCode="&quot;$&quot;#,##0.00_);[Red]\(&quot;$&quot;#,##0.00\)">
                  <c:v>55239</c:v>
                </c:pt>
                <c:pt idx="736" formatCode="&quot;$&quot;#,##0.00_);[Red]\(&quot;$&quot;#,##0.00\)">
                  <c:v>60208</c:v>
                </c:pt>
                <c:pt idx="737" formatCode="&quot;$&quot;#,##0.00_);[Red]\(&quot;$&quot;#,##0.00\)">
                  <c:v>80141</c:v>
                </c:pt>
                <c:pt idx="738" formatCode="&quot;$&quot;#,##0.00_);[Red]\(&quot;$&quot;#,##0.00\)">
                  <c:v>30630</c:v>
                </c:pt>
                <c:pt idx="739" formatCode="&quot;$&quot;#,##0.00_);[Red]\(&quot;$&quot;#,##0.00\)">
                  <c:v>39898</c:v>
                </c:pt>
                <c:pt idx="740" formatCode="&quot;$&quot;#,##0.00_);[Red]\(&quot;$&quot;#,##0.00\)">
                  <c:v>78687</c:v>
                </c:pt>
                <c:pt idx="741" formatCode="&quot;$&quot;#,##0.00_);[Red]\(&quot;$&quot;#,##0.00\)">
                  <c:v>28647</c:v>
                </c:pt>
                <c:pt idx="742" formatCode="&quot;$&quot;#,##0.00_);[Red]\(&quot;$&quot;#,##0.00\)">
                  <c:v>39684</c:v>
                </c:pt>
                <c:pt idx="743" formatCode="&quot;$&quot;#,##0.00_);[Red]\(&quot;$&quot;#,##0.00\)">
                  <c:v>80184</c:v>
                </c:pt>
                <c:pt idx="744" formatCode="&quot;$&quot;#,##0.00_);[Red]\(&quot;$&quot;#,##0.00\)">
                  <c:v>52332</c:v>
                </c:pt>
                <c:pt idx="745" formatCode="&quot;$&quot;#,##0.00_);[Red]\(&quot;$&quot;#,##0.00\)">
                  <c:v>61180</c:v>
                </c:pt>
                <c:pt idx="746" formatCode="&quot;$&quot;#,##0.00_);[Red]\(&quot;$&quot;#,##0.00\)">
                  <c:v>44503</c:v>
                </c:pt>
                <c:pt idx="747">
                  <c:v>84865</c:v>
                </c:pt>
                <c:pt idx="748" formatCode="&quot;$&quot;#,##0.00_);[Red]\(&quot;$&quot;#,##0.00\)">
                  <c:v>34320</c:v>
                </c:pt>
                <c:pt idx="749" formatCode="&quot;$&quot;#,##0.00_);[Red]\(&quot;$&quot;#,##0.00\)">
                  <c:v>52750</c:v>
                </c:pt>
                <c:pt idx="750" formatCode="&quot;$&quot;#,##0.00_);[Red]\(&quot;$&quot;#,##0.00\)">
                  <c:v>23331</c:v>
                </c:pt>
                <c:pt idx="751" formatCode="&quot;$&quot;#,##0.00_);[Red]\(&quot;$&quot;#,##0.00\)">
                  <c:v>73926</c:v>
                </c:pt>
                <c:pt idx="752" formatCode="&quot;$&quot;#,##0.00_);[Red]\(&quot;$&quot;#,##0.00\)">
                  <c:v>65196</c:v>
                </c:pt>
                <c:pt idx="753" formatCode="&quot;$&quot;#,##0.00_);[Red]\(&quot;$&quot;#,##0.00\)">
                  <c:v>69867</c:v>
                </c:pt>
                <c:pt idx="754" formatCode="&quot;$&quot;#,##0.00_);[Red]\(&quot;$&quot;#,##0.00\)">
                  <c:v>33051</c:v>
                </c:pt>
                <c:pt idx="755">
                  <c:v>61314</c:v>
                </c:pt>
                <c:pt idx="757" formatCode="&quot;$&quot;#,##0.00_);[Red]\(&quot;$&quot;#,##0.00\)">
                  <c:v>52854</c:v>
                </c:pt>
                <c:pt idx="758" formatCode="&quot;$&quot;#,##0.00_);[Red]\(&quot;$&quot;#,##0.00\)">
                  <c:v>34633</c:v>
                </c:pt>
                <c:pt idx="759" formatCode="&quot;$&quot;#,##0.00_);[Red]\(&quot;$&quot;#,##0.00\)">
                  <c:v>41120</c:v>
                </c:pt>
                <c:pt idx="760">
                  <c:v>67225</c:v>
                </c:pt>
                <c:pt idx="761" formatCode="&quot;$&quot;#,##0.00_);[Red]\(&quot;$&quot;#,##0.00\)">
                  <c:v>59925</c:v>
                </c:pt>
                <c:pt idx="762" formatCode="&quot;$&quot;#,##0.00_);[Red]\(&quot;$&quot;#,##0.00\)">
                  <c:v>71107</c:v>
                </c:pt>
                <c:pt idx="763" formatCode="&quot;$&quot;#,##0.00_);[Red]\(&quot;$&quot;#,##0.00\)">
                  <c:v>24594</c:v>
                </c:pt>
                <c:pt idx="764" formatCode="&quot;$&quot;#,##0.00_);[Red]\(&quot;$&quot;#,##0.00\)">
                  <c:v>59354</c:v>
                </c:pt>
                <c:pt idx="765" formatCode="&quot;$&quot;#,##0.00_);[Red]\(&quot;$&quot;#,##0.00\)">
                  <c:v>69627</c:v>
                </c:pt>
                <c:pt idx="766" formatCode="&quot;$&quot;#,##0.00_);[Red]\(&quot;$&quot;#,##0.00\)">
                  <c:v>15056</c:v>
                </c:pt>
                <c:pt idx="767" formatCode="&quot;$&quot;#,##0.00_);[Red]\(&quot;$&quot;#,##0.00\)">
                  <c:v>42557</c:v>
                </c:pt>
                <c:pt idx="768" formatCode="&quot;$&quot;#,##0.00_);[Red]\(&quot;$&quot;#,##0.00\)">
                  <c:v>14918</c:v>
                </c:pt>
                <c:pt idx="769" formatCode="&quot;$&quot;#,##0.00_);[Red]\(&quot;$&quot;#,##0.00\)">
                  <c:v>74881</c:v>
                </c:pt>
                <c:pt idx="770" formatCode="&quot;$&quot;#,##0.00_);[Red]\(&quot;$&quot;#,##0.00\)">
                  <c:v>22419</c:v>
                </c:pt>
                <c:pt idx="771" formatCode="&quot;$&quot;#,##0.00_);[Red]\(&quot;$&quot;#,##0.00\)">
                  <c:v>63381</c:v>
                </c:pt>
                <c:pt idx="772" formatCode="&quot;$&quot;#,##0.00_);[Red]\(&quot;$&quot;#,##0.00\)">
                  <c:v>73059</c:v>
                </c:pt>
                <c:pt idx="773" formatCode="&quot;$&quot;#,##0.00_);[Red]\(&quot;$&quot;#,##0.00\)">
                  <c:v>20981</c:v>
                </c:pt>
                <c:pt idx="774" formatCode="&quot;$&quot;#,##0.00_);[Red]\(&quot;$&quot;#,##0.00\)">
                  <c:v>73059</c:v>
                </c:pt>
                <c:pt idx="775" formatCode="&quot;$&quot;#,##0.00_);[Red]\(&quot;$&quot;#,##0.00\)">
                  <c:v>63855</c:v>
                </c:pt>
                <c:pt idx="776">
                  <c:v>31859</c:v>
                </c:pt>
                <c:pt idx="777" formatCode="&quot;$&quot;#,##0.00_);[Red]\(&quot;$&quot;#,##0.00\)">
                  <c:v>33569</c:v>
                </c:pt>
                <c:pt idx="778">
                  <c:v>27242</c:v>
                </c:pt>
                <c:pt idx="779">
                  <c:v>27255</c:v>
                </c:pt>
                <c:pt idx="780" formatCode="&quot;$&quot;#,##0.00_);[Red]\(&quot;$&quot;#,##0.00\)">
                  <c:v>65685</c:v>
                </c:pt>
                <c:pt idx="781" formatCode="&quot;$&quot;#,##0.00_);[Red]\(&quot;$&quot;#,##0.00\)">
                  <c:v>83829</c:v>
                </c:pt>
                <c:pt idx="782" formatCode="&quot;$&quot;#,##0.00_);[Red]\(&quot;$&quot;#,##0.00\)">
                  <c:v>49269</c:v>
                </c:pt>
                <c:pt idx="783" formatCode="&quot;$&quot;#,##0.00_);[Red]\(&quot;$&quot;#,##0.00\)">
                  <c:v>72309</c:v>
                </c:pt>
                <c:pt idx="784" formatCode="&quot;$&quot;#,##0.00_);[Red]\(&quot;$&quot;#,##0.00\)">
                  <c:v>28457</c:v>
                </c:pt>
                <c:pt idx="785" formatCode="&quot;$&quot;#,##0.00_);[Red]\(&quot;$&quot;#,##0.00\)">
                  <c:v>57912</c:v>
                </c:pt>
                <c:pt idx="786" formatCode="&quot;$&quot;#,##0.00_);[Red]\(&quot;$&quot;#,##0.00\)">
                  <c:v>44010</c:v>
                </c:pt>
                <c:pt idx="787" formatCode="&quot;$&quot;#,##0.00_);[Red]\(&quot;$&quot;#,##0.00\)">
                  <c:v>61286</c:v>
                </c:pt>
                <c:pt idx="788" formatCode="&quot;$&quot;#,##0.00_);[Red]\(&quot;$&quot;#,##0.00\)">
                  <c:v>68117</c:v>
                </c:pt>
                <c:pt idx="789" formatCode="&quot;$&quot;#,##0.00_);[Red]\(&quot;$&quot;#,##0.00\)">
                  <c:v>4861</c:v>
                </c:pt>
                <c:pt idx="790" formatCode="&quot;$&quot;#,##0.00_);[Red]\(&quot;$&quot;#,##0.00\)">
                  <c:v>78931</c:v>
                </c:pt>
                <c:pt idx="791" formatCode="&quot;$&quot;#,##0.00_);[Red]\(&quot;$&quot;#,##0.00\)">
                  <c:v>65706</c:v>
                </c:pt>
                <c:pt idx="792" formatCode="&quot;$&quot;#,##0.00_);[Red]\(&quot;$&quot;#,##0.00\)">
                  <c:v>43018</c:v>
                </c:pt>
                <c:pt idx="793" formatCode="&quot;$&quot;#,##0.00_);[Red]\(&quot;$&quot;#,##0.00\)">
                  <c:v>50200</c:v>
                </c:pt>
                <c:pt idx="794" formatCode="&quot;$&quot;#,##0.00_);[Red]\(&quot;$&quot;#,##0.00\)">
                  <c:v>90687</c:v>
                </c:pt>
                <c:pt idx="795" formatCode="&quot;$&quot;#,##0.00_);[Red]\(&quot;$&quot;#,##0.00\)">
                  <c:v>64014</c:v>
                </c:pt>
                <c:pt idx="796">
                  <c:v>77037</c:v>
                </c:pt>
                <c:pt idx="797" formatCode="&quot;$&quot;#,##0.00_);[Red]\(&quot;$&quot;#,##0.00\)">
                  <c:v>62220</c:v>
                </c:pt>
                <c:pt idx="798" formatCode="&quot;$&quot;#,##0.00_);[Red]\(&quot;$&quot;#,##0.00\)">
                  <c:v>22979</c:v>
                </c:pt>
                <c:pt idx="799" formatCode="&quot;$&quot;#,##0.00_);[Red]\(&quot;$&quot;#,##0.00\)">
                  <c:v>31859</c:v>
                </c:pt>
                <c:pt idx="800" formatCode="&quot;$&quot;#,##0.00_);[Red]\(&quot;$&quot;#,##0.00\)">
                  <c:v>43300</c:v>
                </c:pt>
                <c:pt idx="801">
                  <c:v>65324</c:v>
                </c:pt>
                <c:pt idx="802" formatCode="&quot;$&quot;#,##0.00_);[Red]\(&quot;$&quot;#,##0.00\)">
                  <c:v>49605</c:v>
                </c:pt>
                <c:pt idx="803" formatCode="&quot;$&quot;#,##0.00_);[Red]\(&quot;$&quot;#,##0.00\)">
                  <c:v>18746</c:v>
                </c:pt>
                <c:pt idx="804" formatCode="&quot;$&quot;#,##0.00_);[Red]\(&quot;$&quot;#,##0.00\)">
                  <c:v>61284</c:v>
                </c:pt>
                <c:pt idx="805">
                  <c:v>49544</c:v>
                </c:pt>
                <c:pt idx="806" formatCode="&quot;$&quot;#,##0.00_);[Red]\(&quot;$&quot;#,##0.00\)">
                  <c:v>21282</c:v>
                </c:pt>
                <c:pt idx="807" formatCode="&quot;$&quot;#,##0.00_);[Red]\(&quot;$&quot;#,##0.00\)">
                  <c:v>94871</c:v>
                </c:pt>
                <c:pt idx="808">
                  <c:v>63564</c:v>
                </c:pt>
                <c:pt idx="809" formatCode="&quot;$&quot;#,##0.00_);[Red]\(&quot;$&quot;#,##0.00\)">
                  <c:v>60934</c:v>
                </c:pt>
                <c:pt idx="810" formatCode="&quot;$&quot;#,##0.00_);[Red]\(&quot;$&quot;#,##0.00\)">
                  <c:v>18690</c:v>
                </c:pt>
                <c:pt idx="811" formatCode="&quot;$&quot;#,##0.00_);[Red]\(&quot;$&quot;#,##0.00\)">
                  <c:v>31497</c:v>
                </c:pt>
                <c:pt idx="812" formatCode="&quot;$&quot;#,##0.00_);[Red]\(&quot;$&quot;#,##0.00\)">
                  <c:v>53253</c:v>
                </c:pt>
                <c:pt idx="813" formatCode="&quot;$&quot;#,##0.00_);[Red]\(&quot;$&quot;#,##0.00\)">
                  <c:v>60544</c:v>
                </c:pt>
                <c:pt idx="814" formatCode="&quot;$&quot;#,##0.00_);[Red]\(&quot;$&quot;#,##0.00\)">
                  <c:v>37150</c:v>
                </c:pt>
                <c:pt idx="815" formatCode="&quot;$&quot;#,##0.00_);[Red]\(&quot;$&quot;#,##0.00\)">
                  <c:v>41335</c:v>
                </c:pt>
                <c:pt idx="816">
                  <c:v>24639</c:v>
                </c:pt>
                <c:pt idx="817" formatCode="&quot;$&quot;#,##0.00_);[Red]\(&quot;$&quot;#,##0.00\)">
                  <c:v>30675</c:v>
                </c:pt>
                <c:pt idx="818" formatCode="&quot;$&quot;#,##0.00_);[Red]\(&quot;$&quot;#,##0.00\)">
                  <c:v>37284</c:v>
                </c:pt>
                <c:pt idx="819" formatCode="&quot;$&quot;#,##0.00_);[Red]\(&quot;$&quot;#,##0.00\)">
                  <c:v>46681</c:v>
                </c:pt>
                <c:pt idx="820">
                  <c:v>79143</c:v>
                </c:pt>
                <c:pt idx="821" formatCode="&quot;$&quot;#,##0.00_);[Red]\(&quot;$&quot;#,##0.00\)">
                  <c:v>38620</c:v>
                </c:pt>
                <c:pt idx="822" formatCode="&quot;$&quot;#,##0.00_);[Red]\(&quot;$&quot;#,##0.00\)">
                  <c:v>49514</c:v>
                </c:pt>
                <c:pt idx="823" formatCode="&quot;$&quot;#,##0.00_);[Red]\(&quot;$&quot;#,##0.00\)">
                  <c:v>79205</c:v>
                </c:pt>
                <c:pt idx="824" formatCode="&quot;$&quot;#,##0.00_);[Red]\(&quot;$&quot;#,##0.00\)">
                  <c:v>77766</c:v>
                </c:pt>
                <c:pt idx="825" formatCode="&quot;$&quot;#,##0.00_);[Red]\(&quot;$&quot;#,##0.00\)">
                  <c:v>56067</c:v>
                </c:pt>
                <c:pt idx="826" formatCode="&quot;$&quot;#,##0.00_);[Red]\(&quot;$&quot;#,##0.00\)">
                  <c:v>7500</c:v>
                </c:pt>
                <c:pt idx="827" formatCode="&quot;$&quot;#,##0.00_);[Red]\(&quot;$&quot;#,##0.00\)">
                  <c:v>70666</c:v>
                </c:pt>
                <c:pt idx="828" formatCode="&quot;$&quot;#,##0.00_);[Red]\(&quot;$&quot;#,##0.00\)">
                  <c:v>76624</c:v>
                </c:pt>
                <c:pt idx="829" formatCode="&quot;$&quot;#,##0.00_);[Red]\(&quot;$&quot;#,##0.00\)">
                  <c:v>71613</c:v>
                </c:pt>
                <c:pt idx="830" formatCode="&quot;$&quot;#,##0.00_);[Red]\(&quot;$&quot;#,##0.00\)">
                  <c:v>38988</c:v>
                </c:pt>
                <c:pt idx="831" formatCode="&quot;$&quot;#,##0.00_);[Red]\(&quot;$&quot;#,##0.00\)">
                  <c:v>76140</c:v>
                </c:pt>
                <c:pt idx="832" formatCode="&quot;$&quot;#,##0.00_);[Red]\(&quot;$&quot;#,##0.00\)">
                  <c:v>37070</c:v>
                </c:pt>
                <c:pt idx="833" formatCode="&quot;$&quot;#,##0.00_);[Red]\(&quot;$&quot;#,##0.00\)">
                  <c:v>55249</c:v>
                </c:pt>
                <c:pt idx="834" formatCode="&quot;$&quot;#,##0.00_);[Red]\(&quot;$&quot;#,##0.00\)">
                  <c:v>24221</c:v>
                </c:pt>
                <c:pt idx="835" formatCode="&quot;$&quot;#,##0.00_);[Red]\(&quot;$&quot;#,##0.00\)">
                  <c:v>52157</c:v>
                </c:pt>
                <c:pt idx="836" formatCode="&quot;$&quot;#,##0.00_);[Red]\(&quot;$&quot;#,##0.00\)">
                  <c:v>34026</c:v>
                </c:pt>
                <c:pt idx="837" formatCode="&quot;$&quot;#,##0.00_);[Red]\(&quot;$&quot;#,##0.00\)">
                  <c:v>36864</c:v>
                </c:pt>
                <c:pt idx="838" formatCode="&quot;$&quot;#,##0.00_);[Red]\(&quot;$&quot;#,##0.00\)">
                  <c:v>29672</c:v>
                </c:pt>
                <c:pt idx="839" formatCode="&quot;$&quot;#,##0.00_);[Red]\(&quot;$&quot;#,##0.00\)">
                  <c:v>44159</c:v>
                </c:pt>
                <c:pt idx="840" formatCode="&quot;$&quot;#,##0.00_);[Red]\(&quot;$&quot;#,##0.00\)">
                  <c:v>57967</c:v>
                </c:pt>
                <c:pt idx="841" formatCode="&quot;$&quot;#,##0.00_);[Red]\(&quot;$&quot;#,##0.00\)">
                  <c:v>87171</c:v>
                </c:pt>
                <c:pt idx="842" formatCode="&quot;$&quot;#,##0.00_);[Red]\(&quot;$&quot;#,##0.00\)">
                  <c:v>20425</c:v>
                </c:pt>
                <c:pt idx="843" formatCode="&quot;$&quot;#,##0.00_);[Red]\(&quot;$&quot;#,##0.00\)">
                  <c:v>91065</c:v>
                </c:pt>
                <c:pt idx="844" formatCode="&quot;$&quot;#,##0.00_);[Red]\(&quot;$&quot;#,##0.00\)">
                  <c:v>59892</c:v>
                </c:pt>
                <c:pt idx="845" formatCode="&quot;$&quot;#,##0.00_);[Red]\(&quot;$&quot;#,##0.00\)">
                  <c:v>32889</c:v>
                </c:pt>
                <c:pt idx="846" formatCode="&quot;$&quot;#,##0.00_);[Red]\(&quot;$&quot;#,##0.00\)">
                  <c:v>17345</c:v>
                </c:pt>
                <c:pt idx="847">
                  <c:v>6560</c:v>
                </c:pt>
                <c:pt idx="848" formatCode="&quot;$&quot;#,##0.00_);[Red]\(&quot;$&quot;#,##0.00\)">
                  <c:v>98777</c:v>
                </c:pt>
                <c:pt idx="849" formatCode="&quot;$&quot;#,##0.00_);[Red]\(&quot;$&quot;#,##0.00\)">
                  <c:v>44375</c:v>
                </c:pt>
                <c:pt idx="850" formatCode="&quot;$&quot;#,##0.00_);[Red]\(&quot;$&quot;#,##0.00\)">
                  <c:v>19485</c:v>
                </c:pt>
                <c:pt idx="851" formatCode="&quot;$&quot;#,##0.00_);[Red]\(&quot;$&quot;#,##0.00\)">
                  <c:v>82800</c:v>
                </c:pt>
                <c:pt idx="852" formatCode="&quot;$&quot;#,##0.00_);[Red]\(&quot;$&quot;#,##0.00\)">
                  <c:v>53154</c:v>
                </c:pt>
                <c:pt idx="853" formatCode="&quot;$&quot;#,##0.00_);[Red]\(&quot;$&quot;#,##0.00\)">
                  <c:v>38683</c:v>
                </c:pt>
                <c:pt idx="854" formatCode="&quot;$&quot;#,##0.00_);[Red]\(&quot;$&quot;#,##0.00\)">
                  <c:v>87188</c:v>
                </c:pt>
                <c:pt idx="855" formatCode="&quot;$&quot;#,##0.00_);[Red]\(&quot;$&quot;#,##0.00\)">
                  <c:v>39548</c:v>
                </c:pt>
                <c:pt idx="856" formatCode="&quot;$&quot;#,##0.00_);[Red]\(&quot;$&quot;#,##0.00\)">
                  <c:v>57642</c:v>
                </c:pt>
                <c:pt idx="857" formatCode="&quot;$&quot;#,##0.00_);[Red]\(&quot;$&quot;#,##0.00\)">
                  <c:v>30467</c:v>
                </c:pt>
                <c:pt idx="858" formatCode="&quot;$&quot;#,##0.00_);[Red]\(&quot;$&quot;#,##0.00\)">
                  <c:v>23228</c:v>
                </c:pt>
                <c:pt idx="859" formatCode="&quot;$&quot;#,##0.00_);[Red]\(&quot;$&quot;#,##0.00\)">
                  <c:v>20427</c:v>
                </c:pt>
                <c:pt idx="860" formatCode="&quot;$&quot;#,##0.00_);[Red]\(&quot;$&quot;#,##0.00\)">
                  <c:v>70971</c:v>
                </c:pt>
                <c:pt idx="861" formatCode="&quot;$&quot;#,##0.00_);[Red]\(&quot;$&quot;#,##0.00\)">
                  <c:v>35178</c:v>
                </c:pt>
                <c:pt idx="862" formatCode="&quot;$&quot;#,##0.00_);[Red]\(&quot;$&quot;#,##0.00\)">
                  <c:v>6835</c:v>
                </c:pt>
                <c:pt idx="863" formatCode="&quot;$&quot;#,##0.00_);[Red]\(&quot;$&quot;#,##0.00\)">
                  <c:v>80589</c:v>
                </c:pt>
                <c:pt idx="864" formatCode="&quot;$&quot;#,##0.00_);[Red]\(&quot;$&quot;#,##0.00\)">
                  <c:v>60152</c:v>
                </c:pt>
                <c:pt idx="865" formatCode="&quot;$&quot;#,##0.00_);[Red]\(&quot;$&quot;#,##0.00\)">
                  <c:v>77863</c:v>
                </c:pt>
                <c:pt idx="866" formatCode="&quot;$&quot;#,##0.00_);[Red]\(&quot;$&quot;#,##0.00\)">
                  <c:v>42387</c:v>
                </c:pt>
                <c:pt idx="867" formatCode="&quot;$&quot;#,##0.00_);[Red]\(&quot;$&quot;#,##0.00\)">
                  <c:v>21955</c:v>
                </c:pt>
                <c:pt idx="868" formatCode="&quot;$&quot;#,##0.00_);[Red]\(&quot;$&quot;#,##0.00\)">
                  <c:v>18988</c:v>
                </c:pt>
                <c:pt idx="869" formatCode="&quot;$&quot;#,##0.00_);[Red]\(&quot;$&quot;#,##0.00\)">
                  <c:v>85738</c:v>
                </c:pt>
                <c:pt idx="870" formatCode="&quot;$&quot;#,##0.00_);[Red]\(&quot;$&quot;#,##0.00\)">
                  <c:v>32144</c:v>
                </c:pt>
                <c:pt idx="871" formatCode="&quot;$&quot;#,##0.00_);[Red]\(&quot;$&quot;#,##0.00\)">
                  <c:v>39062</c:v>
                </c:pt>
                <c:pt idx="872" formatCode="&quot;$&quot;#,##0.00_);[Red]\(&quot;$&quot;#,##0.00\)">
                  <c:v>67353</c:v>
                </c:pt>
                <c:pt idx="874" formatCode="&quot;$&quot;#,##0.00_);[Red]\(&quot;$&quot;#,##0.00\)">
                  <c:v>37244</c:v>
                </c:pt>
                <c:pt idx="875" formatCode="&quot;$&quot;#,##0.00_);[Red]\(&quot;$&quot;#,##0.00\)">
                  <c:v>71819</c:v>
                </c:pt>
                <c:pt idx="876" formatCode="&quot;$&quot;#,##0.00_);[Red]\(&quot;$&quot;#,##0.00\)">
                  <c:v>47850</c:v>
                </c:pt>
                <c:pt idx="877" formatCode="&quot;$&quot;#,##0.00_);[Red]\(&quot;$&quot;#,##0.00\)">
                  <c:v>65487</c:v>
                </c:pt>
                <c:pt idx="878" formatCode="&quot;$&quot;#,##0.00_);[Red]\(&quot;$&quot;#,##0.00\)">
                  <c:v>43482</c:v>
                </c:pt>
                <c:pt idx="879" formatCode="&quot;$&quot;#,##0.00_);[Red]\(&quot;$&quot;#,##0.00\)">
                  <c:v>32218</c:v>
                </c:pt>
                <c:pt idx="880" formatCode="&quot;$&quot;#,##0.00_);[Red]\(&quot;$&quot;#,##0.00\)">
                  <c:v>52914</c:v>
                </c:pt>
                <c:pt idx="881" formatCode="&quot;$&quot;#,##0.00_);[Red]\(&quot;$&quot;#,##0.00\)">
                  <c:v>46463</c:v>
                </c:pt>
                <c:pt idx="882" formatCode="&quot;$&quot;#,##0.00_);[Red]\(&quot;$&quot;#,##0.00\)">
                  <c:v>36038</c:v>
                </c:pt>
                <c:pt idx="883" formatCode="&quot;$&quot;#,##0.00_);[Red]\(&quot;$&quot;#,##0.00\)">
                  <c:v>75315</c:v>
                </c:pt>
                <c:pt idx="884" formatCode="&quot;$&quot;#,##0.00_);[Red]\(&quot;$&quot;#,##0.00\)">
                  <c:v>63841</c:v>
                </c:pt>
                <c:pt idx="885" formatCode="&quot;$&quot;#,##0.00_);[Red]\(&quot;$&quot;#,##0.00\)">
                  <c:v>81051</c:v>
                </c:pt>
                <c:pt idx="886">
                  <c:v>68695</c:v>
                </c:pt>
                <c:pt idx="887">
                  <c:v>63915</c:v>
                </c:pt>
                <c:pt idx="888" formatCode="&quot;$&quot;#,##0.00_);[Red]\(&quot;$&quot;#,##0.00\)">
                  <c:v>67419</c:v>
                </c:pt>
                <c:pt idx="889" formatCode="&quot;$&quot;#,##0.00_);[Red]\(&quot;$&quot;#,##0.00\)">
                  <c:v>16860</c:v>
                </c:pt>
                <c:pt idx="890" formatCode="&quot;$&quot;#,##0.00_);[Red]\(&quot;$&quot;#,##0.00\)">
                  <c:v>89616</c:v>
                </c:pt>
                <c:pt idx="891" formatCode="&quot;$&quot;#,##0.00_);[Red]\(&quot;$&quot;#,##0.00\)">
                  <c:v>55801</c:v>
                </c:pt>
                <c:pt idx="892" formatCode="&quot;$&quot;#,##0.00_);[Red]\(&quot;$&quot;#,##0.00\)">
                  <c:v>83257</c:v>
                </c:pt>
                <c:pt idx="893" formatCode="&quot;$&quot;#,##0.00_);[Red]\(&quot;$&quot;#,##0.00\)">
                  <c:v>31615</c:v>
                </c:pt>
                <c:pt idx="894" formatCode="&quot;$&quot;#,##0.00_);[Red]\(&quot;$&quot;#,##0.00\)">
                  <c:v>20180</c:v>
                </c:pt>
                <c:pt idx="895" formatCode="&quot;$&quot;#,##0.00_);[Red]\(&quot;$&quot;#,##0.00\)">
                  <c:v>65316</c:v>
                </c:pt>
                <c:pt idx="896" formatCode="&quot;$&quot;#,##0.00_);[Red]\(&quot;$&quot;#,##0.00\)">
                  <c:v>64100</c:v>
                </c:pt>
                <c:pt idx="897" formatCode="&quot;$&quot;#,##0.00_);[Red]\(&quot;$&quot;#,##0.00\)">
                  <c:v>46524</c:v>
                </c:pt>
                <c:pt idx="898" formatCode="&quot;$&quot;#,##0.00_);[Red]\(&quot;$&quot;#,##0.00\)">
                  <c:v>30023</c:v>
                </c:pt>
                <c:pt idx="899">
                  <c:v>50388</c:v>
                </c:pt>
                <c:pt idx="900" formatCode="&quot;$&quot;#,##0.00_);[Red]\(&quot;$&quot;#,##0.00\)">
                  <c:v>30279</c:v>
                </c:pt>
                <c:pt idx="901">
                  <c:v>58646</c:v>
                </c:pt>
                <c:pt idx="902" formatCode="&quot;$&quot;#,##0.00_);[Red]\(&quot;$&quot;#,##0.00\)">
                  <c:v>35682</c:v>
                </c:pt>
                <c:pt idx="903" formatCode="&quot;$&quot;#,##0.00_);[Red]\(&quot;$&quot;#,##0.00\)">
                  <c:v>69098</c:v>
                </c:pt>
                <c:pt idx="904">
                  <c:v>69096</c:v>
                </c:pt>
                <c:pt idx="905" formatCode="&quot;$&quot;#,##0.00_);[Red]\(&quot;$&quot;#,##0.00\)">
                  <c:v>63777</c:v>
                </c:pt>
                <c:pt idx="906" formatCode="&quot;$&quot;#,##0.00_);[Red]\(&quot;$&quot;#,##0.00\)">
                  <c:v>60432</c:v>
                </c:pt>
                <c:pt idx="907" formatCode="&quot;$&quot;#,##0.00_);[Red]\(&quot;$&quot;#,##0.00\)">
                  <c:v>72354</c:v>
                </c:pt>
                <c:pt idx="908" formatCode="&quot;$&quot;#,##0.00_);[Red]\(&quot;$&quot;#,##0.00\)">
                  <c:v>39858</c:v>
                </c:pt>
                <c:pt idx="909">
                  <c:v>62845</c:v>
                </c:pt>
                <c:pt idx="910" formatCode="&quot;$&quot;#,##0.00_);[Red]\(&quot;$&quot;#,##0.00\)">
                  <c:v>68682</c:v>
                </c:pt>
                <c:pt idx="911" formatCode="&quot;$&quot;#,##0.00_);[Red]\(&quot;$&quot;#,##0.00\)">
                  <c:v>69882</c:v>
                </c:pt>
                <c:pt idx="912" formatCode="&quot;$&quot;#,##0.00_);[Red]\(&quot;$&quot;#,##0.00\)">
                  <c:v>72228</c:v>
                </c:pt>
                <c:pt idx="913" formatCode="&quot;$&quot;#,##0.00_);[Red]\(&quot;$&quot;#,##0.00\)">
                  <c:v>75127</c:v>
                </c:pt>
                <c:pt idx="914" formatCode="&quot;$&quot;#,##0.00_);[Red]\(&quot;$&quot;#,##0.00\)">
                  <c:v>85693</c:v>
                </c:pt>
                <c:pt idx="915" formatCode="&quot;$&quot;#,##0.00_);[Red]\(&quot;$&quot;#,##0.00\)">
                  <c:v>78427</c:v>
                </c:pt>
                <c:pt idx="916" formatCode="&quot;$&quot;#,##0.00_);[Red]\(&quot;$&quot;#,##0.00\)">
                  <c:v>38946</c:v>
                </c:pt>
                <c:pt idx="917" formatCode="&quot;$&quot;#,##0.00_);[Red]\(&quot;$&quot;#,##0.00\)">
                  <c:v>82497</c:v>
                </c:pt>
                <c:pt idx="918" formatCode="&quot;$&quot;#,##0.00_);[Red]\(&quot;$&quot;#,##0.00\)">
                  <c:v>13672</c:v>
                </c:pt>
                <c:pt idx="919" formatCode="&quot;$&quot;#,##0.00_);[Red]\(&quot;$&quot;#,##0.00\)">
                  <c:v>41967</c:v>
                </c:pt>
                <c:pt idx="920" formatCode="&quot;$&quot;#,##0.00_);[Red]\(&quot;$&quot;#,##0.00\)">
                  <c:v>33564</c:v>
                </c:pt>
                <c:pt idx="921" formatCode="&quot;$&quot;#,##0.00_);[Red]\(&quot;$&quot;#,##0.00\)">
                  <c:v>51373</c:v>
                </c:pt>
                <c:pt idx="922" formatCode="&quot;$&quot;#,##0.00_);[Red]\(&quot;$&quot;#,##0.00\)">
                  <c:v>47009</c:v>
                </c:pt>
                <c:pt idx="923" formatCode="&quot;$&quot;#,##0.00_);[Red]\(&quot;$&quot;#,##0.00\)">
                  <c:v>22070</c:v>
                </c:pt>
                <c:pt idx="924" formatCode="&quot;$&quot;#,##0.00_);[Red]\(&quot;$&quot;#,##0.00\)">
                  <c:v>75759</c:v>
                </c:pt>
                <c:pt idx="925" formatCode="&quot;$&quot;#,##0.00_);[Red]\(&quot;$&quot;#,##0.00\)">
                  <c:v>45006</c:v>
                </c:pt>
                <c:pt idx="926" formatCode="&quot;$&quot;#,##0.00_);[Red]\(&quot;$&quot;#,##0.00\)">
                  <c:v>82072</c:v>
                </c:pt>
                <c:pt idx="927" formatCode="&quot;$&quot;#,##0.00_);[Red]\(&quot;$&quot;#,##0.00\)">
                  <c:v>49681</c:v>
                </c:pt>
                <c:pt idx="928" formatCode="&quot;$&quot;#,##0.00_);[Red]\(&quot;$&quot;#,##0.00\)">
                  <c:v>65695</c:v>
                </c:pt>
                <c:pt idx="929" formatCode="&quot;$&quot;#,##0.00_);[Red]\(&quot;$&quot;#,##0.00\)">
                  <c:v>71367</c:v>
                </c:pt>
                <c:pt idx="930" formatCode="&quot;$&quot;#,##0.00_);[Red]\(&quot;$&quot;#,##0.00\)">
                  <c:v>81361</c:v>
                </c:pt>
                <c:pt idx="931" formatCode="&quot;$&quot;#,##0.00_);[Red]\(&quot;$&quot;#,##0.00\)">
                  <c:v>57705</c:v>
                </c:pt>
                <c:pt idx="932" formatCode="&quot;$&quot;#,##0.00_);[Red]\(&quot;$&quot;#,##0.00\)">
                  <c:v>105471</c:v>
                </c:pt>
                <c:pt idx="933" formatCode="&quot;$&quot;#,##0.00_);[Red]\(&quot;$&quot;#,##0.00\)">
                  <c:v>113734</c:v>
                </c:pt>
                <c:pt idx="934" formatCode="&quot;$&quot;#,##0.00_);[Red]\(&quot;$&quot;#,##0.00\)">
                  <c:v>74637</c:v>
                </c:pt>
                <c:pt idx="935" formatCode="&quot;$&quot;#,##0.00_);[Red]\(&quot;$&quot;#,##0.00\)">
                  <c:v>70647</c:v>
                </c:pt>
                <c:pt idx="936" formatCode="&quot;$&quot;#,##0.00_);[Red]\(&quot;$&quot;#,##0.00\)">
                  <c:v>27803</c:v>
                </c:pt>
                <c:pt idx="937" formatCode="&quot;$&quot;#,##0.00_);[Red]\(&quot;$&quot;#,##0.00\)">
                  <c:v>78497</c:v>
                </c:pt>
                <c:pt idx="938" formatCode="&quot;$&quot;#,##0.00_);[Red]\(&quot;$&quot;#,##0.00\)">
                  <c:v>42011</c:v>
                </c:pt>
                <c:pt idx="939" formatCode="&quot;$&quot;#,##0.00_);[Red]\(&quot;$&quot;#,##0.00\)">
                  <c:v>75114</c:v>
                </c:pt>
                <c:pt idx="940" formatCode="&quot;$&quot;#,##0.00_);[Red]\(&quot;$&quot;#,##0.00\)">
                  <c:v>51250</c:v>
                </c:pt>
                <c:pt idx="941" formatCode="&quot;$&quot;#,##0.00_);[Red]\(&quot;$&quot;#,##0.00\)">
                  <c:v>24480</c:v>
                </c:pt>
                <c:pt idx="942" formatCode="&quot;$&quot;#,##0.00_);[Red]\(&quot;$&quot;#,##0.00\)">
                  <c:v>81300</c:v>
                </c:pt>
                <c:pt idx="943" formatCode="&quot;$&quot;#,##0.00_);[Red]\(&quot;$&quot;#,##0.00\)">
                  <c:v>73705</c:v>
                </c:pt>
                <c:pt idx="944" formatCode="&quot;$&quot;#,##0.00_);[Red]\(&quot;$&quot;#,##0.00\)">
                  <c:v>78710</c:v>
                </c:pt>
                <c:pt idx="945" formatCode="&quot;$&quot;#,##0.00_);[Red]\(&quot;$&quot;#,##0.00\)">
                  <c:v>51876</c:v>
                </c:pt>
                <c:pt idx="946" formatCode="&quot;$&quot;#,##0.00_);[Red]\(&quot;$&quot;#,##0.00\)">
                  <c:v>82571</c:v>
                </c:pt>
                <c:pt idx="947" formatCode="&quot;$&quot;#,##0.00_);[Red]\(&quot;$&quot;#,##0.00\)">
                  <c:v>80739</c:v>
                </c:pt>
                <c:pt idx="948" formatCode="&quot;$&quot;#,##0.00_);[Red]\(&quot;$&quot;#,##0.00\)">
                  <c:v>50725</c:v>
                </c:pt>
                <c:pt idx="949" formatCode="&quot;$&quot;#,##0.00_);[Red]\(&quot;$&quot;#,##0.00\)">
                  <c:v>7500</c:v>
                </c:pt>
                <c:pt idx="950" formatCode="&quot;$&quot;#,##0.00_);[Red]\(&quot;$&quot;#,##0.00\)">
                  <c:v>35416</c:v>
                </c:pt>
                <c:pt idx="951" formatCode="&quot;$&quot;#,##0.00_);[Red]\(&quot;$&quot;#,##0.00\)">
                  <c:v>50150</c:v>
                </c:pt>
                <c:pt idx="952" formatCode="&quot;$&quot;#,##0.00_);[Red]\(&quot;$&quot;#,##0.00\)">
                  <c:v>61839</c:v>
                </c:pt>
                <c:pt idx="953" formatCode="&quot;$&quot;#,##0.00_);[Red]\(&quot;$&quot;#,##0.00\)">
                  <c:v>34704</c:v>
                </c:pt>
                <c:pt idx="954" formatCode="&quot;$&quot;#,##0.00_);[Red]\(&quot;$&quot;#,##0.00\)">
                  <c:v>20193</c:v>
                </c:pt>
                <c:pt idx="955" formatCode="&quot;$&quot;#,##0.00_);[Red]\(&quot;$&quot;#,##0.00\)">
                  <c:v>31605</c:v>
                </c:pt>
                <c:pt idx="956" formatCode="&quot;$&quot;#,##0.00_);[Red]\(&quot;$&quot;#,##0.00\)">
                  <c:v>50616</c:v>
                </c:pt>
                <c:pt idx="957" formatCode="&quot;$&quot;#,##0.00_);[Red]\(&quot;$&quot;#,##0.00\)">
                  <c:v>65463</c:v>
                </c:pt>
                <c:pt idx="958" formatCode="&quot;$&quot;#,##0.00_);[Red]\(&quot;$&quot;#,##0.00\)">
                  <c:v>56242</c:v>
                </c:pt>
                <c:pt idx="959" formatCode="&quot;$&quot;#,##0.00_);[Red]\(&quot;$&quot;#,##0.00\)">
                  <c:v>58554</c:v>
                </c:pt>
                <c:pt idx="960" formatCode="&quot;$&quot;#,##0.00_);[Red]\(&quot;$&quot;#,##0.00\)">
                  <c:v>33585</c:v>
                </c:pt>
                <c:pt idx="961" formatCode="&quot;$&quot;#,##0.00_);[Red]\(&quot;$&quot;#,##0.00\)">
                  <c:v>63998</c:v>
                </c:pt>
                <c:pt idx="962" formatCode="&quot;$&quot;#,##0.00_);[Red]\(&quot;$&quot;#,##0.00\)">
                  <c:v>40442</c:v>
                </c:pt>
                <c:pt idx="963" formatCode="&quot;$&quot;#,##0.00_);[Red]\(&quot;$&quot;#,##0.00\)">
                  <c:v>70924</c:v>
                </c:pt>
                <c:pt idx="964" formatCode="&quot;$&quot;#,##0.00_);[Red]\(&quot;$&quot;#,##0.00\)">
                  <c:v>57954</c:v>
                </c:pt>
                <c:pt idx="965">
                  <c:v>77622</c:v>
                </c:pt>
                <c:pt idx="966" formatCode="&quot;$&quot;#,##0.00_);[Red]\(&quot;$&quot;#,##0.00\)">
                  <c:v>75330</c:v>
                </c:pt>
                <c:pt idx="967" formatCode="&quot;$&quot;#,##0.00_);[Red]\(&quot;$&quot;#,##0.00\)">
                  <c:v>80812</c:v>
                </c:pt>
                <c:pt idx="968" formatCode="&quot;$&quot;#,##0.00_);[Red]\(&quot;$&quot;#,##0.00\)">
                  <c:v>79803</c:v>
                </c:pt>
                <c:pt idx="969" formatCode="&quot;$&quot;#,##0.00_);[Red]\(&quot;$&quot;#,##0.00\)">
                  <c:v>44964</c:v>
                </c:pt>
                <c:pt idx="970" formatCode="&quot;$&quot;#,##0.00_);[Red]\(&quot;$&quot;#,##0.00\)">
                  <c:v>49638</c:v>
                </c:pt>
                <c:pt idx="971" formatCode="&quot;$&quot;#,##0.00_);[Red]\(&quot;$&quot;#,##0.00\)">
                  <c:v>15759</c:v>
                </c:pt>
                <c:pt idx="972" formatCode="&quot;$&quot;#,##0.00_);[Red]\(&quot;$&quot;#,##0.00\)">
                  <c:v>22304</c:v>
                </c:pt>
                <c:pt idx="973">
                  <c:v>54998</c:v>
                </c:pt>
                <c:pt idx="974" formatCode="&quot;$&quot;#,##0.00_);[Red]\(&quot;$&quot;#,##0.00\)">
                  <c:v>79865</c:v>
                </c:pt>
                <c:pt idx="975" formatCode="&quot;$&quot;#,##0.00_);[Red]\(&quot;$&quot;#,##0.00\)">
                  <c:v>27244</c:v>
                </c:pt>
                <c:pt idx="976" formatCode="&quot;$&quot;#,##0.00_);[Red]\(&quot;$&quot;#,##0.00\)">
                  <c:v>71322</c:v>
                </c:pt>
                <c:pt idx="977" formatCode="&quot;$&quot;#,##0.00_);[Red]\(&quot;$&quot;#,##0.00\)">
                  <c:v>22775</c:v>
                </c:pt>
                <c:pt idx="978" formatCode="&quot;$&quot;#,##0.00_);[Red]\(&quot;$&quot;#,##0.00\)">
                  <c:v>75127</c:v>
                </c:pt>
                <c:pt idx="979" formatCode="&quot;$&quot;#,##0.00_);[Red]\(&quot;$&quot;#,##0.00\)">
                  <c:v>30351</c:v>
                </c:pt>
                <c:pt idx="980" formatCode="&quot;$&quot;#,##0.00_);[Red]\(&quot;$&quot;#,##0.00\)">
                  <c:v>82347</c:v>
                </c:pt>
                <c:pt idx="981" formatCode="&quot;$&quot;#,##0.00_);[Red]\(&quot;$&quot;#,##0.00\)">
                  <c:v>24206</c:v>
                </c:pt>
                <c:pt idx="982" formatCode="&quot;$&quot;#,##0.00_);[Red]\(&quot;$&quot;#,##0.00\)">
                  <c:v>34380</c:v>
                </c:pt>
                <c:pt idx="983">
                  <c:v>53367</c:v>
                </c:pt>
                <c:pt idx="984">
                  <c:v>38236</c:v>
                </c:pt>
                <c:pt idx="985">
                  <c:v>38576</c:v>
                </c:pt>
                <c:pt idx="986" formatCode="&quot;$&quot;#,##0.00_);[Red]\(&quot;$&quot;#,##0.00\)">
                  <c:v>55412</c:v>
                </c:pt>
                <c:pt idx="987" formatCode="&quot;$&quot;#,##0.00_);[Red]\(&quot;$&quot;#,##0.00\)">
                  <c:v>68743</c:v>
                </c:pt>
                <c:pt idx="988" formatCode="&quot;$&quot;#,##0.00_);[Red]\(&quot;$&quot;#,##0.00\)">
                  <c:v>53230</c:v>
                </c:pt>
                <c:pt idx="989" formatCode="&quot;$&quot;#,##0.00_);[Red]\(&quot;$&quot;#,##0.00\)">
                  <c:v>16626</c:v>
                </c:pt>
                <c:pt idx="990" formatCode="&quot;$&quot;#,##0.00_);[Red]\(&quot;$&quot;#,##0.00\)">
                  <c:v>157146</c:v>
                </c:pt>
                <c:pt idx="991" formatCode="&quot;$&quot;#,##0.00_);[Red]\(&quot;$&quot;#,##0.00\)">
                  <c:v>46094</c:v>
                </c:pt>
                <c:pt idx="992" formatCode="&quot;$&quot;#,##0.00_);[Red]\(&quot;$&quot;#,##0.00\)">
                  <c:v>37760</c:v>
                </c:pt>
                <c:pt idx="993" formatCode="&quot;$&quot;#,##0.00_);[Red]\(&quot;$&quot;#,##0.00\)">
                  <c:v>70503</c:v>
                </c:pt>
                <c:pt idx="994" formatCode="&quot;$&quot;#,##0.00_);[Red]\(&quot;$&quot;#,##0.00\)">
                  <c:v>71367</c:v>
                </c:pt>
                <c:pt idx="995" formatCode="&quot;$&quot;#,##0.00_);[Red]\(&quot;$&quot;#,##0.00\)">
                  <c:v>53653</c:v>
                </c:pt>
                <c:pt idx="996" formatCode="&quot;$&quot;#,##0.00_);[Red]\(&quot;$&quot;#,##0.00\)">
                  <c:v>89572</c:v>
                </c:pt>
                <c:pt idx="997" formatCode="&quot;$&quot;#,##0.00_);[Red]\(&quot;$&quot;#,##0.00\)">
                  <c:v>48195</c:v>
                </c:pt>
                <c:pt idx="998" formatCode="&quot;$&quot;#,##0.00_);[Red]\(&quot;$&quot;#,##0.00\)">
                  <c:v>21255</c:v>
                </c:pt>
                <c:pt idx="999" formatCode="&quot;$&quot;#,##0.00_);[Red]\(&quot;$&quot;#,##0.00\)">
                  <c:v>74250</c:v>
                </c:pt>
                <c:pt idx="1000" formatCode="&quot;$&quot;#,##0.00_);[Red]\(&quot;$&quot;#,##0.00\)">
                  <c:v>38201</c:v>
                </c:pt>
                <c:pt idx="1001" formatCode="&quot;$&quot;#,##0.00_);[Red]\(&quot;$&quot;#,##0.00\)">
                  <c:v>31497</c:v>
                </c:pt>
                <c:pt idx="1002" formatCode="&quot;$&quot;#,##0.00_);[Red]\(&quot;$&quot;#,##0.00\)">
                  <c:v>20587</c:v>
                </c:pt>
                <c:pt idx="1003" formatCode="&quot;$&quot;#,##0.00_);[Red]\(&quot;$&quot;#,##0.00\)">
                  <c:v>83273</c:v>
                </c:pt>
                <c:pt idx="1004" formatCode="&quot;$&quot;#,##0.00_);[Red]\(&quot;$&quot;#,##0.00\)">
                  <c:v>34469</c:v>
                </c:pt>
                <c:pt idx="1005" formatCode="&quot;$&quot;#,##0.00_);[Red]\(&quot;$&quot;#,##0.00\)">
                  <c:v>59111</c:v>
                </c:pt>
                <c:pt idx="1006" formatCode="&quot;$&quot;#,##0.00_);[Red]\(&quot;$&quot;#,##0.00\)">
                  <c:v>17459</c:v>
                </c:pt>
                <c:pt idx="1007" formatCode="&quot;$&quot;#,##0.00_);[Red]\(&quot;$&quot;#,##0.00\)">
                  <c:v>77598</c:v>
                </c:pt>
                <c:pt idx="1008" formatCode="&quot;$&quot;#,##0.00_);[Red]\(&quot;$&quot;#,##0.00\)">
                  <c:v>76081</c:v>
                </c:pt>
                <c:pt idx="1009" formatCode="&quot;$&quot;#,##0.00_);[Red]\(&quot;$&quot;#,##0.00\)">
                  <c:v>25008</c:v>
                </c:pt>
                <c:pt idx="1010" formatCode="&quot;$&quot;#,##0.00_);[Red]\(&quot;$&quot;#,##0.00\)">
                  <c:v>68118</c:v>
                </c:pt>
                <c:pt idx="1011" formatCode="&quot;$&quot;#,##0.00_);[Red]\(&quot;$&quot;#,##0.00\)">
                  <c:v>28691</c:v>
                </c:pt>
                <c:pt idx="1012" formatCode="&quot;$&quot;#,##0.00_);[Red]\(&quot;$&quot;#,##0.00\)">
                  <c:v>34529</c:v>
                </c:pt>
                <c:pt idx="1013" formatCode="&quot;$&quot;#,##0.00_);[Red]\(&quot;$&quot;#,##0.00\)">
                  <c:v>48526</c:v>
                </c:pt>
                <c:pt idx="1014" formatCode="&quot;$&quot;#,##0.00_);[Red]\(&quot;$&quot;#,##0.00\)">
                  <c:v>18100</c:v>
                </c:pt>
                <c:pt idx="1015" formatCode="&quot;$&quot;#,##0.00_);[Red]\(&quot;$&quot;#,##0.00\)">
                  <c:v>83145</c:v>
                </c:pt>
                <c:pt idx="1016" formatCode="&quot;$&quot;#,##0.00_);[Red]\(&quot;$&quot;#,##0.00\)">
                  <c:v>42710</c:v>
                </c:pt>
                <c:pt idx="1017" formatCode="&quot;$&quot;#,##0.00_);[Red]\(&quot;$&quot;#,##0.00\)">
                  <c:v>26997</c:v>
                </c:pt>
                <c:pt idx="1018" formatCode="&quot;$&quot;#,##0.00_);[Red]\(&quot;$&quot;#,##0.00\)">
                  <c:v>78331</c:v>
                </c:pt>
                <c:pt idx="1019" formatCode="&quot;$&quot;#,##0.00_);[Red]\(&quot;$&quot;#,##0.00\)">
                  <c:v>42767</c:v>
                </c:pt>
                <c:pt idx="1020" formatCode="&quot;$&quot;#,##0.00_);[Red]\(&quot;$&quot;#,##0.00\)">
                  <c:v>30351</c:v>
                </c:pt>
                <c:pt idx="1021" formatCode="&quot;$&quot;#,##0.00_);[Red]\(&quot;$&quot;#,##0.00\)">
                  <c:v>61794</c:v>
                </c:pt>
                <c:pt idx="1022" formatCode="&quot;$&quot;#,##0.00_);[Red]\(&quot;$&quot;#,##0.00\)">
                  <c:v>54072</c:v>
                </c:pt>
                <c:pt idx="1023" formatCode="&quot;$&quot;#,##0.00_);[Red]\(&quot;$&quot;#,##0.00\)">
                  <c:v>28769</c:v>
                </c:pt>
                <c:pt idx="1024" formatCode="&quot;$&quot;#,##0.00_);[Red]\(&quot;$&quot;#,##0.00\)">
                  <c:v>80134</c:v>
                </c:pt>
                <c:pt idx="1025" formatCode="&quot;$&quot;#,##0.00_);[Red]\(&quot;$&quot;#,##0.00\)">
                  <c:v>22804</c:v>
                </c:pt>
                <c:pt idx="1026" formatCode="&quot;$&quot;#,##0.00_);[Red]\(&quot;$&quot;#,##0.00\)">
                  <c:v>28072</c:v>
                </c:pt>
                <c:pt idx="1027" formatCode="&quot;$&quot;#,##0.00_);[Red]\(&quot;$&quot;#,##0.00\)">
                  <c:v>77298</c:v>
                </c:pt>
                <c:pt idx="1029" formatCode="&quot;$&quot;#,##0.00_);[Red]\(&quot;$&quot;#,##0.00\)">
                  <c:v>70515</c:v>
                </c:pt>
                <c:pt idx="1030" formatCode="&quot;$&quot;#,##0.00_);[Red]\(&quot;$&quot;#,##0.00\)">
                  <c:v>47821</c:v>
                </c:pt>
                <c:pt idx="1031" formatCode="&quot;$&quot;#,##0.00_);[Red]\(&quot;$&quot;#,##0.00\)">
                  <c:v>58330</c:v>
                </c:pt>
                <c:pt idx="1032" formatCode="&quot;$&quot;#,##0.00_);[Red]\(&quot;$&quot;#,##0.00\)">
                  <c:v>51569</c:v>
                </c:pt>
                <c:pt idx="1033" formatCode="&quot;$&quot;#,##0.00_);[Red]\(&quot;$&quot;#,##0.00\)">
                  <c:v>25509</c:v>
                </c:pt>
                <c:pt idx="1034" formatCode="&quot;$&quot;#,##0.00_);[Red]\(&quot;$&quot;#,##0.00\)">
                  <c:v>35860</c:v>
                </c:pt>
                <c:pt idx="1035" formatCode="&quot;$&quot;#,##0.00_);[Red]\(&quot;$&quot;#,##0.00\)">
                  <c:v>86979</c:v>
                </c:pt>
                <c:pt idx="1036">
                  <c:v>74806</c:v>
                </c:pt>
                <c:pt idx="1037" formatCode="&quot;$&quot;#,##0.00_);[Red]\(&quot;$&quot;#,##0.00\)">
                  <c:v>32632</c:v>
                </c:pt>
                <c:pt idx="1038" formatCode="&quot;$&quot;#,##0.00_);[Red]\(&quot;$&quot;#,##0.00\)">
                  <c:v>66664</c:v>
                </c:pt>
                <c:pt idx="1039" formatCode="&quot;$&quot;#,##0.00_);[Red]\(&quot;$&quot;#,##0.00\)">
                  <c:v>56628</c:v>
                </c:pt>
                <c:pt idx="1040" formatCode="&quot;$&quot;#,##0.00_);[Red]\(&quot;$&quot;#,##0.00\)">
                  <c:v>27450</c:v>
                </c:pt>
                <c:pt idx="1041" formatCode="&quot;$&quot;#,##0.00_);[Red]\(&quot;$&quot;#,##0.00\)">
                  <c:v>79530</c:v>
                </c:pt>
                <c:pt idx="1042" formatCode="&quot;$&quot;#,##0.00_);[Red]\(&quot;$&quot;#,##0.00\)">
                  <c:v>65333</c:v>
                </c:pt>
                <c:pt idx="1043" formatCode="&quot;$&quot;#,##0.00_);[Red]\(&quot;$&quot;#,##0.00\)">
                  <c:v>28320</c:v>
                </c:pt>
                <c:pt idx="1044" formatCode="&quot;$&quot;#,##0.00_);[Red]\(&quot;$&quot;#,##0.00\)">
                  <c:v>64355</c:v>
                </c:pt>
                <c:pt idx="1045" formatCode="&quot;$&quot;#,##0.00_);[Red]\(&quot;$&quot;#,##0.00\)">
                  <c:v>90842</c:v>
                </c:pt>
                <c:pt idx="1046" formatCode="&quot;$&quot;#,##0.00_);[Red]\(&quot;$&quot;#,##0.00\)">
                  <c:v>20194</c:v>
                </c:pt>
                <c:pt idx="1047" formatCode="&quot;$&quot;#,##0.00_);[Red]\(&quot;$&quot;#,##0.00\)">
                  <c:v>77766</c:v>
                </c:pt>
                <c:pt idx="1048" formatCode="&quot;$&quot;#,##0.00_);[Red]\(&quot;$&quot;#,##0.00\)">
                  <c:v>37760</c:v>
                </c:pt>
                <c:pt idx="1049" formatCode="&quot;$&quot;#,##0.00_);[Red]\(&quot;$&quot;#,##0.00\)">
                  <c:v>62466</c:v>
                </c:pt>
                <c:pt idx="1050">
                  <c:v>65104</c:v>
                </c:pt>
                <c:pt idx="1051" formatCode="&quot;$&quot;#,##0.00_);[Red]\(&quot;$&quot;#,##0.00\)">
                  <c:v>29604</c:v>
                </c:pt>
                <c:pt idx="1052" formatCode="&quot;$&quot;#,##0.00_);[Red]\(&quot;$&quot;#,##0.00\)">
                  <c:v>58494</c:v>
                </c:pt>
                <c:pt idx="1053" formatCode="&quot;$&quot;#,##0.00_);[Red]\(&quot;$&quot;#,##0.00\)">
                  <c:v>50616</c:v>
                </c:pt>
                <c:pt idx="1054" formatCode="&quot;$&quot;#,##0.00_);[Red]\(&quot;$&quot;#,##0.00\)">
                  <c:v>24367</c:v>
                </c:pt>
                <c:pt idx="1055" formatCode="&quot;$&quot;#,##0.00_);[Red]\(&quot;$&quot;#,##0.00\)">
                  <c:v>34824</c:v>
                </c:pt>
                <c:pt idx="1056" formatCode="&quot;$&quot;#,##0.00_);[Red]\(&quot;$&quot;#,##0.00\)">
                  <c:v>74268</c:v>
                </c:pt>
                <c:pt idx="1057" formatCode="&quot;$&quot;#,##0.00_);[Red]\(&quot;$&quot;#,##0.00\)">
                  <c:v>58482</c:v>
                </c:pt>
                <c:pt idx="1058" formatCode="&quot;$&quot;#,##0.00_);[Red]\(&quot;$&quot;#,##0.00\)">
                  <c:v>74538</c:v>
                </c:pt>
                <c:pt idx="1059" formatCode="&quot;$&quot;#,##0.00_);[Red]\(&quot;$&quot;#,##0.00\)">
                  <c:v>53378</c:v>
                </c:pt>
                <c:pt idx="1060" formatCode="&quot;$&quot;#,##0.00_);[Red]\(&quot;$&quot;#,##0.00\)">
                  <c:v>50002</c:v>
                </c:pt>
                <c:pt idx="1061" formatCode="&quot;$&quot;#,##0.00_);[Red]\(&quot;$&quot;#,##0.00\)">
                  <c:v>52852</c:v>
                </c:pt>
                <c:pt idx="1062" formatCode="&quot;$&quot;#,##0.00_);[Red]\(&quot;$&quot;#,##0.00\)">
                  <c:v>45903</c:v>
                </c:pt>
                <c:pt idx="1063" formatCode="&quot;$&quot;#,##0.00_);[Red]\(&quot;$&quot;#,##0.00\)">
                  <c:v>54132</c:v>
                </c:pt>
                <c:pt idx="1064" formatCode="&quot;$&quot;#,##0.00_);[Red]\(&quot;$&quot;#,##0.00\)">
                  <c:v>45894</c:v>
                </c:pt>
                <c:pt idx="1065" formatCode="&quot;$&quot;#,##0.00_);[Red]\(&quot;$&quot;#,##0.00\)">
                  <c:v>69139</c:v>
                </c:pt>
                <c:pt idx="1066" formatCode="&quot;$&quot;#,##0.00_);[Red]\(&quot;$&quot;#,##0.00\)">
                  <c:v>30753</c:v>
                </c:pt>
                <c:pt idx="1067" formatCode="&quot;$&quot;#,##0.00_);[Red]\(&quot;$&quot;#,##0.00\)">
                  <c:v>77568</c:v>
                </c:pt>
                <c:pt idx="1068" formatCode="&quot;$&quot;#,##0.00_);[Red]\(&quot;$&quot;#,##0.00\)">
                  <c:v>48767</c:v>
                </c:pt>
                <c:pt idx="1069" formatCode="&quot;$&quot;#,##0.00_);[Red]\(&quot;$&quot;#,##0.00\)">
                  <c:v>38725</c:v>
                </c:pt>
                <c:pt idx="1071" formatCode="&quot;$&quot;#,##0.00_);[Red]\(&quot;$&quot;#,##0.00\)">
                  <c:v>23910</c:v>
                </c:pt>
                <c:pt idx="1072" formatCode="&quot;$&quot;#,##0.00_);[Red]\(&quot;$&quot;#,##0.00\)">
                  <c:v>54603</c:v>
                </c:pt>
                <c:pt idx="1074" formatCode="&quot;$&quot;#,##0.00_);[Red]\(&quot;$&quot;#,##0.00\)">
                  <c:v>31056</c:v>
                </c:pt>
                <c:pt idx="1075" formatCode="&quot;$&quot;#,##0.00_);[Red]\(&quot;$&quot;#,##0.00\)">
                  <c:v>33986</c:v>
                </c:pt>
                <c:pt idx="1076" formatCode="&quot;$&quot;#,##0.00_);[Red]\(&quot;$&quot;#,##0.00\)">
                  <c:v>29440</c:v>
                </c:pt>
                <c:pt idx="1077" formatCode="&quot;$&quot;#,##0.00_);[Red]\(&quot;$&quot;#,##0.00\)">
                  <c:v>53843</c:v>
                </c:pt>
                <c:pt idx="1078" formatCode="&quot;$&quot;#,##0.00_);[Red]\(&quot;$&quot;#,##0.00\)">
                  <c:v>82224</c:v>
                </c:pt>
                <c:pt idx="1079" formatCode="&quot;$&quot;#,##0.00_);[Red]\(&quot;$&quot;#,##0.00\)">
                  <c:v>42473</c:v>
                </c:pt>
                <c:pt idx="1080" formatCode="&quot;$&quot;#,##0.00_);[Red]\(&quot;$&quot;#,##0.00\)">
                  <c:v>41020</c:v>
                </c:pt>
                <c:pt idx="1081" formatCode="&quot;$&quot;#,##0.00_);[Red]\(&quot;$&quot;#,##0.00\)">
                  <c:v>34961</c:v>
                </c:pt>
                <c:pt idx="1082" formatCode="&quot;$&quot;#,##0.00_);[Red]\(&quot;$&quot;#,##0.00\)">
                  <c:v>41658</c:v>
                </c:pt>
                <c:pt idx="1083" formatCode="&quot;$&quot;#,##0.00_);[Red]\(&quot;$&quot;#,##0.00\)">
                  <c:v>41551</c:v>
                </c:pt>
                <c:pt idx="1084" formatCode="&quot;$&quot;#,##0.00_);[Red]\(&quot;$&quot;#,##0.00\)">
                  <c:v>18358</c:v>
                </c:pt>
                <c:pt idx="1085" formatCode="&quot;$&quot;#,##0.00_);[Red]\(&quot;$&quot;#,##0.00\)">
                  <c:v>69084</c:v>
                </c:pt>
                <c:pt idx="1086" formatCode="&quot;$&quot;#,##0.00_);[Red]\(&quot;$&quot;#,##0.00\)">
                  <c:v>38961</c:v>
                </c:pt>
                <c:pt idx="1087" formatCode="&quot;$&quot;#,##0.00_);[Red]\(&quot;$&quot;#,##0.00\)">
                  <c:v>78394</c:v>
                </c:pt>
                <c:pt idx="1088" formatCode="&quot;$&quot;#,##0.00_);[Red]\(&quot;$&quot;#,##0.00\)">
                  <c:v>79632</c:v>
                </c:pt>
                <c:pt idx="1089" formatCode="&quot;$&quot;#,##0.00_);[Red]\(&quot;$&quot;#,##0.00\)">
                  <c:v>30899</c:v>
                </c:pt>
                <c:pt idx="1090" formatCode="&quot;$&quot;#,##0.00_);[Red]\(&quot;$&quot;#,##0.00\)">
                  <c:v>38196</c:v>
                </c:pt>
                <c:pt idx="1091" formatCode="&quot;$&quot;#,##0.00_);[Red]\(&quot;$&quot;#,##0.00\)">
                  <c:v>40689</c:v>
                </c:pt>
                <c:pt idx="1092" formatCode="&quot;$&quot;#,##0.00_);[Red]\(&quot;$&quot;#,##0.00\)">
                  <c:v>21024</c:v>
                </c:pt>
                <c:pt idx="1093" formatCode="&quot;$&quot;#,##0.00_);[Red]\(&quot;$&quot;#,##0.00\)">
                  <c:v>44051</c:v>
                </c:pt>
                <c:pt idx="1094" formatCode="&quot;$&quot;#,##0.00_);[Red]\(&quot;$&quot;#,##0.00\)">
                  <c:v>58293</c:v>
                </c:pt>
                <c:pt idx="1095" formatCode="&quot;$&quot;#,##0.00_);[Red]\(&quot;$&quot;#,##0.00\)">
                  <c:v>35946</c:v>
                </c:pt>
                <c:pt idx="1096" formatCode="&quot;$&quot;#,##0.00_);[Red]\(&quot;$&quot;#,##0.00\)">
                  <c:v>74985</c:v>
                </c:pt>
                <c:pt idx="1097">
                  <c:v>82504</c:v>
                </c:pt>
                <c:pt idx="1098" formatCode="&quot;$&quot;#,##0.00_);[Red]\(&quot;$&quot;#,##0.00\)">
                  <c:v>157733</c:v>
                </c:pt>
                <c:pt idx="1099">
                  <c:v>81975</c:v>
                </c:pt>
                <c:pt idx="1100" formatCode="&quot;$&quot;#,##0.00_);[Red]\(&quot;$&quot;#,##0.00\)">
                  <c:v>9548</c:v>
                </c:pt>
                <c:pt idx="1101" formatCode="&quot;$&quot;#,##0.00_);[Red]\(&quot;$&quot;#,##0.00\)">
                  <c:v>23559</c:v>
                </c:pt>
                <c:pt idx="1102" formatCode="&quot;$&quot;#,##0.00_);[Red]\(&quot;$&quot;#,##0.00\)">
                  <c:v>90638</c:v>
                </c:pt>
                <c:pt idx="1103" formatCode="&quot;$&quot;#,##0.00_);[Red]\(&quot;$&quot;#,##0.00\)">
                  <c:v>32644</c:v>
                </c:pt>
                <c:pt idx="1104">
                  <c:v>21474</c:v>
                </c:pt>
                <c:pt idx="1105" formatCode="&quot;$&quot;#,##0.00_);[Red]\(&quot;$&quot;#,##0.00\)">
                  <c:v>2447</c:v>
                </c:pt>
                <c:pt idx="1106" formatCode="&quot;$&quot;#,##0.00_);[Red]\(&quot;$&quot;#,##0.00\)">
                  <c:v>94384</c:v>
                </c:pt>
                <c:pt idx="1107" formatCode="&quot;$&quot;#,##0.00_);[Red]\(&quot;$&quot;#,##0.00\)">
                  <c:v>48920</c:v>
                </c:pt>
                <c:pt idx="1108" formatCode="&quot;$&quot;#,##0.00_);[Red]\(&quot;$&quot;#,##0.00\)">
                  <c:v>23763</c:v>
                </c:pt>
                <c:pt idx="1109" formatCode="&quot;$&quot;#,##0.00_);[Red]\(&quot;$&quot;#,##0.00\)">
                  <c:v>16014</c:v>
                </c:pt>
                <c:pt idx="1110" formatCode="&quot;$&quot;#,##0.00_);[Red]\(&quot;$&quot;#,##0.00\)">
                  <c:v>68487</c:v>
                </c:pt>
                <c:pt idx="1111" formatCode="&quot;$&quot;#,##0.00_);[Red]\(&quot;$&quot;#,##0.00\)">
                  <c:v>53103</c:v>
                </c:pt>
                <c:pt idx="1112" formatCode="&quot;$&quot;#,##0.00_);[Red]\(&quot;$&quot;#,##0.00\)">
                  <c:v>28359</c:v>
                </c:pt>
                <c:pt idx="1113" formatCode="&quot;$&quot;#,##0.00_);[Red]\(&quot;$&quot;#,##0.00\)">
                  <c:v>39922</c:v>
                </c:pt>
                <c:pt idx="1114" formatCode="&quot;$&quot;#,##0.00_);[Red]\(&quot;$&quot;#,##0.00\)">
                  <c:v>45579</c:v>
                </c:pt>
                <c:pt idx="1115">
                  <c:v>54450</c:v>
                </c:pt>
                <c:pt idx="1116" formatCode="&quot;$&quot;#,##0.00_);[Red]\(&quot;$&quot;#,##0.00\)">
                  <c:v>54111</c:v>
                </c:pt>
                <c:pt idx="1117" formatCode="&quot;$&quot;#,##0.00_);[Red]\(&quot;$&quot;#,##0.00\)">
                  <c:v>90226</c:v>
                </c:pt>
                <c:pt idx="1118" formatCode="&quot;$&quot;#,##0.00_);[Red]\(&quot;$&quot;#,##0.00\)">
                  <c:v>45057</c:v>
                </c:pt>
                <c:pt idx="1119" formatCode="&quot;$&quot;#,##0.00_);[Red]\(&quot;$&quot;#,##0.00\)">
                  <c:v>32011</c:v>
                </c:pt>
                <c:pt idx="1120" formatCode="&quot;$&quot;#,##0.00_);[Red]\(&quot;$&quot;#,##0.00\)">
                  <c:v>67445</c:v>
                </c:pt>
                <c:pt idx="1121" formatCode="&quot;$&quot;#,##0.00_);[Red]\(&quot;$&quot;#,##0.00\)">
                  <c:v>43020</c:v>
                </c:pt>
                <c:pt idx="1122" formatCode="&quot;$&quot;#,##0.00_);[Red]\(&quot;$&quot;#,##0.00\)">
                  <c:v>47352</c:v>
                </c:pt>
                <c:pt idx="1123" formatCode="&quot;$&quot;#,##0.00_);[Red]\(&quot;$&quot;#,##0.00\)">
                  <c:v>39356</c:v>
                </c:pt>
                <c:pt idx="1124">
                  <c:v>43263</c:v>
                </c:pt>
                <c:pt idx="1125" formatCode="&quot;$&quot;#,##0.00_);[Red]\(&quot;$&quot;#,##0.00\)">
                  <c:v>55842</c:v>
                </c:pt>
                <c:pt idx="1126" formatCode="&quot;$&quot;#,##0.00_);[Red]\(&quot;$&quot;#,##0.00\)">
                  <c:v>37758</c:v>
                </c:pt>
                <c:pt idx="1127" formatCode="&quot;$&quot;#,##0.00_);[Red]\(&quot;$&quot;#,##0.00\)">
                  <c:v>25293</c:v>
                </c:pt>
                <c:pt idx="1128" formatCode="&quot;$&quot;#,##0.00_);[Red]\(&quot;$&quot;#,##0.00\)">
                  <c:v>64090</c:v>
                </c:pt>
                <c:pt idx="1129" formatCode="&quot;$&quot;#,##0.00_);[Red]\(&quot;$&quot;#,##0.00\)">
                  <c:v>58138</c:v>
                </c:pt>
                <c:pt idx="1130" formatCode="&quot;$&quot;#,##0.00_);[Red]\(&quot;$&quot;#,##0.00\)">
                  <c:v>22434</c:v>
                </c:pt>
                <c:pt idx="1131" formatCode="&quot;$&quot;#,##0.00_);[Red]\(&quot;$&quot;#,##0.00\)">
                  <c:v>64014</c:v>
                </c:pt>
                <c:pt idx="1132" formatCode="&quot;$&quot;#,##0.00_);[Red]\(&quot;$&quot;#,##0.00\)">
                  <c:v>47808</c:v>
                </c:pt>
                <c:pt idx="1133" formatCode="&quot;$&quot;#,##0.00_);[Red]\(&quot;$&quot;#,##0.00\)">
                  <c:v>87771</c:v>
                </c:pt>
                <c:pt idx="1134" formatCode="&quot;$&quot;#,##0.00_);[Red]\(&quot;$&quot;#,##0.00\)">
                  <c:v>83829</c:v>
                </c:pt>
                <c:pt idx="1135" formatCode="&quot;$&quot;#,##0.00_);[Red]\(&quot;$&quot;#,##0.00\)">
                  <c:v>57811</c:v>
                </c:pt>
                <c:pt idx="1136" formatCode="&quot;$&quot;#,##0.00_);[Red]\(&quot;$&quot;#,##0.00\)">
                  <c:v>67384</c:v>
                </c:pt>
                <c:pt idx="1137" formatCode="&quot;$&quot;#,##0.00_);[Red]\(&quot;$&quot;#,##0.00\)">
                  <c:v>78075</c:v>
                </c:pt>
                <c:pt idx="1138" formatCode="&quot;$&quot;#,##0.00_);[Red]\(&quot;$&quot;#,##0.00\)">
                  <c:v>84169</c:v>
                </c:pt>
                <c:pt idx="1139" formatCode="&quot;$&quot;#,##0.00_);[Red]\(&quot;$&quot;#,##0.00\)">
                  <c:v>48721</c:v>
                </c:pt>
                <c:pt idx="1140" formatCode="&quot;$&quot;#,##0.00_);[Red]\(&quot;$&quot;#,##0.00\)">
                  <c:v>153924</c:v>
                </c:pt>
                <c:pt idx="1141" formatCode="&quot;$&quot;#,##0.00_);[Red]\(&quot;$&quot;#,##0.00\)">
                  <c:v>90933</c:v>
                </c:pt>
                <c:pt idx="1142" formatCode="&quot;$&quot;#,##0.00_);[Red]\(&quot;$&quot;#,##0.00\)">
                  <c:v>60093</c:v>
                </c:pt>
                <c:pt idx="1143" formatCode="&quot;$&quot;#,##0.00_);[Red]\(&quot;$&quot;#,##0.00\)">
                  <c:v>62882</c:v>
                </c:pt>
                <c:pt idx="1144" formatCode="&quot;$&quot;#,##0.00_);[Red]\(&quot;$&quot;#,##0.00\)">
                  <c:v>43776</c:v>
                </c:pt>
                <c:pt idx="1145">
                  <c:v>21359</c:v>
                </c:pt>
                <c:pt idx="1146" formatCode="&quot;$&quot;#,##0.00_);[Red]\(&quot;$&quot;#,##0.00\)">
                  <c:v>51983</c:v>
                </c:pt>
                <c:pt idx="1147" formatCode="&quot;$&quot;#,##0.00_);[Red]\(&quot;$&quot;#,##0.00\)">
                  <c:v>58821</c:v>
                </c:pt>
                <c:pt idx="1148" formatCode="&quot;$&quot;#,##0.00_);[Red]\(&quot;$&quot;#,##0.00\)">
                  <c:v>66973</c:v>
                </c:pt>
                <c:pt idx="1149" formatCode="&quot;$&quot;#,##0.00_);[Red]\(&quot;$&quot;#,##0.00\)">
                  <c:v>33456</c:v>
                </c:pt>
                <c:pt idx="1150" formatCode="&quot;$&quot;#,##0.00_);[Red]\(&quot;$&quot;#,##0.00\)">
                  <c:v>48752</c:v>
                </c:pt>
                <c:pt idx="1151" formatCode="&quot;$&quot;#,##0.00_);[Red]\(&quot;$&quot;#,##0.00\)">
                  <c:v>31535</c:v>
                </c:pt>
                <c:pt idx="1152" formatCode="&quot;$&quot;#,##0.00_);[Red]\(&quot;$&quot;#,##0.00\)">
                  <c:v>61798</c:v>
                </c:pt>
                <c:pt idx="1153" formatCode="&quot;$&quot;#,##0.00_);[Red]\(&quot;$&quot;#,##0.00\)">
                  <c:v>61416</c:v>
                </c:pt>
                <c:pt idx="1154" formatCode="&quot;$&quot;#,##0.00_);[Red]\(&quot;$&quot;#,##0.00\)">
                  <c:v>49767</c:v>
                </c:pt>
                <c:pt idx="1155" formatCode="&quot;$&quot;#,##0.00_);[Red]\(&quot;$&quot;#,##0.00\)">
                  <c:v>50183</c:v>
                </c:pt>
                <c:pt idx="1156" formatCode="&quot;$&quot;#,##0.00_);[Red]\(&quot;$&quot;#,##0.00\)">
                  <c:v>30983</c:v>
                </c:pt>
                <c:pt idx="1157">
                  <c:v>62499</c:v>
                </c:pt>
                <c:pt idx="1158" formatCode="&quot;$&quot;#,##0.00_);[Red]\(&quot;$&quot;#,##0.00\)">
                  <c:v>42213</c:v>
                </c:pt>
                <c:pt idx="1159" formatCode="&quot;$&quot;#,##0.00_);[Red]\(&quot;$&quot;#,##0.00\)">
                  <c:v>36026</c:v>
                </c:pt>
                <c:pt idx="1160" formatCode="&quot;$&quot;#,##0.00_);[Red]\(&quot;$&quot;#,##0.00\)">
                  <c:v>60896</c:v>
                </c:pt>
                <c:pt idx="1161" formatCode="&quot;$&quot;#,##0.00_);[Red]\(&quot;$&quot;#,##0.00\)">
                  <c:v>50611</c:v>
                </c:pt>
                <c:pt idx="1162" formatCode="&quot;$&quot;#,##0.00_);[Red]\(&quot;$&quot;#,##0.00\)">
                  <c:v>35684</c:v>
                </c:pt>
                <c:pt idx="1163" formatCode="&quot;$&quot;#,##0.00_);[Red]\(&quot;$&quot;#,##0.00\)">
                  <c:v>64108</c:v>
                </c:pt>
                <c:pt idx="1164" formatCode="&quot;$&quot;#,##0.00_);[Red]\(&quot;$&quot;#,##0.00\)">
                  <c:v>44635</c:v>
                </c:pt>
                <c:pt idx="1165" formatCode="&quot;$&quot;#,##0.00_);[Red]\(&quot;$&quot;#,##0.00\)">
                  <c:v>81702</c:v>
                </c:pt>
                <c:pt idx="1166" formatCode="&quot;$&quot;#,##0.00_);[Red]\(&quot;$&quot;#,##0.00\)">
                  <c:v>25443</c:v>
                </c:pt>
                <c:pt idx="1167" formatCode="&quot;$&quot;#,##0.00_);[Red]\(&quot;$&quot;#,##0.00\)">
                  <c:v>40548</c:v>
                </c:pt>
                <c:pt idx="1168" formatCode="&quot;$&quot;#,##0.00_);[Red]\(&quot;$&quot;#,##0.00\)">
                  <c:v>80763</c:v>
                </c:pt>
                <c:pt idx="1169" formatCode="&quot;$&quot;#,##0.00_);[Red]\(&quot;$&quot;#,##0.00\)">
                  <c:v>84117</c:v>
                </c:pt>
                <c:pt idx="1170" formatCode="&quot;$&quot;#,##0.00_);[Red]\(&quot;$&quot;#,##0.00\)">
                  <c:v>49187</c:v>
                </c:pt>
                <c:pt idx="1171" formatCode="&quot;$&quot;#,##0.00_);[Red]\(&quot;$&quot;#,##0.00\)">
                  <c:v>31788</c:v>
                </c:pt>
                <c:pt idx="1172" formatCode="&quot;$&quot;#,##0.00_);[Red]\(&quot;$&quot;#,##0.00\)">
                  <c:v>27100</c:v>
                </c:pt>
                <c:pt idx="1173" formatCode="&quot;$&quot;#,##0.00_);[Red]\(&quot;$&quot;#,##0.00\)">
                  <c:v>61917</c:v>
                </c:pt>
                <c:pt idx="1174" formatCode="&quot;$&quot;#,##0.00_);[Red]\(&quot;$&quot;#,##0.00\)">
                  <c:v>90638</c:v>
                </c:pt>
                <c:pt idx="1175">
                  <c:v>25959</c:v>
                </c:pt>
                <c:pt idx="1176" formatCode="&quot;$&quot;#,##0.00_);[Red]\(&quot;$&quot;#,##0.00\)">
                  <c:v>59754</c:v>
                </c:pt>
                <c:pt idx="1177" formatCode="&quot;$&quot;#,##0.00_);[Red]\(&quot;$&quot;#,##0.00\)">
                  <c:v>31163</c:v>
                </c:pt>
                <c:pt idx="1178" formatCode="&quot;$&quot;#,##0.00_);[Red]\(&quot;$&quot;#,##0.00\)">
                  <c:v>39453</c:v>
                </c:pt>
                <c:pt idx="1179" formatCode="&quot;$&quot;#,##0.00_);[Red]\(&quot;$&quot;#,##0.00\)">
                  <c:v>65169</c:v>
                </c:pt>
                <c:pt idx="1180" formatCode="&quot;$&quot;#,##0.00_);[Red]\(&quot;$&quot;#,##0.00\)">
                  <c:v>49854</c:v>
                </c:pt>
                <c:pt idx="1181" formatCode="&quot;$&quot;#,##0.00_);[Red]\(&quot;$&quot;#,##0.00\)">
                  <c:v>58582</c:v>
                </c:pt>
                <c:pt idx="1182" formatCode="&quot;$&quot;#,##0.00_);[Red]\(&quot;$&quot;#,##0.00\)">
                  <c:v>46053</c:v>
                </c:pt>
                <c:pt idx="1183" formatCode="&quot;$&quot;#,##0.00_);[Red]\(&quot;$&quot;#,##0.00\)">
                  <c:v>31158</c:v>
                </c:pt>
                <c:pt idx="1184">
                  <c:v>46374</c:v>
                </c:pt>
                <c:pt idx="1185" formatCode="&quot;$&quot;#,##0.00_);[Red]\(&quot;$&quot;#,##0.00\)">
                  <c:v>77437</c:v>
                </c:pt>
                <c:pt idx="1187" formatCode="&quot;$&quot;#,##0.00_);[Red]\(&quot;$&quot;#,##0.00\)">
                  <c:v>14188</c:v>
                </c:pt>
                <c:pt idx="1188" formatCode="&quot;$&quot;#,##0.00_);[Red]\(&quot;$&quot;#,##0.00\)">
                  <c:v>32303</c:v>
                </c:pt>
                <c:pt idx="1189">
                  <c:v>34578</c:v>
                </c:pt>
                <c:pt idx="1190" formatCode="&quot;$&quot;#,##0.00_);[Red]\(&quot;$&quot;#,##0.00\)">
                  <c:v>35246</c:v>
                </c:pt>
                <c:pt idx="1191" formatCode="&quot;$&quot;#,##0.00_);[Red]\(&quot;$&quot;#,##0.00\)">
                  <c:v>86857</c:v>
                </c:pt>
                <c:pt idx="1192" formatCode="&quot;$&quot;#,##0.00_);[Red]\(&quot;$&quot;#,##0.00\)">
                  <c:v>77870</c:v>
                </c:pt>
                <c:pt idx="1193" formatCode="&quot;$&quot;#,##0.00_);[Red]\(&quot;$&quot;#,##0.00\)">
                  <c:v>92556</c:v>
                </c:pt>
                <c:pt idx="1194" formatCode="&quot;$&quot;#,##0.00_);[Red]\(&quot;$&quot;#,##0.00\)">
                  <c:v>14849</c:v>
                </c:pt>
                <c:pt idx="1195" formatCode="&quot;$&quot;#,##0.00_);[Red]\(&quot;$&quot;#,##0.00\)">
                  <c:v>51479</c:v>
                </c:pt>
                <c:pt idx="1196" formatCode="&quot;$&quot;#,##0.00_);[Red]\(&quot;$&quot;#,##0.00\)">
                  <c:v>60894</c:v>
                </c:pt>
                <c:pt idx="1197" formatCode="&quot;$&quot;#,##0.00_);[Red]\(&quot;$&quot;#,##0.00\)">
                  <c:v>40246</c:v>
                </c:pt>
                <c:pt idx="1198" formatCode="&quot;$&quot;#,##0.00_);[Red]\(&quot;$&quot;#,##0.00\)">
                  <c:v>69901</c:v>
                </c:pt>
                <c:pt idx="1199" formatCode="&quot;$&quot;#,##0.00_);[Red]\(&quot;$&quot;#,##0.00\)">
                  <c:v>81205</c:v>
                </c:pt>
                <c:pt idx="1200" formatCode="&quot;$&quot;#,##0.00_);[Red]\(&quot;$&quot;#,##0.00\)">
                  <c:v>47703</c:v>
                </c:pt>
                <c:pt idx="1201" formatCode="&quot;$&quot;#,##0.00_);[Red]\(&quot;$&quot;#,##0.00\)">
                  <c:v>48186</c:v>
                </c:pt>
                <c:pt idx="1202" formatCode="&quot;$&quot;#,##0.00_);[Red]\(&quot;$&quot;#,##0.00\)">
                  <c:v>19107</c:v>
                </c:pt>
                <c:pt idx="1203" formatCode="&quot;$&quot;#,##0.00_);[Red]\(&quot;$&quot;#,##0.00\)">
                  <c:v>24401</c:v>
                </c:pt>
                <c:pt idx="1204" formatCode="&quot;$&quot;#,##0.00_);[Red]\(&quot;$&quot;#,##0.00\)">
                  <c:v>60689</c:v>
                </c:pt>
                <c:pt idx="1205" formatCode="&quot;$&quot;#,##0.00_);[Red]\(&quot;$&quot;#,##0.00\)">
                  <c:v>77981</c:v>
                </c:pt>
                <c:pt idx="1206" formatCode="&quot;$&quot;#,##0.00_);[Red]\(&quot;$&quot;#,##0.00\)">
                  <c:v>35688</c:v>
                </c:pt>
                <c:pt idx="1207" formatCode="&quot;$&quot;#,##0.00_);[Red]\(&quot;$&quot;#,##0.00\)">
                  <c:v>34968</c:v>
                </c:pt>
                <c:pt idx="1208" formatCode="&quot;$&quot;#,##0.00_);[Red]\(&quot;$&quot;#,##0.00\)">
                  <c:v>73395</c:v>
                </c:pt>
                <c:pt idx="1209" formatCode="&quot;$&quot;#,##0.00_);[Red]\(&quot;$&quot;#,##0.00\)">
                  <c:v>5648</c:v>
                </c:pt>
                <c:pt idx="1210" formatCode="&quot;$&quot;#,##0.00_);[Red]\(&quot;$&quot;#,##0.00\)">
                  <c:v>33444</c:v>
                </c:pt>
                <c:pt idx="1211" formatCode="&quot;$&quot;#,##0.00_);[Red]\(&quot;$&quot;#,##0.00\)">
                  <c:v>58512</c:v>
                </c:pt>
                <c:pt idx="1212" formatCode="&quot;$&quot;#,##0.00_);[Red]\(&quot;$&quot;#,##0.00\)">
                  <c:v>40344</c:v>
                </c:pt>
                <c:pt idx="1213" formatCode="&quot;$&quot;#,##0.00_);[Red]\(&quot;$&quot;#,##0.00\)">
                  <c:v>37401</c:v>
                </c:pt>
                <c:pt idx="1214" formatCode="&quot;$&quot;#,##0.00_);[Red]\(&quot;$&quot;#,##0.00\)">
                  <c:v>55284</c:v>
                </c:pt>
                <c:pt idx="1215" formatCode="&quot;$&quot;#,##0.00_);[Red]\(&quot;$&quot;#,##0.00\)">
                  <c:v>38232</c:v>
                </c:pt>
                <c:pt idx="1216" formatCode="&quot;$&quot;#,##0.00_);[Red]\(&quot;$&quot;#,##0.00\)">
                  <c:v>57338</c:v>
                </c:pt>
                <c:pt idx="1217" formatCode="&quot;$&quot;#,##0.00_);[Red]\(&quot;$&quot;#,##0.00\)">
                  <c:v>42618</c:v>
                </c:pt>
                <c:pt idx="1218" formatCode="&quot;$&quot;#,##0.00_);[Red]\(&quot;$&quot;#,##0.00\)">
                  <c:v>72025</c:v>
                </c:pt>
                <c:pt idx="1219" formatCode="&quot;$&quot;#,##0.00_);[Red]\(&quot;$&quot;#,##0.00\)">
                  <c:v>45072</c:v>
                </c:pt>
                <c:pt idx="1220" formatCode="&quot;$&quot;#,##0.00_);[Red]\(&quot;$&quot;#,##0.00\)">
                  <c:v>35893</c:v>
                </c:pt>
                <c:pt idx="1221" formatCode="&quot;$&quot;#,##0.00_);[Red]\(&quot;$&quot;#,##0.00\)">
                  <c:v>42693</c:v>
                </c:pt>
                <c:pt idx="1222" formatCode="&quot;$&quot;#,##0.00_);[Red]\(&quot;$&quot;#,##0.00\)">
                  <c:v>45207</c:v>
                </c:pt>
                <c:pt idx="1223" formatCode="&quot;$&quot;#,##0.00_);[Red]\(&quot;$&quot;#,##0.00\)">
                  <c:v>33402</c:v>
                </c:pt>
                <c:pt idx="1224" formatCode="&quot;$&quot;#,##0.00_);[Red]\(&quot;$&quot;#,##0.00\)">
                  <c:v>40304</c:v>
                </c:pt>
                <c:pt idx="1225">
                  <c:v>33168</c:v>
                </c:pt>
                <c:pt idx="1226" formatCode="&quot;$&quot;#,##0.00_);[Red]\(&quot;$&quot;#,##0.00\)">
                  <c:v>10404</c:v>
                </c:pt>
                <c:pt idx="1227" formatCode="&quot;$&quot;#,##0.00_);[Red]\(&quot;$&quot;#,##0.00\)">
                  <c:v>78353</c:v>
                </c:pt>
                <c:pt idx="1228" formatCode="&quot;$&quot;#,##0.00_);[Red]\(&quot;$&quot;#,##0.00\)">
                  <c:v>48150</c:v>
                </c:pt>
                <c:pt idx="1229" formatCode="&quot;$&quot;#,##0.00_);[Red]\(&quot;$&quot;#,##0.00\)">
                  <c:v>39552</c:v>
                </c:pt>
                <c:pt idx="1230" formatCode="&quot;$&quot;#,##0.00_);[Red]\(&quot;$&quot;#,##0.00\)">
                  <c:v>56775</c:v>
                </c:pt>
                <c:pt idx="1231" formatCode="&quot;$&quot;#,##0.00_);[Red]\(&quot;$&quot;#,##0.00\)">
                  <c:v>37126</c:v>
                </c:pt>
                <c:pt idx="1232" formatCode="&quot;$&quot;#,##0.00_);[Red]\(&quot;$&quot;#,##0.00\)">
                  <c:v>94384</c:v>
                </c:pt>
                <c:pt idx="1233" formatCode="&quot;$&quot;#,##0.00_);[Red]\(&quot;$&quot;#,##0.00\)">
                  <c:v>89120</c:v>
                </c:pt>
                <c:pt idx="1234" formatCode="&quot;$&quot;#,##0.00_);[Red]\(&quot;$&quot;#,##0.00\)">
                  <c:v>73450</c:v>
                </c:pt>
                <c:pt idx="1235" formatCode="&quot;$&quot;#,##0.00_);[Red]\(&quot;$&quot;#,##0.00\)">
                  <c:v>57036</c:v>
                </c:pt>
                <c:pt idx="1236" formatCode="&quot;$&quot;#,##0.00_);[Red]\(&quot;$&quot;#,##0.00\)">
                  <c:v>71626</c:v>
                </c:pt>
                <c:pt idx="1237" formatCode="&quot;$&quot;#,##0.00_);[Red]\(&quot;$&quot;#,##0.00\)">
                  <c:v>64504</c:v>
                </c:pt>
                <c:pt idx="1238" formatCode="&quot;$&quot;#,##0.00_);[Red]\(&quot;$&quot;#,##0.00\)">
                  <c:v>81217</c:v>
                </c:pt>
                <c:pt idx="1239" formatCode="&quot;$&quot;#,##0.00_);[Red]\(&quot;$&quot;#,##0.00\)">
                  <c:v>75345</c:v>
                </c:pt>
                <c:pt idx="1240" formatCode="&quot;$&quot;#,##0.00_);[Red]\(&quot;$&quot;#,##0.00\)">
                  <c:v>80395</c:v>
                </c:pt>
                <c:pt idx="1241" formatCode="&quot;$&quot;#,##0.00_);[Red]\(&quot;$&quot;#,##0.00\)">
                  <c:v>50664</c:v>
                </c:pt>
                <c:pt idx="1242" formatCode="&quot;$&quot;#,##0.00_);[Red]\(&quot;$&quot;#,##0.00\)">
                  <c:v>42192</c:v>
                </c:pt>
                <c:pt idx="1243" formatCode="&quot;$&quot;#,##0.00_);[Red]\(&quot;$&quot;#,##0.00\)">
                  <c:v>48985</c:v>
                </c:pt>
                <c:pt idx="1244" formatCode="&quot;$&quot;#,##0.00_);[Red]\(&quot;$&quot;#,##0.00\)">
                  <c:v>36736</c:v>
                </c:pt>
                <c:pt idx="1245" formatCode="&quot;$&quot;#,##0.00_);[Red]\(&quot;$&quot;#,##0.00\)">
                  <c:v>70829</c:v>
                </c:pt>
                <c:pt idx="1246" formatCode="&quot;$&quot;#,##0.00_);[Red]\(&quot;$&quot;#,##0.00\)">
                  <c:v>49494</c:v>
                </c:pt>
                <c:pt idx="1247" formatCode="&quot;$&quot;#,##0.00_);[Red]\(&quot;$&quot;#,##0.00\)">
                  <c:v>65073</c:v>
                </c:pt>
                <c:pt idx="1248" formatCode="&quot;$&quot;#,##0.00_);[Red]\(&quot;$&quot;#,##0.00\)">
                  <c:v>25818</c:v>
                </c:pt>
                <c:pt idx="1249" formatCode="&quot;$&quot;#,##0.00_);[Red]\(&quot;$&quot;#,##0.00\)">
                  <c:v>45146</c:v>
                </c:pt>
                <c:pt idx="1250" formatCode="&quot;$&quot;#,##0.00_);[Red]\(&quot;$&quot;#,##0.00\)">
                  <c:v>77298</c:v>
                </c:pt>
                <c:pt idx="1251" formatCode="&quot;$&quot;#,##0.00_);[Red]\(&quot;$&quot;#,##0.00\)">
                  <c:v>33454</c:v>
                </c:pt>
                <c:pt idx="1252" formatCode="&quot;$&quot;#,##0.00_);[Red]\(&quot;$&quot;#,##0.00\)">
                  <c:v>52203</c:v>
                </c:pt>
                <c:pt idx="1253" formatCode="&quot;$&quot;#,##0.00_);[Red]\(&quot;$&quot;#,##0.00\)">
                  <c:v>26646</c:v>
                </c:pt>
                <c:pt idx="1254">
                  <c:v>58646</c:v>
                </c:pt>
                <c:pt idx="1255" formatCode="&quot;$&quot;#,##0.00_);[Red]\(&quot;$&quot;#,##0.00\)">
                  <c:v>68462</c:v>
                </c:pt>
                <c:pt idx="1256" formatCode="&quot;$&quot;#,##0.00_);[Red]\(&quot;$&quot;#,##0.00\)">
                  <c:v>27238</c:v>
                </c:pt>
                <c:pt idx="1257" formatCode="&quot;$&quot;#,##0.00_);[Red]\(&quot;$&quot;#,##0.00\)">
                  <c:v>75903</c:v>
                </c:pt>
                <c:pt idx="1258" formatCode="&quot;$&quot;#,##0.00_);[Red]\(&quot;$&quot;#,##0.00\)">
                  <c:v>38643</c:v>
                </c:pt>
                <c:pt idx="1259" formatCode="&quot;$&quot;#,##0.00_);[Red]\(&quot;$&quot;#,##0.00\)">
                  <c:v>63381</c:v>
                </c:pt>
                <c:pt idx="1260" formatCode="&quot;$&quot;#,##0.00_);[Red]\(&quot;$&quot;#,##0.00\)">
                  <c:v>74485</c:v>
                </c:pt>
                <c:pt idx="1261" formatCode="&quot;$&quot;#,##0.00_);[Red]\(&quot;$&quot;#,##0.00\)">
                  <c:v>32557</c:v>
                </c:pt>
                <c:pt idx="1262" formatCode="&quot;$&quot;#,##0.00_);[Red]\(&quot;$&quot;#,##0.00\)">
                  <c:v>37395</c:v>
                </c:pt>
                <c:pt idx="1263" formatCode="&quot;$&quot;#,##0.00_);[Red]\(&quot;$&quot;#,##0.00\)">
                  <c:v>43815</c:v>
                </c:pt>
                <c:pt idx="1264" formatCode="&quot;$&quot;#,##0.00_);[Red]\(&quot;$&quot;#,##0.00\)">
                  <c:v>31353</c:v>
                </c:pt>
                <c:pt idx="1265" formatCode="&quot;$&quot;#,##0.00_);[Red]\(&quot;$&quot;#,##0.00\)">
                  <c:v>59594</c:v>
                </c:pt>
                <c:pt idx="1266" formatCode="&quot;$&quot;#,##0.00_);[Red]\(&quot;$&quot;#,##0.00\)">
                  <c:v>22574</c:v>
                </c:pt>
                <c:pt idx="1267" formatCode="&quot;$&quot;#,##0.00_);[Red]\(&quot;$&quot;#,##0.00\)">
                  <c:v>44421</c:v>
                </c:pt>
                <c:pt idx="1268" formatCode="&quot;$&quot;#,##0.00_);[Red]\(&quot;$&quot;#,##0.00\)">
                  <c:v>65991</c:v>
                </c:pt>
                <c:pt idx="1269" formatCode="&quot;$&quot;#,##0.00_);[Red]\(&quot;$&quot;#,##0.00\)">
                  <c:v>7144</c:v>
                </c:pt>
                <c:pt idx="1270" formatCode="&quot;$&quot;#,##0.00_);[Red]\(&quot;$&quot;#,##0.00\)">
                  <c:v>59292</c:v>
                </c:pt>
                <c:pt idx="1271" formatCode="&quot;$&quot;#,##0.00_);[Red]\(&quot;$&quot;#,##0.00\)">
                  <c:v>73892</c:v>
                </c:pt>
                <c:pt idx="1272" formatCode="&quot;$&quot;#,##0.00_);[Red]\(&quot;$&quot;#,##0.00\)">
                  <c:v>91712</c:v>
                </c:pt>
                <c:pt idx="1273" formatCode="&quot;$&quot;#,##0.00_);[Red]\(&quot;$&quot;#,##0.00\)">
                  <c:v>54356</c:v>
                </c:pt>
                <c:pt idx="1274" formatCode="&quot;$&quot;#,##0.00_);[Red]\(&quot;$&quot;#,##0.00\)">
                  <c:v>70545</c:v>
                </c:pt>
                <c:pt idx="1275" formatCode="&quot;$&quot;#,##0.00_);[Red]\(&quot;$&quot;#,##0.00\)">
                  <c:v>60482</c:v>
                </c:pt>
                <c:pt idx="1276" formatCode="&quot;$&quot;#,##0.00_);[Red]\(&quot;$&quot;#,##0.00\)">
                  <c:v>82384</c:v>
                </c:pt>
                <c:pt idx="1277" formatCode="&quot;$&quot;#,##0.00_);[Red]\(&quot;$&quot;#,##0.00\)">
                  <c:v>58025</c:v>
                </c:pt>
                <c:pt idx="1278" formatCode="&quot;$&quot;#,##0.00_);[Red]\(&quot;$&quot;#,##0.00\)">
                  <c:v>72217</c:v>
                </c:pt>
                <c:pt idx="1279" formatCode="&quot;$&quot;#,##0.00_);[Red]\(&quot;$&quot;#,##0.00\)">
                  <c:v>35322</c:v>
                </c:pt>
                <c:pt idx="1280" formatCode="&quot;$&quot;#,##0.00_);[Red]\(&quot;$&quot;#,##0.00\)">
                  <c:v>50870</c:v>
                </c:pt>
                <c:pt idx="1281" formatCode="&quot;$&quot;#,##0.00_);[Red]\(&quot;$&quot;#,##0.00\)">
                  <c:v>83790</c:v>
                </c:pt>
                <c:pt idx="1282" formatCode="&quot;$&quot;#,##0.00_);[Red]\(&quot;$&quot;#,##0.00\)">
                  <c:v>55686</c:v>
                </c:pt>
                <c:pt idx="1283" formatCode="&quot;$&quot;#,##0.00_);[Red]\(&quot;$&quot;#,##0.00\)">
                  <c:v>63841</c:v>
                </c:pt>
                <c:pt idx="1284">
                  <c:v>34728</c:v>
                </c:pt>
                <c:pt idx="1285" formatCode="&quot;$&quot;#,##0.00_);[Red]\(&quot;$&quot;#,##0.00\)">
                  <c:v>59385</c:v>
                </c:pt>
                <c:pt idx="1286" formatCode="&quot;$&quot;#,##0.00_);[Red]\(&quot;$&quot;#,##0.00\)">
                  <c:v>82333</c:v>
                </c:pt>
                <c:pt idx="1287" formatCode="&quot;$&quot;#,##0.00_);[Red]\(&quot;$&quot;#,##0.00\)">
                  <c:v>54233</c:v>
                </c:pt>
                <c:pt idx="1288" formatCode="&quot;$&quot;#,##0.00_);[Red]\(&quot;$&quot;#,##0.00\)">
                  <c:v>42564</c:v>
                </c:pt>
                <c:pt idx="1289" formatCode="&quot;$&quot;#,##0.00_);[Red]\(&quot;$&quot;#,##0.00\)">
                  <c:v>91820</c:v>
                </c:pt>
                <c:pt idx="1290">
                  <c:v>33039</c:v>
                </c:pt>
                <c:pt idx="1291" formatCode="&quot;$&quot;#,##0.00_);[Red]\(&quot;$&quot;#,##0.00\)">
                  <c:v>65031</c:v>
                </c:pt>
                <c:pt idx="1292" formatCode="&quot;$&quot;#,##0.00_);[Red]\(&quot;$&quot;#,##0.00\)">
                  <c:v>68487</c:v>
                </c:pt>
                <c:pt idx="1293" formatCode="&quot;$&quot;#,##0.00_);[Red]\(&quot;$&quot;#,##0.00\)">
                  <c:v>70893</c:v>
                </c:pt>
                <c:pt idx="1294" formatCode="&quot;$&quot;#,##0.00_);[Red]\(&quot;$&quot;#,##0.00\)">
                  <c:v>65777</c:v>
                </c:pt>
                <c:pt idx="1295" formatCode="&quot;$&quot;#,##0.00_);[Red]\(&quot;$&quot;#,##0.00\)">
                  <c:v>29315</c:v>
                </c:pt>
                <c:pt idx="1296" formatCode="&quot;$&quot;#,##0.00_);[Red]\(&quot;$&quot;#,##0.00\)">
                  <c:v>29938</c:v>
                </c:pt>
                <c:pt idx="1297" formatCode="&quot;$&quot;#,##0.00_);[Red]\(&quot;$&quot;#,##0.00\)">
                  <c:v>79823</c:v>
                </c:pt>
                <c:pt idx="1298" formatCode="&quot;$&quot;#,##0.00_);[Red]\(&quot;$&quot;#,##0.00\)">
                  <c:v>15862</c:v>
                </c:pt>
                <c:pt idx="1299" formatCode="&quot;$&quot;#,##0.00_);[Red]\(&quot;$&quot;#,##0.00\)">
                  <c:v>61787</c:v>
                </c:pt>
                <c:pt idx="1300" formatCode="&quot;$&quot;#,##0.00_);[Red]\(&quot;$&quot;#,##0.00\)">
                  <c:v>15345</c:v>
                </c:pt>
                <c:pt idx="1301" formatCode="&quot;$&quot;#,##0.00_);[Red]\(&quot;$&quot;#,##0.00\)">
                  <c:v>44359</c:v>
                </c:pt>
                <c:pt idx="1302" formatCode="&quot;$&quot;#,##0.00_);[Red]\(&quot;$&quot;#,##0.00\)">
                  <c:v>59052</c:v>
                </c:pt>
                <c:pt idx="1303" formatCode="&quot;$&quot;#,##0.00_);[Red]\(&quot;$&quot;#,##0.00\)">
                  <c:v>30390</c:v>
                </c:pt>
                <c:pt idx="1304" formatCode="&quot;$&quot;#,##0.00_);[Red]\(&quot;$&quot;#,##0.00\)">
                  <c:v>36930</c:v>
                </c:pt>
                <c:pt idx="1305" formatCode="&quot;$&quot;#,##0.00_);[Red]\(&quot;$&quot;#,##0.00\)">
                  <c:v>57537</c:v>
                </c:pt>
                <c:pt idx="1306">
                  <c:v>47570</c:v>
                </c:pt>
                <c:pt idx="1307" formatCode="&quot;$&quot;#,##0.00_);[Red]\(&quot;$&quot;#,##0.00\)">
                  <c:v>48794</c:v>
                </c:pt>
                <c:pt idx="1308" formatCode="&quot;$&quot;#,##0.00_);[Red]\(&quot;$&quot;#,##0.00\)">
                  <c:v>32892</c:v>
                </c:pt>
                <c:pt idx="1309" formatCode="&quot;$&quot;#,##0.00_);[Red]\(&quot;$&quot;#,##0.00\)">
                  <c:v>71022</c:v>
                </c:pt>
                <c:pt idx="1310" formatCode="&quot;$&quot;#,##0.00_);[Red]\(&quot;$&quot;#,##0.00\)">
                  <c:v>52190</c:v>
                </c:pt>
                <c:pt idx="1311">
                  <c:v>18393</c:v>
                </c:pt>
                <c:pt idx="1312" formatCode="&quot;$&quot;#,##0.00_);[Red]\(&quot;$&quot;#,##0.00\)">
                  <c:v>58917</c:v>
                </c:pt>
                <c:pt idx="1313" formatCode="&quot;$&quot;#,##0.00_);[Red]\(&quot;$&quot;#,##0.00\)">
                  <c:v>78285</c:v>
                </c:pt>
                <c:pt idx="1314" formatCode="&quot;$&quot;#,##0.00_);[Red]\(&quot;$&quot;#,##0.00\)">
                  <c:v>57136</c:v>
                </c:pt>
                <c:pt idx="1315" formatCode="&quot;$&quot;#,##0.00_);[Red]\(&quot;$&quot;#,##0.00\)">
                  <c:v>80573</c:v>
                </c:pt>
                <c:pt idx="1316" formatCode="&quot;$&quot;#,##0.00_);[Red]\(&quot;$&quot;#,##0.00\)">
                  <c:v>88347</c:v>
                </c:pt>
                <c:pt idx="1317" formatCode="&quot;$&quot;#,##0.00_);[Red]\(&quot;$&quot;#,##0.00\)">
                  <c:v>86718</c:v>
                </c:pt>
                <c:pt idx="1318" formatCode="&quot;$&quot;#,##0.00_);[Red]\(&quot;$&quot;#,##0.00\)">
                  <c:v>33178</c:v>
                </c:pt>
                <c:pt idx="1319" formatCode="&quot;$&quot;#,##0.00_);[Red]\(&quot;$&quot;#,##0.00\)">
                  <c:v>76842</c:v>
                </c:pt>
                <c:pt idx="1320" formatCode="&quot;$&quot;#,##0.00_);[Red]\(&quot;$&quot;#,##0.00\)">
                  <c:v>45759</c:v>
                </c:pt>
                <c:pt idx="1321" formatCode="&quot;$&quot;#,##0.00_);[Red]\(&quot;$&quot;#,##0.00\)">
                  <c:v>41473</c:v>
                </c:pt>
                <c:pt idx="1322" formatCode="&quot;$&quot;#,##0.00_);[Red]\(&quot;$&quot;#,##0.00\)">
                  <c:v>61074</c:v>
                </c:pt>
                <c:pt idx="1323" formatCode="&quot;$&quot;#,##0.00_);[Red]\(&quot;$&quot;#,##0.00\)">
                  <c:v>66825</c:v>
                </c:pt>
                <c:pt idx="1324" formatCode="&quot;$&quot;#,##0.00_);[Red]\(&quot;$&quot;#,##0.00\)">
                  <c:v>64892</c:v>
                </c:pt>
                <c:pt idx="1325" formatCode="&quot;$&quot;#,##0.00_);[Red]\(&quot;$&quot;#,##0.00\)">
                  <c:v>28718</c:v>
                </c:pt>
                <c:pt idx="1326" formatCode="&quot;$&quot;#,##0.00_);[Red]\(&quot;$&quot;#,##0.00\)">
                  <c:v>62772</c:v>
                </c:pt>
                <c:pt idx="1327" formatCode="&quot;$&quot;#,##0.00_);[Red]\(&quot;$&quot;#,##0.00\)">
                  <c:v>57236</c:v>
                </c:pt>
                <c:pt idx="1328" formatCode="&quot;$&quot;#,##0.00_);[Red]\(&quot;$&quot;#,##0.00\)">
                  <c:v>36230</c:v>
                </c:pt>
                <c:pt idx="1329" formatCode="&quot;$&quot;#,##0.00_);[Red]\(&quot;$&quot;#,##0.00\)">
                  <c:v>38829</c:v>
                </c:pt>
                <c:pt idx="1330" formatCode="&quot;$&quot;#,##0.00_);[Red]\(&quot;$&quot;#,##0.00\)">
                  <c:v>51651</c:v>
                </c:pt>
                <c:pt idx="1331" formatCode="&quot;$&quot;#,##0.00_);[Red]\(&quot;$&quot;#,##0.00\)">
                  <c:v>19789</c:v>
                </c:pt>
                <c:pt idx="1332" formatCode="&quot;$&quot;#,##0.00_);[Red]\(&quot;$&quot;#,##0.00\)">
                  <c:v>30828</c:v>
                </c:pt>
                <c:pt idx="1333" formatCode="&quot;$&quot;#,##0.00_);[Red]\(&quot;$&quot;#,##0.00\)">
                  <c:v>39771</c:v>
                </c:pt>
                <c:pt idx="1334" formatCode="&quot;$&quot;#,##0.00_);[Red]\(&quot;$&quot;#,##0.00\)">
                  <c:v>17487</c:v>
                </c:pt>
                <c:pt idx="1335" formatCode="&quot;$&quot;#,##0.00_);[Red]\(&quot;$&quot;#,##0.00\)">
                  <c:v>67680</c:v>
                </c:pt>
                <c:pt idx="1336" formatCode="&quot;$&quot;#,##0.00_);[Red]\(&quot;$&quot;#,##0.00\)">
                  <c:v>77972</c:v>
                </c:pt>
                <c:pt idx="1337" formatCode="&quot;$&quot;#,##0.00_);[Red]\(&quot;$&quot;#,##0.00\)">
                  <c:v>18492</c:v>
                </c:pt>
                <c:pt idx="1338" formatCode="&quot;$&quot;#,##0.00_);[Red]\(&quot;$&quot;#,##0.00\)">
                  <c:v>47889</c:v>
                </c:pt>
                <c:pt idx="1339" formatCode="&quot;$&quot;#,##0.00_);[Red]\(&quot;$&quot;#,##0.00\)">
                  <c:v>62847</c:v>
                </c:pt>
                <c:pt idx="1340" formatCode="&quot;$&quot;#,##0.00_);[Red]\(&quot;$&quot;#,##0.00\)">
                  <c:v>67911</c:v>
                </c:pt>
                <c:pt idx="1341" formatCode="&quot;$&quot;#,##0.00_);[Red]\(&quot;$&quot;#,##0.00\)">
                  <c:v>76995</c:v>
                </c:pt>
                <c:pt idx="1342" formatCode="&quot;$&quot;#,##0.00_);[Red]\(&quot;$&quot;#,##0.00\)">
                  <c:v>72550</c:v>
                </c:pt>
                <c:pt idx="1343" formatCode="&quot;$&quot;#,##0.00_);[Red]\(&quot;$&quot;#,##0.00\)">
                  <c:v>38680</c:v>
                </c:pt>
                <c:pt idx="1344" formatCode="&quot;$&quot;#,##0.00_);[Red]\(&quot;$&quot;#,##0.00\)">
                  <c:v>56386</c:v>
                </c:pt>
                <c:pt idx="1345" formatCode="&quot;$&quot;#,##0.00_);[Red]\(&quot;$&quot;#,##0.00\)">
                  <c:v>72635</c:v>
                </c:pt>
                <c:pt idx="1346" formatCode="&quot;$&quot;#,##0.00_);[Red]\(&quot;$&quot;#,##0.00\)">
                  <c:v>55614</c:v>
                </c:pt>
                <c:pt idx="1347" formatCode="&quot;$&quot;#,##0.00_);[Red]\(&quot;$&quot;#,##0.00\)">
                  <c:v>70091</c:v>
                </c:pt>
                <c:pt idx="1348" formatCode="&quot;$&quot;#,##0.00_);[Red]\(&quot;$&quot;#,##0.00\)">
                  <c:v>27038</c:v>
                </c:pt>
                <c:pt idx="1349" formatCode="&quot;$&quot;#,##0.00_);[Red]\(&quot;$&quot;#,##0.00\)">
                  <c:v>44511</c:v>
                </c:pt>
                <c:pt idx="1350" formatCode="&quot;$&quot;#,##0.00_);[Red]\(&quot;$&quot;#,##0.00\)">
                  <c:v>59481</c:v>
                </c:pt>
                <c:pt idx="1351" formatCode="&quot;$&quot;#,##0.00_);[Red]\(&quot;$&quot;#,##0.00\)">
                  <c:v>38415</c:v>
                </c:pt>
                <c:pt idx="1352" formatCode="&quot;$&quot;#,##0.00_);[Red]\(&quot;$&quot;#,##0.00\)">
                  <c:v>33462</c:v>
                </c:pt>
                <c:pt idx="1353" formatCode="&quot;$&quot;#,##0.00_);[Red]\(&quot;$&quot;#,##0.00\)">
                  <c:v>66951</c:v>
                </c:pt>
                <c:pt idx="1354" formatCode="&quot;$&quot;#,##0.00_);[Red]\(&quot;$&quot;#,##0.00\)">
                  <c:v>27215</c:v>
                </c:pt>
                <c:pt idx="1355" formatCode="&quot;$&quot;#,##0.00_);[Red]\(&quot;$&quot;#,##0.00\)">
                  <c:v>16529</c:v>
                </c:pt>
                <c:pt idx="1356" formatCode="&quot;$&quot;#,##0.00_);[Red]\(&quot;$&quot;#,##0.00\)">
                  <c:v>77343</c:v>
                </c:pt>
                <c:pt idx="1357" formatCode="&quot;$&quot;#,##0.00_);[Red]\(&quot;$&quot;#,##0.00\)">
                  <c:v>55158</c:v>
                </c:pt>
                <c:pt idx="1358" formatCode="&quot;$&quot;#,##0.00_);[Red]\(&quot;$&quot;#,##0.00\)">
                  <c:v>59868</c:v>
                </c:pt>
                <c:pt idx="1359" formatCode="&quot;$&quot;#,##0.00_);[Red]\(&quot;$&quot;#,##0.00\)">
                  <c:v>67445</c:v>
                </c:pt>
                <c:pt idx="1360" formatCode="&quot;$&quot;#,##0.00_);[Red]\(&quot;$&quot;#,##0.00\)">
                  <c:v>51141</c:v>
                </c:pt>
                <c:pt idx="1361" formatCode="&quot;$&quot;#,##0.00_);[Red]\(&quot;$&quot;#,##0.00\)">
                  <c:v>23478</c:v>
                </c:pt>
                <c:pt idx="1362" formatCode="&quot;$&quot;#,##0.00_);[Red]\(&quot;$&quot;#,##0.00\)">
                  <c:v>31928</c:v>
                </c:pt>
                <c:pt idx="1363" formatCode="&quot;$&quot;#,##0.00_);[Red]\(&quot;$&quot;#,##0.00\)">
                  <c:v>33279</c:v>
                </c:pt>
                <c:pt idx="1364" formatCode="&quot;$&quot;#,##0.00_);[Red]\(&quot;$&quot;#,##0.00\)">
                  <c:v>18978</c:v>
                </c:pt>
                <c:pt idx="1365" formatCode="&quot;$&quot;#,##0.00_);[Red]\(&quot;$&quot;#,##0.00\)">
                  <c:v>38179</c:v>
                </c:pt>
                <c:pt idx="1366" formatCode="&quot;$&quot;#,##0.00_);[Red]\(&quot;$&quot;#,##0.00\)">
                  <c:v>75236</c:v>
                </c:pt>
                <c:pt idx="1367" formatCode="&quot;$&quot;#,##0.00_);[Red]\(&quot;$&quot;#,##0.00\)">
                  <c:v>58217</c:v>
                </c:pt>
                <c:pt idx="1368">
                  <c:v>60200</c:v>
                </c:pt>
                <c:pt idx="1369" formatCode="&quot;$&quot;#,##0.00_);[Red]\(&quot;$&quot;#,##0.00\)">
                  <c:v>43795</c:v>
                </c:pt>
                <c:pt idx="1370" formatCode="&quot;$&quot;#,##0.00_);[Red]\(&quot;$&quot;#,##0.00\)">
                  <c:v>71965</c:v>
                </c:pt>
                <c:pt idx="1371" formatCode="&quot;$&quot;#,##0.00_);[Red]\(&quot;$&quot;#,##0.00\)">
                  <c:v>70421</c:v>
                </c:pt>
                <c:pt idx="1372" formatCode="&quot;$&quot;#,##0.00_);[Red]\(&quot;$&quot;#,##0.00\)">
                  <c:v>29103</c:v>
                </c:pt>
                <c:pt idx="1373" formatCode="&quot;$&quot;#,##0.00_);[Red]\(&quot;$&quot;#,##0.00\)">
                  <c:v>68655</c:v>
                </c:pt>
                <c:pt idx="1374" formatCode="&quot;$&quot;#,##0.00_);[Red]\(&quot;$&quot;#,##0.00\)">
                  <c:v>38998</c:v>
                </c:pt>
                <c:pt idx="1375" formatCode="&quot;$&quot;#,##0.00_);[Red]\(&quot;$&quot;#,##0.00\)">
                  <c:v>17688</c:v>
                </c:pt>
                <c:pt idx="1376" formatCode="&quot;$&quot;#,##0.00_);[Red]\(&quot;$&quot;#,##0.00\)">
                  <c:v>86358</c:v>
                </c:pt>
                <c:pt idx="1377" formatCode="&quot;$&quot;#,##0.00_);[Red]\(&quot;$&quot;#,##0.00\)">
                  <c:v>37859</c:v>
                </c:pt>
                <c:pt idx="1378" formatCode="&quot;$&quot;#,##0.00_);[Red]\(&quot;$&quot;#,##0.00\)">
                  <c:v>21355</c:v>
                </c:pt>
                <c:pt idx="1379" formatCode="&quot;$&quot;#,##0.00_);[Red]\(&quot;$&quot;#,##0.00\)">
                  <c:v>37070</c:v>
                </c:pt>
                <c:pt idx="1380" formatCode="&quot;$&quot;#,##0.00_);[Red]\(&quot;$&quot;#,##0.00\)">
                  <c:v>82025</c:v>
                </c:pt>
                <c:pt idx="1381">
                  <c:v>96547</c:v>
                </c:pt>
                <c:pt idx="1382" formatCode="&quot;$&quot;#,##0.00_);[Red]\(&quot;$&quot;#,##0.00\)">
                  <c:v>44989</c:v>
                </c:pt>
                <c:pt idx="1383" formatCode="&quot;$&quot;#,##0.00_);[Red]\(&quot;$&quot;#,##0.00\)">
                  <c:v>41452</c:v>
                </c:pt>
                <c:pt idx="1384" formatCode="&quot;$&quot;#,##0.00_);[Red]\(&quot;$&quot;#,##0.00\)">
                  <c:v>75777</c:v>
                </c:pt>
                <c:pt idx="1385" formatCode="&quot;$&quot;#,##0.00_);[Red]\(&quot;$&quot;#,##0.00\)">
                  <c:v>21645</c:v>
                </c:pt>
                <c:pt idx="1386" formatCode="&quot;$&quot;#,##0.00_);[Red]\(&quot;$&quot;#,##0.00\)">
                  <c:v>29236</c:v>
                </c:pt>
                <c:pt idx="1387" formatCode="&quot;$&quot;#,##0.00_);[Red]\(&quot;$&quot;#,##0.00\)">
                  <c:v>1730</c:v>
                </c:pt>
                <c:pt idx="1388" formatCode="&quot;$&quot;#,##0.00_);[Red]\(&quot;$&quot;#,##0.00\)">
                  <c:v>10979</c:v>
                </c:pt>
                <c:pt idx="1389" formatCode="&quot;$&quot;#,##0.00_);[Red]\(&quot;$&quot;#,##0.00\)">
                  <c:v>35924</c:v>
                </c:pt>
                <c:pt idx="1390" formatCode="&quot;$&quot;#,##0.00_);[Red]\(&quot;$&quot;#,##0.00\)">
                  <c:v>68805</c:v>
                </c:pt>
                <c:pt idx="1391" formatCode="&quot;$&quot;#,##0.00_);[Red]\(&quot;$&quot;#,##0.00\)">
                  <c:v>65352</c:v>
                </c:pt>
                <c:pt idx="1392" formatCode="&quot;$&quot;#,##0.00_);[Red]\(&quot;$&quot;#,##0.00\)">
                  <c:v>32727</c:v>
                </c:pt>
                <c:pt idx="1393" formatCode="&quot;$&quot;#,##0.00_);[Red]\(&quot;$&quot;#,##0.00\)">
                  <c:v>27421</c:v>
                </c:pt>
                <c:pt idx="1394" formatCode="&quot;$&quot;#,##0.00_);[Red]\(&quot;$&quot;#,##0.00\)">
                  <c:v>32952</c:v>
                </c:pt>
                <c:pt idx="1395" formatCode="&quot;$&quot;#,##0.00_);[Red]\(&quot;$&quot;#,##0.00\)">
                  <c:v>79146</c:v>
                </c:pt>
                <c:pt idx="1396" formatCode="&quot;$&quot;#,##0.00_);[Red]\(&quot;$&quot;#,##0.00\)">
                  <c:v>61671</c:v>
                </c:pt>
                <c:pt idx="1397" formatCode="&quot;$&quot;#,##0.00_);[Red]\(&quot;$&quot;#,##0.00\)">
                  <c:v>80685</c:v>
                </c:pt>
                <c:pt idx="1398" formatCode="&quot;$&quot;#,##0.00_);[Red]\(&quot;$&quot;#,##0.00\)">
                  <c:v>84953</c:v>
                </c:pt>
                <c:pt idx="1399" formatCode="&quot;$&quot;#,##0.00_);[Red]\(&quot;$&quot;#,##0.00\)">
                  <c:v>63246</c:v>
                </c:pt>
                <c:pt idx="1400" formatCode="&quot;$&quot;#,##0.00_);[Red]\(&quot;$&quot;#,##0.00\)">
                  <c:v>28691</c:v>
                </c:pt>
                <c:pt idx="1401" formatCode="&quot;$&quot;#,##0.00_);[Red]\(&quot;$&quot;#,##0.00\)">
                  <c:v>26224</c:v>
                </c:pt>
                <c:pt idx="1402" formatCode="&quot;$&quot;#,##0.00_);[Red]\(&quot;$&quot;#,##0.00\)">
                  <c:v>44377</c:v>
                </c:pt>
                <c:pt idx="1403" formatCode="&quot;$&quot;#,##0.00_);[Red]\(&quot;$&quot;#,##0.00\)">
                  <c:v>76982</c:v>
                </c:pt>
                <c:pt idx="1404" formatCode="&quot;$&quot;#,##0.00_);[Red]\(&quot;$&quot;#,##0.00\)">
                  <c:v>93027</c:v>
                </c:pt>
                <c:pt idx="1405" formatCode="&quot;$&quot;#,##0.00_);[Red]\(&quot;$&quot;#,##0.00\)">
                  <c:v>78497</c:v>
                </c:pt>
                <c:pt idx="1406" formatCode="&quot;$&quot;#,##0.00_);[Red]\(&quot;$&quot;#,##0.00\)">
                  <c:v>46734</c:v>
                </c:pt>
                <c:pt idx="1407" formatCode="&quot;$&quot;#,##0.00_);[Red]\(&quot;$&quot;#,##0.00\)">
                  <c:v>31632</c:v>
                </c:pt>
                <c:pt idx="1408" formatCode="&quot;$&quot;#,##0.00_);[Red]\(&quot;$&quot;#,##0.00\)">
                  <c:v>84574</c:v>
                </c:pt>
                <c:pt idx="1409" formatCode="&quot;$&quot;#,##0.00_);[Red]\(&quot;$&quot;#,##0.00\)">
                  <c:v>49572</c:v>
                </c:pt>
                <c:pt idx="1410" formatCode="&quot;$&quot;#,##0.00_);[Red]\(&quot;$&quot;#,##0.00\)">
                  <c:v>27889</c:v>
                </c:pt>
                <c:pt idx="1411" formatCode="&quot;$&quot;#,##0.00_);[Red]\(&quot;$&quot;#,##0.00\)">
                  <c:v>26751</c:v>
                </c:pt>
                <c:pt idx="1412" formatCode="&quot;$&quot;#,##0.00_);[Red]\(&quot;$&quot;#,##0.00\)">
                  <c:v>77457</c:v>
                </c:pt>
                <c:pt idx="1413" formatCode="&quot;$&quot;#,##0.00_);[Red]\(&quot;$&quot;#,##0.00\)">
                  <c:v>50272</c:v>
                </c:pt>
                <c:pt idx="1414" formatCode="&quot;$&quot;#,##0.00_);[Red]\(&quot;$&quot;#,##0.00\)">
                  <c:v>83443</c:v>
                </c:pt>
                <c:pt idx="1415" formatCode="&quot;$&quot;#,##0.00_);[Red]\(&quot;$&quot;#,##0.00\)">
                  <c:v>75702</c:v>
                </c:pt>
                <c:pt idx="1416" formatCode="&quot;$&quot;#,##0.00_);[Red]\(&quot;$&quot;#,##0.00\)">
                  <c:v>74068</c:v>
                </c:pt>
                <c:pt idx="1417" formatCode="&quot;$&quot;#,##0.00_);[Red]\(&quot;$&quot;#,##0.00\)">
                  <c:v>38054</c:v>
                </c:pt>
                <c:pt idx="1418" formatCode="&quot;$&quot;#,##0.00_);[Red]\(&quot;$&quot;#,##0.00\)">
                  <c:v>71952</c:v>
                </c:pt>
                <c:pt idx="1419" formatCode="&quot;$&quot;#,##0.00_);[Red]\(&quot;$&quot;#,##0.00\)">
                  <c:v>43185</c:v>
                </c:pt>
                <c:pt idx="1420" formatCode="&quot;$&quot;#,##0.00_);[Red]\(&quot;$&quot;#,##0.00\)">
                  <c:v>69661</c:v>
                </c:pt>
                <c:pt idx="1421" formatCode="&quot;$&quot;#,##0.00_);[Red]\(&quot;$&quot;#,##0.00\)">
                  <c:v>65704</c:v>
                </c:pt>
                <c:pt idx="1422" formatCode="&quot;$&quot;#,##0.00_);[Red]\(&quot;$&quot;#,##0.00\)">
                  <c:v>62535</c:v>
                </c:pt>
                <c:pt idx="1423" formatCode="&quot;$&quot;#,##0.00_);[Red]\(&quot;$&quot;#,##0.00\)">
                  <c:v>11012</c:v>
                </c:pt>
                <c:pt idx="1424" formatCode="&quot;$&quot;#,##0.00_);[Red]\(&quot;$&quot;#,##0.00\)">
                  <c:v>58684</c:v>
                </c:pt>
                <c:pt idx="1425" formatCode="&quot;$&quot;#,##0.00_);[Red]\(&quot;$&quot;#,##0.00\)">
                  <c:v>29543</c:v>
                </c:pt>
                <c:pt idx="1426" formatCode="&quot;$&quot;#,##0.00_);[Red]\(&quot;$&quot;#,##0.00\)">
                  <c:v>70924</c:v>
                </c:pt>
                <c:pt idx="1427" formatCode="&quot;$&quot;#,##0.00_);[Red]\(&quot;$&quot;#,##0.00\)">
                  <c:v>33471</c:v>
                </c:pt>
                <c:pt idx="1428" formatCode="&quot;$&quot;#,##0.00_);[Red]\(&quot;$&quot;#,##0.00\)">
                  <c:v>54414</c:v>
                </c:pt>
                <c:pt idx="1429">
                  <c:v>76445</c:v>
                </c:pt>
                <c:pt idx="1430" formatCode="&quot;$&quot;#,##0.00_);[Red]\(&quot;$&quot;#,##0.00\)">
                  <c:v>46231</c:v>
                </c:pt>
                <c:pt idx="1431">
                  <c:v>66465</c:v>
                </c:pt>
                <c:pt idx="1432" formatCode="&quot;$&quot;#,##0.00_);[Red]\(&quot;$&quot;#,##0.00\)">
                  <c:v>25804</c:v>
                </c:pt>
                <c:pt idx="1433" formatCode="&quot;$&quot;#,##0.00_);[Red]\(&quot;$&quot;#,##0.00\)">
                  <c:v>37087</c:v>
                </c:pt>
                <c:pt idx="1434" formatCode="&quot;$&quot;#,##0.00_);[Red]\(&quot;$&quot;#,##0.00\)">
                  <c:v>36790</c:v>
                </c:pt>
                <c:pt idx="1435" formatCode="&quot;$&quot;#,##0.00_);[Red]\(&quot;$&quot;#,##0.00\)">
                  <c:v>78420</c:v>
                </c:pt>
                <c:pt idx="1436" formatCode="&quot;$&quot;#,##0.00_);[Red]\(&quot;$&quot;#,##0.00\)">
                  <c:v>61010</c:v>
                </c:pt>
                <c:pt idx="1437" formatCode="&quot;$&quot;#,##0.00_);[Red]\(&quot;$&quot;#,##0.00\)">
                  <c:v>80124</c:v>
                </c:pt>
                <c:pt idx="1438" formatCode="&quot;$&quot;#,##0.00_);[Red]\(&quot;$&quot;#,##0.00\)">
                  <c:v>67432</c:v>
                </c:pt>
                <c:pt idx="1439" formatCode="&quot;$&quot;#,##0.00_);[Red]\(&quot;$&quot;#,##0.00\)">
                  <c:v>63887</c:v>
                </c:pt>
                <c:pt idx="1440" formatCode="&quot;$&quot;#,##0.00_);[Red]\(&quot;$&quot;#,##0.00\)">
                  <c:v>19986</c:v>
                </c:pt>
                <c:pt idx="1441" formatCode="&quot;$&quot;#,##0.00_);[Red]\(&quot;$&quot;#,##0.00\)">
                  <c:v>58330</c:v>
                </c:pt>
                <c:pt idx="1442" formatCode="&quot;$&quot;#,##0.00_);[Red]\(&quot;$&quot;#,##0.00\)">
                  <c:v>52278</c:v>
                </c:pt>
                <c:pt idx="1443" formatCode="&quot;$&quot;#,##0.00_);[Red]\(&quot;$&quot;#,##0.00\)">
                  <c:v>75865</c:v>
                </c:pt>
                <c:pt idx="1444" formatCode="&quot;$&quot;#,##0.00_);[Red]\(&quot;$&quot;#,##0.00\)">
                  <c:v>51390</c:v>
                </c:pt>
                <c:pt idx="1445" formatCode="&quot;$&quot;#,##0.00_);[Red]\(&quot;$&quot;#,##0.00\)">
                  <c:v>73803</c:v>
                </c:pt>
                <c:pt idx="1446" formatCode="&quot;$&quot;#,##0.00_);[Red]\(&quot;$&quot;#,##0.00\)">
                  <c:v>68627</c:v>
                </c:pt>
                <c:pt idx="1447" formatCode="&quot;$&quot;#,##0.00_);[Red]\(&quot;$&quot;#,##0.00\)">
                  <c:v>36997</c:v>
                </c:pt>
                <c:pt idx="1448" formatCode="&quot;$&quot;#,##0.00_);[Red]\(&quot;$&quot;#,##0.00\)">
                  <c:v>42997</c:v>
                </c:pt>
                <c:pt idx="1449" formatCode="&quot;$&quot;#,##0.00_);[Red]\(&quot;$&quot;#,##0.00\)">
                  <c:v>54693</c:v>
                </c:pt>
                <c:pt idx="1450" formatCode="&quot;$&quot;#,##0.00_);[Red]\(&quot;$&quot;#,##0.00\)">
                  <c:v>21888</c:v>
                </c:pt>
                <c:pt idx="1451" formatCode="&quot;$&quot;#,##0.00_);[Red]\(&quot;$&quot;#,##0.00\)">
                  <c:v>74805</c:v>
                </c:pt>
                <c:pt idx="1452" formatCode="&quot;$&quot;#,##0.00_);[Red]\(&quot;$&quot;#,##0.00\)">
                  <c:v>27100</c:v>
                </c:pt>
                <c:pt idx="1453" formatCode="&quot;$&quot;#,##0.00_);[Red]\(&quot;$&quot;#,##0.00\)">
                  <c:v>64474</c:v>
                </c:pt>
                <c:pt idx="1454" formatCode="&quot;$&quot;#,##0.00_);[Red]\(&quot;$&quot;#,##0.00\)">
                  <c:v>30368</c:v>
                </c:pt>
                <c:pt idx="1455" formatCode="&quot;$&quot;#,##0.00_);[Red]\(&quot;$&quot;#,##0.00\)">
                  <c:v>30843</c:v>
                </c:pt>
                <c:pt idx="1457" formatCode="&quot;$&quot;#,##0.00_);[Red]\(&quot;$&quot;#,##0.00\)">
                  <c:v>65748</c:v>
                </c:pt>
                <c:pt idx="1458" formatCode="&quot;$&quot;#,##0.00_);[Red]\(&quot;$&quot;#,##0.00\)">
                  <c:v>41145</c:v>
                </c:pt>
                <c:pt idx="1459" formatCode="&quot;$&quot;#,##0.00_);[Red]\(&quot;$&quot;#,##0.00\)">
                  <c:v>44794</c:v>
                </c:pt>
                <c:pt idx="1460" formatCode="&quot;$&quot;#,##0.00_);[Red]\(&quot;$&quot;#,##0.00\)">
                  <c:v>62187</c:v>
                </c:pt>
                <c:pt idx="1461" formatCode="&quot;$&quot;#,##0.00_);[Red]\(&quot;$&quot;#,##0.00\)">
                  <c:v>101970</c:v>
                </c:pt>
                <c:pt idx="1462" formatCode="&quot;$&quot;#,##0.00_);[Red]\(&quot;$&quot;#,##0.00\)">
                  <c:v>31353</c:v>
                </c:pt>
                <c:pt idx="1463" formatCode="&quot;$&quot;#,##0.00_);[Red]\(&quot;$&quot;#,##0.00\)">
                  <c:v>50611</c:v>
                </c:pt>
                <c:pt idx="1464" formatCode="&quot;$&quot;#,##0.00_);[Red]\(&quot;$&quot;#,##0.00\)">
                  <c:v>42429</c:v>
                </c:pt>
                <c:pt idx="1465" formatCode="&quot;$&quot;#,##0.00_);[Red]\(&quot;$&quot;#,##0.00\)">
                  <c:v>69209</c:v>
                </c:pt>
                <c:pt idx="1466" formatCode="&quot;$&quot;#,##0.00_);[Red]\(&quot;$&quot;#,##0.00\)">
                  <c:v>17003</c:v>
                </c:pt>
                <c:pt idx="1468" formatCode="&quot;$&quot;#,##0.00_);[Red]\(&quot;$&quot;#,##0.00\)">
                  <c:v>47916</c:v>
                </c:pt>
                <c:pt idx="1469" formatCode="&quot;$&quot;#,##0.00_);[Red]\(&quot;$&quot;#,##0.00\)">
                  <c:v>57867</c:v>
                </c:pt>
                <c:pt idx="1470" formatCode="&quot;$&quot;#,##0.00_);[Red]\(&quot;$&quot;#,##0.00\)">
                  <c:v>38361</c:v>
                </c:pt>
                <c:pt idx="1471" formatCode="&quot;$&quot;#,##0.00_);[Red]\(&quot;$&quot;#,##0.00\)">
                  <c:v>34600</c:v>
                </c:pt>
                <c:pt idx="1472">
                  <c:v>52195</c:v>
                </c:pt>
                <c:pt idx="1473" formatCode="&quot;$&quot;#,##0.00_);[Red]\(&quot;$&quot;#,##0.00\)">
                  <c:v>56981</c:v>
                </c:pt>
                <c:pt idx="1474" formatCode="&quot;$&quot;#,##0.00_);[Red]\(&quot;$&quot;#,##0.00\)">
                  <c:v>78618</c:v>
                </c:pt>
                <c:pt idx="1475" formatCode="&quot;$&quot;#,##0.00_);[Red]\(&quot;$&quot;#,##0.00\)">
                  <c:v>33316</c:v>
                </c:pt>
                <c:pt idx="1476">
                  <c:v>69476</c:v>
                </c:pt>
                <c:pt idx="1478" formatCode="&quot;$&quot;#,##0.00_);[Red]\(&quot;$&quot;#,##0.00\)">
                  <c:v>48686</c:v>
                </c:pt>
                <c:pt idx="1479" formatCode="&quot;$&quot;#,##0.00_);[Red]\(&quot;$&quot;#,##0.00\)">
                  <c:v>41728</c:v>
                </c:pt>
                <c:pt idx="1480" formatCode="&quot;$&quot;#,##0.00_);[Red]\(&quot;$&quot;#,##0.00\)">
                  <c:v>70596</c:v>
                </c:pt>
                <c:pt idx="1481" formatCode="&quot;$&quot;#,##0.00_);[Red]\(&quot;$&quot;#,##0.00\)">
                  <c:v>7500</c:v>
                </c:pt>
                <c:pt idx="1482" formatCode="&quot;$&quot;#,##0.00_);[Red]\(&quot;$&quot;#,##0.00\)">
                  <c:v>69142</c:v>
                </c:pt>
                <c:pt idx="1483" formatCode="&quot;$&quot;#,##0.00_);[Red]\(&quot;$&quot;#,##0.00\)">
                  <c:v>23616</c:v>
                </c:pt>
                <c:pt idx="1484" formatCode="&quot;$&quot;#,##0.00_);[Red]\(&quot;$&quot;#,##0.00\)">
                  <c:v>74859</c:v>
                </c:pt>
                <c:pt idx="1485" formatCode="&quot;$&quot;#,##0.00_);[Red]\(&quot;$&quot;#,##0.00\)">
                  <c:v>76081</c:v>
                </c:pt>
                <c:pt idx="1486" formatCode="&quot;$&quot;#,##0.00_);[Red]\(&quot;$&quot;#,##0.00\)">
                  <c:v>38197</c:v>
                </c:pt>
                <c:pt idx="1487" formatCode="&quot;$&quot;#,##0.00_);[Red]\(&quot;$&quot;#,##0.00\)">
                  <c:v>56850</c:v>
                </c:pt>
                <c:pt idx="1488" formatCode="&quot;$&quot;#,##0.00_);[Red]\(&quot;$&quot;#,##0.00\)">
                  <c:v>36732</c:v>
                </c:pt>
                <c:pt idx="1489" formatCode="&quot;$&quot;#,##0.00_);[Red]\(&quot;$&quot;#,##0.00\)">
                  <c:v>59184</c:v>
                </c:pt>
                <c:pt idx="1490">
                  <c:v>71691</c:v>
                </c:pt>
                <c:pt idx="1491" formatCode="&quot;$&quot;#,##0.00_);[Red]\(&quot;$&quot;#,##0.00\)">
                  <c:v>9722</c:v>
                </c:pt>
                <c:pt idx="1492" formatCode="&quot;$&quot;#,##0.00_);[Red]\(&quot;$&quot;#,##0.00\)">
                  <c:v>55267</c:v>
                </c:pt>
                <c:pt idx="1493" formatCode="&quot;$&quot;#,##0.00_);[Red]\(&quot;$&quot;#,##0.00\)">
                  <c:v>75777</c:v>
                </c:pt>
                <c:pt idx="1494" formatCode="&quot;$&quot;#,##0.00_);[Red]\(&quot;$&quot;#,##0.00\)">
                  <c:v>36959</c:v>
                </c:pt>
                <c:pt idx="1495" formatCode="&quot;$&quot;#,##0.00_);[Red]\(&quot;$&quot;#,##0.00\)">
                  <c:v>46610</c:v>
                </c:pt>
                <c:pt idx="1496" formatCode="&quot;$&quot;#,##0.00_);[Red]\(&quot;$&quot;#,##0.00\)">
                  <c:v>51369</c:v>
                </c:pt>
                <c:pt idx="1497" formatCode="&quot;$&quot;#,##0.00_);[Red]\(&quot;$&quot;#,##0.00\)">
                  <c:v>42021</c:v>
                </c:pt>
                <c:pt idx="1498" formatCode="&quot;$&quot;#,##0.00_);[Red]\(&quot;$&quot;#,##0.00\)">
                  <c:v>75693</c:v>
                </c:pt>
                <c:pt idx="1499" formatCode="&quot;$&quot;#,##0.00_);[Red]\(&quot;$&quot;#,##0.00\)">
                  <c:v>39767</c:v>
                </c:pt>
                <c:pt idx="1500" formatCode="&quot;$&quot;#,##0.00_);[Red]\(&quot;$&quot;#,##0.00\)">
                  <c:v>30992</c:v>
                </c:pt>
                <c:pt idx="1501" formatCode="&quot;$&quot;#,##0.00_);[Red]\(&quot;$&quot;#,##0.00\)">
                  <c:v>41580</c:v>
                </c:pt>
                <c:pt idx="1502" formatCode="&quot;$&quot;#,##0.00_);[Red]\(&quot;$&quot;#,##0.00\)">
                  <c:v>80398</c:v>
                </c:pt>
                <c:pt idx="1503" formatCode="&quot;$&quot;#,##0.00_);[Red]\(&quot;$&quot;#,##0.00\)">
                  <c:v>49090</c:v>
                </c:pt>
                <c:pt idx="1504" formatCode="&quot;$&quot;#,##0.00_);[Red]\(&quot;$&quot;#,##0.00\)">
                  <c:v>54549</c:v>
                </c:pt>
                <c:pt idx="1505" formatCode="&quot;$&quot;#,##0.00_);[Red]\(&quot;$&quot;#,##0.00\)">
                  <c:v>53187</c:v>
                </c:pt>
                <c:pt idx="1506" formatCode="&quot;$&quot;#,##0.00_);[Red]\(&quot;$&quot;#,##0.00\)">
                  <c:v>31686</c:v>
                </c:pt>
                <c:pt idx="1507" formatCode="&quot;$&quot;#,##0.00_);[Red]\(&quot;$&quot;#,##0.00\)">
                  <c:v>43824</c:v>
                </c:pt>
                <c:pt idx="1508" formatCode="&quot;$&quot;#,##0.00_);[Red]\(&quot;$&quot;#,##0.00\)">
                  <c:v>27071</c:v>
                </c:pt>
                <c:pt idx="1509" formatCode="&quot;$&quot;#,##0.00_);[Red]\(&quot;$&quot;#,##0.00\)">
                  <c:v>46923</c:v>
                </c:pt>
                <c:pt idx="1510" formatCode="&quot;$&quot;#,##0.00_);[Red]\(&quot;$&quot;#,##0.00\)">
                  <c:v>54690</c:v>
                </c:pt>
                <c:pt idx="1511" formatCode="&quot;$&quot;#,##0.00_);[Red]\(&quot;$&quot;#,##0.00\)">
                  <c:v>80144</c:v>
                </c:pt>
                <c:pt idx="1512" formatCode="&quot;$&quot;#,##0.00_);[Red]\(&quot;$&quot;#,##0.00\)">
                  <c:v>68126</c:v>
                </c:pt>
                <c:pt idx="1513" formatCode="&quot;$&quot;#,##0.00_);[Red]\(&quot;$&quot;#,##0.00\)">
                  <c:v>29760</c:v>
                </c:pt>
                <c:pt idx="1514" formatCode="&quot;$&quot;#,##0.00_);[Red]\(&quot;$&quot;#,##0.00\)">
                  <c:v>27938</c:v>
                </c:pt>
                <c:pt idx="1515" formatCode="&quot;$&quot;#,##0.00_);[Red]\(&quot;$&quot;#,##0.00\)">
                  <c:v>71128</c:v>
                </c:pt>
                <c:pt idx="1516" formatCode="&quot;$&quot;#,##0.00_);[Red]\(&quot;$&quot;#,##0.00\)">
                  <c:v>42169</c:v>
                </c:pt>
                <c:pt idx="1517" formatCode="&quot;$&quot;#,##0.00_);[Red]\(&quot;$&quot;#,##0.00\)">
                  <c:v>62513</c:v>
                </c:pt>
                <c:pt idx="1518" formatCode="&quot;$&quot;#,##0.00_);[Red]\(&quot;$&quot;#,##0.00\)">
                  <c:v>98777</c:v>
                </c:pt>
                <c:pt idx="1519" formatCode="&quot;$&quot;#,##0.00_);[Red]\(&quot;$&quot;#,##0.00\)">
                  <c:v>36130</c:v>
                </c:pt>
                <c:pt idx="1520" formatCode="&quot;$&quot;#,##0.00_);[Red]\(&quot;$&quot;#,##0.00\)">
                  <c:v>34941</c:v>
                </c:pt>
                <c:pt idx="1521" formatCode="&quot;$&quot;#,##0.00_);[Red]\(&quot;$&quot;#,##0.00\)">
                  <c:v>22507</c:v>
                </c:pt>
                <c:pt idx="1522" formatCode="&quot;$&quot;#,##0.00_);[Red]\(&quot;$&quot;#,##0.00\)">
                  <c:v>63972</c:v>
                </c:pt>
                <c:pt idx="1523" formatCode="&quot;$&quot;#,##0.00_);[Red]\(&quot;$&quot;#,##0.00\)">
                  <c:v>56551</c:v>
                </c:pt>
                <c:pt idx="1524" formatCode="&quot;$&quot;#,##0.00_);[Red]\(&quot;$&quot;#,##0.00\)">
                  <c:v>64191</c:v>
                </c:pt>
                <c:pt idx="1525" formatCode="&quot;$&quot;#,##0.00_);[Red]\(&quot;$&quot;#,##0.00\)">
                  <c:v>42873</c:v>
                </c:pt>
                <c:pt idx="1526" formatCode="&quot;$&quot;#,##0.00_);[Red]\(&quot;$&quot;#,##0.00\)">
                  <c:v>56223</c:v>
                </c:pt>
                <c:pt idx="1527" formatCode="&quot;$&quot;#,##0.00_);[Red]\(&quot;$&quot;#,##0.00\)">
                  <c:v>79146</c:v>
                </c:pt>
                <c:pt idx="1528" formatCode="&quot;$&quot;#,##0.00_);[Red]\(&quot;$&quot;#,##0.00\)">
                  <c:v>75825</c:v>
                </c:pt>
                <c:pt idx="1529" formatCode="&quot;$&quot;#,##0.00_);[Red]\(&quot;$&quot;#,##0.00\)">
                  <c:v>44155</c:v>
                </c:pt>
                <c:pt idx="1530" formatCode="&quot;$&quot;#,##0.00_);[Red]\(&quot;$&quot;#,##0.00\)">
                  <c:v>54342</c:v>
                </c:pt>
                <c:pt idx="1531" formatCode="&quot;$&quot;#,##0.00_);[Red]\(&quot;$&quot;#,##0.00\)">
                  <c:v>30096</c:v>
                </c:pt>
                <c:pt idx="1532" formatCode="&quot;$&quot;#,##0.00_);[Red]\(&quot;$&quot;#,##0.00\)">
                  <c:v>83844</c:v>
                </c:pt>
                <c:pt idx="1533" formatCode="&quot;$&quot;#,##0.00_);[Red]\(&quot;$&quot;#,##0.00\)">
                  <c:v>23748</c:v>
                </c:pt>
                <c:pt idx="1534" formatCode="&quot;$&quot;#,##0.00_);[Red]\(&quot;$&quot;#,##0.00\)">
                  <c:v>56551</c:v>
                </c:pt>
                <c:pt idx="1535" formatCode="&quot;$&quot;#,##0.00_);[Red]\(&quot;$&quot;#,##0.00\)">
                  <c:v>43586</c:v>
                </c:pt>
                <c:pt idx="1536" formatCode="&quot;$&quot;#,##0.00_);[Red]\(&quot;$&quot;#,##0.00\)">
                  <c:v>49096</c:v>
                </c:pt>
                <c:pt idx="1537" formatCode="&quot;$&quot;#,##0.00_);[Red]\(&quot;$&quot;#,##0.00\)">
                  <c:v>50300</c:v>
                </c:pt>
                <c:pt idx="1538" formatCode="&quot;$&quot;#,##0.00_);[Red]\(&quot;$&quot;#,##0.00\)">
                  <c:v>31626</c:v>
                </c:pt>
                <c:pt idx="1539" formatCode="&quot;$&quot;#,##0.00_);[Red]\(&quot;$&quot;#,##0.00\)">
                  <c:v>27922</c:v>
                </c:pt>
                <c:pt idx="1540" formatCode="&quot;$&quot;#,##0.00_);[Red]\(&quot;$&quot;#,##0.00\)">
                  <c:v>51012</c:v>
                </c:pt>
                <c:pt idx="1541" formatCode="&quot;$&quot;#,##0.00_);[Red]\(&quot;$&quot;#,##0.00\)">
                  <c:v>15253</c:v>
                </c:pt>
                <c:pt idx="1542" formatCode="&quot;$&quot;#,##0.00_);[Red]\(&quot;$&quot;#,##0.00\)">
                  <c:v>37292</c:v>
                </c:pt>
                <c:pt idx="1543" formatCode="&quot;$&quot;#,##0.00_);[Red]\(&quot;$&quot;#,##0.00\)">
                  <c:v>49669</c:v>
                </c:pt>
                <c:pt idx="1544" formatCode="&quot;$&quot;#,##0.00_);[Red]\(&quot;$&quot;#,##0.00\)">
                  <c:v>42373</c:v>
                </c:pt>
                <c:pt idx="1545" formatCode="&quot;$&quot;#,##0.00_);[Red]\(&quot;$&quot;#,##0.00\)">
                  <c:v>16185</c:v>
                </c:pt>
                <c:pt idx="1546" formatCode="&quot;$&quot;#,##0.00_);[Red]\(&quot;$&quot;#,##0.00\)">
                  <c:v>92163</c:v>
                </c:pt>
                <c:pt idx="1547" formatCode="&quot;$&quot;#,##0.00_);[Red]\(&quot;$&quot;#,##0.00\)">
                  <c:v>43050</c:v>
                </c:pt>
                <c:pt idx="1548" formatCode="&quot;$&quot;#,##0.00_);[Red]\(&quot;$&quot;#,##0.00\)">
                  <c:v>22108</c:v>
                </c:pt>
                <c:pt idx="1549" formatCode="&quot;$&quot;#,##0.00_);[Red]\(&quot;$&quot;#,##0.00\)">
                  <c:v>61346</c:v>
                </c:pt>
                <c:pt idx="1550" formatCode="&quot;$&quot;#,##0.00_);[Red]\(&quot;$&quot;#,##0.00\)">
                  <c:v>64449</c:v>
                </c:pt>
                <c:pt idx="1551" formatCode="&quot;$&quot;#,##0.00_);[Red]\(&quot;$&quot;#,##0.00\)">
                  <c:v>35860</c:v>
                </c:pt>
                <c:pt idx="1552" formatCode="&quot;$&quot;#,##0.00_);[Red]\(&quot;$&quot;#,##0.00\)">
                  <c:v>30298</c:v>
                </c:pt>
                <c:pt idx="1553" formatCode="&quot;$&quot;#,##0.00_);[Red]\(&quot;$&quot;#,##0.00\)">
                  <c:v>70777</c:v>
                </c:pt>
                <c:pt idx="1554">
                  <c:v>33039</c:v>
                </c:pt>
                <c:pt idx="1555" formatCode="&quot;$&quot;#,##0.00_);[Red]\(&quot;$&quot;#,##0.00\)">
                  <c:v>51650</c:v>
                </c:pt>
                <c:pt idx="1556" formatCode="&quot;$&quot;#,##0.00_);[Red]\(&quot;$&quot;#,##0.00\)">
                  <c:v>40590</c:v>
                </c:pt>
                <c:pt idx="1557" formatCode="&quot;$&quot;#,##0.00_);[Red]\(&quot;$&quot;#,##0.00\)">
                  <c:v>46772</c:v>
                </c:pt>
                <c:pt idx="1558" formatCode="&quot;$&quot;#,##0.00_);[Red]\(&quot;$&quot;#,##0.00\)">
                  <c:v>62159</c:v>
                </c:pt>
                <c:pt idx="1559" formatCode="&quot;$&quot;#,##0.00_);[Red]\(&quot;$&quot;#,##0.00\)">
                  <c:v>66000</c:v>
                </c:pt>
                <c:pt idx="1560" formatCode="&quot;$&quot;#,##0.00_);[Red]\(&quot;$&quot;#,##0.00\)">
                  <c:v>75507</c:v>
                </c:pt>
                <c:pt idx="1561" formatCode="&quot;$&quot;#,##0.00_);[Red]\(&quot;$&quot;#,##0.00\)">
                  <c:v>76800</c:v>
                </c:pt>
                <c:pt idx="1562" formatCode="&quot;$&quot;#,##0.00_);[Red]\(&quot;$&quot;#,##0.00\)">
                  <c:v>64813</c:v>
                </c:pt>
                <c:pt idx="1563" formatCode="&quot;$&quot;#,##0.00_);[Red]\(&quot;$&quot;#,##0.00\)">
                  <c:v>79244</c:v>
                </c:pt>
                <c:pt idx="1564" formatCode="&quot;$&quot;#,##0.00_);[Red]\(&quot;$&quot;#,##0.00\)">
                  <c:v>22518</c:v>
                </c:pt>
                <c:pt idx="1565" formatCode="&quot;$&quot;#,##0.00_);[Red]\(&quot;$&quot;#,##0.00\)">
                  <c:v>57744</c:v>
                </c:pt>
                <c:pt idx="1566" formatCode="&quot;$&quot;#,##0.00_);[Red]\(&quot;$&quot;#,##0.00\)">
                  <c:v>38702</c:v>
                </c:pt>
                <c:pt idx="1567" formatCode="&quot;$&quot;#,##0.00_);[Red]\(&quot;$&quot;#,##0.00\)">
                  <c:v>29999</c:v>
                </c:pt>
                <c:pt idx="1568" formatCode="&quot;$&quot;#,##0.00_);[Red]\(&quot;$&quot;#,##0.00\)">
                  <c:v>62807</c:v>
                </c:pt>
                <c:pt idx="1569" formatCode="&quot;$&quot;#,##0.00_);[Red]\(&quot;$&quot;#,##0.00\)">
                  <c:v>23536</c:v>
                </c:pt>
                <c:pt idx="1570" formatCode="&quot;$&quot;#,##0.00_);[Red]\(&quot;$&quot;#,##0.00\)">
                  <c:v>84618</c:v>
                </c:pt>
                <c:pt idx="1571" formatCode="&quot;$&quot;#,##0.00_);[Red]\(&quot;$&quot;#,##0.00\)">
                  <c:v>37054</c:v>
                </c:pt>
                <c:pt idx="1572" formatCode="&quot;$&quot;#,##0.00_);[Red]\(&quot;$&quot;#,##0.00\)">
                  <c:v>62061</c:v>
                </c:pt>
                <c:pt idx="1573" formatCode="&quot;$&quot;#,##0.00_);[Red]\(&quot;$&quot;#,##0.00\)">
                  <c:v>46344</c:v>
                </c:pt>
                <c:pt idx="1574" formatCode="&quot;$&quot;#,##0.00_);[Red]\(&quot;$&quot;#,##0.00\)">
                  <c:v>54753</c:v>
                </c:pt>
                <c:pt idx="1575" formatCode="&quot;$&quot;#,##0.00_);[Red]\(&quot;$&quot;#,##0.00\)">
                  <c:v>44989</c:v>
                </c:pt>
                <c:pt idx="1576" formatCode="&quot;$&quot;#,##0.00_);[Red]\(&quot;$&quot;#,##0.00\)">
                  <c:v>54058</c:v>
                </c:pt>
                <c:pt idx="1577" formatCode="&quot;$&quot;#,##0.00_);[Red]\(&quot;$&quot;#,##0.00\)">
                  <c:v>77882</c:v>
                </c:pt>
                <c:pt idx="1578" formatCode="&quot;$&quot;#,##0.00_);[Red]\(&quot;$&quot;#,##0.00\)">
                  <c:v>36640</c:v>
                </c:pt>
                <c:pt idx="1579" formatCode="&quot;$&quot;#,##0.00_);[Red]\(&quot;$&quot;#,##0.00\)">
                  <c:v>77520</c:v>
                </c:pt>
                <c:pt idx="1580" formatCode="&quot;$&quot;#,##0.00_);[Red]\(&quot;$&quot;#,##0.00\)">
                  <c:v>36065</c:v>
                </c:pt>
                <c:pt idx="1581" formatCode="&quot;$&quot;#,##0.00_);[Red]\(&quot;$&quot;#,##0.00\)">
                  <c:v>49166</c:v>
                </c:pt>
                <c:pt idx="1582" formatCode="&quot;$&quot;#,##0.00_);[Red]\(&quot;$&quot;#,##0.00\)">
                  <c:v>80336</c:v>
                </c:pt>
                <c:pt idx="1583" formatCode="&quot;$&quot;#,##0.00_);[Red]\(&quot;$&quot;#,##0.00\)">
                  <c:v>70165</c:v>
                </c:pt>
                <c:pt idx="1584" formatCode="&quot;$&quot;#,##0.00_);[Red]\(&quot;$&quot;#,##0.00\)">
                  <c:v>77027</c:v>
                </c:pt>
                <c:pt idx="1585" formatCode="&quot;$&quot;#,##0.00_);[Red]\(&quot;$&quot;#,##0.00\)">
                  <c:v>86836</c:v>
                </c:pt>
                <c:pt idx="1586" formatCode="&quot;$&quot;#,##0.00_);[Red]\(&quot;$&quot;#,##0.00\)">
                  <c:v>63516</c:v>
                </c:pt>
                <c:pt idx="1587" formatCode="&quot;$&quot;#,##0.00_);[Red]\(&quot;$&quot;#,##0.00\)">
                  <c:v>72025</c:v>
                </c:pt>
                <c:pt idx="1588" formatCode="&quot;$&quot;#,##0.00_);[Red]\(&quot;$&quot;#,##0.00\)">
                  <c:v>66835</c:v>
                </c:pt>
                <c:pt idx="1589" formatCode="&quot;$&quot;#,##0.00_);[Red]\(&quot;$&quot;#,##0.00\)">
                  <c:v>18589</c:v>
                </c:pt>
                <c:pt idx="1590" formatCode="&quot;$&quot;#,##0.00_);[Red]\(&quot;$&quot;#,##0.00\)">
                  <c:v>77610</c:v>
                </c:pt>
                <c:pt idx="1591" formatCode="&quot;$&quot;#,##0.00_);[Red]\(&quot;$&quot;#,##0.00\)">
                  <c:v>34109</c:v>
                </c:pt>
                <c:pt idx="1592" formatCode="&quot;$&quot;#,##0.00_);[Red]\(&quot;$&quot;#,##0.00\)">
                  <c:v>38136</c:v>
                </c:pt>
                <c:pt idx="1593">
                  <c:v>72335</c:v>
                </c:pt>
                <c:pt idx="1594" formatCode="&quot;$&quot;#,##0.00_);[Red]\(&quot;$&quot;#,##0.00\)">
                  <c:v>64950</c:v>
                </c:pt>
                <c:pt idx="1595" formatCode="&quot;$&quot;#,##0.00_);[Red]\(&quot;$&quot;#,##0.00\)">
                  <c:v>26877</c:v>
                </c:pt>
                <c:pt idx="1596" formatCode="&quot;$&quot;#,##0.00_);[Red]\(&quot;$&quot;#,##0.00\)">
                  <c:v>24711</c:v>
                </c:pt>
                <c:pt idx="1597" formatCode="&quot;$&quot;#,##0.00_);[Red]\(&quot;$&quot;#,##0.00\)">
                  <c:v>51518</c:v>
                </c:pt>
                <c:pt idx="1598" formatCode="&quot;$&quot;#,##0.00_);[Red]\(&quot;$&quot;#,##0.00\)">
                  <c:v>36663</c:v>
                </c:pt>
                <c:pt idx="1599" formatCode="&quot;$&quot;#,##0.00_);[Red]\(&quot;$&quot;#,##0.00\)">
                  <c:v>42231</c:v>
                </c:pt>
                <c:pt idx="1600" formatCode="&quot;$&quot;#,##0.00_);[Red]\(&quot;$&quot;#,##0.00\)">
                  <c:v>79410</c:v>
                </c:pt>
                <c:pt idx="1601" formatCode="&quot;$&quot;#,##0.00_);[Red]\(&quot;$&quot;#,##0.00\)">
                  <c:v>82122</c:v>
                </c:pt>
                <c:pt idx="1602">
                  <c:v>95169</c:v>
                </c:pt>
                <c:pt idx="1603" formatCode="&quot;$&quot;#,##0.00_);[Red]\(&quot;$&quot;#,##0.00\)">
                  <c:v>80982</c:v>
                </c:pt>
                <c:pt idx="1604" formatCode="&quot;$&quot;#,##0.00_);[Red]\(&quot;$&quot;#,##0.00\)">
                  <c:v>72906</c:v>
                </c:pt>
                <c:pt idx="1605" formatCode="&quot;$&quot;#,##0.00_);[Red]\(&quot;$&quot;#,##0.00\)">
                  <c:v>65747</c:v>
                </c:pt>
                <c:pt idx="1606">
                  <c:v>27469</c:v>
                </c:pt>
                <c:pt idx="1607" formatCode="&quot;$&quot;#,##0.00_);[Red]\(&quot;$&quot;#,##0.00\)">
                  <c:v>28087</c:v>
                </c:pt>
                <c:pt idx="1608" formatCode="&quot;$&quot;#,##0.00_);[Red]\(&quot;$&quot;#,##0.00\)">
                  <c:v>75261</c:v>
                </c:pt>
                <c:pt idx="1609" formatCode="&quot;$&quot;#,##0.00_);[Red]\(&quot;$&quot;#,##0.00\)">
                  <c:v>36075</c:v>
                </c:pt>
                <c:pt idx="1610" formatCode="&quot;$&quot;#,##0.00_);[Red]\(&quot;$&quot;#,##0.00\)">
                  <c:v>85696</c:v>
                </c:pt>
                <c:pt idx="1611" formatCode="&quot;$&quot;#,##0.00_);[Red]\(&quot;$&quot;#,##0.00\)">
                  <c:v>51111</c:v>
                </c:pt>
                <c:pt idx="1612" formatCode="&quot;$&quot;#,##0.00_);[Red]\(&quot;$&quot;#,##0.00\)">
                  <c:v>62998</c:v>
                </c:pt>
                <c:pt idx="1613" formatCode="&quot;$&quot;#,##0.00_);[Red]\(&quot;$&quot;#,##0.00\)">
                  <c:v>90247</c:v>
                </c:pt>
                <c:pt idx="1614" formatCode="&quot;$&quot;#,##0.00_);[Red]\(&quot;$&quot;#,##0.00\)">
                  <c:v>26850</c:v>
                </c:pt>
                <c:pt idx="1615" formatCode="&quot;$&quot;#,##0.00_);[Red]\(&quot;$&quot;#,##0.00\)">
                  <c:v>47111</c:v>
                </c:pt>
                <c:pt idx="1616" formatCode="&quot;$&quot;#,##0.00_);[Red]\(&quot;$&quot;#,##0.00\)">
                  <c:v>54222</c:v>
                </c:pt>
                <c:pt idx="1617" formatCode="&quot;$&quot;#,##0.00_);[Red]\(&quot;$&quot;#,##0.00\)">
                  <c:v>22448</c:v>
                </c:pt>
                <c:pt idx="1618" formatCode="&quot;$&quot;#,##0.00_);[Red]\(&quot;$&quot;#,##0.00\)">
                  <c:v>26816</c:v>
                </c:pt>
                <c:pt idx="1619" formatCode="&quot;$&quot;#,##0.00_);[Red]\(&quot;$&quot;#,##0.00\)">
                  <c:v>25721</c:v>
                </c:pt>
                <c:pt idx="1620" formatCode="&quot;$&quot;#,##0.00_);[Red]\(&quot;$&quot;#,##0.00\)">
                  <c:v>42243</c:v>
                </c:pt>
                <c:pt idx="1621" formatCode="&quot;$&quot;#,##0.00_);[Red]\(&quot;$&quot;#,##0.00\)">
                  <c:v>63943</c:v>
                </c:pt>
                <c:pt idx="1622" formatCode="&quot;$&quot;#,##0.00_);[Red]\(&quot;$&quot;#,##0.00\)">
                  <c:v>79734</c:v>
                </c:pt>
                <c:pt idx="1623" formatCode="&quot;$&quot;#,##0.00_);[Red]\(&quot;$&quot;#,##0.00\)">
                  <c:v>53312</c:v>
                </c:pt>
                <c:pt idx="1624" formatCode="&quot;$&quot;#,##0.00_);[Red]\(&quot;$&quot;#,##0.00\)">
                  <c:v>60631</c:v>
                </c:pt>
                <c:pt idx="1625" formatCode="&quot;$&quot;#,##0.00_);[Red]\(&quot;$&quot;#,##0.00\)">
                  <c:v>27161</c:v>
                </c:pt>
                <c:pt idx="1626" formatCode="&quot;$&quot;#,##0.00_);[Red]\(&quot;$&quot;#,##0.00\)">
                  <c:v>22682</c:v>
                </c:pt>
                <c:pt idx="1627" formatCode="&quot;$&quot;#,##0.00_);[Red]\(&quot;$&quot;#,##0.00\)">
                  <c:v>37929</c:v>
                </c:pt>
                <c:pt idx="1628" formatCode="&quot;$&quot;#,##0.00_);[Red]\(&quot;$&quot;#,##0.00\)">
                  <c:v>46106</c:v>
                </c:pt>
                <c:pt idx="1629" formatCode="&quot;$&quot;#,##0.00_);[Red]\(&quot;$&quot;#,##0.00\)">
                  <c:v>31454</c:v>
                </c:pt>
                <c:pt idx="1630" formatCode="&quot;$&quot;#,##0.00_);[Red]\(&quot;$&quot;#,##0.00\)">
                  <c:v>50898</c:v>
                </c:pt>
                <c:pt idx="1631" formatCode="&quot;$&quot;#,##0.00_);[Red]\(&quot;$&quot;#,##0.00\)">
                  <c:v>24279</c:v>
                </c:pt>
                <c:pt idx="1632" formatCode="&quot;$&quot;#,##0.00_);[Red]\(&quot;$&quot;#,##0.00\)">
                  <c:v>51287</c:v>
                </c:pt>
                <c:pt idx="1633" formatCode="&quot;$&quot;#,##0.00_);[Red]\(&quot;$&quot;#,##0.00\)">
                  <c:v>14661</c:v>
                </c:pt>
                <c:pt idx="1634" formatCode="&quot;$&quot;#,##0.00_);[Red]\(&quot;$&quot;#,##0.00\)">
                  <c:v>82170</c:v>
                </c:pt>
                <c:pt idx="1635" formatCode="&quot;$&quot;#,##0.00_);[Red]\(&quot;$&quot;#,##0.00\)">
                  <c:v>34935</c:v>
                </c:pt>
                <c:pt idx="1636" formatCode="&quot;$&quot;#,##0.00_);[Red]\(&quot;$&quot;#,##0.00\)">
                  <c:v>59354</c:v>
                </c:pt>
                <c:pt idx="1637" formatCode="&quot;$&quot;#,##0.00_);[Red]\(&quot;$&quot;#,##0.00\)">
                  <c:v>38593</c:v>
                </c:pt>
                <c:pt idx="1638" formatCode="&quot;$&quot;#,##0.00_);[Red]\(&quot;$&quot;#,##0.00\)">
                  <c:v>23228</c:v>
                </c:pt>
                <c:pt idx="1639" formatCode="&quot;$&quot;#,##0.00_);[Red]\(&quot;$&quot;#,##0.00\)">
                  <c:v>78041</c:v>
                </c:pt>
                <c:pt idx="1640" formatCode="&quot;$&quot;#,##0.00_);[Red]\(&quot;$&quot;#,##0.00\)">
                  <c:v>53233</c:v>
                </c:pt>
                <c:pt idx="1641" formatCode="&quot;$&quot;#,##0.00_);[Red]\(&quot;$&quot;#,##0.00\)">
                  <c:v>54730</c:v>
                </c:pt>
                <c:pt idx="1642" formatCode="&quot;$&quot;#,##0.00_);[Red]\(&quot;$&quot;#,##0.00\)">
                  <c:v>39791</c:v>
                </c:pt>
                <c:pt idx="1643" formatCode="&quot;$&quot;#,##0.00_);[Red]\(&quot;$&quot;#,##0.00\)">
                  <c:v>14515</c:v>
                </c:pt>
                <c:pt idx="1644" formatCode="&quot;$&quot;#,##0.00_);[Red]\(&quot;$&quot;#,##0.00\)">
                  <c:v>53761</c:v>
                </c:pt>
                <c:pt idx="1645" formatCode="&quot;$&quot;#,##0.00_);[Red]\(&quot;$&quot;#,##0.00\)">
                  <c:v>33228</c:v>
                </c:pt>
                <c:pt idx="1646" formatCode="&quot;$&quot;#,##0.00_);[Red]\(&quot;$&quot;#,##0.00\)">
                  <c:v>64866</c:v>
                </c:pt>
                <c:pt idx="1647" formatCode="&quot;$&quot;#,##0.00_);[Red]\(&quot;$&quot;#,##0.00\)">
                  <c:v>27190</c:v>
                </c:pt>
                <c:pt idx="1648" formatCode="&quot;$&quot;#,##0.00_);[Red]\(&quot;$&quot;#,##0.00\)">
                  <c:v>69245</c:v>
                </c:pt>
                <c:pt idx="1649" formatCode="&quot;$&quot;#,##0.00_);[Red]\(&quot;$&quot;#,##0.00\)">
                  <c:v>34596</c:v>
                </c:pt>
                <c:pt idx="1651" formatCode="&quot;$&quot;#,##0.00_);[Red]\(&quot;$&quot;#,##0.00\)">
                  <c:v>47025</c:v>
                </c:pt>
                <c:pt idx="1652">
                  <c:v>74214</c:v>
                </c:pt>
                <c:pt idx="1653" formatCode="&quot;$&quot;#,##0.00_);[Red]\(&quot;$&quot;#,##0.00\)">
                  <c:v>51717</c:v>
                </c:pt>
                <c:pt idx="1654" formatCode="&quot;$&quot;#,##0.00_);[Red]\(&quot;$&quot;#,##0.00\)">
                  <c:v>33996</c:v>
                </c:pt>
                <c:pt idx="1655" formatCode="&quot;$&quot;#,##0.00_);[Red]\(&quot;$&quot;#,##0.00\)">
                  <c:v>68142</c:v>
                </c:pt>
                <c:pt idx="1656" formatCode="&quot;$&quot;#,##0.00_);[Red]\(&quot;$&quot;#,##0.00\)">
                  <c:v>28249</c:v>
                </c:pt>
                <c:pt idx="1657" formatCode="&quot;$&quot;#,##0.00_);[Red]\(&quot;$&quot;#,##0.00\)">
                  <c:v>79908</c:v>
                </c:pt>
                <c:pt idx="1658" formatCode="&quot;$&quot;#,##0.00_);[Red]\(&quot;$&quot;#,##0.00\)">
                  <c:v>34824</c:v>
                </c:pt>
                <c:pt idx="1659" formatCode="&quot;$&quot;#,##0.00_);[Red]\(&quot;$&quot;#,##0.00\)">
                  <c:v>90300</c:v>
                </c:pt>
                <c:pt idx="1660" formatCode="&quot;$&quot;#,##0.00_);[Red]\(&quot;$&quot;#,##0.00\)">
                  <c:v>33316</c:v>
                </c:pt>
                <c:pt idx="1661" formatCode="&quot;$&quot;#,##0.00_);[Red]\(&quot;$&quot;#,##0.00\)">
                  <c:v>30396</c:v>
                </c:pt>
                <c:pt idx="1662" formatCode="&quot;$&quot;#,##0.00_);[Red]\(&quot;$&quot;#,##0.00\)">
                  <c:v>32233</c:v>
                </c:pt>
                <c:pt idx="1663" formatCode="&quot;$&quot;#,##0.00_);[Red]\(&quot;$&quot;#,##0.00\)">
                  <c:v>54690</c:v>
                </c:pt>
                <c:pt idx="1664" formatCode="&quot;$&quot;#,##0.00_);[Red]\(&quot;$&quot;#,##0.00\)">
                  <c:v>84169</c:v>
                </c:pt>
                <c:pt idx="1665" formatCode="&quot;$&quot;#,##0.00_);[Red]\(&quot;$&quot;#,##0.00\)">
                  <c:v>18227</c:v>
                </c:pt>
                <c:pt idx="1666" formatCode="&quot;$&quot;#,##0.00_);[Red]\(&quot;$&quot;#,##0.00\)">
                  <c:v>75484</c:v>
                </c:pt>
                <c:pt idx="1667" formatCode="&quot;$&quot;#,##0.00_);[Red]\(&quot;$&quot;#,##0.00\)">
                  <c:v>34421</c:v>
                </c:pt>
                <c:pt idx="1668" formatCode="&quot;$&quot;#,##0.00_);[Red]\(&quot;$&quot;#,##0.00\)">
                  <c:v>24594</c:v>
                </c:pt>
                <c:pt idx="1669" formatCode="&quot;$&quot;#,##0.00_);[Red]\(&quot;$&quot;#,##0.00\)">
                  <c:v>55954</c:v>
                </c:pt>
                <c:pt idx="1670" formatCode="&quot;$&quot;#,##0.00_);[Red]\(&quot;$&quot;#,##0.00\)">
                  <c:v>43140</c:v>
                </c:pt>
                <c:pt idx="1671" formatCode="&quot;$&quot;#,##0.00_);[Red]\(&quot;$&quot;#,##0.00\)">
                  <c:v>82014</c:v>
                </c:pt>
                <c:pt idx="1672" formatCode="&quot;$&quot;#,##0.00_);[Red]\(&quot;$&quot;#,##0.00\)">
                  <c:v>44689</c:v>
                </c:pt>
                <c:pt idx="1673" formatCode="&quot;$&quot;#,##0.00_);[Red]\(&quot;$&quot;#,##0.00\)">
                  <c:v>67087</c:v>
                </c:pt>
                <c:pt idx="1674" formatCode="&quot;$&quot;#,##0.00_);[Red]\(&quot;$&quot;#,##0.00\)">
                  <c:v>68274</c:v>
                </c:pt>
                <c:pt idx="1675" formatCode="&quot;$&quot;#,##0.00_);[Red]\(&quot;$&quot;#,##0.00\)">
                  <c:v>33419</c:v>
                </c:pt>
                <c:pt idx="1676" formatCode="&quot;$&quot;#,##0.00_);[Red]\(&quot;$&quot;#,##0.00\)">
                  <c:v>29009</c:v>
                </c:pt>
                <c:pt idx="1677" formatCode="&quot;$&quot;#,##0.00_);[Red]\(&quot;$&quot;#,##0.00\)">
                  <c:v>38741</c:v>
                </c:pt>
                <c:pt idx="1678" formatCode="&quot;$&quot;#,##0.00_);[Red]\(&quot;$&quot;#,##0.00\)">
                  <c:v>15315</c:v>
                </c:pt>
                <c:pt idx="1679" formatCode="&quot;$&quot;#,##0.00_);[Red]\(&quot;$&quot;#,##0.00\)">
                  <c:v>64857</c:v>
                </c:pt>
                <c:pt idx="1680">
                  <c:v>21994</c:v>
                </c:pt>
                <c:pt idx="1681">
                  <c:v>54450</c:v>
                </c:pt>
                <c:pt idx="1682" formatCode="&quot;$&quot;#,##0.00_);[Red]\(&quot;$&quot;#,##0.00\)">
                  <c:v>63404</c:v>
                </c:pt>
                <c:pt idx="1683" formatCode="&quot;$&quot;#,##0.00_);[Red]\(&quot;$&quot;#,##0.00\)">
                  <c:v>19510</c:v>
                </c:pt>
                <c:pt idx="1684" formatCode="&quot;$&quot;#,##0.00_);[Red]\(&quot;$&quot;#,##0.00\)">
                  <c:v>24762</c:v>
                </c:pt>
                <c:pt idx="1685">
                  <c:v>46102</c:v>
                </c:pt>
                <c:pt idx="1686" formatCode="&quot;$&quot;#,##0.00_);[Red]\(&quot;$&quot;#,##0.00\)">
                  <c:v>24882</c:v>
                </c:pt>
                <c:pt idx="1687" formatCode="&quot;$&quot;#,##0.00_);[Red]\(&quot;$&quot;#,##0.00\)">
                  <c:v>157243</c:v>
                </c:pt>
                <c:pt idx="1688" formatCode="&quot;$&quot;#,##0.00_);[Red]\(&quot;$&quot;#,##0.00\)">
                  <c:v>26150</c:v>
                </c:pt>
                <c:pt idx="1689" formatCode="&quot;$&quot;#,##0.00_);[Red]\(&quot;$&quot;#,##0.00\)">
                  <c:v>30538</c:v>
                </c:pt>
                <c:pt idx="1690" formatCode="&quot;$&quot;#,##0.00_);[Red]\(&quot;$&quot;#,##0.00\)">
                  <c:v>75437</c:v>
                </c:pt>
                <c:pt idx="1691" formatCode="&quot;$&quot;#,##0.00_);[Red]\(&quot;$&quot;#,##0.00\)">
                  <c:v>79593</c:v>
                </c:pt>
                <c:pt idx="1692" formatCode="&quot;$&quot;#,##0.00_);[Red]\(&quot;$&quot;#,##0.00\)">
                  <c:v>29478</c:v>
                </c:pt>
                <c:pt idx="1693" formatCode="&quot;$&quot;#,##0.00_);[Red]\(&quot;$&quot;#,##0.00\)">
                  <c:v>19329</c:v>
                </c:pt>
                <c:pt idx="1694" formatCode="&quot;$&quot;#,##0.00_);[Red]\(&quot;$&quot;#,##0.00\)">
                  <c:v>25509</c:v>
                </c:pt>
                <c:pt idx="1695" formatCode="&quot;$&quot;#,##0.00_);[Red]\(&quot;$&quot;#,##0.00\)">
                  <c:v>65735</c:v>
                </c:pt>
                <c:pt idx="1696" formatCode="&quot;$&quot;#,##0.00_);[Red]\(&quot;$&quot;#,##0.00\)">
                  <c:v>67433</c:v>
                </c:pt>
                <c:pt idx="1697" formatCode="&quot;$&quot;#,##0.00_);[Red]\(&quot;$&quot;#,##0.00\)">
                  <c:v>72643</c:v>
                </c:pt>
                <c:pt idx="1698" formatCode="&quot;$&quot;#,##0.00_);[Red]\(&quot;$&quot;#,##0.00\)">
                  <c:v>24683</c:v>
                </c:pt>
                <c:pt idx="1699" formatCode="&quot;$&quot;#,##0.00_);[Red]\(&quot;$&quot;#,##0.00\)">
                  <c:v>85683</c:v>
                </c:pt>
                <c:pt idx="1700" formatCode="&quot;$&quot;#,##0.00_);[Red]\(&quot;$&quot;#,##0.00\)">
                  <c:v>44300</c:v>
                </c:pt>
                <c:pt idx="1702" formatCode="&quot;$&quot;#,##0.00_);[Red]\(&quot;$&quot;#,##0.00\)">
                  <c:v>48789</c:v>
                </c:pt>
                <c:pt idx="1703" formatCode="&quot;$&quot;#,##0.00_);[Red]\(&quot;$&quot;#,##0.00\)">
                  <c:v>54165</c:v>
                </c:pt>
                <c:pt idx="1704" formatCode="&quot;$&quot;#,##0.00_);[Red]\(&quot;$&quot;#,##0.00\)">
                  <c:v>32583</c:v>
                </c:pt>
                <c:pt idx="1705">
                  <c:v>49505</c:v>
                </c:pt>
                <c:pt idx="1706" formatCode="&quot;$&quot;#,##0.00_);[Red]\(&quot;$&quot;#,##0.00\)">
                  <c:v>85431</c:v>
                </c:pt>
                <c:pt idx="1707" formatCode="&quot;$&quot;#,##0.00_);[Red]\(&quot;$&quot;#,##0.00\)">
                  <c:v>60544</c:v>
                </c:pt>
                <c:pt idx="1708" formatCode="&quot;$&quot;#,##0.00_);[Red]\(&quot;$&quot;#,##0.00\)">
                  <c:v>50520</c:v>
                </c:pt>
                <c:pt idx="1709" formatCode="&quot;$&quot;#,##0.00_);[Red]\(&quot;$&quot;#,##0.00\)">
                  <c:v>42429</c:v>
                </c:pt>
                <c:pt idx="1710">
                  <c:v>80011</c:v>
                </c:pt>
                <c:pt idx="1711" formatCode="&quot;$&quot;#,##0.00_);[Red]\(&quot;$&quot;#,##0.00\)">
                  <c:v>69932</c:v>
                </c:pt>
                <c:pt idx="1712" formatCode="&quot;$&quot;#,##0.00_);[Red]\(&quot;$&quot;#,##0.00\)">
                  <c:v>46910</c:v>
                </c:pt>
                <c:pt idx="1713" formatCode="&quot;$&quot;#,##0.00_);[Red]\(&quot;$&quot;#,##0.00\)">
                  <c:v>65486</c:v>
                </c:pt>
                <c:pt idx="1714">
                  <c:v>21994</c:v>
                </c:pt>
                <c:pt idx="1715" formatCode="&quot;$&quot;#,##0.00_);[Red]\(&quot;$&quot;#,##0.00\)">
                  <c:v>81320</c:v>
                </c:pt>
                <c:pt idx="1716" formatCode="&quot;$&quot;#,##0.00_);[Red]\(&quot;$&quot;#,##0.00\)">
                  <c:v>17649</c:v>
                </c:pt>
                <c:pt idx="1717" formatCode="&quot;$&quot;#,##0.00_);[Red]\(&quot;$&quot;#,##0.00\)">
                  <c:v>46984</c:v>
                </c:pt>
                <c:pt idx="1718" formatCode="&quot;$&quot;#,##0.00_);[Red]\(&quot;$&quot;#,##0.00\)">
                  <c:v>69930</c:v>
                </c:pt>
                <c:pt idx="1719" formatCode="&quot;$&quot;#,##0.00_);[Red]\(&quot;$&quot;#,##0.00\)">
                  <c:v>54162</c:v>
                </c:pt>
                <c:pt idx="1720" formatCode="&quot;$&quot;#,##0.00_);[Red]\(&quot;$&quot;#,##0.00\)">
                  <c:v>37760</c:v>
                </c:pt>
                <c:pt idx="1721" formatCode="&quot;$&quot;#,##0.00_);[Red]\(&quot;$&quot;#,##0.00\)">
                  <c:v>69805</c:v>
                </c:pt>
                <c:pt idx="1722" formatCode="&quot;$&quot;#,##0.00_);[Red]\(&quot;$&quot;#,##0.00\)">
                  <c:v>39996</c:v>
                </c:pt>
                <c:pt idx="1723" formatCode="&quot;$&quot;#,##0.00_);[Red]\(&quot;$&quot;#,##0.00\)">
                  <c:v>42014</c:v>
                </c:pt>
                <c:pt idx="1724" formatCode="&quot;$&quot;#,##0.00_);[Red]\(&quot;$&quot;#,##0.00\)">
                  <c:v>23724</c:v>
                </c:pt>
                <c:pt idx="1725" formatCode="&quot;$&quot;#,##0.00_);[Red]\(&quot;$&quot;#,##0.00\)">
                  <c:v>53172</c:v>
                </c:pt>
                <c:pt idx="1726" formatCode="&quot;$&quot;#,##0.00_);[Red]\(&quot;$&quot;#,##0.00\)">
                  <c:v>86111</c:v>
                </c:pt>
                <c:pt idx="1727" formatCode="&quot;$&quot;#,##0.00_);[Red]\(&quot;$&quot;#,##0.00\)">
                  <c:v>43462</c:v>
                </c:pt>
                <c:pt idx="1728" formatCode="&quot;$&quot;#,##0.00_);[Red]\(&quot;$&quot;#,##0.00\)">
                  <c:v>14906</c:v>
                </c:pt>
                <c:pt idx="1729" formatCode="&quot;$&quot;#,##0.00_);[Red]\(&quot;$&quot;#,##0.00\)">
                  <c:v>26907</c:v>
                </c:pt>
                <c:pt idx="1730" formatCode="&quot;$&quot;#,##0.00_);[Red]\(&quot;$&quot;#,##0.00\)">
                  <c:v>79456</c:v>
                </c:pt>
                <c:pt idx="1731" formatCode="&quot;$&quot;#,##0.00_);[Red]\(&quot;$&quot;#,##0.00\)">
                  <c:v>80427</c:v>
                </c:pt>
                <c:pt idx="1733" formatCode="&quot;$&quot;#,##0.00_);[Red]\(&quot;$&quot;#,##0.00\)">
                  <c:v>82347</c:v>
                </c:pt>
                <c:pt idx="1734" formatCode="&quot;$&quot;#,##0.00_);[Red]\(&quot;$&quot;#,##0.00\)">
                  <c:v>28567</c:v>
                </c:pt>
                <c:pt idx="1735" formatCode="&quot;$&quot;#,##0.00_);[Red]\(&quot;$&quot;#,##0.00\)">
                  <c:v>41713</c:v>
                </c:pt>
                <c:pt idx="1736" formatCode="&quot;$&quot;#,##0.00_);[Red]\(&quot;$&quot;#,##0.00\)">
                  <c:v>63693</c:v>
                </c:pt>
                <c:pt idx="1737" formatCode="&quot;$&quot;#,##0.00_);[Red]\(&quot;$&quot;#,##0.00\)">
                  <c:v>67369</c:v>
                </c:pt>
                <c:pt idx="1738" formatCode="&quot;$&quot;#,##0.00_);[Red]\(&quot;$&quot;#,##0.00\)">
                  <c:v>55563</c:v>
                </c:pt>
                <c:pt idx="1739" formatCode="&quot;$&quot;#,##0.00_);[Red]\(&quot;$&quot;#,##0.00\)">
                  <c:v>75433</c:v>
                </c:pt>
                <c:pt idx="1740" formatCode="&quot;$&quot;#,##0.00_);[Red]\(&quot;$&quot;#,##0.00\)">
                  <c:v>37235</c:v>
                </c:pt>
                <c:pt idx="1741" formatCode="&quot;$&quot;#,##0.00_);[Red]\(&quot;$&quot;#,##0.00\)">
                  <c:v>45068</c:v>
                </c:pt>
                <c:pt idx="1742">
                  <c:v>68657</c:v>
                </c:pt>
                <c:pt idx="1743" formatCode="&quot;$&quot;#,##0.00_);[Red]\(&quot;$&quot;#,##0.00\)">
                  <c:v>57420</c:v>
                </c:pt>
                <c:pt idx="1744" formatCode="&quot;$&quot;#,##0.00_);[Red]\(&quot;$&quot;#,##0.00\)">
                  <c:v>38361</c:v>
                </c:pt>
                <c:pt idx="1745" formatCode="&quot;$&quot;#,##0.00_);[Red]\(&quot;$&quot;#,##0.00\)">
                  <c:v>36145</c:v>
                </c:pt>
                <c:pt idx="1746" formatCode="&quot;$&quot;#,##0.00_);[Red]\(&quot;$&quot;#,##0.00\)">
                  <c:v>59292</c:v>
                </c:pt>
                <c:pt idx="1747" formatCode="&quot;$&quot;#,##0.00_);[Red]\(&quot;$&quot;#,##0.00\)">
                  <c:v>57045</c:v>
                </c:pt>
                <c:pt idx="1748" formatCode="&quot;$&quot;#,##0.00_);[Red]\(&quot;$&quot;#,##0.00\)">
                  <c:v>62058</c:v>
                </c:pt>
                <c:pt idx="1749" formatCode="&quot;$&quot;#,##0.00_);[Red]\(&quot;$&quot;#,##0.00\)">
                  <c:v>59060</c:v>
                </c:pt>
                <c:pt idx="1750" formatCode="&quot;$&quot;#,##0.00_);[Red]\(&quot;$&quot;#,##0.00\)">
                  <c:v>38175</c:v>
                </c:pt>
                <c:pt idx="1751" formatCode="&quot;$&quot;#,##0.00_);[Red]\(&quot;$&quot;#,##0.00\)">
                  <c:v>48948</c:v>
                </c:pt>
                <c:pt idx="1752">
                  <c:v>48904</c:v>
                </c:pt>
                <c:pt idx="1753" formatCode="&quot;$&quot;#,##0.00_);[Red]\(&quot;$&quot;#,##0.00\)">
                  <c:v>13533</c:v>
                </c:pt>
                <c:pt idx="1754" formatCode="&quot;$&quot;#,##0.00_);[Red]\(&quot;$&quot;#,##0.00\)">
                  <c:v>51195</c:v>
                </c:pt>
                <c:pt idx="1755" formatCode="&quot;$&quot;#,##0.00_);[Red]\(&quot;$&quot;#,##0.00\)">
                  <c:v>37509</c:v>
                </c:pt>
                <c:pt idx="1756" formatCode="&quot;$&quot;#,##0.00_);[Red]\(&quot;$&quot;#,##0.00\)">
                  <c:v>30372</c:v>
                </c:pt>
                <c:pt idx="1757" formatCode="&quot;$&quot;#,##0.00_);[Red]\(&quot;$&quot;#,##0.00\)">
                  <c:v>61064</c:v>
                </c:pt>
                <c:pt idx="1758" formatCode="&quot;$&quot;#,##0.00_);[Red]\(&quot;$&quot;#,##0.00\)">
                  <c:v>44325</c:v>
                </c:pt>
                <c:pt idx="1759" formatCode="&quot;$&quot;#,##0.00_);[Red]\(&quot;$&quot;#,##0.00\)">
                  <c:v>67546</c:v>
                </c:pt>
                <c:pt idx="1760" formatCode="&quot;$&quot;#,##0.00_);[Red]\(&quot;$&quot;#,##0.00\)">
                  <c:v>35196</c:v>
                </c:pt>
                <c:pt idx="1761" formatCode="&quot;$&quot;#,##0.00_);[Red]\(&quot;$&quot;#,##0.00\)">
                  <c:v>33629</c:v>
                </c:pt>
                <c:pt idx="1762">
                  <c:v>65808</c:v>
                </c:pt>
                <c:pt idx="1763" formatCode="&quot;$&quot;#,##0.00_);[Red]\(&quot;$&quot;#,##0.00\)">
                  <c:v>70596</c:v>
                </c:pt>
                <c:pt idx="1764" formatCode="&quot;$&quot;#,##0.00_);[Red]\(&quot;$&quot;#,##0.00\)">
                  <c:v>42720</c:v>
                </c:pt>
                <c:pt idx="1765" formatCode="&quot;$&quot;#,##0.00_);[Red]\(&quot;$&quot;#,##0.00\)">
                  <c:v>87195</c:v>
                </c:pt>
                <c:pt idx="1766" formatCode="&quot;$&quot;#,##0.00_);[Red]\(&quot;$&quot;#,##0.00\)">
                  <c:v>42586</c:v>
                </c:pt>
                <c:pt idx="1767" formatCode="&quot;$&quot;#,##0.00_);[Red]\(&quot;$&quot;#,##0.00\)">
                  <c:v>56320</c:v>
                </c:pt>
                <c:pt idx="1768" formatCode="&quot;$&quot;#,##0.00_);[Red]\(&quot;$&quot;#,##0.00\)">
                  <c:v>36627</c:v>
                </c:pt>
                <c:pt idx="1769">
                  <c:v>59235</c:v>
                </c:pt>
                <c:pt idx="1770" formatCode="&quot;$&quot;#,##0.00_);[Red]\(&quot;$&quot;#,##0.00\)">
                  <c:v>83917</c:v>
                </c:pt>
                <c:pt idx="1771" formatCode="&quot;$&quot;#,##0.00_);[Red]\(&quot;$&quot;#,##0.00\)">
                  <c:v>70053</c:v>
                </c:pt>
                <c:pt idx="1772" formatCode="&quot;$&quot;#,##0.00_);[Red]\(&quot;$&quot;#,##0.00\)">
                  <c:v>83033</c:v>
                </c:pt>
                <c:pt idx="1773" formatCode="&quot;$&quot;#,##0.00_);[Red]\(&quot;$&quot;#,##0.00\)">
                  <c:v>65176</c:v>
                </c:pt>
                <c:pt idx="1774" formatCode="&quot;$&quot;#,##0.00_);[Red]\(&quot;$&quot;#,##0.00\)">
                  <c:v>32146</c:v>
                </c:pt>
                <c:pt idx="1775" formatCode="&quot;$&quot;#,##0.00_);[Red]\(&quot;$&quot;#,##0.00\)">
                  <c:v>61250</c:v>
                </c:pt>
                <c:pt idx="1776" formatCode="&quot;$&quot;#,##0.00_);[Red]\(&quot;$&quot;#,##0.00\)">
                  <c:v>54137</c:v>
                </c:pt>
                <c:pt idx="1777" formatCode="&quot;$&quot;#,##0.00_);[Red]\(&quot;$&quot;#,##0.00\)">
                  <c:v>65569</c:v>
                </c:pt>
                <c:pt idx="1778" formatCode="&quot;$&quot;#,##0.00_);[Red]\(&quot;$&quot;#,##0.00\)">
                  <c:v>35791</c:v>
                </c:pt>
                <c:pt idx="1779" formatCode="&quot;$&quot;#,##0.00_);[Red]\(&quot;$&quot;#,##0.00\)">
                  <c:v>40451</c:v>
                </c:pt>
                <c:pt idx="1780" formatCode="&quot;$&quot;#,##0.00_);[Red]\(&quot;$&quot;#,##0.00\)">
                  <c:v>64831</c:v>
                </c:pt>
                <c:pt idx="1781" formatCode="&quot;$&quot;#,##0.00_);[Red]\(&quot;$&quot;#,##0.00\)">
                  <c:v>44319</c:v>
                </c:pt>
                <c:pt idx="1782" formatCode="&quot;$&quot;#,##0.00_);[Red]\(&quot;$&quot;#,##0.00\)">
                  <c:v>71855</c:v>
                </c:pt>
                <c:pt idx="1783" formatCode="&quot;$&quot;#,##0.00_);[Red]\(&quot;$&quot;#,##0.00\)">
                  <c:v>62010</c:v>
                </c:pt>
                <c:pt idx="1784" formatCode="&quot;$&quot;#,##0.00_);[Red]\(&quot;$&quot;#,##0.00\)">
                  <c:v>19514</c:v>
                </c:pt>
                <c:pt idx="1785" formatCode="&quot;$&quot;#,##0.00_);[Red]\(&quot;$&quot;#,##0.00\)">
                  <c:v>16581</c:v>
                </c:pt>
                <c:pt idx="1786" formatCode="&quot;$&quot;#,##0.00_);[Red]\(&quot;$&quot;#,##0.00\)">
                  <c:v>68316</c:v>
                </c:pt>
                <c:pt idx="1788" formatCode="&quot;$&quot;#,##0.00_);[Red]\(&quot;$&quot;#,##0.00\)">
                  <c:v>83151</c:v>
                </c:pt>
                <c:pt idx="1789" formatCode="&quot;$&quot;#,##0.00_);[Red]\(&quot;$&quot;#,##0.00\)">
                  <c:v>37085</c:v>
                </c:pt>
                <c:pt idx="1790" formatCode="&quot;$&quot;#,##0.00_);[Red]\(&quot;$&quot;#,##0.00\)">
                  <c:v>70116</c:v>
                </c:pt>
                <c:pt idx="1791" formatCode="&quot;$&quot;#,##0.00_);[Red]\(&quot;$&quot;#,##0.00\)">
                  <c:v>79800</c:v>
                </c:pt>
                <c:pt idx="1792" formatCode="&quot;$&quot;#,##0.00_);[Red]\(&quot;$&quot;#,##0.00\)">
                  <c:v>69109</c:v>
                </c:pt>
                <c:pt idx="1793" formatCode="&quot;$&quot;#,##0.00_);[Red]\(&quot;$&quot;#,##0.00\)">
                  <c:v>30732</c:v>
                </c:pt>
                <c:pt idx="1794">
                  <c:v>38578</c:v>
                </c:pt>
                <c:pt idx="1795" formatCode="&quot;$&quot;#,##0.00_);[Red]\(&quot;$&quot;#,##0.00\)">
                  <c:v>20518</c:v>
                </c:pt>
                <c:pt idx="1796" formatCode="&quot;$&quot;#,##0.00_);[Red]\(&quot;$&quot;#,##0.00\)">
                  <c:v>62972</c:v>
                </c:pt>
                <c:pt idx="1797" formatCode="&quot;$&quot;#,##0.00_);[Red]\(&quot;$&quot;#,##0.00\)">
                  <c:v>46086</c:v>
                </c:pt>
                <c:pt idx="1798" formatCode="&quot;$&quot;#,##0.00_);[Red]\(&quot;$&quot;#,##0.00\)">
                  <c:v>60905</c:v>
                </c:pt>
                <c:pt idx="1799" formatCode="&quot;$&quot;#,##0.00_);[Red]\(&quot;$&quot;#,##0.00\)">
                  <c:v>66565</c:v>
                </c:pt>
                <c:pt idx="1800" formatCode="&quot;$&quot;#,##0.00_);[Red]\(&quot;$&quot;#,##0.00\)">
                  <c:v>80134</c:v>
                </c:pt>
                <c:pt idx="1801" formatCode="&quot;$&quot;#,##0.00_);[Red]\(&quot;$&quot;#,##0.00\)">
                  <c:v>27203</c:v>
                </c:pt>
                <c:pt idx="1802" formatCode="&quot;$&quot;#,##0.00_);[Red]\(&quot;$&quot;#,##0.00\)">
                  <c:v>50523</c:v>
                </c:pt>
                <c:pt idx="1803" formatCode="&quot;$&quot;#,##0.00_);[Red]\(&quot;$&quot;#,##0.00\)">
                  <c:v>72504</c:v>
                </c:pt>
                <c:pt idx="1804" formatCode="&quot;$&quot;#,##0.00_);[Red]\(&quot;$&quot;#,##0.00\)">
                  <c:v>48918</c:v>
                </c:pt>
                <c:pt idx="1805" formatCode="&quot;$&quot;#,##0.00_);[Red]\(&quot;$&quot;#,##0.00\)">
                  <c:v>59304</c:v>
                </c:pt>
                <c:pt idx="1806" formatCode="&quot;$&quot;#,##0.00_);[Red]\(&quot;$&quot;#,##0.00\)">
                  <c:v>63967</c:v>
                </c:pt>
                <c:pt idx="1807" formatCode="&quot;$&quot;#,##0.00_);[Red]\(&quot;$&quot;#,##0.00\)">
                  <c:v>67131</c:v>
                </c:pt>
                <c:pt idx="1808" formatCode="&quot;$&quot;#,##0.00_);[Red]\(&quot;$&quot;#,##0.00\)">
                  <c:v>69759</c:v>
                </c:pt>
                <c:pt idx="1809" formatCode="&quot;$&quot;#,##0.00_);[Red]\(&quot;$&quot;#,##0.00\)">
                  <c:v>39722</c:v>
                </c:pt>
                <c:pt idx="1810" formatCode="&quot;$&quot;#,##0.00_);[Red]\(&quot;$&quot;#,##0.00\)">
                  <c:v>66731</c:v>
                </c:pt>
                <c:pt idx="1811" formatCode="&quot;$&quot;#,##0.00_);[Red]\(&quot;$&quot;#,##0.00\)">
                  <c:v>77382</c:v>
                </c:pt>
                <c:pt idx="1812" formatCode="&quot;$&quot;#,##0.00_);[Red]\(&quot;$&quot;#,##0.00\)">
                  <c:v>80573</c:v>
                </c:pt>
                <c:pt idx="1813" formatCode="&quot;$&quot;#,##0.00_);[Red]\(&quot;$&quot;#,##0.00\)">
                  <c:v>72828</c:v>
                </c:pt>
                <c:pt idx="1814" formatCode="&quot;$&quot;#,##0.00_);[Red]\(&quot;$&quot;#,##0.00\)">
                  <c:v>31880</c:v>
                </c:pt>
                <c:pt idx="1815" formatCode="&quot;$&quot;#,##0.00_);[Red]\(&quot;$&quot;#,##0.00\)">
                  <c:v>42691</c:v>
                </c:pt>
                <c:pt idx="1816" formatCode="&quot;$&quot;#,##0.00_);[Red]\(&quot;$&quot;#,##0.00\)">
                  <c:v>43974</c:v>
                </c:pt>
                <c:pt idx="1817" formatCode="&quot;$&quot;#,##0.00_);[Red]\(&quot;$&quot;#,##0.00\)">
                  <c:v>35788</c:v>
                </c:pt>
                <c:pt idx="1818" formatCode="&quot;$&quot;#,##0.00_);[Red]\(&quot;$&quot;#,##0.00\)">
                  <c:v>91700</c:v>
                </c:pt>
                <c:pt idx="1819" formatCode="&quot;$&quot;#,##0.00_);[Red]\(&quot;$&quot;#,##0.00\)">
                  <c:v>55260</c:v>
                </c:pt>
                <c:pt idx="1821" formatCode="&quot;$&quot;#,##0.00_);[Red]\(&quot;$&quot;#,##0.00\)">
                  <c:v>61923</c:v>
                </c:pt>
                <c:pt idx="1822" formatCode="&quot;$&quot;#,##0.00_);[Red]\(&quot;$&quot;#,##0.00\)">
                  <c:v>60504</c:v>
                </c:pt>
                <c:pt idx="1823" formatCode="&quot;$&quot;#,##0.00_);[Red]\(&quot;$&quot;#,##0.00\)">
                  <c:v>64509</c:v>
                </c:pt>
                <c:pt idx="1824" formatCode="&quot;$&quot;#,##0.00_);[Red]\(&quot;$&quot;#,##0.00\)">
                  <c:v>40101</c:v>
                </c:pt>
                <c:pt idx="1825" formatCode="&quot;$&quot;#,##0.00_);[Red]\(&quot;$&quot;#,##0.00\)">
                  <c:v>58350</c:v>
                </c:pt>
                <c:pt idx="1826" formatCode="&quot;$&quot;#,##0.00_);[Red]\(&quot;$&quot;#,##0.00\)">
                  <c:v>70356</c:v>
                </c:pt>
                <c:pt idx="1827" formatCode="&quot;$&quot;#,##0.00_);[Red]\(&quot;$&quot;#,##0.00\)">
                  <c:v>32414</c:v>
                </c:pt>
                <c:pt idx="1828">
                  <c:v>79529</c:v>
                </c:pt>
                <c:pt idx="1829" formatCode="&quot;$&quot;#,##0.00_);[Red]\(&quot;$&quot;#,##0.00\)">
                  <c:v>75027</c:v>
                </c:pt>
                <c:pt idx="1830" formatCode="&quot;$&quot;#,##0.00_);[Red]\(&quot;$&quot;#,##0.00\)">
                  <c:v>80950</c:v>
                </c:pt>
                <c:pt idx="1831" formatCode="&quot;$&quot;#,##0.00_);[Red]\(&quot;$&quot;#,##0.00\)">
                  <c:v>60199</c:v>
                </c:pt>
                <c:pt idx="1832" formatCode="&quot;$&quot;#,##0.00_);[Red]\(&quot;$&quot;#,##0.00\)">
                  <c:v>53977</c:v>
                </c:pt>
                <c:pt idx="1833" formatCode="&quot;$&quot;#,##0.00_);[Red]\(&quot;$&quot;#,##0.00\)">
                  <c:v>83151</c:v>
                </c:pt>
                <c:pt idx="1834" formatCode="&quot;$&quot;#,##0.00_);[Red]\(&quot;$&quot;#,##0.00\)">
                  <c:v>36781</c:v>
                </c:pt>
                <c:pt idx="1835" formatCode="&quot;$&quot;#,##0.00_);[Red]\(&quot;$&quot;#,##0.00\)">
                  <c:v>34242</c:v>
                </c:pt>
                <c:pt idx="1836" formatCode="&quot;$&quot;#,##0.00_);[Red]\(&quot;$&quot;#,##0.00\)">
                  <c:v>81795</c:v>
                </c:pt>
                <c:pt idx="1837" formatCode="&quot;$&quot;#,##0.00_);[Red]\(&quot;$&quot;#,##0.00\)">
                  <c:v>81574</c:v>
                </c:pt>
                <c:pt idx="1838" formatCode="&quot;$&quot;#,##0.00_);[Red]\(&quot;$&quot;#,##0.00\)">
                  <c:v>5305</c:v>
                </c:pt>
                <c:pt idx="1839" formatCode="&quot;$&quot;#,##0.00_);[Red]\(&quot;$&quot;#,##0.00\)">
                  <c:v>79689</c:v>
                </c:pt>
                <c:pt idx="1840" formatCode="&quot;$&quot;#,##0.00_);[Red]\(&quot;$&quot;#,##0.00\)">
                  <c:v>62820</c:v>
                </c:pt>
                <c:pt idx="1841" formatCode="&quot;$&quot;#,##0.00_);[Red]\(&quot;$&quot;#,##0.00\)">
                  <c:v>13084</c:v>
                </c:pt>
                <c:pt idx="1842" formatCode="&quot;$&quot;#,##0.00_);[Red]\(&quot;$&quot;#,##0.00\)">
                  <c:v>49912</c:v>
                </c:pt>
                <c:pt idx="1843" formatCode="&quot;$&quot;#,##0.00_);[Red]\(&quot;$&quot;#,##0.00\)">
                  <c:v>62187</c:v>
                </c:pt>
                <c:pt idx="1844" formatCode="&quot;$&quot;#,##0.00_);[Red]\(&quot;$&quot;#,##0.00\)">
                  <c:v>50943</c:v>
                </c:pt>
                <c:pt idx="1845" formatCode="&quot;$&quot;#,##0.00_);[Red]\(&quot;$&quot;#,##0.00\)">
                  <c:v>92533</c:v>
                </c:pt>
                <c:pt idx="1846" formatCode="&quot;$&quot;#,##0.00_);[Red]\(&quot;$&quot;#,##0.00\)">
                  <c:v>62450</c:v>
                </c:pt>
                <c:pt idx="1847" formatCode="&quot;$&quot;#,##0.00_);[Red]\(&quot;$&quot;#,##0.00\)">
                  <c:v>37040</c:v>
                </c:pt>
                <c:pt idx="1848" formatCode="&quot;$&quot;#,##0.00_);[Red]\(&quot;$&quot;#,##0.00\)">
                  <c:v>69263</c:v>
                </c:pt>
                <c:pt idx="1849" formatCode="&quot;$&quot;#,##0.00_);[Red]\(&quot;$&quot;#,##0.00\)">
                  <c:v>60000</c:v>
                </c:pt>
                <c:pt idx="1850" formatCode="&quot;$&quot;#,##0.00_);[Red]\(&quot;$&quot;#,##0.00\)">
                  <c:v>88194</c:v>
                </c:pt>
                <c:pt idx="1851" formatCode="&quot;$&quot;#,##0.00_);[Red]\(&quot;$&quot;#,##0.00\)">
                  <c:v>65846</c:v>
                </c:pt>
                <c:pt idx="1852" formatCode="&quot;$&quot;#,##0.00_);[Red]\(&quot;$&quot;#,##0.00\)">
                  <c:v>66373</c:v>
                </c:pt>
                <c:pt idx="1853" formatCode="&quot;$&quot;#,##0.00_);[Red]\(&quot;$&quot;#,##0.00\)">
                  <c:v>66373</c:v>
                </c:pt>
                <c:pt idx="1854" formatCode="&quot;$&quot;#,##0.00_);[Red]\(&quot;$&quot;#,##0.00\)">
                  <c:v>50127</c:v>
                </c:pt>
                <c:pt idx="1855" formatCode="&quot;$&quot;#,##0.00_);[Red]\(&quot;$&quot;#,##0.00\)">
                  <c:v>26954</c:v>
                </c:pt>
                <c:pt idx="1856" formatCode="&quot;$&quot;#,##0.00_);[Red]\(&quot;$&quot;#,##0.00\)">
                  <c:v>37717</c:v>
                </c:pt>
                <c:pt idx="1857" formatCode="&quot;$&quot;#,##0.00_);[Red]\(&quot;$&quot;#,##0.00\)">
                  <c:v>85485</c:v>
                </c:pt>
                <c:pt idx="1858" formatCode="&quot;$&quot;#,##0.00_);[Red]\(&quot;$&quot;#,##0.00\)">
                  <c:v>52869</c:v>
                </c:pt>
                <c:pt idx="1859" formatCode="&quot;$&quot;#,##0.00_);[Red]\(&quot;$&quot;#,##0.00\)">
                  <c:v>38360</c:v>
                </c:pt>
                <c:pt idx="1860" formatCode="&quot;$&quot;#,##0.00_);[Red]\(&quot;$&quot;#,##0.00\)">
                  <c:v>32765</c:v>
                </c:pt>
                <c:pt idx="1861" formatCode="&quot;$&quot;#,##0.00_);[Red]\(&quot;$&quot;#,##0.00\)">
                  <c:v>58308</c:v>
                </c:pt>
                <c:pt idx="1863" formatCode="&quot;$&quot;#,##0.00_);[Red]\(&quot;$&quot;#,##0.00\)">
                  <c:v>79761</c:v>
                </c:pt>
                <c:pt idx="1864" formatCode="&quot;$&quot;#,##0.00_);[Red]\(&quot;$&quot;#,##0.00\)">
                  <c:v>73538</c:v>
                </c:pt>
                <c:pt idx="1865" formatCode="&quot;$&quot;#,##0.00_);[Red]\(&quot;$&quot;#,##0.00\)">
                  <c:v>22419</c:v>
                </c:pt>
                <c:pt idx="1866" formatCode="&quot;$&quot;#,##0.00_);[Red]\(&quot;$&quot;#,##0.00\)">
                  <c:v>71706</c:v>
                </c:pt>
                <c:pt idx="1867" formatCode="&quot;$&quot;#,##0.00_);[Red]\(&quot;$&quot;#,##0.00\)">
                  <c:v>34738</c:v>
                </c:pt>
                <c:pt idx="1868">
                  <c:v>65324</c:v>
                </c:pt>
                <c:pt idx="1869" formatCode="&quot;$&quot;#,##0.00_);[Red]\(&quot;$&quot;#,##0.00\)">
                  <c:v>66503</c:v>
                </c:pt>
                <c:pt idx="1870" formatCode="&quot;$&quot;#,##0.00_);[Red]\(&quot;$&quot;#,##0.00\)">
                  <c:v>17148</c:v>
                </c:pt>
                <c:pt idx="1871" formatCode="&quot;$&quot;#,##0.00_);[Red]\(&quot;$&quot;#,##0.00\)">
                  <c:v>57957</c:v>
                </c:pt>
                <c:pt idx="1872" formatCode="&quot;$&quot;#,##0.00_);[Red]\(&quot;$&quot;#,##0.00\)">
                  <c:v>45921</c:v>
                </c:pt>
                <c:pt idx="1873" formatCode="&quot;$&quot;#,##0.00_);[Red]\(&quot;$&quot;#,##0.00\)">
                  <c:v>23976</c:v>
                </c:pt>
                <c:pt idx="1874" formatCode="&quot;$&quot;#,##0.00_);[Red]\(&quot;$&quot;#,##0.00\)">
                  <c:v>76412</c:v>
                </c:pt>
                <c:pt idx="1875" formatCode="&quot;$&quot;#,##0.00_);[Red]\(&quot;$&quot;#,##0.00\)">
                  <c:v>71853</c:v>
                </c:pt>
                <c:pt idx="1876" formatCode="&quot;$&quot;#,##0.00_);[Red]\(&quot;$&quot;#,##0.00\)">
                  <c:v>93404</c:v>
                </c:pt>
                <c:pt idx="1877" formatCode="&quot;$&quot;#,##0.00_);[Red]\(&quot;$&quot;#,##0.00\)">
                  <c:v>58113</c:v>
                </c:pt>
                <c:pt idx="1878" formatCode="&quot;$&quot;#,##0.00_);[Red]\(&quot;$&quot;#,##0.00\)">
                  <c:v>28071</c:v>
                </c:pt>
                <c:pt idx="1879">
                  <c:v>81698</c:v>
                </c:pt>
                <c:pt idx="1880" formatCode="&quot;$&quot;#,##0.00_);[Red]\(&quot;$&quot;#,##0.00\)">
                  <c:v>40794</c:v>
                </c:pt>
                <c:pt idx="1881" formatCode="&quot;$&quot;#,##0.00_);[Red]\(&quot;$&quot;#,##0.00\)">
                  <c:v>49118</c:v>
                </c:pt>
                <c:pt idx="1882" formatCode="&quot;$&quot;#,##0.00_);[Red]\(&quot;$&quot;#,##0.00\)">
                  <c:v>40479</c:v>
                </c:pt>
                <c:pt idx="1883" formatCode="&quot;$&quot;#,##0.00_);[Red]\(&quot;$&quot;#,##0.00\)">
                  <c:v>73687</c:v>
                </c:pt>
                <c:pt idx="1884" formatCode="&quot;$&quot;#,##0.00_);[Red]\(&quot;$&quot;#,##0.00\)">
                  <c:v>24645</c:v>
                </c:pt>
                <c:pt idx="1885" formatCode="&quot;$&quot;#,##0.00_);[Red]\(&quot;$&quot;#,##0.00\)">
                  <c:v>19986</c:v>
                </c:pt>
                <c:pt idx="1886" formatCode="&quot;$&quot;#,##0.00_);[Red]\(&quot;$&quot;#,##0.00\)">
                  <c:v>7500</c:v>
                </c:pt>
                <c:pt idx="1887" formatCode="&quot;$&quot;#,##0.00_);[Red]\(&quot;$&quot;#,##0.00\)">
                  <c:v>57072</c:v>
                </c:pt>
                <c:pt idx="1888" formatCode="&quot;$&quot;#,##0.00_);[Red]\(&quot;$&quot;#,##0.00\)">
                  <c:v>83003</c:v>
                </c:pt>
                <c:pt idx="1889" formatCode="&quot;$&quot;#,##0.00_);[Red]\(&quot;$&quot;#,##0.00\)">
                  <c:v>32313</c:v>
                </c:pt>
                <c:pt idx="1890" formatCode="&quot;$&quot;#,##0.00_);[Red]\(&quot;$&quot;#,##0.00\)">
                  <c:v>33762</c:v>
                </c:pt>
                <c:pt idx="1891" formatCode="&quot;$&quot;#,##0.00_);[Red]\(&quot;$&quot;#,##0.00\)">
                  <c:v>82032</c:v>
                </c:pt>
                <c:pt idx="1892" formatCode="&quot;$&quot;#,##0.00_);[Red]\(&quot;$&quot;#,##0.00\)">
                  <c:v>22010</c:v>
                </c:pt>
                <c:pt idx="1893">
                  <c:v>64260</c:v>
                </c:pt>
                <c:pt idx="1894" formatCode="&quot;$&quot;#,##0.00_);[Red]\(&quot;$&quot;#,##0.00\)">
                  <c:v>65295</c:v>
                </c:pt>
                <c:pt idx="1895" formatCode="&quot;$&quot;#,##0.00_);[Red]\(&quot;$&quot;#,##0.00\)">
                  <c:v>73448</c:v>
                </c:pt>
                <c:pt idx="1896" formatCode="&quot;$&quot;#,##0.00_);[Red]\(&quot;$&quot;#,##0.00\)">
                  <c:v>69969</c:v>
                </c:pt>
                <c:pt idx="1897">
                  <c:v>23830</c:v>
                </c:pt>
                <c:pt idx="1898" formatCode="&quot;$&quot;#,##0.00_);[Red]\(&quot;$&quot;#,##0.00\)">
                  <c:v>15033</c:v>
                </c:pt>
                <c:pt idx="1899" formatCode="&quot;$&quot;#,##0.00_);[Red]\(&quot;$&quot;#,##0.00\)">
                  <c:v>65488</c:v>
                </c:pt>
                <c:pt idx="1900" formatCode="&quot;$&quot;#,##0.00_);[Red]\(&quot;$&quot;#,##0.00\)">
                  <c:v>35876</c:v>
                </c:pt>
                <c:pt idx="1901" formatCode="&quot;$&quot;#,##0.00_);[Red]\(&quot;$&quot;#,##0.00\)">
                  <c:v>64590</c:v>
                </c:pt>
                <c:pt idx="1902" formatCode="&quot;$&quot;#,##0.00_);[Red]\(&quot;$&quot;#,##0.00\)">
                  <c:v>46904</c:v>
                </c:pt>
                <c:pt idx="1903" formatCode="&quot;$&quot;#,##0.00_);[Red]\(&quot;$&quot;#,##0.00\)">
                  <c:v>35797</c:v>
                </c:pt>
                <c:pt idx="1904" formatCode="&quot;$&quot;#,##0.00_);[Red]\(&quot;$&quot;#,##0.00\)">
                  <c:v>54237</c:v>
                </c:pt>
                <c:pt idx="1905" formatCode="&quot;$&quot;#,##0.00_);[Red]\(&quot;$&quot;#,##0.00\)">
                  <c:v>18793</c:v>
                </c:pt>
                <c:pt idx="1906" formatCode="&quot;$&quot;#,##0.00_);[Red]\(&quot;$&quot;#,##0.00\)">
                  <c:v>19514</c:v>
                </c:pt>
                <c:pt idx="1907" formatCode="&quot;$&quot;#,##0.00_);[Red]\(&quot;$&quot;#,##0.00\)">
                  <c:v>23162</c:v>
                </c:pt>
                <c:pt idx="1908">
                  <c:v>73170</c:v>
                </c:pt>
                <c:pt idx="1909" formatCode="&quot;$&quot;#,##0.00_);[Red]\(&quot;$&quot;#,##0.00\)">
                  <c:v>53790</c:v>
                </c:pt>
                <c:pt idx="1910" formatCode="&quot;$&quot;#,##0.00_);[Red]\(&quot;$&quot;#,##0.00\)">
                  <c:v>67272</c:v>
                </c:pt>
                <c:pt idx="1911" formatCode="&quot;$&quot;#,##0.00_);[Red]\(&quot;$&quot;#,##0.00\)">
                  <c:v>41883</c:v>
                </c:pt>
                <c:pt idx="1912" formatCode="&quot;$&quot;#,##0.00_);[Red]\(&quot;$&quot;#,##0.00\)">
                  <c:v>38097</c:v>
                </c:pt>
                <c:pt idx="1913" formatCode="&quot;$&quot;#,##0.00_);[Red]\(&quot;$&quot;#,##0.00\)">
                  <c:v>31560</c:v>
                </c:pt>
                <c:pt idx="1914" formatCode="&quot;$&quot;#,##0.00_);[Red]\(&quot;$&quot;#,##0.00\)">
                  <c:v>55212</c:v>
                </c:pt>
                <c:pt idx="1915" formatCode="&quot;$&quot;#,##0.00_);[Red]\(&quot;$&quot;#,##0.00\)">
                  <c:v>58086</c:v>
                </c:pt>
                <c:pt idx="1916" formatCode="&quot;$&quot;#,##0.00_);[Red]\(&quot;$&quot;#,##0.00\)">
                  <c:v>67716</c:v>
                </c:pt>
                <c:pt idx="1917" formatCode="&quot;$&quot;#,##0.00_);[Red]\(&quot;$&quot;#,##0.00\)">
                  <c:v>28764</c:v>
                </c:pt>
                <c:pt idx="1918" formatCode="&quot;$&quot;#,##0.00_);[Red]\(&quot;$&quot;#,##0.00\)">
                  <c:v>23539</c:v>
                </c:pt>
                <c:pt idx="1919" formatCode="&quot;$&quot;#,##0.00_);[Red]\(&quot;$&quot;#,##0.00\)">
                  <c:v>58275</c:v>
                </c:pt>
                <c:pt idx="1920" formatCode="&quot;$&quot;#,##0.00_);[Red]\(&quot;$&quot;#,##0.00\)">
                  <c:v>24882</c:v>
                </c:pt>
                <c:pt idx="1921" formatCode="&quot;$&quot;#,##0.00_);[Red]\(&quot;$&quot;#,##0.00\)">
                  <c:v>41850</c:v>
                </c:pt>
                <c:pt idx="1922" formatCode="&quot;$&quot;#,##0.00_);[Red]\(&quot;$&quot;#,##0.00\)">
                  <c:v>42386</c:v>
                </c:pt>
                <c:pt idx="1923" formatCode="&quot;$&quot;#,##0.00_);[Red]\(&quot;$&quot;#,##0.00\)">
                  <c:v>34377</c:v>
                </c:pt>
                <c:pt idx="1924" formatCode="&quot;$&quot;#,##0.00_);[Red]\(&quot;$&quot;#,##0.00\)">
                  <c:v>76998</c:v>
                </c:pt>
                <c:pt idx="1925" formatCode="&quot;$&quot;#,##0.00_);[Red]\(&quot;$&quot;#,##0.00\)">
                  <c:v>64325</c:v>
                </c:pt>
                <c:pt idx="1926" formatCode="&quot;$&quot;#,##0.00_);[Red]\(&quot;$&quot;#,##0.00\)">
                  <c:v>84906</c:v>
                </c:pt>
                <c:pt idx="1927" formatCode="&quot;$&quot;#,##0.00_);[Red]\(&quot;$&quot;#,##0.00\)">
                  <c:v>52278</c:v>
                </c:pt>
                <c:pt idx="1928" formatCode="&quot;$&quot;#,##0.00_);[Red]\(&quot;$&quot;#,##0.00\)">
                  <c:v>23331</c:v>
                </c:pt>
                <c:pt idx="1929" formatCode="&quot;$&quot;#,##0.00_);[Red]\(&quot;$&quot;#,##0.00\)">
                  <c:v>71499</c:v>
                </c:pt>
                <c:pt idx="1930" formatCode="&quot;$&quot;#,##0.00_);[Red]\(&quot;$&quot;#,##0.00\)">
                  <c:v>78499</c:v>
                </c:pt>
                <c:pt idx="1931" formatCode="&quot;$&quot;#,##0.00_);[Red]\(&quot;$&quot;#,##0.00\)">
                  <c:v>58116</c:v>
                </c:pt>
                <c:pt idx="1932" formatCode="&quot;$&quot;#,##0.00_);[Red]\(&quot;$&quot;#,##0.00\)">
                  <c:v>83664</c:v>
                </c:pt>
                <c:pt idx="1933" formatCode="&quot;$&quot;#,##0.00_);[Red]\(&quot;$&quot;#,##0.00\)">
                  <c:v>56129</c:v>
                </c:pt>
                <c:pt idx="1934" formatCode="&quot;$&quot;#,##0.00_);[Red]\(&quot;$&quot;#,##0.00\)">
                  <c:v>44802</c:v>
                </c:pt>
                <c:pt idx="1935" formatCode="&quot;$&quot;#,##0.00_);[Red]\(&quot;$&quot;#,##0.00\)">
                  <c:v>86857</c:v>
                </c:pt>
                <c:pt idx="1936" formatCode="&quot;$&quot;#,##0.00_);[Red]\(&quot;$&quot;#,##0.00\)">
                  <c:v>28587</c:v>
                </c:pt>
                <c:pt idx="1937" formatCode="&quot;$&quot;#,##0.00_);[Red]\(&quot;$&quot;#,##0.00\)">
                  <c:v>62972</c:v>
                </c:pt>
                <c:pt idx="1938" formatCode="&quot;$&quot;#,##0.00_);[Red]\(&quot;$&quot;#,##0.00\)">
                  <c:v>24884</c:v>
                </c:pt>
                <c:pt idx="1939" formatCode="&quot;$&quot;#,##0.00_);[Red]\(&quot;$&quot;#,##0.00\)">
                  <c:v>62000</c:v>
                </c:pt>
                <c:pt idx="1940" formatCode="&quot;$&quot;#,##0.00_);[Red]\(&quot;$&quot;#,##0.00\)">
                  <c:v>44911</c:v>
                </c:pt>
                <c:pt idx="1941" formatCode="&quot;$&quot;#,##0.00_);[Red]\(&quot;$&quot;#,##0.00\)">
                  <c:v>21918</c:v>
                </c:pt>
                <c:pt idx="1942">
                  <c:v>68695</c:v>
                </c:pt>
                <c:pt idx="1943" formatCode="&quot;$&quot;#,##0.00_);[Red]\(&quot;$&quot;#,##0.00\)">
                  <c:v>71391</c:v>
                </c:pt>
                <c:pt idx="1944" formatCode="&quot;$&quot;#,##0.00_);[Red]\(&quot;$&quot;#,##0.00\)">
                  <c:v>34074</c:v>
                </c:pt>
                <c:pt idx="1945" formatCode="&quot;$&quot;#,##0.00_);[Red]\(&quot;$&quot;#,##0.00\)">
                  <c:v>66476</c:v>
                </c:pt>
                <c:pt idx="1946" formatCode="&quot;$&quot;#,##0.00_);[Red]\(&quot;$&quot;#,##0.00\)">
                  <c:v>7500</c:v>
                </c:pt>
                <c:pt idx="1947" formatCode="&quot;$&quot;#,##0.00_);[Red]\(&quot;$&quot;#,##0.00\)">
                  <c:v>38998</c:v>
                </c:pt>
                <c:pt idx="1948" formatCode="&quot;$&quot;#,##0.00_);[Red]\(&quot;$&quot;#,##0.00\)">
                  <c:v>46423</c:v>
                </c:pt>
                <c:pt idx="1949" formatCode="&quot;$&quot;#,##0.00_);[Red]\(&quot;$&quot;#,##0.00\)">
                  <c:v>39665</c:v>
                </c:pt>
                <c:pt idx="1950" formatCode="&quot;$&quot;#,##0.00_);[Red]\(&quot;$&quot;#,##0.00\)">
                  <c:v>82716</c:v>
                </c:pt>
                <c:pt idx="1951" formatCode="&quot;$&quot;#,##0.00_);[Red]\(&quot;$&quot;#,##0.00\)">
                  <c:v>4023</c:v>
                </c:pt>
                <c:pt idx="1952" formatCode="&quot;$&quot;#,##0.00_);[Red]\(&quot;$&quot;#,##0.00\)">
                  <c:v>70337</c:v>
                </c:pt>
                <c:pt idx="1953" formatCode="&quot;$&quot;#,##0.00_);[Red]\(&quot;$&quot;#,##0.00\)">
                  <c:v>80067</c:v>
                </c:pt>
                <c:pt idx="1954" formatCode="&quot;$&quot;#,##0.00_);[Red]\(&quot;$&quot;#,##0.00\)">
                  <c:v>64961</c:v>
                </c:pt>
                <c:pt idx="1955" formatCode="&quot;$&quot;#,##0.00_);[Red]\(&quot;$&quot;#,##0.00\)">
                  <c:v>59809</c:v>
                </c:pt>
                <c:pt idx="1956" formatCode="&quot;$&quot;#,##0.00_);[Red]\(&quot;$&quot;#,##0.00\)">
                  <c:v>78093</c:v>
                </c:pt>
                <c:pt idx="1957" formatCode="&quot;$&quot;#,##0.00_);[Red]\(&quot;$&quot;#,##0.00\)">
                  <c:v>39898</c:v>
                </c:pt>
                <c:pt idx="1958" formatCode="&quot;$&quot;#,##0.00_);[Red]\(&quot;$&quot;#,##0.00\)">
                  <c:v>65685</c:v>
                </c:pt>
                <c:pt idx="1959" formatCode="&quot;$&quot;#,##0.00_);[Red]\(&quot;$&quot;#,##0.00\)">
                  <c:v>26868</c:v>
                </c:pt>
                <c:pt idx="1960" formatCode="&quot;$&quot;#,##0.00_);[Red]\(&quot;$&quot;#,##0.00\)">
                  <c:v>61825</c:v>
                </c:pt>
                <c:pt idx="1961" formatCode="&quot;$&quot;#,##0.00_);[Red]\(&quot;$&quot;#,##0.00\)">
                  <c:v>53034</c:v>
                </c:pt>
                <c:pt idx="1962">
                  <c:v>55375</c:v>
                </c:pt>
                <c:pt idx="1963" formatCode="&quot;$&quot;#,##0.00_);[Red]\(&quot;$&quot;#,##0.00\)">
                  <c:v>65526</c:v>
                </c:pt>
                <c:pt idx="1964" formatCode="&quot;$&quot;#,##0.00_);[Red]\(&quot;$&quot;#,##0.00\)">
                  <c:v>46015</c:v>
                </c:pt>
                <c:pt idx="1965" formatCode="&quot;$&quot;#,##0.00_);[Red]\(&quot;$&quot;#,##0.00\)">
                  <c:v>50437</c:v>
                </c:pt>
                <c:pt idx="1966" formatCode="&quot;$&quot;#,##0.00_);[Red]\(&quot;$&quot;#,##0.00\)">
                  <c:v>30631</c:v>
                </c:pt>
                <c:pt idx="1967" formatCode="&quot;$&quot;#,##0.00_);[Red]\(&quot;$&quot;#,##0.00\)">
                  <c:v>78901</c:v>
                </c:pt>
                <c:pt idx="1968" formatCode="&quot;$&quot;#,##0.00_);[Red]\(&quot;$&quot;#,##0.00\)">
                  <c:v>56337</c:v>
                </c:pt>
                <c:pt idx="1969" formatCode="&quot;$&quot;#,##0.00_);[Red]\(&quot;$&quot;#,##0.00\)">
                  <c:v>19444</c:v>
                </c:pt>
                <c:pt idx="1970" formatCode="&quot;$&quot;#,##0.00_);[Red]\(&quot;$&quot;#,##0.00\)">
                  <c:v>70379</c:v>
                </c:pt>
                <c:pt idx="1971">
                  <c:v>75276</c:v>
                </c:pt>
                <c:pt idx="1972" formatCode="&quot;$&quot;#,##0.00_);[Red]\(&quot;$&quot;#,##0.00\)">
                  <c:v>7500</c:v>
                </c:pt>
                <c:pt idx="1973" formatCode="&quot;$&quot;#,##0.00_);[Red]\(&quot;$&quot;#,##0.00\)">
                  <c:v>36957</c:v>
                </c:pt>
                <c:pt idx="1974" formatCode="&quot;$&quot;#,##0.00_);[Red]\(&quot;$&quot;#,##0.00\)">
                  <c:v>54466</c:v>
                </c:pt>
                <c:pt idx="1975" formatCode="&quot;$&quot;#,##0.00_);[Red]\(&quot;$&quot;#,##0.00\)">
                  <c:v>16927</c:v>
                </c:pt>
                <c:pt idx="1976" formatCode="&quot;$&quot;#,##0.00_);[Red]\(&quot;$&quot;#,##0.00\)">
                  <c:v>12571</c:v>
                </c:pt>
                <c:pt idx="1977" formatCode="&quot;$&quot;#,##0.00_);[Red]\(&quot;$&quot;#,##0.00\)">
                  <c:v>31163</c:v>
                </c:pt>
                <c:pt idx="1978" formatCode="&quot;$&quot;#,##0.00_);[Red]\(&quot;$&quot;#,##0.00\)">
                  <c:v>74293</c:v>
                </c:pt>
                <c:pt idx="1979" formatCode="&quot;$&quot;#,##0.00_);[Red]\(&quot;$&quot;#,##0.00\)">
                  <c:v>72282</c:v>
                </c:pt>
                <c:pt idx="1980" formatCode="&quot;$&quot;#,##0.00_);[Red]\(&quot;$&quot;#,##0.00\)">
                  <c:v>59462</c:v>
                </c:pt>
                <c:pt idx="1981" formatCode="&quot;$&quot;#,##0.00_);[Red]\(&quot;$&quot;#,##0.00\)">
                  <c:v>15315</c:v>
                </c:pt>
                <c:pt idx="1982" formatCode="&quot;$&quot;#,##0.00_);[Red]\(&quot;$&quot;#,##0.00\)">
                  <c:v>25176</c:v>
                </c:pt>
                <c:pt idx="1983" formatCode="&quot;$&quot;#,##0.00_);[Red]\(&quot;$&quot;#,##0.00\)">
                  <c:v>13724</c:v>
                </c:pt>
                <c:pt idx="1984" formatCode="&quot;$&quot;#,##0.00_);[Red]\(&quot;$&quot;#,##0.00\)">
                  <c:v>24434</c:v>
                </c:pt>
                <c:pt idx="1985" formatCode="&quot;$&quot;#,##0.00_);[Red]\(&quot;$&quot;#,##0.00\)">
                  <c:v>102692</c:v>
                </c:pt>
                <c:pt idx="1986" formatCode="&quot;$&quot;#,##0.00_);[Red]\(&quot;$&quot;#,##0.00\)">
                  <c:v>60230</c:v>
                </c:pt>
                <c:pt idx="1987" formatCode="&quot;$&quot;#,##0.00_);[Red]\(&quot;$&quot;#,##0.00\)">
                  <c:v>70044</c:v>
                </c:pt>
                <c:pt idx="1988" formatCode="&quot;$&quot;#,##0.00_);[Red]\(&quot;$&quot;#,##0.00\)">
                  <c:v>74165</c:v>
                </c:pt>
                <c:pt idx="1989" formatCode="&quot;$&quot;#,##0.00_);[Red]\(&quot;$&quot;#,##0.00\)">
                  <c:v>55434</c:v>
                </c:pt>
                <c:pt idx="1990" formatCode="&quot;$&quot;#,##0.00_);[Red]\(&quot;$&quot;#,##0.00\)">
                  <c:v>79946</c:v>
                </c:pt>
                <c:pt idx="1991" formatCode="&quot;$&quot;#,##0.00_);[Red]\(&quot;$&quot;#,##0.00\)">
                  <c:v>33590</c:v>
                </c:pt>
                <c:pt idx="1992" formatCode="&quot;$&quot;#,##0.00_);[Red]\(&quot;$&quot;#,##0.00\)">
                  <c:v>38946</c:v>
                </c:pt>
                <c:pt idx="1993" formatCode="&quot;$&quot;#,##0.00_);[Red]\(&quot;$&quot;#,##0.00\)">
                  <c:v>58692</c:v>
                </c:pt>
                <c:pt idx="1994" formatCode="&quot;$&quot;#,##0.00_);[Red]\(&quot;$&quot;#,##0.00\)">
                  <c:v>53977</c:v>
                </c:pt>
                <c:pt idx="1995" formatCode="&quot;$&quot;#,##0.00_);[Red]\(&quot;$&quot;#,##0.00\)">
                  <c:v>82427</c:v>
                </c:pt>
                <c:pt idx="1996" formatCode="&quot;$&quot;#,##0.00_);[Red]\(&quot;$&quot;#,##0.00\)">
                  <c:v>93790</c:v>
                </c:pt>
                <c:pt idx="1997" formatCode="&quot;$&quot;#,##0.00_);[Red]\(&quot;$&quot;#,##0.00\)">
                  <c:v>70123</c:v>
                </c:pt>
                <c:pt idx="1998">
                  <c:v>39228</c:v>
                </c:pt>
                <c:pt idx="1999" formatCode="&quot;$&quot;#,##0.00_);[Red]\(&quot;$&quot;#,##0.00\)">
                  <c:v>66476</c:v>
                </c:pt>
                <c:pt idx="2000" formatCode="&quot;$&quot;#,##0.00_);[Red]\(&quot;$&quot;#,##0.00\)">
                  <c:v>51369</c:v>
                </c:pt>
                <c:pt idx="2001" formatCode="&quot;$&quot;#,##0.00_);[Red]\(&quot;$&quot;#,##0.00\)">
                  <c:v>38887</c:v>
                </c:pt>
                <c:pt idx="2002" formatCode="&quot;$&quot;#,##0.00_);[Red]\(&quot;$&quot;#,##0.00\)">
                  <c:v>86429</c:v>
                </c:pt>
                <c:pt idx="2003" formatCode="&quot;$&quot;#,##0.00_);[Red]\(&quot;$&quot;#,##0.00\)">
                  <c:v>62204</c:v>
                </c:pt>
                <c:pt idx="2004" formatCode="&quot;$&quot;#,##0.00_);[Red]\(&quot;$&quot;#,##0.00\)">
                  <c:v>84196</c:v>
                </c:pt>
                <c:pt idx="2005" formatCode="&quot;$&quot;#,##0.00_);[Red]\(&quot;$&quot;#,##0.00\)">
                  <c:v>59686</c:v>
                </c:pt>
                <c:pt idx="2006" formatCode="&quot;$&quot;#,##0.00_);[Red]\(&quot;$&quot;#,##0.00\)">
                  <c:v>58710</c:v>
                </c:pt>
                <c:pt idx="2007" formatCode="&quot;$&quot;#,##0.00_);[Red]\(&quot;$&quot;#,##0.00\)">
                  <c:v>50943</c:v>
                </c:pt>
                <c:pt idx="2008" formatCode="&quot;$&quot;#,##0.00_);[Red]\(&quot;$&quot;#,##0.00\)">
                  <c:v>82733</c:v>
                </c:pt>
                <c:pt idx="2009" formatCode="&quot;$&quot;#,##0.00_);[Red]\(&quot;$&quot;#,##0.00\)">
                  <c:v>94472</c:v>
                </c:pt>
                <c:pt idx="2010" formatCode="&quot;$&quot;#,##0.00_);[Red]\(&quot;$&quot;#,##0.00\)">
                  <c:v>68655</c:v>
                </c:pt>
                <c:pt idx="2011">
                  <c:v>32173</c:v>
                </c:pt>
                <c:pt idx="2012" formatCode="&quot;$&quot;#,##0.00_);[Red]\(&quot;$&quot;#,##0.00\)">
                  <c:v>57107</c:v>
                </c:pt>
                <c:pt idx="2013">
                  <c:v>72071</c:v>
                </c:pt>
                <c:pt idx="2014" formatCode="&quot;$&quot;#,##0.00_);[Red]\(&quot;$&quot;#,##0.00\)">
                  <c:v>71427</c:v>
                </c:pt>
                <c:pt idx="2015" formatCode="&quot;$&quot;#,##0.00_);[Red]\(&quot;$&quot;#,##0.00\)">
                  <c:v>26095</c:v>
                </c:pt>
                <c:pt idx="2016" formatCode="&quot;$&quot;#,##0.00_);[Red]\(&quot;$&quot;#,##0.00\)">
                  <c:v>22775</c:v>
                </c:pt>
                <c:pt idx="2017" formatCode="&quot;$&quot;#,##0.00_);[Red]\(&quot;$&quot;#,##0.00\)">
                  <c:v>42386</c:v>
                </c:pt>
                <c:pt idx="2018" formatCode="&quot;$&quot;#,##0.00_);[Red]\(&quot;$&quot;#,##0.00\)">
                  <c:v>31590</c:v>
                </c:pt>
                <c:pt idx="2019" formatCode="&quot;$&quot;#,##0.00_);[Red]\(&quot;$&quot;#,##0.00\)">
                  <c:v>48799</c:v>
                </c:pt>
                <c:pt idx="2020" formatCode="&quot;$&quot;#,##0.00_);[Red]\(&quot;$&quot;#,##0.00\)">
                  <c:v>31160</c:v>
                </c:pt>
                <c:pt idx="2021" formatCode="&quot;$&quot;#,##0.00_);[Red]\(&quot;$&quot;#,##0.00\)">
                  <c:v>69372</c:v>
                </c:pt>
                <c:pt idx="2022" formatCode="&quot;$&quot;#,##0.00_);[Red]\(&quot;$&quot;#,##0.00\)">
                  <c:v>11448</c:v>
                </c:pt>
                <c:pt idx="2023" formatCode="&quot;$&quot;#,##0.00_);[Red]\(&quot;$&quot;#,##0.00\)">
                  <c:v>47472</c:v>
                </c:pt>
                <c:pt idx="2024" formatCode="&quot;$&quot;#,##0.00_);[Red]\(&quot;$&quot;#,##0.00\)">
                  <c:v>80910</c:v>
                </c:pt>
                <c:pt idx="2025" formatCode="&quot;$&quot;#,##0.00_);[Red]\(&quot;$&quot;#,##0.00\)">
                  <c:v>28389</c:v>
                </c:pt>
                <c:pt idx="2026" formatCode="&quot;$&quot;#,##0.00_);[Red]\(&quot;$&quot;#,##0.00\)">
                  <c:v>35791</c:v>
                </c:pt>
                <c:pt idx="2027" formatCode="&quot;$&quot;#,##0.00_);[Red]\(&quot;$&quot;#,##0.00\)">
                  <c:v>45143</c:v>
                </c:pt>
                <c:pt idx="2028" formatCode="&quot;$&quot;#,##0.00_);[Red]\(&quot;$&quot;#,##0.00\)">
                  <c:v>15072</c:v>
                </c:pt>
                <c:pt idx="2029" formatCode="&quot;$&quot;#,##0.00_);[Red]\(&quot;$&quot;#,##0.00\)">
                  <c:v>15287</c:v>
                </c:pt>
                <c:pt idx="2030" formatCode="&quot;$&quot;#,##0.00_);[Red]\(&quot;$&quot;#,##0.00\)">
                  <c:v>35523</c:v>
                </c:pt>
                <c:pt idx="2031" formatCode="&quot;$&quot;#,##0.00_);[Red]\(&quot;$&quot;#,##0.00\)">
                  <c:v>30081</c:v>
                </c:pt>
                <c:pt idx="2032" formatCode="&quot;$&quot;#,##0.00_);[Red]\(&quot;$&quot;#,##0.00\)">
                  <c:v>64713</c:v>
                </c:pt>
                <c:pt idx="2033">
                  <c:v>83715</c:v>
                </c:pt>
                <c:pt idx="2034" formatCode="&quot;$&quot;#,##0.00_);[Red]\(&quot;$&quot;#,##0.00\)">
                  <c:v>48240</c:v>
                </c:pt>
                <c:pt idx="2035" formatCode="&quot;$&quot;#,##0.00_);[Red]\(&quot;$&quot;#,##0.00\)">
                  <c:v>18690</c:v>
                </c:pt>
                <c:pt idx="2036" formatCode="&quot;$&quot;#,##0.00_);[Red]\(&quot;$&quot;#,##0.00\)">
                  <c:v>50387</c:v>
                </c:pt>
                <c:pt idx="2037">
                  <c:v>4428</c:v>
                </c:pt>
                <c:pt idx="2038" formatCode="&quot;$&quot;#,##0.00_);[Red]\(&quot;$&quot;#,##0.00\)">
                  <c:v>48178</c:v>
                </c:pt>
                <c:pt idx="2039" formatCode="&quot;$&quot;#,##0.00_);[Red]\(&quot;$&quot;#,##0.00\)">
                  <c:v>83837</c:v>
                </c:pt>
                <c:pt idx="2040" formatCode="&quot;$&quot;#,##0.00_);[Red]\(&quot;$&quot;#,##0.00\)">
                  <c:v>66303</c:v>
                </c:pt>
                <c:pt idx="2041" formatCode="&quot;$&quot;#,##0.00_);[Red]\(&quot;$&quot;#,##0.00\)">
                  <c:v>49413</c:v>
                </c:pt>
                <c:pt idx="2043" formatCode="&quot;$&quot;#,##0.00_);[Red]\(&quot;$&quot;#,##0.00\)">
                  <c:v>35196</c:v>
                </c:pt>
                <c:pt idx="2044" formatCode="&quot;$&quot;#,##0.00_);[Red]\(&quot;$&quot;#,##0.00\)">
                  <c:v>51315</c:v>
                </c:pt>
                <c:pt idx="2045" formatCode="&quot;$&quot;#,##0.00_);[Red]\(&quot;$&quot;#,##0.00\)">
                  <c:v>61618</c:v>
                </c:pt>
                <c:pt idx="2046" formatCode="&quot;$&quot;#,##0.00_);[Red]\(&quot;$&quot;#,##0.00\)">
                  <c:v>54432</c:v>
                </c:pt>
                <c:pt idx="2047">
                  <c:v>34213</c:v>
                </c:pt>
                <c:pt idx="2048" formatCode="&quot;$&quot;#,##0.00_);[Red]\(&quot;$&quot;#,##0.00\)">
                  <c:v>41437</c:v>
                </c:pt>
                <c:pt idx="2049" formatCode="&quot;$&quot;#,##0.00_);[Red]\(&quot;$&quot;#,##0.00\)">
                  <c:v>23295</c:v>
                </c:pt>
                <c:pt idx="2050" formatCode="&quot;$&quot;#,##0.00_);[Red]\(&quot;$&quot;#,##0.00\)">
                  <c:v>46692</c:v>
                </c:pt>
                <c:pt idx="2051" formatCode="&quot;$&quot;#,##0.00_);[Red]\(&quot;$&quot;#,##0.00\)">
                  <c:v>59247</c:v>
                </c:pt>
                <c:pt idx="2052" formatCode="&quot;$&quot;#,##0.00_);[Red]\(&quot;$&quot;#,##0.00\)">
                  <c:v>37787</c:v>
                </c:pt>
                <c:pt idx="2053" formatCode="&quot;$&quot;#,##0.00_);[Red]\(&quot;$&quot;#,##0.00\)">
                  <c:v>47691</c:v>
                </c:pt>
                <c:pt idx="2054" formatCode="&quot;$&quot;#,##0.00_);[Red]\(&quot;$&quot;#,##0.00\)">
                  <c:v>70287</c:v>
                </c:pt>
                <c:pt idx="2055" formatCode="&quot;$&quot;#,##0.00_);[Red]\(&quot;$&quot;#,##0.00\)">
                  <c:v>26887</c:v>
                </c:pt>
                <c:pt idx="2056" formatCode="&quot;$&quot;#,##0.00_);[Red]\(&quot;$&quot;#,##0.00\)">
                  <c:v>90000</c:v>
                </c:pt>
                <c:pt idx="2057" formatCode="&quot;$&quot;#,##0.00_);[Red]\(&quot;$&quot;#,##0.00\)">
                  <c:v>8940</c:v>
                </c:pt>
                <c:pt idx="2058" formatCode="&quot;$&quot;#,##0.00_);[Red]\(&quot;$&quot;#,##0.00\)">
                  <c:v>24336</c:v>
                </c:pt>
                <c:pt idx="2059" formatCode="&quot;$&quot;#,##0.00_);[Red]\(&quot;$&quot;#,##0.00\)">
                  <c:v>26326</c:v>
                </c:pt>
                <c:pt idx="2060" formatCode="&quot;$&quot;#,##0.00_);[Red]\(&quot;$&quot;#,##0.00\)">
                  <c:v>35441</c:v>
                </c:pt>
                <c:pt idx="2061" formatCode="&quot;$&quot;#,##0.00_);[Red]\(&quot;$&quot;#,##0.00\)">
                  <c:v>16531</c:v>
                </c:pt>
                <c:pt idx="2062" formatCode="&quot;$&quot;#,##0.00_);[Red]\(&quot;$&quot;#,##0.00\)">
                  <c:v>72570</c:v>
                </c:pt>
                <c:pt idx="2063" formatCode="&quot;$&quot;#,##0.00_);[Red]\(&quot;$&quot;#,##0.00\)">
                  <c:v>46390</c:v>
                </c:pt>
                <c:pt idx="2064" formatCode="&quot;$&quot;#,##0.00_);[Red]\(&quot;$&quot;#,##0.00\)">
                  <c:v>75922</c:v>
                </c:pt>
                <c:pt idx="2065" formatCode="&quot;$&quot;#,##0.00_);[Red]\(&quot;$&quot;#,##0.00\)">
                  <c:v>89694</c:v>
                </c:pt>
                <c:pt idx="2066" formatCode="&quot;$&quot;#,##0.00_);[Red]\(&quot;$&quot;#,##0.00\)">
                  <c:v>19346</c:v>
                </c:pt>
                <c:pt idx="2067" formatCode="&quot;$&quot;#,##0.00_);[Red]\(&quot;$&quot;#,##0.00\)">
                  <c:v>82017</c:v>
                </c:pt>
                <c:pt idx="2068" formatCode="&quot;$&quot;#,##0.00_);[Red]\(&quot;$&quot;#,##0.00\)">
                  <c:v>46998</c:v>
                </c:pt>
                <c:pt idx="2069" formatCode="&quot;$&quot;#,##0.00_);[Red]\(&quot;$&quot;#,##0.00\)">
                  <c:v>29672</c:v>
                </c:pt>
                <c:pt idx="2070" formatCode="&quot;$&quot;#,##0.00_);[Red]\(&quot;$&quot;#,##0.00\)">
                  <c:v>44393</c:v>
                </c:pt>
                <c:pt idx="2071" formatCode="&quot;$&quot;#,##0.00_);[Red]\(&quot;$&quot;#,##0.00\)">
                  <c:v>88325</c:v>
                </c:pt>
                <c:pt idx="2072">
                  <c:v>40662</c:v>
                </c:pt>
                <c:pt idx="2073" formatCode="&quot;$&quot;#,##0.00_);[Red]\(&quot;$&quot;#,##0.00\)">
                  <c:v>78028</c:v>
                </c:pt>
                <c:pt idx="2075">
                  <c:v>67267</c:v>
                </c:pt>
                <c:pt idx="2076" formatCode="&quot;$&quot;#,##0.00_);[Red]\(&quot;$&quot;#,##0.00\)">
                  <c:v>39435</c:v>
                </c:pt>
                <c:pt idx="2077" formatCode="&quot;$&quot;#,##0.00_);[Red]\(&quot;$&quot;#,##0.00\)">
                  <c:v>55517</c:v>
                </c:pt>
                <c:pt idx="2078" formatCode="&quot;$&quot;#,##0.00_);[Red]\(&quot;$&quot;#,##0.00\)">
                  <c:v>76618</c:v>
                </c:pt>
                <c:pt idx="2079" formatCode="&quot;$&quot;#,##0.00_);[Red]\(&quot;$&quot;#,##0.00\)">
                  <c:v>77142</c:v>
                </c:pt>
                <c:pt idx="2080" formatCode="&quot;$&quot;#,##0.00_);[Red]\(&quot;$&quot;#,##0.00\)">
                  <c:v>92955</c:v>
                </c:pt>
                <c:pt idx="2081" formatCode="&quot;$&quot;#,##0.00_);[Red]\(&quot;$&quot;#,##0.00\)">
                  <c:v>51039</c:v>
                </c:pt>
                <c:pt idx="2082" formatCode="&quot;$&quot;#,##0.00_);[Red]\(&quot;$&quot;#,##0.00\)">
                  <c:v>38285</c:v>
                </c:pt>
                <c:pt idx="2083" formatCode="&quot;$&quot;#,##0.00_);[Red]\(&quot;$&quot;#,##0.00\)">
                  <c:v>31761</c:v>
                </c:pt>
                <c:pt idx="2084" formatCode="&quot;$&quot;#,##0.00_);[Red]\(&quot;$&quot;#,##0.00\)">
                  <c:v>73113</c:v>
                </c:pt>
                <c:pt idx="2085" formatCode="&quot;$&quot;#,##0.00_);[Red]\(&quot;$&quot;#,##0.00\)">
                  <c:v>59601</c:v>
                </c:pt>
                <c:pt idx="2086" formatCode="&quot;$&quot;#,##0.00_);[Red]\(&quot;$&quot;#,##0.00\)">
                  <c:v>36927</c:v>
                </c:pt>
                <c:pt idx="2087" formatCode="&quot;$&quot;#,##0.00_);[Red]\(&quot;$&quot;#,##0.00\)">
                  <c:v>63207</c:v>
                </c:pt>
                <c:pt idx="2088">
                  <c:v>54809</c:v>
                </c:pt>
                <c:pt idx="2089" formatCode="&quot;$&quot;#,##0.00_);[Red]\(&quot;$&quot;#,##0.00\)">
                  <c:v>49476</c:v>
                </c:pt>
                <c:pt idx="2090" formatCode="&quot;$&quot;#,##0.00_);[Red]\(&quot;$&quot;#,##0.00\)">
                  <c:v>26576</c:v>
                </c:pt>
                <c:pt idx="2091">
                  <c:v>67786</c:v>
                </c:pt>
                <c:pt idx="2092" formatCode="&quot;$&quot;#,##0.00_);[Red]\(&quot;$&quot;#,##0.00\)">
                  <c:v>32892</c:v>
                </c:pt>
                <c:pt idx="2093" formatCode="&quot;$&quot;#,##0.00_);[Red]\(&quot;$&quot;#,##0.00\)">
                  <c:v>36778</c:v>
                </c:pt>
                <c:pt idx="2094" formatCode="&quot;$&quot;#,##0.00_);[Red]\(&quot;$&quot;#,##0.00\)">
                  <c:v>71163</c:v>
                </c:pt>
                <c:pt idx="2095" formatCode="&quot;$&quot;#,##0.00_);[Red]\(&quot;$&quot;#,##0.00\)">
                  <c:v>54210</c:v>
                </c:pt>
                <c:pt idx="2096" formatCode="&quot;$&quot;#,##0.00_);[Red]\(&quot;$&quot;#,##0.00\)">
                  <c:v>54984</c:v>
                </c:pt>
                <c:pt idx="2097" formatCode="&quot;$&quot;#,##0.00_);[Red]\(&quot;$&quot;#,##0.00\)">
                  <c:v>36802</c:v>
                </c:pt>
                <c:pt idx="2098" formatCode="&quot;$&quot;#,##0.00_);[Red]\(&quot;$&quot;#,##0.00\)">
                  <c:v>66835</c:v>
                </c:pt>
                <c:pt idx="2099" formatCode="&quot;$&quot;#,##0.00_);[Red]\(&quot;$&quot;#,##0.00\)">
                  <c:v>62551</c:v>
                </c:pt>
                <c:pt idx="2100" formatCode="&quot;$&quot;#,##0.00_);[Red]\(&quot;$&quot;#,##0.00\)">
                  <c:v>41124</c:v>
                </c:pt>
                <c:pt idx="2101">
                  <c:v>72063</c:v>
                </c:pt>
                <c:pt idx="2102" formatCode="&quot;$&quot;#,##0.00_);[Red]\(&quot;$&quot;#,##0.00\)">
                  <c:v>65665</c:v>
                </c:pt>
                <c:pt idx="2103" formatCode="&quot;$&quot;#,##0.00_);[Red]\(&quot;$&quot;#,##0.00\)">
                  <c:v>76542</c:v>
                </c:pt>
                <c:pt idx="2104" formatCode="&quot;$&quot;#,##0.00_);[Red]\(&quot;$&quot;#,##0.00\)">
                  <c:v>43638</c:v>
                </c:pt>
                <c:pt idx="2105" formatCode="&quot;$&quot;#,##0.00_);[Red]\(&quot;$&quot;#,##0.00\)">
                  <c:v>30093</c:v>
                </c:pt>
                <c:pt idx="2106" formatCode="&quot;$&quot;#,##0.00_);[Red]\(&quot;$&quot;#,##0.00\)">
                  <c:v>27943</c:v>
                </c:pt>
                <c:pt idx="2107" formatCode="&quot;$&quot;#,##0.00_);[Red]\(&quot;$&quot;#,##0.00\)">
                  <c:v>39922</c:v>
                </c:pt>
                <c:pt idx="2108" formatCode="&quot;$&quot;#,##0.00_);[Red]\(&quot;$&quot;#,##0.00\)">
                  <c:v>42769</c:v>
                </c:pt>
                <c:pt idx="2109" formatCode="&quot;$&quot;#,##0.00_);[Red]\(&quot;$&quot;#,##0.00\)">
                  <c:v>37334</c:v>
                </c:pt>
                <c:pt idx="2110" formatCode="&quot;$&quot;#,##0.00_);[Red]\(&quot;$&quot;#,##0.00\)">
                  <c:v>10979</c:v>
                </c:pt>
                <c:pt idx="2111" formatCode="&quot;$&quot;#,##0.00_);[Red]\(&quot;$&quot;#,##0.00\)">
                  <c:v>95529</c:v>
                </c:pt>
                <c:pt idx="2112">
                  <c:v>48330</c:v>
                </c:pt>
                <c:pt idx="2114" formatCode="&quot;$&quot;#,##0.00_);[Red]\(&quot;$&quot;#,##0.00\)">
                  <c:v>59412</c:v>
                </c:pt>
                <c:pt idx="2115" formatCode="&quot;$&quot;#,##0.00_);[Red]\(&quot;$&quot;#,##0.00\)">
                  <c:v>40800</c:v>
                </c:pt>
                <c:pt idx="2116" formatCode="&quot;$&quot;#,##0.00_);[Red]\(&quot;$&quot;#,##0.00\)">
                  <c:v>44392</c:v>
                </c:pt>
                <c:pt idx="2117" formatCode="&quot;$&quot;#,##0.00_);[Red]\(&quot;$&quot;#,##0.00\)">
                  <c:v>7500</c:v>
                </c:pt>
                <c:pt idx="2118" formatCode="&quot;$&quot;#,##0.00_);[Red]\(&quot;$&quot;#,##0.00\)">
                  <c:v>30279</c:v>
                </c:pt>
                <c:pt idx="2119" formatCode="&quot;$&quot;#,##0.00_);[Red]\(&quot;$&quot;#,##0.00\)">
                  <c:v>42000</c:v>
                </c:pt>
                <c:pt idx="2120" formatCode="&quot;$&quot;#,##0.00_);[Red]\(&quot;$&quot;#,##0.00\)">
                  <c:v>66664</c:v>
                </c:pt>
                <c:pt idx="2121" formatCode="&quot;$&quot;#,##0.00_);[Red]\(&quot;$&quot;#,##0.00\)">
                  <c:v>65487</c:v>
                </c:pt>
                <c:pt idx="2122" formatCode="&quot;$&quot;#,##0.00_);[Red]\(&quot;$&quot;#,##0.00\)">
                  <c:v>7500</c:v>
                </c:pt>
                <c:pt idx="2123" formatCode="&quot;$&quot;#,##0.00_);[Red]\(&quot;$&quot;#,##0.00\)">
                  <c:v>66726</c:v>
                </c:pt>
                <c:pt idx="2124" formatCode="&quot;$&quot;#,##0.00_);[Red]\(&quot;$&quot;#,##0.00\)">
                  <c:v>51529</c:v>
                </c:pt>
                <c:pt idx="2125" formatCode="&quot;$&quot;#,##0.00_);[Red]\(&quot;$&quot;#,##0.00\)">
                  <c:v>54386</c:v>
                </c:pt>
                <c:pt idx="2126" formatCode="&quot;$&quot;#,##0.00_);[Red]\(&quot;$&quot;#,##0.00\)">
                  <c:v>68397</c:v>
                </c:pt>
                <c:pt idx="2127" formatCode="&quot;$&quot;#,##0.00_);[Red]\(&quot;$&quot;#,##0.00\)">
                  <c:v>66334</c:v>
                </c:pt>
                <c:pt idx="2128">
                  <c:v>63211</c:v>
                </c:pt>
                <c:pt idx="2129" formatCode="&quot;$&quot;#,##0.00_);[Red]\(&quot;$&quot;#,##0.00\)">
                  <c:v>71232</c:v>
                </c:pt>
                <c:pt idx="2130" formatCode="&quot;$&quot;#,##0.00_);[Red]\(&quot;$&quot;#,##0.00\)">
                  <c:v>33235</c:v>
                </c:pt>
                <c:pt idx="2131" formatCode="&quot;$&quot;#,##0.00_);[Red]\(&quot;$&quot;#,##0.00\)">
                  <c:v>62466</c:v>
                </c:pt>
                <c:pt idx="2132" formatCode="&quot;$&quot;#,##0.00_);[Red]\(&quot;$&quot;#,##0.00\)">
                  <c:v>34230</c:v>
                </c:pt>
                <c:pt idx="2133" formatCode="&quot;$&quot;#,##0.00_);[Red]\(&quot;$&quot;#,##0.00\)">
                  <c:v>28520</c:v>
                </c:pt>
                <c:pt idx="2134" formatCode="&quot;$&quot;#,##0.00_);[Red]\(&quot;$&quot;#,##0.00\)">
                  <c:v>44322</c:v>
                </c:pt>
                <c:pt idx="2135" formatCode="&quot;$&quot;#,##0.00_);[Red]\(&quot;$&quot;#,##0.00\)">
                  <c:v>65308</c:v>
                </c:pt>
                <c:pt idx="2136" formatCode="&quot;$&quot;#,##0.00_);[Red]\(&quot;$&quot;#,##0.00\)">
                  <c:v>52413</c:v>
                </c:pt>
                <c:pt idx="2137" formatCode="&quot;$&quot;#,##0.00_);[Red]\(&quot;$&quot;#,##0.00\)">
                  <c:v>46098</c:v>
                </c:pt>
                <c:pt idx="2138" formatCode="&quot;$&quot;#,##0.00_);[Red]\(&quot;$&quot;#,##0.00\)">
                  <c:v>54803</c:v>
                </c:pt>
                <c:pt idx="2139" formatCode="&quot;$&quot;#,##0.00_);[Red]\(&quot;$&quot;#,##0.00\)">
                  <c:v>36975</c:v>
                </c:pt>
                <c:pt idx="2140" formatCode="&quot;$&quot;#,##0.00_);[Red]\(&quot;$&quot;#,##0.00\)">
                  <c:v>7500</c:v>
                </c:pt>
                <c:pt idx="2141" formatCode="&quot;$&quot;#,##0.00_);[Red]\(&quot;$&quot;#,##0.00\)">
                  <c:v>69755</c:v>
                </c:pt>
                <c:pt idx="2142" formatCode="&quot;$&quot;#,##0.00_);[Red]\(&quot;$&quot;#,##0.00\)">
                  <c:v>55593</c:v>
                </c:pt>
                <c:pt idx="2143" formatCode="&quot;$&quot;#,##0.00_);[Red]\(&quot;$&quot;#,##0.00\)">
                  <c:v>69084</c:v>
                </c:pt>
                <c:pt idx="2144" formatCode="&quot;$&quot;#,##0.00_);[Red]\(&quot;$&quot;#,##0.00\)">
                  <c:v>22804</c:v>
                </c:pt>
                <c:pt idx="2145" formatCode="&quot;$&quot;#,##0.00_);[Red]\(&quot;$&quot;#,##0.00\)">
                  <c:v>72258</c:v>
                </c:pt>
                <c:pt idx="2146" formatCode="&quot;$&quot;#,##0.00_);[Red]\(&quot;$&quot;#,##0.00\)">
                  <c:v>49389</c:v>
                </c:pt>
                <c:pt idx="2147" formatCode="&quot;$&quot;#,##0.00_);[Red]\(&quot;$&quot;#,##0.00\)">
                  <c:v>47352</c:v>
                </c:pt>
                <c:pt idx="2148" formatCode="&quot;$&quot;#,##0.00_);[Red]\(&quot;$&quot;#,##0.00\)">
                  <c:v>86580</c:v>
                </c:pt>
                <c:pt idx="2149" formatCode="&quot;$&quot;#,##0.00_);[Red]\(&quot;$&quot;#,##0.00\)">
                  <c:v>8028</c:v>
                </c:pt>
                <c:pt idx="2150" formatCode="&quot;$&quot;#,##0.00_);[Red]\(&quot;$&quot;#,##0.00\)">
                  <c:v>23718</c:v>
                </c:pt>
                <c:pt idx="2151" formatCode="&quot;$&quot;#,##0.00_);[Red]\(&quot;$&quot;#,##0.00\)">
                  <c:v>28420</c:v>
                </c:pt>
                <c:pt idx="2152" formatCode="&quot;$&quot;#,##0.00_);[Red]\(&quot;$&quot;#,##0.00\)">
                  <c:v>65526</c:v>
                </c:pt>
                <c:pt idx="2153" formatCode="&quot;$&quot;#,##0.00_);[Red]\(&quot;$&quot;#,##0.00\)">
                  <c:v>77845</c:v>
                </c:pt>
                <c:pt idx="2154" formatCode="&quot;$&quot;#,##0.00_);[Red]\(&quot;$&quot;#,##0.00\)">
                  <c:v>65492</c:v>
                </c:pt>
                <c:pt idx="2155" formatCode="&quot;$&quot;#,##0.00_);[Red]\(&quot;$&quot;#,##0.00\)">
                  <c:v>22148</c:v>
                </c:pt>
                <c:pt idx="2156" formatCode="&quot;$&quot;#,##0.00_);[Red]\(&quot;$&quot;#,##0.00\)">
                  <c:v>44078</c:v>
                </c:pt>
                <c:pt idx="2157" formatCode="&quot;$&quot;#,##0.00_);[Red]\(&quot;$&quot;#,##0.00\)">
                  <c:v>45759</c:v>
                </c:pt>
                <c:pt idx="2158" formatCode="&quot;$&quot;#,##0.00_);[Red]\(&quot;$&quot;#,##0.00\)">
                  <c:v>18169</c:v>
                </c:pt>
                <c:pt idx="2159" formatCode="&quot;$&quot;#,##0.00_);[Red]\(&quot;$&quot;#,##0.00\)">
                  <c:v>37401</c:v>
                </c:pt>
                <c:pt idx="2160" formatCode="&quot;$&quot;#,##0.00_);[Red]\(&quot;$&quot;#,##0.00\)">
                  <c:v>30477</c:v>
                </c:pt>
                <c:pt idx="2161" formatCode="&quot;$&quot;#,##0.00_);[Red]\(&quot;$&quot;#,##0.00\)">
                  <c:v>46377</c:v>
                </c:pt>
                <c:pt idx="2162" formatCode="&quot;$&quot;#,##0.00_);[Red]\(&quot;$&quot;#,##0.00\)">
                  <c:v>70321</c:v>
                </c:pt>
                <c:pt idx="2163" formatCode="&quot;$&quot;#,##0.00_);[Red]\(&quot;$&quot;#,##0.00\)">
                  <c:v>57113</c:v>
                </c:pt>
                <c:pt idx="2164" formatCode="&quot;$&quot;#,##0.00_);[Red]\(&quot;$&quot;#,##0.00\)">
                  <c:v>18690</c:v>
                </c:pt>
                <c:pt idx="2165" formatCode="&quot;$&quot;#,##0.00_);[Red]\(&quot;$&quot;#,##0.00\)">
                  <c:v>36947</c:v>
                </c:pt>
                <c:pt idx="2166">
                  <c:v>46610</c:v>
                </c:pt>
                <c:pt idx="2167" formatCode="&quot;$&quot;#,##0.00_);[Red]\(&quot;$&quot;#,##0.00\)">
                  <c:v>65106</c:v>
                </c:pt>
                <c:pt idx="2168" formatCode="&quot;$&quot;#,##0.00_);[Red]\(&quot;$&quot;#,##0.00\)">
                  <c:v>23957</c:v>
                </c:pt>
                <c:pt idx="2169" formatCode="&quot;$&quot;#,##0.00_);[Red]\(&quot;$&quot;#,##0.00\)">
                  <c:v>36283</c:v>
                </c:pt>
                <c:pt idx="2170" formatCode="&quot;$&quot;#,##0.00_);[Red]\(&quot;$&quot;#,##0.00\)">
                  <c:v>56559</c:v>
                </c:pt>
                <c:pt idx="2171" formatCode="&quot;$&quot;#,##0.00_);[Red]\(&quot;$&quot;#,##0.00\)">
                  <c:v>43783</c:v>
                </c:pt>
                <c:pt idx="2172" formatCode="&quot;$&quot;#,##0.00_);[Red]\(&quot;$&quot;#,##0.00\)">
                  <c:v>38853</c:v>
                </c:pt>
                <c:pt idx="2173" formatCode="&quot;$&quot;#,##0.00_);[Red]\(&quot;$&quot;#,##0.00\)">
                  <c:v>50014</c:v>
                </c:pt>
                <c:pt idx="2174" formatCode="&quot;$&quot;#,##0.00_);[Red]\(&quot;$&quot;#,##0.00\)">
                  <c:v>45889</c:v>
                </c:pt>
                <c:pt idx="2175" formatCode="&quot;$&quot;#,##0.00_);[Red]\(&quot;$&quot;#,##0.00\)">
                  <c:v>76532</c:v>
                </c:pt>
                <c:pt idx="2176" formatCode="&quot;$&quot;#,##0.00_);[Red]\(&quot;$&quot;#,##0.00\)">
                  <c:v>30522</c:v>
                </c:pt>
                <c:pt idx="2177" formatCode="&quot;$&quot;#,##0.00_);[Red]\(&quot;$&quot;#,##0.00\)">
                  <c:v>70792</c:v>
                </c:pt>
                <c:pt idx="2178" formatCode="&quot;$&quot;#,##0.00_);[Red]\(&quot;$&quot;#,##0.00\)">
                  <c:v>61223</c:v>
                </c:pt>
                <c:pt idx="2179" formatCode="&quot;$&quot;#,##0.00_);[Red]\(&quot;$&quot;#,##0.00\)">
                  <c:v>55212</c:v>
                </c:pt>
                <c:pt idx="2180" formatCode="&quot;$&quot;#,##0.00_);[Red]\(&quot;$&quot;#,##0.00\)">
                  <c:v>53858</c:v>
                </c:pt>
                <c:pt idx="2181" formatCode="&quot;$&quot;#,##0.00_);[Red]\(&quot;$&quot;#,##0.00\)">
                  <c:v>45938</c:v>
                </c:pt>
                <c:pt idx="2182" formatCode="&quot;$&quot;#,##0.00_);[Red]\(&quot;$&quot;#,##0.00\)">
                  <c:v>67445</c:v>
                </c:pt>
                <c:pt idx="2183" formatCode="&quot;$&quot;#,##0.00_);[Red]\(&quot;$&quot;#,##0.00\)">
                  <c:v>42586</c:v>
                </c:pt>
                <c:pt idx="2184" formatCode="&quot;$&quot;#,##0.00_);[Red]\(&quot;$&quot;#,##0.00\)">
                  <c:v>46681</c:v>
                </c:pt>
                <c:pt idx="2185" formatCode="&quot;$&quot;#,##0.00_);[Red]\(&quot;$&quot;#,##0.00\)">
                  <c:v>92344</c:v>
                </c:pt>
                <c:pt idx="2186" formatCode="&quot;$&quot;#,##0.00_);[Red]\(&quot;$&quot;#,##0.00\)">
                  <c:v>31385</c:v>
                </c:pt>
                <c:pt idx="2187">
                  <c:v>24163</c:v>
                </c:pt>
                <c:pt idx="2188" formatCode="&quot;$&quot;#,##0.00_);[Red]\(&quot;$&quot;#,##0.00\)">
                  <c:v>76630</c:v>
                </c:pt>
                <c:pt idx="2189" formatCode="&quot;$&quot;#,##0.00_);[Red]\(&quot;$&quot;#,##0.00\)">
                  <c:v>66886</c:v>
                </c:pt>
                <c:pt idx="2190" formatCode="&quot;$&quot;#,##0.00_);[Red]\(&quot;$&quot;#,##0.00\)">
                  <c:v>72190</c:v>
                </c:pt>
                <c:pt idx="2191" formatCode="&quot;$&quot;#,##0.00_);[Red]\(&quot;$&quot;#,##0.00\)">
                  <c:v>72968</c:v>
                </c:pt>
                <c:pt idx="2192" formatCode="&quot;$&quot;#,##0.00_);[Red]\(&quot;$&quot;#,##0.00\)">
                  <c:v>45688</c:v>
                </c:pt>
                <c:pt idx="2193" formatCode="&quot;$&quot;#,##0.00_);[Red]\(&quot;$&quot;#,##0.00\)">
                  <c:v>85620</c:v>
                </c:pt>
                <c:pt idx="2194" formatCode="&quot;$&quot;#,##0.00_);[Red]\(&quot;$&quot;#,##0.00\)">
                  <c:v>76005</c:v>
                </c:pt>
                <c:pt idx="2195" formatCode="&quot;$&quot;#,##0.00_);[Red]\(&quot;$&quot;#,##0.00\)">
                  <c:v>33378</c:v>
                </c:pt>
                <c:pt idx="2196">
                  <c:v>57731</c:v>
                </c:pt>
                <c:pt idx="2197" formatCode="&quot;$&quot;#,##0.00_);[Red]\(&quot;$&quot;#,##0.00\)">
                  <c:v>37774</c:v>
                </c:pt>
                <c:pt idx="2198" formatCode="&quot;$&quot;#,##0.00_);[Red]\(&quot;$&quot;#,##0.00\)">
                  <c:v>72298</c:v>
                </c:pt>
                <c:pt idx="2199" formatCode="&quot;$&quot;#,##0.00_);[Red]\(&quot;$&quot;#,##0.00\)">
                  <c:v>84219</c:v>
                </c:pt>
                <c:pt idx="2200" formatCode="&quot;$&quot;#,##0.00_);[Red]\(&quot;$&quot;#,##0.00\)">
                  <c:v>75278</c:v>
                </c:pt>
                <c:pt idx="2201" formatCode="&quot;$&quot;#,##0.00_);[Red]\(&quot;$&quot;#,##0.00\)">
                  <c:v>89058</c:v>
                </c:pt>
                <c:pt idx="2202" formatCode="&quot;$&quot;#,##0.00_);[Red]\(&quot;$&quot;#,##0.00\)">
                  <c:v>75702</c:v>
                </c:pt>
                <c:pt idx="2203" formatCode="&quot;$&quot;#,##0.00_);[Red]\(&quot;$&quot;#,##0.00\)">
                  <c:v>15716</c:v>
                </c:pt>
                <c:pt idx="2204" formatCode="&quot;$&quot;#,##0.00_);[Red]\(&quot;$&quot;#,##0.00\)">
                  <c:v>25130</c:v>
                </c:pt>
                <c:pt idx="2205" formatCode="&quot;$&quot;#,##0.00_);[Red]\(&quot;$&quot;#,##0.00\)">
                  <c:v>60182</c:v>
                </c:pt>
                <c:pt idx="2206" formatCode="&quot;$&quot;#,##0.00_);[Red]\(&quot;$&quot;#,##0.00\)">
                  <c:v>29187</c:v>
                </c:pt>
                <c:pt idx="2207" formatCode="&quot;$&quot;#,##0.00_);[Red]\(&quot;$&quot;#,##0.00\)">
                  <c:v>16269</c:v>
                </c:pt>
                <c:pt idx="2208" formatCode="&quot;$&quot;#,##0.00_);[Red]\(&quot;$&quot;#,##0.00\)">
                  <c:v>67605</c:v>
                </c:pt>
                <c:pt idx="2209" formatCode="&quot;$&quot;#,##0.00_);[Red]\(&quot;$&quot;#,##0.00\)">
                  <c:v>36443</c:v>
                </c:pt>
                <c:pt idx="2210" formatCode="&quot;$&quot;#,##0.00_);[Red]\(&quot;$&quot;#,##0.00\)">
                  <c:v>33181</c:v>
                </c:pt>
                <c:pt idx="2211" formatCode="&quot;$&quot;#,##0.00_);[Red]\(&quot;$&quot;#,##0.00\)">
                  <c:v>48699</c:v>
                </c:pt>
                <c:pt idx="2212" formatCode="&quot;$&quot;#,##0.00_);[Red]\(&quot;$&quot;#,##0.00\)">
                  <c:v>51948</c:v>
                </c:pt>
                <c:pt idx="2213" formatCode="&quot;$&quot;#,##0.00_);[Red]\(&quot;$&quot;#,##0.00\)">
                  <c:v>77376</c:v>
                </c:pt>
                <c:pt idx="2214" formatCode="&quot;$&quot;#,##0.00_);[Red]\(&quot;$&quot;#,##0.00\)">
                  <c:v>72099</c:v>
                </c:pt>
                <c:pt idx="2215" formatCode="&quot;$&quot;#,##0.00_);[Red]\(&quot;$&quot;#,##0.00\)">
                  <c:v>79607</c:v>
                </c:pt>
                <c:pt idx="2216" formatCode="&quot;$&quot;#,##0.00_);[Red]\(&quot;$&quot;#,##0.00\)">
                  <c:v>85072</c:v>
                </c:pt>
                <c:pt idx="2217" formatCode="&quot;$&quot;#,##0.00_);[Red]\(&quot;$&quot;#,##0.00\)">
                  <c:v>51267</c:v>
                </c:pt>
                <c:pt idx="2218">
                  <c:v>65104</c:v>
                </c:pt>
                <c:pt idx="2219" formatCode="&quot;$&quot;#,##0.00_);[Red]\(&quot;$&quot;#,##0.00\)">
                  <c:v>25707</c:v>
                </c:pt>
                <c:pt idx="2220" formatCode="&quot;$&quot;#,##0.00_);[Red]\(&quot;$&quot;#,##0.00\)">
                  <c:v>78642</c:v>
                </c:pt>
                <c:pt idx="2221" formatCode="&quot;$&quot;#,##0.00_);[Red]\(&quot;$&quot;#,##0.00\)">
                  <c:v>34587</c:v>
                </c:pt>
                <c:pt idx="2222" formatCode="&quot;$&quot;#,##0.00_);[Red]\(&quot;$&quot;#,##0.00\)">
                  <c:v>27116</c:v>
                </c:pt>
                <c:pt idx="2223" formatCode="&quot;$&quot;#,##0.00_);[Red]\(&quot;$&quot;#,##0.00\)">
                  <c:v>57247</c:v>
                </c:pt>
                <c:pt idx="2224" formatCode="&quot;$&quot;#,##0.00_);[Red]\(&quot;$&quot;#,##0.00\)">
                  <c:v>51813</c:v>
                </c:pt>
                <c:pt idx="2225" formatCode="&quot;$&quot;#,##0.00_);[Red]\(&quot;$&quot;#,##0.00\)">
                  <c:v>89891</c:v>
                </c:pt>
                <c:pt idx="2226" formatCode="&quot;$&quot;#,##0.00_);[Red]\(&quot;$&quot;#,##0.00\)">
                  <c:v>3502</c:v>
                </c:pt>
                <c:pt idx="2227" formatCode="&quot;$&quot;#,##0.00_);[Red]\(&quot;$&quot;#,##0.00\)">
                  <c:v>70713</c:v>
                </c:pt>
                <c:pt idx="2228" formatCode="&quot;$&quot;#,##0.00_);[Red]\(&quot;$&quot;#,##0.00\)">
                  <c:v>19656</c:v>
                </c:pt>
                <c:pt idx="2229" formatCode="&quot;$&quot;#,##0.00_);[Red]\(&quot;$&quot;#,##0.00\)">
                  <c:v>19419</c:v>
                </c:pt>
                <c:pt idx="2230">
                  <c:v>48432</c:v>
                </c:pt>
                <c:pt idx="2231" formatCode="&quot;$&quot;#,##0.00_);[Red]\(&quot;$&quot;#,##0.00\)">
                  <c:v>22280</c:v>
                </c:pt>
                <c:pt idx="2232" formatCode="&quot;$&quot;#,##0.00_);[Red]\(&quot;$&quot;#,##0.00\)">
                  <c:v>49678</c:v>
                </c:pt>
                <c:pt idx="2233" formatCode="&quot;$&quot;#,##0.00_);[Red]\(&quot;$&quot;#,##0.00\)">
                  <c:v>56962</c:v>
                </c:pt>
                <c:pt idx="2234" formatCode="&quot;$&quot;#,##0.00_);[Red]\(&quot;$&quot;#,##0.00\)">
                  <c:v>65968</c:v>
                </c:pt>
                <c:pt idx="2235" formatCode="&quot;$&quot;#,##0.00_);[Red]\(&quot;$&quot;#,##0.00\)">
                  <c:v>42394</c:v>
                </c:pt>
                <c:pt idx="2236" formatCode="&quot;$&quot;#,##0.00_);[Red]\(&quot;$&quot;#,##0.00\)">
                  <c:v>156924</c:v>
                </c:pt>
                <c:pt idx="2237" formatCode="&quot;$&quot;#,##0.00_);[Red]\(&quot;$&quot;#,##0.00\)">
                  <c:v>26487</c:v>
                </c:pt>
                <c:pt idx="2238" formatCode="&quot;$&quot;#,##0.00_);[Red]\(&quot;$&quot;#,##0.00\)">
                  <c:v>26091</c:v>
                </c:pt>
                <c:pt idx="2239" formatCode="&quot;$&quot;#,##0.00_);[Red]\(&quot;$&quot;#,##0.00\)">
                  <c:v>41411</c:v>
                </c:pt>
              </c:numCache>
            </c:numRef>
          </c:xVal>
          <c:yVal>
            <c:numRef>
              <c:f>'Customer Profile'!$N$2:$N$2241</c:f>
              <c:numCache>
                <c:formatCode>"$"#,##0</c:formatCode>
                <c:ptCount val="2240"/>
                <c:pt idx="0">
                  <c:v>239</c:v>
                </c:pt>
                <c:pt idx="1">
                  <c:v>464</c:v>
                </c:pt>
                <c:pt idx="2">
                  <c:v>57</c:v>
                </c:pt>
                <c:pt idx="3">
                  <c:v>19</c:v>
                </c:pt>
                <c:pt idx="4">
                  <c:v>637</c:v>
                </c:pt>
                <c:pt idx="5">
                  <c:v>43</c:v>
                </c:pt>
                <c:pt idx="6">
                  <c:v>185</c:v>
                </c:pt>
                <c:pt idx="7">
                  <c:v>18</c:v>
                </c:pt>
                <c:pt idx="8">
                  <c:v>460</c:v>
                </c:pt>
                <c:pt idx="9">
                  <c:v>32</c:v>
                </c:pt>
                <c:pt idx="10">
                  <c:v>136</c:v>
                </c:pt>
                <c:pt idx="11">
                  <c:v>2</c:v>
                </c:pt>
                <c:pt idx="12">
                  <c:v>509</c:v>
                </c:pt>
                <c:pt idx="13">
                  <c:v>68</c:v>
                </c:pt>
                <c:pt idx="14">
                  <c:v>14</c:v>
                </c:pt>
                <c:pt idx="15">
                  <c:v>34</c:v>
                </c:pt>
                <c:pt idx="16">
                  <c:v>15</c:v>
                </c:pt>
                <c:pt idx="17">
                  <c:v>0</c:v>
                </c:pt>
                <c:pt idx="18">
                  <c:v>5</c:v>
                </c:pt>
                <c:pt idx="19">
                  <c:v>5</c:v>
                </c:pt>
                <c:pt idx="20">
                  <c:v>11</c:v>
                </c:pt>
                <c:pt idx="21">
                  <c:v>275</c:v>
                </c:pt>
                <c:pt idx="22">
                  <c:v>544</c:v>
                </c:pt>
                <c:pt idx="23">
                  <c:v>215</c:v>
                </c:pt>
                <c:pt idx="24">
                  <c:v>466</c:v>
                </c:pt>
                <c:pt idx="25">
                  <c:v>760</c:v>
                </c:pt>
                <c:pt idx="26">
                  <c:v>19</c:v>
                </c:pt>
                <c:pt idx="27">
                  <c:v>345</c:v>
                </c:pt>
                <c:pt idx="28">
                  <c:v>206</c:v>
                </c:pt>
                <c:pt idx="29">
                  <c:v>656</c:v>
                </c:pt>
                <c:pt idx="30">
                  <c:v>90</c:v>
                </c:pt>
                <c:pt idx="31">
                  <c:v>478</c:v>
                </c:pt>
                <c:pt idx="32">
                  <c:v>284</c:v>
                </c:pt>
                <c:pt idx="33">
                  <c:v>0</c:v>
                </c:pt>
                <c:pt idx="34">
                  <c:v>23</c:v>
                </c:pt>
                <c:pt idx="35">
                  <c:v>125</c:v>
                </c:pt>
                <c:pt idx="36">
                  <c:v>219</c:v>
                </c:pt>
                <c:pt idx="37">
                  <c:v>332</c:v>
                </c:pt>
                <c:pt idx="38">
                  <c:v>1288</c:v>
                </c:pt>
                <c:pt idx="39">
                  <c:v>35</c:v>
                </c:pt>
                <c:pt idx="40">
                  <c:v>556</c:v>
                </c:pt>
                <c:pt idx="41">
                  <c:v>138</c:v>
                </c:pt>
                <c:pt idx="42">
                  <c:v>24</c:v>
                </c:pt>
                <c:pt idx="43">
                  <c:v>279</c:v>
                </c:pt>
                <c:pt idx="44">
                  <c:v>1</c:v>
                </c:pt>
                <c:pt idx="45">
                  <c:v>28</c:v>
                </c:pt>
                <c:pt idx="46">
                  <c:v>515</c:v>
                </c:pt>
                <c:pt idx="47">
                  <c:v>901</c:v>
                </c:pt>
                <c:pt idx="48">
                  <c:v>199</c:v>
                </c:pt>
                <c:pt idx="49">
                  <c:v>172</c:v>
                </c:pt>
                <c:pt idx="50">
                  <c:v>123</c:v>
                </c:pt>
                <c:pt idx="51">
                  <c:v>399</c:v>
                </c:pt>
                <c:pt idx="52">
                  <c:v>17</c:v>
                </c:pt>
                <c:pt idx="53">
                  <c:v>952</c:v>
                </c:pt>
                <c:pt idx="54">
                  <c:v>56</c:v>
                </c:pt>
                <c:pt idx="55">
                  <c:v>777</c:v>
                </c:pt>
                <c:pt idx="56">
                  <c:v>154</c:v>
                </c:pt>
                <c:pt idx="57">
                  <c:v>130</c:v>
                </c:pt>
                <c:pt idx="58">
                  <c:v>9</c:v>
                </c:pt>
                <c:pt idx="59">
                  <c:v>95</c:v>
                </c:pt>
                <c:pt idx="60">
                  <c:v>182</c:v>
                </c:pt>
                <c:pt idx="61">
                  <c:v>493</c:v>
                </c:pt>
                <c:pt idx="62">
                  <c:v>19</c:v>
                </c:pt>
                <c:pt idx="63">
                  <c:v>918</c:v>
                </c:pt>
                <c:pt idx="64">
                  <c:v>330</c:v>
                </c:pt>
                <c:pt idx="65">
                  <c:v>901</c:v>
                </c:pt>
                <c:pt idx="66">
                  <c:v>29</c:v>
                </c:pt>
                <c:pt idx="67">
                  <c:v>235</c:v>
                </c:pt>
                <c:pt idx="68">
                  <c:v>198</c:v>
                </c:pt>
                <c:pt idx="69">
                  <c:v>462</c:v>
                </c:pt>
                <c:pt idx="70">
                  <c:v>158</c:v>
                </c:pt>
                <c:pt idx="71">
                  <c:v>229</c:v>
                </c:pt>
                <c:pt idx="72">
                  <c:v>373</c:v>
                </c:pt>
                <c:pt idx="73">
                  <c:v>5</c:v>
                </c:pt>
                <c:pt idx="74">
                  <c:v>47</c:v>
                </c:pt>
                <c:pt idx="75">
                  <c:v>91</c:v>
                </c:pt>
                <c:pt idx="76">
                  <c:v>516</c:v>
                </c:pt>
                <c:pt idx="77">
                  <c:v>283</c:v>
                </c:pt>
                <c:pt idx="78">
                  <c:v>1170</c:v>
                </c:pt>
                <c:pt idx="79">
                  <c:v>6</c:v>
                </c:pt>
                <c:pt idx="80">
                  <c:v>315</c:v>
                </c:pt>
                <c:pt idx="81">
                  <c:v>374</c:v>
                </c:pt>
                <c:pt idx="82">
                  <c:v>534</c:v>
                </c:pt>
                <c:pt idx="83">
                  <c:v>294</c:v>
                </c:pt>
                <c:pt idx="84">
                  <c:v>308</c:v>
                </c:pt>
                <c:pt idx="85">
                  <c:v>67</c:v>
                </c:pt>
                <c:pt idx="86">
                  <c:v>9</c:v>
                </c:pt>
                <c:pt idx="87">
                  <c:v>27</c:v>
                </c:pt>
                <c:pt idx="88">
                  <c:v>824</c:v>
                </c:pt>
                <c:pt idx="89">
                  <c:v>102</c:v>
                </c:pt>
                <c:pt idx="90">
                  <c:v>1</c:v>
                </c:pt>
                <c:pt idx="91">
                  <c:v>792</c:v>
                </c:pt>
                <c:pt idx="92">
                  <c:v>388</c:v>
                </c:pt>
                <c:pt idx="93">
                  <c:v>1060</c:v>
                </c:pt>
                <c:pt idx="94">
                  <c:v>434</c:v>
                </c:pt>
                <c:pt idx="95">
                  <c:v>322</c:v>
                </c:pt>
                <c:pt idx="96">
                  <c:v>25</c:v>
                </c:pt>
                <c:pt idx="97">
                  <c:v>908</c:v>
                </c:pt>
                <c:pt idx="98">
                  <c:v>13</c:v>
                </c:pt>
                <c:pt idx="99">
                  <c:v>3</c:v>
                </c:pt>
                <c:pt idx="100">
                  <c:v>174</c:v>
                </c:pt>
                <c:pt idx="101">
                  <c:v>23</c:v>
                </c:pt>
                <c:pt idx="102">
                  <c:v>2</c:v>
                </c:pt>
                <c:pt idx="103">
                  <c:v>267</c:v>
                </c:pt>
                <c:pt idx="104">
                  <c:v>941</c:v>
                </c:pt>
                <c:pt idx="105">
                  <c:v>163</c:v>
                </c:pt>
                <c:pt idx="106">
                  <c:v>31</c:v>
                </c:pt>
                <c:pt idx="107">
                  <c:v>398</c:v>
                </c:pt>
                <c:pt idx="108">
                  <c:v>243</c:v>
                </c:pt>
                <c:pt idx="109">
                  <c:v>746</c:v>
                </c:pt>
                <c:pt idx="110">
                  <c:v>704</c:v>
                </c:pt>
                <c:pt idx="111">
                  <c:v>14</c:v>
                </c:pt>
                <c:pt idx="112">
                  <c:v>9</c:v>
                </c:pt>
                <c:pt idx="113">
                  <c:v>816</c:v>
                </c:pt>
                <c:pt idx="114">
                  <c:v>293</c:v>
                </c:pt>
                <c:pt idx="115">
                  <c:v>6</c:v>
                </c:pt>
                <c:pt idx="116">
                  <c:v>302</c:v>
                </c:pt>
                <c:pt idx="117">
                  <c:v>349</c:v>
                </c:pt>
                <c:pt idx="118">
                  <c:v>65</c:v>
                </c:pt>
                <c:pt idx="119">
                  <c:v>422</c:v>
                </c:pt>
                <c:pt idx="120">
                  <c:v>6</c:v>
                </c:pt>
                <c:pt idx="121">
                  <c:v>22</c:v>
                </c:pt>
                <c:pt idx="122">
                  <c:v>464</c:v>
                </c:pt>
                <c:pt idx="123">
                  <c:v>356</c:v>
                </c:pt>
                <c:pt idx="124">
                  <c:v>59</c:v>
                </c:pt>
                <c:pt idx="125">
                  <c:v>1</c:v>
                </c:pt>
                <c:pt idx="126">
                  <c:v>40</c:v>
                </c:pt>
                <c:pt idx="127">
                  <c:v>146</c:v>
                </c:pt>
                <c:pt idx="128">
                  <c:v>13</c:v>
                </c:pt>
                <c:pt idx="129">
                  <c:v>4</c:v>
                </c:pt>
                <c:pt idx="130">
                  <c:v>972</c:v>
                </c:pt>
                <c:pt idx="131">
                  <c:v>707</c:v>
                </c:pt>
                <c:pt idx="132">
                  <c:v>162</c:v>
                </c:pt>
                <c:pt idx="133">
                  <c:v>787</c:v>
                </c:pt>
                <c:pt idx="134">
                  <c:v>141</c:v>
                </c:pt>
                <c:pt idx="135">
                  <c:v>529</c:v>
                </c:pt>
                <c:pt idx="136">
                  <c:v>18</c:v>
                </c:pt>
                <c:pt idx="137">
                  <c:v>1493</c:v>
                </c:pt>
                <c:pt idx="138">
                  <c:v>48</c:v>
                </c:pt>
                <c:pt idx="139">
                  <c:v>46</c:v>
                </c:pt>
                <c:pt idx="140">
                  <c:v>588</c:v>
                </c:pt>
                <c:pt idx="141">
                  <c:v>340</c:v>
                </c:pt>
                <c:pt idx="142">
                  <c:v>135</c:v>
                </c:pt>
                <c:pt idx="143">
                  <c:v>379</c:v>
                </c:pt>
                <c:pt idx="144">
                  <c:v>18</c:v>
                </c:pt>
                <c:pt idx="145">
                  <c:v>584</c:v>
                </c:pt>
                <c:pt idx="146">
                  <c:v>2</c:v>
                </c:pt>
                <c:pt idx="147">
                  <c:v>23</c:v>
                </c:pt>
                <c:pt idx="148">
                  <c:v>12</c:v>
                </c:pt>
                <c:pt idx="149">
                  <c:v>167</c:v>
                </c:pt>
                <c:pt idx="150">
                  <c:v>151</c:v>
                </c:pt>
                <c:pt idx="151">
                  <c:v>508</c:v>
                </c:pt>
                <c:pt idx="152">
                  <c:v>962</c:v>
                </c:pt>
                <c:pt idx="153">
                  <c:v>784</c:v>
                </c:pt>
                <c:pt idx="154">
                  <c:v>561</c:v>
                </c:pt>
                <c:pt idx="155">
                  <c:v>56</c:v>
                </c:pt>
                <c:pt idx="156">
                  <c:v>63</c:v>
                </c:pt>
                <c:pt idx="157">
                  <c:v>97</c:v>
                </c:pt>
                <c:pt idx="158">
                  <c:v>303</c:v>
                </c:pt>
                <c:pt idx="159">
                  <c:v>320</c:v>
                </c:pt>
                <c:pt idx="160">
                  <c:v>381</c:v>
                </c:pt>
                <c:pt idx="161">
                  <c:v>306</c:v>
                </c:pt>
                <c:pt idx="162">
                  <c:v>54</c:v>
                </c:pt>
                <c:pt idx="163">
                  <c:v>1099</c:v>
                </c:pt>
                <c:pt idx="164">
                  <c:v>411</c:v>
                </c:pt>
                <c:pt idx="165">
                  <c:v>2</c:v>
                </c:pt>
                <c:pt idx="166">
                  <c:v>6</c:v>
                </c:pt>
                <c:pt idx="167">
                  <c:v>410</c:v>
                </c:pt>
                <c:pt idx="168">
                  <c:v>38</c:v>
                </c:pt>
                <c:pt idx="169">
                  <c:v>224</c:v>
                </c:pt>
                <c:pt idx="170">
                  <c:v>7</c:v>
                </c:pt>
                <c:pt idx="171">
                  <c:v>254</c:v>
                </c:pt>
                <c:pt idx="172">
                  <c:v>20</c:v>
                </c:pt>
                <c:pt idx="173">
                  <c:v>16</c:v>
                </c:pt>
                <c:pt idx="174">
                  <c:v>9</c:v>
                </c:pt>
                <c:pt idx="175">
                  <c:v>51</c:v>
                </c:pt>
                <c:pt idx="176">
                  <c:v>158</c:v>
                </c:pt>
                <c:pt idx="177">
                  <c:v>139</c:v>
                </c:pt>
                <c:pt idx="178">
                  <c:v>121</c:v>
                </c:pt>
                <c:pt idx="179">
                  <c:v>87</c:v>
                </c:pt>
                <c:pt idx="180">
                  <c:v>45</c:v>
                </c:pt>
                <c:pt idx="181">
                  <c:v>4</c:v>
                </c:pt>
                <c:pt idx="182">
                  <c:v>3</c:v>
                </c:pt>
                <c:pt idx="183">
                  <c:v>167</c:v>
                </c:pt>
                <c:pt idx="184">
                  <c:v>133</c:v>
                </c:pt>
                <c:pt idx="185">
                  <c:v>235</c:v>
                </c:pt>
                <c:pt idx="186">
                  <c:v>538</c:v>
                </c:pt>
                <c:pt idx="187">
                  <c:v>342</c:v>
                </c:pt>
                <c:pt idx="188">
                  <c:v>112</c:v>
                </c:pt>
                <c:pt idx="189">
                  <c:v>178</c:v>
                </c:pt>
                <c:pt idx="190">
                  <c:v>200</c:v>
                </c:pt>
                <c:pt idx="191">
                  <c:v>6</c:v>
                </c:pt>
                <c:pt idx="192">
                  <c:v>110</c:v>
                </c:pt>
                <c:pt idx="193">
                  <c:v>410</c:v>
                </c:pt>
                <c:pt idx="194">
                  <c:v>490</c:v>
                </c:pt>
                <c:pt idx="195">
                  <c:v>505</c:v>
                </c:pt>
                <c:pt idx="196">
                  <c:v>728</c:v>
                </c:pt>
                <c:pt idx="197">
                  <c:v>41</c:v>
                </c:pt>
                <c:pt idx="198">
                  <c:v>523</c:v>
                </c:pt>
                <c:pt idx="199">
                  <c:v>41</c:v>
                </c:pt>
                <c:pt idx="200">
                  <c:v>350</c:v>
                </c:pt>
                <c:pt idx="201">
                  <c:v>200</c:v>
                </c:pt>
                <c:pt idx="202">
                  <c:v>22</c:v>
                </c:pt>
                <c:pt idx="203">
                  <c:v>600</c:v>
                </c:pt>
                <c:pt idx="204">
                  <c:v>322</c:v>
                </c:pt>
                <c:pt idx="205">
                  <c:v>299</c:v>
                </c:pt>
                <c:pt idx="206">
                  <c:v>112</c:v>
                </c:pt>
                <c:pt idx="207">
                  <c:v>63</c:v>
                </c:pt>
                <c:pt idx="208">
                  <c:v>14</c:v>
                </c:pt>
                <c:pt idx="209">
                  <c:v>656</c:v>
                </c:pt>
                <c:pt idx="210">
                  <c:v>29</c:v>
                </c:pt>
                <c:pt idx="211">
                  <c:v>22</c:v>
                </c:pt>
                <c:pt idx="212">
                  <c:v>557</c:v>
                </c:pt>
                <c:pt idx="213">
                  <c:v>532</c:v>
                </c:pt>
                <c:pt idx="214">
                  <c:v>70</c:v>
                </c:pt>
                <c:pt idx="215">
                  <c:v>258</c:v>
                </c:pt>
                <c:pt idx="216">
                  <c:v>1000</c:v>
                </c:pt>
                <c:pt idx="217">
                  <c:v>733</c:v>
                </c:pt>
                <c:pt idx="218">
                  <c:v>16</c:v>
                </c:pt>
                <c:pt idx="219">
                  <c:v>269</c:v>
                </c:pt>
                <c:pt idx="220">
                  <c:v>24</c:v>
                </c:pt>
                <c:pt idx="221">
                  <c:v>1486</c:v>
                </c:pt>
                <c:pt idx="222">
                  <c:v>6</c:v>
                </c:pt>
                <c:pt idx="223">
                  <c:v>544</c:v>
                </c:pt>
                <c:pt idx="224">
                  <c:v>938</c:v>
                </c:pt>
                <c:pt idx="225">
                  <c:v>85</c:v>
                </c:pt>
                <c:pt idx="226">
                  <c:v>18</c:v>
                </c:pt>
                <c:pt idx="227">
                  <c:v>398</c:v>
                </c:pt>
                <c:pt idx="228">
                  <c:v>1050</c:v>
                </c:pt>
                <c:pt idx="229">
                  <c:v>208</c:v>
                </c:pt>
                <c:pt idx="230">
                  <c:v>7</c:v>
                </c:pt>
                <c:pt idx="231">
                  <c:v>520</c:v>
                </c:pt>
                <c:pt idx="232">
                  <c:v>755</c:v>
                </c:pt>
                <c:pt idx="233">
                  <c:v>102</c:v>
                </c:pt>
                <c:pt idx="234">
                  <c:v>9</c:v>
                </c:pt>
                <c:pt idx="235">
                  <c:v>124</c:v>
                </c:pt>
                <c:pt idx="236">
                  <c:v>239</c:v>
                </c:pt>
                <c:pt idx="237">
                  <c:v>322</c:v>
                </c:pt>
                <c:pt idx="238">
                  <c:v>50</c:v>
                </c:pt>
                <c:pt idx="239">
                  <c:v>979</c:v>
                </c:pt>
                <c:pt idx="240">
                  <c:v>1200</c:v>
                </c:pt>
                <c:pt idx="241">
                  <c:v>88</c:v>
                </c:pt>
                <c:pt idx="242">
                  <c:v>2</c:v>
                </c:pt>
                <c:pt idx="243">
                  <c:v>80</c:v>
                </c:pt>
                <c:pt idx="244">
                  <c:v>9</c:v>
                </c:pt>
                <c:pt idx="245">
                  <c:v>554</c:v>
                </c:pt>
                <c:pt idx="246">
                  <c:v>1253</c:v>
                </c:pt>
                <c:pt idx="247">
                  <c:v>384</c:v>
                </c:pt>
                <c:pt idx="248">
                  <c:v>690</c:v>
                </c:pt>
                <c:pt idx="249">
                  <c:v>483</c:v>
                </c:pt>
                <c:pt idx="250">
                  <c:v>587</c:v>
                </c:pt>
                <c:pt idx="251">
                  <c:v>13</c:v>
                </c:pt>
                <c:pt idx="252">
                  <c:v>977</c:v>
                </c:pt>
                <c:pt idx="253">
                  <c:v>34</c:v>
                </c:pt>
                <c:pt idx="254">
                  <c:v>664</c:v>
                </c:pt>
                <c:pt idx="255">
                  <c:v>434</c:v>
                </c:pt>
                <c:pt idx="256">
                  <c:v>152</c:v>
                </c:pt>
                <c:pt idx="257">
                  <c:v>231</c:v>
                </c:pt>
                <c:pt idx="258">
                  <c:v>27</c:v>
                </c:pt>
                <c:pt idx="259">
                  <c:v>22</c:v>
                </c:pt>
                <c:pt idx="260">
                  <c:v>23</c:v>
                </c:pt>
                <c:pt idx="261">
                  <c:v>261</c:v>
                </c:pt>
                <c:pt idx="262">
                  <c:v>12</c:v>
                </c:pt>
                <c:pt idx="263">
                  <c:v>551</c:v>
                </c:pt>
                <c:pt idx="264">
                  <c:v>368</c:v>
                </c:pt>
                <c:pt idx="265">
                  <c:v>85</c:v>
                </c:pt>
                <c:pt idx="266">
                  <c:v>962</c:v>
                </c:pt>
                <c:pt idx="267">
                  <c:v>856</c:v>
                </c:pt>
                <c:pt idx="268">
                  <c:v>1076</c:v>
                </c:pt>
                <c:pt idx="269">
                  <c:v>33</c:v>
                </c:pt>
                <c:pt idx="270">
                  <c:v>123</c:v>
                </c:pt>
                <c:pt idx="271">
                  <c:v>182</c:v>
                </c:pt>
                <c:pt idx="272">
                  <c:v>284</c:v>
                </c:pt>
                <c:pt idx="273">
                  <c:v>154</c:v>
                </c:pt>
                <c:pt idx="274">
                  <c:v>172</c:v>
                </c:pt>
                <c:pt idx="275">
                  <c:v>6</c:v>
                </c:pt>
                <c:pt idx="276">
                  <c:v>10</c:v>
                </c:pt>
                <c:pt idx="277">
                  <c:v>6</c:v>
                </c:pt>
                <c:pt idx="278">
                  <c:v>407</c:v>
                </c:pt>
                <c:pt idx="279">
                  <c:v>496</c:v>
                </c:pt>
                <c:pt idx="280">
                  <c:v>8</c:v>
                </c:pt>
                <c:pt idx="281">
                  <c:v>51</c:v>
                </c:pt>
                <c:pt idx="282">
                  <c:v>280</c:v>
                </c:pt>
                <c:pt idx="283">
                  <c:v>4</c:v>
                </c:pt>
                <c:pt idx="284">
                  <c:v>270</c:v>
                </c:pt>
                <c:pt idx="285">
                  <c:v>204</c:v>
                </c:pt>
                <c:pt idx="286">
                  <c:v>18</c:v>
                </c:pt>
                <c:pt idx="287">
                  <c:v>367</c:v>
                </c:pt>
                <c:pt idx="288">
                  <c:v>387</c:v>
                </c:pt>
                <c:pt idx="289">
                  <c:v>21</c:v>
                </c:pt>
                <c:pt idx="290">
                  <c:v>735</c:v>
                </c:pt>
                <c:pt idx="291">
                  <c:v>265</c:v>
                </c:pt>
                <c:pt idx="292">
                  <c:v>8</c:v>
                </c:pt>
                <c:pt idx="293">
                  <c:v>666</c:v>
                </c:pt>
                <c:pt idx="294">
                  <c:v>17</c:v>
                </c:pt>
                <c:pt idx="295">
                  <c:v>8</c:v>
                </c:pt>
                <c:pt idx="296">
                  <c:v>53</c:v>
                </c:pt>
                <c:pt idx="297">
                  <c:v>675</c:v>
                </c:pt>
                <c:pt idx="298">
                  <c:v>162</c:v>
                </c:pt>
                <c:pt idx="299">
                  <c:v>268</c:v>
                </c:pt>
                <c:pt idx="300">
                  <c:v>55</c:v>
                </c:pt>
                <c:pt idx="301">
                  <c:v>18</c:v>
                </c:pt>
                <c:pt idx="302">
                  <c:v>85</c:v>
                </c:pt>
                <c:pt idx="303">
                  <c:v>48</c:v>
                </c:pt>
                <c:pt idx="304">
                  <c:v>152</c:v>
                </c:pt>
                <c:pt idx="305">
                  <c:v>600</c:v>
                </c:pt>
                <c:pt idx="306">
                  <c:v>11</c:v>
                </c:pt>
                <c:pt idx="307">
                  <c:v>3</c:v>
                </c:pt>
                <c:pt idx="308">
                  <c:v>379</c:v>
                </c:pt>
                <c:pt idx="309">
                  <c:v>38</c:v>
                </c:pt>
                <c:pt idx="310">
                  <c:v>69</c:v>
                </c:pt>
                <c:pt idx="311">
                  <c:v>709</c:v>
                </c:pt>
                <c:pt idx="312">
                  <c:v>347</c:v>
                </c:pt>
                <c:pt idx="313">
                  <c:v>741</c:v>
                </c:pt>
                <c:pt idx="314">
                  <c:v>120</c:v>
                </c:pt>
                <c:pt idx="315">
                  <c:v>966</c:v>
                </c:pt>
                <c:pt idx="316">
                  <c:v>664</c:v>
                </c:pt>
                <c:pt idx="317">
                  <c:v>558</c:v>
                </c:pt>
                <c:pt idx="318">
                  <c:v>2</c:v>
                </c:pt>
                <c:pt idx="319">
                  <c:v>171</c:v>
                </c:pt>
                <c:pt idx="320">
                  <c:v>547</c:v>
                </c:pt>
                <c:pt idx="321">
                  <c:v>292</c:v>
                </c:pt>
                <c:pt idx="322">
                  <c:v>184</c:v>
                </c:pt>
                <c:pt idx="323">
                  <c:v>3</c:v>
                </c:pt>
                <c:pt idx="324">
                  <c:v>23</c:v>
                </c:pt>
                <c:pt idx="325">
                  <c:v>577</c:v>
                </c:pt>
                <c:pt idx="326">
                  <c:v>292</c:v>
                </c:pt>
                <c:pt idx="327">
                  <c:v>15</c:v>
                </c:pt>
                <c:pt idx="328">
                  <c:v>408</c:v>
                </c:pt>
                <c:pt idx="329">
                  <c:v>354</c:v>
                </c:pt>
                <c:pt idx="330">
                  <c:v>162</c:v>
                </c:pt>
                <c:pt idx="331">
                  <c:v>890</c:v>
                </c:pt>
                <c:pt idx="332">
                  <c:v>66</c:v>
                </c:pt>
                <c:pt idx="333">
                  <c:v>4</c:v>
                </c:pt>
                <c:pt idx="334">
                  <c:v>779</c:v>
                </c:pt>
                <c:pt idx="335">
                  <c:v>16</c:v>
                </c:pt>
                <c:pt idx="336">
                  <c:v>20</c:v>
                </c:pt>
                <c:pt idx="337">
                  <c:v>1459</c:v>
                </c:pt>
                <c:pt idx="338">
                  <c:v>204</c:v>
                </c:pt>
                <c:pt idx="339">
                  <c:v>213</c:v>
                </c:pt>
                <c:pt idx="340">
                  <c:v>796</c:v>
                </c:pt>
                <c:pt idx="341">
                  <c:v>154</c:v>
                </c:pt>
                <c:pt idx="342">
                  <c:v>9</c:v>
                </c:pt>
                <c:pt idx="343">
                  <c:v>80</c:v>
                </c:pt>
                <c:pt idx="344">
                  <c:v>3</c:v>
                </c:pt>
                <c:pt idx="345">
                  <c:v>1043</c:v>
                </c:pt>
                <c:pt idx="346">
                  <c:v>59</c:v>
                </c:pt>
                <c:pt idx="347">
                  <c:v>760</c:v>
                </c:pt>
                <c:pt idx="348">
                  <c:v>273</c:v>
                </c:pt>
                <c:pt idx="349">
                  <c:v>9</c:v>
                </c:pt>
                <c:pt idx="350">
                  <c:v>714</c:v>
                </c:pt>
                <c:pt idx="351">
                  <c:v>30</c:v>
                </c:pt>
                <c:pt idx="352">
                  <c:v>1259</c:v>
                </c:pt>
                <c:pt idx="353">
                  <c:v>100</c:v>
                </c:pt>
                <c:pt idx="354">
                  <c:v>1074</c:v>
                </c:pt>
                <c:pt idx="355">
                  <c:v>5</c:v>
                </c:pt>
                <c:pt idx="356">
                  <c:v>2</c:v>
                </c:pt>
                <c:pt idx="357">
                  <c:v>412</c:v>
                </c:pt>
                <c:pt idx="358">
                  <c:v>25</c:v>
                </c:pt>
                <c:pt idx="359">
                  <c:v>189</c:v>
                </c:pt>
                <c:pt idx="360">
                  <c:v>1148</c:v>
                </c:pt>
                <c:pt idx="361">
                  <c:v>68</c:v>
                </c:pt>
                <c:pt idx="362">
                  <c:v>30</c:v>
                </c:pt>
                <c:pt idx="363">
                  <c:v>56</c:v>
                </c:pt>
                <c:pt idx="364">
                  <c:v>46</c:v>
                </c:pt>
                <c:pt idx="365">
                  <c:v>721</c:v>
                </c:pt>
                <c:pt idx="366">
                  <c:v>652</c:v>
                </c:pt>
                <c:pt idx="367">
                  <c:v>32</c:v>
                </c:pt>
                <c:pt idx="368">
                  <c:v>4</c:v>
                </c:pt>
                <c:pt idx="369">
                  <c:v>81</c:v>
                </c:pt>
                <c:pt idx="370">
                  <c:v>11</c:v>
                </c:pt>
                <c:pt idx="371">
                  <c:v>667</c:v>
                </c:pt>
                <c:pt idx="372">
                  <c:v>965</c:v>
                </c:pt>
                <c:pt idx="373">
                  <c:v>595</c:v>
                </c:pt>
                <c:pt idx="374">
                  <c:v>794</c:v>
                </c:pt>
                <c:pt idx="375">
                  <c:v>188</c:v>
                </c:pt>
                <c:pt idx="376">
                  <c:v>44</c:v>
                </c:pt>
                <c:pt idx="377">
                  <c:v>46</c:v>
                </c:pt>
                <c:pt idx="378">
                  <c:v>399</c:v>
                </c:pt>
                <c:pt idx="379">
                  <c:v>35</c:v>
                </c:pt>
                <c:pt idx="380">
                  <c:v>1</c:v>
                </c:pt>
                <c:pt idx="381">
                  <c:v>711</c:v>
                </c:pt>
                <c:pt idx="382">
                  <c:v>228</c:v>
                </c:pt>
                <c:pt idx="383">
                  <c:v>582</c:v>
                </c:pt>
                <c:pt idx="384">
                  <c:v>446</c:v>
                </c:pt>
                <c:pt idx="385">
                  <c:v>684</c:v>
                </c:pt>
                <c:pt idx="386">
                  <c:v>5</c:v>
                </c:pt>
                <c:pt idx="387">
                  <c:v>63</c:v>
                </c:pt>
                <c:pt idx="388">
                  <c:v>1</c:v>
                </c:pt>
                <c:pt idx="389">
                  <c:v>965</c:v>
                </c:pt>
                <c:pt idx="390">
                  <c:v>78</c:v>
                </c:pt>
                <c:pt idx="391">
                  <c:v>522</c:v>
                </c:pt>
                <c:pt idx="392">
                  <c:v>867</c:v>
                </c:pt>
                <c:pt idx="393">
                  <c:v>5</c:v>
                </c:pt>
                <c:pt idx="394">
                  <c:v>34</c:v>
                </c:pt>
                <c:pt idx="395">
                  <c:v>587</c:v>
                </c:pt>
                <c:pt idx="396">
                  <c:v>619</c:v>
                </c:pt>
                <c:pt idx="397">
                  <c:v>22</c:v>
                </c:pt>
                <c:pt idx="398">
                  <c:v>372</c:v>
                </c:pt>
                <c:pt idx="399">
                  <c:v>563</c:v>
                </c:pt>
                <c:pt idx="400">
                  <c:v>243</c:v>
                </c:pt>
                <c:pt idx="401">
                  <c:v>15</c:v>
                </c:pt>
                <c:pt idx="402">
                  <c:v>78</c:v>
                </c:pt>
                <c:pt idx="403">
                  <c:v>70</c:v>
                </c:pt>
                <c:pt idx="404">
                  <c:v>896</c:v>
                </c:pt>
                <c:pt idx="405">
                  <c:v>377</c:v>
                </c:pt>
                <c:pt idx="406">
                  <c:v>450</c:v>
                </c:pt>
                <c:pt idx="407">
                  <c:v>997</c:v>
                </c:pt>
                <c:pt idx="408">
                  <c:v>11</c:v>
                </c:pt>
                <c:pt idx="409">
                  <c:v>0</c:v>
                </c:pt>
                <c:pt idx="410">
                  <c:v>448</c:v>
                </c:pt>
                <c:pt idx="411">
                  <c:v>1006</c:v>
                </c:pt>
                <c:pt idx="412">
                  <c:v>54</c:v>
                </c:pt>
                <c:pt idx="413">
                  <c:v>166</c:v>
                </c:pt>
                <c:pt idx="414">
                  <c:v>194</c:v>
                </c:pt>
                <c:pt idx="415">
                  <c:v>35</c:v>
                </c:pt>
                <c:pt idx="416">
                  <c:v>1063</c:v>
                </c:pt>
                <c:pt idx="417">
                  <c:v>263</c:v>
                </c:pt>
                <c:pt idx="418">
                  <c:v>3</c:v>
                </c:pt>
                <c:pt idx="419">
                  <c:v>736</c:v>
                </c:pt>
                <c:pt idx="420">
                  <c:v>860</c:v>
                </c:pt>
                <c:pt idx="421">
                  <c:v>15</c:v>
                </c:pt>
                <c:pt idx="422">
                  <c:v>27</c:v>
                </c:pt>
                <c:pt idx="423">
                  <c:v>15</c:v>
                </c:pt>
                <c:pt idx="424">
                  <c:v>256</c:v>
                </c:pt>
                <c:pt idx="425">
                  <c:v>12</c:v>
                </c:pt>
                <c:pt idx="426">
                  <c:v>13</c:v>
                </c:pt>
                <c:pt idx="427">
                  <c:v>11</c:v>
                </c:pt>
                <c:pt idx="428">
                  <c:v>1218</c:v>
                </c:pt>
                <c:pt idx="429">
                  <c:v>353</c:v>
                </c:pt>
                <c:pt idx="430">
                  <c:v>938</c:v>
                </c:pt>
                <c:pt idx="431">
                  <c:v>44</c:v>
                </c:pt>
                <c:pt idx="432">
                  <c:v>11</c:v>
                </c:pt>
                <c:pt idx="433">
                  <c:v>1215</c:v>
                </c:pt>
                <c:pt idx="434">
                  <c:v>510</c:v>
                </c:pt>
                <c:pt idx="435">
                  <c:v>45</c:v>
                </c:pt>
                <c:pt idx="436">
                  <c:v>27</c:v>
                </c:pt>
                <c:pt idx="437">
                  <c:v>57</c:v>
                </c:pt>
                <c:pt idx="438">
                  <c:v>43</c:v>
                </c:pt>
                <c:pt idx="439">
                  <c:v>32</c:v>
                </c:pt>
                <c:pt idx="440">
                  <c:v>627</c:v>
                </c:pt>
                <c:pt idx="441">
                  <c:v>17</c:v>
                </c:pt>
                <c:pt idx="442">
                  <c:v>8</c:v>
                </c:pt>
                <c:pt idx="443">
                  <c:v>4</c:v>
                </c:pt>
                <c:pt idx="444">
                  <c:v>202</c:v>
                </c:pt>
                <c:pt idx="445">
                  <c:v>430</c:v>
                </c:pt>
                <c:pt idx="446">
                  <c:v>4</c:v>
                </c:pt>
                <c:pt idx="447">
                  <c:v>4</c:v>
                </c:pt>
                <c:pt idx="448">
                  <c:v>213</c:v>
                </c:pt>
                <c:pt idx="449">
                  <c:v>64</c:v>
                </c:pt>
                <c:pt idx="450">
                  <c:v>5</c:v>
                </c:pt>
                <c:pt idx="451">
                  <c:v>539</c:v>
                </c:pt>
                <c:pt idx="452">
                  <c:v>3</c:v>
                </c:pt>
                <c:pt idx="453">
                  <c:v>625</c:v>
                </c:pt>
                <c:pt idx="454">
                  <c:v>110</c:v>
                </c:pt>
                <c:pt idx="455">
                  <c:v>10</c:v>
                </c:pt>
                <c:pt idx="456">
                  <c:v>508</c:v>
                </c:pt>
                <c:pt idx="457">
                  <c:v>625</c:v>
                </c:pt>
                <c:pt idx="458">
                  <c:v>32</c:v>
                </c:pt>
                <c:pt idx="459">
                  <c:v>9</c:v>
                </c:pt>
                <c:pt idx="460">
                  <c:v>587</c:v>
                </c:pt>
                <c:pt idx="461">
                  <c:v>623</c:v>
                </c:pt>
                <c:pt idx="462">
                  <c:v>39</c:v>
                </c:pt>
                <c:pt idx="463">
                  <c:v>8</c:v>
                </c:pt>
                <c:pt idx="464">
                  <c:v>778</c:v>
                </c:pt>
                <c:pt idx="465">
                  <c:v>177</c:v>
                </c:pt>
                <c:pt idx="466">
                  <c:v>44</c:v>
                </c:pt>
                <c:pt idx="467">
                  <c:v>173</c:v>
                </c:pt>
                <c:pt idx="468">
                  <c:v>376</c:v>
                </c:pt>
                <c:pt idx="469">
                  <c:v>823</c:v>
                </c:pt>
                <c:pt idx="470">
                  <c:v>490</c:v>
                </c:pt>
                <c:pt idx="471">
                  <c:v>364</c:v>
                </c:pt>
                <c:pt idx="472">
                  <c:v>362</c:v>
                </c:pt>
                <c:pt idx="473">
                  <c:v>789</c:v>
                </c:pt>
                <c:pt idx="474">
                  <c:v>483</c:v>
                </c:pt>
                <c:pt idx="475">
                  <c:v>3</c:v>
                </c:pt>
                <c:pt idx="476">
                  <c:v>531</c:v>
                </c:pt>
                <c:pt idx="477">
                  <c:v>12</c:v>
                </c:pt>
                <c:pt idx="478">
                  <c:v>861</c:v>
                </c:pt>
                <c:pt idx="479">
                  <c:v>38</c:v>
                </c:pt>
                <c:pt idx="480">
                  <c:v>4</c:v>
                </c:pt>
                <c:pt idx="481">
                  <c:v>199</c:v>
                </c:pt>
                <c:pt idx="482">
                  <c:v>526</c:v>
                </c:pt>
                <c:pt idx="483">
                  <c:v>80</c:v>
                </c:pt>
                <c:pt idx="484">
                  <c:v>8</c:v>
                </c:pt>
                <c:pt idx="485">
                  <c:v>26</c:v>
                </c:pt>
                <c:pt idx="486">
                  <c:v>48</c:v>
                </c:pt>
                <c:pt idx="487">
                  <c:v>2</c:v>
                </c:pt>
                <c:pt idx="488">
                  <c:v>23</c:v>
                </c:pt>
                <c:pt idx="489">
                  <c:v>356</c:v>
                </c:pt>
                <c:pt idx="490">
                  <c:v>217</c:v>
                </c:pt>
                <c:pt idx="491">
                  <c:v>204</c:v>
                </c:pt>
                <c:pt idx="492">
                  <c:v>22</c:v>
                </c:pt>
                <c:pt idx="493">
                  <c:v>5</c:v>
                </c:pt>
                <c:pt idx="494">
                  <c:v>23</c:v>
                </c:pt>
                <c:pt idx="495">
                  <c:v>153</c:v>
                </c:pt>
                <c:pt idx="496">
                  <c:v>982</c:v>
                </c:pt>
                <c:pt idx="497">
                  <c:v>97</c:v>
                </c:pt>
                <c:pt idx="498">
                  <c:v>163</c:v>
                </c:pt>
                <c:pt idx="499">
                  <c:v>14</c:v>
                </c:pt>
                <c:pt idx="500">
                  <c:v>50</c:v>
                </c:pt>
                <c:pt idx="501">
                  <c:v>23</c:v>
                </c:pt>
                <c:pt idx="502">
                  <c:v>17</c:v>
                </c:pt>
                <c:pt idx="503">
                  <c:v>416</c:v>
                </c:pt>
                <c:pt idx="504">
                  <c:v>7</c:v>
                </c:pt>
                <c:pt idx="505">
                  <c:v>977</c:v>
                </c:pt>
                <c:pt idx="506">
                  <c:v>1</c:v>
                </c:pt>
                <c:pt idx="507">
                  <c:v>111</c:v>
                </c:pt>
                <c:pt idx="508">
                  <c:v>1016</c:v>
                </c:pt>
                <c:pt idx="509">
                  <c:v>3</c:v>
                </c:pt>
                <c:pt idx="510">
                  <c:v>691</c:v>
                </c:pt>
                <c:pt idx="511">
                  <c:v>1050</c:v>
                </c:pt>
                <c:pt idx="512">
                  <c:v>495</c:v>
                </c:pt>
                <c:pt idx="513">
                  <c:v>14</c:v>
                </c:pt>
                <c:pt idx="514">
                  <c:v>25</c:v>
                </c:pt>
                <c:pt idx="515">
                  <c:v>526</c:v>
                </c:pt>
                <c:pt idx="516">
                  <c:v>424</c:v>
                </c:pt>
                <c:pt idx="517">
                  <c:v>1206</c:v>
                </c:pt>
                <c:pt idx="518">
                  <c:v>754</c:v>
                </c:pt>
                <c:pt idx="519">
                  <c:v>162</c:v>
                </c:pt>
                <c:pt idx="520">
                  <c:v>14</c:v>
                </c:pt>
                <c:pt idx="521">
                  <c:v>156</c:v>
                </c:pt>
                <c:pt idx="522">
                  <c:v>358</c:v>
                </c:pt>
                <c:pt idx="523">
                  <c:v>297</c:v>
                </c:pt>
                <c:pt idx="524">
                  <c:v>5</c:v>
                </c:pt>
                <c:pt idx="525">
                  <c:v>19</c:v>
                </c:pt>
                <c:pt idx="526">
                  <c:v>23</c:v>
                </c:pt>
                <c:pt idx="527">
                  <c:v>12</c:v>
                </c:pt>
                <c:pt idx="528">
                  <c:v>519</c:v>
                </c:pt>
                <c:pt idx="529">
                  <c:v>375</c:v>
                </c:pt>
                <c:pt idx="530">
                  <c:v>543</c:v>
                </c:pt>
                <c:pt idx="531">
                  <c:v>72</c:v>
                </c:pt>
                <c:pt idx="532">
                  <c:v>52</c:v>
                </c:pt>
                <c:pt idx="533">
                  <c:v>71</c:v>
                </c:pt>
                <c:pt idx="534">
                  <c:v>295</c:v>
                </c:pt>
                <c:pt idx="535">
                  <c:v>0</c:v>
                </c:pt>
                <c:pt idx="536">
                  <c:v>21</c:v>
                </c:pt>
                <c:pt idx="537">
                  <c:v>254</c:v>
                </c:pt>
                <c:pt idx="538">
                  <c:v>9</c:v>
                </c:pt>
                <c:pt idx="539">
                  <c:v>184</c:v>
                </c:pt>
                <c:pt idx="540">
                  <c:v>70</c:v>
                </c:pt>
                <c:pt idx="541">
                  <c:v>12</c:v>
                </c:pt>
                <c:pt idx="542">
                  <c:v>181</c:v>
                </c:pt>
                <c:pt idx="543">
                  <c:v>536</c:v>
                </c:pt>
                <c:pt idx="544">
                  <c:v>366</c:v>
                </c:pt>
                <c:pt idx="545">
                  <c:v>62</c:v>
                </c:pt>
                <c:pt idx="546">
                  <c:v>864</c:v>
                </c:pt>
                <c:pt idx="547">
                  <c:v>1003</c:v>
                </c:pt>
                <c:pt idx="548">
                  <c:v>352</c:v>
                </c:pt>
                <c:pt idx="549">
                  <c:v>532</c:v>
                </c:pt>
                <c:pt idx="550">
                  <c:v>5</c:v>
                </c:pt>
                <c:pt idx="551">
                  <c:v>707</c:v>
                </c:pt>
                <c:pt idx="552">
                  <c:v>763</c:v>
                </c:pt>
                <c:pt idx="553">
                  <c:v>196</c:v>
                </c:pt>
                <c:pt idx="554">
                  <c:v>57</c:v>
                </c:pt>
                <c:pt idx="555">
                  <c:v>656</c:v>
                </c:pt>
                <c:pt idx="556">
                  <c:v>52</c:v>
                </c:pt>
                <c:pt idx="557">
                  <c:v>9</c:v>
                </c:pt>
                <c:pt idx="558">
                  <c:v>7</c:v>
                </c:pt>
                <c:pt idx="559">
                  <c:v>25</c:v>
                </c:pt>
                <c:pt idx="560">
                  <c:v>626</c:v>
                </c:pt>
                <c:pt idx="561">
                  <c:v>453</c:v>
                </c:pt>
                <c:pt idx="562">
                  <c:v>10</c:v>
                </c:pt>
                <c:pt idx="563">
                  <c:v>265</c:v>
                </c:pt>
                <c:pt idx="564">
                  <c:v>60</c:v>
                </c:pt>
                <c:pt idx="565">
                  <c:v>9</c:v>
                </c:pt>
                <c:pt idx="566">
                  <c:v>738</c:v>
                </c:pt>
                <c:pt idx="567">
                  <c:v>20</c:v>
                </c:pt>
                <c:pt idx="568">
                  <c:v>376</c:v>
                </c:pt>
                <c:pt idx="569">
                  <c:v>6</c:v>
                </c:pt>
                <c:pt idx="570">
                  <c:v>444</c:v>
                </c:pt>
                <c:pt idx="571">
                  <c:v>410</c:v>
                </c:pt>
                <c:pt idx="572">
                  <c:v>162</c:v>
                </c:pt>
                <c:pt idx="573">
                  <c:v>711</c:v>
                </c:pt>
                <c:pt idx="574">
                  <c:v>1121</c:v>
                </c:pt>
                <c:pt idx="575">
                  <c:v>595</c:v>
                </c:pt>
                <c:pt idx="576">
                  <c:v>1067</c:v>
                </c:pt>
                <c:pt idx="577">
                  <c:v>104</c:v>
                </c:pt>
                <c:pt idx="578">
                  <c:v>19</c:v>
                </c:pt>
                <c:pt idx="579">
                  <c:v>934</c:v>
                </c:pt>
                <c:pt idx="580">
                  <c:v>44</c:v>
                </c:pt>
                <c:pt idx="581">
                  <c:v>789</c:v>
                </c:pt>
                <c:pt idx="582">
                  <c:v>1241</c:v>
                </c:pt>
                <c:pt idx="583">
                  <c:v>789</c:v>
                </c:pt>
                <c:pt idx="584">
                  <c:v>18</c:v>
                </c:pt>
                <c:pt idx="585">
                  <c:v>852</c:v>
                </c:pt>
                <c:pt idx="586">
                  <c:v>737</c:v>
                </c:pt>
                <c:pt idx="587">
                  <c:v>18</c:v>
                </c:pt>
                <c:pt idx="588">
                  <c:v>614</c:v>
                </c:pt>
                <c:pt idx="589">
                  <c:v>751</c:v>
                </c:pt>
                <c:pt idx="590">
                  <c:v>305</c:v>
                </c:pt>
                <c:pt idx="591">
                  <c:v>38</c:v>
                </c:pt>
                <c:pt idx="592">
                  <c:v>104</c:v>
                </c:pt>
                <c:pt idx="593">
                  <c:v>29</c:v>
                </c:pt>
                <c:pt idx="594">
                  <c:v>19</c:v>
                </c:pt>
                <c:pt idx="595">
                  <c:v>175</c:v>
                </c:pt>
                <c:pt idx="596">
                  <c:v>709</c:v>
                </c:pt>
                <c:pt idx="597">
                  <c:v>3</c:v>
                </c:pt>
                <c:pt idx="598">
                  <c:v>437</c:v>
                </c:pt>
                <c:pt idx="599">
                  <c:v>717</c:v>
                </c:pt>
                <c:pt idx="600">
                  <c:v>12</c:v>
                </c:pt>
                <c:pt idx="601">
                  <c:v>7</c:v>
                </c:pt>
                <c:pt idx="602">
                  <c:v>291</c:v>
                </c:pt>
                <c:pt idx="603">
                  <c:v>530</c:v>
                </c:pt>
                <c:pt idx="604">
                  <c:v>17</c:v>
                </c:pt>
                <c:pt idx="605">
                  <c:v>27</c:v>
                </c:pt>
                <c:pt idx="606">
                  <c:v>1462</c:v>
                </c:pt>
                <c:pt idx="607">
                  <c:v>957</c:v>
                </c:pt>
                <c:pt idx="608">
                  <c:v>86</c:v>
                </c:pt>
                <c:pt idx="609">
                  <c:v>212</c:v>
                </c:pt>
                <c:pt idx="610">
                  <c:v>28</c:v>
                </c:pt>
                <c:pt idx="611">
                  <c:v>112</c:v>
                </c:pt>
                <c:pt idx="612">
                  <c:v>135</c:v>
                </c:pt>
                <c:pt idx="613">
                  <c:v>185</c:v>
                </c:pt>
                <c:pt idx="614">
                  <c:v>587</c:v>
                </c:pt>
                <c:pt idx="615">
                  <c:v>167</c:v>
                </c:pt>
                <c:pt idx="616">
                  <c:v>1</c:v>
                </c:pt>
                <c:pt idx="617">
                  <c:v>1218</c:v>
                </c:pt>
                <c:pt idx="618">
                  <c:v>130</c:v>
                </c:pt>
                <c:pt idx="619">
                  <c:v>452</c:v>
                </c:pt>
                <c:pt idx="620">
                  <c:v>7</c:v>
                </c:pt>
                <c:pt idx="621">
                  <c:v>215</c:v>
                </c:pt>
                <c:pt idx="622">
                  <c:v>340</c:v>
                </c:pt>
                <c:pt idx="623">
                  <c:v>183</c:v>
                </c:pt>
                <c:pt idx="624">
                  <c:v>2</c:v>
                </c:pt>
                <c:pt idx="625">
                  <c:v>830</c:v>
                </c:pt>
                <c:pt idx="626">
                  <c:v>121</c:v>
                </c:pt>
                <c:pt idx="627">
                  <c:v>2</c:v>
                </c:pt>
                <c:pt idx="628">
                  <c:v>264</c:v>
                </c:pt>
                <c:pt idx="629">
                  <c:v>6</c:v>
                </c:pt>
                <c:pt idx="630">
                  <c:v>5</c:v>
                </c:pt>
                <c:pt idx="631">
                  <c:v>12</c:v>
                </c:pt>
                <c:pt idx="632">
                  <c:v>317</c:v>
                </c:pt>
                <c:pt idx="633">
                  <c:v>1324</c:v>
                </c:pt>
                <c:pt idx="634">
                  <c:v>871</c:v>
                </c:pt>
                <c:pt idx="635">
                  <c:v>15</c:v>
                </c:pt>
                <c:pt idx="636">
                  <c:v>11</c:v>
                </c:pt>
                <c:pt idx="637">
                  <c:v>13</c:v>
                </c:pt>
                <c:pt idx="638">
                  <c:v>389</c:v>
                </c:pt>
                <c:pt idx="639">
                  <c:v>1492</c:v>
                </c:pt>
                <c:pt idx="640">
                  <c:v>249</c:v>
                </c:pt>
                <c:pt idx="641">
                  <c:v>96</c:v>
                </c:pt>
                <c:pt idx="642">
                  <c:v>412</c:v>
                </c:pt>
                <c:pt idx="643">
                  <c:v>275</c:v>
                </c:pt>
                <c:pt idx="644">
                  <c:v>1166</c:v>
                </c:pt>
                <c:pt idx="645">
                  <c:v>29</c:v>
                </c:pt>
                <c:pt idx="646">
                  <c:v>116</c:v>
                </c:pt>
                <c:pt idx="647">
                  <c:v>5</c:v>
                </c:pt>
                <c:pt idx="648">
                  <c:v>562</c:v>
                </c:pt>
                <c:pt idx="649">
                  <c:v>407</c:v>
                </c:pt>
                <c:pt idx="650">
                  <c:v>995</c:v>
                </c:pt>
                <c:pt idx="651">
                  <c:v>21</c:v>
                </c:pt>
                <c:pt idx="652">
                  <c:v>14</c:v>
                </c:pt>
                <c:pt idx="653">
                  <c:v>527</c:v>
                </c:pt>
                <c:pt idx="654">
                  <c:v>12</c:v>
                </c:pt>
                <c:pt idx="655">
                  <c:v>11</c:v>
                </c:pt>
                <c:pt idx="656">
                  <c:v>219</c:v>
                </c:pt>
                <c:pt idx="657">
                  <c:v>206</c:v>
                </c:pt>
                <c:pt idx="658">
                  <c:v>200</c:v>
                </c:pt>
                <c:pt idx="659">
                  <c:v>13</c:v>
                </c:pt>
                <c:pt idx="660">
                  <c:v>856</c:v>
                </c:pt>
                <c:pt idx="661">
                  <c:v>30</c:v>
                </c:pt>
                <c:pt idx="662">
                  <c:v>73</c:v>
                </c:pt>
                <c:pt idx="663">
                  <c:v>5</c:v>
                </c:pt>
                <c:pt idx="664">
                  <c:v>421</c:v>
                </c:pt>
                <c:pt idx="665">
                  <c:v>64</c:v>
                </c:pt>
                <c:pt idx="666">
                  <c:v>879</c:v>
                </c:pt>
                <c:pt idx="667">
                  <c:v>712</c:v>
                </c:pt>
                <c:pt idx="668">
                  <c:v>244</c:v>
                </c:pt>
                <c:pt idx="669">
                  <c:v>0</c:v>
                </c:pt>
                <c:pt idx="670">
                  <c:v>125</c:v>
                </c:pt>
                <c:pt idx="671">
                  <c:v>70</c:v>
                </c:pt>
                <c:pt idx="672">
                  <c:v>34</c:v>
                </c:pt>
                <c:pt idx="673">
                  <c:v>129</c:v>
                </c:pt>
                <c:pt idx="674">
                  <c:v>726</c:v>
                </c:pt>
                <c:pt idx="675">
                  <c:v>1170</c:v>
                </c:pt>
                <c:pt idx="676">
                  <c:v>138</c:v>
                </c:pt>
                <c:pt idx="677">
                  <c:v>141</c:v>
                </c:pt>
                <c:pt idx="678">
                  <c:v>815</c:v>
                </c:pt>
                <c:pt idx="679">
                  <c:v>635</c:v>
                </c:pt>
                <c:pt idx="680">
                  <c:v>1115</c:v>
                </c:pt>
                <c:pt idx="681">
                  <c:v>1045</c:v>
                </c:pt>
                <c:pt idx="682">
                  <c:v>629</c:v>
                </c:pt>
                <c:pt idx="683">
                  <c:v>919</c:v>
                </c:pt>
                <c:pt idx="684">
                  <c:v>390</c:v>
                </c:pt>
                <c:pt idx="685">
                  <c:v>483</c:v>
                </c:pt>
                <c:pt idx="686">
                  <c:v>11</c:v>
                </c:pt>
                <c:pt idx="687">
                  <c:v>157</c:v>
                </c:pt>
                <c:pt idx="688">
                  <c:v>216</c:v>
                </c:pt>
                <c:pt idx="689">
                  <c:v>674</c:v>
                </c:pt>
                <c:pt idx="690">
                  <c:v>19</c:v>
                </c:pt>
                <c:pt idx="691">
                  <c:v>267</c:v>
                </c:pt>
                <c:pt idx="692">
                  <c:v>4</c:v>
                </c:pt>
                <c:pt idx="693">
                  <c:v>1039</c:v>
                </c:pt>
                <c:pt idx="694">
                  <c:v>384</c:v>
                </c:pt>
                <c:pt idx="695">
                  <c:v>462</c:v>
                </c:pt>
                <c:pt idx="696">
                  <c:v>255</c:v>
                </c:pt>
                <c:pt idx="697">
                  <c:v>676</c:v>
                </c:pt>
                <c:pt idx="698">
                  <c:v>87</c:v>
                </c:pt>
                <c:pt idx="699">
                  <c:v>50</c:v>
                </c:pt>
                <c:pt idx="700">
                  <c:v>10</c:v>
                </c:pt>
                <c:pt idx="701">
                  <c:v>162</c:v>
                </c:pt>
                <c:pt idx="702">
                  <c:v>583</c:v>
                </c:pt>
                <c:pt idx="703">
                  <c:v>80</c:v>
                </c:pt>
                <c:pt idx="704">
                  <c:v>12</c:v>
                </c:pt>
                <c:pt idx="705">
                  <c:v>32</c:v>
                </c:pt>
                <c:pt idx="706">
                  <c:v>251</c:v>
                </c:pt>
                <c:pt idx="707">
                  <c:v>7</c:v>
                </c:pt>
                <c:pt idx="708">
                  <c:v>31</c:v>
                </c:pt>
                <c:pt idx="709">
                  <c:v>14</c:v>
                </c:pt>
                <c:pt idx="710">
                  <c:v>62</c:v>
                </c:pt>
                <c:pt idx="711">
                  <c:v>12</c:v>
                </c:pt>
                <c:pt idx="712">
                  <c:v>901</c:v>
                </c:pt>
                <c:pt idx="713">
                  <c:v>56</c:v>
                </c:pt>
                <c:pt idx="714">
                  <c:v>159</c:v>
                </c:pt>
                <c:pt idx="715">
                  <c:v>918</c:v>
                </c:pt>
                <c:pt idx="716">
                  <c:v>122</c:v>
                </c:pt>
                <c:pt idx="717">
                  <c:v>1181</c:v>
                </c:pt>
                <c:pt idx="718">
                  <c:v>539</c:v>
                </c:pt>
                <c:pt idx="719">
                  <c:v>631</c:v>
                </c:pt>
                <c:pt idx="720">
                  <c:v>441</c:v>
                </c:pt>
                <c:pt idx="721">
                  <c:v>575</c:v>
                </c:pt>
                <c:pt idx="722">
                  <c:v>140</c:v>
                </c:pt>
                <c:pt idx="723">
                  <c:v>345</c:v>
                </c:pt>
                <c:pt idx="724">
                  <c:v>4</c:v>
                </c:pt>
                <c:pt idx="725">
                  <c:v>4</c:v>
                </c:pt>
                <c:pt idx="726">
                  <c:v>76</c:v>
                </c:pt>
                <c:pt idx="727">
                  <c:v>492</c:v>
                </c:pt>
                <c:pt idx="728">
                  <c:v>10</c:v>
                </c:pt>
                <c:pt idx="729">
                  <c:v>750</c:v>
                </c:pt>
                <c:pt idx="730">
                  <c:v>19</c:v>
                </c:pt>
                <c:pt idx="731">
                  <c:v>94</c:v>
                </c:pt>
                <c:pt idx="732">
                  <c:v>594</c:v>
                </c:pt>
                <c:pt idx="733">
                  <c:v>1</c:v>
                </c:pt>
                <c:pt idx="734">
                  <c:v>778</c:v>
                </c:pt>
                <c:pt idx="735">
                  <c:v>371</c:v>
                </c:pt>
                <c:pt idx="736">
                  <c:v>488</c:v>
                </c:pt>
                <c:pt idx="737">
                  <c:v>1184</c:v>
                </c:pt>
                <c:pt idx="738">
                  <c:v>27</c:v>
                </c:pt>
                <c:pt idx="739">
                  <c:v>69</c:v>
                </c:pt>
                <c:pt idx="740">
                  <c:v>817</c:v>
                </c:pt>
                <c:pt idx="741">
                  <c:v>19</c:v>
                </c:pt>
                <c:pt idx="742">
                  <c:v>19</c:v>
                </c:pt>
                <c:pt idx="743">
                  <c:v>1035</c:v>
                </c:pt>
                <c:pt idx="744">
                  <c:v>212</c:v>
                </c:pt>
                <c:pt idx="745">
                  <c:v>403</c:v>
                </c:pt>
                <c:pt idx="746">
                  <c:v>31</c:v>
                </c:pt>
                <c:pt idx="747">
                  <c:v>1248</c:v>
                </c:pt>
                <c:pt idx="748">
                  <c:v>4</c:v>
                </c:pt>
                <c:pt idx="749">
                  <c:v>393</c:v>
                </c:pt>
                <c:pt idx="750">
                  <c:v>5</c:v>
                </c:pt>
                <c:pt idx="751">
                  <c:v>627</c:v>
                </c:pt>
                <c:pt idx="752">
                  <c:v>743</c:v>
                </c:pt>
                <c:pt idx="753">
                  <c:v>196</c:v>
                </c:pt>
                <c:pt idx="754">
                  <c:v>100</c:v>
                </c:pt>
                <c:pt idx="755">
                  <c:v>378</c:v>
                </c:pt>
                <c:pt idx="756">
                  <c:v>25</c:v>
                </c:pt>
                <c:pt idx="757">
                  <c:v>105</c:v>
                </c:pt>
                <c:pt idx="758">
                  <c:v>8</c:v>
                </c:pt>
                <c:pt idx="759">
                  <c:v>24</c:v>
                </c:pt>
                <c:pt idx="760">
                  <c:v>315</c:v>
                </c:pt>
                <c:pt idx="761">
                  <c:v>473</c:v>
                </c:pt>
                <c:pt idx="762">
                  <c:v>533</c:v>
                </c:pt>
                <c:pt idx="763">
                  <c:v>1</c:v>
                </c:pt>
                <c:pt idx="764">
                  <c:v>295</c:v>
                </c:pt>
                <c:pt idx="765">
                  <c:v>231</c:v>
                </c:pt>
                <c:pt idx="766">
                  <c:v>6</c:v>
                </c:pt>
                <c:pt idx="767">
                  <c:v>192</c:v>
                </c:pt>
                <c:pt idx="768">
                  <c:v>3</c:v>
                </c:pt>
                <c:pt idx="769">
                  <c:v>505</c:v>
                </c:pt>
                <c:pt idx="770">
                  <c:v>30</c:v>
                </c:pt>
                <c:pt idx="771">
                  <c:v>571</c:v>
                </c:pt>
                <c:pt idx="772">
                  <c:v>410</c:v>
                </c:pt>
                <c:pt idx="773">
                  <c:v>2</c:v>
                </c:pt>
                <c:pt idx="774">
                  <c:v>410</c:v>
                </c:pt>
                <c:pt idx="775">
                  <c:v>359</c:v>
                </c:pt>
                <c:pt idx="776">
                  <c:v>3</c:v>
                </c:pt>
                <c:pt idx="777">
                  <c:v>16</c:v>
                </c:pt>
                <c:pt idx="778">
                  <c:v>3</c:v>
                </c:pt>
                <c:pt idx="779">
                  <c:v>22</c:v>
                </c:pt>
                <c:pt idx="780">
                  <c:v>642</c:v>
                </c:pt>
                <c:pt idx="781">
                  <c:v>897</c:v>
                </c:pt>
                <c:pt idx="782">
                  <c:v>639</c:v>
                </c:pt>
                <c:pt idx="783">
                  <c:v>960</c:v>
                </c:pt>
                <c:pt idx="784">
                  <c:v>24</c:v>
                </c:pt>
                <c:pt idx="785">
                  <c:v>801</c:v>
                </c:pt>
                <c:pt idx="786">
                  <c:v>186</c:v>
                </c:pt>
                <c:pt idx="787">
                  <c:v>356</c:v>
                </c:pt>
                <c:pt idx="788">
                  <c:v>618</c:v>
                </c:pt>
                <c:pt idx="789">
                  <c:v>2</c:v>
                </c:pt>
                <c:pt idx="790">
                  <c:v>331</c:v>
                </c:pt>
                <c:pt idx="791">
                  <c:v>918</c:v>
                </c:pt>
                <c:pt idx="792">
                  <c:v>35</c:v>
                </c:pt>
                <c:pt idx="793">
                  <c:v>266</c:v>
                </c:pt>
                <c:pt idx="794">
                  <c:v>982</c:v>
                </c:pt>
                <c:pt idx="795">
                  <c:v>406</c:v>
                </c:pt>
                <c:pt idx="796">
                  <c:v>463</c:v>
                </c:pt>
                <c:pt idx="797">
                  <c:v>799</c:v>
                </c:pt>
                <c:pt idx="798">
                  <c:v>16</c:v>
                </c:pt>
                <c:pt idx="799">
                  <c:v>3</c:v>
                </c:pt>
                <c:pt idx="800">
                  <c:v>91</c:v>
                </c:pt>
                <c:pt idx="801">
                  <c:v>384</c:v>
                </c:pt>
                <c:pt idx="802">
                  <c:v>42</c:v>
                </c:pt>
                <c:pt idx="803">
                  <c:v>2</c:v>
                </c:pt>
                <c:pt idx="804">
                  <c:v>618</c:v>
                </c:pt>
                <c:pt idx="805">
                  <c:v>308</c:v>
                </c:pt>
                <c:pt idx="806">
                  <c:v>1</c:v>
                </c:pt>
                <c:pt idx="807">
                  <c:v>169</c:v>
                </c:pt>
                <c:pt idx="808">
                  <c:v>769</c:v>
                </c:pt>
                <c:pt idx="809">
                  <c:v>224</c:v>
                </c:pt>
                <c:pt idx="810">
                  <c:v>6</c:v>
                </c:pt>
                <c:pt idx="811">
                  <c:v>108</c:v>
                </c:pt>
                <c:pt idx="812">
                  <c:v>216</c:v>
                </c:pt>
                <c:pt idx="813">
                  <c:v>201</c:v>
                </c:pt>
                <c:pt idx="814">
                  <c:v>167</c:v>
                </c:pt>
                <c:pt idx="815">
                  <c:v>112</c:v>
                </c:pt>
                <c:pt idx="816">
                  <c:v>20</c:v>
                </c:pt>
                <c:pt idx="817">
                  <c:v>10</c:v>
                </c:pt>
                <c:pt idx="818">
                  <c:v>11</c:v>
                </c:pt>
                <c:pt idx="819">
                  <c:v>269</c:v>
                </c:pt>
                <c:pt idx="820">
                  <c:v>650</c:v>
                </c:pt>
                <c:pt idx="821">
                  <c:v>112</c:v>
                </c:pt>
                <c:pt idx="822">
                  <c:v>88</c:v>
                </c:pt>
                <c:pt idx="823">
                  <c:v>504</c:v>
                </c:pt>
                <c:pt idx="824">
                  <c:v>1004</c:v>
                </c:pt>
                <c:pt idx="825">
                  <c:v>517</c:v>
                </c:pt>
                <c:pt idx="826">
                  <c:v>10</c:v>
                </c:pt>
                <c:pt idx="827">
                  <c:v>398</c:v>
                </c:pt>
                <c:pt idx="828">
                  <c:v>411</c:v>
                </c:pt>
                <c:pt idx="829">
                  <c:v>426</c:v>
                </c:pt>
                <c:pt idx="830">
                  <c:v>164</c:v>
                </c:pt>
                <c:pt idx="831">
                  <c:v>586</c:v>
                </c:pt>
                <c:pt idx="832">
                  <c:v>231</c:v>
                </c:pt>
                <c:pt idx="833">
                  <c:v>97</c:v>
                </c:pt>
                <c:pt idx="834">
                  <c:v>8</c:v>
                </c:pt>
                <c:pt idx="835">
                  <c:v>189</c:v>
                </c:pt>
                <c:pt idx="836">
                  <c:v>18</c:v>
                </c:pt>
                <c:pt idx="837">
                  <c:v>204</c:v>
                </c:pt>
                <c:pt idx="838">
                  <c:v>9</c:v>
                </c:pt>
                <c:pt idx="839">
                  <c:v>167</c:v>
                </c:pt>
                <c:pt idx="840">
                  <c:v>229</c:v>
                </c:pt>
                <c:pt idx="841">
                  <c:v>1001</c:v>
                </c:pt>
                <c:pt idx="842">
                  <c:v>4</c:v>
                </c:pt>
                <c:pt idx="843">
                  <c:v>822</c:v>
                </c:pt>
                <c:pt idx="844">
                  <c:v>73</c:v>
                </c:pt>
                <c:pt idx="845">
                  <c:v>28</c:v>
                </c:pt>
                <c:pt idx="846">
                  <c:v>4</c:v>
                </c:pt>
                <c:pt idx="847">
                  <c:v>67</c:v>
                </c:pt>
                <c:pt idx="848">
                  <c:v>1000</c:v>
                </c:pt>
                <c:pt idx="849">
                  <c:v>213</c:v>
                </c:pt>
                <c:pt idx="850">
                  <c:v>6</c:v>
                </c:pt>
                <c:pt idx="851">
                  <c:v>1006</c:v>
                </c:pt>
                <c:pt idx="852">
                  <c:v>129</c:v>
                </c:pt>
                <c:pt idx="853">
                  <c:v>46</c:v>
                </c:pt>
                <c:pt idx="854">
                  <c:v>910</c:v>
                </c:pt>
                <c:pt idx="855">
                  <c:v>15</c:v>
                </c:pt>
                <c:pt idx="856">
                  <c:v>580</c:v>
                </c:pt>
                <c:pt idx="857">
                  <c:v>1</c:v>
                </c:pt>
                <c:pt idx="858">
                  <c:v>13</c:v>
                </c:pt>
                <c:pt idx="859">
                  <c:v>5</c:v>
                </c:pt>
                <c:pt idx="860">
                  <c:v>1001</c:v>
                </c:pt>
                <c:pt idx="861">
                  <c:v>23</c:v>
                </c:pt>
                <c:pt idx="862">
                  <c:v>107</c:v>
                </c:pt>
                <c:pt idx="863">
                  <c:v>507</c:v>
                </c:pt>
                <c:pt idx="864">
                  <c:v>325</c:v>
                </c:pt>
                <c:pt idx="865">
                  <c:v>881</c:v>
                </c:pt>
                <c:pt idx="866">
                  <c:v>235</c:v>
                </c:pt>
                <c:pt idx="867">
                  <c:v>5</c:v>
                </c:pt>
                <c:pt idx="868">
                  <c:v>6</c:v>
                </c:pt>
                <c:pt idx="869">
                  <c:v>913</c:v>
                </c:pt>
                <c:pt idx="870">
                  <c:v>41</c:v>
                </c:pt>
                <c:pt idx="871">
                  <c:v>23</c:v>
                </c:pt>
                <c:pt idx="872">
                  <c:v>702</c:v>
                </c:pt>
                <c:pt idx="873">
                  <c:v>5</c:v>
                </c:pt>
                <c:pt idx="874">
                  <c:v>18</c:v>
                </c:pt>
                <c:pt idx="875">
                  <c:v>1224</c:v>
                </c:pt>
                <c:pt idx="876">
                  <c:v>42</c:v>
                </c:pt>
                <c:pt idx="877">
                  <c:v>240</c:v>
                </c:pt>
                <c:pt idx="878">
                  <c:v>18</c:v>
                </c:pt>
                <c:pt idx="879">
                  <c:v>10</c:v>
                </c:pt>
                <c:pt idx="880">
                  <c:v>254</c:v>
                </c:pt>
                <c:pt idx="881">
                  <c:v>163</c:v>
                </c:pt>
                <c:pt idx="882">
                  <c:v>23</c:v>
                </c:pt>
                <c:pt idx="883">
                  <c:v>459</c:v>
                </c:pt>
                <c:pt idx="884">
                  <c:v>635</c:v>
                </c:pt>
                <c:pt idx="885">
                  <c:v>1142</c:v>
                </c:pt>
                <c:pt idx="886">
                  <c:v>458</c:v>
                </c:pt>
                <c:pt idx="887">
                  <c:v>622</c:v>
                </c:pt>
                <c:pt idx="888">
                  <c:v>846</c:v>
                </c:pt>
                <c:pt idx="889">
                  <c:v>10</c:v>
                </c:pt>
                <c:pt idx="890">
                  <c:v>671</c:v>
                </c:pt>
                <c:pt idx="891">
                  <c:v>367</c:v>
                </c:pt>
                <c:pt idx="892">
                  <c:v>536</c:v>
                </c:pt>
                <c:pt idx="893">
                  <c:v>2</c:v>
                </c:pt>
                <c:pt idx="894">
                  <c:v>18</c:v>
                </c:pt>
                <c:pt idx="895">
                  <c:v>112</c:v>
                </c:pt>
                <c:pt idx="896">
                  <c:v>509</c:v>
                </c:pt>
                <c:pt idx="897">
                  <c:v>31</c:v>
                </c:pt>
                <c:pt idx="898">
                  <c:v>11</c:v>
                </c:pt>
                <c:pt idx="899">
                  <c:v>292</c:v>
                </c:pt>
                <c:pt idx="900">
                  <c:v>10</c:v>
                </c:pt>
                <c:pt idx="901">
                  <c:v>62</c:v>
                </c:pt>
                <c:pt idx="902">
                  <c:v>23</c:v>
                </c:pt>
                <c:pt idx="903">
                  <c:v>1315</c:v>
                </c:pt>
                <c:pt idx="904">
                  <c:v>247</c:v>
                </c:pt>
                <c:pt idx="905">
                  <c:v>457</c:v>
                </c:pt>
                <c:pt idx="906">
                  <c:v>365</c:v>
                </c:pt>
                <c:pt idx="907">
                  <c:v>315</c:v>
                </c:pt>
                <c:pt idx="908">
                  <c:v>15</c:v>
                </c:pt>
                <c:pt idx="909">
                  <c:v>1099</c:v>
                </c:pt>
                <c:pt idx="910">
                  <c:v>919</c:v>
                </c:pt>
                <c:pt idx="911">
                  <c:v>292</c:v>
                </c:pt>
                <c:pt idx="912">
                  <c:v>631</c:v>
                </c:pt>
                <c:pt idx="913">
                  <c:v>203</c:v>
                </c:pt>
                <c:pt idx="914">
                  <c:v>386</c:v>
                </c:pt>
                <c:pt idx="915">
                  <c:v>972</c:v>
                </c:pt>
                <c:pt idx="916">
                  <c:v>116</c:v>
                </c:pt>
                <c:pt idx="917">
                  <c:v>777</c:v>
                </c:pt>
                <c:pt idx="918">
                  <c:v>6</c:v>
                </c:pt>
                <c:pt idx="919">
                  <c:v>23</c:v>
                </c:pt>
                <c:pt idx="920">
                  <c:v>61</c:v>
                </c:pt>
                <c:pt idx="921">
                  <c:v>83</c:v>
                </c:pt>
                <c:pt idx="922">
                  <c:v>171</c:v>
                </c:pt>
                <c:pt idx="923">
                  <c:v>10</c:v>
                </c:pt>
                <c:pt idx="924">
                  <c:v>1394</c:v>
                </c:pt>
                <c:pt idx="925">
                  <c:v>162</c:v>
                </c:pt>
                <c:pt idx="926">
                  <c:v>889</c:v>
                </c:pt>
                <c:pt idx="927">
                  <c:v>411</c:v>
                </c:pt>
                <c:pt idx="928">
                  <c:v>371</c:v>
                </c:pt>
                <c:pt idx="929">
                  <c:v>227</c:v>
                </c:pt>
                <c:pt idx="930">
                  <c:v>163</c:v>
                </c:pt>
                <c:pt idx="931">
                  <c:v>383</c:v>
                </c:pt>
                <c:pt idx="932">
                  <c:v>1009</c:v>
                </c:pt>
                <c:pt idx="933">
                  <c:v>6</c:v>
                </c:pt>
                <c:pt idx="934">
                  <c:v>960</c:v>
                </c:pt>
                <c:pt idx="935">
                  <c:v>561</c:v>
                </c:pt>
                <c:pt idx="936">
                  <c:v>8</c:v>
                </c:pt>
                <c:pt idx="937">
                  <c:v>207</c:v>
                </c:pt>
                <c:pt idx="938">
                  <c:v>131</c:v>
                </c:pt>
                <c:pt idx="939">
                  <c:v>571</c:v>
                </c:pt>
                <c:pt idx="940">
                  <c:v>342</c:v>
                </c:pt>
                <c:pt idx="941">
                  <c:v>4</c:v>
                </c:pt>
                <c:pt idx="942">
                  <c:v>1004</c:v>
                </c:pt>
                <c:pt idx="943">
                  <c:v>612</c:v>
                </c:pt>
                <c:pt idx="944">
                  <c:v>721</c:v>
                </c:pt>
                <c:pt idx="945">
                  <c:v>99</c:v>
                </c:pt>
                <c:pt idx="946">
                  <c:v>861</c:v>
                </c:pt>
                <c:pt idx="947">
                  <c:v>674</c:v>
                </c:pt>
                <c:pt idx="948">
                  <c:v>443</c:v>
                </c:pt>
                <c:pt idx="949">
                  <c:v>7</c:v>
                </c:pt>
                <c:pt idx="950">
                  <c:v>248</c:v>
                </c:pt>
                <c:pt idx="951">
                  <c:v>135</c:v>
                </c:pt>
                <c:pt idx="952">
                  <c:v>1000</c:v>
                </c:pt>
                <c:pt idx="953">
                  <c:v>29</c:v>
                </c:pt>
                <c:pt idx="954">
                  <c:v>8</c:v>
                </c:pt>
                <c:pt idx="955">
                  <c:v>74</c:v>
                </c:pt>
                <c:pt idx="956">
                  <c:v>30</c:v>
                </c:pt>
                <c:pt idx="957">
                  <c:v>391</c:v>
                </c:pt>
                <c:pt idx="958">
                  <c:v>689</c:v>
                </c:pt>
                <c:pt idx="959">
                  <c:v>368</c:v>
                </c:pt>
                <c:pt idx="960">
                  <c:v>30</c:v>
                </c:pt>
                <c:pt idx="961">
                  <c:v>176</c:v>
                </c:pt>
                <c:pt idx="962">
                  <c:v>45</c:v>
                </c:pt>
                <c:pt idx="963">
                  <c:v>635</c:v>
                </c:pt>
                <c:pt idx="964">
                  <c:v>456</c:v>
                </c:pt>
                <c:pt idx="965">
                  <c:v>520</c:v>
                </c:pt>
                <c:pt idx="966">
                  <c:v>555</c:v>
                </c:pt>
                <c:pt idx="967">
                  <c:v>769</c:v>
                </c:pt>
                <c:pt idx="968">
                  <c:v>574</c:v>
                </c:pt>
                <c:pt idx="969">
                  <c:v>19</c:v>
                </c:pt>
                <c:pt idx="970">
                  <c:v>18</c:v>
                </c:pt>
                <c:pt idx="971">
                  <c:v>1</c:v>
                </c:pt>
                <c:pt idx="972">
                  <c:v>3</c:v>
                </c:pt>
                <c:pt idx="973">
                  <c:v>154</c:v>
                </c:pt>
                <c:pt idx="974">
                  <c:v>71</c:v>
                </c:pt>
                <c:pt idx="975">
                  <c:v>6</c:v>
                </c:pt>
                <c:pt idx="976">
                  <c:v>753</c:v>
                </c:pt>
                <c:pt idx="977">
                  <c:v>5</c:v>
                </c:pt>
                <c:pt idx="978">
                  <c:v>203</c:v>
                </c:pt>
                <c:pt idx="979">
                  <c:v>14</c:v>
                </c:pt>
                <c:pt idx="980">
                  <c:v>556</c:v>
                </c:pt>
                <c:pt idx="981">
                  <c:v>7</c:v>
                </c:pt>
                <c:pt idx="982">
                  <c:v>72</c:v>
                </c:pt>
                <c:pt idx="983">
                  <c:v>229</c:v>
                </c:pt>
                <c:pt idx="984">
                  <c:v>58</c:v>
                </c:pt>
                <c:pt idx="985">
                  <c:v>34</c:v>
                </c:pt>
                <c:pt idx="986">
                  <c:v>10</c:v>
                </c:pt>
                <c:pt idx="987">
                  <c:v>1132</c:v>
                </c:pt>
                <c:pt idx="988">
                  <c:v>176</c:v>
                </c:pt>
                <c:pt idx="989">
                  <c:v>8</c:v>
                </c:pt>
                <c:pt idx="990">
                  <c:v>1</c:v>
                </c:pt>
                <c:pt idx="991">
                  <c:v>12</c:v>
                </c:pt>
                <c:pt idx="992">
                  <c:v>84</c:v>
                </c:pt>
                <c:pt idx="993">
                  <c:v>1379</c:v>
                </c:pt>
                <c:pt idx="994">
                  <c:v>227</c:v>
                </c:pt>
                <c:pt idx="995">
                  <c:v>815</c:v>
                </c:pt>
                <c:pt idx="996">
                  <c:v>606</c:v>
                </c:pt>
                <c:pt idx="997">
                  <c:v>106</c:v>
                </c:pt>
                <c:pt idx="998">
                  <c:v>29</c:v>
                </c:pt>
                <c:pt idx="999">
                  <c:v>680</c:v>
                </c:pt>
                <c:pt idx="1000">
                  <c:v>233</c:v>
                </c:pt>
                <c:pt idx="1001">
                  <c:v>108</c:v>
                </c:pt>
                <c:pt idx="1002">
                  <c:v>2</c:v>
                </c:pt>
                <c:pt idx="1003">
                  <c:v>433</c:v>
                </c:pt>
                <c:pt idx="1004">
                  <c:v>19</c:v>
                </c:pt>
                <c:pt idx="1005">
                  <c:v>524</c:v>
                </c:pt>
                <c:pt idx="1006">
                  <c:v>6</c:v>
                </c:pt>
                <c:pt idx="1007">
                  <c:v>1193</c:v>
                </c:pt>
                <c:pt idx="1008">
                  <c:v>292</c:v>
                </c:pt>
                <c:pt idx="1009">
                  <c:v>2</c:v>
                </c:pt>
                <c:pt idx="1010">
                  <c:v>595</c:v>
                </c:pt>
                <c:pt idx="1011">
                  <c:v>5</c:v>
                </c:pt>
                <c:pt idx="1012">
                  <c:v>68</c:v>
                </c:pt>
                <c:pt idx="1013">
                  <c:v>23</c:v>
                </c:pt>
                <c:pt idx="1014">
                  <c:v>3</c:v>
                </c:pt>
                <c:pt idx="1015">
                  <c:v>777</c:v>
                </c:pt>
                <c:pt idx="1016">
                  <c:v>252</c:v>
                </c:pt>
                <c:pt idx="1017">
                  <c:v>7</c:v>
                </c:pt>
                <c:pt idx="1018">
                  <c:v>756</c:v>
                </c:pt>
                <c:pt idx="1019">
                  <c:v>20</c:v>
                </c:pt>
                <c:pt idx="1020">
                  <c:v>14</c:v>
                </c:pt>
                <c:pt idx="1021">
                  <c:v>264</c:v>
                </c:pt>
                <c:pt idx="1022">
                  <c:v>35</c:v>
                </c:pt>
                <c:pt idx="1023">
                  <c:v>41</c:v>
                </c:pt>
                <c:pt idx="1024">
                  <c:v>966</c:v>
                </c:pt>
                <c:pt idx="1025">
                  <c:v>14</c:v>
                </c:pt>
                <c:pt idx="1026">
                  <c:v>30</c:v>
                </c:pt>
                <c:pt idx="1027">
                  <c:v>425</c:v>
                </c:pt>
                <c:pt idx="1028">
                  <c:v>71</c:v>
                </c:pt>
                <c:pt idx="1029">
                  <c:v>420</c:v>
                </c:pt>
                <c:pt idx="1030">
                  <c:v>9</c:v>
                </c:pt>
                <c:pt idx="1031">
                  <c:v>445</c:v>
                </c:pt>
                <c:pt idx="1032">
                  <c:v>380</c:v>
                </c:pt>
                <c:pt idx="1033">
                  <c:v>40</c:v>
                </c:pt>
                <c:pt idx="1034">
                  <c:v>15</c:v>
                </c:pt>
                <c:pt idx="1035">
                  <c:v>584</c:v>
                </c:pt>
                <c:pt idx="1036">
                  <c:v>670</c:v>
                </c:pt>
                <c:pt idx="1037">
                  <c:v>63</c:v>
                </c:pt>
                <c:pt idx="1038">
                  <c:v>398</c:v>
                </c:pt>
                <c:pt idx="1039">
                  <c:v>479</c:v>
                </c:pt>
                <c:pt idx="1040">
                  <c:v>37</c:v>
                </c:pt>
                <c:pt idx="1041">
                  <c:v>333</c:v>
                </c:pt>
                <c:pt idx="1042">
                  <c:v>654</c:v>
                </c:pt>
                <c:pt idx="1043">
                  <c:v>19</c:v>
                </c:pt>
                <c:pt idx="1044">
                  <c:v>1047</c:v>
                </c:pt>
                <c:pt idx="1045">
                  <c:v>774</c:v>
                </c:pt>
                <c:pt idx="1046">
                  <c:v>0</c:v>
                </c:pt>
                <c:pt idx="1047">
                  <c:v>1004</c:v>
                </c:pt>
                <c:pt idx="1048">
                  <c:v>26</c:v>
                </c:pt>
                <c:pt idx="1049">
                  <c:v>129</c:v>
                </c:pt>
                <c:pt idx="1050">
                  <c:v>738</c:v>
                </c:pt>
                <c:pt idx="1051">
                  <c:v>7</c:v>
                </c:pt>
                <c:pt idx="1052">
                  <c:v>298</c:v>
                </c:pt>
                <c:pt idx="1053">
                  <c:v>128</c:v>
                </c:pt>
                <c:pt idx="1054">
                  <c:v>2</c:v>
                </c:pt>
                <c:pt idx="1055">
                  <c:v>4</c:v>
                </c:pt>
                <c:pt idx="1056">
                  <c:v>199</c:v>
                </c:pt>
                <c:pt idx="1057">
                  <c:v>576</c:v>
                </c:pt>
                <c:pt idx="1058">
                  <c:v>380</c:v>
                </c:pt>
                <c:pt idx="1059">
                  <c:v>489</c:v>
                </c:pt>
                <c:pt idx="1060">
                  <c:v>443</c:v>
                </c:pt>
                <c:pt idx="1061">
                  <c:v>714</c:v>
                </c:pt>
                <c:pt idx="1062">
                  <c:v>33</c:v>
                </c:pt>
                <c:pt idx="1063">
                  <c:v>30</c:v>
                </c:pt>
                <c:pt idx="1064">
                  <c:v>27</c:v>
                </c:pt>
                <c:pt idx="1065">
                  <c:v>86</c:v>
                </c:pt>
                <c:pt idx="1066">
                  <c:v>12</c:v>
                </c:pt>
                <c:pt idx="1067">
                  <c:v>1230</c:v>
                </c:pt>
                <c:pt idx="1068">
                  <c:v>28</c:v>
                </c:pt>
                <c:pt idx="1069">
                  <c:v>31</c:v>
                </c:pt>
                <c:pt idx="1070">
                  <c:v>532</c:v>
                </c:pt>
                <c:pt idx="1071">
                  <c:v>16</c:v>
                </c:pt>
                <c:pt idx="1072">
                  <c:v>145</c:v>
                </c:pt>
                <c:pt idx="1073">
                  <c:v>5</c:v>
                </c:pt>
                <c:pt idx="1074">
                  <c:v>5</c:v>
                </c:pt>
                <c:pt idx="1075">
                  <c:v>16</c:v>
                </c:pt>
                <c:pt idx="1076">
                  <c:v>17</c:v>
                </c:pt>
                <c:pt idx="1077">
                  <c:v>378</c:v>
                </c:pt>
                <c:pt idx="1078">
                  <c:v>307</c:v>
                </c:pt>
                <c:pt idx="1079">
                  <c:v>93</c:v>
                </c:pt>
                <c:pt idx="1080">
                  <c:v>112</c:v>
                </c:pt>
                <c:pt idx="1081">
                  <c:v>45</c:v>
                </c:pt>
                <c:pt idx="1082">
                  <c:v>8</c:v>
                </c:pt>
                <c:pt idx="1083">
                  <c:v>220</c:v>
                </c:pt>
                <c:pt idx="1084">
                  <c:v>6</c:v>
                </c:pt>
                <c:pt idx="1085">
                  <c:v>1181</c:v>
                </c:pt>
                <c:pt idx="1086">
                  <c:v>19</c:v>
                </c:pt>
                <c:pt idx="1087">
                  <c:v>298</c:v>
                </c:pt>
                <c:pt idx="1088">
                  <c:v>471</c:v>
                </c:pt>
                <c:pt idx="1089">
                  <c:v>24</c:v>
                </c:pt>
                <c:pt idx="1090">
                  <c:v>30</c:v>
                </c:pt>
                <c:pt idx="1091">
                  <c:v>270</c:v>
                </c:pt>
                <c:pt idx="1092">
                  <c:v>36</c:v>
                </c:pt>
                <c:pt idx="1093">
                  <c:v>79</c:v>
                </c:pt>
                <c:pt idx="1094">
                  <c:v>173</c:v>
                </c:pt>
                <c:pt idx="1095">
                  <c:v>8</c:v>
                </c:pt>
                <c:pt idx="1096">
                  <c:v>587</c:v>
                </c:pt>
                <c:pt idx="1097">
                  <c:v>362</c:v>
                </c:pt>
                <c:pt idx="1098">
                  <c:v>39</c:v>
                </c:pt>
                <c:pt idx="1099">
                  <c:v>983</c:v>
                </c:pt>
                <c:pt idx="1100">
                  <c:v>0</c:v>
                </c:pt>
                <c:pt idx="1101">
                  <c:v>25</c:v>
                </c:pt>
                <c:pt idx="1102">
                  <c:v>1156</c:v>
                </c:pt>
                <c:pt idx="1103">
                  <c:v>239</c:v>
                </c:pt>
                <c:pt idx="1104">
                  <c:v>6</c:v>
                </c:pt>
                <c:pt idx="1105">
                  <c:v>1</c:v>
                </c:pt>
                <c:pt idx="1106">
                  <c:v>1111</c:v>
                </c:pt>
                <c:pt idx="1107">
                  <c:v>238</c:v>
                </c:pt>
                <c:pt idx="1108">
                  <c:v>22</c:v>
                </c:pt>
                <c:pt idx="1109">
                  <c:v>3</c:v>
                </c:pt>
                <c:pt idx="1110">
                  <c:v>758</c:v>
                </c:pt>
                <c:pt idx="1111">
                  <c:v>729</c:v>
                </c:pt>
                <c:pt idx="1112">
                  <c:v>6</c:v>
                </c:pt>
                <c:pt idx="1113">
                  <c:v>29</c:v>
                </c:pt>
                <c:pt idx="1114">
                  <c:v>145</c:v>
                </c:pt>
                <c:pt idx="1115">
                  <c:v>454</c:v>
                </c:pt>
                <c:pt idx="1116">
                  <c:v>267</c:v>
                </c:pt>
                <c:pt idx="1117">
                  <c:v>1083</c:v>
                </c:pt>
                <c:pt idx="1118">
                  <c:v>37</c:v>
                </c:pt>
                <c:pt idx="1119">
                  <c:v>99</c:v>
                </c:pt>
                <c:pt idx="1120">
                  <c:v>757</c:v>
                </c:pt>
                <c:pt idx="1121">
                  <c:v>45</c:v>
                </c:pt>
                <c:pt idx="1122">
                  <c:v>172</c:v>
                </c:pt>
                <c:pt idx="1123">
                  <c:v>15</c:v>
                </c:pt>
                <c:pt idx="1124">
                  <c:v>262</c:v>
                </c:pt>
                <c:pt idx="1125">
                  <c:v>451</c:v>
                </c:pt>
                <c:pt idx="1126">
                  <c:v>27</c:v>
                </c:pt>
                <c:pt idx="1127">
                  <c:v>15</c:v>
                </c:pt>
                <c:pt idx="1128">
                  <c:v>316</c:v>
                </c:pt>
                <c:pt idx="1129">
                  <c:v>635</c:v>
                </c:pt>
                <c:pt idx="1130">
                  <c:v>4</c:v>
                </c:pt>
                <c:pt idx="1131">
                  <c:v>406</c:v>
                </c:pt>
                <c:pt idx="1132">
                  <c:v>123</c:v>
                </c:pt>
                <c:pt idx="1133">
                  <c:v>1492</c:v>
                </c:pt>
                <c:pt idx="1134">
                  <c:v>897</c:v>
                </c:pt>
                <c:pt idx="1135">
                  <c:v>545</c:v>
                </c:pt>
                <c:pt idx="1136">
                  <c:v>957</c:v>
                </c:pt>
                <c:pt idx="1137">
                  <c:v>572</c:v>
                </c:pt>
                <c:pt idx="1138">
                  <c:v>1478</c:v>
                </c:pt>
                <c:pt idx="1139">
                  <c:v>81</c:v>
                </c:pt>
                <c:pt idx="1140">
                  <c:v>1</c:v>
                </c:pt>
                <c:pt idx="1141">
                  <c:v>1020</c:v>
                </c:pt>
                <c:pt idx="1142">
                  <c:v>502</c:v>
                </c:pt>
                <c:pt idx="1143">
                  <c:v>509</c:v>
                </c:pt>
                <c:pt idx="1144">
                  <c:v>8</c:v>
                </c:pt>
                <c:pt idx="1145">
                  <c:v>12</c:v>
                </c:pt>
                <c:pt idx="1146">
                  <c:v>631</c:v>
                </c:pt>
                <c:pt idx="1147">
                  <c:v>513</c:v>
                </c:pt>
                <c:pt idx="1148">
                  <c:v>466</c:v>
                </c:pt>
                <c:pt idx="1149">
                  <c:v>7</c:v>
                </c:pt>
                <c:pt idx="1150">
                  <c:v>73</c:v>
                </c:pt>
                <c:pt idx="1151">
                  <c:v>15</c:v>
                </c:pt>
                <c:pt idx="1152">
                  <c:v>338</c:v>
                </c:pt>
                <c:pt idx="1153">
                  <c:v>848</c:v>
                </c:pt>
                <c:pt idx="1154">
                  <c:v>202</c:v>
                </c:pt>
                <c:pt idx="1155">
                  <c:v>97</c:v>
                </c:pt>
                <c:pt idx="1156">
                  <c:v>51</c:v>
                </c:pt>
                <c:pt idx="1157">
                  <c:v>140</c:v>
                </c:pt>
                <c:pt idx="1158">
                  <c:v>309</c:v>
                </c:pt>
                <c:pt idx="1159">
                  <c:v>20</c:v>
                </c:pt>
                <c:pt idx="1160">
                  <c:v>1013</c:v>
                </c:pt>
                <c:pt idx="1161">
                  <c:v>459</c:v>
                </c:pt>
                <c:pt idx="1162">
                  <c:v>10</c:v>
                </c:pt>
                <c:pt idx="1163">
                  <c:v>948</c:v>
                </c:pt>
                <c:pt idx="1164">
                  <c:v>56</c:v>
                </c:pt>
                <c:pt idx="1165">
                  <c:v>563</c:v>
                </c:pt>
                <c:pt idx="1166">
                  <c:v>1</c:v>
                </c:pt>
                <c:pt idx="1167">
                  <c:v>110</c:v>
                </c:pt>
                <c:pt idx="1168">
                  <c:v>674</c:v>
                </c:pt>
                <c:pt idx="1169">
                  <c:v>611</c:v>
                </c:pt>
                <c:pt idx="1170">
                  <c:v>81</c:v>
                </c:pt>
                <c:pt idx="1171">
                  <c:v>16</c:v>
                </c:pt>
                <c:pt idx="1172">
                  <c:v>12</c:v>
                </c:pt>
                <c:pt idx="1173">
                  <c:v>46</c:v>
                </c:pt>
                <c:pt idx="1174">
                  <c:v>1156</c:v>
                </c:pt>
                <c:pt idx="1175">
                  <c:v>4</c:v>
                </c:pt>
                <c:pt idx="1176">
                  <c:v>115</c:v>
                </c:pt>
                <c:pt idx="1177">
                  <c:v>2</c:v>
                </c:pt>
                <c:pt idx="1178">
                  <c:v>46</c:v>
                </c:pt>
                <c:pt idx="1179">
                  <c:v>1074</c:v>
                </c:pt>
                <c:pt idx="1180">
                  <c:v>123</c:v>
                </c:pt>
                <c:pt idx="1181">
                  <c:v>402</c:v>
                </c:pt>
                <c:pt idx="1182">
                  <c:v>56</c:v>
                </c:pt>
                <c:pt idx="1183">
                  <c:v>25</c:v>
                </c:pt>
                <c:pt idx="1184">
                  <c:v>408</c:v>
                </c:pt>
                <c:pt idx="1185">
                  <c:v>560</c:v>
                </c:pt>
                <c:pt idx="1186">
                  <c:v>445</c:v>
                </c:pt>
                <c:pt idx="1187">
                  <c:v>2</c:v>
                </c:pt>
                <c:pt idx="1188">
                  <c:v>35</c:v>
                </c:pt>
                <c:pt idx="1189">
                  <c:v>7</c:v>
                </c:pt>
                <c:pt idx="1190">
                  <c:v>36</c:v>
                </c:pt>
                <c:pt idx="1191">
                  <c:v>899</c:v>
                </c:pt>
                <c:pt idx="1192">
                  <c:v>1017</c:v>
                </c:pt>
                <c:pt idx="1193">
                  <c:v>493</c:v>
                </c:pt>
                <c:pt idx="1194">
                  <c:v>21</c:v>
                </c:pt>
                <c:pt idx="1195">
                  <c:v>247</c:v>
                </c:pt>
                <c:pt idx="1196">
                  <c:v>606</c:v>
                </c:pt>
                <c:pt idx="1197">
                  <c:v>2</c:v>
                </c:pt>
                <c:pt idx="1198">
                  <c:v>312</c:v>
                </c:pt>
                <c:pt idx="1199">
                  <c:v>724</c:v>
                </c:pt>
                <c:pt idx="1200">
                  <c:v>359</c:v>
                </c:pt>
                <c:pt idx="1201">
                  <c:v>97</c:v>
                </c:pt>
                <c:pt idx="1202">
                  <c:v>2</c:v>
                </c:pt>
                <c:pt idx="1203">
                  <c:v>73</c:v>
                </c:pt>
                <c:pt idx="1204">
                  <c:v>240</c:v>
                </c:pt>
                <c:pt idx="1205">
                  <c:v>138</c:v>
                </c:pt>
                <c:pt idx="1206">
                  <c:v>73</c:v>
                </c:pt>
                <c:pt idx="1207">
                  <c:v>158</c:v>
                </c:pt>
                <c:pt idx="1208">
                  <c:v>272</c:v>
                </c:pt>
                <c:pt idx="1209">
                  <c:v>28</c:v>
                </c:pt>
                <c:pt idx="1210">
                  <c:v>8</c:v>
                </c:pt>
                <c:pt idx="1211">
                  <c:v>895</c:v>
                </c:pt>
                <c:pt idx="1212">
                  <c:v>210</c:v>
                </c:pt>
                <c:pt idx="1213">
                  <c:v>19</c:v>
                </c:pt>
                <c:pt idx="1214">
                  <c:v>547</c:v>
                </c:pt>
                <c:pt idx="1215">
                  <c:v>43</c:v>
                </c:pt>
                <c:pt idx="1216">
                  <c:v>143</c:v>
                </c:pt>
                <c:pt idx="1217">
                  <c:v>76</c:v>
                </c:pt>
                <c:pt idx="1218">
                  <c:v>833</c:v>
                </c:pt>
                <c:pt idx="1219">
                  <c:v>144</c:v>
                </c:pt>
                <c:pt idx="1220">
                  <c:v>158</c:v>
                </c:pt>
                <c:pt idx="1221">
                  <c:v>8</c:v>
                </c:pt>
                <c:pt idx="1222">
                  <c:v>203</c:v>
                </c:pt>
                <c:pt idx="1223">
                  <c:v>26</c:v>
                </c:pt>
                <c:pt idx="1224">
                  <c:v>37</c:v>
                </c:pt>
                <c:pt idx="1225">
                  <c:v>80</c:v>
                </c:pt>
                <c:pt idx="1226">
                  <c:v>2</c:v>
                </c:pt>
                <c:pt idx="1227">
                  <c:v>752</c:v>
                </c:pt>
                <c:pt idx="1228">
                  <c:v>173</c:v>
                </c:pt>
                <c:pt idx="1229">
                  <c:v>165</c:v>
                </c:pt>
                <c:pt idx="1230">
                  <c:v>614</c:v>
                </c:pt>
                <c:pt idx="1231">
                  <c:v>45</c:v>
                </c:pt>
                <c:pt idx="1232">
                  <c:v>1111</c:v>
                </c:pt>
                <c:pt idx="1233">
                  <c:v>1168</c:v>
                </c:pt>
                <c:pt idx="1234">
                  <c:v>1142</c:v>
                </c:pt>
                <c:pt idx="1235">
                  <c:v>1171</c:v>
                </c:pt>
                <c:pt idx="1236">
                  <c:v>546</c:v>
                </c:pt>
                <c:pt idx="1237">
                  <c:v>986</c:v>
                </c:pt>
                <c:pt idx="1238">
                  <c:v>493</c:v>
                </c:pt>
                <c:pt idx="1239">
                  <c:v>918</c:v>
                </c:pt>
                <c:pt idx="1240">
                  <c:v>445</c:v>
                </c:pt>
                <c:pt idx="1241">
                  <c:v>313</c:v>
                </c:pt>
                <c:pt idx="1242">
                  <c:v>40</c:v>
                </c:pt>
                <c:pt idx="1243">
                  <c:v>19</c:v>
                </c:pt>
                <c:pt idx="1244">
                  <c:v>10</c:v>
                </c:pt>
                <c:pt idx="1245">
                  <c:v>141</c:v>
                </c:pt>
                <c:pt idx="1246">
                  <c:v>191</c:v>
                </c:pt>
                <c:pt idx="1247">
                  <c:v>629</c:v>
                </c:pt>
                <c:pt idx="1248">
                  <c:v>5</c:v>
                </c:pt>
                <c:pt idx="1249">
                  <c:v>33</c:v>
                </c:pt>
                <c:pt idx="1250">
                  <c:v>425</c:v>
                </c:pt>
                <c:pt idx="1251">
                  <c:v>76</c:v>
                </c:pt>
                <c:pt idx="1252">
                  <c:v>488</c:v>
                </c:pt>
                <c:pt idx="1253">
                  <c:v>11</c:v>
                </c:pt>
                <c:pt idx="1254">
                  <c:v>62</c:v>
                </c:pt>
                <c:pt idx="1255">
                  <c:v>561</c:v>
                </c:pt>
                <c:pt idx="1256">
                  <c:v>37</c:v>
                </c:pt>
                <c:pt idx="1257">
                  <c:v>340</c:v>
                </c:pt>
                <c:pt idx="1258">
                  <c:v>22</c:v>
                </c:pt>
                <c:pt idx="1259">
                  <c:v>571</c:v>
                </c:pt>
                <c:pt idx="1260">
                  <c:v>499</c:v>
                </c:pt>
                <c:pt idx="1261">
                  <c:v>34</c:v>
                </c:pt>
                <c:pt idx="1262">
                  <c:v>18</c:v>
                </c:pt>
                <c:pt idx="1263">
                  <c:v>14</c:v>
                </c:pt>
                <c:pt idx="1264">
                  <c:v>10</c:v>
                </c:pt>
                <c:pt idx="1265">
                  <c:v>457</c:v>
                </c:pt>
                <c:pt idx="1266">
                  <c:v>25</c:v>
                </c:pt>
                <c:pt idx="1267">
                  <c:v>110</c:v>
                </c:pt>
                <c:pt idx="1268">
                  <c:v>507</c:v>
                </c:pt>
                <c:pt idx="1269">
                  <c:v>81</c:v>
                </c:pt>
                <c:pt idx="1270">
                  <c:v>378</c:v>
                </c:pt>
                <c:pt idx="1271">
                  <c:v>703</c:v>
                </c:pt>
                <c:pt idx="1272">
                  <c:v>1276</c:v>
                </c:pt>
                <c:pt idx="1273">
                  <c:v>710</c:v>
                </c:pt>
                <c:pt idx="1274">
                  <c:v>138</c:v>
                </c:pt>
                <c:pt idx="1275">
                  <c:v>255</c:v>
                </c:pt>
                <c:pt idx="1276">
                  <c:v>984</c:v>
                </c:pt>
                <c:pt idx="1277">
                  <c:v>270</c:v>
                </c:pt>
                <c:pt idx="1278">
                  <c:v>816</c:v>
                </c:pt>
                <c:pt idx="1279">
                  <c:v>28</c:v>
                </c:pt>
                <c:pt idx="1280">
                  <c:v>53</c:v>
                </c:pt>
                <c:pt idx="1281">
                  <c:v>1076</c:v>
                </c:pt>
                <c:pt idx="1282">
                  <c:v>673</c:v>
                </c:pt>
                <c:pt idx="1283">
                  <c:v>635</c:v>
                </c:pt>
                <c:pt idx="1284">
                  <c:v>14</c:v>
                </c:pt>
                <c:pt idx="1285">
                  <c:v>135</c:v>
                </c:pt>
                <c:pt idx="1286">
                  <c:v>1311</c:v>
                </c:pt>
                <c:pt idx="1287">
                  <c:v>652</c:v>
                </c:pt>
                <c:pt idx="1288">
                  <c:v>324</c:v>
                </c:pt>
                <c:pt idx="1289">
                  <c:v>410</c:v>
                </c:pt>
                <c:pt idx="1290">
                  <c:v>30</c:v>
                </c:pt>
                <c:pt idx="1291">
                  <c:v>258</c:v>
                </c:pt>
                <c:pt idx="1292">
                  <c:v>758</c:v>
                </c:pt>
                <c:pt idx="1293">
                  <c:v>768</c:v>
                </c:pt>
                <c:pt idx="1294">
                  <c:v>565</c:v>
                </c:pt>
                <c:pt idx="1295">
                  <c:v>13</c:v>
                </c:pt>
                <c:pt idx="1296">
                  <c:v>3</c:v>
                </c:pt>
                <c:pt idx="1297">
                  <c:v>835</c:v>
                </c:pt>
                <c:pt idx="1298">
                  <c:v>1</c:v>
                </c:pt>
                <c:pt idx="1299">
                  <c:v>621</c:v>
                </c:pt>
                <c:pt idx="1300">
                  <c:v>5</c:v>
                </c:pt>
                <c:pt idx="1301">
                  <c:v>20</c:v>
                </c:pt>
                <c:pt idx="1302">
                  <c:v>230</c:v>
                </c:pt>
                <c:pt idx="1303">
                  <c:v>10</c:v>
                </c:pt>
                <c:pt idx="1304">
                  <c:v>223</c:v>
                </c:pt>
                <c:pt idx="1305">
                  <c:v>191</c:v>
                </c:pt>
                <c:pt idx="1306">
                  <c:v>67</c:v>
                </c:pt>
                <c:pt idx="1307">
                  <c:v>25</c:v>
                </c:pt>
                <c:pt idx="1308">
                  <c:v>26</c:v>
                </c:pt>
                <c:pt idx="1309">
                  <c:v>909</c:v>
                </c:pt>
                <c:pt idx="1310">
                  <c:v>42</c:v>
                </c:pt>
                <c:pt idx="1311">
                  <c:v>7</c:v>
                </c:pt>
                <c:pt idx="1312">
                  <c:v>151</c:v>
                </c:pt>
                <c:pt idx="1313">
                  <c:v>647</c:v>
                </c:pt>
                <c:pt idx="1314">
                  <c:v>267</c:v>
                </c:pt>
                <c:pt idx="1315">
                  <c:v>829</c:v>
                </c:pt>
                <c:pt idx="1316">
                  <c:v>1050</c:v>
                </c:pt>
                <c:pt idx="1317">
                  <c:v>344</c:v>
                </c:pt>
                <c:pt idx="1318">
                  <c:v>12</c:v>
                </c:pt>
                <c:pt idx="1319">
                  <c:v>605</c:v>
                </c:pt>
                <c:pt idx="1320">
                  <c:v>42</c:v>
                </c:pt>
                <c:pt idx="1321">
                  <c:v>21</c:v>
                </c:pt>
                <c:pt idx="1322">
                  <c:v>789</c:v>
                </c:pt>
                <c:pt idx="1323">
                  <c:v>243</c:v>
                </c:pt>
                <c:pt idx="1324">
                  <c:v>527</c:v>
                </c:pt>
                <c:pt idx="1325">
                  <c:v>12</c:v>
                </c:pt>
                <c:pt idx="1326">
                  <c:v>581</c:v>
                </c:pt>
                <c:pt idx="1327">
                  <c:v>105</c:v>
                </c:pt>
                <c:pt idx="1328">
                  <c:v>14</c:v>
                </c:pt>
                <c:pt idx="1329">
                  <c:v>76</c:v>
                </c:pt>
                <c:pt idx="1330">
                  <c:v>293</c:v>
                </c:pt>
                <c:pt idx="1331">
                  <c:v>2</c:v>
                </c:pt>
                <c:pt idx="1332">
                  <c:v>16</c:v>
                </c:pt>
                <c:pt idx="1333">
                  <c:v>6</c:v>
                </c:pt>
                <c:pt idx="1334">
                  <c:v>0</c:v>
                </c:pt>
                <c:pt idx="1335">
                  <c:v>546</c:v>
                </c:pt>
                <c:pt idx="1336">
                  <c:v>613</c:v>
                </c:pt>
                <c:pt idx="1337">
                  <c:v>2</c:v>
                </c:pt>
                <c:pt idx="1338">
                  <c:v>29</c:v>
                </c:pt>
                <c:pt idx="1339">
                  <c:v>521</c:v>
                </c:pt>
                <c:pt idx="1340">
                  <c:v>529</c:v>
                </c:pt>
                <c:pt idx="1341">
                  <c:v>1012</c:v>
                </c:pt>
                <c:pt idx="1342">
                  <c:v>826</c:v>
                </c:pt>
                <c:pt idx="1343">
                  <c:v>11</c:v>
                </c:pt>
                <c:pt idx="1344">
                  <c:v>230</c:v>
                </c:pt>
                <c:pt idx="1345">
                  <c:v>390</c:v>
                </c:pt>
                <c:pt idx="1346">
                  <c:v>504</c:v>
                </c:pt>
                <c:pt idx="1347">
                  <c:v>964</c:v>
                </c:pt>
                <c:pt idx="1348">
                  <c:v>1</c:v>
                </c:pt>
                <c:pt idx="1349">
                  <c:v>513</c:v>
                </c:pt>
                <c:pt idx="1350">
                  <c:v>178</c:v>
                </c:pt>
                <c:pt idx="1351">
                  <c:v>22</c:v>
                </c:pt>
                <c:pt idx="1352">
                  <c:v>22</c:v>
                </c:pt>
                <c:pt idx="1353">
                  <c:v>277</c:v>
                </c:pt>
                <c:pt idx="1354">
                  <c:v>30</c:v>
                </c:pt>
                <c:pt idx="1355">
                  <c:v>3</c:v>
                </c:pt>
                <c:pt idx="1356">
                  <c:v>227</c:v>
                </c:pt>
                <c:pt idx="1357">
                  <c:v>293</c:v>
                </c:pt>
                <c:pt idx="1358">
                  <c:v>771</c:v>
                </c:pt>
                <c:pt idx="1359">
                  <c:v>757</c:v>
                </c:pt>
                <c:pt idx="1360">
                  <c:v>144</c:v>
                </c:pt>
                <c:pt idx="1361">
                  <c:v>28</c:v>
                </c:pt>
                <c:pt idx="1362">
                  <c:v>33</c:v>
                </c:pt>
                <c:pt idx="1363">
                  <c:v>10</c:v>
                </c:pt>
                <c:pt idx="1364">
                  <c:v>2</c:v>
                </c:pt>
                <c:pt idx="1365">
                  <c:v>38</c:v>
                </c:pt>
                <c:pt idx="1366">
                  <c:v>438</c:v>
                </c:pt>
                <c:pt idx="1367">
                  <c:v>68</c:v>
                </c:pt>
                <c:pt idx="1368">
                  <c:v>502</c:v>
                </c:pt>
                <c:pt idx="1369">
                  <c:v>314</c:v>
                </c:pt>
                <c:pt idx="1370">
                  <c:v>572</c:v>
                </c:pt>
                <c:pt idx="1371">
                  <c:v>479</c:v>
                </c:pt>
                <c:pt idx="1372">
                  <c:v>16</c:v>
                </c:pt>
                <c:pt idx="1373">
                  <c:v>456</c:v>
                </c:pt>
                <c:pt idx="1374">
                  <c:v>34</c:v>
                </c:pt>
                <c:pt idx="1375">
                  <c:v>2</c:v>
                </c:pt>
                <c:pt idx="1376">
                  <c:v>957</c:v>
                </c:pt>
                <c:pt idx="1377">
                  <c:v>22</c:v>
                </c:pt>
                <c:pt idx="1378">
                  <c:v>5</c:v>
                </c:pt>
                <c:pt idx="1379">
                  <c:v>231</c:v>
                </c:pt>
                <c:pt idx="1380">
                  <c:v>267</c:v>
                </c:pt>
                <c:pt idx="1381">
                  <c:v>448</c:v>
                </c:pt>
                <c:pt idx="1382">
                  <c:v>98</c:v>
                </c:pt>
                <c:pt idx="1383">
                  <c:v>13</c:v>
                </c:pt>
                <c:pt idx="1384">
                  <c:v>712</c:v>
                </c:pt>
                <c:pt idx="1385">
                  <c:v>14</c:v>
                </c:pt>
                <c:pt idx="1386">
                  <c:v>37</c:v>
                </c:pt>
                <c:pt idx="1387">
                  <c:v>1</c:v>
                </c:pt>
                <c:pt idx="1388">
                  <c:v>8</c:v>
                </c:pt>
                <c:pt idx="1389">
                  <c:v>8</c:v>
                </c:pt>
                <c:pt idx="1390">
                  <c:v>182</c:v>
                </c:pt>
                <c:pt idx="1391">
                  <c:v>284</c:v>
                </c:pt>
                <c:pt idx="1392">
                  <c:v>167</c:v>
                </c:pt>
                <c:pt idx="1393">
                  <c:v>43</c:v>
                </c:pt>
                <c:pt idx="1394">
                  <c:v>38</c:v>
                </c:pt>
                <c:pt idx="1395">
                  <c:v>245</c:v>
                </c:pt>
                <c:pt idx="1396">
                  <c:v>641</c:v>
                </c:pt>
                <c:pt idx="1397">
                  <c:v>241</c:v>
                </c:pt>
                <c:pt idx="1398">
                  <c:v>167</c:v>
                </c:pt>
                <c:pt idx="1399">
                  <c:v>593</c:v>
                </c:pt>
                <c:pt idx="1400">
                  <c:v>5</c:v>
                </c:pt>
                <c:pt idx="1401">
                  <c:v>4</c:v>
                </c:pt>
                <c:pt idx="1402">
                  <c:v>224</c:v>
                </c:pt>
                <c:pt idx="1403">
                  <c:v>464</c:v>
                </c:pt>
                <c:pt idx="1404">
                  <c:v>1285</c:v>
                </c:pt>
                <c:pt idx="1405">
                  <c:v>207</c:v>
                </c:pt>
                <c:pt idx="1406">
                  <c:v>100</c:v>
                </c:pt>
                <c:pt idx="1407">
                  <c:v>17</c:v>
                </c:pt>
                <c:pt idx="1408">
                  <c:v>387</c:v>
                </c:pt>
                <c:pt idx="1409">
                  <c:v>35</c:v>
                </c:pt>
                <c:pt idx="1410">
                  <c:v>14</c:v>
                </c:pt>
                <c:pt idx="1411">
                  <c:v>1</c:v>
                </c:pt>
                <c:pt idx="1412">
                  <c:v>675</c:v>
                </c:pt>
                <c:pt idx="1413">
                  <c:v>99</c:v>
                </c:pt>
                <c:pt idx="1414">
                  <c:v>518</c:v>
                </c:pt>
                <c:pt idx="1415">
                  <c:v>1073</c:v>
                </c:pt>
                <c:pt idx="1416">
                  <c:v>783</c:v>
                </c:pt>
                <c:pt idx="1417">
                  <c:v>23</c:v>
                </c:pt>
                <c:pt idx="1418">
                  <c:v>656</c:v>
                </c:pt>
                <c:pt idx="1419">
                  <c:v>537</c:v>
                </c:pt>
                <c:pt idx="1420">
                  <c:v>656</c:v>
                </c:pt>
                <c:pt idx="1421">
                  <c:v>279</c:v>
                </c:pt>
                <c:pt idx="1422">
                  <c:v>163</c:v>
                </c:pt>
                <c:pt idx="1423">
                  <c:v>24</c:v>
                </c:pt>
                <c:pt idx="1424">
                  <c:v>479</c:v>
                </c:pt>
                <c:pt idx="1425">
                  <c:v>17</c:v>
                </c:pt>
                <c:pt idx="1426">
                  <c:v>635</c:v>
                </c:pt>
                <c:pt idx="1427">
                  <c:v>43</c:v>
                </c:pt>
                <c:pt idx="1428">
                  <c:v>109</c:v>
                </c:pt>
                <c:pt idx="1429">
                  <c:v>739</c:v>
                </c:pt>
                <c:pt idx="1430">
                  <c:v>189</c:v>
                </c:pt>
                <c:pt idx="1431">
                  <c:v>1200</c:v>
                </c:pt>
                <c:pt idx="1432">
                  <c:v>8</c:v>
                </c:pt>
                <c:pt idx="1433">
                  <c:v>194</c:v>
                </c:pt>
                <c:pt idx="1434">
                  <c:v>3</c:v>
                </c:pt>
                <c:pt idx="1435">
                  <c:v>604</c:v>
                </c:pt>
                <c:pt idx="1436">
                  <c:v>888</c:v>
                </c:pt>
                <c:pt idx="1437">
                  <c:v>483</c:v>
                </c:pt>
                <c:pt idx="1438">
                  <c:v>432</c:v>
                </c:pt>
                <c:pt idx="1439">
                  <c:v>897</c:v>
                </c:pt>
                <c:pt idx="1440">
                  <c:v>3</c:v>
                </c:pt>
                <c:pt idx="1441">
                  <c:v>445</c:v>
                </c:pt>
                <c:pt idx="1442">
                  <c:v>953</c:v>
                </c:pt>
                <c:pt idx="1443">
                  <c:v>483</c:v>
                </c:pt>
                <c:pt idx="1444">
                  <c:v>205</c:v>
                </c:pt>
                <c:pt idx="1445">
                  <c:v>833</c:v>
                </c:pt>
                <c:pt idx="1446">
                  <c:v>395</c:v>
                </c:pt>
                <c:pt idx="1447">
                  <c:v>43</c:v>
                </c:pt>
                <c:pt idx="1448">
                  <c:v>4</c:v>
                </c:pt>
                <c:pt idx="1449">
                  <c:v>686</c:v>
                </c:pt>
                <c:pt idx="1450">
                  <c:v>88</c:v>
                </c:pt>
                <c:pt idx="1451">
                  <c:v>209</c:v>
                </c:pt>
                <c:pt idx="1452">
                  <c:v>12</c:v>
                </c:pt>
                <c:pt idx="1453">
                  <c:v>381</c:v>
                </c:pt>
                <c:pt idx="1454">
                  <c:v>35</c:v>
                </c:pt>
                <c:pt idx="1455">
                  <c:v>24</c:v>
                </c:pt>
                <c:pt idx="1456">
                  <c:v>375</c:v>
                </c:pt>
                <c:pt idx="1457">
                  <c:v>172</c:v>
                </c:pt>
                <c:pt idx="1458">
                  <c:v>9</c:v>
                </c:pt>
                <c:pt idx="1459">
                  <c:v>54</c:v>
                </c:pt>
                <c:pt idx="1460">
                  <c:v>792</c:v>
                </c:pt>
                <c:pt idx="1461">
                  <c:v>722</c:v>
                </c:pt>
                <c:pt idx="1462">
                  <c:v>10</c:v>
                </c:pt>
                <c:pt idx="1463">
                  <c:v>459</c:v>
                </c:pt>
                <c:pt idx="1464">
                  <c:v>55</c:v>
                </c:pt>
                <c:pt idx="1465">
                  <c:v>496</c:v>
                </c:pt>
                <c:pt idx="1466">
                  <c:v>2</c:v>
                </c:pt>
                <c:pt idx="1467">
                  <c:v>48</c:v>
                </c:pt>
                <c:pt idx="1468">
                  <c:v>505</c:v>
                </c:pt>
                <c:pt idx="1469">
                  <c:v>344</c:v>
                </c:pt>
                <c:pt idx="1470">
                  <c:v>39</c:v>
                </c:pt>
                <c:pt idx="1471">
                  <c:v>199</c:v>
                </c:pt>
                <c:pt idx="1472">
                  <c:v>12</c:v>
                </c:pt>
                <c:pt idx="1473">
                  <c:v>908</c:v>
                </c:pt>
                <c:pt idx="1474">
                  <c:v>736</c:v>
                </c:pt>
                <c:pt idx="1475">
                  <c:v>79</c:v>
                </c:pt>
                <c:pt idx="1476">
                  <c:v>260</c:v>
                </c:pt>
                <c:pt idx="1477">
                  <c:v>81</c:v>
                </c:pt>
                <c:pt idx="1478">
                  <c:v>10</c:v>
                </c:pt>
                <c:pt idx="1479">
                  <c:v>13</c:v>
                </c:pt>
                <c:pt idx="1480">
                  <c:v>347</c:v>
                </c:pt>
                <c:pt idx="1481">
                  <c:v>5</c:v>
                </c:pt>
                <c:pt idx="1482">
                  <c:v>448</c:v>
                </c:pt>
                <c:pt idx="1483">
                  <c:v>4</c:v>
                </c:pt>
                <c:pt idx="1484">
                  <c:v>570</c:v>
                </c:pt>
                <c:pt idx="1485">
                  <c:v>292</c:v>
                </c:pt>
                <c:pt idx="1486">
                  <c:v>23</c:v>
                </c:pt>
                <c:pt idx="1487">
                  <c:v>34</c:v>
                </c:pt>
                <c:pt idx="1488">
                  <c:v>21</c:v>
                </c:pt>
                <c:pt idx="1489">
                  <c:v>341</c:v>
                </c:pt>
                <c:pt idx="1490">
                  <c:v>336</c:v>
                </c:pt>
                <c:pt idx="1491">
                  <c:v>6</c:v>
                </c:pt>
                <c:pt idx="1492">
                  <c:v>161</c:v>
                </c:pt>
                <c:pt idx="1493">
                  <c:v>712</c:v>
                </c:pt>
                <c:pt idx="1494">
                  <c:v>25</c:v>
                </c:pt>
                <c:pt idx="1495">
                  <c:v>96</c:v>
                </c:pt>
                <c:pt idx="1496">
                  <c:v>297</c:v>
                </c:pt>
                <c:pt idx="1497">
                  <c:v>393</c:v>
                </c:pt>
                <c:pt idx="1498">
                  <c:v>797</c:v>
                </c:pt>
                <c:pt idx="1499">
                  <c:v>113</c:v>
                </c:pt>
                <c:pt idx="1500">
                  <c:v>17</c:v>
                </c:pt>
                <c:pt idx="1501">
                  <c:v>56</c:v>
                </c:pt>
                <c:pt idx="1502">
                  <c:v>342</c:v>
                </c:pt>
                <c:pt idx="1503">
                  <c:v>494</c:v>
                </c:pt>
                <c:pt idx="1504">
                  <c:v>216</c:v>
                </c:pt>
                <c:pt idx="1505">
                  <c:v>211</c:v>
                </c:pt>
                <c:pt idx="1506">
                  <c:v>11</c:v>
                </c:pt>
                <c:pt idx="1507">
                  <c:v>96</c:v>
                </c:pt>
                <c:pt idx="1508">
                  <c:v>8</c:v>
                </c:pt>
                <c:pt idx="1509">
                  <c:v>85</c:v>
                </c:pt>
                <c:pt idx="1510">
                  <c:v>111</c:v>
                </c:pt>
                <c:pt idx="1511">
                  <c:v>240</c:v>
                </c:pt>
                <c:pt idx="1512">
                  <c:v>1332</c:v>
                </c:pt>
                <c:pt idx="1513">
                  <c:v>64</c:v>
                </c:pt>
                <c:pt idx="1514">
                  <c:v>13</c:v>
                </c:pt>
                <c:pt idx="1515">
                  <c:v>958</c:v>
                </c:pt>
                <c:pt idx="1516">
                  <c:v>19</c:v>
                </c:pt>
                <c:pt idx="1517">
                  <c:v>520</c:v>
                </c:pt>
                <c:pt idx="1518">
                  <c:v>1000</c:v>
                </c:pt>
                <c:pt idx="1519">
                  <c:v>157</c:v>
                </c:pt>
                <c:pt idx="1520">
                  <c:v>39</c:v>
                </c:pt>
                <c:pt idx="1521">
                  <c:v>68</c:v>
                </c:pt>
                <c:pt idx="1522">
                  <c:v>928</c:v>
                </c:pt>
                <c:pt idx="1523">
                  <c:v>67</c:v>
                </c:pt>
                <c:pt idx="1524">
                  <c:v>420</c:v>
                </c:pt>
                <c:pt idx="1525">
                  <c:v>209</c:v>
                </c:pt>
                <c:pt idx="1526">
                  <c:v>77</c:v>
                </c:pt>
                <c:pt idx="1527">
                  <c:v>245</c:v>
                </c:pt>
                <c:pt idx="1528">
                  <c:v>1032</c:v>
                </c:pt>
                <c:pt idx="1529">
                  <c:v>22</c:v>
                </c:pt>
                <c:pt idx="1530">
                  <c:v>84</c:v>
                </c:pt>
                <c:pt idx="1531">
                  <c:v>5</c:v>
                </c:pt>
                <c:pt idx="1532">
                  <c:v>901</c:v>
                </c:pt>
                <c:pt idx="1533">
                  <c:v>6</c:v>
                </c:pt>
                <c:pt idx="1534">
                  <c:v>67</c:v>
                </c:pt>
                <c:pt idx="1535">
                  <c:v>99</c:v>
                </c:pt>
                <c:pt idx="1536">
                  <c:v>144</c:v>
                </c:pt>
                <c:pt idx="1537">
                  <c:v>143</c:v>
                </c:pt>
                <c:pt idx="1538">
                  <c:v>39</c:v>
                </c:pt>
                <c:pt idx="1539">
                  <c:v>11</c:v>
                </c:pt>
                <c:pt idx="1540">
                  <c:v>102</c:v>
                </c:pt>
                <c:pt idx="1541">
                  <c:v>1</c:v>
                </c:pt>
                <c:pt idx="1542">
                  <c:v>275</c:v>
                </c:pt>
                <c:pt idx="1543">
                  <c:v>166</c:v>
                </c:pt>
                <c:pt idx="1544">
                  <c:v>67</c:v>
                </c:pt>
                <c:pt idx="1545">
                  <c:v>5</c:v>
                </c:pt>
                <c:pt idx="1546">
                  <c:v>817</c:v>
                </c:pt>
                <c:pt idx="1547">
                  <c:v>30</c:v>
                </c:pt>
                <c:pt idx="1548">
                  <c:v>5</c:v>
                </c:pt>
                <c:pt idx="1549">
                  <c:v>562</c:v>
                </c:pt>
                <c:pt idx="1550">
                  <c:v>218</c:v>
                </c:pt>
                <c:pt idx="1551">
                  <c:v>15</c:v>
                </c:pt>
                <c:pt idx="1552">
                  <c:v>6</c:v>
                </c:pt>
                <c:pt idx="1553">
                  <c:v>554</c:v>
                </c:pt>
                <c:pt idx="1554">
                  <c:v>30</c:v>
                </c:pt>
                <c:pt idx="1555">
                  <c:v>152</c:v>
                </c:pt>
                <c:pt idx="1556">
                  <c:v>154</c:v>
                </c:pt>
                <c:pt idx="1557">
                  <c:v>350</c:v>
                </c:pt>
                <c:pt idx="1558">
                  <c:v>182</c:v>
                </c:pt>
                <c:pt idx="1559">
                  <c:v>244</c:v>
                </c:pt>
                <c:pt idx="1560">
                  <c:v>709</c:v>
                </c:pt>
                <c:pt idx="1561">
                  <c:v>173</c:v>
                </c:pt>
                <c:pt idx="1562">
                  <c:v>293</c:v>
                </c:pt>
                <c:pt idx="1563">
                  <c:v>471</c:v>
                </c:pt>
                <c:pt idx="1564">
                  <c:v>11</c:v>
                </c:pt>
                <c:pt idx="1565">
                  <c:v>350</c:v>
                </c:pt>
                <c:pt idx="1566">
                  <c:v>13</c:v>
                </c:pt>
                <c:pt idx="1567">
                  <c:v>68</c:v>
                </c:pt>
                <c:pt idx="1568">
                  <c:v>526</c:v>
                </c:pt>
                <c:pt idx="1569">
                  <c:v>6</c:v>
                </c:pt>
                <c:pt idx="1570">
                  <c:v>684</c:v>
                </c:pt>
                <c:pt idx="1571">
                  <c:v>12</c:v>
                </c:pt>
                <c:pt idx="1572">
                  <c:v>641</c:v>
                </c:pt>
                <c:pt idx="1573">
                  <c:v>233</c:v>
                </c:pt>
                <c:pt idx="1574">
                  <c:v>197</c:v>
                </c:pt>
                <c:pt idx="1575">
                  <c:v>98</c:v>
                </c:pt>
                <c:pt idx="1576">
                  <c:v>198</c:v>
                </c:pt>
                <c:pt idx="1577">
                  <c:v>68</c:v>
                </c:pt>
                <c:pt idx="1578">
                  <c:v>15</c:v>
                </c:pt>
                <c:pt idx="1579">
                  <c:v>940</c:v>
                </c:pt>
                <c:pt idx="1580">
                  <c:v>18</c:v>
                </c:pt>
                <c:pt idx="1581">
                  <c:v>224</c:v>
                </c:pt>
                <c:pt idx="1582">
                  <c:v>209</c:v>
                </c:pt>
                <c:pt idx="1583">
                  <c:v>161</c:v>
                </c:pt>
                <c:pt idx="1584">
                  <c:v>820</c:v>
                </c:pt>
                <c:pt idx="1585">
                  <c:v>179</c:v>
                </c:pt>
                <c:pt idx="1586">
                  <c:v>141</c:v>
                </c:pt>
                <c:pt idx="1587">
                  <c:v>967</c:v>
                </c:pt>
                <c:pt idx="1588">
                  <c:v>620</c:v>
                </c:pt>
                <c:pt idx="1589">
                  <c:v>6</c:v>
                </c:pt>
                <c:pt idx="1590">
                  <c:v>1245</c:v>
                </c:pt>
                <c:pt idx="1591">
                  <c:v>9</c:v>
                </c:pt>
                <c:pt idx="1592">
                  <c:v>8</c:v>
                </c:pt>
                <c:pt idx="1593">
                  <c:v>1285</c:v>
                </c:pt>
                <c:pt idx="1594">
                  <c:v>819</c:v>
                </c:pt>
                <c:pt idx="1595">
                  <c:v>101</c:v>
                </c:pt>
                <c:pt idx="1596">
                  <c:v>10</c:v>
                </c:pt>
                <c:pt idx="1597">
                  <c:v>350</c:v>
                </c:pt>
                <c:pt idx="1598">
                  <c:v>18</c:v>
                </c:pt>
                <c:pt idx="1599">
                  <c:v>24</c:v>
                </c:pt>
                <c:pt idx="1600">
                  <c:v>658</c:v>
                </c:pt>
                <c:pt idx="1601">
                  <c:v>734</c:v>
                </c:pt>
                <c:pt idx="1602">
                  <c:v>1285</c:v>
                </c:pt>
                <c:pt idx="1603">
                  <c:v>505</c:v>
                </c:pt>
                <c:pt idx="1604">
                  <c:v>400</c:v>
                </c:pt>
                <c:pt idx="1605">
                  <c:v>346</c:v>
                </c:pt>
                <c:pt idx="1606">
                  <c:v>9</c:v>
                </c:pt>
                <c:pt idx="1607">
                  <c:v>53</c:v>
                </c:pt>
                <c:pt idx="1608">
                  <c:v>1239</c:v>
                </c:pt>
                <c:pt idx="1609">
                  <c:v>46</c:v>
                </c:pt>
                <c:pt idx="1610">
                  <c:v>714</c:v>
                </c:pt>
                <c:pt idx="1611">
                  <c:v>22</c:v>
                </c:pt>
                <c:pt idx="1612">
                  <c:v>120</c:v>
                </c:pt>
                <c:pt idx="1613">
                  <c:v>1184</c:v>
                </c:pt>
                <c:pt idx="1614">
                  <c:v>31</c:v>
                </c:pt>
                <c:pt idx="1615">
                  <c:v>595</c:v>
                </c:pt>
                <c:pt idx="1616">
                  <c:v>199</c:v>
                </c:pt>
                <c:pt idx="1617">
                  <c:v>3</c:v>
                </c:pt>
                <c:pt idx="1618">
                  <c:v>5</c:v>
                </c:pt>
                <c:pt idx="1619">
                  <c:v>1</c:v>
                </c:pt>
                <c:pt idx="1620">
                  <c:v>48</c:v>
                </c:pt>
                <c:pt idx="1621">
                  <c:v>423</c:v>
                </c:pt>
                <c:pt idx="1622">
                  <c:v>572</c:v>
                </c:pt>
                <c:pt idx="1623">
                  <c:v>241</c:v>
                </c:pt>
                <c:pt idx="1624">
                  <c:v>565</c:v>
                </c:pt>
                <c:pt idx="1625">
                  <c:v>7</c:v>
                </c:pt>
                <c:pt idx="1626">
                  <c:v>10</c:v>
                </c:pt>
                <c:pt idx="1627">
                  <c:v>202</c:v>
                </c:pt>
                <c:pt idx="1628">
                  <c:v>30</c:v>
                </c:pt>
                <c:pt idx="1629">
                  <c:v>28</c:v>
                </c:pt>
                <c:pt idx="1630">
                  <c:v>285</c:v>
                </c:pt>
                <c:pt idx="1631">
                  <c:v>16</c:v>
                </c:pt>
                <c:pt idx="1632">
                  <c:v>117</c:v>
                </c:pt>
                <c:pt idx="1633">
                  <c:v>4</c:v>
                </c:pt>
                <c:pt idx="1634">
                  <c:v>1023</c:v>
                </c:pt>
                <c:pt idx="1635">
                  <c:v>34</c:v>
                </c:pt>
                <c:pt idx="1636">
                  <c:v>233</c:v>
                </c:pt>
                <c:pt idx="1637">
                  <c:v>51</c:v>
                </c:pt>
                <c:pt idx="1638">
                  <c:v>53</c:v>
                </c:pt>
                <c:pt idx="1639">
                  <c:v>482</c:v>
                </c:pt>
                <c:pt idx="1640">
                  <c:v>28</c:v>
                </c:pt>
                <c:pt idx="1641">
                  <c:v>318</c:v>
                </c:pt>
                <c:pt idx="1642">
                  <c:v>85</c:v>
                </c:pt>
                <c:pt idx="1643">
                  <c:v>6</c:v>
                </c:pt>
                <c:pt idx="1644">
                  <c:v>158</c:v>
                </c:pt>
                <c:pt idx="1645">
                  <c:v>22</c:v>
                </c:pt>
                <c:pt idx="1646">
                  <c:v>508</c:v>
                </c:pt>
                <c:pt idx="1647">
                  <c:v>1</c:v>
                </c:pt>
                <c:pt idx="1648">
                  <c:v>428</c:v>
                </c:pt>
                <c:pt idx="1649">
                  <c:v>14</c:v>
                </c:pt>
                <c:pt idx="1650">
                  <c:v>352</c:v>
                </c:pt>
                <c:pt idx="1651">
                  <c:v>16</c:v>
                </c:pt>
                <c:pt idx="1652">
                  <c:v>863</c:v>
                </c:pt>
                <c:pt idx="1653">
                  <c:v>98</c:v>
                </c:pt>
                <c:pt idx="1654">
                  <c:v>40</c:v>
                </c:pt>
                <c:pt idx="1655">
                  <c:v>897</c:v>
                </c:pt>
                <c:pt idx="1656">
                  <c:v>1</c:v>
                </c:pt>
                <c:pt idx="1657">
                  <c:v>557</c:v>
                </c:pt>
                <c:pt idx="1658">
                  <c:v>4</c:v>
                </c:pt>
                <c:pt idx="1659">
                  <c:v>594</c:v>
                </c:pt>
                <c:pt idx="1660">
                  <c:v>79</c:v>
                </c:pt>
                <c:pt idx="1661">
                  <c:v>15</c:v>
                </c:pt>
                <c:pt idx="1662">
                  <c:v>138</c:v>
                </c:pt>
                <c:pt idx="1663">
                  <c:v>111</c:v>
                </c:pt>
                <c:pt idx="1664">
                  <c:v>1478</c:v>
                </c:pt>
                <c:pt idx="1665">
                  <c:v>1</c:v>
                </c:pt>
                <c:pt idx="1666">
                  <c:v>378</c:v>
                </c:pt>
                <c:pt idx="1667">
                  <c:v>3</c:v>
                </c:pt>
                <c:pt idx="1668">
                  <c:v>1</c:v>
                </c:pt>
                <c:pt idx="1669">
                  <c:v>447</c:v>
                </c:pt>
                <c:pt idx="1670">
                  <c:v>134</c:v>
                </c:pt>
                <c:pt idx="1671">
                  <c:v>980</c:v>
                </c:pt>
                <c:pt idx="1672">
                  <c:v>18</c:v>
                </c:pt>
                <c:pt idx="1673">
                  <c:v>329</c:v>
                </c:pt>
                <c:pt idx="1674">
                  <c:v>135</c:v>
                </c:pt>
                <c:pt idx="1675">
                  <c:v>56</c:v>
                </c:pt>
                <c:pt idx="1676">
                  <c:v>6</c:v>
                </c:pt>
                <c:pt idx="1677">
                  <c:v>7</c:v>
                </c:pt>
                <c:pt idx="1678">
                  <c:v>7</c:v>
                </c:pt>
                <c:pt idx="1679">
                  <c:v>556</c:v>
                </c:pt>
                <c:pt idx="1680">
                  <c:v>9</c:v>
                </c:pt>
                <c:pt idx="1681">
                  <c:v>454</c:v>
                </c:pt>
                <c:pt idx="1682">
                  <c:v>734</c:v>
                </c:pt>
                <c:pt idx="1683">
                  <c:v>9</c:v>
                </c:pt>
                <c:pt idx="1684">
                  <c:v>6</c:v>
                </c:pt>
                <c:pt idx="1685">
                  <c:v>14</c:v>
                </c:pt>
                <c:pt idx="1686">
                  <c:v>1</c:v>
                </c:pt>
                <c:pt idx="1687">
                  <c:v>20</c:v>
                </c:pt>
                <c:pt idx="1688">
                  <c:v>5</c:v>
                </c:pt>
                <c:pt idx="1689">
                  <c:v>284</c:v>
                </c:pt>
                <c:pt idx="1690">
                  <c:v>795</c:v>
                </c:pt>
                <c:pt idx="1691">
                  <c:v>350</c:v>
                </c:pt>
                <c:pt idx="1692">
                  <c:v>8</c:v>
                </c:pt>
                <c:pt idx="1693">
                  <c:v>24</c:v>
                </c:pt>
                <c:pt idx="1694">
                  <c:v>40</c:v>
                </c:pt>
                <c:pt idx="1695">
                  <c:v>239</c:v>
                </c:pt>
                <c:pt idx="1696">
                  <c:v>615</c:v>
                </c:pt>
                <c:pt idx="1697">
                  <c:v>526</c:v>
                </c:pt>
                <c:pt idx="1698">
                  <c:v>8</c:v>
                </c:pt>
                <c:pt idx="1699">
                  <c:v>1296</c:v>
                </c:pt>
                <c:pt idx="1700">
                  <c:v>30</c:v>
                </c:pt>
                <c:pt idx="1701">
                  <c:v>11</c:v>
                </c:pt>
                <c:pt idx="1702">
                  <c:v>351</c:v>
                </c:pt>
                <c:pt idx="1703">
                  <c:v>127</c:v>
                </c:pt>
                <c:pt idx="1704">
                  <c:v>5</c:v>
                </c:pt>
                <c:pt idx="1705">
                  <c:v>604</c:v>
                </c:pt>
                <c:pt idx="1706">
                  <c:v>376</c:v>
                </c:pt>
                <c:pt idx="1707">
                  <c:v>201</c:v>
                </c:pt>
                <c:pt idx="1708">
                  <c:v>112</c:v>
                </c:pt>
                <c:pt idx="1709">
                  <c:v>55</c:v>
                </c:pt>
                <c:pt idx="1710">
                  <c:v>421</c:v>
                </c:pt>
                <c:pt idx="1711">
                  <c:v>412</c:v>
                </c:pt>
                <c:pt idx="1712">
                  <c:v>48</c:v>
                </c:pt>
                <c:pt idx="1713">
                  <c:v>245</c:v>
                </c:pt>
                <c:pt idx="1714">
                  <c:v>9</c:v>
                </c:pt>
                <c:pt idx="1715">
                  <c:v>183</c:v>
                </c:pt>
                <c:pt idx="1716">
                  <c:v>15</c:v>
                </c:pt>
                <c:pt idx="1717">
                  <c:v>19</c:v>
                </c:pt>
                <c:pt idx="1718">
                  <c:v>252</c:v>
                </c:pt>
                <c:pt idx="1719">
                  <c:v>5</c:v>
                </c:pt>
                <c:pt idx="1720">
                  <c:v>84</c:v>
                </c:pt>
                <c:pt idx="1721">
                  <c:v>750</c:v>
                </c:pt>
                <c:pt idx="1722">
                  <c:v>11</c:v>
                </c:pt>
                <c:pt idx="1723">
                  <c:v>244</c:v>
                </c:pt>
                <c:pt idx="1724">
                  <c:v>5</c:v>
                </c:pt>
                <c:pt idx="1725">
                  <c:v>121</c:v>
                </c:pt>
                <c:pt idx="1726">
                  <c:v>399</c:v>
                </c:pt>
                <c:pt idx="1727">
                  <c:v>90</c:v>
                </c:pt>
                <c:pt idx="1728">
                  <c:v>7</c:v>
                </c:pt>
                <c:pt idx="1729">
                  <c:v>9</c:v>
                </c:pt>
                <c:pt idx="1730">
                  <c:v>565</c:v>
                </c:pt>
                <c:pt idx="1731">
                  <c:v>1149</c:v>
                </c:pt>
                <c:pt idx="1732">
                  <c:v>32</c:v>
                </c:pt>
                <c:pt idx="1733">
                  <c:v>556</c:v>
                </c:pt>
                <c:pt idx="1734">
                  <c:v>11</c:v>
                </c:pt>
                <c:pt idx="1735">
                  <c:v>77</c:v>
                </c:pt>
                <c:pt idx="1736">
                  <c:v>587</c:v>
                </c:pt>
                <c:pt idx="1737">
                  <c:v>1298</c:v>
                </c:pt>
                <c:pt idx="1738">
                  <c:v>29</c:v>
                </c:pt>
                <c:pt idx="1739">
                  <c:v>800</c:v>
                </c:pt>
                <c:pt idx="1740">
                  <c:v>20</c:v>
                </c:pt>
                <c:pt idx="1741">
                  <c:v>14</c:v>
                </c:pt>
                <c:pt idx="1742">
                  <c:v>482</c:v>
                </c:pt>
                <c:pt idx="1743">
                  <c:v>280</c:v>
                </c:pt>
                <c:pt idx="1744">
                  <c:v>39</c:v>
                </c:pt>
                <c:pt idx="1745">
                  <c:v>56</c:v>
                </c:pt>
                <c:pt idx="1746">
                  <c:v>378</c:v>
                </c:pt>
                <c:pt idx="1747">
                  <c:v>296</c:v>
                </c:pt>
                <c:pt idx="1748">
                  <c:v>301</c:v>
                </c:pt>
                <c:pt idx="1749">
                  <c:v>35</c:v>
                </c:pt>
                <c:pt idx="1750">
                  <c:v>70</c:v>
                </c:pt>
                <c:pt idx="1751">
                  <c:v>437</c:v>
                </c:pt>
                <c:pt idx="1752">
                  <c:v>283</c:v>
                </c:pt>
                <c:pt idx="1753">
                  <c:v>12</c:v>
                </c:pt>
                <c:pt idx="1754">
                  <c:v>230</c:v>
                </c:pt>
                <c:pt idx="1755">
                  <c:v>37</c:v>
                </c:pt>
                <c:pt idx="1756">
                  <c:v>15</c:v>
                </c:pt>
                <c:pt idx="1757">
                  <c:v>387</c:v>
                </c:pt>
                <c:pt idx="1758">
                  <c:v>516</c:v>
                </c:pt>
                <c:pt idx="1759">
                  <c:v>864</c:v>
                </c:pt>
                <c:pt idx="1760">
                  <c:v>75</c:v>
                </c:pt>
                <c:pt idx="1761">
                  <c:v>132</c:v>
                </c:pt>
                <c:pt idx="1762">
                  <c:v>155</c:v>
                </c:pt>
                <c:pt idx="1763">
                  <c:v>347</c:v>
                </c:pt>
                <c:pt idx="1764">
                  <c:v>392</c:v>
                </c:pt>
                <c:pt idx="1765">
                  <c:v>217</c:v>
                </c:pt>
                <c:pt idx="1766">
                  <c:v>194</c:v>
                </c:pt>
                <c:pt idx="1767">
                  <c:v>201</c:v>
                </c:pt>
                <c:pt idx="1768">
                  <c:v>9</c:v>
                </c:pt>
                <c:pt idx="1769">
                  <c:v>448</c:v>
                </c:pt>
                <c:pt idx="1770">
                  <c:v>514</c:v>
                </c:pt>
                <c:pt idx="1771">
                  <c:v>512</c:v>
                </c:pt>
                <c:pt idx="1772">
                  <c:v>812</c:v>
                </c:pt>
                <c:pt idx="1773">
                  <c:v>960</c:v>
                </c:pt>
                <c:pt idx="1774">
                  <c:v>26</c:v>
                </c:pt>
                <c:pt idx="1775">
                  <c:v>382</c:v>
                </c:pt>
                <c:pt idx="1776">
                  <c:v>171</c:v>
                </c:pt>
                <c:pt idx="1777">
                  <c:v>397</c:v>
                </c:pt>
                <c:pt idx="1778">
                  <c:v>27</c:v>
                </c:pt>
                <c:pt idx="1779">
                  <c:v>35</c:v>
                </c:pt>
                <c:pt idx="1780">
                  <c:v>480</c:v>
                </c:pt>
                <c:pt idx="1781">
                  <c:v>26</c:v>
                </c:pt>
                <c:pt idx="1782">
                  <c:v>548</c:v>
                </c:pt>
                <c:pt idx="1783">
                  <c:v>371</c:v>
                </c:pt>
                <c:pt idx="1784">
                  <c:v>14</c:v>
                </c:pt>
                <c:pt idx="1785">
                  <c:v>1</c:v>
                </c:pt>
                <c:pt idx="1786">
                  <c:v>806</c:v>
                </c:pt>
                <c:pt idx="1787">
                  <c:v>230</c:v>
                </c:pt>
                <c:pt idx="1788">
                  <c:v>968</c:v>
                </c:pt>
                <c:pt idx="1789">
                  <c:v>39</c:v>
                </c:pt>
                <c:pt idx="1790">
                  <c:v>707</c:v>
                </c:pt>
                <c:pt idx="1791">
                  <c:v>1060</c:v>
                </c:pt>
                <c:pt idx="1792">
                  <c:v>823</c:v>
                </c:pt>
                <c:pt idx="1793">
                  <c:v>155</c:v>
                </c:pt>
                <c:pt idx="1794">
                  <c:v>38</c:v>
                </c:pt>
                <c:pt idx="1795">
                  <c:v>4</c:v>
                </c:pt>
                <c:pt idx="1796">
                  <c:v>313</c:v>
                </c:pt>
                <c:pt idx="1797">
                  <c:v>244</c:v>
                </c:pt>
                <c:pt idx="1798">
                  <c:v>208</c:v>
                </c:pt>
                <c:pt idx="1799">
                  <c:v>747</c:v>
                </c:pt>
                <c:pt idx="1800">
                  <c:v>1218</c:v>
                </c:pt>
                <c:pt idx="1801">
                  <c:v>13</c:v>
                </c:pt>
                <c:pt idx="1802">
                  <c:v>51</c:v>
                </c:pt>
                <c:pt idx="1803">
                  <c:v>604</c:v>
                </c:pt>
                <c:pt idx="1804">
                  <c:v>52</c:v>
                </c:pt>
                <c:pt idx="1805">
                  <c:v>418</c:v>
                </c:pt>
                <c:pt idx="1806">
                  <c:v>387</c:v>
                </c:pt>
                <c:pt idx="1807">
                  <c:v>465</c:v>
                </c:pt>
                <c:pt idx="1808">
                  <c:v>452</c:v>
                </c:pt>
                <c:pt idx="1809">
                  <c:v>32</c:v>
                </c:pt>
                <c:pt idx="1810">
                  <c:v>371</c:v>
                </c:pt>
                <c:pt idx="1811">
                  <c:v>491</c:v>
                </c:pt>
                <c:pt idx="1812">
                  <c:v>829</c:v>
                </c:pt>
                <c:pt idx="1813">
                  <c:v>1205</c:v>
                </c:pt>
                <c:pt idx="1814">
                  <c:v>4</c:v>
                </c:pt>
                <c:pt idx="1815">
                  <c:v>179</c:v>
                </c:pt>
                <c:pt idx="1816">
                  <c:v>378</c:v>
                </c:pt>
                <c:pt idx="1817">
                  <c:v>23</c:v>
                </c:pt>
                <c:pt idx="1818">
                  <c:v>576</c:v>
                </c:pt>
                <c:pt idx="1819">
                  <c:v>825</c:v>
                </c:pt>
                <c:pt idx="1820">
                  <c:v>7</c:v>
                </c:pt>
                <c:pt idx="1821">
                  <c:v>92</c:v>
                </c:pt>
                <c:pt idx="1822">
                  <c:v>458</c:v>
                </c:pt>
                <c:pt idx="1823">
                  <c:v>836</c:v>
                </c:pt>
                <c:pt idx="1824">
                  <c:v>171</c:v>
                </c:pt>
                <c:pt idx="1825">
                  <c:v>493</c:v>
                </c:pt>
                <c:pt idx="1826">
                  <c:v>1349</c:v>
                </c:pt>
                <c:pt idx="1827">
                  <c:v>20</c:v>
                </c:pt>
                <c:pt idx="1828">
                  <c:v>423</c:v>
                </c:pt>
                <c:pt idx="1829">
                  <c:v>925</c:v>
                </c:pt>
                <c:pt idx="1830">
                  <c:v>525</c:v>
                </c:pt>
                <c:pt idx="1831">
                  <c:v>8</c:v>
                </c:pt>
                <c:pt idx="1832">
                  <c:v>620</c:v>
                </c:pt>
                <c:pt idx="1833">
                  <c:v>407</c:v>
                </c:pt>
                <c:pt idx="1834">
                  <c:v>29</c:v>
                </c:pt>
                <c:pt idx="1835">
                  <c:v>8</c:v>
                </c:pt>
                <c:pt idx="1836">
                  <c:v>324</c:v>
                </c:pt>
                <c:pt idx="1837">
                  <c:v>1252</c:v>
                </c:pt>
                <c:pt idx="1838">
                  <c:v>12</c:v>
                </c:pt>
                <c:pt idx="1839">
                  <c:v>311</c:v>
                </c:pt>
                <c:pt idx="1840">
                  <c:v>398</c:v>
                </c:pt>
                <c:pt idx="1841">
                  <c:v>2</c:v>
                </c:pt>
                <c:pt idx="1842">
                  <c:v>520</c:v>
                </c:pt>
                <c:pt idx="1843">
                  <c:v>512</c:v>
                </c:pt>
                <c:pt idx="1844">
                  <c:v>31</c:v>
                </c:pt>
                <c:pt idx="1845">
                  <c:v>693</c:v>
                </c:pt>
                <c:pt idx="1846">
                  <c:v>515</c:v>
                </c:pt>
                <c:pt idx="1847">
                  <c:v>86</c:v>
                </c:pt>
                <c:pt idx="1848">
                  <c:v>492</c:v>
                </c:pt>
                <c:pt idx="1849">
                  <c:v>1048</c:v>
                </c:pt>
                <c:pt idx="1850">
                  <c:v>688</c:v>
                </c:pt>
                <c:pt idx="1851">
                  <c:v>562</c:v>
                </c:pt>
                <c:pt idx="1852">
                  <c:v>328</c:v>
                </c:pt>
                <c:pt idx="1853">
                  <c:v>328</c:v>
                </c:pt>
                <c:pt idx="1854">
                  <c:v>274</c:v>
                </c:pt>
                <c:pt idx="1855">
                  <c:v>4</c:v>
                </c:pt>
                <c:pt idx="1856">
                  <c:v>9</c:v>
                </c:pt>
                <c:pt idx="1857">
                  <c:v>630</c:v>
                </c:pt>
                <c:pt idx="1858">
                  <c:v>84</c:v>
                </c:pt>
                <c:pt idx="1859">
                  <c:v>36</c:v>
                </c:pt>
                <c:pt idx="1860">
                  <c:v>13</c:v>
                </c:pt>
                <c:pt idx="1861">
                  <c:v>691</c:v>
                </c:pt>
                <c:pt idx="1862">
                  <c:v>9</c:v>
                </c:pt>
                <c:pt idx="1863">
                  <c:v>415</c:v>
                </c:pt>
                <c:pt idx="1864">
                  <c:v>811</c:v>
                </c:pt>
                <c:pt idx="1865">
                  <c:v>30</c:v>
                </c:pt>
                <c:pt idx="1866">
                  <c:v>931</c:v>
                </c:pt>
                <c:pt idx="1867">
                  <c:v>3</c:v>
                </c:pt>
                <c:pt idx="1868">
                  <c:v>384</c:v>
                </c:pt>
                <c:pt idx="1869">
                  <c:v>91</c:v>
                </c:pt>
                <c:pt idx="1870">
                  <c:v>9</c:v>
                </c:pt>
                <c:pt idx="1871">
                  <c:v>290</c:v>
                </c:pt>
                <c:pt idx="1872">
                  <c:v>102</c:v>
                </c:pt>
                <c:pt idx="1873">
                  <c:v>14</c:v>
                </c:pt>
                <c:pt idx="1874">
                  <c:v>840</c:v>
                </c:pt>
                <c:pt idx="1875">
                  <c:v>358</c:v>
                </c:pt>
                <c:pt idx="1876">
                  <c:v>1279</c:v>
                </c:pt>
                <c:pt idx="1877">
                  <c:v>221</c:v>
                </c:pt>
                <c:pt idx="1878">
                  <c:v>39</c:v>
                </c:pt>
                <c:pt idx="1879">
                  <c:v>179</c:v>
                </c:pt>
                <c:pt idx="1880">
                  <c:v>261</c:v>
                </c:pt>
                <c:pt idx="1881">
                  <c:v>620</c:v>
                </c:pt>
                <c:pt idx="1882">
                  <c:v>5</c:v>
                </c:pt>
                <c:pt idx="1883">
                  <c:v>559</c:v>
                </c:pt>
                <c:pt idx="1884">
                  <c:v>5</c:v>
                </c:pt>
                <c:pt idx="1885">
                  <c:v>3</c:v>
                </c:pt>
                <c:pt idx="1886">
                  <c:v>0</c:v>
                </c:pt>
                <c:pt idx="1887">
                  <c:v>944</c:v>
                </c:pt>
                <c:pt idx="1888">
                  <c:v>856</c:v>
                </c:pt>
                <c:pt idx="1889">
                  <c:v>86</c:v>
                </c:pt>
                <c:pt idx="1890">
                  <c:v>53</c:v>
                </c:pt>
                <c:pt idx="1891">
                  <c:v>332</c:v>
                </c:pt>
                <c:pt idx="1892">
                  <c:v>11</c:v>
                </c:pt>
                <c:pt idx="1893">
                  <c:v>539</c:v>
                </c:pt>
                <c:pt idx="1894">
                  <c:v>365</c:v>
                </c:pt>
                <c:pt idx="1895">
                  <c:v>236</c:v>
                </c:pt>
                <c:pt idx="1896">
                  <c:v>882</c:v>
                </c:pt>
                <c:pt idx="1897">
                  <c:v>1</c:v>
                </c:pt>
                <c:pt idx="1898">
                  <c:v>0</c:v>
                </c:pt>
                <c:pt idx="1899">
                  <c:v>603</c:v>
                </c:pt>
                <c:pt idx="1900">
                  <c:v>66</c:v>
                </c:pt>
                <c:pt idx="1901">
                  <c:v>920</c:v>
                </c:pt>
                <c:pt idx="1902">
                  <c:v>153</c:v>
                </c:pt>
                <c:pt idx="1903">
                  <c:v>27</c:v>
                </c:pt>
                <c:pt idx="1904">
                  <c:v>267</c:v>
                </c:pt>
                <c:pt idx="1905">
                  <c:v>4</c:v>
                </c:pt>
                <c:pt idx="1906">
                  <c:v>14</c:v>
                </c:pt>
                <c:pt idx="1907">
                  <c:v>8</c:v>
                </c:pt>
                <c:pt idx="1908">
                  <c:v>184</c:v>
                </c:pt>
                <c:pt idx="1909">
                  <c:v>335</c:v>
                </c:pt>
                <c:pt idx="1910">
                  <c:v>357</c:v>
                </c:pt>
                <c:pt idx="1911">
                  <c:v>32</c:v>
                </c:pt>
                <c:pt idx="1912">
                  <c:v>77</c:v>
                </c:pt>
                <c:pt idx="1913">
                  <c:v>62</c:v>
                </c:pt>
                <c:pt idx="1914">
                  <c:v>1103</c:v>
                </c:pt>
                <c:pt idx="1915">
                  <c:v>708</c:v>
                </c:pt>
                <c:pt idx="1916">
                  <c:v>530</c:v>
                </c:pt>
                <c:pt idx="1917">
                  <c:v>8</c:v>
                </c:pt>
                <c:pt idx="1918">
                  <c:v>4</c:v>
                </c:pt>
                <c:pt idx="1919">
                  <c:v>189</c:v>
                </c:pt>
                <c:pt idx="1920">
                  <c:v>1</c:v>
                </c:pt>
                <c:pt idx="1921">
                  <c:v>53</c:v>
                </c:pt>
                <c:pt idx="1922">
                  <c:v>65</c:v>
                </c:pt>
                <c:pt idx="1923">
                  <c:v>62</c:v>
                </c:pt>
                <c:pt idx="1924">
                  <c:v>1449</c:v>
                </c:pt>
                <c:pt idx="1925">
                  <c:v>731</c:v>
                </c:pt>
                <c:pt idx="1926">
                  <c:v>997</c:v>
                </c:pt>
                <c:pt idx="1927">
                  <c:v>953</c:v>
                </c:pt>
                <c:pt idx="1928">
                  <c:v>104</c:v>
                </c:pt>
                <c:pt idx="1929">
                  <c:v>465</c:v>
                </c:pt>
                <c:pt idx="1930">
                  <c:v>912</c:v>
                </c:pt>
                <c:pt idx="1931">
                  <c:v>228</c:v>
                </c:pt>
                <c:pt idx="1932">
                  <c:v>866</c:v>
                </c:pt>
                <c:pt idx="1933">
                  <c:v>320</c:v>
                </c:pt>
                <c:pt idx="1934">
                  <c:v>853</c:v>
                </c:pt>
                <c:pt idx="1935">
                  <c:v>899</c:v>
                </c:pt>
                <c:pt idx="1936">
                  <c:v>22</c:v>
                </c:pt>
                <c:pt idx="1937">
                  <c:v>313</c:v>
                </c:pt>
                <c:pt idx="1938">
                  <c:v>3</c:v>
                </c:pt>
                <c:pt idx="1939">
                  <c:v>899</c:v>
                </c:pt>
                <c:pt idx="1940">
                  <c:v>159</c:v>
                </c:pt>
                <c:pt idx="1941">
                  <c:v>1</c:v>
                </c:pt>
                <c:pt idx="1942">
                  <c:v>458</c:v>
                </c:pt>
                <c:pt idx="1943">
                  <c:v>336</c:v>
                </c:pt>
                <c:pt idx="1944">
                  <c:v>135</c:v>
                </c:pt>
                <c:pt idx="1945">
                  <c:v>742</c:v>
                </c:pt>
                <c:pt idx="1946">
                  <c:v>3</c:v>
                </c:pt>
                <c:pt idx="1947">
                  <c:v>34</c:v>
                </c:pt>
                <c:pt idx="1948">
                  <c:v>68</c:v>
                </c:pt>
                <c:pt idx="1949">
                  <c:v>127</c:v>
                </c:pt>
                <c:pt idx="1950">
                  <c:v>606</c:v>
                </c:pt>
                <c:pt idx="1951">
                  <c:v>5</c:v>
                </c:pt>
                <c:pt idx="1952">
                  <c:v>187</c:v>
                </c:pt>
                <c:pt idx="1953">
                  <c:v>519</c:v>
                </c:pt>
                <c:pt idx="1954">
                  <c:v>382</c:v>
                </c:pt>
                <c:pt idx="1955">
                  <c:v>598</c:v>
                </c:pt>
                <c:pt idx="1956">
                  <c:v>368</c:v>
                </c:pt>
                <c:pt idx="1957">
                  <c:v>69</c:v>
                </c:pt>
                <c:pt idx="1958">
                  <c:v>642</c:v>
                </c:pt>
                <c:pt idx="1959">
                  <c:v>0</c:v>
                </c:pt>
                <c:pt idx="1960">
                  <c:v>162</c:v>
                </c:pt>
                <c:pt idx="1961">
                  <c:v>160</c:v>
                </c:pt>
                <c:pt idx="1962">
                  <c:v>42</c:v>
                </c:pt>
                <c:pt idx="1963">
                  <c:v>397</c:v>
                </c:pt>
                <c:pt idx="1964">
                  <c:v>38</c:v>
                </c:pt>
                <c:pt idx="1965">
                  <c:v>370</c:v>
                </c:pt>
                <c:pt idx="1966">
                  <c:v>15</c:v>
                </c:pt>
                <c:pt idx="1967">
                  <c:v>321</c:v>
                </c:pt>
                <c:pt idx="1968">
                  <c:v>349</c:v>
                </c:pt>
                <c:pt idx="1969">
                  <c:v>16</c:v>
                </c:pt>
                <c:pt idx="1970">
                  <c:v>553</c:v>
                </c:pt>
                <c:pt idx="1971">
                  <c:v>610</c:v>
                </c:pt>
                <c:pt idx="1972">
                  <c:v>5</c:v>
                </c:pt>
                <c:pt idx="1973">
                  <c:v>100</c:v>
                </c:pt>
                <c:pt idx="1974">
                  <c:v>12</c:v>
                </c:pt>
                <c:pt idx="1975">
                  <c:v>20</c:v>
                </c:pt>
                <c:pt idx="1976">
                  <c:v>3</c:v>
                </c:pt>
                <c:pt idx="1977">
                  <c:v>2</c:v>
                </c:pt>
                <c:pt idx="1978">
                  <c:v>375</c:v>
                </c:pt>
                <c:pt idx="1979">
                  <c:v>503</c:v>
                </c:pt>
                <c:pt idx="1980">
                  <c:v>724</c:v>
                </c:pt>
                <c:pt idx="1981">
                  <c:v>7</c:v>
                </c:pt>
                <c:pt idx="1982">
                  <c:v>4</c:v>
                </c:pt>
                <c:pt idx="1983">
                  <c:v>2</c:v>
                </c:pt>
                <c:pt idx="1984">
                  <c:v>3</c:v>
                </c:pt>
                <c:pt idx="1985">
                  <c:v>168</c:v>
                </c:pt>
                <c:pt idx="1986">
                  <c:v>520</c:v>
                </c:pt>
                <c:pt idx="1987">
                  <c:v>1073</c:v>
                </c:pt>
                <c:pt idx="1988">
                  <c:v>1001</c:v>
                </c:pt>
                <c:pt idx="1989">
                  <c:v>238</c:v>
                </c:pt>
                <c:pt idx="1990">
                  <c:v>395</c:v>
                </c:pt>
                <c:pt idx="1991">
                  <c:v>4</c:v>
                </c:pt>
                <c:pt idx="1992">
                  <c:v>116</c:v>
                </c:pt>
                <c:pt idx="1993">
                  <c:v>301</c:v>
                </c:pt>
                <c:pt idx="1994">
                  <c:v>620</c:v>
                </c:pt>
                <c:pt idx="1995">
                  <c:v>482</c:v>
                </c:pt>
                <c:pt idx="1996">
                  <c:v>1302</c:v>
                </c:pt>
                <c:pt idx="1997">
                  <c:v>1308</c:v>
                </c:pt>
                <c:pt idx="1998">
                  <c:v>7</c:v>
                </c:pt>
                <c:pt idx="1999">
                  <c:v>372</c:v>
                </c:pt>
                <c:pt idx="2000">
                  <c:v>297</c:v>
                </c:pt>
                <c:pt idx="2001">
                  <c:v>25</c:v>
                </c:pt>
                <c:pt idx="2002">
                  <c:v>464</c:v>
                </c:pt>
                <c:pt idx="2003">
                  <c:v>317</c:v>
                </c:pt>
                <c:pt idx="2004">
                  <c:v>215</c:v>
                </c:pt>
                <c:pt idx="2005">
                  <c:v>89</c:v>
                </c:pt>
                <c:pt idx="2006">
                  <c:v>440</c:v>
                </c:pt>
                <c:pt idx="2007">
                  <c:v>31</c:v>
                </c:pt>
                <c:pt idx="2008">
                  <c:v>712</c:v>
                </c:pt>
                <c:pt idx="2009">
                  <c:v>1017</c:v>
                </c:pt>
                <c:pt idx="2010">
                  <c:v>456</c:v>
                </c:pt>
                <c:pt idx="2011">
                  <c:v>18</c:v>
                </c:pt>
                <c:pt idx="2012">
                  <c:v>159</c:v>
                </c:pt>
                <c:pt idx="2013">
                  <c:v>531</c:v>
                </c:pt>
                <c:pt idx="2014">
                  <c:v>212</c:v>
                </c:pt>
                <c:pt idx="2015">
                  <c:v>11</c:v>
                </c:pt>
                <c:pt idx="2016">
                  <c:v>5</c:v>
                </c:pt>
                <c:pt idx="2017">
                  <c:v>65</c:v>
                </c:pt>
                <c:pt idx="2018">
                  <c:v>6</c:v>
                </c:pt>
                <c:pt idx="2019">
                  <c:v>174</c:v>
                </c:pt>
                <c:pt idx="2020">
                  <c:v>16</c:v>
                </c:pt>
                <c:pt idx="2021">
                  <c:v>997</c:v>
                </c:pt>
                <c:pt idx="2022">
                  <c:v>0</c:v>
                </c:pt>
                <c:pt idx="2023">
                  <c:v>56</c:v>
                </c:pt>
                <c:pt idx="2024">
                  <c:v>160</c:v>
                </c:pt>
                <c:pt idx="2025">
                  <c:v>1</c:v>
                </c:pt>
                <c:pt idx="2026">
                  <c:v>27</c:v>
                </c:pt>
                <c:pt idx="2027">
                  <c:v>202</c:v>
                </c:pt>
                <c:pt idx="2028">
                  <c:v>8</c:v>
                </c:pt>
                <c:pt idx="2029">
                  <c:v>1</c:v>
                </c:pt>
                <c:pt idx="2030">
                  <c:v>11</c:v>
                </c:pt>
                <c:pt idx="2031">
                  <c:v>36</c:v>
                </c:pt>
                <c:pt idx="2032">
                  <c:v>180</c:v>
                </c:pt>
                <c:pt idx="2033">
                  <c:v>318</c:v>
                </c:pt>
                <c:pt idx="2034">
                  <c:v>389</c:v>
                </c:pt>
                <c:pt idx="2035">
                  <c:v>6</c:v>
                </c:pt>
                <c:pt idx="2036">
                  <c:v>369</c:v>
                </c:pt>
                <c:pt idx="2037">
                  <c:v>16</c:v>
                </c:pt>
                <c:pt idx="2038">
                  <c:v>159</c:v>
                </c:pt>
                <c:pt idx="2039">
                  <c:v>847</c:v>
                </c:pt>
                <c:pt idx="2040">
                  <c:v>1090</c:v>
                </c:pt>
                <c:pt idx="2041">
                  <c:v>205</c:v>
                </c:pt>
                <c:pt idx="2042">
                  <c:v>161</c:v>
                </c:pt>
                <c:pt idx="2043">
                  <c:v>75</c:v>
                </c:pt>
                <c:pt idx="2044">
                  <c:v>68</c:v>
                </c:pt>
                <c:pt idx="2045">
                  <c:v>605</c:v>
                </c:pt>
                <c:pt idx="2046">
                  <c:v>33</c:v>
                </c:pt>
                <c:pt idx="2047">
                  <c:v>50</c:v>
                </c:pt>
                <c:pt idx="2048">
                  <c:v>29</c:v>
                </c:pt>
                <c:pt idx="2049">
                  <c:v>0</c:v>
                </c:pt>
                <c:pt idx="2050">
                  <c:v>170</c:v>
                </c:pt>
                <c:pt idx="2051">
                  <c:v>327</c:v>
                </c:pt>
                <c:pt idx="2052">
                  <c:v>40</c:v>
                </c:pt>
                <c:pt idx="2053">
                  <c:v>14</c:v>
                </c:pt>
                <c:pt idx="2054">
                  <c:v>295</c:v>
                </c:pt>
                <c:pt idx="2055">
                  <c:v>6</c:v>
                </c:pt>
                <c:pt idx="2056">
                  <c:v>675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25</c:v>
                </c:pt>
                <c:pt idx="2061">
                  <c:v>2</c:v>
                </c:pt>
                <c:pt idx="2062">
                  <c:v>274</c:v>
                </c:pt>
                <c:pt idx="2063">
                  <c:v>95</c:v>
                </c:pt>
                <c:pt idx="2064">
                  <c:v>265</c:v>
                </c:pt>
                <c:pt idx="2065">
                  <c:v>1126</c:v>
                </c:pt>
                <c:pt idx="2066">
                  <c:v>2</c:v>
                </c:pt>
                <c:pt idx="2067">
                  <c:v>184</c:v>
                </c:pt>
                <c:pt idx="2068">
                  <c:v>172</c:v>
                </c:pt>
                <c:pt idx="2069">
                  <c:v>9</c:v>
                </c:pt>
                <c:pt idx="2070">
                  <c:v>24</c:v>
                </c:pt>
                <c:pt idx="2071">
                  <c:v>519</c:v>
                </c:pt>
                <c:pt idx="2072">
                  <c:v>40</c:v>
                </c:pt>
                <c:pt idx="2073">
                  <c:v>158</c:v>
                </c:pt>
                <c:pt idx="2074">
                  <c:v>187</c:v>
                </c:pt>
                <c:pt idx="2075">
                  <c:v>134</c:v>
                </c:pt>
                <c:pt idx="2076">
                  <c:v>71</c:v>
                </c:pt>
                <c:pt idx="2077">
                  <c:v>483</c:v>
                </c:pt>
                <c:pt idx="2078">
                  <c:v>749</c:v>
                </c:pt>
                <c:pt idx="2079">
                  <c:v>476</c:v>
                </c:pt>
                <c:pt idx="2080">
                  <c:v>693</c:v>
                </c:pt>
                <c:pt idx="2081">
                  <c:v>100</c:v>
                </c:pt>
                <c:pt idx="2082">
                  <c:v>2</c:v>
                </c:pt>
                <c:pt idx="2083">
                  <c:v>19</c:v>
                </c:pt>
                <c:pt idx="2084">
                  <c:v>741</c:v>
                </c:pt>
                <c:pt idx="2085">
                  <c:v>691</c:v>
                </c:pt>
                <c:pt idx="2086">
                  <c:v>51</c:v>
                </c:pt>
                <c:pt idx="2087">
                  <c:v>438</c:v>
                </c:pt>
                <c:pt idx="2088">
                  <c:v>63</c:v>
                </c:pt>
                <c:pt idx="2089">
                  <c:v>386</c:v>
                </c:pt>
                <c:pt idx="2090">
                  <c:v>10</c:v>
                </c:pt>
                <c:pt idx="2091">
                  <c:v>431</c:v>
                </c:pt>
                <c:pt idx="2092">
                  <c:v>26</c:v>
                </c:pt>
                <c:pt idx="2093">
                  <c:v>29</c:v>
                </c:pt>
                <c:pt idx="2094">
                  <c:v>283</c:v>
                </c:pt>
                <c:pt idx="2095">
                  <c:v>70</c:v>
                </c:pt>
                <c:pt idx="2096">
                  <c:v>173</c:v>
                </c:pt>
                <c:pt idx="2097">
                  <c:v>16</c:v>
                </c:pt>
                <c:pt idx="2098">
                  <c:v>620</c:v>
                </c:pt>
                <c:pt idx="2099">
                  <c:v>125</c:v>
                </c:pt>
                <c:pt idx="2100">
                  <c:v>281</c:v>
                </c:pt>
                <c:pt idx="2101">
                  <c:v>180</c:v>
                </c:pt>
                <c:pt idx="2102">
                  <c:v>225</c:v>
                </c:pt>
                <c:pt idx="2103">
                  <c:v>794</c:v>
                </c:pt>
                <c:pt idx="2104">
                  <c:v>63</c:v>
                </c:pt>
                <c:pt idx="2105">
                  <c:v>2</c:v>
                </c:pt>
                <c:pt idx="2106">
                  <c:v>12</c:v>
                </c:pt>
                <c:pt idx="2107">
                  <c:v>29</c:v>
                </c:pt>
                <c:pt idx="2108">
                  <c:v>71</c:v>
                </c:pt>
                <c:pt idx="2109">
                  <c:v>26</c:v>
                </c:pt>
                <c:pt idx="2110">
                  <c:v>8</c:v>
                </c:pt>
                <c:pt idx="2111">
                  <c:v>770</c:v>
                </c:pt>
                <c:pt idx="2112">
                  <c:v>28</c:v>
                </c:pt>
                <c:pt idx="2113">
                  <c:v>25</c:v>
                </c:pt>
                <c:pt idx="2114">
                  <c:v>90</c:v>
                </c:pt>
                <c:pt idx="2115">
                  <c:v>24</c:v>
                </c:pt>
                <c:pt idx="2116">
                  <c:v>87</c:v>
                </c:pt>
                <c:pt idx="2117">
                  <c:v>6</c:v>
                </c:pt>
                <c:pt idx="2118">
                  <c:v>10</c:v>
                </c:pt>
                <c:pt idx="2119">
                  <c:v>124</c:v>
                </c:pt>
                <c:pt idx="2120">
                  <c:v>398</c:v>
                </c:pt>
                <c:pt idx="2121">
                  <c:v>240</c:v>
                </c:pt>
                <c:pt idx="2122">
                  <c:v>2</c:v>
                </c:pt>
                <c:pt idx="2123">
                  <c:v>349</c:v>
                </c:pt>
                <c:pt idx="2124">
                  <c:v>400</c:v>
                </c:pt>
                <c:pt idx="2125">
                  <c:v>277</c:v>
                </c:pt>
                <c:pt idx="2126">
                  <c:v>760</c:v>
                </c:pt>
                <c:pt idx="2127">
                  <c:v>909</c:v>
                </c:pt>
                <c:pt idx="2128">
                  <c:v>145</c:v>
                </c:pt>
                <c:pt idx="2129">
                  <c:v>653</c:v>
                </c:pt>
                <c:pt idx="2130">
                  <c:v>45</c:v>
                </c:pt>
                <c:pt idx="2131">
                  <c:v>129</c:v>
                </c:pt>
                <c:pt idx="2132">
                  <c:v>15</c:v>
                </c:pt>
                <c:pt idx="2133">
                  <c:v>11</c:v>
                </c:pt>
                <c:pt idx="2134">
                  <c:v>46</c:v>
                </c:pt>
                <c:pt idx="2135">
                  <c:v>713</c:v>
                </c:pt>
                <c:pt idx="2136">
                  <c:v>185</c:v>
                </c:pt>
                <c:pt idx="2137">
                  <c:v>57</c:v>
                </c:pt>
                <c:pt idx="2138">
                  <c:v>404</c:v>
                </c:pt>
                <c:pt idx="2139">
                  <c:v>10</c:v>
                </c:pt>
                <c:pt idx="2140">
                  <c:v>5</c:v>
                </c:pt>
                <c:pt idx="2141">
                  <c:v>217</c:v>
                </c:pt>
                <c:pt idx="2142">
                  <c:v>293</c:v>
                </c:pt>
                <c:pt idx="2143">
                  <c:v>1181</c:v>
                </c:pt>
                <c:pt idx="2144">
                  <c:v>14</c:v>
                </c:pt>
                <c:pt idx="2145">
                  <c:v>522</c:v>
                </c:pt>
                <c:pt idx="2146">
                  <c:v>40</c:v>
                </c:pt>
                <c:pt idx="2147">
                  <c:v>172</c:v>
                </c:pt>
                <c:pt idx="2148">
                  <c:v>532</c:v>
                </c:pt>
                <c:pt idx="2149">
                  <c:v>73</c:v>
                </c:pt>
                <c:pt idx="2150">
                  <c:v>6</c:v>
                </c:pt>
                <c:pt idx="2151">
                  <c:v>4</c:v>
                </c:pt>
                <c:pt idx="2152">
                  <c:v>397</c:v>
                </c:pt>
                <c:pt idx="2153">
                  <c:v>760</c:v>
                </c:pt>
                <c:pt idx="2154">
                  <c:v>247</c:v>
                </c:pt>
                <c:pt idx="2155">
                  <c:v>15</c:v>
                </c:pt>
                <c:pt idx="2156">
                  <c:v>24</c:v>
                </c:pt>
                <c:pt idx="2157">
                  <c:v>42</c:v>
                </c:pt>
                <c:pt idx="2158">
                  <c:v>9</c:v>
                </c:pt>
                <c:pt idx="2159">
                  <c:v>19</c:v>
                </c:pt>
                <c:pt idx="2160">
                  <c:v>47</c:v>
                </c:pt>
                <c:pt idx="2161">
                  <c:v>37</c:v>
                </c:pt>
                <c:pt idx="2162">
                  <c:v>303</c:v>
                </c:pt>
                <c:pt idx="2163">
                  <c:v>182</c:v>
                </c:pt>
                <c:pt idx="2164">
                  <c:v>6</c:v>
                </c:pt>
                <c:pt idx="2165">
                  <c:v>88</c:v>
                </c:pt>
                <c:pt idx="2166">
                  <c:v>288</c:v>
                </c:pt>
                <c:pt idx="2167">
                  <c:v>790</c:v>
                </c:pt>
                <c:pt idx="2168">
                  <c:v>2</c:v>
                </c:pt>
                <c:pt idx="2169">
                  <c:v>6</c:v>
                </c:pt>
                <c:pt idx="2170">
                  <c:v>226</c:v>
                </c:pt>
                <c:pt idx="2171">
                  <c:v>327</c:v>
                </c:pt>
                <c:pt idx="2172">
                  <c:v>29</c:v>
                </c:pt>
                <c:pt idx="2173">
                  <c:v>234</c:v>
                </c:pt>
                <c:pt idx="2174">
                  <c:v>31</c:v>
                </c:pt>
                <c:pt idx="2175">
                  <c:v>355</c:v>
                </c:pt>
                <c:pt idx="2176">
                  <c:v>179</c:v>
                </c:pt>
                <c:pt idx="2177">
                  <c:v>344</c:v>
                </c:pt>
                <c:pt idx="2178">
                  <c:v>709</c:v>
                </c:pt>
                <c:pt idx="2179">
                  <c:v>1103</c:v>
                </c:pt>
                <c:pt idx="2180">
                  <c:v>407</c:v>
                </c:pt>
                <c:pt idx="2181">
                  <c:v>273</c:v>
                </c:pt>
                <c:pt idx="2182">
                  <c:v>757</c:v>
                </c:pt>
                <c:pt idx="2183">
                  <c:v>194</c:v>
                </c:pt>
                <c:pt idx="2184">
                  <c:v>269</c:v>
                </c:pt>
                <c:pt idx="2185">
                  <c:v>992</c:v>
                </c:pt>
                <c:pt idx="2186">
                  <c:v>3</c:v>
                </c:pt>
                <c:pt idx="2187">
                  <c:v>4</c:v>
                </c:pt>
                <c:pt idx="2188">
                  <c:v>255</c:v>
                </c:pt>
                <c:pt idx="2189">
                  <c:v>315</c:v>
                </c:pt>
                <c:pt idx="2190">
                  <c:v>597</c:v>
                </c:pt>
                <c:pt idx="2191">
                  <c:v>1092</c:v>
                </c:pt>
                <c:pt idx="2192">
                  <c:v>279</c:v>
                </c:pt>
                <c:pt idx="2193">
                  <c:v>416</c:v>
                </c:pt>
                <c:pt idx="2194">
                  <c:v>983</c:v>
                </c:pt>
                <c:pt idx="2195">
                  <c:v>33</c:v>
                </c:pt>
                <c:pt idx="2196">
                  <c:v>266</c:v>
                </c:pt>
                <c:pt idx="2197">
                  <c:v>173</c:v>
                </c:pt>
                <c:pt idx="2198">
                  <c:v>625</c:v>
                </c:pt>
                <c:pt idx="2199">
                  <c:v>434</c:v>
                </c:pt>
                <c:pt idx="2200">
                  <c:v>304</c:v>
                </c:pt>
                <c:pt idx="2201">
                  <c:v>454</c:v>
                </c:pt>
                <c:pt idx="2202">
                  <c:v>650</c:v>
                </c:pt>
                <c:pt idx="2203">
                  <c:v>16</c:v>
                </c:pt>
                <c:pt idx="2204">
                  <c:v>2</c:v>
                </c:pt>
                <c:pt idx="2205">
                  <c:v>8</c:v>
                </c:pt>
                <c:pt idx="2206">
                  <c:v>26</c:v>
                </c:pt>
                <c:pt idx="2207">
                  <c:v>19</c:v>
                </c:pt>
                <c:pt idx="2208">
                  <c:v>336</c:v>
                </c:pt>
                <c:pt idx="2209">
                  <c:v>65</c:v>
                </c:pt>
                <c:pt idx="2210">
                  <c:v>9</c:v>
                </c:pt>
                <c:pt idx="2211">
                  <c:v>26</c:v>
                </c:pt>
                <c:pt idx="2212">
                  <c:v>82</c:v>
                </c:pt>
                <c:pt idx="2213">
                  <c:v>492</c:v>
                </c:pt>
                <c:pt idx="2214">
                  <c:v>546</c:v>
                </c:pt>
                <c:pt idx="2215">
                  <c:v>450</c:v>
                </c:pt>
                <c:pt idx="2216">
                  <c:v>494</c:v>
                </c:pt>
                <c:pt idx="2217">
                  <c:v>183</c:v>
                </c:pt>
                <c:pt idx="2218">
                  <c:v>738</c:v>
                </c:pt>
                <c:pt idx="2219">
                  <c:v>1</c:v>
                </c:pt>
                <c:pt idx="2220">
                  <c:v>1396</c:v>
                </c:pt>
                <c:pt idx="2221">
                  <c:v>7</c:v>
                </c:pt>
                <c:pt idx="2222">
                  <c:v>12</c:v>
                </c:pt>
                <c:pt idx="2223">
                  <c:v>99</c:v>
                </c:pt>
                <c:pt idx="2224">
                  <c:v>51</c:v>
                </c:pt>
                <c:pt idx="2225">
                  <c:v>412</c:v>
                </c:pt>
                <c:pt idx="2226">
                  <c:v>2</c:v>
                </c:pt>
                <c:pt idx="2227">
                  <c:v>736</c:v>
                </c:pt>
                <c:pt idx="2228">
                  <c:v>25</c:v>
                </c:pt>
                <c:pt idx="2229">
                  <c:v>2</c:v>
                </c:pt>
                <c:pt idx="2230">
                  <c:v>322</c:v>
                </c:pt>
                <c:pt idx="2231">
                  <c:v>2</c:v>
                </c:pt>
                <c:pt idx="2232">
                  <c:v>229</c:v>
                </c:pt>
                <c:pt idx="2233">
                  <c:v>292</c:v>
                </c:pt>
                <c:pt idx="2234">
                  <c:v>376</c:v>
                </c:pt>
                <c:pt idx="2235">
                  <c:v>15</c:v>
                </c:pt>
                <c:pt idx="2236">
                  <c:v>2</c:v>
                </c:pt>
                <c:pt idx="2237">
                  <c:v>2</c:v>
                </c:pt>
                <c:pt idx="2238">
                  <c:v>15</c:v>
                </c:pt>
                <c:pt idx="2239">
                  <c:v>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49-4C97-B5EA-4032B2FD0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267103"/>
        <c:axId val="858263775"/>
      </c:scatterChart>
      <c:valAx>
        <c:axId val="858267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#,\K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263775"/>
        <c:crosses val="autoZero"/>
        <c:crossBetween val="midCat"/>
      </c:valAx>
      <c:valAx>
        <c:axId val="85826377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267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'Customer Profile'!$O$1</c:f>
              <c:strCache>
                <c:ptCount val="1"/>
                <c:pt idx="0">
                  <c:v>MntMeatProducts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'Customer Profile'!$E$2:$E$2241</c:f>
              <c:numCache>
                <c:formatCode>"$"#,##0_);[Red]\("$"#,##0\)</c:formatCode>
                <c:ptCount val="2240"/>
                <c:pt idx="0" formatCode="&quot;$&quot;#,##0.00_);[Red]\(&quot;$&quot;#,##0.00\)">
                  <c:v>70951</c:v>
                </c:pt>
                <c:pt idx="1">
                  <c:v>57091</c:v>
                </c:pt>
                <c:pt idx="2" formatCode="&quot;$&quot;#,##0.00_);[Red]\(&quot;$&quot;#,##0.00\)">
                  <c:v>46098</c:v>
                </c:pt>
                <c:pt idx="3" formatCode="&quot;$&quot;#,##0.00_);[Red]\(&quot;$&quot;#,##0.00\)">
                  <c:v>25358</c:v>
                </c:pt>
                <c:pt idx="4" formatCode="&quot;$&quot;#,##0.00_);[Red]\(&quot;$&quot;#,##0.00\)">
                  <c:v>60491</c:v>
                </c:pt>
                <c:pt idx="5" formatCode="&quot;$&quot;#,##0.00_);[Red]\(&quot;$&quot;#,##0.00\)">
                  <c:v>46891</c:v>
                </c:pt>
                <c:pt idx="6" formatCode="&quot;$&quot;#,##0.00_);[Red]\(&quot;$&quot;#,##0.00\)">
                  <c:v>46310</c:v>
                </c:pt>
                <c:pt idx="7" formatCode="&quot;$&quot;#,##0.00_);[Red]\(&quot;$&quot;#,##0.00\)">
                  <c:v>17144</c:v>
                </c:pt>
                <c:pt idx="8" formatCode="&quot;$&quot;#,##0.00_);[Red]\(&quot;$&quot;#,##0.00\)">
                  <c:v>65148</c:v>
                </c:pt>
                <c:pt idx="9" formatCode="&quot;$&quot;#,##0.00_);[Red]\(&quot;$&quot;#,##0.00\)">
                  <c:v>25545</c:v>
                </c:pt>
                <c:pt idx="10" formatCode="&quot;$&quot;#,##0.00_);[Red]\(&quot;$&quot;#,##0.00\)">
                  <c:v>55761</c:v>
                </c:pt>
                <c:pt idx="11" formatCode="&quot;$&quot;#,##0.00_);[Red]\(&quot;$&quot;#,##0.00\)">
                  <c:v>20587</c:v>
                </c:pt>
                <c:pt idx="12" formatCode="&quot;$&quot;#,##0.00_);[Red]\(&quot;$&quot;#,##0.00\)">
                  <c:v>56253</c:v>
                </c:pt>
                <c:pt idx="13" formatCode="&quot;$&quot;#,##0.00_);[Red]\(&quot;$&quot;#,##0.00\)">
                  <c:v>46423</c:v>
                </c:pt>
                <c:pt idx="14" formatCode="&quot;$&quot;#,##0.00_);[Red]\(&quot;$&quot;#,##0.00\)">
                  <c:v>51411</c:v>
                </c:pt>
                <c:pt idx="15" formatCode="&quot;$&quot;#,##0.00_);[Red]\(&quot;$&quot;#,##0.00\)">
                  <c:v>41039</c:v>
                </c:pt>
                <c:pt idx="16" formatCode="&quot;$&quot;#,##0.00_);[Red]\(&quot;$&quot;#,##0.00\)">
                  <c:v>25293</c:v>
                </c:pt>
                <c:pt idx="17" formatCode="&quot;$&quot;#,##0.00_);[Red]\(&quot;$&quot;#,##0.00\)">
                  <c:v>27733</c:v>
                </c:pt>
                <c:pt idx="18" formatCode="&quot;$&quot;#,##0.00_);[Red]\(&quot;$&quot;#,##0.00\)">
                  <c:v>22212</c:v>
                </c:pt>
                <c:pt idx="19" formatCode="&quot;$&quot;#,##0.00_);[Red]\(&quot;$&quot;#,##0.00\)">
                  <c:v>34176</c:v>
                </c:pt>
                <c:pt idx="20" formatCode="&quot;$&quot;#,##0.00_);[Red]\(&quot;$&quot;#,##0.00\)">
                  <c:v>30833</c:v>
                </c:pt>
                <c:pt idx="21">
                  <c:v>43456</c:v>
                </c:pt>
                <c:pt idx="22" formatCode="&quot;$&quot;#,##0.00_);[Red]\(&quot;$&quot;#,##0.00\)">
                  <c:v>67046</c:v>
                </c:pt>
                <c:pt idx="23" formatCode="&quot;$&quot;#,##0.00_);[Red]\(&quot;$&quot;#,##0.00\)">
                  <c:v>53083</c:v>
                </c:pt>
                <c:pt idx="24" formatCode="&quot;$&quot;#,##0.00_);[Red]\(&quot;$&quot;#,##0.00\)">
                  <c:v>61209</c:v>
                </c:pt>
                <c:pt idx="25" formatCode="&quot;$&quot;#,##0.00_);[Red]\(&quot;$&quot;#,##0.00\)">
                  <c:v>76045</c:v>
                </c:pt>
                <c:pt idx="26" formatCode="&quot;$&quot;#,##0.00_);[Red]\(&quot;$&quot;#,##0.00\)">
                  <c:v>23272</c:v>
                </c:pt>
                <c:pt idx="27">
                  <c:v>71604</c:v>
                </c:pt>
                <c:pt idx="28" formatCode="&quot;$&quot;#,##0.00_);[Red]\(&quot;$&quot;#,##0.00\)">
                  <c:v>28973</c:v>
                </c:pt>
                <c:pt idx="29" formatCode="&quot;$&quot;#,##0.00_);[Red]\(&quot;$&quot;#,##0.00\)">
                  <c:v>71952</c:v>
                </c:pt>
                <c:pt idx="30" formatCode="&quot;$&quot;#,##0.00_);[Red]\(&quot;$&quot;#,##0.00\)">
                  <c:v>67506</c:v>
                </c:pt>
                <c:pt idx="31" formatCode="&quot;$&quot;#,##0.00_);[Red]\(&quot;$&quot;#,##0.00\)">
                  <c:v>62503</c:v>
                </c:pt>
                <c:pt idx="32" formatCode="&quot;$&quot;#,##0.00_);[Red]\(&quot;$&quot;#,##0.00\)">
                  <c:v>44124</c:v>
                </c:pt>
                <c:pt idx="33" formatCode="&quot;$&quot;#,##0.00_);[Red]\(&quot;$&quot;#,##0.00\)">
                  <c:v>14421</c:v>
                </c:pt>
                <c:pt idx="34" formatCode="&quot;$&quot;#,##0.00_);[Red]\(&quot;$&quot;#,##0.00\)">
                  <c:v>48006</c:v>
                </c:pt>
                <c:pt idx="35" formatCode="&quot;$&quot;#,##0.00_);[Red]\(&quot;$&quot;#,##0.00\)">
                  <c:v>38808</c:v>
                </c:pt>
                <c:pt idx="36" formatCode="&quot;$&quot;#,##0.00_);[Red]\(&quot;$&quot;#,##0.00\)">
                  <c:v>45183</c:v>
                </c:pt>
                <c:pt idx="37" formatCode="&quot;$&quot;#,##0.00_);[Red]\(&quot;$&quot;#,##0.00\)">
                  <c:v>82032</c:v>
                </c:pt>
                <c:pt idx="38" formatCode="&quot;$&quot;#,##0.00_);[Red]\(&quot;$&quot;#,##0.00\)">
                  <c:v>81169</c:v>
                </c:pt>
                <c:pt idx="39" formatCode="&quot;$&quot;#,##0.00_);[Red]\(&quot;$&quot;#,##0.00\)">
                  <c:v>23091</c:v>
                </c:pt>
                <c:pt idx="40" formatCode="&quot;$&quot;#,##0.00_);[Red]\(&quot;$&quot;#,##0.00\)">
                  <c:v>64857</c:v>
                </c:pt>
                <c:pt idx="41" formatCode="&quot;$&quot;#,##0.00_);[Red]\(&quot;$&quot;#,##0.00\)">
                  <c:v>48726</c:v>
                </c:pt>
                <c:pt idx="42" formatCode="&quot;$&quot;#,##0.00_);[Red]\(&quot;$&quot;#,##0.00\)">
                  <c:v>28839</c:v>
                </c:pt>
                <c:pt idx="43" formatCode="&quot;$&quot;#,##0.00_);[Red]\(&quot;$&quot;#,##0.00\)">
                  <c:v>61559</c:v>
                </c:pt>
                <c:pt idx="44" formatCode="&quot;$&quot;#,##0.00_);[Red]\(&quot;$&quot;#,##0.00\)">
                  <c:v>15287</c:v>
                </c:pt>
                <c:pt idx="45" formatCode="&quot;$&quot;#,##0.00_);[Red]\(&quot;$&quot;#,##0.00\)">
                  <c:v>34838</c:v>
                </c:pt>
                <c:pt idx="46" formatCode="&quot;$&quot;#,##0.00_);[Red]\(&quot;$&quot;#,##0.00\)">
                  <c:v>67309</c:v>
                </c:pt>
                <c:pt idx="47" formatCode="&quot;$&quot;#,##0.00_);[Red]\(&quot;$&quot;#,##0.00\)">
                  <c:v>83844</c:v>
                </c:pt>
                <c:pt idx="48" formatCode="&quot;$&quot;#,##0.00_);[Red]\(&quot;$&quot;#,##0.00\)">
                  <c:v>66480</c:v>
                </c:pt>
                <c:pt idx="49" formatCode="&quot;$&quot;#,##0.00_);[Red]\(&quot;$&quot;#,##0.00\)">
                  <c:v>36715</c:v>
                </c:pt>
                <c:pt idx="50" formatCode="&quot;$&quot;#,##0.00_);[Red]\(&quot;$&quot;#,##0.00\)">
                  <c:v>41003</c:v>
                </c:pt>
                <c:pt idx="51">
                  <c:v>53863</c:v>
                </c:pt>
                <c:pt idx="52" formatCode="&quot;$&quot;#,##0.00_);[Red]\(&quot;$&quot;#,##0.00\)">
                  <c:v>22263</c:v>
                </c:pt>
                <c:pt idx="53" formatCode="&quot;$&quot;#,##0.00_);[Red]\(&quot;$&quot;#,##0.00\)">
                  <c:v>75032</c:v>
                </c:pt>
                <c:pt idx="54" formatCode="&quot;$&quot;#,##0.00_);[Red]\(&quot;$&quot;#,##0.00\)">
                  <c:v>45576</c:v>
                </c:pt>
                <c:pt idx="55" formatCode="&quot;$&quot;#,##0.00_);[Red]\(&quot;$&quot;#,##0.00\)">
                  <c:v>46757</c:v>
                </c:pt>
                <c:pt idx="56" formatCode="&quot;$&quot;#,##0.00_);[Red]\(&quot;$&quot;#,##0.00\)">
                  <c:v>40590</c:v>
                </c:pt>
                <c:pt idx="57" formatCode="&quot;$&quot;#,##0.00_);[Red]\(&quot;$&quot;#,##0.00\)">
                  <c:v>36138</c:v>
                </c:pt>
                <c:pt idx="58" formatCode="&quot;$&quot;#,##0.00_);[Red]\(&quot;$&quot;#,##0.00\)">
                  <c:v>34853</c:v>
                </c:pt>
                <c:pt idx="59" formatCode="&quot;$&quot;#,##0.00_);[Red]\(&quot;$&quot;#,##0.00\)">
                  <c:v>44213</c:v>
                </c:pt>
                <c:pt idx="60" formatCode="&quot;$&quot;#,##0.00_);[Red]\(&quot;$&quot;#,##0.00\)">
                  <c:v>72940</c:v>
                </c:pt>
                <c:pt idx="61" formatCode="&quot;$&quot;#,##0.00_);[Red]\(&quot;$&quot;#,##0.00\)">
                  <c:v>81217</c:v>
                </c:pt>
                <c:pt idx="62" formatCode="&quot;$&quot;#,##0.00_);[Red]\(&quot;$&quot;#,##0.00\)">
                  <c:v>22944</c:v>
                </c:pt>
                <c:pt idx="63" formatCode="&quot;$&quot;#,##0.00_);[Red]\(&quot;$&quot;#,##0.00\)">
                  <c:v>63342</c:v>
                </c:pt>
                <c:pt idx="64" formatCode="&quot;$&quot;#,##0.00_);[Red]\(&quot;$&quot;#,##0.00\)">
                  <c:v>61872</c:v>
                </c:pt>
                <c:pt idx="65" formatCode="&quot;$&quot;#,##0.00_);[Red]\(&quot;$&quot;#,##0.00\)">
                  <c:v>73455</c:v>
                </c:pt>
                <c:pt idx="66" formatCode="&quot;$&quot;#,##0.00_);[Red]\(&quot;$&quot;#,##0.00\)">
                  <c:v>42554</c:v>
                </c:pt>
                <c:pt idx="67" formatCode="&quot;$&quot;#,##0.00_);[Red]\(&quot;$&quot;#,##0.00\)">
                  <c:v>51148</c:v>
                </c:pt>
                <c:pt idx="68" formatCode="&quot;$&quot;#,##0.00_);[Red]\(&quot;$&quot;#,##0.00\)">
                  <c:v>47743</c:v>
                </c:pt>
                <c:pt idx="69" formatCode="&quot;$&quot;#,##0.00_);[Red]\(&quot;$&quot;#,##0.00\)">
                  <c:v>57091</c:v>
                </c:pt>
                <c:pt idx="70">
                  <c:v>72967</c:v>
                </c:pt>
                <c:pt idx="71" formatCode="&quot;$&quot;#,##0.00_);[Red]\(&quot;$&quot;#,##0.00\)">
                  <c:v>40780</c:v>
                </c:pt>
                <c:pt idx="72" formatCode="&quot;$&quot;#,##0.00_);[Red]\(&quot;$&quot;#,##0.00\)">
                  <c:v>48070</c:v>
                </c:pt>
                <c:pt idx="73" formatCode="&quot;$&quot;#,##0.00_);[Red]\(&quot;$&quot;#,##0.00\)">
                  <c:v>43142</c:v>
                </c:pt>
                <c:pt idx="74" formatCode="&quot;$&quot;#,##0.00_);[Red]\(&quot;$&quot;#,##0.00\)">
                  <c:v>36550</c:v>
                </c:pt>
                <c:pt idx="75" formatCode="&quot;$&quot;#,##0.00_);[Red]\(&quot;$&quot;#,##0.00\)">
                  <c:v>40049</c:v>
                </c:pt>
                <c:pt idx="76" formatCode="&quot;$&quot;#,##0.00_);[Red]\(&quot;$&quot;#,##0.00\)">
                  <c:v>76773</c:v>
                </c:pt>
                <c:pt idx="77" formatCode="&quot;$&quot;#,##0.00_);[Red]\(&quot;$&quot;#,##0.00\)">
                  <c:v>52531</c:v>
                </c:pt>
                <c:pt idx="78" formatCode="&quot;$&quot;#,##0.00_);[Red]\(&quot;$&quot;#,##0.00\)">
                  <c:v>64497</c:v>
                </c:pt>
                <c:pt idx="79" formatCode="&quot;$&quot;#,##0.00_);[Red]\(&quot;$&quot;#,##0.00\)">
                  <c:v>7500</c:v>
                </c:pt>
                <c:pt idx="80" formatCode="&quot;$&quot;#,##0.00_);[Red]\(&quot;$&quot;#,##0.00\)">
                  <c:v>41638</c:v>
                </c:pt>
                <c:pt idx="81" formatCode="&quot;$&quot;#,##0.00_);[Red]\(&quot;$&quot;#,##0.00\)">
                  <c:v>55357</c:v>
                </c:pt>
                <c:pt idx="82" formatCode="&quot;$&quot;#,##0.00_);[Red]\(&quot;$&quot;#,##0.00\)">
                  <c:v>61331</c:v>
                </c:pt>
                <c:pt idx="83" formatCode="&quot;$&quot;#,##0.00_);[Red]\(&quot;$&quot;#,##0.00\)">
                  <c:v>75012</c:v>
                </c:pt>
                <c:pt idx="84" formatCode="&quot;$&quot;#,##0.00_);[Red]\(&quot;$&quot;#,##0.00\)">
                  <c:v>54880</c:v>
                </c:pt>
                <c:pt idx="85" formatCode="&quot;$&quot;#,##0.00_);[Red]\(&quot;$&quot;#,##0.00\)">
                  <c:v>42315</c:v>
                </c:pt>
                <c:pt idx="86" formatCode="&quot;$&quot;#,##0.00_);[Red]\(&quot;$&quot;#,##0.00\)">
                  <c:v>9255</c:v>
                </c:pt>
                <c:pt idx="87">
                  <c:v>35340</c:v>
                </c:pt>
                <c:pt idx="88" formatCode="&quot;$&quot;#,##0.00_);[Red]\(&quot;$&quot;#,##0.00\)">
                  <c:v>69508</c:v>
                </c:pt>
                <c:pt idx="89" formatCode="&quot;$&quot;#,##0.00_);[Red]\(&quot;$&quot;#,##0.00\)">
                  <c:v>51012</c:v>
                </c:pt>
                <c:pt idx="90" formatCode="&quot;$&quot;#,##0.00_);[Red]\(&quot;$&quot;#,##0.00\)">
                  <c:v>7500</c:v>
                </c:pt>
                <c:pt idx="91" formatCode="&quot;$&quot;#,##0.00_);[Red]\(&quot;$&quot;#,##0.00\)">
                  <c:v>79930</c:v>
                </c:pt>
                <c:pt idx="92" formatCode="&quot;$&quot;#,##0.00_);[Red]\(&quot;$&quot;#,##0.00\)">
                  <c:v>65275</c:v>
                </c:pt>
                <c:pt idx="93" formatCode="&quot;$&quot;#,##0.00_);[Red]\(&quot;$&quot;#,##0.00\)">
                  <c:v>83512</c:v>
                </c:pt>
                <c:pt idx="94" formatCode="&quot;$&quot;#,##0.00_);[Red]\(&quot;$&quot;#,##0.00\)">
                  <c:v>84219</c:v>
                </c:pt>
                <c:pt idx="95">
                  <c:v>48432</c:v>
                </c:pt>
                <c:pt idx="96" formatCode="&quot;$&quot;#,##0.00_);[Red]\(&quot;$&quot;#,##0.00\)">
                  <c:v>30015</c:v>
                </c:pt>
                <c:pt idx="97" formatCode="&quot;$&quot;#,##0.00_);[Red]\(&quot;$&quot;#,##0.00\)">
                  <c:v>96876</c:v>
                </c:pt>
                <c:pt idx="98" formatCode="&quot;$&quot;#,##0.00_);[Red]\(&quot;$&quot;#,##0.00\)">
                  <c:v>20559</c:v>
                </c:pt>
                <c:pt idx="99" formatCode="&quot;$&quot;#,##0.00_);[Red]\(&quot;$&quot;#,##0.00\)">
                  <c:v>34421</c:v>
                </c:pt>
                <c:pt idx="100" formatCode="&quot;$&quot;#,##0.00_);[Red]\(&quot;$&quot;#,##0.00\)">
                  <c:v>54006</c:v>
                </c:pt>
                <c:pt idx="101" formatCode="&quot;$&quot;#,##0.00_);[Red]\(&quot;$&quot;#,##0.00\)">
                  <c:v>37155</c:v>
                </c:pt>
                <c:pt idx="102" formatCode="&quot;$&quot;#,##0.00_);[Red]\(&quot;$&quot;#,##0.00\)">
                  <c:v>22634</c:v>
                </c:pt>
                <c:pt idx="103" formatCode="&quot;$&quot;#,##0.00_);[Red]\(&quot;$&quot;#,##0.00\)">
                  <c:v>65819</c:v>
                </c:pt>
                <c:pt idx="104" formatCode="&quot;$&quot;#,##0.00_);[Red]\(&quot;$&quot;#,##0.00\)">
                  <c:v>57333</c:v>
                </c:pt>
                <c:pt idx="105" formatCode="&quot;$&quot;#,##0.00_);[Red]\(&quot;$&quot;#,##0.00\)">
                  <c:v>81361</c:v>
                </c:pt>
                <c:pt idx="106" formatCode="&quot;$&quot;#,##0.00_);[Red]\(&quot;$&quot;#,##0.00\)">
                  <c:v>46107</c:v>
                </c:pt>
                <c:pt idx="107" formatCode="&quot;$&quot;#,##0.00_);[Red]\(&quot;$&quot;#,##0.00\)">
                  <c:v>62820</c:v>
                </c:pt>
                <c:pt idx="108" formatCode="&quot;$&quot;#,##0.00_);[Red]\(&quot;$&quot;#,##0.00\)">
                  <c:v>62335</c:v>
                </c:pt>
                <c:pt idx="109" formatCode="&quot;$&quot;#,##0.00_);[Red]\(&quot;$&quot;#,##0.00\)">
                  <c:v>56937</c:v>
                </c:pt>
                <c:pt idx="110" formatCode="&quot;$&quot;#,##0.00_);[Red]\(&quot;$&quot;#,##0.00\)">
                  <c:v>90273</c:v>
                </c:pt>
                <c:pt idx="111" formatCode="&quot;$&quot;#,##0.00_);[Red]\(&quot;$&quot;#,##0.00\)">
                  <c:v>42523</c:v>
                </c:pt>
                <c:pt idx="112" formatCode="&quot;$&quot;#,##0.00_);[Red]\(&quot;$&quot;#,##0.00\)">
                  <c:v>26907</c:v>
                </c:pt>
                <c:pt idx="113" formatCode="&quot;$&quot;#,##0.00_);[Red]\(&quot;$&quot;#,##0.00\)">
                  <c:v>78579</c:v>
                </c:pt>
                <c:pt idx="114" formatCode="&quot;$&quot;#,##0.00_);[Red]\(&quot;$&quot;#,##0.00\)">
                  <c:v>66033</c:v>
                </c:pt>
                <c:pt idx="115" formatCode="&quot;$&quot;#,##0.00_);[Red]\(&quot;$&quot;#,##0.00\)">
                  <c:v>25930</c:v>
                </c:pt>
                <c:pt idx="116" formatCode="&quot;$&quot;#,##0.00_);[Red]\(&quot;$&quot;#,##0.00\)">
                  <c:v>41769</c:v>
                </c:pt>
                <c:pt idx="117" formatCode="&quot;$&quot;#,##0.00_);[Red]\(&quot;$&quot;#,##0.00\)">
                  <c:v>53593</c:v>
                </c:pt>
                <c:pt idx="118" formatCode="&quot;$&quot;#,##0.00_);[Red]\(&quot;$&quot;#,##0.00\)">
                  <c:v>30507</c:v>
                </c:pt>
                <c:pt idx="119" formatCode="&quot;$&quot;#,##0.00_);[Red]\(&quot;$&quot;#,##0.00\)">
                  <c:v>69389</c:v>
                </c:pt>
                <c:pt idx="120" formatCode="&quot;$&quot;#,##0.00_);[Red]\(&quot;$&quot;#,##0.00\)">
                  <c:v>18890</c:v>
                </c:pt>
                <c:pt idx="121" formatCode="&quot;$&quot;#,##0.00_);[Red]\(&quot;$&quot;#,##0.00\)">
                  <c:v>32871</c:v>
                </c:pt>
                <c:pt idx="122" formatCode="&quot;$&quot;#,##0.00_);[Red]\(&quot;$&quot;#,##0.00\)">
                  <c:v>57183</c:v>
                </c:pt>
                <c:pt idx="123" formatCode="&quot;$&quot;#,##0.00_);[Red]\(&quot;$&quot;#,##0.00\)">
                  <c:v>57304</c:v>
                </c:pt>
                <c:pt idx="124" formatCode="&quot;$&quot;#,##0.00_);[Red]\(&quot;$&quot;#,##0.00\)">
                  <c:v>52074</c:v>
                </c:pt>
                <c:pt idx="125" formatCode="&quot;$&quot;#,##0.00_);[Red]\(&quot;$&quot;#,##0.00\)">
                  <c:v>16005</c:v>
                </c:pt>
                <c:pt idx="126" formatCode="&quot;$&quot;#,##0.00_);[Red]\(&quot;$&quot;#,##0.00\)">
                  <c:v>33996</c:v>
                </c:pt>
                <c:pt idx="127" formatCode="&quot;$&quot;#,##0.00_);[Red]\(&quot;$&quot;#,##0.00\)">
                  <c:v>52034</c:v>
                </c:pt>
                <c:pt idx="128" formatCode="&quot;$&quot;#,##0.00_);[Red]\(&quot;$&quot;#,##0.00\)">
                  <c:v>37633</c:v>
                </c:pt>
                <c:pt idx="129" formatCode="&quot;$&quot;#,##0.00_);[Red]\(&quot;$&quot;#,##0.00\)">
                  <c:v>36807</c:v>
                </c:pt>
                <c:pt idx="130" formatCode="&quot;$&quot;#,##0.00_);[Red]\(&quot;$&quot;#,##0.00\)">
                  <c:v>74918</c:v>
                </c:pt>
                <c:pt idx="131" formatCode="&quot;$&quot;#,##0.00_);[Red]\(&quot;$&quot;#,##0.00\)">
                  <c:v>73691</c:v>
                </c:pt>
                <c:pt idx="132" formatCode="&quot;$&quot;#,##0.00_);[Red]\(&quot;$&quot;#,##0.00\)">
                  <c:v>47682</c:v>
                </c:pt>
                <c:pt idx="133" formatCode="&quot;$&quot;#,##0.00_);[Red]\(&quot;$&quot;#,##0.00\)">
                  <c:v>51537</c:v>
                </c:pt>
                <c:pt idx="134" formatCode="&quot;$&quot;#,##0.00_);[Red]\(&quot;$&quot;#,##0.00\)">
                  <c:v>50353</c:v>
                </c:pt>
                <c:pt idx="135" formatCode="&quot;$&quot;#,##0.00_);[Red]\(&quot;$&quot;#,##0.00\)">
                  <c:v>67911</c:v>
                </c:pt>
                <c:pt idx="136" formatCode="&quot;$&quot;#,##0.00_);[Red]\(&quot;$&quot;#,##0.00\)">
                  <c:v>28427</c:v>
                </c:pt>
                <c:pt idx="137" formatCode="&quot;$&quot;#,##0.00_);[Red]\(&quot;$&quot;#,##0.00\)">
                  <c:v>80360</c:v>
                </c:pt>
                <c:pt idx="138" formatCode="&quot;$&quot;#,##0.00_);[Red]\(&quot;$&quot;#,##0.00\)">
                  <c:v>42395</c:v>
                </c:pt>
                <c:pt idx="139" formatCode="&quot;$&quot;#,##0.00_);[Red]\(&quot;$&quot;#,##0.00\)">
                  <c:v>42162</c:v>
                </c:pt>
                <c:pt idx="140" formatCode="&quot;$&quot;#,##0.00_);[Red]\(&quot;$&quot;#,##0.00\)">
                  <c:v>60554</c:v>
                </c:pt>
                <c:pt idx="141" formatCode="&quot;$&quot;#,##0.00_);[Red]\(&quot;$&quot;#,##0.00\)">
                  <c:v>75774</c:v>
                </c:pt>
                <c:pt idx="142" formatCode="&quot;$&quot;#,##0.00_);[Red]\(&quot;$&quot;#,##0.00\)">
                  <c:v>54178</c:v>
                </c:pt>
                <c:pt idx="143" formatCode="&quot;$&quot;#,##0.00_);[Red]\(&quot;$&quot;#,##0.00\)">
                  <c:v>42835</c:v>
                </c:pt>
                <c:pt idx="144" formatCode="&quot;$&quot;#,##0.00_);[Red]\(&quot;$&quot;#,##0.00\)">
                  <c:v>20895</c:v>
                </c:pt>
                <c:pt idx="145" formatCode="&quot;$&quot;#,##0.00_);[Red]\(&quot;$&quot;#,##0.00\)">
                  <c:v>60161</c:v>
                </c:pt>
                <c:pt idx="146" formatCode="&quot;$&quot;#,##0.00_);[Red]\(&quot;$&quot;#,##0.00\)">
                  <c:v>23442</c:v>
                </c:pt>
                <c:pt idx="147" formatCode="&quot;$&quot;#,##0.00_);[Red]\(&quot;$&quot;#,##0.00\)">
                  <c:v>44512</c:v>
                </c:pt>
                <c:pt idx="148" formatCode="&quot;$&quot;#,##0.00_);[Red]\(&quot;$&quot;#,##0.00\)">
                  <c:v>40521</c:v>
                </c:pt>
                <c:pt idx="149" formatCode="&quot;$&quot;#,##0.00_);[Red]\(&quot;$&quot;#,##0.00\)">
                  <c:v>44602</c:v>
                </c:pt>
                <c:pt idx="150" formatCode="&quot;$&quot;#,##0.00_);[Red]\(&quot;$&quot;#,##0.00\)">
                  <c:v>74190</c:v>
                </c:pt>
                <c:pt idx="151" formatCode="&quot;$&quot;#,##0.00_);[Red]\(&quot;$&quot;#,##0.00\)">
                  <c:v>63285</c:v>
                </c:pt>
                <c:pt idx="152" formatCode="&quot;$&quot;#,##0.00_);[Red]\(&quot;$&quot;#,##0.00\)">
                  <c:v>92859</c:v>
                </c:pt>
                <c:pt idx="153" formatCode="&quot;$&quot;#,##0.00_);[Red]\(&quot;$&quot;#,##0.00\)">
                  <c:v>74004</c:v>
                </c:pt>
                <c:pt idx="154" formatCode="&quot;$&quot;#,##0.00_);[Red]\(&quot;$&quot;#,##0.00\)">
                  <c:v>65814</c:v>
                </c:pt>
                <c:pt idx="155" formatCode="&quot;$&quot;#,##0.00_);[Red]\(&quot;$&quot;#,##0.00\)">
                  <c:v>38452</c:v>
                </c:pt>
                <c:pt idx="156">
                  <c:v>54809</c:v>
                </c:pt>
                <c:pt idx="157" formatCode="&quot;$&quot;#,##0.00_);[Red]\(&quot;$&quot;#,##0.00\)">
                  <c:v>45503</c:v>
                </c:pt>
                <c:pt idx="158" formatCode="&quot;$&quot;#,##0.00_);[Red]\(&quot;$&quot;#,##0.00\)">
                  <c:v>64722</c:v>
                </c:pt>
                <c:pt idx="159" formatCode="&quot;$&quot;#,##0.00_);[Red]\(&quot;$&quot;#,##0.00\)">
                  <c:v>56129</c:v>
                </c:pt>
                <c:pt idx="160">
                  <c:v>70566</c:v>
                </c:pt>
                <c:pt idx="161" formatCode="&quot;$&quot;#,##0.00_);[Red]\(&quot;$&quot;#,##0.00\)">
                  <c:v>57136</c:v>
                </c:pt>
                <c:pt idx="162" formatCode="&quot;$&quot;#,##0.00_);[Red]\(&quot;$&quot;#,##0.00\)">
                  <c:v>44794</c:v>
                </c:pt>
                <c:pt idx="163">
                  <c:v>62845</c:v>
                </c:pt>
                <c:pt idx="164" formatCode="&quot;$&quot;#,##0.00_);[Red]\(&quot;$&quot;#,##0.00\)">
                  <c:v>49681</c:v>
                </c:pt>
                <c:pt idx="165" formatCode="&quot;$&quot;#,##0.00_);[Red]\(&quot;$&quot;#,##0.00\)">
                  <c:v>22634</c:v>
                </c:pt>
                <c:pt idx="166" formatCode="&quot;$&quot;#,##0.00_);[Red]\(&quot;$&quot;#,##0.00\)">
                  <c:v>29298</c:v>
                </c:pt>
                <c:pt idx="167" formatCode="&quot;$&quot;#,##0.00_);[Red]\(&quot;$&quot;#,##0.00\)">
                  <c:v>61467</c:v>
                </c:pt>
                <c:pt idx="168" formatCode="&quot;$&quot;#,##0.00_);[Red]\(&quot;$&quot;#,##0.00\)">
                  <c:v>23477</c:v>
                </c:pt>
                <c:pt idx="169" formatCode="&quot;$&quot;#,##0.00_);[Red]\(&quot;$&quot;#,##0.00\)">
                  <c:v>62994</c:v>
                </c:pt>
                <c:pt idx="170" formatCode="&quot;$&quot;#,##0.00_);[Red]\(&quot;$&quot;#,##0.00\)">
                  <c:v>21846</c:v>
                </c:pt>
                <c:pt idx="171" formatCode="&quot;$&quot;#,##0.00_);[Red]\(&quot;$&quot;#,##0.00\)">
                  <c:v>46149</c:v>
                </c:pt>
                <c:pt idx="172" formatCode="&quot;$&quot;#,##0.00_);[Red]\(&quot;$&quot;#,##0.00\)">
                  <c:v>41644</c:v>
                </c:pt>
                <c:pt idx="173" formatCode="&quot;$&quot;#,##0.00_);[Red]\(&quot;$&quot;#,##0.00\)">
                  <c:v>31086</c:v>
                </c:pt>
                <c:pt idx="174" formatCode="&quot;$&quot;#,##0.00_);[Red]\(&quot;$&quot;#,##0.00\)">
                  <c:v>37717</c:v>
                </c:pt>
                <c:pt idx="175" formatCode="&quot;$&quot;#,##0.00_);[Red]\(&quot;$&quot;#,##0.00\)">
                  <c:v>40211</c:v>
                </c:pt>
                <c:pt idx="176" formatCode="&quot;$&quot;#,##0.00_);[Red]\(&quot;$&quot;#,##0.00\)">
                  <c:v>57100</c:v>
                </c:pt>
                <c:pt idx="177" formatCode="&quot;$&quot;#,##0.00_);[Red]\(&quot;$&quot;#,##0.00\)">
                  <c:v>39660</c:v>
                </c:pt>
                <c:pt idx="178" formatCode="&quot;$&quot;#,##0.00_);[Red]\(&quot;$&quot;#,##0.00\)">
                  <c:v>56181</c:v>
                </c:pt>
                <c:pt idx="179" formatCode="&quot;$&quot;#,##0.00_);[Red]\(&quot;$&quot;#,##0.00\)">
                  <c:v>36317</c:v>
                </c:pt>
                <c:pt idx="180" formatCode="&quot;$&quot;#,##0.00_);[Red]\(&quot;$&quot;#,##0.00\)">
                  <c:v>26490</c:v>
                </c:pt>
                <c:pt idx="181" formatCode="&quot;$&quot;#,##0.00_);[Red]\(&quot;$&quot;#,##0.00\)">
                  <c:v>10245</c:v>
                </c:pt>
                <c:pt idx="182" formatCode="&quot;$&quot;#,##0.00_);[Red]\(&quot;$&quot;#,##0.00\)">
                  <c:v>22123</c:v>
                </c:pt>
                <c:pt idx="183" formatCode="&quot;$&quot;#,##0.00_);[Red]\(&quot;$&quot;#,##0.00\)">
                  <c:v>47175</c:v>
                </c:pt>
                <c:pt idx="184" formatCode="&quot;$&quot;#,##0.00_);[Red]\(&quot;$&quot;#,##0.00\)">
                  <c:v>74716</c:v>
                </c:pt>
                <c:pt idx="185" formatCode="&quot;$&quot;#,##0.00_);[Red]\(&quot;$&quot;#,##0.00\)">
                  <c:v>55635</c:v>
                </c:pt>
                <c:pt idx="186" formatCode="&quot;$&quot;#,##0.00_);[Red]\(&quot;$&quot;#,##0.00\)">
                  <c:v>44529</c:v>
                </c:pt>
                <c:pt idx="187" formatCode="&quot;$&quot;#,##0.00_);[Red]\(&quot;$&quot;#,##0.00\)">
                  <c:v>46049</c:v>
                </c:pt>
                <c:pt idx="188" formatCode="&quot;$&quot;#,##0.00_);[Red]\(&quot;$&quot;#,##0.00\)">
                  <c:v>41335</c:v>
                </c:pt>
                <c:pt idx="189" formatCode="&quot;$&quot;#,##0.00_);[Red]\(&quot;$&quot;#,##0.00\)">
                  <c:v>54252</c:v>
                </c:pt>
                <c:pt idx="190" formatCode="&quot;$&quot;#,##0.00_);[Red]\(&quot;$&quot;#,##0.00\)">
                  <c:v>47320</c:v>
                </c:pt>
                <c:pt idx="191" formatCode="&quot;$&quot;#,##0.00_);[Red]\(&quot;$&quot;#,##0.00\)">
                  <c:v>33249</c:v>
                </c:pt>
                <c:pt idx="192" formatCode="&quot;$&quot;#,##0.00_);[Red]\(&quot;$&quot;#,##0.00\)">
                  <c:v>40059</c:v>
                </c:pt>
                <c:pt idx="193" formatCode="&quot;$&quot;#,##0.00_);[Red]\(&quot;$&quot;#,##0.00\)">
                  <c:v>81168</c:v>
                </c:pt>
                <c:pt idx="194" formatCode="&quot;$&quot;#,##0.00_);[Red]\(&quot;$&quot;#,##0.00\)">
                  <c:v>86037</c:v>
                </c:pt>
                <c:pt idx="195" formatCode="&quot;$&quot;#,##0.00_);[Red]\(&quot;$&quot;#,##0.00\)">
                  <c:v>74881</c:v>
                </c:pt>
                <c:pt idx="196" formatCode="&quot;$&quot;#,##0.00_);[Red]\(&quot;$&quot;#,##0.00\)">
                  <c:v>44953</c:v>
                </c:pt>
                <c:pt idx="197" formatCode="&quot;$&quot;#,##0.00_);[Red]\(&quot;$&quot;#,##0.00\)">
                  <c:v>46931</c:v>
                </c:pt>
                <c:pt idx="198" formatCode="&quot;$&quot;#,##0.00_);[Red]\(&quot;$&quot;#,##0.00\)">
                  <c:v>61823</c:v>
                </c:pt>
                <c:pt idx="199" formatCode="&quot;$&quot;#,##0.00_);[Red]\(&quot;$&quot;#,##0.00\)">
                  <c:v>34554</c:v>
                </c:pt>
                <c:pt idx="200" formatCode="&quot;$&quot;#,##0.00_);[Red]\(&quot;$&quot;#,##0.00\)">
                  <c:v>79593</c:v>
                </c:pt>
                <c:pt idx="201" formatCode="&quot;$&quot;#,##0.00_);[Red]\(&quot;$&quot;#,##0.00\)">
                  <c:v>64413</c:v>
                </c:pt>
                <c:pt idx="202" formatCode="&quot;$&quot;#,##0.00_);[Red]\(&quot;$&quot;#,##0.00\)">
                  <c:v>40637</c:v>
                </c:pt>
                <c:pt idx="203" formatCode="&quot;$&quot;#,##0.00_);[Red]\(&quot;$&quot;#,##0.00\)">
                  <c:v>85710</c:v>
                </c:pt>
                <c:pt idx="204">
                  <c:v>48432</c:v>
                </c:pt>
                <c:pt idx="205" formatCode="&quot;$&quot;#,##0.00_);[Red]\(&quot;$&quot;#,##0.00\)">
                  <c:v>58398</c:v>
                </c:pt>
                <c:pt idx="206" formatCode="&quot;$&quot;#,##0.00_);[Red]\(&quot;$&quot;#,##0.00\)">
                  <c:v>52117</c:v>
                </c:pt>
                <c:pt idx="207" formatCode="&quot;$&quot;#,##0.00_);[Red]\(&quot;$&quot;#,##0.00\)">
                  <c:v>35641</c:v>
                </c:pt>
                <c:pt idx="208" formatCode="&quot;$&quot;#,##0.00_);[Red]\(&quot;$&quot;#,##0.00\)">
                  <c:v>28332</c:v>
                </c:pt>
                <c:pt idx="209" formatCode="&quot;$&quot;#,##0.00_);[Red]\(&quot;$&quot;#,##0.00\)">
                  <c:v>56796</c:v>
                </c:pt>
                <c:pt idx="210" formatCode="&quot;$&quot;#,##0.00_);[Red]\(&quot;$&quot;#,##0.00\)">
                  <c:v>53204</c:v>
                </c:pt>
                <c:pt idx="211" formatCode="&quot;$&quot;#,##0.00_);[Red]\(&quot;$&quot;#,##0.00\)">
                  <c:v>42403</c:v>
                </c:pt>
                <c:pt idx="212" formatCode="&quot;$&quot;#,##0.00_);[Red]\(&quot;$&quot;#,##0.00\)">
                  <c:v>80695</c:v>
                </c:pt>
                <c:pt idx="213" formatCode="&quot;$&quot;#,##0.00_);[Red]\(&quot;$&quot;#,##0.00\)">
                  <c:v>70179</c:v>
                </c:pt>
                <c:pt idx="214" formatCode="&quot;$&quot;#,##0.00_);[Red]\(&quot;$&quot;#,##0.00\)">
                  <c:v>40760</c:v>
                </c:pt>
                <c:pt idx="215" formatCode="&quot;$&quot;#,##0.00_);[Red]\(&quot;$&quot;#,##0.00\)">
                  <c:v>56715</c:v>
                </c:pt>
                <c:pt idx="216" formatCode="&quot;$&quot;#,##0.00_);[Red]\(&quot;$&quot;#,##0.00\)">
                  <c:v>71969</c:v>
                </c:pt>
                <c:pt idx="217" formatCode="&quot;$&quot;#,##0.00_);[Red]\(&quot;$&quot;#,##0.00\)">
                  <c:v>75283</c:v>
                </c:pt>
                <c:pt idx="218" formatCode="&quot;$&quot;#,##0.00_);[Red]\(&quot;$&quot;#,##0.00\)">
                  <c:v>22669</c:v>
                </c:pt>
                <c:pt idx="219" formatCode="&quot;$&quot;#,##0.00_);[Red]\(&quot;$&quot;#,##0.00\)">
                  <c:v>61014</c:v>
                </c:pt>
                <c:pt idx="220" formatCode="&quot;$&quot;#,##0.00_);[Red]\(&quot;$&quot;#,##0.00\)">
                  <c:v>41275</c:v>
                </c:pt>
                <c:pt idx="221" formatCode="&quot;$&quot;#,##0.00_);[Red]\(&quot;$&quot;#,##0.00\)">
                  <c:v>81929</c:v>
                </c:pt>
                <c:pt idx="222" formatCode="&quot;$&quot;#,##0.00_);[Red]\(&quot;$&quot;#,##0.00\)">
                  <c:v>27590</c:v>
                </c:pt>
                <c:pt idx="223" formatCode="&quot;$&quot;#,##0.00_);[Red]\(&quot;$&quot;#,##0.00\)">
                  <c:v>50965</c:v>
                </c:pt>
                <c:pt idx="224" formatCode="&quot;$&quot;#,##0.00_);[Red]\(&quot;$&quot;#,##0.00\)">
                  <c:v>85844</c:v>
                </c:pt>
                <c:pt idx="225" formatCode="&quot;$&quot;#,##0.00_);[Red]\(&quot;$&quot;#,##0.00\)">
                  <c:v>52569</c:v>
                </c:pt>
                <c:pt idx="226" formatCode="&quot;$&quot;#,##0.00_);[Red]\(&quot;$&quot;#,##0.00\)">
                  <c:v>17144</c:v>
                </c:pt>
                <c:pt idx="227" formatCode="&quot;$&quot;#,##0.00_);[Red]\(&quot;$&quot;#,##0.00\)">
                  <c:v>81246</c:v>
                </c:pt>
                <c:pt idx="228" formatCode="&quot;$&quot;#,##0.00_);[Red]\(&quot;$&quot;#,##0.00\)">
                  <c:v>73356</c:v>
                </c:pt>
                <c:pt idx="229" formatCode="&quot;$&quot;#,##0.00_);[Red]\(&quot;$&quot;#,##0.00\)">
                  <c:v>55707</c:v>
                </c:pt>
                <c:pt idx="230" formatCode="&quot;$&quot;#,##0.00_);[Red]\(&quot;$&quot;#,##0.00\)">
                  <c:v>22063</c:v>
                </c:pt>
                <c:pt idx="231" formatCode="&quot;$&quot;#,##0.00_);[Red]\(&quot;$&quot;#,##0.00\)">
                  <c:v>49912</c:v>
                </c:pt>
                <c:pt idx="232" formatCode="&quot;$&quot;#,##0.00_);[Red]\(&quot;$&quot;#,##0.00\)">
                  <c:v>83532</c:v>
                </c:pt>
                <c:pt idx="233" formatCode="&quot;$&quot;#,##0.00_);[Red]\(&quot;$&quot;#,##0.00\)">
                  <c:v>48877</c:v>
                </c:pt>
                <c:pt idx="234" formatCode="&quot;$&quot;#,##0.00_);[Red]\(&quot;$&quot;#,##0.00\)">
                  <c:v>13260</c:v>
                </c:pt>
                <c:pt idx="235" formatCode="&quot;$&quot;#,##0.00_);[Red]\(&quot;$&quot;#,##0.00\)">
                  <c:v>42000</c:v>
                </c:pt>
                <c:pt idx="236" formatCode="&quot;$&quot;#,##0.00_);[Red]\(&quot;$&quot;#,##0.00\)">
                  <c:v>50729</c:v>
                </c:pt>
                <c:pt idx="237" formatCode="&quot;$&quot;#,##0.00_);[Red]\(&quot;$&quot;#,##0.00\)">
                  <c:v>72159</c:v>
                </c:pt>
                <c:pt idx="238" formatCode="&quot;$&quot;#,##0.00_);[Red]\(&quot;$&quot;#,##0.00\)">
                  <c:v>27573</c:v>
                </c:pt>
                <c:pt idx="239" formatCode="&quot;$&quot;#,##0.00_);[Red]\(&quot;$&quot;#,##0.00\)">
                  <c:v>92491</c:v>
                </c:pt>
                <c:pt idx="240" formatCode="&quot;$&quot;#,##0.00_);[Red]\(&quot;$&quot;#,##0.00\)">
                  <c:v>77632</c:v>
                </c:pt>
                <c:pt idx="241" formatCode="&quot;$&quot;#,##0.00_);[Red]\(&quot;$&quot;#,##0.00\)">
                  <c:v>36262</c:v>
                </c:pt>
                <c:pt idx="242" formatCode="&quot;$&quot;#,##0.00_);[Red]\(&quot;$&quot;#,##0.00\)">
                  <c:v>26228</c:v>
                </c:pt>
                <c:pt idx="243" formatCode="&quot;$&quot;#,##0.00_);[Red]\(&quot;$&quot;#,##0.00\)">
                  <c:v>49618</c:v>
                </c:pt>
                <c:pt idx="244" formatCode="&quot;$&quot;#,##0.00_);[Red]\(&quot;$&quot;#,##0.00\)">
                  <c:v>36408</c:v>
                </c:pt>
                <c:pt idx="245" formatCode="&quot;$&quot;#,##0.00_);[Red]\(&quot;$&quot;#,##0.00\)">
                  <c:v>69674</c:v>
                </c:pt>
                <c:pt idx="246" formatCode="&quot;$&quot;#,##0.00_);[Red]\(&quot;$&quot;#,##0.00\)">
                  <c:v>67536</c:v>
                </c:pt>
                <c:pt idx="247" formatCode="&quot;$&quot;#,##0.00_);[Red]\(&quot;$&quot;#,##0.00\)">
                  <c:v>52845</c:v>
                </c:pt>
                <c:pt idx="248" formatCode="&quot;$&quot;#,##0.00_);[Red]\(&quot;$&quot;#,##0.00\)">
                  <c:v>70440</c:v>
                </c:pt>
                <c:pt idx="249" formatCode="&quot;$&quot;#,##0.00_);[Red]\(&quot;$&quot;#,##0.00\)">
                  <c:v>80124</c:v>
                </c:pt>
                <c:pt idx="250" formatCode="&quot;$&quot;#,##0.00_);[Red]\(&quot;$&quot;#,##0.00\)">
                  <c:v>70038</c:v>
                </c:pt>
                <c:pt idx="251">
                  <c:v>14796</c:v>
                </c:pt>
                <c:pt idx="252" formatCode="&quot;$&quot;#,##0.00_);[Red]\(&quot;$&quot;#,##0.00\)">
                  <c:v>63810</c:v>
                </c:pt>
                <c:pt idx="253" formatCode="&quot;$&quot;#,##0.00_);[Red]\(&quot;$&quot;#,##0.00\)">
                  <c:v>37697</c:v>
                </c:pt>
                <c:pt idx="254" formatCode="&quot;$&quot;#,##0.00_);[Red]\(&quot;$&quot;#,##0.00\)">
                  <c:v>55250</c:v>
                </c:pt>
                <c:pt idx="255" formatCode="&quot;$&quot;#,##0.00_);[Red]\(&quot;$&quot;#,##0.00\)">
                  <c:v>78468</c:v>
                </c:pt>
                <c:pt idx="256" formatCode="&quot;$&quot;#,##0.00_);[Red]\(&quot;$&quot;#,##0.00\)">
                  <c:v>27683</c:v>
                </c:pt>
                <c:pt idx="258" formatCode="&quot;$&quot;#,##0.00_);[Red]\(&quot;$&quot;#,##0.00\)">
                  <c:v>41986</c:v>
                </c:pt>
                <c:pt idx="259" formatCode="&quot;$&quot;#,##0.00_);[Red]\(&quot;$&quot;#,##0.00\)">
                  <c:v>26067</c:v>
                </c:pt>
                <c:pt idx="260" formatCode="&quot;$&quot;#,##0.00_);[Red]\(&quot;$&quot;#,##0.00\)">
                  <c:v>38872</c:v>
                </c:pt>
                <c:pt idx="261" formatCode="&quot;$&quot;#,##0.00_);[Red]\(&quot;$&quot;#,##0.00\)">
                  <c:v>57937</c:v>
                </c:pt>
                <c:pt idx="262" formatCode="&quot;$&quot;#,##0.00_);[Red]\(&quot;$&quot;#,##0.00\)">
                  <c:v>35790</c:v>
                </c:pt>
                <c:pt idx="263" formatCode="&quot;$&quot;#,##0.00_);[Red]\(&quot;$&quot;#,##0.00\)">
                  <c:v>92910</c:v>
                </c:pt>
                <c:pt idx="264" formatCode="&quot;$&quot;#,##0.00_);[Red]\(&quot;$&quot;#,##0.00\)">
                  <c:v>58554</c:v>
                </c:pt>
                <c:pt idx="265">
                  <c:v>50447</c:v>
                </c:pt>
                <c:pt idx="266" formatCode="&quot;$&quot;#,##0.00_);[Red]\(&quot;$&quot;#,##0.00\)">
                  <c:v>58656</c:v>
                </c:pt>
                <c:pt idx="267" formatCode="&quot;$&quot;#,##0.00_);[Red]\(&quot;$&quot;#,##0.00\)">
                  <c:v>74854</c:v>
                </c:pt>
                <c:pt idx="268" formatCode="&quot;$&quot;#,##0.00_);[Red]\(&quot;$&quot;#,##0.00\)">
                  <c:v>82584</c:v>
                </c:pt>
                <c:pt idx="269" formatCode="&quot;$&quot;#,##0.00_);[Red]\(&quot;$&quot;#,##0.00\)">
                  <c:v>31907</c:v>
                </c:pt>
                <c:pt idx="270" formatCode="&quot;$&quot;#,##0.00_);[Red]\(&quot;$&quot;#,##0.00\)">
                  <c:v>79941</c:v>
                </c:pt>
                <c:pt idx="271" formatCode="&quot;$&quot;#,##0.00_);[Red]\(&quot;$&quot;#,##0.00\)">
                  <c:v>44551</c:v>
                </c:pt>
                <c:pt idx="272" formatCode="&quot;$&quot;#,##0.00_);[Red]\(&quot;$&quot;#,##0.00\)">
                  <c:v>50334</c:v>
                </c:pt>
                <c:pt idx="273" formatCode="&quot;$&quot;#,##0.00_);[Red]\(&quot;$&quot;#,##0.00\)">
                  <c:v>42670</c:v>
                </c:pt>
                <c:pt idx="274" formatCode="&quot;$&quot;#,##0.00_);[Red]\(&quot;$&quot;#,##0.00\)">
                  <c:v>38513</c:v>
                </c:pt>
                <c:pt idx="275" formatCode="&quot;$&quot;#,##0.00_);[Red]\(&quot;$&quot;#,##0.00\)">
                  <c:v>17256</c:v>
                </c:pt>
                <c:pt idx="276">
                  <c:v>32474</c:v>
                </c:pt>
                <c:pt idx="277" formatCode="&quot;$&quot;#,##0.00_);[Red]\(&quot;$&quot;#,##0.00\)">
                  <c:v>33249</c:v>
                </c:pt>
                <c:pt idx="278" formatCode="&quot;$&quot;#,##0.00_);[Red]\(&quot;$&quot;#,##0.00\)">
                  <c:v>72905</c:v>
                </c:pt>
                <c:pt idx="279">
                  <c:v>66991</c:v>
                </c:pt>
                <c:pt idx="280" formatCode="&quot;$&quot;#,##0.00_);[Red]\(&quot;$&quot;#,##0.00\)">
                  <c:v>34984</c:v>
                </c:pt>
                <c:pt idx="281" formatCode="&quot;$&quot;#,##0.00_);[Red]\(&quot;$&quot;#,##0.00\)">
                  <c:v>34916</c:v>
                </c:pt>
                <c:pt idx="282" formatCode="&quot;$&quot;#,##0.00_);[Red]\(&quot;$&quot;#,##0.00\)">
                  <c:v>53201</c:v>
                </c:pt>
                <c:pt idx="283" formatCode="&quot;$&quot;#,##0.00_);[Red]\(&quot;$&quot;#,##0.00\)">
                  <c:v>20425</c:v>
                </c:pt>
                <c:pt idx="284" formatCode="&quot;$&quot;#,##0.00_);[Red]\(&quot;$&quot;#,##0.00\)">
                  <c:v>40689</c:v>
                </c:pt>
                <c:pt idx="285" formatCode="&quot;$&quot;#,##0.00_);[Red]\(&quot;$&quot;#,##0.00\)">
                  <c:v>82623</c:v>
                </c:pt>
                <c:pt idx="286" formatCode="&quot;$&quot;#,##0.00_);[Red]\(&quot;$&quot;#,##0.00\)">
                  <c:v>34026</c:v>
                </c:pt>
                <c:pt idx="287" formatCode="&quot;$&quot;#,##0.00_);[Red]\(&quot;$&quot;#,##0.00\)">
                  <c:v>52513</c:v>
                </c:pt>
                <c:pt idx="288" formatCode="&quot;$&quot;#,##0.00_);[Red]\(&quot;$&quot;#,##0.00\)">
                  <c:v>86424</c:v>
                </c:pt>
                <c:pt idx="289" formatCode="&quot;$&quot;#,##0.00_);[Red]\(&quot;$&quot;#,##0.00\)">
                  <c:v>33562</c:v>
                </c:pt>
                <c:pt idx="290" formatCode="&quot;$&quot;#,##0.00_);[Red]\(&quot;$&quot;#,##0.00\)">
                  <c:v>57513</c:v>
                </c:pt>
                <c:pt idx="291" formatCode="&quot;$&quot;#,##0.00_);[Red]\(&quot;$&quot;#,##0.00\)">
                  <c:v>60474</c:v>
                </c:pt>
                <c:pt idx="292" formatCode="&quot;$&quot;#,##0.00_);[Red]\(&quot;$&quot;#,##0.00\)">
                  <c:v>21059</c:v>
                </c:pt>
                <c:pt idx="293" formatCode="&quot;$&quot;#,##0.00_);[Red]\(&quot;$&quot;#,##0.00\)">
                  <c:v>69063</c:v>
                </c:pt>
                <c:pt idx="294" formatCode="&quot;$&quot;#,##0.00_);[Red]\(&quot;$&quot;#,##0.00\)">
                  <c:v>36921</c:v>
                </c:pt>
                <c:pt idx="295" formatCode="&quot;$&quot;#,##0.00_);[Red]\(&quot;$&quot;#,##0.00\)">
                  <c:v>45160</c:v>
                </c:pt>
                <c:pt idx="296">
                  <c:v>47823</c:v>
                </c:pt>
                <c:pt idx="297" formatCode="&quot;$&quot;#,##0.00_);[Red]\(&quot;$&quot;#,##0.00\)">
                  <c:v>55759</c:v>
                </c:pt>
                <c:pt idx="298" formatCode="&quot;$&quot;#,##0.00_);[Red]\(&quot;$&quot;#,##0.00\)">
                  <c:v>71488</c:v>
                </c:pt>
                <c:pt idx="299" formatCode="&quot;$&quot;#,##0.00_);[Red]\(&quot;$&quot;#,##0.00\)">
                  <c:v>47958</c:v>
                </c:pt>
                <c:pt idx="300" formatCode="&quot;$&quot;#,##0.00_);[Red]\(&quot;$&quot;#,##0.00\)">
                  <c:v>160803</c:v>
                </c:pt>
                <c:pt idx="301" formatCode="&quot;$&quot;#,##0.00_);[Red]\(&quot;$&quot;#,##0.00\)">
                  <c:v>28427</c:v>
                </c:pt>
                <c:pt idx="302" formatCode="&quot;$&quot;#,##0.00_);[Red]\(&quot;$&quot;#,##0.00\)">
                  <c:v>162397</c:v>
                </c:pt>
                <c:pt idx="303" formatCode="&quot;$&quot;#,##0.00_);[Red]\(&quot;$&quot;#,##0.00\)">
                  <c:v>42160</c:v>
                </c:pt>
                <c:pt idx="304" formatCode="&quot;$&quot;#,##0.00_);[Red]\(&quot;$&quot;#,##0.00\)">
                  <c:v>84460</c:v>
                </c:pt>
                <c:pt idx="305" formatCode="&quot;$&quot;#,##0.00_);[Red]\(&quot;$&quot;#,##0.00\)">
                  <c:v>60839</c:v>
                </c:pt>
                <c:pt idx="306" formatCode="&quot;$&quot;#,##0.00_);[Red]\(&quot;$&quot;#,##0.00\)">
                  <c:v>34176</c:v>
                </c:pt>
                <c:pt idx="307" formatCode="&quot;$&quot;#,##0.00_);[Red]\(&quot;$&quot;#,##0.00\)">
                  <c:v>30822</c:v>
                </c:pt>
                <c:pt idx="308" formatCode="&quot;$&quot;#,##0.00_);[Red]\(&quot;$&quot;#,##0.00\)">
                  <c:v>62694</c:v>
                </c:pt>
                <c:pt idx="309">
                  <c:v>38578</c:v>
                </c:pt>
                <c:pt idx="310" formatCode="&quot;$&quot;#,##0.00_);[Red]\(&quot;$&quot;#,##0.00\)">
                  <c:v>59041</c:v>
                </c:pt>
                <c:pt idx="311">
                  <c:v>81698</c:v>
                </c:pt>
                <c:pt idx="312" formatCode="&quot;$&quot;#,##0.00_);[Red]\(&quot;$&quot;#,##0.00\)">
                  <c:v>56243</c:v>
                </c:pt>
                <c:pt idx="313" formatCode="&quot;$&quot;#,##0.00_);[Red]\(&quot;$&quot;#,##0.00\)">
                  <c:v>81380</c:v>
                </c:pt>
                <c:pt idx="314" formatCode="&quot;$&quot;#,##0.00_);[Red]\(&quot;$&quot;#,##0.00\)">
                  <c:v>38508</c:v>
                </c:pt>
                <c:pt idx="315" formatCode="&quot;$&quot;#,##0.00_);[Red]\(&quot;$&quot;#,##0.00\)">
                  <c:v>82657</c:v>
                </c:pt>
                <c:pt idx="316" formatCode="&quot;$&quot;#,##0.00_);[Red]\(&quot;$&quot;#,##0.00\)">
                  <c:v>69702</c:v>
                </c:pt>
                <c:pt idx="317" formatCode="&quot;$&quot;#,##0.00_);[Red]\(&quot;$&quot;#,##0.00\)">
                  <c:v>78569</c:v>
                </c:pt>
                <c:pt idx="318" formatCode="&quot;$&quot;#,##0.00_);[Red]\(&quot;$&quot;#,##0.00\)">
                  <c:v>37406</c:v>
                </c:pt>
                <c:pt idx="319" formatCode="&quot;$&quot;#,##0.00_);[Red]\(&quot;$&quot;#,##0.00\)">
                  <c:v>41443</c:v>
                </c:pt>
                <c:pt idx="320" formatCode="&quot;$&quot;#,##0.00_);[Red]\(&quot;$&quot;#,##0.00\)">
                  <c:v>90765</c:v>
                </c:pt>
                <c:pt idx="321" formatCode="&quot;$&quot;#,##0.00_);[Red]\(&quot;$&quot;#,##0.00\)">
                  <c:v>56962</c:v>
                </c:pt>
                <c:pt idx="322" formatCode="&quot;$&quot;#,##0.00_);[Red]\(&quot;$&quot;#,##0.00\)">
                  <c:v>47353</c:v>
                </c:pt>
                <c:pt idx="323" formatCode="&quot;$&quot;#,##0.00_);[Red]\(&quot;$&quot;#,##0.00\)">
                  <c:v>38590</c:v>
                </c:pt>
                <c:pt idx="325" formatCode="&quot;$&quot;#,##0.00_);[Red]\(&quot;$&quot;#,##0.00\)">
                  <c:v>56046</c:v>
                </c:pt>
                <c:pt idx="326">
                  <c:v>90369</c:v>
                </c:pt>
                <c:pt idx="327" formatCode="&quot;$&quot;#,##0.00_);[Red]\(&quot;$&quot;#,##0.00\)">
                  <c:v>35860</c:v>
                </c:pt>
                <c:pt idx="328" formatCode="&quot;$&quot;#,##0.00_);[Red]\(&quot;$&quot;#,##0.00\)">
                  <c:v>77297</c:v>
                </c:pt>
                <c:pt idx="329" formatCode="&quot;$&quot;#,##0.00_);[Red]\(&quot;$&quot;#,##0.00\)">
                  <c:v>71796</c:v>
                </c:pt>
                <c:pt idx="330" formatCode="&quot;$&quot;#,##0.00_);[Red]\(&quot;$&quot;#,##0.00\)">
                  <c:v>61825</c:v>
                </c:pt>
                <c:pt idx="331">
                  <c:v>65220</c:v>
                </c:pt>
                <c:pt idx="332" formatCode="&quot;$&quot;#,##0.00_);[Red]\(&quot;$&quot;#,##0.00\)">
                  <c:v>64587</c:v>
                </c:pt>
                <c:pt idx="333" formatCode="&quot;$&quot;#,##0.00_);[Red]\(&quot;$&quot;#,##0.00\)">
                  <c:v>25224</c:v>
                </c:pt>
                <c:pt idx="334" formatCode="&quot;$&quot;#,##0.00_);[Red]\(&quot;$&quot;#,##0.00\)">
                  <c:v>81843</c:v>
                </c:pt>
                <c:pt idx="335" formatCode="&quot;$&quot;#,##0.00_);[Red]\(&quot;$&quot;#,##0.00\)">
                  <c:v>34350</c:v>
                </c:pt>
                <c:pt idx="336" formatCode="&quot;$&quot;#,##0.00_);[Red]\(&quot;$&quot;#,##0.00\)">
                  <c:v>34043</c:v>
                </c:pt>
                <c:pt idx="337" formatCode="&quot;$&quot;#,##0.00_);[Red]\(&quot;$&quot;#,##0.00\)">
                  <c:v>64140</c:v>
                </c:pt>
                <c:pt idx="338" formatCode="&quot;$&quot;#,##0.00_);[Red]\(&quot;$&quot;#,##0.00\)">
                  <c:v>65640</c:v>
                </c:pt>
                <c:pt idx="339" formatCode="&quot;$&quot;#,##0.00_);[Red]\(&quot;$&quot;#,##0.00\)">
                  <c:v>43057</c:v>
                </c:pt>
                <c:pt idx="340" formatCode="&quot;$&quot;#,##0.00_);[Red]\(&quot;$&quot;#,##0.00\)">
                  <c:v>62981</c:v>
                </c:pt>
                <c:pt idx="341" formatCode="&quot;$&quot;#,##0.00_);[Red]\(&quot;$&quot;#,##0.00\)">
                  <c:v>30168</c:v>
                </c:pt>
                <c:pt idx="342" formatCode="&quot;$&quot;#,##0.00_);[Red]\(&quot;$&quot;#,##0.00\)">
                  <c:v>25851</c:v>
                </c:pt>
                <c:pt idx="343" formatCode="&quot;$&quot;#,##0.00_);[Red]\(&quot;$&quot;#,##0.00\)">
                  <c:v>39747</c:v>
                </c:pt>
                <c:pt idx="344" formatCode="&quot;$&quot;#,##0.00_);[Red]\(&quot;$&quot;#,##0.00\)">
                  <c:v>22585</c:v>
                </c:pt>
                <c:pt idx="345" formatCode="&quot;$&quot;#,##0.00_);[Red]\(&quot;$&quot;#,##0.00\)">
                  <c:v>66426</c:v>
                </c:pt>
                <c:pt idx="346" formatCode="&quot;$&quot;#,##0.00_);[Red]\(&quot;$&quot;#,##0.00\)">
                  <c:v>40706</c:v>
                </c:pt>
                <c:pt idx="347" formatCode="&quot;$&quot;#,##0.00_);[Red]\(&quot;$&quot;#,##0.00\)">
                  <c:v>55956</c:v>
                </c:pt>
                <c:pt idx="348" formatCode="&quot;$&quot;#,##0.00_);[Red]\(&quot;$&quot;#,##0.00\)">
                  <c:v>69719</c:v>
                </c:pt>
                <c:pt idx="349" formatCode="&quot;$&quot;#,##0.00_);[Red]\(&quot;$&quot;#,##0.00\)">
                  <c:v>23529</c:v>
                </c:pt>
                <c:pt idx="350" formatCode="&quot;$&quot;#,##0.00_);[Red]\(&quot;$&quot;#,##0.00\)">
                  <c:v>85696</c:v>
                </c:pt>
                <c:pt idx="351" formatCode="&quot;$&quot;#,##0.00_);[Red]\(&quot;$&quot;#,##0.00\)">
                  <c:v>45204</c:v>
                </c:pt>
                <c:pt idx="352" formatCode="&quot;$&quot;#,##0.00_);[Red]\(&quot;$&quot;#,##0.00\)">
                  <c:v>87679</c:v>
                </c:pt>
                <c:pt idx="353" formatCode="&quot;$&quot;#,##0.00_);[Red]\(&quot;$&quot;#,##0.00\)">
                  <c:v>33955</c:v>
                </c:pt>
                <c:pt idx="354">
                  <c:v>79174</c:v>
                </c:pt>
                <c:pt idx="355" formatCode="&quot;$&quot;#,##0.00_);[Red]\(&quot;$&quot;#,##0.00\)">
                  <c:v>12393</c:v>
                </c:pt>
                <c:pt idx="356" formatCode="&quot;$&quot;#,##0.00_);[Red]\(&quot;$&quot;#,##0.00\)">
                  <c:v>25965</c:v>
                </c:pt>
                <c:pt idx="357" formatCode="&quot;$&quot;#,##0.00_);[Red]\(&quot;$&quot;#,##0.00\)">
                  <c:v>64795</c:v>
                </c:pt>
                <c:pt idx="358" formatCode="&quot;$&quot;#,##0.00_);[Red]\(&quot;$&quot;#,##0.00\)">
                  <c:v>29732</c:v>
                </c:pt>
                <c:pt idx="359">
                  <c:v>84835</c:v>
                </c:pt>
                <c:pt idx="360" formatCode="&quot;$&quot;#,##0.00_);[Red]\(&quot;$&quot;#,##0.00\)">
                  <c:v>54959</c:v>
                </c:pt>
                <c:pt idx="361" formatCode="&quot;$&quot;#,##0.00_);[Red]\(&quot;$&quot;#,##0.00\)">
                  <c:v>39190</c:v>
                </c:pt>
                <c:pt idx="362" formatCode="&quot;$&quot;#,##0.00_);[Red]\(&quot;$&quot;#,##0.00\)">
                  <c:v>35544</c:v>
                </c:pt>
                <c:pt idx="363" formatCode="&quot;$&quot;#,##0.00_);[Red]\(&quot;$&quot;#,##0.00\)">
                  <c:v>43322</c:v>
                </c:pt>
                <c:pt idx="364">
                  <c:v>47139</c:v>
                </c:pt>
                <c:pt idx="365" formatCode="&quot;$&quot;#,##0.00_);[Red]\(&quot;$&quot;#,##0.00\)">
                  <c:v>75251</c:v>
                </c:pt>
                <c:pt idx="366" formatCode="&quot;$&quot;#,##0.00_);[Red]\(&quot;$&quot;#,##0.00\)">
                  <c:v>64849</c:v>
                </c:pt>
                <c:pt idx="367" formatCode="&quot;$&quot;#,##0.00_);[Red]\(&quot;$&quot;#,##0.00\)">
                  <c:v>18929</c:v>
                </c:pt>
                <c:pt idx="368" formatCode="&quot;$&quot;#,##0.00_);[Red]\(&quot;$&quot;#,##0.00\)">
                  <c:v>23148</c:v>
                </c:pt>
                <c:pt idx="369" formatCode="&quot;$&quot;#,##0.00_);[Red]\(&quot;$&quot;#,##0.00\)">
                  <c:v>53537</c:v>
                </c:pt>
                <c:pt idx="370" formatCode="&quot;$&quot;#,##0.00_);[Red]\(&quot;$&quot;#,##0.00\)">
                  <c:v>42033</c:v>
                </c:pt>
                <c:pt idx="371" formatCode="&quot;$&quot;#,##0.00_);[Red]\(&quot;$&quot;#,##0.00\)">
                  <c:v>78789</c:v>
                </c:pt>
                <c:pt idx="372" formatCode="&quot;$&quot;#,##0.00_);[Red]\(&quot;$&quot;#,##0.00\)">
                  <c:v>63120</c:v>
                </c:pt>
                <c:pt idx="373" formatCode="&quot;$&quot;#,##0.00_);[Red]\(&quot;$&quot;#,##0.00\)">
                  <c:v>67430</c:v>
                </c:pt>
                <c:pt idx="374" formatCode="&quot;$&quot;#,##0.00_);[Red]\(&quot;$&quot;#,##0.00\)">
                  <c:v>78939</c:v>
                </c:pt>
                <c:pt idx="375" formatCode="&quot;$&quot;#,##0.00_);[Red]\(&quot;$&quot;#,##0.00\)">
                  <c:v>45736</c:v>
                </c:pt>
                <c:pt idx="376" formatCode="&quot;$&quot;#,##0.00_);[Red]\(&quot;$&quot;#,##0.00\)">
                  <c:v>40321</c:v>
                </c:pt>
                <c:pt idx="377" formatCode="&quot;$&quot;#,##0.00_);[Red]\(&quot;$&quot;#,##0.00\)">
                  <c:v>59062</c:v>
                </c:pt>
                <c:pt idx="378" formatCode="&quot;$&quot;#,##0.00_);[Red]\(&quot;$&quot;#,##0.00\)">
                  <c:v>69401</c:v>
                </c:pt>
                <c:pt idx="379" formatCode="&quot;$&quot;#,##0.00_);[Red]\(&quot;$&quot;#,##0.00\)">
                  <c:v>31814</c:v>
                </c:pt>
                <c:pt idx="380" formatCode="&quot;$&quot;#,##0.00_);[Red]\(&quot;$&quot;#,##0.00\)">
                  <c:v>25252</c:v>
                </c:pt>
                <c:pt idx="381">
                  <c:v>71434</c:v>
                </c:pt>
                <c:pt idx="382" formatCode="&quot;$&quot;#,##0.00_);[Red]\(&quot;$&quot;#,##0.00\)">
                  <c:v>34445</c:v>
                </c:pt>
                <c:pt idx="383" formatCode="&quot;$&quot;#,##0.00_);[Red]\(&quot;$&quot;#,##0.00\)">
                  <c:v>55012</c:v>
                </c:pt>
                <c:pt idx="384" formatCode="&quot;$&quot;#,##0.00_);[Red]\(&quot;$&quot;#,##0.00\)">
                  <c:v>86610</c:v>
                </c:pt>
                <c:pt idx="385" formatCode="&quot;$&quot;#,##0.00_);[Red]\(&quot;$&quot;#,##0.00\)">
                  <c:v>84618</c:v>
                </c:pt>
                <c:pt idx="386" formatCode="&quot;$&quot;#,##0.00_);[Red]\(&quot;$&quot;#,##0.00\)">
                  <c:v>45684</c:v>
                </c:pt>
                <c:pt idx="387" formatCode="&quot;$&quot;#,##0.00_);[Red]\(&quot;$&quot;#,##0.00\)">
                  <c:v>34053</c:v>
                </c:pt>
                <c:pt idx="388" formatCode="&quot;$&quot;#,##0.00_);[Red]\(&quot;$&quot;#,##0.00\)">
                  <c:v>21063</c:v>
                </c:pt>
                <c:pt idx="389" formatCode="&quot;$&quot;#,##0.00_);[Red]\(&quot;$&quot;#,##0.00\)">
                  <c:v>63159</c:v>
                </c:pt>
                <c:pt idx="390">
                  <c:v>44931</c:v>
                </c:pt>
                <c:pt idx="391">
                  <c:v>60597</c:v>
                </c:pt>
                <c:pt idx="392" formatCode="&quot;$&quot;#,##0.00_);[Red]\(&quot;$&quot;#,##0.00\)">
                  <c:v>58607</c:v>
                </c:pt>
                <c:pt idx="394" formatCode="&quot;$&quot;#,##0.00_);[Red]\(&quot;$&quot;#,##0.00\)">
                  <c:v>37697</c:v>
                </c:pt>
                <c:pt idx="395" formatCode="&quot;$&quot;#,##0.00_);[Red]\(&quot;$&quot;#,##0.00\)">
                  <c:v>71964</c:v>
                </c:pt>
                <c:pt idx="396" formatCode="&quot;$&quot;#,##0.00_);[Red]\(&quot;$&quot;#,##0.00\)">
                  <c:v>72679</c:v>
                </c:pt>
                <c:pt idx="397" formatCode="&quot;$&quot;#,##0.00_);[Red]\(&quot;$&quot;#,##0.00\)">
                  <c:v>35765</c:v>
                </c:pt>
                <c:pt idx="398" formatCode="&quot;$&quot;#,##0.00_);[Red]\(&quot;$&quot;#,##0.00\)">
                  <c:v>77583</c:v>
                </c:pt>
                <c:pt idx="399" formatCode="&quot;$&quot;#,##0.00_);[Red]\(&quot;$&quot;#,##0.00\)">
                  <c:v>61456</c:v>
                </c:pt>
                <c:pt idx="400" formatCode="&quot;$&quot;#,##0.00_);[Red]\(&quot;$&quot;#,##0.00\)">
                  <c:v>57906</c:v>
                </c:pt>
                <c:pt idx="401" formatCode="&quot;$&quot;#,##0.00_);[Red]\(&quot;$&quot;#,##0.00\)">
                  <c:v>35860</c:v>
                </c:pt>
                <c:pt idx="402" formatCode="&quot;$&quot;#,##0.00_);[Red]\(&quot;$&quot;#,##0.00\)">
                  <c:v>50737</c:v>
                </c:pt>
                <c:pt idx="403" formatCode="&quot;$&quot;#,##0.00_);[Red]\(&quot;$&quot;#,##0.00\)">
                  <c:v>38823</c:v>
                </c:pt>
                <c:pt idx="404" formatCode="&quot;$&quot;#,##0.00_);[Red]\(&quot;$&quot;#,##0.00\)">
                  <c:v>53374</c:v>
                </c:pt>
                <c:pt idx="405" formatCode="&quot;$&quot;#,##0.00_);[Red]\(&quot;$&quot;#,##0.00\)">
                  <c:v>72460</c:v>
                </c:pt>
                <c:pt idx="406">
                  <c:v>81044</c:v>
                </c:pt>
                <c:pt idx="407" formatCode="&quot;$&quot;#,##0.00_);[Red]\(&quot;$&quot;#,##0.00\)">
                  <c:v>84906</c:v>
                </c:pt>
                <c:pt idx="408" formatCode="&quot;$&quot;#,##0.00_);[Red]\(&quot;$&quot;#,##0.00\)">
                  <c:v>33581</c:v>
                </c:pt>
                <c:pt idx="409" formatCode="&quot;$&quot;#,##0.00_);[Red]\(&quot;$&quot;#,##0.00\)">
                  <c:v>20130</c:v>
                </c:pt>
                <c:pt idx="410" formatCode="&quot;$&quot;#,##0.00_);[Red]\(&quot;$&quot;#,##0.00\)">
                  <c:v>96843</c:v>
                </c:pt>
                <c:pt idx="411" formatCode="&quot;$&quot;#,##0.00_);[Red]\(&quot;$&quot;#,##0.00\)">
                  <c:v>82800</c:v>
                </c:pt>
                <c:pt idx="412" formatCode="&quot;$&quot;#,##0.00_);[Red]\(&quot;$&quot;#,##0.00\)">
                  <c:v>50116</c:v>
                </c:pt>
                <c:pt idx="413" formatCode="&quot;$&quot;#,##0.00_);[Red]\(&quot;$&quot;#,##0.00\)">
                  <c:v>62905</c:v>
                </c:pt>
                <c:pt idx="414" formatCode="&quot;$&quot;#,##0.00_);[Red]\(&quot;$&quot;#,##0.00\)">
                  <c:v>63033</c:v>
                </c:pt>
                <c:pt idx="415">
                  <c:v>45203</c:v>
                </c:pt>
                <c:pt idx="416" formatCode="&quot;$&quot;#,##0.00_);[Red]\(&quot;$&quot;#,##0.00\)">
                  <c:v>62859</c:v>
                </c:pt>
                <c:pt idx="417" formatCode="&quot;$&quot;#,##0.00_);[Red]\(&quot;$&quot;#,##0.00\)">
                  <c:v>53700</c:v>
                </c:pt>
                <c:pt idx="418" formatCode="&quot;$&quot;#,##0.00_);[Red]\(&quot;$&quot;#,##0.00\)">
                  <c:v>7500</c:v>
                </c:pt>
                <c:pt idx="419" formatCode="&quot;$&quot;#,##0.00_);[Red]\(&quot;$&quot;#,##0.00\)">
                  <c:v>76653</c:v>
                </c:pt>
                <c:pt idx="420" formatCode="&quot;$&quot;#,##0.00_);[Red]\(&quot;$&quot;#,##0.00\)">
                  <c:v>80995</c:v>
                </c:pt>
                <c:pt idx="421" formatCode="&quot;$&quot;#,##0.00_);[Red]\(&quot;$&quot;#,##0.00\)">
                  <c:v>30372</c:v>
                </c:pt>
                <c:pt idx="422" formatCode="&quot;$&quot;#,##0.00_);[Red]\(&quot;$&quot;#,##0.00\)">
                  <c:v>22554</c:v>
                </c:pt>
                <c:pt idx="423" formatCode="&quot;$&quot;#,##0.00_);[Red]\(&quot;$&quot;#,##0.00\)">
                  <c:v>26290</c:v>
                </c:pt>
                <c:pt idx="424" formatCode="&quot;$&quot;#,##0.00_);[Red]\(&quot;$&quot;#,##0.00\)">
                  <c:v>56939</c:v>
                </c:pt>
                <c:pt idx="425" formatCode="&quot;$&quot;#,##0.00_);[Red]\(&quot;$&quot;#,##0.00\)">
                  <c:v>46779</c:v>
                </c:pt>
                <c:pt idx="426" formatCode="&quot;$&quot;#,##0.00_);[Red]\(&quot;$&quot;#,##0.00\)">
                  <c:v>40049</c:v>
                </c:pt>
                <c:pt idx="427" formatCode="&quot;$&quot;#,##0.00_);[Red]\(&quot;$&quot;#,##0.00\)">
                  <c:v>46344</c:v>
                </c:pt>
                <c:pt idx="428" formatCode="&quot;$&quot;#,##0.00_);[Red]\(&quot;$&quot;#,##0.00\)">
                  <c:v>80134</c:v>
                </c:pt>
                <c:pt idx="429" formatCode="&quot;$&quot;#,##0.00_);[Red]\(&quot;$&quot;#,##0.00\)">
                  <c:v>70617</c:v>
                </c:pt>
                <c:pt idx="430" formatCode="&quot;$&quot;#,##0.00_);[Red]\(&quot;$&quot;#,##0.00\)">
                  <c:v>82326</c:v>
                </c:pt>
                <c:pt idx="431" formatCode="&quot;$&quot;#,##0.00_);[Red]\(&quot;$&quot;#,##0.00\)">
                  <c:v>41154</c:v>
                </c:pt>
                <c:pt idx="432" formatCode="&quot;$&quot;#,##0.00_);[Red]\(&quot;$&quot;#,##0.00\)">
                  <c:v>37284</c:v>
                </c:pt>
                <c:pt idx="433" formatCode="&quot;$&quot;#,##0.00_);[Red]\(&quot;$&quot;#,##0.00\)">
                  <c:v>64176</c:v>
                </c:pt>
                <c:pt idx="434" formatCode="&quot;$&quot;#,##0.00_);[Red]\(&quot;$&quot;#,##0.00\)">
                  <c:v>82582</c:v>
                </c:pt>
                <c:pt idx="435" formatCode="&quot;$&quot;#,##0.00_);[Red]\(&quot;$&quot;#,##0.00\)">
                  <c:v>26490</c:v>
                </c:pt>
                <c:pt idx="436" formatCode="&quot;$&quot;#,##0.00_);[Red]\(&quot;$&quot;#,##0.00\)">
                  <c:v>23626</c:v>
                </c:pt>
                <c:pt idx="437" formatCode="&quot;$&quot;#,##0.00_);[Red]\(&quot;$&quot;#,##0.00\)">
                  <c:v>43641</c:v>
                </c:pt>
                <c:pt idx="438" formatCode="&quot;$&quot;#,##0.00_);[Red]\(&quot;$&quot;#,##0.00\)">
                  <c:v>46891</c:v>
                </c:pt>
                <c:pt idx="439" formatCode="&quot;$&quot;#,##0.00_);[Red]\(&quot;$&quot;#,##0.00\)">
                  <c:v>18929</c:v>
                </c:pt>
                <c:pt idx="440" formatCode="&quot;$&quot;#,##0.00_);[Red]\(&quot;$&quot;#,##0.00\)">
                  <c:v>69520</c:v>
                </c:pt>
                <c:pt idx="441" formatCode="&quot;$&quot;#,##0.00_);[Red]\(&quot;$&quot;#,##0.00\)">
                  <c:v>27159</c:v>
                </c:pt>
                <c:pt idx="442" formatCode="&quot;$&quot;#,##0.00_);[Red]\(&quot;$&quot;#,##0.00\)">
                  <c:v>32880</c:v>
                </c:pt>
                <c:pt idx="443" formatCode="&quot;$&quot;#,##0.00_);[Red]\(&quot;$&quot;#,##0.00\)">
                  <c:v>26304</c:v>
                </c:pt>
                <c:pt idx="444" formatCode="&quot;$&quot;#,##0.00_);[Red]\(&quot;$&quot;#,##0.00\)">
                  <c:v>45143</c:v>
                </c:pt>
                <c:pt idx="445" formatCode="&quot;$&quot;#,##0.00_);[Red]\(&quot;$&quot;#,##0.00\)">
                  <c:v>57959</c:v>
                </c:pt>
                <c:pt idx="446" formatCode="&quot;$&quot;#,##0.00_);[Red]\(&quot;$&quot;#,##0.00\)">
                  <c:v>33812</c:v>
                </c:pt>
                <c:pt idx="447" formatCode="&quot;$&quot;#,##0.00_);[Red]\(&quot;$&quot;#,##0.00\)">
                  <c:v>33697</c:v>
                </c:pt>
                <c:pt idx="448">
                  <c:v>36634</c:v>
                </c:pt>
                <c:pt idx="449" formatCode="&quot;$&quot;#,##0.00_);[Red]\(&quot;$&quot;#,##0.00\)">
                  <c:v>50785</c:v>
                </c:pt>
                <c:pt idx="450" formatCode="&quot;$&quot;#,##0.00_);[Red]\(&quot;$&quot;#,##0.00\)">
                  <c:v>22327</c:v>
                </c:pt>
                <c:pt idx="451" formatCode="&quot;$&quot;#,##0.00_);[Red]\(&quot;$&quot;#,##0.00\)">
                  <c:v>62670</c:v>
                </c:pt>
                <c:pt idx="452">
                  <c:v>37368</c:v>
                </c:pt>
                <c:pt idx="453" formatCode="&quot;$&quot;#,##0.00_);[Red]\(&quot;$&quot;#,##0.00\)">
                  <c:v>66313</c:v>
                </c:pt>
                <c:pt idx="454" formatCode="&quot;$&quot;#,##0.00_);[Red]\(&quot;$&quot;#,##0.00\)">
                  <c:v>46734</c:v>
                </c:pt>
                <c:pt idx="455" formatCode="&quot;$&quot;#,##0.00_);[Red]\(&quot;$&quot;#,##0.00\)">
                  <c:v>58401</c:v>
                </c:pt>
                <c:pt idx="456" formatCode="&quot;$&quot;#,##0.00_);[Red]\(&quot;$&quot;#,##0.00\)">
                  <c:v>47025</c:v>
                </c:pt>
                <c:pt idx="457" formatCode="&quot;$&quot;#,##0.00_);[Red]\(&quot;$&quot;#,##0.00\)">
                  <c:v>77044</c:v>
                </c:pt>
                <c:pt idx="458" formatCode="&quot;$&quot;#,##0.00_);[Red]\(&quot;$&quot;#,##0.00\)">
                  <c:v>18929</c:v>
                </c:pt>
                <c:pt idx="459" formatCode="&quot;$&quot;#,##0.00_);[Red]\(&quot;$&quot;#,##0.00\)">
                  <c:v>29819</c:v>
                </c:pt>
                <c:pt idx="460" formatCode="&quot;$&quot;#,##0.00_);[Red]\(&quot;$&quot;#,##0.00\)">
                  <c:v>70038</c:v>
                </c:pt>
                <c:pt idx="461" formatCode="&quot;$&quot;#,##0.00_);[Red]\(&quot;$&quot;#,##0.00\)">
                  <c:v>59666</c:v>
                </c:pt>
                <c:pt idx="462" formatCode="&quot;$&quot;#,##0.00_);[Red]\(&quot;$&quot;#,##0.00\)">
                  <c:v>33622</c:v>
                </c:pt>
                <c:pt idx="463" formatCode="&quot;$&quot;#,##0.00_);[Red]\(&quot;$&quot;#,##0.00\)">
                  <c:v>30261</c:v>
                </c:pt>
                <c:pt idx="464" formatCode="&quot;$&quot;#,##0.00_);[Red]\(&quot;$&quot;#,##0.00\)">
                  <c:v>69267</c:v>
                </c:pt>
                <c:pt idx="465" formatCode="&quot;$&quot;#,##0.00_);[Red]\(&quot;$&quot;#,##0.00\)">
                  <c:v>43776</c:v>
                </c:pt>
                <c:pt idx="466" formatCode="&quot;$&quot;#,##0.00_);[Red]\(&quot;$&quot;#,##0.00\)">
                  <c:v>40321</c:v>
                </c:pt>
                <c:pt idx="467">
                  <c:v>53359</c:v>
                </c:pt>
                <c:pt idx="468" formatCode="&quot;$&quot;#,##0.00_);[Red]\(&quot;$&quot;#,##0.00\)">
                  <c:v>54591</c:v>
                </c:pt>
                <c:pt idx="469" formatCode="&quot;$&quot;#,##0.00_);[Red]\(&quot;$&quot;#,##0.00\)">
                  <c:v>69109</c:v>
                </c:pt>
                <c:pt idx="470" formatCode="&quot;$&quot;#,##0.00_);[Red]\(&quot;$&quot;#,##0.00\)">
                  <c:v>58597</c:v>
                </c:pt>
                <c:pt idx="471" formatCode="&quot;$&quot;#,##0.00_);[Red]\(&quot;$&quot;#,##0.00\)">
                  <c:v>81657</c:v>
                </c:pt>
                <c:pt idx="472" formatCode="&quot;$&quot;#,##0.00_);[Red]\(&quot;$&quot;#,##0.00\)">
                  <c:v>62568</c:v>
                </c:pt>
                <c:pt idx="473" formatCode="&quot;$&quot;#,##0.00_);[Red]\(&quot;$&quot;#,##0.00\)">
                  <c:v>66582</c:v>
                </c:pt>
                <c:pt idx="474" formatCode="&quot;$&quot;#,##0.00_);[Red]\(&quot;$&quot;#,##0.00\)">
                  <c:v>78825</c:v>
                </c:pt>
                <c:pt idx="475" formatCode="&quot;$&quot;#,##0.00_);[Red]\(&quot;$&quot;#,##0.00\)">
                  <c:v>28164</c:v>
                </c:pt>
                <c:pt idx="476">
                  <c:v>72071</c:v>
                </c:pt>
                <c:pt idx="477" formatCode="&quot;$&quot;#,##0.00_);[Red]\(&quot;$&quot;#,##0.00\)">
                  <c:v>18222</c:v>
                </c:pt>
                <c:pt idx="479" formatCode="&quot;$&quot;#,##0.00_);[Red]\(&quot;$&quot;#,##0.00\)">
                  <c:v>28440</c:v>
                </c:pt>
                <c:pt idx="480" formatCode="&quot;$&quot;#,##0.00_);[Red]\(&quot;$&quot;#,##0.00\)">
                  <c:v>30545</c:v>
                </c:pt>
                <c:pt idx="481" formatCode="&quot;$&quot;#,##0.00_);[Red]\(&quot;$&quot;#,##0.00\)">
                  <c:v>34600</c:v>
                </c:pt>
                <c:pt idx="482" formatCode="&quot;$&quot;#,##0.00_);[Red]\(&quot;$&quot;#,##0.00\)">
                  <c:v>62807</c:v>
                </c:pt>
                <c:pt idx="483" formatCode="&quot;$&quot;#,##0.00_);[Red]\(&quot;$&quot;#,##0.00\)">
                  <c:v>40233</c:v>
                </c:pt>
                <c:pt idx="484" formatCode="&quot;$&quot;#,##0.00_);[Red]\(&quot;$&quot;#,##0.00\)">
                  <c:v>30801</c:v>
                </c:pt>
                <c:pt idx="485" formatCode="&quot;$&quot;#,##0.00_);[Red]\(&quot;$&quot;#,##0.00\)">
                  <c:v>51124</c:v>
                </c:pt>
                <c:pt idx="486" formatCode="&quot;$&quot;#,##0.00_);[Red]\(&quot;$&quot;#,##0.00\)">
                  <c:v>61482</c:v>
                </c:pt>
                <c:pt idx="487" formatCode="&quot;$&quot;#,##0.00_);[Red]\(&quot;$&quot;#,##0.00\)">
                  <c:v>25410</c:v>
                </c:pt>
                <c:pt idx="488" formatCode="&quot;$&quot;#,##0.00_);[Red]\(&quot;$&quot;#,##0.00\)">
                  <c:v>31395</c:v>
                </c:pt>
                <c:pt idx="489" formatCode="&quot;$&quot;#,##0.00_);[Red]\(&quot;$&quot;#,##0.00\)">
                  <c:v>61286</c:v>
                </c:pt>
                <c:pt idx="490" formatCode="&quot;$&quot;#,##0.00_);[Red]\(&quot;$&quot;#,##0.00\)">
                  <c:v>83891</c:v>
                </c:pt>
                <c:pt idx="491" formatCode="&quot;$&quot;#,##0.00_);[Red]\(&quot;$&quot;#,##0.00\)">
                  <c:v>75342</c:v>
                </c:pt>
                <c:pt idx="492" formatCode="&quot;$&quot;#,##0.00_);[Red]\(&quot;$&quot;#,##0.00\)">
                  <c:v>46831</c:v>
                </c:pt>
                <c:pt idx="493" formatCode="&quot;$&quot;#,##0.00_);[Red]\(&quot;$&quot;#,##0.00\)">
                  <c:v>20491</c:v>
                </c:pt>
                <c:pt idx="494" formatCode="&quot;$&quot;#,##0.00_);[Red]\(&quot;$&quot;#,##0.00\)">
                  <c:v>35178</c:v>
                </c:pt>
                <c:pt idx="495" formatCode="&quot;$&quot;#,##0.00_);[Red]\(&quot;$&quot;#,##0.00\)">
                  <c:v>38410</c:v>
                </c:pt>
                <c:pt idx="496" formatCode="&quot;$&quot;#,##0.00_);[Red]\(&quot;$&quot;#,##0.00\)">
                  <c:v>73454</c:v>
                </c:pt>
                <c:pt idx="497">
                  <c:v>37716</c:v>
                </c:pt>
                <c:pt idx="498" formatCode="&quot;$&quot;#,##0.00_);[Red]\(&quot;$&quot;#,##0.00\)">
                  <c:v>88097</c:v>
                </c:pt>
                <c:pt idx="499" formatCode="&quot;$&quot;#,##0.00_);[Red]\(&quot;$&quot;#,##0.00\)">
                  <c:v>24027</c:v>
                </c:pt>
                <c:pt idx="500" formatCode="&quot;$&quot;#,##0.00_);[Red]\(&quot;$&quot;#,##0.00\)">
                  <c:v>57530</c:v>
                </c:pt>
                <c:pt idx="501" formatCode="&quot;$&quot;#,##0.00_);[Red]\(&quot;$&quot;#,##0.00\)">
                  <c:v>31878</c:v>
                </c:pt>
                <c:pt idx="502" formatCode="&quot;$&quot;#,##0.00_);[Red]\(&quot;$&quot;#,##0.00\)">
                  <c:v>21840</c:v>
                </c:pt>
                <c:pt idx="503" formatCode="&quot;$&quot;#,##0.00_);[Red]\(&quot;$&quot;#,##0.00\)">
                  <c:v>55521</c:v>
                </c:pt>
                <c:pt idx="504" formatCode="&quot;$&quot;#,##0.00_);[Red]\(&quot;$&quot;#,##0.00\)">
                  <c:v>29548</c:v>
                </c:pt>
                <c:pt idx="505" formatCode="&quot;$&quot;#,##0.00_);[Red]\(&quot;$&quot;#,##0.00\)">
                  <c:v>63810</c:v>
                </c:pt>
                <c:pt idx="506" formatCode="&quot;$&quot;#,##0.00_);[Red]\(&quot;$&quot;#,##0.00\)">
                  <c:v>28249</c:v>
                </c:pt>
                <c:pt idx="507" formatCode="&quot;$&quot;#,##0.00_);[Red]\(&quot;$&quot;#,##0.00\)">
                  <c:v>61278</c:v>
                </c:pt>
                <c:pt idx="508" formatCode="&quot;$&quot;#,##0.00_);[Red]\(&quot;$&quot;#,##0.00\)">
                  <c:v>70638</c:v>
                </c:pt>
                <c:pt idx="509" formatCode="&quot;$&quot;#,##0.00_);[Red]\(&quot;$&quot;#,##0.00\)">
                  <c:v>17323</c:v>
                </c:pt>
                <c:pt idx="510" formatCode="&quot;$&quot;#,##0.00_);[Red]\(&quot;$&quot;#,##0.00\)">
                  <c:v>56534</c:v>
                </c:pt>
                <c:pt idx="511" formatCode="&quot;$&quot;#,##0.00_);[Red]\(&quot;$&quot;#,##0.00\)">
                  <c:v>61996</c:v>
                </c:pt>
                <c:pt idx="512" formatCode="&quot;$&quot;#,##0.00_);[Red]\(&quot;$&quot;#,##0.00\)">
                  <c:v>71113</c:v>
                </c:pt>
                <c:pt idx="513" formatCode="&quot;$&quot;#,##0.00_);[Red]\(&quot;$&quot;#,##0.00\)">
                  <c:v>29791</c:v>
                </c:pt>
                <c:pt idx="514" formatCode="&quot;$&quot;#,##0.00_);[Red]\(&quot;$&quot;#,##0.00\)">
                  <c:v>26759</c:v>
                </c:pt>
                <c:pt idx="515" formatCode="&quot;$&quot;#,##0.00_);[Red]\(&quot;$&quot;#,##0.00\)">
                  <c:v>76320</c:v>
                </c:pt>
                <c:pt idx="516" formatCode="&quot;$&quot;#,##0.00_);[Red]\(&quot;$&quot;#,##0.00\)">
                  <c:v>40464</c:v>
                </c:pt>
                <c:pt idx="517" formatCode="&quot;$&quot;#,##0.00_);[Red]\(&quot;$&quot;#,##0.00\)">
                  <c:v>82576</c:v>
                </c:pt>
                <c:pt idx="518" formatCode="&quot;$&quot;#,##0.00_);[Red]\(&quot;$&quot;#,##0.00\)">
                  <c:v>75794</c:v>
                </c:pt>
                <c:pt idx="519" formatCode="&quot;$&quot;#,##0.00_);[Red]\(&quot;$&quot;#,##0.00\)">
                  <c:v>54197</c:v>
                </c:pt>
                <c:pt idx="520" formatCode="&quot;$&quot;#,##0.00_);[Red]\(&quot;$&quot;#,##0.00\)">
                  <c:v>34596</c:v>
                </c:pt>
                <c:pt idx="521" formatCode="&quot;$&quot;#,##0.00_);[Red]\(&quot;$&quot;#,##0.00\)">
                  <c:v>42607</c:v>
                </c:pt>
                <c:pt idx="522" formatCode="&quot;$&quot;#,##0.00_);[Red]\(&quot;$&quot;#,##0.00\)">
                  <c:v>71853</c:v>
                </c:pt>
                <c:pt idx="523" formatCode="&quot;$&quot;#,##0.00_);[Red]\(&quot;$&quot;#,##0.00\)">
                  <c:v>50501</c:v>
                </c:pt>
                <c:pt idx="524" formatCode="&quot;$&quot;#,##0.00_);[Red]\(&quot;$&quot;#,##0.00\)">
                  <c:v>16653</c:v>
                </c:pt>
                <c:pt idx="525" formatCode="&quot;$&quot;#,##0.00_);[Red]\(&quot;$&quot;#,##0.00\)">
                  <c:v>43602</c:v>
                </c:pt>
                <c:pt idx="526" formatCode="&quot;$&quot;#,##0.00_);[Red]\(&quot;$&quot;#,##0.00\)">
                  <c:v>40851</c:v>
                </c:pt>
                <c:pt idx="527" formatCode="&quot;$&quot;#,##0.00_);[Red]\(&quot;$&quot;#,##0.00\)">
                  <c:v>18701</c:v>
                </c:pt>
                <c:pt idx="528" formatCode="&quot;$&quot;#,##0.00_);[Red]\(&quot;$&quot;#,##0.00\)">
                  <c:v>76234</c:v>
                </c:pt>
                <c:pt idx="529" formatCode="&quot;$&quot;#,##0.00_);[Red]\(&quot;$&quot;#,##0.00\)">
                  <c:v>74293</c:v>
                </c:pt>
                <c:pt idx="530" formatCode="&quot;$&quot;#,##0.00_);[Red]\(&quot;$&quot;#,##0.00\)">
                  <c:v>75154</c:v>
                </c:pt>
                <c:pt idx="531" formatCode="&quot;$&quot;#,##0.00_);[Red]\(&quot;$&quot;#,##0.00\)">
                  <c:v>46097</c:v>
                </c:pt>
                <c:pt idx="532" formatCode="&quot;$&quot;#,##0.00_);[Red]\(&quot;$&quot;#,##0.00\)">
                  <c:v>34412</c:v>
                </c:pt>
                <c:pt idx="533">
                  <c:v>65370</c:v>
                </c:pt>
                <c:pt idx="534" formatCode="&quot;$&quot;#,##0.00_);[Red]\(&quot;$&quot;#,##0.00\)">
                  <c:v>52413</c:v>
                </c:pt>
                <c:pt idx="535" formatCode="&quot;$&quot;#,##0.00_);[Red]\(&quot;$&quot;#,##0.00\)">
                  <c:v>22390</c:v>
                </c:pt>
                <c:pt idx="536" formatCode="&quot;$&quot;#,##0.00_);[Red]\(&quot;$&quot;#,##0.00\)">
                  <c:v>42664</c:v>
                </c:pt>
                <c:pt idx="537" formatCode="&quot;$&quot;#,##0.00_);[Red]\(&quot;$&quot;#,##0.00\)">
                  <c:v>47025</c:v>
                </c:pt>
                <c:pt idx="538" formatCode="&quot;$&quot;#,##0.00_);[Red]\(&quot;$&quot;#,##0.00\)">
                  <c:v>30560</c:v>
                </c:pt>
                <c:pt idx="539" formatCode="&quot;$&quot;#,##0.00_);[Red]\(&quot;$&quot;#,##0.00\)">
                  <c:v>71866</c:v>
                </c:pt>
                <c:pt idx="540" formatCode="&quot;$&quot;#,##0.00_);[Red]\(&quot;$&quot;#,##0.00\)">
                  <c:v>29435</c:v>
                </c:pt>
                <c:pt idx="541" formatCode="&quot;$&quot;#,##0.00_);[Red]\(&quot;$&quot;#,##0.00\)">
                  <c:v>36143</c:v>
                </c:pt>
                <c:pt idx="542" formatCode="&quot;$&quot;#,##0.00_);[Red]\(&quot;$&quot;#,##0.00\)">
                  <c:v>57100</c:v>
                </c:pt>
                <c:pt idx="543" formatCode="&quot;$&quot;#,##0.00_);[Red]\(&quot;$&quot;#,##0.00\)">
                  <c:v>80317</c:v>
                </c:pt>
                <c:pt idx="544" formatCode="&quot;$&quot;#,##0.00_);[Red]\(&quot;$&quot;#,##0.00\)">
                  <c:v>73807</c:v>
                </c:pt>
                <c:pt idx="545" formatCode="&quot;$&quot;#,##0.00_);[Red]\(&quot;$&quot;#,##0.00\)">
                  <c:v>33438</c:v>
                </c:pt>
                <c:pt idx="546" formatCode="&quot;$&quot;#,##0.00_);[Red]\(&quot;$&quot;#,##0.00\)">
                  <c:v>67546</c:v>
                </c:pt>
                <c:pt idx="547" formatCode="&quot;$&quot;#,##0.00_);[Red]\(&quot;$&quot;#,##0.00\)">
                  <c:v>72066</c:v>
                </c:pt>
                <c:pt idx="548" formatCode="&quot;$&quot;#,##0.00_);[Red]\(&quot;$&quot;#,##0.00\)">
                  <c:v>54456</c:v>
                </c:pt>
                <c:pt idx="549" formatCode="&quot;$&quot;#,##0.00_);[Red]\(&quot;$&quot;#,##0.00\)">
                  <c:v>70179</c:v>
                </c:pt>
                <c:pt idx="550">
                  <c:v>30523</c:v>
                </c:pt>
                <c:pt idx="551" formatCode="&quot;$&quot;#,##0.00_);[Red]\(&quot;$&quot;#,##0.00\)">
                  <c:v>72117</c:v>
                </c:pt>
                <c:pt idx="552" formatCode="&quot;$&quot;#,##0.00_);[Red]\(&quot;$&quot;#,##0.00\)">
                  <c:v>102160</c:v>
                </c:pt>
                <c:pt idx="553" formatCode="&quot;$&quot;#,##0.00_);[Red]\(&quot;$&quot;#,##0.00\)">
                  <c:v>87000</c:v>
                </c:pt>
                <c:pt idx="554" formatCode="&quot;$&quot;#,##0.00_);[Red]\(&quot;$&quot;#,##0.00\)">
                  <c:v>46098</c:v>
                </c:pt>
                <c:pt idx="555" formatCode="&quot;$&quot;#,##0.00_);[Red]\(&quot;$&quot;#,##0.00\)">
                  <c:v>56796</c:v>
                </c:pt>
                <c:pt idx="556" formatCode="&quot;$&quot;#,##0.00_);[Red]\(&quot;$&quot;#,##0.00\)">
                  <c:v>48918</c:v>
                </c:pt>
                <c:pt idx="557" formatCode="&quot;$&quot;#,##0.00_);[Red]\(&quot;$&quot;#,##0.00\)">
                  <c:v>30560</c:v>
                </c:pt>
                <c:pt idx="558" formatCode="&quot;$&quot;#,##0.00_);[Red]\(&quot;$&quot;#,##0.00\)">
                  <c:v>33183</c:v>
                </c:pt>
                <c:pt idx="559" formatCode="&quot;$&quot;#,##0.00_);[Red]\(&quot;$&quot;#,##0.00\)">
                  <c:v>22574</c:v>
                </c:pt>
                <c:pt idx="560" formatCode="&quot;$&quot;#,##0.00_);[Red]\(&quot;$&quot;#,##0.00\)">
                  <c:v>65210</c:v>
                </c:pt>
                <c:pt idx="561" formatCode="&quot;$&quot;#,##0.00_);[Red]\(&quot;$&quot;#,##0.00\)">
                  <c:v>78416</c:v>
                </c:pt>
                <c:pt idx="562" formatCode="&quot;$&quot;#,##0.00_);[Red]\(&quot;$&quot;#,##0.00\)">
                  <c:v>43269</c:v>
                </c:pt>
                <c:pt idx="563" formatCode="&quot;$&quot;#,##0.00_);[Red]\(&quot;$&quot;#,##0.00\)">
                  <c:v>60474</c:v>
                </c:pt>
                <c:pt idx="564" formatCode="&quot;$&quot;#,##0.00_);[Red]\(&quot;$&quot;#,##0.00\)">
                  <c:v>51766</c:v>
                </c:pt>
                <c:pt idx="565" formatCode="&quot;$&quot;#,##0.00_);[Red]\(&quot;$&quot;#,##0.00\)">
                  <c:v>24072</c:v>
                </c:pt>
                <c:pt idx="567" formatCode="&quot;$&quot;#,##0.00_);[Red]\(&quot;$&quot;#,##0.00\)">
                  <c:v>26518</c:v>
                </c:pt>
                <c:pt idx="568" formatCode="&quot;$&quot;#,##0.00_);[Red]\(&quot;$&quot;#,##0.00\)">
                  <c:v>49094</c:v>
                </c:pt>
                <c:pt idx="569" formatCode="&quot;$&quot;#,##0.00_);[Red]\(&quot;$&quot;#,##0.00\)">
                  <c:v>35388</c:v>
                </c:pt>
                <c:pt idx="570" formatCode="&quot;$&quot;#,##0.00_);[Red]\(&quot;$&quot;#,##0.00\)">
                  <c:v>67023</c:v>
                </c:pt>
                <c:pt idx="571" formatCode="&quot;$&quot;#,##0.00_);[Red]\(&quot;$&quot;#,##0.00\)">
                  <c:v>46014</c:v>
                </c:pt>
                <c:pt idx="572" formatCode="&quot;$&quot;#,##0.00_);[Red]\(&quot;$&quot;#,##0.00\)">
                  <c:v>67472</c:v>
                </c:pt>
                <c:pt idx="573" formatCode="&quot;$&quot;#,##0.00_);[Red]\(&quot;$&quot;#,##0.00\)">
                  <c:v>67893</c:v>
                </c:pt>
                <c:pt idx="574" formatCode="&quot;$&quot;#,##0.00_);[Red]\(&quot;$&quot;#,##0.00\)">
                  <c:v>74290</c:v>
                </c:pt>
                <c:pt idx="575" formatCode="&quot;$&quot;#,##0.00_);[Red]\(&quot;$&quot;#,##0.00\)">
                  <c:v>68118</c:v>
                </c:pt>
                <c:pt idx="576" formatCode="&quot;$&quot;#,##0.00_);[Red]\(&quot;$&quot;#,##0.00\)">
                  <c:v>72903</c:v>
                </c:pt>
                <c:pt idx="577" formatCode="&quot;$&quot;#,##0.00_);[Red]\(&quot;$&quot;#,##0.00\)">
                  <c:v>49980</c:v>
                </c:pt>
                <c:pt idx="579" formatCode="&quot;$&quot;#,##0.00_);[Red]\(&quot;$&quot;#,##0.00\)">
                  <c:v>78128</c:v>
                </c:pt>
                <c:pt idx="580" formatCode="&quot;$&quot;#,##0.00_);[Red]\(&quot;$&quot;#,##0.00\)">
                  <c:v>28510</c:v>
                </c:pt>
                <c:pt idx="581" formatCode="&quot;$&quot;#,##0.00_);[Red]\(&quot;$&quot;#,##0.00\)">
                  <c:v>52614</c:v>
                </c:pt>
                <c:pt idx="582" formatCode="&quot;$&quot;#,##0.00_);[Red]\(&quot;$&quot;#,##0.00\)">
                  <c:v>55951</c:v>
                </c:pt>
                <c:pt idx="583" formatCode="&quot;$&quot;#,##0.00_);[Red]\(&quot;$&quot;#,##0.00\)">
                  <c:v>52614</c:v>
                </c:pt>
                <c:pt idx="584" formatCode="&quot;$&quot;#,##0.00_);[Red]\(&quot;$&quot;#,##0.00\)">
                  <c:v>20180</c:v>
                </c:pt>
                <c:pt idx="585" formatCode="&quot;$&quot;#,##0.00_);[Red]\(&quot;$&quot;#,##0.00\)">
                  <c:v>68092</c:v>
                </c:pt>
                <c:pt idx="586" formatCode="&quot;$&quot;#,##0.00_);[Red]\(&quot;$&quot;#,##0.00\)">
                  <c:v>71847</c:v>
                </c:pt>
                <c:pt idx="587" formatCode="&quot;$&quot;#,##0.00_);[Red]\(&quot;$&quot;#,##0.00\)">
                  <c:v>23661</c:v>
                </c:pt>
                <c:pt idx="588" formatCode="&quot;$&quot;#,##0.00_);[Red]\(&quot;$&quot;#,##0.00\)">
                  <c:v>68352</c:v>
                </c:pt>
                <c:pt idx="589" formatCode="&quot;$&quot;#,##0.00_);[Red]\(&quot;$&quot;#,##0.00\)">
                  <c:v>79419</c:v>
                </c:pt>
                <c:pt idx="590" formatCode="&quot;$&quot;#,##0.00_);[Red]\(&quot;$&quot;#,##0.00\)">
                  <c:v>45906</c:v>
                </c:pt>
                <c:pt idx="591" formatCode="&quot;$&quot;#,##0.00_);[Red]\(&quot;$&quot;#,##0.00\)">
                  <c:v>46015</c:v>
                </c:pt>
                <c:pt idx="592" formatCode="&quot;$&quot;#,##0.00_);[Red]\(&quot;$&quot;#,##0.00\)">
                  <c:v>62637</c:v>
                </c:pt>
                <c:pt idx="593" formatCode="&quot;$&quot;#,##0.00_);[Red]\(&quot;$&quot;#,##0.00\)">
                  <c:v>36273</c:v>
                </c:pt>
                <c:pt idx="594" formatCode="&quot;$&quot;#,##0.00_);[Red]\(&quot;$&quot;#,##0.00\)">
                  <c:v>28442</c:v>
                </c:pt>
                <c:pt idx="595" formatCode="&quot;$&quot;#,##0.00_);[Red]\(&quot;$&quot;#,##0.00\)">
                  <c:v>42081</c:v>
                </c:pt>
                <c:pt idx="596" formatCode="&quot;$&quot;#,##0.00_);[Red]\(&quot;$&quot;#,##0.00\)">
                  <c:v>75507</c:v>
                </c:pt>
                <c:pt idx="597">
                  <c:v>26872</c:v>
                </c:pt>
                <c:pt idx="598" formatCode="&quot;$&quot;#,##0.00_);[Red]\(&quot;$&quot;#,##0.00\)">
                  <c:v>48948</c:v>
                </c:pt>
                <c:pt idx="599" formatCode="&quot;$&quot;#,##0.00_);[Red]\(&quot;$&quot;#,##0.00\)">
                  <c:v>85606</c:v>
                </c:pt>
                <c:pt idx="600" formatCode="&quot;$&quot;#,##0.00_);[Red]\(&quot;$&quot;#,##0.00\)">
                  <c:v>8820</c:v>
                </c:pt>
                <c:pt idx="601" formatCode="&quot;$&quot;#,##0.00_);[Red]\(&quot;$&quot;#,##0.00\)">
                  <c:v>30772</c:v>
                </c:pt>
                <c:pt idx="602" formatCode="&quot;$&quot;#,##0.00_);[Red]\(&quot;$&quot;#,##0.00\)">
                  <c:v>66636</c:v>
                </c:pt>
                <c:pt idx="603" formatCode="&quot;$&quot;#,##0.00_);[Red]\(&quot;$&quot;#,##0.00\)">
                  <c:v>83528</c:v>
                </c:pt>
                <c:pt idx="604" formatCode="&quot;$&quot;#,##0.00_);[Red]\(&quot;$&quot;#,##0.00\)">
                  <c:v>30992</c:v>
                </c:pt>
                <c:pt idx="605" formatCode="&quot;$&quot;#,##0.00_);[Red]\(&quot;$&quot;#,##0.00\)">
                  <c:v>37758</c:v>
                </c:pt>
                <c:pt idx="606" formatCode="&quot;$&quot;#,##0.00_);[Red]\(&quot;$&quot;#,##0.00\)">
                  <c:v>71670</c:v>
                </c:pt>
                <c:pt idx="607" formatCode="&quot;$&quot;#,##0.00_);[Red]\(&quot;$&quot;#,##0.00\)">
                  <c:v>88420</c:v>
                </c:pt>
                <c:pt idx="608" formatCode="&quot;$&quot;#,##0.00_);[Red]\(&quot;$&quot;#,##0.00\)">
                  <c:v>69139</c:v>
                </c:pt>
                <c:pt idx="609">
                  <c:v>49967</c:v>
                </c:pt>
                <c:pt idx="610" formatCode="&quot;$&quot;#,##0.00_);[Red]\(&quot;$&quot;#,##0.00\)">
                  <c:v>24570</c:v>
                </c:pt>
                <c:pt idx="611" formatCode="&quot;$&quot;#,##0.00_);[Red]\(&quot;$&quot;#,##0.00\)">
                  <c:v>38620</c:v>
                </c:pt>
                <c:pt idx="612" formatCode="&quot;$&quot;#,##0.00_);[Red]\(&quot;$&quot;#,##0.00\)">
                  <c:v>50150</c:v>
                </c:pt>
                <c:pt idx="613" formatCode="&quot;$&quot;#,##0.00_);[Red]\(&quot;$&quot;#,##0.00\)">
                  <c:v>54198</c:v>
                </c:pt>
                <c:pt idx="614" formatCode="&quot;$&quot;#,##0.00_);[Red]\(&quot;$&quot;#,##0.00\)">
                  <c:v>63693</c:v>
                </c:pt>
                <c:pt idx="615">
                  <c:v>61905</c:v>
                </c:pt>
                <c:pt idx="616">
                  <c:v>18351</c:v>
                </c:pt>
                <c:pt idx="617" formatCode="&quot;$&quot;#,##0.00_);[Red]\(&quot;$&quot;#,##0.00\)">
                  <c:v>70643</c:v>
                </c:pt>
                <c:pt idx="618" formatCode="&quot;$&quot;#,##0.00_);[Red]\(&quot;$&quot;#,##0.00\)">
                  <c:v>59973</c:v>
                </c:pt>
                <c:pt idx="619" formatCode="&quot;$&quot;#,##0.00_);[Red]\(&quot;$&quot;#,##0.00\)">
                  <c:v>66653</c:v>
                </c:pt>
                <c:pt idx="620" formatCode="&quot;$&quot;#,##0.00_);[Red]\(&quot;$&quot;#,##0.00\)">
                  <c:v>41014</c:v>
                </c:pt>
                <c:pt idx="621" formatCode="&quot;$&quot;#,##0.00_);[Red]\(&quot;$&quot;#,##0.00\)">
                  <c:v>45837</c:v>
                </c:pt>
                <c:pt idx="622" formatCode="&quot;$&quot;#,##0.00_);[Red]\(&quot;$&quot;#,##0.00\)">
                  <c:v>75774</c:v>
                </c:pt>
                <c:pt idx="623" formatCode="&quot;$&quot;#,##0.00_);[Red]\(&quot;$&quot;#,##0.00\)">
                  <c:v>44267</c:v>
                </c:pt>
                <c:pt idx="624" formatCode="&quot;$&quot;#,##0.00_);[Red]\(&quot;$&quot;#,##0.00\)">
                  <c:v>19414</c:v>
                </c:pt>
                <c:pt idx="625" formatCode="&quot;$&quot;#,##0.00_);[Red]\(&quot;$&quot;#,##0.00\)">
                  <c:v>82332</c:v>
                </c:pt>
                <c:pt idx="626" formatCode="&quot;$&quot;#,##0.00_);[Red]\(&quot;$&quot;#,##0.00\)">
                  <c:v>71322</c:v>
                </c:pt>
                <c:pt idx="627">
                  <c:v>22701</c:v>
                </c:pt>
                <c:pt idx="629" formatCode="&quot;$&quot;#,##0.00_);[Red]\(&quot;$&quot;#,##0.00\)">
                  <c:v>38547</c:v>
                </c:pt>
                <c:pt idx="630" formatCode="&quot;$&quot;#,##0.00_);[Red]\(&quot;$&quot;#,##0.00\)">
                  <c:v>30096</c:v>
                </c:pt>
                <c:pt idx="631" formatCode="&quot;$&quot;#,##0.00_);[Red]\(&quot;$&quot;#,##0.00\)">
                  <c:v>18701</c:v>
                </c:pt>
                <c:pt idx="632" formatCode="&quot;$&quot;#,##0.00_);[Red]\(&quot;$&quot;#,##0.00\)">
                  <c:v>59432</c:v>
                </c:pt>
                <c:pt idx="633" formatCode="&quot;$&quot;#,##0.00_);[Red]\(&quot;$&quot;#,##0.00\)">
                  <c:v>91249</c:v>
                </c:pt>
                <c:pt idx="634" formatCode="&quot;$&quot;#,##0.00_);[Red]\(&quot;$&quot;#,##0.00\)">
                  <c:v>74116</c:v>
                </c:pt>
                <c:pt idx="635" formatCode="&quot;$&quot;#,##0.00_);[Red]\(&quot;$&quot;#,##0.00\)">
                  <c:v>26091</c:v>
                </c:pt>
                <c:pt idx="636" formatCode="&quot;$&quot;#,##0.00_);[Red]\(&quot;$&quot;#,##0.00\)">
                  <c:v>40737</c:v>
                </c:pt>
                <c:pt idx="637">
                  <c:v>32300</c:v>
                </c:pt>
                <c:pt idx="638" formatCode="&quot;$&quot;#,##0.00_);[Red]\(&quot;$&quot;#,##0.00\)">
                  <c:v>68148</c:v>
                </c:pt>
                <c:pt idx="639" formatCode="&quot;$&quot;#,##0.00_);[Red]\(&quot;$&quot;#,##0.00\)">
                  <c:v>87771</c:v>
                </c:pt>
                <c:pt idx="640" formatCode="&quot;$&quot;#,##0.00_);[Red]\(&quot;$&quot;#,##0.00\)">
                  <c:v>81741</c:v>
                </c:pt>
                <c:pt idx="641" formatCode="&quot;$&quot;#,##0.00_);[Red]\(&quot;$&quot;#,##0.00\)">
                  <c:v>46854</c:v>
                </c:pt>
                <c:pt idx="642" formatCode="&quot;$&quot;#,##0.00_);[Red]\(&quot;$&quot;#,##0.00\)">
                  <c:v>71466</c:v>
                </c:pt>
                <c:pt idx="643" formatCode="&quot;$&quot;#,##0.00_);[Red]\(&quot;$&quot;#,##0.00\)">
                  <c:v>77353</c:v>
                </c:pt>
                <c:pt idx="644" formatCode="&quot;$&quot;#,##0.00_);[Red]\(&quot;$&quot;#,##0.00\)">
                  <c:v>51563</c:v>
                </c:pt>
                <c:pt idx="645" formatCode="&quot;$&quot;#,##0.00_);[Red]\(&quot;$&quot;#,##0.00\)">
                  <c:v>39922</c:v>
                </c:pt>
                <c:pt idx="646" formatCode="&quot;$&quot;#,##0.00_);[Red]\(&quot;$&quot;#,##0.00\)">
                  <c:v>42207</c:v>
                </c:pt>
                <c:pt idx="647" formatCode="&quot;$&quot;#,##0.00_);[Red]\(&quot;$&quot;#,##0.00\)">
                  <c:v>37971</c:v>
                </c:pt>
                <c:pt idx="648" formatCode="&quot;$&quot;#,##0.00_);[Red]\(&quot;$&quot;#,##0.00\)">
                  <c:v>62745</c:v>
                </c:pt>
                <c:pt idx="649" formatCode="&quot;$&quot;#,##0.00_);[Red]\(&quot;$&quot;#,##0.00\)">
                  <c:v>70886</c:v>
                </c:pt>
                <c:pt idx="650" formatCode="&quot;$&quot;#,##0.00_);[Red]\(&quot;$&quot;#,##0.00\)">
                  <c:v>68281</c:v>
                </c:pt>
                <c:pt idx="651" formatCode="&quot;$&quot;#,##0.00_);[Red]\(&quot;$&quot;#,##0.00\)">
                  <c:v>35701</c:v>
                </c:pt>
                <c:pt idx="652" formatCode="&quot;$&quot;#,##0.00_);[Red]\(&quot;$&quot;#,##0.00\)">
                  <c:v>42523</c:v>
                </c:pt>
                <c:pt idx="653" formatCode="&quot;$&quot;#,##0.00_);[Red]\(&quot;$&quot;#,##0.00\)">
                  <c:v>57288</c:v>
                </c:pt>
                <c:pt idx="654" formatCode="&quot;$&quot;#,##0.00_);[Red]\(&quot;$&quot;#,##0.00\)">
                  <c:v>17117</c:v>
                </c:pt>
                <c:pt idx="655" formatCode="&quot;$&quot;#,##0.00_);[Red]\(&quot;$&quot;#,##0.00\)">
                  <c:v>36301</c:v>
                </c:pt>
                <c:pt idx="656" formatCode="&quot;$&quot;#,##0.00_);[Red]\(&quot;$&quot;#,##0.00\)">
                  <c:v>49431</c:v>
                </c:pt>
                <c:pt idx="657" formatCode="&quot;$&quot;#,##0.00_);[Red]\(&quot;$&quot;#,##0.00\)">
                  <c:v>49154</c:v>
                </c:pt>
                <c:pt idx="658" formatCode="&quot;$&quot;#,##0.00_);[Red]\(&quot;$&quot;#,##0.00\)">
                  <c:v>70932</c:v>
                </c:pt>
                <c:pt idx="659" formatCode="&quot;$&quot;#,##0.00_);[Red]\(&quot;$&quot;#,##0.00\)">
                  <c:v>26642</c:v>
                </c:pt>
                <c:pt idx="660" formatCode="&quot;$&quot;#,##0.00_);[Red]\(&quot;$&quot;#,##0.00\)">
                  <c:v>52973</c:v>
                </c:pt>
                <c:pt idx="661" formatCode="&quot;$&quot;#,##0.00_);[Red]\(&quot;$&quot;#,##0.00\)">
                  <c:v>35704</c:v>
                </c:pt>
                <c:pt idx="662" formatCode="&quot;$&quot;#,##0.00_);[Red]\(&quot;$&quot;#,##0.00\)">
                  <c:v>35688</c:v>
                </c:pt>
                <c:pt idx="663" formatCode="&quot;$&quot;#,##0.00_);[Red]\(&quot;$&quot;#,##0.00\)">
                  <c:v>34176</c:v>
                </c:pt>
                <c:pt idx="664" formatCode="&quot;$&quot;#,##0.00_);[Red]\(&quot;$&quot;#,##0.00\)">
                  <c:v>56575</c:v>
                </c:pt>
                <c:pt idx="665" formatCode="&quot;$&quot;#,##0.00_);[Red]\(&quot;$&quot;#,##0.00\)">
                  <c:v>29760</c:v>
                </c:pt>
                <c:pt idx="666" formatCode="&quot;$&quot;#,##0.00_);[Red]\(&quot;$&quot;#,##0.00\)">
                  <c:v>94642</c:v>
                </c:pt>
                <c:pt idx="667" formatCode="&quot;$&quot;#,##0.00_);[Red]\(&quot;$&quot;#,##0.00\)">
                  <c:v>66375</c:v>
                </c:pt>
                <c:pt idx="668" formatCode="&quot;$&quot;#,##0.00_);[Red]\(&quot;$&quot;#,##0.00\)">
                  <c:v>42014</c:v>
                </c:pt>
                <c:pt idx="669" formatCode="&quot;$&quot;#,##0.00_);[Red]\(&quot;$&quot;#,##0.00\)">
                  <c:v>20130</c:v>
                </c:pt>
                <c:pt idx="670" formatCode="&quot;$&quot;#,##0.00_);[Red]\(&quot;$&quot;#,##0.00\)">
                  <c:v>55282</c:v>
                </c:pt>
                <c:pt idx="671" formatCode="&quot;$&quot;#,##0.00_);[Red]\(&quot;$&quot;#,##0.00\)">
                  <c:v>54348</c:v>
                </c:pt>
                <c:pt idx="672" formatCode="&quot;$&quot;#,##0.00_);[Red]\(&quot;$&quot;#,##0.00\)">
                  <c:v>34935</c:v>
                </c:pt>
                <c:pt idx="673" formatCode="&quot;$&quot;#,##0.00_);[Red]\(&quot;$&quot;#,##0.00\)">
                  <c:v>70844</c:v>
                </c:pt>
                <c:pt idx="674" formatCode="&quot;$&quot;#,##0.00_);[Red]\(&quot;$&quot;#,##0.00\)">
                  <c:v>69016</c:v>
                </c:pt>
                <c:pt idx="675" formatCode="&quot;$&quot;#,##0.00_);[Red]\(&quot;$&quot;#,##0.00\)">
                  <c:v>78952</c:v>
                </c:pt>
                <c:pt idx="676" formatCode="&quot;$&quot;#,##0.00_);[Red]\(&quot;$&quot;#,##0.00\)">
                  <c:v>45989</c:v>
                </c:pt>
                <c:pt idx="677" formatCode="&quot;$&quot;#,##0.00_);[Red]\(&quot;$&quot;#,##0.00\)">
                  <c:v>36108</c:v>
                </c:pt>
                <c:pt idx="678" formatCode="&quot;$&quot;#,##0.00_);[Red]\(&quot;$&quot;#,##0.00\)">
                  <c:v>67381</c:v>
                </c:pt>
                <c:pt idx="679" formatCode="&quot;$&quot;#,##0.00_);[Red]\(&quot;$&quot;#,##0.00\)">
                  <c:v>63841</c:v>
                </c:pt>
                <c:pt idx="680" formatCode="&quot;$&quot;#,##0.00_);[Red]\(&quot;$&quot;#,##0.00\)">
                  <c:v>76068</c:v>
                </c:pt>
                <c:pt idx="681" formatCode="&quot;$&quot;#,##0.00_);[Red]\(&quot;$&quot;#,##0.00\)">
                  <c:v>70300</c:v>
                </c:pt>
                <c:pt idx="682" formatCode="&quot;$&quot;#,##0.00_);[Red]\(&quot;$&quot;#,##0.00\)">
                  <c:v>59821</c:v>
                </c:pt>
                <c:pt idx="683" formatCode="&quot;$&quot;#,##0.00_);[Red]\(&quot;$&quot;#,##0.00\)">
                  <c:v>68682</c:v>
                </c:pt>
                <c:pt idx="684" formatCode="&quot;$&quot;#,##0.00_);[Red]\(&quot;$&quot;#,##0.00\)">
                  <c:v>72635</c:v>
                </c:pt>
                <c:pt idx="685" formatCode="&quot;$&quot;#,##0.00_);[Red]\(&quot;$&quot;#,##0.00\)">
                  <c:v>80872</c:v>
                </c:pt>
                <c:pt idx="686" formatCode="&quot;$&quot;#,##0.00_);[Red]\(&quot;$&quot;#,##0.00\)">
                  <c:v>14045</c:v>
                </c:pt>
                <c:pt idx="687" formatCode="&quot;$&quot;#,##0.00_);[Red]\(&quot;$&quot;#,##0.00\)">
                  <c:v>56721</c:v>
                </c:pt>
                <c:pt idx="688" formatCode="&quot;$&quot;#,##0.00_);[Red]\(&quot;$&quot;#,##0.00\)">
                  <c:v>60714</c:v>
                </c:pt>
                <c:pt idx="689" formatCode="&quot;$&quot;#,##0.00_);[Red]\(&quot;$&quot;#,##0.00\)">
                  <c:v>69283</c:v>
                </c:pt>
                <c:pt idx="690" formatCode="&quot;$&quot;#,##0.00_);[Red]\(&quot;$&quot;#,##0.00\)">
                  <c:v>34487</c:v>
                </c:pt>
                <c:pt idx="691" formatCode="&quot;$&quot;#,##0.00_);[Red]\(&quot;$&quot;#,##0.00\)">
                  <c:v>60585</c:v>
                </c:pt>
                <c:pt idx="692" formatCode="&quot;$&quot;#,##0.00_);[Red]\(&quot;$&quot;#,##0.00\)">
                  <c:v>16813</c:v>
                </c:pt>
                <c:pt idx="693" formatCode="&quot;$&quot;#,##0.00_);[Red]\(&quot;$&quot;#,##0.00\)">
                  <c:v>48192</c:v>
                </c:pt>
                <c:pt idx="694" formatCode="&quot;$&quot;#,##0.00_);[Red]\(&quot;$&quot;#,##0.00\)">
                  <c:v>55914</c:v>
                </c:pt>
                <c:pt idx="695" formatCode="&quot;$&quot;#,##0.00_);[Red]\(&quot;$&quot;#,##0.00\)">
                  <c:v>55424</c:v>
                </c:pt>
                <c:pt idx="696" formatCode="&quot;$&quot;#,##0.00_);[Red]\(&quot;$&quot;#,##0.00\)">
                  <c:v>82460</c:v>
                </c:pt>
                <c:pt idx="697" formatCode="&quot;$&quot;#,##0.00_);[Red]\(&quot;$&quot;#,##0.00\)">
                  <c:v>76467</c:v>
                </c:pt>
                <c:pt idx="698" formatCode="&quot;$&quot;#,##0.00_);[Red]\(&quot;$&quot;#,##0.00\)">
                  <c:v>62307</c:v>
                </c:pt>
                <c:pt idx="699" formatCode="&quot;$&quot;#,##0.00_);[Red]\(&quot;$&quot;#,##0.00\)">
                  <c:v>40887</c:v>
                </c:pt>
                <c:pt idx="700" formatCode="&quot;$&quot;#,##0.00_);[Red]\(&quot;$&quot;#,##0.00\)">
                  <c:v>25271</c:v>
                </c:pt>
                <c:pt idx="701" formatCode="&quot;$&quot;#,##0.00_);[Red]\(&quot;$&quot;#,##0.00\)">
                  <c:v>91172</c:v>
                </c:pt>
                <c:pt idx="702" formatCode="&quot;$&quot;#,##0.00_);[Red]\(&quot;$&quot;#,##0.00\)">
                  <c:v>75072</c:v>
                </c:pt>
                <c:pt idx="703" formatCode="&quot;$&quot;#,##0.00_);[Red]\(&quot;$&quot;#,##0.00\)">
                  <c:v>39763</c:v>
                </c:pt>
                <c:pt idx="704" formatCode="&quot;$&quot;#,##0.00_);[Red]\(&quot;$&quot;#,##0.00\)">
                  <c:v>38200</c:v>
                </c:pt>
                <c:pt idx="705" formatCode="&quot;$&quot;#,##0.00_);[Red]\(&quot;$&quot;#,##0.00\)">
                  <c:v>38443</c:v>
                </c:pt>
                <c:pt idx="706" formatCode="&quot;$&quot;#,##0.00_);[Red]\(&quot;$&quot;#,##0.00\)">
                  <c:v>66294</c:v>
                </c:pt>
                <c:pt idx="707" formatCode="&quot;$&quot;#,##0.00_);[Red]\(&quot;$&quot;#,##0.00\)">
                  <c:v>19740</c:v>
                </c:pt>
                <c:pt idx="708" formatCode="&quot;$&quot;#,##0.00_);[Red]\(&quot;$&quot;#,##0.00\)">
                  <c:v>31089</c:v>
                </c:pt>
                <c:pt idx="709" formatCode="&quot;$&quot;#,##0.00_);[Red]\(&quot;$&quot;#,##0.00\)">
                  <c:v>41021</c:v>
                </c:pt>
                <c:pt idx="710" formatCode="&quot;$&quot;#,##0.00_);[Red]\(&quot;$&quot;#,##0.00\)">
                  <c:v>60033</c:v>
                </c:pt>
                <c:pt idx="711" formatCode="&quot;$&quot;#,##0.00_);[Red]\(&quot;$&quot;#,##0.00\)">
                  <c:v>16248</c:v>
                </c:pt>
                <c:pt idx="712" formatCode="&quot;$&quot;#,##0.00_);[Red]\(&quot;$&quot;#,##0.00\)">
                  <c:v>83844</c:v>
                </c:pt>
                <c:pt idx="713" formatCode="&quot;$&quot;#,##0.00_);[Red]\(&quot;$&quot;#,##0.00\)">
                  <c:v>38452</c:v>
                </c:pt>
                <c:pt idx="714" formatCode="&quot;$&quot;#,##0.00_);[Red]\(&quot;$&quot;#,##0.00\)">
                  <c:v>42731</c:v>
                </c:pt>
                <c:pt idx="715" formatCode="&quot;$&quot;#,##0.00_);[Red]\(&quot;$&quot;#,##0.00\)">
                  <c:v>63342</c:v>
                </c:pt>
                <c:pt idx="716" formatCode="&quot;$&quot;#,##0.00_);[Red]\(&quot;$&quot;#,##0.00\)">
                  <c:v>49160</c:v>
                </c:pt>
                <c:pt idx="717" formatCode="&quot;$&quot;#,##0.00_);[Red]\(&quot;$&quot;#,##0.00\)">
                  <c:v>49667</c:v>
                </c:pt>
                <c:pt idx="718" formatCode="&quot;$&quot;#,##0.00_);[Red]\(&quot;$&quot;#,##0.00\)">
                  <c:v>54108</c:v>
                </c:pt>
                <c:pt idx="719" formatCode="&quot;$&quot;#,##0.00_);[Red]\(&quot;$&quot;#,##0.00\)">
                  <c:v>77226</c:v>
                </c:pt>
                <c:pt idx="720" formatCode="&quot;$&quot;#,##0.00_);[Red]\(&quot;$&quot;#,##0.00\)">
                  <c:v>62710</c:v>
                </c:pt>
                <c:pt idx="721" formatCode="&quot;$&quot;#,##0.00_);[Red]\(&quot;$&quot;#,##0.00\)">
                  <c:v>63684</c:v>
                </c:pt>
                <c:pt idx="722" formatCode="&quot;$&quot;#,##0.00_);[Red]\(&quot;$&quot;#,##0.00\)">
                  <c:v>51412</c:v>
                </c:pt>
                <c:pt idx="723" formatCode="&quot;$&quot;#,##0.00_);[Red]\(&quot;$&quot;#,##0.00\)">
                  <c:v>87305</c:v>
                </c:pt>
                <c:pt idx="724" formatCode="&quot;$&quot;#,##0.00_);[Red]\(&quot;$&quot;#,##0.00\)">
                  <c:v>21675</c:v>
                </c:pt>
                <c:pt idx="725" formatCode="&quot;$&quot;#,##0.00_);[Red]\(&quot;$&quot;#,##0.00\)">
                  <c:v>15038</c:v>
                </c:pt>
                <c:pt idx="726" formatCode="&quot;$&quot;#,##0.00_);[Red]\(&quot;$&quot;#,##0.00\)">
                  <c:v>38557</c:v>
                </c:pt>
                <c:pt idx="727" formatCode="&quot;$&quot;#,##0.00_);[Red]\(&quot;$&quot;#,##0.00\)">
                  <c:v>52597</c:v>
                </c:pt>
                <c:pt idx="728" formatCode="&quot;$&quot;#,##0.00_);[Red]\(&quot;$&quot;#,##0.00\)">
                  <c:v>13624</c:v>
                </c:pt>
                <c:pt idx="729" formatCode="&quot;$&quot;#,##0.00_);[Red]\(&quot;$&quot;#,##0.00\)">
                  <c:v>63206</c:v>
                </c:pt>
                <c:pt idx="730" formatCode="&quot;$&quot;#,##0.00_);[Red]\(&quot;$&quot;#,##0.00\)">
                  <c:v>27213</c:v>
                </c:pt>
                <c:pt idx="731">
                  <c:v>39146</c:v>
                </c:pt>
                <c:pt idx="732" formatCode="&quot;$&quot;#,##0.00_);[Red]\(&quot;$&quot;#,##0.00\)">
                  <c:v>80617</c:v>
                </c:pt>
                <c:pt idx="733" formatCode="&quot;$&quot;#,##0.00_);[Red]\(&quot;$&quot;#,##0.00\)">
                  <c:v>25315</c:v>
                </c:pt>
                <c:pt idx="734" formatCode="&quot;$&quot;#,##0.00_);[Red]\(&quot;$&quot;#,##0.00\)">
                  <c:v>80952</c:v>
                </c:pt>
                <c:pt idx="735" formatCode="&quot;$&quot;#,##0.00_);[Red]\(&quot;$&quot;#,##0.00\)">
                  <c:v>55239</c:v>
                </c:pt>
                <c:pt idx="736" formatCode="&quot;$&quot;#,##0.00_);[Red]\(&quot;$&quot;#,##0.00\)">
                  <c:v>60208</c:v>
                </c:pt>
                <c:pt idx="737" formatCode="&quot;$&quot;#,##0.00_);[Red]\(&quot;$&quot;#,##0.00\)">
                  <c:v>80141</c:v>
                </c:pt>
                <c:pt idx="738" formatCode="&quot;$&quot;#,##0.00_);[Red]\(&quot;$&quot;#,##0.00\)">
                  <c:v>30630</c:v>
                </c:pt>
                <c:pt idx="739" formatCode="&quot;$&quot;#,##0.00_);[Red]\(&quot;$&quot;#,##0.00\)">
                  <c:v>39898</c:v>
                </c:pt>
                <c:pt idx="740" formatCode="&quot;$&quot;#,##0.00_);[Red]\(&quot;$&quot;#,##0.00\)">
                  <c:v>78687</c:v>
                </c:pt>
                <c:pt idx="741" formatCode="&quot;$&quot;#,##0.00_);[Red]\(&quot;$&quot;#,##0.00\)">
                  <c:v>28647</c:v>
                </c:pt>
                <c:pt idx="742" formatCode="&quot;$&quot;#,##0.00_);[Red]\(&quot;$&quot;#,##0.00\)">
                  <c:v>39684</c:v>
                </c:pt>
                <c:pt idx="743" formatCode="&quot;$&quot;#,##0.00_);[Red]\(&quot;$&quot;#,##0.00\)">
                  <c:v>80184</c:v>
                </c:pt>
                <c:pt idx="744" formatCode="&quot;$&quot;#,##0.00_);[Red]\(&quot;$&quot;#,##0.00\)">
                  <c:v>52332</c:v>
                </c:pt>
                <c:pt idx="745" formatCode="&quot;$&quot;#,##0.00_);[Red]\(&quot;$&quot;#,##0.00\)">
                  <c:v>61180</c:v>
                </c:pt>
                <c:pt idx="746" formatCode="&quot;$&quot;#,##0.00_);[Red]\(&quot;$&quot;#,##0.00\)">
                  <c:v>44503</c:v>
                </c:pt>
                <c:pt idx="747">
                  <c:v>84865</c:v>
                </c:pt>
                <c:pt idx="748" formatCode="&quot;$&quot;#,##0.00_);[Red]\(&quot;$&quot;#,##0.00\)">
                  <c:v>34320</c:v>
                </c:pt>
                <c:pt idx="749" formatCode="&quot;$&quot;#,##0.00_);[Red]\(&quot;$&quot;#,##0.00\)">
                  <c:v>52750</c:v>
                </c:pt>
                <c:pt idx="750" formatCode="&quot;$&quot;#,##0.00_);[Red]\(&quot;$&quot;#,##0.00\)">
                  <c:v>23331</c:v>
                </c:pt>
                <c:pt idx="751" formatCode="&quot;$&quot;#,##0.00_);[Red]\(&quot;$&quot;#,##0.00\)">
                  <c:v>73926</c:v>
                </c:pt>
                <c:pt idx="752" formatCode="&quot;$&quot;#,##0.00_);[Red]\(&quot;$&quot;#,##0.00\)">
                  <c:v>65196</c:v>
                </c:pt>
                <c:pt idx="753" formatCode="&quot;$&quot;#,##0.00_);[Red]\(&quot;$&quot;#,##0.00\)">
                  <c:v>69867</c:v>
                </c:pt>
                <c:pt idx="754" formatCode="&quot;$&quot;#,##0.00_);[Red]\(&quot;$&quot;#,##0.00\)">
                  <c:v>33051</c:v>
                </c:pt>
                <c:pt idx="755">
                  <c:v>61314</c:v>
                </c:pt>
                <c:pt idx="757" formatCode="&quot;$&quot;#,##0.00_);[Red]\(&quot;$&quot;#,##0.00\)">
                  <c:v>52854</c:v>
                </c:pt>
                <c:pt idx="758" formatCode="&quot;$&quot;#,##0.00_);[Red]\(&quot;$&quot;#,##0.00\)">
                  <c:v>34633</c:v>
                </c:pt>
                <c:pt idx="759" formatCode="&quot;$&quot;#,##0.00_);[Red]\(&quot;$&quot;#,##0.00\)">
                  <c:v>41120</c:v>
                </c:pt>
                <c:pt idx="760">
                  <c:v>67225</c:v>
                </c:pt>
                <c:pt idx="761" formatCode="&quot;$&quot;#,##0.00_);[Red]\(&quot;$&quot;#,##0.00\)">
                  <c:v>59925</c:v>
                </c:pt>
                <c:pt idx="762" formatCode="&quot;$&quot;#,##0.00_);[Red]\(&quot;$&quot;#,##0.00\)">
                  <c:v>71107</c:v>
                </c:pt>
                <c:pt idx="763" formatCode="&quot;$&quot;#,##0.00_);[Red]\(&quot;$&quot;#,##0.00\)">
                  <c:v>24594</c:v>
                </c:pt>
                <c:pt idx="764" formatCode="&quot;$&quot;#,##0.00_);[Red]\(&quot;$&quot;#,##0.00\)">
                  <c:v>59354</c:v>
                </c:pt>
                <c:pt idx="765" formatCode="&quot;$&quot;#,##0.00_);[Red]\(&quot;$&quot;#,##0.00\)">
                  <c:v>69627</c:v>
                </c:pt>
                <c:pt idx="766" formatCode="&quot;$&quot;#,##0.00_);[Red]\(&quot;$&quot;#,##0.00\)">
                  <c:v>15056</c:v>
                </c:pt>
                <c:pt idx="767" formatCode="&quot;$&quot;#,##0.00_);[Red]\(&quot;$&quot;#,##0.00\)">
                  <c:v>42557</c:v>
                </c:pt>
                <c:pt idx="768" formatCode="&quot;$&quot;#,##0.00_);[Red]\(&quot;$&quot;#,##0.00\)">
                  <c:v>14918</c:v>
                </c:pt>
                <c:pt idx="769" formatCode="&quot;$&quot;#,##0.00_);[Red]\(&quot;$&quot;#,##0.00\)">
                  <c:v>74881</c:v>
                </c:pt>
                <c:pt idx="770" formatCode="&quot;$&quot;#,##0.00_);[Red]\(&quot;$&quot;#,##0.00\)">
                  <c:v>22419</c:v>
                </c:pt>
                <c:pt idx="771" formatCode="&quot;$&quot;#,##0.00_);[Red]\(&quot;$&quot;#,##0.00\)">
                  <c:v>63381</c:v>
                </c:pt>
                <c:pt idx="772" formatCode="&quot;$&quot;#,##0.00_);[Red]\(&quot;$&quot;#,##0.00\)">
                  <c:v>73059</c:v>
                </c:pt>
                <c:pt idx="773" formatCode="&quot;$&quot;#,##0.00_);[Red]\(&quot;$&quot;#,##0.00\)">
                  <c:v>20981</c:v>
                </c:pt>
                <c:pt idx="774" formatCode="&quot;$&quot;#,##0.00_);[Red]\(&quot;$&quot;#,##0.00\)">
                  <c:v>73059</c:v>
                </c:pt>
                <c:pt idx="775" formatCode="&quot;$&quot;#,##0.00_);[Red]\(&quot;$&quot;#,##0.00\)">
                  <c:v>63855</c:v>
                </c:pt>
                <c:pt idx="776">
                  <c:v>31859</c:v>
                </c:pt>
                <c:pt idx="777" formatCode="&quot;$&quot;#,##0.00_);[Red]\(&quot;$&quot;#,##0.00\)">
                  <c:v>33569</c:v>
                </c:pt>
                <c:pt idx="778">
                  <c:v>27242</c:v>
                </c:pt>
                <c:pt idx="779">
                  <c:v>27255</c:v>
                </c:pt>
                <c:pt idx="780" formatCode="&quot;$&quot;#,##0.00_);[Red]\(&quot;$&quot;#,##0.00\)">
                  <c:v>65685</c:v>
                </c:pt>
                <c:pt idx="781" formatCode="&quot;$&quot;#,##0.00_);[Red]\(&quot;$&quot;#,##0.00\)">
                  <c:v>83829</c:v>
                </c:pt>
                <c:pt idx="782" formatCode="&quot;$&quot;#,##0.00_);[Red]\(&quot;$&quot;#,##0.00\)">
                  <c:v>49269</c:v>
                </c:pt>
                <c:pt idx="783" formatCode="&quot;$&quot;#,##0.00_);[Red]\(&quot;$&quot;#,##0.00\)">
                  <c:v>72309</c:v>
                </c:pt>
                <c:pt idx="784" formatCode="&quot;$&quot;#,##0.00_);[Red]\(&quot;$&quot;#,##0.00\)">
                  <c:v>28457</c:v>
                </c:pt>
                <c:pt idx="785" formatCode="&quot;$&quot;#,##0.00_);[Red]\(&quot;$&quot;#,##0.00\)">
                  <c:v>57912</c:v>
                </c:pt>
                <c:pt idx="786" formatCode="&quot;$&quot;#,##0.00_);[Red]\(&quot;$&quot;#,##0.00\)">
                  <c:v>44010</c:v>
                </c:pt>
                <c:pt idx="787" formatCode="&quot;$&quot;#,##0.00_);[Red]\(&quot;$&quot;#,##0.00\)">
                  <c:v>61286</c:v>
                </c:pt>
                <c:pt idx="788" formatCode="&quot;$&quot;#,##0.00_);[Red]\(&quot;$&quot;#,##0.00\)">
                  <c:v>68117</c:v>
                </c:pt>
                <c:pt idx="789" formatCode="&quot;$&quot;#,##0.00_);[Red]\(&quot;$&quot;#,##0.00\)">
                  <c:v>4861</c:v>
                </c:pt>
                <c:pt idx="790" formatCode="&quot;$&quot;#,##0.00_);[Red]\(&quot;$&quot;#,##0.00\)">
                  <c:v>78931</c:v>
                </c:pt>
                <c:pt idx="791" formatCode="&quot;$&quot;#,##0.00_);[Red]\(&quot;$&quot;#,##0.00\)">
                  <c:v>65706</c:v>
                </c:pt>
                <c:pt idx="792" formatCode="&quot;$&quot;#,##0.00_);[Red]\(&quot;$&quot;#,##0.00\)">
                  <c:v>43018</c:v>
                </c:pt>
                <c:pt idx="793" formatCode="&quot;$&quot;#,##0.00_);[Red]\(&quot;$&quot;#,##0.00\)">
                  <c:v>50200</c:v>
                </c:pt>
                <c:pt idx="794" formatCode="&quot;$&quot;#,##0.00_);[Red]\(&quot;$&quot;#,##0.00\)">
                  <c:v>90687</c:v>
                </c:pt>
                <c:pt idx="795" formatCode="&quot;$&quot;#,##0.00_);[Red]\(&quot;$&quot;#,##0.00\)">
                  <c:v>64014</c:v>
                </c:pt>
                <c:pt idx="796">
                  <c:v>77037</c:v>
                </c:pt>
                <c:pt idx="797" formatCode="&quot;$&quot;#,##0.00_);[Red]\(&quot;$&quot;#,##0.00\)">
                  <c:v>62220</c:v>
                </c:pt>
                <c:pt idx="798" formatCode="&quot;$&quot;#,##0.00_);[Red]\(&quot;$&quot;#,##0.00\)">
                  <c:v>22979</c:v>
                </c:pt>
                <c:pt idx="799" formatCode="&quot;$&quot;#,##0.00_);[Red]\(&quot;$&quot;#,##0.00\)">
                  <c:v>31859</c:v>
                </c:pt>
                <c:pt idx="800" formatCode="&quot;$&quot;#,##0.00_);[Red]\(&quot;$&quot;#,##0.00\)">
                  <c:v>43300</c:v>
                </c:pt>
                <c:pt idx="801">
                  <c:v>65324</c:v>
                </c:pt>
                <c:pt idx="802" formatCode="&quot;$&quot;#,##0.00_);[Red]\(&quot;$&quot;#,##0.00\)">
                  <c:v>49605</c:v>
                </c:pt>
                <c:pt idx="803" formatCode="&quot;$&quot;#,##0.00_);[Red]\(&quot;$&quot;#,##0.00\)">
                  <c:v>18746</c:v>
                </c:pt>
                <c:pt idx="804" formatCode="&quot;$&quot;#,##0.00_);[Red]\(&quot;$&quot;#,##0.00\)">
                  <c:v>61284</c:v>
                </c:pt>
                <c:pt idx="805">
                  <c:v>49544</c:v>
                </c:pt>
                <c:pt idx="806" formatCode="&quot;$&quot;#,##0.00_);[Red]\(&quot;$&quot;#,##0.00\)">
                  <c:v>21282</c:v>
                </c:pt>
                <c:pt idx="807" formatCode="&quot;$&quot;#,##0.00_);[Red]\(&quot;$&quot;#,##0.00\)">
                  <c:v>94871</c:v>
                </c:pt>
                <c:pt idx="808">
                  <c:v>63564</c:v>
                </c:pt>
                <c:pt idx="809" formatCode="&quot;$&quot;#,##0.00_);[Red]\(&quot;$&quot;#,##0.00\)">
                  <c:v>60934</c:v>
                </c:pt>
                <c:pt idx="810" formatCode="&quot;$&quot;#,##0.00_);[Red]\(&quot;$&quot;#,##0.00\)">
                  <c:v>18690</c:v>
                </c:pt>
                <c:pt idx="811" formatCode="&quot;$&quot;#,##0.00_);[Red]\(&quot;$&quot;#,##0.00\)">
                  <c:v>31497</c:v>
                </c:pt>
                <c:pt idx="812" formatCode="&quot;$&quot;#,##0.00_);[Red]\(&quot;$&quot;#,##0.00\)">
                  <c:v>53253</c:v>
                </c:pt>
                <c:pt idx="813" formatCode="&quot;$&quot;#,##0.00_);[Red]\(&quot;$&quot;#,##0.00\)">
                  <c:v>60544</c:v>
                </c:pt>
                <c:pt idx="814" formatCode="&quot;$&quot;#,##0.00_);[Red]\(&quot;$&quot;#,##0.00\)">
                  <c:v>37150</c:v>
                </c:pt>
                <c:pt idx="815" formatCode="&quot;$&quot;#,##0.00_);[Red]\(&quot;$&quot;#,##0.00\)">
                  <c:v>41335</c:v>
                </c:pt>
                <c:pt idx="816">
                  <c:v>24639</c:v>
                </c:pt>
                <c:pt idx="817" formatCode="&quot;$&quot;#,##0.00_);[Red]\(&quot;$&quot;#,##0.00\)">
                  <c:v>30675</c:v>
                </c:pt>
                <c:pt idx="818" formatCode="&quot;$&quot;#,##0.00_);[Red]\(&quot;$&quot;#,##0.00\)">
                  <c:v>37284</c:v>
                </c:pt>
                <c:pt idx="819" formatCode="&quot;$&quot;#,##0.00_);[Red]\(&quot;$&quot;#,##0.00\)">
                  <c:v>46681</c:v>
                </c:pt>
                <c:pt idx="820">
                  <c:v>79143</c:v>
                </c:pt>
                <c:pt idx="821" formatCode="&quot;$&quot;#,##0.00_);[Red]\(&quot;$&quot;#,##0.00\)">
                  <c:v>38620</c:v>
                </c:pt>
                <c:pt idx="822" formatCode="&quot;$&quot;#,##0.00_);[Red]\(&quot;$&quot;#,##0.00\)">
                  <c:v>49514</c:v>
                </c:pt>
                <c:pt idx="823" formatCode="&quot;$&quot;#,##0.00_);[Red]\(&quot;$&quot;#,##0.00\)">
                  <c:v>79205</c:v>
                </c:pt>
                <c:pt idx="824" formatCode="&quot;$&quot;#,##0.00_);[Red]\(&quot;$&quot;#,##0.00\)">
                  <c:v>77766</c:v>
                </c:pt>
                <c:pt idx="825" formatCode="&quot;$&quot;#,##0.00_);[Red]\(&quot;$&quot;#,##0.00\)">
                  <c:v>56067</c:v>
                </c:pt>
                <c:pt idx="826" formatCode="&quot;$&quot;#,##0.00_);[Red]\(&quot;$&quot;#,##0.00\)">
                  <c:v>7500</c:v>
                </c:pt>
                <c:pt idx="827" formatCode="&quot;$&quot;#,##0.00_);[Red]\(&quot;$&quot;#,##0.00\)">
                  <c:v>70666</c:v>
                </c:pt>
                <c:pt idx="828" formatCode="&quot;$&quot;#,##0.00_);[Red]\(&quot;$&quot;#,##0.00\)">
                  <c:v>76624</c:v>
                </c:pt>
                <c:pt idx="829" formatCode="&quot;$&quot;#,##0.00_);[Red]\(&quot;$&quot;#,##0.00\)">
                  <c:v>71613</c:v>
                </c:pt>
                <c:pt idx="830" formatCode="&quot;$&quot;#,##0.00_);[Red]\(&quot;$&quot;#,##0.00\)">
                  <c:v>38988</c:v>
                </c:pt>
                <c:pt idx="831" formatCode="&quot;$&quot;#,##0.00_);[Red]\(&quot;$&quot;#,##0.00\)">
                  <c:v>76140</c:v>
                </c:pt>
                <c:pt idx="832" formatCode="&quot;$&quot;#,##0.00_);[Red]\(&quot;$&quot;#,##0.00\)">
                  <c:v>37070</c:v>
                </c:pt>
                <c:pt idx="833" formatCode="&quot;$&quot;#,##0.00_);[Red]\(&quot;$&quot;#,##0.00\)">
                  <c:v>55249</c:v>
                </c:pt>
                <c:pt idx="834" formatCode="&quot;$&quot;#,##0.00_);[Red]\(&quot;$&quot;#,##0.00\)">
                  <c:v>24221</c:v>
                </c:pt>
                <c:pt idx="835" formatCode="&quot;$&quot;#,##0.00_);[Red]\(&quot;$&quot;#,##0.00\)">
                  <c:v>52157</c:v>
                </c:pt>
                <c:pt idx="836" formatCode="&quot;$&quot;#,##0.00_);[Red]\(&quot;$&quot;#,##0.00\)">
                  <c:v>34026</c:v>
                </c:pt>
                <c:pt idx="837" formatCode="&quot;$&quot;#,##0.00_);[Red]\(&quot;$&quot;#,##0.00\)">
                  <c:v>36864</c:v>
                </c:pt>
                <c:pt idx="838" formatCode="&quot;$&quot;#,##0.00_);[Red]\(&quot;$&quot;#,##0.00\)">
                  <c:v>29672</c:v>
                </c:pt>
                <c:pt idx="839" formatCode="&quot;$&quot;#,##0.00_);[Red]\(&quot;$&quot;#,##0.00\)">
                  <c:v>44159</c:v>
                </c:pt>
                <c:pt idx="840" formatCode="&quot;$&quot;#,##0.00_);[Red]\(&quot;$&quot;#,##0.00\)">
                  <c:v>57967</c:v>
                </c:pt>
                <c:pt idx="841" formatCode="&quot;$&quot;#,##0.00_);[Red]\(&quot;$&quot;#,##0.00\)">
                  <c:v>87171</c:v>
                </c:pt>
                <c:pt idx="842" formatCode="&quot;$&quot;#,##0.00_);[Red]\(&quot;$&quot;#,##0.00\)">
                  <c:v>20425</c:v>
                </c:pt>
                <c:pt idx="843" formatCode="&quot;$&quot;#,##0.00_);[Red]\(&quot;$&quot;#,##0.00\)">
                  <c:v>91065</c:v>
                </c:pt>
                <c:pt idx="844" formatCode="&quot;$&quot;#,##0.00_);[Red]\(&quot;$&quot;#,##0.00\)">
                  <c:v>59892</c:v>
                </c:pt>
                <c:pt idx="845" formatCode="&quot;$&quot;#,##0.00_);[Red]\(&quot;$&quot;#,##0.00\)">
                  <c:v>32889</c:v>
                </c:pt>
                <c:pt idx="846" formatCode="&quot;$&quot;#,##0.00_);[Red]\(&quot;$&quot;#,##0.00\)">
                  <c:v>17345</c:v>
                </c:pt>
                <c:pt idx="847">
                  <c:v>6560</c:v>
                </c:pt>
                <c:pt idx="848" formatCode="&quot;$&quot;#,##0.00_);[Red]\(&quot;$&quot;#,##0.00\)">
                  <c:v>98777</c:v>
                </c:pt>
                <c:pt idx="849" formatCode="&quot;$&quot;#,##0.00_);[Red]\(&quot;$&quot;#,##0.00\)">
                  <c:v>44375</c:v>
                </c:pt>
                <c:pt idx="850" formatCode="&quot;$&quot;#,##0.00_);[Red]\(&quot;$&quot;#,##0.00\)">
                  <c:v>19485</c:v>
                </c:pt>
                <c:pt idx="851" formatCode="&quot;$&quot;#,##0.00_);[Red]\(&quot;$&quot;#,##0.00\)">
                  <c:v>82800</c:v>
                </c:pt>
                <c:pt idx="852" formatCode="&quot;$&quot;#,##0.00_);[Red]\(&quot;$&quot;#,##0.00\)">
                  <c:v>53154</c:v>
                </c:pt>
                <c:pt idx="853" formatCode="&quot;$&quot;#,##0.00_);[Red]\(&quot;$&quot;#,##0.00\)">
                  <c:v>38683</c:v>
                </c:pt>
                <c:pt idx="854" formatCode="&quot;$&quot;#,##0.00_);[Red]\(&quot;$&quot;#,##0.00\)">
                  <c:v>87188</c:v>
                </c:pt>
                <c:pt idx="855" formatCode="&quot;$&quot;#,##0.00_);[Red]\(&quot;$&quot;#,##0.00\)">
                  <c:v>39548</c:v>
                </c:pt>
                <c:pt idx="856" formatCode="&quot;$&quot;#,##0.00_);[Red]\(&quot;$&quot;#,##0.00\)">
                  <c:v>57642</c:v>
                </c:pt>
                <c:pt idx="857" formatCode="&quot;$&quot;#,##0.00_);[Red]\(&quot;$&quot;#,##0.00\)">
                  <c:v>30467</c:v>
                </c:pt>
                <c:pt idx="858" formatCode="&quot;$&quot;#,##0.00_);[Red]\(&quot;$&quot;#,##0.00\)">
                  <c:v>23228</c:v>
                </c:pt>
                <c:pt idx="859" formatCode="&quot;$&quot;#,##0.00_);[Red]\(&quot;$&quot;#,##0.00\)">
                  <c:v>20427</c:v>
                </c:pt>
                <c:pt idx="860" formatCode="&quot;$&quot;#,##0.00_);[Red]\(&quot;$&quot;#,##0.00\)">
                  <c:v>70971</c:v>
                </c:pt>
                <c:pt idx="861" formatCode="&quot;$&quot;#,##0.00_);[Red]\(&quot;$&quot;#,##0.00\)">
                  <c:v>35178</c:v>
                </c:pt>
                <c:pt idx="862" formatCode="&quot;$&quot;#,##0.00_);[Red]\(&quot;$&quot;#,##0.00\)">
                  <c:v>6835</c:v>
                </c:pt>
                <c:pt idx="863" formatCode="&quot;$&quot;#,##0.00_);[Red]\(&quot;$&quot;#,##0.00\)">
                  <c:v>80589</c:v>
                </c:pt>
                <c:pt idx="864" formatCode="&quot;$&quot;#,##0.00_);[Red]\(&quot;$&quot;#,##0.00\)">
                  <c:v>60152</c:v>
                </c:pt>
                <c:pt idx="865" formatCode="&quot;$&quot;#,##0.00_);[Red]\(&quot;$&quot;#,##0.00\)">
                  <c:v>77863</c:v>
                </c:pt>
                <c:pt idx="866" formatCode="&quot;$&quot;#,##0.00_);[Red]\(&quot;$&quot;#,##0.00\)">
                  <c:v>42387</c:v>
                </c:pt>
                <c:pt idx="867" formatCode="&quot;$&quot;#,##0.00_);[Red]\(&quot;$&quot;#,##0.00\)">
                  <c:v>21955</c:v>
                </c:pt>
                <c:pt idx="868" formatCode="&quot;$&quot;#,##0.00_);[Red]\(&quot;$&quot;#,##0.00\)">
                  <c:v>18988</c:v>
                </c:pt>
                <c:pt idx="869" formatCode="&quot;$&quot;#,##0.00_);[Red]\(&quot;$&quot;#,##0.00\)">
                  <c:v>85738</c:v>
                </c:pt>
                <c:pt idx="870" formatCode="&quot;$&quot;#,##0.00_);[Red]\(&quot;$&quot;#,##0.00\)">
                  <c:v>32144</c:v>
                </c:pt>
                <c:pt idx="871" formatCode="&quot;$&quot;#,##0.00_);[Red]\(&quot;$&quot;#,##0.00\)">
                  <c:v>39062</c:v>
                </c:pt>
                <c:pt idx="872" formatCode="&quot;$&quot;#,##0.00_);[Red]\(&quot;$&quot;#,##0.00\)">
                  <c:v>67353</c:v>
                </c:pt>
                <c:pt idx="874" formatCode="&quot;$&quot;#,##0.00_);[Red]\(&quot;$&quot;#,##0.00\)">
                  <c:v>37244</c:v>
                </c:pt>
                <c:pt idx="875" formatCode="&quot;$&quot;#,##0.00_);[Red]\(&quot;$&quot;#,##0.00\)">
                  <c:v>71819</c:v>
                </c:pt>
                <c:pt idx="876" formatCode="&quot;$&quot;#,##0.00_);[Red]\(&quot;$&quot;#,##0.00\)">
                  <c:v>47850</c:v>
                </c:pt>
                <c:pt idx="877" formatCode="&quot;$&quot;#,##0.00_);[Red]\(&quot;$&quot;#,##0.00\)">
                  <c:v>65487</c:v>
                </c:pt>
                <c:pt idx="878" formatCode="&quot;$&quot;#,##0.00_);[Red]\(&quot;$&quot;#,##0.00\)">
                  <c:v>43482</c:v>
                </c:pt>
                <c:pt idx="879" formatCode="&quot;$&quot;#,##0.00_);[Red]\(&quot;$&quot;#,##0.00\)">
                  <c:v>32218</c:v>
                </c:pt>
                <c:pt idx="880" formatCode="&quot;$&quot;#,##0.00_);[Red]\(&quot;$&quot;#,##0.00\)">
                  <c:v>52914</c:v>
                </c:pt>
                <c:pt idx="881" formatCode="&quot;$&quot;#,##0.00_);[Red]\(&quot;$&quot;#,##0.00\)">
                  <c:v>46463</c:v>
                </c:pt>
                <c:pt idx="882" formatCode="&quot;$&quot;#,##0.00_);[Red]\(&quot;$&quot;#,##0.00\)">
                  <c:v>36038</c:v>
                </c:pt>
                <c:pt idx="883" formatCode="&quot;$&quot;#,##0.00_);[Red]\(&quot;$&quot;#,##0.00\)">
                  <c:v>75315</c:v>
                </c:pt>
                <c:pt idx="884" formatCode="&quot;$&quot;#,##0.00_);[Red]\(&quot;$&quot;#,##0.00\)">
                  <c:v>63841</c:v>
                </c:pt>
                <c:pt idx="885" formatCode="&quot;$&quot;#,##0.00_);[Red]\(&quot;$&quot;#,##0.00\)">
                  <c:v>81051</c:v>
                </c:pt>
                <c:pt idx="886">
                  <c:v>68695</c:v>
                </c:pt>
                <c:pt idx="887">
                  <c:v>63915</c:v>
                </c:pt>
                <c:pt idx="888" formatCode="&quot;$&quot;#,##0.00_);[Red]\(&quot;$&quot;#,##0.00\)">
                  <c:v>67419</c:v>
                </c:pt>
                <c:pt idx="889" formatCode="&quot;$&quot;#,##0.00_);[Red]\(&quot;$&quot;#,##0.00\)">
                  <c:v>16860</c:v>
                </c:pt>
                <c:pt idx="890" formatCode="&quot;$&quot;#,##0.00_);[Red]\(&quot;$&quot;#,##0.00\)">
                  <c:v>89616</c:v>
                </c:pt>
                <c:pt idx="891" formatCode="&quot;$&quot;#,##0.00_);[Red]\(&quot;$&quot;#,##0.00\)">
                  <c:v>55801</c:v>
                </c:pt>
                <c:pt idx="892" formatCode="&quot;$&quot;#,##0.00_);[Red]\(&quot;$&quot;#,##0.00\)">
                  <c:v>83257</c:v>
                </c:pt>
                <c:pt idx="893" formatCode="&quot;$&quot;#,##0.00_);[Red]\(&quot;$&quot;#,##0.00\)">
                  <c:v>31615</c:v>
                </c:pt>
                <c:pt idx="894" formatCode="&quot;$&quot;#,##0.00_);[Red]\(&quot;$&quot;#,##0.00\)">
                  <c:v>20180</c:v>
                </c:pt>
                <c:pt idx="895" formatCode="&quot;$&quot;#,##0.00_);[Red]\(&quot;$&quot;#,##0.00\)">
                  <c:v>65316</c:v>
                </c:pt>
                <c:pt idx="896" formatCode="&quot;$&quot;#,##0.00_);[Red]\(&quot;$&quot;#,##0.00\)">
                  <c:v>64100</c:v>
                </c:pt>
                <c:pt idx="897" formatCode="&quot;$&quot;#,##0.00_);[Red]\(&quot;$&quot;#,##0.00\)">
                  <c:v>46524</c:v>
                </c:pt>
                <c:pt idx="898" formatCode="&quot;$&quot;#,##0.00_);[Red]\(&quot;$&quot;#,##0.00\)">
                  <c:v>30023</c:v>
                </c:pt>
                <c:pt idx="899">
                  <c:v>50388</c:v>
                </c:pt>
                <c:pt idx="900" formatCode="&quot;$&quot;#,##0.00_);[Red]\(&quot;$&quot;#,##0.00\)">
                  <c:v>30279</c:v>
                </c:pt>
                <c:pt idx="901">
                  <c:v>58646</c:v>
                </c:pt>
                <c:pt idx="902" formatCode="&quot;$&quot;#,##0.00_);[Red]\(&quot;$&quot;#,##0.00\)">
                  <c:v>35682</c:v>
                </c:pt>
                <c:pt idx="903" formatCode="&quot;$&quot;#,##0.00_);[Red]\(&quot;$&quot;#,##0.00\)">
                  <c:v>69098</c:v>
                </c:pt>
                <c:pt idx="904">
                  <c:v>69096</c:v>
                </c:pt>
                <c:pt idx="905" formatCode="&quot;$&quot;#,##0.00_);[Red]\(&quot;$&quot;#,##0.00\)">
                  <c:v>63777</c:v>
                </c:pt>
                <c:pt idx="906" formatCode="&quot;$&quot;#,##0.00_);[Red]\(&quot;$&quot;#,##0.00\)">
                  <c:v>60432</c:v>
                </c:pt>
                <c:pt idx="907" formatCode="&quot;$&quot;#,##0.00_);[Red]\(&quot;$&quot;#,##0.00\)">
                  <c:v>72354</c:v>
                </c:pt>
                <c:pt idx="908" formatCode="&quot;$&quot;#,##0.00_);[Red]\(&quot;$&quot;#,##0.00\)">
                  <c:v>39858</c:v>
                </c:pt>
                <c:pt idx="909">
                  <c:v>62845</c:v>
                </c:pt>
                <c:pt idx="910" formatCode="&quot;$&quot;#,##0.00_);[Red]\(&quot;$&quot;#,##0.00\)">
                  <c:v>68682</c:v>
                </c:pt>
                <c:pt idx="911" formatCode="&quot;$&quot;#,##0.00_);[Red]\(&quot;$&quot;#,##0.00\)">
                  <c:v>69882</c:v>
                </c:pt>
                <c:pt idx="912" formatCode="&quot;$&quot;#,##0.00_);[Red]\(&quot;$&quot;#,##0.00\)">
                  <c:v>72228</c:v>
                </c:pt>
                <c:pt idx="913" formatCode="&quot;$&quot;#,##0.00_);[Red]\(&quot;$&quot;#,##0.00\)">
                  <c:v>75127</c:v>
                </c:pt>
                <c:pt idx="914" formatCode="&quot;$&quot;#,##0.00_);[Red]\(&quot;$&quot;#,##0.00\)">
                  <c:v>85693</c:v>
                </c:pt>
                <c:pt idx="915" formatCode="&quot;$&quot;#,##0.00_);[Red]\(&quot;$&quot;#,##0.00\)">
                  <c:v>78427</c:v>
                </c:pt>
                <c:pt idx="916" formatCode="&quot;$&quot;#,##0.00_);[Red]\(&quot;$&quot;#,##0.00\)">
                  <c:v>38946</c:v>
                </c:pt>
                <c:pt idx="917" formatCode="&quot;$&quot;#,##0.00_);[Red]\(&quot;$&quot;#,##0.00\)">
                  <c:v>82497</c:v>
                </c:pt>
                <c:pt idx="918" formatCode="&quot;$&quot;#,##0.00_);[Red]\(&quot;$&quot;#,##0.00\)">
                  <c:v>13672</c:v>
                </c:pt>
                <c:pt idx="919" formatCode="&quot;$&quot;#,##0.00_);[Red]\(&quot;$&quot;#,##0.00\)">
                  <c:v>41967</c:v>
                </c:pt>
                <c:pt idx="920" formatCode="&quot;$&quot;#,##0.00_);[Red]\(&quot;$&quot;#,##0.00\)">
                  <c:v>33564</c:v>
                </c:pt>
                <c:pt idx="921" formatCode="&quot;$&quot;#,##0.00_);[Red]\(&quot;$&quot;#,##0.00\)">
                  <c:v>51373</c:v>
                </c:pt>
                <c:pt idx="922" formatCode="&quot;$&quot;#,##0.00_);[Red]\(&quot;$&quot;#,##0.00\)">
                  <c:v>47009</c:v>
                </c:pt>
                <c:pt idx="923" formatCode="&quot;$&quot;#,##0.00_);[Red]\(&quot;$&quot;#,##0.00\)">
                  <c:v>22070</c:v>
                </c:pt>
                <c:pt idx="924" formatCode="&quot;$&quot;#,##0.00_);[Red]\(&quot;$&quot;#,##0.00\)">
                  <c:v>75759</c:v>
                </c:pt>
                <c:pt idx="925" formatCode="&quot;$&quot;#,##0.00_);[Red]\(&quot;$&quot;#,##0.00\)">
                  <c:v>45006</c:v>
                </c:pt>
                <c:pt idx="926" formatCode="&quot;$&quot;#,##0.00_);[Red]\(&quot;$&quot;#,##0.00\)">
                  <c:v>82072</c:v>
                </c:pt>
                <c:pt idx="927" formatCode="&quot;$&quot;#,##0.00_);[Red]\(&quot;$&quot;#,##0.00\)">
                  <c:v>49681</c:v>
                </c:pt>
                <c:pt idx="928" formatCode="&quot;$&quot;#,##0.00_);[Red]\(&quot;$&quot;#,##0.00\)">
                  <c:v>65695</c:v>
                </c:pt>
                <c:pt idx="929" formatCode="&quot;$&quot;#,##0.00_);[Red]\(&quot;$&quot;#,##0.00\)">
                  <c:v>71367</c:v>
                </c:pt>
                <c:pt idx="930" formatCode="&quot;$&quot;#,##0.00_);[Red]\(&quot;$&quot;#,##0.00\)">
                  <c:v>81361</c:v>
                </c:pt>
                <c:pt idx="931" formatCode="&quot;$&quot;#,##0.00_);[Red]\(&quot;$&quot;#,##0.00\)">
                  <c:v>57705</c:v>
                </c:pt>
                <c:pt idx="932" formatCode="&quot;$&quot;#,##0.00_);[Red]\(&quot;$&quot;#,##0.00\)">
                  <c:v>105471</c:v>
                </c:pt>
                <c:pt idx="933" formatCode="&quot;$&quot;#,##0.00_);[Red]\(&quot;$&quot;#,##0.00\)">
                  <c:v>113734</c:v>
                </c:pt>
                <c:pt idx="934" formatCode="&quot;$&quot;#,##0.00_);[Red]\(&quot;$&quot;#,##0.00\)">
                  <c:v>74637</c:v>
                </c:pt>
                <c:pt idx="935" formatCode="&quot;$&quot;#,##0.00_);[Red]\(&quot;$&quot;#,##0.00\)">
                  <c:v>70647</c:v>
                </c:pt>
                <c:pt idx="936" formatCode="&quot;$&quot;#,##0.00_);[Red]\(&quot;$&quot;#,##0.00\)">
                  <c:v>27803</c:v>
                </c:pt>
                <c:pt idx="937" formatCode="&quot;$&quot;#,##0.00_);[Red]\(&quot;$&quot;#,##0.00\)">
                  <c:v>78497</c:v>
                </c:pt>
                <c:pt idx="938" formatCode="&quot;$&quot;#,##0.00_);[Red]\(&quot;$&quot;#,##0.00\)">
                  <c:v>42011</c:v>
                </c:pt>
                <c:pt idx="939" formatCode="&quot;$&quot;#,##0.00_);[Red]\(&quot;$&quot;#,##0.00\)">
                  <c:v>75114</c:v>
                </c:pt>
                <c:pt idx="940" formatCode="&quot;$&quot;#,##0.00_);[Red]\(&quot;$&quot;#,##0.00\)">
                  <c:v>51250</c:v>
                </c:pt>
                <c:pt idx="941" formatCode="&quot;$&quot;#,##0.00_);[Red]\(&quot;$&quot;#,##0.00\)">
                  <c:v>24480</c:v>
                </c:pt>
                <c:pt idx="942" formatCode="&quot;$&quot;#,##0.00_);[Red]\(&quot;$&quot;#,##0.00\)">
                  <c:v>81300</c:v>
                </c:pt>
                <c:pt idx="943" formatCode="&quot;$&quot;#,##0.00_);[Red]\(&quot;$&quot;#,##0.00\)">
                  <c:v>73705</c:v>
                </c:pt>
                <c:pt idx="944" formatCode="&quot;$&quot;#,##0.00_);[Red]\(&quot;$&quot;#,##0.00\)">
                  <c:v>78710</c:v>
                </c:pt>
                <c:pt idx="945" formatCode="&quot;$&quot;#,##0.00_);[Red]\(&quot;$&quot;#,##0.00\)">
                  <c:v>51876</c:v>
                </c:pt>
                <c:pt idx="946" formatCode="&quot;$&quot;#,##0.00_);[Red]\(&quot;$&quot;#,##0.00\)">
                  <c:v>82571</c:v>
                </c:pt>
                <c:pt idx="947" formatCode="&quot;$&quot;#,##0.00_);[Red]\(&quot;$&quot;#,##0.00\)">
                  <c:v>80739</c:v>
                </c:pt>
                <c:pt idx="948" formatCode="&quot;$&quot;#,##0.00_);[Red]\(&quot;$&quot;#,##0.00\)">
                  <c:v>50725</c:v>
                </c:pt>
                <c:pt idx="949" formatCode="&quot;$&quot;#,##0.00_);[Red]\(&quot;$&quot;#,##0.00\)">
                  <c:v>7500</c:v>
                </c:pt>
                <c:pt idx="950" formatCode="&quot;$&quot;#,##0.00_);[Red]\(&quot;$&quot;#,##0.00\)">
                  <c:v>35416</c:v>
                </c:pt>
                <c:pt idx="951" formatCode="&quot;$&quot;#,##0.00_);[Red]\(&quot;$&quot;#,##0.00\)">
                  <c:v>50150</c:v>
                </c:pt>
                <c:pt idx="952" formatCode="&quot;$&quot;#,##0.00_);[Red]\(&quot;$&quot;#,##0.00\)">
                  <c:v>61839</c:v>
                </c:pt>
                <c:pt idx="953" formatCode="&quot;$&quot;#,##0.00_);[Red]\(&quot;$&quot;#,##0.00\)">
                  <c:v>34704</c:v>
                </c:pt>
                <c:pt idx="954" formatCode="&quot;$&quot;#,##0.00_);[Red]\(&quot;$&quot;#,##0.00\)">
                  <c:v>20193</c:v>
                </c:pt>
                <c:pt idx="955" formatCode="&quot;$&quot;#,##0.00_);[Red]\(&quot;$&quot;#,##0.00\)">
                  <c:v>31605</c:v>
                </c:pt>
                <c:pt idx="956" formatCode="&quot;$&quot;#,##0.00_);[Red]\(&quot;$&quot;#,##0.00\)">
                  <c:v>50616</c:v>
                </c:pt>
                <c:pt idx="957" formatCode="&quot;$&quot;#,##0.00_);[Red]\(&quot;$&quot;#,##0.00\)">
                  <c:v>65463</c:v>
                </c:pt>
                <c:pt idx="958" formatCode="&quot;$&quot;#,##0.00_);[Red]\(&quot;$&quot;#,##0.00\)">
                  <c:v>56242</c:v>
                </c:pt>
                <c:pt idx="959" formatCode="&quot;$&quot;#,##0.00_);[Red]\(&quot;$&quot;#,##0.00\)">
                  <c:v>58554</c:v>
                </c:pt>
                <c:pt idx="960" formatCode="&quot;$&quot;#,##0.00_);[Red]\(&quot;$&quot;#,##0.00\)">
                  <c:v>33585</c:v>
                </c:pt>
                <c:pt idx="961" formatCode="&quot;$&quot;#,##0.00_);[Red]\(&quot;$&quot;#,##0.00\)">
                  <c:v>63998</c:v>
                </c:pt>
                <c:pt idx="962" formatCode="&quot;$&quot;#,##0.00_);[Red]\(&quot;$&quot;#,##0.00\)">
                  <c:v>40442</c:v>
                </c:pt>
                <c:pt idx="963" formatCode="&quot;$&quot;#,##0.00_);[Red]\(&quot;$&quot;#,##0.00\)">
                  <c:v>70924</c:v>
                </c:pt>
                <c:pt idx="964" formatCode="&quot;$&quot;#,##0.00_);[Red]\(&quot;$&quot;#,##0.00\)">
                  <c:v>57954</c:v>
                </c:pt>
                <c:pt idx="965">
                  <c:v>77622</c:v>
                </c:pt>
                <c:pt idx="966" formatCode="&quot;$&quot;#,##0.00_);[Red]\(&quot;$&quot;#,##0.00\)">
                  <c:v>75330</c:v>
                </c:pt>
                <c:pt idx="967" formatCode="&quot;$&quot;#,##0.00_);[Red]\(&quot;$&quot;#,##0.00\)">
                  <c:v>80812</c:v>
                </c:pt>
                <c:pt idx="968" formatCode="&quot;$&quot;#,##0.00_);[Red]\(&quot;$&quot;#,##0.00\)">
                  <c:v>79803</c:v>
                </c:pt>
                <c:pt idx="969" formatCode="&quot;$&quot;#,##0.00_);[Red]\(&quot;$&quot;#,##0.00\)">
                  <c:v>44964</c:v>
                </c:pt>
                <c:pt idx="970" formatCode="&quot;$&quot;#,##0.00_);[Red]\(&quot;$&quot;#,##0.00\)">
                  <c:v>49638</c:v>
                </c:pt>
                <c:pt idx="971" formatCode="&quot;$&quot;#,##0.00_);[Red]\(&quot;$&quot;#,##0.00\)">
                  <c:v>15759</c:v>
                </c:pt>
                <c:pt idx="972" formatCode="&quot;$&quot;#,##0.00_);[Red]\(&quot;$&quot;#,##0.00\)">
                  <c:v>22304</c:v>
                </c:pt>
                <c:pt idx="973">
                  <c:v>54998</c:v>
                </c:pt>
                <c:pt idx="974" formatCode="&quot;$&quot;#,##0.00_);[Red]\(&quot;$&quot;#,##0.00\)">
                  <c:v>79865</c:v>
                </c:pt>
                <c:pt idx="975" formatCode="&quot;$&quot;#,##0.00_);[Red]\(&quot;$&quot;#,##0.00\)">
                  <c:v>27244</c:v>
                </c:pt>
                <c:pt idx="976" formatCode="&quot;$&quot;#,##0.00_);[Red]\(&quot;$&quot;#,##0.00\)">
                  <c:v>71322</c:v>
                </c:pt>
                <c:pt idx="977" formatCode="&quot;$&quot;#,##0.00_);[Red]\(&quot;$&quot;#,##0.00\)">
                  <c:v>22775</c:v>
                </c:pt>
                <c:pt idx="978" formatCode="&quot;$&quot;#,##0.00_);[Red]\(&quot;$&quot;#,##0.00\)">
                  <c:v>75127</c:v>
                </c:pt>
                <c:pt idx="979" formatCode="&quot;$&quot;#,##0.00_);[Red]\(&quot;$&quot;#,##0.00\)">
                  <c:v>30351</c:v>
                </c:pt>
                <c:pt idx="980" formatCode="&quot;$&quot;#,##0.00_);[Red]\(&quot;$&quot;#,##0.00\)">
                  <c:v>82347</c:v>
                </c:pt>
                <c:pt idx="981" formatCode="&quot;$&quot;#,##0.00_);[Red]\(&quot;$&quot;#,##0.00\)">
                  <c:v>24206</c:v>
                </c:pt>
                <c:pt idx="982" formatCode="&quot;$&quot;#,##0.00_);[Red]\(&quot;$&quot;#,##0.00\)">
                  <c:v>34380</c:v>
                </c:pt>
                <c:pt idx="983">
                  <c:v>53367</c:v>
                </c:pt>
                <c:pt idx="984">
                  <c:v>38236</c:v>
                </c:pt>
                <c:pt idx="985">
                  <c:v>38576</c:v>
                </c:pt>
                <c:pt idx="986" formatCode="&quot;$&quot;#,##0.00_);[Red]\(&quot;$&quot;#,##0.00\)">
                  <c:v>55412</c:v>
                </c:pt>
                <c:pt idx="987" formatCode="&quot;$&quot;#,##0.00_);[Red]\(&quot;$&quot;#,##0.00\)">
                  <c:v>68743</c:v>
                </c:pt>
                <c:pt idx="988" formatCode="&quot;$&quot;#,##0.00_);[Red]\(&quot;$&quot;#,##0.00\)">
                  <c:v>53230</c:v>
                </c:pt>
                <c:pt idx="989" formatCode="&quot;$&quot;#,##0.00_);[Red]\(&quot;$&quot;#,##0.00\)">
                  <c:v>16626</c:v>
                </c:pt>
                <c:pt idx="990" formatCode="&quot;$&quot;#,##0.00_);[Red]\(&quot;$&quot;#,##0.00\)">
                  <c:v>157146</c:v>
                </c:pt>
                <c:pt idx="991" formatCode="&quot;$&quot;#,##0.00_);[Red]\(&quot;$&quot;#,##0.00\)">
                  <c:v>46094</c:v>
                </c:pt>
                <c:pt idx="992" formatCode="&quot;$&quot;#,##0.00_);[Red]\(&quot;$&quot;#,##0.00\)">
                  <c:v>37760</c:v>
                </c:pt>
                <c:pt idx="993" formatCode="&quot;$&quot;#,##0.00_);[Red]\(&quot;$&quot;#,##0.00\)">
                  <c:v>70503</c:v>
                </c:pt>
                <c:pt idx="994" formatCode="&quot;$&quot;#,##0.00_);[Red]\(&quot;$&quot;#,##0.00\)">
                  <c:v>71367</c:v>
                </c:pt>
                <c:pt idx="995" formatCode="&quot;$&quot;#,##0.00_);[Red]\(&quot;$&quot;#,##0.00\)">
                  <c:v>53653</c:v>
                </c:pt>
                <c:pt idx="996" formatCode="&quot;$&quot;#,##0.00_);[Red]\(&quot;$&quot;#,##0.00\)">
                  <c:v>89572</c:v>
                </c:pt>
                <c:pt idx="997" formatCode="&quot;$&quot;#,##0.00_);[Red]\(&quot;$&quot;#,##0.00\)">
                  <c:v>48195</c:v>
                </c:pt>
                <c:pt idx="998" formatCode="&quot;$&quot;#,##0.00_);[Red]\(&quot;$&quot;#,##0.00\)">
                  <c:v>21255</c:v>
                </c:pt>
                <c:pt idx="999" formatCode="&quot;$&quot;#,##0.00_);[Red]\(&quot;$&quot;#,##0.00\)">
                  <c:v>74250</c:v>
                </c:pt>
                <c:pt idx="1000" formatCode="&quot;$&quot;#,##0.00_);[Red]\(&quot;$&quot;#,##0.00\)">
                  <c:v>38201</c:v>
                </c:pt>
                <c:pt idx="1001" formatCode="&quot;$&quot;#,##0.00_);[Red]\(&quot;$&quot;#,##0.00\)">
                  <c:v>31497</c:v>
                </c:pt>
                <c:pt idx="1002" formatCode="&quot;$&quot;#,##0.00_);[Red]\(&quot;$&quot;#,##0.00\)">
                  <c:v>20587</c:v>
                </c:pt>
                <c:pt idx="1003" formatCode="&quot;$&quot;#,##0.00_);[Red]\(&quot;$&quot;#,##0.00\)">
                  <c:v>83273</c:v>
                </c:pt>
                <c:pt idx="1004" formatCode="&quot;$&quot;#,##0.00_);[Red]\(&quot;$&quot;#,##0.00\)">
                  <c:v>34469</c:v>
                </c:pt>
                <c:pt idx="1005" formatCode="&quot;$&quot;#,##0.00_);[Red]\(&quot;$&quot;#,##0.00\)">
                  <c:v>59111</c:v>
                </c:pt>
                <c:pt idx="1006" formatCode="&quot;$&quot;#,##0.00_);[Red]\(&quot;$&quot;#,##0.00\)">
                  <c:v>17459</c:v>
                </c:pt>
                <c:pt idx="1007" formatCode="&quot;$&quot;#,##0.00_);[Red]\(&quot;$&quot;#,##0.00\)">
                  <c:v>77598</c:v>
                </c:pt>
                <c:pt idx="1008" formatCode="&quot;$&quot;#,##0.00_);[Red]\(&quot;$&quot;#,##0.00\)">
                  <c:v>76081</c:v>
                </c:pt>
                <c:pt idx="1009" formatCode="&quot;$&quot;#,##0.00_);[Red]\(&quot;$&quot;#,##0.00\)">
                  <c:v>25008</c:v>
                </c:pt>
                <c:pt idx="1010" formatCode="&quot;$&quot;#,##0.00_);[Red]\(&quot;$&quot;#,##0.00\)">
                  <c:v>68118</c:v>
                </c:pt>
                <c:pt idx="1011" formatCode="&quot;$&quot;#,##0.00_);[Red]\(&quot;$&quot;#,##0.00\)">
                  <c:v>28691</c:v>
                </c:pt>
                <c:pt idx="1012" formatCode="&quot;$&quot;#,##0.00_);[Red]\(&quot;$&quot;#,##0.00\)">
                  <c:v>34529</c:v>
                </c:pt>
                <c:pt idx="1013" formatCode="&quot;$&quot;#,##0.00_);[Red]\(&quot;$&quot;#,##0.00\)">
                  <c:v>48526</c:v>
                </c:pt>
                <c:pt idx="1014" formatCode="&quot;$&quot;#,##0.00_);[Red]\(&quot;$&quot;#,##0.00\)">
                  <c:v>18100</c:v>
                </c:pt>
                <c:pt idx="1015" formatCode="&quot;$&quot;#,##0.00_);[Red]\(&quot;$&quot;#,##0.00\)">
                  <c:v>83145</c:v>
                </c:pt>
                <c:pt idx="1016" formatCode="&quot;$&quot;#,##0.00_);[Red]\(&quot;$&quot;#,##0.00\)">
                  <c:v>42710</c:v>
                </c:pt>
                <c:pt idx="1017" formatCode="&quot;$&quot;#,##0.00_);[Red]\(&quot;$&quot;#,##0.00\)">
                  <c:v>26997</c:v>
                </c:pt>
                <c:pt idx="1018" formatCode="&quot;$&quot;#,##0.00_);[Red]\(&quot;$&quot;#,##0.00\)">
                  <c:v>78331</c:v>
                </c:pt>
                <c:pt idx="1019" formatCode="&quot;$&quot;#,##0.00_);[Red]\(&quot;$&quot;#,##0.00\)">
                  <c:v>42767</c:v>
                </c:pt>
                <c:pt idx="1020" formatCode="&quot;$&quot;#,##0.00_);[Red]\(&quot;$&quot;#,##0.00\)">
                  <c:v>30351</c:v>
                </c:pt>
                <c:pt idx="1021" formatCode="&quot;$&quot;#,##0.00_);[Red]\(&quot;$&quot;#,##0.00\)">
                  <c:v>61794</c:v>
                </c:pt>
                <c:pt idx="1022" formatCode="&quot;$&quot;#,##0.00_);[Red]\(&quot;$&quot;#,##0.00\)">
                  <c:v>54072</c:v>
                </c:pt>
                <c:pt idx="1023" formatCode="&quot;$&quot;#,##0.00_);[Red]\(&quot;$&quot;#,##0.00\)">
                  <c:v>28769</c:v>
                </c:pt>
                <c:pt idx="1024" formatCode="&quot;$&quot;#,##0.00_);[Red]\(&quot;$&quot;#,##0.00\)">
                  <c:v>80134</c:v>
                </c:pt>
                <c:pt idx="1025" formatCode="&quot;$&quot;#,##0.00_);[Red]\(&quot;$&quot;#,##0.00\)">
                  <c:v>22804</c:v>
                </c:pt>
                <c:pt idx="1026" formatCode="&quot;$&quot;#,##0.00_);[Red]\(&quot;$&quot;#,##0.00\)">
                  <c:v>28072</c:v>
                </c:pt>
                <c:pt idx="1027" formatCode="&quot;$&quot;#,##0.00_);[Red]\(&quot;$&quot;#,##0.00\)">
                  <c:v>77298</c:v>
                </c:pt>
                <c:pt idx="1029" formatCode="&quot;$&quot;#,##0.00_);[Red]\(&quot;$&quot;#,##0.00\)">
                  <c:v>70515</c:v>
                </c:pt>
                <c:pt idx="1030" formatCode="&quot;$&quot;#,##0.00_);[Red]\(&quot;$&quot;#,##0.00\)">
                  <c:v>47821</c:v>
                </c:pt>
                <c:pt idx="1031" formatCode="&quot;$&quot;#,##0.00_);[Red]\(&quot;$&quot;#,##0.00\)">
                  <c:v>58330</c:v>
                </c:pt>
                <c:pt idx="1032" formatCode="&quot;$&quot;#,##0.00_);[Red]\(&quot;$&quot;#,##0.00\)">
                  <c:v>51569</c:v>
                </c:pt>
                <c:pt idx="1033" formatCode="&quot;$&quot;#,##0.00_);[Red]\(&quot;$&quot;#,##0.00\)">
                  <c:v>25509</c:v>
                </c:pt>
                <c:pt idx="1034" formatCode="&quot;$&quot;#,##0.00_);[Red]\(&quot;$&quot;#,##0.00\)">
                  <c:v>35860</c:v>
                </c:pt>
                <c:pt idx="1035" formatCode="&quot;$&quot;#,##0.00_);[Red]\(&quot;$&quot;#,##0.00\)">
                  <c:v>86979</c:v>
                </c:pt>
                <c:pt idx="1036">
                  <c:v>74806</c:v>
                </c:pt>
                <c:pt idx="1037" formatCode="&quot;$&quot;#,##0.00_);[Red]\(&quot;$&quot;#,##0.00\)">
                  <c:v>32632</c:v>
                </c:pt>
                <c:pt idx="1038" formatCode="&quot;$&quot;#,##0.00_);[Red]\(&quot;$&quot;#,##0.00\)">
                  <c:v>66664</c:v>
                </c:pt>
                <c:pt idx="1039" formatCode="&quot;$&quot;#,##0.00_);[Red]\(&quot;$&quot;#,##0.00\)">
                  <c:v>56628</c:v>
                </c:pt>
                <c:pt idx="1040" formatCode="&quot;$&quot;#,##0.00_);[Red]\(&quot;$&quot;#,##0.00\)">
                  <c:v>27450</c:v>
                </c:pt>
                <c:pt idx="1041" formatCode="&quot;$&quot;#,##0.00_);[Red]\(&quot;$&quot;#,##0.00\)">
                  <c:v>79530</c:v>
                </c:pt>
                <c:pt idx="1042" formatCode="&quot;$&quot;#,##0.00_);[Red]\(&quot;$&quot;#,##0.00\)">
                  <c:v>65333</c:v>
                </c:pt>
                <c:pt idx="1043" formatCode="&quot;$&quot;#,##0.00_);[Red]\(&quot;$&quot;#,##0.00\)">
                  <c:v>28320</c:v>
                </c:pt>
                <c:pt idx="1044" formatCode="&quot;$&quot;#,##0.00_);[Red]\(&quot;$&quot;#,##0.00\)">
                  <c:v>64355</c:v>
                </c:pt>
                <c:pt idx="1045" formatCode="&quot;$&quot;#,##0.00_);[Red]\(&quot;$&quot;#,##0.00\)">
                  <c:v>90842</c:v>
                </c:pt>
                <c:pt idx="1046" formatCode="&quot;$&quot;#,##0.00_);[Red]\(&quot;$&quot;#,##0.00\)">
                  <c:v>20194</c:v>
                </c:pt>
                <c:pt idx="1047" formatCode="&quot;$&quot;#,##0.00_);[Red]\(&quot;$&quot;#,##0.00\)">
                  <c:v>77766</c:v>
                </c:pt>
                <c:pt idx="1048" formatCode="&quot;$&quot;#,##0.00_);[Red]\(&quot;$&quot;#,##0.00\)">
                  <c:v>37760</c:v>
                </c:pt>
                <c:pt idx="1049" formatCode="&quot;$&quot;#,##0.00_);[Red]\(&quot;$&quot;#,##0.00\)">
                  <c:v>62466</c:v>
                </c:pt>
                <c:pt idx="1050">
                  <c:v>65104</c:v>
                </c:pt>
                <c:pt idx="1051" formatCode="&quot;$&quot;#,##0.00_);[Red]\(&quot;$&quot;#,##0.00\)">
                  <c:v>29604</c:v>
                </c:pt>
                <c:pt idx="1052" formatCode="&quot;$&quot;#,##0.00_);[Red]\(&quot;$&quot;#,##0.00\)">
                  <c:v>58494</c:v>
                </c:pt>
                <c:pt idx="1053" formatCode="&quot;$&quot;#,##0.00_);[Red]\(&quot;$&quot;#,##0.00\)">
                  <c:v>50616</c:v>
                </c:pt>
                <c:pt idx="1054" formatCode="&quot;$&quot;#,##0.00_);[Red]\(&quot;$&quot;#,##0.00\)">
                  <c:v>24367</c:v>
                </c:pt>
                <c:pt idx="1055" formatCode="&quot;$&quot;#,##0.00_);[Red]\(&quot;$&quot;#,##0.00\)">
                  <c:v>34824</c:v>
                </c:pt>
                <c:pt idx="1056" formatCode="&quot;$&quot;#,##0.00_);[Red]\(&quot;$&quot;#,##0.00\)">
                  <c:v>74268</c:v>
                </c:pt>
                <c:pt idx="1057" formatCode="&quot;$&quot;#,##0.00_);[Red]\(&quot;$&quot;#,##0.00\)">
                  <c:v>58482</c:v>
                </c:pt>
                <c:pt idx="1058" formatCode="&quot;$&quot;#,##0.00_);[Red]\(&quot;$&quot;#,##0.00\)">
                  <c:v>74538</c:v>
                </c:pt>
                <c:pt idx="1059" formatCode="&quot;$&quot;#,##0.00_);[Red]\(&quot;$&quot;#,##0.00\)">
                  <c:v>53378</c:v>
                </c:pt>
                <c:pt idx="1060" formatCode="&quot;$&quot;#,##0.00_);[Red]\(&quot;$&quot;#,##0.00\)">
                  <c:v>50002</c:v>
                </c:pt>
                <c:pt idx="1061" formatCode="&quot;$&quot;#,##0.00_);[Red]\(&quot;$&quot;#,##0.00\)">
                  <c:v>52852</c:v>
                </c:pt>
                <c:pt idx="1062" formatCode="&quot;$&quot;#,##0.00_);[Red]\(&quot;$&quot;#,##0.00\)">
                  <c:v>45903</c:v>
                </c:pt>
                <c:pt idx="1063" formatCode="&quot;$&quot;#,##0.00_);[Red]\(&quot;$&quot;#,##0.00\)">
                  <c:v>54132</c:v>
                </c:pt>
                <c:pt idx="1064" formatCode="&quot;$&quot;#,##0.00_);[Red]\(&quot;$&quot;#,##0.00\)">
                  <c:v>45894</c:v>
                </c:pt>
                <c:pt idx="1065" formatCode="&quot;$&quot;#,##0.00_);[Red]\(&quot;$&quot;#,##0.00\)">
                  <c:v>69139</c:v>
                </c:pt>
                <c:pt idx="1066" formatCode="&quot;$&quot;#,##0.00_);[Red]\(&quot;$&quot;#,##0.00\)">
                  <c:v>30753</c:v>
                </c:pt>
                <c:pt idx="1067" formatCode="&quot;$&quot;#,##0.00_);[Red]\(&quot;$&quot;#,##0.00\)">
                  <c:v>77568</c:v>
                </c:pt>
                <c:pt idx="1068" formatCode="&quot;$&quot;#,##0.00_);[Red]\(&quot;$&quot;#,##0.00\)">
                  <c:v>48767</c:v>
                </c:pt>
                <c:pt idx="1069" formatCode="&quot;$&quot;#,##0.00_);[Red]\(&quot;$&quot;#,##0.00\)">
                  <c:v>38725</c:v>
                </c:pt>
                <c:pt idx="1071" formatCode="&quot;$&quot;#,##0.00_);[Red]\(&quot;$&quot;#,##0.00\)">
                  <c:v>23910</c:v>
                </c:pt>
                <c:pt idx="1072" formatCode="&quot;$&quot;#,##0.00_);[Red]\(&quot;$&quot;#,##0.00\)">
                  <c:v>54603</c:v>
                </c:pt>
                <c:pt idx="1074" formatCode="&quot;$&quot;#,##0.00_);[Red]\(&quot;$&quot;#,##0.00\)">
                  <c:v>31056</c:v>
                </c:pt>
                <c:pt idx="1075" formatCode="&quot;$&quot;#,##0.00_);[Red]\(&quot;$&quot;#,##0.00\)">
                  <c:v>33986</c:v>
                </c:pt>
                <c:pt idx="1076" formatCode="&quot;$&quot;#,##0.00_);[Red]\(&quot;$&quot;#,##0.00\)">
                  <c:v>29440</c:v>
                </c:pt>
                <c:pt idx="1077" formatCode="&quot;$&quot;#,##0.00_);[Red]\(&quot;$&quot;#,##0.00\)">
                  <c:v>53843</c:v>
                </c:pt>
                <c:pt idx="1078" formatCode="&quot;$&quot;#,##0.00_);[Red]\(&quot;$&quot;#,##0.00\)">
                  <c:v>82224</c:v>
                </c:pt>
                <c:pt idx="1079" formatCode="&quot;$&quot;#,##0.00_);[Red]\(&quot;$&quot;#,##0.00\)">
                  <c:v>42473</c:v>
                </c:pt>
                <c:pt idx="1080" formatCode="&quot;$&quot;#,##0.00_);[Red]\(&quot;$&quot;#,##0.00\)">
                  <c:v>41020</c:v>
                </c:pt>
                <c:pt idx="1081" formatCode="&quot;$&quot;#,##0.00_);[Red]\(&quot;$&quot;#,##0.00\)">
                  <c:v>34961</c:v>
                </c:pt>
                <c:pt idx="1082" formatCode="&quot;$&quot;#,##0.00_);[Red]\(&quot;$&quot;#,##0.00\)">
                  <c:v>41658</c:v>
                </c:pt>
                <c:pt idx="1083" formatCode="&quot;$&quot;#,##0.00_);[Red]\(&quot;$&quot;#,##0.00\)">
                  <c:v>41551</c:v>
                </c:pt>
                <c:pt idx="1084" formatCode="&quot;$&quot;#,##0.00_);[Red]\(&quot;$&quot;#,##0.00\)">
                  <c:v>18358</c:v>
                </c:pt>
                <c:pt idx="1085" formatCode="&quot;$&quot;#,##0.00_);[Red]\(&quot;$&quot;#,##0.00\)">
                  <c:v>69084</c:v>
                </c:pt>
                <c:pt idx="1086" formatCode="&quot;$&quot;#,##0.00_);[Red]\(&quot;$&quot;#,##0.00\)">
                  <c:v>38961</c:v>
                </c:pt>
                <c:pt idx="1087" formatCode="&quot;$&quot;#,##0.00_);[Red]\(&quot;$&quot;#,##0.00\)">
                  <c:v>78394</c:v>
                </c:pt>
                <c:pt idx="1088" formatCode="&quot;$&quot;#,##0.00_);[Red]\(&quot;$&quot;#,##0.00\)">
                  <c:v>79632</c:v>
                </c:pt>
                <c:pt idx="1089" formatCode="&quot;$&quot;#,##0.00_);[Red]\(&quot;$&quot;#,##0.00\)">
                  <c:v>30899</c:v>
                </c:pt>
                <c:pt idx="1090" formatCode="&quot;$&quot;#,##0.00_);[Red]\(&quot;$&quot;#,##0.00\)">
                  <c:v>38196</c:v>
                </c:pt>
                <c:pt idx="1091" formatCode="&quot;$&quot;#,##0.00_);[Red]\(&quot;$&quot;#,##0.00\)">
                  <c:v>40689</c:v>
                </c:pt>
                <c:pt idx="1092" formatCode="&quot;$&quot;#,##0.00_);[Red]\(&quot;$&quot;#,##0.00\)">
                  <c:v>21024</c:v>
                </c:pt>
                <c:pt idx="1093" formatCode="&quot;$&quot;#,##0.00_);[Red]\(&quot;$&quot;#,##0.00\)">
                  <c:v>44051</c:v>
                </c:pt>
                <c:pt idx="1094" formatCode="&quot;$&quot;#,##0.00_);[Red]\(&quot;$&quot;#,##0.00\)">
                  <c:v>58293</c:v>
                </c:pt>
                <c:pt idx="1095" formatCode="&quot;$&quot;#,##0.00_);[Red]\(&quot;$&quot;#,##0.00\)">
                  <c:v>35946</c:v>
                </c:pt>
                <c:pt idx="1096" formatCode="&quot;$&quot;#,##0.00_);[Red]\(&quot;$&quot;#,##0.00\)">
                  <c:v>74985</c:v>
                </c:pt>
                <c:pt idx="1097">
                  <c:v>82504</c:v>
                </c:pt>
                <c:pt idx="1098" formatCode="&quot;$&quot;#,##0.00_);[Red]\(&quot;$&quot;#,##0.00\)">
                  <c:v>157733</c:v>
                </c:pt>
                <c:pt idx="1099">
                  <c:v>81975</c:v>
                </c:pt>
                <c:pt idx="1100" formatCode="&quot;$&quot;#,##0.00_);[Red]\(&quot;$&quot;#,##0.00\)">
                  <c:v>9548</c:v>
                </c:pt>
                <c:pt idx="1101" formatCode="&quot;$&quot;#,##0.00_);[Red]\(&quot;$&quot;#,##0.00\)">
                  <c:v>23559</c:v>
                </c:pt>
                <c:pt idx="1102" formatCode="&quot;$&quot;#,##0.00_);[Red]\(&quot;$&quot;#,##0.00\)">
                  <c:v>90638</c:v>
                </c:pt>
                <c:pt idx="1103" formatCode="&quot;$&quot;#,##0.00_);[Red]\(&quot;$&quot;#,##0.00\)">
                  <c:v>32644</c:v>
                </c:pt>
                <c:pt idx="1104">
                  <c:v>21474</c:v>
                </c:pt>
                <c:pt idx="1105" formatCode="&quot;$&quot;#,##0.00_);[Red]\(&quot;$&quot;#,##0.00\)">
                  <c:v>2447</c:v>
                </c:pt>
                <c:pt idx="1106" formatCode="&quot;$&quot;#,##0.00_);[Red]\(&quot;$&quot;#,##0.00\)">
                  <c:v>94384</c:v>
                </c:pt>
                <c:pt idx="1107" formatCode="&quot;$&quot;#,##0.00_);[Red]\(&quot;$&quot;#,##0.00\)">
                  <c:v>48920</c:v>
                </c:pt>
                <c:pt idx="1108" formatCode="&quot;$&quot;#,##0.00_);[Red]\(&quot;$&quot;#,##0.00\)">
                  <c:v>23763</c:v>
                </c:pt>
                <c:pt idx="1109" formatCode="&quot;$&quot;#,##0.00_);[Red]\(&quot;$&quot;#,##0.00\)">
                  <c:v>16014</c:v>
                </c:pt>
                <c:pt idx="1110" formatCode="&quot;$&quot;#,##0.00_);[Red]\(&quot;$&quot;#,##0.00\)">
                  <c:v>68487</c:v>
                </c:pt>
                <c:pt idx="1111" formatCode="&quot;$&quot;#,##0.00_);[Red]\(&quot;$&quot;#,##0.00\)">
                  <c:v>53103</c:v>
                </c:pt>
                <c:pt idx="1112" formatCode="&quot;$&quot;#,##0.00_);[Red]\(&quot;$&quot;#,##0.00\)">
                  <c:v>28359</c:v>
                </c:pt>
                <c:pt idx="1113" formatCode="&quot;$&quot;#,##0.00_);[Red]\(&quot;$&quot;#,##0.00\)">
                  <c:v>39922</c:v>
                </c:pt>
                <c:pt idx="1114" formatCode="&quot;$&quot;#,##0.00_);[Red]\(&quot;$&quot;#,##0.00\)">
                  <c:v>45579</c:v>
                </c:pt>
                <c:pt idx="1115">
                  <c:v>54450</c:v>
                </c:pt>
                <c:pt idx="1116" formatCode="&quot;$&quot;#,##0.00_);[Red]\(&quot;$&quot;#,##0.00\)">
                  <c:v>54111</c:v>
                </c:pt>
                <c:pt idx="1117" formatCode="&quot;$&quot;#,##0.00_);[Red]\(&quot;$&quot;#,##0.00\)">
                  <c:v>90226</c:v>
                </c:pt>
                <c:pt idx="1118" formatCode="&quot;$&quot;#,##0.00_);[Red]\(&quot;$&quot;#,##0.00\)">
                  <c:v>45057</c:v>
                </c:pt>
                <c:pt idx="1119" formatCode="&quot;$&quot;#,##0.00_);[Red]\(&quot;$&quot;#,##0.00\)">
                  <c:v>32011</c:v>
                </c:pt>
                <c:pt idx="1120" formatCode="&quot;$&quot;#,##0.00_);[Red]\(&quot;$&quot;#,##0.00\)">
                  <c:v>67445</c:v>
                </c:pt>
                <c:pt idx="1121" formatCode="&quot;$&quot;#,##0.00_);[Red]\(&quot;$&quot;#,##0.00\)">
                  <c:v>43020</c:v>
                </c:pt>
                <c:pt idx="1122" formatCode="&quot;$&quot;#,##0.00_);[Red]\(&quot;$&quot;#,##0.00\)">
                  <c:v>47352</c:v>
                </c:pt>
                <c:pt idx="1123" formatCode="&quot;$&quot;#,##0.00_);[Red]\(&quot;$&quot;#,##0.00\)">
                  <c:v>39356</c:v>
                </c:pt>
                <c:pt idx="1124">
                  <c:v>43263</c:v>
                </c:pt>
                <c:pt idx="1125" formatCode="&quot;$&quot;#,##0.00_);[Red]\(&quot;$&quot;#,##0.00\)">
                  <c:v>55842</c:v>
                </c:pt>
                <c:pt idx="1126" formatCode="&quot;$&quot;#,##0.00_);[Red]\(&quot;$&quot;#,##0.00\)">
                  <c:v>37758</c:v>
                </c:pt>
                <c:pt idx="1127" formatCode="&quot;$&quot;#,##0.00_);[Red]\(&quot;$&quot;#,##0.00\)">
                  <c:v>25293</c:v>
                </c:pt>
                <c:pt idx="1128" formatCode="&quot;$&quot;#,##0.00_);[Red]\(&quot;$&quot;#,##0.00\)">
                  <c:v>64090</c:v>
                </c:pt>
                <c:pt idx="1129" formatCode="&quot;$&quot;#,##0.00_);[Red]\(&quot;$&quot;#,##0.00\)">
                  <c:v>58138</c:v>
                </c:pt>
                <c:pt idx="1130" formatCode="&quot;$&quot;#,##0.00_);[Red]\(&quot;$&quot;#,##0.00\)">
                  <c:v>22434</c:v>
                </c:pt>
                <c:pt idx="1131" formatCode="&quot;$&quot;#,##0.00_);[Red]\(&quot;$&quot;#,##0.00\)">
                  <c:v>64014</c:v>
                </c:pt>
                <c:pt idx="1132" formatCode="&quot;$&quot;#,##0.00_);[Red]\(&quot;$&quot;#,##0.00\)">
                  <c:v>47808</c:v>
                </c:pt>
                <c:pt idx="1133" formatCode="&quot;$&quot;#,##0.00_);[Red]\(&quot;$&quot;#,##0.00\)">
                  <c:v>87771</c:v>
                </c:pt>
                <c:pt idx="1134" formatCode="&quot;$&quot;#,##0.00_);[Red]\(&quot;$&quot;#,##0.00\)">
                  <c:v>83829</c:v>
                </c:pt>
                <c:pt idx="1135" formatCode="&quot;$&quot;#,##0.00_);[Red]\(&quot;$&quot;#,##0.00\)">
                  <c:v>57811</c:v>
                </c:pt>
                <c:pt idx="1136" formatCode="&quot;$&quot;#,##0.00_);[Red]\(&quot;$&quot;#,##0.00\)">
                  <c:v>67384</c:v>
                </c:pt>
                <c:pt idx="1137" formatCode="&quot;$&quot;#,##0.00_);[Red]\(&quot;$&quot;#,##0.00\)">
                  <c:v>78075</c:v>
                </c:pt>
                <c:pt idx="1138" formatCode="&quot;$&quot;#,##0.00_);[Red]\(&quot;$&quot;#,##0.00\)">
                  <c:v>84169</c:v>
                </c:pt>
                <c:pt idx="1139" formatCode="&quot;$&quot;#,##0.00_);[Red]\(&quot;$&quot;#,##0.00\)">
                  <c:v>48721</c:v>
                </c:pt>
                <c:pt idx="1140" formatCode="&quot;$&quot;#,##0.00_);[Red]\(&quot;$&quot;#,##0.00\)">
                  <c:v>153924</c:v>
                </c:pt>
                <c:pt idx="1141" formatCode="&quot;$&quot;#,##0.00_);[Red]\(&quot;$&quot;#,##0.00\)">
                  <c:v>90933</c:v>
                </c:pt>
                <c:pt idx="1142" formatCode="&quot;$&quot;#,##0.00_);[Red]\(&quot;$&quot;#,##0.00\)">
                  <c:v>60093</c:v>
                </c:pt>
                <c:pt idx="1143" formatCode="&quot;$&quot;#,##0.00_);[Red]\(&quot;$&quot;#,##0.00\)">
                  <c:v>62882</c:v>
                </c:pt>
                <c:pt idx="1144" formatCode="&quot;$&quot;#,##0.00_);[Red]\(&quot;$&quot;#,##0.00\)">
                  <c:v>43776</c:v>
                </c:pt>
                <c:pt idx="1145">
                  <c:v>21359</c:v>
                </c:pt>
                <c:pt idx="1146" formatCode="&quot;$&quot;#,##0.00_);[Red]\(&quot;$&quot;#,##0.00\)">
                  <c:v>51983</c:v>
                </c:pt>
                <c:pt idx="1147" formatCode="&quot;$&quot;#,##0.00_);[Red]\(&quot;$&quot;#,##0.00\)">
                  <c:v>58821</c:v>
                </c:pt>
                <c:pt idx="1148" formatCode="&quot;$&quot;#,##0.00_);[Red]\(&quot;$&quot;#,##0.00\)">
                  <c:v>66973</c:v>
                </c:pt>
                <c:pt idx="1149" formatCode="&quot;$&quot;#,##0.00_);[Red]\(&quot;$&quot;#,##0.00\)">
                  <c:v>33456</c:v>
                </c:pt>
                <c:pt idx="1150" formatCode="&quot;$&quot;#,##0.00_);[Red]\(&quot;$&quot;#,##0.00\)">
                  <c:v>48752</c:v>
                </c:pt>
                <c:pt idx="1151" formatCode="&quot;$&quot;#,##0.00_);[Red]\(&quot;$&quot;#,##0.00\)">
                  <c:v>31535</c:v>
                </c:pt>
                <c:pt idx="1152" formatCode="&quot;$&quot;#,##0.00_);[Red]\(&quot;$&quot;#,##0.00\)">
                  <c:v>61798</c:v>
                </c:pt>
                <c:pt idx="1153" formatCode="&quot;$&quot;#,##0.00_);[Red]\(&quot;$&quot;#,##0.00\)">
                  <c:v>61416</c:v>
                </c:pt>
                <c:pt idx="1154" formatCode="&quot;$&quot;#,##0.00_);[Red]\(&quot;$&quot;#,##0.00\)">
                  <c:v>49767</c:v>
                </c:pt>
                <c:pt idx="1155" formatCode="&quot;$&quot;#,##0.00_);[Red]\(&quot;$&quot;#,##0.00\)">
                  <c:v>50183</c:v>
                </c:pt>
                <c:pt idx="1156" formatCode="&quot;$&quot;#,##0.00_);[Red]\(&quot;$&quot;#,##0.00\)">
                  <c:v>30983</c:v>
                </c:pt>
                <c:pt idx="1157">
                  <c:v>62499</c:v>
                </c:pt>
                <c:pt idx="1158" formatCode="&quot;$&quot;#,##0.00_);[Red]\(&quot;$&quot;#,##0.00\)">
                  <c:v>42213</c:v>
                </c:pt>
                <c:pt idx="1159" formatCode="&quot;$&quot;#,##0.00_);[Red]\(&quot;$&quot;#,##0.00\)">
                  <c:v>36026</c:v>
                </c:pt>
                <c:pt idx="1160" formatCode="&quot;$&quot;#,##0.00_);[Red]\(&quot;$&quot;#,##0.00\)">
                  <c:v>60896</c:v>
                </c:pt>
                <c:pt idx="1161" formatCode="&quot;$&quot;#,##0.00_);[Red]\(&quot;$&quot;#,##0.00\)">
                  <c:v>50611</c:v>
                </c:pt>
                <c:pt idx="1162" formatCode="&quot;$&quot;#,##0.00_);[Red]\(&quot;$&quot;#,##0.00\)">
                  <c:v>35684</c:v>
                </c:pt>
                <c:pt idx="1163" formatCode="&quot;$&quot;#,##0.00_);[Red]\(&quot;$&quot;#,##0.00\)">
                  <c:v>64108</c:v>
                </c:pt>
                <c:pt idx="1164" formatCode="&quot;$&quot;#,##0.00_);[Red]\(&quot;$&quot;#,##0.00\)">
                  <c:v>44635</c:v>
                </c:pt>
                <c:pt idx="1165" formatCode="&quot;$&quot;#,##0.00_);[Red]\(&quot;$&quot;#,##0.00\)">
                  <c:v>81702</c:v>
                </c:pt>
                <c:pt idx="1166" formatCode="&quot;$&quot;#,##0.00_);[Red]\(&quot;$&quot;#,##0.00\)">
                  <c:v>25443</c:v>
                </c:pt>
                <c:pt idx="1167" formatCode="&quot;$&quot;#,##0.00_);[Red]\(&quot;$&quot;#,##0.00\)">
                  <c:v>40548</c:v>
                </c:pt>
                <c:pt idx="1168" formatCode="&quot;$&quot;#,##0.00_);[Red]\(&quot;$&quot;#,##0.00\)">
                  <c:v>80763</c:v>
                </c:pt>
                <c:pt idx="1169" formatCode="&quot;$&quot;#,##0.00_);[Red]\(&quot;$&quot;#,##0.00\)">
                  <c:v>84117</c:v>
                </c:pt>
                <c:pt idx="1170" formatCode="&quot;$&quot;#,##0.00_);[Red]\(&quot;$&quot;#,##0.00\)">
                  <c:v>49187</c:v>
                </c:pt>
                <c:pt idx="1171" formatCode="&quot;$&quot;#,##0.00_);[Red]\(&quot;$&quot;#,##0.00\)">
                  <c:v>31788</c:v>
                </c:pt>
                <c:pt idx="1172" formatCode="&quot;$&quot;#,##0.00_);[Red]\(&quot;$&quot;#,##0.00\)">
                  <c:v>27100</c:v>
                </c:pt>
                <c:pt idx="1173" formatCode="&quot;$&quot;#,##0.00_);[Red]\(&quot;$&quot;#,##0.00\)">
                  <c:v>61917</c:v>
                </c:pt>
                <c:pt idx="1174" formatCode="&quot;$&quot;#,##0.00_);[Red]\(&quot;$&quot;#,##0.00\)">
                  <c:v>90638</c:v>
                </c:pt>
                <c:pt idx="1175">
                  <c:v>25959</c:v>
                </c:pt>
                <c:pt idx="1176" formatCode="&quot;$&quot;#,##0.00_);[Red]\(&quot;$&quot;#,##0.00\)">
                  <c:v>59754</c:v>
                </c:pt>
                <c:pt idx="1177" formatCode="&quot;$&quot;#,##0.00_);[Red]\(&quot;$&quot;#,##0.00\)">
                  <c:v>31163</c:v>
                </c:pt>
                <c:pt idx="1178" formatCode="&quot;$&quot;#,##0.00_);[Red]\(&quot;$&quot;#,##0.00\)">
                  <c:v>39453</c:v>
                </c:pt>
                <c:pt idx="1179" formatCode="&quot;$&quot;#,##0.00_);[Red]\(&quot;$&quot;#,##0.00\)">
                  <c:v>65169</c:v>
                </c:pt>
                <c:pt idx="1180" formatCode="&quot;$&quot;#,##0.00_);[Red]\(&quot;$&quot;#,##0.00\)">
                  <c:v>49854</c:v>
                </c:pt>
                <c:pt idx="1181" formatCode="&quot;$&quot;#,##0.00_);[Red]\(&quot;$&quot;#,##0.00\)">
                  <c:v>58582</c:v>
                </c:pt>
                <c:pt idx="1182" formatCode="&quot;$&quot;#,##0.00_);[Red]\(&quot;$&quot;#,##0.00\)">
                  <c:v>46053</c:v>
                </c:pt>
                <c:pt idx="1183" formatCode="&quot;$&quot;#,##0.00_);[Red]\(&quot;$&quot;#,##0.00\)">
                  <c:v>31158</c:v>
                </c:pt>
                <c:pt idx="1184">
                  <c:v>46374</c:v>
                </c:pt>
                <c:pt idx="1185" formatCode="&quot;$&quot;#,##0.00_);[Red]\(&quot;$&quot;#,##0.00\)">
                  <c:v>77437</c:v>
                </c:pt>
                <c:pt idx="1187" formatCode="&quot;$&quot;#,##0.00_);[Red]\(&quot;$&quot;#,##0.00\)">
                  <c:v>14188</c:v>
                </c:pt>
                <c:pt idx="1188" formatCode="&quot;$&quot;#,##0.00_);[Red]\(&quot;$&quot;#,##0.00\)">
                  <c:v>32303</c:v>
                </c:pt>
                <c:pt idx="1189">
                  <c:v>34578</c:v>
                </c:pt>
                <c:pt idx="1190" formatCode="&quot;$&quot;#,##0.00_);[Red]\(&quot;$&quot;#,##0.00\)">
                  <c:v>35246</c:v>
                </c:pt>
                <c:pt idx="1191" formatCode="&quot;$&quot;#,##0.00_);[Red]\(&quot;$&quot;#,##0.00\)">
                  <c:v>86857</c:v>
                </c:pt>
                <c:pt idx="1192" formatCode="&quot;$&quot;#,##0.00_);[Red]\(&quot;$&quot;#,##0.00\)">
                  <c:v>77870</c:v>
                </c:pt>
                <c:pt idx="1193" formatCode="&quot;$&quot;#,##0.00_);[Red]\(&quot;$&quot;#,##0.00\)">
                  <c:v>92556</c:v>
                </c:pt>
                <c:pt idx="1194" formatCode="&quot;$&quot;#,##0.00_);[Red]\(&quot;$&quot;#,##0.00\)">
                  <c:v>14849</c:v>
                </c:pt>
                <c:pt idx="1195" formatCode="&quot;$&quot;#,##0.00_);[Red]\(&quot;$&quot;#,##0.00\)">
                  <c:v>51479</c:v>
                </c:pt>
                <c:pt idx="1196" formatCode="&quot;$&quot;#,##0.00_);[Red]\(&quot;$&quot;#,##0.00\)">
                  <c:v>60894</c:v>
                </c:pt>
                <c:pt idx="1197" formatCode="&quot;$&quot;#,##0.00_);[Red]\(&quot;$&quot;#,##0.00\)">
                  <c:v>40246</c:v>
                </c:pt>
                <c:pt idx="1198" formatCode="&quot;$&quot;#,##0.00_);[Red]\(&quot;$&quot;#,##0.00\)">
                  <c:v>69901</c:v>
                </c:pt>
                <c:pt idx="1199" formatCode="&quot;$&quot;#,##0.00_);[Red]\(&quot;$&quot;#,##0.00\)">
                  <c:v>81205</c:v>
                </c:pt>
                <c:pt idx="1200" formatCode="&quot;$&quot;#,##0.00_);[Red]\(&quot;$&quot;#,##0.00\)">
                  <c:v>47703</c:v>
                </c:pt>
                <c:pt idx="1201" formatCode="&quot;$&quot;#,##0.00_);[Red]\(&quot;$&quot;#,##0.00\)">
                  <c:v>48186</c:v>
                </c:pt>
                <c:pt idx="1202" formatCode="&quot;$&quot;#,##0.00_);[Red]\(&quot;$&quot;#,##0.00\)">
                  <c:v>19107</c:v>
                </c:pt>
                <c:pt idx="1203" formatCode="&quot;$&quot;#,##0.00_);[Red]\(&quot;$&quot;#,##0.00\)">
                  <c:v>24401</c:v>
                </c:pt>
                <c:pt idx="1204" formatCode="&quot;$&quot;#,##0.00_);[Red]\(&quot;$&quot;#,##0.00\)">
                  <c:v>60689</c:v>
                </c:pt>
                <c:pt idx="1205" formatCode="&quot;$&quot;#,##0.00_);[Red]\(&quot;$&quot;#,##0.00\)">
                  <c:v>77981</c:v>
                </c:pt>
                <c:pt idx="1206" formatCode="&quot;$&quot;#,##0.00_);[Red]\(&quot;$&quot;#,##0.00\)">
                  <c:v>35688</c:v>
                </c:pt>
                <c:pt idx="1207" formatCode="&quot;$&quot;#,##0.00_);[Red]\(&quot;$&quot;#,##0.00\)">
                  <c:v>34968</c:v>
                </c:pt>
                <c:pt idx="1208" formatCode="&quot;$&quot;#,##0.00_);[Red]\(&quot;$&quot;#,##0.00\)">
                  <c:v>73395</c:v>
                </c:pt>
                <c:pt idx="1209" formatCode="&quot;$&quot;#,##0.00_);[Red]\(&quot;$&quot;#,##0.00\)">
                  <c:v>5648</c:v>
                </c:pt>
                <c:pt idx="1210" formatCode="&quot;$&quot;#,##0.00_);[Red]\(&quot;$&quot;#,##0.00\)">
                  <c:v>33444</c:v>
                </c:pt>
                <c:pt idx="1211" formatCode="&quot;$&quot;#,##0.00_);[Red]\(&quot;$&quot;#,##0.00\)">
                  <c:v>58512</c:v>
                </c:pt>
                <c:pt idx="1212" formatCode="&quot;$&quot;#,##0.00_);[Red]\(&quot;$&quot;#,##0.00\)">
                  <c:v>40344</c:v>
                </c:pt>
                <c:pt idx="1213" formatCode="&quot;$&quot;#,##0.00_);[Red]\(&quot;$&quot;#,##0.00\)">
                  <c:v>37401</c:v>
                </c:pt>
                <c:pt idx="1214" formatCode="&quot;$&quot;#,##0.00_);[Red]\(&quot;$&quot;#,##0.00\)">
                  <c:v>55284</c:v>
                </c:pt>
                <c:pt idx="1215" formatCode="&quot;$&quot;#,##0.00_);[Red]\(&quot;$&quot;#,##0.00\)">
                  <c:v>38232</c:v>
                </c:pt>
                <c:pt idx="1216" formatCode="&quot;$&quot;#,##0.00_);[Red]\(&quot;$&quot;#,##0.00\)">
                  <c:v>57338</c:v>
                </c:pt>
                <c:pt idx="1217" formatCode="&quot;$&quot;#,##0.00_);[Red]\(&quot;$&quot;#,##0.00\)">
                  <c:v>42618</c:v>
                </c:pt>
                <c:pt idx="1218" formatCode="&quot;$&quot;#,##0.00_);[Red]\(&quot;$&quot;#,##0.00\)">
                  <c:v>72025</c:v>
                </c:pt>
                <c:pt idx="1219" formatCode="&quot;$&quot;#,##0.00_);[Red]\(&quot;$&quot;#,##0.00\)">
                  <c:v>45072</c:v>
                </c:pt>
                <c:pt idx="1220" formatCode="&quot;$&quot;#,##0.00_);[Red]\(&quot;$&quot;#,##0.00\)">
                  <c:v>35893</c:v>
                </c:pt>
                <c:pt idx="1221" formatCode="&quot;$&quot;#,##0.00_);[Red]\(&quot;$&quot;#,##0.00\)">
                  <c:v>42693</c:v>
                </c:pt>
                <c:pt idx="1222" formatCode="&quot;$&quot;#,##0.00_);[Red]\(&quot;$&quot;#,##0.00\)">
                  <c:v>45207</c:v>
                </c:pt>
                <c:pt idx="1223" formatCode="&quot;$&quot;#,##0.00_);[Red]\(&quot;$&quot;#,##0.00\)">
                  <c:v>33402</c:v>
                </c:pt>
                <c:pt idx="1224" formatCode="&quot;$&quot;#,##0.00_);[Red]\(&quot;$&quot;#,##0.00\)">
                  <c:v>40304</c:v>
                </c:pt>
                <c:pt idx="1225">
                  <c:v>33168</c:v>
                </c:pt>
                <c:pt idx="1226" formatCode="&quot;$&quot;#,##0.00_);[Red]\(&quot;$&quot;#,##0.00\)">
                  <c:v>10404</c:v>
                </c:pt>
                <c:pt idx="1227" formatCode="&quot;$&quot;#,##0.00_);[Red]\(&quot;$&quot;#,##0.00\)">
                  <c:v>78353</c:v>
                </c:pt>
                <c:pt idx="1228" formatCode="&quot;$&quot;#,##0.00_);[Red]\(&quot;$&quot;#,##0.00\)">
                  <c:v>48150</c:v>
                </c:pt>
                <c:pt idx="1229" formatCode="&quot;$&quot;#,##0.00_);[Red]\(&quot;$&quot;#,##0.00\)">
                  <c:v>39552</c:v>
                </c:pt>
                <c:pt idx="1230" formatCode="&quot;$&quot;#,##0.00_);[Red]\(&quot;$&quot;#,##0.00\)">
                  <c:v>56775</c:v>
                </c:pt>
                <c:pt idx="1231" formatCode="&quot;$&quot;#,##0.00_);[Red]\(&quot;$&quot;#,##0.00\)">
                  <c:v>37126</c:v>
                </c:pt>
                <c:pt idx="1232" formatCode="&quot;$&quot;#,##0.00_);[Red]\(&quot;$&quot;#,##0.00\)">
                  <c:v>94384</c:v>
                </c:pt>
                <c:pt idx="1233" formatCode="&quot;$&quot;#,##0.00_);[Red]\(&quot;$&quot;#,##0.00\)">
                  <c:v>89120</c:v>
                </c:pt>
                <c:pt idx="1234" formatCode="&quot;$&quot;#,##0.00_);[Red]\(&quot;$&quot;#,##0.00\)">
                  <c:v>73450</c:v>
                </c:pt>
                <c:pt idx="1235" formatCode="&quot;$&quot;#,##0.00_);[Red]\(&quot;$&quot;#,##0.00\)">
                  <c:v>57036</c:v>
                </c:pt>
                <c:pt idx="1236" formatCode="&quot;$&quot;#,##0.00_);[Red]\(&quot;$&quot;#,##0.00\)">
                  <c:v>71626</c:v>
                </c:pt>
                <c:pt idx="1237" formatCode="&quot;$&quot;#,##0.00_);[Red]\(&quot;$&quot;#,##0.00\)">
                  <c:v>64504</c:v>
                </c:pt>
                <c:pt idx="1238" formatCode="&quot;$&quot;#,##0.00_);[Red]\(&quot;$&quot;#,##0.00\)">
                  <c:v>81217</c:v>
                </c:pt>
                <c:pt idx="1239" formatCode="&quot;$&quot;#,##0.00_);[Red]\(&quot;$&quot;#,##0.00\)">
                  <c:v>75345</c:v>
                </c:pt>
                <c:pt idx="1240" formatCode="&quot;$&quot;#,##0.00_);[Red]\(&quot;$&quot;#,##0.00\)">
                  <c:v>80395</c:v>
                </c:pt>
                <c:pt idx="1241" formatCode="&quot;$&quot;#,##0.00_);[Red]\(&quot;$&quot;#,##0.00\)">
                  <c:v>50664</c:v>
                </c:pt>
                <c:pt idx="1242" formatCode="&quot;$&quot;#,##0.00_);[Red]\(&quot;$&quot;#,##0.00\)">
                  <c:v>42192</c:v>
                </c:pt>
                <c:pt idx="1243" formatCode="&quot;$&quot;#,##0.00_);[Red]\(&quot;$&quot;#,##0.00\)">
                  <c:v>48985</c:v>
                </c:pt>
                <c:pt idx="1244" formatCode="&quot;$&quot;#,##0.00_);[Red]\(&quot;$&quot;#,##0.00\)">
                  <c:v>36736</c:v>
                </c:pt>
                <c:pt idx="1245" formatCode="&quot;$&quot;#,##0.00_);[Red]\(&quot;$&quot;#,##0.00\)">
                  <c:v>70829</c:v>
                </c:pt>
                <c:pt idx="1246" formatCode="&quot;$&quot;#,##0.00_);[Red]\(&quot;$&quot;#,##0.00\)">
                  <c:v>49494</c:v>
                </c:pt>
                <c:pt idx="1247" formatCode="&quot;$&quot;#,##0.00_);[Red]\(&quot;$&quot;#,##0.00\)">
                  <c:v>65073</c:v>
                </c:pt>
                <c:pt idx="1248" formatCode="&quot;$&quot;#,##0.00_);[Red]\(&quot;$&quot;#,##0.00\)">
                  <c:v>25818</c:v>
                </c:pt>
                <c:pt idx="1249" formatCode="&quot;$&quot;#,##0.00_);[Red]\(&quot;$&quot;#,##0.00\)">
                  <c:v>45146</c:v>
                </c:pt>
                <c:pt idx="1250" formatCode="&quot;$&quot;#,##0.00_);[Red]\(&quot;$&quot;#,##0.00\)">
                  <c:v>77298</c:v>
                </c:pt>
                <c:pt idx="1251" formatCode="&quot;$&quot;#,##0.00_);[Red]\(&quot;$&quot;#,##0.00\)">
                  <c:v>33454</c:v>
                </c:pt>
                <c:pt idx="1252" formatCode="&quot;$&quot;#,##0.00_);[Red]\(&quot;$&quot;#,##0.00\)">
                  <c:v>52203</c:v>
                </c:pt>
                <c:pt idx="1253" formatCode="&quot;$&quot;#,##0.00_);[Red]\(&quot;$&quot;#,##0.00\)">
                  <c:v>26646</c:v>
                </c:pt>
                <c:pt idx="1254">
                  <c:v>58646</c:v>
                </c:pt>
                <c:pt idx="1255" formatCode="&quot;$&quot;#,##0.00_);[Red]\(&quot;$&quot;#,##0.00\)">
                  <c:v>68462</c:v>
                </c:pt>
                <c:pt idx="1256" formatCode="&quot;$&quot;#,##0.00_);[Red]\(&quot;$&quot;#,##0.00\)">
                  <c:v>27238</c:v>
                </c:pt>
                <c:pt idx="1257" formatCode="&quot;$&quot;#,##0.00_);[Red]\(&quot;$&quot;#,##0.00\)">
                  <c:v>75903</c:v>
                </c:pt>
                <c:pt idx="1258" formatCode="&quot;$&quot;#,##0.00_);[Red]\(&quot;$&quot;#,##0.00\)">
                  <c:v>38643</c:v>
                </c:pt>
                <c:pt idx="1259" formatCode="&quot;$&quot;#,##0.00_);[Red]\(&quot;$&quot;#,##0.00\)">
                  <c:v>63381</c:v>
                </c:pt>
                <c:pt idx="1260" formatCode="&quot;$&quot;#,##0.00_);[Red]\(&quot;$&quot;#,##0.00\)">
                  <c:v>74485</c:v>
                </c:pt>
                <c:pt idx="1261" formatCode="&quot;$&quot;#,##0.00_);[Red]\(&quot;$&quot;#,##0.00\)">
                  <c:v>32557</c:v>
                </c:pt>
                <c:pt idx="1262" formatCode="&quot;$&quot;#,##0.00_);[Red]\(&quot;$&quot;#,##0.00\)">
                  <c:v>37395</c:v>
                </c:pt>
                <c:pt idx="1263" formatCode="&quot;$&quot;#,##0.00_);[Red]\(&quot;$&quot;#,##0.00\)">
                  <c:v>43815</c:v>
                </c:pt>
                <c:pt idx="1264" formatCode="&quot;$&quot;#,##0.00_);[Red]\(&quot;$&quot;#,##0.00\)">
                  <c:v>31353</c:v>
                </c:pt>
                <c:pt idx="1265" formatCode="&quot;$&quot;#,##0.00_);[Red]\(&quot;$&quot;#,##0.00\)">
                  <c:v>59594</c:v>
                </c:pt>
                <c:pt idx="1266" formatCode="&quot;$&quot;#,##0.00_);[Red]\(&quot;$&quot;#,##0.00\)">
                  <c:v>22574</c:v>
                </c:pt>
                <c:pt idx="1267" formatCode="&quot;$&quot;#,##0.00_);[Red]\(&quot;$&quot;#,##0.00\)">
                  <c:v>44421</c:v>
                </c:pt>
                <c:pt idx="1268" formatCode="&quot;$&quot;#,##0.00_);[Red]\(&quot;$&quot;#,##0.00\)">
                  <c:v>65991</c:v>
                </c:pt>
                <c:pt idx="1269" formatCode="&quot;$&quot;#,##0.00_);[Red]\(&quot;$&quot;#,##0.00\)">
                  <c:v>7144</c:v>
                </c:pt>
                <c:pt idx="1270" formatCode="&quot;$&quot;#,##0.00_);[Red]\(&quot;$&quot;#,##0.00\)">
                  <c:v>59292</c:v>
                </c:pt>
                <c:pt idx="1271" formatCode="&quot;$&quot;#,##0.00_);[Red]\(&quot;$&quot;#,##0.00\)">
                  <c:v>73892</c:v>
                </c:pt>
                <c:pt idx="1272" formatCode="&quot;$&quot;#,##0.00_);[Red]\(&quot;$&quot;#,##0.00\)">
                  <c:v>91712</c:v>
                </c:pt>
                <c:pt idx="1273" formatCode="&quot;$&quot;#,##0.00_);[Red]\(&quot;$&quot;#,##0.00\)">
                  <c:v>54356</c:v>
                </c:pt>
                <c:pt idx="1274" formatCode="&quot;$&quot;#,##0.00_);[Red]\(&quot;$&quot;#,##0.00\)">
                  <c:v>70545</c:v>
                </c:pt>
                <c:pt idx="1275" formatCode="&quot;$&quot;#,##0.00_);[Red]\(&quot;$&quot;#,##0.00\)">
                  <c:v>60482</c:v>
                </c:pt>
                <c:pt idx="1276" formatCode="&quot;$&quot;#,##0.00_);[Red]\(&quot;$&quot;#,##0.00\)">
                  <c:v>82384</c:v>
                </c:pt>
                <c:pt idx="1277" formatCode="&quot;$&quot;#,##0.00_);[Red]\(&quot;$&quot;#,##0.00\)">
                  <c:v>58025</c:v>
                </c:pt>
                <c:pt idx="1278" formatCode="&quot;$&quot;#,##0.00_);[Red]\(&quot;$&quot;#,##0.00\)">
                  <c:v>72217</c:v>
                </c:pt>
                <c:pt idx="1279" formatCode="&quot;$&quot;#,##0.00_);[Red]\(&quot;$&quot;#,##0.00\)">
                  <c:v>35322</c:v>
                </c:pt>
                <c:pt idx="1280" formatCode="&quot;$&quot;#,##0.00_);[Red]\(&quot;$&quot;#,##0.00\)">
                  <c:v>50870</c:v>
                </c:pt>
                <c:pt idx="1281" formatCode="&quot;$&quot;#,##0.00_);[Red]\(&quot;$&quot;#,##0.00\)">
                  <c:v>83790</c:v>
                </c:pt>
                <c:pt idx="1282" formatCode="&quot;$&quot;#,##0.00_);[Red]\(&quot;$&quot;#,##0.00\)">
                  <c:v>55686</c:v>
                </c:pt>
                <c:pt idx="1283" formatCode="&quot;$&quot;#,##0.00_);[Red]\(&quot;$&quot;#,##0.00\)">
                  <c:v>63841</c:v>
                </c:pt>
                <c:pt idx="1284">
                  <c:v>34728</c:v>
                </c:pt>
                <c:pt idx="1285" formatCode="&quot;$&quot;#,##0.00_);[Red]\(&quot;$&quot;#,##0.00\)">
                  <c:v>59385</c:v>
                </c:pt>
                <c:pt idx="1286" formatCode="&quot;$&quot;#,##0.00_);[Red]\(&quot;$&quot;#,##0.00\)">
                  <c:v>82333</c:v>
                </c:pt>
                <c:pt idx="1287" formatCode="&quot;$&quot;#,##0.00_);[Red]\(&quot;$&quot;#,##0.00\)">
                  <c:v>54233</c:v>
                </c:pt>
                <c:pt idx="1288" formatCode="&quot;$&quot;#,##0.00_);[Red]\(&quot;$&quot;#,##0.00\)">
                  <c:v>42564</c:v>
                </c:pt>
                <c:pt idx="1289" formatCode="&quot;$&quot;#,##0.00_);[Red]\(&quot;$&quot;#,##0.00\)">
                  <c:v>91820</c:v>
                </c:pt>
                <c:pt idx="1290">
                  <c:v>33039</c:v>
                </c:pt>
                <c:pt idx="1291" formatCode="&quot;$&quot;#,##0.00_);[Red]\(&quot;$&quot;#,##0.00\)">
                  <c:v>65031</c:v>
                </c:pt>
                <c:pt idx="1292" formatCode="&quot;$&quot;#,##0.00_);[Red]\(&quot;$&quot;#,##0.00\)">
                  <c:v>68487</c:v>
                </c:pt>
                <c:pt idx="1293" formatCode="&quot;$&quot;#,##0.00_);[Red]\(&quot;$&quot;#,##0.00\)">
                  <c:v>70893</c:v>
                </c:pt>
                <c:pt idx="1294" formatCode="&quot;$&quot;#,##0.00_);[Red]\(&quot;$&quot;#,##0.00\)">
                  <c:v>65777</c:v>
                </c:pt>
                <c:pt idx="1295" formatCode="&quot;$&quot;#,##0.00_);[Red]\(&quot;$&quot;#,##0.00\)">
                  <c:v>29315</c:v>
                </c:pt>
                <c:pt idx="1296" formatCode="&quot;$&quot;#,##0.00_);[Red]\(&quot;$&quot;#,##0.00\)">
                  <c:v>29938</c:v>
                </c:pt>
                <c:pt idx="1297" formatCode="&quot;$&quot;#,##0.00_);[Red]\(&quot;$&quot;#,##0.00\)">
                  <c:v>79823</c:v>
                </c:pt>
                <c:pt idx="1298" formatCode="&quot;$&quot;#,##0.00_);[Red]\(&quot;$&quot;#,##0.00\)">
                  <c:v>15862</c:v>
                </c:pt>
                <c:pt idx="1299" formatCode="&quot;$&quot;#,##0.00_);[Red]\(&quot;$&quot;#,##0.00\)">
                  <c:v>61787</c:v>
                </c:pt>
                <c:pt idx="1300" formatCode="&quot;$&quot;#,##0.00_);[Red]\(&quot;$&quot;#,##0.00\)">
                  <c:v>15345</c:v>
                </c:pt>
                <c:pt idx="1301" formatCode="&quot;$&quot;#,##0.00_);[Red]\(&quot;$&quot;#,##0.00\)">
                  <c:v>44359</c:v>
                </c:pt>
                <c:pt idx="1302" formatCode="&quot;$&quot;#,##0.00_);[Red]\(&quot;$&quot;#,##0.00\)">
                  <c:v>59052</c:v>
                </c:pt>
                <c:pt idx="1303" formatCode="&quot;$&quot;#,##0.00_);[Red]\(&quot;$&quot;#,##0.00\)">
                  <c:v>30390</c:v>
                </c:pt>
                <c:pt idx="1304" formatCode="&quot;$&quot;#,##0.00_);[Red]\(&quot;$&quot;#,##0.00\)">
                  <c:v>36930</c:v>
                </c:pt>
                <c:pt idx="1305" formatCode="&quot;$&quot;#,##0.00_);[Red]\(&quot;$&quot;#,##0.00\)">
                  <c:v>57537</c:v>
                </c:pt>
                <c:pt idx="1306">
                  <c:v>47570</c:v>
                </c:pt>
                <c:pt idx="1307" formatCode="&quot;$&quot;#,##0.00_);[Red]\(&quot;$&quot;#,##0.00\)">
                  <c:v>48794</c:v>
                </c:pt>
                <c:pt idx="1308" formatCode="&quot;$&quot;#,##0.00_);[Red]\(&quot;$&quot;#,##0.00\)">
                  <c:v>32892</c:v>
                </c:pt>
                <c:pt idx="1309" formatCode="&quot;$&quot;#,##0.00_);[Red]\(&quot;$&quot;#,##0.00\)">
                  <c:v>71022</c:v>
                </c:pt>
                <c:pt idx="1310" formatCode="&quot;$&quot;#,##0.00_);[Red]\(&quot;$&quot;#,##0.00\)">
                  <c:v>52190</c:v>
                </c:pt>
                <c:pt idx="1311">
                  <c:v>18393</c:v>
                </c:pt>
                <c:pt idx="1312" formatCode="&quot;$&quot;#,##0.00_);[Red]\(&quot;$&quot;#,##0.00\)">
                  <c:v>58917</c:v>
                </c:pt>
                <c:pt idx="1313" formatCode="&quot;$&quot;#,##0.00_);[Red]\(&quot;$&quot;#,##0.00\)">
                  <c:v>78285</c:v>
                </c:pt>
                <c:pt idx="1314" formatCode="&quot;$&quot;#,##0.00_);[Red]\(&quot;$&quot;#,##0.00\)">
                  <c:v>57136</c:v>
                </c:pt>
                <c:pt idx="1315" formatCode="&quot;$&quot;#,##0.00_);[Red]\(&quot;$&quot;#,##0.00\)">
                  <c:v>80573</c:v>
                </c:pt>
                <c:pt idx="1316" formatCode="&quot;$&quot;#,##0.00_);[Red]\(&quot;$&quot;#,##0.00\)">
                  <c:v>88347</c:v>
                </c:pt>
                <c:pt idx="1317" formatCode="&quot;$&quot;#,##0.00_);[Red]\(&quot;$&quot;#,##0.00\)">
                  <c:v>86718</c:v>
                </c:pt>
                <c:pt idx="1318" formatCode="&quot;$&quot;#,##0.00_);[Red]\(&quot;$&quot;#,##0.00\)">
                  <c:v>33178</c:v>
                </c:pt>
                <c:pt idx="1319" formatCode="&quot;$&quot;#,##0.00_);[Red]\(&quot;$&quot;#,##0.00\)">
                  <c:v>76842</c:v>
                </c:pt>
                <c:pt idx="1320" formatCode="&quot;$&quot;#,##0.00_);[Red]\(&quot;$&quot;#,##0.00\)">
                  <c:v>45759</c:v>
                </c:pt>
                <c:pt idx="1321" formatCode="&quot;$&quot;#,##0.00_);[Red]\(&quot;$&quot;#,##0.00\)">
                  <c:v>41473</c:v>
                </c:pt>
                <c:pt idx="1322" formatCode="&quot;$&quot;#,##0.00_);[Red]\(&quot;$&quot;#,##0.00\)">
                  <c:v>61074</c:v>
                </c:pt>
                <c:pt idx="1323" formatCode="&quot;$&quot;#,##0.00_);[Red]\(&quot;$&quot;#,##0.00\)">
                  <c:v>66825</c:v>
                </c:pt>
                <c:pt idx="1324" formatCode="&quot;$&quot;#,##0.00_);[Red]\(&quot;$&quot;#,##0.00\)">
                  <c:v>64892</c:v>
                </c:pt>
                <c:pt idx="1325" formatCode="&quot;$&quot;#,##0.00_);[Red]\(&quot;$&quot;#,##0.00\)">
                  <c:v>28718</c:v>
                </c:pt>
                <c:pt idx="1326" formatCode="&quot;$&quot;#,##0.00_);[Red]\(&quot;$&quot;#,##0.00\)">
                  <c:v>62772</c:v>
                </c:pt>
                <c:pt idx="1327" formatCode="&quot;$&quot;#,##0.00_);[Red]\(&quot;$&quot;#,##0.00\)">
                  <c:v>57236</c:v>
                </c:pt>
                <c:pt idx="1328" formatCode="&quot;$&quot;#,##0.00_);[Red]\(&quot;$&quot;#,##0.00\)">
                  <c:v>36230</c:v>
                </c:pt>
                <c:pt idx="1329" formatCode="&quot;$&quot;#,##0.00_);[Red]\(&quot;$&quot;#,##0.00\)">
                  <c:v>38829</c:v>
                </c:pt>
                <c:pt idx="1330" formatCode="&quot;$&quot;#,##0.00_);[Red]\(&quot;$&quot;#,##0.00\)">
                  <c:v>51651</c:v>
                </c:pt>
                <c:pt idx="1331" formatCode="&quot;$&quot;#,##0.00_);[Red]\(&quot;$&quot;#,##0.00\)">
                  <c:v>19789</c:v>
                </c:pt>
                <c:pt idx="1332" formatCode="&quot;$&quot;#,##0.00_);[Red]\(&quot;$&quot;#,##0.00\)">
                  <c:v>30828</c:v>
                </c:pt>
                <c:pt idx="1333" formatCode="&quot;$&quot;#,##0.00_);[Red]\(&quot;$&quot;#,##0.00\)">
                  <c:v>39771</c:v>
                </c:pt>
                <c:pt idx="1334" formatCode="&quot;$&quot;#,##0.00_);[Red]\(&quot;$&quot;#,##0.00\)">
                  <c:v>17487</c:v>
                </c:pt>
                <c:pt idx="1335" formatCode="&quot;$&quot;#,##0.00_);[Red]\(&quot;$&quot;#,##0.00\)">
                  <c:v>67680</c:v>
                </c:pt>
                <c:pt idx="1336" formatCode="&quot;$&quot;#,##0.00_);[Red]\(&quot;$&quot;#,##0.00\)">
                  <c:v>77972</c:v>
                </c:pt>
                <c:pt idx="1337" formatCode="&quot;$&quot;#,##0.00_);[Red]\(&quot;$&quot;#,##0.00\)">
                  <c:v>18492</c:v>
                </c:pt>
                <c:pt idx="1338" formatCode="&quot;$&quot;#,##0.00_);[Red]\(&quot;$&quot;#,##0.00\)">
                  <c:v>47889</c:v>
                </c:pt>
                <c:pt idx="1339" formatCode="&quot;$&quot;#,##0.00_);[Red]\(&quot;$&quot;#,##0.00\)">
                  <c:v>62847</c:v>
                </c:pt>
                <c:pt idx="1340" formatCode="&quot;$&quot;#,##0.00_);[Red]\(&quot;$&quot;#,##0.00\)">
                  <c:v>67911</c:v>
                </c:pt>
                <c:pt idx="1341" formatCode="&quot;$&quot;#,##0.00_);[Red]\(&quot;$&quot;#,##0.00\)">
                  <c:v>76995</c:v>
                </c:pt>
                <c:pt idx="1342" formatCode="&quot;$&quot;#,##0.00_);[Red]\(&quot;$&quot;#,##0.00\)">
                  <c:v>72550</c:v>
                </c:pt>
                <c:pt idx="1343" formatCode="&quot;$&quot;#,##0.00_);[Red]\(&quot;$&quot;#,##0.00\)">
                  <c:v>38680</c:v>
                </c:pt>
                <c:pt idx="1344" formatCode="&quot;$&quot;#,##0.00_);[Red]\(&quot;$&quot;#,##0.00\)">
                  <c:v>56386</c:v>
                </c:pt>
                <c:pt idx="1345" formatCode="&quot;$&quot;#,##0.00_);[Red]\(&quot;$&quot;#,##0.00\)">
                  <c:v>72635</c:v>
                </c:pt>
                <c:pt idx="1346" formatCode="&quot;$&quot;#,##0.00_);[Red]\(&quot;$&quot;#,##0.00\)">
                  <c:v>55614</c:v>
                </c:pt>
                <c:pt idx="1347" formatCode="&quot;$&quot;#,##0.00_);[Red]\(&quot;$&quot;#,##0.00\)">
                  <c:v>70091</c:v>
                </c:pt>
                <c:pt idx="1348" formatCode="&quot;$&quot;#,##0.00_);[Red]\(&quot;$&quot;#,##0.00\)">
                  <c:v>27038</c:v>
                </c:pt>
                <c:pt idx="1349" formatCode="&quot;$&quot;#,##0.00_);[Red]\(&quot;$&quot;#,##0.00\)">
                  <c:v>44511</c:v>
                </c:pt>
                <c:pt idx="1350" formatCode="&quot;$&quot;#,##0.00_);[Red]\(&quot;$&quot;#,##0.00\)">
                  <c:v>59481</c:v>
                </c:pt>
                <c:pt idx="1351" formatCode="&quot;$&quot;#,##0.00_);[Red]\(&quot;$&quot;#,##0.00\)">
                  <c:v>38415</c:v>
                </c:pt>
                <c:pt idx="1352" formatCode="&quot;$&quot;#,##0.00_);[Red]\(&quot;$&quot;#,##0.00\)">
                  <c:v>33462</c:v>
                </c:pt>
                <c:pt idx="1353" formatCode="&quot;$&quot;#,##0.00_);[Red]\(&quot;$&quot;#,##0.00\)">
                  <c:v>66951</c:v>
                </c:pt>
                <c:pt idx="1354" formatCode="&quot;$&quot;#,##0.00_);[Red]\(&quot;$&quot;#,##0.00\)">
                  <c:v>27215</c:v>
                </c:pt>
                <c:pt idx="1355" formatCode="&quot;$&quot;#,##0.00_);[Red]\(&quot;$&quot;#,##0.00\)">
                  <c:v>16529</c:v>
                </c:pt>
                <c:pt idx="1356" formatCode="&quot;$&quot;#,##0.00_);[Red]\(&quot;$&quot;#,##0.00\)">
                  <c:v>77343</c:v>
                </c:pt>
                <c:pt idx="1357" formatCode="&quot;$&quot;#,##0.00_);[Red]\(&quot;$&quot;#,##0.00\)">
                  <c:v>55158</c:v>
                </c:pt>
                <c:pt idx="1358" formatCode="&quot;$&quot;#,##0.00_);[Red]\(&quot;$&quot;#,##0.00\)">
                  <c:v>59868</c:v>
                </c:pt>
                <c:pt idx="1359" formatCode="&quot;$&quot;#,##0.00_);[Red]\(&quot;$&quot;#,##0.00\)">
                  <c:v>67445</c:v>
                </c:pt>
                <c:pt idx="1360" formatCode="&quot;$&quot;#,##0.00_);[Red]\(&quot;$&quot;#,##0.00\)">
                  <c:v>51141</c:v>
                </c:pt>
                <c:pt idx="1361" formatCode="&quot;$&quot;#,##0.00_);[Red]\(&quot;$&quot;#,##0.00\)">
                  <c:v>23478</c:v>
                </c:pt>
                <c:pt idx="1362" formatCode="&quot;$&quot;#,##0.00_);[Red]\(&quot;$&quot;#,##0.00\)">
                  <c:v>31928</c:v>
                </c:pt>
                <c:pt idx="1363" formatCode="&quot;$&quot;#,##0.00_);[Red]\(&quot;$&quot;#,##0.00\)">
                  <c:v>33279</c:v>
                </c:pt>
                <c:pt idx="1364" formatCode="&quot;$&quot;#,##0.00_);[Red]\(&quot;$&quot;#,##0.00\)">
                  <c:v>18978</c:v>
                </c:pt>
                <c:pt idx="1365" formatCode="&quot;$&quot;#,##0.00_);[Red]\(&quot;$&quot;#,##0.00\)">
                  <c:v>38179</c:v>
                </c:pt>
                <c:pt idx="1366" formatCode="&quot;$&quot;#,##0.00_);[Red]\(&quot;$&quot;#,##0.00\)">
                  <c:v>75236</c:v>
                </c:pt>
                <c:pt idx="1367" formatCode="&quot;$&quot;#,##0.00_);[Red]\(&quot;$&quot;#,##0.00\)">
                  <c:v>58217</c:v>
                </c:pt>
                <c:pt idx="1368">
                  <c:v>60200</c:v>
                </c:pt>
                <c:pt idx="1369" formatCode="&quot;$&quot;#,##0.00_);[Red]\(&quot;$&quot;#,##0.00\)">
                  <c:v>43795</c:v>
                </c:pt>
                <c:pt idx="1370" formatCode="&quot;$&quot;#,##0.00_);[Red]\(&quot;$&quot;#,##0.00\)">
                  <c:v>71965</c:v>
                </c:pt>
                <c:pt idx="1371" formatCode="&quot;$&quot;#,##0.00_);[Red]\(&quot;$&quot;#,##0.00\)">
                  <c:v>70421</c:v>
                </c:pt>
                <c:pt idx="1372" formatCode="&quot;$&quot;#,##0.00_);[Red]\(&quot;$&quot;#,##0.00\)">
                  <c:v>29103</c:v>
                </c:pt>
                <c:pt idx="1373" formatCode="&quot;$&quot;#,##0.00_);[Red]\(&quot;$&quot;#,##0.00\)">
                  <c:v>68655</c:v>
                </c:pt>
                <c:pt idx="1374" formatCode="&quot;$&quot;#,##0.00_);[Red]\(&quot;$&quot;#,##0.00\)">
                  <c:v>38998</c:v>
                </c:pt>
                <c:pt idx="1375" formatCode="&quot;$&quot;#,##0.00_);[Red]\(&quot;$&quot;#,##0.00\)">
                  <c:v>17688</c:v>
                </c:pt>
                <c:pt idx="1376" formatCode="&quot;$&quot;#,##0.00_);[Red]\(&quot;$&quot;#,##0.00\)">
                  <c:v>86358</c:v>
                </c:pt>
                <c:pt idx="1377" formatCode="&quot;$&quot;#,##0.00_);[Red]\(&quot;$&quot;#,##0.00\)">
                  <c:v>37859</c:v>
                </c:pt>
                <c:pt idx="1378" formatCode="&quot;$&quot;#,##0.00_);[Red]\(&quot;$&quot;#,##0.00\)">
                  <c:v>21355</c:v>
                </c:pt>
                <c:pt idx="1379" formatCode="&quot;$&quot;#,##0.00_);[Red]\(&quot;$&quot;#,##0.00\)">
                  <c:v>37070</c:v>
                </c:pt>
                <c:pt idx="1380" formatCode="&quot;$&quot;#,##0.00_);[Red]\(&quot;$&quot;#,##0.00\)">
                  <c:v>82025</c:v>
                </c:pt>
                <c:pt idx="1381">
                  <c:v>96547</c:v>
                </c:pt>
                <c:pt idx="1382" formatCode="&quot;$&quot;#,##0.00_);[Red]\(&quot;$&quot;#,##0.00\)">
                  <c:v>44989</c:v>
                </c:pt>
                <c:pt idx="1383" formatCode="&quot;$&quot;#,##0.00_);[Red]\(&quot;$&quot;#,##0.00\)">
                  <c:v>41452</c:v>
                </c:pt>
                <c:pt idx="1384" formatCode="&quot;$&quot;#,##0.00_);[Red]\(&quot;$&quot;#,##0.00\)">
                  <c:v>75777</c:v>
                </c:pt>
                <c:pt idx="1385" formatCode="&quot;$&quot;#,##0.00_);[Red]\(&quot;$&quot;#,##0.00\)">
                  <c:v>21645</c:v>
                </c:pt>
                <c:pt idx="1386" formatCode="&quot;$&quot;#,##0.00_);[Red]\(&quot;$&quot;#,##0.00\)">
                  <c:v>29236</c:v>
                </c:pt>
                <c:pt idx="1387" formatCode="&quot;$&quot;#,##0.00_);[Red]\(&quot;$&quot;#,##0.00\)">
                  <c:v>1730</c:v>
                </c:pt>
                <c:pt idx="1388" formatCode="&quot;$&quot;#,##0.00_);[Red]\(&quot;$&quot;#,##0.00\)">
                  <c:v>10979</c:v>
                </c:pt>
                <c:pt idx="1389" formatCode="&quot;$&quot;#,##0.00_);[Red]\(&quot;$&quot;#,##0.00\)">
                  <c:v>35924</c:v>
                </c:pt>
                <c:pt idx="1390" formatCode="&quot;$&quot;#,##0.00_);[Red]\(&quot;$&quot;#,##0.00\)">
                  <c:v>68805</c:v>
                </c:pt>
                <c:pt idx="1391" formatCode="&quot;$&quot;#,##0.00_);[Red]\(&quot;$&quot;#,##0.00\)">
                  <c:v>65352</c:v>
                </c:pt>
                <c:pt idx="1392" formatCode="&quot;$&quot;#,##0.00_);[Red]\(&quot;$&quot;#,##0.00\)">
                  <c:v>32727</c:v>
                </c:pt>
                <c:pt idx="1393" formatCode="&quot;$&quot;#,##0.00_);[Red]\(&quot;$&quot;#,##0.00\)">
                  <c:v>27421</c:v>
                </c:pt>
                <c:pt idx="1394" formatCode="&quot;$&quot;#,##0.00_);[Red]\(&quot;$&quot;#,##0.00\)">
                  <c:v>32952</c:v>
                </c:pt>
                <c:pt idx="1395" formatCode="&quot;$&quot;#,##0.00_);[Red]\(&quot;$&quot;#,##0.00\)">
                  <c:v>79146</c:v>
                </c:pt>
                <c:pt idx="1396" formatCode="&quot;$&quot;#,##0.00_);[Red]\(&quot;$&quot;#,##0.00\)">
                  <c:v>61671</c:v>
                </c:pt>
                <c:pt idx="1397" formatCode="&quot;$&quot;#,##0.00_);[Red]\(&quot;$&quot;#,##0.00\)">
                  <c:v>80685</c:v>
                </c:pt>
                <c:pt idx="1398" formatCode="&quot;$&quot;#,##0.00_);[Red]\(&quot;$&quot;#,##0.00\)">
                  <c:v>84953</c:v>
                </c:pt>
                <c:pt idx="1399" formatCode="&quot;$&quot;#,##0.00_);[Red]\(&quot;$&quot;#,##0.00\)">
                  <c:v>63246</c:v>
                </c:pt>
                <c:pt idx="1400" formatCode="&quot;$&quot;#,##0.00_);[Red]\(&quot;$&quot;#,##0.00\)">
                  <c:v>28691</c:v>
                </c:pt>
                <c:pt idx="1401" formatCode="&quot;$&quot;#,##0.00_);[Red]\(&quot;$&quot;#,##0.00\)">
                  <c:v>26224</c:v>
                </c:pt>
                <c:pt idx="1402" formatCode="&quot;$&quot;#,##0.00_);[Red]\(&quot;$&quot;#,##0.00\)">
                  <c:v>44377</c:v>
                </c:pt>
                <c:pt idx="1403" formatCode="&quot;$&quot;#,##0.00_);[Red]\(&quot;$&quot;#,##0.00\)">
                  <c:v>76982</c:v>
                </c:pt>
                <c:pt idx="1404" formatCode="&quot;$&quot;#,##0.00_);[Red]\(&quot;$&quot;#,##0.00\)">
                  <c:v>93027</c:v>
                </c:pt>
                <c:pt idx="1405" formatCode="&quot;$&quot;#,##0.00_);[Red]\(&quot;$&quot;#,##0.00\)">
                  <c:v>78497</c:v>
                </c:pt>
                <c:pt idx="1406" formatCode="&quot;$&quot;#,##0.00_);[Red]\(&quot;$&quot;#,##0.00\)">
                  <c:v>46734</c:v>
                </c:pt>
                <c:pt idx="1407" formatCode="&quot;$&quot;#,##0.00_);[Red]\(&quot;$&quot;#,##0.00\)">
                  <c:v>31632</c:v>
                </c:pt>
                <c:pt idx="1408" formatCode="&quot;$&quot;#,##0.00_);[Red]\(&quot;$&quot;#,##0.00\)">
                  <c:v>84574</c:v>
                </c:pt>
                <c:pt idx="1409" formatCode="&quot;$&quot;#,##0.00_);[Red]\(&quot;$&quot;#,##0.00\)">
                  <c:v>49572</c:v>
                </c:pt>
                <c:pt idx="1410" formatCode="&quot;$&quot;#,##0.00_);[Red]\(&quot;$&quot;#,##0.00\)">
                  <c:v>27889</c:v>
                </c:pt>
                <c:pt idx="1411" formatCode="&quot;$&quot;#,##0.00_);[Red]\(&quot;$&quot;#,##0.00\)">
                  <c:v>26751</c:v>
                </c:pt>
                <c:pt idx="1412" formatCode="&quot;$&quot;#,##0.00_);[Red]\(&quot;$&quot;#,##0.00\)">
                  <c:v>77457</c:v>
                </c:pt>
                <c:pt idx="1413" formatCode="&quot;$&quot;#,##0.00_);[Red]\(&quot;$&quot;#,##0.00\)">
                  <c:v>50272</c:v>
                </c:pt>
                <c:pt idx="1414" formatCode="&quot;$&quot;#,##0.00_);[Red]\(&quot;$&quot;#,##0.00\)">
                  <c:v>83443</c:v>
                </c:pt>
                <c:pt idx="1415" formatCode="&quot;$&quot;#,##0.00_);[Red]\(&quot;$&quot;#,##0.00\)">
                  <c:v>75702</c:v>
                </c:pt>
                <c:pt idx="1416" formatCode="&quot;$&quot;#,##0.00_);[Red]\(&quot;$&quot;#,##0.00\)">
                  <c:v>74068</c:v>
                </c:pt>
                <c:pt idx="1417" formatCode="&quot;$&quot;#,##0.00_);[Red]\(&quot;$&quot;#,##0.00\)">
                  <c:v>38054</c:v>
                </c:pt>
                <c:pt idx="1418" formatCode="&quot;$&quot;#,##0.00_);[Red]\(&quot;$&quot;#,##0.00\)">
                  <c:v>71952</c:v>
                </c:pt>
                <c:pt idx="1419" formatCode="&quot;$&quot;#,##0.00_);[Red]\(&quot;$&quot;#,##0.00\)">
                  <c:v>43185</c:v>
                </c:pt>
                <c:pt idx="1420" formatCode="&quot;$&quot;#,##0.00_);[Red]\(&quot;$&quot;#,##0.00\)">
                  <c:v>69661</c:v>
                </c:pt>
                <c:pt idx="1421" formatCode="&quot;$&quot;#,##0.00_);[Red]\(&quot;$&quot;#,##0.00\)">
                  <c:v>65704</c:v>
                </c:pt>
                <c:pt idx="1422" formatCode="&quot;$&quot;#,##0.00_);[Red]\(&quot;$&quot;#,##0.00\)">
                  <c:v>62535</c:v>
                </c:pt>
                <c:pt idx="1423" formatCode="&quot;$&quot;#,##0.00_);[Red]\(&quot;$&quot;#,##0.00\)">
                  <c:v>11012</c:v>
                </c:pt>
                <c:pt idx="1424" formatCode="&quot;$&quot;#,##0.00_);[Red]\(&quot;$&quot;#,##0.00\)">
                  <c:v>58684</c:v>
                </c:pt>
                <c:pt idx="1425" formatCode="&quot;$&quot;#,##0.00_);[Red]\(&quot;$&quot;#,##0.00\)">
                  <c:v>29543</c:v>
                </c:pt>
                <c:pt idx="1426" formatCode="&quot;$&quot;#,##0.00_);[Red]\(&quot;$&quot;#,##0.00\)">
                  <c:v>70924</c:v>
                </c:pt>
                <c:pt idx="1427" formatCode="&quot;$&quot;#,##0.00_);[Red]\(&quot;$&quot;#,##0.00\)">
                  <c:v>33471</c:v>
                </c:pt>
                <c:pt idx="1428" formatCode="&quot;$&quot;#,##0.00_);[Red]\(&quot;$&quot;#,##0.00\)">
                  <c:v>54414</c:v>
                </c:pt>
                <c:pt idx="1429">
                  <c:v>76445</c:v>
                </c:pt>
                <c:pt idx="1430" formatCode="&quot;$&quot;#,##0.00_);[Red]\(&quot;$&quot;#,##0.00\)">
                  <c:v>46231</c:v>
                </c:pt>
                <c:pt idx="1431">
                  <c:v>66465</c:v>
                </c:pt>
                <c:pt idx="1432" formatCode="&quot;$&quot;#,##0.00_);[Red]\(&quot;$&quot;#,##0.00\)">
                  <c:v>25804</c:v>
                </c:pt>
                <c:pt idx="1433" formatCode="&quot;$&quot;#,##0.00_);[Red]\(&quot;$&quot;#,##0.00\)">
                  <c:v>37087</c:v>
                </c:pt>
                <c:pt idx="1434" formatCode="&quot;$&quot;#,##0.00_);[Red]\(&quot;$&quot;#,##0.00\)">
                  <c:v>36790</c:v>
                </c:pt>
                <c:pt idx="1435" formatCode="&quot;$&quot;#,##0.00_);[Red]\(&quot;$&quot;#,##0.00\)">
                  <c:v>78420</c:v>
                </c:pt>
                <c:pt idx="1436" formatCode="&quot;$&quot;#,##0.00_);[Red]\(&quot;$&quot;#,##0.00\)">
                  <c:v>61010</c:v>
                </c:pt>
                <c:pt idx="1437" formatCode="&quot;$&quot;#,##0.00_);[Red]\(&quot;$&quot;#,##0.00\)">
                  <c:v>80124</c:v>
                </c:pt>
                <c:pt idx="1438" formatCode="&quot;$&quot;#,##0.00_);[Red]\(&quot;$&quot;#,##0.00\)">
                  <c:v>67432</c:v>
                </c:pt>
                <c:pt idx="1439" formatCode="&quot;$&quot;#,##0.00_);[Red]\(&quot;$&quot;#,##0.00\)">
                  <c:v>63887</c:v>
                </c:pt>
                <c:pt idx="1440" formatCode="&quot;$&quot;#,##0.00_);[Red]\(&quot;$&quot;#,##0.00\)">
                  <c:v>19986</c:v>
                </c:pt>
                <c:pt idx="1441" formatCode="&quot;$&quot;#,##0.00_);[Red]\(&quot;$&quot;#,##0.00\)">
                  <c:v>58330</c:v>
                </c:pt>
                <c:pt idx="1442" formatCode="&quot;$&quot;#,##0.00_);[Red]\(&quot;$&quot;#,##0.00\)">
                  <c:v>52278</c:v>
                </c:pt>
                <c:pt idx="1443" formatCode="&quot;$&quot;#,##0.00_);[Red]\(&quot;$&quot;#,##0.00\)">
                  <c:v>75865</c:v>
                </c:pt>
                <c:pt idx="1444" formatCode="&quot;$&quot;#,##0.00_);[Red]\(&quot;$&quot;#,##0.00\)">
                  <c:v>51390</c:v>
                </c:pt>
                <c:pt idx="1445" formatCode="&quot;$&quot;#,##0.00_);[Red]\(&quot;$&quot;#,##0.00\)">
                  <c:v>73803</c:v>
                </c:pt>
                <c:pt idx="1446" formatCode="&quot;$&quot;#,##0.00_);[Red]\(&quot;$&quot;#,##0.00\)">
                  <c:v>68627</c:v>
                </c:pt>
                <c:pt idx="1447" formatCode="&quot;$&quot;#,##0.00_);[Red]\(&quot;$&quot;#,##0.00\)">
                  <c:v>36997</c:v>
                </c:pt>
                <c:pt idx="1448" formatCode="&quot;$&quot;#,##0.00_);[Red]\(&quot;$&quot;#,##0.00\)">
                  <c:v>42997</c:v>
                </c:pt>
                <c:pt idx="1449" formatCode="&quot;$&quot;#,##0.00_);[Red]\(&quot;$&quot;#,##0.00\)">
                  <c:v>54693</c:v>
                </c:pt>
                <c:pt idx="1450" formatCode="&quot;$&quot;#,##0.00_);[Red]\(&quot;$&quot;#,##0.00\)">
                  <c:v>21888</c:v>
                </c:pt>
                <c:pt idx="1451" formatCode="&quot;$&quot;#,##0.00_);[Red]\(&quot;$&quot;#,##0.00\)">
                  <c:v>74805</c:v>
                </c:pt>
                <c:pt idx="1452" formatCode="&quot;$&quot;#,##0.00_);[Red]\(&quot;$&quot;#,##0.00\)">
                  <c:v>27100</c:v>
                </c:pt>
                <c:pt idx="1453" formatCode="&quot;$&quot;#,##0.00_);[Red]\(&quot;$&quot;#,##0.00\)">
                  <c:v>64474</c:v>
                </c:pt>
                <c:pt idx="1454" formatCode="&quot;$&quot;#,##0.00_);[Red]\(&quot;$&quot;#,##0.00\)">
                  <c:v>30368</c:v>
                </c:pt>
                <c:pt idx="1455" formatCode="&quot;$&quot;#,##0.00_);[Red]\(&quot;$&quot;#,##0.00\)">
                  <c:v>30843</c:v>
                </c:pt>
                <c:pt idx="1457" formatCode="&quot;$&quot;#,##0.00_);[Red]\(&quot;$&quot;#,##0.00\)">
                  <c:v>65748</c:v>
                </c:pt>
                <c:pt idx="1458" formatCode="&quot;$&quot;#,##0.00_);[Red]\(&quot;$&quot;#,##0.00\)">
                  <c:v>41145</c:v>
                </c:pt>
                <c:pt idx="1459" formatCode="&quot;$&quot;#,##0.00_);[Red]\(&quot;$&quot;#,##0.00\)">
                  <c:v>44794</c:v>
                </c:pt>
                <c:pt idx="1460" formatCode="&quot;$&quot;#,##0.00_);[Red]\(&quot;$&quot;#,##0.00\)">
                  <c:v>62187</c:v>
                </c:pt>
                <c:pt idx="1461" formatCode="&quot;$&quot;#,##0.00_);[Red]\(&quot;$&quot;#,##0.00\)">
                  <c:v>101970</c:v>
                </c:pt>
                <c:pt idx="1462" formatCode="&quot;$&quot;#,##0.00_);[Red]\(&quot;$&quot;#,##0.00\)">
                  <c:v>31353</c:v>
                </c:pt>
                <c:pt idx="1463" formatCode="&quot;$&quot;#,##0.00_);[Red]\(&quot;$&quot;#,##0.00\)">
                  <c:v>50611</c:v>
                </c:pt>
                <c:pt idx="1464" formatCode="&quot;$&quot;#,##0.00_);[Red]\(&quot;$&quot;#,##0.00\)">
                  <c:v>42429</c:v>
                </c:pt>
                <c:pt idx="1465" formatCode="&quot;$&quot;#,##0.00_);[Red]\(&quot;$&quot;#,##0.00\)">
                  <c:v>69209</c:v>
                </c:pt>
                <c:pt idx="1466" formatCode="&quot;$&quot;#,##0.00_);[Red]\(&quot;$&quot;#,##0.00\)">
                  <c:v>17003</c:v>
                </c:pt>
                <c:pt idx="1468" formatCode="&quot;$&quot;#,##0.00_);[Red]\(&quot;$&quot;#,##0.00\)">
                  <c:v>47916</c:v>
                </c:pt>
                <c:pt idx="1469" formatCode="&quot;$&quot;#,##0.00_);[Red]\(&quot;$&quot;#,##0.00\)">
                  <c:v>57867</c:v>
                </c:pt>
                <c:pt idx="1470" formatCode="&quot;$&quot;#,##0.00_);[Red]\(&quot;$&quot;#,##0.00\)">
                  <c:v>38361</c:v>
                </c:pt>
                <c:pt idx="1471" formatCode="&quot;$&quot;#,##0.00_);[Red]\(&quot;$&quot;#,##0.00\)">
                  <c:v>34600</c:v>
                </c:pt>
                <c:pt idx="1472">
                  <c:v>52195</c:v>
                </c:pt>
                <c:pt idx="1473" formatCode="&quot;$&quot;#,##0.00_);[Red]\(&quot;$&quot;#,##0.00\)">
                  <c:v>56981</c:v>
                </c:pt>
                <c:pt idx="1474" formatCode="&quot;$&quot;#,##0.00_);[Red]\(&quot;$&quot;#,##0.00\)">
                  <c:v>78618</c:v>
                </c:pt>
                <c:pt idx="1475" formatCode="&quot;$&quot;#,##0.00_);[Red]\(&quot;$&quot;#,##0.00\)">
                  <c:v>33316</c:v>
                </c:pt>
                <c:pt idx="1476">
                  <c:v>69476</c:v>
                </c:pt>
                <c:pt idx="1478" formatCode="&quot;$&quot;#,##0.00_);[Red]\(&quot;$&quot;#,##0.00\)">
                  <c:v>48686</c:v>
                </c:pt>
                <c:pt idx="1479" formatCode="&quot;$&quot;#,##0.00_);[Red]\(&quot;$&quot;#,##0.00\)">
                  <c:v>41728</c:v>
                </c:pt>
                <c:pt idx="1480" formatCode="&quot;$&quot;#,##0.00_);[Red]\(&quot;$&quot;#,##0.00\)">
                  <c:v>70596</c:v>
                </c:pt>
                <c:pt idx="1481" formatCode="&quot;$&quot;#,##0.00_);[Red]\(&quot;$&quot;#,##0.00\)">
                  <c:v>7500</c:v>
                </c:pt>
                <c:pt idx="1482" formatCode="&quot;$&quot;#,##0.00_);[Red]\(&quot;$&quot;#,##0.00\)">
                  <c:v>69142</c:v>
                </c:pt>
                <c:pt idx="1483" formatCode="&quot;$&quot;#,##0.00_);[Red]\(&quot;$&quot;#,##0.00\)">
                  <c:v>23616</c:v>
                </c:pt>
                <c:pt idx="1484" formatCode="&quot;$&quot;#,##0.00_);[Red]\(&quot;$&quot;#,##0.00\)">
                  <c:v>74859</c:v>
                </c:pt>
                <c:pt idx="1485" formatCode="&quot;$&quot;#,##0.00_);[Red]\(&quot;$&quot;#,##0.00\)">
                  <c:v>76081</c:v>
                </c:pt>
                <c:pt idx="1486" formatCode="&quot;$&quot;#,##0.00_);[Red]\(&quot;$&quot;#,##0.00\)">
                  <c:v>38197</c:v>
                </c:pt>
                <c:pt idx="1487" formatCode="&quot;$&quot;#,##0.00_);[Red]\(&quot;$&quot;#,##0.00\)">
                  <c:v>56850</c:v>
                </c:pt>
                <c:pt idx="1488" formatCode="&quot;$&quot;#,##0.00_);[Red]\(&quot;$&quot;#,##0.00\)">
                  <c:v>36732</c:v>
                </c:pt>
                <c:pt idx="1489" formatCode="&quot;$&quot;#,##0.00_);[Red]\(&quot;$&quot;#,##0.00\)">
                  <c:v>59184</c:v>
                </c:pt>
                <c:pt idx="1490">
                  <c:v>71691</c:v>
                </c:pt>
                <c:pt idx="1491" formatCode="&quot;$&quot;#,##0.00_);[Red]\(&quot;$&quot;#,##0.00\)">
                  <c:v>9722</c:v>
                </c:pt>
                <c:pt idx="1492" formatCode="&quot;$&quot;#,##0.00_);[Red]\(&quot;$&quot;#,##0.00\)">
                  <c:v>55267</c:v>
                </c:pt>
                <c:pt idx="1493" formatCode="&quot;$&quot;#,##0.00_);[Red]\(&quot;$&quot;#,##0.00\)">
                  <c:v>75777</c:v>
                </c:pt>
                <c:pt idx="1494" formatCode="&quot;$&quot;#,##0.00_);[Red]\(&quot;$&quot;#,##0.00\)">
                  <c:v>36959</c:v>
                </c:pt>
                <c:pt idx="1495" formatCode="&quot;$&quot;#,##0.00_);[Red]\(&quot;$&quot;#,##0.00\)">
                  <c:v>46610</c:v>
                </c:pt>
                <c:pt idx="1496" formatCode="&quot;$&quot;#,##0.00_);[Red]\(&quot;$&quot;#,##0.00\)">
                  <c:v>51369</c:v>
                </c:pt>
                <c:pt idx="1497" formatCode="&quot;$&quot;#,##0.00_);[Red]\(&quot;$&quot;#,##0.00\)">
                  <c:v>42021</c:v>
                </c:pt>
                <c:pt idx="1498" formatCode="&quot;$&quot;#,##0.00_);[Red]\(&quot;$&quot;#,##0.00\)">
                  <c:v>75693</c:v>
                </c:pt>
                <c:pt idx="1499" formatCode="&quot;$&quot;#,##0.00_);[Red]\(&quot;$&quot;#,##0.00\)">
                  <c:v>39767</c:v>
                </c:pt>
                <c:pt idx="1500" formatCode="&quot;$&quot;#,##0.00_);[Red]\(&quot;$&quot;#,##0.00\)">
                  <c:v>30992</c:v>
                </c:pt>
                <c:pt idx="1501" formatCode="&quot;$&quot;#,##0.00_);[Red]\(&quot;$&quot;#,##0.00\)">
                  <c:v>41580</c:v>
                </c:pt>
                <c:pt idx="1502" formatCode="&quot;$&quot;#,##0.00_);[Red]\(&quot;$&quot;#,##0.00\)">
                  <c:v>80398</c:v>
                </c:pt>
                <c:pt idx="1503" formatCode="&quot;$&quot;#,##0.00_);[Red]\(&quot;$&quot;#,##0.00\)">
                  <c:v>49090</c:v>
                </c:pt>
                <c:pt idx="1504" formatCode="&quot;$&quot;#,##0.00_);[Red]\(&quot;$&quot;#,##0.00\)">
                  <c:v>54549</c:v>
                </c:pt>
                <c:pt idx="1505" formatCode="&quot;$&quot;#,##0.00_);[Red]\(&quot;$&quot;#,##0.00\)">
                  <c:v>53187</c:v>
                </c:pt>
                <c:pt idx="1506" formatCode="&quot;$&quot;#,##0.00_);[Red]\(&quot;$&quot;#,##0.00\)">
                  <c:v>31686</c:v>
                </c:pt>
                <c:pt idx="1507" formatCode="&quot;$&quot;#,##0.00_);[Red]\(&quot;$&quot;#,##0.00\)">
                  <c:v>43824</c:v>
                </c:pt>
                <c:pt idx="1508" formatCode="&quot;$&quot;#,##0.00_);[Red]\(&quot;$&quot;#,##0.00\)">
                  <c:v>27071</c:v>
                </c:pt>
                <c:pt idx="1509" formatCode="&quot;$&quot;#,##0.00_);[Red]\(&quot;$&quot;#,##0.00\)">
                  <c:v>46923</c:v>
                </c:pt>
                <c:pt idx="1510" formatCode="&quot;$&quot;#,##0.00_);[Red]\(&quot;$&quot;#,##0.00\)">
                  <c:v>54690</c:v>
                </c:pt>
                <c:pt idx="1511" formatCode="&quot;$&quot;#,##0.00_);[Red]\(&quot;$&quot;#,##0.00\)">
                  <c:v>80144</c:v>
                </c:pt>
                <c:pt idx="1512" formatCode="&quot;$&quot;#,##0.00_);[Red]\(&quot;$&quot;#,##0.00\)">
                  <c:v>68126</c:v>
                </c:pt>
                <c:pt idx="1513" formatCode="&quot;$&quot;#,##0.00_);[Red]\(&quot;$&quot;#,##0.00\)">
                  <c:v>29760</c:v>
                </c:pt>
                <c:pt idx="1514" formatCode="&quot;$&quot;#,##0.00_);[Red]\(&quot;$&quot;#,##0.00\)">
                  <c:v>27938</c:v>
                </c:pt>
                <c:pt idx="1515" formatCode="&quot;$&quot;#,##0.00_);[Red]\(&quot;$&quot;#,##0.00\)">
                  <c:v>71128</c:v>
                </c:pt>
                <c:pt idx="1516" formatCode="&quot;$&quot;#,##0.00_);[Red]\(&quot;$&quot;#,##0.00\)">
                  <c:v>42169</c:v>
                </c:pt>
                <c:pt idx="1517" formatCode="&quot;$&quot;#,##0.00_);[Red]\(&quot;$&quot;#,##0.00\)">
                  <c:v>62513</c:v>
                </c:pt>
                <c:pt idx="1518" formatCode="&quot;$&quot;#,##0.00_);[Red]\(&quot;$&quot;#,##0.00\)">
                  <c:v>98777</c:v>
                </c:pt>
                <c:pt idx="1519" formatCode="&quot;$&quot;#,##0.00_);[Red]\(&quot;$&quot;#,##0.00\)">
                  <c:v>36130</c:v>
                </c:pt>
                <c:pt idx="1520" formatCode="&quot;$&quot;#,##0.00_);[Red]\(&quot;$&quot;#,##0.00\)">
                  <c:v>34941</c:v>
                </c:pt>
                <c:pt idx="1521" formatCode="&quot;$&quot;#,##0.00_);[Red]\(&quot;$&quot;#,##0.00\)">
                  <c:v>22507</c:v>
                </c:pt>
                <c:pt idx="1522" formatCode="&quot;$&quot;#,##0.00_);[Red]\(&quot;$&quot;#,##0.00\)">
                  <c:v>63972</c:v>
                </c:pt>
                <c:pt idx="1523" formatCode="&quot;$&quot;#,##0.00_);[Red]\(&quot;$&quot;#,##0.00\)">
                  <c:v>56551</c:v>
                </c:pt>
                <c:pt idx="1524" formatCode="&quot;$&quot;#,##0.00_);[Red]\(&quot;$&quot;#,##0.00\)">
                  <c:v>64191</c:v>
                </c:pt>
                <c:pt idx="1525" formatCode="&quot;$&quot;#,##0.00_);[Red]\(&quot;$&quot;#,##0.00\)">
                  <c:v>42873</c:v>
                </c:pt>
                <c:pt idx="1526" formatCode="&quot;$&quot;#,##0.00_);[Red]\(&quot;$&quot;#,##0.00\)">
                  <c:v>56223</c:v>
                </c:pt>
                <c:pt idx="1527" formatCode="&quot;$&quot;#,##0.00_);[Red]\(&quot;$&quot;#,##0.00\)">
                  <c:v>79146</c:v>
                </c:pt>
                <c:pt idx="1528" formatCode="&quot;$&quot;#,##0.00_);[Red]\(&quot;$&quot;#,##0.00\)">
                  <c:v>75825</c:v>
                </c:pt>
                <c:pt idx="1529" formatCode="&quot;$&quot;#,##0.00_);[Red]\(&quot;$&quot;#,##0.00\)">
                  <c:v>44155</c:v>
                </c:pt>
                <c:pt idx="1530" formatCode="&quot;$&quot;#,##0.00_);[Red]\(&quot;$&quot;#,##0.00\)">
                  <c:v>54342</c:v>
                </c:pt>
                <c:pt idx="1531" formatCode="&quot;$&quot;#,##0.00_);[Red]\(&quot;$&quot;#,##0.00\)">
                  <c:v>30096</c:v>
                </c:pt>
                <c:pt idx="1532" formatCode="&quot;$&quot;#,##0.00_);[Red]\(&quot;$&quot;#,##0.00\)">
                  <c:v>83844</c:v>
                </c:pt>
                <c:pt idx="1533" formatCode="&quot;$&quot;#,##0.00_);[Red]\(&quot;$&quot;#,##0.00\)">
                  <c:v>23748</c:v>
                </c:pt>
                <c:pt idx="1534" formatCode="&quot;$&quot;#,##0.00_);[Red]\(&quot;$&quot;#,##0.00\)">
                  <c:v>56551</c:v>
                </c:pt>
                <c:pt idx="1535" formatCode="&quot;$&quot;#,##0.00_);[Red]\(&quot;$&quot;#,##0.00\)">
                  <c:v>43586</c:v>
                </c:pt>
                <c:pt idx="1536" formatCode="&quot;$&quot;#,##0.00_);[Red]\(&quot;$&quot;#,##0.00\)">
                  <c:v>49096</c:v>
                </c:pt>
                <c:pt idx="1537" formatCode="&quot;$&quot;#,##0.00_);[Red]\(&quot;$&quot;#,##0.00\)">
                  <c:v>50300</c:v>
                </c:pt>
                <c:pt idx="1538" formatCode="&quot;$&quot;#,##0.00_);[Red]\(&quot;$&quot;#,##0.00\)">
                  <c:v>31626</c:v>
                </c:pt>
                <c:pt idx="1539" formatCode="&quot;$&quot;#,##0.00_);[Red]\(&quot;$&quot;#,##0.00\)">
                  <c:v>27922</c:v>
                </c:pt>
                <c:pt idx="1540" formatCode="&quot;$&quot;#,##0.00_);[Red]\(&quot;$&quot;#,##0.00\)">
                  <c:v>51012</c:v>
                </c:pt>
                <c:pt idx="1541" formatCode="&quot;$&quot;#,##0.00_);[Red]\(&quot;$&quot;#,##0.00\)">
                  <c:v>15253</c:v>
                </c:pt>
                <c:pt idx="1542" formatCode="&quot;$&quot;#,##0.00_);[Red]\(&quot;$&quot;#,##0.00\)">
                  <c:v>37292</c:v>
                </c:pt>
                <c:pt idx="1543" formatCode="&quot;$&quot;#,##0.00_);[Red]\(&quot;$&quot;#,##0.00\)">
                  <c:v>49669</c:v>
                </c:pt>
                <c:pt idx="1544" formatCode="&quot;$&quot;#,##0.00_);[Red]\(&quot;$&quot;#,##0.00\)">
                  <c:v>42373</c:v>
                </c:pt>
                <c:pt idx="1545" formatCode="&quot;$&quot;#,##0.00_);[Red]\(&quot;$&quot;#,##0.00\)">
                  <c:v>16185</c:v>
                </c:pt>
                <c:pt idx="1546" formatCode="&quot;$&quot;#,##0.00_);[Red]\(&quot;$&quot;#,##0.00\)">
                  <c:v>92163</c:v>
                </c:pt>
                <c:pt idx="1547" formatCode="&quot;$&quot;#,##0.00_);[Red]\(&quot;$&quot;#,##0.00\)">
                  <c:v>43050</c:v>
                </c:pt>
                <c:pt idx="1548" formatCode="&quot;$&quot;#,##0.00_);[Red]\(&quot;$&quot;#,##0.00\)">
                  <c:v>22108</c:v>
                </c:pt>
                <c:pt idx="1549" formatCode="&quot;$&quot;#,##0.00_);[Red]\(&quot;$&quot;#,##0.00\)">
                  <c:v>61346</c:v>
                </c:pt>
                <c:pt idx="1550" formatCode="&quot;$&quot;#,##0.00_);[Red]\(&quot;$&quot;#,##0.00\)">
                  <c:v>64449</c:v>
                </c:pt>
                <c:pt idx="1551" formatCode="&quot;$&quot;#,##0.00_);[Red]\(&quot;$&quot;#,##0.00\)">
                  <c:v>35860</c:v>
                </c:pt>
                <c:pt idx="1552" formatCode="&quot;$&quot;#,##0.00_);[Red]\(&quot;$&quot;#,##0.00\)">
                  <c:v>30298</c:v>
                </c:pt>
                <c:pt idx="1553" formatCode="&quot;$&quot;#,##0.00_);[Red]\(&quot;$&quot;#,##0.00\)">
                  <c:v>70777</c:v>
                </c:pt>
                <c:pt idx="1554">
                  <c:v>33039</c:v>
                </c:pt>
                <c:pt idx="1555" formatCode="&quot;$&quot;#,##0.00_);[Red]\(&quot;$&quot;#,##0.00\)">
                  <c:v>51650</c:v>
                </c:pt>
                <c:pt idx="1556" formatCode="&quot;$&quot;#,##0.00_);[Red]\(&quot;$&quot;#,##0.00\)">
                  <c:v>40590</c:v>
                </c:pt>
                <c:pt idx="1557" formatCode="&quot;$&quot;#,##0.00_);[Red]\(&quot;$&quot;#,##0.00\)">
                  <c:v>46772</c:v>
                </c:pt>
                <c:pt idx="1558" formatCode="&quot;$&quot;#,##0.00_);[Red]\(&quot;$&quot;#,##0.00\)">
                  <c:v>62159</c:v>
                </c:pt>
                <c:pt idx="1559" formatCode="&quot;$&quot;#,##0.00_);[Red]\(&quot;$&quot;#,##0.00\)">
                  <c:v>66000</c:v>
                </c:pt>
                <c:pt idx="1560" formatCode="&quot;$&quot;#,##0.00_);[Red]\(&quot;$&quot;#,##0.00\)">
                  <c:v>75507</c:v>
                </c:pt>
                <c:pt idx="1561" formatCode="&quot;$&quot;#,##0.00_);[Red]\(&quot;$&quot;#,##0.00\)">
                  <c:v>76800</c:v>
                </c:pt>
                <c:pt idx="1562" formatCode="&quot;$&quot;#,##0.00_);[Red]\(&quot;$&quot;#,##0.00\)">
                  <c:v>64813</c:v>
                </c:pt>
                <c:pt idx="1563" formatCode="&quot;$&quot;#,##0.00_);[Red]\(&quot;$&quot;#,##0.00\)">
                  <c:v>79244</c:v>
                </c:pt>
                <c:pt idx="1564" formatCode="&quot;$&quot;#,##0.00_);[Red]\(&quot;$&quot;#,##0.00\)">
                  <c:v>22518</c:v>
                </c:pt>
                <c:pt idx="1565" formatCode="&quot;$&quot;#,##0.00_);[Red]\(&quot;$&quot;#,##0.00\)">
                  <c:v>57744</c:v>
                </c:pt>
                <c:pt idx="1566" formatCode="&quot;$&quot;#,##0.00_);[Red]\(&quot;$&quot;#,##0.00\)">
                  <c:v>38702</c:v>
                </c:pt>
                <c:pt idx="1567" formatCode="&quot;$&quot;#,##0.00_);[Red]\(&quot;$&quot;#,##0.00\)">
                  <c:v>29999</c:v>
                </c:pt>
                <c:pt idx="1568" formatCode="&quot;$&quot;#,##0.00_);[Red]\(&quot;$&quot;#,##0.00\)">
                  <c:v>62807</c:v>
                </c:pt>
                <c:pt idx="1569" formatCode="&quot;$&quot;#,##0.00_);[Red]\(&quot;$&quot;#,##0.00\)">
                  <c:v>23536</c:v>
                </c:pt>
                <c:pt idx="1570" formatCode="&quot;$&quot;#,##0.00_);[Red]\(&quot;$&quot;#,##0.00\)">
                  <c:v>84618</c:v>
                </c:pt>
                <c:pt idx="1571" formatCode="&quot;$&quot;#,##0.00_);[Red]\(&quot;$&quot;#,##0.00\)">
                  <c:v>37054</c:v>
                </c:pt>
                <c:pt idx="1572" formatCode="&quot;$&quot;#,##0.00_);[Red]\(&quot;$&quot;#,##0.00\)">
                  <c:v>62061</c:v>
                </c:pt>
                <c:pt idx="1573" formatCode="&quot;$&quot;#,##0.00_);[Red]\(&quot;$&quot;#,##0.00\)">
                  <c:v>46344</c:v>
                </c:pt>
                <c:pt idx="1574" formatCode="&quot;$&quot;#,##0.00_);[Red]\(&quot;$&quot;#,##0.00\)">
                  <c:v>54753</c:v>
                </c:pt>
                <c:pt idx="1575" formatCode="&quot;$&quot;#,##0.00_);[Red]\(&quot;$&quot;#,##0.00\)">
                  <c:v>44989</c:v>
                </c:pt>
                <c:pt idx="1576" formatCode="&quot;$&quot;#,##0.00_);[Red]\(&quot;$&quot;#,##0.00\)">
                  <c:v>54058</c:v>
                </c:pt>
                <c:pt idx="1577" formatCode="&quot;$&quot;#,##0.00_);[Red]\(&quot;$&quot;#,##0.00\)">
                  <c:v>77882</c:v>
                </c:pt>
                <c:pt idx="1578" formatCode="&quot;$&quot;#,##0.00_);[Red]\(&quot;$&quot;#,##0.00\)">
                  <c:v>36640</c:v>
                </c:pt>
                <c:pt idx="1579" formatCode="&quot;$&quot;#,##0.00_);[Red]\(&quot;$&quot;#,##0.00\)">
                  <c:v>77520</c:v>
                </c:pt>
                <c:pt idx="1580" formatCode="&quot;$&quot;#,##0.00_);[Red]\(&quot;$&quot;#,##0.00\)">
                  <c:v>36065</c:v>
                </c:pt>
                <c:pt idx="1581" formatCode="&quot;$&quot;#,##0.00_);[Red]\(&quot;$&quot;#,##0.00\)">
                  <c:v>49166</c:v>
                </c:pt>
                <c:pt idx="1582" formatCode="&quot;$&quot;#,##0.00_);[Red]\(&quot;$&quot;#,##0.00\)">
                  <c:v>80336</c:v>
                </c:pt>
                <c:pt idx="1583" formatCode="&quot;$&quot;#,##0.00_);[Red]\(&quot;$&quot;#,##0.00\)">
                  <c:v>70165</c:v>
                </c:pt>
                <c:pt idx="1584" formatCode="&quot;$&quot;#,##0.00_);[Red]\(&quot;$&quot;#,##0.00\)">
                  <c:v>77027</c:v>
                </c:pt>
                <c:pt idx="1585" formatCode="&quot;$&quot;#,##0.00_);[Red]\(&quot;$&quot;#,##0.00\)">
                  <c:v>86836</c:v>
                </c:pt>
                <c:pt idx="1586" formatCode="&quot;$&quot;#,##0.00_);[Red]\(&quot;$&quot;#,##0.00\)">
                  <c:v>63516</c:v>
                </c:pt>
                <c:pt idx="1587" formatCode="&quot;$&quot;#,##0.00_);[Red]\(&quot;$&quot;#,##0.00\)">
                  <c:v>72025</c:v>
                </c:pt>
                <c:pt idx="1588" formatCode="&quot;$&quot;#,##0.00_);[Red]\(&quot;$&quot;#,##0.00\)">
                  <c:v>66835</c:v>
                </c:pt>
                <c:pt idx="1589" formatCode="&quot;$&quot;#,##0.00_);[Red]\(&quot;$&quot;#,##0.00\)">
                  <c:v>18589</c:v>
                </c:pt>
                <c:pt idx="1590" formatCode="&quot;$&quot;#,##0.00_);[Red]\(&quot;$&quot;#,##0.00\)">
                  <c:v>77610</c:v>
                </c:pt>
                <c:pt idx="1591" formatCode="&quot;$&quot;#,##0.00_);[Red]\(&quot;$&quot;#,##0.00\)">
                  <c:v>34109</c:v>
                </c:pt>
                <c:pt idx="1592" formatCode="&quot;$&quot;#,##0.00_);[Red]\(&quot;$&quot;#,##0.00\)">
                  <c:v>38136</c:v>
                </c:pt>
                <c:pt idx="1593">
                  <c:v>72335</c:v>
                </c:pt>
                <c:pt idx="1594" formatCode="&quot;$&quot;#,##0.00_);[Red]\(&quot;$&quot;#,##0.00\)">
                  <c:v>64950</c:v>
                </c:pt>
                <c:pt idx="1595" formatCode="&quot;$&quot;#,##0.00_);[Red]\(&quot;$&quot;#,##0.00\)">
                  <c:v>26877</c:v>
                </c:pt>
                <c:pt idx="1596" formatCode="&quot;$&quot;#,##0.00_);[Red]\(&quot;$&quot;#,##0.00\)">
                  <c:v>24711</c:v>
                </c:pt>
                <c:pt idx="1597" formatCode="&quot;$&quot;#,##0.00_);[Red]\(&quot;$&quot;#,##0.00\)">
                  <c:v>51518</c:v>
                </c:pt>
                <c:pt idx="1598" formatCode="&quot;$&quot;#,##0.00_);[Red]\(&quot;$&quot;#,##0.00\)">
                  <c:v>36663</c:v>
                </c:pt>
                <c:pt idx="1599" formatCode="&quot;$&quot;#,##0.00_);[Red]\(&quot;$&quot;#,##0.00\)">
                  <c:v>42231</c:v>
                </c:pt>
                <c:pt idx="1600" formatCode="&quot;$&quot;#,##0.00_);[Red]\(&quot;$&quot;#,##0.00\)">
                  <c:v>79410</c:v>
                </c:pt>
                <c:pt idx="1601" formatCode="&quot;$&quot;#,##0.00_);[Red]\(&quot;$&quot;#,##0.00\)">
                  <c:v>82122</c:v>
                </c:pt>
                <c:pt idx="1602">
                  <c:v>95169</c:v>
                </c:pt>
                <c:pt idx="1603" formatCode="&quot;$&quot;#,##0.00_);[Red]\(&quot;$&quot;#,##0.00\)">
                  <c:v>80982</c:v>
                </c:pt>
                <c:pt idx="1604" formatCode="&quot;$&quot;#,##0.00_);[Red]\(&quot;$&quot;#,##0.00\)">
                  <c:v>72906</c:v>
                </c:pt>
                <c:pt idx="1605" formatCode="&quot;$&quot;#,##0.00_);[Red]\(&quot;$&quot;#,##0.00\)">
                  <c:v>65747</c:v>
                </c:pt>
                <c:pt idx="1606">
                  <c:v>27469</c:v>
                </c:pt>
                <c:pt idx="1607" formatCode="&quot;$&quot;#,##0.00_);[Red]\(&quot;$&quot;#,##0.00\)">
                  <c:v>28087</c:v>
                </c:pt>
                <c:pt idx="1608" formatCode="&quot;$&quot;#,##0.00_);[Red]\(&quot;$&quot;#,##0.00\)">
                  <c:v>75261</c:v>
                </c:pt>
                <c:pt idx="1609" formatCode="&quot;$&quot;#,##0.00_);[Red]\(&quot;$&quot;#,##0.00\)">
                  <c:v>36075</c:v>
                </c:pt>
                <c:pt idx="1610" formatCode="&quot;$&quot;#,##0.00_);[Red]\(&quot;$&quot;#,##0.00\)">
                  <c:v>85696</c:v>
                </c:pt>
                <c:pt idx="1611" formatCode="&quot;$&quot;#,##0.00_);[Red]\(&quot;$&quot;#,##0.00\)">
                  <c:v>51111</c:v>
                </c:pt>
                <c:pt idx="1612" formatCode="&quot;$&quot;#,##0.00_);[Red]\(&quot;$&quot;#,##0.00\)">
                  <c:v>62998</c:v>
                </c:pt>
                <c:pt idx="1613" formatCode="&quot;$&quot;#,##0.00_);[Red]\(&quot;$&quot;#,##0.00\)">
                  <c:v>90247</c:v>
                </c:pt>
                <c:pt idx="1614" formatCode="&quot;$&quot;#,##0.00_);[Red]\(&quot;$&quot;#,##0.00\)">
                  <c:v>26850</c:v>
                </c:pt>
                <c:pt idx="1615" formatCode="&quot;$&quot;#,##0.00_);[Red]\(&quot;$&quot;#,##0.00\)">
                  <c:v>47111</c:v>
                </c:pt>
                <c:pt idx="1616" formatCode="&quot;$&quot;#,##0.00_);[Red]\(&quot;$&quot;#,##0.00\)">
                  <c:v>54222</c:v>
                </c:pt>
                <c:pt idx="1617" formatCode="&quot;$&quot;#,##0.00_);[Red]\(&quot;$&quot;#,##0.00\)">
                  <c:v>22448</c:v>
                </c:pt>
                <c:pt idx="1618" formatCode="&quot;$&quot;#,##0.00_);[Red]\(&quot;$&quot;#,##0.00\)">
                  <c:v>26816</c:v>
                </c:pt>
                <c:pt idx="1619" formatCode="&quot;$&quot;#,##0.00_);[Red]\(&quot;$&quot;#,##0.00\)">
                  <c:v>25721</c:v>
                </c:pt>
                <c:pt idx="1620" formatCode="&quot;$&quot;#,##0.00_);[Red]\(&quot;$&quot;#,##0.00\)">
                  <c:v>42243</c:v>
                </c:pt>
                <c:pt idx="1621" formatCode="&quot;$&quot;#,##0.00_);[Red]\(&quot;$&quot;#,##0.00\)">
                  <c:v>63943</c:v>
                </c:pt>
                <c:pt idx="1622" formatCode="&quot;$&quot;#,##0.00_);[Red]\(&quot;$&quot;#,##0.00\)">
                  <c:v>79734</c:v>
                </c:pt>
                <c:pt idx="1623" formatCode="&quot;$&quot;#,##0.00_);[Red]\(&quot;$&quot;#,##0.00\)">
                  <c:v>53312</c:v>
                </c:pt>
                <c:pt idx="1624" formatCode="&quot;$&quot;#,##0.00_);[Red]\(&quot;$&quot;#,##0.00\)">
                  <c:v>60631</c:v>
                </c:pt>
                <c:pt idx="1625" formatCode="&quot;$&quot;#,##0.00_);[Red]\(&quot;$&quot;#,##0.00\)">
                  <c:v>27161</c:v>
                </c:pt>
                <c:pt idx="1626" formatCode="&quot;$&quot;#,##0.00_);[Red]\(&quot;$&quot;#,##0.00\)">
                  <c:v>22682</c:v>
                </c:pt>
                <c:pt idx="1627" formatCode="&quot;$&quot;#,##0.00_);[Red]\(&quot;$&quot;#,##0.00\)">
                  <c:v>37929</c:v>
                </c:pt>
                <c:pt idx="1628" formatCode="&quot;$&quot;#,##0.00_);[Red]\(&quot;$&quot;#,##0.00\)">
                  <c:v>46106</c:v>
                </c:pt>
                <c:pt idx="1629" formatCode="&quot;$&quot;#,##0.00_);[Red]\(&quot;$&quot;#,##0.00\)">
                  <c:v>31454</c:v>
                </c:pt>
                <c:pt idx="1630" formatCode="&quot;$&quot;#,##0.00_);[Red]\(&quot;$&quot;#,##0.00\)">
                  <c:v>50898</c:v>
                </c:pt>
                <c:pt idx="1631" formatCode="&quot;$&quot;#,##0.00_);[Red]\(&quot;$&quot;#,##0.00\)">
                  <c:v>24279</c:v>
                </c:pt>
                <c:pt idx="1632" formatCode="&quot;$&quot;#,##0.00_);[Red]\(&quot;$&quot;#,##0.00\)">
                  <c:v>51287</c:v>
                </c:pt>
                <c:pt idx="1633" formatCode="&quot;$&quot;#,##0.00_);[Red]\(&quot;$&quot;#,##0.00\)">
                  <c:v>14661</c:v>
                </c:pt>
                <c:pt idx="1634" formatCode="&quot;$&quot;#,##0.00_);[Red]\(&quot;$&quot;#,##0.00\)">
                  <c:v>82170</c:v>
                </c:pt>
                <c:pt idx="1635" formatCode="&quot;$&quot;#,##0.00_);[Red]\(&quot;$&quot;#,##0.00\)">
                  <c:v>34935</c:v>
                </c:pt>
                <c:pt idx="1636" formatCode="&quot;$&quot;#,##0.00_);[Red]\(&quot;$&quot;#,##0.00\)">
                  <c:v>59354</c:v>
                </c:pt>
                <c:pt idx="1637" formatCode="&quot;$&quot;#,##0.00_);[Red]\(&quot;$&quot;#,##0.00\)">
                  <c:v>38593</c:v>
                </c:pt>
                <c:pt idx="1638" formatCode="&quot;$&quot;#,##0.00_);[Red]\(&quot;$&quot;#,##0.00\)">
                  <c:v>23228</c:v>
                </c:pt>
                <c:pt idx="1639" formatCode="&quot;$&quot;#,##0.00_);[Red]\(&quot;$&quot;#,##0.00\)">
                  <c:v>78041</c:v>
                </c:pt>
                <c:pt idx="1640" formatCode="&quot;$&quot;#,##0.00_);[Red]\(&quot;$&quot;#,##0.00\)">
                  <c:v>53233</c:v>
                </c:pt>
                <c:pt idx="1641" formatCode="&quot;$&quot;#,##0.00_);[Red]\(&quot;$&quot;#,##0.00\)">
                  <c:v>54730</c:v>
                </c:pt>
                <c:pt idx="1642" formatCode="&quot;$&quot;#,##0.00_);[Red]\(&quot;$&quot;#,##0.00\)">
                  <c:v>39791</c:v>
                </c:pt>
                <c:pt idx="1643" formatCode="&quot;$&quot;#,##0.00_);[Red]\(&quot;$&quot;#,##0.00\)">
                  <c:v>14515</c:v>
                </c:pt>
                <c:pt idx="1644" formatCode="&quot;$&quot;#,##0.00_);[Red]\(&quot;$&quot;#,##0.00\)">
                  <c:v>53761</c:v>
                </c:pt>
                <c:pt idx="1645" formatCode="&quot;$&quot;#,##0.00_);[Red]\(&quot;$&quot;#,##0.00\)">
                  <c:v>33228</c:v>
                </c:pt>
                <c:pt idx="1646" formatCode="&quot;$&quot;#,##0.00_);[Red]\(&quot;$&quot;#,##0.00\)">
                  <c:v>64866</c:v>
                </c:pt>
                <c:pt idx="1647" formatCode="&quot;$&quot;#,##0.00_);[Red]\(&quot;$&quot;#,##0.00\)">
                  <c:v>27190</c:v>
                </c:pt>
                <c:pt idx="1648" formatCode="&quot;$&quot;#,##0.00_);[Red]\(&quot;$&quot;#,##0.00\)">
                  <c:v>69245</c:v>
                </c:pt>
                <c:pt idx="1649" formatCode="&quot;$&quot;#,##0.00_);[Red]\(&quot;$&quot;#,##0.00\)">
                  <c:v>34596</c:v>
                </c:pt>
                <c:pt idx="1651" formatCode="&quot;$&quot;#,##0.00_);[Red]\(&quot;$&quot;#,##0.00\)">
                  <c:v>47025</c:v>
                </c:pt>
                <c:pt idx="1652">
                  <c:v>74214</c:v>
                </c:pt>
                <c:pt idx="1653" formatCode="&quot;$&quot;#,##0.00_);[Red]\(&quot;$&quot;#,##0.00\)">
                  <c:v>51717</c:v>
                </c:pt>
                <c:pt idx="1654" formatCode="&quot;$&quot;#,##0.00_);[Red]\(&quot;$&quot;#,##0.00\)">
                  <c:v>33996</c:v>
                </c:pt>
                <c:pt idx="1655" formatCode="&quot;$&quot;#,##0.00_);[Red]\(&quot;$&quot;#,##0.00\)">
                  <c:v>68142</c:v>
                </c:pt>
                <c:pt idx="1656" formatCode="&quot;$&quot;#,##0.00_);[Red]\(&quot;$&quot;#,##0.00\)">
                  <c:v>28249</c:v>
                </c:pt>
                <c:pt idx="1657" formatCode="&quot;$&quot;#,##0.00_);[Red]\(&quot;$&quot;#,##0.00\)">
                  <c:v>79908</c:v>
                </c:pt>
                <c:pt idx="1658" formatCode="&quot;$&quot;#,##0.00_);[Red]\(&quot;$&quot;#,##0.00\)">
                  <c:v>34824</c:v>
                </c:pt>
                <c:pt idx="1659" formatCode="&quot;$&quot;#,##0.00_);[Red]\(&quot;$&quot;#,##0.00\)">
                  <c:v>90300</c:v>
                </c:pt>
                <c:pt idx="1660" formatCode="&quot;$&quot;#,##0.00_);[Red]\(&quot;$&quot;#,##0.00\)">
                  <c:v>33316</c:v>
                </c:pt>
                <c:pt idx="1661" formatCode="&quot;$&quot;#,##0.00_);[Red]\(&quot;$&quot;#,##0.00\)">
                  <c:v>30396</c:v>
                </c:pt>
                <c:pt idx="1662" formatCode="&quot;$&quot;#,##0.00_);[Red]\(&quot;$&quot;#,##0.00\)">
                  <c:v>32233</c:v>
                </c:pt>
                <c:pt idx="1663" formatCode="&quot;$&quot;#,##0.00_);[Red]\(&quot;$&quot;#,##0.00\)">
                  <c:v>54690</c:v>
                </c:pt>
                <c:pt idx="1664" formatCode="&quot;$&quot;#,##0.00_);[Red]\(&quot;$&quot;#,##0.00\)">
                  <c:v>84169</c:v>
                </c:pt>
                <c:pt idx="1665" formatCode="&quot;$&quot;#,##0.00_);[Red]\(&quot;$&quot;#,##0.00\)">
                  <c:v>18227</c:v>
                </c:pt>
                <c:pt idx="1666" formatCode="&quot;$&quot;#,##0.00_);[Red]\(&quot;$&quot;#,##0.00\)">
                  <c:v>75484</c:v>
                </c:pt>
                <c:pt idx="1667" formatCode="&quot;$&quot;#,##0.00_);[Red]\(&quot;$&quot;#,##0.00\)">
                  <c:v>34421</c:v>
                </c:pt>
                <c:pt idx="1668" formatCode="&quot;$&quot;#,##0.00_);[Red]\(&quot;$&quot;#,##0.00\)">
                  <c:v>24594</c:v>
                </c:pt>
                <c:pt idx="1669" formatCode="&quot;$&quot;#,##0.00_);[Red]\(&quot;$&quot;#,##0.00\)">
                  <c:v>55954</c:v>
                </c:pt>
                <c:pt idx="1670" formatCode="&quot;$&quot;#,##0.00_);[Red]\(&quot;$&quot;#,##0.00\)">
                  <c:v>43140</c:v>
                </c:pt>
                <c:pt idx="1671" formatCode="&quot;$&quot;#,##0.00_);[Red]\(&quot;$&quot;#,##0.00\)">
                  <c:v>82014</c:v>
                </c:pt>
                <c:pt idx="1672" formatCode="&quot;$&quot;#,##0.00_);[Red]\(&quot;$&quot;#,##0.00\)">
                  <c:v>44689</c:v>
                </c:pt>
                <c:pt idx="1673" formatCode="&quot;$&quot;#,##0.00_);[Red]\(&quot;$&quot;#,##0.00\)">
                  <c:v>67087</c:v>
                </c:pt>
                <c:pt idx="1674" formatCode="&quot;$&quot;#,##0.00_);[Red]\(&quot;$&quot;#,##0.00\)">
                  <c:v>68274</c:v>
                </c:pt>
                <c:pt idx="1675" formatCode="&quot;$&quot;#,##0.00_);[Red]\(&quot;$&quot;#,##0.00\)">
                  <c:v>33419</c:v>
                </c:pt>
                <c:pt idx="1676" formatCode="&quot;$&quot;#,##0.00_);[Red]\(&quot;$&quot;#,##0.00\)">
                  <c:v>29009</c:v>
                </c:pt>
                <c:pt idx="1677" formatCode="&quot;$&quot;#,##0.00_);[Red]\(&quot;$&quot;#,##0.00\)">
                  <c:v>38741</c:v>
                </c:pt>
                <c:pt idx="1678" formatCode="&quot;$&quot;#,##0.00_);[Red]\(&quot;$&quot;#,##0.00\)">
                  <c:v>15315</c:v>
                </c:pt>
                <c:pt idx="1679" formatCode="&quot;$&quot;#,##0.00_);[Red]\(&quot;$&quot;#,##0.00\)">
                  <c:v>64857</c:v>
                </c:pt>
                <c:pt idx="1680">
                  <c:v>21994</c:v>
                </c:pt>
                <c:pt idx="1681">
                  <c:v>54450</c:v>
                </c:pt>
                <c:pt idx="1682" formatCode="&quot;$&quot;#,##0.00_);[Red]\(&quot;$&quot;#,##0.00\)">
                  <c:v>63404</c:v>
                </c:pt>
                <c:pt idx="1683" formatCode="&quot;$&quot;#,##0.00_);[Red]\(&quot;$&quot;#,##0.00\)">
                  <c:v>19510</c:v>
                </c:pt>
                <c:pt idx="1684" formatCode="&quot;$&quot;#,##0.00_);[Red]\(&quot;$&quot;#,##0.00\)">
                  <c:v>24762</c:v>
                </c:pt>
                <c:pt idx="1685">
                  <c:v>46102</c:v>
                </c:pt>
                <c:pt idx="1686" formatCode="&quot;$&quot;#,##0.00_);[Red]\(&quot;$&quot;#,##0.00\)">
                  <c:v>24882</c:v>
                </c:pt>
                <c:pt idx="1687" formatCode="&quot;$&quot;#,##0.00_);[Red]\(&quot;$&quot;#,##0.00\)">
                  <c:v>157243</c:v>
                </c:pt>
                <c:pt idx="1688" formatCode="&quot;$&quot;#,##0.00_);[Red]\(&quot;$&quot;#,##0.00\)">
                  <c:v>26150</c:v>
                </c:pt>
                <c:pt idx="1689" formatCode="&quot;$&quot;#,##0.00_);[Red]\(&quot;$&quot;#,##0.00\)">
                  <c:v>30538</c:v>
                </c:pt>
                <c:pt idx="1690" formatCode="&quot;$&quot;#,##0.00_);[Red]\(&quot;$&quot;#,##0.00\)">
                  <c:v>75437</c:v>
                </c:pt>
                <c:pt idx="1691" formatCode="&quot;$&quot;#,##0.00_);[Red]\(&quot;$&quot;#,##0.00\)">
                  <c:v>79593</c:v>
                </c:pt>
                <c:pt idx="1692" formatCode="&quot;$&quot;#,##0.00_);[Red]\(&quot;$&quot;#,##0.00\)">
                  <c:v>29478</c:v>
                </c:pt>
                <c:pt idx="1693" formatCode="&quot;$&quot;#,##0.00_);[Red]\(&quot;$&quot;#,##0.00\)">
                  <c:v>19329</c:v>
                </c:pt>
                <c:pt idx="1694" formatCode="&quot;$&quot;#,##0.00_);[Red]\(&quot;$&quot;#,##0.00\)">
                  <c:v>25509</c:v>
                </c:pt>
                <c:pt idx="1695" formatCode="&quot;$&quot;#,##0.00_);[Red]\(&quot;$&quot;#,##0.00\)">
                  <c:v>65735</c:v>
                </c:pt>
                <c:pt idx="1696" formatCode="&quot;$&quot;#,##0.00_);[Red]\(&quot;$&quot;#,##0.00\)">
                  <c:v>67433</c:v>
                </c:pt>
                <c:pt idx="1697" formatCode="&quot;$&quot;#,##0.00_);[Red]\(&quot;$&quot;#,##0.00\)">
                  <c:v>72643</c:v>
                </c:pt>
                <c:pt idx="1698" formatCode="&quot;$&quot;#,##0.00_);[Red]\(&quot;$&quot;#,##0.00\)">
                  <c:v>24683</c:v>
                </c:pt>
                <c:pt idx="1699" formatCode="&quot;$&quot;#,##0.00_);[Red]\(&quot;$&quot;#,##0.00\)">
                  <c:v>85683</c:v>
                </c:pt>
                <c:pt idx="1700" formatCode="&quot;$&quot;#,##0.00_);[Red]\(&quot;$&quot;#,##0.00\)">
                  <c:v>44300</c:v>
                </c:pt>
                <c:pt idx="1702" formatCode="&quot;$&quot;#,##0.00_);[Red]\(&quot;$&quot;#,##0.00\)">
                  <c:v>48789</c:v>
                </c:pt>
                <c:pt idx="1703" formatCode="&quot;$&quot;#,##0.00_);[Red]\(&quot;$&quot;#,##0.00\)">
                  <c:v>54165</c:v>
                </c:pt>
                <c:pt idx="1704" formatCode="&quot;$&quot;#,##0.00_);[Red]\(&quot;$&quot;#,##0.00\)">
                  <c:v>32583</c:v>
                </c:pt>
                <c:pt idx="1705">
                  <c:v>49505</c:v>
                </c:pt>
                <c:pt idx="1706" formatCode="&quot;$&quot;#,##0.00_);[Red]\(&quot;$&quot;#,##0.00\)">
                  <c:v>85431</c:v>
                </c:pt>
                <c:pt idx="1707" formatCode="&quot;$&quot;#,##0.00_);[Red]\(&quot;$&quot;#,##0.00\)">
                  <c:v>60544</c:v>
                </c:pt>
                <c:pt idx="1708" formatCode="&quot;$&quot;#,##0.00_);[Red]\(&quot;$&quot;#,##0.00\)">
                  <c:v>50520</c:v>
                </c:pt>
                <c:pt idx="1709" formatCode="&quot;$&quot;#,##0.00_);[Red]\(&quot;$&quot;#,##0.00\)">
                  <c:v>42429</c:v>
                </c:pt>
                <c:pt idx="1710">
                  <c:v>80011</c:v>
                </c:pt>
                <c:pt idx="1711" formatCode="&quot;$&quot;#,##0.00_);[Red]\(&quot;$&quot;#,##0.00\)">
                  <c:v>69932</c:v>
                </c:pt>
                <c:pt idx="1712" formatCode="&quot;$&quot;#,##0.00_);[Red]\(&quot;$&quot;#,##0.00\)">
                  <c:v>46910</c:v>
                </c:pt>
                <c:pt idx="1713" formatCode="&quot;$&quot;#,##0.00_);[Red]\(&quot;$&quot;#,##0.00\)">
                  <c:v>65486</c:v>
                </c:pt>
                <c:pt idx="1714">
                  <c:v>21994</c:v>
                </c:pt>
                <c:pt idx="1715" formatCode="&quot;$&quot;#,##0.00_);[Red]\(&quot;$&quot;#,##0.00\)">
                  <c:v>81320</c:v>
                </c:pt>
                <c:pt idx="1716" formatCode="&quot;$&quot;#,##0.00_);[Red]\(&quot;$&quot;#,##0.00\)">
                  <c:v>17649</c:v>
                </c:pt>
                <c:pt idx="1717" formatCode="&quot;$&quot;#,##0.00_);[Red]\(&quot;$&quot;#,##0.00\)">
                  <c:v>46984</c:v>
                </c:pt>
                <c:pt idx="1718" formatCode="&quot;$&quot;#,##0.00_);[Red]\(&quot;$&quot;#,##0.00\)">
                  <c:v>69930</c:v>
                </c:pt>
                <c:pt idx="1719" formatCode="&quot;$&quot;#,##0.00_);[Red]\(&quot;$&quot;#,##0.00\)">
                  <c:v>54162</c:v>
                </c:pt>
                <c:pt idx="1720" formatCode="&quot;$&quot;#,##0.00_);[Red]\(&quot;$&quot;#,##0.00\)">
                  <c:v>37760</c:v>
                </c:pt>
                <c:pt idx="1721" formatCode="&quot;$&quot;#,##0.00_);[Red]\(&quot;$&quot;#,##0.00\)">
                  <c:v>69805</c:v>
                </c:pt>
                <c:pt idx="1722" formatCode="&quot;$&quot;#,##0.00_);[Red]\(&quot;$&quot;#,##0.00\)">
                  <c:v>39996</c:v>
                </c:pt>
                <c:pt idx="1723" formatCode="&quot;$&quot;#,##0.00_);[Red]\(&quot;$&quot;#,##0.00\)">
                  <c:v>42014</c:v>
                </c:pt>
                <c:pt idx="1724" formatCode="&quot;$&quot;#,##0.00_);[Red]\(&quot;$&quot;#,##0.00\)">
                  <c:v>23724</c:v>
                </c:pt>
                <c:pt idx="1725" formatCode="&quot;$&quot;#,##0.00_);[Red]\(&quot;$&quot;#,##0.00\)">
                  <c:v>53172</c:v>
                </c:pt>
                <c:pt idx="1726" formatCode="&quot;$&quot;#,##0.00_);[Red]\(&quot;$&quot;#,##0.00\)">
                  <c:v>86111</c:v>
                </c:pt>
                <c:pt idx="1727" formatCode="&quot;$&quot;#,##0.00_);[Red]\(&quot;$&quot;#,##0.00\)">
                  <c:v>43462</c:v>
                </c:pt>
                <c:pt idx="1728" formatCode="&quot;$&quot;#,##0.00_);[Red]\(&quot;$&quot;#,##0.00\)">
                  <c:v>14906</c:v>
                </c:pt>
                <c:pt idx="1729" formatCode="&quot;$&quot;#,##0.00_);[Red]\(&quot;$&quot;#,##0.00\)">
                  <c:v>26907</c:v>
                </c:pt>
                <c:pt idx="1730" formatCode="&quot;$&quot;#,##0.00_);[Red]\(&quot;$&quot;#,##0.00\)">
                  <c:v>79456</c:v>
                </c:pt>
                <c:pt idx="1731" formatCode="&quot;$&quot;#,##0.00_);[Red]\(&quot;$&quot;#,##0.00\)">
                  <c:v>80427</c:v>
                </c:pt>
                <c:pt idx="1733" formatCode="&quot;$&quot;#,##0.00_);[Red]\(&quot;$&quot;#,##0.00\)">
                  <c:v>82347</c:v>
                </c:pt>
                <c:pt idx="1734" formatCode="&quot;$&quot;#,##0.00_);[Red]\(&quot;$&quot;#,##0.00\)">
                  <c:v>28567</c:v>
                </c:pt>
                <c:pt idx="1735" formatCode="&quot;$&quot;#,##0.00_);[Red]\(&quot;$&quot;#,##0.00\)">
                  <c:v>41713</c:v>
                </c:pt>
                <c:pt idx="1736" formatCode="&quot;$&quot;#,##0.00_);[Red]\(&quot;$&quot;#,##0.00\)">
                  <c:v>63693</c:v>
                </c:pt>
                <c:pt idx="1737" formatCode="&quot;$&quot;#,##0.00_);[Red]\(&quot;$&quot;#,##0.00\)">
                  <c:v>67369</c:v>
                </c:pt>
                <c:pt idx="1738" formatCode="&quot;$&quot;#,##0.00_);[Red]\(&quot;$&quot;#,##0.00\)">
                  <c:v>55563</c:v>
                </c:pt>
                <c:pt idx="1739" formatCode="&quot;$&quot;#,##0.00_);[Red]\(&quot;$&quot;#,##0.00\)">
                  <c:v>75433</c:v>
                </c:pt>
                <c:pt idx="1740" formatCode="&quot;$&quot;#,##0.00_);[Red]\(&quot;$&quot;#,##0.00\)">
                  <c:v>37235</c:v>
                </c:pt>
                <c:pt idx="1741" formatCode="&quot;$&quot;#,##0.00_);[Red]\(&quot;$&quot;#,##0.00\)">
                  <c:v>45068</c:v>
                </c:pt>
                <c:pt idx="1742">
                  <c:v>68657</c:v>
                </c:pt>
                <c:pt idx="1743" formatCode="&quot;$&quot;#,##0.00_);[Red]\(&quot;$&quot;#,##0.00\)">
                  <c:v>57420</c:v>
                </c:pt>
                <c:pt idx="1744" formatCode="&quot;$&quot;#,##0.00_);[Red]\(&quot;$&quot;#,##0.00\)">
                  <c:v>38361</c:v>
                </c:pt>
                <c:pt idx="1745" formatCode="&quot;$&quot;#,##0.00_);[Red]\(&quot;$&quot;#,##0.00\)">
                  <c:v>36145</c:v>
                </c:pt>
                <c:pt idx="1746" formatCode="&quot;$&quot;#,##0.00_);[Red]\(&quot;$&quot;#,##0.00\)">
                  <c:v>59292</c:v>
                </c:pt>
                <c:pt idx="1747" formatCode="&quot;$&quot;#,##0.00_);[Red]\(&quot;$&quot;#,##0.00\)">
                  <c:v>57045</c:v>
                </c:pt>
                <c:pt idx="1748" formatCode="&quot;$&quot;#,##0.00_);[Red]\(&quot;$&quot;#,##0.00\)">
                  <c:v>62058</c:v>
                </c:pt>
                <c:pt idx="1749" formatCode="&quot;$&quot;#,##0.00_);[Red]\(&quot;$&quot;#,##0.00\)">
                  <c:v>59060</c:v>
                </c:pt>
                <c:pt idx="1750" formatCode="&quot;$&quot;#,##0.00_);[Red]\(&quot;$&quot;#,##0.00\)">
                  <c:v>38175</c:v>
                </c:pt>
                <c:pt idx="1751" formatCode="&quot;$&quot;#,##0.00_);[Red]\(&quot;$&quot;#,##0.00\)">
                  <c:v>48948</c:v>
                </c:pt>
                <c:pt idx="1752">
                  <c:v>48904</c:v>
                </c:pt>
                <c:pt idx="1753" formatCode="&quot;$&quot;#,##0.00_);[Red]\(&quot;$&quot;#,##0.00\)">
                  <c:v>13533</c:v>
                </c:pt>
                <c:pt idx="1754" formatCode="&quot;$&quot;#,##0.00_);[Red]\(&quot;$&quot;#,##0.00\)">
                  <c:v>51195</c:v>
                </c:pt>
                <c:pt idx="1755" formatCode="&quot;$&quot;#,##0.00_);[Red]\(&quot;$&quot;#,##0.00\)">
                  <c:v>37509</c:v>
                </c:pt>
                <c:pt idx="1756" formatCode="&quot;$&quot;#,##0.00_);[Red]\(&quot;$&quot;#,##0.00\)">
                  <c:v>30372</c:v>
                </c:pt>
                <c:pt idx="1757" formatCode="&quot;$&quot;#,##0.00_);[Red]\(&quot;$&quot;#,##0.00\)">
                  <c:v>61064</c:v>
                </c:pt>
                <c:pt idx="1758" formatCode="&quot;$&quot;#,##0.00_);[Red]\(&quot;$&quot;#,##0.00\)">
                  <c:v>44325</c:v>
                </c:pt>
                <c:pt idx="1759" formatCode="&quot;$&quot;#,##0.00_);[Red]\(&quot;$&quot;#,##0.00\)">
                  <c:v>67546</c:v>
                </c:pt>
                <c:pt idx="1760" formatCode="&quot;$&quot;#,##0.00_);[Red]\(&quot;$&quot;#,##0.00\)">
                  <c:v>35196</c:v>
                </c:pt>
                <c:pt idx="1761" formatCode="&quot;$&quot;#,##0.00_);[Red]\(&quot;$&quot;#,##0.00\)">
                  <c:v>33629</c:v>
                </c:pt>
                <c:pt idx="1762">
                  <c:v>65808</c:v>
                </c:pt>
                <c:pt idx="1763" formatCode="&quot;$&quot;#,##0.00_);[Red]\(&quot;$&quot;#,##0.00\)">
                  <c:v>70596</c:v>
                </c:pt>
                <c:pt idx="1764" formatCode="&quot;$&quot;#,##0.00_);[Red]\(&quot;$&quot;#,##0.00\)">
                  <c:v>42720</c:v>
                </c:pt>
                <c:pt idx="1765" formatCode="&quot;$&quot;#,##0.00_);[Red]\(&quot;$&quot;#,##0.00\)">
                  <c:v>87195</c:v>
                </c:pt>
                <c:pt idx="1766" formatCode="&quot;$&quot;#,##0.00_);[Red]\(&quot;$&quot;#,##0.00\)">
                  <c:v>42586</c:v>
                </c:pt>
                <c:pt idx="1767" formatCode="&quot;$&quot;#,##0.00_);[Red]\(&quot;$&quot;#,##0.00\)">
                  <c:v>56320</c:v>
                </c:pt>
                <c:pt idx="1768" formatCode="&quot;$&quot;#,##0.00_);[Red]\(&quot;$&quot;#,##0.00\)">
                  <c:v>36627</c:v>
                </c:pt>
                <c:pt idx="1769">
                  <c:v>59235</c:v>
                </c:pt>
                <c:pt idx="1770" formatCode="&quot;$&quot;#,##0.00_);[Red]\(&quot;$&quot;#,##0.00\)">
                  <c:v>83917</c:v>
                </c:pt>
                <c:pt idx="1771" formatCode="&quot;$&quot;#,##0.00_);[Red]\(&quot;$&quot;#,##0.00\)">
                  <c:v>70053</c:v>
                </c:pt>
                <c:pt idx="1772" formatCode="&quot;$&quot;#,##0.00_);[Red]\(&quot;$&quot;#,##0.00\)">
                  <c:v>83033</c:v>
                </c:pt>
                <c:pt idx="1773" formatCode="&quot;$&quot;#,##0.00_);[Red]\(&quot;$&quot;#,##0.00\)">
                  <c:v>65176</c:v>
                </c:pt>
                <c:pt idx="1774" formatCode="&quot;$&quot;#,##0.00_);[Red]\(&quot;$&quot;#,##0.00\)">
                  <c:v>32146</c:v>
                </c:pt>
                <c:pt idx="1775" formatCode="&quot;$&quot;#,##0.00_);[Red]\(&quot;$&quot;#,##0.00\)">
                  <c:v>61250</c:v>
                </c:pt>
                <c:pt idx="1776" formatCode="&quot;$&quot;#,##0.00_);[Red]\(&quot;$&quot;#,##0.00\)">
                  <c:v>54137</c:v>
                </c:pt>
                <c:pt idx="1777" formatCode="&quot;$&quot;#,##0.00_);[Red]\(&quot;$&quot;#,##0.00\)">
                  <c:v>65569</c:v>
                </c:pt>
                <c:pt idx="1778" formatCode="&quot;$&quot;#,##0.00_);[Red]\(&quot;$&quot;#,##0.00\)">
                  <c:v>35791</c:v>
                </c:pt>
                <c:pt idx="1779" formatCode="&quot;$&quot;#,##0.00_);[Red]\(&quot;$&quot;#,##0.00\)">
                  <c:v>40451</c:v>
                </c:pt>
                <c:pt idx="1780" formatCode="&quot;$&quot;#,##0.00_);[Red]\(&quot;$&quot;#,##0.00\)">
                  <c:v>64831</c:v>
                </c:pt>
                <c:pt idx="1781" formatCode="&quot;$&quot;#,##0.00_);[Red]\(&quot;$&quot;#,##0.00\)">
                  <c:v>44319</c:v>
                </c:pt>
                <c:pt idx="1782" formatCode="&quot;$&quot;#,##0.00_);[Red]\(&quot;$&quot;#,##0.00\)">
                  <c:v>71855</c:v>
                </c:pt>
                <c:pt idx="1783" formatCode="&quot;$&quot;#,##0.00_);[Red]\(&quot;$&quot;#,##0.00\)">
                  <c:v>62010</c:v>
                </c:pt>
                <c:pt idx="1784" formatCode="&quot;$&quot;#,##0.00_);[Red]\(&quot;$&quot;#,##0.00\)">
                  <c:v>19514</c:v>
                </c:pt>
                <c:pt idx="1785" formatCode="&quot;$&quot;#,##0.00_);[Red]\(&quot;$&quot;#,##0.00\)">
                  <c:v>16581</c:v>
                </c:pt>
                <c:pt idx="1786" formatCode="&quot;$&quot;#,##0.00_);[Red]\(&quot;$&quot;#,##0.00\)">
                  <c:v>68316</c:v>
                </c:pt>
                <c:pt idx="1788" formatCode="&quot;$&quot;#,##0.00_);[Red]\(&quot;$&quot;#,##0.00\)">
                  <c:v>83151</c:v>
                </c:pt>
                <c:pt idx="1789" formatCode="&quot;$&quot;#,##0.00_);[Red]\(&quot;$&quot;#,##0.00\)">
                  <c:v>37085</c:v>
                </c:pt>
                <c:pt idx="1790" formatCode="&quot;$&quot;#,##0.00_);[Red]\(&quot;$&quot;#,##0.00\)">
                  <c:v>70116</c:v>
                </c:pt>
                <c:pt idx="1791" formatCode="&quot;$&quot;#,##0.00_);[Red]\(&quot;$&quot;#,##0.00\)">
                  <c:v>79800</c:v>
                </c:pt>
                <c:pt idx="1792" formatCode="&quot;$&quot;#,##0.00_);[Red]\(&quot;$&quot;#,##0.00\)">
                  <c:v>69109</c:v>
                </c:pt>
                <c:pt idx="1793" formatCode="&quot;$&quot;#,##0.00_);[Red]\(&quot;$&quot;#,##0.00\)">
                  <c:v>30732</c:v>
                </c:pt>
                <c:pt idx="1794">
                  <c:v>38578</c:v>
                </c:pt>
                <c:pt idx="1795" formatCode="&quot;$&quot;#,##0.00_);[Red]\(&quot;$&quot;#,##0.00\)">
                  <c:v>20518</c:v>
                </c:pt>
                <c:pt idx="1796" formatCode="&quot;$&quot;#,##0.00_);[Red]\(&quot;$&quot;#,##0.00\)">
                  <c:v>62972</c:v>
                </c:pt>
                <c:pt idx="1797" formatCode="&quot;$&quot;#,##0.00_);[Red]\(&quot;$&quot;#,##0.00\)">
                  <c:v>46086</c:v>
                </c:pt>
                <c:pt idx="1798" formatCode="&quot;$&quot;#,##0.00_);[Red]\(&quot;$&quot;#,##0.00\)">
                  <c:v>60905</c:v>
                </c:pt>
                <c:pt idx="1799" formatCode="&quot;$&quot;#,##0.00_);[Red]\(&quot;$&quot;#,##0.00\)">
                  <c:v>66565</c:v>
                </c:pt>
                <c:pt idx="1800" formatCode="&quot;$&quot;#,##0.00_);[Red]\(&quot;$&quot;#,##0.00\)">
                  <c:v>80134</c:v>
                </c:pt>
                <c:pt idx="1801" formatCode="&quot;$&quot;#,##0.00_);[Red]\(&quot;$&quot;#,##0.00\)">
                  <c:v>27203</c:v>
                </c:pt>
                <c:pt idx="1802" formatCode="&quot;$&quot;#,##0.00_);[Red]\(&quot;$&quot;#,##0.00\)">
                  <c:v>50523</c:v>
                </c:pt>
                <c:pt idx="1803" formatCode="&quot;$&quot;#,##0.00_);[Red]\(&quot;$&quot;#,##0.00\)">
                  <c:v>72504</c:v>
                </c:pt>
                <c:pt idx="1804" formatCode="&quot;$&quot;#,##0.00_);[Red]\(&quot;$&quot;#,##0.00\)">
                  <c:v>48918</c:v>
                </c:pt>
                <c:pt idx="1805" formatCode="&quot;$&quot;#,##0.00_);[Red]\(&quot;$&quot;#,##0.00\)">
                  <c:v>59304</c:v>
                </c:pt>
                <c:pt idx="1806" formatCode="&quot;$&quot;#,##0.00_);[Red]\(&quot;$&quot;#,##0.00\)">
                  <c:v>63967</c:v>
                </c:pt>
                <c:pt idx="1807" formatCode="&quot;$&quot;#,##0.00_);[Red]\(&quot;$&quot;#,##0.00\)">
                  <c:v>67131</c:v>
                </c:pt>
                <c:pt idx="1808" formatCode="&quot;$&quot;#,##0.00_);[Red]\(&quot;$&quot;#,##0.00\)">
                  <c:v>69759</c:v>
                </c:pt>
                <c:pt idx="1809" formatCode="&quot;$&quot;#,##0.00_);[Red]\(&quot;$&quot;#,##0.00\)">
                  <c:v>39722</c:v>
                </c:pt>
                <c:pt idx="1810" formatCode="&quot;$&quot;#,##0.00_);[Red]\(&quot;$&quot;#,##0.00\)">
                  <c:v>66731</c:v>
                </c:pt>
                <c:pt idx="1811" formatCode="&quot;$&quot;#,##0.00_);[Red]\(&quot;$&quot;#,##0.00\)">
                  <c:v>77382</c:v>
                </c:pt>
                <c:pt idx="1812" formatCode="&quot;$&quot;#,##0.00_);[Red]\(&quot;$&quot;#,##0.00\)">
                  <c:v>80573</c:v>
                </c:pt>
                <c:pt idx="1813" formatCode="&quot;$&quot;#,##0.00_);[Red]\(&quot;$&quot;#,##0.00\)">
                  <c:v>72828</c:v>
                </c:pt>
                <c:pt idx="1814" formatCode="&quot;$&quot;#,##0.00_);[Red]\(&quot;$&quot;#,##0.00\)">
                  <c:v>31880</c:v>
                </c:pt>
                <c:pt idx="1815" formatCode="&quot;$&quot;#,##0.00_);[Red]\(&quot;$&quot;#,##0.00\)">
                  <c:v>42691</c:v>
                </c:pt>
                <c:pt idx="1816" formatCode="&quot;$&quot;#,##0.00_);[Red]\(&quot;$&quot;#,##0.00\)">
                  <c:v>43974</c:v>
                </c:pt>
                <c:pt idx="1817" formatCode="&quot;$&quot;#,##0.00_);[Red]\(&quot;$&quot;#,##0.00\)">
                  <c:v>35788</c:v>
                </c:pt>
                <c:pt idx="1818" formatCode="&quot;$&quot;#,##0.00_);[Red]\(&quot;$&quot;#,##0.00\)">
                  <c:v>91700</c:v>
                </c:pt>
                <c:pt idx="1819" formatCode="&quot;$&quot;#,##0.00_);[Red]\(&quot;$&quot;#,##0.00\)">
                  <c:v>55260</c:v>
                </c:pt>
                <c:pt idx="1821" formatCode="&quot;$&quot;#,##0.00_);[Red]\(&quot;$&quot;#,##0.00\)">
                  <c:v>61923</c:v>
                </c:pt>
                <c:pt idx="1822" formatCode="&quot;$&quot;#,##0.00_);[Red]\(&quot;$&quot;#,##0.00\)">
                  <c:v>60504</c:v>
                </c:pt>
                <c:pt idx="1823" formatCode="&quot;$&quot;#,##0.00_);[Red]\(&quot;$&quot;#,##0.00\)">
                  <c:v>64509</c:v>
                </c:pt>
                <c:pt idx="1824" formatCode="&quot;$&quot;#,##0.00_);[Red]\(&quot;$&quot;#,##0.00\)">
                  <c:v>40101</c:v>
                </c:pt>
                <c:pt idx="1825" formatCode="&quot;$&quot;#,##0.00_);[Red]\(&quot;$&quot;#,##0.00\)">
                  <c:v>58350</c:v>
                </c:pt>
                <c:pt idx="1826" formatCode="&quot;$&quot;#,##0.00_);[Red]\(&quot;$&quot;#,##0.00\)">
                  <c:v>70356</c:v>
                </c:pt>
                <c:pt idx="1827" formatCode="&quot;$&quot;#,##0.00_);[Red]\(&quot;$&quot;#,##0.00\)">
                  <c:v>32414</c:v>
                </c:pt>
                <c:pt idx="1828">
                  <c:v>79529</c:v>
                </c:pt>
                <c:pt idx="1829" formatCode="&quot;$&quot;#,##0.00_);[Red]\(&quot;$&quot;#,##0.00\)">
                  <c:v>75027</c:v>
                </c:pt>
                <c:pt idx="1830" formatCode="&quot;$&quot;#,##0.00_);[Red]\(&quot;$&quot;#,##0.00\)">
                  <c:v>80950</c:v>
                </c:pt>
                <c:pt idx="1831" formatCode="&quot;$&quot;#,##0.00_);[Red]\(&quot;$&quot;#,##0.00\)">
                  <c:v>60199</c:v>
                </c:pt>
                <c:pt idx="1832" formatCode="&quot;$&quot;#,##0.00_);[Red]\(&quot;$&quot;#,##0.00\)">
                  <c:v>53977</c:v>
                </c:pt>
                <c:pt idx="1833" formatCode="&quot;$&quot;#,##0.00_);[Red]\(&quot;$&quot;#,##0.00\)">
                  <c:v>83151</c:v>
                </c:pt>
                <c:pt idx="1834" formatCode="&quot;$&quot;#,##0.00_);[Red]\(&quot;$&quot;#,##0.00\)">
                  <c:v>36781</c:v>
                </c:pt>
                <c:pt idx="1835" formatCode="&quot;$&quot;#,##0.00_);[Red]\(&quot;$&quot;#,##0.00\)">
                  <c:v>34242</c:v>
                </c:pt>
                <c:pt idx="1836" formatCode="&quot;$&quot;#,##0.00_);[Red]\(&quot;$&quot;#,##0.00\)">
                  <c:v>81795</c:v>
                </c:pt>
                <c:pt idx="1837" formatCode="&quot;$&quot;#,##0.00_);[Red]\(&quot;$&quot;#,##0.00\)">
                  <c:v>81574</c:v>
                </c:pt>
                <c:pt idx="1838" formatCode="&quot;$&quot;#,##0.00_);[Red]\(&quot;$&quot;#,##0.00\)">
                  <c:v>5305</c:v>
                </c:pt>
                <c:pt idx="1839" formatCode="&quot;$&quot;#,##0.00_);[Red]\(&quot;$&quot;#,##0.00\)">
                  <c:v>79689</c:v>
                </c:pt>
                <c:pt idx="1840" formatCode="&quot;$&quot;#,##0.00_);[Red]\(&quot;$&quot;#,##0.00\)">
                  <c:v>62820</c:v>
                </c:pt>
                <c:pt idx="1841" formatCode="&quot;$&quot;#,##0.00_);[Red]\(&quot;$&quot;#,##0.00\)">
                  <c:v>13084</c:v>
                </c:pt>
                <c:pt idx="1842" formatCode="&quot;$&quot;#,##0.00_);[Red]\(&quot;$&quot;#,##0.00\)">
                  <c:v>49912</c:v>
                </c:pt>
                <c:pt idx="1843" formatCode="&quot;$&quot;#,##0.00_);[Red]\(&quot;$&quot;#,##0.00\)">
                  <c:v>62187</c:v>
                </c:pt>
                <c:pt idx="1844" formatCode="&quot;$&quot;#,##0.00_);[Red]\(&quot;$&quot;#,##0.00\)">
                  <c:v>50943</c:v>
                </c:pt>
                <c:pt idx="1845" formatCode="&quot;$&quot;#,##0.00_);[Red]\(&quot;$&quot;#,##0.00\)">
                  <c:v>92533</c:v>
                </c:pt>
                <c:pt idx="1846" formatCode="&quot;$&quot;#,##0.00_);[Red]\(&quot;$&quot;#,##0.00\)">
                  <c:v>62450</c:v>
                </c:pt>
                <c:pt idx="1847" formatCode="&quot;$&quot;#,##0.00_);[Red]\(&quot;$&quot;#,##0.00\)">
                  <c:v>37040</c:v>
                </c:pt>
                <c:pt idx="1848" formatCode="&quot;$&quot;#,##0.00_);[Red]\(&quot;$&quot;#,##0.00\)">
                  <c:v>69263</c:v>
                </c:pt>
                <c:pt idx="1849" formatCode="&quot;$&quot;#,##0.00_);[Red]\(&quot;$&quot;#,##0.00\)">
                  <c:v>60000</c:v>
                </c:pt>
                <c:pt idx="1850" formatCode="&quot;$&quot;#,##0.00_);[Red]\(&quot;$&quot;#,##0.00\)">
                  <c:v>88194</c:v>
                </c:pt>
                <c:pt idx="1851" formatCode="&quot;$&quot;#,##0.00_);[Red]\(&quot;$&quot;#,##0.00\)">
                  <c:v>65846</c:v>
                </c:pt>
                <c:pt idx="1852" formatCode="&quot;$&quot;#,##0.00_);[Red]\(&quot;$&quot;#,##0.00\)">
                  <c:v>66373</c:v>
                </c:pt>
                <c:pt idx="1853" formatCode="&quot;$&quot;#,##0.00_);[Red]\(&quot;$&quot;#,##0.00\)">
                  <c:v>66373</c:v>
                </c:pt>
                <c:pt idx="1854" formatCode="&quot;$&quot;#,##0.00_);[Red]\(&quot;$&quot;#,##0.00\)">
                  <c:v>50127</c:v>
                </c:pt>
                <c:pt idx="1855" formatCode="&quot;$&quot;#,##0.00_);[Red]\(&quot;$&quot;#,##0.00\)">
                  <c:v>26954</c:v>
                </c:pt>
                <c:pt idx="1856" formatCode="&quot;$&quot;#,##0.00_);[Red]\(&quot;$&quot;#,##0.00\)">
                  <c:v>37717</c:v>
                </c:pt>
                <c:pt idx="1857" formatCode="&quot;$&quot;#,##0.00_);[Red]\(&quot;$&quot;#,##0.00\)">
                  <c:v>85485</c:v>
                </c:pt>
                <c:pt idx="1858" formatCode="&quot;$&quot;#,##0.00_);[Red]\(&quot;$&quot;#,##0.00\)">
                  <c:v>52869</c:v>
                </c:pt>
                <c:pt idx="1859" formatCode="&quot;$&quot;#,##0.00_);[Red]\(&quot;$&quot;#,##0.00\)">
                  <c:v>38360</c:v>
                </c:pt>
                <c:pt idx="1860" formatCode="&quot;$&quot;#,##0.00_);[Red]\(&quot;$&quot;#,##0.00\)">
                  <c:v>32765</c:v>
                </c:pt>
                <c:pt idx="1861" formatCode="&quot;$&quot;#,##0.00_);[Red]\(&quot;$&quot;#,##0.00\)">
                  <c:v>58308</c:v>
                </c:pt>
                <c:pt idx="1863" formatCode="&quot;$&quot;#,##0.00_);[Red]\(&quot;$&quot;#,##0.00\)">
                  <c:v>79761</c:v>
                </c:pt>
                <c:pt idx="1864" formatCode="&quot;$&quot;#,##0.00_);[Red]\(&quot;$&quot;#,##0.00\)">
                  <c:v>73538</c:v>
                </c:pt>
                <c:pt idx="1865" formatCode="&quot;$&quot;#,##0.00_);[Red]\(&quot;$&quot;#,##0.00\)">
                  <c:v>22419</c:v>
                </c:pt>
                <c:pt idx="1866" formatCode="&quot;$&quot;#,##0.00_);[Red]\(&quot;$&quot;#,##0.00\)">
                  <c:v>71706</c:v>
                </c:pt>
                <c:pt idx="1867" formatCode="&quot;$&quot;#,##0.00_);[Red]\(&quot;$&quot;#,##0.00\)">
                  <c:v>34738</c:v>
                </c:pt>
                <c:pt idx="1868">
                  <c:v>65324</c:v>
                </c:pt>
                <c:pt idx="1869" formatCode="&quot;$&quot;#,##0.00_);[Red]\(&quot;$&quot;#,##0.00\)">
                  <c:v>66503</c:v>
                </c:pt>
                <c:pt idx="1870" formatCode="&quot;$&quot;#,##0.00_);[Red]\(&quot;$&quot;#,##0.00\)">
                  <c:v>17148</c:v>
                </c:pt>
                <c:pt idx="1871" formatCode="&quot;$&quot;#,##0.00_);[Red]\(&quot;$&quot;#,##0.00\)">
                  <c:v>57957</c:v>
                </c:pt>
                <c:pt idx="1872" formatCode="&quot;$&quot;#,##0.00_);[Red]\(&quot;$&quot;#,##0.00\)">
                  <c:v>45921</c:v>
                </c:pt>
                <c:pt idx="1873" formatCode="&quot;$&quot;#,##0.00_);[Red]\(&quot;$&quot;#,##0.00\)">
                  <c:v>23976</c:v>
                </c:pt>
                <c:pt idx="1874" formatCode="&quot;$&quot;#,##0.00_);[Red]\(&quot;$&quot;#,##0.00\)">
                  <c:v>76412</c:v>
                </c:pt>
                <c:pt idx="1875" formatCode="&quot;$&quot;#,##0.00_);[Red]\(&quot;$&quot;#,##0.00\)">
                  <c:v>71853</c:v>
                </c:pt>
                <c:pt idx="1876" formatCode="&quot;$&quot;#,##0.00_);[Red]\(&quot;$&quot;#,##0.00\)">
                  <c:v>93404</c:v>
                </c:pt>
                <c:pt idx="1877" formatCode="&quot;$&quot;#,##0.00_);[Red]\(&quot;$&quot;#,##0.00\)">
                  <c:v>58113</c:v>
                </c:pt>
                <c:pt idx="1878" formatCode="&quot;$&quot;#,##0.00_);[Red]\(&quot;$&quot;#,##0.00\)">
                  <c:v>28071</c:v>
                </c:pt>
                <c:pt idx="1879">
                  <c:v>81698</c:v>
                </c:pt>
                <c:pt idx="1880" formatCode="&quot;$&quot;#,##0.00_);[Red]\(&quot;$&quot;#,##0.00\)">
                  <c:v>40794</c:v>
                </c:pt>
                <c:pt idx="1881" formatCode="&quot;$&quot;#,##0.00_);[Red]\(&quot;$&quot;#,##0.00\)">
                  <c:v>49118</c:v>
                </c:pt>
                <c:pt idx="1882" formatCode="&quot;$&quot;#,##0.00_);[Red]\(&quot;$&quot;#,##0.00\)">
                  <c:v>40479</c:v>
                </c:pt>
                <c:pt idx="1883" formatCode="&quot;$&quot;#,##0.00_);[Red]\(&quot;$&quot;#,##0.00\)">
                  <c:v>73687</c:v>
                </c:pt>
                <c:pt idx="1884" formatCode="&quot;$&quot;#,##0.00_);[Red]\(&quot;$&quot;#,##0.00\)">
                  <c:v>24645</c:v>
                </c:pt>
                <c:pt idx="1885" formatCode="&quot;$&quot;#,##0.00_);[Red]\(&quot;$&quot;#,##0.00\)">
                  <c:v>19986</c:v>
                </c:pt>
                <c:pt idx="1886" formatCode="&quot;$&quot;#,##0.00_);[Red]\(&quot;$&quot;#,##0.00\)">
                  <c:v>7500</c:v>
                </c:pt>
                <c:pt idx="1887" formatCode="&quot;$&quot;#,##0.00_);[Red]\(&quot;$&quot;#,##0.00\)">
                  <c:v>57072</c:v>
                </c:pt>
                <c:pt idx="1888" formatCode="&quot;$&quot;#,##0.00_);[Red]\(&quot;$&quot;#,##0.00\)">
                  <c:v>83003</c:v>
                </c:pt>
                <c:pt idx="1889" formatCode="&quot;$&quot;#,##0.00_);[Red]\(&quot;$&quot;#,##0.00\)">
                  <c:v>32313</c:v>
                </c:pt>
                <c:pt idx="1890" formatCode="&quot;$&quot;#,##0.00_);[Red]\(&quot;$&quot;#,##0.00\)">
                  <c:v>33762</c:v>
                </c:pt>
                <c:pt idx="1891" formatCode="&quot;$&quot;#,##0.00_);[Red]\(&quot;$&quot;#,##0.00\)">
                  <c:v>82032</c:v>
                </c:pt>
                <c:pt idx="1892" formatCode="&quot;$&quot;#,##0.00_);[Red]\(&quot;$&quot;#,##0.00\)">
                  <c:v>22010</c:v>
                </c:pt>
                <c:pt idx="1893">
                  <c:v>64260</c:v>
                </c:pt>
                <c:pt idx="1894" formatCode="&quot;$&quot;#,##0.00_);[Red]\(&quot;$&quot;#,##0.00\)">
                  <c:v>65295</c:v>
                </c:pt>
                <c:pt idx="1895" formatCode="&quot;$&quot;#,##0.00_);[Red]\(&quot;$&quot;#,##0.00\)">
                  <c:v>73448</c:v>
                </c:pt>
                <c:pt idx="1896" formatCode="&quot;$&quot;#,##0.00_);[Red]\(&quot;$&quot;#,##0.00\)">
                  <c:v>69969</c:v>
                </c:pt>
                <c:pt idx="1897">
                  <c:v>23830</c:v>
                </c:pt>
                <c:pt idx="1898" formatCode="&quot;$&quot;#,##0.00_);[Red]\(&quot;$&quot;#,##0.00\)">
                  <c:v>15033</c:v>
                </c:pt>
                <c:pt idx="1899" formatCode="&quot;$&quot;#,##0.00_);[Red]\(&quot;$&quot;#,##0.00\)">
                  <c:v>65488</c:v>
                </c:pt>
                <c:pt idx="1900" formatCode="&quot;$&quot;#,##0.00_);[Red]\(&quot;$&quot;#,##0.00\)">
                  <c:v>35876</c:v>
                </c:pt>
                <c:pt idx="1901" formatCode="&quot;$&quot;#,##0.00_);[Red]\(&quot;$&quot;#,##0.00\)">
                  <c:v>64590</c:v>
                </c:pt>
                <c:pt idx="1902" formatCode="&quot;$&quot;#,##0.00_);[Red]\(&quot;$&quot;#,##0.00\)">
                  <c:v>46904</c:v>
                </c:pt>
                <c:pt idx="1903" formatCode="&quot;$&quot;#,##0.00_);[Red]\(&quot;$&quot;#,##0.00\)">
                  <c:v>35797</c:v>
                </c:pt>
                <c:pt idx="1904" formatCode="&quot;$&quot;#,##0.00_);[Red]\(&quot;$&quot;#,##0.00\)">
                  <c:v>54237</c:v>
                </c:pt>
                <c:pt idx="1905" formatCode="&quot;$&quot;#,##0.00_);[Red]\(&quot;$&quot;#,##0.00\)">
                  <c:v>18793</c:v>
                </c:pt>
                <c:pt idx="1906" formatCode="&quot;$&quot;#,##0.00_);[Red]\(&quot;$&quot;#,##0.00\)">
                  <c:v>19514</c:v>
                </c:pt>
                <c:pt idx="1907" formatCode="&quot;$&quot;#,##0.00_);[Red]\(&quot;$&quot;#,##0.00\)">
                  <c:v>23162</c:v>
                </c:pt>
                <c:pt idx="1908">
                  <c:v>73170</c:v>
                </c:pt>
                <c:pt idx="1909" formatCode="&quot;$&quot;#,##0.00_);[Red]\(&quot;$&quot;#,##0.00\)">
                  <c:v>53790</c:v>
                </c:pt>
                <c:pt idx="1910" formatCode="&quot;$&quot;#,##0.00_);[Red]\(&quot;$&quot;#,##0.00\)">
                  <c:v>67272</c:v>
                </c:pt>
                <c:pt idx="1911" formatCode="&quot;$&quot;#,##0.00_);[Red]\(&quot;$&quot;#,##0.00\)">
                  <c:v>41883</c:v>
                </c:pt>
                <c:pt idx="1912" formatCode="&quot;$&quot;#,##0.00_);[Red]\(&quot;$&quot;#,##0.00\)">
                  <c:v>38097</c:v>
                </c:pt>
                <c:pt idx="1913" formatCode="&quot;$&quot;#,##0.00_);[Red]\(&quot;$&quot;#,##0.00\)">
                  <c:v>31560</c:v>
                </c:pt>
                <c:pt idx="1914" formatCode="&quot;$&quot;#,##0.00_);[Red]\(&quot;$&quot;#,##0.00\)">
                  <c:v>55212</c:v>
                </c:pt>
                <c:pt idx="1915" formatCode="&quot;$&quot;#,##0.00_);[Red]\(&quot;$&quot;#,##0.00\)">
                  <c:v>58086</c:v>
                </c:pt>
                <c:pt idx="1916" formatCode="&quot;$&quot;#,##0.00_);[Red]\(&quot;$&quot;#,##0.00\)">
                  <c:v>67716</c:v>
                </c:pt>
                <c:pt idx="1917" formatCode="&quot;$&quot;#,##0.00_);[Red]\(&quot;$&quot;#,##0.00\)">
                  <c:v>28764</c:v>
                </c:pt>
                <c:pt idx="1918" formatCode="&quot;$&quot;#,##0.00_);[Red]\(&quot;$&quot;#,##0.00\)">
                  <c:v>23539</c:v>
                </c:pt>
                <c:pt idx="1919" formatCode="&quot;$&quot;#,##0.00_);[Red]\(&quot;$&quot;#,##0.00\)">
                  <c:v>58275</c:v>
                </c:pt>
                <c:pt idx="1920" formatCode="&quot;$&quot;#,##0.00_);[Red]\(&quot;$&quot;#,##0.00\)">
                  <c:v>24882</c:v>
                </c:pt>
                <c:pt idx="1921" formatCode="&quot;$&quot;#,##0.00_);[Red]\(&quot;$&quot;#,##0.00\)">
                  <c:v>41850</c:v>
                </c:pt>
                <c:pt idx="1922" formatCode="&quot;$&quot;#,##0.00_);[Red]\(&quot;$&quot;#,##0.00\)">
                  <c:v>42386</c:v>
                </c:pt>
                <c:pt idx="1923" formatCode="&quot;$&quot;#,##0.00_);[Red]\(&quot;$&quot;#,##0.00\)">
                  <c:v>34377</c:v>
                </c:pt>
                <c:pt idx="1924" formatCode="&quot;$&quot;#,##0.00_);[Red]\(&quot;$&quot;#,##0.00\)">
                  <c:v>76998</c:v>
                </c:pt>
                <c:pt idx="1925" formatCode="&quot;$&quot;#,##0.00_);[Red]\(&quot;$&quot;#,##0.00\)">
                  <c:v>64325</c:v>
                </c:pt>
                <c:pt idx="1926" formatCode="&quot;$&quot;#,##0.00_);[Red]\(&quot;$&quot;#,##0.00\)">
                  <c:v>84906</c:v>
                </c:pt>
                <c:pt idx="1927" formatCode="&quot;$&quot;#,##0.00_);[Red]\(&quot;$&quot;#,##0.00\)">
                  <c:v>52278</c:v>
                </c:pt>
                <c:pt idx="1928" formatCode="&quot;$&quot;#,##0.00_);[Red]\(&quot;$&quot;#,##0.00\)">
                  <c:v>23331</c:v>
                </c:pt>
                <c:pt idx="1929" formatCode="&quot;$&quot;#,##0.00_);[Red]\(&quot;$&quot;#,##0.00\)">
                  <c:v>71499</c:v>
                </c:pt>
                <c:pt idx="1930" formatCode="&quot;$&quot;#,##0.00_);[Red]\(&quot;$&quot;#,##0.00\)">
                  <c:v>78499</c:v>
                </c:pt>
                <c:pt idx="1931" formatCode="&quot;$&quot;#,##0.00_);[Red]\(&quot;$&quot;#,##0.00\)">
                  <c:v>58116</c:v>
                </c:pt>
                <c:pt idx="1932" formatCode="&quot;$&quot;#,##0.00_);[Red]\(&quot;$&quot;#,##0.00\)">
                  <c:v>83664</c:v>
                </c:pt>
                <c:pt idx="1933" formatCode="&quot;$&quot;#,##0.00_);[Red]\(&quot;$&quot;#,##0.00\)">
                  <c:v>56129</c:v>
                </c:pt>
                <c:pt idx="1934" formatCode="&quot;$&quot;#,##0.00_);[Red]\(&quot;$&quot;#,##0.00\)">
                  <c:v>44802</c:v>
                </c:pt>
                <c:pt idx="1935" formatCode="&quot;$&quot;#,##0.00_);[Red]\(&quot;$&quot;#,##0.00\)">
                  <c:v>86857</c:v>
                </c:pt>
                <c:pt idx="1936" formatCode="&quot;$&quot;#,##0.00_);[Red]\(&quot;$&quot;#,##0.00\)">
                  <c:v>28587</c:v>
                </c:pt>
                <c:pt idx="1937" formatCode="&quot;$&quot;#,##0.00_);[Red]\(&quot;$&quot;#,##0.00\)">
                  <c:v>62972</c:v>
                </c:pt>
                <c:pt idx="1938" formatCode="&quot;$&quot;#,##0.00_);[Red]\(&quot;$&quot;#,##0.00\)">
                  <c:v>24884</c:v>
                </c:pt>
                <c:pt idx="1939" formatCode="&quot;$&quot;#,##0.00_);[Red]\(&quot;$&quot;#,##0.00\)">
                  <c:v>62000</c:v>
                </c:pt>
                <c:pt idx="1940" formatCode="&quot;$&quot;#,##0.00_);[Red]\(&quot;$&quot;#,##0.00\)">
                  <c:v>44911</c:v>
                </c:pt>
                <c:pt idx="1941" formatCode="&quot;$&quot;#,##0.00_);[Red]\(&quot;$&quot;#,##0.00\)">
                  <c:v>21918</c:v>
                </c:pt>
                <c:pt idx="1942">
                  <c:v>68695</c:v>
                </c:pt>
                <c:pt idx="1943" formatCode="&quot;$&quot;#,##0.00_);[Red]\(&quot;$&quot;#,##0.00\)">
                  <c:v>71391</c:v>
                </c:pt>
                <c:pt idx="1944" formatCode="&quot;$&quot;#,##0.00_);[Red]\(&quot;$&quot;#,##0.00\)">
                  <c:v>34074</c:v>
                </c:pt>
                <c:pt idx="1945" formatCode="&quot;$&quot;#,##0.00_);[Red]\(&quot;$&quot;#,##0.00\)">
                  <c:v>66476</c:v>
                </c:pt>
                <c:pt idx="1946" formatCode="&quot;$&quot;#,##0.00_);[Red]\(&quot;$&quot;#,##0.00\)">
                  <c:v>7500</c:v>
                </c:pt>
                <c:pt idx="1947" formatCode="&quot;$&quot;#,##0.00_);[Red]\(&quot;$&quot;#,##0.00\)">
                  <c:v>38998</c:v>
                </c:pt>
                <c:pt idx="1948" formatCode="&quot;$&quot;#,##0.00_);[Red]\(&quot;$&quot;#,##0.00\)">
                  <c:v>46423</c:v>
                </c:pt>
                <c:pt idx="1949" formatCode="&quot;$&quot;#,##0.00_);[Red]\(&quot;$&quot;#,##0.00\)">
                  <c:v>39665</c:v>
                </c:pt>
                <c:pt idx="1950" formatCode="&quot;$&quot;#,##0.00_);[Red]\(&quot;$&quot;#,##0.00\)">
                  <c:v>82716</c:v>
                </c:pt>
                <c:pt idx="1951" formatCode="&quot;$&quot;#,##0.00_);[Red]\(&quot;$&quot;#,##0.00\)">
                  <c:v>4023</c:v>
                </c:pt>
                <c:pt idx="1952" formatCode="&quot;$&quot;#,##0.00_);[Red]\(&quot;$&quot;#,##0.00\)">
                  <c:v>70337</c:v>
                </c:pt>
                <c:pt idx="1953" formatCode="&quot;$&quot;#,##0.00_);[Red]\(&quot;$&quot;#,##0.00\)">
                  <c:v>80067</c:v>
                </c:pt>
                <c:pt idx="1954" formatCode="&quot;$&quot;#,##0.00_);[Red]\(&quot;$&quot;#,##0.00\)">
                  <c:v>64961</c:v>
                </c:pt>
                <c:pt idx="1955" formatCode="&quot;$&quot;#,##0.00_);[Red]\(&quot;$&quot;#,##0.00\)">
                  <c:v>59809</c:v>
                </c:pt>
                <c:pt idx="1956" formatCode="&quot;$&quot;#,##0.00_);[Red]\(&quot;$&quot;#,##0.00\)">
                  <c:v>78093</c:v>
                </c:pt>
                <c:pt idx="1957" formatCode="&quot;$&quot;#,##0.00_);[Red]\(&quot;$&quot;#,##0.00\)">
                  <c:v>39898</c:v>
                </c:pt>
                <c:pt idx="1958" formatCode="&quot;$&quot;#,##0.00_);[Red]\(&quot;$&quot;#,##0.00\)">
                  <c:v>65685</c:v>
                </c:pt>
                <c:pt idx="1959" formatCode="&quot;$&quot;#,##0.00_);[Red]\(&quot;$&quot;#,##0.00\)">
                  <c:v>26868</c:v>
                </c:pt>
                <c:pt idx="1960" formatCode="&quot;$&quot;#,##0.00_);[Red]\(&quot;$&quot;#,##0.00\)">
                  <c:v>61825</c:v>
                </c:pt>
                <c:pt idx="1961" formatCode="&quot;$&quot;#,##0.00_);[Red]\(&quot;$&quot;#,##0.00\)">
                  <c:v>53034</c:v>
                </c:pt>
                <c:pt idx="1962">
                  <c:v>55375</c:v>
                </c:pt>
                <c:pt idx="1963" formatCode="&quot;$&quot;#,##0.00_);[Red]\(&quot;$&quot;#,##0.00\)">
                  <c:v>65526</c:v>
                </c:pt>
                <c:pt idx="1964" formatCode="&quot;$&quot;#,##0.00_);[Red]\(&quot;$&quot;#,##0.00\)">
                  <c:v>46015</c:v>
                </c:pt>
                <c:pt idx="1965" formatCode="&quot;$&quot;#,##0.00_);[Red]\(&quot;$&quot;#,##0.00\)">
                  <c:v>50437</c:v>
                </c:pt>
                <c:pt idx="1966" formatCode="&quot;$&quot;#,##0.00_);[Red]\(&quot;$&quot;#,##0.00\)">
                  <c:v>30631</c:v>
                </c:pt>
                <c:pt idx="1967" formatCode="&quot;$&quot;#,##0.00_);[Red]\(&quot;$&quot;#,##0.00\)">
                  <c:v>78901</c:v>
                </c:pt>
                <c:pt idx="1968" formatCode="&quot;$&quot;#,##0.00_);[Red]\(&quot;$&quot;#,##0.00\)">
                  <c:v>56337</c:v>
                </c:pt>
                <c:pt idx="1969" formatCode="&quot;$&quot;#,##0.00_);[Red]\(&quot;$&quot;#,##0.00\)">
                  <c:v>19444</c:v>
                </c:pt>
                <c:pt idx="1970" formatCode="&quot;$&quot;#,##0.00_);[Red]\(&quot;$&quot;#,##0.00\)">
                  <c:v>70379</c:v>
                </c:pt>
                <c:pt idx="1971">
                  <c:v>75276</c:v>
                </c:pt>
                <c:pt idx="1972" formatCode="&quot;$&quot;#,##0.00_);[Red]\(&quot;$&quot;#,##0.00\)">
                  <c:v>7500</c:v>
                </c:pt>
                <c:pt idx="1973" formatCode="&quot;$&quot;#,##0.00_);[Red]\(&quot;$&quot;#,##0.00\)">
                  <c:v>36957</c:v>
                </c:pt>
                <c:pt idx="1974" formatCode="&quot;$&quot;#,##0.00_);[Red]\(&quot;$&quot;#,##0.00\)">
                  <c:v>54466</c:v>
                </c:pt>
                <c:pt idx="1975" formatCode="&quot;$&quot;#,##0.00_);[Red]\(&quot;$&quot;#,##0.00\)">
                  <c:v>16927</c:v>
                </c:pt>
                <c:pt idx="1976" formatCode="&quot;$&quot;#,##0.00_);[Red]\(&quot;$&quot;#,##0.00\)">
                  <c:v>12571</c:v>
                </c:pt>
                <c:pt idx="1977" formatCode="&quot;$&quot;#,##0.00_);[Red]\(&quot;$&quot;#,##0.00\)">
                  <c:v>31163</c:v>
                </c:pt>
                <c:pt idx="1978" formatCode="&quot;$&quot;#,##0.00_);[Red]\(&quot;$&quot;#,##0.00\)">
                  <c:v>74293</c:v>
                </c:pt>
                <c:pt idx="1979" formatCode="&quot;$&quot;#,##0.00_);[Red]\(&quot;$&quot;#,##0.00\)">
                  <c:v>72282</c:v>
                </c:pt>
                <c:pt idx="1980" formatCode="&quot;$&quot;#,##0.00_);[Red]\(&quot;$&quot;#,##0.00\)">
                  <c:v>59462</c:v>
                </c:pt>
                <c:pt idx="1981" formatCode="&quot;$&quot;#,##0.00_);[Red]\(&quot;$&quot;#,##0.00\)">
                  <c:v>15315</c:v>
                </c:pt>
                <c:pt idx="1982" formatCode="&quot;$&quot;#,##0.00_);[Red]\(&quot;$&quot;#,##0.00\)">
                  <c:v>25176</c:v>
                </c:pt>
                <c:pt idx="1983" formatCode="&quot;$&quot;#,##0.00_);[Red]\(&quot;$&quot;#,##0.00\)">
                  <c:v>13724</c:v>
                </c:pt>
                <c:pt idx="1984" formatCode="&quot;$&quot;#,##0.00_);[Red]\(&quot;$&quot;#,##0.00\)">
                  <c:v>24434</c:v>
                </c:pt>
                <c:pt idx="1985" formatCode="&quot;$&quot;#,##0.00_);[Red]\(&quot;$&quot;#,##0.00\)">
                  <c:v>102692</c:v>
                </c:pt>
                <c:pt idx="1986" formatCode="&quot;$&quot;#,##0.00_);[Red]\(&quot;$&quot;#,##0.00\)">
                  <c:v>60230</c:v>
                </c:pt>
                <c:pt idx="1987" formatCode="&quot;$&quot;#,##0.00_);[Red]\(&quot;$&quot;#,##0.00\)">
                  <c:v>70044</c:v>
                </c:pt>
                <c:pt idx="1988" formatCode="&quot;$&quot;#,##0.00_);[Red]\(&quot;$&quot;#,##0.00\)">
                  <c:v>74165</c:v>
                </c:pt>
                <c:pt idx="1989" formatCode="&quot;$&quot;#,##0.00_);[Red]\(&quot;$&quot;#,##0.00\)">
                  <c:v>55434</c:v>
                </c:pt>
                <c:pt idx="1990" formatCode="&quot;$&quot;#,##0.00_);[Red]\(&quot;$&quot;#,##0.00\)">
                  <c:v>79946</c:v>
                </c:pt>
                <c:pt idx="1991" formatCode="&quot;$&quot;#,##0.00_);[Red]\(&quot;$&quot;#,##0.00\)">
                  <c:v>33590</c:v>
                </c:pt>
                <c:pt idx="1992" formatCode="&quot;$&quot;#,##0.00_);[Red]\(&quot;$&quot;#,##0.00\)">
                  <c:v>38946</c:v>
                </c:pt>
                <c:pt idx="1993" formatCode="&quot;$&quot;#,##0.00_);[Red]\(&quot;$&quot;#,##0.00\)">
                  <c:v>58692</c:v>
                </c:pt>
                <c:pt idx="1994" formatCode="&quot;$&quot;#,##0.00_);[Red]\(&quot;$&quot;#,##0.00\)">
                  <c:v>53977</c:v>
                </c:pt>
                <c:pt idx="1995" formatCode="&quot;$&quot;#,##0.00_);[Red]\(&quot;$&quot;#,##0.00\)">
                  <c:v>82427</c:v>
                </c:pt>
                <c:pt idx="1996" formatCode="&quot;$&quot;#,##0.00_);[Red]\(&quot;$&quot;#,##0.00\)">
                  <c:v>93790</c:v>
                </c:pt>
                <c:pt idx="1997" formatCode="&quot;$&quot;#,##0.00_);[Red]\(&quot;$&quot;#,##0.00\)">
                  <c:v>70123</c:v>
                </c:pt>
                <c:pt idx="1998">
                  <c:v>39228</c:v>
                </c:pt>
                <c:pt idx="1999" formatCode="&quot;$&quot;#,##0.00_);[Red]\(&quot;$&quot;#,##0.00\)">
                  <c:v>66476</c:v>
                </c:pt>
                <c:pt idx="2000" formatCode="&quot;$&quot;#,##0.00_);[Red]\(&quot;$&quot;#,##0.00\)">
                  <c:v>51369</c:v>
                </c:pt>
                <c:pt idx="2001" formatCode="&quot;$&quot;#,##0.00_);[Red]\(&quot;$&quot;#,##0.00\)">
                  <c:v>38887</c:v>
                </c:pt>
                <c:pt idx="2002" formatCode="&quot;$&quot;#,##0.00_);[Red]\(&quot;$&quot;#,##0.00\)">
                  <c:v>86429</c:v>
                </c:pt>
                <c:pt idx="2003" formatCode="&quot;$&quot;#,##0.00_);[Red]\(&quot;$&quot;#,##0.00\)">
                  <c:v>62204</c:v>
                </c:pt>
                <c:pt idx="2004" formatCode="&quot;$&quot;#,##0.00_);[Red]\(&quot;$&quot;#,##0.00\)">
                  <c:v>84196</c:v>
                </c:pt>
                <c:pt idx="2005" formatCode="&quot;$&quot;#,##0.00_);[Red]\(&quot;$&quot;#,##0.00\)">
                  <c:v>59686</c:v>
                </c:pt>
                <c:pt idx="2006" formatCode="&quot;$&quot;#,##0.00_);[Red]\(&quot;$&quot;#,##0.00\)">
                  <c:v>58710</c:v>
                </c:pt>
                <c:pt idx="2007" formatCode="&quot;$&quot;#,##0.00_);[Red]\(&quot;$&quot;#,##0.00\)">
                  <c:v>50943</c:v>
                </c:pt>
                <c:pt idx="2008" formatCode="&quot;$&quot;#,##0.00_);[Red]\(&quot;$&quot;#,##0.00\)">
                  <c:v>82733</c:v>
                </c:pt>
                <c:pt idx="2009" formatCode="&quot;$&quot;#,##0.00_);[Red]\(&quot;$&quot;#,##0.00\)">
                  <c:v>94472</c:v>
                </c:pt>
                <c:pt idx="2010" formatCode="&quot;$&quot;#,##0.00_);[Red]\(&quot;$&quot;#,##0.00\)">
                  <c:v>68655</c:v>
                </c:pt>
                <c:pt idx="2011">
                  <c:v>32173</c:v>
                </c:pt>
                <c:pt idx="2012" formatCode="&quot;$&quot;#,##0.00_);[Red]\(&quot;$&quot;#,##0.00\)">
                  <c:v>57107</c:v>
                </c:pt>
                <c:pt idx="2013">
                  <c:v>72071</c:v>
                </c:pt>
                <c:pt idx="2014" formatCode="&quot;$&quot;#,##0.00_);[Red]\(&quot;$&quot;#,##0.00\)">
                  <c:v>71427</c:v>
                </c:pt>
                <c:pt idx="2015" formatCode="&quot;$&quot;#,##0.00_);[Red]\(&quot;$&quot;#,##0.00\)">
                  <c:v>26095</c:v>
                </c:pt>
                <c:pt idx="2016" formatCode="&quot;$&quot;#,##0.00_);[Red]\(&quot;$&quot;#,##0.00\)">
                  <c:v>22775</c:v>
                </c:pt>
                <c:pt idx="2017" formatCode="&quot;$&quot;#,##0.00_);[Red]\(&quot;$&quot;#,##0.00\)">
                  <c:v>42386</c:v>
                </c:pt>
                <c:pt idx="2018" formatCode="&quot;$&quot;#,##0.00_);[Red]\(&quot;$&quot;#,##0.00\)">
                  <c:v>31590</c:v>
                </c:pt>
                <c:pt idx="2019" formatCode="&quot;$&quot;#,##0.00_);[Red]\(&quot;$&quot;#,##0.00\)">
                  <c:v>48799</c:v>
                </c:pt>
                <c:pt idx="2020" formatCode="&quot;$&quot;#,##0.00_);[Red]\(&quot;$&quot;#,##0.00\)">
                  <c:v>31160</c:v>
                </c:pt>
                <c:pt idx="2021" formatCode="&quot;$&quot;#,##0.00_);[Red]\(&quot;$&quot;#,##0.00\)">
                  <c:v>69372</c:v>
                </c:pt>
                <c:pt idx="2022" formatCode="&quot;$&quot;#,##0.00_);[Red]\(&quot;$&quot;#,##0.00\)">
                  <c:v>11448</c:v>
                </c:pt>
                <c:pt idx="2023" formatCode="&quot;$&quot;#,##0.00_);[Red]\(&quot;$&quot;#,##0.00\)">
                  <c:v>47472</c:v>
                </c:pt>
                <c:pt idx="2024" formatCode="&quot;$&quot;#,##0.00_);[Red]\(&quot;$&quot;#,##0.00\)">
                  <c:v>80910</c:v>
                </c:pt>
                <c:pt idx="2025" formatCode="&quot;$&quot;#,##0.00_);[Red]\(&quot;$&quot;#,##0.00\)">
                  <c:v>28389</c:v>
                </c:pt>
                <c:pt idx="2026" formatCode="&quot;$&quot;#,##0.00_);[Red]\(&quot;$&quot;#,##0.00\)">
                  <c:v>35791</c:v>
                </c:pt>
                <c:pt idx="2027" formatCode="&quot;$&quot;#,##0.00_);[Red]\(&quot;$&quot;#,##0.00\)">
                  <c:v>45143</c:v>
                </c:pt>
                <c:pt idx="2028" formatCode="&quot;$&quot;#,##0.00_);[Red]\(&quot;$&quot;#,##0.00\)">
                  <c:v>15072</c:v>
                </c:pt>
                <c:pt idx="2029" formatCode="&quot;$&quot;#,##0.00_);[Red]\(&quot;$&quot;#,##0.00\)">
                  <c:v>15287</c:v>
                </c:pt>
                <c:pt idx="2030" formatCode="&quot;$&quot;#,##0.00_);[Red]\(&quot;$&quot;#,##0.00\)">
                  <c:v>35523</c:v>
                </c:pt>
                <c:pt idx="2031" formatCode="&quot;$&quot;#,##0.00_);[Red]\(&quot;$&quot;#,##0.00\)">
                  <c:v>30081</c:v>
                </c:pt>
                <c:pt idx="2032" formatCode="&quot;$&quot;#,##0.00_);[Red]\(&quot;$&quot;#,##0.00\)">
                  <c:v>64713</c:v>
                </c:pt>
                <c:pt idx="2033">
                  <c:v>83715</c:v>
                </c:pt>
                <c:pt idx="2034" formatCode="&quot;$&quot;#,##0.00_);[Red]\(&quot;$&quot;#,##0.00\)">
                  <c:v>48240</c:v>
                </c:pt>
                <c:pt idx="2035" formatCode="&quot;$&quot;#,##0.00_);[Red]\(&quot;$&quot;#,##0.00\)">
                  <c:v>18690</c:v>
                </c:pt>
                <c:pt idx="2036" formatCode="&quot;$&quot;#,##0.00_);[Red]\(&quot;$&quot;#,##0.00\)">
                  <c:v>50387</c:v>
                </c:pt>
                <c:pt idx="2037">
                  <c:v>4428</c:v>
                </c:pt>
                <c:pt idx="2038" formatCode="&quot;$&quot;#,##0.00_);[Red]\(&quot;$&quot;#,##0.00\)">
                  <c:v>48178</c:v>
                </c:pt>
                <c:pt idx="2039" formatCode="&quot;$&quot;#,##0.00_);[Red]\(&quot;$&quot;#,##0.00\)">
                  <c:v>83837</c:v>
                </c:pt>
                <c:pt idx="2040" formatCode="&quot;$&quot;#,##0.00_);[Red]\(&quot;$&quot;#,##0.00\)">
                  <c:v>66303</c:v>
                </c:pt>
                <c:pt idx="2041" formatCode="&quot;$&quot;#,##0.00_);[Red]\(&quot;$&quot;#,##0.00\)">
                  <c:v>49413</c:v>
                </c:pt>
                <c:pt idx="2043" formatCode="&quot;$&quot;#,##0.00_);[Red]\(&quot;$&quot;#,##0.00\)">
                  <c:v>35196</c:v>
                </c:pt>
                <c:pt idx="2044" formatCode="&quot;$&quot;#,##0.00_);[Red]\(&quot;$&quot;#,##0.00\)">
                  <c:v>51315</c:v>
                </c:pt>
                <c:pt idx="2045" formatCode="&quot;$&quot;#,##0.00_);[Red]\(&quot;$&quot;#,##0.00\)">
                  <c:v>61618</c:v>
                </c:pt>
                <c:pt idx="2046" formatCode="&quot;$&quot;#,##0.00_);[Red]\(&quot;$&quot;#,##0.00\)">
                  <c:v>54432</c:v>
                </c:pt>
                <c:pt idx="2047">
                  <c:v>34213</c:v>
                </c:pt>
                <c:pt idx="2048" formatCode="&quot;$&quot;#,##0.00_);[Red]\(&quot;$&quot;#,##0.00\)">
                  <c:v>41437</c:v>
                </c:pt>
                <c:pt idx="2049" formatCode="&quot;$&quot;#,##0.00_);[Red]\(&quot;$&quot;#,##0.00\)">
                  <c:v>23295</c:v>
                </c:pt>
                <c:pt idx="2050" formatCode="&quot;$&quot;#,##0.00_);[Red]\(&quot;$&quot;#,##0.00\)">
                  <c:v>46692</c:v>
                </c:pt>
                <c:pt idx="2051" formatCode="&quot;$&quot;#,##0.00_);[Red]\(&quot;$&quot;#,##0.00\)">
                  <c:v>59247</c:v>
                </c:pt>
                <c:pt idx="2052" formatCode="&quot;$&quot;#,##0.00_);[Red]\(&quot;$&quot;#,##0.00\)">
                  <c:v>37787</c:v>
                </c:pt>
                <c:pt idx="2053" formatCode="&quot;$&quot;#,##0.00_);[Red]\(&quot;$&quot;#,##0.00\)">
                  <c:v>47691</c:v>
                </c:pt>
                <c:pt idx="2054" formatCode="&quot;$&quot;#,##0.00_);[Red]\(&quot;$&quot;#,##0.00\)">
                  <c:v>70287</c:v>
                </c:pt>
                <c:pt idx="2055" formatCode="&quot;$&quot;#,##0.00_);[Red]\(&quot;$&quot;#,##0.00\)">
                  <c:v>26887</c:v>
                </c:pt>
                <c:pt idx="2056" formatCode="&quot;$&quot;#,##0.00_);[Red]\(&quot;$&quot;#,##0.00\)">
                  <c:v>90000</c:v>
                </c:pt>
                <c:pt idx="2057" formatCode="&quot;$&quot;#,##0.00_);[Red]\(&quot;$&quot;#,##0.00\)">
                  <c:v>8940</c:v>
                </c:pt>
                <c:pt idx="2058" formatCode="&quot;$&quot;#,##0.00_);[Red]\(&quot;$&quot;#,##0.00\)">
                  <c:v>24336</c:v>
                </c:pt>
                <c:pt idx="2059" formatCode="&quot;$&quot;#,##0.00_);[Red]\(&quot;$&quot;#,##0.00\)">
                  <c:v>26326</c:v>
                </c:pt>
                <c:pt idx="2060" formatCode="&quot;$&quot;#,##0.00_);[Red]\(&quot;$&quot;#,##0.00\)">
                  <c:v>35441</c:v>
                </c:pt>
                <c:pt idx="2061" formatCode="&quot;$&quot;#,##0.00_);[Red]\(&quot;$&quot;#,##0.00\)">
                  <c:v>16531</c:v>
                </c:pt>
                <c:pt idx="2062" formatCode="&quot;$&quot;#,##0.00_);[Red]\(&quot;$&quot;#,##0.00\)">
                  <c:v>72570</c:v>
                </c:pt>
                <c:pt idx="2063" formatCode="&quot;$&quot;#,##0.00_);[Red]\(&quot;$&quot;#,##0.00\)">
                  <c:v>46390</c:v>
                </c:pt>
                <c:pt idx="2064" formatCode="&quot;$&quot;#,##0.00_);[Red]\(&quot;$&quot;#,##0.00\)">
                  <c:v>75922</c:v>
                </c:pt>
                <c:pt idx="2065" formatCode="&quot;$&quot;#,##0.00_);[Red]\(&quot;$&quot;#,##0.00\)">
                  <c:v>89694</c:v>
                </c:pt>
                <c:pt idx="2066" formatCode="&quot;$&quot;#,##0.00_);[Red]\(&quot;$&quot;#,##0.00\)">
                  <c:v>19346</c:v>
                </c:pt>
                <c:pt idx="2067" formatCode="&quot;$&quot;#,##0.00_);[Red]\(&quot;$&quot;#,##0.00\)">
                  <c:v>82017</c:v>
                </c:pt>
                <c:pt idx="2068" formatCode="&quot;$&quot;#,##0.00_);[Red]\(&quot;$&quot;#,##0.00\)">
                  <c:v>46998</c:v>
                </c:pt>
                <c:pt idx="2069" formatCode="&quot;$&quot;#,##0.00_);[Red]\(&quot;$&quot;#,##0.00\)">
                  <c:v>29672</c:v>
                </c:pt>
                <c:pt idx="2070" formatCode="&quot;$&quot;#,##0.00_);[Red]\(&quot;$&quot;#,##0.00\)">
                  <c:v>44393</c:v>
                </c:pt>
                <c:pt idx="2071" formatCode="&quot;$&quot;#,##0.00_);[Red]\(&quot;$&quot;#,##0.00\)">
                  <c:v>88325</c:v>
                </c:pt>
                <c:pt idx="2072">
                  <c:v>40662</c:v>
                </c:pt>
                <c:pt idx="2073" formatCode="&quot;$&quot;#,##0.00_);[Red]\(&quot;$&quot;#,##0.00\)">
                  <c:v>78028</c:v>
                </c:pt>
                <c:pt idx="2075">
                  <c:v>67267</c:v>
                </c:pt>
                <c:pt idx="2076" formatCode="&quot;$&quot;#,##0.00_);[Red]\(&quot;$&quot;#,##0.00\)">
                  <c:v>39435</c:v>
                </c:pt>
                <c:pt idx="2077" formatCode="&quot;$&quot;#,##0.00_);[Red]\(&quot;$&quot;#,##0.00\)">
                  <c:v>55517</c:v>
                </c:pt>
                <c:pt idx="2078" formatCode="&quot;$&quot;#,##0.00_);[Red]\(&quot;$&quot;#,##0.00\)">
                  <c:v>76618</c:v>
                </c:pt>
                <c:pt idx="2079" formatCode="&quot;$&quot;#,##0.00_);[Red]\(&quot;$&quot;#,##0.00\)">
                  <c:v>77142</c:v>
                </c:pt>
                <c:pt idx="2080" formatCode="&quot;$&quot;#,##0.00_);[Red]\(&quot;$&quot;#,##0.00\)">
                  <c:v>92955</c:v>
                </c:pt>
                <c:pt idx="2081" formatCode="&quot;$&quot;#,##0.00_);[Red]\(&quot;$&quot;#,##0.00\)">
                  <c:v>51039</c:v>
                </c:pt>
                <c:pt idx="2082" formatCode="&quot;$&quot;#,##0.00_);[Red]\(&quot;$&quot;#,##0.00\)">
                  <c:v>38285</c:v>
                </c:pt>
                <c:pt idx="2083" formatCode="&quot;$&quot;#,##0.00_);[Red]\(&quot;$&quot;#,##0.00\)">
                  <c:v>31761</c:v>
                </c:pt>
                <c:pt idx="2084" formatCode="&quot;$&quot;#,##0.00_);[Red]\(&quot;$&quot;#,##0.00\)">
                  <c:v>73113</c:v>
                </c:pt>
                <c:pt idx="2085" formatCode="&quot;$&quot;#,##0.00_);[Red]\(&quot;$&quot;#,##0.00\)">
                  <c:v>59601</c:v>
                </c:pt>
                <c:pt idx="2086" formatCode="&quot;$&quot;#,##0.00_);[Red]\(&quot;$&quot;#,##0.00\)">
                  <c:v>36927</c:v>
                </c:pt>
                <c:pt idx="2087" formatCode="&quot;$&quot;#,##0.00_);[Red]\(&quot;$&quot;#,##0.00\)">
                  <c:v>63207</c:v>
                </c:pt>
                <c:pt idx="2088">
                  <c:v>54809</c:v>
                </c:pt>
                <c:pt idx="2089" formatCode="&quot;$&quot;#,##0.00_);[Red]\(&quot;$&quot;#,##0.00\)">
                  <c:v>49476</c:v>
                </c:pt>
                <c:pt idx="2090" formatCode="&quot;$&quot;#,##0.00_);[Red]\(&quot;$&quot;#,##0.00\)">
                  <c:v>26576</c:v>
                </c:pt>
                <c:pt idx="2091">
                  <c:v>67786</c:v>
                </c:pt>
                <c:pt idx="2092" formatCode="&quot;$&quot;#,##0.00_);[Red]\(&quot;$&quot;#,##0.00\)">
                  <c:v>32892</c:v>
                </c:pt>
                <c:pt idx="2093" formatCode="&quot;$&quot;#,##0.00_);[Red]\(&quot;$&quot;#,##0.00\)">
                  <c:v>36778</c:v>
                </c:pt>
                <c:pt idx="2094" formatCode="&quot;$&quot;#,##0.00_);[Red]\(&quot;$&quot;#,##0.00\)">
                  <c:v>71163</c:v>
                </c:pt>
                <c:pt idx="2095" formatCode="&quot;$&quot;#,##0.00_);[Red]\(&quot;$&quot;#,##0.00\)">
                  <c:v>54210</c:v>
                </c:pt>
                <c:pt idx="2096" formatCode="&quot;$&quot;#,##0.00_);[Red]\(&quot;$&quot;#,##0.00\)">
                  <c:v>54984</c:v>
                </c:pt>
                <c:pt idx="2097" formatCode="&quot;$&quot;#,##0.00_);[Red]\(&quot;$&quot;#,##0.00\)">
                  <c:v>36802</c:v>
                </c:pt>
                <c:pt idx="2098" formatCode="&quot;$&quot;#,##0.00_);[Red]\(&quot;$&quot;#,##0.00\)">
                  <c:v>66835</c:v>
                </c:pt>
                <c:pt idx="2099" formatCode="&quot;$&quot;#,##0.00_);[Red]\(&quot;$&quot;#,##0.00\)">
                  <c:v>62551</c:v>
                </c:pt>
                <c:pt idx="2100" formatCode="&quot;$&quot;#,##0.00_);[Red]\(&quot;$&quot;#,##0.00\)">
                  <c:v>41124</c:v>
                </c:pt>
                <c:pt idx="2101">
                  <c:v>72063</c:v>
                </c:pt>
                <c:pt idx="2102" formatCode="&quot;$&quot;#,##0.00_);[Red]\(&quot;$&quot;#,##0.00\)">
                  <c:v>65665</c:v>
                </c:pt>
                <c:pt idx="2103" formatCode="&quot;$&quot;#,##0.00_);[Red]\(&quot;$&quot;#,##0.00\)">
                  <c:v>76542</c:v>
                </c:pt>
                <c:pt idx="2104" formatCode="&quot;$&quot;#,##0.00_);[Red]\(&quot;$&quot;#,##0.00\)">
                  <c:v>43638</c:v>
                </c:pt>
                <c:pt idx="2105" formatCode="&quot;$&quot;#,##0.00_);[Red]\(&quot;$&quot;#,##0.00\)">
                  <c:v>30093</c:v>
                </c:pt>
                <c:pt idx="2106" formatCode="&quot;$&quot;#,##0.00_);[Red]\(&quot;$&quot;#,##0.00\)">
                  <c:v>27943</c:v>
                </c:pt>
                <c:pt idx="2107" formatCode="&quot;$&quot;#,##0.00_);[Red]\(&quot;$&quot;#,##0.00\)">
                  <c:v>39922</c:v>
                </c:pt>
                <c:pt idx="2108" formatCode="&quot;$&quot;#,##0.00_);[Red]\(&quot;$&quot;#,##0.00\)">
                  <c:v>42769</c:v>
                </c:pt>
                <c:pt idx="2109" formatCode="&quot;$&quot;#,##0.00_);[Red]\(&quot;$&quot;#,##0.00\)">
                  <c:v>37334</c:v>
                </c:pt>
                <c:pt idx="2110" formatCode="&quot;$&quot;#,##0.00_);[Red]\(&quot;$&quot;#,##0.00\)">
                  <c:v>10979</c:v>
                </c:pt>
                <c:pt idx="2111" formatCode="&quot;$&quot;#,##0.00_);[Red]\(&quot;$&quot;#,##0.00\)">
                  <c:v>95529</c:v>
                </c:pt>
                <c:pt idx="2112">
                  <c:v>48330</c:v>
                </c:pt>
                <c:pt idx="2114" formatCode="&quot;$&quot;#,##0.00_);[Red]\(&quot;$&quot;#,##0.00\)">
                  <c:v>59412</c:v>
                </c:pt>
                <c:pt idx="2115" formatCode="&quot;$&quot;#,##0.00_);[Red]\(&quot;$&quot;#,##0.00\)">
                  <c:v>40800</c:v>
                </c:pt>
                <c:pt idx="2116" formatCode="&quot;$&quot;#,##0.00_);[Red]\(&quot;$&quot;#,##0.00\)">
                  <c:v>44392</c:v>
                </c:pt>
                <c:pt idx="2117" formatCode="&quot;$&quot;#,##0.00_);[Red]\(&quot;$&quot;#,##0.00\)">
                  <c:v>7500</c:v>
                </c:pt>
                <c:pt idx="2118" formatCode="&quot;$&quot;#,##0.00_);[Red]\(&quot;$&quot;#,##0.00\)">
                  <c:v>30279</c:v>
                </c:pt>
                <c:pt idx="2119" formatCode="&quot;$&quot;#,##0.00_);[Red]\(&quot;$&quot;#,##0.00\)">
                  <c:v>42000</c:v>
                </c:pt>
                <c:pt idx="2120" formatCode="&quot;$&quot;#,##0.00_);[Red]\(&quot;$&quot;#,##0.00\)">
                  <c:v>66664</c:v>
                </c:pt>
                <c:pt idx="2121" formatCode="&quot;$&quot;#,##0.00_);[Red]\(&quot;$&quot;#,##0.00\)">
                  <c:v>65487</c:v>
                </c:pt>
                <c:pt idx="2122" formatCode="&quot;$&quot;#,##0.00_);[Red]\(&quot;$&quot;#,##0.00\)">
                  <c:v>7500</c:v>
                </c:pt>
                <c:pt idx="2123" formatCode="&quot;$&quot;#,##0.00_);[Red]\(&quot;$&quot;#,##0.00\)">
                  <c:v>66726</c:v>
                </c:pt>
                <c:pt idx="2124" formatCode="&quot;$&quot;#,##0.00_);[Red]\(&quot;$&quot;#,##0.00\)">
                  <c:v>51529</c:v>
                </c:pt>
                <c:pt idx="2125" formatCode="&quot;$&quot;#,##0.00_);[Red]\(&quot;$&quot;#,##0.00\)">
                  <c:v>54386</c:v>
                </c:pt>
                <c:pt idx="2126" formatCode="&quot;$&quot;#,##0.00_);[Red]\(&quot;$&quot;#,##0.00\)">
                  <c:v>68397</c:v>
                </c:pt>
                <c:pt idx="2127" formatCode="&quot;$&quot;#,##0.00_);[Red]\(&quot;$&quot;#,##0.00\)">
                  <c:v>66334</c:v>
                </c:pt>
                <c:pt idx="2128">
                  <c:v>63211</c:v>
                </c:pt>
                <c:pt idx="2129" formatCode="&quot;$&quot;#,##0.00_);[Red]\(&quot;$&quot;#,##0.00\)">
                  <c:v>71232</c:v>
                </c:pt>
                <c:pt idx="2130" formatCode="&quot;$&quot;#,##0.00_);[Red]\(&quot;$&quot;#,##0.00\)">
                  <c:v>33235</c:v>
                </c:pt>
                <c:pt idx="2131" formatCode="&quot;$&quot;#,##0.00_);[Red]\(&quot;$&quot;#,##0.00\)">
                  <c:v>62466</c:v>
                </c:pt>
                <c:pt idx="2132" formatCode="&quot;$&quot;#,##0.00_);[Red]\(&quot;$&quot;#,##0.00\)">
                  <c:v>34230</c:v>
                </c:pt>
                <c:pt idx="2133" formatCode="&quot;$&quot;#,##0.00_);[Red]\(&quot;$&quot;#,##0.00\)">
                  <c:v>28520</c:v>
                </c:pt>
                <c:pt idx="2134" formatCode="&quot;$&quot;#,##0.00_);[Red]\(&quot;$&quot;#,##0.00\)">
                  <c:v>44322</c:v>
                </c:pt>
                <c:pt idx="2135" formatCode="&quot;$&quot;#,##0.00_);[Red]\(&quot;$&quot;#,##0.00\)">
                  <c:v>65308</c:v>
                </c:pt>
                <c:pt idx="2136" formatCode="&quot;$&quot;#,##0.00_);[Red]\(&quot;$&quot;#,##0.00\)">
                  <c:v>52413</c:v>
                </c:pt>
                <c:pt idx="2137" formatCode="&quot;$&quot;#,##0.00_);[Red]\(&quot;$&quot;#,##0.00\)">
                  <c:v>46098</c:v>
                </c:pt>
                <c:pt idx="2138" formatCode="&quot;$&quot;#,##0.00_);[Red]\(&quot;$&quot;#,##0.00\)">
                  <c:v>54803</c:v>
                </c:pt>
                <c:pt idx="2139" formatCode="&quot;$&quot;#,##0.00_);[Red]\(&quot;$&quot;#,##0.00\)">
                  <c:v>36975</c:v>
                </c:pt>
                <c:pt idx="2140" formatCode="&quot;$&quot;#,##0.00_);[Red]\(&quot;$&quot;#,##0.00\)">
                  <c:v>7500</c:v>
                </c:pt>
                <c:pt idx="2141" formatCode="&quot;$&quot;#,##0.00_);[Red]\(&quot;$&quot;#,##0.00\)">
                  <c:v>69755</c:v>
                </c:pt>
                <c:pt idx="2142" formatCode="&quot;$&quot;#,##0.00_);[Red]\(&quot;$&quot;#,##0.00\)">
                  <c:v>55593</c:v>
                </c:pt>
                <c:pt idx="2143" formatCode="&quot;$&quot;#,##0.00_);[Red]\(&quot;$&quot;#,##0.00\)">
                  <c:v>69084</c:v>
                </c:pt>
                <c:pt idx="2144" formatCode="&quot;$&quot;#,##0.00_);[Red]\(&quot;$&quot;#,##0.00\)">
                  <c:v>22804</c:v>
                </c:pt>
                <c:pt idx="2145" formatCode="&quot;$&quot;#,##0.00_);[Red]\(&quot;$&quot;#,##0.00\)">
                  <c:v>72258</c:v>
                </c:pt>
                <c:pt idx="2146" formatCode="&quot;$&quot;#,##0.00_);[Red]\(&quot;$&quot;#,##0.00\)">
                  <c:v>49389</c:v>
                </c:pt>
                <c:pt idx="2147" formatCode="&quot;$&quot;#,##0.00_);[Red]\(&quot;$&quot;#,##0.00\)">
                  <c:v>47352</c:v>
                </c:pt>
                <c:pt idx="2148" formatCode="&quot;$&quot;#,##0.00_);[Red]\(&quot;$&quot;#,##0.00\)">
                  <c:v>86580</c:v>
                </c:pt>
                <c:pt idx="2149" formatCode="&quot;$&quot;#,##0.00_);[Red]\(&quot;$&quot;#,##0.00\)">
                  <c:v>8028</c:v>
                </c:pt>
                <c:pt idx="2150" formatCode="&quot;$&quot;#,##0.00_);[Red]\(&quot;$&quot;#,##0.00\)">
                  <c:v>23718</c:v>
                </c:pt>
                <c:pt idx="2151" formatCode="&quot;$&quot;#,##0.00_);[Red]\(&quot;$&quot;#,##0.00\)">
                  <c:v>28420</c:v>
                </c:pt>
                <c:pt idx="2152" formatCode="&quot;$&quot;#,##0.00_);[Red]\(&quot;$&quot;#,##0.00\)">
                  <c:v>65526</c:v>
                </c:pt>
                <c:pt idx="2153" formatCode="&quot;$&quot;#,##0.00_);[Red]\(&quot;$&quot;#,##0.00\)">
                  <c:v>77845</c:v>
                </c:pt>
                <c:pt idx="2154" formatCode="&quot;$&quot;#,##0.00_);[Red]\(&quot;$&quot;#,##0.00\)">
                  <c:v>65492</c:v>
                </c:pt>
                <c:pt idx="2155" formatCode="&quot;$&quot;#,##0.00_);[Red]\(&quot;$&quot;#,##0.00\)">
                  <c:v>22148</c:v>
                </c:pt>
                <c:pt idx="2156" formatCode="&quot;$&quot;#,##0.00_);[Red]\(&quot;$&quot;#,##0.00\)">
                  <c:v>44078</c:v>
                </c:pt>
                <c:pt idx="2157" formatCode="&quot;$&quot;#,##0.00_);[Red]\(&quot;$&quot;#,##0.00\)">
                  <c:v>45759</c:v>
                </c:pt>
                <c:pt idx="2158" formatCode="&quot;$&quot;#,##0.00_);[Red]\(&quot;$&quot;#,##0.00\)">
                  <c:v>18169</c:v>
                </c:pt>
                <c:pt idx="2159" formatCode="&quot;$&quot;#,##0.00_);[Red]\(&quot;$&quot;#,##0.00\)">
                  <c:v>37401</c:v>
                </c:pt>
                <c:pt idx="2160" formatCode="&quot;$&quot;#,##0.00_);[Red]\(&quot;$&quot;#,##0.00\)">
                  <c:v>30477</c:v>
                </c:pt>
                <c:pt idx="2161" formatCode="&quot;$&quot;#,##0.00_);[Red]\(&quot;$&quot;#,##0.00\)">
                  <c:v>46377</c:v>
                </c:pt>
                <c:pt idx="2162" formatCode="&quot;$&quot;#,##0.00_);[Red]\(&quot;$&quot;#,##0.00\)">
                  <c:v>70321</c:v>
                </c:pt>
                <c:pt idx="2163" formatCode="&quot;$&quot;#,##0.00_);[Red]\(&quot;$&quot;#,##0.00\)">
                  <c:v>57113</c:v>
                </c:pt>
                <c:pt idx="2164" formatCode="&quot;$&quot;#,##0.00_);[Red]\(&quot;$&quot;#,##0.00\)">
                  <c:v>18690</c:v>
                </c:pt>
                <c:pt idx="2165" formatCode="&quot;$&quot;#,##0.00_);[Red]\(&quot;$&quot;#,##0.00\)">
                  <c:v>36947</c:v>
                </c:pt>
                <c:pt idx="2166">
                  <c:v>46610</c:v>
                </c:pt>
                <c:pt idx="2167" formatCode="&quot;$&quot;#,##0.00_);[Red]\(&quot;$&quot;#,##0.00\)">
                  <c:v>65106</c:v>
                </c:pt>
                <c:pt idx="2168" formatCode="&quot;$&quot;#,##0.00_);[Red]\(&quot;$&quot;#,##0.00\)">
                  <c:v>23957</c:v>
                </c:pt>
                <c:pt idx="2169" formatCode="&quot;$&quot;#,##0.00_);[Red]\(&quot;$&quot;#,##0.00\)">
                  <c:v>36283</c:v>
                </c:pt>
                <c:pt idx="2170" formatCode="&quot;$&quot;#,##0.00_);[Red]\(&quot;$&quot;#,##0.00\)">
                  <c:v>56559</c:v>
                </c:pt>
                <c:pt idx="2171" formatCode="&quot;$&quot;#,##0.00_);[Red]\(&quot;$&quot;#,##0.00\)">
                  <c:v>43783</c:v>
                </c:pt>
                <c:pt idx="2172" formatCode="&quot;$&quot;#,##0.00_);[Red]\(&quot;$&quot;#,##0.00\)">
                  <c:v>38853</c:v>
                </c:pt>
                <c:pt idx="2173" formatCode="&quot;$&quot;#,##0.00_);[Red]\(&quot;$&quot;#,##0.00\)">
                  <c:v>50014</c:v>
                </c:pt>
                <c:pt idx="2174" formatCode="&quot;$&quot;#,##0.00_);[Red]\(&quot;$&quot;#,##0.00\)">
                  <c:v>45889</c:v>
                </c:pt>
                <c:pt idx="2175" formatCode="&quot;$&quot;#,##0.00_);[Red]\(&quot;$&quot;#,##0.00\)">
                  <c:v>76532</c:v>
                </c:pt>
                <c:pt idx="2176" formatCode="&quot;$&quot;#,##0.00_);[Red]\(&quot;$&quot;#,##0.00\)">
                  <c:v>30522</c:v>
                </c:pt>
                <c:pt idx="2177" formatCode="&quot;$&quot;#,##0.00_);[Red]\(&quot;$&quot;#,##0.00\)">
                  <c:v>70792</c:v>
                </c:pt>
                <c:pt idx="2178" formatCode="&quot;$&quot;#,##0.00_);[Red]\(&quot;$&quot;#,##0.00\)">
                  <c:v>61223</c:v>
                </c:pt>
                <c:pt idx="2179" formatCode="&quot;$&quot;#,##0.00_);[Red]\(&quot;$&quot;#,##0.00\)">
                  <c:v>55212</c:v>
                </c:pt>
                <c:pt idx="2180" formatCode="&quot;$&quot;#,##0.00_);[Red]\(&quot;$&quot;#,##0.00\)">
                  <c:v>53858</c:v>
                </c:pt>
                <c:pt idx="2181" formatCode="&quot;$&quot;#,##0.00_);[Red]\(&quot;$&quot;#,##0.00\)">
                  <c:v>45938</c:v>
                </c:pt>
                <c:pt idx="2182" formatCode="&quot;$&quot;#,##0.00_);[Red]\(&quot;$&quot;#,##0.00\)">
                  <c:v>67445</c:v>
                </c:pt>
                <c:pt idx="2183" formatCode="&quot;$&quot;#,##0.00_);[Red]\(&quot;$&quot;#,##0.00\)">
                  <c:v>42586</c:v>
                </c:pt>
                <c:pt idx="2184" formatCode="&quot;$&quot;#,##0.00_);[Red]\(&quot;$&quot;#,##0.00\)">
                  <c:v>46681</c:v>
                </c:pt>
                <c:pt idx="2185" formatCode="&quot;$&quot;#,##0.00_);[Red]\(&quot;$&quot;#,##0.00\)">
                  <c:v>92344</c:v>
                </c:pt>
                <c:pt idx="2186" formatCode="&quot;$&quot;#,##0.00_);[Red]\(&quot;$&quot;#,##0.00\)">
                  <c:v>31385</c:v>
                </c:pt>
                <c:pt idx="2187">
                  <c:v>24163</c:v>
                </c:pt>
                <c:pt idx="2188" formatCode="&quot;$&quot;#,##0.00_);[Red]\(&quot;$&quot;#,##0.00\)">
                  <c:v>76630</c:v>
                </c:pt>
                <c:pt idx="2189" formatCode="&quot;$&quot;#,##0.00_);[Red]\(&quot;$&quot;#,##0.00\)">
                  <c:v>66886</c:v>
                </c:pt>
                <c:pt idx="2190" formatCode="&quot;$&quot;#,##0.00_);[Red]\(&quot;$&quot;#,##0.00\)">
                  <c:v>72190</c:v>
                </c:pt>
                <c:pt idx="2191" formatCode="&quot;$&quot;#,##0.00_);[Red]\(&quot;$&quot;#,##0.00\)">
                  <c:v>72968</c:v>
                </c:pt>
                <c:pt idx="2192" formatCode="&quot;$&quot;#,##0.00_);[Red]\(&quot;$&quot;#,##0.00\)">
                  <c:v>45688</c:v>
                </c:pt>
                <c:pt idx="2193" formatCode="&quot;$&quot;#,##0.00_);[Red]\(&quot;$&quot;#,##0.00\)">
                  <c:v>85620</c:v>
                </c:pt>
                <c:pt idx="2194" formatCode="&quot;$&quot;#,##0.00_);[Red]\(&quot;$&quot;#,##0.00\)">
                  <c:v>76005</c:v>
                </c:pt>
                <c:pt idx="2195" formatCode="&quot;$&quot;#,##0.00_);[Red]\(&quot;$&quot;#,##0.00\)">
                  <c:v>33378</c:v>
                </c:pt>
                <c:pt idx="2196">
                  <c:v>57731</c:v>
                </c:pt>
                <c:pt idx="2197" formatCode="&quot;$&quot;#,##0.00_);[Red]\(&quot;$&quot;#,##0.00\)">
                  <c:v>37774</c:v>
                </c:pt>
                <c:pt idx="2198" formatCode="&quot;$&quot;#,##0.00_);[Red]\(&quot;$&quot;#,##0.00\)">
                  <c:v>72298</c:v>
                </c:pt>
                <c:pt idx="2199" formatCode="&quot;$&quot;#,##0.00_);[Red]\(&quot;$&quot;#,##0.00\)">
                  <c:v>84219</c:v>
                </c:pt>
                <c:pt idx="2200" formatCode="&quot;$&quot;#,##0.00_);[Red]\(&quot;$&quot;#,##0.00\)">
                  <c:v>75278</c:v>
                </c:pt>
                <c:pt idx="2201" formatCode="&quot;$&quot;#,##0.00_);[Red]\(&quot;$&quot;#,##0.00\)">
                  <c:v>89058</c:v>
                </c:pt>
                <c:pt idx="2202" formatCode="&quot;$&quot;#,##0.00_);[Red]\(&quot;$&quot;#,##0.00\)">
                  <c:v>75702</c:v>
                </c:pt>
                <c:pt idx="2203" formatCode="&quot;$&quot;#,##0.00_);[Red]\(&quot;$&quot;#,##0.00\)">
                  <c:v>15716</c:v>
                </c:pt>
                <c:pt idx="2204" formatCode="&quot;$&quot;#,##0.00_);[Red]\(&quot;$&quot;#,##0.00\)">
                  <c:v>25130</c:v>
                </c:pt>
                <c:pt idx="2205" formatCode="&quot;$&quot;#,##0.00_);[Red]\(&quot;$&quot;#,##0.00\)">
                  <c:v>60182</c:v>
                </c:pt>
                <c:pt idx="2206" formatCode="&quot;$&quot;#,##0.00_);[Red]\(&quot;$&quot;#,##0.00\)">
                  <c:v>29187</c:v>
                </c:pt>
                <c:pt idx="2207" formatCode="&quot;$&quot;#,##0.00_);[Red]\(&quot;$&quot;#,##0.00\)">
                  <c:v>16269</c:v>
                </c:pt>
                <c:pt idx="2208" formatCode="&quot;$&quot;#,##0.00_);[Red]\(&quot;$&quot;#,##0.00\)">
                  <c:v>67605</c:v>
                </c:pt>
                <c:pt idx="2209" formatCode="&quot;$&quot;#,##0.00_);[Red]\(&quot;$&quot;#,##0.00\)">
                  <c:v>36443</c:v>
                </c:pt>
                <c:pt idx="2210" formatCode="&quot;$&quot;#,##0.00_);[Red]\(&quot;$&quot;#,##0.00\)">
                  <c:v>33181</c:v>
                </c:pt>
                <c:pt idx="2211" formatCode="&quot;$&quot;#,##0.00_);[Red]\(&quot;$&quot;#,##0.00\)">
                  <c:v>48699</c:v>
                </c:pt>
                <c:pt idx="2212" formatCode="&quot;$&quot;#,##0.00_);[Red]\(&quot;$&quot;#,##0.00\)">
                  <c:v>51948</c:v>
                </c:pt>
                <c:pt idx="2213" formatCode="&quot;$&quot;#,##0.00_);[Red]\(&quot;$&quot;#,##0.00\)">
                  <c:v>77376</c:v>
                </c:pt>
                <c:pt idx="2214" formatCode="&quot;$&quot;#,##0.00_);[Red]\(&quot;$&quot;#,##0.00\)">
                  <c:v>72099</c:v>
                </c:pt>
                <c:pt idx="2215" formatCode="&quot;$&quot;#,##0.00_);[Red]\(&quot;$&quot;#,##0.00\)">
                  <c:v>79607</c:v>
                </c:pt>
                <c:pt idx="2216" formatCode="&quot;$&quot;#,##0.00_);[Red]\(&quot;$&quot;#,##0.00\)">
                  <c:v>85072</c:v>
                </c:pt>
                <c:pt idx="2217" formatCode="&quot;$&quot;#,##0.00_);[Red]\(&quot;$&quot;#,##0.00\)">
                  <c:v>51267</c:v>
                </c:pt>
                <c:pt idx="2218">
                  <c:v>65104</c:v>
                </c:pt>
                <c:pt idx="2219" formatCode="&quot;$&quot;#,##0.00_);[Red]\(&quot;$&quot;#,##0.00\)">
                  <c:v>25707</c:v>
                </c:pt>
                <c:pt idx="2220" formatCode="&quot;$&quot;#,##0.00_);[Red]\(&quot;$&quot;#,##0.00\)">
                  <c:v>78642</c:v>
                </c:pt>
                <c:pt idx="2221" formatCode="&quot;$&quot;#,##0.00_);[Red]\(&quot;$&quot;#,##0.00\)">
                  <c:v>34587</c:v>
                </c:pt>
                <c:pt idx="2222" formatCode="&quot;$&quot;#,##0.00_);[Red]\(&quot;$&quot;#,##0.00\)">
                  <c:v>27116</c:v>
                </c:pt>
                <c:pt idx="2223" formatCode="&quot;$&quot;#,##0.00_);[Red]\(&quot;$&quot;#,##0.00\)">
                  <c:v>57247</c:v>
                </c:pt>
                <c:pt idx="2224" formatCode="&quot;$&quot;#,##0.00_);[Red]\(&quot;$&quot;#,##0.00\)">
                  <c:v>51813</c:v>
                </c:pt>
                <c:pt idx="2225" formatCode="&quot;$&quot;#,##0.00_);[Red]\(&quot;$&quot;#,##0.00\)">
                  <c:v>89891</c:v>
                </c:pt>
                <c:pt idx="2226" formatCode="&quot;$&quot;#,##0.00_);[Red]\(&quot;$&quot;#,##0.00\)">
                  <c:v>3502</c:v>
                </c:pt>
                <c:pt idx="2227" formatCode="&quot;$&quot;#,##0.00_);[Red]\(&quot;$&quot;#,##0.00\)">
                  <c:v>70713</c:v>
                </c:pt>
                <c:pt idx="2228" formatCode="&quot;$&quot;#,##0.00_);[Red]\(&quot;$&quot;#,##0.00\)">
                  <c:v>19656</c:v>
                </c:pt>
                <c:pt idx="2229" formatCode="&quot;$&quot;#,##0.00_);[Red]\(&quot;$&quot;#,##0.00\)">
                  <c:v>19419</c:v>
                </c:pt>
                <c:pt idx="2230">
                  <c:v>48432</c:v>
                </c:pt>
                <c:pt idx="2231" formatCode="&quot;$&quot;#,##0.00_);[Red]\(&quot;$&quot;#,##0.00\)">
                  <c:v>22280</c:v>
                </c:pt>
                <c:pt idx="2232" formatCode="&quot;$&quot;#,##0.00_);[Red]\(&quot;$&quot;#,##0.00\)">
                  <c:v>49678</c:v>
                </c:pt>
                <c:pt idx="2233" formatCode="&quot;$&quot;#,##0.00_);[Red]\(&quot;$&quot;#,##0.00\)">
                  <c:v>56962</c:v>
                </c:pt>
                <c:pt idx="2234" formatCode="&quot;$&quot;#,##0.00_);[Red]\(&quot;$&quot;#,##0.00\)">
                  <c:v>65968</c:v>
                </c:pt>
                <c:pt idx="2235" formatCode="&quot;$&quot;#,##0.00_);[Red]\(&quot;$&quot;#,##0.00\)">
                  <c:v>42394</c:v>
                </c:pt>
                <c:pt idx="2236" formatCode="&quot;$&quot;#,##0.00_);[Red]\(&quot;$&quot;#,##0.00\)">
                  <c:v>156924</c:v>
                </c:pt>
                <c:pt idx="2237" formatCode="&quot;$&quot;#,##0.00_);[Red]\(&quot;$&quot;#,##0.00\)">
                  <c:v>26487</c:v>
                </c:pt>
                <c:pt idx="2238" formatCode="&quot;$&quot;#,##0.00_);[Red]\(&quot;$&quot;#,##0.00\)">
                  <c:v>26091</c:v>
                </c:pt>
                <c:pt idx="2239" formatCode="&quot;$&quot;#,##0.00_);[Red]\(&quot;$&quot;#,##0.00\)">
                  <c:v>41411</c:v>
                </c:pt>
              </c:numCache>
            </c:numRef>
          </c:xVal>
          <c:yVal>
            <c:numRef>
              <c:f>'Customer Profile'!$O$2:$O$2241</c:f>
              <c:numCache>
                <c:formatCode>"$"#,##0</c:formatCode>
                <c:ptCount val="2240"/>
                <c:pt idx="0">
                  <c:v>554</c:v>
                </c:pt>
                <c:pt idx="1">
                  <c:v>64</c:v>
                </c:pt>
                <c:pt idx="2">
                  <c:v>27</c:v>
                </c:pt>
                <c:pt idx="3">
                  <c:v>5</c:v>
                </c:pt>
                <c:pt idx="4">
                  <c:v>237</c:v>
                </c:pt>
                <c:pt idx="5">
                  <c:v>23</c:v>
                </c:pt>
                <c:pt idx="6">
                  <c:v>88</c:v>
                </c:pt>
                <c:pt idx="7">
                  <c:v>19</c:v>
                </c:pt>
                <c:pt idx="8">
                  <c:v>422</c:v>
                </c:pt>
                <c:pt idx="9">
                  <c:v>64</c:v>
                </c:pt>
                <c:pt idx="10">
                  <c:v>12</c:v>
                </c:pt>
                <c:pt idx="11">
                  <c:v>6</c:v>
                </c:pt>
                <c:pt idx="12">
                  <c:v>65</c:v>
                </c:pt>
                <c:pt idx="13">
                  <c:v>16</c:v>
                </c:pt>
                <c:pt idx="14">
                  <c:v>3</c:v>
                </c:pt>
                <c:pt idx="15">
                  <c:v>137</c:v>
                </c:pt>
                <c:pt idx="16">
                  <c:v>11</c:v>
                </c:pt>
                <c:pt idx="17">
                  <c:v>5</c:v>
                </c:pt>
                <c:pt idx="18">
                  <c:v>20</c:v>
                </c:pt>
                <c:pt idx="19">
                  <c:v>24</c:v>
                </c:pt>
                <c:pt idx="20">
                  <c:v>7</c:v>
                </c:pt>
                <c:pt idx="21">
                  <c:v>68</c:v>
                </c:pt>
                <c:pt idx="22">
                  <c:v>133</c:v>
                </c:pt>
                <c:pt idx="23">
                  <c:v>33</c:v>
                </c:pt>
                <c:pt idx="24">
                  <c:v>224</c:v>
                </c:pt>
                <c:pt idx="25">
                  <c:v>400</c:v>
                </c:pt>
                <c:pt idx="26">
                  <c:v>6</c:v>
                </c:pt>
                <c:pt idx="27">
                  <c:v>528</c:v>
                </c:pt>
                <c:pt idx="28">
                  <c:v>46</c:v>
                </c:pt>
                <c:pt idx="29">
                  <c:v>455</c:v>
                </c:pt>
                <c:pt idx="30">
                  <c:v>67</c:v>
                </c:pt>
                <c:pt idx="31">
                  <c:v>193</c:v>
                </c:pt>
                <c:pt idx="32">
                  <c:v>55</c:v>
                </c:pt>
                <c:pt idx="33">
                  <c:v>2</c:v>
                </c:pt>
                <c:pt idx="34">
                  <c:v>11</c:v>
                </c:pt>
                <c:pt idx="35">
                  <c:v>52</c:v>
                </c:pt>
                <c:pt idx="36">
                  <c:v>60</c:v>
                </c:pt>
                <c:pt idx="37">
                  <c:v>377</c:v>
                </c:pt>
                <c:pt idx="38">
                  <c:v>613</c:v>
                </c:pt>
                <c:pt idx="39">
                  <c:v>11</c:v>
                </c:pt>
                <c:pt idx="40">
                  <c:v>717</c:v>
                </c:pt>
                <c:pt idx="41">
                  <c:v>38</c:v>
                </c:pt>
                <c:pt idx="42">
                  <c:v>7</c:v>
                </c:pt>
                <c:pt idx="43">
                  <c:v>88</c:v>
                </c:pt>
                <c:pt idx="44">
                  <c:v>8</c:v>
                </c:pt>
                <c:pt idx="45">
                  <c:v>29</c:v>
                </c:pt>
                <c:pt idx="46">
                  <c:v>181</c:v>
                </c:pt>
                <c:pt idx="47">
                  <c:v>345</c:v>
                </c:pt>
                <c:pt idx="48">
                  <c:v>57</c:v>
                </c:pt>
                <c:pt idx="49">
                  <c:v>125</c:v>
                </c:pt>
                <c:pt idx="50">
                  <c:v>142</c:v>
                </c:pt>
                <c:pt idx="51">
                  <c:v>30</c:v>
                </c:pt>
                <c:pt idx="52">
                  <c:v>2</c:v>
                </c:pt>
                <c:pt idx="53">
                  <c:v>180</c:v>
                </c:pt>
                <c:pt idx="54">
                  <c:v>29</c:v>
                </c:pt>
                <c:pt idx="55">
                  <c:v>163</c:v>
                </c:pt>
                <c:pt idx="56">
                  <c:v>50</c:v>
                </c:pt>
                <c:pt idx="57">
                  <c:v>16</c:v>
                </c:pt>
                <c:pt idx="58">
                  <c:v>15</c:v>
                </c:pt>
                <c:pt idx="59">
                  <c:v>35</c:v>
                </c:pt>
                <c:pt idx="60">
                  <c:v>298</c:v>
                </c:pt>
                <c:pt idx="61">
                  <c:v>324</c:v>
                </c:pt>
                <c:pt idx="62">
                  <c:v>19</c:v>
                </c:pt>
                <c:pt idx="63">
                  <c:v>118</c:v>
                </c:pt>
                <c:pt idx="64">
                  <c:v>159</c:v>
                </c:pt>
                <c:pt idx="65">
                  <c:v>757</c:v>
                </c:pt>
                <c:pt idx="66">
                  <c:v>11</c:v>
                </c:pt>
                <c:pt idx="67">
                  <c:v>45</c:v>
                </c:pt>
                <c:pt idx="68">
                  <c:v>43</c:v>
                </c:pt>
                <c:pt idx="69">
                  <c:v>24</c:v>
                </c:pt>
                <c:pt idx="70">
                  <c:v>179</c:v>
                </c:pt>
                <c:pt idx="71">
                  <c:v>71</c:v>
                </c:pt>
                <c:pt idx="72">
                  <c:v>83</c:v>
                </c:pt>
                <c:pt idx="73">
                  <c:v>7</c:v>
                </c:pt>
                <c:pt idx="74">
                  <c:v>94</c:v>
                </c:pt>
                <c:pt idx="75">
                  <c:v>52</c:v>
                </c:pt>
                <c:pt idx="76">
                  <c:v>449</c:v>
                </c:pt>
                <c:pt idx="77">
                  <c:v>151</c:v>
                </c:pt>
                <c:pt idx="78">
                  <c:v>320</c:v>
                </c:pt>
                <c:pt idx="79">
                  <c:v>11</c:v>
                </c:pt>
                <c:pt idx="80">
                  <c:v>31</c:v>
                </c:pt>
                <c:pt idx="81">
                  <c:v>116</c:v>
                </c:pt>
                <c:pt idx="82">
                  <c:v>47</c:v>
                </c:pt>
                <c:pt idx="83">
                  <c:v>218</c:v>
                </c:pt>
                <c:pt idx="84">
                  <c:v>137</c:v>
                </c:pt>
                <c:pt idx="85">
                  <c:v>80</c:v>
                </c:pt>
                <c:pt idx="86">
                  <c:v>7</c:v>
                </c:pt>
                <c:pt idx="87">
                  <c:v>12</c:v>
                </c:pt>
                <c:pt idx="88">
                  <c:v>162</c:v>
                </c:pt>
                <c:pt idx="89">
                  <c:v>63</c:v>
                </c:pt>
                <c:pt idx="90">
                  <c:v>5</c:v>
                </c:pt>
                <c:pt idx="91">
                  <c:v>740</c:v>
                </c:pt>
                <c:pt idx="92">
                  <c:v>218</c:v>
                </c:pt>
                <c:pt idx="93">
                  <c:v>835</c:v>
                </c:pt>
                <c:pt idx="94">
                  <c:v>400</c:v>
                </c:pt>
                <c:pt idx="95">
                  <c:v>50</c:v>
                </c:pt>
                <c:pt idx="96">
                  <c:v>22</c:v>
                </c:pt>
                <c:pt idx="97">
                  <c:v>735</c:v>
                </c:pt>
                <c:pt idx="98">
                  <c:v>29</c:v>
                </c:pt>
                <c:pt idx="99">
                  <c:v>7</c:v>
                </c:pt>
                <c:pt idx="100">
                  <c:v>203</c:v>
                </c:pt>
                <c:pt idx="101">
                  <c:v>26</c:v>
                </c:pt>
                <c:pt idx="102">
                  <c:v>11</c:v>
                </c:pt>
                <c:pt idx="103">
                  <c:v>701</c:v>
                </c:pt>
                <c:pt idx="104">
                  <c:v>397</c:v>
                </c:pt>
                <c:pt idx="105">
                  <c:v>424</c:v>
                </c:pt>
                <c:pt idx="106">
                  <c:v>27</c:v>
                </c:pt>
                <c:pt idx="107">
                  <c:v>265</c:v>
                </c:pt>
                <c:pt idx="108">
                  <c:v>217</c:v>
                </c:pt>
                <c:pt idx="109">
                  <c:v>125</c:v>
                </c:pt>
                <c:pt idx="110">
                  <c:v>853</c:v>
                </c:pt>
                <c:pt idx="111">
                  <c:v>11</c:v>
                </c:pt>
                <c:pt idx="112">
                  <c:v>7</c:v>
                </c:pt>
                <c:pt idx="113">
                  <c:v>549</c:v>
                </c:pt>
                <c:pt idx="114">
                  <c:v>179</c:v>
                </c:pt>
                <c:pt idx="115">
                  <c:v>2</c:v>
                </c:pt>
                <c:pt idx="116">
                  <c:v>131</c:v>
                </c:pt>
                <c:pt idx="117">
                  <c:v>78</c:v>
                </c:pt>
                <c:pt idx="118">
                  <c:v>74</c:v>
                </c:pt>
                <c:pt idx="119">
                  <c:v>238</c:v>
                </c:pt>
                <c:pt idx="120">
                  <c:v>1</c:v>
                </c:pt>
                <c:pt idx="121">
                  <c:v>12</c:v>
                </c:pt>
                <c:pt idx="122">
                  <c:v>64</c:v>
                </c:pt>
                <c:pt idx="123">
                  <c:v>329</c:v>
                </c:pt>
                <c:pt idx="124">
                  <c:v>12</c:v>
                </c:pt>
                <c:pt idx="125">
                  <c:v>2</c:v>
                </c:pt>
                <c:pt idx="126">
                  <c:v>15</c:v>
                </c:pt>
                <c:pt idx="127">
                  <c:v>93</c:v>
                </c:pt>
                <c:pt idx="128">
                  <c:v>20</c:v>
                </c:pt>
                <c:pt idx="129">
                  <c:v>5</c:v>
                </c:pt>
                <c:pt idx="130">
                  <c:v>913</c:v>
                </c:pt>
                <c:pt idx="131">
                  <c:v>250</c:v>
                </c:pt>
                <c:pt idx="132">
                  <c:v>83</c:v>
                </c:pt>
                <c:pt idx="133">
                  <c:v>204</c:v>
                </c:pt>
                <c:pt idx="134">
                  <c:v>153</c:v>
                </c:pt>
                <c:pt idx="135">
                  <c:v>356</c:v>
                </c:pt>
                <c:pt idx="136">
                  <c:v>19</c:v>
                </c:pt>
                <c:pt idx="137">
                  <c:v>454</c:v>
                </c:pt>
                <c:pt idx="138">
                  <c:v>57</c:v>
                </c:pt>
                <c:pt idx="139">
                  <c:v>59</c:v>
                </c:pt>
                <c:pt idx="140">
                  <c:v>76</c:v>
                </c:pt>
                <c:pt idx="141">
                  <c:v>134</c:v>
                </c:pt>
                <c:pt idx="142">
                  <c:v>39</c:v>
                </c:pt>
                <c:pt idx="143">
                  <c:v>93</c:v>
                </c:pt>
                <c:pt idx="144">
                  <c:v>17</c:v>
                </c:pt>
                <c:pt idx="145">
                  <c:v>212</c:v>
                </c:pt>
                <c:pt idx="146">
                  <c:v>6</c:v>
                </c:pt>
                <c:pt idx="147">
                  <c:v>6</c:v>
                </c:pt>
                <c:pt idx="148">
                  <c:v>5</c:v>
                </c:pt>
                <c:pt idx="149">
                  <c:v>89</c:v>
                </c:pt>
                <c:pt idx="150">
                  <c:v>86</c:v>
                </c:pt>
                <c:pt idx="151">
                  <c:v>249</c:v>
                </c:pt>
                <c:pt idx="152">
                  <c:v>921</c:v>
                </c:pt>
                <c:pt idx="153">
                  <c:v>560</c:v>
                </c:pt>
                <c:pt idx="154">
                  <c:v>113</c:v>
                </c:pt>
                <c:pt idx="155">
                  <c:v>14</c:v>
                </c:pt>
                <c:pt idx="156">
                  <c:v>57</c:v>
                </c:pt>
                <c:pt idx="157">
                  <c:v>44</c:v>
                </c:pt>
                <c:pt idx="158">
                  <c:v>280</c:v>
                </c:pt>
                <c:pt idx="159">
                  <c:v>133</c:v>
                </c:pt>
                <c:pt idx="160">
                  <c:v>215</c:v>
                </c:pt>
                <c:pt idx="161">
                  <c:v>109</c:v>
                </c:pt>
                <c:pt idx="162">
                  <c:v>7</c:v>
                </c:pt>
                <c:pt idx="163">
                  <c:v>45</c:v>
                </c:pt>
                <c:pt idx="164">
                  <c:v>26</c:v>
                </c:pt>
                <c:pt idx="165">
                  <c:v>11</c:v>
                </c:pt>
                <c:pt idx="166">
                  <c:v>2</c:v>
                </c:pt>
                <c:pt idx="167">
                  <c:v>114</c:v>
                </c:pt>
                <c:pt idx="168">
                  <c:v>54</c:v>
                </c:pt>
                <c:pt idx="169">
                  <c:v>48</c:v>
                </c:pt>
                <c:pt idx="170">
                  <c:v>18</c:v>
                </c:pt>
                <c:pt idx="171">
                  <c:v>71</c:v>
                </c:pt>
                <c:pt idx="172">
                  <c:v>4</c:v>
                </c:pt>
                <c:pt idx="173">
                  <c:v>11</c:v>
                </c:pt>
                <c:pt idx="174">
                  <c:v>6</c:v>
                </c:pt>
                <c:pt idx="175">
                  <c:v>7</c:v>
                </c:pt>
                <c:pt idx="176">
                  <c:v>99</c:v>
                </c:pt>
                <c:pt idx="177">
                  <c:v>78</c:v>
                </c:pt>
                <c:pt idx="178">
                  <c:v>69</c:v>
                </c:pt>
                <c:pt idx="179">
                  <c:v>25</c:v>
                </c:pt>
                <c:pt idx="180">
                  <c:v>52</c:v>
                </c:pt>
                <c:pt idx="181">
                  <c:v>7</c:v>
                </c:pt>
                <c:pt idx="182">
                  <c:v>24</c:v>
                </c:pt>
                <c:pt idx="183">
                  <c:v>44</c:v>
                </c:pt>
                <c:pt idx="184">
                  <c:v>421</c:v>
                </c:pt>
                <c:pt idx="185">
                  <c:v>164</c:v>
                </c:pt>
                <c:pt idx="186">
                  <c:v>91</c:v>
                </c:pt>
                <c:pt idx="187">
                  <c:v>112</c:v>
                </c:pt>
                <c:pt idx="188">
                  <c:v>21</c:v>
                </c:pt>
                <c:pt idx="189">
                  <c:v>26</c:v>
                </c:pt>
                <c:pt idx="190">
                  <c:v>111</c:v>
                </c:pt>
                <c:pt idx="191">
                  <c:v>21</c:v>
                </c:pt>
                <c:pt idx="192">
                  <c:v>92</c:v>
                </c:pt>
                <c:pt idx="193">
                  <c:v>592</c:v>
                </c:pt>
                <c:pt idx="194">
                  <c:v>125</c:v>
                </c:pt>
                <c:pt idx="195">
                  <c:v>270</c:v>
                </c:pt>
                <c:pt idx="196">
                  <c:v>133</c:v>
                </c:pt>
                <c:pt idx="197">
                  <c:v>17</c:v>
                </c:pt>
                <c:pt idx="198">
                  <c:v>134</c:v>
                </c:pt>
                <c:pt idx="199">
                  <c:v>6</c:v>
                </c:pt>
                <c:pt idx="200">
                  <c:v>568</c:v>
                </c:pt>
                <c:pt idx="201">
                  <c:v>44</c:v>
                </c:pt>
                <c:pt idx="202">
                  <c:v>13</c:v>
                </c:pt>
                <c:pt idx="203">
                  <c:v>350</c:v>
                </c:pt>
                <c:pt idx="204">
                  <c:v>50</c:v>
                </c:pt>
                <c:pt idx="205">
                  <c:v>201</c:v>
                </c:pt>
                <c:pt idx="206">
                  <c:v>107</c:v>
                </c:pt>
                <c:pt idx="207">
                  <c:v>67</c:v>
                </c:pt>
                <c:pt idx="208">
                  <c:v>13</c:v>
                </c:pt>
                <c:pt idx="209">
                  <c:v>161</c:v>
                </c:pt>
                <c:pt idx="210">
                  <c:v>8</c:v>
                </c:pt>
                <c:pt idx="211">
                  <c:v>11</c:v>
                </c:pt>
                <c:pt idx="212">
                  <c:v>984</c:v>
                </c:pt>
                <c:pt idx="213">
                  <c:v>168</c:v>
                </c:pt>
                <c:pt idx="214">
                  <c:v>17</c:v>
                </c:pt>
                <c:pt idx="215">
                  <c:v>239</c:v>
                </c:pt>
                <c:pt idx="216">
                  <c:v>76</c:v>
                </c:pt>
                <c:pt idx="217">
                  <c:v>180</c:v>
                </c:pt>
                <c:pt idx="218">
                  <c:v>36</c:v>
                </c:pt>
                <c:pt idx="219">
                  <c:v>495</c:v>
                </c:pt>
                <c:pt idx="220">
                  <c:v>22</c:v>
                </c:pt>
                <c:pt idx="221">
                  <c:v>278</c:v>
                </c:pt>
                <c:pt idx="222">
                  <c:v>5</c:v>
                </c:pt>
                <c:pt idx="223">
                  <c:v>85</c:v>
                </c:pt>
                <c:pt idx="224">
                  <c:v>843</c:v>
                </c:pt>
                <c:pt idx="225">
                  <c:v>3</c:v>
                </c:pt>
                <c:pt idx="226">
                  <c:v>19</c:v>
                </c:pt>
                <c:pt idx="227">
                  <c:v>537</c:v>
                </c:pt>
                <c:pt idx="228">
                  <c:v>322</c:v>
                </c:pt>
                <c:pt idx="229">
                  <c:v>82</c:v>
                </c:pt>
                <c:pt idx="230">
                  <c:v>13</c:v>
                </c:pt>
                <c:pt idx="231">
                  <c:v>223</c:v>
                </c:pt>
                <c:pt idx="232">
                  <c:v>562</c:v>
                </c:pt>
                <c:pt idx="233">
                  <c:v>15</c:v>
                </c:pt>
                <c:pt idx="234">
                  <c:v>17</c:v>
                </c:pt>
                <c:pt idx="235">
                  <c:v>267</c:v>
                </c:pt>
                <c:pt idx="236">
                  <c:v>143</c:v>
                </c:pt>
                <c:pt idx="237">
                  <c:v>899</c:v>
                </c:pt>
                <c:pt idx="238">
                  <c:v>110</c:v>
                </c:pt>
                <c:pt idx="239">
                  <c:v>935</c:v>
                </c:pt>
                <c:pt idx="240">
                  <c:v>758</c:v>
                </c:pt>
                <c:pt idx="241">
                  <c:v>54</c:v>
                </c:pt>
                <c:pt idx="242">
                  <c:v>4</c:v>
                </c:pt>
                <c:pt idx="243">
                  <c:v>26</c:v>
                </c:pt>
                <c:pt idx="244">
                  <c:v>4</c:v>
                </c:pt>
                <c:pt idx="245">
                  <c:v>215</c:v>
                </c:pt>
                <c:pt idx="246">
                  <c:v>447</c:v>
                </c:pt>
                <c:pt idx="247">
                  <c:v>292</c:v>
                </c:pt>
                <c:pt idx="248">
                  <c:v>499</c:v>
                </c:pt>
                <c:pt idx="249">
                  <c:v>398</c:v>
                </c:pt>
                <c:pt idx="250">
                  <c:v>348</c:v>
                </c:pt>
                <c:pt idx="251">
                  <c:v>8</c:v>
                </c:pt>
                <c:pt idx="252">
                  <c:v>253</c:v>
                </c:pt>
                <c:pt idx="253">
                  <c:v>21</c:v>
                </c:pt>
                <c:pt idx="254">
                  <c:v>83</c:v>
                </c:pt>
                <c:pt idx="255">
                  <c:v>388</c:v>
                </c:pt>
                <c:pt idx="256">
                  <c:v>121</c:v>
                </c:pt>
                <c:pt idx="257">
                  <c:v>196</c:v>
                </c:pt>
                <c:pt idx="258">
                  <c:v>8</c:v>
                </c:pt>
                <c:pt idx="259">
                  <c:v>18</c:v>
                </c:pt>
                <c:pt idx="260">
                  <c:v>21</c:v>
                </c:pt>
                <c:pt idx="261">
                  <c:v>144</c:v>
                </c:pt>
                <c:pt idx="262">
                  <c:v>20</c:v>
                </c:pt>
                <c:pt idx="263">
                  <c:v>792</c:v>
                </c:pt>
                <c:pt idx="264">
                  <c:v>68</c:v>
                </c:pt>
                <c:pt idx="265">
                  <c:v>24</c:v>
                </c:pt>
                <c:pt idx="266">
                  <c:v>194</c:v>
                </c:pt>
                <c:pt idx="267">
                  <c:v>487</c:v>
                </c:pt>
                <c:pt idx="268">
                  <c:v>103</c:v>
                </c:pt>
                <c:pt idx="269">
                  <c:v>64</c:v>
                </c:pt>
                <c:pt idx="270">
                  <c:v>266</c:v>
                </c:pt>
                <c:pt idx="271">
                  <c:v>33</c:v>
                </c:pt>
                <c:pt idx="272">
                  <c:v>160</c:v>
                </c:pt>
                <c:pt idx="273">
                  <c:v>46</c:v>
                </c:pt>
                <c:pt idx="274">
                  <c:v>115</c:v>
                </c:pt>
                <c:pt idx="275">
                  <c:v>14</c:v>
                </c:pt>
                <c:pt idx="276">
                  <c:v>1</c:v>
                </c:pt>
                <c:pt idx="277">
                  <c:v>21</c:v>
                </c:pt>
                <c:pt idx="278">
                  <c:v>445</c:v>
                </c:pt>
                <c:pt idx="279">
                  <c:v>460</c:v>
                </c:pt>
                <c:pt idx="280">
                  <c:v>15</c:v>
                </c:pt>
                <c:pt idx="281">
                  <c:v>82</c:v>
                </c:pt>
                <c:pt idx="282">
                  <c:v>81</c:v>
                </c:pt>
                <c:pt idx="283">
                  <c:v>5</c:v>
                </c:pt>
                <c:pt idx="284">
                  <c:v>27</c:v>
                </c:pt>
                <c:pt idx="285">
                  <c:v>204</c:v>
                </c:pt>
                <c:pt idx="286">
                  <c:v>15</c:v>
                </c:pt>
                <c:pt idx="287">
                  <c:v>241</c:v>
                </c:pt>
                <c:pt idx="288">
                  <c:v>569</c:v>
                </c:pt>
                <c:pt idx="289">
                  <c:v>12</c:v>
                </c:pt>
                <c:pt idx="290">
                  <c:v>183</c:v>
                </c:pt>
                <c:pt idx="291">
                  <c:v>303</c:v>
                </c:pt>
                <c:pt idx="292">
                  <c:v>19</c:v>
                </c:pt>
                <c:pt idx="293">
                  <c:v>124</c:v>
                </c:pt>
                <c:pt idx="294">
                  <c:v>12</c:v>
                </c:pt>
                <c:pt idx="295">
                  <c:v>5</c:v>
                </c:pt>
                <c:pt idx="296">
                  <c:v>5</c:v>
                </c:pt>
                <c:pt idx="297">
                  <c:v>85</c:v>
                </c:pt>
                <c:pt idx="298">
                  <c:v>124</c:v>
                </c:pt>
                <c:pt idx="299">
                  <c:v>88</c:v>
                </c:pt>
                <c:pt idx="300">
                  <c:v>1622</c:v>
                </c:pt>
                <c:pt idx="301">
                  <c:v>19</c:v>
                </c:pt>
                <c:pt idx="302">
                  <c:v>16</c:v>
                </c:pt>
                <c:pt idx="303">
                  <c:v>45</c:v>
                </c:pt>
                <c:pt idx="304">
                  <c:v>103</c:v>
                </c:pt>
                <c:pt idx="305">
                  <c:v>128</c:v>
                </c:pt>
                <c:pt idx="306">
                  <c:v>7</c:v>
                </c:pt>
                <c:pt idx="307">
                  <c:v>13</c:v>
                </c:pt>
                <c:pt idx="308">
                  <c:v>157</c:v>
                </c:pt>
                <c:pt idx="309">
                  <c:v>22</c:v>
                </c:pt>
                <c:pt idx="310">
                  <c:v>15</c:v>
                </c:pt>
                <c:pt idx="311">
                  <c:v>115</c:v>
                </c:pt>
                <c:pt idx="312">
                  <c:v>35</c:v>
                </c:pt>
                <c:pt idx="313">
                  <c:v>689</c:v>
                </c:pt>
                <c:pt idx="314">
                  <c:v>206</c:v>
                </c:pt>
                <c:pt idx="315">
                  <c:v>672</c:v>
                </c:pt>
                <c:pt idx="316">
                  <c:v>240</c:v>
                </c:pt>
                <c:pt idx="317">
                  <c:v>622</c:v>
                </c:pt>
                <c:pt idx="318">
                  <c:v>8</c:v>
                </c:pt>
                <c:pt idx="319">
                  <c:v>171</c:v>
                </c:pt>
                <c:pt idx="320">
                  <c:v>812</c:v>
                </c:pt>
                <c:pt idx="321">
                  <c:v>77</c:v>
                </c:pt>
                <c:pt idx="322">
                  <c:v>19</c:v>
                </c:pt>
                <c:pt idx="323">
                  <c:v>8</c:v>
                </c:pt>
                <c:pt idx="324">
                  <c:v>15</c:v>
                </c:pt>
                <c:pt idx="325">
                  <c:v>64</c:v>
                </c:pt>
                <c:pt idx="326">
                  <c:v>981</c:v>
                </c:pt>
                <c:pt idx="327">
                  <c:v>8</c:v>
                </c:pt>
                <c:pt idx="328">
                  <c:v>109</c:v>
                </c:pt>
                <c:pt idx="329">
                  <c:v>311</c:v>
                </c:pt>
                <c:pt idx="330">
                  <c:v>100</c:v>
                </c:pt>
                <c:pt idx="331">
                  <c:v>292</c:v>
                </c:pt>
                <c:pt idx="332">
                  <c:v>16</c:v>
                </c:pt>
                <c:pt idx="333">
                  <c:v>12</c:v>
                </c:pt>
                <c:pt idx="334">
                  <c:v>537</c:v>
                </c:pt>
                <c:pt idx="335">
                  <c:v>15</c:v>
                </c:pt>
                <c:pt idx="336">
                  <c:v>14</c:v>
                </c:pt>
                <c:pt idx="337">
                  <c:v>61</c:v>
                </c:pt>
                <c:pt idx="338">
                  <c:v>149</c:v>
                </c:pt>
                <c:pt idx="339">
                  <c:v>44</c:v>
                </c:pt>
                <c:pt idx="340">
                  <c:v>590</c:v>
                </c:pt>
                <c:pt idx="341">
                  <c:v>66</c:v>
                </c:pt>
                <c:pt idx="342">
                  <c:v>18</c:v>
                </c:pt>
                <c:pt idx="343">
                  <c:v>93</c:v>
                </c:pt>
                <c:pt idx="344">
                  <c:v>15</c:v>
                </c:pt>
                <c:pt idx="345">
                  <c:v>97</c:v>
                </c:pt>
                <c:pt idx="346">
                  <c:v>11</c:v>
                </c:pt>
                <c:pt idx="347">
                  <c:v>104</c:v>
                </c:pt>
                <c:pt idx="348">
                  <c:v>208</c:v>
                </c:pt>
                <c:pt idx="349">
                  <c:v>13</c:v>
                </c:pt>
                <c:pt idx="350">
                  <c:v>395</c:v>
                </c:pt>
                <c:pt idx="351">
                  <c:v>25</c:v>
                </c:pt>
                <c:pt idx="352">
                  <c:v>815</c:v>
                </c:pt>
                <c:pt idx="353">
                  <c:v>128</c:v>
                </c:pt>
                <c:pt idx="354">
                  <c:v>518</c:v>
                </c:pt>
                <c:pt idx="355">
                  <c:v>15</c:v>
                </c:pt>
                <c:pt idx="356">
                  <c:v>11</c:v>
                </c:pt>
                <c:pt idx="357">
                  <c:v>119</c:v>
                </c:pt>
                <c:pt idx="358">
                  <c:v>8</c:v>
                </c:pt>
                <c:pt idx="359">
                  <c:v>379</c:v>
                </c:pt>
                <c:pt idx="360">
                  <c:v>60</c:v>
                </c:pt>
                <c:pt idx="361">
                  <c:v>18</c:v>
                </c:pt>
                <c:pt idx="362">
                  <c:v>23</c:v>
                </c:pt>
                <c:pt idx="363">
                  <c:v>48</c:v>
                </c:pt>
                <c:pt idx="364">
                  <c:v>12</c:v>
                </c:pt>
                <c:pt idx="365">
                  <c:v>925</c:v>
                </c:pt>
                <c:pt idx="366">
                  <c:v>350</c:v>
                </c:pt>
                <c:pt idx="367">
                  <c:v>8</c:v>
                </c:pt>
                <c:pt idx="368">
                  <c:v>8</c:v>
                </c:pt>
                <c:pt idx="369">
                  <c:v>6</c:v>
                </c:pt>
                <c:pt idx="370">
                  <c:v>4</c:v>
                </c:pt>
                <c:pt idx="371">
                  <c:v>850</c:v>
                </c:pt>
                <c:pt idx="372">
                  <c:v>279</c:v>
                </c:pt>
                <c:pt idx="373">
                  <c:v>291</c:v>
                </c:pt>
                <c:pt idx="374">
                  <c:v>243</c:v>
                </c:pt>
                <c:pt idx="375">
                  <c:v>180</c:v>
                </c:pt>
                <c:pt idx="376">
                  <c:v>21</c:v>
                </c:pt>
                <c:pt idx="377">
                  <c:v>12</c:v>
                </c:pt>
                <c:pt idx="378">
                  <c:v>159</c:v>
                </c:pt>
                <c:pt idx="379">
                  <c:v>20</c:v>
                </c:pt>
                <c:pt idx="380">
                  <c:v>4</c:v>
                </c:pt>
                <c:pt idx="381">
                  <c:v>217</c:v>
                </c:pt>
                <c:pt idx="382">
                  <c:v>122</c:v>
                </c:pt>
                <c:pt idx="383">
                  <c:v>65</c:v>
                </c:pt>
                <c:pt idx="384">
                  <c:v>768</c:v>
                </c:pt>
                <c:pt idx="385">
                  <c:v>801</c:v>
                </c:pt>
                <c:pt idx="386">
                  <c:v>5</c:v>
                </c:pt>
                <c:pt idx="387">
                  <c:v>21</c:v>
                </c:pt>
                <c:pt idx="388">
                  <c:v>11</c:v>
                </c:pt>
                <c:pt idx="389">
                  <c:v>586</c:v>
                </c:pt>
                <c:pt idx="390">
                  <c:v>11</c:v>
                </c:pt>
                <c:pt idx="391">
                  <c:v>257</c:v>
                </c:pt>
                <c:pt idx="392">
                  <c:v>86</c:v>
                </c:pt>
                <c:pt idx="393">
                  <c:v>6</c:v>
                </c:pt>
                <c:pt idx="394">
                  <c:v>21</c:v>
                </c:pt>
                <c:pt idx="395">
                  <c:v>932</c:v>
                </c:pt>
                <c:pt idx="396">
                  <c:v>260</c:v>
                </c:pt>
                <c:pt idx="397">
                  <c:v>30</c:v>
                </c:pt>
                <c:pt idx="398">
                  <c:v>384</c:v>
                </c:pt>
                <c:pt idx="399">
                  <c:v>384</c:v>
                </c:pt>
                <c:pt idx="400">
                  <c:v>119</c:v>
                </c:pt>
                <c:pt idx="401">
                  <c:v>8</c:v>
                </c:pt>
                <c:pt idx="402">
                  <c:v>11</c:v>
                </c:pt>
                <c:pt idx="403">
                  <c:v>11</c:v>
                </c:pt>
                <c:pt idx="404">
                  <c:v>101</c:v>
                </c:pt>
                <c:pt idx="405">
                  <c:v>540</c:v>
                </c:pt>
                <c:pt idx="406">
                  <c:v>535</c:v>
                </c:pt>
                <c:pt idx="407">
                  <c:v>414</c:v>
                </c:pt>
                <c:pt idx="408">
                  <c:v>5</c:v>
                </c:pt>
                <c:pt idx="409">
                  <c:v>3</c:v>
                </c:pt>
                <c:pt idx="410">
                  <c:v>951</c:v>
                </c:pt>
                <c:pt idx="411">
                  <c:v>115</c:v>
                </c:pt>
                <c:pt idx="412">
                  <c:v>10</c:v>
                </c:pt>
                <c:pt idx="413">
                  <c:v>96</c:v>
                </c:pt>
                <c:pt idx="414">
                  <c:v>480</c:v>
                </c:pt>
                <c:pt idx="415">
                  <c:v>67</c:v>
                </c:pt>
                <c:pt idx="416">
                  <c:v>102</c:v>
                </c:pt>
                <c:pt idx="417">
                  <c:v>233</c:v>
                </c:pt>
                <c:pt idx="418">
                  <c:v>10</c:v>
                </c:pt>
                <c:pt idx="419">
                  <c:v>946</c:v>
                </c:pt>
                <c:pt idx="420">
                  <c:v>409</c:v>
                </c:pt>
                <c:pt idx="421">
                  <c:v>12</c:v>
                </c:pt>
                <c:pt idx="422">
                  <c:v>10</c:v>
                </c:pt>
                <c:pt idx="423">
                  <c:v>16</c:v>
                </c:pt>
                <c:pt idx="424">
                  <c:v>103</c:v>
                </c:pt>
                <c:pt idx="425">
                  <c:v>3</c:v>
                </c:pt>
                <c:pt idx="426">
                  <c:v>7</c:v>
                </c:pt>
                <c:pt idx="427">
                  <c:v>6</c:v>
                </c:pt>
                <c:pt idx="428">
                  <c:v>272</c:v>
                </c:pt>
                <c:pt idx="429">
                  <c:v>753</c:v>
                </c:pt>
                <c:pt idx="430">
                  <c:v>754</c:v>
                </c:pt>
                <c:pt idx="431">
                  <c:v>11</c:v>
                </c:pt>
                <c:pt idx="432">
                  <c:v>2</c:v>
                </c:pt>
                <c:pt idx="433">
                  <c:v>249</c:v>
                </c:pt>
                <c:pt idx="434">
                  <c:v>550</c:v>
                </c:pt>
                <c:pt idx="435">
                  <c:v>52</c:v>
                </c:pt>
                <c:pt idx="436">
                  <c:v>14</c:v>
                </c:pt>
                <c:pt idx="437">
                  <c:v>51</c:v>
                </c:pt>
                <c:pt idx="438">
                  <c:v>23</c:v>
                </c:pt>
                <c:pt idx="439">
                  <c:v>8</c:v>
                </c:pt>
                <c:pt idx="440">
                  <c:v>414</c:v>
                </c:pt>
                <c:pt idx="441">
                  <c:v>3</c:v>
                </c:pt>
                <c:pt idx="442">
                  <c:v>15</c:v>
                </c:pt>
                <c:pt idx="443">
                  <c:v>5</c:v>
                </c:pt>
                <c:pt idx="444">
                  <c:v>74</c:v>
                </c:pt>
                <c:pt idx="445">
                  <c:v>322</c:v>
                </c:pt>
                <c:pt idx="446">
                  <c:v>19</c:v>
                </c:pt>
                <c:pt idx="447">
                  <c:v>7</c:v>
                </c:pt>
                <c:pt idx="448">
                  <c:v>76</c:v>
                </c:pt>
                <c:pt idx="449">
                  <c:v>21</c:v>
                </c:pt>
                <c:pt idx="450">
                  <c:v>8</c:v>
                </c:pt>
                <c:pt idx="451">
                  <c:v>92</c:v>
                </c:pt>
                <c:pt idx="452">
                  <c:v>11</c:v>
                </c:pt>
                <c:pt idx="453">
                  <c:v>99</c:v>
                </c:pt>
                <c:pt idx="454">
                  <c:v>137</c:v>
                </c:pt>
                <c:pt idx="455">
                  <c:v>11</c:v>
                </c:pt>
                <c:pt idx="456">
                  <c:v>59</c:v>
                </c:pt>
                <c:pt idx="457">
                  <c:v>242</c:v>
                </c:pt>
                <c:pt idx="458">
                  <c:v>8</c:v>
                </c:pt>
                <c:pt idx="459">
                  <c:v>24</c:v>
                </c:pt>
                <c:pt idx="460">
                  <c:v>348</c:v>
                </c:pt>
                <c:pt idx="461">
                  <c:v>178</c:v>
                </c:pt>
                <c:pt idx="462">
                  <c:v>22</c:v>
                </c:pt>
                <c:pt idx="463">
                  <c:v>5</c:v>
                </c:pt>
                <c:pt idx="464">
                  <c:v>499</c:v>
                </c:pt>
                <c:pt idx="465">
                  <c:v>71</c:v>
                </c:pt>
                <c:pt idx="466">
                  <c:v>21</c:v>
                </c:pt>
                <c:pt idx="467">
                  <c:v>30</c:v>
                </c:pt>
                <c:pt idx="468">
                  <c:v>94</c:v>
                </c:pt>
                <c:pt idx="469">
                  <c:v>459</c:v>
                </c:pt>
                <c:pt idx="470">
                  <c:v>184</c:v>
                </c:pt>
                <c:pt idx="471">
                  <c:v>425</c:v>
                </c:pt>
                <c:pt idx="472">
                  <c:v>398</c:v>
                </c:pt>
                <c:pt idx="473">
                  <c:v>420</c:v>
                </c:pt>
                <c:pt idx="474">
                  <c:v>114</c:v>
                </c:pt>
                <c:pt idx="475">
                  <c:v>26</c:v>
                </c:pt>
                <c:pt idx="476">
                  <c:v>300</c:v>
                </c:pt>
                <c:pt idx="477">
                  <c:v>19</c:v>
                </c:pt>
                <c:pt idx="478">
                  <c:v>461</c:v>
                </c:pt>
                <c:pt idx="479">
                  <c:v>24</c:v>
                </c:pt>
                <c:pt idx="480">
                  <c:v>15</c:v>
                </c:pt>
                <c:pt idx="481">
                  <c:v>60</c:v>
                </c:pt>
                <c:pt idx="482">
                  <c:v>135</c:v>
                </c:pt>
                <c:pt idx="483">
                  <c:v>46</c:v>
                </c:pt>
                <c:pt idx="484">
                  <c:v>5</c:v>
                </c:pt>
                <c:pt idx="485">
                  <c:v>11</c:v>
                </c:pt>
                <c:pt idx="486">
                  <c:v>68</c:v>
                </c:pt>
                <c:pt idx="487">
                  <c:v>4</c:v>
                </c:pt>
                <c:pt idx="488">
                  <c:v>25</c:v>
                </c:pt>
                <c:pt idx="489">
                  <c:v>107</c:v>
                </c:pt>
                <c:pt idx="490">
                  <c:v>350</c:v>
                </c:pt>
                <c:pt idx="491">
                  <c:v>97</c:v>
                </c:pt>
                <c:pt idx="492">
                  <c:v>10</c:v>
                </c:pt>
                <c:pt idx="493">
                  <c:v>5</c:v>
                </c:pt>
                <c:pt idx="494">
                  <c:v>13</c:v>
                </c:pt>
                <c:pt idx="495">
                  <c:v>123</c:v>
                </c:pt>
                <c:pt idx="496">
                  <c:v>351</c:v>
                </c:pt>
                <c:pt idx="497">
                  <c:v>41</c:v>
                </c:pt>
                <c:pt idx="498">
                  <c:v>480</c:v>
                </c:pt>
                <c:pt idx="499">
                  <c:v>11</c:v>
                </c:pt>
                <c:pt idx="500">
                  <c:v>27</c:v>
                </c:pt>
                <c:pt idx="501">
                  <c:v>5</c:v>
                </c:pt>
                <c:pt idx="502">
                  <c:v>9</c:v>
                </c:pt>
                <c:pt idx="503">
                  <c:v>26</c:v>
                </c:pt>
                <c:pt idx="504">
                  <c:v>6</c:v>
                </c:pt>
                <c:pt idx="505">
                  <c:v>253</c:v>
                </c:pt>
                <c:pt idx="506">
                  <c:v>7</c:v>
                </c:pt>
                <c:pt idx="507">
                  <c:v>28</c:v>
                </c:pt>
                <c:pt idx="508">
                  <c:v>215</c:v>
                </c:pt>
                <c:pt idx="509">
                  <c:v>17</c:v>
                </c:pt>
                <c:pt idx="510">
                  <c:v>61</c:v>
                </c:pt>
                <c:pt idx="511">
                  <c:v>144</c:v>
                </c:pt>
                <c:pt idx="512">
                  <c:v>255</c:v>
                </c:pt>
                <c:pt idx="513">
                  <c:v>6</c:v>
                </c:pt>
                <c:pt idx="514">
                  <c:v>16</c:v>
                </c:pt>
                <c:pt idx="515">
                  <c:v>214</c:v>
                </c:pt>
                <c:pt idx="516">
                  <c:v>118</c:v>
                </c:pt>
                <c:pt idx="517">
                  <c:v>445</c:v>
                </c:pt>
                <c:pt idx="518">
                  <c:v>625</c:v>
                </c:pt>
                <c:pt idx="519">
                  <c:v>37</c:v>
                </c:pt>
                <c:pt idx="520">
                  <c:v>2</c:v>
                </c:pt>
                <c:pt idx="521">
                  <c:v>56</c:v>
                </c:pt>
                <c:pt idx="522">
                  <c:v>413</c:v>
                </c:pt>
                <c:pt idx="523">
                  <c:v>38</c:v>
                </c:pt>
                <c:pt idx="524">
                  <c:v>31</c:v>
                </c:pt>
                <c:pt idx="525">
                  <c:v>12</c:v>
                </c:pt>
                <c:pt idx="526">
                  <c:v>7</c:v>
                </c:pt>
                <c:pt idx="527">
                  <c:v>2</c:v>
                </c:pt>
                <c:pt idx="528">
                  <c:v>167</c:v>
                </c:pt>
                <c:pt idx="529">
                  <c:v>335</c:v>
                </c:pt>
                <c:pt idx="530">
                  <c:v>205</c:v>
                </c:pt>
                <c:pt idx="531">
                  <c:v>68</c:v>
                </c:pt>
                <c:pt idx="532">
                  <c:v>50</c:v>
                </c:pt>
                <c:pt idx="533">
                  <c:v>112</c:v>
                </c:pt>
                <c:pt idx="534">
                  <c:v>271</c:v>
                </c:pt>
                <c:pt idx="535">
                  <c:v>4</c:v>
                </c:pt>
                <c:pt idx="536">
                  <c:v>3</c:v>
                </c:pt>
                <c:pt idx="537">
                  <c:v>108</c:v>
                </c:pt>
                <c:pt idx="538">
                  <c:v>5</c:v>
                </c:pt>
                <c:pt idx="539">
                  <c:v>178</c:v>
                </c:pt>
                <c:pt idx="540">
                  <c:v>37</c:v>
                </c:pt>
                <c:pt idx="541">
                  <c:v>1</c:v>
                </c:pt>
                <c:pt idx="542">
                  <c:v>69</c:v>
                </c:pt>
                <c:pt idx="543">
                  <c:v>387</c:v>
                </c:pt>
                <c:pt idx="544">
                  <c:v>156</c:v>
                </c:pt>
                <c:pt idx="545">
                  <c:v>16</c:v>
                </c:pt>
                <c:pt idx="546">
                  <c:v>768</c:v>
                </c:pt>
                <c:pt idx="547">
                  <c:v>536</c:v>
                </c:pt>
                <c:pt idx="548">
                  <c:v>27</c:v>
                </c:pt>
                <c:pt idx="549">
                  <c:v>168</c:v>
                </c:pt>
                <c:pt idx="550">
                  <c:v>3</c:v>
                </c:pt>
                <c:pt idx="551">
                  <c:v>171</c:v>
                </c:pt>
                <c:pt idx="552">
                  <c:v>138</c:v>
                </c:pt>
                <c:pt idx="553">
                  <c:v>607</c:v>
                </c:pt>
                <c:pt idx="554">
                  <c:v>27</c:v>
                </c:pt>
                <c:pt idx="555">
                  <c:v>161</c:v>
                </c:pt>
                <c:pt idx="556">
                  <c:v>9</c:v>
                </c:pt>
                <c:pt idx="557">
                  <c:v>5</c:v>
                </c:pt>
                <c:pt idx="558">
                  <c:v>39</c:v>
                </c:pt>
                <c:pt idx="559">
                  <c:v>8</c:v>
                </c:pt>
                <c:pt idx="560">
                  <c:v>70</c:v>
                </c:pt>
                <c:pt idx="561">
                  <c:v>279</c:v>
                </c:pt>
                <c:pt idx="562">
                  <c:v>7</c:v>
                </c:pt>
                <c:pt idx="563">
                  <c:v>303</c:v>
                </c:pt>
                <c:pt idx="564">
                  <c:v>87</c:v>
                </c:pt>
                <c:pt idx="565">
                  <c:v>6</c:v>
                </c:pt>
                <c:pt idx="566">
                  <c:v>172</c:v>
                </c:pt>
                <c:pt idx="567">
                  <c:v>28</c:v>
                </c:pt>
                <c:pt idx="568">
                  <c:v>38</c:v>
                </c:pt>
                <c:pt idx="569">
                  <c:v>7</c:v>
                </c:pt>
                <c:pt idx="570">
                  <c:v>382</c:v>
                </c:pt>
                <c:pt idx="571">
                  <c:v>59</c:v>
                </c:pt>
                <c:pt idx="572">
                  <c:v>127</c:v>
                </c:pt>
                <c:pt idx="573">
                  <c:v>142</c:v>
                </c:pt>
                <c:pt idx="574">
                  <c:v>72</c:v>
                </c:pt>
                <c:pt idx="575">
                  <c:v>123</c:v>
                </c:pt>
                <c:pt idx="576">
                  <c:v>750</c:v>
                </c:pt>
                <c:pt idx="577">
                  <c:v>54</c:v>
                </c:pt>
                <c:pt idx="578">
                  <c:v>12</c:v>
                </c:pt>
                <c:pt idx="579">
                  <c:v>230</c:v>
                </c:pt>
                <c:pt idx="580">
                  <c:v>19</c:v>
                </c:pt>
                <c:pt idx="581">
                  <c:v>142</c:v>
                </c:pt>
                <c:pt idx="582">
                  <c:v>80</c:v>
                </c:pt>
                <c:pt idx="583">
                  <c:v>142</c:v>
                </c:pt>
                <c:pt idx="584">
                  <c:v>24</c:v>
                </c:pt>
                <c:pt idx="585">
                  <c:v>207</c:v>
                </c:pt>
                <c:pt idx="586">
                  <c:v>106</c:v>
                </c:pt>
                <c:pt idx="587">
                  <c:v>4</c:v>
                </c:pt>
                <c:pt idx="588">
                  <c:v>132</c:v>
                </c:pt>
                <c:pt idx="589">
                  <c:v>687</c:v>
                </c:pt>
                <c:pt idx="590">
                  <c:v>27</c:v>
                </c:pt>
                <c:pt idx="591">
                  <c:v>2</c:v>
                </c:pt>
                <c:pt idx="592">
                  <c:v>48</c:v>
                </c:pt>
                <c:pt idx="593">
                  <c:v>30</c:v>
                </c:pt>
                <c:pt idx="594">
                  <c:v>10</c:v>
                </c:pt>
                <c:pt idx="595">
                  <c:v>110</c:v>
                </c:pt>
                <c:pt idx="596">
                  <c:v>374</c:v>
                </c:pt>
                <c:pt idx="597">
                  <c:v>8</c:v>
                </c:pt>
                <c:pt idx="598">
                  <c:v>206</c:v>
                </c:pt>
                <c:pt idx="599">
                  <c:v>864</c:v>
                </c:pt>
                <c:pt idx="600">
                  <c:v>13</c:v>
                </c:pt>
                <c:pt idx="601">
                  <c:v>4</c:v>
                </c:pt>
                <c:pt idx="602">
                  <c:v>689</c:v>
                </c:pt>
                <c:pt idx="603">
                  <c:v>678</c:v>
                </c:pt>
                <c:pt idx="604">
                  <c:v>14</c:v>
                </c:pt>
                <c:pt idx="605">
                  <c:v>10</c:v>
                </c:pt>
                <c:pt idx="606">
                  <c:v>128</c:v>
                </c:pt>
                <c:pt idx="607">
                  <c:v>612</c:v>
                </c:pt>
                <c:pt idx="608">
                  <c:v>75</c:v>
                </c:pt>
                <c:pt idx="609">
                  <c:v>69</c:v>
                </c:pt>
                <c:pt idx="610">
                  <c:v>62</c:v>
                </c:pt>
                <c:pt idx="611">
                  <c:v>44</c:v>
                </c:pt>
                <c:pt idx="612">
                  <c:v>92</c:v>
                </c:pt>
                <c:pt idx="613">
                  <c:v>28</c:v>
                </c:pt>
                <c:pt idx="614">
                  <c:v>337</c:v>
                </c:pt>
                <c:pt idx="615">
                  <c:v>43</c:v>
                </c:pt>
                <c:pt idx="616">
                  <c:v>9</c:v>
                </c:pt>
                <c:pt idx="617">
                  <c:v>304</c:v>
                </c:pt>
                <c:pt idx="618">
                  <c:v>168</c:v>
                </c:pt>
                <c:pt idx="619">
                  <c:v>102</c:v>
                </c:pt>
                <c:pt idx="620">
                  <c:v>6</c:v>
                </c:pt>
                <c:pt idx="621">
                  <c:v>87</c:v>
                </c:pt>
                <c:pt idx="622">
                  <c:v>134</c:v>
                </c:pt>
                <c:pt idx="623">
                  <c:v>65</c:v>
                </c:pt>
                <c:pt idx="624">
                  <c:v>12</c:v>
                </c:pt>
                <c:pt idx="625">
                  <c:v>968</c:v>
                </c:pt>
                <c:pt idx="626">
                  <c:v>124</c:v>
                </c:pt>
                <c:pt idx="627">
                  <c:v>9</c:v>
                </c:pt>
                <c:pt idx="628">
                  <c:v>21</c:v>
                </c:pt>
                <c:pt idx="629">
                  <c:v>10</c:v>
                </c:pt>
                <c:pt idx="630">
                  <c:v>11</c:v>
                </c:pt>
                <c:pt idx="631">
                  <c:v>2</c:v>
                </c:pt>
                <c:pt idx="632">
                  <c:v>265</c:v>
                </c:pt>
                <c:pt idx="633">
                  <c:v>119</c:v>
                </c:pt>
                <c:pt idx="634">
                  <c:v>704</c:v>
                </c:pt>
                <c:pt idx="635">
                  <c:v>19</c:v>
                </c:pt>
                <c:pt idx="636">
                  <c:v>4</c:v>
                </c:pt>
                <c:pt idx="637">
                  <c:v>6</c:v>
                </c:pt>
                <c:pt idx="638">
                  <c:v>408</c:v>
                </c:pt>
                <c:pt idx="639">
                  <c:v>287</c:v>
                </c:pt>
                <c:pt idx="640">
                  <c:v>940</c:v>
                </c:pt>
                <c:pt idx="641">
                  <c:v>79</c:v>
                </c:pt>
                <c:pt idx="642">
                  <c:v>546</c:v>
                </c:pt>
                <c:pt idx="643">
                  <c:v>107</c:v>
                </c:pt>
                <c:pt idx="644">
                  <c:v>48</c:v>
                </c:pt>
                <c:pt idx="645">
                  <c:v>59</c:v>
                </c:pt>
                <c:pt idx="646">
                  <c:v>72</c:v>
                </c:pt>
                <c:pt idx="647">
                  <c:v>10</c:v>
                </c:pt>
                <c:pt idx="648">
                  <c:v>464</c:v>
                </c:pt>
                <c:pt idx="649">
                  <c:v>239</c:v>
                </c:pt>
                <c:pt idx="650">
                  <c:v>417</c:v>
                </c:pt>
                <c:pt idx="651">
                  <c:v>9</c:v>
                </c:pt>
                <c:pt idx="652">
                  <c:v>11</c:v>
                </c:pt>
                <c:pt idx="653">
                  <c:v>21</c:v>
                </c:pt>
                <c:pt idx="654">
                  <c:v>38</c:v>
                </c:pt>
                <c:pt idx="655">
                  <c:v>35</c:v>
                </c:pt>
                <c:pt idx="656">
                  <c:v>100</c:v>
                </c:pt>
                <c:pt idx="657">
                  <c:v>67</c:v>
                </c:pt>
                <c:pt idx="658">
                  <c:v>100</c:v>
                </c:pt>
                <c:pt idx="659">
                  <c:v>15</c:v>
                </c:pt>
                <c:pt idx="660">
                  <c:v>76</c:v>
                </c:pt>
                <c:pt idx="661">
                  <c:v>12</c:v>
                </c:pt>
                <c:pt idx="662">
                  <c:v>90</c:v>
                </c:pt>
                <c:pt idx="663">
                  <c:v>24</c:v>
                </c:pt>
                <c:pt idx="664">
                  <c:v>90</c:v>
                </c:pt>
                <c:pt idx="665">
                  <c:v>68</c:v>
                </c:pt>
                <c:pt idx="666">
                  <c:v>797</c:v>
                </c:pt>
                <c:pt idx="667">
                  <c:v>45</c:v>
                </c:pt>
                <c:pt idx="668">
                  <c:v>108</c:v>
                </c:pt>
                <c:pt idx="669">
                  <c:v>3</c:v>
                </c:pt>
                <c:pt idx="670">
                  <c:v>73</c:v>
                </c:pt>
                <c:pt idx="671">
                  <c:v>16</c:v>
                </c:pt>
                <c:pt idx="672">
                  <c:v>66</c:v>
                </c:pt>
                <c:pt idx="673">
                  <c:v>67</c:v>
                </c:pt>
                <c:pt idx="674">
                  <c:v>363</c:v>
                </c:pt>
                <c:pt idx="675">
                  <c:v>594</c:v>
                </c:pt>
                <c:pt idx="676">
                  <c:v>87</c:v>
                </c:pt>
                <c:pt idx="677">
                  <c:v>129</c:v>
                </c:pt>
                <c:pt idx="678">
                  <c:v>53</c:v>
                </c:pt>
                <c:pt idx="679">
                  <c:v>100</c:v>
                </c:pt>
                <c:pt idx="680">
                  <c:v>128</c:v>
                </c:pt>
                <c:pt idx="681">
                  <c:v>338</c:v>
                </c:pt>
                <c:pt idx="682">
                  <c:v>70</c:v>
                </c:pt>
                <c:pt idx="683">
                  <c:v>505</c:v>
                </c:pt>
                <c:pt idx="684">
                  <c:v>323</c:v>
                </c:pt>
                <c:pt idx="685">
                  <c:v>567</c:v>
                </c:pt>
                <c:pt idx="686">
                  <c:v>5</c:v>
                </c:pt>
                <c:pt idx="687">
                  <c:v>39</c:v>
                </c:pt>
                <c:pt idx="688">
                  <c:v>224</c:v>
                </c:pt>
                <c:pt idx="689">
                  <c:v>134</c:v>
                </c:pt>
                <c:pt idx="690">
                  <c:v>33</c:v>
                </c:pt>
                <c:pt idx="691">
                  <c:v>309</c:v>
                </c:pt>
                <c:pt idx="692">
                  <c:v>11</c:v>
                </c:pt>
                <c:pt idx="693">
                  <c:v>204</c:v>
                </c:pt>
                <c:pt idx="694">
                  <c:v>364</c:v>
                </c:pt>
                <c:pt idx="695">
                  <c:v>184</c:v>
                </c:pt>
                <c:pt idx="696">
                  <c:v>573</c:v>
                </c:pt>
                <c:pt idx="697">
                  <c:v>426</c:v>
                </c:pt>
                <c:pt idx="698">
                  <c:v>34</c:v>
                </c:pt>
                <c:pt idx="699">
                  <c:v>44</c:v>
                </c:pt>
                <c:pt idx="700">
                  <c:v>18</c:v>
                </c:pt>
                <c:pt idx="701">
                  <c:v>818</c:v>
                </c:pt>
                <c:pt idx="702">
                  <c:v>309</c:v>
                </c:pt>
                <c:pt idx="703">
                  <c:v>60</c:v>
                </c:pt>
                <c:pt idx="704">
                  <c:v>4</c:v>
                </c:pt>
                <c:pt idx="705">
                  <c:v>5</c:v>
                </c:pt>
                <c:pt idx="706">
                  <c:v>334</c:v>
                </c:pt>
                <c:pt idx="707">
                  <c:v>3</c:v>
                </c:pt>
                <c:pt idx="708">
                  <c:v>31</c:v>
                </c:pt>
                <c:pt idx="709">
                  <c:v>9</c:v>
                </c:pt>
                <c:pt idx="710">
                  <c:v>57</c:v>
                </c:pt>
                <c:pt idx="711">
                  <c:v>10</c:v>
                </c:pt>
                <c:pt idx="712">
                  <c:v>345</c:v>
                </c:pt>
                <c:pt idx="713">
                  <c:v>14</c:v>
                </c:pt>
                <c:pt idx="714">
                  <c:v>51</c:v>
                </c:pt>
                <c:pt idx="715">
                  <c:v>118</c:v>
                </c:pt>
                <c:pt idx="716">
                  <c:v>43</c:v>
                </c:pt>
                <c:pt idx="717">
                  <c:v>120</c:v>
                </c:pt>
                <c:pt idx="718">
                  <c:v>91</c:v>
                </c:pt>
                <c:pt idx="719">
                  <c:v>239</c:v>
                </c:pt>
                <c:pt idx="720">
                  <c:v>83</c:v>
                </c:pt>
                <c:pt idx="721">
                  <c:v>428</c:v>
                </c:pt>
                <c:pt idx="722">
                  <c:v>29</c:v>
                </c:pt>
                <c:pt idx="723">
                  <c:v>501</c:v>
                </c:pt>
                <c:pt idx="724">
                  <c:v>16</c:v>
                </c:pt>
                <c:pt idx="725">
                  <c:v>11</c:v>
                </c:pt>
                <c:pt idx="726">
                  <c:v>31</c:v>
                </c:pt>
                <c:pt idx="727">
                  <c:v>37</c:v>
                </c:pt>
                <c:pt idx="728">
                  <c:v>15</c:v>
                </c:pt>
                <c:pt idx="729">
                  <c:v>125</c:v>
                </c:pt>
                <c:pt idx="730">
                  <c:v>26</c:v>
                </c:pt>
                <c:pt idx="731">
                  <c:v>33</c:v>
                </c:pt>
                <c:pt idx="732">
                  <c:v>631</c:v>
                </c:pt>
                <c:pt idx="733">
                  <c:v>8</c:v>
                </c:pt>
                <c:pt idx="734">
                  <c:v>689</c:v>
                </c:pt>
                <c:pt idx="735">
                  <c:v>238</c:v>
                </c:pt>
                <c:pt idx="736">
                  <c:v>71</c:v>
                </c:pt>
                <c:pt idx="737">
                  <c:v>673</c:v>
                </c:pt>
                <c:pt idx="738">
                  <c:v>12</c:v>
                </c:pt>
                <c:pt idx="739">
                  <c:v>26</c:v>
                </c:pt>
                <c:pt idx="740">
                  <c:v>687</c:v>
                </c:pt>
                <c:pt idx="741">
                  <c:v>29</c:v>
                </c:pt>
                <c:pt idx="742">
                  <c:v>35</c:v>
                </c:pt>
                <c:pt idx="743">
                  <c:v>670</c:v>
                </c:pt>
                <c:pt idx="744">
                  <c:v>33</c:v>
                </c:pt>
                <c:pt idx="745">
                  <c:v>29</c:v>
                </c:pt>
                <c:pt idx="746">
                  <c:v>8</c:v>
                </c:pt>
                <c:pt idx="747">
                  <c:v>349</c:v>
                </c:pt>
                <c:pt idx="748">
                  <c:v>9</c:v>
                </c:pt>
                <c:pt idx="749">
                  <c:v>239</c:v>
                </c:pt>
                <c:pt idx="750">
                  <c:v>7</c:v>
                </c:pt>
                <c:pt idx="751">
                  <c:v>597</c:v>
                </c:pt>
                <c:pt idx="752">
                  <c:v>181</c:v>
                </c:pt>
                <c:pt idx="753">
                  <c:v>512</c:v>
                </c:pt>
                <c:pt idx="754">
                  <c:v>243</c:v>
                </c:pt>
                <c:pt idx="755">
                  <c:v>189</c:v>
                </c:pt>
                <c:pt idx="756">
                  <c:v>13</c:v>
                </c:pt>
                <c:pt idx="757">
                  <c:v>10</c:v>
                </c:pt>
                <c:pt idx="758">
                  <c:v>5</c:v>
                </c:pt>
                <c:pt idx="759">
                  <c:v>23</c:v>
                </c:pt>
                <c:pt idx="760">
                  <c:v>322</c:v>
                </c:pt>
                <c:pt idx="761">
                  <c:v>176</c:v>
                </c:pt>
                <c:pt idx="762">
                  <c:v>217</c:v>
                </c:pt>
                <c:pt idx="763">
                  <c:v>6</c:v>
                </c:pt>
                <c:pt idx="764">
                  <c:v>78</c:v>
                </c:pt>
                <c:pt idx="765">
                  <c:v>215</c:v>
                </c:pt>
                <c:pt idx="766">
                  <c:v>3</c:v>
                </c:pt>
                <c:pt idx="767">
                  <c:v>53</c:v>
                </c:pt>
                <c:pt idx="768">
                  <c:v>3</c:v>
                </c:pt>
                <c:pt idx="769">
                  <c:v>270</c:v>
                </c:pt>
                <c:pt idx="770">
                  <c:v>47</c:v>
                </c:pt>
                <c:pt idx="771">
                  <c:v>142</c:v>
                </c:pt>
                <c:pt idx="772">
                  <c:v>420</c:v>
                </c:pt>
                <c:pt idx="773">
                  <c:v>10</c:v>
                </c:pt>
                <c:pt idx="774">
                  <c:v>420</c:v>
                </c:pt>
                <c:pt idx="775">
                  <c:v>314</c:v>
                </c:pt>
                <c:pt idx="776">
                  <c:v>7</c:v>
                </c:pt>
                <c:pt idx="777">
                  <c:v>18</c:v>
                </c:pt>
                <c:pt idx="778">
                  <c:v>26</c:v>
                </c:pt>
                <c:pt idx="779">
                  <c:v>11</c:v>
                </c:pt>
                <c:pt idx="780">
                  <c:v>49</c:v>
                </c:pt>
                <c:pt idx="781">
                  <c:v>430</c:v>
                </c:pt>
                <c:pt idx="782">
                  <c:v>166</c:v>
                </c:pt>
                <c:pt idx="783">
                  <c:v>883</c:v>
                </c:pt>
                <c:pt idx="784">
                  <c:v>108</c:v>
                </c:pt>
                <c:pt idx="785">
                  <c:v>80</c:v>
                </c:pt>
                <c:pt idx="786">
                  <c:v>234</c:v>
                </c:pt>
                <c:pt idx="787">
                  <c:v>107</c:v>
                </c:pt>
                <c:pt idx="788">
                  <c:v>215</c:v>
                </c:pt>
                <c:pt idx="789">
                  <c:v>1</c:v>
                </c:pt>
                <c:pt idx="790">
                  <c:v>170</c:v>
                </c:pt>
                <c:pt idx="791">
                  <c:v>129</c:v>
                </c:pt>
                <c:pt idx="792">
                  <c:v>17</c:v>
                </c:pt>
                <c:pt idx="793">
                  <c:v>51</c:v>
                </c:pt>
                <c:pt idx="794">
                  <c:v>672</c:v>
                </c:pt>
                <c:pt idx="795">
                  <c:v>30</c:v>
                </c:pt>
                <c:pt idx="796">
                  <c:v>333</c:v>
                </c:pt>
                <c:pt idx="797">
                  <c:v>375</c:v>
                </c:pt>
                <c:pt idx="798">
                  <c:v>19</c:v>
                </c:pt>
                <c:pt idx="799">
                  <c:v>3</c:v>
                </c:pt>
                <c:pt idx="800">
                  <c:v>52</c:v>
                </c:pt>
                <c:pt idx="801">
                  <c:v>102</c:v>
                </c:pt>
                <c:pt idx="802">
                  <c:v>29</c:v>
                </c:pt>
                <c:pt idx="803">
                  <c:v>11</c:v>
                </c:pt>
                <c:pt idx="804">
                  <c:v>106</c:v>
                </c:pt>
                <c:pt idx="805">
                  <c:v>73</c:v>
                </c:pt>
                <c:pt idx="806">
                  <c:v>8</c:v>
                </c:pt>
                <c:pt idx="807">
                  <c:v>553</c:v>
                </c:pt>
                <c:pt idx="808">
                  <c:v>252</c:v>
                </c:pt>
                <c:pt idx="809">
                  <c:v>155</c:v>
                </c:pt>
                <c:pt idx="810">
                  <c:v>7</c:v>
                </c:pt>
                <c:pt idx="811">
                  <c:v>28</c:v>
                </c:pt>
                <c:pt idx="812">
                  <c:v>57</c:v>
                </c:pt>
                <c:pt idx="813">
                  <c:v>43</c:v>
                </c:pt>
                <c:pt idx="814">
                  <c:v>64</c:v>
                </c:pt>
                <c:pt idx="815">
                  <c:v>21</c:v>
                </c:pt>
                <c:pt idx="816">
                  <c:v>16</c:v>
                </c:pt>
                <c:pt idx="817">
                  <c:v>16</c:v>
                </c:pt>
                <c:pt idx="818">
                  <c:v>2</c:v>
                </c:pt>
                <c:pt idx="819">
                  <c:v>69</c:v>
                </c:pt>
                <c:pt idx="820">
                  <c:v>780</c:v>
                </c:pt>
                <c:pt idx="821">
                  <c:v>44</c:v>
                </c:pt>
                <c:pt idx="822">
                  <c:v>78</c:v>
                </c:pt>
                <c:pt idx="823">
                  <c:v>117</c:v>
                </c:pt>
                <c:pt idx="824">
                  <c:v>265</c:v>
                </c:pt>
                <c:pt idx="825">
                  <c:v>54</c:v>
                </c:pt>
                <c:pt idx="826">
                  <c:v>18</c:v>
                </c:pt>
                <c:pt idx="827">
                  <c:v>367</c:v>
                </c:pt>
                <c:pt idx="828">
                  <c:v>147</c:v>
                </c:pt>
                <c:pt idx="829">
                  <c:v>127</c:v>
                </c:pt>
                <c:pt idx="830">
                  <c:v>103</c:v>
                </c:pt>
                <c:pt idx="831">
                  <c:v>653</c:v>
                </c:pt>
                <c:pt idx="832">
                  <c:v>137</c:v>
                </c:pt>
                <c:pt idx="833">
                  <c:v>19</c:v>
                </c:pt>
                <c:pt idx="834">
                  <c:v>9</c:v>
                </c:pt>
                <c:pt idx="835">
                  <c:v>29</c:v>
                </c:pt>
                <c:pt idx="836">
                  <c:v>15</c:v>
                </c:pt>
                <c:pt idx="837">
                  <c:v>39</c:v>
                </c:pt>
                <c:pt idx="838">
                  <c:v>3</c:v>
                </c:pt>
                <c:pt idx="839">
                  <c:v>62</c:v>
                </c:pt>
                <c:pt idx="840">
                  <c:v>137</c:v>
                </c:pt>
                <c:pt idx="841">
                  <c:v>107</c:v>
                </c:pt>
                <c:pt idx="842">
                  <c:v>5</c:v>
                </c:pt>
                <c:pt idx="843">
                  <c:v>108</c:v>
                </c:pt>
                <c:pt idx="844">
                  <c:v>13</c:v>
                </c:pt>
                <c:pt idx="845">
                  <c:v>13</c:v>
                </c:pt>
                <c:pt idx="846">
                  <c:v>16</c:v>
                </c:pt>
                <c:pt idx="847">
                  <c:v>26</c:v>
                </c:pt>
                <c:pt idx="848">
                  <c:v>711</c:v>
                </c:pt>
                <c:pt idx="849">
                  <c:v>28</c:v>
                </c:pt>
                <c:pt idx="850">
                  <c:v>4</c:v>
                </c:pt>
                <c:pt idx="851">
                  <c:v>115</c:v>
                </c:pt>
                <c:pt idx="852">
                  <c:v>21</c:v>
                </c:pt>
                <c:pt idx="853">
                  <c:v>69</c:v>
                </c:pt>
                <c:pt idx="854">
                  <c:v>724</c:v>
                </c:pt>
                <c:pt idx="855">
                  <c:v>10</c:v>
                </c:pt>
                <c:pt idx="856">
                  <c:v>58</c:v>
                </c:pt>
                <c:pt idx="857">
                  <c:v>8</c:v>
                </c:pt>
                <c:pt idx="858">
                  <c:v>18</c:v>
                </c:pt>
                <c:pt idx="859">
                  <c:v>4</c:v>
                </c:pt>
                <c:pt idx="860">
                  <c:v>572</c:v>
                </c:pt>
                <c:pt idx="861">
                  <c:v>13</c:v>
                </c:pt>
                <c:pt idx="862">
                  <c:v>12</c:v>
                </c:pt>
                <c:pt idx="863">
                  <c:v>520</c:v>
                </c:pt>
                <c:pt idx="864">
                  <c:v>300</c:v>
                </c:pt>
                <c:pt idx="865">
                  <c:v>319</c:v>
                </c:pt>
                <c:pt idx="866">
                  <c:v>235</c:v>
                </c:pt>
                <c:pt idx="867">
                  <c:v>7</c:v>
                </c:pt>
                <c:pt idx="868">
                  <c:v>6</c:v>
                </c:pt>
                <c:pt idx="869">
                  <c:v>376</c:v>
                </c:pt>
                <c:pt idx="870">
                  <c:v>10</c:v>
                </c:pt>
                <c:pt idx="871">
                  <c:v>9</c:v>
                </c:pt>
                <c:pt idx="872">
                  <c:v>151</c:v>
                </c:pt>
                <c:pt idx="873">
                  <c:v>9</c:v>
                </c:pt>
                <c:pt idx="874">
                  <c:v>10</c:v>
                </c:pt>
                <c:pt idx="875">
                  <c:v>140</c:v>
                </c:pt>
                <c:pt idx="876">
                  <c:v>43</c:v>
                </c:pt>
                <c:pt idx="877">
                  <c:v>500</c:v>
                </c:pt>
                <c:pt idx="878">
                  <c:v>32</c:v>
                </c:pt>
                <c:pt idx="879">
                  <c:v>15</c:v>
                </c:pt>
                <c:pt idx="880">
                  <c:v>44</c:v>
                </c:pt>
                <c:pt idx="881">
                  <c:v>40</c:v>
                </c:pt>
                <c:pt idx="882">
                  <c:v>15</c:v>
                </c:pt>
                <c:pt idx="883">
                  <c:v>171</c:v>
                </c:pt>
                <c:pt idx="884">
                  <c:v>100</c:v>
                </c:pt>
                <c:pt idx="885">
                  <c:v>249</c:v>
                </c:pt>
                <c:pt idx="886">
                  <c:v>356</c:v>
                </c:pt>
                <c:pt idx="887">
                  <c:v>115</c:v>
                </c:pt>
                <c:pt idx="888">
                  <c:v>352</c:v>
                </c:pt>
                <c:pt idx="889">
                  <c:v>4</c:v>
                </c:pt>
                <c:pt idx="890">
                  <c:v>655</c:v>
                </c:pt>
                <c:pt idx="891">
                  <c:v>51</c:v>
                </c:pt>
                <c:pt idx="892">
                  <c:v>590</c:v>
                </c:pt>
                <c:pt idx="893">
                  <c:v>20</c:v>
                </c:pt>
                <c:pt idx="894">
                  <c:v>24</c:v>
                </c:pt>
                <c:pt idx="895">
                  <c:v>92</c:v>
                </c:pt>
                <c:pt idx="896">
                  <c:v>27</c:v>
                </c:pt>
                <c:pt idx="897">
                  <c:v>35</c:v>
                </c:pt>
                <c:pt idx="898">
                  <c:v>16</c:v>
                </c:pt>
                <c:pt idx="899">
                  <c:v>37</c:v>
                </c:pt>
                <c:pt idx="900">
                  <c:v>14</c:v>
                </c:pt>
                <c:pt idx="901">
                  <c:v>44</c:v>
                </c:pt>
                <c:pt idx="902">
                  <c:v>8</c:v>
                </c:pt>
                <c:pt idx="903">
                  <c:v>780</c:v>
                </c:pt>
                <c:pt idx="904">
                  <c:v>159</c:v>
                </c:pt>
                <c:pt idx="905">
                  <c:v>106</c:v>
                </c:pt>
                <c:pt idx="906">
                  <c:v>15</c:v>
                </c:pt>
                <c:pt idx="907">
                  <c:v>473</c:v>
                </c:pt>
                <c:pt idx="908">
                  <c:v>25</c:v>
                </c:pt>
                <c:pt idx="909">
                  <c:v>45</c:v>
                </c:pt>
                <c:pt idx="910">
                  <c:v>505</c:v>
                </c:pt>
                <c:pt idx="911">
                  <c:v>635</c:v>
                </c:pt>
                <c:pt idx="912">
                  <c:v>491</c:v>
                </c:pt>
                <c:pt idx="913">
                  <c:v>305</c:v>
                </c:pt>
                <c:pt idx="914">
                  <c:v>183</c:v>
                </c:pt>
                <c:pt idx="915">
                  <c:v>595</c:v>
                </c:pt>
                <c:pt idx="916">
                  <c:v>82</c:v>
                </c:pt>
                <c:pt idx="917">
                  <c:v>573</c:v>
                </c:pt>
                <c:pt idx="918">
                  <c:v>9</c:v>
                </c:pt>
                <c:pt idx="919">
                  <c:v>10</c:v>
                </c:pt>
                <c:pt idx="920">
                  <c:v>3</c:v>
                </c:pt>
                <c:pt idx="921">
                  <c:v>101</c:v>
                </c:pt>
                <c:pt idx="922">
                  <c:v>73</c:v>
                </c:pt>
                <c:pt idx="923">
                  <c:v>19</c:v>
                </c:pt>
                <c:pt idx="924">
                  <c:v>708</c:v>
                </c:pt>
                <c:pt idx="925">
                  <c:v>53</c:v>
                </c:pt>
                <c:pt idx="926">
                  <c:v>685</c:v>
                </c:pt>
                <c:pt idx="927">
                  <c:v>26</c:v>
                </c:pt>
                <c:pt idx="928">
                  <c:v>189</c:v>
                </c:pt>
                <c:pt idx="929">
                  <c:v>389</c:v>
                </c:pt>
                <c:pt idx="930">
                  <c:v>424</c:v>
                </c:pt>
                <c:pt idx="931">
                  <c:v>53</c:v>
                </c:pt>
                <c:pt idx="932">
                  <c:v>104</c:v>
                </c:pt>
                <c:pt idx="933">
                  <c:v>3</c:v>
                </c:pt>
                <c:pt idx="934">
                  <c:v>464</c:v>
                </c:pt>
                <c:pt idx="935">
                  <c:v>171</c:v>
                </c:pt>
                <c:pt idx="936">
                  <c:v>46</c:v>
                </c:pt>
                <c:pt idx="937">
                  <c:v>447</c:v>
                </c:pt>
                <c:pt idx="938">
                  <c:v>16</c:v>
                </c:pt>
                <c:pt idx="939">
                  <c:v>523</c:v>
                </c:pt>
                <c:pt idx="940">
                  <c:v>230</c:v>
                </c:pt>
                <c:pt idx="941">
                  <c:v>9</c:v>
                </c:pt>
                <c:pt idx="942">
                  <c:v>145</c:v>
                </c:pt>
                <c:pt idx="943">
                  <c:v>520</c:v>
                </c:pt>
                <c:pt idx="944">
                  <c:v>152</c:v>
                </c:pt>
                <c:pt idx="945">
                  <c:v>102</c:v>
                </c:pt>
                <c:pt idx="946">
                  <c:v>558</c:v>
                </c:pt>
                <c:pt idx="947">
                  <c:v>736</c:v>
                </c:pt>
                <c:pt idx="948">
                  <c:v>75</c:v>
                </c:pt>
                <c:pt idx="949">
                  <c:v>12</c:v>
                </c:pt>
                <c:pt idx="950">
                  <c:v>81</c:v>
                </c:pt>
                <c:pt idx="951">
                  <c:v>92</c:v>
                </c:pt>
                <c:pt idx="952">
                  <c:v>379</c:v>
                </c:pt>
                <c:pt idx="953">
                  <c:v>5</c:v>
                </c:pt>
                <c:pt idx="954">
                  <c:v>22</c:v>
                </c:pt>
                <c:pt idx="955">
                  <c:v>42</c:v>
                </c:pt>
                <c:pt idx="956">
                  <c:v>25</c:v>
                </c:pt>
                <c:pt idx="957">
                  <c:v>70</c:v>
                </c:pt>
                <c:pt idx="958">
                  <c:v>167</c:v>
                </c:pt>
                <c:pt idx="959">
                  <c:v>68</c:v>
                </c:pt>
                <c:pt idx="960">
                  <c:v>33</c:v>
                </c:pt>
                <c:pt idx="961">
                  <c:v>818</c:v>
                </c:pt>
                <c:pt idx="962">
                  <c:v>52</c:v>
                </c:pt>
                <c:pt idx="963">
                  <c:v>254</c:v>
                </c:pt>
                <c:pt idx="964">
                  <c:v>24</c:v>
                </c:pt>
                <c:pt idx="965">
                  <c:v>154</c:v>
                </c:pt>
                <c:pt idx="966">
                  <c:v>257</c:v>
                </c:pt>
                <c:pt idx="967">
                  <c:v>500</c:v>
                </c:pt>
                <c:pt idx="968">
                  <c:v>216</c:v>
                </c:pt>
                <c:pt idx="969">
                  <c:v>17</c:v>
                </c:pt>
                <c:pt idx="970">
                  <c:v>3</c:v>
                </c:pt>
                <c:pt idx="971">
                  <c:v>5</c:v>
                </c:pt>
                <c:pt idx="972">
                  <c:v>7</c:v>
                </c:pt>
                <c:pt idx="973">
                  <c:v>202</c:v>
                </c:pt>
                <c:pt idx="974">
                  <c:v>278</c:v>
                </c:pt>
                <c:pt idx="975">
                  <c:v>17</c:v>
                </c:pt>
                <c:pt idx="976">
                  <c:v>226</c:v>
                </c:pt>
                <c:pt idx="977">
                  <c:v>8</c:v>
                </c:pt>
                <c:pt idx="978">
                  <c:v>305</c:v>
                </c:pt>
                <c:pt idx="979">
                  <c:v>24</c:v>
                </c:pt>
                <c:pt idx="980">
                  <c:v>845</c:v>
                </c:pt>
                <c:pt idx="981">
                  <c:v>8</c:v>
                </c:pt>
                <c:pt idx="982">
                  <c:v>58</c:v>
                </c:pt>
                <c:pt idx="983">
                  <c:v>140</c:v>
                </c:pt>
                <c:pt idx="984">
                  <c:v>18</c:v>
                </c:pt>
                <c:pt idx="985">
                  <c:v>7</c:v>
                </c:pt>
                <c:pt idx="986">
                  <c:v>28</c:v>
                </c:pt>
                <c:pt idx="987">
                  <c:v>384</c:v>
                </c:pt>
                <c:pt idx="988">
                  <c:v>98</c:v>
                </c:pt>
                <c:pt idx="989">
                  <c:v>22</c:v>
                </c:pt>
                <c:pt idx="990">
                  <c:v>1725</c:v>
                </c:pt>
                <c:pt idx="991">
                  <c:v>20</c:v>
                </c:pt>
                <c:pt idx="992">
                  <c:v>38</c:v>
                </c:pt>
                <c:pt idx="993">
                  <c:v>216</c:v>
                </c:pt>
                <c:pt idx="994">
                  <c:v>389</c:v>
                </c:pt>
                <c:pt idx="995">
                  <c:v>239</c:v>
                </c:pt>
                <c:pt idx="996">
                  <c:v>974</c:v>
                </c:pt>
                <c:pt idx="997">
                  <c:v>68</c:v>
                </c:pt>
                <c:pt idx="998">
                  <c:v>25</c:v>
                </c:pt>
                <c:pt idx="999">
                  <c:v>392</c:v>
                </c:pt>
                <c:pt idx="1000">
                  <c:v>23</c:v>
                </c:pt>
                <c:pt idx="1001">
                  <c:v>28</c:v>
                </c:pt>
                <c:pt idx="1002">
                  <c:v>6</c:v>
                </c:pt>
                <c:pt idx="1003">
                  <c:v>650</c:v>
                </c:pt>
                <c:pt idx="1004">
                  <c:v>20</c:v>
                </c:pt>
                <c:pt idx="1005">
                  <c:v>134</c:v>
                </c:pt>
                <c:pt idx="1006">
                  <c:v>16</c:v>
                </c:pt>
                <c:pt idx="1007">
                  <c:v>281</c:v>
                </c:pt>
                <c:pt idx="1008">
                  <c:v>415</c:v>
                </c:pt>
                <c:pt idx="1009">
                  <c:v>8</c:v>
                </c:pt>
                <c:pt idx="1010">
                  <c:v>123</c:v>
                </c:pt>
                <c:pt idx="1011">
                  <c:v>13</c:v>
                </c:pt>
                <c:pt idx="1012">
                  <c:v>38</c:v>
                </c:pt>
                <c:pt idx="1013">
                  <c:v>23</c:v>
                </c:pt>
                <c:pt idx="1014">
                  <c:v>2</c:v>
                </c:pt>
                <c:pt idx="1015">
                  <c:v>731</c:v>
                </c:pt>
                <c:pt idx="1016">
                  <c:v>42</c:v>
                </c:pt>
                <c:pt idx="1017">
                  <c:v>78</c:v>
                </c:pt>
                <c:pt idx="1018">
                  <c:v>354</c:v>
                </c:pt>
                <c:pt idx="1019">
                  <c:v>43</c:v>
                </c:pt>
                <c:pt idx="1020">
                  <c:v>24</c:v>
                </c:pt>
                <c:pt idx="1021">
                  <c:v>188</c:v>
                </c:pt>
                <c:pt idx="1022">
                  <c:v>4</c:v>
                </c:pt>
                <c:pt idx="1023">
                  <c:v>129</c:v>
                </c:pt>
                <c:pt idx="1024">
                  <c:v>282</c:v>
                </c:pt>
                <c:pt idx="1025">
                  <c:v>7</c:v>
                </c:pt>
                <c:pt idx="1026">
                  <c:v>10</c:v>
                </c:pt>
                <c:pt idx="1027">
                  <c:v>292</c:v>
                </c:pt>
                <c:pt idx="1028">
                  <c:v>16</c:v>
                </c:pt>
                <c:pt idx="1029">
                  <c:v>452</c:v>
                </c:pt>
                <c:pt idx="1030">
                  <c:v>16</c:v>
                </c:pt>
                <c:pt idx="1031">
                  <c:v>213</c:v>
                </c:pt>
                <c:pt idx="1032">
                  <c:v>47</c:v>
                </c:pt>
                <c:pt idx="1033">
                  <c:v>30</c:v>
                </c:pt>
                <c:pt idx="1034">
                  <c:v>8</c:v>
                </c:pt>
                <c:pt idx="1035">
                  <c:v>835</c:v>
                </c:pt>
                <c:pt idx="1036">
                  <c:v>249</c:v>
                </c:pt>
                <c:pt idx="1037">
                  <c:v>137</c:v>
                </c:pt>
                <c:pt idx="1038">
                  <c:v>447</c:v>
                </c:pt>
                <c:pt idx="1039">
                  <c:v>82</c:v>
                </c:pt>
                <c:pt idx="1040">
                  <c:v>23</c:v>
                </c:pt>
                <c:pt idx="1041">
                  <c:v>815</c:v>
                </c:pt>
                <c:pt idx="1042">
                  <c:v>92</c:v>
                </c:pt>
                <c:pt idx="1043">
                  <c:v>14</c:v>
                </c:pt>
                <c:pt idx="1044">
                  <c:v>140</c:v>
                </c:pt>
                <c:pt idx="1045">
                  <c:v>118</c:v>
                </c:pt>
                <c:pt idx="1046">
                  <c:v>7</c:v>
                </c:pt>
                <c:pt idx="1047">
                  <c:v>265</c:v>
                </c:pt>
                <c:pt idx="1048">
                  <c:v>13</c:v>
                </c:pt>
                <c:pt idx="1049">
                  <c:v>259</c:v>
                </c:pt>
                <c:pt idx="1050">
                  <c:v>232</c:v>
                </c:pt>
                <c:pt idx="1051">
                  <c:v>13</c:v>
                </c:pt>
                <c:pt idx="1052">
                  <c:v>68</c:v>
                </c:pt>
                <c:pt idx="1053">
                  <c:v>16</c:v>
                </c:pt>
                <c:pt idx="1054">
                  <c:v>2</c:v>
                </c:pt>
                <c:pt idx="1055">
                  <c:v>11</c:v>
                </c:pt>
                <c:pt idx="1056">
                  <c:v>315</c:v>
                </c:pt>
                <c:pt idx="1057">
                  <c:v>115</c:v>
                </c:pt>
                <c:pt idx="1058">
                  <c:v>733</c:v>
                </c:pt>
                <c:pt idx="1059">
                  <c:v>152</c:v>
                </c:pt>
                <c:pt idx="1060">
                  <c:v>71</c:v>
                </c:pt>
                <c:pt idx="1061">
                  <c:v>99</c:v>
                </c:pt>
                <c:pt idx="1062">
                  <c:v>10</c:v>
                </c:pt>
                <c:pt idx="1063">
                  <c:v>8</c:v>
                </c:pt>
                <c:pt idx="1064">
                  <c:v>7</c:v>
                </c:pt>
                <c:pt idx="1065">
                  <c:v>75</c:v>
                </c:pt>
                <c:pt idx="1066">
                  <c:v>25</c:v>
                </c:pt>
                <c:pt idx="1067">
                  <c:v>396</c:v>
                </c:pt>
                <c:pt idx="1068">
                  <c:v>21</c:v>
                </c:pt>
                <c:pt idx="1069">
                  <c:v>6</c:v>
                </c:pt>
                <c:pt idx="1070">
                  <c:v>490</c:v>
                </c:pt>
                <c:pt idx="1071">
                  <c:v>18</c:v>
                </c:pt>
                <c:pt idx="1072">
                  <c:v>46</c:v>
                </c:pt>
                <c:pt idx="1073">
                  <c:v>3</c:v>
                </c:pt>
                <c:pt idx="1074">
                  <c:v>13</c:v>
                </c:pt>
                <c:pt idx="1075">
                  <c:v>18</c:v>
                </c:pt>
                <c:pt idx="1076">
                  <c:v>14</c:v>
                </c:pt>
                <c:pt idx="1077">
                  <c:v>88</c:v>
                </c:pt>
                <c:pt idx="1078">
                  <c:v>360</c:v>
                </c:pt>
                <c:pt idx="1079">
                  <c:v>21</c:v>
                </c:pt>
                <c:pt idx="1080">
                  <c:v>54</c:v>
                </c:pt>
                <c:pt idx="1081">
                  <c:v>26</c:v>
                </c:pt>
                <c:pt idx="1082">
                  <c:v>12</c:v>
                </c:pt>
                <c:pt idx="1083">
                  <c:v>33</c:v>
                </c:pt>
                <c:pt idx="1084">
                  <c:v>19</c:v>
                </c:pt>
                <c:pt idx="1085">
                  <c:v>199</c:v>
                </c:pt>
                <c:pt idx="1086">
                  <c:v>19</c:v>
                </c:pt>
                <c:pt idx="1087">
                  <c:v>697</c:v>
                </c:pt>
                <c:pt idx="1088">
                  <c:v>510</c:v>
                </c:pt>
                <c:pt idx="1089">
                  <c:v>8</c:v>
                </c:pt>
                <c:pt idx="1090">
                  <c:v>11</c:v>
                </c:pt>
                <c:pt idx="1091">
                  <c:v>27</c:v>
                </c:pt>
                <c:pt idx="1092">
                  <c:v>18</c:v>
                </c:pt>
                <c:pt idx="1093">
                  <c:v>58</c:v>
                </c:pt>
                <c:pt idx="1094">
                  <c:v>118</c:v>
                </c:pt>
                <c:pt idx="1095">
                  <c:v>3</c:v>
                </c:pt>
                <c:pt idx="1096">
                  <c:v>898</c:v>
                </c:pt>
                <c:pt idx="1097">
                  <c:v>431</c:v>
                </c:pt>
                <c:pt idx="1098">
                  <c:v>9</c:v>
                </c:pt>
                <c:pt idx="1099">
                  <c:v>184</c:v>
                </c:pt>
                <c:pt idx="1100">
                  <c:v>3</c:v>
                </c:pt>
                <c:pt idx="1101">
                  <c:v>19</c:v>
                </c:pt>
                <c:pt idx="1102">
                  <c:v>915</c:v>
                </c:pt>
                <c:pt idx="1103">
                  <c:v>141</c:v>
                </c:pt>
                <c:pt idx="1104">
                  <c:v>24</c:v>
                </c:pt>
                <c:pt idx="1105">
                  <c:v>1725</c:v>
                </c:pt>
                <c:pt idx="1106">
                  <c:v>790</c:v>
                </c:pt>
                <c:pt idx="1107">
                  <c:v>68</c:v>
                </c:pt>
                <c:pt idx="1108">
                  <c:v>6</c:v>
                </c:pt>
                <c:pt idx="1109">
                  <c:v>4</c:v>
                </c:pt>
                <c:pt idx="1110">
                  <c:v>385</c:v>
                </c:pt>
                <c:pt idx="1111">
                  <c:v>133</c:v>
                </c:pt>
                <c:pt idx="1112">
                  <c:v>5</c:v>
                </c:pt>
                <c:pt idx="1113">
                  <c:v>59</c:v>
                </c:pt>
                <c:pt idx="1114">
                  <c:v>33</c:v>
                </c:pt>
                <c:pt idx="1115">
                  <c:v>171</c:v>
                </c:pt>
                <c:pt idx="1116">
                  <c:v>54</c:v>
                </c:pt>
                <c:pt idx="1117">
                  <c:v>649</c:v>
                </c:pt>
                <c:pt idx="1118">
                  <c:v>7</c:v>
                </c:pt>
                <c:pt idx="1119">
                  <c:v>15</c:v>
                </c:pt>
                <c:pt idx="1120">
                  <c:v>217</c:v>
                </c:pt>
                <c:pt idx="1121">
                  <c:v>99</c:v>
                </c:pt>
                <c:pt idx="1122">
                  <c:v>112</c:v>
                </c:pt>
                <c:pt idx="1123">
                  <c:v>2</c:v>
                </c:pt>
                <c:pt idx="1124">
                  <c:v>61</c:v>
                </c:pt>
                <c:pt idx="1125">
                  <c:v>39</c:v>
                </c:pt>
                <c:pt idx="1126">
                  <c:v>10</c:v>
                </c:pt>
                <c:pt idx="1127">
                  <c:v>11</c:v>
                </c:pt>
                <c:pt idx="1128">
                  <c:v>161</c:v>
                </c:pt>
                <c:pt idx="1129">
                  <c:v>546</c:v>
                </c:pt>
                <c:pt idx="1130">
                  <c:v>11</c:v>
                </c:pt>
                <c:pt idx="1131">
                  <c:v>30</c:v>
                </c:pt>
                <c:pt idx="1132">
                  <c:v>26</c:v>
                </c:pt>
                <c:pt idx="1133">
                  <c:v>287</c:v>
                </c:pt>
                <c:pt idx="1134">
                  <c:v>430</c:v>
                </c:pt>
                <c:pt idx="1135">
                  <c:v>114</c:v>
                </c:pt>
                <c:pt idx="1136">
                  <c:v>175</c:v>
                </c:pt>
                <c:pt idx="1137">
                  <c:v>259</c:v>
                </c:pt>
                <c:pt idx="1138">
                  <c:v>403</c:v>
                </c:pt>
                <c:pt idx="1139">
                  <c:v>113</c:v>
                </c:pt>
                <c:pt idx="1140">
                  <c:v>1</c:v>
                </c:pt>
                <c:pt idx="1141">
                  <c:v>430</c:v>
                </c:pt>
                <c:pt idx="1142">
                  <c:v>109</c:v>
                </c:pt>
                <c:pt idx="1143">
                  <c:v>497</c:v>
                </c:pt>
                <c:pt idx="1144">
                  <c:v>9</c:v>
                </c:pt>
                <c:pt idx="1145">
                  <c:v>17</c:v>
                </c:pt>
                <c:pt idx="1146">
                  <c:v>115</c:v>
                </c:pt>
                <c:pt idx="1147">
                  <c:v>154</c:v>
                </c:pt>
                <c:pt idx="1148">
                  <c:v>432</c:v>
                </c:pt>
                <c:pt idx="1149">
                  <c:v>10</c:v>
                </c:pt>
                <c:pt idx="1150">
                  <c:v>100</c:v>
                </c:pt>
                <c:pt idx="1151">
                  <c:v>13</c:v>
                </c:pt>
                <c:pt idx="1152">
                  <c:v>89</c:v>
                </c:pt>
                <c:pt idx="1153">
                  <c:v>323</c:v>
                </c:pt>
                <c:pt idx="1154">
                  <c:v>197</c:v>
                </c:pt>
                <c:pt idx="1155">
                  <c:v>84</c:v>
                </c:pt>
                <c:pt idx="1156">
                  <c:v>50</c:v>
                </c:pt>
                <c:pt idx="1157">
                  <c:v>61</c:v>
                </c:pt>
                <c:pt idx="1158">
                  <c:v>24</c:v>
                </c:pt>
                <c:pt idx="1159">
                  <c:v>10</c:v>
                </c:pt>
                <c:pt idx="1160">
                  <c:v>399</c:v>
                </c:pt>
                <c:pt idx="1161">
                  <c:v>24</c:v>
                </c:pt>
                <c:pt idx="1162">
                  <c:v>7</c:v>
                </c:pt>
                <c:pt idx="1163">
                  <c:v>86</c:v>
                </c:pt>
                <c:pt idx="1164">
                  <c:v>9</c:v>
                </c:pt>
                <c:pt idx="1165">
                  <c:v>774</c:v>
                </c:pt>
                <c:pt idx="1166">
                  <c:v>3</c:v>
                </c:pt>
                <c:pt idx="1167">
                  <c:v>5</c:v>
                </c:pt>
                <c:pt idx="1168">
                  <c:v>108</c:v>
                </c:pt>
                <c:pt idx="1169">
                  <c:v>749</c:v>
                </c:pt>
                <c:pt idx="1170">
                  <c:v>31</c:v>
                </c:pt>
                <c:pt idx="1171">
                  <c:v>23</c:v>
                </c:pt>
                <c:pt idx="1172">
                  <c:v>13</c:v>
                </c:pt>
                <c:pt idx="1173">
                  <c:v>36</c:v>
                </c:pt>
                <c:pt idx="1174">
                  <c:v>915</c:v>
                </c:pt>
                <c:pt idx="1175">
                  <c:v>12</c:v>
                </c:pt>
                <c:pt idx="1176">
                  <c:v>44</c:v>
                </c:pt>
                <c:pt idx="1177">
                  <c:v>10</c:v>
                </c:pt>
                <c:pt idx="1178">
                  <c:v>7</c:v>
                </c:pt>
                <c:pt idx="1179">
                  <c:v>69</c:v>
                </c:pt>
                <c:pt idx="1180">
                  <c:v>171</c:v>
                </c:pt>
                <c:pt idx="1181">
                  <c:v>106</c:v>
                </c:pt>
                <c:pt idx="1182">
                  <c:v>92</c:v>
                </c:pt>
                <c:pt idx="1183">
                  <c:v>16</c:v>
                </c:pt>
                <c:pt idx="1184">
                  <c:v>21</c:v>
                </c:pt>
                <c:pt idx="1185">
                  <c:v>442</c:v>
                </c:pt>
                <c:pt idx="1186">
                  <c:v>359</c:v>
                </c:pt>
                <c:pt idx="1187">
                  <c:v>11</c:v>
                </c:pt>
                <c:pt idx="1188">
                  <c:v>2</c:v>
                </c:pt>
                <c:pt idx="1189">
                  <c:v>1</c:v>
                </c:pt>
                <c:pt idx="1190">
                  <c:v>12</c:v>
                </c:pt>
                <c:pt idx="1191">
                  <c:v>838</c:v>
                </c:pt>
                <c:pt idx="1192">
                  <c:v>500</c:v>
                </c:pt>
                <c:pt idx="1193">
                  <c:v>352</c:v>
                </c:pt>
                <c:pt idx="1194">
                  <c:v>28</c:v>
                </c:pt>
                <c:pt idx="1195">
                  <c:v>160</c:v>
                </c:pt>
                <c:pt idx="1196">
                  <c:v>155</c:v>
                </c:pt>
                <c:pt idx="1197">
                  <c:v>6</c:v>
                </c:pt>
                <c:pt idx="1198">
                  <c:v>206</c:v>
                </c:pt>
                <c:pt idx="1199">
                  <c:v>929</c:v>
                </c:pt>
                <c:pt idx="1200">
                  <c:v>134</c:v>
                </c:pt>
                <c:pt idx="1201">
                  <c:v>66</c:v>
                </c:pt>
                <c:pt idx="1202">
                  <c:v>9</c:v>
                </c:pt>
                <c:pt idx="1203">
                  <c:v>217</c:v>
                </c:pt>
                <c:pt idx="1204">
                  <c:v>216</c:v>
                </c:pt>
                <c:pt idx="1205">
                  <c:v>204</c:v>
                </c:pt>
                <c:pt idx="1206">
                  <c:v>90</c:v>
                </c:pt>
                <c:pt idx="1207">
                  <c:v>45</c:v>
                </c:pt>
                <c:pt idx="1208">
                  <c:v>80</c:v>
                </c:pt>
                <c:pt idx="1209">
                  <c:v>6</c:v>
                </c:pt>
                <c:pt idx="1210">
                  <c:v>8</c:v>
                </c:pt>
                <c:pt idx="1211">
                  <c:v>101</c:v>
                </c:pt>
                <c:pt idx="1212">
                  <c:v>6</c:v>
                </c:pt>
                <c:pt idx="1213">
                  <c:v>19</c:v>
                </c:pt>
                <c:pt idx="1214">
                  <c:v>140</c:v>
                </c:pt>
                <c:pt idx="1215">
                  <c:v>28</c:v>
                </c:pt>
                <c:pt idx="1216">
                  <c:v>52</c:v>
                </c:pt>
                <c:pt idx="1217">
                  <c:v>74</c:v>
                </c:pt>
                <c:pt idx="1218">
                  <c:v>549</c:v>
                </c:pt>
                <c:pt idx="1219">
                  <c:v>99</c:v>
                </c:pt>
                <c:pt idx="1220">
                  <c:v>23</c:v>
                </c:pt>
                <c:pt idx="1221">
                  <c:v>20</c:v>
                </c:pt>
                <c:pt idx="1222">
                  <c:v>10</c:v>
                </c:pt>
                <c:pt idx="1223">
                  <c:v>19</c:v>
                </c:pt>
                <c:pt idx="1224">
                  <c:v>17</c:v>
                </c:pt>
                <c:pt idx="1225">
                  <c:v>37</c:v>
                </c:pt>
                <c:pt idx="1226">
                  <c:v>11</c:v>
                </c:pt>
                <c:pt idx="1227">
                  <c:v>476</c:v>
                </c:pt>
                <c:pt idx="1228">
                  <c:v>39</c:v>
                </c:pt>
                <c:pt idx="1229">
                  <c:v>147</c:v>
                </c:pt>
                <c:pt idx="1230">
                  <c:v>160</c:v>
                </c:pt>
                <c:pt idx="1231">
                  <c:v>9</c:v>
                </c:pt>
                <c:pt idx="1232">
                  <c:v>790</c:v>
                </c:pt>
                <c:pt idx="1233">
                  <c:v>408</c:v>
                </c:pt>
                <c:pt idx="1234">
                  <c:v>415</c:v>
                </c:pt>
                <c:pt idx="1235">
                  <c:v>219</c:v>
                </c:pt>
                <c:pt idx="1236">
                  <c:v>376</c:v>
                </c:pt>
                <c:pt idx="1237">
                  <c:v>168</c:v>
                </c:pt>
                <c:pt idx="1238">
                  <c:v>324</c:v>
                </c:pt>
                <c:pt idx="1239">
                  <c:v>842</c:v>
                </c:pt>
                <c:pt idx="1240">
                  <c:v>706</c:v>
                </c:pt>
                <c:pt idx="1241">
                  <c:v>104</c:v>
                </c:pt>
                <c:pt idx="1242">
                  <c:v>15</c:v>
                </c:pt>
                <c:pt idx="1243">
                  <c:v>18</c:v>
                </c:pt>
                <c:pt idx="1244">
                  <c:v>3</c:v>
                </c:pt>
                <c:pt idx="1245">
                  <c:v>106</c:v>
                </c:pt>
                <c:pt idx="1246">
                  <c:v>97</c:v>
                </c:pt>
                <c:pt idx="1247">
                  <c:v>177</c:v>
                </c:pt>
                <c:pt idx="1248">
                  <c:v>8</c:v>
                </c:pt>
                <c:pt idx="1249">
                  <c:v>5</c:v>
                </c:pt>
                <c:pt idx="1250">
                  <c:v>292</c:v>
                </c:pt>
                <c:pt idx="1251">
                  <c:v>56</c:v>
                </c:pt>
                <c:pt idx="1252">
                  <c:v>238</c:v>
                </c:pt>
                <c:pt idx="1253">
                  <c:v>20</c:v>
                </c:pt>
                <c:pt idx="1254">
                  <c:v>44</c:v>
                </c:pt>
                <c:pt idx="1255">
                  <c:v>785</c:v>
                </c:pt>
                <c:pt idx="1256">
                  <c:v>17</c:v>
                </c:pt>
                <c:pt idx="1257">
                  <c:v>185</c:v>
                </c:pt>
                <c:pt idx="1258">
                  <c:v>14</c:v>
                </c:pt>
                <c:pt idx="1259">
                  <c:v>142</c:v>
                </c:pt>
                <c:pt idx="1260">
                  <c:v>815</c:v>
                </c:pt>
                <c:pt idx="1261">
                  <c:v>29</c:v>
                </c:pt>
                <c:pt idx="1262">
                  <c:v>9</c:v>
                </c:pt>
                <c:pt idx="1263">
                  <c:v>29</c:v>
                </c:pt>
                <c:pt idx="1264">
                  <c:v>10</c:v>
                </c:pt>
                <c:pt idx="1265">
                  <c:v>29</c:v>
                </c:pt>
                <c:pt idx="1266">
                  <c:v>8</c:v>
                </c:pt>
                <c:pt idx="1267">
                  <c:v>59</c:v>
                </c:pt>
                <c:pt idx="1268">
                  <c:v>364</c:v>
                </c:pt>
                <c:pt idx="1269">
                  <c:v>33</c:v>
                </c:pt>
                <c:pt idx="1270">
                  <c:v>68</c:v>
                </c:pt>
                <c:pt idx="1271">
                  <c:v>601</c:v>
                </c:pt>
                <c:pt idx="1272">
                  <c:v>746</c:v>
                </c:pt>
                <c:pt idx="1273">
                  <c:v>30</c:v>
                </c:pt>
                <c:pt idx="1274">
                  <c:v>63</c:v>
                </c:pt>
                <c:pt idx="1275">
                  <c:v>134</c:v>
                </c:pt>
                <c:pt idx="1276">
                  <c:v>432</c:v>
                </c:pt>
                <c:pt idx="1277">
                  <c:v>88</c:v>
                </c:pt>
                <c:pt idx="1278">
                  <c:v>450</c:v>
                </c:pt>
                <c:pt idx="1279">
                  <c:v>37</c:v>
                </c:pt>
                <c:pt idx="1280">
                  <c:v>8</c:v>
                </c:pt>
                <c:pt idx="1281">
                  <c:v>417</c:v>
                </c:pt>
                <c:pt idx="1282">
                  <c:v>199</c:v>
                </c:pt>
                <c:pt idx="1283">
                  <c:v>100</c:v>
                </c:pt>
                <c:pt idx="1284">
                  <c:v>16</c:v>
                </c:pt>
                <c:pt idx="1285">
                  <c:v>10</c:v>
                </c:pt>
                <c:pt idx="1286">
                  <c:v>359</c:v>
                </c:pt>
                <c:pt idx="1287">
                  <c:v>158</c:v>
                </c:pt>
                <c:pt idx="1288">
                  <c:v>186</c:v>
                </c:pt>
                <c:pt idx="1289">
                  <c:v>747</c:v>
                </c:pt>
                <c:pt idx="1290">
                  <c:v>12</c:v>
                </c:pt>
                <c:pt idx="1291">
                  <c:v>291</c:v>
                </c:pt>
                <c:pt idx="1292">
                  <c:v>385</c:v>
                </c:pt>
                <c:pt idx="1293">
                  <c:v>561</c:v>
                </c:pt>
                <c:pt idx="1294">
                  <c:v>435</c:v>
                </c:pt>
                <c:pt idx="1295">
                  <c:v>14</c:v>
                </c:pt>
                <c:pt idx="1296">
                  <c:v>7</c:v>
                </c:pt>
                <c:pt idx="1297">
                  <c:v>380</c:v>
                </c:pt>
                <c:pt idx="1298">
                  <c:v>4</c:v>
                </c:pt>
                <c:pt idx="1299">
                  <c:v>414</c:v>
                </c:pt>
                <c:pt idx="1300">
                  <c:v>16</c:v>
                </c:pt>
                <c:pt idx="1301">
                  <c:v>14</c:v>
                </c:pt>
                <c:pt idx="1302">
                  <c:v>75</c:v>
                </c:pt>
                <c:pt idx="1303">
                  <c:v>12</c:v>
                </c:pt>
                <c:pt idx="1304">
                  <c:v>31</c:v>
                </c:pt>
                <c:pt idx="1305">
                  <c:v>139</c:v>
                </c:pt>
                <c:pt idx="1306">
                  <c:v>20</c:v>
                </c:pt>
                <c:pt idx="1307">
                  <c:v>11</c:v>
                </c:pt>
                <c:pt idx="1308">
                  <c:v>15</c:v>
                </c:pt>
                <c:pt idx="1309">
                  <c:v>278</c:v>
                </c:pt>
                <c:pt idx="1310">
                  <c:v>17</c:v>
                </c:pt>
                <c:pt idx="1311">
                  <c:v>13</c:v>
                </c:pt>
                <c:pt idx="1312">
                  <c:v>89</c:v>
                </c:pt>
                <c:pt idx="1313">
                  <c:v>391</c:v>
                </c:pt>
                <c:pt idx="1314">
                  <c:v>599</c:v>
                </c:pt>
                <c:pt idx="1315">
                  <c:v>430</c:v>
                </c:pt>
                <c:pt idx="1316">
                  <c:v>555</c:v>
                </c:pt>
                <c:pt idx="1317">
                  <c:v>482</c:v>
                </c:pt>
                <c:pt idx="1318">
                  <c:v>2</c:v>
                </c:pt>
                <c:pt idx="1319">
                  <c:v>345</c:v>
                </c:pt>
                <c:pt idx="1320">
                  <c:v>18</c:v>
                </c:pt>
                <c:pt idx="1321">
                  <c:v>20</c:v>
                </c:pt>
                <c:pt idx="1322">
                  <c:v>133</c:v>
                </c:pt>
                <c:pt idx="1323">
                  <c:v>405</c:v>
                </c:pt>
                <c:pt idx="1324">
                  <c:v>230</c:v>
                </c:pt>
                <c:pt idx="1325">
                  <c:v>6</c:v>
                </c:pt>
                <c:pt idx="1326">
                  <c:v>157</c:v>
                </c:pt>
                <c:pt idx="1327">
                  <c:v>9</c:v>
                </c:pt>
                <c:pt idx="1328">
                  <c:v>30</c:v>
                </c:pt>
                <c:pt idx="1329">
                  <c:v>7</c:v>
                </c:pt>
                <c:pt idx="1330">
                  <c:v>23</c:v>
                </c:pt>
                <c:pt idx="1331">
                  <c:v>9</c:v>
                </c:pt>
                <c:pt idx="1332">
                  <c:v>15</c:v>
                </c:pt>
                <c:pt idx="1333">
                  <c:v>18</c:v>
                </c:pt>
                <c:pt idx="1334">
                  <c:v>1</c:v>
                </c:pt>
                <c:pt idx="1335">
                  <c:v>48</c:v>
                </c:pt>
                <c:pt idx="1336">
                  <c:v>319</c:v>
                </c:pt>
                <c:pt idx="1337">
                  <c:v>2</c:v>
                </c:pt>
                <c:pt idx="1338">
                  <c:v>29</c:v>
                </c:pt>
                <c:pt idx="1339">
                  <c:v>706</c:v>
                </c:pt>
                <c:pt idx="1340">
                  <c:v>356</c:v>
                </c:pt>
                <c:pt idx="1341">
                  <c:v>498</c:v>
                </c:pt>
                <c:pt idx="1342">
                  <c:v>317</c:v>
                </c:pt>
                <c:pt idx="1343">
                  <c:v>36</c:v>
                </c:pt>
                <c:pt idx="1344">
                  <c:v>214</c:v>
                </c:pt>
                <c:pt idx="1345">
                  <c:v>323</c:v>
                </c:pt>
                <c:pt idx="1346">
                  <c:v>131</c:v>
                </c:pt>
                <c:pt idx="1347">
                  <c:v>137</c:v>
                </c:pt>
                <c:pt idx="1348">
                  <c:v>25</c:v>
                </c:pt>
                <c:pt idx="1349">
                  <c:v>133</c:v>
                </c:pt>
                <c:pt idx="1350">
                  <c:v>85</c:v>
                </c:pt>
                <c:pt idx="1351">
                  <c:v>13</c:v>
                </c:pt>
                <c:pt idx="1352">
                  <c:v>18</c:v>
                </c:pt>
                <c:pt idx="1353">
                  <c:v>305</c:v>
                </c:pt>
                <c:pt idx="1354">
                  <c:v>22</c:v>
                </c:pt>
                <c:pt idx="1355">
                  <c:v>5</c:v>
                </c:pt>
                <c:pt idx="1356">
                  <c:v>573</c:v>
                </c:pt>
                <c:pt idx="1357">
                  <c:v>87</c:v>
                </c:pt>
                <c:pt idx="1358">
                  <c:v>154</c:v>
                </c:pt>
                <c:pt idx="1359">
                  <c:v>217</c:v>
                </c:pt>
                <c:pt idx="1360">
                  <c:v>7</c:v>
                </c:pt>
                <c:pt idx="1361">
                  <c:v>27</c:v>
                </c:pt>
                <c:pt idx="1362">
                  <c:v>24</c:v>
                </c:pt>
                <c:pt idx="1363">
                  <c:v>3</c:v>
                </c:pt>
                <c:pt idx="1364">
                  <c:v>1</c:v>
                </c:pt>
                <c:pt idx="1365">
                  <c:v>22</c:v>
                </c:pt>
                <c:pt idx="1366">
                  <c:v>400</c:v>
                </c:pt>
                <c:pt idx="1367">
                  <c:v>13</c:v>
                </c:pt>
                <c:pt idx="1368">
                  <c:v>132</c:v>
                </c:pt>
                <c:pt idx="1369">
                  <c:v>53</c:v>
                </c:pt>
                <c:pt idx="1370">
                  <c:v>286</c:v>
                </c:pt>
                <c:pt idx="1371">
                  <c:v>136</c:v>
                </c:pt>
                <c:pt idx="1372">
                  <c:v>17</c:v>
                </c:pt>
                <c:pt idx="1373">
                  <c:v>832</c:v>
                </c:pt>
                <c:pt idx="1374">
                  <c:v>14</c:v>
                </c:pt>
                <c:pt idx="1375">
                  <c:v>1</c:v>
                </c:pt>
                <c:pt idx="1376">
                  <c:v>494</c:v>
                </c:pt>
                <c:pt idx="1377">
                  <c:v>8</c:v>
                </c:pt>
                <c:pt idx="1378">
                  <c:v>14</c:v>
                </c:pt>
                <c:pt idx="1379">
                  <c:v>137</c:v>
                </c:pt>
                <c:pt idx="1380">
                  <c:v>606</c:v>
                </c:pt>
                <c:pt idx="1381">
                  <c:v>125</c:v>
                </c:pt>
                <c:pt idx="1382">
                  <c:v>106</c:v>
                </c:pt>
                <c:pt idx="1383">
                  <c:v>3</c:v>
                </c:pt>
                <c:pt idx="1384">
                  <c:v>538</c:v>
                </c:pt>
                <c:pt idx="1385">
                  <c:v>23</c:v>
                </c:pt>
                <c:pt idx="1386">
                  <c:v>24</c:v>
                </c:pt>
                <c:pt idx="1387">
                  <c:v>3</c:v>
                </c:pt>
                <c:pt idx="1388">
                  <c:v>10</c:v>
                </c:pt>
                <c:pt idx="1389">
                  <c:v>14</c:v>
                </c:pt>
                <c:pt idx="1390">
                  <c:v>49</c:v>
                </c:pt>
                <c:pt idx="1391">
                  <c:v>84</c:v>
                </c:pt>
                <c:pt idx="1392">
                  <c:v>180</c:v>
                </c:pt>
                <c:pt idx="1393">
                  <c:v>96</c:v>
                </c:pt>
                <c:pt idx="1394">
                  <c:v>12</c:v>
                </c:pt>
                <c:pt idx="1395">
                  <c:v>223</c:v>
                </c:pt>
                <c:pt idx="1396">
                  <c:v>56</c:v>
                </c:pt>
                <c:pt idx="1397">
                  <c:v>604</c:v>
                </c:pt>
                <c:pt idx="1398">
                  <c:v>602</c:v>
                </c:pt>
                <c:pt idx="1399">
                  <c:v>91</c:v>
                </c:pt>
                <c:pt idx="1400">
                  <c:v>13</c:v>
                </c:pt>
                <c:pt idx="1401">
                  <c:v>15</c:v>
                </c:pt>
                <c:pt idx="1402">
                  <c:v>30</c:v>
                </c:pt>
                <c:pt idx="1403">
                  <c:v>292</c:v>
                </c:pt>
                <c:pt idx="1404">
                  <c:v>716</c:v>
                </c:pt>
                <c:pt idx="1405">
                  <c:v>447</c:v>
                </c:pt>
                <c:pt idx="1406">
                  <c:v>39</c:v>
                </c:pt>
                <c:pt idx="1407">
                  <c:v>12</c:v>
                </c:pt>
                <c:pt idx="1408">
                  <c:v>713</c:v>
                </c:pt>
                <c:pt idx="1409">
                  <c:v>16</c:v>
                </c:pt>
                <c:pt idx="1410">
                  <c:v>4</c:v>
                </c:pt>
                <c:pt idx="1411">
                  <c:v>5</c:v>
                </c:pt>
                <c:pt idx="1412">
                  <c:v>400</c:v>
                </c:pt>
                <c:pt idx="1413">
                  <c:v>66</c:v>
                </c:pt>
                <c:pt idx="1414">
                  <c:v>742</c:v>
                </c:pt>
                <c:pt idx="1415">
                  <c:v>629</c:v>
                </c:pt>
                <c:pt idx="1416">
                  <c:v>537</c:v>
                </c:pt>
                <c:pt idx="1417">
                  <c:v>17</c:v>
                </c:pt>
                <c:pt idx="1418">
                  <c:v>455</c:v>
                </c:pt>
                <c:pt idx="1419">
                  <c:v>42</c:v>
                </c:pt>
                <c:pt idx="1420">
                  <c:v>106</c:v>
                </c:pt>
                <c:pt idx="1421">
                  <c:v>74</c:v>
                </c:pt>
                <c:pt idx="1422">
                  <c:v>90</c:v>
                </c:pt>
                <c:pt idx="1423">
                  <c:v>26</c:v>
                </c:pt>
                <c:pt idx="1424">
                  <c:v>179</c:v>
                </c:pt>
                <c:pt idx="1425">
                  <c:v>18</c:v>
                </c:pt>
                <c:pt idx="1426">
                  <c:v>254</c:v>
                </c:pt>
                <c:pt idx="1427">
                  <c:v>27</c:v>
                </c:pt>
                <c:pt idx="1428">
                  <c:v>16</c:v>
                </c:pt>
                <c:pt idx="1429">
                  <c:v>309</c:v>
                </c:pt>
                <c:pt idx="1430">
                  <c:v>55</c:v>
                </c:pt>
                <c:pt idx="1431">
                  <c:v>204</c:v>
                </c:pt>
                <c:pt idx="1432">
                  <c:v>9</c:v>
                </c:pt>
                <c:pt idx="1433">
                  <c:v>134</c:v>
                </c:pt>
                <c:pt idx="1434">
                  <c:v>14</c:v>
                </c:pt>
                <c:pt idx="1435">
                  <c:v>674</c:v>
                </c:pt>
                <c:pt idx="1436">
                  <c:v>57</c:v>
                </c:pt>
                <c:pt idx="1437">
                  <c:v>398</c:v>
                </c:pt>
                <c:pt idx="1438">
                  <c:v>341</c:v>
                </c:pt>
                <c:pt idx="1439">
                  <c:v>207</c:v>
                </c:pt>
                <c:pt idx="1440">
                  <c:v>5</c:v>
                </c:pt>
                <c:pt idx="1441">
                  <c:v>213</c:v>
                </c:pt>
                <c:pt idx="1442">
                  <c:v>71</c:v>
                </c:pt>
                <c:pt idx="1443">
                  <c:v>591</c:v>
                </c:pt>
                <c:pt idx="1444">
                  <c:v>47</c:v>
                </c:pt>
                <c:pt idx="1445">
                  <c:v>363</c:v>
                </c:pt>
                <c:pt idx="1446">
                  <c:v>263</c:v>
                </c:pt>
                <c:pt idx="1447">
                  <c:v>12</c:v>
                </c:pt>
                <c:pt idx="1448">
                  <c:v>5</c:v>
                </c:pt>
                <c:pt idx="1449">
                  <c:v>142</c:v>
                </c:pt>
                <c:pt idx="1450">
                  <c:v>46</c:v>
                </c:pt>
                <c:pt idx="1451">
                  <c:v>209</c:v>
                </c:pt>
                <c:pt idx="1452">
                  <c:v>13</c:v>
                </c:pt>
                <c:pt idx="1453">
                  <c:v>172</c:v>
                </c:pt>
                <c:pt idx="1454">
                  <c:v>13</c:v>
                </c:pt>
                <c:pt idx="1455">
                  <c:v>2</c:v>
                </c:pt>
                <c:pt idx="1456">
                  <c:v>48</c:v>
                </c:pt>
                <c:pt idx="1457">
                  <c:v>93</c:v>
                </c:pt>
                <c:pt idx="1458">
                  <c:v>3</c:v>
                </c:pt>
                <c:pt idx="1459">
                  <c:v>7</c:v>
                </c:pt>
                <c:pt idx="1460">
                  <c:v>275</c:v>
                </c:pt>
                <c:pt idx="1461">
                  <c:v>102</c:v>
                </c:pt>
                <c:pt idx="1462">
                  <c:v>10</c:v>
                </c:pt>
                <c:pt idx="1463">
                  <c:v>24</c:v>
                </c:pt>
                <c:pt idx="1464">
                  <c:v>6</c:v>
                </c:pt>
                <c:pt idx="1465">
                  <c:v>849</c:v>
                </c:pt>
                <c:pt idx="1466">
                  <c:v>12</c:v>
                </c:pt>
                <c:pt idx="1467">
                  <c:v>48</c:v>
                </c:pt>
                <c:pt idx="1468">
                  <c:v>26</c:v>
                </c:pt>
                <c:pt idx="1469">
                  <c:v>178</c:v>
                </c:pt>
                <c:pt idx="1470">
                  <c:v>56</c:v>
                </c:pt>
                <c:pt idx="1471">
                  <c:v>60</c:v>
                </c:pt>
                <c:pt idx="1472">
                  <c:v>4</c:v>
                </c:pt>
                <c:pt idx="1473">
                  <c:v>217</c:v>
                </c:pt>
                <c:pt idx="1474">
                  <c:v>818</c:v>
                </c:pt>
                <c:pt idx="1475">
                  <c:v>31</c:v>
                </c:pt>
                <c:pt idx="1476">
                  <c:v>559</c:v>
                </c:pt>
                <c:pt idx="1477">
                  <c:v>50</c:v>
                </c:pt>
                <c:pt idx="1478">
                  <c:v>7</c:v>
                </c:pt>
                <c:pt idx="1479">
                  <c:v>15</c:v>
                </c:pt>
                <c:pt idx="1480">
                  <c:v>534</c:v>
                </c:pt>
                <c:pt idx="1481">
                  <c:v>10</c:v>
                </c:pt>
                <c:pt idx="1482">
                  <c:v>34</c:v>
                </c:pt>
                <c:pt idx="1483">
                  <c:v>11</c:v>
                </c:pt>
                <c:pt idx="1484">
                  <c:v>614</c:v>
                </c:pt>
                <c:pt idx="1485">
                  <c:v>415</c:v>
                </c:pt>
                <c:pt idx="1486">
                  <c:v>11</c:v>
                </c:pt>
                <c:pt idx="1487">
                  <c:v>19</c:v>
                </c:pt>
                <c:pt idx="1488">
                  <c:v>3</c:v>
                </c:pt>
                <c:pt idx="1489">
                  <c:v>113</c:v>
                </c:pt>
                <c:pt idx="1490">
                  <c:v>411</c:v>
                </c:pt>
                <c:pt idx="1491">
                  <c:v>16</c:v>
                </c:pt>
                <c:pt idx="1492">
                  <c:v>136</c:v>
                </c:pt>
                <c:pt idx="1493">
                  <c:v>538</c:v>
                </c:pt>
                <c:pt idx="1494">
                  <c:v>25</c:v>
                </c:pt>
                <c:pt idx="1495">
                  <c:v>96</c:v>
                </c:pt>
                <c:pt idx="1496">
                  <c:v>79</c:v>
                </c:pt>
                <c:pt idx="1497">
                  <c:v>136</c:v>
                </c:pt>
                <c:pt idx="1498">
                  <c:v>293</c:v>
                </c:pt>
                <c:pt idx="1499">
                  <c:v>204</c:v>
                </c:pt>
                <c:pt idx="1500">
                  <c:v>14</c:v>
                </c:pt>
                <c:pt idx="1501">
                  <c:v>24</c:v>
                </c:pt>
                <c:pt idx="1502">
                  <c:v>936</c:v>
                </c:pt>
                <c:pt idx="1503">
                  <c:v>82</c:v>
                </c:pt>
                <c:pt idx="1504">
                  <c:v>6</c:v>
                </c:pt>
                <c:pt idx="1505">
                  <c:v>30</c:v>
                </c:pt>
                <c:pt idx="1506">
                  <c:v>5</c:v>
                </c:pt>
                <c:pt idx="1507">
                  <c:v>42</c:v>
                </c:pt>
                <c:pt idx="1508">
                  <c:v>19</c:v>
                </c:pt>
                <c:pt idx="1509">
                  <c:v>54</c:v>
                </c:pt>
                <c:pt idx="1510">
                  <c:v>37</c:v>
                </c:pt>
                <c:pt idx="1511">
                  <c:v>445</c:v>
                </c:pt>
                <c:pt idx="1512">
                  <c:v>311</c:v>
                </c:pt>
                <c:pt idx="1513">
                  <c:v>68</c:v>
                </c:pt>
                <c:pt idx="1514">
                  <c:v>8</c:v>
                </c:pt>
                <c:pt idx="1515">
                  <c:v>447</c:v>
                </c:pt>
                <c:pt idx="1516">
                  <c:v>9</c:v>
                </c:pt>
                <c:pt idx="1517">
                  <c:v>98</c:v>
                </c:pt>
                <c:pt idx="1518">
                  <c:v>711</c:v>
                </c:pt>
                <c:pt idx="1519">
                  <c:v>127</c:v>
                </c:pt>
                <c:pt idx="1520">
                  <c:v>25</c:v>
                </c:pt>
                <c:pt idx="1521">
                  <c:v>226</c:v>
                </c:pt>
                <c:pt idx="1522">
                  <c:v>254</c:v>
                </c:pt>
                <c:pt idx="1523">
                  <c:v>32</c:v>
                </c:pt>
                <c:pt idx="1524">
                  <c:v>186</c:v>
                </c:pt>
                <c:pt idx="1525">
                  <c:v>40</c:v>
                </c:pt>
                <c:pt idx="1526">
                  <c:v>31</c:v>
                </c:pt>
                <c:pt idx="1527">
                  <c:v>223</c:v>
                </c:pt>
                <c:pt idx="1528">
                  <c:v>779</c:v>
                </c:pt>
                <c:pt idx="1529">
                  <c:v>9</c:v>
                </c:pt>
                <c:pt idx="1530">
                  <c:v>34</c:v>
                </c:pt>
                <c:pt idx="1531">
                  <c:v>11</c:v>
                </c:pt>
                <c:pt idx="1532">
                  <c:v>345</c:v>
                </c:pt>
                <c:pt idx="1533">
                  <c:v>29</c:v>
                </c:pt>
                <c:pt idx="1534">
                  <c:v>32</c:v>
                </c:pt>
                <c:pt idx="1535">
                  <c:v>11</c:v>
                </c:pt>
                <c:pt idx="1536">
                  <c:v>32</c:v>
                </c:pt>
                <c:pt idx="1537">
                  <c:v>60</c:v>
                </c:pt>
                <c:pt idx="1538">
                  <c:v>9</c:v>
                </c:pt>
                <c:pt idx="1539">
                  <c:v>13</c:v>
                </c:pt>
                <c:pt idx="1540">
                  <c:v>63</c:v>
                </c:pt>
                <c:pt idx="1541">
                  <c:v>3</c:v>
                </c:pt>
                <c:pt idx="1542">
                  <c:v>86</c:v>
                </c:pt>
                <c:pt idx="1543">
                  <c:v>107</c:v>
                </c:pt>
                <c:pt idx="1544">
                  <c:v>61</c:v>
                </c:pt>
                <c:pt idx="1545">
                  <c:v>16</c:v>
                </c:pt>
                <c:pt idx="1546">
                  <c:v>797</c:v>
                </c:pt>
                <c:pt idx="1547">
                  <c:v>24</c:v>
                </c:pt>
                <c:pt idx="1548">
                  <c:v>9</c:v>
                </c:pt>
                <c:pt idx="1549">
                  <c:v>168</c:v>
                </c:pt>
                <c:pt idx="1550">
                  <c:v>282</c:v>
                </c:pt>
                <c:pt idx="1551">
                  <c:v>8</c:v>
                </c:pt>
                <c:pt idx="1552">
                  <c:v>12</c:v>
                </c:pt>
                <c:pt idx="1553">
                  <c:v>113</c:v>
                </c:pt>
                <c:pt idx="1554">
                  <c:v>12</c:v>
                </c:pt>
                <c:pt idx="1555">
                  <c:v>22</c:v>
                </c:pt>
                <c:pt idx="1556">
                  <c:v>50</c:v>
                </c:pt>
                <c:pt idx="1557">
                  <c:v>189</c:v>
                </c:pt>
                <c:pt idx="1558">
                  <c:v>259</c:v>
                </c:pt>
                <c:pt idx="1559">
                  <c:v>270</c:v>
                </c:pt>
                <c:pt idx="1560">
                  <c:v>374</c:v>
                </c:pt>
                <c:pt idx="1561">
                  <c:v>255</c:v>
                </c:pt>
                <c:pt idx="1562">
                  <c:v>124</c:v>
                </c:pt>
                <c:pt idx="1563">
                  <c:v>125</c:v>
                </c:pt>
                <c:pt idx="1564">
                  <c:v>12</c:v>
                </c:pt>
                <c:pt idx="1565">
                  <c:v>39</c:v>
                </c:pt>
                <c:pt idx="1566">
                  <c:v>24</c:v>
                </c:pt>
                <c:pt idx="1567">
                  <c:v>59</c:v>
                </c:pt>
                <c:pt idx="1568">
                  <c:v>135</c:v>
                </c:pt>
                <c:pt idx="1569">
                  <c:v>3</c:v>
                </c:pt>
                <c:pt idx="1570">
                  <c:v>801</c:v>
                </c:pt>
                <c:pt idx="1571">
                  <c:v>6</c:v>
                </c:pt>
                <c:pt idx="1572">
                  <c:v>84</c:v>
                </c:pt>
                <c:pt idx="1573">
                  <c:v>57</c:v>
                </c:pt>
                <c:pt idx="1574">
                  <c:v>227</c:v>
                </c:pt>
                <c:pt idx="1575">
                  <c:v>106</c:v>
                </c:pt>
                <c:pt idx="1576">
                  <c:v>252</c:v>
                </c:pt>
                <c:pt idx="1577">
                  <c:v>396</c:v>
                </c:pt>
                <c:pt idx="1578">
                  <c:v>8</c:v>
                </c:pt>
                <c:pt idx="1579">
                  <c:v>396</c:v>
                </c:pt>
                <c:pt idx="1580">
                  <c:v>34</c:v>
                </c:pt>
                <c:pt idx="1581">
                  <c:v>25</c:v>
                </c:pt>
                <c:pt idx="1582">
                  <c:v>456</c:v>
                </c:pt>
                <c:pt idx="1583">
                  <c:v>253</c:v>
                </c:pt>
                <c:pt idx="1584">
                  <c:v>242</c:v>
                </c:pt>
                <c:pt idx="1585">
                  <c:v>273</c:v>
                </c:pt>
                <c:pt idx="1586">
                  <c:v>114</c:v>
                </c:pt>
                <c:pt idx="1587">
                  <c:v>617</c:v>
                </c:pt>
                <c:pt idx="1588">
                  <c:v>195</c:v>
                </c:pt>
                <c:pt idx="1589">
                  <c:v>25</c:v>
                </c:pt>
                <c:pt idx="1590">
                  <c:v>332</c:v>
                </c:pt>
                <c:pt idx="1591">
                  <c:v>5</c:v>
                </c:pt>
                <c:pt idx="1592">
                  <c:v>27</c:v>
                </c:pt>
                <c:pt idx="1593">
                  <c:v>653</c:v>
                </c:pt>
                <c:pt idx="1594">
                  <c:v>72</c:v>
                </c:pt>
                <c:pt idx="1595">
                  <c:v>76</c:v>
                </c:pt>
                <c:pt idx="1596">
                  <c:v>25</c:v>
                </c:pt>
                <c:pt idx="1597">
                  <c:v>66</c:v>
                </c:pt>
                <c:pt idx="1598">
                  <c:v>6</c:v>
                </c:pt>
                <c:pt idx="1599">
                  <c:v>8</c:v>
                </c:pt>
                <c:pt idx="1600">
                  <c:v>483</c:v>
                </c:pt>
                <c:pt idx="1601">
                  <c:v>350</c:v>
                </c:pt>
                <c:pt idx="1602">
                  <c:v>449</c:v>
                </c:pt>
                <c:pt idx="1603">
                  <c:v>401</c:v>
                </c:pt>
                <c:pt idx="1604">
                  <c:v>519</c:v>
                </c:pt>
                <c:pt idx="1605">
                  <c:v>48</c:v>
                </c:pt>
                <c:pt idx="1606">
                  <c:v>2</c:v>
                </c:pt>
                <c:pt idx="1607">
                  <c:v>17</c:v>
                </c:pt>
                <c:pt idx="1608">
                  <c:v>413</c:v>
                </c:pt>
                <c:pt idx="1609">
                  <c:v>30</c:v>
                </c:pt>
                <c:pt idx="1610">
                  <c:v>395</c:v>
                </c:pt>
                <c:pt idx="1611">
                  <c:v>19</c:v>
                </c:pt>
                <c:pt idx="1612">
                  <c:v>73</c:v>
                </c:pt>
                <c:pt idx="1613">
                  <c:v>352</c:v>
                </c:pt>
                <c:pt idx="1614">
                  <c:v>13</c:v>
                </c:pt>
                <c:pt idx="1615">
                  <c:v>153</c:v>
                </c:pt>
                <c:pt idx="1616">
                  <c:v>31</c:v>
                </c:pt>
                <c:pt idx="1617">
                  <c:v>8</c:v>
                </c:pt>
                <c:pt idx="1618">
                  <c:v>6</c:v>
                </c:pt>
                <c:pt idx="1619">
                  <c:v>6</c:v>
                </c:pt>
                <c:pt idx="1620">
                  <c:v>2</c:v>
                </c:pt>
                <c:pt idx="1621">
                  <c:v>368</c:v>
                </c:pt>
                <c:pt idx="1622">
                  <c:v>232</c:v>
                </c:pt>
                <c:pt idx="1623">
                  <c:v>12</c:v>
                </c:pt>
                <c:pt idx="1624">
                  <c:v>65</c:v>
                </c:pt>
                <c:pt idx="1625">
                  <c:v>23</c:v>
                </c:pt>
                <c:pt idx="1626">
                  <c:v>29</c:v>
                </c:pt>
                <c:pt idx="1627">
                  <c:v>46</c:v>
                </c:pt>
                <c:pt idx="1628">
                  <c:v>8</c:v>
                </c:pt>
                <c:pt idx="1629">
                  <c:v>11</c:v>
                </c:pt>
                <c:pt idx="1630">
                  <c:v>242</c:v>
                </c:pt>
                <c:pt idx="1631">
                  <c:v>21</c:v>
                </c:pt>
                <c:pt idx="1632">
                  <c:v>22</c:v>
                </c:pt>
                <c:pt idx="1633">
                  <c:v>11</c:v>
                </c:pt>
                <c:pt idx="1634">
                  <c:v>651</c:v>
                </c:pt>
                <c:pt idx="1635">
                  <c:v>66</c:v>
                </c:pt>
                <c:pt idx="1636">
                  <c:v>53</c:v>
                </c:pt>
                <c:pt idx="1637">
                  <c:v>49</c:v>
                </c:pt>
                <c:pt idx="1638">
                  <c:v>49</c:v>
                </c:pt>
                <c:pt idx="1639">
                  <c:v>553</c:v>
                </c:pt>
                <c:pt idx="1640">
                  <c:v>9</c:v>
                </c:pt>
                <c:pt idx="1641">
                  <c:v>17</c:v>
                </c:pt>
                <c:pt idx="1642">
                  <c:v>27</c:v>
                </c:pt>
                <c:pt idx="1643">
                  <c:v>9</c:v>
                </c:pt>
                <c:pt idx="1644">
                  <c:v>76</c:v>
                </c:pt>
                <c:pt idx="1645">
                  <c:v>31</c:v>
                </c:pt>
                <c:pt idx="1646">
                  <c:v>21</c:v>
                </c:pt>
                <c:pt idx="1647">
                  <c:v>7</c:v>
                </c:pt>
                <c:pt idx="1648">
                  <c:v>214</c:v>
                </c:pt>
                <c:pt idx="1649">
                  <c:v>2</c:v>
                </c:pt>
                <c:pt idx="1650">
                  <c:v>27</c:v>
                </c:pt>
                <c:pt idx="1651">
                  <c:v>3</c:v>
                </c:pt>
                <c:pt idx="1652">
                  <c:v>547</c:v>
                </c:pt>
                <c:pt idx="1653">
                  <c:v>17</c:v>
                </c:pt>
                <c:pt idx="1654">
                  <c:v>15</c:v>
                </c:pt>
                <c:pt idx="1655">
                  <c:v>196</c:v>
                </c:pt>
                <c:pt idx="1656">
                  <c:v>7</c:v>
                </c:pt>
                <c:pt idx="1657">
                  <c:v>761</c:v>
                </c:pt>
                <c:pt idx="1658">
                  <c:v>11</c:v>
                </c:pt>
                <c:pt idx="1659">
                  <c:v>786</c:v>
                </c:pt>
                <c:pt idx="1660">
                  <c:v>31</c:v>
                </c:pt>
                <c:pt idx="1661">
                  <c:v>6</c:v>
                </c:pt>
                <c:pt idx="1662">
                  <c:v>35</c:v>
                </c:pt>
                <c:pt idx="1663">
                  <c:v>37</c:v>
                </c:pt>
                <c:pt idx="1664">
                  <c:v>403</c:v>
                </c:pt>
                <c:pt idx="1665">
                  <c:v>7</c:v>
                </c:pt>
                <c:pt idx="1666">
                  <c:v>259</c:v>
                </c:pt>
                <c:pt idx="1667">
                  <c:v>7</c:v>
                </c:pt>
                <c:pt idx="1668">
                  <c:v>6</c:v>
                </c:pt>
                <c:pt idx="1669">
                  <c:v>28</c:v>
                </c:pt>
                <c:pt idx="1670">
                  <c:v>76</c:v>
                </c:pt>
                <c:pt idx="1671">
                  <c:v>265</c:v>
                </c:pt>
                <c:pt idx="1672">
                  <c:v>5</c:v>
                </c:pt>
                <c:pt idx="1673">
                  <c:v>222</c:v>
                </c:pt>
                <c:pt idx="1674">
                  <c:v>51</c:v>
                </c:pt>
                <c:pt idx="1675">
                  <c:v>12</c:v>
                </c:pt>
                <c:pt idx="1676">
                  <c:v>15</c:v>
                </c:pt>
                <c:pt idx="1677">
                  <c:v>17</c:v>
                </c:pt>
                <c:pt idx="1678">
                  <c:v>13</c:v>
                </c:pt>
                <c:pt idx="1679">
                  <c:v>717</c:v>
                </c:pt>
                <c:pt idx="1680">
                  <c:v>6</c:v>
                </c:pt>
                <c:pt idx="1681">
                  <c:v>171</c:v>
                </c:pt>
                <c:pt idx="1682">
                  <c:v>70</c:v>
                </c:pt>
                <c:pt idx="1683">
                  <c:v>7</c:v>
                </c:pt>
                <c:pt idx="1684">
                  <c:v>12</c:v>
                </c:pt>
                <c:pt idx="1685">
                  <c:v>1</c:v>
                </c:pt>
                <c:pt idx="1686">
                  <c:v>10</c:v>
                </c:pt>
                <c:pt idx="1687">
                  <c:v>1582</c:v>
                </c:pt>
                <c:pt idx="1688">
                  <c:v>13</c:v>
                </c:pt>
                <c:pt idx="1689">
                  <c:v>52</c:v>
                </c:pt>
                <c:pt idx="1690">
                  <c:v>545</c:v>
                </c:pt>
                <c:pt idx="1691">
                  <c:v>568</c:v>
                </c:pt>
                <c:pt idx="1692">
                  <c:v>7</c:v>
                </c:pt>
                <c:pt idx="1693">
                  <c:v>16</c:v>
                </c:pt>
                <c:pt idx="1694">
                  <c:v>30</c:v>
                </c:pt>
                <c:pt idx="1695">
                  <c:v>119</c:v>
                </c:pt>
                <c:pt idx="1696">
                  <c:v>259</c:v>
                </c:pt>
                <c:pt idx="1697">
                  <c:v>553</c:v>
                </c:pt>
                <c:pt idx="1698">
                  <c:v>10</c:v>
                </c:pt>
                <c:pt idx="1699">
                  <c:v>311</c:v>
                </c:pt>
                <c:pt idx="1700">
                  <c:v>9</c:v>
                </c:pt>
                <c:pt idx="1701">
                  <c:v>22</c:v>
                </c:pt>
                <c:pt idx="1702">
                  <c:v>156</c:v>
                </c:pt>
                <c:pt idx="1703">
                  <c:v>73</c:v>
                </c:pt>
                <c:pt idx="1704">
                  <c:v>3</c:v>
                </c:pt>
                <c:pt idx="1705">
                  <c:v>100</c:v>
                </c:pt>
                <c:pt idx="1706">
                  <c:v>462</c:v>
                </c:pt>
                <c:pt idx="1707">
                  <c:v>43</c:v>
                </c:pt>
                <c:pt idx="1708">
                  <c:v>6</c:v>
                </c:pt>
                <c:pt idx="1709">
                  <c:v>6</c:v>
                </c:pt>
                <c:pt idx="1710">
                  <c:v>536</c:v>
                </c:pt>
                <c:pt idx="1711">
                  <c:v>153</c:v>
                </c:pt>
                <c:pt idx="1712">
                  <c:v>14</c:v>
                </c:pt>
                <c:pt idx="1713">
                  <c:v>125</c:v>
                </c:pt>
                <c:pt idx="1714">
                  <c:v>6</c:v>
                </c:pt>
                <c:pt idx="1715">
                  <c:v>493</c:v>
                </c:pt>
                <c:pt idx="1716">
                  <c:v>23</c:v>
                </c:pt>
                <c:pt idx="1717">
                  <c:v>10</c:v>
                </c:pt>
                <c:pt idx="1718">
                  <c:v>827</c:v>
                </c:pt>
                <c:pt idx="1719">
                  <c:v>10</c:v>
                </c:pt>
                <c:pt idx="1720">
                  <c:v>38</c:v>
                </c:pt>
                <c:pt idx="1721">
                  <c:v>174</c:v>
                </c:pt>
                <c:pt idx="1722">
                  <c:v>3</c:v>
                </c:pt>
                <c:pt idx="1723">
                  <c:v>108</c:v>
                </c:pt>
                <c:pt idx="1724">
                  <c:v>15</c:v>
                </c:pt>
                <c:pt idx="1725">
                  <c:v>90</c:v>
                </c:pt>
                <c:pt idx="1726">
                  <c:v>756</c:v>
                </c:pt>
                <c:pt idx="1727">
                  <c:v>97</c:v>
                </c:pt>
                <c:pt idx="1728">
                  <c:v>14</c:v>
                </c:pt>
                <c:pt idx="1729">
                  <c:v>7</c:v>
                </c:pt>
                <c:pt idx="1730">
                  <c:v>548</c:v>
                </c:pt>
                <c:pt idx="1731">
                  <c:v>449</c:v>
                </c:pt>
                <c:pt idx="1732">
                  <c:v>1607</c:v>
                </c:pt>
                <c:pt idx="1733">
                  <c:v>845</c:v>
                </c:pt>
                <c:pt idx="1734">
                  <c:v>22</c:v>
                </c:pt>
                <c:pt idx="1735">
                  <c:v>44</c:v>
                </c:pt>
                <c:pt idx="1736">
                  <c:v>337</c:v>
                </c:pt>
                <c:pt idx="1737">
                  <c:v>70</c:v>
                </c:pt>
                <c:pt idx="1738">
                  <c:v>9</c:v>
                </c:pt>
                <c:pt idx="1739">
                  <c:v>297</c:v>
                </c:pt>
                <c:pt idx="1740">
                  <c:v>9</c:v>
                </c:pt>
                <c:pt idx="1741">
                  <c:v>3</c:v>
                </c:pt>
                <c:pt idx="1742">
                  <c:v>471</c:v>
                </c:pt>
                <c:pt idx="1743">
                  <c:v>18</c:v>
                </c:pt>
                <c:pt idx="1744">
                  <c:v>56</c:v>
                </c:pt>
                <c:pt idx="1745">
                  <c:v>76</c:v>
                </c:pt>
                <c:pt idx="1746">
                  <c:v>68</c:v>
                </c:pt>
                <c:pt idx="1747">
                  <c:v>104</c:v>
                </c:pt>
                <c:pt idx="1748">
                  <c:v>74</c:v>
                </c:pt>
                <c:pt idx="1749">
                  <c:v>111</c:v>
                </c:pt>
                <c:pt idx="1750">
                  <c:v>69</c:v>
                </c:pt>
                <c:pt idx="1751">
                  <c:v>206</c:v>
                </c:pt>
                <c:pt idx="1752">
                  <c:v>38</c:v>
                </c:pt>
                <c:pt idx="1753">
                  <c:v>8</c:v>
                </c:pt>
                <c:pt idx="1754">
                  <c:v>156</c:v>
                </c:pt>
                <c:pt idx="1755">
                  <c:v>56</c:v>
                </c:pt>
                <c:pt idx="1756">
                  <c:v>12</c:v>
                </c:pt>
                <c:pt idx="1757">
                  <c:v>342</c:v>
                </c:pt>
                <c:pt idx="1758">
                  <c:v>21</c:v>
                </c:pt>
                <c:pt idx="1759">
                  <c:v>768</c:v>
                </c:pt>
                <c:pt idx="1760">
                  <c:v>141</c:v>
                </c:pt>
                <c:pt idx="1761">
                  <c:v>16</c:v>
                </c:pt>
                <c:pt idx="1762">
                  <c:v>80</c:v>
                </c:pt>
                <c:pt idx="1763">
                  <c:v>534</c:v>
                </c:pt>
                <c:pt idx="1764">
                  <c:v>91</c:v>
                </c:pt>
                <c:pt idx="1765">
                  <c:v>690</c:v>
                </c:pt>
                <c:pt idx="1766">
                  <c:v>56</c:v>
                </c:pt>
                <c:pt idx="1767">
                  <c:v>172</c:v>
                </c:pt>
                <c:pt idx="1768">
                  <c:v>5</c:v>
                </c:pt>
                <c:pt idx="1769">
                  <c:v>469</c:v>
                </c:pt>
                <c:pt idx="1770">
                  <c:v>732</c:v>
                </c:pt>
                <c:pt idx="1771">
                  <c:v>98</c:v>
                </c:pt>
                <c:pt idx="1772">
                  <c:v>431</c:v>
                </c:pt>
                <c:pt idx="1773">
                  <c:v>183</c:v>
                </c:pt>
                <c:pt idx="1774">
                  <c:v>23</c:v>
                </c:pt>
                <c:pt idx="1775">
                  <c:v>65</c:v>
                </c:pt>
                <c:pt idx="1776">
                  <c:v>11</c:v>
                </c:pt>
                <c:pt idx="1777">
                  <c:v>288</c:v>
                </c:pt>
                <c:pt idx="1778">
                  <c:v>5</c:v>
                </c:pt>
                <c:pt idx="1779">
                  <c:v>4</c:v>
                </c:pt>
                <c:pt idx="1780">
                  <c:v>249</c:v>
                </c:pt>
                <c:pt idx="1781">
                  <c:v>8</c:v>
                </c:pt>
                <c:pt idx="1782">
                  <c:v>422</c:v>
                </c:pt>
                <c:pt idx="1783">
                  <c:v>39</c:v>
                </c:pt>
                <c:pt idx="1784">
                  <c:v>21</c:v>
                </c:pt>
                <c:pt idx="1785">
                  <c:v>4</c:v>
                </c:pt>
                <c:pt idx="1786">
                  <c:v>161</c:v>
                </c:pt>
                <c:pt idx="1787">
                  <c:v>192</c:v>
                </c:pt>
                <c:pt idx="1788">
                  <c:v>842</c:v>
                </c:pt>
                <c:pt idx="1789">
                  <c:v>16</c:v>
                </c:pt>
                <c:pt idx="1790">
                  <c:v>603</c:v>
                </c:pt>
                <c:pt idx="1791">
                  <c:v>530</c:v>
                </c:pt>
                <c:pt idx="1792">
                  <c:v>459</c:v>
                </c:pt>
                <c:pt idx="1793">
                  <c:v>25</c:v>
                </c:pt>
                <c:pt idx="1794">
                  <c:v>22</c:v>
                </c:pt>
                <c:pt idx="1795">
                  <c:v>6</c:v>
                </c:pt>
                <c:pt idx="1796">
                  <c:v>47</c:v>
                </c:pt>
                <c:pt idx="1797">
                  <c:v>32</c:v>
                </c:pt>
                <c:pt idx="1798">
                  <c:v>76</c:v>
                </c:pt>
                <c:pt idx="1799">
                  <c:v>161</c:v>
                </c:pt>
                <c:pt idx="1800">
                  <c:v>272</c:v>
                </c:pt>
                <c:pt idx="1801">
                  <c:v>21</c:v>
                </c:pt>
                <c:pt idx="1802">
                  <c:v>24</c:v>
                </c:pt>
                <c:pt idx="1803">
                  <c:v>470</c:v>
                </c:pt>
                <c:pt idx="1804">
                  <c:v>9</c:v>
                </c:pt>
                <c:pt idx="1805">
                  <c:v>428</c:v>
                </c:pt>
                <c:pt idx="1806">
                  <c:v>141</c:v>
                </c:pt>
                <c:pt idx="1807">
                  <c:v>250</c:v>
                </c:pt>
                <c:pt idx="1808">
                  <c:v>514</c:v>
                </c:pt>
                <c:pt idx="1809">
                  <c:v>5</c:v>
                </c:pt>
                <c:pt idx="1810">
                  <c:v>194</c:v>
                </c:pt>
                <c:pt idx="1811">
                  <c:v>231</c:v>
                </c:pt>
                <c:pt idx="1812">
                  <c:v>430</c:v>
                </c:pt>
                <c:pt idx="1813">
                  <c:v>235</c:v>
                </c:pt>
                <c:pt idx="1814">
                  <c:v>5</c:v>
                </c:pt>
                <c:pt idx="1815">
                  <c:v>64</c:v>
                </c:pt>
                <c:pt idx="1816">
                  <c:v>101</c:v>
                </c:pt>
                <c:pt idx="1817">
                  <c:v>11</c:v>
                </c:pt>
                <c:pt idx="1818">
                  <c:v>961</c:v>
                </c:pt>
                <c:pt idx="1819">
                  <c:v>53</c:v>
                </c:pt>
                <c:pt idx="1820">
                  <c:v>8</c:v>
                </c:pt>
                <c:pt idx="1821">
                  <c:v>18</c:v>
                </c:pt>
                <c:pt idx="1822">
                  <c:v>24</c:v>
                </c:pt>
                <c:pt idx="1823">
                  <c:v>575</c:v>
                </c:pt>
                <c:pt idx="1824">
                  <c:v>129</c:v>
                </c:pt>
                <c:pt idx="1825">
                  <c:v>206</c:v>
                </c:pt>
                <c:pt idx="1826">
                  <c:v>249</c:v>
                </c:pt>
                <c:pt idx="1827">
                  <c:v>5</c:v>
                </c:pt>
                <c:pt idx="1828">
                  <c:v>706</c:v>
                </c:pt>
                <c:pt idx="1829">
                  <c:v>179</c:v>
                </c:pt>
                <c:pt idx="1830">
                  <c:v>112</c:v>
                </c:pt>
                <c:pt idx="1831">
                  <c:v>7</c:v>
                </c:pt>
                <c:pt idx="1832">
                  <c:v>165</c:v>
                </c:pt>
                <c:pt idx="1833">
                  <c:v>100</c:v>
                </c:pt>
                <c:pt idx="1834">
                  <c:v>17</c:v>
                </c:pt>
                <c:pt idx="1835">
                  <c:v>4</c:v>
                </c:pt>
                <c:pt idx="1836">
                  <c:v>693</c:v>
                </c:pt>
                <c:pt idx="1837">
                  <c:v>465</c:v>
                </c:pt>
                <c:pt idx="1838">
                  <c:v>7</c:v>
                </c:pt>
                <c:pt idx="1839">
                  <c:v>640</c:v>
                </c:pt>
                <c:pt idx="1840">
                  <c:v>265</c:v>
                </c:pt>
                <c:pt idx="1841">
                  <c:v>7</c:v>
                </c:pt>
                <c:pt idx="1842">
                  <c:v>223</c:v>
                </c:pt>
                <c:pt idx="1843">
                  <c:v>83</c:v>
                </c:pt>
                <c:pt idx="1844">
                  <c:v>7</c:v>
                </c:pt>
                <c:pt idx="1845">
                  <c:v>118</c:v>
                </c:pt>
                <c:pt idx="1846">
                  <c:v>267</c:v>
                </c:pt>
                <c:pt idx="1847">
                  <c:v>73</c:v>
                </c:pt>
                <c:pt idx="1848">
                  <c:v>32</c:v>
                </c:pt>
                <c:pt idx="1849">
                  <c:v>217</c:v>
                </c:pt>
                <c:pt idx="1850">
                  <c:v>309</c:v>
                </c:pt>
                <c:pt idx="1851">
                  <c:v>276</c:v>
                </c:pt>
                <c:pt idx="1852">
                  <c:v>124</c:v>
                </c:pt>
                <c:pt idx="1853">
                  <c:v>124</c:v>
                </c:pt>
                <c:pt idx="1854">
                  <c:v>21</c:v>
                </c:pt>
                <c:pt idx="1855">
                  <c:v>11</c:v>
                </c:pt>
                <c:pt idx="1856">
                  <c:v>6</c:v>
                </c:pt>
                <c:pt idx="1857">
                  <c:v>611</c:v>
                </c:pt>
                <c:pt idx="1858">
                  <c:v>61</c:v>
                </c:pt>
                <c:pt idx="1859">
                  <c:v>42</c:v>
                </c:pt>
                <c:pt idx="1860">
                  <c:v>17</c:v>
                </c:pt>
                <c:pt idx="1861">
                  <c:v>69</c:v>
                </c:pt>
                <c:pt idx="1862">
                  <c:v>18</c:v>
                </c:pt>
                <c:pt idx="1863">
                  <c:v>124</c:v>
                </c:pt>
                <c:pt idx="1864">
                  <c:v>428</c:v>
                </c:pt>
                <c:pt idx="1865">
                  <c:v>47</c:v>
                </c:pt>
                <c:pt idx="1866">
                  <c:v>253</c:v>
                </c:pt>
                <c:pt idx="1867">
                  <c:v>10</c:v>
                </c:pt>
                <c:pt idx="1868">
                  <c:v>102</c:v>
                </c:pt>
                <c:pt idx="1869">
                  <c:v>128</c:v>
                </c:pt>
                <c:pt idx="1870">
                  <c:v>11</c:v>
                </c:pt>
                <c:pt idx="1871">
                  <c:v>177</c:v>
                </c:pt>
                <c:pt idx="1872">
                  <c:v>49</c:v>
                </c:pt>
                <c:pt idx="1873">
                  <c:v>21</c:v>
                </c:pt>
                <c:pt idx="1874">
                  <c:v>804</c:v>
                </c:pt>
                <c:pt idx="1875">
                  <c:v>413</c:v>
                </c:pt>
                <c:pt idx="1876">
                  <c:v>287</c:v>
                </c:pt>
                <c:pt idx="1877">
                  <c:v>169</c:v>
                </c:pt>
                <c:pt idx="1878">
                  <c:v>130</c:v>
                </c:pt>
                <c:pt idx="1879">
                  <c:v>520</c:v>
                </c:pt>
                <c:pt idx="1880">
                  <c:v>73</c:v>
                </c:pt>
                <c:pt idx="1881">
                  <c:v>239</c:v>
                </c:pt>
                <c:pt idx="1882">
                  <c:v>8</c:v>
                </c:pt>
                <c:pt idx="1883">
                  <c:v>503</c:v>
                </c:pt>
                <c:pt idx="1884">
                  <c:v>4</c:v>
                </c:pt>
                <c:pt idx="1885">
                  <c:v>5</c:v>
                </c:pt>
                <c:pt idx="1886">
                  <c:v>3</c:v>
                </c:pt>
                <c:pt idx="1887">
                  <c:v>60</c:v>
                </c:pt>
                <c:pt idx="1888">
                  <c:v>570</c:v>
                </c:pt>
                <c:pt idx="1889">
                  <c:v>56</c:v>
                </c:pt>
                <c:pt idx="1890">
                  <c:v>34</c:v>
                </c:pt>
                <c:pt idx="1891">
                  <c:v>377</c:v>
                </c:pt>
                <c:pt idx="1892">
                  <c:v>9</c:v>
                </c:pt>
                <c:pt idx="1893">
                  <c:v>816</c:v>
                </c:pt>
                <c:pt idx="1894">
                  <c:v>117</c:v>
                </c:pt>
                <c:pt idx="1895">
                  <c:v>189</c:v>
                </c:pt>
                <c:pt idx="1896">
                  <c:v>514</c:v>
                </c:pt>
                <c:pt idx="1897">
                  <c:v>6</c:v>
                </c:pt>
                <c:pt idx="1898">
                  <c:v>5</c:v>
                </c:pt>
                <c:pt idx="1899">
                  <c:v>207</c:v>
                </c:pt>
                <c:pt idx="1900">
                  <c:v>40</c:v>
                </c:pt>
                <c:pt idx="1901">
                  <c:v>168</c:v>
                </c:pt>
                <c:pt idx="1902">
                  <c:v>56</c:v>
                </c:pt>
                <c:pt idx="1903">
                  <c:v>14</c:v>
                </c:pt>
                <c:pt idx="1904">
                  <c:v>30</c:v>
                </c:pt>
                <c:pt idx="1905">
                  <c:v>20</c:v>
                </c:pt>
                <c:pt idx="1906">
                  <c:v>21</c:v>
                </c:pt>
                <c:pt idx="1907">
                  <c:v>9</c:v>
                </c:pt>
                <c:pt idx="1908">
                  <c:v>256</c:v>
                </c:pt>
                <c:pt idx="1909">
                  <c:v>127</c:v>
                </c:pt>
                <c:pt idx="1910">
                  <c:v>271</c:v>
                </c:pt>
                <c:pt idx="1911">
                  <c:v>41</c:v>
                </c:pt>
                <c:pt idx="1912">
                  <c:v>35</c:v>
                </c:pt>
                <c:pt idx="1913">
                  <c:v>20</c:v>
                </c:pt>
                <c:pt idx="1914">
                  <c:v>45</c:v>
                </c:pt>
                <c:pt idx="1915">
                  <c:v>62</c:v>
                </c:pt>
                <c:pt idx="1916">
                  <c:v>217</c:v>
                </c:pt>
                <c:pt idx="1917">
                  <c:v>3</c:v>
                </c:pt>
                <c:pt idx="1918">
                  <c:v>11</c:v>
                </c:pt>
                <c:pt idx="1919">
                  <c:v>253</c:v>
                </c:pt>
                <c:pt idx="1920">
                  <c:v>10</c:v>
                </c:pt>
                <c:pt idx="1921">
                  <c:v>19</c:v>
                </c:pt>
                <c:pt idx="1922">
                  <c:v>16</c:v>
                </c:pt>
                <c:pt idx="1923">
                  <c:v>22</c:v>
                </c:pt>
                <c:pt idx="1924">
                  <c:v>161</c:v>
                </c:pt>
                <c:pt idx="1925">
                  <c:v>353</c:v>
                </c:pt>
                <c:pt idx="1926">
                  <c:v>414</c:v>
                </c:pt>
                <c:pt idx="1927">
                  <c:v>71</c:v>
                </c:pt>
                <c:pt idx="1928">
                  <c:v>101</c:v>
                </c:pt>
                <c:pt idx="1929">
                  <c:v>132</c:v>
                </c:pt>
                <c:pt idx="1930">
                  <c:v>170</c:v>
                </c:pt>
                <c:pt idx="1931">
                  <c:v>130</c:v>
                </c:pt>
                <c:pt idx="1932">
                  <c:v>151</c:v>
                </c:pt>
                <c:pt idx="1933">
                  <c:v>133</c:v>
                </c:pt>
                <c:pt idx="1934">
                  <c:v>143</c:v>
                </c:pt>
                <c:pt idx="1935">
                  <c:v>838</c:v>
                </c:pt>
                <c:pt idx="1936">
                  <c:v>17</c:v>
                </c:pt>
                <c:pt idx="1937">
                  <c:v>47</c:v>
                </c:pt>
                <c:pt idx="1938">
                  <c:v>7</c:v>
                </c:pt>
                <c:pt idx="1939">
                  <c:v>101</c:v>
                </c:pt>
                <c:pt idx="1940">
                  <c:v>22</c:v>
                </c:pt>
                <c:pt idx="1941">
                  <c:v>7</c:v>
                </c:pt>
                <c:pt idx="1942">
                  <c:v>356</c:v>
                </c:pt>
                <c:pt idx="1943">
                  <c:v>274</c:v>
                </c:pt>
                <c:pt idx="1944">
                  <c:v>41</c:v>
                </c:pt>
                <c:pt idx="1945">
                  <c:v>152</c:v>
                </c:pt>
                <c:pt idx="1946">
                  <c:v>14</c:v>
                </c:pt>
                <c:pt idx="1947">
                  <c:v>14</c:v>
                </c:pt>
                <c:pt idx="1948">
                  <c:v>16</c:v>
                </c:pt>
                <c:pt idx="1949">
                  <c:v>56</c:v>
                </c:pt>
                <c:pt idx="1950">
                  <c:v>228</c:v>
                </c:pt>
                <c:pt idx="1951">
                  <c:v>1</c:v>
                </c:pt>
                <c:pt idx="1952">
                  <c:v>149</c:v>
                </c:pt>
                <c:pt idx="1953">
                  <c:v>813</c:v>
                </c:pt>
                <c:pt idx="1954">
                  <c:v>276</c:v>
                </c:pt>
                <c:pt idx="1955">
                  <c:v>141</c:v>
                </c:pt>
                <c:pt idx="1956">
                  <c:v>639</c:v>
                </c:pt>
                <c:pt idx="1957">
                  <c:v>26</c:v>
                </c:pt>
                <c:pt idx="1958">
                  <c:v>49</c:v>
                </c:pt>
                <c:pt idx="1959">
                  <c:v>1</c:v>
                </c:pt>
                <c:pt idx="1960">
                  <c:v>100</c:v>
                </c:pt>
                <c:pt idx="1961">
                  <c:v>196</c:v>
                </c:pt>
                <c:pt idx="1962">
                  <c:v>57</c:v>
                </c:pt>
                <c:pt idx="1963">
                  <c:v>69</c:v>
                </c:pt>
                <c:pt idx="1964">
                  <c:v>2</c:v>
                </c:pt>
                <c:pt idx="1965">
                  <c:v>92</c:v>
                </c:pt>
                <c:pt idx="1966">
                  <c:v>20</c:v>
                </c:pt>
                <c:pt idx="1967">
                  <c:v>309</c:v>
                </c:pt>
                <c:pt idx="1968">
                  <c:v>144</c:v>
                </c:pt>
                <c:pt idx="1969">
                  <c:v>23</c:v>
                </c:pt>
                <c:pt idx="1970">
                  <c:v>142</c:v>
                </c:pt>
                <c:pt idx="1971">
                  <c:v>125</c:v>
                </c:pt>
                <c:pt idx="1972">
                  <c:v>17</c:v>
                </c:pt>
                <c:pt idx="1973">
                  <c:v>16</c:v>
                </c:pt>
                <c:pt idx="1974">
                  <c:v>4</c:v>
                </c:pt>
                <c:pt idx="1975">
                  <c:v>23</c:v>
                </c:pt>
                <c:pt idx="1976">
                  <c:v>14</c:v>
                </c:pt>
                <c:pt idx="1977">
                  <c:v>10</c:v>
                </c:pt>
                <c:pt idx="1978">
                  <c:v>335</c:v>
                </c:pt>
                <c:pt idx="1979">
                  <c:v>419</c:v>
                </c:pt>
                <c:pt idx="1980">
                  <c:v>143</c:v>
                </c:pt>
                <c:pt idx="1981">
                  <c:v>13</c:v>
                </c:pt>
                <c:pt idx="1982">
                  <c:v>4</c:v>
                </c:pt>
                <c:pt idx="1983">
                  <c:v>5</c:v>
                </c:pt>
                <c:pt idx="1984">
                  <c:v>8</c:v>
                </c:pt>
                <c:pt idx="1985">
                  <c:v>444</c:v>
                </c:pt>
                <c:pt idx="1986">
                  <c:v>367</c:v>
                </c:pt>
                <c:pt idx="1987">
                  <c:v>250</c:v>
                </c:pt>
                <c:pt idx="1988">
                  <c:v>240</c:v>
                </c:pt>
                <c:pt idx="1989">
                  <c:v>215</c:v>
                </c:pt>
                <c:pt idx="1990">
                  <c:v>565</c:v>
                </c:pt>
                <c:pt idx="1991">
                  <c:v>2</c:v>
                </c:pt>
                <c:pt idx="1992">
                  <c:v>82</c:v>
                </c:pt>
                <c:pt idx="1993">
                  <c:v>61</c:v>
                </c:pt>
                <c:pt idx="1994">
                  <c:v>165</c:v>
                </c:pt>
                <c:pt idx="1995">
                  <c:v>509</c:v>
                </c:pt>
                <c:pt idx="1996">
                  <c:v>731</c:v>
                </c:pt>
                <c:pt idx="1997">
                  <c:v>396</c:v>
                </c:pt>
                <c:pt idx="1998">
                  <c:v>6</c:v>
                </c:pt>
                <c:pt idx="1999">
                  <c:v>126</c:v>
                </c:pt>
                <c:pt idx="2000">
                  <c:v>79</c:v>
                </c:pt>
                <c:pt idx="2001">
                  <c:v>13</c:v>
                </c:pt>
                <c:pt idx="2002">
                  <c:v>873</c:v>
                </c:pt>
                <c:pt idx="2003">
                  <c:v>247</c:v>
                </c:pt>
                <c:pt idx="2004">
                  <c:v>507</c:v>
                </c:pt>
                <c:pt idx="2005">
                  <c:v>89</c:v>
                </c:pt>
                <c:pt idx="2006">
                  <c:v>368</c:v>
                </c:pt>
                <c:pt idx="2007">
                  <c:v>7</c:v>
                </c:pt>
                <c:pt idx="2008">
                  <c:v>420</c:v>
                </c:pt>
                <c:pt idx="2009">
                  <c:v>417</c:v>
                </c:pt>
                <c:pt idx="2010">
                  <c:v>832</c:v>
                </c:pt>
                <c:pt idx="2011">
                  <c:v>2</c:v>
                </c:pt>
                <c:pt idx="2012">
                  <c:v>120</c:v>
                </c:pt>
                <c:pt idx="2013">
                  <c:v>300</c:v>
                </c:pt>
                <c:pt idx="2014">
                  <c:v>177</c:v>
                </c:pt>
                <c:pt idx="2015">
                  <c:v>9</c:v>
                </c:pt>
                <c:pt idx="2016">
                  <c:v>8</c:v>
                </c:pt>
                <c:pt idx="2017">
                  <c:v>16</c:v>
                </c:pt>
                <c:pt idx="2018">
                  <c:v>15</c:v>
                </c:pt>
                <c:pt idx="2019">
                  <c:v>81</c:v>
                </c:pt>
                <c:pt idx="2020">
                  <c:v>25</c:v>
                </c:pt>
                <c:pt idx="2021">
                  <c:v>269</c:v>
                </c:pt>
                <c:pt idx="2022">
                  <c:v>0</c:v>
                </c:pt>
                <c:pt idx="2023">
                  <c:v>11</c:v>
                </c:pt>
                <c:pt idx="2024">
                  <c:v>369</c:v>
                </c:pt>
                <c:pt idx="2025">
                  <c:v>3</c:v>
                </c:pt>
                <c:pt idx="2026">
                  <c:v>5</c:v>
                </c:pt>
                <c:pt idx="2027">
                  <c:v>74</c:v>
                </c:pt>
                <c:pt idx="2028">
                  <c:v>15</c:v>
                </c:pt>
                <c:pt idx="2029">
                  <c:v>8</c:v>
                </c:pt>
                <c:pt idx="2030">
                  <c:v>22</c:v>
                </c:pt>
                <c:pt idx="2031">
                  <c:v>2</c:v>
                </c:pt>
                <c:pt idx="2032">
                  <c:v>241</c:v>
                </c:pt>
                <c:pt idx="2033">
                  <c:v>407</c:v>
                </c:pt>
                <c:pt idx="2034">
                  <c:v>248</c:v>
                </c:pt>
                <c:pt idx="2035">
                  <c:v>7</c:v>
                </c:pt>
                <c:pt idx="2036">
                  <c:v>87</c:v>
                </c:pt>
                <c:pt idx="2037">
                  <c:v>12</c:v>
                </c:pt>
                <c:pt idx="2038">
                  <c:v>45</c:v>
                </c:pt>
                <c:pt idx="2039">
                  <c:v>119</c:v>
                </c:pt>
                <c:pt idx="2040">
                  <c:v>96</c:v>
                </c:pt>
                <c:pt idx="2041">
                  <c:v>41</c:v>
                </c:pt>
                <c:pt idx="2042">
                  <c:v>22</c:v>
                </c:pt>
                <c:pt idx="2043">
                  <c:v>141</c:v>
                </c:pt>
                <c:pt idx="2044">
                  <c:v>39</c:v>
                </c:pt>
                <c:pt idx="2045">
                  <c:v>399</c:v>
                </c:pt>
                <c:pt idx="2046">
                  <c:v>5</c:v>
                </c:pt>
                <c:pt idx="2047">
                  <c:v>28</c:v>
                </c:pt>
                <c:pt idx="2048">
                  <c:v>2</c:v>
                </c:pt>
                <c:pt idx="2049">
                  <c:v>1</c:v>
                </c:pt>
                <c:pt idx="2050">
                  <c:v>97</c:v>
                </c:pt>
                <c:pt idx="2051">
                  <c:v>122</c:v>
                </c:pt>
                <c:pt idx="2052">
                  <c:v>40</c:v>
                </c:pt>
                <c:pt idx="2053">
                  <c:v>3</c:v>
                </c:pt>
                <c:pt idx="2054">
                  <c:v>482</c:v>
                </c:pt>
                <c:pt idx="2055">
                  <c:v>4</c:v>
                </c:pt>
                <c:pt idx="2056">
                  <c:v>133</c:v>
                </c:pt>
                <c:pt idx="2057">
                  <c:v>3</c:v>
                </c:pt>
                <c:pt idx="2058">
                  <c:v>2</c:v>
                </c:pt>
                <c:pt idx="2059">
                  <c:v>5</c:v>
                </c:pt>
                <c:pt idx="2060">
                  <c:v>9</c:v>
                </c:pt>
                <c:pt idx="2061">
                  <c:v>6</c:v>
                </c:pt>
                <c:pt idx="2062">
                  <c:v>216</c:v>
                </c:pt>
                <c:pt idx="2063">
                  <c:v>64</c:v>
                </c:pt>
                <c:pt idx="2064">
                  <c:v>553</c:v>
                </c:pt>
                <c:pt idx="2065">
                  <c:v>211</c:v>
                </c:pt>
                <c:pt idx="2066">
                  <c:v>9</c:v>
                </c:pt>
                <c:pt idx="2067">
                  <c:v>446</c:v>
                </c:pt>
                <c:pt idx="2068">
                  <c:v>86</c:v>
                </c:pt>
                <c:pt idx="2069">
                  <c:v>3</c:v>
                </c:pt>
                <c:pt idx="2070">
                  <c:v>20</c:v>
                </c:pt>
                <c:pt idx="2071">
                  <c:v>860</c:v>
                </c:pt>
                <c:pt idx="2072">
                  <c:v>23</c:v>
                </c:pt>
                <c:pt idx="2073">
                  <c:v>288</c:v>
                </c:pt>
                <c:pt idx="2074">
                  <c:v>65</c:v>
                </c:pt>
                <c:pt idx="2075">
                  <c:v>59</c:v>
                </c:pt>
                <c:pt idx="2076">
                  <c:v>18</c:v>
                </c:pt>
                <c:pt idx="2077">
                  <c:v>108</c:v>
                </c:pt>
                <c:pt idx="2078">
                  <c:v>294</c:v>
                </c:pt>
                <c:pt idx="2079">
                  <c:v>162</c:v>
                </c:pt>
                <c:pt idx="2080">
                  <c:v>925</c:v>
                </c:pt>
                <c:pt idx="2081">
                  <c:v>79</c:v>
                </c:pt>
                <c:pt idx="2082">
                  <c:v>5</c:v>
                </c:pt>
                <c:pt idx="2083">
                  <c:v>20</c:v>
                </c:pt>
                <c:pt idx="2084">
                  <c:v>154</c:v>
                </c:pt>
                <c:pt idx="2085">
                  <c:v>69</c:v>
                </c:pt>
                <c:pt idx="2086">
                  <c:v>16</c:v>
                </c:pt>
                <c:pt idx="2087">
                  <c:v>565</c:v>
                </c:pt>
                <c:pt idx="2088">
                  <c:v>57</c:v>
                </c:pt>
                <c:pt idx="2089">
                  <c:v>95</c:v>
                </c:pt>
                <c:pt idx="2090">
                  <c:v>8</c:v>
                </c:pt>
                <c:pt idx="2091">
                  <c:v>441</c:v>
                </c:pt>
                <c:pt idx="2092">
                  <c:v>15</c:v>
                </c:pt>
                <c:pt idx="2093">
                  <c:v>34</c:v>
                </c:pt>
                <c:pt idx="2094">
                  <c:v>372</c:v>
                </c:pt>
                <c:pt idx="2095">
                  <c:v>109</c:v>
                </c:pt>
                <c:pt idx="2096">
                  <c:v>131</c:v>
                </c:pt>
                <c:pt idx="2097">
                  <c:v>2</c:v>
                </c:pt>
                <c:pt idx="2098">
                  <c:v>195</c:v>
                </c:pt>
                <c:pt idx="2099">
                  <c:v>98</c:v>
                </c:pt>
                <c:pt idx="2100">
                  <c:v>84</c:v>
                </c:pt>
                <c:pt idx="2101">
                  <c:v>348</c:v>
                </c:pt>
                <c:pt idx="2102">
                  <c:v>387</c:v>
                </c:pt>
                <c:pt idx="2103">
                  <c:v>573</c:v>
                </c:pt>
                <c:pt idx="2104">
                  <c:v>83</c:v>
                </c:pt>
                <c:pt idx="2105">
                  <c:v>28</c:v>
                </c:pt>
                <c:pt idx="2106">
                  <c:v>16</c:v>
                </c:pt>
                <c:pt idx="2107">
                  <c:v>59</c:v>
                </c:pt>
                <c:pt idx="2108">
                  <c:v>13</c:v>
                </c:pt>
                <c:pt idx="2109">
                  <c:v>16</c:v>
                </c:pt>
                <c:pt idx="2110">
                  <c:v>10</c:v>
                </c:pt>
                <c:pt idx="2111">
                  <c:v>890</c:v>
                </c:pt>
                <c:pt idx="2112">
                  <c:v>4</c:v>
                </c:pt>
                <c:pt idx="2113">
                  <c:v>43</c:v>
                </c:pt>
                <c:pt idx="2114">
                  <c:v>165</c:v>
                </c:pt>
                <c:pt idx="2115">
                  <c:v>27</c:v>
                </c:pt>
                <c:pt idx="2116">
                  <c:v>71</c:v>
                </c:pt>
                <c:pt idx="2117">
                  <c:v>4</c:v>
                </c:pt>
                <c:pt idx="2118">
                  <c:v>14</c:v>
                </c:pt>
                <c:pt idx="2119">
                  <c:v>267</c:v>
                </c:pt>
                <c:pt idx="2120">
                  <c:v>447</c:v>
                </c:pt>
                <c:pt idx="2121">
                  <c:v>500</c:v>
                </c:pt>
                <c:pt idx="2122">
                  <c:v>11</c:v>
                </c:pt>
                <c:pt idx="2123">
                  <c:v>35</c:v>
                </c:pt>
                <c:pt idx="2124">
                  <c:v>35</c:v>
                </c:pt>
                <c:pt idx="2125">
                  <c:v>64</c:v>
                </c:pt>
                <c:pt idx="2126">
                  <c:v>466</c:v>
                </c:pt>
                <c:pt idx="2127">
                  <c:v>218</c:v>
                </c:pt>
                <c:pt idx="2128">
                  <c:v>459</c:v>
                </c:pt>
                <c:pt idx="2129">
                  <c:v>170</c:v>
                </c:pt>
                <c:pt idx="2130">
                  <c:v>16</c:v>
                </c:pt>
                <c:pt idx="2131">
                  <c:v>259</c:v>
                </c:pt>
                <c:pt idx="2132">
                  <c:v>4</c:v>
                </c:pt>
                <c:pt idx="2133">
                  <c:v>10</c:v>
                </c:pt>
                <c:pt idx="2134">
                  <c:v>40</c:v>
                </c:pt>
                <c:pt idx="2135">
                  <c:v>264</c:v>
                </c:pt>
                <c:pt idx="2136">
                  <c:v>133</c:v>
                </c:pt>
                <c:pt idx="2137">
                  <c:v>27</c:v>
                </c:pt>
                <c:pt idx="2138">
                  <c:v>92</c:v>
                </c:pt>
                <c:pt idx="2139">
                  <c:v>11</c:v>
                </c:pt>
                <c:pt idx="2140">
                  <c:v>3</c:v>
                </c:pt>
                <c:pt idx="2141">
                  <c:v>373</c:v>
                </c:pt>
                <c:pt idx="2142">
                  <c:v>124</c:v>
                </c:pt>
                <c:pt idx="2143">
                  <c:v>199</c:v>
                </c:pt>
                <c:pt idx="2144">
                  <c:v>7</c:v>
                </c:pt>
                <c:pt idx="2145">
                  <c:v>522</c:v>
                </c:pt>
                <c:pt idx="2146">
                  <c:v>19</c:v>
                </c:pt>
                <c:pt idx="2147">
                  <c:v>112</c:v>
                </c:pt>
                <c:pt idx="2148">
                  <c:v>127</c:v>
                </c:pt>
                <c:pt idx="2149">
                  <c:v>66</c:v>
                </c:pt>
                <c:pt idx="2150">
                  <c:v>14</c:v>
                </c:pt>
                <c:pt idx="2151">
                  <c:v>5</c:v>
                </c:pt>
                <c:pt idx="2152">
                  <c:v>69</c:v>
                </c:pt>
                <c:pt idx="2153">
                  <c:v>480</c:v>
                </c:pt>
                <c:pt idx="2154">
                  <c:v>295</c:v>
                </c:pt>
                <c:pt idx="2155">
                  <c:v>14</c:v>
                </c:pt>
                <c:pt idx="2156">
                  <c:v>10</c:v>
                </c:pt>
                <c:pt idx="2157">
                  <c:v>18</c:v>
                </c:pt>
                <c:pt idx="2158">
                  <c:v>5</c:v>
                </c:pt>
                <c:pt idx="2159">
                  <c:v>19</c:v>
                </c:pt>
                <c:pt idx="2160">
                  <c:v>6</c:v>
                </c:pt>
                <c:pt idx="2161">
                  <c:v>46</c:v>
                </c:pt>
                <c:pt idx="2162">
                  <c:v>751</c:v>
                </c:pt>
                <c:pt idx="2163">
                  <c:v>33</c:v>
                </c:pt>
                <c:pt idx="2164">
                  <c:v>7</c:v>
                </c:pt>
                <c:pt idx="2165">
                  <c:v>21</c:v>
                </c:pt>
                <c:pt idx="2166">
                  <c:v>30</c:v>
                </c:pt>
                <c:pt idx="2167">
                  <c:v>133</c:v>
                </c:pt>
                <c:pt idx="2168">
                  <c:v>18</c:v>
                </c:pt>
                <c:pt idx="2169">
                  <c:v>5</c:v>
                </c:pt>
                <c:pt idx="2170">
                  <c:v>133</c:v>
                </c:pt>
                <c:pt idx="2171">
                  <c:v>125</c:v>
                </c:pt>
                <c:pt idx="2172">
                  <c:v>14</c:v>
                </c:pt>
                <c:pt idx="2173">
                  <c:v>77</c:v>
                </c:pt>
                <c:pt idx="2174">
                  <c:v>6</c:v>
                </c:pt>
                <c:pt idx="2175">
                  <c:v>177</c:v>
                </c:pt>
                <c:pt idx="2176">
                  <c:v>83</c:v>
                </c:pt>
                <c:pt idx="2177">
                  <c:v>654</c:v>
                </c:pt>
                <c:pt idx="2178">
                  <c:v>182</c:v>
                </c:pt>
                <c:pt idx="2179">
                  <c:v>45</c:v>
                </c:pt>
                <c:pt idx="2180">
                  <c:v>221</c:v>
                </c:pt>
                <c:pt idx="2181">
                  <c:v>178</c:v>
                </c:pt>
                <c:pt idx="2182">
                  <c:v>217</c:v>
                </c:pt>
                <c:pt idx="2183">
                  <c:v>56</c:v>
                </c:pt>
                <c:pt idx="2184">
                  <c:v>69</c:v>
                </c:pt>
                <c:pt idx="2185">
                  <c:v>694</c:v>
                </c:pt>
                <c:pt idx="2186">
                  <c:v>12</c:v>
                </c:pt>
                <c:pt idx="2187">
                  <c:v>7</c:v>
                </c:pt>
                <c:pt idx="2188">
                  <c:v>446</c:v>
                </c:pt>
                <c:pt idx="2189">
                  <c:v>62</c:v>
                </c:pt>
                <c:pt idx="2190">
                  <c:v>597</c:v>
                </c:pt>
                <c:pt idx="2191">
                  <c:v>592</c:v>
                </c:pt>
                <c:pt idx="2192">
                  <c:v>18</c:v>
                </c:pt>
                <c:pt idx="2193">
                  <c:v>925</c:v>
                </c:pt>
                <c:pt idx="2194">
                  <c:v>389</c:v>
                </c:pt>
                <c:pt idx="2195">
                  <c:v>40</c:v>
                </c:pt>
                <c:pt idx="2196">
                  <c:v>300</c:v>
                </c:pt>
                <c:pt idx="2197">
                  <c:v>107</c:v>
                </c:pt>
                <c:pt idx="2198">
                  <c:v>169</c:v>
                </c:pt>
                <c:pt idx="2199">
                  <c:v>400</c:v>
                </c:pt>
                <c:pt idx="2200">
                  <c:v>230</c:v>
                </c:pt>
                <c:pt idx="2201">
                  <c:v>106</c:v>
                </c:pt>
                <c:pt idx="2202">
                  <c:v>353</c:v>
                </c:pt>
                <c:pt idx="2203">
                  <c:v>30</c:v>
                </c:pt>
                <c:pt idx="2204">
                  <c:v>7</c:v>
                </c:pt>
                <c:pt idx="2205">
                  <c:v>5</c:v>
                </c:pt>
                <c:pt idx="2206">
                  <c:v>6</c:v>
                </c:pt>
                <c:pt idx="2207">
                  <c:v>18</c:v>
                </c:pt>
                <c:pt idx="2208">
                  <c:v>282</c:v>
                </c:pt>
                <c:pt idx="2209">
                  <c:v>46</c:v>
                </c:pt>
                <c:pt idx="2210">
                  <c:v>3</c:v>
                </c:pt>
                <c:pt idx="2211">
                  <c:v>10</c:v>
                </c:pt>
                <c:pt idx="2212">
                  <c:v>54</c:v>
                </c:pt>
                <c:pt idx="2213">
                  <c:v>110</c:v>
                </c:pt>
                <c:pt idx="2214">
                  <c:v>410</c:v>
                </c:pt>
                <c:pt idx="2215">
                  <c:v>951</c:v>
                </c:pt>
                <c:pt idx="2216">
                  <c:v>391</c:v>
                </c:pt>
                <c:pt idx="2217">
                  <c:v>64</c:v>
                </c:pt>
                <c:pt idx="2218">
                  <c:v>232</c:v>
                </c:pt>
                <c:pt idx="2219">
                  <c:v>2</c:v>
                </c:pt>
                <c:pt idx="2220">
                  <c:v>322</c:v>
                </c:pt>
                <c:pt idx="2221">
                  <c:v>9</c:v>
                </c:pt>
                <c:pt idx="2222">
                  <c:v>21</c:v>
                </c:pt>
                <c:pt idx="2223">
                  <c:v>32</c:v>
                </c:pt>
                <c:pt idx="2224">
                  <c:v>7</c:v>
                </c:pt>
                <c:pt idx="2225">
                  <c:v>132</c:v>
                </c:pt>
                <c:pt idx="2226">
                  <c:v>1</c:v>
                </c:pt>
                <c:pt idx="2227">
                  <c:v>279</c:v>
                </c:pt>
                <c:pt idx="2228">
                  <c:v>9</c:v>
                </c:pt>
                <c:pt idx="2229">
                  <c:v>28</c:v>
                </c:pt>
                <c:pt idx="2230">
                  <c:v>50</c:v>
                </c:pt>
                <c:pt idx="2231">
                  <c:v>4</c:v>
                </c:pt>
                <c:pt idx="2232">
                  <c:v>56</c:v>
                </c:pt>
                <c:pt idx="2233">
                  <c:v>77</c:v>
                </c:pt>
                <c:pt idx="2234">
                  <c:v>83</c:v>
                </c:pt>
                <c:pt idx="2235">
                  <c:v>10</c:v>
                </c:pt>
                <c:pt idx="2236">
                  <c:v>2</c:v>
                </c:pt>
                <c:pt idx="2237">
                  <c:v>10</c:v>
                </c:pt>
                <c:pt idx="2238">
                  <c:v>19</c:v>
                </c:pt>
                <c:pt idx="2239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0F7-42AB-BFC4-CBCDB66CF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638687"/>
        <c:axId val="1190641599"/>
      </c:scatterChart>
      <c:valAx>
        <c:axId val="1190638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#,\K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641599"/>
        <c:crosses val="autoZero"/>
        <c:crossBetween val="midCat"/>
      </c:valAx>
      <c:valAx>
        <c:axId val="1190641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638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'Customer Profile'!$P$1</c:f>
              <c:strCache>
                <c:ptCount val="1"/>
                <c:pt idx="0">
                  <c:v>MntFishProducts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1692913385826771E-4"/>
                  <c:y val="-0.13004775444736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'Customer Profile'!$E$2:$E$2241</c:f>
              <c:numCache>
                <c:formatCode>"$"#,##0_);[Red]\("$"#,##0\)</c:formatCode>
                <c:ptCount val="2240"/>
                <c:pt idx="0" formatCode="&quot;$&quot;#,##0.00_);[Red]\(&quot;$&quot;#,##0.00\)">
                  <c:v>70951</c:v>
                </c:pt>
                <c:pt idx="1">
                  <c:v>57091</c:v>
                </c:pt>
                <c:pt idx="2" formatCode="&quot;$&quot;#,##0.00_);[Red]\(&quot;$&quot;#,##0.00\)">
                  <c:v>46098</c:v>
                </c:pt>
                <c:pt idx="3" formatCode="&quot;$&quot;#,##0.00_);[Red]\(&quot;$&quot;#,##0.00\)">
                  <c:v>25358</c:v>
                </c:pt>
                <c:pt idx="4" formatCode="&quot;$&quot;#,##0.00_);[Red]\(&quot;$&quot;#,##0.00\)">
                  <c:v>60491</c:v>
                </c:pt>
                <c:pt idx="5" formatCode="&quot;$&quot;#,##0.00_);[Red]\(&quot;$&quot;#,##0.00\)">
                  <c:v>46891</c:v>
                </c:pt>
                <c:pt idx="6" formatCode="&quot;$&quot;#,##0.00_);[Red]\(&quot;$&quot;#,##0.00\)">
                  <c:v>46310</c:v>
                </c:pt>
                <c:pt idx="7" formatCode="&quot;$&quot;#,##0.00_);[Red]\(&quot;$&quot;#,##0.00\)">
                  <c:v>17144</c:v>
                </c:pt>
                <c:pt idx="8" formatCode="&quot;$&quot;#,##0.00_);[Red]\(&quot;$&quot;#,##0.00\)">
                  <c:v>65148</c:v>
                </c:pt>
                <c:pt idx="9" formatCode="&quot;$&quot;#,##0.00_);[Red]\(&quot;$&quot;#,##0.00\)">
                  <c:v>25545</c:v>
                </c:pt>
                <c:pt idx="10" formatCode="&quot;$&quot;#,##0.00_);[Red]\(&quot;$&quot;#,##0.00\)">
                  <c:v>55761</c:v>
                </c:pt>
                <c:pt idx="11" formatCode="&quot;$&quot;#,##0.00_);[Red]\(&quot;$&quot;#,##0.00\)">
                  <c:v>20587</c:v>
                </c:pt>
                <c:pt idx="12" formatCode="&quot;$&quot;#,##0.00_);[Red]\(&quot;$&quot;#,##0.00\)">
                  <c:v>56253</c:v>
                </c:pt>
                <c:pt idx="13" formatCode="&quot;$&quot;#,##0.00_);[Red]\(&quot;$&quot;#,##0.00\)">
                  <c:v>46423</c:v>
                </c:pt>
                <c:pt idx="14" formatCode="&quot;$&quot;#,##0.00_);[Red]\(&quot;$&quot;#,##0.00\)">
                  <c:v>51411</c:v>
                </c:pt>
                <c:pt idx="15" formatCode="&quot;$&quot;#,##0.00_);[Red]\(&quot;$&quot;#,##0.00\)">
                  <c:v>41039</c:v>
                </c:pt>
                <c:pt idx="16" formatCode="&quot;$&quot;#,##0.00_);[Red]\(&quot;$&quot;#,##0.00\)">
                  <c:v>25293</c:v>
                </c:pt>
                <c:pt idx="17" formatCode="&quot;$&quot;#,##0.00_);[Red]\(&quot;$&quot;#,##0.00\)">
                  <c:v>27733</c:v>
                </c:pt>
                <c:pt idx="18" formatCode="&quot;$&quot;#,##0.00_);[Red]\(&quot;$&quot;#,##0.00\)">
                  <c:v>22212</c:v>
                </c:pt>
                <c:pt idx="19" formatCode="&quot;$&quot;#,##0.00_);[Red]\(&quot;$&quot;#,##0.00\)">
                  <c:v>34176</c:v>
                </c:pt>
                <c:pt idx="20" formatCode="&quot;$&quot;#,##0.00_);[Red]\(&quot;$&quot;#,##0.00\)">
                  <c:v>30833</c:v>
                </c:pt>
                <c:pt idx="21">
                  <c:v>43456</c:v>
                </c:pt>
                <c:pt idx="22" formatCode="&quot;$&quot;#,##0.00_);[Red]\(&quot;$&quot;#,##0.00\)">
                  <c:v>67046</c:v>
                </c:pt>
                <c:pt idx="23" formatCode="&quot;$&quot;#,##0.00_);[Red]\(&quot;$&quot;#,##0.00\)">
                  <c:v>53083</c:v>
                </c:pt>
                <c:pt idx="24" formatCode="&quot;$&quot;#,##0.00_);[Red]\(&quot;$&quot;#,##0.00\)">
                  <c:v>61209</c:v>
                </c:pt>
                <c:pt idx="25" formatCode="&quot;$&quot;#,##0.00_);[Red]\(&quot;$&quot;#,##0.00\)">
                  <c:v>76045</c:v>
                </c:pt>
                <c:pt idx="26" formatCode="&quot;$&quot;#,##0.00_);[Red]\(&quot;$&quot;#,##0.00\)">
                  <c:v>23272</c:v>
                </c:pt>
                <c:pt idx="27">
                  <c:v>71604</c:v>
                </c:pt>
                <c:pt idx="28" formatCode="&quot;$&quot;#,##0.00_);[Red]\(&quot;$&quot;#,##0.00\)">
                  <c:v>28973</c:v>
                </c:pt>
                <c:pt idx="29" formatCode="&quot;$&quot;#,##0.00_);[Red]\(&quot;$&quot;#,##0.00\)">
                  <c:v>71952</c:v>
                </c:pt>
                <c:pt idx="30" formatCode="&quot;$&quot;#,##0.00_);[Red]\(&quot;$&quot;#,##0.00\)">
                  <c:v>67506</c:v>
                </c:pt>
                <c:pt idx="31" formatCode="&quot;$&quot;#,##0.00_);[Red]\(&quot;$&quot;#,##0.00\)">
                  <c:v>62503</c:v>
                </c:pt>
                <c:pt idx="32" formatCode="&quot;$&quot;#,##0.00_);[Red]\(&quot;$&quot;#,##0.00\)">
                  <c:v>44124</c:v>
                </c:pt>
                <c:pt idx="33" formatCode="&quot;$&quot;#,##0.00_);[Red]\(&quot;$&quot;#,##0.00\)">
                  <c:v>14421</c:v>
                </c:pt>
                <c:pt idx="34" formatCode="&quot;$&quot;#,##0.00_);[Red]\(&quot;$&quot;#,##0.00\)">
                  <c:v>48006</c:v>
                </c:pt>
                <c:pt idx="35" formatCode="&quot;$&quot;#,##0.00_);[Red]\(&quot;$&quot;#,##0.00\)">
                  <c:v>38808</c:v>
                </c:pt>
                <c:pt idx="36" formatCode="&quot;$&quot;#,##0.00_);[Red]\(&quot;$&quot;#,##0.00\)">
                  <c:v>45183</c:v>
                </c:pt>
                <c:pt idx="37" formatCode="&quot;$&quot;#,##0.00_);[Red]\(&quot;$&quot;#,##0.00\)">
                  <c:v>82032</c:v>
                </c:pt>
                <c:pt idx="38" formatCode="&quot;$&quot;#,##0.00_);[Red]\(&quot;$&quot;#,##0.00\)">
                  <c:v>81169</c:v>
                </c:pt>
                <c:pt idx="39" formatCode="&quot;$&quot;#,##0.00_);[Red]\(&quot;$&quot;#,##0.00\)">
                  <c:v>23091</c:v>
                </c:pt>
                <c:pt idx="40" formatCode="&quot;$&quot;#,##0.00_);[Red]\(&quot;$&quot;#,##0.00\)">
                  <c:v>64857</c:v>
                </c:pt>
                <c:pt idx="41" formatCode="&quot;$&quot;#,##0.00_);[Red]\(&quot;$&quot;#,##0.00\)">
                  <c:v>48726</c:v>
                </c:pt>
                <c:pt idx="42" formatCode="&quot;$&quot;#,##0.00_);[Red]\(&quot;$&quot;#,##0.00\)">
                  <c:v>28839</c:v>
                </c:pt>
                <c:pt idx="43" formatCode="&quot;$&quot;#,##0.00_);[Red]\(&quot;$&quot;#,##0.00\)">
                  <c:v>61559</c:v>
                </c:pt>
                <c:pt idx="44" formatCode="&quot;$&quot;#,##0.00_);[Red]\(&quot;$&quot;#,##0.00\)">
                  <c:v>15287</c:v>
                </c:pt>
                <c:pt idx="45" formatCode="&quot;$&quot;#,##0.00_);[Red]\(&quot;$&quot;#,##0.00\)">
                  <c:v>34838</c:v>
                </c:pt>
                <c:pt idx="46" formatCode="&quot;$&quot;#,##0.00_);[Red]\(&quot;$&quot;#,##0.00\)">
                  <c:v>67309</c:v>
                </c:pt>
                <c:pt idx="47" formatCode="&quot;$&quot;#,##0.00_);[Red]\(&quot;$&quot;#,##0.00\)">
                  <c:v>83844</c:v>
                </c:pt>
                <c:pt idx="48" formatCode="&quot;$&quot;#,##0.00_);[Red]\(&quot;$&quot;#,##0.00\)">
                  <c:v>66480</c:v>
                </c:pt>
                <c:pt idx="49" formatCode="&quot;$&quot;#,##0.00_);[Red]\(&quot;$&quot;#,##0.00\)">
                  <c:v>36715</c:v>
                </c:pt>
                <c:pt idx="50" formatCode="&quot;$&quot;#,##0.00_);[Red]\(&quot;$&quot;#,##0.00\)">
                  <c:v>41003</c:v>
                </c:pt>
                <c:pt idx="51">
                  <c:v>53863</c:v>
                </c:pt>
                <c:pt idx="52" formatCode="&quot;$&quot;#,##0.00_);[Red]\(&quot;$&quot;#,##0.00\)">
                  <c:v>22263</c:v>
                </c:pt>
                <c:pt idx="53" formatCode="&quot;$&quot;#,##0.00_);[Red]\(&quot;$&quot;#,##0.00\)">
                  <c:v>75032</c:v>
                </c:pt>
                <c:pt idx="54" formatCode="&quot;$&quot;#,##0.00_);[Red]\(&quot;$&quot;#,##0.00\)">
                  <c:v>45576</c:v>
                </c:pt>
                <c:pt idx="55" formatCode="&quot;$&quot;#,##0.00_);[Red]\(&quot;$&quot;#,##0.00\)">
                  <c:v>46757</c:v>
                </c:pt>
                <c:pt idx="56" formatCode="&quot;$&quot;#,##0.00_);[Red]\(&quot;$&quot;#,##0.00\)">
                  <c:v>40590</c:v>
                </c:pt>
                <c:pt idx="57" formatCode="&quot;$&quot;#,##0.00_);[Red]\(&quot;$&quot;#,##0.00\)">
                  <c:v>36138</c:v>
                </c:pt>
                <c:pt idx="58" formatCode="&quot;$&quot;#,##0.00_);[Red]\(&quot;$&quot;#,##0.00\)">
                  <c:v>34853</c:v>
                </c:pt>
                <c:pt idx="59" formatCode="&quot;$&quot;#,##0.00_);[Red]\(&quot;$&quot;#,##0.00\)">
                  <c:v>44213</c:v>
                </c:pt>
                <c:pt idx="60" formatCode="&quot;$&quot;#,##0.00_);[Red]\(&quot;$&quot;#,##0.00\)">
                  <c:v>72940</c:v>
                </c:pt>
                <c:pt idx="61" formatCode="&quot;$&quot;#,##0.00_);[Red]\(&quot;$&quot;#,##0.00\)">
                  <c:v>81217</c:v>
                </c:pt>
                <c:pt idx="62" formatCode="&quot;$&quot;#,##0.00_);[Red]\(&quot;$&quot;#,##0.00\)">
                  <c:v>22944</c:v>
                </c:pt>
                <c:pt idx="63" formatCode="&quot;$&quot;#,##0.00_);[Red]\(&quot;$&quot;#,##0.00\)">
                  <c:v>63342</c:v>
                </c:pt>
                <c:pt idx="64" formatCode="&quot;$&quot;#,##0.00_);[Red]\(&quot;$&quot;#,##0.00\)">
                  <c:v>61872</c:v>
                </c:pt>
                <c:pt idx="65" formatCode="&quot;$&quot;#,##0.00_);[Red]\(&quot;$&quot;#,##0.00\)">
                  <c:v>73455</c:v>
                </c:pt>
                <c:pt idx="66" formatCode="&quot;$&quot;#,##0.00_);[Red]\(&quot;$&quot;#,##0.00\)">
                  <c:v>42554</c:v>
                </c:pt>
                <c:pt idx="67" formatCode="&quot;$&quot;#,##0.00_);[Red]\(&quot;$&quot;#,##0.00\)">
                  <c:v>51148</c:v>
                </c:pt>
                <c:pt idx="68" formatCode="&quot;$&quot;#,##0.00_);[Red]\(&quot;$&quot;#,##0.00\)">
                  <c:v>47743</c:v>
                </c:pt>
                <c:pt idx="69" formatCode="&quot;$&quot;#,##0.00_);[Red]\(&quot;$&quot;#,##0.00\)">
                  <c:v>57091</c:v>
                </c:pt>
                <c:pt idx="70">
                  <c:v>72967</c:v>
                </c:pt>
                <c:pt idx="71" formatCode="&quot;$&quot;#,##0.00_);[Red]\(&quot;$&quot;#,##0.00\)">
                  <c:v>40780</c:v>
                </c:pt>
                <c:pt idx="72" formatCode="&quot;$&quot;#,##0.00_);[Red]\(&quot;$&quot;#,##0.00\)">
                  <c:v>48070</c:v>
                </c:pt>
                <c:pt idx="73" formatCode="&quot;$&quot;#,##0.00_);[Red]\(&quot;$&quot;#,##0.00\)">
                  <c:v>43142</c:v>
                </c:pt>
                <c:pt idx="74" formatCode="&quot;$&quot;#,##0.00_);[Red]\(&quot;$&quot;#,##0.00\)">
                  <c:v>36550</c:v>
                </c:pt>
                <c:pt idx="75" formatCode="&quot;$&quot;#,##0.00_);[Red]\(&quot;$&quot;#,##0.00\)">
                  <c:v>40049</c:v>
                </c:pt>
                <c:pt idx="76" formatCode="&quot;$&quot;#,##0.00_);[Red]\(&quot;$&quot;#,##0.00\)">
                  <c:v>76773</c:v>
                </c:pt>
                <c:pt idx="77" formatCode="&quot;$&quot;#,##0.00_);[Red]\(&quot;$&quot;#,##0.00\)">
                  <c:v>52531</c:v>
                </c:pt>
                <c:pt idx="78" formatCode="&quot;$&quot;#,##0.00_);[Red]\(&quot;$&quot;#,##0.00\)">
                  <c:v>64497</c:v>
                </c:pt>
                <c:pt idx="79" formatCode="&quot;$&quot;#,##0.00_);[Red]\(&quot;$&quot;#,##0.00\)">
                  <c:v>7500</c:v>
                </c:pt>
                <c:pt idx="80" formatCode="&quot;$&quot;#,##0.00_);[Red]\(&quot;$&quot;#,##0.00\)">
                  <c:v>41638</c:v>
                </c:pt>
                <c:pt idx="81" formatCode="&quot;$&quot;#,##0.00_);[Red]\(&quot;$&quot;#,##0.00\)">
                  <c:v>55357</c:v>
                </c:pt>
                <c:pt idx="82" formatCode="&quot;$&quot;#,##0.00_);[Red]\(&quot;$&quot;#,##0.00\)">
                  <c:v>61331</c:v>
                </c:pt>
                <c:pt idx="83" formatCode="&quot;$&quot;#,##0.00_);[Red]\(&quot;$&quot;#,##0.00\)">
                  <c:v>75012</c:v>
                </c:pt>
                <c:pt idx="84" formatCode="&quot;$&quot;#,##0.00_);[Red]\(&quot;$&quot;#,##0.00\)">
                  <c:v>54880</c:v>
                </c:pt>
                <c:pt idx="85" formatCode="&quot;$&quot;#,##0.00_);[Red]\(&quot;$&quot;#,##0.00\)">
                  <c:v>42315</c:v>
                </c:pt>
                <c:pt idx="86" formatCode="&quot;$&quot;#,##0.00_);[Red]\(&quot;$&quot;#,##0.00\)">
                  <c:v>9255</c:v>
                </c:pt>
                <c:pt idx="87">
                  <c:v>35340</c:v>
                </c:pt>
                <c:pt idx="88" formatCode="&quot;$&quot;#,##0.00_);[Red]\(&quot;$&quot;#,##0.00\)">
                  <c:v>69508</c:v>
                </c:pt>
                <c:pt idx="89" formatCode="&quot;$&quot;#,##0.00_);[Red]\(&quot;$&quot;#,##0.00\)">
                  <c:v>51012</c:v>
                </c:pt>
                <c:pt idx="90" formatCode="&quot;$&quot;#,##0.00_);[Red]\(&quot;$&quot;#,##0.00\)">
                  <c:v>7500</c:v>
                </c:pt>
                <c:pt idx="91" formatCode="&quot;$&quot;#,##0.00_);[Red]\(&quot;$&quot;#,##0.00\)">
                  <c:v>79930</c:v>
                </c:pt>
                <c:pt idx="92" formatCode="&quot;$&quot;#,##0.00_);[Red]\(&quot;$&quot;#,##0.00\)">
                  <c:v>65275</c:v>
                </c:pt>
                <c:pt idx="93" formatCode="&quot;$&quot;#,##0.00_);[Red]\(&quot;$&quot;#,##0.00\)">
                  <c:v>83512</c:v>
                </c:pt>
                <c:pt idx="94" formatCode="&quot;$&quot;#,##0.00_);[Red]\(&quot;$&quot;#,##0.00\)">
                  <c:v>84219</c:v>
                </c:pt>
                <c:pt idx="95">
                  <c:v>48432</c:v>
                </c:pt>
                <c:pt idx="96" formatCode="&quot;$&quot;#,##0.00_);[Red]\(&quot;$&quot;#,##0.00\)">
                  <c:v>30015</c:v>
                </c:pt>
                <c:pt idx="97" formatCode="&quot;$&quot;#,##0.00_);[Red]\(&quot;$&quot;#,##0.00\)">
                  <c:v>96876</c:v>
                </c:pt>
                <c:pt idx="98" formatCode="&quot;$&quot;#,##0.00_);[Red]\(&quot;$&quot;#,##0.00\)">
                  <c:v>20559</c:v>
                </c:pt>
                <c:pt idx="99" formatCode="&quot;$&quot;#,##0.00_);[Red]\(&quot;$&quot;#,##0.00\)">
                  <c:v>34421</c:v>
                </c:pt>
                <c:pt idx="100" formatCode="&quot;$&quot;#,##0.00_);[Red]\(&quot;$&quot;#,##0.00\)">
                  <c:v>54006</c:v>
                </c:pt>
                <c:pt idx="101" formatCode="&quot;$&quot;#,##0.00_);[Red]\(&quot;$&quot;#,##0.00\)">
                  <c:v>37155</c:v>
                </c:pt>
                <c:pt idx="102" formatCode="&quot;$&quot;#,##0.00_);[Red]\(&quot;$&quot;#,##0.00\)">
                  <c:v>22634</c:v>
                </c:pt>
                <c:pt idx="103" formatCode="&quot;$&quot;#,##0.00_);[Red]\(&quot;$&quot;#,##0.00\)">
                  <c:v>65819</c:v>
                </c:pt>
                <c:pt idx="104" formatCode="&quot;$&quot;#,##0.00_);[Red]\(&quot;$&quot;#,##0.00\)">
                  <c:v>57333</c:v>
                </c:pt>
                <c:pt idx="105" formatCode="&quot;$&quot;#,##0.00_);[Red]\(&quot;$&quot;#,##0.00\)">
                  <c:v>81361</c:v>
                </c:pt>
                <c:pt idx="106" formatCode="&quot;$&quot;#,##0.00_);[Red]\(&quot;$&quot;#,##0.00\)">
                  <c:v>46107</c:v>
                </c:pt>
                <c:pt idx="107" formatCode="&quot;$&quot;#,##0.00_);[Red]\(&quot;$&quot;#,##0.00\)">
                  <c:v>62820</c:v>
                </c:pt>
                <c:pt idx="108" formatCode="&quot;$&quot;#,##0.00_);[Red]\(&quot;$&quot;#,##0.00\)">
                  <c:v>62335</c:v>
                </c:pt>
                <c:pt idx="109" formatCode="&quot;$&quot;#,##0.00_);[Red]\(&quot;$&quot;#,##0.00\)">
                  <c:v>56937</c:v>
                </c:pt>
                <c:pt idx="110" formatCode="&quot;$&quot;#,##0.00_);[Red]\(&quot;$&quot;#,##0.00\)">
                  <c:v>90273</c:v>
                </c:pt>
                <c:pt idx="111" formatCode="&quot;$&quot;#,##0.00_);[Red]\(&quot;$&quot;#,##0.00\)">
                  <c:v>42523</c:v>
                </c:pt>
                <c:pt idx="112" formatCode="&quot;$&quot;#,##0.00_);[Red]\(&quot;$&quot;#,##0.00\)">
                  <c:v>26907</c:v>
                </c:pt>
                <c:pt idx="113" formatCode="&quot;$&quot;#,##0.00_);[Red]\(&quot;$&quot;#,##0.00\)">
                  <c:v>78579</c:v>
                </c:pt>
                <c:pt idx="114" formatCode="&quot;$&quot;#,##0.00_);[Red]\(&quot;$&quot;#,##0.00\)">
                  <c:v>66033</c:v>
                </c:pt>
                <c:pt idx="115" formatCode="&quot;$&quot;#,##0.00_);[Red]\(&quot;$&quot;#,##0.00\)">
                  <c:v>25930</c:v>
                </c:pt>
                <c:pt idx="116" formatCode="&quot;$&quot;#,##0.00_);[Red]\(&quot;$&quot;#,##0.00\)">
                  <c:v>41769</c:v>
                </c:pt>
                <c:pt idx="117" formatCode="&quot;$&quot;#,##0.00_);[Red]\(&quot;$&quot;#,##0.00\)">
                  <c:v>53593</c:v>
                </c:pt>
                <c:pt idx="118" formatCode="&quot;$&quot;#,##0.00_);[Red]\(&quot;$&quot;#,##0.00\)">
                  <c:v>30507</c:v>
                </c:pt>
                <c:pt idx="119" formatCode="&quot;$&quot;#,##0.00_);[Red]\(&quot;$&quot;#,##0.00\)">
                  <c:v>69389</c:v>
                </c:pt>
                <c:pt idx="120" formatCode="&quot;$&quot;#,##0.00_);[Red]\(&quot;$&quot;#,##0.00\)">
                  <c:v>18890</c:v>
                </c:pt>
                <c:pt idx="121" formatCode="&quot;$&quot;#,##0.00_);[Red]\(&quot;$&quot;#,##0.00\)">
                  <c:v>32871</c:v>
                </c:pt>
                <c:pt idx="122" formatCode="&quot;$&quot;#,##0.00_);[Red]\(&quot;$&quot;#,##0.00\)">
                  <c:v>57183</c:v>
                </c:pt>
                <c:pt idx="123" formatCode="&quot;$&quot;#,##0.00_);[Red]\(&quot;$&quot;#,##0.00\)">
                  <c:v>57304</c:v>
                </c:pt>
                <c:pt idx="124" formatCode="&quot;$&quot;#,##0.00_);[Red]\(&quot;$&quot;#,##0.00\)">
                  <c:v>52074</c:v>
                </c:pt>
                <c:pt idx="125" formatCode="&quot;$&quot;#,##0.00_);[Red]\(&quot;$&quot;#,##0.00\)">
                  <c:v>16005</c:v>
                </c:pt>
                <c:pt idx="126" formatCode="&quot;$&quot;#,##0.00_);[Red]\(&quot;$&quot;#,##0.00\)">
                  <c:v>33996</c:v>
                </c:pt>
                <c:pt idx="127" formatCode="&quot;$&quot;#,##0.00_);[Red]\(&quot;$&quot;#,##0.00\)">
                  <c:v>52034</c:v>
                </c:pt>
                <c:pt idx="128" formatCode="&quot;$&quot;#,##0.00_);[Red]\(&quot;$&quot;#,##0.00\)">
                  <c:v>37633</c:v>
                </c:pt>
                <c:pt idx="129" formatCode="&quot;$&quot;#,##0.00_);[Red]\(&quot;$&quot;#,##0.00\)">
                  <c:v>36807</c:v>
                </c:pt>
                <c:pt idx="130" formatCode="&quot;$&quot;#,##0.00_);[Red]\(&quot;$&quot;#,##0.00\)">
                  <c:v>74918</c:v>
                </c:pt>
                <c:pt idx="131" formatCode="&quot;$&quot;#,##0.00_);[Red]\(&quot;$&quot;#,##0.00\)">
                  <c:v>73691</c:v>
                </c:pt>
                <c:pt idx="132" formatCode="&quot;$&quot;#,##0.00_);[Red]\(&quot;$&quot;#,##0.00\)">
                  <c:v>47682</c:v>
                </c:pt>
                <c:pt idx="133" formatCode="&quot;$&quot;#,##0.00_);[Red]\(&quot;$&quot;#,##0.00\)">
                  <c:v>51537</c:v>
                </c:pt>
                <c:pt idx="134" formatCode="&quot;$&quot;#,##0.00_);[Red]\(&quot;$&quot;#,##0.00\)">
                  <c:v>50353</c:v>
                </c:pt>
                <c:pt idx="135" formatCode="&quot;$&quot;#,##0.00_);[Red]\(&quot;$&quot;#,##0.00\)">
                  <c:v>67911</c:v>
                </c:pt>
                <c:pt idx="136" formatCode="&quot;$&quot;#,##0.00_);[Red]\(&quot;$&quot;#,##0.00\)">
                  <c:v>28427</c:v>
                </c:pt>
                <c:pt idx="137" formatCode="&quot;$&quot;#,##0.00_);[Red]\(&quot;$&quot;#,##0.00\)">
                  <c:v>80360</c:v>
                </c:pt>
                <c:pt idx="138" formatCode="&quot;$&quot;#,##0.00_);[Red]\(&quot;$&quot;#,##0.00\)">
                  <c:v>42395</c:v>
                </c:pt>
                <c:pt idx="139" formatCode="&quot;$&quot;#,##0.00_);[Red]\(&quot;$&quot;#,##0.00\)">
                  <c:v>42162</c:v>
                </c:pt>
                <c:pt idx="140" formatCode="&quot;$&quot;#,##0.00_);[Red]\(&quot;$&quot;#,##0.00\)">
                  <c:v>60554</c:v>
                </c:pt>
                <c:pt idx="141" formatCode="&quot;$&quot;#,##0.00_);[Red]\(&quot;$&quot;#,##0.00\)">
                  <c:v>75774</c:v>
                </c:pt>
                <c:pt idx="142" formatCode="&quot;$&quot;#,##0.00_);[Red]\(&quot;$&quot;#,##0.00\)">
                  <c:v>54178</c:v>
                </c:pt>
                <c:pt idx="143" formatCode="&quot;$&quot;#,##0.00_);[Red]\(&quot;$&quot;#,##0.00\)">
                  <c:v>42835</c:v>
                </c:pt>
                <c:pt idx="144" formatCode="&quot;$&quot;#,##0.00_);[Red]\(&quot;$&quot;#,##0.00\)">
                  <c:v>20895</c:v>
                </c:pt>
                <c:pt idx="145" formatCode="&quot;$&quot;#,##0.00_);[Red]\(&quot;$&quot;#,##0.00\)">
                  <c:v>60161</c:v>
                </c:pt>
                <c:pt idx="146" formatCode="&quot;$&quot;#,##0.00_);[Red]\(&quot;$&quot;#,##0.00\)">
                  <c:v>23442</c:v>
                </c:pt>
                <c:pt idx="147" formatCode="&quot;$&quot;#,##0.00_);[Red]\(&quot;$&quot;#,##0.00\)">
                  <c:v>44512</c:v>
                </c:pt>
                <c:pt idx="148" formatCode="&quot;$&quot;#,##0.00_);[Red]\(&quot;$&quot;#,##0.00\)">
                  <c:v>40521</c:v>
                </c:pt>
                <c:pt idx="149" formatCode="&quot;$&quot;#,##0.00_);[Red]\(&quot;$&quot;#,##0.00\)">
                  <c:v>44602</c:v>
                </c:pt>
                <c:pt idx="150" formatCode="&quot;$&quot;#,##0.00_);[Red]\(&quot;$&quot;#,##0.00\)">
                  <c:v>74190</c:v>
                </c:pt>
                <c:pt idx="151" formatCode="&quot;$&quot;#,##0.00_);[Red]\(&quot;$&quot;#,##0.00\)">
                  <c:v>63285</c:v>
                </c:pt>
                <c:pt idx="152" formatCode="&quot;$&quot;#,##0.00_);[Red]\(&quot;$&quot;#,##0.00\)">
                  <c:v>92859</c:v>
                </c:pt>
                <c:pt idx="153" formatCode="&quot;$&quot;#,##0.00_);[Red]\(&quot;$&quot;#,##0.00\)">
                  <c:v>74004</c:v>
                </c:pt>
                <c:pt idx="154" formatCode="&quot;$&quot;#,##0.00_);[Red]\(&quot;$&quot;#,##0.00\)">
                  <c:v>65814</c:v>
                </c:pt>
                <c:pt idx="155" formatCode="&quot;$&quot;#,##0.00_);[Red]\(&quot;$&quot;#,##0.00\)">
                  <c:v>38452</c:v>
                </c:pt>
                <c:pt idx="156">
                  <c:v>54809</c:v>
                </c:pt>
                <c:pt idx="157" formatCode="&quot;$&quot;#,##0.00_);[Red]\(&quot;$&quot;#,##0.00\)">
                  <c:v>45503</c:v>
                </c:pt>
                <c:pt idx="158" formatCode="&quot;$&quot;#,##0.00_);[Red]\(&quot;$&quot;#,##0.00\)">
                  <c:v>64722</c:v>
                </c:pt>
                <c:pt idx="159" formatCode="&quot;$&quot;#,##0.00_);[Red]\(&quot;$&quot;#,##0.00\)">
                  <c:v>56129</c:v>
                </c:pt>
                <c:pt idx="160">
                  <c:v>70566</c:v>
                </c:pt>
                <c:pt idx="161" formatCode="&quot;$&quot;#,##0.00_);[Red]\(&quot;$&quot;#,##0.00\)">
                  <c:v>57136</c:v>
                </c:pt>
                <c:pt idx="162" formatCode="&quot;$&quot;#,##0.00_);[Red]\(&quot;$&quot;#,##0.00\)">
                  <c:v>44794</c:v>
                </c:pt>
                <c:pt idx="163">
                  <c:v>62845</c:v>
                </c:pt>
                <c:pt idx="164" formatCode="&quot;$&quot;#,##0.00_);[Red]\(&quot;$&quot;#,##0.00\)">
                  <c:v>49681</c:v>
                </c:pt>
                <c:pt idx="165" formatCode="&quot;$&quot;#,##0.00_);[Red]\(&quot;$&quot;#,##0.00\)">
                  <c:v>22634</c:v>
                </c:pt>
                <c:pt idx="166" formatCode="&quot;$&quot;#,##0.00_);[Red]\(&quot;$&quot;#,##0.00\)">
                  <c:v>29298</c:v>
                </c:pt>
                <c:pt idx="167" formatCode="&quot;$&quot;#,##0.00_);[Red]\(&quot;$&quot;#,##0.00\)">
                  <c:v>61467</c:v>
                </c:pt>
                <c:pt idx="168" formatCode="&quot;$&quot;#,##0.00_);[Red]\(&quot;$&quot;#,##0.00\)">
                  <c:v>23477</c:v>
                </c:pt>
                <c:pt idx="169" formatCode="&quot;$&quot;#,##0.00_);[Red]\(&quot;$&quot;#,##0.00\)">
                  <c:v>62994</c:v>
                </c:pt>
                <c:pt idx="170" formatCode="&quot;$&quot;#,##0.00_);[Red]\(&quot;$&quot;#,##0.00\)">
                  <c:v>21846</c:v>
                </c:pt>
                <c:pt idx="171" formatCode="&quot;$&quot;#,##0.00_);[Red]\(&quot;$&quot;#,##0.00\)">
                  <c:v>46149</c:v>
                </c:pt>
                <c:pt idx="172" formatCode="&quot;$&quot;#,##0.00_);[Red]\(&quot;$&quot;#,##0.00\)">
                  <c:v>41644</c:v>
                </c:pt>
                <c:pt idx="173" formatCode="&quot;$&quot;#,##0.00_);[Red]\(&quot;$&quot;#,##0.00\)">
                  <c:v>31086</c:v>
                </c:pt>
                <c:pt idx="174" formatCode="&quot;$&quot;#,##0.00_);[Red]\(&quot;$&quot;#,##0.00\)">
                  <c:v>37717</c:v>
                </c:pt>
                <c:pt idx="175" formatCode="&quot;$&quot;#,##0.00_);[Red]\(&quot;$&quot;#,##0.00\)">
                  <c:v>40211</c:v>
                </c:pt>
                <c:pt idx="176" formatCode="&quot;$&quot;#,##0.00_);[Red]\(&quot;$&quot;#,##0.00\)">
                  <c:v>57100</c:v>
                </c:pt>
                <c:pt idx="177" formatCode="&quot;$&quot;#,##0.00_);[Red]\(&quot;$&quot;#,##0.00\)">
                  <c:v>39660</c:v>
                </c:pt>
                <c:pt idx="178" formatCode="&quot;$&quot;#,##0.00_);[Red]\(&quot;$&quot;#,##0.00\)">
                  <c:v>56181</c:v>
                </c:pt>
                <c:pt idx="179" formatCode="&quot;$&quot;#,##0.00_);[Red]\(&quot;$&quot;#,##0.00\)">
                  <c:v>36317</c:v>
                </c:pt>
                <c:pt idx="180" formatCode="&quot;$&quot;#,##0.00_);[Red]\(&quot;$&quot;#,##0.00\)">
                  <c:v>26490</c:v>
                </c:pt>
                <c:pt idx="181" formatCode="&quot;$&quot;#,##0.00_);[Red]\(&quot;$&quot;#,##0.00\)">
                  <c:v>10245</c:v>
                </c:pt>
                <c:pt idx="182" formatCode="&quot;$&quot;#,##0.00_);[Red]\(&quot;$&quot;#,##0.00\)">
                  <c:v>22123</c:v>
                </c:pt>
                <c:pt idx="183" formatCode="&quot;$&quot;#,##0.00_);[Red]\(&quot;$&quot;#,##0.00\)">
                  <c:v>47175</c:v>
                </c:pt>
                <c:pt idx="184" formatCode="&quot;$&quot;#,##0.00_);[Red]\(&quot;$&quot;#,##0.00\)">
                  <c:v>74716</c:v>
                </c:pt>
                <c:pt idx="185" formatCode="&quot;$&quot;#,##0.00_);[Red]\(&quot;$&quot;#,##0.00\)">
                  <c:v>55635</c:v>
                </c:pt>
                <c:pt idx="186" formatCode="&quot;$&quot;#,##0.00_);[Red]\(&quot;$&quot;#,##0.00\)">
                  <c:v>44529</c:v>
                </c:pt>
                <c:pt idx="187" formatCode="&quot;$&quot;#,##0.00_);[Red]\(&quot;$&quot;#,##0.00\)">
                  <c:v>46049</c:v>
                </c:pt>
                <c:pt idx="188" formatCode="&quot;$&quot;#,##0.00_);[Red]\(&quot;$&quot;#,##0.00\)">
                  <c:v>41335</c:v>
                </c:pt>
                <c:pt idx="189" formatCode="&quot;$&quot;#,##0.00_);[Red]\(&quot;$&quot;#,##0.00\)">
                  <c:v>54252</c:v>
                </c:pt>
                <c:pt idx="190" formatCode="&quot;$&quot;#,##0.00_);[Red]\(&quot;$&quot;#,##0.00\)">
                  <c:v>47320</c:v>
                </c:pt>
                <c:pt idx="191" formatCode="&quot;$&quot;#,##0.00_);[Red]\(&quot;$&quot;#,##0.00\)">
                  <c:v>33249</c:v>
                </c:pt>
                <c:pt idx="192" formatCode="&quot;$&quot;#,##0.00_);[Red]\(&quot;$&quot;#,##0.00\)">
                  <c:v>40059</c:v>
                </c:pt>
                <c:pt idx="193" formatCode="&quot;$&quot;#,##0.00_);[Red]\(&quot;$&quot;#,##0.00\)">
                  <c:v>81168</c:v>
                </c:pt>
                <c:pt idx="194" formatCode="&quot;$&quot;#,##0.00_);[Red]\(&quot;$&quot;#,##0.00\)">
                  <c:v>86037</c:v>
                </c:pt>
                <c:pt idx="195" formatCode="&quot;$&quot;#,##0.00_);[Red]\(&quot;$&quot;#,##0.00\)">
                  <c:v>74881</c:v>
                </c:pt>
                <c:pt idx="196" formatCode="&quot;$&quot;#,##0.00_);[Red]\(&quot;$&quot;#,##0.00\)">
                  <c:v>44953</c:v>
                </c:pt>
                <c:pt idx="197" formatCode="&quot;$&quot;#,##0.00_);[Red]\(&quot;$&quot;#,##0.00\)">
                  <c:v>46931</c:v>
                </c:pt>
                <c:pt idx="198" formatCode="&quot;$&quot;#,##0.00_);[Red]\(&quot;$&quot;#,##0.00\)">
                  <c:v>61823</c:v>
                </c:pt>
                <c:pt idx="199" formatCode="&quot;$&quot;#,##0.00_);[Red]\(&quot;$&quot;#,##0.00\)">
                  <c:v>34554</c:v>
                </c:pt>
                <c:pt idx="200" formatCode="&quot;$&quot;#,##0.00_);[Red]\(&quot;$&quot;#,##0.00\)">
                  <c:v>79593</c:v>
                </c:pt>
                <c:pt idx="201" formatCode="&quot;$&quot;#,##0.00_);[Red]\(&quot;$&quot;#,##0.00\)">
                  <c:v>64413</c:v>
                </c:pt>
                <c:pt idx="202" formatCode="&quot;$&quot;#,##0.00_);[Red]\(&quot;$&quot;#,##0.00\)">
                  <c:v>40637</c:v>
                </c:pt>
                <c:pt idx="203" formatCode="&quot;$&quot;#,##0.00_);[Red]\(&quot;$&quot;#,##0.00\)">
                  <c:v>85710</c:v>
                </c:pt>
                <c:pt idx="204">
                  <c:v>48432</c:v>
                </c:pt>
                <c:pt idx="205" formatCode="&quot;$&quot;#,##0.00_);[Red]\(&quot;$&quot;#,##0.00\)">
                  <c:v>58398</c:v>
                </c:pt>
                <c:pt idx="206" formatCode="&quot;$&quot;#,##0.00_);[Red]\(&quot;$&quot;#,##0.00\)">
                  <c:v>52117</c:v>
                </c:pt>
                <c:pt idx="207" formatCode="&quot;$&quot;#,##0.00_);[Red]\(&quot;$&quot;#,##0.00\)">
                  <c:v>35641</c:v>
                </c:pt>
                <c:pt idx="208" formatCode="&quot;$&quot;#,##0.00_);[Red]\(&quot;$&quot;#,##0.00\)">
                  <c:v>28332</c:v>
                </c:pt>
                <c:pt idx="209" formatCode="&quot;$&quot;#,##0.00_);[Red]\(&quot;$&quot;#,##0.00\)">
                  <c:v>56796</c:v>
                </c:pt>
                <c:pt idx="210" formatCode="&quot;$&quot;#,##0.00_);[Red]\(&quot;$&quot;#,##0.00\)">
                  <c:v>53204</c:v>
                </c:pt>
                <c:pt idx="211" formatCode="&quot;$&quot;#,##0.00_);[Red]\(&quot;$&quot;#,##0.00\)">
                  <c:v>42403</c:v>
                </c:pt>
                <c:pt idx="212" formatCode="&quot;$&quot;#,##0.00_);[Red]\(&quot;$&quot;#,##0.00\)">
                  <c:v>80695</c:v>
                </c:pt>
                <c:pt idx="213" formatCode="&quot;$&quot;#,##0.00_);[Red]\(&quot;$&quot;#,##0.00\)">
                  <c:v>70179</c:v>
                </c:pt>
                <c:pt idx="214" formatCode="&quot;$&quot;#,##0.00_);[Red]\(&quot;$&quot;#,##0.00\)">
                  <c:v>40760</c:v>
                </c:pt>
                <c:pt idx="215" formatCode="&quot;$&quot;#,##0.00_);[Red]\(&quot;$&quot;#,##0.00\)">
                  <c:v>56715</c:v>
                </c:pt>
                <c:pt idx="216" formatCode="&quot;$&quot;#,##0.00_);[Red]\(&quot;$&quot;#,##0.00\)">
                  <c:v>71969</c:v>
                </c:pt>
                <c:pt idx="217" formatCode="&quot;$&quot;#,##0.00_);[Red]\(&quot;$&quot;#,##0.00\)">
                  <c:v>75283</c:v>
                </c:pt>
                <c:pt idx="218" formatCode="&quot;$&quot;#,##0.00_);[Red]\(&quot;$&quot;#,##0.00\)">
                  <c:v>22669</c:v>
                </c:pt>
                <c:pt idx="219" formatCode="&quot;$&quot;#,##0.00_);[Red]\(&quot;$&quot;#,##0.00\)">
                  <c:v>61014</c:v>
                </c:pt>
                <c:pt idx="220" formatCode="&quot;$&quot;#,##0.00_);[Red]\(&quot;$&quot;#,##0.00\)">
                  <c:v>41275</c:v>
                </c:pt>
                <c:pt idx="221" formatCode="&quot;$&quot;#,##0.00_);[Red]\(&quot;$&quot;#,##0.00\)">
                  <c:v>81929</c:v>
                </c:pt>
                <c:pt idx="222" formatCode="&quot;$&quot;#,##0.00_);[Red]\(&quot;$&quot;#,##0.00\)">
                  <c:v>27590</c:v>
                </c:pt>
                <c:pt idx="223" formatCode="&quot;$&quot;#,##0.00_);[Red]\(&quot;$&quot;#,##0.00\)">
                  <c:v>50965</c:v>
                </c:pt>
                <c:pt idx="224" formatCode="&quot;$&quot;#,##0.00_);[Red]\(&quot;$&quot;#,##0.00\)">
                  <c:v>85844</c:v>
                </c:pt>
                <c:pt idx="225" formatCode="&quot;$&quot;#,##0.00_);[Red]\(&quot;$&quot;#,##0.00\)">
                  <c:v>52569</c:v>
                </c:pt>
                <c:pt idx="226" formatCode="&quot;$&quot;#,##0.00_);[Red]\(&quot;$&quot;#,##0.00\)">
                  <c:v>17144</c:v>
                </c:pt>
                <c:pt idx="227" formatCode="&quot;$&quot;#,##0.00_);[Red]\(&quot;$&quot;#,##0.00\)">
                  <c:v>81246</c:v>
                </c:pt>
                <c:pt idx="228" formatCode="&quot;$&quot;#,##0.00_);[Red]\(&quot;$&quot;#,##0.00\)">
                  <c:v>73356</c:v>
                </c:pt>
                <c:pt idx="229" formatCode="&quot;$&quot;#,##0.00_);[Red]\(&quot;$&quot;#,##0.00\)">
                  <c:v>55707</c:v>
                </c:pt>
                <c:pt idx="230" formatCode="&quot;$&quot;#,##0.00_);[Red]\(&quot;$&quot;#,##0.00\)">
                  <c:v>22063</c:v>
                </c:pt>
                <c:pt idx="231" formatCode="&quot;$&quot;#,##0.00_);[Red]\(&quot;$&quot;#,##0.00\)">
                  <c:v>49912</c:v>
                </c:pt>
                <c:pt idx="232" formatCode="&quot;$&quot;#,##0.00_);[Red]\(&quot;$&quot;#,##0.00\)">
                  <c:v>83532</c:v>
                </c:pt>
                <c:pt idx="233" formatCode="&quot;$&quot;#,##0.00_);[Red]\(&quot;$&quot;#,##0.00\)">
                  <c:v>48877</c:v>
                </c:pt>
                <c:pt idx="234" formatCode="&quot;$&quot;#,##0.00_);[Red]\(&quot;$&quot;#,##0.00\)">
                  <c:v>13260</c:v>
                </c:pt>
                <c:pt idx="235" formatCode="&quot;$&quot;#,##0.00_);[Red]\(&quot;$&quot;#,##0.00\)">
                  <c:v>42000</c:v>
                </c:pt>
                <c:pt idx="236" formatCode="&quot;$&quot;#,##0.00_);[Red]\(&quot;$&quot;#,##0.00\)">
                  <c:v>50729</c:v>
                </c:pt>
                <c:pt idx="237" formatCode="&quot;$&quot;#,##0.00_);[Red]\(&quot;$&quot;#,##0.00\)">
                  <c:v>72159</c:v>
                </c:pt>
                <c:pt idx="238" formatCode="&quot;$&quot;#,##0.00_);[Red]\(&quot;$&quot;#,##0.00\)">
                  <c:v>27573</c:v>
                </c:pt>
                <c:pt idx="239" formatCode="&quot;$&quot;#,##0.00_);[Red]\(&quot;$&quot;#,##0.00\)">
                  <c:v>92491</c:v>
                </c:pt>
                <c:pt idx="240" formatCode="&quot;$&quot;#,##0.00_);[Red]\(&quot;$&quot;#,##0.00\)">
                  <c:v>77632</c:v>
                </c:pt>
                <c:pt idx="241" formatCode="&quot;$&quot;#,##0.00_);[Red]\(&quot;$&quot;#,##0.00\)">
                  <c:v>36262</c:v>
                </c:pt>
                <c:pt idx="242" formatCode="&quot;$&quot;#,##0.00_);[Red]\(&quot;$&quot;#,##0.00\)">
                  <c:v>26228</c:v>
                </c:pt>
                <c:pt idx="243" formatCode="&quot;$&quot;#,##0.00_);[Red]\(&quot;$&quot;#,##0.00\)">
                  <c:v>49618</c:v>
                </c:pt>
                <c:pt idx="244" formatCode="&quot;$&quot;#,##0.00_);[Red]\(&quot;$&quot;#,##0.00\)">
                  <c:v>36408</c:v>
                </c:pt>
                <c:pt idx="245" formatCode="&quot;$&quot;#,##0.00_);[Red]\(&quot;$&quot;#,##0.00\)">
                  <c:v>69674</c:v>
                </c:pt>
                <c:pt idx="246" formatCode="&quot;$&quot;#,##0.00_);[Red]\(&quot;$&quot;#,##0.00\)">
                  <c:v>67536</c:v>
                </c:pt>
                <c:pt idx="247" formatCode="&quot;$&quot;#,##0.00_);[Red]\(&quot;$&quot;#,##0.00\)">
                  <c:v>52845</c:v>
                </c:pt>
                <c:pt idx="248" formatCode="&quot;$&quot;#,##0.00_);[Red]\(&quot;$&quot;#,##0.00\)">
                  <c:v>70440</c:v>
                </c:pt>
                <c:pt idx="249" formatCode="&quot;$&quot;#,##0.00_);[Red]\(&quot;$&quot;#,##0.00\)">
                  <c:v>80124</c:v>
                </c:pt>
                <c:pt idx="250" formatCode="&quot;$&quot;#,##0.00_);[Red]\(&quot;$&quot;#,##0.00\)">
                  <c:v>70038</c:v>
                </c:pt>
                <c:pt idx="251">
                  <c:v>14796</c:v>
                </c:pt>
                <c:pt idx="252" formatCode="&quot;$&quot;#,##0.00_);[Red]\(&quot;$&quot;#,##0.00\)">
                  <c:v>63810</c:v>
                </c:pt>
                <c:pt idx="253" formatCode="&quot;$&quot;#,##0.00_);[Red]\(&quot;$&quot;#,##0.00\)">
                  <c:v>37697</c:v>
                </c:pt>
                <c:pt idx="254" formatCode="&quot;$&quot;#,##0.00_);[Red]\(&quot;$&quot;#,##0.00\)">
                  <c:v>55250</c:v>
                </c:pt>
                <c:pt idx="255" formatCode="&quot;$&quot;#,##0.00_);[Red]\(&quot;$&quot;#,##0.00\)">
                  <c:v>78468</c:v>
                </c:pt>
                <c:pt idx="256" formatCode="&quot;$&quot;#,##0.00_);[Red]\(&quot;$&quot;#,##0.00\)">
                  <c:v>27683</c:v>
                </c:pt>
                <c:pt idx="258" formatCode="&quot;$&quot;#,##0.00_);[Red]\(&quot;$&quot;#,##0.00\)">
                  <c:v>41986</c:v>
                </c:pt>
                <c:pt idx="259" formatCode="&quot;$&quot;#,##0.00_);[Red]\(&quot;$&quot;#,##0.00\)">
                  <c:v>26067</c:v>
                </c:pt>
                <c:pt idx="260" formatCode="&quot;$&quot;#,##0.00_);[Red]\(&quot;$&quot;#,##0.00\)">
                  <c:v>38872</c:v>
                </c:pt>
                <c:pt idx="261" formatCode="&quot;$&quot;#,##0.00_);[Red]\(&quot;$&quot;#,##0.00\)">
                  <c:v>57937</c:v>
                </c:pt>
                <c:pt idx="262" formatCode="&quot;$&quot;#,##0.00_);[Red]\(&quot;$&quot;#,##0.00\)">
                  <c:v>35790</c:v>
                </c:pt>
                <c:pt idx="263" formatCode="&quot;$&quot;#,##0.00_);[Red]\(&quot;$&quot;#,##0.00\)">
                  <c:v>92910</c:v>
                </c:pt>
                <c:pt idx="264" formatCode="&quot;$&quot;#,##0.00_);[Red]\(&quot;$&quot;#,##0.00\)">
                  <c:v>58554</c:v>
                </c:pt>
                <c:pt idx="265">
                  <c:v>50447</c:v>
                </c:pt>
                <c:pt idx="266" formatCode="&quot;$&quot;#,##0.00_);[Red]\(&quot;$&quot;#,##0.00\)">
                  <c:v>58656</c:v>
                </c:pt>
                <c:pt idx="267" formatCode="&quot;$&quot;#,##0.00_);[Red]\(&quot;$&quot;#,##0.00\)">
                  <c:v>74854</c:v>
                </c:pt>
                <c:pt idx="268" formatCode="&quot;$&quot;#,##0.00_);[Red]\(&quot;$&quot;#,##0.00\)">
                  <c:v>82584</c:v>
                </c:pt>
                <c:pt idx="269" formatCode="&quot;$&quot;#,##0.00_);[Red]\(&quot;$&quot;#,##0.00\)">
                  <c:v>31907</c:v>
                </c:pt>
                <c:pt idx="270" formatCode="&quot;$&quot;#,##0.00_);[Red]\(&quot;$&quot;#,##0.00\)">
                  <c:v>79941</c:v>
                </c:pt>
                <c:pt idx="271" formatCode="&quot;$&quot;#,##0.00_);[Red]\(&quot;$&quot;#,##0.00\)">
                  <c:v>44551</c:v>
                </c:pt>
                <c:pt idx="272" formatCode="&quot;$&quot;#,##0.00_);[Red]\(&quot;$&quot;#,##0.00\)">
                  <c:v>50334</c:v>
                </c:pt>
                <c:pt idx="273" formatCode="&quot;$&quot;#,##0.00_);[Red]\(&quot;$&quot;#,##0.00\)">
                  <c:v>42670</c:v>
                </c:pt>
                <c:pt idx="274" formatCode="&quot;$&quot;#,##0.00_);[Red]\(&quot;$&quot;#,##0.00\)">
                  <c:v>38513</c:v>
                </c:pt>
                <c:pt idx="275" formatCode="&quot;$&quot;#,##0.00_);[Red]\(&quot;$&quot;#,##0.00\)">
                  <c:v>17256</c:v>
                </c:pt>
                <c:pt idx="276">
                  <c:v>32474</c:v>
                </c:pt>
                <c:pt idx="277" formatCode="&quot;$&quot;#,##0.00_);[Red]\(&quot;$&quot;#,##0.00\)">
                  <c:v>33249</c:v>
                </c:pt>
                <c:pt idx="278" formatCode="&quot;$&quot;#,##0.00_);[Red]\(&quot;$&quot;#,##0.00\)">
                  <c:v>72905</c:v>
                </c:pt>
                <c:pt idx="279">
                  <c:v>66991</c:v>
                </c:pt>
                <c:pt idx="280" formatCode="&quot;$&quot;#,##0.00_);[Red]\(&quot;$&quot;#,##0.00\)">
                  <c:v>34984</c:v>
                </c:pt>
                <c:pt idx="281" formatCode="&quot;$&quot;#,##0.00_);[Red]\(&quot;$&quot;#,##0.00\)">
                  <c:v>34916</c:v>
                </c:pt>
                <c:pt idx="282" formatCode="&quot;$&quot;#,##0.00_);[Red]\(&quot;$&quot;#,##0.00\)">
                  <c:v>53201</c:v>
                </c:pt>
                <c:pt idx="283" formatCode="&quot;$&quot;#,##0.00_);[Red]\(&quot;$&quot;#,##0.00\)">
                  <c:v>20425</c:v>
                </c:pt>
                <c:pt idx="284" formatCode="&quot;$&quot;#,##0.00_);[Red]\(&quot;$&quot;#,##0.00\)">
                  <c:v>40689</c:v>
                </c:pt>
                <c:pt idx="285" formatCode="&quot;$&quot;#,##0.00_);[Red]\(&quot;$&quot;#,##0.00\)">
                  <c:v>82623</c:v>
                </c:pt>
                <c:pt idx="286" formatCode="&quot;$&quot;#,##0.00_);[Red]\(&quot;$&quot;#,##0.00\)">
                  <c:v>34026</c:v>
                </c:pt>
                <c:pt idx="287" formatCode="&quot;$&quot;#,##0.00_);[Red]\(&quot;$&quot;#,##0.00\)">
                  <c:v>52513</c:v>
                </c:pt>
                <c:pt idx="288" formatCode="&quot;$&quot;#,##0.00_);[Red]\(&quot;$&quot;#,##0.00\)">
                  <c:v>86424</c:v>
                </c:pt>
                <c:pt idx="289" formatCode="&quot;$&quot;#,##0.00_);[Red]\(&quot;$&quot;#,##0.00\)">
                  <c:v>33562</c:v>
                </c:pt>
                <c:pt idx="290" formatCode="&quot;$&quot;#,##0.00_);[Red]\(&quot;$&quot;#,##0.00\)">
                  <c:v>57513</c:v>
                </c:pt>
                <c:pt idx="291" formatCode="&quot;$&quot;#,##0.00_);[Red]\(&quot;$&quot;#,##0.00\)">
                  <c:v>60474</c:v>
                </c:pt>
                <c:pt idx="292" formatCode="&quot;$&quot;#,##0.00_);[Red]\(&quot;$&quot;#,##0.00\)">
                  <c:v>21059</c:v>
                </c:pt>
                <c:pt idx="293" formatCode="&quot;$&quot;#,##0.00_);[Red]\(&quot;$&quot;#,##0.00\)">
                  <c:v>69063</c:v>
                </c:pt>
                <c:pt idx="294" formatCode="&quot;$&quot;#,##0.00_);[Red]\(&quot;$&quot;#,##0.00\)">
                  <c:v>36921</c:v>
                </c:pt>
                <c:pt idx="295" formatCode="&quot;$&quot;#,##0.00_);[Red]\(&quot;$&quot;#,##0.00\)">
                  <c:v>45160</c:v>
                </c:pt>
                <c:pt idx="296">
                  <c:v>47823</c:v>
                </c:pt>
                <c:pt idx="297" formatCode="&quot;$&quot;#,##0.00_);[Red]\(&quot;$&quot;#,##0.00\)">
                  <c:v>55759</c:v>
                </c:pt>
                <c:pt idx="298" formatCode="&quot;$&quot;#,##0.00_);[Red]\(&quot;$&quot;#,##0.00\)">
                  <c:v>71488</c:v>
                </c:pt>
                <c:pt idx="299" formatCode="&quot;$&quot;#,##0.00_);[Red]\(&quot;$&quot;#,##0.00\)">
                  <c:v>47958</c:v>
                </c:pt>
                <c:pt idx="300" formatCode="&quot;$&quot;#,##0.00_);[Red]\(&quot;$&quot;#,##0.00\)">
                  <c:v>160803</c:v>
                </c:pt>
                <c:pt idx="301" formatCode="&quot;$&quot;#,##0.00_);[Red]\(&quot;$&quot;#,##0.00\)">
                  <c:v>28427</c:v>
                </c:pt>
                <c:pt idx="302" formatCode="&quot;$&quot;#,##0.00_);[Red]\(&quot;$&quot;#,##0.00\)">
                  <c:v>162397</c:v>
                </c:pt>
                <c:pt idx="303" formatCode="&quot;$&quot;#,##0.00_);[Red]\(&quot;$&quot;#,##0.00\)">
                  <c:v>42160</c:v>
                </c:pt>
                <c:pt idx="304" formatCode="&quot;$&quot;#,##0.00_);[Red]\(&quot;$&quot;#,##0.00\)">
                  <c:v>84460</c:v>
                </c:pt>
                <c:pt idx="305" formatCode="&quot;$&quot;#,##0.00_);[Red]\(&quot;$&quot;#,##0.00\)">
                  <c:v>60839</c:v>
                </c:pt>
                <c:pt idx="306" formatCode="&quot;$&quot;#,##0.00_);[Red]\(&quot;$&quot;#,##0.00\)">
                  <c:v>34176</c:v>
                </c:pt>
                <c:pt idx="307" formatCode="&quot;$&quot;#,##0.00_);[Red]\(&quot;$&quot;#,##0.00\)">
                  <c:v>30822</c:v>
                </c:pt>
                <c:pt idx="308" formatCode="&quot;$&quot;#,##0.00_);[Red]\(&quot;$&quot;#,##0.00\)">
                  <c:v>62694</c:v>
                </c:pt>
                <c:pt idx="309">
                  <c:v>38578</c:v>
                </c:pt>
                <c:pt idx="310" formatCode="&quot;$&quot;#,##0.00_);[Red]\(&quot;$&quot;#,##0.00\)">
                  <c:v>59041</c:v>
                </c:pt>
                <c:pt idx="311">
                  <c:v>81698</c:v>
                </c:pt>
                <c:pt idx="312" formatCode="&quot;$&quot;#,##0.00_);[Red]\(&quot;$&quot;#,##0.00\)">
                  <c:v>56243</c:v>
                </c:pt>
                <c:pt idx="313" formatCode="&quot;$&quot;#,##0.00_);[Red]\(&quot;$&quot;#,##0.00\)">
                  <c:v>81380</c:v>
                </c:pt>
                <c:pt idx="314" formatCode="&quot;$&quot;#,##0.00_);[Red]\(&quot;$&quot;#,##0.00\)">
                  <c:v>38508</c:v>
                </c:pt>
                <c:pt idx="315" formatCode="&quot;$&quot;#,##0.00_);[Red]\(&quot;$&quot;#,##0.00\)">
                  <c:v>82657</c:v>
                </c:pt>
                <c:pt idx="316" formatCode="&quot;$&quot;#,##0.00_);[Red]\(&quot;$&quot;#,##0.00\)">
                  <c:v>69702</c:v>
                </c:pt>
                <c:pt idx="317" formatCode="&quot;$&quot;#,##0.00_);[Red]\(&quot;$&quot;#,##0.00\)">
                  <c:v>78569</c:v>
                </c:pt>
                <c:pt idx="318" formatCode="&quot;$&quot;#,##0.00_);[Red]\(&quot;$&quot;#,##0.00\)">
                  <c:v>37406</c:v>
                </c:pt>
                <c:pt idx="319" formatCode="&quot;$&quot;#,##0.00_);[Red]\(&quot;$&quot;#,##0.00\)">
                  <c:v>41443</c:v>
                </c:pt>
                <c:pt idx="320" formatCode="&quot;$&quot;#,##0.00_);[Red]\(&quot;$&quot;#,##0.00\)">
                  <c:v>90765</c:v>
                </c:pt>
                <c:pt idx="321" formatCode="&quot;$&quot;#,##0.00_);[Red]\(&quot;$&quot;#,##0.00\)">
                  <c:v>56962</c:v>
                </c:pt>
                <c:pt idx="322" formatCode="&quot;$&quot;#,##0.00_);[Red]\(&quot;$&quot;#,##0.00\)">
                  <c:v>47353</c:v>
                </c:pt>
                <c:pt idx="323" formatCode="&quot;$&quot;#,##0.00_);[Red]\(&quot;$&quot;#,##0.00\)">
                  <c:v>38590</c:v>
                </c:pt>
                <c:pt idx="325" formatCode="&quot;$&quot;#,##0.00_);[Red]\(&quot;$&quot;#,##0.00\)">
                  <c:v>56046</c:v>
                </c:pt>
                <c:pt idx="326">
                  <c:v>90369</c:v>
                </c:pt>
                <c:pt idx="327" formatCode="&quot;$&quot;#,##0.00_);[Red]\(&quot;$&quot;#,##0.00\)">
                  <c:v>35860</c:v>
                </c:pt>
                <c:pt idx="328" formatCode="&quot;$&quot;#,##0.00_);[Red]\(&quot;$&quot;#,##0.00\)">
                  <c:v>77297</c:v>
                </c:pt>
                <c:pt idx="329" formatCode="&quot;$&quot;#,##0.00_);[Red]\(&quot;$&quot;#,##0.00\)">
                  <c:v>71796</c:v>
                </c:pt>
                <c:pt idx="330" formatCode="&quot;$&quot;#,##0.00_);[Red]\(&quot;$&quot;#,##0.00\)">
                  <c:v>61825</c:v>
                </c:pt>
                <c:pt idx="331">
                  <c:v>65220</c:v>
                </c:pt>
                <c:pt idx="332" formatCode="&quot;$&quot;#,##0.00_);[Red]\(&quot;$&quot;#,##0.00\)">
                  <c:v>64587</c:v>
                </c:pt>
                <c:pt idx="333" formatCode="&quot;$&quot;#,##0.00_);[Red]\(&quot;$&quot;#,##0.00\)">
                  <c:v>25224</c:v>
                </c:pt>
                <c:pt idx="334" formatCode="&quot;$&quot;#,##0.00_);[Red]\(&quot;$&quot;#,##0.00\)">
                  <c:v>81843</c:v>
                </c:pt>
                <c:pt idx="335" formatCode="&quot;$&quot;#,##0.00_);[Red]\(&quot;$&quot;#,##0.00\)">
                  <c:v>34350</c:v>
                </c:pt>
                <c:pt idx="336" formatCode="&quot;$&quot;#,##0.00_);[Red]\(&quot;$&quot;#,##0.00\)">
                  <c:v>34043</c:v>
                </c:pt>
                <c:pt idx="337" formatCode="&quot;$&quot;#,##0.00_);[Red]\(&quot;$&quot;#,##0.00\)">
                  <c:v>64140</c:v>
                </c:pt>
                <c:pt idx="338" formatCode="&quot;$&quot;#,##0.00_);[Red]\(&quot;$&quot;#,##0.00\)">
                  <c:v>65640</c:v>
                </c:pt>
                <c:pt idx="339" formatCode="&quot;$&quot;#,##0.00_);[Red]\(&quot;$&quot;#,##0.00\)">
                  <c:v>43057</c:v>
                </c:pt>
                <c:pt idx="340" formatCode="&quot;$&quot;#,##0.00_);[Red]\(&quot;$&quot;#,##0.00\)">
                  <c:v>62981</c:v>
                </c:pt>
                <c:pt idx="341" formatCode="&quot;$&quot;#,##0.00_);[Red]\(&quot;$&quot;#,##0.00\)">
                  <c:v>30168</c:v>
                </c:pt>
                <c:pt idx="342" formatCode="&quot;$&quot;#,##0.00_);[Red]\(&quot;$&quot;#,##0.00\)">
                  <c:v>25851</c:v>
                </c:pt>
                <c:pt idx="343" formatCode="&quot;$&quot;#,##0.00_);[Red]\(&quot;$&quot;#,##0.00\)">
                  <c:v>39747</c:v>
                </c:pt>
                <c:pt idx="344" formatCode="&quot;$&quot;#,##0.00_);[Red]\(&quot;$&quot;#,##0.00\)">
                  <c:v>22585</c:v>
                </c:pt>
                <c:pt idx="345" formatCode="&quot;$&quot;#,##0.00_);[Red]\(&quot;$&quot;#,##0.00\)">
                  <c:v>66426</c:v>
                </c:pt>
                <c:pt idx="346" formatCode="&quot;$&quot;#,##0.00_);[Red]\(&quot;$&quot;#,##0.00\)">
                  <c:v>40706</c:v>
                </c:pt>
                <c:pt idx="347" formatCode="&quot;$&quot;#,##0.00_);[Red]\(&quot;$&quot;#,##0.00\)">
                  <c:v>55956</c:v>
                </c:pt>
                <c:pt idx="348" formatCode="&quot;$&quot;#,##0.00_);[Red]\(&quot;$&quot;#,##0.00\)">
                  <c:v>69719</c:v>
                </c:pt>
                <c:pt idx="349" formatCode="&quot;$&quot;#,##0.00_);[Red]\(&quot;$&quot;#,##0.00\)">
                  <c:v>23529</c:v>
                </c:pt>
                <c:pt idx="350" formatCode="&quot;$&quot;#,##0.00_);[Red]\(&quot;$&quot;#,##0.00\)">
                  <c:v>85696</c:v>
                </c:pt>
                <c:pt idx="351" formatCode="&quot;$&quot;#,##0.00_);[Red]\(&quot;$&quot;#,##0.00\)">
                  <c:v>45204</c:v>
                </c:pt>
                <c:pt idx="352" formatCode="&quot;$&quot;#,##0.00_);[Red]\(&quot;$&quot;#,##0.00\)">
                  <c:v>87679</c:v>
                </c:pt>
                <c:pt idx="353" formatCode="&quot;$&quot;#,##0.00_);[Red]\(&quot;$&quot;#,##0.00\)">
                  <c:v>33955</c:v>
                </c:pt>
                <c:pt idx="354">
                  <c:v>79174</c:v>
                </c:pt>
                <c:pt idx="355" formatCode="&quot;$&quot;#,##0.00_);[Red]\(&quot;$&quot;#,##0.00\)">
                  <c:v>12393</c:v>
                </c:pt>
                <c:pt idx="356" formatCode="&quot;$&quot;#,##0.00_);[Red]\(&quot;$&quot;#,##0.00\)">
                  <c:v>25965</c:v>
                </c:pt>
                <c:pt idx="357" formatCode="&quot;$&quot;#,##0.00_);[Red]\(&quot;$&quot;#,##0.00\)">
                  <c:v>64795</c:v>
                </c:pt>
                <c:pt idx="358" formatCode="&quot;$&quot;#,##0.00_);[Red]\(&quot;$&quot;#,##0.00\)">
                  <c:v>29732</c:v>
                </c:pt>
                <c:pt idx="359">
                  <c:v>84835</c:v>
                </c:pt>
                <c:pt idx="360" formatCode="&quot;$&quot;#,##0.00_);[Red]\(&quot;$&quot;#,##0.00\)">
                  <c:v>54959</c:v>
                </c:pt>
                <c:pt idx="361" formatCode="&quot;$&quot;#,##0.00_);[Red]\(&quot;$&quot;#,##0.00\)">
                  <c:v>39190</c:v>
                </c:pt>
                <c:pt idx="362" formatCode="&quot;$&quot;#,##0.00_);[Red]\(&quot;$&quot;#,##0.00\)">
                  <c:v>35544</c:v>
                </c:pt>
                <c:pt idx="363" formatCode="&quot;$&quot;#,##0.00_);[Red]\(&quot;$&quot;#,##0.00\)">
                  <c:v>43322</c:v>
                </c:pt>
                <c:pt idx="364">
                  <c:v>47139</c:v>
                </c:pt>
                <c:pt idx="365" formatCode="&quot;$&quot;#,##0.00_);[Red]\(&quot;$&quot;#,##0.00\)">
                  <c:v>75251</c:v>
                </c:pt>
                <c:pt idx="366" formatCode="&quot;$&quot;#,##0.00_);[Red]\(&quot;$&quot;#,##0.00\)">
                  <c:v>64849</c:v>
                </c:pt>
                <c:pt idx="367" formatCode="&quot;$&quot;#,##0.00_);[Red]\(&quot;$&quot;#,##0.00\)">
                  <c:v>18929</c:v>
                </c:pt>
                <c:pt idx="368" formatCode="&quot;$&quot;#,##0.00_);[Red]\(&quot;$&quot;#,##0.00\)">
                  <c:v>23148</c:v>
                </c:pt>
                <c:pt idx="369" formatCode="&quot;$&quot;#,##0.00_);[Red]\(&quot;$&quot;#,##0.00\)">
                  <c:v>53537</c:v>
                </c:pt>
                <c:pt idx="370" formatCode="&quot;$&quot;#,##0.00_);[Red]\(&quot;$&quot;#,##0.00\)">
                  <c:v>42033</c:v>
                </c:pt>
                <c:pt idx="371" formatCode="&quot;$&quot;#,##0.00_);[Red]\(&quot;$&quot;#,##0.00\)">
                  <c:v>78789</c:v>
                </c:pt>
                <c:pt idx="372" formatCode="&quot;$&quot;#,##0.00_);[Red]\(&quot;$&quot;#,##0.00\)">
                  <c:v>63120</c:v>
                </c:pt>
                <c:pt idx="373" formatCode="&quot;$&quot;#,##0.00_);[Red]\(&quot;$&quot;#,##0.00\)">
                  <c:v>67430</c:v>
                </c:pt>
                <c:pt idx="374" formatCode="&quot;$&quot;#,##0.00_);[Red]\(&quot;$&quot;#,##0.00\)">
                  <c:v>78939</c:v>
                </c:pt>
                <c:pt idx="375" formatCode="&quot;$&quot;#,##0.00_);[Red]\(&quot;$&quot;#,##0.00\)">
                  <c:v>45736</c:v>
                </c:pt>
                <c:pt idx="376" formatCode="&quot;$&quot;#,##0.00_);[Red]\(&quot;$&quot;#,##0.00\)">
                  <c:v>40321</c:v>
                </c:pt>
                <c:pt idx="377" formatCode="&quot;$&quot;#,##0.00_);[Red]\(&quot;$&quot;#,##0.00\)">
                  <c:v>59062</c:v>
                </c:pt>
                <c:pt idx="378" formatCode="&quot;$&quot;#,##0.00_);[Red]\(&quot;$&quot;#,##0.00\)">
                  <c:v>69401</c:v>
                </c:pt>
                <c:pt idx="379" formatCode="&quot;$&quot;#,##0.00_);[Red]\(&quot;$&quot;#,##0.00\)">
                  <c:v>31814</c:v>
                </c:pt>
                <c:pt idx="380" formatCode="&quot;$&quot;#,##0.00_);[Red]\(&quot;$&quot;#,##0.00\)">
                  <c:v>25252</c:v>
                </c:pt>
                <c:pt idx="381">
                  <c:v>71434</c:v>
                </c:pt>
                <c:pt idx="382" formatCode="&quot;$&quot;#,##0.00_);[Red]\(&quot;$&quot;#,##0.00\)">
                  <c:v>34445</c:v>
                </c:pt>
                <c:pt idx="383" formatCode="&quot;$&quot;#,##0.00_);[Red]\(&quot;$&quot;#,##0.00\)">
                  <c:v>55012</c:v>
                </c:pt>
                <c:pt idx="384" formatCode="&quot;$&quot;#,##0.00_);[Red]\(&quot;$&quot;#,##0.00\)">
                  <c:v>86610</c:v>
                </c:pt>
                <c:pt idx="385" formatCode="&quot;$&quot;#,##0.00_);[Red]\(&quot;$&quot;#,##0.00\)">
                  <c:v>84618</c:v>
                </c:pt>
                <c:pt idx="386" formatCode="&quot;$&quot;#,##0.00_);[Red]\(&quot;$&quot;#,##0.00\)">
                  <c:v>45684</c:v>
                </c:pt>
                <c:pt idx="387" formatCode="&quot;$&quot;#,##0.00_);[Red]\(&quot;$&quot;#,##0.00\)">
                  <c:v>34053</c:v>
                </c:pt>
                <c:pt idx="388" formatCode="&quot;$&quot;#,##0.00_);[Red]\(&quot;$&quot;#,##0.00\)">
                  <c:v>21063</c:v>
                </c:pt>
                <c:pt idx="389" formatCode="&quot;$&quot;#,##0.00_);[Red]\(&quot;$&quot;#,##0.00\)">
                  <c:v>63159</c:v>
                </c:pt>
                <c:pt idx="390">
                  <c:v>44931</c:v>
                </c:pt>
                <c:pt idx="391">
                  <c:v>60597</c:v>
                </c:pt>
                <c:pt idx="392" formatCode="&quot;$&quot;#,##0.00_);[Red]\(&quot;$&quot;#,##0.00\)">
                  <c:v>58607</c:v>
                </c:pt>
                <c:pt idx="394" formatCode="&quot;$&quot;#,##0.00_);[Red]\(&quot;$&quot;#,##0.00\)">
                  <c:v>37697</c:v>
                </c:pt>
                <c:pt idx="395" formatCode="&quot;$&quot;#,##0.00_);[Red]\(&quot;$&quot;#,##0.00\)">
                  <c:v>71964</c:v>
                </c:pt>
                <c:pt idx="396" formatCode="&quot;$&quot;#,##0.00_);[Red]\(&quot;$&quot;#,##0.00\)">
                  <c:v>72679</c:v>
                </c:pt>
                <c:pt idx="397" formatCode="&quot;$&quot;#,##0.00_);[Red]\(&quot;$&quot;#,##0.00\)">
                  <c:v>35765</c:v>
                </c:pt>
                <c:pt idx="398" formatCode="&quot;$&quot;#,##0.00_);[Red]\(&quot;$&quot;#,##0.00\)">
                  <c:v>77583</c:v>
                </c:pt>
                <c:pt idx="399" formatCode="&quot;$&quot;#,##0.00_);[Red]\(&quot;$&quot;#,##0.00\)">
                  <c:v>61456</c:v>
                </c:pt>
                <c:pt idx="400" formatCode="&quot;$&quot;#,##0.00_);[Red]\(&quot;$&quot;#,##0.00\)">
                  <c:v>57906</c:v>
                </c:pt>
                <c:pt idx="401" formatCode="&quot;$&quot;#,##0.00_);[Red]\(&quot;$&quot;#,##0.00\)">
                  <c:v>35860</c:v>
                </c:pt>
                <c:pt idx="402" formatCode="&quot;$&quot;#,##0.00_);[Red]\(&quot;$&quot;#,##0.00\)">
                  <c:v>50737</c:v>
                </c:pt>
                <c:pt idx="403" formatCode="&quot;$&quot;#,##0.00_);[Red]\(&quot;$&quot;#,##0.00\)">
                  <c:v>38823</c:v>
                </c:pt>
                <c:pt idx="404" formatCode="&quot;$&quot;#,##0.00_);[Red]\(&quot;$&quot;#,##0.00\)">
                  <c:v>53374</c:v>
                </c:pt>
                <c:pt idx="405" formatCode="&quot;$&quot;#,##0.00_);[Red]\(&quot;$&quot;#,##0.00\)">
                  <c:v>72460</c:v>
                </c:pt>
                <c:pt idx="406">
                  <c:v>81044</c:v>
                </c:pt>
                <c:pt idx="407" formatCode="&quot;$&quot;#,##0.00_);[Red]\(&quot;$&quot;#,##0.00\)">
                  <c:v>84906</c:v>
                </c:pt>
                <c:pt idx="408" formatCode="&quot;$&quot;#,##0.00_);[Red]\(&quot;$&quot;#,##0.00\)">
                  <c:v>33581</c:v>
                </c:pt>
                <c:pt idx="409" formatCode="&quot;$&quot;#,##0.00_);[Red]\(&quot;$&quot;#,##0.00\)">
                  <c:v>20130</c:v>
                </c:pt>
                <c:pt idx="410" formatCode="&quot;$&quot;#,##0.00_);[Red]\(&quot;$&quot;#,##0.00\)">
                  <c:v>96843</c:v>
                </c:pt>
                <c:pt idx="411" formatCode="&quot;$&quot;#,##0.00_);[Red]\(&quot;$&quot;#,##0.00\)">
                  <c:v>82800</c:v>
                </c:pt>
                <c:pt idx="412" formatCode="&quot;$&quot;#,##0.00_);[Red]\(&quot;$&quot;#,##0.00\)">
                  <c:v>50116</c:v>
                </c:pt>
                <c:pt idx="413" formatCode="&quot;$&quot;#,##0.00_);[Red]\(&quot;$&quot;#,##0.00\)">
                  <c:v>62905</c:v>
                </c:pt>
                <c:pt idx="414" formatCode="&quot;$&quot;#,##0.00_);[Red]\(&quot;$&quot;#,##0.00\)">
                  <c:v>63033</c:v>
                </c:pt>
                <c:pt idx="415">
                  <c:v>45203</c:v>
                </c:pt>
                <c:pt idx="416" formatCode="&quot;$&quot;#,##0.00_);[Red]\(&quot;$&quot;#,##0.00\)">
                  <c:v>62859</c:v>
                </c:pt>
                <c:pt idx="417" formatCode="&quot;$&quot;#,##0.00_);[Red]\(&quot;$&quot;#,##0.00\)">
                  <c:v>53700</c:v>
                </c:pt>
                <c:pt idx="418" formatCode="&quot;$&quot;#,##0.00_);[Red]\(&quot;$&quot;#,##0.00\)">
                  <c:v>7500</c:v>
                </c:pt>
                <c:pt idx="419" formatCode="&quot;$&quot;#,##0.00_);[Red]\(&quot;$&quot;#,##0.00\)">
                  <c:v>76653</c:v>
                </c:pt>
                <c:pt idx="420" formatCode="&quot;$&quot;#,##0.00_);[Red]\(&quot;$&quot;#,##0.00\)">
                  <c:v>80995</c:v>
                </c:pt>
                <c:pt idx="421" formatCode="&quot;$&quot;#,##0.00_);[Red]\(&quot;$&quot;#,##0.00\)">
                  <c:v>30372</c:v>
                </c:pt>
                <c:pt idx="422" formatCode="&quot;$&quot;#,##0.00_);[Red]\(&quot;$&quot;#,##0.00\)">
                  <c:v>22554</c:v>
                </c:pt>
                <c:pt idx="423" formatCode="&quot;$&quot;#,##0.00_);[Red]\(&quot;$&quot;#,##0.00\)">
                  <c:v>26290</c:v>
                </c:pt>
                <c:pt idx="424" formatCode="&quot;$&quot;#,##0.00_);[Red]\(&quot;$&quot;#,##0.00\)">
                  <c:v>56939</c:v>
                </c:pt>
                <c:pt idx="425" formatCode="&quot;$&quot;#,##0.00_);[Red]\(&quot;$&quot;#,##0.00\)">
                  <c:v>46779</c:v>
                </c:pt>
                <c:pt idx="426" formatCode="&quot;$&quot;#,##0.00_);[Red]\(&quot;$&quot;#,##0.00\)">
                  <c:v>40049</c:v>
                </c:pt>
                <c:pt idx="427" formatCode="&quot;$&quot;#,##0.00_);[Red]\(&quot;$&quot;#,##0.00\)">
                  <c:v>46344</c:v>
                </c:pt>
                <c:pt idx="428" formatCode="&quot;$&quot;#,##0.00_);[Red]\(&quot;$&quot;#,##0.00\)">
                  <c:v>80134</c:v>
                </c:pt>
                <c:pt idx="429" formatCode="&quot;$&quot;#,##0.00_);[Red]\(&quot;$&quot;#,##0.00\)">
                  <c:v>70617</c:v>
                </c:pt>
                <c:pt idx="430" formatCode="&quot;$&quot;#,##0.00_);[Red]\(&quot;$&quot;#,##0.00\)">
                  <c:v>82326</c:v>
                </c:pt>
                <c:pt idx="431" formatCode="&quot;$&quot;#,##0.00_);[Red]\(&quot;$&quot;#,##0.00\)">
                  <c:v>41154</c:v>
                </c:pt>
                <c:pt idx="432" formatCode="&quot;$&quot;#,##0.00_);[Red]\(&quot;$&quot;#,##0.00\)">
                  <c:v>37284</c:v>
                </c:pt>
                <c:pt idx="433" formatCode="&quot;$&quot;#,##0.00_);[Red]\(&quot;$&quot;#,##0.00\)">
                  <c:v>64176</c:v>
                </c:pt>
                <c:pt idx="434" formatCode="&quot;$&quot;#,##0.00_);[Red]\(&quot;$&quot;#,##0.00\)">
                  <c:v>82582</c:v>
                </c:pt>
                <c:pt idx="435" formatCode="&quot;$&quot;#,##0.00_);[Red]\(&quot;$&quot;#,##0.00\)">
                  <c:v>26490</c:v>
                </c:pt>
                <c:pt idx="436" formatCode="&quot;$&quot;#,##0.00_);[Red]\(&quot;$&quot;#,##0.00\)">
                  <c:v>23626</c:v>
                </c:pt>
                <c:pt idx="437" formatCode="&quot;$&quot;#,##0.00_);[Red]\(&quot;$&quot;#,##0.00\)">
                  <c:v>43641</c:v>
                </c:pt>
                <c:pt idx="438" formatCode="&quot;$&quot;#,##0.00_);[Red]\(&quot;$&quot;#,##0.00\)">
                  <c:v>46891</c:v>
                </c:pt>
                <c:pt idx="439" formatCode="&quot;$&quot;#,##0.00_);[Red]\(&quot;$&quot;#,##0.00\)">
                  <c:v>18929</c:v>
                </c:pt>
                <c:pt idx="440" formatCode="&quot;$&quot;#,##0.00_);[Red]\(&quot;$&quot;#,##0.00\)">
                  <c:v>69520</c:v>
                </c:pt>
                <c:pt idx="441" formatCode="&quot;$&quot;#,##0.00_);[Red]\(&quot;$&quot;#,##0.00\)">
                  <c:v>27159</c:v>
                </c:pt>
                <c:pt idx="442" formatCode="&quot;$&quot;#,##0.00_);[Red]\(&quot;$&quot;#,##0.00\)">
                  <c:v>32880</c:v>
                </c:pt>
                <c:pt idx="443" formatCode="&quot;$&quot;#,##0.00_);[Red]\(&quot;$&quot;#,##0.00\)">
                  <c:v>26304</c:v>
                </c:pt>
                <c:pt idx="444" formatCode="&quot;$&quot;#,##0.00_);[Red]\(&quot;$&quot;#,##0.00\)">
                  <c:v>45143</c:v>
                </c:pt>
                <c:pt idx="445" formatCode="&quot;$&quot;#,##0.00_);[Red]\(&quot;$&quot;#,##0.00\)">
                  <c:v>57959</c:v>
                </c:pt>
                <c:pt idx="446" formatCode="&quot;$&quot;#,##0.00_);[Red]\(&quot;$&quot;#,##0.00\)">
                  <c:v>33812</c:v>
                </c:pt>
                <c:pt idx="447" formatCode="&quot;$&quot;#,##0.00_);[Red]\(&quot;$&quot;#,##0.00\)">
                  <c:v>33697</c:v>
                </c:pt>
                <c:pt idx="448">
                  <c:v>36634</c:v>
                </c:pt>
                <c:pt idx="449" formatCode="&quot;$&quot;#,##0.00_);[Red]\(&quot;$&quot;#,##0.00\)">
                  <c:v>50785</c:v>
                </c:pt>
                <c:pt idx="450" formatCode="&quot;$&quot;#,##0.00_);[Red]\(&quot;$&quot;#,##0.00\)">
                  <c:v>22327</c:v>
                </c:pt>
                <c:pt idx="451" formatCode="&quot;$&quot;#,##0.00_);[Red]\(&quot;$&quot;#,##0.00\)">
                  <c:v>62670</c:v>
                </c:pt>
                <c:pt idx="452">
                  <c:v>37368</c:v>
                </c:pt>
                <c:pt idx="453" formatCode="&quot;$&quot;#,##0.00_);[Red]\(&quot;$&quot;#,##0.00\)">
                  <c:v>66313</c:v>
                </c:pt>
                <c:pt idx="454" formatCode="&quot;$&quot;#,##0.00_);[Red]\(&quot;$&quot;#,##0.00\)">
                  <c:v>46734</c:v>
                </c:pt>
                <c:pt idx="455" formatCode="&quot;$&quot;#,##0.00_);[Red]\(&quot;$&quot;#,##0.00\)">
                  <c:v>58401</c:v>
                </c:pt>
                <c:pt idx="456" formatCode="&quot;$&quot;#,##0.00_);[Red]\(&quot;$&quot;#,##0.00\)">
                  <c:v>47025</c:v>
                </c:pt>
                <c:pt idx="457" formatCode="&quot;$&quot;#,##0.00_);[Red]\(&quot;$&quot;#,##0.00\)">
                  <c:v>77044</c:v>
                </c:pt>
                <c:pt idx="458" formatCode="&quot;$&quot;#,##0.00_);[Red]\(&quot;$&quot;#,##0.00\)">
                  <c:v>18929</c:v>
                </c:pt>
                <c:pt idx="459" formatCode="&quot;$&quot;#,##0.00_);[Red]\(&quot;$&quot;#,##0.00\)">
                  <c:v>29819</c:v>
                </c:pt>
                <c:pt idx="460" formatCode="&quot;$&quot;#,##0.00_);[Red]\(&quot;$&quot;#,##0.00\)">
                  <c:v>70038</c:v>
                </c:pt>
                <c:pt idx="461" formatCode="&quot;$&quot;#,##0.00_);[Red]\(&quot;$&quot;#,##0.00\)">
                  <c:v>59666</c:v>
                </c:pt>
                <c:pt idx="462" formatCode="&quot;$&quot;#,##0.00_);[Red]\(&quot;$&quot;#,##0.00\)">
                  <c:v>33622</c:v>
                </c:pt>
                <c:pt idx="463" formatCode="&quot;$&quot;#,##0.00_);[Red]\(&quot;$&quot;#,##0.00\)">
                  <c:v>30261</c:v>
                </c:pt>
                <c:pt idx="464" formatCode="&quot;$&quot;#,##0.00_);[Red]\(&quot;$&quot;#,##0.00\)">
                  <c:v>69267</c:v>
                </c:pt>
                <c:pt idx="465" formatCode="&quot;$&quot;#,##0.00_);[Red]\(&quot;$&quot;#,##0.00\)">
                  <c:v>43776</c:v>
                </c:pt>
                <c:pt idx="466" formatCode="&quot;$&quot;#,##0.00_);[Red]\(&quot;$&quot;#,##0.00\)">
                  <c:v>40321</c:v>
                </c:pt>
                <c:pt idx="467">
                  <c:v>53359</c:v>
                </c:pt>
                <c:pt idx="468" formatCode="&quot;$&quot;#,##0.00_);[Red]\(&quot;$&quot;#,##0.00\)">
                  <c:v>54591</c:v>
                </c:pt>
                <c:pt idx="469" formatCode="&quot;$&quot;#,##0.00_);[Red]\(&quot;$&quot;#,##0.00\)">
                  <c:v>69109</c:v>
                </c:pt>
                <c:pt idx="470" formatCode="&quot;$&quot;#,##0.00_);[Red]\(&quot;$&quot;#,##0.00\)">
                  <c:v>58597</c:v>
                </c:pt>
                <c:pt idx="471" formatCode="&quot;$&quot;#,##0.00_);[Red]\(&quot;$&quot;#,##0.00\)">
                  <c:v>81657</c:v>
                </c:pt>
                <c:pt idx="472" formatCode="&quot;$&quot;#,##0.00_);[Red]\(&quot;$&quot;#,##0.00\)">
                  <c:v>62568</c:v>
                </c:pt>
                <c:pt idx="473" formatCode="&quot;$&quot;#,##0.00_);[Red]\(&quot;$&quot;#,##0.00\)">
                  <c:v>66582</c:v>
                </c:pt>
                <c:pt idx="474" formatCode="&quot;$&quot;#,##0.00_);[Red]\(&quot;$&quot;#,##0.00\)">
                  <c:v>78825</c:v>
                </c:pt>
                <c:pt idx="475" formatCode="&quot;$&quot;#,##0.00_);[Red]\(&quot;$&quot;#,##0.00\)">
                  <c:v>28164</c:v>
                </c:pt>
                <c:pt idx="476">
                  <c:v>72071</c:v>
                </c:pt>
                <c:pt idx="477" formatCode="&quot;$&quot;#,##0.00_);[Red]\(&quot;$&quot;#,##0.00\)">
                  <c:v>18222</c:v>
                </c:pt>
                <c:pt idx="479" formatCode="&quot;$&quot;#,##0.00_);[Red]\(&quot;$&quot;#,##0.00\)">
                  <c:v>28440</c:v>
                </c:pt>
                <c:pt idx="480" formatCode="&quot;$&quot;#,##0.00_);[Red]\(&quot;$&quot;#,##0.00\)">
                  <c:v>30545</c:v>
                </c:pt>
                <c:pt idx="481" formatCode="&quot;$&quot;#,##0.00_);[Red]\(&quot;$&quot;#,##0.00\)">
                  <c:v>34600</c:v>
                </c:pt>
                <c:pt idx="482" formatCode="&quot;$&quot;#,##0.00_);[Red]\(&quot;$&quot;#,##0.00\)">
                  <c:v>62807</c:v>
                </c:pt>
                <c:pt idx="483" formatCode="&quot;$&quot;#,##0.00_);[Red]\(&quot;$&quot;#,##0.00\)">
                  <c:v>40233</c:v>
                </c:pt>
                <c:pt idx="484" formatCode="&quot;$&quot;#,##0.00_);[Red]\(&quot;$&quot;#,##0.00\)">
                  <c:v>30801</c:v>
                </c:pt>
                <c:pt idx="485" formatCode="&quot;$&quot;#,##0.00_);[Red]\(&quot;$&quot;#,##0.00\)">
                  <c:v>51124</c:v>
                </c:pt>
                <c:pt idx="486" formatCode="&quot;$&quot;#,##0.00_);[Red]\(&quot;$&quot;#,##0.00\)">
                  <c:v>61482</c:v>
                </c:pt>
                <c:pt idx="487" formatCode="&quot;$&quot;#,##0.00_);[Red]\(&quot;$&quot;#,##0.00\)">
                  <c:v>25410</c:v>
                </c:pt>
                <c:pt idx="488" formatCode="&quot;$&quot;#,##0.00_);[Red]\(&quot;$&quot;#,##0.00\)">
                  <c:v>31395</c:v>
                </c:pt>
                <c:pt idx="489" formatCode="&quot;$&quot;#,##0.00_);[Red]\(&quot;$&quot;#,##0.00\)">
                  <c:v>61286</c:v>
                </c:pt>
                <c:pt idx="490" formatCode="&quot;$&quot;#,##0.00_);[Red]\(&quot;$&quot;#,##0.00\)">
                  <c:v>83891</c:v>
                </c:pt>
                <c:pt idx="491" formatCode="&quot;$&quot;#,##0.00_);[Red]\(&quot;$&quot;#,##0.00\)">
                  <c:v>75342</c:v>
                </c:pt>
                <c:pt idx="492" formatCode="&quot;$&quot;#,##0.00_);[Red]\(&quot;$&quot;#,##0.00\)">
                  <c:v>46831</c:v>
                </c:pt>
                <c:pt idx="493" formatCode="&quot;$&quot;#,##0.00_);[Red]\(&quot;$&quot;#,##0.00\)">
                  <c:v>20491</c:v>
                </c:pt>
                <c:pt idx="494" formatCode="&quot;$&quot;#,##0.00_);[Red]\(&quot;$&quot;#,##0.00\)">
                  <c:v>35178</c:v>
                </c:pt>
                <c:pt idx="495" formatCode="&quot;$&quot;#,##0.00_);[Red]\(&quot;$&quot;#,##0.00\)">
                  <c:v>38410</c:v>
                </c:pt>
                <c:pt idx="496" formatCode="&quot;$&quot;#,##0.00_);[Red]\(&quot;$&quot;#,##0.00\)">
                  <c:v>73454</c:v>
                </c:pt>
                <c:pt idx="497">
                  <c:v>37716</c:v>
                </c:pt>
                <c:pt idx="498" formatCode="&quot;$&quot;#,##0.00_);[Red]\(&quot;$&quot;#,##0.00\)">
                  <c:v>88097</c:v>
                </c:pt>
                <c:pt idx="499" formatCode="&quot;$&quot;#,##0.00_);[Red]\(&quot;$&quot;#,##0.00\)">
                  <c:v>24027</c:v>
                </c:pt>
                <c:pt idx="500" formatCode="&quot;$&quot;#,##0.00_);[Red]\(&quot;$&quot;#,##0.00\)">
                  <c:v>57530</c:v>
                </c:pt>
                <c:pt idx="501" formatCode="&quot;$&quot;#,##0.00_);[Red]\(&quot;$&quot;#,##0.00\)">
                  <c:v>31878</c:v>
                </c:pt>
                <c:pt idx="502" formatCode="&quot;$&quot;#,##0.00_);[Red]\(&quot;$&quot;#,##0.00\)">
                  <c:v>21840</c:v>
                </c:pt>
                <c:pt idx="503" formatCode="&quot;$&quot;#,##0.00_);[Red]\(&quot;$&quot;#,##0.00\)">
                  <c:v>55521</c:v>
                </c:pt>
                <c:pt idx="504" formatCode="&quot;$&quot;#,##0.00_);[Red]\(&quot;$&quot;#,##0.00\)">
                  <c:v>29548</c:v>
                </c:pt>
                <c:pt idx="505" formatCode="&quot;$&quot;#,##0.00_);[Red]\(&quot;$&quot;#,##0.00\)">
                  <c:v>63810</c:v>
                </c:pt>
                <c:pt idx="506" formatCode="&quot;$&quot;#,##0.00_);[Red]\(&quot;$&quot;#,##0.00\)">
                  <c:v>28249</c:v>
                </c:pt>
                <c:pt idx="507" formatCode="&quot;$&quot;#,##0.00_);[Red]\(&quot;$&quot;#,##0.00\)">
                  <c:v>61278</c:v>
                </c:pt>
                <c:pt idx="508" formatCode="&quot;$&quot;#,##0.00_);[Red]\(&quot;$&quot;#,##0.00\)">
                  <c:v>70638</c:v>
                </c:pt>
                <c:pt idx="509" formatCode="&quot;$&quot;#,##0.00_);[Red]\(&quot;$&quot;#,##0.00\)">
                  <c:v>17323</c:v>
                </c:pt>
                <c:pt idx="510" formatCode="&quot;$&quot;#,##0.00_);[Red]\(&quot;$&quot;#,##0.00\)">
                  <c:v>56534</c:v>
                </c:pt>
                <c:pt idx="511" formatCode="&quot;$&quot;#,##0.00_);[Red]\(&quot;$&quot;#,##0.00\)">
                  <c:v>61996</c:v>
                </c:pt>
                <c:pt idx="512" formatCode="&quot;$&quot;#,##0.00_);[Red]\(&quot;$&quot;#,##0.00\)">
                  <c:v>71113</c:v>
                </c:pt>
                <c:pt idx="513" formatCode="&quot;$&quot;#,##0.00_);[Red]\(&quot;$&quot;#,##0.00\)">
                  <c:v>29791</c:v>
                </c:pt>
                <c:pt idx="514" formatCode="&quot;$&quot;#,##0.00_);[Red]\(&quot;$&quot;#,##0.00\)">
                  <c:v>26759</c:v>
                </c:pt>
                <c:pt idx="515" formatCode="&quot;$&quot;#,##0.00_);[Red]\(&quot;$&quot;#,##0.00\)">
                  <c:v>76320</c:v>
                </c:pt>
                <c:pt idx="516" formatCode="&quot;$&quot;#,##0.00_);[Red]\(&quot;$&quot;#,##0.00\)">
                  <c:v>40464</c:v>
                </c:pt>
                <c:pt idx="517" formatCode="&quot;$&quot;#,##0.00_);[Red]\(&quot;$&quot;#,##0.00\)">
                  <c:v>82576</c:v>
                </c:pt>
                <c:pt idx="518" formatCode="&quot;$&quot;#,##0.00_);[Red]\(&quot;$&quot;#,##0.00\)">
                  <c:v>75794</c:v>
                </c:pt>
                <c:pt idx="519" formatCode="&quot;$&quot;#,##0.00_);[Red]\(&quot;$&quot;#,##0.00\)">
                  <c:v>54197</c:v>
                </c:pt>
                <c:pt idx="520" formatCode="&quot;$&quot;#,##0.00_);[Red]\(&quot;$&quot;#,##0.00\)">
                  <c:v>34596</c:v>
                </c:pt>
                <c:pt idx="521" formatCode="&quot;$&quot;#,##0.00_);[Red]\(&quot;$&quot;#,##0.00\)">
                  <c:v>42607</c:v>
                </c:pt>
                <c:pt idx="522" formatCode="&quot;$&quot;#,##0.00_);[Red]\(&quot;$&quot;#,##0.00\)">
                  <c:v>71853</c:v>
                </c:pt>
                <c:pt idx="523" formatCode="&quot;$&quot;#,##0.00_);[Red]\(&quot;$&quot;#,##0.00\)">
                  <c:v>50501</c:v>
                </c:pt>
                <c:pt idx="524" formatCode="&quot;$&quot;#,##0.00_);[Red]\(&quot;$&quot;#,##0.00\)">
                  <c:v>16653</c:v>
                </c:pt>
                <c:pt idx="525" formatCode="&quot;$&quot;#,##0.00_);[Red]\(&quot;$&quot;#,##0.00\)">
                  <c:v>43602</c:v>
                </c:pt>
                <c:pt idx="526" formatCode="&quot;$&quot;#,##0.00_);[Red]\(&quot;$&quot;#,##0.00\)">
                  <c:v>40851</c:v>
                </c:pt>
                <c:pt idx="527" formatCode="&quot;$&quot;#,##0.00_);[Red]\(&quot;$&quot;#,##0.00\)">
                  <c:v>18701</c:v>
                </c:pt>
                <c:pt idx="528" formatCode="&quot;$&quot;#,##0.00_);[Red]\(&quot;$&quot;#,##0.00\)">
                  <c:v>76234</c:v>
                </c:pt>
                <c:pt idx="529" formatCode="&quot;$&quot;#,##0.00_);[Red]\(&quot;$&quot;#,##0.00\)">
                  <c:v>74293</c:v>
                </c:pt>
                <c:pt idx="530" formatCode="&quot;$&quot;#,##0.00_);[Red]\(&quot;$&quot;#,##0.00\)">
                  <c:v>75154</c:v>
                </c:pt>
                <c:pt idx="531" formatCode="&quot;$&quot;#,##0.00_);[Red]\(&quot;$&quot;#,##0.00\)">
                  <c:v>46097</c:v>
                </c:pt>
                <c:pt idx="532" formatCode="&quot;$&quot;#,##0.00_);[Red]\(&quot;$&quot;#,##0.00\)">
                  <c:v>34412</c:v>
                </c:pt>
                <c:pt idx="533">
                  <c:v>65370</c:v>
                </c:pt>
                <c:pt idx="534" formatCode="&quot;$&quot;#,##0.00_);[Red]\(&quot;$&quot;#,##0.00\)">
                  <c:v>52413</c:v>
                </c:pt>
                <c:pt idx="535" formatCode="&quot;$&quot;#,##0.00_);[Red]\(&quot;$&quot;#,##0.00\)">
                  <c:v>22390</c:v>
                </c:pt>
                <c:pt idx="536" formatCode="&quot;$&quot;#,##0.00_);[Red]\(&quot;$&quot;#,##0.00\)">
                  <c:v>42664</c:v>
                </c:pt>
                <c:pt idx="537" formatCode="&quot;$&quot;#,##0.00_);[Red]\(&quot;$&quot;#,##0.00\)">
                  <c:v>47025</c:v>
                </c:pt>
                <c:pt idx="538" formatCode="&quot;$&quot;#,##0.00_);[Red]\(&quot;$&quot;#,##0.00\)">
                  <c:v>30560</c:v>
                </c:pt>
                <c:pt idx="539" formatCode="&quot;$&quot;#,##0.00_);[Red]\(&quot;$&quot;#,##0.00\)">
                  <c:v>71866</c:v>
                </c:pt>
                <c:pt idx="540" formatCode="&quot;$&quot;#,##0.00_);[Red]\(&quot;$&quot;#,##0.00\)">
                  <c:v>29435</c:v>
                </c:pt>
                <c:pt idx="541" formatCode="&quot;$&quot;#,##0.00_);[Red]\(&quot;$&quot;#,##0.00\)">
                  <c:v>36143</c:v>
                </c:pt>
                <c:pt idx="542" formatCode="&quot;$&quot;#,##0.00_);[Red]\(&quot;$&quot;#,##0.00\)">
                  <c:v>57100</c:v>
                </c:pt>
                <c:pt idx="543" formatCode="&quot;$&quot;#,##0.00_);[Red]\(&quot;$&quot;#,##0.00\)">
                  <c:v>80317</c:v>
                </c:pt>
                <c:pt idx="544" formatCode="&quot;$&quot;#,##0.00_);[Red]\(&quot;$&quot;#,##0.00\)">
                  <c:v>73807</c:v>
                </c:pt>
                <c:pt idx="545" formatCode="&quot;$&quot;#,##0.00_);[Red]\(&quot;$&quot;#,##0.00\)">
                  <c:v>33438</c:v>
                </c:pt>
                <c:pt idx="546" formatCode="&quot;$&quot;#,##0.00_);[Red]\(&quot;$&quot;#,##0.00\)">
                  <c:v>67546</c:v>
                </c:pt>
                <c:pt idx="547" formatCode="&quot;$&quot;#,##0.00_);[Red]\(&quot;$&quot;#,##0.00\)">
                  <c:v>72066</c:v>
                </c:pt>
                <c:pt idx="548" formatCode="&quot;$&quot;#,##0.00_);[Red]\(&quot;$&quot;#,##0.00\)">
                  <c:v>54456</c:v>
                </c:pt>
                <c:pt idx="549" formatCode="&quot;$&quot;#,##0.00_);[Red]\(&quot;$&quot;#,##0.00\)">
                  <c:v>70179</c:v>
                </c:pt>
                <c:pt idx="550">
                  <c:v>30523</c:v>
                </c:pt>
                <c:pt idx="551" formatCode="&quot;$&quot;#,##0.00_);[Red]\(&quot;$&quot;#,##0.00\)">
                  <c:v>72117</c:v>
                </c:pt>
                <c:pt idx="552" formatCode="&quot;$&quot;#,##0.00_);[Red]\(&quot;$&quot;#,##0.00\)">
                  <c:v>102160</c:v>
                </c:pt>
                <c:pt idx="553" formatCode="&quot;$&quot;#,##0.00_);[Red]\(&quot;$&quot;#,##0.00\)">
                  <c:v>87000</c:v>
                </c:pt>
                <c:pt idx="554" formatCode="&quot;$&quot;#,##0.00_);[Red]\(&quot;$&quot;#,##0.00\)">
                  <c:v>46098</c:v>
                </c:pt>
                <c:pt idx="555" formatCode="&quot;$&quot;#,##0.00_);[Red]\(&quot;$&quot;#,##0.00\)">
                  <c:v>56796</c:v>
                </c:pt>
                <c:pt idx="556" formatCode="&quot;$&quot;#,##0.00_);[Red]\(&quot;$&quot;#,##0.00\)">
                  <c:v>48918</c:v>
                </c:pt>
                <c:pt idx="557" formatCode="&quot;$&quot;#,##0.00_);[Red]\(&quot;$&quot;#,##0.00\)">
                  <c:v>30560</c:v>
                </c:pt>
                <c:pt idx="558" formatCode="&quot;$&quot;#,##0.00_);[Red]\(&quot;$&quot;#,##0.00\)">
                  <c:v>33183</c:v>
                </c:pt>
                <c:pt idx="559" formatCode="&quot;$&quot;#,##0.00_);[Red]\(&quot;$&quot;#,##0.00\)">
                  <c:v>22574</c:v>
                </c:pt>
                <c:pt idx="560" formatCode="&quot;$&quot;#,##0.00_);[Red]\(&quot;$&quot;#,##0.00\)">
                  <c:v>65210</c:v>
                </c:pt>
                <c:pt idx="561" formatCode="&quot;$&quot;#,##0.00_);[Red]\(&quot;$&quot;#,##0.00\)">
                  <c:v>78416</c:v>
                </c:pt>
                <c:pt idx="562" formatCode="&quot;$&quot;#,##0.00_);[Red]\(&quot;$&quot;#,##0.00\)">
                  <c:v>43269</c:v>
                </c:pt>
                <c:pt idx="563" formatCode="&quot;$&quot;#,##0.00_);[Red]\(&quot;$&quot;#,##0.00\)">
                  <c:v>60474</c:v>
                </c:pt>
                <c:pt idx="564" formatCode="&quot;$&quot;#,##0.00_);[Red]\(&quot;$&quot;#,##0.00\)">
                  <c:v>51766</c:v>
                </c:pt>
                <c:pt idx="565" formatCode="&quot;$&quot;#,##0.00_);[Red]\(&quot;$&quot;#,##0.00\)">
                  <c:v>24072</c:v>
                </c:pt>
                <c:pt idx="567" formatCode="&quot;$&quot;#,##0.00_);[Red]\(&quot;$&quot;#,##0.00\)">
                  <c:v>26518</c:v>
                </c:pt>
                <c:pt idx="568" formatCode="&quot;$&quot;#,##0.00_);[Red]\(&quot;$&quot;#,##0.00\)">
                  <c:v>49094</c:v>
                </c:pt>
                <c:pt idx="569" formatCode="&quot;$&quot;#,##0.00_);[Red]\(&quot;$&quot;#,##0.00\)">
                  <c:v>35388</c:v>
                </c:pt>
                <c:pt idx="570" formatCode="&quot;$&quot;#,##0.00_);[Red]\(&quot;$&quot;#,##0.00\)">
                  <c:v>67023</c:v>
                </c:pt>
                <c:pt idx="571" formatCode="&quot;$&quot;#,##0.00_);[Red]\(&quot;$&quot;#,##0.00\)">
                  <c:v>46014</c:v>
                </c:pt>
                <c:pt idx="572" formatCode="&quot;$&quot;#,##0.00_);[Red]\(&quot;$&quot;#,##0.00\)">
                  <c:v>67472</c:v>
                </c:pt>
                <c:pt idx="573" formatCode="&quot;$&quot;#,##0.00_);[Red]\(&quot;$&quot;#,##0.00\)">
                  <c:v>67893</c:v>
                </c:pt>
                <c:pt idx="574" formatCode="&quot;$&quot;#,##0.00_);[Red]\(&quot;$&quot;#,##0.00\)">
                  <c:v>74290</c:v>
                </c:pt>
                <c:pt idx="575" formatCode="&quot;$&quot;#,##0.00_);[Red]\(&quot;$&quot;#,##0.00\)">
                  <c:v>68118</c:v>
                </c:pt>
                <c:pt idx="576" formatCode="&quot;$&quot;#,##0.00_);[Red]\(&quot;$&quot;#,##0.00\)">
                  <c:v>72903</c:v>
                </c:pt>
                <c:pt idx="577" formatCode="&quot;$&quot;#,##0.00_);[Red]\(&quot;$&quot;#,##0.00\)">
                  <c:v>49980</c:v>
                </c:pt>
                <c:pt idx="579" formatCode="&quot;$&quot;#,##0.00_);[Red]\(&quot;$&quot;#,##0.00\)">
                  <c:v>78128</c:v>
                </c:pt>
                <c:pt idx="580" formatCode="&quot;$&quot;#,##0.00_);[Red]\(&quot;$&quot;#,##0.00\)">
                  <c:v>28510</c:v>
                </c:pt>
                <c:pt idx="581" formatCode="&quot;$&quot;#,##0.00_);[Red]\(&quot;$&quot;#,##0.00\)">
                  <c:v>52614</c:v>
                </c:pt>
                <c:pt idx="582" formatCode="&quot;$&quot;#,##0.00_);[Red]\(&quot;$&quot;#,##0.00\)">
                  <c:v>55951</c:v>
                </c:pt>
                <c:pt idx="583" formatCode="&quot;$&quot;#,##0.00_);[Red]\(&quot;$&quot;#,##0.00\)">
                  <c:v>52614</c:v>
                </c:pt>
                <c:pt idx="584" formatCode="&quot;$&quot;#,##0.00_);[Red]\(&quot;$&quot;#,##0.00\)">
                  <c:v>20180</c:v>
                </c:pt>
                <c:pt idx="585" formatCode="&quot;$&quot;#,##0.00_);[Red]\(&quot;$&quot;#,##0.00\)">
                  <c:v>68092</c:v>
                </c:pt>
                <c:pt idx="586" formatCode="&quot;$&quot;#,##0.00_);[Red]\(&quot;$&quot;#,##0.00\)">
                  <c:v>71847</c:v>
                </c:pt>
                <c:pt idx="587" formatCode="&quot;$&quot;#,##0.00_);[Red]\(&quot;$&quot;#,##0.00\)">
                  <c:v>23661</c:v>
                </c:pt>
                <c:pt idx="588" formatCode="&quot;$&quot;#,##0.00_);[Red]\(&quot;$&quot;#,##0.00\)">
                  <c:v>68352</c:v>
                </c:pt>
                <c:pt idx="589" formatCode="&quot;$&quot;#,##0.00_);[Red]\(&quot;$&quot;#,##0.00\)">
                  <c:v>79419</c:v>
                </c:pt>
                <c:pt idx="590" formatCode="&quot;$&quot;#,##0.00_);[Red]\(&quot;$&quot;#,##0.00\)">
                  <c:v>45906</c:v>
                </c:pt>
                <c:pt idx="591" formatCode="&quot;$&quot;#,##0.00_);[Red]\(&quot;$&quot;#,##0.00\)">
                  <c:v>46015</c:v>
                </c:pt>
                <c:pt idx="592" formatCode="&quot;$&quot;#,##0.00_);[Red]\(&quot;$&quot;#,##0.00\)">
                  <c:v>62637</c:v>
                </c:pt>
                <c:pt idx="593" formatCode="&quot;$&quot;#,##0.00_);[Red]\(&quot;$&quot;#,##0.00\)">
                  <c:v>36273</c:v>
                </c:pt>
                <c:pt idx="594" formatCode="&quot;$&quot;#,##0.00_);[Red]\(&quot;$&quot;#,##0.00\)">
                  <c:v>28442</c:v>
                </c:pt>
                <c:pt idx="595" formatCode="&quot;$&quot;#,##0.00_);[Red]\(&quot;$&quot;#,##0.00\)">
                  <c:v>42081</c:v>
                </c:pt>
                <c:pt idx="596" formatCode="&quot;$&quot;#,##0.00_);[Red]\(&quot;$&quot;#,##0.00\)">
                  <c:v>75507</c:v>
                </c:pt>
                <c:pt idx="597">
                  <c:v>26872</c:v>
                </c:pt>
                <c:pt idx="598" formatCode="&quot;$&quot;#,##0.00_);[Red]\(&quot;$&quot;#,##0.00\)">
                  <c:v>48948</c:v>
                </c:pt>
                <c:pt idx="599" formatCode="&quot;$&quot;#,##0.00_);[Red]\(&quot;$&quot;#,##0.00\)">
                  <c:v>85606</c:v>
                </c:pt>
                <c:pt idx="600" formatCode="&quot;$&quot;#,##0.00_);[Red]\(&quot;$&quot;#,##0.00\)">
                  <c:v>8820</c:v>
                </c:pt>
                <c:pt idx="601" formatCode="&quot;$&quot;#,##0.00_);[Red]\(&quot;$&quot;#,##0.00\)">
                  <c:v>30772</c:v>
                </c:pt>
                <c:pt idx="602" formatCode="&quot;$&quot;#,##0.00_);[Red]\(&quot;$&quot;#,##0.00\)">
                  <c:v>66636</c:v>
                </c:pt>
                <c:pt idx="603" formatCode="&quot;$&quot;#,##0.00_);[Red]\(&quot;$&quot;#,##0.00\)">
                  <c:v>83528</c:v>
                </c:pt>
                <c:pt idx="604" formatCode="&quot;$&quot;#,##0.00_);[Red]\(&quot;$&quot;#,##0.00\)">
                  <c:v>30992</c:v>
                </c:pt>
                <c:pt idx="605" formatCode="&quot;$&quot;#,##0.00_);[Red]\(&quot;$&quot;#,##0.00\)">
                  <c:v>37758</c:v>
                </c:pt>
                <c:pt idx="606" formatCode="&quot;$&quot;#,##0.00_);[Red]\(&quot;$&quot;#,##0.00\)">
                  <c:v>71670</c:v>
                </c:pt>
                <c:pt idx="607" formatCode="&quot;$&quot;#,##0.00_);[Red]\(&quot;$&quot;#,##0.00\)">
                  <c:v>88420</c:v>
                </c:pt>
                <c:pt idx="608" formatCode="&quot;$&quot;#,##0.00_);[Red]\(&quot;$&quot;#,##0.00\)">
                  <c:v>69139</c:v>
                </c:pt>
                <c:pt idx="609">
                  <c:v>49967</c:v>
                </c:pt>
                <c:pt idx="610" formatCode="&quot;$&quot;#,##0.00_);[Red]\(&quot;$&quot;#,##0.00\)">
                  <c:v>24570</c:v>
                </c:pt>
                <c:pt idx="611" formatCode="&quot;$&quot;#,##0.00_);[Red]\(&quot;$&quot;#,##0.00\)">
                  <c:v>38620</c:v>
                </c:pt>
                <c:pt idx="612" formatCode="&quot;$&quot;#,##0.00_);[Red]\(&quot;$&quot;#,##0.00\)">
                  <c:v>50150</c:v>
                </c:pt>
                <c:pt idx="613" formatCode="&quot;$&quot;#,##0.00_);[Red]\(&quot;$&quot;#,##0.00\)">
                  <c:v>54198</c:v>
                </c:pt>
                <c:pt idx="614" formatCode="&quot;$&quot;#,##0.00_);[Red]\(&quot;$&quot;#,##0.00\)">
                  <c:v>63693</c:v>
                </c:pt>
                <c:pt idx="615">
                  <c:v>61905</c:v>
                </c:pt>
                <c:pt idx="616">
                  <c:v>18351</c:v>
                </c:pt>
                <c:pt idx="617" formatCode="&quot;$&quot;#,##0.00_);[Red]\(&quot;$&quot;#,##0.00\)">
                  <c:v>70643</c:v>
                </c:pt>
                <c:pt idx="618" formatCode="&quot;$&quot;#,##0.00_);[Red]\(&quot;$&quot;#,##0.00\)">
                  <c:v>59973</c:v>
                </c:pt>
                <c:pt idx="619" formatCode="&quot;$&quot;#,##0.00_);[Red]\(&quot;$&quot;#,##0.00\)">
                  <c:v>66653</c:v>
                </c:pt>
                <c:pt idx="620" formatCode="&quot;$&quot;#,##0.00_);[Red]\(&quot;$&quot;#,##0.00\)">
                  <c:v>41014</c:v>
                </c:pt>
                <c:pt idx="621" formatCode="&quot;$&quot;#,##0.00_);[Red]\(&quot;$&quot;#,##0.00\)">
                  <c:v>45837</c:v>
                </c:pt>
                <c:pt idx="622" formatCode="&quot;$&quot;#,##0.00_);[Red]\(&quot;$&quot;#,##0.00\)">
                  <c:v>75774</c:v>
                </c:pt>
                <c:pt idx="623" formatCode="&quot;$&quot;#,##0.00_);[Red]\(&quot;$&quot;#,##0.00\)">
                  <c:v>44267</c:v>
                </c:pt>
                <c:pt idx="624" formatCode="&quot;$&quot;#,##0.00_);[Red]\(&quot;$&quot;#,##0.00\)">
                  <c:v>19414</c:v>
                </c:pt>
                <c:pt idx="625" formatCode="&quot;$&quot;#,##0.00_);[Red]\(&quot;$&quot;#,##0.00\)">
                  <c:v>82332</c:v>
                </c:pt>
                <c:pt idx="626" formatCode="&quot;$&quot;#,##0.00_);[Red]\(&quot;$&quot;#,##0.00\)">
                  <c:v>71322</c:v>
                </c:pt>
                <c:pt idx="627">
                  <c:v>22701</c:v>
                </c:pt>
                <c:pt idx="629" formatCode="&quot;$&quot;#,##0.00_);[Red]\(&quot;$&quot;#,##0.00\)">
                  <c:v>38547</c:v>
                </c:pt>
                <c:pt idx="630" formatCode="&quot;$&quot;#,##0.00_);[Red]\(&quot;$&quot;#,##0.00\)">
                  <c:v>30096</c:v>
                </c:pt>
                <c:pt idx="631" formatCode="&quot;$&quot;#,##0.00_);[Red]\(&quot;$&quot;#,##0.00\)">
                  <c:v>18701</c:v>
                </c:pt>
                <c:pt idx="632" formatCode="&quot;$&quot;#,##0.00_);[Red]\(&quot;$&quot;#,##0.00\)">
                  <c:v>59432</c:v>
                </c:pt>
                <c:pt idx="633" formatCode="&quot;$&quot;#,##0.00_);[Red]\(&quot;$&quot;#,##0.00\)">
                  <c:v>91249</c:v>
                </c:pt>
                <c:pt idx="634" formatCode="&quot;$&quot;#,##0.00_);[Red]\(&quot;$&quot;#,##0.00\)">
                  <c:v>74116</c:v>
                </c:pt>
                <c:pt idx="635" formatCode="&quot;$&quot;#,##0.00_);[Red]\(&quot;$&quot;#,##0.00\)">
                  <c:v>26091</c:v>
                </c:pt>
                <c:pt idx="636" formatCode="&quot;$&quot;#,##0.00_);[Red]\(&quot;$&quot;#,##0.00\)">
                  <c:v>40737</c:v>
                </c:pt>
                <c:pt idx="637">
                  <c:v>32300</c:v>
                </c:pt>
                <c:pt idx="638" formatCode="&quot;$&quot;#,##0.00_);[Red]\(&quot;$&quot;#,##0.00\)">
                  <c:v>68148</c:v>
                </c:pt>
                <c:pt idx="639" formatCode="&quot;$&quot;#,##0.00_);[Red]\(&quot;$&quot;#,##0.00\)">
                  <c:v>87771</c:v>
                </c:pt>
                <c:pt idx="640" formatCode="&quot;$&quot;#,##0.00_);[Red]\(&quot;$&quot;#,##0.00\)">
                  <c:v>81741</c:v>
                </c:pt>
                <c:pt idx="641" formatCode="&quot;$&quot;#,##0.00_);[Red]\(&quot;$&quot;#,##0.00\)">
                  <c:v>46854</c:v>
                </c:pt>
                <c:pt idx="642" formatCode="&quot;$&quot;#,##0.00_);[Red]\(&quot;$&quot;#,##0.00\)">
                  <c:v>71466</c:v>
                </c:pt>
                <c:pt idx="643" formatCode="&quot;$&quot;#,##0.00_);[Red]\(&quot;$&quot;#,##0.00\)">
                  <c:v>77353</c:v>
                </c:pt>
                <c:pt idx="644" formatCode="&quot;$&quot;#,##0.00_);[Red]\(&quot;$&quot;#,##0.00\)">
                  <c:v>51563</c:v>
                </c:pt>
                <c:pt idx="645" formatCode="&quot;$&quot;#,##0.00_);[Red]\(&quot;$&quot;#,##0.00\)">
                  <c:v>39922</c:v>
                </c:pt>
                <c:pt idx="646" formatCode="&quot;$&quot;#,##0.00_);[Red]\(&quot;$&quot;#,##0.00\)">
                  <c:v>42207</c:v>
                </c:pt>
                <c:pt idx="647" formatCode="&quot;$&quot;#,##0.00_);[Red]\(&quot;$&quot;#,##0.00\)">
                  <c:v>37971</c:v>
                </c:pt>
                <c:pt idx="648" formatCode="&quot;$&quot;#,##0.00_);[Red]\(&quot;$&quot;#,##0.00\)">
                  <c:v>62745</c:v>
                </c:pt>
                <c:pt idx="649" formatCode="&quot;$&quot;#,##0.00_);[Red]\(&quot;$&quot;#,##0.00\)">
                  <c:v>70886</c:v>
                </c:pt>
                <c:pt idx="650" formatCode="&quot;$&quot;#,##0.00_);[Red]\(&quot;$&quot;#,##0.00\)">
                  <c:v>68281</c:v>
                </c:pt>
                <c:pt idx="651" formatCode="&quot;$&quot;#,##0.00_);[Red]\(&quot;$&quot;#,##0.00\)">
                  <c:v>35701</c:v>
                </c:pt>
                <c:pt idx="652" formatCode="&quot;$&quot;#,##0.00_);[Red]\(&quot;$&quot;#,##0.00\)">
                  <c:v>42523</c:v>
                </c:pt>
                <c:pt idx="653" formatCode="&quot;$&quot;#,##0.00_);[Red]\(&quot;$&quot;#,##0.00\)">
                  <c:v>57288</c:v>
                </c:pt>
                <c:pt idx="654" formatCode="&quot;$&quot;#,##0.00_);[Red]\(&quot;$&quot;#,##0.00\)">
                  <c:v>17117</c:v>
                </c:pt>
                <c:pt idx="655" formatCode="&quot;$&quot;#,##0.00_);[Red]\(&quot;$&quot;#,##0.00\)">
                  <c:v>36301</c:v>
                </c:pt>
                <c:pt idx="656" formatCode="&quot;$&quot;#,##0.00_);[Red]\(&quot;$&quot;#,##0.00\)">
                  <c:v>49431</c:v>
                </c:pt>
                <c:pt idx="657" formatCode="&quot;$&quot;#,##0.00_);[Red]\(&quot;$&quot;#,##0.00\)">
                  <c:v>49154</c:v>
                </c:pt>
                <c:pt idx="658" formatCode="&quot;$&quot;#,##0.00_);[Red]\(&quot;$&quot;#,##0.00\)">
                  <c:v>70932</c:v>
                </c:pt>
                <c:pt idx="659" formatCode="&quot;$&quot;#,##0.00_);[Red]\(&quot;$&quot;#,##0.00\)">
                  <c:v>26642</c:v>
                </c:pt>
                <c:pt idx="660" formatCode="&quot;$&quot;#,##0.00_);[Red]\(&quot;$&quot;#,##0.00\)">
                  <c:v>52973</c:v>
                </c:pt>
                <c:pt idx="661" formatCode="&quot;$&quot;#,##0.00_);[Red]\(&quot;$&quot;#,##0.00\)">
                  <c:v>35704</c:v>
                </c:pt>
                <c:pt idx="662" formatCode="&quot;$&quot;#,##0.00_);[Red]\(&quot;$&quot;#,##0.00\)">
                  <c:v>35688</c:v>
                </c:pt>
                <c:pt idx="663" formatCode="&quot;$&quot;#,##0.00_);[Red]\(&quot;$&quot;#,##0.00\)">
                  <c:v>34176</c:v>
                </c:pt>
                <c:pt idx="664" formatCode="&quot;$&quot;#,##0.00_);[Red]\(&quot;$&quot;#,##0.00\)">
                  <c:v>56575</c:v>
                </c:pt>
                <c:pt idx="665" formatCode="&quot;$&quot;#,##0.00_);[Red]\(&quot;$&quot;#,##0.00\)">
                  <c:v>29760</c:v>
                </c:pt>
                <c:pt idx="666" formatCode="&quot;$&quot;#,##0.00_);[Red]\(&quot;$&quot;#,##0.00\)">
                  <c:v>94642</c:v>
                </c:pt>
                <c:pt idx="667" formatCode="&quot;$&quot;#,##0.00_);[Red]\(&quot;$&quot;#,##0.00\)">
                  <c:v>66375</c:v>
                </c:pt>
                <c:pt idx="668" formatCode="&quot;$&quot;#,##0.00_);[Red]\(&quot;$&quot;#,##0.00\)">
                  <c:v>42014</c:v>
                </c:pt>
                <c:pt idx="669" formatCode="&quot;$&quot;#,##0.00_);[Red]\(&quot;$&quot;#,##0.00\)">
                  <c:v>20130</c:v>
                </c:pt>
                <c:pt idx="670" formatCode="&quot;$&quot;#,##0.00_);[Red]\(&quot;$&quot;#,##0.00\)">
                  <c:v>55282</c:v>
                </c:pt>
                <c:pt idx="671" formatCode="&quot;$&quot;#,##0.00_);[Red]\(&quot;$&quot;#,##0.00\)">
                  <c:v>54348</c:v>
                </c:pt>
                <c:pt idx="672" formatCode="&quot;$&quot;#,##0.00_);[Red]\(&quot;$&quot;#,##0.00\)">
                  <c:v>34935</c:v>
                </c:pt>
                <c:pt idx="673" formatCode="&quot;$&quot;#,##0.00_);[Red]\(&quot;$&quot;#,##0.00\)">
                  <c:v>70844</c:v>
                </c:pt>
                <c:pt idx="674" formatCode="&quot;$&quot;#,##0.00_);[Red]\(&quot;$&quot;#,##0.00\)">
                  <c:v>69016</c:v>
                </c:pt>
                <c:pt idx="675" formatCode="&quot;$&quot;#,##0.00_);[Red]\(&quot;$&quot;#,##0.00\)">
                  <c:v>78952</c:v>
                </c:pt>
                <c:pt idx="676" formatCode="&quot;$&quot;#,##0.00_);[Red]\(&quot;$&quot;#,##0.00\)">
                  <c:v>45989</c:v>
                </c:pt>
                <c:pt idx="677" formatCode="&quot;$&quot;#,##0.00_);[Red]\(&quot;$&quot;#,##0.00\)">
                  <c:v>36108</c:v>
                </c:pt>
                <c:pt idx="678" formatCode="&quot;$&quot;#,##0.00_);[Red]\(&quot;$&quot;#,##0.00\)">
                  <c:v>67381</c:v>
                </c:pt>
                <c:pt idx="679" formatCode="&quot;$&quot;#,##0.00_);[Red]\(&quot;$&quot;#,##0.00\)">
                  <c:v>63841</c:v>
                </c:pt>
                <c:pt idx="680" formatCode="&quot;$&quot;#,##0.00_);[Red]\(&quot;$&quot;#,##0.00\)">
                  <c:v>76068</c:v>
                </c:pt>
                <c:pt idx="681" formatCode="&quot;$&quot;#,##0.00_);[Red]\(&quot;$&quot;#,##0.00\)">
                  <c:v>70300</c:v>
                </c:pt>
                <c:pt idx="682" formatCode="&quot;$&quot;#,##0.00_);[Red]\(&quot;$&quot;#,##0.00\)">
                  <c:v>59821</c:v>
                </c:pt>
                <c:pt idx="683" formatCode="&quot;$&quot;#,##0.00_);[Red]\(&quot;$&quot;#,##0.00\)">
                  <c:v>68682</c:v>
                </c:pt>
                <c:pt idx="684" formatCode="&quot;$&quot;#,##0.00_);[Red]\(&quot;$&quot;#,##0.00\)">
                  <c:v>72635</c:v>
                </c:pt>
                <c:pt idx="685" formatCode="&quot;$&quot;#,##0.00_);[Red]\(&quot;$&quot;#,##0.00\)">
                  <c:v>80872</c:v>
                </c:pt>
                <c:pt idx="686" formatCode="&quot;$&quot;#,##0.00_);[Red]\(&quot;$&quot;#,##0.00\)">
                  <c:v>14045</c:v>
                </c:pt>
                <c:pt idx="687" formatCode="&quot;$&quot;#,##0.00_);[Red]\(&quot;$&quot;#,##0.00\)">
                  <c:v>56721</c:v>
                </c:pt>
                <c:pt idx="688" formatCode="&quot;$&quot;#,##0.00_);[Red]\(&quot;$&quot;#,##0.00\)">
                  <c:v>60714</c:v>
                </c:pt>
                <c:pt idx="689" formatCode="&quot;$&quot;#,##0.00_);[Red]\(&quot;$&quot;#,##0.00\)">
                  <c:v>69283</c:v>
                </c:pt>
                <c:pt idx="690" formatCode="&quot;$&quot;#,##0.00_);[Red]\(&quot;$&quot;#,##0.00\)">
                  <c:v>34487</c:v>
                </c:pt>
                <c:pt idx="691" formatCode="&quot;$&quot;#,##0.00_);[Red]\(&quot;$&quot;#,##0.00\)">
                  <c:v>60585</c:v>
                </c:pt>
                <c:pt idx="692" formatCode="&quot;$&quot;#,##0.00_);[Red]\(&quot;$&quot;#,##0.00\)">
                  <c:v>16813</c:v>
                </c:pt>
                <c:pt idx="693" formatCode="&quot;$&quot;#,##0.00_);[Red]\(&quot;$&quot;#,##0.00\)">
                  <c:v>48192</c:v>
                </c:pt>
                <c:pt idx="694" formatCode="&quot;$&quot;#,##0.00_);[Red]\(&quot;$&quot;#,##0.00\)">
                  <c:v>55914</c:v>
                </c:pt>
                <c:pt idx="695" formatCode="&quot;$&quot;#,##0.00_);[Red]\(&quot;$&quot;#,##0.00\)">
                  <c:v>55424</c:v>
                </c:pt>
                <c:pt idx="696" formatCode="&quot;$&quot;#,##0.00_);[Red]\(&quot;$&quot;#,##0.00\)">
                  <c:v>82460</c:v>
                </c:pt>
                <c:pt idx="697" formatCode="&quot;$&quot;#,##0.00_);[Red]\(&quot;$&quot;#,##0.00\)">
                  <c:v>76467</c:v>
                </c:pt>
                <c:pt idx="698" formatCode="&quot;$&quot;#,##0.00_);[Red]\(&quot;$&quot;#,##0.00\)">
                  <c:v>62307</c:v>
                </c:pt>
                <c:pt idx="699" formatCode="&quot;$&quot;#,##0.00_);[Red]\(&quot;$&quot;#,##0.00\)">
                  <c:v>40887</c:v>
                </c:pt>
                <c:pt idx="700" formatCode="&quot;$&quot;#,##0.00_);[Red]\(&quot;$&quot;#,##0.00\)">
                  <c:v>25271</c:v>
                </c:pt>
                <c:pt idx="701" formatCode="&quot;$&quot;#,##0.00_);[Red]\(&quot;$&quot;#,##0.00\)">
                  <c:v>91172</c:v>
                </c:pt>
                <c:pt idx="702" formatCode="&quot;$&quot;#,##0.00_);[Red]\(&quot;$&quot;#,##0.00\)">
                  <c:v>75072</c:v>
                </c:pt>
                <c:pt idx="703" formatCode="&quot;$&quot;#,##0.00_);[Red]\(&quot;$&quot;#,##0.00\)">
                  <c:v>39763</c:v>
                </c:pt>
                <c:pt idx="704" formatCode="&quot;$&quot;#,##0.00_);[Red]\(&quot;$&quot;#,##0.00\)">
                  <c:v>38200</c:v>
                </c:pt>
                <c:pt idx="705" formatCode="&quot;$&quot;#,##0.00_);[Red]\(&quot;$&quot;#,##0.00\)">
                  <c:v>38443</c:v>
                </c:pt>
                <c:pt idx="706" formatCode="&quot;$&quot;#,##0.00_);[Red]\(&quot;$&quot;#,##0.00\)">
                  <c:v>66294</c:v>
                </c:pt>
                <c:pt idx="707" formatCode="&quot;$&quot;#,##0.00_);[Red]\(&quot;$&quot;#,##0.00\)">
                  <c:v>19740</c:v>
                </c:pt>
                <c:pt idx="708" formatCode="&quot;$&quot;#,##0.00_);[Red]\(&quot;$&quot;#,##0.00\)">
                  <c:v>31089</c:v>
                </c:pt>
                <c:pt idx="709" formatCode="&quot;$&quot;#,##0.00_);[Red]\(&quot;$&quot;#,##0.00\)">
                  <c:v>41021</c:v>
                </c:pt>
                <c:pt idx="710" formatCode="&quot;$&quot;#,##0.00_);[Red]\(&quot;$&quot;#,##0.00\)">
                  <c:v>60033</c:v>
                </c:pt>
                <c:pt idx="711" formatCode="&quot;$&quot;#,##0.00_);[Red]\(&quot;$&quot;#,##0.00\)">
                  <c:v>16248</c:v>
                </c:pt>
                <c:pt idx="712" formatCode="&quot;$&quot;#,##0.00_);[Red]\(&quot;$&quot;#,##0.00\)">
                  <c:v>83844</c:v>
                </c:pt>
                <c:pt idx="713" formatCode="&quot;$&quot;#,##0.00_);[Red]\(&quot;$&quot;#,##0.00\)">
                  <c:v>38452</c:v>
                </c:pt>
                <c:pt idx="714" formatCode="&quot;$&quot;#,##0.00_);[Red]\(&quot;$&quot;#,##0.00\)">
                  <c:v>42731</c:v>
                </c:pt>
                <c:pt idx="715" formatCode="&quot;$&quot;#,##0.00_);[Red]\(&quot;$&quot;#,##0.00\)">
                  <c:v>63342</c:v>
                </c:pt>
                <c:pt idx="716" formatCode="&quot;$&quot;#,##0.00_);[Red]\(&quot;$&quot;#,##0.00\)">
                  <c:v>49160</c:v>
                </c:pt>
                <c:pt idx="717" formatCode="&quot;$&quot;#,##0.00_);[Red]\(&quot;$&quot;#,##0.00\)">
                  <c:v>49667</c:v>
                </c:pt>
                <c:pt idx="718" formatCode="&quot;$&quot;#,##0.00_);[Red]\(&quot;$&quot;#,##0.00\)">
                  <c:v>54108</c:v>
                </c:pt>
                <c:pt idx="719" formatCode="&quot;$&quot;#,##0.00_);[Red]\(&quot;$&quot;#,##0.00\)">
                  <c:v>77226</c:v>
                </c:pt>
                <c:pt idx="720" formatCode="&quot;$&quot;#,##0.00_);[Red]\(&quot;$&quot;#,##0.00\)">
                  <c:v>62710</c:v>
                </c:pt>
                <c:pt idx="721" formatCode="&quot;$&quot;#,##0.00_);[Red]\(&quot;$&quot;#,##0.00\)">
                  <c:v>63684</c:v>
                </c:pt>
                <c:pt idx="722" formatCode="&quot;$&quot;#,##0.00_);[Red]\(&quot;$&quot;#,##0.00\)">
                  <c:v>51412</c:v>
                </c:pt>
                <c:pt idx="723" formatCode="&quot;$&quot;#,##0.00_);[Red]\(&quot;$&quot;#,##0.00\)">
                  <c:v>87305</c:v>
                </c:pt>
                <c:pt idx="724" formatCode="&quot;$&quot;#,##0.00_);[Red]\(&quot;$&quot;#,##0.00\)">
                  <c:v>21675</c:v>
                </c:pt>
                <c:pt idx="725" formatCode="&quot;$&quot;#,##0.00_);[Red]\(&quot;$&quot;#,##0.00\)">
                  <c:v>15038</c:v>
                </c:pt>
                <c:pt idx="726" formatCode="&quot;$&quot;#,##0.00_);[Red]\(&quot;$&quot;#,##0.00\)">
                  <c:v>38557</c:v>
                </c:pt>
                <c:pt idx="727" formatCode="&quot;$&quot;#,##0.00_);[Red]\(&quot;$&quot;#,##0.00\)">
                  <c:v>52597</c:v>
                </c:pt>
                <c:pt idx="728" formatCode="&quot;$&quot;#,##0.00_);[Red]\(&quot;$&quot;#,##0.00\)">
                  <c:v>13624</c:v>
                </c:pt>
                <c:pt idx="729" formatCode="&quot;$&quot;#,##0.00_);[Red]\(&quot;$&quot;#,##0.00\)">
                  <c:v>63206</c:v>
                </c:pt>
                <c:pt idx="730" formatCode="&quot;$&quot;#,##0.00_);[Red]\(&quot;$&quot;#,##0.00\)">
                  <c:v>27213</c:v>
                </c:pt>
                <c:pt idx="731">
                  <c:v>39146</c:v>
                </c:pt>
                <c:pt idx="732" formatCode="&quot;$&quot;#,##0.00_);[Red]\(&quot;$&quot;#,##0.00\)">
                  <c:v>80617</c:v>
                </c:pt>
                <c:pt idx="733" formatCode="&quot;$&quot;#,##0.00_);[Red]\(&quot;$&quot;#,##0.00\)">
                  <c:v>25315</c:v>
                </c:pt>
                <c:pt idx="734" formatCode="&quot;$&quot;#,##0.00_);[Red]\(&quot;$&quot;#,##0.00\)">
                  <c:v>80952</c:v>
                </c:pt>
                <c:pt idx="735" formatCode="&quot;$&quot;#,##0.00_);[Red]\(&quot;$&quot;#,##0.00\)">
                  <c:v>55239</c:v>
                </c:pt>
                <c:pt idx="736" formatCode="&quot;$&quot;#,##0.00_);[Red]\(&quot;$&quot;#,##0.00\)">
                  <c:v>60208</c:v>
                </c:pt>
                <c:pt idx="737" formatCode="&quot;$&quot;#,##0.00_);[Red]\(&quot;$&quot;#,##0.00\)">
                  <c:v>80141</c:v>
                </c:pt>
                <c:pt idx="738" formatCode="&quot;$&quot;#,##0.00_);[Red]\(&quot;$&quot;#,##0.00\)">
                  <c:v>30630</c:v>
                </c:pt>
                <c:pt idx="739" formatCode="&quot;$&quot;#,##0.00_);[Red]\(&quot;$&quot;#,##0.00\)">
                  <c:v>39898</c:v>
                </c:pt>
                <c:pt idx="740" formatCode="&quot;$&quot;#,##0.00_);[Red]\(&quot;$&quot;#,##0.00\)">
                  <c:v>78687</c:v>
                </c:pt>
                <c:pt idx="741" formatCode="&quot;$&quot;#,##0.00_);[Red]\(&quot;$&quot;#,##0.00\)">
                  <c:v>28647</c:v>
                </c:pt>
                <c:pt idx="742" formatCode="&quot;$&quot;#,##0.00_);[Red]\(&quot;$&quot;#,##0.00\)">
                  <c:v>39684</c:v>
                </c:pt>
                <c:pt idx="743" formatCode="&quot;$&quot;#,##0.00_);[Red]\(&quot;$&quot;#,##0.00\)">
                  <c:v>80184</c:v>
                </c:pt>
                <c:pt idx="744" formatCode="&quot;$&quot;#,##0.00_);[Red]\(&quot;$&quot;#,##0.00\)">
                  <c:v>52332</c:v>
                </c:pt>
                <c:pt idx="745" formatCode="&quot;$&quot;#,##0.00_);[Red]\(&quot;$&quot;#,##0.00\)">
                  <c:v>61180</c:v>
                </c:pt>
                <c:pt idx="746" formatCode="&quot;$&quot;#,##0.00_);[Red]\(&quot;$&quot;#,##0.00\)">
                  <c:v>44503</c:v>
                </c:pt>
                <c:pt idx="747">
                  <c:v>84865</c:v>
                </c:pt>
                <c:pt idx="748" formatCode="&quot;$&quot;#,##0.00_);[Red]\(&quot;$&quot;#,##0.00\)">
                  <c:v>34320</c:v>
                </c:pt>
                <c:pt idx="749" formatCode="&quot;$&quot;#,##0.00_);[Red]\(&quot;$&quot;#,##0.00\)">
                  <c:v>52750</c:v>
                </c:pt>
                <c:pt idx="750" formatCode="&quot;$&quot;#,##0.00_);[Red]\(&quot;$&quot;#,##0.00\)">
                  <c:v>23331</c:v>
                </c:pt>
                <c:pt idx="751" formatCode="&quot;$&quot;#,##0.00_);[Red]\(&quot;$&quot;#,##0.00\)">
                  <c:v>73926</c:v>
                </c:pt>
                <c:pt idx="752" formatCode="&quot;$&quot;#,##0.00_);[Red]\(&quot;$&quot;#,##0.00\)">
                  <c:v>65196</c:v>
                </c:pt>
                <c:pt idx="753" formatCode="&quot;$&quot;#,##0.00_);[Red]\(&quot;$&quot;#,##0.00\)">
                  <c:v>69867</c:v>
                </c:pt>
                <c:pt idx="754" formatCode="&quot;$&quot;#,##0.00_);[Red]\(&quot;$&quot;#,##0.00\)">
                  <c:v>33051</c:v>
                </c:pt>
                <c:pt idx="755">
                  <c:v>61314</c:v>
                </c:pt>
                <c:pt idx="757" formatCode="&quot;$&quot;#,##0.00_);[Red]\(&quot;$&quot;#,##0.00\)">
                  <c:v>52854</c:v>
                </c:pt>
                <c:pt idx="758" formatCode="&quot;$&quot;#,##0.00_);[Red]\(&quot;$&quot;#,##0.00\)">
                  <c:v>34633</c:v>
                </c:pt>
                <c:pt idx="759" formatCode="&quot;$&quot;#,##0.00_);[Red]\(&quot;$&quot;#,##0.00\)">
                  <c:v>41120</c:v>
                </c:pt>
                <c:pt idx="760">
                  <c:v>67225</c:v>
                </c:pt>
                <c:pt idx="761" formatCode="&quot;$&quot;#,##0.00_);[Red]\(&quot;$&quot;#,##0.00\)">
                  <c:v>59925</c:v>
                </c:pt>
                <c:pt idx="762" formatCode="&quot;$&quot;#,##0.00_);[Red]\(&quot;$&quot;#,##0.00\)">
                  <c:v>71107</c:v>
                </c:pt>
                <c:pt idx="763" formatCode="&quot;$&quot;#,##0.00_);[Red]\(&quot;$&quot;#,##0.00\)">
                  <c:v>24594</c:v>
                </c:pt>
                <c:pt idx="764" formatCode="&quot;$&quot;#,##0.00_);[Red]\(&quot;$&quot;#,##0.00\)">
                  <c:v>59354</c:v>
                </c:pt>
                <c:pt idx="765" formatCode="&quot;$&quot;#,##0.00_);[Red]\(&quot;$&quot;#,##0.00\)">
                  <c:v>69627</c:v>
                </c:pt>
                <c:pt idx="766" formatCode="&quot;$&quot;#,##0.00_);[Red]\(&quot;$&quot;#,##0.00\)">
                  <c:v>15056</c:v>
                </c:pt>
                <c:pt idx="767" formatCode="&quot;$&quot;#,##0.00_);[Red]\(&quot;$&quot;#,##0.00\)">
                  <c:v>42557</c:v>
                </c:pt>
                <c:pt idx="768" formatCode="&quot;$&quot;#,##0.00_);[Red]\(&quot;$&quot;#,##0.00\)">
                  <c:v>14918</c:v>
                </c:pt>
                <c:pt idx="769" formatCode="&quot;$&quot;#,##0.00_);[Red]\(&quot;$&quot;#,##0.00\)">
                  <c:v>74881</c:v>
                </c:pt>
                <c:pt idx="770" formatCode="&quot;$&quot;#,##0.00_);[Red]\(&quot;$&quot;#,##0.00\)">
                  <c:v>22419</c:v>
                </c:pt>
                <c:pt idx="771" formatCode="&quot;$&quot;#,##0.00_);[Red]\(&quot;$&quot;#,##0.00\)">
                  <c:v>63381</c:v>
                </c:pt>
                <c:pt idx="772" formatCode="&quot;$&quot;#,##0.00_);[Red]\(&quot;$&quot;#,##0.00\)">
                  <c:v>73059</c:v>
                </c:pt>
                <c:pt idx="773" formatCode="&quot;$&quot;#,##0.00_);[Red]\(&quot;$&quot;#,##0.00\)">
                  <c:v>20981</c:v>
                </c:pt>
                <c:pt idx="774" formatCode="&quot;$&quot;#,##0.00_);[Red]\(&quot;$&quot;#,##0.00\)">
                  <c:v>73059</c:v>
                </c:pt>
                <c:pt idx="775" formatCode="&quot;$&quot;#,##0.00_);[Red]\(&quot;$&quot;#,##0.00\)">
                  <c:v>63855</c:v>
                </c:pt>
                <c:pt idx="776">
                  <c:v>31859</c:v>
                </c:pt>
                <c:pt idx="777" formatCode="&quot;$&quot;#,##0.00_);[Red]\(&quot;$&quot;#,##0.00\)">
                  <c:v>33569</c:v>
                </c:pt>
                <c:pt idx="778">
                  <c:v>27242</c:v>
                </c:pt>
                <c:pt idx="779">
                  <c:v>27255</c:v>
                </c:pt>
                <c:pt idx="780" formatCode="&quot;$&quot;#,##0.00_);[Red]\(&quot;$&quot;#,##0.00\)">
                  <c:v>65685</c:v>
                </c:pt>
                <c:pt idx="781" formatCode="&quot;$&quot;#,##0.00_);[Red]\(&quot;$&quot;#,##0.00\)">
                  <c:v>83829</c:v>
                </c:pt>
                <c:pt idx="782" formatCode="&quot;$&quot;#,##0.00_);[Red]\(&quot;$&quot;#,##0.00\)">
                  <c:v>49269</c:v>
                </c:pt>
                <c:pt idx="783" formatCode="&quot;$&quot;#,##0.00_);[Red]\(&quot;$&quot;#,##0.00\)">
                  <c:v>72309</c:v>
                </c:pt>
                <c:pt idx="784" formatCode="&quot;$&quot;#,##0.00_);[Red]\(&quot;$&quot;#,##0.00\)">
                  <c:v>28457</c:v>
                </c:pt>
                <c:pt idx="785" formatCode="&quot;$&quot;#,##0.00_);[Red]\(&quot;$&quot;#,##0.00\)">
                  <c:v>57912</c:v>
                </c:pt>
                <c:pt idx="786" formatCode="&quot;$&quot;#,##0.00_);[Red]\(&quot;$&quot;#,##0.00\)">
                  <c:v>44010</c:v>
                </c:pt>
                <c:pt idx="787" formatCode="&quot;$&quot;#,##0.00_);[Red]\(&quot;$&quot;#,##0.00\)">
                  <c:v>61286</c:v>
                </c:pt>
                <c:pt idx="788" formatCode="&quot;$&quot;#,##0.00_);[Red]\(&quot;$&quot;#,##0.00\)">
                  <c:v>68117</c:v>
                </c:pt>
                <c:pt idx="789" formatCode="&quot;$&quot;#,##0.00_);[Red]\(&quot;$&quot;#,##0.00\)">
                  <c:v>4861</c:v>
                </c:pt>
                <c:pt idx="790" formatCode="&quot;$&quot;#,##0.00_);[Red]\(&quot;$&quot;#,##0.00\)">
                  <c:v>78931</c:v>
                </c:pt>
                <c:pt idx="791" formatCode="&quot;$&quot;#,##0.00_);[Red]\(&quot;$&quot;#,##0.00\)">
                  <c:v>65706</c:v>
                </c:pt>
                <c:pt idx="792" formatCode="&quot;$&quot;#,##0.00_);[Red]\(&quot;$&quot;#,##0.00\)">
                  <c:v>43018</c:v>
                </c:pt>
                <c:pt idx="793" formatCode="&quot;$&quot;#,##0.00_);[Red]\(&quot;$&quot;#,##0.00\)">
                  <c:v>50200</c:v>
                </c:pt>
                <c:pt idx="794" formatCode="&quot;$&quot;#,##0.00_);[Red]\(&quot;$&quot;#,##0.00\)">
                  <c:v>90687</c:v>
                </c:pt>
                <c:pt idx="795" formatCode="&quot;$&quot;#,##0.00_);[Red]\(&quot;$&quot;#,##0.00\)">
                  <c:v>64014</c:v>
                </c:pt>
                <c:pt idx="796">
                  <c:v>77037</c:v>
                </c:pt>
                <c:pt idx="797" formatCode="&quot;$&quot;#,##0.00_);[Red]\(&quot;$&quot;#,##0.00\)">
                  <c:v>62220</c:v>
                </c:pt>
                <c:pt idx="798" formatCode="&quot;$&quot;#,##0.00_);[Red]\(&quot;$&quot;#,##0.00\)">
                  <c:v>22979</c:v>
                </c:pt>
                <c:pt idx="799" formatCode="&quot;$&quot;#,##0.00_);[Red]\(&quot;$&quot;#,##0.00\)">
                  <c:v>31859</c:v>
                </c:pt>
                <c:pt idx="800" formatCode="&quot;$&quot;#,##0.00_);[Red]\(&quot;$&quot;#,##0.00\)">
                  <c:v>43300</c:v>
                </c:pt>
                <c:pt idx="801">
                  <c:v>65324</c:v>
                </c:pt>
                <c:pt idx="802" formatCode="&quot;$&quot;#,##0.00_);[Red]\(&quot;$&quot;#,##0.00\)">
                  <c:v>49605</c:v>
                </c:pt>
                <c:pt idx="803" formatCode="&quot;$&quot;#,##0.00_);[Red]\(&quot;$&quot;#,##0.00\)">
                  <c:v>18746</c:v>
                </c:pt>
                <c:pt idx="804" formatCode="&quot;$&quot;#,##0.00_);[Red]\(&quot;$&quot;#,##0.00\)">
                  <c:v>61284</c:v>
                </c:pt>
                <c:pt idx="805">
                  <c:v>49544</c:v>
                </c:pt>
                <c:pt idx="806" formatCode="&quot;$&quot;#,##0.00_);[Red]\(&quot;$&quot;#,##0.00\)">
                  <c:v>21282</c:v>
                </c:pt>
                <c:pt idx="807" formatCode="&quot;$&quot;#,##0.00_);[Red]\(&quot;$&quot;#,##0.00\)">
                  <c:v>94871</c:v>
                </c:pt>
                <c:pt idx="808">
                  <c:v>63564</c:v>
                </c:pt>
                <c:pt idx="809" formatCode="&quot;$&quot;#,##0.00_);[Red]\(&quot;$&quot;#,##0.00\)">
                  <c:v>60934</c:v>
                </c:pt>
                <c:pt idx="810" formatCode="&quot;$&quot;#,##0.00_);[Red]\(&quot;$&quot;#,##0.00\)">
                  <c:v>18690</c:v>
                </c:pt>
                <c:pt idx="811" formatCode="&quot;$&quot;#,##0.00_);[Red]\(&quot;$&quot;#,##0.00\)">
                  <c:v>31497</c:v>
                </c:pt>
                <c:pt idx="812" formatCode="&quot;$&quot;#,##0.00_);[Red]\(&quot;$&quot;#,##0.00\)">
                  <c:v>53253</c:v>
                </c:pt>
                <c:pt idx="813" formatCode="&quot;$&quot;#,##0.00_);[Red]\(&quot;$&quot;#,##0.00\)">
                  <c:v>60544</c:v>
                </c:pt>
                <c:pt idx="814" formatCode="&quot;$&quot;#,##0.00_);[Red]\(&quot;$&quot;#,##0.00\)">
                  <c:v>37150</c:v>
                </c:pt>
                <c:pt idx="815" formatCode="&quot;$&quot;#,##0.00_);[Red]\(&quot;$&quot;#,##0.00\)">
                  <c:v>41335</c:v>
                </c:pt>
                <c:pt idx="816">
                  <c:v>24639</c:v>
                </c:pt>
                <c:pt idx="817" formatCode="&quot;$&quot;#,##0.00_);[Red]\(&quot;$&quot;#,##0.00\)">
                  <c:v>30675</c:v>
                </c:pt>
                <c:pt idx="818" formatCode="&quot;$&quot;#,##0.00_);[Red]\(&quot;$&quot;#,##0.00\)">
                  <c:v>37284</c:v>
                </c:pt>
                <c:pt idx="819" formatCode="&quot;$&quot;#,##0.00_);[Red]\(&quot;$&quot;#,##0.00\)">
                  <c:v>46681</c:v>
                </c:pt>
                <c:pt idx="820">
                  <c:v>79143</c:v>
                </c:pt>
                <c:pt idx="821" formatCode="&quot;$&quot;#,##0.00_);[Red]\(&quot;$&quot;#,##0.00\)">
                  <c:v>38620</c:v>
                </c:pt>
                <c:pt idx="822" formatCode="&quot;$&quot;#,##0.00_);[Red]\(&quot;$&quot;#,##0.00\)">
                  <c:v>49514</c:v>
                </c:pt>
                <c:pt idx="823" formatCode="&quot;$&quot;#,##0.00_);[Red]\(&quot;$&quot;#,##0.00\)">
                  <c:v>79205</c:v>
                </c:pt>
                <c:pt idx="824" formatCode="&quot;$&quot;#,##0.00_);[Red]\(&quot;$&quot;#,##0.00\)">
                  <c:v>77766</c:v>
                </c:pt>
                <c:pt idx="825" formatCode="&quot;$&quot;#,##0.00_);[Red]\(&quot;$&quot;#,##0.00\)">
                  <c:v>56067</c:v>
                </c:pt>
                <c:pt idx="826" formatCode="&quot;$&quot;#,##0.00_);[Red]\(&quot;$&quot;#,##0.00\)">
                  <c:v>7500</c:v>
                </c:pt>
                <c:pt idx="827" formatCode="&quot;$&quot;#,##0.00_);[Red]\(&quot;$&quot;#,##0.00\)">
                  <c:v>70666</c:v>
                </c:pt>
                <c:pt idx="828" formatCode="&quot;$&quot;#,##0.00_);[Red]\(&quot;$&quot;#,##0.00\)">
                  <c:v>76624</c:v>
                </c:pt>
                <c:pt idx="829" formatCode="&quot;$&quot;#,##0.00_);[Red]\(&quot;$&quot;#,##0.00\)">
                  <c:v>71613</c:v>
                </c:pt>
                <c:pt idx="830" formatCode="&quot;$&quot;#,##0.00_);[Red]\(&quot;$&quot;#,##0.00\)">
                  <c:v>38988</c:v>
                </c:pt>
                <c:pt idx="831" formatCode="&quot;$&quot;#,##0.00_);[Red]\(&quot;$&quot;#,##0.00\)">
                  <c:v>76140</c:v>
                </c:pt>
                <c:pt idx="832" formatCode="&quot;$&quot;#,##0.00_);[Red]\(&quot;$&quot;#,##0.00\)">
                  <c:v>37070</c:v>
                </c:pt>
                <c:pt idx="833" formatCode="&quot;$&quot;#,##0.00_);[Red]\(&quot;$&quot;#,##0.00\)">
                  <c:v>55249</c:v>
                </c:pt>
                <c:pt idx="834" formatCode="&quot;$&quot;#,##0.00_);[Red]\(&quot;$&quot;#,##0.00\)">
                  <c:v>24221</c:v>
                </c:pt>
                <c:pt idx="835" formatCode="&quot;$&quot;#,##0.00_);[Red]\(&quot;$&quot;#,##0.00\)">
                  <c:v>52157</c:v>
                </c:pt>
                <c:pt idx="836" formatCode="&quot;$&quot;#,##0.00_);[Red]\(&quot;$&quot;#,##0.00\)">
                  <c:v>34026</c:v>
                </c:pt>
                <c:pt idx="837" formatCode="&quot;$&quot;#,##0.00_);[Red]\(&quot;$&quot;#,##0.00\)">
                  <c:v>36864</c:v>
                </c:pt>
                <c:pt idx="838" formatCode="&quot;$&quot;#,##0.00_);[Red]\(&quot;$&quot;#,##0.00\)">
                  <c:v>29672</c:v>
                </c:pt>
                <c:pt idx="839" formatCode="&quot;$&quot;#,##0.00_);[Red]\(&quot;$&quot;#,##0.00\)">
                  <c:v>44159</c:v>
                </c:pt>
                <c:pt idx="840" formatCode="&quot;$&quot;#,##0.00_);[Red]\(&quot;$&quot;#,##0.00\)">
                  <c:v>57967</c:v>
                </c:pt>
                <c:pt idx="841" formatCode="&quot;$&quot;#,##0.00_);[Red]\(&quot;$&quot;#,##0.00\)">
                  <c:v>87171</c:v>
                </c:pt>
                <c:pt idx="842" formatCode="&quot;$&quot;#,##0.00_);[Red]\(&quot;$&quot;#,##0.00\)">
                  <c:v>20425</c:v>
                </c:pt>
                <c:pt idx="843" formatCode="&quot;$&quot;#,##0.00_);[Red]\(&quot;$&quot;#,##0.00\)">
                  <c:v>91065</c:v>
                </c:pt>
                <c:pt idx="844" formatCode="&quot;$&quot;#,##0.00_);[Red]\(&quot;$&quot;#,##0.00\)">
                  <c:v>59892</c:v>
                </c:pt>
                <c:pt idx="845" formatCode="&quot;$&quot;#,##0.00_);[Red]\(&quot;$&quot;#,##0.00\)">
                  <c:v>32889</c:v>
                </c:pt>
                <c:pt idx="846" formatCode="&quot;$&quot;#,##0.00_);[Red]\(&quot;$&quot;#,##0.00\)">
                  <c:v>17345</c:v>
                </c:pt>
                <c:pt idx="847">
                  <c:v>6560</c:v>
                </c:pt>
                <c:pt idx="848" formatCode="&quot;$&quot;#,##0.00_);[Red]\(&quot;$&quot;#,##0.00\)">
                  <c:v>98777</c:v>
                </c:pt>
                <c:pt idx="849" formatCode="&quot;$&quot;#,##0.00_);[Red]\(&quot;$&quot;#,##0.00\)">
                  <c:v>44375</c:v>
                </c:pt>
                <c:pt idx="850" formatCode="&quot;$&quot;#,##0.00_);[Red]\(&quot;$&quot;#,##0.00\)">
                  <c:v>19485</c:v>
                </c:pt>
                <c:pt idx="851" formatCode="&quot;$&quot;#,##0.00_);[Red]\(&quot;$&quot;#,##0.00\)">
                  <c:v>82800</c:v>
                </c:pt>
                <c:pt idx="852" formatCode="&quot;$&quot;#,##0.00_);[Red]\(&quot;$&quot;#,##0.00\)">
                  <c:v>53154</c:v>
                </c:pt>
                <c:pt idx="853" formatCode="&quot;$&quot;#,##0.00_);[Red]\(&quot;$&quot;#,##0.00\)">
                  <c:v>38683</c:v>
                </c:pt>
                <c:pt idx="854" formatCode="&quot;$&quot;#,##0.00_);[Red]\(&quot;$&quot;#,##0.00\)">
                  <c:v>87188</c:v>
                </c:pt>
                <c:pt idx="855" formatCode="&quot;$&quot;#,##0.00_);[Red]\(&quot;$&quot;#,##0.00\)">
                  <c:v>39548</c:v>
                </c:pt>
                <c:pt idx="856" formatCode="&quot;$&quot;#,##0.00_);[Red]\(&quot;$&quot;#,##0.00\)">
                  <c:v>57642</c:v>
                </c:pt>
                <c:pt idx="857" formatCode="&quot;$&quot;#,##0.00_);[Red]\(&quot;$&quot;#,##0.00\)">
                  <c:v>30467</c:v>
                </c:pt>
                <c:pt idx="858" formatCode="&quot;$&quot;#,##0.00_);[Red]\(&quot;$&quot;#,##0.00\)">
                  <c:v>23228</c:v>
                </c:pt>
                <c:pt idx="859" formatCode="&quot;$&quot;#,##0.00_);[Red]\(&quot;$&quot;#,##0.00\)">
                  <c:v>20427</c:v>
                </c:pt>
                <c:pt idx="860" formatCode="&quot;$&quot;#,##0.00_);[Red]\(&quot;$&quot;#,##0.00\)">
                  <c:v>70971</c:v>
                </c:pt>
                <c:pt idx="861" formatCode="&quot;$&quot;#,##0.00_);[Red]\(&quot;$&quot;#,##0.00\)">
                  <c:v>35178</c:v>
                </c:pt>
                <c:pt idx="862" formatCode="&quot;$&quot;#,##0.00_);[Red]\(&quot;$&quot;#,##0.00\)">
                  <c:v>6835</c:v>
                </c:pt>
                <c:pt idx="863" formatCode="&quot;$&quot;#,##0.00_);[Red]\(&quot;$&quot;#,##0.00\)">
                  <c:v>80589</c:v>
                </c:pt>
                <c:pt idx="864" formatCode="&quot;$&quot;#,##0.00_);[Red]\(&quot;$&quot;#,##0.00\)">
                  <c:v>60152</c:v>
                </c:pt>
                <c:pt idx="865" formatCode="&quot;$&quot;#,##0.00_);[Red]\(&quot;$&quot;#,##0.00\)">
                  <c:v>77863</c:v>
                </c:pt>
                <c:pt idx="866" formatCode="&quot;$&quot;#,##0.00_);[Red]\(&quot;$&quot;#,##0.00\)">
                  <c:v>42387</c:v>
                </c:pt>
                <c:pt idx="867" formatCode="&quot;$&quot;#,##0.00_);[Red]\(&quot;$&quot;#,##0.00\)">
                  <c:v>21955</c:v>
                </c:pt>
                <c:pt idx="868" formatCode="&quot;$&quot;#,##0.00_);[Red]\(&quot;$&quot;#,##0.00\)">
                  <c:v>18988</c:v>
                </c:pt>
                <c:pt idx="869" formatCode="&quot;$&quot;#,##0.00_);[Red]\(&quot;$&quot;#,##0.00\)">
                  <c:v>85738</c:v>
                </c:pt>
                <c:pt idx="870" formatCode="&quot;$&quot;#,##0.00_);[Red]\(&quot;$&quot;#,##0.00\)">
                  <c:v>32144</c:v>
                </c:pt>
                <c:pt idx="871" formatCode="&quot;$&quot;#,##0.00_);[Red]\(&quot;$&quot;#,##0.00\)">
                  <c:v>39062</c:v>
                </c:pt>
                <c:pt idx="872" formatCode="&quot;$&quot;#,##0.00_);[Red]\(&quot;$&quot;#,##0.00\)">
                  <c:v>67353</c:v>
                </c:pt>
                <c:pt idx="874" formatCode="&quot;$&quot;#,##0.00_);[Red]\(&quot;$&quot;#,##0.00\)">
                  <c:v>37244</c:v>
                </c:pt>
                <c:pt idx="875" formatCode="&quot;$&quot;#,##0.00_);[Red]\(&quot;$&quot;#,##0.00\)">
                  <c:v>71819</c:v>
                </c:pt>
                <c:pt idx="876" formatCode="&quot;$&quot;#,##0.00_);[Red]\(&quot;$&quot;#,##0.00\)">
                  <c:v>47850</c:v>
                </c:pt>
                <c:pt idx="877" formatCode="&quot;$&quot;#,##0.00_);[Red]\(&quot;$&quot;#,##0.00\)">
                  <c:v>65487</c:v>
                </c:pt>
                <c:pt idx="878" formatCode="&quot;$&quot;#,##0.00_);[Red]\(&quot;$&quot;#,##0.00\)">
                  <c:v>43482</c:v>
                </c:pt>
                <c:pt idx="879" formatCode="&quot;$&quot;#,##0.00_);[Red]\(&quot;$&quot;#,##0.00\)">
                  <c:v>32218</c:v>
                </c:pt>
                <c:pt idx="880" formatCode="&quot;$&quot;#,##0.00_);[Red]\(&quot;$&quot;#,##0.00\)">
                  <c:v>52914</c:v>
                </c:pt>
                <c:pt idx="881" formatCode="&quot;$&quot;#,##0.00_);[Red]\(&quot;$&quot;#,##0.00\)">
                  <c:v>46463</c:v>
                </c:pt>
                <c:pt idx="882" formatCode="&quot;$&quot;#,##0.00_);[Red]\(&quot;$&quot;#,##0.00\)">
                  <c:v>36038</c:v>
                </c:pt>
                <c:pt idx="883" formatCode="&quot;$&quot;#,##0.00_);[Red]\(&quot;$&quot;#,##0.00\)">
                  <c:v>75315</c:v>
                </c:pt>
                <c:pt idx="884" formatCode="&quot;$&quot;#,##0.00_);[Red]\(&quot;$&quot;#,##0.00\)">
                  <c:v>63841</c:v>
                </c:pt>
                <c:pt idx="885" formatCode="&quot;$&quot;#,##0.00_);[Red]\(&quot;$&quot;#,##0.00\)">
                  <c:v>81051</c:v>
                </c:pt>
                <c:pt idx="886">
                  <c:v>68695</c:v>
                </c:pt>
                <c:pt idx="887">
                  <c:v>63915</c:v>
                </c:pt>
                <c:pt idx="888" formatCode="&quot;$&quot;#,##0.00_);[Red]\(&quot;$&quot;#,##0.00\)">
                  <c:v>67419</c:v>
                </c:pt>
                <c:pt idx="889" formatCode="&quot;$&quot;#,##0.00_);[Red]\(&quot;$&quot;#,##0.00\)">
                  <c:v>16860</c:v>
                </c:pt>
                <c:pt idx="890" formatCode="&quot;$&quot;#,##0.00_);[Red]\(&quot;$&quot;#,##0.00\)">
                  <c:v>89616</c:v>
                </c:pt>
                <c:pt idx="891" formatCode="&quot;$&quot;#,##0.00_);[Red]\(&quot;$&quot;#,##0.00\)">
                  <c:v>55801</c:v>
                </c:pt>
                <c:pt idx="892" formatCode="&quot;$&quot;#,##0.00_);[Red]\(&quot;$&quot;#,##0.00\)">
                  <c:v>83257</c:v>
                </c:pt>
                <c:pt idx="893" formatCode="&quot;$&quot;#,##0.00_);[Red]\(&quot;$&quot;#,##0.00\)">
                  <c:v>31615</c:v>
                </c:pt>
                <c:pt idx="894" formatCode="&quot;$&quot;#,##0.00_);[Red]\(&quot;$&quot;#,##0.00\)">
                  <c:v>20180</c:v>
                </c:pt>
                <c:pt idx="895" formatCode="&quot;$&quot;#,##0.00_);[Red]\(&quot;$&quot;#,##0.00\)">
                  <c:v>65316</c:v>
                </c:pt>
                <c:pt idx="896" formatCode="&quot;$&quot;#,##0.00_);[Red]\(&quot;$&quot;#,##0.00\)">
                  <c:v>64100</c:v>
                </c:pt>
                <c:pt idx="897" formatCode="&quot;$&quot;#,##0.00_);[Red]\(&quot;$&quot;#,##0.00\)">
                  <c:v>46524</c:v>
                </c:pt>
                <c:pt idx="898" formatCode="&quot;$&quot;#,##0.00_);[Red]\(&quot;$&quot;#,##0.00\)">
                  <c:v>30023</c:v>
                </c:pt>
                <c:pt idx="899">
                  <c:v>50388</c:v>
                </c:pt>
                <c:pt idx="900" formatCode="&quot;$&quot;#,##0.00_);[Red]\(&quot;$&quot;#,##0.00\)">
                  <c:v>30279</c:v>
                </c:pt>
                <c:pt idx="901">
                  <c:v>58646</c:v>
                </c:pt>
                <c:pt idx="902" formatCode="&quot;$&quot;#,##0.00_);[Red]\(&quot;$&quot;#,##0.00\)">
                  <c:v>35682</c:v>
                </c:pt>
                <c:pt idx="903" formatCode="&quot;$&quot;#,##0.00_);[Red]\(&quot;$&quot;#,##0.00\)">
                  <c:v>69098</c:v>
                </c:pt>
                <c:pt idx="904">
                  <c:v>69096</c:v>
                </c:pt>
                <c:pt idx="905" formatCode="&quot;$&quot;#,##0.00_);[Red]\(&quot;$&quot;#,##0.00\)">
                  <c:v>63777</c:v>
                </c:pt>
                <c:pt idx="906" formatCode="&quot;$&quot;#,##0.00_);[Red]\(&quot;$&quot;#,##0.00\)">
                  <c:v>60432</c:v>
                </c:pt>
                <c:pt idx="907" formatCode="&quot;$&quot;#,##0.00_);[Red]\(&quot;$&quot;#,##0.00\)">
                  <c:v>72354</c:v>
                </c:pt>
                <c:pt idx="908" formatCode="&quot;$&quot;#,##0.00_);[Red]\(&quot;$&quot;#,##0.00\)">
                  <c:v>39858</c:v>
                </c:pt>
                <c:pt idx="909">
                  <c:v>62845</c:v>
                </c:pt>
                <c:pt idx="910" formatCode="&quot;$&quot;#,##0.00_);[Red]\(&quot;$&quot;#,##0.00\)">
                  <c:v>68682</c:v>
                </c:pt>
                <c:pt idx="911" formatCode="&quot;$&quot;#,##0.00_);[Red]\(&quot;$&quot;#,##0.00\)">
                  <c:v>69882</c:v>
                </c:pt>
                <c:pt idx="912" formatCode="&quot;$&quot;#,##0.00_);[Red]\(&quot;$&quot;#,##0.00\)">
                  <c:v>72228</c:v>
                </c:pt>
                <c:pt idx="913" formatCode="&quot;$&quot;#,##0.00_);[Red]\(&quot;$&quot;#,##0.00\)">
                  <c:v>75127</c:v>
                </c:pt>
                <c:pt idx="914" formatCode="&quot;$&quot;#,##0.00_);[Red]\(&quot;$&quot;#,##0.00\)">
                  <c:v>85693</c:v>
                </c:pt>
                <c:pt idx="915" formatCode="&quot;$&quot;#,##0.00_);[Red]\(&quot;$&quot;#,##0.00\)">
                  <c:v>78427</c:v>
                </c:pt>
                <c:pt idx="916" formatCode="&quot;$&quot;#,##0.00_);[Red]\(&quot;$&quot;#,##0.00\)">
                  <c:v>38946</c:v>
                </c:pt>
                <c:pt idx="917" formatCode="&quot;$&quot;#,##0.00_);[Red]\(&quot;$&quot;#,##0.00\)">
                  <c:v>82497</c:v>
                </c:pt>
                <c:pt idx="918" formatCode="&quot;$&quot;#,##0.00_);[Red]\(&quot;$&quot;#,##0.00\)">
                  <c:v>13672</c:v>
                </c:pt>
                <c:pt idx="919" formatCode="&quot;$&quot;#,##0.00_);[Red]\(&quot;$&quot;#,##0.00\)">
                  <c:v>41967</c:v>
                </c:pt>
                <c:pt idx="920" formatCode="&quot;$&quot;#,##0.00_);[Red]\(&quot;$&quot;#,##0.00\)">
                  <c:v>33564</c:v>
                </c:pt>
                <c:pt idx="921" formatCode="&quot;$&quot;#,##0.00_);[Red]\(&quot;$&quot;#,##0.00\)">
                  <c:v>51373</c:v>
                </c:pt>
                <c:pt idx="922" formatCode="&quot;$&quot;#,##0.00_);[Red]\(&quot;$&quot;#,##0.00\)">
                  <c:v>47009</c:v>
                </c:pt>
                <c:pt idx="923" formatCode="&quot;$&quot;#,##0.00_);[Red]\(&quot;$&quot;#,##0.00\)">
                  <c:v>22070</c:v>
                </c:pt>
                <c:pt idx="924" formatCode="&quot;$&quot;#,##0.00_);[Red]\(&quot;$&quot;#,##0.00\)">
                  <c:v>75759</c:v>
                </c:pt>
                <c:pt idx="925" formatCode="&quot;$&quot;#,##0.00_);[Red]\(&quot;$&quot;#,##0.00\)">
                  <c:v>45006</c:v>
                </c:pt>
                <c:pt idx="926" formatCode="&quot;$&quot;#,##0.00_);[Red]\(&quot;$&quot;#,##0.00\)">
                  <c:v>82072</c:v>
                </c:pt>
                <c:pt idx="927" formatCode="&quot;$&quot;#,##0.00_);[Red]\(&quot;$&quot;#,##0.00\)">
                  <c:v>49681</c:v>
                </c:pt>
                <c:pt idx="928" formatCode="&quot;$&quot;#,##0.00_);[Red]\(&quot;$&quot;#,##0.00\)">
                  <c:v>65695</c:v>
                </c:pt>
                <c:pt idx="929" formatCode="&quot;$&quot;#,##0.00_);[Red]\(&quot;$&quot;#,##0.00\)">
                  <c:v>71367</c:v>
                </c:pt>
                <c:pt idx="930" formatCode="&quot;$&quot;#,##0.00_);[Red]\(&quot;$&quot;#,##0.00\)">
                  <c:v>81361</c:v>
                </c:pt>
                <c:pt idx="931" formatCode="&quot;$&quot;#,##0.00_);[Red]\(&quot;$&quot;#,##0.00\)">
                  <c:v>57705</c:v>
                </c:pt>
                <c:pt idx="932" formatCode="&quot;$&quot;#,##0.00_);[Red]\(&quot;$&quot;#,##0.00\)">
                  <c:v>105471</c:v>
                </c:pt>
                <c:pt idx="933" formatCode="&quot;$&quot;#,##0.00_);[Red]\(&quot;$&quot;#,##0.00\)">
                  <c:v>113734</c:v>
                </c:pt>
                <c:pt idx="934" formatCode="&quot;$&quot;#,##0.00_);[Red]\(&quot;$&quot;#,##0.00\)">
                  <c:v>74637</c:v>
                </c:pt>
                <c:pt idx="935" formatCode="&quot;$&quot;#,##0.00_);[Red]\(&quot;$&quot;#,##0.00\)">
                  <c:v>70647</c:v>
                </c:pt>
                <c:pt idx="936" formatCode="&quot;$&quot;#,##0.00_);[Red]\(&quot;$&quot;#,##0.00\)">
                  <c:v>27803</c:v>
                </c:pt>
                <c:pt idx="937" formatCode="&quot;$&quot;#,##0.00_);[Red]\(&quot;$&quot;#,##0.00\)">
                  <c:v>78497</c:v>
                </c:pt>
                <c:pt idx="938" formatCode="&quot;$&quot;#,##0.00_);[Red]\(&quot;$&quot;#,##0.00\)">
                  <c:v>42011</c:v>
                </c:pt>
                <c:pt idx="939" formatCode="&quot;$&quot;#,##0.00_);[Red]\(&quot;$&quot;#,##0.00\)">
                  <c:v>75114</c:v>
                </c:pt>
                <c:pt idx="940" formatCode="&quot;$&quot;#,##0.00_);[Red]\(&quot;$&quot;#,##0.00\)">
                  <c:v>51250</c:v>
                </c:pt>
                <c:pt idx="941" formatCode="&quot;$&quot;#,##0.00_);[Red]\(&quot;$&quot;#,##0.00\)">
                  <c:v>24480</c:v>
                </c:pt>
                <c:pt idx="942" formatCode="&quot;$&quot;#,##0.00_);[Red]\(&quot;$&quot;#,##0.00\)">
                  <c:v>81300</c:v>
                </c:pt>
                <c:pt idx="943" formatCode="&quot;$&quot;#,##0.00_);[Red]\(&quot;$&quot;#,##0.00\)">
                  <c:v>73705</c:v>
                </c:pt>
                <c:pt idx="944" formatCode="&quot;$&quot;#,##0.00_);[Red]\(&quot;$&quot;#,##0.00\)">
                  <c:v>78710</c:v>
                </c:pt>
                <c:pt idx="945" formatCode="&quot;$&quot;#,##0.00_);[Red]\(&quot;$&quot;#,##0.00\)">
                  <c:v>51876</c:v>
                </c:pt>
                <c:pt idx="946" formatCode="&quot;$&quot;#,##0.00_);[Red]\(&quot;$&quot;#,##0.00\)">
                  <c:v>82571</c:v>
                </c:pt>
                <c:pt idx="947" formatCode="&quot;$&quot;#,##0.00_);[Red]\(&quot;$&quot;#,##0.00\)">
                  <c:v>80739</c:v>
                </c:pt>
                <c:pt idx="948" formatCode="&quot;$&quot;#,##0.00_);[Red]\(&quot;$&quot;#,##0.00\)">
                  <c:v>50725</c:v>
                </c:pt>
                <c:pt idx="949" formatCode="&quot;$&quot;#,##0.00_);[Red]\(&quot;$&quot;#,##0.00\)">
                  <c:v>7500</c:v>
                </c:pt>
                <c:pt idx="950" formatCode="&quot;$&quot;#,##0.00_);[Red]\(&quot;$&quot;#,##0.00\)">
                  <c:v>35416</c:v>
                </c:pt>
                <c:pt idx="951" formatCode="&quot;$&quot;#,##0.00_);[Red]\(&quot;$&quot;#,##0.00\)">
                  <c:v>50150</c:v>
                </c:pt>
                <c:pt idx="952" formatCode="&quot;$&quot;#,##0.00_);[Red]\(&quot;$&quot;#,##0.00\)">
                  <c:v>61839</c:v>
                </c:pt>
                <c:pt idx="953" formatCode="&quot;$&quot;#,##0.00_);[Red]\(&quot;$&quot;#,##0.00\)">
                  <c:v>34704</c:v>
                </c:pt>
                <c:pt idx="954" formatCode="&quot;$&quot;#,##0.00_);[Red]\(&quot;$&quot;#,##0.00\)">
                  <c:v>20193</c:v>
                </c:pt>
                <c:pt idx="955" formatCode="&quot;$&quot;#,##0.00_);[Red]\(&quot;$&quot;#,##0.00\)">
                  <c:v>31605</c:v>
                </c:pt>
                <c:pt idx="956" formatCode="&quot;$&quot;#,##0.00_);[Red]\(&quot;$&quot;#,##0.00\)">
                  <c:v>50616</c:v>
                </c:pt>
                <c:pt idx="957" formatCode="&quot;$&quot;#,##0.00_);[Red]\(&quot;$&quot;#,##0.00\)">
                  <c:v>65463</c:v>
                </c:pt>
                <c:pt idx="958" formatCode="&quot;$&quot;#,##0.00_);[Red]\(&quot;$&quot;#,##0.00\)">
                  <c:v>56242</c:v>
                </c:pt>
                <c:pt idx="959" formatCode="&quot;$&quot;#,##0.00_);[Red]\(&quot;$&quot;#,##0.00\)">
                  <c:v>58554</c:v>
                </c:pt>
                <c:pt idx="960" formatCode="&quot;$&quot;#,##0.00_);[Red]\(&quot;$&quot;#,##0.00\)">
                  <c:v>33585</c:v>
                </c:pt>
                <c:pt idx="961" formatCode="&quot;$&quot;#,##0.00_);[Red]\(&quot;$&quot;#,##0.00\)">
                  <c:v>63998</c:v>
                </c:pt>
                <c:pt idx="962" formatCode="&quot;$&quot;#,##0.00_);[Red]\(&quot;$&quot;#,##0.00\)">
                  <c:v>40442</c:v>
                </c:pt>
                <c:pt idx="963" formatCode="&quot;$&quot;#,##0.00_);[Red]\(&quot;$&quot;#,##0.00\)">
                  <c:v>70924</c:v>
                </c:pt>
                <c:pt idx="964" formatCode="&quot;$&quot;#,##0.00_);[Red]\(&quot;$&quot;#,##0.00\)">
                  <c:v>57954</c:v>
                </c:pt>
                <c:pt idx="965">
                  <c:v>77622</c:v>
                </c:pt>
                <c:pt idx="966" formatCode="&quot;$&quot;#,##0.00_);[Red]\(&quot;$&quot;#,##0.00\)">
                  <c:v>75330</c:v>
                </c:pt>
                <c:pt idx="967" formatCode="&quot;$&quot;#,##0.00_);[Red]\(&quot;$&quot;#,##0.00\)">
                  <c:v>80812</c:v>
                </c:pt>
                <c:pt idx="968" formatCode="&quot;$&quot;#,##0.00_);[Red]\(&quot;$&quot;#,##0.00\)">
                  <c:v>79803</c:v>
                </c:pt>
                <c:pt idx="969" formatCode="&quot;$&quot;#,##0.00_);[Red]\(&quot;$&quot;#,##0.00\)">
                  <c:v>44964</c:v>
                </c:pt>
                <c:pt idx="970" formatCode="&quot;$&quot;#,##0.00_);[Red]\(&quot;$&quot;#,##0.00\)">
                  <c:v>49638</c:v>
                </c:pt>
                <c:pt idx="971" formatCode="&quot;$&quot;#,##0.00_);[Red]\(&quot;$&quot;#,##0.00\)">
                  <c:v>15759</c:v>
                </c:pt>
                <c:pt idx="972" formatCode="&quot;$&quot;#,##0.00_);[Red]\(&quot;$&quot;#,##0.00\)">
                  <c:v>22304</c:v>
                </c:pt>
                <c:pt idx="973">
                  <c:v>54998</c:v>
                </c:pt>
                <c:pt idx="974" formatCode="&quot;$&quot;#,##0.00_);[Red]\(&quot;$&quot;#,##0.00\)">
                  <c:v>79865</c:v>
                </c:pt>
                <c:pt idx="975" formatCode="&quot;$&quot;#,##0.00_);[Red]\(&quot;$&quot;#,##0.00\)">
                  <c:v>27244</c:v>
                </c:pt>
                <c:pt idx="976" formatCode="&quot;$&quot;#,##0.00_);[Red]\(&quot;$&quot;#,##0.00\)">
                  <c:v>71322</c:v>
                </c:pt>
                <c:pt idx="977" formatCode="&quot;$&quot;#,##0.00_);[Red]\(&quot;$&quot;#,##0.00\)">
                  <c:v>22775</c:v>
                </c:pt>
                <c:pt idx="978" formatCode="&quot;$&quot;#,##0.00_);[Red]\(&quot;$&quot;#,##0.00\)">
                  <c:v>75127</c:v>
                </c:pt>
                <c:pt idx="979" formatCode="&quot;$&quot;#,##0.00_);[Red]\(&quot;$&quot;#,##0.00\)">
                  <c:v>30351</c:v>
                </c:pt>
                <c:pt idx="980" formatCode="&quot;$&quot;#,##0.00_);[Red]\(&quot;$&quot;#,##0.00\)">
                  <c:v>82347</c:v>
                </c:pt>
                <c:pt idx="981" formatCode="&quot;$&quot;#,##0.00_);[Red]\(&quot;$&quot;#,##0.00\)">
                  <c:v>24206</c:v>
                </c:pt>
                <c:pt idx="982" formatCode="&quot;$&quot;#,##0.00_);[Red]\(&quot;$&quot;#,##0.00\)">
                  <c:v>34380</c:v>
                </c:pt>
                <c:pt idx="983">
                  <c:v>53367</c:v>
                </c:pt>
                <c:pt idx="984">
                  <c:v>38236</c:v>
                </c:pt>
                <c:pt idx="985">
                  <c:v>38576</c:v>
                </c:pt>
                <c:pt idx="986" formatCode="&quot;$&quot;#,##0.00_);[Red]\(&quot;$&quot;#,##0.00\)">
                  <c:v>55412</c:v>
                </c:pt>
                <c:pt idx="987" formatCode="&quot;$&quot;#,##0.00_);[Red]\(&quot;$&quot;#,##0.00\)">
                  <c:v>68743</c:v>
                </c:pt>
                <c:pt idx="988" formatCode="&quot;$&quot;#,##0.00_);[Red]\(&quot;$&quot;#,##0.00\)">
                  <c:v>53230</c:v>
                </c:pt>
                <c:pt idx="989" formatCode="&quot;$&quot;#,##0.00_);[Red]\(&quot;$&quot;#,##0.00\)">
                  <c:v>16626</c:v>
                </c:pt>
                <c:pt idx="990" formatCode="&quot;$&quot;#,##0.00_);[Red]\(&quot;$&quot;#,##0.00\)">
                  <c:v>157146</c:v>
                </c:pt>
                <c:pt idx="991" formatCode="&quot;$&quot;#,##0.00_);[Red]\(&quot;$&quot;#,##0.00\)">
                  <c:v>46094</c:v>
                </c:pt>
                <c:pt idx="992" formatCode="&quot;$&quot;#,##0.00_);[Red]\(&quot;$&quot;#,##0.00\)">
                  <c:v>37760</c:v>
                </c:pt>
                <c:pt idx="993" formatCode="&quot;$&quot;#,##0.00_);[Red]\(&quot;$&quot;#,##0.00\)">
                  <c:v>70503</c:v>
                </c:pt>
                <c:pt idx="994" formatCode="&quot;$&quot;#,##0.00_);[Red]\(&quot;$&quot;#,##0.00\)">
                  <c:v>71367</c:v>
                </c:pt>
                <c:pt idx="995" formatCode="&quot;$&quot;#,##0.00_);[Red]\(&quot;$&quot;#,##0.00\)">
                  <c:v>53653</c:v>
                </c:pt>
                <c:pt idx="996" formatCode="&quot;$&quot;#,##0.00_);[Red]\(&quot;$&quot;#,##0.00\)">
                  <c:v>89572</c:v>
                </c:pt>
                <c:pt idx="997" formatCode="&quot;$&quot;#,##0.00_);[Red]\(&quot;$&quot;#,##0.00\)">
                  <c:v>48195</c:v>
                </c:pt>
                <c:pt idx="998" formatCode="&quot;$&quot;#,##0.00_);[Red]\(&quot;$&quot;#,##0.00\)">
                  <c:v>21255</c:v>
                </c:pt>
                <c:pt idx="999" formatCode="&quot;$&quot;#,##0.00_);[Red]\(&quot;$&quot;#,##0.00\)">
                  <c:v>74250</c:v>
                </c:pt>
                <c:pt idx="1000" formatCode="&quot;$&quot;#,##0.00_);[Red]\(&quot;$&quot;#,##0.00\)">
                  <c:v>38201</c:v>
                </c:pt>
                <c:pt idx="1001" formatCode="&quot;$&quot;#,##0.00_);[Red]\(&quot;$&quot;#,##0.00\)">
                  <c:v>31497</c:v>
                </c:pt>
                <c:pt idx="1002" formatCode="&quot;$&quot;#,##0.00_);[Red]\(&quot;$&quot;#,##0.00\)">
                  <c:v>20587</c:v>
                </c:pt>
                <c:pt idx="1003" formatCode="&quot;$&quot;#,##0.00_);[Red]\(&quot;$&quot;#,##0.00\)">
                  <c:v>83273</c:v>
                </c:pt>
                <c:pt idx="1004" formatCode="&quot;$&quot;#,##0.00_);[Red]\(&quot;$&quot;#,##0.00\)">
                  <c:v>34469</c:v>
                </c:pt>
                <c:pt idx="1005" formatCode="&quot;$&quot;#,##0.00_);[Red]\(&quot;$&quot;#,##0.00\)">
                  <c:v>59111</c:v>
                </c:pt>
                <c:pt idx="1006" formatCode="&quot;$&quot;#,##0.00_);[Red]\(&quot;$&quot;#,##0.00\)">
                  <c:v>17459</c:v>
                </c:pt>
                <c:pt idx="1007" formatCode="&quot;$&quot;#,##0.00_);[Red]\(&quot;$&quot;#,##0.00\)">
                  <c:v>77598</c:v>
                </c:pt>
                <c:pt idx="1008" formatCode="&quot;$&quot;#,##0.00_);[Red]\(&quot;$&quot;#,##0.00\)">
                  <c:v>76081</c:v>
                </c:pt>
                <c:pt idx="1009" formatCode="&quot;$&quot;#,##0.00_);[Red]\(&quot;$&quot;#,##0.00\)">
                  <c:v>25008</c:v>
                </c:pt>
                <c:pt idx="1010" formatCode="&quot;$&quot;#,##0.00_);[Red]\(&quot;$&quot;#,##0.00\)">
                  <c:v>68118</c:v>
                </c:pt>
                <c:pt idx="1011" formatCode="&quot;$&quot;#,##0.00_);[Red]\(&quot;$&quot;#,##0.00\)">
                  <c:v>28691</c:v>
                </c:pt>
                <c:pt idx="1012" formatCode="&quot;$&quot;#,##0.00_);[Red]\(&quot;$&quot;#,##0.00\)">
                  <c:v>34529</c:v>
                </c:pt>
                <c:pt idx="1013" formatCode="&quot;$&quot;#,##0.00_);[Red]\(&quot;$&quot;#,##0.00\)">
                  <c:v>48526</c:v>
                </c:pt>
                <c:pt idx="1014" formatCode="&quot;$&quot;#,##0.00_);[Red]\(&quot;$&quot;#,##0.00\)">
                  <c:v>18100</c:v>
                </c:pt>
                <c:pt idx="1015" formatCode="&quot;$&quot;#,##0.00_);[Red]\(&quot;$&quot;#,##0.00\)">
                  <c:v>83145</c:v>
                </c:pt>
                <c:pt idx="1016" formatCode="&quot;$&quot;#,##0.00_);[Red]\(&quot;$&quot;#,##0.00\)">
                  <c:v>42710</c:v>
                </c:pt>
                <c:pt idx="1017" formatCode="&quot;$&quot;#,##0.00_);[Red]\(&quot;$&quot;#,##0.00\)">
                  <c:v>26997</c:v>
                </c:pt>
                <c:pt idx="1018" formatCode="&quot;$&quot;#,##0.00_);[Red]\(&quot;$&quot;#,##0.00\)">
                  <c:v>78331</c:v>
                </c:pt>
                <c:pt idx="1019" formatCode="&quot;$&quot;#,##0.00_);[Red]\(&quot;$&quot;#,##0.00\)">
                  <c:v>42767</c:v>
                </c:pt>
                <c:pt idx="1020" formatCode="&quot;$&quot;#,##0.00_);[Red]\(&quot;$&quot;#,##0.00\)">
                  <c:v>30351</c:v>
                </c:pt>
                <c:pt idx="1021" formatCode="&quot;$&quot;#,##0.00_);[Red]\(&quot;$&quot;#,##0.00\)">
                  <c:v>61794</c:v>
                </c:pt>
                <c:pt idx="1022" formatCode="&quot;$&quot;#,##0.00_);[Red]\(&quot;$&quot;#,##0.00\)">
                  <c:v>54072</c:v>
                </c:pt>
                <c:pt idx="1023" formatCode="&quot;$&quot;#,##0.00_);[Red]\(&quot;$&quot;#,##0.00\)">
                  <c:v>28769</c:v>
                </c:pt>
                <c:pt idx="1024" formatCode="&quot;$&quot;#,##0.00_);[Red]\(&quot;$&quot;#,##0.00\)">
                  <c:v>80134</c:v>
                </c:pt>
                <c:pt idx="1025" formatCode="&quot;$&quot;#,##0.00_);[Red]\(&quot;$&quot;#,##0.00\)">
                  <c:v>22804</c:v>
                </c:pt>
                <c:pt idx="1026" formatCode="&quot;$&quot;#,##0.00_);[Red]\(&quot;$&quot;#,##0.00\)">
                  <c:v>28072</c:v>
                </c:pt>
                <c:pt idx="1027" formatCode="&quot;$&quot;#,##0.00_);[Red]\(&quot;$&quot;#,##0.00\)">
                  <c:v>77298</c:v>
                </c:pt>
                <c:pt idx="1029" formatCode="&quot;$&quot;#,##0.00_);[Red]\(&quot;$&quot;#,##0.00\)">
                  <c:v>70515</c:v>
                </c:pt>
                <c:pt idx="1030" formatCode="&quot;$&quot;#,##0.00_);[Red]\(&quot;$&quot;#,##0.00\)">
                  <c:v>47821</c:v>
                </c:pt>
                <c:pt idx="1031" formatCode="&quot;$&quot;#,##0.00_);[Red]\(&quot;$&quot;#,##0.00\)">
                  <c:v>58330</c:v>
                </c:pt>
                <c:pt idx="1032" formatCode="&quot;$&quot;#,##0.00_);[Red]\(&quot;$&quot;#,##0.00\)">
                  <c:v>51569</c:v>
                </c:pt>
                <c:pt idx="1033" formatCode="&quot;$&quot;#,##0.00_);[Red]\(&quot;$&quot;#,##0.00\)">
                  <c:v>25509</c:v>
                </c:pt>
                <c:pt idx="1034" formatCode="&quot;$&quot;#,##0.00_);[Red]\(&quot;$&quot;#,##0.00\)">
                  <c:v>35860</c:v>
                </c:pt>
                <c:pt idx="1035" formatCode="&quot;$&quot;#,##0.00_);[Red]\(&quot;$&quot;#,##0.00\)">
                  <c:v>86979</c:v>
                </c:pt>
                <c:pt idx="1036">
                  <c:v>74806</c:v>
                </c:pt>
                <c:pt idx="1037" formatCode="&quot;$&quot;#,##0.00_);[Red]\(&quot;$&quot;#,##0.00\)">
                  <c:v>32632</c:v>
                </c:pt>
                <c:pt idx="1038" formatCode="&quot;$&quot;#,##0.00_);[Red]\(&quot;$&quot;#,##0.00\)">
                  <c:v>66664</c:v>
                </c:pt>
                <c:pt idx="1039" formatCode="&quot;$&quot;#,##0.00_);[Red]\(&quot;$&quot;#,##0.00\)">
                  <c:v>56628</c:v>
                </c:pt>
                <c:pt idx="1040" formatCode="&quot;$&quot;#,##0.00_);[Red]\(&quot;$&quot;#,##0.00\)">
                  <c:v>27450</c:v>
                </c:pt>
                <c:pt idx="1041" formatCode="&quot;$&quot;#,##0.00_);[Red]\(&quot;$&quot;#,##0.00\)">
                  <c:v>79530</c:v>
                </c:pt>
                <c:pt idx="1042" formatCode="&quot;$&quot;#,##0.00_);[Red]\(&quot;$&quot;#,##0.00\)">
                  <c:v>65333</c:v>
                </c:pt>
                <c:pt idx="1043" formatCode="&quot;$&quot;#,##0.00_);[Red]\(&quot;$&quot;#,##0.00\)">
                  <c:v>28320</c:v>
                </c:pt>
                <c:pt idx="1044" formatCode="&quot;$&quot;#,##0.00_);[Red]\(&quot;$&quot;#,##0.00\)">
                  <c:v>64355</c:v>
                </c:pt>
                <c:pt idx="1045" formatCode="&quot;$&quot;#,##0.00_);[Red]\(&quot;$&quot;#,##0.00\)">
                  <c:v>90842</c:v>
                </c:pt>
                <c:pt idx="1046" formatCode="&quot;$&quot;#,##0.00_);[Red]\(&quot;$&quot;#,##0.00\)">
                  <c:v>20194</c:v>
                </c:pt>
                <c:pt idx="1047" formatCode="&quot;$&quot;#,##0.00_);[Red]\(&quot;$&quot;#,##0.00\)">
                  <c:v>77766</c:v>
                </c:pt>
                <c:pt idx="1048" formatCode="&quot;$&quot;#,##0.00_);[Red]\(&quot;$&quot;#,##0.00\)">
                  <c:v>37760</c:v>
                </c:pt>
                <c:pt idx="1049" formatCode="&quot;$&quot;#,##0.00_);[Red]\(&quot;$&quot;#,##0.00\)">
                  <c:v>62466</c:v>
                </c:pt>
                <c:pt idx="1050">
                  <c:v>65104</c:v>
                </c:pt>
                <c:pt idx="1051" formatCode="&quot;$&quot;#,##0.00_);[Red]\(&quot;$&quot;#,##0.00\)">
                  <c:v>29604</c:v>
                </c:pt>
                <c:pt idx="1052" formatCode="&quot;$&quot;#,##0.00_);[Red]\(&quot;$&quot;#,##0.00\)">
                  <c:v>58494</c:v>
                </c:pt>
                <c:pt idx="1053" formatCode="&quot;$&quot;#,##0.00_);[Red]\(&quot;$&quot;#,##0.00\)">
                  <c:v>50616</c:v>
                </c:pt>
                <c:pt idx="1054" formatCode="&quot;$&quot;#,##0.00_);[Red]\(&quot;$&quot;#,##0.00\)">
                  <c:v>24367</c:v>
                </c:pt>
                <c:pt idx="1055" formatCode="&quot;$&quot;#,##0.00_);[Red]\(&quot;$&quot;#,##0.00\)">
                  <c:v>34824</c:v>
                </c:pt>
                <c:pt idx="1056" formatCode="&quot;$&quot;#,##0.00_);[Red]\(&quot;$&quot;#,##0.00\)">
                  <c:v>74268</c:v>
                </c:pt>
                <c:pt idx="1057" formatCode="&quot;$&quot;#,##0.00_);[Red]\(&quot;$&quot;#,##0.00\)">
                  <c:v>58482</c:v>
                </c:pt>
                <c:pt idx="1058" formatCode="&quot;$&quot;#,##0.00_);[Red]\(&quot;$&quot;#,##0.00\)">
                  <c:v>74538</c:v>
                </c:pt>
                <c:pt idx="1059" formatCode="&quot;$&quot;#,##0.00_);[Red]\(&quot;$&quot;#,##0.00\)">
                  <c:v>53378</c:v>
                </c:pt>
                <c:pt idx="1060" formatCode="&quot;$&quot;#,##0.00_);[Red]\(&quot;$&quot;#,##0.00\)">
                  <c:v>50002</c:v>
                </c:pt>
                <c:pt idx="1061" formatCode="&quot;$&quot;#,##0.00_);[Red]\(&quot;$&quot;#,##0.00\)">
                  <c:v>52852</c:v>
                </c:pt>
                <c:pt idx="1062" formatCode="&quot;$&quot;#,##0.00_);[Red]\(&quot;$&quot;#,##0.00\)">
                  <c:v>45903</c:v>
                </c:pt>
                <c:pt idx="1063" formatCode="&quot;$&quot;#,##0.00_);[Red]\(&quot;$&quot;#,##0.00\)">
                  <c:v>54132</c:v>
                </c:pt>
                <c:pt idx="1064" formatCode="&quot;$&quot;#,##0.00_);[Red]\(&quot;$&quot;#,##0.00\)">
                  <c:v>45894</c:v>
                </c:pt>
                <c:pt idx="1065" formatCode="&quot;$&quot;#,##0.00_);[Red]\(&quot;$&quot;#,##0.00\)">
                  <c:v>69139</c:v>
                </c:pt>
                <c:pt idx="1066" formatCode="&quot;$&quot;#,##0.00_);[Red]\(&quot;$&quot;#,##0.00\)">
                  <c:v>30753</c:v>
                </c:pt>
                <c:pt idx="1067" formatCode="&quot;$&quot;#,##0.00_);[Red]\(&quot;$&quot;#,##0.00\)">
                  <c:v>77568</c:v>
                </c:pt>
                <c:pt idx="1068" formatCode="&quot;$&quot;#,##0.00_);[Red]\(&quot;$&quot;#,##0.00\)">
                  <c:v>48767</c:v>
                </c:pt>
                <c:pt idx="1069" formatCode="&quot;$&quot;#,##0.00_);[Red]\(&quot;$&quot;#,##0.00\)">
                  <c:v>38725</c:v>
                </c:pt>
                <c:pt idx="1071" formatCode="&quot;$&quot;#,##0.00_);[Red]\(&quot;$&quot;#,##0.00\)">
                  <c:v>23910</c:v>
                </c:pt>
                <c:pt idx="1072" formatCode="&quot;$&quot;#,##0.00_);[Red]\(&quot;$&quot;#,##0.00\)">
                  <c:v>54603</c:v>
                </c:pt>
                <c:pt idx="1074" formatCode="&quot;$&quot;#,##0.00_);[Red]\(&quot;$&quot;#,##0.00\)">
                  <c:v>31056</c:v>
                </c:pt>
                <c:pt idx="1075" formatCode="&quot;$&quot;#,##0.00_);[Red]\(&quot;$&quot;#,##0.00\)">
                  <c:v>33986</c:v>
                </c:pt>
                <c:pt idx="1076" formatCode="&quot;$&quot;#,##0.00_);[Red]\(&quot;$&quot;#,##0.00\)">
                  <c:v>29440</c:v>
                </c:pt>
                <c:pt idx="1077" formatCode="&quot;$&quot;#,##0.00_);[Red]\(&quot;$&quot;#,##0.00\)">
                  <c:v>53843</c:v>
                </c:pt>
                <c:pt idx="1078" formatCode="&quot;$&quot;#,##0.00_);[Red]\(&quot;$&quot;#,##0.00\)">
                  <c:v>82224</c:v>
                </c:pt>
                <c:pt idx="1079" formatCode="&quot;$&quot;#,##0.00_);[Red]\(&quot;$&quot;#,##0.00\)">
                  <c:v>42473</c:v>
                </c:pt>
                <c:pt idx="1080" formatCode="&quot;$&quot;#,##0.00_);[Red]\(&quot;$&quot;#,##0.00\)">
                  <c:v>41020</c:v>
                </c:pt>
                <c:pt idx="1081" formatCode="&quot;$&quot;#,##0.00_);[Red]\(&quot;$&quot;#,##0.00\)">
                  <c:v>34961</c:v>
                </c:pt>
                <c:pt idx="1082" formatCode="&quot;$&quot;#,##0.00_);[Red]\(&quot;$&quot;#,##0.00\)">
                  <c:v>41658</c:v>
                </c:pt>
                <c:pt idx="1083" formatCode="&quot;$&quot;#,##0.00_);[Red]\(&quot;$&quot;#,##0.00\)">
                  <c:v>41551</c:v>
                </c:pt>
                <c:pt idx="1084" formatCode="&quot;$&quot;#,##0.00_);[Red]\(&quot;$&quot;#,##0.00\)">
                  <c:v>18358</c:v>
                </c:pt>
                <c:pt idx="1085" formatCode="&quot;$&quot;#,##0.00_);[Red]\(&quot;$&quot;#,##0.00\)">
                  <c:v>69084</c:v>
                </c:pt>
                <c:pt idx="1086" formatCode="&quot;$&quot;#,##0.00_);[Red]\(&quot;$&quot;#,##0.00\)">
                  <c:v>38961</c:v>
                </c:pt>
                <c:pt idx="1087" formatCode="&quot;$&quot;#,##0.00_);[Red]\(&quot;$&quot;#,##0.00\)">
                  <c:v>78394</c:v>
                </c:pt>
                <c:pt idx="1088" formatCode="&quot;$&quot;#,##0.00_);[Red]\(&quot;$&quot;#,##0.00\)">
                  <c:v>79632</c:v>
                </c:pt>
                <c:pt idx="1089" formatCode="&quot;$&quot;#,##0.00_);[Red]\(&quot;$&quot;#,##0.00\)">
                  <c:v>30899</c:v>
                </c:pt>
                <c:pt idx="1090" formatCode="&quot;$&quot;#,##0.00_);[Red]\(&quot;$&quot;#,##0.00\)">
                  <c:v>38196</c:v>
                </c:pt>
                <c:pt idx="1091" formatCode="&quot;$&quot;#,##0.00_);[Red]\(&quot;$&quot;#,##0.00\)">
                  <c:v>40689</c:v>
                </c:pt>
                <c:pt idx="1092" formatCode="&quot;$&quot;#,##0.00_);[Red]\(&quot;$&quot;#,##0.00\)">
                  <c:v>21024</c:v>
                </c:pt>
                <c:pt idx="1093" formatCode="&quot;$&quot;#,##0.00_);[Red]\(&quot;$&quot;#,##0.00\)">
                  <c:v>44051</c:v>
                </c:pt>
                <c:pt idx="1094" formatCode="&quot;$&quot;#,##0.00_);[Red]\(&quot;$&quot;#,##0.00\)">
                  <c:v>58293</c:v>
                </c:pt>
                <c:pt idx="1095" formatCode="&quot;$&quot;#,##0.00_);[Red]\(&quot;$&quot;#,##0.00\)">
                  <c:v>35946</c:v>
                </c:pt>
                <c:pt idx="1096" formatCode="&quot;$&quot;#,##0.00_);[Red]\(&quot;$&quot;#,##0.00\)">
                  <c:v>74985</c:v>
                </c:pt>
                <c:pt idx="1097">
                  <c:v>82504</c:v>
                </c:pt>
                <c:pt idx="1098" formatCode="&quot;$&quot;#,##0.00_);[Red]\(&quot;$&quot;#,##0.00\)">
                  <c:v>157733</c:v>
                </c:pt>
                <c:pt idx="1099">
                  <c:v>81975</c:v>
                </c:pt>
                <c:pt idx="1100" formatCode="&quot;$&quot;#,##0.00_);[Red]\(&quot;$&quot;#,##0.00\)">
                  <c:v>9548</c:v>
                </c:pt>
                <c:pt idx="1101" formatCode="&quot;$&quot;#,##0.00_);[Red]\(&quot;$&quot;#,##0.00\)">
                  <c:v>23559</c:v>
                </c:pt>
                <c:pt idx="1102" formatCode="&quot;$&quot;#,##0.00_);[Red]\(&quot;$&quot;#,##0.00\)">
                  <c:v>90638</c:v>
                </c:pt>
                <c:pt idx="1103" formatCode="&quot;$&quot;#,##0.00_);[Red]\(&quot;$&quot;#,##0.00\)">
                  <c:v>32644</c:v>
                </c:pt>
                <c:pt idx="1104">
                  <c:v>21474</c:v>
                </c:pt>
                <c:pt idx="1105" formatCode="&quot;$&quot;#,##0.00_);[Red]\(&quot;$&quot;#,##0.00\)">
                  <c:v>2447</c:v>
                </c:pt>
                <c:pt idx="1106" formatCode="&quot;$&quot;#,##0.00_);[Red]\(&quot;$&quot;#,##0.00\)">
                  <c:v>94384</c:v>
                </c:pt>
                <c:pt idx="1107" formatCode="&quot;$&quot;#,##0.00_);[Red]\(&quot;$&quot;#,##0.00\)">
                  <c:v>48920</c:v>
                </c:pt>
                <c:pt idx="1108" formatCode="&quot;$&quot;#,##0.00_);[Red]\(&quot;$&quot;#,##0.00\)">
                  <c:v>23763</c:v>
                </c:pt>
                <c:pt idx="1109" formatCode="&quot;$&quot;#,##0.00_);[Red]\(&quot;$&quot;#,##0.00\)">
                  <c:v>16014</c:v>
                </c:pt>
                <c:pt idx="1110" formatCode="&quot;$&quot;#,##0.00_);[Red]\(&quot;$&quot;#,##0.00\)">
                  <c:v>68487</c:v>
                </c:pt>
                <c:pt idx="1111" formatCode="&quot;$&quot;#,##0.00_);[Red]\(&quot;$&quot;#,##0.00\)">
                  <c:v>53103</c:v>
                </c:pt>
                <c:pt idx="1112" formatCode="&quot;$&quot;#,##0.00_);[Red]\(&quot;$&quot;#,##0.00\)">
                  <c:v>28359</c:v>
                </c:pt>
                <c:pt idx="1113" formatCode="&quot;$&quot;#,##0.00_);[Red]\(&quot;$&quot;#,##0.00\)">
                  <c:v>39922</c:v>
                </c:pt>
                <c:pt idx="1114" formatCode="&quot;$&quot;#,##0.00_);[Red]\(&quot;$&quot;#,##0.00\)">
                  <c:v>45579</c:v>
                </c:pt>
                <c:pt idx="1115">
                  <c:v>54450</c:v>
                </c:pt>
                <c:pt idx="1116" formatCode="&quot;$&quot;#,##0.00_);[Red]\(&quot;$&quot;#,##0.00\)">
                  <c:v>54111</c:v>
                </c:pt>
                <c:pt idx="1117" formatCode="&quot;$&quot;#,##0.00_);[Red]\(&quot;$&quot;#,##0.00\)">
                  <c:v>90226</c:v>
                </c:pt>
                <c:pt idx="1118" formatCode="&quot;$&quot;#,##0.00_);[Red]\(&quot;$&quot;#,##0.00\)">
                  <c:v>45057</c:v>
                </c:pt>
                <c:pt idx="1119" formatCode="&quot;$&quot;#,##0.00_);[Red]\(&quot;$&quot;#,##0.00\)">
                  <c:v>32011</c:v>
                </c:pt>
                <c:pt idx="1120" formatCode="&quot;$&quot;#,##0.00_);[Red]\(&quot;$&quot;#,##0.00\)">
                  <c:v>67445</c:v>
                </c:pt>
                <c:pt idx="1121" formatCode="&quot;$&quot;#,##0.00_);[Red]\(&quot;$&quot;#,##0.00\)">
                  <c:v>43020</c:v>
                </c:pt>
                <c:pt idx="1122" formatCode="&quot;$&quot;#,##0.00_);[Red]\(&quot;$&quot;#,##0.00\)">
                  <c:v>47352</c:v>
                </c:pt>
                <c:pt idx="1123" formatCode="&quot;$&quot;#,##0.00_);[Red]\(&quot;$&quot;#,##0.00\)">
                  <c:v>39356</c:v>
                </c:pt>
                <c:pt idx="1124">
                  <c:v>43263</c:v>
                </c:pt>
                <c:pt idx="1125" formatCode="&quot;$&quot;#,##0.00_);[Red]\(&quot;$&quot;#,##0.00\)">
                  <c:v>55842</c:v>
                </c:pt>
                <c:pt idx="1126" formatCode="&quot;$&quot;#,##0.00_);[Red]\(&quot;$&quot;#,##0.00\)">
                  <c:v>37758</c:v>
                </c:pt>
                <c:pt idx="1127" formatCode="&quot;$&quot;#,##0.00_);[Red]\(&quot;$&quot;#,##0.00\)">
                  <c:v>25293</c:v>
                </c:pt>
                <c:pt idx="1128" formatCode="&quot;$&quot;#,##0.00_);[Red]\(&quot;$&quot;#,##0.00\)">
                  <c:v>64090</c:v>
                </c:pt>
                <c:pt idx="1129" formatCode="&quot;$&quot;#,##0.00_);[Red]\(&quot;$&quot;#,##0.00\)">
                  <c:v>58138</c:v>
                </c:pt>
                <c:pt idx="1130" formatCode="&quot;$&quot;#,##0.00_);[Red]\(&quot;$&quot;#,##0.00\)">
                  <c:v>22434</c:v>
                </c:pt>
                <c:pt idx="1131" formatCode="&quot;$&quot;#,##0.00_);[Red]\(&quot;$&quot;#,##0.00\)">
                  <c:v>64014</c:v>
                </c:pt>
                <c:pt idx="1132" formatCode="&quot;$&quot;#,##0.00_);[Red]\(&quot;$&quot;#,##0.00\)">
                  <c:v>47808</c:v>
                </c:pt>
                <c:pt idx="1133" formatCode="&quot;$&quot;#,##0.00_);[Red]\(&quot;$&quot;#,##0.00\)">
                  <c:v>87771</c:v>
                </c:pt>
                <c:pt idx="1134" formatCode="&quot;$&quot;#,##0.00_);[Red]\(&quot;$&quot;#,##0.00\)">
                  <c:v>83829</c:v>
                </c:pt>
                <c:pt idx="1135" formatCode="&quot;$&quot;#,##0.00_);[Red]\(&quot;$&quot;#,##0.00\)">
                  <c:v>57811</c:v>
                </c:pt>
                <c:pt idx="1136" formatCode="&quot;$&quot;#,##0.00_);[Red]\(&quot;$&quot;#,##0.00\)">
                  <c:v>67384</c:v>
                </c:pt>
                <c:pt idx="1137" formatCode="&quot;$&quot;#,##0.00_);[Red]\(&quot;$&quot;#,##0.00\)">
                  <c:v>78075</c:v>
                </c:pt>
                <c:pt idx="1138" formatCode="&quot;$&quot;#,##0.00_);[Red]\(&quot;$&quot;#,##0.00\)">
                  <c:v>84169</c:v>
                </c:pt>
                <c:pt idx="1139" formatCode="&quot;$&quot;#,##0.00_);[Red]\(&quot;$&quot;#,##0.00\)">
                  <c:v>48721</c:v>
                </c:pt>
                <c:pt idx="1140" formatCode="&quot;$&quot;#,##0.00_);[Red]\(&quot;$&quot;#,##0.00\)">
                  <c:v>153924</c:v>
                </c:pt>
                <c:pt idx="1141" formatCode="&quot;$&quot;#,##0.00_);[Red]\(&quot;$&quot;#,##0.00\)">
                  <c:v>90933</c:v>
                </c:pt>
                <c:pt idx="1142" formatCode="&quot;$&quot;#,##0.00_);[Red]\(&quot;$&quot;#,##0.00\)">
                  <c:v>60093</c:v>
                </c:pt>
                <c:pt idx="1143" formatCode="&quot;$&quot;#,##0.00_);[Red]\(&quot;$&quot;#,##0.00\)">
                  <c:v>62882</c:v>
                </c:pt>
                <c:pt idx="1144" formatCode="&quot;$&quot;#,##0.00_);[Red]\(&quot;$&quot;#,##0.00\)">
                  <c:v>43776</c:v>
                </c:pt>
                <c:pt idx="1145">
                  <c:v>21359</c:v>
                </c:pt>
                <c:pt idx="1146" formatCode="&quot;$&quot;#,##0.00_);[Red]\(&quot;$&quot;#,##0.00\)">
                  <c:v>51983</c:v>
                </c:pt>
                <c:pt idx="1147" formatCode="&quot;$&quot;#,##0.00_);[Red]\(&quot;$&quot;#,##0.00\)">
                  <c:v>58821</c:v>
                </c:pt>
                <c:pt idx="1148" formatCode="&quot;$&quot;#,##0.00_);[Red]\(&quot;$&quot;#,##0.00\)">
                  <c:v>66973</c:v>
                </c:pt>
                <c:pt idx="1149" formatCode="&quot;$&quot;#,##0.00_);[Red]\(&quot;$&quot;#,##0.00\)">
                  <c:v>33456</c:v>
                </c:pt>
                <c:pt idx="1150" formatCode="&quot;$&quot;#,##0.00_);[Red]\(&quot;$&quot;#,##0.00\)">
                  <c:v>48752</c:v>
                </c:pt>
                <c:pt idx="1151" formatCode="&quot;$&quot;#,##0.00_);[Red]\(&quot;$&quot;#,##0.00\)">
                  <c:v>31535</c:v>
                </c:pt>
                <c:pt idx="1152" formatCode="&quot;$&quot;#,##0.00_);[Red]\(&quot;$&quot;#,##0.00\)">
                  <c:v>61798</c:v>
                </c:pt>
                <c:pt idx="1153" formatCode="&quot;$&quot;#,##0.00_);[Red]\(&quot;$&quot;#,##0.00\)">
                  <c:v>61416</c:v>
                </c:pt>
                <c:pt idx="1154" formatCode="&quot;$&quot;#,##0.00_);[Red]\(&quot;$&quot;#,##0.00\)">
                  <c:v>49767</c:v>
                </c:pt>
                <c:pt idx="1155" formatCode="&quot;$&quot;#,##0.00_);[Red]\(&quot;$&quot;#,##0.00\)">
                  <c:v>50183</c:v>
                </c:pt>
                <c:pt idx="1156" formatCode="&quot;$&quot;#,##0.00_);[Red]\(&quot;$&quot;#,##0.00\)">
                  <c:v>30983</c:v>
                </c:pt>
                <c:pt idx="1157">
                  <c:v>62499</c:v>
                </c:pt>
                <c:pt idx="1158" formatCode="&quot;$&quot;#,##0.00_);[Red]\(&quot;$&quot;#,##0.00\)">
                  <c:v>42213</c:v>
                </c:pt>
                <c:pt idx="1159" formatCode="&quot;$&quot;#,##0.00_);[Red]\(&quot;$&quot;#,##0.00\)">
                  <c:v>36026</c:v>
                </c:pt>
                <c:pt idx="1160" formatCode="&quot;$&quot;#,##0.00_);[Red]\(&quot;$&quot;#,##0.00\)">
                  <c:v>60896</c:v>
                </c:pt>
                <c:pt idx="1161" formatCode="&quot;$&quot;#,##0.00_);[Red]\(&quot;$&quot;#,##0.00\)">
                  <c:v>50611</c:v>
                </c:pt>
                <c:pt idx="1162" formatCode="&quot;$&quot;#,##0.00_);[Red]\(&quot;$&quot;#,##0.00\)">
                  <c:v>35684</c:v>
                </c:pt>
                <c:pt idx="1163" formatCode="&quot;$&quot;#,##0.00_);[Red]\(&quot;$&quot;#,##0.00\)">
                  <c:v>64108</c:v>
                </c:pt>
                <c:pt idx="1164" formatCode="&quot;$&quot;#,##0.00_);[Red]\(&quot;$&quot;#,##0.00\)">
                  <c:v>44635</c:v>
                </c:pt>
                <c:pt idx="1165" formatCode="&quot;$&quot;#,##0.00_);[Red]\(&quot;$&quot;#,##0.00\)">
                  <c:v>81702</c:v>
                </c:pt>
                <c:pt idx="1166" formatCode="&quot;$&quot;#,##0.00_);[Red]\(&quot;$&quot;#,##0.00\)">
                  <c:v>25443</c:v>
                </c:pt>
                <c:pt idx="1167" formatCode="&quot;$&quot;#,##0.00_);[Red]\(&quot;$&quot;#,##0.00\)">
                  <c:v>40548</c:v>
                </c:pt>
                <c:pt idx="1168" formatCode="&quot;$&quot;#,##0.00_);[Red]\(&quot;$&quot;#,##0.00\)">
                  <c:v>80763</c:v>
                </c:pt>
                <c:pt idx="1169" formatCode="&quot;$&quot;#,##0.00_);[Red]\(&quot;$&quot;#,##0.00\)">
                  <c:v>84117</c:v>
                </c:pt>
                <c:pt idx="1170" formatCode="&quot;$&quot;#,##0.00_);[Red]\(&quot;$&quot;#,##0.00\)">
                  <c:v>49187</c:v>
                </c:pt>
                <c:pt idx="1171" formatCode="&quot;$&quot;#,##0.00_);[Red]\(&quot;$&quot;#,##0.00\)">
                  <c:v>31788</c:v>
                </c:pt>
                <c:pt idx="1172" formatCode="&quot;$&quot;#,##0.00_);[Red]\(&quot;$&quot;#,##0.00\)">
                  <c:v>27100</c:v>
                </c:pt>
                <c:pt idx="1173" formatCode="&quot;$&quot;#,##0.00_);[Red]\(&quot;$&quot;#,##0.00\)">
                  <c:v>61917</c:v>
                </c:pt>
                <c:pt idx="1174" formatCode="&quot;$&quot;#,##0.00_);[Red]\(&quot;$&quot;#,##0.00\)">
                  <c:v>90638</c:v>
                </c:pt>
                <c:pt idx="1175">
                  <c:v>25959</c:v>
                </c:pt>
                <c:pt idx="1176" formatCode="&quot;$&quot;#,##0.00_);[Red]\(&quot;$&quot;#,##0.00\)">
                  <c:v>59754</c:v>
                </c:pt>
                <c:pt idx="1177" formatCode="&quot;$&quot;#,##0.00_);[Red]\(&quot;$&quot;#,##0.00\)">
                  <c:v>31163</c:v>
                </c:pt>
                <c:pt idx="1178" formatCode="&quot;$&quot;#,##0.00_);[Red]\(&quot;$&quot;#,##0.00\)">
                  <c:v>39453</c:v>
                </c:pt>
                <c:pt idx="1179" formatCode="&quot;$&quot;#,##0.00_);[Red]\(&quot;$&quot;#,##0.00\)">
                  <c:v>65169</c:v>
                </c:pt>
                <c:pt idx="1180" formatCode="&quot;$&quot;#,##0.00_);[Red]\(&quot;$&quot;#,##0.00\)">
                  <c:v>49854</c:v>
                </c:pt>
                <c:pt idx="1181" formatCode="&quot;$&quot;#,##0.00_);[Red]\(&quot;$&quot;#,##0.00\)">
                  <c:v>58582</c:v>
                </c:pt>
                <c:pt idx="1182" formatCode="&quot;$&quot;#,##0.00_);[Red]\(&quot;$&quot;#,##0.00\)">
                  <c:v>46053</c:v>
                </c:pt>
                <c:pt idx="1183" formatCode="&quot;$&quot;#,##0.00_);[Red]\(&quot;$&quot;#,##0.00\)">
                  <c:v>31158</c:v>
                </c:pt>
                <c:pt idx="1184">
                  <c:v>46374</c:v>
                </c:pt>
                <c:pt idx="1185" formatCode="&quot;$&quot;#,##0.00_);[Red]\(&quot;$&quot;#,##0.00\)">
                  <c:v>77437</c:v>
                </c:pt>
                <c:pt idx="1187" formatCode="&quot;$&quot;#,##0.00_);[Red]\(&quot;$&quot;#,##0.00\)">
                  <c:v>14188</c:v>
                </c:pt>
                <c:pt idx="1188" formatCode="&quot;$&quot;#,##0.00_);[Red]\(&quot;$&quot;#,##0.00\)">
                  <c:v>32303</c:v>
                </c:pt>
                <c:pt idx="1189">
                  <c:v>34578</c:v>
                </c:pt>
                <c:pt idx="1190" formatCode="&quot;$&quot;#,##0.00_);[Red]\(&quot;$&quot;#,##0.00\)">
                  <c:v>35246</c:v>
                </c:pt>
                <c:pt idx="1191" formatCode="&quot;$&quot;#,##0.00_);[Red]\(&quot;$&quot;#,##0.00\)">
                  <c:v>86857</c:v>
                </c:pt>
                <c:pt idx="1192" formatCode="&quot;$&quot;#,##0.00_);[Red]\(&quot;$&quot;#,##0.00\)">
                  <c:v>77870</c:v>
                </c:pt>
                <c:pt idx="1193" formatCode="&quot;$&quot;#,##0.00_);[Red]\(&quot;$&quot;#,##0.00\)">
                  <c:v>92556</c:v>
                </c:pt>
                <c:pt idx="1194" formatCode="&quot;$&quot;#,##0.00_);[Red]\(&quot;$&quot;#,##0.00\)">
                  <c:v>14849</c:v>
                </c:pt>
                <c:pt idx="1195" formatCode="&quot;$&quot;#,##0.00_);[Red]\(&quot;$&quot;#,##0.00\)">
                  <c:v>51479</c:v>
                </c:pt>
                <c:pt idx="1196" formatCode="&quot;$&quot;#,##0.00_);[Red]\(&quot;$&quot;#,##0.00\)">
                  <c:v>60894</c:v>
                </c:pt>
                <c:pt idx="1197" formatCode="&quot;$&quot;#,##0.00_);[Red]\(&quot;$&quot;#,##0.00\)">
                  <c:v>40246</c:v>
                </c:pt>
                <c:pt idx="1198" formatCode="&quot;$&quot;#,##0.00_);[Red]\(&quot;$&quot;#,##0.00\)">
                  <c:v>69901</c:v>
                </c:pt>
                <c:pt idx="1199" formatCode="&quot;$&quot;#,##0.00_);[Red]\(&quot;$&quot;#,##0.00\)">
                  <c:v>81205</c:v>
                </c:pt>
                <c:pt idx="1200" formatCode="&quot;$&quot;#,##0.00_);[Red]\(&quot;$&quot;#,##0.00\)">
                  <c:v>47703</c:v>
                </c:pt>
                <c:pt idx="1201" formatCode="&quot;$&quot;#,##0.00_);[Red]\(&quot;$&quot;#,##0.00\)">
                  <c:v>48186</c:v>
                </c:pt>
                <c:pt idx="1202" formatCode="&quot;$&quot;#,##0.00_);[Red]\(&quot;$&quot;#,##0.00\)">
                  <c:v>19107</c:v>
                </c:pt>
                <c:pt idx="1203" formatCode="&quot;$&quot;#,##0.00_);[Red]\(&quot;$&quot;#,##0.00\)">
                  <c:v>24401</c:v>
                </c:pt>
                <c:pt idx="1204" formatCode="&quot;$&quot;#,##0.00_);[Red]\(&quot;$&quot;#,##0.00\)">
                  <c:v>60689</c:v>
                </c:pt>
                <c:pt idx="1205" formatCode="&quot;$&quot;#,##0.00_);[Red]\(&quot;$&quot;#,##0.00\)">
                  <c:v>77981</c:v>
                </c:pt>
                <c:pt idx="1206" formatCode="&quot;$&quot;#,##0.00_);[Red]\(&quot;$&quot;#,##0.00\)">
                  <c:v>35688</c:v>
                </c:pt>
                <c:pt idx="1207" formatCode="&quot;$&quot;#,##0.00_);[Red]\(&quot;$&quot;#,##0.00\)">
                  <c:v>34968</c:v>
                </c:pt>
                <c:pt idx="1208" formatCode="&quot;$&quot;#,##0.00_);[Red]\(&quot;$&quot;#,##0.00\)">
                  <c:v>73395</c:v>
                </c:pt>
                <c:pt idx="1209" formatCode="&quot;$&quot;#,##0.00_);[Red]\(&quot;$&quot;#,##0.00\)">
                  <c:v>5648</c:v>
                </c:pt>
                <c:pt idx="1210" formatCode="&quot;$&quot;#,##0.00_);[Red]\(&quot;$&quot;#,##0.00\)">
                  <c:v>33444</c:v>
                </c:pt>
                <c:pt idx="1211" formatCode="&quot;$&quot;#,##0.00_);[Red]\(&quot;$&quot;#,##0.00\)">
                  <c:v>58512</c:v>
                </c:pt>
                <c:pt idx="1212" formatCode="&quot;$&quot;#,##0.00_);[Red]\(&quot;$&quot;#,##0.00\)">
                  <c:v>40344</c:v>
                </c:pt>
                <c:pt idx="1213" formatCode="&quot;$&quot;#,##0.00_);[Red]\(&quot;$&quot;#,##0.00\)">
                  <c:v>37401</c:v>
                </c:pt>
                <c:pt idx="1214" formatCode="&quot;$&quot;#,##0.00_);[Red]\(&quot;$&quot;#,##0.00\)">
                  <c:v>55284</c:v>
                </c:pt>
                <c:pt idx="1215" formatCode="&quot;$&quot;#,##0.00_);[Red]\(&quot;$&quot;#,##0.00\)">
                  <c:v>38232</c:v>
                </c:pt>
                <c:pt idx="1216" formatCode="&quot;$&quot;#,##0.00_);[Red]\(&quot;$&quot;#,##0.00\)">
                  <c:v>57338</c:v>
                </c:pt>
                <c:pt idx="1217" formatCode="&quot;$&quot;#,##0.00_);[Red]\(&quot;$&quot;#,##0.00\)">
                  <c:v>42618</c:v>
                </c:pt>
                <c:pt idx="1218" formatCode="&quot;$&quot;#,##0.00_);[Red]\(&quot;$&quot;#,##0.00\)">
                  <c:v>72025</c:v>
                </c:pt>
                <c:pt idx="1219" formatCode="&quot;$&quot;#,##0.00_);[Red]\(&quot;$&quot;#,##0.00\)">
                  <c:v>45072</c:v>
                </c:pt>
                <c:pt idx="1220" formatCode="&quot;$&quot;#,##0.00_);[Red]\(&quot;$&quot;#,##0.00\)">
                  <c:v>35893</c:v>
                </c:pt>
                <c:pt idx="1221" formatCode="&quot;$&quot;#,##0.00_);[Red]\(&quot;$&quot;#,##0.00\)">
                  <c:v>42693</c:v>
                </c:pt>
                <c:pt idx="1222" formatCode="&quot;$&quot;#,##0.00_);[Red]\(&quot;$&quot;#,##0.00\)">
                  <c:v>45207</c:v>
                </c:pt>
                <c:pt idx="1223" formatCode="&quot;$&quot;#,##0.00_);[Red]\(&quot;$&quot;#,##0.00\)">
                  <c:v>33402</c:v>
                </c:pt>
                <c:pt idx="1224" formatCode="&quot;$&quot;#,##0.00_);[Red]\(&quot;$&quot;#,##0.00\)">
                  <c:v>40304</c:v>
                </c:pt>
                <c:pt idx="1225">
                  <c:v>33168</c:v>
                </c:pt>
                <c:pt idx="1226" formatCode="&quot;$&quot;#,##0.00_);[Red]\(&quot;$&quot;#,##0.00\)">
                  <c:v>10404</c:v>
                </c:pt>
                <c:pt idx="1227" formatCode="&quot;$&quot;#,##0.00_);[Red]\(&quot;$&quot;#,##0.00\)">
                  <c:v>78353</c:v>
                </c:pt>
                <c:pt idx="1228" formatCode="&quot;$&quot;#,##0.00_);[Red]\(&quot;$&quot;#,##0.00\)">
                  <c:v>48150</c:v>
                </c:pt>
                <c:pt idx="1229" formatCode="&quot;$&quot;#,##0.00_);[Red]\(&quot;$&quot;#,##0.00\)">
                  <c:v>39552</c:v>
                </c:pt>
                <c:pt idx="1230" formatCode="&quot;$&quot;#,##0.00_);[Red]\(&quot;$&quot;#,##0.00\)">
                  <c:v>56775</c:v>
                </c:pt>
                <c:pt idx="1231" formatCode="&quot;$&quot;#,##0.00_);[Red]\(&quot;$&quot;#,##0.00\)">
                  <c:v>37126</c:v>
                </c:pt>
                <c:pt idx="1232" formatCode="&quot;$&quot;#,##0.00_);[Red]\(&quot;$&quot;#,##0.00\)">
                  <c:v>94384</c:v>
                </c:pt>
                <c:pt idx="1233" formatCode="&quot;$&quot;#,##0.00_);[Red]\(&quot;$&quot;#,##0.00\)">
                  <c:v>89120</c:v>
                </c:pt>
                <c:pt idx="1234" formatCode="&quot;$&quot;#,##0.00_);[Red]\(&quot;$&quot;#,##0.00\)">
                  <c:v>73450</c:v>
                </c:pt>
                <c:pt idx="1235" formatCode="&quot;$&quot;#,##0.00_);[Red]\(&quot;$&quot;#,##0.00\)">
                  <c:v>57036</c:v>
                </c:pt>
                <c:pt idx="1236" formatCode="&quot;$&quot;#,##0.00_);[Red]\(&quot;$&quot;#,##0.00\)">
                  <c:v>71626</c:v>
                </c:pt>
                <c:pt idx="1237" formatCode="&quot;$&quot;#,##0.00_);[Red]\(&quot;$&quot;#,##0.00\)">
                  <c:v>64504</c:v>
                </c:pt>
                <c:pt idx="1238" formatCode="&quot;$&quot;#,##0.00_);[Red]\(&quot;$&quot;#,##0.00\)">
                  <c:v>81217</c:v>
                </c:pt>
                <c:pt idx="1239" formatCode="&quot;$&quot;#,##0.00_);[Red]\(&quot;$&quot;#,##0.00\)">
                  <c:v>75345</c:v>
                </c:pt>
                <c:pt idx="1240" formatCode="&quot;$&quot;#,##0.00_);[Red]\(&quot;$&quot;#,##0.00\)">
                  <c:v>80395</c:v>
                </c:pt>
                <c:pt idx="1241" formatCode="&quot;$&quot;#,##0.00_);[Red]\(&quot;$&quot;#,##0.00\)">
                  <c:v>50664</c:v>
                </c:pt>
                <c:pt idx="1242" formatCode="&quot;$&quot;#,##0.00_);[Red]\(&quot;$&quot;#,##0.00\)">
                  <c:v>42192</c:v>
                </c:pt>
                <c:pt idx="1243" formatCode="&quot;$&quot;#,##0.00_);[Red]\(&quot;$&quot;#,##0.00\)">
                  <c:v>48985</c:v>
                </c:pt>
                <c:pt idx="1244" formatCode="&quot;$&quot;#,##0.00_);[Red]\(&quot;$&quot;#,##0.00\)">
                  <c:v>36736</c:v>
                </c:pt>
                <c:pt idx="1245" formatCode="&quot;$&quot;#,##0.00_);[Red]\(&quot;$&quot;#,##0.00\)">
                  <c:v>70829</c:v>
                </c:pt>
                <c:pt idx="1246" formatCode="&quot;$&quot;#,##0.00_);[Red]\(&quot;$&quot;#,##0.00\)">
                  <c:v>49494</c:v>
                </c:pt>
                <c:pt idx="1247" formatCode="&quot;$&quot;#,##0.00_);[Red]\(&quot;$&quot;#,##0.00\)">
                  <c:v>65073</c:v>
                </c:pt>
                <c:pt idx="1248" formatCode="&quot;$&quot;#,##0.00_);[Red]\(&quot;$&quot;#,##0.00\)">
                  <c:v>25818</c:v>
                </c:pt>
                <c:pt idx="1249" formatCode="&quot;$&quot;#,##0.00_);[Red]\(&quot;$&quot;#,##0.00\)">
                  <c:v>45146</c:v>
                </c:pt>
                <c:pt idx="1250" formatCode="&quot;$&quot;#,##0.00_);[Red]\(&quot;$&quot;#,##0.00\)">
                  <c:v>77298</c:v>
                </c:pt>
                <c:pt idx="1251" formatCode="&quot;$&quot;#,##0.00_);[Red]\(&quot;$&quot;#,##0.00\)">
                  <c:v>33454</c:v>
                </c:pt>
                <c:pt idx="1252" formatCode="&quot;$&quot;#,##0.00_);[Red]\(&quot;$&quot;#,##0.00\)">
                  <c:v>52203</c:v>
                </c:pt>
                <c:pt idx="1253" formatCode="&quot;$&quot;#,##0.00_);[Red]\(&quot;$&quot;#,##0.00\)">
                  <c:v>26646</c:v>
                </c:pt>
                <c:pt idx="1254">
                  <c:v>58646</c:v>
                </c:pt>
                <c:pt idx="1255" formatCode="&quot;$&quot;#,##0.00_);[Red]\(&quot;$&quot;#,##0.00\)">
                  <c:v>68462</c:v>
                </c:pt>
                <c:pt idx="1256" formatCode="&quot;$&quot;#,##0.00_);[Red]\(&quot;$&quot;#,##0.00\)">
                  <c:v>27238</c:v>
                </c:pt>
                <c:pt idx="1257" formatCode="&quot;$&quot;#,##0.00_);[Red]\(&quot;$&quot;#,##0.00\)">
                  <c:v>75903</c:v>
                </c:pt>
                <c:pt idx="1258" formatCode="&quot;$&quot;#,##0.00_);[Red]\(&quot;$&quot;#,##0.00\)">
                  <c:v>38643</c:v>
                </c:pt>
                <c:pt idx="1259" formatCode="&quot;$&quot;#,##0.00_);[Red]\(&quot;$&quot;#,##0.00\)">
                  <c:v>63381</c:v>
                </c:pt>
                <c:pt idx="1260" formatCode="&quot;$&quot;#,##0.00_);[Red]\(&quot;$&quot;#,##0.00\)">
                  <c:v>74485</c:v>
                </c:pt>
                <c:pt idx="1261" formatCode="&quot;$&quot;#,##0.00_);[Red]\(&quot;$&quot;#,##0.00\)">
                  <c:v>32557</c:v>
                </c:pt>
                <c:pt idx="1262" formatCode="&quot;$&quot;#,##0.00_);[Red]\(&quot;$&quot;#,##0.00\)">
                  <c:v>37395</c:v>
                </c:pt>
                <c:pt idx="1263" formatCode="&quot;$&quot;#,##0.00_);[Red]\(&quot;$&quot;#,##0.00\)">
                  <c:v>43815</c:v>
                </c:pt>
                <c:pt idx="1264" formatCode="&quot;$&quot;#,##0.00_);[Red]\(&quot;$&quot;#,##0.00\)">
                  <c:v>31353</c:v>
                </c:pt>
                <c:pt idx="1265" formatCode="&quot;$&quot;#,##0.00_);[Red]\(&quot;$&quot;#,##0.00\)">
                  <c:v>59594</c:v>
                </c:pt>
                <c:pt idx="1266" formatCode="&quot;$&quot;#,##0.00_);[Red]\(&quot;$&quot;#,##0.00\)">
                  <c:v>22574</c:v>
                </c:pt>
                <c:pt idx="1267" formatCode="&quot;$&quot;#,##0.00_);[Red]\(&quot;$&quot;#,##0.00\)">
                  <c:v>44421</c:v>
                </c:pt>
                <c:pt idx="1268" formatCode="&quot;$&quot;#,##0.00_);[Red]\(&quot;$&quot;#,##0.00\)">
                  <c:v>65991</c:v>
                </c:pt>
                <c:pt idx="1269" formatCode="&quot;$&quot;#,##0.00_);[Red]\(&quot;$&quot;#,##0.00\)">
                  <c:v>7144</c:v>
                </c:pt>
                <c:pt idx="1270" formatCode="&quot;$&quot;#,##0.00_);[Red]\(&quot;$&quot;#,##0.00\)">
                  <c:v>59292</c:v>
                </c:pt>
                <c:pt idx="1271" formatCode="&quot;$&quot;#,##0.00_);[Red]\(&quot;$&quot;#,##0.00\)">
                  <c:v>73892</c:v>
                </c:pt>
                <c:pt idx="1272" formatCode="&quot;$&quot;#,##0.00_);[Red]\(&quot;$&quot;#,##0.00\)">
                  <c:v>91712</c:v>
                </c:pt>
                <c:pt idx="1273" formatCode="&quot;$&quot;#,##0.00_);[Red]\(&quot;$&quot;#,##0.00\)">
                  <c:v>54356</c:v>
                </c:pt>
                <c:pt idx="1274" formatCode="&quot;$&quot;#,##0.00_);[Red]\(&quot;$&quot;#,##0.00\)">
                  <c:v>70545</c:v>
                </c:pt>
                <c:pt idx="1275" formatCode="&quot;$&quot;#,##0.00_);[Red]\(&quot;$&quot;#,##0.00\)">
                  <c:v>60482</c:v>
                </c:pt>
                <c:pt idx="1276" formatCode="&quot;$&quot;#,##0.00_);[Red]\(&quot;$&quot;#,##0.00\)">
                  <c:v>82384</c:v>
                </c:pt>
                <c:pt idx="1277" formatCode="&quot;$&quot;#,##0.00_);[Red]\(&quot;$&quot;#,##0.00\)">
                  <c:v>58025</c:v>
                </c:pt>
                <c:pt idx="1278" formatCode="&quot;$&quot;#,##0.00_);[Red]\(&quot;$&quot;#,##0.00\)">
                  <c:v>72217</c:v>
                </c:pt>
                <c:pt idx="1279" formatCode="&quot;$&quot;#,##0.00_);[Red]\(&quot;$&quot;#,##0.00\)">
                  <c:v>35322</c:v>
                </c:pt>
                <c:pt idx="1280" formatCode="&quot;$&quot;#,##0.00_);[Red]\(&quot;$&quot;#,##0.00\)">
                  <c:v>50870</c:v>
                </c:pt>
                <c:pt idx="1281" formatCode="&quot;$&quot;#,##0.00_);[Red]\(&quot;$&quot;#,##0.00\)">
                  <c:v>83790</c:v>
                </c:pt>
                <c:pt idx="1282" formatCode="&quot;$&quot;#,##0.00_);[Red]\(&quot;$&quot;#,##0.00\)">
                  <c:v>55686</c:v>
                </c:pt>
                <c:pt idx="1283" formatCode="&quot;$&quot;#,##0.00_);[Red]\(&quot;$&quot;#,##0.00\)">
                  <c:v>63841</c:v>
                </c:pt>
                <c:pt idx="1284">
                  <c:v>34728</c:v>
                </c:pt>
                <c:pt idx="1285" formatCode="&quot;$&quot;#,##0.00_);[Red]\(&quot;$&quot;#,##0.00\)">
                  <c:v>59385</c:v>
                </c:pt>
                <c:pt idx="1286" formatCode="&quot;$&quot;#,##0.00_);[Red]\(&quot;$&quot;#,##0.00\)">
                  <c:v>82333</c:v>
                </c:pt>
                <c:pt idx="1287" formatCode="&quot;$&quot;#,##0.00_);[Red]\(&quot;$&quot;#,##0.00\)">
                  <c:v>54233</c:v>
                </c:pt>
                <c:pt idx="1288" formatCode="&quot;$&quot;#,##0.00_);[Red]\(&quot;$&quot;#,##0.00\)">
                  <c:v>42564</c:v>
                </c:pt>
                <c:pt idx="1289" formatCode="&quot;$&quot;#,##0.00_);[Red]\(&quot;$&quot;#,##0.00\)">
                  <c:v>91820</c:v>
                </c:pt>
                <c:pt idx="1290">
                  <c:v>33039</c:v>
                </c:pt>
                <c:pt idx="1291" formatCode="&quot;$&quot;#,##0.00_);[Red]\(&quot;$&quot;#,##0.00\)">
                  <c:v>65031</c:v>
                </c:pt>
                <c:pt idx="1292" formatCode="&quot;$&quot;#,##0.00_);[Red]\(&quot;$&quot;#,##0.00\)">
                  <c:v>68487</c:v>
                </c:pt>
                <c:pt idx="1293" formatCode="&quot;$&quot;#,##0.00_);[Red]\(&quot;$&quot;#,##0.00\)">
                  <c:v>70893</c:v>
                </c:pt>
                <c:pt idx="1294" formatCode="&quot;$&quot;#,##0.00_);[Red]\(&quot;$&quot;#,##0.00\)">
                  <c:v>65777</c:v>
                </c:pt>
                <c:pt idx="1295" formatCode="&quot;$&quot;#,##0.00_);[Red]\(&quot;$&quot;#,##0.00\)">
                  <c:v>29315</c:v>
                </c:pt>
                <c:pt idx="1296" formatCode="&quot;$&quot;#,##0.00_);[Red]\(&quot;$&quot;#,##0.00\)">
                  <c:v>29938</c:v>
                </c:pt>
                <c:pt idx="1297" formatCode="&quot;$&quot;#,##0.00_);[Red]\(&quot;$&quot;#,##0.00\)">
                  <c:v>79823</c:v>
                </c:pt>
                <c:pt idx="1298" formatCode="&quot;$&quot;#,##0.00_);[Red]\(&quot;$&quot;#,##0.00\)">
                  <c:v>15862</c:v>
                </c:pt>
                <c:pt idx="1299" formatCode="&quot;$&quot;#,##0.00_);[Red]\(&quot;$&quot;#,##0.00\)">
                  <c:v>61787</c:v>
                </c:pt>
                <c:pt idx="1300" formatCode="&quot;$&quot;#,##0.00_);[Red]\(&quot;$&quot;#,##0.00\)">
                  <c:v>15345</c:v>
                </c:pt>
                <c:pt idx="1301" formatCode="&quot;$&quot;#,##0.00_);[Red]\(&quot;$&quot;#,##0.00\)">
                  <c:v>44359</c:v>
                </c:pt>
                <c:pt idx="1302" formatCode="&quot;$&quot;#,##0.00_);[Red]\(&quot;$&quot;#,##0.00\)">
                  <c:v>59052</c:v>
                </c:pt>
                <c:pt idx="1303" formatCode="&quot;$&quot;#,##0.00_);[Red]\(&quot;$&quot;#,##0.00\)">
                  <c:v>30390</c:v>
                </c:pt>
                <c:pt idx="1304" formatCode="&quot;$&quot;#,##0.00_);[Red]\(&quot;$&quot;#,##0.00\)">
                  <c:v>36930</c:v>
                </c:pt>
                <c:pt idx="1305" formatCode="&quot;$&quot;#,##0.00_);[Red]\(&quot;$&quot;#,##0.00\)">
                  <c:v>57537</c:v>
                </c:pt>
                <c:pt idx="1306">
                  <c:v>47570</c:v>
                </c:pt>
                <c:pt idx="1307" formatCode="&quot;$&quot;#,##0.00_);[Red]\(&quot;$&quot;#,##0.00\)">
                  <c:v>48794</c:v>
                </c:pt>
                <c:pt idx="1308" formatCode="&quot;$&quot;#,##0.00_);[Red]\(&quot;$&quot;#,##0.00\)">
                  <c:v>32892</c:v>
                </c:pt>
                <c:pt idx="1309" formatCode="&quot;$&quot;#,##0.00_);[Red]\(&quot;$&quot;#,##0.00\)">
                  <c:v>71022</c:v>
                </c:pt>
                <c:pt idx="1310" formatCode="&quot;$&quot;#,##0.00_);[Red]\(&quot;$&quot;#,##0.00\)">
                  <c:v>52190</c:v>
                </c:pt>
                <c:pt idx="1311">
                  <c:v>18393</c:v>
                </c:pt>
                <c:pt idx="1312" formatCode="&quot;$&quot;#,##0.00_);[Red]\(&quot;$&quot;#,##0.00\)">
                  <c:v>58917</c:v>
                </c:pt>
                <c:pt idx="1313" formatCode="&quot;$&quot;#,##0.00_);[Red]\(&quot;$&quot;#,##0.00\)">
                  <c:v>78285</c:v>
                </c:pt>
                <c:pt idx="1314" formatCode="&quot;$&quot;#,##0.00_);[Red]\(&quot;$&quot;#,##0.00\)">
                  <c:v>57136</c:v>
                </c:pt>
                <c:pt idx="1315" formatCode="&quot;$&quot;#,##0.00_);[Red]\(&quot;$&quot;#,##0.00\)">
                  <c:v>80573</c:v>
                </c:pt>
                <c:pt idx="1316" formatCode="&quot;$&quot;#,##0.00_);[Red]\(&quot;$&quot;#,##0.00\)">
                  <c:v>88347</c:v>
                </c:pt>
                <c:pt idx="1317" formatCode="&quot;$&quot;#,##0.00_);[Red]\(&quot;$&quot;#,##0.00\)">
                  <c:v>86718</c:v>
                </c:pt>
                <c:pt idx="1318" formatCode="&quot;$&quot;#,##0.00_);[Red]\(&quot;$&quot;#,##0.00\)">
                  <c:v>33178</c:v>
                </c:pt>
                <c:pt idx="1319" formatCode="&quot;$&quot;#,##0.00_);[Red]\(&quot;$&quot;#,##0.00\)">
                  <c:v>76842</c:v>
                </c:pt>
                <c:pt idx="1320" formatCode="&quot;$&quot;#,##0.00_);[Red]\(&quot;$&quot;#,##0.00\)">
                  <c:v>45759</c:v>
                </c:pt>
                <c:pt idx="1321" formatCode="&quot;$&quot;#,##0.00_);[Red]\(&quot;$&quot;#,##0.00\)">
                  <c:v>41473</c:v>
                </c:pt>
                <c:pt idx="1322" formatCode="&quot;$&quot;#,##0.00_);[Red]\(&quot;$&quot;#,##0.00\)">
                  <c:v>61074</c:v>
                </c:pt>
                <c:pt idx="1323" formatCode="&quot;$&quot;#,##0.00_);[Red]\(&quot;$&quot;#,##0.00\)">
                  <c:v>66825</c:v>
                </c:pt>
                <c:pt idx="1324" formatCode="&quot;$&quot;#,##0.00_);[Red]\(&quot;$&quot;#,##0.00\)">
                  <c:v>64892</c:v>
                </c:pt>
                <c:pt idx="1325" formatCode="&quot;$&quot;#,##0.00_);[Red]\(&quot;$&quot;#,##0.00\)">
                  <c:v>28718</c:v>
                </c:pt>
                <c:pt idx="1326" formatCode="&quot;$&quot;#,##0.00_);[Red]\(&quot;$&quot;#,##0.00\)">
                  <c:v>62772</c:v>
                </c:pt>
                <c:pt idx="1327" formatCode="&quot;$&quot;#,##0.00_);[Red]\(&quot;$&quot;#,##0.00\)">
                  <c:v>57236</c:v>
                </c:pt>
                <c:pt idx="1328" formatCode="&quot;$&quot;#,##0.00_);[Red]\(&quot;$&quot;#,##0.00\)">
                  <c:v>36230</c:v>
                </c:pt>
                <c:pt idx="1329" formatCode="&quot;$&quot;#,##0.00_);[Red]\(&quot;$&quot;#,##0.00\)">
                  <c:v>38829</c:v>
                </c:pt>
                <c:pt idx="1330" formatCode="&quot;$&quot;#,##0.00_);[Red]\(&quot;$&quot;#,##0.00\)">
                  <c:v>51651</c:v>
                </c:pt>
                <c:pt idx="1331" formatCode="&quot;$&quot;#,##0.00_);[Red]\(&quot;$&quot;#,##0.00\)">
                  <c:v>19789</c:v>
                </c:pt>
                <c:pt idx="1332" formatCode="&quot;$&quot;#,##0.00_);[Red]\(&quot;$&quot;#,##0.00\)">
                  <c:v>30828</c:v>
                </c:pt>
                <c:pt idx="1333" formatCode="&quot;$&quot;#,##0.00_);[Red]\(&quot;$&quot;#,##0.00\)">
                  <c:v>39771</c:v>
                </c:pt>
                <c:pt idx="1334" formatCode="&quot;$&quot;#,##0.00_);[Red]\(&quot;$&quot;#,##0.00\)">
                  <c:v>17487</c:v>
                </c:pt>
                <c:pt idx="1335" formatCode="&quot;$&quot;#,##0.00_);[Red]\(&quot;$&quot;#,##0.00\)">
                  <c:v>67680</c:v>
                </c:pt>
                <c:pt idx="1336" formatCode="&quot;$&quot;#,##0.00_);[Red]\(&quot;$&quot;#,##0.00\)">
                  <c:v>77972</c:v>
                </c:pt>
                <c:pt idx="1337" formatCode="&quot;$&quot;#,##0.00_);[Red]\(&quot;$&quot;#,##0.00\)">
                  <c:v>18492</c:v>
                </c:pt>
                <c:pt idx="1338" formatCode="&quot;$&quot;#,##0.00_);[Red]\(&quot;$&quot;#,##0.00\)">
                  <c:v>47889</c:v>
                </c:pt>
                <c:pt idx="1339" formatCode="&quot;$&quot;#,##0.00_);[Red]\(&quot;$&quot;#,##0.00\)">
                  <c:v>62847</c:v>
                </c:pt>
                <c:pt idx="1340" formatCode="&quot;$&quot;#,##0.00_);[Red]\(&quot;$&quot;#,##0.00\)">
                  <c:v>67911</c:v>
                </c:pt>
                <c:pt idx="1341" formatCode="&quot;$&quot;#,##0.00_);[Red]\(&quot;$&quot;#,##0.00\)">
                  <c:v>76995</c:v>
                </c:pt>
                <c:pt idx="1342" formatCode="&quot;$&quot;#,##0.00_);[Red]\(&quot;$&quot;#,##0.00\)">
                  <c:v>72550</c:v>
                </c:pt>
                <c:pt idx="1343" formatCode="&quot;$&quot;#,##0.00_);[Red]\(&quot;$&quot;#,##0.00\)">
                  <c:v>38680</c:v>
                </c:pt>
                <c:pt idx="1344" formatCode="&quot;$&quot;#,##0.00_);[Red]\(&quot;$&quot;#,##0.00\)">
                  <c:v>56386</c:v>
                </c:pt>
                <c:pt idx="1345" formatCode="&quot;$&quot;#,##0.00_);[Red]\(&quot;$&quot;#,##0.00\)">
                  <c:v>72635</c:v>
                </c:pt>
                <c:pt idx="1346" formatCode="&quot;$&quot;#,##0.00_);[Red]\(&quot;$&quot;#,##0.00\)">
                  <c:v>55614</c:v>
                </c:pt>
                <c:pt idx="1347" formatCode="&quot;$&quot;#,##0.00_);[Red]\(&quot;$&quot;#,##0.00\)">
                  <c:v>70091</c:v>
                </c:pt>
                <c:pt idx="1348" formatCode="&quot;$&quot;#,##0.00_);[Red]\(&quot;$&quot;#,##0.00\)">
                  <c:v>27038</c:v>
                </c:pt>
                <c:pt idx="1349" formatCode="&quot;$&quot;#,##0.00_);[Red]\(&quot;$&quot;#,##0.00\)">
                  <c:v>44511</c:v>
                </c:pt>
                <c:pt idx="1350" formatCode="&quot;$&quot;#,##0.00_);[Red]\(&quot;$&quot;#,##0.00\)">
                  <c:v>59481</c:v>
                </c:pt>
                <c:pt idx="1351" formatCode="&quot;$&quot;#,##0.00_);[Red]\(&quot;$&quot;#,##0.00\)">
                  <c:v>38415</c:v>
                </c:pt>
                <c:pt idx="1352" formatCode="&quot;$&quot;#,##0.00_);[Red]\(&quot;$&quot;#,##0.00\)">
                  <c:v>33462</c:v>
                </c:pt>
                <c:pt idx="1353" formatCode="&quot;$&quot;#,##0.00_);[Red]\(&quot;$&quot;#,##0.00\)">
                  <c:v>66951</c:v>
                </c:pt>
                <c:pt idx="1354" formatCode="&quot;$&quot;#,##0.00_);[Red]\(&quot;$&quot;#,##0.00\)">
                  <c:v>27215</c:v>
                </c:pt>
                <c:pt idx="1355" formatCode="&quot;$&quot;#,##0.00_);[Red]\(&quot;$&quot;#,##0.00\)">
                  <c:v>16529</c:v>
                </c:pt>
                <c:pt idx="1356" formatCode="&quot;$&quot;#,##0.00_);[Red]\(&quot;$&quot;#,##0.00\)">
                  <c:v>77343</c:v>
                </c:pt>
                <c:pt idx="1357" formatCode="&quot;$&quot;#,##0.00_);[Red]\(&quot;$&quot;#,##0.00\)">
                  <c:v>55158</c:v>
                </c:pt>
                <c:pt idx="1358" formatCode="&quot;$&quot;#,##0.00_);[Red]\(&quot;$&quot;#,##0.00\)">
                  <c:v>59868</c:v>
                </c:pt>
                <c:pt idx="1359" formatCode="&quot;$&quot;#,##0.00_);[Red]\(&quot;$&quot;#,##0.00\)">
                  <c:v>67445</c:v>
                </c:pt>
                <c:pt idx="1360" formatCode="&quot;$&quot;#,##0.00_);[Red]\(&quot;$&quot;#,##0.00\)">
                  <c:v>51141</c:v>
                </c:pt>
                <c:pt idx="1361" formatCode="&quot;$&quot;#,##0.00_);[Red]\(&quot;$&quot;#,##0.00\)">
                  <c:v>23478</c:v>
                </c:pt>
                <c:pt idx="1362" formatCode="&quot;$&quot;#,##0.00_);[Red]\(&quot;$&quot;#,##0.00\)">
                  <c:v>31928</c:v>
                </c:pt>
                <c:pt idx="1363" formatCode="&quot;$&quot;#,##0.00_);[Red]\(&quot;$&quot;#,##0.00\)">
                  <c:v>33279</c:v>
                </c:pt>
                <c:pt idx="1364" formatCode="&quot;$&quot;#,##0.00_);[Red]\(&quot;$&quot;#,##0.00\)">
                  <c:v>18978</c:v>
                </c:pt>
                <c:pt idx="1365" formatCode="&quot;$&quot;#,##0.00_);[Red]\(&quot;$&quot;#,##0.00\)">
                  <c:v>38179</c:v>
                </c:pt>
                <c:pt idx="1366" formatCode="&quot;$&quot;#,##0.00_);[Red]\(&quot;$&quot;#,##0.00\)">
                  <c:v>75236</c:v>
                </c:pt>
                <c:pt idx="1367" formatCode="&quot;$&quot;#,##0.00_);[Red]\(&quot;$&quot;#,##0.00\)">
                  <c:v>58217</c:v>
                </c:pt>
                <c:pt idx="1368">
                  <c:v>60200</c:v>
                </c:pt>
                <c:pt idx="1369" formatCode="&quot;$&quot;#,##0.00_);[Red]\(&quot;$&quot;#,##0.00\)">
                  <c:v>43795</c:v>
                </c:pt>
                <c:pt idx="1370" formatCode="&quot;$&quot;#,##0.00_);[Red]\(&quot;$&quot;#,##0.00\)">
                  <c:v>71965</c:v>
                </c:pt>
                <c:pt idx="1371" formatCode="&quot;$&quot;#,##0.00_);[Red]\(&quot;$&quot;#,##0.00\)">
                  <c:v>70421</c:v>
                </c:pt>
                <c:pt idx="1372" formatCode="&quot;$&quot;#,##0.00_);[Red]\(&quot;$&quot;#,##0.00\)">
                  <c:v>29103</c:v>
                </c:pt>
                <c:pt idx="1373" formatCode="&quot;$&quot;#,##0.00_);[Red]\(&quot;$&quot;#,##0.00\)">
                  <c:v>68655</c:v>
                </c:pt>
                <c:pt idx="1374" formatCode="&quot;$&quot;#,##0.00_);[Red]\(&quot;$&quot;#,##0.00\)">
                  <c:v>38998</c:v>
                </c:pt>
                <c:pt idx="1375" formatCode="&quot;$&quot;#,##0.00_);[Red]\(&quot;$&quot;#,##0.00\)">
                  <c:v>17688</c:v>
                </c:pt>
                <c:pt idx="1376" formatCode="&quot;$&quot;#,##0.00_);[Red]\(&quot;$&quot;#,##0.00\)">
                  <c:v>86358</c:v>
                </c:pt>
                <c:pt idx="1377" formatCode="&quot;$&quot;#,##0.00_);[Red]\(&quot;$&quot;#,##0.00\)">
                  <c:v>37859</c:v>
                </c:pt>
                <c:pt idx="1378" formatCode="&quot;$&quot;#,##0.00_);[Red]\(&quot;$&quot;#,##0.00\)">
                  <c:v>21355</c:v>
                </c:pt>
                <c:pt idx="1379" formatCode="&quot;$&quot;#,##0.00_);[Red]\(&quot;$&quot;#,##0.00\)">
                  <c:v>37070</c:v>
                </c:pt>
                <c:pt idx="1380" formatCode="&quot;$&quot;#,##0.00_);[Red]\(&quot;$&quot;#,##0.00\)">
                  <c:v>82025</c:v>
                </c:pt>
                <c:pt idx="1381">
                  <c:v>96547</c:v>
                </c:pt>
                <c:pt idx="1382" formatCode="&quot;$&quot;#,##0.00_);[Red]\(&quot;$&quot;#,##0.00\)">
                  <c:v>44989</c:v>
                </c:pt>
                <c:pt idx="1383" formatCode="&quot;$&quot;#,##0.00_);[Red]\(&quot;$&quot;#,##0.00\)">
                  <c:v>41452</c:v>
                </c:pt>
                <c:pt idx="1384" formatCode="&quot;$&quot;#,##0.00_);[Red]\(&quot;$&quot;#,##0.00\)">
                  <c:v>75777</c:v>
                </c:pt>
                <c:pt idx="1385" formatCode="&quot;$&quot;#,##0.00_);[Red]\(&quot;$&quot;#,##0.00\)">
                  <c:v>21645</c:v>
                </c:pt>
                <c:pt idx="1386" formatCode="&quot;$&quot;#,##0.00_);[Red]\(&quot;$&quot;#,##0.00\)">
                  <c:v>29236</c:v>
                </c:pt>
                <c:pt idx="1387" formatCode="&quot;$&quot;#,##0.00_);[Red]\(&quot;$&quot;#,##0.00\)">
                  <c:v>1730</c:v>
                </c:pt>
                <c:pt idx="1388" formatCode="&quot;$&quot;#,##0.00_);[Red]\(&quot;$&quot;#,##0.00\)">
                  <c:v>10979</c:v>
                </c:pt>
                <c:pt idx="1389" formatCode="&quot;$&quot;#,##0.00_);[Red]\(&quot;$&quot;#,##0.00\)">
                  <c:v>35924</c:v>
                </c:pt>
                <c:pt idx="1390" formatCode="&quot;$&quot;#,##0.00_);[Red]\(&quot;$&quot;#,##0.00\)">
                  <c:v>68805</c:v>
                </c:pt>
                <c:pt idx="1391" formatCode="&quot;$&quot;#,##0.00_);[Red]\(&quot;$&quot;#,##0.00\)">
                  <c:v>65352</c:v>
                </c:pt>
                <c:pt idx="1392" formatCode="&quot;$&quot;#,##0.00_);[Red]\(&quot;$&quot;#,##0.00\)">
                  <c:v>32727</c:v>
                </c:pt>
                <c:pt idx="1393" formatCode="&quot;$&quot;#,##0.00_);[Red]\(&quot;$&quot;#,##0.00\)">
                  <c:v>27421</c:v>
                </c:pt>
                <c:pt idx="1394" formatCode="&quot;$&quot;#,##0.00_);[Red]\(&quot;$&quot;#,##0.00\)">
                  <c:v>32952</c:v>
                </c:pt>
                <c:pt idx="1395" formatCode="&quot;$&quot;#,##0.00_);[Red]\(&quot;$&quot;#,##0.00\)">
                  <c:v>79146</c:v>
                </c:pt>
                <c:pt idx="1396" formatCode="&quot;$&quot;#,##0.00_);[Red]\(&quot;$&quot;#,##0.00\)">
                  <c:v>61671</c:v>
                </c:pt>
                <c:pt idx="1397" formatCode="&quot;$&quot;#,##0.00_);[Red]\(&quot;$&quot;#,##0.00\)">
                  <c:v>80685</c:v>
                </c:pt>
                <c:pt idx="1398" formatCode="&quot;$&quot;#,##0.00_);[Red]\(&quot;$&quot;#,##0.00\)">
                  <c:v>84953</c:v>
                </c:pt>
                <c:pt idx="1399" formatCode="&quot;$&quot;#,##0.00_);[Red]\(&quot;$&quot;#,##0.00\)">
                  <c:v>63246</c:v>
                </c:pt>
                <c:pt idx="1400" formatCode="&quot;$&quot;#,##0.00_);[Red]\(&quot;$&quot;#,##0.00\)">
                  <c:v>28691</c:v>
                </c:pt>
                <c:pt idx="1401" formatCode="&quot;$&quot;#,##0.00_);[Red]\(&quot;$&quot;#,##0.00\)">
                  <c:v>26224</c:v>
                </c:pt>
                <c:pt idx="1402" formatCode="&quot;$&quot;#,##0.00_);[Red]\(&quot;$&quot;#,##0.00\)">
                  <c:v>44377</c:v>
                </c:pt>
                <c:pt idx="1403" formatCode="&quot;$&quot;#,##0.00_);[Red]\(&quot;$&quot;#,##0.00\)">
                  <c:v>76982</c:v>
                </c:pt>
                <c:pt idx="1404" formatCode="&quot;$&quot;#,##0.00_);[Red]\(&quot;$&quot;#,##0.00\)">
                  <c:v>93027</c:v>
                </c:pt>
                <c:pt idx="1405" formatCode="&quot;$&quot;#,##0.00_);[Red]\(&quot;$&quot;#,##0.00\)">
                  <c:v>78497</c:v>
                </c:pt>
                <c:pt idx="1406" formatCode="&quot;$&quot;#,##0.00_);[Red]\(&quot;$&quot;#,##0.00\)">
                  <c:v>46734</c:v>
                </c:pt>
                <c:pt idx="1407" formatCode="&quot;$&quot;#,##0.00_);[Red]\(&quot;$&quot;#,##0.00\)">
                  <c:v>31632</c:v>
                </c:pt>
                <c:pt idx="1408" formatCode="&quot;$&quot;#,##0.00_);[Red]\(&quot;$&quot;#,##0.00\)">
                  <c:v>84574</c:v>
                </c:pt>
                <c:pt idx="1409" formatCode="&quot;$&quot;#,##0.00_);[Red]\(&quot;$&quot;#,##0.00\)">
                  <c:v>49572</c:v>
                </c:pt>
                <c:pt idx="1410" formatCode="&quot;$&quot;#,##0.00_);[Red]\(&quot;$&quot;#,##0.00\)">
                  <c:v>27889</c:v>
                </c:pt>
                <c:pt idx="1411" formatCode="&quot;$&quot;#,##0.00_);[Red]\(&quot;$&quot;#,##0.00\)">
                  <c:v>26751</c:v>
                </c:pt>
                <c:pt idx="1412" formatCode="&quot;$&quot;#,##0.00_);[Red]\(&quot;$&quot;#,##0.00\)">
                  <c:v>77457</c:v>
                </c:pt>
                <c:pt idx="1413" formatCode="&quot;$&quot;#,##0.00_);[Red]\(&quot;$&quot;#,##0.00\)">
                  <c:v>50272</c:v>
                </c:pt>
                <c:pt idx="1414" formatCode="&quot;$&quot;#,##0.00_);[Red]\(&quot;$&quot;#,##0.00\)">
                  <c:v>83443</c:v>
                </c:pt>
                <c:pt idx="1415" formatCode="&quot;$&quot;#,##0.00_);[Red]\(&quot;$&quot;#,##0.00\)">
                  <c:v>75702</c:v>
                </c:pt>
                <c:pt idx="1416" formatCode="&quot;$&quot;#,##0.00_);[Red]\(&quot;$&quot;#,##0.00\)">
                  <c:v>74068</c:v>
                </c:pt>
                <c:pt idx="1417" formatCode="&quot;$&quot;#,##0.00_);[Red]\(&quot;$&quot;#,##0.00\)">
                  <c:v>38054</c:v>
                </c:pt>
                <c:pt idx="1418" formatCode="&quot;$&quot;#,##0.00_);[Red]\(&quot;$&quot;#,##0.00\)">
                  <c:v>71952</c:v>
                </c:pt>
                <c:pt idx="1419" formatCode="&quot;$&quot;#,##0.00_);[Red]\(&quot;$&quot;#,##0.00\)">
                  <c:v>43185</c:v>
                </c:pt>
                <c:pt idx="1420" formatCode="&quot;$&quot;#,##0.00_);[Red]\(&quot;$&quot;#,##0.00\)">
                  <c:v>69661</c:v>
                </c:pt>
                <c:pt idx="1421" formatCode="&quot;$&quot;#,##0.00_);[Red]\(&quot;$&quot;#,##0.00\)">
                  <c:v>65704</c:v>
                </c:pt>
                <c:pt idx="1422" formatCode="&quot;$&quot;#,##0.00_);[Red]\(&quot;$&quot;#,##0.00\)">
                  <c:v>62535</c:v>
                </c:pt>
                <c:pt idx="1423" formatCode="&quot;$&quot;#,##0.00_);[Red]\(&quot;$&quot;#,##0.00\)">
                  <c:v>11012</c:v>
                </c:pt>
                <c:pt idx="1424" formatCode="&quot;$&quot;#,##0.00_);[Red]\(&quot;$&quot;#,##0.00\)">
                  <c:v>58684</c:v>
                </c:pt>
                <c:pt idx="1425" formatCode="&quot;$&quot;#,##0.00_);[Red]\(&quot;$&quot;#,##0.00\)">
                  <c:v>29543</c:v>
                </c:pt>
                <c:pt idx="1426" formatCode="&quot;$&quot;#,##0.00_);[Red]\(&quot;$&quot;#,##0.00\)">
                  <c:v>70924</c:v>
                </c:pt>
                <c:pt idx="1427" formatCode="&quot;$&quot;#,##0.00_);[Red]\(&quot;$&quot;#,##0.00\)">
                  <c:v>33471</c:v>
                </c:pt>
                <c:pt idx="1428" formatCode="&quot;$&quot;#,##0.00_);[Red]\(&quot;$&quot;#,##0.00\)">
                  <c:v>54414</c:v>
                </c:pt>
                <c:pt idx="1429">
                  <c:v>76445</c:v>
                </c:pt>
                <c:pt idx="1430" formatCode="&quot;$&quot;#,##0.00_);[Red]\(&quot;$&quot;#,##0.00\)">
                  <c:v>46231</c:v>
                </c:pt>
                <c:pt idx="1431">
                  <c:v>66465</c:v>
                </c:pt>
                <c:pt idx="1432" formatCode="&quot;$&quot;#,##0.00_);[Red]\(&quot;$&quot;#,##0.00\)">
                  <c:v>25804</c:v>
                </c:pt>
                <c:pt idx="1433" formatCode="&quot;$&quot;#,##0.00_);[Red]\(&quot;$&quot;#,##0.00\)">
                  <c:v>37087</c:v>
                </c:pt>
                <c:pt idx="1434" formatCode="&quot;$&quot;#,##0.00_);[Red]\(&quot;$&quot;#,##0.00\)">
                  <c:v>36790</c:v>
                </c:pt>
                <c:pt idx="1435" formatCode="&quot;$&quot;#,##0.00_);[Red]\(&quot;$&quot;#,##0.00\)">
                  <c:v>78420</c:v>
                </c:pt>
                <c:pt idx="1436" formatCode="&quot;$&quot;#,##0.00_);[Red]\(&quot;$&quot;#,##0.00\)">
                  <c:v>61010</c:v>
                </c:pt>
                <c:pt idx="1437" formatCode="&quot;$&quot;#,##0.00_);[Red]\(&quot;$&quot;#,##0.00\)">
                  <c:v>80124</c:v>
                </c:pt>
                <c:pt idx="1438" formatCode="&quot;$&quot;#,##0.00_);[Red]\(&quot;$&quot;#,##0.00\)">
                  <c:v>67432</c:v>
                </c:pt>
                <c:pt idx="1439" formatCode="&quot;$&quot;#,##0.00_);[Red]\(&quot;$&quot;#,##0.00\)">
                  <c:v>63887</c:v>
                </c:pt>
                <c:pt idx="1440" formatCode="&quot;$&quot;#,##0.00_);[Red]\(&quot;$&quot;#,##0.00\)">
                  <c:v>19986</c:v>
                </c:pt>
                <c:pt idx="1441" formatCode="&quot;$&quot;#,##0.00_);[Red]\(&quot;$&quot;#,##0.00\)">
                  <c:v>58330</c:v>
                </c:pt>
                <c:pt idx="1442" formatCode="&quot;$&quot;#,##0.00_);[Red]\(&quot;$&quot;#,##0.00\)">
                  <c:v>52278</c:v>
                </c:pt>
                <c:pt idx="1443" formatCode="&quot;$&quot;#,##0.00_);[Red]\(&quot;$&quot;#,##0.00\)">
                  <c:v>75865</c:v>
                </c:pt>
                <c:pt idx="1444" formatCode="&quot;$&quot;#,##0.00_);[Red]\(&quot;$&quot;#,##0.00\)">
                  <c:v>51390</c:v>
                </c:pt>
                <c:pt idx="1445" formatCode="&quot;$&quot;#,##0.00_);[Red]\(&quot;$&quot;#,##0.00\)">
                  <c:v>73803</c:v>
                </c:pt>
                <c:pt idx="1446" formatCode="&quot;$&quot;#,##0.00_);[Red]\(&quot;$&quot;#,##0.00\)">
                  <c:v>68627</c:v>
                </c:pt>
                <c:pt idx="1447" formatCode="&quot;$&quot;#,##0.00_);[Red]\(&quot;$&quot;#,##0.00\)">
                  <c:v>36997</c:v>
                </c:pt>
                <c:pt idx="1448" formatCode="&quot;$&quot;#,##0.00_);[Red]\(&quot;$&quot;#,##0.00\)">
                  <c:v>42997</c:v>
                </c:pt>
                <c:pt idx="1449" formatCode="&quot;$&quot;#,##0.00_);[Red]\(&quot;$&quot;#,##0.00\)">
                  <c:v>54693</c:v>
                </c:pt>
                <c:pt idx="1450" formatCode="&quot;$&quot;#,##0.00_);[Red]\(&quot;$&quot;#,##0.00\)">
                  <c:v>21888</c:v>
                </c:pt>
                <c:pt idx="1451" formatCode="&quot;$&quot;#,##0.00_);[Red]\(&quot;$&quot;#,##0.00\)">
                  <c:v>74805</c:v>
                </c:pt>
                <c:pt idx="1452" formatCode="&quot;$&quot;#,##0.00_);[Red]\(&quot;$&quot;#,##0.00\)">
                  <c:v>27100</c:v>
                </c:pt>
                <c:pt idx="1453" formatCode="&quot;$&quot;#,##0.00_);[Red]\(&quot;$&quot;#,##0.00\)">
                  <c:v>64474</c:v>
                </c:pt>
                <c:pt idx="1454" formatCode="&quot;$&quot;#,##0.00_);[Red]\(&quot;$&quot;#,##0.00\)">
                  <c:v>30368</c:v>
                </c:pt>
                <c:pt idx="1455" formatCode="&quot;$&quot;#,##0.00_);[Red]\(&quot;$&quot;#,##0.00\)">
                  <c:v>30843</c:v>
                </c:pt>
                <c:pt idx="1457" formatCode="&quot;$&quot;#,##0.00_);[Red]\(&quot;$&quot;#,##0.00\)">
                  <c:v>65748</c:v>
                </c:pt>
                <c:pt idx="1458" formatCode="&quot;$&quot;#,##0.00_);[Red]\(&quot;$&quot;#,##0.00\)">
                  <c:v>41145</c:v>
                </c:pt>
                <c:pt idx="1459" formatCode="&quot;$&quot;#,##0.00_);[Red]\(&quot;$&quot;#,##0.00\)">
                  <c:v>44794</c:v>
                </c:pt>
                <c:pt idx="1460" formatCode="&quot;$&quot;#,##0.00_);[Red]\(&quot;$&quot;#,##0.00\)">
                  <c:v>62187</c:v>
                </c:pt>
                <c:pt idx="1461" formatCode="&quot;$&quot;#,##0.00_);[Red]\(&quot;$&quot;#,##0.00\)">
                  <c:v>101970</c:v>
                </c:pt>
                <c:pt idx="1462" formatCode="&quot;$&quot;#,##0.00_);[Red]\(&quot;$&quot;#,##0.00\)">
                  <c:v>31353</c:v>
                </c:pt>
                <c:pt idx="1463" formatCode="&quot;$&quot;#,##0.00_);[Red]\(&quot;$&quot;#,##0.00\)">
                  <c:v>50611</c:v>
                </c:pt>
                <c:pt idx="1464" formatCode="&quot;$&quot;#,##0.00_);[Red]\(&quot;$&quot;#,##0.00\)">
                  <c:v>42429</c:v>
                </c:pt>
                <c:pt idx="1465" formatCode="&quot;$&quot;#,##0.00_);[Red]\(&quot;$&quot;#,##0.00\)">
                  <c:v>69209</c:v>
                </c:pt>
                <c:pt idx="1466" formatCode="&quot;$&quot;#,##0.00_);[Red]\(&quot;$&quot;#,##0.00\)">
                  <c:v>17003</c:v>
                </c:pt>
                <c:pt idx="1468" formatCode="&quot;$&quot;#,##0.00_);[Red]\(&quot;$&quot;#,##0.00\)">
                  <c:v>47916</c:v>
                </c:pt>
                <c:pt idx="1469" formatCode="&quot;$&quot;#,##0.00_);[Red]\(&quot;$&quot;#,##0.00\)">
                  <c:v>57867</c:v>
                </c:pt>
                <c:pt idx="1470" formatCode="&quot;$&quot;#,##0.00_);[Red]\(&quot;$&quot;#,##0.00\)">
                  <c:v>38361</c:v>
                </c:pt>
                <c:pt idx="1471" formatCode="&quot;$&quot;#,##0.00_);[Red]\(&quot;$&quot;#,##0.00\)">
                  <c:v>34600</c:v>
                </c:pt>
                <c:pt idx="1472">
                  <c:v>52195</c:v>
                </c:pt>
                <c:pt idx="1473" formatCode="&quot;$&quot;#,##0.00_);[Red]\(&quot;$&quot;#,##0.00\)">
                  <c:v>56981</c:v>
                </c:pt>
                <c:pt idx="1474" formatCode="&quot;$&quot;#,##0.00_);[Red]\(&quot;$&quot;#,##0.00\)">
                  <c:v>78618</c:v>
                </c:pt>
                <c:pt idx="1475" formatCode="&quot;$&quot;#,##0.00_);[Red]\(&quot;$&quot;#,##0.00\)">
                  <c:v>33316</c:v>
                </c:pt>
                <c:pt idx="1476">
                  <c:v>69476</c:v>
                </c:pt>
                <c:pt idx="1478" formatCode="&quot;$&quot;#,##0.00_);[Red]\(&quot;$&quot;#,##0.00\)">
                  <c:v>48686</c:v>
                </c:pt>
                <c:pt idx="1479" formatCode="&quot;$&quot;#,##0.00_);[Red]\(&quot;$&quot;#,##0.00\)">
                  <c:v>41728</c:v>
                </c:pt>
                <c:pt idx="1480" formatCode="&quot;$&quot;#,##0.00_);[Red]\(&quot;$&quot;#,##0.00\)">
                  <c:v>70596</c:v>
                </c:pt>
                <c:pt idx="1481" formatCode="&quot;$&quot;#,##0.00_);[Red]\(&quot;$&quot;#,##0.00\)">
                  <c:v>7500</c:v>
                </c:pt>
                <c:pt idx="1482" formatCode="&quot;$&quot;#,##0.00_);[Red]\(&quot;$&quot;#,##0.00\)">
                  <c:v>69142</c:v>
                </c:pt>
                <c:pt idx="1483" formatCode="&quot;$&quot;#,##0.00_);[Red]\(&quot;$&quot;#,##0.00\)">
                  <c:v>23616</c:v>
                </c:pt>
                <c:pt idx="1484" formatCode="&quot;$&quot;#,##0.00_);[Red]\(&quot;$&quot;#,##0.00\)">
                  <c:v>74859</c:v>
                </c:pt>
                <c:pt idx="1485" formatCode="&quot;$&quot;#,##0.00_);[Red]\(&quot;$&quot;#,##0.00\)">
                  <c:v>76081</c:v>
                </c:pt>
                <c:pt idx="1486" formatCode="&quot;$&quot;#,##0.00_);[Red]\(&quot;$&quot;#,##0.00\)">
                  <c:v>38197</c:v>
                </c:pt>
                <c:pt idx="1487" formatCode="&quot;$&quot;#,##0.00_);[Red]\(&quot;$&quot;#,##0.00\)">
                  <c:v>56850</c:v>
                </c:pt>
                <c:pt idx="1488" formatCode="&quot;$&quot;#,##0.00_);[Red]\(&quot;$&quot;#,##0.00\)">
                  <c:v>36732</c:v>
                </c:pt>
                <c:pt idx="1489" formatCode="&quot;$&quot;#,##0.00_);[Red]\(&quot;$&quot;#,##0.00\)">
                  <c:v>59184</c:v>
                </c:pt>
                <c:pt idx="1490">
                  <c:v>71691</c:v>
                </c:pt>
                <c:pt idx="1491" formatCode="&quot;$&quot;#,##0.00_);[Red]\(&quot;$&quot;#,##0.00\)">
                  <c:v>9722</c:v>
                </c:pt>
                <c:pt idx="1492" formatCode="&quot;$&quot;#,##0.00_);[Red]\(&quot;$&quot;#,##0.00\)">
                  <c:v>55267</c:v>
                </c:pt>
                <c:pt idx="1493" formatCode="&quot;$&quot;#,##0.00_);[Red]\(&quot;$&quot;#,##0.00\)">
                  <c:v>75777</c:v>
                </c:pt>
                <c:pt idx="1494" formatCode="&quot;$&quot;#,##0.00_);[Red]\(&quot;$&quot;#,##0.00\)">
                  <c:v>36959</c:v>
                </c:pt>
                <c:pt idx="1495" formatCode="&quot;$&quot;#,##0.00_);[Red]\(&quot;$&quot;#,##0.00\)">
                  <c:v>46610</c:v>
                </c:pt>
                <c:pt idx="1496" formatCode="&quot;$&quot;#,##0.00_);[Red]\(&quot;$&quot;#,##0.00\)">
                  <c:v>51369</c:v>
                </c:pt>
                <c:pt idx="1497" formatCode="&quot;$&quot;#,##0.00_);[Red]\(&quot;$&quot;#,##0.00\)">
                  <c:v>42021</c:v>
                </c:pt>
                <c:pt idx="1498" formatCode="&quot;$&quot;#,##0.00_);[Red]\(&quot;$&quot;#,##0.00\)">
                  <c:v>75693</c:v>
                </c:pt>
                <c:pt idx="1499" formatCode="&quot;$&quot;#,##0.00_);[Red]\(&quot;$&quot;#,##0.00\)">
                  <c:v>39767</c:v>
                </c:pt>
                <c:pt idx="1500" formatCode="&quot;$&quot;#,##0.00_);[Red]\(&quot;$&quot;#,##0.00\)">
                  <c:v>30992</c:v>
                </c:pt>
                <c:pt idx="1501" formatCode="&quot;$&quot;#,##0.00_);[Red]\(&quot;$&quot;#,##0.00\)">
                  <c:v>41580</c:v>
                </c:pt>
                <c:pt idx="1502" formatCode="&quot;$&quot;#,##0.00_);[Red]\(&quot;$&quot;#,##0.00\)">
                  <c:v>80398</c:v>
                </c:pt>
                <c:pt idx="1503" formatCode="&quot;$&quot;#,##0.00_);[Red]\(&quot;$&quot;#,##0.00\)">
                  <c:v>49090</c:v>
                </c:pt>
                <c:pt idx="1504" formatCode="&quot;$&quot;#,##0.00_);[Red]\(&quot;$&quot;#,##0.00\)">
                  <c:v>54549</c:v>
                </c:pt>
                <c:pt idx="1505" formatCode="&quot;$&quot;#,##0.00_);[Red]\(&quot;$&quot;#,##0.00\)">
                  <c:v>53187</c:v>
                </c:pt>
                <c:pt idx="1506" formatCode="&quot;$&quot;#,##0.00_);[Red]\(&quot;$&quot;#,##0.00\)">
                  <c:v>31686</c:v>
                </c:pt>
                <c:pt idx="1507" formatCode="&quot;$&quot;#,##0.00_);[Red]\(&quot;$&quot;#,##0.00\)">
                  <c:v>43824</c:v>
                </c:pt>
                <c:pt idx="1508" formatCode="&quot;$&quot;#,##0.00_);[Red]\(&quot;$&quot;#,##0.00\)">
                  <c:v>27071</c:v>
                </c:pt>
                <c:pt idx="1509" formatCode="&quot;$&quot;#,##0.00_);[Red]\(&quot;$&quot;#,##0.00\)">
                  <c:v>46923</c:v>
                </c:pt>
                <c:pt idx="1510" formatCode="&quot;$&quot;#,##0.00_);[Red]\(&quot;$&quot;#,##0.00\)">
                  <c:v>54690</c:v>
                </c:pt>
                <c:pt idx="1511" formatCode="&quot;$&quot;#,##0.00_);[Red]\(&quot;$&quot;#,##0.00\)">
                  <c:v>80144</c:v>
                </c:pt>
                <c:pt idx="1512" formatCode="&quot;$&quot;#,##0.00_);[Red]\(&quot;$&quot;#,##0.00\)">
                  <c:v>68126</c:v>
                </c:pt>
                <c:pt idx="1513" formatCode="&quot;$&quot;#,##0.00_);[Red]\(&quot;$&quot;#,##0.00\)">
                  <c:v>29760</c:v>
                </c:pt>
                <c:pt idx="1514" formatCode="&quot;$&quot;#,##0.00_);[Red]\(&quot;$&quot;#,##0.00\)">
                  <c:v>27938</c:v>
                </c:pt>
                <c:pt idx="1515" formatCode="&quot;$&quot;#,##0.00_);[Red]\(&quot;$&quot;#,##0.00\)">
                  <c:v>71128</c:v>
                </c:pt>
                <c:pt idx="1516" formatCode="&quot;$&quot;#,##0.00_);[Red]\(&quot;$&quot;#,##0.00\)">
                  <c:v>42169</c:v>
                </c:pt>
                <c:pt idx="1517" formatCode="&quot;$&quot;#,##0.00_);[Red]\(&quot;$&quot;#,##0.00\)">
                  <c:v>62513</c:v>
                </c:pt>
                <c:pt idx="1518" formatCode="&quot;$&quot;#,##0.00_);[Red]\(&quot;$&quot;#,##0.00\)">
                  <c:v>98777</c:v>
                </c:pt>
                <c:pt idx="1519" formatCode="&quot;$&quot;#,##0.00_);[Red]\(&quot;$&quot;#,##0.00\)">
                  <c:v>36130</c:v>
                </c:pt>
                <c:pt idx="1520" formatCode="&quot;$&quot;#,##0.00_);[Red]\(&quot;$&quot;#,##0.00\)">
                  <c:v>34941</c:v>
                </c:pt>
                <c:pt idx="1521" formatCode="&quot;$&quot;#,##0.00_);[Red]\(&quot;$&quot;#,##0.00\)">
                  <c:v>22507</c:v>
                </c:pt>
                <c:pt idx="1522" formatCode="&quot;$&quot;#,##0.00_);[Red]\(&quot;$&quot;#,##0.00\)">
                  <c:v>63972</c:v>
                </c:pt>
                <c:pt idx="1523" formatCode="&quot;$&quot;#,##0.00_);[Red]\(&quot;$&quot;#,##0.00\)">
                  <c:v>56551</c:v>
                </c:pt>
                <c:pt idx="1524" formatCode="&quot;$&quot;#,##0.00_);[Red]\(&quot;$&quot;#,##0.00\)">
                  <c:v>64191</c:v>
                </c:pt>
                <c:pt idx="1525" formatCode="&quot;$&quot;#,##0.00_);[Red]\(&quot;$&quot;#,##0.00\)">
                  <c:v>42873</c:v>
                </c:pt>
                <c:pt idx="1526" formatCode="&quot;$&quot;#,##0.00_);[Red]\(&quot;$&quot;#,##0.00\)">
                  <c:v>56223</c:v>
                </c:pt>
                <c:pt idx="1527" formatCode="&quot;$&quot;#,##0.00_);[Red]\(&quot;$&quot;#,##0.00\)">
                  <c:v>79146</c:v>
                </c:pt>
                <c:pt idx="1528" formatCode="&quot;$&quot;#,##0.00_);[Red]\(&quot;$&quot;#,##0.00\)">
                  <c:v>75825</c:v>
                </c:pt>
                <c:pt idx="1529" formatCode="&quot;$&quot;#,##0.00_);[Red]\(&quot;$&quot;#,##0.00\)">
                  <c:v>44155</c:v>
                </c:pt>
                <c:pt idx="1530" formatCode="&quot;$&quot;#,##0.00_);[Red]\(&quot;$&quot;#,##0.00\)">
                  <c:v>54342</c:v>
                </c:pt>
                <c:pt idx="1531" formatCode="&quot;$&quot;#,##0.00_);[Red]\(&quot;$&quot;#,##0.00\)">
                  <c:v>30096</c:v>
                </c:pt>
                <c:pt idx="1532" formatCode="&quot;$&quot;#,##0.00_);[Red]\(&quot;$&quot;#,##0.00\)">
                  <c:v>83844</c:v>
                </c:pt>
                <c:pt idx="1533" formatCode="&quot;$&quot;#,##0.00_);[Red]\(&quot;$&quot;#,##0.00\)">
                  <c:v>23748</c:v>
                </c:pt>
                <c:pt idx="1534" formatCode="&quot;$&quot;#,##0.00_);[Red]\(&quot;$&quot;#,##0.00\)">
                  <c:v>56551</c:v>
                </c:pt>
                <c:pt idx="1535" formatCode="&quot;$&quot;#,##0.00_);[Red]\(&quot;$&quot;#,##0.00\)">
                  <c:v>43586</c:v>
                </c:pt>
                <c:pt idx="1536" formatCode="&quot;$&quot;#,##0.00_);[Red]\(&quot;$&quot;#,##0.00\)">
                  <c:v>49096</c:v>
                </c:pt>
                <c:pt idx="1537" formatCode="&quot;$&quot;#,##0.00_);[Red]\(&quot;$&quot;#,##0.00\)">
                  <c:v>50300</c:v>
                </c:pt>
                <c:pt idx="1538" formatCode="&quot;$&quot;#,##0.00_);[Red]\(&quot;$&quot;#,##0.00\)">
                  <c:v>31626</c:v>
                </c:pt>
                <c:pt idx="1539" formatCode="&quot;$&quot;#,##0.00_);[Red]\(&quot;$&quot;#,##0.00\)">
                  <c:v>27922</c:v>
                </c:pt>
                <c:pt idx="1540" formatCode="&quot;$&quot;#,##0.00_);[Red]\(&quot;$&quot;#,##0.00\)">
                  <c:v>51012</c:v>
                </c:pt>
                <c:pt idx="1541" formatCode="&quot;$&quot;#,##0.00_);[Red]\(&quot;$&quot;#,##0.00\)">
                  <c:v>15253</c:v>
                </c:pt>
                <c:pt idx="1542" formatCode="&quot;$&quot;#,##0.00_);[Red]\(&quot;$&quot;#,##0.00\)">
                  <c:v>37292</c:v>
                </c:pt>
                <c:pt idx="1543" formatCode="&quot;$&quot;#,##0.00_);[Red]\(&quot;$&quot;#,##0.00\)">
                  <c:v>49669</c:v>
                </c:pt>
                <c:pt idx="1544" formatCode="&quot;$&quot;#,##0.00_);[Red]\(&quot;$&quot;#,##0.00\)">
                  <c:v>42373</c:v>
                </c:pt>
                <c:pt idx="1545" formatCode="&quot;$&quot;#,##0.00_);[Red]\(&quot;$&quot;#,##0.00\)">
                  <c:v>16185</c:v>
                </c:pt>
                <c:pt idx="1546" formatCode="&quot;$&quot;#,##0.00_);[Red]\(&quot;$&quot;#,##0.00\)">
                  <c:v>92163</c:v>
                </c:pt>
                <c:pt idx="1547" formatCode="&quot;$&quot;#,##0.00_);[Red]\(&quot;$&quot;#,##0.00\)">
                  <c:v>43050</c:v>
                </c:pt>
                <c:pt idx="1548" formatCode="&quot;$&quot;#,##0.00_);[Red]\(&quot;$&quot;#,##0.00\)">
                  <c:v>22108</c:v>
                </c:pt>
                <c:pt idx="1549" formatCode="&quot;$&quot;#,##0.00_);[Red]\(&quot;$&quot;#,##0.00\)">
                  <c:v>61346</c:v>
                </c:pt>
                <c:pt idx="1550" formatCode="&quot;$&quot;#,##0.00_);[Red]\(&quot;$&quot;#,##0.00\)">
                  <c:v>64449</c:v>
                </c:pt>
                <c:pt idx="1551" formatCode="&quot;$&quot;#,##0.00_);[Red]\(&quot;$&quot;#,##0.00\)">
                  <c:v>35860</c:v>
                </c:pt>
                <c:pt idx="1552" formatCode="&quot;$&quot;#,##0.00_);[Red]\(&quot;$&quot;#,##0.00\)">
                  <c:v>30298</c:v>
                </c:pt>
                <c:pt idx="1553" formatCode="&quot;$&quot;#,##0.00_);[Red]\(&quot;$&quot;#,##0.00\)">
                  <c:v>70777</c:v>
                </c:pt>
                <c:pt idx="1554">
                  <c:v>33039</c:v>
                </c:pt>
                <c:pt idx="1555" formatCode="&quot;$&quot;#,##0.00_);[Red]\(&quot;$&quot;#,##0.00\)">
                  <c:v>51650</c:v>
                </c:pt>
                <c:pt idx="1556" formatCode="&quot;$&quot;#,##0.00_);[Red]\(&quot;$&quot;#,##0.00\)">
                  <c:v>40590</c:v>
                </c:pt>
                <c:pt idx="1557" formatCode="&quot;$&quot;#,##0.00_);[Red]\(&quot;$&quot;#,##0.00\)">
                  <c:v>46772</c:v>
                </c:pt>
                <c:pt idx="1558" formatCode="&quot;$&quot;#,##0.00_);[Red]\(&quot;$&quot;#,##0.00\)">
                  <c:v>62159</c:v>
                </c:pt>
                <c:pt idx="1559" formatCode="&quot;$&quot;#,##0.00_);[Red]\(&quot;$&quot;#,##0.00\)">
                  <c:v>66000</c:v>
                </c:pt>
                <c:pt idx="1560" formatCode="&quot;$&quot;#,##0.00_);[Red]\(&quot;$&quot;#,##0.00\)">
                  <c:v>75507</c:v>
                </c:pt>
                <c:pt idx="1561" formatCode="&quot;$&quot;#,##0.00_);[Red]\(&quot;$&quot;#,##0.00\)">
                  <c:v>76800</c:v>
                </c:pt>
                <c:pt idx="1562" formatCode="&quot;$&quot;#,##0.00_);[Red]\(&quot;$&quot;#,##0.00\)">
                  <c:v>64813</c:v>
                </c:pt>
                <c:pt idx="1563" formatCode="&quot;$&quot;#,##0.00_);[Red]\(&quot;$&quot;#,##0.00\)">
                  <c:v>79244</c:v>
                </c:pt>
                <c:pt idx="1564" formatCode="&quot;$&quot;#,##0.00_);[Red]\(&quot;$&quot;#,##0.00\)">
                  <c:v>22518</c:v>
                </c:pt>
                <c:pt idx="1565" formatCode="&quot;$&quot;#,##0.00_);[Red]\(&quot;$&quot;#,##0.00\)">
                  <c:v>57744</c:v>
                </c:pt>
                <c:pt idx="1566" formatCode="&quot;$&quot;#,##0.00_);[Red]\(&quot;$&quot;#,##0.00\)">
                  <c:v>38702</c:v>
                </c:pt>
                <c:pt idx="1567" formatCode="&quot;$&quot;#,##0.00_);[Red]\(&quot;$&quot;#,##0.00\)">
                  <c:v>29999</c:v>
                </c:pt>
                <c:pt idx="1568" formatCode="&quot;$&quot;#,##0.00_);[Red]\(&quot;$&quot;#,##0.00\)">
                  <c:v>62807</c:v>
                </c:pt>
                <c:pt idx="1569" formatCode="&quot;$&quot;#,##0.00_);[Red]\(&quot;$&quot;#,##0.00\)">
                  <c:v>23536</c:v>
                </c:pt>
                <c:pt idx="1570" formatCode="&quot;$&quot;#,##0.00_);[Red]\(&quot;$&quot;#,##0.00\)">
                  <c:v>84618</c:v>
                </c:pt>
                <c:pt idx="1571" formatCode="&quot;$&quot;#,##0.00_);[Red]\(&quot;$&quot;#,##0.00\)">
                  <c:v>37054</c:v>
                </c:pt>
                <c:pt idx="1572" formatCode="&quot;$&quot;#,##0.00_);[Red]\(&quot;$&quot;#,##0.00\)">
                  <c:v>62061</c:v>
                </c:pt>
                <c:pt idx="1573" formatCode="&quot;$&quot;#,##0.00_);[Red]\(&quot;$&quot;#,##0.00\)">
                  <c:v>46344</c:v>
                </c:pt>
                <c:pt idx="1574" formatCode="&quot;$&quot;#,##0.00_);[Red]\(&quot;$&quot;#,##0.00\)">
                  <c:v>54753</c:v>
                </c:pt>
                <c:pt idx="1575" formatCode="&quot;$&quot;#,##0.00_);[Red]\(&quot;$&quot;#,##0.00\)">
                  <c:v>44989</c:v>
                </c:pt>
                <c:pt idx="1576" formatCode="&quot;$&quot;#,##0.00_);[Red]\(&quot;$&quot;#,##0.00\)">
                  <c:v>54058</c:v>
                </c:pt>
                <c:pt idx="1577" formatCode="&quot;$&quot;#,##0.00_);[Red]\(&quot;$&quot;#,##0.00\)">
                  <c:v>77882</c:v>
                </c:pt>
                <c:pt idx="1578" formatCode="&quot;$&quot;#,##0.00_);[Red]\(&quot;$&quot;#,##0.00\)">
                  <c:v>36640</c:v>
                </c:pt>
                <c:pt idx="1579" formatCode="&quot;$&quot;#,##0.00_);[Red]\(&quot;$&quot;#,##0.00\)">
                  <c:v>77520</c:v>
                </c:pt>
                <c:pt idx="1580" formatCode="&quot;$&quot;#,##0.00_);[Red]\(&quot;$&quot;#,##0.00\)">
                  <c:v>36065</c:v>
                </c:pt>
                <c:pt idx="1581" formatCode="&quot;$&quot;#,##0.00_);[Red]\(&quot;$&quot;#,##0.00\)">
                  <c:v>49166</c:v>
                </c:pt>
                <c:pt idx="1582" formatCode="&quot;$&quot;#,##0.00_);[Red]\(&quot;$&quot;#,##0.00\)">
                  <c:v>80336</c:v>
                </c:pt>
                <c:pt idx="1583" formatCode="&quot;$&quot;#,##0.00_);[Red]\(&quot;$&quot;#,##0.00\)">
                  <c:v>70165</c:v>
                </c:pt>
                <c:pt idx="1584" formatCode="&quot;$&quot;#,##0.00_);[Red]\(&quot;$&quot;#,##0.00\)">
                  <c:v>77027</c:v>
                </c:pt>
                <c:pt idx="1585" formatCode="&quot;$&quot;#,##0.00_);[Red]\(&quot;$&quot;#,##0.00\)">
                  <c:v>86836</c:v>
                </c:pt>
                <c:pt idx="1586" formatCode="&quot;$&quot;#,##0.00_);[Red]\(&quot;$&quot;#,##0.00\)">
                  <c:v>63516</c:v>
                </c:pt>
                <c:pt idx="1587" formatCode="&quot;$&quot;#,##0.00_);[Red]\(&quot;$&quot;#,##0.00\)">
                  <c:v>72025</c:v>
                </c:pt>
                <c:pt idx="1588" formatCode="&quot;$&quot;#,##0.00_);[Red]\(&quot;$&quot;#,##0.00\)">
                  <c:v>66835</c:v>
                </c:pt>
                <c:pt idx="1589" formatCode="&quot;$&quot;#,##0.00_);[Red]\(&quot;$&quot;#,##0.00\)">
                  <c:v>18589</c:v>
                </c:pt>
                <c:pt idx="1590" formatCode="&quot;$&quot;#,##0.00_);[Red]\(&quot;$&quot;#,##0.00\)">
                  <c:v>77610</c:v>
                </c:pt>
                <c:pt idx="1591" formatCode="&quot;$&quot;#,##0.00_);[Red]\(&quot;$&quot;#,##0.00\)">
                  <c:v>34109</c:v>
                </c:pt>
                <c:pt idx="1592" formatCode="&quot;$&quot;#,##0.00_);[Red]\(&quot;$&quot;#,##0.00\)">
                  <c:v>38136</c:v>
                </c:pt>
                <c:pt idx="1593">
                  <c:v>72335</c:v>
                </c:pt>
                <c:pt idx="1594" formatCode="&quot;$&quot;#,##0.00_);[Red]\(&quot;$&quot;#,##0.00\)">
                  <c:v>64950</c:v>
                </c:pt>
                <c:pt idx="1595" formatCode="&quot;$&quot;#,##0.00_);[Red]\(&quot;$&quot;#,##0.00\)">
                  <c:v>26877</c:v>
                </c:pt>
                <c:pt idx="1596" formatCode="&quot;$&quot;#,##0.00_);[Red]\(&quot;$&quot;#,##0.00\)">
                  <c:v>24711</c:v>
                </c:pt>
                <c:pt idx="1597" formatCode="&quot;$&quot;#,##0.00_);[Red]\(&quot;$&quot;#,##0.00\)">
                  <c:v>51518</c:v>
                </c:pt>
                <c:pt idx="1598" formatCode="&quot;$&quot;#,##0.00_);[Red]\(&quot;$&quot;#,##0.00\)">
                  <c:v>36663</c:v>
                </c:pt>
                <c:pt idx="1599" formatCode="&quot;$&quot;#,##0.00_);[Red]\(&quot;$&quot;#,##0.00\)">
                  <c:v>42231</c:v>
                </c:pt>
                <c:pt idx="1600" formatCode="&quot;$&quot;#,##0.00_);[Red]\(&quot;$&quot;#,##0.00\)">
                  <c:v>79410</c:v>
                </c:pt>
                <c:pt idx="1601" formatCode="&quot;$&quot;#,##0.00_);[Red]\(&quot;$&quot;#,##0.00\)">
                  <c:v>82122</c:v>
                </c:pt>
                <c:pt idx="1602">
                  <c:v>95169</c:v>
                </c:pt>
                <c:pt idx="1603" formatCode="&quot;$&quot;#,##0.00_);[Red]\(&quot;$&quot;#,##0.00\)">
                  <c:v>80982</c:v>
                </c:pt>
                <c:pt idx="1604" formatCode="&quot;$&quot;#,##0.00_);[Red]\(&quot;$&quot;#,##0.00\)">
                  <c:v>72906</c:v>
                </c:pt>
                <c:pt idx="1605" formatCode="&quot;$&quot;#,##0.00_);[Red]\(&quot;$&quot;#,##0.00\)">
                  <c:v>65747</c:v>
                </c:pt>
                <c:pt idx="1606">
                  <c:v>27469</c:v>
                </c:pt>
                <c:pt idx="1607" formatCode="&quot;$&quot;#,##0.00_);[Red]\(&quot;$&quot;#,##0.00\)">
                  <c:v>28087</c:v>
                </c:pt>
                <c:pt idx="1608" formatCode="&quot;$&quot;#,##0.00_);[Red]\(&quot;$&quot;#,##0.00\)">
                  <c:v>75261</c:v>
                </c:pt>
                <c:pt idx="1609" formatCode="&quot;$&quot;#,##0.00_);[Red]\(&quot;$&quot;#,##0.00\)">
                  <c:v>36075</c:v>
                </c:pt>
                <c:pt idx="1610" formatCode="&quot;$&quot;#,##0.00_);[Red]\(&quot;$&quot;#,##0.00\)">
                  <c:v>85696</c:v>
                </c:pt>
                <c:pt idx="1611" formatCode="&quot;$&quot;#,##0.00_);[Red]\(&quot;$&quot;#,##0.00\)">
                  <c:v>51111</c:v>
                </c:pt>
                <c:pt idx="1612" formatCode="&quot;$&quot;#,##0.00_);[Red]\(&quot;$&quot;#,##0.00\)">
                  <c:v>62998</c:v>
                </c:pt>
                <c:pt idx="1613" formatCode="&quot;$&quot;#,##0.00_);[Red]\(&quot;$&quot;#,##0.00\)">
                  <c:v>90247</c:v>
                </c:pt>
                <c:pt idx="1614" formatCode="&quot;$&quot;#,##0.00_);[Red]\(&quot;$&quot;#,##0.00\)">
                  <c:v>26850</c:v>
                </c:pt>
                <c:pt idx="1615" formatCode="&quot;$&quot;#,##0.00_);[Red]\(&quot;$&quot;#,##0.00\)">
                  <c:v>47111</c:v>
                </c:pt>
                <c:pt idx="1616" formatCode="&quot;$&quot;#,##0.00_);[Red]\(&quot;$&quot;#,##0.00\)">
                  <c:v>54222</c:v>
                </c:pt>
                <c:pt idx="1617" formatCode="&quot;$&quot;#,##0.00_);[Red]\(&quot;$&quot;#,##0.00\)">
                  <c:v>22448</c:v>
                </c:pt>
                <c:pt idx="1618" formatCode="&quot;$&quot;#,##0.00_);[Red]\(&quot;$&quot;#,##0.00\)">
                  <c:v>26816</c:v>
                </c:pt>
                <c:pt idx="1619" formatCode="&quot;$&quot;#,##0.00_);[Red]\(&quot;$&quot;#,##0.00\)">
                  <c:v>25721</c:v>
                </c:pt>
                <c:pt idx="1620" formatCode="&quot;$&quot;#,##0.00_);[Red]\(&quot;$&quot;#,##0.00\)">
                  <c:v>42243</c:v>
                </c:pt>
                <c:pt idx="1621" formatCode="&quot;$&quot;#,##0.00_);[Red]\(&quot;$&quot;#,##0.00\)">
                  <c:v>63943</c:v>
                </c:pt>
                <c:pt idx="1622" formatCode="&quot;$&quot;#,##0.00_);[Red]\(&quot;$&quot;#,##0.00\)">
                  <c:v>79734</c:v>
                </c:pt>
                <c:pt idx="1623" formatCode="&quot;$&quot;#,##0.00_);[Red]\(&quot;$&quot;#,##0.00\)">
                  <c:v>53312</c:v>
                </c:pt>
                <c:pt idx="1624" formatCode="&quot;$&quot;#,##0.00_);[Red]\(&quot;$&quot;#,##0.00\)">
                  <c:v>60631</c:v>
                </c:pt>
                <c:pt idx="1625" formatCode="&quot;$&quot;#,##0.00_);[Red]\(&quot;$&quot;#,##0.00\)">
                  <c:v>27161</c:v>
                </c:pt>
                <c:pt idx="1626" formatCode="&quot;$&quot;#,##0.00_);[Red]\(&quot;$&quot;#,##0.00\)">
                  <c:v>22682</c:v>
                </c:pt>
                <c:pt idx="1627" formatCode="&quot;$&quot;#,##0.00_);[Red]\(&quot;$&quot;#,##0.00\)">
                  <c:v>37929</c:v>
                </c:pt>
                <c:pt idx="1628" formatCode="&quot;$&quot;#,##0.00_);[Red]\(&quot;$&quot;#,##0.00\)">
                  <c:v>46106</c:v>
                </c:pt>
                <c:pt idx="1629" formatCode="&quot;$&quot;#,##0.00_);[Red]\(&quot;$&quot;#,##0.00\)">
                  <c:v>31454</c:v>
                </c:pt>
                <c:pt idx="1630" formatCode="&quot;$&quot;#,##0.00_);[Red]\(&quot;$&quot;#,##0.00\)">
                  <c:v>50898</c:v>
                </c:pt>
                <c:pt idx="1631" formatCode="&quot;$&quot;#,##0.00_);[Red]\(&quot;$&quot;#,##0.00\)">
                  <c:v>24279</c:v>
                </c:pt>
                <c:pt idx="1632" formatCode="&quot;$&quot;#,##0.00_);[Red]\(&quot;$&quot;#,##0.00\)">
                  <c:v>51287</c:v>
                </c:pt>
                <c:pt idx="1633" formatCode="&quot;$&quot;#,##0.00_);[Red]\(&quot;$&quot;#,##0.00\)">
                  <c:v>14661</c:v>
                </c:pt>
                <c:pt idx="1634" formatCode="&quot;$&quot;#,##0.00_);[Red]\(&quot;$&quot;#,##0.00\)">
                  <c:v>82170</c:v>
                </c:pt>
                <c:pt idx="1635" formatCode="&quot;$&quot;#,##0.00_);[Red]\(&quot;$&quot;#,##0.00\)">
                  <c:v>34935</c:v>
                </c:pt>
                <c:pt idx="1636" formatCode="&quot;$&quot;#,##0.00_);[Red]\(&quot;$&quot;#,##0.00\)">
                  <c:v>59354</c:v>
                </c:pt>
                <c:pt idx="1637" formatCode="&quot;$&quot;#,##0.00_);[Red]\(&quot;$&quot;#,##0.00\)">
                  <c:v>38593</c:v>
                </c:pt>
                <c:pt idx="1638" formatCode="&quot;$&quot;#,##0.00_);[Red]\(&quot;$&quot;#,##0.00\)">
                  <c:v>23228</c:v>
                </c:pt>
                <c:pt idx="1639" formatCode="&quot;$&quot;#,##0.00_);[Red]\(&quot;$&quot;#,##0.00\)">
                  <c:v>78041</c:v>
                </c:pt>
                <c:pt idx="1640" formatCode="&quot;$&quot;#,##0.00_);[Red]\(&quot;$&quot;#,##0.00\)">
                  <c:v>53233</c:v>
                </c:pt>
                <c:pt idx="1641" formatCode="&quot;$&quot;#,##0.00_);[Red]\(&quot;$&quot;#,##0.00\)">
                  <c:v>54730</c:v>
                </c:pt>
                <c:pt idx="1642" formatCode="&quot;$&quot;#,##0.00_);[Red]\(&quot;$&quot;#,##0.00\)">
                  <c:v>39791</c:v>
                </c:pt>
                <c:pt idx="1643" formatCode="&quot;$&quot;#,##0.00_);[Red]\(&quot;$&quot;#,##0.00\)">
                  <c:v>14515</c:v>
                </c:pt>
                <c:pt idx="1644" formatCode="&quot;$&quot;#,##0.00_);[Red]\(&quot;$&quot;#,##0.00\)">
                  <c:v>53761</c:v>
                </c:pt>
                <c:pt idx="1645" formatCode="&quot;$&quot;#,##0.00_);[Red]\(&quot;$&quot;#,##0.00\)">
                  <c:v>33228</c:v>
                </c:pt>
                <c:pt idx="1646" formatCode="&quot;$&quot;#,##0.00_);[Red]\(&quot;$&quot;#,##0.00\)">
                  <c:v>64866</c:v>
                </c:pt>
                <c:pt idx="1647" formatCode="&quot;$&quot;#,##0.00_);[Red]\(&quot;$&quot;#,##0.00\)">
                  <c:v>27190</c:v>
                </c:pt>
                <c:pt idx="1648" formatCode="&quot;$&quot;#,##0.00_);[Red]\(&quot;$&quot;#,##0.00\)">
                  <c:v>69245</c:v>
                </c:pt>
                <c:pt idx="1649" formatCode="&quot;$&quot;#,##0.00_);[Red]\(&quot;$&quot;#,##0.00\)">
                  <c:v>34596</c:v>
                </c:pt>
                <c:pt idx="1651" formatCode="&quot;$&quot;#,##0.00_);[Red]\(&quot;$&quot;#,##0.00\)">
                  <c:v>47025</c:v>
                </c:pt>
                <c:pt idx="1652">
                  <c:v>74214</c:v>
                </c:pt>
                <c:pt idx="1653" formatCode="&quot;$&quot;#,##0.00_);[Red]\(&quot;$&quot;#,##0.00\)">
                  <c:v>51717</c:v>
                </c:pt>
                <c:pt idx="1654" formatCode="&quot;$&quot;#,##0.00_);[Red]\(&quot;$&quot;#,##0.00\)">
                  <c:v>33996</c:v>
                </c:pt>
                <c:pt idx="1655" formatCode="&quot;$&quot;#,##0.00_);[Red]\(&quot;$&quot;#,##0.00\)">
                  <c:v>68142</c:v>
                </c:pt>
                <c:pt idx="1656" formatCode="&quot;$&quot;#,##0.00_);[Red]\(&quot;$&quot;#,##0.00\)">
                  <c:v>28249</c:v>
                </c:pt>
                <c:pt idx="1657" formatCode="&quot;$&quot;#,##0.00_);[Red]\(&quot;$&quot;#,##0.00\)">
                  <c:v>79908</c:v>
                </c:pt>
                <c:pt idx="1658" formatCode="&quot;$&quot;#,##0.00_);[Red]\(&quot;$&quot;#,##0.00\)">
                  <c:v>34824</c:v>
                </c:pt>
                <c:pt idx="1659" formatCode="&quot;$&quot;#,##0.00_);[Red]\(&quot;$&quot;#,##0.00\)">
                  <c:v>90300</c:v>
                </c:pt>
                <c:pt idx="1660" formatCode="&quot;$&quot;#,##0.00_);[Red]\(&quot;$&quot;#,##0.00\)">
                  <c:v>33316</c:v>
                </c:pt>
                <c:pt idx="1661" formatCode="&quot;$&quot;#,##0.00_);[Red]\(&quot;$&quot;#,##0.00\)">
                  <c:v>30396</c:v>
                </c:pt>
                <c:pt idx="1662" formatCode="&quot;$&quot;#,##0.00_);[Red]\(&quot;$&quot;#,##0.00\)">
                  <c:v>32233</c:v>
                </c:pt>
                <c:pt idx="1663" formatCode="&quot;$&quot;#,##0.00_);[Red]\(&quot;$&quot;#,##0.00\)">
                  <c:v>54690</c:v>
                </c:pt>
                <c:pt idx="1664" formatCode="&quot;$&quot;#,##0.00_);[Red]\(&quot;$&quot;#,##0.00\)">
                  <c:v>84169</c:v>
                </c:pt>
                <c:pt idx="1665" formatCode="&quot;$&quot;#,##0.00_);[Red]\(&quot;$&quot;#,##0.00\)">
                  <c:v>18227</c:v>
                </c:pt>
                <c:pt idx="1666" formatCode="&quot;$&quot;#,##0.00_);[Red]\(&quot;$&quot;#,##0.00\)">
                  <c:v>75484</c:v>
                </c:pt>
                <c:pt idx="1667" formatCode="&quot;$&quot;#,##0.00_);[Red]\(&quot;$&quot;#,##0.00\)">
                  <c:v>34421</c:v>
                </c:pt>
                <c:pt idx="1668" formatCode="&quot;$&quot;#,##0.00_);[Red]\(&quot;$&quot;#,##0.00\)">
                  <c:v>24594</c:v>
                </c:pt>
                <c:pt idx="1669" formatCode="&quot;$&quot;#,##0.00_);[Red]\(&quot;$&quot;#,##0.00\)">
                  <c:v>55954</c:v>
                </c:pt>
                <c:pt idx="1670" formatCode="&quot;$&quot;#,##0.00_);[Red]\(&quot;$&quot;#,##0.00\)">
                  <c:v>43140</c:v>
                </c:pt>
                <c:pt idx="1671" formatCode="&quot;$&quot;#,##0.00_);[Red]\(&quot;$&quot;#,##0.00\)">
                  <c:v>82014</c:v>
                </c:pt>
                <c:pt idx="1672" formatCode="&quot;$&quot;#,##0.00_);[Red]\(&quot;$&quot;#,##0.00\)">
                  <c:v>44689</c:v>
                </c:pt>
                <c:pt idx="1673" formatCode="&quot;$&quot;#,##0.00_);[Red]\(&quot;$&quot;#,##0.00\)">
                  <c:v>67087</c:v>
                </c:pt>
                <c:pt idx="1674" formatCode="&quot;$&quot;#,##0.00_);[Red]\(&quot;$&quot;#,##0.00\)">
                  <c:v>68274</c:v>
                </c:pt>
                <c:pt idx="1675" formatCode="&quot;$&quot;#,##0.00_);[Red]\(&quot;$&quot;#,##0.00\)">
                  <c:v>33419</c:v>
                </c:pt>
                <c:pt idx="1676" formatCode="&quot;$&quot;#,##0.00_);[Red]\(&quot;$&quot;#,##0.00\)">
                  <c:v>29009</c:v>
                </c:pt>
                <c:pt idx="1677" formatCode="&quot;$&quot;#,##0.00_);[Red]\(&quot;$&quot;#,##0.00\)">
                  <c:v>38741</c:v>
                </c:pt>
                <c:pt idx="1678" formatCode="&quot;$&quot;#,##0.00_);[Red]\(&quot;$&quot;#,##0.00\)">
                  <c:v>15315</c:v>
                </c:pt>
                <c:pt idx="1679" formatCode="&quot;$&quot;#,##0.00_);[Red]\(&quot;$&quot;#,##0.00\)">
                  <c:v>64857</c:v>
                </c:pt>
                <c:pt idx="1680">
                  <c:v>21994</c:v>
                </c:pt>
                <c:pt idx="1681">
                  <c:v>54450</c:v>
                </c:pt>
                <c:pt idx="1682" formatCode="&quot;$&quot;#,##0.00_);[Red]\(&quot;$&quot;#,##0.00\)">
                  <c:v>63404</c:v>
                </c:pt>
                <c:pt idx="1683" formatCode="&quot;$&quot;#,##0.00_);[Red]\(&quot;$&quot;#,##0.00\)">
                  <c:v>19510</c:v>
                </c:pt>
                <c:pt idx="1684" formatCode="&quot;$&quot;#,##0.00_);[Red]\(&quot;$&quot;#,##0.00\)">
                  <c:v>24762</c:v>
                </c:pt>
                <c:pt idx="1685">
                  <c:v>46102</c:v>
                </c:pt>
                <c:pt idx="1686" formatCode="&quot;$&quot;#,##0.00_);[Red]\(&quot;$&quot;#,##0.00\)">
                  <c:v>24882</c:v>
                </c:pt>
                <c:pt idx="1687" formatCode="&quot;$&quot;#,##0.00_);[Red]\(&quot;$&quot;#,##0.00\)">
                  <c:v>157243</c:v>
                </c:pt>
                <c:pt idx="1688" formatCode="&quot;$&quot;#,##0.00_);[Red]\(&quot;$&quot;#,##0.00\)">
                  <c:v>26150</c:v>
                </c:pt>
                <c:pt idx="1689" formatCode="&quot;$&quot;#,##0.00_);[Red]\(&quot;$&quot;#,##0.00\)">
                  <c:v>30538</c:v>
                </c:pt>
                <c:pt idx="1690" formatCode="&quot;$&quot;#,##0.00_);[Red]\(&quot;$&quot;#,##0.00\)">
                  <c:v>75437</c:v>
                </c:pt>
                <c:pt idx="1691" formatCode="&quot;$&quot;#,##0.00_);[Red]\(&quot;$&quot;#,##0.00\)">
                  <c:v>79593</c:v>
                </c:pt>
                <c:pt idx="1692" formatCode="&quot;$&quot;#,##0.00_);[Red]\(&quot;$&quot;#,##0.00\)">
                  <c:v>29478</c:v>
                </c:pt>
                <c:pt idx="1693" formatCode="&quot;$&quot;#,##0.00_);[Red]\(&quot;$&quot;#,##0.00\)">
                  <c:v>19329</c:v>
                </c:pt>
                <c:pt idx="1694" formatCode="&quot;$&quot;#,##0.00_);[Red]\(&quot;$&quot;#,##0.00\)">
                  <c:v>25509</c:v>
                </c:pt>
                <c:pt idx="1695" formatCode="&quot;$&quot;#,##0.00_);[Red]\(&quot;$&quot;#,##0.00\)">
                  <c:v>65735</c:v>
                </c:pt>
                <c:pt idx="1696" formatCode="&quot;$&quot;#,##0.00_);[Red]\(&quot;$&quot;#,##0.00\)">
                  <c:v>67433</c:v>
                </c:pt>
                <c:pt idx="1697" formatCode="&quot;$&quot;#,##0.00_);[Red]\(&quot;$&quot;#,##0.00\)">
                  <c:v>72643</c:v>
                </c:pt>
                <c:pt idx="1698" formatCode="&quot;$&quot;#,##0.00_);[Red]\(&quot;$&quot;#,##0.00\)">
                  <c:v>24683</c:v>
                </c:pt>
                <c:pt idx="1699" formatCode="&quot;$&quot;#,##0.00_);[Red]\(&quot;$&quot;#,##0.00\)">
                  <c:v>85683</c:v>
                </c:pt>
                <c:pt idx="1700" formatCode="&quot;$&quot;#,##0.00_);[Red]\(&quot;$&quot;#,##0.00\)">
                  <c:v>44300</c:v>
                </c:pt>
                <c:pt idx="1702" formatCode="&quot;$&quot;#,##0.00_);[Red]\(&quot;$&quot;#,##0.00\)">
                  <c:v>48789</c:v>
                </c:pt>
                <c:pt idx="1703" formatCode="&quot;$&quot;#,##0.00_);[Red]\(&quot;$&quot;#,##0.00\)">
                  <c:v>54165</c:v>
                </c:pt>
                <c:pt idx="1704" formatCode="&quot;$&quot;#,##0.00_);[Red]\(&quot;$&quot;#,##0.00\)">
                  <c:v>32583</c:v>
                </c:pt>
                <c:pt idx="1705">
                  <c:v>49505</c:v>
                </c:pt>
                <c:pt idx="1706" formatCode="&quot;$&quot;#,##0.00_);[Red]\(&quot;$&quot;#,##0.00\)">
                  <c:v>85431</c:v>
                </c:pt>
                <c:pt idx="1707" formatCode="&quot;$&quot;#,##0.00_);[Red]\(&quot;$&quot;#,##0.00\)">
                  <c:v>60544</c:v>
                </c:pt>
                <c:pt idx="1708" formatCode="&quot;$&quot;#,##0.00_);[Red]\(&quot;$&quot;#,##0.00\)">
                  <c:v>50520</c:v>
                </c:pt>
                <c:pt idx="1709" formatCode="&quot;$&quot;#,##0.00_);[Red]\(&quot;$&quot;#,##0.00\)">
                  <c:v>42429</c:v>
                </c:pt>
                <c:pt idx="1710">
                  <c:v>80011</c:v>
                </c:pt>
                <c:pt idx="1711" formatCode="&quot;$&quot;#,##0.00_);[Red]\(&quot;$&quot;#,##0.00\)">
                  <c:v>69932</c:v>
                </c:pt>
                <c:pt idx="1712" formatCode="&quot;$&quot;#,##0.00_);[Red]\(&quot;$&quot;#,##0.00\)">
                  <c:v>46910</c:v>
                </c:pt>
                <c:pt idx="1713" formatCode="&quot;$&quot;#,##0.00_);[Red]\(&quot;$&quot;#,##0.00\)">
                  <c:v>65486</c:v>
                </c:pt>
                <c:pt idx="1714">
                  <c:v>21994</c:v>
                </c:pt>
                <c:pt idx="1715" formatCode="&quot;$&quot;#,##0.00_);[Red]\(&quot;$&quot;#,##0.00\)">
                  <c:v>81320</c:v>
                </c:pt>
                <c:pt idx="1716" formatCode="&quot;$&quot;#,##0.00_);[Red]\(&quot;$&quot;#,##0.00\)">
                  <c:v>17649</c:v>
                </c:pt>
                <c:pt idx="1717" formatCode="&quot;$&quot;#,##0.00_);[Red]\(&quot;$&quot;#,##0.00\)">
                  <c:v>46984</c:v>
                </c:pt>
                <c:pt idx="1718" formatCode="&quot;$&quot;#,##0.00_);[Red]\(&quot;$&quot;#,##0.00\)">
                  <c:v>69930</c:v>
                </c:pt>
                <c:pt idx="1719" formatCode="&quot;$&quot;#,##0.00_);[Red]\(&quot;$&quot;#,##0.00\)">
                  <c:v>54162</c:v>
                </c:pt>
                <c:pt idx="1720" formatCode="&quot;$&quot;#,##0.00_);[Red]\(&quot;$&quot;#,##0.00\)">
                  <c:v>37760</c:v>
                </c:pt>
                <c:pt idx="1721" formatCode="&quot;$&quot;#,##0.00_);[Red]\(&quot;$&quot;#,##0.00\)">
                  <c:v>69805</c:v>
                </c:pt>
                <c:pt idx="1722" formatCode="&quot;$&quot;#,##0.00_);[Red]\(&quot;$&quot;#,##0.00\)">
                  <c:v>39996</c:v>
                </c:pt>
                <c:pt idx="1723" formatCode="&quot;$&quot;#,##0.00_);[Red]\(&quot;$&quot;#,##0.00\)">
                  <c:v>42014</c:v>
                </c:pt>
                <c:pt idx="1724" formatCode="&quot;$&quot;#,##0.00_);[Red]\(&quot;$&quot;#,##0.00\)">
                  <c:v>23724</c:v>
                </c:pt>
                <c:pt idx="1725" formatCode="&quot;$&quot;#,##0.00_);[Red]\(&quot;$&quot;#,##0.00\)">
                  <c:v>53172</c:v>
                </c:pt>
                <c:pt idx="1726" formatCode="&quot;$&quot;#,##0.00_);[Red]\(&quot;$&quot;#,##0.00\)">
                  <c:v>86111</c:v>
                </c:pt>
                <c:pt idx="1727" formatCode="&quot;$&quot;#,##0.00_);[Red]\(&quot;$&quot;#,##0.00\)">
                  <c:v>43462</c:v>
                </c:pt>
                <c:pt idx="1728" formatCode="&quot;$&quot;#,##0.00_);[Red]\(&quot;$&quot;#,##0.00\)">
                  <c:v>14906</c:v>
                </c:pt>
                <c:pt idx="1729" formatCode="&quot;$&quot;#,##0.00_);[Red]\(&quot;$&quot;#,##0.00\)">
                  <c:v>26907</c:v>
                </c:pt>
                <c:pt idx="1730" formatCode="&quot;$&quot;#,##0.00_);[Red]\(&quot;$&quot;#,##0.00\)">
                  <c:v>79456</c:v>
                </c:pt>
                <c:pt idx="1731" formatCode="&quot;$&quot;#,##0.00_);[Red]\(&quot;$&quot;#,##0.00\)">
                  <c:v>80427</c:v>
                </c:pt>
                <c:pt idx="1733" formatCode="&quot;$&quot;#,##0.00_);[Red]\(&quot;$&quot;#,##0.00\)">
                  <c:v>82347</c:v>
                </c:pt>
                <c:pt idx="1734" formatCode="&quot;$&quot;#,##0.00_);[Red]\(&quot;$&quot;#,##0.00\)">
                  <c:v>28567</c:v>
                </c:pt>
                <c:pt idx="1735" formatCode="&quot;$&quot;#,##0.00_);[Red]\(&quot;$&quot;#,##0.00\)">
                  <c:v>41713</c:v>
                </c:pt>
                <c:pt idx="1736" formatCode="&quot;$&quot;#,##0.00_);[Red]\(&quot;$&quot;#,##0.00\)">
                  <c:v>63693</c:v>
                </c:pt>
                <c:pt idx="1737" formatCode="&quot;$&quot;#,##0.00_);[Red]\(&quot;$&quot;#,##0.00\)">
                  <c:v>67369</c:v>
                </c:pt>
                <c:pt idx="1738" formatCode="&quot;$&quot;#,##0.00_);[Red]\(&quot;$&quot;#,##0.00\)">
                  <c:v>55563</c:v>
                </c:pt>
                <c:pt idx="1739" formatCode="&quot;$&quot;#,##0.00_);[Red]\(&quot;$&quot;#,##0.00\)">
                  <c:v>75433</c:v>
                </c:pt>
                <c:pt idx="1740" formatCode="&quot;$&quot;#,##0.00_);[Red]\(&quot;$&quot;#,##0.00\)">
                  <c:v>37235</c:v>
                </c:pt>
                <c:pt idx="1741" formatCode="&quot;$&quot;#,##0.00_);[Red]\(&quot;$&quot;#,##0.00\)">
                  <c:v>45068</c:v>
                </c:pt>
                <c:pt idx="1742">
                  <c:v>68657</c:v>
                </c:pt>
                <c:pt idx="1743" formatCode="&quot;$&quot;#,##0.00_);[Red]\(&quot;$&quot;#,##0.00\)">
                  <c:v>57420</c:v>
                </c:pt>
                <c:pt idx="1744" formatCode="&quot;$&quot;#,##0.00_);[Red]\(&quot;$&quot;#,##0.00\)">
                  <c:v>38361</c:v>
                </c:pt>
                <c:pt idx="1745" formatCode="&quot;$&quot;#,##0.00_);[Red]\(&quot;$&quot;#,##0.00\)">
                  <c:v>36145</c:v>
                </c:pt>
                <c:pt idx="1746" formatCode="&quot;$&quot;#,##0.00_);[Red]\(&quot;$&quot;#,##0.00\)">
                  <c:v>59292</c:v>
                </c:pt>
                <c:pt idx="1747" formatCode="&quot;$&quot;#,##0.00_);[Red]\(&quot;$&quot;#,##0.00\)">
                  <c:v>57045</c:v>
                </c:pt>
                <c:pt idx="1748" formatCode="&quot;$&quot;#,##0.00_);[Red]\(&quot;$&quot;#,##0.00\)">
                  <c:v>62058</c:v>
                </c:pt>
                <c:pt idx="1749" formatCode="&quot;$&quot;#,##0.00_);[Red]\(&quot;$&quot;#,##0.00\)">
                  <c:v>59060</c:v>
                </c:pt>
                <c:pt idx="1750" formatCode="&quot;$&quot;#,##0.00_);[Red]\(&quot;$&quot;#,##0.00\)">
                  <c:v>38175</c:v>
                </c:pt>
                <c:pt idx="1751" formatCode="&quot;$&quot;#,##0.00_);[Red]\(&quot;$&quot;#,##0.00\)">
                  <c:v>48948</c:v>
                </c:pt>
                <c:pt idx="1752">
                  <c:v>48904</c:v>
                </c:pt>
                <c:pt idx="1753" formatCode="&quot;$&quot;#,##0.00_);[Red]\(&quot;$&quot;#,##0.00\)">
                  <c:v>13533</c:v>
                </c:pt>
                <c:pt idx="1754" formatCode="&quot;$&quot;#,##0.00_);[Red]\(&quot;$&quot;#,##0.00\)">
                  <c:v>51195</c:v>
                </c:pt>
                <c:pt idx="1755" formatCode="&quot;$&quot;#,##0.00_);[Red]\(&quot;$&quot;#,##0.00\)">
                  <c:v>37509</c:v>
                </c:pt>
                <c:pt idx="1756" formatCode="&quot;$&quot;#,##0.00_);[Red]\(&quot;$&quot;#,##0.00\)">
                  <c:v>30372</c:v>
                </c:pt>
                <c:pt idx="1757" formatCode="&quot;$&quot;#,##0.00_);[Red]\(&quot;$&quot;#,##0.00\)">
                  <c:v>61064</c:v>
                </c:pt>
                <c:pt idx="1758" formatCode="&quot;$&quot;#,##0.00_);[Red]\(&quot;$&quot;#,##0.00\)">
                  <c:v>44325</c:v>
                </c:pt>
                <c:pt idx="1759" formatCode="&quot;$&quot;#,##0.00_);[Red]\(&quot;$&quot;#,##0.00\)">
                  <c:v>67546</c:v>
                </c:pt>
                <c:pt idx="1760" formatCode="&quot;$&quot;#,##0.00_);[Red]\(&quot;$&quot;#,##0.00\)">
                  <c:v>35196</c:v>
                </c:pt>
                <c:pt idx="1761" formatCode="&quot;$&quot;#,##0.00_);[Red]\(&quot;$&quot;#,##0.00\)">
                  <c:v>33629</c:v>
                </c:pt>
                <c:pt idx="1762">
                  <c:v>65808</c:v>
                </c:pt>
                <c:pt idx="1763" formatCode="&quot;$&quot;#,##0.00_);[Red]\(&quot;$&quot;#,##0.00\)">
                  <c:v>70596</c:v>
                </c:pt>
                <c:pt idx="1764" formatCode="&quot;$&quot;#,##0.00_);[Red]\(&quot;$&quot;#,##0.00\)">
                  <c:v>42720</c:v>
                </c:pt>
                <c:pt idx="1765" formatCode="&quot;$&quot;#,##0.00_);[Red]\(&quot;$&quot;#,##0.00\)">
                  <c:v>87195</c:v>
                </c:pt>
                <c:pt idx="1766" formatCode="&quot;$&quot;#,##0.00_);[Red]\(&quot;$&quot;#,##0.00\)">
                  <c:v>42586</c:v>
                </c:pt>
                <c:pt idx="1767" formatCode="&quot;$&quot;#,##0.00_);[Red]\(&quot;$&quot;#,##0.00\)">
                  <c:v>56320</c:v>
                </c:pt>
                <c:pt idx="1768" formatCode="&quot;$&quot;#,##0.00_);[Red]\(&quot;$&quot;#,##0.00\)">
                  <c:v>36627</c:v>
                </c:pt>
                <c:pt idx="1769">
                  <c:v>59235</c:v>
                </c:pt>
                <c:pt idx="1770" formatCode="&quot;$&quot;#,##0.00_);[Red]\(&quot;$&quot;#,##0.00\)">
                  <c:v>83917</c:v>
                </c:pt>
                <c:pt idx="1771" formatCode="&quot;$&quot;#,##0.00_);[Red]\(&quot;$&quot;#,##0.00\)">
                  <c:v>70053</c:v>
                </c:pt>
                <c:pt idx="1772" formatCode="&quot;$&quot;#,##0.00_);[Red]\(&quot;$&quot;#,##0.00\)">
                  <c:v>83033</c:v>
                </c:pt>
                <c:pt idx="1773" formatCode="&quot;$&quot;#,##0.00_);[Red]\(&quot;$&quot;#,##0.00\)">
                  <c:v>65176</c:v>
                </c:pt>
                <c:pt idx="1774" formatCode="&quot;$&quot;#,##0.00_);[Red]\(&quot;$&quot;#,##0.00\)">
                  <c:v>32146</c:v>
                </c:pt>
                <c:pt idx="1775" formatCode="&quot;$&quot;#,##0.00_);[Red]\(&quot;$&quot;#,##0.00\)">
                  <c:v>61250</c:v>
                </c:pt>
                <c:pt idx="1776" formatCode="&quot;$&quot;#,##0.00_);[Red]\(&quot;$&quot;#,##0.00\)">
                  <c:v>54137</c:v>
                </c:pt>
                <c:pt idx="1777" formatCode="&quot;$&quot;#,##0.00_);[Red]\(&quot;$&quot;#,##0.00\)">
                  <c:v>65569</c:v>
                </c:pt>
                <c:pt idx="1778" formatCode="&quot;$&quot;#,##0.00_);[Red]\(&quot;$&quot;#,##0.00\)">
                  <c:v>35791</c:v>
                </c:pt>
                <c:pt idx="1779" formatCode="&quot;$&quot;#,##0.00_);[Red]\(&quot;$&quot;#,##0.00\)">
                  <c:v>40451</c:v>
                </c:pt>
                <c:pt idx="1780" formatCode="&quot;$&quot;#,##0.00_);[Red]\(&quot;$&quot;#,##0.00\)">
                  <c:v>64831</c:v>
                </c:pt>
                <c:pt idx="1781" formatCode="&quot;$&quot;#,##0.00_);[Red]\(&quot;$&quot;#,##0.00\)">
                  <c:v>44319</c:v>
                </c:pt>
                <c:pt idx="1782" formatCode="&quot;$&quot;#,##0.00_);[Red]\(&quot;$&quot;#,##0.00\)">
                  <c:v>71855</c:v>
                </c:pt>
                <c:pt idx="1783" formatCode="&quot;$&quot;#,##0.00_);[Red]\(&quot;$&quot;#,##0.00\)">
                  <c:v>62010</c:v>
                </c:pt>
                <c:pt idx="1784" formatCode="&quot;$&quot;#,##0.00_);[Red]\(&quot;$&quot;#,##0.00\)">
                  <c:v>19514</c:v>
                </c:pt>
                <c:pt idx="1785" formatCode="&quot;$&quot;#,##0.00_);[Red]\(&quot;$&quot;#,##0.00\)">
                  <c:v>16581</c:v>
                </c:pt>
                <c:pt idx="1786" formatCode="&quot;$&quot;#,##0.00_);[Red]\(&quot;$&quot;#,##0.00\)">
                  <c:v>68316</c:v>
                </c:pt>
                <c:pt idx="1788" formatCode="&quot;$&quot;#,##0.00_);[Red]\(&quot;$&quot;#,##0.00\)">
                  <c:v>83151</c:v>
                </c:pt>
                <c:pt idx="1789" formatCode="&quot;$&quot;#,##0.00_);[Red]\(&quot;$&quot;#,##0.00\)">
                  <c:v>37085</c:v>
                </c:pt>
                <c:pt idx="1790" formatCode="&quot;$&quot;#,##0.00_);[Red]\(&quot;$&quot;#,##0.00\)">
                  <c:v>70116</c:v>
                </c:pt>
                <c:pt idx="1791" formatCode="&quot;$&quot;#,##0.00_);[Red]\(&quot;$&quot;#,##0.00\)">
                  <c:v>79800</c:v>
                </c:pt>
                <c:pt idx="1792" formatCode="&quot;$&quot;#,##0.00_);[Red]\(&quot;$&quot;#,##0.00\)">
                  <c:v>69109</c:v>
                </c:pt>
                <c:pt idx="1793" formatCode="&quot;$&quot;#,##0.00_);[Red]\(&quot;$&quot;#,##0.00\)">
                  <c:v>30732</c:v>
                </c:pt>
                <c:pt idx="1794">
                  <c:v>38578</c:v>
                </c:pt>
                <c:pt idx="1795" formatCode="&quot;$&quot;#,##0.00_);[Red]\(&quot;$&quot;#,##0.00\)">
                  <c:v>20518</c:v>
                </c:pt>
                <c:pt idx="1796" formatCode="&quot;$&quot;#,##0.00_);[Red]\(&quot;$&quot;#,##0.00\)">
                  <c:v>62972</c:v>
                </c:pt>
                <c:pt idx="1797" formatCode="&quot;$&quot;#,##0.00_);[Red]\(&quot;$&quot;#,##0.00\)">
                  <c:v>46086</c:v>
                </c:pt>
                <c:pt idx="1798" formatCode="&quot;$&quot;#,##0.00_);[Red]\(&quot;$&quot;#,##0.00\)">
                  <c:v>60905</c:v>
                </c:pt>
                <c:pt idx="1799" formatCode="&quot;$&quot;#,##0.00_);[Red]\(&quot;$&quot;#,##0.00\)">
                  <c:v>66565</c:v>
                </c:pt>
                <c:pt idx="1800" formatCode="&quot;$&quot;#,##0.00_);[Red]\(&quot;$&quot;#,##0.00\)">
                  <c:v>80134</c:v>
                </c:pt>
                <c:pt idx="1801" formatCode="&quot;$&quot;#,##0.00_);[Red]\(&quot;$&quot;#,##0.00\)">
                  <c:v>27203</c:v>
                </c:pt>
                <c:pt idx="1802" formatCode="&quot;$&quot;#,##0.00_);[Red]\(&quot;$&quot;#,##0.00\)">
                  <c:v>50523</c:v>
                </c:pt>
                <c:pt idx="1803" formatCode="&quot;$&quot;#,##0.00_);[Red]\(&quot;$&quot;#,##0.00\)">
                  <c:v>72504</c:v>
                </c:pt>
                <c:pt idx="1804" formatCode="&quot;$&quot;#,##0.00_);[Red]\(&quot;$&quot;#,##0.00\)">
                  <c:v>48918</c:v>
                </c:pt>
                <c:pt idx="1805" formatCode="&quot;$&quot;#,##0.00_);[Red]\(&quot;$&quot;#,##0.00\)">
                  <c:v>59304</c:v>
                </c:pt>
                <c:pt idx="1806" formatCode="&quot;$&quot;#,##0.00_);[Red]\(&quot;$&quot;#,##0.00\)">
                  <c:v>63967</c:v>
                </c:pt>
                <c:pt idx="1807" formatCode="&quot;$&quot;#,##0.00_);[Red]\(&quot;$&quot;#,##0.00\)">
                  <c:v>67131</c:v>
                </c:pt>
                <c:pt idx="1808" formatCode="&quot;$&quot;#,##0.00_);[Red]\(&quot;$&quot;#,##0.00\)">
                  <c:v>69759</c:v>
                </c:pt>
                <c:pt idx="1809" formatCode="&quot;$&quot;#,##0.00_);[Red]\(&quot;$&quot;#,##0.00\)">
                  <c:v>39722</c:v>
                </c:pt>
                <c:pt idx="1810" formatCode="&quot;$&quot;#,##0.00_);[Red]\(&quot;$&quot;#,##0.00\)">
                  <c:v>66731</c:v>
                </c:pt>
                <c:pt idx="1811" formatCode="&quot;$&quot;#,##0.00_);[Red]\(&quot;$&quot;#,##0.00\)">
                  <c:v>77382</c:v>
                </c:pt>
                <c:pt idx="1812" formatCode="&quot;$&quot;#,##0.00_);[Red]\(&quot;$&quot;#,##0.00\)">
                  <c:v>80573</c:v>
                </c:pt>
                <c:pt idx="1813" formatCode="&quot;$&quot;#,##0.00_);[Red]\(&quot;$&quot;#,##0.00\)">
                  <c:v>72828</c:v>
                </c:pt>
                <c:pt idx="1814" formatCode="&quot;$&quot;#,##0.00_);[Red]\(&quot;$&quot;#,##0.00\)">
                  <c:v>31880</c:v>
                </c:pt>
                <c:pt idx="1815" formatCode="&quot;$&quot;#,##0.00_);[Red]\(&quot;$&quot;#,##0.00\)">
                  <c:v>42691</c:v>
                </c:pt>
                <c:pt idx="1816" formatCode="&quot;$&quot;#,##0.00_);[Red]\(&quot;$&quot;#,##0.00\)">
                  <c:v>43974</c:v>
                </c:pt>
                <c:pt idx="1817" formatCode="&quot;$&quot;#,##0.00_);[Red]\(&quot;$&quot;#,##0.00\)">
                  <c:v>35788</c:v>
                </c:pt>
                <c:pt idx="1818" formatCode="&quot;$&quot;#,##0.00_);[Red]\(&quot;$&quot;#,##0.00\)">
                  <c:v>91700</c:v>
                </c:pt>
                <c:pt idx="1819" formatCode="&quot;$&quot;#,##0.00_);[Red]\(&quot;$&quot;#,##0.00\)">
                  <c:v>55260</c:v>
                </c:pt>
                <c:pt idx="1821" formatCode="&quot;$&quot;#,##0.00_);[Red]\(&quot;$&quot;#,##0.00\)">
                  <c:v>61923</c:v>
                </c:pt>
                <c:pt idx="1822" formatCode="&quot;$&quot;#,##0.00_);[Red]\(&quot;$&quot;#,##0.00\)">
                  <c:v>60504</c:v>
                </c:pt>
                <c:pt idx="1823" formatCode="&quot;$&quot;#,##0.00_);[Red]\(&quot;$&quot;#,##0.00\)">
                  <c:v>64509</c:v>
                </c:pt>
                <c:pt idx="1824" formatCode="&quot;$&quot;#,##0.00_);[Red]\(&quot;$&quot;#,##0.00\)">
                  <c:v>40101</c:v>
                </c:pt>
                <c:pt idx="1825" formatCode="&quot;$&quot;#,##0.00_);[Red]\(&quot;$&quot;#,##0.00\)">
                  <c:v>58350</c:v>
                </c:pt>
                <c:pt idx="1826" formatCode="&quot;$&quot;#,##0.00_);[Red]\(&quot;$&quot;#,##0.00\)">
                  <c:v>70356</c:v>
                </c:pt>
                <c:pt idx="1827" formatCode="&quot;$&quot;#,##0.00_);[Red]\(&quot;$&quot;#,##0.00\)">
                  <c:v>32414</c:v>
                </c:pt>
                <c:pt idx="1828">
                  <c:v>79529</c:v>
                </c:pt>
                <c:pt idx="1829" formatCode="&quot;$&quot;#,##0.00_);[Red]\(&quot;$&quot;#,##0.00\)">
                  <c:v>75027</c:v>
                </c:pt>
                <c:pt idx="1830" formatCode="&quot;$&quot;#,##0.00_);[Red]\(&quot;$&quot;#,##0.00\)">
                  <c:v>80950</c:v>
                </c:pt>
                <c:pt idx="1831" formatCode="&quot;$&quot;#,##0.00_);[Red]\(&quot;$&quot;#,##0.00\)">
                  <c:v>60199</c:v>
                </c:pt>
                <c:pt idx="1832" formatCode="&quot;$&quot;#,##0.00_);[Red]\(&quot;$&quot;#,##0.00\)">
                  <c:v>53977</c:v>
                </c:pt>
                <c:pt idx="1833" formatCode="&quot;$&quot;#,##0.00_);[Red]\(&quot;$&quot;#,##0.00\)">
                  <c:v>83151</c:v>
                </c:pt>
                <c:pt idx="1834" formatCode="&quot;$&quot;#,##0.00_);[Red]\(&quot;$&quot;#,##0.00\)">
                  <c:v>36781</c:v>
                </c:pt>
                <c:pt idx="1835" formatCode="&quot;$&quot;#,##0.00_);[Red]\(&quot;$&quot;#,##0.00\)">
                  <c:v>34242</c:v>
                </c:pt>
                <c:pt idx="1836" formatCode="&quot;$&quot;#,##0.00_);[Red]\(&quot;$&quot;#,##0.00\)">
                  <c:v>81795</c:v>
                </c:pt>
                <c:pt idx="1837" formatCode="&quot;$&quot;#,##0.00_);[Red]\(&quot;$&quot;#,##0.00\)">
                  <c:v>81574</c:v>
                </c:pt>
                <c:pt idx="1838" formatCode="&quot;$&quot;#,##0.00_);[Red]\(&quot;$&quot;#,##0.00\)">
                  <c:v>5305</c:v>
                </c:pt>
                <c:pt idx="1839" formatCode="&quot;$&quot;#,##0.00_);[Red]\(&quot;$&quot;#,##0.00\)">
                  <c:v>79689</c:v>
                </c:pt>
                <c:pt idx="1840" formatCode="&quot;$&quot;#,##0.00_);[Red]\(&quot;$&quot;#,##0.00\)">
                  <c:v>62820</c:v>
                </c:pt>
                <c:pt idx="1841" formatCode="&quot;$&quot;#,##0.00_);[Red]\(&quot;$&quot;#,##0.00\)">
                  <c:v>13084</c:v>
                </c:pt>
                <c:pt idx="1842" formatCode="&quot;$&quot;#,##0.00_);[Red]\(&quot;$&quot;#,##0.00\)">
                  <c:v>49912</c:v>
                </c:pt>
                <c:pt idx="1843" formatCode="&quot;$&quot;#,##0.00_);[Red]\(&quot;$&quot;#,##0.00\)">
                  <c:v>62187</c:v>
                </c:pt>
                <c:pt idx="1844" formatCode="&quot;$&quot;#,##0.00_);[Red]\(&quot;$&quot;#,##0.00\)">
                  <c:v>50943</c:v>
                </c:pt>
                <c:pt idx="1845" formatCode="&quot;$&quot;#,##0.00_);[Red]\(&quot;$&quot;#,##0.00\)">
                  <c:v>92533</c:v>
                </c:pt>
                <c:pt idx="1846" formatCode="&quot;$&quot;#,##0.00_);[Red]\(&quot;$&quot;#,##0.00\)">
                  <c:v>62450</c:v>
                </c:pt>
                <c:pt idx="1847" formatCode="&quot;$&quot;#,##0.00_);[Red]\(&quot;$&quot;#,##0.00\)">
                  <c:v>37040</c:v>
                </c:pt>
                <c:pt idx="1848" formatCode="&quot;$&quot;#,##0.00_);[Red]\(&quot;$&quot;#,##0.00\)">
                  <c:v>69263</c:v>
                </c:pt>
                <c:pt idx="1849" formatCode="&quot;$&quot;#,##0.00_);[Red]\(&quot;$&quot;#,##0.00\)">
                  <c:v>60000</c:v>
                </c:pt>
                <c:pt idx="1850" formatCode="&quot;$&quot;#,##0.00_);[Red]\(&quot;$&quot;#,##0.00\)">
                  <c:v>88194</c:v>
                </c:pt>
                <c:pt idx="1851" formatCode="&quot;$&quot;#,##0.00_);[Red]\(&quot;$&quot;#,##0.00\)">
                  <c:v>65846</c:v>
                </c:pt>
                <c:pt idx="1852" formatCode="&quot;$&quot;#,##0.00_);[Red]\(&quot;$&quot;#,##0.00\)">
                  <c:v>66373</c:v>
                </c:pt>
                <c:pt idx="1853" formatCode="&quot;$&quot;#,##0.00_);[Red]\(&quot;$&quot;#,##0.00\)">
                  <c:v>66373</c:v>
                </c:pt>
                <c:pt idx="1854" formatCode="&quot;$&quot;#,##0.00_);[Red]\(&quot;$&quot;#,##0.00\)">
                  <c:v>50127</c:v>
                </c:pt>
                <c:pt idx="1855" formatCode="&quot;$&quot;#,##0.00_);[Red]\(&quot;$&quot;#,##0.00\)">
                  <c:v>26954</c:v>
                </c:pt>
                <c:pt idx="1856" formatCode="&quot;$&quot;#,##0.00_);[Red]\(&quot;$&quot;#,##0.00\)">
                  <c:v>37717</c:v>
                </c:pt>
                <c:pt idx="1857" formatCode="&quot;$&quot;#,##0.00_);[Red]\(&quot;$&quot;#,##0.00\)">
                  <c:v>85485</c:v>
                </c:pt>
                <c:pt idx="1858" formatCode="&quot;$&quot;#,##0.00_);[Red]\(&quot;$&quot;#,##0.00\)">
                  <c:v>52869</c:v>
                </c:pt>
                <c:pt idx="1859" formatCode="&quot;$&quot;#,##0.00_);[Red]\(&quot;$&quot;#,##0.00\)">
                  <c:v>38360</c:v>
                </c:pt>
                <c:pt idx="1860" formatCode="&quot;$&quot;#,##0.00_);[Red]\(&quot;$&quot;#,##0.00\)">
                  <c:v>32765</c:v>
                </c:pt>
                <c:pt idx="1861" formatCode="&quot;$&quot;#,##0.00_);[Red]\(&quot;$&quot;#,##0.00\)">
                  <c:v>58308</c:v>
                </c:pt>
                <c:pt idx="1863" formatCode="&quot;$&quot;#,##0.00_);[Red]\(&quot;$&quot;#,##0.00\)">
                  <c:v>79761</c:v>
                </c:pt>
                <c:pt idx="1864" formatCode="&quot;$&quot;#,##0.00_);[Red]\(&quot;$&quot;#,##0.00\)">
                  <c:v>73538</c:v>
                </c:pt>
                <c:pt idx="1865" formatCode="&quot;$&quot;#,##0.00_);[Red]\(&quot;$&quot;#,##0.00\)">
                  <c:v>22419</c:v>
                </c:pt>
                <c:pt idx="1866" formatCode="&quot;$&quot;#,##0.00_);[Red]\(&quot;$&quot;#,##0.00\)">
                  <c:v>71706</c:v>
                </c:pt>
                <c:pt idx="1867" formatCode="&quot;$&quot;#,##0.00_);[Red]\(&quot;$&quot;#,##0.00\)">
                  <c:v>34738</c:v>
                </c:pt>
                <c:pt idx="1868">
                  <c:v>65324</c:v>
                </c:pt>
                <c:pt idx="1869" formatCode="&quot;$&quot;#,##0.00_);[Red]\(&quot;$&quot;#,##0.00\)">
                  <c:v>66503</c:v>
                </c:pt>
                <c:pt idx="1870" formatCode="&quot;$&quot;#,##0.00_);[Red]\(&quot;$&quot;#,##0.00\)">
                  <c:v>17148</c:v>
                </c:pt>
                <c:pt idx="1871" formatCode="&quot;$&quot;#,##0.00_);[Red]\(&quot;$&quot;#,##0.00\)">
                  <c:v>57957</c:v>
                </c:pt>
                <c:pt idx="1872" formatCode="&quot;$&quot;#,##0.00_);[Red]\(&quot;$&quot;#,##0.00\)">
                  <c:v>45921</c:v>
                </c:pt>
                <c:pt idx="1873" formatCode="&quot;$&quot;#,##0.00_);[Red]\(&quot;$&quot;#,##0.00\)">
                  <c:v>23976</c:v>
                </c:pt>
                <c:pt idx="1874" formatCode="&quot;$&quot;#,##0.00_);[Red]\(&quot;$&quot;#,##0.00\)">
                  <c:v>76412</c:v>
                </c:pt>
                <c:pt idx="1875" formatCode="&quot;$&quot;#,##0.00_);[Red]\(&quot;$&quot;#,##0.00\)">
                  <c:v>71853</c:v>
                </c:pt>
                <c:pt idx="1876" formatCode="&quot;$&quot;#,##0.00_);[Red]\(&quot;$&quot;#,##0.00\)">
                  <c:v>93404</c:v>
                </c:pt>
                <c:pt idx="1877" formatCode="&quot;$&quot;#,##0.00_);[Red]\(&quot;$&quot;#,##0.00\)">
                  <c:v>58113</c:v>
                </c:pt>
                <c:pt idx="1878" formatCode="&quot;$&quot;#,##0.00_);[Red]\(&quot;$&quot;#,##0.00\)">
                  <c:v>28071</c:v>
                </c:pt>
                <c:pt idx="1879">
                  <c:v>81698</c:v>
                </c:pt>
                <c:pt idx="1880" formatCode="&quot;$&quot;#,##0.00_);[Red]\(&quot;$&quot;#,##0.00\)">
                  <c:v>40794</c:v>
                </c:pt>
                <c:pt idx="1881" formatCode="&quot;$&quot;#,##0.00_);[Red]\(&quot;$&quot;#,##0.00\)">
                  <c:v>49118</c:v>
                </c:pt>
                <c:pt idx="1882" formatCode="&quot;$&quot;#,##0.00_);[Red]\(&quot;$&quot;#,##0.00\)">
                  <c:v>40479</c:v>
                </c:pt>
                <c:pt idx="1883" formatCode="&quot;$&quot;#,##0.00_);[Red]\(&quot;$&quot;#,##0.00\)">
                  <c:v>73687</c:v>
                </c:pt>
                <c:pt idx="1884" formatCode="&quot;$&quot;#,##0.00_);[Red]\(&quot;$&quot;#,##0.00\)">
                  <c:v>24645</c:v>
                </c:pt>
                <c:pt idx="1885" formatCode="&quot;$&quot;#,##0.00_);[Red]\(&quot;$&quot;#,##0.00\)">
                  <c:v>19986</c:v>
                </c:pt>
                <c:pt idx="1886" formatCode="&quot;$&quot;#,##0.00_);[Red]\(&quot;$&quot;#,##0.00\)">
                  <c:v>7500</c:v>
                </c:pt>
                <c:pt idx="1887" formatCode="&quot;$&quot;#,##0.00_);[Red]\(&quot;$&quot;#,##0.00\)">
                  <c:v>57072</c:v>
                </c:pt>
                <c:pt idx="1888" formatCode="&quot;$&quot;#,##0.00_);[Red]\(&quot;$&quot;#,##0.00\)">
                  <c:v>83003</c:v>
                </c:pt>
                <c:pt idx="1889" formatCode="&quot;$&quot;#,##0.00_);[Red]\(&quot;$&quot;#,##0.00\)">
                  <c:v>32313</c:v>
                </c:pt>
                <c:pt idx="1890" formatCode="&quot;$&quot;#,##0.00_);[Red]\(&quot;$&quot;#,##0.00\)">
                  <c:v>33762</c:v>
                </c:pt>
                <c:pt idx="1891" formatCode="&quot;$&quot;#,##0.00_);[Red]\(&quot;$&quot;#,##0.00\)">
                  <c:v>82032</c:v>
                </c:pt>
                <c:pt idx="1892" formatCode="&quot;$&quot;#,##0.00_);[Red]\(&quot;$&quot;#,##0.00\)">
                  <c:v>22010</c:v>
                </c:pt>
                <c:pt idx="1893">
                  <c:v>64260</c:v>
                </c:pt>
                <c:pt idx="1894" formatCode="&quot;$&quot;#,##0.00_);[Red]\(&quot;$&quot;#,##0.00\)">
                  <c:v>65295</c:v>
                </c:pt>
                <c:pt idx="1895" formatCode="&quot;$&quot;#,##0.00_);[Red]\(&quot;$&quot;#,##0.00\)">
                  <c:v>73448</c:v>
                </c:pt>
                <c:pt idx="1896" formatCode="&quot;$&quot;#,##0.00_);[Red]\(&quot;$&quot;#,##0.00\)">
                  <c:v>69969</c:v>
                </c:pt>
                <c:pt idx="1897">
                  <c:v>23830</c:v>
                </c:pt>
                <c:pt idx="1898" formatCode="&quot;$&quot;#,##0.00_);[Red]\(&quot;$&quot;#,##0.00\)">
                  <c:v>15033</c:v>
                </c:pt>
                <c:pt idx="1899" formatCode="&quot;$&quot;#,##0.00_);[Red]\(&quot;$&quot;#,##0.00\)">
                  <c:v>65488</c:v>
                </c:pt>
                <c:pt idx="1900" formatCode="&quot;$&quot;#,##0.00_);[Red]\(&quot;$&quot;#,##0.00\)">
                  <c:v>35876</c:v>
                </c:pt>
                <c:pt idx="1901" formatCode="&quot;$&quot;#,##0.00_);[Red]\(&quot;$&quot;#,##0.00\)">
                  <c:v>64590</c:v>
                </c:pt>
                <c:pt idx="1902" formatCode="&quot;$&quot;#,##0.00_);[Red]\(&quot;$&quot;#,##0.00\)">
                  <c:v>46904</c:v>
                </c:pt>
                <c:pt idx="1903" formatCode="&quot;$&quot;#,##0.00_);[Red]\(&quot;$&quot;#,##0.00\)">
                  <c:v>35797</c:v>
                </c:pt>
                <c:pt idx="1904" formatCode="&quot;$&quot;#,##0.00_);[Red]\(&quot;$&quot;#,##0.00\)">
                  <c:v>54237</c:v>
                </c:pt>
                <c:pt idx="1905" formatCode="&quot;$&quot;#,##0.00_);[Red]\(&quot;$&quot;#,##0.00\)">
                  <c:v>18793</c:v>
                </c:pt>
                <c:pt idx="1906" formatCode="&quot;$&quot;#,##0.00_);[Red]\(&quot;$&quot;#,##0.00\)">
                  <c:v>19514</c:v>
                </c:pt>
                <c:pt idx="1907" formatCode="&quot;$&quot;#,##0.00_);[Red]\(&quot;$&quot;#,##0.00\)">
                  <c:v>23162</c:v>
                </c:pt>
                <c:pt idx="1908">
                  <c:v>73170</c:v>
                </c:pt>
                <c:pt idx="1909" formatCode="&quot;$&quot;#,##0.00_);[Red]\(&quot;$&quot;#,##0.00\)">
                  <c:v>53790</c:v>
                </c:pt>
                <c:pt idx="1910" formatCode="&quot;$&quot;#,##0.00_);[Red]\(&quot;$&quot;#,##0.00\)">
                  <c:v>67272</c:v>
                </c:pt>
                <c:pt idx="1911" formatCode="&quot;$&quot;#,##0.00_);[Red]\(&quot;$&quot;#,##0.00\)">
                  <c:v>41883</c:v>
                </c:pt>
                <c:pt idx="1912" formatCode="&quot;$&quot;#,##0.00_);[Red]\(&quot;$&quot;#,##0.00\)">
                  <c:v>38097</c:v>
                </c:pt>
                <c:pt idx="1913" formatCode="&quot;$&quot;#,##0.00_);[Red]\(&quot;$&quot;#,##0.00\)">
                  <c:v>31560</c:v>
                </c:pt>
                <c:pt idx="1914" formatCode="&quot;$&quot;#,##0.00_);[Red]\(&quot;$&quot;#,##0.00\)">
                  <c:v>55212</c:v>
                </c:pt>
                <c:pt idx="1915" formatCode="&quot;$&quot;#,##0.00_);[Red]\(&quot;$&quot;#,##0.00\)">
                  <c:v>58086</c:v>
                </c:pt>
                <c:pt idx="1916" formatCode="&quot;$&quot;#,##0.00_);[Red]\(&quot;$&quot;#,##0.00\)">
                  <c:v>67716</c:v>
                </c:pt>
                <c:pt idx="1917" formatCode="&quot;$&quot;#,##0.00_);[Red]\(&quot;$&quot;#,##0.00\)">
                  <c:v>28764</c:v>
                </c:pt>
                <c:pt idx="1918" formatCode="&quot;$&quot;#,##0.00_);[Red]\(&quot;$&quot;#,##0.00\)">
                  <c:v>23539</c:v>
                </c:pt>
                <c:pt idx="1919" formatCode="&quot;$&quot;#,##0.00_);[Red]\(&quot;$&quot;#,##0.00\)">
                  <c:v>58275</c:v>
                </c:pt>
                <c:pt idx="1920" formatCode="&quot;$&quot;#,##0.00_);[Red]\(&quot;$&quot;#,##0.00\)">
                  <c:v>24882</c:v>
                </c:pt>
                <c:pt idx="1921" formatCode="&quot;$&quot;#,##0.00_);[Red]\(&quot;$&quot;#,##0.00\)">
                  <c:v>41850</c:v>
                </c:pt>
                <c:pt idx="1922" formatCode="&quot;$&quot;#,##0.00_);[Red]\(&quot;$&quot;#,##0.00\)">
                  <c:v>42386</c:v>
                </c:pt>
                <c:pt idx="1923" formatCode="&quot;$&quot;#,##0.00_);[Red]\(&quot;$&quot;#,##0.00\)">
                  <c:v>34377</c:v>
                </c:pt>
                <c:pt idx="1924" formatCode="&quot;$&quot;#,##0.00_);[Red]\(&quot;$&quot;#,##0.00\)">
                  <c:v>76998</c:v>
                </c:pt>
                <c:pt idx="1925" formatCode="&quot;$&quot;#,##0.00_);[Red]\(&quot;$&quot;#,##0.00\)">
                  <c:v>64325</c:v>
                </c:pt>
                <c:pt idx="1926" formatCode="&quot;$&quot;#,##0.00_);[Red]\(&quot;$&quot;#,##0.00\)">
                  <c:v>84906</c:v>
                </c:pt>
                <c:pt idx="1927" formatCode="&quot;$&quot;#,##0.00_);[Red]\(&quot;$&quot;#,##0.00\)">
                  <c:v>52278</c:v>
                </c:pt>
                <c:pt idx="1928" formatCode="&quot;$&quot;#,##0.00_);[Red]\(&quot;$&quot;#,##0.00\)">
                  <c:v>23331</c:v>
                </c:pt>
                <c:pt idx="1929" formatCode="&quot;$&quot;#,##0.00_);[Red]\(&quot;$&quot;#,##0.00\)">
                  <c:v>71499</c:v>
                </c:pt>
                <c:pt idx="1930" formatCode="&quot;$&quot;#,##0.00_);[Red]\(&quot;$&quot;#,##0.00\)">
                  <c:v>78499</c:v>
                </c:pt>
                <c:pt idx="1931" formatCode="&quot;$&quot;#,##0.00_);[Red]\(&quot;$&quot;#,##0.00\)">
                  <c:v>58116</c:v>
                </c:pt>
                <c:pt idx="1932" formatCode="&quot;$&quot;#,##0.00_);[Red]\(&quot;$&quot;#,##0.00\)">
                  <c:v>83664</c:v>
                </c:pt>
                <c:pt idx="1933" formatCode="&quot;$&quot;#,##0.00_);[Red]\(&quot;$&quot;#,##0.00\)">
                  <c:v>56129</c:v>
                </c:pt>
                <c:pt idx="1934" formatCode="&quot;$&quot;#,##0.00_);[Red]\(&quot;$&quot;#,##0.00\)">
                  <c:v>44802</c:v>
                </c:pt>
                <c:pt idx="1935" formatCode="&quot;$&quot;#,##0.00_);[Red]\(&quot;$&quot;#,##0.00\)">
                  <c:v>86857</c:v>
                </c:pt>
                <c:pt idx="1936" formatCode="&quot;$&quot;#,##0.00_);[Red]\(&quot;$&quot;#,##0.00\)">
                  <c:v>28587</c:v>
                </c:pt>
                <c:pt idx="1937" formatCode="&quot;$&quot;#,##0.00_);[Red]\(&quot;$&quot;#,##0.00\)">
                  <c:v>62972</c:v>
                </c:pt>
                <c:pt idx="1938" formatCode="&quot;$&quot;#,##0.00_);[Red]\(&quot;$&quot;#,##0.00\)">
                  <c:v>24884</c:v>
                </c:pt>
                <c:pt idx="1939" formatCode="&quot;$&quot;#,##0.00_);[Red]\(&quot;$&quot;#,##0.00\)">
                  <c:v>62000</c:v>
                </c:pt>
                <c:pt idx="1940" formatCode="&quot;$&quot;#,##0.00_);[Red]\(&quot;$&quot;#,##0.00\)">
                  <c:v>44911</c:v>
                </c:pt>
                <c:pt idx="1941" formatCode="&quot;$&quot;#,##0.00_);[Red]\(&quot;$&quot;#,##0.00\)">
                  <c:v>21918</c:v>
                </c:pt>
                <c:pt idx="1942">
                  <c:v>68695</c:v>
                </c:pt>
                <c:pt idx="1943" formatCode="&quot;$&quot;#,##0.00_);[Red]\(&quot;$&quot;#,##0.00\)">
                  <c:v>71391</c:v>
                </c:pt>
                <c:pt idx="1944" formatCode="&quot;$&quot;#,##0.00_);[Red]\(&quot;$&quot;#,##0.00\)">
                  <c:v>34074</c:v>
                </c:pt>
                <c:pt idx="1945" formatCode="&quot;$&quot;#,##0.00_);[Red]\(&quot;$&quot;#,##0.00\)">
                  <c:v>66476</c:v>
                </c:pt>
                <c:pt idx="1946" formatCode="&quot;$&quot;#,##0.00_);[Red]\(&quot;$&quot;#,##0.00\)">
                  <c:v>7500</c:v>
                </c:pt>
                <c:pt idx="1947" formatCode="&quot;$&quot;#,##0.00_);[Red]\(&quot;$&quot;#,##0.00\)">
                  <c:v>38998</c:v>
                </c:pt>
                <c:pt idx="1948" formatCode="&quot;$&quot;#,##0.00_);[Red]\(&quot;$&quot;#,##0.00\)">
                  <c:v>46423</c:v>
                </c:pt>
                <c:pt idx="1949" formatCode="&quot;$&quot;#,##0.00_);[Red]\(&quot;$&quot;#,##0.00\)">
                  <c:v>39665</c:v>
                </c:pt>
                <c:pt idx="1950" formatCode="&quot;$&quot;#,##0.00_);[Red]\(&quot;$&quot;#,##0.00\)">
                  <c:v>82716</c:v>
                </c:pt>
                <c:pt idx="1951" formatCode="&quot;$&quot;#,##0.00_);[Red]\(&quot;$&quot;#,##0.00\)">
                  <c:v>4023</c:v>
                </c:pt>
                <c:pt idx="1952" formatCode="&quot;$&quot;#,##0.00_);[Red]\(&quot;$&quot;#,##0.00\)">
                  <c:v>70337</c:v>
                </c:pt>
                <c:pt idx="1953" formatCode="&quot;$&quot;#,##0.00_);[Red]\(&quot;$&quot;#,##0.00\)">
                  <c:v>80067</c:v>
                </c:pt>
                <c:pt idx="1954" formatCode="&quot;$&quot;#,##0.00_);[Red]\(&quot;$&quot;#,##0.00\)">
                  <c:v>64961</c:v>
                </c:pt>
                <c:pt idx="1955" formatCode="&quot;$&quot;#,##0.00_);[Red]\(&quot;$&quot;#,##0.00\)">
                  <c:v>59809</c:v>
                </c:pt>
                <c:pt idx="1956" formatCode="&quot;$&quot;#,##0.00_);[Red]\(&quot;$&quot;#,##0.00\)">
                  <c:v>78093</c:v>
                </c:pt>
                <c:pt idx="1957" formatCode="&quot;$&quot;#,##0.00_);[Red]\(&quot;$&quot;#,##0.00\)">
                  <c:v>39898</c:v>
                </c:pt>
                <c:pt idx="1958" formatCode="&quot;$&quot;#,##0.00_);[Red]\(&quot;$&quot;#,##0.00\)">
                  <c:v>65685</c:v>
                </c:pt>
                <c:pt idx="1959" formatCode="&quot;$&quot;#,##0.00_);[Red]\(&quot;$&quot;#,##0.00\)">
                  <c:v>26868</c:v>
                </c:pt>
                <c:pt idx="1960" formatCode="&quot;$&quot;#,##0.00_);[Red]\(&quot;$&quot;#,##0.00\)">
                  <c:v>61825</c:v>
                </c:pt>
                <c:pt idx="1961" formatCode="&quot;$&quot;#,##0.00_);[Red]\(&quot;$&quot;#,##0.00\)">
                  <c:v>53034</c:v>
                </c:pt>
                <c:pt idx="1962">
                  <c:v>55375</c:v>
                </c:pt>
                <c:pt idx="1963" formatCode="&quot;$&quot;#,##0.00_);[Red]\(&quot;$&quot;#,##0.00\)">
                  <c:v>65526</c:v>
                </c:pt>
                <c:pt idx="1964" formatCode="&quot;$&quot;#,##0.00_);[Red]\(&quot;$&quot;#,##0.00\)">
                  <c:v>46015</c:v>
                </c:pt>
                <c:pt idx="1965" formatCode="&quot;$&quot;#,##0.00_);[Red]\(&quot;$&quot;#,##0.00\)">
                  <c:v>50437</c:v>
                </c:pt>
                <c:pt idx="1966" formatCode="&quot;$&quot;#,##0.00_);[Red]\(&quot;$&quot;#,##0.00\)">
                  <c:v>30631</c:v>
                </c:pt>
                <c:pt idx="1967" formatCode="&quot;$&quot;#,##0.00_);[Red]\(&quot;$&quot;#,##0.00\)">
                  <c:v>78901</c:v>
                </c:pt>
                <c:pt idx="1968" formatCode="&quot;$&quot;#,##0.00_);[Red]\(&quot;$&quot;#,##0.00\)">
                  <c:v>56337</c:v>
                </c:pt>
                <c:pt idx="1969" formatCode="&quot;$&quot;#,##0.00_);[Red]\(&quot;$&quot;#,##0.00\)">
                  <c:v>19444</c:v>
                </c:pt>
                <c:pt idx="1970" formatCode="&quot;$&quot;#,##0.00_);[Red]\(&quot;$&quot;#,##0.00\)">
                  <c:v>70379</c:v>
                </c:pt>
                <c:pt idx="1971">
                  <c:v>75276</c:v>
                </c:pt>
                <c:pt idx="1972" formatCode="&quot;$&quot;#,##0.00_);[Red]\(&quot;$&quot;#,##0.00\)">
                  <c:v>7500</c:v>
                </c:pt>
                <c:pt idx="1973" formatCode="&quot;$&quot;#,##0.00_);[Red]\(&quot;$&quot;#,##0.00\)">
                  <c:v>36957</c:v>
                </c:pt>
                <c:pt idx="1974" formatCode="&quot;$&quot;#,##0.00_);[Red]\(&quot;$&quot;#,##0.00\)">
                  <c:v>54466</c:v>
                </c:pt>
                <c:pt idx="1975" formatCode="&quot;$&quot;#,##0.00_);[Red]\(&quot;$&quot;#,##0.00\)">
                  <c:v>16927</c:v>
                </c:pt>
                <c:pt idx="1976" formatCode="&quot;$&quot;#,##0.00_);[Red]\(&quot;$&quot;#,##0.00\)">
                  <c:v>12571</c:v>
                </c:pt>
                <c:pt idx="1977" formatCode="&quot;$&quot;#,##0.00_);[Red]\(&quot;$&quot;#,##0.00\)">
                  <c:v>31163</c:v>
                </c:pt>
                <c:pt idx="1978" formatCode="&quot;$&quot;#,##0.00_);[Red]\(&quot;$&quot;#,##0.00\)">
                  <c:v>74293</c:v>
                </c:pt>
                <c:pt idx="1979" formatCode="&quot;$&quot;#,##0.00_);[Red]\(&quot;$&quot;#,##0.00\)">
                  <c:v>72282</c:v>
                </c:pt>
                <c:pt idx="1980" formatCode="&quot;$&quot;#,##0.00_);[Red]\(&quot;$&quot;#,##0.00\)">
                  <c:v>59462</c:v>
                </c:pt>
                <c:pt idx="1981" formatCode="&quot;$&quot;#,##0.00_);[Red]\(&quot;$&quot;#,##0.00\)">
                  <c:v>15315</c:v>
                </c:pt>
                <c:pt idx="1982" formatCode="&quot;$&quot;#,##0.00_);[Red]\(&quot;$&quot;#,##0.00\)">
                  <c:v>25176</c:v>
                </c:pt>
                <c:pt idx="1983" formatCode="&quot;$&quot;#,##0.00_);[Red]\(&quot;$&quot;#,##0.00\)">
                  <c:v>13724</c:v>
                </c:pt>
                <c:pt idx="1984" formatCode="&quot;$&quot;#,##0.00_);[Red]\(&quot;$&quot;#,##0.00\)">
                  <c:v>24434</c:v>
                </c:pt>
                <c:pt idx="1985" formatCode="&quot;$&quot;#,##0.00_);[Red]\(&quot;$&quot;#,##0.00\)">
                  <c:v>102692</c:v>
                </c:pt>
                <c:pt idx="1986" formatCode="&quot;$&quot;#,##0.00_);[Red]\(&quot;$&quot;#,##0.00\)">
                  <c:v>60230</c:v>
                </c:pt>
                <c:pt idx="1987" formatCode="&quot;$&quot;#,##0.00_);[Red]\(&quot;$&quot;#,##0.00\)">
                  <c:v>70044</c:v>
                </c:pt>
                <c:pt idx="1988" formatCode="&quot;$&quot;#,##0.00_);[Red]\(&quot;$&quot;#,##0.00\)">
                  <c:v>74165</c:v>
                </c:pt>
                <c:pt idx="1989" formatCode="&quot;$&quot;#,##0.00_);[Red]\(&quot;$&quot;#,##0.00\)">
                  <c:v>55434</c:v>
                </c:pt>
                <c:pt idx="1990" formatCode="&quot;$&quot;#,##0.00_);[Red]\(&quot;$&quot;#,##0.00\)">
                  <c:v>79946</c:v>
                </c:pt>
                <c:pt idx="1991" formatCode="&quot;$&quot;#,##0.00_);[Red]\(&quot;$&quot;#,##0.00\)">
                  <c:v>33590</c:v>
                </c:pt>
                <c:pt idx="1992" formatCode="&quot;$&quot;#,##0.00_);[Red]\(&quot;$&quot;#,##0.00\)">
                  <c:v>38946</c:v>
                </c:pt>
                <c:pt idx="1993" formatCode="&quot;$&quot;#,##0.00_);[Red]\(&quot;$&quot;#,##0.00\)">
                  <c:v>58692</c:v>
                </c:pt>
                <c:pt idx="1994" formatCode="&quot;$&quot;#,##0.00_);[Red]\(&quot;$&quot;#,##0.00\)">
                  <c:v>53977</c:v>
                </c:pt>
                <c:pt idx="1995" formatCode="&quot;$&quot;#,##0.00_);[Red]\(&quot;$&quot;#,##0.00\)">
                  <c:v>82427</c:v>
                </c:pt>
                <c:pt idx="1996" formatCode="&quot;$&quot;#,##0.00_);[Red]\(&quot;$&quot;#,##0.00\)">
                  <c:v>93790</c:v>
                </c:pt>
                <c:pt idx="1997" formatCode="&quot;$&quot;#,##0.00_);[Red]\(&quot;$&quot;#,##0.00\)">
                  <c:v>70123</c:v>
                </c:pt>
                <c:pt idx="1998">
                  <c:v>39228</c:v>
                </c:pt>
                <c:pt idx="1999" formatCode="&quot;$&quot;#,##0.00_);[Red]\(&quot;$&quot;#,##0.00\)">
                  <c:v>66476</c:v>
                </c:pt>
                <c:pt idx="2000" formatCode="&quot;$&quot;#,##0.00_);[Red]\(&quot;$&quot;#,##0.00\)">
                  <c:v>51369</c:v>
                </c:pt>
                <c:pt idx="2001" formatCode="&quot;$&quot;#,##0.00_);[Red]\(&quot;$&quot;#,##0.00\)">
                  <c:v>38887</c:v>
                </c:pt>
                <c:pt idx="2002" formatCode="&quot;$&quot;#,##0.00_);[Red]\(&quot;$&quot;#,##0.00\)">
                  <c:v>86429</c:v>
                </c:pt>
                <c:pt idx="2003" formatCode="&quot;$&quot;#,##0.00_);[Red]\(&quot;$&quot;#,##0.00\)">
                  <c:v>62204</c:v>
                </c:pt>
                <c:pt idx="2004" formatCode="&quot;$&quot;#,##0.00_);[Red]\(&quot;$&quot;#,##0.00\)">
                  <c:v>84196</c:v>
                </c:pt>
                <c:pt idx="2005" formatCode="&quot;$&quot;#,##0.00_);[Red]\(&quot;$&quot;#,##0.00\)">
                  <c:v>59686</c:v>
                </c:pt>
                <c:pt idx="2006" formatCode="&quot;$&quot;#,##0.00_);[Red]\(&quot;$&quot;#,##0.00\)">
                  <c:v>58710</c:v>
                </c:pt>
                <c:pt idx="2007" formatCode="&quot;$&quot;#,##0.00_);[Red]\(&quot;$&quot;#,##0.00\)">
                  <c:v>50943</c:v>
                </c:pt>
                <c:pt idx="2008" formatCode="&quot;$&quot;#,##0.00_);[Red]\(&quot;$&quot;#,##0.00\)">
                  <c:v>82733</c:v>
                </c:pt>
                <c:pt idx="2009" formatCode="&quot;$&quot;#,##0.00_);[Red]\(&quot;$&quot;#,##0.00\)">
                  <c:v>94472</c:v>
                </c:pt>
                <c:pt idx="2010" formatCode="&quot;$&quot;#,##0.00_);[Red]\(&quot;$&quot;#,##0.00\)">
                  <c:v>68655</c:v>
                </c:pt>
                <c:pt idx="2011">
                  <c:v>32173</c:v>
                </c:pt>
                <c:pt idx="2012" formatCode="&quot;$&quot;#,##0.00_);[Red]\(&quot;$&quot;#,##0.00\)">
                  <c:v>57107</c:v>
                </c:pt>
                <c:pt idx="2013">
                  <c:v>72071</c:v>
                </c:pt>
                <c:pt idx="2014" formatCode="&quot;$&quot;#,##0.00_);[Red]\(&quot;$&quot;#,##0.00\)">
                  <c:v>71427</c:v>
                </c:pt>
                <c:pt idx="2015" formatCode="&quot;$&quot;#,##0.00_);[Red]\(&quot;$&quot;#,##0.00\)">
                  <c:v>26095</c:v>
                </c:pt>
                <c:pt idx="2016" formatCode="&quot;$&quot;#,##0.00_);[Red]\(&quot;$&quot;#,##0.00\)">
                  <c:v>22775</c:v>
                </c:pt>
                <c:pt idx="2017" formatCode="&quot;$&quot;#,##0.00_);[Red]\(&quot;$&quot;#,##0.00\)">
                  <c:v>42386</c:v>
                </c:pt>
                <c:pt idx="2018" formatCode="&quot;$&quot;#,##0.00_);[Red]\(&quot;$&quot;#,##0.00\)">
                  <c:v>31590</c:v>
                </c:pt>
                <c:pt idx="2019" formatCode="&quot;$&quot;#,##0.00_);[Red]\(&quot;$&quot;#,##0.00\)">
                  <c:v>48799</c:v>
                </c:pt>
                <c:pt idx="2020" formatCode="&quot;$&quot;#,##0.00_);[Red]\(&quot;$&quot;#,##0.00\)">
                  <c:v>31160</c:v>
                </c:pt>
                <c:pt idx="2021" formatCode="&quot;$&quot;#,##0.00_);[Red]\(&quot;$&quot;#,##0.00\)">
                  <c:v>69372</c:v>
                </c:pt>
                <c:pt idx="2022" formatCode="&quot;$&quot;#,##0.00_);[Red]\(&quot;$&quot;#,##0.00\)">
                  <c:v>11448</c:v>
                </c:pt>
                <c:pt idx="2023" formatCode="&quot;$&quot;#,##0.00_);[Red]\(&quot;$&quot;#,##0.00\)">
                  <c:v>47472</c:v>
                </c:pt>
                <c:pt idx="2024" formatCode="&quot;$&quot;#,##0.00_);[Red]\(&quot;$&quot;#,##0.00\)">
                  <c:v>80910</c:v>
                </c:pt>
                <c:pt idx="2025" formatCode="&quot;$&quot;#,##0.00_);[Red]\(&quot;$&quot;#,##0.00\)">
                  <c:v>28389</c:v>
                </c:pt>
                <c:pt idx="2026" formatCode="&quot;$&quot;#,##0.00_);[Red]\(&quot;$&quot;#,##0.00\)">
                  <c:v>35791</c:v>
                </c:pt>
                <c:pt idx="2027" formatCode="&quot;$&quot;#,##0.00_);[Red]\(&quot;$&quot;#,##0.00\)">
                  <c:v>45143</c:v>
                </c:pt>
                <c:pt idx="2028" formatCode="&quot;$&quot;#,##0.00_);[Red]\(&quot;$&quot;#,##0.00\)">
                  <c:v>15072</c:v>
                </c:pt>
                <c:pt idx="2029" formatCode="&quot;$&quot;#,##0.00_);[Red]\(&quot;$&quot;#,##0.00\)">
                  <c:v>15287</c:v>
                </c:pt>
                <c:pt idx="2030" formatCode="&quot;$&quot;#,##0.00_);[Red]\(&quot;$&quot;#,##0.00\)">
                  <c:v>35523</c:v>
                </c:pt>
                <c:pt idx="2031" formatCode="&quot;$&quot;#,##0.00_);[Red]\(&quot;$&quot;#,##0.00\)">
                  <c:v>30081</c:v>
                </c:pt>
                <c:pt idx="2032" formatCode="&quot;$&quot;#,##0.00_);[Red]\(&quot;$&quot;#,##0.00\)">
                  <c:v>64713</c:v>
                </c:pt>
                <c:pt idx="2033">
                  <c:v>83715</c:v>
                </c:pt>
                <c:pt idx="2034" formatCode="&quot;$&quot;#,##0.00_);[Red]\(&quot;$&quot;#,##0.00\)">
                  <c:v>48240</c:v>
                </c:pt>
                <c:pt idx="2035" formatCode="&quot;$&quot;#,##0.00_);[Red]\(&quot;$&quot;#,##0.00\)">
                  <c:v>18690</c:v>
                </c:pt>
                <c:pt idx="2036" formatCode="&quot;$&quot;#,##0.00_);[Red]\(&quot;$&quot;#,##0.00\)">
                  <c:v>50387</c:v>
                </c:pt>
                <c:pt idx="2037">
                  <c:v>4428</c:v>
                </c:pt>
                <c:pt idx="2038" formatCode="&quot;$&quot;#,##0.00_);[Red]\(&quot;$&quot;#,##0.00\)">
                  <c:v>48178</c:v>
                </c:pt>
                <c:pt idx="2039" formatCode="&quot;$&quot;#,##0.00_);[Red]\(&quot;$&quot;#,##0.00\)">
                  <c:v>83837</c:v>
                </c:pt>
                <c:pt idx="2040" formatCode="&quot;$&quot;#,##0.00_);[Red]\(&quot;$&quot;#,##0.00\)">
                  <c:v>66303</c:v>
                </c:pt>
                <c:pt idx="2041" formatCode="&quot;$&quot;#,##0.00_);[Red]\(&quot;$&quot;#,##0.00\)">
                  <c:v>49413</c:v>
                </c:pt>
                <c:pt idx="2043" formatCode="&quot;$&quot;#,##0.00_);[Red]\(&quot;$&quot;#,##0.00\)">
                  <c:v>35196</c:v>
                </c:pt>
                <c:pt idx="2044" formatCode="&quot;$&quot;#,##0.00_);[Red]\(&quot;$&quot;#,##0.00\)">
                  <c:v>51315</c:v>
                </c:pt>
                <c:pt idx="2045" formatCode="&quot;$&quot;#,##0.00_);[Red]\(&quot;$&quot;#,##0.00\)">
                  <c:v>61618</c:v>
                </c:pt>
                <c:pt idx="2046" formatCode="&quot;$&quot;#,##0.00_);[Red]\(&quot;$&quot;#,##0.00\)">
                  <c:v>54432</c:v>
                </c:pt>
                <c:pt idx="2047">
                  <c:v>34213</c:v>
                </c:pt>
                <c:pt idx="2048" formatCode="&quot;$&quot;#,##0.00_);[Red]\(&quot;$&quot;#,##0.00\)">
                  <c:v>41437</c:v>
                </c:pt>
                <c:pt idx="2049" formatCode="&quot;$&quot;#,##0.00_);[Red]\(&quot;$&quot;#,##0.00\)">
                  <c:v>23295</c:v>
                </c:pt>
                <c:pt idx="2050" formatCode="&quot;$&quot;#,##0.00_);[Red]\(&quot;$&quot;#,##0.00\)">
                  <c:v>46692</c:v>
                </c:pt>
                <c:pt idx="2051" formatCode="&quot;$&quot;#,##0.00_);[Red]\(&quot;$&quot;#,##0.00\)">
                  <c:v>59247</c:v>
                </c:pt>
                <c:pt idx="2052" formatCode="&quot;$&quot;#,##0.00_);[Red]\(&quot;$&quot;#,##0.00\)">
                  <c:v>37787</c:v>
                </c:pt>
                <c:pt idx="2053" formatCode="&quot;$&quot;#,##0.00_);[Red]\(&quot;$&quot;#,##0.00\)">
                  <c:v>47691</c:v>
                </c:pt>
                <c:pt idx="2054" formatCode="&quot;$&quot;#,##0.00_);[Red]\(&quot;$&quot;#,##0.00\)">
                  <c:v>70287</c:v>
                </c:pt>
                <c:pt idx="2055" formatCode="&quot;$&quot;#,##0.00_);[Red]\(&quot;$&quot;#,##0.00\)">
                  <c:v>26887</c:v>
                </c:pt>
                <c:pt idx="2056" formatCode="&quot;$&quot;#,##0.00_);[Red]\(&quot;$&quot;#,##0.00\)">
                  <c:v>90000</c:v>
                </c:pt>
                <c:pt idx="2057" formatCode="&quot;$&quot;#,##0.00_);[Red]\(&quot;$&quot;#,##0.00\)">
                  <c:v>8940</c:v>
                </c:pt>
                <c:pt idx="2058" formatCode="&quot;$&quot;#,##0.00_);[Red]\(&quot;$&quot;#,##0.00\)">
                  <c:v>24336</c:v>
                </c:pt>
                <c:pt idx="2059" formatCode="&quot;$&quot;#,##0.00_);[Red]\(&quot;$&quot;#,##0.00\)">
                  <c:v>26326</c:v>
                </c:pt>
                <c:pt idx="2060" formatCode="&quot;$&quot;#,##0.00_);[Red]\(&quot;$&quot;#,##0.00\)">
                  <c:v>35441</c:v>
                </c:pt>
                <c:pt idx="2061" formatCode="&quot;$&quot;#,##0.00_);[Red]\(&quot;$&quot;#,##0.00\)">
                  <c:v>16531</c:v>
                </c:pt>
                <c:pt idx="2062" formatCode="&quot;$&quot;#,##0.00_);[Red]\(&quot;$&quot;#,##0.00\)">
                  <c:v>72570</c:v>
                </c:pt>
                <c:pt idx="2063" formatCode="&quot;$&quot;#,##0.00_);[Red]\(&quot;$&quot;#,##0.00\)">
                  <c:v>46390</c:v>
                </c:pt>
                <c:pt idx="2064" formatCode="&quot;$&quot;#,##0.00_);[Red]\(&quot;$&quot;#,##0.00\)">
                  <c:v>75922</c:v>
                </c:pt>
                <c:pt idx="2065" formatCode="&quot;$&quot;#,##0.00_);[Red]\(&quot;$&quot;#,##0.00\)">
                  <c:v>89694</c:v>
                </c:pt>
                <c:pt idx="2066" formatCode="&quot;$&quot;#,##0.00_);[Red]\(&quot;$&quot;#,##0.00\)">
                  <c:v>19346</c:v>
                </c:pt>
                <c:pt idx="2067" formatCode="&quot;$&quot;#,##0.00_);[Red]\(&quot;$&quot;#,##0.00\)">
                  <c:v>82017</c:v>
                </c:pt>
                <c:pt idx="2068" formatCode="&quot;$&quot;#,##0.00_);[Red]\(&quot;$&quot;#,##0.00\)">
                  <c:v>46998</c:v>
                </c:pt>
                <c:pt idx="2069" formatCode="&quot;$&quot;#,##0.00_);[Red]\(&quot;$&quot;#,##0.00\)">
                  <c:v>29672</c:v>
                </c:pt>
                <c:pt idx="2070" formatCode="&quot;$&quot;#,##0.00_);[Red]\(&quot;$&quot;#,##0.00\)">
                  <c:v>44393</c:v>
                </c:pt>
                <c:pt idx="2071" formatCode="&quot;$&quot;#,##0.00_);[Red]\(&quot;$&quot;#,##0.00\)">
                  <c:v>88325</c:v>
                </c:pt>
                <c:pt idx="2072">
                  <c:v>40662</c:v>
                </c:pt>
                <c:pt idx="2073" formatCode="&quot;$&quot;#,##0.00_);[Red]\(&quot;$&quot;#,##0.00\)">
                  <c:v>78028</c:v>
                </c:pt>
                <c:pt idx="2075">
                  <c:v>67267</c:v>
                </c:pt>
                <c:pt idx="2076" formatCode="&quot;$&quot;#,##0.00_);[Red]\(&quot;$&quot;#,##0.00\)">
                  <c:v>39435</c:v>
                </c:pt>
                <c:pt idx="2077" formatCode="&quot;$&quot;#,##0.00_);[Red]\(&quot;$&quot;#,##0.00\)">
                  <c:v>55517</c:v>
                </c:pt>
                <c:pt idx="2078" formatCode="&quot;$&quot;#,##0.00_);[Red]\(&quot;$&quot;#,##0.00\)">
                  <c:v>76618</c:v>
                </c:pt>
                <c:pt idx="2079" formatCode="&quot;$&quot;#,##0.00_);[Red]\(&quot;$&quot;#,##0.00\)">
                  <c:v>77142</c:v>
                </c:pt>
                <c:pt idx="2080" formatCode="&quot;$&quot;#,##0.00_);[Red]\(&quot;$&quot;#,##0.00\)">
                  <c:v>92955</c:v>
                </c:pt>
                <c:pt idx="2081" formatCode="&quot;$&quot;#,##0.00_);[Red]\(&quot;$&quot;#,##0.00\)">
                  <c:v>51039</c:v>
                </c:pt>
                <c:pt idx="2082" formatCode="&quot;$&quot;#,##0.00_);[Red]\(&quot;$&quot;#,##0.00\)">
                  <c:v>38285</c:v>
                </c:pt>
                <c:pt idx="2083" formatCode="&quot;$&quot;#,##0.00_);[Red]\(&quot;$&quot;#,##0.00\)">
                  <c:v>31761</c:v>
                </c:pt>
                <c:pt idx="2084" formatCode="&quot;$&quot;#,##0.00_);[Red]\(&quot;$&quot;#,##0.00\)">
                  <c:v>73113</c:v>
                </c:pt>
                <c:pt idx="2085" formatCode="&quot;$&quot;#,##0.00_);[Red]\(&quot;$&quot;#,##0.00\)">
                  <c:v>59601</c:v>
                </c:pt>
                <c:pt idx="2086" formatCode="&quot;$&quot;#,##0.00_);[Red]\(&quot;$&quot;#,##0.00\)">
                  <c:v>36927</c:v>
                </c:pt>
                <c:pt idx="2087" formatCode="&quot;$&quot;#,##0.00_);[Red]\(&quot;$&quot;#,##0.00\)">
                  <c:v>63207</c:v>
                </c:pt>
                <c:pt idx="2088">
                  <c:v>54809</c:v>
                </c:pt>
                <c:pt idx="2089" formatCode="&quot;$&quot;#,##0.00_);[Red]\(&quot;$&quot;#,##0.00\)">
                  <c:v>49476</c:v>
                </c:pt>
                <c:pt idx="2090" formatCode="&quot;$&quot;#,##0.00_);[Red]\(&quot;$&quot;#,##0.00\)">
                  <c:v>26576</c:v>
                </c:pt>
                <c:pt idx="2091">
                  <c:v>67786</c:v>
                </c:pt>
                <c:pt idx="2092" formatCode="&quot;$&quot;#,##0.00_);[Red]\(&quot;$&quot;#,##0.00\)">
                  <c:v>32892</c:v>
                </c:pt>
                <c:pt idx="2093" formatCode="&quot;$&quot;#,##0.00_);[Red]\(&quot;$&quot;#,##0.00\)">
                  <c:v>36778</c:v>
                </c:pt>
                <c:pt idx="2094" formatCode="&quot;$&quot;#,##0.00_);[Red]\(&quot;$&quot;#,##0.00\)">
                  <c:v>71163</c:v>
                </c:pt>
                <c:pt idx="2095" formatCode="&quot;$&quot;#,##0.00_);[Red]\(&quot;$&quot;#,##0.00\)">
                  <c:v>54210</c:v>
                </c:pt>
                <c:pt idx="2096" formatCode="&quot;$&quot;#,##0.00_);[Red]\(&quot;$&quot;#,##0.00\)">
                  <c:v>54984</c:v>
                </c:pt>
                <c:pt idx="2097" formatCode="&quot;$&quot;#,##0.00_);[Red]\(&quot;$&quot;#,##0.00\)">
                  <c:v>36802</c:v>
                </c:pt>
                <c:pt idx="2098" formatCode="&quot;$&quot;#,##0.00_);[Red]\(&quot;$&quot;#,##0.00\)">
                  <c:v>66835</c:v>
                </c:pt>
                <c:pt idx="2099" formatCode="&quot;$&quot;#,##0.00_);[Red]\(&quot;$&quot;#,##0.00\)">
                  <c:v>62551</c:v>
                </c:pt>
                <c:pt idx="2100" formatCode="&quot;$&quot;#,##0.00_);[Red]\(&quot;$&quot;#,##0.00\)">
                  <c:v>41124</c:v>
                </c:pt>
                <c:pt idx="2101">
                  <c:v>72063</c:v>
                </c:pt>
                <c:pt idx="2102" formatCode="&quot;$&quot;#,##0.00_);[Red]\(&quot;$&quot;#,##0.00\)">
                  <c:v>65665</c:v>
                </c:pt>
                <c:pt idx="2103" formatCode="&quot;$&quot;#,##0.00_);[Red]\(&quot;$&quot;#,##0.00\)">
                  <c:v>76542</c:v>
                </c:pt>
                <c:pt idx="2104" formatCode="&quot;$&quot;#,##0.00_);[Red]\(&quot;$&quot;#,##0.00\)">
                  <c:v>43638</c:v>
                </c:pt>
                <c:pt idx="2105" formatCode="&quot;$&quot;#,##0.00_);[Red]\(&quot;$&quot;#,##0.00\)">
                  <c:v>30093</c:v>
                </c:pt>
                <c:pt idx="2106" formatCode="&quot;$&quot;#,##0.00_);[Red]\(&quot;$&quot;#,##0.00\)">
                  <c:v>27943</c:v>
                </c:pt>
                <c:pt idx="2107" formatCode="&quot;$&quot;#,##0.00_);[Red]\(&quot;$&quot;#,##0.00\)">
                  <c:v>39922</c:v>
                </c:pt>
                <c:pt idx="2108" formatCode="&quot;$&quot;#,##0.00_);[Red]\(&quot;$&quot;#,##0.00\)">
                  <c:v>42769</c:v>
                </c:pt>
                <c:pt idx="2109" formatCode="&quot;$&quot;#,##0.00_);[Red]\(&quot;$&quot;#,##0.00\)">
                  <c:v>37334</c:v>
                </c:pt>
                <c:pt idx="2110" formatCode="&quot;$&quot;#,##0.00_);[Red]\(&quot;$&quot;#,##0.00\)">
                  <c:v>10979</c:v>
                </c:pt>
                <c:pt idx="2111" formatCode="&quot;$&quot;#,##0.00_);[Red]\(&quot;$&quot;#,##0.00\)">
                  <c:v>95529</c:v>
                </c:pt>
                <c:pt idx="2112">
                  <c:v>48330</c:v>
                </c:pt>
                <c:pt idx="2114" formatCode="&quot;$&quot;#,##0.00_);[Red]\(&quot;$&quot;#,##0.00\)">
                  <c:v>59412</c:v>
                </c:pt>
                <c:pt idx="2115" formatCode="&quot;$&quot;#,##0.00_);[Red]\(&quot;$&quot;#,##0.00\)">
                  <c:v>40800</c:v>
                </c:pt>
                <c:pt idx="2116" formatCode="&quot;$&quot;#,##0.00_);[Red]\(&quot;$&quot;#,##0.00\)">
                  <c:v>44392</c:v>
                </c:pt>
                <c:pt idx="2117" formatCode="&quot;$&quot;#,##0.00_);[Red]\(&quot;$&quot;#,##0.00\)">
                  <c:v>7500</c:v>
                </c:pt>
                <c:pt idx="2118" formatCode="&quot;$&quot;#,##0.00_);[Red]\(&quot;$&quot;#,##0.00\)">
                  <c:v>30279</c:v>
                </c:pt>
                <c:pt idx="2119" formatCode="&quot;$&quot;#,##0.00_);[Red]\(&quot;$&quot;#,##0.00\)">
                  <c:v>42000</c:v>
                </c:pt>
                <c:pt idx="2120" formatCode="&quot;$&quot;#,##0.00_);[Red]\(&quot;$&quot;#,##0.00\)">
                  <c:v>66664</c:v>
                </c:pt>
                <c:pt idx="2121" formatCode="&quot;$&quot;#,##0.00_);[Red]\(&quot;$&quot;#,##0.00\)">
                  <c:v>65487</c:v>
                </c:pt>
                <c:pt idx="2122" formatCode="&quot;$&quot;#,##0.00_);[Red]\(&quot;$&quot;#,##0.00\)">
                  <c:v>7500</c:v>
                </c:pt>
                <c:pt idx="2123" formatCode="&quot;$&quot;#,##0.00_);[Red]\(&quot;$&quot;#,##0.00\)">
                  <c:v>66726</c:v>
                </c:pt>
                <c:pt idx="2124" formatCode="&quot;$&quot;#,##0.00_);[Red]\(&quot;$&quot;#,##0.00\)">
                  <c:v>51529</c:v>
                </c:pt>
                <c:pt idx="2125" formatCode="&quot;$&quot;#,##0.00_);[Red]\(&quot;$&quot;#,##0.00\)">
                  <c:v>54386</c:v>
                </c:pt>
                <c:pt idx="2126" formatCode="&quot;$&quot;#,##0.00_);[Red]\(&quot;$&quot;#,##0.00\)">
                  <c:v>68397</c:v>
                </c:pt>
                <c:pt idx="2127" formatCode="&quot;$&quot;#,##0.00_);[Red]\(&quot;$&quot;#,##0.00\)">
                  <c:v>66334</c:v>
                </c:pt>
                <c:pt idx="2128">
                  <c:v>63211</c:v>
                </c:pt>
                <c:pt idx="2129" formatCode="&quot;$&quot;#,##0.00_);[Red]\(&quot;$&quot;#,##0.00\)">
                  <c:v>71232</c:v>
                </c:pt>
                <c:pt idx="2130" formatCode="&quot;$&quot;#,##0.00_);[Red]\(&quot;$&quot;#,##0.00\)">
                  <c:v>33235</c:v>
                </c:pt>
                <c:pt idx="2131" formatCode="&quot;$&quot;#,##0.00_);[Red]\(&quot;$&quot;#,##0.00\)">
                  <c:v>62466</c:v>
                </c:pt>
                <c:pt idx="2132" formatCode="&quot;$&quot;#,##0.00_);[Red]\(&quot;$&quot;#,##0.00\)">
                  <c:v>34230</c:v>
                </c:pt>
                <c:pt idx="2133" formatCode="&quot;$&quot;#,##0.00_);[Red]\(&quot;$&quot;#,##0.00\)">
                  <c:v>28520</c:v>
                </c:pt>
                <c:pt idx="2134" formatCode="&quot;$&quot;#,##0.00_);[Red]\(&quot;$&quot;#,##0.00\)">
                  <c:v>44322</c:v>
                </c:pt>
                <c:pt idx="2135" formatCode="&quot;$&quot;#,##0.00_);[Red]\(&quot;$&quot;#,##0.00\)">
                  <c:v>65308</c:v>
                </c:pt>
                <c:pt idx="2136" formatCode="&quot;$&quot;#,##0.00_);[Red]\(&quot;$&quot;#,##0.00\)">
                  <c:v>52413</c:v>
                </c:pt>
                <c:pt idx="2137" formatCode="&quot;$&quot;#,##0.00_);[Red]\(&quot;$&quot;#,##0.00\)">
                  <c:v>46098</c:v>
                </c:pt>
                <c:pt idx="2138" formatCode="&quot;$&quot;#,##0.00_);[Red]\(&quot;$&quot;#,##0.00\)">
                  <c:v>54803</c:v>
                </c:pt>
                <c:pt idx="2139" formatCode="&quot;$&quot;#,##0.00_);[Red]\(&quot;$&quot;#,##0.00\)">
                  <c:v>36975</c:v>
                </c:pt>
                <c:pt idx="2140" formatCode="&quot;$&quot;#,##0.00_);[Red]\(&quot;$&quot;#,##0.00\)">
                  <c:v>7500</c:v>
                </c:pt>
                <c:pt idx="2141" formatCode="&quot;$&quot;#,##0.00_);[Red]\(&quot;$&quot;#,##0.00\)">
                  <c:v>69755</c:v>
                </c:pt>
                <c:pt idx="2142" formatCode="&quot;$&quot;#,##0.00_);[Red]\(&quot;$&quot;#,##0.00\)">
                  <c:v>55593</c:v>
                </c:pt>
                <c:pt idx="2143" formatCode="&quot;$&quot;#,##0.00_);[Red]\(&quot;$&quot;#,##0.00\)">
                  <c:v>69084</c:v>
                </c:pt>
                <c:pt idx="2144" formatCode="&quot;$&quot;#,##0.00_);[Red]\(&quot;$&quot;#,##0.00\)">
                  <c:v>22804</c:v>
                </c:pt>
                <c:pt idx="2145" formatCode="&quot;$&quot;#,##0.00_);[Red]\(&quot;$&quot;#,##0.00\)">
                  <c:v>72258</c:v>
                </c:pt>
                <c:pt idx="2146" formatCode="&quot;$&quot;#,##0.00_);[Red]\(&quot;$&quot;#,##0.00\)">
                  <c:v>49389</c:v>
                </c:pt>
                <c:pt idx="2147" formatCode="&quot;$&quot;#,##0.00_);[Red]\(&quot;$&quot;#,##0.00\)">
                  <c:v>47352</c:v>
                </c:pt>
                <c:pt idx="2148" formatCode="&quot;$&quot;#,##0.00_);[Red]\(&quot;$&quot;#,##0.00\)">
                  <c:v>86580</c:v>
                </c:pt>
                <c:pt idx="2149" formatCode="&quot;$&quot;#,##0.00_);[Red]\(&quot;$&quot;#,##0.00\)">
                  <c:v>8028</c:v>
                </c:pt>
                <c:pt idx="2150" formatCode="&quot;$&quot;#,##0.00_);[Red]\(&quot;$&quot;#,##0.00\)">
                  <c:v>23718</c:v>
                </c:pt>
                <c:pt idx="2151" formatCode="&quot;$&quot;#,##0.00_);[Red]\(&quot;$&quot;#,##0.00\)">
                  <c:v>28420</c:v>
                </c:pt>
                <c:pt idx="2152" formatCode="&quot;$&quot;#,##0.00_);[Red]\(&quot;$&quot;#,##0.00\)">
                  <c:v>65526</c:v>
                </c:pt>
                <c:pt idx="2153" formatCode="&quot;$&quot;#,##0.00_);[Red]\(&quot;$&quot;#,##0.00\)">
                  <c:v>77845</c:v>
                </c:pt>
                <c:pt idx="2154" formatCode="&quot;$&quot;#,##0.00_);[Red]\(&quot;$&quot;#,##0.00\)">
                  <c:v>65492</c:v>
                </c:pt>
                <c:pt idx="2155" formatCode="&quot;$&quot;#,##0.00_);[Red]\(&quot;$&quot;#,##0.00\)">
                  <c:v>22148</c:v>
                </c:pt>
                <c:pt idx="2156" formatCode="&quot;$&quot;#,##0.00_);[Red]\(&quot;$&quot;#,##0.00\)">
                  <c:v>44078</c:v>
                </c:pt>
                <c:pt idx="2157" formatCode="&quot;$&quot;#,##0.00_);[Red]\(&quot;$&quot;#,##0.00\)">
                  <c:v>45759</c:v>
                </c:pt>
                <c:pt idx="2158" formatCode="&quot;$&quot;#,##0.00_);[Red]\(&quot;$&quot;#,##0.00\)">
                  <c:v>18169</c:v>
                </c:pt>
                <c:pt idx="2159" formatCode="&quot;$&quot;#,##0.00_);[Red]\(&quot;$&quot;#,##0.00\)">
                  <c:v>37401</c:v>
                </c:pt>
                <c:pt idx="2160" formatCode="&quot;$&quot;#,##0.00_);[Red]\(&quot;$&quot;#,##0.00\)">
                  <c:v>30477</c:v>
                </c:pt>
                <c:pt idx="2161" formatCode="&quot;$&quot;#,##0.00_);[Red]\(&quot;$&quot;#,##0.00\)">
                  <c:v>46377</c:v>
                </c:pt>
                <c:pt idx="2162" formatCode="&quot;$&quot;#,##0.00_);[Red]\(&quot;$&quot;#,##0.00\)">
                  <c:v>70321</c:v>
                </c:pt>
                <c:pt idx="2163" formatCode="&quot;$&quot;#,##0.00_);[Red]\(&quot;$&quot;#,##0.00\)">
                  <c:v>57113</c:v>
                </c:pt>
                <c:pt idx="2164" formatCode="&quot;$&quot;#,##0.00_);[Red]\(&quot;$&quot;#,##0.00\)">
                  <c:v>18690</c:v>
                </c:pt>
                <c:pt idx="2165" formatCode="&quot;$&quot;#,##0.00_);[Red]\(&quot;$&quot;#,##0.00\)">
                  <c:v>36947</c:v>
                </c:pt>
                <c:pt idx="2166">
                  <c:v>46610</c:v>
                </c:pt>
                <c:pt idx="2167" formatCode="&quot;$&quot;#,##0.00_);[Red]\(&quot;$&quot;#,##0.00\)">
                  <c:v>65106</c:v>
                </c:pt>
                <c:pt idx="2168" formatCode="&quot;$&quot;#,##0.00_);[Red]\(&quot;$&quot;#,##0.00\)">
                  <c:v>23957</c:v>
                </c:pt>
                <c:pt idx="2169" formatCode="&quot;$&quot;#,##0.00_);[Red]\(&quot;$&quot;#,##0.00\)">
                  <c:v>36283</c:v>
                </c:pt>
                <c:pt idx="2170" formatCode="&quot;$&quot;#,##0.00_);[Red]\(&quot;$&quot;#,##0.00\)">
                  <c:v>56559</c:v>
                </c:pt>
                <c:pt idx="2171" formatCode="&quot;$&quot;#,##0.00_);[Red]\(&quot;$&quot;#,##0.00\)">
                  <c:v>43783</c:v>
                </c:pt>
                <c:pt idx="2172" formatCode="&quot;$&quot;#,##0.00_);[Red]\(&quot;$&quot;#,##0.00\)">
                  <c:v>38853</c:v>
                </c:pt>
                <c:pt idx="2173" formatCode="&quot;$&quot;#,##0.00_);[Red]\(&quot;$&quot;#,##0.00\)">
                  <c:v>50014</c:v>
                </c:pt>
                <c:pt idx="2174" formatCode="&quot;$&quot;#,##0.00_);[Red]\(&quot;$&quot;#,##0.00\)">
                  <c:v>45889</c:v>
                </c:pt>
                <c:pt idx="2175" formatCode="&quot;$&quot;#,##0.00_);[Red]\(&quot;$&quot;#,##0.00\)">
                  <c:v>76532</c:v>
                </c:pt>
                <c:pt idx="2176" formatCode="&quot;$&quot;#,##0.00_);[Red]\(&quot;$&quot;#,##0.00\)">
                  <c:v>30522</c:v>
                </c:pt>
                <c:pt idx="2177" formatCode="&quot;$&quot;#,##0.00_);[Red]\(&quot;$&quot;#,##0.00\)">
                  <c:v>70792</c:v>
                </c:pt>
                <c:pt idx="2178" formatCode="&quot;$&quot;#,##0.00_);[Red]\(&quot;$&quot;#,##0.00\)">
                  <c:v>61223</c:v>
                </c:pt>
                <c:pt idx="2179" formatCode="&quot;$&quot;#,##0.00_);[Red]\(&quot;$&quot;#,##0.00\)">
                  <c:v>55212</c:v>
                </c:pt>
                <c:pt idx="2180" formatCode="&quot;$&quot;#,##0.00_);[Red]\(&quot;$&quot;#,##0.00\)">
                  <c:v>53858</c:v>
                </c:pt>
                <c:pt idx="2181" formatCode="&quot;$&quot;#,##0.00_);[Red]\(&quot;$&quot;#,##0.00\)">
                  <c:v>45938</c:v>
                </c:pt>
                <c:pt idx="2182" formatCode="&quot;$&quot;#,##0.00_);[Red]\(&quot;$&quot;#,##0.00\)">
                  <c:v>67445</c:v>
                </c:pt>
                <c:pt idx="2183" formatCode="&quot;$&quot;#,##0.00_);[Red]\(&quot;$&quot;#,##0.00\)">
                  <c:v>42586</c:v>
                </c:pt>
                <c:pt idx="2184" formatCode="&quot;$&quot;#,##0.00_);[Red]\(&quot;$&quot;#,##0.00\)">
                  <c:v>46681</c:v>
                </c:pt>
                <c:pt idx="2185" formatCode="&quot;$&quot;#,##0.00_);[Red]\(&quot;$&quot;#,##0.00\)">
                  <c:v>92344</c:v>
                </c:pt>
                <c:pt idx="2186" formatCode="&quot;$&quot;#,##0.00_);[Red]\(&quot;$&quot;#,##0.00\)">
                  <c:v>31385</c:v>
                </c:pt>
                <c:pt idx="2187">
                  <c:v>24163</c:v>
                </c:pt>
                <c:pt idx="2188" formatCode="&quot;$&quot;#,##0.00_);[Red]\(&quot;$&quot;#,##0.00\)">
                  <c:v>76630</c:v>
                </c:pt>
                <c:pt idx="2189" formatCode="&quot;$&quot;#,##0.00_);[Red]\(&quot;$&quot;#,##0.00\)">
                  <c:v>66886</c:v>
                </c:pt>
                <c:pt idx="2190" formatCode="&quot;$&quot;#,##0.00_);[Red]\(&quot;$&quot;#,##0.00\)">
                  <c:v>72190</c:v>
                </c:pt>
                <c:pt idx="2191" formatCode="&quot;$&quot;#,##0.00_);[Red]\(&quot;$&quot;#,##0.00\)">
                  <c:v>72968</c:v>
                </c:pt>
                <c:pt idx="2192" formatCode="&quot;$&quot;#,##0.00_);[Red]\(&quot;$&quot;#,##0.00\)">
                  <c:v>45688</c:v>
                </c:pt>
                <c:pt idx="2193" formatCode="&quot;$&quot;#,##0.00_);[Red]\(&quot;$&quot;#,##0.00\)">
                  <c:v>85620</c:v>
                </c:pt>
                <c:pt idx="2194" formatCode="&quot;$&quot;#,##0.00_);[Red]\(&quot;$&quot;#,##0.00\)">
                  <c:v>76005</c:v>
                </c:pt>
                <c:pt idx="2195" formatCode="&quot;$&quot;#,##0.00_);[Red]\(&quot;$&quot;#,##0.00\)">
                  <c:v>33378</c:v>
                </c:pt>
                <c:pt idx="2196">
                  <c:v>57731</c:v>
                </c:pt>
                <c:pt idx="2197" formatCode="&quot;$&quot;#,##0.00_);[Red]\(&quot;$&quot;#,##0.00\)">
                  <c:v>37774</c:v>
                </c:pt>
                <c:pt idx="2198" formatCode="&quot;$&quot;#,##0.00_);[Red]\(&quot;$&quot;#,##0.00\)">
                  <c:v>72298</c:v>
                </c:pt>
                <c:pt idx="2199" formatCode="&quot;$&quot;#,##0.00_);[Red]\(&quot;$&quot;#,##0.00\)">
                  <c:v>84219</c:v>
                </c:pt>
                <c:pt idx="2200" formatCode="&quot;$&quot;#,##0.00_);[Red]\(&quot;$&quot;#,##0.00\)">
                  <c:v>75278</c:v>
                </c:pt>
                <c:pt idx="2201" formatCode="&quot;$&quot;#,##0.00_);[Red]\(&quot;$&quot;#,##0.00\)">
                  <c:v>89058</c:v>
                </c:pt>
                <c:pt idx="2202" formatCode="&quot;$&quot;#,##0.00_);[Red]\(&quot;$&quot;#,##0.00\)">
                  <c:v>75702</c:v>
                </c:pt>
                <c:pt idx="2203" formatCode="&quot;$&quot;#,##0.00_);[Red]\(&quot;$&quot;#,##0.00\)">
                  <c:v>15716</c:v>
                </c:pt>
                <c:pt idx="2204" formatCode="&quot;$&quot;#,##0.00_);[Red]\(&quot;$&quot;#,##0.00\)">
                  <c:v>25130</c:v>
                </c:pt>
                <c:pt idx="2205" formatCode="&quot;$&quot;#,##0.00_);[Red]\(&quot;$&quot;#,##0.00\)">
                  <c:v>60182</c:v>
                </c:pt>
                <c:pt idx="2206" formatCode="&quot;$&quot;#,##0.00_);[Red]\(&quot;$&quot;#,##0.00\)">
                  <c:v>29187</c:v>
                </c:pt>
                <c:pt idx="2207" formatCode="&quot;$&quot;#,##0.00_);[Red]\(&quot;$&quot;#,##0.00\)">
                  <c:v>16269</c:v>
                </c:pt>
                <c:pt idx="2208" formatCode="&quot;$&quot;#,##0.00_);[Red]\(&quot;$&quot;#,##0.00\)">
                  <c:v>67605</c:v>
                </c:pt>
                <c:pt idx="2209" formatCode="&quot;$&quot;#,##0.00_);[Red]\(&quot;$&quot;#,##0.00\)">
                  <c:v>36443</c:v>
                </c:pt>
                <c:pt idx="2210" formatCode="&quot;$&quot;#,##0.00_);[Red]\(&quot;$&quot;#,##0.00\)">
                  <c:v>33181</c:v>
                </c:pt>
                <c:pt idx="2211" formatCode="&quot;$&quot;#,##0.00_);[Red]\(&quot;$&quot;#,##0.00\)">
                  <c:v>48699</c:v>
                </c:pt>
                <c:pt idx="2212" formatCode="&quot;$&quot;#,##0.00_);[Red]\(&quot;$&quot;#,##0.00\)">
                  <c:v>51948</c:v>
                </c:pt>
                <c:pt idx="2213" formatCode="&quot;$&quot;#,##0.00_);[Red]\(&quot;$&quot;#,##0.00\)">
                  <c:v>77376</c:v>
                </c:pt>
                <c:pt idx="2214" formatCode="&quot;$&quot;#,##0.00_);[Red]\(&quot;$&quot;#,##0.00\)">
                  <c:v>72099</c:v>
                </c:pt>
                <c:pt idx="2215" formatCode="&quot;$&quot;#,##0.00_);[Red]\(&quot;$&quot;#,##0.00\)">
                  <c:v>79607</c:v>
                </c:pt>
                <c:pt idx="2216" formatCode="&quot;$&quot;#,##0.00_);[Red]\(&quot;$&quot;#,##0.00\)">
                  <c:v>85072</c:v>
                </c:pt>
                <c:pt idx="2217" formatCode="&quot;$&quot;#,##0.00_);[Red]\(&quot;$&quot;#,##0.00\)">
                  <c:v>51267</c:v>
                </c:pt>
                <c:pt idx="2218">
                  <c:v>65104</c:v>
                </c:pt>
                <c:pt idx="2219" formatCode="&quot;$&quot;#,##0.00_);[Red]\(&quot;$&quot;#,##0.00\)">
                  <c:v>25707</c:v>
                </c:pt>
                <c:pt idx="2220" formatCode="&quot;$&quot;#,##0.00_);[Red]\(&quot;$&quot;#,##0.00\)">
                  <c:v>78642</c:v>
                </c:pt>
                <c:pt idx="2221" formatCode="&quot;$&quot;#,##0.00_);[Red]\(&quot;$&quot;#,##0.00\)">
                  <c:v>34587</c:v>
                </c:pt>
                <c:pt idx="2222" formatCode="&quot;$&quot;#,##0.00_);[Red]\(&quot;$&quot;#,##0.00\)">
                  <c:v>27116</c:v>
                </c:pt>
                <c:pt idx="2223" formatCode="&quot;$&quot;#,##0.00_);[Red]\(&quot;$&quot;#,##0.00\)">
                  <c:v>57247</c:v>
                </c:pt>
                <c:pt idx="2224" formatCode="&quot;$&quot;#,##0.00_);[Red]\(&quot;$&quot;#,##0.00\)">
                  <c:v>51813</c:v>
                </c:pt>
                <c:pt idx="2225" formatCode="&quot;$&quot;#,##0.00_);[Red]\(&quot;$&quot;#,##0.00\)">
                  <c:v>89891</c:v>
                </c:pt>
                <c:pt idx="2226" formatCode="&quot;$&quot;#,##0.00_);[Red]\(&quot;$&quot;#,##0.00\)">
                  <c:v>3502</c:v>
                </c:pt>
                <c:pt idx="2227" formatCode="&quot;$&quot;#,##0.00_);[Red]\(&quot;$&quot;#,##0.00\)">
                  <c:v>70713</c:v>
                </c:pt>
                <c:pt idx="2228" formatCode="&quot;$&quot;#,##0.00_);[Red]\(&quot;$&quot;#,##0.00\)">
                  <c:v>19656</c:v>
                </c:pt>
                <c:pt idx="2229" formatCode="&quot;$&quot;#,##0.00_);[Red]\(&quot;$&quot;#,##0.00\)">
                  <c:v>19419</c:v>
                </c:pt>
                <c:pt idx="2230">
                  <c:v>48432</c:v>
                </c:pt>
                <c:pt idx="2231" formatCode="&quot;$&quot;#,##0.00_);[Red]\(&quot;$&quot;#,##0.00\)">
                  <c:v>22280</c:v>
                </c:pt>
                <c:pt idx="2232" formatCode="&quot;$&quot;#,##0.00_);[Red]\(&quot;$&quot;#,##0.00\)">
                  <c:v>49678</c:v>
                </c:pt>
                <c:pt idx="2233" formatCode="&quot;$&quot;#,##0.00_);[Red]\(&quot;$&quot;#,##0.00\)">
                  <c:v>56962</c:v>
                </c:pt>
                <c:pt idx="2234" formatCode="&quot;$&quot;#,##0.00_);[Red]\(&quot;$&quot;#,##0.00\)">
                  <c:v>65968</c:v>
                </c:pt>
                <c:pt idx="2235" formatCode="&quot;$&quot;#,##0.00_);[Red]\(&quot;$&quot;#,##0.00\)">
                  <c:v>42394</c:v>
                </c:pt>
                <c:pt idx="2236" formatCode="&quot;$&quot;#,##0.00_);[Red]\(&quot;$&quot;#,##0.00\)">
                  <c:v>156924</c:v>
                </c:pt>
                <c:pt idx="2237" formatCode="&quot;$&quot;#,##0.00_);[Red]\(&quot;$&quot;#,##0.00\)">
                  <c:v>26487</c:v>
                </c:pt>
                <c:pt idx="2238" formatCode="&quot;$&quot;#,##0.00_);[Red]\(&quot;$&quot;#,##0.00\)">
                  <c:v>26091</c:v>
                </c:pt>
                <c:pt idx="2239" formatCode="&quot;$&quot;#,##0.00_);[Red]\(&quot;$&quot;#,##0.00\)">
                  <c:v>41411</c:v>
                </c:pt>
              </c:numCache>
            </c:numRef>
          </c:xVal>
          <c:yVal>
            <c:numRef>
              <c:f>'Customer Profile'!$P$2:$P$2241</c:f>
              <c:numCache>
                <c:formatCode>"$"#,##0</c:formatCode>
                <c:ptCount val="2240"/>
                <c:pt idx="0">
                  <c:v>254</c:v>
                </c:pt>
                <c:pt idx="1">
                  <c:v>7</c:v>
                </c:pt>
                <c:pt idx="2">
                  <c:v>0</c:v>
                </c:pt>
                <c:pt idx="3">
                  <c:v>0</c:v>
                </c:pt>
                <c:pt idx="4">
                  <c:v>12</c:v>
                </c:pt>
                <c:pt idx="5">
                  <c:v>29</c:v>
                </c:pt>
                <c:pt idx="6">
                  <c:v>15</c:v>
                </c:pt>
                <c:pt idx="7">
                  <c:v>0</c:v>
                </c:pt>
                <c:pt idx="8">
                  <c:v>33</c:v>
                </c:pt>
                <c:pt idx="9">
                  <c:v>16</c:v>
                </c:pt>
                <c:pt idx="10">
                  <c:v>0</c:v>
                </c:pt>
                <c:pt idx="11">
                  <c:v>4</c:v>
                </c:pt>
                <c:pt idx="12">
                  <c:v>7</c:v>
                </c:pt>
                <c:pt idx="13">
                  <c:v>0</c:v>
                </c:pt>
                <c:pt idx="14">
                  <c:v>0</c:v>
                </c:pt>
                <c:pt idx="15">
                  <c:v>179</c:v>
                </c:pt>
                <c:pt idx="16">
                  <c:v>0</c:v>
                </c:pt>
                <c:pt idx="17">
                  <c:v>26</c:v>
                </c:pt>
                <c:pt idx="18">
                  <c:v>6</c:v>
                </c:pt>
                <c:pt idx="19">
                  <c:v>19</c:v>
                </c:pt>
                <c:pt idx="20">
                  <c:v>3</c:v>
                </c:pt>
                <c:pt idx="21">
                  <c:v>25</c:v>
                </c:pt>
                <c:pt idx="22">
                  <c:v>23</c:v>
                </c:pt>
                <c:pt idx="23">
                  <c:v>3</c:v>
                </c:pt>
                <c:pt idx="24">
                  <c:v>119</c:v>
                </c:pt>
                <c:pt idx="25">
                  <c:v>17</c:v>
                </c:pt>
                <c:pt idx="26">
                  <c:v>4</c:v>
                </c:pt>
                <c:pt idx="27">
                  <c:v>98</c:v>
                </c:pt>
                <c:pt idx="28">
                  <c:v>3</c:v>
                </c:pt>
                <c:pt idx="29">
                  <c:v>52</c:v>
                </c:pt>
                <c:pt idx="30">
                  <c:v>33</c:v>
                </c:pt>
                <c:pt idx="31">
                  <c:v>110</c:v>
                </c:pt>
                <c:pt idx="32">
                  <c:v>0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12</c:v>
                </c:pt>
                <c:pt idx="37">
                  <c:v>149</c:v>
                </c:pt>
                <c:pt idx="38">
                  <c:v>80</c:v>
                </c:pt>
                <c:pt idx="39">
                  <c:v>0</c:v>
                </c:pt>
                <c:pt idx="40">
                  <c:v>210</c:v>
                </c:pt>
                <c:pt idx="41">
                  <c:v>4</c:v>
                </c:pt>
                <c:pt idx="42">
                  <c:v>0</c:v>
                </c:pt>
                <c:pt idx="43">
                  <c:v>32</c:v>
                </c:pt>
                <c:pt idx="44">
                  <c:v>4</c:v>
                </c:pt>
                <c:pt idx="45">
                  <c:v>29</c:v>
                </c:pt>
                <c:pt idx="46">
                  <c:v>149</c:v>
                </c:pt>
                <c:pt idx="47">
                  <c:v>75</c:v>
                </c:pt>
                <c:pt idx="48">
                  <c:v>20</c:v>
                </c:pt>
                <c:pt idx="49">
                  <c:v>21</c:v>
                </c:pt>
                <c:pt idx="50">
                  <c:v>71</c:v>
                </c:pt>
                <c:pt idx="51">
                  <c:v>6</c:v>
                </c:pt>
                <c:pt idx="52">
                  <c:v>0</c:v>
                </c:pt>
                <c:pt idx="53">
                  <c:v>47</c:v>
                </c:pt>
                <c:pt idx="54">
                  <c:v>2</c:v>
                </c:pt>
                <c:pt idx="55">
                  <c:v>0</c:v>
                </c:pt>
                <c:pt idx="56">
                  <c:v>6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162</c:v>
                </c:pt>
                <c:pt idx="61">
                  <c:v>146</c:v>
                </c:pt>
                <c:pt idx="62">
                  <c:v>4</c:v>
                </c:pt>
                <c:pt idx="63">
                  <c:v>13</c:v>
                </c:pt>
                <c:pt idx="64">
                  <c:v>36</c:v>
                </c:pt>
                <c:pt idx="65">
                  <c:v>186</c:v>
                </c:pt>
                <c:pt idx="66">
                  <c:v>0</c:v>
                </c:pt>
                <c:pt idx="67">
                  <c:v>8</c:v>
                </c:pt>
                <c:pt idx="68">
                  <c:v>0</c:v>
                </c:pt>
                <c:pt idx="69">
                  <c:v>6</c:v>
                </c:pt>
                <c:pt idx="70">
                  <c:v>0</c:v>
                </c:pt>
                <c:pt idx="71">
                  <c:v>13</c:v>
                </c:pt>
                <c:pt idx="72">
                  <c:v>6</c:v>
                </c:pt>
                <c:pt idx="73">
                  <c:v>2</c:v>
                </c:pt>
                <c:pt idx="74">
                  <c:v>123</c:v>
                </c:pt>
                <c:pt idx="75">
                  <c:v>10</c:v>
                </c:pt>
                <c:pt idx="76">
                  <c:v>86</c:v>
                </c:pt>
                <c:pt idx="77">
                  <c:v>51</c:v>
                </c:pt>
                <c:pt idx="78">
                  <c:v>42</c:v>
                </c:pt>
                <c:pt idx="79">
                  <c:v>11</c:v>
                </c:pt>
                <c:pt idx="80">
                  <c:v>4</c:v>
                </c:pt>
                <c:pt idx="81">
                  <c:v>84</c:v>
                </c:pt>
                <c:pt idx="82">
                  <c:v>0</c:v>
                </c:pt>
                <c:pt idx="83">
                  <c:v>164</c:v>
                </c:pt>
                <c:pt idx="84">
                  <c:v>102</c:v>
                </c:pt>
                <c:pt idx="85">
                  <c:v>17</c:v>
                </c:pt>
                <c:pt idx="86">
                  <c:v>2</c:v>
                </c:pt>
                <c:pt idx="87">
                  <c:v>0</c:v>
                </c:pt>
                <c:pt idx="88">
                  <c:v>42</c:v>
                </c:pt>
                <c:pt idx="89">
                  <c:v>2</c:v>
                </c:pt>
                <c:pt idx="90">
                  <c:v>4</c:v>
                </c:pt>
                <c:pt idx="91">
                  <c:v>67</c:v>
                </c:pt>
                <c:pt idx="92">
                  <c:v>91</c:v>
                </c:pt>
                <c:pt idx="93">
                  <c:v>80</c:v>
                </c:pt>
                <c:pt idx="94">
                  <c:v>45</c:v>
                </c:pt>
                <c:pt idx="95">
                  <c:v>4</c:v>
                </c:pt>
                <c:pt idx="96">
                  <c:v>2</c:v>
                </c:pt>
                <c:pt idx="97">
                  <c:v>40</c:v>
                </c:pt>
                <c:pt idx="98">
                  <c:v>3</c:v>
                </c:pt>
                <c:pt idx="99">
                  <c:v>6</c:v>
                </c:pt>
                <c:pt idx="100">
                  <c:v>6</c:v>
                </c:pt>
                <c:pt idx="101">
                  <c:v>7</c:v>
                </c:pt>
                <c:pt idx="102">
                  <c:v>8</c:v>
                </c:pt>
                <c:pt idx="103">
                  <c:v>149</c:v>
                </c:pt>
                <c:pt idx="104">
                  <c:v>76</c:v>
                </c:pt>
                <c:pt idx="105">
                  <c:v>27</c:v>
                </c:pt>
                <c:pt idx="106">
                  <c:v>16</c:v>
                </c:pt>
                <c:pt idx="107">
                  <c:v>138</c:v>
                </c:pt>
                <c:pt idx="108">
                  <c:v>85</c:v>
                </c:pt>
                <c:pt idx="109">
                  <c:v>11</c:v>
                </c:pt>
                <c:pt idx="110">
                  <c:v>120</c:v>
                </c:pt>
                <c:pt idx="111">
                  <c:v>3</c:v>
                </c:pt>
                <c:pt idx="112">
                  <c:v>0</c:v>
                </c:pt>
                <c:pt idx="113">
                  <c:v>216</c:v>
                </c:pt>
                <c:pt idx="114">
                  <c:v>46</c:v>
                </c:pt>
                <c:pt idx="115">
                  <c:v>2</c:v>
                </c:pt>
                <c:pt idx="116">
                  <c:v>32</c:v>
                </c:pt>
                <c:pt idx="117">
                  <c:v>6</c:v>
                </c:pt>
                <c:pt idx="118">
                  <c:v>38</c:v>
                </c:pt>
                <c:pt idx="119">
                  <c:v>69</c:v>
                </c:pt>
                <c:pt idx="120">
                  <c:v>7</c:v>
                </c:pt>
                <c:pt idx="121">
                  <c:v>0</c:v>
                </c:pt>
                <c:pt idx="122">
                  <c:v>7</c:v>
                </c:pt>
                <c:pt idx="123">
                  <c:v>138</c:v>
                </c:pt>
                <c:pt idx="124">
                  <c:v>0</c:v>
                </c:pt>
                <c:pt idx="125">
                  <c:v>20</c:v>
                </c:pt>
                <c:pt idx="126">
                  <c:v>8</c:v>
                </c:pt>
                <c:pt idx="127">
                  <c:v>7</c:v>
                </c:pt>
                <c:pt idx="128">
                  <c:v>0</c:v>
                </c:pt>
                <c:pt idx="129">
                  <c:v>0</c:v>
                </c:pt>
                <c:pt idx="130">
                  <c:v>25</c:v>
                </c:pt>
                <c:pt idx="131">
                  <c:v>85</c:v>
                </c:pt>
                <c:pt idx="132">
                  <c:v>97</c:v>
                </c:pt>
                <c:pt idx="133">
                  <c:v>0</c:v>
                </c:pt>
                <c:pt idx="134">
                  <c:v>67</c:v>
                </c:pt>
                <c:pt idx="135">
                  <c:v>63</c:v>
                </c:pt>
                <c:pt idx="136">
                  <c:v>3</c:v>
                </c:pt>
                <c:pt idx="137">
                  <c:v>112</c:v>
                </c:pt>
                <c:pt idx="138">
                  <c:v>24</c:v>
                </c:pt>
                <c:pt idx="139">
                  <c:v>2</c:v>
                </c:pt>
                <c:pt idx="140">
                  <c:v>110</c:v>
                </c:pt>
                <c:pt idx="141">
                  <c:v>258</c:v>
                </c:pt>
                <c:pt idx="142">
                  <c:v>4</c:v>
                </c:pt>
                <c:pt idx="143">
                  <c:v>12</c:v>
                </c:pt>
                <c:pt idx="144">
                  <c:v>3</c:v>
                </c:pt>
                <c:pt idx="145">
                  <c:v>46</c:v>
                </c:pt>
                <c:pt idx="146">
                  <c:v>8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168</c:v>
                </c:pt>
                <c:pt idx="151">
                  <c:v>50</c:v>
                </c:pt>
                <c:pt idx="152">
                  <c:v>52</c:v>
                </c:pt>
                <c:pt idx="153">
                  <c:v>42</c:v>
                </c:pt>
                <c:pt idx="154">
                  <c:v>10</c:v>
                </c:pt>
                <c:pt idx="155">
                  <c:v>0</c:v>
                </c:pt>
                <c:pt idx="156">
                  <c:v>13</c:v>
                </c:pt>
                <c:pt idx="157">
                  <c:v>6</c:v>
                </c:pt>
                <c:pt idx="158">
                  <c:v>60</c:v>
                </c:pt>
                <c:pt idx="159">
                  <c:v>39</c:v>
                </c:pt>
                <c:pt idx="160">
                  <c:v>84</c:v>
                </c:pt>
                <c:pt idx="161">
                  <c:v>21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8</c:v>
                </c:pt>
                <c:pt idx="166">
                  <c:v>2</c:v>
                </c:pt>
                <c:pt idx="167">
                  <c:v>0</c:v>
                </c:pt>
                <c:pt idx="168">
                  <c:v>3</c:v>
                </c:pt>
                <c:pt idx="169">
                  <c:v>4</c:v>
                </c:pt>
                <c:pt idx="170">
                  <c:v>6</c:v>
                </c:pt>
                <c:pt idx="171">
                  <c:v>4</c:v>
                </c:pt>
                <c:pt idx="172">
                  <c:v>2</c:v>
                </c:pt>
                <c:pt idx="173">
                  <c:v>3</c:v>
                </c:pt>
                <c:pt idx="174">
                  <c:v>4</c:v>
                </c:pt>
                <c:pt idx="175">
                  <c:v>2</c:v>
                </c:pt>
                <c:pt idx="176">
                  <c:v>15</c:v>
                </c:pt>
                <c:pt idx="177">
                  <c:v>20</c:v>
                </c:pt>
                <c:pt idx="178">
                  <c:v>8</c:v>
                </c:pt>
                <c:pt idx="179">
                  <c:v>3</c:v>
                </c:pt>
                <c:pt idx="180">
                  <c:v>21</c:v>
                </c:pt>
                <c:pt idx="181">
                  <c:v>6</c:v>
                </c:pt>
                <c:pt idx="182">
                  <c:v>34</c:v>
                </c:pt>
                <c:pt idx="183">
                  <c:v>6</c:v>
                </c:pt>
                <c:pt idx="184">
                  <c:v>13</c:v>
                </c:pt>
                <c:pt idx="185">
                  <c:v>50</c:v>
                </c:pt>
                <c:pt idx="186">
                  <c:v>17</c:v>
                </c:pt>
                <c:pt idx="187">
                  <c:v>19</c:v>
                </c:pt>
                <c:pt idx="188">
                  <c:v>16</c:v>
                </c:pt>
                <c:pt idx="189">
                  <c:v>8</c:v>
                </c:pt>
                <c:pt idx="190">
                  <c:v>50</c:v>
                </c:pt>
                <c:pt idx="191">
                  <c:v>19</c:v>
                </c:pt>
                <c:pt idx="192">
                  <c:v>28</c:v>
                </c:pt>
                <c:pt idx="193">
                  <c:v>147</c:v>
                </c:pt>
                <c:pt idx="194">
                  <c:v>29</c:v>
                </c:pt>
                <c:pt idx="195">
                  <c:v>36</c:v>
                </c:pt>
                <c:pt idx="196">
                  <c:v>11</c:v>
                </c:pt>
                <c:pt idx="197">
                  <c:v>3</c:v>
                </c:pt>
                <c:pt idx="198">
                  <c:v>37</c:v>
                </c:pt>
                <c:pt idx="199">
                  <c:v>2</c:v>
                </c:pt>
                <c:pt idx="200">
                  <c:v>110</c:v>
                </c:pt>
                <c:pt idx="201">
                  <c:v>0</c:v>
                </c:pt>
                <c:pt idx="202">
                  <c:v>0</c:v>
                </c:pt>
                <c:pt idx="203">
                  <c:v>29</c:v>
                </c:pt>
                <c:pt idx="204">
                  <c:v>4</c:v>
                </c:pt>
                <c:pt idx="205">
                  <c:v>21</c:v>
                </c:pt>
                <c:pt idx="206">
                  <c:v>30</c:v>
                </c:pt>
                <c:pt idx="207">
                  <c:v>8</c:v>
                </c:pt>
                <c:pt idx="208">
                  <c:v>4</c:v>
                </c:pt>
                <c:pt idx="209">
                  <c:v>62</c:v>
                </c:pt>
                <c:pt idx="210">
                  <c:v>2</c:v>
                </c:pt>
                <c:pt idx="211">
                  <c:v>0</c:v>
                </c:pt>
                <c:pt idx="212">
                  <c:v>193</c:v>
                </c:pt>
                <c:pt idx="213">
                  <c:v>69</c:v>
                </c:pt>
                <c:pt idx="214">
                  <c:v>0</c:v>
                </c:pt>
                <c:pt idx="215">
                  <c:v>237</c:v>
                </c:pt>
                <c:pt idx="216">
                  <c:v>0</c:v>
                </c:pt>
                <c:pt idx="217">
                  <c:v>12</c:v>
                </c:pt>
                <c:pt idx="218">
                  <c:v>37</c:v>
                </c:pt>
                <c:pt idx="219">
                  <c:v>182</c:v>
                </c:pt>
                <c:pt idx="220">
                  <c:v>0</c:v>
                </c:pt>
                <c:pt idx="221">
                  <c:v>49</c:v>
                </c:pt>
                <c:pt idx="222">
                  <c:v>0</c:v>
                </c:pt>
                <c:pt idx="223">
                  <c:v>8</c:v>
                </c:pt>
                <c:pt idx="224">
                  <c:v>25</c:v>
                </c:pt>
                <c:pt idx="225">
                  <c:v>0</c:v>
                </c:pt>
                <c:pt idx="226">
                  <c:v>0</c:v>
                </c:pt>
                <c:pt idx="227">
                  <c:v>61</c:v>
                </c:pt>
                <c:pt idx="228">
                  <c:v>0</c:v>
                </c:pt>
                <c:pt idx="229">
                  <c:v>30</c:v>
                </c:pt>
                <c:pt idx="230">
                  <c:v>3</c:v>
                </c:pt>
                <c:pt idx="231">
                  <c:v>32</c:v>
                </c:pt>
                <c:pt idx="232">
                  <c:v>104</c:v>
                </c:pt>
                <c:pt idx="233">
                  <c:v>2</c:v>
                </c:pt>
                <c:pt idx="234">
                  <c:v>10</c:v>
                </c:pt>
                <c:pt idx="235">
                  <c:v>85</c:v>
                </c:pt>
                <c:pt idx="236">
                  <c:v>45</c:v>
                </c:pt>
                <c:pt idx="237">
                  <c:v>34</c:v>
                </c:pt>
                <c:pt idx="238">
                  <c:v>39</c:v>
                </c:pt>
                <c:pt idx="239">
                  <c:v>29</c:v>
                </c:pt>
                <c:pt idx="240">
                  <c:v>0</c:v>
                </c:pt>
                <c:pt idx="241">
                  <c:v>64</c:v>
                </c:pt>
                <c:pt idx="242">
                  <c:v>3</c:v>
                </c:pt>
                <c:pt idx="243">
                  <c:v>4</c:v>
                </c:pt>
                <c:pt idx="244">
                  <c:v>3</c:v>
                </c:pt>
                <c:pt idx="245">
                  <c:v>11</c:v>
                </c:pt>
                <c:pt idx="246">
                  <c:v>23</c:v>
                </c:pt>
                <c:pt idx="247">
                  <c:v>130</c:v>
                </c:pt>
                <c:pt idx="248">
                  <c:v>76</c:v>
                </c:pt>
                <c:pt idx="249">
                  <c:v>205</c:v>
                </c:pt>
                <c:pt idx="250">
                  <c:v>71</c:v>
                </c:pt>
                <c:pt idx="251">
                  <c:v>7</c:v>
                </c:pt>
                <c:pt idx="252">
                  <c:v>16</c:v>
                </c:pt>
                <c:pt idx="253">
                  <c:v>11</c:v>
                </c:pt>
                <c:pt idx="254">
                  <c:v>32</c:v>
                </c:pt>
                <c:pt idx="255">
                  <c:v>104</c:v>
                </c:pt>
                <c:pt idx="256">
                  <c:v>12</c:v>
                </c:pt>
                <c:pt idx="257">
                  <c:v>38</c:v>
                </c:pt>
                <c:pt idx="258">
                  <c:v>8</c:v>
                </c:pt>
                <c:pt idx="259">
                  <c:v>0</c:v>
                </c:pt>
                <c:pt idx="260">
                  <c:v>3</c:v>
                </c:pt>
                <c:pt idx="261">
                  <c:v>55</c:v>
                </c:pt>
                <c:pt idx="262">
                  <c:v>30</c:v>
                </c:pt>
                <c:pt idx="263">
                  <c:v>179</c:v>
                </c:pt>
                <c:pt idx="264">
                  <c:v>38</c:v>
                </c:pt>
                <c:pt idx="265">
                  <c:v>2</c:v>
                </c:pt>
                <c:pt idx="266">
                  <c:v>16</c:v>
                </c:pt>
                <c:pt idx="267">
                  <c:v>58</c:v>
                </c:pt>
                <c:pt idx="268">
                  <c:v>29</c:v>
                </c:pt>
                <c:pt idx="269">
                  <c:v>175</c:v>
                </c:pt>
                <c:pt idx="270">
                  <c:v>227</c:v>
                </c:pt>
                <c:pt idx="271">
                  <c:v>0</c:v>
                </c:pt>
                <c:pt idx="272">
                  <c:v>84</c:v>
                </c:pt>
                <c:pt idx="273">
                  <c:v>20</c:v>
                </c:pt>
                <c:pt idx="274">
                  <c:v>16</c:v>
                </c:pt>
                <c:pt idx="275">
                  <c:v>8</c:v>
                </c:pt>
                <c:pt idx="276">
                  <c:v>0</c:v>
                </c:pt>
                <c:pt idx="277">
                  <c:v>19</c:v>
                </c:pt>
                <c:pt idx="278">
                  <c:v>181</c:v>
                </c:pt>
                <c:pt idx="279">
                  <c:v>189</c:v>
                </c:pt>
                <c:pt idx="280">
                  <c:v>3</c:v>
                </c:pt>
                <c:pt idx="281">
                  <c:v>33</c:v>
                </c:pt>
                <c:pt idx="282">
                  <c:v>20</c:v>
                </c:pt>
                <c:pt idx="283">
                  <c:v>3</c:v>
                </c:pt>
                <c:pt idx="284">
                  <c:v>39</c:v>
                </c:pt>
                <c:pt idx="285">
                  <c:v>172</c:v>
                </c:pt>
                <c:pt idx="286">
                  <c:v>12</c:v>
                </c:pt>
                <c:pt idx="287">
                  <c:v>104</c:v>
                </c:pt>
                <c:pt idx="288">
                  <c:v>89</c:v>
                </c:pt>
                <c:pt idx="289">
                  <c:v>0</c:v>
                </c:pt>
                <c:pt idx="290">
                  <c:v>52</c:v>
                </c:pt>
                <c:pt idx="291">
                  <c:v>234</c:v>
                </c:pt>
                <c:pt idx="292">
                  <c:v>3</c:v>
                </c:pt>
                <c:pt idx="293">
                  <c:v>69</c:v>
                </c:pt>
                <c:pt idx="294">
                  <c:v>3</c:v>
                </c:pt>
                <c:pt idx="295">
                  <c:v>3</c:v>
                </c:pt>
                <c:pt idx="296">
                  <c:v>2</c:v>
                </c:pt>
                <c:pt idx="297">
                  <c:v>10</c:v>
                </c:pt>
                <c:pt idx="298">
                  <c:v>40</c:v>
                </c:pt>
                <c:pt idx="299">
                  <c:v>15</c:v>
                </c:pt>
                <c:pt idx="300">
                  <c:v>17</c:v>
                </c:pt>
                <c:pt idx="301">
                  <c:v>3</c:v>
                </c:pt>
                <c:pt idx="302">
                  <c:v>2</c:v>
                </c:pt>
                <c:pt idx="303">
                  <c:v>3</c:v>
                </c:pt>
                <c:pt idx="304">
                  <c:v>106</c:v>
                </c:pt>
                <c:pt idx="305">
                  <c:v>223</c:v>
                </c:pt>
                <c:pt idx="306">
                  <c:v>4</c:v>
                </c:pt>
                <c:pt idx="307">
                  <c:v>2</c:v>
                </c:pt>
                <c:pt idx="308">
                  <c:v>25</c:v>
                </c:pt>
                <c:pt idx="309">
                  <c:v>3</c:v>
                </c:pt>
                <c:pt idx="310">
                  <c:v>2</c:v>
                </c:pt>
                <c:pt idx="311">
                  <c:v>30</c:v>
                </c:pt>
                <c:pt idx="312">
                  <c:v>4</c:v>
                </c:pt>
                <c:pt idx="313">
                  <c:v>224</c:v>
                </c:pt>
                <c:pt idx="314">
                  <c:v>25</c:v>
                </c:pt>
                <c:pt idx="315">
                  <c:v>246</c:v>
                </c:pt>
                <c:pt idx="316">
                  <c:v>50</c:v>
                </c:pt>
                <c:pt idx="317">
                  <c:v>207</c:v>
                </c:pt>
                <c:pt idx="318">
                  <c:v>2</c:v>
                </c:pt>
                <c:pt idx="319">
                  <c:v>25</c:v>
                </c:pt>
                <c:pt idx="320">
                  <c:v>151</c:v>
                </c:pt>
                <c:pt idx="321">
                  <c:v>10</c:v>
                </c:pt>
                <c:pt idx="322">
                  <c:v>8</c:v>
                </c:pt>
                <c:pt idx="323">
                  <c:v>4</c:v>
                </c:pt>
                <c:pt idx="324">
                  <c:v>0</c:v>
                </c:pt>
                <c:pt idx="325">
                  <c:v>0</c:v>
                </c:pt>
                <c:pt idx="326">
                  <c:v>224</c:v>
                </c:pt>
                <c:pt idx="327">
                  <c:v>4</c:v>
                </c:pt>
                <c:pt idx="328">
                  <c:v>48</c:v>
                </c:pt>
                <c:pt idx="329">
                  <c:v>167</c:v>
                </c:pt>
                <c:pt idx="330">
                  <c:v>55</c:v>
                </c:pt>
                <c:pt idx="331">
                  <c:v>0</c:v>
                </c:pt>
                <c:pt idx="332">
                  <c:v>0</c:v>
                </c:pt>
                <c:pt idx="333">
                  <c:v>11</c:v>
                </c:pt>
                <c:pt idx="334">
                  <c:v>34</c:v>
                </c:pt>
                <c:pt idx="335">
                  <c:v>2</c:v>
                </c:pt>
                <c:pt idx="336">
                  <c:v>3</c:v>
                </c:pt>
                <c:pt idx="337">
                  <c:v>0</c:v>
                </c:pt>
                <c:pt idx="338">
                  <c:v>20</c:v>
                </c:pt>
                <c:pt idx="339">
                  <c:v>0</c:v>
                </c:pt>
                <c:pt idx="340">
                  <c:v>38</c:v>
                </c:pt>
                <c:pt idx="341">
                  <c:v>0</c:v>
                </c:pt>
                <c:pt idx="342">
                  <c:v>7</c:v>
                </c:pt>
                <c:pt idx="343">
                  <c:v>20</c:v>
                </c:pt>
                <c:pt idx="344">
                  <c:v>13</c:v>
                </c:pt>
                <c:pt idx="345">
                  <c:v>32</c:v>
                </c:pt>
                <c:pt idx="346">
                  <c:v>4</c:v>
                </c:pt>
                <c:pt idx="347">
                  <c:v>50</c:v>
                </c:pt>
                <c:pt idx="348">
                  <c:v>177</c:v>
                </c:pt>
                <c:pt idx="349">
                  <c:v>3</c:v>
                </c:pt>
                <c:pt idx="350">
                  <c:v>116</c:v>
                </c:pt>
                <c:pt idx="351">
                  <c:v>29</c:v>
                </c:pt>
                <c:pt idx="352">
                  <c:v>97</c:v>
                </c:pt>
                <c:pt idx="353">
                  <c:v>23</c:v>
                </c:pt>
                <c:pt idx="354">
                  <c:v>193</c:v>
                </c:pt>
                <c:pt idx="355">
                  <c:v>11</c:v>
                </c:pt>
                <c:pt idx="356">
                  <c:v>41</c:v>
                </c:pt>
                <c:pt idx="357">
                  <c:v>38</c:v>
                </c:pt>
                <c:pt idx="358">
                  <c:v>0</c:v>
                </c:pt>
                <c:pt idx="359">
                  <c:v>111</c:v>
                </c:pt>
                <c:pt idx="360">
                  <c:v>0</c:v>
                </c:pt>
                <c:pt idx="361">
                  <c:v>19</c:v>
                </c:pt>
                <c:pt idx="362">
                  <c:v>4</c:v>
                </c:pt>
                <c:pt idx="363">
                  <c:v>10</c:v>
                </c:pt>
                <c:pt idx="364">
                  <c:v>0</c:v>
                </c:pt>
                <c:pt idx="365">
                  <c:v>97</c:v>
                </c:pt>
                <c:pt idx="366">
                  <c:v>94</c:v>
                </c:pt>
                <c:pt idx="367">
                  <c:v>23</c:v>
                </c:pt>
                <c:pt idx="368">
                  <c:v>6</c:v>
                </c:pt>
                <c:pt idx="369">
                  <c:v>0</c:v>
                </c:pt>
                <c:pt idx="370">
                  <c:v>2</c:v>
                </c:pt>
                <c:pt idx="371">
                  <c:v>21</c:v>
                </c:pt>
                <c:pt idx="372">
                  <c:v>54</c:v>
                </c:pt>
                <c:pt idx="373">
                  <c:v>127</c:v>
                </c:pt>
                <c:pt idx="374">
                  <c:v>150</c:v>
                </c:pt>
                <c:pt idx="375">
                  <c:v>20</c:v>
                </c:pt>
                <c:pt idx="376">
                  <c:v>6</c:v>
                </c:pt>
                <c:pt idx="377">
                  <c:v>3</c:v>
                </c:pt>
                <c:pt idx="378">
                  <c:v>58</c:v>
                </c:pt>
                <c:pt idx="379">
                  <c:v>4</c:v>
                </c:pt>
                <c:pt idx="380">
                  <c:v>2</c:v>
                </c:pt>
                <c:pt idx="381">
                  <c:v>172</c:v>
                </c:pt>
                <c:pt idx="382">
                  <c:v>208</c:v>
                </c:pt>
                <c:pt idx="383">
                  <c:v>0</c:v>
                </c:pt>
                <c:pt idx="384">
                  <c:v>33</c:v>
                </c:pt>
                <c:pt idx="385">
                  <c:v>21</c:v>
                </c:pt>
                <c:pt idx="386">
                  <c:v>10</c:v>
                </c:pt>
                <c:pt idx="387">
                  <c:v>7</c:v>
                </c:pt>
                <c:pt idx="388">
                  <c:v>19</c:v>
                </c:pt>
                <c:pt idx="389">
                  <c:v>89</c:v>
                </c:pt>
                <c:pt idx="390">
                  <c:v>0</c:v>
                </c:pt>
                <c:pt idx="391">
                  <c:v>32</c:v>
                </c:pt>
                <c:pt idx="392">
                  <c:v>0</c:v>
                </c:pt>
                <c:pt idx="393">
                  <c:v>0</c:v>
                </c:pt>
                <c:pt idx="394">
                  <c:v>11</c:v>
                </c:pt>
                <c:pt idx="395">
                  <c:v>180</c:v>
                </c:pt>
                <c:pt idx="396">
                  <c:v>127</c:v>
                </c:pt>
                <c:pt idx="397">
                  <c:v>0</c:v>
                </c:pt>
                <c:pt idx="398">
                  <c:v>250</c:v>
                </c:pt>
                <c:pt idx="399">
                  <c:v>84</c:v>
                </c:pt>
                <c:pt idx="400">
                  <c:v>10</c:v>
                </c:pt>
                <c:pt idx="401">
                  <c:v>4</c:v>
                </c:pt>
                <c:pt idx="402">
                  <c:v>0</c:v>
                </c:pt>
                <c:pt idx="403">
                  <c:v>2</c:v>
                </c:pt>
                <c:pt idx="404">
                  <c:v>13</c:v>
                </c:pt>
                <c:pt idx="405">
                  <c:v>80</c:v>
                </c:pt>
                <c:pt idx="406">
                  <c:v>73</c:v>
                </c:pt>
                <c:pt idx="407">
                  <c:v>99</c:v>
                </c:pt>
                <c:pt idx="408">
                  <c:v>0</c:v>
                </c:pt>
                <c:pt idx="409">
                  <c:v>7</c:v>
                </c:pt>
                <c:pt idx="410">
                  <c:v>40</c:v>
                </c:pt>
                <c:pt idx="411">
                  <c:v>59</c:v>
                </c:pt>
                <c:pt idx="412">
                  <c:v>0</c:v>
                </c:pt>
                <c:pt idx="413">
                  <c:v>119</c:v>
                </c:pt>
                <c:pt idx="414">
                  <c:v>225</c:v>
                </c:pt>
                <c:pt idx="415">
                  <c:v>10</c:v>
                </c:pt>
                <c:pt idx="416">
                  <c:v>16</c:v>
                </c:pt>
                <c:pt idx="417">
                  <c:v>69</c:v>
                </c:pt>
                <c:pt idx="418">
                  <c:v>3</c:v>
                </c:pt>
                <c:pt idx="419">
                  <c:v>219</c:v>
                </c:pt>
                <c:pt idx="420">
                  <c:v>73</c:v>
                </c:pt>
                <c:pt idx="421">
                  <c:v>7</c:v>
                </c:pt>
                <c:pt idx="422">
                  <c:v>0</c:v>
                </c:pt>
                <c:pt idx="423">
                  <c:v>11</c:v>
                </c:pt>
                <c:pt idx="424">
                  <c:v>90</c:v>
                </c:pt>
                <c:pt idx="425">
                  <c:v>0</c:v>
                </c:pt>
                <c:pt idx="426">
                  <c:v>0</c:v>
                </c:pt>
                <c:pt idx="427">
                  <c:v>2</c:v>
                </c:pt>
                <c:pt idx="428">
                  <c:v>104</c:v>
                </c:pt>
                <c:pt idx="429">
                  <c:v>40</c:v>
                </c:pt>
                <c:pt idx="430">
                  <c:v>159</c:v>
                </c:pt>
                <c:pt idx="431">
                  <c:v>2</c:v>
                </c:pt>
                <c:pt idx="432">
                  <c:v>2</c:v>
                </c:pt>
                <c:pt idx="433">
                  <c:v>64</c:v>
                </c:pt>
                <c:pt idx="434">
                  <c:v>156</c:v>
                </c:pt>
                <c:pt idx="435">
                  <c:v>21</c:v>
                </c:pt>
                <c:pt idx="436">
                  <c:v>0</c:v>
                </c:pt>
                <c:pt idx="437">
                  <c:v>4</c:v>
                </c:pt>
                <c:pt idx="438">
                  <c:v>29</c:v>
                </c:pt>
                <c:pt idx="439">
                  <c:v>23</c:v>
                </c:pt>
                <c:pt idx="440">
                  <c:v>121</c:v>
                </c:pt>
                <c:pt idx="441">
                  <c:v>0</c:v>
                </c:pt>
                <c:pt idx="442">
                  <c:v>7</c:v>
                </c:pt>
                <c:pt idx="443">
                  <c:v>2</c:v>
                </c:pt>
                <c:pt idx="444">
                  <c:v>11</c:v>
                </c:pt>
                <c:pt idx="445">
                  <c:v>43</c:v>
                </c:pt>
                <c:pt idx="446">
                  <c:v>30</c:v>
                </c:pt>
                <c:pt idx="447">
                  <c:v>0</c:v>
                </c:pt>
                <c:pt idx="448">
                  <c:v>4</c:v>
                </c:pt>
                <c:pt idx="449">
                  <c:v>0</c:v>
                </c:pt>
                <c:pt idx="450">
                  <c:v>2</c:v>
                </c:pt>
                <c:pt idx="451">
                  <c:v>80</c:v>
                </c:pt>
                <c:pt idx="452">
                  <c:v>2</c:v>
                </c:pt>
                <c:pt idx="453">
                  <c:v>10</c:v>
                </c:pt>
                <c:pt idx="454">
                  <c:v>26</c:v>
                </c:pt>
                <c:pt idx="455">
                  <c:v>17</c:v>
                </c:pt>
                <c:pt idx="456">
                  <c:v>23</c:v>
                </c:pt>
                <c:pt idx="457">
                  <c:v>50</c:v>
                </c:pt>
                <c:pt idx="458">
                  <c:v>23</c:v>
                </c:pt>
                <c:pt idx="459">
                  <c:v>2</c:v>
                </c:pt>
                <c:pt idx="460">
                  <c:v>71</c:v>
                </c:pt>
                <c:pt idx="461">
                  <c:v>23</c:v>
                </c:pt>
                <c:pt idx="462">
                  <c:v>3</c:v>
                </c:pt>
                <c:pt idx="463">
                  <c:v>0</c:v>
                </c:pt>
                <c:pt idx="464">
                  <c:v>95</c:v>
                </c:pt>
                <c:pt idx="465">
                  <c:v>3</c:v>
                </c:pt>
                <c:pt idx="466">
                  <c:v>6</c:v>
                </c:pt>
                <c:pt idx="467">
                  <c:v>3</c:v>
                </c:pt>
                <c:pt idx="468">
                  <c:v>12</c:v>
                </c:pt>
                <c:pt idx="469">
                  <c:v>124</c:v>
                </c:pt>
                <c:pt idx="470">
                  <c:v>10</c:v>
                </c:pt>
                <c:pt idx="471">
                  <c:v>158</c:v>
                </c:pt>
                <c:pt idx="472">
                  <c:v>80</c:v>
                </c:pt>
                <c:pt idx="473">
                  <c:v>16</c:v>
                </c:pt>
                <c:pt idx="474">
                  <c:v>169</c:v>
                </c:pt>
                <c:pt idx="475">
                  <c:v>11</c:v>
                </c:pt>
                <c:pt idx="476">
                  <c:v>150</c:v>
                </c:pt>
                <c:pt idx="477">
                  <c:v>12</c:v>
                </c:pt>
                <c:pt idx="478">
                  <c:v>60</c:v>
                </c:pt>
                <c:pt idx="479">
                  <c:v>0</c:v>
                </c:pt>
                <c:pt idx="480">
                  <c:v>19</c:v>
                </c:pt>
                <c:pt idx="481">
                  <c:v>8</c:v>
                </c:pt>
                <c:pt idx="482">
                  <c:v>10</c:v>
                </c:pt>
                <c:pt idx="483">
                  <c:v>0</c:v>
                </c:pt>
                <c:pt idx="484">
                  <c:v>15</c:v>
                </c:pt>
                <c:pt idx="485">
                  <c:v>0</c:v>
                </c:pt>
                <c:pt idx="486">
                  <c:v>16</c:v>
                </c:pt>
                <c:pt idx="487">
                  <c:v>13</c:v>
                </c:pt>
                <c:pt idx="488">
                  <c:v>0</c:v>
                </c:pt>
                <c:pt idx="489">
                  <c:v>19</c:v>
                </c:pt>
                <c:pt idx="490">
                  <c:v>111</c:v>
                </c:pt>
                <c:pt idx="491">
                  <c:v>21</c:v>
                </c:pt>
                <c:pt idx="492">
                  <c:v>6</c:v>
                </c:pt>
                <c:pt idx="493">
                  <c:v>4</c:v>
                </c:pt>
                <c:pt idx="494">
                  <c:v>2</c:v>
                </c:pt>
                <c:pt idx="495">
                  <c:v>116</c:v>
                </c:pt>
                <c:pt idx="496">
                  <c:v>56</c:v>
                </c:pt>
                <c:pt idx="497">
                  <c:v>6</c:v>
                </c:pt>
                <c:pt idx="498">
                  <c:v>0</c:v>
                </c:pt>
                <c:pt idx="499">
                  <c:v>11</c:v>
                </c:pt>
                <c:pt idx="500">
                  <c:v>6</c:v>
                </c:pt>
                <c:pt idx="501">
                  <c:v>10</c:v>
                </c:pt>
                <c:pt idx="502">
                  <c:v>0</c:v>
                </c:pt>
                <c:pt idx="503">
                  <c:v>0</c:v>
                </c:pt>
                <c:pt idx="504">
                  <c:v>3</c:v>
                </c:pt>
                <c:pt idx="505">
                  <c:v>16</c:v>
                </c:pt>
                <c:pt idx="506">
                  <c:v>2</c:v>
                </c:pt>
                <c:pt idx="507">
                  <c:v>2</c:v>
                </c:pt>
                <c:pt idx="508">
                  <c:v>16</c:v>
                </c:pt>
                <c:pt idx="509">
                  <c:v>6</c:v>
                </c:pt>
                <c:pt idx="510">
                  <c:v>10</c:v>
                </c:pt>
                <c:pt idx="511">
                  <c:v>0</c:v>
                </c:pt>
                <c:pt idx="512">
                  <c:v>11</c:v>
                </c:pt>
                <c:pt idx="513">
                  <c:v>0</c:v>
                </c:pt>
                <c:pt idx="514">
                  <c:v>8</c:v>
                </c:pt>
                <c:pt idx="515">
                  <c:v>69</c:v>
                </c:pt>
                <c:pt idx="516">
                  <c:v>7</c:v>
                </c:pt>
                <c:pt idx="517">
                  <c:v>168</c:v>
                </c:pt>
                <c:pt idx="518">
                  <c:v>63</c:v>
                </c:pt>
                <c:pt idx="519">
                  <c:v>6</c:v>
                </c:pt>
                <c:pt idx="520">
                  <c:v>0</c:v>
                </c:pt>
                <c:pt idx="521">
                  <c:v>30</c:v>
                </c:pt>
                <c:pt idx="522">
                  <c:v>141</c:v>
                </c:pt>
                <c:pt idx="523">
                  <c:v>13</c:v>
                </c:pt>
                <c:pt idx="524">
                  <c:v>15</c:v>
                </c:pt>
                <c:pt idx="525">
                  <c:v>10</c:v>
                </c:pt>
                <c:pt idx="526">
                  <c:v>0</c:v>
                </c:pt>
                <c:pt idx="527">
                  <c:v>10</c:v>
                </c:pt>
                <c:pt idx="528">
                  <c:v>130</c:v>
                </c:pt>
                <c:pt idx="529">
                  <c:v>93</c:v>
                </c:pt>
                <c:pt idx="530">
                  <c:v>160</c:v>
                </c:pt>
                <c:pt idx="531">
                  <c:v>65</c:v>
                </c:pt>
                <c:pt idx="532">
                  <c:v>4</c:v>
                </c:pt>
                <c:pt idx="533">
                  <c:v>138</c:v>
                </c:pt>
                <c:pt idx="534">
                  <c:v>75</c:v>
                </c:pt>
                <c:pt idx="535">
                  <c:v>15</c:v>
                </c:pt>
                <c:pt idx="536">
                  <c:v>0</c:v>
                </c:pt>
                <c:pt idx="537">
                  <c:v>20</c:v>
                </c:pt>
                <c:pt idx="538">
                  <c:v>4</c:v>
                </c:pt>
                <c:pt idx="539">
                  <c:v>103</c:v>
                </c:pt>
                <c:pt idx="540">
                  <c:v>4</c:v>
                </c:pt>
                <c:pt idx="541">
                  <c:v>0</c:v>
                </c:pt>
                <c:pt idx="542">
                  <c:v>39</c:v>
                </c:pt>
                <c:pt idx="543">
                  <c:v>149</c:v>
                </c:pt>
                <c:pt idx="544">
                  <c:v>71</c:v>
                </c:pt>
                <c:pt idx="545">
                  <c:v>3</c:v>
                </c:pt>
                <c:pt idx="546">
                  <c:v>150</c:v>
                </c:pt>
                <c:pt idx="547">
                  <c:v>134</c:v>
                </c:pt>
                <c:pt idx="548">
                  <c:v>10</c:v>
                </c:pt>
                <c:pt idx="549">
                  <c:v>69</c:v>
                </c:pt>
                <c:pt idx="550">
                  <c:v>0</c:v>
                </c:pt>
                <c:pt idx="551">
                  <c:v>65</c:v>
                </c:pt>
                <c:pt idx="552">
                  <c:v>76</c:v>
                </c:pt>
                <c:pt idx="553">
                  <c:v>67</c:v>
                </c:pt>
                <c:pt idx="554">
                  <c:v>0</c:v>
                </c:pt>
                <c:pt idx="555">
                  <c:v>62</c:v>
                </c:pt>
                <c:pt idx="556">
                  <c:v>0</c:v>
                </c:pt>
                <c:pt idx="557">
                  <c:v>4</c:v>
                </c:pt>
                <c:pt idx="558">
                  <c:v>17</c:v>
                </c:pt>
                <c:pt idx="559">
                  <c:v>2</c:v>
                </c:pt>
                <c:pt idx="560">
                  <c:v>0</c:v>
                </c:pt>
                <c:pt idx="561">
                  <c:v>188</c:v>
                </c:pt>
                <c:pt idx="562">
                  <c:v>0</c:v>
                </c:pt>
                <c:pt idx="563">
                  <c:v>234</c:v>
                </c:pt>
                <c:pt idx="564">
                  <c:v>6</c:v>
                </c:pt>
                <c:pt idx="565">
                  <c:v>3</c:v>
                </c:pt>
                <c:pt idx="566">
                  <c:v>52</c:v>
                </c:pt>
                <c:pt idx="567">
                  <c:v>3</c:v>
                </c:pt>
                <c:pt idx="568">
                  <c:v>11</c:v>
                </c:pt>
                <c:pt idx="569">
                  <c:v>4</c:v>
                </c:pt>
                <c:pt idx="570">
                  <c:v>11</c:v>
                </c:pt>
                <c:pt idx="571">
                  <c:v>19</c:v>
                </c:pt>
                <c:pt idx="572">
                  <c:v>8</c:v>
                </c:pt>
                <c:pt idx="573">
                  <c:v>49</c:v>
                </c:pt>
                <c:pt idx="574">
                  <c:v>0</c:v>
                </c:pt>
                <c:pt idx="575">
                  <c:v>10</c:v>
                </c:pt>
                <c:pt idx="576">
                  <c:v>0</c:v>
                </c:pt>
                <c:pt idx="577">
                  <c:v>13</c:v>
                </c:pt>
                <c:pt idx="578">
                  <c:v>2</c:v>
                </c:pt>
                <c:pt idx="579">
                  <c:v>16</c:v>
                </c:pt>
                <c:pt idx="580">
                  <c:v>0</c:v>
                </c:pt>
                <c:pt idx="581">
                  <c:v>12</c:v>
                </c:pt>
                <c:pt idx="582">
                  <c:v>0</c:v>
                </c:pt>
                <c:pt idx="583">
                  <c:v>12</c:v>
                </c:pt>
                <c:pt idx="584">
                  <c:v>15</c:v>
                </c:pt>
                <c:pt idx="585">
                  <c:v>78</c:v>
                </c:pt>
                <c:pt idx="586">
                  <c:v>55</c:v>
                </c:pt>
                <c:pt idx="587">
                  <c:v>0</c:v>
                </c:pt>
                <c:pt idx="588">
                  <c:v>43</c:v>
                </c:pt>
                <c:pt idx="589">
                  <c:v>20</c:v>
                </c:pt>
                <c:pt idx="590">
                  <c:v>4</c:v>
                </c:pt>
                <c:pt idx="591">
                  <c:v>0</c:v>
                </c:pt>
                <c:pt idx="592">
                  <c:v>4</c:v>
                </c:pt>
                <c:pt idx="593">
                  <c:v>3</c:v>
                </c:pt>
                <c:pt idx="594">
                  <c:v>11</c:v>
                </c:pt>
                <c:pt idx="595">
                  <c:v>54</c:v>
                </c:pt>
                <c:pt idx="596">
                  <c:v>104</c:v>
                </c:pt>
                <c:pt idx="597">
                  <c:v>3</c:v>
                </c:pt>
                <c:pt idx="598">
                  <c:v>160</c:v>
                </c:pt>
                <c:pt idx="599">
                  <c:v>219</c:v>
                </c:pt>
                <c:pt idx="600">
                  <c:v>4</c:v>
                </c:pt>
                <c:pt idx="601">
                  <c:v>2</c:v>
                </c:pt>
                <c:pt idx="602">
                  <c:v>84</c:v>
                </c:pt>
                <c:pt idx="603">
                  <c:v>134</c:v>
                </c:pt>
                <c:pt idx="604">
                  <c:v>7</c:v>
                </c:pt>
                <c:pt idx="605">
                  <c:v>0</c:v>
                </c:pt>
                <c:pt idx="606">
                  <c:v>0</c:v>
                </c:pt>
                <c:pt idx="607">
                  <c:v>99</c:v>
                </c:pt>
                <c:pt idx="608">
                  <c:v>33</c:v>
                </c:pt>
                <c:pt idx="609">
                  <c:v>4</c:v>
                </c:pt>
                <c:pt idx="610">
                  <c:v>11</c:v>
                </c:pt>
                <c:pt idx="611">
                  <c:v>34</c:v>
                </c:pt>
                <c:pt idx="612">
                  <c:v>65</c:v>
                </c:pt>
                <c:pt idx="613">
                  <c:v>3</c:v>
                </c:pt>
                <c:pt idx="614">
                  <c:v>42</c:v>
                </c:pt>
                <c:pt idx="615">
                  <c:v>6</c:v>
                </c:pt>
                <c:pt idx="616">
                  <c:v>0</c:v>
                </c:pt>
                <c:pt idx="617">
                  <c:v>23</c:v>
                </c:pt>
                <c:pt idx="618">
                  <c:v>20</c:v>
                </c:pt>
                <c:pt idx="619">
                  <c:v>16</c:v>
                </c:pt>
                <c:pt idx="620">
                  <c:v>2</c:v>
                </c:pt>
                <c:pt idx="621">
                  <c:v>17</c:v>
                </c:pt>
                <c:pt idx="622">
                  <c:v>258</c:v>
                </c:pt>
                <c:pt idx="623">
                  <c:v>3</c:v>
                </c:pt>
                <c:pt idx="624">
                  <c:v>3</c:v>
                </c:pt>
                <c:pt idx="625">
                  <c:v>51</c:v>
                </c:pt>
                <c:pt idx="626">
                  <c:v>24</c:v>
                </c:pt>
                <c:pt idx="627">
                  <c:v>0</c:v>
                </c:pt>
                <c:pt idx="628">
                  <c:v>12</c:v>
                </c:pt>
                <c:pt idx="629">
                  <c:v>0</c:v>
                </c:pt>
                <c:pt idx="630">
                  <c:v>12</c:v>
                </c:pt>
                <c:pt idx="631">
                  <c:v>10</c:v>
                </c:pt>
                <c:pt idx="632">
                  <c:v>25</c:v>
                </c:pt>
                <c:pt idx="633">
                  <c:v>71</c:v>
                </c:pt>
                <c:pt idx="634">
                  <c:v>145</c:v>
                </c:pt>
                <c:pt idx="635">
                  <c:v>8</c:v>
                </c:pt>
                <c:pt idx="636">
                  <c:v>0</c:v>
                </c:pt>
                <c:pt idx="637">
                  <c:v>6</c:v>
                </c:pt>
                <c:pt idx="638">
                  <c:v>37</c:v>
                </c:pt>
                <c:pt idx="639">
                  <c:v>50</c:v>
                </c:pt>
                <c:pt idx="640">
                  <c:v>58</c:v>
                </c:pt>
                <c:pt idx="641">
                  <c:v>7</c:v>
                </c:pt>
                <c:pt idx="642">
                  <c:v>78</c:v>
                </c:pt>
                <c:pt idx="643">
                  <c:v>69</c:v>
                </c:pt>
                <c:pt idx="644">
                  <c:v>0</c:v>
                </c:pt>
                <c:pt idx="645">
                  <c:v>19</c:v>
                </c:pt>
                <c:pt idx="646">
                  <c:v>3</c:v>
                </c:pt>
                <c:pt idx="647">
                  <c:v>2</c:v>
                </c:pt>
                <c:pt idx="648">
                  <c:v>28</c:v>
                </c:pt>
                <c:pt idx="649">
                  <c:v>103</c:v>
                </c:pt>
                <c:pt idx="650">
                  <c:v>42</c:v>
                </c:pt>
                <c:pt idx="651">
                  <c:v>7</c:v>
                </c:pt>
                <c:pt idx="652">
                  <c:v>3</c:v>
                </c:pt>
                <c:pt idx="653">
                  <c:v>0</c:v>
                </c:pt>
                <c:pt idx="654">
                  <c:v>30</c:v>
                </c:pt>
                <c:pt idx="655">
                  <c:v>3</c:v>
                </c:pt>
                <c:pt idx="656">
                  <c:v>26</c:v>
                </c:pt>
                <c:pt idx="657">
                  <c:v>30</c:v>
                </c:pt>
                <c:pt idx="658">
                  <c:v>46</c:v>
                </c:pt>
                <c:pt idx="659">
                  <c:v>2</c:v>
                </c:pt>
                <c:pt idx="660">
                  <c:v>12</c:v>
                </c:pt>
                <c:pt idx="661">
                  <c:v>2</c:v>
                </c:pt>
                <c:pt idx="662">
                  <c:v>12</c:v>
                </c:pt>
                <c:pt idx="663">
                  <c:v>19</c:v>
                </c:pt>
                <c:pt idx="664">
                  <c:v>0</c:v>
                </c:pt>
                <c:pt idx="665">
                  <c:v>7</c:v>
                </c:pt>
                <c:pt idx="666">
                  <c:v>106</c:v>
                </c:pt>
                <c:pt idx="667">
                  <c:v>0</c:v>
                </c:pt>
                <c:pt idx="668">
                  <c:v>4</c:v>
                </c:pt>
                <c:pt idx="669">
                  <c:v>7</c:v>
                </c:pt>
                <c:pt idx="670">
                  <c:v>8</c:v>
                </c:pt>
                <c:pt idx="671">
                  <c:v>0</c:v>
                </c:pt>
                <c:pt idx="672">
                  <c:v>3</c:v>
                </c:pt>
                <c:pt idx="673">
                  <c:v>3</c:v>
                </c:pt>
                <c:pt idx="674">
                  <c:v>123</c:v>
                </c:pt>
                <c:pt idx="675">
                  <c:v>99</c:v>
                </c:pt>
                <c:pt idx="676">
                  <c:v>28</c:v>
                </c:pt>
                <c:pt idx="677">
                  <c:v>3</c:v>
                </c:pt>
                <c:pt idx="678">
                  <c:v>11</c:v>
                </c:pt>
                <c:pt idx="679">
                  <c:v>20</c:v>
                </c:pt>
                <c:pt idx="680">
                  <c:v>33</c:v>
                </c:pt>
                <c:pt idx="681">
                  <c:v>60</c:v>
                </c:pt>
                <c:pt idx="682">
                  <c:v>0</c:v>
                </c:pt>
                <c:pt idx="683">
                  <c:v>99</c:v>
                </c:pt>
                <c:pt idx="684">
                  <c:v>104</c:v>
                </c:pt>
                <c:pt idx="685">
                  <c:v>94</c:v>
                </c:pt>
                <c:pt idx="686">
                  <c:v>2</c:v>
                </c:pt>
                <c:pt idx="687">
                  <c:v>6</c:v>
                </c:pt>
                <c:pt idx="688">
                  <c:v>101</c:v>
                </c:pt>
                <c:pt idx="689">
                  <c:v>0</c:v>
                </c:pt>
                <c:pt idx="690">
                  <c:v>24</c:v>
                </c:pt>
                <c:pt idx="691">
                  <c:v>55</c:v>
                </c:pt>
                <c:pt idx="692">
                  <c:v>12</c:v>
                </c:pt>
                <c:pt idx="693">
                  <c:v>153</c:v>
                </c:pt>
                <c:pt idx="694">
                  <c:v>119</c:v>
                </c:pt>
                <c:pt idx="695">
                  <c:v>10</c:v>
                </c:pt>
                <c:pt idx="696">
                  <c:v>52</c:v>
                </c:pt>
                <c:pt idx="697">
                  <c:v>210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0</c:v>
                </c:pt>
                <c:pt idx="702">
                  <c:v>0</c:v>
                </c:pt>
                <c:pt idx="703">
                  <c:v>4</c:v>
                </c:pt>
                <c:pt idx="704">
                  <c:v>0</c:v>
                </c:pt>
                <c:pt idx="705">
                  <c:v>0</c:v>
                </c:pt>
                <c:pt idx="706">
                  <c:v>65</c:v>
                </c:pt>
                <c:pt idx="707">
                  <c:v>10</c:v>
                </c:pt>
                <c:pt idx="708">
                  <c:v>2</c:v>
                </c:pt>
                <c:pt idx="709">
                  <c:v>6</c:v>
                </c:pt>
                <c:pt idx="710">
                  <c:v>19</c:v>
                </c:pt>
                <c:pt idx="711">
                  <c:v>3</c:v>
                </c:pt>
                <c:pt idx="712">
                  <c:v>75</c:v>
                </c:pt>
                <c:pt idx="713">
                  <c:v>0</c:v>
                </c:pt>
                <c:pt idx="714">
                  <c:v>6</c:v>
                </c:pt>
                <c:pt idx="715">
                  <c:v>13</c:v>
                </c:pt>
                <c:pt idx="716">
                  <c:v>25</c:v>
                </c:pt>
                <c:pt idx="717">
                  <c:v>17</c:v>
                </c:pt>
                <c:pt idx="718">
                  <c:v>8</c:v>
                </c:pt>
                <c:pt idx="719">
                  <c:v>128</c:v>
                </c:pt>
                <c:pt idx="720">
                  <c:v>7</c:v>
                </c:pt>
                <c:pt idx="721">
                  <c:v>208</c:v>
                </c:pt>
                <c:pt idx="722">
                  <c:v>4</c:v>
                </c:pt>
                <c:pt idx="723">
                  <c:v>63</c:v>
                </c:pt>
                <c:pt idx="724">
                  <c:v>17</c:v>
                </c:pt>
                <c:pt idx="725">
                  <c:v>19</c:v>
                </c:pt>
                <c:pt idx="726">
                  <c:v>4</c:v>
                </c:pt>
                <c:pt idx="727">
                  <c:v>7</c:v>
                </c:pt>
                <c:pt idx="728">
                  <c:v>2</c:v>
                </c:pt>
                <c:pt idx="729">
                  <c:v>11</c:v>
                </c:pt>
                <c:pt idx="730">
                  <c:v>10</c:v>
                </c:pt>
                <c:pt idx="731">
                  <c:v>13</c:v>
                </c:pt>
                <c:pt idx="732">
                  <c:v>72</c:v>
                </c:pt>
                <c:pt idx="733">
                  <c:v>11</c:v>
                </c:pt>
                <c:pt idx="734">
                  <c:v>41</c:v>
                </c:pt>
                <c:pt idx="735">
                  <c:v>23</c:v>
                </c:pt>
                <c:pt idx="736">
                  <c:v>15</c:v>
                </c:pt>
                <c:pt idx="737">
                  <c:v>52</c:v>
                </c:pt>
                <c:pt idx="738">
                  <c:v>2</c:v>
                </c:pt>
                <c:pt idx="739">
                  <c:v>12</c:v>
                </c:pt>
                <c:pt idx="740">
                  <c:v>145</c:v>
                </c:pt>
                <c:pt idx="741">
                  <c:v>0</c:v>
                </c:pt>
                <c:pt idx="742">
                  <c:v>6</c:v>
                </c:pt>
                <c:pt idx="743">
                  <c:v>25</c:v>
                </c:pt>
                <c:pt idx="744">
                  <c:v>7</c:v>
                </c:pt>
                <c:pt idx="745">
                  <c:v>6</c:v>
                </c:pt>
                <c:pt idx="746">
                  <c:v>0</c:v>
                </c:pt>
                <c:pt idx="747">
                  <c:v>43</c:v>
                </c:pt>
                <c:pt idx="748">
                  <c:v>3</c:v>
                </c:pt>
                <c:pt idx="749">
                  <c:v>90</c:v>
                </c:pt>
                <c:pt idx="750">
                  <c:v>0</c:v>
                </c:pt>
                <c:pt idx="751">
                  <c:v>159</c:v>
                </c:pt>
                <c:pt idx="752">
                  <c:v>12</c:v>
                </c:pt>
                <c:pt idx="753">
                  <c:v>33</c:v>
                </c:pt>
                <c:pt idx="754">
                  <c:v>108</c:v>
                </c:pt>
                <c:pt idx="755">
                  <c:v>97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46</c:v>
                </c:pt>
                <c:pt idx="761">
                  <c:v>19</c:v>
                </c:pt>
                <c:pt idx="762">
                  <c:v>198</c:v>
                </c:pt>
                <c:pt idx="763">
                  <c:v>10</c:v>
                </c:pt>
                <c:pt idx="764">
                  <c:v>39</c:v>
                </c:pt>
                <c:pt idx="765">
                  <c:v>171</c:v>
                </c:pt>
                <c:pt idx="766">
                  <c:v>21</c:v>
                </c:pt>
                <c:pt idx="767">
                  <c:v>0</c:v>
                </c:pt>
                <c:pt idx="768">
                  <c:v>15</c:v>
                </c:pt>
                <c:pt idx="769">
                  <c:v>36</c:v>
                </c:pt>
                <c:pt idx="770">
                  <c:v>19</c:v>
                </c:pt>
                <c:pt idx="771">
                  <c:v>33</c:v>
                </c:pt>
                <c:pt idx="772">
                  <c:v>0</c:v>
                </c:pt>
                <c:pt idx="773">
                  <c:v>6</c:v>
                </c:pt>
                <c:pt idx="774">
                  <c:v>0</c:v>
                </c:pt>
                <c:pt idx="775">
                  <c:v>93</c:v>
                </c:pt>
                <c:pt idx="776">
                  <c:v>15</c:v>
                </c:pt>
                <c:pt idx="777">
                  <c:v>3</c:v>
                </c:pt>
                <c:pt idx="778">
                  <c:v>20</c:v>
                </c:pt>
                <c:pt idx="779">
                  <c:v>0</c:v>
                </c:pt>
                <c:pt idx="780">
                  <c:v>0</c:v>
                </c:pt>
                <c:pt idx="781">
                  <c:v>186</c:v>
                </c:pt>
                <c:pt idx="782">
                  <c:v>11</c:v>
                </c:pt>
                <c:pt idx="783">
                  <c:v>50</c:v>
                </c:pt>
                <c:pt idx="784">
                  <c:v>29</c:v>
                </c:pt>
                <c:pt idx="785">
                  <c:v>0</c:v>
                </c:pt>
                <c:pt idx="786">
                  <c:v>86</c:v>
                </c:pt>
                <c:pt idx="787">
                  <c:v>19</c:v>
                </c:pt>
                <c:pt idx="788">
                  <c:v>0</c:v>
                </c:pt>
                <c:pt idx="789">
                  <c:v>1</c:v>
                </c:pt>
                <c:pt idx="790">
                  <c:v>58</c:v>
                </c:pt>
                <c:pt idx="791">
                  <c:v>13</c:v>
                </c:pt>
                <c:pt idx="792">
                  <c:v>7</c:v>
                </c:pt>
                <c:pt idx="793">
                  <c:v>8</c:v>
                </c:pt>
                <c:pt idx="794">
                  <c:v>23</c:v>
                </c:pt>
                <c:pt idx="795">
                  <c:v>0</c:v>
                </c:pt>
                <c:pt idx="796">
                  <c:v>168</c:v>
                </c:pt>
                <c:pt idx="797">
                  <c:v>16</c:v>
                </c:pt>
                <c:pt idx="798">
                  <c:v>20</c:v>
                </c:pt>
                <c:pt idx="799">
                  <c:v>8</c:v>
                </c:pt>
                <c:pt idx="800">
                  <c:v>2</c:v>
                </c:pt>
                <c:pt idx="801">
                  <c:v>21</c:v>
                </c:pt>
                <c:pt idx="802">
                  <c:v>12</c:v>
                </c:pt>
                <c:pt idx="803">
                  <c:v>12</c:v>
                </c:pt>
                <c:pt idx="804">
                  <c:v>20</c:v>
                </c:pt>
                <c:pt idx="805">
                  <c:v>0</c:v>
                </c:pt>
                <c:pt idx="806">
                  <c:v>4</c:v>
                </c:pt>
                <c:pt idx="807">
                  <c:v>188</c:v>
                </c:pt>
                <c:pt idx="808">
                  <c:v>15</c:v>
                </c:pt>
                <c:pt idx="809">
                  <c:v>192</c:v>
                </c:pt>
                <c:pt idx="810">
                  <c:v>23</c:v>
                </c:pt>
                <c:pt idx="811">
                  <c:v>13</c:v>
                </c:pt>
                <c:pt idx="812">
                  <c:v>20</c:v>
                </c:pt>
                <c:pt idx="813">
                  <c:v>3</c:v>
                </c:pt>
                <c:pt idx="814">
                  <c:v>49</c:v>
                </c:pt>
                <c:pt idx="815">
                  <c:v>16</c:v>
                </c:pt>
                <c:pt idx="816">
                  <c:v>0</c:v>
                </c:pt>
                <c:pt idx="817">
                  <c:v>11</c:v>
                </c:pt>
                <c:pt idx="818">
                  <c:v>2</c:v>
                </c:pt>
                <c:pt idx="819">
                  <c:v>15</c:v>
                </c:pt>
                <c:pt idx="820">
                  <c:v>27</c:v>
                </c:pt>
                <c:pt idx="821">
                  <c:v>34</c:v>
                </c:pt>
                <c:pt idx="822">
                  <c:v>58</c:v>
                </c:pt>
                <c:pt idx="823">
                  <c:v>179</c:v>
                </c:pt>
                <c:pt idx="824">
                  <c:v>115</c:v>
                </c:pt>
                <c:pt idx="825">
                  <c:v>16</c:v>
                </c:pt>
                <c:pt idx="826">
                  <c:v>8</c:v>
                </c:pt>
                <c:pt idx="827">
                  <c:v>119</c:v>
                </c:pt>
                <c:pt idx="828">
                  <c:v>54</c:v>
                </c:pt>
                <c:pt idx="829">
                  <c:v>111</c:v>
                </c:pt>
                <c:pt idx="830">
                  <c:v>12</c:v>
                </c:pt>
                <c:pt idx="831">
                  <c:v>17</c:v>
                </c:pt>
                <c:pt idx="832">
                  <c:v>4</c:v>
                </c:pt>
                <c:pt idx="833">
                  <c:v>2</c:v>
                </c:pt>
                <c:pt idx="834">
                  <c:v>2</c:v>
                </c:pt>
                <c:pt idx="835">
                  <c:v>3</c:v>
                </c:pt>
                <c:pt idx="836">
                  <c:v>12</c:v>
                </c:pt>
                <c:pt idx="837">
                  <c:v>17</c:v>
                </c:pt>
                <c:pt idx="838">
                  <c:v>0</c:v>
                </c:pt>
                <c:pt idx="839">
                  <c:v>24</c:v>
                </c:pt>
                <c:pt idx="840">
                  <c:v>4</c:v>
                </c:pt>
                <c:pt idx="841">
                  <c:v>58</c:v>
                </c:pt>
                <c:pt idx="842">
                  <c:v>3</c:v>
                </c:pt>
                <c:pt idx="843">
                  <c:v>179</c:v>
                </c:pt>
                <c:pt idx="844">
                  <c:v>0</c:v>
                </c:pt>
                <c:pt idx="845">
                  <c:v>4</c:v>
                </c:pt>
                <c:pt idx="846">
                  <c:v>17</c:v>
                </c:pt>
                <c:pt idx="847">
                  <c:v>4</c:v>
                </c:pt>
                <c:pt idx="848">
                  <c:v>125</c:v>
                </c:pt>
                <c:pt idx="849">
                  <c:v>7</c:v>
                </c:pt>
                <c:pt idx="850">
                  <c:v>0</c:v>
                </c:pt>
                <c:pt idx="851">
                  <c:v>59</c:v>
                </c:pt>
                <c:pt idx="852">
                  <c:v>0</c:v>
                </c:pt>
                <c:pt idx="853">
                  <c:v>84</c:v>
                </c:pt>
                <c:pt idx="854">
                  <c:v>49</c:v>
                </c:pt>
                <c:pt idx="855">
                  <c:v>3</c:v>
                </c:pt>
                <c:pt idx="856">
                  <c:v>8</c:v>
                </c:pt>
                <c:pt idx="857">
                  <c:v>2</c:v>
                </c:pt>
                <c:pt idx="858">
                  <c:v>6</c:v>
                </c:pt>
                <c:pt idx="859">
                  <c:v>0</c:v>
                </c:pt>
                <c:pt idx="860">
                  <c:v>93</c:v>
                </c:pt>
                <c:pt idx="861">
                  <c:v>2</c:v>
                </c:pt>
                <c:pt idx="862">
                  <c:v>2</c:v>
                </c:pt>
                <c:pt idx="863">
                  <c:v>242</c:v>
                </c:pt>
                <c:pt idx="864">
                  <c:v>86</c:v>
                </c:pt>
                <c:pt idx="865">
                  <c:v>16</c:v>
                </c:pt>
                <c:pt idx="866">
                  <c:v>19</c:v>
                </c:pt>
                <c:pt idx="867">
                  <c:v>17</c:v>
                </c:pt>
                <c:pt idx="868">
                  <c:v>2</c:v>
                </c:pt>
                <c:pt idx="869">
                  <c:v>17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2</c:v>
                </c:pt>
                <c:pt idx="874">
                  <c:v>0</c:v>
                </c:pt>
                <c:pt idx="875">
                  <c:v>0</c:v>
                </c:pt>
                <c:pt idx="876">
                  <c:v>20</c:v>
                </c:pt>
                <c:pt idx="877">
                  <c:v>199</c:v>
                </c:pt>
                <c:pt idx="878">
                  <c:v>6</c:v>
                </c:pt>
                <c:pt idx="879">
                  <c:v>13</c:v>
                </c:pt>
                <c:pt idx="880">
                  <c:v>30</c:v>
                </c:pt>
                <c:pt idx="881">
                  <c:v>8</c:v>
                </c:pt>
                <c:pt idx="882">
                  <c:v>0</c:v>
                </c:pt>
                <c:pt idx="883">
                  <c:v>142</c:v>
                </c:pt>
                <c:pt idx="884">
                  <c:v>20</c:v>
                </c:pt>
                <c:pt idx="885">
                  <c:v>38</c:v>
                </c:pt>
                <c:pt idx="886">
                  <c:v>106</c:v>
                </c:pt>
                <c:pt idx="887">
                  <c:v>30</c:v>
                </c:pt>
                <c:pt idx="888">
                  <c:v>91</c:v>
                </c:pt>
                <c:pt idx="889">
                  <c:v>3</c:v>
                </c:pt>
                <c:pt idx="890">
                  <c:v>145</c:v>
                </c:pt>
                <c:pt idx="891">
                  <c:v>6</c:v>
                </c:pt>
                <c:pt idx="892">
                  <c:v>38</c:v>
                </c:pt>
                <c:pt idx="893">
                  <c:v>6</c:v>
                </c:pt>
                <c:pt idx="894">
                  <c:v>15</c:v>
                </c:pt>
                <c:pt idx="895">
                  <c:v>3</c:v>
                </c:pt>
                <c:pt idx="896">
                  <c:v>0</c:v>
                </c:pt>
                <c:pt idx="897">
                  <c:v>26</c:v>
                </c:pt>
                <c:pt idx="898">
                  <c:v>7</c:v>
                </c:pt>
                <c:pt idx="899">
                  <c:v>0</c:v>
                </c:pt>
                <c:pt idx="900">
                  <c:v>4</c:v>
                </c:pt>
                <c:pt idx="901">
                  <c:v>6</c:v>
                </c:pt>
                <c:pt idx="902">
                  <c:v>6</c:v>
                </c:pt>
                <c:pt idx="903">
                  <c:v>145</c:v>
                </c:pt>
                <c:pt idx="904">
                  <c:v>7</c:v>
                </c:pt>
                <c:pt idx="905">
                  <c:v>15</c:v>
                </c:pt>
                <c:pt idx="906">
                  <c:v>4</c:v>
                </c:pt>
                <c:pt idx="907">
                  <c:v>220</c:v>
                </c:pt>
                <c:pt idx="908">
                  <c:v>2</c:v>
                </c:pt>
                <c:pt idx="909">
                  <c:v>0</c:v>
                </c:pt>
                <c:pt idx="910">
                  <c:v>99</c:v>
                </c:pt>
                <c:pt idx="911">
                  <c:v>132</c:v>
                </c:pt>
                <c:pt idx="912">
                  <c:v>30</c:v>
                </c:pt>
                <c:pt idx="913">
                  <c:v>46</c:v>
                </c:pt>
                <c:pt idx="914">
                  <c:v>185</c:v>
                </c:pt>
                <c:pt idx="915">
                  <c:v>180</c:v>
                </c:pt>
                <c:pt idx="916">
                  <c:v>6</c:v>
                </c:pt>
                <c:pt idx="917">
                  <c:v>216</c:v>
                </c:pt>
                <c:pt idx="918">
                  <c:v>2</c:v>
                </c:pt>
                <c:pt idx="919">
                  <c:v>0</c:v>
                </c:pt>
                <c:pt idx="920">
                  <c:v>0</c:v>
                </c:pt>
                <c:pt idx="921">
                  <c:v>64</c:v>
                </c:pt>
                <c:pt idx="922">
                  <c:v>59</c:v>
                </c:pt>
                <c:pt idx="923">
                  <c:v>8</c:v>
                </c:pt>
                <c:pt idx="924">
                  <c:v>89</c:v>
                </c:pt>
                <c:pt idx="925">
                  <c:v>16</c:v>
                </c:pt>
                <c:pt idx="926">
                  <c:v>168</c:v>
                </c:pt>
                <c:pt idx="927">
                  <c:v>0</c:v>
                </c:pt>
                <c:pt idx="928">
                  <c:v>0</c:v>
                </c:pt>
                <c:pt idx="929">
                  <c:v>42</c:v>
                </c:pt>
                <c:pt idx="930">
                  <c:v>27</c:v>
                </c:pt>
                <c:pt idx="931">
                  <c:v>6</c:v>
                </c:pt>
                <c:pt idx="932">
                  <c:v>202</c:v>
                </c:pt>
                <c:pt idx="933">
                  <c:v>1</c:v>
                </c:pt>
                <c:pt idx="934">
                  <c:v>146</c:v>
                </c:pt>
                <c:pt idx="935">
                  <c:v>25</c:v>
                </c:pt>
                <c:pt idx="936">
                  <c:v>38</c:v>
                </c:pt>
                <c:pt idx="937">
                  <c:v>75</c:v>
                </c:pt>
                <c:pt idx="938">
                  <c:v>2</c:v>
                </c:pt>
                <c:pt idx="939">
                  <c:v>63</c:v>
                </c:pt>
                <c:pt idx="940">
                  <c:v>34</c:v>
                </c:pt>
                <c:pt idx="941">
                  <c:v>28</c:v>
                </c:pt>
                <c:pt idx="942">
                  <c:v>32</c:v>
                </c:pt>
                <c:pt idx="943">
                  <c:v>258</c:v>
                </c:pt>
                <c:pt idx="944">
                  <c:v>119</c:v>
                </c:pt>
                <c:pt idx="945">
                  <c:v>28</c:v>
                </c:pt>
                <c:pt idx="946">
                  <c:v>62</c:v>
                </c:pt>
                <c:pt idx="947">
                  <c:v>39</c:v>
                </c:pt>
                <c:pt idx="948">
                  <c:v>0</c:v>
                </c:pt>
                <c:pt idx="949">
                  <c:v>13</c:v>
                </c:pt>
                <c:pt idx="950">
                  <c:v>4</c:v>
                </c:pt>
                <c:pt idx="951">
                  <c:v>65</c:v>
                </c:pt>
                <c:pt idx="952">
                  <c:v>224</c:v>
                </c:pt>
                <c:pt idx="953">
                  <c:v>0</c:v>
                </c:pt>
                <c:pt idx="954">
                  <c:v>24</c:v>
                </c:pt>
                <c:pt idx="955">
                  <c:v>2</c:v>
                </c:pt>
                <c:pt idx="956">
                  <c:v>0</c:v>
                </c:pt>
                <c:pt idx="957">
                  <c:v>21</c:v>
                </c:pt>
                <c:pt idx="958">
                  <c:v>11</c:v>
                </c:pt>
                <c:pt idx="959">
                  <c:v>38</c:v>
                </c:pt>
                <c:pt idx="960">
                  <c:v>13</c:v>
                </c:pt>
                <c:pt idx="961">
                  <c:v>0</c:v>
                </c:pt>
                <c:pt idx="962">
                  <c:v>25</c:v>
                </c:pt>
                <c:pt idx="963">
                  <c:v>132</c:v>
                </c:pt>
                <c:pt idx="964">
                  <c:v>0</c:v>
                </c:pt>
                <c:pt idx="965">
                  <c:v>19</c:v>
                </c:pt>
                <c:pt idx="966">
                  <c:v>93</c:v>
                </c:pt>
                <c:pt idx="967">
                  <c:v>210</c:v>
                </c:pt>
                <c:pt idx="968">
                  <c:v>21</c:v>
                </c:pt>
                <c:pt idx="969">
                  <c:v>2</c:v>
                </c:pt>
                <c:pt idx="970">
                  <c:v>3</c:v>
                </c:pt>
                <c:pt idx="971">
                  <c:v>6</c:v>
                </c:pt>
                <c:pt idx="972">
                  <c:v>0</c:v>
                </c:pt>
                <c:pt idx="973">
                  <c:v>39</c:v>
                </c:pt>
                <c:pt idx="974">
                  <c:v>185</c:v>
                </c:pt>
                <c:pt idx="975">
                  <c:v>3</c:v>
                </c:pt>
                <c:pt idx="976">
                  <c:v>69</c:v>
                </c:pt>
                <c:pt idx="977">
                  <c:v>0</c:v>
                </c:pt>
                <c:pt idx="978">
                  <c:v>46</c:v>
                </c:pt>
                <c:pt idx="979">
                  <c:v>3</c:v>
                </c:pt>
                <c:pt idx="980">
                  <c:v>202</c:v>
                </c:pt>
                <c:pt idx="981">
                  <c:v>3</c:v>
                </c:pt>
                <c:pt idx="982">
                  <c:v>13</c:v>
                </c:pt>
                <c:pt idx="983">
                  <c:v>10</c:v>
                </c:pt>
                <c:pt idx="984">
                  <c:v>2</c:v>
                </c:pt>
                <c:pt idx="985">
                  <c:v>0</c:v>
                </c:pt>
                <c:pt idx="986">
                  <c:v>11</c:v>
                </c:pt>
                <c:pt idx="987">
                  <c:v>175</c:v>
                </c:pt>
                <c:pt idx="988">
                  <c:v>136</c:v>
                </c:pt>
                <c:pt idx="989">
                  <c:v>21</c:v>
                </c:pt>
                <c:pt idx="990">
                  <c:v>2</c:v>
                </c:pt>
                <c:pt idx="991">
                  <c:v>3</c:v>
                </c:pt>
                <c:pt idx="992">
                  <c:v>150</c:v>
                </c:pt>
                <c:pt idx="993">
                  <c:v>0</c:v>
                </c:pt>
                <c:pt idx="994">
                  <c:v>42</c:v>
                </c:pt>
                <c:pt idx="995">
                  <c:v>28</c:v>
                </c:pt>
                <c:pt idx="996">
                  <c:v>197</c:v>
                </c:pt>
                <c:pt idx="997">
                  <c:v>52</c:v>
                </c:pt>
                <c:pt idx="998">
                  <c:v>2</c:v>
                </c:pt>
                <c:pt idx="999">
                  <c:v>75</c:v>
                </c:pt>
                <c:pt idx="1000">
                  <c:v>0</c:v>
                </c:pt>
                <c:pt idx="1001">
                  <c:v>13</c:v>
                </c:pt>
                <c:pt idx="1002">
                  <c:v>4</c:v>
                </c:pt>
                <c:pt idx="1003">
                  <c:v>16</c:v>
                </c:pt>
                <c:pt idx="1004">
                  <c:v>0</c:v>
                </c:pt>
                <c:pt idx="1005">
                  <c:v>28</c:v>
                </c:pt>
                <c:pt idx="1006">
                  <c:v>3</c:v>
                </c:pt>
                <c:pt idx="1007">
                  <c:v>129</c:v>
                </c:pt>
                <c:pt idx="1008">
                  <c:v>63</c:v>
                </c:pt>
                <c:pt idx="1009">
                  <c:v>6</c:v>
                </c:pt>
                <c:pt idx="1010">
                  <c:v>10</c:v>
                </c:pt>
                <c:pt idx="1011">
                  <c:v>8</c:v>
                </c:pt>
                <c:pt idx="1012">
                  <c:v>3</c:v>
                </c:pt>
                <c:pt idx="1013">
                  <c:v>43</c:v>
                </c:pt>
                <c:pt idx="1014">
                  <c:v>4</c:v>
                </c:pt>
                <c:pt idx="1015">
                  <c:v>39</c:v>
                </c:pt>
                <c:pt idx="1016">
                  <c:v>4</c:v>
                </c:pt>
                <c:pt idx="1017">
                  <c:v>133</c:v>
                </c:pt>
                <c:pt idx="1018">
                  <c:v>160</c:v>
                </c:pt>
                <c:pt idx="1019">
                  <c:v>19</c:v>
                </c:pt>
                <c:pt idx="1020">
                  <c:v>3</c:v>
                </c:pt>
                <c:pt idx="1021">
                  <c:v>54</c:v>
                </c:pt>
                <c:pt idx="1022">
                  <c:v>0</c:v>
                </c:pt>
                <c:pt idx="1023">
                  <c:v>10</c:v>
                </c:pt>
                <c:pt idx="1024">
                  <c:v>52</c:v>
                </c:pt>
                <c:pt idx="1025">
                  <c:v>2</c:v>
                </c:pt>
                <c:pt idx="1026">
                  <c:v>2</c:v>
                </c:pt>
                <c:pt idx="1027">
                  <c:v>23</c:v>
                </c:pt>
                <c:pt idx="1028">
                  <c:v>0</c:v>
                </c:pt>
                <c:pt idx="1029">
                  <c:v>182</c:v>
                </c:pt>
                <c:pt idx="1030">
                  <c:v>6</c:v>
                </c:pt>
                <c:pt idx="1031">
                  <c:v>104</c:v>
                </c:pt>
                <c:pt idx="1032">
                  <c:v>6</c:v>
                </c:pt>
                <c:pt idx="1033">
                  <c:v>10</c:v>
                </c:pt>
                <c:pt idx="1034">
                  <c:v>4</c:v>
                </c:pt>
                <c:pt idx="1035">
                  <c:v>65</c:v>
                </c:pt>
                <c:pt idx="1036">
                  <c:v>0</c:v>
                </c:pt>
                <c:pt idx="1037">
                  <c:v>153</c:v>
                </c:pt>
                <c:pt idx="1038">
                  <c:v>220</c:v>
                </c:pt>
                <c:pt idx="1039">
                  <c:v>7</c:v>
                </c:pt>
                <c:pt idx="1040">
                  <c:v>8</c:v>
                </c:pt>
                <c:pt idx="1041">
                  <c:v>129</c:v>
                </c:pt>
                <c:pt idx="1042">
                  <c:v>0</c:v>
                </c:pt>
                <c:pt idx="1043">
                  <c:v>3</c:v>
                </c:pt>
                <c:pt idx="1044">
                  <c:v>67</c:v>
                </c:pt>
                <c:pt idx="1045">
                  <c:v>182</c:v>
                </c:pt>
                <c:pt idx="1046">
                  <c:v>11</c:v>
                </c:pt>
                <c:pt idx="1047">
                  <c:v>115</c:v>
                </c:pt>
                <c:pt idx="1048">
                  <c:v>2</c:v>
                </c:pt>
                <c:pt idx="1049">
                  <c:v>168</c:v>
                </c:pt>
                <c:pt idx="1050">
                  <c:v>13</c:v>
                </c:pt>
                <c:pt idx="1051">
                  <c:v>7</c:v>
                </c:pt>
                <c:pt idx="1052">
                  <c:v>4</c:v>
                </c:pt>
                <c:pt idx="1053">
                  <c:v>0</c:v>
                </c:pt>
                <c:pt idx="1054">
                  <c:v>0</c:v>
                </c:pt>
                <c:pt idx="1055">
                  <c:v>2</c:v>
                </c:pt>
                <c:pt idx="1056">
                  <c:v>97</c:v>
                </c:pt>
                <c:pt idx="1057">
                  <c:v>19</c:v>
                </c:pt>
                <c:pt idx="1058">
                  <c:v>110</c:v>
                </c:pt>
                <c:pt idx="1059">
                  <c:v>8</c:v>
                </c:pt>
                <c:pt idx="1060">
                  <c:v>21</c:v>
                </c:pt>
                <c:pt idx="1061">
                  <c:v>11</c:v>
                </c:pt>
                <c:pt idx="1062">
                  <c:v>2</c:v>
                </c:pt>
                <c:pt idx="1063">
                  <c:v>0</c:v>
                </c:pt>
                <c:pt idx="1064">
                  <c:v>0</c:v>
                </c:pt>
                <c:pt idx="1065">
                  <c:v>33</c:v>
                </c:pt>
                <c:pt idx="1066">
                  <c:v>0</c:v>
                </c:pt>
                <c:pt idx="1067">
                  <c:v>232</c:v>
                </c:pt>
                <c:pt idx="1068">
                  <c:v>3</c:v>
                </c:pt>
                <c:pt idx="1069">
                  <c:v>2</c:v>
                </c:pt>
                <c:pt idx="1070">
                  <c:v>164</c:v>
                </c:pt>
                <c:pt idx="1071">
                  <c:v>7</c:v>
                </c:pt>
                <c:pt idx="1072">
                  <c:v>17</c:v>
                </c:pt>
                <c:pt idx="1073">
                  <c:v>3</c:v>
                </c:pt>
                <c:pt idx="1074">
                  <c:v>3</c:v>
                </c:pt>
                <c:pt idx="1075">
                  <c:v>2</c:v>
                </c:pt>
                <c:pt idx="1076">
                  <c:v>10</c:v>
                </c:pt>
                <c:pt idx="1077">
                  <c:v>19</c:v>
                </c:pt>
                <c:pt idx="1078">
                  <c:v>138</c:v>
                </c:pt>
                <c:pt idx="1079">
                  <c:v>0</c:v>
                </c:pt>
                <c:pt idx="1080">
                  <c:v>7</c:v>
                </c:pt>
                <c:pt idx="1081">
                  <c:v>4</c:v>
                </c:pt>
                <c:pt idx="1082">
                  <c:v>15</c:v>
                </c:pt>
                <c:pt idx="1083">
                  <c:v>3</c:v>
                </c:pt>
                <c:pt idx="1084">
                  <c:v>16</c:v>
                </c:pt>
                <c:pt idx="1085">
                  <c:v>39</c:v>
                </c:pt>
                <c:pt idx="1086">
                  <c:v>0</c:v>
                </c:pt>
                <c:pt idx="1087">
                  <c:v>216</c:v>
                </c:pt>
                <c:pt idx="1088">
                  <c:v>99</c:v>
                </c:pt>
                <c:pt idx="1089">
                  <c:v>0</c:v>
                </c:pt>
                <c:pt idx="1090">
                  <c:v>0</c:v>
                </c:pt>
                <c:pt idx="1091">
                  <c:v>39</c:v>
                </c:pt>
                <c:pt idx="1092">
                  <c:v>6</c:v>
                </c:pt>
                <c:pt idx="1093">
                  <c:v>6</c:v>
                </c:pt>
                <c:pt idx="1094">
                  <c:v>46</c:v>
                </c:pt>
                <c:pt idx="1095">
                  <c:v>0</c:v>
                </c:pt>
                <c:pt idx="1096">
                  <c:v>247</c:v>
                </c:pt>
                <c:pt idx="1097">
                  <c:v>134</c:v>
                </c:pt>
                <c:pt idx="1098">
                  <c:v>2</c:v>
                </c:pt>
                <c:pt idx="1099">
                  <c:v>180</c:v>
                </c:pt>
                <c:pt idx="1100">
                  <c:v>10</c:v>
                </c:pt>
                <c:pt idx="1101">
                  <c:v>7</c:v>
                </c:pt>
                <c:pt idx="1102">
                  <c:v>94</c:v>
                </c:pt>
                <c:pt idx="1103">
                  <c:v>0</c:v>
                </c:pt>
                <c:pt idx="1104">
                  <c:v>11</c:v>
                </c:pt>
                <c:pt idx="1105">
                  <c:v>1</c:v>
                </c:pt>
                <c:pt idx="1106">
                  <c:v>160</c:v>
                </c:pt>
                <c:pt idx="1107">
                  <c:v>8</c:v>
                </c:pt>
                <c:pt idx="1108">
                  <c:v>6</c:v>
                </c:pt>
                <c:pt idx="1109">
                  <c:v>7</c:v>
                </c:pt>
                <c:pt idx="1110">
                  <c:v>33</c:v>
                </c:pt>
                <c:pt idx="1111">
                  <c:v>11</c:v>
                </c:pt>
                <c:pt idx="1112">
                  <c:v>2</c:v>
                </c:pt>
                <c:pt idx="1113">
                  <c:v>19</c:v>
                </c:pt>
                <c:pt idx="1114">
                  <c:v>2</c:v>
                </c:pt>
                <c:pt idx="1115">
                  <c:v>8</c:v>
                </c:pt>
                <c:pt idx="1116">
                  <c:v>8</c:v>
                </c:pt>
                <c:pt idx="1117">
                  <c:v>253</c:v>
                </c:pt>
                <c:pt idx="1118">
                  <c:v>3</c:v>
                </c:pt>
                <c:pt idx="1119">
                  <c:v>2</c:v>
                </c:pt>
                <c:pt idx="1120">
                  <c:v>29</c:v>
                </c:pt>
                <c:pt idx="1121">
                  <c:v>4</c:v>
                </c:pt>
                <c:pt idx="1122">
                  <c:v>8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76</c:v>
                </c:pt>
                <c:pt idx="1129">
                  <c:v>172</c:v>
                </c:pt>
                <c:pt idx="1130">
                  <c:v>3</c:v>
                </c:pt>
                <c:pt idx="1131">
                  <c:v>0</c:v>
                </c:pt>
                <c:pt idx="1132">
                  <c:v>2</c:v>
                </c:pt>
                <c:pt idx="1133">
                  <c:v>50</c:v>
                </c:pt>
                <c:pt idx="1134">
                  <c:v>186</c:v>
                </c:pt>
                <c:pt idx="1135">
                  <c:v>37</c:v>
                </c:pt>
                <c:pt idx="1136">
                  <c:v>158</c:v>
                </c:pt>
                <c:pt idx="1137">
                  <c:v>34</c:v>
                </c:pt>
                <c:pt idx="1138">
                  <c:v>0</c:v>
                </c:pt>
                <c:pt idx="1139">
                  <c:v>47</c:v>
                </c:pt>
                <c:pt idx="1140">
                  <c:v>1</c:v>
                </c:pt>
                <c:pt idx="1141">
                  <c:v>62</c:v>
                </c:pt>
                <c:pt idx="1142">
                  <c:v>16</c:v>
                </c:pt>
                <c:pt idx="1143">
                  <c:v>78</c:v>
                </c:pt>
                <c:pt idx="1144">
                  <c:v>2</c:v>
                </c:pt>
                <c:pt idx="1145">
                  <c:v>6</c:v>
                </c:pt>
                <c:pt idx="1146">
                  <c:v>10</c:v>
                </c:pt>
                <c:pt idx="1147">
                  <c:v>19</c:v>
                </c:pt>
                <c:pt idx="1148">
                  <c:v>147</c:v>
                </c:pt>
                <c:pt idx="1149">
                  <c:v>8</c:v>
                </c:pt>
                <c:pt idx="1150">
                  <c:v>71</c:v>
                </c:pt>
                <c:pt idx="1151">
                  <c:v>0</c:v>
                </c:pt>
                <c:pt idx="1152">
                  <c:v>11</c:v>
                </c:pt>
                <c:pt idx="1153">
                  <c:v>201</c:v>
                </c:pt>
                <c:pt idx="1154">
                  <c:v>55</c:v>
                </c:pt>
                <c:pt idx="1155">
                  <c:v>13</c:v>
                </c:pt>
                <c:pt idx="1156">
                  <c:v>12</c:v>
                </c:pt>
                <c:pt idx="1157">
                  <c:v>0</c:v>
                </c:pt>
                <c:pt idx="1158">
                  <c:v>4</c:v>
                </c:pt>
                <c:pt idx="1159">
                  <c:v>6</c:v>
                </c:pt>
                <c:pt idx="1160">
                  <c:v>60</c:v>
                </c:pt>
                <c:pt idx="1161">
                  <c:v>6</c:v>
                </c:pt>
                <c:pt idx="1162">
                  <c:v>0</c:v>
                </c:pt>
                <c:pt idx="1163">
                  <c:v>13</c:v>
                </c:pt>
                <c:pt idx="1164">
                  <c:v>0</c:v>
                </c:pt>
                <c:pt idx="1165">
                  <c:v>28</c:v>
                </c:pt>
                <c:pt idx="1166">
                  <c:v>8</c:v>
                </c:pt>
                <c:pt idx="1167">
                  <c:v>2</c:v>
                </c:pt>
                <c:pt idx="1168">
                  <c:v>192</c:v>
                </c:pt>
                <c:pt idx="1169">
                  <c:v>59</c:v>
                </c:pt>
                <c:pt idx="1170">
                  <c:v>2</c:v>
                </c:pt>
                <c:pt idx="1171">
                  <c:v>0</c:v>
                </c:pt>
                <c:pt idx="1172">
                  <c:v>2</c:v>
                </c:pt>
                <c:pt idx="1173">
                  <c:v>2</c:v>
                </c:pt>
                <c:pt idx="1174">
                  <c:v>94</c:v>
                </c:pt>
                <c:pt idx="1175">
                  <c:v>7</c:v>
                </c:pt>
                <c:pt idx="1176">
                  <c:v>4</c:v>
                </c:pt>
                <c:pt idx="1177">
                  <c:v>11</c:v>
                </c:pt>
                <c:pt idx="1178">
                  <c:v>0</c:v>
                </c:pt>
                <c:pt idx="1179">
                  <c:v>0</c:v>
                </c:pt>
                <c:pt idx="1180">
                  <c:v>39</c:v>
                </c:pt>
                <c:pt idx="1181">
                  <c:v>101</c:v>
                </c:pt>
                <c:pt idx="1182">
                  <c:v>19</c:v>
                </c:pt>
                <c:pt idx="1183">
                  <c:v>20</c:v>
                </c:pt>
                <c:pt idx="1184">
                  <c:v>0</c:v>
                </c:pt>
                <c:pt idx="1185">
                  <c:v>29</c:v>
                </c:pt>
                <c:pt idx="1186">
                  <c:v>98</c:v>
                </c:pt>
                <c:pt idx="1187">
                  <c:v>16</c:v>
                </c:pt>
                <c:pt idx="1188">
                  <c:v>0</c:v>
                </c:pt>
                <c:pt idx="1189">
                  <c:v>0</c:v>
                </c:pt>
                <c:pt idx="1190">
                  <c:v>2</c:v>
                </c:pt>
                <c:pt idx="1191">
                  <c:v>133</c:v>
                </c:pt>
                <c:pt idx="1192">
                  <c:v>65</c:v>
                </c:pt>
                <c:pt idx="1193">
                  <c:v>184</c:v>
                </c:pt>
                <c:pt idx="1194">
                  <c:v>3</c:v>
                </c:pt>
                <c:pt idx="1195">
                  <c:v>6</c:v>
                </c:pt>
                <c:pt idx="1196">
                  <c:v>10</c:v>
                </c:pt>
                <c:pt idx="1197">
                  <c:v>2</c:v>
                </c:pt>
                <c:pt idx="1198">
                  <c:v>102</c:v>
                </c:pt>
                <c:pt idx="1199">
                  <c:v>97</c:v>
                </c:pt>
                <c:pt idx="1200">
                  <c:v>13</c:v>
                </c:pt>
                <c:pt idx="1201">
                  <c:v>12</c:v>
                </c:pt>
                <c:pt idx="1202">
                  <c:v>10</c:v>
                </c:pt>
                <c:pt idx="1203">
                  <c:v>10</c:v>
                </c:pt>
                <c:pt idx="1204">
                  <c:v>63</c:v>
                </c:pt>
                <c:pt idx="1205">
                  <c:v>16</c:v>
                </c:pt>
                <c:pt idx="1206">
                  <c:v>12</c:v>
                </c:pt>
                <c:pt idx="1207">
                  <c:v>8</c:v>
                </c:pt>
                <c:pt idx="1208">
                  <c:v>20</c:v>
                </c:pt>
                <c:pt idx="1209">
                  <c:v>1</c:v>
                </c:pt>
                <c:pt idx="1210">
                  <c:v>0</c:v>
                </c:pt>
                <c:pt idx="1211">
                  <c:v>13</c:v>
                </c:pt>
                <c:pt idx="1212">
                  <c:v>0</c:v>
                </c:pt>
                <c:pt idx="1213">
                  <c:v>3</c:v>
                </c:pt>
                <c:pt idx="1214">
                  <c:v>0</c:v>
                </c:pt>
                <c:pt idx="1215">
                  <c:v>7</c:v>
                </c:pt>
                <c:pt idx="1216">
                  <c:v>11</c:v>
                </c:pt>
                <c:pt idx="1217">
                  <c:v>13</c:v>
                </c:pt>
                <c:pt idx="1218">
                  <c:v>151</c:v>
                </c:pt>
                <c:pt idx="1219">
                  <c:v>7</c:v>
                </c:pt>
                <c:pt idx="1220">
                  <c:v>0</c:v>
                </c:pt>
                <c:pt idx="1221">
                  <c:v>6</c:v>
                </c:pt>
                <c:pt idx="1222">
                  <c:v>0</c:v>
                </c:pt>
                <c:pt idx="1223">
                  <c:v>10</c:v>
                </c:pt>
                <c:pt idx="1224">
                  <c:v>0</c:v>
                </c:pt>
                <c:pt idx="1225">
                  <c:v>0</c:v>
                </c:pt>
                <c:pt idx="1226">
                  <c:v>10</c:v>
                </c:pt>
                <c:pt idx="1227">
                  <c:v>39</c:v>
                </c:pt>
                <c:pt idx="1228">
                  <c:v>3</c:v>
                </c:pt>
                <c:pt idx="1229">
                  <c:v>4</c:v>
                </c:pt>
                <c:pt idx="1230">
                  <c:v>58</c:v>
                </c:pt>
                <c:pt idx="1231">
                  <c:v>4</c:v>
                </c:pt>
                <c:pt idx="1232">
                  <c:v>160</c:v>
                </c:pt>
                <c:pt idx="1233">
                  <c:v>72</c:v>
                </c:pt>
                <c:pt idx="1234">
                  <c:v>90</c:v>
                </c:pt>
                <c:pt idx="1235">
                  <c:v>19</c:v>
                </c:pt>
                <c:pt idx="1236">
                  <c:v>94</c:v>
                </c:pt>
                <c:pt idx="1237">
                  <c:v>16</c:v>
                </c:pt>
                <c:pt idx="1238">
                  <c:v>146</c:v>
                </c:pt>
                <c:pt idx="1239">
                  <c:v>99</c:v>
                </c:pt>
                <c:pt idx="1240">
                  <c:v>80</c:v>
                </c:pt>
                <c:pt idx="1241">
                  <c:v>6</c:v>
                </c:pt>
                <c:pt idx="1242">
                  <c:v>17</c:v>
                </c:pt>
                <c:pt idx="1243">
                  <c:v>10</c:v>
                </c:pt>
                <c:pt idx="1244">
                  <c:v>0</c:v>
                </c:pt>
                <c:pt idx="1245">
                  <c:v>72</c:v>
                </c:pt>
                <c:pt idx="1246">
                  <c:v>0</c:v>
                </c:pt>
                <c:pt idx="1247">
                  <c:v>69</c:v>
                </c:pt>
                <c:pt idx="1248">
                  <c:v>2</c:v>
                </c:pt>
                <c:pt idx="1249">
                  <c:v>0</c:v>
                </c:pt>
                <c:pt idx="1250">
                  <c:v>23</c:v>
                </c:pt>
                <c:pt idx="1251">
                  <c:v>3</c:v>
                </c:pt>
                <c:pt idx="1252">
                  <c:v>56</c:v>
                </c:pt>
                <c:pt idx="1253">
                  <c:v>10</c:v>
                </c:pt>
                <c:pt idx="1254">
                  <c:v>6</c:v>
                </c:pt>
                <c:pt idx="1255">
                  <c:v>84</c:v>
                </c:pt>
                <c:pt idx="1256">
                  <c:v>0</c:v>
                </c:pt>
                <c:pt idx="1257">
                  <c:v>130</c:v>
                </c:pt>
                <c:pt idx="1258">
                  <c:v>0</c:v>
                </c:pt>
                <c:pt idx="1259">
                  <c:v>33</c:v>
                </c:pt>
                <c:pt idx="1260">
                  <c:v>173</c:v>
                </c:pt>
                <c:pt idx="1261">
                  <c:v>0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0</c:v>
                </c:pt>
                <c:pt idx="1266">
                  <c:v>2</c:v>
                </c:pt>
                <c:pt idx="1267">
                  <c:v>7</c:v>
                </c:pt>
                <c:pt idx="1268">
                  <c:v>25</c:v>
                </c:pt>
                <c:pt idx="1269">
                  <c:v>5</c:v>
                </c:pt>
                <c:pt idx="1270">
                  <c:v>19</c:v>
                </c:pt>
                <c:pt idx="1271">
                  <c:v>0</c:v>
                </c:pt>
                <c:pt idx="1272">
                  <c:v>94</c:v>
                </c:pt>
                <c:pt idx="1273">
                  <c:v>20</c:v>
                </c:pt>
                <c:pt idx="1274">
                  <c:v>55</c:v>
                </c:pt>
                <c:pt idx="1275">
                  <c:v>37</c:v>
                </c:pt>
                <c:pt idx="1276">
                  <c:v>180</c:v>
                </c:pt>
                <c:pt idx="1277">
                  <c:v>11</c:v>
                </c:pt>
                <c:pt idx="1278">
                  <c:v>55</c:v>
                </c:pt>
                <c:pt idx="1279">
                  <c:v>12</c:v>
                </c:pt>
                <c:pt idx="1280">
                  <c:v>0</c:v>
                </c:pt>
                <c:pt idx="1281">
                  <c:v>42</c:v>
                </c:pt>
                <c:pt idx="1282">
                  <c:v>37</c:v>
                </c:pt>
                <c:pt idx="1283">
                  <c:v>20</c:v>
                </c:pt>
                <c:pt idx="1284">
                  <c:v>0</c:v>
                </c:pt>
                <c:pt idx="1285">
                  <c:v>0</c:v>
                </c:pt>
                <c:pt idx="1286">
                  <c:v>46</c:v>
                </c:pt>
                <c:pt idx="1287">
                  <c:v>21</c:v>
                </c:pt>
                <c:pt idx="1288">
                  <c:v>39</c:v>
                </c:pt>
                <c:pt idx="1289">
                  <c:v>76</c:v>
                </c:pt>
                <c:pt idx="1290">
                  <c:v>8</c:v>
                </c:pt>
                <c:pt idx="1291">
                  <c:v>84</c:v>
                </c:pt>
                <c:pt idx="1292">
                  <c:v>33</c:v>
                </c:pt>
                <c:pt idx="1293">
                  <c:v>77</c:v>
                </c:pt>
                <c:pt idx="1294">
                  <c:v>28</c:v>
                </c:pt>
                <c:pt idx="1295">
                  <c:v>8</c:v>
                </c:pt>
                <c:pt idx="1296">
                  <c:v>0</c:v>
                </c:pt>
                <c:pt idx="1297">
                  <c:v>114</c:v>
                </c:pt>
                <c:pt idx="1298">
                  <c:v>11</c:v>
                </c:pt>
                <c:pt idx="1299">
                  <c:v>78</c:v>
                </c:pt>
                <c:pt idx="1300">
                  <c:v>3</c:v>
                </c:pt>
                <c:pt idx="1301">
                  <c:v>7</c:v>
                </c:pt>
                <c:pt idx="1302">
                  <c:v>63</c:v>
                </c:pt>
                <c:pt idx="1303">
                  <c:v>25</c:v>
                </c:pt>
                <c:pt idx="1304">
                  <c:v>0</c:v>
                </c:pt>
                <c:pt idx="1305">
                  <c:v>51</c:v>
                </c:pt>
                <c:pt idx="1306">
                  <c:v>0</c:v>
                </c:pt>
                <c:pt idx="1307">
                  <c:v>3</c:v>
                </c:pt>
                <c:pt idx="1308">
                  <c:v>2</c:v>
                </c:pt>
                <c:pt idx="1309">
                  <c:v>0</c:v>
                </c:pt>
                <c:pt idx="1310">
                  <c:v>0</c:v>
                </c:pt>
                <c:pt idx="1311">
                  <c:v>16</c:v>
                </c:pt>
                <c:pt idx="1312">
                  <c:v>0</c:v>
                </c:pt>
                <c:pt idx="1313">
                  <c:v>175</c:v>
                </c:pt>
                <c:pt idx="1314">
                  <c:v>34</c:v>
                </c:pt>
                <c:pt idx="1315">
                  <c:v>60</c:v>
                </c:pt>
                <c:pt idx="1316">
                  <c:v>77</c:v>
                </c:pt>
                <c:pt idx="1317">
                  <c:v>50</c:v>
                </c:pt>
                <c:pt idx="1318">
                  <c:v>11</c:v>
                </c:pt>
                <c:pt idx="1319">
                  <c:v>84</c:v>
                </c:pt>
                <c:pt idx="1320">
                  <c:v>3</c:v>
                </c:pt>
                <c:pt idx="1321">
                  <c:v>15</c:v>
                </c:pt>
                <c:pt idx="1322">
                  <c:v>0</c:v>
                </c:pt>
                <c:pt idx="1323">
                  <c:v>29</c:v>
                </c:pt>
                <c:pt idx="1324">
                  <c:v>32</c:v>
                </c:pt>
                <c:pt idx="1325">
                  <c:v>11</c:v>
                </c:pt>
                <c:pt idx="1326">
                  <c:v>43</c:v>
                </c:pt>
                <c:pt idx="1327">
                  <c:v>2</c:v>
                </c:pt>
                <c:pt idx="1328">
                  <c:v>8</c:v>
                </c:pt>
                <c:pt idx="1329">
                  <c:v>0</c:v>
                </c:pt>
                <c:pt idx="1330">
                  <c:v>13</c:v>
                </c:pt>
                <c:pt idx="1331">
                  <c:v>28</c:v>
                </c:pt>
                <c:pt idx="1332">
                  <c:v>2</c:v>
                </c:pt>
                <c:pt idx="1333">
                  <c:v>2</c:v>
                </c:pt>
                <c:pt idx="1334">
                  <c:v>7</c:v>
                </c:pt>
                <c:pt idx="1335">
                  <c:v>0</c:v>
                </c:pt>
                <c:pt idx="1336">
                  <c:v>33</c:v>
                </c:pt>
                <c:pt idx="1337">
                  <c:v>2</c:v>
                </c:pt>
                <c:pt idx="1338">
                  <c:v>0</c:v>
                </c:pt>
                <c:pt idx="1339">
                  <c:v>80</c:v>
                </c:pt>
                <c:pt idx="1340">
                  <c:v>63</c:v>
                </c:pt>
                <c:pt idx="1341">
                  <c:v>0</c:v>
                </c:pt>
                <c:pt idx="1342">
                  <c:v>50</c:v>
                </c:pt>
                <c:pt idx="1343">
                  <c:v>15</c:v>
                </c:pt>
                <c:pt idx="1344">
                  <c:v>13</c:v>
                </c:pt>
                <c:pt idx="1345">
                  <c:v>104</c:v>
                </c:pt>
                <c:pt idx="1346">
                  <c:v>8</c:v>
                </c:pt>
                <c:pt idx="1347">
                  <c:v>15</c:v>
                </c:pt>
                <c:pt idx="1348">
                  <c:v>17</c:v>
                </c:pt>
                <c:pt idx="1349">
                  <c:v>46</c:v>
                </c:pt>
                <c:pt idx="1350">
                  <c:v>71</c:v>
                </c:pt>
                <c:pt idx="1351">
                  <c:v>4</c:v>
                </c:pt>
                <c:pt idx="1352">
                  <c:v>0</c:v>
                </c:pt>
                <c:pt idx="1353">
                  <c:v>173</c:v>
                </c:pt>
                <c:pt idx="1354">
                  <c:v>8</c:v>
                </c:pt>
                <c:pt idx="1355">
                  <c:v>13</c:v>
                </c:pt>
                <c:pt idx="1356">
                  <c:v>98</c:v>
                </c:pt>
                <c:pt idx="1357">
                  <c:v>4</c:v>
                </c:pt>
                <c:pt idx="1358">
                  <c:v>54</c:v>
                </c:pt>
                <c:pt idx="1359">
                  <c:v>29</c:v>
                </c:pt>
                <c:pt idx="1360">
                  <c:v>0</c:v>
                </c:pt>
                <c:pt idx="1361">
                  <c:v>12</c:v>
                </c:pt>
                <c:pt idx="1362">
                  <c:v>4</c:v>
                </c:pt>
                <c:pt idx="1363">
                  <c:v>0</c:v>
                </c:pt>
                <c:pt idx="1364">
                  <c:v>4</c:v>
                </c:pt>
                <c:pt idx="1365">
                  <c:v>4</c:v>
                </c:pt>
                <c:pt idx="1366">
                  <c:v>12</c:v>
                </c:pt>
                <c:pt idx="1367">
                  <c:v>3</c:v>
                </c:pt>
                <c:pt idx="1368">
                  <c:v>0</c:v>
                </c:pt>
                <c:pt idx="1369">
                  <c:v>4</c:v>
                </c:pt>
                <c:pt idx="1370">
                  <c:v>50</c:v>
                </c:pt>
                <c:pt idx="1371">
                  <c:v>75</c:v>
                </c:pt>
                <c:pt idx="1372">
                  <c:v>6</c:v>
                </c:pt>
                <c:pt idx="1373">
                  <c:v>75</c:v>
                </c:pt>
                <c:pt idx="1374">
                  <c:v>0</c:v>
                </c:pt>
                <c:pt idx="1375">
                  <c:v>3</c:v>
                </c:pt>
                <c:pt idx="1376">
                  <c:v>82</c:v>
                </c:pt>
                <c:pt idx="1377">
                  <c:v>2</c:v>
                </c:pt>
                <c:pt idx="1378">
                  <c:v>0</c:v>
                </c:pt>
                <c:pt idx="1379">
                  <c:v>4</c:v>
                </c:pt>
                <c:pt idx="1380">
                  <c:v>48</c:v>
                </c:pt>
                <c:pt idx="1381">
                  <c:v>52</c:v>
                </c:pt>
                <c:pt idx="1382">
                  <c:v>49</c:v>
                </c:pt>
                <c:pt idx="1383">
                  <c:v>0</c:v>
                </c:pt>
                <c:pt idx="1384">
                  <c:v>69</c:v>
                </c:pt>
                <c:pt idx="1385">
                  <c:v>4</c:v>
                </c:pt>
                <c:pt idx="1386">
                  <c:v>16</c:v>
                </c:pt>
                <c:pt idx="1387">
                  <c:v>1</c:v>
                </c:pt>
                <c:pt idx="1388">
                  <c:v>2</c:v>
                </c:pt>
                <c:pt idx="1389">
                  <c:v>2</c:v>
                </c:pt>
                <c:pt idx="1390">
                  <c:v>17</c:v>
                </c:pt>
                <c:pt idx="1391">
                  <c:v>4</c:v>
                </c:pt>
                <c:pt idx="1392">
                  <c:v>86</c:v>
                </c:pt>
                <c:pt idx="1393">
                  <c:v>78</c:v>
                </c:pt>
                <c:pt idx="1394">
                  <c:v>3</c:v>
                </c:pt>
                <c:pt idx="1395">
                  <c:v>21</c:v>
                </c:pt>
                <c:pt idx="1396">
                  <c:v>0</c:v>
                </c:pt>
                <c:pt idx="1397">
                  <c:v>34</c:v>
                </c:pt>
                <c:pt idx="1398">
                  <c:v>63</c:v>
                </c:pt>
                <c:pt idx="1399">
                  <c:v>29</c:v>
                </c:pt>
                <c:pt idx="1400">
                  <c:v>8</c:v>
                </c:pt>
                <c:pt idx="1401">
                  <c:v>13</c:v>
                </c:pt>
                <c:pt idx="1402">
                  <c:v>0</c:v>
                </c:pt>
                <c:pt idx="1403">
                  <c:v>65</c:v>
                </c:pt>
                <c:pt idx="1404">
                  <c:v>55</c:v>
                </c:pt>
                <c:pt idx="1405">
                  <c:v>75</c:v>
                </c:pt>
                <c:pt idx="1406">
                  <c:v>6</c:v>
                </c:pt>
                <c:pt idx="1407">
                  <c:v>11</c:v>
                </c:pt>
                <c:pt idx="1408">
                  <c:v>38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15</c:v>
                </c:pt>
                <c:pt idx="1413">
                  <c:v>43</c:v>
                </c:pt>
                <c:pt idx="1414">
                  <c:v>55</c:v>
                </c:pt>
                <c:pt idx="1415">
                  <c:v>145</c:v>
                </c:pt>
                <c:pt idx="1416">
                  <c:v>140</c:v>
                </c:pt>
                <c:pt idx="1417">
                  <c:v>2</c:v>
                </c:pt>
                <c:pt idx="1418">
                  <c:v>52</c:v>
                </c:pt>
                <c:pt idx="1419">
                  <c:v>16</c:v>
                </c:pt>
                <c:pt idx="1420">
                  <c:v>32</c:v>
                </c:pt>
                <c:pt idx="1421">
                  <c:v>38</c:v>
                </c:pt>
                <c:pt idx="1422">
                  <c:v>0</c:v>
                </c:pt>
                <c:pt idx="1423">
                  <c:v>7</c:v>
                </c:pt>
                <c:pt idx="1424">
                  <c:v>28</c:v>
                </c:pt>
                <c:pt idx="1425">
                  <c:v>3</c:v>
                </c:pt>
                <c:pt idx="1426">
                  <c:v>132</c:v>
                </c:pt>
                <c:pt idx="1427">
                  <c:v>0</c:v>
                </c:pt>
                <c:pt idx="1428">
                  <c:v>24</c:v>
                </c:pt>
                <c:pt idx="1429">
                  <c:v>140</c:v>
                </c:pt>
                <c:pt idx="1430">
                  <c:v>0</c:v>
                </c:pt>
                <c:pt idx="1431">
                  <c:v>38</c:v>
                </c:pt>
                <c:pt idx="1432">
                  <c:v>13</c:v>
                </c:pt>
                <c:pt idx="1433">
                  <c:v>15</c:v>
                </c:pt>
                <c:pt idx="1434">
                  <c:v>15</c:v>
                </c:pt>
                <c:pt idx="1435">
                  <c:v>91</c:v>
                </c:pt>
                <c:pt idx="1436">
                  <c:v>0</c:v>
                </c:pt>
                <c:pt idx="1437">
                  <c:v>205</c:v>
                </c:pt>
                <c:pt idx="1438">
                  <c:v>177</c:v>
                </c:pt>
                <c:pt idx="1439">
                  <c:v>15</c:v>
                </c:pt>
                <c:pt idx="1440">
                  <c:v>0</c:v>
                </c:pt>
                <c:pt idx="1441">
                  <c:v>104</c:v>
                </c:pt>
                <c:pt idx="1442">
                  <c:v>0</c:v>
                </c:pt>
                <c:pt idx="1443">
                  <c:v>156</c:v>
                </c:pt>
                <c:pt idx="1444">
                  <c:v>23</c:v>
                </c:pt>
                <c:pt idx="1445">
                  <c:v>52</c:v>
                </c:pt>
                <c:pt idx="1446">
                  <c:v>60</c:v>
                </c:pt>
                <c:pt idx="1447">
                  <c:v>8</c:v>
                </c:pt>
                <c:pt idx="1448">
                  <c:v>0</c:v>
                </c:pt>
                <c:pt idx="1449">
                  <c:v>23</c:v>
                </c:pt>
                <c:pt idx="1450">
                  <c:v>2</c:v>
                </c:pt>
                <c:pt idx="1451">
                  <c:v>41</c:v>
                </c:pt>
                <c:pt idx="1452">
                  <c:v>2</c:v>
                </c:pt>
                <c:pt idx="1453">
                  <c:v>56</c:v>
                </c:pt>
                <c:pt idx="1454">
                  <c:v>2</c:v>
                </c:pt>
                <c:pt idx="1455">
                  <c:v>0</c:v>
                </c:pt>
                <c:pt idx="1456">
                  <c:v>94</c:v>
                </c:pt>
                <c:pt idx="1457">
                  <c:v>95</c:v>
                </c:pt>
                <c:pt idx="1458">
                  <c:v>0</c:v>
                </c:pt>
                <c:pt idx="1459">
                  <c:v>0</c:v>
                </c:pt>
                <c:pt idx="1460">
                  <c:v>45</c:v>
                </c:pt>
                <c:pt idx="1461">
                  <c:v>44</c:v>
                </c:pt>
                <c:pt idx="1462">
                  <c:v>3</c:v>
                </c:pt>
                <c:pt idx="1463">
                  <c:v>6</c:v>
                </c:pt>
                <c:pt idx="1464">
                  <c:v>2</c:v>
                </c:pt>
                <c:pt idx="1465">
                  <c:v>229</c:v>
                </c:pt>
                <c:pt idx="1466">
                  <c:v>4</c:v>
                </c:pt>
                <c:pt idx="1467">
                  <c:v>6</c:v>
                </c:pt>
                <c:pt idx="1468">
                  <c:v>0</c:v>
                </c:pt>
                <c:pt idx="1469">
                  <c:v>15</c:v>
                </c:pt>
                <c:pt idx="1470">
                  <c:v>20</c:v>
                </c:pt>
                <c:pt idx="1471">
                  <c:v>8</c:v>
                </c:pt>
                <c:pt idx="1472">
                  <c:v>0</c:v>
                </c:pt>
                <c:pt idx="1473">
                  <c:v>32</c:v>
                </c:pt>
                <c:pt idx="1474">
                  <c:v>212</c:v>
                </c:pt>
                <c:pt idx="1475">
                  <c:v>4</c:v>
                </c:pt>
                <c:pt idx="1476">
                  <c:v>63</c:v>
                </c:pt>
                <c:pt idx="1477">
                  <c:v>3</c:v>
                </c:pt>
                <c:pt idx="1478">
                  <c:v>2</c:v>
                </c:pt>
                <c:pt idx="1479">
                  <c:v>3</c:v>
                </c:pt>
                <c:pt idx="1480">
                  <c:v>17</c:v>
                </c:pt>
                <c:pt idx="1481">
                  <c:v>12</c:v>
                </c:pt>
                <c:pt idx="1482">
                  <c:v>6</c:v>
                </c:pt>
                <c:pt idx="1483">
                  <c:v>3</c:v>
                </c:pt>
                <c:pt idx="1484">
                  <c:v>133</c:v>
                </c:pt>
                <c:pt idx="1485">
                  <c:v>63</c:v>
                </c:pt>
                <c:pt idx="1486">
                  <c:v>2</c:v>
                </c:pt>
                <c:pt idx="1487">
                  <c:v>2</c:v>
                </c:pt>
                <c:pt idx="1488">
                  <c:v>10</c:v>
                </c:pt>
                <c:pt idx="1489">
                  <c:v>259</c:v>
                </c:pt>
                <c:pt idx="1490">
                  <c:v>240</c:v>
                </c:pt>
                <c:pt idx="1491">
                  <c:v>6</c:v>
                </c:pt>
                <c:pt idx="1492">
                  <c:v>32</c:v>
                </c:pt>
                <c:pt idx="1493">
                  <c:v>69</c:v>
                </c:pt>
                <c:pt idx="1494">
                  <c:v>6</c:v>
                </c:pt>
                <c:pt idx="1495">
                  <c:v>33</c:v>
                </c:pt>
                <c:pt idx="1496">
                  <c:v>0</c:v>
                </c:pt>
                <c:pt idx="1497">
                  <c:v>7</c:v>
                </c:pt>
                <c:pt idx="1498">
                  <c:v>72</c:v>
                </c:pt>
                <c:pt idx="1499">
                  <c:v>34</c:v>
                </c:pt>
                <c:pt idx="1500">
                  <c:v>7</c:v>
                </c:pt>
                <c:pt idx="1501">
                  <c:v>4</c:v>
                </c:pt>
                <c:pt idx="1502">
                  <c:v>207</c:v>
                </c:pt>
                <c:pt idx="1503">
                  <c:v>7</c:v>
                </c:pt>
                <c:pt idx="1504">
                  <c:v>0</c:v>
                </c:pt>
                <c:pt idx="1505">
                  <c:v>7</c:v>
                </c:pt>
                <c:pt idx="1506">
                  <c:v>0</c:v>
                </c:pt>
                <c:pt idx="1507">
                  <c:v>12</c:v>
                </c:pt>
                <c:pt idx="1508">
                  <c:v>0</c:v>
                </c:pt>
                <c:pt idx="1509">
                  <c:v>102</c:v>
                </c:pt>
                <c:pt idx="1510">
                  <c:v>7</c:v>
                </c:pt>
                <c:pt idx="1511">
                  <c:v>250</c:v>
                </c:pt>
                <c:pt idx="1512">
                  <c:v>23</c:v>
                </c:pt>
                <c:pt idx="1513">
                  <c:v>7</c:v>
                </c:pt>
                <c:pt idx="1514">
                  <c:v>2</c:v>
                </c:pt>
                <c:pt idx="1515">
                  <c:v>20</c:v>
                </c:pt>
                <c:pt idx="1516">
                  <c:v>0</c:v>
                </c:pt>
                <c:pt idx="1517">
                  <c:v>0</c:v>
                </c:pt>
                <c:pt idx="1518">
                  <c:v>125</c:v>
                </c:pt>
                <c:pt idx="1519">
                  <c:v>68</c:v>
                </c:pt>
                <c:pt idx="1520">
                  <c:v>4</c:v>
                </c:pt>
                <c:pt idx="1521">
                  <c:v>51</c:v>
                </c:pt>
                <c:pt idx="1522">
                  <c:v>0</c:v>
                </c:pt>
                <c:pt idx="1523">
                  <c:v>17</c:v>
                </c:pt>
                <c:pt idx="1524">
                  <c:v>151</c:v>
                </c:pt>
                <c:pt idx="1525">
                  <c:v>3</c:v>
                </c:pt>
                <c:pt idx="1526">
                  <c:v>16</c:v>
                </c:pt>
                <c:pt idx="1527">
                  <c:v>21</c:v>
                </c:pt>
                <c:pt idx="1528">
                  <c:v>137</c:v>
                </c:pt>
                <c:pt idx="1529">
                  <c:v>0</c:v>
                </c:pt>
                <c:pt idx="1530">
                  <c:v>11</c:v>
                </c:pt>
                <c:pt idx="1531">
                  <c:v>12</c:v>
                </c:pt>
                <c:pt idx="1532">
                  <c:v>75</c:v>
                </c:pt>
                <c:pt idx="1533">
                  <c:v>12</c:v>
                </c:pt>
                <c:pt idx="1534">
                  <c:v>17</c:v>
                </c:pt>
                <c:pt idx="1535">
                  <c:v>4</c:v>
                </c:pt>
                <c:pt idx="1536">
                  <c:v>2</c:v>
                </c:pt>
                <c:pt idx="1537">
                  <c:v>24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8</c:v>
                </c:pt>
                <c:pt idx="1542">
                  <c:v>10</c:v>
                </c:pt>
                <c:pt idx="1543">
                  <c:v>11</c:v>
                </c:pt>
                <c:pt idx="1544">
                  <c:v>3</c:v>
                </c:pt>
                <c:pt idx="1545">
                  <c:v>21</c:v>
                </c:pt>
                <c:pt idx="1546">
                  <c:v>106</c:v>
                </c:pt>
                <c:pt idx="1547">
                  <c:v>6</c:v>
                </c:pt>
                <c:pt idx="1548">
                  <c:v>6</c:v>
                </c:pt>
                <c:pt idx="1549">
                  <c:v>43</c:v>
                </c:pt>
                <c:pt idx="1550">
                  <c:v>137</c:v>
                </c:pt>
                <c:pt idx="1551">
                  <c:v>4</c:v>
                </c:pt>
                <c:pt idx="1552">
                  <c:v>6</c:v>
                </c:pt>
                <c:pt idx="1553">
                  <c:v>0</c:v>
                </c:pt>
                <c:pt idx="1554">
                  <c:v>8</c:v>
                </c:pt>
                <c:pt idx="1555">
                  <c:v>2</c:v>
                </c:pt>
                <c:pt idx="1556">
                  <c:v>6</c:v>
                </c:pt>
                <c:pt idx="1557">
                  <c:v>197</c:v>
                </c:pt>
                <c:pt idx="1558">
                  <c:v>77</c:v>
                </c:pt>
                <c:pt idx="1559">
                  <c:v>101</c:v>
                </c:pt>
                <c:pt idx="1560">
                  <c:v>104</c:v>
                </c:pt>
                <c:pt idx="1561">
                  <c:v>35</c:v>
                </c:pt>
                <c:pt idx="1562">
                  <c:v>179</c:v>
                </c:pt>
                <c:pt idx="1563">
                  <c:v>212</c:v>
                </c:pt>
                <c:pt idx="1564">
                  <c:v>2</c:v>
                </c:pt>
                <c:pt idx="1565">
                  <c:v>0</c:v>
                </c:pt>
                <c:pt idx="1566">
                  <c:v>13</c:v>
                </c:pt>
                <c:pt idx="1567">
                  <c:v>10</c:v>
                </c:pt>
                <c:pt idx="1568">
                  <c:v>10</c:v>
                </c:pt>
                <c:pt idx="1569">
                  <c:v>0</c:v>
                </c:pt>
                <c:pt idx="1570">
                  <c:v>21</c:v>
                </c:pt>
                <c:pt idx="1571">
                  <c:v>0</c:v>
                </c:pt>
                <c:pt idx="1572">
                  <c:v>0</c:v>
                </c:pt>
                <c:pt idx="1573">
                  <c:v>8</c:v>
                </c:pt>
                <c:pt idx="1574">
                  <c:v>7</c:v>
                </c:pt>
                <c:pt idx="1575">
                  <c:v>49</c:v>
                </c:pt>
                <c:pt idx="1576">
                  <c:v>32</c:v>
                </c:pt>
                <c:pt idx="1577">
                  <c:v>188</c:v>
                </c:pt>
                <c:pt idx="1578">
                  <c:v>7</c:v>
                </c:pt>
                <c:pt idx="1579">
                  <c:v>0</c:v>
                </c:pt>
                <c:pt idx="1580">
                  <c:v>10</c:v>
                </c:pt>
                <c:pt idx="1581">
                  <c:v>7</c:v>
                </c:pt>
                <c:pt idx="1582">
                  <c:v>160</c:v>
                </c:pt>
                <c:pt idx="1583">
                  <c:v>199</c:v>
                </c:pt>
                <c:pt idx="1584">
                  <c:v>45</c:v>
                </c:pt>
                <c:pt idx="1585">
                  <c:v>0</c:v>
                </c:pt>
                <c:pt idx="1586">
                  <c:v>15</c:v>
                </c:pt>
                <c:pt idx="1587">
                  <c:v>43</c:v>
                </c:pt>
                <c:pt idx="1588">
                  <c:v>34</c:v>
                </c:pt>
                <c:pt idx="1589">
                  <c:v>15</c:v>
                </c:pt>
                <c:pt idx="1590">
                  <c:v>21</c:v>
                </c:pt>
                <c:pt idx="1591">
                  <c:v>2</c:v>
                </c:pt>
                <c:pt idx="1592">
                  <c:v>0</c:v>
                </c:pt>
                <c:pt idx="1593">
                  <c:v>28</c:v>
                </c:pt>
                <c:pt idx="1594">
                  <c:v>12</c:v>
                </c:pt>
                <c:pt idx="1595">
                  <c:v>20</c:v>
                </c:pt>
                <c:pt idx="1596">
                  <c:v>6</c:v>
                </c:pt>
                <c:pt idx="1597">
                  <c:v>17</c:v>
                </c:pt>
                <c:pt idx="1598">
                  <c:v>3</c:v>
                </c:pt>
                <c:pt idx="1599">
                  <c:v>0</c:v>
                </c:pt>
                <c:pt idx="1600">
                  <c:v>123</c:v>
                </c:pt>
                <c:pt idx="1601">
                  <c:v>151</c:v>
                </c:pt>
                <c:pt idx="1602">
                  <c:v>106</c:v>
                </c:pt>
                <c:pt idx="1603">
                  <c:v>104</c:v>
                </c:pt>
                <c:pt idx="1604">
                  <c:v>71</c:v>
                </c:pt>
                <c:pt idx="1605">
                  <c:v>23</c:v>
                </c:pt>
                <c:pt idx="1606">
                  <c:v>3</c:v>
                </c:pt>
                <c:pt idx="1607">
                  <c:v>13</c:v>
                </c:pt>
                <c:pt idx="1608">
                  <c:v>23</c:v>
                </c:pt>
                <c:pt idx="1609">
                  <c:v>12</c:v>
                </c:pt>
                <c:pt idx="1610">
                  <c:v>116</c:v>
                </c:pt>
                <c:pt idx="1611">
                  <c:v>6</c:v>
                </c:pt>
                <c:pt idx="1612">
                  <c:v>65</c:v>
                </c:pt>
                <c:pt idx="1613">
                  <c:v>21</c:v>
                </c:pt>
                <c:pt idx="1614">
                  <c:v>7</c:v>
                </c:pt>
                <c:pt idx="1615">
                  <c:v>120</c:v>
                </c:pt>
                <c:pt idx="1616">
                  <c:v>3</c:v>
                </c:pt>
                <c:pt idx="1617">
                  <c:v>23</c:v>
                </c:pt>
                <c:pt idx="1618">
                  <c:v>3</c:v>
                </c:pt>
                <c:pt idx="1619">
                  <c:v>3</c:v>
                </c:pt>
                <c:pt idx="1620">
                  <c:v>0</c:v>
                </c:pt>
                <c:pt idx="1621">
                  <c:v>13</c:v>
                </c:pt>
                <c:pt idx="1622">
                  <c:v>23</c:v>
                </c:pt>
                <c:pt idx="1623">
                  <c:v>0</c:v>
                </c:pt>
                <c:pt idx="1624">
                  <c:v>0</c:v>
                </c:pt>
                <c:pt idx="1625">
                  <c:v>7</c:v>
                </c:pt>
                <c:pt idx="1626">
                  <c:v>4</c:v>
                </c:pt>
                <c:pt idx="1627">
                  <c:v>3</c:v>
                </c:pt>
                <c:pt idx="1628">
                  <c:v>2</c:v>
                </c:pt>
                <c:pt idx="1629">
                  <c:v>0</c:v>
                </c:pt>
                <c:pt idx="1630">
                  <c:v>55</c:v>
                </c:pt>
                <c:pt idx="1631">
                  <c:v>20</c:v>
                </c:pt>
                <c:pt idx="1632">
                  <c:v>13</c:v>
                </c:pt>
                <c:pt idx="1633">
                  <c:v>6</c:v>
                </c:pt>
                <c:pt idx="1634">
                  <c:v>49</c:v>
                </c:pt>
                <c:pt idx="1635">
                  <c:v>3</c:v>
                </c:pt>
                <c:pt idx="1636">
                  <c:v>3</c:v>
                </c:pt>
                <c:pt idx="1637">
                  <c:v>17</c:v>
                </c:pt>
                <c:pt idx="1638">
                  <c:v>7</c:v>
                </c:pt>
                <c:pt idx="1639">
                  <c:v>72</c:v>
                </c:pt>
                <c:pt idx="1640">
                  <c:v>3</c:v>
                </c:pt>
                <c:pt idx="1641">
                  <c:v>4</c:v>
                </c:pt>
                <c:pt idx="1642">
                  <c:v>13</c:v>
                </c:pt>
                <c:pt idx="1643">
                  <c:v>6</c:v>
                </c:pt>
                <c:pt idx="1644">
                  <c:v>13</c:v>
                </c:pt>
                <c:pt idx="1645">
                  <c:v>7</c:v>
                </c:pt>
                <c:pt idx="1646">
                  <c:v>7</c:v>
                </c:pt>
                <c:pt idx="1647">
                  <c:v>0</c:v>
                </c:pt>
                <c:pt idx="1648">
                  <c:v>80</c:v>
                </c:pt>
                <c:pt idx="1649">
                  <c:v>0</c:v>
                </c:pt>
                <c:pt idx="1650">
                  <c:v>10</c:v>
                </c:pt>
                <c:pt idx="1651">
                  <c:v>0</c:v>
                </c:pt>
                <c:pt idx="1652">
                  <c:v>86</c:v>
                </c:pt>
                <c:pt idx="1653">
                  <c:v>0</c:v>
                </c:pt>
                <c:pt idx="1654">
                  <c:v>8</c:v>
                </c:pt>
                <c:pt idx="1655">
                  <c:v>91</c:v>
                </c:pt>
                <c:pt idx="1656">
                  <c:v>2</c:v>
                </c:pt>
                <c:pt idx="1657">
                  <c:v>29</c:v>
                </c:pt>
                <c:pt idx="1658">
                  <c:v>2</c:v>
                </c:pt>
                <c:pt idx="1659">
                  <c:v>33</c:v>
                </c:pt>
                <c:pt idx="1660">
                  <c:v>4</c:v>
                </c:pt>
                <c:pt idx="1661">
                  <c:v>0</c:v>
                </c:pt>
                <c:pt idx="1662">
                  <c:v>25</c:v>
                </c:pt>
                <c:pt idx="1663">
                  <c:v>7</c:v>
                </c:pt>
                <c:pt idx="1664">
                  <c:v>0</c:v>
                </c:pt>
                <c:pt idx="1665">
                  <c:v>4</c:v>
                </c:pt>
                <c:pt idx="1666">
                  <c:v>197</c:v>
                </c:pt>
                <c:pt idx="1667">
                  <c:v>6</c:v>
                </c:pt>
                <c:pt idx="1668">
                  <c:v>10</c:v>
                </c:pt>
                <c:pt idx="1669">
                  <c:v>0</c:v>
                </c:pt>
                <c:pt idx="1670">
                  <c:v>6</c:v>
                </c:pt>
                <c:pt idx="1671">
                  <c:v>35</c:v>
                </c:pt>
                <c:pt idx="1672">
                  <c:v>0</c:v>
                </c:pt>
                <c:pt idx="1673">
                  <c:v>130</c:v>
                </c:pt>
                <c:pt idx="1674">
                  <c:v>23</c:v>
                </c:pt>
                <c:pt idx="1675">
                  <c:v>0</c:v>
                </c:pt>
                <c:pt idx="1676">
                  <c:v>10</c:v>
                </c:pt>
                <c:pt idx="1677">
                  <c:v>8</c:v>
                </c:pt>
                <c:pt idx="1678">
                  <c:v>15</c:v>
                </c:pt>
                <c:pt idx="1679">
                  <c:v>210</c:v>
                </c:pt>
                <c:pt idx="1680">
                  <c:v>3</c:v>
                </c:pt>
                <c:pt idx="1681">
                  <c:v>8</c:v>
                </c:pt>
                <c:pt idx="1682">
                  <c:v>11</c:v>
                </c:pt>
                <c:pt idx="1683">
                  <c:v>3</c:v>
                </c:pt>
                <c:pt idx="1684">
                  <c:v>3</c:v>
                </c:pt>
                <c:pt idx="1685">
                  <c:v>0</c:v>
                </c:pt>
                <c:pt idx="1686">
                  <c:v>29</c:v>
                </c:pt>
                <c:pt idx="1687">
                  <c:v>1</c:v>
                </c:pt>
                <c:pt idx="1688">
                  <c:v>3</c:v>
                </c:pt>
                <c:pt idx="1689">
                  <c:v>8</c:v>
                </c:pt>
                <c:pt idx="1690">
                  <c:v>95</c:v>
                </c:pt>
                <c:pt idx="1691">
                  <c:v>110</c:v>
                </c:pt>
                <c:pt idx="1692">
                  <c:v>3</c:v>
                </c:pt>
                <c:pt idx="1693">
                  <c:v>12</c:v>
                </c:pt>
                <c:pt idx="1694">
                  <c:v>10</c:v>
                </c:pt>
                <c:pt idx="1695">
                  <c:v>4</c:v>
                </c:pt>
                <c:pt idx="1696">
                  <c:v>12</c:v>
                </c:pt>
                <c:pt idx="1697">
                  <c:v>123</c:v>
                </c:pt>
                <c:pt idx="1698">
                  <c:v>6</c:v>
                </c:pt>
                <c:pt idx="1699">
                  <c:v>45</c:v>
                </c:pt>
                <c:pt idx="1700">
                  <c:v>0</c:v>
                </c:pt>
                <c:pt idx="1701">
                  <c:v>2</c:v>
                </c:pt>
                <c:pt idx="1702">
                  <c:v>7</c:v>
                </c:pt>
                <c:pt idx="1703">
                  <c:v>15</c:v>
                </c:pt>
                <c:pt idx="1704">
                  <c:v>0</c:v>
                </c:pt>
                <c:pt idx="1705">
                  <c:v>19</c:v>
                </c:pt>
                <c:pt idx="1706">
                  <c:v>168</c:v>
                </c:pt>
                <c:pt idx="1707">
                  <c:v>3</c:v>
                </c:pt>
                <c:pt idx="1708">
                  <c:v>2</c:v>
                </c:pt>
                <c:pt idx="1709">
                  <c:v>2</c:v>
                </c:pt>
                <c:pt idx="1710">
                  <c:v>82</c:v>
                </c:pt>
                <c:pt idx="1711">
                  <c:v>150</c:v>
                </c:pt>
                <c:pt idx="1712">
                  <c:v>0</c:v>
                </c:pt>
                <c:pt idx="1713">
                  <c:v>37</c:v>
                </c:pt>
                <c:pt idx="1714">
                  <c:v>3</c:v>
                </c:pt>
                <c:pt idx="1715">
                  <c:v>59</c:v>
                </c:pt>
                <c:pt idx="1716">
                  <c:v>0</c:v>
                </c:pt>
                <c:pt idx="1717">
                  <c:v>2</c:v>
                </c:pt>
                <c:pt idx="1718">
                  <c:v>219</c:v>
                </c:pt>
                <c:pt idx="1719">
                  <c:v>6</c:v>
                </c:pt>
                <c:pt idx="1720">
                  <c:v>150</c:v>
                </c:pt>
                <c:pt idx="1721">
                  <c:v>13</c:v>
                </c:pt>
                <c:pt idx="1722">
                  <c:v>0</c:v>
                </c:pt>
                <c:pt idx="1723">
                  <c:v>4</c:v>
                </c:pt>
                <c:pt idx="1724">
                  <c:v>0</c:v>
                </c:pt>
                <c:pt idx="1725">
                  <c:v>68</c:v>
                </c:pt>
                <c:pt idx="1726">
                  <c:v>36</c:v>
                </c:pt>
                <c:pt idx="1727">
                  <c:v>15</c:v>
                </c:pt>
                <c:pt idx="1728">
                  <c:v>7</c:v>
                </c:pt>
                <c:pt idx="1729">
                  <c:v>0</c:v>
                </c:pt>
                <c:pt idx="1730">
                  <c:v>64</c:v>
                </c:pt>
                <c:pt idx="1731">
                  <c:v>69</c:v>
                </c:pt>
                <c:pt idx="1732">
                  <c:v>12</c:v>
                </c:pt>
                <c:pt idx="1733">
                  <c:v>202</c:v>
                </c:pt>
                <c:pt idx="1734">
                  <c:v>2</c:v>
                </c:pt>
                <c:pt idx="1735">
                  <c:v>10</c:v>
                </c:pt>
                <c:pt idx="1736">
                  <c:v>42</c:v>
                </c:pt>
                <c:pt idx="1737">
                  <c:v>37</c:v>
                </c:pt>
                <c:pt idx="1738">
                  <c:v>2</c:v>
                </c:pt>
                <c:pt idx="1739">
                  <c:v>0</c:v>
                </c:pt>
                <c:pt idx="1740">
                  <c:v>4</c:v>
                </c:pt>
                <c:pt idx="1741">
                  <c:v>0</c:v>
                </c:pt>
                <c:pt idx="1742">
                  <c:v>119</c:v>
                </c:pt>
                <c:pt idx="1743">
                  <c:v>0</c:v>
                </c:pt>
                <c:pt idx="1744">
                  <c:v>20</c:v>
                </c:pt>
                <c:pt idx="1745">
                  <c:v>17</c:v>
                </c:pt>
                <c:pt idx="1746">
                  <c:v>19</c:v>
                </c:pt>
                <c:pt idx="1747">
                  <c:v>11</c:v>
                </c:pt>
                <c:pt idx="1748">
                  <c:v>10</c:v>
                </c:pt>
                <c:pt idx="1749">
                  <c:v>36</c:v>
                </c:pt>
                <c:pt idx="1750">
                  <c:v>2</c:v>
                </c:pt>
                <c:pt idx="1751">
                  <c:v>160</c:v>
                </c:pt>
                <c:pt idx="1752">
                  <c:v>0</c:v>
                </c:pt>
                <c:pt idx="1753">
                  <c:v>8</c:v>
                </c:pt>
                <c:pt idx="1754">
                  <c:v>82</c:v>
                </c:pt>
                <c:pt idx="1755">
                  <c:v>12</c:v>
                </c:pt>
                <c:pt idx="1756">
                  <c:v>7</c:v>
                </c:pt>
                <c:pt idx="1757">
                  <c:v>0</c:v>
                </c:pt>
                <c:pt idx="1758">
                  <c:v>0</c:v>
                </c:pt>
                <c:pt idx="1759">
                  <c:v>150</c:v>
                </c:pt>
                <c:pt idx="1760">
                  <c:v>43</c:v>
                </c:pt>
                <c:pt idx="1761">
                  <c:v>0</c:v>
                </c:pt>
                <c:pt idx="1762">
                  <c:v>13</c:v>
                </c:pt>
                <c:pt idx="1763">
                  <c:v>17</c:v>
                </c:pt>
                <c:pt idx="1764">
                  <c:v>28</c:v>
                </c:pt>
                <c:pt idx="1765">
                  <c:v>50</c:v>
                </c:pt>
                <c:pt idx="1766">
                  <c:v>0</c:v>
                </c:pt>
                <c:pt idx="1767">
                  <c:v>116</c:v>
                </c:pt>
                <c:pt idx="1768">
                  <c:v>0</c:v>
                </c:pt>
                <c:pt idx="1769">
                  <c:v>80</c:v>
                </c:pt>
                <c:pt idx="1770">
                  <c:v>42</c:v>
                </c:pt>
                <c:pt idx="1771">
                  <c:v>81</c:v>
                </c:pt>
                <c:pt idx="1772">
                  <c:v>237</c:v>
                </c:pt>
                <c:pt idx="1773">
                  <c:v>220</c:v>
                </c:pt>
                <c:pt idx="1774">
                  <c:v>4</c:v>
                </c:pt>
                <c:pt idx="1775">
                  <c:v>60</c:v>
                </c:pt>
                <c:pt idx="1776">
                  <c:v>0</c:v>
                </c:pt>
                <c:pt idx="1777">
                  <c:v>20</c:v>
                </c:pt>
                <c:pt idx="1778">
                  <c:v>0</c:v>
                </c:pt>
                <c:pt idx="1779">
                  <c:v>0</c:v>
                </c:pt>
                <c:pt idx="1780">
                  <c:v>75</c:v>
                </c:pt>
                <c:pt idx="1781">
                  <c:v>0</c:v>
                </c:pt>
                <c:pt idx="1782">
                  <c:v>0</c:v>
                </c:pt>
                <c:pt idx="1783">
                  <c:v>6</c:v>
                </c:pt>
                <c:pt idx="1784">
                  <c:v>2</c:v>
                </c:pt>
                <c:pt idx="1785">
                  <c:v>2</c:v>
                </c:pt>
                <c:pt idx="1786">
                  <c:v>120</c:v>
                </c:pt>
                <c:pt idx="1787">
                  <c:v>49</c:v>
                </c:pt>
                <c:pt idx="1788">
                  <c:v>137</c:v>
                </c:pt>
                <c:pt idx="1789">
                  <c:v>2</c:v>
                </c:pt>
                <c:pt idx="1790">
                  <c:v>95</c:v>
                </c:pt>
                <c:pt idx="1791">
                  <c:v>32</c:v>
                </c:pt>
                <c:pt idx="1792">
                  <c:v>124</c:v>
                </c:pt>
                <c:pt idx="1793">
                  <c:v>0</c:v>
                </c:pt>
                <c:pt idx="1794">
                  <c:v>3</c:v>
                </c:pt>
                <c:pt idx="1795">
                  <c:v>4</c:v>
                </c:pt>
                <c:pt idx="1796">
                  <c:v>20</c:v>
                </c:pt>
                <c:pt idx="1797">
                  <c:v>7</c:v>
                </c:pt>
                <c:pt idx="1798">
                  <c:v>36</c:v>
                </c:pt>
                <c:pt idx="1799">
                  <c:v>65</c:v>
                </c:pt>
                <c:pt idx="1800">
                  <c:v>104</c:v>
                </c:pt>
                <c:pt idx="1801">
                  <c:v>4</c:v>
                </c:pt>
                <c:pt idx="1802">
                  <c:v>4</c:v>
                </c:pt>
                <c:pt idx="1803">
                  <c:v>123</c:v>
                </c:pt>
                <c:pt idx="1804">
                  <c:v>0</c:v>
                </c:pt>
                <c:pt idx="1805">
                  <c:v>80</c:v>
                </c:pt>
                <c:pt idx="1806">
                  <c:v>73</c:v>
                </c:pt>
                <c:pt idx="1807">
                  <c:v>93</c:v>
                </c:pt>
                <c:pt idx="1808">
                  <c:v>13</c:v>
                </c:pt>
                <c:pt idx="1809">
                  <c:v>2</c:v>
                </c:pt>
                <c:pt idx="1810">
                  <c:v>58</c:v>
                </c:pt>
                <c:pt idx="1811">
                  <c:v>112</c:v>
                </c:pt>
                <c:pt idx="1812">
                  <c:v>60</c:v>
                </c:pt>
                <c:pt idx="1813">
                  <c:v>19</c:v>
                </c:pt>
                <c:pt idx="1814">
                  <c:v>2</c:v>
                </c:pt>
                <c:pt idx="1815">
                  <c:v>38</c:v>
                </c:pt>
                <c:pt idx="1816">
                  <c:v>0</c:v>
                </c:pt>
                <c:pt idx="1817">
                  <c:v>3</c:v>
                </c:pt>
                <c:pt idx="1818">
                  <c:v>125</c:v>
                </c:pt>
                <c:pt idx="1819">
                  <c:v>11</c:v>
                </c:pt>
                <c:pt idx="1820">
                  <c:v>2</c:v>
                </c:pt>
                <c:pt idx="1821">
                  <c:v>3</c:v>
                </c:pt>
                <c:pt idx="1822">
                  <c:v>6</c:v>
                </c:pt>
                <c:pt idx="1823">
                  <c:v>24</c:v>
                </c:pt>
                <c:pt idx="1824">
                  <c:v>26</c:v>
                </c:pt>
                <c:pt idx="1825">
                  <c:v>116</c:v>
                </c:pt>
                <c:pt idx="1826">
                  <c:v>43</c:v>
                </c:pt>
                <c:pt idx="1827">
                  <c:v>0</c:v>
                </c:pt>
                <c:pt idx="1828">
                  <c:v>73</c:v>
                </c:pt>
                <c:pt idx="1829">
                  <c:v>133</c:v>
                </c:pt>
                <c:pt idx="1830">
                  <c:v>219</c:v>
                </c:pt>
                <c:pt idx="1831">
                  <c:v>2</c:v>
                </c:pt>
                <c:pt idx="1832">
                  <c:v>0</c:v>
                </c:pt>
                <c:pt idx="1833">
                  <c:v>120</c:v>
                </c:pt>
                <c:pt idx="1834">
                  <c:v>0</c:v>
                </c:pt>
                <c:pt idx="1835">
                  <c:v>0</c:v>
                </c:pt>
                <c:pt idx="1836">
                  <c:v>27</c:v>
                </c:pt>
                <c:pt idx="1837">
                  <c:v>46</c:v>
                </c:pt>
                <c:pt idx="1838">
                  <c:v>1</c:v>
                </c:pt>
                <c:pt idx="1839">
                  <c:v>180</c:v>
                </c:pt>
                <c:pt idx="1840">
                  <c:v>138</c:v>
                </c:pt>
                <c:pt idx="1841">
                  <c:v>3</c:v>
                </c:pt>
                <c:pt idx="1842">
                  <c:v>32</c:v>
                </c:pt>
                <c:pt idx="1843">
                  <c:v>0</c:v>
                </c:pt>
                <c:pt idx="1844">
                  <c:v>2</c:v>
                </c:pt>
                <c:pt idx="1845">
                  <c:v>110</c:v>
                </c:pt>
                <c:pt idx="1846">
                  <c:v>62</c:v>
                </c:pt>
                <c:pt idx="1847">
                  <c:v>69</c:v>
                </c:pt>
                <c:pt idx="1848">
                  <c:v>13</c:v>
                </c:pt>
                <c:pt idx="1849">
                  <c:v>0</c:v>
                </c:pt>
                <c:pt idx="1850">
                  <c:v>201</c:v>
                </c:pt>
                <c:pt idx="1851">
                  <c:v>80</c:v>
                </c:pt>
                <c:pt idx="1852">
                  <c:v>12</c:v>
                </c:pt>
                <c:pt idx="1853">
                  <c:v>12</c:v>
                </c:pt>
                <c:pt idx="1854">
                  <c:v>4</c:v>
                </c:pt>
                <c:pt idx="1855">
                  <c:v>0</c:v>
                </c:pt>
                <c:pt idx="1856">
                  <c:v>4</c:v>
                </c:pt>
                <c:pt idx="1857">
                  <c:v>44</c:v>
                </c:pt>
                <c:pt idx="1858">
                  <c:v>2</c:v>
                </c:pt>
                <c:pt idx="1859">
                  <c:v>20</c:v>
                </c:pt>
                <c:pt idx="1860">
                  <c:v>7</c:v>
                </c:pt>
                <c:pt idx="1861">
                  <c:v>10</c:v>
                </c:pt>
                <c:pt idx="1862">
                  <c:v>8</c:v>
                </c:pt>
                <c:pt idx="1863">
                  <c:v>15</c:v>
                </c:pt>
                <c:pt idx="1864">
                  <c:v>99</c:v>
                </c:pt>
                <c:pt idx="1865">
                  <c:v>19</c:v>
                </c:pt>
                <c:pt idx="1866">
                  <c:v>91</c:v>
                </c:pt>
                <c:pt idx="1867">
                  <c:v>3</c:v>
                </c:pt>
                <c:pt idx="1868">
                  <c:v>21</c:v>
                </c:pt>
                <c:pt idx="1869">
                  <c:v>65</c:v>
                </c:pt>
                <c:pt idx="1870">
                  <c:v>13</c:v>
                </c:pt>
                <c:pt idx="1871">
                  <c:v>77</c:v>
                </c:pt>
                <c:pt idx="1872">
                  <c:v>24</c:v>
                </c:pt>
                <c:pt idx="1873">
                  <c:v>2</c:v>
                </c:pt>
                <c:pt idx="1874">
                  <c:v>23</c:v>
                </c:pt>
                <c:pt idx="1875">
                  <c:v>141</c:v>
                </c:pt>
                <c:pt idx="1876">
                  <c:v>20</c:v>
                </c:pt>
                <c:pt idx="1877">
                  <c:v>102</c:v>
                </c:pt>
                <c:pt idx="1878">
                  <c:v>41</c:v>
                </c:pt>
                <c:pt idx="1879">
                  <c:v>111</c:v>
                </c:pt>
                <c:pt idx="1880">
                  <c:v>4</c:v>
                </c:pt>
                <c:pt idx="1881">
                  <c:v>99</c:v>
                </c:pt>
                <c:pt idx="1882">
                  <c:v>2</c:v>
                </c:pt>
                <c:pt idx="1883">
                  <c:v>218</c:v>
                </c:pt>
                <c:pt idx="1884">
                  <c:v>4</c:v>
                </c:pt>
                <c:pt idx="1885">
                  <c:v>0</c:v>
                </c:pt>
                <c:pt idx="1886">
                  <c:v>4</c:v>
                </c:pt>
                <c:pt idx="1887">
                  <c:v>0</c:v>
                </c:pt>
                <c:pt idx="1888">
                  <c:v>40</c:v>
                </c:pt>
                <c:pt idx="1889">
                  <c:v>2</c:v>
                </c:pt>
                <c:pt idx="1890">
                  <c:v>2</c:v>
                </c:pt>
                <c:pt idx="1891">
                  <c:v>149</c:v>
                </c:pt>
                <c:pt idx="1892">
                  <c:v>3</c:v>
                </c:pt>
                <c:pt idx="1893">
                  <c:v>20</c:v>
                </c:pt>
                <c:pt idx="1894">
                  <c:v>34</c:v>
                </c:pt>
                <c:pt idx="1895">
                  <c:v>23</c:v>
                </c:pt>
                <c:pt idx="1896">
                  <c:v>38</c:v>
                </c:pt>
                <c:pt idx="1897">
                  <c:v>4</c:v>
                </c:pt>
                <c:pt idx="1898">
                  <c:v>6</c:v>
                </c:pt>
                <c:pt idx="1899">
                  <c:v>36</c:v>
                </c:pt>
                <c:pt idx="1900">
                  <c:v>4</c:v>
                </c:pt>
                <c:pt idx="1901">
                  <c:v>36</c:v>
                </c:pt>
                <c:pt idx="1902">
                  <c:v>0</c:v>
                </c:pt>
                <c:pt idx="1903">
                  <c:v>4</c:v>
                </c:pt>
                <c:pt idx="1904">
                  <c:v>4</c:v>
                </c:pt>
                <c:pt idx="1905">
                  <c:v>0</c:v>
                </c:pt>
                <c:pt idx="1906">
                  <c:v>2</c:v>
                </c:pt>
                <c:pt idx="1907">
                  <c:v>19</c:v>
                </c:pt>
                <c:pt idx="1908">
                  <c:v>50</c:v>
                </c:pt>
                <c:pt idx="1909">
                  <c:v>28</c:v>
                </c:pt>
                <c:pt idx="1910">
                  <c:v>28</c:v>
                </c:pt>
                <c:pt idx="1911">
                  <c:v>73</c:v>
                </c:pt>
                <c:pt idx="1912">
                  <c:v>0</c:v>
                </c:pt>
                <c:pt idx="1913">
                  <c:v>4</c:v>
                </c:pt>
                <c:pt idx="1914">
                  <c:v>0</c:v>
                </c:pt>
                <c:pt idx="1915">
                  <c:v>0</c:v>
                </c:pt>
                <c:pt idx="1916">
                  <c:v>62</c:v>
                </c:pt>
                <c:pt idx="1917">
                  <c:v>0</c:v>
                </c:pt>
                <c:pt idx="1918">
                  <c:v>16</c:v>
                </c:pt>
                <c:pt idx="1919">
                  <c:v>56</c:v>
                </c:pt>
                <c:pt idx="1920">
                  <c:v>29</c:v>
                </c:pt>
                <c:pt idx="1921">
                  <c:v>2</c:v>
                </c:pt>
                <c:pt idx="1922">
                  <c:v>0</c:v>
                </c:pt>
                <c:pt idx="1923">
                  <c:v>3</c:v>
                </c:pt>
                <c:pt idx="1924">
                  <c:v>69</c:v>
                </c:pt>
                <c:pt idx="1925">
                  <c:v>78</c:v>
                </c:pt>
                <c:pt idx="1926">
                  <c:v>99</c:v>
                </c:pt>
                <c:pt idx="1927">
                  <c:v>0</c:v>
                </c:pt>
                <c:pt idx="1928">
                  <c:v>24</c:v>
                </c:pt>
                <c:pt idx="1929">
                  <c:v>136</c:v>
                </c:pt>
                <c:pt idx="1930">
                  <c:v>47</c:v>
                </c:pt>
                <c:pt idx="1931">
                  <c:v>4</c:v>
                </c:pt>
                <c:pt idx="1932">
                  <c:v>28</c:v>
                </c:pt>
                <c:pt idx="1933">
                  <c:v>39</c:v>
                </c:pt>
                <c:pt idx="1934">
                  <c:v>13</c:v>
                </c:pt>
                <c:pt idx="1935">
                  <c:v>133</c:v>
                </c:pt>
                <c:pt idx="1936">
                  <c:v>12</c:v>
                </c:pt>
                <c:pt idx="1937">
                  <c:v>20</c:v>
                </c:pt>
                <c:pt idx="1938">
                  <c:v>0</c:v>
                </c:pt>
                <c:pt idx="1939">
                  <c:v>0</c:v>
                </c:pt>
                <c:pt idx="1940">
                  <c:v>2</c:v>
                </c:pt>
                <c:pt idx="1941">
                  <c:v>11</c:v>
                </c:pt>
                <c:pt idx="1942">
                  <c:v>106</c:v>
                </c:pt>
                <c:pt idx="1943">
                  <c:v>46</c:v>
                </c:pt>
                <c:pt idx="1944">
                  <c:v>10</c:v>
                </c:pt>
                <c:pt idx="1945">
                  <c:v>25</c:v>
                </c:pt>
                <c:pt idx="1946">
                  <c:v>15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15</c:v>
                </c:pt>
                <c:pt idx="1951">
                  <c:v>1</c:v>
                </c:pt>
                <c:pt idx="1952">
                  <c:v>25</c:v>
                </c:pt>
                <c:pt idx="1953">
                  <c:v>27</c:v>
                </c:pt>
                <c:pt idx="1954">
                  <c:v>75</c:v>
                </c:pt>
                <c:pt idx="1955">
                  <c:v>32</c:v>
                </c:pt>
                <c:pt idx="1956">
                  <c:v>13</c:v>
                </c:pt>
                <c:pt idx="1957">
                  <c:v>12</c:v>
                </c:pt>
                <c:pt idx="1958">
                  <c:v>0</c:v>
                </c:pt>
                <c:pt idx="1959">
                  <c:v>8</c:v>
                </c:pt>
                <c:pt idx="1960">
                  <c:v>55</c:v>
                </c:pt>
                <c:pt idx="1961">
                  <c:v>15</c:v>
                </c:pt>
                <c:pt idx="1962">
                  <c:v>10</c:v>
                </c:pt>
                <c:pt idx="1963">
                  <c:v>12</c:v>
                </c:pt>
                <c:pt idx="1964">
                  <c:v>0</c:v>
                </c:pt>
                <c:pt idx="1965">
                  <c:v>6</c:v>
                </c:pt>
                <c:pt idx="1966">
                  <c:v>4</c:v>
                </c:pt>
                <c:pt idx="1967">
                  <c:v>33</c:v>
                </c:pt>
                <c:pt idx="1968">
                  <c:v>28</c:v>
                </c:pt>
                <c:pt idx="1969">
                  <c:v>3</c:v>
                </c:pt>
                <c:pt idx="1970">
                  <c:v>65</c:v>
                </c:pt>
                <c:pt idx="1971">
                  <c:v>137</c:v>
                </c:pt>
                <c:pt idx="1972">
                  <c:v>13</c:v>
                </c:pt>
                <c:pt idx="1973">
                  <c:v>2</c:v>
                </c:pt>
                <c:pt idx="1974">
                  <c:v>0</c:v>
                </c:pt>
                <c:pt idx="1975">
                  <c:v>3</c:v>
                </c:pt>
                <c:pt idx="1976">
                  <c:v>2</c:v>
                </c:pt>
                <c:pt idx="1977">
                  <c:v>11</c:v>
                </c:pt>
                <c:pt idx="1978">
                  <c:v>93</c:v>
                </c:pt>
                <c:pt idx="1979">
                  <c:v>90</c:v>
                </c:pt>
                <c:pt idx="1980">
                  <c:v>0</c:v>
                </c:pt>
                <c:pt idx="1981">
                  <c:v>15</c:v>
                </c:pt>
                <c:pt idx="1982">
                  <c:v>0</c:v>
                </c:pt>
                <c:pt idx="1983">
                  <c:v>2</c:v>
                </c:pt>
                <c:pt idx="1984">
                  <c:v>20</c:v>
                </c:pt>
                <c:pt idx="1985">
                  <c:v>32</c:v>
                </c:pt>
                <c:pt idx="1986">
                  <c:v>39</c:v>
                </c:pt>
                <c:pt idx="1987">
                  <c:v>153</c:v>
                </c:pt>
                <c:pt idx="1988">
                  <c:v>16</c:v>
                </c:pt>
                <c:pt idx="1989">
                  <c:v>169</c:v>
                </c:pt>
                <c:pt idx="1990">
                  <c:v>166</c:v>
                </c:pt>
                <c:pt idx="1991">
                  <c:v>0</c:v>
                </c:pt>
                <c:pt idx="1992">
                  <c:v>6</c:v>
                </c:pt>
                <c:pt idx="1993">
                  <c:v>4</c:v>
                </c:pt>
                <c:pt idx="1994">
                  <c:v>0</c:v>
                </c:pt>
                <c:pt idx="1995">
                  <c:v>104</c:v>
                </c:pt>
                <c:pt idx="1996">
                  <c:v>89</c:v>
                </c:pt>
                <c:pt idx="1997">
                  <c:v>23</c:v>
                </c:pt>
                <c:pt idx="1998">
                  <c:v>0</c:v>
                </c:pt>
                <c:pt idx="1999">
                  <c:v>47</c:v>
                </c:pt>
                <c:pt idx="2000">
                  <c:v>0</c:v>
                </c:pt>
                <c:pt idx="2001">
                  <c:v>0</c:v>
                </c:pt>
                <c:pt idx="2002">
                  <c:v>29</c:v>
                </c:pt>
                <c:pt idx="2003">
                  <c:v>151</c:v>
                </c:pt>
                <c:pt idx="2004">
                  <c:v>231</c:v>
                </c:pt>
                <c:pt idx="2005">
                  <c:v>34</c:v>
                </c:pt>
                <c:pt idx="2006">
                  <c:v>0</c:v>
                </c:pt>
                <c:pt idx="2007">
                  <c:v>2</c:v>
                </c:pt>
                <c:pt idx="2008">
                  <c:v>65</c:v>
                </c:pt>
                <c:pt idx="2009">
                  <c:v>108</c:v>
                </c:pt>
                <c:pt idx="2010">
                  <c:v>75</c:v>
                </c:pt>
                <c:pt idx="2011">
                  <c:v>0</c:v>
                </c:pt>
                <c:pt idx="2012">
                  <c:v>0</c:v>
                </c:pt>
                <c:pt idx="2013">
                  <c:v>150</c:v>
                </c:pt>
                <c:pt idx="2014">
                  <c:v>15</c:v>
                </c:pt>
                <c:pt idx="2015">
                  <c:v>3</c:v>
                </c:pt>
                <c:pt idx="2016">
                  <c:v>0</c:v>
                </c:pt>
                <c:pt idx="2017">
                  <c:v>0</c:v>
                </c:pt>
                <c:pt idx="2018">
                  <c:v>6</c:v>
                </c:pt>
                <c:pt idx="2019">
                  <c:v>28</c:v>
                </c:pt>
                <c:pt idx="2020">
                  <c:v>6</c:v>
                </c:pt>
                <c:pt idx="2021">
                  <c:v>34</c:v>
                </c:pt>
                <c:pt idx="2022">
                  <c:v>6</c:v>
                </c:pt>
                <c:pt idx="2023">
                  <c:v>0</c:v>
                </c:pt>
                <c:pt idx="2024">
                  <c:v>67</c:v>
                </c:pt>
                <c:pt idx="2025">
                  <c:v>7</c:v>
                </c:pt>
                <c:pt idx="2026">
                  <c:v>0</c:v>
                </c:pt>
                <c:pt idx="2027">
                  <c:v>11</c:v>
                </c:pt>
                <c:pt idx="2028">
                  <c:v>0</c:v>
                </c:pt>
                <c:pt idx="2029">
                  <c:v>4</c:v>
                </c:pt>
                <c:pt idx="2030">
                  <c:v>12</c:v>
                </c:pt>
                <c:pt idx="2031">
                  <c:v>0</c:v>
                </c:pt>
                <c:pt idx="2032">
                  <c:v>13</c:v>
                </c:pt>
                <c:pt idx="2033">
                  <c:v>150</c:v>
                </c:pt>
                <c:pt idx="2034">
                  <c:v>64</c:v>
                </c:pt>
                <c:pt idx="2035">
                  <c:v>23</c:v>
                </c:pt>
                <c:pt idx="2036">
                  <c:v>12</c:v>
                </c:pt>
                <c:pt idx="2037">
                  <c:v>2</c:v>
                </c:pt>
                <c:pt idx="2038">
                  <c:v>6</c:v>
                </c:pt>
                <c:pt idx="2039">
                  <c:v>86</c:v>
                </c:pt>
                <c:pt idx="2040">
                  <c:v>16</c:v>
                </c:pt>
                <c:pt idx="2041">
                  <c:v>3</c:v>
                </c:pt>
                <c:pt idx="2042">
                  <c:v>0</c:v>
                </c:pt>
                <c:pt idx="2043">
                  <c:v>43</c:v>
                </c:pt>
                <c:pt idx="2044">
                  <c:v>16</c:v>
                </c:pt>
                <c:pt idx="2045">
                  <c:v>0</c:v>
                </c:pt>
                <c:pt idx="2046">
                  <c:v>0</c:v>
                </c:pt>
                <c:pt idx="2047">
                  <c:v>6</c:v>
                </c:pt>
                <c:pt idx="2048">
                  <c:v>0</c:v>
                </c:pt>
                <c:pt idx="2049">
                  <c:v>2</c:v>
                </c:pt>
                <c:pt idx="2050">
                  <c:v>24</c:v>
                </c:pt>
                <c:pt idx="2051">
                  <c:v>19</c:v>
                </c:pt>
                <c:pt idx="2052">
                  <c:v>4</c:v>
                </c:pt>
                <c:pt idx="2053">
                  <c:v>0</c:v>
                </c:pt>
                <c:pt idx="2054">
                  <c:v>121</c:v>
                </c:pt>
                <c:pt idx="2055">
                  <c:v>3</c:v>
                </c:pt>
                <c:pt idx="2056">
                  <c:v>94</c:v>
                </c:pt>
                <c:pt idx="2057">
                  <c:v>4</c:v>
                </c:pt>
                <c:pt idx="2058">
                  <c:v>8</c:v>
                </c:pt>
                <c:pt idx="2059">
                  <c:v>0</c:v>
                </c:pt>
                <c:pt idx="2060">
                  <c:v>2</c:v>
                </c:pt>
                <c:pt idx="2061">
                  <c:v>7</c:v>
                </c:pt>
                <c:pt idx="2062">
                  <c:v>151</c:v>
                </c:pt>
                <c:pt idx="2063">
                  <c:v>2</c:v>
                </c:pt>
                <c:pt idx="2064">
                  <c:v>224</c:v>
                </c:pt>
                <c:pt idx="2065">
                  <c:v>37</c:v>
                </c:pt>
                <c:pt idx="2066">
                  <c:v>3</c:v>
                </c:pt>
                <c:pt idx="2067">
                  <c:v>30</c:v>
                </c:pt>
                <c:pt idx="2068">
                  <c:v>45</c:v>
                </c:pt>
                <c:pt idx="2069">
                  <c:v>0</c:v>
                </c:pt>
                <c:pt idx="2070">
                  <c:v>2</c:v>
                </c:pt>
                <c:pt idx="2071">
                  <c:v>93</c:v>
                </c:pt>
                <c:pt idx="2072">
                  <c:v>0</c:v>
                </c:pt>
                <c:pt idx="2073">
                  <c:v>25</c:v>
                </c:pt>
                <c:pt idx="2074">
                  <c:v>26</c:v>
                </c:pt>
                <c:pt idx="2075">
                  <c:v>15</c:v>
                </c:pt>
                <c:pt idx="2076">
                  <c:v>0</c:v>
                </c:pt>
                <c:pt idx="2077">
                  <c:v>0</c:v>
                </c:pt>
                <c:pt idx="2078">
                  <c:v>121</c:v>
                </c:pt>
                <c:pt idx="2079">
                  <c:v>29</c:v>
                </c:pt>
                <c:pt idx="2080">
                  <c:v>31</c:v>
                </c:pt>
                <c:pt idx="2081">
                  <c:v>65</c:v>
                </c:pt>
                <c:pt idx="2082">
                  <c:v>2</c:v>
                </c:pt>
                <c:pt idx="2083">
                  <c:v>16</c:v>
                </c:pt>
                <c:pt idx="2084">
                  <c:v>50</c:v>
                </c:pt>
                <c:pt idx="2085">
                  <c:v>0</c:v>
                </c:pt>
                <c:pt idx="2086">
                  <c:v>0</c:v>
                </c:pt>
                <c:pt idx="2087">
                  <c:v>91</c:v>
                </c:pt>
                <c:pt idx="2088">
                  <c:v>13</c:v>
                </c:pt>
                <c:pt idx="2089">
                  <c:v>54</c:v>
                </c:pt>
                <c:pt idx="2090">
                  <c:v>0</c:v>
                </c:pt>
                <c:pt idx="2091">
                  <c:v>80</c:v>
                </c:pt>
                <c:pt idx="2092">
                  <c:v>2</c:v>
                </c:pt>
                <c:pt idx="2093">
                  <c:v>2</c:v>
                </c:pt>
                <c:pt idx="2094">
                  <c:v>138</c:v>
                </c:pt>
                <c:pt idx="2095">
                  <c:v>80</c:v>
                </c:pt>
                <c:pt idx="2096">
                  <c:v>32</c:v>
                </c:pt>
                <c:pt idx="2097">
                  <c:v>0</c:v>
                </c:pt>
                <c:pt idx="2098">
                  <c:v>34</c:v>
                </c:pt>
                <c:pt idx="2099">
                  <c:v>134</c:v>
                </c:pt>
                <c:pt idx="2100">
                  <c:v>15</c:v>
                </c:pt>
                <c:pt idx="2101">
                  <c:v>76</c:v>
                </c:pt>
                <c:pt idx="2102">
                  <c:v>106</c:v>
                </c:pt>
                <c:pt idx="2103">
                  <c:v>0</c:v>
                </c:pt>
                <c:pt idx="2104">
                  <c:v>7</c:v>
                </c:pt>
                <c:pt idx="2105">
                  <c:v>13</c:v>
                </c:pt>
                <c:pt idx="2106">
                  <c:v>4</c:v>
                </c:pt>
                <c:pt idx="2107">
                  <c:v>19</c:v>
                </c:pt>
                <c:pt idx="2108">
                  <c:v>3</c:v>
                </c:pt>
                <c:pt idx="2109">
                  <c:v>2</c:v>
                </c:pt>
                <c:pt idx="2110">
                  <c:v>2</c:v>
                </c:pt>
                <c:pt idx="2111">
                  <c:v>250</c:v>
                </c:pt>
                <c:pt idx="2112">
                  <c:v>0</c:v>
                </c:pt>
                <c:pt idx="2113">
                  <c:v>17</c:v>
                </c:pt>
                <c:pt idx="2114">
                  <c:v>30</c:v>
                </c:pt>
                <c:pt idx="2115">
                  <c:v>8</c:v>
                </c:pt>
                <c:pt idx="2116">
                  <c:v>7</c:v>
                </c:pt>
                <c:pt idx="2117">
                  <c:v>13</c:v>
                </c:pt>
                <c:pt idx="2118">
                  <c:v>4</c:v>
                </c:pt>
                <c:pt idx="2119">
                  <c:v>85</c:v>
                </c:pt>
                <c:pt idx="2120">
                  <c:v>220</c:v>
                </c:pt>
                <c:pt idx="2121">
                  <c:v>199</c:v>
                </c:pt>
                <c:pt idx="2122">
                  <c:v>3</c:v>
                </c:pt>
                <c:pt idx="2123">
                  <c:v>0</c:v>
                </c:pt>
                <c:pt idx="2124">
                  <c:v>6</c:v>
                </c:pt>
                <c:pt idx="2125">
                  <c:v>62</c:v>
                </c:pt>
                <c:pt idx="2126">
                  <c:v>17</c:v>
                </c:pt>
                <c:pt idx="2127">
                  <c:v>0</c:v>
                </c:pt>
                <c:pt idx="2128">
                  <c:v>205</c:v>
                </c:pt>
                <c:pt idx="2129">
                  <c:v>34</c:v>
                </c:pt>
                <c:pt idx="2130">
                  <c:v>2</c:v>
                </c:pt>
                <c:pt idx="2131">
                  <c:v>168</c:v>
                </c:pt>
                <c:pt idx="2132">
                  <c:v>0</c:v>
                </c:pt>
                <c:pt idx="2133">
                  <c:v>0</c:v>
                </c:pt>
                <c:pt idx="2134">
                  <c:v>3</c:v>
                </c:pt>
                <c:pt idx="2135">
                  <c:v>120</c:v>
                </c:pt>
                <c:pt idx="2136">
                  <c:v>56</c:v>
                </c:pt>
                <c:pt idx="2137">
                  <c:v>0</c:v>
                </c:pt>
                <c:pt idx="2138">
                  <c:v>28</c:v>
                </c:pt>
                <c:pt idx="2139">
                  <c:v>0</c:v>
                </c:pt>
                <c:pt idx="2140">
                  <c:v>3</c:v>
                </c:pt>
                <c:pt idx="2141">
                  <c:v>111</c:v>
                </c:pt>
                <c:pt idx="2142">
                  <c:v>11</c:v>
                </c:pt>
                <c:pt idx="2143">
                  <c:v>39</c:v>
                </c:pt>
                <c:pt idx="2144">
                  <c:v>2</c:v>
                </c:pt>
                <c:pt idx="2145">
                  <c:v>227</c:v>
                </c:pt>
                <c:pt idx="2146">
                  <c:v>2</c:v>
                </c:pt>
                <c:pt idx="2147">
                  <c:v>8</c:v>
                </c:pt>
                <c:pt idx="2148">
                  <c:v>26</c:v>
                </c:pt>
                <c:pt idx="2149">
                  <c:v>7</c:v>
                </c:pt>
                <c:pt idx="2150">
                  <c:v>15</c:v>
                </c:pt>
                <c:pt idx="2151">
                  <c:v>2</c:v>
                </c:pt>
                <c:pt idx="2152">
                  <c:v>12</c:v>
                </c:pt>
                <c:pt idx="2153">
                  <c:v>0</c:v>
                </c:pt>
                <c:pt idx="2154">
                  <c:v>210</c:v>
                </c:pt>
                <c:pt idx="2155">
                  <c:v>0</c:v>
                </c:pt>
                <c:pt idx="2156">
                  <c:v>2</c:v>
                </c:pt>
                <c:pt idx="2157">
                  <c:v>3</c:v>
                </c:pt>
                <c:pt idx="2158">
                  <c:v>0</c:v>
                </c:pt>
                <c:pt idx="2159">
                  <c:v>3</c:v>
                </c:pt>
                <c:pt idx="2160">
                  <c:v>0</c:v>
                </c:pt>
                <c:pt idx="2161">
                  <c:v>4</c:v>
                </c:pt>
                <c:pt idx="2162">
                  <c:v>82</c:v>
                </c:pt>
                <c:pt idx="2163">
                  <c:v>0</c:v>
                </c:pt>
                <c:pt idx="2164">
                  <c:v>23</c:v>
                </c:pt>
                <c:pt idx="2165">
                  <c:v>4</c:v>
                </c:pt>
                <c:pt idx="2166">
                  <c:v>4</c:v>
                </c:pt>
                <c:pt idx="2167">
                  <c:v>12</c:v>
                </c:pt>
                <c:pt idx="2168">
                  <c:v>20</c:v>
                </c:pt>
                <c:pt idx="2169">
                  <c:v>8</c:v>
                </c:pt>
                <c:pt idx="2170">
                  <c:v>41</c:v>
                </c:pt>
                <c:pt idx="2171">
                  <c:v>25</c:v>
                </c:pt>
                <c:pt idx="2172">
                  <c:v>0</c:v>
                </c:pt>
                <c:pt idx="2173">
                  <c:v>19</c:v>
                </c:pt>
                <c:pt idx="2174">
                  <c:v>0</c:v>
                </c:pt>
                <c:pt idx="2175">
                  <c:v>90</c:v>
                </c:pt>
                <c:pt idx="2176">
                  <c:v>19</c:v>
                </c:pt>
                <c:pt idx="2177">
                  <c:v>104</c:v>
                </c:pt>
                <c:pt idx="2178">
                  <c:v>42</c:v>
                </c:pt>
                <c:pt idx="2179">
                  <c:v>0</c:v>
                </c:pt>
                <c:pt idx="2180">
                  <c:v>58</c:v>
                </c:pt>
                <c:pt idx="2181">
                  <c:v>62</c:v>
                </c:pt>
                <c:pt idx="2182">
                  <c:v>29</c:v>
                </c:pt>
                <c:pt idx="2183">
                  <c:v>0</c:v>
                </c:pt>
                <c:pt idx="2184">
                  <c:v>15</c:v>
                </c:pt>
                <c:pt idx="2185">
                  <c:v>51</c:v>
                </c:pt>
                <c:pt idx="2186">
                  <c:v>0</c:v>
                </c:pt>
                <c:pt idx="2187">
                  <c:v>2</c:v>
                </c:pt>
                <c:pt idx="2188">
                  <c:v>40</c:v>
                </c:pt>
                <c:pt idx="2189">
                  <c:v>41</c:v>
                </c:pt>
                <c:pt idx="2190">
                  <c:v>172</c:v>
                </c:pt>
                <c:pt idx="2191">
                  <c:v>145</c:v>
                </c:pt>
                <c:pt idx="2192">
                  <c:v>0</c:v>
                </c:pt>
                <c:pt idx="2193">
                  <c:v>60</c:v>
                </c:pt>
                <c:pt idx="2194">
                  <c:v>240</c:v>
                </c:pt>
                <c:pt idx="2195">
                  <c:v>3</c:v>
                </c:pt>
                <c:pt idx="2196">
                  <c:v>65</c:v>
                </c:pt>
                <c:pt idx="2197">
                  <c:v>7</c:v>
                </c:pt>
                <c:pt idx="2198">
                  <c:v>58</c:v>
                </c:pt>
                <c:pt idx="2199">
                  <c:v>45</c:v>
                </c:pt>
                <c:pt idx="2200">
                  <c:v>150</c:v>
                </c:pt>
                <c:pt idx="2201">
                  <c:v>31</c:v>
                </c:pt>
                <c:pt idx="2202">
                  <c:v>45</c:v>
                </c:pt>
                <c:pt idx="2203">
                  <c:v>8</c:v>
                </c:pt>
                <c:pt idx="2204">
                  <c:v>0</c:v>
                </c:pt>
                <c:pt idx="2205">
                  <c:v>7</c:v>
                </c:pt>
                <c:pt idx="2206">
                  <c:v>0</c:v>
                </c:pt>
                <c:pt idx="2207">
                  <c:v>3</c:v>
                </c:pt>
                <c:pt idx="2208">
                  <c:v>184</c:v>
                </c:pt>
                <c:pt idx="2209">
                  <c:v>4</c:v>
                </c:pt>
                <c:pt idx="2210">
                  <c:v>0</c:v>
                </c:pt>
                <c:pt idx="2211">
                  <c:v>2</c:v>
                </c:pt>
                <c:pt idx="2212">
                  <c:v>71</c:v>
                </c:pt>
                <c:pt idx="2213">
                  <c:v>16</c:v>
                </c:pt>
                <c:pt idx="2214">
                  <c:v>119</c:v>
                </c:pt>
                <c:pt idx="2215">
                  <c:v>173</c:v>
                </c:pt>
                <c:pt idx="2216">
                  <c:v>194</c:v>
                </c:pt>
                <c:pt idx="2217">
                  <c:v>7</c:v>
                </c:pt>
                <c:pt idx="2218">
                  <c:v>13</c:v>
                </c:pt>
                <c:pt idx="2219">
                  <c:v>3</c:v>
                </c:pt>
                <c:pt idx="2220">
                  <c:v>46</c:v>
                </c:pt>
                <c:pt idx="2221">
                  <c:v>2</c:v>
                </c:pt>
                <c:pt idx="2222">
                  <c:v>2</c:v>
                </c:pt>
                <c:pt idx="2223">
                  <c:v>37</c:v>
                </c:pt>
                <c:pt idx="2224">
                  <c:v>0</c:v>
                </c:pt>
                <c:pt idx="2225">
                  <c:v>59</c:v>
                </c:pt>
                <c:pt idx="2226">
                  <c:v>0</c:v>
                </c:pt>
                <c:pt idx="2227">
                  <c:v>82</c:v>
                </c:pt>
                <c:pt idx="2228">
                  <c:v>6</c:v>
                </c:pt>
                <c:pt idx="2229">
                  <c:v>16</c:v>
                </c:pt>
                <c:pt idx="2230">
                  <c:v>4</c:v>
                </c:pt>
                <c:pt idx="2231">
                  <c:v>3</c:v>
                </c:pt>
                <c:pt idx="2232">
                  <c:v>3</c:v>
                </c:pt>
                <c:pt idx="2233">
                  <c:v>10</c:v>
                </c:pt>
                <c:pt idx="2234">
                  <c:v>19</c:v>
                </c:pt>
                <c:pt idx="2235">
                  <c:v>0</c:v>
                </c:pt>
                <c:pt idx="2236">
                  <c:v>1</c:v>
                </c:pt>
                <c:pt idx="2237">
                  <c:v>12</c:v>
                </c:pt>
                <c:pt idx="2238">
                  <c:v>8</c:v>
                </c:pt>
                <c:pt idx="2239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6F-417F-ADB9-B80277C53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821647"/>
        <c:axId val="1548932079"/>
      </c:scatterChart>
      <c:valAx>
        <c:axId val="1512821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#,\K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932079"/>
        <c:crosses val="autoZero"/>
        <c:crossBetween val="midCat"/>
      </c:valAx>
      <c:valAx>
        <c:axId val="154893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821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91228910654727"/>
          <c:y val="4.7766742379973665E-2"/>
          <c:w val="0.83750706509488515"/>
          <c:h val="0.9044665152400526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Analysis!$B$22</c:f>
              <c:strCache>
                <c:ptCount val="1"/>
                <c:pt idx="0">
                  <c:v>Meat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Analysis!$D$21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Analysis!$D$22</c:f>
              <c:numCache>
                <c:formatCode>0.0%</c:formatCode>
                <c:ptCount val="1"/>
                <c:pt idx="0">
                  <c:v>0.11400651465798045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E-46AB-BC59-62C5B0F6E64C}"/>
            </c:ext>
          </c:extLst>
        </c:ser>
        <c:ser>
          <c:idx val="1"/>
          <c:order val="1"/>
          <c:tx>
            <c:strRef>
              <c:f>Analysis!$B$23</c:f>
              <c:strCache>
                <c:ptCount val="1"/>
                <c:pt idx="0">
                  <c:v>Sweet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Analysis!$D$21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Analysis!$D$23</c:f>
              <c:numCache>
                <c:formatCode>0.0%</c:formatCode>
                <c:ptCount val="1"/>
                <c:pt idx="0">
                  <c:v>0.18892508143322476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CE-46AB-BC59-62C5B0F6E64C}"/>
            </c:ext>
          </c:extLst>
        </c:ser>
        <c:ser>
          <c:idx val="2"/>
          <c:order val="2"/>
          <c:tx>
            <c:strRef>
              <c:f>Analysis!$B$24</c:f>
              <c:strCache>
                <c:ptCount val="1"/>
                <c:pt idx="0">
                  <c:v>Wine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Analysis!$D$21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Analysis!$D$24</c:f>
              <c:numCache>
                <c:formatCode>0.0%</c:formatCode>
                <c:ptCount val="1"/>
                <c:pt idx="0">
                  <c:v>0.21824104234527689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CE-46AB-BC59-62C5B0F6E64C}"/>
            </c:ext>
          </c:extLst>
        </c:ser>
        <c:ser>
          <c:idx val="3"/>
          <c:order val="3"/>
          <c:tx>
            <c:strRef>
              <c:f>Analysis!$B$25</c:f>
              <c:strCache>
                <c:ptCount val="1"/>
                <c:pt idx="0">
                  <c:v>Fruit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Analysis!$D$21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Analysis!$D$25</c:f>
              <c:numCache>
                <c:formatCode>0.0%</c:formatCode>
                <c:ptCount val="1"/>
                <c:pt idx="0">
                  <c:v>0.22475570032573289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CE-46AB-BC59-62C5B0F6E64C}"/>
            </c:ext>
          </c:extLst>
        </c:ser>
        <c:ser>
          <c:idx val="4"/>
          <c:order val="4"/>
          <c:tx>
            <c:strRef>
              <c:f>Analysis!$B$26</c:f>
              <c:strCache>
                <c:ptCount val="1"/>
                <c:pt idx="0">
                  <c:v>Fish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Analysis!$D$21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Analysis!$D$26</c:f>
              <c:numCache>
                <c:formatCode>0.0%</c:formatCode>
                <c:ptCount val="1"/>
                <c:pt idx="0">
                  <c:v>0.25407166123778502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CE-46AB-BC59-62C5B0F6E64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0"/>
        <c:axId val="1290394991"/>
        <c:axId val="1290392079"/>
      </c:barChart>
      <c:catAx>
        <c:axId val="129039499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90392079"/>
        <c:crosses val="autoZero"/>
        <c:auto val="1"/>
        <c:lblAlgn val="ctr"/>
        <c:lblOffset val="100"/>
        <c:noMultiLvlLbl val="0"/>
      </c:catAx>
      <c:valAx>
        <c:axId val="1290392079"/>
        <c:scaling>
          <c:orientation val="minMax"/>
        </c:scaling>
        <c:delete val="1"/>
        <c:axPos val="b"/>
        <c:numFmt formatCode="0.0%" sourceLinked="1"/>
        <c:majorTickMark val="none"/>
        <c:minorTickMark val="none"/>
        <c:tickLblPos val="nextTo"/>
        <c:crossAx val="129039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Analysis!$B$40</c:f>
              <c:strCache>
                <c:ptCount val="1"/>
                <c:pt idx="0">
                  <c:v>WebPurchases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Analysis!$D$39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Analysis!$D$40</c:f>
              <c:numCache>
                <c:formatCode>0%</c:formatCode>
                <c:ptCount val="1"/>
                <c:pt idx="0">
                  <c:v>0.50357142857142856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9C-4135-B5BD-FA09F812959B}"/>
            </c:ext>
          </c:extLst>
        </c:ser>
        <c:ser>
          <c:idx val="1"/>
          <c:order val="1"/>
          <c:tx>
            <c:strRef>
              <c:f>Analysis!$B$41</c:f>
              <c:strCache>
                <c:ptCount val="1"/>
                <c:pt idx="0">
                  <c:v>CatalogPurchases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Analysis!$D$39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Analysis!$D$41</c:f>
              <c:numCache>
                <c:formatCode>0%</c:formatCode>
                <c:ptCount val="1"/>
                <c:pt idx="0">
                  <c:v>0.51651785714285714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9C-4135-B5BD-FA09F812959B}"/>
            </c:ext>
          </c:extLst>
        </c:ser>
        <c:ser>
          <c:idx val="2"/>
          <c:order val="2"/>
          <c:tx>
            <c:strRef>
              <c:f>Analysis!$B$42</c:f>
              <c:strCache>
                <c:ptCount val="1"/>
                <c:pt idx="0">
                  <c:v>StorePurchases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Analysis!$D$39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Analysis!$D$42</c:f>
              <c:numCache>
                <c:formatCode>0%</c:formatCode>
                <c:ptCount val="1"/>
                <c:pt idx="0">
                  <c:v>0.52767857142857144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9C-4135-B5BD-FA09F812959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axId val="1641856896"/>
        <c:axId val="1641868128"/>
      </c:barChart>
      <c:catAx>
        <c:axId val="16418568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41868128"/>
        <c:crosses val="autoZero"/>
        <c:auto val="1"/>
        <c:lblAlgn val="ctr"/>
        <c:lblOffset val="100"/>
        <c:noMultiLvlLbl val="0"/>
      </c:catAx>
      <c:valAx>
        <c:axId val="164186812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4185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Analysis!$B$4</c:f>
              <c:strCache>
                <c:ptCount val="1"/>
                <c:pt idx="0">
                  <c:v>Fruit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Analysis!$D$3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Analysis!$D$4</c:f>
              <c:numCache>
                <c:formatCode>0.00%</c:formatCode>
                <c:ptCount val="1"/>
                <c:pt idx="0">
                  <c:v>0.28616071428571427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6A-4017-B743-AF16453CEBC1}"/>
            </c:ext>
          </c:extLst>
        </c:ser>
        <c:ser>
          <c:idx val="1"/>
          <c:order val="1"/>
          <c:tx>
            <c:strRef>
              <c:f>Analysis!$B$5</c:f>
              <c:strCache>
                <c:ptCount val="1"/>
                <c:pt idx="0">
                  <c:v>Sweet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Analysis!$D$3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Analysis!$D$5</c:f>
              <c:numCache>
                <c:formatCode>0.00%</c:formatCode>
                <c:ptCount val="1"/>
                <c:pt idx="0">
                  <c:v>0.28705357142857141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6A-4017-B743-AF16453CEBC1}"/>
            </c:ext>
          </c:extLst>
        </c:ser>
        <c:ser>
          <c:idx val="2"/>
          <c:order val="2"/>
          <c:tx>
            <c:strRef>
              <c:f>Analysis!$B$6</c:f>
              <c:strCache>
                <c:ptCount val="1"/>
                <c:pt idx="0">
                  <c:v>Fish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Analysis!$D$3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Analysis!$D$6</c:f>
              <c:numCache>
                <c:formatCode>0.00%</c:formatCode>
                <c:ptCount val="1"/>
                <c:pt idx="0">
                  <c:v>0.296875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6A-4017-B743-AF16453CEBC1}"/>
            </c:ext>
          </c:extLst>
        </c:ser>
        <c:ser>
          <c:idx val="3"/>
          <c:order val="3"/>
          <c:tx>
            <c:strRef>
              <c:f>Analysis!$B$7</c:f>
              <c:strCache>
                <c:ptCount val="1"/>
                <c:pt idx="0">
                  <c:v>Meat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Analysis!$D$3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Analysis!$D$7</c:f>
              <c:numCache>
                <c:formatCode>0.00%</c:formatCode>
                <c:ptCount val="1"/>
                <c:pt idx="0">
                  <c:v>0.31294642857142857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6A-4017-B743-AF16453CEBC1}"/>
            </c:ext>
          </c:extLst>
        </c:ser>
        <c:ser>
          <c:idx val="4"/>
          <c:order val="4"/>
          <c:tx>
            <c:strRef>
              <c:f>Analysis!$B$8</c:f>
              <c:strCache>
                <c:ptCount val="1"/>
                <c:pt idx="0">
                  <c:v>Wine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Analysis!$D$3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Analysis!$D$8</c:f>
              <c:numCache>
                <c:formatCode>0.00%</c:formatCode>
                <c:ptCount val="1"/>
                <c:pt idx="0">
                  <c:v>0.38571428571428573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6A-4017-B743-AF16453CEB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axId val="80038111"/>
        <c:axId val="80038943"/>
      </c:barChart>
      <c:catAx>
        <c:axId val="8003811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0038943"/>
        <c:crosses val="autoZero"/>
        <c:auto val="1"/>
        <c:lblAlgn val="ctr"/>
        <c:lblOffset val="100"/>
        <c:noMultiLvlLbl val="0"/>
      </c:catAx>
      <c:valAx>
        <c:axId val="80038943"/>
        <c:scaling>
          <c:orientation val="minMax"/>
        </c:scaling>
        <c:delete val="1"/>
        <c:axPos val="b"/>
        <c:numFmt formatCode="0.00%" sourceLinked="1"/>
        <c:majorTickMark val="out"/>
        <c:minorTickMark val="none"/>
        <c:tickLblPos val="nextTo"/>
        <c:crossAx val="8003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Analysis!$F$39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DE4-4794-9F5A-3D6E2E8C4B3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DE4-4794-9F5A-3D6E2E8C4B3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DE4-4794-9F5A-3D6E2E8C4B3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Analysis!$B$40:$B$42</c:f>
              <c:strCache>
                <c:ptCount val="3"/>
                <c:pt idx="0">
                  <c:v>WebPurchases</c:v>
                </c:pt>
                <c:pt idx="1">
                  <c:v>CatalogPurchases</c:v>
                </c:pt>
                <c:pt idx="2">
                  <c:v>StorePurchases</c:v>
                </c:pt>
              </c:strCache>
            </c:strRef>
          </c:cat>
          <c:val>
            <c:numRef>
              <c:f>Analysis!$F$40:$F$42</c:f>
              <c:numCache>
                <c:formatCode>General</c:formatCode>
                <c:ptCount val="3"/>
                <c:pt idx="0">
                  <c:v>9150</c:v>
                </c:pt>
                <c:pt idx="1">
                  <c:v>5963</c:v>
                </c:pt>
                <c:pt idx="2">
                  <c:v>12970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5E-4F04-A86E-233555C954F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MntFishProducts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'Customer Profile'!$P$1</c:f>
              <c:strCache>
                <c:ptCount val="1"/>
                <c:pt idx="0">
                  <c:v>MntFishProducts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1692913385826771E-4"/>
                  <c:y val="-0.13004775444736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'Customer Profile'!$E$2:$E$2241</c:f>
              <c:numCache>
                <c:formatCode>"$"#,##0_);[Red]\("$"#,##0\)</c:formatCode>
                <c:ptCount val="2240"/>
                <c:pt idx="0" formatCode="&quot;$&quot;#,##0.00_);[Red]\(&quot;$&quot;#,##0.00\)">
                  <c:v>70951</c:v>
                </c:pt>
                <c:pt idx="1">
                  <c:v>57091</c:v>
                </c:pt>
                <c:pt idx="2" formatCode="&quot;$&quot;#,##0.00_);[Red]\(&quot;$&quot;#,##0.00\)">
                  <c:v>46098</c:v>
                </c:pt>
                <c:pt idx="3" formatCode="&quot;$&quot;#,##0.00_);[Red]\(&quot;$&quot;#,##0.00\)">
                  <c:v>25358</c:v>
                </c:pt>
                <c:pt idx="4" formatCode="&quot;$&quot;#,##0.00_);[Red]\(&quot;$&quot;#,##0.00\)">
                  <c:v>60491</c:v>
                </c:pt>
                <c:pt idx="5" formatCode="&quot;$&quot;#,##0.00_);[Red]\(&quot;$&quot;#,##0.00\)">
                  <c:v>46891</c:v>
                </c:pt>
                <c:pt idx="6" formatCode="&quot;$&quot;#,##0.00_);[Red]\(&quot;$&quot;#,##0.00\)">
                  <c:v>46310</c:v>
                </c:pt>
                <c:pt idx="7" formatCode="&quot;$&quot;#,##0.00_);[Red]\(&quot;$&quot;#,##0.00\)">
                  <c:v>17144</c:v>
                </c:pt>
                <c:pt idx="8" formatCode="&quot;$&quot;#,##0.00_);[Red]\(&quot;$&quot;#,##0.00\)">
                  <c:v>65148</c:v>
                </c:pt>
                <c:pt idx="9" formatCode="&quot;$&quot;#,##0.00_);[Red]\(&quot;$&quot;#,##0.00\)">
                  <c:v>25545</c:v>
                </c:pt>
                <c:pt idx="10" formatCode="&quot;$&quot;#,##0.00_);[Red]\(&quot;$&quot;#,##0.00\)">
                  <c:v>55761</c:v>
                </c:pt>
                <c:pt idx="11" formatCode="&quot;$&quot;#,##0.00_);[Red]\(&quot;$&quot;#,##0.00\)">
                  <c:v>20587</c:v>
                </c:pt>
                <c:pt idx="12" formatCode="&quot;$&quot;#,##0.00_);[Red]\(&quot;$&quot;#,##0.00\)">
                  <c:v>56253</c:v>
                </c:pt>
                <c:pt idx="13" formatCode="&quot;$&quot;#,##0.00_);[Red]\(&quot;$&quot;#,##0.00\)">
                  <c:v>46423</c:v>
                </c:pt>
                <c:pt idx="14" formatCode="&quot;$&quot;#,##0.00_);[Red]\(&quot;$&quot;#,##0.00\)">
                  <c:v>51411</c:v>
                </c:pt>
                <c:pt idx="15" formatCode="&quot;$&quot;#,##0.00_);[Red]\(&quot;$&quot;#,##0.00\)">
                  <c:v>41039</c:v>
                </c:pt>
                <c:pt idx="16" formatCode="&quot;$&quot;#,##0.00_);[Red]\(&quot;$&quot;#,##0.00\)">
                  <c:v>25293</c:v>
                </c:pt>
                <c:pt idx="17" formatCode="&quot;$&quot;#,##0.00_);[Red]\(&quot;$&quot;#,##0.00\)">
                  <c:v>27733</c:v>
                </c:pt>
                <c:pt idx="18" formatCode="&quot;$&quot;#,##0.00_);[Red]\(&quot;$&quot;#,##0.00\)">
                  <c:v>22212</c:v>
                </c:pt>
                <c:pt idx="19" formatCode="&quot;$&quot;#,##0.00_);[Red]\(&quot;$&quot;#,##0.00\)">
                  <c:v>34176</c:v>
                </c:pt>
                <c:pt idx="20" formatCode="&quot;$&quot;#,##0.00_);[Red]\(&quot;$&quot;#,##0.00\)">
                  <c:v>30833</c:v>
                </c:pt>
                <c:pt idx="21">
                  <c:v>43456</c:v>
                </c:pt>
                <c:pt idx="22" formatCode="&quot;$&quot;#,##0.00_);[Red]\(&quot;$&quot;#,##0.00\)">
                  <c:v>67046</c:v>
                </c:pt>
                <c:pt idx="23" formatCode="&quot;$&quot;#,##0.00_);[Red]\(&quot;$&quot;#,##0.00\)">
                  <c:v>53083</c:v>
                </c:pt>
                <c:pt idx="24" formatCode="&quot;$&quot;#,##0.00_);[Red]\(&quot;$&quot;#,##0.00\)">
                  <c:v>61209</c:v>
                </c:pt>
                <c:pt idx="25" formatCode="&quot;$&quot;#,##0.00_);[Red]\(&quot;$&quot;#,##0.00\)">
                  <c:v>76045</c:v>
                </c:pt>
                <c:pt idx="26" formatCode="&quot;$&quot;#,##0.00_);[Red]\(&quot;$&quot;#,##0.00\)">
                  <c:v>23272</c:v>
                </c:pt>
                <c:pt idx="27">
                  <c:v>71604</c:v>
                </c:pt>
                <c:pt idx="28" formatCode="&quot;$&quot;#,##0.00_);[Red]\(&quot;$&quot;#,##0.00\)">
                  <c:v>28973</c:v>
                </c:pt>
                <c:pt idx="29" formatCode="&quot;$&quot;#,##0.00_);[Red]\(&quot;$&quot;#,##0.00\)">
                  <c:v>71952</c:v>
                </c:pt>
                <c:pt idx="30" formatCode="&quot;$&quot;#,##0.00_);[Red]\(&quot;$&quot;#,##0.00\)">
                  <c:v>67506</c:v>
                </c:pt>
                <c:pt idx="31" formatCode="&quot;$&quot;#,##0.00_);[Red]\(&quot;$&quot;#,##0.00\)">
                  <c:v>62503</c:v>
                </c:pt>
                <c:pt idx="32" formatCode="&quot;$&quot;#,##0.00_);[Red]\(&quot;$&quot;#,##0.00\)">
                  <c:v>44124</c:v>
                </c:pt>
                <c:pt idx="33" formatCode="&quot;$&quot;#,##0.00_);[Red]\(&quot;$&quot;#,##0.00\)">
                  <c:v>14421</c:v>
                </c:pt>
                <c:pt idx="34" formatCode="&quot;$&quot;#,##0.00_);[Red]\(&quot;$&quot;#,##0.00\)">
                  <c:v>48006</c:v>
                </c:pt>
                <c:pt idx="35" formatCode="&quot;$&quot;#,##0.00_);[Red]\(&quot;$&quot;#,##0.00\)">
                  <c:v>38808</c:v>
                </c:pt>
                <c:pt idx="36" formatCode="&quot;$&quot;#,##0.00_);[Red]\(&quot;$&quot;#,##0.00\)">
                  <c:v>45183</c:v>
                </c:pt>
                <c:pt idx="37" formatCode="&quot;$&quot;#,##0.00_);[Red]\(&quot;$&quot;#,##0.00\)">
                  <c:v>82032</c:v>
                </c:pt>
                <c:pt idx="38" formatCode="&quot;$&quot;#,##0.00_);[Red]\(&quot;$&quot;#,##0.00\)">
                  <c:v>81169</c:v>
                </c:pt>
                <c:pt idx="39" formatCode="&quot;$&quot;#,##0.00_);[Red]\(&quot;$&quot;#,##0.00\)">
                  <c:v>23091</c:v>
                </c:pt>
                <c:pt idx="40" formatCode="&quot;$&quot;#,##0.00_);[Red]\(&quot;$&quot;#,##0.00\)">
                  <c:v>64857</c:v>
                </c:pt>
                <c:pt idx="41" formatCode="&quot;$&quot;#,##0.00_);[Red]\(&quot;$&quot;#,##0.00\)">
                  <c:v>48726</c:v>
                </c:pt>
                <c:pt idx="42" formatCode="&quot;$&quot;#,##0.00_);[Red]\(&quot;$&quot;#,##0.00\)">
                  <c:v>28839</c:v>
                </c:pt>
                <c:pt idx="43" formatCode="&quot;$&quot;#,##0.00_);[Red]\(&quot;$&quot;#,##0.00\)">
                  <c:v>61559</c:v>
                </c:pt>
                <c:pt idx="44" formatCode="&quot;$&quot;#,##0.00_);[Red]\(&quot;$&quot;#,##0.00\)">
                  <c:v>15287</c:v>
                </c:pt>
                <c:pt idx="45" formatCode="&quot;$&quot;#,##0.00_);[Red]\(&quot;$&quot;#,##0.00\)">
                  <c:v>34838</c:v>
                </c:pt>
                <c:pt idx="46" formatCode="&quot;$&quot;#,##0.00_);[Red]\(&quot;$&quot;#,##0.00\)">
                  <c:v>67309</c:v>
                </c:pt>
                <c:pt idx="47" formatCode="&quot;$&quot;#,##0.00_);[Red]\(&quot;$&quot;#,##0.00\)">
                  <c:v>83844</c:v>
                </c:pt>
                <c:pt idx="48" formatCode="&quot;$&quot;#,##0.00_);[Red]\(&quot;$&quot;#,##0.00\)">
                  <c:v>66480</c:v>
                </c:pt>
                <c:pt idx="49" formatCode="&quot;$&quot;#,##0.00_);[Red]\(&quot;$&quot;#,##0.00\)">
                  <c:v>36715</c:v>
                </c:pt>
                <c:pt idx="50" formatCode="&quot;$&quot;#,##0.00_);[Red]\(&quot;$&quot;#,##0.00\)">
                  <c:v>41003</c:v>
                </c:pt>
                <c:pt idx="51">
                  <c:v>53863</c:v>
                </c:pt>
                <c:pt idx="52" formatCode="&quot;$&quot;#,##0.00_);[Red]\(&quot;$&quot;#,##0.00\)">
                  <c:v>22263</c:v>
                </c:pt>
                <c:pt idx="53" formatCode="&quot;$&quot;#,##0.00_);[Red]\(&quot;$&quot;#,##0.00\)">
                  <c:v>75032</c:v>
                </c:pt>
                <c:pt idx="54" formatCode="&quot;$&quot;#,##0.00_);[Red]\(&quot;$&quot;#,##0.00\)">
                  <c:v>45576</c:v>
                </c:pt>
                <c:pt idx="55" formatCode="&quot;$&quot;#,##0.00_);[Red]\(&quot;$&quot;#,##0.00\)">
                  <c:v>46757</c:v>
                </c:pt>
                <c:pt idx="56" formatCode="&quot;$&quot;#,##0.00_);[Red]\(&quot;$&quot;#,##0.00\)">
                  <c:v>40590</c:v>
                </c:pt>
                <c:pt idx="57" formatCode="&quot;$&quot;#,##0.00_);[Red]\(&quot;$&quot;#,##0.00\)">
                  <c:v>36138</c:v>
                </c:pt>
                <c:pt idx="58" formatCode="&quot;$&quot;#,##0.00_);[Red]\(&quot;$&quot;#,##0.00\)">
                  <c:v>34853</c:v>
                </c:pt>
                <c:pt idx="59" formatCode="&quot;$&quot;#,##0.00_);[Red]\(&quot;$&quot;#,##0.00\)">
                  <c:v>44213</c:v>
                </c:pt>
                <c:pt idx="60" formatCode="&quot;$&quot;#,##0.00_);[Red]\(&quot;$&quot;#,##0.00\)">
                  <c:v>72940</c:v>
                </c:pt>
                <c:pt idx="61" formatCode="&quot;$&quot;#,##0.00_);[Red]\(&quot;$&quot;#,##0.00\)">
                  <c:v>81217</c:v>
                </c:pt>
                <c:pt idx="62" formatCode="&quot;$&quot;#,##0.00_);[Red]\(&quot;$&quot;#,##0.00\)">
                  <c:v>22944</c:v>
                </c:pt>
                <c:pt idx="63" formatCode="&quot;$&quot;#,##0.00_);[Red]\(&quot;$&quot;#,##0.00\)">
                  <c:v>63342</c:v>
                </c:pt>
                <c:pt idx="64" formatCode="&quot;$&quot;#,##0.00_);[Red]\(&quot;$&quot;#,##0.00\)">
                  <c:v>61872</c:v>
                </c:pt>
                <c:pt idx="65" formatCode="&quot;$&quot;#,##0.00_);[Red]\(&quot;$&quot;#,##0.00\)">
                  <c:v>73455</c:v>
                </c:pt>
                <c:pt idx="66" formatCode="&quot;$&quot;#,##0.00_);[Red]\(&quot;$&quot;#,##0.00\)">
                  <c:v>42554</c:v>
                </c:pt>
                <c:pt idx="67" formatCode="&quot;$&quot;#,##0.00_);[Red]\(&quot;$&quot;#,##0.00\)">
                  <c:v>51148</c:v>
                </c:pt>
                <c:pt idx="68" formatCode="&quot;$&quot;#,##0.00_);[Red]\(&quot;$&quot;#,##0.00\)">
                  <c:v>47743</c:v>
                </c:pt>
                <c:pt idx="69" formatCode="&quot;$&quot;#,##0.00_);[Red]\(&quot;$&quot;#,##0.00\)">
                  <c:v>57091</c:v>
                </c:pt>
                <c:pt idx="70">
                  <c:v>72967</c:v>
                </c:pt>
                <c:pt idx="71" formatCode="&quot;$&quot;#,##0.00_);[Red]\(&quot;$&quot;#,##0.00\)">
                  <c:v>40780</c:v>
                </c:pt>
                <c:pt idx="72" formatCode="&quot;$&quot;#,##0.00_);[Red]\(&quot;$&quot;#,##0.00\)">
                  <c:v>48070</c:v>
                </c:pt>
                <c:pt idx="73" formatCode="&quot;$&quot;#,##0.00_);[Red]\(&quot;$&quot;#,##0.00\)">
                  <c:v>43142</c:v>
                </c:pt>
                <c:pt idx="74" formatCode="&quot;$&quot;#,##0.00_);[Red]\(&quot;$&quot;#,##0.00\)">
                  <c:v>36550</c:v>
                </c:pt>
                <c:pt idx="75" formatCode="&quot;$&quot;#,##0.00_);[Red]\(&quot;$&quot;#,##0.00\)">
                  <c:v>40049</c:v>
                </c:pt>
                <c:pt idx="76" formatCode="&quot;$&quot;#,##0.00_);[Red]\(&quot;$&quot;#,##0.00\)">
                  <c:v>76773</c:v>
                </c:pt>
                <c:pt idx="77" formatCode="&quot;$&quot;#,##0.00_);[Red]\(&quot;$&quot;#,##0.00\)">
                  <c:v>52531</c:v>
                </c:pt>
                <c:pt idx="78" formatCode="&quot;$&quot;#,##0.00_);[Red]\(&quot;$&quot;#,##0.00\)">
                  <c:v>64497</c:v>
                </c:pt>
                <c:pt idx="79" formatCode="&quot;$&quot;#,##0.00_);[Red]\(&quot;$&quot;#,##0.00\)">
                  <c:v>7500</c:v>
                </c:pt>
                <c:pt idx="80" formatCode="&quot;$&quot;#,##0.00_);[Red]\(&quot;$&quot;#,##0.00\)">
                  <c:v>41638</c:v>
                </c:pt>
                <c:pt idx="81" formatCode="&quot;$&quot;#,##0.00_);[Red]\(&quot;$&quot;#,##0.00\)">
                  <c:v>55357</c:v>
                </c:pt>
                <c:pt idx="82" formatCode="&quot;$&quot;#,##0.00_);[Red]\(&quot;$&quot;#,##0.00\)">
                  <c:v>61331</c:v>
                </c:pt>
                <c:pt idx="83" formatCode="&quot;$&quot;#,##0.00_);[Red]\(&quot;$&quot;#,##0.00\)">
                  <c:v>75012</c:v>
                </c:pt>
                <c:pt idx="84" formatCode="&quot;$&quot;#,##0.00_);[Red]\(&quot;$&quot;#,##0.00\)">
                  <c:v>54880</c:v>
                </c:pt>
                <c:pt idx="85" formatCode="&quot;$&quot;#,##0.00_);[Red]\(&quot;$&quot;#,##0.00\)">
                  <c:v>42315</c:v>
                </c:pt>
                <c:pt idx="86" formatCode="&quot;$&quot;#,##0.00_);[Red]\(&quot;$&quot;#,##0.00\)">
                  <c:v>9255</c:v>
                </c:pt>
                <c:pt idx="87">
                  <c:v>35340</c:v>
                </c:pt>
                <c:pt idx="88" formatCode="&quot;$&quot;#,##0.00_);[Red]\(&quot;$&quot;#,##0.00\)">
                  <c:v>69508</c:v>
                </c:pt>
                <c:pt idx="89" formatCode="&quot;$&quot;#,##0.00_);[Red]\(&quot;$&quot;#,##0.00\)">
                  <c:v>51012</c:v>
                </c:pt>
                <c:pt idx="90" formatCode="&quot;$&quot;#,##0.00_);[Red]\(&quot;$&quot;#,##0.00\)">
                  <c:v>7500</c:v>
                </c:pt>
                <c:pt idx="91" formatCode="&quot;$&quot;#,##0.00_);[Red]\(&quot;$&quot;#,##0.00\)">
                  <c:v>79930</c:v>
                </c:pt>
                <c:pt idx="92" formatCode="&quot;$&quot;#,##0.00_);[Red]\(&quot;$&quot;#,##0.00\)">
                  <c:v>65275</c:v>
                </c:pt>
                <c:pt idx="93" formatCode="&quot;$&quot;#,##0.00_);[Red]\(&quot;$&quot;#,##0.00\)">
                  <c:v>83512</c:v>
                </c:pt>
                <c:pt idx="94" formatCode="&quot;$&quot;#,##0.00_);[Red]\(&quot;$&quot;#,##0.00\)">
                  <c:v>84219</c:v>
                </c:pt>
                <c:pt idx="95">
                  <c:v>48432</c:v>
                </c:pt>
                <c:pt idx="96" formatCode="&quot;$&quot;#,##0.00_);[Red]\(&quot;$&quot;#,##0.00\)">
                  <c:v>30015</c:v>
                </c:pt>
                <c:pt idx="97" formatCode="&quot;$&quot;#,##0.00_);[Red]\(&quot;$&quot;#,##0.00\)">
                  <c:v>96876</c:v>
                </c:pt>
                <c:pt idx="98" formatCode="&quot;$&quot;#,##0.00_);[Red]\(&quot;$&quot;#,##0.00\)">
                  <c:v>20559</c:v>
                </c:pt>
                <c:pt idx="99" formatCode="&quot;$&quot;#,##0.00_);[Red]\(&quot;$&quot;#,##0.00\)">
                  <c:v>34421</c:v>
                </c:pt>
                <c:pt idx="100" formatCode="&quot;$&quot;#,##0.00_);[Red]\(&quot;$&quot;#,##0.00\)">
                  <c:v>54006</c:v>
                </c:pt>
                <c:pt idx="101" formatCode="&quot;$&quot;#,##0.00_);[Red]\(&quot;$&quot;#,##0.00\)">
                  <c:v>37155</c:v>
                </c:pt>
                <c:pt idx="102" formatCode="&quot;$&quot;#,##0.00_);[Red]\(&quot;$&quot;#,##0.00\)">
                  <c:v>22634</c:v>
                </c:pt>
                <c:pt idx="103" formatCode="&quot;$&quot;#,##0.00_);[Red]\(&quot;$&quot;#,##0.00\)">
                  <c:v>65819</c:v>
                </c:pt>
                <c:pt idx="104" formatCode="&quot;$&quot;#,##0.00_);[Red]\(&quot;$&quot;#,##0.00\)">
                  <c:v>57333</c:v>
                </c:pt>
                <c:pt idx="105" formatCode="&quot;$&quot;#,##0.00_);[Red]\(&quot;$&quot;#,##0.00\)">
                  <c:v>81361</c:v>
                </c:pt>
                <c:pt idx="106" formatCode="&quot;$&quot;#,##0.00_);[Red]\(&quot;$&quot;#,##0.00\)">
                  <c:v>46107</c:v>
                </c:pt>
                <c:pt idx="107" formatCode="&quot;$&quot;#,##0.00_);[Red]\(&quot;$&quot;#,##0.00\)">
                  <c:v>62820</c:v>
                </c:pt>
                <c:pt idx="108" formatCode="&quot;$&quot;#,##0.00_);[Red]\(&quot;$&quot;#,##0.00\)">
                  <c:v>62335</c:v>
                </c:pt>
                <c:pt idx="109" formatCode="&quot;$&quot;#,##0.00_);[Red]\(&quot;$&quot;#,##0.00\)">
                  <c:v>56937</c:v>
                </c:pt>
                <c:pt idx="110" formatCode="&quot;$&quot;#,##0.00_);[Red]\(&quot;$&quot;#,##0.00\)">
                  <c:v>90273</c:v>
                </c:pt>
                <c:pt idx="111" formatCode="&quot;$&quot;#,##0.00_);[Red]\(&quot;$&quot;#,##0.00\)">
                  <c:v>42523</c:v>
                </c:pt>
                <c:pt idx="112" formatCode="&quot;$&quot;#,##0.00_);[Red]\(&quot;$&quot;#,##0.00\)">
                  <c:v>26907</c:v>
                </c:pt>
                <c:pt idx="113" formatCode="&quot;$&quot;#,##0.00_);[Red]\(&quot;$&quot;#,##0.00\)">
                  <c:v>78579</c:v>
                </c:pt>
                <c:pt idx="114" formatCode="&quot;$&quot;#,##0.00_);[Red]\(&quot;$&quot;#,##0.00\)">
                  <c:v>66033</c:v>
                </c:pt>
                <c:pt idx="115" formatCode="&quot;$&quot;#,##0.00_);[Red]\(&quot;$&quot;#,##0.00\)">
                  <c:v>25930</c:v>
                </c:pt>
                <c:pt idx="116" formatCode="&quot;$&quot;#,##0.00_);[Red]\(&quot;$&quot;#,##0.00\)">
                  <c:v>41769</c:v>
                </c:pt>
                <c:pt idx="117" formatCode="&quot;$&quot;#,##0.00_);[Red]\(&quot;$&quot;#,##0.00\)">
                  <c:v>53593</c:v>
                </c:pt>
                <c:pt idx="118" formatCode="&quot;$&quot;#,##0.00_);[Red]\(&quot;$&quot;#,##0.00\)">
                  <c:v>30507</c:v>
                </c:pt>
                <c:pt idx="119" formatCode="&quot;$&quot;#,##0.00_);[Red]\(&quot;$&quot;#,##0.00\)">
                  <c:v>69389</c:v>
                </c:pt>
                <c:pt idx="120" formatCode="&quot;$&quot;#,##0.00_);[Red]\(&quot;$&quot;#,##0.00\)">
                  <c:v>18890</c:v>
                </c:pt>
                <c:pt idx="121" formatCode="&quot;$&quot;#,##0.00_);[Red]\(&quot;$&quot;#,##0.00\)">
                  <c:v>32871</c:v>
                </c:pt>
                <c:pt idx="122" formatCode="&quot;$&quot;#,##0.00_);[Red]\(&quot;$&quot;#,##0.00\)">
                  <c:v>57183</c:v>
                </c:pt>
                <c:pt idx="123" formatCode="&quot;$&quot;#,##0.00_);[Red]\(&quot;$&quot;#,##0.00\)">
                  <c:v>57304</c:v>
                </c:pt>
                <c:pt idx="124" formatCode="&quot;$&quot;#,##0.00_);[Red]\(&quot;$&quot;#,##0.00\)">
                  <c:v>52074</c:v>
                </c:pt>
                <c:pt idx="125" formatCode="&quot;$&quot;#,##0.00_);[Red]\(&quot;$&quot;#,##0.00\)">
                  <c:v>16005</c:v>
                </c:pt>
                <c:pt idx="126" formatCode="&quot;$&quot;#,##0.00_);[Red]\(&quot;$&quot;#,##0.00\)">
                  <c:v>33996</c:v>
                </c:pt>
                <c:pt idx="127" formatCode="&quot;$&quot;#,##0.00_);[Red]\(&quot;$&quot;#,##0.00\)">
                  <c:v>52034</c:v>
                </c:pt>
                <c:pt idx="128" formatCode="&quot;$&quot;#,##0.00_);[Red]\(&quot;$&quot;#,##0.00\)">
                  <c:v>37633</c:v>
                </c:pt>
                <c:pt idx="129" formatCode="&quot;$&quot;#,##0.00_);[Red]\(&quot;$&quot;#,##0.00\)">
                  <c:v>36807</c:v>
                </c:pt>
                <c:pt idx="130" formatCode="&quot;$&quot;#,##0.00_);[Red]\(&quot;$&quot;#,##0.00\)">
                  <c:v>74918</c:v>
                </c:pt>
                <c:pt idx="131" formatCode="&quot;$&quot;#,##0.00_);[Red]\(&quot;$&quot;#,##0.00\)">
                  <c:v>73691</c:v>
                </c:pt>
                <c:pt idx="132" formatCode="&quot;$&quot;#,##0.00_);[Red]\(&quot;$&quot;#,##0.00\)">
                  <c:v>47682</c:v>
                </c:pt>
                <c:pt idx="133" formatCode="&quot;$&quot;#,##0.00_);[Red]\(&quot;$&quot;#,##0.00\)">
                  <c:v>51537</c:v>
                </c:pt>
                <c:pt idx="134" formatCode="&quot;$&quot;#,##0.00_);[Red]\(&quot;$&quot;#,##0.00\)">
                  <c:v>50353</c:v>
                </c:pt>
                <c:pt idx="135" formatCode="&quot;$&quot;#,##0.00_);[Red]\(&quot;$&quot;#,##0.00\)">
                  <c:v>67911</c:v>
                </c:pt>
                <c:pt idx="136" formatCode="&quot;$&quot;#,##0.00_);[Red]\(&quot;$&quot;#,##0.00\)">
                  <c:v>28427</c:v>
                </c:pt>
                <c:pt idx="137" formatCode="&quot;$&quot;#,##0.00_);[Red]\(&quot;$&quot;#,##0.00\)">
                  <c:v>80360</c:v>
                </c:pt>
                <c:pt idx="138" formatCode="&quot;$&quot;#,##0.00_);[Red]\(&quot;$&quot;#,##0.00\)">
                  <c:v>42395</c:v>
                </c:pt>
                <c:pt idx="139" formatCode="&quot;$&quot;#,##0.00_);[Red]\(&quot;$&quot;#,##0.00\)">
                  <c:v>42162</c:v>
                </c:pt>
                <c:pt idx="140" formatCode="&quot;$&quot;#,##0.00_);[Red]\(&quot;$&quot;#,##0.00\)">
                  <c:v>60554</c:v>
                </c:pt>
                <c:pt idx="141" formatCode="&quot;$&quot;#,##0.00_);[Red]\(&quot;$&quot;#,##0.00\)">
                  <c:v>75774</c:v>
                </c:pt>
                <c:pt idx="142" formatCode="&quot;$&quot;#,##0.00_);[Red]\(&quot;$&quot;#,##0.00\)">
                  <c:v>54178</c:v>
                </c:pt>
                <c:pt idx="143" formatCode="&quot;$&quot;#,##0.00_);[Red]\(&quot;$&quot;#,##0.00\)">
                  <c:v>42835</c:v>
                </c:pt>
                <c:pt idx="144" formatCode="&quot;$&quot;#,##0.00_);[Red]\(&quot;$&quot;#,##0.00\)">
                  <c:v>20895</c:v>
                </c:pt>
                <c:pt idx="145" formatCode="&quot;$&quot;#,##0.00_);[Red]\(&quot;$&quot;#,##0.00\)">
                  <c:v>60161</c:v>
                </c:pt>
                <c:pt idx="146" formatCode="&quot;$&quot;#,##0.00_);[Red]\(&quot;$&quot;#,##0.00\)">
                  <c:v>23442</c:v>
                </c:pt>
                <c:pt idx="147" formatCode="&quot;$&quot;#,##0.00_);[Red]\(&quot;$&quot;#,##0.00\)">
                  <c:v>44512</c:v>
                </c:pt>
                <c:pt idx="148" formatCode="&quot;$&quot;#,##0.00_);[Red]\(&quot;$&quot;#,##0.00\)">
                  <c:v>40521</c:v>
                </c:pt>
                <c:pt idx="149" formatCode="&quot;$&quot;#,##0.00_);[Red]\(&quot;$&quot;#,##0.00\)">
                  <c:v>44602</c:v>
                </c:pt>
                <c:pt idx="150" formatCode="&quot;$&quot;#,##0.00_);[Red]\(&quot;$&quot;#,##0.00\)">
                  <c:v>74190</c:v>
                </c:pt>
                <c:pt idx="151" formatCode="&quot;$&quot;#,##0.00_);[Red]\(&quot;$&quot;#,##0.00\)">
                  <c:v>63285</c:v>
                </c:pt>
                <c:pt idx="152" formatCode="&quot;$&quot;#,##0.00_);[Red]\(&quot;$&quot;#,##0.00\)">
                  <c:v>92859</c:v>
                </c:pt>
                <c:pt idx="153" formatCode="&quot;$&quot;#,##0.00_);[Red]\(&quot;$&quot;#,##0.00\)">
                  <c:v>74004</c:v>
                </c:pt>
                <c:pt idx="154" formatCode="&quot;$&quot;#,##0.00_);[Red]\(&quot;$&quot;#,##0.00\)">
                  <c:v>65814</c:v>
                </c:pt>
                <c:pt idx="155" formatCode="&quot;$&quot;#,##0.00_);[Red]\(&quot;$&quot;#,##0.00\)">
                  <c:v>38452</c:v>
                </c:pt>
                <c:pt idx="156">
                  <c:v>54809</c:v>
                </c:pt>
                <c:pt idx="157" formatCode="&quot;$&quot;#,##0.00_);[Red]\(&quot;$&quot;#,##0.00\)">
                  <c:v>45503</c:v>
                </c:pt>
                <c:pt idx="158" formatCode="&quot;$&quot;#,##0.00_);[Red]\(&quot;$&quot;#,##0.00\)">
                  <c:v>64722</c:v>
                </c:pt>
                <c:pt idx="159" formatCode="&quot;$&quot;#,##0.00_);[Red]\(&quot;$&quot;#,##0.00\)">
                  <c:v>56129</c:v>
                </c:pt>
                <c:pt idx="160">
                  <c:v>70566</c:v>
                </c:pt>
                <c:pt idx="161" formatCode="&quot;$&quot;#,##0.00_);[Red]\(&quot;$&quot;#,##0.00\)">
                  <c:v>57136</c:v>
                </c:pt>
                <c:pt idx="162" formatCode="&quot;$&quot;#,##0.00_);[Red]\(&quot;$&quot;#,##0.00\)">
                  <c:v>44794</c:v>
                </c:pt>
                <c:pt idx="163">
                  <c:v>62845</c:v>
                </c:pt>
                <c:pt idx="164" formatCode="&quot;$&quot;#,##0.00_);[Red]\(&quot;$&quot;#,##0.00\)">
                  <c:v>49681</c:v>
                </c:pt>
                <c:pt idx="165" formatCode="&quot;$&quot;#,##0.00_);[Red]\(&quot;$&quot;#,##0.00\)">
                  <c:v>22634</c:v>
                </c:pt>
                <c:pt idx="166" formatCode="&quot;$&quot;#,##0.00_);[Red]\(&quot;$&quot;#,##0.00\)">
                  <c:v>29298</c:v>
                </c:pt>
                <c:pt idx="167" formatCode="&quot;$&quot;#,##0.00_);[Red]\(&quot;$&quot;#,##0.00\)">
                  <c:v>61467</c:v>
                </c:pt>
                <c:pt idx="168" formatCode="&quot;$&quot;#,##0.00_);[Red]\(&quot;$&quot;#,##0.00\)">
                  <c:v>23477</c:v>
                </c:pt>
                <c:pt idx="169" formatCode="&quot;$&quot;#,##0.00_);[Red]\(&quot;$&quot;#,##0.00\)">
                  <c:v>62994</c:v>
                </c:pt>
                <c:pt idx="170" formatCode="&quot;$&quot;#,##0.00_);[Red]\(&quot;$&quot;#,##0.00\)">
                  <c:v>21846</c:v>
                </c:pt>
                <c:pt idx="171" formatCode="&quot;$&quot;#,##0.00_);[Red]\(&quot;$&quot;#,##0.00\)">
                  <c:v>46149</c:v>
                </c:pt>
                <c:pt idx="172" formatCode="&quot;$&quot;#,##0.00_);[Red]\(&quot;$&quot;#,##0.00\)">
                  <c:v>41644</c:v>
                </c:pt>
                <c:pt idx="173" formatCode="&quot;$&quot;#,##0.00_);[Red]\(&quot;$&quot;#,##0.00\)">
                  <c:v>31086</c:v>
                </c:pt>
                <c:pt idx="174" formatCode="&quot;$&quot;#,##0.00_);[Red]\(&quot;$&quot;#,##0.00\)">
                  <c:v>37717</c:v>
                </c:pt>
                <c:pt idx="175" formatCode="&quot;$&quot;#,##0.00_);[Red]\(&quot;$&quot;#,##0.00\)">
                  <c:v>40211</c:v>
                </c:pt>
                <c:pt idx="176" formatCode="&quot;$&quot;#,##0.00_);[Red]\(&quot;$&quot;#,##0.00\)">
                  <c:v>57100</c:v>
                </c:pt>
                <c:pt idx="177" formatCode="&quot;$&quot;#,##0.00_);[Red]\(&quot;$&quot;#,##0.00\)">
                  <c:v>39660</c:v>
                </c:pt>
                <c:pt idx="178" formatCode="&quot;$&quot;#,##0.00_);[Red]\(&quot;$&quot;#,##0.00\)">
                  <c:v>56181</c:v>
                </c:pt>
                <c:pt idx="179" formatCode="&quot;$&quot;#,##0.00_);[Red]\(&quot;$&quot;#,##0.00\)">
                  <c:v>36317</c:v>
                </c:pt>
                <c:pt idx="180" formatCode="&quot;$&quot;#,##0.00_);[Red]\(&quot;$&quot;#,##0.00\)">
                  <c:v>26490</c:v>
                </c:pt>
                <c:pt idx="181" formatCode="&quot;$&quot;#,##0.00_);[Red]\(&quot;$&quot;#,##0.00\)">
                  <c:v>10245</c:v>
                </c:pt>
                <c:pt idx="182" formatCode="&quot;$&quot;#,##0.00_);[Red]\(&quot;$&quot;#,##0.00\)">
                  <c:v>22123</c:v>
                </c:pt>
                <c:pt idx="183" formatCode="&quot;$&quot;#,##0.00_);[Red]\(&quot;$&quot;#,##0.00\)">
                  <c:v>47175</c:v>
                </c:pt>
                <c:pt idx="184" formatCode="&quot;$&quot;#,##0.00_);[Red]\(&quot;$&quot;#,##0.00\)">
                  <c:v>74716</c:v>
                </c:pt>
                <c:pt idx="185" formatCode="&quot;$&quot;#,##0.00_);[Red]\(&quot;$&quot;#,##0.00\)">
                  <c:v>55635</c:v>
                </c:pt>
                <c:pt idx="186" formatCode="&quot;$&quot;#,##0.00_);[Red]\(&quot;$&quot;#,##0.00\)">
                  <c:v>44529</c:v>
                </c:pt>
                <c:pt idx="187" formatCode="&quot;$&quot;#,##0.00_);[Red]\(&quot;$&quot;#,##0.00\)">
                  <c:v>46049</c:v>
                </c:pt>
                <c:pt idx="188" formatCode="&quot;$&quot;#,##0.00_);[Red]\(&quot;$&quot;#,##0.00\)">
                  <c:v>41335</c:v>
                </c:pt>
                <c:pt idx="189" formatCode="&quot;$&quot;#,##0.00_);[Red]\(&quot;$&quot;#,##0.00\)">
                  <c:v>54252</c:v>
                </c:pt>
                <c:pt idx="190" formatCode="&quot;$&quot;#,##0.00_);[Red]\(&quot;$&quot;#,##0.00\)">
                  <c:v>47320</c:v>
                </c:pt>
                <c:pt idx="191" formatCode="&quot;$&quot;#,##0.00_);[Red]\(&quot;$&quot;#,##0.00\)">
                  <c:v>33249</c:v>
                </c:pt>
                <c:pt idx="192" formatCode="&quot;$&quot;#,##0.00_);[Red]\(&quot;$&quot;#,##0.00\)">
                  <c:v>40059</c:v>
                </c:pt>
                <c:pt idx="193" formatCode="&quot;$&quot;#,##0.00_);[Red]\(&quot;$&quot;#,##0.00\)">
                  <c:v>81168</c:v>
                </c:pt>
                <c:pt idx="194" formatCode="&quot;$&quot;#,##0.00_);[Red]\(&quot;$&quot;#,##0.00\)">
                  <c:v>86037</c:v>
                </c:pt>
                <c:pt idx="195" formatCode="&quot;$&quot;#,##0.00_);[Red]\(&quot;$&quot;#,##0.00\)">
                  <c:v>74881</c:v>
                </c:pt>
                <c:pt idx="196" formatCode="&quot;$&quot;#,##0.00_);[Red]\(&quot;$&quot;#,##0.00\)">
                  <c:v>44953</c:v>
                </c:pt>
                <c:pt idx="197" formatCode="&quot;$&quot;#,##0.00_);[Red]\(&quot;$&quot;#,##0.00\)">
                  <c:v>46931</c:v>
                </c:pt>
                <c:pt idx="198" formatCode="&quot;$&quot;#,##0.00_);[Red]\(&quot;$&quot;#,##0.00\)">
                  <c:v>61823</c:v>
                </c:pt>
                <c:pt idx="199" formatCode="&quot;$&quot;#,##0.00_);[Red]\(&quot;$&quot;#,##0.00\)">
                  <c:v>34554</c:v>
                </c:pt>
                <c:pt idx="200" formatCode="&quot;$&quot;#,##0.00_);[Red]\(&quot;$&quot;#,##0.00\)">
                  <c:v>79593</c:v>
                </c:pt>
                <c:pt idx="201" formatCode="&quot;$&quot;#,##0.00_);[Red]\(&quot;$&quot;#,##0.00\)">
                  <c:v>64413</c:v>
                </c:pt>
                <c:pt idx="202" formatCode="&quot;$&quot;#,##0.00_);[Red]\(&quot;$&quot;#,##0.00\)">
                  <c:v>40637</c:v>
                </c:pt>
                <c:pt idx="203" formatCode="&quot;$&quot;#,##0.00_);[Red]\(&quot;$&quot;#,##0.00\)">
                  <c:v>85710</c:v>
                </c:pt>
                <c:pt idx="204">
                  <c:v>48432</c:v>
                </c:pt>
                <c:pt idx="205" formatCode="&quot;$&quot;#,##0.00_);[Red]\(&quot;$&quot;#,##0.00\)">
                  <c:v>58398</c:v>
                </c:pt>
                <c:pt idx="206" formatCode="&quot;$&quot;#,##0.00_);[Red]\(&quot;$&quot;#,##0.00\)">
                  <c:v>52117</c:v>
                </c:pt>
                <c:pt idx="207" formatCode="&quot;$&quot;#,##0.00_);[Red]\(&quot;$&quot;#,##0.00\)">
                  <c:v>35641</c:v>
                </c:pt>
                <c:pt idx="208" formatCode="&quot;$&quot;#,##0.00_);[Red]\(&quot;$&quot;#,##0.00\)">
                  <c:v>28332</c:v>
                </c:pt>
                <c:pt idx="209" formatCode="&quot;$&quot;#,##0.00_);[Red]\(&quot;$&quot;#,##0.00\)">
                  <c:v>56796</c:v>
                </c:pt>
                <c:pt idx="210" formatCode="&quot;$&quot;#,##0.00_);[Red]\(&quot;$&quot;#,##0.00\)">
                  <c:v>53204</c:v>
                </c:pt>
                <c:pt idx="211" formatCode="&quot;$&quot;#,##0.00_);[Red]\(&quot;$&quot;#,##0.00\)">
                  <c:v>42403</c:v>
                </c:pt>
                <c:pt idx="212" formatCode="&quot;$&quot;#,##0.00_);[Red]\(&quot;$&quot;#,##0.00\)">
                  <c:v>80695</c:v>
                </c:pt>
                <c:pt idx="213" formatCode="&quot;$&quot;#,##0.00_);[Red]\(&quot;$&quot;#,##0.00\)">
                  <c:v>70179</c:v>
                </c:pt>
                <c:pt idx="214" formatCode="&quot;$&quot;#,##0.00_);[Red]\(&quot;$&quot;#,##0.00\)">
                  <c:v>40760</c:v>
                </c:pt>
                <c:pt idx="215" formatCode="&quot;$&quot;#,##0.00_);[Red]\(&quot;$&quot;#,##0.00\)">
                  <c:v>56715</c:v>
                </c:pt>
                <c:pt idx="216" formatCode="&quot;$&quot;#,##0.00_);[Red]\(&quot;$&quot;#,##0.00\)">
                  <c:v>71969</c:v>
                </c:pt>
                <c:pt idx="217" formatCode="&quot;$&quot;#,##0.00_);[Red]\(&quot;$&quot;#,##0.00\)">
                  <c:v>75283</c:v>
                </c:pt>
                <c:pt idx="218" formatCode="&quot;$&quot;#,##0.00_);[Red]\(&quot;$&quot;#,##0.00\)">
                  <c:v>22669</c:v>
                </c:pt>
                <c:pt idx="219" formatCode="&quot;$&quot;#,##0.00_);[Red]\(&quot;$&quot;#,##0.00\)">
                  <c:v>61014</c:v>
                </c:pt>
                <c:pt idx="220" formatCode="&quot;$&quot;#,##0.00_);[Red]\(&quot;$&quot;#,##0.00\)">
                  <c:v>41275</c:v>
                </c:pt>
                <c:pt idx="221" formatCode="&quot;$&quot;#,##0.00_);[Red]\(&quot;$&quot;#,##0.00\)">
                  <c:v>81929</c:v>
                </c:pt>
                <c:pt idx="222" formatCode="&quot;$&quot;#,##0.00_);[Red]\(&quot;$&quot;#,##0.00\)">
                  <c:v>27590</c:v>
                </c:pt>
                <c:pt idx="223" formatCode="&quot;$&quot;#,##0.00_);[Red]\(&quot;$&quot;#,##0.00\)">
                  <c:v>50965</c:v>
                </c:pt>
                <c:pt idx="224" formatCode="&quot;$&quot;#,##0.00_);[Red]\(&quot;$&quot;#,##0.00\)">
                  <c:v>85844</c:v>
                </c:pt>
                <c:pt idx="225" formatCode="&quot;$&quot;#,##0.00_);[Red]\(&quot;$&quot;#,##0.00\)">
                  <c:v>52569</c:v>
                </c:pt>
                <c:pt idx="226" formatCode="&quot;$&quot;#,##0.00_);[Red]\(&quot;$&quot;#,##0.00\)">
                  <c:v>17144</c:v>
                </c:pt>
                <c:pt idx="227" formatCode="&quot;$&quot;#,##0.00_);[Red]\(&quot;$&quot;#,##0.00\)">
                  <c:v>81246</c:v>
                </c:pt>
                <c:pt idx="228" formatCode="&quot;$&quot;#,##0.00_);[Red]\(&quot;$&quot;#,##0.00\)">
                  <c:v>73356</c:v>
                </c:pt>
                <c:pt idx="229" formatCode="&quot;$&quot;#,##0.00_);[Red]\(&quot;$&quot;#,##0.00\)">
                  <c:v>55707</c:v>
                </c:pt>
                <c:pt idx="230" formatCode="&quot;$&quot;#,##0.00_);[Red]\(&quot;$&quot;#,##0.00\)">
                  <c:v>22063</c:v>
                </c:pt>
                <c:pt idx="231" formatCode="&quot;$&quot;#,##0.00_);[Red]\(&quot;$&quot;#,##0.00\)">
                  <c:v>49912</c:v>
                </c:pt>
                <c:pt idx="232" formatCode="&quot;$&quot;#,##0.00_);[Red]\(&quot;$&quot;#,##0.00\)">
                  <c:v>83532</c:v>
                </c:pt>
                <c:pt idx="233" formatCode="&quot;$&quot;#,##0.00_);[Red]\(&quot;$&quot;#,##0.00\)">
                  <c:v>48877</c:v>
                </c:pt>
                <c:pt idx="234" formatCode="&quot;$&quot;#,##0.00_);[Red]\(&quot;$&quot;#,##0.00\)">
                  <c:v>13260</c:v>
                </c:pt>
                <c:pt idx="235" formatCode="&quot;$&quot;#,##0.00_);[Red]\(&quot;$&quot;#,##0.00\)">
                  <c:v>42000</c:v>
                </c:pt>
                <c:pt idx="236" formatCode="&quot;$&quot;#,##0.00_);[Red]\(&quot;$&quot;#,##0.00\)">
                  <c:v>50729</c:v>
                </c:pt>
                <c:pt idx="237" formatCode="&quot;$&quot;#,##0.00_);[Red]\(&quot;$&quot;#,##0.00\)">
                  <c:v>72159</c:v>
                </c:pt>
                <c:pt idx="238" formatCode="&quot;$&quot;#,##0.00_);[Red]\(&quot;$&quot;#,##0.00\)">
                  <c:v>27573</c:v>
                </c:pt>
                <c:pt idx="239" formatCode="&quot;$&quot;#,##0.00_);[Red]\(&quot;$&quot;#,##0.00\)">
                  <c:v>92491</c:v>
                </c:pt>
                <c:pt idx="240" formatCode="&quot;$&quot;#,##0.00_);[Red]\(&quot;$&quot;#,##0.00\)">
                  <c:v>77632</c:v>
                </c:pt>
                <c:pt idx="241" formatCode="&quot;$&quot;#,##0.00_);[Red]\(&quot;$&quot;#,##0.00\)">
                  <c:v>36262</c:v>
                </c:pt>
                <c:pt idx="242" formatCode="&quot;$&quot;#,##0.00_);[Red]\(&quot;$&quot;#,##0.00\)">
                  <c:v>26228</c:v>
                </c:pt>
                <c:pt idx="243" formatCode="&quot;$&quot;#,##0.00_);[Red]\(&quot;$&quot;#,##0.00\)">
                  <c:v>49618</c:v>
                </c:pt>
                <c:pt idx="244" formatCode="&quot;$&quot;#,##0.00_);[Red]\(&quot;$&quot;#,##0.00\)">
                  <c:v>36408</c:v>
                </c:pt>
                <c:pt idx="245" formatCode="&quot;$&quot;#,##0.00_);[Red]\(&quot;$&quot;#,##0.00\)">
                  <c:v>69674</c:v>
                </c:pt>
                <c:pt idx="246" formatCode="&quot;$&quot;#,##0.00_);[Red]\(&quot;$&quot;#,##0.00\)">
                  <c:v>67536</c:v>
                </c:pt>
                <c:pt idx="247" formatCode="&quot;$&quot;#,##0.00_);[Red]\(&quot;$&quot;#,##0.00\)">
                  <c:v>52845</c:v>
                </c:pt>
                <c:pt idx="248" formatCode="&quot;$&quot;#,##0.00_);[Red]\(&quot;$&quot;#,##0.00\)">
                  <c:v>70440</c:v>
                </c:pt>
                <c:pt idx="249" formatCode="&quot;$&quot;#,##0.00_);[Red]\(&quot;$&quot;#,##0.00\)">
                  <c:v>80124</c:v>
                </c:pt>
                <c:pt idx="250" formatCode="&quot;$&quot;#,##0.00_);[Red]\(&quot;$&quot;#,##0.00\)">
                  <c:v>70038</c:v>
                </c:pt>
                <c:pt idx="251">
                  <c:v>14796</c:v>
                </c:pt>
                <c:pt idx="252" formatCode="&quot;$&quot;#,##0.00_);[Red]\(&quot;$&quot;#,##0.00\)">
                  <c:v>63810</c:v>
                </c:pt>
                <c:pt idx="253" formatCode="&quot;$&quot;#,##0.00_);[Red]\(&quot;$&quot;#,##0.00\)">
                  <c:v>37697</c:v>
                </c:pt>
                <c:pt idx="254" formatCode="&quot;$&quot;#,##0.00_);[Red]\(&quot;$&quot;#,##0.00\)">
                  <c:v>55250</c:v>
                </c:pt>
                <c:pt idx="255" formatCode="&quot;$&quot;#,##0.00_);[Red]\(&quot;$&quot;#,##0.00\)">
                  <c:v>78468</c:v>
                </c:pt>
                <c:pt idx="256" formatCode="&quot;$&quot;#,##0.00_);[Red]\(&quot;$&quot;#,##0.00\)">
                  <c:v>27683</c:v>
                </c:pt>
                <c:pt idx="258" formatCode="&quot;$&quot;#,##0.00_);[Red]\(&quot;$&quot;#,##0.00\)">
                  <c:v>41986</c:v>
                </c:pt>
                <c:pt idx="259" formatCode="&quot;$&quot;#,##0.00_);[Red]\(&quot;$&quot;#,##0.00\)">
                  <c:v>26067</c:v>
                </c:pt>
                <c:pt idx="260" formatCode="&quot;$&quot;#,##0.00_);[Red]\(&quot;$&quot;#,##0.00\)">
                  <c:v>38872</c:v>
                </c:pt>
                <c:pt idx="261" formatCode="&quot;$&quot;#,##0.00_);[Red]\(&quot;$&quot;#,##0.00\)">
                  <c:v>57937</c:v>
                </c:pt>
                <c:pt idx="262" formatCode="&quot;$&quot;#,##0.00_);[Red]\(&quot;$&quot;#,##0.00\)">
                  <c:v>35790</c:v>
                </c:pt>
                <c:pt idx="263" formatCode="&quot;$&quot;#,##0.00_);[Red]\(&quot;$&quot;#,##0.00\)">
                  <c:v>92910</c:v>
                </c:pt>
                <c:pt idx="264" formatCode="&quot;$&quot;#,##0.00_);[Red]\(&quot;$&quot;#,##0.00\)">
                  <c:v>58554</c:v>
                </c:pt>
                <c:pt idx="265">
                  <c:v>50447</c:v>
                </c:pt>
                <c:pt idx="266" formatCode="&quot;$&quot;#,##0.00_);[Red]\(&quot;$&quot;#,##0.00\)">
                  <c:v>58656</c:v>
                </c:pt>
                <c:pt idx="267" formatCode="&quot;$&quot;#,##0.00_);[Red]\(&quot;$&quot;#,##0.00\)">
                  <c:v>74854</c:v>
                </c:pt>
                <c:pt idx="268" formatCode="&quot;$&quot;#,##0.00_);[Red]\(&quot;$&quot;#,##0.00\)">
                  <c:v>82584</c:v>
                </c:pt>
                <c:pt idx="269" formatCode="&quot;$&quot;#,##0.00_);[Red]\(&quot;$&quot;#,##0.00\)">
                  <c:v>31907</c:v>
                </c:pt>
                <c:pt idx="270" formatCode="&quot;$&quot;#,##0.00_);[Red]\(&quot;$&quot;#,##0.00\)">
                  <c:v>79941</c:v>
                </c:pt>
                <c:pt idx="271" formatCode="&quot;$&quot;#,##0.00_);[Red]\(&quot;$&quot;#,##0.00\)">
                  <c:v>44551</c:v>
                </c:pt>
                <c:pt idx="272" formatCode="&quot;$&quot;#,##0.00_);[Red]\(&quot;$&quot;#,##0.00\)">
                  <c:v>50334</c:v>
                </c:pt>
                <c:pt idx="273" formatCode="&quot;$&quot;#,##0.00_);[Red]\(&quot;$&quot;#,##0.00\)">
                  <c:v>42670</c:v>
                </c:pt>
                <c:pt idx="274" formatCode="&quot;$&quot;#,##0.00_);[Red]\(&quot;$&quot;#,##0.00\)">
                  <c:v>38513</c:v>
                </c:pt>
                <c:pt idx="275" formatCode="&quot;$&quot;#,##0.00_);[Red]\(&quot;$&quot;#,##0.00\)">
                  <c:v>17256</c:v>
                </c:pt>
                <c:pt idx="276">
                  <c:v>32474</c:v>
                </c:pt>
                <c:pt idx="277" formatCode="&quot;$&quot;#,##0.00_);[Red]\(&quot;$&quot;#,##0.00\)">
                  <c:v>33249</c:v>
                </c:pt>
                <c:pt idx="278" formatCode="&quot;$&quot;#,##0.00_);[Red]\(&quot;$&quot;#,##0.00\)">
                  <c:v>72905</c:v>
                </c:pt>
                <c:pt idx="279">
                  <c:v>66991</c:v>
                </c:pt>
                <c:pt idx="280" formatCode="&quot;$&quot;#,##0.00_);[Red]\(&quot;$&quot;#,##0.00\)">
                  <c:v>34984</c:v>
                </c:pt>
                <c:pt idx="281" formatCode="&quot;$&quot;#,##0.00_);[Red]\(&quot;$&quot;#,##0.00\)">
                  <c:v>34916</c:v>
                </c:pt>
                <c:pt idx="282" formatCode="&quot;$&quot;#,##0.00_);[Red]\(&quot;$&quot;#,##0.00\)">
                  <c:v>53201</c:v>
                </c:pt>
                <c:pt idx="283" formatCode="&quot;$&quot;#,##0.00_);[Red]\(&quot;$&quot;#,##0.00\)">
                  <c:v>20425</c:v>
                </c:pt>
                <c:pt idx="284" formatCode="&quot;$&quot;#,##0.00_);[Red]\(&quot;$&quot;#,##0.00\)">
                  <c:v>40689</c:v>
                </c:pt>
                <c:pt idx="285" formatCode="&quot;$&quot;#,##0.00_);[Red]\(&quot;$&quot;#,##0.00\)">
                  <c:v>82623</c:v>
                </c:pt>
                <c:pt idx="286" formatCode="&quot;$&quot;#,##0.00_);[Red]\(&quot;$&quot;#,##0.00\)">
                  <c:v>34026</c:v>
                </c:pt>
                <c:pt idx="287" formatCode="&quot;$&quot;#,##0.00_);[Red]\(&quot;$&quot;#,##0.00\)">
                  <c:v>52513</c:v>
                </c:pt>
                <c:pt idx="288" formatCode="&quot;$&quot;#,##0.00_);[Red]\(&quot;$&quot;#,##0.00\)">
                  <c:v>86424</c:v>
                </c:pt>
                <c:pt idx="289" formatCode="&quot;$&quot;#,##0.00_);[Red]\(&quot;$&quot;#,##0.00\)">
                  <c:v>33562</c:v>
                </c:pt>
                <c:pt idx="290" formatCode="&quot;$&quot;#,##0.00_);[Red]\(&quot;$&quot;#,##0.00\)">
                  <c:v>57513</c:v>
                </c:pt>
                <c:pt idx="291" formatCode="&quot;$&quot;#,##0.00_);[Red]\(&quot;$&quot;#,##0.00\)">
                  <c:v>60474</c:v>
                </c:pt>
                <c:pt idx="292" formatCode="&quot;$&quot;#,##0.00_);[Red]\(&quot;$&quot;#,##0.00\)">
                  <c:v>21059</c:v>
                </c:pt>
                <c:pt idx="293" formatCode="&quot;$&quot;#,##0.00_);[Red]\(&quot;$&quot;#,##0.00\)">
                  <c:v>69063</c:v>
                </c:pt>
                <c:pt idx="294" formatCode="&quot;$&quot;#,##0.00_);[Red]\(&quot;$&quot;#,##0.00\)">
                  <c:v>36921</c:v>
                </c:pt>
                <c:pt idx="295" formatCode="&quot;$&quot;#,##0.00_);[Red]\(&quot;$&quot;#,##0.00\)">
                  <c:v>45160</c:v>
                </c:pt>
                <c:pt idx="296">
                  <c:v>47823</c:v>
                </c:pt>
                <c:pt idx="297" formatCode="&quot;$&quot;#,##0.00_);[Red]\(&quot;$&quot;#,##0.00\)">
                  <c:v>55759</c:v>
                </c:pt>
                <c:pt idx="298" formatCode="&quot;$&quot;#,##0.00_);[Red]\(&quot;$&quot;#,##0.00\)">
                  <c:v>71488</c:v>
                </c:pt>
                <c:pt idx="299" formatCode="&quot;$&quot;#,##0.00_);[Red]\(&quot;$&quot;#,##0.00\)">
                  <c:v>47958</c:v>
                </c:pt>
                <c:pt idx="300" formatCode="&quot;$&quot;#,##0.00_);[Red]\(&quot;$&quot;#,##0.00\)">
                  <c:v>160803</c:v>
                </c:pt>
                <c:pt idx="301" formatCode="&quot;$&quot;#,##0.00_);[Red]\(&quot;$&quot;#,##0.00\)">
                  <c:v>28427</c:v>
                </c:pt>
                <c:pt idx="302" formatCode="&quot;$&quot;#,##0.00_);[Red]\(&quot;$&quot;#,##0.00\)">
                  <c:v>162397</c:v>
                </c:pt>
                <c:pt idx="303" formatCode="&quot;$&quot;#,##0.00_);[Red]\(&quot;$&quot;#,##0.00\)">
                  <c:v>42160</c:v>
                </c:pt>
                <c:pt idx="304" formatCode="&quot;$&quot;#,##0.00_);[Red]\(&quot;$&quot;#,##0.00\)">
                  <c:v>84460</c:v>
                </c:pt>
                <c:pt idx="305" formatCode="&quot;$&quot;#,##0.00_);[Red]\(&quot;$&quot;#,##0.00\)">
                  <c:v>60839</c:v>
                </c:pt>
                <c:pt idx="306" formatCode="&quot;$&quot;#,##0.00_);[Red]\(&quot;$&quot;#,##0.00\)">
                  <c:v>34176</c:v>
                </c:pt>
                <c:pt idx="307" formatCode="&quot;$&quot;#,##0.00_);[Red]\(&quot;$&quot;#,##0.00\)">
                  <c:v>30822</c:v>
                </c:pt>
                <c:pt idx="308" formatCode="&quot;$&quot;#,##0.00_);[Red]\(&quot;$&quot;#,##0.00\)">
                  <c:v>62694</c:v>
                </c:pt>
                <c:pt idx="309">
                  <c:v>38578</c:v>
                </c:pt>
                <c:pt idx="310" formatCode="&quot;$&quot;#,##0.00_);[Red]\(&quot;$&quot;#,##0.00\)">
                  <c:v>59041</c:v>
                </c:pt>
                <c:pt idx="311">
                  <c:v>81698</c:v>
                </c:pt>
                <c:pt idx="312" formatCode="&quot;$&quot;#,##0.00_);[Red]\(&quot;$&quot;#,##0.00\)">
                  <c:v>56243</c:v>
                </c:pt>
                <c:pt idx="313" formatCode="&quot;$&quot;#,##0.00_);[Red]\(&quot;$&quot;#,##0.00\)">
                  <c:v>81380</c:v>
                </c:pt>
                <c:pt idx="314" formatCode="&quot;$&quot;#,##0.00_);[Red]\(&quot;$&quot;#,##0.00\)">
                  <c:v>38508</c:v>
                </c:pt>
                <c:pt idx="315" formatCode="&quot;$&quot;#,##0.00_);[Red]\(&quot;$&quot;#,##0.00\)">
                  <c:v>82657</c:v>
                </c:pt>
                <c:pt idx="316" formatCode="&quot;$&quot;#,##0.00_);[Red]\(&quot;$&quot;#,##0.00\)">
                  <c:v>69702</c:v>
                </c:pt>
                <c:pt idx="317" formatCode="&quot;$&quot;#,##0.00_);[Red]\(&quot;$&quot;#,##0.00\)">
                  <c:v>78569</c:v>
                </c:pt>
                <c:pt idx="318" formatCode="&quot;$&quot;#,##0.00_);[Red]\(&quot;$&quot;#,##0.00\)">
                  <c:v>37406</c:v>
                </c:pt>
                <c:pt idx="319" formatCode="&quot;$&quot;#,##0.00_);[Red]\(&quot;$&quot;#,##0.00\)">
                  <c:v>41443</c:v>
                </c:pt>
                <c:pt idx="320" formatCode="&quot;$&quot;#,##0.00_);[Red]\(&quot;$&quot;#,##0.00\)">
                  <c:v>90765</c:v>
                </c:pt>
                <c:pt idx="321" formatCode="&quot;$&quot;#,##0.00_);[Red]\(&quot;$&quot;#,##0.00\)">
                  <c:v>56962</c:v>
                </c:pt>
                <c:pt idx="322" formatCode="&quot;$&quot;#,##0.00_);[Red]\(&quot;$&quot;#,##0.00\)">
                  <c:v>47353</c:v>
                </c:pt>
                <c:pt idx="323" formatCode="&quot;$&quot;#,##0.00_);[Red]\(&quot;$&quot;#,##0.00\)">
                  <c:v>38590</c:v>
                </c:pt>
                <c:pt idx="325" formatCode="&quot;$&quot;#,##0.00_);[Red]\(&quot;$&quot;#,##0.00\)">
                  <c:v>56046</c:v>
                </c:pt>
                <c:pt idx="326">
                  <c:v>90369</c:v>
                </c:pt>
                <c:pt idx="327" formatCode="&quot;$&quot;#,##0.00_);[Red]\(&quot;$&quot;#,##0.00\)">
                  <c:v>35860</c:v>
                </c:pt>
                <c:pt idx="328" formatCode="&quot;$&quot;#,##0.00_);[Red]\(&quot;$&quot;#,##0.00\)">
                  <c:v>77297</c:v>
                </c:pt>
                <c:pt idx="329" formatCode="&quot;$&quot;#,##0.00_);[Red]\(&quot;$&quot;#,##0.00\)">
                  <c:v>71796</c:v>
                </c:pt>
                <c:pt idx="330" formatCode="&quot;$&quot;#,##0.00_);[Red]\(&quot;$&quot;#,##0.00\)">
                  <c:v>61825</c:v>
                </c:pt>
                <c:pt idx="331">
                  <c:v>65220</c:v>
                </c:pt>
                <c:pt idx="332" formatCode="&quot;$&quot;#,##0.00_);[Red]\(&quot;$&quot;#,##0.00\)">
                  <c:v>64587</c:v>
                </c:pt>
                <c:pt idx="333" formatCode="&quot;$&quot;#,##0.00_);[Red]\(&quot;$&quot;#,##0.00\)">
                  <c:v>25224</c:v>
                </c:pt>
                <c:pt idx="334" formatCode="&quot;$&quot;#,##0.00_);[Red]\(&quot;$&quot;#,##0.00\)">
                  <c:v>81843</c:v>
                </c:pt>
                <c:pt idx="335" formatCode="&quot;$&quot;#,##0.00_);[Red]\(&quot;$&quot;#,##0.00\)">
                  <c:v>34350</c:v>
                </c:pt>
                <c:pt idx="336" formatCode="&quot;$&quot;#,##0.00_);[Red]\(&quot;$&quot;#,##0.00\)">
                  <c:v>34043</c:v>
                </c:pt>
                <c:pt idx="337" formatCode="&quot;$&quot;#,##0.00_);[Red]\(&quot;$&quot;#,##0.00\)">
                  <c:v>64140</c:v>
                </c:pt>
                <c:pt idx="338" formatCode="&quot;$&quot;#,##0.00_);[Red]\(&quot;$&quot;#,##0.00\)">
                  <c:v>65640</c:v>
                </c:pt>
                <c:pt idx="339" formatCode="&quot;$&quot;#,##0.00_);[Red]\(&quot;$&quot;#,##0.00\)">
                  <c:v>43057</c:v>
                </c:pt>
                <c:pt idx="340" formatCode="&quot;$&quot;#,##0.00_);[Red]\(&quot;$&quot;#,##0.00\)">
                  <c:v>62981</c:v>
                </c:pt>
                <c:pt idx="341" formatCode="&quot;$&quot;#,##0.00_);[Red]\(&quot;$&quot;#,##0.00\)">
                  <c:v>30168</c:v>
                </c:pt>
                <c:pt idx="342" formatCode="&quot;$&quot;#,##0.00_);[Red]\(&quot;$&quot;#,##0.00\)">
                  <c:v>25851</c:v>
                </c:pt>
                <c:pt idx="343" formatCode="&quot;$&quot;#,##0.00_);[Red]\(&quot;$&quot;#,##0.00\)">
                  <c:v>39747</c:v>
                </c:pt>
                <c:pt idx="344" formatCode="&quot;$&quot;#,##0.00_);[Red]\(&quot;$&quot;#,##0.00\)">
                  <c:v>22585</c:v>
                </c:pt>
                <c:pt idx="345" formatCode="&quot;$&quot;#,##0.00_);[Red]\(&quot;$&quot;#,##0.00\)">
                  <c:v>66426</c:v>
                </c:pt>
                <c:pt idx="346" formatCode="&quot;$&quot;#,##0.00_);[Red]\(&quot;$&quot;#,##0.00\)">
                  <c:v>40706</c:v>
                </c:pt>
                <c:pt idx="347" formatCode="&quot;$&quot;#,##0.00_);[Red]\(&quot;$&quot;#,##0.00\)">
                  <c:v>55956</c:v>
                </c:pt>
                <c:pt idx="348" formatCode="&quot;$&quot;#,##0.00_);[Red]\(&quot;$&quot;#,##0.00\)">
                  <c:v>69719</c:v>
                </c:pt>
                <c:pt idx="349" formatCode="&quot;$&quot;#,##0.00_);[Red]\(&quot;$&quot;#,##0.00\)">
                  <c:v>23529</c:v>
                </c:pt>
                <c:pt idx="350" formatCode="&quot;$&quot;#,##0.00_);[Red]\(&quot;$&quot;#,##0.00\)">
                  <c:v>85696</c:v>
                </c:pt>
                <c:pt idx="351" formatCode="&quot;$&quot;#,##0.00_);[Red]\(&quot;$&quot;#,##0.00\)">
                  <c:v>45204</c:v>
                </c:pt>
                <c:pt idx="352" formatCode="&quot;$&quot;#,##0.00_);[Red]\(&quot;$&quot;#,##0.00\)">
                  <c:v>87679</c:v>
                </c:pt>
                <c:pt idx="353" formatCode="&quot;$&quot;#,##0.00_);[Red]\(&quot;$&quot;#,##0.00\)">
                  <c:v>33955</c:v>
                </c:pt>
                <c:pt idx="354">
                  <c:v>79174</c:v>
                </c:pt>
                <c:pt idx="355" formatCode="&quot;$&quot;#,##0.00_);[Red]\(&quot;$&quot;#,##0.00\)">
                  <c:v>12393</c:v>
                </c:pt>
                <c:pt idx="356" formatCode="&quot;$&quot;#,##0.00_);[Red]\(&quot;$&quot;#,##0.00\)">
                  <c:v>25965</c:v>
                </c:pt>
                <c:pt idx="357" formatCode="&quot;$&quot;#,##0.00_);[Red]\(&quot;$&quot;#,##0.00\)">
                  <c:v>64795</c:v>
                </c:pt>
                <c:pt idx="358" formatCode="&quot;$&quot;#,##0.00_);[Red]\(&quot;$&quot;#,##0.00\)">
                  <c:v>29732</c:v>
                </c:pt>
                <c:pt idx="359">
                  <c:v>84835</c:v>
                </c:pt>
                <c:pt idx="360" formatCode="&quot;$&quot;#,##0.00_);[Red]\(&quot;$&quot;#,##0.00\)">
                  <c:v>54959</c:v>
                </c:pt>
                <c:pt idx="361" formatCode="&quot;$&quot;#,##0.00_);[Red]\(&quot;$&quot;#,##0.00\)">
                  <c:v>39190</c:v>
                </c:pt>
                <c:pt idx="362" formatCode="&quot;$&quot;#,##0.00_);[Red]\(&quot;$&quot;#,##0.00\)">
                  <c:v>35544</c:v>
                </c:pt>
                <c:pt idx="363" formatCode="&quot;$&quot;#,##0.00_);[Red]\(&quot;$&quot;#,##0.00\)">
                  <c:v>43322</c:v>
                </c:pt>
                <c:pt idx="364">
                  <c:v>47139</c:v>
                </c:pt>
                <c:pt idx="365" formatCode="&quot;$&quot;#,##0.00_);[Red]\(&quot;$&quot;#,##0.00\)">
                  <c:v>75251</c:v>
                </c:pt>
                <c:pt idx="366" formatCode="&quot;$&quot;#,##0.00_);[Red]\(&quot;$&quot;#,##0.00\)">
                  <c:v>64849</c:v>
                </c:pt>
                <c:pt idx="367" formatCode="&quot;$&quot;#,##0.00_);[Red]\(&quot;$&quot;#,##0.00\)">
                  <c:v>18929</c:v>
                </c:pt>
                <c:pt idx="368" formatCode="&quot;$&quot;#,##0.00_);[Red]\(&quot;$&quot;#,##0.00\)">
                  <c:v>23148</c:v>
                </c:pt>
                <c:pt idx="369" formatCode="&quot;$&quot;#,##0.00_);[Red]\(&quot;$&quot;#,##0.00\)">
                  <c:v>53537</c:v>
                </c:pt>
                <c:pt idx="370" formatCode="&quot;$&quot;#,##0.00_);[Red]\(&quot;$&quot;#,##0.00\)">
                  <c:v>42033</c:v>
                </c:pt>
                <c:pt idx="371" formatCode="&quot;$&quot;#,##0.00_);[Red]\(&quot;$&quot;#,##0.00\)">
                  <c:v>78789</c:v>
                </c:pt>
                <c:pt idx="372" formatCode="&quot;$&quot;#,##0.00_);[Red]\(&quot;$&quot;#,##0.00\)">
                  <c:v>63120</c:v>
                </c:pt>
                <c:pt idx="373" formatCode="&quot;$&quot;#,##0.00_);[Red]\(&quot;$&quot;#,##0.00\)">
                  <c:v>67430</c:v>
                </c:pt>
                <c:pt idx="374" formatCode="&quot;$&quot;#,##0.00_);[Red]\(&quot;$&quot;#,##0.00\)">
                  <c:v>78939</c:v>
                </c:pt>
                <c:pt idx="375" formatCode="&quot;$&quot;#,##0.00_);[Red]\(&quot;$&quot;#,##0.00\)">
                  <c:v>45736</c:v>
                </c:pt>
                <c:pt idx="376" formatCode="&quot;$&quot;#,##0.00_);[Red]\(&quot;$&quot;#,##0.00\)">
                  <c:v>40321</c:v>
                </c:pt>
                <c:pt idx="377" formatCode="&quot;$&quot;#,##0.00_);[Red]\(&quot;$&quot;#,##0.00\)">
                  <c:v>59062</c:v>
                </c:pt>
                <c:pt idx="378" formatCode="&quot;$&quot;#,##0.00_);[Red]\(&quot;$&quot;#,##0.00\)">
                  <c:v>69401</c:v>
                </c:pt>
                <c:pt idx="379" formatCode="&quot;$&quot;#,##0.00_);[Red]\(&quot;$&quot;#,##0.00\)">
                  <c:v>31814</c:v>
                </c:pt>
                <c:pt idx="380" formatCode="&quot;$&quot;#,##0.00_);[Red]\(&quot;$&quot;#,##0.00\)">
                  <c:v>25252</c:v>
                </c:pt>
                <c:pt idx="381">
                  <c:v>71434</c:v>
                </c:pt>
                <c:pt idx="382" formatCode="&quot;$&quot;#,##0.00_);[Red]\(&quot;$&quot;#,##0.00\)">
                  <c:v>34445</c:v>
                </c:pt>
                <c:pt idx="383" formatCode="&quot;$&quot;#,##0.00_);[Red]\(&quot;$&quot;#,##0.00\)">
                  <c:v>55012</c:v>
                </c:pt>
                <c:pt idx="384" formatCode="&quot;$&quot;#,##0.00_);[Red]\(&quot;$&quot;#,##0.00\)">
                  <c:v>86610</c:v>
                </c:pt>
                <c:pt idx="385" formatCode="&quot;$&quot;#,##0.00_);[Red]\(&quot;$&quot;#,##0.00\)">
                  <c:v>84618</c:v>
                </c:pt>
                <c:pt idx="386" formatCode="&quot;$&quot;#,##0.00_);[Red]\(&quot;$&quot;#,##0.00\)">
                  <c:v>45684</c:v>
                </c:pt>
                <c:pt idx="387" formatCode="&quot;$&quot;#,##0.00_);[Red]\(&quot;$&quot;#,##0.00\)">
                  <c:v>34053</c:v>
                </c:pt>
                <c:pt idx="388" formatCode="&quot;$&quot;#,##0.00_);[Red]\(&quot;$&quot;#,##0.00\)">
                  <c:v>21063</c:v>
                </c:pt>
                <c:pt idx="389" formatCode="&quot;$&quot;#,##0.00_);[Red]\(&quot;$&quot;#,##0.00\)">
                  <c:v>63159</c:v>
                </c:pt>
                <c:pt idx="390">
                  <c:v>44931</c:v>
                </c:pt>
                <c:pt idx="391">
                  <c:v>60597</c:v>
                </c:pt>
                <c:pt idx="392" formatCode="&quot;$&quot;#,##0.00_);[Red]\(&quot;$&quot;#,##0.00\)">
                  <c:v>58607</c:v>
                </c:pt>
                <c:pt idx="394" formatCode="&quot;$&quot;#,##0.00_);[Red]\(&quot;$&quot;#,##0.00\)">
                  <c:v>37697</c:v>
                </c:pt>
                <c:pt idx="395" formatCode="&quot;$&quot;#,##0.00_);[Red]\(&quot;$&quot;#,##0.00\)">
                  <c:v>71964</c:v>
                </c:pt>
                <c:pt idx="396" formatCode="&quot;$&quot;#,##0.00_);[Red]\(&quot;$&quot;#,##0.00\)">
                  <c:v>72679</c:v>
                </c:pt>
                <c:pt idx="397" formatCode="&quot;$&quot;#,##0.00_);[Red]\(&quot;$&quot;#,##0.00\)">
                  <c:v>35765</c:v>
                </c:pt>
                <c:pt idx="398" formatCode="&quot;$&quot;#,##0.00_);[Red]\(&quot;$&quot;#,##0.00\)">
                  <c:v>77583</c:v>
                </c:pt>
                <c:pt idx="399" formatCode="&quot;$&quot;#,##0.00_);[Red]\(&quot;$&quot;#,##0.00\)">
                  <c:v>61456</c:v>
                </c:pt>
                <c:pt idx="400" formatCode="&quot;$&quot;#,##0.00_);[Red]\(&quot;$&quot;#,##0.00\)">
                  <c:v>57906</c:v>
                </c:pt>
                <c:pt idx="401" formatCode="&quot;$&quot;#,##0.00_);[Red]\(&quot;$&quot;#,##0.00\)">
                  <c:v>35860</c:v>
                </c:pt>
                <c:pt idx="402" formatCode="&quot;$&quot;#,##0.00_);[Red]\(&quot;$&quot;#,##0.00\)">
                  <c:v>50737</c:v>
                </c:pt>
                <c:pt idx="403" formatCode="&quot;$&quot;#,##0.00_);[Red]\(&quot;$&quot;#,##0.00\)">
                  <c:v>38823</c:v>
                </c:pt>
                <c:pt idx="404" formatCode="&quot;$&quot;#,##0.00_);[Red]\(&quot;$&quot;#,##0.00\)">
                  <c:v>53374</c:v>
                </c:pt>
                <c:pt idx="405" formatCode="&quot;$&quot;#,##0.00_);[Red]\(&quot;$&quot;#,##0.00\)">
                  <c:v>72460</c:v>
                </c:pt>
                <c:pt idx="406">
                  <c:v>81044</c:v>
                </c:pt>
                <c:pt idx="407" formatCode="&quot;$&quot;#,##0.00_);[Red]\(&quot;$&quot;#,##0.00\)">
                  <c:v>84906</c:v>
                </c:pt>
                <c:pt idx="408" formatCode="&quot;$&quot;#,##0.00_);[Red]\(&quot;$&quot;#,##0.00\)">
                  <c:v>33581</c:v>
                </c:pt>
                <c:pt idx="409" formatCode="&quot;$&quot;#,##0.00_);[Red]\(&quot;$&quot;#,##0.00\)">
                  <c:v>20130</c:v>
                </c:pt>
                <c:pt idx="410" formatCode="&quot;$&quot;#,##0.00_);[Red]\(&quot;$&quot;#,##0.00\)">
                  <c:v>96843</c:v>
                </c:pt>
                <c:pt idx="411" formatCode="&quot;$&quot;#,##0.00_);[Red]\(&quot;$&quot;#,##0.00\)">
                  <c:v>82800</c:v>
                </c:pt>
                <c:pt idx="412" formatCode="&quot;$&quot;#,##0.00_);[Red]\(&quot;$&quot;#,##0.00\)">
                  <c:v>50116</c:v>
                </c:pt>
                <c:pt idx="413" formatCode="&quot;$&quot;#,##0.00_);[Red]\(&quot;$&quot;#,##0.00\)">
                  <c:v>62905</c:v>
                </c:pt>
                <c:pt idx="414" formatCode="&quot;$&quot;#,##0.00_);[Red]\(&quot;$&quot;#,##0.00\)">
                  <c:v>63033</c:v>
                </c:pt>
                <c:pt idx="415">
                  <c:v>45203</c:v>
                </c:pt>
                <c:pt idx="416" formatCode="&quot;$&quot;#,##0.00_);[Red]\(&quot;$&quot;#,##0.00\)">
                  <c:v>62859</c:v>
                </c:pt>
                <c:pt idx="417" formatCode="&quot;$&quot;#,##0.00_);[Red]\(&quot;$&quot;#,##0.00\)">
                  <c:v>53700</c:v>
                </c:pt>
                <c:pt idx="418" formatCode="&quot;$&quot;#,##0.00_);[Red]\(&quot;$&quot;#,##0.00\)">
                  <c:v>7500</c:v>
                </c:pt>
                <c:pt idx="419" formatCode="&quot;$&quot;#,##0.00_);[Red]\(&quot;$&quot;#,##0.00\)">
                  <c:v>76653</c:v>
                </c:pt>
                <c:pt idx="420" formatCode="&quot;$&quot;#,##0.00_);[Red]\(&quot;$&quot;#,##0.00\)">
                  <c:v>80995</c:v>
                </c:pt>
                <c:pt idx="421" formatCode="&quot;$&quot;#,##0.00_);[Red]\(&quot;$&quot;#,##0.00\)">
                  <c:v>30372</c:v>
                </c:pt>
                <c:pt idx="422" formatCode="&quot;$&quot;#,##0.00_);[Red]\(&quot;$&quot;#,##0.00\)">
                  <c:v>22554</c:v>
                </c:pt>
                <c:pt idx="423" formatCode="&quot;$&quot;#,##0.00_);[Red]\(&quot;$&quot;#,##0.00\)">
                  <c:v>26290</c:v>
                </c:pt>
                <c:pt idx="424" formatCode="&quot;$&quot;#,##0.00_);[Red]\(&quot;$&quot;#,##0.00\)">
                  <c:v>56939</c:v>
                </c:pt>
                <c:pt idx="425" formatCode="&quot;$&quot;#,##0.00_);[Red]\(&quot;$&quot;#,##0.00\)">
                  <c:v>46779</c:v>
                </c:pt>
                <c:pt idx="426" formatCode="&quot;$&quot;#,##0.00_);[Red]\(&quot;$&quot;#,##0.00\)">
                  <c:v>40049</c:v>
                </c:pt>
                <c:pt idx="427" formatCode="&quot;$&quot;#,##0.00_);[Red]\(&quot;$&quot;#,##0.00\)">
                  <c:v>46344</c:v>
                </c:pt>
                <c:pt idx="428" formatCode="&quot;$&quot;#,##0.00_);[Red]\(&quot;$&quot;#,##0.00\)">
                  <c:v>80134</c:v>
                </c:pt>
                <c:pt idx="429" formatCode="&quot;$&quot;#,##0.00_);[Red]\(&quot;$&quot;#,##0.00\)">
                  <c:v>70617</c:v>
                </c:pt>
                <c:pt idx="430" formatCode="&quot;$&quot;#,##0.00_);[Red]\(&quot;$&quot;#,##0.00\)">
                  <c:v>82326</c:v>
                </c:pt>
                <c:pt idx="431" formatCode="&quot;$&quot;#,##0.00_);[Red]\(&quot;$&quot;#,##0.00\)">
                  <c:v>41154</c:v>
                </c:pt>
                <c:pt idx="432" formatCode="&quot;$&quot;#,##0.00_);[Red]\(&quot;$&quot;#,##0.00\)">
                  <c:v>37284</c:v>
                </c:pt>
                <c:pt idx="433" formatCode="&quot;$&quot;#,##0.00_);[Red]\(&quot;$&quot;#,##0.00\)">
                  <c:v>64176</c:v>
                </c:pt>
                <c:pt idx="434" formatCode="&quot;$&quot;#,##0.00_);[Red]\(&quot;$&quot;#,##0.00\)">
                  <c:v>82582</c:v>
                </c:pt>
                <c:pt idx="435" formatCode="&quot;$&quot;#,##0.00_);[Red]\(&quot;$&quot;#,##0.00\)">
                  <c:v>26490</c:v>
                </c:pt>
                <c:pt idx="436" formatCode="&quot;$&quot;#,##0.00_);[Red]\(&quot;$&quot;#,##0.00\)">
                  <c:v>23626</c:v>
                </c:pt>
                <c:pt idx="437" formatCode="&quot;$&quot;#,##0.00_);[Red]\(&quot;$&quot;#,##0.00\)">
                  <c:v>43641</c:v>
                </c:pt>
                <c:pt idx="438" formatCode="&quot;$&quot;#,##0.00_);[Red]\(&quot;$&quot;#,##0.00\)">
                  <c:v>46891</c:v>
                </c:pt>
                <c:pt idx="439" formatCode="&quot;$&quot;#,##0.00_);[Red]\(&quot;$&quot;#,##0.00\)">
                  <c:v>18929</c:v>
                </c:pt>
                <c:pt idx="440" formatCode="&quot;$&quot;#,##0.00_);[Red]\(&quot;$&quot;#,##0.00\)">
                  <c:v>69520</c:v>
                </c:pt>
                <c:pt idx="441" formatCode="&quot;$&quot;#,##0.00_);[Red]\(&quot;$&quot;#,##0.00\)">
                  <c:v>27159</c:v>
                </c:pt>
                <c:pt idx="442" formatCode="&quot;$&quot;#,##0.00_);[Red]\(&quot;$&quot;#,##0.00\)">
                  <c:v>32880</c:v>
                </c:pt>
                <c:pt idx="443" formatCode="&quot;$&quot;#,##0.00_);[Red]\(&quot;$&quot;#,##0.00\)">
                  <c:v>26304</c:v>
                </c:pt>
                <c:pt idx="444" formatCode="&quot;$&quot;#,##0.00_);[Red]\(&quot;$&quot;#,##0.00\)">
                  <c:v>45143</c:v>
                </c:pt>
                <c:pt idx="445" formatCode="&quot;$&quot;#,##0.00_);[Red]\(&quot;$&quot;#,##0.00\)">
                  <c:v>57959</c:v>
                </c:pt>
                <c:pt idx="446" formatCode="&quot;$&quot;#,##0.00_);[Red]\(&quot;$&quot;#,##0.00\)">
                  <c:v>33812</c:v>
                </c:pt>
                <c:pt idx="447" formatCode="&quot;$&quot;#,##0.00_);[Red]\(&quot;$&quot;#,##0.00\)">
                  <c:v>33697</c:v>
                </c:pt>
                <c:pt idx="448">
                  <c:v>36634</c:v>
                </c:pt>
                <c:pt idx="449" formatCode="&quot;$&quot;#,##0.00_);[Red]\(&quot;$&quot;#,##0.00\)">
                  <c:v>50785</c:v>
                </c:pt>
                <c:pt idx="450" formatCode="&quot;$&quot;#,##0.00_);[Red]\(&quot;$&quot;#,##0.00\)">
                  <c:v>22327</c:v>
                </c:pt>
                <c:pt idx="451" formatCode="&quot;$&quot;#,##0.00_);[Red]\(&quot;$&quot;#,##0.00\)">
                  <c:v>62670</c:v>
                </c:pt>
                <c:pt idx="452">
                  <c:v>37368</c:v>
                </c:pt>
                <c:pt idx="453" formatCode="&quot;$&quot;#,##0.00_);[Red]\(&quot;$&quot;#,##0.00\)">
                  <c:v>66313</c:v>
                </c:pt>
                <c:pt idx="454" formatCode="&quot;$&quot;#,##0.00_);[Red]\(&quot;$&quot;#,##0.00\)">
                  <c:v>46734</c:v>
                </c:pt>
                <c:pt idx="455" formatCode="&quot;$&quot;#,##0.00_);[Red]\(&quot;$&quot;#,##0.00\)">
                  <c:v>58401</c:v>
                </c:pt>
                <c:pt idx="456" formatCode="&quot;$&quot;#,##0.00_);[Red]\(&quot;$&quot;#,##0.00\)">
                  <c:v>47025</c:v>
                </c:pt>
                <c:pt idx="457" formatCode="&quot;$&quot;#,##0.00_);[Red]\(&quot;$&quot;#,##0.00\)">
                  <c:v>77044</c:v>
                </c:pt>
                <c:pt idx="458" formatCode="&quot;$&quot;#,##0.00_);[Red]\(&quot;$&quot;#,##0.00\)">
                  <c:v>18929</c:v>
                </c:pt>
                <c:pt idx="459" formatCode="&quot;$&quot;#,##0.00_);[Red]\(&quot;$&quot;#,##0.00\)">
                  <c:v>29819</c:v>
                </c:pt>
                <c:pt idx="460" formatCode="&quot;$&quot;#,##0.00_);[Red]\(&quot;$&quot;#,##0.00\)">
                  <c:v>70038</c:v>
                </c:pt>
                <c:pt idx="461" formatCode="&quot;$&quot;#,##0.00_);[Red]\(&quot;$&quot;#,##0.00\)">
                  <c:v>59666</c:v>
                </c:pt>
                <c:pt idx="462" formatCode="&quot;$&quot;#,##0.00_);[Red]\(&quot;$&quot;#,##0.00\)">
                  <c:v>33622</c:v>
                </c:pt>
                <c:pt idx="463" formatCode="&quot;$&quot;#,##0.00_);[Red]\(&quot;$&quot;#,##0.00\)">
                  <c:v>30261</c:v>
                </c:pt>
                <c:pt idx="464" formatCode="&quot;$&quot;#,##0.00_);[Red]\(&quot;$&quot;#,##0.00\)">
                  <c:v>69267</c:v>
                </c:pt>
                <c:pt idx="465" formatCode="&quot;$&quot;#,##0.00_);[Red]\(&quot;$&quot;#,##0.00\)">
                  <c:v>43776</c:v>
                </c:pt>
                <c:pt idx="466" formatCode="&quot;$&quot;#,##0.00_);[Red]\(&quot;$&quot;#,##0.00\)">
                  <c:v>40321</c:v>
                </c:pt>
                <c:pt idx="467">
                  <c:v>53359</c:v>
                </c:pt>
                <c:pt idx="468" formatCode="&quot;$&quot;#,##0.00_);[Red]\(&quot;$&quot;#,##0.00\)">
                  <c:v>54591</c:v>
                </c:pt>
                <c:pt idx="469" formatCode="&quot;$&quot;#,##0.00_);[Red]\(&quot;$&quot;#,##0.00\)">
                  <c:v>69109</c:v>
                </c:pt>
                <c:pt idx="470" formatCode="&quot;$&quot;#,##0.00_);[Red]\(&quot;$&quot;#,##0.00\)">
                  <c:v>58597</c:v>
                </c:pt>
                <c:pt idx="471" formatCode="&quot;$&quot;#,##0.00_);[Red]\(&quot;$&quot;#,##0.00\)">
                  <c:v>81657</c:v>
                </c:pt>
                <c:pt idx="472" formatCode="&quot;$&quot;#,##0.00_);[Red]\(&quot;$&quot;#,##0.00\)">
                  <c:v>62568</c:v>
                </c:pt>
                <c:pt idx="473" formatCode="&quot;$&quot;#,##0.00_);[Red]\(&quot;$&quot;#,##0.00\)">
                  <c:v>66582</c:v>
                </c:pt>
                <c:pt idx="474" formatCode="&quot;$&quot;#,##0.00_);[Red]\(&quot;$&quot;#,##0.00\)">
                  <c:v>78825</c:v>
                </c:pt>
                <c:pt idx="475" formatCode="&quot;$&quot;#,##0.00_);[Red]\(&quot;$&quot;#,##0.00\)">
                  <c:v>28164</c:v>
                </c:pt>
                <c:pt idx="476">
                  <c:v>72071</c:v>
                </c:pt>
                <c:pt idx="477" formatCode="&quot;$&quot;#,##0.00_);[Red]\(&quot;$&quot;#,##0.00\)">
                  <c:v>18222</c:v>
                </c:pt>
                <c:pt idx="479" formatCode="&quot;$&quot;#,##0.00_);[Red]\(&quot;$&quot;#,##0.00\)">
                  <c:v>28440</c:v>
                </c:pt>
                <c:pt idx="480" formatCode="&quot;$&quot;#,##0.00_);[Red]\(&quot;$&quot;#,##0.00\)">
                  <c:v>30545</c:v>
                </c:pt>
                <c:pt idx="481" formatCode="&quot;$&quot;#,##0.00_);[Red]\(&quot;$&quot;#,##0.00\)">
                  <c:v>34600</c:v>
                </c:pt>
                <c:pt idx="482" formatCode="&quot;$&quot;#,##0.00_);[Red]\(&quot;$&quot;#,##0.00\)">
                  <c:v>62807</c:v>
                </c:pt>
                <c:pt idx="483" formatCode="&quot;$&quot;#,##0.00_);[Red]\(&quot;$&quot;#,##0.00\)">
                  <c:v>40233</c:v>
                </c:pt>
                <c:pt idx="484" formatCode="&quot;$&quot;#,##0.00_);[Red]\(&quot;$&quot;#,##0.00\)">
                  <c:v>30801</c:v>
                </c:pt>
                <c:pt idx="485" formatCode="&quot;$&quot;#,##0.00_);[Red]\(&quot;$&quot;#,##0.00\)">
                  <c:v>51124</c:v>
                </c:pt>
                <c:pt idx="486" formatCode="&quot;$&quot;#,##0.00_);[Red]\(&quot;$&quot;#,##0.00\)">
                  <c:v>61482</c:v>
                </c:pt>
                <c:pt idx="487" formatCode="&quot;$&quot;#,##0.00_);[Red]\(&quot;$&quot;#,##0.00\)">
                  <c:v>25410</c:v>
                </c:pt>
                <c:pt idx="488" formatCode="&quot;$&quot;#,##0.00_);[Red]\(&quot;$&quot;#,##0.00\)">
                  <c:v>31395</c:v>
                </c:pt>
                <c:pt idx="489" formatCode="&quot;$&quot;#,##0.00_);[Red]\(&quot;$&quot;#,##0.00\)">
                  <c:v>61286</c:v>
                </c:pt>
                <c:pt idx="490" formatCode="&quot;$&quot;#,##0.00_);[Red]\(&quot;$&quot;#,##0.00\)">
                  <c:v>83891</c:v>
                </c:pt>
                <c:pt idx="491" formatCode="&quot;$&quot;#,##0.00_);[Red]\(&quot;$&quot;#,##0.00\)">
                  <c:v>75342</c:v>
                </c:pt>
                <c:pt idx="492" formatCode="&quot;$&quot;#,##0.00_);[Red]\(&quot;$&quot;#,##0.00\)">
                  <c:v>46831</c:v>
                </c:pt>
                <c:pt idx="493" formatCode="&quot;$&quot;#,##0.00_);[Red]\(&quot;$&quot;#,##0.00\)">
                  <c:v>20491</c:v>
                </c:pt>
                <c:pt idx="494" formatCode="&quot;$&quot;#,##0.00_);[Red]\(&quot;$&quot;#,##0.00\)">
                  <c:v>35178</c:v>
                </c:pt>
                <c:pt idx="495" formatCode="&quot;$&quot;#,##0.00_);[Red]\(&quot;$&quot;#,##0.00\)">
                  <c:v>38410</c:v>
                </c:pt>
                <c:pt idx="496" formatCode="&quot;$&quot;#,##0.00_);[Red]\(&quot;$&quot;#,##0.00\)">
                  <c:v>73454</c:v>
                </c:pt>
                <c:pt idx="497">
                  <c:v>37716</c:v>
                </c:pt>
                <c:pt idx="498" formatCode="&quot;$&quot;#,##0.00_);[Red]\(&quot;$&quot;#,##0.00\)">
                  <c:v>88097</c:v>
                </c:pt>
                <c:pt idx="499" formatCode="&quot;$&quot;#,##0.00_);[Red]\(&quot;$&quot;#,##0.00\)">
                  <c:v>24027</c:v>
                </c:pt>
                <c:pt idx="500" formatCode="&quot;$&quot;#,##0.00_);[Red]\(&quot;$&quot;#,##0.00\)">
                  <c:v>57530</c:v>
                </c:pt>
                <c:pt idx="501" formatCode="&quot;$&quot;#,##0.00_);[Red]\(&quot;$&quot;#,##0.00\)">
                  <c:v>31878</c:v>
                </c:pt>
                <c:pt idx="502" formatCode="&quot;$&quot;#,##0.00_);[Red]\(&quot;$&quot;#,##0.00\)">
                  <c:v>21840</c:v>
                </c:pt>
                <c:pt idx="503" formatCode="&quot;$&quot;#,##0.00_);[Red]\(&quot;$&quot;#,##0.00\)">
                  <c:v>55521</c:v>
                </c:pt>
                <c:pt idx="504" formatCode="&quot;$&quot;#,##0.00_);[Red]\(&quot;$&quot;#,##0.00\)">
                  <c:v>29548</c:v>
                </c:pt>
                <c:pt idx="505" formatCode="&quot;$&quot;#,##0.00_);[Red]\(&quot;$&quot;#,##0.00\)">
                  <c:v>63810</c:v>
                </c:pt>
                <c:pt idx="506" formatCode="&quot;$&quot;#,##0.00_);[Red]\(&quot;$&quot;#,##0.00\)">
                  <c:v>28249</c:v>
                </c:pt>
                <c:pt idx="507" formatCode="&quot;$&quot;#,##0.00_);[Red]\(&quot;$&quot;#,##0.00\)">
                  <c:v>61278</c:v>
                </c:pt>
                <c:pt idx="508" formatCode="&quot;$&quot;#,##0.00_);[Red]\(&quot;$&quot;#,##0.00\)">
                  <c:v>70638</c:v>
                </c:pt>
                <c:pt idx="509" formatCode="&quot;$&quot;#,##0.00_);[Red]\(&quot;$&quot;#,##0.00\)">
                  <c:v>17323</c:v>
                </c:pt>
                <c:pt idx="510" formatCode="&quot;$&quot;#,##0.00_);[Red]\(&quot;$&quot;#,##0.00\)">
                  <c:v>56534</c:v>
                </c:pt>
                <c:pt idx="511" formatCode="&quot;$&quot;#,##0.00_);[Red]\(&quot;$&quot;#,##0.00\)">
                  <c:v>61996</c:v>
                </c:pt>
                <c:pt idx="512" formatCode="&quot;$&quot;#,##0.00_);[Red]\(&quot;$&quot;#,##0.00\)">
                  <c:v>71113</c:v>
                </c:pt>
                <c:pt idx="513" formatCode="&quot;$&quot;#,##0.00_);[Red]\(&quot;$&quot;#,##0.00\)">
                  <c:v>29791</c:v>
                </c:pt>
                <c:pt idx="514" formatCode="&quot;$&quot;#,##0.00_);[Red]\(&quot;$&quot;#,##0.00\)">
                  <c:v>26759</c:v>
                </c:pt>
                <c:pt idx="515" formatCode="&quot;$&quot;#,##0.00_);[Red]\(&quot;$&quot;#,##0.00\)">
                  <c:v>76320</c:v>
                </c:pt>
                <c:pt idx="516" formatCode="&quot;$&quot;#,##0.00_);[Red]\(&quot;$&quot;#,##0.00\)">
                  <c:v>40464</c:v>
                </c:pt>
                <c:pt idx="517" formatCode="&quot;$&quot;#,##0.00_);[Red]\(&quot;$&quot;#,##0.00\)">
                  <c:v>82576</c:v>
                </c:pt>
                <c:pt idx="518" formatCode="&quot;$&quot;#,##0.00_);[Red]\(&quot;$&quot;#,##0.00\)">
                  <c:v>75794</c:v>
                </c:pt>
                <c:pt idx="519" formatCode="&quot;$&quot;#,##0.00_);[Red]\(&quot;$&quot;#,##0.00\)">
                  <c:v>54197</c:v>
                </c:pt>
                <c:pt idx="520" formatCode="&quot;$&quot;#,##0.00_);[Red]\(&quot;$&quot;#,##0.00\)">
                  <c:v>34596</c:v>
                </c:pt>
                <c:pt idx="521" formatCode="&quot;$&quot;#,##0.00_);[Red]\(&quot;$&quot;#,##0.00\)">
                  <c:v>42607</c:v>
                </c:pt>
                <c:pt idx="522" formatCode="&quot;$&quot;#,##0.00_);[Red]\(&quot;$&quot;#,##0.00\)">
                  <c:v>71853</c:v>
                </c:pt>
                <c:pt idx="523" formatCode="&quot;$&quot;#,##0.00_);[Red]\(&quot;$&quot;#,##0.00\)">
                  <c:v>50501</c:v>
                </c:pt>
                <c:pt idx="524" formatCode="&quot;$&quot;#,##0.00_);[Red]\(&quot;$&quot;#,##0.00\)">
                  <c:v>16653</c:v>
                </c:pt>
                <c:pt idx="525" formatCode="&quot;$&quot;#,##0.00_);[Red]\(&quot;$&quot;#,##0.00\)">
                  <c:v>43602</c:v>
                </c:pt>
                <c:pt idx="526" formatCode="&quot;$&quot;#,##0.00_);[Red]\(&quot;$&quot;#,##0.00\)">
                  <c:v>40851</c:v>
                </c:pt>
                <c:pt idx="527" formatCode="&quot;$&quot;#,##0.00_);[Red]\(&quot;$&quot;#,##0.00\)">
                  <c:v>18701</c:v>
                </c:pt>
                <c:pt idx="528" formatCode="&quot;$&quot;#,##0.00_);[Red]\(&quot;$&quot;#,##0.00\)">
                  <c:v>76234</c:v>
                </c:pt>
                <c:pt idx="529" formatCode="&quot;$&quot;#,##0.00_);[Red]\(&quot;$&quot;#,##0.00\)">
                  <c:v>74293</c:v>
                </c:pt>
                <c:pt idx="530" formatCode="&quot;$&quot;#,##0.00_);[Red]\(&quot;$&quot;#,##0.00\)">
                  <c:v>75154</c:v>
                </c:pt>
                <c:pt idx="531" formatCode="&quot;$&quot;#,##0.00_);[Red]\(&quot;$&quot;#,##0.00\)">
                  <c:v>46097</c:v>
                </c:pt>
                <c:pt idx="532" formatCode="&quot;$&quot;#,##0.00_);[Red]\(&quot;$&quot;#,##0.00\)">
                  <c:v>34412</c:v>
                </c:pt>
                <c:pt idx="533">
                  <c:v>65370</c:v>
                </c:pt>
                <c:pt idx="534" formatCode="&quot;$&quot;#,##0.00_);[Red]\(&quot;$&quot;#,##0.00\)">
                  <c:v>52413</c:v>
                </c:pt>
                <c:pt idx="535" formatCode="&quot;$&quot;#,##0.00_);[Red]\(&quot;$&quot;#,##0.00\)">
                  <c:v>22390</c:v>
                </c:pt>
                <c:pt idx="536" formatCode="&quot;$&quot;#,##0.00_);[Red]\(&quot;$&quot;#,##0.00\)">
                  <c:v>42664</c:v>
                </c:pt>
                <c:pt idx="537" formatCode="&quot;$&quot;#,##0.00_);[Red]\(&quot;$&quot;#,##0.00\)">
                  <c:v>47025</c:v>
                </c:pt>
                <c:pt idx="538" formatCode="&quot;$&quot;#,##0.00_);[Red]\(&quot;$&quot;#,##0.00\)">
                  <c:v>30560</c:v>
                </c:pt>
                <c:pt idx="539" formatCode="&quot;$&quot;#,##0.00_);[Red]\(&quot;$&quot;#,##0.00\)">
                  <c:v>71866</c:v>
                </c:pt>
                <c:pt idx="540" formatCode="&quot;$&quot;#,##0.00_);[Red]\(&quot;$&quot;#,##0.00\)">
                  <c:v>29435</c:v>
                </c:pt>
                <c:pt idx="541" formatCode="&quot;$&quot;#,##0.00_);[Red]\(&quot;$&quot;#,##0.00\)">
                  <c:v>36143</c:v>
                </c:pt>
                <c:pt idx="542" formatCode="&quot;$&quot;#,##0.00_);[Red]\(&quot;$&quot;#,##0.00\)">
                  <c:v>57100</c:v>
                </c:pt>
                <c:pt idx="543" formatCode="&quot;$&quot;#,##0.00_);[Red]\(&quot;$&quot;#,##0.00\)">
                  <c:v>80317</c:v>
                </c:pt>
                <c:pt idx="544" formatCode="&quot;$&quot;#,##0.00_);[Red]\(&quot;$&quot;#,##0.00\)">
                  <c:v>73807</c:v>
                </c:pt>
                <c:pt idx="545" formatCode="&quot;$&quot;#,##0.00_);[Red]\(&quot;$&quot;#,##0.00\)">
                  <c:v>33438</c:v>
                </c:pt>
                <c:pt idx="546" formatCode="&quot;$&quot;#,##0.00_);[Red]\(&quot;$&quot;#,##0.00\)">
                  <c:v>67546</c:v>
                </c:pt>
                <c:pt idx="547" formatCode="&quot;$&quot;#,##0.00_);[Red]\(&quot;$&quot;#,##0.00\)">
                  <c:v>72066</c:v>
                </c:pt>
                <c:pt idx="548" formatCode="&quot;$&quot;#,##0.00_);[Red]\(&quot;$&quot;#,##0.00\)">
                  <c:v>54456</c:v>
                </c:pt>
                <c:pt idx="549" formatCode="&quot;$&quot;#,##0.00_);[Red]\(&quot;$&quot;#,##0.00\)">
                  <c:v>70179</c:v>
                </c:pt>
                <c:pt idx="550">
                  <c:v>30523</c:v>
                </c:pt>
                <c:pt idx="551" formatCode="&quot;$&quot;#,##0.00_);[Red]\(&quot;$&quot;#,##0.00\)">
                  <c:v>72117</c:v>
                </c:pt>
                <c:pt idx="552" formatCode="&quot;$&quot;#,##0.00_);[Red]\(&quot;$&quot;#,##0.00\)">
                  <c:v>102160</c:v>
                </c:pt>
                <c:pt idx="553" formatCode="&quot;$&quot;#,##0.00_);[Red]\(&quot;$&quot;#,##0.00\)">
                  <c:v>87000</c:v>
                </c:pt>
                <c:pt idx="554" formatCode="&quot;$&quot;#,##0.00_);[Red]\(&quot;$&quot;#,##0.00\)">
                  <c:v>46098</c:v>
                </c:pt>
                <c:pt idx="555" formatCode="&quot;$&quot;#,##0.00_);[Red]\(&quot;$&quot;#,##0.00\)">
                  <c:v>56796</c:v>
                </c:pt>
                <c:pt idx="556" formatCode="&quot;$&quot;#,##0.00_);[Red]\(&quot;$&quot;#,##0.00\)">
                  <c:v>48918</c:v>
                </c:pt>
                <c:pt idx="557" formatCode="&quot;$&quot;#,##0.00_);[Red]\(&quot;$&quot;#,##0.00\)">
                  <c:v>30560</c:v>
                </c:pt>
                <c:pt idx="558" formatCode="&quot;$&quot;#,##0.00_);[Red]\(&quot;$&quot;#,##0.00\)">
                  <c:v>33183</c:v>
                </c:pt>
                <c:pt idx="559" formatCode="&quot;$&quot;#,##0.00_);[Red]\(&quot;$&quot;#,##0.00\)">
                  <c:v>22574</c:v>
                </c:pt>
                <c:pt idx="560" formatCode="&quot;$&quot;#,##0.00_);[Red]\(&quot;$&quot;#,##0.00\)">
                  <c:v>65210</c:v>
                </c:pt>
                <c:pt idx="561" formatCode="&quot;$&quot;#,##0.00_);[Red]\(&quot;$&quot;#,##0.00\)">
                  <c:v>78416</c:v>
                </c:pt>
                <c:pt idx="562" formatCode="&quot;$&quot;#,##0.00_);[Red]\(&quot;$&quot;#,##0.00\)">
                  <c:v>43269</c:v>
                </c:pt>
                <c:pt idx="563" formatCode="&quot;$&quot;#,##0.00_);[Red]\(&quot;$&quot;#,##0.00\)">
                  <c:v>60474</c:v>
                </c:pt>
                <c:pt idx="564" formatCode="&quot;$&quot;#,##0.00_);[Red]\(&quot;$&quot;#,##0.00\)">
                  <c:v>51766</c:v>
                </c:pt>
                <c:pt idx="565" formatCode="&quot;$&quot;#,##0.00_);[Red]\(&quot;$&quot;#,##0.00\)">
                  <c:v>24072</c:v>
                </c:pt>
                <c:pt idx="567" formatCode="&quot;$&quot;#,##0.00_);[Red]\(&quot;$&quot;#,##0.00\)">
                  <c:v>26518</c:v>
                </c:pt>
                <c:pt idx="568" formatCode="&quot;$&quot;#,##0.00_);[Red]\(&quot;$&quot;#,##0.00\)">
                  <c:v>49094</c:v>
                </c:pt>
                <c:pt idx="569" formatCode="&quot;$&quot;#,##0.00_);[Red]\(&quot;$&quot;#,##0.00\)">
                  <c:v>35388</c:v>
                </c:pt>
                <c:pt idx="570" formatCode="&quot;$&quot;#,##0.00_);[Red]\(&quot;$&quot;#,##0.00\)">
                  <c:v>67023</c:v>
                </c:pt>
                <c:pt idx="571" formatCode="&quot;$&quot;#,##0.00_);[Red]\(&quot;$&quot;#,##0.00\)">
                  <c:v>46014</c:v>
                </c:pt>
                <c:pt idx="572" formatCode="&quot;$&quot;#,##0.00_);[Red]\(&quot;$&quot;#,##0.00\)">
                  <c:v>67472</c:v>
                </c:pt>
                <c:pt idx="573" formatCode="&quot;$&quot;#,##0.00_);[Red]\(&quot;$&quot;#,##0.00\)">
                  <c:v>67893</c:v>
                </c:pt>
                <c:pt idx="574" formatCode="&quot;$&quot;#,##0.00_);[Red]\(&quot;$&quot;#,##0.00\)">
                  <c:v>74290</c:v>
                </c:pt>
                <c:pt idx="575" formatCode="&quot;$&quot;#,##0.00_);[Red]\(&quot;$&quot;#,##0.00\)">
                  <c:v>68118</c:v>
                </c:pt>
                <c:pt idx="576" formatCode="&quot;$&quot;#,##0.00_);[Red]\(&quot;$&quot;#,##0.00\)">
                  <c:v>72903</c:v>
                </c:pt>
                <c:pt idx="577" formatCode="&quot;$&quot;#,##0.00_);[Red]\(&quot;$&quot;#,##0.00\)">
                  <c:v>49980</c:v>
                </c:pt>
                <c:pt idx="579" formatCode="&quot;$&quot;#,##0.00_);[Red]\(&quot;$&quot;#,##0.00\)">
                  <c:v>78128</c:v>
                </c:pt>
                <c:pt idx="580" formatCode="&quot;$&quot;#,##0.00_);[Red]\(&quot;$&quot;#,##0.00\)">
                  <c:v>28510</c:v>
                </c:pt>
                <c:pt idx="581" formatCode="&quot;$&quot;#,##0.00_);[Red]\(&quot;$&quot;#,##0.00\)">
                  <c:v>52614</c:v>
                </c:pt>
                <c:pt idx="582" formatCode="&quot;$&quot;#,##0.00_);[Red]\(&quot;$&quot;#,##0.00\)">
                  <c:v>55951</c:v>
                </c:pt>
                <c:pt idx="583" formatCode="&quot;$&quot;#,##0.00_);[Red]\(&quot;$&quot;#,##0.00\)">
                  <c:v>52614</c:v>
                </c:pt>
                <c:pt idx="584" formatCode="&quot;$&quot;#,##0.00_);[Red]\(&quot;$&quot;#,##0.00\)">
                  <c:v>20180</c:v>
                </c:pt>
                <c:pt idx="585" formatCode="&quot;$&quot;#,##0.00_);[Red]\(&quot;$&quot;#,##0.00\)">
                  <c:v>68092</c:v>
                </c:pt>
                <c:pt idx="586" formatCode="&quot;$&quot;#,##0.00_);[Red]\(&quot;$&quot;#,##0.00\)">
                  <c:v>71847</c:v>
                </c:pt>
                <c:pt idx="587" formatCode="&quot;$&quot;#,##0.00_);[Red]\(&quot;$&quot;#,##0.00\)">
                  <c:v>23661</c:v>
                </c:pt>
                <c:pt idx="588" formatCode="&quot;$&quot;#,##0.00_);[Red]\(&quot;$&quot;#,##0.00\)">
                  <c:v>68352</c:v>
                </c:pt>
                <c:pt idx="589" formatCode="&quot;$&quot;#,##0.00_);[Red]\(&quot;$&quot;#,##0.00\)">
                  <c:v>79419</c:v>
                </c:pt>
                <c:pt idx="590" formatCode="&quot;$&quot;#,##0.00_);[Red]\(&quot;$&quot;#,##0.00\)">
                  <c:v>45906</c:v>
                </c:pt>
                <c:pt idx="591" formatCode="&quot;$&quot;#,##0.00_);[Red]\(&quot;$&quot;#,##0.00\)">
                  <c:v>46015</c:v>
                </c:pt>
                <c:pt idx="592" formatCode="&quot;$&quot;#,##0.00_);[Red]\(&quot;$&quot;#,##0.00\)">
                  <c:v>62637</c:v>
                </c:pt>
                <c:pt idx="593" formatCode="&quot;$&quot;#,##0.00_);[Red]\(&quot;$&quot;#,##0.00\)">
                  <c:v>36273</c:v>
                </c:pt>
                <c:pt idx="594" formatCode="&quot;$&quot;#,##0.00_);[Red]\(&quot;$&quot;#,##0.00\)">
                  <c:v>28442</c:v>
                </c:pt>
                <c:pt idx="595" formatCode="&quot;$&quot;#,##0.00_);[Red]\(&quot;$&quot;#,##0.00\)">
                  <c:v>42081</c:v>
                </c:pt>
                <c:pt idx="596" formatCode="&quot;$&quot;#,##0.00_);[Red]\(&quot;$&quot;#,##0.00\)">
                  <c:v>75507</c:v>
                </c:pt>
                <c:pt idx="597">
                  <c:v>26872</c:v>
                </c:pt>
                <c:pt idx="598" formatCode="&quot;$&quot;#,##0.00_);[Red]\(&quot;$&quot;#,##0.00\)">
                  <c:v>48948</c:v>
                </c:pt>
                <c:pt idx="599" formatCode="&quot;$&quot;#,##0.00_);[Red]\(&quot;$&quot;#,##0.00\)">
                  <c:v>85606</c:v>
                </c:pt>
                <c:pt idx="600" formatCode="&quot;$&quot;#,##0.00_);[Red]\(&quot;$&quot;#,##0.00\)">
                  <c:v>8820</c:v>
                </c:pt>
                <c:pt idx="601" formatCode="&quot;$&quot;#,##0.00_);[Red]\(&quot;$&quot;#,##0.00\)">
                  <c:v>30772</c:v>
                </c:pt>
                <c:pt idx="602" formatCode="&quot;$&quot;#,##0.00_);[Red]\(&quot;$&quot;#,##0.00\)">
                  <c:v>66636</c:v>
                </c:pt>
                <c:pt idx="603" formatCode="&quot;$&quot;#,##0.00_);[Red]\(&quot;$&quot;#,##0.00\)">
                  <c:v>83528</c:v>
                </c:pt>
                <c:pt idx="604" formatCode="&quot;$&quot;#,##0.00_);[Red]\(&quot;$&quot;#,##0.00\)">
                  <c:v>30992</c:v>
                </c:pt>
                <c:pt idx="605" formatCode="&quot;$&quot;#,##0.00_);[Red]\(&quot;$&quot;#,##0.00\)">
                  <c:v>37758</c:v>
                </c:pt>
                <c:pt idx="606" formatCode="&quot;$&quot;#,##0.00_);[Red]\(&quot;$&quot;#,##0.00\)">
                  <c:v>71670</c:v>
                </c:pt>
                <c:pt idx="607" formatCode="&quot;$&quot;#,##0.00_);[Red]\(&quot;$&quot;#,##0.00\)">
                  <c:v>88420</c:v>
                </c:pt>
                <c:pt idx="608" formatCode="&quot;$&quot;#,##0.00_);[Red]\(&quot;$&quot;#,##0.00\)">
                  <c:v>69139</c:v>
                </c:pt>
                <c:pt idx="609">
                  <c:v>49967</c:v>
                </c:pt>
                <c:pt idx="610" formatCode="&quot;$&quot;#,##0.00_);[Red]\(&quot;$&quot;#,##0.00\)">
                  <c:v>24570</c:v>
                </c:pt>
                <c:pt idx="611" formatCode="&quot;$&quot;#,##0.00_);[Red]\(&quot;$&quot;#,##0.00\)">
                  <c:v>38620</c:v>
                </c:pt>
                <c:pt idx="612" formatCode="&quot;$&quot;#,##0.00_);[Red]\(&quot;$&quot;#,##0.00\)">
                  <c:v>50150</c:v>
                </c:pt>
                <c:pt idx="613" formatCode="&quot;$&quot;#,##0.00_);[Red]\(&quot;$&quot;#,##0.00\)">
                  <c:v>54198</c:v>
                </c:pt>
                <c:pt idx="614" formatCode="&quot;$&quot;#,##0.00_);[Red]\(&quot;$&quot;#,##0.00\)">
                  <c:v>63693</c:v>
                </c:pt>
                <c:pt idx="615">
                  <c:v>61905</c:v>
                </c:pt>
                <c:pt idx="616">
                  <c:v>18351</c:v>
                </c:pt>
                <c:pt idx="617" formatCode="&quot;$&quot;#,##0.00_);[Red]\(&quot;$&quot;#,##0.00\)">
                  <c:v>70643</c:v>
                </c:pt>
                <c:pt idx="618" formatCode="&quot;$&quot;#,##0.00_);[Red]\(&quot;$&quot;#,##0.00\)">
                  <c:v>59973</c:v>
                </c:pt>
                <c:pt idx="619" formatCode="&quot;$&quot;#,##0.00_);[Red]\(&quot;$&quot;#,##0.00\)">
                  <c:v>66653</c:v>
                </c:pt>
                <c:pt idx="620" formatCode="&quot;$&quot;#,##0.00_);[Red]\(&quot;$&quot;#,##0.00\)">
                  <c:v>41014</c:v>
                </c:pt>
                <c:pt idx="621" formatCode="&quot;$&quot;#,##0.00_);[Red]\(&quot;$&quot;#,##0.00\)">
                  <c:v>45837</c:v>
                </c:pt>
                <c:pt idx="622" formatCode="&quot;$&quot;#,##0.00_);[Red]\(&quot;$&quot;#,##0.00\)">
                  <c:v>75774</c:v>
                </c:pt>
                <c:pt idx="623" formatCode="&quot;$&quot;#,##0.00_);[Red]\(&quot;$&quot;#,##0.00\)">
                  <c:v>44267</c:v>
                </c:pt>
                <c:pt idx="624" formatCode="&quot;$&quot;#,##0.00_);[Red]\(&quot;$&quot;#,##0.00\)">
                  <c:v>19414</c:v>
                </c:pt>
                <c:pt idx="625" formatCode="&quot;$&quot;#,##0.00_);[Red]\(&quot;$&quot;#,##0.00\)">
                  <c:v>82332</c:v>
                </c:pt>
                <c:pt idx="626" formatCode="&quot;$&quot;#,##0.00_);[Red]\(&quot;$&quot;#,##0.00\)">
                  <c:v>71322</c:v>
                </c:pt>
                <c:pt idx="627">
                  <c:v>22701</c:v>
                </c:pt>
                <c:pt idx="629" formatCode="&quot;$&quot;#,##0.00_);[Red]\(&quot;$&quot;#,##0.00\)">
                  <c:v>38547</c:v>
                </c:pt>
                <c:pt idx="630" formatCode="&quot;$&quot;#,##0.00_);[Red]\(&quot;$&quot;#,##0.00\)">
                  <c:v>30096</c:v>
                </c:pt>
                <c:pt idx="631" formatCode="&quot;$&quot;#,##0.00_);[Red]\(&quot;$&quot;#,##0.00\)">
                  <c:v>18701</c:v>
                </c:pt>
                <c:pt idx="632" formatCode="&quot;$&quot;#,##0.00_);[Red]\(&quot;$&quot;#,##0.00\)">
                  <c:v>59432</c:v>
                </c:pt>
                <c:pt idx="633" formatCode="&quot;$&quot;#,##0.00_);[Red]\(&quot;$&quot;#,##0.00\)">
                  <c:v>91249</c:v>
                </c:pt>
                <c:pt idx="634" formatCode="&quot;$&quot;#,##0.00_);[Red]\(&quot;$&quot;#,##0.00\)">
                  <c:v>74116</c:v>
                </c:pt>
                <c:pt idx="635" formatCode="&quot;$&quot;#,##0.00_);[Red]\(&quot;$&quot;#,##0.00\)">
                  <c:v>26091</c:v>
                </c:pt>
                <c:pt idx="636" formatCode="&quot;$&quot;#,##0.00_);[Red]\(&quot;$&quot;#,##0.00\)">
                  <c:v>40737</c:v>
                </c:pt>
                <c:pt idx="637">
                  <c:v>32300</c:v>
                </c:pt>
                <c:pt idx="638" formatCode="&quot;$&quot;#,##0.00_);[Red]\(&quot;$&quot;#,##0.00\)">
                  <c:v>68148</c:v>
                </c:pt>
                <c:pt idx="639" formatCode="&quot;$&quot;#,##0.00_);[Red]\(&quot;$&quot;#,##0.00\)">
                  <c:v>87771</c:v>
                </c:pt>
                <c:pt idx="640" formatCode="&quot;$&quot;#,##0.00_);[Red]\(&quot;$&quot;#,##0.00\)">
                  <c:v>81741</c:v>
                </c:pt>
                <c:pt idx="641" formatCode="&quot;$&quot;#,##0.00_);[Red]\(&quot;$&quot;#,##0.00\)">
                  <c:v>46854</c:v>
                </c:pt>
                <c:pt idx="642" formatCode="&quot;$&quot;#,##0.00_);[Red]\(&quot;$&quot;#,##0.00\)">
                  <c:v>71466</c:v>
                </c:pt>
                <c:pt idx="643" formatCode="&quot;$&quot;#,##0.00_);[Red]\(&quot;$&quot;#,##0.00\)">
                  <c:v>77353</c:v>
                </c:pt>
                <c:pt idx="644" formatCode="&quot;$&quot;#,##0.00_);[Red]\(&quot;$&quot;#,##0.00\)">
                  <c:v>51563</c:v>
                </c:pt>
                <c:pt idx="645" formatCode="&quot;$&quot;#,##0.00_);[Red]\(&quot;$&quot;#,##0.00\)">
                  <c:v>39922</c:v>
                </c:pt>
                <c:pt idx="646" formatCode="&quot;$&quot;#,##0.00_);[Red]\(&quot;$&quot;#,##0.00\)">
                  <c:v>42207</c:v>
                </c:pt>
                <c:pt idx="647" formatCode="&quot;$&quot;#,##0.00_);[Red]\(&quot;$&quot;#,##0.00\)">
                  <c:v>37971</c:v>
                </c:pt>
                <c:pt idx="648" formatCode="&quot;$&quot;#,##0.00_);[Red]\(&quot;$&quot;#,##0.00\)">
                  <c:v>62745</c:v>
                </c:pt>
                <c:pt idx="649" formatCode="&quot;$&quot;#,##0.00_);[Red]\(&quot;$&quot;#,##0.00\)">
                  <c:v>70886</c:v>
                </c:pt>
                <c:pt idx="650" formatCode="&quot;$&quot;#,##0.00_);[Red]\(&quot;$&quot;#,##0.00\)">
                  <c:v>68281</c:v>
                </c:pt>
                <c:pt idx="651" formatCode="&quot;$&quot;#,##0.00_);[Red]\(&quot;$&quot;#,##0.00\)">
                  <c:v>35701</c:v>
                </c:pt>
                <c:pt idx="652" formatCode="&quot;$&quot;#,##0.00_);[Red]\(&quot;$&quot;#,##0.00\)">
                  <c:v>42523</c:v>
                </c:pt>
                <c:pt idx="653" formatCode="&quot;$&quot;#,##0.00_);[Red]\(&quot;$&quot;#,##0.00\)">
                  <c:v>57288</c:v>
                </c:pt>
                <c:pt idx="654" formatCode="&quot;$&quot;#,##0.00_);[Red]\(&quot;$&quot;#,##0.00\)">
                  <c:v>17117</c:v>
                </c:pt>
                <c:pt idx="655" formatCode="&quot;$&quot;#,##0.00_);[Red]\(&quot;$&quot;#,##0.00\)">
                  <c:v>36301</c:v>
                </c:pt>
                <c:pt idx="656" formatCode="&quot;$&quot;#,##0.00_);[Red]\(&quot;$&quot;#,##0.00\)">
                  <c:v>49431</c:v>
                </c:pt>
                <c:pt idx="657" formatCode="&quot;$&quot;#,##0.00_);[Red]\(&quot;$&quot;#,##0.00\)">
                  <c:v>49154</c:v>
                </c:pt>
                <c:pt idx="658" formatCode="&quot;$&quot;#,##0.00_);[Red]\(&quot;$&quot;#,##0.00\)">
                  <c:v>70932</c:v>
                </c:pt>
                <c:pt idx="659" formatCode="&quot;$&quot;#,##0.00_);[Red]\(&quot;$&quot;#,##0.00\)">
                  <c:v>26642</c:v>
                </c:pt>
                <c:pt idx="660" formatCode="&quot;$&quot;#,##0.00_);[Red]\(&quot;$&quot;#,##0.00\)">
                  <c:v>52973</c:v>
                </c:pt>
                <c:pt idx="661" formatCode="&quot;$&quot;#,##0.00_);[Red]\(&quot;$&quot;#,##0.00\)">
                  <c:v>35704</c:v>
                </c:pt>
                <c:pt idx="662" formatCode="&quot;$&quot;#,##0.00_);[Red]\(&quot;$&quot;#,##0.00\)">
                  <c:v>35688</c:v>
                </c:pt>
                <c:pt idx="663" formatCode="&quot;$&quot;#,##0.00_);[Red]\(&quot;$&quot;#,##0.00\)">
                  <c:v>34176</c:v>
                </c:pt>
                <c:pt idx="664" formatCode="&quot;$&quot;#,##0.00_);[Red]\(&quot;$&quot;#,##0.00\)">
                  <c:v>56575</c:v>
                </c:pt>
                <c:pt idx="665" formatCode="&quot;$&quot;#,##0.00_);[Red]\(&quot;$&quot;#,##0.00\)">
                  <c:v>29760</c:v>
                </c:pt>
                <c:pt idx="666" formatCode="&quot;$&quot;#,##0.00_);[Red]\(&quot;$&quot;#,##0.00\)">
                  <c:v>94642</c:v>
                </c:pt>
                <c:pt idx="667" formatCode="&quot;$&quot;#,##0.00_);[Red]\(&quot;$&quot;#,##0.00\)">
                  <c:v>66375</c:v>
                </c:pt>
                <c:pt idx="668" formatCode="&quot;$&quot;#,##0.00_);[Red]\(&quot;$&quot;#,##0.00\)">
                  <c:v>42014</c:v>
                </c:pt>
                <c:pt idx="669" formatCode="&quot;$&quot;#,##0.00_);[Red]\(&quot;$&quot;#,##0.00\)">
                  <c:v>20130</c:v>
                </c:pt>
                <c:pt idx="670" formatCode="&quot;$&quot;#,##0.00_);[Red]\(&quot;$&quot;#,##0.00\)">
                  <c:v>55282</c:v>
                </c:pt>
                <c:pt idx="671" formatCode="&quot;$&quot;#,##0.00_);[Red]\(&quot;$&quot;#,##0.00\)">
                  <c:v>54348</c:v>
                </c:pt>
                <c:pt idx="672" formatCode="&quot;$&quot;#,##0.00_);[Red]\(&quot;$&quot;#,##0.00\)">
                  <c:v>34935</c:v>
                </c:pt>
                <c:pt idx="673" formatCode="&quot;$&quot;#,##0.00_);[Red]\(&quot;$&quot;#,##0.00\)">
                  <c:v>70844</c:v>
                </c:pt>
                <c:pt idx="674" formatCode="&quot;$&quot;#,##0.00_);[Red]\(&quot;$&quot;#,##0.00\)">
                  <c:v>69016</c:v>
                </c:pt>
                <c:pt idx="675" formatCode="&quot;$&quot;#,##0.00_);[Red]\(&quot;$&quot;#,##0.00\)">
                  <c:v>78952</c:v>
                </c:pt>
                <c:pt idx="676" formatCode="&quot;$&quot;#,##0.00_);[Red]\(&quot;$&quot;#,##0.00\)">
                  <c:v>45989</c:v>
                </c:pt>
                <c:pt idx="677" formatCode="&quot;$&quot;#,##0.00_);[Red]\(&quot;$&quot;#,##0.00\)">
                  <c:v>36108</c:v>
                </c:pt>
                <c:pt idx="678" formatCode="&quot;$&quot;#,##0.00_);[Red]\(&quot;$&quot;#,##0.00\)">
                  <c:v>67381</c:v>
                </c:pt>
                <c:pt idx="679" formatCode="&quot;$&quot;#,##0.00_);[Red]\(&quot;$&quot;#,##0.00\)">
                  <c:v>63841</c:v>
                </c:pt>
                <c:pt idx="680" formatCode="&quot;$&quot;#,##0.00_);[Red]\(&quot;$&quot;#,##0.00\)">
                  <c:v>76068</c:v>
                </c:pt>
                <c:pt idx="681" formatCode="&quot;$&quot;#,##0.00_);[Red]\(&quot;$&quot;#,##0.00\)">
                  <c:v>70300</c:v>
                </c:pt>
                <c:pt idx="682" formatCode="&quot;$&quot;#,##0.00_);[Red]\(&quot;$&quot;#,##0.00\)">
                  <c:v>59821</c:v>
                </c:pt>
                <c:pt idx="683" formatCode="&quot;$&quot;#,##0.00_);[Red]\(&quot;$&quot;#,##0.00\)">
                  <c:v>68682</c:v>
                </c:pt>
                <c:pt idx="684" formatCode="&quot;$&quot;#,##0.00_);[Red]\(&quot;$&quot;#,##0.00\)">
                  <c:v>72635</c:v>
                </c:pt>
                <c:pt idx="685" formatCode="&quot;$&quot;#,##0.00_);[Red]\(&quot;$&quot;#,##0.00\)">
                  <c:v>80872</c:v>
                </c:pt>
                <c:pt idx="686" formatCode="&quot;$&quot;#,##0.00_);[Red]\(&quot;$&quot;#,##0.00\)">
                  <c:v>14045</c:v>
                </c:pt>
                <c:pt idx="687" formatCode="&quot;$&quot;#,##0.00_);[Red]\(&quot;$&quot;#,##0.00\)">
                  <c:v>56721</c:v>
                </c:pt>
                <c:pt idx="688" formatCode="&quot;$&quot;#,##0.00_);[Red]\(&quot;$&quot;#,##0.00\)">
                  <c:v>60714</c:v>
                </c:pt>
                <c:pt idx="689" formatCode="&quot;$&quot;#,##0.00_);[Red]\(&quot;$&quot;#,##0.00\)">
                  <c:v>69283</c:v>
                </c:pt>
                <c:pt idx="690" formatCode="&quot;$&quot;#,##0.00_);[Red]\(&quot;$&quot;#,##0.00\)">
                  <c:v>34487</c:v>
                </c:pt>
                <c:pt idx="691" formatCode="&quot;$&quot;#,##0.00_);[Red]\(&quot;$&quot;#,##0.00\)">
                  <c:v>60585</c:v>
                </c:pt>
                <c:pt idx="692" formatCode="&quot;$&quot;#,##0.00_);[Red]\(&quot;$&quot;#,##0.00\)">
                  <c:v>16813</c:v>
                </c:pt>
                <c:pt idx="693" formatCode="&quot;$&quot;#,##0.00_);[Red]\(&quot;$&quot;#,##0.00\)">
                  <c:v>48192</c:v>
                </c:pt>
                <c:pt idx="694" formatCode="&quot;$&quot;#,##0.00_);[Red]\(&quot;$&quot;#,##0.00\)">
                  <c:v>55914</c:v>
                </c:pt>
                <c:pt idx="695" formatCode="&quot;$&quot;#,##0.00_);[Red]\(&quot;$&quot;#,##0.00\)">
                  <c:v>55424</c:v>
                </c:pt>
                <c:pt idx="696" formatCode="&quot;$&quot;#,##0.00_);[Red]\(&quot;$&quot;#,##0.00\)">
                  <c:v>82460</c:v>
                </c:pt>
                <c:pt idx="697" formatCode="&quot;$&quot;#,##0.00_);[Red]\(&quot;$&quot;#,##0.00\)">
                  <c:v>76467</c:v>
                </c:pt>
                <c:pt idx="698" formatCode="&quot;$&quot;#,##0.00_);[Red]\(&quot;$&quot;#,##0.00\)">
                  <c:v>62307</c:v>
                </c:pt>
                <c:pt idx="699" formatCode="&quot;$&quot;#,##0.00_);[Red]\(&quot;$&quot;#,##0.00\)">
                  <c:v>40887</c:v>
                </c:pt>
                <c:pt idx="700" formatCode="&quot;$&quot;#,##0.00_);[Red]\(&quot;$&quot;#,##0.00\)">
                  <c:v>25271</c:v>
                </c:pt>
                <c:pt idx="701" formatCode="&quot;$&quot;#,##0.00_);[Red]\(&quot;$&quot;#,##0.00\)">
                  <c:v>91172</c:v>
                </c:pt>
                <c:pt idx="702" formatCode="&quot;$&quot;#,##0.00_);[Red]\(&quot;$&quot;#,##0.00\)">
                  <c:v>75072</c:v>
                </c:pt>
                <c:pt idx="703" formatCode="&quot;$&quot;#,##0.00_);[Red]\(&quot;$&quot;#,##0.00\)">
                  <c:v>39763</c:v>
                </c:pt>
                <c:pt idx="704" formatCode="&quot;$&quot;#,##0.00_);[Red]\(&quot;$&quot;#,##0.00\)">
                  <c:v>38200</c:v>
                </c:pt>
                <c:pt idx="705" formatCode="&quot;$&quot;#,##0.00_);[Red]\(&quot;$&quot;#,##0.00\)">
                  <c:v>38443</c:v>
                </c:pt>
                <c:pt idx="706" formatCode="&quot;$&quot;#,##0.00_);[Red]\(&quot;$&quot;#,##0.00\)">
                  <c:v>66294</c:v>
                </c:pt>
                <c:pt idx="707" formatCode="&quot;$&quot;#,##0.00_);[Red]\(&quot;$&quot;#,##0.00\)">
                  <c:v>19740</c:v>
                </c:pt>
                <c:pt idx="708" formatCode="&quot;$&quot;#,##0.00_);[Red]\(&quot;$&quot;#,##0.00\)">
                  <c:v>31089</c:v>
                </c:pt>
                <c:pt idx="709" formatCode="&quot;$&quot;#,##0.00_);[Red]\(&quot;$&quot;#,##0.00\)">
                  <c:v>41021</c:v>
                </c:pt>
                <c:pt idx="710" formatCode="&quot;$&quot;#,##0.00_);[Red]\(&quot;$&quot;#,##0.00\)">
                  <c:v>60033</c:v>
                </c:pt>
                <c:pt idx="711" formatCode="&quot;$&quot;#,##0.00_);[Red]\(&quot;$&quot;#,##0.00\)">
                  <c:v>16248</c:v>
                </c:pt>
                <c:pt idx="712" formatCode="&quot;$&quot;#,##0.00_);[Red]\(&quot;$&quot;#,##0.00\)">
                  <c:v>83844</c:v>
                </c:pt>
                <c:pt idx="713" formatCode="&quot;$&quot;#,##0.00_);[Red]\(&quot;$&quot;#,##0.00\)">
                  <c:v>38452</c:v>
                </c:pt>
                <c:pt idx="714" formatCode="&quot;$&quot;#,##0.00_);[Red]\(&quot;$&quot;#,##0.00\)">
                  <c:v>42731</c:v>
                </c:pt>
                <c:pt idx="715" formatCode="&quot;$&quot;#,##0.00_);[Red]\(&quot;$&quot;#,##0.00\)">
                  <c:v>63342</c:v>
                </c:pt>
                <c:pt idx="716" formatCode="&quot;$&quot;#,##0.00_);[Red]\(&quot;$&quot;#,##0.00\)">
                  <c:v>49160</c:v>
                </c:pt>
                <c:pt idx="717" formatCode="&quot;$&quot;#,##0.00_);[Red]\(&quot;$&quot;#,##0.00\)">
                  <c:v>49667</c:v>
                </c:pt>
                <c:pt idx="718" formatCode="&quot;$&quot;#,##0.00_);[Red]\(&quot;$&quot;#,##0.00\)">
                  <c:v>54108</c:v>
                </c:pt>
                <c:pt idx="719" formatCode="&quot;$&quot;#,##0.00_);[Red]\(&quot;$&quot;#,##0.00\)">
                  <c:v>77226</c:v>
                </c:pt>
                <c:pt idx="720" formatCode="&quot;$&quot;#,##0.00_);[Red]\(&quot;$&quot;#,##0.00\)">
                  <c:v>62710</c:v>
                </c:pt>
                <c:pt idx="721" formatCode="&quot;$&quot;#,##0.00_);[Red]\(&quot;$&quot;#,##0.00\)">
                  <c:v>63684</c:v>
                </c:pt>
                <c:pt idx="722" formatCode="&quot;$&quot;#,##0.00_);[Red]\(&quot;$&quot;#,##0.00\)">
                  <c:v>51412</c:v>
                </c:pt>
                <c:pt idx="723" formatCode="&quot;$&quot;#,##0.00_);[Red]\(&quot;$&quot;#,##0.00\)">
                  <c:v>87305</c:v>
                </c:pt>
                <c:pt idx="724" formatCode="&quot;$&quot;#,##0.00_);[Red]\(&quot;$&quot;#,##0.00\)">
                  <c:v>21675</c:v>
                </c:pt>
                <c:pt idx="725" formatCode="&quot;$&quot;#,##0.00_);[Red]\(&quot;$&quot;#,##0.00\)">
                  <c:v>15038</c:v>
                </c:pt>
                <c:pt idx="726" formatCode="&quot;$&quot;#,##0.00_);[Red]\(&quot;$&quot;#,##0.00\)">
                  <c:v>38557</c:v>
                </c:pt>
                <c:pt idx="727" formatCode="&quot;$&quot;#,##0.00_);[Red]\(&quot;$&quot;#,##0.00\)">
                  <c:v>52597</c:v>
                </c:pt>
                <c:pt idx="728" formatCode="&quot;$&quot;#,##0.00_);[Red]\(&quot;$&quot;#,##0.00\)">
                  <c:v>13624</c:v>
                </c:pt>
                <c:pt idx="729" formatCode="&quot;$&quot;#,##0.00_);[Red]\(&quot;$&quot;#,##0.00\)">
                  <c:v>63206</c:v>
                </c:pt>
                <c:pt idx="730" formatCode="&quot;$&quot;#,##0.00_);[Red]\(&quot;$&quot;#,##0.00\)">
                  <c:v>27213</c:v>
                </c:pt>
                <c:pt idx="731">
                  <c:v>39146</c:v>
                </c:pt>
                <c:pt idx="732" formatCode="&quot;$&quot;#,##0.00_);[Red]\(&quot;$&quot;#,##0.00\)">
                  <c:v>80617</c:v>
                </c:pt>
                <c:pt idx="733" formatCode="&quot;$&quot;#,##0.00_);[Red]\(&quot;$&quot;#,##0.00\)">
                  <c:v>25315</c:v>
                </c:pt>
                <c:pt idx="734" formatCode="&quot;$&quot;#,##0.00_);[Red]\(&quot;$&quot;#,##0.00\)">
                  <c:v>80952</c:v>
                </c:pt>
                <c:pt idx="735" formatCode="&quot;$&quot;#,##0.00_);[Red]\(&quot;$&quot;#,##0.00\)">
                  <c:v>55239</c:v>
                </c:pt>
                <c:pt idx="736" formatCode="&quot;$&quot;#,##0.00_);[Red]\(&quot;$&quot;#,##0.00\)">
                  <c:v>60208</c:v>
                </c:pt>
                <c:pt idx="737" formatCode="&quot;$&quot;#,##0.00_);[Red]\(&quot;$&quot;#,##0.00\)">
                  <c:v>80141</c:v>
                </c:pt>
                <c:pt idx="738" formatCode="&quot;$&quot;#,##0.00_);[Red]\(&quot;$&quot;#,##0.00\)">
                  <c:v>30630</c:v>
                </c:pt>
                <c:pt idx="739" formatCode="&quot;$&quot;#,##0.00_);[Red]\(&quot;$&quot;#,##0.00\)">
                  <c:v>39898</c:v>
                </c:pt>
                <c:pt idx="740" formatCode="&quot;$&quot;#,##0.00_);[Red]\(&quot;$&quot;#,##0.00\)">
                  <c:v>78687</c:v>
                </c:pt>
                <c:pt idx="741" formatCode="&quot;$&quot;#,##0.00_);[Red]\(&quot;$&quot;#,##0.00\)">
                  <c:v>28647</c:v>
                </c:pt>
                <c:pt idx="742" formatCode="&quot;$&quot;#,##0.00_);[Red]\(&quot;$&quot;#,##0.00\)">
                  <c:v>39684</c:v>
                </c:pt>
                <c:pt idx="743" formatCode="&quot;$&quot;#,##0.00_);[Red]\(&quot;$&quot;#,##0.00\)">
                  <c:v>80184</c:v>
                </c:pt>
                <c:pt idx="744" formatCode="&quot;$&quot;#,##0.00_);[Red]\(&quot;$&quot;#,##0.00\)">
                  <c:v>52332</c:v>
                </c:pt>
                <c:pt idx="745" formatCode="&quot;$&quot;#,##0.00_);[Red]\(&quot;$&quot;#,##0.00\)">
                  <c:v>61180</c:v>
                </c:pt>
                <c:pt idx="746" formatCode="&quot;$&quot;#,##0.00_);[Red]\(&quot;$&quot;#,##0.00\)">
                  <c:v>44503</c:v>
                </c:pt>
                <c:pt idx="747">
                  <c:v>84865</c:v>
                </c:pt>
                <c:pt idx="748" formatCode="&quot;$&quot;#,##0.00_);[Red]\(&quot;$&quot;#,##0.00\)">
                  <c:v>34320</c:v>
                </c:pt>
                <c:pt idx="749" formatCode="&quot;$&quot;#,##0.00_);[Red]\(&quot;$&quot;#,##0.00\)">
                  <c:v>52750</c:v>
                </c:pt>
                <c:pt idx="750" formatCode="&quot;$&quot;#,##0.00_);[Red]\(&quot;$&quot;#,##0.00\)">
                  <c:v>23331</c:v>
                </c:pt>
                <c:pt idx="751" formatCode="&quot;$&quot;#,##0.00_);[Red]\(&quot;$&quot;#,##0.00\)">
                  <c:v>73926</c:v>
                </c:pt>
                <c:pt idx="752" formatCode="&quot;$&quot;#,##0.00_);[Red]\(&quot;$&quot;#,##0.00\)">
                  <c:v>65196</c:v>
                </c:pt>
                <c:pt idx="753" formatCode="&quot;$&quot;#,##0.00_);[Red]\(&quot;$&quot;#,##0.00\)">
                  <c:v>69867</c:v>
                </c:pt>
                <c:pt idx="754" formatCode="&quot;$&quot;#,##0.00_);[Red]\(&quot;$&quot;#,##0.00\)">
                  <c:v>33051</c:v>
                </c:pt>
                <c:pt idx="755">
                  <c:v>61314</c:v>
                </c:pt>
                <c:pt idx="757" formatCode="&quot;$&quot;#,##0.00_);[Red]\(&quot;$&quot;#,##0.00\)">
                  <c:v>52854</c:v>
                </c:pt>
                <c:pt idx="758" formatCode="&quot;$&quot;#,##0.00_);[Red]\(&quot;$&quot;#,##0.00\)">
                  <c:v>34633</c:v>
                </c:pt>
                <c:pt idx="759" formatCode="&quot;$&quot;#,##0.00_);[Red]\(&quot;$&quot;#,##0.00\)">
                  <c:v>41120</c:v>
                </c:pt>
                <c:pt idx="760">
                  <c:v>67225</c:v>
                </c:pt>
                <c:pt idx="761" formatCode="&quot;$&quot;#,##0.00_);[Red]\(&quot;$&quot;#,##0.00\)">
                  <c:v>59925</c:v>
                </c:pt>
                <c:pt idx="762" formatCode="&quot;$&quot;#,##0.00_);[Red]\(&quot;$&quot;#,##0.00\)">
                  <c:v>71107</c:v>
                </c:pt>
                <c:pt idx="763" formatCode="&quot;$&quot;#,##0.00_);[Red]\(&quot;$&quot;#,##0.00\)">
                  <c:v>24594</c:v>
                </c:pt>
                <c:pt idx="764" formatCode="&quot;$&quot;#,##0.00_);[Red]\(&quot;$&quot;#,##0.00\)">
                  <c:v>59354</c:v>
                </c:pt>
                <c:pt idx="765" formatCode="&quot;$&quot;#,##0.00_);[Red]\(&quot;$&quot;#,##0.00\)">
                  <c:v>69627</c:v>
                </c:pt>
                <c:pt idx="766" formatCode="&quot;$&quot;#,##0.00_);[Red]\(&quot;$&quot;#,##0.00\)">
                  <c:v>15056</c:v>
                </c:pt>
                <c:pt idx="767" formatCode="&quot;$&quot;#,##0.00_);[Red]\(&quot;$&quot;#,##0.00\)">
                  <c:v>42557</c:v>
                </c:pt>
                <c:pt idx="768" formatCode="&quot;$&quot;#,##0.00_);[Red]\(&quot;$&quot;#,##0.00\)">
                  <c:v>14918</c:v>
                </c:pt>
                <c:pt idx="769" formatCode="&quot;$&quot;#,##0.00_);[Red]\(&quot;$&quot;#,##0.00\)">
                  <c:v>74881</c:v>
                </c:pt>
                <c:pt idx="770" formatCode="&quot;$&quot;#,##0.00_);[Red]\(&quot;$&quot;#,##0.00\)">
                  <c:v>22419</c:v>
                </c:pt>
                <c:pt idx="771" formatCode="&quot;$&quot;#,##0.00_);[Red]\(&quot;$&quot;#,##0.00\)">
                  <c:v>63381</c:v>
                </c:pt>
                <c:pt idx="772" formatCode="&quot;$&quot;#,##0.00_);[Red]\(&quot;$&quot;#,##0.00\)">
                  <c:v>73059</c:v>
                </c:pt>
                <c:pt idx="773" formatCode="&quot;$&quot;#,##0.00_);[Red]\(&quot;$&quot;#,##0.00\)">
                  <c:v>20981</c:v>
                </c:pt>
                <c:pt idx="774" formatCode="&quot;$&quot;#,##0.00_);[Red]\(&quot;$&quot;#,##0.00\)">
                  <c:v>73059</c:v>
                </c:pt>
                <c:pt idx="775" formatCode="&quot;$&quot;#,##0.00_);[Red]\(&quot;$&quot;#,##0.00\)">
                  <c:v>63855</c:v>
                </c:pt>
                <c:pt idx="776">
                  <c:v>31859</c:v>
                </c:pt>
                <c:pt idx="777" formatCode="&quot;$&quot;#,##0.00_);[Red]\(&quot;$&quot;#,##0.00\)">
                  <c:v>33569</c:v>
                </c:pt>
                <c:pt idx="778">
                  <c:v>27242</c:v>
                </c:pt>
                <c:pt idx="779">
                  <c:v>27255</c:v>
                </c:pt>
                <c:pt idx="780" formatCode="&quot;$&quot;#,##0.00_);[Red]\(&quot;$&quot;#,##0.00\)">
                  <c:v>65685</c:v>
                </c:pt>
                <c:pt idx="781" formatCode="&quot;$&quot;#,##0.00_);[Red]\(&quot;$&quot;#,##0.00\)">
                  <c:v>83829</c:v>
                </c:pt>
                <c:pt idx="782" formatCode="&quot;$&quot;#,##0.00_);[Red]\(&quot;$&quot;#,##0.00\)">
                  <c:v>49269</c:v>
                </c:pt>
                <c:pt idx="783" formatCode="&quot;$&quot;#,##0.00_);[Red]\(&quot;$&quot;#,##0.00\)">
                  <c:v>72309</c:v>
                </c:pt>
                <c:pt idx="784" formatCode="&quot;$&quot;#,##0.00_);[Red]\(&quot;$&quot;#,##0.00\)">
                  <c:v>28457</c:v>
                </c:pt>
                <c:pt idx="785" formatCode="&quot;$&quot;#,##0.00_);[Red]\(&quot;$&quot;#,##0.00\)">
                  <c:v>57912</c:v>
                </c:pt>
                <c:pt idx="786" formatCode="&quot;$&quot;#,##0.00_);[Red]\(&quot;$&quot;#,##0.00\)">
                  <c:v>44010</c:v>
                </c:pt>
                <c:pt idx="787" formatCode="&quot;$&quot;#,##0.00_);[Red]\(&quot;$&quot;#,##0.00\)">
                  <c:v>61286</c:v>
                </c:pt>
                <c:pt idx="788" formatCode="&quot;$&quot;#,##0.00_);[Red]\(&quot;$&quot;#,##0.00\)">
                  <c:v>68117</c:v>
                </c:pt>
                <c:pt idx="789" formatCode="&quot;$&quot;#,##0.00_);[Red]\(&quot;$&quot;#,##0.00\)">
                  <c:v>4861</c:v>
                </c:pt>
                <c:pt idx="790" formatCode="&quot;$&quot;#,##0.00_);[Red]\(&quot;$&quot;#,##0.00\)">
                  <c:v>78931</c:v>
                </c:pt>
                <c:pt idx="791" formatCode="&quot;$&quot;#,##0.00_);[Red]\(&quot;$&quot;#,##0.00\)">
                  <c:v>65706</c:v>
                </c:pt>
                <c:pt idx="792" formatCode="&quot;$&quot;#,##0.00_);[Red]\(&quot;$&quot;#,##0.00\)">
                  <c:v>43018</c:v>
                </c:pt>
                <c:pt idx="793" formatCode="&quot;$&quot;#,##0.00_);[Red]\(&quot;$&quot;#,##0.00\)">
                  <c:v>50200</c:v>
                </c:pt>
                <c:pt idx="794" formatCode="&quot;$&quot;#,##0.00_);[Red]\(&quot;$&quot;#,##0.00\)">
                  <c:v>90687</c:v>
                </c:pt>
                <c:pt idx="795" formatCode="&quot;$&quot;#,##0.00_);[Red]\(&quot;$&quot;#,##0.00\)">
                  <c:v>64014</c:v>
                </c:pt>
                <c:pt idx="796">
                  <c:v>77037</c:v>
                </c:pt>
                <c:pt idx="797" formatCode="&quot;$&quot;#,##0.00_);[Red]\(&quot;$&quot;#,##0.00\)">
                  <c:v>62220</c:v>
                </c:pt>
                <c:pt idx="798" formatCode="&quot;$&quot;#,##0.00_);[Red]\(&quot;$&quot;#,##0.00\)">
                  <c:v>22979</c:v>
                </c:pt>
                <c:pt idx="799" formatCode="&quot;$&quot;#,##0.00_);[Red]\(&quot;$&quot;#,##0.00\)">
                  <c:v>31859</c:v>
                </c:pt>
                <c:pt idx="800" formatCode="&quot;$&quot;#,##0.00_);[Red]\(&quot;$&quot;#,##0.00\)">
                  <c:v>43300</c:v>
                </c:pt>
                <c:pt idx="801">
                  <c:v>65324</c:v>
                </c:pt>
                <c:pt idx="802" formatCode="&quot;$&quot;#,##0.00_);[Red]\(&quot;$&quot;#,##0.00\)">
                  <c:v>49605</c:v>
                </c:pt>
                <c:pt idx="803" formatCode="&quot;$&quot;#,##0.00_);[Red]\(&quot;$&quot;#,##0.00\)">
                  <c:v>18746</c:v>
                </c:pt>
                <c:pt idx="804" formatCode="&quot;$&quot;#,##0.00_);[Red]\(&quot;$&quot;#,##0.00\)">
                  <c:v>61284</c:v>
                </c:pt>
                <c:pt idx="805">
                  <c:v>49544</c:v>
                </c:pt>
                <c:pt idx="806" formatCode="&quot;$&quot;#,##0.00_);[Red]\(&quot;$&quot;#,##0.00\)">
                  <c:v>21282</c:v>
                </c:pt>
                <c:pt idx="807" formatCode="&quot;$&quot;#,##0.00_);[Red]\(&quot;$&quot;#,##0.00\)">
                  <c:v>94871</c:v>
                </c:pt>
                <c:pt idx="808">
                  <c:v>63564</c:v>
                </c:pt>
                <c:pt idx="809" formatCode="&quot;$&quot;#,##0.00_);[Red]\(&quot;$&quot;#,##0.00\)">
                  <c:v>60934</c:v>
                </c:pt>
                <c:pt idx="810" formatCode="&quot;$&quot;#,##0.00_);[Red]\(&quot;$&quot;#,##0.00\)">
                  <c:v>18690</c:v>
                </c:pt>
                <c:pt idx="811" formatCode="&quot;$&quot;#,##0.00_);[Red]\(&quot;$&quot;#,##0.00\)">
                  <c:v>31497</c:v>
                </c:pt>
                <c:pt idx="812" formatCode="&quot;$&quot;#,##0.00_);[Red]\(&quot;$&quot;#,##0.00\)">
                  <c:v>53253</c:v>
                </c:pt>
                <c:pt idx="813" formatCode="&quot;$&quot;#,##0.00_);[Red]\(&quot;$&quot;#,##0.00\)">
                  <c:v>60544</c:v>
                </c:pt>
                <c:pt idx="814" formatCode="&quot;$&quot;#,##0.00_);[Red]\(&quot;$&quot;#,##0.00\)">
                  <c:v>37150</c:v>
                </c:pt>
                <c:pt idx="815" formatCode="&quot;$&quot;#,##0.00_);[Red]\(&quot;$&quot;#,##0.00\)">
                  <c:v>41335</c:v>
                </c:pt>
                <c:pt idx="816">
                  <c:v>24639</c:v>
                </c:pt>
                <c:pt idx="817" formatCode="&quot;$&quot;#,##0.00_);[Red]\(&quot;$&quot;#,##0.00\)">
                  <c:v>30675</c:v>
                </c:pt>
                <c:pt idx="818" formatCode="&quot;$&quot;#,##0.00_);[Red]\(&quot;$&quot;#,##0.00\)">
                  <c:v>37284</c:v>
                </c:pt>
                <c:pt idx="819" formatCode="&quot;$&quot;#,##0.00_);[Red]\(&quot;$&quot;#,##0.00\)">
                  <c:v>46681</c:v>
                </c:pt>
                <c:pt idx="820">
                  <c:v>79143</c:v>
                </c:pt>
                <c:pt idx="821" formatCode="&quot;$&quot;#,##0.00_);[Red]\(&quot;$&quot;#,##0.00\)">
                  <c:v>38620</c:v>
                </c:pt>
                <c:pt idx="822" formatCode="&quot;$&quot;#,##0.00_);[Red]\(&quot;$&quot;#,##0.00\)">
                  <c:v>49514</c:v>
                </c:pt>
                <c:pt idx="823" formatCode="&quot;$&quot;#,##0.00_);[Red]\(&quot;$&quot;#,##0.00\)">
                  <c:v>79205</c:v>
                </c:pt>
                <c:pt idx="824" formatCode="&quot;$&quot;#,##0.00_);[Red]\(&quot;$&quot;#,##0.00\)">
                  <c:v>77766</c:v>
                </c:pt>
                <c:pt idx="825" formatCode="&quot;$&quot;#,##0.00_);[Red]\(&quot;$&quot;#,##0.00\)">
                  <c:v>56067</c:v>
                </c:pt>
                <c:pt idx="826" formatCode="&quot;$&quot;#,##0.00_);[Red]\(&quot;$&quot;#,##0.00\)">
                  <c:v>7500</c:v>
                </c:pt>
                <c:pt idx="827" formatCode="&quot;$&quot;#,##0.00_);[Red]\(&quot;$&quot;#,##0.00\)">
                  <c:v>70666</c:v>
                </c:pt>
                <c:pt idx="828" formatCode="&quot;$&quot;#,##0.00_);[Red]\(&quot;$&quot;#,##0.00\)">
                  <c:v>76624</c:v>
                </c:pt>
                <c:pt idx="829" formatCode="&quot;$&quot;#,##0.00_);[Red]\(&quot;$&quot;#,##0.00\)">
                  <c:v>71613</c:v>
                </c:pt>
                <c:pt idx="830" formatCode="&quot;$&quot;#,##0.00_);[Red]\(&quot;$&quot;#,##0.00\)">
                  <c:v>38988</c:v>
                </c:pt>
                <c:pt idx="831" formatCode="&quot;$&quot;#,##0.00_);[Red]\(&quot;$&quot;#,##0.00\)">
                  <c:v>76140</c:v>
                </c:pt>
                <c:pt idx="832" formatCode="&quot;$&quot;#,##0.00_);[Red]\(&quot;$&quot;#,##0.00\)">
                  <c:v>37070</c:v>
                </c:pt>
                <c:pt idx="833" formatCode="&quot;$&quot;#,##0.00_);[Red]\(&quot;$&quot;#,##0.00\)">
                  <c:v>55249</c:v>
                </c:pt>
                <c:pt idx="834" formatCode="&quot;$&quot;#,##0.00_);[Red]\(&quot;$&quot;#,##0.00\)">
                  <c:v>24221</c:v>
                </c:pt>
                <c:pt idx="835" formatCode="&quot;$&quot;#,##0.00_);[Red]\(&quot;$&quot;#,##0.00\)">
                  <c:v>52157</c:v>
                </c:pt>
                <c:pt idx="836" formatCode="&quot;$&quot;#,##0.00_);[Red]\(&quot;$&quot;#,##0.00\)">
                  <c:v>34026</c:v>
                </c:pt>
                <c:pt idx="837" formatCode="&quot;$&quot;#,##0.00_);[Red]\(&quot;$&quot;#,##0.00\)">
                  <c:v>36864</c:v>
                </c:pt>
                <c:pt idx="838" formatCode="&quot;$&quot;#,##0.00_);[Red]\(&quot;$&quot;#,##0.00\)">
                  <c:v>29672</c:v>
                </c:pt>
                <c:pt idx="839" formatCode="&quot;$&quot;#,##0.00_);[Red]\(&quot;$&quot;#,##0.00\)">
                  <c:v>44159</c:v>
                </c:pt>
                <c:pt idx="840" formatCode="&quot;$&quot;#,##0.00_);[Red]\(&quot;$&quot;#,##0.00\)">
                  <c:v>57967</c:v>
                </c:pt>
                <c:pt idx="841" formatCode="&quot;$&quot;#,##0.00_);[Red]\(&quot;$&quot;#,##0.00\)">
                  <c:v>87171</c:v>
                </c:pt>
                <c:pt idx="842" formatCode="&quot;$&quot;#,##0.00_);[Red]\(&quot;$&quot;#,##0.00\)">
                  <c:v>20425</c:v>
                </c:pt>
                <c:pt idx="843" formatCode="&quot;$&quot;#,##0.00_);[Red]\(&quot;$&quot;#,##0.00\)">
                  <c:v>91065</c:v>
                </c:pt>
                <c:pt idx="844" formatCode="&quot;$&quot;#,##0.00_);[Red]\(&quot;$&quot;#,##0.00\)">
                  <c:v>59892</c:v>
                </c:pt>
                <c:pt idx="845" formatCode="&quot;$&quot;#,##0.00_);[Red]\(&quot;$&quot;#,##0.00\)">
                  <c:v>32889</c:v>
                </c:pt>
                <c:pt idx="846" formatCode="&quot;$&quot;#,##0.00_);[Red]\(&quot;$&quot;#,##0.00\)">
                  <c:v>17345</c:v>
                </c:pt>
                <c:pt idx="847">
                  <c:v>6560</c:v>
                </c:pt>
                <c:pt idx="848" formatCode="&quot;$&quot;#,##0.00_);[Red]\(&quot;$&quot;#,##0.00\)">
                  <c:v>98777</c:v>
                </c:pt>
                <c:pt idx="849" formatCode="&quot;$&quot;#,##0.00_);[Red]\(&quot;$&quot;#,##0.00\)">
                  <c:v>44375</c:v>
                </c:pt>
                <c:pt idx="850" formatCode="&quot;$&quot;#,##0.00_);[Red]\(&quot;$&quot;#,##0.00\)">
                  <c:v>19485</c:v>
                </c:pt>
                <c:pt idx="851" formatCode="&quot;$&quot;#,##0.00_);[Red]\(&quot;$&quot;#,##0.00\)">
                  <c:v>82800</c:v>
                </c:pt>
                <c:pt idx="852" formatCode="&quot;$&quot;#,##0.00_);[Red]\(&quot;$&quot;#,##0.00\)">
                  <c:v>53154</c:v>
                </c:pt>
                <c:pt idx="853" formatCode="&quot;$&quot;#,##0.00_);[Red]\(&quot;$&quot;#,##0.00\)">
                  <c:v>38683</c:v>
                </c:pt>
                <c:pt idx="854" formatCode="&quot;$&quot;#,##0.00_);[Red]\(&quot;$&quot;#,##0.00\)">
                  <c:v>87188</c:v>
                </c:pt>
                <c:pt idx="855" formatCode="&quot;$&quot;#,##0.00_);[Red]\(&quot;$&quot;#,##0.00\)">
                  <c:v>39548</c:v>
                </c:pt>
                <c:pt idx="856" formatCode="&quot;$&quot;#,##0.00_);[Red]\(&quot;$&quot;#,##0.00\)">
                  <c:v>57642</c:v>
                </c:pt>
                <c:pt idx="857" formatCode="&quot;$&quot;#,##0.00_);[Red]\(&quot;$&quot;#,##0.00\)">
                  <c:v>30467</c:v>
                </c:pt>
                <c:pt idx="858" formatCode="&quot;$&quot;#,##0.00_);[Red]\(&quot;$&quot;#,##0.00\)">
                  <c:v>23228</c:v>
                </c:pt>
                <c:pt idx="859" formatCode="&quot;$&quot;#,##0.00_);[Red]\(&quot;$&quot;#,##0.00\)">
                  <c:v>20427</c:v>
                </c:pt>
                <c:pt idx="860" formatCode="&quot;$&quot;#,##0.00_);[Red]\(&quot;$&quot;#,##0.00\)">
                  <c:v>70971</c:v>
                </c:pt>
                <c:pt idx="861" formatCode="&quot;$&quot;#,##0.00_);[Red]\(&quot;$&quot;#,##0.00\)">
                  <c:v>35178</c:v>
                </c:pt>
                <c:pt idx="862" formatCode="&quot;$&quot;#,##0.00_);[Red]\(&quot;$&quot;#,##0.00\)">
                  <c:v>6835</c:v>
                </c:pt>
                <c:pt idx="863" formatCode="&quot;$&quot;#,##0.00_);[Red]\(&quot;$&quot;#,##0.00\)">
                  <c:v>80589</c:v>
                </c:pt>
                <c:pt idx="864" formatCode="&quot;$&quot;#,##0.00_);[Red]\(&quot;$&quot;#,##0.00\)">
                  <c:v>60152</c:v>
                </c:pt>
                <c:pt idx="865" formatCode="&quot;$&quot;#,##0.00_);[Red]\(&quot;$&quot;#,##0.00\)">
                  <c:v>77863</c:v>
                </c:pt>
                <c:pt idx="866" formatCode="&quot;$&quot;#,##0.00_);[Red]\(&quot;$&quot;#,##0.00\)">
                  <c:v>42387</c:v>
                </c:pt>
                <c:pt idx="867" formatCode="&quot;$&quot;#,##0.00_);[Red]\(&quot;$&quot;#,##0.00\)">
                  <c:v>21955</c:v>
                </c:pt>
                <c:pt idx="868" formatCode="&quot;$&quot;#,##0.00_);[Red]\(&quot;$&quot;#,##0.00\)">
                  <c:v>18988</c:v>
                </c:pt>
                <c:pt idx="869" formatCode="&quot;$&quot;#,##0.00_);[Red]\(&quot;$&quot;#,##0.00\)">
                  <c:v>85738</c:v>
                </c:pt>
                <c:pt idx="870" formatCode="&quot;$&quot;#,##0.00_);[Red]\(&quot;$&quot;#,##0.00\)">
                  <c:v>32144</c:v>
                </c:pt>
                <c:pt idx="871" formatCode="&quot;$&quot;#,##0.00_);[Red]\(&quot;$&quot;#,##0.00\)">
                  <c:v>39062</c:v>
                </c:pt>
                <c:pt idx="872" formatCode="&quot;$&quot;#,##0.00_);[Red]\(&quot;$&quot;#,##0.00\)">
                  <c:v>67353</c:v>
                </c:pt>
                <c:pt idx="874" formatCode="&quot;$&quot;#,##0.00_);[Red]\(&quot;$&quot;#,##0.00\)">
                  <c:v>37244</c:v>
                </c:pt>
                <c:pt idx="875" formatCode="&quot;$&quot;#,##0.00_);[Red]\(&quot;$&quot;#,##0.00\)">
                  <c:v>71819</c:v>
                </c:pt>
                <c:pt idx="876" formatCode="&quot;$&quot;#,##0.00_);[Red]\(&quot;$&quot;#,##0.00\)">
                  <c:v>47850</c:v>
                </c:pt>
                <c:pt idx="877" formatCode="&quot;$&quot;#,##0.00_);[Red]\(&quot;$&quot;#,##0.00\)">
                  <c:v>65487</c:v>
                </c:pt>
                <c:pt idx="878" formatCode="&quot;$&quot;#,##0.00_);[Red]\(&quot;$&quot;#,##0.00\)">
                  <c:v>43482</c:v>
                </c:pt>
                <c:pt idx="879" formatCode="&quot;$&quot;#,##0.00_);[Red]\(&quot;$&quot;#,##0.00\)">
                  <c:v>32218</c:v>
                </c:pt>
                <c:pt idx="880" formatCode="&quot;$&quot;#,##0.00_);[Red]\(&quot;$&quot;#,##0.00\)">
                  <c:v>52914</c:v>
                </c:pt>
                <c:pt idx="881" formatCode="&quot;$&quot;#,##0.00_);[Red]\(&quot;$&quot;#,##0.00\)">
                  <c:v>46463</c:v>
                </c:pt>
                <c:pt idx="882" formatCode="&quot;$&quot;#,##0.00_);[Red]\(&quot;$&quot;#,##0.00\)">
                  <c:v>36038</c:v>
                </c:pt>
                <c:pt idx="883" formatCode="&quot;$&quot;#,##0.00_);[Red]\(&quot;$&quot;#,##0.00\)">
                  <c:v>75315</c:v>
                </c:pt>
                <c:pt idx="884" formatCode="&quot;$&quot;#,##0.00_);[Red]\(&quot;$&quot;#,##0.00\)">
                  <c:v>63841</c:v>
                </c:pt>
                <c:pt idx="885" formatCode="&quot;$&quot;#,##0.00_);[Red]\(&quot;$&quot;#,##0.00\)">
                  <c:v>81051</c:v>
                </c:pt>
                <c:pt idx="886">
                  <c:v>68695</c:v>
                </c:pt>
                <c:pt idx="887">
                  <c:v>63915</c:v>
                </c:pt>
                <c:pt idx="888" formatCode="&quot;$&quot;#,##0.00_);[Red]\(&quot;$&quot;#,##0.00\)">
                  <c:v>67419</c:v>
                </c:pt>
                <c:pt idx="889" formatCode="&quot;$&quot;#,##0.00_);[Red]\(&quot;$&quot;#,##0.00\)">
                  <c:v>16860</c:v>
                </c:pt>
                <c:pt idx="890" formatCode="&quot;$&quot;#,##0.00_);[Red]\(&quot;$&quot;#,##0.00\)">
                  <c:v>89616</c:v>
                </c:pt>
                <c:pt idx="891" formatCode="&quot;$&quot;#,##0.00_);[Red]\(&quot;$&quot;#,##0.00\)">
                  <c:v>55801</c:v>
                </c:pt>
                <c:pt idx="892" formatCode="&quot;$&quot;#,##0.00_);[Red]\(&quot;$&quot;#,##0.00\)">
                  <c:v>83257</c:v>
                </c:pt>
                <c:pt idx="893" formatCode="&quot;$&quot;#,##0.00_);[Red]\(&quot;$&quot;#,##0.00\)">
                  <c:v>31615</c:v>
                </c:pt>
                <c:pt idx="894" formatCode="&quot;$&quot;#,##0.00_);[Red]\(&quot;$&quot;#,##0.00\)">
                  <c:v>20180</c:v>
                </c:pt>
                <c:pt idx="895" formatCode="&quot;$&quot;#,##0.00_);[Red]\(&quot;$&quot;#,##0.00\)">
                  <c:v>65316</c:v>
                </c:pt>
                <c:pt idx="896" formatCode="&quot;$&quot;#,##0.00_);[Red]\(&quot;$&quot;#,##0.00\)">
                  <c:v>64100</c:v>
                </c:pt>
                <c:pt idx="897" formatCode="&quot;$&quot;#,##0.00_);[Red]\(&quot;$&quot;#,##0.00\)">
                  <c:v>46524</c:v>
                </c:pt>
                <c:pt idx="898" formatCode="&quot;$&quot;#,##0.00_);[Red]\(&quot;$&quot;#,##0.00\)">
                  <c:v>30023</c:v>
                </c:pt>
                <c:pt idx="899">
                  <c:v>50388</c:v>
                </c:pt>
                <c:pt idx="900" formatCode="&quot;$&quot;#,##0.00_);[Red]\(&quot;$&quot;#,##0.00\)">
                  <c:v>30279</c:v>
                </c:pt>
                <c:pt idx="901">
                  <c:v>58646</c:v>
                </c:pt>
                <c:pt idx="902" formatCode="&quot;$&quot;#,##0.00_);[Red]\(&quot;$&quot;#,##0.00\)">
                  <c:v>35682</c:v>
                </c:pt>
                <c:pt idx="903" formatCode="&quot;$&quot;#,##0.00_);[Red]\(&quot;$&quot;#,##0.00\)">
                  <c:v>69098</c:v>
                </c:pt>
                <c:pt idx="904">
                  <c:v>69096</c:v>
                </c:pt>
                <c:pt idx="905" formatCode="&quot;$&quot;#,##0.00_);[Red]\(&quot;$&quot;#,##0.00\)">
                  <c:v>63777</c:v>
                </c:pt>
                <c:pt idx="906" formatCode="&quot;$&quot;#,##0.00_);[Red]\(&quot;$&quot;#,##0.00\)">
                  <c:v>60432</c:v>
                </c:pt>
                <c:pt idx="907" formatCode="&quot;$&quot;#,##0.00_);[Red]\(&quot;$&quot;#,##0.00\)">
                  <c:v>72354</c:v>
                </c:pt>
                <c:pt idx="908" formatCode="&quot;$&quot;#,##0.00_);[Red]\(&quot;$&quot;#,##0.00\)">
                  <c:v>39858</c:v>
                </c:pt>
                <c:pt idx="909">
                  <c:v>62845</c:v>
                </c:pt>
                <c:pt idx="910" formatCode="&quot;$&quot;#,##0.00_);[Red]\(&quot;$&quot;#,##0.00\)">
                  <c:v>68682</c:v>
                </c:pt>
                <c:pt idx="911" formatCode="&quot;$&quot;#,##0.00_);[Red]\(&quot;$&quot;#,##0.00\)">
                  <c:v>69882</c:v>
                </c:pt>
                <c:pt idx="912" formatCode="&quot;$&quot;#,##0.00_);[Red]\(&quot;$&quot;#,##0.00\)">
                  <c:v>72228</c:v>
                </c:pt>
                <c:pt idx="913" formatCode="&quot;$&quot;#,##0.00_);[Red]\(&quot;$&quot;#,##0.00\)">
                  <c:v>75127</c:v>
                </c:pt>
                <c:pt idx="914" formatCode="&quot;$&quot;#,##0.00_);[Red]\(&quot;$&quot;#,##0.00\)">
                  <c:v>85693</c:v>
                </c:pt>
                <c:pt idx="915" formatCode="&quot;$&quot;#,##0.00_);[Red]\(&quot;$&quot;#,##0.00\)">
                  <c:v>78427</c:v>
                </c:pt>
                <c:pt idx="916" formatCode="&quot;$&quot;#,##0.00_);[Red]\(&quot;$&quot;#,##0.00\)">
                  <c:v>38946</c:v>
                </c:pt>
                <c:pt idx="917" formatCode="&quot;$&quot;#,##0.00_);[Red]\(&quot;$&quot;#,##0.00\)">
                  <c:v>82497</c:v>
                </c:pt>
                <c:pt idx="918" formatCode="&quot;$&quot;#,##0.00_);[Red]\(&quot;$&quot;#,##0.00\)">
                  <c:v>13672</c:v>
                </c:pt>
                <c:pt idx="919" formatCode="&quot;$&quot;#,##0.00_);[Red]\(&quot;$&quot;#,##0.00\)">
                  <c:v>41967</c:v>
                </c:pt>
                <c:pt idx="920" formatCode="&quot;$&quot;#,##0.00_);[Red]\(&quot;$&quot;#,##0.00\)">
                  <c:v>33564</c:v>
                </c:pt>
                <c:pt idx="921" formatCode="&quot;$&quot;#,##0.00_);[Red]\(&quot;$&quot;#,##0.00\)">
                  <c:v>51373</c:v>
                </c:pt>
                <c:pt idx="922" formatCode="&quot;$&quot;#,##0.00_);[Red]\(&quot;$&quot;#,##0.00\)">
                  <c:v>47009</c:v>
                </c:pt>
                <c:pt idx="923" formatCode="&quot;$&quot;#,##0.00_);[Red]\(&quot;$&quot;#,##0.00\)">
                  <c:v>22070</c:v>
                </c:pt>
                <c:pt idx="924" formatCode="&quot;$&quot;#,##0.00_);[Red]\(&quot;$&quot;#,##0.00\)">
                  <c:v>75759</c:v>
                </c:pt>
                <c:pt idx="925" formatCode="&quot;$&quot;#,##0.00_);[Red]\(&quot;$&quot;#,##0.00\)">
                  <c:v>45006</c:v>
                </c:pt>
                <c:pt idx="926" formatCode="&quot;$&quot;#,##0.00_);[Red]\(&quot;$&quot;#,##0.00\)">
                  <c:v>82072</c:v>
                </c:pt>
                <c:pt idx="927" formatCode="&quot;$&quot;#,##0.00_);[Red]\(&quot;$&quot;#,##0.00\)">
                  <c:v>49681</c:v>
                </c:pt>
                <c:pt idx="928" formatCode="&quot;$&quot;#,##0.00_);[Red]\(&quot;$&quot;#,##0.00\)">
                  <c:v>65695</c:v>
                </c:pt>
                <c:pt idx="929" formatCode="&quot;$&quot;#,##0.00_);[Red]\(&quot;$&quot;#,##0.00\)">
                  <c:v>71367</c:v>
                </c:pt>
                <c:pt idx="930" formatCode="&quot;$&quot;#,##0.00_);[Red]\(&quot;$&quot;#,##0.00\)">
                  <c:v>81361</c:v>
                </c:pt>
                <c:pt idx="931" formatCode="&quot;$&quot;#,##0.00_);[Red]\(&quot;$&quot;#,##0.00\)">
                  <c:v>57705</c:v>
                </c:pt>
                <c:pt idx="932" formatCode="&quot;$&quot;#,##0.00_);[Red]\(&quot;$&quot;#,##0.00\)">
                  <c:v>105471</c:v>
                </c:pt>
                <c:pt idx="933" formatCode="&quot;$&quot;#,##0.00_);[Red]\(&quot;$&quot;#,##0.00\)">
                  <c:v>113734</c:v>
                </c:pt>
                <c:pt idx="934" formatCode="&quot;$&quot;#,##0.00_);[Red]\(&quot;$&quot;#,##0.00\)">
                  <c:v>74637</c:v>
                </c:pt>
                <c:pt idx="935" formatCode="&quot;$&quot;#,##0.00_);[Red]\(&quot;$&quot;#,##0.00\)">
                  <c:v>70647</c:v>
                </c:pt>
                <c:pt idx="936" formatCode="&quot;$&quot;#,##0.00_);[Red]\(&quot;$&quot;#,##0.00\)">
                  <c:v>27803</c:v>
                </c:pt>
                <c:pt idx="937" formatCode="&quot;$&quot;#,##0.00_);[Red]\(&quot;$&quot;#,##0.00\)">
                  <c:v>78497</c:v>
                </c:pt>
                <c:pt idx="938" formatCode="&quot;$&quot;#,##0.00_);[Red]\(&quot;$&quot;#,##0.00\)">
                  <c:v>42011</c:v>
                </c:pt>
                <c:pt idx="939" formatCode="&quot;$&quot;#,##0.00_);[Red]\(&quot;$&quot;#,##0.00\)">
                  <c:v>75114</c:v>
                </c:pt>
                <c:pt idx="940" formatCode="&quot;$&quot;#,##0.00_);[Red]\(&quot;$&quot;#,##0.00\)">
                  <c:v>51250</c:v>
                </c:pt>
                <c:pt idx="941" formatCode="&quot;$&quot;#,##0.00_);[Red]\(&quot;$&quot;#,##0.00\)">
                  <c:v>24480</c:v>
                </c:pt>
                <c:pt idx="942" formatCode="&quot;$&quot;#,##0.00_);[Red]\(&quot;$&quot;#,##0.00\)">
                  <c:v>81300</c:v>
                </c:pt>
                <c:pt idx="943" formatCode="&quot;$&quot;#,##0.00_);[Red]\(&quot;$&quot;#,##0.00\)">
                  <c:v>73705</c:v>
                </c:pt>
                <c:pt idx="944" formatCode="&quot;$&quot;#,##0.00_);[Red]\(&quot;$&quot;#,##0.00\)">
                  <c:v>78710</c:v>
                </c:pt>
                <c:pt idx="945" formatCode="&quot;$&quot;#,##0.00_);[Red]\(&quot;$&quot;#,##0.00\)">
                  <c:v>51876</c:v>
                </c:pt>
                <c:pt idx="946" formatCode="&quot;$&quot;#,##0.00_);[Red]\(&quot;$&quot;#,##0.00\)">
                  <c:v>82571</c:v>
                </c:pt>
                <c:pt idx="947" formatCode="&quot;$&quot;#,##0.00_);[Red]\(&quot;$&quot;#,##0.00\)">
                  <c:v>80739</c:v>
                </c:pt>
                <c:pt idx="948" formatCode="&quot;$&quot;#,##0.00_);[Red]\(&quot;$&quot;#,##0.00\)">
                  <c:v>50725</c:v>
                </c:pt>
                <c:pt idx="949" formatCode="&quot;$&quot;#,##0.00_);[Red]\(&quot;$&quot;#,##0.00\)">
                  <c:v>7500</c:v>
                </c:pt>
                <c:pt idx="950" formatCode="&quot;$&quot;#,##0.00_);[Red]\(&quot;$&quot;#,##0.00\)">
                  <c:v>35416</c:v>
                </c:pt>
                <c:pt idx="951" formatCode="&quot;$&quot;#,##0.00_);[Red]\(&quot;$&quot;#,##0.00\)">
                  <c:v>50150</c:v>
                </c:pt>
                <c:pt idx="952" formatCode="&quot;$&quot;#,##0.00_);[Red]\(&quot;$&quot;#,##0.00\)">
                  <c:v>61839</c:v>
                </c:pt>
                <c:pt idx="953" formatCode="&quot;$&quot;#,##0.00_);[Red]\(&quot;$&quot;#,##0.00\)">
                  <c:v>34704</c:v>
                </c:pt>
                <c:pt idx="954" formatCode="&quot;$&quot;#,##0.00_);[Red]\(&quot;$&quot;#,##0.00\)">
                  <c:v>20193</c:v>
                </c:pt>
                <c:pt idx="955" formatCode="&quot;$&quot;#,##0.00_);[Red]\(&quot;$&quot;#,##0.00\)">
                  <c:v>31605</c:v>
                </c:pt>
                <c:pt idx="956" formatCode="&quot;$&quot;#,##0.00_);[Red]\(&quot;$&quot;#,##0.00\)">
                  <c:v>50616</c:v>
                </c:pt>
                <c:pt idx="957" formatCode="&quot;$&quot;#,##0.00_);[Red]\(&quot;$&quot;#,##0.00\)">
                  <c:v>65463</c:v>
                </c:pt>
                <c:pt idx="958" formatCode="&quot;$&quot;#,##0.00_);[Red]\(&quot;$&quot;#,##0.00\)">
                  <c:v>56242</c:v>
                </c:pt>
                <c:pt idx="959" formatCode="&quot;$&quot;#,##0.00_);[Red]\(&quot;$&quot;#,##0.00\)">
                  <c:v>58554</c:v>
                </c:pt>
                <c:pt idx="960" formatCode="&quot;$&quot;#,##0.00_);[Red]\(&quot;$&quot;#,##0.00\)">
                  <c:v>33585</c:v>
                </c:pt>
                <c:pt idx="961" formatCode="&quot;$&quot;#,##0.00_);[Red]\(&quot;$&quot;#,##0.00\)">
                  <c:v>63998</c:v>
                </c:pt>
                <c:pt idx="962" formatCode="&quot;$&quot;#,##0.00_);[Red]\(&quot;$&quot;#,##0.00\)">
                  <c:v>40442</c:v>
                </c:pt>
                <c:pt idx="963" formatCode="&quot;$&quot;#,##0.00_);[Red]\(&quot;$&quot;#,##0.00\)">
                  <c:v>70924</c:v>
                </c:pt>
                <c:pt idx="964" formatCode="&quot;$&quot;#,##0.00_);[Red]\(&quot;$&quot;#,##0.00\)">
                  <c:v>57954</c:v>
                </c:pt>
                <c:pt idx="965">
                  <c:v>77622</c:v>
                </c:pt>
                <c:pt idx="966" formatCode="&quot;$&quot;#,##0.00_);[Red]\(&quot;$&quot;#,##0.00\)">
                  <c:v>75330</c:v>
                </c:pt>
                <c:pt idx="967" formatCode="&quot;$&quot;#,##0.00_);[Red]\(&quot;$&quot;#,##0.00\)">
                  <c:v>80812</c:v>
                </c:pt>
                <c:pt idx="968" formatCode="&quot;$&quot;#,##0.00_);[Red]\(&quot;$&quot;#,##0.00\)">
                  <c:v>79803</c:v>
                </c:pt>
                <c:pt idx="969" formatCode="&quot;$&quot;#,##0.00_);[Red]\(&quot;$&quot;#,##0.00\)">
                  <c:v>44964</c:v>
                </c:pt>
                <c:pt idx="970" formatCode="&quot;$&quot;#,##0.00_);[Red]\(&quot;$&quot;#,##0.00\)">
                  <c:v>49638</c:v>
                </c:pt>
                <c:pt idx="971" formatCode="&quot;$&quot;#,##0.00_);[Red]\(&quot;$&quot;#,##0.00\)">
                  <c:v>15759</c:v>
                </c:pt>
                <c:pt idx="972" formatCode="&quot;$&quot;#,##0.00_);[Red]\(&quot;$&quot;#,##0.00\)">
                  <c:v>22304</c:v>
                </c:pt>
                <c:pt idx="973">
                  <c:v>54998</c:v>
                </c:pt>
                <c:pt idx="974" formatCode="&quot;$&quot;#,##0.00_);[Red]\(&quot;$&quot;#,##0.00\)">
                  <c:v>79865</c:v>
                </c:pt>
                <c:pt idx="975" formatCode="&quot;$&quot;#,##0.00_);[Red]\(&quot;$&quot;#,##0.00\)">
                  <c:v>27244</c:v>
                </c:pt>
                <c:pt idx="976" formatCode="&quot;$&quot;#,##0.00_);[Red]\(&quot;$&quot;#,##0.00\)">
                  <c:v>71322</c:v>
                </c:pt>
                <c:pt idx="977" formatCode="&quot;$&quot;#,##0.00_);[Red]\(&quot;$&quot;#,##0.00\)">
                  <c:v>22775</c:v>
                </c:pt>
                <c:pt idx="978" formatCode="&quot;$&quot;#,##0.00_);[Red]\(&quot;$&quot;#,##0.00\)">
                  <c:v>75127</c:v>
                </c:pt>
                <c:pt idx="979" formatCode="&quot;$&quot;#,##0.00_);[Red]\(&quot;$&quot;#,##0.00\)">
                  <c:v>30351</c:v>
                </c:pt>
                <c:pt idx="980" formatCode="&quot;$&quot;#,##0.00_);[Red]\(&quot;$&quot;#,##0.00\)">
                  <c:v>82347</c:v>
                </c:pt>
                <c:pt idx="981" formatCode="&quot;$&quot;#,##0.00_);[Red]\(&quot;$&quot;#,##0.00\)">
                  <c:v>24206</c:v>
                </c:pt>
                <c:pt idx="982" formatCode="&quot;$&quot;#,##0.00_);[Red]\(&quot;$&quot;#,##0.00\)">
                  <c:v>34380</c:v>
                </c:pt>
                <c:pt idx="983">
                  <c:v>53367</c:v>
                </c:pt>
                <c:pt idx="984">
                  <c:v>38236</c:v>
                </c:pt>
                <c:pt idx="985">
                  <c:v>38576</c:v>
                </c:pt>
                <c:pt idx="986" formatCode="&quot;$&quot;#,##0.00_);[Red]\(&quot;$&quot;#,##0.00\)">
                  <c:v>55412</c:v>
                </c:pt>
                <c:pt idx="987" formatCode="&quot;$&quot;#,##0.00_);[Red]\(&quot;$&quot;#,##0.00\)">
                  <c:v>68743</c:v>
                </c:pt>
                <c:pt idx="988" formatCode="&quot;$&quot;#,##0.00_);[Red]\(&quot;$&quot;#,##0.00\)">
                  <c:v>53230</c:v>
                </c:pt>
                <c:pt idx="989" formatCode="&quot;$&quot;#,##0.00_);[Red]\(&quot;$&quot;#,##0.00\)">
                  <c:v>16626</c:v>
                </c:pt>
                <c:pt idx="990" formatCode="&quot;$&quot;#,##0.00_);[Red]\(&quot;$&quot;#,##0.00\)">
                  <c:v>157146</c:v>
                </c:pt>
                <c:pt idx="991" formatCode="&quot;$&quot;#,##0.00_);[Red]\(&quot;$&quot;#,##0.00\)">
                  <c:v>46094</c:v>
                </c:pt>
                <c:pt idx="992" formatCode="&quot;$&quot;#,##0.00_);[Red]\(&quot;$&quot;#,##0.00\)">
                  <c:v>37760</c:v>
                </c:pt>
                <c:pt idx="993" formatCode="&quot;$&quot;#,##0.00_);[Red]\(&quot;$&quot;#,##0.00\)">
                  <c:v>70503</c:v>
                </c:pt>
                <c:pt idx="994" formatCode="&quot;$&quot;#,##0.00_);[Red]\(&quot;$&quot;#,##0.00\)">
                  <c:v>71367</c:v>
                </c:pt>
                <c:pt idx="995" formatCode="&quot;$&quot;#,##0.00_);[Red]\(&quot;$&quot;#,##0.00\)">
                  <c:v>53653</c:v>
                </c:pt>
                <c:pt idx="996" formatCode="&quot;$&quot;#,##0.00_);[Red]\(&quot;$&quot;#,##0.00\)">
                  <c:v>89572</c:v>
                </c:pt>
                <c:pt idx="997" formatCode="&quot;$&quot;#,##0.00_);[Red]\(&quot;$&quot;#,##0.00\)">
                  <c:v>48195</c:v>
                </c:pt>
                <c:pt idx="998" formatCode="&quot;$&quot;#,##0.00_);[Red]\(&quot;$&quot;#,##0.00\)">
                  <c:v>21255</c:v>
                </c:pt>
                <c:pt idx="999" formatCode="&quot;$&quot;#,##0.00_);[Red]\(&quot;$&quot;#,##0.00\)">
                  <c:v>74250</c:v>
                </c:pt>
                <c:pt idx="1000" formatCode="&quot;$&quot;#,##0.00_);[Red]\(&quot;$&quot;#,##0.00\)">
                  <c:v>38201</c:v>
                </c:pt>
                <c:pt idx="1001" formatCode="&quot;$&quot;#,##0.00_);[Red]\(&quot;$&quot;#,##0.00\)">
                  <c:v>31497</c:v>
                </c:pt>
                <c:pt idx="1002" formatCode="&quot;$&quot;#,##0.00_);[Red]\(&quot;$&quot;#,##0.00\)">
                  <c:v>20587</c:v>
                </c:pt>
                <c:pt idx="1003" formatCode="&quot;$&quot;#,##0.00_);[Red]\(&quot;$&quot;#,##0.00\)">
                  <c:v>83273</c:v>
                </c:pt>
                <c:pt idx="1004" formatCode="&quot;$&quot;#,##0.00_);[Red]\(&quot;$&quot;#,##0.00\)">
                  <c:v>34469</c:v>
                </c:pt>
                <c:pt idx="1005" formatCode="&quot;$&quot;#,##0.00_);[Red]\(&quot;$&quot;#,##0.00\)">
                  <c:v>59111</c:v>
                </c:pt>
                <c:pt idx="1006" formatCode="&quot;$&quot;#,##0.00_);[Red]\(&quot;$&quot;#,##0.00\)">
                  <c:v>17459</c:v>
                </c:pt>
                <c:pt idx="1007" formatCode="&quot;$&quot;#,##0.00_);[Red]\(&quot;$&quot;#,##0.00\)">
                  <c:v>77598</c:v>
                </c:pt>
                <c:pt idx="1008" formatCode="&quot;$&quot;#,##0.00_);[Red]\(&quot;$&quot;#,##0.00\)">
                  <c:v>76081</c:v>
                </c:pt>
                <c:pt idx="1009" formatCode="&quot;$&quot;#,##0.00_);[Red]\(&quot;$&quot;#,##0.00\)">
                  <c:v>25008</c:v>
                </c:pt>
                <c:pt idx="1010" formatCode="&quot;$&quot;#,##0.00_);[Red]\(&quot;$&quot;#,##0.00\)">
                  <c:v>68118</c:v>
                </c:pt>
                <c:pt idx="1011" formatCode="&quot;$&quot;#,##0.00_);[Red]\(&quot;$&quot;#,##0.00\)">
                  <c:v>28691</c:v>
                </c:pt>
                <c:pt idx="1012" formatCode="&quot;$&quot;#,##0.00_);[Red]\(&quot;$&quot;#,##0.00\)">
                  <c:v>34529</c:v>
                </c:pt>
                <c:pt idx="1013" formatCode="&quot;$&quot;#,##0.00_);[Red]\(&quot;$&quot;#,##0.00\)">
                  <c:v>48526</c:v>
                </c:pt>
                <c:pt idx="1014" formatCode="&quot;$&quot;#,##0.00_);[Red]\(&quot;$&quot;#,##0.00\)">
                  <c:v>18100</c:v>
                </c:pt>
                <c:pt idx="1015" formatCode="&quot;$&quot;#,##0.00_);[Red]\(&quot;$&quot;#,##0.00\)">
                  <c:v>83145</c:v>
                </c:pt>
                <c:pt idx="1016" formatCode="&quot;$&quot;#,##0.00_);[Red]\(&quot;$&quot;#,##0.00\)">
                  <c:v>42710</c:v>
                </c:pt>
                <c:pt idx="1017" formatCode="&quot;$&quot;#,##0.00_);[Red]\(&quot;$&quot;#,##0.00\)">
                  <c:v>26997</c:v>
                </c:pt>
                <c:pt idx="1018" formatCode="&quot;$&quot;#,##0.00_);[Red]\(&quot;$&quot;#,##0.00\)">
                  <c:v>78331</c:v>
                </c:pt>
                <c:pt idx="1019" formatCode="&quot;$&quot;#,##0.00_);[Red]\(&quot;$&quot;#,##0.00\)">
                  <c:v>42767</c:v>
                </c:pt>
                <c:pt idx="1020" formatCode="&quot;$&quot;#,##0.00_);[Red]\(&quot;$&quot;#,##0.00\)">
                  <c:v>30351</c:v>
                </c:pt>
                <c:pt idx="1021" formatCode="&quot;$&quot;#,##0.00_);[Red]\(&quot;$&quot;#,##0.00\)">
                  <c:v>61794</c:v>
                </c:pt>
                <c:pt idx="1022" formatCode="&quot;$&quot;#,##0.00_);[Red]\(&quot;$&quot;#,##0.00\)">
                  <c:v>54072</c:v>
                </c:pt>
                <c:pt idx="1023" formatCode="&quot;$&quot;#,##0.00_);[Red]\(&quot;$&quot;#,##0.00\)">
                  <c:v>28769</c:v>
                </c:pt>
                <c:pt idx="1024" formatCode="&quot;$&quot;#,##0.00_);[Red]\(&quot;$&quot;#,##0.00\)">
                  <c:v>80134</c:v>
                </c:pt>
                <c:pt idx="1025" formatCode="&quot;$&quot;#,##0.00_);[Red]\(&quot;$&quot;#,##0.00\)">
                  <c:v>22804</c:v>
                </c:pt>
                <c:pt idx="1026" formatCode="&quot;$&quot;#,##0.00_);[Red]\(&quot;$&quot;#,##0.00\)">
                  <c:v>28072</c:v>
                </c:pt>
                <c:pt idx="1027" formatCode="&quot;$&quot;#,##0.00_);[Red]\(&quot;$&quot;#,##0.00\)">
                  <c:v>77298</c:v>
                </c:pt>
                <c:pt idx="1029" formatCode="&quot;$&quot;#,##0.00_);[Red]\(&quot;$&quot;#,##0.00\)">
                  <c:v>70515</c:v>
                </c:pt>
                <c:pt idx="1030" formatCode="&quot;$&quot;#,##0.00_);[Red]\(&quot;$&quot;#,##0.00\)">
                  <c:v>47821</c:v>
                </c:pt>
                <c:pt idx="1031" formatCode="&quot;$&quot;#,##0.00_);[Red]\(&quot;$&quot;#,##0.00\)">
                  <c:v>58330</c:v>
                </c:pt>
                <c:pt idx="1032" formatCode="&quot;$&quot;#,##0.00_);[Red]\(&quot;$&quot;#,##0.00\)">
                  <c:v>51569</c:v>
                </c:pt>
                <c:pt idx="1033" formatCode="&quot;$&quot;#,##0.00_);[Red]\(&quot;$&quot;#,##0.00\)">
                  <c:v>25509</c:v>
                </c:pt>
                <c:pt idx="1034" formatCode="&quot;$&quot;#,##0.00_);[Red]\(&quot;$&quot;#,##0.00\)">
                  <c:v>35860</c:v>
                </c:pt>
                <c:pt idx="1035" formatCode="&quot;$&quot;#,##0.00_);[Red]\(&quot;$&quot;#,##0.00\)">
                  <c:v>86979</c:v>
                </c:pt>
                <c:pt idx="1036">
                  <c:v>74806</c:v>
                </c:pt>
                <c:pt idx="1037" formatCode="&quot;$&quot;#,##0.00_);[Red]\(&quot;$&quot;#,##0.00\)">
                  <c:v>32632</c:v>
                </c:pt>
                <c:pt idx="1038" formatCode="&quot;$&quot;#,##0.00_);[Red]\(&quot;$&quot;#,##0.00\)">
                  <c:v>66664</c:v>
                </c:pt>
                <c:pt idx="1039" formatCode="&quot;$&quot;#,##0.00_);[Red]\(&quot;$&quot;#,##0.00\)">
                  <c:v>56628</c:v>
                </c:pt>
                <c:pt idx="1040" formatCode="&quot;$&quot;#,##0.00_);[Red]\(&quot;$&quot;#,##0.00\)">
                  <c:v>27450</c:v>
                </c:pt>
                <c:pt idx="1041" formatCode="&quot;$&quot;#,##0.00_);[Red]\(&quot;$&quot;#,##0.00\)">
                  <c:v>79530</c:v>
                </c:pt>
                <c:pt idx="1042" formatCode="&quot;$&quot;#,##0.00_);[Red]\(&quot;$&quot;#,##0.00\)">
                  <c:v>65333</c:v>
                </c:pt>
                <c:pt idx="1043" formatCode="&quot;$&quot;#,##0.00_);[Red]\(&quot;$&quot;#,##0.00\)">
                  <c:v>28320</c:v>
                </c:pt>
                <c:pt idx="1044" formatCode="&quot;$&quot;#,##0.00_);[Red]\(&quot;$&quot;#,##0.00\)">
                  <c:v>64355</c:v>
                </c:pt>
                <c:pt idx="1045" formatCode="&quot;$&quot;#,##0.00_);[Red]\(&quot;$&quot;#,##0.00\)">
                  <c:v>90842</c:v>
                </c:pt>
                <c:pt idx="1046" formatCode="&quot;$&quot;#,##0.00_);[Red]\(&quot;$&quot;#,##0.00\)">
                  <c:v>20194</c:v>
                </c:pt>
                <c:pt idx="1047" formatCode="&quot;$&quot;#,##0.00_);[Red]\(&quot;$&quot;#,##0.00\)">
                  <c:v>77766</c:v>
                </c:pt>
                <c:pt idx="1048" formatCode="&quot;$&quot;#,##0.00_);[Red]\(&quot;$&quot;#,##0.00\)">
                  <c:v>37760</c:v>
                </c:pt>
                <c:pt idx="1049" formatCode="&quot;$&quot;#,##0.00_);[Red]\(&quot;$&quot;#,##0.00\)">
                  <c:v>62466</c:v>
                </c:pt>
                <c:pt idx="1050">
                  <c:v>65104</c:v>
                </c:pt>
                <c:pt idx="1051" formatCode="&quot;$&quot;#,##0.00_);[Red]\(&quot;$&quot;#,##0.00\)">
                  <c:v>29604</c:v>
                </c:pt>
                <c:pt idx="1052" formatCode="&quot;$&quot;#,##0.00_);[Red]\(&quot;$&quot;#,##0.00\)">
                  <c:v>58494</c:v>
                </c:pt>
                <c:pt idx="1053" formatCode="&quot;$&quot;#,##0.00_);[Red]\(&quot;$&quot;#,##0.00\)">
                  <c:v>50616</c:v>
                </c:pt>
                <c:pt idx="1054" formatCode="&quot;$&quot;#,##0.00_);[Red]\(&quot;$&quot;#,##0.00\)">
                  <c:v>24367</c:v>
                </c:pt>
                <c:pt idx="1055" formatCode="&quot;$&quot;#,##0.00_);[Red]\(&quot;$&quot;#,##0.00\)">
                  <c:v>34824</c:v>
                </c:pt>
                <c:pt idx="1056" formatCode="&quot;$&quot;#,##0.00_);[Red]\(&quot;$&quot;#,##0.00\)">
                  <c:v>74268</c:v>
                </c:pt>
                <c:pt idx="1057" formatCode="&quot;$&quot;#,##0.00_);[Red]\(&quot;$&quot;#,##0.00\)">
                  <c:v>58482</c:v>
                </c:pt>
                <c:pt idx="1058" formatCode="&quot;$&quot;#,##0.00_);[Red]\(&quot;$&quot;#,##0.00\)">
                  <c:v>74538</c:v>
                </c:pt>
                <c:pt idx="1059" formatCode="&quot;$&quot;#,##0.00_);[Red]\(&quot;$&quot;#,##0.00\)">
                  <c:v>53378</c:v>
                </c:pt>
                <c:pt idx="1060" formatCode="&quot;$&quot;#,##0.00_);[Red]\(&quot;$&quot;#,##0.00\)">
                  <c:v>50002</c:v>
                </c:pt>
                <c:pt idx="1061" formatCode="&quot;$&quot;#,##0.00_);[Red]\(&quot;$&quot;#,##0.00\)">
                  <c:v>52852</c:v>
                </c:pt>
                <c:pt idx="1062" formatCode="&quot;$&quot;#,##0.00_);[Red]\(&quot;$&quot;#,##0.00\)">
                  <c:v>45903</c:v>
                </c:pt>
                <c:pt idx="1063" formatCode="&quot;$&quot;#,##0.00_);[Red]\(&quot;$&quot;#,##0.00\)">
                  <c:v>54132</c:v>
                </c:pt>
                <c:pt idx="1064" formatCode="&quot;$&quot;#,##0.00_);[Red]\(&quot;$&quot;#,##0.00\)">
                  <c:v>45894</c:v>
                </c:pt>
                <c:pt idx="1065" formatCode="&quot;$&quot;#,##0.00_);[Red]\(&quot;$&quot;#,##0.00\)">
                  <c:v>69139</c:v>
                </c:pt>
                <c:pt idx="1066" formatCode="&quot;$&quot;#,##0.00_);[Red]\(&quot;$&quot;#,##0.00\)">
                  <c:v>30753</c:v>
                </c:pt>
                <c:pt idx="1067" formatCode="&quot;$&quot;#,##0.00_);[Red]\(&quot;$&quot;#,##0.00\)">
                  <c:v>77568</c:v>
                </c:pt>
                <c:pt idx="1068" formatCode="&quot;$&quot;#,##0.00_);[Red]\(&quot;$&quot;#,##0.00\)">
                  <c:v>48767</c:v>
                </c:pt>
                <c:pt idx="1069" formatCode="&quot;$&quot;#,##0.00_);[Red]\(&quot;$&quot;#,##0.00\)">
                  <c:v>38725</c:v>
                </c:pt>
                <c:pt idx="1071" formatCode="&quot;$&quot;#,##0.00_);[Red]\(&quot;$&quot;#,##0.00\)">
                  <c:v>23910</c:v>
                </c:pt>
                <c:pt idx="1072" formatCode="&quot;$&quot;#,##0.00_);[Red]\(&quot;$&quot;#,##0.00\)">
                  <c:v>54603</c:v>
                </c:pt>
                <c:pt idx="1074" formatCode="&quot;$&quot;#,##0.00_);[Red]\(&quot;$&quot;#,##0.00\)">
                  <c:v>31056</c:v>
                </c:pt>
                <c:pt idx="1075" formatCode="&quot;$&quot;#,##0.00_);[Red]\(&quot;$&quot;#,##0.00\)">
                  <c:v>33986</c:v>
                </c:pt>
                <c:pt idx="1076" formatCode="&quot;$&quot;#,##0.00_);[Red]\(&quot;$&quot;#,##0.00\)">
                  <c:v>29440</c:v>
                </c:pt>
                <c:pt idx="1077" formatCode="&quot;$&quot;#,##0.00_);[Red]\(&quot;$&quot;#,##0.00\)">
                  <c:v>53843</c:v>
                </c:pt>
                <c:pt idx="1078" formatCode="&quot;$&quot;#,##0.00_);[Red]\(&quot;$&quot;#,##0.00\)">
                  <c:v>82224</c:v>
                </c:pt>
                <c:pt idx="1079" formatCode="&quot;$&quot;#,##0.00_);[Red]\(&quot;$&quot;#,##0.00\)">
                  <c:v>42473</c:v>
                </c:pt>
                <c:pt idx="1080" formatCode="&quot;$&quot;#,##0.00_);[Red]\(&quot;$&quot;#,##0.00\)">
                  <c:v>41020</c:v>
                </c:pt>
                <c:pt idx="1081" formatCode="&quot;$&quot;#,##0.00_);[Red]\(&quot;$&quot;#,##0.00\)">
                  <c:v>34961</c:v>
                </c:pt>
                <c:pt idx="1082" formatCode="&quot;$&quot;#,##0.00_);[Red]\(&quot;$&quot;#,##0.00\)">
                  <c:v>41658</c:v>
                </c:pt>
                <c:pt idx="1083" formatCode="&quot;$&quot;#,##0.00_);[Red]\(&quot;$&quot;#,##0.00\)">
                  <c:v>41551</c:v>
                </c:pt>
                <c:pt idx="1084" formatCode="&quot;$&quot;#,##0.00_);[Red]\(&quot;$&quot;#,##0.00\)">
                  <c:v>18358</c:v>
                </c:pt>
                <c:pt idx="1085" formatCode="&quot;$&quot;#,##0.00_);[Red]\(&quot;$&quot;#,##0.00\)">
                  <c:v>69084</c:v>
                </c:pt>
                <c:pt idx="1086" formatCode="&quot;$&quot;#,##0.00_);[Red]\(&quot;$&quot;#,##0.00\)">
                  <c:v>38961</c:v>
                </c:pt>
                <c:pt idx="1087" formatCode="&quot;$&quot;#,##0.00_);[Red]\(&quot;$&quot;#,##0.00\)">
                  <c:v>78394</c:v>
                </c:pt>
                <c:pt idx="1088" formatCode="&quot;$&quot;#,##0.00_);[Red]\(&quot;$&quot;#,##0.00\)">
                  <c:v>79632</c:v>
                </c:pt>
                <c:pt idx="1089" formatCode="&quot;$&quot;#,##0.00_);[Red]\(&quot;$&quot;#,##0.00\)">
                  <c:v>30899</c:v>
                </c:pt>
                <c:pt idx="1090" formatCode="&quot;$&quot;#,##0.00_);[Red]\(&quot;$&quot;#,##0.00\)">
                  <c:v>38196</c:v>
                </c:pt>
                <c:pt idx="1091" formatCode="&quot;$&quot;#,##0.00_);[Red]\(&quot;$&quot;#,##0.00\)">
                  <c:v>40689</c:v>
                </c:pt>
                <c:pt idx="1092" formatCode="&quot;$&quot;#,##0.00_);[Red]\(&quot;$&quot;#,##0.00\)">
                  <c:v>21024</c:v>
                </c:pt>
                <c:pt idx="1093" formatCode="&quot;$&quot;#,##0.00_);[Red]\(&quot;$&quot;#,##0.00\)">
                  <c:v>44051</c:v>
                </c:pt>
                <c:pt idx="1094" formatCode="&quot;$&quot;#,##0.00_);[Red]\(&quot;$&quot;#,##0.00\)">
                  <c:v>58293</c:v>
                </c:pt>
                <c:pt idx="1095" formatCode="&quot;$&quot;#,##0.00_);[Red]\(&quot;$&quot;#,##0.00\)">
                  <c:v>35946</c:v>
                </c:pt>
                <c:pt idx="1096" formatCode="&quot;$&quot;#,##0.00_);[Red]\(&quot;$&quot;#,##0.00\)">
                  <c:v>74985</c:v>
                </c:pt>
                <c:pt idx="1097">
                  <c:v>82504</c:v>
                </c:pt>
                <c:pt idx="1098" formatCode="&quot;$&quot;#,##0.00_);[Red]\(&quot;$&quot;#,##0.00\)">
                  <c:v>157733</c:v>
                </c:pt>
                <c:pt idx="1099">
                  <c:v>81975</c:v>
                </c:pt>
                <c:pt idx="1100" formatCode="&quot;$&quot;#,##0.00_);[Red]\(&quot;$&quot;#,##0.00\)">
                  <c:v>9548</c:v>
                </c:pt>
                <c:pt idx="1101" formatCode="&quot;$&quot;#,##0.00_);[Red]\(&quot;$&quot;#,##0.00\)">
                  <c:v>23559</c:v>
                </c:pt>
                <c:pt idx="1102" formatCode="&quot;$&quot;#,##0.00_);[Red]\(&quot;$&quot;#,##0.00\)">
                  <c:v>90638</c:v>
                </c:pt>
                <c:pt idx="1103" formatCode="&quot;$&quot;#,##0.00_);[Red]\(&quot;$&quot;#,##0.00\)">
                  <c:v>32644</c:v>
                </c:pt>
                <c:pt idx="1104">
                  <c:v>21474</c:v>
                </c:pt>
                <c:pt idx="1105" formatCode="&quot;$&quot;#,##0.00_);[Red]\(&quot;$&quot;#,##0.00\)">
                  <c:v>2447</c:v>
                </c:pt>
                <c:pt idx="1106" formatCode="&quot;$&quot;#,##0.00_);[Red]\(&quot;$&quot;#,##0.00\)">
                  <c:v>94384</c:v>
                </c:pt>
                <c:pt idx="1107" formatCode="&quot;$&quot;#,##0.00_);[Red]\(&quot;$&quot;#,##0.00\)">
                  <c:v>48920</c:v>
                </c:pt>
                <c:pt idx="1108" formatCode="&quot;$&quot;#,##0.00_);[Red]\(&quot;$&quot;#,##0.00\)">
                  <c:v>23763</c:v>
                </c:pt>
                <c:pt idx="1109" formatCode="&quot;$&quot;#,##0.00_);[Red]\(&quot;$&quot;#,##0.00\)">
                  <c:v>16014</c:v>
                </c:pt>
                <c:pt idx="1110" formatCode="&quot;$&quot;#,##0.00_);[Red]\(&quot;$&quot;#,##0.00\)">
                  <c:v>68487</c:v>
                </c:pt>
                <c:pt idx="1111" formatCode="&quot;$&quot;#,##0.00_);[Red]\(&quot;$&quot;#,##0.00\)">
                  <c:v>53103</c:v>
                </c:pt>
                <c:pt idx="1112" formatCode="&quot;$&quot;#,##0.00_);[Red]\(&quot;$&quot;#,##0.00\)">
                  <c:v>28359</c:v>
                </c:pt>
                <c:pt idx="1113" formatCode="&quot;$&quot;#,##0.00_);[Red]\(&quot;$&quot;#,##0.00\)">
                  <c:v>39922</c:v>
                </c:pt>
                <c:pt idx="1114" formatCode="&quot;$&quot;#,##0.00_);[Red]\(&quot;$&quot;#,##0.00\)">
                  <c:v>45579</c:v>
                </c:pt>
                <c:pt idx="1115">
                  <c:v>54450</c:v>
                </c:pt>
                <c:pt idx="1116" formatCode="&quot;$&quot;#,##0.00_);[Red]\(&quot;$&quot;#,##0.00\)">
                  <c:v>54111</c:v>
                </c:pt>
                <c:pt idx="1117" formatCode="&quot;$&quot;#,##0.00_);[Red]\(&quot;$&quot;#,##0.00\)">
                  <c:v>90226</c:v>
                </c:pt>
                <c:pt idx="1118" formatCode="&quot;$&quot;#,##0.00_);[Red]\(&quot;$&quot;#,##0.00\)">
                  <c:v>45057</c:v>
                </c:pt>
                <c:pt idx="1119" formatCode="&quot;$&quot;#,##0.00_);[Red]\(&quot;$&quot;#,##0.00\)">
                  <c:v>32011</c:v>
                </c:pt>
                <c:pt idx="1120" formatCode="&quot;$&quot;#,##0.00_);[Red]\(&quot;$&quot;#,##0.00\)">
                  <c:v>67445</c:v>
                </c:pt>
                <c:pt idx="1121" formatCode="&quot;$&quot;#,##0.00_);[Red]\(&quot;$&quot;#,##0.00\)">
                  <c:v>43020</c:v>
                </c:pt>
                <c:pt idx="1122" formatCode="&quot;$&quot;#,##0.00_);[Red]\(&quot;$&quot;#,##0.00\)">
                  <c:v>47352</c:v>
                </c:pt>
                <c:pt idx="1123" formatCode="&quot;$&quot;#,##0.00_);[Red]\(&quot;$&quot;#,##0.00\)">
                  <c:v>39356</c:v>
                </c:pt>
                <c:pt idx="1124">
                  <c:v>43263</c:v>
                </c:pt>
                <c:pt idx="1125" formatCode="&quot;$&quot;#,##0.00_);[Red]\(&quot;$&quot;#,##0.00\)">
                  <c:v>55842</c:v>
                </c:pt>
                <c:pt idx="1126" formatCode="&quot;$&quot;#,##0.00_);[Red]\(&quot;$&quot;#,##0.00\)">
                  <c:v>37758</c:v>
                </c:pt>
                <c:pt idx="1127" formatCode="&quot;$&quot;#,##0.00_);[Red]\(&quot;$&quot;#,##0.00\)">
                  <c:v>25293</c:v>
                </c:pt>
                <c:pt idx="1128" formatCode="&quot;$&quot;#,##0.00_);[Red]\(&quot;$&quot;#,##0.00\)">
                  <c:v>64090</c:v>
                </c:pt>
                <c:pt idx="1129" formatCode="&quot;$&quot;#,##0.00_);[Red]\(&quot;$&quot;#,##0.00\)">
                  <c:v>58138</c:v>
                </c:pt>
                <c:pt idx="1130" formatCode="&quot;$&quot;#,##0.00_);[Red]\(&quot;$&quot;#,##0.00\)">
                  <c:v>22434</c:v>
                </c:pt>
                <c:pt idx="1131" formatCode="&quot;$&quot;#,##0.00_);[Red]\(&quot;$&quot;#,##0.00\)">
                  <c:v>64014</c:v>
                </c:pt>
                <c:pt idx="1132" formatCode="&quot;$&quot;#,##0.00_);[Red]\(&quot;$&quot;#,##0.00\)">
                  <c:v>47808</c:v>
                </c:pt>
                <c:pt idx="1133" formatCode="&quot;$&quot;#,##0.00_);[Red]\(&quot;$&quot;#,##0.00\)">
                  <c:v>87771</c:v>
                </c:pt>
                <c:pt idx="1134" formatCode="&quot;$&quot;#,##0.00_);[Red]\(&quot;$&quot;#,##0.00\)">
                  <c:v>83829</c:v>
                </c:pt>
                <c:pt idx="1135" formatCode="&quot;$&quot;#,##0.00_);[Red]\(&quot;$&quot;#,##0.00\)">
                  <c:v>57811</c:v>
                </c:pt>
                <c:pt idx="1136" formatCode="&quot;$&quot;#,##0.00_);[Red]\(&quot;$&quot;#,##0.00\)">
                  <c:v>67384</c:v>
                </c:pt>
                <c:pt idx="1137" formatCode="&quot;$&quot;#,##0.00_);[Red]\(&quot;$&quot;#,##0.00\)">
                  <c:v>78075</c:v>
                </c:pt>
                <c:pt idx="1138" formatCode="&quot;$&quot;#,##0.00_);[Red]\(&quot;$&quot;#,##0.00\)">
                  <c:v>84169</c:v>
                </c:pt>
                <c:pt idx="1139" formatCode="&quot;$&quot;#,##0.00_);[Red]\(&quot;$&quot;#,##0.00\)">
                  <c:v>48721</c:v>
                </c:pt>
                <c:pt idx="1140" formatCode="&quot;$&quot;#,##0.00_);[Red]\(&quot;$&quot;#,##0.00\)">
                  <c:v>153924</c:v>
                </c:pt>
                <c:pt idx="1141" formatCode="&quot;$&quot;#,##0.00_);[Red]\(&quot;$&quot;#,##0.00\)">
                  <c:v>90933</c:v>
                </c:pt>
                <c:pt idx="1142" formatCode="&quot;$&quot;#,##0.00_);[Red]\(&quot;$&quot;#,##0.00\)">
                  <c:v>60093</c:v>
                </c:pt>
                <c:pt idx="1143" formatCode="&quot;$&quot;#,##0.00_);[Red]\(&quot;$&quot;#,##0.00\)">
                  <c:v>62882</c:v>
                </c:pt>
                <c:pt idx="1144" formatCode="&quot;$&quot;#,##0.00_);[Red]\(&quot;$&quot;#,##0.00\)">
                  <c:v>43776</c:v>
                </c:pt>
                <c:pt idx="1145">
                  <c:v>21359</c:v>
                </c:pt>
                <c:pt idx="1146" formatCode="&quot;$&quot;#,##0.00_);[Red]\(&quot;$&quot;#,##0.00\)">
                  <c:v>51983</c:v>
                </c:pt>
                <c:pt idx="1147" formatCode="&quot;$&quot;#,##0.00_);[Red]\(&quot;$&quot;#,##0.00\)">
                  <c:v>58821</c:v>
                </c:pt>
                <c:pt idx="1148" formatCode="&quot;$&quot;#,##0.00_);[Red]\(&quot;$&quot;#,##0.00\)">
                  <c:v>66973</c:v>
                </c:pt>
                <c:pt idx="1149" formatCode="&quot;$&quot;#,##0.00_);[Red]\(&quot;$&quot;#,##0.00\)">
                  <c:v>33456</c:v>
                </c:pt>
                <c:pt idx="1150" formatCode="&quot;$&quot;#,##0.00_);[Red]\(&quot;$&quot;#,##0.00\)">
                  <c:v>48752</c:v>
                </c:pt>
                <c:pt idx="1151" formatCode="&quot;$&quot;#,##0.00_);[Red]\(&quot;$&quot;#,##0.00\)">
                  <c:v>31535</c:v>
                </c:pt>
                <c:pt idx="1152" formatCode="&quot;$&quot;#,##0.00_);[Red]\(&quot;$&quot;#,##0.00\)">
                  <c:v>61798</c:v>
                </c:pt>
                <c:pt idx="1153" formatCode="&quot;$&quot;#,##0.00_);[Red]\(&quot;$&quot;#,##0.00\)">
                  <c:v>61416</c:v>
                </c:pt>
                <c:pt idx="1154" formatCode="&quot;$&quot;#,##0.00_);[Red]\(&quot;$&quot;#,##0.00\)">
                  <c:v>49767</c:v>
                </c:pt>
                <c:pt idx="1155" formatCode="&quot;$&quot;#,##0.00_);[Red]\(&quot;$&quot;#,##0.00\)">
                  <c:v>50183</c:v>
                </c:pt>
                <c:pt idx="1156" formatCode="&quot;$&quot;#,##0.00_);[Red]\(&quot;$&quot;#,##0.00\)">
                  <c:v>30983</c:v>
                </c:pt>
                <c:pt idx="1157">
                  <c:v>62499</c:v>
                </c:pt>
                <c:pt idx="1158" formatCode="&quot;$&quot;#,##0.00_);[Red]\(&quot;$&quot;#,##0.00\)">
                  <c:v>42213</c:v>
                </c:pt>
                <c:pt idx="1159" formatCode="&quot;$&quot;#,##0.00_);[Red]\(&quot;$&quot;#,##0.00\)">
                  <c:v>36026</c:v>
                </c:pt>
                <c:pt idx="1160" formatCode="&quot;$&quot;#,##0.00_);[Red]\(&quot;$&quot;#,##0.00\)">
                  <c:v>60896</c:v>
                </c:pt>
                <c:pt idx="1161" formatCode="&quot;$&quot;#,##0.00_);[Red]\(&quot;$&quot;#,##0.00\)">
                  <c:v>50611</c:v>
                </c:pt>
                <c:pt idx="1162" formatCode="&quot;$&quot;#,##0.00_);[Red]\(&quot;$&quot;#,##0.00\)">
                  <c:v>35684</c:v>
                </c:pt>
                <c:pt idx="1163" formatCode="&quot;$&quot;#,##0.00_);[Red]\(&quot;$&quot;#,##0.00\)">
                  <c:v>64108</c:v>
                </c:pt>
                <c:pt idx="1164" formatCode="&quot;$&quot;#,##0.00_);[Red]\(&quot;$&quot;#,##0.00\)">
                  <c:v>44635</c:v>
                </c:pt>
                <c:pt idx="1165" formatCode="&quot;$&quot;#,##0.00_);[Red]\(&quot;$&quot;#,##0.00\)">
                  <c:v>81702</c:v>
                </c:pt>
                <c:pt idx="1166" formatCode="&quot;$&quot;#,##0.00_);[Red]\(&quot;$&quot;#,##0.00\)">
                  <c:v>25443</c:v>
                </c:pt>
                <c:pt idx="1167" formatCode="&quot;$&quot;#,##0.00_);[Red]\(&quot;$&quot;#,##0.00\)">
                  <c:v>40548</c:v>
                </c:pt>
                <c:pt idx="1168" formatCode="&quot;$&quot;#,##0.00_);[Red]\(&quot;$&quot;#,##0.00\)">
                  <c:v>80763</c:v>
                </c:pt>
                <c:pt idx="1169" formatCode="&quot;$&quot;#,##0.00_);[Red]\(&quot;$&quot;#,##0.00\)">
                  <c:v>84117</c:v>
                </c:pt>
                <c:pt idx="1170" formatCode="&quot;$&quot;#,##0.00_);[Red]\(&quot;$&quot;#,##0.00\)">
                  <c:v>49187</c:v>
                </c:pt>
                <c:pt idx="1171" formatCode="&quot;$&quot;#,##0.00_);[Red]\(&quot;$&quot;#,##0.00\)">
                  <c:v>31788</c:v>
                </c:pt>
                <c:pt idx="1172" formatCode="&quot;$&quot;#,##0.00_);[Red]\(&quot;$&quot;#,##0.00\)">
                  <c:v>27100</c:v>
                </c:pt>
                <c:pt idx="1173" formatCode="&quot;$&quot;#,##0.00_);[Red]\(&quot;$&quot;#,##0.00\)">
                  <c:v>61917</c:v>
                </c:pt>
                <c:pt idx="1174" formatCode="&quot;$&quot;#,##0.00_);[Red]\(&quot;$&quot;#,##0.00\)">
                  <c:v>90638</c:v>
                </c:pt>
                <c:pt idx="1175">
                  <c:v>25959</c:v>
                </c:pt>
                <c:pt idx="1176" formatCode="&quot;$&quot;#,##0.00_);[Red]\(&quot;$&quot;#,##0.00\)">
                  <c:v>59754</c:v>
                </c:pt>
                <c:pt idx="1177" formatCode="&quot;$&quot;#,##0.00_);[Red]\(&quot;$&quot;#,##0.00\)">
                  <c:v>31163</c:v>
                </c:pt>
                <c:pt idx="1178" formatCode="&quot;$&quot;#,##0.00_);[Red]\(&quot;$&quot;#,##0.00\)">
                  <c:v>39453</c:v>
                </c:pt>
                <c:pt idx="1179" formatCode="&quot;$&quot;#,##0.00_);[Red]\(&quot;$&quot;#,##0.00\)">
                  <c:v>65169</c:v>
                </c:pt>
                <c:pt idx="1180" formatCode="&quot;$&quot;#,##0.00_);[Red]\(&quot;$&quot;#,##0.00\)">
                  <c:v>49854</c:v>
                </c:pt>
                <c:pt idx="1181" formatCode="&quot;$&quot;#,##0.00_);[Red]\(&quot;$&quot;#,##0.00\)">
                  <c:v>58582</c:v>
                </c:pt>
                <c:pt idx="1182" formatCode="&quot;$&quot;#,##0.00_);[Red]\(&quot;$&quot;#,##0.00\)">
                  <c:v>46053</c:v>
                </c:pt>
                <c:pt idx="1183" formatCode="&quot;$&quot;#,##0.00_);[Red]\(&quot;$&quot;#,##0.00\)">
                  <c:v>31158</c:v>
                </c:pt>
                <c:pt idx="1184">
                  <c:v>46374</c:v>
                </c:pt>
                <c:pt idx="1185" formatCode="&quot;$&quot;#,##0.00_);[Red]\(&quot;$&quot;#,##0.00\)">
                  <c:v>77437</c:v>
                </c:pt>
                <c:pt idx="1187" formatCode="&quot;$&quot;#,##0.00_);[Red]\(&quot;$&quot;#,##0.00\)">
                  <c:v>14188</c:v>
                </c:pt>
                <c:pt idx="1188" formatCode="&quot;$&quot;#,##0.00_);[Red]\(&quot;$&quot;#,##0.00\)">
                  <c:v>32303</c:v>
                </c:pt>
                <c:pt idx="1189">
                  <c:v>34578</c:v>
                </c:pt>
                <c:pt idx="1190" formatCode="&quot;$&quot;#,##0.00_);[Red]\(&quot;$&quot;#,##0.00\)">
                  <c:v>35246</c:v>
                </c:pt>
                <c:pt idx="1191" formatCode="&quot;$&quot;#,##0.00_);[Red]\(&quot;$&quot;#,##0.00\)">
                  <c:v>86857</c:v>
                </c:pt>
                <c:pt idx="1192" formatCode="&quot;$&quot;#,##0.00_);[Red]\(&quot;$&quot;#,##0.00\)">
                  <c:v>77870</c:v>
                </c:pt>
                <c:pt idx="1193" formatCode="&quot;$&quot;#,##0.00_);[Red]\(&quot;$&quot;#,##0.00\)">
                  <c:v>92556</c:v>
                </c:pt>
                <c:pt idx="1194" formatCode="&quot;$&quot;#,##0.00_);[Red]\(&quot;$&quot;#,##0.00\)">
                  <c:v>14849</c:v>
                </c:pt>
                <c:pt idx="1195" formatCode="&quot;$&quot;#,##0.00_);[Red]\(&quot;$&quot;#,##0.00\)">
                  <c:v>51479</c:v>
                </c:pt>
                <c:pt idx="1196" formatCode="&quot;$&quot;#,##0.00_);[Red]\(&quot;$&quot;#,##0.00\)">
                  <c:v>60894</c:v>
                </c:pt>
                <c:pt idx="1197" formatCode="&quot;$&quot;#,##0.00_);[Red]\(&quot;$&quot;#,##0.00\)">
                  <c:v>40246</c:v>
                </c:pt>
                <c:pt idx="1198" formatCode="&quot;$&quot;#,##0.00_);[Red]\(&quot;$&quot;#,##0.00\)">
                  <c:v>69901</c:v>
                </c:pt>
                <c:pt idx="1199" formatCode="&quot;$&quot;#,##0.00_);[Red]\(&quot;$&quot;#,##0.00\)">
                  <c:v>81205</c:v>
                </c:pt>
                <c:pt idx="1200" formatCode="&quot;$&quot;#,##0.00_);[Red]\(&quot;$&quot;#,##0.00\)">
                  <c:v>47703</c:v>
                </c:pt>
                <c:pt idx="1201" formatCode="&quot;$&quot;#,##0.00_);[Red]\(&quot;$&quot;#,##0.00\)">
                  <c:v>48186</c:v>
                </c:pt>
                <c:pt idx="1202" formatCode="&quot;$&quot;#,##0.00_);[Red]\(&quot;$&quot;#,##0.00\)">
                  <c:v>19107</c:v>
                </c:pt>
                <c:pt idx="1203" formatCode="&quot;$&quot;#,##0.00_);[Red]\(&quot;$&quot;#,##0.00\)">
                  <c:v>24401</c:v>
                </c:pt>
                <c:pt idx="1204" formatCode="&quot;$&quot;#,##0.00_);[Red]\(&quot;$&quot;#,##0.00\)">
                  <c:v>60689</c:v>
                </c:pt>
                <c:pt idx="1205" formatCode="&quot;$&quot;#,##0.00_);[Red]\(&quot;$&quot;#,##0.00\)">
                  <c:v>77981</c:v>
                </c:pt>
                <c:pt idx="1206" formatCode="&quot;$&quot;#,##0.00_);[Red]\(&quot;$&quot;#,##0.00\)">
                  <c:v>35688</c:v>
                </c:pt>
                <c:pt idx="1207" formatCode="&quot;$&quot;#,##0.00_);[Red]\(&quot;$&quot;#,##0.00\)">
                  <c:v>34968</c:v>
                </c:pt>
                <c:pt idx="1208" formatCode="&quot;$&quot;#,##0.00_);[Red]\(&quot;$&quot;#,##0.00\)">
                  <c:v>73395</c:v>
                </c:pt>
                <c:pt idx="1209" formatCode="&quot;$&quot;#,##0.00_);[Red]\(&quot;$&quot;#,##0.00\)">
                  <c:v>5648</c:v>
                </c:pt>
                <c:pt idx="1210" formatCode="&quot;$&quot;#,##0.00_);[Red]\(&quot;$&quot;#,##0.00\)">
                  <c:v>33444</c:v>
                </c:pt>
                <c:pt idx="1211" formatCode="&quot;$&quot;#,##0.00_);[Red]\(&quot;$&quot;#,##0.00\)">
                  <c:v>58512</c:v>
                </c:pt>
                <c:pt idx="1212" formatCode="&quot;$&quot;#,##0.00_);[Red]\(&quot;$&quot;#,##0.00\)">
                  <c:v>40344</c:v>
                </c:pt>
                <c:pt idx="1213" formatCode="&quot;$&quot;#,##0.00_);[Red]\(&quot;$&quot;#,##0.00\)">
                  <c:v>37401</c:v>
                </c:pt>
                <c:pt idx="1214" formatCode="&quot;$&quot;#,##0.00_);[Red]\(&quot;$&quot;#,##0.00\)">
                  <c:v>55284</c:v>
                </c:pt>
                <c:pt idx="1215" formatCode="&quot;$&quot;#,##0.00_);[Red]\(&quot;$&quot;#,##0.00\)">
                  <c:v>38232</c:v>
                </c:pt>
                <c:pt idx="1216" formatCode="&quot;$&quot;#,##0.00_);[Red]\(&quot;$&quot;#,##0.00\)">
                  <c:v>57338</c:v>
                </c:pt>
                <c:pt idx="1217" formatCode="&quot;$&quot;#,##0.00_);[Red]\(&quot;$&quot;#,##0.00\)">
                  <c:v>42618</c:v>
                </c:pt>
                <c:pt idx="1218" formatCode="&quot;$&quot;#,##0.00_);[Red]\(&quot;$&quot;#,##0.00\)">
                  <c:v>72025</c:v>
                </c:pt>
                <c:pt idx="1219" formatCode="&quot;$&quot;#,##0.00_);[Red]\(&quot;$&quot;#,##0.00\)">
                  <c:v>45072</c:v>
                </c:pt>
                <c:pt idx="1220" formatCode="&quot;$&quot;#,##0.00_);[Red]\(&quot;$&quot;#,##0.00\)">
                  <c:v>35893</c:v>
                </c:pt>
                <c:pt idx="1221" formatCode="&quot;$&quot;#,##0.00_);[Red]\(&quot;$&quot;#,##0.00\)">
                  <c:v>42693</c:v>
                </c:pt>
                <c:pt idx="1222" formatCode="&quot;$&quot;#,##0.00_);[Red]\(&quot;$&quot;#,##0.00\)">
                  <c:v>45207</c:v>
                </c:pt>
                <c:pt idx="1223" formatCode="&quot;$&quot;#,##0.00_);[Red]\(&quot;$&quot;#,##0.00\)">
                  <c:v>33402</c:v>
                </c:pt>
                <c:pt idx="1224" formatCode="&quot;$&quot;#,##0.00_);[Red]\(&quot;$&quot;#,##0.00\)">
                  <c:v>40304</c:v>
                </c:pt>
                <c:pt idx="1225">
                  <c:v>33168</c:v>
                </c:pt>
                <c:pt idx="1226" formatCode="&quot;$&quot;#,##0.00_);[Red]\(&quot;$&quot;#,##0.00\)">
                  <c:v>10404</c:v>
                </c:pt>
                <c:pt idx="1227" formatCode="&quot;$&quot;#,##0.00_);[Red]\(&quot;$&quot;#,##0.00\)">
                  <c:v>78353</c:v>
                </c:pt>
                <c:pt idx="1228" formatCode="&quot;$&quot;#,##0.00_);[Red]\(&quot;$&quot;#,##0.00\)">
                  <c:v>48150</c:v>
                </c:pt>
                <c:pt idx="1229" formatCode="&quot;$&quot;#,##0.00_);[Red]\(&quot;$&quot;#,##0.00\)">
                  <c:v>39552</c:v>
                </c:pt>
                <c:pt idx="1230" formatCode="&quot;$&quot;#,##0.00_);[Red]\(&quot;$&quot;#,##0.00\)">
                  <c:v>56775</c:v>
                </c:pt>
                <c:pt idx="1231" formatCode="&quot;$&quot;#,##0.00_);[Red]\(&quot;$&quot;#,##0.00\)">
                  <c:v>37126</c:v>
                </c:pt>
                <c:pt idx="1232" formatCode="&quot;$&quot;#,##0.00_);[Red]\(&quot;$&quot;#,##0.00\)">
                  <c:v>94384</c:v>
                </c:pt>
                <c:pt idx="1233" formatCode="&quot;$&quot;#,##0.00_);[Red]\(&quot;$&quot;#,##0.00\)">
                  <c:v>89120</c:v>
                </c:pt>
                <c:pt idx="1234" formatCode="&quot;$&quot;#,##0.00_);[Red]\(&quot;$&quot;#,##0.00\)">
                  <c:v>73450</c:v>
                </c:pt>
                <c:pt idx="1235" formatCode="&quot;$&quot;#,##0.00_);[Red]\(&quot;$&quot;#,##0.00\)">
                  <c:v>57036</c:v>
                </c:pt>
                <c:pt idx="1236" formatCode="&quot;$&quot;#,##0.00_);[Red]\(&quot;$&quot;#,##0.00\)">
                  <c:v>71626</c:v>
                </c:pt>
                <c:pt idx="1237" formatCode="&quot;$&quot;#,##0.00_);[Red]\(&quot;$&quot;#,##0.00\)">
                  <c:v>64504</c:v>
                </c:pt>
                <c:pt idx="1238" formatCode="&quot;$&quot;#,##0.00_);[Red]\(&quot;$&quot;#,##0.00\)">
                  <c:v>81217</c:v>
                </c:pt>
                <c:pt idx="1239" formatCode="&quot;$&quot;#,##0.00_);[Red]\(&quot;$&quot;#,##0.00\)">
                  <c:v>75345</c:v>
                </c:pt>
                <c:pt idx="1240" formatCode="&quot;$&quot;#,##0.00_);[Red]\(&quot;$&quot;#,##0.00\)">
                  <c:v>80395</c:v>
                </c:pt>
                <c:pt idx="1241" formatCode="&quot;$&quot;#,##0.00_);[Red]\(&quot;$&quot;#,##0.00\)">
                  <c:v>50664</c:v>
                </c:pt>
                <c:pt idx="1242" formatCode="&quot;$&quot;#,##0.00_);[Red]\(&quot;$&quot;#,##0.00\)">
                  <c:v>42192</c:v>
                </c:pt>
                <c:pt idx="1243" formatCode="&quot;$&quot;#,##0.00_);[Red]\(&quot;$&quot;#,##0.00\)">
                  <c:v>48985</c:v>
                </c:pt>
                <c:pt idx="1244" formatCode="&quot;$&quot;#,##0.00_);[Red]\(&quot;$&quot;#,##0.00\)">
                  <c:v>36736</c:v>
                </c:pt>
                <c:pt idx="1245" formatCode="&quot;$&quot;#,##0.00_);[Red]\(&quot;$&quot;#,##0.00\)">
                  <c:v>70829</c:v>
                </c:pt>
                <c:pt idx="1246" formatCode="&quot;$&quot;#,##0.00_);[Red]\(&quot;$&quot;#,##0.00\)">
                  <c:v>49494</c:v>
                </c:pt>
                <c:pt idx="1247" formatCode="&quot;$&quot;#,##0.00_);[Red]\(&quot;$&quot;#,##0.00\)">
                  <c:v>65073</c:v>
                </c:pt>
                <c:pt idx="1248" formatCode="&quot;$&quot;#,##0.00_);[Red]\(&quot;$&quot;#,##0.00\)">
                  <c:v>25818</c:v>
                </c:pt>
                <c:pt idx="1249" formatCode="&quot;$&quot;#,##0.00_);[Red]\(&quot;$&quot;#,##0.00\)">
                  <c:v>45146</c:v>
                </c:pt>
                <c:pt idx="1250" formatCode="&quot;$&quot;#,##0.00_);[Red]\(&quot;$&quot;#,##0.00\)">
                  <c:v>77298</c:v>
                </c:pt>
                <c:pt idx="1251" formatCode="&quot;$&quot;#,##0.00_);[Red]\(&quot;$&quot;#,##0.00\)">
                  <c:v>33454</c:v>
                </c:pt>
                <c:pt idx="1252" formatCode="&quot;$&quot;#,##0.00_);[Red]\(&quot;$&quot;#,##0.00\)">
                  <c:v>52203</c:v>
                </c:pt>
                <c:pt idx="1253" formatCode="&quot;$&quot;#,##0.00_);[Red]\(&quot;$&quot;#,##0.00\)">
                  <c:v>26646</c:v>
                </c:pt>
                <c:pt idx="1254">
                  <c:v>58646</c:v>
                </c:pt>
                <c:pt idx="1255" formatCode="&quot;$&quot;#,##0.00_);[Red]\(&quot;$&quot;#,##0.00\)">
                  <c:v>68462</c:v>
                </c:pt>
                <c:pt idx="1256" formatCode="&quot;$&quot;#,##0.00_);[Red]\(&quot;$&quot;#,##0.00\)">
                  <c:v>27238</c:v>
                </c:pt>
                <c:pt idx="1257" formatCode="&quot;$&quot;#,##0.00_);[Red]\(&quot;$&quot;#,##0.00\)">
                  <c:v>75903</c:v>
                </c:pt>
                <c:pt idx="1258" formatCode="&quot;$&quot;#,##0.00_);[Red]\(&quot;$&quot;#,##0.00\)">
                  <c:v>38643</c:v>
                </c:pt>
                <c:pt idx="1259" formatCode="&quot;$&quot;#,##0.00_);[Red]\(&quot;$&quot;#,##0.00\)">
                  <c:v>63381</c:v>
                </c:pt>
                <c:pt idx="1260" formatCode="&quot;$&quot;#,##0.00_);[Red]\(&quot;$&quot;#,##0.00\)">
                  <c:v>74485</c:v>
                </c:pt>
                <c:pt idx="1261" formatCode="&quot;$&quot;#,##0.00_);[Red]\(&quot;$&quot;#,##0.00\)">
                  <c:v>32557</c:v>
                </c:pt>
                <c:pt idx="1262" formatCode="&quot;$&quot;#,##0.00_);[Red]\(&quot;$&quot;#,##0.00\)">
                  <c:v>37395</c:v>
                </c:pt>
                <c:pt idx="1263" formatCode="&quot;$&quot;#,##0.00_);[Red]\(&quot;$&quot;#,##0.00\)">
                  <c:v>43815</c:v>
                </c:pt>
                <c:pt idx="1264" formatCode="&quot;$&quot;#,##0.00_);[Red]\(&quot;$&quot;#,##0.00\)">
                  <c:v>31353</c:v>
                </c:pt>
                <c:pt idx="1265" formatCode="&quot;$&quot;#,##0.00_);[Red]\(&quot;$&quot;#,##0.00\)">
                  <c:v>59594</c:v>
                </c:pt>
                <c:pt idx="1266" formatCode="&quot;$&quot;#,##0.00_);[Red]\(&quot;$&quot;#,##0.00\)">
                  <c:v>22574</c:v>
                </c:pt>
                <c:pt idx="1267" formatCode="&quot;$&quot;#,##0.00_);[Red]\(&quot;$&quot;#,##0.00\)">
                  <c:v>44421</c:v>
                </c:pt>
                <c:pt idx="1268" formatCode="&quot;$&quot;#,##0.00_);[Red]\(&quot;$&quot;#,##0.00\)">
                  <c:v>65991</c:v>
                </c:pt>
                <c:pt idx="1269" formatCode="&quot;$&quot;#,##0.00_);[Red]\(&quot;$&quot;#,##0.00\)">
                  <c:v>7144</c:v>
                </c:pt>
                <c:pt idx="1270" formatCode="&quot;$&quot;#,##0.00_);[Red]\(&quot;$&quot;#,##0.00\)">
                  <c:v>59292</c:v>
                </c:pt>
                <c:pt idx="1271" formatCode="&quot;$&quot;#,##0.00_);[Red]\(&quot;$&quot;#,##0.00\)">
                  <c:v>73892</c:v>
                </c:pt>
                <c:pt idx="1272" formatCode="&quot;$&quot;#,##0.00_);[Red]\(&quot;$&quot;#,##0.00\)">
                  <c:v>91712</c:v>
                </c:pt>
                <c:pt idx="1273" formatCode="&quot;$&quot;#,##0.00_);[Red]\(&quot;$&quot;#,##0.00\)">
                  <c:v>54356</c:v>
                </c:pt>
                <c:pt idx="1274" formatCode="&quot;$&quot;#,##0.00_);[Red]\(&quot;$&quot;#,##0.00\)">
                  <c:v>70545</c:v>
                </c:pt>
                <c:pt idx="1275" formatCode="&quot;$&quot;#,##0.00_);[Red]\(&quot;$&quot;#,##0.00\)">
                  <c:v>60482</c:v>
                </c:pt>
                <c:pt idx="1276" formatCode="&quot;$&quot;#,##0.00_);[Red]\(&quot;$&quot;#,##0.00\)">
                  <c:v>82384</c:v>
                </c:pt>
                <c:pt idx="1277" formatCode="&quot;$&quot;#,##0.00_);[Red]\(&quot;$&quot;#,##0.00\)">
                  <c:v>58025</c:v>
                </c:pt>
                <c:pt idx="1278" formatCode="&quot;$&quot;#,##0.00_);[Red]\(&quot;$&quot;#,##0.00\)">
                  <c:v>72217</c:v>
                </c:pt>
                <c:pt idx="1279" formatCode="&quot;$&quot;#,##0.00_);[Red]\(&quot;$&quot;#,##0.00\)">
                  <c:v>35322</c:v>
                </c:pt>
                <c:pt idx="1280" formatCode="&quot;$&quot;#,##0.00_);[Red]\(&quot;$&quot;#,##0.00\)">
                  <c:v>50870</c:v>
                </c:pt>
                <c:pt idx="1281" formatCode="&quot;$&quot;#,##0.00_);[Red]\(&quot;$&quot;#,##0.00\)">
                  <c:v>83790</c:v>
                </c:pt>
                <c:pt idx="1282" formatCode="&quot;$&quot;#,##0.00_);[Red]\(&quot;$&quot;#,##0.00\)">
                  <c:v>55686</c:v>
                </c:pt>
                <c:pt idx="1283" formatCode="&quot;$&quot;#,##0.00_);[Red]\(&quot;$&quot;#,##0.00\)">
                  <c:v>63841</c:v>
                </c:pt>
                <c:pt idx="1284">
                  <c:v>34728</c:v>
                </c:pt>
                <c:pt idx="1285" formatCode="&quot;$&quot;#,##0.00_);[Red]\(&quot;$&quot;#,##0.00\)">
                  <c:v>59385</c:v>
                </c:pt>
                <c:pt idx="1286" formatCode="&quot;$&quot;#,##0.00_);[Red]\(&quot;$&quot;#,##0.00\)">
                  <c:v>82333</c:v>
                </c:pt>
                <c:pt idx="1287" formatCode="&quot;$&quot;#,##0.00_);[Red]\(&quot;$&quot;#,##0.00\)">
                  <c:v>54233</c:v>
                </c:pt>
                <c:pt idx="1288" formatCode="&quot;$&quot;#,##0.00_);[Red]\(&quot;$&quot;#,##0.00\)">
                  <c:v>42564</c:v>
                </c:pt>
                <c:pt idx="1289" formatCode="&quot;$&quot;#,##0.00_);[Red]\(&quot;$&quot;#,##0.00\)">
                  <c:v>91820</c:v>
                </c:pt>
                <c:pt idx="1290">
                  <c:v>33039</c:v>
                </c:pt>
                <c:pt idx="1291" formatCode="&quot;$&quot;#,##0.00_);[Red]\(&quot;$&quot;#,##0.00\)">
                  <c:v>65031</c:v>
                </c:pt>
                <c:pt idx="1292" formatCode="&quot;$&quot;#,##0.00_);[Red]\(&quot;$&quot;#,##0.00\)">
                  <c:v>68487</c:v>
                </c:pt>
                <c:pt idx="1293" formatCode="&quot;$&quot;#,##0.00_);[Red]\(&quot;$&quot;#,##0.00\)">
                  <c:v>70893</c:v>
                </c:pt>
                <c:pt idx="1294" formatCode="&quot;$&quot;#,##0.00_);[Red]\(&quot;$&quot;#,##0.00\)">
                  <c:v>65777</c:v>
                </c:pt>
                <c:pt idx="1295" formatCode="&quot;$&quot;#,##0.00_);[Red]\(&quot;$&quot;#,##0.00\)">
                  <c:v>29315</c:v>
                </c:pt>
                <c:pt idx="1296" formatCode="&quot;$&quot;#,##0.00_);[Red]\(&quot;$&quot;#,##0.00\)">
                  <c:v>29938</c:v>
                </c:pt>
                <c:pt idx="1297" formatCode="&quot;$&quot;#,##0.00_);[Red]\(&quot;$&quot;#,##0.00\)">
                  <c:v>79823</c:v>
                </c:pt>
                <c:pt idx="1298" formatCode="&quot;$&quot;#,##0.00_);[Red]\(&quot;$&quot;#,##0.00\)">
                  <c:v>15862</c:v>
                </c:pt>
                <c:pt idx="1299" formatCode="&quot;$&quot;#,##0.00_);[Red]\(&quot;$&quot;#,##0.00\)">
                  <c:v>61787</c:v>
                </c:pt>
                <c:pt idx="1300" formatCode="&quot;$&quot;#,##0.00_);[Red]\(&quot;$&quot;#,##0.00\)">
                  <c:v>15345</c:v>
                </c:pt>
                <c:pt idx="1301" formatCode="&quot;$&quot;#,##0.00_);[Red]\(&quot;$&quot;#,##0.00\)">
                  <c:v>44359</c:v>
                </c:pt>
                <c:pt idx="1302" formatCode="&quot;$&quot;#,##0.00_);[Red]\(&quot;$&quot;#,##0.00\)">
                  <c:v>59052</c:v>
                </c:pt>
                <c:pt idx="1303" formatCode="&quot;$&quot;#,##0.00_);[Red]\(&quot;$&quot;#,##0.00\)">
                  <c:v>30390</c:v>
                </c:pt>
                <c:pt idx="1304" formatCode="&quot;$&quot;#,##0.00_);[Red]\(&quot;$&quot;#,##0.00\)">
                  <c:v>36930</c:v>
                </c:pt>
                <c:pt idx="1305" formatCode="&quot;$&quot;#,##0.00_);[Red]\(&quot;$&quot;#,##0.00\)">
                  <c:v>57537</c:v>
                </c:pt>
                <c:pt idx="1306">
                  <c:v>47570</c:v>
                </c:pt>
                <c:pt idx="1307" formatCode="&quot;$&quot;#,##0.00_);[Red]\(&quot;$&quot;#,##0.00\)">
                  <c:v>48794</c:v>
                </c:pt>
                <c:pt idx="1308" formatCode="&quot;$&quot;#,##0.00_);[Red]\(&quot;$&quot;#,##0.00\)">
                  <c:v>32892</c:v>
                </c:pt>
                <c:pt idx="1309" formatCode="&quot;$&quot;#,##0.00_);[Red]\(&quot;$&quot;#,##0.00\)">
                  <c:v>71022</c:v>
                </c:pt>
                <c:pt idx="1310" formatCode="&quot;$&quot;#,##0.00_);[Red]\(&quot;$&quot;#,##0.00\)">
                  <c:v>52190</c:v>
                </c:pt>
                <c:pt idx="1311">
                  <c:v>18393</c:v>
                </c:pt>
                <c:pt idx="1312" formatCode="&quot;$&quot;#,##0.00_);[Red]\(&quot;$&quot;#,##0.00\)">
                  <c:v>58917</c:v>
                </c:pt>
                <c:pt idx="1313" formatCode="&quot;$&quot;#,##0.00_);[Red]\(&quot;$&quot;#,##0.00\)">
                  <c:v>78285</c:v>
                </c:pt>
                <c:pt idx="1314" formatCode="&quot;$&quot;#,##0.00_);[Red]\(&quot;$&quot;#,##0.00\)">
                  <c:v>57136</c:v>
                </c:pt>
                <c:pt idx="1315" formatCode="&quot;$&quot;#,##0.00_);[Red]\(&quot;$&quot;#,##0.00\)">
                  <c:v>80573</c:v>
                </c:pt>
                <c:pt idx="1316" formatCode="&quot;$&quot;#,##0.00_);[Red]\(&quot;$&quot;#,##0.00\)">
                  <c:v>88347</c:v>
                </c:pt>
                <c:pt idx="1317" formatCode="&quot;$&quot;#,##0.00_);[Red]\(&quot;$&quot;#,##0.00\)">
                  <c:v>86718</c:v>
                </c:pt>
                <c:pt idx="1318" formatCode="&quot;$&quot;#,##0.00_);[Red]\(&quot;$&quot;#,##0.00\)">
                  <c:v>33178</c:v>
                </c:pt>
                <c:pt idx="1319" formatCode="&quot;$&quot;#,##0.00_);[Red]\(&quot;$&quot;#,##0.00\)">
                  <c:v>76842</c:v>
                </c:pt>
                <c:pt idx="1320" formatCode="&quot;$&quot;#,##0.00_);[Red]\(&quot;$&quot;#,##0.00\)">
                  <c:v>45759</c:v>
                </c:pt>
                <c:pt idx="1321" formatCode="&quot;$&quot;#,##0.00_);[Red]\(&quot;$&quot;#,##0.00\)">
                  <c:v>41473</c:v>
                </c:pt>
                <c:pt idx="1322" formatCode="&quot;$&quot;#,##0.00_);[Red]\(&quot;$&quot;#,##0.00\)">
                  <c:v>61074</c:v>
                </c:pt>
                <c:pt idx="1323" formatCode="&quot;$&quot;#,##0.00_);[Red]\(&quot;$&quot;#,##0.00\)">
                  <c:v>66825</c:v>
                </c:pt>
                <c:pt idx="1324" formatCode="&quot;$&quot;#,##0.00_);[Red]\(&quot;$&quot;#,##0.00\)">
                  <c:v>64892</c:v>
                </c:pt>
                <c:pt idx="1325" formatCode="&quot;$&quot;#,##0.00_);[Red]\(&quot;$&quot;#,##0.00\)">
                  <c:v>28718</c:v>
                </c:pt>
                <c:pt idx="1326" formatCode="&quot;$&quot;#,##0.00_);[Red]\(&quot;$&quot;#,##0.00\)">
                  <c:v>62772</c:v>
                </c:pt>
                <c:pt idx="1327" formatCode="&quot;$&quot;#,##0.00_);[Red]\(&quot;$&quot;#,##0.00\)">
                  <c:v>57236</c:v>
                </c:pt>
                <c:pt idx="1328" formatCode="&quot;$&quot;#,##0.00_);[Red]\(&quot;$&quot;#,##0.00\)">
                  <c:v>36230</c:v>
                </c:pt>
                <c:pt idx="1329" formatCode="&quot;$&quot;#,##0.00_);[Red]\(&quot;$&quot;#,##0.00\)">
                  <c:v>38829</c:v>
                </c:pt>
                <c:pt idx="1330" formatCode="&quot;$&quot;#,##0.00_);[Red]\(&quot;$&quot;#,##0.00\)">
                  <c:v>51651</c:v>
                </c:pt>
                <c:pt idx="1331" formatCode="&quot;$&quot;#,##0.00_);[Red]\(&quot;$&quot;#,##0.00\)">
                  <c:v>19789</c:v>
                </c:pt>
                <c:pt idx="1332" formatCode="&quot;$&quot;#,##0.00_);[Red]\(&quot;$&quot;#,##0.00\)">
                  <c:v>30828</c:v>
                </c:pt>
                <c:pt idx="1333" formatCode="&quot;$&quot;#,##0.00_);[Red]\(&quot;$&quot;#,##0.00\)">
                  <c:v>39771</c:v>
                </c:pt>
                <c:pt idx="1334" formatCode="&quot;$&quot;#,##0.00_);[Red]\(&quot;$&quot;#,##0.00\)">
                  <c:v>17487</c:v>
                </c:pt>
                <c:pt idx="1335" formatCode="&quot;$&quot;#,##0.00_);[Red]\(&quot;$&quot;#,##0.00\)">
                  <c:v>67680</c:v>
                </c:pt>
                <c:pt idx="1336" formatCode="&quot;$&quot;#,##0.00_);[Red]\(&quot;$&quot;#,##0.00\)">
                  <c:v>77972</c:v>
                </c:pt>
                <c:pt idx="1337" formatCode="&quot;$&quot;#,##0.00_);[Red]\(&quot;$&quot;#,##0.00\)">
                  <c:v>18492</c:v>
                </c:pt>
                <c:pt idx="1338" formatCode="&quot;$&quot;#,##0.00_);[Red]\(&quot;$&quot;#,##0.00\)">
                  <c:v>47889</c:v>
                </c:pt>
                <c:pt idx="1339" formatCode="&quot;$&quot;#,##0.00_);[Red]\(&quot;$&quot;#,##0.00\)">
                  <c:v>62847</c:v>
                </c:pt>
                <c:pt idx="1340" formatCode="&quot;$&quot;#,##0.00_);[Red]\(&quot;$&quot;#,##0.00\)">
                  <c:v>67911</c:v>
                </c:pt>
                <c:pt idx="1341" formatCode="&quot;$&quot;#,##0.00_);[Red]\(&quot;$&quot;#,##0.00\)">
                  <c:v>76995</c:v>
                </c:pt>
                <c:pt idx="1342" formatCode="&quot;$&quot;#,##0.00_);[Red]\(&quot;$&quot;#,##0.00\)">
                  <c:v>72550</c:v>
                </c:pt>
                <c:pt idx="1343" formatCode="&quot;$&quot;#,##0.00_);[Red]\(&quot;$&quot;#,##0.00\)">
                  <c:v>38680</c:v>
                </c:pt>
                <c:pt idx="1344" formatCode="&quot;$&quot;#,##0.00_);[Red]\(&quot;$&quot;#,##0.00\)">
                  <c:v>56386</c:v>
                </c:pt>
                <c:pt idx="1345" formatCode="&quot;$&quot;#,##0.00_);[Red]\(&quot;$&quot;#,##0.00\)">
                  <c:v>72635</c:v>
                </c:pt>
                <c:pt idx="1346" formatCode="&quot;$&quot;#,##0.00_);[Red]\(&quot;$&quot;#,##0.00\)">
                  <c:v>55614</c:v>
                </c:pt>
                <c:pt idx="1347" formatCode="&quot;$&quot;#,##0.00_);[Red]\(&quot;$&quot;#,##0.00\)">
                  <c:v>70091</c:v>
                </c:pt>
                <c:pt idx="1348" formatCode="&quot;$&quot;#,##0.00_);[Red]\(&quot;$&quot;#,##0.00\)">
                  <c:v>27038</c:v>
                </c:pt>
                <c:pt idx="1349" formatCode="&quot;$&quot;#,##0.00_);[Red]\(&quot;$&quot;#,##0.00\)">
                  <c:v>44511</c:v>
                </c:pt>
                <c:pt idx="1350" formatCode="&quot;$&quot;#,##0.00_);[Red]\(&quot;$&quot;#,##0.00\)">
                  <c:v>59481</c:v>
                </c:pt>
                <c:pt idx="1351" formatCode="&quot;$&quot;#,##0.00_);[Red]\(&quot;$&quot;#,##0.00\)">
                  <c:v>38415</c:v>
                </c:pt>
                <c:pt idx="1352" formatCode="&quot;$&quot;#,##0.00_);[Red]\(&quot;$&quot;#,##0.00\)">
                  <c:v>33462</c:v>
                </c:pt>
                <c:pt idx="1353" formatCode="&quot;$&quot;#,##0.00_);[Red]\(&quot;$&quot;#,##0.00\)">
                  <c:v>66951</c:v>
                </c:pt>
                <c:pt idx="1354" formatCode="&quot;$&quot;#,##0.00_);[Red]\(&quot;$&quot;#,##0.00\)">
                  <c:v>27215</c:v>
                </c:pt>
                <c:pt idx="1355" formatCode="&quot;$&quot;#,##0.00_);[Red]\(&quot;$&quot;#,##0.00\)">
                  <c:v>16529</c:v>
                </c:pt>
                <c:pt idx="1356" formatCode="&quot;$&quot;#,##0.00_);[Red]\(&quot;$&quot;#,##0.00\)">
                  <c:v>77343</c:v>
                </c:pt>
                <c:pt idx="1357" formatCode="&quot;$&quot;#,##0.00_);[Red]\(&quot;$&quot;#,##0.00\)">
                  <c:v>55158</c:v>
                </c:pt>
                <c:pt idx="1358" formatCode="&quot;$&quot;#,##0.00_);[Red]\(&quot;$&quot;#,##0.00\)">
                  <c:v>59868</c:v>
                </c:pt>
                <c:pt idx="1359" formatCode="&quot;$&quot;#,##0.00_);[Red]\(&quot;$&quot;#,##0.00\)">
                  <c:v>67445</c:v>
                </c:pt>
                <c:pt idx="1360" formatCode="&quot;$&quot;#,##0.00_);[Red]\(&quot;$&quot;#,##0.00\)">
                  <c:v>51141</c:v>
                </c:pt>
                <c:pt idx="1361" formatCode="&quot;$&quot;#,##0.00_);[Red]\(&quot;$&quot;#,##0.00\)">
                  <c:v>23478</c:v>
                </c:pt>
                <c:pt idx="1362" formatCode="&quot;$&quot;#,##0.00_);[Red]\(&quot;$&quot;#,##0.00\)">
                  <c:v>31928</c:v>
                </c:pt>
                <c:pt idx="1363" formatCode="&quot;$&quot;#,##0.00_);[Red]\(&quot;$&quot;#,##0.00\)">
                  <c:v>33279</c:v>
                </c:pt>
                <c:pt idx="1364" formatCode="&quot;$&quot;#,##0.00_);[Red]\(&quot;$&quot;#,##0.00\)">
                  <c:v>18978</c:v>
                </c:pt>
                <c:pt idx="1365" formatCode="&quot;$&quot;#,##0.00_);[Red]\(&quot;$&quot;#,##0.00\)">
                  <c:v>38179</c:v>
                </c:pt>
                <c:pt idx="1366" formatCode="&quot;$&quot;#,##0.00_);[Red]\(&quot;$&quot;#,##0.00\)">
                  <c:v>75236</c:v>
                </c:pt>
                <c:pt idx="1367" formatCode="&quot;$&quot;#,##0.00_);[Red]\(&quot;$&quot;#,##0.00\)">
                  <c:v>58217</c:v>
                </c:pt>
                <c:pt idx="1368">
                  <c:v>60200</c:v>
                </c:pt>
                <c:pt idx="1369" formatCode="&quot;$&quot;#,##0.00_);[Red]\(&quot;$&quot;#,##0.00\)">
                  <c:v>43795</c:v>
                </c:pt>
                <c:pt idx="1370" formatCode="&quot;$&quot;#,##0.00_);[Red]\(&quot;$&quot;#,##0.00\)">
                  <c:v>71965</c:v>
                </c:pt>
                <c:pt idx="1371" formatCode="&quot;$&quot;#,##0.00_);[Red]\(&quot;$&quot;#,##0.00\)">
                  <c:v>70421</c:v>
                </c:pt>
                <c:pt idx="1372" formatCode="&quot;$&quot;#,##0.00_);[Red]\(&quot;$&quot;#,##0.00\)">
                  <c:v>29103</c:v>
                </c:pt>
                <c:pt idx="1373" formatCode="&quot;$&quot;#,##0.00_);[Red]\(&quot;$&quot;#,##0.00\)">
                  <c:v>68655</c:v>
                </c:pt>
                <c:pt idx="1374" formatCode="&quot;$&quot;#,##0.00_);[Red]\(&quot;$&quot;#,##0.00\)">
                  <c:v>38998</c:v>
                </c:pt>
                <c:pt idx="1375" formatCode="&quot;$&quot;#,##0.00_);[Red]\(&quot;$&quot;#,##0.00\)">
                  <c:v>17688</c:v>
                </c:pt>
                <c:pt idx="1376" formatCode="&quot;$&quot;#,##0.00_);[Red]\(&quot;$&quot;#,##0.00\)">
                  <c:v>86358</c:v>
                </c:pt>
                <c:pt idx="1377" formatCode="&quot;$&quot;#,##0.00_);[Red]\(&quot;$&quot;#,##0.00\)">
                  <c:v>37859</c:v>
                </c:pt>
                <c:pt idx="1378" formatCode="&quot;$&quot;#,##0.00_);[Red]\(&quot;$&quot;#,##0.00\)">
                  <c:v>21355</c:v>
                </c:pt>
                <c:pt idx="1379" formatCode="&quot;$&quot;#,##0.00_);[Red]\(&quot;$&quot;#,##0.00\)">
                  <c:v>37070</c:v>
                </c:pt>
                <c:pt idx="1380" formatCode="&quot;$&quot;#,##0.00_);[Red]\(&quot;$&quot;#,##0.00\)">
                  <c:v>82025</c:v>
                </c:pt>
                <c:pt idx="1381">
                  <c:v>96547</c:v>
                </c:pt>
                <c:pt idx="1382" formatCode="&quot;$&quot;#,##0.00_);[Red]\(&quot;$&quot;#,##0.00\)">
                  <c:v>44989</c:v>
                </c:pt>
                <c:pt idx="1383" formatCode="&quot;$&quot;#,##0.00_);[Red]\(&quot;$&quot;#,##0.00\)">
                  <c:v>41452</c:v>
                </c:pt>
                <c:pt idx="1384" formatCode="&quot;$&quot;#,##0.00_);[Red]\(&quot;$&quot;#,##0.00\)">
                  <c:v>75777</c:v>
                </c:pt>
                <c:pt idx="1385" formatCode="&quot;$&quot;#,##0.00_);[Red]\(&quot;$&quot;#,##0.00\)">
                  <c:v>21645</c:v>
                </c:pt>
                <c:pt idx="1386" formatCode="&quot;$&quot;#,##0.00_);[Red]\(&quot;$&quot;#,##0.00\)">
                  <c:v>29236</c:v>
                </c:pt>
                <c:pt idx="1387" formatCode="&quot;$&quot;#,##0.00_);[Red]\(&quot;$&quot;#,##0.00\)">
                  <c:v>1730</c:v>
                </c:pt>
                <c:pt idx="1388" formatCode="&quot;$&quot;#,##0.00_);[Red]\(&quot;$&quot;#,##0.00\)">
                  <c:v>10979</c:v>
                </c:pt>
                <c:pt idx="1389" formatCode="&quot;$&quot;#,##0.00_);[Red]\(&quot;$&quot;#,##0.00\)">
                  <c:v>35924</c:v>
                </c:pt>
                <c:pt idx="1390" formatCode="&quot;$&quot;#,##0.00_);[Red]\(&quot;$&quot;#,##0.00\)">
                  <c:v>68805</c:v>
                </c:pt>
                <c:pt idx="1391" formatCode="&quot;$&quot;#,##0.00_);[Red]\(&quot;$&quot;#,##0.00\)">
                  <c:v>65352</c:v>
                </c:pt>
                <c:pt idx="1392" formatCode="&quot;$&quot;#,##0.00_);[Red]\(&quot;$&quot;#,##0.00\)">
                  <c:v>32727</c:v>
                </c:pt>
                <c:pt idx="1393" formatCode="&quot;$&quot;#,##0.00_);[Red]\(&quot;$&quot;#,##0.00\)">
                  <c:v>27421</c:v>
                </c:pt>
                <c:pt idx="1394" formatCode="&quot;$&quot;#,##0.00_);[Red]\(&quot;$&quot;#,##0.00\)">
                  <c:v>32952</c:v>
                </c:pt>
                <c:pt idx="1395" formatCode="&quot;$&quot;#,##0.00_);[Red]\(&quot;$&quot;#,##0.00\)">
                  <c:v>79146</c:v>
                </c:pt>
                <c:pt idx="1396" formatCode="&quot;$&quot;#,##0.00_);[Red]\(&quot;$&quot;#,##0.00\)">
                  <c:v>61671</c:v>
                </c:pt>
                <c:pt idx="1397" formatCode="&quot;$&quot;#,##0.00_);[Red]\(&quot;$&quot;#,##0.00\)">
                  <c:v>80685</c:v>
                </c:pt>
                <c:pt idx="1398" formatCode="&quot;$&quot;#,##0.00_);[Red]\(&quot;$&quot;#,##0.00\)">
                  <c:v>84953</c:v>
                </c:pt>
                <c:pt idx="1399" formatCode="&quot;$&quot;#,##0.00_);[Red]\(&quot;$&quot;#,##0.00\)">
                  <c:v>63246</c:v>
                </c:pt>
                <c:pt idx="1400" formatCode="&quot;$&quot;#,##0.00_);[Red]\(&quot;$&quot;#,##0.00\)">
                  <c:v>28691</c:v>
                </c:pt>
                <c:pt idx="1401" formatCode="&quot;$&quot;#,##0.00_);[Red]\(&quot;$&quot;#,##0.00\)">
                  <c:v>26224</c:v>
                </c:pt>
                <c:pt idx="1402" formatCode="&quot;$&quot;#,##0.00_);[Red]\(&quot;$&quot;#,##0.00\)">
                  <c:v>44377</c:v>
                </c:pt>
                <c:pt idx="1403" formatCode="&quot;$&quot;#,##0.00_);[Red]\(&quot;$&quot;#,##0.00\)">
                  <c:v>76982</c:v>
                </c:pt>
                <c:pt idx="1404" formatCode="&quot;$&quot;#,##0.00_);[Red]\(&quot;$&quot;#,##0.00\)">
                  <c:v>93027</c:v>
                </c:pt>
                <c:pt idx="1405" formatCode="&quot;$&quot;#,##0.00_);[Red]\(&quot;$&quot;#,##0.00\)">
                  <c:v>78497</c:v>
                </c:pt>
                <c:pt idx="1406" formatCode="&quot;$&quot;#,##0.00_);[Red]\(&quot;$&quot;#,##0.00\)">
                  <c:v>46734</c:v>
                </c:pt>
                <c:pt idx="1407" formatCode="&quot;$&quot;#,##0.00_);[Red]\(&quot;$&quot;#,##0.00\)">
                  <c:v>31632</c:v>
                </c:pt>
                <c:pt idx="1408" formatCode="&quot;$&quot;#,##0.00_);[Red]\(&quot;$&quot;#,##0.00\)">
                  <c:v>84574</c:v>
                </c:pt>
                <c:pt idx="1409" formatCode="&quot;$&quot;#,##0.00_);[Red]\(&quot;$&quot;#,##0.00\)">
                  <c:v>49572</c:v>
                </c:pt>
                <c:pt idx="1410" formatCode="&quot;$&quot;#,##0.00_);[Red]\(&quot;$&quot;#,##0.00\)">
                  <c:v>27889</c:v>
                </c:pt>
                <c:pt idx="1411" formatCode="&quot;$&quot;#,##0.00_);[Red]\(&quot;$&quot;#,##0.00\)">
                  <c:v>26751</c:v>
                </c:pt>
                <c:pt idx="1412" formatCode="&quot;$&quot;#,##0.00_);[Red]\(&quot;$&quot;#,##0.00\)">
                  <c:v>77457</c:v>
                </c:pt>
                <c:pt idx="1413" formatCode="&quot;$&quot;#,##0.00_);[Red]\(&quot;$&quot;#,##0.00\)">
                  <c:v>50272</c:v>
                </c:pt>
                <c:pt idx="1414" formatCode="&quot;$&quot;#,##0.00_);[Red]\(&quot;$&quot;#,##0.00\)">
                  <c:v>83443</c:v>
                </c:pt>
                <c:pt idx="1415" formatCode="&quot;$&quot;#,##0.00_);[Red]\(&quot;$&quot;#,##0.00\)">
                  <c:v>75702</c:v>
                </c:pt>
                <c:pt idx="1416" formatCode="&quot;$&quot;#,##0.00_);[Red]\(&quot;$&quot;#,##0.00\)">
                  <c:v>74068</c:v>
                </c:pt>
                <c:pt idx="1417" formatCode="&quot;$&quot;#,##0.00_);[Red]\(&quot;$&quot;#,##0.00\)">
                  <c:v>38054</c:v>
                </c:pt>
                <c:pt idx="1418" formatCode="&quot;$&quot;#,##0.00_);[Red]\(&quot;$&quot;#,##0.00\)">
                  <c:v>71952</c:v>
                </c:pt>
                <c:pt idx="1419" formatCode="&quot;$&quot;#,##0.00_);[Red]\(&quot;$&quot;#,##0.00\)">
                  <c:v>43185</c:v>
                </c:pt>
                <c:pt idx="1420" formatCode="&quot;$&quot;#,##0.00_);[Red]\(&quot;$&quot;#,##0.00\)">
                  <c:v>69661</c:v>
                </c:pt>
                <c:pt idx="1421" formatCode="&quot;$&quot;#,##0.00_);[Red]\(&quot;$&quot;#,##0.00\)">
                  <c:v>65704</c:v>
                </c:pt>
                <c:pt idx="1422" formatCode="&quot;$&quot;#,##0.00_);[Red]\(&quot;$&quot;#,##0.00\)">
                  <c:v>62535</c:v>
                </c:pt>
                <c:pt idx="1423" formatCode="&quot;$&quot;#,##0.00_);[Red]\(&quot;$&quot;#,##0.00\)">
                  <c:v>11012</c:v>
                </c:pt>
                <c:pt idx="1424" formatCode="&quot;$&quot;#,##0.00_);[Red]\(&quot;$&quot;#,##0.00\)">
                  <c:v>58684</c:v>
                </c:pt>
                <c:pt idx="1425" formatCode="&quot;$&quot;#,##0.00_);[Red]\(&quot;$&quot;#,##0.00\)">
                  <c:v>29543</c:v>
                </c:pt>
                <c:pt idx="1426" formatCode="&quot;$&quot;#,##0.00_);[Red]\(&quot;$&quot;#,##0.00\)">
                  <c:v>70924</c:v>
                </c:pt>
                <c:pt idx="1427" formatCode="&quot;$&quot;#,##0.00_);[Red]\(&quot;$&quot;#,##0.00\)">
                  <c:v>33471</c:v>
                </c:pt>
                <c:pt idx="1428" formatCode="&quot;$&quot;#,##0.00_);[Red]\(&quot;$&quot;#,##0.00\)">
                  <c:v>54414</c:v>
                </c:pt>
                <c:pt idx="1429">
                  <c:v>76445</c:v>
                </c:pt>
                <c:pt idx="1430" formatCode="&quot;$&quot;#,##0.00_);[Red]\(&quot;$&quot;#,##0.00\)">
                  <c:v>46231</c:v>
                </c:pt>
                <c:pt idx="1431">
                  <c:v>66465</c:v>
                </c:pt>
                <c:pt idx="1432" formatCode="&quot;$&quot;#,##0.00_);[Red]\(&quot;$&quot;#,##0.00\)">
                  <c:v>25804</c:v>
                </c:pt>
                <c:pt idx="1433" formatCode="&quot;$&quot;#,##0.00_);[Red]\(&quot;$&quot;#,##0.00\)">
                  <c:v>37087</c:v>
                </c:pt>
                <c:pt idx="1434" formatCode="&quot;$&quot;#,##0.00_);[Red]\(&quot;$&quot;#,##0.00\)">
                  <c:v>36790</c:v>
                </c:pt>
                <c:pt idx="1435" formatCode="&quot;$&quot;#,##0.00_);[Red]\(&quot;$&quot;#,##0.00\)">
                  <c:v>78420</c:v>
                </c:pt>
                <c:pt idx="1436" formatCode="&quot;$&quot;#,##0.00_);[Red]\(&quot;$&quot;#,##0.00\)">
                  <c:v>61010</c:v>
                </c:pt>
                <c:pt idx="1437" formatCode="&quot;$&quot;#,##0.00_);[Red]\(&quot;$&quot;#,##0.00\)">
                  <c:v>80124</c:v>
                </c:pt>
                <c:pt idx="1438" formatCode="&quot;$&quot;#,##0.00_);[Red]\(&quot;$&quot;#,##0.00\)">
                  <c:v>67432</c:v>
                </c:pt>
                <c:pt idx="1439" formatCode="&quot;$&quot;#,##0.00_);[Red]\(&quot;$&quot;#,##0.00\)">
                  <c:v>63887</c:v>
                </c:pt>
                <c:pt idx="1440" formatCode="&quot;$&quot;#,##0.00_);[Red]\(&quot;$&quot;#,##0.00\)">
                  <c:v>19986</c:v>
                </c:pt>
                <c:pt idx="1441" formatCode="&quot;$&quot;#,##0.00_);[Red]\(&quot;$&quot;#,##0.00\)">
                  <c:v>58330</c:v>
                </c:pt>
                <c:pt idx="1442" formatCode="&quot;$&quot;#,##0.00_);[Red]\(&quot;$&quot;#,##0.00\)">
                  <c:v>52278</c:v>
                </c:pt>
                <c:pt idx="1443" formatCode="&quot;$&quot;#,##0.00_);[Red]\(&quot;$&quot;#,##0.00\)">
                  <c:v>75865</c:v>
                </c:pt>
                <c:pt idx="1444" formatCode="&quot;$&quot;#,##0.00_);[Red]\(&quot;$&quot;#,##0.00\)">
                  <c:v>51390</c:v>
                </c:pt>
                <c:pt idx="1445" formatCode="&quot;$&quot;#,##0.00_);[Red]\(&quot;$&quot;#,##0.00\)">
                  <c:v>73803</c:v>
                </c:pt>
                <c:pt idx="1446" formatCode="&quot;$&quot;#,##0.00_);[Red]\(&quot;$&quot;#,##0.00\)">
                  <c:v>68627</c:v>
                </c:pt>
                <c:pt idx="1447" formatCode="&quot;$&quot;#,##0.00_);[Red]\(&quot;$&quot;#,##0.00\)">
                  <c:v>36997</c:v>
                </c:pt>
                <c:pt idx="1448" formatCode="&quot;$&quot;#,##0.00_);[Red]\(&quot;$&quot;#,##0.00\)">
                  <c:v>42997</c:v>
                </c:pt>
                <c:pt idx="1449" formatCode="&quot;$&quot;#,##0.00_);[Red]\(&quot;$&quot;#,##0.00\)">
                  <c:v>54693</c:v>
                </c:pt>
                <c:pt idx="1450" formatCode="&quot;$&quot;#,##0.00_);[Red]\(&quot;$&quot;#,##0.00\)">
                  <c:v>21888</c:v>
                </c:pt>
                <c:pt idx="1451" formatCode="&quot;$&quot;#,##0.00_);[Red]\(&quot;$&quot;#,##0.00\)">
                  <c:v>74805</c:v>
                </c:pt>
                <c:pt idx="1452" formatCode="&quot;$&quot;#,##0.00_);[Red]\(&quot;$&quot;#,##0.00\)">
                  <c:v>27100</c:v>
                </c:pt>
                <c:pt idx="1453" formatCode="&quot;$&quot;#,##0.00_);[Red]\(&quot;$&quot;#,##0.00\)">
                  <c:v>64474</c:v>
                </c:pt>
                <c:pt idx="1454" formatCode="&quot;$&quot;#,##0.00_);[Red]\(&quot;$&quot;#,##0.00\)">
                  <c:v>30368</c:v>
                </c:pt>
                <c:pt idx="1455" formatCode="&quot;$&quot;#,##0.00_);[Red]\(&quot;$&quot;#,##0.00\)">
                  <c:v>30843</c:v>
                </c:pt>
                <c:pt idx="1457" formatCode="&quot;$&quot;#,##0.00_);[Red]\(&quot;$&quot;#,##0.00\)">
                  <c:v>65748</c:v>
                </c:pt>
                <c:pt idx="1458" formatCode="&quot;$&quot;#,##0.00_);[Red]\(&quot;$&quot;#,##0.00\)">
                  <c:v>41145</c:v>
                </c:pt>
                <c:pt idx="1459" formatCode="&quot;$&quot;#,##0.00_);[Red]\(&quot;$&quot;#,##0.00\)">
                  <c:v>44794</c:v>
                </c:pt>
                <c:pt idx="1460" formatCode="&quot;$&quot;#,##0.00_);[Red]\(&quot;$&quot;#,##0.00\)">
                  <c:v>62187</c:v>
                </c:pt>
                <c:pt idx="1461" formatCode="&quot;$&quot;#,##0.00_);[Red]\(&quot;$&quot;#,##0.00\)">
                  <c:v>101970</c:v>
                </c:pt>
                <c:pt idx="1462" formatCode="&quot;$&quot;#,##0.00_);[Red]\(&quot;$&quot;#,##0.00\)">
                  <c:v>31353</c:v>
                </c:pt>
                <c:pt idx="1463" formatCode="&quot;$&quot;#,##0.00_);[Red]\(&quot;$&quot;#,##0.00\)">
                  <c:v>50611</c:v>
                </c:pt>
                <c:pt idx="1464" formatCode="&quot;$&quot;#,##0.00_);[Red]\(&quot;$&quot;#,##0.00\)">
                  <c:v>42429</c:v>
                </c:pt>
                <c:pt idx="1465" formatCode="&quot;$&quot;#,##0.00_);[Red]\(&quot;$&quot;#,##0.00\)">
                  <c:v>69209</c:v>
                </c:pt>
                <c:pt idx="1466" formatCode="&quot;$&quot;#,##0.00_);[Red]\(&quot;$&quot;#,##0.00\)">
                  <c:v>17003</c:v>
                </c:pt>
                <c:pt idx="1468" formatCode="&quot;$&quot;#,##0.00_);[Red]\(&quot;$&quot;#,##0.00\)">
                  <c:v>47916</c:v>
                </c:pt>
                <c:pt idx="1469" formatCode="&quot;$&quot;#,##0.00_);[Red]\(&quot;$&quot;#,##0.00\)">
                  <c:v>57867</c:v>
                </c:pt>
                <c:pt idx="1470" formatCode="&quot;$&quot;#,##0.00_);[Red]\(&quot;$&quot;#,##0.00\)">
                  <c:v>38361</c:v>
                </c:pt>
                <c:pt idx="1471" formatCode="&quot;$&quot;#,##0.00_);[Red]\(&quot;$&quot;#,##0.00\)">
                  <c:v>34600</c:v>
                </c:pt>
                <c:pt idx="1472">
                  <c:v>52195</c:v>
                </c:pt>
                <c:pt idx="1473" formatCode="&quot;$&quot;#,##0.00_);[Red]\(&quot;$&quot;#,##0.00\)">
                  <c:v>56981</c:v>
                </c:pt>
                <c:pt idx="1474" formatCode="&quot;$&quot;#,##0.00_);[Red]\(&quot;$&quot;#,##0.00\)">
                  <c:v>78618</c:v>
                </c:pt>
                <c:pt idx="1475" formatCode="&quot;$&quot;#,##0.00_);[Red]\(&quot;$&quot;#,##0.00\)">
                  <c:v>33316</c:v>
                </c:pt>
                <c:pt idx="1476">
                  <c:v>69476</c:v>
                </c:pt>
                <c:pt idx="1478" formatCode="&quot;$&quot;#,##0.00_);[Red]\(&quot;$&quot;#,##0.00\)">
                  <c:v>48686</c:v>
                </c:pt>
                <c:pt idx="1479" formatCode="&quot;$&quot;#,##0.00_);[Red]\(&quot;$&quot;#,##0.00\)">
                  <c:v>41728</c:v>
                </c:pt>
                <c:pt idx="1480" formatCode="&quot;$&quot;#,##0.00_);[Red]\(&quot;$&quot;#,##0.00\)">
                  <c:v>70596</c:v>
                </c:pt>
                <c:pt idx="1481" formatCode="&quot;$&quot;#,##0.00_);[Red]\(&quot;$&quot;#,##0.00\)">
                  <c:v>7500</c:v>
                </c:pt>
                <c:pt idx="1482" formatCode="&quot;$&quot;#,##0.00_);[Red]\(&quot;$&quot;#,##0.00\)">
                  <c:v>69142</c:v>
                </c:pt>
                <c:pt idx="1483" formatCode="&quot;$&quot;#,##0.00_);[Red]\(&quot;$&quot;#,##0.00\)">
                  <c:v>23616</c:v>
                </c:pt>
                <c:pt idx="1484" formatCode="&quot;$&quot;#,##0.00_);[Red]\(&quot;$&quot;#,##0.00\)">
                  <c:v>74859</c:v>
                </c:pt>
                <c:pt idx="1485" formatCode="&quot;$&quot;#,##0.00_);[Red]\(&quot;$&quot;#,##0.00\)">
                  <c:v>76081</c:v>
                </c:pt>
                <c:pt idx="1486" formatCode="&quot;$&quot;#,##0.00_);[Red]\(&quot;$&quot;#,##0.00\)">
                  <c:v>38197</c:v>
                </c:pt>
                <c:pt idx="1487" formatCode="&quot;$&quot;#,##0.00_);[Red]\(&quot;$&quot;#,##0.00\)">
                  <c:v>56850</c:v>
                </c:pt>
                <c:pt idx="1488" formatCode="&quot;$&quot;#,##0.00_);[Red]\(&quot;$&quot;#,##0.00\)">
                  <c:v>36732</c:v>
                </c:pt>
                <c:pt idx="1489" formatCode="&quot;$&quot;#,##0.00_);[Red]\(&quot;$&quot;#,##0.00\)">
                  <c:v>59184</c:v>
                </c:pt>
                <c:pt idx="1490">
                  <c:v>71691</c:v>
                </c:pt>
                <c:pt idx="1491" formatCode="&quot;$&quot;#,##0.00_);[Red]\(&quot;$&quot;#,##0.00\)">
                  <c:v>9722</c:v>
                </c:pt>
                <c:pt idx="1492" formatCode="&quot;$&quot;#,##0.00_);[Red]\(&quot;$&quot;#,##0.00\)">
                  <c:v>55267</c:v>
                </c:pt>
                <c:pt idx="1493" formatCode="&quot;$&quot;#,##0.00_);[Red]\(&quot;$&quot;#,##0.00\)">
                  <c:v>75777</c:v>
                </c:pt>
                <c:pt idx="1494" formatCode="&quot;$&quot;#,##0.00_);[Red]\(&quot;$&quot;#,##0.00\)">
                  <c:v>36959</c:v>
                </c:pt>
                <c:pt idx="1495" formatCode="&quot;$&quot;#,##0.00_);[Red]\(&quot;$&quot;#,##0.00\)">
                  <c:v>46610</c:v>
                </c:pt>
                <c:pt idx="1496" formatCode="&quot;$&quot;#,##0.00_);[Red]\(&quot;$&quot;#,##0.00\)">
                  <c:v>51369</c:v>
                </c:pt>
                <c:pt idx="1497" formatCode="&quot;$&quot;#,##0.00_);[Red]\(&quot;$&quot;#,##0.00\)">
                  <c:v>42021</c:v>
                </c:pt>
                <c:pt idx="1498" formatCode="&quot;$&quot;#,##0.00_);[Red]\(&quot;$&quot;#,##0.00\)">
                  <c:v>75693</c:v>
                </c:pt>
                <c:pt idx="1499" formatCode="&quot;$&quot;#,##0.00_);[Red]\(&quot;$&quot;#,##0.00\)">
                  <c:v>39767</c:v>
                </c:pt>
                <c:pt idx="1500" formatCode="&quot;$&quot;#,##0.00_);[Red]\(&quot;$&quot;#,##0.00\)">
                  <c:v>30992</c:v>
                </c:pt>
                <c:pt idx="1501" formatCode="&quot;$&quot;#,##0.00_);[Red]\(&quot;$&quot;#,##0.00\)">
                  <c:v>41580</c:v>
                </c:pt>
                <c:pt idx="1502" formatCode="&quot;$&quot;#,##0.00_);[Red]\(&quot;$&quot;#,##0.00\)">
                  <c:v>80398</c:v>
                </c:pt>
                <c:pt idx="1503" formatCode="&quot;$&quot;#,##0.00_);[Red]\(&quot;$&quot;#,##0.00\)">
                  <c:v>49090</c:v>
                </c:pt>
                <c:pt idx="1504" formatCode="&quot;$&quot;#,##0.00_);[Red]\(&quot;$&quot;#,##0.00\)">
                  <c:v>54549</c:v>
                </c:pt>
                <c:pt idx="1505" formatCode="&quot;$&quot;#,##0.00_);[Red]\(&quot;$&quot;#,##0.00\)">
                  <c:v>53187</c:v>
                </c:pt>
                <c:pt idx="1506" formatCode="&quot;$&quot;#,##0.00_);[Red]\(&quot;$&quot;#,##0.00\)">
                  <c:v>31686</c:v>
                </c:pt>
                <c:pt idx="1507" formatCode="&quot;$&quot;#,##0.00_);[Red]\(&quot;$&quot;#,##0.00\)">
                  <c:v>43824</c:v>
                </c:pt>
                <c:pt idx="1508" formatCode="&quot;$&quot;#,##0.00_);[Red]\(&quot;$&quot;#,##0.00\)">
                  <c:v>27071</c:v>
                </c:pt>
                <c:pt idx="1509" formatCode="&quot;$&quot;#,##0.00_);[Red]\(&quot;$&quot;#,##0.00\)">
                  <c:v>46923</c:v>
                </c:pt>
                <c:pt idx="1510" formatCode="&quot;$&quot;#,##0.00_);[Red]\(&quot;$&quot;#,##0.00\)">
                  <c:v>54690</c:v>
                </c:pt>
                <c:pt idx="1511" formatCode="&quot;$&quot;#,##0.00_);[Red]\(&quot;$&quot;#,##0.00\)">
                  <c:v>80144</c:v>
                </c:pt>
                <c:pt idx="1512" formatCode="&quot;$&quot;#,##0.00_);[Red]\(&quot;$&quot;#,##0.00\)">
                  <c:v>68126</c:v>
                </c:pt>
                <c:pt idx="1513" formatCode="&quot;$&quot;#,##0.00_);[Red]\(&quot;$&quot;#,##0.00\)">
                  <c:v>29760</c:v>
                </c:pt>
                <c:pt idx="1514" formatCode="&quot;$&quot;#,##0.00_);[Red]\(&quot;$&quot;#,##0.00\)">
                  <c:v>27938</c:v>
                </c:pt>
                <c:pt idx="1515" formatCode="&quot;$&quot;#,##0.00_);[Red]\(&quot;$&quot;#,##0.00\)">
                  <c:v>71128</c:v>
                </c:pt>
                <c:pt idx="1516" formatCode="&quot;$&quot;#,##0.00_);[Red]\(&quot;$&quot;#,##0.00\)">
                  <c:v>42169</c:v>
                </c:pt>
                <c:pt idx="1517" formatCode="&quot;$&quot;#,##0.00_);[Red]\(&quot;$&quot;#,##0.00\)">
                  <c:v>62513</c:v>
                </c:pt>
                <c:pt idx="1518" formatCode="&quot;$&quot;#,##0.00_);[Red]\(&quot;$&quot;#,##0.00\)">
                  <c:v>98777</c:v>
                </c:pt>
                <c:pt idx="1519" formatCode="&quot;$&quot;#,##0.00_);[Red]\(&quot;$&quot;#,##0.00\)">
                  <c:v>36130</c:v>
                </c:pt>
                <c:pt idx="1520" formatCode="&quot;$&quot;#,##0.00_);[Red]\(&quot;$&quot;#,##0.00\)">
                  <c:v>34941</c:v>
                </c:pt>
                <c:pt idx="1521" formatCode="&quot;$&quot;#,##0.00_);[Red]\(&quot;$&quot;#,##0.00\)">
                  <c:v>22507</c:v>
                </c:pt>
                <c:pt idx="1522" formatCode="&quot;$&quot;#,##0.00_);[Red]\(&quot;$&quot;#,##0.00\)">
                  <c:v>63972</c:v>
                </c:pt>
                <c:pt idx="1523" formatCode="&quot;$&quot;#,##0.00_);[Red]\(&quot;$&quot;#,##0.00\)">
                  <c:v>56551</c:v>
                </c:pt>
                <c:pt idx="1524" formatCode="&quot;$&quot;#,##0.00_);[Red]\(&quot;$&quot;#,##0.00\)">
                  <c:v>64191</c:v>
                </c:pt>
                <c:pt idx="1525" formatCode="&quot;$&quot;#,##0.00_);[Red]\(&quot;$&quot;#,##0.00\)">
                  <c:v>42873</c:v>
                </c:pt>
                <c:pt idx="1526" formatCode="&quot;$&quot;#,##0.00_);[Red]\(&quot;$&quot;#,##0.00\)">
                  <c:v>56223</c:v>
                </c:pt>
                <c:pt idx="1527" formatCode="&quot;$&quot;#,##0.00_);[Red]\(&quot;$&quot;#,##0.00\)">
                  <c:v>79146</c:v>
                </c:pt>
                <c:pt idx="1528" formatCode="&quot;$&quot;#,##0.00_);[Red]\(&quot;$&quot;#,##0.00\)">
                  <c:v>75825</c:v>
                </c:pt>
                <c:pt idx="1529" formatCode="&quot;$&quot;#,##0.00_);[Red]\(&quot;$&quot;#,##0.00\)">
                  <c:v>44155</c:v>
                </c:pt>
                <c:pt idx="1530" formatCode="&quot;$&quot;#,##0.00_);[Red]\(&quot;$&quot;#,##0.00\)">
                  <c:v>54342</c:v>
                </c:pt>
                <c:pt idx="1531" formatCode="&quot;$&quot;#,##0.00_);[Red]\(&quot;$&quot;#,##0.00\)">
                  <c:v>30096</c:v>
                </c:pt>
                <c:pt idx="1532" formatCode="&quot;$&quot;#,##0.00_);[Red]\(&quot;$&quot;#,##0.00\)">
                  <c:v>83844</c:v>
                </c:pt>
                <c:pt idx="1533" formatCode="&quot;$&quot;#,##0.00_);[Red]\(&quot;$&quot;#,##0.00\)">
                  <c:v>23748</c:v>
                </c:pt>
                <c:pt idx="1534" formatCode="&quot;$&quot;#,##0.00_);[Red]\(&quot;$&quot;#,##0.00\)">
                  <c:v>56551</c:v>
                </c:pt>
                <c:pt idx="1535" formatCode="&quot;$&quot;#,##0.00_);[Red]\(&quot;$&quot;#,##0.00\)">
                  <c:v>43586</c:v>
                </c:pt>
                <c:pt idx="1536" formatCode="&quot;$&quot;#,##0.00_);[Red]\(&quot;$&quot;#,##0.00\)">
                  <c:v>49096</c:v>
                </c:pt>
                <c:pt idx="1537" formatCode="&quot;$&quot;#,##0.00_);[Red]\(&quot;$&quot;#,##0.00\)">
                  <c:v>50300</c:v>
                </c:pt>
                <c:pt idx="1538" formatCode="&quot;$&quot;#,##0.00_);[Red]\(&quot;$&quot;#,##0.00\)">
                  <c:v>31626</c:v>
                </c:pt>
                <c:pt idx="1539" formatCode="&quot;$&quot;#,##0.00_);[Red]\(&quot;$&quot;#,##0.00\)">
                  <c:v>27922</c:v>
                </c:pt>
                <c:pt idx="1540" formatCode="&quot;$&quot;#,##0.00_);[Red]\(&quot;$&quot;#,##0.00\)">
                  <c:v>51012</c:v>
                </c:pt>
                <c:pt idx="1541" formatCode="&quot;$&quot;#,##0.00_);[Red]\(&quot;$&quot;#,##0.00\)">
                  <c:v>15253</c:v>
                </c:pt>
                <c:pt idx="1542" formatCode="&quot;$&quot;#,##0.00_);[Red]\(&quot;$&quot;#,##0.00\)">
                  <c:v>37292</c:v>
                </c:pt>
                <c:pt idx="1543" formatCode="&quot;$&quot;#,##0.00_);[Red]\(&quot;$&quot;#,##0.00\)">
                  <c:v>49669</c:v>
                </c:pt>
                <c:pt idx="1544" formatCode="&quot;$&quot;#,##0.00_);[Red]\(&quot;$&quot;#,##0.00\)">
                  <c:v>42373</c:v>
                </c:pt>
                <c:pt idx="1545" formatCode="&quot;$&quot;#,##0.00_);[Red]\(&quot;$&quot;#,##0.00\)">
                  <c:v>16185</c:v>
                </c:pt>
                <c:pt idx="1546" formatCode="&quot;$&quot;#,##0.00_);[Red]\(&quot;$&quot;#,##0.00\)">
                  <c:v>92163</c:v>
                </c:pt>
                <c:pt idx="1547" formatCode="&quot;$&quot;#,##0.00_);[Red]\(&quot;$&quot;#,##0.00\)">
                  <c:v>43050</c:v>
                </c:pt>
                <c:pt idx="1548" formatCode="&quot;$&quot;#,##0.00_);[Red]\(&quot;$&quot;#,##0.00\)">
                  <c:v>22108</c:v>
                </c:pt>
                <c:pt idx="1549" formatCode="&quot;$&quot;#,##0.00_);[Red]\(&quot;$&quot;#,##0.00\)">
                  <c:v>61346</c:v>
                </c:pt>
                <c:pt idx="1550" formatCode="&quot;$&quot;#,##0.00_);[Red]\(&quot;$&quot;#,##0.00\)">
                  <c:v>64449</c:v>
                </c:pt>
                <c:pt idx="1551" formatCode="&quot;$&quot;#,##0.00_);[Red]\(&quot;$&quot;#,##0.00\)">
                  <c:v>35860</c:v>
                </c:pt>
                <c:pt idx="1552" formatCode="&quot;$&quot;#,##0.00_);[Red]\(&quot;$&quot;#,##0.00\)">
                  <c:v>30298</c:v>
                </c:pt>
                <c:pt idx="1553" formatCode="&quot;$&quot;#,##0.00_);[Red]\(&quot;$&quot;#,##0.00\)">
                  <c:v>70777</c:v>
                </c:pt>
                <c:pt idx="1554">
                  <c:v>33039</c:v>
                </c:pt>
                <c:pt idx="1555" formatCode="&quot;$&quot;#,##0.00_);[Red]\(&quot;$&quot;#,##0.00\)">
                  <c:v>51650</c:v>
                </c:pt>
                <c:pt idx="1556" formatCode="&quot;$&quot;#,##0.00_);[Red]\(&quot;$&quot;#,##0.00\)">
                  <c:v>40590</c:v>
                </c:pt>
                <c:pt idx="1557" formatCode="&quot;$&quot;#,##0.00_);[Red]\(&quot;$&quot;#,##0.00\)">
                  <c:v>46772</c:v>
                </c:pt>
                <c:pt idx="1558" formatCode="&quot;$&quot;#,##0.00_);[Red]\(&quot;$&quot;#,##0.00\)">
                  <c:v>62159</c:v>
                </c:pt>
                <c:pt idx="1559" formatCode="&quot;$&quot;#,##0.00_);[Red]\(&quot;$&quot;#,##0.00\)">
                  <c:v>66000</c:v>
                </c:pt>
                <c:pt idx="1560" formatCode="&quot;$&quot;#,##0.00_);[Red]\(&quot;$&quot;#,##0.00\)">
                  <c:v>75507</c:v>
                </c:pt>
                <c:pt idx="1561" formatCode="&quot;$&quot;#,##0.00_);[Red]\(&quot;$&quot;#,##0.00\)">
                  <c:v>76800</c:v>
                </c:pt>
                <c:pt idx="1562" formatCode="&quot;$&quot;#,##0.00_);[Red]\(&quot;$&quot;#,##0.00\)">
                  <c:v>64813</c:v>
                </c:pt>
                <c:pt idx="1563" formatCode="&quot;$&quot;#,##0.00_);[Red]\(&quot;$&quot;#,##0.00\)">
                  <c:v>79244</c:v>
                </c:pt>
                <c:pt idx="1564" formatCode="&quot;$&quot;#,##0.00_);[Red]\(&quot;$&quot;#,##0.00\)">
                  <c:v>22518</c:v>
                </c:pt>
                <c:pt idx="1565" formatCode="&quot;$&quot;#,##0.00_);[Red]\(&quot;$&quot;#,##0.00\)">
                  <c:v>57744</c:v>
                </c:pt>
                <c:pt idx="1566" formatCode="&quot;$&quot;#,##0.00_);[Red]\(&quot;$&quot;#,##0.00\)">
                  <c:v>38702</c:v>
                </c:pt>
                <c:pt idx="1567" formatCode="&quot;$&quot;#,##0.00_);[Red]\(&quot;$&quot;#,##0.00\)">
                  <c:v>29999</c:v>
                </c:pt>
                <c:pt idx="1568" formatCode="&quot;$&quot;#,##0.00_);[Red]\(&quot;$&quot;#,##0.00\)">
                  <c:v>62807</c:v>
                </c:pt>
                <c:pt idx="1569" formatCode="&quot;$&quot;#,##0.00_);[Red]\(&quot;$&quot;#,##0.00\)">
                  <c:v>23536</c:v>
                </c:pt>
                <c:pt idx="1570" formatCode="&quot;$&quot;#,##0.00_);[Red]\(&quot;$&quot;#,##0.00\)">
                  <c:v>84618</c:v>
                </c:pt>
                <c:pt idx="1571" formatCode="&quot;$&quot;#,##0.00_);[Red]\(&quot;$&quot;#,##0.00\)">
                  <c:v>37054</c:v>
                </c:pt>
                <c:pt idx="1572" formatCode="&quot;$&quot;#,##0.00_);[Red]\(&quot;$&quot;#,##0.00\)">
                  <c:v>62061</c:v>
                </c:pt>
                <c:pt idx="1573" formatCode="&quot;$&quot;#,##0.00_);[Red]\(&quot;$&quot;#,##0.00\)">
                  <c:v>46344</c:v>
                </c:pt>
                <c:pt idx="1574" formatCode="&quot;$&quot;#,##0.00_);[Red]\(&quot;$&quot;#,##0.00\)">
                  <c:v>54753</c:v>
                </c:pt>
                <c:pt idx="1575" formatCode="&quot;$&quot;#,##0.00_);[Red]\(&quot;$&quot;#,##0.00\)">
                  <c:v>44989</c:v>
                </c:pt>
                <c:pt idx="1576" formatCode="&quot;$&quot;#,##0.00_);[Red]\(&quot;$&quot;#,##0.00\)">
                  <c:v>54058</c:v>
                </c:pt>
                <c:pt idx="1577" formatCode="&quot;$&quot;#,##0.00_);[Red]\(&quot;$&quot;#,##0.00\)">
                  <c:v>77882</c:v>
                </c:pt>
                <c:pt idx="1578" formatCode="&quot;$&quot;#,##0.00_);[Red]\(&quot;$&quot;#,##0.00\)">
                  <c:v>36640</c:v>
                </c:pt>
                <c:pt idx="1579" formatCode="&quot;$&quot;#,##0.00_);[Red]\(&quot;$&quot;#,##0.00\)">
                  <c:v>77520</c:v>
                </c:pt>
                <c:pt idx="1580" formatCode="&quot;$&quot;#,##0.00_);[Red]\(&quot;$&quot;#,##0.00\)">
                  <c:v>36065</c:v>
                </c:pt>
                <c:pt idx="1581" formatCode="&quot;$&quot;#,##0.00_);[Red]\(&quot;$&quot;#,##0.00\)">
                  <c:v>49166</c:v>
                </c:pt>
                <c:pt idx="1582" formatCode="&quot;$&quot;#,##0.00_);[Red]\(&quot;$&quot;#,##0.00\)">
                  <c:v>80336</c:v>
                </c:pt>
                <c:pt idx="1583" formatCode="&quot;$&quot;#,##0.00_);[Red]\(&quot;$&quot;#,##0.00\)">
                  <c:v>70165</c:v>
                </c:pt>
                <c:pt idx="1584" formatCode="&quot;$&quot;#,##0.00_);[Red]\(&quot;$&quot;#,##0.00\)">
                  <c:v>77027</c:v>
                </c:pt>
                <c:pt idx="1585" formatCode="&quot;$&quot;#,##0.00_);[Red]\(&quot;$&quot;#,##0.00\)">
                  <c:v>86836</c:v>
                </c:pt>
                <c:pt idx="1586" formatCode="&quot;$&quot;#,##0.00_);[Red]\(&quot;$&quot;#,##0.00\)">
                  <c:v>63516</c:v>
                </c:pt>
                <c:pt idx="1587" formatCode="&quot;$&quot;#,##0.00_);[Red]\(&quot;$&quot;#,##0.00\)">
                  <c:v>72025</c:v>
                </c:pt>
                <c:pt idx="1588" formatCode="&quot;$&quot;#,##0.00_);[Red]\(&quot;$&quot;#,##0.00\)">
                  <c:v>66835</c:v>
                </c:pt>
                <c:pt idx="1589" formatCode="&quot;$&quot;#,##0.00_);[Red]\(&quot;$&quot;#,##0.00\)">
                  <c:v>18589</c:v>
                </c:pt>
                <c:pt idx="1590" formatCode="&quot;$&quot;#,##0.00_);[Red]\(&quot;$&quot;#,##0.00\)">
                  <c:v>77610</c:v>
                </c:pt>
                <c:pt idx="1591" formatCode="&quot;$&quot;#,##0.00_);[Red]\(&quot;$&quot;#,##0.00\)">
                  <c:v>34109</c:v>
                </c:pt>
                <c:pt idx="1592" formatCode="&quot;$&quot;#,##0.00_);[Red]\(&quot;$&quot;#,##0.00\)">
                  <c:v>38136</c:v>
                </c:pt>
                <c:pt idx="1593">
                  <c:v>72335</c:v>
                </c:pt>
                <c:pt idx="1594" formatCode="&quot;$&quot;#,##0.00_);[Red]\(&quot;$&quot;#,##0.00\)">
                  <c:v>64950</c:v>
                </c:pt>
                <c:pt idx="1595" formatCode="&quot;$&quot;#,##0.00_);[Red]\(&quot;$&quot;#,##0.00\)">
                  <c:v>26877</c:v>
                </c:pt>
                <c:pt idx="1596" formatCode="&quot;$&quot;#,##0.00_);[Red]\(&quot;$&quot;#,##0.00\)">
                  <c:v>24711</c:v>
                </c:pt>
                <c:pt idx="1597" formatCode="&quot;$&quot;#,##0.00_);[Red]\(&quot;$&quot;#,##0.00\)">
                  <c:v>51518</c:v>
                </c:pt>
                <c:pt idx="1598" formatCode="&quot;$&quot;#,##0.00_);[Red]\(&quot;$&quot;#,##0.00\)">
                  <c:v>36663</c:v>
                </c:pt>
                <c:pt idx="1599" formatCode="&quot;$&quot;#,##0.00_);[Red]\(&quot;$&quot;#,##0.00\)">
                  <c:v>42231</c:v>
                </c:pt>
                <c:pt idx="1600" formatCode="&quot;$&quot;#,##0.00_);[Red]\(&quot;$&quot;#,##0.00\)">
                  <c:v>79410</c:v>
                </c:pt>
                <c:pt idx="1601" formatCode="&quot;$&quot;#,##0.00_);[Red]\(&quot;$&quot;#,##0.00\)">
                  <c:v>82122</c:v>
                </c:pt>
                <c:pt idx="1602">
                  <c:v>95169</c:v>
                </c:pt>
                <c:pt idx="1603" formatCode="&quot;$&quot;#,##0.00_);[Red]\(&quot;$&quot;#,##0.00\)">
                  <c:v>80982</c:v>
                </c:pt>
                <c:pt idx="1604" formatCode="&quot;$&quot;#,##0.00_);[Red]\(&quot;$&quot;#,##0.00\)">
                  <c:v>72906</c:v>
                </c:pt>
                <c:pt idx="1605" formatCode="&quot;$&quot;#,##0.00_);[Red]\(&quot;$&quot;#,##0.00\)">
                  <c:v>65747</c:v>
                </c:pt>
                <c:pt idx="1606">
                  <c:v>27469</c:v>
                </c:pt>
                <c:pt idx="1607" formatCode="&quot;$&quot;#,##0.00_);[Red]\(&quot;$&quot;#,##0.00\)">
                  <c:v>28087</c:v>
                </c:pt>
                <c:pt idx="1608" formatCode="&quot;$&quot;#,##0.00_);[Red]\(&quot;$&quot;#,##0.00\)">
                  <c:v>75261</c:v>
                </c:pt>
                <c:pt idx="1609" formatCode="&quot;$&quot;#,##0.00_);[Red]\(&quot;$&quot;#,##0.00\)">
                  <c:v>36075</c:v>
                </c:pt>
                <c:pt idx="1610" formatCode="&quot;$&quot;#,##0.00_);[Red]\(&quot;$&quot;#,##0.00\)">
                  <c:v>85696</c:v>
                </c:pt>
                <c:pt idx="1611" formatCode="&quot;$&quot;#,##0.00_);[Red]\(&quot;$&quot;#,##0.00\)">
                  <c:v>51111</c:v>
                </c:pt>
                <c:pt idx="1612" formatCode="&quot;$&quot;#,##0.00_);[Red]\(&quot;$&quot;#,##0.00\)">
                  <c:v>62998</c:v>
                </c:pt>
                <c:pt idx="1613" formatCode="&quot;$&quot;#,##0.00_);[Red]\(&quot;$&quot;#,##0.00\)">
                  <c:v>90247</c:v>
                </c:pt>
                <c:pt idx="1614" formatCode="&quot;$&quot;#,##0.00_);[Red]\(&quot;$&quot;#,##0.00\)">
                  <c:v>26850</c:v>
                </c:pt>
                <c:pt idx="1615" formatCode="&quot;$&quot;#,##0.00_);[Red]\(&quot;$&quot;#,##0.00\)">
                  <c:v>47111</c:v>
                </c:pt>
                <c:pt idx="1616" formatCode="&quot;$&quot;#,##0.00_);[Red]\(&quot;$&quot;#,##0.00\)">
                  <c:v>54222</c:v>
                </c:pt>
                <c:pt idx="1617" formatCode="&quot;$&quot;#,##0.00_);[Red]\(&quot;$&quot;#,##0.00\)">
                  <c:v>22448</c:v>
                </c:pt>
                <c:pt idx="1618" formatCode="&quot;$&quot;#,##0.00_);[Red]\(&quot;$&quot;#,##0.00\)">
                  <c:v>26816</c:v>
                </c:pt>
                <c:pt idx="1619" formatCode="&quot;$&quot;#,##0.00_);[Red]\(&quot;$&quot;#,##0.00\)">
                  <c:v>25721</c:v>
                </c:pt>
                <c:pt idx="1620" formatCode="&quot;$&quot;#,##0.00_);[Red]\(&quot;$&quot;#,##0.00\)">
                  <c:v>42243</c:v>
                </c:pt>
                <c:pt idx="1621" formatCode="&quot;$&quot;#,##0.00_);[Red]\(&quot;$&quot;#,##0.00\)">
                  <c:v>63943</c:v>
                </c:pt>
                <c:pt idx="1622" formatCode="&quot;$&quot;#,##0.00_);[Red]\(&quot;$&quot;#,##0.00\)">
                  <c:v>79734</c:v>
                </c:pt>
                <c:pt idx="1623" formatCode="&quot;$&quot;#,##0.00_);[Red]\(&quot;$&quot;#,##0.00\)">
                  <c:v>53312</c:v>
                </c:pt>
                <c:pt idx="1624" formatCode="&quot;$&quot;#,##0.00_);[Red]\(&quot;$&quot;#,##0.00\)">
                  <c:v>60631</c:v>
                </c:pt>
                <c:pt idx="1625" formatCode="&quot;$&quot;#,##0.00_);[Red]\(&quot;$&quot;#,##0.00\)">
                  <c:v>27161</c:v>
                </c:pt>
                <c:pt idx="1626" formatCode="&quot;$&quot;#,##0.00_);[Red]\(&quot;$&quot;#,##0.00\)">
                  <c:v>22682</c:v>
                </c:pt>
                <c:pt idx="1627" formatCode="&quot;$&quot;#,##0.00_);[Red]\(&quot;$&quot;#,##0.00\)">
                  <c:v>37929</c:v>
                </c:pt>
                <c:pt idx="1628" formatCode="&quot;$&quot;#,##0.00_);[Red]\(&quot;$&quot;#,##0.00\)">
                  <c:v>46106</c:v>
                </c:pt>
                <c:pt idx="1629" formatCode="&quot;$&quot;#,##0.00_);[Red]\(&quot;$&quot;#,##0.00\)">
                  <c:v>31454</c:v>
                </c:pt>
                <c:pt idx="1630" formatCode="&quot;$&quot;#,##0.00_);[Red]\(&quot;$&quot;#,##0.00\)">
                  <c:v>50898</c:v>
                </c:pt>
                <c:pt idx="1631" formatCode="&quot;$&quot;#,##0.00_);[Red]\(&quot;$&quot;#,##0.00\)">
                  <c:v>24279</c:v>
                </c:pt>
                <c:pt idx="1632" formatCode="&quot;$&quot;#,##0.00_);[Red]\(&quot;$&quot;#,##0.00\)">
                  <c:v>51287</c:v>
                </c:pt>
                <c:pt idx="1633" formatCode="&quot;$&quot;#,##0.00_);[Red]\(&quot;$&quot;#,##0.00\)">
                  <c:v>14661</c:v>
                </c:pt>
                <c:pt idx="1634" formatCode="&quot;$&quot;#,##0.00_);[Red]\(&quot;$&quot;#,##0.00\)">
                  <c:v>82170</c:v>
                </c:pt>
                <c:pt idx="1635" formatCode="&quot;$&quot;#,##0.00_);[Red]\(&quot;$&quot;#,##0.00\)">
                  <c:v>34935</c:v>
                </c:pt>
                <c:pt idx="1636" formatCode="&quot;$&quot;#,##0.00_);[Red]\(&quot;$&quot;#,##0.00\)">
                  <c:v>59354</c:v>
                </c:pt>
                <c:pt idx="1637" formatCode="&quot;$&quot;#,##0.00_);[Red]\(&quot;$&quot;#,##0.00\)">
                  <c:v>38593</c:v>
                </c:pt>
                <c:pt idx="1638" formatCode="&quot;$&quot;#,##0.00_);[Red]\(&quot;$&quot;#,##0.00\)">
                  <c:v>23228</c:v>
                </c:pt>
                <c:pt idx="1639" formatCode="&quot;$&quot;#,##0.00_);[Red]\(&quot;$&quot;#,##0.00\)">
                  <c:v>78041</c:v>
                </c:pt>
                <c:pt idx="1640" formatCode="&quot;$&quot;#,##0.00_);[Red]\(&quot;$&quot;#,##0.00\)">
                  <c:v>53233</c:v>
                </c:pt>
                <c:pt idx="1641" formatCode="&quot;$&quot;#,##0.00_);[Red]\(&quot;$&quot;#,##0.00\)">
                  <c:v>54730</c:v>
                </c:pt>
                <c:pt idx="1642" formatCode="&quot;$&quot;#,##0.00_);[Red]\(&quot;$&quot;#,##0.00\)">
                  <c:v>39791</c:v>
                </c:pt>
                <c:pt idx="1643" formatCode="&quot;$&quot;#,##0.00_);[Red]\(&quot;$&quot;#,##0.00\)">
                  <c:v>14515</c:v>
                </c:pt>
                <c:pt idx="1644" formatCode="&quot;$&quot;#,##0.00_);[Red]\(&quot;$&quot;#,##0.00\)">
                  <c:v>53761</c:v>
                </c:pt>
                <c:pt idx="1645" formatCode="&quot;$&quot;#,##0.00_);[Red]\(&quot;$&quot;#,##0.00\)">
                  <c:v>33228</c:v>
                </c:pt>
                <c:pt idx="1646" formatCode="&quot;$&quot;#,##0.00_);[Red]\(&quot;$&quot;#,##0.00\)">
                  <c:v>64866</c:v>
                </c:pt>
                <c:pt idx="1647" formatCode="&quot;$&quot;#,##0.00_);[Red]\(&quot;$&quot;#,##0.00\)">
                  <c:v>27190</c:v>
                </c:pt>
                <c:pt idx="1648" formatCode="&quot;$&quot;#,##0.00_);[Red]\(&quot;$&quot;#,##0.00\)">
                  <c:v>69245</c:v>
                </c:pt>
                <c:pt idx="1649" formatCode="&quot;$&quot;#,##0.00_);[Red]\(&quot;$&quot;#,##0.00\)">
                  <c:v>34596</c:v>
                </c:pt>
                <c:pt idx="1651" formatCode="&quot;$&quot;#,##0.00_);[Red]\(&quot;$&quot;#,##0.00\)">
                  <c:v>47025</c:v>
                </c:pt>
                <c:pt idx="1652">
                  <c:v>74214</c:v>
                </c:pt>
                <c:pt idx="1653" formatCode="&quot;$&quot;#,##0.00_);[Red]\(&quot;$&quot;#,##0.00\)">
                  <c:v>51717</c:v>
                </c:pt>
                <c:pt idx="1654" formatCode="&quot;$&quot;#,##0.00_);[Red]\(&quot;$&quot;#,##0.00\)">
                  <c:v>33996</c:v>
                </c:pt>
                <c:pt idx="1655" formatCode="&quot;$&quot;#,##0.00_);[Red]\(&quot;$&quot;#,##0.00\)">
                  <c:v>68142</c:v>
                </c:pt>
                <c:pt idx="1656" formatCode="&quot;$&quot;#,##0.00_);[Red]\(&quot;$&quot;#,##0.00\)">
                  <c:v>28249</c:v>
                </c:pt>
                <c:pt idx="1657" formatCode="&quot;$&quot;#,##0.00_);[Red]\(&quot;$&quot;#,##0.00\)">
                  <c:v>79908</c:v>
                </c:pt>
                <c:pt idx="1658" formatCode="&quot;$&quot;#,##0.00_);[Red]\(&quot;$&quot;#,##0.00\)">
                  <c:v>34824</c:v>
                </c:pt>
                <c:pt idx="1659" formatCode="&quot;$&quot;#,##0.00_);[Red]\(&quot;$&quot;#,##0.00\)">
                  <c:v>90300</c:v>
                </c:pt>
                <c:pt idx="1660" formatCode="&quot;$&quot;#,##0.00_);[Red]\(&quot;$&quot;#,##0.00\)">
                  <c:v>33316</c:v>
                </c:pt>
                <c:pt idx="1661" formatCode="&quot;$&quot;#,##0.00_);[Red]\(&quot;$&quot;#,##0.00\)">
                  <c:v>30396</c:v>
                </c:pt>
                <c:pt idx="1662" formatCode="&quot;$&quot;#,##0.00_);[Red]\(&quot;$&quot;#,##0.00\)">
                  <c:v>32233</c:v>
                </c:pt>
                <c:pt idx="1663" formatCode="&quot;$&quot;#,##0.00_);[Red]\(&quot;$&quot;#,##0.00\)">
                  <c:v>54690</c:v>
                </c:pt>
                <c:pt idx="1664" formatCode="&quot;$&quot;#,##0.00_);[Red]\(&quot;$&quot;#,##0.00\)">
                  <c:v>84169</c:v>
                </c:pt>
                <c:pt idx="1665" formatCode="&quot;$&quot;#,##0.00_);[Red]\(&quot;$&quot;#,##0.00\)">
                  <c:v>18227</c:v>
                </c:pt>
                <c:pt idx="1666" formatCode="&quot;$&quot;#,##0.00_);[Red]\(&quot;$&quot;#,##0.00\)">
                  <c:v>75484</c:v>
                </c:pt>
                <c:pt idx="1667" formatCode="&quot;$&quot;#,##0.00_);[Red]\(&quot;$&quot;#,##0.00\)">
                  <c:v>34421</c:v>
                </c:pt>
                <c:pt idx="1668" formatCode="&quot;$&quot;#,##0.00_);[Red]\(&quot;$&quot;#,##0.00\)">
                  <c:v>24594</c:v>
                </c:pt>
                <c:pt idx="1669" formatCode="&quot;$&quot;#,##0.00_);[Red]\(&quot;$&quot;#,##0.00\)">
                  <c:v>55954</c:v>
                </c:pt>
                <c:pt idx="1670" formatCode="&quot;$&quot;#,##0.00_);[Red]\(&quot;$&quot;#,##0.00\)">
                  <c:v>43140</c:v>
                </c:pt>
                <c:pt idx="1671" formatCode="&quot;$&quot;#,##0.00_);[Red]\(&quot;$&quot;#,##0.00\)">
                  <c:v>82014</c:v>
                </c:pt>
                <c:pt idx="1672" formatCode="&quot;$&quot;#,##0.00_);[Red]\(&quot;$&quot;#,##0.00\)">
                  <c:v>44689</c:v>
                </c:pt>
                <c:pt idx="1673" formatCode="&quot;$&quot;#,##0.00_);[Red]\(&quot;$&quot;#,##0.00\)">
                  <c:v>67087</c:v>
                </c:pt>
                <c:pt idx="1674" formatCode="&quot;$&quot;#,##0.00_);[Red]\(&quot;$&quot;#,##0.00\)">
                  <c:v>68274</c:v>
                </c:pt>
                <c:pt idx="1675" formatCode="&quot;$&quot;#,##0.00_);[Red]\(&quot;$&quot;#,##0.00\)">
                  <c:v>33419</c:v>
                </c:pt>
                <c:pt idx="1676" formatCode="&quot;$&quot;#,##0.00_);[Red]\(&quot;$&quot;#,##0.00\)">
                  <c:v>29009</c:v>
                </c:pt>
                <c:pt idx="1677" formatCode="&quot;$&quot;#,##0.00_);[Red]\(&quot;$&quot;#,##0.00\)">
                  <c:v>38741</c:v>
                </c:pt>
                <c:pt idx="1678" formatCode="&quot;$&quot;#,##0.00_);[Red]\(&quot;$&quot;#,##0.00\)">
                  <c:v>15315</c:v>
                </c:pt>
                <c:pt idx="1679" formatCode="&quot;$&quot;#,##0.00_);[Red]\(&quot;$&quot;#,##0.00\)">
                  <c:v>64857</c:v>
                </c:pt>
                <c:pt idx="1680">
                  <c:v>21994</c:v>
                </c:pt>
                <c:pt idx="1681">
                  <c:v>54450</c:v>
                </c:pt>
                <c:pt idx="1682" formatCode="&quot;$&quot;#,##0.00_);[Red]\(&quot;$&quot;#,##0.00\)">
                  <c:v>63404</c:v>
                </c:pt>
                <c:pt idx="1683" formatCode="&quot;$&quot;#,##0.00_);[Red]\(&quot;$&quot;#,##0.00\)">
                  <c:v>19510</c:v>
                </c:pt>
                <c:pt idx="1684" formatCode="&quot;$&quot;#,##0.00_);[Red]\(&quot;$&quot;#,##0.00\)">
                  <c:v>24762</c:v>
                </c:pt>
                <c:pt idx="1685">
                  <c:v>46102</c:v>
                </c:pt>
                <c:pt idx="1686" formatCode="&quot;$&quot;#,##0.00_);[Red]\(&quot;$&quot;#,##0.00\)">
                  <c:v>24882</c:v>
                </c:pt>
                <c:pt idx="1687" formatCode="&quot;$&quot;#,##0.00_);[Red]\(&quot;$&quot;#,##0.00\)">
                  <c:v>157243</c:v>
                </c:pt>
                <c:pt idx="1688" formatCode="&quot;$&quot;#,##0.00_);[Red]\(&quot;$&quot;#,##0.00\)">
                  <c:v>26150</c:v>
                </c:pt>
                <c:pt idx="1689" formatCode="&quot;$&quot;#,##0.00_);[Red]\(&quot;$&quot;#,##0.00\)">
                  <c:v>30538</c:v>
                </c:pt>
                <c:pt idx="1690" formatCode="&quot;$&quot;#,##0.00_);[Red]\(&quot;$&quot;#,##0.00\)">
                  <c:v>75437</c:v>
                </c:pt>
                <c:pt idx="1691" formatCode="&quot;$&quot;#,##0.00_);[Red]\(&quot;$&quot;#,##0.00\)">
                  <c:v>79593</c:v>
                </c:pt>
                <c:pt idx="1692" formatCode="&quot;$&quot;#,##0.00_);[Red]\(&quot;$&quot;#,##0.00\)">
                  <c:v>29478</c:v>
                </c:pt>
                <c:pt idx="1693" formatCode="&quot;$&quot;#,##0.00_);[Red]\(&quot;$&quot;#,##0.00\)">
                  <c:v>19329</c:v>
                </c:pt>
                <c:pt idx="1694" formatCode="&quot;$&quot;#,##0.00_);[Red]\(&quot;$&quot;#,##0.00\)">
                  <c:v>25509</c:v>
                </c:pt>
                <c:pt idx="1695" formatCode="&quot;$&quot;#,##0.00_);[Red]\(&quot;$&quot;#,##0.00\)">
                  <c:v>65735</c:v>
                </c:pt>
                <c:pt idx="1696" formatCode="&quot;$&quot;#,##0.00_);[Red]\(&quot;$&quot;#,##0.00\)">
                  <c:v>67433</c:v>
                </c:pt>
                <c:pt idx="1697" formatCode="&quot;$&quot;#,##0.00_);[Red]\(&quot;$&quot;#,##0.00\)">
                  <c:v>72643</c:v>
                </c:pt>
                <c:pt idx="1698" formatCode="&quot;$&quot;#,##0.00_);[Red]\(&quot;$&quot;#,##0.00\)">
                  <c:v>24683</c:v>
                </c:pt>
                <c:pt idx="1699" formatCode="&quot;$&quot;#,##0.00_);[Red]\(&quot;$&quot;#,##0.00\)">
                  <c:v>85683</c:v>
                </c:pt>
                <c:pt idx="1700" formatCode="&quot;$&quot;#,##0.00_);[Red]\(&quot;$&quot;#,##0.00\)">
                  <c:v>44300</c:v>
                </c:pt>
                <c:pt idx="1702" formatCode="&quot;$&quot;#,##0.00_);[Red]\(&quot;$&quot;#,##0.00\)">
                  <c:v>48789</c:v>
                </c:pt>
                <c:pt idx="1703" formatCode="&quot;$&quot;#,##0.00_);[Red]\(&quot;$&quot;#,##0.00\)">
                  <c:v>54165</c:v>
                </c:pt>
                <c:pt idx="1704" formatCode="&quot;$&quot;#,##0.00_);[Red]\(&quot;$&quot;#,##0.00\)">
                  <c:v>32583</c:v>
                </c:pt>
                <c:pt idx="1705">
                  <c:v>49505</c:v>
                </c:pt>
                <c:pt idx="1706" formatCode="&quot;$&quot;#,##0.00_);[Red]\(&quot;$&quot;#,##0.00\)">
                  <c:v>85431</c:v>
                </c:pt>
                <c:pt idx="1707" formatCode="&quot;$&quot;#,##0.00_);[Red]\(&quot;$&quot;#,##0.00\)">
                  <c:v>60544</c:v>
                </c:pt>
                <c:pt idx="1708" formatCode="&quot;$&quot;#,##0.00_);[Red]\(&quot;$&quot;#,##0.00\)">
                  <c:v>50520</c:v>
                </c:pt>
                <c:pt idx="1709" formatCode="&quot;$&quot;#,##0.00_);[Red]\(&quot;$&quot;#,##0.00\)">
                  <c:v>42429</c:v>
                </c:pt>
                <c:pt idx="1710">
                  <c:v>80011</c:v>
                </c:pt>
                <c:pt idx="1711" formatCode="&quot;$&quot;#,##0.00_);[Red]\(&quot;$&quot;#,##0.00\)">
                  <c:v>69932</c:v>
                </c:pt>
                <c:pt idx="1712" formatCode="&quot;$&quot;#,##0.00_);[Red]\(&quot;$&quot;#,##0.00\)">
                  <c:v>46910</c:v>
                </c:pt>
                <c:pt idx="1713" formatCode="&quot;$&quot;#,##0.00_);[Red]\(&quot;$&quot;#,##0.00\)">
                  <c:v>65486</c:v>
                </c:pt>
                <c:pt idx="1714">
                  <c:v>21994</c:v>
                </c:pt>
                <c:pt idx="1715" formatCode="&quot;$&quot;#,##0.00_);[Red]\(&quot;$&quot;#,##0.00\)">
                  <c:v>81320</c:v>
                </c:pt>
                <c:pt idx="1716" formatCode="&quot;$&quot;#,##0.00_);[Red]\(&quot;$&quot;#,##0.00\)">
                  <c:v>17649</c:v>
                </c:pt>
                <c:pt idx="1717" formatCode="&quot;$&quot;#,##0.00_);[Red]\(&quot;$&quot;#,##0.00\)">
                  <c:v>46984</c:v>
                </c:pt>
                <c:pt idx="1718" formatCode="&quot;$&quot;#,##0.00_);[Red]\(&quot;$&quot;#,##0.00\)">
                  <c:v>69930</c:v>
                </c:pt>
                <c:pt idx="1719" formatCode="&quot;$&quot;#,##0.00_);[Red]\(&quot;$&quot;#,##0.00\)">
                  <c:v>54162</c:v>
                </c:pt>
                <c:pt idx="1720" formatCode="&quot;$&quot;#,##0.00_);[Red]\(&quot;$&quot;#,##0.00\)">
                  <c:v>37760</c:v>
                </c:pt>
                <c:pt idx="1721" formatCode="&quot;$&quot;#,##0.00_);[Red]\(&quot;$&quot;#,##0.00\)">
                  <c:v>69805</c:v>
                </c:pt>
                <c:pt idx="1722" formatCode="&quot;$&quot;#,##0.00_);[Red]\(&quot;$&quot;#,##0.00\)">
                  <c:v>39996</c:v>
                </c:pt>
                <c:pt idx="1723" formatCode="&quot;$&quot;#,##0.00_);[Red]\(&quot;$&quot;#,##0.00\)">
                  <c:v>42014</c:v>
                </c:pt>
                <c:pt idx="1724" formatCode="&quot;$&quot;#,##0.00_);[Red]\(&quot;$&quot;#,##0.00\)">
                  <c:v>23724</c:v>
                </c:pt>
                <c:pt idx="1725" formatCode="&quot;$&quot;#,##0.00_);[Red]\(&quot;$&quot;#,##0.00\)">
                  <c:v>53172</c:v>
                </c:pt>
                <c:pt idx="1726" formatCode="&quot;$&quot;#,##0.00_);[Red]\(&quot;$&quot;#,##0.00\)">
                  <c:v>86111</c:v>
                </c:pt>
                <c:pt idx="1727" formatCode="&quot;$&quot;#,##0.00_);[Red]\(&quot;$&quot;#,##0.00\)">
                  <c:v>43462</c:v>
                </c:pt>
                <c:pt idx="1728" formatCode="&quot;$&quot;#,##0.00_);[Red]\(&quot;$&quot;#,##0.00\)">
                  <c:v>14906</c:v>
                </c:pt>
                <c:pt idx="1729" formatCode="&quot;$&quot;#,##0.00_);[Red]\(&quot;$&quot;#,##0.00\)">
                  <c:v>26907</c:v>
                </c:pt>
                <c:pt idx="1730" formatCode="&quot;$&quot;#,##0.00_);[Red]\(&quot;$&quot;#,##0.00\)">
                  <c:v>79456</c:v>
                </c:pt>
                <c:pt idx="1731" formatCode="&quot;$&quot;#,##0.00_);[Red]\(&quot;$&quot;#,##0.00\)">
                  <c:v>80427</c:v>
                </c:pt>
                <c:pt idx="1733" formatCode="&quot;$&quot;#,##0.00_);[Red]\(&quot;$&quot;#,##0.00\)">
                  <c:v>82347</c:v>
                </c:pt>
                <c:pt idx="1734" formatCode="&quot;$&quot;#,##0.00_);[Red]\(&quot;$&quot;#,##0.00\)">
                  <c:v>28567</c:v>
                </c:pt>
                <c:pt idx="1735" formatCode="&quot;$&quot;#,##0.00_);[Red]\(&quot;$&quot;#,##0.00\)">
                  <c:v>41713</c:v>
                </c:pt>
                <c:pt idx="1736" formatCode="&quot;$&quot;#,##0.00_);[Red]\(&quot;$&quot;#,##0.00\)">
                  <c:v>63693</c:v>
                </c:pt>
                <c:pt idx="1737" formatCode="&quot;$&quot;#,##0.00_);[Red]\(&quot;$&quot;#,##0.00\)">
                  <c:v>67369</c:v>
                </c:pt>
                <c:pt idx="1738" formatCode="&quot;$&quot;#,##0.00_);[Red]\(&quot;$&quot;#,##0.00\)">
                  <c:v>55563</c:v>
                </c:pt>
                <c:pt idx="1739" formatCode="&quot;$&quot;#,##0.00_);[Red]\(&quot;$&quot;#,##0.00\)">
                  <c:v>75433</c:v>
                </c:pt>
                <c:pt idx="1740" formatCode="&quot;$&quot;#,##0.00_);[Red]\(&quot;$&quot;#,##0.00\)">
                  <c:v>37235</c:v>
                </c:pt>
                <c:pt idx="1741" formatCode="&quot;$&quot;#,##0.00_);[Red]\(&quot;$&quot;#,##0.00\)">
                  <c:v>45068</c:v>
                </c:pt>
                <c:pt idx="1742">
                  <c:v>68657</c:v>
                </c:pt>
                <c:pt idx="1743" formatCode="&quot;$&quot;#,##0.00_);[Red]\(&quot;$&quot;#,##0.00\)">
                  <c:v>57420</c:v>
                </c:pt>
                <c:pt idx="1744" formatCode="&quot;$&quot;#,##0.00_);[Red]\(&quot;$&quot;#,##0.00\)">
                  <c:v>38361</c:v>
                </c:pt>
                <c:pt idx="1745" formatCode="&quot;$&quot;#,##0.00_);[Red]\(&quot;$&quot;#,##0.00\)">
                  <c:v>36145</c:v>
                </c:pt>
                <c:pt idx="1746" formatCode="&quot;$&quot;#,##0.00_);[Red]\(&quot;$&quot;#,##0.00\)">
                  <c:v>59292</c:v>
                </c:pt>
                <c:pt idx="1747" formatCode="&quot;$&quot;#,##0.00_);[Red]\(&quot;$&quot;#,##0.00\)">
                  <c:v>57045</c:v>
                </c:pt>
                <c:pt idx="1748" formatCode="&quot;$&quot;#,##0.00_);[Red]\(&quot;$&quot;#,##0.00\)">
                  <c:v>62058</c:v>
                </c:pt>
                <c:pt idx="1749" formatCode="&quot;$&quot;#,##0.00_);[Red]\(&quot;$&quot;#,##0.00\)">
                  <c:v>59060</c:v>
                </c:pt>
                <c:pt idx="1750" formatCode="&quot;$&quot;#,##0.00_);[Red]\(&quot;$&quot;#,##0.00\)">
                  <c:v>38175</c:v>
                </c:pt>
                <c:pt idx="1751" formatCode="&quot;$&quot;#,##0.00_);[Red]\(&quot;$&quot;#,##0.00\)">
                  <c:v>48948</c:v>
                </c:pt>
                <c:pt idx="1752">
                  <c:v>48904</c:v>
                </c:pt>
                <c:pt idx="1753" formatCode="&quot;$&quot;#,##0.00_);[Red]\(&quot;$&quot;#,##0.00\)">
                  <c:v>13533</c:v>
                </c:pt>
                <c:pt idx="1754" formatCode="&quot;$&quot;#,##0.00_);[Red]\(&quot;$&quot;#,##0.00\)">
                  <c:v>51195</c:v>
                </c:pt>
                <c:pt idx="1755" formatCode="&quot;$&quot;#,##0.00_);[Red]\(&quot;$&quot;#,##0.00\)">
                  <c:v>37509</c:v>
                </c:pt>
                <c:pt idx="1756" formatCode="&quot;$&quot;#,##0.00_);[Red]\(&quot;$&quot;#,##0.00\)">
                  <c:v>30372</c:v>
                </c:pt>
                <c:pt idx="1757" formatCode="&quot;$&quot;#,##0.00_);[Red]\(&quot;$&quot;#,##0.00\)">
                  <c:v>61064</c:v>
                </c:pt>
                <c:pt idx="1758" formatCode="&quot;$&quot;#,##0.00_);[Red]\(&quot;$&quot;#,##0.00\)">
                  <c:v>44325</c:v>
                </c:pt>
                <c:pt idx="1759" formatCode="&quot;$&quot;#,##0.00_);[Red]\(&quot;$&quot;#,##0.00\)">
                  <c:v>67546</c:v>
                </c:pt>
                <c:pt idx="1760" formatCode="&quot;$&quot;#,##0.00_);[Red]\(&quot;$&quot;#,##0.00\)">
                  <c:v>35196</c:v>
                </c:pt>
                <c:pt idx="1761" formatCode="&quot;$&quot;#,##0.00_);[Red]\(&quot;$&quot;#,##0.00\)">
                  <c:v>33629</c:v>
                </c:pt>
                <c:pt idx="1762">
                  <c:v>65808</c:v>
                </c:pt>
                <c:pt idx="1763" formatCode="&quot;$&quot;#,##0.00_);[Red]\(&quot;$&quot;#,##0.00\)">
                  <c:v>70596</c:v>
                </c:pt>
                <c:pt idx="1764" formatCode="&quot;$&quot;#,##0.00_);[Red]\(&quot;$&quot;#,##0.00\)">
                  <c:v>42720</c:v>
                </c:pt>
                <c:pt idx="1765" formatCode="&quot;$&quot;#,##0.00_);[Red]\(&quot;$&quot;#,##0.00\)">
                  <c:v>87195</c:v>
                </c:pt>
                <c:pt idx="1766" formatCode="&quot;$&quot;#,##0.00_);[Red]\(&quot;$&quot;#,##0.00\)">
                  <c:v>42586</c:v>
                </c:pt>
                <c:pt idx="1767" formatCode="&quot;$&quot;#,##0.00_);[Red]\(&quot;$&quot;#,##0.00\)">
                  <c:v>56320</c:v>
                </c:pt>
                <c:pt idx="1768" formatCode="&quot;$&quot;#,##0.00_);[Red]\(&quot;$&quot;#,##0.00\)">
                  <c:v>36627</c:v>
                </c:pt>
                <c:pt idx="1769">
                  <c:v>59235</c:v>
                </c:pt>
                <c:pt idx="1770" formatCode="&quot;$&quot;#,##0.00_);[Red]\(&quot;$&quot;#,##0.00\)">
                  <c:v>83917</c:v>
                </c:pt>
                <c:pt idx="1771" formatCode="&quot;$&quot;#,##0.00_);[Red]\(&quot;$&quot;#,##0.00\)">
                  <c:v>70053</c:v>
                </c:pt>
                <c:pt idx="1772" formatCode="&quot;$&quot;#,##0.00_);[Red]\(&quot;$&quot;#,##0.00\)">
                  <c:v>83033</c:v>
                </c:pt>
                <c:pt idx="1773" formatCode="&quot;$&quot;#,##0.00_);[Red]\(&quot;$&quot;#,##0.00\)">
                  <c:v>65176</c:v>
                </c:pt>
                <c:pt idx="1774" formatCode="&quot;$&quot;#,##0.00_);[Red]\(&quot;$&quot;#,##0.00\)">
                  <c:v>32146</c:v>
                </c:pt>
                <c:pt idx="1775" formatCode="&quot;$&quot;#,##0.00_);[Red]\(&quot;$&quot;#,##0.00\)">
                  <c:v>61250</c:v>
                </c:pt>
                <c:pt idx="1776" formatCode="&quot;$&quot;#,##0.00_);[Red]\(&quot;$&quot;#,##0.00\)">
                  <c:v>54137</c:v>
                </c:pt>
                <c:pt idx="1777" formatCode="&quot;$&quot;#,##0.00_);[Red]\(&quot;$&quot;#,##0.00\)">
                  <c:v>65569</c:v>
                </c:pt>
                <c:pt idx="1778" formatCode="&quot;$&quot;#,##0.00_);[Red]\(&quot;$&quot;#,##0.00\)">
                  <c:v>35791</c:v>
                </c:pt>
                <c:pt idx="1779" formatCode="&quot;$&quot;#,##0.00_);[Red]\(&quot;$&quot;#,##0.00\)">
                  <c:v>40451</c:v>
                </c:pt>
                <c:pt idx="1780" formatCode="&quot;$&quot;#,##0.00_);[Red]\(&quot;$&quot;#,##0.00\)">
                  <c:v>64831</c:v>
                </c:pt>
                <c:pt idx="1781" formatCode="&quot;$&quot;#,##0.00_);[Red]\(&quot;$&quot;#,##0.00\)">
                  <c:v>44319</c:v>
                </c:pt>
                <c:pt idx="1782" formatCode="&quot;$&quot;#,##0.00_);[Red]\(&quot;$&quot;#,##0.00\)">
                  <c:v>71855</c:v>
                </c:pt>
                <c:pt idx="1783" formatCode="&quot;$&quot;#,##0.00_);[Red]\(&quot;$&quot;#,##0.00\)">
                  <c:v>62010</c:v>
                </c:pt>
                <c:pt idx="1784" formatCode="&quot;$&quot;#,##0.00_);[Red]\(&quot;$&quot;#,##0.00\)">
                  <c:v>19514</c:v>
                </c:pt>
                <c:pt idx="1785" formatCode="&quot;$&quot;#,##0.00_);[Red]\(&quot;$&quot;#,##0.00\)">
                  <c:v>16581</c:v>
                </c:pt>
                <c:pt idx="1786" formatCode="&quot;$&quot;#,##0.00_);[Red]\(&quot;$&quot;#,##0.00\)">
                  <c:v>68316</c:v>
                </c:pt>
                <c:pt idx="1788" formatCode="&quot;$&quot;#,##0.00_);[Red]\(&quot;$&quot;#,##0.00\)">
                  <c:v>83151</c:v>
                </c:pt>
                <c:pt idx="1789" formatCode="&quot;$&quot;#,##0.00_);[Red]\(&quot;$&quot;#,##0.00\)">
                  <c:v>37085</c:v>
                </c:pt>
                <c:pt idx="1790" formatCode="&quot;$&quot;#,##0.00_);[Red]\(&quot;$&quot;#,##0.00\)">
                  <c:v>70116</c:v>
                </c:pt>
                <c:pt idx="1791" formatCode="&quot;$&quot;#,##0.00_);[Red]\(&quot;$&quot;#,##0.00\)">
                  <c:v>79800</c:v>
                </c:pt>
                <c:pt idx="1792" formatCode="&quot;$&quot;#,##0.00_);[Red]\(&quot;$&quot;#,##0.00\)">
                  <c:v>69109</c:v>
                </c:pt>
                <c:pt idx="1793" formatCode="&quot;$&quot;#,##0.00_);[Red]\(&quot;$&quot;#,##0.00\)">
                  <c:v>30732</c:v>
                </c:pt>
                <c:pt idx="1794">
                  <c:v>38578</c:v>
                </c:pt>
                <c:pt idx="1795" formatCode="&quot;$&quot;#,##0.00_);[Red]\(&quot;$&quot;#,##0.00\)">
                  <c:v>20518</c:v>
                </c:pt>
                <c:pt idx="1796" formatCode="&quot;$&quot;#,##0.00_);[Red]\(&quot;$&quot;#,##0.00\)">
                  <c:v>62972</c:v>
                </c:pt>
                <c:pt idx="1797" formatCode="&quot;$&quot;#,##0.00_);[Red]\(&quot;$&quot;#,##0.00\)">
                  <c:v>46086</c:v>
                </c:pt>
                <c:pt idx="1798" formatCode="&quot;$&quot;#,##0.00_);[Red]\(&quot;$&quot;#,##0.00\)">
                  <c:v>60905</c:v>
                </c:pt>
                <c:pt idx="1799" formatCode="&quot;$&quot;#,##0.00_);[Red]\(&quot;$&quot;#,##0.00\)">
                  <c:v>66565</c:v>
                </c:pt>
                <c:pt idx="1800" formatCode="&quot;$&quot;#,##0.00_);[Red]\(&quot;$&quot;#,##0.00\)">
                  <c:v>80134</c:v>
                </c:pt>
                <c:pt idx="1801" formatCode="&quot;$&quot;#,##0.00_);[Red]\(&quot;$&quot;#,##0.00\)">
                  <c:v>27203</c:v>
                </c:pt>
                <c:pt idx="1802" formatCode="&quot;$&quot;#,##0.00_);[Red]\(&quot;$&quot;#,##0.00\)">
                  <c:v>50523</c:v>
                </c:pt>
                <c:pt idx="1803" formatCode="&quot;$&quot;#,##0.00_);[Red]\(&quot;$&quot;#,##0.00\)">
                  <c:v>72504</c:v>
                </c:pt>
                <c:pt idx="1804" formatCode="&quot;$&quot;#,##0.00_);[Red]\(&quot;$&quot;#,##0.00\)">
                  <c:v>48918</c:v>
                </c:pt>
                <c:pt idx="1805" formatCode="&quot;$&quot;#,##0.00_);[Red]\(&quot;$&quot;#,##0.00\)">
                  <c:v>59304</c:v>
                </c:pt>
                <c:pt idx="1806" formatCode="&quot;$&quot;#,##0.00_);[Red]\(&quot;$&quot;#,##0.00\)">
                  <c:v>63967</c:v>
                </c:pt>
                <c:pt idx="1807" formatCode="&quot;$&quot;#,##0.00_);[Red]\(&quot;$&quot;#,##0.00\)">
                  <c:v>67131</c:v>
                </c:pt>
                <c:pt idx="1808" formatCode="&quot;$&quot;#,##0.00_);[Red]\(&quot;$&quot;#,##0.00\)">
                  <c:v>69759</c:v>
                </c:pt>
                <c:pt idx="1809" formatCode="&quot;$&quot;#,##0.00_);[Red]\(&quot;$&quot;#,##0.00\)">
                  <c:v>39722</c:v>
                </c:pt>
                <c:pt idx="1810" formatCode="&quot;$&quot;#,##0.00_);[Red]\(&quot;$&quot;#,##0.00\)">
                  <c:v>66731</c:v>
                </c:pt>
                <c:pt idx="1811" formatCode="&quot;$&quot;#,##0.00_);[Red]\(&quot;$&quot;#,##0.00\)">
                  <c:v>77382</c:v>
                </c:pt>
                <c:pt idx="1812" formatCode="&quot;$&quot;#,##0.00_);[Red]\(&quot;$&quot;#,##0.00\)">
                  <c:v>80573</c:v>
                </c:pt>
                <c:pt idx="1813" formatCode="&quot;$&quot;#,##0.00_);[Red]\(&quot;$&quot;#,##0.00\)">
                  <c:v>72828</c:v>
                </c:pt>
                <c:pt idx="1814" formatCode="&quot;$&quot;#,##0.00_);[Red]\(&quot;$&quot;#,##0.00\)">
                  <c:v>31880</c:v>
                </c:pt>
                <c:pt idx="1815" formatCode="&quot;$&quot;#,##0.00_);[Red]\(&quot;$&quot;#,##0.00\)">
                  <c:v>42691</c:v>
                </c:pt>
                <c:pt idx="1816" formatCode="&quot;$&quot;#,##0.00_);[Red]\(&quot;$&quot;#,##0.00\)">
                  <c:v>43974</c:v>
                </c:pt>
                <c:pt idx="1817" formatCode="&quot;$&quot;#,##0.00_);[Red]\(&quot;$&quot;#,##0.00\)">
                  <c:v>35788</c:v>
                </c:pt>
                <c:pt idx="1818" formatCode="&quot;$&quot;#,##0.00_);[Red]\(&quot;$&quot;#,##0.00\)">
                  <c:v>91700</c:v>
                </c:pt>
                <c:pt idx="1819" formatCode="&quot;$&quot;#,##0.00_);[Red]\(&quot;$&quot;#,##0.00\)">
                  <c:v>55260</c:v>
                </c:pt>
                <c:pt idx="1821" formatCode="&quot;$&quot;#,##0.00_);[Red]\(&quot;$&quot;#,##0.00\)">
                  <c:v>61923</c:v>
                </c:pt>
                <c:pt idx="1822" formatCode="&quot;$&quot;#,##0.00_);[Red]\(&quot;$&quot;#,##0.00\)">
                  <c:v>60504</c:v>
                </c:pt>
                <c:pt idx="1823" formatCode="&quot;$&quot;#,##0.00_);[Red]\(&quot;$&quot;#,##0.00\)">
                  <c:v>64509</c:v>
                </c:pt>
                <c:pt idx="1824" formatCode="&quot;$&quot;#,##0.00_);[Red]\(&quot;$&quot;#,##0.00\)">
                  <c:v>40101</c:v>
                </c:pt>
                <c:pt idx="1825" formatCode="&quot;$&quot;#,##0.00_);[Red]\(&quot;$&quot;#,##0.00\)">
                  <c:v>58350</c:v>
                </c:pt>
                <c:pt idx="1826" formatCode="&quot;$&quot;#,##0.00_);[Red]\(&quot;$&quot;#,##0.00\)">
                  <c:v>70356</c:v>
                </c:pt>
                <c:pt idx="1827" formatCode="&quot;$&quot;#,##0.00_);[Red]\(&quot;$&quot;#,##0.00\)">
                  <c:v>32414</c:v>
                </c:pt>
                <c:pt idx="1828">
                  <c:v>79529</c:v>
                </c:pt>
                <c:pt idx="1829" formatCode="&quot;$&quot;#,##0.00_);[Red]\(&quot;$&quot;#,##0.00\)">
                  <c:v>75027</c:v>
                </c:pt>
                <c:pt idx="1830" formatCode="&quot;$&quot;#,##0.00_);[Red]\(&quot;$&quot;#,##0.00\)">
                  <c:v>80950</c:v>
                </c:pt>
                <c:pt idx="1831" formatCode="&quot;$&quot;#,##0.00_);[Red]\(&quot;$&quot;#,##0.00\)">
                  <c:v>60199</c:v>
                </c:pt>
                <c:pt idx="1832" formatCode="&quot;$&quot;#,##0.00_);[Red]\(&quot;$&quot;#,##0.00\)">
                  <c:v>53977</c:v>
                </c:pt>
                <c:pt idx="1833" formatCode="&quot;$&quot;#,##0.00_);[Red]\(&quot;$&quot;#,##0.00\)">
                  <c:v>83151</c:v>
                </c:pt>
                <c:pt idx="1834" formatCode="&quot;$&quot;#,##0.00_);[Red]\(&quot;$&quot;#,##0.00\)">
                  <c:v>36781</c:v>
                </c:pt>
                <c:pt idx="1835" formatCode="&quot;$&quot;#,##0.00_);[Red]\(&quot;$&quot;#,##0.00\)">
                  <c:v>34242</c:v>
                </c:pt>
                <c:pt idx="1836" formatCode="&quot;$&quot;#,##0.00_);[Red]\(&quot;$&quot;#,##0.00\)">
                  <c:v>81795</c:v>
                </c:pt>
                <c:pt idx="1837" formatCode="&quot;$&quot;#,##0.00_);[Red]\(&quot;$&quot;#,##0.00\)">
                  <c:v>81574</c:v>
                </c:pt>
                <c:pt idx="1838" formatCode="&quot;$&quot;#,##0.00_);[Red]\(&quot;$&quot;#,##0.00\)">
                  <c:v>5305</c:v>
                </c:pt>
                <c:pt idx="1839" formatCode="&quot;$&quot;#,##0.00_);[Red]\(&quot;$&quot;#,##0.00\)">
                  <c:v>79689</c:v>
                </c:pt>
                <c:pt idx="1840" formatCode="&quot;$&quot;#,##0.00_);[Red]\(&quot;$&quot;#,##0.00\)">
                  <c:v>62820</c:v>
                </c:pt>
                <c:pt idx="1841" formatCode="&quot;$&quot;#,##0.00_);[Red]\(&quot;$&quot;#,##0.00\)">
                  <c:v>13084</c:v>
                </c:pt>
                <c:pt idx="1842" formatCode="&quot;$&quot;#,##0.00_);[Red]\(&quot;$&quot;#,##0.00\)">
                  <c:v>49912</c:v>
                </c:pt>
                <c:pt idx="1843" formatCode="&quot;$&quot;#,##0.00_);[Red]\(&quot;$&quot;#,##0.00\)">
                  <c:v>62187</c:v>
                </c:pt>
                <c:pt idx="1844" formatCode="&quot;$&quot;#,##0.00_);[Red]\(&quot;$&quot;#,##0.00\)">
                  <c:v>50943</c:v>
                </c:pt>
                <c:pt idx="1845" formatCode="&quot;$&quot;#,##0.00_);[Red]\(&quot;$&quot;#,##0.00\)">
                  <c:v>92533</c:v>
                </c:pt>
                <c:pt idx="1846" formatCode="&quot;$&quot;#,##0.00_);[Red]\(&quot;$&quot;#,##0.00\)">
                  <c:v>62450</c:v>
                </c:pt>
                <c:pt idx="1847" formatCode="&quot;$&quot;#,##0.00_);[Red]\(&quot;$&quot;#,##0.00\)">
                  <c:v>37040</c:v>
                </c:pt>
                <c:pt idx="1848" formatCode="&quot;$&quot;#,##0.00_);[Red]\(&quot;$&quot;#,##0.00\)">
                  <c:v>69263</c:v>
                </c:pt>
                <c:pt idx="1849" formatCode="&quot;$&quot;#,##0.00_);[Red]\(&quot;$&quot;#,##0.00\)">
                  <c:v>60000</c:v>
                </c:pt>
                <c:pt idx="1850" formatCode="&quot;$&quot;#,##0.00_);[Red]\(&quot;$&quot;#,##0.00\)">
                  <c:v>88194</c:v>
                </c:pt>
                <c:pt idx="1851" formatCode="&quot;$&quot;#,##0.00_);[Red]\(&quot;$&quot;#,##0.00\)">
                  <c:v>65846</c:v>
                </c:pt>
                <c:pt idx="1852" formatCode="&quot;$&quot;#,##0.00_);[Red]\(&quot;$&quot;#,##0.00\)">
                  <c:v>66373</c:v>
                </c:pt>
                <c:pt idx="1853" formatCode="&quot;$&quot;#,##0.00_);[Red]\(&quot;$&quot;#,##0.00\)">
                  <c:v>66373</c:v>
                </c:pt>
                <c:pt idx="1854" formatCode="&quot;$&quot;#,##0.00_);[Red]\(&quot;$&quot;#,##0.00\)">
                  <c:v>50127</c:v>
                </c:pt>
                <c:pt idx="1855" formatCode="&quot;$&quot;#,##0.00_);[Red]\(&quot;$&quot;#,##0.00\)">
                  <c:v>26954</c:v>
                </c:pt>
                <c:pt idx="1856" formatCode="&quot;$&quot;#,##0.00_);[Red]\(&quot;$&quot;#,##0.00\)">
                  <c:v>37717</c:v>
                </c:pt>
                <c:pt idx="1857" formatCode="&quot;$&quot;#,##0.00_);[Red]\(&quot;$&quot;#,##0.00\)">
                  <c:v>85485</c:v>
                </c:pt>
                <c:pt idx="1858" formatCode="&quot;$&quot;#,##0.00_);[Red]\(&quot;$&quot;#,##0.00\)">
                  <c:v>52869</c:v>
                </c:pt>
                <c:pt idx="1859" formatCode="&quot;$&quot;#,##0.00_);[Red]\(&quot;$&quot;#,##0.00\)">
                  <c:v>38360</c:v>
                </c:pt>
                <c:pt idx="1860" formatCode="&quot;$&quot;#,##0.00_);[Red]\(&quot;$&quot;#,##0.00\)">
                  <c:v>32765</c:v>
                </c:pt>
                <c:pt idx="1861" formatCode="&quot;$&quot;#,##0.00_);[Red]\(&quot;$&quot;#,##0.00\)">
                  <c:v>58308</c:v>
                </c:pt>
                <c:pt idx="1863" formatCode="&quot;$&quot;#,##0.00_);[Red]\(&quot;$&quot;#,##0.00\)">
                  <c:v>79761</c:v>
                </c:pt>
                <c:pt idx="1864" formatCode="&quot;$&quot;#,##0.00_);[Red]\(&quot;$&quot;#,##0.00\)">
                  <c:v>73538</c:v>
                </c:pt>
                <c:pt idx="1865" formatCode="&quot;$&quot;#,##0.00_);[Red]\(&quot;$&quot;#,##0.00\)">
                  <c:v>22419</c:v>
                </c:pt>
                <c:pt idx="1866" formatCode="&quot;$&quot;#,##0.00_);[Red]\(&quot;$&quot;#,##0.00\)">
                  <c:v>71706</c:v>
                </c:pt>
                <c:pt idx="1867" formatCode="&quot;$&quot;#,##0.00_);[Red]\(&quot;$&quot;#,##0.00\)">
                  <c:v>34738</c:v>
                </c:pt>
                <c:pt idx="1868">
                  <c:v>65324</c:v>
                </c:pt>
                <c:pt idx="1869" formatCode="&quot;$&quot;#,##0.00_);[Red]\(&quot;$&quot;#,##0.00\)">
                  <c:v>66503</c:v>
                </c:pt>
                <c:pt idx="1870" formatCode="&quot;$&quot;#,##0.00_);[Red]\(&quot;$&quot;#,##0.00\)">
                  <c:v>17148</c:v>
                </c:pt>
                <c:pt idx="1871" formatCode="&quot;$&quot;#,##0.00_);[Red]\(&quot;$&quot;#,##0.00\)">
                  <c:v>57957</c:v>
                </c:pt>
                <c:pt idx="1872" formatCode="&quot;$&quot;#,##0.00_);[Red]\(&quot;$&quot;#,##0.00\)">
                  <c:v>45921</c:v>
                </c:pt>
                <c:pt idx="1873" formatCode="&quot;$&quot;#,##0.00_);[Red]\(&quot;$&quot;#,##0.00\)">
                  <c:v>23976</c:v>
                </c:pt>
                <c:pt idx="1874" formatCode="&quot;$&quot;#,##0.00_);[Red]\(&quot;$&quot;#,##0.00\)">
                  <c:v>76412</c:v>
                </c:pt>
                <c:pt idx="1875" formatCode="&quot;$&quot;#,##0.00_);[Red]\(&quot;$&quot;#,##0.00\)">
                  <c:v>71853</c:v>
                </c:pt>
                <c:pt idx="1876" formatCode="&quot;$&quot;#,##0.00_);[Red]\(&quot;$&quot;#,##0.00\)">
                  <c:v>93404</c:v>
                </c:pt>
                <c:pt idx="1877" formatCode="&quot;$&quot;#,##0.00_);[Red]\(&quot;$&quot;#,##0.00\)">
                  <c:v>58113</c:v>
                </c:pt>
                <c:pt idx="1878" formatCode="&quot;$&quot;#,##0.00_);[Red]\(&quot;$&quot;#,##0.00\)">
                  <c:v>28071</c:v>
                </c:pt>
                <c:pt idx="1879">
                  <c:v>81698</c:v>
                </c:pt>
                <c:pt idx="1880" formatCode="&quot;$&quot;#,##0.00_);[Red]\(&quot;$&quot;#,##0.00\)">
                  <c:v>40794</c:v>
                </c:pt>
                <c:pt idx="1881" formatCode="&quot;$&quot;#,##0.00_);[Red]\(&quot;$&quot;#,##0.00\)">
                  <c:v>49118</c:v>
                </c:pt>
                <c:pt idx="1882" formatCode="&quot;$&quot;#,##0.00_);[Red]\(&quot;$&quot;#,##0.00\)">
                  <c:v>40479</c:v>
                </c:pt>
                <c:pt idx="1883" formatCode="&quot;$&quot;#,##0.00_);[Red]\(&quot;$&quot;#,##0.00\)">
                  <c:v>73687</c:v>
                </c:pt>
                <c:pt idx="1884" formatCode="&quot;$&quot;#,##0.00_);[Red]\(&quot;$&quot;#,##0.00\)">
                  <c:v>24645</c:v>
                </c:pt>
                <c:pt idx="1885" formatCode="&quot;$&quot;#,##0.00_);[Red]\(&quot;$&quot;#,##0.00\)">
                  <c:v>19986</c:v>
                </c:pt>
                <c:pt idx="1886" formatCode="&quot;$&quot;#,##0.00_);[Red]\(&quot;$&quot;#,##0.00\)">
                  <c:v>7500</c:v>
                </c:pt>
                <c:pt idx="1887" formatCode="&quot;$&quot;#,##0.00_);[Red]\(&quot;$&quot;#,##0.00\)">
                  <c:v>57072</c:v>
                </c:pt>
                <c:pt idx="1888" formatCode="&quot;$&quot;#,##0.00_);[Red]\(&quot;$&quot;#,##0.00\)">
                  <c:v>83003</c:v>
                </c:pt>
                <c:pt idx="1889" formatCode="&quot;$&quot;#,##0.00_);[Red]\(&quot;$&quot;#,##0.00\)">
                  <c:v>32313</c:v>
                </c:pt>
                <c:pt idx="1890" formatCode="&quot;$&quot;#,##0.00_);[Red]\(&quot;$&quot;#,##0.00\)">
                  <c:v>33762</c:v>
                </c:pt>
                <c:pt idx="1891" formatCode="&quot;$&quot;#,##0.00_);[Red]\(&quot;$&quot;#,##0.00\)">
                  <c:v>82032</c:v>
                </c:pt>
                <c:pt idx="1892" formatCode="&quot;$&quot;#,##0.00_);[Red]\(&quot;$&quot;#,##0.00\)">
                  <c:v>22010</c:v>
                </c:pt>
                <c:pt idx="1893">
                  <c:v>64260</c:v>
                </c:pt>
                <c:pt idx="1894" formatCode="&quot;$&quot;#,##0.00_);[Red]\(&quot;$&quot;#,##0.00\)">
                  <c:v>65295</c:v>
                </c:pt>
                <c:pt idx="1895" formatCode="&quot;$&quot;#,##0.00_);[Red]\(&quot;$&quot;#,##0.00\)">
                  <c:v>73448</c:v>
                </c:pt>
                <c:pt idx="1896" formatCode="&quot;$&quot;#,##0.00_);[Red]\(&quot;$&quot;#,##0.00\)">
                  <c:v>69969</c:v>
                </c:pt>
                <c:pt idx="1897">
                  <c:v>23830</c:v>
                </c:pt>
                <c:pt idx="1898" formatCode="&quot;$&quot;#,##0.00_);[Red]\(&quot;$&quot;#,##0.00\)">
                  <c:v>15033</c:v>
                </c:pt>
                <c:pt idx="1899" formatCode="&quot;$&quot;#,##0.00_);[Red]\(&quot;$&quot;#,##0.00\)">
                  <c:v>65488</c:v>
                </c:pt>
                <c:pt idx="1900" formatCode="&quot;$&quot;#,##0.00_);[Red]\(&quot;$&quot;#,##0.00\)">
                  <c:v>35876</c:v>
                </c:pt>
                <c:pt idx="1901" formatCode="&quot;$&quot;#,##0.00_);[Red]\(&quot;$&quot;#,##0.00\)">
                  <c:v>64590</c:v>
                </c:pt>
                <c:pt idx="1902" formatCode="&quot;$&quot;#,##0.00_);[Red]\(&quot;$&quot;#,##0.00\)">
                  <c:v>46904</c:v>
                </c:pt>
                <c:pt idx="1903" formatCode="&quot;$&quot;#,##0.00_);[Red]\(&quot;$&quot;#,##0.00\)">
                  <c:v>35797</c:v>
                </c:pt>
                <c:pt idx="1904" formatCode="&quot;$&quot;#,##0.00_);[Red]\(&quot;$&quot;#,##0.00\)">
                  <c:v>54237</c:v>
                </c:pt>
                <c:pt idx="1905" formatCode="&quot;$&quot;#,##0.00_);[Red]\(&quot;$&quot;#,##0.00\)">
                  <c:v>18793</c:v>
                </c:pt>
                <c:pt idx="1906" formatCode="&quot;$&quot;#,##0.00_);[Red]\(&quot;$&quot;#,##0.00\)">
                  <c:v>19514</c:v>
                </c:pt>
                <c:pt idx="1907" formatCode="&quot;$&quot;#,##0.00_);[Red]\(&quot;$&quot;#,##0.00\)">
                  <c:v>23162</c:v>
                </c:pt>
                <c:pt idx="1908">
                  <c:v>73170</c:v>
                </c:pt>
                <c:pt idx="1909" formatCode="&quot;$&quot;#,##0.00_);[Red]\(&quot;$&quot;#,##0.00\)">
                  <c:v>53790</c:v>
                </c:pt>
                <c:pt idx="1910" formatCode="&quot;$&quot;#,##0.00_);[Red]\(&quot;$&quot;#,##0.00\)">
                  <c:v>67272</c:v>
                </c:pt>
                <c:pt idx="1911" formatCode="&quot;$&quot;#,##0.00_);[Red]\(&quot;$&quot;#,##0.00\)">
                  <c:v>41883</c:v>
                </c:pt>
                <c:pt idx="1912" formatCode="&quot;$&quot;#,##0.00_);[Red]\(&quot;$&quot;#,##0.00\)">
                  <c:v>38097</c:v>
                </c:pt>
                <c:pt idx="1913" formatCode="&quot;$&quot;#,##0.00_);[Red]\(&quot;$&quot;#,##0.00\)">
                  <c:v>31560</c:v>
                </c:pt>
                <c:pt idx="1914" formatCode="&quot;$&quot;#,##0.00_);[Red]\(&quot;$&quot;#,##0.00\)">
                  <c:v>55212</c:v>
                </c:pt>
                <c:pt idx="1915" formatCode="&quot;$&quot;#,##0.00_);[Red]\(&quot;$&quot;#,##0.00\)">
                  <c:v>58086</c:v>
                </c:pt>
                <c:pt idx="1916" formatCode="&quot;$&quot;#,##0.00_);[Red]\(&quot;$&quot;#,##0.00\)">
                  <c:v>67716</c:v>
                </c:pt>
                <c:pt idx="1917" formatCode="&quot;$&quot;#,##0.00_);[Red]\(&quot;$&quot;#,##0.00\)">
                  <c:v>28764</c:v>
                </c:pt>
                <c:pt idx="1918" formatCode="&quot;$&quot;#,##0.00_);[Red]\(&quot;$&quot;#,##0.00\)">
                  <c:v>23539</c:v>
                </c:pt>
                <c:pt idx="1919" formatCode="&quot;$&quot;#,##0.00_);[Red]\(&quot;$&quot;#,##0.00\)">
                  <c:v>58275</c:v>
                </c:pt>
                <c:pt idx="1920" formatCode="&quot;$&quot;#,##0.00_);[Red]\(&quot;$&quot;#,##0.00\)">
                  <c:v>24882</c:v>
                </c:pt>
                <c:pt idx="1921" formatCode="&quot;$&quot;#,##0.00_);[Red]\(&quot;$&quot;#,##0.00\)">
                  <c:v>41850</c:v>
                </c:pt>
                <c:pt idx="1922" formatCode="&quot;$&quot;#,##0.00_);[Red]\(&quot;$&quot;#,##0.00\)">
                  <c:v>42386</c:v>
                </c:pt>
                <c:pt idx="1923" formatCode="&quot;$&quot;#,##0.00_);[Red]\(&quot;$&quot;#,##0.00\)">
                  <c:v>34377</c:v>
                </c:pt>
                <c:pt idx="1924" formatCode="&quot;$&quot;#,##0.00_);[Red]\(&quot;$&quot;#,##0.00\)">
                  <c:v>76998</c:v>
                </c:pt>
                <c:pt idx="1925" formatCode="&quot;$&quot;#,##0.00_);[Red]\(&quot;$&quot;#,##0.00\)">
                  <c:v>64325</c:v>
                </c:pt>
                <c:pt idx="1926" formatCode="&quot;$&quot;#,##0.00_);[Red]\(&quot;$&quot;#,##0.00\)">
                  <c:v>84906</c:v>
                </c:pt>
                <c:pt idx="1927" formatCode="&quot;$&quot;#,##0.00_);[Red]\(&quot;$&quot;#,##0.00\)">
                  <c:v>52278</c:v>
                </c:pt>
                <c:pt idx="1928" formatCode="&quot;$&quot;#,##0.00_);[Red]\(&quot;$&quot;#,##0.00\)">
                  <c:v>23331</c:v>
                </c:pt>
                <c:pt idx="1929" formatCode="&quot;$&quot;#,##0.00_);[Red]\(&quot;$&quot;#,##0.00\)">
                  <c:v>71499</c:v>
                </c:pt>
                <c:pt idx="1930" formatCode="&quot;$&quot;#,##0.00_);[Red]\(&quot;$&quot;#,##0.00\)">
                  <c:v>78499</c:v>
                </c:pt>
                <c:pt idx="1931" formatCode="&quot;$&quot;#,##0.00_);[Red]\(&quot;$&quot;#,##0.00\)">
                  <c:v>58116</c:v>
                </c:pt>
                <c:pt idx="1932" formatCode="&quot;$&quot;#,##0.00_);[Red]\(&quot;$&quot;#,##0.00\)">
                  <c:v>83664</c:v>
                </c:pt>
                <c:pt idx="1933" formatCode="&quot;$&quot;#,##0.00_);[Red]\(&quot;$&quot;#,##0.00\)">
                  <c:v>56129</c:v>
                </c:pt>
                <c:pt idx="1934" formatCode="&quot;$&quot;#,##0.00_);[Red]\(&quot;$&quot;#,##0.00\)">
                  <c:v>44802</c:v>
                </c:pt>
                <c:pt idx="1935" formatCode="&quot;$&quot;#,##0.00_);[Red]\(&quot;$&quot;#,##0.00\)">
                  <c:v>86857</c:v>
                </c:pt>
                <c:pt idx="1936" formatCode="&quot;$&quot;#,##0.00_);[Red]\(&quot;$&quot;#,##0.00\)">
                  <c:v>28587</c:v>
                </c:pt>
                <c:pt idx="1937" formatCode="&quot;$&quot;#,##0.00_);[Red]\(&quot;$&quot;#,##0.00\)">
                  <c:v>62972</c:v>
                </c:pt>
                <c:pt idx="1938" formatCode="&quot;$&quot;#,##0.00_);[Red]\(&quot;$&quot;#,##0.00\)">
                  <c:v>24884</c:v>
                </c:pt>
                <c:pt idx="1939" formatCode="&quot;$&quot;#,##0.00_);[Red]\(&quot;$&quot;#,##0.00\)">
                  <c:v>62000</c:v>
                </c:pt>
                <c:pt idx="1940" formatCode="&quot;$&quot;#,##0.00_);[Red]\(&quot;$&quot;#,##0.00\)">
                  <c:v>44911</c:v>
                </c:pt>
                <c:pt idx="1941" formatCode="&quot;$&quot;#,##0.00_);[Red]\(&quot;$&quot;#,##0.00\)">
                  <c:v>21918</c:v>
                </c:pt>
                <c:pt idx="1942">
                  <c:v>68695</c:v>
                </c:pt>
                <c:pt idx="1943" formatCode="&quot;$&quot;#,##0.00_);[Red]\(&quot;$&quot;#,##0.00\)">
                  <c:v>71391</c:v>
                </c:pt>
                <c:pt idx="1944" formatCode="&quot;$&quot;#,##0.00_);[Red]\(&quot;$&quot;#,##0.00\)">
                  <c:v>34074</c:v>
                </c:pt>
                <c:pt idx="1945" formatCode="&quot;$&quot;#,##0.00_);[Red]\(&quot;$&quot;#,##0.00\)">
                  <c:v>66476</c:v>
                </c:pt>
                <c:pt idx="1946" formatCode="&quot;$&quot;#,##0.00_);[Red]\(&quot;$&quot;#,##0.00\)">
                  <c:v>7500</c:v>
                </c:pt>
                <c:pt idx="1947" formatCode="&quot;$&quot;#,##0.00_);[Red]\(&quot;$&quot;#,##0.00\)">
                  <c:v>38998</c:v>
                </c:pt>
                <c:pt idx="1948" formatCode="&quot;$&quot;#,##0.00_);[Red]\(&quot;$&quot;#,##0.00\)">
                  <c:v>46423</c:v>
                </c:pt>
                <c:pt idx="1949" formatCode="&quot;$&quot;#,##0.00_);[Red]\(&quot;$&quot;#,##0.00\)">
                  <c:v>39665</c:v>
                </c:pt>
                <c:pt idx="1950" formatCode="&quot;$&quot;#,##0.00_);[Red]\(&quot;$&quot;#,##0.00\)">
                  <c:v>82716</c:v>
                </c:pt>
                <c:pt idx="1951" formatCode="&quot;$&quot;#,##0.00_);[Red]\(&quot;$&quot;#,##0.00\)">
                  <c:v>4023</c:v>
                </c:pt>
                <c:pt idx="1952" formatCode="&quot;$&quot;#,##0.00_);[Red]\(&quot;$&quot;#,##0.00\)">
                  <c:v>70337</c:v>
                </c:pt>
                <c:pt idx="1953" formatCode="&quot;$&quot;#,##0.00_);[Red]\(&quot;$&quot;#,##0.00\)">
                  <c:v>80067</c:v>
                </c:pt>
                <c:pt idx="1954" formatCode="&quot;$&quot;#,##0.00_);[Red]\(&quot;$&quot;#,##0.00\)">
                  <c:v>64961</c:v>
                </c:pt>
                <c:pt idx="1955" formatCode="&quot;$&quot;#,##0.00_);[Red]\(&quot;$&quot;#,##0.00\)">
                  <c:v>59809</c:v>
                </c:pt>
                <c:pt idx="1956" formatCode="&quot;$&quot;#,##0.00_);[Red]\(&quot;$&quot;#,##0.00\)">
                  <c:v>78093</c:v>
                </c:pt>
                <c:pt idx="1957" formatCode="&quot;$&quot;#,##0.00_);[Red]\(&quot;$&quot;#,##0.00\)">
                  <c:v>39898</c:v>
                </c:pt>
                <c:pt idx="1958" formatCode="&quot;$&quot;#,##0.00_);[Red]\(&quot;$&quot;#,##0.00\)">
                  <c:v>65685</c:v>
                </c:pt>
                <c:pt idx="1959" formatCode="&quot;$&quot;#,##0.00_);[Red]\(&quot;$&quot;#,##0.00\)">
                  <c:v>26868</c:v>
                </c:pt>
                <c:pt idx="1960" formatCode="&quot;$&quot;#,##0.00_);[Red]\(&quot;$&quot;#,##0.00\)">
                  <c:v>61825</c:v>
                </c:pt>
                <c:pt idx="1961" formatCode="&quot;$&quot;#,##0.00_);[Red]\(&quot;$&quot;#,##0.00\)">
                  <c:v>53034</c:v>
                </c:pt>
                <c:pt idx="1962">
                  <c:v>55375</c:v>
                </c:pt>
                <c:pt idx="1963" formatCode="&quot;$&quot;#,##0.00_);[Red]\(&quot;$&quot;#,##0.00\)">
                  <c:v>65526</c:v>
                </c:pt>
                <c:pt idx="1964" formatCode="&quot;$&quot;#,##0.00_);[Red]\(&quot;$&quot;#,##0.00\)">
                  <c:v>46015</c:v>
                </c:pt>
                <c:pt idx="1965" formatCode="&quot;$&quot;#,##0.00_);[Red]\(&quot;$&quot;#,##0.00\)">
                  <c:v>50437</c:v>
                </c:pt>
                <c:pt idx="1966" formatCode="&quot;$&quot;#,##0.00_);[Red]\(&quot;$&quot;#,##0.00\)">
                  <c:v>30631</c:v>
                </c:pt>
                <c:pt idx="1967" formatCode="&quot;$&quot;#,##0.00_);[Red]\(&quot;$&quot;#,##0.00\)">
                  <c:v>78901</c:v>
                </c:pt>
                <c:pt idx="1968" formatCode="&quot;$&quot;#,##0.00_);[Red]\(&quot;$&quot;#,##0.00\)">
                  <c:v>56337</c:v>
                </c:pt>
                <c:pt idx="1969" formatCode="&quot;$&quot;#,##0.00_);[Red]\(&quot;$&quot;#,##0.00\)">
                  <c:v>19444</c:v>
                </c:pt>
                <c:pt idx="1970" formatCode="&quot;$&quot;#,##0.00_);[Red]\(&quot;$&quot;#,##0.00\)">
                  <c:v>70379</c:v>
                </c:pt>
                <c:pt idx="1971">
                  <c:v>75276</c:v>
                </c:pt>
                <c:pt idx="1972" formatCode="&quot;$&quot;#,##0.00_);[Red]\(&quot;$&quot;#,##0.00\)">
                  <c:v>7500</c:v>
                </c:pt>
                <c:pt idx="1973" formatCode="&quot;$&quot;#,##0.00_);[Red]\(&quot;$&quot;#,##0.00\)">
                  <c:v>36957</c:v>
                </c:pt>
                <c:pt idx="1974" formatCode="&quot;$&quot;#,##0.00_);[Red]\(&quot;$&quot;#,##0.00\)">
                  <c:v>54466</c:v>
                </c:pt>
                <c:pt idx="1975" formatCode="&quot;$&quot;#,##0.00_);[Red]\(&quot;$&quot;#,##0.00\)">
                  <c:v>16927</c:v>
                </c:pt>
                <c:pt idx="1976" formatCode="&quot;$&quot;#,##0.00_);[Red]\(&quot;$&quot;#,##0.00\)">
                  <c:v>12571</c:v>
                </c:pt>
                <c:pt idx="1977" formatCode="&quot;$&quot;#,##0.00_);[Red]\(&quot;$&quot;#,##0.00\)">
                  <c:v>31163</c:v>
                </c:pt>
                <c:pt idx="1978" formatCode="&quot;$&quot;#,##0.00_);[Red]\(&quot;$&quot;#,##0.00\)">
                  <c:v>74293</c:v>
                </c:pt>
                <c:pt idx="1979" formatCode="&quot;$&quot;#,##0.00_);[Red]\(&quot;$&quot;#,##0.00\)">
                  <c:v>72282</c:v>
                </c:pt>
                <c:pt idx="1980" formatCode="&quot;$&quot;#,##0.00_);[Red]\(&quot;$&quot;#,##0.00\)">
                  <c:v>59462</c:v>
                </c:pt>
                <c:pt idx="1981" formatCode="&quot;$&quot;#,##0.00_);[Red]\(&quot;$&quot;#,##0.00\)">
                  <c:v>15315</c:v>
                </c:pt>
                <c:pt idx="1982" formatCode="&quot;$&quot;#,##0.00_);[Red]\(&quot;$&quot;#,##0.00\)">
                  <c:v>25176</c:v>
                </c:pt>
                <c:pt idx="1983" formatCode="&quot;$&quot;#,##0.00_);[Red]\(&quot;$&quot;#,##0.00\)">
                  <c:v>13724</c:v>
                </c:pt>
                <c:pt idx="1984" formatCode="&quot;$&quot;#,##0.00_);[Red]\(&quot;$&quot;#,##0.00\)">
                  <c:v>24434</c:v>
                </c:pt>
                <c:pt idx="1985" formatCode="&quot;$&quot;#,##0.00_);[Red]\(&quot;$&quot;#,##0.00\)">
                  <c:v>102692</c:v>
                </c:pt>
                <c:pt idx="1986" formatCode="&quot;$&quot;#,##0.00_);[Red]\(&quot;$&quot;#,##0.00\)">
                  <c:v>60230</c:v>
                </c:pt>
                <c:pt idx="1987" formatCode="&quot;$&quot;#,##0.00_);[Red]\(&quot;$&quot;#,##0.00\)">
                  <c:v>70044</c:v>
                </c:pt>
                <c:pt idx="1988" formatCode="&quot;$&quot;#,##0.00_);[Red]\(&quot;$&quot;#,##0.00\)">
                  <c:v>74165</c:v>
                </c:pt>
                <c:pt idx="1989" formatCode="&quot;$&quot;#,##0.00_);[Red]\(&quot;$&quot;#,##0.00\)">
                  <c:v>55434</c:v>
                </c:pt>
                <c:pt idx="1990" formatCode="&quot;$&quot;#,##0.00_);[Red]\(&quot;$&quot;#,##0.00\)">
                  <c:v>79946</c:v>
                </c:pt>
                <c:pt idx="1991" formatCode="&quot;$&quot;#,##0.00_);[Red]\(&quot;$&quot;#,##0.00\)">
                  <c:v>33590</c:v>
                </c:pt>
                <c:pt idx="1992" formatCode="&quot;$&quot;#,##0.00_);[Red]\(&quot;$&quot;#,##0.00\)">
                  <c:v>38946</c:v>
                </c:pt>
                <c:pt idx="1993" formatCode="&quot;$&quot;#,##0.00_);[Red]\(&quot;$&quot;#,##0.00\)">
                  <c:v>58692</c:v>
                </c:pt>
                <c:pt idx="1994" formatCode="&quot;$&quot;#,##0.00_);[Red]\(&quot;$&quot;#,##0.00\)">
                  <c:v>53977</c:v>
                </c:pt>
                <c:pt idx="1995" formatCode="&quot;$&quot;#,##0.00_);[Red]\(&quot;$&quot;#,##0.00\)">
                  <c:v>82427</c:v>
                </c:pt>
                <c:pt idx="1996" formatCode="&quot;$&quot;#,##0.00_);[Red]\(&quot;$&quot;#,##0.00\)">
                  <c:v>93790</c:v>
                </c:pt>
                <c:pt idx="1997" formatCode="&quot;$&quot;#,##0.00_);[Red]\(&quot;$&quot;#,##0.00\)">
                  <c:v>70123</c:v>
                </c:pt>
                <c:pt idx="1998">
                  <c:v>39228</c:v>
                </c:pt>
                <c:pt idx="1999" formatCode="&quot;$&quot;#,##0.00_);[Red]\(&quot;$&quot;#,##0.00\)">
                  <c:v>66476</c:v>
                </c:pt>
                <c:pt idx="2000" formatCode="&quot;$&quot;#,##0.00_);[Red]\(&quot;$&quot;#,##0.00\)">
                  <c:v>51369</c:v>
                </c:pt>
                <c:pt idx="2001" formatCode="&quot;$&quot;#,##0.00_);[Red]\(&quot;$&quot;#,##0.00\)">
                  <c:v>38887</c:v>
                </c:pt>
                <c:pt idx="2002" formatCode="&quot;$&quot;#,##0.00_);[Red]\(&quot;$&quot;#,##0.00\)">
                  <c:v>86429</c:v>
                </c:pt>
                <c:pt idx="2003" formatCode="&quot;$&quot;#,##0.00_);[Red]\(&quot;$&quot;#,##0.00\)">
                  <c:v>62204</c:v>
                </c:pt>
                <c:pt idx="2004" formatCode="&quot;$&quot;#,##0.00_);[Red]\(&quot;$&quot;#,##0.00\)">
                  <c:v>84196</c:v>
                </c:pt>
                <c:pt idx="2005" formatCode="&quot;$&quot;#,##0.00_);[Red]\(&quot;$&quot;#,##0.00\)">
                  <c:v>59686</c:v>
                </c:pt>
                <c:pt idx="2006" formatCode="&quot;$&quot;#,##0.00_);[Red]\(&quot;$&quot;#,##0.00\)">
                  <c:v>58710</c:v>
                </c:pt>
                <c:pt idx="2007" formatCode="&quot;$&quot;#,##0.00_);[Red]\(&quot;$&quot;#,##0.00\)">
                  <c:v>50943</c:v>
                </c:pt>
                <c:pt idx="2008" formatCode="&quot;$&quot;#,##0.00_);[Red]\(&quot;$&quot;#,##0.00\)">
                  <c:v>82733</c:v>
                </c:pt>
                <c:pt idx="2009" formatCode="&quot;$&quot;#,##0.00_);[Red]\(&quot;$&quot;#,##0.00\)">
                  <c:v>94472</c:v>
                </c:pt>
                <c:pt idx="2010" formatCode="&quot;$&quot;#,##0.00_);[Red]\(&quot;$&quot;#,##0.00\)">
                  <c:v>68655</c:v>
                </c:pt>
                <c:pt idx="2011">
                  <c:v>32173</c:v>
                </c:pt>
                <c:pt idx="2012" formatCode="&quot;$&quot;#,##0.00_);[Red]\(&quot;$&quot;#,##0.00\)">
                  <c:v>57107</c:v>
                </c:pt>
                <c:pt idx="2013">
                  <c:v>72071</c:v>
                </c:pt>
                <c:pt idx="2014" formatCode="&quot;$&quot;#,##0.00_);[Red]\(&quot;$&quot;#,##0.00\)">
                  <c:v>71427</c:v>
                </c:pt>
                <c:pt idx="2015" formatCode="&quot;$&quot;#,##0.00_);[Red]\(&quot;$&quot;#,##0.00\)">
                  <c:v>26095</c:v>
                </c:pt>
                <c:pt idx="2016" formatCode="&quot;$&quot;#,##0.00_);[Red]\(&quot;$&quot;#,##0.00\)">
                  <c:v>22775</c:v>
                </c:pt>
                <c:pt idx="2017" formatCode="&quot;$&quot;#,##0.00_);[Red]\(&quot;$&quot;#,##0.00\)">
                  <c:v>42386</c:v>
                </c:pt>
                <c:pt idx="2018" formatCode="&quot;$&quot;#,##0.00_);[Red]\(&quot;$&quot;#,##0.00\)">
                  <c:v>31590</c:v>
                </c:pt>
                <c:pt idx="2019" formatCode="&quot;$&quot;#,##0.00_);[Red]\(&quot;$&quot;#,##0.00\)">
                  <c:v>48799</c:v>
                </c:pt>
                <c:pt idx="2020" formatCode="&quot;$&quot;#,##0.00_);[Red]\(&quot;$&quot;#,##0.00\)">
                  <c:v>31160</c:v>
                </c:pt>
                <c:pt idx="2021" formatCode="&quot;$&quot;#,##0.00_);[Red]\(&quot;$&quot;#,##0.00\)">
                  <c:v>69372</c:v>
                </c:pt>
                <c:pt idx="2022" formatCode="&quot;$&quot;#,##0.00_);[Red]\(&quot;$&quot;#,##0.00\)">
                  <c:v>11448</c:v>
                </c:pt>
                <c:pt idx="2023" formatCode="&quot;$&quot;#,##0.00_);[Red]\(&quot;$&quot;#,##0.00\)">
                  <c:v>47472</c:v>
                </c:pt>
                <c:pt idx="2024" formatCode="&quot;$&quot;#,##0.00_);[Red]\(&quot;$&quot;#,##0.00\)">
                  <c:v>80910</c:v>
                </c:pt>
                <c:pt idx="2025" formatCode="&quot;$&quot;#,##0.00_);[Red]\(&quot;$&quot;#,##0.00\)">
                  <c:v>28389</c:v>
                </c:pt>
                <c:pt idx="2026" formatCode="&quot;$&quot;#,##0.00_);[Red]\(&quot;$&quot;#,##0.00\)">
                  <c:v>35791</c:v>
                </c:pt>
                <c:pt idx="2027" formatCode="&quot;$&quot;#,##0.00_);[Red]\(&quot;$&quot;#,##0.00\)">
                  <c:v>45143</c:v>
                </c:pt>
                <c:pt idx="2028" formatCode="&quot;$&quot;#,##0.00_);[Red]\(&quot;$&quot;#,##0.00\)">
                  <c:v>15072</c:v>
                </c:pt>
                <c:pt idx="2029" formatCode="&quot;$&quot;#,##0.00_);[Red]\(&quot;$&quot;#,##0.00\)">
                  <c:v>15287</c:v>
                </c:pt>
                <c:pt idx="2030" formatCode="&quot;$&quot;#,##0.00_);[Red]\(&quot;$&quot;#,##0.00\)">
                  <c:v>35523</c:v>
                </c:pt>
                <c:pt idx="2031" formatCode="&quot;$&quot;#,##0.00_);[Red]\(&quot;$&quot;#,##0.00\)">
                  <c:v>30081</c:v>
                </c:pt>
                <c:pt idx="2032" formatCode="&quot;$&quot;#,##0.00_);[Red]\(&quot;$&quot;#,##0.00\)">
                  <c:v>64713</c:v>
                </c:pt>
                <c:pt idx="2033">
                  <c:v>83715</c:v>
                </c:pt>
                <c:pt idx="2034" formatCode="&quot;$&quot;#,##0.00_);[Red]\(&quot;$&quot;#,##0.00\)">
                  <c:v>48240</c:v>
                </c:pt>
                <c:pt idx="2035" formatCode="&quot;$&quot;#,##0.00_);[Red]\(&quot;$&quot;#,##0.00\)">
                  <c:v>18690</c:v>
                </c:pt>
                <c:pt idx="2036" formatCode="&quot;$&quot;#,##0.00_);[Red]\(&quot;$&quot;#,##0.00\)">
                  <c:v>50387</c:v>
                </c:pt>
                <c:pt idx="2037">
                  <c:v>4428</c:v>
                </c:pt>
                <c:pt idx="2038" formatCode="&quot;$&quot;#,##0.00_);[Red]\(&quot;$&quot;#,##0.00\)">
                  <c:v>48178</c:v>
                </c:pt>
                <c:pt idx="2039" formatCode="&quot;$&quot;#,##0.00_);[Red]\(&quot;$&quot;#,##0.00\)">
                  <c:v>83837</c:v>
                </c:pt>
                <c:pt idx="2040" formatCode="&quot;$&quot;#,##0.00_);[Red]\(&quot;$&quot;#,##0.00\)">
                  <c:v>66303</c:v>
                </c:pt>
                <c:pt idx="2041" formatCode="&quot;$&quot;#,##0.00_);[Red]\(&quot;$&quot;#,##0.00\)">
                  <c:v>49413</c:v>
                </c:pt>
                <c:pt idx="2043" formatCode="&quot;$&quot;#,##0.00_);[Red]\(&quot;$&quot;#,##0.00\)">
                  <c:v>35196</c:v>
                </c:pt>
                <c:pt idx="2044" formatCode="&quot;$&quot;#,##0.00_);[Red]\(&quot;$&quot;#,##0.00\)">
                  <c:v>51315</c:v>
                </c:pt>
                <c:pt idx="2045" formatCode="&quot;$&quot;#,##0.00_);[Red]\(&quot;$&quot;#,##0.00\)">
                  <c:v>61618</c:v>
                </c:pt>
                <c:pt idx="2046" formatCode="&quot;$&quot;#,##0.00_);[Red]\(&quot;$&quot;#,##0.00\)">
                  <c:v>54432</c:v>
                </c:pt>
                <c:pt idx="2047">
                  <c:v>34213</c:v>
                </c:pt>
                <c:pt idx="2048" formatCode="&quot;$&quot;#,##0.00_);[Red]\(&quot;$&quot;#,##0.00\)">
                  <c:v>41437</c:v>
                </c:pt>
                <c:pt idx="2049" formatCode="&quot;$&quot;#,##0.00_);[Red]\(&quot;$&quot;#,##0.00\)">
                  <c:v>23295</c:v>
                </c:pt>
                <c:pt idx="2050" formatCode="&quot;$&quot;#,##0.00_);[Red]\(&quot;$&quot;#,##0.00\)">
                  <c:v>46692</c:v>
                </c:pt>
                <c:pt idx="2051" formatCode="&quot;$&quot;#,##0.00_);[Red]\(&quot;$&quot;#,##0.00\)">
                  <c:v>59247</c:v>
                </c:pt>
                <c:pt idx="2052" formatCode="&quot;$&quot;#,##0.00_);[Red]\(&quot;$&quot;#,##0.00\)">
                  <c:v>37787</c:v>
                </c:pt>
                <c:pt idx="2053" formatCode="&quot;$&quot;#,##0.00_);[Red]\(&quot;$&quot;#,##0.00\)">
                  <c:v>47691</c:v>
                </c:pt>
                <c:pt idx="2054" formatCode="&quot;$&quot;#,##0.00_);[Red]\(&quot;$&quot;#,##0.00\)">
                  <c:v>70287</c:v>
                </c:pt>
                <c:pt idx="2055" formatCode="&quot;$&quot;#,##0.00_);[Red]\(&quot;$&quot;#,##0.00\)">
                  <c:v>26887</c:v>
                </c:pt>
                <c:pt idx="2056" formatCode="&quot;$&quot;#,##0.00_);[Red]\(&quot;$&quot;#,##0.00\)">
                  <c:v>90000</c:v>
                </c:pt>
                <c:pt idx="2057" formatCode="&quot;$&quot;#,##0.00_);[Red]\(&quot;$&quot;#,##0.00\)">
                  <c:v>8940</c:v>
                </c:pt>
                <c:pt idx="2058" formatCode="&quot;$&quot;#,##0.00_);[Red]\(&quot;$&quot;#,##0.00\)">
                  <c:v>24336</c:v>
                </c:pt>
                <c:pt idx="2059" formatCode="&quot;$&quot;#,##0.00_);[Red]\(&quot;$&quot;#,##0.00\)">
                  <c:v>26326</c:v>
                </c:pt>
                <c:pt idx="2060" formatCode="&quot;$&quot;#,##0.00_);[Red]\(&quot;$&quot;#,##0.00\)">
                  <c:v>35441</c:v>
                </c:pt>
                <c:pt idx="2061" formatCode="&quot;$&quot;#,##0.00_);[Red]\(&quot;$&quot;#,##0.00\)">
                  <c:v>16531</c:v>
                </c:pt>
                <c:pt idx="2062" formatCode="&quot;$&quot;#,##0.00_);[Red]\(&quot;$&quot;#,##0.00\)">
                  <c:v>72570</c:v>
                </c:pt>
                <c:pt idx="2063" formatCode="&quot;$&quot;#,##0.00_);[Red]\(&quot;$&quot;#,##0.00\)">
                  <c:v>46390</c:v>
                </c:pt>
                <c:pt idx="2064" formatCode="&quot;$&quot;#,##0.00_);[Red]\(&quot;$&quot;#,##0.00\)">
                  <c:v>75922</c:v>
                </c:pt>
                <c:pt idx="2065" formatCode="&quot;$&quot;#,##0.00_);[Red]\(&quot;$&quot;#,##0.00\)">
                  <c:v>89694</c:v>
                </c:pt>
                <c:pt idx="2066" formatCode="&quot;$&quot;#,##0.00_);[Red]\(&quot;$&quot;#,##0.00\)">
                  <c:v>19346</c:v>
                </c:pt>
                <c:pt idx="2067" formatCode="&quot;$&quot;#,##0.00_);[Red]\(&quot;$&quot;#,##0.00\)">
                  <c:v>82017</c:v>
                </c:pt>
                <c:pt idx="2068" formatCode="&quot;$&quot;#,##0.00_);[Red]\(&quot;$&quot;#,##0.00\)">
                  <c:v>46998</c:v>
                </c:pt>
                <c:pt idx="2069" formatCode="&quot;$&quot;#,##0.00_);[Red]\(&quot;$&quot;#,##0.00\)">
                  <c:v>29672</c:v>
                </c:pt>
                <c:pt idx="2070" formatCode="&quot;$&quot;#,##0.00_);[Red]\(&quot;$&quot;#,##0.00\)">
                  <c:v>44393</c:v>
                </c:pt>
                <c:pt idx="2071" formatCode="&quot;$&quot;#,##0.00_);[Red]\(&quot;$&quot;#,##0.00\)">
                  <c:v>88325</c:v>
                </c:pt>
                <c:pt idx="2072">
                  <c:v>40662</c:v>
                </c:pt>
                <c:pt idx="2073" formatCode="&quot;$&quot;#,##0.00_);[Red]\(&quot;$&quot;#,##0.00\)">
                  <c:v>78028</c:v>
                </c:pt>
                <c:pt idx="2075">
                  <c:v>67267</c:v>
                </c:pt>
                <c:pt idx="2076" formatCode="&quot;$&quot;#,##0.00_);[Red]\(&quot;$&quot;#,##0.00\)">
                  <c:v>39435</c:v>
                </c:pt>
                <c:pt idx="2077" formatCode="&quot;$&quot;#,##0.00_);[Red]\(&quot;$&quot;#,##0.00\)">
                  <c:v>55517</c:v>
                </c:pt>
                <c:pt idx="2078" formatCode="&quot;$&quot;#,##0.00_);[Red]\(&quot;$&quot;#,##0.00\)">
                  <c:v>76618</c:v>
                </c:pt>
                <c:pt idx="2079" formatCode="&quot;$&quot;#,##0.00_);[Red]\(&quot;$&quot;#,##0.00\)">
                  <c:v>77142</c:v>
                </c:pt>
                <c:pt idx="2080" formatCode="&quot;$&quot;#,##0.00_);[Red]\(&quot;$&quot;#,##0.00\)">
                  <c:v>92955</c:v>
                </c:pt>
                <c:pt idx="2081" formatCode="&quot;$&quot;#,##0.00_);[Red]\(&quot;$&quot;#,##0.00\)">
                  <c:v>51039</c:v>
                </c:pt>
                <c:pt idx="2082" formatCode="&quot;$&quot;#,##0.00_);[Red]\(&quot;$&quot;#,##0.00\)">
                  <c:v>38285</c:v>
                </c:pt>
                <c:pt idx="2083" formatCode="&quot;$&quot;#,##0.00_);[Red]\(&quot;$&quot;#,##0.00\)">
                  <c:v>31761</c:v>
                </c:pt>
                <c:pt idx="2084" formatCode="&quot;$&quot;#,##0.00_);[Red]\(&quot;$&quot;#,##0.00\)">
                  <c:v>73113</c:v>
                </c:pt>
                <c:pt idx="2085" formatCode="&quot;$&quot;#,##0.00_);[Red]\(&quot;$&quot;#,##0.00\)">
                  <c:v>59601</c:v>
                </c:pt>
                <c:pt idx="2086" formatCode="&quot;$&quot;#,##0.00_);[Red]\(&quot;$&quot;#,##0.00\)">
                  <c:v>36927</c:v>
                </c:pt>
                <c:pt idx="2087" formatCode="&quot;$&quot;#,##0.00_);[Red]\(&quot;$&quot;#,##0.00\)">
                  <c:v>63207</c:v>
                </c:pt>
                <c:pt idx="2088">
                  <c:v>54809</c:v>
                </c:pt>
                <c:pt idx="2089" formatCode="&quot;$&quot;#,##0.00_);[Red]\(&quot;$&quot;#,##0.00\)">
                  <c:v>49476</c:v>
                </c:pt>
                <c:pt idx="2090" formatCode="&quot;$&quot;#,##0.00_);[Red]\(&quot;$&quot;#,##0.00\)">
                  <c:v>26576</c:v>
                </c:pt>
                <c:pt idx="2091">
                  <c:v>67786</c:v>
                </c:pt>
                <c:pt idx="2092" formatCode="&quot;$&quot;#,##0.00_);[Red]\(&quot;$&quot;#,##0.00\)">
                  <c:v>32892</c:v>
                </c:pt>
                <c:pt idx="2093" formatCode="&quot;$&quot;#,##0.00_);[Red]\(&quot;$&quot;#,##0.00\)">
                  <c:v>36778</c:v>
                </c:pt>
                <c:pt idx="2094" formatCode="&quot;$&quot;#,##0.00_);[Red]\(&quot;$&quot;#,##0.00\)">
                  <c:v>71163</c:v>
                </c:pt>
                <c:pt idx="2095" formatCode="&quot;$&quot;#,##0.00_);[Red]\(&quot;$&quot;#,##0.00\)">
                  <c:v>54210</c:v>
                </c:pt>
                <c:pt idx="2096" formatCode="&quot;$&quot;#,##0.00_);[Red]\(&quot;$&quot;#,##0.00\)">
                  <c:v>54984</c:v>
                </c:pt>
                <c:pt idx="2097" formatCode="&quot;$&quot;#,##0.00_);[Red]\(&quot;$&quot;#,##0.00\)">
                  <c:v>36802</c:v>
                </c:pt>
                <c:pt idx="2098" formatCode="&quot;$&quot;#,##0.00_);[Red]\(&quot;$&quot;#,##0.00\)">
                  <c:v>66835</c:v>
                </c:pt>
                <c:pt idx="2099" formatCode="&quot;$&quot;#,##0.00_);[Red]\(&quot;$&quot;#,##0.00\)">
                  <c:v>62551</c:v>
                </c:pt>
                <c:pt idx="2100" formatCode="&quot;$&quot;#,##0.00_);[Red]\(&quot;$&quot;#,##0.00\)">
                  <c:v>41124</c:v>
                </c:pt>
                <c:pt idx="2101">
                  <c:v>72063</c:v>
                </c:pt>
                <c:pt idx="2102" formatCode="&quot;$&quot;#,##0.00_);[Red]\(&quot;$&quot;#,##0.00\)">
                  <c:v>65665</c:v>
                </c:pt>
                <c:pt idx="2103" formatCode="&quot;$&quot;#,##0.00_);[Red]\(&quot;$&quot;#,##0.00\)">
                  <c:v>76542</c:v>
                </c:pt>
                <c:pt idx="2104" formatCode="&quot;$&quot;#,##0.00_);[Red]\(&quot;$&quot;#,##0.00\)">
                  <c:v>43638</c:v>
                </c:pt>
                <c:pt idx="2105" formatCode="&quot;$&quot;#,##0.00_);[Red]\(&quot;$&quot;#,##0.00\)">
                  <c:v>30093</c:v>
                </c:pt>
                <c:pt idx="2106" formatCode="&quot;$&quot;#,##0.00_);[Red]\(&quot;$&quot;#,##0.00\)">
                  <c:v>27943</c:v>
                </c:pt>
                <c:pt idx="2107" formatCode="&quot;$&quot;#,##0.00_);[Red]\(&quot;$&quot;#,##0.00\)">
                  <c:v>39922</c:v>
                </c:pt>
                <c:pt idx="2108" formatCode="&quot;$&quot;#,##0.00_);[Red]\(&quot;$&quot;#,##0.00\)">
                  <c:v>42769</c:v>
                </c:pt>
                <c:pt idx="2109" formatCode="&quot;$&quot;#,##0.00_);[Red]\(&quot;$&quot;#,##0.00\)">
                  <c:v>37334</c:v>
                </c:pt>
                <c:pt idx="2110" formatCode="&quot;$&quot;#,##0.00_);[Red]\(&quot;$&quot;#,##0.00\)">
                  <c:v>10979</c:v>
                </c:pt>
                <c:pt idx="2111" formatCode="&quot;$&quot;#,##0.00_);[Red]\(&quot;$&quot;#,##0.00\)">
                  <c:v>95529</c:v>
                </c:pt>
                <c:pt idx="2112">
                  <c:v>48330</c:v>
                </c:pt>
                <c:pt idx="2114" formatCode="&quot;$&quot;#,##0.00_);[Red]\(&quot;$&quot;#,##0.00\)">
                  <c:v>59412</c:v>
                </c:pt>
                <c:pt idx="2115" formatCode="&quot;$&quot;#,##0.00_);[Red]\(&quot;$&quot;#,##0.00\)">
                  <c:v>40800</c:v>
                </c:pt>
                <c:pt idx="2116" formatCode="&quot;$&quot;#,##0.00_);[Red]\(&quot;$&quot;#,##0.00\)">
                  <c:v>44392</c:v>
                </c:pt>
                <c:pt idx="2117" formatCode="&quot;$&quot;#,##0.00_);[Red]\(&quot;$&quot;#,##0.00\)">
                  <c:v>7500</c:v>
                </c:pt>
                <c:pt idx="2118" formatCode="&quot;$&quot;#,##0.00_);[Red]\(&quot;$&quot;#,##0.00\)">
                  <c:v>30279</c:v>
                </c:pt>
                <c:pt idx="2119" formatCode="&quot;$&quot;#,##0.00_);[Red]\(&quot;$&quot;#,##0.00\)">
                  <c:v>42000</c:v>
                </c:pt>
                <c:pt idx="2120" formatCode="&quot;$&quot;#,##0.00_);[Red]\(&quot;$&quot;#,##0.00\)">
                  <c:v>66664</c:v>
                </c:pt>
                <c:pt idx="2121" formatCode="&quot;$&quot;#,##0.00_);[Red]\(&quot;$&quot;#,##0.00\)">
                  <c:v>65487</c:v>
                </c:pt>
                <c:pt idx="2122" formatCode="&quot;$&quot;#,##0.00_);[Red]\(&quot;$&quot;#,##0.00\)">
                  <c:v>7500</c:v>
                </c:pt>
                <c:pt idx="2123" formatCode="&quot;$&quot;#,##0.00_);[Red]\(&quot;$&quot;#,##0.00\)">
                  <c:v>66726</c:v>
                </c:pt>
                <c:pt idx="2124" formatCode="&quot;$&quot;#,##0.00_);[Red]\(&quot;$&quot;#,##0.00\)">
                  <c:v>51529</c:v>
                </c:pt>
                <c:pt idx="2125" formatCode="&quot;$&quot;#,##0.00_);[Red]\(&quot;$&quot;#,##0.00\)">
                  <c:v>54386</c:v>
                </c:pt>
                <c:pt idx="2126" formatCode="&quot;$&quot;#,##0.00_);[Red]\(&quot;$&quot;#,##0.00\)">
                  <c:v>68397</c:v>
                </c:pt>
                <c:pt idx="2127" formatCode="&quot;$&quot;#,##0.00_);[Red]\(&quot;$&quot;#,##0.00\)">
                  <c:v>66334</c:v>
                </c:pt>
                <c:pt idx="2128">
                  <c:v>63211</c:v>
                </c:pt>
                <c:pt idx="2129" formatCode="&quot;$&quot;#,##0.00_);[Red]\(&quot;$&quot;#,##0.00\)">
                  <c:v>71232</c:v>
                </c:pt>
                <c:pt idx="2130" formatCode="&quot;$&quot;#,##0.00_);[Red]\(&quot;$&quot;#,##0.00\)">
                  <c:v>33235</c:v>
                </c:pt>
                <c:pt idx="2131" formatCode="&quot;$&quot;#,##0.00_);[Red]\(&quot;$&quot;#,##0.00\)">
                  <c:v>62466</c:v>
                </c:pt>
                <c:pt idx="2132" formatCode="&quot;$&quot;#,##0.00_);[Red]\(&quot;$&quot;#,##0.00\)">
                  <c:v>34230</c:v>
                </c:pt>
                <c:pt idx="2133" formatCode="&quot;$&quot;#,##0.00_);[Red]\(&quot;$&quot;#,##0.00\)">
                  <c:v>28520</c:v>
                </c:pt>
                <c:pt idx="2134" formatCode="&quot;$&quot;#,##0.00_);[Red]\(&quot;$&quot;#,##0.00\)">
                  <c:v>44322</c:v>
                </c:pt>
                <c:pt idx="2135" formatCode="&quot;$&quot;#,##0.00_);[Red]\(&quot;$&quot;#,##0.00\)">
                  <c:v>65308</c:v>
                </c:pt>
                <c:pt idx="2136" formatCode="&quot;$&quot;#,##0.00_);[Red]\(&quot;$&quot;#,##0.00\)">
                  <c:v>52413</c:v>
                </c:pt>
                <c:pt idx="2137" formatCode="&quot;$&quot;#,##0.00_);[Red]\(&quot;$&quot;#,##0.00\)">
                  <c:v>46098</c:v>
                </c:pt>
                <c:pt idx="2138" formatCode="&quot;$&quot;#,##0.00_);[Red]\(&quot;$&quot;#,##0.00\)">
                  <c:v>54803</c:v>
                </c:pt>
                <c:pt idx="2139" formatCode="&quot;$&quot;#,##0.00_);[Red]\(&quot;$&quot;#,##0.00\)">
                  <c:v>36975</c:v>
                </c:pt>
                <c:pt idx="2140" formatCode="&quot;$&quot;#,##0.00_);[Red]\(&quot;$&quot;#,##0.00\)">
                  <c:v>7500</c:v>
                </c:pt>
                <c:pt idx="2141" formatCode="&quot;$&quot;#,##0.00_);[Red]\(&quot;$&quot;#,##0.00\)">
                  <c:v>69755</c:v>
                </c:pt>
                <c:pt idx="2142" formatCode="&quot;$&quot;#,##0.00_);[Red]\(&quot;$&quot;#,##0.00\)">
                  <c:v>55593</c:v>
                </c:pt>
                <c:pt idx="2143" formatCode="&quot;$&quot;#,##0.00_);[Red]\(&quot;$&quot;#,##0.00\)">
                  <c:v>69084</c:v>
                </c:pt>
                <c:pt idx="2144" formatCode="&quot;$&quot;#,##0.00_);[Red]\(&quot;$&quot;#,##0.00\)">
                  <c:v>22804</c:v>
                </c:pt>
                <c:pt idx="2145" formatCode="&quot;$&quot;#,##0.00_);[Red]\(&quot;$&quot;#,##0.00\)">
                  <c:v>72258</c:v>
                </c:pt>
                <c:pt idx="2146" formatCode="&quot;$&quot;#,##0.00_);[Red]\(&quot;$&quot;#,##0.00\)">
                  <c:v>49389</c:v>
                </c:pt>
                <c:pt idx="2147" formatCode="&quot;$&quot;#,##0.00_);[Red]\(&quot;$&quot;#,##0.00\)">
                  <c:v>47352</c:v>
                </c:pt>
                <c:pt idx="2148" formatCode="&quot;$&quot;#,##0.00_);[Red]\(&quot;$&quot;#,##0.00\)">
                  <c:v>86580</c:v>
                </c:pt>
                <c:pt idx="2149" formatCode="&quot;$&quot;#,##0.00_);[Red]\(&quot;$&quot;#,##0.00\)">
                  <c:v>8028</c:v>
                </c:pt>
                <c:pt idx="2150" formatCode="&quot;$&quot;#,##0.00_);[Red]\(&quot;$&quot;#,##0.00\)">
                  <c:v>23718</c:v>
                </c:pt>
                <c:pt idx="2151" formatCode="&quot;$&quot;#,##0.00_);[Red]\(&quot;$&quot;#,##0.00\)">
                  <c:v>28420</c:v>
                </c:pt>
                <c:pt idx="2152" formatCode="&quot;$&quot;#,##0.00_);[Red]\(&quot;$&quot;#,##0.00\)">
                  <c:v>65526</c:v>
                </c:pt>
                <c:pt idx="2153" formatCode="&quot;$&quot;#,##0.00_);[Red]\(&quot;$&quot;#,##0.00\)">
                  <c:v>77845</c:v>
                </c:pt>
                <c:pt idx="2154" formatCode="&quot;$&quot;#,##0.00_);[Red]\(&quot;$&quot;#,##0.00\)">
                  <c:v>65492</c:v>
                </c:pt>
                <c:pt idx="2155" formatCode="&quot;$&quot;#,##0.00_);[Red]\(&quot;$&quot;#,##0.00\)">
                  <c:v>22148</c:v>
                </c:pt>
                <c:pt idx="2156" formatCode="&quot;$&quot;#,##0.00_);[Red]\(&quot;$&quot;#,##0.00\)">
                  <c:v>44078</c:v>
                </c:pt>
                <c:pt idx="2157" formatCode="&quot;$&quot;#,##0.00_);[Red]\(&quot;$&quot;#,##0.00\)">
                  <c:v>45759</c:v>
                </c:pt>
                <c:pt idx="2158" formatCode="&quot;$&quot;#,##0.00_);[Red]\(&quot;$&quot;#,##0.00\)">
                  <c:v>18169</c:v>
                </c:pt>
                <c:pt idx="2159" formatCode="&quot;$&quot;#,##0.00_);[Red]\(&quot;$&quot;#,##0.00\)">
                  <c:v>37401</c:v>
                </c:pt>
                <c:pt idx="2160" formatCode="&quot;$&quot;#,##0.00_);[Red]\(&quot;$&quot;#,##0.00\)">
                  <c:v>30477</c:v>
                </c:pt>
                <c:pt idx="2161" formatCode="&quot;$&quot;#,##0.00_);[Red]\(&quot;$&quot;#,##0.00\)">
                  <c:v>46377</c:v>
                </c:pt>
                <c:pt idx="2162" formatCode="&quot;$&quot;#,##0.00_);[Red]\(&quot;$&quot;#,##0.00\)">
                  <c:v>70321</c:v>
                </c:pt>
                <c:pt idx="2163" formatCode="&quot;$&quot;#,##0.00_);[Red]\(&quot;$&quot;#,##0.00\)">
                  <c:v>57113</c:v>
                </c:pt>
                <c:pt idx="2164" formatCode="&quot;$&quot;#,##0.00_);[Red]\(&quot;$&quot;#,##0.00\)">
                  <c:v>18690</c:v>
                </c:pt>
                <c:pt idx="2165" formatCode="&quot;$&quot;#,##0.00_);[Red]\(&quot;$&quot;#,##0.00\)">
                  <c:v>36947</c:v>
                </c:pt>
                <c:pt idx="2166">
                  <c:v>46610</c:v>
                </c:pt>
                <c:pt idx="2167" formatCode="&quot;$&quot;#,##0.00_);[Red]\(&quot;$&quot;#,##0.00\)">
                  <c:v>65106</c:v>
                </c:pt>
                <c:pt idx="2168" formatCode="&quot;$&quot;#,##0.00_);[Red]\(&quot;$&quot;#,##0.00\)">
                  <c:v>23957</c:v>
                </c:pt>
                <c:pt idx="2169" formatCode="&quot;$&quot;#,##0.00_);[Red]\(&quot;$&quot;#,##0.00\)">
                  <c:v>36283</c:v>
                </c:pt>
                <c:pt idx="2170" formatCode="&quot;$&quot;#,##0.00_);[Red]\(&quot;$&quot;#,##0.00\)">
                  <c:v>56559</c:v>
                </c:pt>
                <c:pt idx="2171" formatCode="&quot;$&quot;#,##0.00_);[Red]\(&quot;$&quot;#,##0.00\)">
                  <c:v>43783</c:v>
                </c:pt>
                <c:pt idx="2172" formatCode="&quot;$&quot;#,##0.00_);[Red]\(&quot;$&quot;#,##0.00\)">
                  <c:v>38853</c:v>
                </c:pt>
                <c:pt idx="2173" formatCode="&quot;$&quot;#,##0.00_);[Red]\(&quot;$&quot;#,##0.00\)">
                  <c:v>50014</c:v>
                </c:pt>
                <c:pt idx="2174" formatCode="&quot;$&quot;#,##0.00_);[Red]\(&quot;$&quot;#,##0.00\)">
                  <c:v>45889</c:v>
                </c:pt>
                <c:pt idx="2175" formatCode="&quot;$&quot;#,##0.00_);[Red]\(&quot;$&quot;#,##0.00\)">
                  <c:v>76532</c:v>
                </c:pt>
                <c:pt idx="2176" formatCode="&quot;$&quot;#,##0.00_);[Red]\(&quot;$&quot;#,##0.00\)">
                  <c:v>30522</c:v>
                </c:pt>
                <c:pt idx="2177" formatCode="&quot;$&quot;#,##0.00_);[Red]\(&quot;$&quot;#,##0.00\)">
                  <c:v>70792</c:v>
                </c:pt>
                <c:pt idx="2178" formatCode="&quot;$&quot;#,##0.00_);[Red]\(&quot;$&quot;#,##0.00\)">
                  <c:v>61223</c:v>
                </c:pt>
                <c:pt idx="2179" formatCode="&quot;$&quot;#,##0.00_);[Red]\(&quot;$&quot;#,##0.00\)">
                  <c:v>55212</c:v>
                </c:pt>
                <c:pt idx="2180" formatCode="&quot;$&quot;#,##0.00_);[Red]\(&quot;$&quot;#,##0.00\)">
                  <c:v>53858</c:v>
                </c:pt>
                <c:pt idx="2181" formatCode="&quot;$&quot;#,##0.00_);[Red]\(&quot;$&quot;#,##0.00\)">
                  <c:v>45938</c:v>
                </c:pt>
                <c:pt idx="2182" formatCode="&quot;$&quot;#,##0.00_);[Red]\(&quot;$&quot;#,##0.00\)">
                  <c:v>67445</c:v>
                </c:pt>
                <c:pt idx="2183" formatCode="&quot;$&quot;#,##0.00_);[Red]\(&quot;$&quot;#,##0.00\)">
                  <c:v>42586</c:v>
                </c:pt>
                <c:pt idx="2184" formatCode="&quot;$&quot;#,##0.00_);[Red]\(&quot;$&quot;#,##0.00\)">
                  <c:v>46681</c:v>
                </c:pt>
                <c:pt idx="2185" formatCode="&quot;$&quot;#,##0.00_);[Red]\(&quot;$&quot;#,##0.00\)">
                  <c:v>92344</c:v>
                </c:pt>
                <c:pt idx="2186" formatCode="&quot;$&quot;#,##0.00_);[Red]\(&quot;$&quot;#,##0.00\)">
                  <c:v>31385</c:v>
                </c:pt>
                <c:pt idx="2187">
                  <c:v>24163</c:v>
                </c:pt>
                <c:pt idx="2188" formatCode="&quot;$&quot;#,##0.00_);[Red]\(&quot;$&quot;#,##0.00\)">
                  <c:v>76630</c:v>
                </c:pt>
                <c:pt idx="2189" formatCode="&quot;$&quot;#,##0.00_);[Red]\(&quot;$&quot;#,##0.00\)">
                  <c:v>66886</c:v>
                </c:pt>
                <c:pt idx="2190" formatCode="&quot;$&quot;#,##0.00_);[Red]\(&quot;$&quot;#,##0.00\)">
                  <c:v>72190</c:v>
                </c:pt>
                <c:pt idx="2191" formatCode="&quot;$&quot;#,##0.00_);[Red]\(&quot;$&quot;#,##0.00\)">
                  <c:v>72968</c:v>
                </c:pt>
                <c:pt idx="2192" formatCode="&quot;$&quot;#,##0.00_);[Red]\(&quot;$&quot;#,##0.00\)">
                  <c:v>45688</c:v>
                </c:pt>
                <c:pt idx="2193" formatCode="&quot;$&quot;#,##0.00_);[Red]\(&quot;$&quot;#,##0.00\)">
                  <c:v>85620</c:v>
                </c:pt>
                <c:pt idx="2194" formatCode="&quot;$&quot;#,##0.00_);[Red]\(&quot;$&quot;#,##0.00\)">
                  <c:v>76005</c:v>
                </c:pt>
                <c:pt idx="2195" formatCode="&quot;$&quot;#,##0.00_);[Red]\(&quot;$&quot;#,##0.00\)">
                  <c:v>33378</c:v>
                </c:pt>
                <c:pt idx="2196">
                  <c:v>57731</c:v>
                </c:pt>
                <c:pt idx="2197" formatCode="&quot;$&quot;#,##0.00_);[Red]\(&quot;$&quot;#,##0.00\)">
                  <c:v>37774</c:v>
                </c:pt>
                <c:pt idx="2198" formatCode="&quot;$&quot;#,##0.00_);[Red]\(&quot;$&quot;#,##0.00\)">
                  <c:v>72298</c:v>
                </c:pt>
                <c:pt idx="2199" formatCode="&quot;$&quot;#,##0.00_);[Red]\(&quot;$&quot;#,##0.00\)">
                  <c:v>84219</c:v>
                </c:pt>
                <c:pt idx="2200" formatCode="&quot;$&quot;#,##0.00_);[Red]\(&quot;$&quot;#,##0.00\)">
                  <c:v>75278</c:v>
                </c:pt>
                <c:pt idx="2201" formatCode="&quot;$&quot;#,##0.00_);[Red]\(&quot;$&quot;#,##0.00\)">
                  <c:v>89058</c:v>
                </c:pt>
                <c:pt idx="2202" formatCode="&quot;$&quot;#,##0.00_);[Red]\(&quot;$&quot;#,##0.00\)">
                  <c:v>75702</c:v>
                </c:pt>
                <c:pt idx="2203" formatCode="&quot;$&quot;#,##0.00_);[Red]\(&quot;$&quot;#,##0.00\)">
                  <c:v>15716</c:v>
                </c:pt>
                <c:pt idx="2204" formatCode="&quot;$&quot;#,##0.00_);[Red]\(&quot;$&quot;#,##0.00\)">
                  <c:v>25130</c:v>
                </c:pt>
                <c:pt idx="2205" formatCode="&quot;$&quot;#,##0.00_);[Red]\(&quot;$&quot;#,##0.00\)">
                  <c:v>60182</c:v>
                </c:pt>
                <c:pt idx="2206" formatCode="&quot;$&quot;#,##0.00_);[Red]\(&quot;$&quot;#,##0.00\)">
                  <c:v>29187</c:v>
                </c:pt>
                <c:pt idx="2207" formatCode="&quot;$&quot;#,##0.00_);[Red]\(&quot;$&quot;#,##0.00\)">
                  <c:v>16269</c:v>
                </c:pt>
                <c:pt idx="2208" formatCode="&quot;$&quot;#,##0.00_);[Red]\(&quot;$&quot;#,##0.00\)">
                  <c:v>67605</c:v>
                </c:pt>
                <c:pt idx="2209" formatCode="&quot;$&quot;#,##0.00_);[Red]\(&quot;$&quot;#,##0.00\)">
                  <c:v>36443</c:v>
                </c:pt>
                <c:pt idx="2210" formatCode="&quot;$&quot;#,##0.00_);[Red]\(&quot;$&quot;#,##0.00\)">
                  <c:v>33181</c:v>
                </c:pt>
                <c:pt idx="2211" formatCode="&quot;$&quot;#,##0.00_);[Red]\(&quot;$&quot;#,##0.00\)">
                  <c:v>48699</c:v>
                </c:pt>
                <c:pt idx="2212" formatCode="&quot;$&quot;#,##0.00_);[Red]\(&quot;$&quot;#,##0.00\)">
                  <c:v>51948</c:v>
                </c:pt>
                <c:pt idx="2213" formatCode="&quot;$&quot;#,##0.00_);[Red]\(&quot;$&quot;#,##0.00\)">
                  <c:v>77376</c:v>
                </c:pt>
                <c:pt idx="2214" formatCode="&quot;$&quot;#,##0.00_);[Red]\(&quot;$&quot;#,##0.00\)">
                  <c:v>72099</c:v>
                </c:pt>
                <c:pt idx="2215" formatCode="&quot;$&quot;#,##0.00_);[Red]\(&quot;$&quot;#,##0.00\)">
                  <c:v>79607</c:v>
                </c:pt>
                <c:pt idx="2216" formatCode="&quot;$&quot;#,##0.00_);[Red]\(&quot;$&quot;#,##0.00\)">
                  <c:v>85072</c:v>
                </c:pt>
                <c:pt idx="2217" formatCode="&quot;$&quot;#,##0.00_);[Red]\(&quot;$&quot;#,##0.00\)">
                  <c:v>51267</c:v>
                </c:pt>
                <c:pt idx="2218">
                  <c:v>65104</c:v>
                </c:pt>
                <c:pt idx="2219" formatCode="&quot;$&quot;#,##0.00_);[Red]\(&quot;$&quot;#,##0.00\)">
                  <c:v>25707</c:v>
                </c:pt>
                <c:pt idx="2220" formatCode="&quot;$&quot;#,##0.00_);[Red]\(&quot;$&quot;#,##0.00\)">
                  <c:v>78642</c:v>
                </c:pt>
                <c:pt idx="2221" formatCode="&quot;$&quot;#,##0.00_);[Red]\(&quot;$&quot;#,##0.00\)">
                  <c:v>34587</c:v>
                </c:pt>
                <c:pt idx="2222" formatCode="&quot;$&quot;#,##0.00_);[Red]\(&quot;$&quot;#,##0.00\)">
                  <c:v>27116</c:v>
                </c:pt>
                <c:pt idx="2223" formatCode="&quot;$&quot;#,##0.00_);[Red]\(&quot;$&quot;#,##0.00\)">
                  <c:v>57247</c:v>
                </c:pt>
                <c:pt idx="2224" formatCode="&quot;$&quot;#,##0.00_);[Red]\(&quot;$&quot;#,##0.00\)">
                  <c:v>51813</c:v>
                </c:pt>
                <c:pt idx="2225" formatCode="&quot;$&quot;#,##0.00_);[Red]\(&quot;$&quot;#,##0.00\)">
                  <c:v>89891</c:v>
                </c:pt>
                <c:pt idx="2226" formatCode="&quot;$&quot;#,##0.00_);[Red]\(&quot;$&quot;#,##0.00\)">
                  <c:v>3502</c:v>
                </c:pt>
                <c:pt idx="2227" formatCode="&quot;$&quot;#,##0.00_);[Red]\(&quot;$&quot;#,##0.00\)">
                  <c:v>70713</c:v>
                </c:pt>
                <c:pt idx="2228" formatCode="&quot;$&quot;#,##0.00_);[Red]\(&quot;$&quot;#,##0.00\)">
                  <c:v>19656</c:v>
                </c:pt>
                <c:pt idx="2229" formatCode="&quot;$&quot;#,##0.00_);[Red]\(&quot;$&quot;#,##0.00\)">
                  <c:v>19419</c:v>
                </c:pt>
                <c:pt idx="2230">
                  <c:v>48432</c:v>
                </c:pt>
                <c:pt idx="2231" formatCode="&quot;$&quot;#,##0.00_);[Red]\(&quot;$&quot;#,##0.00\)">
                  <c:v>22280</c:v>
                </c:pt>
                <c:pt idx="2232" formatCode="&quot;$&quot;#,##0.00_);[Red]\(&quot;$&quot;#,##0.00\)">
                  <c:v>49678</c:v>
                </c:pt>
                <c:pt idx="2233" formatCode="&quot;$&quot;#,##0.00_);[Red]\(&quot;$&quot;#,##0.00\)">
                  <c:v>56962</c:v>
                </c:pt>
                <c:pt idx="2234" formatCode="&quot;$&quot;#,##0.00_);[Red]\(&quot;$&quot;#,##0.00\)">
                  <c:v>65968</c:v>
                </c:pt>
                <c:pt idx="2235" formatCode="&quot;$&quot;#,##0.00_);[Red]\(&quot;$&quot;#,##0.00\)">
                  <c:v>42394</c:v>
                </c:pt>
                <c:pt idx="2236" formatCode="&quot;$&quot;#,##0.00_);[Red]\(&quot;$&quot;#,##0.00\)">
                  <c:v>156924</c:v>
                </c:pt>
                <c:pt idx="2237" formatCode="&quot;$&quot;#,##0.00_);[Red]\(&quot;$&quot;#,##0.00\)">
                  <c:v>26487</c:v>
                </c:pt>
                <c:pt idx="2238" formatCode="&quot;$&quot;#,##0.00_);[Red]\(&quot;$&quot;#,##0.00\)">
                  <c:v>26091</c:v>
                </c:pt>
                <c:pt idx="2239" formatCode="&quot;$&quot;#,##0.00_);[Red]\(&quot;$&quot;#,##0.00\)">
                  <c:v>41411</c:v>
                </c:pt>
              </c:numCache>
            </c:numRef>
          </c:xVal>
          <c:yVal>
            <c:numRef>
              <c:f>'Customer Profile'!$P$2:$P$2241</c:f>
              <c:numCache>
                <c:formatCode>"$"#,##0</c:formatCode>
                <c:ptCount val="2240"/>
                <c:pt idx="0">
                  <c:v>254</c:v>
                </c:pt>
                <c:pt idx="1">
                  <c:v>7</c:v>
                </c:pt>
                <c:pt idx="2">
                  <c:v>0</c:v>
                </c:pt>
                <c:pt idx="3">
                  <c:v>0</c:v>
                </c:pt>
                <c:pt idx="4">
                  <c:v>12</c:v>
                </c:pt>
                <c:pt idx="5">
                  <c:v>29</c:v>
                </c:pt>
                <c:pt idx="6">
                  <c:v>15</c:v>
                </c:pt>
                <c:pt idx="7">
                  <c:v>0</c:v>
                </c:pt>
                <c:pt idx="8">
                  <c:v>33</c:v>
                </c:pt>
                <c:pt idx="9">
                  <c:v>16</c:v>
                </c:pt>
                <c:pt idx="10">
                  <c:v>0</c:v>
                </c:pt>
                <c:pt idx="11">
                  <c:v>4</c:v>
                </c:pt>
                <c:pt idx="12">
                  <c:v>7</c:v>
                </c:pt>
                <c:pt idx="13">
                  <c:v>0</c:v>
                </c:pt>
                <c:pt idx="14">
                  <c:v>0</c:v>
                </c:pt>
                <c:pt idx="15">
                  <c:v>179</c:v>
                </c:pt>
                <c:pt idx="16">
                  <c:v>0</c:v>
                </c:pt>
                <c:pt idx="17">
                  <c:v>26</c:v>
                </c:pt>
                <c:pt idx="18">
                  <c:v>6</c:v>
                </c:pt>
                <c:pt idx="19">
                  <c:v>19</c:v>
                </c:pt>
                <c:pt idx="20">
                  <c:v>3</c:v>
                </c:pt>
                <c:pt idx="21">
                  <c:v>25</c:v>
                </c:pt>
                <c:pt idx="22">
                  <c:v>23</c:v>
                </c:pt>
                <c:pt idx="23">
                  <c:v>3</c:v>
                </c:pt>
                <c:pt idx="24">
                  <c:v>119</c:v>
                </c:pt>
                <c:pt idx="25">
                  <c:v>17</c:v>
                </c:pt>
                <c:pt idx="26">
                  <c:v>4</c:v>
                </c:pt>
                <c:pt idx="27">
                  <c:v>98</c:v>
                </c:pt>
                <c:pt idx="28">
                  <c:v>3</c:v>
                </c:pt>
                <c:pt idx="29">
                  <c:v>52</c:v>
                </c:pt>
                <c:pt idx="30">
                  <c:v>33</c:v>
                </c:pt>
                <c:pt idx="31">
                  <c:v>110</c:v>
                </c:pt>
                <c:pt idx="32">
                  <c:v>0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12</c:v>
                </c:pt>
                <c:pt idx="37">
                  <c:v>149</c:v>
                </c:pt>
                <c:pt idx="38">
                  <c:v>80</c:v>
                </c:pt>
                <c:pt idx="39">
                  <c:v>0</c:v>
                </c:pt>
                <c:pt idx="40">
                  <c:v>210</c:v>
                </c:pt>
                <c:pt idx="41">
                  <c:v>4</c:v>
                </c:pt>
                <c:pt idx="42">
                  <c:v>0</c:v>
                </c:pt>
                <c:pt idx="43">
                  <c:v>32</c:v>
                </c:pt>
                <c:pt idx="44">
                  <c:v>4</c:v>
                </c:pt>
                <c:pt idx="45">
                  <c:v>29</c:v>
                </c:pt>
                <c:pt idx="46">
                  <c:v>149</c:v>
                </c:pt>
                <c:pt idx="47">
                  <c:v>75</c:v>
                </c:pt>
                <c:pt idx="48">
                  <c:v>20</c:v>
                </c:pt>
                <c:pt idx="49">
                  <c:v>21</c:v>
                </c:pt>
                <c:pt idx="50">
                  <c:v>71</c:v>
                </c:pt>
                <c:pt idx="51">
                  <c:v>6</c:v>
                </c:pt>
                <c:pt idx="52">
                  <c:v>0</c:v>
                </c:pt>
                <c:pt idx="53">
                  <c:v>47</c:v>
                </c:pt>
                <c:pt idx="54">
                  <c:v>2</c:v>
                </c:pt>
                <c:pt idx="55">
                  <c:v>0</c:v>
                </c:pt>
                <c:pt idx="56">
                  <c:v>6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162</c:v>
                </c:pt>
                <c:pt idx="61">
                  <c:v>146</c:v>
                </c:pt>
                <c:pt idx="62">
                  <c:v>4</c:v>
                </c:pt>
                <c:pt idx="63">
                  <c:v>13</c:v>
                </c:pt>
                <c:pt idx="64">
                  <c:v>36</c:v>
                </c:pt>
                <c:pt idx="65">
                  <c:v>186</c:v>
                </c:pt>
                <c:pt idx="66">
                  <c:v>0</c:v>
                </c:pt>
                <c:pt idx="67">
                  <c:v>8</c:v>
                </c:pt>
                <c:pt idx="68">
                  <c:v>0</c:v>
                </c:pt>
                <c:pt idx="69">
                  <c:v>6</c:v>
                </c:pt>
                <c:pt idx="70">
                  <c:v>0</c:v>
                </c:pt>
                <c:pt idx="71">
                  <c:v>13</c:v>
                </c:pt>
                <c:pt idx="72">
                  <c:v>6</c:v>
                </c:pt>
                <c:pt idx="73">
                  <c:v>2</c:v>
                </c:pt>
                <c:pt idx="74">
                  <c:v>123</c:v>
                </c:pt>
                <c:pt idx="75">
                  <c:v>10</c:v>
                </c:pt>
                <c:pt idx="76">
                  <c:v>86</c:v>
                </c:pt>
                <c:pt idx="77">
                  <c:v>51</c:v>
                </c:pt>
                <c:pt idx="78">
                  <c:v>42</c:v>
                </c:pt>
                <c:pt idx="79">
                  <c:v>11</c:v>
                </c:pt>
                <c:pt idx="80">
                  <c:v>4</c:v>
                </c:pt>
                <c:pt idx="81">
                  <c:v>84</c:v>
                </c:pt>
                <c:pt idx="82">
                  <c:v>0</c:v>
                </c:pt>
                <c:pt idx="83">
                  <c:v>164</c:v>
                </c:pt>
                <c:pt idx="84">
                  <c:v>102</c:v>
                </c:pt>
                <c:pt idx="85">
                  <c:v>17</c:v>
                </c:pt>
                <c:pt idx="86">
                  <c:v>2</c:v>
                </c:pt>
                <c:pt idx="87">
                  <c:v>0</c:v>
                </c:pt>
                <c:pt idx="88">
                  <c:v>42</c:v>
                </c:pt>
                <c:pt idx="89">
                  <c:v>2</c:v>
                </c:pt>
                <c:pt idx="90">
                  <c:v>4</c:v>
                </c:pt>
                <c:pt idx="91">
                  <c:v>67</c:v>
                </c:pt>
                <c:pt idx="92">
                  <c:v>91</c:v>
                </c:pt>
                <c:pt idx="93">
                  <c:v>80</c:v>
                </c:pt>
                <c:pt idx="94">
                  <c:v>45</c:v>
                </c:pt>
                <c:pt idx="95">
                  <c:v>4</c:v>
                </c:pt>
                <c:pt idx="96">
                  <c:v>2</c:v>
                </c:pt>
                <c:pt idx="97">
                  <c:v>40</c:v>
                </c:pt>
                <c:pt idx="98">
                  <c:v>3</c:v>
                </c:pt>
                <c:pt idx="99">
                  <c:v>6</c:v>
                </c:pt>
                <c:pt idx="100">
                  <c:v>6</c:v>
                </c:pt>
                <c:pt idx="101">
                  <c:v>7</c:v>
                </c:pt>
                <c:pt idx="102">
                  <c:v>8</c:v>
                </c:pt>
                <c:pt idx="103">
                  <c:v>149</c:v>
                </c:pt>
                <c:pt idx="104">
                  <c:v>76</c:v>
                </c:pt>
                <c:pt idx="105">
                  <c:v>27</c:v>
                </c:pt>
                <c:pt idx="106">
                  <c:v>16</c:v>
                </c:pt>
                <c:pt idx="107">
                  <c:v>138</c:v>
                </c:pt>
                <c:pt idx="108">
                  <c:v>85</c:v>
                </c:pt>
                <c:pt idx="109">
                  <c:v>11</c:v>
                </c:pt>
                <c:pt idx="110">
                  <c:v>120</c:v>
                </c:pt>
                <c:pt idx="111">
                  <c:v>3</c:v>
                </c:pt>
                <c:pt idx="112">
                  <c:v>0</c:v>
                </c:pt>
                <c:pt idx="113">
                  <c:v>216</c:v>
                </c:pt>
                <c:pt idx="114">
                  <c:v>46</c:v>
                </c:pt>
                <c:pt idx="115">
                  <c:v>2</c:v>
                </c:pt>
                <c:pt idx="116">
                  <c:v>32</c:v>
                </c:pt>
                <c:pt idx="117">
                  <c:v>6</c:v>
                </c:pt>
                <c:pt idx="118">
                  <c:v>38</c:v>
                </c:pt>
                <c:pt idx="119">
                  <c:v>69</c:v>
                </c:pt>
                <c:pt idx="120">
                  <c:v>7</c:v>
                </c:pt>
                <c:pt idx="121">
                  <c:v>0</c:v>
                </c:pt>
                <c:pt idx="122">
                  <c:v>7</c:v>
                </c:pt>
                <c:pt idx="123">
                  <c:v>138</c:v>
                </c:pt>
                <c:pt idx="124">
                  <c:v>0</c:v>
                </c:pt>
                <c:pt idx="125">
                  <c:v>20</c:v>
                </c:pt>
                <c:pt idx="126">
                  <c:v>8</c:v>
                </c:pt>
                <c:pt idx="127">
                  <c:v>7</c:v>
                </c:pt>
                <c:pt idx="128">
                  <c:v>0</c:v>
                </c:pt>
                <c:pt idx="129">
                  <c:v>0</c:v>
                </c:pt>
                <c:pt idx="130">
                  <c:v>25</c:v>
                </c:pt>
                <c:pt idx="131">
                  <c:v>85</c:v>
                </c:pt>
                <c:pt idx="132">
                  <c:v>97</c:v>
                </c:pt>
                <c:pt idx="133">
                  <c:v>0</c:v>
                </c:pt>
                <c:pt idx="134">
                  <c:v>67</c:v>
                </c:pt>
                <c:pt idx="135">
                  <c:v>63</c:v>
                </c:pt>
                <c:pt idx="136">
                  <c:v>3</c:v>
                </c:pt>
                <c:pt idx="137">
                  <c:v>112</c:v>
                </c:pt>
                <c:pt idx="138">
                  <c:v>24</c:v>
                </c:pt>
                <c:pt idx="139">
                  <c:v>2</c:v>
                </c:pt>
                <c:pt idx="140">
                  <c:v>110</c:v>
                </c:pt>
                <c:pt idx="141">
                  <c:v>258</c:v>
                </c:pt>
                <c:pt idx="142">
                  <c:v>4</c:v>
                </c:pt>
                <c:pt idx="143">
                  <c:v>12</c:v>
                </c:pt>
                <c:pt idx="144">
                  <c:v>3</c:v>
                </c:pt>
                <c:pt idx="145">
                  <c:v>46</c:v>
                </c:pt>
                <c:pt idx="146">
                  <c:v>8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168</c:v>
                </c:pt>
                <c:pt idx="151">
                  <c:v>50</c:v>
                </c:pt>
                <c:pt idx="152">
                  <c:v>52</c:v>
                </c:pt>
                <c:pt idx="153">
                  <c:v>42</c:v>
                </c:pt>
                <c:pt idx="154">
                  <c:v>10</c:v>
                </c:pt>
                <c:pt idx="155">
                  <c:v>0</c:v>
                </c:pt>
                <c:pt idx="156">
                  <c:v>13</c:v>
                </c:pt>
                <c:pt idx="157">
                  <c:v>6</c:v>
                </c:pt>
                <c:pt idx="158">
                  <c:v>60</c:v>
                </c:pt>
                <c:pt idx="159">
                  <c:v>39</c:v>
                </c:pt>
                <c:pt idx="160">
                  <c:v>84</c:v>
                </c:pt>
                <c:pt idx="161">
                  <c:v>21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8</c:v>
                </c:pt>
                <c:pt idx="166">
                  <c:v>2</c:v>
                </c:pt>
                <c:pt idx="167">
                  <c:v>0</c:v>
                </c:pt>
                <c:pt idx="168">
                  <c:v>3</c:v>
                </c:pt>
                <c:pt idx="169">
                  <c:v>4</c:v>
                </c:pt>
                <c:pt idx="170">
                  <c:v>6</c:v>
                </c:pt>
                <c:pt idx="171">
                  <c:v>4</c:v>
                </c:pt>
                <c:pt idx="172">
                  <c:v>2</c:v>
                </c:pt>
                <c:pt idx="173">
                  <c:v>3</c:v>
                </c:pt>
                <c:pt idx="174">
                  <c:v>4</c:v>
                </c:pt>
                <c:pt idx="175">
                  <c:v>2</c:v>
                </c:pt>
                <c:pt idx="176">
                  <c:v>15</c:v>
                </c:pt>
                <c:pt idx="177">
                  <c:v>20</c:v>
                </c:pt>
                <c:pt idx="178">
                  <c:v>8</c:v>
                </c:pt>
                <c:pt idx="179">
                  <c:v>3</c:v>
                </c:pt>
                <c:pt idx="180">
                  <c:v>21</c:v>
                </c:pt>
                <c:pt idx="181">
                  <c:v>6</c:v>
                </c:pt>
                <c:pt idx="182">
                  <c:v>34</c:v>
                </c:pt>
                <c:pt idx="183">
                  <c:v>6</c:v>
                </c:pt>
                <c:pt idx="184">
                  <c:v>13</c:v>
                </c:pt>
                <c:pt idx="185">
                  <c:v>50</c:v>
                </c:pt>
                <c:pt idx="186">
                  <c:v>17</c:v>
                </c:pt>
                <c:pt idx="187">
                  <c:v>19</c:v>
                </c:pt>
                <c:pt idx="188">
                  <c:v>16</c:v>
                </c:pt>
                <c:pt idx="189">
                  <c:v>8</c:v>
                </c:pt>
                <c:pt idx="190">
                  <c:v>50</c:v>
                </c:pt>
                <c:pt idx="191">
                  <c:v>19</c:v>
                </c:pt>
                <c:pt idx="192">
                  <c:v>28</c:v>
                </c:pt>
                <c:pt idx="193">
                  <c:v>147</c:v>
                </c:pt>
                <c:pt idx="194">
                  <c:v>29</c:v>
                </c:pt>
                <c:pt idx="195">
                  <c:v>36</c:v>
                </c:pt>
                <c:pt idx="196">
                  <c:v>11</c:v>
                </c:pt>
                <c:pt idx="197">
                  <c:v>3</c:v>
                </c:pt>
                <c:pt idx="198">
                  <c:v>37</c:v>
                </c:pt>
                <c:pt idx="199">
                  <c:v>2</c:v>
                </c:pt>
                <c:pt idx="200">
                  <c:v>110</c:v>
                </c:pt>
                <c:pt idx="201">
                  <c:v>0</c:v>
                </c:pt>
                <c:pt idx="202">
                  <c:v>0</c:v>
                </c:pt>
                <c:pt idx="203">
                  <c:v>29</c:v>
                </c:pt>
                <c:pt idx="204">
                  <c:v>4</c:v>
                </c:pt>
                <c:pt idx="205">
                  <c:v>21</c:v>
                </c:pt>
                <c:pt idx="206">
                  <c:v>30</c:v>
                </c:pt>
                <c:pt idx="207">
                  <c:v>8</c:v>
                </c:pt>
                <c:pt idx="208">
                  <c:v>4</c:v>
                </c:pt>
                <c:pt idx="209">
                  <c:v>62</c:v>
                </c:pt>
                <c:pt idx="210">
                  <c:v>2</c:v>
                </c:pt>
                <c:pt idx="211">
                  <c:v>0</c:v>
                </c:pt>
                <c:pt idx="212">
                  <c:v>193</c:v>
                </c:pt>
                <c:pt idx="213">
                  <c:v>69</c:v>
                </c:pt>
                <c:pt idx="214">
                  <c:v>0</c:v>
                </c:pt>
                <c:pt idx="215">
                  <c:v>237</c:v>
                </c:pt>
                <c:pt idx="216">
                  <c:v>0</c:v>
                </c:pt>
                <c:pt idx="217">
                  <c:v>12</c:v>
                </c:pt>
                <c:pt idx="218">
                  <c:v>37</c:v>
                </c:pt>
                <c:pt idx="219">
                  <c:v>182</c:v>
                </c:pt>
                <c:pt idx="220">
                  <c:v>0</c:v>
                </c:pt>
                <c:pt idx="221">
                  <c:v>49</c:v>
                </c:pt>
                <c:pt idx="222">
                  <c:v>0</c:v>
                </c:pt>
                <c:pt idx="223">
                  <c:v>8</c:v>
                </c:pt>
                <c:pt idx="224">
                  <c:v>25</c:v>
                </c:pt>
                <c:pt idx="225">
                  <c:v>0</c:v>
                </c:pt>
                <c:pt idx="226">
                  <c:v>0</c:v>
                </c:pt>
                <c:pt idx="227">
                  <c:v>61</c:v>
                </c:pt>
                <c:pt idx="228">
                  <c:v>0</c:v>
                </c:pt>
                <c:pt idx="229">
                  <c:v>30</c:v>
                </c:pt>
                <c:pt idx="230">
                  <c:v>3</c:v>
                </c:pt>
                <c:pt idx="231">
                  <c:v>32</c:v>
                </c:pt>
                <c:pt idx="232">
                  <c:v>104</c:v>
                </c:pt>
                <c:pt idx="233">
                  <c:v>2</c:v>
                </c:pt>
                <c:pt idx="234">
                  <c:v>10</c:v>
                </c:pt>
                <c:pt idx="235">
                  <c:v>85</c:v>
                </c:pt>
                <c:pt idx="236">
                  <c:v>45</c:v>
                </c:pt>
                <c:pt idx="237">
                  <c:v>34</c:v>
                </c:pt>
                <c:pt idx="238">
                  <c:v>39</c:v>
                </c:pt>
                <c:pt idx="239">
                  <c:v>29</c:v>
                </c:pt>
                <c:pt idx="240">
                  <c:v>0</c:v>
                </c:pt>
                <c:pt idx="241">
                  <c:v>64</c:v>
                </c:pt>
                <c:pt idx="242">
                  <c:v>3</c:v>
                </c:pt>
                <c:pt idx="243">
                  <c:v>4</c:v>
                </c:pt>
                <c:pt idx="244">
                  <c:v>3</c:v>
                </c:pt>
                <c:pt idx="245">
                  <c:v>11</c:v>
                </c:pt>
                <c:pt idx="246">
                  <c:v>23</c:v>
                </c:pt>
                <c:pt idx="247">
                  <c:v>130</c:v>
                </c:pt>
                <c:pt idx="248">
                  <c:v>76</c:v>
                </c:pt>
                <c:pt idx="249">
                  <c:v>205</c:v>
                </c:pt>
                <c:pt idx="250">
                  <c:v>71</c:v>
                </c:pt>
                <c:pt idx="251">
                  <c:v>7</c:v>
                </c:pt>
                <c:pt idx="252">
                  <c:v>16</c:v>
                </c:pt>
                <c:pt idx="253">
                  <c:v>11</c:v>
                </c:pt>
                <c:pt idx="254">
                  <c:v>32</c:v>
                </c:pt>
                <c:pt idx="255">
                  <c:v>104</c:v>
                </c:pt>
                <c:pt idx="256">
                  <c:v>12</c:v>
                </c:pt>
                <c:pt idx="257">
                  <c:v>38</c:v>
                </c:pt>
                <c:pt idx="258">
                  <c:v>8</c:v>
                </c:pt>
                <c:pt idx="259">
                  <c:v>0</c:v>
                </c:pt>
                <c:pt idx="260">
                  <c:v>3</c:v>
                </c:pt>
                <c:pt idx="261">
                  <c:v>55</c:v>
                </c:pt>
                <c:pt idx="262">
                  <c:v>30</c:v>
                </c:pt>
                <c:pt idx="263">
                  <c:v>179</c:v>
                </c:pt>
                <c:pt idx="264">
                  <c:v>38</c:v>
                </c:pt>
                <c:pt idx="265">
                  <c:v>2</c:v>
                </c:pt>
                <c:pt idx="266">
                  <c:v>16</c:v>
                </c:pt>
                <c:pt idx="267">
                  <c:v>58</c:v>
                </c:pt>
                <c:pt idx="268">
                  <c:v>29</c:v>
                </c:pt>
                <c:pt idx="269">
                  <c:v>175</c:v>
                </c:pt>
                <c:pt idx="270">
                  <c:v>227</c:v>
                </c:pt>
                <c:pt idx="271">
                  <c:v>0</c:v>
                </c:pt>
                <c:pt idx="272">
                  <c:v>84</c:v>
                </c:pt>
                <c:pt idx="273">
                  <c:v>20</c:v>
                </c:pt>
                <c:pt idx="274">
                  <c:v>16</c:v>
                </c:pt>
                <c:pt idx="275">
                  <c:v>8</c:v>
                </c:pt>
                <c:pt idx="276">
                  <c:v>0</c:v>
                </c:pt>
                <c:pt idx="277">
                  <c:v>19</c:v>
                </c:pt>
                <c:pt idx="278">
                  <c:v>181</c:v>
                </c:pt>
                <c:pt idx="279">
                  <c:v>189</c:v>
                </c:pt>
                <c:pt idx="280">
                  <c:v>3</c:v>
                </c:pt>
                <c:pt idx="281">
                  <c:v>33</c:v>
                </c:pt>
                <c:pt idx="282">
                  <c:v>20</c:v>
                </c:pt>
                <c:pt idx="283">
                  <c:v>3</c:v>
                </c:pt>
                <c:pt idx="284">
                  <c:v>39</c:v>
                </c:pt>
                <c:pt idx="285">
                  <c:v>172</c:v>
                </c:pt>
                <c:pt idx="286">
                  <c:v>12</c:v>
                </c:pt>
                <c:pt idx="287">
                  <c:v>104</c:v>
                </c:pt>
                <c:pt idx="288">
                  <c:v>89</c:v>
                </c:pt>
                <c:pt idx="289">
                  <c:v>0</c:v>
                </c:pt>
                <c:pt idx="290">
                  <c:v>52</c:v>
                </c:pt>
                <c:pt idx="291">
                  <c:v>234</c:v>
                </c:pt>
                <c:pt idx="292">
                  <c:v>3</c:v>
                </c:pt>
                <c:pt idx="293">
                  <c:v>69</c:v>
                </c:pt>
                <c:pt idx="294">
                  <c:v>3</c:v>
                </c:pt>
                <c:pt idx="295">
                  <c:v>3</c:v>
                </c:pt>
                <c:pt idx="296">
                  <c:v>2</c:v>
                </c:pt>
                <c:pt idx="297">
                  <c:v>10</c:v>
                </c:pt>
                <c:pt idx="298">
                  <c:v>40</c:v>
                </c:pt>
                <c:pt idx="299">
                  <c:v>15</c:v>
                </c:pt>
                <c:pt idx="300">
                  <c:v>17</c:v>
                </c:pt>
                <c:pt idx="301">
                  <c:v>3</c:v>
                </c:pt>
                <c:pt idx="302">
                  <c:v>2</c:v>
                </c:pt>
                <c:pt idx="303">
                  <c:v>3</c:v>
                </c:pt>
                <c:pt idx="304">
                  <c:v>106</c:v>
                </c:pt>
                <c:pt idx="305">
                  <c:v>223</c:v>
                </c:pt>
                <c:pt idx="306">
                  <c:v>4</c:v>
                </c:pt>
                <c:pt idx="307">
                  <c:v>2</c:v>
                </c:pt>
                <c:pt idx="308">
                  <c:v>25</c:v>
                </c:pt>
                <c:pt idx="309">
                  <c:v>3</c:v>
                </c:pt>
                <c:pt idx="310">
                  <c:v>2</c:v>
                </c:pt>
                <c:pt idx="311">
                  <c:v>30</c:v>
                </c:pt>
                <c:pt idx="312">
                  <c:v>4</c:v>
                </c:pt>
                <c:pt idx="313">
                  <c:v>224</c:v>
                </c:pt>
                <c:pt idx="314">
                  <c:v>25</c:v>
                </c:pt>
                <c:pt idx="315">
                  <c:v>246</c:v>
                </c:pt>
                <c:pt idx="316">
                  <c:v>50</c:v>
                </c:pt>
                <c:pt idx="317">
                  <c:v>207</c:v>
                </c:pt>
                <c:pt idx="318">
                  <c:v>2</c:v>
                </c:pt>
                <c:pt idx="319">
                  <c:v>25</c:v>
                </c:pt>
                <c:pt idx="320">
                  <c:v>151</c:v>
                </c:pt>
                <c:pt idx="321">
                  <c:v>10</c:v>
                </c:pt>
                <c:pt idx="322">
                  <c:v>8</c:v>
                </c:pt>
                <c:pt idx="323">
                  <c:v>4</c:v>
                </c:pt>
                <c:pt idx="324">
                  <c:v>0</c:v>
                </c:pt>
                <c:pt idx="325">
                  <c:v>0</c:v>
                </c:pt>
                <c:pt idx="326">
                  <c:v>224</c:v>
                </c:pt>
                <c:pt idx="327">
                  <c:v>4</c:v>
                </c:pt>
                <c:pt idx="328">
                  <c:v>48</c:v>
                </c:pt>
                <c:pt idx="329">
                  <c:v>167</c:v>
                </c:pt>
                <c:pt idx="330">
                  <c:v>55</c:v>
                </c:pt>
                <c:pt idx="331">
                  <c:v>0</c:v>
                </c:pt>
                <c:pt idx="332">
                  <c:v>0</c:v>
                </c:pt>
                <c:pt idx="333">
                  <c:v>11</c:v>
                </c:pt>
                <c:pt idx="334">
                  <c:v>34</c:v>
                </c:pt>
                <c:pt idx="335">
                  <c:v>2</c:v>
                </c:pt>
                <c:pt idx="336">
                  <c:v>3</c:v>
                </c:pt>
                <c:pt idx="337">
                  <c:v>0</c:v>
                </c:pt>
                <c:pt idx="338">
                  <c:v>20</c:v>
                </c:pt>
                <c:pt idx="339">
                  <c:v>0</c:v>
                </c:pt>
                <c:pt idx="340">
                  <c:v>38</c:v>
                </c:pt>
                <c:pt idx="341">
                  <c:v>0</c:v>
                </c:pt>
                <c:pt idx="342">
                  <c:v>7</c:v>
                </c:pt>
                <c:pt idx="343">
                  <c:v>20</c:v>
                </c:pt>
                <c:pt idx="344">
                  <c:v>13</c:v>
                </c:pt>
                <c:pt idx="345">
                  <c:v>32</c:v>
                </c:pt>
                <c:pt idx="346">
                  <c:v>4</c:v>
                </c:pt>
                <c:pt idx="347">
                  <c:v>50</c:v>
                </c:pt>
                <c:pt idx="348">
                  <c:v>177</c:v>
                </c:pt>
                <c:pt idx="349">
                  <c:v>3</c:v>
                </c:pt>
                <c:pt idx="350">
                  <c:v>116</c:v>
                </c:pt>
                <c:pt idx="351">
                  <c:v>29</c:v>
                </c:pt>
                <c:pt idx="352">
                  <c:v>97</c:v>
                </c:pt>
                <c:pt idx="353">
                  <c:v>23</c:v>
                </c:pt>
                <c:pt idx="354">
                  <c:v>193</c:v>
                </c:pt>
                <c:pt idx="355">
                  <c:v>11</c:v>
                </c:pt>
                <c:pt idx="356">
                  <c:v>41</c:v>
                </c:pt>
                <c:pt idx="357">
                  <c:v>38</c:v>
                </c:pt>
                <c:pt idx="358">
                  <c:v>0</c:v>
                </c:pt>
                <c:pt idx="359">
                  <c:v>111</c:v>
                </c:pt>
                <c:pt idx="360">
                  <c:v>0</c:v>
                </c:pt>
                <c:pt idx="361">
                  <c:v>19</c:v>
                </c:pt>
                <c:pt idx="362">
                  <c:v>4</c:v>
                </c:pt>
                <c:pt idx="363">
                  <c:v>10</c:v>
                </c:pt>
                <c:pt idx="364">
                  <c:v>0</c:v>
                </c:pt>
                <c:pt idx="365">
                  <c:v>97</c:v>
                </c:pt>
                <c:pt idx="366">
                  <c:v>94</c:v>
                </c:pt>
                <c:pt idx="367">
                  <c:v>23</c:v>
                </c:pt>
                <c:pt idx="368">
                  <c:v>6</c:v>
                </c:pt>
                <c:pt idx="369">
                  <c:v>0</c:v>
                </c:pt>
                <c:pt idx="370">
                  <c:v>2</c:v>
                </c:pt>
                <c:pt idx="371">
                  <c:v>21</c:v>
                </c:pt>
                <c:pt idx="372">
                  <c:v>54</c:v>
                </c:pt>
                <c:pt idx="373">
                  <c:v>127</c:v>
                </c:pt>
                <c:pt idx="374">
                  <c:v>150</c:v>
                </c:pt>
                <c:pt idx="375">
                  <c:v>20</c:v>
                </c:pt>
                <c:pt idx="376">
                  <c:v>6</c:v>
                </c:pt>
                <c:pt idx="377">
                  <c:v>3</c:v>
                </c:pt>
                <c:pt idx="378">
                  <c:v>58</c:v>
                </c:pt>
                <c:pt idx="379">
                  <c:v>4</c:v>
                </c:pt>
                <c:pt idx="380">
                  <c:v>2</c:v>
                </c:pt>
                <c:pt idx="381">
                  <c:v>172</c:v>
                </c:pt>
                <c:pt idx="382">
                  <c:v>208</c:v>
                </c:pt>
                <c:pt idx="383">
                  <c:v>0</c:v>
                </c:pt>
                <c:pt idx="384">
                  <c:v>33</c:v>
                </c:pt>
                <c:pt idx="385">
                  <c:v>21</c:v>
                </c:pt>
                <c:pt idx="386">
                  <c:v>10</c:v>
                </c:pt>
                <c:pt idx="387">
                  <c:v>7</c:v>
                </c:pt>
                <c:pt idx="388">
                  <c:v>19</c:v>
                </c:pt>
                <c:pt idx="389">
                  <c:v>89</c:v>
                </c:pt>
                <c:pt idx="390">
                  <c:v>0</c:v>
                </c:pt>
                <c:pt idx="391">
                  <c:v>32</c:v>
                </c:pt>
                <c:pt idx="392">
                  <c:v>0</c:v>
                </c:pt>
                <c:pt idx="393">
                  <c:v>0</c:v>
                </c:pt>
                <c:pt idx="394">
                  <c:v>11</c:v>
                </c:pt>
                <c:pt idx="395">
                  <c:v>180</c:v>
                </c:pt>
                <c:pt idx="396">
                  <c:v>127</c:v>
                </c:pt>
                <c:pt idx="397">
                  <c:v>0</c:v>
                </c:pt>
                <c:pt idx="398">
                  <c:v>250</c:v>
                </c:pt>
                <c:pt idx="399">
                  <c:v>84</c:v>
                </c:pt>
                <c:pt idx="400">
                  <c:v>10</c:v>
                </c:pt>
                <c:pt idx="401">
                  <c:v>4</c:v>
                </c:pt>
                <c:pt idx="402">
                  <c:v>0</c:v>
                </c:pt>
                <c:pt idx="403">
                  <c:v>2</c:v>
                </c:pt>
                <c:pt idx="404">
                  <c:v>13</c:v>
                </c:pt>
                <c:pt idx="405">
                  <c:v>80</c:v>
                </c:pt>
                <c:pt idx="406">
                  <c:v>73</c:v>
                </c:pt>
                <c:pt idx="407">
                  <c:v>99</c:v>
                </c:pt>
                <c:pt idx="408">
                  <c:v>0</c:v>
                </c:pt>
                <c:pt idx="409">
                  <c:v>7</c:v>
                </c:pt>
                <c:pt idx="410">
                  <c:v>40</c:v>
                </c:pt>
                <c:pt idx="411">
                  <c:v>59</c:v>
                </c:pt>
                <c:pt idx="412">
                  <c:v>0</c:v>
                </c:pt>
                <c:pt idx="413">
                  <c:v>119</c:v>
                </c:pt>
                <c:pt idx="414">
                  <c:v>225</c:v>
                </c:pt>
                <c:pt idx="415">
                  <c:v>10</c:v>
                </c:pt>
                <c:pt idx="416">
                  <c:v>16</c:v>
                </c:pt>
                <c:pt idx="417">
                  <c:v>69</c:v>
                </c:pt>
                <c:pt idx="418">
                  <c:v>3</c:v>
                </c:pt>
                <c:pt idx="419">
                  <c:v>219</c:v>
                </c:pt>
                <c:pt idx="420">
                  <c:v>73</c:v>
                </c:pt>
                <c:pt idx="421">
                  <c:v>7</c:v>
                </c:pt>
                <c:pt idx="422">
                  <c:v>0</c:v>
                </c:pt>
                <c:pt idx="423">
                  <c:v>11</c:v>
                </c:pt>
                <c:pt idx="424">
                  <c:v>90</c:v>
                </c:pt>
                <c:pt idx="425">
                  <c:v>0</c:v>
                </c:pt>
                <c:pt idx="426">
                  <c:v>0</c:v>
                </c:pt>
                <c:pt idx="427">
                  <c:v>2</c:v>
                </c:pt>
                <c:pt idx="428">
                  <c:v>104</c:v>
                </c:pt>
                <c:pt idx="429">
                  <c:v>40</c:v>
                </c:pt>
                <c:pt idx="430">
                  <c:v>159</c:v>
                </c:pt>
                <c:pt idx="431">
                  <c:v>2</c:v>
                </c:pt>
                <c:pt idx="432">
                  <c:v>2</c:v>
                </c:pt>
                <c:pt idx="433">
                  <c:v>64</c:v>
                </c:pt>
                <c:pt idx="434">
                  <c:v>156</c:v>
                </c:pt>
                <c:pt idx="435">
                  <c:v>21</c:v>
                </c:pt>
                <c:pt idx="436">
                  <c:v>0</c:v>
                </c:pt>
                <c:pt idx="437">
                  <c:v>4</c:v>
                </c:pt>
                <c:pt idx="438">
                  <c:v>29</c:v>
                </c:pt>
                <c:pt idx="439">
                  <c:v>23</c:v>
                </c:pt>
                <c:pt idx="440">
                  <c:v>121</c:v>
                </c:pt>
                <c:pt idx="441">
                  <c:v>0</c:v>
                </c:pt>
                <c:pt idx="442">
                  <c:v>7</c:v>
                </c:pt>
                <c:pt idx="443">
                  <c:v>2</c:v>
                </c:pt>
                <c:pt idx="444">
                  <c:v>11</c:v>
                </c:pt>
                <c:pt idx="445">
                  <c:v>43</c:v>
                </c:pt>
                <c:pt idx="446">
                  <c:v>30</c:v>
                </c:pt>
                <c:pt idx="447">
                  <c:v>0</c:v>
                </c:pt>
                <c:pt idx="448">
                  <c:v>4</c:v>
                </c:pt>
                <c:pt idx="449">
                  <c:v>0</c:v>
                </c:pt>
                <c:pt idx="450">
                  <c:v>2</c:v>
                </c:pt>
                <c:pt idx="451">
                  <c:v>80</c:v>
                </c:pt>
                <c:pt idx="452">
                  <c:v>2</c:v>
                </c:pt>
                <c:pt idx="453">
                  <c:v>10</c:v>
                </c:pt>
                <c:pt idx="454">
                  <c:v>26</c:v>
                </c:pt>
                <c:pt idx="455">
                  <c:v>17</c:v>
                </c:pt>
                <c:pt idx="456">
                  <c:v>23</c:v>
                </c:pt>
                <c:pt idx="457">
                  <c:v>50</c:v>
                </c:pt>
                <c:pt idx="458">
                  <c:v>23</c:v>
                </c:pt>
                <c:pt idx="459">
                  <c:v>2</c:v>
                </c:pt>
                <c:pt idx="460">
                  <c:v>71</c:v>
                </c:pt>
                <c:pt idx="461">
                  <c:v>23</c:v>
                </c:pt>
                <c:pt idx="462">
                  <c:v>3</c:v>
                </c:pt>
                <c:pt idx="463">
                  <c:v>0</c:v>
                </c:pt>
                <c:pt idx="464">
                  <c:v>95</c:v>
                </c:pt>
                <c:pt idx="465">
                  <c:v>3</c:v>
                </c:pt>
                <c:pt idx="466">
                  <c:v>6</c:v>
                </c:pt>
                <c:pt idx="467">
                  <c:v>3</c:v>
                </c:pt>
                <c:pt idx="468">
                  <c:v>12</c:v>
                </c:pt>
                <c:pt idx="469">
                  <c:v>124</c:v>
                </c:pt>
                <c:pt idx="470">
                  <c:v>10</c:v>
                </c:pt>
                <c:pt idx="471">
                  <c:v>158</c:v>
                </c:pt>
                <c:pt idx="472">
                  <c:v>80</c:v>
                </c:pt>
                <c:pt idx="473">
                  <c:v>16</c:v>
                </c:pt>
                <c:pt idx="474">
                  <c:v>169</c:v>
                </c:pt>
                <c:pt idx="475">
                  <c:v>11</c:v>
                </c:pt>
                <c:pt idx="476">
                  <c:v>150</c:v>
                </c:pt>
                <c:pt idx="477">
                  <c:v>12</c:v>
                </c:pt>
                <c:pt idx="478">
                  <c:v>60</c:v>
                </c:pt>
                <c:pt idx="479">
                  <c:v>0</c:v>
                </c:pt>
                <c:pt idx="480">
                  <c:v>19</c:v>
                </c:pt>
                <c:pt idx="481">
                  <c:v>8</c:v>
                </c:pt>
                <c:pt idx="482">
                  <c:v>10</c:v>
                </c:pt>
                <c:pt idx="483">
                  <c:v>0</c:v>
                </c:pt>
                <c:pt idx="484">
                  <c:v>15</c:v>
                </c:pt>
                <c:pt idx="485">
                  <c:v>0</c:v>
                </c:pt>
                <c:pt idx="486">
                  <c:v>16</c:v>
                </c:pt>
                <c:pt idx="487">
                  <c:v>13</c:v>
                </c:pt>
                <c:pt idx="488">
                  <c:v>0</c:v>
                </c:pt>
                <c:pt idx="489">
                  <c:v>19</c:v>
                </c:pt>
                <c:pt idx="490">
                  <c:v>111</c:v>
                </c:pt>
                <c:pt idx="491">
                  <c:v>21</c:v>
                </c:pt>
                <c:pt idx="492">
                  <c:v>6</c:v>
                </c:pt>
                <c:pt idx="493">
                  <c:v>4</c:v>
                </c:pt>
                <c:pt idx="494">
                  <c:v>2</c:v>
                </c:pt>
                <c:pt idx="495">
                  <c:v>116</c:v>
                </c:pt>
                <c:pt idx="496">
                  <c:v>56</c:v>
                </c:pt>
                <c:pt idx="497">
                  <c:v>6</c:v>
                </c:pt>
                <c:pt idx="498">
                  <c:v>0</c:v>
                </c:pt>
                <c:pt idx="499">
                  <c:v>11</c:v>
                </c:pt>
                <c:pt idx="500">
                  <c:v>6</c:v>
                </c:pt>
                <c:pt idx="501">
                  <c:v>10</c:v>
                </c:pt>
                <c:pt idx="502">
                  <c:v>0</c:v>
                </c:pt>
                <c:pt idx="503">
                  <c:v>0</c:v>
                </c:pt>
                <c:pt idx="504">
                  <c:v>3</c:v>
                </c:pt>
                <c:pt idx="505">
                  <c:v>16</c:v>
                </c:pt>
                <c:pt idx="506">
                  <c:v>2</c:v>
                </c:pt>
                <c:pt idx="507">
                  <c:v>2</c:v>
                </c:pt>
                <c:pt idx="508">
                  <c:v>16</c:v>
                </c:pt>
                <c:pt idx="509">
                  <c:v>6</c:v>
                </c:pt>
                <c:pt idx="510">
                  <c:v>10</c:v>
                </c:pt>
                <c:pt idx="511">
                  <c:v>0</c:v>
                </c:pt>
                <c:pt idx="512">
                  <c:v>11</c:v>
                </c:pt>
                <c:pt idx="513">
                  <c:v>0</c:v>
                </c:pt>
                <c:pt idx="514">
                  <c:v>8</c:v>
                </c:pt>
                <c:pt idx="515">
                  <c:v>69</c:v>
                </c:pt>
                <c:pt idx="516">
                  <c:v>7</c:v>
                </c:pt>
                <c:pt idx="517">
                  <c:v>168</c:v>
                </c:pt>
                <c:pt idx="518">
                  <c:v>63</c:v>
                </c:pt>
                <c:pt idx="519">
                  <c:v>6</c:v>
                </c:pt>
                <c:pt idx="520">
                  <c:v>0</c:v>
                </c:pt>
                <c:pt idx="521">
                  <c:v>30</c:v>
                </c:pt>
                <c:pt idx="522">
                  <c:v>141</c:v>
                </c:pt>
                <c:pt idx="523">
                  <c:v>13</c:v>
                </c:pt>
                <c:pt idx="524">
                  <c:v>15</c:v>
                </c:pt>
                <c:pt idx="525">
                  <c:v>10</c:v>
                </c:pt>
                <c:pt idx="526">
                  <c:v>0</c:v>
                </c:pt>
                <c:pt idx="527">
                  <c:v>10</c:v>
                </c:pt>
                <c:pt idx="528">
                  <c:v>130</c:v>
                </c:pt>
                <c:pt idx="529">
                  <c:v>93</c:v>
                </c:pt>
                <c:pt idx="530">
                  <c:v>160</c:v>
                </c:pt>
                <c:pt idx="531">
                  <c:v>65</c:v>
                </c:pt>
                <c:pt idx="532">
                  <c:v>4</c:v>
                </c:pt>
                <c:pt idx="533">
                  <c:v>138</c:v>
                </c:pt>
                <c:pt idx="534">
                  <c:v>75</c:v>
                </c:pt>
                <c:pt idx="535">
                  <c:v>15</c:v>
                </c:pt>
                <c:pt idx="536">
                  <c:v>0</c:v>
                </c:pt>
                <c:pt idx="537">
                  <c:v>20</c:v>
                </c:pt>
                <c:pt idx="538">
                  <c:v>4</c:v>
                </c:pt>
                <c:pt idx="539">
                  <c:v>103</c:v>
                </c:pt>
                <c:pt idx="540">
                  <c:v>4</c:v>
                </c:pt>
                <c:pt idx="541">
                  <c:v>0</c:v>
                </c:pt>
                <c:pt idx="542">
                  <c:v>39</c:v>
                </c:pt>
                <c:pt idx="543">
                  <c:v>149</c:v>
                </c:pt>
                <c:pt idx="544">
                  <c:v>71</c:v>
                </c:pt>
                <c:pt idx="545">
                  <c:v>3</c:v>
                </c:pt>
                <c:pt idx="546">
                  <c:v>150</c:v>
                </c:pt>
                <c:pt idx="547">
                  <c:v>134</c:v>
                </c:pt>
                <c:pt idx="548">
                  <c:v>10</c:v>
                </c:pt>
                <c:pt idx="549">
                  <c:v>69</c:v>
                </c:pt>
                <c:pt idx="550">
                  <c:v>0</c:v>
                </c:pt>
                <c:pt idx="551">
                  <c:v>65</c:v>
                </c:pt>
                <c:pt idx="552">
                  <c:v>76</c:v>
                </c:pt>
                <c:pt idx="553">
                  <c:v>67</c:v>
                </c:pt>
                <c:pt idx="554">
                  <c:v>0</c:v>
                </c:pt>
                <c:pt idx="555">
                  <c:v>62</c:v>
                </c:pt>
                <c:pt idx="556">
                  <c:v>0</c:v>
                </c:pt>
                <c:pt idx="557">
                  <c:v>4</c:v>
                </c:pt>
                <c:pt idx="558">
                  <c:v>17</c:v>
                </c:pt>
                <c:pt idx="559">
                  <c:v>2</c:v>
                </c:pt>
                <c:pt idx="560">
                  <c:v>0</c:v>
                </c:pt>
                <c:pt idx="561">
                  <c:v>188</c:v>
                </c:pt>
                <c:pt idx="562">
                  <c:v>0</c:v>
                </c:pt>
                <c:pt idx="563">
                  <c:v>234</c:v>
                </c:pt>
                <c:pt idx="564">
                  <c:v>6</c:v>
                </c:pt>
                <c:pt idx="565">
                  <c:v>3</c:v>
                </c:pt>
                <c:pt idx="566">
                  <c:v>52</c:v>
                </c:pt>
                <c:pt idx="567">
                  <c:v>3</c:v>
                </c:pt>
                <c:pt idx="568">
                  <c:v>11</c:v>
                </c:pt>
                <c:pt idx="569">
                  <c:v>4</c:v>
                </c:pt>
                <c:pt idx="570">
                  <c:v>11</c:v>
                </c:pt>
                <c:pt idx="571">
                  <c:v>19</c:v>
                </c:pt>
                <c:pt idx="572">
                  <c:v>8</c:v>
                </c:pt>
                <c:pt idx="573">
                  <c:v>49</c:v>
                </c:pt>
                <c:pt idx="574">
                  <c:v>0</c:v>
                </c:pt>
                <c:pt idx="575">
                  <c:v>10</c:v>
                </c:pt>
                <c:pt idx="576">
                  <c:v>0</c:v>
                </c:pt>
                <c:pt idx="577">
                  <c:v>13</c:v>
                </c:pt>
                <c:pt idx="578">
                  <c:v>2</c:v>
                </c:pt>
                <c:pt idx="579">
                  <c:v>16</c:v>
                </c:pt>
                <c:pt idx="580">
                  <c:v>0</c:v>
                </c:pt>
                <c:pt idx="581">
                  <c:v>12</c:v>
                </c:pt>
                <c:pt idx="582">
                  <c:v>0</c:v>
                </c:pt>
                <c:pt idx="583">
                  <c:v>12</c:v>
                </c:pt>
                <c:pt idx="584">
                  <c:v>15</c:v>
                </c:pt>
                <c:pt idx="585">
                  <c:v>78</c:v>
                </c:pt>
                <c:pt idx="586">
                  <c:v>55</c:v>
                </c:pt>
                <c:pt idx="587">
                  <c:v>0</c:v>
                </c:pt>
                <c:pt idx="588">
                  <c:v>43</c:v>
                </c:pt>
                <c:pt idx="589">
                  <c:v>20</c:v>
                </c:pt>
                <c:pt idx="590">
                  <c:v>4</c:v>
                </c:pt>
                <c:pt idx="591">
                  <c:v>0</c:v>
                </c:pt>
                <c:pt idx="592">
                  <c:v>4</c:v>
                </c:pt>
                <c:pt idx="593">
                  <c:v>3</c:v>
                </c:pt>
                <c:pt idx="594">
                  <c:v>11</c:v>
                </c:pt>
                <c:pt idx="595">
                  <c:v>54</c:v>
                </c:pt>
                <c:pt idx="596">
                  <c:v>104</c:v>
                </c:pt>
                <c:pt idx="597">
                  <c:v>3</c:v>
                </c:pt>
                <c:pt idx="598">
                  <c:v>160</c:v>
                </c:pt>
                <c:pt idx="599">
                  <c:v>219</c:v>
                </c:pt>
                <c:pt idx="600">
                  <c:v>4</c:v>
                </c:pt>
                <c:pt idx="601">
                  <c:v>2</c:v>
                </c:pt>
                <c:pt idx="602">
                  <c:v>84</c:v>
                </c:pt>
                <c:pt idx="603">
                  <c:v>134</c:v>
                </c:pt>
                <c:pt idx="604">
                  <c:v>7</c:v>
                </c:pt>
                <c:pt idx="605">
                  <c:v>0</c:v>
                </c:pt>
                <c:pt idx="606">
                  <c:v>0</c:v>
                </c:pt>
                <c:pt idx="607">
                  <c:v>99</c:v>
                </c:pt>
                <c:pt idx="608">
                  <c:v>33</c:v>
                </c:pt>
                <c:pt idx="609">
                  <c:v>4</c:v>
                </c:pt>
                <c:pt idx="610">
                  <c:v>11</c:v>
                </c:pt>
                <c:pt idx="611">
                  <c:v>34</c:v>
                </c:pt>
                <c:pt idx="612">
                  <c:v>65</c:v>
                </c:pt>
                <c:pt idx="613">
                  <c:v>3</c:v>
                </c:pt>
                <c:pt idx="614">
                  <c:v>42</c:v>
                </c:pt>
                <c:pt idx="615">
                  <c:v>6</c:v>
                </c:pt>
                <c:pt idx="616">
                  <c:v>0</c:v>
                </c:pt>
                <c:pt idx="617">
                  <c:v>23</c:v>
                </c:pt>
                <c:pt idx="618">
                  <c:v>20</c:v>
                </c:pt>
                <c:pt idx="619">
                  <c:v>16</c:v>
                </c:pt>
                <c:pt idx="620">
                  <c:v>2</c:v>
                </c:pt>
                <c:pt idx="621">
                  <c:v>17</c:v>
                </c:pt>
                <c:pt idx="622">
                  <c:v>258</c:v>
                </c:pt>
                <c:pt idx="623">
                  <c:v>3</c:v>
                </c:pt>
                <c:pt idx="624">
                  <c:v>3</c:v>
                </c:pt>
                <c:pt idx="625">
                  <c:v>51</c:v>
                </c:pt>
                <c:pt idx="626">
                  <c:v>24</c:v>
                </c:pt>
                <c:pt idx="627">
                  <c:v>0</c:v>
                </c:pt>
                <c:pt idx="628">
                  <c:v>12</c:v>
                </c:pt>
                <c:pt idx="629">
                  <c:v>0</c:v>
                </c:pt>
                <c:pt idx="630">
                  <c:v>12</c:v>
                </c:pt>
                <c:pt idx="631">
                  <c:v>10</c:v>
                </c:pt>
                <c:pt idx="632">
                  <c:v>25</c:v>
                </c:pt>
                <c:pt idx="633">
                  <c:v>71</c:v>
                </c:pt>
                <c:pt idx="634">
                  <c:v>145</c:v>
                </c:pt>
                <c:pt idx="635">
                  <c:v>8</c:v>
                </c:pt>
                <c:pt idx="636">
                  <c:v>0</c:v>
                </c:pt>
                <c:pt idx="637">
                  <c:v>6</c:v>
                </c:pt>
                <c:pt idx="638">
                  <c:v>37</c:v>
                </c:pt>
                <c:pt idx="639">
                  <c:v>50</c:v>
                </c:pt>
                <c:pt idx="640">
                  <c:v>58</c:v>
                </c:pt>
                <c:pt idx="641">
                  <c:v>7</c:v>
                </c:pt>
                <c:pt idx="642">
                  <c:v>78</c:v>
                </c:pt>
                <c:pt idx="643">
                  <c:v>69</c:v>
                </c:pt>
                <c:pt idx="644">
                  <c:v>0</c:v>
                </c:pt>
                <c:pt idx="645">
                  <c:v>19</c:v>
                </c:pt>
                <c:pt idx="646">
                  <c:v>3</c:v>
                </c:pt>
                <c:pt idx="647">
                  <c:v>2</c:v>
                </c:pt>
                <c:pt idx="648">
                  <c:v>28</c:v>
                </c:pt>
                <c:pt idx="649">
                  <c:v>103</c:v>
                </c:pt>
                <c:pt idx="650">
                  <c:v>42</c:v>
                </c:pt>
                <c:pt idx="651">
                  <c:v>7</c:v>
                </c:pt>
                <c:pt idx="652">
                  <c:v>3</c:v>
                </c:pt>
                <c:pt idx="653">
                  <c:v>0</c:v>
                </c:pt>
                <c:pt idx="654">
                  <c:v>30</c:v>
                </c:pt>
                <c:pt idx="655">
                  <c:v>3</c:v>
                </c:pt>
                <c:pt idx="656">
                  <c:v>26</c:v>
                </c:pt>
                <c:pt idx="657">
                  <c:v>30</c:v>
                </c:pt>
                <c:pt idx="658">
                  <c:v>46</c:v>
                </c:pt>
                <c:pt idx="659">
                  <c:v>2</c:v>
                </c:pt>
                <c:pt idx="660">
                  <c:v>12</c:v>
                </c:pt>
                <c:pt idx="661">
                  <c:v>2</c:v>
                </c:pt>
                <c:pt idx="662">
                  <c:v>12</c:v>
                </c:pt>
                <c:pt idx="663">
                  <c:v>19</c:v>
                </c:pt>
                <c:pt idx="664">
                  <c:v>0</c:v>
                </c:pt>
                <c:pt idx="665">
                  <c:v>7</c:v>
                </c:pt>
                <c:pt idx="666">
                  <c:v>106</c:v>
                </c:pt>
                <c:pt idx="667">
                  <c:v>0</c:v>
                </c:pt>
                <c:pt idx="668">
                  <c:v>4</c:v>
                </c:pt>
                <c:pt idx="669">
                  <c:v>7</c:v>
                </c:pt>
                <c:pt idx="670">
                  <c:v>8</c:v>
                </c:pt>
                <c:pt idx="671">
                  <c:v>0</c:v>
                </c:pt>
                <c:pt idx="672">
                  <c:v>3</c:v>
                </c:pt>
                <c:pt idx="673">
                  <c:v>3</c:v>
                </c:pt>
                <c:pt idx="674">
                  <c:v>123</c:v>
                </c:pt>
                <c:pt idx="675">
                  <c:v>99</c:v>
                </c:pt>
                <c:pt idx="676">
                  <c:v>28</c:v>
                </c:pt>
                <c:pt idx="677">
                  <c:v>3</c:v>
                </c:pt>
                <c:pt idx="678">
                  <c:v>11</c:v>
                </c:pt>
                <c:pt idx="679">
                  <c:v>20</c:v>
                </c:pt>
                <c:pt idx="680">
                  <c:v>33</c:v>
                </c:pt>
                <c:pt idx="681">
                  <c:v>60</c:v>
                </c:pt>
                <c:pt idx="682">
                  <c:v>0</c:v>
                </c:pt>
                <c:pt idx="683">
                  <c:v>99</c:v>
                </c:pt>
                <c:pt idx="684">
                  <c:v>104</c:v>
                </c:pt>
                <c:pt idx="685">
                  <c:v>94</c:v>
                </c:pt>
                <c:pt idx="686">
                  <c:v>2</c:v>
                </c:pt>
                <c:pt idx="687">
                  <c:v>6</c:v>
                </c:pt>
                <c:pt idx="688">
                  <c:v>101</c:v>
                </c:pt>
                <c:pt idx="689">
                  <c:v>0</c:v>
                </c:pt>
                <c:pt idx="690">
                  <c:v>24</c:v>
                </c:pt>
                <c:pt idx="691">
                  <c:v>55</c:v>
                </c:pt>
                <c:pt idx="692">
                  <c:v>12</c:v>
                </c:pt>
                <c:pt idx="693">
                  <c:v>153</c:v>
                </c:pt>
                <c:pt idx="694">
                  <c:v>119</c:v>
                </c:pt>
                <c:pt idx="695">
                  <c:v>10</c:v>
                </c:pt>
                <c:pt idx="696">
                  <c:v>52</c:v>
                </c:pt>
                <c:pt idx="697">
                  <c:v>210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0</c:v>
                </c:pt>
                <c:pt idx="702">
                  <c:v>0</c:v>
                </c:pt>
                <c:pt idx="703">
                  <c:v>4</c:v>
                </c:pt>
                <c:pt idx="704">
                  <c:v>0</c:v>
                </c:pt>
                <c:pt idx="705">
                  <c:v>0</c:v>
                </c:pt>
                <c:pt idx="706">
                  <c:v>65</c:v>
                </c:pt>
                <c:pt idx="707">
                  <c:v>10</c:v>
                </c:pt>
                <c:pt idx="708">
                  <c:v>2</c:v>
                </c:pt>
                <c:pt idx="709">
                  <c:v>6</c:v>
                </c:pt>
                <c:pt idx="710">
                  <c:v>19</c:v>
                </c:pt>
                <c:pt idx="711">
                  <c:v>3</c:v>
                </c:pt>
                <c:pt idx="712">
                  <c:v>75</c:v>
                </c:pt>
                <c:pt idx="713">
                  <c:v>0</c:v>
                </c:pt>
                <c:pt idx="714">
                  <c:v>6</c:v>
                </c:pt>
                <c:pt idx="715">
                  <c:v>13</c:v>
                </c:pt>
                <c:pt idx="716">
                  <c:v>25</c:v>
                </c:pt>
                <c:pt idx="717">
                  <c:v>17</c:v>
                </c:pt>
                <c:pt idx="718">
                  <c:v>8</c:v>
                </c:pt>
                <c:pt idx="719">
                  <c:v>128</c:v>
                </c:pt>
                <c:pt idx="720">
                  <c:v>7</c:v>
                </c:pt>
                <c:pt idx="721">
                  <c:v>208</c:v>
                </c:pt>
                <c:pt idx="722">
                  <c:v>4</c:v>
                </c:pt>
                <c:pt idx="723">
                  <c:v>63</c:v>
                </c:pt>
                <c:pt idx="724">
                  <c:v>17</c:v>
                </c:pt>
                <c:pt idx="725">
                  <c:v>19</c:v>
                </c:pt>
                <c:pt idx="726">
                  <c:v>4</c:v>
                </c:pt>
                <c:pt idx="727">
                  <c:v>7</c:v>
                </c:pt>
                <c:pt idx="728">
                  <c:v>2</c:v>
                </c:pt>
                <c:pt idx="729">
                  <c:v>11</c:v>
                </c:pt>
                <c:pt idx="730">
                  <c:v>10</c:v>
                </c:pt>
                <c:pt idx="731">
                  <c:v>13</c:v>
                </c:pt>
                <c:pt idx="732">
                  <c:v>72</c:v>
                </c:pt>
                <c:pt idx="733">
                  <c:v>11</c:v>
                </c:pt>
                <c:pt idx="734">
                  <c:v>41</c:v>
                </c:pt>
                <c:pt idx="735">
                  <c:v>23</c:v>
                </c:pt>
                <c:pt idx="736">
                  <c:v>15</c:v>
                </c:pt>
                <c:pt idx="737">
                  <c:v>52</c:v>
                </c:pt>
                <c:pt idx="738">
                  <c:v>2</c:v>
                </c:pt>
                <c:pt idx="739">
                  <c:v>12</c:v>
                </c:pt>
                <c:pt idx="740">
                  <c:v>145</c:v>
                </c:pt>
                <c:pt idx="741">
                  <c:v>0</c:v>
                </c:pt>
                <c:pt idx="742">
                  <c:v>6</c:v>
                </c:pt>
                <c:pt idx="743">
                  <c:v>25</c:v>
                </c:pt>
                <c:pt idx="744">
                  <c:v>7</c:v>
                </c:pt>
                <c:pt idx="745">
                  <c:v>6</c:v>
                </c:pt>
                <c:pt idx="746">
                  <c:v>0</c:v>
                </c:pt>
                <c:pt idx="747">
                  <c:v>43</c:v>
                </c:pt>
                <c:pt idx="748">
                  <c:v>3</c:v>
                </c:pt>
                <c:pt idx="749">
                  <c:v>90</c:v>
                </c:pt>
                <c:pt idx="750">
                  <c:v>0</c:v>
                </c:pt>
                <c:pt idx="751">
                  <c:v>159</c:v>
                </c:pt>
                <c:pt idx="752">
                  <c:v>12</c:v>
                </c:pt>
                <c:pt idx="753">
                  <c:v>33</c:v>
                </c:pt>
                <c:pt idx="754">
                  <c:v>108</c:v>
                </c:pt>
                <c:pt idx="755">
                  <c:v>97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46</c:v>
                </c:pt>
                <c:pt idx="761">
                  <c:v>19</c:v>
                </c:pt>
                <c:pt idx="762">
                  <c:v>198</c:v>
                </c:pt>
                <c:pt idx="763">
                  <c:v>10</c:v>
                </c:pt>
                <c:pt idx="764">
                  <c:v>39</c:v>
                </c:pt>
                <c:pt idx="765">
                  <c:v>171</c:v>
                </c:pt>
                <c:pt idx="766">
                  <c:v>21</c:v>
                </c:pt>
                <c:pt idx="767">
                  <c:v>0</c:v>
                </c:pt>
                <c:pt idx="768">
                  <c:v>15</c:v>
                </c:pt>
                <c:pt idx="769">
                  <c:v>36</c:v>
                </c:pt>
                <c:pt idx="770">
                  <c:v>19</c:v>
                </c:pt>
                <c:pt idx="771">
                  <c:v>33</c:v>
                </c:pt>
                <c:pt idx="772">
                  <c:v>0</c:v>
                </c:pt>
                <c:pt idx="773">
                  <c:v>6</c:v>
                </c:pt>
                <c:pt idx="774">
                  <c:v>0</c:v>
                </c:pt>
                <c:pt idx="775">
                  <c:v>93</c:v>
                </c:pt>
                <c:pt idx="776">
                  <c:v>15</c:v>
                </c:pt>
                <c:pt idx="777">
                  <c:v>3</c:v>
                </c:pt>
                <c:pt idx="778">
                  <c:v>20</c:v>
                </c:pt>
                <c:pt idx="779">
                  <c:v>0</c:v>
                </c:pt>
                <c:pt idx="780">
                  <c:v>0</c:v>
                </c:pt>
                <c:pt idx="781">
                  <c:v>186</c:v>
                </c:pt>
                <c:pt idx="782">
                  <c:v>11</c:v>
                </c:pt>
                <c:pt idx="783">
                  <c:v>50</c:v>
                </c:pt>
                <c:pt idx="784">
                  <c:v>29</c:v>
                </c:pt>
                <c:pt idx="785">
                  <c:v>0</c:v>
                </c:pt>
                <c:pt idx="786">
                  <c:v>86</c:v>
                </c:pt>
                <c:pt idx="787">
                  <c:v>19</c:v>
                </c:pt>
                <c:pt idx="788">
                  <c:v>0</c:v>
                </c:pt>
                <c:pt idx="789">
                  <c:v>1</c:v>
                </c:pt>
                <c:pt idx="790">
                  <c:v>58</c:v>
                </c:pt>
                <c:pt idx="791">
                  <c:v>13</c:v>
                </c:pt>
                <c:pt idx="792">
                  <c:v>7</c:v>
                </c:pt>
                <c:pt idx="793">
                  <c:v>8</c:v>
                </c:pt>
                <c:pt idx="794">
                  <c:v>23</c:v>
                </c:pt>
                <c:pt idx="795">
                  <c:v>0</c:v>
                </c:pt>
                <c:pt idx="796">
                  <c:v>168</c:v>
                </c:pt>
                <c:pt idx="797">
                  <c:v>16</c:v>
                </c:pt>
                <c:pt idx="798">
                  <c:v>20</c:v>
                </c:pt>
                <c:pt idx="799">
                  <c:v>8</c:v>
                </c:pt>
                <c:pt idx="800">
                  <c:v>2</c:v>
                </c:pt>
                <c:pt idx="801">
                  <c:v>21</c:v>
                </c:pt>
                <c:pt idx="802">
                  <c:v>12</c:v>
                </c:pt>
                <c:pt idx="803">
                  <c:v>12</c:v>
                </c:pt>
                <c:pt idx="804">
                  <c:v>20</c:v>
                </c:pt>
                <c:pt idx="805">
                  <c:v>0</c:v>
                </c:pt>
                <c:pt idx="806">
                  <c:v>4</c:v>
                </c:pt>
                <c:pt idx="807">
                  <c:v>188</c:v>
                </c:pt>
                <c:pt idx="808">
                  <c:v>15</c:v>
                </c:pt>
                <c:pt idx="809">
                  <c:v>192</c:v>
                </c:pt>
                <c:pt idx="810">
                  <c:v>23</c:v>
                </c:pt>
                <c:pt idx="811">
                  <c:v>13</c:v>
                </c:pt>
                <c:pt idx="812">
                  <c:v>20</c:v>
                </c:pt>
                <c:pt idx="813">
                  <c:v>3</c:v>
                </c:pt>
                <c:pt idx="814">
                  <c:v>49</c:v>
                </c:pt>
                <c:pt idx="815">
                  <c:v>16</c:v>
                </c:pt>
                <c:pt idx="816">
                  <c:v>0</c:v>
                </c:pt>
                <c:pt idx="817">
                  <c:v>11</c:v>
                </c:pt>
                <c:pt idx="818">
                  <c:v>2</c:v>
                </c:pt>
                <c:pt idx="819">
                  <c:v>15</c:v>
                </c:pt>
                <c:pt idx="820">
                  <c:v>27</c:v>
                </c:pt>
                <c:pt idx="821">
                  <c:v>34</c:v>
                </c:pt>
                <c:pt idx="822">
                  <c:v>58</c:v>
                </c:pt>
                <c:pt idx="823">
                  <c:v>179</c:v>
                </c:pt>
                <c:pt idx="824">
                  <c:v>115</c:v>
                </c:pt>
                <c:pt idx="825">
                  <c:v>16</c:v>
                </c:pt>
                <c:pt idx="826">
                  <c:v>8</c:v>
                </c:pt>
                <c:pt idx="827">
                  <c:v>119</c:v>
                </c:pt>
                <c:pt idx="828">
                  <c:v>54</c:v>
                </c:pt>
                <c:pt idx="829">
                  <c:v>111</c:v>
                </c:pt>
                <c:pt idx="830">
                  <c:v>12</c:v>
                </c:pt>
                <c:pt idx="831">
                  <c:v>17</c:v>
                </c:pt>
                <c:pt idx="832">
                  <c:v>4</c:v>
                </c:pt>
                <c:pt idx="833">
                  <c:v>2</c:v>
                </c:pt>
                <c:pt idx="834">
                  <c:v>2</c:v>
                </c:pt>
                <c:pt idx="835">
                  <c:v>3</c:v>
                </c:pt>
                <c:pt idx="836">
                  <c:v>12</c:v>
                </c:pt>
                <c:pt idx="837">
                  <c:v>17</c:v>
                </c:pt>
                <c:pt idx="838">
                  <c:v>0</c:v>
                </c:pt>
                <c:pt idx="839">
                  <c:v>24</c:v>
                </c:pt>
                <c:pt idx="840">
                  <c:v>4</c:v>
                </c:pt>
                <c:pt idx="841">
                  <c:v>58</c:v>
                </c:pt>
                <c:pt idx="842">
                  <c:v>3</c:v>
                </c:pt>
                <c:pt idx="843">
                  <c:v>179</c:v>
                </c:pt>
                <c:pt idx="844">
                  <c:v>0</c:v>
                </c:pt>
                <c:pt idx="845">
                  <c:v>4</c:v>
                </c:pt>
                <c:pt idx="846">
                  <c:v>17</c:v>
                </c:pt>
                <c:pt idx="847">
                  <c:v>4</c:v>
                </c:pt>
                <c:pt idx="848">
                  <c:v>125</c:v>
                </c:pt>
                <c:pt idx="849">
                  <c:v>7</c:v>
                </c:pt>
                <c:pt idx="850">
                  <c:v>0</c:v>
                </c:pt>
                <c:pt idx="851">
                  <c:v>59</c:v>
                </c:pt>
                <c:pt idx="852">
                  <c:v>0</c:v>
                </c:pt>
                <c:pt idx="853">
                  <c:v>84</c:v>
                </c:pt>
                <c:pt idx="854">
                  <c:v>49</c:v>
                </c:pt>
                <c:pt idx="855">
                  <c:v>3</c:v>
                </c:pt>
                <c:pt idx="856">
                  <c:v>8</c:v>
                </c:pt>
                <c:pt idx="857">
                  <c:v>2</c:v>
                </c:pt>
                <c:pt idx="858">
                  <c:v>6</c:v>
                </c:pt>
                <c:pt idx="859">
                  <c:v>0</c:v>
                </c:pt>
                <c:pt idx="860">
                  <c:v>93</c:v>
                </c:pt>
                <c:pt idx="861">
                  <c:v>2</c:v>
                </c:pt>
                <c:pt idx="862">
                  <c:v>2</c:v>
                </c:pt>
                <c:pt idx="863">
                  <c:v>242</c:v>
                </c:pt>
                <c:pt idx="864">
                  <c:v>86</c:v>
                </c:pt>
                <c:pt idx="865">
                  <c:v>16</c:v>
                </c:pt>
                <c:pt idx="866">
                  <c:v>19</c:v>
                </c:pt>
                <c:pt idx="867">
                  <c:v>17</c:v>
                </c:pt>
                <c:pt idx="868">
                  <c:v>2</c:v>
                </c:pt>
                <c:pt idx="869">
                  <c:v>17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2</c:v>
                </c:pt>
                <c:pt idx="874">
                  <c:v>0</c:v>
                </c:pt>
                <c:pt idx="875">
                  <c:v>0</c:v>
                </c:pt>
                <c:pt idx="876">
                  <c:v>20</c:v>
                </c:pt>
                <c:pt idx="877">
                  <c:v>199</c:v>
                </c:pt>
                <c:pt idx="878">
                  <c:v>6</c:v>
                </c:pt>
                <c:pt idx="879">
                  <c:v>13</c:v>
                </c:pt>
                <c:pt idx="880">
                  <c:v>30</c:v>
                </c:pt>
                <c:pt idx="881">
                  <c:v>8</c:v>
                </c:pt>
                <c:pt idx="882">
                  <c:v>0</c:v>
                </c:pt>
                <c:pt idx="883">
                  <c:v>142</c:v>
                </c:pt>
                <c:pt idx="884">
                  <c:v>20</c:v>
                </c:pt>
                <c:pt idx="885">
                  <c:v>38</c:v>
                </c:pt>
                <c:pt idx="886">
                  <c:v>106</c:v>
                </c:pt>
                <c:pt idx="887">
                  <c:v>30</c:v>
                </c:pt>
                <c:pt idx="888">
                  <c:v>91</c:v>
                </c:pt>
                <c:pt idx="889">
                  <c:v>3</c:v>
                </c:pt>
                <c:pt idx="890">
                  <c:v>145</c:v>
                </c:pt>
                <c:pt idx="891">
                  <c:v>6</c:v>
                </c:pt>
                <c:pt idx="892">
                  <c:v>38</c:v>
                </c:pt>
                <c:pt idx="893">
                  <c:v>6</c:v>
                </c:pt>
                <c:pt idx="894">
                  <c:v>15</c:v>
                </c:pt>
                <c:pt idx="895">
                  <c:v>3</c:v>
                </c:pt>
                <c:pt idx="896">
                  <c:v>0</c:v>
                </c:pt>
                <c:pt idx="897">
                  <c:v>26</c:v>
                </c:pt>
                <c:pt idx="898">
                  <c:v>7</c:v>
                </c:pt>
                <c:pt idx="899">
                  <c:v>0</c:v>
                </c:pt>
                <c:pt idx="900">
                  <c:v>4</c:v>
                </c:pt>
                <c:pt idx="901">
                  <c:v>6</c:v>
                </c:pt>
                <c:pt idx="902">
                  <c:v>6</c:v>
                </c:pt>
                <c:pt idx="903">
                  <c:v>145</c:v>
                </c:pt>
                <c:pt idx="904">
                  <c:v>7</c:v>
                </c:pt>
                <c:pt idx="905">
                  <c:v>15</c:v>
                </c:pt>
                <c:pt idx="906">
                  <c:v>4</c:v>
                </c:pt>
                <c:pt idx="907">
                  <c:v>220</c:v>
                </c:pt>
                <c:pt idx="908">
                  <c:v>2</c:v>
                </c:pt>
                <c:pt idx="909">
                  <c:v>0</c:v>
                </c:pt>
                <c:pt idx="910">
                  <c:v>99</c:v>
                </c:pt>
                <c:pt idx="911">
                  <c:v>132</c:v>
                </c:pt>
                <c:pt idx="912">
                  <c:v>30</c:v>
                </c:pt>
                <c:pt idx="913">
                  <c:v>46</c:v>
                </c:pt>
                <c:pt idx="914">
                  <c:v>185</c:v>
                </c:pt>
                <c:pt idx="915">
                  <c:v>180</c:v>
                </c:pt>
                <c:pt idx="916">
                  <c:v>6</c:v>
                </c:pt>
                <c:pt idx="917">
                  <c:v>216</c:v>
                </c:pt>
                <c:pt idx="918">
                  <c:v>2</c:v>
                </c:pt>
                <c:pt idx="919">
                  <c:v>0</c:v>
                </c:pt>
                <c:pt idx="920">
                  <c:v>0</c:v>
                </c:pt>
                <c:pt idx="921">
                  <c:v>64</c:v>
                </c:pt>
                <c:pt idx="922">
                  <c:v>59</c:v>
                </c:pt>
                <c:pt idx="923">
                  <c:v>8</c:v>
                </c:pt>
                <c:pt idx="924">
                  <c:v>89</c:v>
                </c:pt>
                <c:pt idx="925">
                  <c:v>16</c:v>
                </c:pt>
                <c:pt idx="926">
                  <c:v>168</c:v>
                </c:pt>
                <c:pt idx="927">
                  <c:v>0</c:v>
                </c:pt>
                <c:pt idx="928">
                  <c:v>0</c:v>
                </c:pt>
                <c:pt idx="929">
                  <c:v>42</c:v>
                </c:pt>
                <c:pt idx="930">
                  <c:v>27</c:v>
                </c:pt>
                <c:pt idx="931">
                  <c:v>6</c:v>
                </c:pt>
                <c:pt idx="932">
                  <c:v>202</c:v>
                </c:pt>
                <c:pt idx="933">
                  <c:v>1</c:v>
                </c:pt>
                <c:pt idx="934">
                  <c:v>146</c:v>
                </c:pt>
                <c:pt idx="935">
                  <c:v>25</c:v>
                </c:pt>
                <c:pt idx="936">
                  <c:v>38</c:v>
                </c:pt>
                <c:pt idx="937">
                  <c:v>75</c:v>
                </c:pt>
                <c:pt idx="938">
                  <c:v>2</c:v>
                </c:pt>
                <c:pt idx="939">
                  <c:v>63</c:v>
                </c:pt>
                <c:pt idx="940">
                  <c:v>34</c:v>
                </c:pt>
                <c:pt idx="941">
                  <c:v>28</c:v>
                </c:pt>
                <c:pt idx="942">
                  <c:v>32</c:v>
                </c:pt>
                <c:pt idx="943">
                  <c:v>258</c:v>
                </c:pt>
                <c:pt idx="944">
                  <c:v>119</c:v>
                </c:pt>
                <c:pt idx="945">
                  <c:v>28</c:v>
                </c:pt>
                <c:pt idx="946">
                  <c:v>62</c:v>
                </c:pt>
                <c:pt idx="947">
                  <c:v>39</c:v>
                </c:pt>
                <c:pt idx="948">
                  <c:v>0</c:v>
                </c:pt>
                <c:pt idx="949">
                  <c:v>13</c:v>
                </c:pt>
                <c:pt idx="950">
                  <c:v>4</c:v>
                </c:pt>
                <c:pt idx="951">
                  <c:v>65</c:v>
                </c:pt>
                <c:pt idx="952">
                  <c:v>224</c:v>
                </c:pt>
                <c:pt idx="953">
                  <c:v>0</c:v>
                </c:pt>
                <c:pt idx="954">
                  <c:v>24</c:v>
                </c:pt>
                <c:pt idx="955">
                  <c:v>2</c:v>
                </c:pt>
                <c:pt idx="956">
                  <c:v>0</c:v>
                </c:pt>
                <c:pt idx="957">
                  <c:v>21</c:v>
                </c:pt>
                <c:pt idx="958">
                  <c:v>11</c:v>
                </c:pt>
                <c:pt idx="959">
                  <c:v>38</c:v>
                </c:pt>
                <c:pt idx="960">
                  <c:v>13</c:v>
                </c:pt>
                <c:pt idx="961">
                  <c:v>0</c:v>
                </c:pt>
                <c:pt idx="962">
                  <c:v>25</c:v>
                </c:pt>
                <c:pt idx="963">
                  <c:v>132</c:v>
                </c:pt>
                <c:pt idx="964">
                  <c:v>0</c:v>
                </c:pt>
                <c:pt idx="965">
                  <c:v>19</c:v>
                </c:pt>
                <c:pt idx="966">
                  <c:v>93</c:v>
                </c:pt>
                <c:pt idx="967">
                  <c:v>210</c:v>
                </c:pt>
                <c:pt idx="968">
                  <c:v>21</c:v>
                </c:pt>
                <c:pt idx="969">
                  <c:v>2</c:v>
                </c:pt>
                <c:pt idx="970">
                  <c:v>3</c:v>
                </c:pt>
                <c:pt idx="971">
                  <c:v>6</c:v>
                </c:pt>
                <c:pt idx="972">
                  <c:v>0</c:v>
                </c:pt>
                <c:pt idx="973">
                  <c:v>39</c:v>
                </c:pt>
                <c:pt idx="974">
                  <c:v>185</c:v>
                </c:pt>
                <c:pt idx="975">
                  <c:v>3</c:v>
                </c:pt>
                <c:pt idx="976">
                  <c:v>69</c:v>
                </c:pt>
                <c:pt idx="977">
                  <c:v>0</c:v>
                </c:pt>
                <c:pt idx="978">
                  <c:v>46</c:v>
                </c:pt>
                <c:pt idx="979">
                  <c:v>3</c:v>
                </c:pt>
                <c:pt idx="980">
                  <c:v>202</c:v>
                </c:pt>
                <c:pt idx="981">
                  <c:v>3</c:v>
                </c:pt>
                <c:pt idx="982">
                  <c:v>13</c:v>
                </c:pt>
                <c:pt idx="983">
                  <c:v>10</c:v>
                </c:pt>
                <c:pt idx="984">
                  <c:v>2</c:v>
                </c:pt>
                <c:pt idx="985">
                  <c:v>0</c:v>
                </c:pt>
                <c:pt idx="986">
                  <c:v>11</c:v>
                </c:pt>
                <c:pt idx="987">
                  <c:v>175</c:v>
                </c:pt>
                <c:pt idx="988">
                  <c:v>136</c:v>
                </c:pt>
                <c:pt idx="989">
                  <c:v>21</c:v>
                </c:pt>
                <c:pt idx="990">
                  <c:v>2</c:v>
                </c:pt>
                <c:pt idx="991">
                  <c:v>3</c:v>
                </c:pt>
                <c:pt idx="992">
                  <c:v>150</c:v>
                </c:pt>
                <c:pt idx="993">
                  <c:v>0</c:v>
                </c:pt>
                <c:pt idx="994">
                  <c:v>42</c:v>
                </c:pt>
                <c:pt idx="995">
                  <c:v>28</c:v>
                </c:pt>
                <c:pt idx="996">
                  <c:v>197</c:v>
                </c:pt>
                <c:pt idx="997">
                  <c:v>52</c:v>
                </c:pt>
                <c:pt idx="998">
                  <c:v>2</c:v>
                </c:pt>
                <c:pt idx="999">
                  <c:v>75</c:v>
                </c:pt>
                <c:pt idx="1000">
                  <c:v>0</c:v>
                </c:pt>
                <c:pt idx="1001">
                  <c:v>13</c:v>
                </c:pt>
                <c:pt idx="1002">
                  <c:v>4</c:v>
                </c:pt>
                <c:pt idx="1003">
                  <c:v>16</c:v>
                </c:pt>
                <c:pt idx="1004">
                  <c:v>0</c:v>
                </c:pt>
                <c:pt idx="1005">
                  <c:v>28</c:v>
                </c:pt>
                <c:pt idx="1006">
                  <c:v>3</c:v>
                </c:pt>
                <c:pt idx="1007">
                  <c:v>129</c:v>
                </c:pt>
                <c:pt idx="1008">
                  <c:v>63</c:v>
                </c:pt>
                <c:pt idx="1009">
                  <c:v>6</c:v>
                </c:pt>
                <c:pt idx="1010">
                  <c:v>10</c:v>
                </c:pt>
                <c:pt idx="1011">
                  <c:v>8</c:v>
                </c:pt>
                <c:pt idx="1012">
                  <c:v>3</c:v>
                </c:pt>
                <c:pt idx="1013">
                  <c:v>43</c:v>
                </c:pt>
                <c:pt idx="1014">
                  <c:v>4</c:v>
                </c:pt>
                <c:pt idx="1015">
                  <c:v>39</c:v>
                </c:pt>
                <c:pt idx="1016">
                  <c:v>4</c:v>
                </c:pt>
                <c:pt idx="1017">
                  <c:v>133</c:v>
                </c:pt>
                <c:pt idx="1018">
                  <c:v>160</c:v>
                </c:pt>
                <c:pt idx="1019">
                  <c:v>19</c:v>
                </c:pt>
                <c:pt idx="1020">
                  <c:v>3</c:v>
                </c:pt>
                <c:pt idx="1021">
                  <c:v>54</c:v>
                </c:pt>
                <c:pt idx="1022">
                  <c:v>0</c:v>
                </c:pt>
                <c:pt idx="1023">
                  <c:v>10</c:v>
                </c:pt>
                <c:pt idx="1024">
                  <c:v>52</c:v>
                </c:pt>
                <c:pt idx="1025">
                  <c:v>2</c:v>
                </c:pt>
                <c:pt idx="1026">
                  <c:v>2</c:v>
                </c:pt>
                <c:pt idx="1027">
                  <c:v>23</c:v>
                </c:pt>
                <c:pt idx="1028">
                  <c:v>0</c:v>
                </c:pt>
                <c:pt idx="1029">
                  <c:v>182</c:v>
                </c:pt>
                <c:pt idx="1030">
                  <c:v>6</c:v>
                </c:pt>
                <c:pt idx="1031">
                  <c:v>104</c:v>
                </c:pt>
                <c:pt idx="1032">
                  <c:v>6</c:v>
                </c:pt>
                <c:pt idx="1033">
                  <c:v>10</c:v>
                </c:pt>
                <c:pt idx="1034">
                  <c:v>4</c:v>
                </c:pt>
                <c:pt idx="1035">
                  <c:v>65</c:v>
                </c:pt>
                <c:pt idx="1036">
                  <c:v>0</c:v>
                </c:pt>
                <c:pt idx="1037">
                  <c:v>153</c:v>
                </c:pt>
                <c:pt idx="1038">
                  <c:v>220</c:v>
                </c:pt>
                <c:pt idx="1039">
                  <c:v>7</c:v>
                </c:pt>
                <c:pt idx="1040">
                  <c:v>8</c:v>
                </c:pt>
                <c:pt idx="1041">
                  <c:v>129</c:v>
                </c:pt>
                <c:pt idx="1042">
                  <c:v>0</c:v>
                </c:pt>
                <c:pt idx="1043">
                  <c:v>3</c:v>
                </c:pt>
                <c:pt idx="1044">
                  <c:v>67</c:v>
                </c:pt>
                <c:pt idx="1045">
                  <c:v>182</c:v>
                </c:pt>
                <c:pt idx="1046">
                  <c:v>11</c:v>
                </c:pt>
                <c:pt idx="1047">
                  <c:v>115</c:v>
                </c:pt>
                <c:pt idx="1048">
                  <c:v>2</c:v>
                </c:pt>
                <c:pt idx="1049">
                  <c:v>168</c:v>
                </c:pt>
                <c:pt idx="1050">
                  <c:v>13</c:v>
                </c:pt>
                <c:pt idx="1051">
                  <c:v>7</c:v>
                </c:pt>
                <c:pt idx="1052">
                  <c:v>4</c:v>
                </c:pt>
                <c:pt idx="1053">
                  <c:v>0</c:v>
                </c:pt>
                <c:pt idx="1054">
                  <c:v>0</c:v>
                </c:pt>
                <c:pt idx="1055">
                  <c:v>2</c:v>
                </c:pt>
                <c:pt idx="1056">
                  <c:v>97</c:v>
                </c:pt>
                <c:pt idx="1057">
                  <c:v>19</c:v>
                </c:pt>
                <c:pt idx="1058">
                  <c:v>110</c:v>
                </c:pt>
                <c:pt idx="1059">
                  <c:v>8</c:v>
                </c:pt>
                <c:pt idx="1060">
                  <c:v>21</c:v>
                </c:pt>
                <c:pt idx="1061">
                  <c:v>11</c:v>
                </c:pt>
                <c:pt idx="1062">
                  <c:v>2</c:v>
                </c:pt>
                <c:pt idx="1063">
                  <c:v>0</c:v>
                </c:pt>
                <c:pt idx="1064">
                  <c:v>0</c:v>
                </c:pt>
                <c:pt idx="1065">
                  <c:v>33</c:v>
                </c:pt>
                <c:pt idx="1066">
                  <c:v>0</c:v>
                </c:pt>
                <c:pt idx="1067">
                  <c:v>232</c:v>
                </c:pt>
                <c:pt idx="1068">
                  <c:v>3</c:v>
                </c:pt>
                <c:pt idx="1069">
                  <c:v>2</c:v>
                </c:pt>
                <c:pt idx="1070">
                  <c:v>164</c:v>
                </c:pt>
                <c:pt idx="1071">
                  <c:v>7</c:v>
                </c:pt>
                <c:pt idx="1072">
                  <c:v>17</c:v>
                </c:pt>
                <c:pt idx="1073">
                  <c:v>3</c:v>
                </c:pt>
                <c:pt idx="1074">
                  <c:v>3</c:v>
                </c:pt>
                <c:pt idx="1075">
                  <c:v>2</c:v>
                </c:pt>
                <c:pt idx="1076">
                  <c:v>10</c:v>
                </c:pt>
                <c:pt idx="1077">
                  <c:v>19</c:v>
                </c:pt>
                <c:pt idx="1078">
                  <c:v>138</c:v>
                </c:pt>
                <c:pt idx="1079">
                  <c:v>0</c:v>
                </c:pt>
                <c:pt idx="1080">
                  <c:v>7</c:v>
                </c:pt>
                <c:pt idx="1081">
                  <c:v>4</c:v>
                </c:pt>
                <c:pt idx="1082">
                  <c:v>15</c:v>
                </c:pt>
                <c:pt idx="1083">
                  <c:v>3</c:v>
                </c:pt>
                <c:pt idx="1084">
                  <c:v>16</c:v>
                </c:pt>
                <c:pt idx="1085">
                  <c:v>39</c:v>
                </c:pt>
                <c:pt idx="1086">
                  <c:v>0</c:v>
                </c:pt>
                <c:pt idx="1087">
                  <c:v>216</c:v>
                </c:pt>
                <c:pt idx="1088">
                  <c:v>99</c:v>
                </c:pt>
                <c:pt idx="1089">
                  <c:v>0</c:v>
                </c:pt>
                <c:pt idx="1090">
                  <c:v>0</c:v>
                </c:pt>
                <c:pt idx="1091">
                  <c:v>39</c:v>
                </c:pt>
                <c:pt idx="1092">
                  <c:v>6</c:v>
                </c:pt>
                <c:pt idx="1093">
                  <c:v>6</c:v>
                </c:pt>
                <c:pt idx="1094">
                  <c:v>46</c:v>
                </c:pt>
                <c:pt idx="1095">
                  <c:v>0</c:v>
                </c:pt>
                <c:pt idx="1096">
                  <c:v>247</c:v>
                </c:pt>
                <c:pt idx="1097">
                  <c:v>134</c:v>
                </c:pt>
                <c:pt idx="1098">
                  <c:v>2</c:v>
                </c:pt>
                <c:pt idx="1099">
                  <c:v>180</c:v>
                </c:pt>
                <c:pt idx="1100">
                  <c:v>10</c:v>
                </c:pt>
                <c:pt idx="1101">
                  <c:v>7</c:v>
                </c:pt>
                <c:pt idx="1102">
                  <c:v>94</c:v>
                </c:pt>
                <c:pt idx="1103">
                  <c:v>0</c:v>
                </c:pt>
                <c:pt idx="1104">
                  <c:v>11</c:v>
                </c:pt>
                <c:pt idx="1105">
                  <c:v>1</c:v>
                </c:pt>
                <c:pt idx="1106">
                  <c:v>160</c:v>
                </c:pt>
                <c:pt idx="1107">
                  <c:v>8</c:v>
                </c:pt>
                <c:pt idx="1108">
                  <c:v>6</c:v>
                </c:pt>
                <c:pt idx="1109">
                  <c:v>7</c:v>
                </c:pt>
                <c:pt idx="1110">
                  <c:v>33</c:v>
                </c:pt>
                <c:pt idx="1111">
                  <c:v>11</c:v>
                </c:pt>
                <c:pt idx="1112">
                  <c:v>2</c:v>
                </c:pt>
                <c:pt idx="1113">
                  <c:v>19</c:v>
                </c:pt>
                <c:pt idx="1114">
                  <c:v>2</c:v>
                </c:pt>
                <c:pt idx="1115">
                  <c:v>8</c:v>
                </c:pt>
                <c:pt idx="1116">
                  <c:v>8</c:v>
                </c:pt>
                <c:pt idx="1117">
                  <c:v>253</c:v>
                </c:pt>
                <c:pt idx="1118">
                  <c:v>3</c:v>
                </c:pt>
                <c:pt idx="1119">
                  <c:v>2</c:v>
                </c:pt>
                <c:pt idx="1120">
                  <c:v>29</c:v>
                </c:pt>
                <c:pt idx="1121">
                  <c:v>4</c:v>
                </c:pt>
                <c:pt idx="1122">
                  <c:v>8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76</c:v>
                </c:pt>
                <c:pt idx="1129">
                  <c:v>172</c:v>
                </c:pt>
                <c:pt idx="1130">
                  <c:v>3</c:v>
                </c:pt>
                <c:pt idx="1131">
                  <c:v>0</c:v>
                </c:pt>
                <c:pt idx="1132">
                  <c:v>2</c:v>
                </c:pt>
                <c:pt idx="1133">
                  <c:v>50</c:v>
                </c:pt>
                <c:pt idx="1134">
                  <c:v>186</c:v>
                </c:pt>
                <c:pt idx="1135">
                  <c:v>37</c:v>
                </c:pt>
                <c:pt idx="1136">
                  <c:v>158</c:v>
                </c:pt>
                <c:pt idx="1137">
                  <c:v>34</c:v>
                </c:pt>
                <c:pt idx="1138">
                  <c:v>0</c:v>
                </c:pt>
                <c:pt idx="1139">
                  <c:v>47</c:v>
                </c:pt>
                <c:pt idx="1140">
                  <c:v>1</c:v>
                </c:pt>
                <c:pt idx="1141">
                  <c:v>62</c:v>
                </c:pt>
                <c:pt idx="1142">
                  <c:v>16</c:v>
                </c:pt>
                <c:pt idx="1143">
                  <c:v>78</c:v>
                </c:pt>
                <c:pt idx="1144">
                  <c:v>2</c:v>
                </c:pt>
                <c:pt idx="1145">
                  <c:v>6</c:v>
                </c:pt>
                <c:pt idx="1146">
                  <c:v>10</c:v>
                </c:pt>
                <c:pt idx="1147">
                  <c:v>19</c:v>
                </c:pt>
                <c:pt idx="1148">
                  <c:v>147</c:v>
                </c:pt>
                <c:pt idx="1149">
                  <c:v>8</c:v>
                </c:pt>
                <c:pt idx="1150">
                  <c:v>71</c:v>
                </c:pt>
                <c:pt idx="1151">
                  <c:v>0</c:v>
                </c:pt>
                <c:pt idx="1152">
                  <c:v>11</c:v>
                </c:pt>
                <c:pt idx="1153">
                  <c:v>201</c:v>
                </c:pt>
                <c:pt idx="1154">
                  <c:v>55</c:v>
                </c:pt>
                <c:pt idx="1155">
                  <c:v>13</c:v>
                </c:pt>
                <c:pt idx="1156">
                  <c:v>12</c:v>
                </c:pt>
                <c:pt idx="1157">
                  <c:v>0</c:v>
                </c:pt>
                <c:pt idx="1158">
                  <c:v>4</c:v>
                </c:pt>
                <c:pt idx="1159">
                  <c:v>6</c:v>
                </c:pt>
                <c:pt idx="1160">
                  <c:v>60</c:v>
                </c:pt>
                <c:pt idx="1161">
                  <c:v>6</c:v>
                </c:pt>
                <c:pt idx="1162">
                  <c:v>0</c:v>
                </c:pt>
                <c:pt idx="1163">
                  <c:v>13</c:v>
                </c:pt>
                <c:pt idx="1164">
                  <c:v>0</c:v>
                </c:pt>
                <c:pt idx="1165">
                  <c:v>28</c:v>
                </c:pt>
                <c:pt idx="1166">
                  <c:v>8</c:v>
                </c:pt>
                <c:pt idx="1167">
                  <c:v>2</c:v>
                </c:pt>
                <c:pt idx="1168">
                  <c:v>192</c:v>
                </c:pt>
                <c:pt idx="1169">
                  <c:v>59</c:v>
                </c:pt>
                <c:pt idx="1170">
                  <c:v>2</c:v>
                </c:pt>
                <c:pt idx="1171">
                  <c:v>0</c:v>
                </c:pt>
                <c:pt idx="1172">
                  <c:v>2</c:v>
                </c:pt>
                <c:pt idx="1173">
                  <c:v>2</c:v>
                </c:pt>
                <c:pt idx="1174">
                  <c:v>94</c:v>
                </c:pt>
                <c:pt idx="1175">
                  <c:v>7</c:v>
                </c:pt>
                <c:pt idx="1176">
                  <c:v>4</c:v>
                </c:pt>
                <c:pt idx="1177">
                  <c:v>11</c:v>
                </c:pt>
                <c:pt idx="1178">
                  <c:v>0</c:v>
                </c:pt>
                <c:pt idx="1179">
                  <c:v>0</c:v>
                </c:pt>
                <c:pt idx="1180">
                  <c:v>39</c:v>
                </c:pt>
                <c:pt idx="1181">
                  <c:v>101</c:v>
                </c:pt>
                <c:pt idx="1182">
                  <c:v>19</c:v>
                </c:pt>
                <c:pt idx="1183">
                  <c:v>20</c:v>
                </c:pt>
                <c:pt idx="1184">
                  <c:v>0</c:v>
                </c:pt>
                <c:pt idx="1185">
                  <c:v>29</c:v>
                </c:pt>
                <c:pt idx="1186">
                  <c:v>98</c:v>
                </c:pt>
                <c:pt idx="1187">
                  <c:v>16</c:v>
                </c:pt>
                <c:pt idx="1188">
                  <c:v>0</c:v>
                </c:pt>
                <c:pt idx="1189">
                  <c:v>0</c:v>
                </c:pt>
                <c:pt idx="1190">
                  <c:v>2</c:v>
                </c:pt>
                <c:pt idx="1191">
                  <c:v>133</c:v>
                </c:pt>
                <c:pt idx="1192">
                  <c:v>65</c:v>
                </c:pt>
                <c:pt idx="1193">
                  <c:v>184</c:v>
                </c:pt>
                <c:pt idx="1194">
                  <c:v>3</c:v>
                </c:pt>
                <c:pt idx="1195">
                  <c:v>6</c:v>
                </c:pt>
                <c:pt idx="1196">
                  <c:v>10</c:v>
                </c:pt>
                <c:pt idx="1197">
                  <c:v>2</c:v>
                </c:pt>
                <c:pt idx="1198">
                  <c:v>102</c:v>
                </c:pt>
                <c:pt idx="1199">
                  <c:v>97</c:v>
                </c:pt>
                <c:pt idx="1200">
                  <c:v>13</c:v>
                </c:pt>
                <c:pt idx="1201">
                  <c:v>12</c:v>
                </c:pt>
                <c:pt idx="1202">
                  <c:v>10</c:v>
                </c:pt>
                <c:pt idx="1203">
                  <c:v>10</c:v>
                </c:pt>
                <c:pt idx="1204">
                  <c:v>63</c:v>
                </c:pt>
                <c:pt idx="1205">
                  <c:v>16</c:v>
                </c:pt>
                <c:pt idx="1206">
                  <c:v>12</c:v>
                </c:pt>
                <c:pt idx="1207">
                  <c:v>8</c:v>
                </c:pt>
                <c:pt idx="1208">
                  <c:v>20</c:v>
                </c:pt>
                <c:pt idx="1209">
                  <c:v>1</c:v>
                </c:pt>
                <c:pt idx="1210">
                  <c:v>0</c:v>
                </c:pt>
                <c:pt idx="1211">
                  <c:v>13</c:v>
                </c:pt>
                <c:pt idx="1212">
                  <c:v>0</c:v>
                </c:pt>
                <c:pt idx="1213">
                  <c:v>3</c:v>
                </c:pt>
                <c:pt idx="1214">
                  <c:v>0</c:v>
                </c:pt>
                <c:pt idx="1215">
                  <c:v>7</c:v>
                </c:pt>
                <c:pt idx="1216">
                  <c:v>11</c:v>
                </c:pt>
                <c:pt idx="1217">
                  <c:v>13</c:v>
                </c:pt>
                <c:pt idx="1218">
                  <c:v>151</c:v>
                </c:pt>
                <c:pt idx="1219">
                  <c:v>7</c:v>
                </c:pt>
                <c:pt idx="1220">
                  <c:v>0</c:v>
                </c:pt>
                <c:pt idx="1221">
                  <c:v>6</c:v>
                </c:pt>
                <c:pt idx="1222">
                  <c:v>0</c:v>
                </c:pt>
                <c:pt idx="1223">
                  <c:v>10</c:v>
                </c:pt>
                <c:pt idx="1224">
                  <c:v>0</c:v>
                </c:pt>
                <c:pt idx="1225">
                  <c:v>0</c:v>
                </c:pt>
                <c:pt idx="1226">
                  <c:v>10</c:v>
                </c:pt>
                <c:pt idx="1227">
                  <c:v>39</c:v>
                </c:pt>
                <c:pt idx="1228">
                  <c:v>3</c:v>
                </c:pt>
                <c:pt idx="1229">
                  <c:v>4</c:v>
                </c:pt>
                <c:pt idx="1230">
                  <c:v>58</c:v>
                </c:pt>
                <c:pt idx="1231">
                  <c:v>4</c:v>
                </c:pt>
                <c:pt idx="1232">
                  <c:v>160</c:v>
                </c:pt>
                <c:pt idx="1233">
                  <c:v>72</c:v>
                </c:pt>
                <c:pt idx="1234">
                  <c:v>90</c:v>
                </c:pt>
                <c:pt idx="1235">
                  <c:v>19</c:v>
                </c:pt>
                <c:pt idx="1236">
                  <c:v>94</c:v>
                </c:pt>
                <c:pt idx="1237">
                  <c:v>16</c:v>
                </c:pt>
                <c:pt idx="1238">
                  <c:v>146</c:v>
                </c:pt>
                <c:pt idx="1239">
                  <c:v>99</c:v>
                </c:pt>
                <c:pt idx="1240">
                  <c:v>80</c:v>
                </c:pt>
                <c:pt idx="1241">
                  <c:v>6</c:v>
                </c:pt>
                <c:pt idx="1242">
                  <c:v>17</c:v>
                </c:pt>
                <c:pt idx="1243">
                  <c:v>10</c:v>
                </c:pt>
                <c:pt idx="1244">
                  <c:v>0</c:v>
                </c:pt>
                <c:pt idx="1245">
                  <c:v>72</c:v>
                </c:pt>
                <c:pt idx="1246">
                  <c:v>0</c:v>
                </c:pt>
                <c:pt idx="1247">
                  <c:v>69</c:v>
                </c:pt>
                <c:pt idx="1248">
                  <c:v>2</c:v>
                </c:pt>
                <c:pt idx="1249">
                  <c:v>0</c:v>
                </c:pt>
                <c:pt idx="1250">
                  <c:v>23</c:v>
                </c:pt>
                <c:pt idx="1251">
                  <c:v>3</c:v>
                </c:pt>
                <c:pt idx="1252">
                  <c:v>56</c:v>
                </c:pt>
                <c:pt idx="1253">
                  <c:v>10</c:v>
                </c:pt>
                <c:pt idx="1254">
                  <c:v>6</c:v>
                </c:pt>
                <c:pt idx="1255">
                  <c:v>84</c:v>
                </c:pt>
                <c:pt idx="1256">
                  <c:v>0</c:v>
                </c:pt>
                <c:pt idx="1257">
                  <c:v>130</c:v>
                </c:pt>
                <c:pt idx="1258">
                  <c:v>0</c:v>
                </c:pt>
                <c:pt idx="1259">
                  <c:v>33</c:v>
                </c:pt>
                <c:pt idx="1260">
                  <c:v>173</c:v>
                </c:pt>
                <c:pt idx="1261">
                  <c:v>0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0</c:v>
                </c:pt>
                <c:pt idx="1266">
                  <c:v>2</c:v>
                </c:pt>
                <c:pt idx="1267">
                  <c:v>7</c:v>
                </c:pt>
                <c:pt idx="1268">
                  <c:v>25</c:v>
                </c:pt>
                <c:pt idx="1269">
                  <c:v>5</c:v>
                </c:pt>
                <c:pt idx="1270">
                  <c:v>19</c:v>
                </c:pt>
                <c:pt idx="1271">
                  <c:v>0</c:v>
                </c:pt>
                <c:pt idx="1272">
                  <c:v>94</c:v>
                </c:pt>
                <c:pt idx="1273">
                  <c:v>20</c:v>
                </c:pt>
                <c:pt idx="1274">
                  <c:v>55</c:v>
                </c:pt>
                <c:pt idx="1275">
                  <c:v>37</c:v>
                </c:pt>
                <c:pt idx="1276">
                  <c:v>180</c:v>
                </c:pt>
                <c:pt idx="1277">
                  <c:v>11</c:v>
                </c:pt>
                <c:pt idx="1278">
                  <c:v>55</c:v>
                </c:pt>
                <c:pt idx="1279">
                  <c:v>12</c:v>
                </c:pt>
                <c:pt idx="1280">
                  <c:v>0</c:v>
                </c:pt>
                <c:pt idx="1281">
                  <c:v>42</c:v>
                </c:pt>
                <c:pt idx="1282">
                  <c:v>37</c:v>
                </c:pt>
                <c:pt idx="1283">
                  <c:v>20</c:v>
                </c:pt>
                <c:pt idx="1284">
                  <c:v>0</c:v>
                </c:pt>
                <c:pt idx="1285">
                  <c:v>0</c:v>
                </c:pt>
                <c:pt idx="1286">
                  <c:v>46</c:v>
                </c:pt>
                <c:pt idx="1287">
                  <c:v>21</c:v>
                </c:pt>
                <c:pt idx="1288">
                  <c:v>39</c:v>
                </c:pt>
                <c:pt idx="1289">
                  <c:v>76</c:v>
                </c:pt>
                <c:pt idx="1290">
                  <c:v>8</c:v>
                </c:pt>
                <c:pt idx="1291">
                  <c:v>84</c:v>
                </c:pt>
                <c:pt idx="1292">
                  <c:v>33</c:v>
                </c:pt>
                <c:pt idx="1293">
                  <c:v>77</c:v>
                </c:pt>
                <c:pt idx="1294">
                  <c:v>28</c:v>
                </c:pt>
                <c:pt idx="1295">
                  <c:v>8</c:v>
                </c:pt>
                <c:pt idx="1296">
                  <c:v>0</c:v>
                </c:pt>
                <c:pt idx="1297">
                  <c:v>114</c:v>
                </c:pt>
                <c:pt idx="1298">
                  <c:v>11</c:v>
                </c:pt>
                <c:pt idx="1299">
                  <c:v>78</c:v>
                </c:pt>
                <c:pt idx="1300">
                  <c:v>3</c:v>
                </c:pt>
                <c:pt idx="1301">
                  <c:v>7</c:v>
                </c:pt>
                <c:pt idx="1302">
                  <c:v>63</c:v>
                </c:pt>
                <c:pt idx="1303">
                  <c:v>25</c:v>
                </c:pt>
                <c:pt idx="1304">
                  <c:v>0</c:v>
                </c:pt>
                <c:pt idx="1305">
                  <c:v>51</c:v>
                </c:pt>
                <c:pt idx="1306">
                  <c:v>0</c:v>
                </c:pt>
                <c:pt idx="1307">
                  <c:v>3</c:v>
                </c:pt>
                <c:pt idx="1308">
                  <c:v>2</c:v>
                </c:pt>
                <c:pt idx="1309">
                  <c:v>0</c:v>
                </c:pt>
                <c:pt idx="1310">
                  <c:v>0</c:v>
                </c:pt>
                <c:pt idx="1311">
                  <c:v>16</c:v>
                </c:pt>
                <c:pt idx="1312">
                  <c:v>0</c:v>
                </c:pt>
                <c:pt idx="1313">
                  <c:v>175</c:v>
                </c:pt>
                <c:pt idx="1314">
                  <c:v>34</c:v>
                </c:pt>
                <c:pt idx="1315">
                  <c:v>60</c:v>
                </c:pt>
                <c:pt idx="1316">
                  <c:v>77</c:v>
                </c:pt>
                <c:pt idx="1317">
                  <c:v>50</c:v>
                </c:pt>
                <c:pt idx="1318">
                  <c:v>11</c:v>
                </c:pt>
                <c:pt idx="1319">
                  <c:v>84</c:v>
                </c:pt>
                <c:pt idx="1320">
                  <c:v>3</c:v>
                </c:pt>
                <c:pt idx="1321">
                  <c:v>15</c:v>
                </c:pt>
                <c:pt idx="1322">
                  <c:v>0</c:v>
                </c:pt>
                <c:pt idx="1323">
                  <c:v>29</c:v>
                </c:pt>
                <c:pt idx="1324">
                  <c:v>32</c:v>
                </c:pt>
                <c:pt idx="1325">
                  <c:v>11</c:v>
                </c:pt>
                <c:pt idx="1326">
                  <c:v>43</c:v>
                </c:pt>
                <c:pt idx="1327">
                  <c:v>2</c:v>
                </c:pt>
                <c:pt idx="1328">
                  <c:v>8</c:v>
                </c:pt>
                <c:pt idx="1329">
                  <c:v>0</c:v>
                </c:pt>
                <c:pt idx="1330">
                  <c:v>13</c:v>
                </c:pt>
                <c:pt idx="1331">
                  <c:v>28</c:v>
                </c:pt>
                <c:pt idx="1332">
                  <c:v>2</c:v>
                </c:pt>
                <c:pt idx="1333">
                  <c:v>2</c:v>
                </c:pt>
                <c:pt idx="1334">
                  <c:v>7</c:v>
                </c:pt>
                <c:pt idx="1335">
                  <c:v>0</c:v>
                </c:pt>
                <c:pt idx="1336">
                  <c:v>33</c:v>
                </c:pt>
                <c:pt idx="1337">
                  <c:v>2</c:v>
                </c:pt>
                <c:pt idx="1338">
                  <c:v>0</c:v>
                </c:pt>
                <c:pt idx="1339">
                  <c:v>80</c:v>
                </c:pt>
                <c:pt idx="1340">
                  <c:v>63</c:v>
                </c:pt>
                <c:pt idx="1341">
                  <c:v>0</c:v>
                </c:pt>
                <c:pt idx="1342">
                  <c:v>50</c:v>
                </c:pt>
                <c:pt idx="1343">
                  <c:v>15</c:v>
                </c:pt>
                <c:pt idx="1344">
                  <c:v>13</c:v>
                </c:pt>
                <c:pt idx="1345">
                  <c:v>104</c:v>
                </c:pt>
                <c:pt idx="1346">
                  <c:v>8</c:v>
                </c:pt>
                <c:pt idx="1347">
                  <c:v>15</c:v>
                </c:pt>
                <c:pt idx="1348">
                  <c:v>17</c:v>
                </c:pt>
                <c:pt idx="1349">
                  <c:v>46</c:v>
                </c:pt>
                <c:pt idx="1350">
                  <c:v>71</c:v>
                </c:pt>
                <c:pt idx="1351">
                  <c:v>4</c:v>
                </c:pt>
                <c:pt idx="1352">
                  <c:v>0</c:v>
                </c:pt>
                <c:pt idx="1353">
                  <c:v>173</c:v>
                </c:pt>
                <c:pt idx="1354">
                  <c:v>8</c:v>
                </c:pt>
                <c:pt idx="1355">
                  <c:v>13</c:v>
                </c:pt>
                <c:pt idx="1356">
                  <c:v>98</c:v>
                </c:pt>
                <c:pt idx="1357">
                  <c:v>4</c:v>
                </c:pt>
                <c:pt idx="1358">
                  <c:v>54</c:v>
                </c:pt>
                <c:pt idx="1359">
                  <c:v>29</c:v>
                </c:pt>
                <c:pt idx="1360">
                  <c:v>0</c:v>
                </c:pt>
                <c:pt idx="1361">
                  <c:v>12</c:v>
                </c:pt>
                <c:pt idx="1362">
                  <c:v>4</c:v>
                </c:pt>
                <c:pt idx="1363">
                  <c:v>0</c:v>
                </c:pt>
                <c:pt idx="1364">
                  <c:v>4</c:v>
                </c:pt>
                <c:pt idx="1365">
                  <c:v>4</c:v>
                </c:pt>
                <c:pt idx="1366">
                  <c:v>12</c:v>
                </c:pt>
                <c:pt idx="1367">
                  <c:v>3</c:v>
                </c:pt>
                <c:pt idx="1368">
                  <c:v>0</c:v>
                </c:pt>
                <c:pt idx="1369">
                  <c:v>4</c:v>
                </c:pt>
                <c:pt idx="1370">
                  <c:v>50</c:v>
                </c:pt>
                <c:pt idx="1371">
                  <c:v>75</c:v>
                </c:pt>
                <c:pt idx="1372">
                  <c:v>6</c:v>
                </c:pt>
                <c:pt idx="1373">
                  <c:v>75</c:v>
                </c:pt>
                <c:pt idx="1374">
                  <c:v>0</c:v>
                </c:pt>
                <c:pt idx="1375">
                  <c:v>3</c:v>
                </c:pt>
                <c:pt idx="1376">
                  <c:v>82</c:v>
                </c:pt>
                <c:pt idx="1377">
                  <c:v>2</c:v>
                </c:pt>
                <c:pt idx="1378">
                  <c:v>0</c:v>
                </c:pt>
                <c:pt idx="1379">
                  <c:v>4</c:v>
                </c:pt>
                <c:pt idx="1380">
                  <c:v>48</c:v>
                </c:pt>
                <c:pt idx="1381">
                  <c:v>52</c:v>
                </c:pt>
                <c:pt idx="1382">
                  <c:v>49</c:v>
                </c:pt>
                <c:pt idx="1383">
                  <c:v>0</c:v>
                </c:pt>
                <c:pt idx="1384">
                  <c:v>69</c:v>
                </c:pt>
                <c:pt idx="1385">
                  <c:v>4</c:v>
                </c:pt>
                <c:pt idx="1386">
                  <c:v>16</c:v>
                </c:pt>
                <c:pt idx="1387">
                  <c:v>1</c:v>
                </c:pt>
                <c:pt idx="1388">
                  <c:v>2</c:v>
                </c:pt>
                <c:pt idx="1389">
                  <c:v>2</c:v>
                </c:pt>
                <c:pt idx="1390">
                  <c:v>17</c:v>
                </c:pt>
                <c:pt idx="1391">
                  <c:v>4</c:v>
                </c:pt>
                <c:pt idx="1392">
                  <c:v>86</c:v>
                </c:pt>
                <c:pt idx="1393">
                  <c:v>78</c:v>
                </c:pt>
                <c:pt idx="1394">
                  <c:v>3</c:v>
                </c:pt>
                <c:pt idx="1395">
                  <c:v>21</c:v>
                </c:pt>
                <c:pt idx="1396">
                  <c:v>0</c:v>
                </c:pt>
                <c:pt idx="1397">
                  <c:v>34</c:v>
                </c:pt>
                <c:pt idx="1398">
                  <c:v>63</c:v>
                </c:pt>
                <c:pt idx="1399">
                  <c:v>29</c:v>
                </c:pt>
                <c:pt idx="1400">
                  <c:v>8</c:v>
                </c:pt>
                <c:pt idx="1401">
                  <c:v>13</c:v>
                </c:pt>
                <c:pt idx="1402">
                  <c:v>0</c:v>
                </c:pt>
                <c:pt idx="1403">
                  <c:v>65</c:v>
                </c:pt>
                <c:pt idx="1404">
                  <c:v>55</c:v>
                </c:pt>
                <c:pt idx="1405">
                  <c:v>75</c:v>
                </c:pt>
                <c:pt idx="1406">
                  <c:v>6</c:v>
                </c:pt>
                <c:pt idx="1407">
                  <c:v>11</c:v>
                </c:pt>
                <c:pt idx="1408">
                  <c:v>38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15</c:v>
                </c:pt>
                <c:pt idx="1413">
                  <c:v>43</c:v>
                </c:pt>
                <c:pt idx="1414">
                  <c:v>55</c:v>
                </c:pt>
                <c:pt idx="1415">
                  <c:v>145</c:v>
                </c:pt>
                <c:pt idx="1416">
                  <c:v>140</c:v>
                </c:pt>
                <c:pt idx="1417">
                  <c:v>2</c:v>
                </c:pt>
                <c:pt idx="1418">
                  <c:v>52</c:v>
                </c:pt>
                <c:pt idx="1419">
                  <c:v>16</c:v>
                </c:pt>
                <c:pt idx="1420">
                  <c:v>32</c:v>
                </c:pt>
                <c:pt idx="1421">
                  <c:v>38</c:v>
                </c:pt>
                <c:pt idx="1422">
                  <c:v>0</c:v>
                </c:pt>
                <c:pt idx="1423">
                  <c:v>7</c:v>
                </c:pt>
                <c:pt idx="1424">
                  <c:v>28</c:v>
                </c:pt>
                <c:pt idx="1425">
                  <c:v>3</c:v>
                </c:pt>
                <c:pt idx="1426">
                  <c:v>132</c:v>
                </c:pt>
                <c:pt idx="1427">
                  <c:v>0</c:v>
                </c:pt>
                <c:pt idx="1428">
                  <c:v>24</c:v>
                </c:pt>
                <c:pt idx="1429">
                  <c:v>140</c:v>
                </c:pt>
                <c:pt idx="1430">
                  <c:v>0</c:v>
                </c:pt>
                <c:pt idx="1431">
                  <c:v>38</c:v>
                </c:pt>
                <c:pt idx="1432">
                  <c:v>13</c:v>
                </c:pt>
                <c:pt idx="1433">
                  <c:v>15</c:v>
                </c:pt>
                <c:pt idx="1434">
                  <c:v>15</c:v>
                </c:pt>
                <c:pt idx="1435">
                  <c:v>91</c:v>
                </c:pt>
                <c:pt idx="1436">
                  <c:v>0</c:v>
                </c:pt>
                <c:pt idx="1437">
                  <c:v>205</c:v>
                </c:pt>
                <c:pt idx="1438">
                  <c:v>177</c:v>
                </c:pt>
                <c:pt idx="1439">
                  <c:v>15</c:v>
                </c:pt>
                <c:pt idx="1440">
                  <c:v>0</c:v>
                </c:pt>
                <c:pt idx="1441">
                  <c:v>104</c:v>
                </c:pt>
                <c:pt idx="1442">
                  <c:v>0</c:v>
                </c:pt>
                <c:pt idx="1443">
                  <c:v>156</c:v>
                </c:pt>
                <c:pt idx="1444">
                  <c:v>23</c:v>
                </c:pt>
                <c:pt idx="1445">
                  <c:v>52</c:v>
                </c:pt>
                <c:pt idx="1446">
                  <c:v>60</c:v>
                </c:pt>
                <c:pt idx="1447">
                  <c:v>8</c:v>
                </c:pt>
                <c:pt idx="1448">
                  <c:v>0</c:v>
                </c:pt>
                <c:pt idx="1449">
                  <c:v>23</c:v>
                </c:pt>
                <c:pt idx="1450">
                  <c:v>2</c:v>
                </c:pt>
                <c:pt idx="1451">
                  <c:v>41</c:v>
                </c:pt>
                <c:pt idx="1452">
                  <c:v>2</c:v>
                </c:pt>
                <c:pt idx="1453">
                  <c:v>56</c:v>
                </c:pt>
                <c:pt idx="1454">
                  <c:v>2</c:v>
                </c:pt>
                <c:pt idx="1455">
                  <c:v>0</c:v>
                </c:pt>
                <c:pt idx="1456">
                  <c:v>94</c:v>
                </c:pt>
                <c:pt idx="1457">
                  <c:v>95</c:v>
                </c:pt>
                <c:pt idx="1458">
                  <c:v>0</c:v>
                </c:pt>
                <c:pt idx="1459">
                  <c:v>0</c:v>
                </c:pt>
                <c:pt idx="1460">
                  <c:v>45</c:v>
                </c:pt>
                <c:pt idx="1461">
                  <c:v>44</c:v>
                </c:pt>
                <c:pt idx="1462">
                  <c:v>3</c:v>
                </c:pt>
                <c:pt idx="1463">
                  <c:v>6</c:v>
                </c:pt>
                <c:pt idx="1464">
                  <c:v>2</c:v>
                </c:pt>
                <c:pt idx="1465">
                  <c:v>229</c:v>
                </c:pt>
                <c:pt idx="1466">
                  <c:v>4</c:v>
                </c:pt>
                <c:pt idx="1467">
                  <c:v>6</c:v>
                </c:pt>
                <c:pt idx="1468">
                  <c:v>0</c:v>
                </c:pt>
                <c:pt idx="1469">
                  <c:v>15</c:v>
                </c:pt>
                <c:pt idx="1470">
                  <c:v>20</c:v>
                </c:pt>
                <c:pt idx="1471">
                  <c:v>8</c:v>
                </c:pt>
                <c:pt idx="1472">
                  <c:v>0</c:v>
                </c:pt>
                <c:pt idx="1473">
                  <c:v>32</c:v>
                </c:pt>
                <c:pt idx="1474">
                  <c:v>212</c:v>
                </c:pt>
                <c:pt idx="1475">
                  <c:v>4</c:v>
                </c:pt>
                <c:pt idx="1476">
                  <c:v>63</c:v>
                </c:pt>
                <c:pt idx="1477">
                  <c:v>3</c:v>
                </c:pt>
                <c:pt idx="1478">
                  <c:v>2</c:v>
                </c:pt>
                <c:pt idx="1479">
                  <c:v>3</c:v>
                </c:pt>
                <c:pt idx="1480">
                  <c:v>17</c:v>
                </c:pt>
                <c:pt idx="1481">
                  <c:v>12</c:v>
                </c:pt>
                <c:pt idx="1482">
                  <c:v>6</c:v>
                </c:pt>
                <c:pt idx="1483">
                  <c:v>3</c:v>
                </c:pt>
                <c:pt idx="1484">
                  <c:v>133</c:v>
                </c:pt>
                <c:pt idx="1485">
                  <c:v>63</c:v>
                </c:pt>
                <c:pt idx="1486">
                  <c:v>2</c:v>
                </c:pt>
                <c:pt idx="1487">
                  <c:v>2</c:v>
                </c:pt>
                <c:pt idx="1488">
                  <c:v>10</c:v>
                </c:pt>
                <c:pt idx="1489">
                  <c:v>259</c:v>
                </c:pt>
                <c:pt idx="1490">
                  <c:v>240</c:v>
                </c:pt>
                <c:pt idx="1491">
                  <c:v>6</c:v>
                </c:pt>
                <c:pt idx="1492">
                  <c:v>32</c:v>
                </c:pt>
                <c:pt idx="1493">
                  <c:v>69</c:v>
                </c:pt>
                <c:pt idx="1494">
                  <c:v>6</c:v>
                </c:pt>
                <c:pt idx="1495">
                  <c:v>33</c:v>
                </c:pt>
                <c:pt idx="1496">
                  <c:v>0</c:v>
                </c:pt>
                <c:pt idx="1497">
                  <c:v>7</c:v>
                </c:pt>
                <c:pt idx="1498">
                  <c:v>72</c:v>
                </c:pt>
                <c:pt idx="1499">
                  <c:v>34</c:v>
                </c:pt>
                <c:pt idx="1500">
                  <c:v>7</c:v>
                </c:pt>
                <c:pt idx="1501">
                  <c:v>4</c:v>
                </c:pt>
                <c:pt idx="1502">
                  <c:v>207</c:v>
                </c:pt>
                <c:pt idx="1503">
                  <c:v>7</c:v>
                </c:pt>
                <c:pt idx="1504">
                  <c:v>0</c:v>
                </c:pt>
                <c:pt idx="1505">
                  <c:v>7</c:v>
                </c:pt>
                <c:pt idx="1506">
                  <c:v>0</c:v>
                </c:pt>
                <c:pt idx="1507">
                  <c:v>12</c:v>
                </c:pt>
                <c:pt idx="1508">
                  <c:v>0</c:v>
                </c:pt>
                <c:pt idx="1509">
                  <c:v>102</c:v>
                </c:pt>
                <c:pt idx="1510">
                  <c:v>7</c:v>
                </c:pt>
                <c:pt idx="1511">
                  <c:v>250</c:v>
                </c:pt>
                <c:pt idx="1512">
                  <c:v>23</c:v>
                </c:pt>
                <c:pt idx="1513">
                  <c:v>7</c:v>
                </c:pt>
                <c:pt idx="1514">
                  <c:v>2</c:v>
                </c:pt>
                <c:pt idx="1515">
                  <c:v>20</c:v>
                </c:pt>
                <c:pt idx="1516">
                  <c:v>0</c:v>
                </c:pt>
                <c:pt idx="1517">
                  <c:v>0</c:v>
                </c:pt>
                <c:pt idx="1518">
                  <c:v>125</c:v>
                </c:pt>
                <c:pt idx="1519">
                  <c:v>68</c:v>
                </c:pt>
                <c:pt idx="1520">
                  <c:v>4</c:v>
                </c:pt>
                <c:pt idx="1521">
                  <c:v>51</c:v>
                </c:pt>
                <c:pt idx="1522">
                  <c:v>0</c:v>
                </c:pt>
                <c:pt idx="1523">
                  <c:v>17</c:v>
                </c:pt>
                <c:pt idx="1524">
                  <c:v>151</c:v>
                </c:pt>
                <c:pt idx="1525">
                  <c:v>3</c:v>
                </c:pt>
                <c:pt idx="1526">
                  <c:v>16</c:v>
                </c:pt>
                <c:pt idx="1527">
                  <c:v>21</c:v>
                </c:pt>
                <c:pt idx="1528">
                  <c:v>137</c:v>
                </c:pt>
                <c:pt idx="1529">
                  <c:v>0</c:v>
                </c:pt>
                <c:pt idx="1530">
                  <c:v>11</c:v>
                </c:pt>
                <c:pt idx="1531">
                  <c:v>12</c:v>
                </c:pt>
                <c:pt idx="1532">
                  <c:v>75</c:v>
                </c:pt>
                <c:pt idx="1533">
                  <c:v>12</c:v>
                </c:pt>
                <c:pt idx="1534">
                  <c:v>17</c:v>
                </c:pt>
                <c:pt idx="1535">
                  <c:v>4</c:v>
                </c:pt>
                <c:pt idx="1536">
                  <c:v>2</c:v>
                </c:pt>
                <c:pt idx="1537">
                  <c:v>24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8</c:v>
                </c:pt>
                <c:pt idx="1542">
                  <c:v>10</c:v>
                </c:pt>
                <c:pt idx="1543">
                  <c:v>11</c:v>
                </c:pt>
                <c:pt idx="1544">
                  <c:v>3</c:v>
                </c:pt>
                <c:pt idx="1545">
                  <c:v>21</c:v>
                </c:pt>
                <c:pt idx="1546">
                  <c:v>106</c:v>
                </c:pt>
                <c:pt idx="1547">
                  <c:v>6</c:v>
                </c:pt>
                <c:pt idx="1548">
                  <c:v>6</c:v>
                </c:pt>
                <c:pt idx="1549">
                  <c:v>43</c:v>
                </c:pt>
                <c:pt idx="1550">
                  <c:v>137</c:v>
                </c:pt>
                <c:pt idx="1551">
                  <c:v>4</c:v>
                </c:pt>
                <c:pt idx="1552">
                  <c:v>6</c:v>
                </c:pt>
                <c:pt idx="1553">
                  <c:v>0</c:v>
                </c:pt>
                <c:pt idx="1554">
                  <c:v>8</c:v>
                </c:pt>
                <c:pt idx="1555">
                  <c:v>2</c:v>
                </c:pt>
                <c:pt idx="1556">
                  <c:v>6</c:v>
                </c:pt>
                <c:pt idx="1557">
                  <c:v>197</c:v>
                </c:pt>
                <c:pt idx="1558">
                  <c:v>77</c:v>
                </c:pt>
                <c:pt idx="1559">
                  <c:v>101</c:v>
                </c:pt>
                <c:pt idx="1560">
                  <c:v>104</c:v>
                </c:pt>
                <c:pt idx="1561">
                  <c:v>35</c:v>
                </c:pt>
                <c:pt idx="1562">
                  <c:v>179</c:v>
                </c:pt>
                <c:pt idx="1563">
                  <c:v>212</c:v>
                </c:pt>
                <c:pt idx="1564">
                  <c:v>2</c:v>
                </c:pt>
                <c:pt idx="1565">
                  <c:v>0</c:v>
                </c:pt>
                <c:pt idx="1566">
                  <c:v>13</c:v>
                </c:pt>
                <c:pt idx="1567">
                  <c:v>10</c:v>
                </c:pt>
                <c:pt idx="1568">
                  <c:v>10</c:v>
                </c:pt>
                <c:pt idx="1569">
                  <c:v>0</c:v>
                </c:pt>
                <c:pt idx="1570">
                  <c:v>21</c:v>
                </c:pt>
                <c:pt idx="1571">
                  <c:v>0</c:v>
                </c:pt>
                <c:pt idx="1572">
                  <c:v>0</c:v>
                </c:pt>
                <c:pt idx="1573">
                  <c:v>8</c:v>
                </c:pt>
                <c:pt idx="1574">
                  <c:v>7</c:v>
                </c:pt>
                <c:pt idx="1575">
                  <c:v>49</c:v>
                </c:pt>
                <c:pt idx="1576">
                  <c:v>32</c:v>
                </c:pt>
                <c:pt idx="1577">
                  <c:v>188</c:v>
                </c:pt>
                <c:pt idx="1578">
                  <c:v>7</c:v>
                </c:pt>
                <c:pt idx="1579">
                  <c:v>0</c:v>
                </c:pt>
                <c:pt idx="1580">
                  <c:v>10</c:v>
                </c:pt>
                <c:pt idx="1581">
                  <c:v>7</c:v>
                </c:pt>
                <c:pt idx="1582">
                  <c:v>160</c:v>
                </c:pt>
                <c:pt idx="1583">
                  <c:v>199</c:v>
                </c:pt>
                <c:pt idx="1584">
                  <c:v>45</c:v>
                </c:pt>
                <c:pt idx="1585">
                  <c:v>0</c:v>
                </c:pt>
                <c:pt idx="1586">
                  <c:v>15</c:v>
                </c:pt>
                <c:pt idx="1587">
                  <c:v>43</c:v>
                </c:pt>
                <c:pt idx="1588">
                  <c:v>34</c:v>
                </c:pt>
                <c:pt idx="1589">
                  <c:v>15</c:v>
                </c:pt>
                <c:pt idx="1590">
                  <c:v>21</c:v>
                </c:pt>
                <c:pt idx="1591">
                  <c:v>2</c:v>
                </c:pt>
                <c:pt idx="1592">
                  <c:v>0</c:v>
                </c:pt>
                <c:pt idx="1593">
                  <c:v>28</c:v>
                </c:pt>
                <c:pt idx="1594">
                  <c:v>12</c:v>
                </c:pt>
                <c:pt idx="1595">
                  <c:v>20</c:v>
                </c:pt>
                <c:pt idx="1596">
                  <c:v>6</c:v>
                </c:pt>
                <c:pt idx="1597">
                  <c:v>17</c:v>
                </c:pt>
                <c:pt idx="1598">
                  <c:v>3</c:v>
                </c:pt>
                <c:pt idx="1599">
                  <c:v>0</c:v>
                </c:pt>
                <c:pt idx="1600">
                  <c:v>123</c:v>
                </c:pt>
                <c:pt idx="1601">
                  <c:v>151</c:v>
                </c:pt>
                <c:pt idx="1602">
                  <c:v>106</c:v>
                </c:pt>
                <c:pt idx="1603">
                  <c:v>104</c:v>
                </c:pt>
                <c:pt idx="1604">
                  <c:v>71</c:v>
                </c:pt>
                <c:pt idx="1605">
                  <c:v>23</c:v>
                </c:pt>
                <c:pt idx="1606">
                  <c:v>3</c:v>
                </c:pt>
                <c:pt idx="1607">
                  <c:v>13</c:v>
                </c:pt>
                <c:pt idx="1608">
                  <c:v>23</c:v>
                </c:pt>
                <c:pt idx="1609">
                  <c:v>12</c:v>
                </c:pt>
                <c:pt idx="1610">
                  <c:v>116</c:v>
                </c:pt>
                <c:pt idx="1611">
                  <c:v>6</c:v>
                </c:pt>
                <c:pt idx="1612">
                  <c:v>65</c:v>
                </c:pt>
                <c:pt idx="1613">
                  <c:v>21</c:v>
                </c:pt>
                <c:pt idx="1614">
                  <c:v>7</c:v>
                </c:pt>
                <c:pt idx="1615">
                  <c:v>120</c:v>
                </c:pt>
                <c:pt idx="1616">
                  <c:v>3</c:v>
                </c:pt>
                <c:pt idx="1617">
                  <c:v>23</c:v>
                </c:pt>
                <c:pt idx="1618">
                  <c:v>3</c:v>
                </c:pt>
                <c:pt idx="1619">
                  <c:v>3</c:v>
                </c:pt>
                <c:pt idx="1620">
                  <c:v>0</c:v>
                </c:pt>
                <c:pt idx="1621">
                  <c:v>13</c:v>
                </c:pt>
                <c:pt idx="1622">
                  <c:v>23</c:v>
                </c:pt>
                <c:pt idx="1623">
                  <c:v>0</c:v>
                </c:pt>
                <c:pt idx="1624">
                  <c:v>0</c:v>
                </c:pt>
                <c:pt idx="1625">
                  <c:v>7</c:v>
                </c:pt>
                <c:pt idx="1626">
                  <c:v>4</c:v>
                </c:pt>
                <c:pt idx="1627">
                  <c:v>3</c:v>
                </c:pt>
                <c:pt idx="1628">
                  <c:v>2</c:v>
                </c:pt>
                <c:pt idx="1629">
                  <c:v>0</c:v>
                </c:pt>
                <c:pt idx="1630">
                  <c:v>55</c:v>
                </c:pt>
                <c:pt idx="1631">
                  <c:v>20</c:v>
                </c:pt>
                <c:pt idx="1632">
                  <c:v>13</c:v>
                </c:pt>
                <c:pt idx="1633">
                  <c:v>6</c:v>
                </c:pt>
                <c:pt idx="1634">
                  <c:v>49</c:v>
                </c:pt>
                <c:pt idx="1635">
                  <c:v>3</c:v>
                </c:pt>
                <c:pt idx="1636">
                  <c:v>3</c:v>
                </c:pt>
                <c:pt idx="1637">
                  <c:v>17</c:v>
                </c:pt>
                <c:pt idx="1638">
                  <c:v>7</c:v>
                </c:pt>
                <c:pt idx="1639">
                  <c:v>72</c:v>
                </c:pt>
                <c:pt idx="1640">
                  <c:v>3</c:v>
                </c:pt>
                <c:pt idx="1641">
                  <c:v>4</c:v>
                </c:pt>
                <c:pt idx="1642">
                  <c:v>13</c:v>
                </c:pt>
                <c:pt idx="1643">
                  <c:v>6</c:v>
                </c:pt>
                <c:pt idx="1644">
                  <c:v>13</c:v>
                </c:pt>
                <c:pt idx="1645">
                  <c:v>7</c:v>
                </c:pt>
                <c:pt idx="1646">
                  <c:v>7</c:v>
                </c:pt>
                <c:pt idx="1647">
                  <c:v>0</c:v>
                </c:pt>
                <c:pt idx="1648">
                  <c:v>80</c:v>
                </c:pt>
                <c:pt idx="1649">
                  <c:v>0</c:v>
                </c:pt>
                <c:pt idx="1650">
                  <c:v>10</c:v>
                </c:pt>
                <c:pt idx="1651">
                  <c:v>0</c:v>
                </c:pt>
                <c:pt idx="1652">
                  <c:v>86</c:v>
                </c:pt>
                <c:pt idx="1653">
                  <c:v>0</c:v>
                </c:pt>
                <c:pt idx="1654">
                  <c:v>8</c:v>
                </c:pt>
                <c:pt idx="1655">
                  <c:v>91</c:v>
                </c:pt>
                <c:pt idx="1656">
                  <c:v>2</c:v>
                </c:pt>
                <c:pt idx="1657">
                  <c:v>29</c:v>
                </c:pt>
                <c:pt idx="1658">
                  <c:v>2</c:v>
                </c:pt>
                <c:pt idx="1659">
                  <c:v>33</c:v>
                </c:pt>
                <c:pt idx="1660">
                  <c:v>4</c:v>
                </c:pt>
                <c:pt idx="1661">
                  <c:v>0</c:v>
                </c:pt>
                <c:pt idx="1662">
                  <c:v>25</c:v>
                </c:pt>
                <c:pt idx="1663">
                  <c:v>7</c:v>
                </c:pt>
                <c:pt idx="1664">
                  <c:v>0</c:v>
                </c:pt>
                <c:pt idx="1665">
                  <c:v>4</c:v>
                </c:pt>
                <c:pt idx="1666">
                  <c:v>197</c:v>
                </c:pt>
                <c:pt idx="1667">
                  <c:v>6</c:v>
                </c:pt>
                <c:pt idx="1668">
                  <c:v>10</c:v>
                </c:pt>
                <c:pt idx="1669">
                  <c:v>0</c:v>
                </c:pt>
                <c:pt idx="1670">
                  <c:v>6</c:v>
                </c:pt>
                <c:pt idx="1671">
                  <c:v>35</c:v>
                </c:pt>
                <c:pt idx="1672">
                  <c:v>0</c:v>
                </c:pt>
                <c:pt idx="1673">
                  <c:v>130</c:v>
                </c:pt>
                <c:pt idx="1674">
                  <c:v>23</c:v>
                </c:pt>
                <c:pt idx="1675">
                  <c:v>0</c:v>
                </c:pt>
                <c:pt idx="1676">
                  <c:v>10</c:v>
                </c:pt>
                <c:pt idx="1677">
                  <c:v>8</c:v>
                </c:pt>
                <c:pt idx="1678">
                  <c:v>15</c:v>
                </c:pt>
                <c:pt idx="1679">
                  <c:v>210</c:v>
                </c:pt>
                <c:pt idx="1680">
                  <c:v>3</c:v>
                </c:pt>
                <c:pt idx="1681">
                  <c:v>8</c:v>
                </c:pt>
                <c:pt idx="1682">
                  <c:v>11</c:v>
                </c:pt>
                <c:pt idx="1683">
                  <c:v>3</c:v>
                </c:pt>
                <c:pt idx="1684">
                  <c:v>3</c:v>
                </c:pt>
                <c:pt idx="1685">
                  <c:v>0</c:v>
                </c:pt>
                <c:pt idx="1686">
                  <c:v>29</c:v>
                </c:pt>
                <c:pt idx="1687">
                  <c:v>1</c:v>
                </c:pt>
                <c:pt idx="1688">
                  <c:v>3</c:v>
                </c:pt>
                <c:pt idx="1689">
                  <c:v>8</c:v>
                </c:pt>
                <c:pt idx="1690">
                  <c:v>95</c:v>
                </c:pt>
                <c:pt idx="1691">
                  <c:v>110</c:v>
                </c:pt>
                <c:pt idx="1692">
                  <c:v>3</c:v>
                </c:pt>
                <c:pt idx="1693">
                  <c:v>12</c:v>
                </c:pt>
                <c:pt idx="1694">
                  <c:v>10</c:v>
                </c:pt>
                <c:pt idx="1695">
                  <c:v>4</c:v>
                </c:pt>
                <c:pt idx="1696">
                  <c:v>12</c:v>
                </c:pt>
                <c:pt idx="1697">
                  <c:v>123</c:v>
                </c:pt>
                <c:pt idx="1698">
                  <c:v>6</c:v>
                </c:pt>
                <c:pt idx="1699">
                  <c:v>45</c:v>
                </c:pt>
                <c:pt idx="1700">
                  <c:v>0</c:v>
                </c:pt>
                <c:pt idx="1701">
                  <c:v>2</c:v>
                </c:pt>
                <c:pt idx="1702">
                  <c:v>7</c:v>
                </c:pt>
                <c:pt idx="1703">
                  <c:v>15</c:v>
                </c:pt>
                <c:pt idx="1704">
                  <c:v>0</c:v>
                </c:pt>
                <c:pt idx="1705">
                  <c:v>19</c:v>
                </c:pt>
                <c:pt idx="1706">
                  <c:v>168</c:v>
                </c:pt>
                <c:pt idx="1707">
                  <c:v>3</c:v>
                </c:pt>
                <c:pt idx="1708">
                  <c:v>2</c:v>
                </c:pt>
                <c:pt idx="1709">
                  <c:v>2</c:v>
                </c:pt>
                <c:pt idx="1710">
                  <c:v>82</c:v>
                </c:pt>
                <c:pt idx="1711">
                  <c:v>150</c:v>
                </c:pt>
                <c:pt idx="1712">
                  <c:v>0</c:v>
                </c:pt>
                <c:pt idx="1713">
                  <c:v>37</c:v>
                </c:pt>
                <c:pt idx="1714">
                  <c:v>3</c:v>
                </c:pt>
                <c:pt idx="1715">
                  <c:v>59</c:v>
                </c:pt>
                <c:pt idx="1716">
                  <c:v>0</c:v>
                </c:pt>
                <c:pt idx="1717">
                  <c:v>2</c:v>
                </c:pt>
                <c:pt idx="1718">
                  <c:v>219</c:v>
                </c:pt>
                <c:pt idx="1719">
                  <c:v>6</c:v>
                </c:pt>
                <c:pt idx="1720">
                  <c:v>150</c:v>
                </c:pt>
                <c:pt idx="1721">
                  <c:v>13</c:v>
                </c:pt>
                <c:pt idx="1722">
                  <c:v>0</c:v>
                </c:pt>
                <c:pt idx="1723">
                  <c:v>4</c:v>
                </c:pt>
                <c:pt idx="1724">
                  <c:v>0</c:v>
                </c:pt>
                <c:pt idx="1725">
                  <c:v>68</c:v>
                </c:pt>
                <c:pt idx="1726">
                  <c:v>36</c:v>
                </c:pt>
                <c:pt idx="1727">
                  <c:v>15</c:v>
                </c:pt>
                <c:pt idx="1728">
                  <c:v>7</c:v>
                </c:pt>
                <c:pt idx="1729">
                  <c:v>0</c:v>
                </c:pt>
                <c:pt idx="1730">
                  <c:v>64</c:v>
                </c:pt>
                <c:pt idx="1731">
                  <c:v>69</c:v>
                </c:pt>
                <c:pt idx="1732">
                  <c:v>12</c:v>
                </c:pt>
                <c:pt idx="1733">
                  <c:v>202</c:v>
                </c:pt>
                <c:pt idx="1734">
                  <c:v>2</c:v>
                </c:pt>
                <c:pt idx="1735">
                  <c:v>10</c:v>
                </c:pt>
                <c:pt idx="1736">
                  <c:v>42</c:v>
                </c:pt>
                <c:pt idx="1737">
                  <c:v>37</c:v>
                </c:pt>
                <c:pt idx="1738">
                  <c:v>2</c:v>
                </c:pt>
                <c:pt idx="1739">
                  <c:v>0</c:v>
                </c:pt>
                <c:pt idx="1740">
                  <c:v>4</c:v>
                </c:pt>
                <c:pt idx="1741">
                  <c:v>0</c:v>
                </c:pt>
                <c:pt idx="1742">
                  <c:v>119</c:v>
                </c:pt>
                <c:pt idx="1743">
                  <c:v>0</c:v>
                </c:pt>
                <c:pt idx="1744">
                  <c:v>20</c:v>
                </c:pt>
                <c:pt idx="1745">
                  <c:v>17</c:v>
                </c:pt>
                <c:pt idx="1746">
                  <c:v>19</c:v>
                </c:pt>
                <c:pt idx="1747">
                  <c:v>11</c:v>
                </c:pt>
                <c:pt idx="1748">
                  <c:v>10</c:v>
                </c:pt>
                <c:pt idx="1749">
                  <c:v>36</c:v>
                </c:pt>
                <c:pt idx="1750">
                  <c:v>2</c:v>
                </c:pt>
                <c:pt idx="1751">
                  <c:v>160</c:v>
                </c:pt>
                <c:pt idx="1752">
                  <c:v>0</c:v>
                </c:pt>
                <c:pt idx="1753">
                  <c:v>8</c:v>
                </c:pt>
                <c:pt idx="1754">
                  <c:v>82</c:v>
                </c:pt>
                <c:pt idx="1755">
                  <c:v>12</c:v>
                </c:pt>
                <c:pt idx="1756">
                  <c:v>7</c:v>
                </c:pt>
                <c:pt idx="1757">
                  <c:v>0</c:v>
                </c:pt>
                <c:pt idx="1758">
                  <c:v>0</c:v>
                </c:pt>
                <c:pt idx="1759">
                  <c:v>150</c:v>
                </c:pt>
                <c:pt idx="1760">
                  <c:v>43</c:v>
                </c:pt>
                <c:pt idx="1761">
                  <c:v>0</c:v>
                </c:pt>
                <c:pt idx="1762">
                  <c:v>13</c:v>
                </c:pt>
                <c:pt idx="1763">
                  <c:v>17</c:v>
                </c:pt>
                <c:pt idx="1764">
                  <c:v>28</c:v>
                </c:pt>
                <c:pt idx="1765">
                  <c:v>50</c:v>
                </c:pt>
                <c:pt idx="1766">
                  <c:v>0</c:v>
                </c:pt>
                <c:pt idx="1767">
                  <c:v>116</c:v>
                </c:pt>
                <c:pt idx="1768">
                  <c:v>0</c:v>
                </c:pt>
                <c:pt idx="1769">
                  <c:v>80</c:v>
                </c:pt>
                <c:pt idx="1770">
                  <c:v>42</c:v>
                </c:pt>
                <c:pt idx="1771">
                  <c:v>81</c:v>
                </c:pt>
                <c:pt idx="1772">
                  <c:v>237</c:v>
                </c:pt>
                <c:pt idx="1773">
                  <c:v>220</c:v>
                </c:pt>
                <c:pt idx="1774">
                  <c:v>4</c:v>
                </c:pt>
                <c:pt idx="1775">
                  <c:v>60</c:v>
                </c:pt>
                <c:pt idx="1776">
                  <c:v>0</c:v>
                </c:pt>
                <c:pt idx="1777">
                  <c:v>20</c:v>
                </c:pt>
                <c:pt idx="1778">
                  <c:v>0</c:v>
                </c:pt>
                <c:pt idx="1779">
                  <c:v>0</c:v>
                </c:pt>
                <c:pt idx="1780">
                  <c:v>75</c:v>
                </c:pt>
                <c:pt idx="1781">
                  <c:v>0</c:v>
                </c:pt>
                <c:pt idx="1782">
                  <c:v>0</c:v>
                </c:pt>
                <c:pt idx="1783">
                  <c:v>6</c:v>
                </c:pt>
                <c:pt idx="1784">
                  <c:v>2</c:v>
                </c:pt>
                <c:pt idx="1785">
                  <c:v>2</c:v>
                </c:pt>
                <c:pt idx="1786">
                  <c:v>120</c:v>
                </c:pt>
                <c:pt idx="1787">
                  <c:v>49</c:v>
                </c:pt>
                <c:pt idx="1788">
                  <c:v>137</c:v>
                </c:pt>
                <c:pt idx="1789">
                  <c:v>2</c:v>
                </c:pt>
                <c:pt idx="1790">
                  <c:v>95</c:v>
                </c:pt>
                <c:pt idx="1791">
                  <c:v>32</c:v>
                </c:pt>
                <c:pt idx="1792">
                  <c:v>124</c:v>
                </c:pt>
                <c:pt idx="1793">
                  <c:v>0</c:v>
                </c:pt>
                <c:pt idx="1794">
                  <c:v>3</c:v>
                </c:pt>
                <c:pt idx="1795">
                  <c:v>4</c:v>
                </c:pt>
                <c:pt idx="1796">
                  <c:v>20</c:v>
                </c:pt>
                <c:pt idx="1797">
                  <c:v>7</c:v>
                </c:pt>
                <c:pt idx="1798">
                  <c:v>36</c:v>
                </c:pt>
                <c:pt idx="1799">
                  <c:v>65</c:v>
                </c:pt>
                <c:pt idx="1800">
                  <c:v>104</c:v>
                </c:pt>
                <c:pt idx="1801">
                  <c:v>4</c:v>
                </c:pt>
                <c:pt idx="1802">
                  <c:v>4</c:v>
                </c:pt>
                <c:pt idx="1803">
                  <c:v>123</c:v>
                </c:pt>
                <c:pt idx="1804">
                  <c:v>0</c:v>
                </c:pt>
                <c:pt idx="1805">
                  <c:v>80</c:v>
                </c:pt>
                <c:pt idx="1806">
                  <c:v>73</c:v>
                </c:pt>
                <c:pt idx="1807">
                  <c:v>93</c:v>
                </c:pt>
                <c:pt idx="1808">
                  <c:v>13</c:v>
                </c:pt>
                <c:pt idx="1809">
                  <c:v>2</c:v>
                </c:pt>
                <c:pt idx="1810">
                  <c:v>58</c:v>
                </c:pt>
                <c:pt idx="1811">
                  <c:v>112</c:v>
                </c:pt>
                <c:pt idx="1812">
                  <c:v>60</c:v>
                </c:pt>
                <c:pt idx="1813">
                  <c:v>19</c:v>
                </c:pt>
                <c:pt idx="1814">
                  <c:v>2</c:v>
                </c:pt>
                <c:pt idx="1815">
                  <c:v>38</c:v>
                </c:pt>
                <c:pt idx="1816">
                  <c:v>0</c:v>
                </c:pt>
                <c:pt idx="1817">
                  <c:v>3</c:v>
                </c:pt>
                <c:pt idx="1818">
                  <c:v>125</c:v>
                </c:pt>
                <c:pt idx="1819">
                  <c:v>11</c:v>
                </c:pt>
                <c:pt idx="1820">
                  <c:v>2</c:v>
                </c:pt>
                <c:pt idx="1821">
                  <c:v>3</c:v>
                </c:pt>
                <c:pt idx="1822">
                  <c:v>6</c:v>
                </c:pt>
                <c:pt idx="1823">
                  <c:v>24</c:v>
                </c:pt>
                <c:pt idx="1824">
                  <c:v>26</c:v>
                </c:pt>
                <c:pt idx="1825">
                  <c:v>116</c:v>
                </c:pt>
                <c:pt idx="1826">
                  <c:v>43</c:v>
                </c:pt>
                <c:pt idx="1827">
                  <c:v>0</c:v>
                </c:pt>
                <c:pt idx="1828">
                  <c:v>73</c:v>
                </c:pt>
                <c:pt idx="1829">
                  <c:v>133</c:v>
                </c:pt>
                <c:pt idx="1830">
                  <c:v>219</c:v>
                </c:pt>
                <c:pt idx="1831">
                  <c:v>2</c:v>
                </c:pt>
                <c:pt idx="1832">
                  <c:v>0</c:v>
                </c:pt>
                <c:pt idx="1833">
                  <c:v>120</c:v>
                </c:pt>
                <c:pt idx="1834">
                  <c:v>0</c:v>
                </c:pt>
                <c:pt idx="1835">
                  <c:v>0</c:v>
                </c:pt>
                <c:pt idx="1836">
                  <c:v>27</c:v>
                </c:pt>
                <c:pt idx="1837">
                  <c:v>46</c:v>
                </c:pt>
                <c:pt idx="1838">
                  <c:v>1</c:v>
                </c:pt>
                <c:pt idx="1839">
                  <c:v>180</c:v>
                </c:pt>
                <c:pt idx="1840">
                  <c:v>138</c:v>
                </c:pt>
                <c:pt idx="1841">
                  <c:v>3</c:v>
                </c:pt>
                <c:pt idx="1842">
                  <c:v>32</c:v>
                </c:pt>
                <c:pt idx="1843">
                  <c:v>0</c:v>
                </c:pt>
                <c:pt idx="1844">
                  <c:v>2</c:v>
                </c:pt>
                <c:pt idx="1845">
                  <c:v>110</c:v>
                </c:pt>
                <c:pt idx="1846">
                  <c:v>62</c:v>
                </c:pt>
                <c:pt idx="1847">
                  <c:v>69</c:v>
                </c:pt>
                <c:pt idx="1848">
                  <c:v>13</c:v>
                </c:pt>
                <c:pt idx="1849">
                  <c:v>0</c:v>
                </c:pt>
                <c:pt idx="1850">
                  <c:v>201</c:v>
                </c:pt>
                <c:pt idx="1851">
                  <c:v>80</c:v>
                </c:pt>
                <c:pt idx="1852">
                  <c:v>12</c:v>
                </c:pt>
                <c:pt idx="1853">
                  <c:v>12</c:v>
                </c:pt>
                <c:pt idx="1854">
                  <c:v>4</c:v>
                </c:pt>
                <c:pt idx="1855">
                  <c:v>0</c:v>
                </c:pt>
                <c:pt idx="1856">
                  <c:v>4</c:v>
                </c:pt>
                <c:pt idx="1857">
                  <c:v>44</c:v>
                </c:pt>
                <c:pt idx="1858">
                  <c:v>2</c:v>
                </c:pt>
                <c:pt idx="1859">
                  <c:v>20</c:v>
                </c:pt>
                <c:pt idx="1860">
                  <c:v>7</c:v>
                </c:pt>
                <c:pt idx="1861">
                  <c:v>10</c:v>
                </c:pt>
                <c:pt idx="1862">
                  <c:v>8</c:v>
                </c:pt>
                <c:pt idx="1863">
                  <c:v>15</c:v>
                </c:pt>
                <c:pt idx="1864">
                  <c:v>99</c:v>
                </c:pt>
                <c:pt idx="1865">
                  <c:v>19</c:v>
                </c:pt>
                <c:pt idx="1866">
                  <c:v>91</c:v>
                </c:pt>
                <c:pt idx="1867">
                  <c:v>3</c:v>
                </c:pt>
                <c:pt idx="1868">
                  <c:v>21</c:v>
                </c:pt>
                <c:pt idx="1869">
                  <c:v>65</c:v>
                </c:pt>
                <c:pt idx="1870">
                  <c:v>13</c:v>
                </c:pt>
                <c:pt idx="1871">
                  <c:v>77</c:v>
                </c:pt>
                <c:pt idx="1872">
                  <c:v>24</c:v>
                </c:pt>
                <c:pt idx="1873">
                  <c:v>2</c:v>
                </c:pt>
                <c:pt idx="1874">
                  <c:v>23</c:v>
                </c:pt>
                <c:pt idx="1875">
                  <c:v>141</c:v>
                </c:pt>
                <c:pt idx="1876">
                  <c:v>20</c:v>
                </c:pt>
                <c:pt idx="1877">
                  <c:v>102</c:v>
                </c:pt>
                <c:pt idx="1878">
                  <c:v>41</c:v>
                </c:pt>
                <c:pt idx="1879">
                  <c:v>111</c:v>
                </c:pt>
                <c:pt idx="1880">
                  <c:v>4</c:v>
                </c:pt>
                <c:pt idx="1881">
                  <c:v>99</c:v>
                </c:pt>
                <c:pt idx="1882">
                  <c:v>2</c:v>
                </c:pt>
                <c:pt idx="1883">
                  <c:v>218</c:v>
                </c:pt>
                <c:pt idx="1884">
                  <c:v>4</c:v>
                </c:pt>
                <c:pt idx="1885">
                  <c:v>0</c:v>
                </c:pt>
                <c:pt idx="1886">
                  <c:v>4</c:v>
                </c:pt>
                <c:pt idx="1887">
                  <c:v>0</c:v>
                </c:pt>
                <c:pt idx="1888">
                  <c:v>40</c:v>
                </c:pt>
                <c:pt idx="1889">
                  <c:v>2</c:v>
                </c:pt>
                <c:pt idx="1890">
                  <c:v>2</c:v>
                </c:pt>
                <c:pt idx="1891">
                  <c:v>149</c:v>
                </c:pt>
                <c:pt idx="1892">
                  <c:v>3</c:v>
                </c:pt>
                <c:pt idx="1893">
                  <c:v>20</c:v>
                </c:pt>
                <c:pt idx="1894">
                  <c:v>34</c:v>
                </c:pt>
                <c:pt idx="1895">
                  <c:v>23</c:v>
                </c:pt>
                <c:pt idx="1896">
                  <c:v>38</c:v>
                </c:pt>
                <c:pt idx="1897">
                  <c:v>4</c:v>
                </c:pt>
                <c:pt idx="1898">
                  <c:v>6</c:v>
                </c:pt>
                <c:pt idx="1899">
                  <c:v>36</c:v>
                </c:pt>
                <c:pt idx="1900">
                  <c:v>4</c:v>
                </c:pt>
                <c:pt idx="1901">
                  <c:v>36</c:v>
                </c:pt>
                <c:pt idx="1902">
                  <c:v>0</c:v>
                </c:pt>
                <c:pt idx="1903">
                  <c:v>4</c:v>
                </c:pt>
                <c:pt idx="1904">
                  <c:v>4</c:v>
                </c:pt>
                <c:pt idx="1905">
                  <c:v>0</c:v>
                </c:pt>
                <c:pt idx="1906">
                  <c:v>2</c:v>
                </c:pt>
                <c:pt idx="1907">
                  <c:v>19</c:v>
                </c:pt>
                <c:pt idx="1908">
                  <c:v>50</c:v>
                </c:pt>
                <c:pt idx="1909">
                  <c:v>28</c:v>
                </c:pt>
                <c:pt idx="1910">
                  <c:v>28</c:v>
                </c:pt>
                <c:pt idx="1911">
                  <c:v>73</c:v>
                </c:pt>
                <c:pt idx="1912">
                  <c:v>0</c:v>
                </c:pt>
                <c:pt idx="1913">
                  <c:v>4</c:v>
                </c:pt>
                <c:pt idx="1914">
                  <c:v>0</c:v>
                </c:pt>
                <c:pt idx="1915">
                  <c:v>0</c:v>
                </c:pt>
                <c:pt idx="1916">
                  <c:v>62</c:v>
                </c:pt>
                <c:pt idx="1917">
                  <c:v>0</c:v>
                </c:pt>
                <c:pt idx="1918">
                  <c:v>16</c:v>
                </c:pt>
                <c:pt idx="1919">
                  <c:v>56</c:v>
                </c:pt>
                <c:pt idx="1920">
                  <c:v>29</c:v>
                </c:pt>
                <c:pt idx="1921">
                  <c:v>2</c:v>
                </c:pt>
                <c:pt idx="1922">
                  <c:v>0</c:v>
                </c:pt>
                <c:pt idx="1923">
                  <c:v>3</c:v>
                </c:pt>
                <c:pt idx="1924">
                  <c:v>69</c:v>
                </c:pt>
                <c:pt idx="1925">
                  <c:v>78</c:v>
                </c:pt>
                <c:pt idx="1926">
                  <c:v>99</c:v>
                </c:pt>
                <c:pt idx="1927">
                  <c:v>0</c:v>
                </c:pt>
                <c:pt idx="1928">
                  <c:v>24</c:v>
                </c:pt>
                <c:pt idx="1929">
                  <c:v>136</c:v>
                </c:pt>
                <c:pt idx="1930">
                  <c:v>47</c:v>
                </c:pt>
                <c:pt idx="1931">
                  <c:v>4</c:v>
                </c:pt>
                <c:pt idx="1932">
                  <c:v>28</c:v>
                </c:pt>
                <c:pt idx="1933">
                  <c:v>39</c:v>
                </c:pt>
                <c:pt idx="1934">
                  <c:v>13</c:v>
                </c:pt>
                <c:pt idx="1935">
                  <c:v>133</c:v>
                </c:pt>
                <c:pt idx="1936">
                  <c:v>12</c:v>
                </c:pt>
                <c:pt idx="1937">
                  <c:v>20</c:v>
                </c:pt>
                <c:pt idx="1938">
                  <c:v>0</c:v>
                </c:pt>
                <c:pt idx="1939">
                  <c:v>0</c:v>
                </c:pt>
                <c:pt idx="1940">
                  <c:v>2</c:v>
                </c:pt>
                <c:pt idx="1941">
                  <c:v>11</c:v>
                </c:pt>
                <c:pt idx="1942">
                  <c:v>106</c:v>
                </c:pt>
                <c:pt idx="1943">
                  <c:v>46</c:v>
                </c:pt>
                <c:pt idx="1944">
                  <c:v>10</c:v>
                </c:pt>
                <c:pt idx="1945">
                  <c:v>25</c:v>
                </c:pt>
                <c:pt idx="1946">
                  <c:v>15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15</c:v>
                </c:pt>
                <c:pt idx="1951">
                  <c:v>1</c:v>
                </c:pt>
                <c:pt idx="1952">
                  <c:v>25</c:v>
                </c:pt>
                <c:pt idx="1953">
                  <c:v>27</c:v>
                </c:pt>
                <c:pt idx="1954">
                  <c:v>75</c:v>
                </c:pt>
                <c:pt idx="1955">
                  <c:v>32</c:v>
                </c:pt>
                <c:pt idx="1956">
                  <c:v>13</c:v>
                </c:pt>
                <c:pt idx="1957">
                  <c:v>12</c:v>
                </c:pt>
                <c:pt idx="1958">
                  <c:v>0</c:v>
                </c:pt>
                <c:pt idx="1959">
                  <c:v>8</c:v>
                </c:pt>
                <c:pt idx="1960">
                  <c:v>55</c:v>
                </c:pt>
                <c:pt idx="1961">
                  <c:v>15</c:v>
                </c:pt>
                <c:pt idx="1962">
                  <c:v>10</c:v>
                </c:pt>
                <c:pt idx="1963">
                  <c:v>12</c:v>
                </c:pt>
                <c:pt idx="1964">
                  <c:v>0</c:v>
                </c:pt>
                <c:pt idx="1965">
                  <c:v>6</c:v>
                </c:pt>
                <c:pt idx="1966">
                  <c:v>4</c:v>
                </c:pt>
                <c:pt idx="1967">
                  <c:v>33</c:v>
                </c:pt>
                <c:pt idx="1968">
                  <c:v>28</c:v>
                </c:pt>
                <c:pt idx="1969">
                  <c:v>3</c:v>
                </c:pt>
                <c:pt idx="1970">
                  <c:v>65</c:v>
                </c:pt>
                <c:pt idx="1971">
                  <c:v>137</c:v>
                </c:pt>
                <c:pt idx="1972">
                  <c:v>13</c:v>
                </c:pt>
                <c:pt idx="1973">
                  <c:v>2</c:v>
                </c:pt>
                <c:pt idx="1974">
                  <c:v>0</c:v>
                </c:pt>
                <c:pt idx="1975">
                  <c:v>3</c:v>
                </c:pt>
                <c:pt idx="1976">
                  <c:v>2</c:v>
                </c:pt>
                <c:pt idx="1977">
                  <c:v>11</c:v>
                </c:pt>
                <c:pt idx="1978">
                  <c:v>93</c:v>
                </c:pt>
                <c:pt idx="1979">
                  <c:v>90</c:v>
                </c:pt>
                <c:pt idx="1980">
                  <c:v>0</c:v>
                </c:pt>
                <c:pt idx="1981">
                  <c:v>15</c:v>
                </c:pt>
                <c:pt idx="1982">
                  <c:v>0</c:v>
                </c:pt>
                <c:pt idx="1983">
                  <c:v>2</c:v>
                </c:pt>
                <c:pt idx="1984">
                  <c:v>20</c:v>
                </c:pt>
                <c:pt idx="1985">
                  <c:v>32</c:v>
                </c:pt>
                <c:pt idx="1986">
                  <c:v>39</c:v>
                </c:pt>
                <c:pt idx="1987">
                  <c:v>153</c:v>
                </c:pt>
                <c:pt idx="1988">
                  <c:v>16</c:v>
                </c:pt>
                <c:pt idx="1989">
                  <c:v>169</c:v>
                </c:pt>
                <c:pt idx="1990">
                  <c:v>166</c:v>
                </c:pt>
                <c:pt idx="1991">
                  <c:v>0</c:v>
                </c:pt>
                <c:pt idx="1992">
                  <c:v>6</c:v>
                </c:pt>
                <c:pt idx="1993">
                  <c:v>4</c:v>
                </c:pt>
                <c:pt idx="1994">
                  <c:v>0</c:v>
                </c:pt>
                <c:pt idx="1995">
                  <c:v>104</c:v>
                </c:pt>
                <c:pt idx="1996">
                  <c:v>89</c:v>
                </c:pt>
                <c:pt idx="1997">
                  <c:v>23</c:v>
                </c:pt>
                <c:pt idx="1998">
                  <c:v>0</c:v>
                </c:pt>
                <c:pt idx="1999">
                  <c:v>47</c:v>
                </c:pt>
                <c:pt idx="2000">
                  <c:v>0</c:v>
                </c:pt>
                <c:pt idx="2001">
                  <c:v>0</c:v>
                </c:pt>
                <c:pt idx="2002">
                  <c:v>29</c:v>
                </c:pt>
                <c:pt idx="2003">
                  <c:v>151</c:v>
                </c:pt>
                <c:pt idx="2004">
                  <c:v>231</c:v>
                </c:pt>
                <c:pt idx="2005">
                  <c:v>34</c:v>
                </c:pt>
                <c:pt idx="2006">
                  <c:v>0</c:v>
                </c:pt>
                <c:pt idx="2007">
                  <c:v>2</c:v>
                </c:pt>
                <c:pt idx="2008">
                  <c:v>65</c:v>
                </c:pt>
                <c:pt idx="2009">
                  <c:v>108</c:v>
                </c:pt>
                <c:pt idx="2010">
                  <c:v>75</c:v>
                </c:pt>
                <c:pt idx="2011">
                  <c:v>0</c:v>
                </c:pt>
                <c:pt idx="2012">
                  <c:v>0</c:v>
                </c:pt>
                <c:pt idx="2013">
                  <c:v>150</c:v>
                </c:pt>
                <c:pt idx="2014">
                  <c:v>15</c:v>
                </c:pt>
                <c:pt idx="2015">
                  <c:v>3</c:v>
                </c:pt>
                <c:pt idx="2016">
                  <c:v>0</c:v>
                </c:pt>
                <c:pt idx="2017">
                  <c:v>0</c:v>
                </c:pt>
                <c:pt idx="2018">
                  <c:v>6</c:v>
                </c:pt>
                <c:pt idx="2019">
                  <c:v>28</c:v>
                </c:pt>
                <c:pt idx="2020">
                  <c:v>6</c:v>
                </c:pt>
                <c:pt idx="2021">
                  <c:v>34</c:v>
                </c:pt>
                <c:pt idx="2022">
                  <c:v>6</c:v>
                </c:pt>
                <c:pt idx="2023">
                  <c:v>0</c:v>
                </c:pt>
                <c:pt idx="2024">
                  <c:v>67</c:v>
                </c:pt>
                <c:pt idx="2025">
                  <c:v>7</c:v>
                </c:pt>
                <c:pt idx="2026">
                  <c:v>0</c:v>
                </c:pt>
                <c:pt idx="2027">
                  <c:v>11</c:v>
                </c:pt>
                <c:pt idx="2028">
                  <c:v>0</c:v>
                </c:pt>
                <c:pt idx="2029">
                  <c:v>4</c:v>
                </c:pt>
                <c:pt idx="2030">
                  <c:v>12</c:v>
                </c:pt>
                <c:pt idx="2031">
                  <c:v>0</c:v>
                </c:pt>
                <c:pt idx="2032">
                  <c:v>13</c:v>
                </c:pt>
                <c:pt idx="2033">
                  <c:v>150</c:v>
                </c:pt>
                <c:pt idx="2034">
                  <c:v>64</c:v>
                </c:pt>
                <c:pt idx="2035">
                  <c:v>23</c:v>
                </c:pt>
                <c:pt idx="2036">
                  <c:v>12</c:v>
                </c:pt>
                <c:pt idx="2037">
                  <c:v>2</c:v>
                </c:pt>
                <c:pt idx="2038">
                  <c:v>6</c:v>
                </c:pt>
                <c:pt idx="2039">
                  <c:v>86</c:v>
                </c:pt>
                <c:pt idx="2040">
                  <c:v>16</c:v>
                </c:pt>
                <c:pt idx="2041">
                  <c:v>3</c:v>
                </c:pt>
                <c:pt idx="2042">
                  <c:v>0</c:v>
                </c:pt>
                <c:pt idx="2043">
                  <c:v>43</c:v>
                </c:pt>
                <c:pt idx="2044">
                  <c:v>16</c:v>
                </c:pt>
                <c:pt idx="2045">
                  <c:v>0</c:v>
                </c:pt>
                <c:pt idx="2046">
                  <c:v>0</c:v>
                </c:pt>
                <c:pt idx="2047">
                  <c:v>6</c:v>
                </c:pt>
                <c:pt idx="2048">
                  <c:v>0</c:v>
                </c:pt>
                <c:pt idx="2049">
                  <c:v>2</c:v>
                </c:pt>
                <c:pt idx="2050">
                  <c:v>24</c:v>
                </c:pt>
                <c:pt idx="2051">
                  <c:v>19</c:v>
                </c:pt>
                <c:pt idx="2052">
                  <c:v>4</c:v>
                </c:pt>
                <c:pt idx="2053">
                  <c:v>0</c:v>
                </c:pt>
                <c:pt idx="2054">
                  <c:v>121</c:v>
                </c:pt>
                <c:pt idx="2055">
                  <c:v>3</c:v>
                </c:pt>
                <c:pt idx="2056">
                  <c:v>94</c:v>
                </c:pt>
                <c:pt idx="2057">
                  <c:v>4</c:v>
                </c:pt>
                <c:pt idx="2058">
                  <c:v>8</c:v>
                </c:pt>
                <c:pt idx="2059">
                  <c:v>0</c:v>
                </c:pt>
                <c:pt idx="2060">
                  <c:v>2</c:v>
                </c:pt>
                <c:pt idx="2061">
                  <c:v>7</c:v>
                </c:pt>
                <c:pt idx="2062">
                  <c:v>151</c:v>
                </c:pt>
                <c:pt idx="2063">
                  <c:v>2</c:v>
                </c:pt>
                <c:pt idx="2064">
                  <c:v>224</c:v>
                </c:pt>
                <c:pt idx="2065">
                  <c:v>37</c:v>
                </c:pt>
                <c:pt idx="2066">
                  <c:v>3</c:v>
                </c:pt>
                <c:pt idx="2067">
                  <c:v>30</c:v>
                </c:pt>
                <c:pt idx="2068">
                  <c:v>45</c:v>
                </c:pt>
                <c:pt idx="2069">
                  <c:v>0</c:v>
                </c:pt>
                <c:pt idx="2070">
                  <c:v>2</c:v>
                </c:pt>
                <c:pt idx="2071">
                  <c:v>93</c:v>
                </c:pt>
                <c:pt idx="2072">
                  <c:v>0</c:v>
                </c:pt>
                <c:pt idx="2073">
                  <c:v>25</c:v>
                </c:pt>
                <c:pt idx="2074">
                  <c:v>26</c:v>
                </c:pt>
                <c:pt idx="2075">
                  <c:v>15</c:v>
                </c:pt>
                <c:pt idx="2076">
                  <c:v>0</c:v>
                </c:pt>
                <c:pt idx="2077">
                  <c:v>0</c:v>
                </c:pt>
                <c:pt idx="2078">
                  <c:v>121</c:v>
                </c:pt>
                <c:pt idx="2079">
                  <c:v>29</c:v>
                </c:pt>
                <c:pt idx="2080">
                  <c:v>31</c:v>
                </c:pt>
                <c:pt idx="2081">
                  <c:v>65</c:v>
                </c:pt>
                <c:pt idx="2082">
                  <c:v>2</c:v>
                </c:pt>
                <c:pt idx="2083">
                  <c:v>16</c:v>
                </c:pt>
                <c:pt idx="2084">
                  <c:v>50</c:v>
                </c:pt>
                <c:pt idx="2085">
                  <c:v>0</c:v>
                </c:pt>
                <c:pt idx="2086">
                  <c:v>0</c:v>
                </c:pt>
                <c:pt idx="2087">
                  <c:v>91</c:v>
                </c:pt>
                <c:pt idx="2088">
                  <c:v>13</c:v>
                </c:pt>
                <c:pt idx="2089">
                  <c:v>54</c:v>
                </c:pt>
                <c:pt idx="2090">
                  <c:v>0</c:v>
                </c:pt>
                <c:pt idx="2091">
                  <c:v>80</c:v>
                </c:pt>
                <c:pt idx="2092">
                  <c:v>2</c:v>
                </c:pt>
                <c:pt idx="2093">
                  <c:v>2</c:v>
                </c:pt>
                <c:pt idx="2094">
                  <c:v>138</c:v>
                </c:pt>
                <c:pt idx="2095">
                  <c:v>80</c:v>
                </c:pt>
                <c:pt idx="2096">
                  <c:v>32</c:v>
                </c:pt>
                <c:pt idx="2097">
                  <c:v>0</c:v>
                </c:pt>
                <c:pt idx="2098">
                  <c:v>34</c:v>
                </c:pt>
                <c:pt idx="2099">
                  <c:v>134</c:v>
                </c:pt>
                <c:pt idx="2100">
                  <c:v>15</c:v>
                </c:pt>
                <c:pt idx="2101">
                  <c:v>76</c:v>
                </c:pt>
                <c:pt idx="2102">
                  <c:v>106</c:v>
                </c:pt>
                <c:pt idx="2103">
                  <c:v>0</c:v>
                </c:pt>
                <c:pt idx="2104">
                  <c:v>7</c:v>
                </c:pt>
                <c:pt idx="2105">
                  <c:v>13</c:v>
                </c:pt>
                <c:pt idx="2106">
                  <c:v>4</c:v>
                </c:pt>
                <c:pt idx="2107">
                  <c:v>19</c:v>
                </c:pt>
                <c:pt idx="2108">
                  <c:v>3</c:v>
                </c:pt>
                <c:pt idx="2109">
                  <c:v>2</c:v>
                </c:pt>
                <c:pt idx="2110">
                  <c:v>2</c:v>
                </c:pt>
                <c:pt idx="2111">
                  <c:v>250</c:v>
                </c:pt>
                <c:pt idx="2112">
                  <c:v>0</c:v>
                </c:pt>
                <c:pt idx="2113">
                  <c:v>17</c:v>
                </c:pt>
                <c:pt idx="2114">
                  <c:v>30</c:v>
                </c:pt>
                <c:pt idx="2115">
                  <c:v>8</c:v>
                </c:pt>
                <c:pt idx="2116">
                  <c:v>7</c:v>
                </c:pt>
                <c:pt idx="2117">
                  <c:v>13</c:v>
                </c:pt>
                <c:pt idx="2118">
                  <c:v>4</c:v>
                </c:pt>
                <c:pt idx="2119">
                  <c:v>85</c:v>
                </c:pt>
                <c:pt idx="2120">
                  <c:v>220</c:v>
                </c:pt>
                <c:pt idx="2121">
                  <c:v>199</c:v>
                </c:pt>
                <c:pt idx="2122">
                  <c:v>3</c:v>
                </c:pt>
                <c:pt idx="2123">
                  <c:v>0</c:v>
                </c:pt>
                <c:pt idx="2124">
                  <c:v>6</c:v>
                </c:pt>
                <c:pt idx="2125">
                  <c:v>62</c:v>
                </c:pt>
                <c:pt idx="2126">
                  <c:v>17</c:v>
                </c:pt>
                <c:pt idx="2127">
                  <c:v>0</c:v>
                </c:pt>
                <c:pt idx="2128">
                  <c:v>205</c:v>
                </c:pt>
                <c:pt idx="2129">
                  <c:v>34</c:v>
                </c:pt>
                <c:pt idx="2130">
                  <c:v>2</c:v>
                </c:pt>
                <c:pt idx="2131">
                  <c:v>168</c:v>
                </c:pt>
                <c:pt idx="2132">
                  <c:v>0</c:v>
                </c:pt>
                <c:pt idx="2133">
                  <c:v>0</c:v>
                </c:pt>
                <c:pt idx="2134">
                  <c:v>3</c:v>
                </c:pt>
                <c:pt idx="2135">
                  <c:v>120</c:v>
                </c:pt>
                <c:pt idx="2136">
                  <c:v>56</c:v>
                </c:pt>
                <c:pt idx="2137">
                  <c:v>0</c:v>
                </c:pt>
                <c:pt idx="2138">
                  <c:v>28</c:v>
                </c:pt>
                <c:pt idx="2139">
                  <c:v>0</c:v>
                </c:pt>
                <c:pt idx="2140">
                  <c:v>3</c:v>
                </c:pt>
                <c:pt idx="2141">
                  <c:v>111</c:v>
                </c:pt>
                <c:pt idx="2142">
                  <c:v>11</c:v>
                </c:pt>
                <c:pt idx="2143">
                  <c:v>39</c:v>
                </c:pt>
                <c:pt idx="2144">
                  <c:v>2</c:v>
                </c:pt>
                <c:pt idx="2145">
                  <c:v>227</c:v>
                </c:pt>
                <c:pt idx="2146">
                  <c:v>2</c:v>
                </c:pt>
                <c:pt idx="2147">
                  <c:v>8</c:v>
                </c:pt>
                <c:pt idx="2148">
                  <c:v>26</c:v>
                </c:pt>
                <c:pt idx="2149">
                  <c:v>7</c:v>
                </c:pt>
                <c:pt idx="2150">
                  <c:v>15</c:v>
                </c:pt>
                <c:pt idx="2151">
                  <c:v>2</c:v>
                </c:pt>
                <c:pt idx="2152">
                  <c:v>12</c:v>
                </c:pt>
                <c:pt idx="2153">
                  <c:v>0</c:v>
                </c:pt>
                <c:pt idx="2154">
                  <c:v>210</c:v>
                </c:pt>
                <c:pt idx="2155">
                  <c:v>0</c:v>
                </c:pt>
                <c:pt idx="2156">
                  <c:v>2</c:v>
                </c:pt>
                <c:pt idx="2157">
                  <c:v>3</c:v>
                </c:pt>
                <c:pt idx="2158">
                  <c:v>0</c:v>
                </c:pt>
                <c:pt idx="2159">
                  <c:v>3</c:v>
                </c:pt>
                <c:pt idx="2160">
                  <c:v>0</c:v>
                </c:pt>
                <c:pt idx="2161">
                  <c:v>4</c:v>
                </c:pt>
                <c:pt idx="2162">
                  <c:v>82</c:v>
                </c:pt>
                <c:pt idx="2163">
                  <c:v>0</c:v>
                </c:pt>
                <c:pt idx="2164">
                  <c:v>23</c:v>
                </c:pt>
                <c:pt idx="2165">
                  <c:v>4</c:v>
                </c:pt>
                <c:pt idx="2166">
                  <c:v>4</c:v>
                </c:pt>
                <c:pt idx="2167">
                  <c:v>12</c:v>
                </c:pt>
                <c:pt idx="2168">
                  <c:v>20</c:v>
                </c:pt>
                <c:pt idx="2169">
                  <c:v>8</c:v>
                </c:pt>
                <c:pt idx="2170">
                  <c:v>41</c:v>
                </c:pt>
                <c:pt idx="2171">
                  <c:v>25</c:v>
                </c:pt>
                <c:pt idx="2172">
                  <c:v>0</c:v>
                </c:pt>
                <c:pt idx="2173">
                  <c:v>19</c:v>
                </c:pt>
                <c:pt idx="2174">
                  <c:v>0</c:v>
                </c:pt>
                <c:pt idx="2175">
                  <c:v>90</c:v>
                </c:pt>
                <c:pt idx="2176">
                  <c:v>19</c:v>
                </c:pt>
                <c:pt idx="2177">
                  <c:v>104</c:v>
                </c:pt>
                <c:pt idx="2178">
                  <c:v>42</c:v>
                </c:pt>
                <c:pt idx="2179">
                  <c:v>0</c:v>
                </c:pt>
                <c:pt idx="2180">
                  <c:v>58</c:v>
                </c:pt>
                <c:pt idx="2181">
                  <c:v>62</c:v>
                </c:pt>
                <c:pt idx="2182">
                  <c:v>29</c:v>
                </c:pt>
                <c:pt idx="2183">
                  <c:v>0</c:v>
                </c:pt>
                <c:pt idx="2184">
                  <c:v>15</c:v>
                </c:pt>
                <c:pt idx="2185">
                  <c:v>51</c:v>
                </c:pt>
                <c:pt idx="2186">
                  <c:v>0</c:v>
                </c:pt>
                <c:pt idx="2187">
                  <c:v>2</c:v>
                </c:pt>
                <c:pt idx="2188">
                  <c:v>40</c:v>
                </c:pt>
                <c:pt idx="2189">
                  <c:v>41</c:v>
                </c:pt>
                <c:pt idx="2190">
                  <c:v>172</c:v>
                </c:pt>
                <c:pt idx="2191">
                  <c:v>145</c:v>
                </c:pt>
                <c:pt idx="2192">
                  <c:v>0</c:v>
                </c:pt>
                <c:pt idx="2193">
                  <c:v>60</c:v>
                </c:pt>
                <c:pt idx="2194">
                  <c:v>240</c:v>
                </c:pt>
                <c:pt idx="2195">
                  <c:v>3</c:v>
                </c:pt>
                <c:pt idx="2196">
                  <c:v>65</c:v>
                </c:pt>
                <c:pt idx="2197">
                  <c:v>7</c:v>
                </c:pt>
                <c:pt idx="2198">
                  <c:v>58</c:v>
                </c:pt>
                <c:pt idx="2199">
                  <c:v>45</c:v>
                </c:pt>
                <c:pt idx="2200">
                  <c:v>150</c:v>
                </c:pt>
                <c:pt idx="2201">
                  <c:v>31</c:v>
                </c:pt>
                <c:pt idx="2202">
                  <c:v>45</c:v>
                </c:pt>
                <c:pt idx="2203">
                  <c:v>8</c:v>
                </c:pt>
                <c:pt idx="2204">
                  <c:v>0</c:v>
                </c:pt>
                <c:pt idx="2205">
                  <c:v>7</c:v>
                </c:pt>
                <c:pt idx="2206">
                  <c:v>0</c:v>
                </c:pt>
                <c:pt idx="2207">
                  <c:v>3</c:v>
                </c:pt>
                <c:pt idx="2208">
                  <c:v>184</c:v>
                </c:pt>
                <c:pt idx="2209">
                  <c:v>4</c:v>
                </c:pt>
                <c:pt idx="2210">
                  <c:v>0</c:v>
                </c:pt>
                <c:pt idx="2211">
                  <c:v>2</c:v>
                </c:pt>
                <c:pt idx="2212">
                  <c:v>71</c:v>
                </c:pt>
                <c:pt idx="2213">
                  <c:v>16</c:v>
                </c:pt>
                <c:pt idx="2214">
                  <c:v>119</c:v>
                </c:pt>
                <c:pt idx="2215">
                  <c:v>173</c:v>
                </c:pt>
                <c:pt idx="2216">
                  <c:v>194</c:v>
                </c:pt>
                <c:pt idx="2217">
                  <c:v>7</c:v>
                </c:pt>
                <c:pt idx="2218">
                  <c:v>13</c:v>
                </c:pt>
                <c:pt idx="2219">
                  <c:v>3</c:v>
                </c:pt>
                <c:pt idx="2220">
                  <c:v>46</c:v>
                </c:pt>
                <c:pt idx="2221">
                  <c:v>2</c:v>
                </c:pt>
                <c:pt idx="2222">
                  <c:v>2</c:v>
                </c:pt>
                <c:pt idx="2223">
                  <c:v>37</c:v>
                </c:pt>
                <c:pt idx="2224">
                  <c:v>0</c:v>
                </c:pt>
                <c:pt idx="2225">
                  <c:v>59</c:v>
                </c:pt>
                <c:pt idx="2226">
                  <c:v>0</c:v>
                </c:pt>
                <c:pt idx="2227">
                  <c:v>82</c:v>
                </c:pt>
                <c:pt idx="2228">
                  <c:v>6</c:v>
                </c:pt>
                <c:pt idx="2229">
                  <c:v>16</c:v>
                </c:pt>
                <c:pt idx="2230">
                  <c:v>4</c:v>
                </c:pt>
                <c:pt idx="2231">
                  <c:v>3</c:v>
                </c:pt>
                <c:pt idx="2232">
                  <c:v>3</c:v>
                </c:pt>
                <c:pt idx="2233">
                  <c:v>10</c:v>
                </c:pt>
                <c:pt idx="2234">
                  <c:v>19</c:v>
                </c:pt>
                <c:pt idx="2235">
                  <c:v>0</c:v>
                </c:pt>
                <c:pt idx="2236">
                  <c:v>1</c:v>
                </c:pt>
                <c:pt idx="2237">
                  <c:v>12</c:v>
                </c:pt>
                <c:pt idx="2238">
                  <c:v>8</c:v>
                </c:pt>
                <c:pt idx="2239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83-4A03-9C26-4742C117E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821647"/>
        <c:axId val="1548932079"/>
      </c:scatterChart>
      <c:valAx>
        <c:axId val="1512821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#,\K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932079"/>
        <c:crosses val="autoZero"/>
        <c:crossBetween val="midCat"/>
      </c:valAx>
      <c:valAx>
        <c:axId val="154893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821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'Customer Profile'!$P$1</c:f>
              <c:strCache>
                <c:ptCount val="1"/>
                <c:pt idx="0">
                  <c:v>MntFishProducts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1692913385826771E-4"/>
                  <c:y val="-0.13004775444736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'Customer Profile'!$E$2:$E$2241</c:f>
              <c:numCache>
                <c:formatCode>"$"#,##0_);[Red]\("$"#,##0\)</c:formatCode>
                <c:ptCount val="2240"/>
                <c:pt idx="0" formatCode="&quot;$&quot;#,##0.00_);[Red]\(&quot;$&quot;#,##0.00\)">
                  <c:v>70951</c:v>
                </c:pt>
                <c:pt idx="1">
                  <c:v>57091</c:v>
                </c:pt>
                <c:pt idx="2" formatCode="&quot;$&quot;#,##0.00_);[Red]\(&quot;$&quot;#,##0.00\)">
                  <c:v>46098</c:v>
                </c:pt>
                <c:pt idx="3" formatCode="&quot;$&quot;#,##0.00_);[Red]\(&quot;$&quot;#,##0.00\)">
                  <c:v>25358</c:v>
                </c:pt>
                <c:pt idx="4" formatCode="&quot;$&quot;#,##0.00_);[Red]\(&quot;$&quot;#,##0.00\)">
                  <c:v>60491</c:v>
                </c:pt>
                <c:pt idx="5" formatCode="&quot;$&quot;#,##0.00_);[Red]\(&quot;$&quot;#,##0.00\)">
                  <c:v>46891</c:v>
                </c:pt>
                <c:pt idx="6" formatCode="&quot;$&quot;#,##0.00_);[Red]\(&quot;$&quot;#,##0.00\)">
                  <c:v>46310</c:v>
                </c:pt>
                <c:pt idx="7" formatCode="&quot;$&quot;#,##0.00_);[Red]\(&quot;$&quot;#,##0.00\)">
                  <c:v>17144</c:v>
                </c:pt>
                <c:pt idx="8" formatCode="&quot;$&quot;#,##0.00_);[Red]\(&quot;$&quot;#,##0.00\)">
                  <c:v>65148</c:v>
                </c:pt>
                <c:pt idx="9" formatCode="&quot;$&quot;#,##0.00_);[Red]\(&quot;$&quot;#,##0.00\)">
                  <c:v>25545</c:v>
                </c:pt>
                <c:pt idx="10" formatCode="&quot;$&quot;#,##0.00_);[Red]\(&quot;$&quot;#,##0.00\)">
                  <c:v>55761</c:v>
                </c:pt>
                <c:pt idx="11" formatCode="&quot;$&quot;#,##0.00_);[Red]\(&quot;$&quot;#,##0.00\)">
                  <c:v>20587</c:v>
                </c:pt>
                <c:pt idx="12" formatCode="&quot;$&quot;#,##0.00_);[Red]\(&quot;$&quot;#,##0.00\)">
                  <c:v>56253</c:v>
                </c:pt>
                <c:pt idx="13" formatCode="&quot;$&quot;#,##0.00_);[Red]\(&quot;$&quot;#,##0.00\)">
                  <c:v>46423</c:v>
                </c:pt>
                <c:pt idx="14" formatCode="&quot;$&quot;#,##0.00_);[Red]\(&quot;$&quot;#,##0.00\)">
                  <c:v>51411</c:v>
                </c:pt>
                <c:pt idx="15" formatCode="&quot;$&quot;#,##0.00_);[Red]\(&quot;$&quot;#,##0.00\)">
                  <c:v>41039</c:v>
                </c:pt>
                <c:pt idx="16" formatCode="&quot;$&quot;#,##0.00_);[Red]\(&quot;$&quot;#,##0.00\)">
                  <c:v>25293</c:v>
                </c:pt>
                <c:pt idx="17" formatCode="&quot;$&quot;#,##0.00_);[Red]\(&quot;$&quot;#,##0.00\)">
                  <c:v>27733</c:v>
                </c:pt>
                <c:pt idx="18" formatCode="&quot;$&quot;#,##0.00_);[Red]\(&quot;$&quot;#,##0.00\)">
                  <c:v>22212</c:v>
                </c:pt>
                <c:pt idx="19" formatCode="&quot;$&quot;#,##0.00_);[Red]\(&quot;$&quot;#,##0.00\)">
                  <c:v>34176</c:v>
                </c:pt>
                <c:pt idx="20" formatCode="&quot;$&quot;#,##0.00_);[Red]\(&quot;$&quot;#,##0.00\)">
                  <c:v>30833</c:v>
                </c:pt>
                <c:pt idx="21">
                  <c:v>43456</c:v>
                </c:pt>
                <c:pt idx="22" formatCode="&quot;$&quot;#,##0.00_);[Red]\(&quot;$&quot;#,##0.00\)">
                  <c:v>67046</c:v>
                </c:pt>
                <c:pt idx="23" formatCode="&quot;$&quot;#,##0.00_);[Red]\(&quot;$&quot;#,##0.00\)">
                  <c:v>53083</c:v>
                </c:pt>
                <c:pt idx="24" formatCode="&quot;$&quot;#,##0.00_);[Red]\(&quot;$&quot;#,##0.00\)">
                  <c:v>61209</c:v>
                </c:pt>
                <c:pt idx="25" formatCode="&quot;$&quot;#,##0.00_);[Red]\(&quot;$&quot;#,##0.00\)">
                  <c:v>76045</c:v>
                </c:pt>
                <c:pt idx="26" formatCode="&quot;$&quot;#,##0.00_);[Red]\(&quot;$&quot;#,##0.00\)">
                  <c:v>23272</c:v>
                </c:pt>
                <c:pt idx="27">
                  <c:v>71604</c:v>
                </c:pt>
                <c:pt idx="28" formatCode="&quot;$&quot;#,##0.00_);[Red]\(&quot;$&quot;#,##0.00\)">
                  <c:v>28973</c:v>
                </c:pt>
                <c:pt idx="29" formatCode="&quot;$&quot;#,##0.00_);[Red]\(&quot;$&quot;#,##0.00\)">
                  <c:v>71952</c:v>
                </c:pt>
                <c:pt idx="30" formatCode="&quot;$&quot;#,##0.00_);[Red]\(&quot;$&quot;#,##0.00\)">
                  <c:v>67506</c:v>
                </c:pt>
                <c:pt idx="31" formatCode="&quot;$&quot;#,##0.00_);[Red]\(&quot;$&quot;#,##0.00\)">
                  <c:v>62503</c:v>
                </c:pt>
                <c:pt idx="32" formatCode="&quot;$&quot;#,##0.00_);[Red]\(&quot;$&quot;#,##0.00\)">
                  <c:v>44124</c:v>
                </c:pt>
                <c:pt idx="33" formatCode="&quot;$&quot;#,##0.00_);[Red]\(&quot;$&quot;#,##0.00\)">
                  <c:v>14421</c:v>
                </c:pt>
                <c:pt idx="34" formatCode="&quot;$&quot;#,##0.00_);[Red]\(&quot;$&quot;#,##0.00\)">
                  <c:v>48006</c:v>
                </c:pt>
                <c:pt idx="35" formatCode="&quot;$&quot;#,##0.00_);[Red]\(&quot;$&quot;#,##0.00\)">
                  <c:v>38808</c:v>
                </c:pt>
                <c:pt idx="36" formatCode="&quot;$&quot;#,##0.00_);[Red]\(&quot;$&quot;#,##0.00\)">
                  <c:v>45183</c:v>
                </c:pt>
                <c:pt idx="37" formatCode="&quot;$&quot;#,##0.00_);[Red]\(&quot;$&quot;#,##0.00\)">
                  <c:v>82032</c:v>
                </c:pt>
                <c:pt idx="38" formatCode="&quot;$&quot;#,##0.00_);[Red]\(&quot;$&quot;#,##0.00\)">
                  <c:v>81169</c:v>
                </c:pt>
                <c:pt idx="39" formatCode="&quot;$&quot;#,##0.00_);[Red]\(&quot;$&quot;#,##0.00\)">
                  <c:v>23091</c:v>
                </c:pt>
                <c:pt idx="40" formatCode="&quot;$&quot;#,##0.00_);[Red]\(&quot;$&quot;#,##0.00\)">
                  <c:v>64857</c:v>
                </c:pt>
                <c:pt idx="41" formatCode="&quot;$&quot;#,##0.00_);[Red]\(&quot;$&quot;#,##0.00\)">
                  <c:v>48726</c:v>
                </c:pt>
                <c:pt idx="42" formatCode="&quot;$&quot;#,##0.00_);[Red]\(&quot;$&quot;#,##0.00\)">
                  <c:v>28839</c:v>
                </c:pt>
                <c:pt idx="43" formatCode="&quot;$&quot;#,##0.00_);[Red]\(&quot;$&quot;#,##0.00\)">
                  <c:v>61559</c:v>
                </c:pt>
                <c:pt idx="44" formatCode="&quot;$&quot;#,##0.00_);[Red]\(&quot;$&quot;#,##0.00\)">
                  <c:v>15287</c:v>
                </c:pt>
                <c:pt idx="45" formatCode="&quot;$&quot;#,##0.00_);[Red]\(&quot;$&quot;#,##0.00\)">
                  <c:v>34838</c:v>
                </c:pt>
                <c:pt idx="46" formatCode="&quot;$&quot;#,##0.00_);[Red]\(&quot;$&quot;#,##0.00\)">
                  <c:v>67309</c:v>
                </c:pt>
                <c:pt idx="47" formatCode="&quot;$&quot;#,##0.00_);[Red]\(&quot;$&quot;#,##0.00\)">
                  <c:v>83844</c:v>
                </c:pt>
                <c:pt idx="48" formatCode="&quot;$&quot;#,##0.00_);[Red]\(&quot;$&quot;#,##0.00\)">
                  <c:v>66480</c:v>
                </c:pt>
                <c:pt idx="49" formatCode="&quot;$&quot;#,##0.00_);[Red]\(&quot;$&quot;#,##0.00\)">
                  <c:v>36715</c:v>
                </c:pt>
                <c:pt idx="50" formatCode="&quot;$&quot;#,##0.00_);[Red]\(&quot;$&quot;#,##0.00\)">
                  <c:v>41003</c:v>
                </c:pt>
                <c:pt idx="51">
                  <c:v>53863</c:v>
                </c:pt>
                <c:pt idx="52" formatCode="&quot;$&quot;#,##0.00_);[Red]\(&quot;$&quot;#,##0.00\)">
                  <c:v>22263</c:v>
                </c:pt>
                <c:pt idx="53" formatCode="&quot;$&quot;#,##0.00_);[Red]\(&quot;$&quot;#,##0.00\)">
                  <c:v>75032</c:v>
                </c:pt>
                <c:pt idx="54" formatCode="&quot;$&quot;#,##0.00_);[Red]\(&quot;$&quot;#,##0.00\)">
                  <c:v>45576</c:v>
                </c:pt>
                <c:pt idx="55" formatCode="&quot;$&quot;#,##0.00_);[Red]\(&quot;$&quot;#,##0.00\)">
                  <c:v>46757</c:v>
                </c:pt>
                <c:pt idx="56" formatCode="&quot;$&quot;#,##0.00_);[Red]\(&quot;$&quot;#,##0.00\)">
                  <c:v>40590</c:v>
                </c:pt>
                <c:pt idx="57" formatCode="&quot;$&quot;#,##0.00_);[Red]\(&quot;$&quot;#,##0.00\)">
                  <c:v>36138</c:v>
                </c:pt>
                <c:pt idx="58" formatCode="&quot;$&quot;#,##0.00_);[Red]\(&quot;$&quot;#,##0.00\)">
                  <c:v>34853</c:v>
                </c:pt>
                <c:pt idx="59" formatCode="&quot;$&quot;#,##0.00_);[Red]\(&quot;$&quot;#,##0.00\)">
                  <c:v>44213</c:v>
                </c:pt>
                <c:pt idx="60" formatCode="&quot;$&quot;#,##0.00_);[Red]\(&quot;$&quot;#,##0.00\)">
                  <c:v>72940</c:v>
                </c:pt>
                <c:pt idx="61" formatCode="&quot;$&quot;#,##0.00_);[Red]\(&quot;$&quot;#,##0.00\)">
                  <c:v>81217</c:v>
                </c:pt>
                <c:pt idx="62" formatCode="&quot;$&quot;#,##0.00_);[Red]\(&quot;$&quot;#,##0.00\)">
                  <c:v>22944</c:v>
                </c:pt>
                <c:pt idx="63" formatCode="&quot;$&quot;#,##0.00_);[Red]\(&quot;$&quot;#,##0.00\)">
                  <c:v>63342</c:v>
                </c:pt>
                <c:pt idx="64" formatCode="&quot;$&quot;#,##0.00_);[Red]\(&quot;$&quot;#,##0.00\)">
                  <c:v>61872</c:v>
                </c:pt>
                <c:pt idx="65" formatCode="&quot;$&quot;#,##0.00_);[Red]\(&quot;$&quot;#,##0.00\)">
                  <c:v>73455</c:v>
                </c:pt>
                <c:pt idx="66" formatCode="&quot;$&quot;#,##0.00_);[Red]\(&quot;$&quot;#,##0.00\)">
                  <c:v>42554</c:v>
                </c:pt>
                <c:pt idx="67" formatCode="&quot;$&quot;#,##0.00_);[Red]\(&quot;$&quot;#,##0.00\)">
                  <c:v>51148</c:v>
                </c:pt>
                <c:pt idx="68" formatCode="&quot;$&quot;#,##0.00_);[Red]\(&quot;$&quot;#,##0.00\)">
                  <c:v>47743</c:v>
                </c:pt>
                <c:pt idx="69" formatCode="&quot;$&quot;#,##0.00_);[Red]\(&quot;$&quot;#,##0.00\)">
                  <c:v>57091</c:v>
                </c:pt>
                <c:pt idx="70">
                  <c:v>72967</c:v>
                </c:pt>
                <c:pt idx="71" formatCode="&quot;$&quot;#,##0.00_);[Red]\(&quot;$&quot;#,##0.00\)">
                  <c:v>40780</c:v>
                </c:pt>
                <c:pt idx="72" formatCode="&quot;$&quot;#,##0.00_);[Red]\(&quot;$&quot;#,##0.00\)">
                  <c:v>48070</c:v>
                </c:pt>
                <c:pt idx="73" formatCode="&quot;$&quot;#,##0.00_);[Red]\(&quot;$&quot;#,##0.00\)">
                  <c:v>43142</c:v>
                </c:pt>
                <c:pt idx="74" formatCode="&quot;$&quot;#,##0.00_);[Red]\(&quot;$&quot;#,##0.00\)">
                  <c:v>36550</c:v>
                </c:pt>
                <c:pt idx="75" formatCode="&quot;$&quot;#,##0.00_);[Red]\(&quot;$&quot;#,##0.00\)">
                  <c:v>40049</c:v>
                </c:pt>
                <c:pt idx="76" formatCode="&quot;$&quot;#,##0.00_);[Red]\(&quot;$&quot;#,##0.00\)">
                  <c:v>76773</c:v>
                </c:pt>
                <c:pt idx="77" formatCode="&quot;$&quot;#,##0.00_);[Red]\(&quot;$&quot;#,##0.00\)">
                  <c:v>52531</c:v>
                </c:pt>
                <c:pt idx="78" formatCode="&quot;$&quot;#,##0.00_);[Red]\(&quot;$&quot;#,##0.00\)">
                  <c:v>64497</c:v>
                </c:pt>
                <c:pt idx="79" formatCode="&quot;$&quot;#,##0.00_);[Red]\(&quot;$&quot;#,##0.00\)">
                  <c:v>7500</c:v>
                </c:pt>
                <c:pt idx="80" formatCode="&quot;$&quot;#,##0.00_);[Red]\(&quot;$&quot;#,##0.00\)">
                  <c:v>41638</c:v>
                </c:pt>
                <c:pt idx="81" formatCode="&quot;$&quot;#,##0.00_);[Red]\(&quot;$&quot;#,##0.00\)">
                  <c:v>55357</c:v>
                </c:pt>
                <c:pt idx="82" formatCode="&quot;$&quot;#,##0.00_);[Red]\(&quot;$&quot;#,##0.00\)">
                  <c:v>61331</c:v>
                </c:pt>
                <c:pt idx="83" formatCode="&quot;$&quot;#,##0.00_);[Red]\(&quot;$&quot;#,##0.00\)">
                  <c:v>75012</c:v>
                </c:pt>
                <c:pt idx="84" formatCode="&quot;$&quot;#,##0.00_);[Red]\(&quot;$&quot;#,##0.00\)">
                  <c:v>54880</c:v>
                </c:pt>
                <c:pt idx="85" formatCode="&quot;$&quot;#,##0.00_);[Red]\(&quot;$&quot;#,##0.00\)">
                  <c:v>42315</c:v>
                </c:pt>
                <c:pt idx="86" formatCode="&quot;$&quot;#,##0.00_);[Red]\(&quot;$&quot;#,##0.00\)">
                  <c:v>9255</c:v>
                </c:pt>
                <c:pt idx="87">
                  <c:v>35340</c:v>
                </c:pt>
                <c:pt idx="88" formatCode="&quot;$&quot;#,##0.00_);[Red]\(&quot;$&quot;#,##0.00\)">
                  <c:v>69508</c:v>
                </c:pt>
                <c:pt idx="89" formatCode="&quot;$&quot;#,##0.00_);[Red]\(&quot;$&quot;#,##0.00\)">
                  <c:v>51012</c:v>
                </c:pt>
                <c:pt idx="90" formatCode="&quot;$&quot;#,##0.00_);[Red]\(&quot;$&quot;#,##0.00\)">
                  <c:v>7500</c:v>
                </c:pt>
                <c:pt idx="91" formatCode="&quot;$&quot;#,##0.00_);[Red]\(&quot;$&quot;#,##0.00\)">
                  <c:v>79930</c:v>
                </c:pt>
                <c:pt idx="92" formatCode="&quot;$&quot;#,##0.00_);[Red]\(&quot;$&quot;#,##0.00\)">
                  <c:v>65275</c:v>
                </c:pt>
                <c:pt idx="93" formatCode="&quot;$&quot;#,##0.00_);[Red]\(&quot;$&quot;#,##0.00\)">
                  <c:v>83512</c:v>
                </c:pt>
                <c:pt idx="94" formatCode="&quot;$&quot;#,##0.00_);[Red]\(&quot;$&quot;#,##0.00\)">
                  <c:v>84219</c:v>
                </c:pt>
                <c:pt idx="95">
                  <c:v>48432</c:v>
                </c:pt>
                <c:pt idx="96" formatCode="&quot;$&quot;#,##0.00_);[Red]\(&quot;$&quot;#,##0.00\)">
                  <c:v>30015</c:v>
                </c:pt>
                <c:pt idx="97" formatCode="&quot;$&quot;#,##0.00_);[Red]\(&quot;$&quot;#,##0.00\)">
                  <c:v>96876</c:v>
                </c:pt>
                <c:pt idx="98" formatCode="&quot;$&quot;#,##0.00_);[Red]\(&quot;$&quot;#,##0.00\)">
                  <c:v>20559</c:v>
                </c:pt>
                <c:pt idx="99" formatCode="&quot;$&quot;#,##0.00_);[Red]\(&quot;$&quot;#,##0.00\)">
                  <c:v>34421</c:v>
                </c:pt>
                <c:pt idx="100" formatCode="&quot;$&quot;#,##0.00_);[Red]\(&quot;$&quot;#,##0.00\)">
                  <c:v>54006</c:v>
                </c:pt>
                <c:pt idx="101" formatCode="&quot;$&quot;#,##0.00_);[Red]\(&quot;$&quot;#,##0.00\)">
                  <c:v>37155</c:v>
                </c:pt>
                <c:pt idx="102" formatCode="&quot;$&quot;#,##0.00_);[Red]\(&quot;$&quot;#,##0.00\)">
                  <c:v>22634</c:v>
                </c:pt>
                <c:pt idx="103" formatCode="&quot;$&quot;#,##0.00_);[Red]\(&quot;$&quot;#,##0.00\)">
                  <c:v>65819</c:v>
                </c:pt>
                <c:pt idx="104" formatCode="&quot;$&quot;#,##0.00_);[Red]\(&quot;$&quot;#,##0.00\)">
                  <c:v>57333</c:v>
                </c:pt>
                <c:pt idx="105" formatCode="&quot;$&quot;#,##0.00_);[Red]\(&quot;$&quot;#,##0.00\)">
                  <c:v>81361</c:v>
                </c:pt>
                <c:pt idx="106" formatCode="&quot;$&quot;#,##0.00_);[Red]\(&quot;$&quot;#,##0.00\)">
                  <c:v>46107</c:v>
                </c:pt>
                <c:pt idx="107" formatCode="&quot;$&quot;#,##0.00_);[Red]\(&quot;$&quot;#,##0.00\)">
                  <c:v>62820</c:v>
                </c:pt>
                <c:pt idx="108" formatCode="&quot;$&quot;#,##0.00_);[Red]\(&quot;$&quot;#,##0.00\)">
                  <c:v>62335</c:v>
                </c:pt>
                <c:pt idx="109" formatCode="&quot;$&quot;#,##0.00_);[Red]\(&quot;$&quot;#,##0.00\)">
                  <c:v>56937</c:v>
                </c:pt>
                <c:pt idx="110" formatCode="&quot;$&quot;#,##0.00_);[Red]\(&quot;$&quot;#,##0.00\)">
                  <c:v>90273</c:v>
                </c:pt>
                <c:pt idx="111" formatCode="&quot;$&quot;#,##0.00_);[Red]\(&quot;$&quot;#,##0.00\)">
                  <c:v>42523</c:v>
                </c:pt>
                <c:pt idx="112" formatCode="&quot;$&quot;#,##0.00_);[Red]\(&quot;$&quot;#,##0.00\)">
                  <c:v>26907</c:v>
                </c:pt>
                <c:pt idx="113" formatCode="&quot;$&quot;#,##0.00_);[Red]\(&quot;$&quot;#,##0.00\)">
                  <c:v>78579</c:v>
                </c:pt>
                <c:pt idx="114" formatCode="&quot;$&quot;#,##0.00_);[Red]\(&quot;$&quot;#,##0.00\)">
                  <c:v>66033</c:v>
                </c:pt>
                <c:pt idx="115" formatCode="&quot;$&quot;#,##0.00_);[Red]\(&quot;$&quot;#,##0.00\)">
                  <c:v>25930</c:v>
                </c:pt>
                <c:pt idx="116" formatCode="&quot;$&quot;#,##0.00_);[Red]\(&quot;$&quot;#,##0.00\)">
                  <c:v>41769</c:v>
                </c:pt>
                <c:pt idx="117" formatCode="&quot;$&quot;#,##0.00_);[Red]\(&quot;$&quot;#,##0.00\)">
                  <c:v>53593</c:v>
                </c:pt>
                <c:pt idx="118" formatCode="&quot;$&quot;#,##0.00_);[Red]\(&quot;$&quot;#,##0.00\)">
                  <c:v>30507</c:v>
                </c:pt>
                <c:pt idx="119" formatCode="&quot;$&quot;#,##0.00_);[Red]\(&quot;$&quot;#,##0.00\)">
                  <c:v>69389</c:v>
                </c:pt>
                <c:pt idx="120" formatCode="&quot;$&quot;#,##0.00_);[Red]\(&quot;$&quot;#,##0.00\)">
                  <c:v>18890</c:v>
                </c:pt>
                <c:pt idx="121" formatCode="&quot;$&quot;#,##0.00_);[Red]\(&quot;$&quot;#,##0.00\)">
                  <c:v>32871</c:v>
                </c:pt>
                <c:pt idx="122" formatCode="&quot;$&quot;#,##0.00_);[Red]\(&quot;$&quot;#,##0.00\)">
                  <c:v>57183</c:v>
                </c:pt>
                <c:pt idx="123" formatCode="&quot;$&quot;#,##0.00_);[Red]\(&quot;$&quot;#,##0.00\)">
                  <c:v>57304</c:v>
                </c:pt>
                <c:pt idx="124" formatCode="&quot;$&quot;#,##0.00_);[Red]\(&quot;$&quot;#,##0.00\)">
                  <c:v>52074</c:v>
                </c:pt>
                <c:pt idx="125" formatCode="&quot;$&quot;#,##0.00_);[Red]\(&quot;$&quot;#,##0.00\)">
                  <c:v>16005</c:v>
                </c:pt>
                <c:pt idx="126" formatCode="&quot;$&quot;#,##0.00_);[Red]\(&quot;$&quot;#,##0.00\)">
                  <c:v>33996</c:v>
                </c:pt>
                <c:pt idx="127" formatCode="&quot;$&quot;#,##0.00_);[Red]\(&quot;$&quot;#,##0.00\)">
                  <c:v>52034</c:v>
                </c:pt>
                <c:pt idx="128" formatCode="&quot;$&quot;#,##0.00_);[Red]\(&quot;$&quot;#,##0.00\)">
                  <c:v>37633</c:v>
                </c:pt>
                <c:pt idx="129" formatCode="&quot;$&quot;#,##0.00_);[Red]\(&quot;$&quot;#,##0.00\)">
                  <c:v>36807</c:v>
                </c:pt>
                <c:pt idx="130" formatCode="&quot;$&quot;#,##0.00_);[Red]\(&quot;$&quot;#,##0.00\)">
                  <c:v>74918</c:v>
                </c:pt>
                <c:pt idx="131" formatCode="&quot;$&quot;#,##0.00_);[Red]\(&quot;$&quot;#,##0.00\)">
                  <c:v>73691</c:v>
                </c:pt>
                <c:pt idx="132" formatCode="&quot;$&quot;#,##0.00_);[Red]\(&quot;$&quot;#,##0.00\)">
                  <c:v>47682</c:v>
                </c:pt>
                <c:pt idx="133" formatCode="&quot;$&quot;#,##0.00_);[Red]\(&quot;$&quot;#,##0.00\)">
                  <c:v>51537</c:v>
                </c:pt>
                <c:pt idx="134" formatCode="&quot;$&quot;#,##0.00_);[Red]\(&quot;$&quot;#,##0.00\)">
                  <c:v>50353</c:v>
                </c:pt>
                <c:pt idx="135" formatCode="&quot;$&quot;#,##0.00_);[Red]\(&quot;$&quot;#,##0.00\)">
                  <c:v>67911</c:v>
                </c:pt>
                <c:pt idx="136" formatCode="&quot;$&quot;#,##0.00_);[Red]\(&quot;$&quot;#,##0.00\)">
                  <c:v>28427</c:v>
                </c:pt>
                <c:pt idx="137" formatCode="&quot;$&quot;#,##0.00_);[Red]\(&quot;$&quot;#,##0.00\)">
                  <c:v>80360</c:v>
                </c:pt>
                <c:pt idx="138" formatCode="&quot;$&quot;#,##0.00_);[Red]\(&quot;$&quot;#,##0.00\)">
                  <c:v>42395</c:v>
                </c:pt>
                <c:pt idx="139" formatCode="&quot;$&quot;#,##0.00_);[Red]\(&quot;$&quot;#,##0.00\)">
                  <c:v>42162</c:v>
                </c:pt>
                <c:pt idx="140" formatCode="&quot;$&quot;#,##0.00_);[Red]\(&quot;$&quot;#,##0.00\)">
                  <c:v>60554</c:v>
                </c:pt>
                <c:pt idx="141" formatCode="&quot;$&quot;#,##0.00_);[Red]\(&quot;$&quot;#,##0.00\)">
                  <c:v>75774</c:v>
                </c:pt>
                <c:pt idx="142" formatCode="&quot;$&quot;#,##0.00_);[Red]\(&quot;$&quot;#,##0.00\)">
                  <c:v>54178</c:v>
                </c:pt>
                <c:pt idx="143" formatCode="&quot;$&quot;#,##0.00_);[Red]\(&quot;$&quot;#,##0.00\)">
                  <c:v>42835</c:v>
                </c:pt>
                <c:pt idx="144" formatCode="&quot;$&quot;#,##0.00_);[Red]\(&quot;$&quot;#,##0.00\)">
                  <c:v>20895</c:v>
                </c:pt>
                <c:pt idx="145" formatCode="&quot;$&quot;#,##0.00_);[Red]\(&quot;$&quot;#,##0.00\)">
                  <c:v>60161</c:v>
                </c:pt>
                <c:pt idx="146" formatCode="&quot;$&quot;#,##0.00_);[Red]\(&quot;$&quot;#,##0.00\)">
                  <c:v>23442</c:v>
                </c:pt>
                <c:pt idx="147" formatCode="&quot;$&quot;#,##0.00_);[Red]\(&quot;$&quot;#,##0.00\)">
                  <c:v>44512</c:v>
                </c:pt>
                <c:pt idx="148" formatCode="&quot;$&quot;#,##0.00_);[Red]\(&quot;$&quot;#,##0.00\)">
                  <c:v>40521</c:v>
                </c:pt>
                <c:pt idx="149" formatCode="&quot;$&quot;#,##0.00_);[Red]\(&quot;$&quot;#,##0.00\)">
                  <c:v>44602</c:v>
                </c:pt>
                <c:pt idx="150" formatCode="&quot;$&quot;#,##0.00_);[Red]\(&quot;$&quot;#,##0.00\)">
                  <c:v>74190</c:v>
                </c:pt>
                <c:pt idx="151" formatCode="&quot;$&quot;#,##0.00_);[Red]\(&quot;$&quot;#,##0.00\)">
                  <c:v>63285</c:v>
                </c:pt>
                <c:pt idx="152" formatCode="&quot;$&quot;#,##0.00_);[Red]\(&quot;$&quot;#,##0.00\)">
                  <c:v>92859</c:v>
                </c:pt>
                <c:pt idx="153" formatCode="&quot;$&quot;#,##0.00_);[Red]\(&quot;$&quot;#,##0.00\)">
                  <c:v>74004</c:v>
                </c:pt>
                <c:pt idx="154" formatCode="&quot;$&quot;#,##0.00_);[Red]\(&quot;$&quot;#,##0.00\)">
                  <c:v>65814</c:v>
                </c:pt>
                <c:pt idx="155" formatCode="&quot;$&quot;#,##0.00_);[Red]\(&quot;$&quot;#,##0.00\)">
                  <c:v>38452</c:v>
                </c:pt>
                <c:pt idx="156">
                  <c:v>54809</c:v>
                </c:pt>
                <c:pt idx="157" formatCode="&quot;$&quot;#,##0.00_);[Red]\(&quot;$&quot;#,##0.00\)">
                  <c:v>45503</c:v>
                </c:pt>
                <c:pt idx="158" formatCode="&quot;$&quot;#,##0.00_);[Red]\(&quot;$&quot;#,##0.00\)">
                  <c:v>64722</c:v>
                </c:pt>
                <c:pt idx="159" formatCode="&quot;$&quot;#,##0.00_);[Red]\(&quot;$&quot;#,##0.00\)">
                  <c:v>56129</c:v>
                </c:pt>
                <c:pt idx="160">
                  <c:v>70566</c:v>
                </c:pt>
                <c:pt idx="161" formatCode="&quot;$&quot;#,##0.00_);[Red]\(&quot;$&quot;#,##0.00\)">
                  <c:v>57136</c:v>
                </c:pt>
                <c:pt idx="162" formatCode="&quot;$&quot;#,##0.00_);[Red]\(&quot;$&quot;#,##0.00\)">
                  <c:v>44794</c:v>
                </c:pt>
                <c:pt idx="163">
                  <c:v>62845</c:v>
                </c:pt>
                <c:pt idx="164" formatCode="&quot;$&quot;#,##0.00_);[Red]\(&quot;$&quot;#,##0.00\)">
                  <c:v>49681</c:v>
                </c:pt>
                <c:pt idx="165" formatCode="&quot;$&quot;#,##0.00_);[Red]\(&quot;$&quot;#,##0.00\)">
                  <c:v>22634</c:v>
                </c:pt>
                <c:pt idx="166" formatCode="&quot;$&quot;#,##0.00_);[Red]\(&quot;$&quot;#,##0.00\)">
                  <c:v>29298</c:v>
                </c:pt>
                <c:pt idx="167" formatCode="&quot;$&quot;#,##0.00_);[Red]\(&quot;$&quot;#,##0.00\)">
                  <c:v>61467</c:v>
                </c:pt>
                <c:pt idx="168" formatCode="&quot;$&quot;#,##0.00_);[Red]\(&quot;$&quot;#,##0.00\)">
                  <c:v>23477</c:v>
                </c:pt>
                <c:pt idx="169" formatCode="&quot;$&quot;#,##0.00_);[Red]\(&quot;$&quot;#,##0.00\)">
                  <c:v>62994</c:v>
                </c:pt>
                <c:pt idx="170" formatCode="&quot;$&quot;#,##0.00_);[Red]\(&quot;$&quot;#,##0.00\)">
                  <c:v>21846</c:v>
                </c:pt>
                <c:pt idx="171" formatCode="&quot;$&quot;#,##0.00_);[Red]\(&quot;$&quot;#,##0.00\)">
                  <c:v>46149</c:v>
                </c:pt>
                <c:pt idx="172" formatCode="&quot;$&quot;#,##0.00_);[Red]\(&quot;$&quot;#,##0.00\)">
                  <c:v>41644</c:v>
                </c:pt>
                <c:pt idx="173" formatCode="&quot;$&quot;#,##0.00_);[Red]\(&quot;$&quot;#,##0.00\)">
                  <c:v>31086</c:v>
                </c:pt>
                <c:pt idx="174" formatCode="&quot;$&quot;#,##0.00_);[Red]\(&quot;$&quot;#,##0.00\)">
                  <c:v>37717</c:v>
                </c:pt>
                <c:pt idx="175" formatCode="&quot;$&quot;#,##0.00_);[Red]\(&quot;$&quot;#,##0.00\)">
                  <c:v>40211</c:v>
                </c:pt>
                <c:pt idx="176" formatCode="&quot;$&quot;#,##0.00_);[Red]\(&quot;$&quot;#,##0.00\)">
                  <c:v>57100</c:v>
                </c:pt>
                <c:pt idx="177" formatCode="&quot;$&quot;#,##0.00_);[Red]\(&quot;$&quot;#,##0.00\)">
                  <c:v>39660</c:v>
                </c:pt>
                <c:pt idx="178" formatCode="&quot;$&quot;#,##0.00_);[Red]\(&quot;$&quot;#,##0.00\)">
                  <c:v>56181</c:v>
                </c:pt>
                <c:pt idx="179" formatCode="&quot;$&quot;#,##0.00_);[Red]\(&quot;$&quot;#,##0.00\)">
                  <c:v>36317</c:v>
                </c:pt>
                <c:pt idx="180" formatCode="&quot;$&quot;#,##0.00_);[Red]\(&quot;$&quot;#,##0.00\)">
                  <c:v>26490</c:v>
                </c:pt>
                <c:pt idx="181" formatCode="&quot;$&quot;#,##0.00_);[Red]\(&quot;$&quot;#,##0.00\)">
                  <c:v>10245</c:v>
                </c:pt>
                <c:pt idx="182" formatCode="&quot;$&quot;#,##0.00_);[Red]\(&quot;$&quot;#,##0.00\)">
                  <c:v>22123</c:v>
                </c:pt>
                <c:pt idx="183" formatCode="&quot;$&quot;#,##0.00_);[Red]\(&quot;$&quot;#,##0.00\)">
                  <c:v>47175</c:v>
                </c:pt>
                <c:pt idx="184" formatCode="&quot;$&quot;#,##0.00_);[Red]\(&quot;$&quot;#,##0.00\)">
                  <c:v>74716</c:v>
                </c:pt>
                <c:pt idx="185" formatCode="&quot;$&quot;#,##0.00_);[Red]\(&quot;$&quot;#,##0.00\)">
                  <c:v>55635</c:v>
                </c:pt>
                <c:pt idx="186" formatCode="&quot;$&quot;#,##0.00_);[Red]\(&quot;$&quot;#,##0.00\)">
                  <c:v>44529</c:v>
                </c:pt>
                <c:pt idx="187" formatCode="&quot;$&quot;#,##0.00_);[Red]\(&quot;$&quot;#,##0.00\)">
                  <c:v>46049</c:v>
                </c:pt>
                <c:pt idx="188" formatCode="&quot;$&quot;#,##0.00_);[Red]\(&quot;$&quot;#,##0.00\)">
                  <c:v>41335</c:v>
                </c:pt>
                <c:pt idx="189" formatCode="&quot;$&quot;#,##0.00_);[Red]\(&quot;$&quot;#,##0.00\)">
                  <c:v>54252</c:v>
                </c:pt>
                <c:pt idx="190" formatCode="&quot;$&quot;#,##0.00_);[Red]\(&quot;$&quot;#,##0.00\)">
                  <c:v>47320</c:v>
                </c:pt>
                <c:pt idx="191" formatCode="&quot;$&quot;#,##0.00_);[Red]\(&quot;$&quot;#,##0.00\)">
                  <c:v>33249</c:v>
                </c:pt>
                <c:pt idx="192" formatCode="&quot;$&quot;#,##0.00_);[Red]\(&quot;$&quot;#,##0.00\)">
                  <c:v>40059</c:v>
                </c:pt>
                <c:pt idx="193" formatCode="&quot;$&quot;#,##0.00_);[Red]\(&quot;$&quot;#,##0.00\)">
                  <c:v>81168</c:v>
                </c:pt>
                <c:pt idx="194" formatCode="&quot;$&quot;#,##0.00_);[Red]\(&quot;$&quot;#,##0.00\)">
                  <c:v>86037</c:v>
                </c:pt>
                <c:pt idx="195" formatCode="&quot;$&quot;#,##0.00_);[Red]\(&quot;$&quot;#,##0.00\)">
                  <c:v>74881</c:v>
                </c:pt>
                <c:pt idx="196" formatCode="&quot;$&quot;#,##0.00_);[Red]\(&quot;$&quot;#,##0.00\)">
                  <c:v>44953</c:v>
                </c:pt>
                <c:pt idx="197" formatCode="&quot;$&quot;#,##0.00_);[Red]\(&quot;$&quot;#,##0.00\)">
                  <c:v>46931</c:v>
                </c:pt>
                <c:pt idx="198" formatCode="&quot;$&quot;#,##0.00_);[Red]\(&quot;$&quot;#,##0.00\)">
                  <c:v>61823</c:v>
                </c:pt>
                <c:pt idx="199" formatCode="&quot;$&quot;#,##0.00_);[Red]\(&quot;$&quot;#,##0.00\)">
                  <c:v>34554</c:v>
                </c:pt>
                <c:pt idx="200" formatCode="&quot;$&quot;#,##0.00_);[Red]\(&quot;$&quot;#,##0.00\)">
                  <c:v>79593</c:v>
                </c:pt>
                <c:pt idx="201" formatCode="&quot;$&quot;#,##0.00_);[Red]\(&quot;$&quot;#,##0.00\)">
                  <c:v>64413</c:v>
                </c:pt>
                <c:pt idx="202" formatCode="&quot;$&quot;#,##0.00_);[Red]\(&quot;$&quot;#,##0.00\)">
                  <c:v>40637</c:v>
                </c:pt>
                <c:pt idx="203" formatCode="&quot;$&quot;#,##0.00_);[Red]\(&quot;$&quot;#,##0.00\)">
                  <c:v>85710</c:v>
                </c:pt>
                <c:pt idx="204">
                  <c:v>48432</c:v>
                </c:pt>
                <c:pt idx="205" formatCode="&quot;$&quot;#,##0.00_);[Red]\(&quot;$&quot;#,##0.00\)">
                  <c:v>58398</c:v>
                </c:pt>
                <c:pt idx="206" formatCode="&quot;$&quot;#,##0.00_);[Red]\(&quot;$&quot;#,##0.00\)">
                  <c:v>52117</c:v>
                </c:pt>
                <c:pt idx="207" formatCode="&quot;$&quot;#,##0.00_);[Red]\(&quot;$&quot;#,##0.00\)">
                  <c:v>35641</c:v>
                </c:pt>
                <c:pt idx="208" formatCode="&quot;$&quot;#,##0.00_);[Red]\(&quot;$&quot;#,##0.00\)">
                  <c:v>28332</c:v>
                </c:pt>
                <c:pt idx="209" formatCode="&quot;$&quot;#,##0.00_);[Red]\(&quot;$&quot;#,##0.00\)">
                  <c:v>56796</c:v>
                </c:pt>
                <c:pt idx="210" formatCode="&quot;$&quot;#,##0.00_);[Red]\(&quot;$&quot;#,##0.00\)">
                  <c:v>53204</c:v>
                </c:pt>
                <c:pt idx="211" formatCode="&quot;$&quot;#,##0.00_);[Red]\(&quot;$&quot;#,##0.00\)">
                  <c:v>42403</c:v>
                </c:pt>
                <c:pt idx="212" formatCode="&quot;$&quot;#,##0.00_);[Red]\(&quot;$&quot;#,##0.00\)">
                  <c:v>80695</c:v>
                </c:pt>
                <c:pt idx="213" formatCode="&quot;$&quot;#,##0.00_);[Red]\(&quot;$&quot;#,##0.00\)">
                  <c:v>70179</c:v>
                </c:pt>
                <c:pt idx="214" formatCode="&quot;$&quot;#,##0.00_);[Red]\(&quot;$&quot;#,##0.00\)">
                  <c:v>40760</c:v>
                </c:pt>
                <c:pt idx="215" formatCode="&quot;$&quot;#,##0.00_);[Red]\(&quot;$&quot;#,##0.00\)">
                  <c:v>56715</c:v>
                </c:pt>
                <c:pt idx="216" formatCode="&quot;$&quot;#,##0.00_);[Red]\(&quot;$&quot;#,##0.00\)">
                  <c:v>71969</c:v>
                </c:pt>
                <c:pt idx="217" formatCode="&quot;$&quot;#,##0.00_);[Red]\(&quot;$&quot;#,##0.00\)">
                  <c:v>75283</c:v>
                </c:pt>
                <c:pt idx="218" formatCode="&quot;$&quot;#,##0.00_);[Red]\(&quot;$&quot;#,##0.00\)">
                  <c:v>22669</c:v>
                </c:pt>
                <c:pt idx="219" formatCode="&quot;$&quot;#,##0.00_);[Red]\(&quot;$&quot;#,##0.00\)">
                  <c:v>61014</c:v>
                </c:pt>
                <c:pt idx="220" formatCode="&quot;$&quot;#,##0.00_);[Red]\(&quot;$&quot;#,##0.00\)">
                  <c:v>41275</c:v>
                </c:pt>
                <c:pt idx="221" formatCode="&quot;$&quot;#,##0.00_);[Red]\(&quot;$&quot;#,##0.00\)">
                  <c:v>81929</c:v>
                </c:pt>
                <c:pt idx="222" formatCode="&quot;$&quot;#,##0.00_);[Red]\(&quot;$&quot;#,##0.00\)">
                  <c:v>27590</c:v>
                </c:pt>
                <c:pt idx="223" formatCode="&quot;$&quot;#,##0.00_);[Red]\(&quot;$&quot;#,##0.00\)">
                  <c:v>50965</c:v>
                </c:pt>
                <c:pt idx="224" formatCode="&quot;$&quot;#,##0.00_);[Red]\(&quot;$&quot;#,##0.00\)">
                  <c:v>85844</c:v>
                </c:pt>
                <c:pt idx="225" formatCode="&quot;$&quot;#,##0.00_);[Red]\(&quot;$&quot;#,##0.00\)">
                  <c:v>52569</c:v>
                </c:pt>
                <c:pt idx="226" formatCode="&quot;$&quot;#,##0.00_);[Red]\(&quot;$&quot;#,##0.00\)">
                  <c:v>17144</c:v>
                </c:pt>
                <c:pt idx="227" formatCode="&quot;$&quot;#,##0.00_);[Red]\(&quot;$&quot;#,##0.00\)">
                  <c:v>81246</c:v>
                </c:pt>
                <c:pt idx="228" formatCode="&quot;$&quot;#,##0.00_);[Red]\(&quot;$&quot;#,##0.00\)">
                  <c:v>73356</c:v>
                </c:pt>
                <c:pt idx="229" formatCode="&quot;$&quot;#,##0.00_);[Red]\(&quot;$&quot;#,##0.00\)">
                  <c:v>55707</c:v>
                </c:pt>
                <c:pt idx="230" formatCode="&quot;$&quot;#,##0.00_);[Red]\(&quot;$&quot;#,##0.00\)">
                  <c:v>22063</c:v>
                </c:pt>
                <c:pt idx="231" formatCode="&quot;$&quot;#,##0.00_);[Red]\(&quot;$&quot;#,##0.00\)">
                  <c:v>49912</c:v>
                </c:pt>
                <c:pt idx="232" formatCode="&quot;$&quot;#,##0.00_);[Red]\(&quot;$&quot;#,##0.00\)">
                  <c:v>83532</c:v>
                </c:pt>
                <c:pt idx="233" formatCode="&quot;$&quot;#,##0.00_);[Red]\(&quot;$&quot;#,##0.00\)">
                  <c:v>48877</c:v>
                </c:pt>
                <c:pt idx="234" formatCode="&quot;$&quot;#,##0.00_);[Red]\(&quot;$&quot;#,##0.00\)">
                  <c:v>13260</c:v>
                </c:pt>
                <c:pt idx="235" formatCode="&quot;$&quot;#,##0.00_);[Red]\(&quot;$&quot;#,##0.00\)">
                  <c:v>42000</c:v>
                </c:pt>
                <c:pt idx="236" formatCode="&quot;$&quot;#,##0.00_);[Red]\(&quot;$&quot;#,##0.00\)">
                  <c:v>50729</c:v>
                </c:pt>
                <c:pt idx="237" formatCode="&quot;$&quot;#,##0.00_);[Red]\(&quot;$&quot;#,##0.00\)">
                  <c:v>72159</c:v>
                </c:pt>
                <c:pt idx="238" formatCode="&quot;$&quot;#,##0.00_);[Red]\(&quot;$&quot;#,##0.00\)">
                  <c:v>27573</c:v>
                </c:pt>
                <c:pt idx="239" formatCode="&quot;$&quot;#,##0.00_);[Red]\(&quot;$&quot;#,##0.00\)">
                  <c:v>92491</c:v>
                </c:pt>
                <c:pt idx="240" formatCode="&quot;$&quot;#,##0.00_);[Red]\(&quot;$&quot;#,##0.00\)">
                  <c:v>77632</c:v>
                </c:pt>
                <c:pt idx="241" formatCode="&quot;$&quot;#,##0.00_);[Red]\(&quot;$&quot;#,##0.00\)">
                  <c:v>36262</c:v>
                </c:pt>
                <c:pt idx="242" formatCode="&quot;$&quot;#,##0.00_);[Red]\(&quot;$&quot;#,##0.00\)">
                  <c:v>26228</c:v>
                </c:pt>
                <c:pt idx="243" formatCode="&quot;$&quot;#,##0.00_);[Red]\(&quot;$&quot;#,##0.00\)">
                  <c:v>49618</c:v>
                </c:pt>
                <c:pt idx="244" formatCode="&quot;$&quot;#,##0.00_);[Red]\(&quot;$&quot;#,##0.00\)">
                  <c:v>36408</c:v>
                </c:pt>
                <c:pt idx="245" formatCode="&quot;$&quot;#,##0.00_);[Red]\(&quot;$&quot;#,##0.00\)">
                  <c:v>69674</c:v>
                </c:pt>
                <c:pt idx="246" formatCode="&quot;$&quot;#,##0.00_);[Red]\(&quot;$&quot;#,##0.00\)">
                  <c:v>67536</c:v>
                </c:pt>
                <c:pt idx="247" formatCode="&quot;$&quot;#,##0.00_);[Red]\(&quot;$&quot;#,##0.00\)">
                  <c:v>52845</c:v>
                </c:pt>
                <c:pt idx="248" formatCode="&quot;$&quot;#,##0.00_);[Red]\(&quot;$&quot;#,##0.00\)">
                  <c:v>70440</c:v>
                </c:pt>
                <c:pt idx="249" formatCode="&quot;$&quot;#,##0.00_);[Red]\(&quot;$&quot;#,##0.00\)">
                  <c:v>80124</c:v>
                </c:pt>
                <c:pt idx="250" formatCode="&quot;$&quot;#,##0.00_);[Red]\(&quot;$&quot;#,##0.00\)">
                  <c:v>70038</c:v>
                </c:pt>
                <c:pt idx="251">
                  <c:v>14796</c:v>
                </c:pt>
                <c:pt idx="252" formatCode="&quot;$&quot;#,##0.00_);[Red]\(&quot;$&quot;#,##0.00\)">
                  <c:v>63810</c:v>
                </c:pt>
                <c:pt idx="253" formatCode="&quot;$&quot;#,##0.00_);[Red]\(&quot;$&quot;#,##0.00\)">
                  <c:v>37697</c:v>
                </c:pt>
                <c:pt idx="254" formatCode="&quot;$&quot;#,##0.00_);[Red]\(&quot;$&quot;#,##0.00\)">
                  <c:v>55250</c:v>
                </c:pt>
                <c:pt idx="255" formatCode="&quot;$&quot;#,##0.00_);[Red]\(&quot;$&quot;#,##0.00\)">
                  <c:v>78468</c:v>
                </c:pt>
                <c:pt idx="256" formatCode="&quot;$&quot;#,##0.00_);[Red]\(&quot;$&quot;#,##0.00\)">
                  <c:v>27683</c:v>
                </c:pt>
                <c:pt idx="258" formatCode="&quot;$&quot;#,##0.00_);[Red]\(&quot;$&quot;#,##0.00\)">
                  <c:v>41986</c:v>
                </c:pt>
                <c:pt idx="259" formatCode="&quot;$&quot;#,##0.00_);[Red]\(&quot;$&quot;#,##0.00\)">
                  <c:v>26067</c:v>
                </c:pt>
                <c:pt idx="260" formatCode="&quot;$&quot;#,##0.00_);[Red]\(&quot;$&quot;#,##0.00\)">
                  <c:v>38872</c:v>
                </c:pt>
                <c:pt idx="261" formatCode="&quot;$&quot;#,##0.00_);[Red]\(&quot;$&quot;#,##0.00\)">
                  <c:v>57937</c:v>
                </c:pt>
                <c:pt idx="262" formatCode="&quot;$&quot;#,##0.00_);[Red]\(&quot;$&quot;#,##0.00\)">
                  <c:v>35790</c:v>
                </c:pt>
                <c:pt idx="263" formatCode="&quot;$&quot;#,##0.00_);[Red]\(&quot;$&quot;#,##0.00\)">
                  <c:v>92910</c:v>
                </c:pt>
                <c:pt idx="264" formatCode="&quot;$&quot;#,##0.00_);[Red]\(&quot;$&quot;#,##0.00\)">
                  <c:v>58554</c:v>
                </c:pt>
                <c:pt idx="265">
                  <c:v>50447</c:v>
                </c:pt>
                <c:pt idx="266" formatCode="&quot;$&quot;#,##0.00_);[Red]\(&quot;$&quot;#,##0.00\)">
                  <c:v>58656</c:v>
                </c:pt>
                <c:pt idx="267" formatCode="&quot;$&quot;#,##0.00_);[Red]\(&quot;$&quot;#,##0.00\)">
                  <c:v>74854</c:v>
                </c:pt>
                <c:pt idx="268" formatCode="&quot;$&quot;#,##0.00_);[Red]\(&quot;$&quot;#,##0.00\)">
                  <c:v>82584</c:v>
                </c:pt>
                <c:pt idx="269" formatCode="&quot;$&quot;#,##0.00_);[Red]\(&quot;$&quot;#,##0.00\)">
                  <c:v>31907</c:v>
                </c:pt>
                <c:pt idx="270" formatCode="&quot;$&quot;#,##0.00_);[Red]\(&quot;$&quot;#,##0.00\)">
                  <c:v>79941</c:v>
                </c:pt>
                <c:pt idx="271" formatCode="&quot;$&quot;#,##0.00_);[Red]\(&quot;$&quot;#,##0.00\)">
                  <c:v>44551</c:v>
                </c:pt>
                <c:pt idx="272" formatCode="&quot;$&quot;#,##0.00_);[Red]\(&quot;$&quot;#,##0.00\)">
                  <c:v>50334</c:v>
                </c:pt>
                <c:pt idx="273" formatCode="&quot;$&quot;#,##0.00_);[Red]\(&quot;$&quot;#,##0.00\)">
                  <c:v>42670</c:v>
                </c:pt>
                <c:pt idx="274" formatCode="&quot;$&quot;#,##0.00_);[Red]\(&quot;$&quot;#,##0.00\)">
                  <c:v>38513</c:v>
                </c:pt>
                <c:pt idx="275" formatCode="&quot;$&quot;#,##0.00_);[Red]\(&quot;$&quot;#,##0.00\)">
                  <c:v>17256</c:v>
                </c:pt>
                <c:pt idx="276">
                  <c:v>32474</c:v>
                </c:pt>
                <c:pt idx="277" formatCode="&quot;$&quot;#,##0.00_);[Red]\(&quot;$&quot;#,##0.00\)">
                  <c:v>33249</c:v>
                </c:pt>
                <c:pt idx="278" formatCode="&quot;$&quot;#,##0.00_);[Red]\(&quot;$&quot;#,##0.00\)">
                  <c:v>72905</c:v>
                </c:pt>
                <c:pt idx="279">
                  <c:v>66991</c:v>
                </c:pt>
                <c:pt idx="280" formatCode="&quot;$&quot;#,##0.00_);[Red]\(&quot;$&quot;#,##0.00\)">
                  <c:v>34984</c:v>
                </c:pt>
                <c:pt idx="281" formatCode="&quot;$&quot;#,##0.00_);[Red]\(&quot;$&quot;#,##0.00\)">
                  <c:v>34916</c:v>
                </c:pt>
                <c:pt idx="282" formatCode="&quot;$&quot;#,##0.00_);[Red]\(&quot;$&quot;#,##0.00\)">
                  <c:v>53201</c:v>
                </c:pt>
                <c:pt idx="283" formatCode="&quot;$&quot;#,##0.00_);[Red]\(&quot;$&quot;#,##0.00\)">
                  <c:v>20425</c:v>
                </c:pt>
                <c:pt idx="284" formatCode="&quot;$&quot;#,##0.00_);[Red]\(&quot;$&quot;#,##0.00\)">
                  <c:v>40689</c:v>
                </c:pt>
                <c:pt idx="285" formatCode="&quot;$&quot;#,##0.00_);[Red]\(&quot;$&quot;#,##0.00\)">
                  <c:v>82623</c:v>
                </c:pt>
                <c:pt idx="286" formatCode="&quot;$&quot;#,##0.00_);[Red]\(&quot;$&quot;#,##0.00\)">
                  <c:v>34026</c:v>
                </c:pt>
                <c:pt idx="287" formatCode="&quot;$&quot;#,##0.00_);[Red]\(&quot;$&quot;#,##0.00\)">
                  <c:v>52513</c:v>
                </c:pt>
                <c:pt idx="288" formatCode="&quot;$&quot;#,##0.00_);[Red]\(&quot;$&quot;#,##0.00\)">
                  <c:v>86424</c:v>
                </c:pt>
                <c:pt idx="289" formatCode="&quot;$&quot;#,##0.00_);[Red]\(&quot;$&quot;#,##0.00\)">
                  <c:v>33562</c:v>
                </c:pt>
                <c:pt idx="290" formatCode="&quot;$&quot;#,##0.00_);[Red]\(&quot;$&quot;#,##0.00\)">
                  <c:v>57513</c:v>
                </c:pt>
                <c:pt idx="291" formatCode="&quot;$&quot;#,##0.00_);[Red]\(&quot;$&quot;#,##0.00\)">
                  <c:v>60474</c:v>
                </c:pt>
                <c:pt idx="292" formatCode="&quot;$&quot;#,##0.00_);[Red]\(&quot;$&quot;#,##0.00\)">
                  <c:v>21059</c:v>
                </c:pt>
                <c:pt idx="293" formatCode="&quot;$&quot;#,##0.00_);[Red]\(&quot;$&quot;#,##0.00\)">
                  <c:v>69063</c:v>
                </c:pt>
                <c:pt idx="294" formatCode="&quot;$&quot;#,##0.00_);[Red]\(&quot;$&quot;#,##0.00\)">
                  <c:v>36921</c:v>
                </c:pt>
                <c:pt idx="295" formatCode="&quot;$&quot;#,##0.00_);[Red]\(&quot;$&quot;#,##0.00\)">
                  <c:v>45160</c:v>
                </c:pt>
                <c:pt idx="296">
                  <c:v>47823</c:v>
                </c:pt>
                <c:pt idx="297" formatCode="&quot;$&quot;#,##0.00_);[Red]\(&quot;$&quot;#,##0.00\)">
                  <c:v>55759</c:v>
                </c:pt>
                <c:pt idx="298" formatCode="&quot;$&quot;#,##0.00_);[Red]\(&quot;$&quot;#,##0.00\)">
                  <c:v>71488</c:v>
                </c:pt>
                <c:pt idx="299" formatCode="&quot;$&quot;#,##0.00_);[Red]\(&quot;$&quot;#,##0.00\)">
                  <c:v>47958</c:v>
                </c:pt>
                <c:pt idx="300" formatCode="&quot;$&quot;#,##0.00_);[Red]\(&quot;$&quot;#,##0.00\)">
                  <c:v>160803</c:v>
                </c:pt>
                <c:pt idx="301" formatCode="&quot;$&quot;#,##0.00_);[Red]\(&quot;$&quot;#,##0.00\)">
                  <c:v>28427</c:v>
                </c:pt>
                <c:pt idx="302" formatCode="&quot;$&quot;#,##0.00_);[Red]\(&quot;$&quot;#,##0.00\)">
                  <c:v>162397</c:v>
                </c:pt>
                <c:pt idx="303" formatCode="&quot;$&quot;#,##0.00_);[Red]\(&quot;$&quot;#,##0.00\)">
                  <c:v>42160</c:v>
                </c:pt>
                <c:pt idx="304" formatCode="&quot;$&quot;#,##0.00_);[Red]\(&quot;$&quot;#,##0.00\)">
                  <c:v>84460</c:v>
                </c:pt>
                <c:pt idx="305" formatCode="&quot;$&quot;#,##0.00_);[Red]\(&quot;$&quot;#,##0.00\)">
                  <c:v>60839</c:v>
                </c:pt>
                <c:pt idx="306" formatCode="&quot;$&quot;#,##0.00_);[Red]\(&quot;$&quot;#,##0.00\)">
                  <c:v>34176</c:v>
                </c:pt>
                <c:pt idx="307" formatCode="&quot;$&quot;#,##0.00_);[Red]\(&quot;$&quot;#,##0.00\)">
                  <c:v>30822</c:v>
                </c:pt>
                <c:pt idx="308" formatCode="&quot;$&quot;#,##0.00_);[Red]\(&quot;$&quot;#,##0.00\)">
                  <c:v>62694</c:v>
                </c:pt>
                <c:pt idx="309">
                  <c:v>38578</c:v>
                </c:pt>
                <c:pt idx="310" formatCode="&quot;$&quot;#,##0.00_);[Red]\(&quot;$&quot;#,##0.00\)">
                  <c:v>59041</c:v>
                </c:pt>
                <c:pt idx="311">
                  <c:v>81698</c:v>
                </c:pt>
                <c:pt idx="312" formatCode="&quot;$&quot;#,##0.00_);[Red]\(&quot;$&quot;#,##0.00\)">
                  <c:v>56243</c:v>
                </c:pt>
                <c:pt idx="313" formatCode="&quot;$&quot;#,##0.00_);[Red]\(&quot;$&quot;#,##0.00\)">
                  <c:v>81380</c:v>
                </c:pt>
                <c:pt idx="314" formatCode="&quot;$&quot;#,##0.00_);[Red]\(&quot;$&quot;#,##0.00\)">
                  <c:v>38508</c:v>
                </c:pt>
                <c:pt idx="315" formatCode="&quot;$&quot;#,##0.00_);[Red]\(&quot;$&quot;#,##0.00\)">
                  <c:v>82657</c:v>
                </c:pt>
                <c:pt idx="316" formatCode="&quot;$&quot;#,##0.00_);[Red]\(&quot;$&quot;#,##0.00\)">
                  <c:v>69702</c:v>
                </c:pt>
                <c:pt idx="317" formatCode="&quot;$&quot;#,##0.00_);[Red]\(&quot;$&quot;#,##0.00\)">
                  <c:v>78569</c:v>
                </c:pt>
                <c:pt idx="318" formatCode="&quot;$&quot;#,##0.00_);[Red]\(&quot;$&quot;#,##0.00\)">
                  <c:v>37406</c:v>
                </c:pt>
                <c:pt idx="319" formatCode="&quot;$&quot;#,##0.00_);[Red]\(&quot;$&quot;#,##0.00\)">
                  <c:v>41443</c:v>
                </c:pt>
                <c:pt idx="320" formatCode="&quot;$&quot;#,##0.00_);[Red]\(&quot;$&quot;#,##0.00\)">
                  <c:v>90765</c:v>
                </c:pt>
                <c:pt idx="321" formatCode="&quot;$&quot;#,##0.00_);[Red]\(&quot;$&quot;#,##0.00\)">
                  <c:v>56962</c:v>
                </c:pt>
                <c:pt idx="322" formatCode="&quot;$&quot;#,##0.00_);[Red]\(&quot;$&quot;#,##0.00\)">
                  <c:v>47353</c:v>
                </c:pt>
                <c:pt idx="323" formatCode="&quot;$&quot;#,##0.00_);[Red]\(&quot;$&quot;#,##0.00\)">
                  <c:v>38590</c:v>
                </c:pt>
                <c:pt idx="325" formatCode="&quot;$&quot;#,##0.00_);[Red]\(&quot;$&quot;#,##0.00\)">
                  <c:v>56046</c:v>
                </c:pt>
                <c:pt idx="326">
                  <c:v>90369</c:v>
                </c:pt>
                <c:pt idx="327" formatCode="&quot;$&quot;#,##0.00_);[Red]\(&quot;$&quot;#,##0.00\)">
                  <c:v>35860</c:v>
                </c:pt>
                <c:pt idx="328" formatCode="&quot;$&quot;#,##0.00_);[Red]\(&quot;$&quot;#,##0.00\)">
                  <c:v>77297</c:v>
                </c:pt>
                <c:pt idx="329" formatCode="&quot;$&quot;#,##0.00_);[Red]\(&quot;$&quot;#,##0.00\)">
                  <c:v>71796</c:v>
                </c:pt>
                <c:pt idx="330" formatCode="&quot;$&quot;#,##0.00_);[Red]\(&quot;$&quot;#,##0.00\)">
                  <c:v>61825</c:v>
                </c:pt>
                <c:pt idx="331">
                  <c:v>65220</c:v>
                </c:pt>
                <c:pt idx="332" formatCode="&quot;$&quot;#,##0.00_);[Red]\(&quot;$&quot;#,##0.00\)">
                  <c:v>64587</c:v>
                </c:pt>
                <c:pt idx="333" formatCode="&quot;$&quot;#,##0.00_);[Red]\(&quot;$&quot;#,##0.00\)">
                  <c:v>25224</c:v>
                </c:pt>
                <c:pt idx="334" formatCode="&quot;$&quot;#,##0.00_);[Red]\(&quot;$&quot;#,##0.00\)">
                  <c:v>81843</c:v>
                </c:pt>
                <c:pt idx="335" formatCode="&quot;$&quot;#,##0.00_);[Red]\(&quot;$&quot;#,##0.00\)">
                  <c:v>34350</c:v>
                </c:pt>
                <c:pt idx="336" formatCode="&quot;$&quot;#,##0.00_);[Red]\(&quot;$&quot;#,##0.00\)">
                  <c:v>34043</c:v>
                </c:pt>
                <c:pt idx="337" formatCode="&quot;$&quot;#,##0.00_);[Red]\(&quot;$&quot;#,##0.00\)">
                  <c:v>64140</c:v>
                </c:pt>
                <c:pt idx="338" formatCode="&quot;$&quot;#,##0.00_);[Red]\(&quot;$&quot;#,##0.00\)">
                  <c:v>65640</c:v>
                </c:pt>
                <c:pt idx="339" formatCode="&quot;$&quot;#,##0.00_);[Red]\(&quot;$&quot;#,##0.00\)">
                  <c:v>43057</c:v>
                </c:pt>
                <c:pt idx="340" formatCode="&quot;$&quot;#,##0.00_);[Red]\(&quot;$&quot;#,##0.00\)">
                  <c:v>62981</c:v>
                </c:pt>
                <c:pt idx="341" formatCode="&quot;$&quot;#,##0.00_);[Red]\(&quot;$&quot;#,##0.00\)">
                  <c:v>30168</c:v>
                </c:pt>
                <c:pt idx="342" formatCode="&quot;$&quot;#,##0.00_);[Red]\(&quot;$&quot;#,##0.00\)">
                  <c:v>25851</c:v>
                </c:pt>
                <c:pt idx="343" formatCode="&quot;$&quot;#,##0.00_);[Red]\(&quot;$&quot;#,##0.00\)">
                  <c:v>39747</c:v>
                </c:pt>
                <c:pt idx="344" formatCode="&quot;$&quot;#,##0.00_);[Red]\(&quot;$&quot;#,##0.00\)">
                  <c:v>22585</c:v>
                </c:pt>
                <c:pt idx="345" formatCode="&quot;$&quot;#,##0.00_);[Red]\(&quot;$&quot;#,##0.00\)">
                  <c:v>66426</c:v>
                </c:pt>
                <c:pt idx="346" formatCode="&quot;$&quot;#,##0.00_);[Red]\(&quot;$&quot;#,##0.00\)">
                  <c:v>40706</c:v>
                </c:pt>
                <c:pt idx="347" formatCode="&quot;$&quot;#,##0.00_);[Red]\(&quot;$&quot;#,##0.00\)">
                  <c:v>55956</c:v>
                </c:pt>
                <c:pt idx="348" formatCode="&quot;$&quot;#,##0.00_);[Red]\(&quot;$&quot;#,##0.00\)">
                  <c:v>69719</c:v>
                </c:pt>
                <c:pt idx="349" formatCode="&quot;$&quot;#,##0.00_);[Red]\(&quot;$&quot;#,##0.00\)">
                  <c:v>23529</c:v>
                </c:pt>
                <c:pt idx="350" formatCode="&quot;$&quot;#,##0.00_);[Red]\(&quot;$&quot;#,##0.00\)">
                  <c:v>85696</c:v>
                </c:pt>
                <c:pt idx="351" formatCode="&quot;$&quot;#,##0.00_);[Red]\(&quot;$&quot;#,##0.00\)">
                  <c:v>45204</c:v>
                </c:pt>
                <c:pt idx="352" formatCode="&quot;$&quot;#,##0.00_);[Red]\(&quot;$&quot;#,##0.00\)">
                  <c:v>87679</c:v>
                </c:pt>
                <c:pt idx="353" formatCode="&quot;$&quot;#,##0.00_);[Red]\(&quot;$&quot;#,##0.00\)">
                  <c:v>33955</c:v>
                </c:pt>
                <c:pt idx="354">
                  <c:v>79174</c:v>
                </c:pt>
                <c:pt idx="355" formatCode="&quot;$&quot;#,##0.00_);[Red]\(&quot;$&quot;#,##0.00\)">
                  <c:v>12393</c:v>
                </c:pt>
                <c:pt idx="356" formatCode="&quot;$&quot;#,##0.00_);[Red]\(&quot;$&quot;#,##0.00\)">
                  <c:v>25965</c:v>
                </c:pt>
                <c:pt idx="357" formatCode="&quot;$&quot;#,##0.00_);[Red]\(&quot;$&quot;#,##0.00\)">
                  <c:v>64795</c:v>
                </c:pt>
                <c:pt idx="358" formatCode="&quot;$&quot;#,##0.00_);[Red]\(&quot;$&quot;#,##0.00\)">
                  <c:v>29732</c:v>
                </c:pt>
                <c:pt idx="359">
                  <c:v>84835</c:v>
                </c:pt>
                <c:pt idx="360" formatCode="&quot;$&quot;#,##0.00_);[Red]\(&quot;$&quot;#,##0.00\)">
                  <c:v>54959</c:v>
                </c:pt>
                <c:pt idx="361" formatCode="&quot;$&quot;#,##0.00_);[Red]\(&quot;$&quot;#,##0.00\)">
                  <c:v>39190</c:v>
                </c:pt>
                <c:pt idx="362" formatCode="&quot;$&quot;#,##0.00_);[Red]\(&quot;$&quot;#,##0.00\)">
                  <c:v>35544</c:v>
                </c:pt>
                <c:pt idx="363" formatCode="&quot;$&quot;#,##0.00_);[Red]\(&quot;$&quot;#,##0.00\)">
                  <c:v>43322</c:v>
                </c:pt>
                <c:pt idx="364">
                  <c:v>47139</c:v>
                </c:pt>
                <c:pt idx="365" formatCode="&quot;$&quot;#,##0.00_);[Red]\(&quot;$&quot;#,##0.00\)">
                  <c:v>75251</c:v>
                </c:pt>
                <c:pt idx="366" formatCode="&quot;$&quot;#,##0.00_);[Red]\(&quot;$&quot;#,##0.00\)">
                  <c:v>64849</c:v>
                </c:pt>
                <c:pt idx="367" formatCode="&quot;$&quot;#,##0.00_);[Red]\(&quot;$&quot;#,##0.00\)">
                  <c:v>18929</c:v>
                </c:pt>
                <c:pt idx="368" formatCode="&quot;$&quot;#,##0.00_);[Red]\(&quot;$&quot;#,##0.00\)">
                  <c:v>23148</c:v>
                </c:pt>
                <c:pt idx="369" formatCode="&quot;$&quot;#,##0.00_);[Red]\(&quot;$&quot;#,##0.00\)">
                  <c:v>53537</c:v>
                </c:pt>
                <c:pt idx="370" formatCode="&quot;$&quot;#,##0.00_);[Red]\(&quot;$&quot;#,##0.00\)">
                  <c:v>42033</c:v>
                </c:pt>
                <c:pt idx="371" formatCode="&quot;$&quot;#,##0.00_);[Red]\(&quot;$&quot;#,##0.00\)">
                  <c:v>78789</c:v>
                </c:pt>
                <c:pt idx="372" formatCode="&quot;$&quot;#,##0.00_);[Red]\(&quot;$&quot;#,##0.00\)">
                  <c:v>63120</c:v>
                </c:pt>
                <c:pt idx="373" formatCode="&quot;$&quot;#,##0.00_);[Red]\(&quot;$&quot;#,##0.00\)">
                  <c:v>67430</c:v>
                </c:pt>
                <c:pt idx="374" formatCode="&quot;$&quot;#,##0.00_);[Red]\(&quot;$&quot;#,##0.00\)">
                  <c:v>78939</c:v>
                </c:pt>
                <c:pt idx="375" formatCode="&quot;$&quot;#,##0.00_);[Red]\(&quot;$&quot;#,##0.00\)">
                  <c:v>45736</c:v>
                </c:pt>
                <c:pt idx="376" formatCode="&quot;$&quot;#,##0.00_);[Red]\(&quot;$&quot;#,##0.00\)">
                  <c:v>40321</c:v>
                </c:pt>
                <c:pt idx="377" formatCode="&quot;$&quot;#,##0.00_);[Red]\(&quot;$&quot;#,##0.00\)">
                  <c:v>59062</c:v>
                </c:pt>
                <c:pt idx="378" formatCode="&quot;$&quot;#,##0.00_);[Red]\(&quot;$&quot;#,##0.00\)">
                  <c:v>69401</c:v>
                </c:pt>
                <c:pt idx="379" formatCode="&quot;$&quot;#,##0.00_);[Red]\(&quot;$&quot;#,##0.00\)">
                  <c:v>31814</c:v>
                </c:pt>
                <c:pt idx="380" formatCode="&quot;$&quot;#,##0.00_);[Red]\(&quot;$&quot;#,##0.00\)">
                  <c:v>25252</c:v>
                </c:pt>
                <c:pt idx="381">
                  <c:v>71434</c:v>
                </c:pt>
                <c:pt idx="382" formatCode="&quot;$&quot;#,##0.00_);[Red]\(&quot;$&quot;#,##0.00\)">
                  <c:v>34445</c:v>
                </c:pt>
                <c:pt idx="383" formatCode="&quot;$&quot;#,##0.00_);[Red]\(&quot;$&quot;#,##0.00\)">
                  <c:v>55012</c:v>
                </c:pt>
                <c:pt idx="384" formatCode="&quot;$&quot;#,##0.00_);[Red]\(&quot;$&quot;#,##0.00\)">
                  <c:v>86610</c:v>
                </c:pt>
                <c:pt idx="385" formatCode="&quot;$&quot;#,##0.00_);[Red]\(&quot;$&quot;#,##0.00\)">
                  <c:v>84618</c:v>
                </c:pt>
                <c:pt idx="386" formatCode="&quot;$&quot;#,##0.00_);[Red]\(&quot;$&quot;#,##0.00\)">
                  <c:v>45684</c:v>
                </c:pt>
                <c:pt idx="387" formatCode="&quot;$&quot;#,##0.00_);[Red]\(&quot;$&quot;#,##0.00\)">
                  <c:v>34053</c:v>
                </c:pt>
                <c:pt idx="388" formatCode="&quot;$&quot;#,##0.00_);[Red]\(&quot;$&quot;#,##0.00\)">
                  <c:v>21063</c:v>
                </c:pt>
                <c:pt idx="389" formatCode="&quot;$&quot;#,##0.00_);[Red]\(&quot;$&quot;#,##0.00\)">
                  <c:v>63159</c:v>
                </c:pt>
                <c:pt idx="390">
                  <c:v>44931</c:v>
                </c:pt>
                <c:pt idx="391">
                  <c:v>60597</c:v>
                </c:pt>
                <c:pt idx="392" formatCode="&quot;$&quot;#,##0.00_);[Red]\(&quot;$&quot;#,##0.00\)">
                  <c:v>58607</c:v>
                </c:pt>
                <c:pt idx="394" formatCode="&quot;$&quot;#,##0.00_);[Red]\(&quot;$&quot;#,##0.00\)">
                  <c:v>37697</c:v>
                </c:pt>
                <c:pt idx="395" formatCode="&quot;$&quot;#,##0.00_);[Red]\(&quot;$&quot;#,##0.00\)">
                  <c:v>71964</c:v>
                </c:pt>
                <c:pt idx="396" formatCode="&quot;$&quot;#,##0.00_);[Red]\(&quot;$&quot;#,##0.00\)">
                  <c:v>72679</c:v>
                </c:pt>
                <c:pt idx="397" formatCode="&quot;$&quot;#,##0.00_);[Red]\(&quot;$&quot;#,##0.00\)">
                  <c:v>35765</c:v>
                </c:pt>
                <c:pt idx="398" formatCode="&quot;$&quot;#,##0.00_);[Red]\(&quot;$&quot;#,##0.00\)">
                  <c:v>77583</c:v>
                </c:pt>
                <c:pt idx="399" formatCode="&quot;$&quot;#,##0.00_);[Red]\(&quot;$&quot;#,##0.00\)">
                  <c:v>61456</c:v>
                </c:pt>
                <c:pt idx="400" formatCode="&quot;$&quot;#,##0.00_);[Red]\(&quot;$&quot;#,##0.00\)">
                  <c:v>57906</c:v>
                </c:pt>
                <c:pt idx="401" formatCode="&quot;$&quot;#,##0.00_);[Red]\(&quot;$&quot;#,##0.00\)">
                  <c:v>35860</c:v>
                </c:pt>
                <c:pt idx="402" formatCode="&quot;$&quot;#,##0.00_);[Red]\(&quot;$&quot;#,##0.00\)">
                  <c:v>50737</c:v>
                </c:pt>
                <c:pt idx="403" formatCode="&quot;$&quot;#,##0.00_);[Red]\(&quot;$&quot;#,##0.00\)">
                  <c:v>38823</c:v>
                </c:pt>
                <c:pt idx="404" formatCode="&quot;$&quot;#,##0.00_);[Red]\(&quot;$&quot;#,##0.00\)">
                  <c:v>53374</c:v>
                </c:pt>
                <c:pt idx="405" formatCode="&quot;$&quot;#,##0.00_);[Red]\(&quot;$&quot;#,##0.00\)">
                  <c:v>72460</c:v>
                </c:pt>
                <c:pt idx="406">
                  <c:v>81044</c:v>
                </c:pt>
                <c:pt idx="407" formatCode="&quot;$&quot;#,##0.00_);[Red]\(&quot;$&quot;#,##0.00\)">
                  <c:v>84906</c:v>
                </c:pt>
                <c:pt idx="408" formatCode="&quot;$&quot;#,##0.00_);[Red]\(&quot;$&quot;#,##0.00\)">
                  <c:v>33581</c:v>
                </c:pt>
                <c:pt idx="409" formatCode="&quot;$&quot;#,##0.00_);[Red]\(&quot;$&quot;#,##0.00\)">
                  <c:v>20130</c:v>
                </c:pt>
                <c:pt idx="410" formatCode="&quot;$&quot;#,##0.00_);[Red]\(&quot;$&quot;#,##0.00\)">
                  <c:v>96843</c:v>
                </c:pt>
                <c:pt idx="411" formatCode="&quot;$&quot;#,##0.00_);[Red]\(&quot;$&quot;#,##0.00\)">
                  <c:v>82800</c:v>
                </c:pt>
                <c:pt idx="412" formatCode="&quot;$&quot;#,##0.00_);[Red]\(&quot;$&quot;#,##0.00\)">
                  <c:v>50116</c:v>
                </c:pt>
                <c:pt idx="413" formatCode="&quot;$&quot;#,##0.00_);[Red]\(&quot;$&quot;#,##0.00\)">
                  <c:v>62905</c:v>
                </c:pt>
                <c:pt idx="414" formatCode="&quot;$&quot;#,##0.00_);[Red]\(&quot;$&quot;#,##0.00\)">
                  <c:v>63033</c:v>
                </c:pt>
                <c:pt idx="415">
                  <c:v>45203</c:v>
                </c:pt>
                <c:pt idx="416" formatCode="&quot;$&quot;#,##0.00_);[Red]\(&quot;$&quot;#,##0.00\)">
                  <c:v>62859</c:v>
                </c:pt>
                <c:pt idx="417" formatCode="&quot;$&quot;#,##0.00_);[Red]\(&quot;$&quot;#,##0.00\)">
                  <c:v>53700</c:v>
                </c:pt>
                <c:pt idx="418" formatCode="&quot;$&quot;#,##0.00_);[Red]\(&quot;$&quot;#,##0.00\)">
                  <c:v>7500</c:v>
                </c:pt>
                <c:pt idx="419" formatCode="&quot;$&quot;#,##0.00_);[Red]\(&quot;$&quot;#,##0.00\)">
                  <c:v>76653</c:v>
                </c:pt>
                <c:pt idx="420" formatCode="&quot;$&quot;#,##0.00_);[Red]\(&quot;$&quot;#,##0.00\)">
                  <c:v>80995</c:v>
                </c:pt>
                <c:pt idx="421" formatCode="&quot;$&quot;#,##0.00_);[Red]\(&quot;$&quot;#,##0.00\)">
                  <c:v>30372</c:v>
                </c:pt>
                <c:pt idx="422" formatCode="&quot;$&quot;#,##0.00_);[Red]\(&quot;$&quot;#,##0.00\)">
                  <c:v>22554</c:v>
                </c:pt>
                <c:pt idx="423" formatCode="&quot;$&quot;#,##0.00_);[Red]\(&quot;$&quot;#,##0.00\)">
                  <c:v>26290</c:v>
                </c:pt>
                <c:pt idx="424" formatCode="&quot;$&quot;#,##0.00_);[Red]\(&quot;$&quot;#,##0.00\)">
                  <c:v>56939</c:v>
                </c:pt>
                <c:pt idx="425" formatCode="&quot;$&quot;#,##0.00_);[Red]\(&quot;$&quot;#,##0.00\)">
                  <c:v>46779</c:v>
                </c:pt>
                <c:pt idx="426" formatCode="&quot;$&quot;#,##0.00_);[Red]\(&quot;$&quot;#,##0.00\)">
                  <c:v>40049</c:v>
                </c:pt>
                <c:pt idx="427" formatCode="&quot;$&quot;#,##0.00_);[Red]\(&quot;$&quot;#,##0.00\)">
                  <c:v>46344</c:v>
                </c:pt>
                <c:pt idx="428" formatCode="&quot;$&quot;#,##0.00_);[Red]\(&quot;$&quot;#,##0.00\)">
                  <c:v>80134</c:v>
                </c:pt>
                <c:pt idx="429" formatCode="&quot;$&quot;#,##0.00_);[Red]\(&quot;$&quot;#,##0.00\)">
                  <c:v>70617</c:v>
                </c:pt>
                <c:pt idx="430" formatCode="&quot;$&quot;#,##0.00_);[Red]\(&quot;$&quot;#,##0.00\)">
                  <c:v>82326</c:v>
                </c:pt>
                <c:pt idx="431" formatCode="&quot;$&quot;#,##0.00_);[Red]\(&quot;$&quot;#,##0.00\)">
                  <c:v>41154</c:v>
                </c:pt>
                <c:pt idx="432" formatCode="&quot;$&quot;#,##0.00_);[Red]\(&quot;$&quot;#,##0.00\)">
                  <c:v>37284</c:v>
                </c:pt>
                <c:pt idx="433" formatCode="&quot;$&quot;#,##0.00_);[Red]\(&quot;$&quot;#,##0.00\)">
                  <c:v>64176</c:v>
                </c:pt>
                <c:pt idx="434" formatCode="&quot;$&quot;#,##0.00_);[Red]\(&quot;$&quot;#,##0.00\)">
                  <c:v>82582</c:v>
                </c:pt>
                <c:pt idx="435" formatCode="&quot;$&quot;#,##0.00_);[Red]\(&quot;$&quot;#,##0.00\)">
                  <c:v>26490</c:v>
                </c:pt>
                <c:pt idx="436" formatCode="&quot;$&quot;#,##0.00_);[Red]\(&quot;$&quot;#,##0.00\)">
                  <c:v>23626</c:v>
                </c:pt>
                <c:pt idx="437" formatCode="&quot;$&quot;#,##0.00_);[Red]\(&quot;$&quot;#,##0.00\)">
                  <c:v>43641</c:v>
                </c:pt>
                <c:pt idx="438" formatCode="&quot;$&quot;#,##0.00_);[Red]\(&quot;$&quot;#,##0.00\)">
                  <c:v>46891</c:v>
                </c:pt>
                <c:pt idx="439" formatCode="&quot;$&quot;#,##0.00_);[Red]\(&quot;$&quot;#,##0.00\)">
                  <c:v>18929</c:v>
                </c:pt>
                <c:pt idx="440" formatCode="&quot;$&quot;#,##0.00_);[Red]\(&quot;$&quot;#,##0.00\)">
                  <c:v>69520</c:v>
                </c:pt>
                <c:pt idx="441" formatCode="&quot;$&quot;#,##0.00_);[Red]\(&quot;$&quot;#,##0.00\)">
                  <c:v>27159</c:v>
                </c:pt>
                <c:pt idx="442" formatCode="&quot;$&quot;#,##0.00_);[Red]\(&quot;$&quot;#,##0.00\)">
                  <c:v>32880</c:v>
                </c:pt>
                <c:pt idx="443" formatCode="&quot;$&quot;#,##0.00_);[Red]\(&quot;$&quot;#,##0.00\)">
                  <c:v>26304</c:v>
                </c:pt>
                <c:pt idx="444" formatCode="&quot;$&quot;#,##0.00_);[Red]\(&quot;$&quot;#,##0.00\)">
                  <c:v>45143</c:v>
                </c:pt>
                <c:pt idx="445" formatCode="&quot;$&quot;#,##0.00_);[Red]\(&quot;$&quot;#,##0.00\)">
                  <c:v>57959</c:v>
                </c:pt>
                <c:pt idx="446" formatCode="&quot;$&quot;#,##0.00_);[Red]\(&quot;$&quot;#,##0.00\)">
                  <c:v>33812</c:v>
                </c:pt>
                <c:pt idx="447" formatCode="&quot;$&quot;#,##0.00_);[Red]\(&quot;$&quot;#,##0.00\)">
                  <c:v>33697</c:v>
                </c:pt>
                <c:pt idx="448">
                  <c:v>36634</c:v>
                </c:pt>
                <c:pt idx="449" formatCode="&quot;$&quot;#,##0.00_);[Red]\(&quot;$&quot;#,##0.00\)">
                  <c:v>50785</c:v>
                </c:pt>
                <c:pt idx="450" formatCode="&quot;$&quot;#,##0.00_);[Red]\(&quot;$&quot;#,##0.00\)">
                  <c:v>22327</c:v>
                </c:pt>
                <c:pt idx="451" formatCode="&quot;$&quot;#,##0.00_);[Red]\(&quot;$&quot;#,##0.00\)">
                  <c:v>62670</c:v>
                </c:pt>
                <c:pt idx="452">
                  <c:v>37368</c:v>
                </c:pt>
                <c:pt idx="453" formatCode="&quot;$&quot;#,##0.00_);[Red]\(&quot;$&quot;#,##0.00\)">
                  <c:v>66313</c:v>
                </c:pt>
                <c:pt idx="454" formatCode="&quot;$&quot;#,##0.00_);[Red]\(&quot;$&quot;#,##0.00\)">
                  <c:v>46734</c:v>
                </c:pt>
                <c:pt idx="455" formatCode="&quot;$&quot;#,##0.00_);[Red]\(&quot;$&quot;#,##0.00\)">
                  <c:v>58401</c:v>
                </c:pt>
                <c:pt idx="456" formatCode="&quot;$&quot;#,##0.00_);[Red]\(&quot;$&quot;#,##0.00\)">
                  <c:v>47025</c:v>
                </c:pt>
                <c:pt idx="457" formatCode="&quot;$&quot;#,##0.00_);[Red]\(&quot;$&quot;#,##0.00\)">
                  <c:v>77044</c:v>
                </c:pt>
                <c:pt idx="458" formatCode="&quot;$&quot;#,##0.00_);[Red]\(&quot;$&quot;#,##0.00\)">
                  <c:v>18929</c:v>
                </c:pt>
                <c:pt idx="459" formatCode="&quot;$&quot;#,##0.00_);[Red]\(&quot;$&quot;#,##0.00\)">
                  <c:v>29819</c:v>
                </c:pt>
                <c:pt idx="460" formatCode="&quot;$&quot;#,##0.00_);[Red]\(&quot;$&quot;#,##0.00\)">
                  <c:v>70038</c:v>
                </c:pt>
                <c:pt idx="461" formatCode="&quot;$&quot;#,##0.00_);[Red]\(&quot;$&quot;#,##0.00\)">
                  <c:v>59666</c:v>
                </c:pt>
                <c:pt idx="462" formatCode="&quot;$&quot;#,##0.00_);[Red]\(&quot;$&quot;#,##0.00\)">
                  <c:v>33622</c:v>
                </c:pt>
                <c:pt idx="463" formatCode="&quot;$&quot;#,##0.00_);[Red]\(&quot;$&quot;#,##0.00\)">
                  <c:v>30261</c:v>
                </c:pt>
                <c:pt idx="464" formatCode="&quot;$&quot;#,##0.00_);[Red]\(&quot;$&quot;#,##0.00\)">
                  <c:v>69267</c:v>
                </c:pt>
                <c:pt idx="465" formatCode="&quot;$&quot;#,##0.00_);[Red]\(&quot;$&quot;#,##0.00\)">
                  <c:v>43776</c:v>
                </c:pt>
                <c:pt idx="466" formatCode="&quot;$&quot;#,##0.00_);[Red]\(&quot;$&quot;#,##0.00\)">
                  <c:v>40321</c:v>
                </c:pt>
                <c:pt idx="467">
                  <c:v>53359</c:v>
                </c:pt>
                <c:pt idx="468" formatCode="&quot;$&quot;#,##0.00_);[Red]\(&quot;$&quot;#,##0.00\)">
                  <c:v>54591</c:v>
                </c:pt>
                <c:pt idx="469" formatCode="&quot;$&quot;#,##0.00_);[Red]\(&quot;$&quot;#,##0.00\)">
                  <c:v>69109</c:v>
                </c:pt>
                <c:pt idx="470" formatCode="&quot;$&quot;#,##0.00_);[Red]\(&quot;$&quot;#,##0.00\)">
                  <c:v>58597</c:v>
                </c:pt>
                <c:pt idx="471" formatCode="&quot;$&quot;#,##0.00_);[Red]\(&quot;$&quot;#,##0.00\)">
                  <c:v>81657</c:v>
                </c:pt>
                <c:pt idx="472" formatCode="&quot;$&quot;#,##0.00_);[Red]\(&quot;$&quot;#,##0.00\)">
                  <c:v>62568</c:v>
                </c:pt>
                <c:pt idx="473" formatCode="&quot;$&quot;#,##0.00_);[Red]\(&quot;$&quot;#,##0.00\)">
                  <c:v>66582</c:v>
                </c:pt>
                <c:pt idx="474" formatCode="&quot;$&quot;#,##0.00_);[Red]\(&quot;$&quot;#,##0.00\)">
                  <c:v>78825</c:v>
                </c:pt>
                <c:pt idx="475" formatCode="&quot;$&quot;#,##0.00_);[Red]\(&quot;$&quot;#,##0.00\)">
                  <c:v>28164</c:v>
                </c:pt>
                <c:pt idx="476">
                  <c:v>72071</c:v>
                </c:pt>
                <c:pt idx="477" formatCode="&quot;$&quot;#,##0.00_);[Red]\(&quot;$&quot;#,##0.00\)">
                  <c:v>18222</c:v>
                </c:pt>
                <c:pt idx="479" formatCode="&quot;$&quot;#,##0.00_);[Red]\(&quot;$&quot;#,##0.00\)">
                  <c:v>28440</c:v>
                </c:pt>
                <c:pt idx="480" formatCode="&quot;$&quot;#,##0.00_);[Red]\(&quot;$&quot;#,##0.00\)">
                  <c:v>30545</c:v>
                </c:pt>
                <c:pt idx="481" formatCode="&quot;$&quot;#,##0.00_);[Red]\(&quot;$&quot;#,##0.00\)">
                  <c:v>34600</c:v>
                </c:pt>
                <c:pt idx="482" formatCode="&quot;$&quot;#,##0.00_);[Red]\(&quot;$&quot;#,##0.00\)">
                  <c:v>62807</c:v>
                </c:pt>
                <c:pt idx="483" formatCode="&quot;$&quot;#,##0.00_);[Red]\(&quot;$&quot;#,##0.00\)">
                  <c:v>40233</c:v>
                </c:pt>
                <c:pt idx="484" formatCode="&quot;$&quot;#,##0.00_);[Red]\(&quot;$&quot;#,##0.00\)">
                  <c:v>30801</c:v>
                </c:pt>
                <c:pt idx="485" formatCode="&quot;$&quot;#,##0.00_);[Red]\(&quot;$&quot;#,##0.00\)">
                  <c:v>51124</c:v>
                </c:pt>
                <c:pt idx="486" formatCode="&quot;$&quot;#,##0.00_);[Red]\(&quot;$&quot;#,##0.00\)">
                  <c:v>61482</c:v>
                </c:pt>
                <c:pt idx="487" formatCode="&quot;$&quot;#,##0.00_);[Red]\(&quot;$&quot;#,##0.00\)">
                  <c:v>25410</c:v>
                </c:pt>
                <c:pt idx="488" formatCode="&quot;$&quot;#,##0.00_);[Red]\(&quot;$&quot;#,##0.00\)">
                  <c:v>31395</c:v>
                </c:pt>
                <c:pt idx="489" formatCode="&quot;$&quot;#,##0.00_);[Red]\(&quot;$&quot;#,##0.00\)">
                  <c:v>61286</c:v>
                </c:pt>
                <c:pt idx="490" formatCode="&quot;$&quot;#,##0.00_);[Red]\(&quot;$&quot;#,##0.00\)">
                  <c:v>83891</c:v>
                </c:pt>
                <c:pt idx="491" formatCode="&quot;$&quot;#,##0.00_);[Red]\(&quot;$&quot;#,##0.00\)">
                  <c:v>75342</c:v>
                </c:pt>
                <c:pt idx="492" formatCode="&quot;$&quot;#,##0.00_);[Red]\(&quot;$&quot;#,##0.00\)">
                  <c:v>46831</c:v>
                </c:pt>
                <c:pt idx="493" formatCode="&quot;$&quot;#,##0.00_);[Red]\(&quot;$&quot;#,##0.00\)">
                  <c:v>20491</c:v>
                </c:pt>
                <c:pt idx="494" formatCode="&quot;$&quot;#,##0.00_);[Red]\(&quot;$&quot;#,##0.00\)">
                  <c:v>35178</c:v>
                </c:pt>
                <c:pt idx="495" formatCode="&quot;$&quot;#,##0.00_);[Red]\(&quot;$&quot;#,##0.00\)">
                  <c:v>38410</c:v>
                </c:pt>
                <c:pt idx="496" formatCode="&quot;$&quot;#,##0.00_);[Red]\(&quot;$&quot;#,##0.00\)">
                  <c:v>73454</c:v>
                </c:pt>
                <c:pt idx="497">
                  <c:v>37716</c:v>
                </c:pt>
                <c:pt idx="498" formatCode="&quot;$&quot;#,##0.00_);[Red]\(&quot;$&quot;#,##0.00\)">
                  <c:v>88097</c:v>
                </c:pt>
                <c:pt idx="499" formatCode="&quot;$&quot;#,##0.00_);[Red]\(&quot;$&quot;#,##0.00\)">
                  <c:v>24027</c:v>
                </c:pt>
                <c:pt idx="500" formatCode="&quot;$&quot;#,##0.00_);[Red]\(&quot;$&quot;#,##0.00\)">
                  <c:v>57530</c:v>
                </c:pt>
                <c:pt idx="501" formatCode="&quot;$&quot;#,##0.00_);[Red]\(&quot;$&quot;#,##0.00\)">
                  <c:v>31878</c:v>
                </c:pt>
                <c:pt idx="502" formatCode="&quot;$&quot;#,##0.00_);[Red]\(&quot;$&quot;#,##0.00\)">
                  <c:v>21840</c:v>
                </c:pt>
                <c:pt idx="503" formatCode="&quot;$&quot;#,##0.00_);[Red]\(&quot;$&quot;#,##0.00\)">
                  <c:v>55521</c:v>
                </c:pt>
                <c:pt idx="504" formatCode="&quot;$&quot;#,##0.00_);[Red]\(&quot;$&quot;#,##0.00\)">
                  <c:v>29548</c:v>
                </c:pt>
                <c:pt idx="505" formatCode="&quot;$&quot;#,##0.00_);[Red]\(&quot;$&quot;#,##0.00\)">
                  <c:v>63810</c:v>
                </c:pt>
                <c:pt idx="506" formatCode="&quot;$&quot;#,##0.00_);[Red]\(&quot;$&quot;#,##0.00\)">
                  <c:v>28249</c:v>
                </c:pt>
                <c:pt idx="507" formatCode="&quot;$&quot;#,##0.00_);[Red]\(&quot;$&quot;#,##0.00\)">
                  <c:v>61278</c:v>
                </c:pt>
                <c:pt idx="508" formatCode="&quot;$&quot;#,##0.00_);[Red]\(&quot;$&quot;#,##0.00\)">
                  <c:v>70638</c:v>
                </c:pt>
                <c:pt idx="509" formatCode="&quot;$&quot;#,##0.00_);[Red]\(&quot;$&quot;#,##0.00\)">
                  <c:v>17323</c:v>
                </c:pt>
                <c:pt idx="510" formatCode="&quot;$&quot;#,##0.00_);[Red]\(&quot;$&quot;#,##0.00\)">
                  <c:v>56534</c:v>
                </c:pt>
                <c:pt idx="511" formatCode="&quot;$&quot;#,##0.00_);[Red]\(&quot;$&quot;#,##0.00\)">
                  <c:v>61996</c:v>
                </c:pt>
                <c:pt idx="512" formatCode="&quot;$&quot;#,##0.00_);[Red]\(&quot;$&quot;#,##0.00\)">
                  <c:v>71113</c:v>
                </c:pt>
                <c:pt idx="513" formatCode="&quot;$&quot;#,##0.00_);[Red]\(&quot;$&quot;#,##0.00\)">
                  <c:v>29791</c:v>
                </c:pt>
                <c:pt idx="514" formatCode="&quot;$&quot;#,##0.00_);[Red]\(&quot;$&quot;#,##0.00\)">
                  <c:v>26759</c:v>
                </c:pt>
                <c:pt idx="515" formatCode="&quot;$&quot;#,##0.00_);[Red]\(&quot;$&quot;#,##0.00\)">
                  <c:v>76320</c:v>
                </c:pt>
                <c:pt idx="516" formatCode="&quot;$&quot;#,##0.00_);[Red]\(&quot;$&quot;#,##0.00\)">
                  <c:v>40464</c:v>
                </c:pt>
                <c:pt idx="517" formatCode="&quot;$&quot;#,##0.00_);[Red]\(&quot;$&quot;#,##0.00\)">
                  <c:v>82576</c:v>
                </c:pt>
                <c:pt idx="518" formatCode="&quot;$&quot;#,##0.00_);[Red]\(&quot;$&quot;#,##0.00\)">
                  <c:v>75794</c:v>
                </c:pt>
                <c:pt idx="519" formatCode="&quot;$&quot;#,##0.00_);[Red]\(&quot;$&quot;#,##0.00\)">
                  <c:v>54197</c:v>
                </c:pt>
                <c:pt idx="520" formatCode="&quot;$&quot;#,##0.00_);[Red]\(&quot;$&quot;#,##0.00\)">
                  <c:v>34596</c:v>
                </c:pt>
                <c:pt idx="521" formatCode="&quot;$&quot;#,##0.00_);[Red]\(&quot;$&quot;#,##0.00\)">
                  <c:v>42607</c:v>
                </c:pt>
                <c:pt idx="522" formatCode="&quot;$&quot;#,##0.00_);[Red]\(&quot;$&quot;#,##0.00\)">
                  <c:v>71853</c:v>
                </c:pt>
                <c:pt idx="523" formatCode="&quot;$&quot;#,##0.00_);[Red]\(&quot;$&quot;#,##0.00\)">
                  <c:v>50501</c:v>
                </c:pt>
                <c:pt idx="524" formatCode="&quot;$&quot;#,##0.00_);[Red]\(&quot;$&quot;#,##0.00\)">
                  <c:v>16653</c:v>
                </c:pt>
                <c:pt idx="525" formatCode="&quot;$&quot;#,##0.00_);[Red]\(&quot;$&quot;#,##0.00\)">
                  <c:v>43602</c:v>
                </c:pt>
                <c:pt idx="526" formatCode="&quot;$&quot;#,##0.00_);[Red]\(&quot;$&quot;#,##0.00\)">
                  <c:v>40851</c:v>
                </c:pt>
                <c:pt idx="527" formatCode="&quot;$&quot;#,##0.00_);[Red]\(&quot;$&quot;#,##0.00\)">
                  <c:v>18701</c:v>
                </c:pt>
                <c:pt idx="528" formatCode="&quot;$&quot;#,##0.00_);[Red]\(&quot;$&quot;#,##0.00\)">
                  <c:v>76234</c:v>
                </c:pt>
                <c:pt idx="529" formatCode="&quot;$&quot;#,##0.00_);[Red]\(&quot;$&quot;#,##0.00\)">
                  <c:v>74293</c:v>
                </c:pt>
                <c:pt idx="530" formatCode="&quot;$&quot;#,##0.00_);[Red]\(&quot;$&quot;#,##0.00\)">
                  <c:v>75154</c:v>
                </c:pt>
                <c:pt idx="531" formatCode="&quot;$&quot;#,##0.00_);[Red]\(&quot;$&quot;#,##0.00\)">
                  <c:v>46097</c:v>
                </c:pt>
                <c:pt idx="532" formatCode="&quot;$&quot;#,##0.00_);[Red]\(&quot;$&quot;#,##0.00\)">
                  <c:v>34412</c:v>
                </c:pt>
                <c:pt idx="533">
                  <c:v>65370</c:v>
                </c:pt>
                <c:pt idx="534" formatCode="&quot;$&quot;#,##0.00_);[Red]\(&quot;$&quot;#,##0.00\)">
                  <c:v>52413</c:v>
                </c:pt>
                <c:pt idx="535" formatCode="&quot;$&quot;#,##0.00_);[Red]\(&quot;$&quot;#,##0.00\)">
                  <c:v>22390</c:v>
                </c:pt>
                <c:pt idx="536" formatCode="&quot;$&quot;#,##0.00_);[Red]\(&quot;$&quot;#,##0.00\)">
                  <c:v>42664</c:v>
                </c:pt>
                <c:pt idx="537" formatCode="&quot;$&quot;#,##0.00_);[Red]\(&quot;$&quot;#,##0.00\)">
                  <c:v>47025</c:v>
                </c:pt>
                <c:pt idx="538" formatCode="&quot;$&quot;#,##0.00_);[Red]\(&quot;$&quot;#,##0.00\)">
                  <c:v>30560</c:v>
                </c:pt>
                <c:pt idx="539" formatCode="&quot;$&quot;#,##0.00_);[Red]\(&quot;$&quot;#,##0.00\)">
                  <c:v>71866</c:v>
                </c:pt>
                <c:pt idx="540" formatCode="&quot;$&quot;#,##0.00_);[Red]\(&quot;$&quot;#,##0.00\)">
                  <c:v>29435</c:v>
                </c:pt>
                <c:pt idx="541" formatCode="&quot;$&quot;#,##0.00_);[Red]\(&quot;$&quot;#,##0.00\)">
                  <c:v>36143</c:v>
                </c:pt>
                <c:pt idx="542" formatCode="&quot;$&quot;#,##0.00_);[Red]\(&quot;$&quot;#,##0.00\)">
                  <c:v>57100</c:v>
                </c:pt>
                <c:pt idx="543" formatCode="&quot;$&quot;#,##0.00_);[Red]\(&quot;$&quot;#,##0.00\)">
                  <c:v>80317</c:v>
                </c:pt>
                <c:pt idx="544" formatCode="&quot;$&quot;#,##0.00_);[Red]\(&quot;$&quot;#,##0.00\)">
                  <c:v>73807</c:v>
                </c:pt>
                <c:pt idx="545" formatCode="&quot;$&quot;#,##0.00_);[Red]\(&quot;$&quot;#,##0.00\)">
                  <c:v>33438</c:v>
                </c:pt>
                <c:pt idx="546" formatCode="&quot;$&quot;#,##0.00_);[Red]\(&quot;$&quot;#,##0.00\)">
                  <c:v>67546</c:v>
                </c:pt>
                <c:pt idx="547" formatCode="&quot;$&quot;#,##0.00_);[Red]\(&quot;$&quot;#,##0.00\)">
                  <c:v>72066</c:v>
                </c:pt>
                <c:pt idx="548" formatCode="&quot;$&quot;#,##0.00_);[Red]\(&quot;$&quot;#,##0.00\)">
                  <c:v>54456</c:v>
                </c:pt>
                <c:pt idx="549" formatCode="&quot;$&quot;#,##0.00_);[Red]\(&quot;$&quot;#,##0.00\)">
                  <c:v>70179</c:v>
                </c:pt>
                <c:pt idx="550">
                  <c:v>30523</c:v>
                </c:pt>
                <c:pt idx="551" formatCode="&quot;$&quot;#,##0.00_);[Red]\(&quot;$&quot;#,##0.00\)">
                  <c:v>72117</c:v>
                </c:pt>
                <c:pt idx="552" formatCode="&quot;$&quot;#,##0.00_);[Red]\(&quot;$&quot;#,##0.00\)">
                  <c:v>102160</c:v>
                </c:pt>
                <c:pt idx="553" formatCode="&quot;$&quot;#,##0.00_);[Red]\(&quot;$&quot;#,##0.00\)">
                  <c:v>87000</c:v>
                </c:pt>
                <c:pt idx="554" formatCode="&quot;$&quot;#,##0.00_);[Red]\(&quot;$&quot;#,##0.00\)">
                  <c:v>46098</c:v>
                </c:pt>
                <c:pt idx="555" formatCode="&quot;$&quot;#,##0.00_);[Red]\(&quot;$&quot;#,##0.00\)">
                  <c:v>56796</c:v>
                </c:pt>
                <c:pt idx="556" formatCode="&quot;$&quot;#,##0.00_);[Red]\(&quot;$&quot;#,##0.00\)">
                  <c:v>48918</c:v>
                </c:pt>
                <c:pt idx="557" formatCode="&quot;$&quot;#,##0.00_);[Red]\(&quot;$&quot;#,##0.00\)">
                  <c:v>30560</c:v>
                </c:pt>
                <c:pt idx="558" formatCode="&quot;$&quot;#,##0.00_);[Red]\(&quot;$&quot;#,##0.00\)">
                  <c:v>33183</c:v>
                </c:pt>
                <c:pt idx="559" formatCode="&quot;$&quot;#,##0.00_);[Red]\(&quot;$&quot;#,##0.00\)">
                  <c:v>22574</c:v>
                </c:pt>
                <c:pt idx="560" formatCode="&quot;$&quot;#,##0.00_);[Red]\(&quot;$&quot;#,##0.00\)">
                  <c:v>65210</c:v>
                </c:pt>
                <c:pt idx="561" formatCode="&quot;$&quot;#,##0.00_);[Red]\(&quot;$&quot;#,##0.00\)">
                  <c:v>78416</c:v>
                </c:pt>
                <c:pt idx="562" formatCode="&quot;$&quot;#,##0.00_);[Red]\(&quot;$&quot;#,##0.00\)">
                  <c:v>43269</c:v>
                </c:pt>
                <c:pt idx="563" formatCode="&quot;$&quot;#,##0.00_);[Red]\(&quot;$&quot;#,##0.00\)">
                  <c:v>60474</c:v>
                </c:pt>
                <c:pt idx="564" formatCode="&quot;$&quot;#,##0.00_);[Red]\(&quot;$&quot;#,##0.00\)">
                  <c:v>51766</c:v>
                </c:pt>
                <c:pt idx="565" formatCode="&quot;$&quot;#,##0.00_);[Red]\(&quot;$&quot;#,##0.00\)">
                  <c:v>24072</c:v>
                </c:pt>
                <c:pt idx="567" formatCode="&quot;$&quot;#,##0.00_);[Red]\(&quot;$&quot;#,##0.00\)">
                  <c:v>26518</c:v>
                </c:pt>
                <c:pt idx="568" formatCode="&quot;$&quot;#,##0.00_);[Red]\(&quot;$&quot;#,##0.00\)">
                  <c:v>49094</c:v>
                </c:pt>
                <c:pt idx="569" formatCode="&quot;$&quot;#,##0.00_);[Red]\(&quot;$&quot;#,##0.00\)">
                  <c:v>35388</c:v>
                </c:pt>
                <c:pt idx="570" formatCode="&quot;$&quot;#,##0.00_);[Red]\(&quot;$&quot;#,##0.00\)">
                  <c:v>67023</c:v>
                </c:pt>
                <c:pt idx="571" formatCode="&quot;$&quot;#,##0.00_);[Red]\(&quot;$&quot;#,##0.00\)">
                  <c:v>46014</c:v>
                </c:pt>
                <c:pt idx="572" formatCode="&quot;$&quot;#,##0.00_);[Red]\(&quot;$&quot;#,##0.00\)">
                  <c:v>67472</c:v>
                </c:pt>
                <c:pt idx="573" formatCode="&quot;$&quot;#,##0.00_);[Red]\(&quot;$&quot;#,##0.00\)">
                  <c:v>67893</c:v>
                </c:pt>
                <c:pt idx="574" formatCode="&quot;$&quot;#,##0.00_);[Red]\(&quot;$&quot;#,##0.00\)">
                  <c:v>74290</c:v>
                </c:pt>
                <c:pt idx="575" formatCode="&quot;$&quot;#,##0.00_);[Red]\(&quot;$&quot;#,##0.00\)">
                  <c:v>68118</c:v>
                </c:pt>
                <c:pt idx="576" formatCode="&quot;$&quot;#,##0.00_);[Red]\(&quot;$&quot;#,##0.00\)">
                  <c:v>72903</c:v>
                </c:pt>
                <c:pt idx="577" formatCode="&quot;$&quot;#,##0.00_);[Red]\(&quot;$&quot;#,##0.00\)">
                  <c:v>49980</c:v>
                </c:pt>
                <c:pt idx="579" formatCode="&quot;$&quot;#,##0.00_);[Red]\(&quot;$&quot;#,##0.00\)">
                  <c:v>78128</c:v>
                </c:pt>
                <c:pt idx="580" formatCode="&quot;$&quot;#,##0.00_);[Red]\(&quot;$&quot;#,##0.00\)">
                  <c:v>28510</c:v>
                </c:pt>
                <c:pt idx="581" formatCode="&quot;$&quot;#,##0.00_);[Red]\(&quot;$&quot;#,##0.00\)">
                  <c:v>52614</c:v>
                </c:pt>
                <c:pt idx="582" formatCode="&quot;$&quot;#,##0.00_);[Red]\(&quot;$&quot;#,##0.00\)">
                  <c:v>55951</c:v>
                </c:pt>
                <c:pt idx="583" formatCode="&quot;$&quot;#,##0.00_);[Red]\(&quot;$&quot;#,##0.00\)">
                  <c:v>52614</c:v>
                </c:pt>
                <c:pt idx="584" formatCode="&quot;$&quot;#,##0.00_);[Red]\(&quot;$&quot;#,##0.00\)">
                  <c:v>20180</c:v>
                </c:pt>
                <c:pt idx="585" formatCode="&quot;$&quot;#,##0.00_);[Red]\(&quot;$&quot;#,##0.00\)">
                  <c:v>68092</c:v>
                </c:pt>
                <c:pt idx="586" formatCode="&quot;$&quot;#,##0.00_);[Red]\(&quot;$&quot;#,##0.00\)">
                  <c:v>71847</c:v>
                </c:pt>
                <c:pt idx="587" formatCode="&quot;$&quot;#,##0.00_);[Red]\(&quot;$&quot;#,##0.00\)">
                  <c:v>23661</c:v>
                </c:pt>
                <c:pt idx="588" formatCode="&quot;$&quot;#,##0.00_);[Red]\(&quot;$&quot;#,##0.00\)">
                  <c:v>68352</c:v>
                </c:pt>
                <c:pt idx="589" formatCode="&quot;$&quot;#,##0.00_);[Red]\(&quot;$&quot;#,##0.00\)">
                  <c:v>79419</c:v>
                </c:pt>
                <c:pt idx="590" formatCode="&quot;$&quot;#,##0.00_);[Red]\(&quot;$&quot;#,##0.00\)">
                  <c:v>45906</c:v>
                </c:pt>
                <c:pt idx="591" formatCode="&quot;$&quot;#,##0.00_);[Red]\(&quot;$&quot;#,##0.00\)">
                  <c:v>46015</c:v>
                </c:pt>
                <c:pt idx="592" formatCode="&quot;$&quot;#,##0.00_);[Red]\(&quot;$&quot;#,##0.00\)">
                  <c:v>62637</c:v>
                </c:pt>
                <c:pt idx="593" formatCode="&quot;$&quot;#,##0.00_);[Red]\(&quot;$&quot;#,##0.00\)">
                  <c:v>36273</c:v>
                </c:pt>
                <c:pt idx="594" formatCode="&quot;$&quot;#,##0.00_);[Red]\(&quot;$&quot;#,##0.00\)">
                  <c:v>28442</c:v>
                </c:pt>
                <c:pt idx="595" formatCode="&quot;$&quot;#,##0.00_);[Red]\(&quot;$&quot;#,##0.00\)">
                  <c:v>42081</c:v>
                </c:pt>
                <c:pt idx="596" formatCode="&quot;$&quot;#,##0.00_);[Red]\(&quot;$&quot;#,##0.00\)">
                  <c:v>75507</c:v>
                </c:pt>
                <c:pt idx="597">
                  <c:v>26872</c:v>
                </c:pt>
                <c:pt idx="598" formatCode="&quot;$&quot;#,##0.00_);[Red]\(&quot;$&quot;#,##0.00\)">
                  <c:v>48948</c:v>
                </c:pt>
                <c:pt idx="599" formatCode="&quot;$&quot;#,##0.00_);[Red]\(&quot;$&quot;#,##0.00\)">
                  <c:v>85606</c:v>
                </c:pt>
                <c:pt idx="600" formatCode="&quot;$&quot;#,##0.00_);[Red]\(&quot;$&quot;#,##0.00\)">
                  <c:v>8820</c:v>
                </c:pt>
                <c:pt idx="601" formatCode="&quot;$&quot;#,##0.00_);[Red]\(&quot;$&quot;#,##0.00\)">
                  <c:v>30772</c:v>
                </c:pt>
                <c:pt idx="602" formatCode="&quot;$&quot;#,##0.00_);[Red]\(&quot;$&quot;#,##0.00\)">
                  <c:v>66636</c:v>
                </c:pt>
                <c:pt idx="603" formatCode="&quot;$&quot;#,##0.00_);[Red]\(&quot;$&quot;#,##0.00\)">
                  <c:v>83528</c:v>
                </c:pt>
                <c:pt idx="604" formatCode="&quot;$&quot;#,##0.00_);[Red]\(&quot;$&quot;#,##0.00\)">
                  <c:v>30992</c:v>
                </c:pt>
                <c:pt idx="605" formatCode="&quot;$&quot;#,##0.00_);[Red]\(&quot;$&quot;#,##0.00\)">
                  <c:v>37758</c:v>
                </c:pt>
                <c:pt idx="606" formatCode="&quot;$&quot;#,##0.00_);[Red]\(&quot;$&quot;#,##0.00\)">
                  <c:v>71670</c:v>
                </c:pt>
                <c:pt idx="607" formatCode="&quot;$&quot;#,##0.00_);[Red]\(&quot;$&quot;#,##0.00\)">
                  <c:v>88420</c:v>
                </c:pt>
                <c:pt idx="608" formatCode="&quot;$&quot;#,##0.00_);[Red]\(&quot;$&quot;#,##0.00\)">
                  <c:v>69139</c:v>
                </c:pt>
                <c:pt idx="609">
                  <c:v>49967</c:v>
                </c:pt>
                <c:pt idx="610" formatCode="&quot;$&quot;#,##0.00_);[Red]\(&quot;$&quot;#,##0.00\)">
                  <c:v>24570</c:v>
                </c:pt>
                <c:pt idx="611" formatCode="&quot;$&quot;#,##0.00_);[Red]\(&quot;$&quot;#,##0.00\)">
                  <c:v>38620</c:v>
                </c:pt>
                <c:pt idx="612" formatCode="&quot;$&quot;#,##0.00_);[Red]\(&quot;$&quot;#,##0.00\)">
                  <c:v>50150</c:v>
                </c:pt>
                <c:pt idx="613" formatCode="&quot;$&quot;#,##0.00_);[Red]\(&quot;$&quot;#,##0.00\)">
                  <c:v>54198</c:v>
                </c:pt>
                <c:pt idx="614" formatCode="&quot;$&quot;#,##0.00_);[Red]\(&quot;$&quot;#,##0.00\)">
                  <c:v>63693</c:v>
                </c:pt>
                <c:pt idx="615">
                  <c:v>61905</c:v>
                </c:pt>
                <c:pt idx="616">
                  <c:v>18351</c:v>
                </c:pt>
                <c:pt idx="617" formatCode="&quot;$&quot;#,##0.00_);[Red]\(&quot;$&quot;#,##0.00\)">
                  <c:v>70643</c:v>
                </c:pt>
                <c:pt idx="618" formatCode="&quot;$&quot;#,##0.00_);[Red]\(&quot;$&quot;#,##0.00\)">
                  <c:v>59973</c:v>
                </c:pt>
                <c:pt idx="619" formatCode="&quot;$&quot;#,##0.00_);[Red]\(&quot;$&quot;#,##0.00\)">
                  <c:v>66653</c:v>
                </c:pt>
                <c:pt idx="620" formatCode="&quot;$&quot;#,##0.00_);[Red]\(&quot;$&quot;#,##0.00\)">
                  <c:v>41014</c:v>
                </c:pt>
                <c:pt idx="621" formatCode="&quot;$&quot;#,##0.00_);[Red]\(&quot;$&quot;#,##0.00\)">
                  <c:v>45837</c:v>
                </c:pt>
                <c:pt idx="622" formatCode="&quot;$&quot;#,##0.00_);[Red]\(&quot;$&quot;#,##0.00\)">
                  <c:v>75774</c:v>
                </c:pt>
                <c:pt idx="623" formatCode="&quot;$&quot;#,##0.00_);[Red]\(&quot;$&quot;#,##0.00\)">
                  <c:v>44267</c:v>
                </c:pt>
                <c:pt idx="624" formatCode="&quot;$&quot;#,##0.00_);[Red]\(&quot;$&quot;#,##0.00\)">
                  <c:v>19414</c:v>
                </c:pt>
                <c:pt idx="625" formatCode="&quot;$&quot;#,##0.00_);[Red]\(&quot;$&quot;#,##0.00\)">
                  <c:v>82332</c:v>
                </c:pt>
                <c:pt idx="626" formatCode="&quot;$&quot;#,##0.00_);[Red]\(&quot;$&quot;#,##0.00\)">
                  <c:v>71322</c:v>
                </c:pt>
                <c:pt idx="627">
                  <c:v>22701</c:v>
                </c:pt>
                <c:pt idx="629" formatCode="&quot;$&quot;#,##0.00_);[Red]\(&quot;$&quot;#,##0.00\)">
                  <c:v>38547</c:v>
                </c:pt>
                <c:pt idx="630" formatCode="&quot;$&quot;#,##0.00_);[Red]\(&quot;$&quot;#,##0.00\)">
                  <c:v>30096</c:v>
                </c:pt>
                <c:pt idx="631" formatCode="&quot;$&quot;#,##0.00_);[Red]\(&quot;$&quot;#,##0.00\)">
                  <c:v>18701</c:v>
                </c:pt>
                <c:pt idx="632" formatCode="&quot;$&quot;#,##0.00_);[Red]\(&quot;$&quot;#,##0.00\)">
                  <c:v>59432</c:v>
                </c:pt>
                <c:pt idx="633" formatCode="&quot;$&quot;#,##0.00_);[Red]\(&quot;$&quot;#,##0.00\)">
                  <c:v>91249</c:v>
                </c:pt>
                <c:pt idx="634" formatCode="&quot;$&quot;#,##0.00_);[Red]\(&quot;$&quot;#,##0.00\)">
                  <c:v>74116</c:v>
                </c:pt>
                <c:pt idx="635" formatCode="&quot;$&quot;#,##0.00_);[Red]\(&quot;$&quot;#,##0.00\)">
                  <c:v>26091</c:v>
                </c:pt>
                <c:pt idx="636" formatCode="&quot;$&quot;#,##0.00_);[Red]\(&quot;$&quot;#,##0.00\)">
                  <c:v>40737</c:v>
                </c:pt>
                <c:pt idx="637">
                  <c:v>32300</c:v>
                </c:pt>
                <c:pt idx="638" formatCode="&quot;$&quot;#,##0.00_);[Red]\(&quot;$&quot;#,##0.00\)">
                  <c:v>68148</c:v>
                </c:pt>
                <c:pt idx="639" formatCode="&quot;$&quot;#,##0.00_);[Red]\(&quot;$&quot;#,##0.00\)">
                  <c:v>87771</c:v>
                </c:pt>
                <c:pt idx="640" formatCode="&quot;$&quot;#,##0.00_);[Red]\(&quot;$&quot;#,##0.00\)">
                  <c:v>81741</c:v>
                </c:pt>
                <c:pt idx="641" formatCode="&quot;$&quot;#,##0.00_);[Red]\(&quot;$&quot;#,##0.00\)">
                  <c:v>46854</c:v>
                </c:pt>
                <c:pt idx="642" formatCode="&quot;$&quot;#,##0.00_);[Red]\(&quot;$&quot;#,##0.00\)">
                  <c:v>71466</c:v>
                </c:pt>
                <c:pt idx="643" formatCode="&quot;$&quot;#,##0.00_);[Red]\(&quot;$&quot;#,##0.00\)">
                  <c:v>77353</c:v>
                </c:pt>
                <c:pt idx="644" formatCode="&quot;$&quot;#,##0.00_);[Red]\(&quot;$&quot;#,##0.00\)">
                  <c:v>51563</c:v>
                </c:pt>
                <c:pt idx="645" formatCode="&quot;$&quot;#,##0.00_);[Red]\(&quot;$&quot;#,##0.00\)">
                  <c:v>39922</c:v>
                </c:pt>
                <c:pt idx="646" formatCode="&quot;$&quot;#,##0.00_);[Red]\(&quot;$&quot;#,##0.00\)">
                  <c:v>42207</c:v>
                </c:pt>
                <c:pt idx="647" formatCode="&quot;$&quot;#,##0.00_);[Red]\(&quot;$&quot;#,##0.00\)">
                  <c:v>37971</c:v>
                </c:pt>
                <c:pt idx="648" formatCode="&quot;$&quot;#,##0.00_);[Red]\(&quot;$&quot;#,##0.00\)">
                  <c:v>62745</c:v>
                </c:pt>
                <c:pt idx="649" formatCode="&quot;$&quot;#,##0.00_);[Red]\(&quot;$&quot;#,##0.00\)">
                  <c:v>70886</c:v>
                </c:pt>
                <c:pt idx="650" formatCode="&quot;$&quot;#,##0.00_);[Red]\(&quot;$&quot;#,##0.00\)">
                  <c:v>68281</c:v>
                </c:pt>
                <c:pt idx="651" formatCode="&quot;$&quot;#,##0.00_);[Red]\(&quot;$&quot;#,##0.00\)">
                  <c:v>35701</c:v>
                </c:pt>
                <c:pt idx="652" formatCode="&quot;$&quot;#,##0.00_);[Red]\(&quot;$&quot;#,##0.00\)">
                  <c:v>42523</c:v>
                </c:pt>
                <c:pt idx="653" formatCode="&quot;$&quot;#,##0.00_);[Red]\(&quot;$&quot;#,##0.00\)">
                  <c:v>57288</c:v>
                </c:pt>
                <c:pt idx="654" formatCode="&quot;$&quot;#,##0.00_);[Red]\(&quot;$&quot;#,##0.00\)">
                  <c:v>17117</c:v>
                </c:pt>
                <c:pt idx="655" formatCode="&quot;$&quot;#,##0.00_);[Red]\(&quot;$&quot;#,##0.00\)">
                  <c:v>36301</c:v>
                </c:pt>
                <c:pt idx="656" formatCode="&quot;$&quot;#,##0.00_);[Red]\(&quot;$&quot;#,##0.00\)">
                  <c:v>49431</c:v>
                </c:pt>
                <c:pt idx="657" formatCode="&quot;$&quot;#,##0.00_);[Red]\(&quot;$&quot;#,##0.00\)">
                  <c:v>49154</c:v>
                </c:pt>
                <c:pt idx="658" formatCode="&quot;$&quot;#,##0.00_);[Red]\(&quot;$&quot;#,##0.00\)">
                  <c:v>70932</c:v>
                </c:pt>
                <c:pt idx="659" formatCode="&quot;$&quot;#,##0.00_);[Red]\(&quot;$&quot;#,##0.00\)">
                  <c:v>26642</c:v>
                </c:pt>
                <c:pt idx="660" formatCode="&quot;$&quot;#,##0.00_);[Red]\(&quot;$&quot;#,##0.00\)">
                  <c:v>52973</c:v>
                </c:pt>
                <c:pt idx="661" formatCode="&quot;$&quot;#,##0.00_);[Red]\(&quot;$&quot;#,##0.00\)">
                  <c:v>35704</c:v>
                </c:pt>
                <c:pt idx="662" formatCode="&quot;$&quot;#,##0.00_);[Red]\(&quot;$&quot;#,##0.00\)">
                  <c:v>35688</c:v>
                </c:pt>
                <c:pt idx="663" formatCode="&quot;$&quot;#,##0.00_);[Red]\(&quot;$&quot;#,##0.00\)">
                  <c:v>34176</c:v>
                </c:pt>
                <c:pt idx="664" formatCode="&quot;$&quot;#,##0.00_);[Red]\(&quot;$&quot;#,##0.00\)">
                  <c:v>56575</c:v>
                </c:pt>
                <c:pt idx="665" formatCode="&quot;$&quot;#,##0.00_);[Red]\(&quot;$&quot;#,##0.00\)">
                  <c:v>29760</c:v>
                </c:pt>
                <c:pt idx="666" formatCode="&quot;$&quot;#,##0.00_);[Red]\(&quot;$&quot;#,##0.00\)">
                  <c:v>94642</c:v>
                </c:pt>
                <c:pt idx="667" formatCode="&quot;$&quot;#,##0.00_);[Red]\(&quot;$&quot;#,##0.00\)">
                  <c:v>66375</c:v>
                </c:pt>
                <c:pt idx="668" formatCode="&quot;$&quot;#,##0.00_);[Red]\(&quot;$&quot;#,##0.00\)">
                  <c:v>42014</c:v>
                </c:pt>
                <c:pt idx="669" formatCode="&quot;$&quot;#,##0.00_);[Red]\(&quot;$&quot;#,##0.00\)">
                  <c:v>20130</c:v>
                </c:pt>
                <c:pt idx="670" formatCode="&quot;$&quot;#,##0.00_);[Red]\(&quot;$&quot;#,##0.00\)">
                  <c:v>55282</c:v>
                </c:pt>
                <c:pt idx="671" formatCode="&quot;$&quot;#,##0.00_);[Red]\(&quot;$&quot;#,##0.00\)">
                  <c:v>54348</c:v>
                </c:pt>
                <c:pt idx="672" formatCode="&quot;$&quot;#,##0.00_);[Red]\(&quot;$&quot;#,##0.00\)">
                  <c:v>34935</c:v>
                </c:pt>
                <c:pt idx="673" formatCode="&quot;$&quot;#,##0.00_);[Red]\(&quot;$&quot;#,##0.00\)">
                  <c:v>70844</c:v>
                </c:pt>
                <c:pt idx="674" formatCode="&quot;$&quot;#,##0.00_);[Red]\(&quot;$&quot;#,##0.00\)">
                  <c:v>69016</c:v>
                </c:pt>
                <c:pt idx="675" formatCode="&quot;$&quot;#,##0.00_);[Red]\(&quot;$&quot;#,##0.00\)">
                  <c:v>78952</c:v>
                </c:pt>
                <c:pt idx="676" formatCode="&quot;$&quot;#,##0.00_);[Red]\(&quot;$&quot;#,##0.00\)">
                  <c:v>45989</c:v>
                </c:pt>
                <c:pt idx="677" formatCode="&quot;$&quot;#,##0.00_);[Red]\(&quot;$&quot;#,##0.00\)">
                  <c:v>36108</c:v>
                </c:pt>
                <c:pt idx="678" formatCode="&quot;$&quot;#,##0.00_);[Red]\(&quot;$&quot;#,##0.00\)">
                  <c:v>67381</c:v>
                </c:pt>
                <c:pt idx="679" formatCode="&quot;$&quot;#,##0.00_);[Red]\(&quot;$&quot;#,##0.00\)">
                  <c:v>63841</c:v>
                </c:pt>
                <c:pt idx="680" formatCode="&quot;$&quot;#,##0.00_);[Red]\(&quot;$&quot;#,##0.00\)">
                  <c:v>76068</c:v>
                </c:pt>
                <c:pt idx="681" formatCode="&quot;$&quot;#,##0.00_);[Red]\(&quot;$&quot;#,##0.00\)">
                  <c:v>70300</c:v>
                </c:pt>
                <c:pt idx="682" formatCode="&quot;$&quot;#,##0.00_);[Red]\(&quot;$&quot;#,##0.00\)">
                  <c:v>59821</c:v>
                </c:pt>
                <c:pt idx="683" formatCode="&quot;$&quot;#,##0.00_);[Red]\(&quot;$&quot;#,##0.00\)">
                  <c:v>68682</c:v>
                </c:pt>
                <c:pt idx="684" formatCode="&quot;$&quot;#,##0.00_);[Red]\(&quot;$&quot;#,##0.00\)">
                  <c:v>72635</c:v>
                </c:pt>
                <c:pt idx="685" formatCode="&quot;$&quot;#,##0.00_);[Red]\(&quot;$&quot;#,##0.00\)">
                  <c:v>80872</c:v>
                </c:pt>
                <c:pt idx="686" formatCode="&quot;$&quot;#,##0.00_);[Red]\(&quot;$&quot;#,##0.00\)">
                  <c:v>14045</c:v>
                </c:pt>
                <c:pt idx="687" formatCode="&quot;$&quot;#,##0.00_);[Red]\(&quot;$&quot;#,##0.00\)">
                  <c:v>56721</c:v>
                </c:pt>
                <c:pt idx="688" formatCode="&quot;$&quot;#,##0.00_);[Red]\(&quot;$&quot;#,##0.00\)">
                  <c:v>60714</c:v>
                </c:pt>
                <c:pt idx="689" formatCode="&quot;$&quot;#,##0.00_);[Red]\(&quot;$&quot;#,##0.00\)">
                  <c:v>69283</c:v>
                </c:pt>
                <c:pt idx="690" formatCode="&quot;$&quot;#,##0.00_);[Red]\(&quot;$&quot;#,##0.00\)">
                  <c:v>34487</c:v>
                </c:pt>
                <c:pt idx="691" formatCode="&quot;$&quot;#,##0.00_);[Red]\(&quot;$&quot;#,##0.00\)">
                  <c:v>60585</c:v>
                </c:pt>
                <c:pt idx="692" formatCode="&quot;$&quot;#,##0.00_);[Red]\(&quot;$&quot;#,##0.00\)">
                  <c:v>16813</c:v>
                </c:pt>
                <c:pt idx="693" formatCode="&quot;$&quot;#,##0.00_);[Red]\(&quot;$&quot;#,##0.00\)">
                  <c:v>48192</c:v>
                </c:pt>
                <c:pt idx="694" formatCode="&quot;$&quot;#,##0.00_);[Red]\(&quot;$&quot;#,##0.00\)">
                  <c:v>55914</c:v>
                </c:pt>
                <c:pt idx="695" formatCode="&quot;$&quot;#,##0.00_);[Red]\(&quot;$&quot;#,##0.00\)">
                  <c:v>55424</c:v>
                </c:pt>
                <c:pt idx="696" formatCode="&quot;$&quot;#,##0.00_);[Red]\(&quot;$&quot;#,##0.00\)">
                  <c:v>82460</c:v>
                </c:pt>
                <c:pt idx="697" formatCode="&quot;$&quot;#,##0.00_);[Red]\(&quot;$&quot;#,##0.00\)">
                  <c:v>76467</c:v>
                </c:pt>
                <c:pt idx="698" formatCode="&quot;$&quot;#,##0.00_);[Red]\(&quot;$&quot;#,##0.00\)">
                  <c:v>62307</c:v>
                </c:pt>
                <c:pt idx="699" formatCode="&quot;$&quot;#,##0.00_);[Red]\(&quot;$&quot;#,##0.00\)">
                  <c:v>40887</c:v>
                </c:pt>
                <c:pt idx="700" formatCode="&quot;$&quot;#,##0.00_);[Red]\(&quot;$&quot;#,##0.00\)">
                  <c:v>25271</c:v>
                </c:pt>
                <c:pt idx="701" formatCode="&quot;$&quot;#,##0.00_);[Red]\(&quot;$&quot;#,##0.00\)">
                  <c:v>91172</c:v>
                </c:pt>
                <c:pt idx="702" formatCode="&quot;$&quot;#,##0.00_);[Red]\(&quot;$&quot;#,##0.00\)">
                  <c:v>75072</c:v>
                </c:pt>
                <c:pt idx="703" formatCode="&quot;$&quot;#,##0.00_);[Red]\(&quot;$&quot;#,##0.00\)">
                  <c:v>39763</c:v>
                </c:pt>
                <c:pt idx="704" formatCode="&quot;$&quot;#,##0.00_);[Red]\(&quot;$&quot;#,##0.00\)">
                  <c:v>38200</c:v>
                </c:pt>
                <c:pt idx="705" formatCode="&quot;$&quot;#,##0.00_);[Red]\(&quot;$&quot;#,##0.00\)">
                  <c:v>38443</c:v>
                </c:pt>
                <c:pt idx="706" formatCode="&quot;$&quot;#,##0.00_);[Red]\(&quot;$&quot;#,##0.00\)">
                  <c:v>66294</c:v>
                </c:pt>
                <c:pt idx="707" formatCode="&quot;$&quot;#,##0.00_);[Red]\(&quot;$&quot;#,##0.00\)">
                  <c:v>19740</c:v>
                </c:pt>
                <c:pt idx="708" formatCode="&quot;$&quot;#,##0.00_);[Red]\(&quot;$&quot;#,##0.00\)">
                  <c:v>31089</c:v>
                </c:pt>
                <c:pt idx="709" formatCode="&quot;$&quot;#,##0.00_);[Red]\(&quot;$&quot;#,##0.00\)">
                  <c:v>41021</c:v>
                </c:pt>
                <c:pt idx="710" formatCode="&quot;$&quot;#,##0.00_);[Red]\(&quot;$&quot;#,##0.00\)">
                  <c:v>60033</c:v>
                </c:pt>
                <c:pt idx="711" formatCode="&quot;$&quot;#,##0.00_);[Red]\(&quot;$&quot;#,##0.00\)">
                  <c:v>16248</c:v>
                </c:pt>
                <c:pt idx="712" formatCode="&quot;$&quot;#,##0.00_);[Red]\(&quot;$&quot;#,##0.00\)">
                  <c:v>83844</c:v>
                </c:pt>
                <c:pt idx="713" formatCode="&quot;$&quot;#,##0.00_);[Red]\(&quot;$&quot;#,##0.00\)">
                  <c:v>38452</c:v>
                </c:pt>
                <c:pt idx="714" formatCode="&quot;$&quot;#,##0.00_);[Red]\(&quot;$&quot;#,##0.00\)">
                  <c:v>42731</c:v>
                </c:pt>
                <c:pt idx="715" formatCode="&quot;$&quot;#,##0.00_);[Red]\(&quot;$&quot;#,##0.00\)">
                  <c:v>63342</c:v>
                </c:pt>
                <c:pt idx="716" formatCode="&quot;$&quot;#,##0.00_);[Red]\(&quot;$&quot;#,##0.00\)">
                  <c:v>49160</c:v>
                </c:pt>
                <c:pt idx="717" formatCode="&quot;$&quot;#,##0.00_);[Red]\(&quot;$&quot;#,##0.00\)">
                  <c:v>49667</c:v>
                </c:pt>
                <c:pt idx="718" formatCode="&quot;$&quot;#,##0.00_);[Red]\(&quot;$&quot;#,##0.00\)">
                  <c:v>54108</c:v>
                </c:pt>
                <c:pt idx="719" formatCode="&quot;$&quot;#,##0.00_);[Red]\(&quot;$&quot;#,##0.00\)">
                  <c:v>77226</c:v>
                </c:pt>
                <c:pt idx="720" formatCode="&quot;$&quot;#,##0.00_);[Red]\(&quot;$&quot;#,##0.00\)">
                  <c:v>62710</c:v>
                </c:pt>
                <c:pt idx="721" formatCode="&quot;$&quot;#,##0.00_);[Red]\(&quot;$&quot;#,##0.00\)">
                  <c:v>63684</c:v>
                </c:pt>
                <c:pt idx="722" formatCode="&quot;$&quot;#,##0.00_);[Red]\(&quot;$&quot;#,##0.00\)">
                  <c:v>51412</c:v>
                </c:pt>
                <c:pt idx="723" formatCode="&quot;$&quot;#,##0.00_);[Red]\(&quot;$&quot;#,##0.00\)">
                  <c:v>87305</c:v>
                </c:pt>
                <c:pt idx="724" formatCode="&quot;$&quot;#,##0.00_);[Red]\(&quot;$&quot;#,##0.00\)">
                  <c:v>21675</c:v>
                </c:pt>
                <c:pt idx="725" formatCode="&quot;$&quot;#,##0.00_);[Red]\(&quot;$&quot;#,##0.00\)">
                  <c:v>15038</c:v>
                </c:pt>
                <c:pt idx="726" formatCode="&quot;$&quot;#,##0.00_);[Red]\(&quot;$&quot;#,##0.00\)">
                  <c:v>38557</c:v>
                </c:pt>
                <c:pt idx="727" formatCode="&quot;$&quot;#,##0.00_);[Red]\(&quot;$&quot;#,##0.00\)">
                  <c:v>52597</c:v>
                </c:pt>
                <c:pt idx="728" formatCode="&quot;$&quot;#,##0.00_);[Red]\(&quot;$&quot;#,##0.00\)">
                  <c:v>13624</c:v>
                </c:pt>
                <c:pt idx="729" formatCode="&quot;$&quot;#,##0.00_);[Red]\(&quot;$&quot;#,##0.00\)">
                  <c:v>63206</c:v>
                </c:pt>
                <c:pt idx="730" formatCode="&quot;$&quot;#,##0.00_);[Red]\(&quot;$&quot;#,##0.00\)">
                  <c:v>27213</c:v>
                </c:pt>
                <c:pt idx="731">
                  <c:v>39146</c:v>
                </c:pt>
                <c:pt idx="732" formatCode="&quot;$&quot;#,##0.00_);[Red]\(&quot;$&quot;#,##0.00\)">
                  <c:v>80617</c:v>
                </c:pt>
                <c:pt idx="733" formatCode="&quot;$&quot;#,##0.00_);[Red]\(&quot;$&quot;#,##0.00\)">
                  <c:v>25315</c:v>
                </c:pt>
                <c:pt idx="734" formatCode="&quot;$&quot;#,##0.00_);[Red]\(&quot;$&quot;#,##0.00\)">
                  <c:v>80952</c:v>
                </c:pt>
                <c:pt idx="735" formatCode="&quot;$&quot;#,##0.00_);[Red]\(&quot;$&quot;#,##0.00\)">
                  <c:v>55239</c:v>
                </c:pt>
                <c:pt idx="736" formatCode="&quot;$&quot;#,##0.00_);[Red]\(&quot;$&quot;#,##0.00\)">
                  <c:v>60208</c:v>
                </c:pt>
                <c:pt idx="737" formatCode="&quot;$&quot;#,##0.00_);[Red]\(&quot;$&quot;#,##0.00\)">
                  <c:v>80141</c:v>
                </c:pt>
                <c:pt idx="738" formatCode="&quot;$&quot;#,##0.00_);[Red]\(&quot;$&quot;#,##0.00\)">
                  <c:v>30630</c:v>
                </c:pt>
                <c:pt idx="739" formatCode="&quot;$&quot;#,##0.00_);[Red]\(&quot;$&quot;#,##0.00\)">
                  <c:v>39898</c:v>
                </c:pt>
                <c:pt idx="740" formatCode="&quot;$&quot;#,##0.00_);[Red]\(&quot;$&quot;#,##0.00\)">
                  <c:v>78687</c:v>
                </c:pt>
                <c:pt idx="741" formatCode="&quot;$&quot;#,##0.00_);[Red]\(&quot;$&quot;#,##0.00\)">
                  <c:v>28647</c:v>
                </c:pt>
                <c:pt idx="742" formatCode="&quot;$&quot;#,##0.00_);[Red]\(&quot;$&quot;#,##0.00\)">
                  <c:v>39684</c:v>
                </c:pt>
                <c:pt idx="743" formatCode="&quot;$&quot;#,##0.00_);[Red]\(&quot;$&quot;#,##0.00\)">
                  <c:v>80184</c:v>
                </c:pt>
                <c:pt idx="744" formatCode="&quot;$&quot;#,##0.00_);[Red]\(&quot;$&quot;#,##0.00\)">
                  <c:v>52332</c:v>
                </c:pt>
                <c:pt idx="745" formatCode="&quot;$&quot;#,##0.00_);[Red]\(&quot;$&quot;#,##0.00\)">
                  <c:v>61180</c:v>
                </c:pt>
                <c:pt idx="746" formatCode="&quot;$&quot;#,##0.00_);[Red]\(&quot;$&quot;#,##0.00\)">
                  <c:v>44503</c:v>
                </c:pt>
                <c:pt idx="747">
                  <c:v>84865</c:v>
                </c:pt>
                <c:pt idx="748" formatCode="&quot;$&quot;#,##0.00_);[Red]\(&quot;$&quot;#,##0.00\)">
                  <c:v>34320</c:v>
                </c:pt>
                <c:pt idx="749" formatCode="&quot;$&quot;#,##0.00_);[Red]\(&quot;$&quot;#,##0.00\)">
                  <c:v>52750</c:v>
                </c:pt>
                <c:pt idx="750" formatCode="&quot;$&quot;#,##0.00_);[Red]\(&quot;$&quot;#,##0.00\)">
                  <c:v>23331</c:v>
                </c:pt>
                <c:pt idx="751" formatCode="&quot;$&quot;#,##0.00_);[Red]\(&quot;$&quot;#,##0.00\)">
                  <c:v>73926</c:v>
                </c:pt>
                <c:pt idx="752" formatCode="&quot;$&quot;#,##0.00_);[Red]\(&quot;$&quot;#,##0.00\)">
                  <c:v>65196</c:v>
                </c:pt>
                <c:pt idx="753" formatCode="&quot;$&quot;#,##0.00_);[Red]\(&quot;$&quot;#,##0.00\)">
                  <c:v>69867</c:v>
                </c:pt>
                <c:pt idx="754" formatCode="&quot;$&quot;#,##0.00_);[Red]\(&quot;$&quot;#,##0.00\)">
                  <c:v>33051</c:v>
                </c:pt>
                <c:pt idx="755">
                  <c:v>61314</c:v>
                </c:pt>
                <c:pt idx="757" formatCode="&quot;$&quot;#,##0.00_);[Red]\(&quot;$&quot;#,##0.00\)">
                  <c:v>52854</c:v>
                </c:pt>
                <c:pt idx="758" formatCode="&quot;$&quot;#,##0.00_);[Red]\(&quot;$&quot;#,##0.00\)">
                  <c:v>34633</c:v>
                </c:pt>
                <c:pt idx="759" formatCode="&quot;$&quot;#,##0.00_);[Red]\(&quot;$&quot;#,##0.00\)">
                  <c:v>41120</c:v>
                </c:pt>
                <c:pt idx="760">
                  <c:v>67225</c:v>
                </c:pt>
                <c:pt idx="761" formatCode="&quot;$&quot;#,##0.00_);[Red]\(&quot;$&quot;#,##0.00\)">
                  <c:v>59925</c:v>
                </c:pt>
                <c:pt idx="762" formatCode="&quot;$&quot;#,##0.00_);[Red]\(&quot;$&quot;#,##0.00\)">
                  <c:v>71107</c:v>
                </c:pt>
                <c:pt idx="763" formatCode="&quot;$&quot;#,##0.00_);[Red]\(&quot;$&quot;#,##0.00\)">
                  <c:v>24594</c:v>
                </c:pt>
                <c:pt idx="764" formatCode="&quot;$&quot;#,##0.00_);[Red]\(&quot;$&quot;#,##0.00\)">
                  <c:v>59354</c:v>
                </c:pt>
                <c:pt idx="765" formatCode="&quot;$&quot;#,##0.00_);[Red]\(&quot;$&quot;#,##0.00\)">
                  <c:v>69627</c:v>
                </c:pt>
                <c:pt idx="766" formatCode="&quot;$&quot;#,##0.00_);[Red]\(&quot;$&quot;#,##0.00\)">
                  <c:v>15056</c:v>
                </c:pt>
                <c:pt idx="767" formatCode="&quot;$&quot;#,##0.00_);[Red]\(&quot;$&quot;#,##0.00\)">
                  <c:v>42557</c:v>
                </c:pt>
                <c:pt idx="768" formatCode="&quot;$&quot;#,##0.00_);[Red]\(&quot;$&quot;#,##0.00\)">
                  <c:v>14918</c:v>
                </c:pt>
                <c:pt idx="769" formatCode="&quot;$&quot;#,##0.00_);[Red]\(&quot;$&quot;#,##0.00\)">
                  <c:v>74881</c:v>
                </c:pt>
                <c:pt idx="770" formatCode="&quot;$&quot;#,##0.00_);[Red]\(&quot;$&quot;#,##0.00\)">
                  <c:v>22419</c:v>
                </c:pt>
                <c:pt idx="771" formatCode="&quot;$&quot;#,##0.00_);[Red]\(&quot;$&quot;#,##0.00\)">
                  <c:v>63381</c:v>
                </c:pt>
                <c:pt idx="772" formatCode="&quot;$&quot;#,##0.00_);[Red]\(&quot;$&quot;#,##0.00\)">
                  <c:v>73059</c:v>
                </c:pt>
                <c:pt idx="773" formatCode="&quot;$&quot;#,##0.00_);[Red]\(&quot;$&quot;#,##0.00\)">
                  <c:v>20981</c:v>
                </c:pt>
                <c:pt idx="774" formatCode="&quot;$&quot;#,##0.00_);[Red]\(&quot;$&quot;#,##0.00\)">
                  <c:v>73059</c:v>
                </c:pt>
                <c:pt idx="775" formatCode="&quot;$&quot;#,##0.00_);[Red]\(&quot;$&quot;#,##0.00\)">
                  <c:v>63855</c:v>
                </c:pt>
                <c:pt idx="776">
                  <c:v>31859</c:v>
                </c:pt>
                <c:pt idx="777" formatCode="&quot;$&quot;#,##0.00_);[Red]\(&quot;$&quot;#,##0.00\)">
                  <c:v>33569</c:v>
                </c:pt>
                <c:pt idx="778">
                  <c:v>27242</c:v>
                </c:pt>
                <c:pt idx="779">
                  <c:v>27255</c:v>
                </c:pt>
                <c:pt idx="780" formatCode="&quot;$&quot;#,##0.00_);[Red]\(&quot;$&quot;#,##0.00\)">
                  <c:v>65685</c:v>
                </c:pt>
                <c:pt idx="781" formatCode="&quot;$&quot;#,##0.00_);[Red]\(&quot;$&quot;#,##0.00\)">
                  <c:v>83829</c:v>
                </c:pt>
                <c:pt idx="782" formatCode="&quot;$&quot;#,##0.00_);[Red]\(&quot;$&quot;#,##0.00\)">
                  <c:v>49269</c:v>
                </c:pt>
                <c:pt idx="783" formatCode="&quot;$&quot;#,##0.00_);[Red]\(&quot;$&quot;#,##0.00\)">
                  <c:v>72309</c:v>
                </c:pt>
                <c:pt idx="784" formatCode="&quot;$&quot;#,##0.00_);[Red]\(&quot;$&quot;#,##0.00\)">
                  <c:v>28457</c:v>
                </c:pt>
                <c:pt idx="785" formatCode="&quot;$&quot;#,##0.00_);[Red]\(&quot;$&quot;#,##0.00\)">
                  <c:v>57912</c:v>
                </c:pt>
                <c:pt idx="786" formatCode="&quot;$&quot;#,##0.00_);[Red]\(&quot;$&quot;#,##0.00\)">
                  <c:v>44010</c:v>
                </c:pt>
                <c:pt idx="787" formatCode="&quot;$&quot;#,##0.00_);[Red]\(&quot;$&quot;#,##0.00\)">
                  <c:v>61286</c:v>
                </c:pt>
                <c:pt idx="788" formatCode="&quot;$&quot;#,##0.00_);[Red]\(&quot;$&quot;#,##0.00\)">
                  <c:v>68117</c:v>
                </c:pt>
                <c:pt idx="789" formatCode="&quot;$&quot;#,##0.00_);[Red]\(&quot;$&quot;#,##0.00\)">
                  <c:v>4861</c:v>
                </c:pt>
                <c:pt idx="790" formatCode="&quot;$&quot;#,##0.00_);[Red]\(&quot;$&quot;#,##0.00\)">
                  <c:v>78931</c:v>
                </c:pt>
                <c:pt idx="791" formatCode="&quot;$&quot;#,##0.00_);[Red]\(&quot;$&quot;#,##0.00\)">
                  <c:v>65706</c:v>
                </c:pt>
                <c:pt idx="792" formatCode="&quot;$&quot;#,##0.00_);[Red]\(&quot;$&quot;#,##0.00\)">
                  <c:v>43018</c:v>
                </c:pt>
                <c:pt idx="793" formatCode="&quot;$&quot;#,##0.00_);[Red]\(&quot;$&quot;#,##0.00\)">
                  <c:v>50200</c:v>
                </c:pt>
                <c:pt idx="794" formatCode="&quot;$&quot;#,##0.00_);[Red]\(&quot;$&quot;#,##0.00\)">
                  <c:v>90687</c:v>
                </c:pt>
                <c:pt idx="795" formatCode="&quot;$&quot;#,##0.00_);[Red]\(&quot;$&quot;#,##0.00\)">
                  <c:v>64014</c:v>
                </c:pt>
                <c:pt idx="796">
                  <c:v>77037</c:v>
                </c:pt>
                <c:pt idx="797" formatCode="&quot;$&quot;#,##0.00_);[Red]\(&quot;$&quot;#,##0.00\)">
                  <c:v>62220</c:v>
                </c:pt>
                <c:pt idx="798" formatCode="&quot;$&quot;#,##0.00_);[Red]\(&quot;$&quot;#,##0.00\)">
                  <c:v>22979</c:v>
                </c:pt>
                <c:pt idx="799" formatCode="&quot;$&quot;#,##0.00_);[Red]\(&quot;$&quot;#,##0.00\)">
                  <c:v>31859</c:v>
                </c:pt>
                <c:pt idx="800" formatCode="&quot;$&quot;#,##0.00_);[Red]\(&quot;$&quot;#,##0.00\)">
                  <c:v>43300</c:v>
                </c:pt>
                <c:pt idx="801">
                  <c:v>65324</c:v>
                </c:pt>
                <c:pt idx="802" formatCode="&quot;$&quot;#,##0.00_);[Red]\(&quot;$&quot;#,##0.00\)">
                  <c:v>49605</c:v>
                </c:pt>
                <c:pt idx="803" formatCode="&quot;$&quot;#,##0.00_);[Red]\(&quot;$&quot;#,##0.00\)">
                  <c:v>18746</c:v>
                </c:pt>
                <c:pt idx="804" formatCode="&quot;$&quot;#,##0.00_);[Red]\(&quot;$&quot;#,##0.00\)">
                  <c:v>61284</c:v>
                </c:pt>
                <c:pt idx="805">
                  <c:v>49544</c:v>
                </c:pt>
                <c:pt idx="806" formatCode="&quot;$&quot;#,##0.00_);[Red]\(&quot;$&quot;#,##0.00\)">
                  <c:v>21282</c:v>
                </c:pt>
                <c:pt idx="807" formatCode="&quot;$&quot;#,##0.00_);[Red]\(&quot;$&quot;#,##0.00\)">
                  <c:v>94871</c:v>
                </c:pt>
                <c:pt idx="808">
                  <c:v>63564</c:v>
                </c:pt>
                <c:pt idx="809" formatCode="&quot;$&quot;#,##0.00_);[Red]\(&quot;$&quot;#,##0.00\)">
                  <c:v>60934</c:v>
                </c:pt>
                <c:pt idx="810" formatCode="&quot;$&quot;#,##0.00_);[Red]\(&quot;$&quot;#,##0.00\)">
                  <c:v>18690</c:v>
                </c:pt>
                <c:pt idx="811" formatCode="&quot;$&quot;#,##0.00_);[Red]\(&quot;$&quot;#,##0.00\)">
                  <c:v>31497</c:v>
                </c:pt>
                <c:pt idx="812" formatCode="&quot;$&quot;#,##0.00_);[Red]\(&quot;$&quot;#,##0.00\)">
                  <c:v>53253</c:v>
                </c:pt>
                <c:pt idx="813" formatCode="&quot;$&quot;#,##0.00_);[Red]\(&quot;$&quot;#,##0.00\)">
                  <c:v>60544</c:v>
                </c:pt>
                <c:pt idx="814" formatCode="&quot;$&quot;#,##0.00_);[Red]\(&quot;$&quot;#,##0.00\)">
                  <c:v>37150</c:v>
                </c:pt>
                <c:pt idx="815" formatCode="&quot;$&quot;#,##0.00_);[Red]\(&quot;$&quot;#,##0.00\)">
                  <c:v>41335</c:v>
                </c:pt>
                <c:pt idx="816">
                  <c:v>24639</c:v>
                </c:pt>
                <c:pt idx="817" formatCode="&quot;$&quot;#,##0.00_);[Red]\(&quot;$&quot;#,##0.00\)">
                  <c:v>30675</c:v>
                </c:pt>
                <c:pt idx="818" formatCode="&quot;$&quot;#,##0.00_);[Red]\(&quot;$&quot;#,##0.00\)">
                  <c:v>37284</c:v>
                </c:pt>
                <c:pt idx="819" formatCode="&quot;$&quot;#,##0.00_);[Red]\(&quot;$&quot;#,##0.00\)">
                  <c:v>46681</c:v>
                </c:pt>
                <c:pt idx="820">
                  <c:v>79143</c:v>
                </c:pt>
                <c:pt idx="821" formatCode="&quot;$&quot;#,##0.00_);[Red]\(&quot;$&quot;#,##0.00\)">
                  <c:v>38620</c:v>
                </c:pt>
                <c:pt idx="822" formatCode="&quot;$&quot;#,##0.00_);[Red]\(&quot;$&quot;#,##0.00\)">
                  <c:v>49514</c:v>
                </c:pt>
                <c:pt idx="823" formatCode="&quot;$&quot;#,##0.00_);[Red]\(&quot;$&quot;#,##0.00\)">
                  <c:v>79205</c:v>
                </c:pt>
                <c:pt idx="824" formatCode="&quot;$&quot;#,##0.00_);[Red]\(&quot;$&quot;#,##0.00\)">
                  <c:v>77766</c:v>
                </c:pt>
                <c:pt idx="825" formatCode="&quot;$&quot;#,##0.00_);[Red]\(&quot;$&quot;#,##0.00\)">
                  <c:v>56067</c:v>
                </c:pt>
                <c:pt idx="826" formatCode="&quot;$&quot;#,##0.00_);[Red]\(&quot;$&quot;#,##0.00\)">
                  <c:v>7500</c:v>
                </c:pt>
                <c:pt idx="827" formatCode="&quot;$&quot;#,##0.00_);[Red]\(&quot;$&quot;#,##0.00\)">
                  <c:v>70666</c:v>
                </c:pt>
                <c:pt idx="828" formatCode="&quot;$&quot;#,##0.00_);[Red]\(&quot;$&quot;#,##0.00\)">
                  <c:v>76624</c:v>
                </c:pt>
                <c:pt idx="829" formatCode="&quot;$&quot;#,##0.00_);[Red]\(&quot;$&quot;#,##0.00\)">
                  <c:v>71613</c:v>
                </c:pt>
                <c:pt idx="830" formatCode="&quot;$&quot;#,##0.00_);[Red]\(&quot;$&quot;#,##0.00\)">
                  <c:v>38988</c:v>
                </c:pt>
                <c:pt idx="831" formatCode="&quot;$&quot;#,##0.00_);[Red]\(&quot;$&quot;#,##0.00\)">
                  <c:v>76140</c:v>
                </c:pt>
                <c:pt idx="832" formatCode="&quot;$&quot;#,##0.00_);[Red]\(&quot;$&quot;#,##0.00\)">
                  <c:v>37070</c:v>
                </c:pt>
                <c:pt idx="833" formatCode="&quot;$&quot;#,##0.00_);[Red]\(&quot;$&quot;#,##0.00\)">
                  <c:v>55249</c:v>
                </c:pt>
                <c:pt idx="834" formatCode="&quot;$&quot;#,##0.00_);[Red]\(&quot;$&quot;#,##0.00\)">
                  <c:v>24221</c:v>
                </c:pt>
                <c:pt idx="835" formatCode="&quot;$&quot;#,##0.00_);[Red]\(&quot;$&quot;#,##0.00\)">
                  <c:v>52157</c:v>
                </c:pt>
                <c:pt idx="836" formatCode="&quot;$&quot;#,##0.00_);[Red]\(&quot;$&quot;#,##0.00\)">
                  <c:v>34026</c:v>
                </c:pt>
                <c:pt idx="837" formatCode="&quot;$&quot;#,##0.00_);[Red]\(&quot;$&quot;#,##0.00\)">
                  <c:v>36864</c:v>
                </c:pt>
                <c:pt idx="838" formatCode="&quot;$&quot;#,##0.00_);[Red]\(&quot;$&quot;#,##0.00\)">
                  <c:v>29672</c:v>
                </c:pt>
                <c:pt idx="839" formatCode="&quot;$&quot;#,##0.00_);[Red]\(&quot;$&quot;#,##0.00\)">
                  <c:v>44159</c:v>
                </c:pt>
                <c:pt idx="840" formatCode="&quot;$&quot;#,##0.00_);[Red]\(&quot;$&quot;#,##0.00\)">
                  <c:v>57967</c:v>
                </c:pt>
                <c:pt idx="841" formatCode="&quot;$&quot;#,##0.00_);[Red]\(&quot;$&quot;#,##0.00\)">
                  <c:v>87171</c:v>
                </c:pt>
                <c:pt idx="842" formatCode="&quot;$&quot;#,##0.00_);[Red]\(&quot;$&quot;#,##0.00\)">
                  <c:v>20425</c:v>
                </c:pt>
                <c:pt idx="843" formatCode="&quot;$&quot;#,##0.00_);[Red]\(&quot;$&quot;#,##0.00\)">
                  <c:v>91065</c:v>
                </c:pt>
                <c:pt idx="844" formatCode="&quot;$&quot;#,##0.00_);[Red]\(&quot;$&quot;#,##0.00\)">
                  <c:v>59892</c:v>
                </c:pt>
                <c:pt idx="845" formatCode="&quot;$&quot;#,##0.00_);[Red]\(&quot;$&quot;#,##0.00\)">
                  <c:v>32889</c:v>
                </c:pt>
                <c:pt idx="846" formatCode="&quot;$&quot;#,##0.00_);[Red]\(&quot;$&quot;#,##0.00\)">
                  <c:v>17345</c:v>
                </c:pt>
                <c:pt idx="847">
                  <c:v>6560</c:v>
                </c:pt>
                <c:pt idx="848" formatCode="&quot;$&quot;#,##0.00_);[Red]\(&quot;$&quot;#,##0.00\)">
                  <c:v>98777</c:v>
                </c:pt>
                <c:pt idx="849" formatCode="&quot;$&quot;#,##0.00_);[Red]\(&quot;$&quot;#,##0.00\)">
                  <c:v>44375</c:v>
                </c:pt>
                <c:pt idx="850" formatCode="&quot;$&quot;#,##0.00_);[Red]\(&quot;$&quot;#,##0.00\)">
                  <c:v>19485</c:v>
                </c:pt>
                <c:pt idx="851" formatCode="&quot;$&quot;#,##0.00_);[Red]\(&quot;$&quot;#,##0.00\)">
                  <c:v>82800</c:v>
                </c:pt>
                <c:pt idx="852" formatCode="&quot;$&quot;#,##0.00_);[Red]\(&quot;$&quot;#,##0.00\)">
                  <c:v>53154</c:v>
                </c:pt>
                <c:pt idx="853" formatCode="&quot;$&quot;#,##0.00_);[Red]\(&quot;$&quot;#,##0.00\)">
                  <c:v>38683</c:v>
                </c:pt>
                <c:pt idx="854" formatCode="&quot;$&quot;#,##0.00_);[Red]\(&quot;$&quot;#,##0.00\)">
                  <c:v>87188</c:v>
                </c:pt>
                <c:pt idx="855" formatCode="&quot;$&quot;#,##0.00_);[Red]\(&quot;$&quot;#,##0.00\)">
                  <c:v>39548</c:v>
                </c:pt>
                <c:pt idx="856" formatCode="&quot;$&quot;#,##0.00_);[Red]\(&quot;$&quot;#,##0.00\)">
                  <c:v>57642</c:v>
                </c:pt>
                <c:pt idx="857" formatCode="&quot;$&quot;#,##0.00_);[Red]\(&quot;$&quot;#,##0.00\)">
                  <c:v>30467</c:v>
                </c:pt>
                <c:pt idx="858" formatCode="&quot;$&quot;#,##0.00_);[Red]\(&quot;$&quot;#,##0.00\)">
                  <c:v>23228</c:v>
                </c:pt>
                <c:pt idx="859" formatCode="&quot;$&quot;#,##0.00_);[Red]\(&quot;$&quot;#,##0.00\)">
                  <c:v>20427</c:v>
                </c:pt>
                <c:pt idx="860" formatCode="&quot;$&quot;#,##0.00_);[Red]\(&quot;$&quot;#,##0.00\)">
                  <c:v>70971</c:v>
                </c:pt>
                <c:pt idx="861" formatCode="&quot;$&quot;#,##0.00_);[Red]\(&quot;$&quot;#,##0.00\)">
                  <c:v>35178</c:v>
                </c:pt>
                <c:pt idx="862" formatCode="&quot;$&quot;#,##0.00_);[Red]\(&quot;$&quot;#,##0.00\)">
                  <c:v>6835</c:v>
                </c:pt>
                <c:pt idx="863" formatCode="&quot;$&quot;#,##0.00_);[Red]\(&quot;$&quot;#,##0.00\)">
                  <c:v>80589</c:v>
                </c:pt>
                <c:pt idx="864" formatCode="&quot;$&quot;#,##0.00_);[Red]\(&quot;$&quot;#,##0.00\)">
                  <c:v>60152</c:v>
                </c:pt>
                <c:pt idx="865" formatCode="&quot;$&quot;#,##0.00_);[Red]\(&quot;$&quot;#,##0.00\)">
                  <c:v>77863</c:v>
                </c:pt>
                <c:pt idx="866" formatCode="&quot;$&quot;#,##0.00_);[Red]\(&quot;$&quot;#,##0.00\)">
                  <c:v>42387</c:v>
                </c:pt>
                <c:pt idx="867" formatCode="&quot;$&quot;#,##0.00_);[Red]\(&quot;$&quot;#,##0.00\)">
                  <c:v>21955</c:v>
                </c:pt>
                <c:pt idx="868" formatCode="&quot;$&quot;#,##0.00_);[Red]\(&quot;$&quot;#,##0.00\)">
                  <c:v>18988</c:v>
                </c:pt>
                <c:pt idx="869" formatCode="&quot;$&quot;#,##0.00_);[Red]\(&quot;$&quot;#,##0.00\)">
                  <c:v>85738</c:v>
                </c:pt>
                <c:pt idx="870" formatCode="&quot;$&quot;#,##0.00_);[Red]\(&quot;$&quot;#,##0.00\)">
                  <c:v>32144</c:v>
                </c:pt>
                <c:pt idx="871" formatCode="&quot;$&quot;#,##0.00_);[Red]\(&quot;$&quot;#,##0.00\)">
                  <c:v>39062</c:v>
                </c:pt>
                <c:pt idx="872" formatCode="&quot;$&quot;#,##0.00_);[Red]\(&quot;$&quot;#,##0.00\)">
                  <c:v>67353</c:v>
                </c:pt>
                <c:pt idx="874" formatCode="&quot;$&quot;#,##0.00_);[Red]\(&quot;$&quot;#,##0.00\)">
                  <c:v>37244</c:v>
                </c:pt>
                <c:pt idx="875" formatCode="&quot;$&quot;#,##0.00_);[Red]\(&quot;$&quot;#,##0.00\)">
                  <c:v>71819</c:v>
                </c:pt>
                <c:pt idx="876" formatCode="&quot;$&quot;#,##0.00_);[Red]\(&quot;$&quot;#,##0.00\)">
                  <c:v>47850</c:v>
                </c:pt>
                <c:pt idx="877" formatCode="&quot;$&quot;#,##0.00_);[Red]\(&quot;$&quot;#,##0.00\)">
                  <c:v>65487</c:v>
                </c:pt>
                <c:pt idx="878" formatCode="&quot;$&quot;#,##0.00_);[Red]\(&quot;$&quot;#,##0.00\)">
                  <c:v>43482</c:v>
                </c:pt>
                <c:pt idx="879" formatCode="&quot;$&quot;#,##0.00_);[Red]\(&quot;$&quot;#,##0.00\)">
                  <c:v>32218</c:v>
                </c:pt>
                <c:pt idx="880" formatCode="&quot;$&quot;#,##0.00_);[Red]\(&quot;$&quot;#,##0.00\)">
                  <c:v>52914</c:v>
                </c:pt>
                <c:pt idx="881" formatCode="&quot;$&quot;#,##0.00_);[Red]\(&quot;$&quot;#,##0.00\)">
                  <c:v>46463</c:v>
                </c:pt>
                <c:pt idx="882" formatCode="&quot;$&quot;#,##0.00_);[Red]\(&quot;$&quot;#,##0.00\)">
                  <c:v>36038</c:v>
                </c:pt>
                <c:pt idx="883" formatCode="&quot;$&quot;#,##0.00_);[Red]\(&quot;$&quot;#,##0.00\)">
                  <c:v>75315</c:v>
                </c:pt>
                <c:pt idx="884" formatCode="&quot;$&quot;#,##0.00_);[Red]\(&quot;$&quot;#,##0.00\)">
                  <c:v>63841</c:v>
                </c:pt>
                <c:pt idx="885" formatCode="&quot;$&quot;#,##0.00_);[Red]\(&quot;$&quot;#,##0.00\)">
                  <c:v>81051</c:v>
                </c:pt>
                <c:pt idx="886">
                  <c:v>68695</c:v>
                </c:pt>
                <c:pt idx="887">
                  <c:v>63915</c:v>
                </c:pt>
                <c:pt idx="888" formatCode="&quot;$&quot;#,##0.00_);[Red]\(&quot;$&quot;#,##0.00\)">
                  <c:v>67419</c:v>
                </c:pt>
                <c:pt idx="889" formatCode="&quot;$&quot;#,##0.00_);[Red]\(&quot;$&quot;#,##0.00\)">
                  <c:v>16860</c:v>
                </c:pt>
                <c:pt idx="890" formatCode="&quot;$&quot;#,##0.00_);[Red]\(&quot;$&quot;#,##0.00\)">
                  <c:v>89616</c:v>
                </c:pt>
                <c:pt idx="891" formatCode="&quot;$&quot;#,##0.00_);[Red]\(&quot;$&quot;#,##0.00\)">
                  <c:v>55801</c:v>
                </c:pt>
                <c:pt idx="892" formatCode="&quot;$&quot;#,##0.00_);[Red]\(&quot;$&quot;#,##0.00\)">
                  <c:v>83257</c:v>
                </c:pt>
                <c:pt idx="893" formatCode="&quot;$&quot;#,##0.00_);[Red]\(&quot;$&quot;#,##0.00\)">
                  <c:v>31615</c:v>
                </c:pt>
                <c:pt idx="894" formatCode="&quot;$&quot;#,##0.00_);[Red]\(&quot;$&quot;#,##0.00\)">
                  <c:v>20180</c:v>
                </c:pt>
                <c:pt idx="895" formatCode="&quot;$&quot;#,##0.00_);[Red]\(&quot;$&quot;#,##0.00\)">
                  <c:v>65316</c:v>
                </c:pt>
                <c:pt idx="896" formatCode="&quot;$&quot;#,##0.00_);[Red]\(&quot;$&quot;#,##0.00\)">
                  <c:v>64100</c:v>
                </c:pt>
                <c:pt idx="897" formatCode="&quot;$&quot;#,##0.00_);[Red]\(&quot;$&quot;#,##0.00\)">
                  <c:v>46524</c:v>
                </c:pt>
                <c:pt idx="898" formatCode="&quot;$&quot;#,##0.00_);[Red]\(&quot;$&quot;#,##0.00\)">
                  <c:v>30023</c:v>
                </c:pt>
                <c:pt idx="899">
                  <c:v>50388</c:v>
                </c:pt>
                <c:pt idx="900" formatCode="&quot;$&quot;#,##0.00_);[Red]\(&quot;$&quot;#,##0.00\)">
                  <c:v>30279</c:v>
                </c:pt>
                <c:pt idx="901">
                  <c:v>58646</c:v>
                </c:pt>
                <c:pt idx="902" formatCode="&quot;$&quot;#,##0.00_);[Red]\(&quot;$&quot;#,##0.00\)">
                  <c:v>35682</c:v>
                </c:pt>
                <c:pt idx="903" formatCode="&quot;$&quot;#,##0.00_);[Red]\(&quot;$&quot;#,##0.00\)">
                  <c:v>69098</c:v>
                </c:pt>
                <c:pt idx="904">
                  <c:v>69096</c:v>
                </c:pt>
                <c:pt idx="905" formatCode="&quot;$&quot;#,##0.00_);[Red]\(&quot;$&quot;#,##0.00\)">
                  <c:v>63777</c:v>
                </c:pt>
                <c:pt idx="906" formatCode="&quot;$&quot;#,##0.00_);[Red]\(&quot;$&quot;#,##0.00\)">
                  <c:v>60432</c:v>
                </c:pt>
                <c:pt idx="907" formatCode="&quot;$&quot;#,##0.00_);[Red]\(&quot;$&quot;#,##0.00\)">
                  <c:v>72354</c:v>
                </c:pt>
                <c:pt idx="908" formatCode="&quot;$&quot;#,##0.00_);[Red]\(&quot;$&quot;#,##0.00\)">
                  <c:v>39858</c:v>
                </c:pt>
                <c:pt idx="909">
                  <c:v>62845</c:v>
                </c:pt>
                <c:pt idx="910" formatCode="&quot;$&quot;#,##0.00_);[Red]\(&quot;$&quot;#,##0.00\)">
                  <c:v>68682</c:v>
                </c:pt>
                <c:pt idx="911" formatCode="&quot;$&quot;#,##0.00_);[Red]\(&quot;$&quot;#,##0.00\)">
                  <c:v>69882</c:v>
                </c:pt>
                <c:pt idx="912" formatCode="&quot;$&quot;#,##0.00_);[Red]\(&quot;$&quot;#,##0.00\)">
                  <c:v>72228</c:v>
                </c:pt>
                <c:pt idx="913" formatCode="&quot;$&quot;#,##0.00_);[Red]\(&quot;$&quot;#,##0.00\)">
                  <c:v>75127</c:v>
                </c:pt>
                <c:pt idx="914" formatCode="&quot;$&quot;#,##0.00_);[Red]\(&quot;$&quot;#,##0.00\)">
                  <c:v>85693</c:v>
                </c:pt>
                <c:pt idx="915" formatCode="&quot;$&quot;#,##0.00_);[Red]\(&quot;$&quot;#,##0.00\)">
                  <c:v>78427</c:v>
                </c:pt>
                <c:pt idx="916" formatCode="&quot;$&quot;#,##0.00_);[Red]\(&quot;$&quot;#,##0.00\)">
                  <c:v>38946</c:v>
                </c:pt>
                <c:pt idx="917" formatCode="&quot;$&quot;#,##0.00_);[Red]\(&quot;$&quot;#,##0.00\)">
                  <c:v>82497</c:v>
                </c:pt>
                <c:pt idx="918" formatCode="&quot;$&quot;#,##0.00_);[Red]\(&quot;$&quot;#,##0.00\)">
                  <c:v>13672</c:v>
                </c:pt>
                <c:pt idx="919" formatCode="&quot;$&quot;#,##0.00_);[Red]\(&quot;$&quot;#,##0.00\)">
                  <c:v>41967</c:v>
                </c:pt>
                <c:pt idx="920" formatCode="&quot;$&quot;#,##0.00_);[Red]\(&quot;$&quot;#,##0.00\)">
                  <c:v>33564</c:v>
                </c:pt>
                <c:pt idx="921" formatCode="&quot;$&quot;#,##0.00_);[Red]\(&quot;$&quot;#,##0.00\)">
                  <c:v>51373</c:v>
                </c:pt>
                <c:pt idx="922" formatCode="&quot;$&quot;#,##0.00_);[Red]\(&quot;$&quot;#,##0.00\)">
                  <c:v>47009</c:v>
                </c:pt>
                <c:pt idx="923" formatCode="&quot;$&quot;#,##0.00_);[Red]\(&quot;$&quot;#,##0.00\)">
                  <c:v>22070</c:v>
                </c:pt>
                <c:pt idx="924" formatCode="&quot;$&quot;#,##0.00_);[Red]\(&quot;$&quot;#,##0.00\)">
                  <c:v>75759</c:v>
                </c:pt>
                <c:pt idx="925" formatCode="&quot;$&quot;#,##0.00_);[Red]\(&quot;$&quot;#,##0.00\)">
                  <c:v>45006</c:v>
                </c:pt>
                <c:pt idx="926" formatCode="&quot;$&quot;#,##0.00_);[Red]\(&quot;$&quot;#,##0.00\)">
                  <c:v>82072</c:v>
                </c:pt>
                <c:pt idx="927" formatCode="&quot;$&quot;#,##0.00_);[Red]\(&quot;$&quot;#,##0.00\)">
                  <c:v>49681</c:v>
                </c:pt>
                <c:pt idx="928" formatCode="&quot;$&quot;#,##0.00_);[Red]\(&quot;$&quot;#,##0.00\)">
                  <c:v>65695</c:v>
                </c:pt>
                <c:pt idx="929" formatCode="&quot;$&quot;#,##0.00_);[Red]\(&quot;$&quot;#,##0.00\)">
                  <c:v>71367</c:v>
                </c:pt>
                <c:pt idx="930" formatCode="&quot;$&quot;#,##0.00_);[Red]\(&quot;$&quot;#,##0.00\)">
                  <c:v>81361</c:v>
                </c:pt>
                <c:pt idx="931" formatCode="&quot;$&quot;#,##0.00_);[Red]\(&quot;$&quot;#,##0.00\)">
                  <c:v>57705</c:v>
                </c:pt>
                <c:pt idx="932" formatCode="&quot;$&quot;#,##0.00_);[Red]\(&quot;$&quot;#,##0.00\)">
                  <c:v>105471</c:v>
                </c:pt>
                <c:pt idx="933" formatCode="&quot;$&quot;#,##0.00_);[Red]\(&quot;$&quot;#,##0.00\)">
                  <c:v>113734</c:v>
                </c:pt>
                <c:pt idx="934" formatCode="&quot;$&quot;#,##0.00_);[Red]\(&quot;$&quot;#,##0.00\)">
                  <c:v>74637</c:v>
                </c:pt>
                <c:pt idx="935" formatCode="&quot;$&quot;#,##0.00_);[Red]\(&quot;$&quot;#,##0.00\)">
                  <c:v>70647</c:v>
                </c:pt>
                <c:pt idx="936" formatCode="&quot;$&quot;#,##0.00_);[Red]\(&quot;$&quot;#,##0.00\)">
                  <c:v>27803</c:v>
                </c:pt>
                <c:pt idx="937" formatCode="&quot;$&quot;#,##0.00_);[Red]\(&quot;$&quot;#,##0.00\)">
                  <c:v>78497</c:v>
                </c:pt>
                <c:pt idx="938" formatCode="&quot;$&quot;#,##0.00_);[Red]\(&quot;$&quot;#,##0.00\)">
                  <c:v>42011</c:v>
                </c:pt>
                <c:pt idx="939" formatCode="&quot;$&quot;#,##0.00_);[Red]\(&quot;$&quot;#,##0.00\)">
                  <c:v>75114</c:v>
                </c:pt>
                <c:pt idx="940" formatCode="&quot;$&quot;#,##0.00_);[Red]\(&quot;$&quot;#,##0.00\)">
                  <c:v>51250</c:v>
                </c:pt>
                <c:pt idx="941" formatCode="&quot;$&quot;#,##0.00_);[Red]\(&quot;$&quot;#,##0.00\)">
                  <c:v>24480</c:v>
                </c:pt>
                <c:pt idx="942" formatCode="&quot;$&quot;#,##0.00_);[Red]\(&quot;$&quot;#,##0.00\)">
                  <c:v>81300</c:v>
                </c:pt>
                <c:pt idx="943" formatCode="&quot;$&quot;#,##0.00_);[Red]\(&quot;$&quot;#,##0.00\)">
                  <c:v>73705</c:v>
                </c:pt>
                <c:pt idx="944" formatCode="&quot;$&quot;#,##0.00_);[Red]\(&quot;$&quot;#,##0.00\)">
                  <c:v>78710</c:v>
                </c:pt>
                <c:pt idx="945" formatCode="&quot;$&quot;#,##0.00_);[Red]\(&quot;$&quot;#,##0.00\)">
                  <c:v>51876</c:v>
                </c:pt>
                <c:pt idx="946" formatCode="&quot;$&quot;#,##0.00_);[Red]\(&quot;$&quot;#,##0.00\)">
                  <c:v>82571</c:v>
                </c:pt>
                <c:pt idx="947" formatCode="&quot;$&quot;#,##0.00_);[Red]\(&quot;$&quot;#,##0.00\)">
                  <c:v>80739</c:v>
                </c:pt>
                <c:pt idx="948" formatCode="&quot;$&quot;#,##0.00_);[Red]\(&quot;$&quot;#,##0.00\)">
                  <c:v>50725</c:v>
                </c:pt>
                <c:pt idx="949" formatCode="&quot;$&quot;#,##0.00_);[Red]\(&quot;$&quot;#,##0.00\)">
                  <c:v>7500</c:v>
                </c:pt>
                <c:pt idx="950" formatCode="&quot;$&quot;#,##0.00_);[Red]\(&quot;$&quot;#,##0.00\)">
                  <c:v>35416</c:v>
                </c:pt>
                <c:pt idx="951" formatCode="&quot;$&quot;#,##0.00_);[Red]\(&quot;$&quot;#,##0.00\)">
                  <c:v>50150</c:v>
                </c:pt>
                <c:pt idx="952" formatCode="&quot;$&quot;#,##0.00_);[Red]\(&quot;$&quot;#,##0.00\)">
                  <c:v>61839</c:v>
                </c:pt>
                <c:pt idx="953" formatCode="&quot;$&quot;#,##0.00_);[Red]\(&quot;$&quot;#,##0.00\)">
                  <c:v>34704</c:v>
                </c:pt>
                <c:pt idx="954" formatCode="&quot;$&quot;#,##0.00_);[Red]\(&quot;$&quot;#,##0.00\)">
                  <c:v>20193</c:v>
                </c:pt>
                <c:pt idx="955" formatCode="&quot;$&quot;#,##0.00_);[Red]\(&quot;$&quot;#,##0.00\)">
                  <c:v>31605</c:v>
                </c:pt>
                <c:pt idx="956" formatCode="&quot;$&quot;#,##0.00_);[Red]\(&quot;$&quot;#,##0.00\)">
                  <c:v>50616</c:v>
                </c:pt>
                <c:pt idx="957" formatCode="&quot;$&quot;#,##0.00_);[Red]\(&quot;$&quot;#,##0.00\)">
                  <c:v>65463</c:v>
                </c:pt>
                <c:pt idx="958" formatCode="&quot;$&quot;#,##0.00_);[Red]\(&quot;$&quot;#,##0.00\)">
                  <c:v>56242</c:v>
                </c:pt>
                <c:pt idx="959" formatCode="&quot;$&quot;#,##0.00_);[Red]\(&quot;$&quot;#,##0.00\)">
                  <c:v>58554</c:v>
                </c:pt>
                <c:pt idx="960" formatCode="&quot;$&quot;#,##0.00_);[Red]\(&quot;$&quot;#,##0.00\)">
                  <c:v>33585</c:v>
                </c:pt>
                <c:pt idx="961" formatCode="&quot;$&quot;#,##0.00_);[Red]\(&quot;$&quot;#,##0.00\)">
                  <c:v>63998</c:v>
                </c:pt>
                <c:pt idx="962" formatCode="&quot;$&quot;#,##0.00_);[Red]\(&quot;$&quot;#,##0.00\)">
                  <c:v>40442</c:v>
                </c:pt>
                <c:pt idx="963" formatCode="&quot;$&quot;#,##0.00_);[Red]\(&quot;$&quot;#,##0.00\)">
                  <c:v>70924</c:v>
                </c:pt>
                <c:pt idx="964" formatCode="&quot;$&quot;#,##0.00_);[Red]\(&quot;$&quot;#,##0.00\)">
                  <c:v>57954</c:v>
                </c:pt>
                <c:pt idx="965">
                  <c:v>77622</c:v>
                </c:pt>
                <c:pt idx="966" formatCode="&quot;$&quot;#,##0.00_);[Red]\(&quot;$&quot;#,##0.00\)">
                  <c:v>75330</c:v>
                </c:pt>
                <c:pt idx="967" formatCode="&quot;$&quot;#,##0.00_);[Red]\(&quot;$&quot;#,##0.00\)">
                  <c:v>80812</c:v>
                </c:pt>
                <c:pt idx="968" formatCode="&quot;$&quot;#,##0.00_);[Red]\(&quot;$&quot;#,##0.00\)">
                  <c:v>79803</c:v>
                </c:pt>
                <c:pt idx="969" formatCode="&quot;$&quot;#,##0.00_);[Red]\(&quot;$&quot;#,##0.00\)">
                  <c:v>44964</c:v>
                </c:pt>
                <c:pt idx="970" formatCode="&quot;$&quot;#,##0.00_);[Red]\(&quot;$&quot;#,##0.00\)">
                  <c:v>49638</c:v>
                </c:pt>
                <c:pt idx="971" formatCode="&quot;$&quot;#,##0.00_);[Red]\(&quot;$&quot;#,##0.00\)">
                  <c:v>15759</c:v>
                </c:pt>
                <c:pt idx="972" formatCode="&quot;$&quot;#,##0.00_);[Red]\(&quot;$&quot;#,##0.00\)">
                  <c:v>22304</c:v>
                </c:pt>
                <c:pt idx="973">
                  <c:v>54998</c:v>
                </c:pt>
                <c:pt idx="974" formatCode="&quot;$&quot;#,##0.00_);[Red]\(&quot;$&quot;#,##0.00\)">
                  <c:v>79865</c:v>
                </c:pt>
                <c:pt idx="975" formatCode="&quot;$&quot;#,##0.00_);[Red]\(&quot;$&quot;#,##0.00\)">
                  <c:v>27244</c:v>
                </c:pt>
                <c:pt idx="976" formatCode="&quot;$&quot;#,##0.00_);[Red]\(&quot;$&quot;#,##0.00\)">
                  <c:v>71322</c:v>
                </c:pt>
                <c:pt idx="977" formatCode="&quot;$&quot;#,##0.00_);[Red]\(&quot;$&quot;#,##0.00\)">
                  <c:v>22775</c:v>
                </c:pt>
                <c:pt idx="978" formatCode="&quot;$&quot;#,##0.00_);[Red]\(&quot;$&quot;#,##0.00\)">
                  <c:v>75127</c:v>
                </c:pt>
                <c:pt idx="979" formatCode="&quot;$&quot;#,##0.00_);[Red]\(&quot;$&quot;#,##0.00\)">
                  <c:v>30351</c:v>
                </c:pt>
                <c:pt idx="980" formatCode="&quot;$&quot;#,##0.00_);[Red]\(&quot;$&quot;#,##0.00\)">
                  <c:v>82347</c:v>
                </c:pt>
                <c:pt idx="981" formatCode="&quot;$&quot;#,##0.00_);[Red]\(&quot;$&quot;#,##0.00\)">
                  <c:v>24206</c:v>
                </c:pt>
                <c:pt idx="982" formatCode="&quot;$&quot;#,##0.00_);[Red]\(&quot;$&quot;#,##0.00\)">
                  <c:v>34380</c:v>
                </c:pt>
                <c:pt idx="983">
                  <c:v>53367</c:v>
                </c:pt>
                <c:pt idx="984">
                  <c:v>38236</c:v>
                </c:pt>
                <c:pt idx="985">
                  <c:v>38576</c:v>
                </c:pt>
                <c:pt idx="986" formatCode="&quot;$&quot;#,##0.00_);[Red]\(&quot;$&quot;#,##0.00\)">
                  <c:v>55412</c:v>
                </c:pt>
                <c:pt idx="987" formatCode="&quot;$&quot;#,##0.00_);[Red]\(&quot;$&quot;#,##0.00\)">
                  <c:v>68743</c:v>
                </c:pt>
                <c:pt idx="988" formatCode="&quot;$&quot;#,##0.00_);[Red]\(&quot;$&quot;#,##0.00\)">
                  <c:v>53230</c:v>
                </c:pt>
                <c:pt idx="989" formatCode="&quot;$&quot;#,##0.00_);[Red]\(&quot;$&quot;#,##0.00\)">
                  <c:v>16626</c:v>
                </c:pt>
                <c:pt idx="990" formatCode="&quot;$&quot;#,##0.00_);[Red]\(&quot;$&quot;#,##0.00\)">
                  <c:v>157146</c:v>
                </c:pt>
                <c:pt idx="991" formatCode="&quot;$&quot;#,##0.00_);[Red]\(&quot;$&quot;#,##0.00\)">
                  <c:v>46094</c:v>
                </c:pt>
                <c:pt idx="992" formatCode="&quot;$&quot;#,##0.00_);[Red]\(&quot;$&quot;#,##0.00\)">
                  <c:v>37760</c:v>
                </c:pt>
                <c:pt idx="993" formatCode="&quot;$&quot;#,##0.00_);[Red]\(&quot;$&quot;#,##0.00\)">
                  <c:v>70503</c:v>
                </c:pt>
                <c:pt idx="994" formatCode="&quot;$&quot;#,##0.00_);[Red]\(&quot;$&quot;#,##0.00\)">
                  <c:v>71367</c:v>
                </c:pt>
                <c:pt idx="995" formatCode="&quot;$&quot;#,##0.00_);[Red]\(&quot;$&quot;#,##0.00\)">
                  <c:v>53653</c:v>
                </c:pt>
                <c:pt idx="996" formatCode="&quot;$&quot;#,##0.00_);[Red]\(&quot;$&quot;#,##0.00\)">
                  <c:v>89572</c:v>
                </c:pt>
                <c:pt idx="997" formatCode="&quot;$&quot;#,##0.00_);[Red]\(&quot;$&quot;#,##0.00\)">
                  <c:v>48195</c:v>
                </c:pt>
                <c:pt idx="998" formatCode="&quot;$&quot;#,##0.00_);[Red]\(&quot;$&quot;#,##0.00\)">
                  <c:v>21255</c:v>
                </c:pt>
                <c:pt idx="999" formatCode="&quot;$&quot;#,##0.00_);[Red]\(&quot;$&quot;#,##0.00\)">
                  <c:v>74250</c:v>
                </c:pt>
                <c:pt idx="1000" formatCode="&quot;$&quot;#,##0.00_);[Red]\(&quot;$&quot;#,##0.00\)">
                  <c:v>38201</c:v>
                </c:pt>
                <c:pt idx="1001" formatCode="&quot;$&quot;#,##0.00_);[Red]\(&quot;$&quot;#,##0.00\)">
                  <c:v>31497</c:v>
                </c:pt>
                <c:pt idx="1002" formatCode="&quot;$&quot;#,##0.00_);[Red]\(&quot;$&quot;#,##0.00\)">
                  <c:v>20587</c:v>
                </c:pt>
                <c:pt idx="1003" formatCode="&quot;$&quot;#,##0.00_);[Red]\(&quot;$&quot;#,##0.00\)">
                  <c:v>83273</c:v>
                </c:pt>
                <c:pt idx="1004" formatCode="&quot;$&quot;#,##0.00_);[Red]\(&quot;$&quot;#,##0.00\)">
                  <c:v>34469</c:v>
                </c:pt>
                <c:pt idx="1005" formatCode="&quot;$&quot;#,##0.00_);[Red]\(&quot;$&quot;#,##0.00\)">
                  <c:v>59111</c:v>
                </c:pt>
                <c:pt idx="1006" formatCode="&quot;$&quot;#,##0.00_);[Red]\(&quot;$&quot;#,##0.00\)">
                  <c:v>17459</c:v>
                </c:pt>
                <c:pt idx="1007" formatCode="&quot;$&quot;#,##0.00_);[Red]\(&quot;$&quot;#,##0.00\)">
                  <c:v>77598</c:v>
                </c:pt>
                <c:pt idx="1008" formatCode="&quot;$&quot;#,##0.00_);[Red]\(&quot;$&quot;#,##0.00\)">
                  <c:v>76081</c:v>
                </c:pt>
                <c:pt idx="1009" formatCode="&quot;$&quot;#,##0.00_);[Red]\(&quot;$&quot;#,##0.00\)">
                  <c:v>25008</c:v>
                </c:pt>
                <c:pt idx="1010" formatCode="&quot;$&quot;#,##0.00_);[Red]\(&quot;$&quot;#,##0.00\)">
                  <c:v>68118</c:v>
                </c:pt>
                <c:pt idx="1011" formatCode="&quot;$&quot;#,##0.00_);[Red]\(&quot;$&quot;#,##0.00\)">
                  <c:v>28691</c:v>
                </c:pt>
                <c:pt idx="1012" formatCode="&quot;$&quot;#,##0.00_);[Red]\(&quot;$&quot;#,##0.00\)">
                  <c:v>34529</c:v>
                </c:pt>
                <c:pt idx="1013" formatCode="&quot;$&quot;#,##0.00_);[Red]\(&quot;$&quot;#,##0.00\)">
                  <c:v>48526</c:v>
                </c:pt>
                <c:pt idx="1014" formatCode="&quot;$&quot;#,##0.00_);[Red]\(&quot;$&quot;#,##0.00\)">
                  <c:v>18100</c:v>
                </c:pt>
                <c:pt idx="1015" formatCode="&quot;$&quot;#,##0.00_);[Red]\(&quot;$&quot;#,##0.00\)">
                  <c:v>83145</c:v>
                </c:pt>
                <c:pt idx="1016" formatCode="&quot;$&quot;#,##0.00_);[Red]\(&quot;$&quot;#,##0.00\)">
                  <c:v>42710</c:v>
                </c:pt>
                <c:pt idx="1017" formatCode="&quot;$&quot;#,##0.00_);[Red]\(&quot;$&quot;#,##0.00\)">
                  <c:v>26997</c:v>
                </c:pt>
                <c:pt idx="1018" formatCode="&quot;$&quot;#,##0.00_);[Red]\(&quot;$&quot;#,##0.00\)">
                  <c:v>78331</c:v>
                </c:pt>
                <c:pt idx="1019" formatCode="&quot;$&quot;#,##0.00_);[Red]\(&quot;$&quot;#,##0.00\)">
                  <c:v>42767</c:v>
                </c:pt>
                <c:pt idx="1020" formatCode="&quot;$&quot;#,##0.00_);[Red]\(&quot;$&quot;#,##0.00\)">
                  <c:v>30351</c:v>
                </c:pt>
                <c:pt idx="1021" formatCode="&quot;$&quot;#,##0.00_);[Red]\(&quot;$&quot;#,##0.00\)">
                  <c:v>61794</c:v>
                </c:pt>
                <c:pt idx="1022" formatCode="&quot;$&quot;#,##0.00_);[Red]\(&quot;$&quot;#,##0.00\)">
                  <c:v>54072</c:v>
                </c:pt>
                <c:pt idx="1023" formatCode="&quot;$&quot;#,##0.00_);[Red]\(&quot;$&quot;#,##0.00\)">
                  <c:v>28769</c:v>
                </c:pt>
                <c:pt idx="1024" formatCode="&quot;$&quot;#,##0.00_);[Red]\(&quot;$&quot;#,##0.00\)">
                  <c:v>80134</c:v>
                </c:pt>
                <c:pt idx="1025" formatCode="&quot;$&quot;#,##0.00_);[Red]\(&quot;$&quot;#,##0.00\)">
                  <c:v>22804</c:v>
                </c:pt>
                <c:pt idx="1026" formatCode="&quot;$&quot;#,##0.00_);[Red]\(&quot;$&quot;#,##0.00\)">
                  <c:v>28072</c:v>
                </c:pt>
                <c:pt idx="1027" formatCode="&quot;$&quot;#,##0.00_);[Red]\(&quot;$&quot;#,##0.00\)">
                  <c:v>77298</c:v>
                </c:pt>
                <c:pt idx="1029" formatCode="&quot;$&quot;#,##0.00_);[Red]\(&quot;$&quot;#,##0.00\)">
                  <c:v>70515</c:v>
                </c:pt>
                <c:pt idx="1030" formatCode="&quot;$&quot;#,##0.00_);[Red]\(&quot;$&quot;#,##0.00\)">
                  <c:v>47821</c:v>
                </c:pt>
                <c:pt idx="1031" formatCode="&quot;$&quot;#,##0.00_);[Red]\(&quot;$&quot;#,##0.00\)">
                  <c:v>58330</c:v>
                </c:pt>
                <c:pt idx="1032" formatCode="&quot;$&quot;#,##0.00_);[Red]\(&quot;$&quot;#,##0.00\)">
                  <c:v>51569</c:v>
                </c:pt>
                <c:pt idx="1033" formatCode="&quot;$&quot;#,##0.00_);[Red]\(&quot;$&quot;#,##0.00\)">
                  <c:v>25509</c:v>
                </c:pt>
                <c:pt idx="1034" formatCode="&quot;$&quot;#,##0.00_);[Red]\(&quot;$&quot;#,##0.00\)">
                  <c:v>35860</c:v>
                </c:pt>
                <c:pt idx="1035" formatCode="&quot;$&quot;#,##0.00_);[Red]\(&quot;$&quot;#,##0.00\)">
                  <c:v>86979</c:v>
                </c:pt>
                <c:pt idx="1036">
                  <c:v>74806</c:v>
                </c:pt>
                <c:pt idx="1037" formatCode="&quot;$&quot;#,##0.00_);[Red]\(&quot;$&quot;#,##0.00\)">
                  <c:v>32632</c:v>
                </c:pt>
                <c:pt idx="1038" formatCode="&quot;$&quot;#,##0.00_);[Red]\(&quot;$&quot;#,##0.00\)">
                  <c:v>66664</c:v>
                </c:pt>
                <c:pt idx="1039" formatCode="&quot;$&quot;#,##0.00_);[Red]\(&quot;$&quot;#,##0.00\)">
                  <c:v>56628</c:v>
                </c:pt>
                <c:pt idx="1040" formatCode="&quot;$&quot;#,##0.00_);[Red]\(&quot;$&quot;#,##0.00\)">
                  <c:v>27450</c:v>
                </c:pt>
                <c:pt idx="1041" formatCode="&quot;$&quot;#,##0.00_);[Red]\(&quot;$&quot;#,##0.00\)">
                  <c:v>79530</c:v>
                </c:pt>
                <c:pt idx="1042" formatCode="&quot;$&quot;#,##0.00_);[Red]\(&quot;$&quot;#,##0.00\)">
                  <c:v>65333</c:v>
                </c:pt>
                <c:pt idx="1043" formatCode="&quot;$&quot;#,##0.00_);[Red]\(&quot;$&quot;#,##0.00\)">
                  <c:v>28320</c:v>
                </c:pt>
                <c:pt idx="1044" formatCode="&quot;$&quot;#,##0.00_);[Red]\(&quot;$&quot;#,##0.00\)">
                  <c:v>64355</c:v>
                </c:pt>
                <c:pt idx="1045" formatCode="&quot;$&quot;#,##0.00_);[Red]\(&quot;$&quot;#,##0.00\)">
                  <c:v>90842</c:v>
                </c:pt>
                <c:pt idx="1046" formatCode="&quot;$&quot;#,##0.00_);[Red]\(&quot;$&quot;#,##0.00\)">
                  <c:v>20194</c:v>
                </c:pt>
                <c:pt idx="1047" formatCode="&quot;$&quot;#,##0.00_);[Red]\(&quot;$&quot;#,##0.00\)">
                  <c:v>77766</c:v>
                </c:pt>
                <c:pt idx="1048" formatCode="&quot;$&quot;#,##0.00_);[Red]\(&quot;$&quot;#,##0.00\)">
                  <c:v>37760</c:v>
                </c:pt>
                <c:pt idx="1049" formatCode="&quot;$&quot;#,##0.00_);[Red]\(&quot;$&quot;#,##0.00\)">
                  <c:v>62466</c:v>
                </c:pt>
                <c:pt idx="1050">
                  <c:v>65104</c:v>
                </c:pt>
                <c:pt idx="1051" formatCode="&quot;$&quot;#,##0.00_);[Red]\(&quot;$&quot;#,##0.00\)">
                  <c:v>29604</c:v>
                </c:pt>
                <c:pt idx="1052" formatCode="&quot;$&quot;#,##0.00_);[Red]\(&quot;$&quot;#,##0.00\)">
                  <c:v>58494</c:v>
                </c:pt>
                <c:pt idx="1053" formatCode="&quot;$&quot;#,##0.00_);[Red]\(&quot;$&quot;#,##0.00\)">
                  <c:v>50616</c:v>
                </c:pt>
                <c:pt idx="1054" formatCode="&quot;$&quot;#,##0.00_);[Red]\(&quot;$&quot;#,##0.00\)">
                  <c:v>24367</c:v>
                </c:pt>
                <c:pt idx="1055" formatCode="&quot;$&quot;#,##0.00_);[Red]\(&quot;$&quot;#,##0.00\)">
                  <c:v>34824</c:v>
                </c:pt>
                <c:pt idx="1056" formatCode="&quot;$&quot;#,##0.00_);[Red]\(&quot;$&quot;#,##0.00\)">
                  <c:v>74268</c:v>
                </c:pt>
                <c:pt idx="1057" formatCode="&quot;$&quot;#,##0.00_);[Red]\(&quot;$&quot;#,##0.00\)">
                  <c:v>58482</c:v>
                </c:pt>
                <c:pt idx="1058" formatCode="&quot;$&quot;#,##0.00_);[Red]\(&quot;$&quot;#,##0.00\)">
                  <c:v>74538</c:v>
                </c:pt>
                <c:pt idx="1059" formatCode="&quot;$&quot;#,##0.00_);[Red]\(&quot;$&quot;#,##0.00\)">
                  <c:v>53378</c:v>
                </c:pt>
                <c:pt idx="1060" formatCode="&quot;$&quot;#,##0.00_);[Red]\(&quot;$&quot;#,##0.00\)">
                  <c:v>50002</c:v>
                </c:pt>
                <c:pt idx="1061" formatCode="&quot;$&quot;#,##0.00_);[Red]\(&quot;$&quot;#,##0.00\)">
                  <c:v>52852</c:v>
                </c:pt>
                <c:pt idx="1062" formatCode="&quot;$&quot;#,##0.00_);[Red]\(&quot;$&quot;#,##0.00\)">
                  <c:v>45903</c:v>
                </c:pt>
                <c:pt idx="1063" formatCode="&quot;$&quot;#,##0.00_);[Red]\(&quot;$&quot;#,##0.00\)">
                  <c:v>54132</c:v>
                </c:pt>
                <c:pt idx="1064" formatCode="&quot;$&quot;#,##0.00_);[Red]\(&quot;$&quot;#,##0.00\)">
                  <c:v>45894</c:v>
                </c:pt>
                <c:pt idx="1065" formatCode="&quot;$&quot;#,##0.00_);[Red]\(&quot;$&quot;#,##0.00\)">
                  <c:v>69139</c:v>
                </c:pt>
                <c:pt idx="1066" formatCode="&quot;$&quot;#,##0.00_);[Red]\(&quot;$&quot;#,##0.00\)">
                  <c:v>30753</c:v>
                </c:pt>
                <c:pt idx="1067" formatCode="&quot;$&quot;#,##0.00_);[Red]\(&quot;$&quot;#,##0.00\)">
                  <c:v>77568</c:v>
                </c:pt>
                <c:pt idx="1068" formatCode="&quot;$&quot;#,##0.00_);[Red]\(&quot;$&quot;#,##0.00\)">
                  <c:v>48767</c:v>
                </c:pt>
                <c:pt idx="1069" formatCode="&quot;$&quot;#,##0.00_);[Red]\(&quot;$&quot;#,##0.00\)">
                  <c:v>38725</c:v>
                </c:pt>
                <c:pt idx="1071" formatCode="&quot;$&quot;#,##0.00_);[Red]\(&quot;$&quot;#,##0.00\)">
                  <c:v>23910</c:v>
                </c:pt>
                <c:pt idx="1072" formatCode="&quot;$&quot;#,##0.00_);[Red]\(&quot;$&quot;#,##0.00\)">
                  <c:v>54603</c:v>
                </c:pt>
                <c:pt idx="1074" formatCode="&quot;$&quot;#,##0.00_);[Red]\(&quot;$&quot;#,##0.00\)">
                  <c:v>31056</c:v>
                </c:pt>
                <c:pt idx="1075" formatCode="&quot;$&quot;#,##0.00_);[Red]\(&quot;$&quot;#,##0.00\)">
                  <c:v>33986</c:v>
                </c:pt>
                <c:pt idx="1076" formatCode="&quot;$&quot;#,##0.00_);[Red]\(&quot;$&quot;#,##0.00\)">
                  <c:v>29440</c:v>
                </c:pt>
                <c:pt idx="1077" formatCode="&quot;$&quot;#,##0.00_);[Red]\(&quot;$&quot;#,##0.00\)">
                  <c:v>53843</c:v>
                </c:pt>
                <c:pt idx="1078" formatCode="&quot;$&quot;#,##0.00_);[Red]\(&quot;$&quot;#,##0.00\)">
                  <c:v>82224</c:v>
                </c:pt>
                <c:pt idx="1079" formatCode="&quot;$&quot;#,##0.00_);[Red]\(&quot;$&quot;#,##0.00\)">
                  <c:v>42473</c:v>
                </c:pt>
                <c:pt idx="1080" formatCode="&quot;$&quot;#,##0.00_);[Red]\(&quot;$&quot;#,##0.00\)">
                  <c:v>41020</c:v>
                </c:pt>
                <c:pt idx="1081" formatCode="&quot;$&quot;#,##0.00_);[Red]\(&quot;$&quot;#,##0.00\)">
                  <c:v>34961</c:v>
                </c:pt>
                <c:pt idx="1082" formatCode="&quot;$&quot;#,##0.00_);[Red]\(&quot;$&quot;#,##0.00\)">
                  <c:v>41658</c:v>
                </c:pt>
                <c:pt idx="1083" formatCode="&quot;$&quot;#,##0.00_);[Red]\(&quot;$&quot;#,##0.00\)">
                  <c:v>41551</c:v>
                </c:pt>
                <c:pt idx="1084" formatCode="&quot;$&quot;#,##0.00_);[Red]\(&quot;$&quot;#,##0.00\)">
                  <c:v>18358</c:v>
                </c:pt>
                <c:pt idx="1085" formatCode="&quot;$&quot;#,##0.00_);[Red]\(&quot;$&quot;#,##0.00\)">
                  <c:v>69084</c:v>
                </c:pt>
                <c:pt idx="1086" formatCode="&quot;$&quot;#,##0.00_);[Red]\(&quot;$&quot;#,##0.00\)">
                  <c:v>38961</c:v>
                </c:pt>
                <c:pt idx="1087" formatCode="&quot;$&quot;#,##0.00_);[Red]\(&quot;$&quot;#,##0.00\)">
                  <c:v>78394</c:v>
                </c:pt>
                <c:pt idx="1088" formatCode="&quot;$&quot;#,##0.00_);[Red]\(&quot;$&quot;#,##0.00\)">
                  <c:v>79632</c:v>
                </c:pt>
                <c:pt idx="1089" formatCode="&quot;$&quot;#,##0.00_);[Red]\(&quot;$&quot;#,##0.00\)">
                  <c:v>30899</c:v>
                </c:pt>
                <c:pt idx="1090" formatCode="&quot;$&quot;#,##0.00_);[Red]\(&quot;$&quot;#,##0.00\)">
                  <c:v>38196</c:v>
                </c:pt>
                <c:pt idx="1091" formatCode="&quot;$&quot;#,##0.00_);[Red]\(&quot;$&quot;#,##0.00\)">
                  <c:v>40689</c:v>
                </c:pt>
                <c:pt idx="1092" formatCode="&quot;$&quot;#,##0.00_);[Red]\(&quot;$&quot;#,##0.00\)">
                  <c:v>21024</c:v>
                </c:pt>
                <c:pt idx="1093" formatCode="&quot;$&quot;#,##0.00_);[Red]\(&quot;$&quot;#,##0.00\)">
                  <c:v>44051</c:v>
                </c:pt>
                <c:pt idx="1094" formatCode="&quot;$&quot;#,##0.00_);[Red]\(&quot;$&quot;#,##0.00\)">
                  <c:v>58293</c:v>
                </c:pt>
                <c:pt idx="1095" formatCode="&quot;$&quot;#,##0.00_);[Red]\(&quot;$&quot;#,##0.00\)">
                  <c:v>35946</c:v>
                </c:pt>
                <c:pt idx="1096" formatCode="&quot;$&quot;#,##0.00_);[Red]\(&quot;$&quot;#,##0.00\)">
                  <c:v>74985</c:v>
                </c:pt>
                <c:pt idx="1097">
                  <c:v>82504</c:v>
                </c:pt>
                <c:pt idx="1098" formatCode="&quot;$&quot;#,##0.00_);[Red]\(&quot;$&quot;#,##0.00\)">
                  <c:v>157733</c:v>
                </c:pt>
                <c:pt idx="1099">
                  <c:v>81975</c:v>
                </c:pt>
                <c:pt idx="1100" formatCode="&quot;$&quot;#,##0.00_);[Red]\(&quot;$&quot;#,##0.00\)">
                  <c:v>9548</c:v>
                </c:pt>
                <c:pt idx="1101" formatCode="&quot;$&quot;#,##0.00_);[Red]\(&quot;$&quot;#,##0.00\)">
                  <c:v>23559</c:v>
                </c:pt>
                <c:pt idx="1102" formatCode="&quot;$&quot;#,##0.00_);[Red]\(&quot;$&quot;#,##0.00\)">
                  <c:v>90638</c:v>
                </c:pt>
                <c:pt idx="1103" formatCode="&quot;$&quot;#,##0.00_);[Red]\(&quot;$&quot;#,##0.00\)">
                  <c:v>32644</c:v>
                </c:pt>
                <c:pt idx="1104">
                  <c:v>21474</c:v>
                </c:pt>
                <c:pt idx="1105" formatCode="&quot;$&quot;#,##0.00_);[Red]\(&quot;$&quot;#,##0.00\)">
                  <c:v>2447</c:v>
                </c:pt>
                <c:pt idx="1106" formatCode="&quot;$&quot;#,##0.00_);[Red]\(&quot;$&quot;#,##0.00\)">
                  <c:v>94384</c:v>
                </c:pt>
                <c:pt idx="1107" formatCode="&quot;$&quot;#,##0.00_);[Red]\(&quot;$&quot;#,##0.00\)">
                  <c:v>48920</c:v>
                </c:pt>
                <c:pt idx="1108" formatCode="&quot;$&quot;#,##0.00_);[Red]\(&quot;$&quot;#,##0.00\)">
                  <c:v>23763</c:v>
                </c:pt>
                <c:pt idx="1109" formatCode="&quot;$&quot;#,##0.00_);[Red]\(&quot;$&quot;#,##0.00\)">
                  <c:v>16014</c:v>
                </c:pt>
                <c:pt idx="1110" formatCode="&quot;$&quot;#,##0.00_);[Red]\(&quot;$&quot;#,##0.00\)">
                  <c:v>68487</c:v>
                </c:pt>
                <c:pt idx="1111" formatCode="&quot;$&quot;#,##0.00_);[Red]\(&quot;$&quot;#,##0.00\)">
                  <c:v>53103</c:v>
                </c:pt>
                <c:pt idx="1112" formatCode="&quot;$&quot;#,##0.00_);[Red]\(&quot;$&quot;#,##0.00\)">
                  <c:v>28359</c:v>
                </c:pt>
                <c:pt idx="1113" formatCode="&quot;$&quot;#,##0.00_);[Red]\(&quot;$&quot;#,##0.00\)">
                  <c:v>39922</c:v>
                </c:pt>
                <c:pt idx="1114" formatCode="&quot;$&quot;#,##0.00_);[Red]\(&quot;$&quot;#,##0.00\)">
                  <c:v>45579</c:v>
                </c:pt>
                <c:pt idx="1115">
                  <c:v>54450</c:v>
                </c:pt>
                <c:pt idx="1116" formatCode="&quot;$&quot;#,##0.00_);[Red]\(&quot;$&quot;#,##0.00\)">
                  <c:v>54111</c:v>
                </c:pt>
                <c:pt idx="1117" formatCode="&quot;$&quot;#,##0.00_);[Red]\(&quot;$&quot;#,##0.00\)">
                  <c:v>90226</c:v>
                </c:pt>
                <c:pt idx="1118" formatCode="&quot;$&quot;#,##0.00_);[Red]\(&quot;$&quot;#,##0.00\)">
                  <c:v>45057</c:v>
                </c:pt>
                <c:pt idx="1119" formatCode="&quot;$&quot;#,##0.00_);[Red]\(&quot;$&quot;#,##0.00\)">
                  <c:v>32011</c:v>
                </c:pt>
                <c:pt idx="1120" formatCode="&quot;$&quot;#,##0.00_);[Red]\(&quot;$&quot;#,##0.00\)">
                  <c:v>67445</c:v>
                </c:pt>
                <c:pt idx="1121" formatCode="&quot;$&quot;#,##0.00_);[Red]\(&quot;$&quot;#,##0.00\)">
                  <c:v>43020</c:v>
                </c:pt>
                <c:pt idx="1122" formatCode="&quot;$&quot;#,##0.00_);[Red]\(&quot;$&quot;#,##0.00\)">
                  <c:v>47352</c:v>
                </c:pt>
                <c:pt idx="1123" formatCode="&quot;$&quot;#,##0.00_);[Red]\(&quot;$&quot;#,##0.00\)">
                  <c:v>39356</c:v>
                </c:pt>
                <c:pt idx="1124">
                  <c:v>43263</c:v>
                </c:pt>
                <c:pt idx="1125" formatCode="&quot;$&quot;#,##0.00_);[Red]\(&quot;$&quot;#,##0.00\)">
                  <c:v>55842</c:v>
                </c:pt>
                <c:pt idx="1126" formatCode="&quot;$&quot;#,##0.00_);[Red]\(&quot;$&quot;#,##0.00\)">
                  <c:v>37758</c:v>
                </c:pt>
                <c:pt idx="1127" formatCode="&quot;$&quot;#,##0.00_);[Red]\(&quot;$&quot;#,##0.00\)">
                  <c:v>25293</c:v>
                </c:pt>
                <c:pt idx="1128" formatCode="&quot;$&quot;#,##0.00_);[Red]\(&quot;$&quot;#,##0.00\)">
                  <c:v>64090</c:v>
                </c:pt>
                <c:pt idx="1129" formatCode="&quot;$&quot;#,##0.00_);[Red]\(&quot;$&quot;#,##0.00\)">
                  <c:v>58138</c:v>
                </c:pt>
                <c:pt idx="1130" formatCode="&quot;$&quot;#,##0.00_);[Red]\(&quot;$&quot;#,##0.00\)">
                  <c:v>22434</c:v>
                </c:pt>
                <c:pt idx="1131" formatCode="&quot;$&quot;#,##0.00_);[Red]\(&quot;$&quot;#,##0.00\)">
                  <c:v>64014</c:v>
                </c:pt>
                <c:pt idx="1132" formatCode="&quot;$&quot;#,##0.00_);[Red]\(&quot;$&quot;#,##0.00\)">
                  <c:v>47808</c:v>
                </c:pt>
                <c:pt idx="1133" formatCode="&quot;$&quot;#,##0.00_);[Red]\(&quot;$&quot;#,##0.00\)">
                  <c:v>87771</c:v>
                </c:pt>
                <c:pt idx="1134" formatCode="&quot;$&quot;#,##0.00_);[Red]\(&quot;$&quot;#,##0.00\)">
                  <c:v>83829</c:v>
                </c:pt>
                <c:pt idx="1135" formatCode="&quot;$&quot;#,##0.00_);[Red]\(&quot;$&quot;#,##0.00\)">
                  <c:v>57811</c:v>
                </c:pt>
                <c:pt idx="1136" formatCode="&quot;$&quot;#,##0.00_);[Red]\(&quot;$&quot;#,##0.00\)">
                  <c:v>67384</c:v>
                </c:pt>
                <c:pt idx="1137" formatCode="&quot;$&quot;#,##0.00_);[Red]\(&quot;$&quot;#,##0.00\)">
                  <c:v>78075</c:v>
                </c:pt>
                <c:pt idx="1138" formatCode="&quot;$&quot;#,##0.00_);[Red]\(&quot;$&quot;#,##0.00\)">
                  <c:v>84169</c:v>
                </c:pt>
                <c:pt idx="1139" formatCode="&quot;$&quot;#,##0.00_);[Red]\(&quot;$&quot;#,##0.00\)">
                  <c:v>48721</c:v>
                </c:pt>
                <c:pt idx="1140" formatCode="&quot;$&quot;#,##0.00_);[Red]\(&quot;$&quot;#,##0.00\)">
                  <c:v>153924</c:v>
                </c:pt>
                <c:pt idx="1141" formatCode="&quot;$&quot;#,##0.00_);[Red]\(&quot;$&quot;#,##0.00\)">
                  <c:v>90933</c:v>
                </c:pt>
                <c:pt idx="1142" formatCode="&quot;$&quot;#,##0.00_);[Red]\(&quot;$&quot;#,##0.00\)">
                  <c:v>60093</c:v>
                </c:pt>
                <c:pt idx="1143" formatCode="&quot;$&quot;#,##0.00_);[Red]\(&quot;$&quot;#,##0.00\)">
                  <c:v>62882</c:v>
                </c:pt>
                <c:pt idx="1144" formatCode="&quot;$&quot;#,##0.00_);[Red]\(&quot;$&quot;#,##0.00\)">
                  <c:v>43776</c:v>
                </c:pt>
                <c:pt idx="1145">
                  <c:v>21359</c:v>
                </c:pt>
                <c:pt idx="1146" formatCode="&quot;$&quot;#,##0.00_);[Red]\(&quot;$&quot;#,##0.00\)">
                  <c:v>51983</c:v>
                </c:pt>
                <c:pt idx="1147" formatCode="&quot;$&quot;#,##0.00_);[Red]\(&quot;$&quot;#,##0.00\)">
                  <c:v>58821</c:v>
                </c:pt>
                <c:pt idx="1148" formatCode="&quot;$&quot;#,##0.00_);[Red]\(&quot;$&quot;#,##0.00\)">
                  <c:v>66973</c:v>
                </c:pt>
                <c:pt idx="1149" formatCode="&quot;$&quot;#,##0.00_);[Red]\(&quot;$&quot;#,##0.00\)">
                  <c:v>33456</c:v>
                </c:pt>
                <c:pt idx="1150" formatCode="&quot;$&quot;#,##0.00_);[Red]\(&quot;$&quot;#,##0.00\)">
                  <c:v>48752</c:v>
                </c:pt>
                <c:pt idx="1151" formatCode="&quot;$&quot;#,##0.00_);[Red]\(&quot;$&quot;#,##0.00\)">
                  <c:v>31535</c:v>
                </c:pt>
                <c:pt idx="1152" formatCode="&quot;$&quot;#,##0.00_);[Red]\(&quot;$&quot;#,##0.00\)">
                  <c:v>61798</c:v>
                </c:pt>
                <c:pt idx="1153" formatCode="&quot;$&quot;#,##0.00_);[Red]\(&quot;$&quot;#,##0.00\)">
                  <c:v>61416</c:v>
                </c:pt>
                <c:pt idx="1154" formatCode="&quot;$&quot;#,##0.00_);[Red]\(&quot;$&quot;#,##0.00\)">
                  <c:v>49767</c:v>
                </c:pt>
                <c:pt idx="1155" formatCode="&quot;$&quot;#,##0.00_);[Red]\(&quot;$&quot;#,##0.00\)">
                  <c:v>50183</c:v>
                </c:pt>
                <c:pt idx="1156" formatCode="&quot;$&quot;#,##0.00_);[Red]\(&quot;$&quot;#,##0.00\)">
                  <c:v>30983</c:v>
                </c:pt>
                <c:pt idx="1157">
                  <c:v>62499</c:v>
                </c:pt>
                <c:pt idx="1158" formatCode="&quot;$&quot;#,##0.00_);[Red]\(&quot;$&quot;#,##0.00\)">
                  <c:v>42213</c:v>
                </c:pt>
                <c:pt idx="1159" formatCode="&quot;$&quot;#,##0.00_);[Red]\(&quot;$&quot;#,##0.00\)">
                  <c:v>36026</c:v>
                </c:pt>
                <c:pt idx="1160" formatCode="&quot;$&quot;#,##0.00_);[Red]\(&quot;$&quot;#,##0.00\)">
                  <c:v>60896</c:v>
                </c:pt>
                <c:pt idx="1161" formatCode="&quot;$&quot;#,##0.00_);[Red]\(&quot;$&quot;#,##0.00\)">
                  <c:v>50611</c:v>
                </c:pt>
                <c:pt idx="1162" formatCode="&quot;$&quot;#,##0.00_);[Red]\(&quot;$&quot;#,##0.00\)">
                  <c:v>35684</c:v>
                </c:pt>
                <c:pt idx="1163" formatCode="&quot;$&quot;#,##0.00_);[Red]\(&quot;$&quot;#,##0.00\)">
                  <c:v>64108</c:v>
                </c:pt>
                <c:pt idx="1164" formatCode="&quot;$&quot;#,##0.00_);[Red]\(&quot;$&quot;#,##0.00\)">
                  <c:v>44635</c:v>
                </c:pt>
                <c:pt idx="1165" formatCode="&quot;$&quot;#,##0.00_);[Red]\(&quot;$&quot;#,##0.00\)">
                  <c:v>81702</c:v>
                </c:pt>
                <c:pt idx="1166" formatCode="&quot;$&quot;#,##0.00_);[Red]\(&quot;$&quot;#,##0.00\)">
                  <c:v>25443</c:v>
                </c:pt>
                <c:pt idx="1167" formatCode="&quot;$&quot;#,##0.00_);[Red]\(&quot;$&quot;#,##0.00\)">
                  <c:v>40548</c:v>
                </c:pt>
                <c:pt idx="1168" formatCode="&quot;$&quot;#,##0.00_);[Red]\(&quot;$&quot;#,##0.00\)">
                  <c:v>80763</c:v>
                </c:pt>
                <c:pt idx="1169" formatCode="&quot;$&quot;#,##0.00_);[Red]\(&quot;$&quot;#,##0.00\)">
                  <c:v>84117</c:v>
                </c:pt>
                <c:pt idx="1170" formatCode="&quot;$&quot;#,##0.00_);[Red]\(&quot;$&quot;#,##0.00\)">
                  <c:v>49187</c:v>
                </c:pt>
                <c:pt idx="1171" formatCode="&quot;$&quot;#,##0.00_);[Red]\(&quot;$&quot;#,##0.00\)">
                  <c:v>31788</c:v>
                </c:pt>
                <c:pt idx="1172" formatCode="&quot;$&quot;#,##0.00_);[Red]\(&quot;$&quot;#,##0.00\)">
                  <c:v>27100</c:v>
                </c:pt>
                <c:pt idx="1173" formatCode="&quot;$&quot;#,##0.00_);[Red]\(&quot;$&quot;#,##0.00\)">
                  <c:v>61917</c:v>
                </c:pt>
                <c:pt idx="1174" formatCode="&quot;$&quot;#,##0.00_);[Red]\(&quot;$&quot;#,##0.00\)">
                  <c:v>90638</c:v>
                </c:pt>
                <c:pt idx="1175">
                  <c:v>25959</c:v>
                </c:pt>
                <c:pt idx="1176" formatCode="&quot;$&quot;#,##0.00_);[Red]\(&quot;$&quot;#,##0.00\)">
                  <c:v>59754</c:v>
                </c:pt>
                <c:pt idx="1177" formatCode="&quot;$&quot;#,##0.00_);[Red]\(&quot;$&quot;#,##0.00\)">
                  <c:v>31163</c:v>
                </c:pt>
                <c:pt idx="1178" formatCode="&quot;$&quot;#,##0.00_);[Red]\(&quot;$&quot;#,##0.00\)">
                  <c:v>39453</c:v>
                </c:pt>
                <c:pt idx="1179" formatCode="&quot;$&quot;#,##0.00_);[Red]\(&quot;$&quot;#,##0.00\)">
                  <c:v>65169</c:v>
                </c:pt>
                <c:pt idx="1180" formatCode="&quot;$&quot;#,##0.00_);[Red]\(&quot;$&quot;#,##0.00\)">
                  <c:v>49854</c:v>
                </c:pt>
                <c:pt idx="1181" formatCode="&quot;$&quot;#,##0.00_);[Red]\(&quot;$&quot;#,##0.00\)">
                  <c:v>58582</c:v>
                </c:pt>
                <c:pt idx="1182" formatCode="&quot;$&quot;#,##0.00_);[Red]\(&quot;$&quot;#,##0.00\)">
                  <c:v>46053</c:v>
                </c:pt>
                <c:pt idx="1183" formatCode="&quot;$&quot;#,##0.00_);[Red]\(&quot;$&quot;#,##0.00\)">
                  <c:v>31158</c:v>
                </c:pt>
                <c:pt idx="1184">
                  <c:v>46374</c:v>
                </c:pt>
                <c:pt idx="1185" formatCode="&quot;$&quot;#,##0.00_);[Red]\(&quot;$&quot;#,##0.00\)">
                  <c:v>77437</c:v>
                </c:pt>
                <c:pt idx="1187" formatCode="&quot;$&quot;#,##0.00_);[Red]\(&quot;$&quot;#,##0.00\)">
                  <c:v>14188</c:v>
                </c:pt>
                <c:pt idx="1188" formatCode="&quot;$&quot;#,##0.00_);[Red]\(&quot;$&quot;#,##0.00\)">
                  <c:v>32303</c:v>
                </c:pt>
                <c:pt idx="1189">
                  <c:v>34578</c:v>
                </c:pt>
                <c:pt idx="1190" formatCode="&quot;$&quot;#,##0.00_);[Red]\(&quot;$&quot;#,##0.00\)">
                  <c:v>35246</c:v>
                </c:pt>
                <c:pt idx="1191" formatCode="&quot;$&quot;#,##0.00_);[Red]\(&quot;$&quot;#,##0.00\)">
                  <c:v>86857</c:v>
                </c:pt>
                <c:pt idx="1192" formatCode="&quot;$&quot;#,##0.00_);[Red]\(&quot;$&quot;#,##0.00\)">
                  <c:v>77870</c:v>
                </c:pt>
                <c:pt idx="1193" formatCode="&quot;$&quot;#,##0.00_);[Red]\(&quot;$&quot;#,##0.00\)">
                  <c:v>92556</c:v>
                </c:pt>
                <c:pt idx="1194" formatCode="&quot;$&quot;#,##0.00_);[Red]\(&quot;$&quot;#,##0.00\)">
                  <c:v>14849</c:v>
                </c:pt>
                <c:pt idx="1195" formatCode="&quot;$&quot;#,##0.00_);[Red]\(&quot;$&quot;#,##0.00\)">
                  <c:v>51479</c:v>
                </c:pt>
                <c:pt idx="1196" formatCode="&quot;$&quot;#,##0.00_);[Red]\(&quot;$&quot;#,##0.00\)">
                  <c:v>60894</c:v>
                </c:pt>
                <c:pt idx="1197" formatCode="&quot;$&quot;#,##0.00_);[Red]\(&quot;$&quot;#,##0.00\)">
                  <c:v>40246</c:v>
                </c:pt>
                <c:pt idx="1198" formatCode="&quot;$&quot;#,##0.00_);[Red]\(&quot;$&quot;#,##0.00\)">
                  <c:v>69901</c:v>
                </c:pt>
                <c:pt idx="1199" formatCode="&quot;$&quot;#,##0.00_);[Red]\(&quot;$&quot;#,##0.00\)">
                  <c:v>81205</c:v>
                </c:pt>
                <c:pt idx="1200" formatCode="&quot;$&quot;#,##0.00_);[Red]\(&quot;$&quot;#,##0.00\)">
                  <c:v>47703</c:v>
                </c:pt>
                <c:pt idx="1201" formatCode="&quot;$&quot;#,##0.00_);[Red]\(&quot;$&quot;#,##0.00\)">
                  <c:v>48186</c:v>
                </c:pt>
                <c:pt idx="1202" formatCode="&quot;$&quot;#,##0.00_);[Red]\(&quot;$&quot;#,##0.00\)">
                  <c:v>19107</c:v>
                </c:pt>
                <c:pt idx="1203" formatCode="&quot;$&quot;#,##0.00_);[Red]\(&quot;$&quot;#,##0.00\)">
                  <c:v>24401</c:v>
                </c:pt>
                <c:pt idx="1204" formatCode="&quot;$&quot;#,##0.00_);[Red]\(&quot;$&quot;#,##0.00\)">
                  <c:v>60689</c:v>
                </c:pt>
                <c:pt idx="1205" formatCode="&quot;$&quot;#,##0.00_);[Red]\(&quot;$&quot;#,##0.00\)">
                  <c:v>77981</c:v>
                </c:pt>
                <c:pt idx="1206" formatCode="&quot;$&quot;#,##0.00_);[Red]\(&quot;$&quot;#,##0.00\)">
                  <c:v>35688</c:v>
                </c:pt>
                <c:pt idx="1207" formatCode="&quot;$&quot;#,##0.00_);[Red]\(&quot;$&quot;#,##0.00\)">
                  <c:v>34968</c:v>
                </c:pt>
                <c:pt idx="1208" formatCode="&quot;$&quot;#,##0.00_);[Red]\(&quot;$&quot;#,##0.00\)">
                  <c:v>73395</c:v>
                </c:pt>
                <c:pt idx="1209" formatCode="&quot;$&quot;#,##0.00_);[Red]\(&quot;$&quot;#,##0.00\)">
                  <c:v>5648</c:v>
                </c:pt>
                <c:pt idx="1210" formatCode="&quot;$&quot;#,##0.00_);[Red]\(&quot;$&quot;#,##0.00\)">
                  <c:v>33444</c:v>
                </c:pt>
                <c:pt idx="1211" formatCode="&quot;$&quot;#,##0.00_);[Red]\(&quot;$&quot;#,##0.00\)">
                  <c:v>58512</c:v>
                </c:pt>
                <c:pt idx="1212" formatCode="&quot;$&quot;#,##0.00_);[Red]\(&quot;$&quot;#,##0.00\)">
                  <c:v>40344</c:v>
                </c:pt>
                <c:pt idx="1213" formatCode="&quot;$&quot;#,##0.00_);[Red]\(&quot;$&quot;#,##0.00\)">
                  <c:v>37401</c:v>
                </c:pt>
                <c:pt idx="1214" formatCode="&quot;$&quot;#,##0.00_);[Red]\(&quot;$&quot;#,##0.00\)">
                  <c:v>55284</c:v>
                </c:pt>
                <c:pt idx="1215" formatCode="&quot;$&quot;#,##0.00_);[Red]\(&quot;$&quot;#,##0.00\)">
                  <c:v>38232</c:v>
                </c:pt>
                <c:pt idx="1216" formatCode="&quot;$&quot;#,##0.00_);[Red]\(&quot;$&quot;#,##0.00\)">
                  <c:v>57338</c:v>
                </c:pt>
                <c:pt idx="1217" formatCode="&quot;$&quot;#,##0.00_);[Red]\(&quot;$&quot;#,##0.00\)">
                  <c:v>42618</c:v>
                </c:pt>
                <c:pt idx="1218" formatCode="&quot;$&quot;#,##0.00_);[Red]\(&quot;$&quot;#,##0.00\)">
                  <c:v>72025</c:v>
                </c:pt>
                <c:pt idx="1219" formatCode="&quot;$&quot;#,##0.00_);[Red]\(&quot;$&quot;#,##0.00\)">
                  <c:v>45072</c:v>
                </c:pt>
                <c:pt idx="1220" formatCode="&quot;$&quot;#,##0.00_);[Red]\(&quot;$&quot;#,##0.00\)">
                  <c:v>35893</c:v>
                </c:pt>
                <c:pt idx="1221" formatCode="&quot;$&quot;#,##0.00_);[Red]\(&quot;$&quot;#,##0.00\)">
                  <c:v>42693</c:v>
                </c:pt>
                <c:pt idx="1222" formatCode="&quot;$&quot;#,##0.00_);[Red]\(&quot;$&quot;#,##0.00\)">
                  <c:v>45207</c:v>
                </c:pt>
                <c:pt idx="1223" formatCode="&quot;$&quot;#,##0.00_);[Red]\(&quot;$&quot;#,##0.00\)">
                  <c:v>33402</c:v>
                </c:pt>
                <c:pt idx="1224" formatCode="&quot;$&quot;#,##0.00_);[Red]\(&quot;$&quot;#,##0.00\)">
                  <c:v>40304</c:v>
                </c:pt>
                <c:pt idx="1225">
                  <c:v>33168</c:v>
                </c:pt>
                <c:pt idx="1226" formatCode="&quot;$&quot;#,##0.00_);[Red]\(&quot;$&quot;#,##0.00\)">
                  <c:v>10404</c:v>
                </c:pt>
                <c:pt idx="1227" formatCode="&quot;$&quot;#,##0.00_);[Red]\(&quot;$&quot;#,##0.00\)">
                  <c:v>78353</c:v>
                </c:pt>
                <c:pt idx="1228" formatCode="&quot;$&quot;#,##0.00_);[Red]\(&quot;$&quot;#,##0.00\)">
                  <c:v>48150</c:v>
                </c:pt>
                <c:pt idx="1229" formatCode="&quot;$&quot;#,##0.00_);[Red]\(&quot;$&quot;#,##0.00\)">
                  <c:v>39552</c:v>
                </c:pt>
                <c:pt idx="1230" formatCode="&quot;$&quot;#,##0.00_);[Red]\(&quot;$&quot;#,##0.00\)">
                  <c:v>56775</c:v>
                </c:pt>
                <c:pt idx="1231" formatCode="&quot;$&quot;#,##0.00_);[Red]\(&quot;$&quot;#,##0.00\)">
                  <c:v>37126</c:v>
                </c:pt>
                <c:pt idx="1232" formatCode="&quot;$&quot;#,##0.00_);[Red]\(&quot;$&quot;#,##0.00\)">
                  <c:v>94384</c:v>
                </c:pt>
                <c:pt idx="1233" formatCode="&quot;$&quot;#,##0.00_);[Red]\(&quot;$&quot;#,##0.00\)">
                  <c:v>89120</c:v>
                </c:pt>
                <c:pt idx="1234" formatCode="&quot;$&quot;#,##0.00_);[Red]\(&quot;$&quot;#,##0.00\)">
                  <c:v>73450</c:v>
                </c:pt>
                <c:pt idx="1235" formatCode="&quot;$&quot;#,##0.00_);[Red]\(&quot;$&quot;#,##0.00\)">
                  <c:v>57036</c:v>
                </c:pt>
                <c:pt idx="1236" formatCode="&quot;$&quot;#,##0.00_);[Red]\(&quot;$&quot;#,##0.00\)">
                  <c:v>71626</c:v>
                </c:pt>
                <c:pt idx="1237" formatCode="&quot;$&quot;#,##0.00_);[Red]\(&quot;$&quot;#,##0.00\)">
                  <c:v>64504</c:v>
                </c:pt>
                <c:pt idx="1238" formatCode="&quot;$&quot;#,##0.00_);[Red]\(&quot;$&quot;#,##0.00\)">
                  <c:v>81217</c:v>
                </c:pt>
                <c:pt idx="1239" formatCode="&quot;$&quot;#,##0.00_);[Red]\(&quot;$&quot;#,##0.00\)">
                  <c:v>75345</c:v>
                </c:pt>
                <c:pt idx="1240" formatCode="&quot;$&quot;#,##0.00_);[Red]\(&quot;$&quot;#,##0.00\)">
                  <c:v>80395</c:v>
                </c:pt>
                <c:pt idx="1241" formatCode="&quot;$&quot;#,##0.00_);[Red]\(&quot;$&quot;#,##0.00\)">
                  <c:v>50664</c:v>
                </c:pt>
                <c:pt idx="1242" formatCode="&quot;$&quot;#,##0.00_);[Red]\(&quot;$&quot;#,##0.00\)">
                  <c:v>42192</c:v>
                </c:pt>
                <c:pt idx="1243" formatCode="&quot;$&quot;#,##0.00_);[Red]\(&quot;$&quot;#,##0.00\)">
                  <c:v>48985</c:v>
                </c:pt>
                <c:pt idx="1244" formatCode="&quot;$&quot;#,##0.00_);[Red]\(&quot;$&quot;#,##0.00\)">
                  <c:v>36736</c:v>
                </c:pt>
                <c:pt idx="1245" formatCode="&quot;$&quot;#,##0.00_);[Red]\(&quot;$&quot;#,##0.00\)">
                  <c:v>70829</c:v>
                </c:pt>
                <c:pt idx="1246" formatCode="&quot;$&quot;#,##0.00_);[Red]\(&quot;$&quot;#,##0.00\)">
                  <c:v>49494</c:v>
                </c:pt>
                <c:pt idx="1247" formatCode="&quot;$&quot;#,##0.00_);[Red]\(&quot;$&quot;#,##0.00\)">
                  <c:v>65073</c:v>
                </c:pt>
                <c:pt idx="1248" formatCode="&quot;$&quot;#,##0.00_);[Red]\(&quot;$&quot;#,##0.00\)">
                  <c:v>25818</c:v>
                </c:pt>
                <c:pt idx="1249" formatCode="&quot;$&quot;#,##0.00_);[Red]\(&quot;$&quot;#,##0.00\)">
                  <c:v>45146</c:v>
                </c:pt>
                <c:pt idx="1250" formatCode="&quot;$&quot;#,##0.00_);[Red]\(&quot;$&quot;#,##0.00\)">
                  <c:v>77298</c:v>
                </c:pt>
                <c:pt idx="1251" formatCode="&quot;$&quot;#,##0.00_);[Red]\(&quot;$&quot;#,##0.00\)">
                  <c:v>33454</c:v>
                </c:pt>
                <c:pt idx="1252" formatCode="&quot;$&quot;#,##0.00_);[Red]\(&quot;$&quot;#,##0.00\)">
                  <c:v>52203</c:v>
                </c:pt>
                <c:pt idx="1253" formatCode="&quot;$&quot;#,##0.00_);[Red]\(&quot;$&quot;#,##0.00\)">
                  <c:v>26646</c:v>
                </c:pt>
                <c:pt idx="1254">
                  <c:v>58646</c:v>
                </c:pt>
                <c:pt idx="1255" formatCode="&quot;$&quot;#,##0.00_);[Red]\(&quot;$&quot;#,##0.00\)">
                  <c:v>68462</c:v>
                </c:pt>
                <c:pt idx="1256" formatCode="&quot;$&quot;#,##0.00_);[Red]\(&quot;$&quot;#,##0.00\)">
                  <c:v>27238</c:v>
                </c:pt>
                <c:pt idx="1257" formatCode="&quot;$&quot;#,##0.00_);[Red]\(&quot;$&quot;#,##0.00\)">
                  <c:v>75903</c:v>
                </c:pt>
                <c:pt idx="1258" formatCode="&quot;$&quot;#,##0.00_);[Red]\(&quot;$&quot;#,##0.00\)">
                  <c:v>38643</c:v>
                </c:pt>
                <c:pt idx="1259" formatCode="&quot;$&quot;#,##0.00_);[Red]\(&quot;$&quot;#,##0.00\)">
                  <c:v>63381</c:v>
                </c:pt>
                <c:pt idx="1260" formatCode="&quot;$&quot;#,##0.00_);[Red]\(&quot;$&quot;#,##0.00\)">
                  <c:v>74485</c:v>
                </c:pt>
                <c:pt idx="1261" formatCode="&quot;$&quot;#,##0.00_);[Red]\(&quot;$&quot;#,##0.00\)">
                  <c:v>32557</c:v>
                </c:pt>
                <c:pt idx="1262" formatCode="&quot;$&quot;#,##0.00_);[Red]\(&quot;$&quot;#,##0.00\)">
                  <c:v>37395</c:v>
                </c:pt>
                <c:pt idx="1263" formatCode="&quot;$&quot;#,##0.00_);[Red]\(&quot;$&quot;#,##0.00\)">
                  <c:v>43815</c:v>
                </c:pt>
                <c:pt idx="1264" formatCode="&quot;$&quot;#,##0.00_);[Red]\(&quot;$&quot;#,##0.00\)">
                  <c:v>31353</c:v>
                </c:pt>
                <c:pt idx="1265" formatCode="&quot;$&quot;#,##0.00_);[Red]\(&quot;$&quot;#,##0.00\)">
                  <c:v>59594</c:v>
                </c:pt>
                <c:pt idx="1266" formatCode="&quot;$&quot;#,##0.00_);[Red]\(&quot;$&quot;#,##0.00\)">
                  <c:v>22574</c:v>
                </c:pt>
                <c:pt idx="1267" formatCode="&quot;$&quot;#,##0.00_);[Red]\(&quot;$&quot;#,##0.00\)">
                  <c:v>44421</c:v>
                </c:pt>
                <c:pt idx="1268" formatCode="&quot;$&quot;#,##0.00_);[Red]\(&quot;$&quot;#,##0.00\)">
                  <c:v>65991</c:v>
                </c:pt>
                <c:pt idx="1269" formatCode="&quot;$&quot;#,##0.00_);[Red]\(&quot;$&quot;#,##0.00\)">
                  <c:v>7144</c:v>
                </c:pt>
                <c:pt idx="1270" formatCode="&quot;$&quot;#,##0.00_);[Red]\(&quot;$&quot;#,##0.00\)">
                  <c:v>59292</c:v>
                </c:pt>
                <c:pt idx="1271" formatCode="&quot;$&quot;#,##0.00_);[Red]\(&quot;$&quot;#,##0.00\)">
                  <c:v>73892</c:v>
                </c:pt>
                <c:pt idx="1272" formatCode="&quot;$&quot;#,##0.00_);[Red]\(&quot;$&quot;#,##0.00\)">
                  <c:v>91712</c:v>
                </c:pt>
                <c:pt idx="1273" formatCode="&quot;$&quot;#,##0.00_);[Red]\(&quot;$&quot;#,##0.00\)">
                  <c:v>54356</c:v>
                </c:pt>
                <c:pt idx="1274" formatCode="&quot;$&quot;#,##0.00_);[Red]\(&quot;$&quot;#,##0.00\)">
                  <c:v>70545</c:v>
                </c:pt>
                <c:pt idx="1275" formatCode="&quot;$&quot;#,##0.00_);[Red]\(&quot;$&quot;#,##0.00\)">
                  <c:v>60482</c:v>
                </c:pt>
                <c:pt idx="1276" formatCode="&quot;$&quot;#,##0.00_);[Red]\(&quot;$&quot;#,##0.00\)">
                  <c:v>82384</c:v>
                </c:pt>
                <c:pt idx="1277" formatCode="&quot;$&quot;#,##0.00_);[Red]\(&quot;$&quot;#,##0.00\)">
                  <c:v>58025</c:v>
                </c:pt>
                <c:pt idx="1278" formatCode="&quot;$&quot;#,##0.00_);[Red]\(&quot;$&quot;#,##0.00\)">
                  <c:v>72217</c:v>
                </c:pt>
                <c:pt idx="1279" formatCode="&quot;$&quot;#,##0.00_);[Red]\(&quot;$&quot;#,##0.00\)">
                  <c:v>35322</c:v>
                </c:pt>
                <c:pt idx="1280" formatCode="&quot;$&quot;#,##0.00_);[Red]\(&quot;$&quot;#,##0.00\)">
                  <c:v>50870</c:v>
                </c:pt>
                <c:pt idx="1281" formatCode="&quot;$&quot;#,##0.00_);[Red]\(&quot;$&quot;#,##0.00\)">
                  <c:v>83790</c:v>
                </c:pt>
                <c:pt idx="1282" formatCode="&quot;$&quot;#,##0.00_);[Red]\(&quot;$&quot;#,##0.00\)">
                  <c:v>55686</c:v>
                </c:pt>
                <c:pt idx="1283" formatCode="&quot;$&quot;#,##0.00_);[Red]\(&quot;$&quot;#,##0.00\)">
                  <c:v>63841</c:v>
                </c:pt>
                <c:pt idx="1284">
                  <c:v>34728</c:v>
                </c:pt>
                <c:pt idx="1285" formatCode="&quot;$&quot;#,##0.00_);[Red]\(&quot;$&quot;#,##0.00\)">
                  <c:v>59385</c:v>
                </c:pt>
                <c:pt idx="1286" formatCode="&quot;$&quot;#,##0.00_);[Red]\(&quot;$&quot;#,##0.00\)">
                  <c:v>82333</c:v>
                </c:pt>
                <c:pt idx="1287" formatCode="&quot;$&quot;#,##0.00_);[Red]\(&quot;$&quot;#,##0.00\)">
                  <c:v>54233</c:v>
                </c:pt>
                <c:pt idx="1288" formatCode="&quot;$&quot;#,##0.00_);[Red]\(&quot;$&quot;#,##0.00\)">
                  <c:v>42564</c:v>
                </c:pt>
                <c:pt idx="1289" formatCode="&quot;$&quot;#,##0.00_);[Red]\(&quot;$&quot;#,##0.00\)">
                  <c:v>91820</c:v>
                </c:pt>
                <c:pt idx="1290">
                  <c:v>33039</c:v>
                </c:pt>
                <c:pt idx="1291" formatCode="&quot;$&quot;#,##0.00_);[Red]\(&quot;$&quot;#,##0.00\)">
                  <c:v>65031</c:v>
                </c:pt>
                <c:pt idx="1292" formatCode="&quot;$&quot;#,##0.00_);[Red]\(&quot;$&quot;#,##0.00\)">
                  <c:v>68487</c:v>
                </c:pt>
                <c:pt idx="1293" formatCode="&quot;$&quot;#,##0.00_);[Red]\(&quot;$&quot;#,##0.00\)">
                  <c:v>70893</c:v>
                </c:pt>
                <c:pt idx="1294" formatCode="&quot;$&quot;#,##0.00_);[Red]\(&quot;$&quot;#,##0.00\)">
                  <c:v>65777</c:v>
                </c:pt>
                <c:pt idx="1295" formatCode="&quot;$&quot;#,##0.00_);[Red]\(&quot;$&quot;#,##0.00\)">
                  <c:v>29315</c:v>
                </c:pt>
                <c:pt idx="1296" formatCode="&quot;$&quot;#,##0.00_);[Red]\(&quot;$&quot;#,##0.00\)">
                  <c:v>29938</c:v>
                </c:pt>
                <c:pt idx="1297" formatCode="&quot;$&quot;#,##0.00_);[Red]\(&quot;$&quot;#,##0.00\)">
                  <c:v>79823</c:v>
                </c:pt>
                <c:pt idx="1298" formatCode="&quot;$&quot;#,##0.00_);[Red]\(&quot;$&quot;#,##0.00\)">
                  <c:v>15862</c:v>
                </c:pt>
                <c:pt idx="1299" formatCode="&quot;$&quot;#,##0.00_);[Red]\(&quot;$&quot;#,##0.00\)">
                  <c:v>61787</c:v>
                </c:pt>
                <c:pt idx="1300" formatCode="&quot;$&quot;#,##0.00_);[Red]\(&quot;$&quot;#,##0.00\)">
                  <c:v>15345</c:v>
                </c:pt>
                <c:pt idx="1301" formatCode="&quot;$&quot;#,##0.00_);[Red]\(&quot;$&quot;#,##0.00\)">
                  <c:v>44359</c:v>
                </c:pt>
                <c:pt idx="1302" formatCode="&quot;$&quot;#,##0.00_);[Red]\(&quot;$&quot;#,##0.00\)">
                  <c:v>59052</c:v>
                </c:pt>
                <c:pt idx="1303" formatCode="&quot;$&quot;#,##0.00_);[Red]\(&quot;$&quot;#,##0.00\)">
                  <c:v>30390</c:v>
                </c:pt>
                <c:pt idx="1304" formatCode="&quot;$&quot;#,##0.00_);[Red]\(&quot;$&quot;#,##0.00\)">
                  <c:v>36930</c:v>
                </c:pt>
                <c:pt idx="1305" formatCode="&quot;$&quot;#,##0.00_);[Red]\(&quot;$&quot;#,##0.00\)">
                  <c:v>57537</c:v>
                </c:pt>
                <c:pt idx="1306">
                  <c:v>47570</c:v>
                </c:pt>
                <c:pt idx="1307" formatCode="&quot;$&quot;#,##0.00_);[Red]\(&quot;$&quot;#,##0.00\)">
                  <c:v>48794</c:v>
                </c:pt>
                <c:pt idx="1308" formatCode="&quot;$&quot;#,##0.00_);[Red]\(&quot;$&quot;#,##0.00\)">
                  <c:v>32892</c:v>
                </c:pt>
                <c:pt idx="1309" formatCode="&quot;$&quot;#,##0.00_);[Red]\(&quot;$&quot;#,##0.00\)">
                  <c:v>71022</c:v>
                </c:pt>
                <c:pt idx="1310" formatCode="&quot;$&quot;#,##0.00_);[Red]\(&quot;$&quot;#,##0.00\)">
                  <c:v>52190</c:v>
                </c:pt>
                <c:pt idx="1311">
                  <c:v>18393</c:v>
                </c:pt>
                <c:pt idx="1312" formatCode="&quot;$&quot;#,##0.00_);[Red]\(&quot;$&quot;#,##0.00\)">
                  <c:v>58917</c:v>
                </c:pt>
                <c:pt idx="1313" formatCode="&quot;$&quot;#,##0.00_);[Red]\(&quot;$&quot;#,##0.00\)">
                  <c:v>78285</c:v>
                </c:pt>
                <c:pt idx="1314" formatCode="&quot;$&quot;#,##0.00_);[Red]\(&quot;$&quot;#,##0.00\)">
                  <c:v>57136</c:v>
                </c:pt>
                <c:pt idx="1315" formatCode="&quot;$&quot;#,##0.00_);[Red]\(&quot;$&quot;#,##0.00\)">
                  <c:v>80573</c:v>
                </c:pt>
                <c:pt idx="1316" formatCode="&quot;$&quot;#,##0.00_);[Red]\(&quot;$&quot;#,##0.00\)">
                  <c:v>88347</c:v>
                </c:pt>
                <c:pt idx="1317" formatCode="&quot;$&quot;#,##0.00_);[Red]\(&quot;$&quot;#,##0.00\)">
                  <c:v>86718</c:v>
                </c:pt>
                <c:pt idx="1318" formatCode="&quot;$&quot;#,##0.00_);[Red]\(&quot;$&quot;#,##0.00\)">
                  <c:v>33178</c:v>
                </c:pt>
                <c:pt idx="1319" formatCode="&quot;$&quot;#,##0.00_);[Red]\(&quot;$&quot;#,##0.00\)">
                  <c:v>76842</c:v>
                </c:pt>
                <c:pt idx="1320" formatCode="&quot;$&quot;#,##0.00_);[Red]\(&quot;$&quot;#,##0.00\)">
                  <c:v>45759</c:v>
                </c:pt>
                <c:pt idx="1321" formatCode="&quot;$&quot;#,##0.00_);[Red]\(&quot;$&quot;#,##0.00\)">
                  <c:v>41473</c:v>
                </c:pt>
                <c:pt idx="1322" formatCode="&quot;$&quot;#,##0.00_);[Red]\(&quot;$&quot;#,##0.00\)">
                  <c:v>61074</c:v>
                </c:pt>
                <c:pt idx="1323" formatCode="&quot;$&quot;#,##0.00_);[Red]\(&quot;$&quot;#,##0.00\)">
                  <c:v>66825</c:v>
                </c:pt>
                <c:pt idx="1324" formatCode="&quot;$&quot;#,##0.00_);[Red]\(&quot;$&quot;#,##0.00\)">
                  <c:v>64892</c:v>
                </c:pt>
                <c:pt idx="1325" formatCode="&quot;$&quot;#,##0.00_);[Red]\(&quot;$&quot;#,##0.00\)">
                  <c:v>28718</c:v>
                </c:pt>
                <c:pt idx="1326" formatCode="&quot;$&quot;#,##0.00_);[Red]\(&quot;$&quot;#,##0.00\)">
                  <c:v>62772</c:v>
                </c:pt>
                <c:pt idx="1327" formatCode="&quot;$&quot;#,##0.00_);[Red]\(&quot;$&quot;#,##0.00\)">
                  <c:v>57236</c:v>
                </c:pt>
                <c:pt idx="1328" formatCode="&quot;$&quot;#,##0.00_);[Red]\(&quot;$&quot;#,##0.00\)">
                  <c:v>36230</c:v>
                </c:pt>
                <c:pt idx="1329" formatCode="&quot;$&quot;#,##0.00_);[Red]\(&quot;$&quot;#,##0.00\)">
                  <c:v>38829</c:v>
                </c:pt>
                <c:pt idx="1330" formatCode="&quot;$&quot;#,##0.00_);[Red]\(&quot;$&quot;#,##0.00\)">
                  <c:v>51651</c:v>
                </c:pt>
                <c:pt idx="1331" formatCode="&quot;$&quot;#,##0.00_);[Red]\(&quot;$&quot;#,##0.00\)">
                  <c:v>19789</c:v>
                </c:pt>
                <c:pt idx="1332" formatCode="&quot;$&quot;#,##0.00_);[Red]\(&quot;$&quot;#,##0.00\)">
                  <c:v>30828</c:v>
                </c:pt>
                <c:pt idx="1333" formatCode="&quot;$&quot;#,##0.00_);[Red]\(&quot;$&quot;#,##0.00\)">
                  <c:v>39771</c:v>
                </c:pt>
                <c:pt idx="1334" formatCode="&quot;$&quot;#,##0.00_);[Red]\(&quot;$&quot;#,##0.00\)">
                  <c:v>17487</c:v>
                </c:pt>
                <c:pt idx="1335" formatCode="&quot;$&quot;#,##0.00_);[Red]\(&quot;$&quot;#,##0.00\)">
                  <c:v>67680</c:v>
                </c:pt>
                <c:pt idx="1336" formatCode="&quot;$&quot;#,##0.00_);[Red]\(&quot;$&quot;#,##0.00\)">
                  <c:v>77972</c:v>
                </c:pt>
                <c:pt idx="1337" formatCode="&quot;$&quot;#,##0.00_);[Red]\(&quot;$&quot;#,##0.00\)">
                  <c:v>18492</c:v>
                </c:pt>
                <c:pt idx="1338" formatCode="&quot;$&quot;#,##0.00_);[Red]\(&quot;$&quot;#,##0.00\)">
                  <c:v>47889</c:v>
                </c:pt>
                <c:pt idx="1339" formatCode="&quot;$&quot;#,##0.00_);[Red]\(&quot;$&quot;#,##0.00\)">
                  <c:v>62847</c:v>
                </c:pt>
                <c:pt idx="1340" formatCode="&quot;$&quot;#,##0.00_);[Red]\(&quot;$&quot;#,##0.00\)">
                  <c:v>67911</c:v>
                </c:pt>
                <c:pt idx="1341" formatCode="&quot;$&quot;#,##0.00_);[Red]\(&quot;$&quot;#,##0.00\)">
                  <c:v>76995</c:v>
                </c:pt>
                <c:pt idx="1342" formatCode="&quot;$&quot;#,##0.00_);[Red]\(&quot;$&quot;#,##0.00\)">
                  <c:v>72550</c:v>
                </c:pt>
                <c:pt idx="1343" formatCode="&quot;$&quot;#,##0.00_);[Red]\(&quot;$&quot;#,##0.00\)">
                  <c:v>38680</c:v>
                </c:pt>
                <c:pt idx="1344" formatCode="&quot;$&quot;#,##0.00_);[Red]\(&quot;$&quot;#,##0.00\)">
                  <c:v>56386</c:v>
                </c:pt>
                <c:pt idx="1345" formatCode="&quot;$&quot;#,##0.00_);[Red]\(&quot;$&quot;#,##0.00\)">
                  <c:v>72635</c:v>
                </c:pt>
                <c:pt idx="1346" formatCode="&quot;$&quot;#,##0.00_);[Red]\(&quot;$&quot;#,##0.00\)">
                  <c:v>55614</c:v>
                </c:pt>
                <c:pt idx="1347" formatCode="&quot;$&quot;#,##0.00_);[Red]\(&quot;$&quot;#,##0.00\)">
                  <c:v>70091</c:v>
                </c:pt>
                <c:pt idx="1348" formatCode="&quot;$&quot;#,##0.00_);[Red]\(&quot;$&quot;#,##0.00\)">
                  <c:v>27038</c:v>
                </c:pt>
                <c:pt idx="1349" formatCode="&quot;$&quot;#,##0.00_);[Red]\(&quot;$&quot;#,##0.00\)">
                  <c:v>44511</c:v>
                </c:pt>
                <c:pt idx="1350" formatCode="&quot;$&quot;#,##0.00_);[Red]\(&quot;$&quot;#,##0.00\)">
                  <c:v>59481</c:v>
                </c:pt>
                <c:pt idx="1351" formatCode="&quot;$&quot;#,##0.00_);[Red]\(&quot;$&quot;#,##0.00\)">
                  <c:v>38415</c:v>
                </c:pt>
                <c:pt idx="1352" formatCode="&quot;$&quot;#,##0.00_);[Red]\(&quot;$&quot;#,##0.00\)">
                  <c:v>33462</c:v>
                </c:pt>
                <c:pt idx="1353" formatCode="&quot;$&quot;#,##0.00_);[Red]\(&quot;$&quot;#,##0.00\)">
                  <c:v>66951</c:v>
                </c:pt>
                <c:pt idx="1354" formatCode="&quot;$&quot;#,##0.00_);[Red]\(&quot;$&quot;#,##0.00\)">
                  <c:v>27215</c:v>
                </c:pt>
                <c:pt idx="1355" formatCode="&quot;$&quot;#,##0.00_);[Red]\(&quot;$&quot;#,##0.00\)">
                  <c:v>16529</c:v>
                </c:pt>
                <c:pt idx="1356" formatCode="&quot;$&quot;#,##0.00_);[Red]\(&quot;$&quot;#,##0.00\)">
                  <c:v>77343</c:v>
                </c:pt>
                <c:pt idx="1357" formatCode="&quot;$&quot;#,##0.00_);[Red]\(&quot;$&quot;#,##0.00\)">
                  <c:v>55158</c:v>
                </c:pt>
                <c:pt idx="1358" formatCode="&quot;$&quot;#,##0.00_);[Red]\(&quot;$&quot;#,##0.00\)">
                  <c:v>59868</c:v>
                </c:pt>
                <c:pt idx="1359" formatCode="&quot;$&quot;#,##0.00_);[Red]\(&quot;$&quot;#,##0.00\)">
                  <c:v>67445</c:v>
                </c:pt>
                <c:pt idx="1360" formatCode="&quot;$&quot;#,##0.00_);[Red]\(&quot;$&quot;#,##0.00\)">
                  <c:v>51141</c:v>
                </c:pt>
                <c:pt idx="1361" formatCode="&quot;$&quot;#,##0.00_);[Red]\(&quot;$&quot;#,##0.00\)">
                  <c:v>23478</c:v>
                </c:pt>
                <c:pt idx="1362" formatCode="&quot;$&quot;#,##0.00_);[Red]\(&quot;$&quot;#,##0.00\)">
                  <c:v>31928</c:v>
                </c:pt>
                <c:pt idx="1363" formatCode="&quot;$&quot;#,##0.00_);[Red]\(&quot;$&quot;#,##0.00\)">
                  <c:v>33279</c:v>
                </c:pt>
                <c:pt idx="1364" formatCode="&quot;$&quot;#,##0.00_);[Red]\(&quot;$&quot;#,##0.00\)">
                  <c:v>18978</c:v>
                </c:pt>
                <c:pt idx="1365" formatCode="&quot;$&quot;#,##0.00_);[Red]\(&quot;$&quot;#,##0.00\)">
                  <c:v>38179</c:v>
                </c:pt>
                <c:pt idx="1366" formatCode="&quot;$&quot;#,##0.00_);[Red]\(&quot;$&quot;#,##0.00\)">
                  <c:v>75236</c:v>
                </c:pt>
                <c:pt idx="1367" formatCode="&quot;$&quot;#,##0.00_);[Red]\(&quot;$&quot;#,##0.00\)">
                  <c:v>58217</c:v>
                </c:pt>
                <c:pt idx="1368">
                  <c:v>60200</c:v>
                </c:pt>
                <c:pt idx="1369" formatCode="&quot;$&quot;#,##0.00_);[Red]\(&quot;$&quot;#,##0.00\)">
                  <c:v>43795</c:v>
                </c:pt>
                <c:pt idx="1370" formatCode="&quot;$&quot;#,##0.00_);[Red]\(&quot;$&quot;#,##0.00\)">
                  <c:v>71965</c:v>
                </c:pt>
                <c:pt idx="1371" formatCode="&quot;$&quot;#,##0.00_);[Red]\(&quot;$&quot;#,##0.00\)">
                  <c:v>70421</c:v>
                </c:pt>
                <c:pt idx="1372" formatCode="&quot;$&quot;#,##0.00_);[Red]\(&quot;$&quot;#,##0.00\)">
                  <c:v>29103</c:v>
                </c:pt>
                <c:pt idx="1373" formatCode="&quot;$&quot;#,##0.00_);[Red]\(&quot;$&quot;#,##0.00\)">
                  <c:v>68655</c:v>
                </c:pt>
                <c:pt idx="1374" formatCode="&quot;$&quot;#,##0.00_);[Red]\(&quot;$&quot;#,##0.00\)">
                  <c:v>38998</c:v>
                </c:pt>
                <c:pt idx="1375" formatCode="&quot;$&quot;#,##0.00_);[Red]\(&quot;$&quot;#,##0.00\)">
                  <c:v>17688</c:v>
                </c:pt>
                <c:pt idx="1376" formatCode="&quot;$&quot;#,##0.00_);[Red]\(&quot;$&quot;#,##0.00\)">
                  <c:v>86358</c:v>
                </c:pt>
                <c:pt idx="1377" formatCode="&quot;$&quot;#,##0.00_);[Red]\(&quot;$&quot;#,##0.00\)">
                  <c:v>37859</c:v>
                </c:pt>
                <c:pt idx="1378" formatCode="&quot;$&quot;#,##0.00_);[Red]\(&quot;$&quot;#,##0.00\)">
                  <c:v>21355</c:v>
                </c:pt>
                <c:pt idx="1379" formatCode="&quot;$&quot;#,##0.00_);[Red]\(&quot;$&quot;#,##0.00\)">
                  <c:v>37070</c:v>
                </c:pt>
                <c:pt idx="1380" formatCode="&quot;$&quot;#,##0.00_);[Red]\(&quot;$&quot;#,##0.00\)">
                  <c:v>82025</c:v>
                </c:pt>
                <c:pt idx="1381">
                  <c:v>96547</c:v>
                </c:pt>
                <c:pt idx="1382" formatCode="&quot;$&quot;#,##0.00_);[Red]\(&quot;$&quot;#,##0.00\)">
                  <c:v>44989</c:v>
                </c:pt>
                <c:pt idx="1383" formatCode="&quot;$&quot;#,##0.00_);[Red]\(&quot;$&quot;#,##0.00\)">
                  <c:v>41452</c:v>
                </c:pt>
                <c:pt idx="1384" formatCode="&quot;$&quot;#,##0.00_);[Red]\(&quot;$&quot;#,##0.00\)">
                  <c:v>75777</c:v>
                </c:pt>
                <c:pt idx="1385" formatCode="&quot;$&quot;#,##0.00_);[Red]\(&quot;$&quot;#,##0.00\)">
                  <c:v>21645</c:v>
                </c:pt>
                <c:pt idx="1386" formatCode="&quot;$&quot;#,##0.00_);[Red]\(&quot;$&quot;#,##0.00\)">
                  <c:v>29236</c:v>
                </c:pt>
                <c:pt idx="1387" formatCode="&quot;$&quot;#,##0.00_);[Red]\(&quot;$&quot;#,##0.00\)">
                  <c:v>1730</c:v>
                </c:pt>
                <c:pt idx="1388" formatCode="&quot;$&quot;#,##0.00_);[Red]\(&quot;$&quot;#,##0.00\)">
                  <c:v>10979</c:v>
                </c:pt>
                <c:pt idx="1389" formatCode="&quot;$&quot;#,##0.00_);[Red]\(&quot;$&quot;#,##0.00\)">
                  <c:v>35924</c:v>
                </c:pt>
                <c:pt idx="1390" formatCode="&quot;$&quot;#,##0.00_);[Red]\(&quot;$&quot;#,##0.00\)">
                  <c:v>68805</c:v>
                </c:pt>
                <c:pt idx="1391" formatCode="&quot;$&quot;#,##0.00_);[Red]\(&quot;$&quot;#,##0.00\)">
                  <c:v>65352</c:v>
                </c:pt>
                <c:pt idx="1392" formatCode="&quot;$&quot;#,##0.00_);[Red]\(&quot;$&quot;#,##0.00\)">
                  <c:v>32727</c:v>
                </c:pt>
                <c:pt idx="1393" formatCode="&quot;$&quot;#,##0.00_);[Red]\(&quot;$&quot;#,##0.00\)">
                  <c:v>27421</c:v>
                </c:pt>
                <c:pt idx="1394" formatCode="&quot;$&quot;#,##0.00_);[Red]\(&quot;$&quot;#,##0.00\)">
                  <c:v>32952</c:v>
                </c:pt>
                <c:pt idx="1395" formatCode="&quot;$&quot;#,##0.00_);[Red]\(&quot;$&quot;#,##0.00\)">
                  <c:v>79146</c:v>
                </c:pt>
                <c:pt idx="1396" formatCode="&quot;$&quot;#,##0.00_);[Red]\(&quot;$&quot;#,##0.00\)">
                  <c:v>61671</c:v>
                </c:pt>
                <c:pt idx="1397" formatCode="&quot;$&quot;#,##0.00_);[Red]\(&quot;$&quot;#,##0.00\)">
                  <c:v>80685</c:v>
                </c:pt>
                <c:pt idx="1398" formatCode="&quot;$&quot;#,##0.00_);[Red]\(&quot;$&quot;#,##0.00\)">
                  <c:v>84953</c:v>
                </c:pt>
                <c:pt idx="1399" formatCode="&quot;$&quot;#,##0.00_);[Red]\(&quot;$&quot;#,##0.00\)">
                  <c:v>63246</c:v>
                </c:pt>
                <c:pt idx="1400" formatCode="&quot;$&quot;#,##0.00_);[Red]\(&quot;$&quot;#,##0.00\)">
                  <c:v>28691</c:v>
                </c:pt>
                <c:pt idx="1401" formatCode="&quot;$&quot;#,##0.00_);[Red]\(&quot;$&quot;#,##0.00\)">
                  <c:v>26224</c:v>
                </c:pt>
                <c:pt idx="1402" formatCode="&quot;$&quot;#,##0.00_);[Red]\(&quot;$&quot;#,##0.00\)">
                  <c:v>44377</c:v>
                </c:pt>
                <c:pt idx="1403" formatCode="&quot;$&quot;#,##0.00_);[Red]\(&quot;$&quot;#,##0.00\)">
                  <c:v>76982</c:v>
                </c:pt>
                <c:pt idx="1404" formatCode="&quot;$&quot;#,##0.00_);[Red]\(&quot;$&quot;#,##0.00\)">
                  <c:v>93027</c:v>
                </c:pt>
                <c:pt idx="1405" formatCode="&quot;$&quot;#,##0.00_);[Red]\(&quot;$&quot;#,##0.00\)">
                  <c:v>78497</c:v>
                </c:pt>
                <c:pt idx="1406" formatCode="&quot;$&quot;#,##0.00_);[Red]\(&quot;$&quot;#,##0.00\)">
                  <c:v>46734</c:v>
                </c:pt>
                <c:pt idx="1407" formatCode="&quot;$&quot;#,##0.00_);[Red]\(&quot;$&quot;#,##0.00\)">
                  <c:v>31632</c:v>
                </c:pt>
                <c:pt idx="1408" formatCode="&quot;$&quot;#,##0.00_);[Red]\(&quot;$&quot;#,##0.00\)">
                  <c:v>84574</c:v>
                </c:pt>
                <c:pt idx="1409" formatCode="&quot;$&quot;#,##0.00_);[Red]\(&quot;$&quot;#,##0.00\)">
                  <c:v>49572</c:v>
                </c:pt>
                <c:pt idx="1410" formatCode="&quot;$&quot;#,##0.00_);[Red]\(&quot;$&quot;#,##0.00\)">
                  <c:v>27889</c:v>
                </c:pt>
                <c:pt idx="1411" formatCode="&quot;$&quot;#,##0.00_);[Red]\(&quot;$&quot;#,##0.00\)">
                  <c:v>26751</c:v>
                </c:pt>
                <c:pt idx="1412" formatCode="&quot;$&quot;#,##0.00_);[Red]\(&quot;$&quot;#,##0.00\)">
                  <c:v>77457</c:v>
                </c:pt>
                <c:pt idx="1413" formatCode="&quot;$&quot;#,##0.00_);[Red]\(&quot;$&quot;#,##0.00\)">
                  <c:v>50272</c:v>
                </c:pt>
                <c:pt idx="1414" formatCode="&quot;$&quot;#,##0.00_);[Red]\(&quot;$&quot;#,##0.00\)">
                  <c:v>83443</c:v>
                </c:pt>
                <c:pt idx="1415" formatCode="&quot;$&quot;#,##0.00_);[Red]\(&quot;$&quot;#,##0.00\)">
                  <c:v>75702</c:v>
                </c:pt>
                <c:pt idx="1416" formatCode="&quot;$&quot;#,##0.00_);[Red]\(&quot;$&quot;#,##0.00\)">
                  <c:v>74068</c:v>
                </c:pt>
                <c:pt idx="1417" formatCode="&quot;$&quot;#,##0.00_);[Red]\(&quot;$&quot;#,##0.00\)">
                  <c:v>38054</c:v>
                </c:pt>
                <c:pt idx="1418" formatCode="&quot;$&quot;#,##0.00_);[Red]\(&quot;$&quot;#,##0.00\)">
                  <c:v>71952</c:v>
                </c:pt>
                <c:pt idx="1419" formatCode="&quot;$&quot;#,##0.00_);[Red]\(&quot;$&quot;#,##0.00\)">
                  <c:v>43185</c:v>
                </c:pt>
                <c:pt idx="1420" formatCode="&quot;$&quot;#,##0.00_);[Red]\(&quot;$&quot;#,##0.00\)">
                  <c:v>69661</c:v>
                </c:pt>
                <c:pt idx="1421" formatCode="&quot;$&quot;#,##0.00_);[Red]\(&quot;$&quot;#,##0.00\)">
                  <c:v>65704</c:v>
                </c:pt>
                <c:pt idx="1422" formatCode="&quot;$&quot;#,##0.00_);[Red]\(&quot;$&quot;#,##0.00\)">
                  <c:v>62535</c:v>
                </c:pt>
                <c:pt idx="1423" formatCode="&quot;$&quot;#,##0.00_);[Red]\(&quot;$&quot;#,##0.00\)">
                  <c:v>11012</c:v>
                </c:pt>
                <c:pt idx="1424" formatCode="&quot;$&quot;#,##0.00_);[Red]\(&quot;$&quot;#,##0.00\)">
                  <c:v>58684</c:v>
                </c:pt>
                <c:pt idx="1425" formatCode="&quot;$&quot;#,##0.00_);[Red]\(&quot;$&quot;#,##0.00\)">
                  <c:v>29543</c:v>
                </c:pt>
                <c:pt idx="1426" formatCode="&quot;$&quot;#,##0.00_);[Red]\(&quot;$&quot;#,##0.00\)">
                  <c:v>70924</c:v>
                </c:pt>
                <c:pt idx="1427" formatCode="&quot;$&quot;#,##0.00_);[Red]\(&quot;$&quot;#,##0.00\)">
                  <c:v>33471</c:v>
                </c:pt>
                <c:pt idx="1428" formatCode="&quot;$&quot;#,##0.00_);[Red]\(&quot;$&quot;#,##0.00\)">
                  <c:v>54414</c:v>
                </c:pt>
                <c:pt idx="1429">
                  <c:v>76445</c:v>
                </c:pt>
                <c:pt idx="1430" formatCode="&quot;$&quot;#,##0.00_);[Red]\(&quot;$&quot;#,##0.00\)">
                  <c:v>46231</c:v>
                </c:pt>
                <c:pt idx="1431">
                  <c:v>66465</c:v>
                </c:pt>
                <c:pt idx="1432" formatCode="&quot;$&quot;#,##0.00_);[Red]\(&quot;$&quot;#,##0.00\)">
                  <c:v>25804</c:v>
                </c:pt>
                <c:pt idx="1433" formatCode="&quot;$&quot;#,##0.00_);[Red]\(&quot;$&quot;#,##0.00\)">
                  <c:v>37087</c:v>
                </c:pt>
                <c:pt idx="1434" formatCode="&quot;$&quot;#,##0.00_);[Red]\(&quot;$&quot;#,##0.00\)">
                  <c:v>36790</c:v>
                </c:pt>
                <c:pt idx="1435" formatCode="&quot;$&quot;#,##0.00_);[Red]\(&quot;$&quot;#,##0.00\)">
                  <c:v>78420</c:v>
                </c:pt>
                <c:pt idx="1436" formatCode="&quot;$&quot;#,##0.00_);[Red]\(&quot;$&quot;#,##0.00\)">
                  <c:v>61010</c:v>
                </c:pt>
                <c:pt idx="1437" formatCode="&quot;$&quot;#,##0.00_);[Red]\(&quot;$&quot;#,##0.00\)">
                  <c:v>80124</c:v>
                </c:pt>
                <c:pt idx="1438" formatCode="&quot;$&quot;#,##0.00_);[Red]\(&quot;$&quot;#,##0.00\)">
                  <c:v>67432</c:v>
                </c:pt>
                <c:pt idx="1439" formatCode="&quot;$&quot;#,##0.00_);[Red]\(&quot;$&quot;#,##0.00\)">
                  <c:v>63887</c:v>
                </c:pt>
                <c:pt idx="1440" formatCode="&quot;$&quot;#,##0.00_);[Red]\(&quot;$&quot;#,##0.00\)">
                  <c:v>19986</c:v>
                </c:pt>
                <c:pt idx="1441" formatCode="&quot;$&quot;#,##0.00_);[Red]\(&quot;$&quot;#,##0.00\)">
                  <c:v>58330</c:v>
                </c:pt>
                <c:pt idx="1442" formatCode="&quot;$&quot;#,##0.00_);[Red]\(&quot;$&quot;#,##0.00\)">
                  <c:v>52278</c:v>
                </c:pt>
                <c:pt idx="1443" formatCode="&quot;$&quot;#,##0.00_);[Red]\(&quot;$&quot;#,##0.00\)">
                  <c:v>75865</c:v>
                </c:pt>
                <c:pt idx="1444" formatCode="&quot;$&quot;#,##0.00_);[Red]\(&quot;$&quot;#,##0.00\)">
                  <c:v>51390</c:v>
                </c:pt>
                <c:pt idx="1445" formatCode="&quot;$&quot;#,##0.00_);[Red]\(&quot;$&quot;#,##0.00\)">
                  <c:v>73803</c:v>
                </c:pt>
                <c:pt idx="1446" formatCode="&quot;$&quot;#,##0.00_);[Red]\(&quot;$&quot;#,##0.00\)">
                  <c:v>68627</c:v>
                </c:pt>
                <c:pt idx="1447" formatCode="&quot;$&quot;#,##0.00_);[Red]\(&quot;$&quot;#,##0.00\)">
                  <c:v>36997</c:v>
                </c:pt>
                <c:pt idx="1448" formatCode="&quot;$&quot;#,##0.00_);[Red]\(&quot;$&quot;#,##0.00\)">
                  <c:v>42997</c:v>
                </c:pt>
                <c:pt idx="1449" formatCode="&quot;$&quot;#,##0.00_);[Red]\(&quot;$&quot;#,##0.00\)">
                  <c:v>54693</c:v>
                </c:pt>
                <c:pt idx="1450" formatCode="&quot;$&quot;#,##0.00_);[Red]\(&quot;$&quot;#,##0.00\)">
                  <c:v>21888</c:v>
                </c:pt>
                <c:pt idx="1451" formatCode="&quot;$&quot;#,##0.00_);[Red]\(&quot;$&quot;#,##0.00\)">
                  <c:v>74805</c:v>
                </c:pt>
                <c:pt idx="1452" formatCode="&quot;$&quot;#,##0.00_);[Red]\(&quot;$&quot;#,##0.00\)">
                  <c:v>27100</c:v>
                </c:pt>
                <c:pt idx="1453" formatCode="&quot;$&quot;#,##0.00_);[Red]\(&quot;$&quot;#,##0.00\)">
                  <c:v>64474</c:v>
                </c:pt>
                <c:pt idx="1454" formatCode="&quot;$&quot;#,##0.00_);[Red]\(&quot;$&quot;#,##0.00\)">
                  <c:v>30368</c:v>
                </c:pt>
                <c:pt idx="1455" formatCode="&quot;$&quot;#,##0.00_);[Red]\(&quot;$&quot;#,##0.00\)">
                  <c:v>30843</c:v>
                </c:pt>
                <c:pt idx="1457" formatCode="&quot;$&quot;#,##0.00_);[Red]\(&quot;$&quot;#,##0.00\)">
                  <c:v>65748</c:v>
                </c:pt>
                <c:pt idx="1458" formatCode="&quot;$&quot;#,##0.00_);[Red]\(&quot;$&quot;#,##0.00\)">
                  <c:v>41145</c:v>
                </c:pt>
                <c:pt idx="1459" formatCode="&quot;$&quot;#,##0.00_);[Red]\(&quot;$&quot;#,##0.00\)">
                  <c:v>44794</c:v>
                </c:pt>
                <c:pt idx="1460" formatCode="&quot;$&quot;#,##0.00_);[Red]\(&quot;$&quot;#,##0.00\)">
                  <c:v>62187</c:v>
                </c:pt>
                <c:pt idx="1461" formatCode="&quot;$&quot;#,##0.00_);[Red]\(&quot;$&quot;#,##0.00\)">
                  <c:v>101970</c:v>
                </c:pt>
                <c:pt idx="1462" formatCode="&quot;$&quot;#,##0.00_);[Red]\(&quot;$&quot;#,##0.00\)">
                  <c:v>31353</c:v>
                </c:pt>
                <c:pt idx="1463" formatCode="&quot;$&quot;#,##0.00_);[Red]\(&quot;$&quot;#,##0.00\)">
                  <c:v>50611</c:v>
                </c:pt>
                <c:pt idx="1464" formatCode="&quot;$&quot;#,##0.00_);[Red]\(&quot;$&quot;#,##0.00\)">
                  <c:v>42429</c:v>
                </c:pt>
                <c:pt idx="1465" formatCode="&quot;$&quot;#,##0.00_);[Red]\(&quot;$&quot;#,##0.00\)">
                  <c:v>69209</c:v>
                </c:pt>
                <c:pt idx="1466" formatCode="&quot;$&quot;#,##0.00_);[Red]\(&quot;$&quot;#,##0.00\)">
                  <c:v>17003</c:v>
                </c:pt>
                <c:pt idx="1468" formatCode="&quot;$&quot;#,##0.00_);[Red]\(&quot;$&quot;#,##0.00\)">
                  <c:v>47916</c:v>
                </c:pt>
                <c:pt idx="1469" formatCode="&quot;$&quot;#,##0.00_);[Red]\(&quot;$&quot;#,##0.00\)">
                  <c:v>57867</c:v>
                </c:pt>
                <c:pt idx="1470" formatCode="&quot;$&quot;#,##0.00_);[Red]\(&quot;$&quot;#,##0.00\)">
                  <c:v>38361</c:v>
                </c:pt>
                <c:pt idx="1471" formatCode="&quot;$&quot;#,##0.00_);[Red]\(&quot;$&quot;#,##0.00\)">
                  <c:v>34600</c:v>
                </c:pt>
                <c:pt idx="1472">
                  <c:v>52195</c:v>
                </c:pt>
                <c:pt idx="1473" formatCode="&quot;$&quot;#,##0.00_);[Red]\(&quot;$&quot;#,##0.00\)">
                  <c:v>56981</c:v>
                </c:pt>
                <c:pt idx="1474" formatCode="&quot;$&quot;#,##0.00_);[Red]\(&quot;$&quot;#,##0.00\)">
                  <c:v>78618</c:v>
                </c:pt>
                <c:pt idx="1475" formatCode="&quot;$&quot;#,##0.00_);[Red]\(&quot;$&quot;#,##0.00\)">
                  <c:v>33316</c:v>
                </c:pt>
                <c:pt idx="1476">
                  <c:v>69476</c:v>
                </c:pt>
                <c:pt idx="1478" formatCode="&quot;$&quot;#,##0.00_);[Red]\(&quot;$&quot;#,##0.00\)">
                  <c:v>48686</c:v>
                </c:pt>
                <c:pt idx="1479" formatCode="&quot;$&quot;#,##0.00_);[Red]\(&quot;$&quot;#,##0.00\)">
                  <c:v>41728</c:v>
                </c:pt>
                <c:pt idx="1480" formatCode="&quot;$&quot;#,##0.00_);[Red]\(&quot;$&quot;#,##0.00\)">
                  <c:v>70596</c:v>
                </c:pt>
                <c:pt idx="1481" formatCode="&quot;$&quot;#,##0.00_);[Red]\(&quot;$&quot;#,##0.00\)">
                  <c:v>7500</c:v>
                </c:pt>
                <c:pt idx="1482" formatCode="&quot;$&quot;#,##0.00_);[Red]\(&quot;$&quot;#,##0.00\)">
                  <c:v>69142</c:v>
                </c:pt>
                <c:pt idx="1483" formatCode="&quot;$&quot;#,##0.00_);[Red]\(&quot;$&quot;#,##0.00\)">
                  <c:v>23616</c:v>
                </c:pt>
                <c:pt idx="1484" formatCode="&quot;$&quot;#,##0.00_);[Red]\(&quot;$&quot;#,##0.00\)">
                  <c:v>74859</c:v>
                </c:pt>
                <c:pt idx="1485" formatCode="&quot;$&quot;#,##0.00_);[Red]\(&quot;$&quot;#,##0.00\)">
                  <c:v>76081</c:v>
                </c:pt>
                <c:pt idx="1486" formatCode="&quot;$&quot;#,##0.00_);[Red]\(&quot;$&quot;#,##0.00\)">
                  <c:v>38197</c:v>
                </c:pt>
                <c:pt idx="1487" formatCode="&quot;$&quot;#,##0.00_);[Red]\(&quot;$&quot;#,##0.00\)">
                  <c:v>56850</c:v>
                </c:pt>
                <c:pt idx="1488" formatCode="&quot;$&quot;#,##0.00_);[Red]\(&quot;$&quot;#,##0.00\)">
                  <c:v>36732</c:v>
                </c:pt>
                <c:pt idx="1489" formatCode="&quot;$&quot;#,##0.00_);[Red]\(&quot;$&quot;#,##0.00\)">
                  <c:v>59184</c:v>
                </c:pt>
                <c:pt idx="1490">
                  <c:v>71691</c:v>
                </c:pt>
                <c:pt idx="1491" formatCode="&quot;$&quot;#,##0.00_);[Red]\(&quot;$&quot;#,##0.00\)">
                  <c:v>9722</c:v>
                </c:pt>
                <c:pt idx="1492" formatCode="&quot;$&quot;#,##0.00_);[Red]\(&quot;$&quot;#,##0.00\)">
                  <c:v>55267</c:v>
                </c:pt>
                <c:pt idx="1493" formatCode="&quot;$&quot;#,##0.00_);[Red]\(&quot;$&quot;#,##0.00\)">
                  <c:v>75777</c:v>
                </c:pt>
                <c:pt idx="1494" formatCode="&quot;$&quot;#,##0.00_);[Red]\(&quot;$&quot;#,##0.00\)">
                  <c:v>36959</c:v>
                </c:pt>
                <c:pt idx="1495" formatCode="&quot;$&quot;#,##0.00_);[Red]\(&quot;$&quot;#,##0.00\)">
                  <c:v>46610</c:v>
                </c:pt>
                <c:pt idx="1496" formatCode="&quot;$&quot;#,##0.00_);[Red]\(&quot;$&quot;#,##0.00\)">
                  <c:v>51369</c:v>
                </c:pt>
                <c:pt idx="1497" formatCode="&quot;$&quot;#,##0.00_);[Red]\(&quot;$&quot;#,##0.00\)">
                  <c:v>42021</c:v>
                </c:pt>
                <c:pt idx="1498" formatCode="&quot;$&quot;#,##0.00_);[Red]\(&quot;$&quot;#,##0.00\)">
                  <c:v>75693</c:v>
                </c:pt>
                <c:pt idx="1499" formatCode="&quot;$&quot;#,##0.00_);[Red]\(&quot;$&quot;#,##0.00\)">
                  <c:v>39767</c:v>
                </c:pt>
                <c:pt idx="1500" formatCode="&quot;$&quot;#,##0.00_);[Red]\(&quot;$&quot;#,##0.00\)">
                  <c:v>30992</c:v>
                </c:pt>
                <c:pt idx="1501" formatCode="&quot;$&quot;#,##0.00_);[Red]\(&quot;$&quot;#,##0.00\)">
                  <c:v>41580</c:v>
                </c:pt>
                <c:pt idx="1502" formatCode="&quot;$&quot;#,##0.00_);[Red]\(&quot;$&quot;#,##0.00\)">
                  <c:v>80398</c:v>
                </c:pt>
                <c:pt idx="1503" formatCode="&quot;$&quot;#,##0.00_);[Red]\(&quot;$&quot;#,##0.00\)">
                  <c:v>49090</c:v>
                </c:pt>
                <c:pt idx="1504" formatCode="&quot;$&quot;#,##0.00_);[Red]\(&quot;$&quot;#,##0.00\)">
                  <c:v>54549</c:v>
                </c:pt>
                <c:pt idx="1505" formatCode="&quot;$&quot;#,##0.00_);[Red]\(&quot;$&quot;#,##0.00\)">
                  <c:v>53187</c:v>
                </c:pt>
                <c:pt idx="1506" formatCode="&quot;$&quot;#,##0.00_);[Red]\(&quot;$&quot;#,##0.00\)">
                  <c:v>31686</c:v>
                </c:pt>
                <c:pt idx="1507" formatCode="&quot;$&quot;#,##0.00_);[Red]\(&quot;$&quot;#,##0.00\)">
                  <c:v>43824</c:v>
                </c:pt>
                <c:pt idx="1508" formatCode="&quot;$&quot;#,##0.00_);[Red]\(&quot;$&quot;#,##0.00\)">
                  <c:v>27071</c:v>
                </c:pt>
                <c:pt idx="1509" formatCode="&quot;$&quot;#,##0.00_);[Red]\(&quot;$&quot;#,##0.00\)">
                  <c:v>46923</c:v>
                </c:pt>
                <c:pt idx="1510" formatCode="&quot;$&quot;#,##0.00_);[Red]\(&quot;$&quot;#,##0.00\)">
                  <c:v>54690</c:v>
                </c:pt>
                <c:pt idx="1511" formatCode="&quot;$&quot;#,##0.00_);[Red]\(&quot;$&quot;#,##0.00\)">
                  <c:v>80144</c:v>
                </c:pt>
                <c:pt idx="1512" formatCode="&quot;$&quot;#,##0.00_);[Red]\(&quot;$&quot;#,##0.00\)">
                  <c:v>68126</c:v>
                </c:pt>
                <c:pt idx="1513" formatCode="&quot;$&quot;#,##0.00_);[Red]\(&quot;$&quot;#,##0.00\)">
                  <c:v>29760</c:v>
                </c:pt>
                <c:pt idx="1514" formatCode="&quot;$&quot;#,##0.00_);[Red]\(&quot;$&quot;#,##0.00\)">
                  <c:v>27938</c:v>
                </c:pt>
                <c:pt idx="1515" formatCode="&quot;$&quot;#,##0.00_);[Red]\(&quot;$&quot;#,##0.00\)">
                  <c:v>71128</c:v>
                </c:pt>
                <c:pt idx="1516" formatCode="&quot;$&quot;#,##0.00_);[Red]\(&quot;$&quot;#,##0.00\)">
                  <c:v>42169</c:v>
                </c:pt>
                <c:pt idx="1517" formatCode="&quot;$&quot;#,##0.00_);[Red]\(&quot;$&quot;#,##0.00\)">
                  <c:v>62513</c:v>
                </c:pt>
                <c:pt idx="1518" formatCode="&quot;$&quot;#,##0.00_);[Red]\(&quot;$&quot;#,##0.00\)">
                  <c:v>98777</c:v>
                </c:pt>
                <c:pt idx="1519" formatCode="&quot;$&quot;#,##0.00_);[Red]\(&quot;$&quot;#,##0.00\)">
                  <c:v>36130</c:v>
                </c:pt>
                <c:pt idx="1520" formatCode="&quot;$&quot;#,##0.00_);[Red]\(&quot;$&quot;#,##0.00\)">
                  <c:v>34941</c:v>
                </c:pt>
                <c:pt idx="1521" formatCode="&quot;$&quot;#,##0.00_);[Red]\(&quot;$&quot;#,##0.00\)">
                  <c:v>22507</c:v>
                </c:pt>
                <c:pt idx="1522" formatCode="&quot;$&quot;#,##0.00_);[Red]\(&quot;$&quot;#,##0.00\)">
                  <c:v>63972</c:v>
                </c:pt>
                <c:pt idx="1523" formatCode="&quot;$&quot;#,##0.00_);[Red]\(&quot;$&quot;#,##0.00\)">
                  <c:v>56551</c:v>
                </c:pt>
                <c:pt idx="1524" formatCode="&quot;$&quot;#,##0.00_);[Red]\(&quot;$&quot;#,##0.00\)">
                  <c:v>64191</c:v>
                </c:pt>
                <c:pt idx="1525" formatCode="&quot;$&quot;#,##0.00_);[Red]\(&quot;$&quot;#,##0.00\)">
                  <c:v>42873</c:v>
                </c:pt>
                <c:pt idx="1526" formatCode="&quot;$&quot;#,##0.00_);[Red]\(&quot;$&quot;#,##0.00\)">
                  <c:v>56223</c:v>
                </c:pt>
                <c:pt idx="1527" formatCode="&quot;$&quot;#,##0.00_);[Red]\(&quot;$&quot;#,##0.00\)">
                  <c:v>79146</c:v>
                </c:pt>
                <c:pt idx="1528" formatCode="&quot;$&quot;#,##0.00_);[Red]\(&quot;$&quot;#,##0.00\)">
                  <c:v>75825</c:v>
                </c:pt>
                <c:pt idx="1529" formatCode="&quot;$&quot;#,##0.00_);[Red]\(&quot;$&quot;#,##0.00\)">
                  <c:v>44155</c:v>
                </c:pt>
                <c:pt idx="1530" formatCode="&quot;$&quot;#,##0.00_);[Red]\(&quot;$&quot;#,##0.00\)">
                  <c:v>54342</c:v>
                </c:pt>
                <c:pt idx="1531" formatCode="&quot;$&quot;#,##0.00_);[Red]\(&quot;$&quot;#,##0.00\)">
                  <c:v>30096</c:v>
                </c:pt>
                <c:pt idx="1532" formatCode="&quot;$&quot;#,##0.00_);[Red]\(&quot;$&quot;#,##0.00\)">
                  <c:v>83844</c:v>
                </c:pt>
                <c:pt idx="1533" formatCode="&quot;$&quot;#,##0.00_);[Red]\(&quot;$&quot;#,##0.00\)">
                  <c:v>23748</c:v>
                </c:pt>
                <c:pt idx="1534" formatCode="&quot;$&quot;#,##0.00_);[Red]\(&quot;$&quot;#,##0.00\)">
                  <c:v>56551</c:v>
                </c:pt>
                <c:pt idx="1535" formatCode="&quot;$&quot;#,##0.00_);[Red]\(&quot;$&quot;#,##0.00\)">
                  <c:v>43586</c:v>
                </c:pt>
                <c:pt idx="1536" formatCode="&quot;$&quot;#,##0.00_);[Red]\(&quot;$&quot;#,##0.00\)">
                  <c:v>49096</c:v>
                </c:pt>
                <c:pt idx="1537" formatCode="&quot;$&quot;#,##0.00_);[Red]\(&quot;$&quot;#,##0.00\)">
                  <c:v>50300</c:v>
                </c:pt>
                <c:pt idx="1538" formatCode="&quot;$&quot;#,##0.00_);[Red]\(&quot;$&quot;#,##0.00\)">
                  <c:v>31626</c:v>
                </c:pt>
                <c:pt idx="1539" formatCode="&quot;$&quot;#,##0.00_);[Red]\(&quot;$&quot;#,##0.00\)">
                  <c:v>27922</c:v>
                </c:pt>
                <c:pt idx="1540" formatCode="&quot;$&quot;#,##0.00_);[Red]\(&quot;$&quot;#,##0.00\)">
                  <c:v>51012</c:v>
                </c:pt>
                <c:pt idx="1541" formatCode="&quot;$&quot;#,##0.00_);[Red]\(&quot;$&quot;#,##0.00\)">
                  <c:v>15253</c:v>
                </c:pt>
                <c:pt idx="1542" formatCode="&quot;$&quot;#,##0.00_);[Red]\(&quot;$&quot;#,##0.00\)">
                  <c:v>37292</c:v>
                </c:pt>
                <c:pt idx="1543" formatCode="&quot;$&quot;#,##0.00_);[Red]\(&quot;$&quot;#,##0.00\)">
                  <c:v>49669</c:v>
                </c:pt>
                <c:pt idx="1544" formatCode="&quot;$&quot;#,##0.00_);[Red]\(&quot;$&quot;#,##0.00\)">
                  <c:v>42373</c:v>
                </c:pt>
                <c:pt idx="1545" formatCode="&quot;$&quot;#,##0.00_);[Red]\(&quot;$&quot;#,##0.00\)">
                  <c:v>16185</c:v>
                </c:pt>
                <c:pt idx="1546" formatCode="&quot;$&quot;#,##0.00_);[Red]\(&quot;$&quot;#,##0.00\)">
                  <c:v>92163</c:v>
                </c:pt>
                <c:pt idx="1547" formatCode="&quot;$&quot;#,##0.00_);[Red]\(&quot;$&quot;#,##0.00\)">
                  <c:v>43050</c:v>
                </c:pt>
                <c:pt idx="1548" formatCode="&quot;$&quot;#,##0.00_);[Red]\(&quot;$&quot;#,##0.00\)">
                  <c:v>22108</c:v>
                </c:pt>
                <c:pt idx="1549" formatCode="&quot;$&quot;#,##0.00_);[Red]\(&quot;$&quot;#,##0.00\)">
                  <c:v>61346</c:v>
                </c:pt>
                <c:pt idx="1550" formatCode="&quot;$&quot;#,##0.00_);[Red]\(&quot;$&quot;#,##0.00\)">
                  <c:v>64449</c:v>
                </c:pt>
                <c:pt idx="1551" formatCode="&quot;$&quot;#,##0.00_);[Red]\(&quot;$&quot;#,##0.00\)">
                  <c:v>35860</c:v>
                </c:pt>
                <c:pt idx="1552" formatCode="&quot;$&quot;#,##0.00_);[Red]\(&quot;$&quot;#,##0.00\)">
                  <c:v>30298</c:v>
                </c:pt>
                <c:pt idx="1553" formatCode="&quot;$&quot;#,##0.00_);[Red]\(&quot;$&quot;#,##0.00\)">
                  <c:v>70777</c:v>
                </c:pt>
                <c:pt idx="1554">
                  <c:v>33039</c:v>
                </c:pt>
                <c:pt idx="1555" formatCode="&quot;$&quot;#,##0.00_);[Red]\(&quot;$&quot;#,##0.00\)">
                  <c:v>51650</c:v>
                </c:pt>
                <c:pt idx="1556" formatCode="&quot;$&quot;#,##0.00_);[Red]\(&quot;$&quot;#,##0.00\)">
                  <c:v>40590</c:v>
                </c:pt>
                <c:pt idx="1557" formatCode="&quot;$&quot;#,##0.00_);[Red]\(&quot;$&quot;#,##0.00\)">
                  <c:v>46772</c:v>
                </c:pt>
                <c:pt idx="1558" formatCode="&quot;$&quot;#,##0.00_);[Red]\(&quot;$&quot;#,##0.00\)">
                  <c:v>62159</c:v>
                </c:pt>
                <c:pt idx="1559" formatCode="&quot;$&quot;#,##0.00_);[Red]\(&quot;$&quot;#,##0.00\)">
                  <c:v>66000</c:v>
                </c:pt>
                <c:pt idx="1560" formatCode="&quot;$&quot;#,##0.00_);[Red]\(&quot;$&quot;#,##0.00\)">
                  <c:v>75507</c:v>
                </c:pt>
                <c:pt idx="1561" formatCode="&quot;$&quot;#,##0.00_);[Red]\(&quot;$&quot;#,##0.00\)">
                  <c:v>76800</c:v>
                </c:pt>
                <c:pt idx="1562" formatCode="&quot;$&quot;#,##0.00_);[Red]\(&quot;$&quot;#,##0.00\)">
                  <c:v>64813</c:v>
                </c:pt>
                <c:pt idx="1563" formatCode="&quot;$&quot;#,##0.00_);[Red]\(&quot;$&quot;#,##0.00\)">
                  <c:v>79244</c:v>
                </c:pt>
                <c:pt idx="1564" formatCode="&quot;$&quot;#,##0.00_);[Red]\(&quot;$&quot;#,##0.00\)">
                  <c:v>22518</c:v>
                </c:pt>
                <c:pt idx="1565" formatCode="&quot;$&quot;#,##0.00_);[Red]\(&quot;$&quot;#,##0.00\)">
                  <c:v>57744</c:v>
                </c:pt>
                <c:pt idx="1566" formatCode="&quot;$&quot;#,##0.00_);[Red]\(&quot;$&quot;#,##0.00\)">
                  <c:v>38702</c:v>
                </c:pt>
                <c:pt idx="1567" formatCode="&quot;$&quot;#,##0.00_);[Red]\(&quot;$&quot;#,##0.00\)">
                  <c:v>29999</c:v>
                </c:pt>
                <c:pt idx="1568" formatCode="&quot;$&quot;#,##0.00_);[Red]\(&quot;$&quot;#,##0.00\)">
                  <c:v>62807</c:v>
                </c:pt>
                <c:pt idx="1569" formatCode="&quot;$&quot;#,##0.00_);[Red]\(&quot;$&quot;#,##0.00\)">
                  <c:v>23536</c:v>
                </c:pt>
                <c:pt idx="1570" formatCode="&quot;$&quot;#,##0.00_);[Red]\(&quot;$&quot;#,##0.00\)">
                  <c:v>84618</c:v>
                </c:pt>
                <c:pt idx="1571" formatCode="&quot;$&quot;#,##0.00_);[Red]\(&quot;$&quot;#,##0.00\)">
                  <c:v>37054</c:v>
                </c:pt>
                <c:pt idx="1572" formatCode="&quot;$&quot;#,##0.00_);[Red]\(&quot;$&quot;#,##0.00\)">
                  <c:v>62061</c:v>
                </c:pt>
                <c:pt idx="1573" formatCode="&quot;$&quot;#,##0.00_);[Red]\(&quot;$&quot;#,##0.00\)">
                  <c:v>46344</c:v>
                </c:pt>
                <c:pt idx="1574" formatCode="&quot;$&quot;#,##0.00_);[Red]\(&quot;$&quot;#,##0.00\)">
                  <c:v>54753</c:v>
                </c:pt>
                <c:pt idx="1575" formatCode="&quot;$&quot;#,##0.00_);[Red]\(&quot;$&quot;#,##0.00\)">
                  <c:v>44989</c:v>
                </c:pt>
                <c:pt idx="1576" formatCode="&quot;$&quot;#,##0.00_);[Red]\(&quot;$&quot;#,##0.00\)">
                  <c:v>54058</c:v>
                </c:pt>
                <c:pt idx="1577" formatCode="&quot;$&quot;#,##0.00_);[Red]\(&quot;$&quot;#,##0.00\)">
                  <c:v>77882</c:v>
                </c:pt>
                <c:pt idx="1578" formatCode="&quot;$&quot;#,##0.00_);[Red]\(&quot;$&quot;#,##0.00\)">
                  <c:v>36640</c:v>
                </c:pt>
                <c:pt idx="1579" formatCode="&quot;$&quot;#,##0.00_);[Red]\(&quot;$&quot;#,##0.00\)">
                  <c:v>77520</c:v>
                </c:pt>
                <c:pt idx="1580" formatCode="&quot;$&quot;#,##0.00_);[Red]\(&quot;$&quot;#,##0.00\)">
                  <c:v>36065</c:v>
                </c:pt>
                <c:pt idx="1581" formatCode="&quot;$&quot;#,##0.00_);[Red]\(&quot;$&quot;#,##0.00\)">
                  <c:v>49166</c:v>
                </c:pt>
                <c:pt idx="1582" formatCode="&quot;$&quot;#,##0.00_);[Red]\(&quot;$&quot;#,##0.00\)">
                  <c:v>80336</c:v>
                </c:pt>
                <c:pt idx="1583" formatCode="&quot;$&quot;#,##0.00_);[Red]\(&quot;$&quot;#,##0.00\)">
                  <c:v>70165</c:v>
                </c:pt>
                <c:pt idx="1584" formatCode="&quot;$&quot;#,##0.00_);[Red]\(&quot;$&quot;#,##0.00\)">
                  <c:v>77027</c:v>
                </c:pt>
                <c:pt idx="1585" formatCode="&quot;$&quot;#,##0.00_);[Red]\(&quot;$&quot;#,##0.00\)">
                  <c:v>86836</c:v>
                </c:pt>
                <c:pt idx="1586" formatCode="&quot;$&quot;#,##0.00_);[Red]\(&quot;$&quot;#,##0.00\)">
                  <c:v>63516</c:v>
                </c:pt>
                <c:pt idx="1587" formatCode="&quot;$&quot;#,##0.00_);[Red]\(&quot;$&quot;#,##0.00\)">
                  <c:v>72025</c:v>
                </c:pt>
                <c:pt idx="1588" formatCode="&quot;$&quot;#,##0.00_);[Red]\(&quot;$&quot;#,##0.00\)">
                  <c:v>66835</c:v>
                </c:pt>
                <c:pt idx="1589" formatCode="&quot;$&quot;#,##0.00_);[Red]\(&quot;$&quot;#,##0.00\)">
                  <c:v>18589</c:v>
                </c:pt>
                <c:pt idx="1590" formatCode="&quot;$&quot;#,##0.00_);[Red]\(&quot;$&quot;#,##0.00\)">
                  <c:v>77610</c:v>
                </c:pt>
                <c:pt idx="1591" formatCode="&quot;$&quot;#,##0.00_);[Red]\(&quot;$&quot;#,##0.00\)">
                  <c:v>34109</c:v>
                </c:pt>
                <c:pt idx="1592" formatCode="&quot;$&quot;#,##0.00_);[Red]\(&quot;$&quot;#,##0.00\)">
                  <c:v>38136</c:v>
                </c:pt>
                <c:pt idx="1593">
                  <c:v>72335</c:v>
                </c:pt>
                <c:pt idx="1594" formatCode="&quot;$&quot;#,##0.00_);[Red]\(&quot;$&quot;#,##0.00\)">
                  <c:v>64950</c:v>
                </c:pt>
                <c:pt idx="1595" formatCode="&quot;$&quot;#,##0.00_);[Red]\(&quot;$&quot;#,##0.00\)">
                  <c:v>26877</c:v>
                </c:pt>
                <c:pt idx="1596" formatCode="&quot;$&quot;#,##0.00_);[Red]\(&quot;$&quot;#,##0.00\)">
                  <c:v>24711</c:v>
                </c:pt>
                <c:pt idx="1597" formatCode="&quot;$&quot;#,##0.00_);[Red]\(&quot;$&quot;#,##0.00\)">
                  <c:v>51518</c:v>
                </c:pt>
                <c:pt idx="1598" formatCode="&quot;$&quot;#,##0.00_);[Red]\(&quot;$&quot;#,##0.00\)">
                  <c:v>36663</c:v>
                </c:pt>
                <c:pt idx="1599" formatCode="&quot;$&quot;#,##0.00_);[Red]\(&quot;$&quot;#,##0.00\)">
                  <c:v>42231</c:v>
                </c:pt>
                <c:pt idx="1600" formatCode="&quot;$&quot;#,##0.00_);[Red]\(&quot;$&quot;#,##0.00\)">
                  <c:v>79410</c:v>
                </c:pt>
                <c:pt idx="1601" formatCode="&quot;$&quot;#,##0.00_);[Red]\(&quot;$&quot;#,##0.00\)">
                  <c:v>82122</c:v>
                </c:pt>
                <c:pt idx="1602">
                  <c:v>95169</c:v>
                </c:pt>
                <c:pt idx="1603" formatCode="&quot;$&quot;#,##0.00_);[Red]\(&quot;$&quot;#,##0.00\)">
                  <c:v>80982</c:v>
                </c:pt>
                <c:pt idx="1604" formatCode="&quot;$&quot;#,##0.00_);[Red]\(&quot;$&quot;#,##0.00\)">
                  <c:v>72906</c:v>
                </c:pt>
                <c:pt idx="1605" formatCode="&quot;$&quot;#,##0.00_);[Red]\(&quot;$&quot;#,##0.00\)">
                  <c:v>65747</c:v>
                </c:pt>
                <c:pt idx="1606">
                  <c:v>27469</c:v>
                </c:pt>
                <c:pt idx="1607" formatCode="&quot;$&quot;#,##0.00_);[Red]\(&quot;$&quot;#,##0.00\)">
                  <c:v>28087</c:v>
                </c:pt>
                <c:pt idx="1608" formatCode="&quot;$&quot;#,##0.00_);[Red]\(&quot;$&quot;#,##0.00\)">
                  <c:v>75261</c:v>
                </c:pt>
                <c:pt idx="1609" formatCode="&quot;$&quot;#,##0.00_);[Red]\(&quot;$&quot;#,##0.00\)">
                  <c:v>36075</c:v>
                </c:pt>
                <c:pt idx="1610" formatCode="&quot;$&quot;#,##0.00_);[Red]\(&quot;$&quot;#,##0.00\)">
                  <c:v>85696</c:v>
                </c:pt>
                <c:pt idx="1611" formatCode="&quot;$&quot;#,##0.00_);[Red]\(&quot;$&quot;#,##0.00\)">
                  <c:v>51111</c:v>
                </c:pt>
                <c:pt idx="1612" formatCode="&quot;$&quot;#,##0.00_);[Red]\(&quot;$&quot;#,##0.00\)">
                  <c:v>62998</c:v>
                </c:pt>
                <c:pt idx="1613" formatCode="&quot;$&quot;#,##0.00_);[Red]\(&quot;$&quot;#,##0.00\)">
                  <c:v>90247</c:v>
                </c:pt>
                <c:pt idx="1614" formatCode="&quot;$&quot;#,##0.00_);[Red]\(&quot;$&quot;#,##0.00\)">
                  <c:v>26850</c:v>
                </c:pt>
                <c:pt idx="1615" formatCode="&quot;$&quot;#,##0.00_);[Red]\(&quot;$&quot;#,##0.00\)">
                  <c:v>47111</c:v>
                </c:pt>
                <c:pt idx="1616" formatCode="&quot;$&quot;#,##0.00_);[Red]\(&quot;$&quot;#,##0.00\)">
                  <c:v>54222</c:v>
                </c:pt>
                <c:pt idx="1617" formatCode="&quot;$&quot;#,##0.00_);[Red]\(&quot;$&quot;#,##0.00\)">
                  <c:v>22448</c:v>
                </c:pt>
                <c:pt idx="1618" formatCode="&quot;$&quot;#,##0.00_);[Red]\(&quot;$&quot;#,##0.00\)">
                  <c:v>26816</c:v>
                </c:pt>
                <c:pt idx="1619" formatCode="&quot;$&quot;#,##0.00_);[Red]\(&quot;$&quot;#,##0.00\)">
                  <c:v>25721</c:v>
                </c:pt>
                <c:pt idx="1620" formatCode="&quot;$&quot;#,##0.00_);[Red]\(&quot;$&quot;#,##0.00\)">
                  <c:v>42243</c:v>
                </c:pt>
                <c:pt idx="1621" formatCode="&quot;$&quot;#,##0.00_);[Red]\(&quot;$&quot;#,##0.00\)">
                  <c:v>63943</c:v>
                </c:pt>
                <c:pt idx="1622" formatCode="&quot;$&quot;#,##0.00_);[Red]\(&quot;$&quot;#,##0.00\)">
                  <c:v>79734</c:v>
                </c:pt>
                <c:pt idx="1623" formatCode="&quot;$&quot;#,##0.00_);[Red]\(&quot;$&quot;#,##0.00\)">
                  <c:v>53312</c:v>
                </c:pt>
                <c:pt idx="1624" formatCode="&quot;$&quot;#,##0.00_);[Red]\(&quot;$&quot;#,##0.00\)">
                  <c:v>60631</c:v>
                </c:pt>
                <c:pt idx="1625" formatCode="&quot;$&quot;#,##0.00_);[Red]\(&quot;$&quot;#,##0.00\)">
                  <c:v>27161</c:v>
                </c:pt>
                <c:pt idx="1626" formatCode="&quot;$&quot;#,##0.00_);[Red]\(&quot;$&quot;#,##0.00\)">
                  <c:v>22682</c:v>
                </c:pt>
                <c:pt idx="1627" formatCode="&quot;$&quot;#,##0.00_);[Red]\(&quot;$&quot;#,##0.00\)">
                  <c:v>37929</c:v>
                </c:pt>
                <c:pt idx="1628" formatCode="&quot;$&quot;#,##0.00_);[Red]\(&quot;$&quot;#,##0.00\)">
                  <c:v>46106</c:v>
                </c:pt>
                <c:pt idx="1629" formatCode="&quot;$&quot;#,##0.00_);[Red]\(&quot;$&quot;#,##0.00\)">
                  <c:v>31454</c:v>
                </c:pt>
                <c:pt idx="1630" formatCode="&quot;$&quot;#,##0.00_);[Red]\(&quot;$&quot;#,##0.00\)">
                  <c:v>50898</c:v>
                </c:pt>
                <c:pt idx="1631" formatCode="&quot;$&quot;#,##0.00_);[Red]\(&quot;$&quot;#,##0.00\)">
                  <c:v>24279</c:v>
                </c:pt>
                <c:pt idx="1632" formatCode="&quot;$&quot;#,##0.00_);[Red]\(&quot;$&quot;#,##0.00\)">
                  <c:v>51287</c:v>
                </c:pt>
                <c:pt idx="1633" formatCode="&quot;$&quot;#,##0.00_);[Red]\(&quot;$&quot;#,##0.00\)">
                  <c:v>14661</c:v>
                </c:pt>
                <c:pt idx="1634" formatCode="&quot;$&quot;#,##0.00_);[Red]\(&quot;$&quot;#,##0.00\)">
                  <c:v>82170</c:v>
                </c:pt>
                <c:pt idx="1635" formatCode="&quot;$&quot;#,##0.00_);[Red]\(&quot;$&quot;#,##0.00\)">
                  <c:v>34935</c:v>
                </c:pt>
                <c:pt idx="1636" formatCode="&quot;$&quot;#,##0.00_);[Red]\(&quot;$&quot;#,##0.00\)">
                  <c:v>59354</c:v>
                </c:pt>
                <c:pt idx="1637" formatCode="&quot;$&quot;#,##0.00_);[Red]\(&quot;$&quot;#,##0.00\)">
                  <c:v>38593</c:v>
                </c:pt>
                <c:pt idx="1638" formatCode="&quot;$&quot;#,##0.00_);[Red]\(&quot;$&quot;#,##0.00\)">
                  <c:v>23228</c:v>
                </c:pt>
                <c:pt idx="1639" formatCode="&quot;$&quot;#,##0.00_);[Red]\(&quot;$&quot;#,##0.00\)">
                  <c:v>78041</c:v>
                </c:pt>
                <c:pt idx="1640" formatCode="&quot;$&quot;#,##0.00_);[Red]\(&quot;$&quot;#,##0.00\)">
                  <c:v>53233</c:v>
                </c:pt>
                <c:pt idx="1641" formatCode="&quot;$&quot;#,##0.00_);[Red]\(&quot;$&quot;#,##0.00\)">
                  <c:v>54730</c:v>
                </c:pt>
                <c:pt idx="1642" formatCode="&quot;$&quot;#,##0.00_);[Red]\(&quot;$&quot;#,##0.00\)">
                  <c:v>39791</c:v>
                </c:pt>
                <c:pt idx="1643" formatCode="&quot;$&quot;#,##0.00_);[Red]\(&quot;$&quot;#,##0.00\)">
                  <c:v>14515</c:v>
                </c:pt>
                <c:pt idx="1644" formatCode="&quot;$&quot;#,##0.00_);[Red]\(&quot;$&quot;#,##0.00\)">
                  <c:v>53761</c:v>
                </c:pt>
                <c:pt idx="1645" formatCode="&quot;$&quot;#,##0.00_);[Red]\(&quot;$&quot;#,##0.00\)">
                  <c:v>33228</c:v>
                </c:pt>
                <c:pt idx="1646" formatCode="&quot;$&quot;#,##0.00_);[Red]\(&quot;$&quot;#,##0.00\)">
                  <c:v>64866</c:v>
                </c:pt>
                <c:pt idx="1647" formatCode="&quot;$&quot;#,##0.00_);[Red]\(&quot;$&quot;#,##0.00\)">
                  <c:v>27190</c:v>
                </c:pt>
                <c:pt idx="1648" formatCode="&quot;$&quot;#,##0.00_);[Red]\(&quot;$&quot;#,##0.00\)">
                  <c:v>69245</c:v>
                </c:pt>
                <c:pt idx="1649" formatCode="&quot;$&quot;#,##0.00_);[Red]\(&quot;$&quot;#,##0.00\)">
                  <c:v>34596</c:v>
                </c:pt>
                <c:pt idx="1651" formatCode="&quot;$&quot;#,##0.00_);[Red]\(&quot;$&quot;#,##0.00\)">
                  <c:v>47025</c:v>
                </c:pt>
                <c:pt idx="1652">
                  <c:v>74214</c:v>
                </c:pt>
                <c:pt idx="1653" formatCode="&quot;$&quot;#,##0.00_);[Red]\(&quot;$&quot;#,##0.00\)">
                  <c:v>51717</c:v>
                </c:pt>
                <c:pt idx="1654" formatCode="&quot;$&quot;#,##0.00_);[Red]\(&quot;$&quot;#,##0.00\)">
                  <c:v>33996</c:v>
                </c:pt>
                <c:pt idx="1655" formatCode="&quot;$&quot;#,##0.00_);[Red]\(&quot;$&quot;#,##0.00\)">
                  <c:v>68142</c:v>
                </c:pt>
                <c:pt idx="1656" formatCode="&quot;$&quot;#,##0.00_);[Red]\(&quot;$&quot;#,##0.00\)">
                  <c:v>28249</c:v>
                </c:pt>
                <c:pt idx="1657" formatCode="&quot;$&quot;#,##0.00_);[Red]\(&quot;$&quot;#,##0.00\)">
                  <c:v>79908</c:v>
                </c:pt>
                <c:pt idx="1658" formatCode="&quot;$&quot;#,##0.00_);[Red]\(&quot;$&quot;#,##0.00\)">
                  <c:v>34824</c:v>
                </c:pt>
                <c:pt idx="1659" formatCode="&quot;$&quot;#,##0.00_);[Red]\(&quot;$&quot;#,##0.00\)">
                  <c:v>90300</c:v>
                </c:pt>
                <c:pt idx="1660" formatCode="&quot;$&quot;#,##0.00_);[Red]\(&quot;$&quot;#,##0.00\)">
                  <c:v>33316</c:v>
                </c:pt>
                <c:pt idx="1661" formatCode="&quot;$&quot;#,##0.00_);[Red]\(&quot;$&quot;#,##0.00\)">
                  <c:v>30396</c:v>
                </c:pt>
                <c:pt idx="1662" formatCode="&quot;$&quot;#,##0.00_);[Red]\(&quot;$&quot;#,##0.00\)">
                  <c:v>32233</c:v>
                </c:pt>
                <c:pt idx="1663" formatCode="&quot;$&quot;#,##0.00_);[Red]\(&quot;$&quot;#,##0.00\)">
                  <c:v>54690</c:v>
                </c:pt>
                <c:pt idx="1664" formatCode="&quot;$&quot;#,##0.00_);[Red]\(&quot;$&quot;#,##0.00\)">
                  <c:v>84169</c:v>
                </c:pt>
                <c:pt idx="1665" formatCode="&quot;$&quot;#,##0.00_);[Red]\(&quot;$&quot;#,##0.00\)">
                  <c:v>18227</c:v>
                </c:pt>
                <c:pt idx="1666" formatCode="&quot;$&quot;#,##0.00_);[Red]\(&quot;$&quot;#,##0.00\)">
                  <c:v>75484</c:v>
                </c:pt>
                <c:pt idx="1667" formatCode="&quot;$&quot;#,##0.00_);[Red]\(&quot;$&quot;#,##0.00\)">
                  <c:v>34421</c:v>
                </c:pt>
                <c:pt idx="1668" formatCode="&quot;$&quot;#,##0.00_);[Red]\(&quot;$&quot;#,##0.00\)">
                  <c:v>24594</c:v>
                </c:pt>
                <c:pt idx="1669" formatCode="&quot;$&quot;#,##0.00_);[Red]\(&quot;$&quot;#,##0.00\)">
                  <c:v>55954</c:v>
                </c:pt>
                <c:pt idx="1670" formatCode="&quot;$&quot;#,##0.00_);[Red]\(&quot;$&quot;#,##0.00\)">
                  <c:v>43140</c:v>
                </c:pt>
                <c:pt idx="1671" formatCode="&quot;$&quot;#,##0.00_);[Red]\(&quot;$&quot;#,##0.00\)">
                  <c:v>82014</c:v>
                </c:pt>
                <c:pt idx="1672" formatCode="&quot;$&quot;#,##0.00_);[Red]\(&quot;$&quot;#,##0.00\)">
                  <c:v>44689</c:v>
                </c:pt>
                <c:pt idx="1673" formatCode="&quot;$&quot;#,##0.00_);[Red]\(&quot;$&quot;#,##0.00\)">
                  <c:v>67087</c:v>
                </c:pt>
                <c:pt idx="1674" formatCode="&quot;$&quot;#,##0.00_);[Red]\(&quot;$&quot;#,##0.00\)">
                  <c:v>68274</c:v>
                </c:pt>
                <c:pt idx="1675" formatCode="&quot;$&quot;#,##0.00_);[Red]\(&quot;$&quot;#,##0.00\)">
                  <c:v>33419</c:v>
                </c:pt>
                <c:pt idx="1676" formatCode="&quot;$&quot;#,##0.00_);[Red]\(&quot;$&quot;#,##0.00\)">
                  <c:v>29009</c:v>
                </c:pt>
                <c:pt idx="1677" formatCode="&quot;$&quot;#,##0.00_);[Red]\(&quot;$&quot;#,##0.00\)">
                  <c:v>38741</c:v>
                </c:pt>
                <c:pt idx="1678" formatCode="&quot;$&quot;#,##0.00_);[Red]\(&quot;$&quot;#,##0.00\)">
                  <c:v>15315</c:v>
                </c:pt>
                <c:pt idx="1679" formatCode="&quot;$&quot;#,##0.00_);[Red]\(&quot;$&quot;#,##0.00\)">
                  <c:v>64857</c:v>
                </c:pt>
                <c:pt idx="1680">
                  <c:v>21994</c:v>
                </c:pt>
                <c:pt idx="1681">
                  <c:v>54450</c:v>
                </c:pt>
                <c:pt idx="1682" formatCode="&quot;$&quot;#,##0.00_);[Red]\(&quot;$&quot;#,##0.00\)">
                  <c:v>63404</c:v>
                </c:pt>
                <c:pt idx="1683" formatCode="&quot;$&quot;#,##0.00_);[Red]\(&quot;$&quot;#,##0.00\)">
                  <c:v>19510</c:v>
                </c:pt>
                <c:pt idx="1684" formatCode="&quot;$&quot;#,##0.00_);[Red]\(&quot;$&quot;#,##0.00\)">
                  <c:v>24762</c:v>
                </c:pt>
                <c:pt idx="1685">
                  <c:v>46102</c:v>
                </c:pt>
                <c:pt idx="1686" formatCode="&quot;$&quot;#,##0.00_);[Red]\(&quot;$&quot;#,##0.00\)">
                  <c:v>24882</c:v>
                </c:pt>
                <c:pt idx="1687" formatCode="&quot;$&quot;#,##0.00_);[Red]\(&quot;$&quot;#,##0.00\)">
                  <c:v>157243</c:v>
                </c:pt>
                <c:pt idx="1688" formatCode="&quot;$&quot;#,##0.00_);[Red]\(&quot;$&quot;#,##0.00\)">
                  <c:v>26150</c:v>
                </c:pt>
                <c:pt idx="1689" formatCode="&quot;$&quot;#,##0.00_);[Red]\(&quot;$&quot;#,##0.00\)">
                  <c:v>30538</c:v>
                </c:pt>
                <c:pt idx="1690" formatCode="&quot;$&quot;#,##0.00_);[Red]\(&quot;$&quot;#,##0.00\)">
                  <c:v>75437</c:v>
                </c:pt>
                <c:pt idx="1691" formatCode="&quot;$&quot;#,##0.00_);[Red]\(&quot;$&quot;#,##0.00\)">
                  <c:v>79593</c:v>
                </c:pt>
                <c:pt idx="1692" formatCode="&quot;$&quot;#,##0.00_);[Red]\(&quot;$&quot;#,##0.00\)">
                  <c:v>29478</c:v>
                </c:pt>
                <c:pt idx="1693" formatCode="&quot;$&quot;#,##0.00_);[Red]\(&quot;$&quot;#,##0.00\)">
                  <c:v>19329</c:v>
                </c:pt>
                <c:pt idx="1694" formatCode="&quot;$&quot;#,##0.00_);[Red]\(&quot;$&quot;#,##0.00\)">
                  <c:v>25509</c:v>
                </c:pt>
                <c:pt idx="1695" formatCode="&quot;$&quot;#,##0.00_);[Red]\(&quot;$&quot;#,##0.00\)">
                  <c:v>65735</c:v>
                </c:pt>
                <c:pt idx="1696" formatCode="&quot;$&quot;#,##0.00_);[Red]\(&quot;$&quot;#,##0.00\)">
                  <c:v>67433</c:v>
                </c:pt>
                <c:pt idx="1697" formatCode="&quot;$&quot;#,##0.00_);[Red]\(&quot;$&quot;#,##0.00\)">
                  <c:v>72643</c:v>
                </c:pt>
                <c:pt idx="1698" formatCode="&quot;$&quot;#,##0.00_);[Red]\(&quot;$&quot;#,##0.00\)">
                  <c:v>24683</c:v>
                </c:pt>
                <c:pt idx="1699" formatCode="&quot;$&quot;#,##0.00_);[Red]\(&quot;$&quot;#,##0.00\)">
                  <c:v>85683</c:v>
                </c:pt>
                <c:pt idx="1700" formatCode="&quot;$&quot;#,##0.00_);[Red]\(&quot;$&quot;#,##0.00\)">
                  <c:v>44300</c:v>
                </c:pt>
                <c:pt idx="1702" formatCode="&quot;$&quot;#,##0.00_);[Red]\(&quot;$&quot;#,##0.00\)">
                  <c:v>48789</c:v>
                </c:pt>
                <c:pt idx="1703" formatCode="&quot;$&quot;#,##0.00_);[Red]\(&quot;$&quot;#,##0.00\)">
                  <c:v>54165</c:v>
                </c:pt>
                <c:pt idx="1704" formatCode="&quot;$&quot;#,##0.00_);[Red]\(&quot;$&quot;#,##0.00\)">
                  <c:v>32583</c:v>
                </c:pt>
                <c:pt idx="1705">
                  <c:v>49505</c:v>
                </c:pt>
                <c:pt idx="1706" formatCode="&quot;$&quot;#,##0.00_);[Red]\(&quot;$&quot;#,##0.00\)">
                  <c:v>85431</c:v>
                </c:pt>
                <c:pt idx="1707" formatCode="&quot;$&quot;#,##0.00_);[Red]\(&quot;$&quot;#,##0.00\)">
                  <c:v>60544</c:v>
                </c:pt>
                <c:pt idx="1708" formatCode="&quot;$&quot;#,##0.00_);[Red]\(&quot;$&quot;#,##0.00\)">
                  <c:v>50520</c:v>
                </c:pt>
                <c:pt idx="1709" formatCode="&quot;$&quot;#,##0.00_);[Red]\(&quot;$&quot;#,##0.00\)">
                  <c:v>42429</c:v>
                </c:pt>
                <c:pt idx="1710">
                  <c:v>80011</c:v>
                </c:pt>
                <c:pt idx="1711" formatCode="&quot;$&quot;#,##0.00_);[Red]\(&quot;$&quot;#,##0.00\)">
                  <c:v>69932</c:v>
                </c:pt>
                <c:pt idx="1712" formatCode="&quot;$&quot;#,##0.00_);[Red]\(&quot;$&quot;#,##0.00\)">
                  <c:v>46910</c:v>
                </c:pt>
                <c:pt idx="1713" formatCode="&quot;$&quot;#,##0.00_);[Red]\(&quot;$&quot;#,##0.00\)">
                  <c:v>65486</c:v>
                </c:pt>
                <c:pt idx="1714">
                  <c:v>21994</c:v>
                </c:pt>
                <c:pt idx="1715" formatCode="&quot;$&quot;#,##0.00_);[Red]\(&quot;$&quot;#,##0.00\)">
                  <c:v>81320</c:v>
                </c:pt>
                <c:pt idx="1716" formatCode="&quot;$&quot;#,##0.00_);[Red]\(&quot;$&quot;#,##0.00\)">
                  <c:v>17649</c:v>
                </c:pt>
                <c:pt idx="1717" formatCode="&quot;$&quot;#,##0.00_);[Red]\(&quot;$&quot;#,##0.00\)">
                  <c:v>46984</c:v>
                </c:pt>
                <c:pt idx="1718" formatCode="&quot;$&quot;#,##0.00_);[Red]\(&quot;$&quot;#,##0.00\)">
                  <c:v>69930</c:v>
                </c:pt>
                <c:pt idx="1719" formatCode="&quot;$&quot;#,##0.00_);[Red]\(&quot;$&quot;#,##0.00\)">
                  <c:v>54162</c:v>
                </c:pt>
                <c:pt idx="1720" formatCode="&quot;$&quot;#,##0.00_);[Red]\(&quot;$&quot;#,##0.00\)">
                  <c:v>37760</c:v>
                </c:pt>
                <c:pt idx="1721" formatCode="&quot;$&quot;#,##0.00_);[Red]\(&quot;$&quot;#,##0.00\)">
                  <c:v>69805</c:v>
                </c:pt>
                <c:pt idx="1722" formatCode="&quot;$&quot;#,##0.00_);[Red]\(&quot;$&quot;#,##0.00\)">
                  <c:v>39996</c:v>
                </c:pt>
                <c:pt idx="1723" formatCode="&quot;$&quot;#,##0.00_);[Red]\(&quot;$&quot;#,##0.00\)">
                  <c:v>42014</c:v>
                </c:pt>
                <c:pt idx="1724" formatCode="&quot;$&quot;#,##0.00_);[Red]\(&quot;$&quot;#,##0.00\)">
                  <c:v>23724</c:v>
                </c:pt>
                <c:pt idx="1725" formatCode="&quot;$&quot;#,##0.00_);[Red]\(&quot;$&quot;#,##0.00\)">
                  <c:v>53172</c:v>
                </c:pt>
                <c:pt idx="1726" formatCode="&quot;$&quot;#,##0.00_);[Red]\(&quot;$&quot;#,##0.00\)">
                  <c:v>86111</c:v>
                </c:pt>
                <c:pt idx="1727" formatCode="&quot;$&quot;#,##0.00_);[Red]\(&quot;$&quot;#,##0.00\)">
                  <c:v>43462</c:v>
                </c:pt>
                <c:pt idx="1728" formatCode="&quot;$&quot;#,##0.00_);[Red]\(&quot;$&quot;#,##0.00\)">
                  <c:v>14906</c:v>
                </c:pt>
                <c:pt idx="1729" formatCode="&quot;$&quot;#,##0.00_);[Red]\(&quot;$&quot;#,##0.00\)">
                  <c:v>26907</c:v>
                </c:pt>
                <c:pt idx="1730" formatCode="&quot;$&quot;#,##0.00_);[Red]\(&quot;$&quot;#,##0.00\)">
                  <c:v>79456</c:v>
                </c:pt>
                <c:pt idx="1731" formatCode="&quot;$&quot;#,##0.00_);[Red]\(&quot;$&quot;#,##0.00\)">
                  <c:v>80427</c:v>
                </c:pt>
                <c:pt idx="1733" formatCode="&quot;$&quot;#,##0.00_);[Red]\(&quot;$&quot;#,##0.00\)">
                  <c:v>82347</c:v>
                </c:pt>
                <c:pt idx="1734" formatCode="&quot;$&quot;#,##0.00_);[Red]\(&quot;$&quot;#,##0.00\)">
                  <c:v>28567</c:v>
                </c:pt>
                <c:pt idx="1735" formatCode="&quot;$&quot;#,##0.00_);[Red]\(&quot;$&quot;#,##0.00\)">
                  <c:v>41713</c:v>
                </c:pt>
                <c:pt idx="1736" formatCode="&quot;$&quot;#,##0.00_);[Red]\(&quot;$&quot;#,##0.00\)">
                  <c:v>63693</c:v>
                </c:pt>
                <c:pt idx="1737" formatCode="&quot;$&quot;#,##0.00_);[Red]\(&quot;$&quot;#,##0.00\)">
                  <c:v>67369</c:v>
                </c:pt>
                <c:pt idx="1738" formatCode="&quot;$&quot;#,##0.00_);[Red]\(&quot;$&quot;#,##0.00\)">
                  <c:v>55563</c:v>
                </c:pt>
                <c:pt idx="1739" formatCode="&quot;$&quot;#,##0.00_);[Red]\(&quot;$&quot;#,##0.00\)">
                  <c:v>75433</c:v>
                </c:pt>
                <c:pt idx="1740" formatCode="&quot;$&quot;#,##0.00_);[Red]\(&quot;$&quot;#,##0.00\)">
                  <c:v>37235</c:v>
                </c:pt>
                <c:pt idx="1741" formatCode="&quot;$&quot;#,##0.00_);[Red]\(&quot;$&quot;#,##0.00\)">
                  <c:v>45068</c:v>
                </c:pt>
                <c:pt idx="1742">
                  <c:v>68657</c:v>
                </c:pt>
                <c:pt idx="1743" formatCode="&quot;$&quot;#,##0.00_);[Red]\(&quot;$&quot;#,##0.00\)">
                  <c:v>57420</c:v>
                </c:pt>
                <c:pt idx="1744" formatCode="&quot;$&quot;#,##0.00_);[Red]\(&quot;$&quot;#,##0.00\)">
                  <c:v>38361</c:v>
                </c:pt>
                <c:pt idx="1745" formatCode="&quot;$&quot;#,##0.00_);[Red]\(&quot;$&quot;#,##0.00\)">
                  <c:v>36145</c:v>
                </c:pt>
                <c:pt idx="1746" formatCode="&quot;$&quot;#,##0.00_);[Red]\(&quot;$&quot;#,##0.00\)">
                  <c:v>59292</c:v>
                </c:pt>
                <c:pt idx="1747" formatCode="&quot;$&quot;#,##0.00_);[Red]\(&quot;$&quot;#,##0.00\)">
                  <c:v>57045</c:v>
                </c:pt>
                <c:pt idx="1748" formatCode="&quot;$&quot;#,##0.00_);[Red]\(&quot;$&quot;#,##0.00\)">
                  <c:v>62058</c:v>
                </c:pt>
                <c:pt idx="1749" formatCode="&quot;$&quot;#,##0.00_);[Red]\(&quot;$&quot;#,##0.00\)">
                  <c:v>59060</c:v>
                </c:pt>
                <c:pt idx="1750" formatCode="&quot;$&quot;#,##0.00_);[Red]\(&quot;$&quot;#,##0.00\)">
                  <c:v>38175</c:v>
                </c:pt>
                <c:pt idx="1751" formatCode="&quot;$&quot;#,##0.00_);[Red]\(&quot;$&quot;#,##0.00\)">
                  <c:v>48948</c:v>
                </c:pt>
                <c:pt idx="1752">
                  <c:v>48904</c:v>
                </c:pt>
                <c:pt idx="1753" formatCode="&quot;$&quot;#,##0.00_);[Red]\(&quot;$&quot;#,##0.00\)">
                  <c:v>13533</c:v>
                </c:pt>
                <c:pt idx="1754" formatCode="&quot;$&quot;#,##0.00_);[Red]\(&quot;$&quot;#,##0.00\)">
                  <c:v>51195</c:v>
                </c:pt>
                <c:pt idx="1755" formatCode="&quot;$&quot;#,##0.00_);[Red]\(&quot;$&quot;#,##0.00\)">
                  <c:v>37509</c:v>
                </c:pt>
                <c:pt idx="1756" formatCode="&quot;$&quot;#,##0.00_);[Red]\(&quot;$&quot;#,##0.00\)">
                  <c:v>30372</c:v>
                </c:pt>
                <c:pt idx="1757" formatCode="&quot;$&quot;#,##0.00_);[Red]\(&quot;$&quot;#,##0.00\)">
                  <c:v>61064</c:v>
                </c:pt>
                <c:pt idx="1758" formatCode="&quot;$&quot;#,##0.00_);[Red]\(&quot;$&quot;#,##0.00\)">
                  <c:v>44325</c:v>
                </c:pt>
                <c:pt idx="1759" formatCode="&quot;$&quot;#,##0.00_);[Red]\(&quot;$&quot;#,##0.00\)">
                  <c:v>67546</c:v>
                </c:pt>
                <c:pt idx="1760" formatCode="&quot;$&quot;#,##0.00_);[Red]\(&quot;$&quot;#,##0.00\)">
                  <c:v>35196</c:v>
                </c:pt>
                <c:pt idx="1761" formatCode="&quot;$&quot;#,##0.00_);[Red]\(&quot;$&quot;#,##0.00\)">
                  <c:v>33629</c:v>
                </c:pt>
                <c:pt idx="1762">
                  <c:v>65808</c:v>
                </c:pt>
                <c:pt idx="1763" formatCode="&quot;$&quot;#,##0.00_);[Red]\(&quot;$&quot;#,##0.00\)">
                  <c:v>70596</c:v>
                </c:pt>
                <c:pt idx="1764" formatCode="&quot;$&quot;#,##0.00_);[Red]\(&quot;$&quot;#,##0.00\)">
                  <c:v>42720</c:v>
                </c:pt>
                <c:pt idx="1765" formatCode="&quot;$&quot;#,##0.00_);[Red]\(&quot;$&quot;#,##0.00\)">
                  <c:v>87195</c:v>
                </c:pt>
                <c:pt idx="1766" formatCode="&quot;$&quot;#,##0.00_);[Red]\(&quot;$&quot;#,##0.00\)">
                  <c:v>42586</c:v>
                </c:pt>
                <c:pt idx="1767" formatCode="&quot;$&quot;#,##0.00_);[Red]\(&quot;$&quot;#,##0.00\)">
                  <c:v>56320</c:v>
                </c:pt>
                <c:pt idx="1768" formatCode="&quot;$&quot;#,##0.00_);[Red]\(&quot;$&quot;#,##0.00\)">
                  <c:v>36627</c:v>
                </c:pt>
                <c:pt idx="1769">
                  <c:v>59235</c:v>
                </c:pt>
                <c:pt idx="1770" formatCode="&quot;$&quot;#,##0.00_);[Red]\(&quot;$&quot;#,##0.00\)">
                  <c:v>83917</c:v>
                </c:pt>
                <c:pt idx="1771" formatCode="&quot;$&quot;#,##0.00_);[Red]\(&quot;$&quot;#,##0.00\)">
                  <c:v>70053</c:v>
                </c:pt>
                <c:pt idx="1772" formatCode="&quot;$&quot;#,##0.00_);[Red]\(&quot;$&quot;#,##0.00\)">
                  <c:v>83033</c:v>
                </c:pt>
                <c:pt idx="1773" formatCode="&quot;$&quot;#,##0.00_);[Red]\(&quot;$&quot;#,##0.00\)">
                  <c:v>65176</c:v>
                </c:pt>
                <c:pt idx="1774" formatCode="&quot;$&quot;#,##0.00_);[Red]\(&quot;$&quot;#,##0.00\)">
                  <c:v>32146</c:v>
                </c:pt>
                <c:pt idx="1775" formatCode="&quot;$&quot;#,##0.00_);[Red]\(&quot;$&quot;#,##0.00\)">
                  <c:v>61250</c:v>
                </c:pt>
                <c:pt idx="1776" formatCode="&quot;$&quot;#,##0.00_);[Red]\(&quot;$&quot;#,##0.00\)">
                  <c:v>54137</c:v>
                </c:pt>
                <c:pt idx="1777" formatCode="&quot;$&quot;#,##0.00_);[Red]\(&quot;$&quot;#,##0.00\)">
                  <c:v>65569</c:v>
                </c:pt>
                <c:pt idx="1778" formatCode="&quot;$&quot;#,##0.00_);[Red]\(&quot;$&quot;#,##0.00\)">
                  <c:v>35791</c:v>
                </c:pt>
                <c:pt idx="1779" formatCode="&quot;$&quot;#,##0.00_);[Red]\(&quot;$&quot;#,##0.00\)">
                  <c:v>40451</c:v>
                </c:pt>
                <c:pt idx="1780" formatCode="&quot;$&quot;#,##0.00_);[Red]\(&quot;$&quot;#,##0.00\)">
                  <c:v>64831</c:v>
                </c:pt>
                <c:pt idx="1781" formatCode="&quot;$&quot;#,##0.00_);[Red]\(&quot;$&quot;#,##0.00\)">
                  <c:v>44319</c:v>
                </c:pt>
                <c:pt idx="1782" formatCode="&quot;$&quot;#,##0.00_);[Red]\(&quot;$&quot;#,##0.00\)">
                  <c:v>71855</c:v>
                </c:pt>
                <c:pt idx="1783" formatCode="&quot;$&quot;#,##0.00_);[Red]\(&quot;$&quot;#,##0.00\)">
                  <c:v>62010</c:v>
                </c:pt>
                <c:pt idx="1784" formatCode="&quot;$&quot;#,##0.00_);[Red]\(&quot;$&quot;#,##0.00\)">
                  <c:v>19514</c:v>
                </c:pt>
                <c:pt idx="1785" formatCode="&quot;$&quot;#,##0.00_);[Red]\(&quot;$&quot;#,##0.00\)">
                  <c:v>16581</c:v>
                </c:pt>
                <c:pt idx="1786" formatCode="&quot;$&quot;#,##0.00_);[Red]\(&quot;$&quot;#,##0.00\)">
                  <c:v>68316</c:v>
                </c:pt>
                <c:pt idx="1788" formatCode="&quot;$&quot;#,##0.00_);[Red]\(&quot;$&quot;#,##0.00\)">
                  <c:v>83151</c:v>
                </c:pt>
                <c:pt idx="1789" formatCode="&quot;$&quot;#,##0.00_);[Red]\(&quot;$&quot;#,##0.00\)">
                  <c:v>37085</c:v>
                </c:pt>
                <c:pt idx="1790" formatCode="&quot;$&quot;#,##0.00_);[Red]\(&quot;$&quot;#,##0.00\)">
                  <c:v>70116</c:v>
                </c:pt>
                <c:pt idx="1791" formatCode="&quot;$&quot;#,##0.00_);[Red]\(&quot;$&quot;#,##0.00\)">
                  <c:v>79800</c:v>
                </c:pt>
                <c:pt idx="1792" formatCode="&quot;$&quot;#,##0.00_);[Red]\(&quot;$&quot;#,##0.00\)">
                  <c:v>69109</c:v>
                </c:pt>
                <c:pt idx="1793" formatCode="&quot;$&quot;#,##0.00_);[Red]\(&quot;$&quot;#,##0.00\)">
                  <c:v>30732</c:v>
                </c:pt>
                <c:pt idx="1794">
                  <c:v>38578</c:v>
                </c:pt>
                <c:pt idx="1795" formatCode="&quot;$&quot;#,##0.00_);[Red]\(&quot;$&quot;#,##0.00\)">
                  <c:v>20518</c:v>
                </c:pt>
                <c:pt idx="1796" formatCode="&quot;$&quot;#,##0.00_);[Red]\(&quot;$&quot;#,##0.00\)">
                  <c:v>62972</c:v>
                </c:pt>
                <c:pt idx="1797" formatCode="&quot;$&quot;#,##0.00_);[Red]\(&quot;$&quot;#,##0.00\)">
                  <c:v>46086</c:v>
                </c:pt>
                <c:pt idx="1798" formatCode="&quot;$&quot;#,##0.00_);[Red]\(&quot;$&quot;#,##0.00\)">
                  <c:v>60905</c:v>
                </c:pt>
                <c:pt idx="1799" formatCode="&quot;$&quot;#,##0.00_);[Red]\(&quot;$&quot;#,##0.00\)">
                  <c:v>66565</c:v>
                </c:pt>
                <c:pt idx="1800" formatCode="&quot;$&quot;#,##0.00_);[Red]\(&quot;$&quot;#,##0.00\)">
                  <c:v>80134</c:v>
                </c:pt>
                <c:pt idx="1801" formatCode="&quot;$&quot;#,##0.00_);[Red]\(&quot;$&quot;#,##0.00\)">
                  <c:v>27203</c:v>
                </c:pt>
                <c:pt idx="1802" formatCode="&quot;$&quot;#,##0.00_);[Red]\(&quot;$&quot;#,##0.00\)">
                  <c:v>50523</c:v>
                </c:pt>
                <c:pt idx="1803" formatCode="&quot;$&quot;#,##0.00_);[Red]\(&quot;$&quot;#,##0.00\)">
                  <c:v>72504</c:v>
                </c:pt>
                <c:pt idx="1804" formatCode="&quot;$&quot;#,##0.00_);[Red]\(&quot;$&quot;#,##0.00\)">
                  <c:v>48918</c:v>
                </c:pt>
                <c:pt idx="1805" formatCode="&quot;$&quot;#,##0.00_);[Red]\(&quot;$&quot;#,##0.00\)">
                  <c:v>59304</c:v>
                </c:pt>
                <c:pt idx="1806" formatCode="&quot;$&quot;#,##0.00_);[Red]\(&quot;$&quot;#,##0.00\)">
                  <c:v>63967</c:v>
                </c:pt>
                <c:pt idx="1807" formatCode="&quot;$&quot;#,##0.00_);[Red]\(&quot;$&quot;#,##0.00\)">
                  <c:v>67131</c:v>
                </c:pt>
                <c:pt idx="1808" formatCode="&quot;$&quot;#,##0.00_);[Red]\(&quot;$&quot;#,##0.00\)">
                  <c:v>69759</c:v>
                </c:pt>
                <c:pt idx="1809" formatCode="&quot;$&quot;#,##0.00_);[Red]\(&quot;$&quot;#,##0.00\)">
                  <c:v>39722</c:v>
                </c:pt>
                <c:pt idx="1810" formatCode="&quot;$&quot;#,##0.00_);[Red]\(&quot;$&quot;#,##0.00\)">
                  <c:v>66731</c:v>
                </c:pt>
                <c:pt idx="1811" formatCode="&quot;$&quot;#,##0.00_);[Red]\(&quot;$&quot;#,##0.00\)">
                  <c:v>77382</c:v>
                </c:pt>
                <c:pt idx="1812" formatCode="&quot;$&quot;#,##0.00_);[Red]\(&quot;$&quot;#,##0.00\)">
                  <c:v>80573</c:v>
                </c:pt>
                <c:pt idx="1813" formatCode="&quot;$&quot;#,##0.00_);[Red]\(&quot;$&quot;#,##0.00\)">
                  <c:v>72828</c:v>
                </c:pt>
                <c:pt idx="1814" formatCode="&quot;$&quot;#,##0.00_);[Red]\(&quot;$&quot;#,##0.00\)">
                  <c:v>31880</c:v>
                </c:pt>
                <c:pt idx="1815" formatCode="&quot;$&quot;#,##0.00_);[Red]\(&quot;$&quot;#,##0.00\)">
                  <c:v>42691</c:v>
                </c:pt>
                <c:pt idx="1816" formatCode="&quot;$&quot;#,##0.00_);[Red]\(&quot;$&quot;#,##0.00\)">
                  <c:v>43974</c:v>
                </c:pt>
                <c:pt idx="1817" formatCode="&quot;$&quot;#,##0.00_);[Red]\(&quot;$&quot;#,##0.00\)">
                  <c:v>35788</c:v>
                </c:pt>
                <c:pt idx="1818" formatCode="&quot;$&quot;#,##0.00_);[Red]\(&quot;$&quot;#,##0.00\)">
                  <c:v>91700</c:v>
                </c:pt>
                <c:pt idx="1819" formatCode="&quot;$&quot;#,##0.00_);[Red]\(&quot;$&quot;#,##0.00\)">
                  <c:v>55260</c:v>
                </c:pt>
                <c:pt idx="1821" formatCode="&quot;$&quot;#,##0.00_);[Red]\(&quot;$&quot;#,##0.00\)">
                  <c:v>61923</c:v>
                </c:pt>
                <c:pt idx="1822" formatCode="&quot;$&quot;#,##0.00_);[Red]\(&quot;$&quot;#,##0.00\)">
                  <c:v>60504</c:v>
                </c:pt>
                <c:pt idx="1823" formatCode="&quot;$&quot;#,##0.00_);[Red]\(&quot;$&quot;#,##0.00\)">
                  <c:v>64509</c:v>
                </c:pt>
                <c:pt idx="1824" formatCode="&quot;$&quot;#,##0.00_);[Red]\(&quot;$&quot;#,##0.00\)">
                  <c:v>40101</c:v>
                </c:pt>
                <c:pt idx="1825" formatCode="&quot;$&quot;#,##0.00_);[Red]\(&quot;$&quot;#,##0.00\)">
                  <c:v>58350</c:v>
                </c:pt>
                <c:pt idx="1826" formatCode="&quot;$&quot;#,##0.00_);[Red]\(&quot;$&quot;#,##0.00\)">
                  <c:v>70356</c:v>
                </c:pt>
                <c:pt idx="1827" formatCode="&quot;$&quot;#,##0.00_);[Red]\(&quot;$&quot;#,##0.00\)">
                  <c:v>32414</c:v>
                </c:pt>
                <c:pt idx="1828">
                  <c:v>79529</c:v>
                </c:pt>
                <c:pt idx="1829" formatCode="&quot;$&quot;#,##0.00_);[Red]\(&quot;$&quot;#,##0.00\)">
                  <c:v>75027</c:v>
                </c:pt>
                <c:pt idx="1830" formatCode="&quot;$&quot;#,##0.00_);[Red]\(&quot;$&quot;#,##0.00\)">
                  <c:v>80950</c:v>
                </c:pt>
                <c:pt idx="1831" formatCode="&quot;$&quot;#,##0.00_);[Red]\(&quot;$&quot;#,##0.00\)">
                  <c:v>60199</c:v>
                </c:pt>
                <c:pt idx="1832" formatCode="&quot;$&quot;#,##0.00_);[Red]\(&quot;$&quot;#,##0.00\)">
                  <c:v>53977</c:v>
                </c:pt>
                <c:pt idx="1833" formatCode="&quot;$&quot;#,##0.00_);[Red]\(&quot;$&quot;#,##0.00\)">
                  <c:v>83151</c:v>
                </c:pt>
                <c:pt idx="1834" formatCode="&quot;$&quot;#,##0.00_);[Red]\(&quot;$&quot;#,##0.00\)">
                  <c:v>36781</c:v>
                </c:pt>
                <c:pt idx="1835" formatCode="&quot;$&quot;#,##0.00_);[Red]\(&quot;$&quot;#,##0.00\)">
                  <c:v>34242</c:v>
                </c:pt>
                <c:pt idx="1836" formatCode="&quot;$&quot;#,##0.00_);[Red]\(&quot;$&quot;#,##0.00\)">
                  <c:v>81795</c:v>
                </c:pt>
                <c:pt idx="1837" formatCode="&quot;$&quot;#,##0.00_);[Red]\(&quot;$&quot;#,##0.00\)">
                  <c:v>81574</c:v>
                </c:pt>
                <c:pt idx="1838" formatCode="&quot;$&quot;#,##0.00_);[Red]\(&quot;$&quot;#,##0.00\)">
                  <c:v>5305</c:v>
                </c:pt>
                <c:pt idx="1839" formatCode="&quot;$&quot;#,##0.00_);[Red]\(&quot;$&quot;#,##0.00\)">
                  <c:v>79689</c:v>
                </c:pt>
                <c:pt idx="1840" formatCode="&quot;$&quot;#,##0.00_);[Red]\(&quot;$&quot;#,##0.00\)">
                  <c:v>62820</c:v>
                </c:pt>
                <c:pt idx="1841" formatCode="&quot;$&quot;#,##0.00_);[Red]\(&quot;$&quot;#,##0.00\)">
                  <c:v>13084</c:v>
                </c:pt>
                <c:pt idx="1842" formatCode="&quot;$&quot;#,##0.00_);[Red]\(&quot;$&quot;#,##0.00\)">
                  <c:v>49912</c:v>
                </c:pt>
                <c:pt idx="1843" formatCode="&quot;$&quot;#,##0.00_);[Red]\(&quot;$&quot;#,##0.00\)">
                  <c:v>62187</c:v>
                </c:pt>
                <c:pt idx="1844" formatCode="&quot;$&quot;#,##0.00_);[Red]\(&quot;$&quot;#,##0.00\)">
                  <c:v>50943</c:v>
                </c:pt>
                <c:pt idx="1845" formatCode="&quot;$&quot;#,##0.00_);[Red]\(&quot;$&quot;#,##0.00\)">
                  <c:v>92533</c:v>
                </c:pt>
                <c:pt idx="1846" formatCode="&quot;$&quot;#,##0.00_);[Red]\(&quot;$&quot;#,##0.00\)">
                  <c:v>62450</c:v>
                </c:pt>
                <c:pt idx="1847" formatCode="&quot;$&quot;#,##0.00_);[Red]\(&quot;$&quot;#,##0.00\)">
                  <c:v>37040</c:v>
                </c:pt>
                <c:pt idx="1848" formatCode="&quot;$&quot;#,##0.00_);[Red]\(&quot;$&quot;#,##0.00\)">
                  <c:v>69263</c:v>
                </c:pt>
                <c:pt idx="1849" formatCode="&quot;$&quot;#,##0.00_);[Red]\(&quot;$&quot;#,##0.00\)">
                  <c:v>60000</c:v>
                </c:pt>
                <c:pt idx="1850" formatCode="&quot;$&quot;#,##0.00_);[Red]\(&quot;$&quot;#,##0.00\)">
                  <c:v>88194</c:v>
                </c:pt>
                <c:pt idx="1851" formatCode="&quot;$&quot;#,##0.00_);[Red]\(&quot;$&quot;#,##0.00\)">
                  <c:v>65846</c:v>
                </c:pt>
                <c:pt idx="1852" formatCode="&quot;$&quot;#,##0.00_);[Red]\(&quot;$&quot;#,##0.00\)">
                  <c:v>66373</c:v>
                </c:pt>
                <c:pt idx="1853" formatCode="&quot;$&quot;#,##0.00_);[Red]\(&quot;$&quot;#,##0.00\)">
                  <c:v>66373</c:v>
                </c:pt>
                <c:pt idx="1854" formatCode="&quot;$&quot;#,##0.00_);[Red]\(&quot;$&quot;#,##0.00\)">
                  <c:v>50127</c:v>
                </c:pt>
                <c:pt idx="1855" formatCode="&quot;$&quot;#,##0.00_);[Red]\(&quot;$&quot;#,##0.00\)">
                  <c:v>26954</c:v>
                </c:pt>
                <c:pt idx="1856" formatCode="&quot;$&quot;#,##0.00_);[Red]\(&quot;$&quot;#,##0.00\)">
                  <c:v>37717</c:v>
                </c:pt>
                <c:pt idx="1857" formatCode="&quot;$&quot;#,##0.00_);[Red]\(&quot;$&quot;#,##0.00\)">
                  <c:v>85485</c:v>
                </c:pt>
                <c:pt idx="1858" formatCode="&quot;$&quot;#,##0.00_);[Red]\(&quot;$&quot;#,##0.00\)">
                  <c:v>52869</c:v>
                </c:pt>
                <c:pt idx="1859" formatCode="&quot;$&quot;#,##0.00_);[Red]\(&quot;$&quot;#,##0.00\)">
                  <c:v>38360</c:v>
                </c:pt>
                <c:pt idx="1860" formatCode="&quot;$&quot;#,##0.00_);[Red]\(&quot;$&quot;#,##0.00\)">
                  <c:v>32765</c:v>
                </c:pt>
                <c:pt idx="1861" formatCode="&quot;$&quot;#,##0.00_);[Red]\(&quot;$&quot;#,##0.00\)">
                  <c:v>58308</c:v>
                </c:pt>
                <c:pt idx="1863" formatCode="&quot;$&quot;#,##0.00_);[Red]\(&quot;$&quot;#,##0.00\)">
                  <c:v>79761</c:v>
                </c:pt>
                <c:pt idx="1864" formatCode="&quot;$&quot;#,##0.00_);[Red]\(&quot;$&quot;#,##0.00\)">
                  <c:v>73538</c:v>
                </c:pt>
                <c:pt idx="1865" formatCode="&quot;$&quot;#,##0.00_);[Red]\(&quot;$&quot;#,##0.00\)">
                  <c:v>22419</c:v>
                </c:pt>
                <c:pt idx="1866" formatCode="&quot;$&quot;#,##0.00_);[Red]\(&quot;$&quot;#,##0.00\)">
                  <c:v>71706</c:v>
                </c:pt>
                <c:pt idx="1867" formatCode="&quot;$&quot;#,##0.00_);[Red]\(&quot;$&quot;#,##0.00\)">
                  <c:v>34738</c:v>
                </c:pt>
                <c:pt idx="1868">
                  <c:v>65324</c:v>
                </c:pt>
                <c:pt idx="1869" formatCode="&quot;$&quot;#,##0.00_);[Red]\(&quot;$&quot;#,##0.00\)">
                  <c:v>66503</c:v>
                </c:pt>
                <c:pt idx="1870" formatCode="&quot;$&quot;#,##0.00_);[Red]\(&quot;$&quot;#,##0.00\)">
                  <c:v>17148</c:v>
                </c:pt>
                <c:pt idx="1871" formatCode="&quot;$&quot;#,##0.00_);[Red]\(&quot;$&quot;#,##0.00\)">
                  <c:v>57957</c:v>
                </c:pt>
                <c:pt idx="1872" formatCode="&quot;$&quot;#,##0.00_);[Red]\(&quot;$&quot;#,##0.00\)">
                  <c:v>45921</c:v>
                </c:pt>
                <c:pt idx="1873" formatCode="&quot;$&quot;#,##0.00_);[Red]\(&quot;$&quot;#,##0.00\)">
                  <c:v>23976</c:v>
                </c:pt>
                <c:pt idx="1874" formatCode="&quot;$&quot;#,##0.00_);[Red]\(&quot;$&quot;#,##0.00\)">
                  <c:v>76412</c:v>
                </c:pt>
                <c:pt idx="1875" formatCode="&quot;$&quot;#,##0.00_);[Red]\(&quot;$&quot;#,##0.00\)">
                  <c:v>71853</c:v>
                </c:pt>
                <c:pt idx="1876" formatCode="&quot;$&quot;#,##0.00_);[Red]\(&quot;$&quot;#,##0.00\)">
                  <c:v>93404</c:v>
                </c:pt>
                <c:pt idx="1877" formatCode="&quot;$&quot;#,##0.00_);[Red]\(&quot;$&quot;#,##0.00\)">
                  <c:v>58113</c:v>
                </c:pt>
                <c:pt idx="1878" formatCode="&quot;$&quot;#,##0.00_);[Red]\(&quot;$&quot;#,##0.00\)">
                  <c:v>28071</c:v>
                </c:pt>
                <c:pt idx="1879">
                  <c:v>81698</c:v>
                </c:pt>
                <c:pt idx="1880" formatCode="&quot;$&quot;#,##0.00_);[Red]\(&quot;$&quot;#,##0.00\)">
                  <c:v>40794</c:v>
                </c:pt>
                <c:pt idx="1881" formatCode="&quot;$&quot;#,##0.00_);[Red]\(&quot;$&quot;#,##0.00\)">
                  <c:v>49118</c:v>
                </c:pt>
                <c:pt idx="1882" formatCode="&quot;$&quot;#,##0.00_);[Red]\(&quot;$&quot;#,##0.00\)">
                  <c:v>40479</c:v>
                </c:pt>
                <c:pt idx="1883" formatCode="&quot;$&quot;#,##0.00_);[Red]\(&quot;$&quot;#,##0.00\)">
                  <c:v>73687</c:v>
                </c:pt>
                <c:pt idx="1884" formatCode="&quot;$&quot;#,##0.00_);[Red]\(&quot;$&quot;#,##0.00\)">
                  <c:v>24645</c:v>
                </c:pt>
                <c:pt idx="1885" formatCode="&quot;$&quot;#,##0.00_);[Red]\(&quot;$&quot;#,##0.00\)">
                  <c:v>19986</c:v>
                </c:pt>
                <c:pt idx="1886" formatCode="&quot;$&quot;#,##0.00_);[Red]\(&quot;$&quot;#,##0.00\)">
                  <c:v>7500</c:v>
                </c:pt>
                <c:pt idx="1887" formatCode="&quot;$&quot;#,##0.00_);[Red]\(&quot;$&quot;#,##0.00\)">
                  <c:v>57072</c:v>
                </c:pt>
                <c:pt idx="1888" formatCode="&quot;$&quot;#,##0.00_);[Red]\(&quot;$&quot;#,##0.00\)">
                  <c:v>83003</c:v>
                </c:pt>
                <c:pt idx="1889" formatCode="&quot;$&quot;#,##0.00_);[Red]\(&quot;$&quot;#,##0.00\)">
                  <c:v>32313</c:v>
                </c:pt>
                <c:pt idx="1890" formatCode="&quot;$&quot;#,##0.00_);[Red]\(&quot;$&quot;#,##0.00\)">
                  <c:v>33762</c:v>
                </c:pt>
                <c:pt idx="1891" formatCode="&quot;$&quot;#,##0.00_);[Red]\(&quot;$&quot;#,##0.00\)">
                  <c:v>82032</c:v>
                </c:pt>
                <c:pt idx="1892" formatCode="&quot;$&quot;#,##0.00_);[Red]\(&quot;$&quot;#,##0.00\)">
                  <c:v>22010</c:v>
                </c:pt>
                <c:pt idx="1893">
                  <c:v>64260</c:v>
                </c:pt>
                <c:pt idx="1894" formatCode="&quot;$&quot;#,##0.00_);[Red]\(&quot;$&quot;#,##0.00\)">
                  <c:v>65295</c:v>
                </c:pt>
                <c:pt idx="1895" formatCode="&quot;$&quot;#,##0.00_);[Red]\(&quot;$&quot;#,##0.00\)">
                  <c:v>73448</c:v>
                </c:pt>
                <c:pt idx="1896" formatCode="&quot;$&quot;#,##0.00_);[Red]\(&quot;$&quot;#,##0.00\)">
                  <c:v>69969</c:v>
                </c:pt>
                <c:pt idx="1897">
                  <c:v>23830</c:v>
                </c:pt>
                <c:pt idx="1898" formatCode="&quot;$&quot;#,##0.00_);[Red]\(&quot;$&quot;#,##0.00\)">
                  <c:v>15033</c:v>
                </c:pt>
                <c:pt idx="1899" formatCode="&quot;$&quot;#,##0.00_);[Red]\(&quot;$&quot;#,##0.00\)">
                  <c:v>65488</c:v>
                </c:pt>
                <c:pt idx="1900" formatCode="&quot;$&quot;#,##0.00_);[Red]\(&quot;$&quot;#,##0.00\)">
                  <c:v>35876</c:v>
                </c:pt>
                <c:pt idx="1901" formatCode="&quot;$&quot;#,##0.00_);[Red]\(&quot;$&quot;#,##0.00\)">
                  <c:v>64590</c:v>
                </c:pt>
                <c:pt idx="1902" formatCode="&quot;$&quot;#,##0.00_);[Red]\(&quot;$&quot;#,##0.00\)">
                  <c:v>46904</c:v>
                </c:pt>
                <c:pt idx="1903" formatCode="&quot;$&quot;#,##0.00_);[Red]\(&quot;$&quot;#,##0.00\)">
                  <c:v>35797</c:v>
                </c:pt>
                <c:pt idx="1904" formatCode="&quot;$&quot;#,##0.00_);[Red]\(&quot;$&quot;#,##0.00\)">
                  <c:v>54237</c:v>
                </c:pt>
                <c:pt idx="1905" formatCode="&quot;$&quot;#,##0.00_);[Red]\(&quot;$&quot;#,##0.00\)">
                  <c:v>18793</c:v>
                </c:pt>
                <c:pt idx="1906" formatCode="&quot;$&quot;#,##0.00_);[Red]\(&quot;$&quot;#,##0.00\)">
                  <c:v>19514</c:v>
                </c:pt>
                <c:pt idx="1907" formatCode="&quot;$&quot;#,##0.00_);[Red]\(&quot;$&quot;#,##0.00\)">
                  <c:v>23162</c:v>
                </c:pt>
                <c:pt idx="1908">
                  <c:v>73170</c:v>
                </c:pt>
                <c:pt idx="1909" formatCode="&quot;$&quot;#,##0.00_);[Red]\(&quot;$&quot;#,##0.00\)">
                  <c:v>53790</c:v>
                </c:pt>
                <c:pt idx="1910" formatCode="&quot;$&quot;#,##0.00_);[Red]\(&quot;$&quot;#,##0.00\)">
                  <c:v>67272</c:v>
                </c:pt>
                <c:pt idx="1911" formatCode="&quot;$&quot;#,##0.00_);[Red]\(&quot;$&quot;#,##0.00\)">
                  <c:v>41883</c:v>
                </c:pt>
                <c:pt idx="1912" formatCode="&quot;$&quot;#,##0.00_);[Red]\(&quot;$&quot;#,##0.00\)">
                  <c:v>38097</c:v>
                </c:pt>
                <c:pt idx="1913" formatCode="&quot;$&quot;#,##0.00_);[Red]\(&quot;$&quot;#,##0.00\)">
                  <c:v>31560</c:v>
                </c:pt>
                <c:pt idx="1914" formatCode="&quot;$&quot;#,##0.00_);[Red]\(&quot;$&quot;#,##0.00\)">
                  <c:v>55212</c:v>
                </c:pt>
                <c:pt idx="1915" formatCode="&quot;$&quot;#,##0.00_);[Red]\(&quot;$&quot;#,##0.00\)">
                  <c:v>58086</c:v>
                </c:pt>
                <c:pt idx="1916" formatCode="&quot;$&quot;#,##0.00_);[Red]\(&quot;$&quot;#,##0.00\)">
                  <c:v>67716</c:v>
                </c:pt>
                <c:pt idx="1917" formatCode="&quot;$&quot;#,##0.00_);[Red]\(&quot;$&quot;#,##0.00\)">
                  <c:v>28764</c:v>
                </c:pt>
                <c:pt idx="1918" formatCode="&quot;$&quot;#,##0.00_);[Red]\(&quot;$&quot;#,##0.00\)">
                  <c:v>23539</c:v>
                </c:pt>
                <c:pt idx="1919" formatCode="&quot;$&quot;#,##0.00_);[Red]\(&quot;$&quot;#,##0.00\)">
                  <c:v>58275</c:v>
                </c:pt>
                <c:pt idx="1920" formatCode="&quot;$&quot;#,##0.00_);[Red]\(&quot;$&quot;#,##0.00\)">
                  <c:v>24882</c:v>
                </c:pt>
                <c:pt idx="1921" formatCode="&quot;$&quot;#,##0.00_);[Red]\(&quot;$&quot;#,##0.00\)">
                  <c:v>41850</c:v>
                </c:pt>
                <c:pt idx="1922" formatCode="&quot;$&quot;#,##0.00_);[Red]\(&quot;$&quot;#,##0.00\)">
                  <c:v>42386</c:v>
                </c:pt>
                <c:pt idx="1923" formatCode="&quot;$&quot;#,##0.00_);[Red]\(&quot;$&quot;#,##0.00\)">
                  <c:v>34377</c:v>
                </c:pt>
                <c:pt idx="1924" formatCode="&quot;$&quot;#,##0.00_);[Red]\(&quot;$&quot;#,##0.00\)">
                  <c:v>76998</c:v>
                </c:pt>
                <c:pt idx="1925" formatCode="&quot;$&quot;#,##0.00_);[Red]\(&quot;$&quot;#,##0.00\)">
                  <c:v>64325</c:v>
                </c:pt>
                <c:pt idx="1926" formatCode="&quot;$&quot;#,##0.00_);[Red]\(&quot;$&quot;#,##0.00\)">
                  <c:v>84906</c:v>
                </c:pt>
                <c:pt idx="1927" formatCode="&quot;$&quot;#,##0.00_);[Red]\(&quot;$&quot;#,##0.00\)">
                  <c:v>52278</c:v>
                </c:pt>
                <c:pt idx="1928" formatCode="&quot;$&quot;#,##0.00_);[Red]\(&quot;$&quot;#,##0.00\)">
                  <c:v>23331</c:v>
                </c:pt>
                <c:pt idx="1929" formatCode="&quot;$&quot;#,##0.00_);[Red]\(&quot;$&quot;#,##0.00\)">
                  <c:v>71499</c:v>
                </c:pt>
                <c:pt idx="1930" formatCode="&quot;$&quot;#,##0.00_);[Red]\(&quot;$&quot;#,##0.00\)">
                  <c:v>78499</c:v>
                </c:pt>
                <c:pt idx="1931" formatCode="&quot;$&quot;#,##0.00_);[Red]\(&quot;$&quot;#,##0.00\)">
                  <c:v>58116</c:v>
                </c:pt>
                <c:pt idx="1932" formatCode="&quot;$&quot;#,##0.00_);[Red]\(&quot;$&quot;#,##0.00\)">
                  <c:v>83664</c:v>
                </c:pt>
                <c:pt idx="1933" formatCode="&quot;$&quot;#,##0.00_);[Red]\(&quot;$&quot;#,##0.00\)">
                  <c:v>56129</c:v>
                </c:pt>
                <c:pt idx="1934" formatCode="&quot;$&quot;#,##0.00_);[Red]\(&quot;$&quot;#,##0.00\)">
                  <c:v>44802</c:v>
                </c:pt>
                <c:pt idx="1935" formatCode="&quot;$&quot;#,##0.00_);[Red]\(&quot;$&quot;#,##0.00\)">
                  <c:v>86857</c:v>
                </c:pt>
                <c:pt idx="1936" formatCode="&quot;$&quot;#,##0.00_);[Red]\(&quot;$&quot;#,##0.00\)">
                  <c:v>28587</c:v>
                </c:pt>
                <c:pt idx="1937" formatCode="&quot;$&quot;#,##0.00_);[Red]\(&quot;$&quot;#,##0.00\)">
                  <c:v>62972</c:v>
                </c:pt>
                <c:pt idx="1938" formatCode="&quot;$&quot;#,##0.00_);[Red]\(&quot;$&quot;#,##0.00\)">
                  <c:v>24884</c:v>
                </c:pt>
                <c:pt idx="1939" formatCode="&quot;$&quot;#,##0.00_);[Red]\(&quot;$&quot;#,##0.00\)">
                  <c:v>62000</c:v>
                </c:pt>
                <c:pt idx="1940" formatCode="&quot;$&quot;#,##0.00_);[Red]\(&quot;$&quot;#,##0.00\)">
                  <c:v>44911</c:v>
                </c:pt>
                <c:pt idx="1941" formatCode="&quot;$&quot;#,##0.00_);[Red]\(&quot;$&quot;#,##0.00\)">
                  <c:v>21918</c:v>
                </c:pt>
                <c:pt idx="1942">
                  <c:v>68695</c:v>
                </c:pt>
                <c:pt idx="1943" formatCode="&quot;$&quot;#,##0.00_);[Red]\(&quot;$&quot;#,##0.00\)">
                  <c:v>71391</c:v>
                </c:pt>
                <c:pt idx="1944" formatCode="&quot;$&quot;#,##0.00_);[Red]\(&quot;$&quot;#,##0.00\)">
                  <c:v>34074</c:v>
                </c:pt>
                <c:pt idx="1945" formatCode="&quot;$&quot;#,##0.00_);[Red]\(&quot;$&quot;#,##0.00\)">
                  <c:v>66476</c:v>
                </c:pt>
                <c:pt idx="1946" formatCode="&quot;$&quot;#,##0.00_);[Red]\(&quot;$&quot;#,##0.00\)">
                  <c:v>7500</c:v>
                </c:pt>
                <c:pt idx="1947" formatCode="&quot;$&quot;#,##0.00_);[Red]\(&quot;$&quot;#,##0.00\)">
                  <c:v>38998</c:v>
                </c:pt>
                <c:pt idx="1948" formatCode="&quot;$&quot;#,##0.00_);[Red]\(&quot;$&quot;#,##0.00\)">
                  <c:v>46423</c:v>
                </c:pt>
                <c:pt idx="1949" formatCode="&quot;$&quot;#,##0.00_);[Red]\(&quot;$&quot;#,##0.00\)">
                  <c:v>39665</c:v>
                </c:pt>
                <c:pt idx="1950" formatCode="&quot;$&quot;#,##0.00_);[Red]\(&quot;$&quot;#,##0.00\)">
                  <c:v>82716</c:v>
                </c:pt>
                <c:pt idx="1951" formatCode="&quot;$&quot;#,##0.00_);[Red]\(&quot;$&quot;#,##0.00\)">
                  <c:v>4023</c:v>
                </c:pt>
                <c:pt idx="1952" formatCode="&quot;$&quot;#,##0.00_);[Red]\(&quot;$&quot;#,##0.00\)">
                  <c:v>70337</c:v>
                </c:pt>
                <c:pt idx="1953" formatCode="&quot;$&quot;#,##0.00_);[Red]\(&quot;$&quot;#,##0.00\)">
                  <c:v>80067</c:v>
                </c:pt>
                <c:pt idx="1954" formatCode="&quot;$&quot;#,##0.00_);[Red]\(&quot;$&quot;#,##0.00\)">
                  <c:v>64961</c:v>
                </c:pt>
                <c:pt idx="1955" formatCode="&quot;$&quot;#,##0.00_);[Red]\(&quot;$&quot;#,##0.00\)">
                  <c:v>59809</c:v>
                </c:pt>
                <c:pt idx="1956" formatCode="&quot;$&quot;#,##0.00_);[Red]\(&quot;$&quot;#,##0.00\)">
                  <c:v>78093</c:v>
                </c:pt>
                <c:pt idx="1957" formatCode="&quot;$&quot;#,##0.00_);[Red]\(&quot;$&quot;#,##0.00\)">
                  <c:v>39898</c:v>
                </c:pt>
                <c:pt idx="1958" formatCode="&quot;$&quot;#,##0.00_);[Red]\(&quot;$&quot;#,##0.00\)">
                  <c:v>65685</c:v>
                </c:pt>
                <c:pt idx="1959" formatCode="&quot;$&quot;#,##0.00_);[Red]\(&quot;$&quot;#,##0.00\)">
                  <c:v>26868</c:v>
                </c:pt>
                <c:pt idx="1960" formatCode="&quot;$&quot;#,##0.00_);[Red]\(&quot;$&quot;#,##0.00\)">
                  <c:v>61825</c:v>
                </c:pt>
                <c:pt idx="1961" formatCode="&quot;$&quot;#,##0.00_);[Red]\(&quot;$&quot;#,##0.00\)">
                  <c:v>53034</c:v>
                </c:pt>
                <c:pt idx="1962">
                  <c:v>55375</c:v>
                </c:pt>
                <c:pt idx="1963" formatCode="&quot;$&quot;#,##0.00_);[Red]\(&quot;$&quot;#,##0.00\)">
                  <c:v>65526</c:v>
                </c:pt>
                <c:pt idx="1964" formatCode="&quot;$&quot;#,##0.00_);[Red]\(&quot;$&quot;#,##0.00\)">
                  <c:v>46015</c:v>
                </c:pt>
                <c:pt idx="1965" formatCode="&quot;$&quot;#,##0.00_);[Red]\(&quot;$&quot;#,##0.00\)">
                  <c:v>50437</c:v>
                </c:pt>
                <c:pt idx="1966" formatCode="&quot;$&quot;#,##0.00_);[Red]\(&quot;$&quot;#,##0.00\)">
                  <c:v>30631</c:v>
                </c:pt>
                <c:pt idx="1967" formatCode="&quot;$&quot;#,##0.00_);[Red]\(&quot;$&quot;#,##0.00\)">
                  <c:v>78901</c:v>
                </c:pt>
                <c:pt idx="1968" formatCode="&quot;$&quot;#,##0.00_);[Red]\(&quot;$&quot;#,##0.00\)">
                  <c:v>56337</c:v>
                </c:pt>
                <c:pt idx="1969" formatCode="&quot;$&quot;#,##0.00_);[Red]\(&quot;$&quot;#,##0.00\)">
                  <c:v>19444</c:v>
                </c:pt>
                <c:pt idx="1970" formatCode="&quot;$&quot;#,##0.00_);[Red]\(&quot;$&quot;#,##0.00\)">
                  <c:v>70379</c:v>
                </c:pt>
                <c:pt idx="1971">
                  <c:v>75276</c:v>
                </c:pt>
                <c:pt idx="1972" formatCode="&quot;$&quot;#,##0.00_);[Red]\(&quot;$&quot;#,##0.00\)">
                  <c:v>7500</c:v>
                </c:pt>
                <c:pt idx="1973" formatCode="&quot;$&quot;#,##0.00_);[Red]\(&quot;$&quot;#,##0.00\)">
                  <c:v>36957</c:v>
                </c:pt>
                <c:pt idx="1974" formatCode="&quot;$&quot;#,##0.00_);[Red]\(&quot;$&quot;#,##0.00\)">
                  <c:v>54466</c:v>
                </c:pt>
                <c:pt idx="1975" formatCode="&quot;$&quot;#,##0.00_);[Red]\(&quot;$&quot;#,##0.00\)">
                  <c:v>16927</c:v>
                </c:pt>
                <c:pt idx="1976" formatCode="&quot;$&quot;#,##0.00_);[Red]\(&quot;$&quot;#,##0.00\)">
                  <c:v>12571</c:v>
                </c:pt>
                <c:pt idx="1977" formatCode="&quot;$&quot;#,##0.00_);[Red]\(&quot;$&quot;#,##0.00\)">
                  <c:v>31163</c:v>
                </c:pt>
                <c:pt idx="1978" formatCode="&quot;$&quot;#,##0.00_);[Red]\(&quot;$&quot;#,##0.00\)">
                  <c:v>74293</c:v>
                </c:pt>
                <c:pt idx="1979" formatCode="&quot;$&quot;#,##0.00_);[Red]\(&quot;$&quot;#,##0.00\)">
                  <c:v>72282</c:v>
                </c:pt>
                <c:pt idx="1980" formatCode="&quot;$&quot;#,##0.00_);[Red]\(&quot;$&quot;#,##0.00\)">
                  <c:v>59462</c:v>
                </c:pt>
                <c:pt idx="1981" formatCode="&quot;$&quot;#,##0.00_);[Red]\(&quot;$&quot;#,##0.00\)">
                  <c:v>15315</c:v>
                </c:pt>
                <c:pt idx="1982" formatCode="&quot;$&quot;#,##0.00_);[Red]\(&quot;$&quot;#,##0.00\)">
                  <c:v>25176</c:v>
                </c:pt>
                <c:pt idx="1983" formatCode="&quot;$&quot;#,##0.00_);[Red]\(&quot;$&quot;#,##0.00\)">
                  <c:v>13724</c:v>
                </c:pt>
                <c:pt idx="1984" formatCode="&quot;$&quot;#,##0.00_);[Red]\(&quot;$&quot;#,##0.00\)">
                  <c:v>24434</c:v>
                </c:pt>
                <c:pt idx="1985" formatCode="&quot;$&quot;#,##0.00_);[Red]\(&quot;$&quot;#,##0.00\)">
                  <c:v>102692</c:v>
                </c:pt>
                <c:pt idx="1986" formatCode="&quot;$&quot;#,##0.00_);[Red]\(&quot;$&quot;#,##0.00\)">
                  <c:v>60230</c:v>
                </c:pt>
                <c:pt idx="1987" formatCode="&quot;$&quot;#,##0.00_);[Red]\(&quot;$&quot;#,##0.00\)">
                  <c:v>70044</c:v>
                </c:pt>
                <c:pt idx="1988" formatCode="&quot;$&quot;#,##0.00_);[Red]\(&quot;$&quot;#,##0.00\)">
                  <c:v>74165</c:v>
                </c:pt>
                <c:pt idx="1989" formatCode="&quot;$&quot;#,##0.00_);[Red]\(&quot;$&quot;#,##0.00\)">
                  <c:v>55434</c:v>
                </c:pt>
                <c:pt idx="1990" formatCode="&quot;$&quot;#,##0.00_);[Red]\(&quot;$&quot;#,##0.00\)">
                  <c:v>79946</c:v>
                </c:pt>
                <c:pt idx="1991" formatCode="&quot;$&quot;#,##0.00_);[Red]\(&quot;$&quot;#,##0.00\)">
                  <c:v>33590</c:v>
                </c:pt>
                <c:pt idx="1992" formatCode="&quot;$&quot;#,##0.00_);[Red]\(&quot;$&quot;#,##0.00\)">
                  <c:v>38946</c:v>
                </c:pt>
                <c:pt idx="1993" formatCode="&quot;$&quot;#,##0.00_);[Red]\(&quot;$&quot;#,##0.00\)">
                  <c:v>58692</c:v>
                </c:pt>
                <c:pt idx="1994" formatCode="&quot;$&quot;#,##0.00_);[Red]\(&quot;$&quot;#,##0.00\)">
                  <c:v>53977</c:v>
                </c:pt>
                <c:pt idx="1995" formatCode="&quot;$&quot;#,##0.00_);[Red]\(&quot;$&quot;#,##0.00\)">
                  <c:v>82427</c:v>
                </c:pt>
                <c:pt idx="1996" formatCode="&quot;$&quot;#,##0.00_);[Red]\(&quot;$&quot;#,##0.00\)">
                  <c:v>93790</c:v>
                </c:pt>
                <c:pt idx="1997" formatCode="&quot;$&quot;#,##0.00_);[Red]\(&quot;$&quot;#,##0.00\)">
                  <c:v>70123</c:v>
                </c:pt>
                <c:pt idx="1998">
                  <c:v>39228</c:v>
                </c:pt>
                <c:pt idx="1999" formatCode="&quot;$&quot;#,##0.00_);[Red]\(&quot;$&quot;#,##0.00\)">
                  <c:v>66476</c:v>
                </c:pt>
                <c:pt idx="2000" formatCode="&quot;$&quot;#,##0.00_);[Red]\(&quot;$&quot;#,##0.00\)">
                  <c:v>51369</c:v>
                </c:pt>
                <c:pt idx="2001" formatCode="&quot;$&quot;#,##0.00_);[Red]\(&quot;$&quot;#,##0.00\)">
                  <c:v>38887</c:v>
                </c:pt>
                <c:pt idx="2002" formatCode="&quot;$&quot;#,##0.00_);[Red]\(&quot;$&quot;#,##0.00\)">
                  <c:v>86429</c:v>
                </c:pt>
                <c:pt idx="2003" formatCode="&quot;$&quot;#,##0.00_);[Red]\(&quot;$&quot;#,##0.00\)">
                  <c:v>62204</c:v>
                </c:pt>
                <c:pt idx="2004" formatCode="&quot;$&quot;#,##0.00_);[Red]\(&quot;$&quot;#,##0.00\)">
                  <c:v>84196</c:v>
                </c:pt>
                <c:pt idx="2005" formatCode="&quot;$&quot;#,##0.00_);[Red]\(&quot;$&quot;#,##0.00\)">
                  <c:v>59686</c:v>
                </c:pt>
                <c:pt idx="2006" formatCode="&quot;$&quot;#,##0.00_);[Red]\(&quot;$&quot;#,##0.00\)">
                  <c:v>58710</c:v>
                </c:pt>
                <c:pt idx="2007" formatCode="&quot;$&quot;#,##0.00_);[Red]\(&quot;$&quot;#,##0.00\)">
                  <c:v>50943</c:v>
                </c:pt>
                <c:pt idx="2008" formatCode="&quot;$&quot;#,##0.00_);[Red]\(&quot;$&quot;#,##0.00\)">
                  <c:v>82733</c:v>
                </c:pt>
                <c:pt idx="2009" formatCode="&quot;$&quot;#,##0.00_);[Red]\(&quot;$&quot;#,##0.00\)">
                  <c:v>94472</c:v>
                </c:pt>
                <c:pt idx="2010" formatCode="&quot;$&quot;#,##0.00_);[Red]\(&quot;$&quot;#,##0.00\)">
                  <c:v>68655</c:v>
                </c:pt>
                <c:pt idx="2011">
                  <c:v>32173</c:v>
                </c:pt>
                <c:pt idx="2012" formatCode="&quot;$&quot;#,##0.00_);[Red]\(&quot;$&quot;#,##0.00\)">
                  <c:v>57107</c:v>
                </c:pt>
                <c:pt idx="2013">
                  <c:v>72071</c:v>
                </c:pt>
                <c:pt idx="2014" formatCode="&quot;$&quot;#,##0.00_);[Red]\(&quot;$&quot;#,##0.00\)">
                  <c:v>71427</c:v>
                </c:pt>
                <c:pt idx="2015" formatCode="&quot;$&quot;#,##0.00_);[Red]\(&quot;$&quot;#,##0.00\)">
                  <c:v>26095</c:v>
                </c:pt>
                <c:pt idx="2016" formatCode="&quot;$&quot;#,##0.00_);[Red]\(&quot;$&quot;#,##0.00\)">
                  <c:v>22775</c:v>
                </c:pt>
                <c:pt idx="2017" formatCode="&quot;$&quot;#,##0.00_);[Red]\(&quot;$&quot;#,##0.00\)">
                  <c:v>42386</c:v>
                </c:pt>
                <c:pt idx="2018" formatCode="&quot;$&quot;#,##0.00_);[Red]\(&quot;$&quot;#,##0.00\)">
                  <c:v>31590</c:v>
                </c:pt>
                <c:pt idx="2019" formatCode="&quot;$&quot;#,##0.00_);[Red]\(&quot;$&quot;#,##0.00\)">
                  <c:v>48799</c:v>
                </c:pt>
                <c:pt idx="2020" formatCode="&quot;$&quot;#,##0.00_);[Red]\(&quot;$&quot;#,##0.00\)">
                  <c:v>31160</c:v>
                </c:pt>
                <c:pt idx="2021" formatCode="&quot;$&quot;#,##0.00_);[Red]\(&quot;$&quot;#,##0.00\)">
                  <c:v>69372</c:v>
                </c:pt>
                <c:pt idx="2022" formatCode="&quot;$&quot;#,##0.00_);[Red]\(&quot;$&quot;#,##0.00\)">
                  <c:v>11448</c:v>
                </c:pt>
                <c:pt idx="2023" formatCode="&quot;$&quot;#,##0.00_);[Red]\(&quot;$&quot;#,##0.00\)">
                  <c:v>47472</c:v>
                </c:pt>
                <c:pt idx="2024" formatCode="&quot;$&quot;#,##0.00_);[Red]\(&quot;$&quot;#,##0.00\)">
                  <c:v>80910</c:v>
                </c:pt>
                <c:pt idx="2025" formatCode="&quot;$&quot;#,##0.00_);[Red]\(&quot;$&quot;#,##0.00\)">
                  <c:v>28389</c:v>
                </c:pt>
                <c:pt idx="2026" formatCode="&quot;$&quot;#,##0.00_);[Red]\(&quot;$&quot;#,##0.00\)">
                  <c:v>35791</c:v>
                </c:pt>
                <c:pt idx="2027" formatCode="&quot;$&quot;#,##0.00_);[Red]\(&quot;$&quot;#,##0.00\)">
                  <c:v>45143</c:v>
                </c:pt>
                <c:pt idx="2028" formatCode="&quot;$&quot;#,##0.00_);[Red]\(&quot;$&quot;#,##0.00\)">
                  <c:v>15072</c:v>
                </c:pt>
                <c:pt idx="2029" formatCode="&quot;$&quot;#,##0.00_);[Red]\(&quot;$&quot;#,##0.00\)">
                  <c:v>15287</c:v>
                </c:pt>
                <c:pt idx="2030" formatCode="&quot;$&quot;#,##0.00_);[Red]\(&quot;$&quot;#,##0.00\)">
                  <c:v>35523</c:v>
                </c:pt>
                <c:pt idx="2031" formatCode="&quot;$&quot;#,##0.00_);[Red]\(&quot;$&quot;#,##0.00\)">
                  <c:v>30081</c:v>
                </c:pt>
                <c:pt idx="2032" formatCode="&quot;$&quot;#,##0.00_);[Red]\(&quot;$&quot;#,##0.00\)">
                  <c:v>64713</c:v>
                </c:pt>
                <c:pt idx="2033">
                  <c:v>83715</c:v>
                </c:pt>
                <c:pt idx="2034" formatCode="&quot;$&quot;#,##0.00_);[Red]\(&quot;$&quot;#,##0.00\)">
                  <c:v>48240</c:v>
                </c:pt>
                <c:pt idx="2035" formatCode="&quot;$&quot;#,##0.00_);[Red]\(&quot;$&quot;#,##0.00\)">
                  <c:v>18690</c:v>
                </c:pt>
                <c:pt idx="2036" formatCode="&quot;$&quot;#,##0.00_);[Red]\(&quot;$&quot;#,##0.00\)">
                  <c:v>50387</c:v>
                </c:pt>
                <c:pt idx="2037">
                  <c:v>4428</c:v>
                </c:pt>
                <c:pt idx="2038" formatCode="&quot;$&quot;#,##0.00_);[Red]\(&quot;$&quot;#,##0.00\)">
                  <c:v>48178</c:v>
                </c:pt>
                <c:pt idx="2039" formatCode="&quot;$&quot;#,##0.00_);[Red]\(&quot;$&quot;#,##0.00\)">
                  <c:v>83837</c:v>
                </c:pt>
                <c:pt idx="2040" formatCode="&quot;$&quot;#,##0.00_);[Red]\(&quot;$&quot;#,##0.00\)">
                  <c:v>66303</c:v>
                </c:pt>
                <c:pt idx="2041" formatCode="&quot;$&quot;#,##0.00_);[Red]\(&quot;$&quot;#,##0.00\)">
                  <c:v>49413</c:v>
                </c:pt>
                <c:pt idx="2043" formatCode="&quot;$&quot;#,##0.00_);[Red]\(&quot;$&quot;#,##0.00\)">
                  <c:v>35196</c:v>
                </c:pt>
                <c:pt idx="2044" formatCode="&quot;$&quot;#,##0.00_);[Red]\(&quot;$&quot;#,##0.00\)">
                  <c:v>51315</c:v>
                </c:pt>
                <c:pt idx="2045" formatCode="&quot;$&quot;#,##0.00_);[Red]\(&quot;$&quot;#,##0.00\)">
                  <c:v>61618</c:v>
                </c:pt>
                <c:pt idx="2046" formatCode="&quot;$&quot;#,##0.00_);[Red]\(&quot;$&quot;#,##0.00\)">
                  <c:v>54432</c:v>
                </c:pt>
                <c:pt idx="2047">
                  <c:v>34213</c:v>
                </c:pt>
                <c:pt idx="2048" formatCode="&quot;$&quot;#,##0.00_);[Red]\(&quot;$&quot;#,##0.00\)">
                  <c:v>41437</c:v>
                </c:pt>
                <c:pt idx="2049" formatCode="&quot;$&quot;#,##0.00_);[Red]\(&quot;$&quot;#,##0.00\)">
                  <c:v>23295</c:v>
                </c:pt>
                <c:pt idx="2050" formatCode="&quot;$&quot;#,##0.00_);[Red]\(&quot;$&quot;#,##0.00\)">
                  <c:v>46692</c:v>
                </c:pt>
                <c:pt idx="2051" formatCode="&quot;$&quot;#,##0.00_);[Red]\(&quot;$&quot;#,##0.00\)">
                  <c:v>59247</c:v>
                </c:pt>
                <c:pt idx="2052" formatCode="&quot;$&quot;#,##0.00_);[Red]\(&quot;$&quot;#,##0.00\)">
                  <c:v>37787</c:v>
                </c:pt>
                <c:pt idx="2053" formatCode="&quot;$&quot;#,##0.00_);[Red]\(&quot;$&quot;#,##0.00\)">
                  <c:v>47691</c:v>
                </c:pt>
                <c:pt idx="2054" formatCode="&quot;$&quot;#,##0.00_);[Red]\(&quot;$&quot;#,##0.00\)">
                  <c:v>70287</c:v>
                </c:pt>
                <c:pt idx="2055" formatCode="&quot;$&quot;#,##0.00_);[Red]\(&quot;$&quot;#,##0.00\)">
                  <c:v>26887</c:v>
                </c:pt>
                <c:pt idx="2056" formatCode="&quot;$&quot;#,##0.00_);[Red]\(&quot;$&quot;#,##0.00\)">
                  <c:v>90000</c:v>
                </c:pt>
                <c:pt idx="2057" formatCode="&quot;$&quot;#,##0.00_);[Red]\(&quot;$&quot;#,##0.00\)">
                  <c:v>8940</c:v>
                </c:pt>
                <c:pt idx="2058" formatCode="&quot;$&quot;#,##0.00_);[Red]\(&quot;$&quot;#,##0.00\)">
                  <c:v>24336</c:v>
                </c:pt>
                <c:pt idx="2059" formatCode="&quot;$&quot;#,##0.00_);[Red]\(&quot;$&quot;#,##0.00\)">
                  <c:v>26326</c:v>
                </c:pt>
                <c:pt idx="2060" formatCode="&quot;$&quot;#,##0.00_);[Red]\(&quot;$&quot;#,##0.00\)">
                  <c:v>35441</c:v>
                </c:pt>
                <c:pt idx="2061" formatCode="&quot;$&quot;#,##0.00_);[Red]\(&quot;$&quot;#,##0.00\)">
                  <c:v>16531</c:v>
                </c:pt>
                <c:pt idx="2062" formatCode="&quot;$&quot;#,##0.00_);[Red]\(&quot;$&quot;#,##0.00\)">
                  <c:v>72570</c:v>
                </c:pt>
                <c:pt idx="2063" formatCode="&quot;$&quot;#,##0.00_);[Red]\(&quot;$&quot;#,##0.00\)">
                  <c:v>46390</c:v>
                </c:pt>
                <c:pt idx="2064" formatCode="&quot;$&quot;#,##0.00_);[Red]\(&quot;$&quot;#,##0.00\)">
                  <c:v>75922</c:v>
                </c:pt>
                <c:pt idx="2065" formatCode="&quot;$&quot;#,##0.00_);[Red]\(&quot;$&quot;#,##0.00\)">
                  <c:v>89694</c:v>
                </c:pt>
                <c:pt idx="2066" formatCode="&quot;$&quot;#,##0.00_);[Red]\(&quot;$&quot;#,##0.00\)">
                  <c:v>19346</c:v>
                </c:pt>
                <c:pt idx="2067" formatCode="&quot;$&quot;#,##0.00_);[Red]\(&quot;$&quot;#,##0.00\)">
                  <c:v>82017</c:v>
                </c:pt>
                <c:pt idx="2068" formatCode="&quot;$&quot;#,##0.00_);[Red]\(&quot;$&quot;#,##0.00\)">
                  <c:v>46998</c:v>
                </c:pt>
                <c:pt idx="2069" formatCode="&quot;$&quot;#,##0.00_);[Red]\(&quot;$&quot;#,##0.00\)">
                  <c:v>29672</c:v>
                </c:pt>
                <c:pt idx="2070" formatCode="&quot;$&quot;#,##0.00_);[Red]\(&quot;$&quot;#,##0.00\)">
                  <c:v>44393</c:v>
                </c:pt>
                <c:pt idx="2071" formatCode="&quot;$&quot;#,##0.00_);[Red]\(&quot;$&quot;#,##0.00\)">
                  <c:v>88325</c:v>
                </c:pt>
                <c:pt idx="2072">
                  <c:v>40662</c:v>
                </c:pt>
                <c:pt idx="2073" formatCode="&quot;$&quot;#,##0.00_);[Red]\(&quot;$&quot;#,##0.00\)">
                  <c:v>78028</c:v>
                </c:pt>
                <c:pt idx="2075">
                  <c:v>67267</c:v>
                </c:pt>
                <c:pt idx="2076" formatCode="&quot;$&quot;#,##0.00_);[Red]\(&quot;$&quot;#,##0.00\)">
                  <c:v>39435</c:v>
                </c:pt>
                <c:pt idx="2077" formatCode="&quot;$&quot;#,##0.00_);[Red]\(&quot;$&quot;#,##0.00\)">
                  <c:v>55517</c:v>
                </c:pt>
                <c:pt idx="2078" formatCode="&quot;$&quot;#,##0.00_);[Red]\(&quot;$&quot;#,##0.00\)">
                  <c:v>76618</c:v>
                </c:pt>
                <c:pt idx="2079" formatCode="&quot;$&quot;#,##0.00_);[Red]\(&quot;$&quot;#,##0.00\)">
                  <c:v>77142</c:v>
                </c:pt>
                <c:pt idx="2080" formatCode="&quot;$&quot;#,##0.00_);[Red]\(&quot;$&quot;#,##0.00\)">
                  <c:v>92955</c:v>
                </c:pt>
                <c:pt idx="2081" formatCode="&quot;$&quot;#,##0.00_);[Red]\(&quot;$&quot;#,##0.00\)">
                  <c:v>51039</c:v>
                </c:pt>
                <c:pt idx="2082" formatCode="&quot;$&quot;#,##0.00_);[Red]\(&quot;$&quot;#,##0.00\)">
                  <c:v>38285</c:v>
                </c:pt>
                <c:pt idx="2083" formatCode="&quot;$&quot;#,##0.00_);[Red]\(&quot;$&quot;#,##0.00\)">
                  <c:v>31761</c:v>
                </c:pt>
                <c:pt idx="2084" formatCode="&quot;$&quot;#,##0.00_);[Red]\(&quot;$&quot;#,##0.00\)">
                  <c:v>73113</c:v>
                </c:pt>
                <c:pt idx="2085" formatCode="&quot;$&quot;#,##0.00_);[Red]\(&quot;$&quot;#,##0.00\)">
                  <c:v>59601</c:v>
                </c:pt>
                <c:pt idx="2086" formatCode="&quot;$&quot;#,##0.00_);[Red]\(&quot;$&quot;#,##0.00\)">
                  <c:v>36927</c:v>
                </c:pt>
                <c:pt idx="2087" formatCode="&quot;$&quot;#,##0.00_);[Red]\(&quot;$&quot;#,##0.00\)">
                  <c:v>63207</c:v>
                </c:pt>
                <c:pt idx="2088">
                  <c:v>54809</c:v>
                </c:pt>
                <c:pt idx="2089" formatCode="&quot;$&quot;#,##0.00_);[Red]\(&quot;$&quot;#,##0.00\)">
                  <c:v>49476</c:v>
                </c:pt>
                <c:pt idx="2090" formatCode="&quot;$&quot;#,##0.00_);[Red]\(&quot;$&quot;#,##0.00\)">
                  <c:v>26576</c:v>
                </c:pt>
                <c:pt idx="2091">
                  <c:v>67786</c:v>
                </c:pt>
                <c:pt idx="2092" formatCode="&quot;$&quot;#,##0.00_);[Red]\(&quot;$&quot;#,##0.00\)">
                  <c:v>32892</c:v>
                </c:pt>
                <c:pt idx="2093" formatCode="&quot;$&quot;#,##0.00_);[Red]\(&quot;$&quot;#,##0.00\)">
                  <c:v>36778</c:v>
                </c:pt>
                <c:pt idx="2094" formatCode="&quot;$&quot;#,##0.00_);[Red]\(&quot;$&quot;#,##0.00\)">
                  <c:v>71163</c:v>
                </c:pt>
                <c:pt idx="2095" formatCode="&quot;$&quot;#,##0.00_);[Red]\(&quot;$&quot;#,##0.00\)">
                  <c:v>54210</c:v>
                </c:pt>
                <c:pt idx="2096" formatCode="&quot;$&quot;#,##0.00_);[Red]\(&quot;$&quot;#,##0.00\)">
                  <c:v>54984</c:v>
                </c:pt>
                <c:pt idx="2097" formatCode="&quot;$&quot;#,##0.00_);[Red]\(&quot;$&quot;#,##0.00\)">
                  <c:v>36802</c:v>
                </c:pt>
                <c:pt idx="2098" formatCode="&quot;$&quot;#,##0.00_);[Red]\(&quot;$&quot;#,##0.00\)">
                  <c:v>66835</c:v>
                </c:pt>
                <c:pt idx="2099" formatCode="&quot;$&quot;#,##0.00_);[Red]\(&quot;$&quot;#,##0.00\)">
                  <c:v>62551</c:v>
                </c:pt>
                <c:pt idx="2100" formatCode="&quot;$&quot;#,##0.00_);[Red]\(&quot;$&quot;#,##0.00\)">
                  <c:v>41124</c:v>
                </c:pt>
                <c:pt idx="2101">
                  <c:v>72063</c:v>
                </c:pt>
                <c:pt idx="2102" formatCode="&quot;$&quot;#,##0.00_);[Red]\(&quot;$&quot;#,##0.00\)">
                  <c:v>65665</c:v>
                </c:pt>
                <c:pt idx="2103" formatCode="&quot;$&quot;#,##0.00_);[Red]\(&quot;$&quot;#,##0.00\)">
                  <c:v>76542</c:v>
                </c:pt>
                <c:pt idx="2104" formatCode="&quot;$&quot;#,##0.00_);[Red]\(&quot;$&quot;#,##0.00\)">
                  <c:v>43638</c:v>
                </c:pt>
                <c:pt idx="2105" formatCode="&quot;$&quot;#,##0.00_);[Red]\(&quot;$&quot;#,##0.00\)">
                  <c:v>30093</c:v>
                </c:pt>
                <c:pt idx="2106" formatCode="&quot;$&quot;#,##0.00_);[Red]\(&quot;$&quot;#,##0.00\)">
                  <c:v>27943</c:v>
                </c:pt>
                <c:pt idx="2107" formatCode="&quot;$&quot;#,##0.00_);[Red]\(&quot;$&quot;#,##0.00\)">
                  <c:v>39922</c:v>
                </c:pt>
                <c:pt idx="2108" formatCode="&quot;$&quot;#,##0.00_);[Red]\(&quot;$&quot;#,##0.00\)">
                  <c:v>42769</c:v>
                </c:pt>
                <c:pt idx="2109" formatCode="&quot;$&quot;#,##0.00_);[Red]\(&quot;$&quot;#,##0.00\)">
                  <c:v>37334</c:v>
                </c:pt>
                <c:pt idx="2110" formatCode="&quot;$&quot;#,##0.00_);[Red]\(&quot;$&quot;#,##0.00\)">
                  <c:v>10979</c:v>
                </c:pt>
                <c:pt idx="2111" formatCode="&quot;$&quot;#,##0.00_);[Red]\(&quot;$&quot;#,##0.00\)">
                  <c:v>95529</c:v>
                </c:pt>
                <c:pt idx="2112">
                  <c:v>48330</c:v>
                </c:pt>
                <c:pt idx="2114" formatCode="&quot;$&quot;#,##0.00_);[Red]\(&quot;$&quot;#,##0.00\)">
                  <c:v>59412</c:v>
                </c:pt>
                <c:pt idx="2115" formatCode="&quot;$&quot;#,##0.00_);[Red]\(&quot;$&quot;#,##0.00\)">
                  <c:v>40800</c:v>
                </c:pt>
                <c:pt idx="2116" formatCode="&quot;$&quot;#,##0.00_);[Red]\(&quot;$&quot;#,##0.00\)">
                  <c:v>44392</c:v>
                </c:pt>
                <c:pt idx="2117" formatCode="&quot;$&quot;#,##0.00_);[Red]\(&quot;$&quot;#,##0.00\)">
                  <c:v>7500</c:v>
                </c:pt>
                <c:pt idx="2118" formatCode="&quot;$&quot;#,##0.00_);[Red]\(&quot;$&quot;#,##0.00\)">
                  <c:v>30279</c:v>
                </c:pt>
                <c:pt idx="2119" formatCode="&quot;$&quot;#,##0.00_);[Red]\(&quot;$&quot;#,##0.00\)">
                  <c:v>42000</c:v>
                </c:pt>
                <c:pt idx="2120" formatCode="&quot;$&quot;#,##0.00_);[Red]\(&quot;$&quot;#,##0.00\)">
                  <c:v>66664</c:v>
                </c:pt>
                <c:pt idx="2121" formatCode="&quot;$&quot;#,##0.00_);[Red]\(&quot;$&quot;#,##0.00\)">
                  <c:v>65487</c:v>
                </c:pt>
                <c:pt idx="2122" formatCode="&quot;$&quot;#,##0.00_);[Red]\(&quot;$&quot;#,##0.00\)">
                  <c:v>7500</c:v>
                </c:pt>
                <c:pt idx="2123" formatCode="&quot;$&quot;#,##0.00_);[Red]\(&quot;$&quot;#,##0.00\)">
                  <c:v>66726</c:v>
                </c:pt>
                <c:pt idx="2124" formatCode="&quot;$&quot;#,##0.00_);[Red]\(&quot;$&quot;#,##0.00\)">
                  <c:v>51529</c:v>
                </c:pt>
                <c:pt idx="2125" formatCode="&quot;$&quot;#,##0.00_);[Red]\(&quot;$&quot;#,##0.00\)">
                  <c:v>54386</c:v>
                </c:pt>
                <c:pt idx="2126" formatCode="&quot;$&quot;#,##0.00_);[Red]\(&quot;$&quot;#,##0.00\)">
                  <c:v>68397</c:v>
                </c:pt>
                <c:pt idx="2127" formatCode="&quot;$&quot;#,##0.00_);[Red]\(&quot;$&quot;#,##0.00\)">
                  <c:v>66334</c:v>
                </c:pt>
                <c:pt idx="2128">
                  <c:v>63211</c:v>
                </c:pt>
                <c:pt idx="2129" formatCode="&quot;$&quot;#,##0.00_);[Red]\(&quot;$&quot;#,##0.00\)">
                  <c:v>71232</c:v>
                </c:pt>
                <c:pt idx="2130" formatCode="&quot;$&quot;#,##0.00_);[Red]\(&quot;$&quot;#,##0.00\)">
                  <c:v>33235</c:v>
                </c:pt>
                <c:pt idx="2131" formatCode="&quot;$&quot;#,##0.00_);[Red]\(&quot;$&quot;#,##0.00\)">
                  <c:v>62466</c:v>
                </c:pt>
                <c:pt idx="2132" formatCode="&quot;$&quot;#,##0.00_);[Red]\(&quot;$&quot;#,##0.00\)">
                  <c:v>34230</c:v>
                </c:pt>
                <c:pt idx="2133" formatCode="&quot;$&quot;#,##0.00_);[Red]\(&quot;$&quot;#,##0.00\)">
                  <c:v>28520</c:v>
                </c:pt>
                <c:pt idx="2134" formatCode="&quot;$&quot;#,##0.00_);[Red]\(&quot;$&quot;#,##0.00\)">
                  <c:v>44322</c:v>
                </c:pt>
                <c:pt idx="2135" formatCode="&quot;$&quot;#,##0.00_);[Red]\(&quot;$&quot;#,##0.00\)">
                  <c:v>65308</c:v>
                </c:pt>
                <c:pt idx="2136" formatCode="&quot;$&quot;#,##0.00_);[Red]\(&quot;$&quot;#,##0.00\)">
                  <c:v>52413</c:v>
                </c:pt>
                <c:pt idx="2137" formatCode="&quot;$&quot;#,##0.00_);[Red]\(&quot;$&quot;#,##0.00\)">
                  <c:v>46098</c:v>
                </c:pt>
                <c:pt idx="2138" formatCode="&quot;$&quot;#,##0.00_);[Red]\(&quot;$&quot;#,##0.00\)">
                  <c:v>54803</c:v>
                </c:pt>
                <c:pt idx="2139" formatCode="&quot;$&quot;#,##0.00_);[Red]\(&quot;$&quot;#,##0.00\)">
                  <c:v>36975</c:v>
                </c:pt>
                <c:pt idx="2140" formatCode="&quot;$&quot;#,##0.00_);[Red]\(&quot;$&quot;#,##0.00\)">
                  <c:v>7500</c:v>
                </c:pt>
                <c:pt idx="2141" formatCode="&quot;$&quot;#,##0.00_);[Red]\(&quot;$&quot;#,##0.00\)">
                  <c:v>69755</c:v>
                </c:pt>
                <c:pt idx="2142" formatCode="&quot;$&quot;#,##0.00_);[Red]\(&quot;$&quot;#,##0.00\)">
                  <c:v>55593</c:v>
                </c:pt>
                <c:pt idx="2143" formatCode="&quot;$&quot;#,##0.00_);[Red]\(&quot;$&quot;#,##0.00\)">
                  <c:v>69084</c:v>
                </c:pt>
                <c:pt idx="2144" formatCode="&quot;$&quot;#,##0.00_);[Red]\(&quot;$&quot;#,##0.00\)">
                  <c:v>22804</c:v>
                </c:pt>
                <c:pt idx="2145" formatCode="&quot;$&quot;#,##0.00_);[Red]\(&quot;$&quot;#,##0.00\)">
                  <c:v>72258</c:v>
                </c:pt>
                <c:pt idx="2146" formatCode="&quot;$&quot;#,##0.00_);[Red]\(&quot;$&quot;#,##0.00\)">
                  <c:v>49389</c:v>
                </c:pt>
                <c:pt idx="2147" formatCode="&quot;$&quot;#,##0.00_);[Red]\(&quot;$&quot;#,##0.00\)">
                  <c:v>47352</c:v>
                </c:pt>
                <c:pt idx="2148" formatCode="&quot;$&quot;#,##0.00_);[Red]\(&quot;$&quot;#,##0.00\)">
                  <c:v>86580</c:v>
                </c:pt>
                <c:pt idx="2149" formatCode="&quot;$&quot;#,##0.00_);[Red]\(&quot;$&quot;#,##0.00\)">
                  <c:v>8028</c:v>
                </c:pt>
                <c:pt idx="2150" formatCode="&quot;$&quot;#,##0.00_);[Red]\(&quot;$&quot;#,##0.00\)">
                  <c:v>23718</c:v>
                </c:pt>
                <c:pt idx="2151" formatCode="&quot;$&quot;#,##0.00_);[Red]\(&quot;$&quot;#,##0.00\)">
                  <c:v>28420</c:v>
                </c:pt>
                <c:pt idx="2152" formatCode="&quot;$&quot;#,##0.00_);[Red]\(&quot;$&quot;#,##0.00\)">
                  <c:v>65526</c:v>
                </c:pt>
                <c:pt idx="2153" formatCode="&quot;$&quot;#,##0.00_);[Red]\(&quot;$&quot;#,##0.00\)">
                  <c:v>77845</c:v>
                </c:pt>
                <c:pt idx="2154" formatCode="&quot;$&quot;#,##0.00_);[Red]\(&quot;$&quot;#,##0.00\)">
                  <c:v>65492</c:v>
                </c:pt>
                <c:pt idx="2155" formatCode="&quot;$&quot;#,##0.00_);[Red]\(&quot;$&quot;#,##0.00\)">
                  <c:v>22148</c:v>
                </c:pt>
                <c:pt idx="2156" formatCode="&quot;$&quot;#,##0.00_);[Red]\(&quot;$&quot;#,##0.00\)">
                  <c:v>44078</c:v>
                </c:pt>
                <c:pt idx="2157" formatCode="&quot;$&quot;#,##0.00_);[Red]\(&quot;$&quot;#,##0.00\)">
                  <c:v>45759</c:v>
                </c:pt>
                <c:pt idx="2158" formatCode="&quot;$&quot;#,##0.00_);[Red]\(&quot;$&quot;#,##0.00\)">
                  <c:v>18169</c:v>
                </c:pt>
                <c:pt idx="2159" formatCode="&quot;$&quot;#,##0.00_);[Red]\(&quot;$&quot;#,##0.00\)">
                  <c:v>37401</c:v>
                </c:pt>
                <c:pt idx="2160" formatCode="&quot;$&quot;#,##0.00_);[Red]\(&quot;$&quot;#,##0.00\)">
                  <c:v>30477</c:v>
                </c:pt>
                <c:pt idx="2161" formatCode="&quot;$&quot;#,##0.00_);[Red]\(&quot;$&quot;#,##0.00\)">
                  <c:v>46377</c:v>
                </c:pt>
                <c:pt idx="2162" formatCode="&quot;$&quot;#,##0.00_);[Red]\(&quot;$&quot;#,##0.00\)">
                  <c:v>70321</c:v>
                </c:pt>
                <c:pt idx="2163" formatCode="&quot;$&quot;#,##0.00_);[Red]\(&quot;$&quot;#,##0.00\)">
                  <c:v>57113</c:v>
                </c:pt>
                <c:pt idx="2164" formatCode="&quot;$&quot;#,##0.00_);[Red]\(&quot;$&quot;#,##0.00\)">
                  <c:v>18690</c:v>
                </c:pt>
                <c:pt idx="2165" formatCode="&quot;$&quot;#,##0.00_);[Red]\(&quot;$&quot;#,##0.00\)">
                  <c:v>36947</c:v>
                </c:pt>
                <c:pt idx="2166">
                  <c:v>46610</c:v>
                </c:pt>
                <c:pt idx="2167" formatCode="&quot;$&quot;#,##0.00_);[Red]\(&quot;$&quot;#,##0.00\)">
                  <c:v>65106</c:v>
                </c:pt>
                <c:pt idx="2168" formatCode="&quot;$&quot;#,##0.00_);[Red]\(&quot;$&quot;#,##0.00\)">
                  <c:v>23957</c:v>
                </c:pt>
                <c:pt idx="2169" formatCode="&quot;$&quot;#,##0.00_);[Red]\(&quot;$&quot;#,##0.00\)">
                  <c:v>36283</c:v>
                </c:pt>
                <c:pt idx="2170" formatCode="&quot;$&quot;#,##0.00_);[Red]\(&quot;$&quot;#,##0.00\)">
                  <c:v>56559</c:v>
                </c:pt>
                <c:pt idx="2171" formatCode="&quot;$&quot;#,##0.00_);[Red]\(&quot;$&quot;#,##0.00\)">
                  <c:v>43783</c:v>
                </c:pt>
                <c:pt idx="2172" formatCode="&quot;$&quot;#,##0.00_);[Red]\(&quot;$&quot;#,##0.00\)">
                  <c:v>38853</c:v>
                </c:pt>
                <c:pt idx="2173" formatCode="&quot;$&quot;#,##0.00_);[Red]\(&quot;$&quot;#,##0.00\)">
                  <c:v>50014</c:v>
                </c:pt>
                <c:pt idx="2174" formatCode="&quot;$&quot;#,##0.00_);[Red]\(&quot;$&quot;#,##0.00\)">
                  <c:v>45889</c:v>
                </c:pt>
                <c:pt idx="2175" formatCode="&quot;$&quot;#,##0.00_);[Red]\(&quot;$&quot;#,##0.00\)">
                  <c:v>76532</c:v>
                </c:pt>
                <c:pt idx="2176" formatCode="&quot;$&quot;#,##0.00_);[Red]\(&quot;$&quot;#,##0.00\)">
                  <c:v>30522</c:v>
                </c:pt>
                <c:pt idx="2177" formatCode="&quot;$&quot;#,##0.00_);[Red]\(&quot;$&quot;#,##0.00\)">
                  <c:v>70792</c:v>
                </c:pt>
                <c:pt idx="2178" formatCode="&quot;$&quot;#,##0.00_);[Red]\(&quot;$&quot;#,##0.00\)">
                  <c:v>61223</c:v>
                </c:pt>
                <c:pt idx="2179" formatCode="&quot;$&quot;#,##0.00_);[Red]\(&quot;$&quot;#,##0.00\)">
                  <c:v>55212</c:v>
                </c:pt>
                <c:pt idx="2180" formatCode="&quot;$&quot;#,##0.00_);[Red]\(&quot;$&quot;#,##0.00\)">
                  <c:v>53858</c:v>
                </c:pt>
                <c:pt idx="2181" formatCode="&quot;$&quot;#,##0.00_);[Red]\(&quot;$&quot;#,##0.00\)">
                  <c:v>45938</c:v>
                </c:pt>
                <c:pt idx="2182" formatCode="&quot;$&quot;#,##0.00_);[Red]\(&quot;$&quot;#,##0.00\)">
                  <c:v>67445</c:v>
                </c:pt>
                <c:pt idx="2183" formatCode="&quot;$&quot;#,##0.00_);[Red]\(&quot;$&quot;#,##0.00\)">
                  <c:v>42586</c:v>
                </c:pt>
                <c:pt idx="2184" formatCode="&quot;$&quot;#,##0.00_);[Red]\(&quot;$&quot;#,##0.00\)">
                  <c:v>46681</c:v>
                </c:pt>
                <c:pt idx="2185" formatCode="&quot;$&quot;#,##0.00_);[Red]\(&quot;$&quot;#,##0.00\)">
                  <c:v>92344</c:v>
                </c:pt>
                <c:pt idx="2186" formatCode="&quot;$&quot;#,##0.00_);[Red]\(&quot;$&quot;#,##0.00\)">
                  <c:v>31385</c:v>
                </c:pt>
                <c:pt idx="2187">
                  <c:v>24163</c:v>
                </c:pt>
                <c:pt idx="2188" formatCode="&quot;$&quot;#,##0.00_);[Red]\(&quot;$&quot;#,##0.00\)">
                  <c:v>76630</c:v>
                </c:pt>
                <c:pt idx="2189" formatCode="&quot;$&quot;#,##0.00_);[Red]\(&quot;$&quot;#,##0.00\)">
                  <c:v>66886</c:v>
                </c:pt>
                <c:pt idx="2190" formatCode="&quot;$&quot;#,##0.00_);[Red]\(&quot;$&quot;#,##0.00\)">
                  <c:v>72190</c:v>
                </c:pt>
                <c:pt idx="2191" formatCode="&quot;$&quot;#,##0.00_);[Red]\(&quot;$&quot;#,##0.00\)">
                  <c:v>72968</c:v>
                </c:pt>
                <c:pt idx="2192" formatCode="&quot;$&quot;#,##0.00_);[Red]\(&quot;$&quot;#,##0.00\)">
                  <c:v>45688</c:v>
                </c:pt>
                <c:pt idx="2193" formatCode="&quot;$&quot;#,##0.00_);[Red]\(&quot;$&quot;#,##0.00\)">
                  <c:v>85620</c:v>
                </c:pt>
                <c:pt idx="2194" formatCode="&quot;$&quot;#,##0.00_);[Red]\(&quot;$&quot;#,##0.00\)">
                  <c:v>76005</c:v>
                </c:pt>
                <c:pt idx="2195" formatCode="&quot;$&quot;#,##0.00_);[Red]\(&quot;$&quot;#,##0.00\)">
                  <c:v>33378</c:v>
                </c:pt>
                <c:pt idx="2196">
                  <c:v>57731</c:v>
                </c:pt>
                <c:pt idx="2197" formatCode="&quot;$&quot;#,##0.00_);[Red]\(&quot;$&quot;#,##0.00\)">
                  <c:v>37774</c:v>
                </c:pt>
                <c:pt idx="2198" formatCode="&quot;$&quot;#,##0.00_);[Red]\(&quot;$&quot;#,##0.00\)">
                  <c:v>72298</c:v>
                </c:pt>
                <c:pt idx="2199" formatCode="&quot;$&quot;#,##0.00_);[Red]\(&quot;$&quot;#,##0.00\)">
                  <c:v>84219</c:v>
                </c:pt>
                <c:pt idx="2200" formatCode="&quot;$&quot;#,##0.00_);[Red]\(&quot;$&quot;#,##0.00\)">
                  <c:v>75278</c:v>
                </c:pt>
                <c:pt idx="2201" formatCode="&quot;$&quot;#,##0.00_);[Red]\(&quot;$&quot;#,##0.00\)">
                  <c:v>89058</c:v>
                </c:pt>
                <c:pt idx="2202" formatCode="&quot;$&quot;#,##0.00_);[Red]\(&quot;$&quot;#,##0.00\)">
                  <c:v>75702</c:v>
                </c:pt>
                <c:pt idx="2203" formatCode="&quot;$&quot;#,##0.00_);[Red]\(&quot;$&quot;#,##0.00\)">
                  <c:v>15716</c:v>
                </c:pt>
                <c:pt idx="2204" formatCode="&quot;$&quot;#,##0.00_);[Red]\(&quot;$&quot;#,##0.00\)">
                  <c:v>25130</c:v>
                </c:pt>
                <c:pt idx="2205" formatCode="&quot;$&quot;#,##0.00_);[Red]\(&quot;$&quot;#,##0.00\)">
                  <c:v>60182</c:v>
                </c:pt>
                <c:pt idx="2206" formatCode="&quot;$&quot;#,##0.00_);[Red]\(&quot;$&quot;#,##0.00\)">
                  <c:v>29187</c:v>
                </c:pt>
                <c:pt idx="2207" formatCode="&quot;$&quot;#,##0.00_);[Red]\(&quot;$&quot;#,##0.00\)">
                  <c:v>16269</c:v>
                </c:pt>
                <c:pt idx="2208" formatCode="&quot;$&quot;#,##0.00_);[Red]\(&quot;$&quot;#,##0.00\)">
                  <c:v>67605</c:v>
                </c:pt>
                <c:pt idx="2209" formatCode="&quot;$&quot;#,##0.00_);[Red]\(&quot;$&quot;#,##0.00\)">
                  <c:v>36443</c:v>
                </c:pt>
                <c:pt idx="2210" formatCode="&quot;$&quot;#,##0.00_);[Red]\(&quot;$&quot;#,##0.00\)">
                  <c:v>33181</c:v>
                </c:pt>
                <c:pt idx="2211" formatCode="&quot;$&quot;#,##0.00_);[Red]\(&quot;$&quot;#,##0.00\)">
                  <c:v>48699</c:v>
                </c:pt>
                <c:pt idx="2212" formatCode="&quot;$&quot;#,##0.00_);[Red]\(&quot;$&quot;#,##0.00\)">
                  <c:v>51948</c:v>
                </c:pt>
                <c:pt idx="2213" formatCode="&quot;$&quot;#,##0.00_);[Red]\(&quot;$&quot;#,##0.00\)">
                  <c:v>77376</c:v>
                </c:pt>
                <c:pt idx="2214" formatCode="&quot;$&quot;#,##0.00_);[Red]\(&quot;$&quot;#,##0.00\)">
                  <c:v>72099</c:v>
                </c:pt>
                <c:pt idx="2215" formatCode="&quot;$&quot;#,##0.00_);[Red]\(&quot;$&quot;#,##0.00\)">
                  <c:v>79607</c:v>
                </c:pt>
                <c:pt idx="2216" formatCode="&quot;$&quot;#,##0.00_);[Red]\(&quot;$&quot;#,##0.00\)">
                  <c:v>85072</c:v>
                </c:pt>
                <c:pt idx="2217" formatCode="&quot;$&quot;#,##0.00_);[Red]\(&quot;$&quot;#,##0.00\)">
                  <c:v>51267</c:v>
                </c:pt>
                <c:pt idx="2218">
                  <c:v>65104</c:v>
                </c:pt>
                <c:pt idx="2219" formatCode="&quot;$&quot;#,##0.00_);[Red]\(&quot;$&quot;#,##0.00\)">
                  <c:v>25707</c:v>
                </c:pt>
                <c:pt idx="2220" formatCode="&quot;$&quot;#,##0.00_);[Red]\(&quot;$&quot;#,##0.00\)">
                  <c:v>78642</c:v>
                </c:pt>
                <c:pt idx="2221" formatCode="&quot;$&quot;#,##0.00_);[Red]\(&quot;$&quot;#,##0.00\)">
                  <c:v>34587</c:v>
                </c:pt>
                <c:pt idx="2222" formatCode="&quot;$&quot;#,##0.00_);[Red]\(&quot;$&quot;#,##0.00\)">
                  <c:v>27116</c:v>
                </c:pt>
                <c:pt idx="2223" formatCode="&quot;$&quot;#,##0.00_);[Red]\(&quot;$&quot;#,##0.00\)">
                  <c:v>57247</c:v>
                </c:pt>
                <c:pt idx="2224" formatCode="&quot;$&quot;#,##0.00_);[Red]\(&quot;$&quot;#,##0.00\)">
                  <c:v>51813</c:v>
                </c:pt>
                <c:pt idx="2225" formatCode="&quot;$&quot;#,##0.00_);[Red]\(&quot;$&quot;#,##0.00\)">
                  <c:v>89891</c:v>
                </c:pt>
                <c:pt idx="2226" formatCode="&quot;$&quot;#,##0.00_);[Red]\(&quot;$&quot;#,##0.00\)">
                  <c:v>3502</c:v>
                </c:pt>
                <c:pt idx="2227" formatCode="&quot;$&quot;#,##0.00_);[Red]\(&quot;$&quot;#,##0.00\)">
                  <c:v>70713</c:v>
                </c:pt>
                <c:pt idx="2228" formatCode="&quot;$&quot;#,##0.00_);[Red]\(&quot;$&quot;#,##0.00\)">
                  <c:v>19656</c:v>
                </c:pt>
                <c:pt idx="2229" formatCode="&quot;$&quot;#,##0.00_);[Red]\(&quot;$&quot;#,##0.00\)">
                  <c:v>19419</c:v>
                </c:pt>
                <c:pt idx="2230">
                  <c:v>48432</c:v>
                </c:pt>
                <c:pt idx="2231" formatCode="&quot;$&quot;#,##0.00_);[Red]\(&quot;$&quot;#,##0.00\)">
                  <c:v>22280</c:v>
                </c:pt>
                <c:pt idx="2232" formatCode="&quot;$&quot;#,##0.00_);[Red]\(&quot;$&quot;#,##0.00\)">
                  <c:v>49678</c:v>
                </c:pt>
                <c:pt idx="2233" formatCode="&quot;$&quot;#,##0.00_);[Red]\(&quot;$&quot;#,##0.00\)">
                  <c:v>56962</c:v>
                </c:pt>
                <c:pt idx="2234" formatCode="&quot;$&quot;#,##0.00_);[Red]\(&quot;$&quot;#,##0.00\)">
                  <c:v>65968</c:v>
                </c:pt>
                <c:pt idx="2235" formatCode="&quot;$&quot;#,##0.00_);[Red]\(&quot;$&quot;#,##0.00\)">
                  <c:v>42394</c:v>
                </c:pt>
                <c:pt idx="2236" formatCode="&quot;$&quot;#,##0.00_);[Red]\(&quot;$&quot;#,##0.00\)">
                  <c:v>156924</c:v>
                </c:pt>
                <c:pt idx="2237" formatCode="&quot;$&quot;#,##0.00_);[Red]\(&quot;$&quot;#,##0.00\)">
                  <c:v>26487</c:v>
                </c:pt>
                <c:pt idx="2238" formatCode="&quot;$&quot;#,##0.00_);[Red]\(&quot;$&quot;#,##0.00\)">
                  <c:v>26091</c:v>
                </c:pt>
                <c:pt idx="2239" formatCode="&quot;$&quot;#,##0.00_);[Red]\(&quot;$&quot;#,##0.00\)">
                  <c:v>41411</c:v>
                </c:pt>
              </c:numCache>
            </c:numRef>
          </c:xVal>
          <c:yVal>
            <c:numRef>
              <c:f>'Customer Profile'!$R$2:$R$2241</c:f>
              <c:numCache>
                <c:formatCode>"$"#,##0</c:formatCode>
                <c:ptCount val="2240"/>
                <c:pt idx="0">
                  <c:v>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19</c:v>
                </c:pt>
                <c:pt idx="5">
                  <c:v>15</c:v>
                </c:pt>
                <c:pt idx="6">
                  <c:v>5</c:v>
                </c:pt>
                <c:pt idx="7">
                  <c:v>2</c:v>
                </c:pt>
                <c:pt idx="8">
                  <c:v>12</c:v>
                </c:pt>
                <c:pt idx="9">
                  <c:v>12</c:v>
                </c:pt>
                <c:pt idx="10">
                  <c:v>3</c:v>
                </c:pt>
                <c:pt idx="11">
                  <c:v>1</c:v>
                </c:pt>
                <c:pt idx="12">
                  <c:v>11</c:v>
                </c:pt>
                <c:pt idx="13">
                  <c:v>0</c:v>
                </c:pt>
                <c:pt idx="14">
                  <c:v>0</c:v>
                </c:pt>
                <c:pt idx="15">
                  <c:v>61</c:v>
                </c:pt>
                <c:pt idx="16">
                  <c:v>2</c:v>
                </c:pt>
                <c:pt idx="17">
                  <c:v>2</c:v>
                </c:pt>
                <c:pt idx="18">
                  <c:v>8</c:v>
                </c:pt>
                <c:pt idx="19">
                  <c:v>14</c:v>
                </c:pt>
                <c:pt idx="20">
                  <c:v>1</c:v>
                </c:pt>
                <c:pt idx="21">
                  <c:v>7</c:v>
                </c:pt>
                <c:pt idx="22">
                  <c:v>151</c:v>
                </c:pt>
                <c:pt idx="23">
                  <c:v>0</c:v>
                </c:pt>
                <c:pt idx="24">
                  <c:v>49</c:v>
                </c:pt>
                <c:pt idx="25">
                  <c:v>93</c:v>
                </c:pt>
                <c:pt idx="26">
                  <c:v>2</c:v>
                </c:pt>
                <c:pt idx="27">
                  <c:v>75</c:v>
                </c:pt>
                <c:pt idx="28">
                  <c:v>2</c:v>
                </c:pt>
                <c:pt idx="29">
                  <c:v>107</c:v>
                </c:pt>
                <c:pt idx="30">
                  <c:v>36</c:v>
                </c:pt>
                <c:pt idx="31">
                  <c:v>75</c:v>
                </c:pt>
                <c:pt idx="32">
                  <c:v>6</c:v>
                </c:pt>
                <c:pt idx="33">
                  <c:v>3</c:v>
                </c:pt>
                <c:pt idx="34">
                  <c:v>2</c:v>
                </c:pt>
                <c:pt idx="35">
                  <c:v>19</c:v>
                </c:pt>
                <c:pt idx="36">
                  <c:v>9</c:v>
                </c:pt>
                <c:pt idx="37">
                  <c:v>125</c:v>
                </c:pt>
                <c:pt idx="38">
                  <c:v>61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14</c:v>
                </c:pt>
                <c:pt idx="44">
                  <c:v>3</c:v>
                </c:pt>
                <c:pt idx="45">
                  <c:v>14</c:v>
                </c:pt>
                <c:pt idx="46">
                  <c:v>95</c:v>
                </c:pt>
                <c:pt idx="47">
                  <c:v>31</c:v>
                </c:pt>
                <c:pt idx="48">
                  <c:v>21</c:v>
                </c:pt>
                <c:pt idx="49">
                  <c:v>13</c:v>
                </c:pt>
                <c:pt idx="50">
                  <c:v>44</c:v>
                </c:pt>
                <c:pt idx="51">
                  <c:v>4</c:v>
                </c:pt>
                <c:pt idx="52">
                  <c:v>0</c:v>
                </c:pt>
                <c:pt idx="53">
                  <c:v>12</c:v>
                </c:pt>
                <c:pt idx="54">
                  <c:v>14</c:v>
                </c:pt>
                <c:pt idx="55">
                  <c:v>51</c:v>
                </c:pt>
                <c:pt idx="56">
                  <c:v>11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149</c:v>
                </c:pt>
                <c:pt idx="61">
                  <c:v>40</c:v>
                </c:pt>
                <c:pt idx="62">
                  <c:v>5</c:v>
                </c:pt>
                <c:pt idx="63">
                  <c:v>10</c:v>
                </c:pt>
                <c:pt idx="64">
                  <c:v>27</c:v>
                </c:pt>
                <c:pt idx="65">
                  <c:v>163</c:v>
                </c:pt>
                <c:pt idx="66">
                  <c:v>0</c:v>
                </c:pt>
                <c:pt idx="67">
                  <c:v>9</c:v>
                </c:pt>
                <c:pt idx="68">
                  <c:v>12</c:v>
                </c:pt>
                <c:pt idx="69">
                  <c:v>0</c:v>
                </c:pt>
                <c:pt idx="70">
                  <c:v>0</c:v>
                </c:pt>
                <c:pt idx="71">
                  <c:v>3</c:v>
                </c:pt>
                <c:pt idx="72">
                  <c:v>9</c:v>
                </c:pt>
                <c:pt idx="73">
                  <c:v>1</c:v>
                </c:pt>
                <c:pt idx="74">
                  <c:v>103</c:v>
                </c:pt>
                <c:pt idx="75">
                  <c:v>44</c:v>
                </c:pt>
                <c:pt idx="76">
                  <c:v>33</c:v>
                </c:pt>
                <c:pt idx="77">
                  <c:v>72</c:v>
                </c:pt>
                <c:pt idx="78">
                  <c:v>32</c:v>
                </c:pt>
                <c:pt idx="79">
                  <c:v>1</c:v>
                </c:pt>
                <c:pt idx="80">
                  <c:v>0</c:v>
                </c:pt>
                <c:pt idx="81">
                  <c:v>25</c:v>
                </c:pt>
                <c:pt idx="82">
                  <c:v>5</c:v>
                </c:pt>
                <c:pt idx="83">
                  <c:v>58</c:v>
                </c:pt>
                <c:pt idx="84">
                  <c:v>45</c:v>
                </c:pt>
                <c:pt idx="85">
                  <c:v>11</c:v>
                </c:pt>
                <c:pt idx="86">
                  <c:v>0</c:v>
                </c:pt>
                <c:pt idx="87">
                  <c:v>1</c:v>
                </c:pt>
                <c:pt idx="88">
                  <c:v>32</c:v>
                </c:pt>
                <c:pt idx="89">
                  <c:v>9</c:v>
                </c:pt>
                <c:pt idx="90">
                  <c:v>6</c:v>
                </c:pt>
                <c:pt idx="91">
                  <c:v>51</c:v>
                </c:pt>
                <c:pt idx="92">
                  <c:v>14</c:v>
                </c:pt>
                <c:pt idx="93">
                  <c:v>20</c:v>
                </c:pt>
                <c:pt idx="94">
                  <c:v>137</c:v>
                </c:pt>
                <c:pt idx="95">
                  <c:v>3</c:v>
                </c:pt>
                <c:pt idx="96">
                  <c:v>3</c:v>
                </c:pt>
                <c:pt idx="97">
                  <c:v>194</c:v>
                </c:pt>
                <c:pt idx="98">
                  <c:v>0</c:v>
                </c:pt>
                <c:pt idx="99">
                  <c:v>2</c:v>
                </c:pt>
                <c:pt idx="100">
                  <c:v>24</c:v>
                </c:pt>
                <c:pt idx="101">
                  <c:v>15</c:v>
                </c:pt>
                <c:pt idx="102">
                  <c:v>6</c:v>
                </c:pt>
                <c:pt idx="103">
                  <c:v>165</c:v>
                </c:pt>
                <c:pt idx="104">
                  <c:v>58</c:v>
                </c:pt>
                <c:pt idx="105">
                  <c:v>65</c:v>
                </c:pt>
                <c:pt idx="106">
                  <c:v>9</c:v>
                </c:pt>
                <c:pt idx="107">
                  <c:v>61</c:v>
                </c:pt>
                <c:pt idx="108">
                  <c:v>6</c:v>
                </c:pt>
                <c:pt idx="109">
                  <c:v>8</c:v>
                </c:pt>
                <c:pt idx="110">
                  <c:v>74</c:v>
                </c:pt>
                <c:pt idx="111">
                  <c:v>26</c:v>
                </c:pt>
                <c:pt idx="112">
                  <c:v>3</c:v>
                </c:pt>
                <c:pt idx="113">
                  <c:v>66</c:v>
                </c:pt>
                <c:pt idx="114">
                  <c:v>59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20</c:v>
                </c:pt>
                <c:pt idx="119">
                  <c:v>46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17</c:v>
                </c:pt>
                <c:pt idx="124">
                  <c:v>0</c:v>
                </c:pt>
                <c:pt idx="125">
                  <c:v>30</c:v>
                </c:pt>
                <c:pt idx="126">
                  <c:v>0</c:v>
                </c:pt>
                <c:pt idx="127">
                  <c:v>13</c:v>
                </c:pt>
                <c:pt idx="128">
                  <c:v>0</c:v>
                </c:pt>
                <c:pt idx="129">
                  <c:v>0</c:v>
                </c:pt>
                <c:pt idx="130">
                  <c:v>19</c:v>
                </c:pt>
                <c:pt idx="131">
                  <c:v>43</c:v>
                </c:pt>
                <c:pt idx="132">
                  <c:v>57</c:v>
                </c:pt>
                <c:pt idx="133">
                  <c:v>0</c:v>
                </c:pt>
                <c:pt idx="134">
                  <c:v>31</c:v>
                </c:pt>
                <c:pt idx="135">
                  <c:v>28</c:v>
                </c:pt>
                <c:pt idx="136">
                  <c:v>3</c:v>
                </c:pt>
                <c:pt idx="137">
                  <c:v>43</c:v>
                </c:pt>
                <c:pt idx="138">
                  <c:v>15</c:v>
                </c:pt>
                <c:pt idx="139">
                  <c:v>4</c:v>
                </c:pt>
                <c:pt idx="140">
                  <c:v>15</c:v>
                </c:pt>
                <c:pt idx="141">
                  <c:v>14</c:v>
                </c:pt>
                <c:pt idx="142">
                  <c:v>0</c:v>
                </c:pt>
                <c:pt idx="143">
                  <c:v>9</c:v>
                </c:pt>
                <c:pt idx="144">
                  <c:v>0</c:v>
                </c:pt>
                <c:pt idx="145">
                  <c:v>8</c:v>
                </c:pt>
                <c:pt idx="146">
                  <c:v>6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91</c:v>
                </c:pt>
                <c:pt idx="151">
                  <c:v>38</c:v>
                </c:pt>
                <c:pt idx="152">
                  <c:v>61</c:v>
                </c:pt>
                <c:pt idx="153">
                  <c:v>176</c:v>
                </c:pt>
                <c:pt idx="154">
                  <c:v>14</c:v>
                </c:pt>
                <c:pt idx="155">
                  <c:v>0</c:v>
                </c:pt>
                <c:pt idx="156">
                  <c:v>13</c:v>
                </c:pt>
                <c:pt idx="157">
                  <c:v>1</c:v>
                </c:pt>
                <c:pt idx="158">
                  <c:v>147</c:v>
                </c:pt>
                <c:pt idx="159">
                  <c:v>72</c:v>
                </c:pt>
                <c:pt idx="160">
                  <c:v>28</c:v>
                </c:pt>
                <c:pt idx="161">
                  <c:v>109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6</c:v>
                </c:pt>
                <c:pt idx="166">
                  <c:v>0</c:v>
                </c:pt>
                <c:pt idx="167">
                  <c:v>5</c:v>
                </c:pt>
                <c:pt idx="168">
                  <c:v>8</c:v>
                </c:pt>
                <c:pt idx="169">
                  <c:v>12</c:v>
                </c:pt>
                <c:pt idx="170">
                  <c:v>10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1</c:v>
                </c:pt>
                <c:pt idx="176">
                  <c:v>11</c:v>
                </c:pt>
                <c:pt idx="177">
                  <c:v>13</c:v>
                </c:pt>
                <c:pt idx="178">
                  <c:v>44</c:v>
                </c:pt>
                <c:pt idx="179">
                  <c:v>2</c:v>
                </c:pt>
                <c:pt idx="180">
                  <c:v>20</c:v>
                </c:pt>
                <c:pt idx="181">
                  <c:v>4</c:v>
                </c:pt>
                <c:pt idx="182">
                  <c:v>7</c:v>
                </c:pt>
                <c:pt idx="183">
                  <c:v>2</c:v>
                </c:pt>
                <c:pt idx="184">
                  <c:v>195</c:v>
                </c:pt>
                <c:pt idx="185">
                  <c:v>49</c:v>
                </c:pt>
                <c:pt idx="186">
                  <c:v>6</c:v>
                </c:pt>
                <c:pt idx="187">
                  <c:v>14</c:v>
                </c:pt>
                <c:pt idx="188">
                  <c:v>14</c:v>
                </c:pt>
                <c:pt idx="189">
                  <c:v>4</c:v>
                </c:pt>
                <c:pt idx="190">
                  <c:v>15</c:v>
                </c:pt>
                <c:pt idx="191">
                  <c:v>14</c:v>
                </c:pt>
                <c:pt idx="192">
                  <c:v>10</c:v>
                </c:pt>
                <c:pt idx="193">
                  <c:v>22</c:v>
                </c:pt>
                <c:pt idx="194">
                  <c:v>20</c:v>
                </c:pt>
                <c:pt idx="195">
                  <c:v>27</c:v>
                </c:pt>
                <c:pt idx="196">
                  <c:v>8</c:v>
                </c:pt>
                <c:pt idx="197">
                  <c:v>1</c:v>
                </c:pt>
                <c:pt idx="198">
                  <c:v>14</c:v>
                </c:pt>
                <c:pt idx="199">
                  <c:v>0</c:v>
                </c:pt>
                <c:pt idx="200">
                  <c:v>133</c:v>
                </c:pt>
                <c:pt idx="201">
                  <c:v>10</c:v>
                </c:pt>
                <c:pt idx="202">
                  <c:v>0</c:v>
                </c:pt>
                <c:pt idx="203">
                  <c:v>30</c:v>
                </c:pt>
                <c:pt idx="204">
                  <c:v>3</c:v>
                </c:pt>
                <c:pt idx="205">
                  <c:v>21</c:v>
                </c:pt>
                <c:pt idx="206">
                  <c:v>0</c:v>
                </c:pt>
                <c:pt idx="207">
                  <c:v>9</c:v>
                </c:pt>
                <c:pt idx="208">
                  <c:v>15</c:v>
                </c:pt>
                <c:pt idx="209">
                  <c:v>47</c:v>
                </c:pt>
                <c:pt idx="210">
                  <c:v>0</c:v>
                </c:pt>
                <c:pt idx="211">
                  <c:v>5</c:v>
                </c:pt>
                <c:pt idx="212">
                  <c:v>37</c:v>
                </c:pt>
                <c:pt idx="213">
                  <c:v>44</c:v>
                </c:pt>
                <c:pt idx="214">
                  <c:v>0</c:v>
                </c:pt>
                <c:pt idx="215">
                  <c:v>172</c:v>
                </c:pt>
                <c:pt idx="216">
                  <c:v>0</c:v>
                </c:pt>
                <c:pt idx="217">
                  <c:v>19</c:v>
                </c:pt>
                <c:pt idx="218">
                  <c:v>22</c:v>
                </c:pt>
                <c:pt idx="219">
                  <c:v>43</c:v>
                </c:pt>
                <c:pt idx="220">
                  <c:v>2</c:v>
                </c:pt>
                <c:pt idx="221">
                  <c:v>0</c:v>
                </c:pt>
                <c:pt idx="222">
                  <c:v>0</c:v>
                </c:pt>
                <c:pt idx="223">
                  <c:v>6</c:v>
                </c:pt>
                <c:pt idx="224">
                  <c:v>95</c:v>
                </c:pt>
                <c:pt idx="225">
                  <c:v>0</c:v>
                </c:pt>
                <c:pt idx="226">
                  <c:v>2</c:v>
                </c:pt>
                <c:pt idx="227">
                  <c:v>156</c:v>
                </c:pt>
                <c:pt idx="228">
                  <c:v>14</c:v>
                </c:pt>
                <c:pt idx="229">
                  <c:v>66</c:v>
                </c:pt>
                <c:pt idx="230">
                  <c:v>11</c:v>
                </c:pt>
                <c:pt idx="231">
                  <c:v>49</c:v>
                </c:pt>
                <c:pt idx="232">
                  <c:v>64</c:v>
                </c:pt>
                <c:pt idx="233">
                  <c:v>0</c:v>
                </c:pt>
                <c:pt idx="234">
                  <c:v>2</c:v>
                </c:pt>
                <c:pt idx="235">
                  <c:v>59</c:v>
                </c:pt>
                <c:pt idx="236">
                  <c:v>4</c:v>
                </c:pt>
                <c:pt idx="237">
                  <c:v>40</c:v>
                </c:pt>
                <c:pt idx="238">
                  <c:v>15</c:v>
                </c:pt>
                <c:pt idx="239">
                  <c:v>25</c:v>
                </c:pt>
                <c:pt idx="240">
                  <c:v>42</c:v>
                </c:pt>
                <c:pt idx="241">
                  <c:v>28</c:v>
                </c:pt>
                <c:pt idx="242">
                  <c:v>1</c:v>
                </c:pt>
                <c:pt idx="243">
                  <c:v>2</c:v>
                </c:pt>
                <c:pt idx="244">
                  <c:v>2</c:v>
                </c:pt>
                <c:pt idx="245">
                  <c:v>0</c:v>
                </c:pt>
                <c:pt idx="246">
                  <c:v>71</c:v>
                </c:pt>
                <c:pt idx="247">
                  <c:v>41</c:v>
                </c:pt>
                <c:pt idx="248">
                  <c:v>102</c:v>
                </c:pt>
                <c:pt idx="249">
                  <c:v>84</c:v>
                </c:pt>
                <c:pt idx="250">
                  <c:v>54</c:v>
                </c:pt>
                <c:pt idx="251">
                  <c:v>4</c:v>
                </c:pt>
                <c:pt idx="252">
                  <c:v>12</c:v>
                </c:pt>
                <c:pt idx="253">
                  <c:v>4</c:v>
                </c:pt>
                <c:pt idx="254">
                  <c:v>0</c:v>
                </c:pt>
                <c:pt idx="255">
                  <c:v>22</c:v>
                </c:pt>
                <c:pt idx="256">
                  <c:v>12</c:v>
                </c:pt>
                <c:pt idx="257">
                  <c:v>71</c:v>
                </c:pt>
                <c:pt idx="258">
                  <c:v>3</c:v>
                </c:pt>
                <c:pt idx="259">
                  <c:v>2</c:v>
                </c:pt>
                <c:pt idx="260">
                  <c:v>19</c:v>
                </c:pt>
                <c:pt idx="261">
                  <c:v>48</c:v>
                </c:pt>
                <c:pt idx="262">
                  <c:v>1</c:v>
                </c:pt>
                <c:pt idx="263">
                  <c:v>103</c:v>
                </c:pt>
                <c:pt idx="264">
                  <c:v>0</c:v>
                </c:pt>
                <c:pt idx="265">
                  <c:v>3</c:v>
                </c:pt>
                <c:pt idx="266">
                  <c:v>24</c:v>
                </c:pt>
                <c:pt idx="267">
                  <c:v>29</c:v>
                </c:pt>
                <c:pt idx="268">
                  <c:v>91</c:v>
                </c:pt>
                <c:pt idx="269">
                  <c:v>16</c:v>
                </c:pt>
                <c:pt idx="270">
                  <c:v>30</c:v>
                </c:pt>
                <c:pt idx="271">
                  <c:v>0</c:v>
                </c:pt>
                <c:pt idx="272">
                  <c:v>16</c:v>
                </c:pt>
                <c:pt idx="273">
                  <c:v>4</c:v>
                </c:pt>
                <c:pt idx="274">
                  <c:v>0</c:v>
                </c:pt>
                <c:pt idx="275">
                  <c:v>8</c:v>
                </c:pt>
                <c:pt idx="276">
                  <c:v>0</c:v>
                </c:pt>
                <c:pt idx="277">
                  <c:v>14</c:v>
                </c:pt>
                <c:pt idx="278">
                  <c:v>165</c:v>
                </c:pt>
                <c:pt idx="279">
                  <c:v>60</c:v>
                </c:pt>
                <c:pt idx="280">
                  <c:v>5</c:v>
                </c:pt>
                <c:pt idx="281">
                  <c:v>0</c:v>
                </c:pt>
                <c:pt idx="282">
                  <c:v>0</c:v>
                </c:pt>
                <c:pt idx="283">
                  <c:v>16</c:v>
                </c:pt>
                <c:pt idx="284">
                  <c:v>6</c:v>
                </c:pt>
                <c:pt idx="285">
                  <c:v>153</c:v>
                </c:pt>
                <c:pt idx="286">
                  <c:v>8</c:v>
                </c:pt>
                <c:pt idx="287">
                  <c:v>188</c:v>
                </c:pt>
                <c:pt idx="288">
                  <c:v>45</c:v>
                </c:pt>
                <c:pt idx="289">
                  <c:v>3</c:v>
                </c:pt>
                <c:pt idx="290">
                  <c:v>20</c:v>
                </c:pt>
                <c:pt idx="291">
                  <c:v>9</c:v>
                </c:pt>
                <c:pt idx="292">
                  <c:v>3</c:v>
                </c:pt>
                <c:pt idx="293">
                  <c:v>8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7</c:v>
                </c:pt>
                <c:pt idx="298">
                  <c:v>28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1</c:v>
                </c:pt>
                <c:pt idx="303">
                  <c:v>15</c:v>
                </c:pt>
                <c:pt idx="304">
                  <c:v>54</c:v>
                </c:pt>
                <c:pt idx="305">
                  <c:v>150</c:v>
                </c:pt>
                <c:pt idx="306">
                  <c:v>2</c:v>
                </c:pt>
                <c:pt idx="307">
                  <c:v>12</c:v>
                </c:pt>
                <c:pt idx="308">
                  <c:v>91</c:v>
                </c:pt>
                <c:pt idx="309">
                  <c:v>3</c:v>
                </c:pt>
                <c:pt idx="310">
                  <c:v>2</c:v>
                </c:pt>
                <c:pt idx="311">
                  <c:v>160</c:v>
                </c:pt>
                <c:pt idx="312">
                  <c:v>3</c:v>
                </c:pt>
                <c:pt idx="313">
                  <c:v>68</c:v>
                </c:pt>
                <c:pt idx="314">
                  <c:v>19</c:v>
                </c:pt>
                <c:pt idx="315">
                  <c:v>105</c:v>
                </c:pt>
                <c:pt idx="316">
                  <c:v>19</c:v>
                </c:pt>
                <c:pt idx="317">
                  <c:v>175</c:v>
                </c:pt>
                <c:pt idx="318">
                  <c:v>2</c:v>
                </c:pt>
                <c:pt idx="319">
                  <c:v>19</c:v>
                </c:pt>
                <c:pt idx="320">
                  <c:v>82</c:v>
                </c:pt>
                <c:pt idx="321">
                  <c:v>3</c:v>
                </c:pt>
                <c:pt idx="322">
                  <c:v>8</c:v>
                </c:pt>
                <c:pt idx="323">
                  <c:v>3</c:v>
                </c:pt>
                <c:pt idx="324">
                  <c:v>2</c:v>
                </c:pt>
                <c:pt idx="325">
                  <c:v>0</c:v>
                </c:pt>
                <c:pt idx="326">
                  <c:v>23</c:v>
                </c:pt>
                <c:pt idx="327">
                  <c:v>2</c:v>
                </c:pt>
                <c:pt idx="328">
                  <c:v>122</c:v>
                </c:pt>
                <c:pt idx="329">
                  <c:v>75</c:v>
                </c:pt>
                <c:pt idx="330">
                  <c:v>30</c:v>
                </c:pt>
                <c:pt idx="331">
                  <c:v>25</c:v>
                </c:pt>
                <c:pt idx="332">
                  <c:v>6</c:v>
                </c:pt>
                <c:pt idx="333">
                  <c:v>2</c:v>
                </c:pt>
                <c:pt idx="334">
                  <c:v>69</c:v>
                </c:pt>
                <c:pt idx="335">
                  <c:v>1</c:v>
                </c:pt>
                <c:pt idx="336">
                  <c:v>0</c:v>
                </c:pt>
                <c:pt idx="337">
                  <c:v>15</c:v>
                </c:pt>
                <c:pt idx="338">
                  <c:v>15</c:v>
                </c:pt>
                <c:pt idx="339">
                  <c:v>2</c:v>
                </c:pt>
                <c:pt idx="340">
                  <c:v>44</c:v>
                </c:pt>
                <c:pt idx="341">
                  <c:v>12</c:v>
                </c:pt>
                <c:pt idx="342">
                  <c:v>5</c:v>
                </c:pt>
                <c:pt idx="343">
                  <c:v>13</c:v>
                </c:pt>
                <c:pt idx="344">
                  <c:v>2</c:v>
                </c:pt>
                <c:pt idx="345">
                  <c:v>24</c:v>
                </c:pt>
                <c:pt idx="346">
                  <c:v>2</c:v>
                </c:pt>
                <c:pt idx="347">
                  <c:v>9</c:v>
                </c:pt>
                <c:pt idx="348">
                  <c:v>14</c:v>
                </c:pt>
                <c:pt idx="349">
                  <c:v>2</c:v>
                </c:pt>
                <c:pt idx="350">
                  <c:v>0</c:v>
                </c:pt>
                <c:pt idx="351">
                  <c:v>1</c:v>
                </c:pt>
                <c:pt idx="352">
                  <c:v>148</c:v>
                </c:pt>
                <c:pt idx="353">
                  <c:v>7</c:v>
                </c:pt>
                <c:pt idx="354">
                  <c:v>92</c:v>
                </c:pt>
                <c:pt idx="355">
                  <c:v>7</c:v>
                </c:pt>
                <c:pt idx="356">
                  <c:v>7</c:v>
                </c:pt>
                <c:pt idx="357">
                  <c:v>29</c:v>
                </c:pt>
                <c:pt idx="358">
                  <c:v>1</c:v>
                </c:pt>
                <c:pt idx="359">
                  <c:v>189</c:v>
                </c:pt>
                <c:pt idx="360">
                  <c:v>0</c:v>
                </c:pt>
                <c:pt idx="361">
                  <c:v>8</c:v>
                </c:pt>
                <c:pt idx="362">
                  <c:v>1</c:v>
                </c:pt>
                <c:pt idx="363">
                  <c:v>2</c:v>
                </c:pt>
                <c:pt idx="364">
                  <c:v>2</c:v>
                </c:pt>
                <c:pt idx="365">
                  <c:v>18</c:v>
                </c:pt>
                <c:pt idx="366">
                  <c:v>84</c:v>
                </c:pt>
                <c:pt idx="367">
                  <c:v>4</c:v>
                </c:pt>
                <c:pt idx="368">
                  <c:v>3</c:v>
                </c:pt>
                <c:pt idx="369">
                  <c:v>0</c:v>
                </c:pt>
                <c:pt idx="370">
                  <c:v>0</c:v>
                </c:pt>
                <c:pt idx="371">
                  <c:v>83</c:v>
                </c:pt>
                <c:pt idx="372">
                  <c:v>41</c:v>
                </c:pt>
                <c:pt idx="373">
                  <c:v>133</c:v>
                </c:pt>
                <c:pt idx="374">
                  <c:v>0</c:v>
                </c:pt>
                <c:pt idx="375">
                  <c:v>3</c:v>
                </c:pt>
                <c:pt idx="376">
                  <c:v>0</c:v>
                </c:pt>
                <c:pt idx="377">
                  <c:v>0</c:v>
                </c:pt>
                <c:pt idx="378">
                  <c:v>8</c:v>
                </c:pt>
                <c:pt idx="379">
                  <c:v>1</c:v>
                </c:pt>
                <c:pt idx="380">
                  <c:v>2</c:v>
                </c:pt>
                <c:pt idx="381">
                  <c:v>96</c:v>
                </c:pt>
                <c:pt idx="382">
                  <c:v>129</c:v>
                </c:pt>
                <c:pt idx="383">
                  <c:v>0</c:v>
                </c:pt>
                <c:pt idx="384">
                  <c:v>196</c:v>
                </c:pt>
                <c:pt idx="385">
                  <c:v>66</c:v>
                </c:pt>
                <c:pt idx="386">
                  <c:v>0</c:v>
                </c:pt>
                <c:pt idx="387">
                  <c:v>0</c:v>
                </c:pt>
                <c:pt idx="388">
                  <c:v>3</c:v>
                </c:pt>
                <c:pt idx="389">
                  <c:v>86</c:v>
                </c:pt>
                <c:pt idx="390">
                  <c:v>0</c:v>
                </c:pt>
                <c:pt idx="391">
                  <c:v>16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34</c:v>
                </c:pt>
                <c:pt idx="396">
                  <c:v>54</c:v>
                </c:pt>
                <c:pt idx="397">
                  <c:v>5</c:v>
                </c:pt>
                <c:pt idx="398">
                  <c:v>12</c:v>
                </c:pt>
                <c:pt idx="399">
                  <c:v>192</c:v>
                </c:pt>
                <c:pt idx="400">
                  <c:v>3</c:v>
                </c:pt>
                <c:pt idx="401">
                  <c:v>2</c:v>
                </c:pt>
                <c:pt idx="402">
                  <c:v>0</c:v>
                </c:pt>
                <c:pt idx="403">
                  <c:v>8</c:v>
                </c:pt>
                <c:pt idx="404">
                  <c:v>10</c:v>
                </c:pt>
                <c:pt idx="405">
                  <c:v>30</c:v>
                </c:pt>
                <c:pt idx="406">
                  <c:v>98</c:v>
                </c:pt>
                <c:pt idx="407">
                  <c:v>30</c:v>
                </c:pt>
                <c:pt idx="408">
                  <c:v>0</c:v>
                </c:pt>
                <c:pt idx="409">
                  <c:v>6</c:v>
                </c:pt>
                <c:pt idx="410">
                  <c:v>17</c:v>
                </c:pt>
                <c:pt idx="411">
                  <c:v>68</c:v>
                </c:pt>
                <c:pt idx="412">
                  <c:v>0</c:v>
                </c:pt>
                <c:pt idx="413">
                  <c:v>107</c:v>
                </c:pt>
                <c:pt idx="414">
                  <c:v>112</c:v>
                </c:pt>
                <c:pt idx="415">
                  <c:v>8</c:v>
                </c:pt>
                <c:pt idx="416">
                  <c:v>12</c:v>
                </c:pt>
                <c:pt idx="417">
                  <c:v>41</c:v>
                </c:pt>
                <c:pt idx="418">
                  <c:v>2</c:v>
                </c:pt>
                <c:pt idx="419">
                  <c:v>189</c:v>
                </c:pt>
                <c:pt idx="420">
                  <c:v>56</c:v>
                </c:pt>
                <c:pt idx="421">
                  <c:v>3</c:v>
                </c:pt>
                <c:pt idx="422">
                  <c:v>0</c:v>
                </c:pt>
                <c:pt idx="423">
                  <c:v>5</c:v>
                </c:pt>
                <c:pt idx="424">
                  <c:v>29</c:v>
                </c:pt>
                <c:pt idx="425">
                  <c:v>0</c:v>
                </c:pt>
                <c:pt idx="426">
                  <c:v>3</c:v>
                </c:pt>
                <c:pt idx="427">
                  <c:v>1</c:v>
                </c:pt>
                <c:pt idx="428">
                  <c:v>0</c:v>
                </c:pt>
                <c:pt idx="429">
                  <c:v>46</c:v>
                </c:pt>
                <c:pt idx="430">
                  <c:v>81</c:v>
                </c:pt>
                <c:pt idx="431">
                  <c:v>3</c:v>
                </c:pt>
                <c:pt idx="432">
                  <c:v>1</c:v>
                </c:pt>
                <c:pt idx="433">
                  <c:v>116</c:v>
                </c:pt>
                <c:pt idx="434">
                  <c:v>40</c:v>
                </c:pt>
                <c:pt idx="435">
                  <c:v>20</c:v>
                </c:pt>
                <c:pt idx="436">
                  <c:v>0</c:v>
                </c:pt>
                <c:pt idx="437">
                  <c:v>2</c:v>
                </c:pt>
                <c:pt idx="438">
                  <c:v>15</c:v>
                </c:pt>
                <c:pt idx="439">
                  <c:v>4</c:v>
                </c:pt>
                <c:pt idx="440">
                  <c:v>80</c:v>
                </c:pt>
                <c:pt idx="441">
                  <c:v>0</c:v>
                </c:pt>
                <c:pt idx="442">
                  <c:v>6</c:v>
                </c:pt>
                <c:pt idx="443">
                  <c:v>0</c:v>
                </c:pt>
                <c:pt idx="444">
                  <c:v>5</c:v>
                </c:pt>
                <c:pt idx="445">
                  <c:v>24</c:v>
                </c:pt>
                <c:pt idx="446">
                  <c:v>24</c:v>
                </c:pt>
                <c:pt idx="447">
                  <c:v>3</c:v>
                </c:pt>
                <c:pt idx="448">
                  <c:v>3</c:v>
                </c:pt>
                <c:pt idx="449">
                  <c:v>1</c:v>
                </c:pt>
                <c:pt idx="450">
                  <c:v>0</c:v>
                </c:pt>
                <c:pt idx="451">
                  <c:v>46</c:v>
                </c:pt>
                <c:pt idx="452">
                  <c:v>2</c:v>
                </c:pt>
                <c:pt idx="453">
                  <c:v>22</c:v>
                </c:pt>
                <c:pt idx="454">
                  <c:v>23</c:v>
                </c:pt>
                <c:pt idx="455">
                  <c:v>29</c:v>
                </c:pt>
                <c:pt idx="456">
                  <c:v>5</c:v>
                </c:pt>
                <c:pt idx="457">
                  <c:v>34</c:v>
                </c:pt>
                <c:pt idx="458">
                  <c:v>4</c:v>
                </c:pt>
                <c:pt idx="459">
                  <c:v>1</c:v>
                </c:pt>
                <c:pt idx="460">
                  <c:v>54</c:v>
                </c:pt>
                <c:pt idx="461">
                  <c:v>17</c:v>
                </c:pt>
                <c:pt idx="462">
                  <c:v>4</c:v>
                </c:pt>
                <c:pt idx="463">
                  <c:v>3</c:v>
                </c:pt>
                <c:pt idx="464">
                  <c:v>73</c:v>
                </c:pt>
                <c:pt idx="465">
                  <c:v>2</c:v>
                </c:pt>
                <c:pt idx="466">
                  <c:v>0</c:v>
                </c:pt>
                <c:pt idx="467">
                  <c:v>6</c:v>
                </c:pt>
                <c:pt idx="468">
                  <c:v>9</c:v>
                </c:pt>
                <c:pt idx="469">
                  <c:v>29</c:v>
                </c:pt>
                <c:pt idx="470">
                  <c:v>28</c:v>
                </c:pt>
                <c:pt idx="471">
                  <c:v>60</c:v>
                </c:pt>
                <c:pt idx="472">
                  <c:v>35</c:v>
                </c:pt>
                <c:pt idx="473">
                  <c:v>38</c:v>
                </c:pt>
                <c:pt idx="474">
                  <c:v>37</c:v>
                </c:pt>
                <c:pt idx="475">
                  <c:v>8</c:v>
                </c:pt>
                <c:pt idx="476">
                  <c:v>138</c:v>
                </c:pt>
                <c:pt idx="477">
                  <c:v>6</c:v>
                </c:pt>
                <c:pt idx="478">
                  <c:v>30</c:v>
                </c:pt>
                <c:pt idx="479">
                  <c:v>0</c:v>
                </c:pt>
                <c:pt idx="480">
                  <c:v>7</c:v>
                </c:pt>
                <c:pt idx="481">
                  <c:v>3</c:v>
                </c:pt>
                <c:pt idx="482">
                  <c:v>21</c:v>
                </c:pt>
                <c:pt idx="483">
                  <c:v>17</c:v>
                </c:pt>
                <c:pt idx="484">
                  <c:v>2</c:v>
                </c:pt>
                <c:pt idx="485">
                  <c:v>1</c:v>
                </c:pt>
                <c:pt idx="486">
                  <c:v>66</c:v>
                </c:pt>
                <c:pt idx="487">
                  <c:v>13</c:v>
                </c:pt>
                <c:pt idx="488">
                  <c:v>8</c:v>
                </c:pt>
                <c:pt idx="489">
                  <c:v>9</c:v>
                </c:pt>
                <c:pt idx="490">
                  <c:v>85</c:v>
                </c:pt>
                <c:pt idx="491">
                  <c:v>118</c:v>
                </c:pt>
                <c:pt idx="492">
                  <c:v>4</c:v>
                </c:pt>
                <c:pt idx="493">
                  <c:v>2</c:v>
                </c:pt>
                <c:pt idx="494">
                  <c:v>2</c:v>
                </c:pt>
                <c:pt idx="495">
                  <c:v>64</c:v>
                </c:pt>
                <c:pt idx="496">
                  <c:v>14</c:v>
                </c:pt>
                <c:pt idx="497">
                  <c:v>2</c:v>
                </c:pt>
                <c:pt idx="498">
                  <c:v>126</c:v>
                </c:pt>
                <c:pt idx="499">
                  <c:v>0</c:v>
                </c:pt>
                <c:pt idx="500">
                  <c:v>7</c:v>
                </c:pt>
                <c:pt idx="501">
                  <c:v>5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12</c:v>
                </c:pt>
                <c:pt idx="506">
                  <c:v>14</c:v>
                </c:pt>
                <c:pt idx="507">
                  <c:v>6</c:v>
                </c:pt>
                <c:pt idx="508">
                  <c:v>12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33</c:v>
                </c:pt>
                <c:pt idx="513">
                  <c:v>0</c:v>
                </c:pt>
                <c:pt idx="514">
                  <c:v>5</c:v>
                </c:pt>
                <c:pt idx="515">
                  <c:v>53</c:v>
                </c:pt>
                <c:pt idx="516">
                  <c:v>23</c:v>
                </c:pt>
                <c:pt idx="517">
                  <c:v>18</c:v>
                </c:pt>
                <c:pt idx="518">
                  <c:v>32</c:v>
                </c:pt>
                <c:pt idx="519">
                  <c:v>13</c:v>
                </c:pt>
                <c:pt idx="520">
                  <c:v>0</c:v>
                </c:pt>
                <c:pt idx="521">
                  <c:v>32</c:v>
                </c:pt>
                <c:pt idx="522">
                  <c:v>97</c:v>
                </c:pt>
                <c:pt idx="523">
                  <c:v>0</c:v>
                </c:pt>
                <c:pt idx="524">
                  <c:v>4</c:v>
                </c:pt>
                <c:pt idx="525">
                  <c:v>3</c:v>
                </c:pt>
                <c:pt idx="526">
                  <c:v>4</c:v>
                </c:pt>
                <c:pt idx="527">
                  <c:v>6</c:v>
                </c:pt>
                <c:pt idx="528">
                  <c:v>0</c:v>
                </c:pt>
                <c:pt idx="529">
                  <c:v>91</c:v>
                </c:pt>
                <c:pt idx="530">
                  <c:v>143</c:v>
                </c:pt>
                <c:pt idx="531">
                  <c:v>4</c:v>
                </c:pt>
                <c:pt idx="532">
                  <c:v>36</c:v>
                </c:pt>
                <c:pt idx="533">
                  <c:v>89</c:v>
                </c:pt>
                <c:pt idx="534">
                  <c:v>98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5</c:v>
                </c:pt>
                <c:pt idx="539">
                  <c:v>39</c:v>
                </c:pt>
                <c:pt idx="540">
                  <c:v>2</c:v>
                </c:pt>
                <c:pt idx="541">
                  <c:v>0</c:v>
                </c:pt>
                <c:pt idx="542">
                  <c:v>3</c:v>
                </c:pt>
                <c:pt idx="543">
                  <c:v>91</c:v>
                </c:pt>
                <c:pt idx="544">
                  <c:v>78</c:v>
                </c:pt>
                <c:pt idx="545">
                  <c:v>2</c:v>
                </c:pt>
                <c:pt idx="546">
                  <c:v>38</c:v>
                </c:pt>
                <c:pt idx="547">
                  <c:v>51</c:v>
                </c:pt>
                <c:pt idx="548">
                  <c:v>0</c:v>
                </c:pt>
                <c:pt idx="549">
                  <c:v>44</c:v>
                </c:pt>
                <c:pt idx="550">
                  <c:v>0</c:v>
                </c:pt>
                <c:pt idx="551">
                  <c:v>60</c:v>
                </c:pt>
                <c:pt idx="552">
                  <c:v>176</c:v>
                </c:pt>
                <c:pt idx="553">
                  <c:v>17</c:v>
                </c:pt>
                <c:pt idx="554">
                  <c:v>0</c:v>
                </c:pt>
                <c:pt idx="555">
                  <c:v>47</c:v>
                </c:pt>
                <c:pt idx="556">
                  <c:v>0</c:v>
                </c:pt>
                <c:pt idx="557">
                  <c:v>5</c:v>
                </c:pt>
                <c:pt idx="558">
                  <c:v>15</c:v>
                </c:pt>
                <c:pt idx="559">
                  <c:v>0</c:v>
                </c:pt>
                <c:pt idx="560">
                  <c:v>7</c:v>
                </c:pt>
                <c:pt idx="561">
                  <c:v>38</c:v>
                </c:pt>
                <c:pt idx="562">
                  <c:v>0</c:v>
                </c:pt>
                <c:pt idx="563">
                  <c:v>9</c:v>
                </c:pt>
                <c:pt idx="564">
                  <c:v>20</c:v>
                </c:pt>
                <c:pt idx="565">
                  <c:v>0</c:v>
                </c:pt>
                <c:pt idx="566">
                  <c:v>50</c:v>
                </c:pt>
                <c:pt idx="567">
                  <c:v>3</c:v>
                </c:pt>
                <c:pt idx="568">
                  <c:v>8</c:v>
                </c:pt>
                <c:pt idx="569">
                  <c:v>3</c:v>
                </c:pt>
                <c:pt idx="570">
                  <c:v>8</c:v>
                </c:pt>
                <c:pt idx="571">
                  <c:v>9</c:v>
                </c:pt>
                <c:pt idx="572">
                  <c:v>17</c:v>
                </c:pt>
                <c:pt idx="573">
                  <c:v>18</c:v>
                </c:pt>
                <c:pt idx="574">
                  <c:v>12</c:v>
                </c:pt>
                <c:pt idx="575">
                  <c:v>23</c:v>
                </c:pt>
                <c:pt idx="576">
                  <c:v>19</c:v>
                </c:pt>
                <c:pt idx="577">
                  <c:v>9</c:v>
                </c:pt>
                <c:pt idx="578">
                  <c:v>2</c:v>
                </c:pt>
                <c:pt idx="579">
                  <c:v>24</c:v>
                </c:pt>
                <c:pt idx="580">
                  <c:v>4</c:v>
                </c:pt>
                <c:pt idx="581">
                  <c:v>9</c:v>
                </c:pt>
                <c:pt idx="582">
                  <c:v>13</c:v>
                </c:pt>
                <c:pt idx="583">
                  <c:v>9</c:v>
                </c:pt>
                <c:pt idx="584">
                  <c:v>20</c:v>
                </c:pt>
                <c:pt idx="585">
                  <c:v>36</c:v>
                </c:pt>
                <c:pt idx="586">
                  <c:v>63</c:v>
                </c:pt>
                <c:pt idx="587">
                  <c:v>0</c:v>
                </c:pt>
                <c:pt idx="588">
                  <c:v>33</c:v>
                </c:pt>
                <c:pt idx="589">
                  <c:v>15</c:v>
                </c:pt>
                <c:pt idx="590">
                  <c:v>3</c:v>
                </c:pt>
                <c:pt idx="591">
                  <c:v>0</c:v>
                </c:pt>
                <c:pt idx="592">
                  <c:v>12</c:v>
                </c:pt>
                <c:pt idx="593">
                  <c:v>2</c:v>
                </c:pt>
                <c:pt idx="594">
                  <c:v>8</c:v>
                </c:pt>
                <c:pt idx="595">
                  <c:v>6</c:v>
                </c:pt>
                <c:pt idx="596">
                  <c:v>80</c:v>
                </c:pt>
                <c:pt idx="597">
                  <c:v>16</c:v>
                </c:pt>
                <c:pt idx="598">
                  <c:v>49</c:v>
                </c:pt>
                <c:pt idx="599">
                  <c:v>30</c:v>
                </c:pt>
                <c:pt idx="600">
                  <c:v>2</c:v>
                </c:pt>
                <c:pt idx="601">
                  <c:v>1</c:v>
                </c:pt>
                <c:pt idx="602">
                  <c:v>10</c:v>
                </c:pt>
                <c:pt idx="603">
                  <c:v>44</c:v>
                </c:pt>
                <c:pt idx="604">
                  <c:v>3</c:v>
                </c:pt>
                <c:pt idx="605">
                  <c:v>0</c:v>
                </c:pt>
                <c:pt idx="606">
                  <c:v>0</c:v>
                </c:pt>
                <c:pt idx="607">
                  <c:v>95</c:v>
                </c:pt>
                <c:pt idx="608">
                  <c:v>15</c:v>
                </c:pt>
                <c:pt idx="609">
                  <c:v>12</c:v>
                </c:pt>
                <c:pt idx="610">
                  <c:v>14</c:v>
                </c:pt>
                <c:pt idx="611">
                  <c:v>22</c:v>
                </c:pt>
                <c:pt idx="612">
                  <c:v>61</c:v>
                </c:pt>
                <c:pt idx="613">
                  <c:v>2</c:v>
                </c:pt>
                <c:pt idx="614">
                  <c:v>87</c:v>
                </c:pt>
                <c:pt idx="615">
                  <c:v>2</c:v>
                </c:pt>
                <c:pt idx="616">
                  <c:v>14</c:v>
                </c:pt>
                <c:pt idx="617">
                  <c:v>143</c:v>
                </c:pt>
                <c:pt idx="618">
                  <c:v>34</c:v>
                </c:pt>
                <c:pt idx="619">
                  <c:v>18</c:v>
                </c:pt>
                <c:pt idx="620">
                  <c:v>0</c:v>
                </c:pt>
                <c:pt idx="621">
                  <c:v>17</c:v>
                </c:pt>
                <c:pt idx="622">
                  <c:v>14</c:v>
                </c:pt>
                <c:pt idx="623">
                  <c:v>5</c:v>
                </c:pt>
                <c:pt idx="624">
                  <c:v>5</c:v>
                </c:pt>
                <c:pt idx="625">
                  <c:v>79</c:v>
                </c:pt>
                <c:pt idx="626">
                  <c:v>15</c:v>
                </c:pt>
                <c:pt idx="627">
                  <c:v>4</c:v>
                </c:pt>
                <c:pt idx="628">
                  <c:v>6</c:v>
                </c:pt>
                <c:pt idx="629">
                  <c:v>1</c:v>
                </c:pt>
                <c:pt idx="630">
                  <c:v>5</c:v>
                </c:pt>
                <c:pt idx="631">
                  <c:v>6</c:v>
                </c:pt>
                <c:pt idx="632">
                  <c:v>19</c:v>
                </c:pt>
                <c:pt idx="633">
                  <c:v>108</c:v>
                </c:pt>
                <c:pt idx="634">
                  <c:v>55</c:v>
                </c:pt>
                <c:pt idx="635">
                  <c:v>17</c:v>
                </c:pt>
                <c:pt idx="636">
                  <c:v>0</c:v>
                </c:pt>
                <c:pt idx="637">
                  <c:v>5</c:v>
                </c:pt>
                <c:pt idx="638">
                  <c:v>57</c:v>
                </c:pt>
                <c:pt idx="639">
                  <c:v>57</c:v>
                </c:pt>
                <c:pt idx="640">
                  <c:v>134</c:v>
                </c:pt>
                <c:pt idx="641">
                  <c:v>1</c:v>
                </c:pt>
                <c:pt idx="642">
                  <c:v>182</c:v>
                </c:pt>
                <c:pt idx="643">
                  <c:v>101</c:v>
                </c:pt>
                <c:pt idx="644">
                  <c:v>0</c:v>
                </c:pt>
                <c:pt idx="645">
                  <c:v>1</c:v>
                </c:pt>
                <c:pt idx="646">
                  <c:v>17</c:v>
                </c:pt>
                <c:pt idx="647">
                  <c:v>2</c:v>
                </c:pt>
                <c:pt idx="648">
                  <c:v>10</c:v>
                </c:pt>
                <c:pt idx="649">
                  <c:v>88</c:v>
                </c:pt>
                <c:pt idx="650">
                  <c:v>48</c:v>
                </c:pt>
                <c:pt idx="651">
                  <c:v>3</c:v>
                </c:pt>
                <c:pt idx="652">
                  <c:v>26</c:v>
                </c:pt>
                <c:pt idx="653">
                  <c:v>0</c:v>
                </c:pt>
                <c:pt idx="654">
                  <c:v>18</c:v>
                </c:pt>
                <c:pt idx="655">
                  <c:v>5</c:v>
                </c:pt>
                <c:pt idx="656">
                  <c:v>0</c:v>
                </c:pt>
                <c:pt idx="657">
                  <c:v>27</c:v>
                </c:pt>
                <c:pt idx="658">
                  <c:v>185</c:v>
                </c:pt>
                <c:pt idx="659">
                  <c:v>2</c:v>
                </c:pt>
                <c:pt idx="660">
                  <c:v>9</c:v>
                </c:pt>
                <c:pt idx="661">
                  <c:v>11</c:v>
                </c:pt>
                <c:pt idx="662">
                  <c:v>1</c:v>
                </c:pt>
                <c:pt idx="663">
                  <c:v>14</c:v>
                </c:pt>
                <c:pt idx="664">
                  <c:v>16</c:v>
                </c:pt>
                <c:pt idx="665">
                  <c:v>5</c:v>
                </c:pt>
                <c:pt idx="666">
                  <c:v>143</c:v>
                </c:pt>
                <c:pt idx="667">
                  <c:v>0</c:v>
                </c:pt>
                <c:pt idx="668">
                  <c:v>15</c:v>
                </c:pt>
                <c:pt idx="669">
                  <c:v>6</c:v>
                </c:pt>
                <c:pt idx="670">
                  <c:v>4</c:v>
                </c:pt>
                <c:pt idx="671">
                  <c:v>0</c:v>
                </c:pt>
                <c:pt idx="672">
                  <c:v>10</c:v>
                </c:pt>
                <c:pt idx="673">
                  <c:v>67</c:v>
                </c:pt>
                <c:pt idx="674">
                  <c:v>107</c:v>
                </c:pt>
                <c:pt idx="675">
                  <c:v>76</c:v>
                </c:pt>
                <c:pt idx="676">
                  <c:v>24</c:v>
                </c:pt>
                <c:pt idx="677">
                  <c:v>11</c:v>
                </c:pt>
                <c:pt idx="678">
                  <c:v>0</c:v>
                </c:pt>
                <c:pt idx="679">
                  <c:v>7</c:v>
                </c:pt>
                <c:pt idx="680">
                  <c:v>12</c:v>
                </c:pt>
                <c:pt idx="681">
                  <c:v>46</c:v>
                </c:pt>
                <c:pt idx="682">
                  <c:v>0</c:v>
                </c:pt>
                <c:pt idx="683">
                  <c:v>30</c:v>
                </c:pt>
                <c:pt idx="684">
                  <c:v>35</c:v>
                </c:pt>
                <c:pt idx="685">
                  <c:v>12</c:v>
                </c:pt>
                <c:pt idx="686">
                  <c:v>1</c:v>
                </c:pt>
                <c:pt idx="687">
                  <c:v>13</c:v>
                </c:pt>
                <c:pt idx="688">
                  <c:v>92</c:v>
                </c:pt>
                <c:pt idx="689">
                  <c:v>26</c:v>
                </c:pt>
                <c:pt idx="690">
                  <c:v>1</c:v>
                </c:pt>
                <c:pt idx="691">
                  <c:v>42</c:v>
                </c:pt>
                <c:pt idx="692">
                  <c:v>2</c:v>
                </c:pt>
                <c:pt idx="693">
                  <c:v>58</c:v>
                </c:pt>
                <c:pt idx="694">
                  <c:v>101</c:v>
                </c:pt>
                <c:pt idx="695">
                  <c:v>53</c:v>
                </c:pt>
                <c:pt idx="696">
                  <c:v>32</c:v>
                </c:pt>
                <c:pt idx="697">
                  <c:v>44</c:v>
                </c:pt>
                <c:pt idx="698">
                  <c:v>6</c:v>
                </c:pt>
                <c:pt idx="699">
                  <c:v>10</c:v>
                </c:pt>
                <c:pt idx="700">
                  <c:v>4</c:v>
                </c:pt>
                <c:pt idx="701">
                  <c:v>28</c:v>
                </c:pt>
                <c:pt idx="702">
                  <c:v>22</c:v>
                </c:pt>
                <c:pt idx="703">
                  <c:v>6</c:v>
                </c:pt>
                <c:pt idx="704">
                  <c:v>0</c:v>
                </c:pt>
                <c:pt idx="705">
                  <c:v>0</c:v>
                </c:pt>
                <c:pt idx="706">
                  <c:v>92</c:v>
                </c:pt>
                <c:pt idx="707">
                  <c:v>4</c:v>
                </c:pt>
                <c:pt idx="708">
                  <c:v>8</c:v>
                </c:pt>
                <c:pt idx="709">
                  <c:v>16</c:v>
                </c:pt>
                <c:pt idx="710">
                  <c:v>11</c:v>
                </c:pt>
                <c:pt idx="711">
                  <c:v>12</c:v>
                </c:pt>
                <c:pt idx="712">
                  <c:v>31</c:v>
                </c:pt>
                <c:pt idx="713">
                  <c:v>0</c:v>
                </c:pt>
                <c:pt idx="714">
                  <c:v>2</c:v>
                </c:pt>
                <c:pt idx="715">
                  <c:v>10</c:v>
                </c:pt>
                <c:pt idx="716">
                  <c:v>10</c:v>
                </c:pt>
                <c:pt idx="717">
                  <c:v>13</c:v>
                </c:pt>
                <c:pt idx="718">
                  <c:v>6</c:v>
                </c:pt>
                <c:pt idx="719">
                  <c:v>76</c:v>
                </c:pt>
                <c:pt idx="720">
                  <c:v>29</c:v>
                </c:pt>
                <c:pt idx="721">
                  <c:v>93</c:v>
                </c:pt>
                <c:pt idx="722">
                  <c:v>5</c:v>
                </c:pt>
                <c:pt idx="723">
                  <c:v>138</c:v>
                </c:pt>
                <c:pt idx="724">
                  <c:v>4</c:v>
                </c:pt>
                <c:pt idx="725">
                  <c:v>12</c:v>
                </c:pt>
                <c:pt idx="726">
                  <c:v>4</c:v>
                </c:pt>
                <c:pt idx="727">
                  <c:v>0</c:v>
                </c:pt>
                <c:pt idx="728">
                  <c:v>1</c:v>
                </c:pt>
                <c:pt idx="729">
                  <c:v>8</c:v>
                </c:pt>
                <c:pt idx="730">
                  <c:v>9</c:v>
                </c:pt>
                <c:pt idx="731">
                  <c:v>12</c:v>
                </c:pt>
                <c:pt idx="732">
                  <c:v>55</c:v>
                </c:pt>
                <c:pt idx="733">
                  <c:v>3</c:v>
                </c:pt>
                <c:pt idx="734">
                  <c:v>27</c:v>
                </c:pt>
                <c:pt idx="735">
                  <c:v>24</c:v>
                </c:pt>
                <c:pt idx="736">
                  <c:v>0</c:v>
                </c:pt>
                <c:pt idx="737">
                  <c:v>40</c:v>
                </c:pt>
                <c:pt idx="738">
                  <c:v>0</c:v>
                </c:pt>
                <c:pt idx="739">
                  <c:v>7</c:v>
                </c:pt>
                <c:pt idx="740">
                  <c:v>55</c:v>
                </c:pt>
                <c:pt idx="741">
                  <c:v>12</c:v>
                </c:pt>
                <c:pt idx="742">
                  <c:v>4</c:v>
                </c:pt>
                <c:pt idx="743">
                  <c:v>38</c:v>
                </c:pt>
                <c:pt idx="744">
                  <c:v>0</c:v>
                </c:pt>
                <c:pt idx="745">
                  <c:v>24</c:v>
                </c:pt>
                <c:pt idx="746">
                  <c:v>0</c:v>
                </c:pt>
                <c:pt idx="747">
                  <c:v>16</c:v>
                </c:pt>
                <c:pt idx="748">
                  <c:v>0</c:v>
                </c:pt>
                <c:pt idx="749">
                  <c:v>69</c:v>
                </c:pt>
                <c:pt idx="750">
                  <c:v>10</c:v>
                </c:pt>
                <c:pt idx="751">
                  <c:v>91</c:v>
                </c:pt>
                <c:pt idx="752">
                  <c:v>0</c:v>
                </c:pt>
                <c:pt idx="753">
                  <c:v>130</c:v>
                </c:pt>
                <c:pt idx="754">
                  <c:v>94</c:v>
                </c:pt>
                <c:pt idx="755">
                  <c:v>172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8</c:v>
                </c:pt>
                <c:pt idx="760">
                  <c:v>7</c:v>
                </c:pt>
                <c:pt idx="761">
                  <c:v>21</c:v>
                </c:pt>
                <c:pt idx="762">
                  <c:v>174</c:v>
                </c:pt>
                <c:pt idx="763">
                  <c:v>0</c:v>
                </c:pt>
                <c:pt idx="764">
                  <c:v>13</c:v>
                </c:pt>
                <c:pt idx="765">
                  <c:v>30</c:v>
                </c:pt>
                <c:pt idx="766">
                  <c:v>6</c:v>
                </c:pt>
                <c:pt idx="767">
                  <c:v>5</c:v>
                </c:pt>
                <c:pt idx="768">
                  <c:v>4</c:v>
                </c:pt>
                <c:pt idx="769">
                  <c:v>27</c:v>
                </c:pt>
                <c:pt idx="770">
                  <c:v>21</c:v>
                </c:pt>
                <c:pt idx="771">
                  <c:v>50</c:v>
                </c:pt>
                <c:pt idx="772">
                  <c:v>82</c:v>
                </c:pt>
                <c:pt idx="773">
                  <c:v>13</c:v>
                </c:pt>
                <c:pt idx="774">
                  <c:v>82</c:v>
                </c:pt>
                <c:pt idx="775">
                  <c:v>116</c:v>
                </c:pt>
                <c:pt idx="776">
                  <c:v>8</c:v>
                </c:pt>
                <c:pt idx="777">
                  <c:v>0</c:v>
                </c:pt>
                <c:pt idx="778">
                  <c:v>1</c:v>
                </c:pt>
                <c:pt idx="779">
                  <c:v>1</c:v>
                </c:pt>
                <c:pt idx="780">
                  <c:v>7</c:v>
                </c:pt>
                <c:pt idx="781">
                  <c:v>161</c:v>
                </c:pt>
                <c:pt idx="782">
                  <c:v>8</c:v>
                </c:pt>
                <c:pt idx="783">
                  <c:v>38</c:v>
                </c:pt>
                <c:pt idx="784">
                  <c:v>29</c:v>
                </c:pt>
                <c:pt idx="785">
                  <c:v>0</c:v>
                </c:pt>
                <c:pt idx="786">
                  <c:v>72</c:v>
                </c:pt>
                <c:pt idx="787">
                  <c:v>9</c:v>
                </c:pt>
                <c:pt idx="788">
                  <c:v>17</c:v>
                </c:pt>
                <c:pt idx="789">
                  <c:v>0</c:v>
                </c:pt>
                <c:pt idx="790">
                  <c:v>152</c:v>
                </c:pt>
                <c:pt idx="791">
                  <c:v>0</c:v>
                </c:pt>
                <c:pt idx="792">
                  <c:v>6</c:v>
                </c:pt>
                <c:pt idx="793">
                  <c:v>6</c:v>
                </c:pt>
                <c:pt idx="794">
                  <c:v>34</c:v>
                </c:pt>
                <c:pt idx="795">
                  <c:v>0</c:v>
                </c:pt>
                <c:pt idx="796">
                  <c:v>53</c:v>
                </c:pt>
                <c:pt idx="797">
                  <c:v>12</c:v>
                </c:pt>
                <c:pt idx="798">
                  <c:v>21</c:v>
                </c:pt>
                <c:pt idx="799">
                  <c:v>0</c:v>
                </c:pt>
                <c:pt idx="800">
                  <c:v>1</c:v>
                </c:pt>
                <c:pt idx="801">
                  <c:v>32</c:v>
                </c:pt>
                <c:pt idx="802">
                  <c:v>20</c:v>
                </c:pt>
                <c:pt idx="803">
                  <c:v>9</c:v>
                </c:pt>
                <c:pt idx="804">
                  <c:v>7</c:v>
                </c:pt>
                <c:pt idx="805">
                  <c:v>0</c:v>
                </c:pt>
                <c:pt idx="806">
                  <c:v>8</c:v>
                </c:pt>
                <c:pt idx="807">
                  <c:v>0</c:v>
                </c:pt>
                <c:pt idx="808">
                  <c:v>34</c:v>
                </c:pt>
                <c:pt idx="809">
                  <c:v>93</c:v>
                </c:pt>
                <c:pt idx="810">
                  <c:v>4</c:v>
                </c:pt>
                <c:pt idx="811">
                  <c:v>1</c:v>
                </c:pt>
                <c:pt idx="812">
                  <c:v>9</c:v>
                </c:pt>
                <c:pt idx="813">
                  <c:v>5</c:v>
                </c:pt>
                <c:pt idx="814">
                  <c:v>34</c:v>
                </c:pt>
                <c:pt idx="815">
                  <c:v>14</c:v>
                </c:pt>
                <c:pt idx="816">
                  <c:v>4</c:v>
                </c:pt>
                <c:pt idx="817">
                  <c:v>2</c:v>
                </c:pt>
                <c:pt idx="818">
                  <c:v>1</c:v>
                </c:pt>
                <c:pt idx="819">
                  <c:v>19</c:v>
                </c:pt>
                <c:pt idx="820">
                  <c:v>167</c:v>
                </c:pt>
                <c:pt idx="821">
                  <c:v>22</c:v>
                </c:pt>
                <c:pt idx="822">
                  <c:v>13</c:v>
                </c:pt>
                <c:pt idx="823">
                  <c:v>28</c:v>
                </c:pt>
                <c:pt idx="824">
                  <c:v>59</c:v>
                </c:pt>
                <c:pt idx="825">
                  <c:v>6</c:v>
                </c:pt>
                <c:pt idx="826">
                  <c:v>26</c:v>
                </c:pt>
                <c:pt idx="827">
                  <c:v>122</c:v>
                </c:pt>
                <c:pt idx="828">
                  <c:v>115</c:v>
                </c:pt>
                <c:pt idx="829">
                  <c:v>21</c:v>
                </c:pt>
                <c:pt idx="830">
                  <c:v>3</c:v>
                </c:pt>
                <c:pt idx="831">
                  <c:v>0</c:v>
                </c:pt>
                <c:pt idx="832">
                  <c:v>15</c:v>
                </c:pt>
                <c:pt idx="833">
                  <c:v>0</c:v>
                </c:pt>
                <c:pt idx="834">
                  <c:v>5</c:v>
                </c:pt>
                <c:pt idx="835">
                  <c:v>2</c:v>
                </c:pt>
                <c:pt idx="836">
                  <c:v>8</c:v>
                </c:pt>
                <c:pt idx="837">
                  <c:v>0</c:v>
                </c:pt>
                <c:pt idx="838">
                  <c:v>4</c:v>
                </c:pt>
                <c:pt idx="839">
                  <c:v>13</c:v>
                </c:pt>
                <c:pt idx="840">
                  <c:v>0</c:v>
                </c:pt>
                <c:pt idx="841">
                  <c:v>44</c:v>
                </c:pt>
                <c:pt idx="842">
                  <c:v>16</c:v>
                </c:pt>
                <c:pt idx="843">
                  <c:v>137</c:v>
                </c:pt>
                <c:pt idx="844">
                  <c:v>1</c:v>
                </c:pt>
                <c:pt idx="845">
                  <c:v>2</c:v>
                </c:pt>
                <c:pt idx="846">
                  <c:v>0</c:v>
                </c:pt>
                <c:pt idx="847">
                  <c:v>3</c:v>
                </c:pt>
                <c:pt idx="848">
                  <c:v>115</c:v>
                </c:pt>
                <c:pt idx="849">
                  <c:v>7</c:v>
                </c:pt>
                <c:pt idx="850">
                  <c:v>0</c:v>
                </c:pt>
                <c:pt idx="851">
                  <c:v>68</c:v>
                </c:pt>
                <c:pt idx="852">
                  <c:v>1</c:v>
                </c:pt>
                <c:pt idx="853">
                  <c:v>41</c:v>
                </c:pt>
                <c:pt idx="854">
                  <c:v>74</c:v>
                </c:pt>
                <c:pt idx="855">
                  <c:v>4</c:v>
                </c:pt>
                <c:pt idx="856">
                  <c:v>0</c:v>
                </c:pt>
                <c:pt idx="857">
                  <c:v>5</c:v>
                </c:pt>
                <c:pt idx="858">
                  <c:v>1</c:v>
                </c:pt>
                <c:pt idx="859">
                  <c:v>0</c:v>
                </c:pt>
                <c:pt idx="860">
                  <c:v>125</c:v>
                </c:pt>
                <c:pt idx="861">
                  <c:v>2</c:v>
                </c:pt>
                <c:pt idx="862">
                  <c:v>2</c:v>
                </c:pt>
                <c:pt idx="863">
                  <c:v>40</c:v>
                </c:pt>
                <c:pt idx="864">
                  <c:v>58</c:v>
                </c:pt>
                <c:pt idx="865">
                  <c:v>25</c:v>
                </c:pt>
                <c:pt idx="866">
                  <c:v>4</c:v>
                </c:pt>
                <c:pt idx="867">
                  <c:v>14</c:v>
                </c:pt>
                <c:pt idx="868">
                  <c:v>1</c:v>
                </c:pt>
                <c:pt idx="869">
                  <c:v>26</c:v>
                </c:pt>
                <c:pt idx="870">
                  <c:v>0</c:v>
                </c:pt>
                <c:pt idx="871">
                  <c:v>0</c:v>
                </c:pt>
                <c:pt idx="872">
                  <c:v>8</c:v>
                </c:pt>
                <c:pt idx="873">
                  <c:v>0</c:v>
                </c:pt>
                <c:pt idx="874">
                  <c:v>0</c:v>
                </c:pt>
                <c:pt idx="875">
                  <c:v>14</c:v>
                </c:pt>
                <c:pt idx="876">
                  <c:v>12</c:v>
                </c:pt>
                <c:pt idx="877">
                  <c:v>0</c:v>
                </c:pt>
                <c:pt idx="878">
                  <c:v>3</c:v>
                </c:pt>
                <c:pt idx="879">
                  <c:v>1</c:v>
                </c:pt>
                <c:pt idx="880">
                  <c:v>10</c:v>
                </c:pt>
                <c:pt idx="881">
                  <c:v>11</c:v>
                </c:pt>
                <c:pt idx="882">
                  <c:v>2</c:v>
                </c:pt>
                <c:pt idx="883">
                  <c:v>23</c:v>
                </c:pt>
                <c:pt idx="884">
                  <c:v>7</c:v>
                </c:pt>
                <c:pt idx="885">
                  <c:v>29</c:v>
                </c:pt>
                <c:pt idx="886">
                  <c:v>50</c:v>
                </c:pt>
                <c:pt idx="887">
                  <c:v>0</c:v>
                </c:pt>
                <c:pt idx="888">
                  <c:v>56</c:v>
                </c:pt>
                <c:pt idx="889">
                  <c:v>3</c:v>
                </c:pt>
                <c:pt idx="890">
                  <c:v>111</c:v>
                </c:pt>
                <c:pt idx="891">
                  <c:v>4</c:v>
                </c:pt>
                <c:pt idx="892">
                  <c:v>107</c:v>
                </c:pt>
                <c:pt idx="893">
                  <c:v>11</c:v>
                </c:pt>
                <c:pt idx="894">
                  <c:v>20</c:v>
                </c:pt>
                <c:pt idx="895">
                  <c:v>9</c:v>
                </c:pt>
                <c:pt idx="896">
                  <c:v>0</c:v>
                </c:pt>
                <c:pt idx="897">
                  <c:v>14</c:v>
                </c:pt>
                <c:pt idx="898">
                  <c:v>6</c:v>
                </c:pt>
                <c:pt idx="899">
                  <c:v>3</c:v>
                </c:pt>
                <c:pt idx="900">
                  <c:v>4</c:v>
                </c:pt>
                <c:pt idx="901">
                  <c:v>5</c:v>
                </c:pt>
                <c:pt idx="902">
                  <c:v>2</c:v>
                </c:pt>
                <c:pt idx="903">
                  <c:v>0</c:v>
                </c:pt>
                <c:pt idx="904">
                  <c:v>82</c:v>
                </c:pt>
                <c:pt idx="905">
                  <c:v>17</c:v>
                </c:pt>
                <c:pt idx="906">
                  <c:v>3</c:v>
                </c:pt>
                <c:pt idx="907">
                  <c:v>12</c:v>
                </c:pt>
                <c:pt idx="908">
                  <c:v>7</c:v>
                </c:pt>
                <c:pt idx="909">
                  <c:v>0</c:v>
                </c:pt>
                <c:pt idx="910">
                  <c:v>30</c:v>
                </c:pt>
                <c:pt idx="911">
                  <c:v>127</c:v>
                </c:pt>
                <c:pt idx="912">
                  <c:v>14</c:v>
                </c:pt>
                <c:pt idx="913">
                  <c:v>17</c:v>
                </c:pt>
                <c:pt idx="914">
                  <c:v>132</c:v>
                </c:pt>
                <c:pt idx="915">
                  <c:v>26</c:v>
                </c:pt>
                <c:pt idx="916">
                  <c:v>6</c:v>
                </c:pt>
                <c:pt idx="917">
                  <c:v>21</c:v>
                </c:pt>
                <c:pt idx="918">
                  <c:v>1</c:v>
                </c:pt>
                <c:pt idx="919">
                  <c:v>2</c:v>
                </c:pt>
                <c:pt idx="920">
                  <c:v>0</c:v>
                </c:pt>
                <c:pt idx="921">
                  <c:v>26</c:v>
                </c:pt>
                <c:pt idx="922">
                  <c:v>10</c:v>
                </c:pt>
                <c:pt idx="923">
                  <c:v>2</c:v>
                </c:pt>
                <c:pt idx="924">
                  <c:v>91</c:v>
                </c:pt>
                <c:pt idx="925">
                  <c:v>0</c:v>
                </c:pt>
                <c:pt idx="926">
                  <c:v>92</c:v>
                </c:pt>
                <c:pt idx="927">
                  <c:v>0</c:v>
                </c:pt>
                <c:pt idx="928">
                  <c:v>58</c:v>
                </c:pt>
                <c:pt idx="929">
                  <c:v>21</c:v>
                </c:pt>
                <c:pt idx="930">
                  <c:v>65</c:v>
                </c:pt>
                <c:pt idx="931">
                  <c:v>4</c:v>
                </c:pt>
                <c:pt idx="932">
                  <c:v>21</c:v>
                </c:pt>
                <c:pt idx="933">
                  <c:v>262</c:v>
                </c:pt>
                <c:pt idx="934">
                  <c:v>0</c:v>
                </c:pt>
                <c:pt idx="935">
                  <c:v>123</c:v>
                </c:pt>
                <c:pt idx="936">
                  <c:v>9</c:v>
                </c:pt>
                <c:pt idx="937">
                  <c:v>0</c:v>
                </c:pt>
                <c:pt idx="938">
                  <c:v>1</c:v>
                </c:pt>
                <c:pt idx="939">
                  <c:v>60</c:v>
                </c:pt>
                <c:pt idx="940">
                  <c:v>32</c:v>
                </c:pt>
                <c:pt idx="941">
                  <c:v>25</c:v>
                </c:pt>
                <c:pt idx="942">
                  <c:v>12</c:v>
                </c:pt>
                <c:pt idx="943">
                  <c:v>107</c:v>
                </c:pt>
                <c:pt idx="944">
                  <c:v>50</c:v>
                </c:pt>
                <c:pt idx="945">
                  <c:v>48</c:v>
                </c:pt>
                <c:pt idx="946">
                  <c:v>95</c:v>
                </c:pt>
                <c:pt idx="947">
                  <c:v>0</c:v>
                </c:pt>
                <c:pt idx="948">
                  <c:v>10</c:v>
                </c:pt>
                <c:pt idx="949">
                  <c:v>7</c:v>
                </c:pt>
                <c:pt idx="950">
                  <c:v>3</c:v>
                </c:pt>
                <c:pt idx="951">
                  <c:v>61</c:v>
                </c:pt>
                <c:pt idx="952">
                  <c:v>17</c:v>
                </c:pt>
                <c:pt idx="953">
                  <c:v>1</c:v>
                </c:pt>
                <c:pt idx="954">
                  <c:v>11</c:v>
                </c:pt>
                <c:pt idx="955">
                  <c:v>1</c:v>
                </c:pt>
                <c:pt idx="956">
                  <c:v>1</c:v>
                </c:pt>
                <c:pt idx="957">
                  <c:v>32</c:v>
                </c:pt>
                <c:pt idx="958">
                  <c:v>8</c:v>
                </c:pt>
                <c:pt idx="959">
                  <c:v>0</c:v>
                </c:pt>
                <c:pt idx="960">
                  <c:v>6</c:v>
                </c:pt>
                <c:pt idx="961">
                  <c:v>33</c:v>
                </c:pt>
                <c:pt idx="962">
                  <c:v>22</c:v>
                </c:pt>
                <c:pt idx="963">
                  <c:v>152</c:v>
                </c:pt>
                <c:pt idx="964">
                  <c:v>0</c:v>
                </c:pt>
                <c:pt idx="965">
                  <c:v>0</c:v>
                </c:pt>
                <c:pt idx="966">
                  <c:v>61</c:v>
                </c:pt>
                <c:pt idx="967">
                  <c:v>143</c:v>
                </c:pt>
                <c:pt idx="968">
                  <c:v>16</c:v>
                </c:pt>
                <c:pt idx="969">
                  <c:v>0</c:v>
                </c:pt>
                <c:pt idx="970">
                  <c:v>5</c:v>
                </c:pt>
                <c:pt idx="971">
                  <c:v>0</c:v>
                </c:pt>
                <c:pt idx="972">
                  <c:v>4</c:v>
                </c:pt>
                <c:pt idx="973">
                  <c:v>30</c:v>
                </c:pt>
                <c:pt idx="974">
                  <c:v>121</c:v>
                </c:pt>
                <c:pt idx="975">
                  <c:v>24</c:v>
                </c:pt>
                <c:pt idx="976">
                  <c:v>10</c:v>
                </c:pt>
                <c:pt idx="977">
                  <c:v>0</c:v>
                </c:pt>
                <c:pt idx="978">
                  <c:v>17</c:v>
                </c:pt>
                <c:pt idx="979">
                  <c:v>3</c:v>
                </c:pt>
                <c:pt idx="980">
                  <c:v>133</c:v>
                </c:pt>
                <c:pt idx="981">
                  <c:v>2</c:v>
                </c:pt>
                <c:pt idx="982">
                  <c:v>1</c:v>
                </c:pt>
                <c:pt idx="983">
                  <c:v>3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134</c:v>
                </c:pt>
                <c:pt idx="988">
                  <c:v>21</c:v>
                </c:pt>
                <c:pt idx="989">
                  <c:v>1</c:v>
                </c:pt>
                <c:pt idx="990">
                  <c:v>1</c:v>
                </c:pt>
                <c:pt idx="991">
                  <c:v>2</c:v>
                </c:pt>
                <c:pt idx="992">
                  <c:v>12</c:v>
                </c:pt>
                <c:pt idx="993">
                  <c:v>33</c:v>
                </c:pt>
                <c:pt idx="994">
                  <c:v>21</c:v>
                </c:pt>
                <c:pt idx="995">
                  <c:v>10</c:v>
                </c:pt>
                <c:pt idx="996">
                  <c:v>194</c:v>
                </c:pt>
                <c:pt idx="997">
                  <c:v>7</c:v>
                </c:pt>
                <c:pt idx="998">
                  <c:v>2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102</c:v>
                </c:pt>
                <c:pt idx="1004">
                  <c:v>5</c:v>
                </c:pt>
                <c:pt idx="1005">
                  <c:v>28</c:v>
                </c:pt>
                <c:pt idx="1006">
                  <c:v>10</c:v>
                </c:pt>
                <c:pt idx="1007">
                  <c:v>66</c:v>
                </c:pt>
                <c:pt idx="1008">
                  <c:v>33</c:v>
                </c:pt>
                <c:pt idx="1009">
                  <c:v>1</c:v>
                </c:pt>
                <c:pt idx="1010">
                  <c:v>23</c:v>
                </c:pt>
                <c:pt idx="1011">
                  <c:v>0</c:v>
                </c:pt>
                <c:pt idx="1012">
                  <c:v>6</c:v>
                </c:pt>
                <c:pt idx="1013">
                  <c:v>20</c:v>
                </c:pt>
                <c:pt idx="1014">
                  <c:v>3</c:v>
                </c:pt>
                <c:pt idx="1015">
                  <c:v>137</c:v>
                </c:pt>
                <c:pt idx="1016">
                  <c:v>3</c:v>
                </c:pt>
                <c:pt idx="1017">
                  <c:v>49</c:v>
                </c:pt>
                <c:pt idx="1018">
                  <c:v>169</c:v>
                </c:pt>
                <c:pt idx="1019">
                  <c:v>5</c:v>
                </c:pt>
                <c:pt idx="1020">
                  <c:v>3</c:v>
                </c:pt>
                <c:pt idx="1021">
                  <c:v>47</c:v>
                </c:pt>
                <c:pt idx="1022">
                  <c:v>0</c:v>
                </c:pt>
                <c:pt idx="1023">
                  <c:v>3</c:v>
                </c:pt>
                <c:pt idx="1024">
                  <c:v>26</c:v>
                </c:pt>
                <c:pt idx="1025">
                  <c:v>1</c:v>
                </c:pt>
                <c:pt idx="1026">
                  <c:v>0</c:v>
                </c:pt>
                <c:pt idx="1027">
                  <c:v>35</c:v>
                </c:pt>
                <c:pt idx="1028">
                  <c:v>0</c:v>
                </c:pt>
                <c:pt idx="1029">
                  <c:v>64</c:v>
                </c:pt>
                <c:pt idx="1030">
                  <c:v>6</c:v>
                </c:pt>
                <c:pt idx="1031">
                  <c:v>98</c:v>
                </c:pt>
                <c:pt idx="1032">
                  <c:v>0</c:v>
                </c:pt>
                <c:pt idx="1033">
                  <c:v>7</c:v>
                </c:pt>
                <c:pt idx="1034">
                  <c:v>2</c:v>
                </c:pt>
                <c:pt idx="1035">
                  <c:v>83</c:v>
                </c:pt>
                <c:pt idx="1036">
                  <c:v>28</c:v>
                </c:pt>
                <c:pt idx="1037">
                  <c:v>19</c:v>
                </c:pt>
                <c:pt idx="1038">
                  <c:v>96</c:v>
                </c:pt>
                <c:pt idx="1039">
                  <c:v>17</c:v>
                </c:pt>
                <c:pt idx="1040">
                  <c:v>11</c:v>
                </c:pt>
                <c:pt idx="1041">
                  <c:v>42</c:v>
                </c:pt>
                <c:pt idx="1042">
                  <c:v>15</c:v>
                </c:pt>
                <c:pt idx="1043">
                  <c:v>2</c:v>
                </c:pt>
                <c:pt idx="1044">
                  <c:v>38</c:v>
                </c:pt>
                <c:pt idx="1045">
                  <c:v>187</c:v>
                </c:pt>
                <c:pt idx="1046">
                  <c:v>10</c:v>
                </c:pt>
                <c:pt idx="1047">
                  <c:v>59</c:v>
                </c:pt>
                <c:pt idx="1048">
                  <c:v>10</c:v>
                </c:pt>
                <c:pt idx="1049">
                  <c:v>121</c:v>
                </c:pt>
                <c:pt idx="1050">
                  <c:v>20</c:v>
                </c:pt>
                <c:pt idx="1051">
                  <c:v>6</c:v>
                </c:pt>
                <c:pt idx="1052">
                  <c:v>0</c:v>
                </c:pt>
                <c:pt idx="1053">
                  <c:v>1</c:v>
                </c:pt>
                <c:pt idx="1054">
                  <c:v>11</c:v>
                </c:pt>
                <c:pt idx="1055">
                  <c:v>0</c:v>
                </c:pt>
                <c:pt idx="1056">
                  <c:v>174</c:v>
                </c:pt>
                <c:pt idx="1057">
                  <c:v>7</c:v>
                </c:pt>
                <c:pt idx="1058">
                  <c:v>112</c:v>
                </c:pt>
                <c:pt idx="1059">
                  <c:v>6</c:v>
                </c:pt>
                <c:pt idx="1060">
                  <c:v>16</c:v>
                </c:pt>
                <c:pt idx="1061">
                  <c:v>0</c:v>
                </c:pt>
                <c:pt idx="1062">
                  <c:v>10</c:v>
                </c:pt>
                <c:pt idx="1063">
                  <c:v>0</c:v>
                </c:pt>
                <c:pt idx="1064">
                  <c:v>2</c:v>
                </c:pt>
                <c:pt idx="1065">
                  <c:v>15</c:v>
                </c:pt>
                <c:pt idx="1066">
                  <c:v>9</c:v>
                </c:pt>
                <c:pt idx="1067">
                  <c:v>178</c:v>
                </c:pt>
                <c:pt idx="1068">
                  <c:v>0</c:v>
                </c:pt>
                <c:pt idx="1069">
                  <c:v>1</c:v>
                </c:pt>
                <c:pt idx="1070">
                  <c:v>126</c:v>
                </c:pt>
                <c:pt idx="1071">
                  <c:v>1</c:v>
                </c:pt>
                <c:pt idx="1072">
                  <c:v>2</c:v>
                </c:pt>
                <c:pt idx="1073">
                  <c:v>263</c:v>
                </c:pt>
                <c:pt idx="1074">
                  <c:v>8</c:v>
                </c:pt>
                <c:pt idx="1075">
                  <c:v>1</c:v>
                </c:pt>
                <c:pt idx="1076">
                  <c:v>4</c:v>
                </c:pt>
                <c:pt idx="1077">
                  <c:v>4</c:v>
                </c:pt>
                <c:pt idx="1078">
                  <c:v>31</c:v>
                </c:pt>
                <c:pt idx="1079">
                  <c:v>4</c:v>
                </c:pt>
                <c:pt idx="1080">
                  <c:v>7</c:v>
                </c:pt>
                <c:pt idx="1081">
                  <c:v>1</c:v>
                </c:pt>
                <c:pt idx="1082">
                  <c:v>4</c:v>
                </c:pt>
                <c:pt idx="1083">
                  <c:v>0</c:v>
                </c:pt>
                <c:pt idx="1084">
                  <c:v>4</c:v>
                </c:pt>
                <c:pt idx="1085">
                  <c:v>30</c:v>
                </c:pt>
                <c:pt idx="1086">
                  <c:v>1</c:v>
                </c:pt>
                <c:pt idx="1087">
                  <c:v>24</c:v>
                </c:pt>
                <c:pt idx="1088">
                  <c:v>21</c:v>
                </c:pt>
                <c:pt idx="1089">
                  <c:v>0</c:v>
                </c:pt>
                <c:pt idx="1090">
                  <c:v>0</c:v>
                </c:pt>
                <c:pt idx="1091">
                  <c:v>6</c:v>
                </c:pt>
                <c:pt idx="1092">
                  <c:v>2</c:v>
                </c:pt>
                <c:pt idx="1093">
                  <c:v>3</c:v>
                </c:pt>
                <c:pt idx="1094">
                  <c:v>27</c:v>
                </c:pt>
                <c:pt idx="1095">
                  <c:v>0</c:v>
                </c:pt>
                <c:pt idx="1096">
                  <c:v>0</c:v>
                </c:pt>
                <c:pt idx="1097">
                  <c:v>35</c:v>
                </c:pt>
                <c:pt idx="1098">
                  <c:v>0</c:v>
                </c:pt>
                <c:pt idx="1099">
                  <c:v>138</c:v>
                </c:pt>
                <c:pt idx="1100">
                  <c:v>6</c:v>
                </c:pt>
                <c:pt idx="1101">
                  <c:v>0</c:v>
                </c:pt>
                <c:pt idx="1102">
                  <c:v>144</c:v>
                </c:pt>
                <c:pt idx="1103">
                  <c:v>7</c:v>
                </c:pt>
                <c:pt idx="1104">
                  <c:v>0</c:v>
                </c:pt>
                <c:pt idx="1105">
                  <c:v>1</c:v>
                </c:pt>
                <c:pt idx="1106">
                  <c:v>45</c:v>
                </c:pt>
                <c:pt idx="1107">
                  <c:v>10</c:v>
                </c:pt>
                <c:pt idx="1108">
                  <c:v>2</c:v>
                </c:pt>
                <c:pt idx="1109">
                  <c:v>8</c:v>
                </c:pt>
                <c:pt idx="1110">
                  <c:v>89</c:v>
                </c:pt>
                <c:pt idx="1111">
                  <c:v>0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19</c:v>
                </c:pt>
                <c:pt idx="1116">
                  <c:v>3</c:v>
                </c:pt>
                <c:pt idx="1117">
                  <c:v>151</c:v>
                </c:pt>
                <c:pt idx="1118">
                  <c:v>0</c:v>
                </c:pt>
                <c:pt idx="1119">
                  <c:v>1</c:v>
                </c:pt>
                <c:pt idx="1120">
                  <c:v>80</c:v>
                </c:pt>
                <c:pt idx="1121">
                  <c:v>25</c:v>
                </c:pt>
                <c:pt idx="1122">
                  <c:v>0</c:v>
                </c:pt>
                <c:pt idx="1123">
                  <c:v>0</c:v>
                </c:pt>
                <c:pt idx="1124">
                  <c:v>10</c:v>
                </c:pt>
                <c:pt idx="1125">
                  <c:v>4</c:v>
                </c:pt>
                <c:pt idx="1126">
                  <c:v>0</c:v>
                </c:pt>
                <c:pt idx="1127">
                  <c:v>2</c:v>
                </c:pt>
                <c:pt idx="1128">
                  <c:v>51</c:v>
                </c:pt>
                <c:pt idx="1129">
                  <c:v>88</c:v>
                </c:pt>
                <c:pt idx="1130">
                  <c:v>13</c:v>
                </c:pt>
                <c:pt idx="1131">
                  <c:v>0</c:v>
                </c:pt>
                <c:pt idx="1132">
                  <c:v>0</c:v>
                </c:pt>
                <c:pt idx="1133">
                  <c:v>57</c:v>
                </c:pt>
                <c:pt idx="1134">
                  <c:v>161</c:v>
                </c:pt>
                <c:pt idx="1135">
                  <c:v>21</c:v>
                </c:pt>
                <c:pt idx="1136">
                  <c:v>53</c:v>
                </c:pt>
                <c:pt idx="1137">
                  <c:v>35</c:v>
                </c:pt>
                <c:pt idx="1138">
                  <c:v>19</c:v>
                </c:pt>
                <c:pt idx="1139">
                  <c:v>13</c:v>
                </c:pt>
                <c:pt idx="1140">
                  <c:v>1</c:v>
                </c:pt>
                <c:pt idx="1141">
                  <c:v>63</c:v>
                </c:pt>
                <c:pt idx="1142">
                  <c:v>6</c:v>
                </c:pt>
                <c:pt idx="1143">
                  <c:v>24</c:v>
                </c:pt>
                <c:pt idx="1144">
                  <c:v>1</c:v>
                </c:pt>
                <c:pt idx="1145">
                  <c:v>1</c:v>
                </c:pt>
                <c:pt idx="1146">
                  <c:v>7</c:v>
                </c:pt>
                <c:pt idx="1147">
                  <c:v>0</c:v>
                </c:pt>
                <c:pt idx="1148">
                  <c:v>113</c:v>
                </c:pt>
                <c:pt idx="1149">
                  <c:v>1</c:v>
                </c:pt>
                <c:pt idx="1150">
                  <c:v>15</c:v>
                </c:pt>
                <c:pt idx="1151">
                  <c:v>0</c:v>
                </c:pt>
                <c:pt idx="1152">
                  <c:v>8</c:v>
                </c:pt>
                <c:pt idx="1153">
                  <c:v>61</c:v>
                </c:pt>
                <c:pt idx="1154">
                  <c:v>42</c:v>
                </c:pt>
                <c:pt idx="1155">
                  <c:v>10</c:v>
                </c:pt>
                <c:pt idx="1156">
                  <c:v>1</c:v>
                </c:pt>
                <c:pt idx="1157">
                  <c:v>13</c:v>
                </c:pt>
                <c:pt idx="1158">
                  <c:v>3</c:v>
                </c:pt>
                <c:pt idx="1159">
                  <c:v>4</c:v>
                </c:pt>
                <c:pt idx="1160">
                  <c:v>46</c:v>
                </c:pt>
                <c:pt idx="1161">
                  <c:v>0</c:v>
                </c:pt>
                <c:pt idx="1162">
                  <c:v>6</c:v>
                </c:pt>
                <c:pt idx="1163">
                  <c:v>21</c:v>
                </c:pt>
                <c:pt idx="1164">
                  <c:v>0</c:v>
                </c:pt>
                <c:pt idx="1165">
                  <c:v>31</c:v>
                </c:pt>
                <c:pt idx="1166">
                  <c:v>9</c:v>
                </c:pt>
                <c:pt idx="1167">
                  <c:v>0</c:v>
                </c:pt>
                <c:pt idx="1168">
                  <c:v>42</c:v>
                </c:pt>
                <c:pt idx="1169">
                  <c:v>45</c:v>
                </c:pt>
                <c:pt idx="1170">
                  <c:v>1</c:v>
                </c:pt>
                <c:pt idx="1171">
                  <c:v>8</c:v>
                </c:pt>
                <c:pt idx="1172">
                  <c:v>0</c:v>
                </c:pt>
                <c:pt idx="1173">
                  <c:v>2</c:v>
                </c:pt>
                <c:pt idx="1174">
                  <c:v>144</c:v>
                </c:pt>
                <c:pt idx="1175">
                  <c:v>5</c:v>
                </c:pt>
                <c:pt idx="1176">
                  <c:v>146</c:v>
                </c:pt>
                <c:pt idx="1177">
                  <c:v>2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77</c:v>
                </c:pt>
                <c:pt idx="1182">
                  <c:v>7</c:v>
                </c:pt>
                <c:pt idx="1183">
                  <c:v>0</c:v>
                </c:pt>
                <c:pt idx="1184">
                  <c:v>0</c:v>
                </c:pt>
                <c:pt idx="1185">
                  <c:v>44</c:v>
                </c:pt>
                <c:pt idx="1186">
                  <c:v>28</c:v>
                </c:pt>
                <c:pt idx="1187">
                  <c:v>12</c:v>
                </c:pt>
                <c:pt idx="1188">
                  <c:v>0</c:v>
                </c:pt>
                <c:pt idx="1189">
                  <c:v>0</c:v>
                </c:pt>
                <c:pt idx="1190">
                  <c:v>2</c:v>
                </c:pt>
                <c:pt idx="1191">
                  <c:v>102</c:v>
                </c:pt>
                <c:pt idx="1192">
                  <c:v>50</c:v>
                </c:pt>
                <c:pt idx="1193">
                  <c:v>23</c:v>
                </c:pt>
                <c:pt idx="1194">
                  <c:v>2</c:v>
                </c:pt>
                <c:pt idx="1195">
                  <c:v>8</c:v>
                </c:pt>
                <c:pt idx="1196">
                  <c:v>0</c:v>
                </c:pt>
                <c:pt idx="1197">
                  <c:v>1</c:v>
                </c:pt>
                <c:pt idx="1198">
                  <c:v>92</c:v>
                </c:pt>
                <c:pt idx="1199">
                  <c:v>55</c:v>
                </c:pt>
                <c:pt idx="1200">
                  <c:v>26</c:v>
                </c:pt>
                <c:pt idx="1201">
                  <c:v>7</c:v>
                </c:pt>
                <c:pt idx="1202">
                  <c:v>5</c:v>
                </c:pt>
                <c:pt idx="1203">
                  <c:v>24</c:v>
                </c:pt>
                <c:pt idx="1204">
                  <c:v>6</c:v>
                </c:pt>
                <c:pt idx="1205">
                  <c:v>126</c:v>
                </c:pt>
                <c:pt idx="1206">
                  <c:v>1</c:v>
                </c:pt>
                <c:pt idx="1207">
                  <c:v>2</c:v>
                </c:pt>
                <c:pt idx="1208">
                  <c:v>7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7</c:v>
                </c:pt>
                <c:pt idx="1215">
                  <c:v>6</c:v>
                </c:pt>
                <c:pt idx="1216">
                  <c:v>8</c:v>
                </c:pt>
                <c:pt idx="1217">
                  <c:v>5</c:v>
                </c:pt>
                <c:pt idx="1218">
                  <c:v>133</c:v>
                </c:pt>
                <c:pt idx="1219">
                  <c:v>2</c:v>
                </c:pt>
                <c:pt idx="1220">
                  <c:v>0</c:v>
                </c:pt>
                <c:pt idx="1221">
                  <c:v>3</c:v>
                </c:pt>
                <c:pt idx="1222">
                  <c:v>0</c:v>
                </c:pt>
                <c:pt idx="1223">
                  <c:v>5</c:v>
                </c:pt>
                <c:pt idx="1224">
                  <c:v>0</c:v>
                </c:pt>
                <c:pt idx="1225">
                  <c:v>1</c:v>
                </c:pt>
                <c:pt idx="1226">
                  <c:v>6</c:v>
                </c:pt>
                <c:pt idx="1227">
                  <c:v>153</c:v>
                </c:pt>
                <c:pt idx="1228">
                  <c:v>2</c:v>
                </c:pt>
                <c:pt idx="1229">
                  <c:v>24</c:v>
                </c:pt>
                <c:pt idx="1230">
                  <c:v>35</c:v>
                </c:pt>
                <c:pt idx="1231">
                  <c:v>4</c:v>
                </c:pt>
                <c:pt idx="1232">
                  <c:v>45</c:v>
                </c:pt>
                <c:pt idx="1233">
                  <c:v>129</c:v>
                </c:pt>
                <c:pt idx="1234">
                  <c:v>69</c:v>
                </c:pt>
                <c:pt idx="1235">
                  <c:v>14</c:v>
                </c:pt>
                <c:pt idx="1236">
                  <c:v>145</c:v>
                </c:pt>
                <c:pt idx="1237">
                  <c:v>0</c:v>
                </c:pt>
                <c:pt idx="1238">
                  <c:v>40</c:v>
                </c:pt>
                <c:pt idx="1239">
                  <c:v>38</c:v>
                </c:pt>
                <c:pt idx="1240">
                  <c:v>76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0</c:v>
                </c:pt>
                <c:pt idx="1245">
                  <c:v>19</c:v>
                </c:pt>
                <c:pt idx="1246">
                  <c:v>6</c:v>
                </c:pt>
                <c:pt idx="1247">
                  <c:v>0</c:v>
                </c:pt>
                <c:pt idx="1248">
                  <c:v>2</c:v>
                </c:pt>
                <c:pt idx="1249">
                  <c:v>0</c:v>
                </c:pt>
                <c:pt idx="1250">
                  <c:v>35</c:v>
                </c:pt>
                <c:pt idx="1251">
                  <c:v>1</c:v>
                </c:pt>
                <c:pt idx="1252">
                  <c:v>108</c:v>
                </c:pt>
                <c:pt idx="1253">
                  <c:v>3</c:v>
                </c:pt>
                <c:pt idx="1254">
                  <c:v>5</c:v>
                </c:pt>
                <c:pt idx="1255">
                  <c:v>128</c:v>
                </c:pt>
                <c:pt idx="1256">
                  <c:v>0</c:v>
                </c:pt>
                <c:pt idx="1257">
                  <c:v>38</c:v>
                </c:pt>
                <c:pt idx="1258">
                  <c:v>1</c:v>
                </c:pt>
                <c:pt idx="1259">
                  <c:v>50</c:v>
                </c:pt>
                <c:pt idx="1260">
                  <c:v>49</c:v>
                </c:pt>
                <c:pt idx="1261">
                  <c:v>4</c:v>
                </c:pt>
                <c:pt idx="1262">
                  <c:v>1</c:v>
                </c:pt>
                <c:pt idx="1263">
                  <c:v>7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47</c:v>
                </c:pt>
                <c:pt idx="1269">
                  <c:v>2</c:v>
                </c:pt>
                <c:pt idx="1270">
                  <c:v>14</c:v>
                </c:pt>
                <c:pt idx="1271">
                  <c:v>58</c:v>
                </c:pt>
                <c:pt idx="1272">
                  <c:v>29</c:v>
                </c:pt>
                <c:pt idx="1273">
                  <c:v>0</c:v>
                </c:pt>
                <c:pt idx="1274">
                  <c:v>18</c:v>
                </c:pt>
                <c:pt idx="1275">
                  <c:v>14</c:v>
                </c:pt>
                <c:pt idx="1276">
                  <c:v>120</c:v>
                </c:pt>
                <c:pt idx="1277">
                  <c:v>48</c:v>
                </c:pt>
                <c:pt idx="1278">
                  <c:v>56</c:v>
                </c:pt>
                <c:pt idx="1279">
                  <c:v>7</c:v>
                </c:pt>
                <c:pt idx="1280">
                  <c:v>0</c:v>
                </c:pt>
                <c:pt idx="1281">
                  <c:v>48</c:v>
                </c:pt>
                <c:pt idx="1282">
                  <c:v>47</c:v>
                </c:pt>
                <c:pt idx="1283">
                  <c:v>7</c:v>
                </c:pt>
                <c:pt idx="1284">
                  <c:v>0</c:v>
                </c:pt>
                <c:pt idx="1285">
                  <c:v>4</c:v>
                </c:pt>
                <c:pt idx="1286">
                  <c:v>89</c:v>
                </c:pt>
                <c:pt idx="1287">
                  <c:v>0</c:v>
                </c:pt>
                <c:pt idx="1288">
                  <c:v>18</c:v>
                </c:pt>
                <c:pt idx="1289">
                  <c:v>161</c:v>
                </c:pt>
                <c:pt idx="1290">
                  <c:v>8</c:v>
                </c:pt>
                <c:pt idx="1291">
                  <c:v>37</c:v>
                </c:pt>
                <c:pt idx="1292">
                  <c:v>89</c:v>
                </c:pt>
                <c:pt idx="1293">
                  <c:v>44</c:v>
                </c:pt>
                <c:pt idx="1294">
                  <c:v>32</c:v>
                </c:pt>
                <c:pt idx="1295">
                  <c:v>7</c:v>
                </c:pt>
                <c:pt idx="1296">
                  <c:v>2</c:v>
                </c:pt>
                <c:pt idx="1297">
                  <c:v>73</c:v>
                </c:pt>
                <c:pt idx="1298">
                  <c:v>9</c:v>
                </c:pt>
                <c:pt idx="1299">
                  <c:v>48</c:v>
                </c:pt>
                <c:pt idx="1300">
                  <c:v>2</c:v>
                </c:pt>
                <c:pt idx="1301">
                  <c:v>3</c:v>
                </c:pt>
                <c:pt idx="1302">
                  <c:v>57</c:v>
                </c:pt>
                <c:pt idx="1303">
                  <c:v>1</c:v>
                </c:pt>
                <c:pt idx="1304">
                  <c:v>2</c:v>
                </c:pt>
                <c:pt idx="1305">
                  <c:v>8</c:v>
                </c:pt>
                <c:pt idx="1306">
                  <c:v>2</c:v>
                </c:pt>
                <c:pt idx="1307">
                  <c:v>0</c:v>
                </c:pt>
                <c:pt idx="1308">
                  <c:v>1</c:v>
                </c:pt>
                <c:pt idx="1309">
                  <c:v>12</c:v>
                </c:pt>
                <c:pt idx="1310">
                  <c:v>0</c:v>
                </c:pt>
                <c:pt idx="1311">
                  <c:v>0</c:v>
                </c:pt>
                <c:pt idx="1312">
                  <c:v>7</c:v>
                </c:pt>
                <c:pt idx="1313">
                  <c:v>67</c:v>
                </c:pt>
                <c:pt idx="1314">
                  <c:v>12</c:v>
                </c:pt>
                <c:pt idx="1315">
                  <c:v>92</c:v>
                </c:pt>
                <c:pt idx="1316">
                  <c:v>138</c:v>
                </c:pt>
                <c:pt idx="1317">
                  <c:v>33</c:v>
                </c:pt>
                <c:pt idx="1318">
                  <c:v>2</c:v>
                </c:pt>
                <c:pt idx="1319">
                  <c:v>54</c:v>
                </c:pt>
                <c:pt idx="1320">
                  <c:v>0</c:v>
                </c:pt>
                <c:pt idx="1321">
                  <c:v>3</c:v>
                </c:pt>
                <c:pt idx="1322">
                  <c:v>28</c:v>
                </c:pt>
                <c:pt idx="1323">
                  <c:v>40</c:v>
                </c:pt>
                <c:pt idx="1324">
                  <c:v>24</c:v>
                </c:pt>
                <c:pt idx="1325">
                  <c:v>8</c:v>
                </c:pt>
                <c:pt idx="1326">
                  <c:v>8</c:v>
                </c:pt>
                <c:pt idx="1327">
                  <c:v>1</c:v>
                </c:pt>
                <c:pt idx="1328">
                  <c:v>2</c:v>
                </c:pt>
                <c:pt idx="1329">
                  <c:v>0</c:v>
                </c:pt>
                <c:pt idx="1330">
                  <c:v>6</c:v>
                </c:pt>
                <c:pt idx="1331">
                  <c:v>6</c:v>
                </c:pt>
                <c:pt idx="1332">
                  <c:v>0</c:v>
                </c:pt>
                <c:pt idx="1333">
                  <c:v>8</c:v>
                </c:pt>
                <c:pt idx="1334">
                  <c:v>4</c:v>
                </c:pt>
                <c:pt idx="1335">
                  <c:v>6</c:v>
                </c:pt>
                <c:pt idx="1336">
                  <c:v>102</c:v>
                </c:pt>
                <c:pt idx="1337">
                  <c:v>1</c:v>
                </c:pt>
                <c:pt idx="1338">
                  <c:v>5</c:v>
                </c:pt>
                <c:pt idx="1339">
                  <c:v>76</c:v>
                </c:pt>
                <c:pt idx="1340">
                  <c:v>28</c:v>
                </c:pt>
                <c:pt idx="1341">
                  <c:v>16</c:v>
                </c:pt>
                <c:pt idx="1342">
                  <c:v>38</c:v>
                </c:pt>
                <c:pt idx="1343">
                  <c:v>5</c:v>
                </c:pt>
                <c:pt idx="1344">
                  <c:v>32</c:v>
                </c:pt>
                <c:pt idx="1345">
                  <c:v>35</c:v>
                </c:pt>
                <c:pt idx="1346">
                  <c:v>0</c:v>
                </c:pt>
                <c:pt idx="1347">
                  <c:v>0</c:v>
                </c:pt>
                <c:pt idx="1348">
                  <c:v>23</c:v>
                </c:pt>
                <c:pt idx="1349">
                  <c:v>14</c:v>
                </c:pt>
                <c:pt idx="1350">
                  <c:v>66</c:v>
                </c:pt>
                <c:pt idx="1351">
                  <c:v>0</c:v>
                </c:pt>
                <c:pt idx="1352">
                  <c:v>0</c:v>
                </c:pt>
                <c:pt idx="1353">
                  <c:v>76</c:v>
                </c:pt>
                <c:pt idx="1354">
                  <c:v>9</c:v>
                </c:pt>
                <c:pt idx="1355">
                  <c:v>0</c:v>
                </c:pt>
                <c:pt idx="1356">
                  <c:v>54</c:v>
                </c:pt>
                <c:pt idx="1357">
                  <c:v>11</c:v>
                </c:pt>
                <c:pt idx="1358">
                  <c:v>10</c:v>
                </c:pt>
                <c:pt idx="1359">
                  <c:v>80</c:v>
                </c:pt>
                <c:pt idx="1360">
                  <c:v>0</c:v>
                </c:pt>
                <c:pt idx="1361">
                  <c:v>17</c:v>
                </c:pt>
                <c:pt idx="1362">
                  <c:v>2</c:v>
                </c:pt>
                <c:pt idx="1363">
                  <c:v>0</c:v>
                </c:pt>
                <c:pt idx="1364">
                  <c:v>7</c:v>
                </c:pt>
                <c:pt idx="1365">
                  <c:v>2</c:v>
                </c:pt>
                <c:pt idx="1366">
                  <c:v>38</c:v>
                </c:pt>
                <c:pt idx="1367">
                  <c:v>5</c:v>
                </c:pt>
                <c:pt idx="1368">
                  <c:v>6</c:v>
                </c:pt>
                <c:pt idx="1369">
                  <c:v>3</c:v>
                </c:pt>
                <c:pt idx="1370">
                  <c:v>38</c:v>
                </c:pt>
                <c:pt idx="1371">
                  <c:v>14</c:v>
                </c:pt>
                <c:pt idx="1372">
                  <c:v>3</c:v>
                </c:pt>
                <c:pt idx="1373">
                  <c:v>118</c:v>
                </c:pt>
                <c:pt idx="1374">
                  <c:v>0</c:v>
                </c:pt>
                <c:pt idx="1375">
                  <c:v>1</c:v>
                </c:pt>
                <c:pt idx="1376">
                  <c:v>47</c:v>
                </c:pt>
                <c:pt idx="1377">
                  <c:v>1</c:v>
                </c:pt>
                <c:pt idx="1378">
                  <c:v>5</c:v>
                </c:pt>
                <c:pt idx="1379">
                  <c:v>15</c:v>
                </c:pt>
                <c:pt idx="1380">
                  <c:v>70</c:v>
                </c:pt>
                <c:pt idx="1381">
                  <c:v>101</c:v>
                </c:pt>
                <c:pt idx="1382">
                  <c:v>10</c:v>
                </c:pt>
                <c:pt idx="1383">
                  <c:v>0</c:v>
                </c:pt>
                <c:pt idx="1384">
                  <c:v>13</c:v>
                </c:pt>
                <c:pt idx="1385">
                  <c:v>5</c:v>
                </c:pt>
                <c:pt idx="1386">
                  <c:v>9</c:v>
                </c:pt>
                <c:pt idx="1387">
                  <c:v>1</c:v>
                </c:pt>
                <c:pt idx="1388">
                  <c:v>2</c:v>
                </c:pt>
                <c:pt idx="1389">
                  <c:v>3</c:v>
                </c:pt>
                <c:pt idx="1390">
                  <c:v>13</c:v>
                </c:pt>
                <c:pt idx="1391">
                  <c:v>7</c:v>
                </c:pt>
                <c:pt idx="1392">
                  <c:v>13</c:v>
                </c:pt>
                <c:pt idx="1393">
                  <c:v>40</c:v>
                </c:pt>
                <c:pt idx="1394">
                  <c:v>1</c:v>
                </c:pt>
                <c:pt idx="1395">
                  <c:v>43</c:v>
                </c:pt>
                <c:pt idx="1396">
                  <c:v>0</c:v>
                </c:pt>
                <c:pt idx="1397">
                  <c:v>26</c:v>
                </c:pt>
                <c:pt idx="1398">
                  <c:v>72</c:v>
                </c:pt>
                <c:pt idx="1399">
                  <c:v>22</c:v>
                </c:pt>
                <c:pt idx="1400">
                  <c:v>0</c:v>
                </c:pt>
                <c:pt idx="1401">
                  <c:v>9</c:v>
                </c:pt>
                <c:pt idx="1402">
                  <c:v>0</c:v>
                </c:pt>
                <c:pt idx="1403">
                  <c:v>60</c:v>
                </c:pt>
                <c:pt idx="1404">
                  <c:v>0</c:v>
                </c:pt>
                <c:pt idx="1405">
                  <c:v>0</c:v>
                </c:pt>
                <c:pt idx="1406">
                  <c:v>1</c:v>
                </c:pt>
                <c:pt idx="1407">
                  <c:v>15</c:v>
                </c:pt>
                <c:pt idx="1408">
                  <c:v>54</c:v>
                </c:pt>
                <c:pt idx="1409">
                  <c:v>1</c:v>
                </c:pt>
                <c:pt idx="1410">
                  <c:v>0</c:v>
                </c:pt>
                <c:pt idx="1411">
                  <c:v>3</c:v>
                </c:pt>
                <c:pt idx="1412">
                  <c:v>45</c:v>
                </c:pt>
                <c:pt idx="1413">
                  <c:v>8</c:v>
                </c:pt>
                <c:pt idx="1414">
                  <c:v>56</c:v>
                </c:pt>
                <c:pt idx="1415">
                  <c:v>37</c:v>
                </c:pt>
                <c:pt idx="1416">
                  <c:v>76</c:v>
                </c:pt>
                <c:pt idx="1417">
                  <c:v>1</c:v>
                </c:pt>
                <c:pt idx="1418">
                  <c:v>107</c:v>
                </c:pt>
                <c:pt idx="1419">
                  <c:v>6</c:v>
                </c:pt>
                <c:pt idx="1420">
                  <c:v>16</c:v>
                </c:pt>
                <c:pt idx="1421">
                  <c:v>8</c:v>
                </c:pt>
                <c:pt idx="1422">
                  <c:v>45</c:v>
                </c:pt>
                <c:pt idx="1423">
                  <c:v>1</c:v>
                </c:pt>
                <c:pt idx="1424">
                  <c:v>7</c:v>
                </c:pt>
                <c:pt idx="1425">
                  <c:v>4</c:v>
                </c:pt>
                <c:pt idx="1426">
                  <c:v>152</c:v>
                </c:pt>
                <c:pt idx="1427">
                  <c:v>9</c:v>
                </c:pt>
                <c:pt idx="1428">
                  <c:v>26</c:v>
                </c:pt>
                <c:pt idx="1429">
                  <c:v>80</c:v>
                </c:pt>
                <c:pt idx="1430">
                  <c:v>5</c:v>
                </c:pt>
                <c:pt idx="1431">
                  <c:v>29</c:v>
                </c:pt>
                <c:pt idx="1432">
                  <c:v>6</c:v>
                </c:pt>
                <c:pt idx="1433">
                  <c:v>0</c:v>
                </c:pt>
                <c:pt idx="1434">
                  <c:v>21</c:v>
                </c:pt>
                <c:pt idx="1435">
                  <c:v>28</c:v>
                </c:pt>
                <c:pt idx="1436">
                  <c:v>0</c:v>
                </c:pt>
                <c:pt idx="1437">
                  <c:v>84</c:v>
                </c:pt>
                <c:pt idx="1438">
                  <c:v>136</c:v>
                </c:pt>
                <c:pt idx="1439">
                  <c:v>11</c:v>
                </c:pt>
                <c:pt idx="1440">
                  <c:v>2</c:v>
                </c:pt>
                <c:pt idx="1441">
                  <c:v>98</c:v>
                </c:pt>
                <c:pt idx="1442">
                  <c:v>0</c:v>
                </c:pt>
                <c:pt idx="1443">
                  <c:v>0</c:v>
                </c:pt>
                <c:pt idx="1444">
                  <c:v>2</c:v>
                </c:pt>
                <c:pt idx="1445">
                  <c:v>26</c:v>
                </c:pt>
                <c:pt idx="1446">
                  <c:v>54</c:v>
                </c:pt>
                <c:pt idx="1447">
                  <c:v>0</c:v>
                </c:pt>
                <c:pt idx="1448">
                  <c:v>1</c:v>
                </c:pt>
                <c:pt idx="1449">
                  <c:v>26</c:v>
                </c:pt>
                <c:pt idx="1450">
                  <c:v>3</c:v>
                </c:pt>
                <c:pt idx="1451">
                  <c:v>162</c:v>
                </c:pt>
                <c:pt idx="1452">
                  <c:v>0</c:v>
                </c:pt>
                <c:pt idx="1453">
                  <c:v>86</c:v>
                </c:pt>
                <c:pt idx="1454">
                  <c:v>0</c:v>
                </c:pt>
                <c:pt idx="1455">
                  <c:v>0</c:v>
                </c:pt>
                <c:pt idx="1456">
                  <c:v>66</c:v>
                </c:pt>
                <c:pt idx="1457">
                  <c:v>78</c:v>
                </c:pt>
                <c:pt idx="1458">
                  <c:v>0</c:v>
                </c:pt>
                <c:pt idx="1459">
                  <c:v>0</c:v>
                </c:pt>
                <c:pt idx="1460">
                  <c:v>45</c:v>
                </c:pt>
                <c:pt idx="1461">
                  <c:v>72</c:v>
                </c:pt>
                <c:pt idx="1462">
                  <c:v>1</c:v>
                </c:pt>
                <c:pt idx="1463">
                  <c:v>0</c:v>
                </c:pt>
                <c:pt idx="1464">
                  <c:v>0</c:v>
                </c:pt>
                <c:pt idx="1465">
                  <c:v>48</c:v>
                </c:pt>
                <c:pt idx="1466">
                  <c:v>8</c:v>
                </c:pt>
                <c:pt idx="1467">
                  <c:v>10</c:v>
                </c:pt>
                <c:pt idx="1468">
                  <c:v>0</c:v>
                </c:pt>
                <c:pt idx="1469">
                  <c:v>23</c:v>
                </c:pt>
                <c:pt idx="1470">
                  <c:v>8</c:v>
                </c:pt>
                <c:pt idx="1471">
                  <c:v>3</c:v>
                </c:pt>
                <c:pt idx="1472">
                  <c:v>0</c:v>
                </c:pt>
                <c:pt idx="1473">
                  <c:v>12</c:v>
                </c:pt>
                <c:pt idx="1474">
                  <c:v>163</c:v>
                </c:pt>
                <c:pt idx="1475">
                  <c:v>4</c:v>
                </c:pt>
                <c:pt idx="1476">
                  <c:v>9</c:v>
                </c:pt>
                <c:pt idx="1477">
                  <c:v>2</c:v>
                </c:pt>
                <c:pt idx="1478">
                  <c:v>0</c:v>
                </c:pt>
                <c:pt idx="1479">
                  <c:v>5</c:v>
                </c:pt>
                <c:pt idx="1480">
                  <c:v>0</c:v>
                </c:pt>
                <c:pt idx="1481">
                  <c:v>7</c:v>
                </c:pt>
                <c:pt idx="1482">
                  <c:v>4</c:v>
                </c:pt>
                <c:pt idx="1483">
                  <c:v>7</c:v>
                </c:pt>
                <c:pt idx="1484">
                  <c:v>102</c:v>
                </c:pt>
                <c:pt idx="1485">
                  <c:v>33</c:v>
                </c:pt>
                <c:pt idx="1486">
                  <c:v>1</c:v>
                </c:pt>
                <c:pt idx="1487">
                  <c:v>7</c:v>
                </c:pt>
                <c:pt idx="1488">
                  <c:v>1</c:v>
                </c:pt>
                <c:pt idx="1489">
                  <c:v>151</c:v>
                </c:pt>
                <c:pt idx="1490">
                  <c:v>32</c:v>
                </c:pt>
                <c:pt idx="1491">
                  <c:v>16</c:v>
                </c:pt>
                <c:pt idx="1492">
                  <c:v>3</c:v>
                </c:pt>
                <c:pt idx="1493">
                  <c:v>13</c:v>
                </c:pt>
                <c:pt idx="1494">
                  <c:v>0</c:v>
                </c:pt>
                <c:pt idx="1495">
                  <c:v>22</c:v>
                </c:pt>
                <c:pt idx="1496">
                  <c:v>11</c:v>
                </c:pt>
                <c:pt idx="1497">
                  <c:v>5</c:v>
                </c:pt>
                <c:pt idx="1498">
                  <c:v>97</c:v>
                </c:pt>
                <c:pt idx="1499">
                  <c:v>26</c:v>
                </c:pt>
                <c:pt idx="1500">
                  <c:v>3</c:v>
                </c:pt>
                <c:pt idx="1501">
                  <c:v>0</c:v>
                </c:pt>
                <c:pt idx="1502">
                  <c:v>35</c:v>
                </c:pt>
                <c:pt idx="1503">
                  <c:v>0</c:v>
                </c:pt>
                <c:pt idx="1504">
                  <c:v>0</c:v>
                </c:pt>
                <c:pt idx="1505">
                  <c:v>7</c:v>
                </c:pt>
                <c:pt idx="1506">
                  <c:v>0</c:v>
                </c:pt>
                <c:pt idx="1507">
                  <c:v>3</c:v>
                </c:pt>
                <c:pt idx="1508">
                  <c:v>2</c:v>
                </c:pt>
                <c:pt idx="1509">
                  <c:v>78</c:v>
                </c:pt>
                <c:pt idx="1510">
                  <c:v>9</c:v>
                </c:pt>
                <c:pt idx="1511">
                  <c:v>192</c:v>
                </c:pt>
                <c:pt idx="1512">
                  <c:v>51</c:v>
                </c:pt>
                <c:pt idx="1513">
                  <c:v>5</c:v>
                </c:pt>
                <c:pt idx="1514">
                  <c:v>1</c:v>
                </c:pt>
                <c:pt idx="1515">
                  <c:v>0</c:v>
                </c:pt>
                <c:pt idx="1516">
                  <c:v>0</c:v>
                </c:pt>
                <c:pt idx="1517">
                  <c:v>42</c:v>
                </c:pt>
                <c:pt idx="1518">
                  <c:v>115</c:v>
                </c:pt>
                <c:pt idx="1519">
                  <c:v>56</c:v>
                </c:pt>
                <c:pt idx="1520">
                  <c:v>3</c:v>
                </c:pt>
                <c:pt idx="1521">
                  <c:v>157</c:v>
                </c:pt>
                <c:pt idx="1522">
                  <c:v>12</c:v>
                </c:pt>
                <c:pt idx="1523">
                  <c:v>2</c:v>
                </c:pt>
                <c:pt idx="1524">
                  <c:v>38</c:v>
                </c:pt>
                <c:pt idx="1525">
                  <c:v>2</c:v>
                </c:pt>
                <c:pt idx="1526">
                  <c:v>0</c:v>
                </c:pt>
                <c:pt idx="1527">
                  <c:v>43</c:v>
                </c:pt>
                <c:pt idx="1528">
                  <c:v>105</c:v>
                </c:pt>
                <c:pt idx="1529">
                  <c:v>0</c:v>
                </c:pt>
                <c:pt idx="1530">
                  <c:v>10</c:v>
                </c:pt>
                <c:pt idx="1531">
                  <c:v>5</c:v>
                </c:pt>
                <c:pt idx="1532">
                  <c:v>31</c:v>
                </c:pt>
                <c:pt idx="1533">
                  <c:v>15</c:v>
                </c:pt>
                <c:pt idx="1534">
                  <c:v>2</c:v>
                </c:pt>
                <c:pt idx="1535">
                  <c:v>0</c:v>
                </c:pt>
                <c:pt idx="1536">
                  <c:v>1</c:v>
                </c:pt>
                <c:pt idx="1537">
                  <c:v>23</c:v>
                </c:pt>
                <c:pt idx="1538">
                  <c:v>1</c:v>
                </c:pt>
                <c:pt idx="1539">
                  <c:v>4</c:v>
                </c:pt>
                <c:pt idx="1540">
                  <c:v>9</c:v>
                </c:pt>
                <c:pt idx="1541">
                  <c:v>1</c:v>
                </c:pt>
                <c:pt idx="1542">
                  <c:v>23</c:v>
                </c:pt>
                <c:pt idx="1543">
                  <c:v>8</c:v>
                </c:pt>
                <c:pt idx="1544">
                  <c:v>8</c:v>
                </c:pt>
                <c:pt idx="1545">
                  <c:v>8</c:v>
                </c:pt>
                <c:pt idx="1546">
                  <c:v>163</c:v>
                </c:pt>
                <c:pt idx="1547">
                  <c:v>3</c:v>
                </c:pt>
                <c:pt idx="1548">
                  <c:v>2</c:v>
                </c:pt>
                <c:pt idx="1549">
                  <c:v>16</c:v>
                </c:pt>
                <c:pt idx="1550">
                  <c:v>35</c:v>
                </c:pt>
                <c:pt idx="1551">
                  <c:v>2</c:v>
                </c:pt>
                <c:pt idx="1552">
                  <c:v>1</c:v>
                </c:pt>
                <c:pt idx="1553">
                  <c:v>7</c:v>
                </c:pt>
                <c:pt idx="1554">
                  <c:v>8</c:v>
                </c:pt>
                <c:pt idx="1555">
                  <c:v>5</c:v>
                </c:pt>
                <c:pt idx="1556">
                  <c:v>11</c:v>
                </c:pt>
                <c:pt idx="1557">
                  <c:v>151</c:v>
                </c:pt>
                <c:pt idx="1558">
                  <c:v>70</c:v>
                </c:pt>
                <c:pt idx="1559">
                  <c:v>0</c:v>
                </c:pt>
                <c:pt idx="1560">
                  <c:v>80</c:v>
                </c:pt>
                <c:pt idx="1561">
                  <c:v>71</c:v>
                </c:pt>
                <c:pt idx="1562">
                  <c:v>97</c:v>
                </c:pt>
                <c:pt idx="1563">
                  <c:v>61</c:v>
                </c:pt>
                <c:pt idx="1564">
                  <c:v>2</c:v>
                </c:pt>
                <c:pt idx="1565">
                  <c:v>0</c:v>
                </c:pt>
                <c:pt idx="1566">
                  <c:v>8</c:v>
                </c:pt>
                <c:pt idx="1567">
                  <c:v>5</c:v>
                </c:pt>
                <c:pt idx="1568">
                  <c:v>21</c:v>
                </c:pt>
                <c:pt idx="1569">
                  <c:v>0</c:v>
                </c:pt>
                <c:pt idx="1570">
                  <c:v>66</c:v>
                </c:pt>
                <c:pt idx="1571">
                  <c:v>1</c:v>
                </c:pt>
                <c:pt idx="1572">
                  <c:v>30</c:v>
                </c:pt>
                <c:pt idx="1573">
                  <c:v>20</c:v>
                </c:pt>
                <c:pt idx="1574">
                  <c:v>59</c:v>
                </c:pt>
                <c:pt idx="1575">
                  <c:v>10</c:v>
                </c:pt>
                <c:pt idx="1576">
                  <c:v>108</c:v>
                </c:pt>
                <c:pt idx="1577">
                  <c:v>22</c:v>
                </c:pt>
                <c:pt idx="1578">
                  <c:v>4</c:v>
                </c:pt>
                <c:pt idx="1579">
                  <c:v>88</c:v>
                </c:pt>
                <c:pt idx="1580">
                  <c:v>2</c:v>
                </c:pt>
                <c:pt idx="1581">
                  <c:v>0</c:v>
                </c:pt>
                <c:pt idx="1582">
                  <c:v>142</c:v>
                </c:pt>
                <c:pt idx="1583">
                  <c:v>191</c:v>
                </c:pt>
                <c:pt idx="1584">
                  <c:v>0</c:v>
                </c:pt>
                <c:pt idx="1585">
                  <c:v>21</c:v>
                </c:pt>
                <c:pt idx="1586">
                  <c:v>14</c:v>
                </c:pt>
                <c:pt idx="1587">
                  <c:v>50</c:v>
                </c:pt>
                <c:pt idx="1588">
                  <c:v>17</c:v>
                </c:pt>
                <c:pt idx="1589">
                  <c:v>12</c:v>
                </c:pt>
                <c:pt idx="1590">
                  <c:v>33</c:v>
                </c:pt>
                <c:pt idx="1591">
                  <c:v>1</c:v>
                </c:pt>
                <c:pt idx="1592">
                  <c:v>20</c:v>
                </c:pt>
                <c:pt idx="1593">
                  <c:v>21</c:v>
                </c:pt>
                <c:pt idx="1594">
                  <c:v>0</c:v>
                </c:pt>
                <c:pt idx="1595">
                  <c:v>18</c:v>
                </c:pt>
                <c:pt idx="1596">
                  <c:v>3</c:v>
                </c:pt>
                <c:pt idx="1597">
                  <c:v>4</c:v>
                </c:pt>
                <c:pt idx="1598">
                  <c:v>3</c:v>
                </c:pt>
                <c:pt idx="1599">
                  <c:v>1</c:v>
                </c:pt>
                <c:pt idx="1600">
                  <c:v>13</c:v>
                </c:pt>
                <c:pt idx="1601">
                  <c:v>25</c:v>
                </c:pt>
                <c:pt idx="1602">
                  <c:v>20</c:v>
                </c:pt>
                <c:pt idx="1603">
                  <c:v>22</c:v>
                </c:pt>
                <c:pt idx="1604">
                  <c:v>75</c:v>
                </c:pt>
                <c:pt idx="1605">
                  <c:v>13</c:v>
                </c:pt>
                <c:pt idx="1606">
                  <c:v>2</c:v>
                </c:pt>
                <c:pt idx="1607">
                  <c:v>0</c:v>
                </c:pt>
                <c:pt idx="1608">
                  <c:v>34</c:v>
                </c:pt>
                <c:pt idx="1609">
                  <c:v>1</c:v>
                </c:pt>
                <c:pt idx="1610">
                  <c:v>0</c:v>
                </c:pt>
                <c:pt idx="1611">
                  <c:v>5</c:v>
                </c:pt>
                <c:pt idx="1612">
                  <c:v>89</c:v>
                </c:pt>
                <c:pt idx="1613">
                  <c:v>16</c:v>
                </c:pt>
                <c:pt idx="1614">
                  <c:v>2</c:v>
                </c:pt>
                <c:pt idx="1615">
                  <c:v>112</c:v>
                </c:pt>
                <c:pt idx="1616">
                  <c:v>12</c:v>
                </c:pt>
                <c:pt idx="1617">
                  <c:v>2</c:v>
                </c:pt>
                <c:pt idx="1618">
                  <c:v>4</c:v>
                </c:pt>
                <c:pt idx="1619">
                  <c:v>6</c:v>
                </c:pt>
                <c:pt idx="1620">
                  <c:v>0</c:v>
                </c:pt>
                <c:pt idx="1621">
                  <c:v>97</c:v>
                </c:pt>
                <c:pt idx="1622">
                  <c:v>62</c:v>
                </c:pt>
                <c:pt idx="1623">
                  <c:v>0</c:v>
                </c:pt>
                <c:pt idx="1624">
                  <c:v>6</c:v>
                </c:pt>
                <c:pt idx="1625">
                  <c:v>0</c:v>
                </c:pt>
                <c:pt idx="1626">
                  <c:v>2</c:v>
                </c:pt>
                <c:pt idx="1627">
                  <c:v>2</c:v>
                </c:pt>
                <c:pt idx="1628">
                  <c:v>0</c:v>
                </c:pt>
                <c:pt idx="1629">
                  <c:v>0</c:v>
                </c:pt>
                <c:pt idx="1630">
                  <c:v>114</c:v>
                </c:pt>
                <c:pt idx="1631">
                  <c:v>62</c:v>
                </c:pt>
                <c:pt idx="1632">
                  <c:v>0</c:v>
                </c:pt>
                <c:pt idx="1633">
                  <c:v>2</c:v>
                </c:pt>
                <c:pt idx="1634">
                  <c:v>55</c:v>
                </c:pt>
                <c:pt idx="1635">
                  <c:v>10</c:v>
                </c:pt>
                <c:pt idx="1636">
                  <c:v>5</c:v>
                </c:pt>
                <c:pt idx="1637">
                  <c:v>24</c:v>
                </c:pt>
                <c:pt idx="1638">
                  <c:v>4</c:v>
                </c:pt>
                <c:pt idx="1639">
                  <c:v>160</c:v>
                </c:pt>
                <c:pt idx="1640">
                  <c:v>0</c:v>
                </c:pt>
                <c:pt idx="1641">
                  <c:v>7</c:v>
                </c:pt>
                <c:pt idx="1642">
                  <c:v>13</c:v>
                </c:pt>
                <c:pt idx="1643">
                  <c:v>36</c:v>
                </c:pt>
                <c:pt idx="1644">
                  <c:v>7</c:v>
                </c:pt>
                <c:pt idx="1645">
                  <c:v>4</c:v>
                </c:pt>
                <c:pt idx="1646">
                  <c:v>5</c:v>
                </c:pt>
                <c:pt idx="1647">
                  <c:v>1</c:v>
                </c:pt>
                <c:pt idx="1648">
                  <c:v>30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99</c:v>
                </c:pt>
                <c:pt idx="1653">
                  <c:v>1</c:v>
                </c:pt>
                <c:pt idx="1654">
                  <c:v>0</c:v>
                </c:pt>
                <c:pt idx="1655">
                  <c:v>112</c:v>
                </c:pt>
                <c:pt idx="1656">
                  <c:v>14</c:v>
                </c:pt>
                <c:pt idx="1657">
                  <c:v>185</c:v>
                </c:pt>
                <c:pt idx="1658">
                  <c:v>0</c:v>
                </c:pt>
                <c:pt idx="1659">
                  <c:v>134</c:v>
                </c:pt>
                <c:pt idx="1660">
                  <c:v>4</c:v>
                </c:pt>
                <c:pt idx="1661">
                  <c:v>1</c:v>
                </c:pt>
                <c:pt idx="1662">
                  <c:v>11</c:v>
                </c:pt>
                <c:pt idx="1663">
                  <c:v>9</c:v>
                </c:pt>
                <c:pt idx="1664">
                  <c:v>19</c:v>
                </c:pt>
                <c:pt idx="1665">
                  <c:v>3</c:v>
                </c:pt>
                <c:pt idx="1666">
                  <c:v>194</c:v>
                </c:pt>
                <c:pt idx="1667">
                  <c:v>2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163</c:v>
                </c:pt>
                <c:pt idx="1672">
                  <c:v>0</c:v>
                </c:pt>
                <c:pt idx="1673">
                  <c:v>35</c:v>
                </c:pt>
                <c:pt idx="1674">
                  <c:v>25</c:v>
                </c:pt>
                <c:pt idx="1675">
                  <c:v>0</c:v>
                </c:pt>
                <c:pt idx="1676">
                  <c:v>5</c:v>
                </c:pt>
                <c:pt idx="1677">
                  <c:v>6</c:v>
                </c:pt>
                <c:pt idx="1678">
                  <c:v>8</c:v>
                </c:pt>
                <c:pt idx="1679">
                  <c:v>0</c:v>
                </c:pt>
                <c:pt idx="1680">
                  <c:v>1</c:v>
                </c:pt>
                <c:pt idx="1681">
                  <c:v>19</c:v>
                </c:pt>
                <c:pt idx="1682">
                  <c:v>44</c:v>
                </c:pt>
                <c:pt idx="1683">
                  <c:v>4</c:v>
                </c:pt>
                <c:pt idx="1684">
                  <c:v>15</c:v>
                </c:pt>
                <c:pt idx="1685">
                  <c:v>0</c:v>
                </c:pt>
                <c:pt idx="1686">
                  <c:v>0</c:v>
                </c:pt>
                <c:pt idx="1687">
                  <c:v>2</c:v>
                </c:pt>
                <c:pt idx="1688">
                  <c:v>5</c:v>
                </c:pt>
                <c:pt idx="1689">
                  <c:v>3</c:v>
                </c:pt>
                <c:pt idx="1690">
                  <c:v>58</c:v>
                </c:pt>
                <c:pt idx="1691">
                  <c:v>133</c:v>
                </c:pt>
                <c:pt idx="1692">
                  <c:v>1</c:v>
                </c:pt>
                <c:pt idx="1693">
                  <c:v>2</c:v>
                </c:pt>
                <c:pt idx="1694">
                  <c:v>7</c:v>
                </c:pt>
                <c:pt idx="1695">
                  <c:v>15</c:v>
                </c:pt>
                <c:pt idx="1696">
                  <c:v>48</c:v>
                </c:pt>
                <c:pt idx="1697">
                  <c:v>94</c:v>
                </c:pt>
                <c:pt idx="1698">
                  <c:v>7</c:v>
                </c:pt>
                <c:pt idx="1699">
                  <c:v>69</c:v>
                </c:pt>
                <c:pt idx="1700">
                  <c:v>0</c:v>
                </c:pt>
                <c:pt idx="1701">
                  <c:v>2</c:v>
                </c:pt>
                <c:pt idx="1702">
                  <c:v>5</c:v>
                </c:pt>
                <c:pt idx="1703">
                  <c:v>6</c:v>
                </c:pt>
                <c:pt idx="1704">
                  <c:v>0</c:v>
                </c:pt>
                <c:pt idx="1705">
                  <c:v>0</c:v>
                </c:pt>
                <c:pt idx="1706">
                  <c:v>53</c:v>
                </c:pt>
                <c:pt idx="1707">
                  <c:v>5</c:v>
                </c:pt>
                <c:pt idx="1708">
                  <c:v>1</c:v>
                </c:pt>
                <c:pt idx="1709">
                  <c:v>0</c:v>
                </c:pt>
                <c:pt idx="1710">
                  <c:v>178</c:v>
                </c:pt>
                <c:pt idx="1711">
                  <c:v>105</c:v>
                </c:pt>
                <c:pt idx="1712">
                  <c:v>0</c:v>
                </c:pt>
                <c:pt idx="1713">
                  <c:v>67</c:v>
                </c:pt>
                <c:pt idx="1714">
                  <c:v>1</c:v>
                </c:pt>
                <c:pt idx="1715">
                  <c:v>103</c:v>
                </c:pt>
                <c:pt idx="1716">
                  <c:v>5</c:v>
                </c:pt>
                <c:pt idx="1717">
                  <c:v>1</c:v>
                </c:pt>
                <c:pt idx="1718">
                  <c:v>70</c:v>
                </c:pt>
                <c:pt idx="1719">
                  <c:v>5</c:v>
                </c:pt>
                <c:pt idx="1720">
                  <c:v>12</c:v>
                </c:pt>
                <c:pt idx="1721">
                  <c:v>10</c:v>
                </c:pt>
                <c:pt idx="1722">
                  <c:v>0</c:v>
                </c:pt>
                <c:pt idx="1723">
                  <c:v>15</c:v>
                </c:pt>
                <c:pt idx="1724">
                  <c:v>18</c:v>
                </c:pt>
                <c:pt idx="1725">
                  <c:v>20</c:v>
                </c:pt>
                <c:pt idx="1726">
                  <c:v>40</c:v>
                </c:pt>
                <c:pt idx="1727">
                  <c:v>6</c:v>
                </c:pt>
                <c:pt idx="1728">
                  <c:v>16</c:v>
                </c:pt>
                <c:pt idx="1729">
                  <c:v>3</c:v>
                </c:pt>
                <c:pt idx="1730">
                  <c:v>83</c:v>
                </c:pt>
                <c:pt idx="1731">
                  <c:v>71</c:v>
                </c:pt>
                <c:pt idx="1732">
                  <c:v>4</c:v>
                </c:pt>
                <c:pt idx="1733">
                  <c:v>133</c:v>
                </c:pt>
                <c:pt idx="1734">
                  <c:v>2</c:v>
                </c:pt>
                <c:pt idx="1735">
                  <c:v>10</c:v>
                </c:pt>
                <c:pt idx="1736">
                  <c:v>87</c:v>
                </c:pt>
                <c:pt idx="1737">
                  <c:v>14</c:v>
                </c:pt>
                <c:pt idx="1738">
                  <c:v>0</c:v>
                </c:pt>
                <c:pt idx="1739">
                  <c:v>34</c:v>
                </c:pt>
                <c:pt idx="1740">
                  <c:v>6</c:v>
                </c:pt>
                <c:pt idx="1741">
                  <c:v>0</c:v>
                </c:pt>
                <c:pt idx="1742">
                  <c:v>68</c:v>
                </c:pt>
                <c:pt idx="1743">
                  <c:v>0</c:v>
                </c:pt>
                <c:pt idx="1744">
                  <c:v>8</c:v>
                </c:pt>
                <c:pt idx="1745">
                  <c:v>1</c:v>
                </c:pt>
                <c:pt idx="1746">
                  <c:v>14</c:v>
                </c:pt>
                <c:pt idx="1747">
                  <c:v>13</c:v>
                </c:pt>
                <c:pt idx="1748">
                  <c:v>0</c:v>
                </c:pt>
                <c:pt idx="1749">
                  <c:v>40</c:v>
                </c:pt>
                <c:pt idx="1750">
                  <c:v>3</c:v>
                </c:pt>
                <c:pt idx="1751">
                  <c:v>49</c:v>
                </c:pt>
                <c:pt idx="1752">
                  <c:v>13</c:v>
                </c:pt>
                <c:pt idx="1753">
                  <c:v>0</c:v>
                </c:pt>
                <c:pt idx="1754">
                  <c:v>24</c:v>
                </c:pt>
                <c:pt idx="1755">
                  <c:v>8</c:v>
                </c:pt>
                <c:pt idx="1756">
                  <c:v>3</c:v>
                </c:pt>
                <c:pt idx="1757">
                  <c:v>45</c:v>
                </c:pt>
                <c:pt idx="1758">
                  <c:v>0</c:v>
                </c:pt>
                <c:pt idx="1759">
                  <c:v>38</c:v>
                </c:pt>
                <c:pt idx="1760">
                  <c:v>39</c:v>
                </c:pt>
                <c:pt idx="1761">
                  <c:v>0</c:v>
                </c:pt>
                <c:pt idx="1762">
                  <c:v>7</c:v>
                </c:pt>
                <c:pt idx="1763">
                  <c:v>0</c:v>
                </c:pt>
                <c:pt idx="1764">
                  <c:v>26</c:v>
                </c:pt>
                <c:pt idx="1765">
                  <c:v>26</c:v>
                </c:pt>
                <c:pt idx="1766">
                  <c:v>0</c:v>
                </c:pt>
                <c:pt idx="1767">
                  <c:v>77</c:v>
                </c:pt>
                <c:pt idx="1768">
                  <c:v>0</c:v>
                </c:pt>
                <c:pt idx="1769">
                  <c:v>0</c:v>
                </c:pt>
                <c:pt idx="1770">
                  <c:v>198</c:v>
                </c:pt>
                <c:pt idx="1771">
                  <c:v>179</c:v>
                </c:pt>
                <c:pt idx="1772">
                  <c:v>149</c:v>
                </c:pt>
                <c:pt idx="1773">
                  <c:v>70</c:v>
                </c:pt>
                <c:pt idx="1774">
                  <c:v>7</c:v>
                </c:pt>
                <c:pt idx="1775">
                  <c:v>26</c:v>
                </c:pt>
                <c:pt idx="1776">
                  <c:v>1</c:v>
                </c:pt>
                <c:pt idx="1777">
                  <c:v>38</c:v>
                </c:pt>
                <c:pt idx="1778">
                  <c:v>0</c:v>
                </c:pt>
                <c:pt idx="1779">
                  <c:v>0</c:v>
                </c:pt>
                <c:pt idx="1780">
                  <c:v>86</c:v>
                </c:pt>
                <c:pt idx="1781">
                  <c:v>0</c:v>
                </c:pt>
                <c:pt idx="1782">
                  <c:v>112</c:v>
                </c:pt>
                <c:pt idx="1783">
                  <c:v>0</c:v>
                </c:pt>
                <c:pt idx="1784">
                  <c:v>1</c:v>
                </c:pt>
                <c:pt idx="1785">
                  <c:v>3</c:v>
                </c:pt>
                <c:pt idx="1786">
                  <c:v>11</c:v>
                </c:pt>
                <c:pt idx="1787">
                  <c:v>37</c:v>
                </c:pt>
                <c:pt idx="1788">
                  <c:v>42</c:v>
                </c:pt>
                <c:pt idx="1789">
                  <c:v>0</c:v>
                </c:pt>
                <c:pt idx="1790">
                  <c:v>58</c:v>
                </c:pt>
                <c:pt idx="1791">
                  <c:v>0</c:v>
                </c:pt>
                <c:pt idx="1792">
                  <c:v>29</c:v>
                </c:pt>
                <c:pt idx="1793">
                  <c:v>1</c:v>
                </c:pt>
                <c:pt idx="1794">
                  <c:v>3</c:v>
                </c:pt>
                <c:pt idx="1795">
                  <c:v>1</c:v>
                </c:pt>
                <c:pt idx="1796">
                  <c:v>0</c:v>
                </c:pt>
                <c:pt idx="1797">
                  <c:v>2</c:v>
                </c:pt>
                <c:pt idx="1798">
                  <c:v>17</c:v>
                </c:pt>
                <c:pt idx="1799">
                  <c:v>40</c:v>
                </c:pt>
                <c:pt idx="1800">
                  <c:v>0</c:v>
                </c:pt>
                <c:pt idx="1801">
                  <c:v>0</c:v>
                </c:pt>
                <c:pt idx="1802">
                  <c:v>7</c:v>
                </c:pt>
                <c:pt idx="1803">
                  <c:v>161</c:v>
                </c:pt>
                <c:pt idx="1804">
                  <c:v>0</c:v>
                </c:pt>
                <c:pt idx="1805">
                  <c:v>51</c:v>
                </c:pt>
                <c:pt idx="1806">
                  <c:v>35</c:v>
                </c:pt>
                <c:pt idx="1807">
                  <c:v>35</c:v>
                </c:pt>
                <c:pt idx="1808">
                  <c:v>30</c:v>
                </c:pt>
                <c:pt idx="1809">
                  <c:v>0</c:v>
                </c:pt>
                <c:pt idx="1810">
                  <c:v>106</c:v>
                </c:pt>
                <c:pt idx="1811">
                  <c:v>105</c:v>
                </c:pt>
                <c:pt idx="1812">
                  <c:v>92</c:v>
                </c:pt>
                <c:pt idx="1813">
                  <c:v>14</c:v>
                </c:pt>
                <c:pt idx="1814">
                  <c:v>0</c:v>
                </c:pt>
                <c:pt idx="1815">
                  <c:v>17</c:v>
                </c:pt>
                <c:pt idx="1816">
                  <c:v>0</c:v>
                </c:pt>
                <c:pt idx="1817">
                  <c:v>1</c:v>
                </c:pt>
                <c:pt idx="1818">
                  <c:v>115</c:v>
                </c:pt>
                <c:pt idx="1819">
                  <c:v>0</c:v>
                </c:pt>
                <c:pt idx="1820">
                  <c:v>0</c:v>
                </c:pt>
                <c:pt idx="1821">
                  <c:v>3</c:v>
                </c:pt>
                <c:pt idx="1822">
                  <c:v>4</c:v>
                </c:pt>
                <c:pt idx="1823">
                  <c:v>25</c:v>
                </c:pt>
                <c:pt idx="1824">
                  <c:v>24</c:v>
                </c:pt>
                <c:pt idx="1825">
                  <c:v>80</c:v>
                </c:pt>
                <c:pt idx="1826">
                  <c:v>16</c:v>
                </c:pt>
                <c:pt idx="1827">
                  <c:v>9</c:v>
                </c:pt>
                <c:pt idx="1828">
                  <c:v>197</c:v>
                </c:pt>
                <c:pt idx="1829">
                  <c:v>12</c:v>
                </c:pt>
                <c:pt idx="1830">
                  <c:v>147</c:v>
                </c:pt>
                <c:pt idx="1831">
                  <c:v>0</c:v>
                </c:pt>
                <c:pt idx="1832">
                  <c:v>24</c:v>
                </c:pt>
                <c:pt idx="1833">
                  <c:v>74</c:v>
                </c:pt>
                <c:pt idx="1834">
                  <c:v>3</c:v>
                </c:pt>
                <c:pt idx="1835">
                  <c:v>0</c:v>
                </c:pt>
                <c:pt idx="1836">
                  <c:v>118</c:v>
                </c:pt>
                <c:pt idx="1837">
                  <c:v>35</c:v>
                </c:pt>
                <c:pt idx="1838">
                  <c:v>3</c:v>
                </c:pt>
                <c:pt idx="1839">
                  <c:v>37</c:v>
                </c:pt>
                <c:pt idx="1840">
                  <c:v>61</c:v>
                </c:pt>
                <c:pt idx="1841">
                  <c:v>7</c:v>
                </c:pt>
                <c:pt idx="1842">
                  <c:v>49</c:v>
                </c:pt>
                <c:pt idx="1843">
                  <c:v>0</c:v>
                </c:pt>
                <c:pt idx="1844">
                  <c:v>0</c:v>
                </c:pt>
                <c:pt idx="1845">
                  <c:v>147</c:v>
                </c:pt>
                <c:pt idx="1846">
                  <c:v>66</c:v>
                </c:pt>
                <c:pt idx="1847">
                  <c:v>38</c:v>
                </c:pt>
                <c:pt idx="1848">
                  <c:v>5</c:v>
                </c:pt>
                <c:pt idx="1849">
                  <c:v>0</c:v>
                </c:pt>
                <c:pt idx="1850">
                  <c:v>24</c:v>
                </c:pt>
                <c:pt idx="1851">
                  <c:v>40</c:v>
                </c:pt>
                <c:pt idx="1852">
                  <c:v>24</c:v>
                </c:pt>
                <c:pt idx="1853">
                  <c:v>24</c:v>
                </c:pt>
                <c:pt idx="1854">
                  <c:v>6</c:v>
                </c:pt>
                <c:pt idx="1855">
                  <c:v>0</c:v>
                </c:pt>
                <c:pt idx="1856">
                  <c:v>1</c:v>
                </c:pt>
                <c:pt idx="1857">
                  <c:v>18</c:v>
                </c:pt>
                <c:pt idx="1858">
                  <c:v>1</c:v>
                </c:pt>
                <c:pt idx="1859">
                  <c:v>21</c:v>
                </c:pt>
                <c:pt idx="1860">
                  <c:v>3</c:v>
                </c:pt>
                <c:pt idx="1861">
                  <c:v>0</c:v>
                </c:pt>
                <c:pt idx="1862">
                  <c:v>1</c:v>
                </c:pt>
                <c:pt idx="1863">
                  <c:v>35</c:v>
                </c:pt>
                <c:pt idx="1864">
                  <c:v>137</c:v>
                </c:pt>
                <c:pt idx="1865">
                  <c:v>21</c:v>
                </c:pt>
                <c:pt idx="1866">
                  <c:v>98</c:v>
                </c:pt>
                <c:pt idx="1867">
                  <c:v>0</c:v>
                </c:pt>
                <c:pt idx="1868">
                  <c:v>32</c:v>
                </c:pt>
                <c:pt idx="1869">
                  <c:v>3</c:v>
                </c:pt>
                <c:pt idx="1870">
                  <c:v>10</c:v>
                </c:pt>
                <c:pt idx="1871">
                  <c:v>5</c:v>
                </c:pt>
                <c:pt idx="1872">
                  <c:v>3</c:v>
                </c:pt>
                <c:pt idx="1873">
                  <c:v>3</c:v>
                </c:pt>
                <c:pt idx="1874">
                  <c:v>71</c:v>
                </c:pt>
                <c:pt idx="1875">
                  <c:v>97</c:v>
                </c:pt>
                <c:pt idx="1876">
                  <c:v>0</c:v>
                </c:pt>
                <c:pt idx="1877">
                  <c:v>78</c:v>
                </c:pt>
                <c:pt idx="1878">
                  <c:v>26</c:v>
                </c:pt>
                <c:pt idx="1879">
                  <c:v>123</c:v>
                </c:pt>
                <c:pt idx="1880">
                  <c:v>23</c:v>
                </c:pt>
                <c:pt idx="1881">
                  <c:v>98</c:v>
                </c:pt>
                <c:pt idx="1882">
                  <c:v>0</c:v>
                </c:pt>
                <c:pt idx="1883">
                  <c:v>13</c:v>
                </c:pt>
                <c:pt idx="1884">
                  <c:v>1</c:v>
                </c:pt>
                <c:pt idx="1885">
                  <c:v>2</c:v>
                </c:pt>
                <c:pt idx="1886">
                  <c:v>1</c:v>
                </c:pt>
                <c:pt idx="1887">
                  <c:v>0</c:v>
                </c:pt>
                <c:pt idx="1888">
                  <c:v>25</c:v>
                </c:pt>
                <c:pt idx="1889">
                  <c:v>4</c:v>
                </c:pt>
                <c:pt idx="1890">
                  <c:v>0</c:v>
                </c:pt>
                <c:pt idx="1891">
                  <c:v>125</c:v>
                </c:pt>
                <c:pt idx="1892">
                  <c:v>0</c:v>
                </c:pt>
                <c:pt idx="1893">
                  <c:v>0</c:v>
                </c:pt>
                <c:pt idx="1894">
                  <c:v>110</c:v>
                </c:pt>
                <c:pt idx="1895">
                  <c:v>41</c:v>
                </c:pt>
                <c:pt idx="1896">
                  <c:v>29</c:v>
                </c:pt>
                <c:pt idx="1897">
                  <c:v>8</c:v>
                </c:pt>
                <c:pt idx="1898">
                  <c:v>0</c:v>
                </c:pt>
                <c:pt idx="1899">
                  <c:v>18</c:v>
                </c:pt>
                <c:pt idx="1900">
                  <c:v>3</c:v>
                </c:pt>
                <c:pt idx="1901">
                  <c:v>46</c:v>
                </c:pt>
                <c:pt idx="1902">
                  <c:v>9</c:v>
                </c:pt>
                <c:pt idx="1903">
                  <c:v>1</c:v>
                </c:pt>
                <c:pt idx="1904">
                  <c:v>0</c:v>
                </c:pt>
                <c:pt idx="1905">
                  <c:v>17</c:v>
                </c:pt>
                <c:pt idx="1906">
                  <c:v>1</c:v>
                </c:pt>
                <c:pt idx="1907">
                  <c:v>4</c:v>
                </c:pt>
                <c:pt idx="1908">
                  <c:v>30</c:v>
                </c:pt>
                <c:pt idx="1909">
                  <c:v>5</c:v>
                </c:pt>
                <c:pt idx="1910">
                  <c:v>28</c:v>
                </c:pt>
                <c:pt idx="1911">
                  <c:v>16</c:v>
                </c:pt>
                <c:pt idx="1912">
                  <c:v>1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9</c:v>
                </c:pt>
                <c:pt idx="1917">
                  <c:v>0</c:v>
                </c:pt>
                <c:pt idx="1918">
                  <c:v>1</c:v>
                </c:pt>
                <c:pt idx="1919">
                  <c:v>43</c:v>
                </c:pt>
                <c:pt idx="1920">
                  <c:v>0</c:v>
                </c:pt>
                <c:pt idx="1921">
                  <c:v>13</c:v>
                </c:pt>
                <c:pt idx="1922">
                  <c:v>4</c:v>
                </c:pt>
                <c:pt idx="1923">
                  <c:v>1</c:v>
                </c:pt>
                <c:pt idx="1924">
                  <c:v>35</c:v>
                </c:pt>
                <c:pt idx="1925">
                  <c:v>12</c:v>
                </c:pt>
                <c:pt idx="1926">
                  <c:v>30</c:v>
                </c:pt>
                <c:pt idx="1927">
                  <c:v>0</c:v>
                </c:pt>
                <c:pt idx="1928">
                  <c:v>15</c:v>
                </c:pt>
                <c:pt idx="1929">
                  <c:v>0</c:v>
                </c:pt>
                <c:pt idx="1930">
                  <c:v>36</c:v>
                </c:pt>
                <c:pt idx="1931">
                  <c:v>11</c:v>
                </c:pt>
                <c:pt idx="1932">
                  <c:v>21</c:v>
                </c:pt>
                <c:pt idx="1933">
                  <c:v>72</c:v>
                </c:pt>
                <c:pt idx="1934">
                  <c:v>10</c:v>
                </c:pt>
                <c:pt idx="1935">
                  <c:v>102</c:v>
                </c:pt>
                <c:pt idx="1936">
                  <c:v>10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</c:v>
                </c:pt>
                <c:pt idx="1941">
                  <c:v>5</c:v>
                </c:pt>
                <c:pt idx="1942">
                  <c:v>50</c:v>
                </c:pt>
                <c:pt idx="1943">
                  <c:v>123</c:v>
                </c:pt>
                <c:pt idx="1944">
                  <c:v>1</c:v>
                </c:pt>
                <c:pt idx="1945">
                  <c:v>9</c:v>
                </c:pt>
                <c:pt idx="1946">
                  <c:v>22</c:v>
                </c:pt>
                <c:pt idx="1947">
                  <c:v>0</c:v>
                </c:pt>
                <c:pt idx="1948">
                  <c:v>0</c:v>
                </c:pt>
                <c:pt idx="1949">
                  <c:v>1</c:v>
                </c:pt>
                <c:pt idx="1950">
                  <c:v>148</c:v>
                </c:pt>
                <c:pt idx="1951">
                  <c:v>1</c:v>
                </c:pt>
                <c:pt idx="1952">
                  <c:v>43</c:v>
                </c:pt>
                <c:pt idx="1953">
                  <c:v>173</c:v>
                </c:pt>
                <c:pt idx="1954">
                  <c:v>124</c:v>
                </c:pt>
                <c:pt idx="1955">
                  <c:v>41</c:v>
                </c:pt>
                <c:pt idx="1956">
                  <c:v>43</c:v>
                </c:pt>
                <c:pt idx="1957">
                  <c:v>7</c:v>
                </c:pt>
                <c:pt idx="1958">
                  <c:v>7</c:v>
                </c:pt>
                <c:pt idx="1959">
                  <c:v>3</c:v>
                </c:pt>
                <c:pt idx="1960">
                  <c:v>30</c:v>
                </c:pt>
                <c:pt idx="1961">
                  <c:v>11</c:v>
                </c:pt>
                <c:pt idx="1962">
                  <c:v>28</c:v>
                </c:pt>
                <c:pt idx="1963">
                  <c:v>0</c:v>
                </c:pt>
                <c:pt idx="1964">
                  <c:v>0</c:v>
                </c:pt>
                <c:pt idx="1965">
                  <c:v>9</c:v>
                </c:pt>
                <c:pt idx="1966">
                  <c:v>5</c:v>
                </c:pt>
                <c:pt idx="1967">
                  <c:v>26</c:v>
                </c:pt>
                <c:pt idx="1968">
                  <c:v>5</c:v>
                </c:pt>
                <c:pt idx="1969">
                  <c:v>2</c:v>
                </c:pt>
                <c:pt idx="1970">
                  <c:v>67</c:v>
                </c:pt>
                <c:pt idx="1971">
                  <c:v>42</c:v>
                </c:pt>
                <c:pt idx="1972">
                  <c:v>14</c:v>
                </c:pt>
                <c:pt idx="1973">
                  <c:v>1</c:v>
                </c:pt>
                <c:pt idx="1974">
                  <c:v>0</c:v>
                </c:pt>
                <c:pt idx="1975">
                  <c:v>1</c:v>
                </c:pt>
                <c:pt idx="1976">
                  <c:v>12</c:v>
                </c:pt>
                <c:pt idx="1977">
                  <c:v>2</c:v>
                </c:pt>
                <c:pt idx="1978">
                  <c:v>91</c:v>
                </c:pt>
                <c:pt idx="1979">
                  <c:v>139</c:v>
                </c:pt>
                <c:pt idx="1980">
                  <c:v>8</c:v>
                </c:pt>
                <c:pt idx="1981">
                  <c:v>8</c:v>
                </c:pt>
                <c:pt idx="1982">
                  <c:v>0</c:v>
                </c:pt>
                <c:pt idx="1983">
                  <c:v>15</c:v>
                </c:pt>
                <c:pt idx="1984">
                  <c:v>0</c:v>
                </c:pt>
                <c:pt idx="1985">
                  <c:v>172</c:v>
                </c:pt>
                <c:pt idx="1986">
                  <c:v>81</c:v>
                </c:pt>
                <c:pt idx="1987">
                  <c:v>14</c:v>
                </c:pt>
                <c:pt idx="1988">
                  <c:v>12</c:v>
                </c:pt>
                <c:pt idx="1989">
                  <c:v>69</c:v>
                </c:pt>
                <c:pt idx="1990">
                  <c:v>141</c:v>
                </c:pt>
                <c:pt idx="1991">
                  <c:v>0</c:v>
                </c:pt>
                <c:pt idx="1992">
                  <c:v>6</c:v>
                </c:pt>
                <c:pt idx="1993">
                  <c:v>7</c:v>
                </c:pt>
                <c:pt idx="1994">
                  <c:v>24</c:v>
                </c:pt>
                <c:pt idx="1995">
                  <c:v>107</c:v>
                </c:pt>
                <c:pt idx="1996">
                  <c:v>114</c:v>
                </c:pt>
                <c:pt idx="1997">
                  <c:v>0</c:v>
                </c:pt>
                <c:pt idx="1998">
                  <c:v>3</c:v>
                </c:pt>
                <c:pt idx="1999">
                  <c:v>48</c:v>
                </c:pt>
                <c:pt idx="2000">
                  <c:v>11</c:v>
                </c:pt>
                <c:pt idx="2001">
                  <c:v>0</c:v>
                </c:pt>
                <c:pt idx="2002">
                  <c:v>18</c:v>
                </c:pt>
                <c:pt idx="2003">
                  <c:v>46</c:v>
                </c:pt>
                <c:pt idx="2004">
                  <c:v>31</c:v>
                </c:pt>
                <c:pt idx="2005">
                  <c:v>42</c:v>
                </c:pt>
                <c:pt idx="2006">
                  <c:v>122</c:v>
                </c:pt>
                <c:pt idx="2007">
                  <c:v>0</c:v>
                </c:pt>
                <c:pt idx="2008">
                  <c:v>38</c:v>
                </c:pt>
                <c:pt idx="2009">
                  <c:v>100</c:v>
                </c:pt>
                <c:pt idx="2010">
                  <c:v>118</c:v>
                </c:pt>
                <c:pt idx="2011">
                  <c:v>0</c:v>
                </c:pt>
                <c:pt idx="2012">
                  <c:v>0</c:v>
                </c:pt>
                <c:pt idx="2013">
                  <c:v>138</c:v>
                </c:pt>
                <c:pt idx="2014">
                  <c:v>64</c:v>
                </c:pt>
                <c:pt idx="2015">
                  <c:v>1</c:v>
                </c:pt>
                <c:pt idx="2016">
                  <c:v>0</c:v>
                </c:pt>
                <c:pt idx="2017">
                  <c:v>4</c:v>
                </c:pt>
                <c:pt idx="2018">
                  <c:v>6</c:v>
                </c:pt>
                <c:pt idx="2019">
                  <c:v>6</c:v>
                </c:pt>
                <c:pt idx="2020">
                  <c:v>1</c:v>
                </c:pt>
                <c:pt idx="2021">
                  <c:v>13</c:v>
                </c:pt>
                <c:pt idx="2022">
                  <c:v>2</c:v>
                </c:pt>
                <c:pt idx="2023">
                  <c:v>0</c:v>
                </c:pt>
                <c:pt idx="2024">
                  <c:v>39</c:v>
                </c:pt>
                <c:pt idx="2025">
                  <c:v>4</c:v>
                </c:pt>
                <c:pt idx="2026">
                  <c:v>0</c:v>
                </c:pt>
                <c:pt idx="2027">
                  <c:v>5</c:v>
                </c:pt>
                <c:pt idx="2028">
                  <c:v>10</c:v>
                </c:pt>
                <c:pt idx="2029">
                  <c:v>3</c:v>
                </c:pt>
                <c:pt idx="2030">
                  <c:v>5</c:v>
                </c:pt>
                <c:pt idx="2031">
                  <c:v>0</c:v>
                </c:pt>
                <c:pt idx="2032">
                  <c:v>54</c:v>
                </c:pt>
                <c:pt idx="2033">
                  <c:v>35</c:v>
                </c:pt>
                <c:pt idx="2034">
                  <c:v>49</c:v>
                </c:pt>
                <c:pt idx="2035">
                  <c:v>4</c:v>
                </c:pt>
                <c:pt idx="2036">
                  <c:v>14</c:v>
                </c:pt>
                <c:pt idx="2037">
                  <c:v>4</c:v>
                </c:pt>
                <c:pt idx="2038">
                  <c:v>2</c:v>
                </c:pt>
                <c:pt idx="2039">
                  <c:v>89</c:v>
                </c:pt>
                <c:pt idx="2040">
                  <c:v>12</c:v>
                </c:pt>
                <c:pt idx="2041">
                  <c:v>2</c:v>
                </c:pt>
                <c:pt idx="2042">
                  <c:v>0</c:v>
                </c:pt>
                <c:pt idx="2043">
                  <c:v>39</c:v>
                </c:pt>
                <c:pt idx="2044">
                  <c:v>30</c:v>
                </c:pt>
                <c:pt idx="2045">
                  <c:v>45</c:v>
                </c:pt>
                <c:pt idx="2046">
                  <c:v>0</c:v>
                </c:pt>
                <c:pt idx="2047">
                  <c:v>3</c:v>
                </c:pt>
                <c:pt idx="2048">
                  <c:v>0</c:v>
                </c:pt>
                <c:pt idx="2049">
                  <c:v>12</c:v>
                </c:pt>
                <c:pt idx="2050">
                  <c:v>12</c:v>
                </c:pt>
                <c:pt idx="2051">
                  <c:v>14</c:v>
                </c:pt>
                <c:pt idx="2052">
                  <c:v>3</c:v>
                </c:pt>
                <c:pt idx="2053">
                  <c:v>0</c:v>
                </c:pt>
                <c:pt idx="2054">
                  <c:v>120</c:v>
                </c:pt>
                <c:pt idx="2055">
                  <c:v>4</c:v>
                </c:pt>
                <c:pt idx="2056">
                  <c:v>192</c:v>
                </c:pt>
                <c:pt idx="2057">
                  <c:v>6</c:v>
                </c:pt>
                <c:pt idx="2058">
                  <c:v>2</c:v>
                </c:pt>
                <c:pt idx="2059">
                  <c:v>3</c:v>
                </c:pt>
                <c:pt idx="2060">
                  <c:v>1</c:v>
                </c:pt>
                <c:pt idx="2061">
                  <c:v>5</c:v>
                </c:pt>
                <c:pt idx="2062">
                  <c:v>141</c:v>
                </c:pt>
                <c:pt idx="2063">
                  <c:v>9</c:v>
                </c:pt>
                <c:pt idx="2064">
                  <c:v>23</c:v>
                </c:pt>
                <c:pt idx="2065">
                  <c:v>28</c:v>
                </c:pt>
                <c:pt idx="2066">
                  <c:v>6</c:v>
                </c:pt>
                <c:pt idx="2067">
                  <c:v>23</c:v>
                </c:pt>
                <c:pt idx="2068">
                  <c:v>6</c:v>
                </c:pt>
                <c:pt idx="2069">
                  <c:v>4</c:v>
                </c:pt>
                <c:pt idx="2070">
                  <c:v>2</c:v>
                </c:pt>
                <c:pt idx="2071">
                  <c:v>27</c:v>
                </c:pt>
                <c:pt idx="2072">
                  <c:v>4</c:v>
                </c:pt>
                <c:pt idx="2073">
                  <c:v>0</c:v>
                </c:pt>
                <c:pt idx="2074">
                  <c:v>20</c:v>
                </c:pt>
                <c:pt idx="2075">
                  <c:v>2</c:v>
                </c:pt>
                <c:pt idx="2076">
                  <c:v>0</c:v>
                </c:pt>
                <c:pt idx="2077">
                  <c:v>6</c:v>
                </c:pt>
                <c:pt idx="2078">
                  <c:v>160</c:v>
                </c:pt>
                <c:pt idx="2079">
                  <c:v>151</c:v>
                </c:pt>
                <c:pt idx="2080">
                  <c:v>24</c:v>
                </c:pt>
                <c:pt idx="2081">
                  <c:v>0</c:v>
                </c:pt>
                <c:pt idx="2082">
                  <c:v>0</c:v>
                </c:pt>
                <c:pt idx="2083">
                  <c:v>14</c:v>
                </c:pt>
                <c:pt idx="2084">
                  <c:v>9</c:v>
                </c:pt>
                <c:pt idx="2085">
                  <c:v>7</c:v>
                </c:pt>
                <c:pt idx="2086">
                  <c:v>0</c:v>
                </c:pt>
                <c:pt idx="2087">
                  <c:v>169</c:v>
                </c:pt>
                <c:pt idx="2088">
                  <c:v>13</c:v>
                </c:pt>
                <c:pt idx="2089">
                  <c:v>41</c:v>
                </c:pt>
                <c:pt idx="2090">
                  <c:v>0</c:v>
                </c:pt>
                <c:pt idx="2091">
                  <c:v>20</c:v>
                </c:pt>
                <c:pt idx="2092">
                  <c:v>1</c:v>
                </c:pt>
                <c:pt idx="2093">
                  <c:v>4</c:v>
                </c:pt>
                <c:pt idx="2094">
                  <c:v>106</c:v>
                </c:pt>
                <c:pt idx="2095">
                  <c:v>9</c:v>
                </c:pt>
                <c:pt idx="2096">
                  <c:v>3</c:v>
                </c:pt>
                <c:pt idx="2097">
                  <c:v>0</c:v>
                </c:pt>
                <c:pt idx="2098">
                  <c:v>17</c:v>
                </c:pt>
                <c:pt idx="2099">
                  <c:v>21</c:v>
                </c:pt>
                <c:pt idx="2100">
                  <c:v>0</c:v>
                </c:pt>
                <c:pt idx="2101">
                  <c:v>32</c:v>
                </c:pt>
                <c:pt idx="2102">
                  <c:v>36</c:v>
                </c:pt>
                <c:pt idx="2103">
                  <c:v>29</c:v>
                </c:pt>
                <c:pt idx="2104">
                  <c:v>19</c:v>
                </c:pt>
                <c:pt idx="2105">
                  <c:v>4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2</c:v>
                </c:pt>
                <c:pt idx="2110">
                  <c:v>2</c:v>
                </c:pt>
                <c:pt idx="2111">
                  <c:v>27</c:v>
                </c:pt>
                <c:pt idx="2112">
                  <c:v>0</c:v>
                </c:pt>
                <c:pt idx="2113">
                  <c:v>4</c:v>
                </c:pt>
                <c:pt idx="2114">
                  <c:v>43</c:v>
                </c:pt>
                <c:pt idx="2115">
                  <c:v>30</c:v>
                </c:pt>
                <c:pt idx="2116">
                  <c:v>12</c:v>
                </c:pt>
                <c:pt idx="2117">
                  <c:v>4</c:v>
                </c:pt>
                <c:pt idx="2118">
                  <c:v>4</c:v>
                </c:pt>
                <c:pt idx="2119">
                  <c:v>59</c:v>
                </c:pt>
                <c:pt idx="2120">
                  <c:v>96</c:v>
                </c:pt>
                <c:pt idx="2121">
                  <c:v>0</c:v>
                </c:pt>
                <c:pt idx="2122">
                  <c:v>8</c:v>
                </c:pt>
                <c:pt idx="2123">
                  <c:v>0</c:v>
                </c:pt>
                <c:pt idx="2124">
                  <c:v>0</c:v>
                </c:pt>
                <c:pt idx="2125">
                  <c:v>21</c:v>
                </c:pt>
                <c:pt idx="2126">
                  <c:v>13</c:v>
                </c:pt>
                <c:pt idx="2127">
                  <c:v>0</c:v>
                </c:pt>
                <c:pt idx="2128">
                  <c:v>26</c:v>
                </c:pt>
                <c:pt idx="2129">
                  <c:v>26</c:v>
                </c:pt>
                <c:pt idx="2130">
                  <c:v>1</c:v>
                </c:pt>
                <c:pt idx="2131">
                  <c:v>121</c:v>
                </c:pt>
                <c:pt idx="2132">
                  <c:v>0</c:v>
                </c:pt>
                <c:pt idx="2133">
                  <c:v>2</c:v>
                </c:pt>
                <c:pt idx="2134">
                  <c:v>0</c:v>
                </c:pt>
                <c:pt idx="2135">
                  <c:v>80</c:v>
                </c:pt>
                <c:pt idx="2136">
                  <c:v>56</c:v>
                </c:pt>
                <c:pt idx="2137">
                  <c:v>0</c:v>
                </c:pt>
                <c:pt idx="2138">
                  <c:v>27</c:v>
                </c:pt>
                <c:pt idx="2139">
                  <c:v>4</c:v>
                </c:pt>
                <c:pt idx="2140">
                  <c:v>0</c:v>
                </c:pt>
                <c:pt idx="2141">
                  <c:v>23</c:v>
                </c:pt>
                <c:pt idx="2142">
                  <c:v>4</c:v>
                </c:pt>
                <c:pt idx="2143">
                  <c:v>30</c:v>
                </c:pt>
                <c:pt idx="2144">
                  <c:v>1</c:v>
                </c:pt>
                <c:pt idx="2145">
                  <c:v>120</c:v>
                </c:pt>
                <c:pt idx="2146">
                  <c:v>1</c:v>
                </c:pt>
                <c:pt idx="2147">
                  <c:v>0</c:v>
                </c:pt>
                <c:pt idx="2148">
                  <c:v>20</c:v>
                </c:pt>
                <c:pt idx="2149">
                  <c:v>12</c:v>
                </c:pt>
                <c:pt idx="2150">
                  <c:v>7</c:v>
                </c:pt>
                <c:pt idx="2151">
                  <c:v>0</c:v>
                </c:pt>
                <c:pt idx="2152">
                  <c:v>0</c:v>
                </c:pt>
                <c:pt idx="2153">
                  <c:v>40</c:v>
                </c:pt>
                <c:pt idx="2154">
                  <c:v>85</c:v>
                </c:pt>
                <c:pt idx="2155">
                  <c:v>4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</c:v>
                </c:pt>
                <c:pt idx="2160">
                  <c:v>0</c:v>
                </c:pt>
                <c:pt idx="2161">
                  <c:v>3</c:v>
                </c:pt>
                <c:pt idx="2162">
                  <c:v>26</c:v>
                </c:pt>
                <c:pt idx="2163">
                  <c:v>2</c:v>
                </c:pt>
                <c:pt idx="2164">
                  <c:v>4</c:v>
                </c:pt>
                <c:pt idx="2165">
                  <c:v>1</c:v>
                </c:pt>
                <c:pt idx="2166">
                  <c:v>10</c:v>
                </c:pt>
                <c:pt idx="2167">
                  <c:v>0</c:v>
                </c:pt>
                <c:pt idx="2168">
                  <c:v>11</c:v>
                </c:pt>
                <c:pt idx="2169">
                  <c:v>0</c:v>
                </c:pt>
                <c:pt idx="2170">
                  <c:v>31</c:v>
                </c:pt>
                <c:pt idx="2171">
                  <c:v>4</c:v>
                </c:pt>
                <c:pt idx="2172">
                  <c:v>0</c:v>
                </c:pt>
                <c:pt idx="2173">
                  <c:v>10</c:v>
                </c:pt>
                <c:pt idx="2174">
                  <c:v>1</c:v>
                </c:pt>
                <c:pt idx="2175">
                  <c:v>138</c:v>
                </c:pt>
                <c:pt idx="2176">
                  <c:v>11</c:v>
                </c:pt>
                <c:pt idx="2177">
                  <c:v>11</c:v>
                </c:pt>
                <c:pt idx="2178">
                  <c:v>118</c:v>
                </c:pt>
                <c:pt idx="2179">
                  <c:v>0</c:v>
                </c:pt>
                <c:pt idx="2180">
                  <c:v>150</c:v>
                </c:pt>
                <c:pt idx="2181">
                  <c:v>83</c:v>
                </c:pt>
                <c:pt idx="2182">
                  <c:v>80</c:v>
                </c:pt>
                <c:pt idx="2183">
                  <c:v>0</c:v>
                </c:pt>
                <c:pt idx="2184">
                  <c:v>19</c:v>
                </c:pt>
                <c:pt idx="2185">
                  <c:v>19</c:v>
                </c:pt>
                <c:pt idx="2186">
                  <c:v>1</c:v>
                </c:pt>
                <c:pt idx="2187">
                  <c:v>1</c:v>
                </c:pt>
                <c:pt idx="2188">
                  <c:v>56</c:v>
                </c:pt>
                <c:pt idx="2189">
                  <c:v>31</c:v>
                </c:pt>
                <c:pt idx="2190">
                  <c:v>166</c:v>
                </c:pt>
                <c:pt idx="2191">
                  <c:v>37</c:v>
                </c:pt>
                <c:pt idx="2192">
                  <c:v>0</c:v>
                </c:pt>
                <c:pt idx="2193">
                  <c:v>107</c:v>
                </c:pt>
                <c:pt idx="2194">
                  <c:v>50</c:v>
                </c:pt>
                <c:pt idx="2195">
                  <c:v>7</c:v>
                </c:pt>
                <c:pt idx="2196">
                  <c:v>8</c:v>
                </c:pt>
                <c:pt idx="2197">
                  <c:v>2</c:v>
                </c:pt>
                <c:pt idx="2198">
                  <c:v>17</c:v>
                </c:pt>
                <c:pt idx="2199">
                  <c:v>137</c:v>
                </c:pt>
                <c:pt idx="2200">
                  <c:v>74</c:v>
                </c:pt>
                <c:pt idx="2201">
                  <c:v>22</c:v>
                </c:pt>
                <c:pt idx="2202">
                  <c:v>42</c:v>
                </c:pt>
                <c:pt idx="2203">
                  <c:v>7</c:v>
                </c:pt>
                <c:pt idx="2204">
                  <c:v>18</c:v>
                </c:pt>
                <c:pt idx="2205">
                  <c:v>0</c:v>
                </c:pt>
                <c:pt idx="2206">
                  <c:v>0</c:v>
                </c:pt>
                <c:pt idx="2207">
                  <c:v>1</c:v>
                </c:pt>
                <c:pt idx="2208">
                  <c:v>54</c:v>
                </c:pt>
                <c:pt idx="2209">
                  <c:v>3</c:v>
                </c:pt>
                <c:pt idx="2210">
                  <c:v>0</c:v>
                </c:pt>
                <c:pt idx="2211">
                  <c:v>0</c:v>
                </c:pt>
                <c:pt idx="2212">
                  <c:v>30</c:v>
                </c:pt>
                <c:pt idx="2213">
                  <c:v>12</c:v>
                </c:pt>
                <c:pt idx="2214">
                  <c:v>0</c:v>
                </c:pt>
                <c:pt idx="2215">
                  <c:v>0</c:v>
                </c:pt>
                <c:pt idx="2216">
                  <c:v>11</c:v>
                </c:pt>
                <c:pt idx="2217">
                  <c:v>2</c:v>
                </c:pt>
                <c:pt idx="2218">
                  <c:v>20</c:v>
                </c:pt>
                <c:pt idx="2219">
                  <c:v>6</c:v>
                </c:pt>
                <c:pt idx="2220">
                  <c:v>35</c:v>
                </c:pt>
                <c:pt idx="2221">
                  <c:v>0</c:v>
                </c:pt>
                <c:pt idx="2222">
                  <c:v>2</c:v>
                </c:pt>
                <c:pt idx="2223">
                  <c:v>54</c:v>
                </c:pt>
                <c:pt idx="2224">
                  <c:v>1</c:v>
                </c:pt>
                <c:pt idx="2225">
                  <c:v>28</c:v>
                </c:pt>
                <c:pt idx="2226">
                  <c:v>0</c:v>
                </c:pt>
                <c:pt idx="2227">
                  <c:v>76</c:v>
                </c:pt>
                <c:pt idx="2228">
                  <c:v>8</c:v>
                </c:pt>
                <c:pt idx="2229">
                  <c:v>3</c:v>
                </c:pt>
                <c:pt idx="2230">
                  <c:v>3</c:v>
                </c:pt>
                <c:pt idx="2231">
                  <c:v>1</c:v>
                </c:pt>
                <c:pt idx="2232">
                  <c:v>2</c:v>
                </c:pt>
                <c:pt idx="2233">
                  <c:v>3</c:v>
                </c:pt>
                <c:pt idx="2234">
                  <c:v>4</c:v>
                </c:pt>
                <c:pt idx="2235">
                  <c:v>1</c:v>
                </c:pt>
                <c:pt idx="2236">
                  <c:v>1</c:v>
                </c:pt>
                <c:pt idx="2237">
                  <c:v>14</c:v>
                </c:pt>
                <c:pt idx="2238">
                  <c:v>17</c:v>
                </c:pt>
                <c:pt idx="223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09-4E96-B25D-D892304FE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821647"/>
        <c:axId val="1548932079"/>
      </c:scatterChart>
      <c:valAx>
        <c:axId val="1512821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#,\K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932079"/>
        <c:crosses val="autoZero"/>
        <c:crossBetween val="midCat"/>
      </c:valAx>
      <c:valAx>
        <c:axId val="154893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821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Purchase vs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'Customer Profile'!$V$1</c:f>
              <c:strCache>
                <c:ptCount val="1"/>
                <c:pt idx="0">
                  <c:v>Total Purchase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'Customer Profile'!$E$2:$E$2241</c:f>
              <c:numCache>
                <c:formatCode>"$"#,##0_);[Red]\("$"#,##0\)</c:formatCode>
                <c:ptCount val="2240"/>
                <c:pt idx="0" formatCode="&quot;$&quot;#,##0.00_);[Red]\(&quot;$&quot;#,##0.00\)">
                  <c:v>70951</c:v>
                </c:pt>
                <c:pt idx="1">
                  <c:v>57091</c:v>
                </c:pt>
                <c:pt idx="2" formatCode="&quot;$&quot;#,##0.00_);[Red]\(&quot;$&quot;#,##0.00\)">
                  <c:v>46098</c:v>
                </c:pt>
                <c:pt idx="3" formatCode="&quot;$&quot;#,##0.00_);[Red]\(&quot;$&quot;#,##0.00\)">
                  <c:v>25358</c:v>
                </c:pt>
                <c:pt idx="4" formatCode="&quot;$&quot;#,##0.00_);[Red]\(&quot;$&quot;#,##0.00\)">
                  <c:v>60491</c:v>
                </c:pt>
                <c:pt idx="5" formatCode="&quot;$&quot;#,##0.00_);[Red]\(&quot;$&quot;#,##0.00\)">
                  <c:v>46891</c:v>
                </c:pt>
                <c:pt idx="6" formatCode="&quot;$&quot;#,##0.00_);[Red]\(&quot;$&quot;#,##0.00\)">
                  <c:v>46310</c:v>
                </c:pt>
                <c:pt idx="7" formatCode="&quot;$&quot;#,##0.00_);[Red]\(&quot;$&quot;#,##0.00\)">
                  <c:v>17144</c:v>
                </c:pt>
                <c:pt idx="8" formatCode="&quot;$&quot;#,##0.00_);[Red]\(&quot;$&quot;#,##0.00\)">
                  <c:v>65148</c:v>
                </c:pt>
                <c:pt idx="9" formatCode="&quot;$&quot;#,##0.00_);[Red]\(&quot;$&quot;#,##0.00\)">
                  <c:v>25545</c:v>
                </c:pt>
                <c:pt idx="10" formatCode="&quot;$&quot;#,##0.00_);[Red]\(&quot;$&quot;#,##0.00\)">
                  <c:v>55761</c:v>
                </c:pt>
                <c:pt idx="11" formatCode="&quot;$&quot;#,##0.00_);[Red]\(&quot;$&quot;#,##0.00\)">
                  <c:v>20587</c:v>
                </c:pt>
                <c:pt idx="12" formatCode="&quot;$&quot;#,##0.00_);[Red]\(&quot;$&quot;#,##0.00\)">
                  <c:v>56253</c:v>
                </c:pt>
                <c:pt idx="13" formatCode="&quot;$&quot;#,##0.00_);[Red]\(&quot;$&quot;#,##0.00\)">
                  <c:v>46423</c:v>
                </c:pt>
                <c:pt idx="14" formatCode="&quot;$&quot;#,##0.00_);[Red]\(&quot;$&quot;#,##0.00\)">
                  <c:v>51411</c:v>
                </c:pt>
                <c:pt idx="15" formatCode="&quot;$&quot;#,##0.00_);[Red]\(&quot;$&quot;#,##0.00\)">
                  <c:v>41039</c:v>
                </c:pt>
                <c:pt idx="16" formatCode="&quot;$&quot;#,##0.00_);[Red]\(&quot;$&quot;#,##0.00\)">
                  <c:v>25293</c:v>
                </c:pt>
                <c:pt idx="17" formatCode="&quot;$&quot;#,##0.00_);[Red]\(&quot;$&quot;#,##0.00\)">
                  <c:v>27733</c:v>
                </c:pt>
                <c:pt idx="18" formatCode="&quot;$&quot;#,##0.00_);[Red]\(&quot;$&quot;#,##0.00\)">
                  <c:v>22212</c:v>
                </c:pt>
                <c:pt idx="19" formatCode="&quot;$&quot;#,##0.00_);[Red]\(&quot;$&quot;#,##0.00\)">
                  <c:v>34176</c:v>
                </c:pt>
                <c:pt idx="20" formatCode="&quot;$&quot;#,##0.00_);[Red]\(&quot;$&quot;#,##0.00\)">
                  <c:v>30833</c:v>
                </c:pt>
                <c:pt idx="21">
                  <c:v>43456</c:v>
                </c:pt>
                <c:pt idx="22" formatCode="&quot;$&quot;#,##0.00_);[Red]\(&quot;$&quot;#,##0.00\)">
                  <c:v>67046</c:v>
                </c:pt>
                <c:pt idx="23" formatCode="&quot;$&quot;#,##0.00_);[Red]\(&quot;$&quot;#,##0.00\)">
                  <c:v>53083</c:v>
                </c:pt>
                <c:pt idx="24" formatCode="&quot;$&quot;#,##0.00_);[Red]\(&quot;$&quot;#,##0.00\)">
                  <c:v>61209</c:v>
                </c:pt>
                <c:pt idx="25" formatCode="&quot;$&quot;#,##0.00_);[Red]\(&quot;$&quot;#,##0.00\)">
                  <c:v>76045</c:v>
                </c:pt>
                <c:pt idx="26" formatCode="&quot;$&quot;#,##0.00_);[Red]\(&quot;$&quot;#,##0.00\)">
                  <c:v>23272</c:v>
                </c:pt>
                <c:pt idx="27">
                  <c:v>71604</c:v>
                </c:pt>
                <c:pt idx="28" formatCode="&quot;$&quot;#,##0.00_);[Red]\(&quot;$&quot;#,##0.00\)">
                  <c:v>28973</c:v>
                </c:pt>
                <c:pt idx="29" formatCode="&quot;$&quot;#,##0.00_);[Red]\(&quot;$&quot;#,##0.00\)">
                  <c:v>71952</c:v>
                </c:pt>
                <c:pt idx="30" formatCode="&quot;$&quot;#,##0.00_);[Red]\(&quot;$&quot;#,##0.00\)">
                  <c:v>67506</c:v>
                </c:pt>
                <c:pt idx="31" formatCode="&quot;$&quot;#,##0.00_);[Red]\(&quot;$&quot;#,##0.00\)">
                  <c:v>62503</c:v>
                </c:pt>
                <c:pt idx="32" formatCode="&quot;$&quot;#,##0.00_);[Red]\(&quot;$&quot;#,##0.00\)">
                  <c:v>44124</c:v>
                </c:pt>
                <c:pt idx="33" formatCode="&quot;$&quot;#,##0.00_);[Red]\(&quot;$&quot;#,##0.00\)">
                  <c:v>14421</c:v>
                </c:pt>
                <c:pt idx="34" formatCode="&quot;$&quot;#,##0.00_);[Red]\(&quot;$&quot;#,##0.00\)">
                  <c:v>48006</c:v>
                </c:pt>
                <c:pt idx="35" formatCode="&quot;$&quot;#,##0.00_);[Red]\(&quot;$&quot;#,##0.00\)">
                  <c:v>38808</c:v>
                </c:pt>
                <c:pt idx="36" formatCode="&quot;$&quot;#,##0.00_);[Red]\(&quot;$&quot;#,##0.00\)">
                  <c:v>45183</c:v>
                </c:pt>
                <c:pt idx="37" formatCode="&quot;$&quot;#,##0.00_);[Red]\(&quot;$&quot;#,##0.00\)">
                  <c:v>82032</c:v>
                </c:pt>
                <c:pt idx="38" formatCode="&quot;$&quot;#,##0.00_);[Red]\(&quot;$&quot;#,##0.00\)">
                  <c:v>81169</c:v>
                </c:pt>
                <c:pt idx="39" formatCode="&quot;$&quot;#,##0.00_);[Red]\(&quot;$&quot;#,##0.00\)">
                  <c:v>23091</c:v>
                </c:pt>
                <c:pt idx="40" formatCode="&quot;$&quot;#,##0.00_);[Red]\(&quot;$&quot;#,##0.00\)">
                  <c:v>64857</c:v>
                </c:pt>
                <c:pt idx="41" formatCode="&quot;$&quot;#,##0.00_);[Red]\(&quot;$&quot;#,##0.00\)">
                  <c:v>48726</c:v>
                </c:pt>
                <c:pt idx="42" formatCode="&quot;$&quot;#,##0.00_);[Red]\(&quot;$&quot;#,##0.00\)">
                  <c:v>28839</c:v>
                </c:pt>
                <c:pt idx="43" formatCode="&quot;$&quot;#,##0.00_);[Red]\(&quot;$&quot;#,##0.00\)">
                  <c:v>61559</c:v>
                </c:pt>
                <c:pt idx="44" formatCode="&quot;$&quot;#,##0.00_);[Red]\(&quot;$&quot;#,##0.00\)">
                  <c:v>15287</c:v>
                </c:pt>
                <c:pt idx="45" formatCode="&quot;$&quot;#,##0.00_);[Red]\(&quot;$&quot;#,##0.00\)">
                  <c:v>34838</c:v>
                </c:pt>
                <c:pt idx="46" formatCode="&quot;$&quot;#,##0.00_);[Red]\(&quot;$&quot;#,##0.00\)">
                  <c:v>67309</c:v>
                </c:pt>
                <c:pt idx="47" formatCode="&quot;$&quot;#,##0.00_);[Red]\(&quot;$&quot;#,##0.00\)">
                  <c:v>83844</c:v>
                </c:pt>
                <c:pt idx="48" formatCode="&quot;$&quot;#,##0.00_);[Red]\(&quot;$&quot;#,##0.00\)">
                  <c:v>66480</c:v>
                </c:pt>
                <c:pt idx="49" formatCode="&quot;$&quot;#,##0.00_);[Red]\(&quot;$&quot;#,##0.00\)">
                  <c:v>36715</c:v>
                </c:pt>
                <c:pt idx="50" formatCode="&quot;$&quot;#,##0.00_);[Red]\(&quot;$&quot;#,##0.00\)">
                  <c:v>41003</c:v>
                </c:pt>
                <c:pt idx="51">
                  <c:v>53863</c:v>
                </c:pt>
                <c:pt idx="52" formatCode="&quot;$&quot;#,##0.00_);[Red]\(&quot;$&quot;#,##0.00\)">
                  <c:v>22263</c:v>
                </c:pt>
                <c:pt idx="53" formatCode="&quot;$&quot;#,##0.00_);[Red]\(&quot;$&quot;#,##0.00\)">
                  <c:v>75032</c:v>
                </c:pt>
                <c:pt idx="54" formatCode="&quot;$&quot;#,##0.00_);[Red]\(&quot;$&quot;#,##0.00\)">
                  <c:v>45576</c:v>
                </c:pt>
                <c:pt idx="55" formatCode="&quot;$&quot;#,##0.00_);[Red]\(&quot;$&quot;#,##0.00\)">
                  <c:v>46757</c:v>
                </c:pt>
                <c:pt idx="56" formatCode="&quot;$&quot;#,##0.00_);[Red]\(&quot;$&quot;#,##0.00\)">
                  <c:v>40590</c:v>
                </c:pt>
                <c:pt idx="57" formatCode="&quot;$&quot;#,##0.00_);[Red]\(&quot;$&quot;#,##0.00\)">
                  <c:v>36138</c:v>
                </c:pt>
                <c:pt idx="58" formatCode="&quot;$&quot;#,##0.00_);[Red]\(&quot;$&quot;#,##0.00\)">
                  <c:v>34853</c:v>
                </c:pt>
                <c:pt idx="59" formatCode="&quot;$&quot;#,##0.00_);[Red]\(&quot;$&quot;#,##0.00\)">
                  <c:v>44213</c:v>
                </c:pt>
                <c:pt idx="60" formatCode="&quot;$&quot;#,##0.00_);[Red]\(&quot;$&quot;#,##0.00\)">
                  <c:v>72940</c:v>
                </c:pt>
                <c:pt idx="61" formatCode="&quot;$&quot;#,##0.00_);[Red]\(&quot;$&quot;#,##0.00\)">
                  <c:v>81217</c:v>
                </c:pt>
                <c:pt idx="62" formatCode="&quot;$&quot;#,##0.00_);[Red]\(&quot;$&quot;#,##0.00\)">
                  <c:v>22944</c:v>
                </c:pt>
                <c:pt idx="63" formatCode="&quot;$&quot;#,##0.00_);[Red]\(&quot;$&quot;#,##0.00\)">
                  <c:v>63342</c:v>
                </c:pt>
                <c:pt idx="64" formatCode="&quot;$&quot;#,##0.00_);[Red]\(&quot;$&quot;#,##0.00\)">
                  <c:v>61872</c:v>
                </c:pt>
                <c:pt idx="65" formatCode="&quot;$&quot;#,##0.00_);[Red]\(&quot;$&quot;#,##0.00\)">
                  <c:v>73455</c:v>
                </c:pt>
                <c:pt idx="66" formatCode="&quot;$&quot;#,##0.00_);[Red]\(&quot;$&quot;#,##0.00\)">
                  <c:v>42554</c:v>
                </c:pt>
                <c:pt idx="67" formatCode="&quot;$&quot;#,##0.00_);[Red]\(&quot;$&quot;#,##0.00\)">
                  <c:v>51148</c:v>
                </c:pt>
                <c:pt idx="68" formatCode="&quot;$&quot;#,##0.00_);[Red]\(&quot;$&quot;#,##0.00\)">
                  <c:v>47743</c:v>
                </c:pt>
                <c:pt idx="69" formatCode="&quot;$&quot;#,##0.00_);[Red]\(&quot;$&quot;#,##0.00\)">
                  <c:v>57091</c:v>
                </c:pt>
                <c:pt idx="70">
                  <c:v>72967</c:v>
                </c:pt>
                <c:pt idx="71" formatCode="&quot;$&quot;#,##0.00_);[Red]\(&quot;$&quot;#,##0.00\)">
                  <c:v>40780</c:v>
                </c:pt>
                <c:pt idx="72" formatCode="&quot;$&quot;#,##0.00_);[Red]\(&quot;$&quot;#,##0.00\)">
                  <c:v>48070</c:v>
                </c:pt>
                <c:pt idx="73" formatCode="&quot;$&quot;#,##0.00_);[Red]\(&quot;$&quot;#,##0.00\)">
                  <c:v>43142</c:v>
                </c:pt>
                <c:pt idx="74" formatCode="&quot;$&quot;#,##0.00_);[Red]\(&quot;$&quot;#,##0.00\)">
                  <c:v>36550</c:v>
                </c:pt>
                <c:pt idx="75" formatCode="&quot;$&quot;#,##0.00_);[Red]\(&quot;$&quot;#,##0.00\)">
                  <c:v>40049</c:v>
                </c:pt>
                <c:pt idx="76" formatCode="&quot;$&quot;#,##0.00_);[Red]\(&quot;$&quot;#,##0.00\)">
                  <c:v>76773</c:v>
                </c:pt>
                <c:pt idx="77" formatCode="&quot;$&quot;#,##0.00_);[Red]\(&quot;$&quot;#,##0.00\)">
                  <c:v>52531</c:v>
                </c:pt>
                <c:pt idx="78" formatCode="&quot;$&quot;#,##0.00_);[Red]\(&quot;$&quot;#,##0.00\)">
                  <c:v>64497</c:v>
                </c:pt>
                <c:pt idx="79" formatCode="&quot;$&quot;#,##0.00_);[Red]\(&quot;$&quot;#,##0.00\)">
                  <c:v>7500</c:v>
                </c:pt>
                <c:pt idx="80" formatCode="&quot;$&quot;#,##0.00_);[Red]\(&quot;$&quot;#,##0.00\)">
                  <c:v>41638</c:v>
                </c:pt>
                <c:pt idx="81" formatCode="&quot;$&quot;#,##0.00_);[Red]\(&quot;$&quot;#,##0.00\)">
                  <c:v>55357</c:v>
                </c:pt>
                <c:pt idx="82" formatCode="&quot;$&quot;#,##0.00_);[Red]\(&quot;$&quot;#,##0.00\)">
                  <c:v>61331</c:v>
                </c:pt>
                <c:pt idx="83" formatCode="&quot;$&quot;#,##0.00_);[Red]\(&quot;$&quot;#,##0.00\)">
                  <c:v>75012</c:v>
                </c:pt>
                <c:pt idx="84" formatCode="&quot;$&quot;#,##0.00_);[Red]\(&quot;$&quot;#,##0.00\)">
                  <c:v>54880</c:v>
                </c:pt>
                <c:pt idx="85" formatCode="&quot;$&quot;#,##0.00_);[Red]\(&quot;$&quot;#,##0.00\)">
                  <c:v>42315</c:v>
                </c:pt>
                <c:pt idx="86" formatCode="&quot;$&quot;#,##0.00_);[Red]\(&quot;$&quot;#,##0.00\)">
                  <c:v>9255</c:v>
                </c:pt>
                <c:pt idx="87">
                  <c:v>35340</c:v>
                </c:pt>
                <c:pt idx="88" formatCode="&quot;$&quot;#,##0.00_);[Red]\(&quot;$&quot;#,##0.00\)">
                  <c:v>69508</c:v>
                </c:pt>
                <c:pt idx="89" formatCode="&quot;$&quot;#,##0.00_);[Red]\(&quot;$&quot;#,##0.00\)">
                  <c:v>51012</c:v>
                </c:pt>
                <c:pt idx="90" formatCode="&quot;$&quot;#,##0.00_);[Red]\(&quot;$&quot;#,##0.00\)">
                  <c:v>7500</c:v>
                </c:pt>
                <c:pt idx="91" formatCode="&quot;$&quot;#,##0.00_);[Red]\(&quot;$&quot;#,##0.00\)">
                  <c:v>79930</c:v>
                </c:pt>
                <c:pt idx="92" formatCode="&quot;$&quot;#,##0.00_);[Red]\(&quot;$&quot;#,##0.00\)">
                  <c:v>65275</c:v>
                </c:pt>
                <c:pt idx="93" formatCode="&quot;$&quot;#,##0.00_);[Red]\(&quot;$&quot;#,##0.00\)">
                  <c:v>83512</c:v>
                </c:pt>
                <c:pt idx="94" formatCode="&quot;$&quot;#,##0.00_);[Red]\(&quot;$&quot;#,##0.00\)">
                  <c:v>84219</c:v>
                </c:pt>
                <c:pt idx="95">
                  <c:v>48432</c:v>
                </c:pt>
                <c:pt idx="96" formatCode="&quot;$&quot;#,##0.00_);[Red]\(&quot;$&quot;#,##0.00\)">
                  <c:v>30015</c:v>
                </c:pt>
                <c:pt idx="97" formatCode="&quot;$&quot;#,##0.00_);[Red]\(&quot;$&quot;#,##0.00\)">
                  <c:v>96876</c:v>
                </c:pt>
                <c:pt idx="98" formatCode="&quot;$&quot;#,##0.00_);[Red]\(&quot;$&quot;#,##0.00\)">
                  <c:v>20559</c:v>
                </c:pt>
                <c:pt idx="99" formatCode="&quot;$&quot;#,##0.00_);[Red]\(&quot;$&quot;#,##0.00\)">
                  <c:v>34421</c:v>
                </c:pt>
                <c:pt idx="100" formatCode="&quot;$&quot;#,##0.00_);[Red]\(&quot;$&quot;#,##0.00\)">
                  <c:v>54006</c:v>
                </c:pt>
                <c:pt idx="101" formatCode="&quot;$&quot;#,##0.00_);[Red]\(&quot;$&quot;#,##0.00\)">
                  <c:v>37155</c:v>
                </c:pt>
                <c:pt idx="102" formatCode="&quot;$&quot;#,##0.00_);[Red]\(&quot;$&quot;#,##0.00\)">
                  <c:v>22634</c:v>
                </c:pt>
                <c:pt idx="103" formatCode="&quot;$&quot;#,##0.00_);[Red]\(&quot;$&quot;#,##0.00\)">
                  <c:v>65819</c:v>
                </c:pt>
                <c:pt idx="104" formatCode="&quot;$&quot;#,##0.00_);[Red]\(&quot;$&quot;#,##0.00\)">
                  <c:v>57333</c:v>
                </c:pt>
                <c:pt idx="105" formatCode="&quot;$&quot;#,##0.00_);[Red]\(&quot;$&quot;#,##0.00\)">
                  <c:v>81361</c:v>
                </c:pt>
                <c:pt idx="106" formatCode="&quot;$&quot;#,##0.00_);[Red]\(&quot;$&quot;#,##0.00\)">
                  <c:v>46107</c:v>
                </c:pt>
                <c:pt idx="107" formatCode="&quot;$&quot;#,##0.00_);[Red]\(&quot;$&quot;#,##0.00\)">
                  <c:v>62820</c:v>
                </c:pt>
                <c:pt idx="108" formatCode="&quot;$&quot;#,##0.00_);[Red]\(&quot;$&quot;#,##0.00\)">
                  <c:v>62335</c:v>
                </c:pt>
                <c:pt idx="109" formatCode="&quot;$&quot;#,##0.00_);[Red]\(&quot;$&quot;#,##0.00\)">
                  <c:v>56937</c:v>
                </c:pt>
                <c:pt idx="110" formatCode="&quot;$&quot;#,##0.00_);[Red]\(&quot;$&quot;#,##0.00\)">
                  <c:v>90273</c:v>
                </c:pt>
                <c:pt idx="111" formatCode="&quot;$&quot;#,##0.00_);[Red]\(&quot;$&quot;#,##0.00\)">
                  <c:v>42523</c:v>
                </c:pt>
                <c:pt idx="112" formatCode="&quot;$&quot;#,##0.00_);[Red]\(&quot;$&quot;#,##0.00\)">
                  <c:v>26907</c:v>
                </c:pt>
                <c:pt idx="113" formatCode="&quot;$&quot;#,##0.00_);[Red]\(&quot;$&quot;#,##0.00\)">
                  <c:v>78579</c:v>
                </c:pt>
                <c:pt idx="114" formatCode="&quot;$&quot;#,##0.00_);[Red]\(&quot;$&quot;#,##0.00\)">
                  <c:v>66033</c:v>
                </c:pt>
                <c:pt idx="115" formatCode="&quot;$&quot;#,##0.00_);[Red]\(&quot;$&quot;#,##0.00\)">
                  <c:v>25930</c:v>
                </c:pt>
                <c:pt idx="116" formatCode="&quot;$&quot;#,##0.00_);[Red]\(&quot;$&quot;#,##0.00\)">
                  <c:v>41769</c:v>
                </c:pt>
                <c:pt idx="117" formatCode="&quot;$&quot;#,##0.00_);[Red]\(&quot;$&quot;#,##0.00\)">
                  <c:v>53593</c:v>
                </c:pt>
                <c:pt idx="118" formatCode="&quot;$&quot;#,##0.00_);[Red]\(&quot;$&quot;#,##0.00\)">
                  <c:v>30507</c:v>
                </c:pt>
                <c:pt idx="119" formatCode="&quot;$&quot;#,##0.00_);[Red]\(&quot;$&quot;#,##0.00\)">
                  <c:v>69389</c:v>
                </c:pt>
                <c:pt idx="120" formatCode="&quot;$&quot;#,##0.00_);[Red]\(&quot;$&quot;#,##0.00\)">
                  <c:v>18890</c:v>
                </c:pt>
                <c:pt idx="121" formatCode="&quot;$&quot;#,##0.00_);[Red]\(&quot;$&quot;#,##0.00\)">
                  <c:v>32871</c:v>
                </c:pt>
                <c:pt idx="122" formatCode="&quot;$&quot;#,##0.00_);[Red]\(&quot;$&quot;#,##0.00\)">
                  <c:v>57183</c:v>
                </c:pt>
                <c:pt idx="123" formatCode="&quot;$&quot;#,##0.00_);[Red]\(&quot;$&quot;#,##0.00\)">
                  <c:v>57304</c:v>
                </c:pt>
                <c:pt idx="124" formatCode="&quot;$&quot;#,##0.00_);[Red]\(&quot;$&quot;#,##0.00\)">
                  <c:v>52074</c:v>
                </c:pt>
                <c:pt idx="125" formatCode="&quot;$&quot;#,##0.00_);[Red]\(&quot;$&quot;#,##0.00\)">
                  <c:v>16005</c:v>
                </c:pt>
                <c:pt idx="126" formatCode="&quot;$&quot;#,##0.00_);[Red]\(&quot;$&quot;#,##0.00\)">
                  <c:v>33996</c:v>
                </c:pt>
                <c:pt idx="127" formatCode="&quot;$&quot;#,##0.00_);[Red]\(&quot;$&quot;#,##0.00\)">
                  <c:v>52034</c:v>
                </c:pt>
                <c:pt idx="128" formatCode="&quot;$&quot;#,##0.00_);[Red]\(&quot;$&quot;#,##0.00\)">
                  <c:v>37633</c:v>
                </c:pt>
                <c:pt idx="129" formatCode="&quot;$&quot;#,##0.00_);[Red]\(&quot;$&quot;#,##0.00\)">
                  <c:v>36807</c:v>
                </c:pt>
                <c:pt idx="130" formatCode="&quot;$&quot;#,##0.00_);[Red]\(&quot;$&quot;#,##0.00\)">
                  <c:v>74918</c:v>
                </c:pt>
                <c:pt idx="131" formatCode="&quot;$&quot;#,##0.00_);[Red]\(&quot;$&quot;#,##0.00\)">
                  <c:v>73691</c:v>
                </c:pt>
                <c:pt idx="132" formatCode="&quot;$&quot;#,##0.00_);[Red]\(&quot;$&quot;#,##0.00\)">
                  <c:v>47682</c:v>
                </c:pt>
                <c:pt idx="133" formatCode="&quot;$&quot;#,##0.00_);[Red]\(&quot;$&quot;#,##0.00\)">
                  <c:v>51537</c:v>
                </c:pt>
                <c:pt idx="134" formatCode="&quot;$&quot;#,##0.00_);[Red]\(&quot;$&quot;#,##0.00\)">
                  <c:v>50353</c:v>
                </c:pt>
                <c:pt idx="135" formatCode="&quot;$&quot;#,##0.00_);[Red]\(&quot;$&quot;#,##0.00\)">
                  <c:v>67911</c:v>
                </c:pt>
                <c:pt idx="136" formatCode="&quot;$&quot;#,##0.00_);[Red]\(&quot;$&quot;#,##0.00\)">
                  <c:v>28427</c:v>
                </c:pt>
                <c:pt idx="137" formatCode="&quot;$&quot;#,##0.00_);[Red]\(&quot;$&quot;#,##0.00\)">
                  <c:v>80360</c:v>
                </c:pt>
                <c:pt idx="138" formatCode="&quot;$&quot;#,##0.00_);[Red]\(&quot;$&quot;#,##0.00\)">
                  <c:v>42395</c:v>
                </c:pt>
                <c:pt idx="139" formatCode="&quot;$&quot;#,##0.00_);[Red]\(&quot;$&quot;#,##0.00\)">
                  <c:v>42162</c:v>
                </c:pt>
                <c:pt idx="140" formatCode="&quot;$&quot;#,##0.00_);[Red]\(&quot;$&quot;#,##0.00\)">
                  <c:v>60554</c:v>
                </c:pt>
                <c:pt idx="141" formatCode="&quot;$&quot;#,##0.00_);[Red]\(&quot;$&quot;#,##0.00\)">
                  <c:v>75774</c:v>
                </c:pt>
                <c:pt idx="142" formatCode="&quot;$&quot;#,##0.00_);[Red]\(&quot;$&quot;#,##0.00\)">
                  <c:v>54178</c:v>
                </c:pt>
                <c:pt idx="143" formatCode="&quot;$&quot;#,##0.00_);[Red]\(&quot;$&quot;#,##0.00\)">
                  <c:v>42835</c:v>
                </c:pt>
                <c:pt idx="144" formatCode="&quot;$&quot;#,##0.00_);[Red]\(&quot;$&quot;#,##0.00\)">
                  <c:v>20895</c:v>
                </c:pt>
                <c:pt idx="145" formatCode="&quot;$&quot;#,##0.00_);[Red]\(&quot;$&quot;#,##0.00\)">
                  <c:v>60161</c:v>
                </c:pt>
                <c:pt idx="146" formatCode="&quot;$&quot;#,##0.00_);[Red]\(&quot;$&quot;#,##0.00\)">
                  <c:v>23442</c:v>
                </c:pt>
                <c:pt idx="147" formatCode="&quot;$&quot;#,##0.00_);[Red]\(&quot;$&quot;#,##0.00\)">
                  <c:v>44512</c:v>
                </c:pt>
                <c:pt idx="148" formatCode="&quot;$&quot;#,##0.00_);[Red]\(&quot;$&quot;#,##0.00\)">
                  <c:v>40521</c:v>
                </c:pt>
                <c:pt idx="149" formatCode="&quot;$&quot;#,##0.00_);[Red]\(&quot;$&quot;#,##0.00\)">
                  <c:v>44602</c:v>
                </c:pt>
                <c:pt idx="150" formatCode="&quot;$&quot;#,##0.00_);[Red]\(&quot;$&quot;#,##0.00\)">
                  <c:v>74190</c:v>
                </c:pt>
                <c:pt idx="151" formatCode="&quot;$&quot;#,##0.00_);[Red]\(&quot;$&quot;#,##0.00\)">
                  <c:v>63285</c:v>
                </c:pt>
                <c:pt idx="152" formatCode="&quot;$&quot;#,##0.00_);[Red]\(&quot;$&quot;#,##0.00\)">
                  <c:v>92859</c:v>
                </c:pt>
                <c:pt idx="153" formatCode="&quot;$&quot;#,##0.00_);[Red]\(&quot;$&quot;#,##0.00\)">
                  <c:v>74004</c:v>
                </c:pt>
                <c:pt idx="154" formatCode="&quot;$&quot;#,##0.00_);[Red]\(&quot;$&quot;#,##0.00\)">
                  <c:v>65814</c:v>
                </c:pt>
                <c:pt idx="155" formatCode="&quot;$&quot;#,##0.00_);[Red]\(&quot;$&quot;#,##0.00\)">
                  <c:v>38452</c:v>
                </c:pt>
                <c:pt idx="156">
                  <c:v>54809</c:v>
                </c:pt>
                <c:pt idx="157" formatCode="&quot;$&quot;#,##0.00_);[Red]\(&quot;$&quot;#,##0.00\)">
                  <c:v>45503</c:v>
                </c:pt>
                <c:pt idx="158" formatCode="&quot;$&quot;#,##0.00_);[Red]\(&quot;$&quot;#,##0.00\)">
                  <c:v>64722</c:v>
                </c:pt>
                <c:pt idx="159" formatCode="&quot;$&quot;#,##0.00_);[Red]\(&quot;$&quot;#,##0.00\)">
                  <c:v>56129</c:v>
                </c:pt>
                <c:pt idx="160">
                  <c:v>70566</c:v>
                </c:pt>
                <c:pt idx="161" formatCode="&quot;$&quot;#,##0.00_);[Red]\(&quot;$&quot;#,##0.00\)">
                  <c:v>57136</c:v>
                </c:pt>
                <c:pt idx="162" formatCode="&quot;$&quot;#,##0.00_);[Red]\(&quot;$&quot;#,##0.00\)">
                  <c:v>44794</c:v>
                </c:pt>
                <c:pt idx="163">
                  <c:v>62845</c:v>
                </c:pt>
                <c:pt idx="164" formatCode="&quot;$&quot;#,##0.00_);[Red]\(&quot;$&quot;#,##0.00\)">
                  <c:v>49681</c:v>
                </c:pt>
                <c:pt idx="165" formatCode="&quot;$&quot;#,##0.00_);[Red]\(&quot;$&quot;#,##0.00\)">
                  <c:v>22634</c:v>
                </c:pt>
                <c:pt idx="166" formatCode="&quot;$&quot;#,##0.00_);[Red]\(&quot;$&quot;#,##0.00\)">
                  <c:v>29298</c:v>
                </c:pt>
                <c:pt idx="167" formatCode="&quot;$&quot;#,##0.00_);[Red]\(&quot;$&quot;#,##0.00\)">
                  <c:v>61467</c:v>
                </c:pt>
                <c:pt idx="168" formatCode="&quot;$&quot;#,##0.00_);[Red]\(&quot;$&quot;#,##0.00\)">
                  <c:v>23477</c:v>
                </c:pt>
                <c:pt idx="169" formatCode="&quot;$&quot;#,##0.00_);[Red]\(&quot;$&quot;#,##0.00\)">
                  <c:v>62994</c:v>
                </c:pt>
                <c:pt idx="170" formatCode="&quot;$&quot;#,##0.00_);[Red]\(&quot;$&quot;#,##0.00\)">
                  <c:v>21846</c:v>
                </c:pt>
                <c:pt idx="171" formatCode="&quot;$&quot;#,##0.00_);[Red]\(&quot;$&quot;#,##0.00\)">
                  <c:v>46149</c:v>
                </c:pt>
                <c:pt idx="172" formatCode="&quot;$&quot;#,##0.00_);[Red]\(&quot;$&quot;#,##0.00\)">
                  <c:v>41644</c:v>
                </c:pt>
                <c:pt idx="173" formatCode="&quot;$&quot;#,##0.00_);[Red]\(&quot;$&quot;#,##0.00\)">
                  <c:v>31086</c:v>
                </c:pt>
                <c:pt idx="174" formatCode="&quot;$&quot;#,##0.00_);[Red]\(&quot;$&quot;#,##0.00\)">
                  <c:v>37717</c:v>
                </c:pt>
                <c:pt idx="175" formatCode="&quot;$&quot;#,##0.00_);[Red]\(&quot;$&quot;#,##0.00\)">
                  <c:v>40211</c:v>
                </c:pt>
                <c:pt idx="176" formatCode="&quot;$&quot;#,##0.00_);[Red]\(&quot;$&quot;#,##0.00\)">
                  <c:v>57100</c:v>
                </c:pt>
                <c:pt idx="177" formatCode="&quot;$&quot;#,##0.00_);[Red]\(&quot;$&quot;#,##0.00\)">
                  <c:v>39660</c:v>
                </c:pt>
                <c:pt idx="178" formatCode="&quot;$&quot;#,##0.00_);[Red]\(&quot;$&quot;#,##0.00\)">
                  <c:v>56181</c:v>
                </c:pt>
                <c:pt idx="179" formatCode="&quot;$&quot;#,##0.00_);[Red]\(&quot;$&quot;#,##0.00\)">
                  <c:v>36317</c:v>
                </c:pt>
                <c:pt idx="180" formatCode="&quot;$&quot;#,##0.00_);[Red]\(&quot;$&quot;#,##0.00\)">
                  <c:v>26490</c:v>
                </c:pt>
                <c:pt idx="181" formatCode="&quot;$&quot;#,##0.00_);[Red]\(&quot;$&quot;#,##0.00\)">
                  <c:v>10245</c:v>
                </c:pt>
                <c:pt idx="182" formatCode="&quot;$&quot;#,##0.00_);[Red]\(&quot;$&quot;#,##0.00\)">
                  <c:v>22123</c:v>
                </c:pt>
                <c:pt idx="183" formatCode="&quot;$&quot;#,##0.00_);[Red]\(&quot;$&quot;#,##0.00\)">
                  <c:v>47175</c:v>
                </c:pt>
                <c:pt idx="184" formatCode="&quot;$&quot;#,##0.00_);[Red]\(&quot;$&quot;#,##0.00\)">
                  <c:v>74716</c:v>
                </c:pt>
                <c:pt idx="185" formatCode="&quot;$&quot;#,##0.00_);[Red]\(&quot;$&quot;#,##0.00\)">
                  <c:v>55635</c:v>
                </c:pt>
                <c:pt idx="186" formatCode="&quot;$&quot;#,##0.00_);[Red]\(&quot;$&quot;#,##0.00\)">
                  <c:v>44529</c:v>
                </c:pt>
                <c:pt idx="187" formatCode="&quot;$&quot;#,##0.00_);[Red]\(&quot;$&quot;#,##0.00\)">
                  <c:v>46049</c:v>
                </c:pt>
                <c:pt idx="188" formatCode="&quot;$&quot;#,##0.00_);[Red]\(&quot;$&quot;#,##0.00\)">
                  <c:v>41335</c:v>
                </c:pt>
                <c:pt idx="189" formatCode="&quot;$&quot;#,##0.00_);[Red]\(&quot;$&quot;#,##0.00\)">
                  <c:v>54252</c:v>
                </c:pt>
                <c:pt idx="190" formatCode="&quot;$&quot;#,##0.00_);[Red]\(&quot;$&quot;#,##0.00\)">
                  <c:v>47320</c:v>
                </c:pt>
                <c:pt idx="191" formatCode="&quot;$&quot;#,##0.00_);[Red]\(&quot;$&quot;#,##0.00\)">
                  <c:v>33249</c:v>
                </c:pt>
                <c:pt idx="192" formatCode="&quot;$&quot;#,##0.00_);[Red]\(&quot;$&quot;#,##0.00\)">
                  <c:v>40059</c:v>
                </c:pt>
                <c:pt idx="193" formatCode="&quot;$&quot;#,##0.00_);[Red]\(&quot;$&quot;#,##0.00\)">
                  <c:v>81168</c:v>
                </c:pt>
                <c:pt idx="194" formatCode="&quot;$&quot;#,##0.00_);[Red]\(&quot;$&quot;#,##0.00\)">
                  <c:v>86037</c:v>
                </c:pt>
                <c:pt idx="195" formatCode="&quot;$&quot;#,##0.00_);[Red]\(&quot;$&quot;#,##0.00\)">
                  <c:v>74881</c:v>
                </c:pt>
                <c:pt idx="196" formatCode="&quot;$&quot;#,##0.00_);[Red]\(&quot;$&quot;#,##0.00\)">
                  <c:v>44953</c:v>
                </c:pt>
                <c:pt idx="197" formatCode="&quot;$&quot;#,##0.00_);[Red]\(&quot;$&quot;#,##0.00\)">
                  <c:v>46931</c:v>
                </c:pt>
                <c:pt idx="198" formatCode="&quot;$&quot;#,##0.00_);[Red]\(&quot;$&quot;#,##0.00\)">
                  <c:v>61823</c:v>
                </c:pt>
                <c:pt idx="199" formatCode="&quot;$&quot;#,##0.00_);[Red]\(&quot;$&quot;#,##0.00\)">
                  <c:v>34554</c:v>
                </c:pt>
                <c:pt idx="200" formatCode="&quot;$&quot;#,##0.00_);[Red]\(&quot;$&quot;#,##0.00\)">
                  <c:v>79593</c:v>
                </c:pt>
                <c:pt idx="201" formatCode="&quot;$&quot;#,##0.00_);[Red]\(&quot;$&quot;#,##0.00\)">
                  <c:v>64413</c:v>
                </c:pt>
                <c:pt idx="202" formatCode="&quot;$&quot;#,##0.00_);[Red]\(&quot;$&quot;#,##0.00\)">
                  <c:v>40637</c:v>
                </c:pt>
                <c:pt idx="203" formatCode="&quot;$&quot;#,##0.00_);[Red]\(&quot;$&quot;#,##0.00\)">
                  <c:v>85710</c:v>
                </c:pt>
                <c:pt idx="204">
                  <c:v>48432</c:v>
                </c:pt>
                <c:pt idx="205" formatCode="&quot;$&quot;#,##0.00_);[Red]\(&quot;$&quot;#,##0.00\)">
                  <c:v>58398</c:v>
                </c:pt>
                <c:pt idx="206" formatCode="&quot;$&quot;#,##0.00_);[Red]\(&quot;$&quot;#,##0.00\)">
                  <c:v>52117</c:v>
                </c:pt>
                <c:pt idx="207" formatCode="&quot;$&quot;#,##0.00_);[Red]\(&quot;$&quot;#,##0.00\)">
                  <c:v>35641</c:v>
                </c:pt>
                <c:pt idx="208" formatCode="&quot;$&quot;#,##0.00_);[Red]\(&quot;$&quot;#,##0.00\)">
                  <c:v>28332</c:v>
                </c:pt>
                <c:pt idx="209" formatCode="&quot;$&quot;#,##0.00_);[Red]\(&quot;$&quot;#,##0.00\)">
                  <c:v>56796</c:v>
                </c:pt>
                <c:pt idx="210" formatCode="&quot;$&quot;#,##0.00_);[Red]\(&quot;$&quot;#,##0.00\)">
                  <c:v>53204</c:v>
                </c:pt>
                <c:pt idx="211" formatCode="&quot;$&quot;#,##0.00_);[Red]\(&quot;$&quot;#,##0.00\)">
                  <c:v>42403</c:v>
                </c:pt>
                <c:pt idx="212" formatCode="&quot;$&quot;#,##0.00_);[Red]\(&quot;$&quot;#,##0.00\)">
                  <c:v>80695</c:v>
                </c:pt>
                <c:pt idx="213" formatCode="&quot;$&quot;#,##0.00_);[Red]\(&quot;$&quot;#,##0.00\)">
                  <c:v>70179</c:v>
                </c:pt>
                <c:pt idx="214" formatCode="&quot;$&quot;#,##0.00_);[Red]\(&quot;$&quot;#,##0.00\)">
                  <c:v>40760</c:v>
                </c:pt>
                <c:pt idx="215" formatCode="&quot;$&quot;#,##0.00_);[Red]\(&quot;$&quot;#,##0.00\)">
                  <c:v>56715</c:v>
                </c:pt>
                <c:pt idx="216" formatCode="&quot;$&quot;#,##0.00_);[Red]\(&quot;$&quot;#,##0.00\)">
                  <c:v>71969</c:v>
                </c:pt>
                <c:pt idx="217" formatCode="&quot;$&quot;#,##0.00_);[Red]\(&quot;$&quot;#,##0.00\)">
                  <c:v>75283</c:v>
                </c:pt>
                <c:pt idx="218" formatCode="&quot;$&quot;#,##0.00_);[Red]\(&quot;$&quot;#,##0.00\)">
                  <c:v>22669</c:v>
                </c:pt>
                <c:pt idx="219" formatCode="&quot;$&quot;#,##0.00_);[Red]\(&quot;$&quot;#,##0.00\)">
                  <c:v>61014</c:v>
                </c:pt>
                <c:pt idx="220" formatCode="&quot;$&quot;#,##0.00_);[Red]\(&quot;$&quot;#,##0.00\)">
                  <c:v>41275</c:v>
                </c:pt>
                <c:pt idx="221" formatCode="&quot;$&quot;#,##0.00_);[Red]\(&quot;$&quot;#,##0.00\)">
                  <c:v>81929</c:v>
                </c:pt>
                <c:pt idx="222" formatCode="&quot;$&quot;#,##0.00_);[Red]\(&quot;$&quot;#,##0.00\)">
                  <c:v>27590</c:v>
                </c:pt>
                <c:pt idx="223" formatCode="&quot;$&quot;#,##0.00_);[Red]\(&quot;$&quot;#,##0.00\)">
                  <c:v>50965</c:v>
                </c:pt>
                <c:pt idx="224" formatCode="&quot;$&quot;#,##0.00_);[Red]\(&quot;$&quot;#,##0.00\)">
                  <c:v>85844</c:v>
                </c:pt>
                <c:pt idx="225" formatCode="&quot;$&quot;#,##0.00_);[Red]\(&quot;$&quot;#,##0.00\)">
                  <c:v>52569</c:v>
                </c:pt>
                <c:pt idx="226" formatCode="&quot;$&quot;#,##0.00_);[Red]\(&quot;$&quot;#,##0.00\)">
                  <c:v>17144</c:v>
                </c:pt>
                <c:pt idx="227" formatCode="&quot;$&quot;#,##0.00_);[Red]\(&quot;$&quot;#,##0.00\)">
                  <c:v>81246</c:v>
                </c:pt>
                <c:pt idx="228" formatCode="&quot;$&quot;#,##0.00_);[Red]\(&quot;$&quot;#,##0.00\)">
                  <c:v>73356</c:v>
                </c:pt>
                <c:pt idx="229" formatCode="&quot;$&quot;#,##0.00_);[Red]\(&quot;$&quot;#,##0.00\)">
                  <c:v>55707</c:v>
                </c:pt>
                <c:pt idx="230" formatCode="&quot;$&quot;#,##0.00_);[Red]\(&quot;$&quot;#,##0.00\)">
                  <c:v>22063</c:v>
                </c:pt>
                <c:pt idx="231" formatCode="&quot;$&quot;#,##0.00_);[Red]\(&quot;$&quot;#,##0.00\)">
                  <c:v>49912</c:v>
                </c:pt>
                <c:pt idx="232" formatCode="&quot;$&quot;#,##0.00_);[Red]\(&quot;$&quot;#,##0.00\)">
                  <c:v>83532</c:v>
                </c:pt>
                <c:pt idx="233" formatCode="&quot;$&quot;#,##0.00_);[Red]\(&quot;$&quot;#,##0.00\)">
                  <c:v>48877</c:v>
                </c:pt>
                <c:pt idx="234" formatCode="&quot;$&quot;#,##0.00_);[Red]\(&quot;$&quot;#,##0.00\)">
                  <c:v>13260</c:v>
                </c:pt>
                <c:pt idx="235" formatCode="&quot;$&quot;#,##0.00_);[Red]\(&quot;$&quot;#,##0.00\)">
                  <c:v>42000</c:v>
                </c:pt>
                <c:pt idx="236" formatCode="&quot;$&quot;#,##0.00_);[Red]\(&quot;$&quot;#,##0.00\)">
                  <c:v>50729</c:v>
                </c:pt>
                <c:pt idx="237" formatCode="&quot;$&quot;#,##0.00_);[Red]\(&quot;$&quot;#,##0.00\)">
                  <c:v>72159</c:v>
                </c:pt>
                <c:pt idx="238" formatCode="&quot;$&quot;#,##0.00_);[Red]\(&quot;$&quot;#,##0.00\)">
                  <c:v>27573</c:v>
                </c:pt>
                <c:pt idx="239" formatCode="&quot;$&quot;#,##0.00_);[Red]\(&quot;$&quot;#,##0.00\)">
                  <c:v>92491</c:v>
                </c:pt>
                <c:pt idx="240" formatCode="&quot;$&quot;#,##0.00_);[Red]\(&quot;$&quot;#,##0.00\)">
                  <c:v>77632</c:v>
                </c:pt>
                <c:pt idx="241" formatCode="&quot;$&quot;#,##0.00_);[Red]\(&quot;$&quot;#,##0.00\)">
                  <c:v>36262</c:v>
                </c:pt>
                <c:pt idx="242" formatCode="&quot;$&quot;#,##0.00_);[Red]\(&quot;$&quot;#,##0.00\)">
                  <c:v>26228</c:v>
                </c:pt>
                <c:pt idx="243" formatCode="&quot;$&quot;#,##0.00_);[Red]\(&quot;$&quot;#,##0.00\)">
                  <c:v>49618</c:v>
                </c:pt>
                <c:pt idx="244" formatCode="&quot;$&quot;#,##0.00_);[Red]\(&quot;$&quot;#,##0.00\)">
                  <c:v>36408</c:v>
                </c:pt>
                <c:pt idx="245" formatCode="&quot;$&quot;#,##0.00_);[Red]\(&quot;$&quot;#,##0.00\)">
                  <c:v>69674</c:v>
                </c:pt>
                <c:pt idx="246" formatCode="&quot;$&quot;#,##0.00_);[Red]\(&quot;$&quot;#,##0.00\)">
                  <c:v>67536</c:v>
                </c:pt>
                <c:pt idx="247" formatCode="&quot;$&quot;#,##0.00_);[Red]\(&quot;$&quot;#,##0.00\)">
                  <c:v>52845</c:v>
                </c:pt>
                <c:pt idx="248" formatCode="&quot;$&quot;#,##0.00_);[Red]\(&quot;$&quot;#,##0.00\)">
                  <c:v>70440</c:v>
                </c:pt>
                <c:pt idx="249" formatCode="&quot;$&quot;#,##0.00_);[Red]\(&quot;$&quot;#,##0.00\)">
                  <c:v>80124</c:v>
                </c:pt>
                <c:pt idx="250" formatCode="&quot;$&quot;#,##0.00_);[Red]\(&quot;$&quot;#,##0.00\)">
                  <c:v>70038</c:v>
                </c:pt>
                <c:pt idx="251">
                  <c:v>14796</c:v>
                </c:pt>
                <c:pt idx="252" formatCode="&quot;$&quot;#,##0.00_);[Red]\(&quot;$&quot;#,##0.00\)">
                  <c:v>63810</c:v>
                </c:pt>
                <c:pt idx="253" formatCode="&quot;$&quot;#,##0.00_);[Red]\(&quot;$&quot;#,##0.00\)">
                  <c:v>37697</c:v>
                </c:pt>
                <c:pt idx="254" formatCode="&quot;$&quot;#,##0.00_);[Red]\(&quot;$&quot;#,##0.00\)">
                  <c:v>55250</c:v>
                </c:pt>
                <c:pt idx="255" formatCode="&quot;$&quot;#,##0.00_);[Red]\(&quot;$&quot;#,##0.00\)">
                  <c:v>78468</c:v>
                </c:pt>
                <c:pt idx="256" formatCode="&quot;$&quot;#,##0.00_);[Red]\(&quot;$&quot;#,##0.00\)">
                  <c:v>27683</c:v>
                </c:pt>
                <c:pt idx="258" formatCode="&quot;$&quot;#,##0.00_);[Red]\(&quot;$&quot;#,##0.00\)">
                  <c:v>41986</c:v>
                </c:pt>
                <c:pt idx="259" formatCode="&quot;$&quot;#,##0.00_);[Red]\(&quot;$&quot;#,##0.00\)">
                  <c:v>26067</c:v>
                </c:pt>
                <c:pt idx="260" formatCode="&quot;$&quot;#,##0.00_);[Red]\(&quot;$&quot;#,##0.00\)">
                  <c:v>38872</c:v>
                </c:pt>
                <c:pt idx="261" formatCode="&quot;$&quot;#,##0.00_);[Red]\(&quot;$&quot;#,##0.00\)">
                  <c:v>57937</c:v>
                </c:pt>
                <c:pt idx="262" formatCode="&quot;$&quot;#,##0.00_);[Red]\(&quot;$&quot;#,##0.00\)">
                  <c:v>35790</c:v>
                </c:pt>
                <c:pt idx="263" formatCode="&quot;$&quot;#,##0.00_);[Red]\(&quot;$&quot;#,##0.00\)">
                  <c:v>92910</c:v>
                </c:pt>
                <c:pt idx="264" formatCode="&quot;$&quot;#,##0.00_);[Red]\(&quot;$&quot;#,##0.00\)">
                  <c:v>58554</c:v>
                </c:pt>
                <c:pt idx="265">
                  <c:v>50447</c:v>
                </c:pt>
                <c:pt idx="266" formatCode="&quot;$&quot;#,##0.00_);[Red]\(&quot;$&quot;#,##0.00\)">
                  <c:v>58656</c:v>
                </c:pt>
                <c:pt idx="267" formatCode="&quot;$&quot;#,##0.00_);[Red]\(&quot;$&quot;#,##0.00\)">
                  <c:v>74854</c:v>
                </c:pt>
                <c:pt idx="268" formatCode="&quot;$&quot;#,##0.00_);[Red]\(&quot;$&quot;#,##0.00\)">
                  <c:v>82584</c:v>
                </c:pt>
                <c:pt idx="269" formatCode="&quot;$&quot;#,##0.00_);[Red]\(&quot;$&quot;#,##0.00\)">
                  <c:v>31907</c:v>
                </c:pt>
                <c:pt idx="270" formatCode="&quot;$&quot;#,##0.00_);[Red]\(&quot;$&quot;#,##0.00\)">
                  <c:v>79941</c:v>
                </c:pt>
                <c:pt idx="271" formatCode="&quot;$&quot;#,##0.00_);[Red]\(&quot;$&quot;#,##0.00\)">
                  <c:v>44551</c:v>
                </c:pt>
                <c:pt idx="272" formatCode="&quot;$&quot;#,##0.00_);[Red]\(&quot;$&quot;#,##0.00\)">
                  <c:v>50334</c:v>
                </c:pt>
                <c:pt idx="273" formatCode="&quot;$&quot;#,##0.00_);[Red]\(&quot;$&quot;#,##0.00\)">
                  <c:v>42670</c:v>
                </c:pt>
                <c:pt idx="274" formatCode="&quot;$&quot;#,##0.00_);[Red]\(&quot;$&quot;#,##0.00\)">
                  <c:v>38513</c:v>
                </c:pt>
                <c:pt idx="275" formatCode="&quot;$&quot;#,##0.00_);[Red]\(&quot;$&quot;#,##0.00\)">
                  <c:v>17256</c:v>
                </c:pt>
                <c:pt idx="276">
                  <c:v>32474</c:v>
                </c:pt>
                <c:pt idx="277" formatCode="&quot;$&quot;#,##0.00_);[Red]\(&quot;$&quot;#,##0.00\)">
                  <c:v>33249</c:v>
                </c:pt>
                <c:pt idx="278" formatCode="&quot;$&quot;#,##0.00_);[Red]\(&quot;$&quot;#,##0.00\)">
                  <c:v>72905</c:v>
                </c:pt>
                <c:pt idx="279">
                  <c:v>66991</c:v>
                </c:pt>
                <c:pt idx="280" formatCode="&quot;$&quot;#,##0.00_);[Red]\(&quot;$&quot;#,##0.00\)">
                  <c:v>34984</c:v>
                </c:pt>
                <c:pt idx="281" formatCode="&quot;$&quot;#,##0.00_);[Red]\(&quot;$&quot;#,##0.00\)">
                  <c:v>34916</c:v>
                </c:pt>
                <c:pt idx="282" formatCode="&quot;$&quot;#,##0.00_);[Red]\(&quot;$&quot;#,##0.00\)">
                  <c:v>53201</c:v>
                </c:pt>
                <c:pt idx="283" formatCode="&quot;$&quot;#,##0.00_);[Red]\(&quot;$&quot;#,##0.00\)">
                  <c:v>20425</c:v>
                </c:pt>
                <c:pt idx="284" formatCode="&quot;$&quot;#,##0.00_);[Red]\(&quot;$&quot;#,##0.00\)">
                  <c:v>40689</c:v>
                </c:pt>
                <c:pt idx="285" formatCode="&quot;$&quot;#,##0.00_);[Red]\(&quot;$&quot;#,##0.00\)">
                  <c:v>82623</c:v>
                </c:pt>
                <c:pt idx="286" formatCode="&quot;$&quot;#,##0.00_);[Red]\(&quot;$&quot;#,##0.00\)">
                  <c:v>34026</c:v>
                </c:pt>
                <c:pt idx="287" formatCode="&quot;$&quot;#,##0.00_);[Red]\(&quot;$&quot;#,##0.00\)">
                  <c:v>52513</c:v>
                </c:pt>
                <c:pt idx="288" formatCode="&quot;$&quot;#,##0.00_);[Red]\(&quot;$&quot;#,##0.00\)">
                  <c:v>86424</c:v>
                </c:pt>
                <c:pt idx="289" formatCode="&quot;$&quot;#,##0.00_);[Red]\(&quot;$&quot;#,##0.00\)">
                  <c:v>33562</c:v>
                </c:pt>
                <c:pt idx="290" formatCode="&quot;$&quot;#,##0.00_);[Red]\(&quot;$&quot;#,##0.00\)">
                  <c:v>57513</c:v>
                </c:pt>
                <c:pt idx="291" formatCode="&quot;$&quot;#,##0.00_);[Red]\(&quot;$&quot;#,##0.00\)">
                  <c:v>60474</c:v>
                </c:pt>
                <c:pt idx="292" formatCode="&quot;$&quot;#,##0.00_);[Red]\(&quot;$&quot;#,##0.00\)">
                  <c:v>21059</c:v>
                </c:pt>
                <c:pt idx="293" formatCode="&quot;$&quot;#,##0.00_);[Red]\(&quot;$&quot;#,##0.00\)">
                  <c:v>69063</c:v>
                </c:pt>
                <c:pt idx="294" formatCode="&quot;$&quot;#,##0.00_);[Red]\(&quot;$&quot;#,##0.00\)">
                  <c:v>36921</c:v>
                </c:pt>
                <c:pt idx="295" formatCode="&quot;$&quot;#,##0.00_);[Red]\(&quot;$&quot;#,##0.00\)">
                  <c:v>45160</c:v>
                </c:pt>
                <c:pt idx="296">
                  <c:v>47823</c:v>
                </c:pt>
                <c:pt idx="297" formatCode="&quot;$&quot;#,##0.00_);[Red]\(&quot;$&quot;#,##0.00\)">
                  <c:v>55759</c:v>
                </c:pt>
                <c:pt idx="298" formatCode="&quot;$&quot;#,##0.00_);[Red]\(&quot;$&quot;#,##0.00\)">
                  <c:v>71488</c:v>
                </c:pt>
                <c:pt idx="299" formatCode="&quot;$&quot;#,##0.00_);[Red]\(&quot;$&quot;#,##0.00\)">
                  <c:v>47958</c:v>
                </c:pt>
                <c:pt idx="300" formatCode="&quot;$&quot;#,##0.00_);[Red]\(&quot;$&quot;#,##0.00\)">
                  <c:v>160803</c:v>
                </c:pt>
                <c:pt idx="301" formatCode="&quot;$&quot;#,##0.00_);[Red]\(&quot;$&quot;#,##0.00\)">
                  <c:v>28427</c:v>
                </c:pt>
                <c:pt idx="302" formatCode="&quot;$&quot;#,##0.00_);[Red]\(&quot;$&quot;#,##0.00\)">
                  <c:v>162397</c:v>
                </c:pt>
                <c:pt idx="303" formatCode="&quot;$&quot;#,##0.00_);[Red]\(&quot;$&quot;#,##0.00\)">
                  <c:v>42160</c:v>
                </c:pt>
                <c:pt idx="304" formatCode="&quot;$&quot;#,##0.00_);[Red]\(&quot;$&quot;#,##0.00\)">
                  <c:v>84460</c:v>
                </c:pt>
                <c:pt idx="305" formatCode="&quot;$&quot;#,##0.00_);[Red]\(&quot;$&quot;#,##0.00\)">
                  <c:v>60839</c:v>
                </c:pt>
                <c:pt idx="306" formatCode="&quot;$&quot;#,##0.00_);[Red]\(&quot;$&quot;#,##0.00\)">
                  <c:v>34176</c:v>
                </c:pt>
                <c:pt idx="307" formatCode="&quot;$&quot;#,##0.00_);[Red]\(&quot;$&quot;#,##0.00\)">
                  <c:v>30822</c:v>
                </c:pt>
                <c:pt idx="308" formatCode="&quot;$&quot;#,##0.00_);[Red]\(&quot;$&quot;#,##0.00\)">
                  <c:v>62694</c:v>
                </c:pt>
                <c:pt idx="309">
                  <c:v>38578</c:v>
                </c:pt>
                <c:pt idx="310" formatCode="&quot;$&quot;#,##0.00_);[Red]\(&quot;$&quot;#,##0.00\)">
                  <c:v>59041</c:v>
                </c:pt>
                <c:pt idx="311">
                  <c:v>81698</c:v>
                </c:pt>
                <c:pt idx="312" formatCode="&quot;$&quot;#,##0.00_);[Red]\(&quot;$&quot;#,##0.00\)">
                  <c:v>56243</c:v>
                </c:pt>
                <c:pt idx="313" formatCode="&quot;$&quot;#,##0.00_);[Red]\(&quot;$&quot;#,##0.00\)">
                  <c:v>81380</c:v>
                </c:pt>
                <c:pt idx="314" formatCode="&quot;$&quot;#,##0.00_);[Red]\(&quot;$&quot;#,##0.00\)">
                  <c:v>38508</c:v>
                </c:pt>
                <c:pt idx="315" formatCode="&quot;$&quot;#,##0.00_);[Red]\(&quot;$&quot;#,##0.00\)">
                  <c:v>82657</c:v>
                </c:pt>
                <c:pt idx="316" formatCode="&quot;$&quot;#,##0.00_);[Red]\(&quot;$&quot;#,##0.00\)">
                  <c:v>69702</c:v>
                </c:pt>
                <c:pt idx="317" formatCode="&quot;$&quot;#,##0.00_);[Red]\(&quot;$&quot;#,##0.00\)">
                  <c:v>78569</c:v>
                </c:pt>
                <c:pt idx="318" formatCode="&quot;$&quot;#,##0.00_);[Red]\(&quot;$&quot;#,##0.00\)">
                  <c:v>37406</c:v>
                </c:pt>
                <c:pt idx="319" formatCode="&quot;$&quot;#,##0.00_);[Red]\(&quot;$&quot;#,##0.00\)">
                  <c:v>41443</c:v>
                </c:pt>
                <c:pt idx="320" formatCode="&quot;$&quot;#,##0.00_);[Red]\(&quot;$&quot;#,##0.00\)">
                  <c:v>90765</c:v>
                </c:pt>
                <c:pt idx="321" formatCode="&quot;$&quot;#,##0.00_);[Red]\(&quot;$&quot;#,##0.00\)">
                  <c:v>56962</c:v>
                </c:pt>
                <c:pt idx="322" formatCode="&quot;$&quot;#,##0.00_);[Red]\(&quot;$&quot;#,##0.00\)">
                  <c:v>47353</c:v>
                </c:pt>
                <c:pt idx="323" formatCode="&quot;$&quot;#,##0.00_);[Red]\(&quot;$&quot;#,##0.00\)">
                  <c:v>38590</c:v>
                </c:pt>
                <c:pt idx="325" formatCode="&quot;$&quot;#,##0.00_);[Red]\(&quot;$&quot;#,##0.00\)">
                  <c:v>56046</c:v>
                </c:pt>
                <c:pt idx="326">
                  <c:v>90369</c:v>
                </c:pt>
                <c:pt idx="327" formatCode="&quot;$&quot;#,##0.00_);[Red]\(&quot;$&quot;#,##0.00\)">
                  <c:v>35860</c:v>
                </c:pt>
                <c:pt idx="328" formatCode="&quot;$&quot;#,##0.00_);[Red]\(&quot;$&quot;#,##0.00\)">
                  <c:v>77297</c:v>
                </c:pt>
                <c:pt idx="329" formatCode="&quot;$&quot;#,##0.00_);[Red]\(&quot;$&quot;#,##0.00\)">
                  <c:v>71796</c:v>
                </c:pt>
                <c:pt idx="330" formatCode="&quot;$&quot;#,##0.00_);[Red]\(&quot;$&quot;#,##0.00\)">
                  <c:v>61825</c:v>
                </c:pt>
                <c:pt idx="331">
                  <c:v>65220</c:v>
                </c:pt>
                <c:pt idx="332" formatCode="&quot;$&quot;#,##0.00_);[Red]\(&quot;$&quot;#,##0.00\)">
                  <c:v>64587</c:v>
                </c:pt>
                <c:pt idx="333" formatCode="&quot;$&quot;#,##0.00_);[Red]\(&quot;$&quot;#,##0.00\)">
                  <c:v>25224</c:v>
                </c:pt>
                <c:pt idx="334" formatCode="&quot;$&quot;#,##0.00_);[Red]\(&quot;$&quot;#,##0.00\)">
                  <c:v>81843</c:v>
                </c:pt>
                <c:pt idx="335" formatCode="&quot;$&quot;#,##0.00_);[Red]\(&quot;$&quot;#,##0.00\)">
                  <c:v>34350</c:v>
                </c:pt>
                <c:pt idx="336" formatCode="&quot;$&quot;#,##0.00_);[Red]\(&quot;$&quot;#,##0.00\)">
                  <c:v>34043</c:v>
                </c:pt>
                <c:pt idx="337" formatCode="&quot;$&quot;#,##0.00_);[Red]\(&quot;$&quot;#,##0.00\)">
                  <c:v>64140</c:v>
                </c:pt>
                <c:pt idx="338" formatCode="&quot;$&quot;#,##0.00_);[Red]\(&quot;$&quot;#,##0.00\)">
                  <c:v>65640</c:v>
                </c:pt>
                <c:pt idx="339" formatCode="&quot;$&quot;#,##0.00_);[Red]\(&quot;$&quot;#,##0.00\)">
                  <c:v>43057</c:v>
                </c:pt>
                <c:pt idx="340" formatCode="&quot;$&quot;#,##0.00_);[Red]\(&quot;$&quot;#,##0.00\)">
                  <c:v>62981</c:v>
                </c:pt>
                <c:pt idx="341" formatCode="&quot;$&quot;#,##0.00_);[Red]\(&quot;$&quot;#,##0.00\)">
                  <c:v>30168</c:v>
                </c:pt>
                <c:pt idx="342" formatCode="&quot;$&quot;#,##0.00_);[Red]\(&quot;$&quot;#,##0.00\)">
                  <c:v>25851</c:v>
                </c:pt>
                <c:pt idx="343" formatCode="&quot;$&quot;#,##0.00_);[Red]\(&quot;$&quot;#,##0.00\)">
                  <c:v>39747</c:v>
                </c:pt>
                <c:pt idx="344" formatCode="&quot;$&quot;#,##0.00_);[Red]\(&quot;$&quot;#,##0.00\)">
                  <c:v>22585</c:v>
                </c:pt>
                <c:pt idx="345" formatCode="&quot;$&quot;#,##0.00_);[Red]\(&quot;$&quot;#,##0.00\)">
                  <c:v>66426</c:v>
                </c:pt>
                <c:pt idx="346" formatCode="&quot;$&quot;#,##0.00_);[Red]\(&quot;$&quot;#,##0.00\)">
                  <c:v>40706</c:v>
                </c:pt>
                <c:pt idx="347" formatCode="&quot;$&quot;#,##0.00_);[Red]\(&quot;$&quot;#,##0.00\)">
                  <c:v>55956</c:v>
                </c:pt>
                <c:pt idx="348" formatCode="&quot;$&quot;#,##0.00_);[Red]\(&quot;$&quot;#,##0.00\)">
                  <c:v>69719</c:v>
                </c:pt>
                <c:pt idx="349" formatCode="&quot;$&quot;#,##0.00_);[Red]\(&quot;$&quot;#,##0.00\)">
                  <c:v>23529</c:v>
                </c:pt>
                <c:pt idx="350" formatCode="&quot;$&quot;#,##0.00_);[Red]\(&quot;$&quot;#,##0.00\)">
                  <c:v>85696</c:v>
                </c:pt>
                <c:pt idx="351" formatCode="&quot;$&quot;#,##0.00_);[Red]\(&quot;$&quot;#,##0.00\)">
                  <c:v>45204</c:v>
                </c:pt>
                <c:pt idx="352" formatCode="&quot;$&quot;#,##0.00_);[Red]\(&quot;$&quot;#,##0.00\)">
                  <c:v>87679</c:v>
                </c:pt>
                <c:pt idx="353" formatCode="&quot;$&quot;#,##0.00_);[Red]\(&quot;$&quot;#,##0.00\)">
                  <c:v>33955</c:v>
                </c:pt>
                <c:pt idx="354">
                  <c:v>79174</c:v>
                </c:pt>
                <c:pt idx="355" formatCode="&quot;$&quot;#,##0.00_);[Red]\(&quot;$&quot;#,##0.00\)">
                  <c:v>12393</c:v>
                </c:pt>
                <c:pt idx="356" formatCode="&quot;$&quot;#,##0.00_);[Red]\(&quot;$&quot;#,##0.00\)">
                  <c:v>25965</c:v>
                </c:pt>
                <c:pt idx="357" formatCode="&quot;$&quot;#,##0.00_);[Red]\(&quot;$&quot;#,##0.00\)">
                  <c:v>64795</c:v>
                </c:pt>
                <c:pt idx="358" formatCode="&quot;$&quot;#,##0.00_);[Red]\(&quot;$&quot;#,##0.00\)">
                  <c:v>29732</c:v>
                </c:pt>
                <c:pt idx="359">
                  <c:v>84835</c:v>
                </c:pt>
                <c:pt idx="360" formatCode="&quot;$&quot;#,##0.00_);[Red]\(&quot;$&quot;#,##0.00\)">
                  <c:v>54959</c:v>
                </c:pt>
                <c:pt idx="361" formatCode="&quot;$&quot;#,##0.00_);[Red]\(&quot;$&quot;#,##0.00\)">
                  <c:v>39190</c:v>
                </c:pt>
                <c:pt idx="362" formatCode="&quot;$&quot;#,##0.00_);[Red]\(&quot;$&quot;#,##0.00\)">
                  <c:v>35544</c:v>
                </c:pt>
                <c:pt idx="363" formatCode="&quot;$&quot;#,##0.00_);[Red]\(&quot;$&quot;#,##0.00\)">
                  <c:v>43322</c:v>
                </c:pt>
                <c:pt idx="364">
                  <c:v>47139</c:v>
                </c:pt>
                <c:pt idx="365" formatCode="&quot;$&quot;#,##0.00_);[Red]\(&quot;$&quot;#,##0.00\)">
                  <c:v>75251</c:v>
                </c:pt>
                <c:pt idx="366" formatCode="&quot;$&quot;#,##0.00_);[Red]\(&quot;$&quot;#,##0.00\)">
                  <c:v>64849</c:v>
                </c:pt>
                <c:pt idx="367" formatCode="&quot;$&quot;#,##0.00_);[Red]\(&quot;$&quot;#,##0.00\)">
                  <c:v>18929</c:v>
                </c:pt>
                <c:pt idx="368" formatCode="&quot;$&quot;#,##0.00_);[Red]\(&quot;$&quot;#,##0.00\)">
                  <c:v>23148</c:v>
                </c:pt>
                <c:pt idx="369" formatCode="&quot;$&quot;#,##0.00_);[Red]\(&quot;$&quot;#,##0.00\)">
                  <c:v>53537</c:v>
                </c:pt>
                <c:pt idx="370" formatCode="&quot;$&quot;#,##0.00_);[Red]\(&quot;$&quot;#,##0.00\)">
                  <c:v>42033</c:v>
                </c:pt>
                <c:pt idx="371" formatCode="&quot;$&quot;#,##0.00_);[Red]\(&quot;$&quot;#,##0.00\)">
                  <c:v>78789</c:v>
                </c:pt>
                <c:pt idx="372" formatCode="&quot;$&quot;#,##0.00_);[Red]\(&quot;$&quot;#,##0.00\)">
                  <c:v>63120</c:v>
                </c:pt>
                <c:pt idx="373" formatCode="&quot;$&quot;#,##0.00_);[Red]\(&quot;$&quot;#,##0.00\)">
                  <c:v>67430</c:v>
                </c:pt>
                <c:pt idx="374" formatCode="&quot;$&quot;#,##0.00_);[Red]\(&quot;$&quot;#,##0.00\)">
                  <c:v>78939</c:v>
                </c:pt>
                <c:pt idx="375" formatCode="&quot;$&quot;#,##0.00_);[Red]\(&quot;$&quot;#,##0.00\)">
                  <c:v>45736</c:v>
                </c:pt>
                <c:pt idx="376" formatCode="&quot;$&quot;#,##0.00_);[Red]\(&quot;$&quot;#,##0.00\)">
                  <c:v>40321</c:v>
                </c:pt>
                <c:pt idx="377" formatCode="&quot;$&quot;#,##0.00_);[Red]\(&quot;$&quot;#,##0.00\)">
                  <c:v>59062</c:v>
                </c:pt>
                <c:pt idx="378" formatCode="&quot;$&quot;#,##0.00_);[Red]\(&quot;$&quot;#,##0.00\)">
                  <c:v>69401</c:v>
                </c:pt>
                <c:pt idx="379" formatCode="&quot;$&quot;#,##0.00_);[Red]\(&quot;$&quot;#,##0.00\)">
                  <c:v>31814</c:v>
                </c:pt>
                <c:pt idx="380" formatCode="&quot;$&quot;#,##0.00_);[Red]\(&quot;$&quot;#,##0.00\)">
                  <c:v>25252</c:v>
                </c:pt>
                <c:pt idx="381">
                  <c:v>71434</c:v>
                </c:pt>
                <c:pt idx="382" formatCode="&quot;$&quot;#,##0.00_);[Red]\(&quot;$&quot;#,##0.00\)">
                  <c:v>34445</c:v>
                </c:pt>
                <c:pt idx="383" formatCode="&quot;$&quot;#,##0.00_);[Red]\(&quot;$&quot;#,##0.00\)">
                  <c:v>55012</c:v>
                </c:pt>
                <c:pt idx="384" formatCode="&quot;$&quot;#,##0.00_);[Red]\(&quot;$&quot;#,##0.00\)">
                  <c:v>86610</c:v>
                </c:pt>
                <c:pt idx="385" formatCode="&quot;$&quot;#,##0.00_);[Red]\(&quot;$&quot;#,##0.00\)">
                  <c:v>84618</c:v>
                </c:pt>
                <c:pt idx="386" formatCode="&quot;$&quot;#,##0.00_);[Red]\(&quot;$&quot;#,##0.00\)">
                  <c:v>45684</c:v>
                </c:pt>
                <c:pt idx="387" formatCode="&quot;$&quot;#,##0.00_);[Red]\(&quot;$&quot;#,##0.00\)">
                  <c:v>34053</c:v>
                </c:pt>
                <c:pt idx="388" formatCode="&quot;$&quot;#,##0.00_);[Red]\(&quot;$&quot;#,##0.00\)">
                  <c:v>21063</c:v>
                </c:pt>
                <c:pt idx="389" formatCode="&quot;$&quot;#,##0.00_);[Red]\(&quot;$&quot;#,##0.00\)">
                  <c:v>63159</c:v>
                </c:pt>
                <c:pt idx="390">
                  <c:v>44931</c:v>
                </c:pt>
                <c:pt idx="391">
                  <c:v>60597</c:v>
                </c:pt>
                <c:pt idx="392" formatCode="&quot;$&quot;#,##0.00_);[Red]\(&quot;$&quot;#,##0.00\)">
                  <c:v>58607</c:v>
                </c:pt>
                <c:pt idx="394" formatCode="&quot;$&quot;#,##0.00_);[Red]\(&quot;$&quot;#,##0.00\)">
                  <c:v>37697</c:v>
                </c:pt>
                <c:pt idx="395" formatCode="&quot;$&quot;#,##0.00_);[Red]\(&quot;$&quot;#,##0.00\)">
                  <c:v>71964</c:v>
                </c:pt>
                <c:pt idx="396" formatCode="&quot;$&quot;#,##0.00_);[Red]\(&quot;$&quot;#,##0.00\)">
                  <c:v>72679</c:v>
                </c:pt>
                <c:pt idx="397" formatCode="&quot;$&quot;#,##0.00_);[Red]\(&quot;$&quot;#,##0.00\)">
                  <c:v>35765</c:v>
                </c:pt>
                <c:pt idx="398" formatCode="&quot;$&quot;#,##0.00_);[Red]\(&quot;$&quot;#,##0.00\)">
                  <c:v>77583</c:v>
                </c:pt>
                <c:pt idx="399" formatCode="&quot;$&quot;#,##0.00_);[Red]\(&quot;$&quot;#,##0.00\)">
                  <c:v>61456</c:v>
                </c:pt>
                <c:pt idx="400" formatCode="&quot;$&quot;#,##0.00_);[Red]\(&quot;$&quot;#,##0.00\)">
                  <c:v>57906</c:v>
                </c:pt>
                <c:pt idx="401" formatCode="&quot;$&quot;#,##0.00_);[Red]\(&quot;$&quot;#,##0.00\)">
                  <c:v>35860</c:v>
                </c:pt>
                <c:pt idx="402" formatCode="&quot;$&quot;#,##0.00_);[Red]\(&quot;$&quot;#,##0.00\)">
                  <c:v>50737</c:v>
                </c:pt>
                <c:pt idx="403" formatCode="&quot;$&quot;#,##0.00_);[Red]\(&quot;$&quot;#,##0.00\)">
                  <c:v>38823</c:v>
                </c:pt>
                <c:pt idx="404" formatCode="&quot;$&quot;#,##0.00_);[Red]\(&quot;$&quot;#,##0.00\)">
                  <c:v>53374</c:v>
                </c:pt>
                <c:pt idx="405" formatCode="&quot;$&quot;#,##0.00_);[Red]\(&quot;$&quot;#,##0.00\)">
                  <c:v>72460</c:v>
                </c:pt>
                <c:pt idx="406">
                  <c:v>81044</c:v>
                </c:pt>
                <c:pt idx="407" formatCode="&quot;$&quot;#,##0.00_);[Red]\(&quot;$&quot;#,##0.00\)">
                  <c:v>84906</c:v>
                </c:pt>
                <c:pt idx="408" formatCode="&quot;$&quot;#,##0.00_);[Red]\(&quot;$&quot;#,##0.00\)">
                  <c:v>33581</c:v>
                </c:pt>
                <c:pt idx="409" formatCode="&quot;$&quot;#,##0.00_);[Red]\(&quot;$&quot;#,##0.00\)">
                  <c:v>20130</c:v>
                </c:pt>
                <c:pt idx="410" formatCode="&quot;$&quot;#,##0.00_);[Red]\(&quot;$&quot;#,##0.00\)">
                  <c:v>96843</c:v>
                </c:pt>
                <c:pt idx="411" formatCode="&quot;$&quot;#,##0.00_);[Red]\(&quot;$&quot;#,##0.00\)">
                  <c:v>82800</c:v>
                </c:pt>
                <c:pt idx="412" formatCode="&quot;$&quot;#,##0.00_);[Red]\(&quot;$&quot;#,##0.00\)">
                  <c:v>50116</c:v>
                </c:pt>
                <c:pt idx="413" formatCode="&quot;$&quot;#,##0.00_);[Red]\(&quot;$&quot;#,##0.00\)">
                  <c:v>62905</c:v>
                </c:pt>
                <c:pt idx="414" formatCode="&quot;$&quot;#,##0.00_);[Red]\(&quot;$&quot;#,##0.00\)">
                  <c:v>63033</c:v>
                </c:pt>
                <c:pt idx="415">
                  <c:v>45203</c:v>
                </c:pt>
                <c:pt idx="416" formatCode="&quot;$&quot;#,##0.00_);[Red]\(&quot;$&quot;#,##0.00\)">
                  <c:v>62859</c:v>
                </c:pt>
                <c:pt idx="417" formatCode="&quot;$&quot;#,##0.00_);[Red]\(&quot;$&quot;#,##0.00\)">
                  <c:v>53700</c:v>
                </c:pt>
                <c:pt idx="418" formatCode="&quot;$&quot;#,##0.00_);[Red]\(&quot;$&quot;#,##0.00\)">
                  <c:v>7500</c:v>
                </c:pt>
                <c:pt idx="419" formatCode="&quot;$&quot;#,##0.00_);[Red]\(&quot;$&quot;#,##0.00\)">
                  <c:v>76653</c:v>
                </c:pt>
                <c:pt idx="420" formatCode="&quot;$&quot;#,##0.00_);[Red]\(&quot;$&quot;#,##0.00\)">
                  <c:v>80995</c:v>
                </c:pt>
                <c:pt idx="421" formatCode="&quot;$&quot;#,##0.00_);[Red]\(&quot;$&quot;#,##0.00\)">
                  <c:v>30372</c:v>
                </c:pt>
                <c:pt idx="422" formatCode="&quot;$&quot;#,##0.00_);[Red]\(&quot;$&quot;#,##0.00\)">
                  <c:v>22554</c:v>
                </c:pt>
                <c:pt idx="423" formatCode="&quot;$&quot;#,##0.00_);[Red]\(&quot;$&quot;#,##0.00\)">
                  <c:v>26290</c:v>
                </c:pt>
                <c:pt idx="424" formatCode="&quot;$&quot;#,##0.00_);[Red]\(&quot;$&quot;#,##0.00\)">
                  <c:v>56939</c:v>
                </c:pt>
                <c:pt idx="425" formatCode="&quot;$&quot;#,##0.00_);[Red]\(&quot;$&quot;#,##0.00\)">
                  <c:v>46779</c:v>
                </c:pt>
                <c:pt idx="426" formatCode="&quot;$&quot;#,##0.00_);[Red]\(&quot;$&quot;#,##0.00\)">
                  <c:v>40049</c:v>
                </c:pt>
                <c:pt idx="427" formatCode="&quot;$&quot;#,##0.00_);[Red]\(&quot;$&quot;#,##0.00\)">
                  <c:v>46344</c:v>
                </c:pt>
                <c:pt idx="428" formatCode="&quot;$&quot;#,##0.00_);[Red]\(&quot;$&quot;#,##0.00\)">
                  <c:v>80134</c:v>
                </c:pt>
                <c:pt idx="429" formatCode="&quot;$&quot;#,##0.00_);[Red]\(&quot;$&quot;#,##0.00\)">
                  <c:v>70617</c:v>
                </c:pt>
                <c:pt idx="430" formatCode="&quot;$&quot;#,##0.00_);[Red]\(&quot;$&quot;#,##0.00\)">
                  <c:v>82326</c:v>
                </c:pt>
                <c:pt idx="431" formatCode="&quot;$&quot;#,##0.00_);[Red]\(&quot;$&quot;#,##0.00\)">
                  <c:v>41154</c:v>
                </c:pt>
                <c:pt idx="432" formatCode="&quot;$&quot;#,##0.00_);[Red]\(&quot;$&quot;#,##0.00\)">
                  <c:v>37284</c:v>
                </c:pt>
                <c:pt idx="433" formatCode="&quot;$&quot;#,##0.00_);[Red]\(&quot;$&quot;#,##0.00\)">
                  <c:v>64176</c:v>
                </c:pt>
                <c:pt idx="434" formatCode="&quot;$&quot;#,##0.00_);[Red]\(&quot;$&quot;#,##0.00\)">
                  <c:v>82582</c:v>
                </c:pt>
                <c:pt idx="435" formatCode="&quot;$&quot;#,##0.00_);[Red]\(&quot;$&quot;#,##0.00\)">
                  <c:v>26490</c:v>
                </c:pt>
                <c:pt idx="436" formatCode="&quot;$&quot;#,##0.00_);[Red]\(&quot;$&quot;#,##0.00\)">
                  <c:v>23626</c:v>
                </c:pt>
                <c:pt idx="437" formatCode="&quot;$&quot;#,##0.00_);[Red]\(&quot;$&quot;#,##0.00\)">
                  <c:v>43641</c:v>
                </c:pt>
                <c:pt idx="438" formatCode="&quot;$&quot;#,##0.00_);[Red]\(&quot;$&quot;#,##0.00\)">
                  <c:v>46891</c:v>
                </c:pt>
                <c:pt idx="439" formatCode="&quot;$&quot;#,##0.00_);[Red]\(&quot;$&quot;#,##0.00\)">
                  <c:v>18929</c:v>
                </c:pt>
                <c:pt idx="440" formatCode="&quot;$&quot;#,##0.00_);[Red]\(&quot;$&quot;#,##0.00\)">
                  <c:v>69520</c:v>
                </c:pt>
                <c:pt idx="441" formatCode="&quot;$&quot;#,##0.00_);[Red]\(&quot;$&quot;#,##0.00\)">
                  <c:v>27159</c:v>
                </c:pt>
                <c:pt idx="442" formatCode="&quot;$&quot;#,##0.00_);[Red]\(&quot;$&quot;#,##0.00\)">
                  <c:v>32880</c:v>
                </c:pt>
                <c:pt idx="443" formatCode="&quot;$&quot;#,##0.00_);[Red]\(&quot;$&quot;#,##0.00\)">
                  <c:v>26304</c:v>
                </c:pt>
                <c:pt idx="444" formatCode="&quot;$&quot;#,##0.00_);[Red]\(&quot;$&quot;#,##0.00\)">
                  <c:v>45143</c:v>
                </c:pt>
                <c:pt idx="445" formatCode="&quot;$&quot;#,##0.00_);[Red]\(&quot;$&quot;#,##0.00\)">
                  <c:v>57959</c:v>
                </c:pt>
                <c:pt idx="446" formatCode="&quot;$&quot;#,##0.00_);[Red]\(&quot;$&quot;#,##0.00\)">
                  <c:v>33812</c:v>
                </c:pt>
                <c:pt idx="447" formatCode="&quot;$&quot;#,##0.00_);[Red]\(&quot;$&quot;#,##0.00\)">
                  <c:v>33697</c:v>
                </c:pt>
                <c:pt idx="448">
                  <c:v>36634</c:v>
                </c:pt>
                <c:pt idx="449" formatCode="&quot;$&quot;#,##0.00_);[Red]\(&quot;$&quot;#,##0.00\)">
                  <c:v>50785</c:v>
                </c:pt>
                <c:pt idx="450" formatCode="&quot;$&quot;#,##0.00_);[Red]\(&quot;$&quot;#,##0.00\)">
                  <c:v>22327</c:v>
                </c:pt>
                <c:pt idx="451" formatCode="&quot;$&quot;#,##0.00_);[Red]\(&quot;$&quot;#,##0.00\)">
                  <c:v>62670</c:v>
                </c:pt>
                <c:pt idx="452">
                  <c:v>37368</c:v>
                </c:pt>
                <c:pt idx="453" formatCode="&quot;$&quot;#,##0.00_);[Red]\(&quot;$&quot;#,##0.00\)">
                  <c:v>66313</c:v>
                </c:pt>
                <c:pt idx="454" formatCode="&quot;$&quot;#,##0.00_);[Red]\(&quot;$&quot;#,##0.00\)">
                  <c:v>46734</c:v>
                </c:pt>
                <c:pt idx="455" formatCode="&quot;$&quot;#,##0.00_);[Red]\(&quot;$&quot;#,##0.00\)">
                  <c:v>58401</c:v>
                </c:pt>
                <c:pt idx="456" formatCode="&quot;$&quot;#,##0.00_);[Red]\(&quot;$&quot;#,##0.00\)">
                  <c:v>47025</c:v>
                </c:pt>
                <c:pt idx="457" formatCode="&quot;$&quot;#,##0.00_);[Red]\(&quot;$&quot;#,##0.00\)">
                  <c:v>77044</c:v>
                </c:pt>
                <c:pt idx="458" formatCode="&quot;$&quot;#,##0.00_);[Red]\(&quot;$&quot;#,##0.00\)">
                  <c:v>18929</c:v>
                </c:pt>
                <c:pt idx="459" formatCode="&quot;$&quot;#,##0.00_);[Red]\(&quot;$&quot;#,##0.00\)">
                  <c:v>29819</c:v>
                </c:pt>
                <c:pt idx="460" formatCode="&quot;$&quot;#,##0.00_);[Red]\(&quot;$&quot;#,##0.00\)">
                  <c:v>70038</c:v>
                </c:pt>
                <c:pt idx="461" formatCode="&quot;$&quot;#,##0.00_);[Red]\(&quot;$&quot;#,##0.00\)">
                  <c:v>59666</c:v>
                </c:pt>
                <c:pt idx="462" formatCode="&quot;$&quot;#,##0.00_);[Red]\(&quot;$&quot;#,##0.00\)">
                  <c:v>33622</c:v>
                </c:pt>
                <c:pt idx="463" formatCode="&quot;$&quot;#,##0.00_);[Red]\(&quot;$&quot;#,##0.00\)">
                  <c:v>30261</c:v>
                </c:pt>
                <c:pt idx="464" formatCode="&quot;$&quot;#,##0.00_);[Red]\(&quot;$&quot;#,##0.00\)">
                  <c:v>69267</c:v>
                </c:pt>
                <c:pt idx="465" formatCode="&quot;$&quot;#,##0.00_);[Red]\(&quot;$&quot;#,##0.00\)">
                  <c:v>43776</c:v>
                </c:pt>
                <c:pt idx="466" formatCode="&quot;$&quot;#,##0.00_);[Red]\(&quot;$&quot;#,##0.00\)">
                  <c:v>40321</c:v>
                </c:pt>
                <c:pt idx="467">
                  <c:v>53359</c:v>
                </c:pt>
                <c:pt idx="468" formatCode="&quot;$&quot;#,##0.00_);[Red]\(&quot;$&quot;#,##0.00\)">
                  <c:v>54591</c:v>
                </c:pt>
                <c:pt idx="469" formatCode="&quot;$&quot;#,##0.00_);[Red]\(&quot;$&quot;#,##0.00\)">
                  <c:v>69109</c:v>
                </c:pt>
                <c:pt idx="470" formatCode="&quot;$&quot;#,##0.00_);[Red]\(&quot;$&quot;#,##0.00\)">
                  <c:v>58597</c:v>
                </c:pt>
                <c:pt idx="471" formatCode="&quot;$&quot;#,##0.00_);[Red]\(&quot;$&quot;#,##0.00\)">
                  <c:v>81657</c:v>
                </c:pt>
                <c:pt idx="472" formatCode="&quot;$&quot;#,##0.00_);[Red]\(&quot;$&quot;#,##0.00\)">
                  <c:v>62568</c:v>
                </c:pt>
                <c:pt idx="473" formatCode="&quot;$&quot;#,##0.00_);[Red]\(&quot;$&quot;#,##0.00\)">
                  <c:v>66582</c:v>
                </c:pt>
                <c:pt idx="474" formatCode="&quot;$&quot;#,##0.00_);[Red]\(&quot;$&quot;#,##0.00\)">
                  <c:v>78825</c:v>
                </c:pt>
                <c:pt idx="475" formatCode="&quot;$&quot;#,##0.00_);[Red]\(&quot;$&quot;#,##0.00\)">
                  <c:v>28164</c:v>
                </c:pt>
                <c:pt idx="476">
                  <c:v>72071</c:v>
                </c:pt>
                <c:pt idx="477" formatCode="&quot;$&quot;#,##0.00_);[Red]\(&quot;$&quot;#,##0.00\)">
                  <c:v>18222</c:v>
                </c:pt>
                <c:pt idx="479" formatCode="&quot;$&quot;#,##0.00_);[Red]\(&quot;$&quot;#,##0.00\)">
                  <c:v>28440</c:v>
                </c:pt>
                <c:pt idx="480" formatCode="&quot;$&quot;#,##0.00_);[Red]\(&quot;$&quot;#,##0.00\)">
                  <c:v>30545</c:v>
                </c:pt>
                <c:pt idx="481" formatCode="&quot;$&quot;#,##0.00_);[Red]\(&quot;$&quot;#,##0.00\)">
                  <c:v>34600</c:v>
                </c:pt>
                <c:pt idx="482" formatCode="&quot;$&quot;#,##0.00_);[Red]\(&quot;$&quot;#,##0.00\)">
                  <c:v>62807</c:v>
                </c:pt>
                <c:pt idx="483" formatCode="&quot;$&quot;#,##0.00_);[Red]\(&quot;$&quot;#,##0.00\)">
                  <c:v>40233</c:v>
                </c:pt>
                <c:pt idx="484" formatCode="&quot;$&quot;#,##0.00_);[Red]\(&quot;$&quot;#,##0.00\)">
                  <c:v>30801</c:v>
                </c:pt>
                <c:pt idx="485" formatCode="&quot;$&quot;#,##0.00_);[Red]\(&quot;$&quot;#,##0.00\)">
                  <c:v>51124</c:v>
                </c:pt>
                <c:pt idx="486" formatCode="&quot;$&quot;#,##0.00_);[Red]\(&quot;$&quot;#,##0.00\)">
                  <c:v>61482</c:v>
                </c:pt>
                <c:pt idx="487" formatCode="&quot;$&quot;#,##0.00_);[Red]\(&quot;$&quot;#,##0.00\)">
                  <c:v>25410</c:v>
                </c:pt>
                <c:pt idx="488" formatCode="&quot;$&quot;#,##0.00_);[Red]\(&quot;$&quot;#,##0.00\)">
                  <c:v>31395</c:v>
                </c:pt>
                <c:pt idx="489" formatCode="&quot;$&quot;#,##0.00_);[Red]\(&quot;$&quot;#,##0.00\)">
                  <c:v>61286</c:v>
                </c:pt>
                <c:pt idx="490" formatCode="&quot;$&quot;#,##0.00_);[Red]\(&quot;$&quot;#,##0.00\)">
                  <c:v>83891</c:v>
                </c:pt>
                <c:pt idx="491" formatCode="&quot;$&quot;#,##0.00_);[Red]\(&quot;$&quot;#,##0.00\)">
                  <c:v>75342</c:v>
                </c:pt>
                <c:pt idx="492" formatCode="&quot;$&quot;#,##0.00_);[Red]\(&quot;$&quot;#,##0.00\)">
                  <c:v>46831</c:v>
                </c:pt>
                <c:pt idx="493" formatCode="&quot;$&quot;#,##0.00_);[Red]\(&quot;$&quot;#,##0.00\)">
                  <c:v>20491</c:v>
                </c:pt>
                <c:pt idx="494" formatCode="&quot;$&quot;#,##0.00_);[Red]\(&quot;$&quot;#,##0.00\)">
                  <c:v>35178</c:v>
                </c:pt>
                <c:pt idx="495" formatCode="&quot;$&quot;#,##0.00_);[Red]\(&quot;$&quot;#,##0.00\)">
                  <c:v>38410</c:v>
                </c:pt>
                <c:pt idx="496" formatCode="&quot;$&quot;#,##0.00_);[Red]\(&quot;$&quot;#,##0.00\)">
                  <c:v>73454</c:v>
                </c:pt>
                <c:pt idx="497">
                  <c:v>37716</c:v>
                </c:pt>
                <c:pt idx="498" formatCode="&quot;$&quot;#,##0.00_);[Red]\(&quot;$&quot;#,##0.00\)">
                  <c:v>88097</c:v>
                </c:pt>
                <c:pt idx="499" formatCode="&quot;$&quot;#,##0.00_);[Red]\(&quot;$&quot;#,##0.00\)">
                  <c:v>24027</c:v>
                </c:pt>
                <c:pt idx="500" formatCode="&quot;$&quot;#,##0.00_);[Red]\(&quot;$&quot;#,##0.00\)">
                  <c:v>57530</c:v>
                </c:pt>
                <c:pt idx="501" formatCode="&quot;$&quot;#,##0.00_);[Red]\(&quot;$&quot;#,##0.00\)">
                  <c:v>31878</c:v>
                </c:pt>
                <c:pt idx="502" formatCode="&quot;$&quot;#,##0.00_);[Red]\(&quot;$&quot;#,##0.00\)">
                  <c:v>21840</c:v>
                </c:pt>
                <c:pt idx="503" formatCode="&quot;$&quot;#,##0.00_);[Red]\(&quot;$&quot;#,##0.00\)">
                  <c:v>55521</c:v>
                </c:pt>
                <c:pt idx="504" formatCode="&quot;$&quot;#,##0.00_);[Red]\(&quot;$&quot;#,##0.00\)">
                  <c:v>29548</c:v>
                </c:pt>
                <c:pt idx="505" formatCode="&quot;$&quot;#,##0.00_);[Red]\(&quot;$&quot;#,##0.00\)">
                  <c:v>63810</c:v>
                </c:pt>
                <c:pt idx="506" formatCode="&quot;$&quot;#,##0.00_);[Red]\(&quot;$&quot;#,##0.00\)">
                  <c:v>28249</c:v>
                </c:pt>
                <c:pt idx="507" formatCode="&quot;$&quot;#,##0.00_);[Red]\(&quot;$&quot;#,##0.00\)">
                  <c:v>61278</c:v>
                </c:pt>
                <c:pt idx="508" formatCode="&quot;$&quot;#,##0.00_);[Red]\(&quot;$&quot;#,##0.00\)">
                  <c:v>70638</c:v>
                </c:pt>
                <c:pt idx="509" formatCode="&quot;$&quot;#,##0.00_);[Red]\(&quot;$&quot;#,##0.00\)">
                  <c:v>17323</c:v>
                </c:pt>
                <c:pt idx="510" formatCode="&quot;$&quot;#,##0.00_);[Red]\(&quot;$&quot;#,##0.00\)">
                  <c:v>56534</c:v>
                </c:pt>
                <c:pt idx="511" formatCode="&quot;$&quot;#,##0.00_);[Red]\(&quot;$&quot;#,##0.00\)">
                  <c:v>61996</c:v>
                </c:pt>
                <c:pt idx="512" formatCode="&quot;$&quot;#,##0.00_);[Red]\(&quot;$&quot;#,##0.00\)">
                  <c:v>71113</c:v>
                </c:pt>
                <c:pt idx="513" formatCode="&quot;$&quot;#,##0.00_);[Red]\(&quot;$&quot;#,##0.00\)">
                  <c:v>29791</c:v>
                </c:pt>
                <c:pt idx="514" formatCode="&quot;$&quot;#,##0.00_);[Red]\(&quot;$&quot;#,##0.00\)">
                  <c:v>26759</c:v>
                </c:pt>
                <c:pt idx="515" formatCode="&quot;$&quot;#,##0.00_);[Red]\(&quot;$&quot;#,##0.00\)">
                  <c:v>76320</c:v>
                </c:pt>
                <c:pt idx="516" formatCode="&quot;$&quot;#,##0.00_);[Red]\(&quot;$&quot;#,##0.00\)">
                  <c:v>40464</c:v>
                </c:pt>
                <c:pt idx="517" formatCode="&quot;$&quot;#,##0.00_);[Red]\(&quot;$&quot;#,##0.00\)">
                  <c:v>82576</c:v>
                </c:pt>
                <c:pt idx="518" formatCode="&quot;$&quot;#,##0.00_);[Red]\(&quot;$&quot;#,##0.00\)">
                  <c:v>75794</c:v>
                </c:pt>
                <c:pt idx="519" formatCode="&quot;$&quot;#,##0.00_);[Red]\(&quot;$&quot;#,##0.00\)">
                  <c:v>54197</c:v>
                </c:pt>
                <c:pt idx="520" formatCode="&quot;$&quot;#,##0.00_);[Red]\(&quot;$&quot;#,##0.00\)">
                  <c:v>34596</c:v>
                </c:pt>
                <c:pt idx="521" formatCode="&quot;$&quot;#,##0.00_);[Red]\(&quot;$&quot;#,##0.00\)">
                  <c:v>42607</c:v>
                </c:pt>
                <c:pt idx="522" formatCode="&quot;$&quot;#,##0.00_);[Red]\(&quot;$&quot;#,##0.00\)">
                  <c:v>71853</c:v>
                </c:pt>
                <c:pt idx="523" formatCode="&quot;$&quot;#,##0.00_);[Red]\(&quot;$&quot;#,##0.00\)">
                  <c:v>50501</c:v>
                </c:pt>
                <c:pt idx="524" formatCode="&quot;$&quot;#,##0.00_);[Red]\(&quot;$&quot;#,##0.00\)">
                  <c:v>16653</c:v>
                </c:pt>
                <c:pt idx="525" formatCode="&quot;$&quot;#,##0.00_);[Red]\(&quot;$&quot;#,##0.00\)">
                  <c:v>43602</c:v>
                </c:pt>
                <c:pt idx="526" formatCode="&quot;$&quot;#,##0.00_);[Red]\(&quot;$&quot;#,##0.00\)">
                  <c:v>40851</c:v>
                </c:pt>
                <c:pt idx="527" formatCode="&quot;$&quot;#,##0.00_);[Red]\(&quot;$&quot;#,##0.00\)">
                  <c:v>18701</c:v>
                </c:pt>
                <c:pt idx="528" formatCode="&quot;$&quot;#,##0.00_);[Red]\(&quot;$&quot;#,##0.00\)">
                  <c:v>76234</c:v>
                </c:pt>
                <c:pt idx="529" formatCode="&quot;$&quot;#,##0.00_);[Red]\(&quot;$&quot;#,##0.00\)">
                  <c:v>74293</c:v>
                </c:pt>
                <c:pt idx="530" formatCode="&quot;$&quot;#,##0.00_);[Red]\(&quot;$&quot;#,##0.00\)">
                  <c:v>75154</c:v>
                </c:pt>
                <c:pt idx="531" formatCode="&quot;$&quot;#,##0.00_);[Red]\(&quot;$&quot;#,##0.00\)">
                  <c:v>46097</c:v>
                </c:pt>
                <c:pt idx="532" formatCode="&quot;$&quot;#,##0.00_);[Red]\(&quot;$&quot;#,##0.00\)">
                  <c:v>34412</c:v>
                </c:pt>
                <c:pt idx="533">
                  <c:v>65370</c:v>
                </c:pt>
                <c:pt idx="534" formatCode="&quot;$&quot;#,##0.00_);[Red]\(&quot;$&quot;#,##0.00\)">
                  <c:v>52413</c:v>
                </c:pt>
                <c:pt idx="535" formatCode="&quot;$&quot;#,##0.00_);[Red]\(&quot;$&quot;#,##0.00\)">
                  <c:v>22390</c:v>
                </c:pt>
                <c:pt idx="536" formatCode="&quot;$&quot;#,##0.00_);[Red]\(&quot;$&quot;#,##0.00\)">
                  <c:v>42664</c:v>
                </c:pt>
                <c:pt idx="537" formatCode="&quot;$&quot;#,##0.00_);[Red]\(&quot;$&quot;#,##0.00\)">
                  <c:v>47025</c:v>
                </c:pt>
                <c:pt idx="538" formatCode="&quot;$&quot;#,##0.00_);[Red]\(&quot;$&quot;#,##0.00\)">
                  <c:v>30560</c:v>
                </c:pt>
                <c:pt idx="539" formatCode="&quot;$&quot;#,##0.00_);[Red]\(&quot;$&quot;#,##0.00\)">
                  <c:v>71866</c:v>
                </c:pt>
                <c:pt idx="540" formatCode="&quot;$&quot;#,##0.00_);[Red]\(&quot;$&quot;#,##0.00\)">
                  <c:v>29435</c:v>
                </c:pt>
                <c:pt idx="541" formatCode="&quot;$&quot;#,##0.00_);[Red]\(&quot;$&quot;#,##0.00\)">
                  <c:v>36143</c:v>
                </c:pt>
                <c:pt idx="542" formatCode="&quot;$&quot;#,##0.00_);[Red]\(&quot;$&quot;#,##0.00\)">
                  <c:v>57100</c:v>
                </c:pt>
                <c:pt idx="543" formatCode="&quot;$&quot;#,##0.00_);[Red]\(&quot;$&quot;#,##0.00\)">
                  <c:v>80317</c:v>
                </c:pt>
                <c:pt idx="544" formatCode="&quot;$&quot;#,##0.00_);[Red]\(&quot;$&quot;#,##0.00\)">
                  <c:v>73807</c:v>
                </c:pt>
                <c:pt idx="545" formatCode="&quot;$&quot;#,##0.00_);[Red]\(&quot;$&quot;#,##0.00\)">
                  <c:v>33438</c:v>
                </c:pt>
                <c:pt idx="546" formatCode="&quot;$&quot;#,##0.00_);[Red]\(&quot;$&quot;#,##0.00\)">
                  <c:v>67546</c:v>
                </c:pt>
                <c:pt idx="547" formatCode="&quot;$&quot;#,##0.00_);[Red]\(&quot;$&quot;#,##0.00\)">
                  <c:v>72066</c:v>
                </c:pt>
                <c:pt idx="548" formatCode="&quot;$&quot;#,##0.00_);[Red]\(&quot;$&quot;#,##0.00\)">
                  <c:v>54456</c:v>
                </c:pt>
                <c:pt idx="549" formatCode="&quot;$&quot;#,##0.00_);[Red]\(&quot;$&quot;#,##0.00\)">
                  <c:v>70179</c:v>
                </c:pt>
                <c:pt idx="550">
                  <c:v>30523</c:v>
                </c:pt>
                <c:pt idx="551" formatCode="&quot;$&quot;#,##0.00_);[Red]\(&quot;$&quot;#,##0.00\)">
                  <c:v>72117</c:v>
                </c:pt>
                <c:pt idx="552" formatCode="&quot;$&quot;#,##0.00_);[Red]\(&quot;$&quot;#,##0.00\)">
                  <c:v>102160</c:v>
                </c:pt>
                <c:pt idx="553" formatCode="&quot;$&quot;#,##0.00_);[Red]\(&quot;$&quot;#,##0.00\)">
                  <c:v>87000</c:v>
                </c:pt>
                <c:pt idx="554" formatCode="&quot;$&quot;#,##0.00_);[Red]\(&quot;$&quot;#,##0.00\)">
                  <c:v>46098</c:v>
                </c:pt>
                <c:pt idx="555" formatCode="&quot;$&quot;#,##0.00_);[Red]\(&quot;$&quot;#,##0.00\)">
                  <c:v>56796</c:v>
                </c:pt>
                <c:pt idx="556" formatCode="&quot;$&quot;#,##0.00_);[Red]\(&quot;$&quot;#,##0.00\)">
                  <c:v>48918</c:v>
                </c:pt>
                <c:pt idx="557" formatCode="&quot;$&quot;#,##0.00_);[Red]\(&quot;$&quot;#,##0.00\)">
                  <c:v>30560</c:v>
                </c:pt>
                <c:pt idx="558" formatCode="&quot;$&quot;#,##0.00_);[Red]\(&quot;$&quot;#,##0.00\)">
                  <c:v>33183</c:v>
                </c:pt>
                <c:pt idx="559" formatCode="&quot;$&quot;#,##0.00_);[Red]\(&quot;$&quot;#,##0.00\)">
                  <c:v>22574</c:v>
                </c:pt>
                <c:pt idx="560" formatCode="&quot;$&quot;#,##0.00_);[Red]\(&quot;$&quot;#,##0.00\)">
                  <c:v>65210</c:v>
                </c:pt>
                <c:pt idx="561" formatCode="&quot;$&quot;#,##0.00_);[Red]\(&quot;$&quot;#,##0.00\)">
                  <c:v>78416</c:v>
                </c:pt>
                <c:pt idx="562" formatCode="&quot;$&quot;#,##0.00_);[Red]\(&quot;$&quot;#,##0.00\)">
                  <c:v>43269</c:v>
                </c:pt>
                <c:pt idx="563" formatCode="&quot;$&quot;#,##0.00_);[Red]\(&quot;$&quot;#,##0.00\)">
                  <c:v>60474</c:v>
                </c:pt>
                <c:pt idx="564" formatCode="&quot;$&quot;#,##0.00_);[Red]\(&quot;$&quot;#,##0.00\)">
                  <c:v>51766</c:v>
                </c:pt>
                <c:pt idx="565" formatCode="&quot;$&quot;#,##0.00_);[Red]\(&quot;$&quot;#,##0.00\)">
                  <c:v>24072</c:v>
                </c:pt>
                <c:pt idx="567" formatCode="&quot;$&quot;#,##0.00_);[Red]\(&quot;$&quot;#,##0.00\)">
                  <c:v>26518</c:v>
                </c:pt>
                <c:pt idx="568" formatCode="&quot;$&quot;#,##0.00_);[Red]\(&quot;$&quot;#,##0.00\)">
                  <c:v>49094</c:v>
                </c:pt>
                <c:pt idx="569" formatCode="&quot;$&quot;#,##0.00_);[Red]\(&quot;$&quot;#,##0.00\)">
                  <c:v>35388</c:v>
                </c:pt>
                <c:pt idx="570" formatCode="&quot;$&quot;#,##0.00_);[Red]\(&quot;$&quot;#,##0.00\)">
                  <c:v>67023</c:v>
                </c:pt>
                <c:pt idx="571" formatCode="&quot;$&quot;#,##0.00_);[Red]\(&quot;$&quot;#,##0.00\)">
                  <c:v>46014</c:v>
                </c:pt>
                <c:pt idx="572" formatCode="&quot;$&quot;#,##0.00_);[Red]\(&quot;$&quot;#,##0.00\)">
                  <c:v>67472</c:v>
                </c:pt>
                <c:pt idx="573" formatCode="&quot;$&quot;#,##0.00_);[Red]\(&quot;$&quot;#,##0.00\)">
                  <c:v>67893</c:v>
                </c:pt>
                <c:pt idx="574" formatCode="&quot;$&quot;#,##0.00_);[Red]\(&quot;$&quot;#,##0.00\)">
                  <c:v>74290</c:v>
                </c:pt>
                <c:pt idx="575" formatCode="&quot;$&quot;#,##0.00_);[Red]\(&quot;$&quot;#,##0.00\)">
                  <c:v>68118</c:v>
                </c:pt>
                <c:pt idx="576" formatCode="&quot;$&quot;#,##0.00_);[Red]\(&quot;$&quot;#,##0.00\)">
                  <c:v>72903</c:v>
                </c:pt>
                <c:pt idx="577" formatCode="&quot;$&quot;#,##0.00_);[Red]\(&quot;$&quot;#,##0.00\)">
                  <c:v>49980</c:v>
                </c:pt>
                <c:pt idx="579" formatCode="&quot;$&quot;#,##0.00_);[Red]\(&quot;$&quot;#,##0.00\)">
                  <c:v>78128</c:v>
                </c:pt>
                <c:pt idx="580" formatCode="&quot;$&quot;#,##0.00_);[Red]\(&quot;$&quot;#,##0.00\)">
                  <c:v>28510</c:v>
                </c:pt>
                <c:pt idx="581" formatCode="&quot;$&quot;#,##0.00_);[Red]\(&quot;$&quot;#,##0.00\)">
                  <c:v>52614</c:v>
                </c:pt>
                <c:pt idx="582" formatCode="&quot;$&quot;#,##0.00_);[Red]\(&quot;$&quot;#,##0.00\)">
                  <c:v>55951</c:v>
                </c:pt>
                <c:pt idx="583" formatCode="&quot;$&quot;#,##0.00_);[Red]\(&quot;$&quot;#,##0.00\)">
                  <c:v>52614</c:v>
                </c:pt>
                <c:pt idx="584" formatCode="&quot;$&quot;#,##0.00_);[Red]\(&quot;$&quot;#,##0.00\)">
                  <c:v>20180</c:v>
                </c:pt>
                <c:pt idx="585" formatCode="&quot;$&quot;#,##0.00_);[Red]\(&quot;$&quot;#,##0.00\)">
                  <c:v>68092</c:v>
                </c:pt>
                <c:pt idx="586" formatCode="&quot;$&quot;#,##0.00_);[Red]\(&quot;$&quot;#,##0.00\)">
                  <c:v>71847</c:v>
                </c:pt>
                <c:pt idx="587" formatCode="&quot;$&quot;#,##0.00_);[Red]\(&quot;$&quot;#,##0.00\)">
                  <c:v>23661</c:v>
                </c:pt>
                <c:pt idx="588" formatCode="&quot;$&quot;#,##0.00_);[Red]\(&quot;$&quot;#,##0.00\)">
                  <c:v>68352</c:v>
                </c:pt>
                <c:pt idx="589" formatCode="&quot;$&quot;#,##0.00_);[Red]\(&quot;$&quot;#,##0.00\)">
                  <c:v>79419</c:v>
                </c:pt>
                <c:pt idx="590" formatCode="&quot;$&quot;#,##0.00_);[Red]\(&quot;$&quot;#,##0.00\)">
                  <c:v>45906</c:v>
                </c:pt>
                <c:pt idx="591" formatCode="&quot;$&quot;#,##0.00_);[Red]\(&quot;$&quot;#,##0.00\)">
                  <c:v>46015</c:v>
                </c:pt>
                <c:pt idx="592" formatCode="&quot;$&quot;#,##0.00_);[Red]\(&quot;$&quot;#,##0.00\)">
                  <c:v>62637</c:v>
                </c:pt>
                <c:pt idx="593" formatCode="&quot;$&quot;#,##0.00_);[Red]\(&quot;$&quot;#,##0.00\)">
                  <c:v>36273</c:v>
                </c:pt>
                <c:pt idx="594" formatCode="&quot;$&quot;#,##0.00_);[Red]\(&quot;$&quot;#,##0.00\)">
                  <c:v>28442</c:v>
                </c:pt>
                <c:pt idx="595" formatCode="&quot;$&quot;#,##0.00_);[Red]\(&quot;$&quot;#,##0.00\)">
                  <c:v>42081</c:v>
                </c:pt>
                <c:pt idx="596" formatCode="&quot;$&quot;#,##0.00_);[Red]\(&quot;$&quot;#,##0.00\)">
                  <c:v>75507</c:v>
                </c:pt>
                <c:pt idx="597">
                  <c:v>26872</c:v>
                </c:pt>
                <c:pt idx="598" formatCode="&quot;$&quot;#,##0.00_);[Red]\(&quot;$&quot;#,##0.00\)">
                  <c:v>48948</c:v>
                </c:pt>
                <c:pt idx="599" formatCode="&quot;$&quot;#,##0.00_);[Red]\(&quot;$&quot;#,##0.00\)">
                  <c:v>85606</c:v>
                </c:pt>
                <c:pt idx="600" formatCode="&quot;$&quot;#,##0.00_);[Red]\(&quot;$&quot;#,##0.00\)">
                  <c:v>8820</c:v>
                </c:pt>
                <c:pt idx="601" formatCode="&quot;$&quot;#,##0.00_);[Red]\(&quot;$&quot;#,##0.00\)">
                  <c:v>30772</c:v>
                </c:pt>
                <c:pt idx="602" formatCode="&quot;$&quot;#,##0.00_);[Red]\(&quot;$&quot;#,##0.00\)">
                  <c:v>66636</c:v>
                </c:pt>
                <c:pt idx="603" formatCode="&quot;$&quot;#,##0.00_);[Red]\(&quot;$&quot;#,##0.00\)">
                  <c:v>83528</c:v>
                </c:pt>
                <c:pt idx="604" formatCode="&quot;$&quot;#,##0.00_);[Red]\(&quot;$&quot;#,##0.00\)">
                  <c:v>30992</c:v>
                </c:pt>
                <c:pt idx="605" formatCode="&quot;$&quot;#,##0.00_);[Red]\(&quot;$&quot;#,##0.00\)">
                  <c:v>37758</c:v>
                </c:pt>
                <c:pt idx="606" formatCode="&quot;$&quot;#,##0.00_);[Red]\(&quot;$&quot;#,##0.00\)">
                  <c:v>71670</c:v>
                </c:pt>
                <c:pt idx="607" formatCode="&quot;$&quot;#,##0.00_);[Red]\(&quot;$&quot;#,##0.00\)">
                  <c:v>88420</c:v>
                </c:pt>
                <c:pt idx="608" formatCode="&quot;$&quot;#,##0.00_);[Red]\(&quot;$&quot;#,##0.00\)">
                  <c:v>69139</c:v>
                </c:pt>
                <c:pt idx="609">
                  <c:v>49967</c:v>
                </c:pt>
                <c:pt idx="610" formatCode="&quot;$&quot;#,##0.00_);[Red]\(&quot;$&quot;#,##0.00\)">
                  <c:v>24570</c:v>
                </c:pt>
                <c:pt idx="611" formatCode="&quot;$&quot;#,##0.00_);[Red]\(&quot;$&quot;#,##0.00\)">
                  <c:v>38620</c:v>
                </c:pt>
                <c:pt idx="612" formatCode="&quot;$&quot;#,##0.00_);[Red]\(&quot;$&quot;#,##0.00\)">
                  <c:v>50150</c:v>
                </c:pt>
                <c:pt idx="613" formatCode="&quot;$&quot;#,##0.00_);[Red]\(&quot;$&quot;#,##0.00\)">
                  <c:v>54198</c:v>
                </c:pt>
                <c:pt idx="614" formatCode="&quot;$&quot;#,##0.00_);[Red]\(&quot;$&quot;#,##0.00\)">
                  <c:v>63693</c:v>
                </c:pt>
                <c:pt idx="615">
                  <c:v>61905</c:v>
                </c:pt>
                <c:pt idx="616">
                  <c:v>18351</c:v>
                </c:pt>
                <c:pt idx="617" formatCode="&quot;$&quot;#,##0.00_);[Red]\(&quot;$&quot;#,##0.00\)">
                  <c:v>70643</c:v>
                </c:pt>
                <c:pt idx="618" formatCode="&quot;$&quot;#,##0.00_);[Red]\(&quot;$&quot;#,##0.00\)">
                  <c:v>59973</c:v>
                </c:pt>
                <c:pt idx="619" formatCode="&quot;$&quot;#,##0.00_);[Red]\(&quot;$&quot;#,##0.00\)">
                  <c:v>66653</c:v>
                </c:pt>
                <c:pt idx="620" formatCode="&quot;$&quot;#,##0.00_);[Red]\(&quot;$&quot;#,##0.00\)">
                  <c:v>41014</c:v>
                </c:pt>
                <c:pt idx="621" formatCode="&quot;$&quot;#,##0.00_);[Red]\(&quot;$&quot;#,##0.00\)">
                  <c:v>45837</c:v>
                </c:pt>
                <c:pt idx="622" formatCode="&quot;$&quot;#,##0.00_);[Red]\(&quot;$&quot;#,##0.00\)">
                  <c:v>75774</c:v>
                </c:pt>
                <c:pt idx="623" formatCode="&quot;$&quot;#,##0.00_);[Red]\(&quot;$&quot;#,##0.00\)">
                  <c:v>44267</c:v>
                </c:pt>
                <c:pt idx="624" formatCode="&quot;$&quot;#,##0.00_);[Red]\(&quot;$&quot;#,##0.00\)">
                  <c:v>19414</c:v>
                </c:pt>
                <c:pt idx="625" formatCode="&quot;$&quot;#,##0.00_);[Red]\(&quot;$&quot;#,##0.00\)">
                  <c:v>82332</c:v>
                </c:pt>
                <c:pt idx="626" formatCode="&quot;$&quot;#,##0.00_);[Red]\(&quot;$&quot;#,##0.00\)">
                  <c:v>71322</c:v>
                </c:pt>
                <c:pt idx="627">
                  <c:v>22701</c:v>
                </c:pt>
                <c:pt idx="629" formatCode="&quot;$&quot;#,##0.00_);[Red]\(&quot;$&quot;#,##0.00\)">
                  <c:v>38547</c:v>
                </c:pt>
                <c:pt idx="630" formatCode="&quot;$&quot;#,##0.00_);[Red]\(&quot;$&quot;#,##0.00\)">
                  <c:v>30096</c:v>
                </c:pt>
                <c:pt idx="631" formatCode="&quot;$&quot;#,##0.00_);[Red]\(&quot;$&quot;#,##0.00\)">
                  <c:v>18701</c:v>
                </c:pt>
                <c:pt idx="632" formatCode="&quot;$&quot;#,##0.00_);[Red]\(&quot;$&quot;#,##0.00\)">
                  <c:v>59432</c:v>
                </c:pt>
                <c:pt idx="633" formatCode="&quot;$&quot;#,##0.00_);[Red]\(&quot;$&quot;#,##0.00\)">
                  <c:v>91249</c:v>
                </c:pt>
                <c:pt idx="634" formatCode="&quot;$&quot;#,##0.00_);[Red]\(&quot;$&quot;#,##0.00\)">
                  <c:v>74116</c:v>
                </c:pt>
                <c:pt idx="635" formatCode="&quot;$&quot;#,##0.00_);[Red]\(&quot;$&quot;#,##0.00\)">
                  <c:v>26091</c:v>
                </c:pt>
                <c:pt idx="636" formatCode="&quot;$&quot;#,##0.00_);[Red]\(&quot;$&quot;#,##0.00\)">
                  <c:v>40737</c:v>
                </c:pt>
                <c:pt idx="637">
                  <c:v>32300</c:v>
                </c:pt>
                <c:pt idx="638" formatCode="&quot;$&quot;#,##0.00_);[Red]\(&quot;$&quot;#,##0.00\)">
                  <c:v>68148</c:v>
                </c:pt>
                <c:pt idx="639" formatCode="&quot;$&quot;#,##0.00_);[Red]\(&quot;$&quot;#,##0.00\)">
                  <c:v>87771</c:v>
                </c:pt>
                <c:pt idx="640" formatCode="&quot;$&quot;#,##0.00_);[Red]\(&quot;$&quot;#,##0.00\)">
                  <c:v>81741</c:v>
                </c:pt>
                <c:pt idx="641" formatCode="&quot;$&quot;#,##0.00_);[Red]\(&quot;$&quot;#,##0.00\)">
                  <c:v>46854</c:v>
                </c:pt>
                <c:pt idx="642" formatCode="&quot;$&quot;#,##0.00_);[Red]\(&quot;$&quot;#,##0.00\)">
                  <c:v>71466</c:v>
                </c:pt>
                <c:pt idx="643" formatCode="&quot;$&quot;#,##0.00_);[Red]\(&quot;$&quot;#,##0.00\)">
                  <c:v>77353</c:v>
                </c:pt>
                <c:pt idx="644" formatCode="&quot;$&quot;#,##0.00_);[Red]\(&quot;$&quot;#,##0.00\)">
                  <c:v>51563</c:v>
                </c:pt>
                <c:pt idx="645" formatCode="&quot;$&quot;#,##0.00_);[Red]\(&quot;$&quot;#,##0.00\)">
                  <c:v>39922</c:v>
                </c:pt>
                <c:pt idx="646" formatCode="&quot;$&quot;#,##0.00_);[Red]\(&quot;$&quot;#,##0.00\)">
                  <c:v>42207</c:v>
                </c:pt>
                <c:pt idx="647" formatCode="&quot;$&quot;#,##0.00_);[Red]\(&quot;$&quot;#,##0.00\)">
                  <c:v>37971</c:v>
                </c:pt>
                <c:pt idx="648" formatCode="&quot;$&quot;#,##0.00_);[Red]\(&quot;$&quot;#,##0.00\)">
                  <c:v>62745</c:v>
                </c:pt>
                <c:pt idx="649" formatCode="&quot;$&quot;#,##0.00_);[Red]\(&quot;$&quot;#,##0.00\)">
                  <c:v>70886</c:v>
                </c:pt>
                <c:pt idx="650" formatCode="&quot;$&quot;#,##0.00_);[Red]\(&quot;$&quot;#,##0.00\)">
                  <c:v>68281</c:v>
                </c:pt>
                <c:pt idx="651" formatCode="&quot;$&quot;#,##0.00_);[Red]\(&quot;$&quot;#,##0.00\)">
                  <c:v>35701</c:v>
                </c:pt>
                <c:pt idx="652" formatCode="&quot;$&quot;#,##0.00_);[Red]\(&quot;$&quot;#,##0.00\)">
                  <c:v>42523</c:v>
                </c:pt>
                <c:pt idx="653" formatCode="&quot;$&quot;#,##0.00_);[Red]\(&quot;$&quot;#,##0.00\)">
                  <c:v>57288</c:v>
                </c:pt>
                <c:pt idx="654" formatCode="&quot;$&quot;#,##0.00_);[Red]\(&quot;$&quot;#,##0.00\)">
                  <c:v>17117</c:v>
                </c:pt>
                <c:pt idx="655" formatCode="&quot;$&quot;#,##0.00_);[Red]\(&quot;$&quot;#,##0.00\)">
                  <c:v>36301</c:v>
                </c:pt>
                <c:pt idx="656" formatCode="&quot;$&quot;#,##0.00_);[Red]\(&quot;$&quot;#,##0.00\)">
                  <c:v>49431</c:v>
                </c:pt>
                <c:pt idx="657" formatCode="&quot;$&quot;#,##0.00_);[Red]\(&quot;$&quot;#,##0.00\)">
                  <c:v>49154</c:v>
                </c:pt>
                <c:pt idx="658" formatCode="&quot;$&quot;#,##0.00_);[Red]\(&quot;$&quot;#,##0.00\)">
                  <c:v>70932</c:v>
                </c:pt>
                <c:pt idx="659" formatCode="&quot;$&quot;#,##0.00_);[Red]\(&quot;$&quot;#,##0.00\)">
                  <c:v>26642</c:v>
                </c:pt>
                <c:pt idx="660" formatCode="&quot;$&quot;#,##0.00_);[Red]\(&quot;$&quot;#,##0.00\)">
                  <c:v>52973</c:v>
                </c:pt>
                <c:pt idx="661" formatCode="&quot;$&quot;#,##0.00_);[Red]\(&quot;$&quot;#,##0.00\)">
                  <c:v>35704</c:v>
                </c:pt>
                <c:pt idx="662" formatCode="&quot;$&quot;#,##0.00_);[Red]\(&quot;$&quot;#,##0.00\)">
                  <c:v>35688</c:v>
                </c:pt>
                <c:pt idx="663" formatCode="&quot;$&quot;#,##0.00_);[Red]\(&quot;$&quot;#,##0.00\)">
                  <c:v>34176</c:v>
                </c:pt>
                <c:pt idx="664" formatCode="&quot;$&quot;#,##0.00_);[Red]\(&quot;$&quot;#,##0.00\)">
                  <c:v>56575</c:v>
                </c:pt>
                <c:pt idx="665" formatCode="&quot;$&quot;#,##0.00_);[Red]\(&quot;$&quot;#,##0.00\)">
                  <c:v>29760</c:v>
                </c:pt>
                <c:pt idx="666" formatCode="&quot;$&quot;#,##0.00_);[Red]\(&quot;$&quot;#,##0.00\)">
                  <c:v>94642</c:v>
                </c:pt>
                <c:pt idx="667" formatCode="&quot;$&quot;#,##0.00_);[Red]\(&quot;$&quot;#,##0.00\)">
                  <c:v>66375</c:v>
                </c:pt>
                <c:pt idx="668" formatCode="&quot;$&quot;#,##0.00_);[Red]\(&quot;$&quot;#,##0.00\)">
                  <c:v>42014</c:v>
                </c:pt>
                <c:pt idx="669" formatCode="&quot;$&quot;#,##0.00_);[Red]\(&quot;$&quot;#,##0.00\)">
                  <c:v>20130</c:v>
                </c:pt>
                <c:pt idx="670" formatCode="&quot;$&quot;#,##0.00_);[Red]\(&quot;$&quot;#,##0.00\)">
                  <c:v>55282</c:v>
                </c:pt>
                <c:pt idx="671" formatCode="&quot;$&quot;#,##0.00_);[Red]\(&quot;$&quot;#,##0.00\)">
                  <c:v>54348</c:v>
                </c:pt>
                <c:pt idx="672" formatCode="&quot;$&quot;#,##0.00_);[Red]\(&quot;$&quot;#,##0.00\)">
                  <c:v>34935</c:v>
                </c:pt>
                <c:pt idx="673" formatCode="&quot;$&quot;#,##0.00_);[Red]\(&quot;$&quot;#,##0.00\)">
                  <c:v>70844</c:v>
                </c:pt>
                <c:pt idx="674" formatCode="&quot;$&quot;#,##0.00_);[Red]\(&quot;$&quot;#,##0.00\)">
                  <c:v>69016</c:v>
                </c:pt>
                <c:pt idx="675" formatCode="&quot;$&quot;#,##0.00_);[Red]\(&quot;$&quot;#,##0.00\)">
                  <c:v>78952</c:v>
                </c:pt>
                <c:pt idx="676" formatCode="&quot;$&quot;#,##0.00_);[Red]\(&quot;$&quot;#,##0.00\)">
                  <c:v>45989</c:v>
                </c:pt>
                <c:pt idx="677" formatCode="&quot;$&quot;#,##0.00_);[Red]\(&quot;$&quot;#,##0.00\)">
                  <c:v>36108</c:v>
                </c:pt>
                <c:pt idx="678" formatCode="&quot;$&quot;#,##0.00_);[Red]\(&quot;$&quot;#,##0.00\)">
                  <c:v>67381</c:v>
                </c:pt>
                <c:pt idx="679" formatCode="&quot;$&quot;#,##0.00_);[Red]\(&quot;$&quot;#,##0.00\)">
                  <c:v>63841</c:v>
                </c:pt>
                <c:pt idx="680" formatCode="&quot;$&quot;#,##0.00_);[Red]\(&quot;$&quot;#,##0.00\)">
                  <c:v>76068</c:v>
                </c:pt>
                <c:pt idx="681" formatCode="&quot;$&quot;#,##0.00_);[Red]\(&quot;$&quot;#,##0.00\)">
                  <c:v>70300</c:v>
                </c:pt>
                <c:pt idx="682" formatCode="&quot;$&quot;#,##0.00_);[Red]\(&quot;$&quot;#,##0.00\)">
                  <c:v>59821</c:v>
                </c:pt>
                <c:pt idx="683" formatCode="&quot;$&quot;#,##0.00_);[Red]\(&quot;$&quot;#,##0.00\)">
                  <c:v>68682</c:v>
                </c:pt>
                <c:pt idx="684" formatCode="&quot;$&quot;#,##0.00_);[Red]\(&quot;$&quot;#,##0.00\)">
                  <c:v>72635</c:v>
                </c:pt>
                <c:pt idx="685" formatCode="&quot;$&quot;#,##0.00_);[Red]\(&quot;$&quot;#,##0.00\)">
                  <c:v>80872</c:v>
                </c:pt>
                <c:pt idx="686" formatCode="&quot;$&quot;#,##0.00_);[Red]\(&quot;$&quot;#,##0.00\)">
                  <c:v>14045</c:v>
                </c:pt>
                <c:pt idx="687" formatCode="&quot;$&quot;#,##0.00_);[Red]\(&quot;$&quot;#,##0.00\)">
                  <c:v>56721</c:v>
                </c:pt>
                <c:pt idx="688" formatCode="&quot;$&quot;#,##0.00_);[Red]\(&quot;$&quot;#,##0.00\)">
                  <c:v>60714</c:v>
                </c:pt>
                <c:pt idx="689" formatCode="&quot;$&quot;#,##0.00_);[Red]\(&quot;$&quot;#,##0.00\)">
                  <c:v>69283</c:v>
                </c:pt>
                <c:pt idx="690" formatCode="&quot;$&quot;#,##0.00_);[Red]\(&quot;$&quot;#,##0.00\)">
                  <c:v>34487</c:v>
                </c:pt>
                <c:pt idx="691" formatCode="&quot;$&quot;#,##0.00_);[Red]\(&quot;$&quot;#,##0.00\)">
                  <c:v>60585</c:v>
                </c:pt>
                <c:pt idx="692" formatCode="&quot;$&quot;#,##0.00_);[Red]\(&quot;$&quot;#,##0.00\)">
                  <c:v>16813</c:v>
                </c:pt>
                <c:pt idx="693" formatCode="&quot;$&quot;#,##0.00_);[Red]\(&quot;$&quot;#,##0.00\)">
                  <c:v>48192</c:v>
                </c:pt>
                <c:pt idx="694" formatCode="&quot;$&quot;#,##0.00_);[Red]\(&quot;$&quot;#,##0.00\)">
                  <c:v>55914</c:v>
                </c:pt>
                <c:pt idx="695" formatCode="&quot;$&quot;#,##0.00_);[Red]\(&quot;$&quot;#,##0.00\)">
                  <c:v>55424</c:v>
                </c:pt>
                <c:pt idx="696" formatCode="&quot;$&quot;#,##0.00_);[Red]\(&quot;$&quot;#,##0.00\)">
                  <c:v>82460</c:v>
                </c:pt>
                <c:pt idx="697" formatCode="&quot;$&quot;#,##0.00_);[Red]\(&quot;$&quot;#,##0.00\)">
                  <c:v>76467</c:v>
                </c:pt>
                <c:pt idx="698" formatCode="&quot;$&quot;#,##0.00_);[Red]\(&quot;$&quot;#,##0.00\)">
                  <c:v>62307</c:v>
                </c:pt>
                <c:pt idx="699" formatCode="&quot;$&quot;#,##0.00_);[Red]\(&quot;$&quot;#,##0.00\)">
                  <c:v>40887</c:v>
                </c:pt>
                <c:pt idx="700" formatCode="&quot;$&quot;#,##0.00_);[Red]\(&quot;$&quot;#,##0.00\)">
                  <c:v>25271</c:v>
                </c:pt>
                <c:pt idx="701" formatCode="&quot;$&quot;#,##0.00_);[Red]\(&quot;$&quot;#,##0.00\)">
                  <c:v>91172</c:v>
                </c:pt>
                <c:pt idx="702" formatCode="&quot;$&quot;#,##0.00_);[Red]\(&quot;$&quot;#,##0.00\)">
                  <c:v>75072</c:v>
                </c:pt>
                <c:pt idx="703" formatCode="&quot;$&quot;#,##0.00_);[Red]\(&quot;$&quot;#,##0.00\)">
                  <c:v>39763</c:v>
                </c:pt>
                <c:pt idx="704" formatCode="&quot;$&quot;#,##0.00_);[Red]\(&quot;$&quot;#,##0.00\)">
                  <c:v>38200</c:v>
                </c:pt>
                <c:pt idx="705" formatCode="&quot;$&quot;#,##0.00_);[Red]\(&quot;$&quot;#,##0.00\)">
                  <c:v>38443</c:v>
                </c:pt>
                <c:pt idx="706" formatCode="&quot;$&quot;#,##0.00_);[Red]\(&quot;$&quot;#,##0.00\)">
                  <c:v>66294</c:v>
                </c:pt>
                <c:pt idx="707" formatCode="&quot;$&quot;#,##0.00_);[Red]\(&quot;$&quot;#,##0.00\)">
                  <c:v>19740</c:v>
                </c:pt>
                <c:pt idx="708" formatCode="&quot;$&quot;#,##0.00_);[Red]\(&quot;$&quot;#,##0.00\)">
                  <c:v>31089</c:v>
                </c:pt>
                <c:pt idx="709" formatCode="&quot;$&quot;#,##0.00_);[Red]\(&quot;$&quot;#,##0.00\)">
                  <c:v>41021</c:v>
                </c:pt>
                <c:pt idx="710" formatCode="&quot;$&quot;#,##0.00_);[Red]\(&quot;$&quot;#,##0.00\)">
                  <c:v>60033</c:v>
                </c:pt>
                <c:pt idx="711" formatCode="&quot;$&quot;#,##0.00_);[Red]\(&quot;$&quot;#,##0.00\)">
                  <c:v>16248</c:v>
                </c:pt>
                <c:pt idx="712" formatCode="&quot;$&quot;#,##0.00_);[Red]\(&quot;$&quot;#,##0.00\)">
                  <c:v>83844</c:v>
                </c:pt>
                <c:pt idx="713" formatCode="&quot;$&quot;#,##0.00_);[Red]\(&quot;$&quot;#,##0.00\)">
                  <c:v>38452</c:v>
                </c:pt>
                <c:pt idx="714" formatCode="&quot;$&quot;#,##0.00_);[Red]\(&quot;$&quot;#,##0.00\)">
                  <c:v>42731</c:v>
                </c:pt>
                <c:pt idx="715" formatCode="&quot;$&quot;#,##0.00_);[Red]\(&quot;$&quot;#,##0.00\)">
                  <c:v>63342</c:v>
                </c:pt>
                <c:pt idx="716" formatCode="&quot;$&quot;#,##0.00_);[Red]\(&quot;$&quot;#,##0.00\)">
                  <c:v>49160</c:v>
                </c:pt>
                <c:pt idx="717" formatCode="&quot;$&quot;#,##0.00_);[Red]\(&quot;$&quot;#,##0.00\)">
                  <c:v>49667</c:v>
                </c:pt>
                <c:pt idx="718" formatCode="&quot;$&quot;#,##0.00_);[Red]\(&quot;$&quot;#,##0.00\)">
                  <c:v>54108</c:v>
                </c:pt>
                <c:pt idx="719" formatCode="&quot;$&quot;#,##0.00_);[Red]\(&quot;$&quot;#,##0.00\)">
                  <c:v>77226</c:v>
                </c:pt>
                <c:pt idx="720" formatCode="&quot;$&quot;#,##0.00_);[Red]\(&quot;$&quot;#,##0.00\)">
                  <c:v>62710</c:v>
                </c:pt>
                <c:pt idx="721" formatCode="&quot;$&quot;#,##0.00_);[Red]\(&quot;$&quot;#,##0.00\)">
                  <c:v>63684</c:v>
                </c:pt>
                <c:pt idx="722" formatCode="&quot;$&quot;#,##0.00_);[Red]\(&quot;$&quot;#,##0.00\)">
                  <c:v>51412</c:v>
                </c:pt>
                <c:pt idx="723" formatCode="&quot;$&quot;#,##0.00_);[Red]\(&quot;$&quot;#,##0.00\)">
                  <c:v>87305</c:v>
                </c:pt>
                <c:pt idx="724" formatCode="&quot;$&quot;#,##0.00_);[Red]\(&quot;$&quot;#,##0.00\)">
                  <c:v>21675</c:v>
                </c:pt>
                <c:pt idx="725" formatCode="&quot;$&quot;#,##0.00_);[Red]\(&quot;$&quot;#,##0.00\)">
                  <c:v>15038</c:v>
                </c:pt>
                <c:pt idx="726" formatCode="&quot;$&quot;#,##0.00_);[Red]\(&quot;$&quot;#,##0.00\)">
                  <c:v>38557</c:v>
                </c:pt>
                <c:pt idx="727" formatCode="&quot;$&quot;#,##0.00_);[Red]\(&quot;$&quot;#,##0.00\)">
                  <c:v>52597</c:v>
                </c:pt>
                <c:pt idx="728" formatCode="&quot;$&quot;#,##0.00_);[Red]\(&quot;$&quot;#,##0.00\)">
                  <c:v>13624</c:v>
                </c:pt>
                <c:pt idx="729" formatCode="&quot;$&quot;#,##0.00_);[Red]\(&quot;$&quot;#,##0.00\)">
                  <c:v>63206</c:v>
                </c:pt>
                <c:pt idx="730" formatCode="&quot;$&quot;#,##0.00_);[Red]\(&quot;$&quot;#,##0.00\)">
                  <c:v>27213</c:v>
                </c:pt>
                <c:pt idx="731">
                  <c:v>39146</c:v>
                </c:pt>
                <c:pt idx="732" formatCode="&quot;$&quot;#,##0.00_);[Red]\(&quot;$&quot;#,##0.00\)">
                  <c:v>80617</c:v>
                </c:pt>
                <c:pt idx="733" formatCode="&quot;$&quot;#,##0.00_);[Red]\(&quot;$&quot;#,##0.00\)">
                  <c:v>25315</c:v>
                </c:pt>
                <c:pt idx="734" formatCode="&quot;$&quot;#,##0.00_);[Red]\(&quot;$&quot;#,##0.00\)">
                  <c:v>80952</c:v>
                </c:pt>
                <c:pt idx="735" formatCode="&quot;$&quot;#,##0.00_);[Red]\(&quot;$&quot;#,##0.00\)">
                  <c:v>55239</c:v>
                </c:pt>
                <c:pt idx="736" formatCode="&quot;$&quot;#,##0.00_);[Red]\(&quot;$&quot;#,##0.00\)">
                  <c:v>60208</c:v>
                </c:pt>
                <c:pt idx="737" formatCode="&quot;$&quot;#,##0.00_);[Red]\(&quot;$&quot;#,##0.00\)">
                  <c:v>80141</c:v>
                </c:pt>
                <c:pt idx="738" formatCode="&quot;$&quot;#,##0.00_);[Red]\(&quot;$&quot;#,##0.00\)">
                  <c:v>30630</c:v>
                </c:pt>
                <c:pt idx="739" formatCode="&quot;$&quot;#,##0.00_);[Red]\(&quot;$&quot;#,##0.00\)">
                  <c:v>39898</c:v>
                </c:pt>
                <c:pt idx="740" formatCode="&quot;$&quot;#,##0.00_);[Red]\(&quot;$&quot;#,##0.00\)">
                  <c:v>78687</c:v>
                </c:pt>
                <c:pt idx="741" formatCode="&quot;$&quot;#,##0.00_);[Red]\(&quot;$&quot;#,##0.00\)">
                  <c:v>28647</c:v>
                </c:pt>
                <c:pt idx="742" formatCode="&quot;$&quot;#,##0.00_);[Red]\(&quot;$&quot;#,##0.00\)">
                  <c:v>39684</c:v>
                </c:pt>
                <c:pt idx="743" formatCode="&quot;$&quot;#,##0.00_);[Red]\(&quot;$&quot;#,##0.00\)">
                  <c:v>80184</c:v>
                </c:pt>
                <c:pt idx="744" formatCode="&quot;$&quot;#,##0.00_);[Red]\(&quot;$&quot;#,##0.00\)">
                  <c:v>52332</c:v>
                </c:pt>
                <c:pt idx="745" formatCode="&quot;$&quot;#,##0.00_);[Red]\(&quot;$&quot;#,##0.00\)">
                  <c:v>61180</c:v>
                </c:pt>
                <c:pt idx="746" formatCode="&quot;$&quot;#,##0.00_);[Red]\(&quot;$&quot;#,##0.00\)">
                  <c:v>44503</c:v>
                </c:pt>
                <c:pt idx="747">
                  <c:v>84865</c:v>
                </c:pt>
                <c:pt idx="748" formatCode="&quot;$&quot;#,##0.00_);[Red]\(&quot;$&quot;#,##0.00\)">
                  <c:v>34320</c:v>
                </c:pt>
                <c:pt idx="749" formatCode="&quot;$&quot;#,##0.00_);[Red]\(&quot;$&quot;#,##0.00\)">
                  <c:v>52750</c:v>
                </c:pt>
                <c:pt idx="750" formatCode="&quot;$&quot;#,##0.00_);[Red]\(&quot;$&quot;#,##0.00\)">
                  <c:v>23331</c:v>
                </c:pt>
                <c:pt idx="751" formatCode="&quot;$&quot;#,##0.00_);[Red]\(&quot;$&quot;#,##0.00\)">
                  <c:v>73926</c:v>
                </c:pt>
                <c:pt idx="752" formatCode="&quot;$&quot;#,##0.00_);[Red]\(&quot;$&quot;#,##0.00\)">
                  <c:v>65196</c:v>
                </c:pt>
                <c:pt idx="753" formatCode="&quot;$&quot;#,##0.00_);[Red]\(&quot;$&quot;#,##0.00\)">
                  <c:v>69867</c:v>
                </c:pt>
                <c:pt idx="754" formatCode="&quot;$&quot;#,##0.00_);[Red]\(&quot;$&quot;#,##0.00\)">
                  <c:v>33051</c:v>
                </c:pt>
                <c:pt idx="755">
                  <c:v>61314</c:v>
                </c:pt>
                <c:pt idx="757" formatCode="&quot;$&quot;#,##0.00_);[Red]\(&quot;$&quot;#,##0.00\)">
                  <c:v>52854</c:v>
                </c:pt>
                <c:pt idx="758" formatCode="&quot;$&quot;#,##0.00_);[Red]\(&quot;$&quot;#,##0.00\)">
                  <c:v>34633</c:v>
                </c:pt>
                <c:pt idx="759" formatCode="&quot;$&quot;#,##0.00_);[Red]\(&quot;$&quot;#,##0.00\)">
                  <c:v>41120</c:v>
                </c:pt>
                <c:pt idx="760">
                  <c:v>67225</c:v>
                </c:pt>
                <c:pt idx="761" formatCode="&quot;$&quot;#,##0.00_);[Red]\(&quot;$&quot;#,##0.00\)">
                  <c:v>59925</c:v>
                </c:pt>
                <c:pt idx="762" formatCode="&quot;$&quot;#,##0.00_);[Red]\(&quot;$&quot;#,##0.00\)">
                  <c:v>71107</c:v>
                </c:pt>
                <c:pt idx="763" formatCode="&quot;$&quot;#,##0.00_);[Red]\(&quot;$&quot;#,##0.00\)">
                  <c:v>24594</c:v>
                </c:pt>
                <c:pt idx="764" formatCode="&quot;$&quot;#,##0.00_);[Red]\(&quot;$&quot;#,##0.00\)">
                  <c:v>59354</c:v>
                </c:pt>
                <c:pt idx="765" formatCode="&quot;$&quot;#,##0.00_);[Red]\(&quot;$&quot;#,##0.00\)">
                  <c:v>69627</c:v>
                </c:pt>
                <c:pt idx="766" formatCode="&quot;$&quot;#,##0.00_);[Red]\(&quot;$&quot;#,##0.00\)">
                  <c:v>15056</c:v>
                </c:pt>
                <c:pt idx="767" formatCode="&quot;$&quot;#,##0.00_);[Red]\(&quot;$&quot;#,##0.00\)">
                  <c:v>42557</c:v>
                </c:pt>
                <c:pt idx="768" formatCode="&quot;$&quot;#,##0.00_);[Red]\(&quot;$&quot;#,##0.00\)">
                  <c:v>14918</c:v>
                </c:pt>
                <c:pt idx="769" formatCode="&quot;$&quot;#,##0.00_);[Red]\(&quot;$&quot;#,##0.00\)">
                  <c:v>74881</c:v>
                </c:pt>
                <c:pt idx="770" formatCode="&quot;$&quot;#,##0.00_);[Red]\(&quot;$&quot;#,##0.00\)">
                  <c:v>22419</c:v>
                </c:pt>
                <c:pt idx="771" formatCode="&quot;$&quot;#,##0.00_);[Red]\(&quot;$&quot;#,##0.00\)">
                  <c:v>63381</c:v>
                </c:pt>
                <c:pt idx="772" formatCode="&quot;$&quot;#,##0.00_);[Red]\(&quot;$&quot;#,##0.00\)">
                  <c:v>73059</c:v>
                </c:pt>
                <c:pt idx="773" formatCode="&quot;$&quot;#,##0.00_);[Red]\(&quot;$&quot;#,##0.00\)">
                  <c:v>20981</c:v>
                </c:pt>
                <c:pt idx="774" formatCode="&quot;$&quot;#,##0.00_);[Red]\(&quot;$&quot;#,##0.00\)">
                  <c:v>73059</c:v>
                </c:pt>
                <c:pt idx="775" formatCode="&quot;$&quot;#,##0.00_);[Red]\(&quot;$&quot;#,##0.00\)">
                  <c:v>63855</c:v>
                </c:pt>
                <c:pt idx="776">
                  <c:v>31859</c:v>
                </c:pt>
                <c:pt idx="777" formatCode="&quot;$&quot;#,##0.00_);[Red]\(&quot;$&quot;#,##0.00\)">
                  <c:v>33569</c:v>
                </c:pt>
                <c:pt idx="778">
                  <c:v>27242</c:v>
                </c:pt>
                <c:pt idx="779">
                  <c:v>27255</c:v>
                </c:pt>
                <c:pt idx="780" formatCode="&quot;$&quot;#,##0.00_);[Red]\(&quot;$&quot;#,##0.00\)">
                  <c:v>65685</c:v>
                </c:pt>
                <c:pt idx="781" formatCode="&quot;$&quot;#,##0.00_);[Red]\(&quot;$&quot;#,##0.00\)">
                  <c:v>83829</c:v>
                </c:pt>
                <c:pt idx="782" formatCode="&quot;$&quot;#,##0.00_);[Red]\(&quot;$&quot;#,##0.00\)">
                  <c:v>49269</c:v>
                </c:pt>
                <c:pt idx="783" formatCode="&quot;$&quot;#,##0.00_);[Red]\(&quot;$&quot;#,##0.00\)">
                  <c:v>72309</c:v>
                </c:pt>
                <c:pt idx="784" formatCode="&quot;$&quot;#,##0.00_);[Red]\(&quot;$&quot;#,##0.00\)">
                  <c:v>28457</c:v>
                </c:pt>
                <c:pt idx="785" formatCode="&quot;$&quot;#,##0.00_);[Red]\(&quot;$&quot;#,##0.00\)">
                  <c:v>57912</c:v>
                </c:pt>
                <c:pt idx="786" formatCode="&quot;$&quot;#,##0.00_);[Red]\(&quot;$&quot;#,##0.00\)">
                  <c:v>44010</c:v>
                </c:pt>
                <c:pt idx="787" formatCode="&quot;$&quot;#,##0.00_);[Red]\(&quot;$&quot;#,##0.00\)">
                  <c:v>61286</c:v>
                </c:pt>
                <c:pt idx="788" formatCode="&quot;$&quot;#,##0.00_);[Red]\(&quot;$&quot;#,##0.00\)">
                  <c:v>68117</c:v>
                </c:pt>
                <c:pt idx="789" formatCode="&quot;$&quot;#,##0.00_);[Red]\(&quot;$&quot;#,##0.00\)">
                  <c:v>4861</c:v>
                </c:pt>
                <c:pt idx="790" formatCode="&quot;$&quot;#,##0.00_);[Red]\(&quot;$&quot;#,##0.00\)">
                  <c:v>78931</c:v>
                </c:pt>
                <c:pt idx="791" formatCode="&quot;$&quot;#,##0.00_);[Red]\(&quot;$&quot;#,##0.00\)">
                  <c:v>65706</c:v>
                </c:pt>
                <c:pt idx="792" formatCode="&quot;$&quot;#,##0.00_);[Red]\(&quot;$&quot;#,##0.00\)">
                  <c:v>43018</c:v>
                </c:pt>
                <c:pt idx="793" formatCode="&quot;$&quot;#,##0.00_);[Red]\(&quot;$&quot;#,##0.00\)">
                  <c:v>50200</c:v>
                </c:pt>
                <c:pt idx="794" formatCode="&quot;$&quot;#,##0.00_);[Red]\(&quot;$&quot;#,##0.00\)">
                  <c:v>90687</c:v>
                </c:pt>
                <c:pt idx="795" formatCode="&quot;$&quot;#,##0.00_);[Red]\(&quot;$&quot;#,##0.00\)">
                  <c:v>64014</c:v>
                </c:pt>
                <c:pt idx="796">
                  <c:v>77037</c:v>
                </c:pt>
                <c:pt idx="797" formatCode="&quot;$&quot;#,##0.00_);[Red]\(&quot;$&quot;#,##0.00\)">
                  <c:v>62220</c:v>
                </c:pt>
                <c:pt idx="798" formatCode="&quot;$&quot;#,##0.00_);[Red]\(&quot;$&quot;#,##0.00\)">
                  <c:v>22979</c:v>
                </c:pt>
                <c:pt idx="799" formatCode="&quot;$&quot;#,##0.00_);[Red]\(&quot;$&quot;#,##0.00\)">
                  <c:v>31859</c:v>
                </c:pt>
                <c:pt idx="800" formatCode="&quot;$&quot;#,##0.00_);[Red]\(&quot;$&quot;#,##0.00\)">
                  <c:v>43300</c:v>
                </c:pt>
                <c:pt idx="801">
                  <c:v>65324</c:v>
                </c:pt>
                <c:pt idx="802" formatCode="&quot;$&quot;#,##0.00_);[Red]\(&quot;$&quot;#,##0.00\)">
                  <c:v>49605</c:v>
                </c:pt>
                <c:pt idx="803" formatCode="&quot;$&quot;#,##0.00_);[Red]\(&quot;$&quot;#,##0.00\)">
                  <c:v>18746</c:v>
                </c:pt>
                <c:pt idx="804" formatCode="&quot;$&quot;#,##0.00_);[Red]\(&quot;$&quot;#,##0.00\)">
                  <c:v>61284</c:v>
                </c:pt>
                <c:pt idx="805">
                  <c:v>49544</c:v>
                </c:pt>
                <c:pt idx="806" formatCode="&quot;$&quot;#,##0.00_);[Red]\(&quot;$&quot;#,##0.00\)">
                  <c:v>21282</c:v>
                </c:pt>
                <c:pt idx="807" formatCode="&quot;$&quot;#,##0.00_);[Red]\(&quot;$&quot;#,##0.00\)">
                  <c:v>94871</c:v>
                </c:pt>
                <c:pt idx="808">
                  <c:v>63564</c:v>
                </c:pt>
                <c:pt idx="809" formatCode="&quot;$&quot;#,##0.00_);[Red]\(&quot;$&quot;#,##0.00\)">
                  <c:v>60934</c:v>
                </c:pt>
                <c:pt idx="810" formatCode="&quot;$&quot;#,##0.00_);[Red]\(&quot;$&quot;#,##0.00\)">
                  <c:v>18690</c:v>
                </c:pt>
                <c:pt idx="811" formatCode="&quot;$&quot;#,##0.00_);[Red]\(&quot;$&quot;#,##0.00\)">
                  <c:v>31497</c:v>
                </c:pt>
                <c:pt idx="812" formatCode="&quot;$&quot;#,##0.00_);[Red]\(&quot;$&quot;#,##0.00\)">
                  <c:v>53253</c:v>
                </c:pt>
                <c:pt idx="813" formatCode="&quot;$&quot;#,##0.00_);[Red]\(&quot;$&quot;#,##0.00\)">
                  <c:v>60544</c:v>
                </c:pt>
                <c:pt idx="814" formatCode="&quot;$&quot;#,##0.00_);[Red]\(&quot;$&quot;#,##0.00\)">
                  <c:v>37150</c:v>
                </c:pt>
                <c:pt idx="815" formatCode="&quot;$&quot;#,##0.00_);[Red]\(&quot;$&quot;#,##0.00\)">
                  <c:v>41335</c:v>
                </c:pt>
                <c:pt idx="816">
                  <c:v>24639</c:v>
                </c:pt>
                <c:pt idx="817" formatCode="&quot;$&quot;#,##0.00_);[Red]\(&quot;$&quot;#,##0.00\)">
                  <c:v>30675</c:v>
                </c:pt>
                <c:pt idx="818" formatCode="&quot;$&quot;#,##0.00_);[Red]\(&quot;$&quot;#,##0.00\)">
                  <c:v>37284</c:v>
                </c:pt>
                <c:pt idx="819" formatCode="&quot;$&quot;#,##0.00_);[Red]\(&quot;$&quot;#,##0.00\)">
                  <c:v>46681</c:v>
                </c:pt>
                <c:pt idx="820">
                  <c:v>79143</c:v>
                </c:pt>
                <c:pt idx="821" formatCode="&quot;$&quot;#,##0.00_);[Red]\(&quot;$&quot;#,##0.00\)">
                  <c:v>38620</c:v>
                </c:pt>
                <c:pt idx="822" formatCode="&quot;$&quot;#,##0.00_);[Red]\(&quot;$&quot;#,##0.00\)">
                  <c:v>49514</c:v>
                </c:pt>
                <c:pt idx="823" formatCode="&quot;$&quot;#,##0.00_);[Red]\(&quot;$&quot;#,##0.00\)">
                  <c:v>79205</c:v>
                </c:pt>
                <c:pt idx="824" formatCode="&quot;$&quot;#,##0.00_);[Red]\(&quot;$&quot;#,##0.00\)">
                  <c:v>77766</c:v>
                </c:pt>
                <c:pt idx="825" formatCode="&quot;$&quot;#,##0.00_);[Red]\(&quot;$&quot;#,##0.00\)">
                  <c:v>56067</c:v>
                </c:pt>
                <c:pt idx="826" formatCode="&quot;$&quot;#,##0.00_);[Red]\(&quot;$&quot;#,##0.00\)">
                  <c:v>7500</c:v>
                </c:pt>
                <c:pt idx="827" formatCode="&quot;$&quot;#,##0.00_);[Red]\(&quot;$&quot;#,##0.00\)">
                  <c:v>70666</c:v>
                </c:pt>
                <c:pt idx="828" formatCode="&quot;$&quot;#,##0.00_);[Red]\(&quot;$&quot;#,##0.00\)">
                  <c:v>76624</c:v>
                </c:pt>
                <c:pt idx="829" formatCode="&quot;$&quot;#,##0.00_);[Red]\(&quot;$&quot;#,##0.00\)">
                  <c:v>71613</c:v>
                </c:pt>
                <c:pt idx="830" formatCode="&quot;$&quot;#,##0.00_);[Red]\(&quot;$&quot;#,##0.00\)">
                  <c:v>38988</c:v>
                </c:pt>
                <c:pt idx="831" formatCode="&quot;$&quot;#,##0.00_);[Red]\(&quot;$&quot;#,##0.00\)">
                  <c:v>76140</c:v>
                </c:pt>
                <c:pt idx="832" formatCode="&quot;$&quot;#,##0.00_);[Red]\(&quot;$&quot;#,##0.00\)">
                  <c:v>37070</c:v>
                </c:pt>
                <c:pt idx="833" formatCode="&quot;$&quot;#,##0.00_);[Red]\(&quot;$&quot;#,##0.00\)">
                  <c:v>55249</c:v>
                </c:pt>
                <c:pt idx="834" formatCode="&quot;$&quot;#,##0.00_);[Red]\(&quot;$&quot;#,##0.00\)">
                  <c:v>24221</c:v>
                </c:pt>
                <c:pt idx="835" formatCode="&quot;$&quot;#,##0.00_);[Red]\(&quot;$&quot;#,##0.00\)">
                  <c:v>52157</c:v>
                </c:pt>
                <c:pt idx="836" formatCode="&quot;$&quot;#,##0.00_);[Red]\(&quot;$&quot;#,##0.00\)">
                  <c:v>34026</c:v>
                </c:pt>
                <c:pt idx="837" formatCode="&quot;$&quot;#,##0.00_);[Red]\(&quot;$&quot;#,##0.00\)">
                  <c:v>36864</c:v>
                </c:pt>
                <c:pt idx="838" formatCode="&quot;$&quot;#,##0.00_);[Red]\(&quot;$&quot;#,##0.00\)">
                  <c:v>29672</c:v>
                </c:pt>
                <c:pt idx="839" formatCode="&quot;$&quot;#,##0.00_);[Red]\(&quot;$&quot;#,##0.00\)">
                  <c:v>44159</c:v>
                </c:pt>
                <c:pt idx="840" formatCode="&quot;$&quot;#,##0.00_);[Red]\(&quot;$&quot;#,##0.00\)">
                  <c:v>57967</c:v>
                </c:pt>
                <c:pt idx="841" formatCode="&quot;$&quot;#,##0.00_);[Red]\(&quot;$&quot;#,##0.00\)">
                  <c:v>87171</c:v>
                </c:pt>
                <c:pt idx="842" formatCode="&quot;$&quot;#,##0.00_);[Red]\(&quot;$&quot;#,##0.00\)">
                  <c:v>20425</c:v>
                </c:pt>
                <c:pt idx="843" formatCode="&quot;$&quot;#,##0.00_);[Red]\(&quot;$&quot;#,##0.00\)">
                  <c:v>91065</c:v>
                </c:pt>
                <c:pt idx="844" formatCode="&quot;$&quot;#,##0.00_);[Red]\(&quot;$&quot;#,##0.00\)">
                  <c:v>59892</c:v>
                </c:pt>
                <c:pt idx="845" formatCode="&quot;$&quot;#,##0.00_);[Red]\(&quot;$&quot;#,##0.00\)">
                  <c:v>32889</c:v>
                </c:pt>
                <c:pt idx="846" formatCode="&quot;$&quot;#,##0.00_);[Red]\(&quot;$&quot;#,##0.00\)">
                  <c:v>17345</c:v>
                </c:pt>
                <c:pt idx="847">
                  <c:v>6560</c:v>
                </c:pt>
                <c:pt idx="848" formatCode="&quot;$&quot;#,##0.00_);[Red]\(&quot;$&quot;#,##0.00\)">
                  <c:v>98777</c:v>
                </c:pt>
                <c:pt idx="849" formatCode="&quot;$&quot;#,##0.00_);[Red]\(&quot;$&quot;#,##0.00\)">
                  <c:v>44375</c:v>
                </c:pt>
                <c:pt idx="850" formatCode="&quot;$&quot;#,##0.00_);[Red]\(&quot;$&quot;#,##0.00\)">
                  <c:v>19485</c:v>
                </c:pt>
                <c:pt idx="851" formatCode="&quot;$&quot;#,##0.00_);[Red]\(&quot;$&quot;#,##0.00\)">
                  <c:v>82800</c:v>
                </c:pt>
                <c:pt idx="852" formatCode="&quot;$&quot;#,##0.00_);[Red]\(&quot;$&quot;#,##0.00\)">
                  <c:v>53154</c:v>
                </c:pt>
                <c:pt idx="853" formatCode="&quot;$&quot;#,##0.00_);[Red]\(&quot;$&quot;#,##0.00\)">
                  <c:v>38683</c:v>
                </c:pt>
                <c:pt idx="854" formatCode="&quot;$&quot;#,##0.00_);[Red]\(&quot;$&quot;#,##0.00\)">
                  <c:v>87188</c:v>
                </c:pt>
                <c:pt idx="855" formatCode="&quot;$&quot;#,##0.00_);[Red]\(&quot;$&quot;#,##0.00\)">
                  <c:v>39548</c:v>
                </c:pt>
                <c:pt idx="856" formatCode="&quot;$&quot;#,##0.00_);[Red]\(&quot;$&quot;#,##0.00\)">
                  <c:v>57642</c:v>
                </c:pt>
                <c:pt idx="857" formatCode="&quot;$&quot;#,##0.00_);[Red]\(&quot;$&quot;#,##0.00\)">
                  <c:v>30467</c:v>
                </c:pt>
                <c:pt idx="858" formatCode="&quot;$&quot;#,##0.00_);[Red]\(&quot;$&quot;#,##0.00\)">
                  <c:v>23228</c:v>
                </c:pt>
                <c:pt idx="859" formatCode="&quot;$&quot;#,##0.00_);[Red]\(&quot;$&quot;#,##0.00\)">
                  <c:v>20427</c:v>
                </c:pt>
                <c:pt idx="860" formatCode="&quot;$&quot;#,##0.00_);[Red]\(&quot;$&quot;#,##0.00\)">
                  <c:v>70971</c:v>
                </c:pt>
                <c:pt idx="861" formatCode="&quot;$&quot;#,##0.00_);[Red]\(&quot;$&quot;#,##0.00\)">
                  <c:v>35178</c:v>
                </c:pt>
                <c:pt idx="862" formatCode="&quot;$&quot;#,##0.00_);[Red]\(&quot;$&quot;#,##0.00\)">
                  <c:v>6835</c:v>
                </c:pt>
                <c:pt idx="863" formatCode="&quot;$&quot;#,##0.00_);[Red]\(&quot;$&quot;#,##0.00\)">
                  <c:v>80589</c:v>
                </c:pt>
                <c:pt idx="864" formatCode="&quot;$&quot;#,##0.00_);[Red]\(&quot;$&quot;#,##0.00\)">
                  <c:v>60152</c:v>
                </c:pt>
                <c:pt idx="865" formatCode="&quot;$&quot;#,##0.00_);[Red]\(&quot;$&quot;#,##0.00\)">
                  <c:v>77863</c:v>
                </c:pt>
                <c:pt idx="866" formatCode="&quot;$&quot;#,##0.00_);[Red]\(&quot;$&quot;#,##0.00\)">
                  <c:v>42387</c:v>
                </c:pt>
                <c:pt idx="867" formatCode="&quot;$&quot;#,##0.00_);[Red]\(&quot;$&quot;#,##0.00\)">
                  <c:v>21955</c:v>
                </c:pt>
                <c:pt idx="868" formatCode="&quot;$&quot;#,##0.00_);[Red]\(&quot;$&quot;#,##0.00\)">
                  <c:v>18988</c:v>
                </c:pt>
                <c:pt idx="869" formatCode="&quot;$&quot;#,##0.00_);[Red]\(&quot;$&quot;#,##0.00\)">
                  <c:v>85738</c:v>
                </c:pt>
                <c:pt idx="870" formatCode="&quot;$&quot;#,##0.00_);[Red]\(&quot;$&quot;#,##0.00\)">
                  <c:v>32144</c:v>
                </c:pt>
                <c:pt idx="871" formatCode="&quot;$&quot;#,##0.00_);[Red]\(&quot;$&quot;#,##0.00\)">
                  <c:v>39062</c:v>
                </c:pt>
                <c:pt idx="872" formatCode="&quot;$&quot;#,##0.00_);[Red]\(&quot;$&quot;#,##0.00\)">
                  <c:v>67353</c:v>
                </c:pt>
                <c:pt idx="874" formatCode="&quot;$&quot;#,##0.00_);[Red]\(&quot;$&quot;#,##0.00\)">
                  <c:v>37244</c:v>
                </c:pt>
                <c:pt idx="875" formatCode="&quot;$&quot;#,##0.00_);[Red]\(&quot;$&quot;#,##0.00\)">
                  <c:v>71819</c:v>
                </c:pt>
                <c:pt idx="876" formatCode="&quot;$&quot;#,##0.00_);[Red]\(&quot;$&quot;#,##0.00\)">
                  <c:v>47850</c:v>
                </c:pt>
                <c:pt idx="877" formatCode="&quot;$&quot;#,##0.00_);[Red]\(&quot;$&quot;#,##0.00\)">
                  <c:v>65487</c:v>
                </c:pt>
                <c:pt idx="878" formatCode="&quot;$&quot;#,##0.00_);[Red]\(&quot;$&quot;#,##0.00\)">
                  <c:v>43482</c:v>
                </c:pt>
                <c:pt idx="879" formatCode="&quot;$&quot;#,##0.00_);[Red]\(&quot;$&quot;#,##0.00\)">
                  <c:v>32218</c:v>
                </c:pt>
                <c:pt idx="880" formatCode="&quot;$&quot;#,##0.00_);[Red]\(&quot;$&quot;#,##0.00\)">
                  <c:v>52914</c:v>
                </c:pt>
                <c:pt idx="881" formatCode="&quot;$&quot;#,##0.00_);[Red]\(&quot;$&quot;#,##0.00\)">
                  <c:v>46463</c:v>
                </c:pt>
                <c:pt idx="882" formatCode="&quot;$&quot;#,##0.00_);[Red]\(&quot;$&quot;#,##0.00\)">
                  <c:v>36038</c:v>
                </c:pt>
                <c:pt idx="883" formatCode="&quot;$&quot;#,##0.00_);[Red]\(&quot;$&quot;#,##0.00\)">
                  <c:v>75315</c:v>
                </c:pt>
                <c:pt idx="884" formatCode="&quot;$&quot;#,##0.00_);[Red]\(&quot;$&quot;#,##0.00\)">
                  <c:v>63841</c:v>
                </c:pt>
                <c:pt idx="885" formatCode="&quot;$&quot;#,##0.00_);[Red]\(&quot;$&quot;#,##0.00\)">
                  <c:v>81051</c:v>
                </c:pt>
                <c:pt idx="886">
                  <c:v>68695</c:v>
                </c:pt>
                <c:pt idx="887">
                  <c:v>63915</c:v>
                </c:pt>
                <c:pt idx="888" formatCode="&quot;$&quot;#,##0.00_);[Red]\(&quot;$&quot;#,##0.00\)">
                  <c:v>67419</c:v>
                </c:pt>
                <c:pt idx="889" formatCode="&quot;$&quot;#,##0.00_);[Red]\(&quot;$&quot;#,##0.00\)">
                  <c:v>16860</c:v>
                </c:pt>
                <c:pt idx="890" formatCode="&quot;$&quot;#,##0.00_);[Red]\(&quot;$&quot;#,##0.00\)">
                  <c:v>89616</c:v>
                </c:pt>
                <c:pt idx="891" formatCode="&quot;$&quot;#,##0.00_);[Red]\(&quot;$&quot;#,##0.00\)">
                  <c:v>55801</c:v>
                </c:pt>
                <c:pt idx="892" formatCode="&quot;$&quot;#,##0.00_);[Red]\(&quot;$&quot;#,##0.00\)">
                  <c:v>83257</c:v>
                </c:pt>
                <c:pt idx="893" formatCode="&quot;$&quot;#,##0.00_);[Red]\(&quot;$&quot;#,##0.00\)">
                  <c:v>31615</c:v>
                </c:pt>
                <c:pt idx="894" formatCode="&quot;$&quot;#,##0.00_);[Red]\(&quot;$&quot;#,##0.00\)">
                  <c:v>20180</c:v>
                </c:pt>
                <c:pt idx="895" formatCode="&quot;$&quot;#,##0.00_);[Red]\(&quot;$&quot;#,##0.00\)">
                  <c:v>65316</c:v>
                </c:pt>
                <c:pt idx="896" formatCode="&quot;$&quot;#,##0.00_);[Red]\(&quot;$&quot;#,##0.00\)">
                  <c:v>64100</c:v>
                </c:pt>
                <c:pt idx="897" formatCode="&quot;$&quot;#,##0.00_);[Red]\(&quot;$&quot;#,##0.00\)">
                  <c:v>46524</c:v>
                </c:pt>
                <c:pt idx="898" formatCode="&quot;$&quot;#,##0.00_);[Red]\(&quot;$&quot;#,##0.00\)">
                  <c:v>30023</c:v>
                </c:pt>
                <c:pt idx="899">
                  <c:v>50388</c:v>
                </c:pt>
                <c:pt idx="900" formatCode="&quot;$&quot;#,##0.00_);[Red]\(&quot;$&quot;#,##0.00\)">
                  <c:v>30279</c:v>
                </c:pt>
                <c:pt idx="901">
                  <c:v>58646</c:v>
                </c:pt>
                <c:pt idx="902" formatCode="&quot;$&quot;#,##0.00_);[Red]\(&quot;$&quot;#,##0.00\)">
                  <c:v>35682</c:v>
                </c:pt>
                <c:pt idx="903" formatCode="&quot;$&quot;#,##0.00_);[Red]\(&quot;$&quot;#,##0.00\)">
                  <c:v>69098</c:v>
                </c:pt>
                <c:pt idx="904">
                  <c:v>69096</c:v>
                </c:pt>
                <c:pt idx="905" formatCode="&quot;$&quot;#,##0.00_);[Red]\(&quot;$&quot;#,##0.00\)">
                  <c:v>63777</c:v>
                </c:pt>
                <c:pt idx="906" formatCode="&quot;$&quot;#,##0.00_);[Red]\(&quot;$&quot;#,##0.00\)">
                  <c:v>60432</c:v>
                </c:pt>
                <c:pt idx="907" formatCode="&quot;$&quot;#,##0.00_);[Red]\(&quot;$&quot;#,##0.00\)">
                  <c:v>72354</c:v>
                </c:pt>
                <c:pt idx="908" formatCode="&quot;$&quot;#,##0.00_);[Red]\(&quot;$&quot;#,##0.00\)">
                  <c:v>39858</c:v>
                </c:pt>
                <c:pt idx="909">
                  <c:v>62845</c:v>
                </c:pt>
                <c:pt idx="910" formatCode="&quot;$&quot;#,##0.00_);[Red]\(&quot;$&quot;#,##0.00\)">
                  <c:v>68682</c:v>
                </c:pt>
                <c:pt idx="911" formatCode="&quot;$&quot;#,##0.00_);[Red]\(&quot;$&quot;#,##0.00\)">
                  <c:v>69882</c:v>
                </c:pt>
                <c:pt idx="912" formatCode="&quot;$&quot;#,##0.00_);[Red]\(&quot;$&quot;#,##0.00\)">
                  <c:v>72228</c:v>
                </c:pt>
                <c:pt idx="913" formatCode="&quot;$&quot;#,##0.00_);[Red]\(&quot;$&quot;#,##0.00\)">
                  <c:v>75127</c:v>
                </c:pt>
                <c:pt idx="914" formatCode="&quot;$&quot;#,##0.00_);[Red]\(&quot;$&quot;#,##0.00\)">
                  <c:v>85693</c:v>
                </c:pt>
                <c:pt idx="915" formatCode="&quot;$&quot;#,##0.00_);[Red]\(&quot;$&quot;#,##0.00\)">
                  <c:v>78427</c:v>
                </c:pt>
                <c:pt idx="916" formatCode="&quot;$&quot;#,##0.00_);[Red]\(&quot;$&quot;#,##0.00\)">
                  <c:v>38946</c:v>
                </c:pt>
                <c:pt idx="917" formatCode="&quot;$&quot;#,##0.00_);[Red]\(&quot;$&quot;#,##0.00\)">
                  <c:v>82497</c:v>
                </c:pt>
                <c:pt idx="918" formatCode="&quot;$&quot;#,##0.00_);[Red]\(&quot;$&quot;#,##0.00\)">
                  <c:v>13672</c:v>
                </c:pt>
                <c:pt idx="919" formatCode="&quot;$&quot;#,##0.00_);[Red]\(&quot;$&quot;#,##0.00\)">
                  <c:v>41967</c:v>
                </c:pt>
                <c:pt idx="920" formatCode="&quot;$&quot;#,##0.00_);[Red]\(&quot;$&quot;#,##0.00\)">
                  <c:v>33564</c:v>
                </c:pt>
                <c:pt idx="921" formatCode="&quot;$&quot;#,##0.00_);[Red]\(&quot;$&quot;#,##0.00\)">
                  <c:v>51373</c:v>
                </c:pt>
                <c:pt idx="922" formatCode="&quot;$&quot;#,##0.00_);[Red]\(&quot;$&quot;#,##0.00\)">
                  <c:v>47009</c:v>
                </c:pt>
                <c:pt idx="923" formatCode="&quot;$&quot;#,##0.00_);[Red]\(&quot;$&quot;#,##0.00\)">
                  <c:v>22070</c:v>
                </c:pt>
                <c:pt idx="924" formatCode="&quot;$&quot;#,##0.00_);[Red]\(&quot;$&quot;#,##0.00\)">
                  <c:v>75759</c:v>
                </c:pt>
                <c:pt idx="925" formatCode="&quot;$&quot;#,##0.00_);[Red]\(&quot;$&quot;#,##0.00\)">
                  <c:v>45006</c:v>
                </c:pt>
                <c:pt idx="926" formatCode="&quot;$&quot;#,##0.00_);[Red]\(&quot;$&quot;#,##0.00\)">
                  <c:v>82072</c:v>
                </c:pt>
                <c:pt idx="927" formatCode="&quot;$&quot;#,##0.00_);[Red]\(&quot;$&quot;#,##0.00\)">
                  <c:v>49681</c:v>
                </c:pt>
                <c:pt idx="928" formatCode="&quot;$&quot;#,##0.00_);[Red]\(&quot;$&quot;#,##0.00\)">
                  <c:v>65695</c:v>
                </c:pt>
                <c:pt idx="929" formatCode="&quot;$&quot;#,##0.00_);[Red]\(&quot;$&quot;#,##0.00\)">
                  <c:v>71367</c:v>
                </c:pt>
                <c:pt idx="930" formatCode="&quot;$&quot;#,##0.00_);[Red]\(&quot;$&quot;#,##0.00\)">
                  <c:v>81361</c:v>
                </c:pt>
                <c:pt idx="931" formatCode="&quot;$&quot;#,##0.00_);[Red]\(&quot;$&quot;#,##0.00\)">
                  <c:v>57705</c:v>
                </c:pt>
                <c:pt idx="932" formatCode="&quot;$&quot;#,##0.00_);[Red]\(&quot;$&quot;#,##0.00\)">
                  <c:v>105471</c:v>
                </c:pt>
                <c:pt idx="933" formatCode="&quot;$&quot;#,##0.00_);[Red]\(&quot;$&quot;#,##0.00\)">
                  <c:v>113734</c:v>
                </c:pt>
                <c:pt idx="934" formatCode="&quot;$&quot;#,##0.00_);[Red]\(&quot;$&quot;#,##0.00\)">
                  <c:v>74637</c:v>
                </c:pt>
                <c:pt idx="935" formatCode="&quot;$&quot;#,##0.00_);[Red]\(&quot;$&quot;#,##0.00\)">
                  <c:v>70647</c:v>
                </c:pt>
                <c:pt idx="936" formatCode="&quot;$&quot;#,##0.00_);[Red]\(&quot;$&quot;#,##0.00\)">
                  <c:v>27803</c:v>
                </c:pt>
                <c:pt idx="937" formatCode="&quot;$&quot;#,##0.00_);[Red]\(&quot;$&quot;#,##0.00\)">
                  <c:v>78497</c:v>
                </c:pt>
                <c:pt idx="938" formatCode="&quot;$&quot;#,##0.00_);[Red]\(&quot;$&quot;#,##0.00\)">
                  <c:v>42011</c:v>
                </c:pt>
                <c:pt idx="939" formatCode="&quot;$&quot;#,##0.00_);[Red]\(&quot;$&quot;#,##0.00\)">
                  <c:v>75114</c:v>
                </c:pt>
                <c:pt idx="940" formatCode="&quot;$&quot;#,##0.00_);[Red]\(&quot;$&quot;#,##0.00\)">
                  <c:v>51250</c:v>
                </c:pt>
                <c:pt idx="941" formatCode="&quot;$&quot;#,##0.00_);[Red]\(&quot;$&quot;#,##0.00\)">
                  <c:v>24480</c:v>
                </c:pt>
                <c:pt idx="942" formatCode="&quot;$&quot;#,##0.00_);[Red]\(&quot;$&quot;#,##0.00\)">
                  <c:v>81300</c:v>
                </c:pt>
                <c:pt idx="943" formatCode="&quot;$&quot;#,##0.00_);[Red]\(&quot;$&quot;#,##0.00\)">
                  <c:v>73705</c:v>
                </c:pt>
                <c:pt idx="944" formatCode="&quot;$&quot;#,##0.00_);[Red]\(&quot;$&quot;#,##0.00\)">
                  <c:v>78710</c:v>
                </c:pt>
                <c:pt idx="945" formatCode="&quot;$&quot;#,##0.00_);[Red]\(&quot;$&quot;#,##0.00\)">
                  <c:v>51876</c:v>
                </c:pt>
                <c:pt idx="946" formatCode="&quot;$&quot;#,##0.00_);[Red]\(&quot;$&quot;#,##0.00\)">
                  <c:v>82571</c:v>
                </c:pt>
                <c:pt idx="947" formatCode="&quot;$&quot;#,##0.00_);[Red]\(&quot;$&quot;#,##0.00\)">
                  <c:v>80739</c:v>
                </c:pt>
                <c:pt idx="948" formatCode="&quot;$&quot;#,##0.00_);[Red]\(&quot;$&quot;#,##0.00\)">
                  <c:v>50725</c:v>
                </c:pt>
                <c:pt idx="949" formatCode="&quot;$&quot;#,##0.00_);[Red]\(&quot;$&quot;#,##0.00\)">
                  <c:v>7500</c:v>
                </c:pt>
                <c:pt idx="950" formatCode="&quot;$&quot;#,##0.00_);[Red]\(&quot;$&quot;#,##0.00\)">
                  <c:v>35416</c:v>
                </c:pt>
                <c:pt idx="951" formatCode="&quot;$&quot;#,##0.00_);[Red]\(&quot;$&quot;#,##0.00\)">
                  <c:v>50150</c:v>
                </c:pt>
                <c:pt idx="952" formatCode="&quot;$&quot;#,##0.00_);[Red]\(&quot;$&quot;#,##0.00\)">
                  <c:v>61839</c:v>
                </c:pt>
                <c:pt idx="953" formatCode="&quot;$&quot;#,##0.00_);[Red]\(&quot;$&quot;#,##0.00\)">
                  <c:v>34704</c:v>
                </c:pt>
                <c:pt idx="954" formatCode="&quot;$&quot;#,##0.00_);[Red]\(&quot;$&quot;#,##0.00\)">
                  <c:v>20193</c:v>
                </c:pt>
                <c:pt idx="955" formatCode="&quot;$&quot;#,##0.00_);[Red]\(&quot;$&quot;#,##0.00\)">
                  <c:v>31605</c:v>
                </c:pt>
                <c:pt idx="956" formatCode="&quot;$&quot;#,##0.00_);[Red]\(&quot;$&quot;#,##0.00\)">
                  <c:v>50616</c:v>
                </c:pt>
                <c:pt idx="957" formatCode="&quot;$&quot;#,##0.00_);[Red]\(&quot;$&quot;#,##0.00\)">
                  <c:v>65463</c:v>
                </c:pt>
                <c:pt idx="958" formatCode="&quot;$&quot;#,##0.00_);[Red]\(&quot;$&quot;#,##0.00\)">
                  <c:v>56242</c:v>
                </c:pt>
                <c:pt idx="959" formatCode="&quot;$&quot;#,##0.00_);[Red]\(&quot;$&quot;#,##0.00\)">
                  <c:v>58554</c:v>
                </c:pt>
                <c:pt idx="960" formatCode="&quot;$&quot;#,##0.00_);[Red]\(&quot;$&quot;#,##0.00\)">
                  <c:v>33585</c:v>
                </c:pt>
                <c:pt idx="961" formatCode="&quot;$&quot;#,##0.00_);[Red]\(&quot;$&quot;#,##0.00\)">
                  <c:v>63998</c:v>
                </c:pt>
                <c:pt idx="962" formatCode="&quot;$&quot;#,##0.00_);[Red]\(&quot;$&quot;#,##0.00\)">
                  <c:v>40442</c:v>
                </c:pt>
                <c:pt idx="963" formatCode="&quot;$&quot;#,##0.00_);[Red]\(&quot;$&quot;#,##0.00\)">
                  <c:v>70924</c:v>
                </c:pt>
                <c:pt idx="964" formatCode="&quot;$&quot;#,##0.00_);[Red]\(&quot;$&quot;#,##0.00\)">
                  <c:v>57954</c:v>
                </c:pt>
                <c:pt idx="965">
                  <c:v>77622</c:v>
                </c:pt>
                <c:pt idx="966" formatCode="&quot;$&quot;#,##0.00_);[Red]\(&quot;$&quot;#,##0.00\)">
                  <c:v>75330</c:v>
                </c:pt>
                <c:pt idx="967" formatCode="&quot;$&quot;#,##0.00_);[Red]\(&quot;$&quot;#,##0.00\)">
                  <c:v>80812</c:v>
                </c:pt>
                <c:pt idx="968" formatCode="&quot;$&quot;#,##0.00_);[Red]\(&quot;$&quot;#,##0.00\)">
                  <c:v>79803</c:v>
                </c:pt>
                <c:pt idx="969" formatCode="&quot;$&quot;#,##0.00_);[Red]\(&quot;$&quot;#,##0.00\)">
                  <c:v>44964</c:v>
                </c:pt>
                <c:pt idx="970" formatCode="&quot;$&quot;#,##0.00_);[Red]\(&quot;$&quot;#,##0.00\)">
                  <c:v>49638</c:v>
                </c:pt>
                <c:pt idx="971" formatCode="&quot;$&quot;#,##0.00_);[Red]\(&quot;$&quot;#,##0.00\)">
                  <c:v>15759</c:v>
                </c:pt>
                <c:pt idx="972" formatCode="&quot;$&quot;#,##0.00_);[Red]\(&quot;$&quot;#,##0.00\)">
                  <c:v>22304</c:v>
                </c:pt>
                <c:pt idx="973">
                  <c:v>54998</c:v>
                </c:pt>
                <c:pt idx="974" formatCode="&quot;$&quot;#,##0.00_);[Red]\(&quot;$&quot;#,##0.00\)">
                  <c:v>79865</c:v>
                </c:pt>
                <c:pt idx="975" formatCode="&quot;$&quot;#,##0.00_);[Red]\(&quot;$&quot;#,##0.00\)">
                  <c:v>27244</c:v>
                </c:pt>
                <c:pt idx="976" formatCode="&quot;$&quot;#,##0.00_);[Red]\(&quot;$&quot;#,##0.00\)">
                  <c:v>71322</c:v>
                </c:pt>
                <c:pt idx="977" formatCode="&quot;$&quot;#,##0.00_);[Red]\(&quot;$&quot;#,##0.00\)">
                  <c:v>22775</c:v>
                </c:pt>
                <c:pt idx="978" formatCode="&quot;$&quot;#,##0.00_);[Red]\(&quot;$&quot;#,##0.00\)">
                  <c:v>75127</c:v>
                </c:pt>
                <c:pt idx="979" formatCode="&quot;$&quot;#,##0.00_);[Red]\(&quot;$&quot;#,##0.00\)">
                  <c:v>30351</c:v>
                </c:pt>
                <c:pt idx="980" formatCode="&quot;$&quot;#,##0.00_);[Red]\(&quot;$&quot;#,##0.00\)">
                  <c:v>82347</c:v>
                </c:pt>
                <c:pt idx="981" formatCode="&quot;$&quot;#,##0.00_);[Red]\(&quot;$&quot;#,##0.00\)">
                  <c:v>24206</c:v>
                </c:pt>
                <c:pt idx="982" formatCode="&quot;$&quot;#,##0.00_);[Red]\(&quot;$&quot;#,##0.00\)">
                  <c:v>34380</c:v>
                </c:pt>
                <c:pt idx="983">
                  <c:v>53367</c:v>
                </c:pt>
                <c:pt idx="984">
                  <c:v>38236</c:v>
                </c:pt>
                <c:pt idx="985">
                  <c:v>38576</c:v>
                </c:pt>
                <c:pt idx="986" formatCode="&quot;$&quot;#,##0.00_);[Red]\(&quot;$&quot;#,##0.00\)">
                  <c:v>55412</c:v>
                </c:pt>
                <c:pt idx="987" formatCode="&quot;$&quot;#,##0.00_);[Red]\(&quot;$&quot;#,##0.00\)">
                  <c:v>68743</c:v>
                </c:pt>
                <c:pt idx="988" formatCode="&quot;$&quot;#,##0.00_);[Red]\(&quot;$&quot;#,##0.00\)">
                  <c:v>53230</c:v>
                </c:pt>
                <c:pt idx="989" formatCode="&quot;$&quot;#,##0.00_);[Red]\(&quot;$&quot;#,##0.00\)">
                  <c:v>16626</c:v>
                </c:pt>
                <c:pt idx="990" formatCode="&quot;$&quot;#,##0.00_);[Red]\(&quot;$&quot;#,##0.00\)">
                  <c:v>157146</c:v>
                </c:pt>
                <c:pt idx="991" formatCode="&quot;$&quot;#,##0.00_);[Red]\(&quot;$&quot;#,##0.00\)">
                  <c:v>46094</c:v>
                </c:pt>
                <c:pt idx="992" formatCode="&quot;$&quot;#,##0.00_);[Red]\(&quot;$&quot;#,##0.00\)">
                  <c:v>37760</c:v>
                </c:pt>
                <c:pt idx="993" formatCode="&quot;$&quot;#,##0.00_);[Red]\(&quot;$&quot;#,##0.00\)">
                  <c:v>70503</c:v>
                </c:pt>
                <c:pt idx="994" formatCode="&quot;$&quot;#,##0.00_);[Red]\(&quot;$&quot;#,##0.00\)">
                  <c:v>71367</c:v>
                </c:pt>
                <c:pt idx="995" formatCode="&quot;$&quot;#,##0.00_);[Red]\(&quot;$&quot;#,##0.00\)">
                  <c:v>53653</c:v>
                </c:pt>
                <c:pt idx="996" formatCode="&quot;$&quot;#,##0.00_);[Red]\(&quot;$&quot;#,##0.00\)">
                  <c:v>89572</c:v>
                </c:pt>
                <c:pt idx="997" formatCode="&quot;$&quot;#,##0.00_);[Red]\(&quot;$&quot;#,##0.00\)">
                  <c:v>48195</c:v>
                </c:pt>
                <c:pt idx="998" formatCode="&quot;$&quot;#,##0.00_);[Red]\(&quot;$&quot;#,##0.00\)">
                  <c:v>21255</c:v>
                </c:pt>
                <c:pt idx="999" formatCode="&quot;$&quot;#,##0.00_);[Red]\(&quot;$&quot;#,##0.00\)">
                  <c:v>74250</c:v>
                </c:pt>
                <c:pt idx="1000" formatCode="&quot;$&quot;#,##0.00_);[Red]\(&quot;$&quot;#,##0.00\)">
                  <c:v>38201</c:v>
                </c:pt>
                <c:pt idx="1001" formatCode="&quot;$&quot;#,##0.00_);[Red]\(&quot;$&quot;#,##0.00\)">
                  <c:v>31497</c:v>
                </c:pt>
                <c:pt idx="1002" formatCode="&quot;$&quot;#,##0.00_);[Red]\(&quot;$&quot;#,##0.00\)">
                  <c:v>20587</c:v>
                </c:pt>
                <c:pt idx="1003" formatCode="&quot;$&quot;#,##0.00_);[Red]\(&quot;$&quot;#,##0.00\)">
                  <c:v>83273</c:v>
                </c:pt>
                <c:pt idx="1004" formatCode="&quot;$&quot;#,##0.00_);[Red]\(&quot;$&quot;#,##0.00\)">
                  <c:v>34469</c:v>
                </c:pt>
                <c:pt idx="1005" formatCode="&quot;$&quot;#,##0.00_);[Red]\(&quot;$&quot;#,##0.00\)">
                  <c:v>59111</c:v>
                </c:pt>
                <c:pt idx="1006" formatCode="&quot;$&quot;#,##0.00_);[Red]\(&quot;$&quot;#,##0.00\)">
                  <c:v>17459</c:v>
                </c:pt>
                <c:pt idx="1007" formatCode="&quot;$&quot;#,##0.00_);[Red]\(&quot;$&quot;#,##0.00\)">
                  <c:v>77598</c:v>
                </c:pt>
                <c:pt idx="1008" formatCode="&quot;$&quot;#,##0.00_);[Red]\(&quot;$&quot;#,##0.00\)">
                  <c:v>76081</c:v>
                </c:pt>
                <c:pt idx="1009" formatCode="&quot;$&quot;#,##0.00_);[Red]\(&quot;$&quot;#,##0.00\)">
                  <c:v>25008</c:v>
                </c:pt>
                <c:pt idx="1010" formatCode="&quot;$&quot;#,##0.00_);[Red]\(&quot;$&quot;#,##0.00\)">
                  <c:v>68118</c:v>
                </c:pt>
                <c:pt idx="1011" formatCode="&quot;$&quot;#,##0.00_);[Red]\(&quot;$&quot;#,##0.00\)">
                  <c:v>28691</c:v>
                </c:pt>
                <c:pt idx="1012" formatCode="&quot;$&quot;#,##0.00_);[Red]\(&quot;$&quot;#,##0.00\)">
                  <c:v>34529</c:v>
                </c:pt>
                <c:pt idx="1013" formatCode="&quot;$&quot;#,##0.00_);[Red]\(&quot;$&quot;#,##0.00\)">
                  <c:v>48526</c:v>
                </c:pt>
                <c:pt idx="1014" formatCode="&quot;$&quot;#,##0.00_);[Red]\(&quot;$&quot;#,##0.00\)">
                  <c:v>18100</c:v>
                </c:pt>
                <c:pt idx="1015" formatCode="&quot;$&quot;#,##0.00_);[Red]\(&quot;$&quot;#,##0.00\)">
                  <c:v>83145</c:v>
                </c:pt>
                <c:pt idx="1016" formatCode="&quot;$&quot;#,##0.00_);[Red]\(&quot;$&quot;#,##0.00\)">
                  <c:v>42710</c:v>
                </c:pt>
                <c:pt idx="1017" formatCode="&quot;$&quot;#,##0.00_);[Red]\(&quot;$&quot;#,##0.00\)">
                  <c:v>26997</c:v>
                </c:pt>
                <c:pt idx="1018" formatCode="&quot;$&quot;#,##0.00_);[Red]\(&quot;$&quot;#,##0.00\)">
                  <c:v>78331</c:v>
                </c:pt>
                <c:pt idx="1019" formatCode="&quot;$&quot;#,##0.00_);[Red]\(&quot;$&quot;#,##0.00\)">
                  <c:v>42767</c:v>
                </c:pt>
                <c:pt idx="1020" formatCode="&quot;$&quot;#,##0.00_);[Red]\(&quot;$&quot;#,##0.00\)">
                  <c:v>30351</c:v>
                </c:pt>
                <c:pt idx="1021" formatCode="&quot;$&quot;#,##0.00_);[Red]\(&quot;$&quot;#,##0.00\)">
                  <c:v>61794</c:v>
                </c:pt>
                <c:pt idx="1022" formatCode="&quot;$&quot;#,##0.00_);[Red]\(&quot;$&quot;#,##0.00\)">
                  <c:v>54072</c:v>
                </c:pt>
                <c:pt idx="1023" formatCode="&quot;$&quot;#,##0.00_);[Red]\(&quot;$&quot;#,##0.00\)">
                  <c:v>28769</c:v>
                </c:pt>
                <c:pt idx="1024" formatCode="&quot;$&quot;#,##0.00_);[Red]\(&quot;$&quot;#,##0.00\)">
                  <c:v>80134</c:v>
                </c:pt>
                <c:pt idx="1025" formatCode="&quot;$&quot;#,##0.00_);[Red]\(&quot;$&quot;#,##0.00\)">
                  <c:v>22804</c:v>
                </c:pt>
                <c:pt idx="1026" formatCode="&quot;$&quot;#,##0.00_);[Red]\(&quot;$&quot;#,##0.00\)">
                  <c:v>28072</c:v>
                </c:pt>
                <c:pt idx="1027" formatCode="&quot;$&quot;#,##0.00_);[Red]\(&quot;$&quot;#,##0.00\)">
                  <c:v>77298</c:v>
                </c:pt>
                <c:pt idx="1029" formatCode="&quot;$&quot;#,##0.00_);[Red]\(&quot;$&quot;#,##0.00\)">
                  <c:v>70515</c:v>
                </c:pt>
                <c:pt idx="1030" formatCode="&quot;$&quot;#,##0.00_);[Red]\(&quot;$&quot;#,##0.00\)">
                  <c:v>47821</c:v>
                </c:pt>
                <c:pt idx="1031" formatCode="&quot;$&quot;#,##0.00_);[Red]\(&quot;$&quot;#,##0.00\)">
                  <c:v>58330</c:v>
                </c:pt>
                <c:pt idx="1032" formatCode="&quot;$&quot;#,##0.00_);[Red]\(&quot;$&quot;#,##0.00\)">
                  <c:v>51569</c:v>
                </c:pt>
                <c:pt idx="1033" formatCode="&quot;$&quot;#,##0.00_);[Red]\(&quot;$&quot;#,##0.00\)">
                  <c:v>25509</c:v>
                </c:pt>
                <c:pt idx="1034" formatCode="&quot;$&quot;#,##0.00_);[Red]\(&quot;$&quot;#,##0.00\)">
                  <c:v>35860</c:v>
                </c:pt>
                <c:pt idx="1035" formatCode="&quot;$&quot;#,##0.00_);[Red]\(&quot;$&quot;#,##0.00\)">
                  <c:v>86979</c:v>
                </c:pt>
                <c:pt idx="1036">
                  <c:v>74806</c:v>
                </c:pt>
                <c:pt idx="1037" formatCode="&quot;$&quot;#,##0.00_);[Red]\(&quot;$&quot;#,##0.00\)">
                  <c:v>32632</c:v>
                </c:pt>
                <c:pt idx="1038" formatCode="&quot;$&quot;#,##0.00_);[Red]\(&quot;$&quot;#,##0.00\)">
                  <c:v>66664</c:v>
                </c:pt>
                <c:pt idx="1039" formatCode="&quot;$&quot;#,##0.00_);[Red]\(&quot;$&quot;#,##0.00\)">
                  <c:v>56628</c:v>
                </c:pt>
                <c:pt idx="1040" formatCode="&quot;$&quot;#,##0.00_);[Red]\(&quot;$&quot;#,##0.00\)">
                  <c:v>27450</c:v>
                </c:pt>
                <c:pt idx="1041" formatCode="&quot;$&quot;#,##0.00_);[Red]\(&quot;$&quot;#,##0.00\)">
                  <c:v>79530</c:v>
                </c:pt>
                <c:pt idx="1042" formatCode="&quot;$&quot;#,##0.00_);[Red]\(&quot;$&quot;#,##0.00\)">
                  <c:v>65333</c:v>
                </c:pt>
                <c:pt idx="1043" formatCode="&quot;$&quot;#,##0.00_);[Red]\(&quot;$&quot;#,##0.00\)">
                  <c:v>28320</c:v>
                </c:pt>
                <c:pt idx="1044" formatCode="&quot;$&quot;#,##0.00_);[Red]\(&quot;$&quot;#,##0.00\)">
                  <c:v>64355</c:v>
                </c:pt>
                <c:pt idx="1045" formatCode="&quot;$&quot;#,##0.00_);[Red]\(&quot;$&quot;#,##0.00\)">
                  <c:v>90842</c:v>
                </c:pt>
                <c:pt idx="1046" formatCode="&quot;$&quot;#,##0.00_);[Red]\(&quot;$&quot;#,##0.00\)">
                  <c:v>20194</c:v>
                </c:pt>
                <c:pt idx="1047" formatCode="&quot;$&quot;#,##0.00_);[Red]\(&quot;$&quot;#,##0.00\)">
                  <c:v>77766</c:v>
                </c:pt>
                <c:pt idx="1048" formatCode="&quot;$&quot;#,##0.00_);[Red]\(&quot;$&quot;#,##0.00\)">
                  <c:v>37760</c:v>
                </c:pt>
                <c:pt idx="1049" formatCode="&quot;$&quot;#,##0.00_);[Red]\(&quot;$&quot;#,##0.00\)">
                  <c:v>62466</c:v>
                </c:pt>
                <c:pt idx="1050">
                  <c:v>65104</c:v>
                </c:pt>
                <c:pt idx="1051" formatCode="&quot;$&quot;#,##0.00_);[Red]\(&quot;$&quot;#,##0.00\)">
                  <c:v>29604</c:v>
                </c:pt>
                <c:pt idx="1052" formatCode="&quot;$&quot;#,##0.00_);[Red]\(&quot;$&quot;#,##0.00\)">
                  <c:v>58494</c:v>
                </c:pt>
                <c:pt idx="1053" formatCode="&quot;$&quot;#,##0.00_);[Red]\(&quot;$&quot;#,##0.00\)">
                  <c:v>50616</c:v>
                </c:pt>
                <c:pt idx="1054" formatCode="&quot;$&quot;#,##0.00_);[Red]\(&quot;$&quot;#,##0.00\)">
                  <c:v>24367</c:v>
                </c:pt>
                <c:pt idx="1055" formatCode="&quot;$&quot;#,##0.00_);[Red]\(&quot;$&quot;#,##0.00\)">
                  <c:v>34824</c:v>
                </c:pt>
                <c:pt idx="1056" formatCode="&quot;$&quot;#,##0.00_);[Red]\(&quot;$&quot;#,##0.00\)">
                  <c:v>74268</c:v>
                </c:pt>
                <c:pt idx="1057" formatCode="&quot;$&quot;#,##0.00_);[Red]\(&quot;$&quot;#,##0.00\)">
                  <c:v>58482</c:v>
                </c:pt>
                <c:pt idx="1058" formatCode="&quot;$&quot;#,##0.00_);[Red]\(&quot;$&quot;#,##0.00\)">
                  <c:v>74538</c:v>
                </c:pt>
                <c:pt idx="1059" formatCode="&quot;$&quot;#,##0.00_);[Red]\(&quot;$&quot;#,##0.00\)">
                  <c:v>53378</c:v>
                </c:pt>
                <c:pt idx="1060" formatCode="&quot;$&quot;#,##0.00_);[Red]\(&quot;$&quot;#,##0.00\)">
                  <c:v>50002</c:v>
                </c:pt>
                <c:pt idx="1061" formatCode="&quot;$&quot;#,##0.00_);[Red]\(&quot;$&quot;#,##0.00\)">
                  <c:v>52852</c:v>
                </c:pt>
                <c:pt idx="1062" formatCode="&quot;$&quot;#,##0.00_);[Red]\(&quot;$&quot;#,##0.00\)">
                  <c:v>45903</c:v>
                </c:pt>
                <c:pt idx="1063" formatCode="&quot;$&quot;#,##0.00_);[Red]\(&quot;$&quot;#,##0.00\)">
                  <c:v>54132</c:v>
                </c:pt>
                <c:pt idx="1064" formatCode="&quot;$&quot;#,##0.00_);[Red]\(&quot;$&quot;#,##0.00\)">
                  <c:v>45894</c:v>
                </c:pt>
                <c:pt idx="1065" formatCode="&quot;$&quot;#,##0.00_);[Red]\(&quot;$&quot;#,##0.00\)">
                  <c:v>69139</c:v>
                </c:pt>
                <c:pt idx="1066" formatCode="&quot;$&quot;#,##0.00_);[Red]\(&quot;$&quot;#,##0.00\)">
                  <c:v>30753</c:v>
                </c:pt>
                <c:pt idx="1067" formatCode="&quot;$&quot;#,##0.00_);[Red]\(&quot;$&quot;#,##0.00\)">
                  <c:v>77568</c:v>
                </c:pt>
                <c:pt idx="1068" formatCode="&quot;$&quot;#,##0.00_);[Red]\(&quot;$&quot;#,##0.00\)">
                  <c:v>48767</c:v>
                </c:pt>
                <c:pt idx="1069" formatCode="&quot;$&quot;#,##0.00_);[Red]\(&quot;$&quot;#,##0.00\)">
                  <c:v>38725</c:v>
                </c:pt>
                <c:pt idx="1071" formatCode="&quot;$&quot;#,##0.00_);[Red]\(&quot;$&quot;#,##0.00\)">
                  <c:v>23910</c:v>
                </c:pt>
                <c:pt idx="1072" formatCode="&quot;$&quot;#,##0.00_);[Red]\(&quot;$&quot;#,##0.00\)">
                  <c:v>54603</c:v>
                </c:pt>
                <c:pt idx="1074" formatCode="&quot;$&quot;#,##0.00_);[Red]\(&quot;$&quot;#,##0.00\)">
                  <c:v>31056</c:v>
                </c:pt>
                <c:pt idx="1075" formatCode="&quot;$&quot;#,##0.00_);[Red]\(&quot;$&quot;#,##0.00\)">
                  <c:v>33986</c:v>
                </c:pt>
                <c:pt idx="1076" formatCode="&quot;$&quot;#,##0.00_);[Red]\(&quot;$&quot;#,##0.00\)">
                  <c:v>29440</c:v>
                </c:pt>
                <c:pt idx="1077" formatCode="&quot;$&quot;#,##0.00_);[Red]\(&quot;$&quot;#,##0.00\)">
                  <c:v>53843</c:v>
                </c:pt>
                <c:pt idx="1078" formatCode="&quot;$&quot;#,##0.00_);[Red]\(&quot;$&quot;#,##0.00\)">
                  <c:v>82224</c:v>
                </c:pt>
                <c:pt idx="1079" formatCode="&quot;$&quot;#,##0.00_);[Red]\(&quot;$&quot;#,##0.00\)">
                  <c:v>42473</c:v>
                </c:pt>
                <c:pt idx="1080" formatCode="&quot;$&quot;#,##0.00_);[Red]\(&quot;$&quot;#,##0.00\)">
                  <c:v>41020</c:v>
                </c:pt>
                <c:pt idx="1081" formatCode="&quot;$&quot;#,##0.00_);[Red]\(&quot;$&quot;#,##0.00\)">
                  <c:v>34961</c:v>
                </c:pt>
                <c:pt idx="1082" formatCode="&quot;$&quot;#,##0.00_);[Red]\(&quot;$&quot;#,##0.00\)">
                  <c:v>41658</c:v>
                </c:pt>
                <c:pt idx="1083" formatCode="&quot;$&quot;#,##0.00_);[Red]\(&quot;$&quot;#,##0.00\)">
                  <c:v>41551</c:v>
                </c:pt>
                <c:pt idx="1084" formatCode="&quot;$&quot;#,##0.00_);[Red]\(&quot;$&quot;#,##0.00\)">
                  <c:v>18358</c:v>
                </c:pt>
                <c:pt idx="1085" formatCode="&quot;$&quot;#,##0.00_);[Red]\(&quot;$&quot;#,##0.00\)">
                  <c:v>69084</c:v>
                </c:pt>
                <c:pt idx="1086" formatCode="&quot;$&quot;#,##0.00_);[Red]\(&quot;$&quot;#,##0.00\)">
                  <c:v>38961</c:v>
                </c:pt>
                <c:pt idx="1087" formatCode="&quot;$&quot;#,##0.00_);[Red]\(&quot;$&quot;#,##0.00\)">
                  <c:v>78394</c:v>
                </c:pt>
                <c:pt idx="1088" formatCode="&quot;$&quot;#,##0.00_);[Red]\(&quot;$&quot;#,##0.00\)">
                  <c:v>79632</c:v>
                </c:pt>
                <c:pt idx="1089" formatCode="&quot;$&quot;#,##0.00_);[Red]\(&quot;$&quot;#,##0.00\)">
                  <c:v>30899</c:v>
                </c:pt>
                <c:pt idx="1090" formatCode="&quot;$&quot;#,##0.00_);[Red]\(&quot;$&quot;#,##0.00\)">
                  <c:v>38196</c:v>
                </c:pt>
                <c:pt idx="1091" formatCode="&quot;$&quot;#,##0.00_);[Red]\(&quot;$&quot;#,##0.00\)">
                  <c:v>40689</c:v>
                </c:pt>
                <c:pt idx="1092" formatCode="&quot;$&quot;#,##0.00_);[Red]\(&quot;$&quot;#,##0.00\)">
                  <c:v>21024</c:v>
                </c:pt>
                <c:pt idx="1093" formatCode="&quot;$&quot;#,##0.00_);[Red]\(&quot;$&quot;#,##0.00\)">
                  <c:v>44051</c:v>
                </c:pt>
                <c:pt idx="1094" formatCode="&quot;$&quot;#,##0.00_);[Red]\(&quot;$&quot;#,##0.00\)">
                  <c:v>58293</c:v>
                </c:pt>
                <c:pt idx="1095" formatCode="&quot;$&quot;#,##0.00_);[Red]\(&quot;$&quot;#,##0.00\)">
                  <c:v>35946</c:v>
                </c:pt>
                <c:pt idx="1096" formatCode="&quot;$&quot;#,##0.00_);[Red]\(&quot;$&quot;#,##0.00\)">
                  <c:v>74985</c:v>
                </c:pt>
                <c:pt idx="1097">
                  <c:v>82504</c:v>
                </c:pt>
                <c:pt idx="1098" formatCode="&quot;$&quot;#,##0.00_);[Red]\(&quot;$&quot;#,##0.00\)">
                  <c:v>157733</c:v>
                </c:pt>
                <c:pt idx="1099">
                  <c:v>81975</c:v>
                </c:pt>
                <c:pt idx="1100" formatCode="&quot;$&quot;#,##0.00_);[Red]\(&quot;$&quot;#,##0.00\)">
                  <c:v>9548</c:v>
                </c:pt>
                <c:pt idx="1101" formatCode="&quot;$&quot;#,##0.00_);[Red]\(&quot;$&quot;#,##0.00\)">
                  <c:v>23559</c:v>
                </c:pt>
                <c:pt idx="1102" formatCode="&quot;$&quot;#,##0.00_);[Red]\(&quot;$&quot;#,##0.00\)">
                  <c:v>90638</c:v>
                </c:pt>
                <c:pt idx="1103" formatCode="&quot;$&quot;#,##0.00_);[Red]\(&quot;$&quot;#,##0.00\)">
                  <c:v>32644</c:v>
                </c:pt>
                <c:pt idx="1104">
                  <c:v>21474</c:v>
                </c:pt>
                <c:pt idx="1105" formatCode="&quot;$&quot;#,##0.00_);[Red]\(&quot;$&quot;#,##0.00\)">
                  <c:v>2447</c:v>
                </c:pt>
                <c:pt idx="1106" formatCode="&quot;$&quot;#,##0.00_);[Red]\(&quot;$&quot;#,##0.00\)">
                  <c:v>94384</c:v>
                </c:pt>
                <c:pt idx="1107" formatCode="&quot;$&quot;#,##0.00_);[Red]\(&quot;$&quot;#,##0.00\)">
                  <c:v>48920</c:v>
                </c:pt>
                <c:pt idx="1108" formatCode="&quot;$&quot;#,##0.00_);[Red]\(&quot;$&quot;#,##0.00\)">
                  <c:v>23763</c:v>
                </c:pt>
                <c:pt idx="1109" formatCode="&quot;$&quot;#,##0.00_);[Red]\(&quot;$&quot;#,##0.00\)">
                  <c:v>16014</c:v>
                </c:pt>
                <c:pt idx="1110" formatCode="&quot;$&quot;#,##0.00_);[Red]\(&quot;$&quot;#,##0.00\)">
                  <c:v>68487</c:v>
                </c:pt>
                <c:pt idx="1111" formatCode="&quot;$&quot;#,##0.00_);[Red]\(&quot;$&quot;#,##0.00\)">
                  <c:v>53103</c:v>
                </c:pt>
                <c:pt idx="1112" formatCode="&quot;$&quot;#,##0.00_);[Red]\(&quot;$&quot;#,##0.00\)">
                  <c:v>28359</c:v>
                </c:pt>
                <c:pt idx="1113" formatCode="&quot;$&quot;#,##0.00_);[Red]\(&quot;$&quot;#,##0.00\)">
                  <c:v>39922</c:v>
                </c:pt>
                <c:pt idx="1114" formatCode="&quot;$&quot;#,##0.00_);[Red]\(&quot;$&quot;#,##0.00\)">
                  <c:v>45579</c:v>
                </c:pt>
                <c:pt idx="1115">
                  <c:v>54450</c:v>
                </c:pt>
                <c:pt idx="1116" formatCode="&quot;$&quot;#,##0.00_);[Red]\(&quot;$&quot;#,##0.00\)">
                  <c:v>54111</c:v>
                </c:pt>
                <c:pt idx="1117" formatCode="&quot;$&quot;#,##0.00_);[Red]\(&quot;$&quot;#,##0.00\)">
                  <c:v>90226</c:v>
                </c:pt>
                <c:pt idx="1118" formatCode="&quot;$&quot;#,##0.00_);[Red]\(&quot;$&quot;#,##0.00\)">
                  <c:v>45057</c:v>
                </c:pt>
                <c:pt idx="1119" formatCode="&quot;$&quot;#,##0.00_);[Red]\(&quot;$&quot;#,##0.00\)">
                  <c:v>32011</c:v>
                </c:pt>
                <c:pt idx="1120" formatCode="&quot;$&quot;#,##0.00_);[Red]\(&quot;$&quot;#,##0.00\)">
                  <c:v>67445</c:v>
                </c:pt>
                <c:pt idx="1121" formatCode="&quot;$&quot;#,##0.00_);[Red]\(&quot;$&quot;#,##0.00\)">
                  <c:v>43020</c:v>
                </c:pt>
                <c:pt idx="1122" formatCode="&quot;$&quot;#,##0.00_);[Red]\(&quot;$&quot;#,##0.00\)">
                  <c:v>47352</c:v>
                </c:pt>
                <c:pt idx="1123" formatCode="&quot;$&quot;#,##0.00_);[Red]\(&quot;$&quot;#,##0.00\)">
                  <c:v>39356</c:v>
                </c:pt>
                <c:pt idx="1124">
                  <c:v>43263</c:v>
                </c:pt>
                <c:pt idx="1125" formatCode="&quot;$&quot;#,##0.00_);[Red]\(&quot;$&quot;#,##0.00\)">
                  <c:v>55842</c:v>
                </c:pt>
                <c:pt idx="1126" formatCode="&quot;$&quot;#,##0.00_);[Red]\(&quot;$&quot;#,##0.00\)">
                  <c:v>37758</c:v>
                </c:pt>
                <c:pt idx="1127" formatCode="&quot;$&quot;#,##0.00_);[Red]\(&quot;$&quot;#,##0.00\)">
                  <c:v>25293</c:v>
                </c:pt>
                <c:pt idx="1128" formatCode="&quot;$&quot;#,##0.00_);[Red]\(&quot;$&quot;#,##0.00\)">
                  <c:v>64090</c:v>
                </c:pt>
                <c:pt idx="1129" formatCode="&quot;$&quot;#,##0.00_);[Red]\(&quot;$&quot;#,##0.00\)">
                  <c:v>58138</c:v>
                </c:pt>
                <c:pt idx="1130" formatCode="&quot;$&quot;#,##0.00_);[Red]\(&quot;$&quot;#,##0.00\)">
                  <c:v>22434</c:v>
                </c:pt>
                <c:pt idx="1131" formatCode="&quot;$&quot;#,##0.00_);[Red]\(&quot;$&quot;#,##0.00\)">
                  <c:v>64014</c:v>
                </c:pt>
                <c:pt idx="1132" formatCode="&quot;$&quot;#,##0.00_);[Red]\(&quot;$&quot;#,##0.00\)">
                  <c:v>47808</c:v>
                </c:pt>
                <c:pt idx="1133" formatCode="&quot;$&quot;#,##0.00_);[Red]\(&quot;$&quot;#,##0.00\)">
                  <c:v>87771</c:v>
                </c:pt>
                <c:pt idx="1134" formatCode="&quot;$&quot;#,##0.00_);[Red]\(&quot;$&quot;#,##0.00\)">
                  <c:v>83829</c:v>
                </c:pt>
                <c:pt idx="1135" formatCode="&quot;$&quot;#,##0.00_);[Red]\(&quot;$&quot;#,##0.00\)">
                  <c:v>57811</c:v>
                </c:pt>
                <c:pt idx="1136" formatCode="&quot;$&quot;#,##0.00_);[Red]\(&quot;$&quot;#,##0.00\)">
                  <c:v>67384</c:v>
                </c:pt>
                <c:pt idx="1137" formatCode="&quot;$&quot;#,##0.00_);[Red]\(&quot;$&quot;#,##0.00\)">
                  <c:v>78075</c:v>
                </c:pt>
                <c:pt idx="1138" formatCode="&quot;$&quot;#,##0.00_);[Red]\(&quot;$&quot;#,##0.00\)">
                  <c:v>84169</c:v>
                </c:pt>
                <c:pt idx="1139" formatCode="&quot;$&quot;#,##0.00_);[Red]\(&quot;$&quot;#,##0.00\)">
                  <c:v>48721</c:v>
                </c:pt>
                <c:pt idx="1140" formatCode="&quot;$&quot;#,##0.00_);[Red]\(&quot;$&quot;#,##0.00\)">
                  <c:v>153924</c:v>
                </c:pt>
                <c:pt idx="1141" formatCode="&quot;$&quot;#,##0.00_);[Red]\(&quot;$&quot;#,##0.00\)">
                  <c:v>90933</c:v>
                </c:pt>
                <c:pt idx="1142" formatCode="&quot;$&quot;#,##0.00_);[Red]\(&quot;$&quot;#,##0.00\)">
                  <c:v>60093</c:v>
                </c:pt>
                <c:pt idx="1143" formatCode="&quot;$&quot;#,##0.00_);[Red]\(&quot;$&quot;#,##0.00\)">
                  <c:v>62882</c:v>
                </c:pt>
                <c:pt idx="1144" formatCode="&quot;$&quot;#,##0.00_);[Red]\(&quot;$&quot;#,##0.00\)">
                  <c:v>43776</c:v>
                </c:pt>
                <c:pt idx="1145">
                  <c:v>21359</c:v>
                </c:pt>
                <c:pt idx="1146" formatCode="&quot;$&quot;#,##0.00_);[Red]\(&quot;$&quot;#,##0.00\)">
                  <c:v>51983</c:v>
                </c:pt>
                <c:pt idx="1147" formatCode="&quot;$&quot;#,##0.00_);[Red]\(&quot;$&quot;#,##0.00\)">
                  <c:v>58821</c:v>
                </c:pt>
                <c:pt idx="1148" formatCode="&quot;$&quot;#,##0.00_);[Red]\(&quot;$&quot;#,##0.00\)">
                  <c:v>66973</c:v>
                </c:pt>
                <c:pt idx="1149" formatCode="&quot;$&quot;#,##0.00_);[Red]\(&quot;$&quot;#,##0.00\)">
                  <c:v>33456</c:v>
                </c:pt>
                <c:pt idx="1150" formatCode="&quot;$&quot;#,##0.00_);[Red]\(&quot;$&quot;#,##0.00\)">
                  <c:v>48752</c:v>
                </c:pt>
                <c:pt idx="1151" formatCode="&quot;$&quot;#,##0.00_);[Red]\(&quot;$&quot;#,##0.00\)">
                  <c:v>31535</c:v>
                </c:pt>
                <c:pt idx="1152" formatCode="&quot;$&quot;#,##0.00_);[Red]\(&quot;$&quot;#,##0.00\)">
                  <c:v>61798</c:v>
                </c:pt>
                <c:pt idx="1153" formatCode="&quot;$&quot;#,##0.00_);[Red]\(&quot;$&quot;#,##0.00\)">
                  <c:v>61416</c:v>
                </c:pt>
                <c:pt idx="1154" formatCode="&quot;$&quot;#,##0.00_);[Red]\(&quot;$&quot;#,##0.00\)">
                  <c:v>49767</c:v>
                </c:pt>
                <c:pt idx="1155" formatCode="&quot;$&quot;#,##0.00_);[Red]\(&quot;$&quot;#,##0.00\)">
                  <c:v>50183</c:v>
                </c:pt>
                <c:pt idx="1156" formatCode="&quot;$&quot;#,##0.00_);[Red]\(&quot;$&quot;#,##0.00\)">
                  <c:v>30983</c:v>
                </c:pt>
                <c:pt idx="1157">
                  <c:v>62499</c:v>
                </c:pt>
                <c:pt idx="1158" formatCode="&quot;$&quot;#,##0.00_);[Red]\(&quot;$&quot;#,##0.00\)">
                  <c:v>42213</c:v>
                </c:pt>
                <c:pt idx="1159" formatCode="&quot;$&quot;#,##0.00_);[Red]\(&quot;$&quot;#,##0.00\)">
                  <c:v>36026</c:v>
                </c:pt>
                <c:pt idx="1160" formatCode="&quot;$&quot;#,##0.00_);[Red]\(&quot;$&quot;#,##0.00\)">
                  <c:v>60896</c:v>
                </c:pt>
                <c:pt idx="1161" formatCode="&quot;$&quot;#,##0.00_);[Red]\(&quot;$&quot;#,##0.00\)">
                  <c:v>50611</c:v>
                </c:pt>
                <c:pt idx="1162" formatCode="&quot;$&quot;#,##0.00_);[Red]\(&quot;$&quot;#,##0.00\)">
                  <c:v>35684</c:v>
                </c:pt>
                <c:pt idx="1163" formatCode="&quot;$&quot;#,##0.00_);[Red]\(&quot;$&quot;#,##0.00\)">
                  <c:v>64108</c:v>
                </c:pt>
                <c:pt idx="1164" formatCode="&quot;$&quot;#,##0.00_);[Red]\(&quot;$&quot;#,##0.00\)">
                  <c:v>44635</c:v>
                </c:pt>
                <c:pt idx="1165" formatCode="&quot;$&quot;#,##0.00_);[Red]\(&quot;$&quot;#,##0.00\)">
                  <c:v>81702</c:v>
                </c:pt>
                <c:pt idx="1166" formatCode="&quot;$&quot;#,##0.00_);[Red]\(&quot;$&quot;#,##0.00\)">
                  <c:v>25443</c:v>
                </c:pt>
                <c:pt idx="1167" formatCode="&quot;$&quot;#,##0.00_);[Red]\(&quot;$&quot;#,##0.00\)">
                  <c:v>40548</c:v>
                </c:pt>
                <c:pt idx="1168" formatCode="&quot;$&quot;#,##0.00_);[Red]\(&quot;$&quot;#,##0.00\)">
                  <c:v>80763</c:v>
                </c:pt>
                <c:pt idx="1169" formatCode="&quot;$&quot;#,##0.00_);[Red]\(&quot;$&quot;#,##0.00\)">
                  <c:v>84117</c:v>
                </c:pt>
                <c:pt idx="1170" formatCode="&quot;$&quot;#,##0.00_);[Red]\(&quot;$&quot;#,##0.00\)">
                  <c:v>49187</c:v>
                </c:pt>
                <c:pt idx="1171" formatCode="&quot;$&quot;#,##0.00_);[Red]\(&quot;$&quot;#,##0.00\)">
                  <c:v>31788</c:v>
                </c:pt>
                <c:pt idx="1172" formatCode="&quot;$&quot;#,##0.00_);[Red]\(&quot;$&quot;#,##0.00\)">
                  <c:v>27100</c:v>
                </c:pt>
                <c:pt idx="1173" formatCode="&quot;$&quot;#,##0.00_);[Red]\(&quot;$&quot;#,##0.00\)">
                  <c:v>61917</c:v>
                </c:pt>
                <c:pt idx="1174" formatCode="&quot;$&quot;#,##0.00_);[Red]\(&quot;$&quot;#,##0.00\)">
                  <c:v>90638</c:v>
                </c:pt>
                <c:pt idx="1175">
                  <c:v>25959</c:v>
                </c:pt>
                <c:pt idx="1176" formatCode="&quot;$&quot;#,##0.00_);[Red]\(&quot;$&quot;#,##0.00\)">
                  <c:v>59754</c:v>
                </c:pt>
                <c:pt idx="1177" formatCode="&quot;$&quot;#,##0.00_);[Red]\(&quot;$&quot;#,##0.00\)">
                  <c:v>31163</c:v>
                </c:pt>
                <c:pt idx="1178" formatCode="&quot;$&quot;#,##0.00_);[Red]\(&quot;$&quot;#,##0.00\)">
                  <c:v>39453</c:v>
                </c:pt>
                <c:pt idx="1179" formatCode="&quot;$&quot;#,##0.00_);[Red]\(&quot;$&quot;#,##0.00\)">
                  <c:v>65169</c:v>
                </c:pt>
                <c:pt idx="1180" formatCode="&quot;$&quot;#,##0.00_);[Red]\(&quot;$&quot;#,##0.00\)">
                  <c:v>49854</c:v>
                </c:pt>
                <c:pt idx="1181" formatCode="&quot;$&quot;#,##0.00_);[Red]\(&quot;$&quot;#,##0.00\)">
                  <c:v>58582</c:v>
                </c:pt>
                <c:pt idx="1182" formatCode="&quot;$&quot;#,##0.00_);[Red]\(&quot;$&quot;#,##0.00\)">
                  <c:v>46053</c:v>
                </c:pt>
                <c:pt idx="1183" formatCode="&quot;$&quot;#,##0.00_);[Red]\(&quot;$&quot;#,##0.00\)">
                  <c:v>31158</c:v>
                </c:pt>
                <c:pt idx="1184">
                  <c:v>46374</c:v>
                </c:pt>
                <c:pt idx="1185" formatCode="&quot;$&quot;#,##0.00_);[Red]\(&quot;$&quot;#,##0.00\)">
                  <c:v>77437</c:v>
                </c:pt>
                <c:pt idx="1187" formatCode="&quot;$&quot;#,##0.00_);[Red]\(&quot;$&quot;#,##0.00\)">
                  <c:v>14188</c:v>
                </c:pt>
                <c:pt idx="1188" formatCode="&quot;$&quot;#,##0.00_);[Red]\(&quot;$&quot;#,##0.00\)">
                  <c:v>32303</c:v>
                </c:pt>
                <c:pt idx="1189">
                  <c:v>34578</c:v>
                </c:pt>
                <c:pt idx="1190" formatCode="&quot;$&quot;#,##0.00_);[Red]\(&quot;$&quot;#,##0.00\)">
                  <c:v>35246</c:v>
                </c:pt>
                <c:pt idx="1191" formatCode="&quot;$&quot;#,##0.00_);[Red]\(&quot;$&quot;#,##0.00\)">
                  <c:v>86857</c:v>
                </c:pt>
                <c:pt idx="1192" formatCode="&quot;$&quot;#,##0.00_);[Red]\(&quot;$&quot;#,##0.00\)">
                  <c:v>77870</c:v>
                </c:pt>
                <c:pt idx="1193" formatCode="&quot;$&quot;#,##0.00_);[Red]\(&quot;$&quot;#,##0.00\)">
                  <c:v>92556</c:v>
                </c:pt>
                <c:pt idx="1194" formatCode="&quot;$&quot;#,##0.00_);[Red]\(&quot;$&quot;#,##0.00\)">
                  <c:v>14849</c:v>
                </c:pt>
                <c:pt idx="1195" formatCode="&quot;$&quot;#,##0.00_);[Red]\(&quot;$&quot;#,##0.00\)">
                  <c:v>51479</c:v>
                </c:pt>
                <c:pt idx="1196" formatCode="&quot;$&quot;#,##0.00_);[Red]\(&quot;$&quot;#,##0.00\)">
                  <c:v>60894</c:v>
                </c:pt>
                <c:pt idx="1197" formatCode="&quot;$&quot;#,##0.00_);[Red]\(&quot;$&quot;#,##0.00\)">
                  <c:v>40246</c:v>
                </c:pt>
                <c:pt idx="1198" formatCode="&quot;$&quot;#,##0.00_);[Red]\(&quot;$&quot;#,##0.00\)">
                  <c:v>69901</c:v>
                </c:pt>
                <c:pt idx="1199" formatCode="&quot;$&quot;#,##0.00_);[Red]\(&quot;$&quot;#,##0.00\)">
                  <c:v>81205</c:v>
                </c:pt>
                <c:pt idx="1200" formatCode="&quot;$&quot;#,##0.00_);[Red]\(&quot;$&quot;#,##0.00\)">
                  <c:v>47703</c:v>
                </c:pt>
                <c:pt idx="1201" formatCode="&quot;$&quot;#,##0.00_);[Red]\(&quot;$&quot;#,##0.00\)">
                  <c:v>48186</c:v>
                </c:pt>
                <c:pt idx="1202" formatCode="&quot;$&quot;#,##0.00_);[Red]\(&quot;$&quot;#,##0.00\)">
                  <c:v>19107</c:v>
                </c:pt>
                <c:pt idx="1203" formatCode="&quot;$&quot;#,##0.00_);[Red]\(&quot;$&quot;#,##0.00\)">
                  <c:v>24401</c:v>
                </c:pt>
                <c:pt idx="1204" formatCode="&quot;$&quot;#,##0.00_);[Red]\(&quot;$&quot;#,##0.00\)">
                  <c:v>60689</c:v>
                </c:pt>
                <c:pt idx="1205" formatCode="&quot;$&quot;#,##0.00_);[Red]\(&quot;$&quot;#,##0.00\)">
                  <c:v>77981</c:v>
                </c:pt>
                <c:pt idx="1206" formatCode="&quot;$&quot;#,##0.00_);[Red]\(&quot;$&quot;#,##0.00\)">
                  <c:v>35688</c:v>
                </c:pt>
                <c:pt idx="1207" formatCode="&quot;$&quot;#,##0.00_);[Red]\(&quot;$&quot;#,##0.00\)">
                  <c:v>34968</c:v>
                </c:pt>
                <c:pt idx="1208" formatCode="&quot;$&quot;#,##0.00_);[Red]\(&quot;$&quot;#,##0.00\)">
                  <c:v>73395</c:v>
                </c:pt>
                <c:pt idx="1209" formatCode="&quot;$&quot;#,##0.00_);[Red]\(&quot;$&quot;#,##0.00\)">
                  <c:v>5648</c:v>
                </c:pt>
                <c:pt idx="1210" formatCode="&quot;$&quot;#,##0.00_);[Red]\(&quot;$&quot;#,##0.00\)">
                  <c:v>33444</c:v>
                </c:pt>
                <c:pt idx="1211" formatCode="&quot;$&quot;#,##0.00_);[Red]\(&quot;$&quot;#,##0.00\)">
                  <c:v>58512</c:v>
                </c:pt>
                <c:pt idx="1212" formatCode="&quot;$&quot;#,##0.00_);[Red]\(&quot;$&quot;#,##0.00\)">
                  <c:v>40344</c:v>
                </c:pt>
                <c:pt idx="1213" formatCode="&quot;$&quot;#,##0.00_);[Red]\(&quot;$&quot;#,##0.00\)">
                  <c:v>37401</c:v>
                </c:pt>
                <c:pt idx="1214" formatCode="&quot;$&quot;#,##0.00_);[Red]\(&quot;$&quot;#,##0.00\)">
                  <c:v>55284</c:v>
                </c:pt>
                <c:pt idx="1215" formatCode="&quot;$&quot;#,##0.00_);[Red]\(&quot;$&quot;#,##0.00\)">
                  <c:v>38232</c:v>
                </c:pt>
                <c:pt idx="1216" formatCode="&quot;$&quot;#,##0.00_);[Red]\(&quot;$&quot;#,##0.00\)">
                  <c:v>57338</c:v>
                </c:pt>
                <c:pt idx="1217" formatCode="&quot;$&quot;#,##0.00_);[Red]\(&quot;$&quot;#,##0.00\)">
                  <c:v>42618</c:v>
                </c:pt>
                <c:pt idx="1218" formatCode="&quot;$&quot;#,##0.00_);[Red]\(&quot;$&quot;#,##0.00\)">
                  <c:v>72025</c:v>
                </c:pt>
                <c:pt idx="1219" formatCode="&quot;$&quot;#,##0.00_);[Red]\(&quot;$&quot;#,##0.00\)">
                  <c:v>45072</c:v>
                </c:pt>
                <c:pt idx="1220" formatCode="&quot;$&quot;#,##0.00_);[Red]\(&quot;$&quot;#,##0.00\)">
                  <c:v>35893</c:v>
                </c:pt>
                <c:pt idx="1221" formatCode="&quot;$&quot;#,##0.00_);[Red]\(&quot;$&quot;#,##0.00\)">
                  <c:v>42693</c:v>
                </c:pt>
                <c:pt idx="1222" formatCode="&quot;$&quot;#,##0.00_);[Red]\(&quot;$&quot;#,##0.00\)">
                  <c:v>45207</c:v>
                </c:pt>
                <c:pt idx="1223" formatCode="&quot;$&quot;#,##0.00_);[Red]\(&quot;$&quot;#,##0.00\)">
                  <c:v>33402</c:v>
                </c:pt>
                <c:pt idx="1224" formatCode="&quot;$&quot;#,##0.00_);[Red]\(&quot;$&quot;#,##0.00\)">
                  <c:v>40304</c:v>
                </c:pt>
                <c:pt idx="1225">
                  <c:v>33168</c:v>
                </c:pt>
                <c:pt idx="1226" formatCode="&quot;$&quot;#,##0.00_);[Red]\(&quot;$&quot;#,##0.00\)">
                  <c:v>10404</c:v>
                </c:pt>
                <c:pt idx="1227" formatCode="&quot;$&quot;#,##0.00_);[Red]\(&quot;$&quot;#,##0.00\)">
                  <c:v>78353</c:v>
                </c:pt>
                <c:pt idx="1228" formatCode="&quot;$&quot;#,##0.00_);[Red]\(&quot;$&quot;#,##0.00\)">
                  <c:v>48150</c:v>
                </c:pt>
                <c:pt idx="1229" formatCode="&quot;$&quot;#,##0.00_);[Red]\(&quot;$&quot;#,##0.00\)">
                  <c:v>39552</c:v>
                </c:pt>
                <c:pt idx="1230" formatCode="&quot;$&quot;#,##0.00_);[Red]\(&quot;$&quot;#,##0.00\)">
                  <c:v>56775</c:v>
                </c:pt>
                <c:pt idx="1231" formatCode="&quot;$&quot;#,##0.00_);[Red]\(&quot;$&quot;#,##0.00\)">
                  <c:v>37126</c:v>
                </c:pt>
                <c:pt idx="1232" formatCode="&quot;$&quot;#,##0.00_);[Red]\(&quot;$&quot;#,##0.00\)">
                  <c:v>94384</c:v>
                </c:pt>
                <c:pt idx="1233" formatCode="&quot;$&quot;#,##0.00_);[Red]\(&quot;$&quot;#,##0.00\)">
                  <c:v>89120</c:v>
                </c:pt>
                <c:pt idx="1234" formatCode="&quot;$&quot;#,##0.00_);[Red]\(&quot;$&quot;#,##0.00\)">
                  <c:v>73450</c:v>
                </c:pt>
                <c:pt idx="1235" formatCode="&quot;$&quot;#,##0.00_);[Red]\(&quot;$&quot;#,##0.00\)">
                  <c:v>57036</c:v>
                </c:pt>
                <c:pt idx="1236" formatCode="&quot;$&quot;#,##0.00_);[Red]\(&quot;$&quot;#,##0.00\)">
                  <c:v>71626</c:v>
                </c:pt>
                <c:pt idx="1237" formatCode="&quot;$&quot;#,##0.00_);[Red]\(&quot;$&quot;#,##0.00\)">
                  <c:v>64504</c:v>
                </c:pt>
                <c:pt idx="1238" formatCode="&quot;$&quot;#,##0.00_);[Red]\(&quot;$&quot;#,##0.00\)">
                  <c:v>81217</c:v>
                </c:pt>
                <c:pt idx="1239" formatCode="&quot;$&quot;#,##0.00_);[Red]\(&quot;$&quot;#,##0.00\)">
                  <c:v>75345</c:v>
                </c:pt>
                <c:pt idx="1240" formatCode="&quot;$&quot;#,##0.00_);[Red]\(&quot;$&quot;#,##0.00\)">
                  <c:v>80395</c:v>
                </c:pt>
                <c:pt idx="1241" formatCode="&quot;$&quot;#,##0.00_);[Red]\(&quot;$&quot;#,##0.00\)">
                  <c:v>50664</c:v>
                </c:pt>
                <c:pt idx="1242" formatCode="&quot;$&quot;#,##0.00_);[Red]\(&quot;$&quot;#,##0.00\)">
                  <c:v>42192</c:v>
                </c:pt>
                <c:pt idx="1243" formatCode="&quot;$&quot;#,##0.00_);[Red]\(&quot;$&quot;#,##0.00\)">
                  <c:v>48985</c:v>
                </c:pt>
                <c:pt idx="1244" formatCode="&quot;$&quot;#,##0.00_);[Red]\(&quot;$&quot;#,##0.00\)">
                  <c:v>36736</c:v>
                </c:pt>
                <c:pt idx="1245" formatCode="&quot;$&quot;#,##0.00_);[Red]\(&quot;$&quot;#,##0.00\)">
                  <c:v>70829</c:v>
                </c:pt>
                <c:pt idx="1246" formatCode="&quot;$&quot;#,##0.00_);[Red]\(&quot;$&quot;#,##0.00\)">
                  <c:v>49494</c:v>
                </c:pt>
                <c:pt idx="1247" formatCode="&quot;$&quot;#,##0.00_);[Red]\(&quot;$&quot;#,##0.00\)">
                  <c:v>65073</c:v>
                </c:pt>
                <c:pt idx="1248" formatCode="&quot;$&quot;#,##0.00_);[Red]\(&quot;$&quot;#,##0.00\)">
                  <c:v>25818</c:v>
                </c:pt>
                <c:pt idx="1249" formatCode="&quot;$&quot;#,##0.00_);[Red]\(&quot;$&quot;#,##0.00\)">
                  <c:v>45146</c:v>
                </c:pt>
                <c:pt idx="1250" formatCode="&quot;$&quot;#,##0.00_);[Red]\(&quot;$&quot;#,##0.00\)">
                  <c:v>77298</c:v>
                </c:pt>
                <c:pt idx="1251" formatCode="&quot;$&quot;#,##0.00_);[Red]\(&quot;$&quot;#,##0.00\)">
                  <c:v>33454</c:v>
                </c:pt>
                <c:pt idx="1252" formatCode="&quot;$&quot;#,##0.00_);[Red]\(&quot;$&quot;#,##0.00\)">
                  <c:v>52203</c:v>
                </c:pt>
                <c:pt idx="1253" formatCode="&quot;$&quot;#,##0.00_);[Red]\(&quot;$&quot;#,##0.00\)">
                  <c:v>26646</c:v>
                </c:pt>
                <c:pt idx="1254">
                  <c:v>58646</c:v>
                </c:pt>
                <c:pt idx="1255" formatCode="&quot;$&quot;#,##0.00_);[Red]\(&quot;$&quot;#,##0.00\)">
                  <c:v>68462</c:v>
                </c:pt>
                <c:pt idx="1256" formatCode="&quot;$&quot;#,##0.00_);[Red]\(&quot;$&quot;#,##0.00\)">
                  <c:v>27238</c:v>
                </c:pt>
                <c:pt idx="1257" formatCode="&quot;$&quot;#,##0.00_);[Red]\(&quot;$&quot;#,##0.00\)">
                  <c:v>75903</c:v>
                </c:pt>
                <c:pt idx="1258" formatCode="&quot;$&quot;#,##0.00_);[Red]\(&quot;$&quot;#,##0.00\)">
                  <c:v>38643</c:v>
                </c:pt>
                <c:pt idx="1259" formatCode="&quot;$&quot;#,##0.00_);[Red]\(&quot;$&quot;#,##0.00\)">
                  <c:v>63381</c:v>
                </c:pt>
                <c:pt idx="1260" formatCode="&quot;$&quot;#,##0.00_);[Red]\(&quot;$&quot;#,##0.00\)">
                  <c:v>74485</c:v>
                </c:pt>
                <c:pt idx="1261" formatCode="&quot;$&quot;#,##0.00_);[Red]\(&quot;$&quot;#,##0.00\)">
                  <c:v>32557</c:v>
                </c:pt>
                <c:pt idx="1262" formatCode="&quot;$&quot;#,##0.00_);[Red]\(&quot;$&quot;#,##0.00\)">
                  <c:v>37395</c:v>
                </c:pt>
                <c:pt idx="1263" formatCode="&quot;$&quot;#,##0.00_);[Red]\(&quot;$&quot;#,##0.00\)">
                  <c:v>43815</c:v>
                </c:pt>
                <c:pt idx="1264" formatCode="&quot;$&quot;#,##0.00_);[Red]\(&quot;$&quot;#,##0.00\)">
                  <c:v>31353</c:v>
                </c:pt>
                <c:pt idx="1265" formatCode="&quot;$&quot;#,##0.00_);[Red]\(&quot;$&quot;#,##0.00\)">
                  <c:v>59594</c:v>
                </c:pt>
                <c:pt idx="1266" formatCode="&quot;$&quot;#,##0.00_);[Red]\(&quot;$&quot;#,##0.00\)">
                  <c:v>22574</c:v>
                </c:pt>
                <c:pt idx="1267" formatCode="&quot;$&quot;#,##0.00_);[Red]\(&quot;$&quot;#,##0.00\)">
                  <c:v>44421</c:v>
                </c:pt>
                <c:pt idx="1268" formatCode="&quot;$&quot;#,##0.00_);[Red]\(&quot;$&quot;#,##0.00\)">
                  <c:v>65991</c:v>
                </c:pt>
                <c:pt idx="1269" formatCode="&quot;$&quot;#,##0.00_);[Red]\(&quot;$&quot;#,##0.00\)">
                  <c:v>7144</c:v>
                </c:pt>
                <c:pt idx="1270" formatCode="&quot;$&quot;#,##0.00_);[Red]\(&quot;$&quot;#,##0.00\)">
                  <c:v>59292</c:v>
                </c:pt>
                <c:pt idx="1271" formatCode="&quot;$&quot;#,##0.00_);[Red]\(&quot;$&quot;#,##0.00\)">
                  <c:v>73892</c:v>
                </c:pt>
                <c:pt idx="1272" formatCode="&quot;$&quot;#,##0.00_);[Red]\(&quot;$&quot;#,##0.00\)">
                  <c:v>91712</c:v>
                </c:pt>
                <c:pt idx="1273" formatCode="&quot;$&quot;#,##0.00_);[Red]\(&quot;$&quot;#,##0.00\)">
                  <c:v>54356</c:v>
                </c:pt>
                <c:pt idx="1274" formatCode="&quot;$&quot;#,##0.00_);[Red]\(&quot;$&quot;#,##0.00\)">
                  <c:v>70545</c:v>
                </c:pt>
                <c:pt idx="1275" formatCode="&quot;$&quot;#,##0.00_);[Red]\(&quot;$&quot;#,##0.00\)">
                  <c:v>60482</c:v>
                </c:pt>
                <c:pt idx="1276" formatCode="&quot;$&quot;#,##0.00_);[Red]\(&quot;$&quot;#,##0.00\)">
                  <c:v>82384</c:v>
                </c:pt>
                <c:pt idx="1277" formatCode="&quot;$&quot;#,##0.00_);[Red]\(&quot;$&quot;#,##0.00\)">
                  <c:v>58025</c:v>
                </c:pt>
                <c:pt idx="1278" formatCode="&quot;$&quot;#,##0.00_);[Red]\(&quot;$&quot;#,##0.00\)">
                  <c:v>72217</c:v>
                </c:pt>
                <c:pt idx="1279" formatCode="&quot;$&quot;#,##0.00_);[Red]\(&quot;$&quot;#,##0.00\)">
                  <c:v>35322</c:v>
                </c:pt>
                <c:pt idx="1280" formatCode="&quot;$&quot;#,##0.00_);[Red]\(&quot;$&quot;#,##0.00\)">
                  <c:v>50870</c:v>
                </c:pt>
                <c:pt idx="1281" formatCode="&quot;$&quot;#,##0.00_);[Red]\(&quot;$&quot;#,##0.00\)">
                  <c:v>83790</c:v>
                </c:pt>
                <c:pt idx="1282" formatCode="&quot;$&quot;#,##0.00_);[Red]\(&quot;$&quot;#,##0.00\)">
                  <c:v>55686</c:v>
                </c:pt>
                <c:pt idx="1283" formatCode="&quot;$&quot;#,##0.00_);[Red]\(&quot;$&quot;#,##0.00\)">
                  <c:v>63841</c:v>
                </c:pt>
                <c:pt idx="1284">
                  <c:v>34728</c:v>
                </c:pt>
                <c:pt idx="1285" formatCode="&quot;$&quot;#,##0.00_);[Red]\(&quot;$&quot;#,##0.00\)">
                  <c:v>59385</c:v>
                </c:pt>
                <c:pt idx="1286" formatCode="&quot;$&quot;#,##0.00_);[Red]\(&quot;$&quot;#,##0.00\)">
                  <c:v>82333</c:v>
                </c:pt>
                <c:pt idx="1287" formatCode="&quot;$&quot;#,##0.00_);[Red]\(&quot;$&quot;#,##0.00\)">
                  <c:v>54233</c:v>
                </c:pt>
                <c:pt idx="1288" formatCode="&quot;$&quot;#,##0.00_);[Red]\(&quot;$&quot;#,##0.00\)">
                  <c:v>42564</c:v>
                </c:pt>
                <c:pt idx="1289" formatCode="&quot;$&quot;#,##0.00_);[Red]\(&quot;$&quot;#,##0.00\)">
                  <c:v>91820</c:v>
                </c:pt>
                <c:pt idx="1290">
                  <c:v>33039</c:v>
                </c:pt>
                <c:pt idx="1291" formatCode="&quot;$&quot;#,##0.00_);[Red]\(&quot;$&quot;#,##0.00\)">
                  <c:v>65031</c:v>
                </c:pt>
                <c:pt idx="1292" formatCode="&quot;$&quot;#,##0.00_);[Red]\(&quot;$&quot;#,##0.00\)">
                  <c:v>68487</c:v>
                </c:pt>
                <c:pt idx="1293" formatCode="&quot;$&quot;#,##0.00_);[Red]\(&quot;$&quot;#,##0.00\)">
                  <c:v>70893</c:v>
                </c:pt>
                <c:pt idx="1294" formatCode="&quot;$&quot;#,##0.00_);[Red]\(&quot;$&quot;#,##0.00\)">
                  <c:v>65777</c:v>
                </c:pt>
                <c:pt idx="1295" formatCode="&quot;$&quot;#,##0.00_);[Red]\(&quot;$&quot;#,##0.00\)">
                  <c:v>29315</c:v>
                </c:pt>
                <c:pt idx="1296" formatCode="&quot;$&quot;#,##0.00_);[Red]\(&quot;$&quot;#,##0.00\)">
                  <c:v>29938</c:v>
                </c:pt>
                <c:pt idx="1297" formatCode="&quot;$&quot;#,##0.00_);[Red]\(&quot;$&quot;#,##0.00\)">
                  <c:v>79823</c:v>
                </c:pt>
                <c:pt idx="1298" formatCode="&quot;$&quot;#,##0.00_);[Red]\(&quot;$&quot;#,##0.00\)">
                  <c:v>15862</c:v>
                </c:pt>
                <c:pt idx="1299" formatCode="&quot;$&quot;#,##0.00_);[Red]\(&quot;$&quot;#,##0.00\)">
                  <c:v>61787</c:v>
                </c:pt>
                <c:pt idx="1300" formatCode="&quot;$&quot;#,##0.00_);[Red]\(&quot;$&quot;#,##0.00\)">
                  <c:v>15345</c:v>
                </c:pt>
                <c:pt idx="1301" formatCode="&quot;$&quot;#,##0.00_);[Red]\(&quot;$&quot;#,##0.00\)">
                  <c:v>44359</c:v>
                </c:pt>
                <c:pt idx="1302" formatCode="&quot;$&quot;#,##0.00_);[Red]\(&quot;$&quot;#,##0.00\)">
                  <c:v>59052</c:v>
                </c:pt>
                <c:pt idx="1303" formatCode="&quot;$&quot;#,##0.00_);[Red]\(&quot;$&quot;#,##0.00\)">
                  <c:v>30390</c:v>
                </c:pt>
                <c:pt idx="1304" formatCode="&quot;$&quot;#,##0.00_);[Red]\(&quot;$&quot;#,##0.00\)">
                  <c:v>36930</c:v>
                </c:pt>
                <c:pt idx="1305" formatCode="&quot;$&quot;#,##0.00_);[Red]\(&quot;$&quot;#,##0.00\)">
                  <c:v>57537</c:v>
                </c:pt>
                <c:pt idx="1306">
                  <c:v>47570</c:v>
                </c:pt>
                <c:pt idx="1307" formatCode="&quot;$&quot;#,##0.00_);[Red]\(&quot;$&quot;#,##0.00\)">
                  <c:v>48794</c:v>
                </c:pt>
                <c:pt idx="1308" formatCode="&quot;$&quot;#,##0.00_);[Red]\(&quot;$&quot;#,##0.00\)">
                  <c:v>32892</c:v>
                </c:pt>
                <c:pt idx="1309" formatCode="&quot;$&quot;#,##0.00_);[Red]\(&quot;$&quot;#,##0.00\)">
                  <c:v>71022</c:v>
                </c:pt>
                <c:pt idx="1310" formatCode="&quot;$&quot;#,##0.00_);[Red]\(&quot;$&quot;#,##0.00\)">
                  <c:v>52190</c:v>
                </c:pt>
                <c:pt idx="1311">
                  <c:v>18393</c:v>
                </c:pt>
                <c:pt idx="1312" formatCode="&quot;$&quot;#,##0.00_);[Red]\(&quot;$&quot;#,##0.00\)">
                  <c:v>58917</c:v>
                </c:pt>
                <c:pt idx="1313" formatCode="&quot;$&quot;#,##0.00_);[Red]\(&quot;$&quot;#,##0.00\)">
                  <c:v>78285</c:v>
                </c:pt>
                <c:pt idx="1314" formatCode="&quot;$&quot;#,##0.00_);[Red]\(&quot;$&quot;#,##0.00\)">
                  <c:v>57136</c:v>
                </c:pt>
                <c:pt idx="1315" formatCode="&quot;$&quot;#,##0.00_);[Red]\(&quot;$&quot;#,##0.00\)">
                  <c:v>80573</c:v>
                </c:pt>
                <c:pt idx="1316" formatCode="&quot;$&quot;#,##0.00_);[Red]\(&quot;$&quot;#,##0.00\)">
                  <c:v>88347</c:v>
                </c:pt>
                <c:pt idx="1317" formatCode="&quot;$&quot;#,##0.00_);[Red]\(&quot;$&quot;#,##0.00\)">
                  <c:v>86718</c:v>
                </c:pt>
                <c:pt idx="1318" formatCode="&quot;$&quot;#,##0.00_);[Red]\(&quot;$&quot;#,##0.00\)">
                  <c:v>33178</c:v>
                </c:pt>
                <c:pt idx="1319" formatCode="&quot;$&quot;#,##0.00_);[Red]\(&quot;$&quot;#,##0.00\)">
                  <c:v>76842</c:v>
                </c:pt>
                <c:pt idx="1320" formatCode="&quot;$&quot;#,##0.00_);[Red]\(&quot;$&quot;#,##0.00\)">
                  <c:v>45759</c:v>
                </c:pt>
                <c:pt idx="1321" formatCode="&quot;$&quot;#,##0.00_);[Red]\(&quot;$&quot;#,##0.00\)">
                  <c:v>41473</c:v>
                </c:pt>
                <c:pt idx="1322" formatCode="&quot;$&quot;#,##0.00_);[Red]\(&quot;$&quot;#,##0.00\)">
                  <c:v>61074</c:v>
                </c:pt>
                <c:pt idx="1323" formatCode="&quot;$&quot;#,##0.00_);[Red]\(&quot;$&quot;#,##0.00\)">
                  <c:v>66825</c:v>
                </c:pt>
                <c:pt idx="1324" formatCode="&quot;$&quot;#,##0.00_);[Red]\(&quot;$&quot;#,##0.00\)">
                  <c:v>64892</c:v>
                </c:pt>
                <c:pt idx="1325" formatCode="&quot;$&quot;#,##0.00_);[Red]\(&quot;$&quot;#,##0.00\)">
                  <c:v>28718</c:v>
                </c:pt>
                <c:pt idx="1326" formatCode="&quot;$&quot;#,##0.00_);[Red]\(&quot;$&quot;#,##0.00\)">
                  <c:v>62772</c:v>
                </c:pt>
                <c:pt idx="1327" formatCode="&quot;$&quot;#,##0.00_);[Red]\(&quot;$&quot;#,##0.00\)">
                  <c:v>57236</c:v>
                </c:pt>
                <c:pt idx="1328" formatCode="&quot;$&quot;#,##0.00_);[Red]\(&quot;$&quot;#,##0.00\)">
                  <c:v>36230</c:v>
                </c:pt>
                <c:pt idx="1329" formatCode="&quot;$&quot;#,##0.00_);[Red]\(&quot;$&quot;#,##0.00\)">
                  <c:v>38829</c:v>
                </c:pt>
                <c:pt idx="1330" formatCode="&quot;$&quot;#,##0.00_);[Red]\(&quot;$&quot;#,##0.00\)">
                  <c:v>51651</c:v>
                </c:pt>
                <c:pt idx="1331" formatCode="&quot;$&quot;#,##0.00_);[Red]\(&quot;$&quot;#,##0.00\)">
                  <c:v>19789</c:v>
                </c:pt>
                <c:pt idx="1332" formatCode="&quot;$&quot;#,##0.00_);[Red]\(&quot;$&quot;#,##0.00\)">
                  <c:v>30828</c:v>
                </c:pt>
                <c:pt idx="1333" formatCode="&quot;$&quot;#,##0.00_);[Red]\(&quot;$&quot;#,##0.00\)">
                  <c:v>39771</c:v>
                </c:pt>
                <c:pt idx="1334" formatCode="&quot;$&quot;#,##0.00_);[Red]\(&quot;$&quot;#,##0.00\)">
                  <c:v>17487</c:v>
                </c:pt>
                <c:pt idx="1335" formatCode="&quot;$&quot;#,##0.00_);[Red]\(&quot;$&quot;#,##0.00\)">
                  <c:v>67680</c:v>
                </c:pt>
                <c:pt idx="1336" formatCode="&quot;$&quot;#,##0.00_);[Red]\(&quot;$&quot;#,##0.00\)">
                  <c:v>77972</c:v>
                </c:pt>
                <c:pt idx="1337" formatCode="&quot;$&quot;#,##0.00_);[Red]\(&quot;$&quot;#,##0.00\)">
                  <c:v>18492</c:v>
                </c:pt>
                <c:pt idx="1338" formatCode="&quot;$&quot;#,##0.00_);[Red]\(&quot;$&quot;#,##0.00\)">
                  <c:v>47889</c:v>
                </c:pt>
                <c:pt idx="1339" formatCode="&quot;$&quot;#,##0.00_);[Red]\(&quot;$&quot;#,##0.00\)">
                  <c:v>62847</c:v>
                </c:pt>
                <c:pt idx="1340" formatCode="&quot;$&quot;#,##0.00_);[Red]\(&quot;$&quot;#,##0.00\)">
                  <c:v>67911</c:v>
                </c:pt>
                <c:pt idx="1341" formatCode="&quot;$&quot;#,##0.00_);[Red]\(&quot;$&quot;#,##0.00\)">
                  <c:v>76995</c:v>
                </c:pt>
                <c:pt idx="1342" formatCode="&quot;$&quot;#,##0.00_);[Red]\(&quot;$&quot;#,##0.00\)">
                  <c:v>72550</c:v>
                </c:pt>
                <c:pt idx="1343" formatCode="&quot;$&quot;#,##0.00_);[Red]\(&quot;$&quot;#,##0.00\)">
                  <c:v>38680</c:v>
                </c:pt>
                <c:pt idx="1344" formatCode="&quot;$&quot;#,##0.00_);[Red]\(&quot;$&quot;#,##0.00\)">
                  <c:v>56386</c:v>
                </c:pt>
                <c:pt idx="1345" formatCode="&quot;$&quot;#,##0.00_);[Red]\(&quot;$&quot;#,##0.00\)">
                  <c:v>72635</c:v>
                </c:pt>
                <c:pt idx="1346" formatCode="&quot;$&quot;#,##0.00_);[Red]\(&quot;$&quot;#,##0.00\)">
                  <c:v>55614</c:v>
                </c:pt>
                <c:pt idx="1347" formatCode="&quot;$&quot;#,##0.00_);[Red]\(&quot;$&quot;#,##0.00\)">
                  <c:v>70091</c:v>
                </c:pt>
                <c:pt idx="1348" formatCode="&quot;$&quot;#,##0.00_);[Red]\(&quot;$&quot;#,##0.00\)">
                  <c:v>27038</c:v>
                </c:pt>
                <c:pt idx="1349" formatCode="&quot;$&quot;#,##0.00_);[Red]\(&quot;$&quot;#,##0.00\)">
                  <c:v>44511</c:v>
                </c:pt>
                <c:pt idx="1350" formatCode="&quot;$&quot;#,##0.00_);[Red]\(&quot;$&quot;#,##0.00\)">
                  <c:v>59481</c:v>
                </c:pt>
                <c:pt idx="1351" formatCode="&quot;$&quot;#,##0.00_);[Red]\(&quot;$&quot;#,##0.00\)">
                  <c:v>38415</c:v>
                </c:pt>
                <c:pt idx="1352" formatCode="&quot;$&quot;#,##0.00_);[Red]\(&quot;$&quot;#,##0.00\)">
                  <c:v>33462</c:v>
                </c:pt>
                <c:pt idx="1353" formatCode="&quot;$&quot;#,##0.00_);[Red]\(&quot;$&quot;#,##0.00\)">
                  <c:v>66951</c:v>
                </c:pt>
                <c:pt idx="1354" formatCode="&quot;$&quot;#,##0.00_);[Red]\(&quot;$&quot;#,##0.00\)">
                  <c:v>27215</c:v>
                </c:pt>
                <c:pt idx="1355" formatCode="&quot;$&quot;#,##0.00_);[Red]\(&quot;$&quot;#,##0.00\)">
                  <c:v>16529</c:v>
                </c:pt>
                <c:pt idx="1356" formatCode="&quot;$&quot;#,##0.00_);[Red]\(&quot;$&quot;#,##0.00\)">
                  <c:v>77343</c:v>
                </c:pt>
                <c:pt idx="1357" formatCode="&quot;$&quot;#,##0.00_);[Red]\(&quot;$&quot;#,##0.00\)">
                  <c:v>55158</c:v>
                </c:pt>
                <c:pt idx="1358" formatCode="&quot;$&quot;#,##0.00_);[Red]\(&quot;$&quot;#,##0.00\)">
                  <c:v>59868</c:v>
                </c:pt>
                <c:pt idx="1359" formatCode="&quot;$&quot;#,##0.00_);[Red]\(&quot;$&quot;#,##0.00\)">
                  <c:v>67445</c:v>
                </c:pt>
                <c:pt idx="1360" formatCode="&quot;$&quot;#,##0.00_);[Red]\(&quot;$&quot;#,##0.00\)">
                  <c:v>51141</c:v>
                </c:pt>
                <c:pt idx="1361" formatCode="&quot;$&quot;#,##0.00_);[Red]\(&quot;$&quot;#,##0.00\)">
                  <c:v>23478</c:v>
                </c:pt>
                <c:pt idx="1362" formatCode="&quot;$&quot;#,##0.00_);[Red]\(&quot;$&quot;#,##0.00\)">
                  <c:v>31928</c:v>
                </c:pt>
                <c:pt idx="1363" formatCode="&quot;$&quot;#,##0.00_);[Red]\(&quot;$&quot;#,##0.00\)">
                  <c:v>33279</c:v>
                </c:pt>
                <c:pt idx="1364" formatCode="&quot;$&quot;#,##0.00_);[Red]\(&quot;$&quot;#,##0.00\)">
                  <c:v>18978</c:v>
                </c:pt>
                <c:pt idx="1365" formatCode="&quot;$&quot;#,##0.00_);[Red]\(&quot;$&quot;#,##0.00\)">
                  <c:v>38179</c:v>
                </c:pt>
                <c:pt idx="1366" formatCode="&quot;$&quot;#,##0.00_);[Red]\(&quot;$&quot;#,##0.00\)">
                  <c:v>75236</c:v>
                </c:pt>
                <c:pt idx="1367" formatCode="&quot;$&quot;#,##0.00_);[Red]\(&quot;$&quot;#,##0.00\)">
                  <c:v>58217</c:v>
                </c:pt>
                <c:pt idx="1368">
                  <c:v>60200</c:v>
                </c:pt>
                <c:pt idx="1369" formatCode="&quot;$&quot;#,##0.00_);[Red]\(&quot;$&quot;#,##0.00\)">
                  <c:v>43795</c:v>
                </c:pt>
                <c:pt idx="1370" formatCode="&quot;$&quot;#,##0.00_);[Red]\(&quot;$&quot;#,##0.00\)">
                  <c:v>71965</c:v>
                </c:pt>
                <c:pt idx="1371" formatCode="&quot;$&quot;#,##0.00_);[Red]\(&quot;$&quot;#,##0.00\)">
                  <c:v>70421</c:v>
                </c:pt>
                <c:pt idx="1372" formatCode="&quot;$&quot;#,##0.00_);[Red]\(&quot;$&quot;#,##0.00\)">
                  <c:v>29103</c:v>
                </c:pt>
                <c:pt idx="1373" formatCode="&quot;$&quot;#,##0.00_);[Red]\(&quot;$&quot;#,##0.00\)">
                  <c:v>68655</c:v>
                </c:pt>
                <c:pt idx="1374" formatCode="&quot;$&quot;#,##0.00_);[Red]\(&quot;$&quot;#,##0.00\)">
                  <c:v>38998</c:v>
                </c:pt>
                <c:pt idx="1375" formatCode="&quot;$&quot;#,##0.00_);[Red]\(&quot;$&quot;#,##0.00\)">
                  <c:v>17688</c:v>
                </c:pt>
                <c:pt idx="1376" formatCode="&quot;$&quot;#,##0.00_);[Red]\(&quot;$&quot;#,##0.00\)">
                  <c:v>86358</c:v>
                </c:pt>
                <c:pt idx="1377" formatCode="&quot;$&quot;#,##0.00_);[Red]\(&quot;$&quot;#,##0.00\)">
                  <c:v>37859</c:v>
                </c:pt>
                <c:pt idx="1378" formatCode="&quot;$&quot;#,##0.00_);[Red]\(&quot;$&quot;#,##0.00\)">
                  <c:v>21355</c:v>
                </c:pt>
                <c:pt idx="1379" formatCode="&quot;$&quot;#,##0.00_);[Red]\(&quot;$&quot;#,##0.00\)">
                  <c:v>37070</c:v>
                </c:pt>
                <c:pt idx="1380" formatCode="&quot;$&quot;#,##0.00_);[Red]\(&quot;$&quot;#,##0.00\)">
                  <c:v>82025</c:v>
                </c:pt>
                <c:pt idx="1381">
                  <c:v>96547</c:v>
                </c:pt>
                <c:pt idx="1382" formatCode="&quot;$&quot;#,##0.00_);[Red]\(&quot;$&quot;#,##0.00\)">
                  <c:v>44989</c:v>
                </c:pt>
                <c:pt idx="1383" formatCode="&quot;$&quot;#,##0.00_);[Red]\(&quot;$&quot;#,##0.00\)">
                  <c:v>41452</c:v>
                </c:pt>
                <c:pt idx="1384" formatCode="&quot;$&quot;#,##0.00_);[Red]\(&quot;$&quot;#,##0.00\)">
                  <c:v>75777</c:v>
                </c:pt>
                <c:pt idx="1385" formatCode="&quot;$&quot;#,##0.00_);[Red]\(&quot;$&quot;#,##0.00\)">
                  <c:v>21645</c:v>
                </c:pt>
                <c:pt idx="1386" formatCode="&quot;$&quot;#,##0.00_);[Red]\(&quot;$&quot;#,##0.00\)">
                  <c:v>29236</c:v>
                </c:pt>
                <c:pt idx="1387" formatCode="&quot;$&quot;#,##0.00_);[Red]\(&quot;$&quot;#,##0.00\)">
                  <c:v>1730</c:v>
                </c:pt>
                <c:pt idx="1388" formatCode="&quot;$&quot;#,##0.00_);[Red]\(&quot;$&quot;#,##0.00\)">
                  <c:v>10979</c:v>
                </c:pt>
                <c:pt idx="1389" formatCode="&quot;$&quot;#,##0.00_);[Red]\(&quot;$&quot;#,##0.00\)">
                  <c:v>35924</c:v>
                </c:pt>
                <c:pt idx="1390" formatCode="&quot;$&quot;#,##0.00_);[Red]\(&quot;$&quot;#,##0.00\)">
                  <c:v>68805</c:v>
                </c:pt>
                <c:pt idx="1391" formatCode="&quot;$&quot;#,##0.00_);[Red]\(&quot;$&quot;#,##0.00\)">
                  <c:v>65352</c:v>
                </c:pt>
                <c:pt idx="1392" formatCode="&quot;$&quot;#,##0.00_);[Red]\(&quot;$&quot;#,##0.00\)">
                  <c:v>32727</c:v>
                </c:pt>
                <c:pt idx="1393" formatCode="&quot;$&quot;#,##0.00_);[Red]\(&quot;$&quot;#,##0.00\)">
                  <c:v>27421</c:v>
                </c:pt>
                <c:pt idx="1394" formatCode="&quot;$&quot;#,##0.00_);[Red]\(&quot;$&quot;#,##0.00\)">
                  <c:v>32952</c:v>
                </c:pt>
                <c:pt idx="1395" formatCode="&quot;$&quot;#,##0.00_);[Red]\(&quot;$&quot;#,##0.00\)">
                  <c:v>79146</c:v>
                </c:pt>
                <c:pt idx="1396" formatCode="&quot;$&quot;#,##0.00_);[Red]\(&quot;$&quot;#,##0.00\)">
                  <c:v>61671</c:v>
                </c:pt>
                <c:pt idx="1397" formatCode="&quot;$&quot;#,##0.00_);[Red]\(&quot;$&quot;#,##0.00\)">
                  <c:v>80685</c:v>
                </c:pt>
                <c:pt idx="1398" formatCode="&quot;$&quot;#,##0.00_);[Red]\(&quot;$&quot;#,##0.00\)">
                  <c:v>84953</c:v>
                </c:pt>
                <c:pt idx="1399" formatCode="&quot;$&quot;#,##0.00_);[Red]\(&quot;$&quot;#,##0.00\)">
                  <c:v>63246</c:v>
                </c:pt>
                <c:pt idx="1400" formatCode="&quot;$&quot;#,##0.00_);[Red]\(&quot;$&quot;#,##0.00\)">
                  <c:v>28691</c:v>
                </c:pt>
                <c:pt idx="1401" formatCode="&quot;$&quot;#,##0.00_);[Red]\(&quot;$&quot;#,##0.00\)">
                  <c:v>26224</c:v>
                </c:pt>
                <c:pt idx="1402" formatCode="&quot;$&quot;#,##0.00_);[Red]\(&quot;$&quot;#,##0.00\)">
                  <c:v>44377</c:v>
                </c:pt>
                <c:pt idx="1403" formatCode="&quot;$&quot;#,##0.00_);[Red]\(&quot;$&quot;#,##0.00\)">
                  <c:v>76982</c:v>
                </c:pt>
                <c:pt idx="1404" formatCode="&quot;$&quot;#,##0.00_);[Red]\(&quot;$&quot;#,##0.00\)">
                  <c:v>93027</c:v>
                </c:pt>
                <c:pt idx="1405" formatCode="&quot;$&quot;#,##0.00_);[Red]\(&quot;$&quot;#,##0.00\)">
                  <c:v>78497</c:v>
                </c:pt>
                <c:pt idx="1406" formatCode="&quot;$&quot;#,##0.00_);[Red]\(&quot;$&quot;#,##0.00\)">
                  <c:v>46734</c:v>
                </c:pt>
                <c:pt idx="1407" formatCode="&quot;$&quot;#,##0.00_);[Red]\(&quot;$&quot;#,##0.00\)">
                  <c:v>31632</c:v>
                </c:pt>
                <c:pt idx="1408" formatCode="&quot;$&quot;#,##0.00_);[Red]\(&quot;$&quot;#,##0.00\)">
                  <c:v>84574</c:v>
                </c:pt>
                <c:pt idx="1409" formatCode="&quot;$&quot;#,##0.00_);[Red]\(&quot;$&quot;#,##0.00\)">
                  <c:v>49572</c:v>
                </c:pt>
                <c:pt idx="1410" formatCode="&quot;$&quot;#,##0.00_);[Red]\(&quot;$&quot;#,##0.00\)">
                  <c:v>27889</c:v>
                </c:pt>
                <c:pt idx="1411" formatCode="&quot;$&quot;#,##0.00_);[Red]\(&quot;$&quot;#,##0.00\)">
                  <c:v>26751</c:v>
                </c:pt>
                <c:pt idx="1412" formatCode="&quot;$&quot;#,##0.00_);[Red]\(&quot;$&quot;#,##0.00\)">
                  <c:v>77457</c:v>
                </c:pt>
                <c:pt idx="1413" formatCode="&quot;$&quot;#,##0.00_);[Red]\(&quot;$&quot;#,##0.00\)">
                  <c:v>50272</c:v>
                </c:pt>
                <c:pt idx="1414" formatCode="&quot;$&quot;#,##0.00_);[Red]\(&quot;$&quot;#,##0.00\)">
                  <c:v>83443</c:v>
                </c:pt>
                <c:pt idx="1415" formatCode="&quot;$&quot;#,##0.00_);[Red]\(&quot;$&quot;#,##0.00\)">
                  <c:v>75702</c:v>
                </c:pt>
                <c:pt idx="1416" formatCode="&quot;$&quot;#,##0.00_);[Red]\(&quot;$&quot;#,##0.00\)">
                  <c:v>74068</c:v>
                </c:pt>
                <c:pt idx="1417" formatCode="&quot;$&quot;#,##0.00_);[Red]\(&quot;$&quot;#,##0.00\)">
                  <c:v>38054</c:v>
                </c:pt>
                <c:pt idx="1418" formatCode="&quot;$&quot;#,##0.00_);[Red]\(&quot;$&quot;#,##0.00\)">
                  <c:v>71952</c:v>
                </c:pt>
                <c:pt idx="1419" formatCode="&quot;$&quot;#,##0.00_);[Red]\(&quot;$&quot;#,##0.00\)">
                  <c:v>43185</c:v>
                </c:pt>
                <c:pt idx="1420" formatCode="&quot;$&quot;#,##0.00_);[Red]\(&quot;$&quot;#,##0.00\)">
                  <c:v>69661</c:v>
                </c:pt>
                <c:pt idx="1421" formatCode="&quot;$&quot;#,##0.00_);[Red]\(&quot;$&quot;#,##0.00\)">
                  <c:v>65704</c:v>
                </c:pt>
                <c:pt idx="1422" formatCode="&quot;$&quot;#,##0.00_);[Red]\(&quot;$&quot;#,##0.00\)">
                  <c:v>62535</c:v>
                </c:pt>
                <c:pt idx="1423" formatCode="&quot;$&quot;#,##0.00_);[Red]\(&quot;$&quot;#,##0.00\)">
                  <c:v>11012</c:v>
                </c:pt>
                <c:pt idx="1424" formatCode="&quot;$&quot;#,##0.00_);[Red]\(&quot;$&quot;#,##0.00\)">
                  <c:v>58684</c:v>
                </c:pt>
                <c:pt idx="1425" formatCode="&quot;$&quot;#,##0.00_);[Red]\(&quot;$&quot;#,##0.00\)">
                  <c:v>29543</c:v>
                </c:pt>
                <c:pt idx="1426" formatCode="&quot;$&quot;#,##0.00_);[Red]\(&quot;$&quot;#,##0.00\)">
                  <c:v>70924</c:v>
                </c:pt>
                <c:pt idx="1427" formatCode="&quot;$&quot;#,##0.00_);[Red]\(&quot;$&quot;#,##0.00\)">
                  <c:v>33471</c:v>
                </c:pt>
                <c:pt idx="1428" formatCode="&quot;$&quot;#,##0.00_);[Red]\(&quot;$&quot;#,##0.00\)">
                  <c:v>54414</c:v>
                </c:pt>
                <c:pt idx="1429">
                  <c:v>76445</c:v>
                </c:pt>
                <c:pt idx="1430" formatCode="&quot;$&quot;#,##0.00_);[Red]\(&quot;$&quot;#,##0.00\)">
                  <c:v>46231</c:v>
                </c:pt>
                <c:pt idx="1431">
                  <c:v>66465</c:v>
                </c:pt>
                <c:pt idx="1432" formatCode="&quot;$&quot;#,##0.00_);[Red]\(&quot;$&quot;#,##0.00\)">
                  <c:v>25804</c:v>
                </c:pt>
                <c:pt idx="1433" formatCode="&quot;$&quot;#,##0.00_);[Red]\(&quot;$&quot;#,##0.00\)">
                  <c:v>37087</c:v>
                </c:pt>
                <c:pt idx="1434" formatCode="&quot;$&quot;#,##0.00_);[Red]\(&quot;$&quot;#,##0.00\)">
                  <c:v>36790</c:v>
                </c:pt>
                <c:pt idx="1435" formatCode="&quot;$&quot;#,##0.00_);[Red]\(&quot;$&quot;#,##0.00\)">
                  <c:v>78420</c:v>
                </c:pt>
                <c:pt idx="1436" formatCode="&quot;$&quot;#,##0.00_);[Red]\(&quot;$&quot;#,##0.00\)">
                  <c:v>61010</c:v>
                </c:pt>
                <c:pt idx="1437" formatCode="&quot;$&quot;#,##0.00_);[Red]\(&quot;$&quot;#,##0.00\)">
                  <c:v>80124</c:v>
                </c:pt>
                <c:pt idx="1438" formatCode="&quot;$&quot;#,##0.00_);[Red]\(&quot;$&quot;#,##0.00\)">
                  <c:v>67432</c:v>
                </c:pt>
                <c:pt idx="1439" formatCode="&quot;$&quot;#,##0.00_);[Red]\(&quot;$&quot;#,##0.00\)">
                  <c:v>63887</c:v>
                </c:pt>
                <c:pt idx="1440" formatCode="&quot;$&quot;#,##0.00_);[Red]\(&quot;$&quot;#,##0.00\)">
                  <c:v>19986</c:v>
                </c:pt>
                <c:pt idx="1441" formatCode="&quot;$&quot;#,##0.00_);[Red]\(&quot;$&quot;#,##0.00\)">
                  <c:v>58330</c:v>
                </c:pt>
                <c:pt idx="1442" formatCode="&quot;$&quot;#,##0.00_);[Red]\(&quot;$&quot;#,##0.00\)">
                  <c:v>52278</c:v>
                </c:pt>
                <c:pt idx="1443" formatCode="&quot;$&quot;#,##0.00_);[Red]\(&quot;$&quot;#,##0.00\)">
                  <c:v>75865</c:v>
                </c:pt>
                <c:pt idx="1444" formatCode="&quot;$&quot;#,##0.00_);[Red]\(&quot;$&quot;#,##0.00\)">
                  <c:v>51390</c:v>
                </c:pt>
                <c:pt idx="1445" formatCode="&quot;$&quot;#,##0.00_);[Red]\(&quot;$&quot;#,##0.00\)">
                  <c:v>73803</c:v>
                </c:pt>
                <c:pt idx="1446" formatCode="&quot;$&quot;#,##0.00_);[Red]\(&quot;$&quot;#,##0.00\)">
                  <c:v>68627</c:v>
                </c:pt>
                <c:pt idx="1447" formatCode="&quot;$&quot;#,##0.00_);[Red]\(&quot;$&quot;#,##0.00\)">
                  <c:v>36997</c:v>
                </c:pt>
                <c:pt idx="1448" formatCode="&quot;$&quot;#,##0.00_);[Red]\(&quot;$&quot;#,##0.00\)">
                  <c:v>42997</c:v>
                </c:pt>
                <c:pt idx="1449" formatCode="&quot;$&quot;#,##0.00_);[Red]\(&quot;$&quot;#,##0.00\)">
                  <c:v>54693</c:v>
                </c:pt>
                <c:pt idx="1450" formatCode="&quot;$&quot;#,##0.00_);[Red]\(&quot;$&quot;#,##0.00\)">
                  <c:v>21888</c:v>
                </c:pt>
                <c:pt idx="1451" formatCode="&quot;$&quot;#,##0.00_);[Red]\(&quot;$&quot;#,##0.00\)">
                  <c:v>74805</c:v>
                </c:pt>
                <c:pt idx="1452" formatCode="&quot;$&quot;#,##0.00_);[Red]\(&quot;$&quot;#,##0.00\)">
                  <c:v>27100</c:v>
                </c:pt>
                <c:pt idx="1453" formatCode="&quot;$&quot;#,##0.00_);[Red]\(&quot;$&quot;#,##0.00\)">
                  <c:v>64474</c:v>
                </c:pt>
                <c:pt idx="1454" formatCode="&quot;$&quot;#,##0.00_);[Red]\(&quot;$&quot;#,##0.00\)">
                  <c:v>30368</c:v>
                </c:pt>
                <c:pt idx="1455" formatCode="&quot;$&quot;#,##0.00_);[Red]\(&quot;$&quot;#,##0.00\)">
                  <c:v>30843</c:v>
                </c:pt>
                <c:pt idx="1457" formatCode="&quot;$&quot;#,##0.00_);[Red]\(&quot;$&quot;#,##0.00\)">
                  <c:v>65748</c:v>
                </c:pt>
                <c:pt idx="1458" formatCode="&quot;$&quot;#,##0.00_);[Red]\(&quot;$&quot;#,##0.00\)">
                  <c:v>41145</c:v>
                </c:pt>
                <c:pt idx="1459" formatCode="&quot;$&quot;#,##0.00_);[Red]\(&quot;$&quot;#,##0.00\)">
                  <c:v>44794</c:v>
                </c:pt>
                <c:pt idx="1460" formatCode="&quot;$&quot;#,##0.00_);[Red]\(&quot;$&quot;#,##0.00\)">
                  <c:v>62187</c:v>
                </c:pt>
                <c:pt idx="1461" formatCode="&quot;$&quot;#,##0.00_);[Red]\(&quot;$&quot;#,##0.00\)">
                  <c:v>101970</c:v>
                </c:pt>
                <c:pt idx="1462" formatCode="&quot;$&quot;#,##0.00_);[Red]\(&quot;$&quot;#,##0.00\)">
                  <c:v>31353</c:v>
                </c:pt>
                <c:pt idx="1463" formatCode="&quot;$&quot;#,##0.00_);[Red]\(&quot;$&quot;#,##0.00\)">
                  <c:v>50611</c:v>
                </c:pt>
                <c:pt idx="1464" formatCode="&quot;$&quot;#,##0.00_);[Red]\(&quot;$&quot;#,##0.00\)">
                  <c:v>42429</c:v>
                </c:pt>
                <c:pt idx="1465" formatCode="&quot;$&quot;#,##0.00_);[Red]\(&quot;$&quot;#,##0.00\)">
                  <c:v>69209</c:v>
                </c:pt>
                <c:pt idx="1466" formatCode="&quot;$&quot;#,##0.00_);[Red]\(&quot;$&quot;#,##0.00\)">
                  <c:v>17003</c:v>
                </c:pt>
                <c:pt idx="1468" formatCode="&quot;$&quot;#,##0.00_);[Red]\(&quot;$&quot;#,##0.00\)">
                  <c:v>47916</c:v>
                </c:pt>
                <c:pt idx="1469" formatCode="&quot;$&quot;#,##0.00_);[Red]\(&quot;$&quot;#,##0.00\)">
                  <c:v>57867</c:v>
                </c:pt>
                <c:pt idx="1470" formatCode="&quot;$&quot;#,##0.00_);[Red]\(&quot;$&quot;#,##0.00\)">
                  <c:v>38361</c:v>
                </c:pt>
                <c:pt idx="1471" formatCode="&quot;$&quot;#,##0.00_);[Red]\(&quot;$&quot;#,##0.00\)">
                  <c:v>34600</c:v>
                </c:pt>
                <c:pt idx="1472">
                  <c:v>52195</c:v>
                </c:pt>
                <c:pt idx="1473" formatCode="&quot;$&quot;#,##0.00_);[Red]\(&quot;$&quot;#,##0.00\)">
                  <c:v>56981</c:v>
                </c:pt>
                <c:pt idx="1474" formatCode="&quot;$&quot;#,##0.00_);[Red]\(&quot;$&quot;#,##0.00\)">
                  <c:v>78618</c:v>
                </c:pt>
                <c:pt idx="1475" formatCode="&quot;$&quot;#,##0.00_);[Red]\(&quot;$&quot;#,##0.00\)">
                  <c:v>33316</c:v>
                </c:pt>
                <c:pt idx="1476">
                  <c:v>69476</c:v>
                </c:pt>
                <c:pt idx="1478" formatCode="&quot;$&quot;#,##0.00_);[Red]\(&quot;$&quot;#,##0.00\)">
                  <c:v>48686</c:v>
                </c:pt>
                <c:pt idx="1479" formatCode="&quot;$&quot;#,##0.00_);[Red]\(&quot;$&quot;#,##0.00\)">
                  <c:v>41728</c:v>
                </c:pt>
                <c:pt idx="1480" formatCode="&quot;$&quot;#,##0.00_);[Red]\(&quot;$&quot;#,##0.00\)">
                  <c:v>70596</c:v>
                </c:pt>
                <c:pt idx="1481" formatCode="&quot;$&quot;#,##0.00_);[Red]\(&quot;$&quot;#,##0.00\)">
                  <c:v>7500</c:v>
                </c:pt>
                <c:pt idx="1482" formatCode="&quot;$&quot;#,##0.00_);[Red]\(&quot;$&quot;#,##0.00\)">
                  <c:v>69142</c:v>
                </c:pt>
                <c:pt idx="1483" formatCode="&quot;$&quot;#,##0.00_);[Red]\(&quot;$&quot;#,##0.00\)">
                  <c:v>23616</c:v>
                </c:pt>
                <c:pt idx="1484" formatCode="&quot;$&quot;#,##0.00_);[Red]\(&quot;$&quot;#,##0.00\)">
                  <c:v>74859</c:v>
                </c:pt>
                <c:pt idx="1485" formatCode="&quot;$&quot;#,##0.00_);[Red]\(&quot;$&quot;#,##0.00\)">
                  <c:v>76081</c:v>
                </c:pt>
                <c:pt idx="1486" formatCode="&quot;$&quot;#,##0.00_);[Red]\(&quot;$&quot;#,##0.00\)">
                  <c:v>38197</c:v>
                </c:pt>
                <c:pt idx="1487" formatCode="&quot;$&quot;#,##0.00_);[Red]\(&quot;$&quot;#,##0.00\)">
                  <c:v>56850</c:v>
                </c:pt>
                <c:pt idx="1488" formatCode="&quot;$&quot;#,##0.00_);[Red]\(&quot;$&quot;#,##0.00\)">
                  <c:v>36732</c:v>
                </c:pt>
                <c:pt idx="1489" formatCode="&quot;$&quot;#,##0.00_);[Red]\(&quot;$&quot;#,##0.00\)">
                  <c:v>59184</c:v>
                </c:pt>
                <c:pt idx="1490">
                  <c:v>71691</c:v>
                </c:pt>
                <c:pt idx="1491" formatCode="&quot;$&quot;#,##0.00_);[Red]\(&quot;$&quot;#,##0.00\)">
                  <c:v>9722</c:v>
                </c:pt>
                <c:pt idx="1492" formatCode="&quot;$&quot;#,##0.00_);[Red]\(&quot;$&quot;#,##0.00\)">
                  <c:v>55267</c:v>
                </c:pt>
                <c:pt idx="1493" formatCode="&quot;$&quot;#,##0.00_);[Red]\(&quot;$&quot;#,##0.00\)">
                  <c:v>75777</c:v>
                </c:pt>
                <c:pt idx="1494" formatCode="&quot;$&quot;#,##0.00_);[Red]\(&quot;$&quot;#,##0.00\)">
                  <c:v>36959</c:v>
                </c:pt>
                <c:pt idx="1495" formatCode="&quot;$&quot;#,##0.00_);[Red]\(&quot;$&quot;#,##0.00\)">
                  <c:v>46610</c:v>
                </c:pt>
                <c:pt idx="1496" formatCode="&quot;$&quot;#,##0.00_);[Red]\(&quot;$&quot;#,##0.00\)">
                  <c:v>51369</c:v>
                </c:pt>
                <c:pt idx="1497" formatCode="&quot;$&quot;#,##0.00_);[Red]\(&quot;$&quot;#,##0.00\)">
                  <c:v>42021</c:v>
                </c:pt>
                <c:pt idx="1498" formatCode="&quot;$&quot;#,##0.00_);[Red]\(&quot;$&quot;#,##0.00\)">
                  <c:v>75693</c:v>
                </c:pt>
                <c:pt idx="1499" formatCode="&quot;$&quot;#,##0.00_);[Red]\(&quot;$&quot;#,##0.00\)">
                  <c:v>39767</c:v>
                </c:pt>
                <c:pt idx="1500" formatCode="&quot;$&quot;#,##0.00_);[Red]\(&quot;$&quot;#,##0.00\)">
                  <c:v>30992</c:v>
                </c:pt>
                <c:pt idx="1501" formatCode="&quot;$&quot;#,##0.00_);[Red]\(&quot;$&quot;#,##0.00\)">
                  <c:v>41580</c:v>
                </c:pt>
                <c:pt idx="1502" formatCode="&quot;$&quot;#,##0.00_);[Red]\(&quot;$&quot;#,##0.00\)">
                  <c:v>80398</c:v>
                </c:pt>
                <c:pt idx="1503" formatCode="&quot;$&quot;#,##0.00_);[Red]\(&quot;$&quot;#,##0.00\)">
                  <c:v>49090</c:v>
                </c:pt>
                <c:pt idx="1504" formatCode="&quot;$&quot;#,##0.00_);[Red]\(&quot;$&quot;#,##0.00\)">
                  <c:v>54549</c:v>
                </c:pt>
                <c:pt idx="1505" formatCode="&quot;$&quot;#,##0.00_);[Red]\(&quot;$&quot;#,##0.00\)">
                  <c:v>53187</c:v>
                </c:pt>
                <c:pt idx="1506" formatCode="&quot;$&quot;#,##0.00_);[Red]\(&quot;$&quot;#,##0.00\)">
                  <c:v>31686</c:v>
                </c:pt>
                <c:pt idx="1507" formatCode="&quot;$&quot;#,##0.00_);[Red]\(&quot;$&quot;#,##0.00\)">
                  <c:v>43824</c:v>
                </c:pt>
                <c:pt idx="1508" formatCode="&quot;$&quot;#,##0.00_);[Red]\(&quot;$&quot;#,##0.00\)">
                  <c:v>27071</c:v>
                </c:pt>
                <c:pt idx="1509" formatCode="&quot;$&quot;#,##0.00_);[Red]\(&quot;$&quot;#,##0.00\)">
                  <c:v>46923</c:v>
                </c:pt>
                <c:pt idx="1510" formatCode="&quot;$&quot;#,##0.00_);[Red]\(&quot;$&quot;#,##0.00\)">
                  <c:v>54690</c:v>
                </c:pt>
                <c:pt idx="1511" formatCode="&quot;$&quot;#,##0.00_);[Red]\(&quot;$&quot;#,##0.00\)">
                  <c:v>80144</c:v>
                </c:pt>
                <c:pt idx="1512" formatCode="&quot;$&quot;#,##0.00_);[Red]\(&quot;$&quot;#,##0.00\)">
                  <c:v>68126</c:v>
                </c:pt>
                <c:pt idx="1513" formatCode="&quot;$&quot;#,##0.00_);[Red]\(&quot;$&quot;#,##0.00\)">
                  <c:v>29760</c:v>
                </c:pt>
                <c:pt idx="1514" formatCode="&quot;$&quot;#,##0.00_);[Red]\(&quot;$&quot;#,##0.00\)">
                  <c:v>27938</c:v>
                </c:pt>
                <c:pt idx="1515" formatCode="&quot;$&quot;#,##0.00_);[Red]\(&quot;$&quot;#,##0.00\)">
                  <c:v>71128</c:v>
                </c:pt>
                <c:pt idx="1516" formatCode="&quot;$&quot;#,##0.00_);[Red]\(&quot;$&quot;#,##0.00\)">
                  <c:v>42169</c:v>
                </c:pt>
                <c:pt idx="1517" formatCode="&quot;$&quot;#,##0.00_);[Red]\(&quot;$&quot;#,##0.00\)">
                  <c:v>62513</c:v>
                </c:pt>
                <c:pt idx="1518" formatCode="&quot;$&quot;#,##0.00_);[Red]\(&quot;$&quot;#,##0.00\)">
                  <c:v>98777</c:v>
                </c:pt>
                <c:pt idx="1519" formatCode="&quot;$&quot;#,##0.00_);[Red]\(&quot;$&quot;#,##0.00\)">
                  <c:v>36130</c:v>
                </c:pt>
                <c:pt idx="1520" formatCode="&quot;$&quot;#,##0.00_);[Red]\(&quot;$&quot;#,##0.00\)">
                  <c:v>34941</c:v>
                </c:pt>
                <c:pt idx="1521" formatCode="&quot;$&quot;#,##0.00_);[Red]\(&quot;$&quot;#,##0.00\)">
                  <c:v>22507</c:v>
                </c:pt>
                <c:pt idx="1522" formatCode="&quot;$&quot;#,##0.00_);[Red]\(&quot;$&quot;#,##0.00\)">
                  <c:v>63972</c:v>
                </c:pt>
                <c:pt idx="1523" formatCode="&quot;$&quot;#,##0.00_);[Red]\(&quot;$&quot;#,##0.00\)">
                  <c:v>56551</c:v>
                </c:pt>
                <c:pt idx="1524" formatCode="&quot;$&quot;#,##0.00_);[Red]\(&quot;$&quot;#,##0.00\)">
                  <c:v>64191</c:v>
                </c:pt>
                <c:pt idx="1525" formatCode="&quot;$&quot;#,##0.00_);[Red]\(&quot;$&quot;#,##0.00\)">
                  <c:v>42873</c:v>
                </c:pt>
                <c:pt idx="1526" formatCode="&quot;$&quot;#,##0.00_);[Red]\(&quot;$&quot;#,##0.00\)">
                  <c:v>56223</c:v>
                </c:pt>
                <c:pt idx="1527" formatCode="&quot;$&quot;#,##0.00_);[Red]\(&quot;$&quot;#,##0.00\)">
                  <c:v>79146</c:v>
                </c:pt>
                <c:pt idx="1528" formatCode="&quot;$&quot;#,##0.00_);[Red]\(&quot;$&quot;#,##0.00\)">
                  <c:v>75825</c:v>
                </c:pt>
                <c:pt idx="1529" formatCode="&quot;$&quot;#,##0.00_);[Red]\(&quot;$&quot;#,##0.00\)">
                  <c:v>44155</c:v>
                </c:pt>
                <c:pt idx="1530" formatCode="&quot;$&quot;#,##0.00_);[Red]\(&quot;$&quot;#,##0.00\)">
                  <c:v>54342</c:v>
                </c:pt>
                <c:pt idx="1531" formatCode="&quot;$&quot;#,##0.00_);[Red]\(&quot;$&quot;#,##0.00\)">
                  <c:v>30096</c:v>
                </c:pt>
                <c:pt idx="1532" formatCode="&quot;$&quot;#,##0.00_);[Red]\(&quot;$&quot;#,##0.00\)">
                  <c:v>83844</c:v>
                </c:pt>
                <c:pt idx="1533" formatCode="&quot;$&quot;#,##0.00_);[Red]\(&quot;$&quot;#,##0.00\)">
                  <c:v>23748</c:v>
                </c:pt>
                <c:pt idx="1534" formatCode="&quot;$&quot;#,##0.00_);[Red]\(&quot;$&quot;#,##0.00\)">
                  <c:v>56551</c:v>
                </c:pt>
                <c:pt idx="1535" formatCode="&quot;$&quot;#,##0.00_);[Red]\(&quot;$&quot;#,##0.00\)">
                  <c:v>43586</c:v>
                </c:pt>
                <c:pt idx="1536" formatCode="&quot;$&quot;#,##0.00_);[Red]\(&quot;$&quot;#,##0.00\)">
                  <c:v>49096</c:v>
                </c:pt>
                <c:pt idx="1537" formatCode="&quot;$&quot;#,##0.00_);[Red]\(&quot;$&quot;#,##0.00\)">
                  <c:v>50300</c:v>
                </c:pt>
                <c:pt idx="1538" formatCode="&quot;$&quot;#,##0.00_);[Red]\(&quot;$&quot;#,##0.00\)">
                  <c:v>31626</c:v>
                </c:pt>
                <c:pt idx="1539" formatCode="&quot;$&quot;#,##0.00_);[Red]\(&quot;$&quot;#,##0.00\)">
                  <c:v>27922</c:v>
                </c:pt>
                <c:pt idx="1540" formatCode="&quot;$&quot;#,##0.00_);[Red]\(&quot;$&quot;#,##0.00\)">
                  <c:v>51012</c:v>
                </c:pt>
                <c:pt idx="1541" formatCode="&quot;$&quot;#,##0.00_);[Red]\(&quot;$&quot;#,##0.00\)">
                  <c:v>15253</c:v>
                </c:pt>
                <c:pt idx="1542" formatCode="&quot;$&quot;#,##0.00_);[Red]\(&quot;$&quot;#,##0.00\)">
                  <c:v>37292</c:v>
                </c:pt>
                <c:pt idx="1543" formatCode="&quot;$&quot;#,##0.00_);[Red]\(&quot;$&quot;#,##0.00\)">
                  <c:v>49669</c:v>
                </c:pt>
                <c:pt idx="1544" formatCode="&quot;$&quot;#,##0.00_);[Red]\(&quot;$&quot;#,##0.00\)">
                  <c:v>42373</c:v>
                </c:pt>
                <c:pt idx="1545" formatCode="&quot;$&quot;#,##0.00_);[Red]\(&quot;$&quot;#,##0.00\)">
                  <c:v>16185</c:v>
                </c:pt>
                <c:pt idx="1546" formatCode="&quot;$&quot;#,##0.00_);[Red]\(&quot;$&quot;#,##0.00\)">
                  <c:v>92163</c:v>
                </c:pt>
                <c:pt idx="1547" formatCode="&quot;$&quot;#,##0.00_);[Red]\(&quot;$&quot;#,##0.00\)">
                  <c:v>43050</c:v>
                </c:pt>
                <c:pt idx="1548" formatCode="&quot;$&quot;#,##0.00_);[Red]\(&quot;$&quot;#,##0.00\)">
                  <c:v>22108</c:v>
                </c:pt>
                <c:pt idx="1549" formatCode="&quot;$&quot;#,##0.00_);[Red]\(&quot;$&quot;#,##0.00\)">
                  <c:v>61346</c:v>
                </c:pt>
                <c:pt idx="1550" formatCode="&quot;$&quot;#,##0.00_);[Red]\(&quot;$&quot;#,##0.00\)">
                  <c:v>64449</c:v>
                </c:pt>
                <c:pt idx="1551" formatCode="&quot;$&quot;#,##0.00_);[Red]\(&quot;$&quot;#,##0.00\)">
                  <c:v>35860</c:v>
                </c:pt>
                <c:pt idx="1552" formatCode="&quot;$&quot;#,##0.00_);[Red]\(&quot;$&quot;#,##0.00\)">
                  <c:v>30298</c:v>
                </c:pt>
                <c:pt idx="1553" formatCode="&quot;$&quot;#,##0.00_);[Red]\(&quot;$&quot;#,##0.00\)">
                  <c:v>70777</c:v>
                </c:pt>
                <c:pt idx="1554">
                  <c:v>33039</c:v>
                </c:pt>
                <c:pt idx="1555" formatCode="&quot;$&quot;#,##0.00_);[Red]\(&quot;$&quot;#,##0.00\)">
                  <c:v>51650</c:v>
                </c:pt>
                <c:pt idx="1556" formatCode="&quot;$&quot;#,##0.00_);[Red]\(&quot;$&quot;#,##0.00\)">
                  <c:v>40590</c:v>
                </c:pt>
                <c:pt idx="1557" formatCode="&quot;$&quot;#,##0.00_);[Red]\(&quot;$&quot;#,##0.00\)">
                  <c:v>46772</c:v>
                </c:pt>
                <c:pt idx="1558" formatCode="&quot;$&quot;#,##0.00_);[Red]\(&quot;$&quot;#,##0.00\)">
                  <c:v>62159</c:v>
                </c:pt>
                <c:pt idx="1559" formatCode="&quot;$&quot;#,##0.00_);[Red]\(&quot;$&quot;#,##0.00\)">
                  <c:v>66000</c:v>
                </c:pt>
                <c:pt idx="1560" formatCode="&quot;$&quot;#,##0.00_);[Red]\(&quot;$&quot;#,##0.00\)">
                  <c:v>75507</c:v>
                </c:pt>
                <c:pt idx="1561" formatCode="&quot;$&quot;#,##0.00_);[Red]\(&quot;$&quot;#,##0.00\)">
                  <c:v>76800</c:v>
                </c:pt>
                <c:pt idx="1562" formatCode="&quot;$&quot;#,##0.00_);[Red]\(&quot;$&quot;#,##0.00\)">
                  <c:v>64813</c:v>
                </c:pt>
                <c:pt idx="1563" formatCode="&quot;$&quot;#,##0.00_);[Red]\(&quot;$&quot;#,##0.00\)">
                  <c:v>79244</c:v>
                </c:pt>
                <c:pt idx="1564" formatCode="&quot;$&quot;#,##0.00_);[Red]\(&quot;$&quot;#,##0.00\)">
                  <c:v>22518</c:v>
                </c:pt>
                <c:pt idx="1565" formatCode="&quot;$&quot;#,##0.00_);[Red]\(&quot;$&quot;#,##0.00\)">
                  <c:v>57744</c:v>
                </c:pt>
                <c:pt idx="1566" formatCode="&quot;$&quot;#,##0.00_);[Red]\(&quot;$&quot;#,##0.00\)">
                  <c:v>38702</c:v>
                </c:pt>
                <c:pt idx="1567" formatCode="&quot;$&quot;#,##0.00_);[Red]\(&quot;$&quot;#,##0.00\)">
                  <c:v>29999</c:v>
                </c:pt>
                <c:pt idx="1568" formatCode="&quot;$&quot;#,##0.00_);[Red]\(&quot;$&quot;#,##0.00\)">
                  <c:v>62807</c:v>
                </c:pt>
                <c:pt idx="1569" formatCode="&quot;$&quot;#,##0.00_);[Red]\(&quot;$&quot;#,##0.00\)">
                  <c:v>23536</c:v>
                </c:pt>
                <c:pt idx="1570" formatCode="&quot;$&quot;#,##0.00_);[Red]\(&quot;$&quot;#,##0.00\)">
                  <c:v>84618</c:v>
                </c:pt>
                <c:pt idx="1571" formatCode="&quot;$&quot;#,##0.00_);[Red]\(&quot;$&quot;#,##0.00\)">
                  <c:v>37054</c:v>
                </c:pt>
                <c:pt idx="1572" formatCode="&quot;$&quot;#,##0.00_);[Red]\(&quot;$&quot;#,##0.00\)">
                  <c:v>62061</c:v>
                </c:pt>
                <c:pt idx="1573" formatCode="&quot;$&quot;#,##0.00_);[Red]\(&quot;$&quot;#,##0.00\)">
                  <c:v>46344</c:v>
                </c:pt>
                <c:pt idx="1574" formatCode="&quot;$&quot;#,##0.00_);[Red]\(&quot;$&quot;#,##0.00\)">
                  <c:v>54753</c:v>
                </c:pt>
                <c:pt idx="1575" formatCode="&quot;$&quot;#,##0.00_);[Red]\(&quot;$&quot;#,##0.00\)">
                  <c:v>44989</c:v>
                </c:pt>
                <c:pt idx="1576" formatCode="&quot;$&quot;#,##0.00_);[Red]\(&quot;$&quot;#,##0.00\)">
                  <c:v>54058</c:v>
                </c:pt>
                <c:pt idx="1577" formatCode="&quot;$&quot;#,##0.00_);[Red]\(&quot;$&quot;#,##0.00\)">
                  <c:v>77882</c:v>
                </c:pt>
                <c:pt idx="1578" formatCode="&quot;$&quot;#,##0.00_);[Red]\(&quot;$&quot;#,##0.00\)">
                  <c:v>36640</c:v>
                </c:pt>
                <c:pt idx="1579" formatCode="&quot;$&quot;#,##0.00_);[Red]\(&quot;$&quot;#,##0.00\)">
                  <c:v>77520</c:v>
                </c:pt>
                <c:pt idx="1580" formatCode="&quot;$&quot;#,##0.00_);[Red]\(&quot;$&quot;#,##0.00\)">
                  <c:v>36065</c:v>
                </c:pt>
                <c:pt idx="1581" formatCode="&quot;$&quot;#,##0.00_);[Red]\(&quot;$&quot;#,##0.00\)">
                  <c:v>49166</c:v>
                </c:pt>
                <c:pt idx="1582" formatCode="&quot;$&quot;#,##0.00_);[Red]\(&quot;$&quot;#,##0.00\)">
                  <c:v>80336</c:v>
                </c:pt>
                <c:pt idx="1583" formatCode="&quot;$&quot;#,##0.00_);[Red]\(&quot;$&quot;#,##0.00\)">
                  <c:v>70165</c:v>
                </c:pt>
                <c:pt idx="1584" formatCode="&quot;$&quot;#,##0.00_);[Red]\(&quot;$&quot;#,##0.00\)">
                  <c:v>77027</c:v>
                </c:pt>
                <c:pt idx="1585" formatCode="&quot;$&quot;#,##0.00_);[Red]\(&quot;$&quot;#,##0.00\)">
                  <c:v>86836</c:v>
                </c:pt>
                <c:pt idx="1586" formatCode="&quot;$&quot;#,##0.00_);[Red]\(&quot;$&quot;#,##0.00\)">
                  <c:v>63516</c:v>
                </c:pt>
                <c:pt idx="1587" formatCode="&quot;$&quot;#,##0.00_);[Red]\(&quot;$&quot;#,##0.00\)">
                  <c:v>72025</c:v>
                </c:pt>
                <c:pt idx="1588" formatCode="&quot;$&quot;#,##0.00_);[Red]\(&quot;$&quot;#,##0.00\)">
                  <c:v>66835</c:v>
                </c:pt>
                <c:pt idx="1589" formatCode="&quot;$&quot;#,##0.00_);[Red]\(&quot;$&quot;#,##0.00\)">
                  <c:v>18589</c:v>
                </c:pt>
                <c:pt idx="1590" formatCode="&quot;$&quot;#,##0.00_);[Red]\(&quot;$&quot;#,##0.00\)">
                  <c:v>77610</c:v>
                </c:pt>
                <c:pt idx="1591" formatCode="&quot;$&quot;#,##0.00_);[Red]\(&quot;$&quot;#,##0.00\)">
                  <c:v>34109</c:v>
                </c:pt>
                <c:pt idx="1592" formatCode="&quot;$&quot;#,##0.00_);[Red]\(&quot;$&quot;#,##0.00\)">
                  <c:v>38136</c:v>
                </c:pt>
                <c:pt idx="1593">
                  <c:v>72335</c:v>
                </c:pt>
                <c:pt idx="1594" formatCode="&quot;$&quot;#,##0.00_);[Red]\(&quot;$&quot;#,##0.00\)">
                  <c:v>64950</c:v>
                </c:pt>
                <c:pt idx="1595" formatCode="&quot;$&quot;#,##0.00_);[Red]\(&quot;$&quot;#,##0.00\)">
                  <c:v>26877</c:v>
                </c:pt>
                <c:pt idx="1596" formatCode="&quot;$&quot;#,##0.00_);[Red]\(&quot;$&quot;#,##0.00\)">
                  <c:v>24711</c:v>
                </c:pt>
                <c:pt idx="1597" formatCode="&quot;$&quot;#,##0.00_);[Red]\(&quot;$&quot;#,##0.00\)">
                  <c:v>51518</c:v>
                </c:pt>
                <c:pt idx="1598" formatCode="&quot;$&quot;#,##0.00_);[Red]\(&quot;$&quot;#,##0.00\)">
                  <c:v>36663</c:v>
                </c:pt>
                <c:pt idx="1599" formatCode="&quot;$&quot;#,##0.00_);[Red]\(&quot;$&quot;#,##0.00\)">
                  <c:v>42231</c:v>
                </c:pt>
                <c:pt idx="1600" formatCode="&quot;$&quot;#,##0.00_);[Red]\(&quot;$&quot;#,##0.00\)">
                  <c:v>79410</c:v>
                </c:pt>
                <c:pt idx="1601" formatCode="&quot;$&quot;#,##0.00_);[Red]\(&quot;$&quot;#,##0.00\)">
                  <c:v>82122</c:v>
                </c:pt>
                <c:pt idx="1602">
                  <c:v>95169</c:v>
                </c:pt>
                <c:pt idx="1603" formatCode="&quot;$&quot;#,##0.00_);[Red]\(&quot;$&quot;#,##0.00\)">
                  <c:v>80982</c:v>
                </c:pt>
                <c:pt idx="1604" formatCode="&quot;$&quot;#,##0.00_);[Red]\(&quot;$&quot;#,##0.00\)">
                  <c:v>72906</c:v>
                </c:pt>
                <c:pt idx="1605" formatCode="&quot;$&quot;#,##0.00_);[Red]\(&quot;$&quot;#,##0.00\)">
                  <c:v>65747</c:v>
                </c:pt>
                <c:pt idx="1606">
                  <c:v>27469</c:v>
                </c:pt>
                <c:pt idx="1607" formatCode="&quot;$&quot;#,##0.00_);[Red]\(&quot;$&quot;#,##0.00\)">
                  <c:v>28087</c:v>
                </c:pt>
                <c:pt idx="1608" formatCode="&quot;$&quot;#,##0.00_);[Red]\(&quot;$&quot;#,##0.00\)">
                  <c:v>75261</c:v>
                </c:pt>
                <c:pt idx="1609" formatCode="&quot;$&quot;#,##0.00_);[Red]\(&quot;$&quot;#,##0.00\)">
                  <c:v>36075</c:v>
                </c:pt>
                <c:pt idx="1610" formatCode="&quot;$&quot;#,##0.00_);[Red]\(&quot;$&quot;#,##0.00\)">
                  <c:v>85696</c:v>
                </c:pt>
                <c:pt idx="1611" formatCode="&quot;$&quot;#,##0.00_);[Red]\(&quot;$&quot;#,##0.00\)">
                  <c:v>51111</c:v>
                </c:pt>
                <c:pt idx="1612" formatCode="&quot;$&quot;#,##0.00_);[Red]\(&quot;$&quot;#,##0.00\)">
                  <c:v>62998</c:v>
                </c:pt>
                <c:pt idx="1613" formatCode="&quot;$&quot;#,##0.00_);[Red]\(&quot;$&quot;#,##0.00\)">
                  <c:v>90247</c:v>
                </c:pt>
                <c:pt idx="1614" formatCode="&quot;$&quot;#,##0.00_);[Red]\(&quot;$&quot;#,##0.00\)">
                  <c:v>26850</c:v>
                </c:pt>
                <c:pt idx="1615" formatCode="&quot;$&quot;#,##0.00_);[Red]\(&quot;$&quot;#,##0.00\)">
                  <c:v>47111</c:v>
                </c:pt>
                <c:pt idx="1616" formatCode="&quot;$&quot;#,##0.00_);[Red]\(&quot;$&quot;#,##0.00\)">
                  <c:v>54222</c:v>
                </c:pt>
                <c:pt idx="1617" formatCode="&quot;$&quot;#,##0.00_);[Red]\(&quot;$&quot;#,##0.00\)">
                  <c:v>22448</c:v>
                </c:pt>
                <c:pt idx="1618" formatCode="&quot;$&quot;#,##0.00_);[Red]\(&quot;$&quot;#,##0.00\)">
                  <c:v>26816</c:v>
                </c:pt>
                <c:pt idx="1619" formatCode="&quot;$&quot;#,##0.00_);[Red]\(&quot;$&quot;#,##0.00\)">
                  <c:v>25721</c:v>
                </c:pt>
                <c:pt idx="1620" formatCode="&quot;$&quot;#,##0.00_);[Red]\(&quot;$&quot;#,##0.00\)">
                  <c:v>42243</c:v>
                </c:pt>
                <c:pt idx="1621" formatCode="&quot;$&quot;#,##0.00_);[Red]\(&quot;$&quot;#,##0.00\)">
                  <c:v>63943</c:v>
                </c:pt>
                <c:pt idx="1622" formatCode="&quot;$&quot;#,##0.00_);[Red]\(&quot;$&quot;#,##0.00\)">
                  <c:v>79734</c:v>
                </c:pt>
                <c:pt idx="1623" formatCode="&quot;$&quot;#,##0.00_);[Red]\(&quot;$&quot;#,##0.00\)">
                  <c:v>53312</c:v>
                </c:pt>
                <c:pt idx="1624" formatCode="&quot;$&quot;#,##0.00_);[Red]\(&quot;$&quot;#,##0.00\)">
                  <c:v>60631</c:v>
                </c:pt>
                <c:pt idx="1625" formatCode="&quot;$&quot;#,##0.00_);[Red]\(&quot;$&quot;#,##0.00\)">
                  <c:v>27161</c:v>
                </c:pt>
                <c:pt idx="1626" formatCode="&quot;$&quot;#,##0.00_);[Red]\(&quot;$&quot;#,##0.00\)">
                  <c:v>22682</c:v>
                </c:pt>
                <c:pt idx="1627" formatCode="&quot;$&quot;#,##0.00_);[Red]\(&quot;$&quot;#,##0.00\)">
                  <c:v>37929</c:v>
                </c:pt>
                <c:pt idx="1628" formatCode="&quot;$&quot;#,##0.00_);[Red]\(&quot;$&quot;#,##0.00\)">
                  <c:v>46106</c:v>
                </c:pt>
                <c:pt idx="1629" formatCode="&quot;$&quot;#,##0.00_);[Red]\(&quot;$&quot;#,##0.00\)">
                  <c:v>31454</c:v>
                </c:pt>
                <c:pt idx="1630" formatCode="&quot;$&quot;#,##0.00_);[Red]\(&quot;$&quot;#,##0.00\)">
                  <c:v>50898</c:v>
                </c:pt>
                <c:pt idx="1631" formatCode="&quot;$&quot;#,##0.00_);[Red]\(&quot;$&quot;#,##0.00\)">
                  <c:v>24279</c:v>
                </c:pt>
                <c:pt idx="1632" formatCode="&quot;$&quot;#,##0.00_);[Red]\(&quot;$&quot;#,##0.00\)">
                  <c:v>51287</c:v>
                </c:pt>
                <c:pt idx="1633" formatCode="&quot;$&quot;#,##0.00_);[Red]\(&quot;$&quot;#,##0.00\)">
                  <c:v>14661</c:v>
                </c:pt>
                <c:pt idx="1634" formatCode="&quot;$&quot;#,##0.00_);[Red]\(&quot;$&quot;#,##0.00\)">
                  <c:v>82170</c:v>
                </c:pt>
                <c:pt idx="1635" formatCode="&quot;$&quot;#,##0.00_);[Red]\(&quot;$&quot;#,##0.00\)">
                  <c:v>34935</c:v>
                </c:pt>
                <c:pt idx="1636" formatCode="&quot;$&quot;#,##0.00_);[Red]\(&quot;$&quot;#,##0.00\)">
                  <c:v>59354</c:v>
                </c:pt>
                <c:pt idx="1637" formatCode="&quot;$&quot;#,##0.00_);[Red]\(&quot;$&quot;#,##0.00\)">
                  <c:v>38593</c:v>
                </c:pt>
                <c:pt idx="1638" formatCode="&quot;$&quot;#,##0.00_);[Red]\(&quot;$&quot;#,##0.00\)">
                  <c:v>23228</c:v>
                </c:pt>
                <c:pt idx="1639" formatCode="&quot;$&quot;#,##0.00_);[Red]\(&quot;$&quot;#,##0.00\)">
                  <c:v>78041</c:v>
                </c:pt>
                <c:pt idx="1640" formatCode="&quot;$&quot;#,##0.00_);[Red]\(&quot;$&quot;#,##0.00\)">
                  <c:v>53233</c:v>
                </c:pt>
                <c:pt idx="1641" formatCode="&quot;$&quot;#,##0.00_);[Red]\(&quot;$&quot;#,##0.00\)">
                  <c:v>54730</c:v>
                </c:pt>
                <c:pt idx="1642" formatCode="&quot;$&quot;#,##0.00_);[Red]\(&quot;$&quot;#,##0.00\)">
                  <c:v>39791</c:v>
                </c:pt>
                <c:pt idx="1643" formatCode="&quot;$&quot;#,##0.00_);[Red]\(&quot;$&quot;#,##0.00\)">
                  <c:v>14515</c:v>
                </c:pt>
                <c:pt idx="1644" formatCode="&quot;$&quot;#,##0.00_);[Red]\(&quot;$&quot;#,##0.00\)">
                  <c:v>53761</c:v>
                </c:pt>
                <c:pt idx="1645" formatCode="&quot;$&quot;#,##0.00_);[Red]\(&quot;$&quot;#,##0.00\)">
                  <c:v>33228</c:v>
                </c:pt>
                <c:pt idx="1646" formatCode="&quot;$&quot;#,##0.00_);[Red]\(&quot;$&quot;#,##0.00\)">
                  <c:v>64866</c:v>
                </c:pt>
                <c:pt idx="1647" formatCode="&quot;$&quot;#,##0.00_);[Red]\(&quot;$&quot;#,##0.00\)">
                  <c:v>27190</c:v>
                </c:pt>
                <c:pt idx="1648" formatCode="&quot;$&quot;#,##0.00_);[Red]\(&quot;$&quot;#,##0.00\)">
                  <c:v>69245</c:v>
                </c:pt>
                <c:pt idx="1649" formatCode="&quot;$&quot;#,##0.00_);[Red]\(&quot;$&quot;#,##0.00\)">
                  <c:v>34596</c:v>
                </c:pt>
                <c:pt idx="1651" formatCode="&quot;$&quot;#,##0.00_);[Red]\(&quot;$&quot;#,##0.00\)">
                  <c:v>47025</c:v>
                </c:pt>
                <c:pt idx="1652">
                  <c:v>74214</c:v>
                </c:pt>
                <c:pt idx="1653" formatCode="&quot;$&quot;#,##0.00_);[Red]\(&quot;$&quot;#,##0.00\)">
                  <c:v>51717</c:v>
                </c:pt>
                <c:pt idx="1654" formatCode="&quot;$&quot;#,##0.00_);[Red]\(&quot;$&quot;#,##0.00\)">
                  <c:v>33996</c:v>
                </c:pt>
                <c:pt idx="1655" formatCode="&quot;$&quot;#,##0.00_);[Red]\(&quot;$&quot;#,##0.00\)">
                  <c:v>68142</c:v>
                </c:pt>
                <c:pt idx="1656" formatCode="&quot;$&quot;#,##0.00_);[Red]\(&quot;$&quot;#,##0.00\)">
                  <c:v>28249</c:v>
                </c:pt>
                <c:pt idx="1657" formatCode="&quot;$&quot;#,##0.00_);[Red]\(&quot;$&quot;#,##0.00\)">
                  <c:v>79908</c:v>
                </c:pt>
                <c:pt idx="1658" formatCode="&quot;$&quot;#,##0.00_);[Red]\(&quot;$&quot;#,##0.00\)">
                  <c:v>34824</c:v>
                </c:pt>
                <c:pt idx="1659" formatCode="&quot;$&quot;#,##0.00_);[Red]\(&quot;$&quot;#,##0.00\)">
                  <c:v>90300</c:v>
                </c:pt>
                <c:pt idx="1660" formatCode="&quot;$&quot;#,##0.00_);[Red]\(&quot;$&quot;#,##0.00\)">
                  <c:v>33316</c:v>
                </c:pt>
                <c:pt idx="1661" formatCode="&quot;$&quot;#,##0.00_);[Red]\(&quot;$&quot;#,##0.00\)">
                  <c:v>30396</c:v>
                </c:pt>
                <c:pt idx="1662" formatCode="&quot;$&quot;#,##0.00_);[Red]\(&quot;$&quot;#,##0.00\)">
                  <c:v>32233</c:v>
                </c:pt>
                <c:pt idx="1663" formatCode="&quot;$&quot;#,##0.00_);[Red]\(&quot;$&quot;#,##0.00\)">
                  <c:v>54690</c:v>
                </c:pt>
                <c:pt idx="1664" formatCode="&quot;$&quot;#,##0.00_);[Red]\(&quot;$&quot;#,##0.00\)">
                  <c:v>84169</c:v>
                </c:pt>
                <c:pt idx="1665" formatCode="&quot;$&quot;#,##0.00_);[Red]\(&quot;$&quot;#,##0.00\)">
                  <c:v>18227</c:v>
                </c:pt>
                <c:pt idx="1666" formatCode="&quot;$&quot;#,##0.00_);[Red]\(&quot;$&quot;#,##0.00\)">
                  <c:v>75484</c:v>
                </c:pt>
                <c:pt idx="1667" formatCode="&quot;$&quot;#,##0.00_);[Red]\(&quot;$&quot;#,##0.00\)">
                  <c:v>34421</c:v>
                </c:pt>
                <c:pt idx="1668" formatCode="&quot;$&quot;#,##0.00_);[Red]\(&quot;$&quot;#,##0.00\)">
                  <c:v>24594</c:v>
                </c:pt>
                <c:pt idx="1669" formatCode="&quot;$&quot;#,##0.00_);[Red]\(&quot;$&quot;#,##0.00\)">
                  <c:v>55954</c:v>
                </c:pt>
                <c:pt idx="1670" formatCode="&quot;$&quot;#,##0.00_);[Red]\(&quot;$&quot;#,##0.00\)">
                  <c:v>43140</c:v>
                </c:pt>
                <c:pt idx="1671" formatCode="&quot;$&quot;#,##0.00_);[Red]\(&quot;$&quot;#,##0.00\)">
                  <c:v>82014</c:v>
                </c:pt>
                <c:pt idx="1672" formatCode="&quot;$&quot;#,##0.00_);[Red]\(&quot;$&quot;#,##0.00\)">
                  <c:v>44689</c:v>
                </c:pt>
                <c:pt idx="1673" formatCode="&quot;$&quot;#,##0.00_);[Red]\(&quot;$&quot;#,##0.00\)">
                  <c:v>67087</c:v>
                </c:pt>
                <c:pt idx="1674" formatCode="&quot;$&quot;#,##0.00_);[Red]\(&quot;$&quot;#,##0.00\)">
                  <c:v>68274</c:v>
                </c:pt>
                <c:pt idx="1675" formatCode="&quot;$&quot;#,##0.00_);[Red]\(&quot;$&quot;#,##0.00\)">
                  <c:v>33419</c:v>
                </c:pt>
                <c:pt idx="1676" formatCode="&quot;$&quot;#,##0.00_);[Red]\(&quot;$&quot;#,##0.00\)">
                  <c:v>29009</c:v>
                </c:pt>
                <c:pt idx="1677" formatCode="&quot;$&quot;#,##0.00_);[Red]\(&quot;$&quot;#,##0.00\)">
                  <c:v>38741</c:v>
                </c:pt>
                <c:pt idx="1678" formatCode="&quot;$&quot;#,##0.00_);[Red]\(&quot;$&quot;#,##0.00\)">
                  <c:v>15315</c:v>
                </c:pt>
                <c:pt idx="1679" formatCode="&quot;$&quot;#,##0.00_);[Red]\(&quot;$&quot;#,##0.00\)">
                  <c:v>64857</c:v>
                </c:pt>
                <c:pt idx="1680">
                  <c:v>21994</c:v>
                </c:pt>
                <c:pt idx="1681">
                  <c:v>54450</c:v>
                </c:pt>
                <c:pt idx="1682" formatCode="&quot;$&quot;#,##0.00_);[Red]\(&quot;$&quot;#,##0.00\)">
                  <c:v>63404</c:v>
                </c:pt>
                <c:pt idx="1683" formatCode="&quot;$&quot;#,##0.00_);[Red]\(&quot;$&quot;#,##0.00\)">
                  <c:v>19510</c:v>
                </c:pt>
                <c:pt idx="1684" formatCode="&quot;$&quot;#,##0.00_);[Red]\(&quot;$&quot;#,##0.00\)">
                  <c:v>24762</c:v>
                </c:pt>
                <c:pt idx="1685">
                  <c:v>46102</c:v>
                </c:pt>
                <c:pt idx="1686" formatCode="&quot;$&quot;#,##0.00_);[Red]\(&quot;$&quot;#,##0.00\)">
                  <c:v>24882</c:v>
                </c:pt>
                <c:pt idx="1687" formatCode="&quot;$&quot;#,##0.00_);[Red]\(&quot;$&quot;#,##0.00\)">
                  <c:v>157243</c:v>
                </c:pt>
                <c:pt idx="1688" formatCode="&quot;$&quot;#,##0.00_);[Red]\(&quot;$&quot;#,##0.00\)">
                  <c:v>26150</c:v>
                </c:pt>
                <c:pt idx="1689" formatCode="&quot;$&quot;#,##0.00_);[Red]\(&quot;$&quot;#,##0.00\)">
                  <c:v>30538</c:v>
                </c:pt>
                <c:pt idx="1690" formatCode="&quot;$&quot;#,##0.00_);[Red]\(&quot;$&quot;#,##0.00\)">
                  <c:v>75437</c:v>
                </c:pt>
                <c:pt idx="1691" formatCode="&quot;$&quot;#,##0.00_);[Red]\(&quot;$&quot;#,##0.00\)">
                  <c:v>79593</c:v>
                </c:pt>
                <c:pt idx="1692" formatCode="&quot;$&quot;#,##0.00_);[Red]\(&quot;$&quot;#,##0.00\)">
                  <c:v>29478</c:v>
                </c:pt>
                <c:pt idx="1693" formatCode="&quot;$&quot;#,##0.00_);[Red]\(&quot;$&quot;#,##0.00\)">
                  <c:v>19329</c:v>
                </c:pt>
                <c:pt idx="1694" formatCode="&quot;$&quot;#,##0.00_);[Red]\(&quot;$&quot;#,##0.00\)">
                  <c:v>25509</c:v>
                </c:pt>
                <c:pt idx="1695" formatCode="&quot;$&quot;#,##0.00_);[Red]\(&quot;$&quot;#,##0.00\)">
                  <c:v>65735</c:v>
                </c:pt>
                <c:pt idx="1696" formatCode="&quot;$&quot;#,##0.00_);[Red]\(&quot;$&quot;#,##0.00\)">
                  <c:v>67433</c:v>
                </c:pt>
                <c:pt idx="1697" formatCode="&quot;$&quot;#,##0.00_);[Red]\(&quot;$&quot;#,##0.00\)">
                  <c:v>72643</c:v>
                </c:pt>
                <c:pt idx="1698" formatCode="&quot;$&quot;#,##0.00_);[Red]\(&quot;$&quot;#,##0.00\)">
                  <c:v>24683</c:v>
                </c:pt>
                <c:pt idx="1699" formatCode="&quot;$&quot;#,##0.00_);[Red]\(&quot;$&quot;#,##0.00\)">
                  <c:v>85683</c:v>
                </c:pt>
                <c:pt idx="1700" formatCode="&quot;$&quot;#,##0.00_);[Red]\(&quot;$&quot;#,##0.00\)">
                  <c:v>44300</c:v>
                </c:pt>
                <c:pt idx="1702" formatCode="&quot;$&quot;#,##0.00_);[Red]\(&quot;$&quot;#,##0.00\)">
                  <c:v>48789</c:v>
                </c:pt>
                <c:pt idx="1703" formatCode="&quot;$&quot;#,##0.00_);[Red]\(&quot;$&quot;#,##0.00\)">
                  <c:v>54165</c:v>
                </c:pt>
                <c:pt idx="1704" formatCode="&quot;$&quot;#,##0.00_);[Red]\(&quot;$&quot;#,##0.00\)">
                  <c:v>32583</c:v>
                </c:pt>
                <c:pt idx="1705">
                  <c:v>49505</c:v>
                </c:pt>
                <c:pt idx="1706" formatCode="&quot;$&quot;#,##0.00_);[Red]\(&quot;$&quot;#,##0.00\)">
                  <c:v>85431</c:v>
                </c:pt>
                <c:pt idx="1707" formatCode="&quot;$&quot;#,##0.00_);[Red]\(&quot;$&quot;#,##0.00\)">
                  <c:v>60544</c:v>
                </c:pt>
                <c:pt idx="1708" formatCode="&quot;$&quot;#,##0.00_);[Red]\(&quot;$&quot;#,##0.00\)">
                  <c:v>50520</c:v>
                </c:pt>
                <c:pt idx="1709" formatCode="&quot;$&quot;#,##0.00_);[Red]\(&quot;$&quot;#,##0.00\)">
                  <c:v>42429</c:v>
                </c:pt>
                <c:pt idx="1710">
                  <c:v>80011</c:v>
                </c:pt>
                <c:pt idx="1711" formatCode="&quot;$&quot;#,##0.00_);[Red]\(&quot;$&quot;#,##0.00\)">
                  <c:v>69932</c:v>
                </c:pt>
                <c:pt idx="1712" formatCode="&quot;$&quot;#,##0.00_);[Red]\(&quot;$&quot;#,##0.00\)">
                  <c:v>46910</c:v>
                </c:pt>
                <c:pt idx="1713" formatCode="&quot;$&quot;#,##0.00_);[Red]\(&quot;$&quot;#,##0.00\)">
                  <c:v>65486</c:v>
                </c:pt>
                <c:pt idx="1714">
                  <c:v>21994</c:v>
                </c:pt>
                <c:pt idx="1715" formatCode="&quot;$&quot;#,##0.00_);[Red]\(&quot;$&quot;#,##0.00\)">
                  <c:v>81320</c:v>
                </c:pt>
                <c:pt idx="1716" formatCode="&quot;$&quot;#,##0.00_);[Red]\(&quot;$&quot;#,##0.00\)">
                  <c:v>17649</c:v>
                </c:pt>
                <c:pt idx="1717" formatCode="&quot;$&quot;#,##0.00_);[Red]\(&quot;$&quot;#,##0.00\)">
                  <c:v>46984</c:v>
                </c:pt>
                <c:pt idx="1718" formatCode="&quot;$&quot;#,##0.00_);[Red]\(&quot;$&quot;#,##0.00\)">
                  <c:v>69930</c:v>
                </c:pt>
                <c:pt idx="1719" formatCode="&quot;$&quot;#,##0.00_);[Red]\(&quot;$&quot;#,##0.00\)">
                  <c:v>54162</c:v>
                </c:pt>
                <c:pt idx="1720" formatCode="&quot;$&quot;#,##0.00_);[Red]\(&quot;$&quot;#,##0.00\)">
                  <c:v>37760</c:v>
                </c:pt>
                <c:pt idx="1721" formatCode="&quot;$&quot;#,##0.00_);[Red]\(&quot;$&quot;#,##0.00\)">
                  <c:v>69805</c:v>
                </c:pt>
                <c:pt idx="1722" formatCode="&quot;$&quot;#,##0.00_);[Red]\(&quot;$&quot;#,##0.00\)">
                  <c:v>39996</c:v>
                </c:pt>
                <c:pt idx="1723" formatCode="&quot;$&quot;#,##0.00_);[Red]\(&quot;$&quot;#,##0.00\)">
                  <c:v>42014</c:v>
                </c:pt>
                <c:pt idx="1724" formatCode="&quot;$&quot;#,##0.00_);[Red]\(&quot;$&quot;#,##0.00\)">
                  <c:v>23724</c:v>
                </c:pt>
                <c:pt idx="1725" formatCode="&quot;$&quot;#,##0.00_);[Red]\(&quot;$&quot;#,##0.00\)">
                  <c:v>53172</c:v>
                </c:pt>
                <c:pt idx="1726" formatCode="&quot;$&quot;#,##0.00_);[Red]\(&quot;$&quot;#,##0.00\)">
                  <c:v>86111</c:v>
                </c:pt>
                <c:pt idx="1727" formatCode="&quot;$&quot;#,##0.00_);[Red]\(&quot;$&quot;#,##0.00\)">
                  <c:v>43462</c:v>
                </c:pt>
                <c:pt idx="1728" formatCode="&quot;$&quot;#,##0.00_);[Red]\(&quot;$&quot;#,##0.00\)">
                  <c:v>14906</c:v>
                </c:pt>
                <c:pt idx="1729" formatCode="&quot;$&quot;#,##0.00_);[Red]\(&quot;$&quot;#,##0.00\)">
                  <c:v>26907</c:v>
                </c:pt>
                <c:pt idx="1730" formatCode="&quot;$&quot;#,##0.00_);[Red]\(&quot;$&quot;#,##0.00\)">
                  <c:v>79456</c:v>
                </c:pt>
                <c:pt idx="1731" formatCode="&quot;$&quot;#,##0.00_);[Red]\(&quot;$&quot;#,##0.00\)">
                  <c:v>80427</c:v>
                </c:pt>
                <c:pt idx="1733" formatCode="&quot;$&quot;#,##0.00_);[Red]\(&quot;$&quot;#,##0.00\)">
                  <c:v>82347</c:v>
                </c:pt>
                <c:pt idx="1734" formatCode="&quot;$&quot;#,##0.00_);[Red]\(&quot;$&quot;#,##0.00\)">
                  <c:v>28567</c:v>
                </c:pt>
                <c:pt idx="1735" formatCode="&quot;$&quot;#,##0.00_);[Red]\(&quot;$&quot;#,##0.00\)">
                  <c:v>41713</c:v>
                </c:pt>
                <c:pt idx="1736" formatCode="&quot;$&quot;#,##0.00_);[Red]\(&quot;$&quot;#,##0.00\)">
                  <c:v>63693</c:v>
                </c:pt>
                <c:pt idx="1737" formatCode="&quot;$&quot;#,##0.00_);[Red]\(&quot;$&quot;#,##0.00\)">
                  <c:v>67369</c:v>
                </c:pt>
                <c:pt idx="1738" formatCode="&quot;$&quot;#,##0.00_);[Red]\(&quot;$&quot;#,##0.00\)">
                  <c:v>55563</c:v>
                </c:pt>
                <c:pt idx="1739" formatCode="&quot;$&quot;#,##0.00_);[Red]\(&quot;$&quot;#,##0.00\)">
                  <c:v>75433</c:v>
                </c:pt>
                <c:pt idx="1740" formatCode="&quot;$&quot;#,##0.00_);[Red]\(&quot;$&quot;#,##0.00\)">
                  <c:v>37235</c:v>
                </c:pt>
                <c:pt idx="1741" formatCode="&quot;$&quot;#,##0.00_);[Red]\(&quot;$&quot;#,##0.00\)">
                  <c:v>45068</c:v>
                </c:pt>
                <c:pt idx="1742">
                  <c:v>68657</c:v>
                </c:pt>
                <c:pt idx="1743" formatCode="&quot;$&quot;#,##0.00_);[Red]\(&quot;$&quot;#,##0.00\)">
                  <c:v>57420</c:v>
                </c:pt>
                <c:pt idx="1744" formatCode="&quot;$&quot;#,##0.00_);[Red]\(&quot;$&quot;#,##0.00\)">
                  <c:v>38361</c:v>
                </c:pt>
                <c:pt idx="1745" formatCode="&quot;$&quot;#,##0.00_);[Red]\(&quot;$&quot;#,##0.00\)">
                  <c:v>36145</c:v>
                </c:pt>
                <c:pt idx="1746" formatCode="&quot;$&quot;#,##0.00_);[Red]\(&quot;$&quot;#,##0.00\)">
                  <c:v>59292</c:v>
                </c:pt>
                <c:pt idx="1747" formatCode="&quot;$&quot;#,##0.00_);[Red]\(&quot;$&quot;#,##0.00\)">
                  <c:v>57045</c:v>
                </c:pt>
                <c:pt idx="1748" formatCode="&quot;$&quot;#,##0.00_);[Red]\(&quot;$&quot;#,##0.00\)">
                  <c:v>62058</c:v>
                </c:pt>
                <c:pt idx="1749" formatCode="&quot;$&quot;#,##0.00_);[Red]\(&quot;$&quot;#,##0.00\)">
                  <c:v>59060</c:v>
                </c:pt>
                <c:pt idx="1750" formatCode="&quot;$&quot;#,##0.00_);[Red]\(&quot;$&quot;#,##0.00\)">
                  <c:v>38175</c:v>
                </c:pt>
                <c:pt idx="1751" formatCode="&quot;$&quot;#,##0.00_);[Red]\(&quot;$&quot;#,##0.00\)">
                  <c:v>48948</c:v>
                </c:pt>
                <c:pt idx="1752">
                  <c:v>48904</c:v>
                </c:pt>
                <c:pt idx="1753" formatCode="&quot;$&quot;#,##0.00_);[Red]\(&quot;$&quot;#,##0.00\)">
                  <c:v>13533</c:v>
                </c:pt>
                <c:pt idx="1754" formatCode="&quot;$&quot;#,##0.00_);[Red]\(&quot;$&quot;#,##0.00\)">
                  <c:v>51195</c:v>
                </c:pt>
                <c:pt idx="1755" formatCode="&quot;$&quot;#,##0.00_);[Red]\(&quot;$&quot;#,##0.00\)">
                  <c:v>37509</c:v>
                </c:pt>
                <c:pt idx="1756" formatCode="&quot;$&quot;#,##0.00_);[Red]\(&quot;$&quot;#,##0.00\)">
                  <c:v>30372</c:v>
                </c:pt>
                <c:pt idx="1757" formatCode="&quot;$&quot;#,##0.00_);[Red]\(&quot;$&quot;#,##0.00\)">
                  <c:v>61064</c:v>
                </c:pt>
                <c:pt idx="1758" formatCode="&quot;$&quot;#,##0.00_);[Red]\(&quot;$&quot;#,##0.00\)">
                  <c:v>44325</c:v>
                </c:pt>
                <c:pt idx="1759" formatCode="&quot;$&quot;#,##0.00_);[Red]\(&quot;$&quot;#,##0.00\)">
                  <c:v>67546</c:v>
                </c:pt>
                <c:pt idx="1760" formatCode="&quot;$&quot;#,##0.00_);[Red]\(&quot;$&quot;#,##0.00\)">
                  <c:v>35196</c:v>
                </c:pt>
                <c:pt idx="1761" formatCode="&quot;$&quot;#,##0.00_);[Red]\(&quot;$&quot;#,##0.00\)">
                  <c:v>33629</c:v>
                </c:pt>
                <c:pt idx="1762">
                  <c:v>65808</c:v>
                </c:pt>
                <c:pt idx="1763" formatCode="&quot;$&quot;#,##0.00_);[Red]\(&quot;$&quot;#,##0.00\)">
                  <c:v>70596</c:v>
                </c:pt>
                <c:pt idx="1764" formatCode="&quot;$&quot;#,##0.00_);[Red]\(&quot;$&quot;#,##0.00\)">
                  <c:v>42720</c:v>
                </c:pt>
                <c:pt idx="1765" formatCode="&quot;$&quot;#,##0.00_);[Red]\(&quot;$&quot;#,##0.00\)">
                  <c:v>87195</c:v>
                </c:pt>
                <c:pt idx="1766" formatCode="&quot;$&quot;#,##0.00_);[Red]\(&quot;$&quot;#,##0.00\)">
                  <c:v>42586</c:v>
                </c:pt>
                <c:pt idx="1767" formatCode="&quot;$&quot;#,##0.00_);[Red]\(&quot;$&quot;#,##0.00\)">
                  <c:v>56320</c:v>
                </c:pt>
                <c:pt idx="1768" formatCode="&quot;$&quot;#,##0.00_);[Red]\(&quot;$&quot;#,##0.00\)">
                  <c:v>36627</c:v>
                </c:pt>
                <c:pt idx="1769">
                  <c:v>59235</c:v>
                </c:pt>
                <c:pt idx="1770" formatCode="&quot;$&quot;#,##0.00_);[Red]\(&quot;$&quot;#,##0.00\)">
                  <c:v>83917</c:v>
                </c:pt>
                <c:pt idx="1771" formatCode="&quot;$&quot;#,##0.00_);[Red]\(&quot;$&quot;#,##0.00\)">
                  <c:v>70053</c:v>
                </c:pt>
                <c:pt idx="1772" formatCode="&quot;$&quot;#,##0.00_);[Red]\(&quot;$&quot;#,##0.00\)">
                  <c:v>83033</c:v>
                </c:pt>
                <c:pt idx="1773" formatCode="&quot;$&quot;#,##0.00_);[Red]\(&quot;$&quot;#,##0.00\)">
                  <c:v>65176</c:v>
                </c:pt>
                <c:pt idx="1774" formatCode="&quot;$&quot;#,##0.00_);[Red]\(&quot;$&quot;#,##0.00\)">
                  <c:v>32146</c:v>
                </c:pt>
                <c:pt idx="1775" formatCode="&quot;$&quot;#,##0.00_);[Red]\(&quot;$&quot;#,##0.00\)">
                  <c:v>61250</c:v>
                </c:pt>
                <c:pt idx="1776" formatCode="&quot;$&quot;#,##0.00_);[Red]\(&quot;$&quot;#,##0.00\)">
                  <c:v>54137</c:v>
                </c:pt>
                <c:pt idx="1777" formatCode="&quot;$&quot;#,##0.00_);[Red]\(&quot;$&quot;#,##0.00\)">
                  <c:v>65569</c:v>
                </c:pt>
                <c:pt idx="1778" formatCode="&quot;$&quot;#,##0.00_);[Red]\(&quot;$&quot;#,##0.00\)">
                  <c:v>35791</c:v>
                </c:pt>
                <c:pt idx="1779" formatCode="&quot;$&quot;#,##0.00_);[Red]\(&quot;$&quot;#,##0.00\)">
                  <c:v>40451</c:v>
                </c:pt>
                <c:pt idx="1780" formatCode="&quot;$&quot;#,##0.00_);[Red]\(&quot;$&quot;#,##0.00\)">
                  <c:v>64831</c:v>
                </c:pt>
                <c:pt idx="1781" formatCode="&quot;$&quot;#,##0.00_);[Red]\(&quot;$&quot;#,##0.00\)">
                  <c:v>44319</c:v>
                </c:pt>
                <c:pt idx="1782" formatCode="&quot;$&quot;#,##0.00_);[Red]\(&quot;$&quot;#,##0.00\)">
                  <c:v>71855</c:v>
                </c:pt>
                <c:pt idx="1783" formatCode="&quot;$&quot;#,##0.00_);[Red]\(&quot;$&quot;#,##0.00\)">
                  <c:v>62010</c:v>
                </c:pt>
                <c:pt idx="1784" formatCode="&quot;$&quot;#,##0.00_);[Red]\(&quot;$&quot;#,##0.00\)">
                  <c:v>19514</c:v>
                </c:pt>
                <c:pt idx="1785" formatCode="&quot;$&quot;#,##0.00_);[Red]\(&quot;$&quot;#,##0.00\)">
                  <c:v>16581</c:v>
                </c:pt>
                <c:pt idx="1786" formatCode="&quot;$&quot;#,##0.00_);[Red]\(&quot;$&quot;#,##0.00\)">
                  <c:v>68316</c:v>
                </c:pt>
                <c:pt idx="1788" formatCode="&quot;$&quot;#,##0.00_);[Red]\(&quot;$&quot;#,##0.00\)">
                  <c:v>83151</c:v>
                </c:pt>
                <c:pt idx="1789" formatCode="&quot;$&quot;#,##0.00_);[Red]\(&quot;$&quot;#,##0.00\)">
                  <c:v>37085</c:v>
                </c:pt>
                <c:pt idx="1790" formatCode="&quot;$&quot;#,##0.00_);[Red]\(&quot;$&quot;#,##0.00\)">
                  <c:v>70116</c:v>
                </c:pt>
                <c:pt idx="1791" formatCode="&quot;$&quot;#,##0.00_);[Red]\(&quot;$&quot;#,##0.00\)">
                  <c:v>79800</c:v>
                </c:pt>
                <c:pt idx="1792" formatCode="&quot;$&quot;#,##0.00_);[Red]\(&quot;$&quot;#,##0.00\)">
                  <c:v>69109</c:v>
                </c:pt>
                <c:pt idx="1793" formatCode="&quot;$&quot;#,##0.00_);[Red]\(&quot;$&quot;#,##0.00\)">
                  <c:v>30732</c:v>
                </c:pt>
                <c:pt idx="1794">
                  <c:v>38578</c:v>
                </c:pt>
                <c:pt idx="1795" formatCode="&quot;$&quot;#,##0.00_);[Red]\(&quot;$&quot;#,##0.00\)">
                  <c:v>20518</c:v>
                </c:pt>
                <c:pt idx="1796" formatCode="&quot;$&quot;#,##0.00_);[Red]\(&quot;$&quot;#,##0.00\)">
                  <c:v>62972</c:v>
                </c:pt>
                <c:pt idx="1797" formatCode="&quot;$&quot;#,##0.00_);[Red]\(&quot;$&quot;#,##0.00\)">
                  <c:v>46086</c:v>
                </c:pt>
                <c:pt idx="1798" formatCode="&quot;$&quot;#,##0.00_);[Red]\(&quot;$&quot;#,##0.00\)">
                  <c:v>60905</c:v>
                </c:pt>
                <c:pt idx="1799" formatCode="&quot;$&quot;#,##0.00_);[Red]\(&quot;$&quot;#,##0.00\)">
                  <c:v>66565</c:v>
                </c:pt>
                <c:pt idx="1800" formatCode="&quot;$&quot;#,##0.00_);[Red]\(&quot;$&quot;#,##0.00\)">
                  <c:v>80134</c:v>
                </c:pt>
                <c:pt idx="1801" formatCode="&quot;$&quot;#,##0.00_);[Red]\(&quot;$&quot;#,##0.00\)">
                  <c:v>27203</c:v>
                </c:pt>
                <c:pt idx="1802" formatCode="&quot;$&quot;#,##0.00_);[Red]\(&quot;$&quot;#,##0.00\)">
                  <c:v>50523</c:v>
                </c:pt>
                <c:pt idx="1803" formatCode="&quot;$&quot;#,##0.00_);[Red]\(&quot;$&quot;#,##0.00\)">
                  <c:v>72504</c:v>
                </c:pt>
                <c:pt idx="1804" formatCode="&quot;$&quot;#,##0.00_);[Red]\(&quot;$&quot;#,##0.00\)">
                  <c:v>48918</c:v>
                </c:pt>
                <c:pt idx="1805" formatCode="&quot;$&quot;#,##0.00_);[Red]\(&quot;$&quot;#,##0.00\)">
                  <c:v>59304</c:v>
                </c:pt>
                <c:pt idx="1806" formatCode="&quot;$&quot;#,##0.00_);[Red]\(&quot;$&quot;#,##0.00\)">
                  <c:v>63967</c:v>
                </c:pt>
                <c:pt idx="1807" formatCode="&quot;$&quot;#,##0.00_);[Red]\(&quot;$&quot;#,##0.00\)">
                  <c:v>67131</c:v>
                </c:pt>
                <c:pt idx="1808" formatCode="&quot;$&quot;#,##0.00_);[Red]\(&quot;$&quot;#,##0.00\)">
                  <c:v>69759</c:v>
                </c:pt>
                <c:pt idx="1809" formatCode="&quot;$&quot;#,##0.00_);[Red]\(&quot;$&quot;#,##0.00\)">
                  <c:v>39722</c:v>
                </c:pt>
                <c:pt idx="1810" formatCode="&quot;$&quot;#,##0.00_);[Red]\(&quot;$&quot;#,##0.00\)">
                  <c:v>66731</c:v>
                </c:pt>
                <c:pt idx="1811" formatCode="&quot;$&quot;#,##0.00_);[Red]\(&quot;$&quot;#,##0.00\)">
                  <c:v>77382</c:v>
                </c:pt>
                <c:pt idx="1812" formatCode="&quot;$&quot;#,##0.00_);[Red]\(&quot;$&quot;#,##0.00\)">
                  <c:v>80573</c:v>
                </c:pt>
                <c:pt idx="1813" formatCode="&quot;$&quot;#,##0.00_);[Red]\(&quot;$&quot;#,##0.00\)">
                  <c:v>72828</c:v>
                </c:pt>
                <c:pt idx="1814" formatCode="&quot;$&quot;#,##0.00_);[Red]\(&quot;$&quot;#,##0.00\)">
                  <c:v>31880</c:v>
                </c:pt>
                <c:pt idx="1815" formatCode="&quot;$&quot;#,##0.00_);[Red]\(&quot;$&quot;#,##0.00\)">
                  <c:v>42691</c:v>
                </c:pt>
                <c:pt idx="1816" formatCode="&quot;$&quot;#,##0.00_);[Red]\(&quot;$&quot;#,##0.00\)">
                  <c:v>43974</c:v>
                </c:pt>
                <c:pt idx="1817" formatCode="&quot;$&quot;#,##0.00_);[Red]\(&quot;$&quot;#,##0.00\)">
                  <c:v>35788</c:v>
                </c:pt>
                <c:pt idx="1818" formatCode="&quot;$&quot;#,##0.00_);[Red]\(&quot;$&quot;#,##0.00\)">
                  <c:v>91700</c:v>
                </c:pt>
                <c:pt idx="1819" formatCode="&quot;$&quot;#,##0.00_);[Red]\(&quot;$&quot;#,##0.00\)">
                  <c:v>55260</c:v>
                </c:pt>
                <c:pt idx="1821" formatCode="&quot;$&quot;#,##0.00_);[Red]\(&quot;$&quot;#,##0.00\)">
                  <c:v>61923</c:v>
                </c:pt>
                <c:pt idx="1822" formatCode="&quot;$&quot;#,##0.00_);[Red]\(&quot;$&quot;#,##0.00\)">
                  <c:v>60504</c:v>
                </c:pt>
                <c:pt idx="1823" formatCode="&quot;$&quot;#,##0.00_);[Red]\(&quot;$&quot;#,##0.00\)">
                  <c:v>64509</c:v>
                </c:pt>
                <c:pt idx="1824" formatCode="&quot;$&quot;#,##0.00_);[Red]\(&quot;$&quot;#,##0.00\)">
                  <c:v>40101</c:v>
                </c:pt>
                <c:pt idx="1825" formatCode="&quot;$&quot;#,##0.00_);[Red]\(&quot;$&quot;#,##0.00\)">
                  <c:v>58350</c:v>
                </c:pt>
                <c:pt idx="1826" formatCode="&quot;$&quot;#,##0.00_);[Red]\(&quot;$&quot;#,##0.00\)">
                  <c:v>70356</c:v>
                </c:pt>
                <c:pt idx="1827" formatCode="&quot;$&quot;#,##0.00_);[Red]\(&quot;$&quot;#,##0.00\)">
                  <c:v>32414</c:v>
                </c:pt>
                <c:pt idx="1828">
                  <c:v>79529</c:v>
                </c:pt>
                <c:pt idx="1829" formatCode="&quot;$&quot;#,##0.00_);[Red]\(&quot;$&quot;#,##0.00\)">
                  <c:v>75027</c:v>
                </c:pt>
                <c:pt idx="1830" formatCode="&quot;$&quot;#,##0.00_);[Red]\(&quot;$&quot;#,##0.00\)">
                  <c:v>80950</c:v>
                </c:pt>
                <c:pt idx="1831" formatCode="&quot;$&quot;#,##0.00_);[Red]\(&quot;$&quot;#,##0.00\)">
                  <c:v>60199</c:v>
                </c:pt>
                <c:pt idx="1832" formatCode="&quot;$&quot;#,##0.00_);[Red]\(&quot;$&quot;#,##0.00\)">
                  <c:v>53977</c:v>
                </c:pt>
                <c:pt idx="1833" formatCode="&quot;$&quot;#,##0.00_);[Red]\(&quot;$&quot;#,##0.00\)">
                  <c:v>83151</c:v>
                </c:pt>
                <c:pt idx="1834" formatCode="&quot;$&quot;#,##0.00_);[Red]\(&quot;$&quot;#,##0.00\)">
                  <c:v>36781</c:v>
                </c:pt>
                <c:pt idx="1835" formatCode="&quot;$&quot;#,##0.00_);[Red]\(&quot;$&quot;#,##0.00\)">
                  <c:v>34242</c:v>
                </c:pt>
                <c:pt idx="1836" formatCode="&quot;$&quot;#,##0.00_);[Red]\(&quot;$&quot;#,##0.00\)">
                  <c:v>81795</c:v>
                </c:pt>
                <c:pt idx="1837" formatCode="&quot;$&quot;#,##0.00_);[Red]\(&quot;$&quot;#,##0.00\)">
                  <c:v>81574</c:v>
                </c:pt>
                <c:pt idx="1838" formatCode="&quot;$&quot;#,##0.00_);[Red]\(&quot;$&quot;#,##0.00\)">
                  <c:v>5305</c:v>
                </c:pt>
                <c:pt idx="1839" formatCode="&quot;$&quot;#,##0.00_);[Red]\(&quot;$&quot;#,##0.00\)">
                  <c:v>79689</c:v>
                </c:pt>
                <c:pt idx="1840" formatCode="&quot;$&quot;#,##0.00_);[Red]\(&quot;$&quot;#,##0.00\)">
                  <c:v>62820</c:v>
                </c:pt>
                <c:pt idx="1841" formatCode="&quot;$&quot;#,##0.00_);[Red]\(&quot;$&quot;#,##0.00\)">
                  <c:v>13084</c:v>
                </c:pt>
                <c:pt idx="1842" formatCode="&quot;$&quot;#,##0.00_);[Red]\(&quot;$&quot;#,##0.00\)">
                  <c:v>49912</c:v>
                </c:pt>
                <c:pt idx="1843" formatCode="&quot;$&quot;#,##0.00_);[Red]\(&quot;$&quot;#,##0.00\)">
                  <c:v>62187</c:v>
                </c:pt>
                <c:pt idx="1844" formatCode="&quot;$&quot;#,##0.00_);[Red]\(&quot;$&quot;#,##0.00\)">
                  <c:v>50943</c:v>
                </c:pt>
                <c:pt idx="1845" formatCode="&quot;$&quot;#,##0.00_);[Red]\(&quot;$&quot;#,##0.00\)">
                  <c:v>92533</c:v>
                </c:pt>
                <c:pt idx="1846" formatCode="&quot;$&quot;#,##0.00_);[Red]\(&quot;$&quot;#,##0.00\)">
                  <c:v>62450</c:v>
                </c:pt>
                <c:pt idx="1847" formatCode="&quot;$&quot;#,##0.00_);[Red]\(&quot;$&quot;#,##0.00\)">
                  <c:v>37040</c:v>
                </c:pt>
                <c:pt idx="1848" formatCode="&quot;$&quot;#,##0.00_);[Red]\(&quot;$&quot;#,##0.00\)">
                  <c:v>69263</c:v>
                </c:pt>
                <c:pt idx="1849" formatCode="&quot;$&quot;#,##0.00_);[Red]\(&quot;$&quot;#,##0.00\)">
                  <c:v>60000</c:v>
                </c:pt>
                <c:pt idx="1850" formatCode="&quot;$&quot;#,##0.00_);[Red]\(&quot;$&quot;#,##0.00\)">
                  <c:v>88194</c:v>
                </c:pt>
                <c:pt idx="1851" formatCode="&quot;$&quot;#,##0.00_);[Red]\(&quot;$&quot;#,##0.00\)">
                  <c:v>65846</c:v>
                </c:pt>
                <c:pt idx="1852" formatCode="&quot;$&quot;#,##0.00_);[Red]\(&quot;$&quot;#,##0.00\)">
                  <c:v>66373</c:v>
                </c:pt>
                <c:pt idx="1853" formatCode="&quot;$&quot;#,##0.00_);[Red]\(&quot;$&quot;#,##0.00\)">
                  <c:v>66373</c:v>
                </c:pt>
                <c:pt idx="1854" formatCode="&quot;$&quot;#,##0.00_);[Red]\(&quot;$&quot;#,##0.00\)">
                  <c:v>50127</c:v>
                </c:pt>
                <c:pt idx="1855" formatCode="&quot;$&quot;#,##0.00_);[Red]\(&quot;$&quot;#,##0.00\)">
                  <c:v>26954</c:v>
                </c:pt>
                <c:pt idx="1856" formatCode="&quot;$&quot;#,##0.00_);[Red]\(&quot;$&quot;#,##0.00\)">
                  <c:v>37717</c:v>
                </c:pt>
                <c:pt idx="1857" formatCode="&quot;$&quot;#,##0.00_);[Red]\(&quot;$&quot;#,##0.00\)">
                  <c:v>85485</c:v>
                </c:pt>
                <c:pt idx="1858" formatCode="&quot;$&quot;#,##0.00_);[Red]\(&quot;$&quot;#,##0.00\)">
                  <c:v>52869</c:v>
                </c:pt>
                <c:pt idx="1859" formatCode="&quot;$&quot;#,##0.00_);[Red]\(&quot;$&quot;#,##0.00\)">
                  <c:v>38360</c:v>
                </c:pt>
                <c:pt idx="1860" formatCode="&quot;$&quot;#,##0.00_);[Red]\(&quot;$&quot;#,##0.00\)">
                  <c:v>32765</c:v>
                </c:pt>
                <c:pt idx="1861" formatCode="&quot;$&quot;#,##0.00_);[Red]\(&quot;$&quot;#,##0.00\)">
                  <c:v>58308</c:v>
                </c:pt>
                <c:pt idx="1863" formatCode="&quot;$&quot;#,##0.00_);[Red]\(&quot;$&quot;#,##0.00\)">
                  <c:v>79761</c:v>
                </c:pt>
                <c:pt idx="1864" formatCode="&quot;$&quot;#,##0.00_);[Red]\(&quot;$&quot;#,##0.00\)">
                  <c:v>73538</c:v>
                </c:pt>
                <c:pt idx="1865" formatCode="&quot;$&quot;#,##0.00_);[Red]\(&quot;$&quot;#,##0.00\)">
                  <c:v>22419</c:v>
                </c:pt>
                <c:pt idx="1866" formatCode="&quot;$&quot;#,##0.00_);[Red]\(&quot;$&quot;#,##0.00\)">
                  <c:v>71706</c:v>
                </c:pt>
                <c:pt idx="1867" formatCode="&quot;$&quot;#,##0.00_);[Red]\(&quot;$&quot;#,##0.00\)">
                  <c:v>34738</c:v>
                </c:pt>
                <c:pt idx="1868">
                  <c:v>65324</c:v>
                </c:pt>
                <c:pt idx="1869" formatCode="&quot;$&quot;#,##0.00_);[Red]\(&quot;$&quot;#,##0.00\)">
                  <c:v>66503</c:v>
                </c:pt>
                <c:pt idx="1870" formatCode="&quot;$&quot;#,##0.00_);[Red]\(&quot;$&quot;#,##0.00\)">
                  <c:v>17148</c:v>
                </c:pt>
                <c:pt idx="1871" formatCode="&quot;$&quot;#,##0.00_);[Red]\(&quot;$&quot;#,##0.00\)">
                  <c:v>57957</c:v>
                </c:pt>
                <c:pt idx="1872" formatCode="&quot;$&quot;#,##0.00_);[Red]\(&quot;$&quot;#,##0.00\)">
                  <c:v>45921</c:v>
                </c:pt>
                <c:pt idx="1873" formatCode="&quot;$&quot;#,##0.00_);[Red]\(&quot;$&quot;#,##0.00\)">
                  <c:v>23976</c:v>
                </c:pt>
                <c:pt idx="1874" formatCode="&quot;$&quot;#,##0.00_);[Red]\(&quot;$&quot;#,##0.00\)">
                  <c:v>76412</c:v>
                </c:pt>
                <c:pt idx="1875" formatCode="&quot;$&quot;#,##0.00_);[Red]\(&quot;$&quot;#,##0.00\)">
                  <c:v>71853</c:v>
                </c:pt>
                <c:pt idx="1876" formatCode="&quot;$&quot;#,##0.00_);[Red]\(&quot;$&quot;#,##0.00\)">
                  <c:v>93404</c:v>
                </c:pt>
                <c:pt idx="1877" formatCode="&quot;$&quot;#,##0.00_);[Red]\(&quot;$&quot;#,##0.00\)">
                  <c:v>58113</c:v>
                </c:pt>
                <c:pt idx="1878" formatCode="&quot;$&quot;#,##0.00_);[Red]\(&quot;$&quot;#,##0.00\)">
                  <c:v>28071</c:v>
                </c:pt>
                <c:pt idx="1879">
                  <c:v>81698</c:v>
                </c:pt>
                <c:pt idx="1880" formatCode="&quot;$&quot;#,##0.00_);[Red]\(&quot;$&quot;#,##0.00\)">
                  <c:v>40794</c:v>
                </c:pt>
                <c:pt idx="1881" formatCode="&quot;$&quot;#,##0.00_);[Red]\(&quot;$&quot;#,##0.00\)">
                  <c:v>49118</c:v>
                </c:pt>
                <c:pt idx="1882" formatCode="&quot;$&quot;#,##0.00_);[Red]\(&quot;$&quot;#,##0.00\)">
                  <c:v>40479</c:v>
                </c:pt>
                <c:pt idx="1883" formatCode="&quot;$&quot;#,##0.00_);[Red]\(&quot;$&quot;#,##0.00\)">
                  <c:v>73687</c:v>
                </c:pt>
                <c:pt idx="1884" formatCode="&quot;$&quot;#,##0.00_);[Red]\(&quot;$&quot;#,##0.00\)">
                  <c:v>24645</c:v>
                </c:pt>
                <c:pt idx="1885" formatCode="&quot;$&quot;#,##0.00_);[Red]\(&quot;$&quot;#,##0.00\)">
                  <c:v>19986</c:v>
                </c:pt>
                <c:pt idx="1886" formatCode="&quot;$&quot;#,##0.00_);[Red]\(&quot;$&quot;#,##0.00\)">
                  <c:v>7500</c:v>
                </c:pt>
                <c:pt idx="1887" formatCode="&quot;$&quot;#,##0.00_);[Red]\(&quot;$&quot;#,##0.00\)">
                  <c:v>57072</c:v>
                </c:pt>
                <c:pt idx="1888" formatCode="&quot;$&quot;#,##0.00_);[Red]\(&quot;$&quot;#,##0.00\)">
                  <c:v>83003</c:v>
                </c:pt>
                <c:pt idx="1889" formatCode="&quot;$&quot;#,##0.00_);[Red]\(&quot;$&quot;#,##0.00\)">
                  <c:v>32313</c:v>
                </c:pt>
                <c:pt idx="1890" formatCode="&quot;$&quot;#,##0.00_);[Red]\(&quot;$&quot;#,##0.00\)">
                  <c:v>33762</c:v>
                </c:pt>
                <c:pt idx="1891" formatCode="&quot;$&quot;#,##0.00_);[Red]\(&quot;$&quot;#,##0.00\)">
                  <c:v>82032</c:v>
                </c:pt>
                <c:pt idx="1892" formatCode="&quot;$&quot;#,##0.00_);[Red]\(&quot;$&quot;#,##0.00\)">
                  <c:v>22010</c:v>
                </c:pt>
                <c:pt idx="1893">
                  <c:v>64260</c:v>
                </c:pt>
                <c:pt idx="1894" formatCode="&quot;$&quot;#,##0.00_);[Red]\(&quot;$&quot;#,##0.00\)">
                  <c:v>65295</c:v>
                </c:pt>
                <c:pt idx="1895" formatCode="&quot;$&quot;#,##0.00_);[Red]\(&quot;$&quot;#,##0.00\)">
                  <c:v>73448</c:v>
                </c:pt>
                <c:pt idx="1896" formatCode="&quot;$&quot;#,##0.00_);[Red]\(&quot;$&quot;#,##0.00\)">
                  <c:v>69969</c:v>
                </c:pt>
                <c:pt idx="1897">
                  <c:v>23830</c:v>
                </c:pt>
                <c:pt idx="1898" formatCode="&quot;$&quot;#,##0.00_);[Red]\(&quot;$&quot;#,##0.00\)">
                  <c:v>15033</c:v>
                </c:pt>
                <c:pt idx="1899" formatCode="&quot;$&quot;#,##0.00_);[Red]\(&quot;$&quot;#,##0.00\)">
                  <c:v>65488</c:v>
                </c:pt>
                <c:pt idx="1900" formatCode="&quot;$&quot;#,##0.00_);[Red]\(&quot;$&quot;#,##0.00\)">
                  <c:v>35876</c:v>
                </c:pt>
                <c:pt idx="1901" formatCode="&quot;$&quot;#,##0.00_);[Red]\(&quot;$&quot;#,##0.00\)">
                  <c:v>64590</c:v>
                </c:pt>
                <c:pt idx="1902" formatCode="&quot;$&quot;#,##0.00_);[Red]\(&quot;$&quot;#,##0.00\)">
                  <c:v>46904</c:v>
                </c:pt>
                <c:pt idx="1903" formatCode="&quot;$&quot;#,##0.00_);[Red]\(&quot;$&quot;#,##0.00\)">
                  <c:v>35797</c:v>
                </c:pt>
                <c:pt idx="1904" formatCode="&quot;$&quot;#,##0.00_);[Red]\(&quot;$&quot;#,##0.00\)">
                  <c:v>54237</c:v>
                </c:pt>
                <c:pt idx="1905" formatCode="&quot;$&quot;#,##0.00_);[Red]\(&quot;$&quot;#,##0.00\)">
                  <c:v>18793</c:v>
                </c:pt>
                <c:pt idx="1906" formatCode="&quot;$&quot;#,##0.00_);[Red]\(&quot;$&quot;#,##0.00\)">
                  <c:v>19514</c:v>
                </c:pt>
                <c:pt idx="1907" formatCode="&quot;$&quot;#,##0.00_);[Red]\(&quot;$&quot;#,##0.00\)">
                  <c:v>23162</c:v>
                </c:pt>
                <c:pt idx="1908">
                  <c:v>73170</c:v>
                </c:pt>
                <c:pt idx="1909" formatCode="&quot;$&quot;#,##0.00_);[Red]\(&quot;$&quot;#,##0.00\)">
                  <c:v>53790</c:v>
                </c:pt>
                <c:pt idx="1910" formatCode="&quot;$&quot;#,##0.00_);[Red]\(&quot;$&quot;#,##0.00\)">
                  <c:v>67272</c:v>
                </c:pt>
                <c:pt idx="1911" formatCode="&quot;$&quot;#,##0.00_);[Red]\(&quot;$&quot;#,##0.00\)">
                  <c:v>41883</c:v>
                </c:pt>
                <c:pt idx="1912" formatCode="&quot;$&quot;#,##0.00_);[Red]\(&quot;$&quot;#,##0.00\)">
                  <c:v>38097</c:v>
                </c:pt>
                <c:pt idx="1913" formatCode="&quot;$&quot;#,##0.00_);[Red]\(&quot;$&quot;#,##0.00\)">
                  <c:v>31560</c:v>
                </c:pt>
                <c:pt idx="1914" formatCode="&quot;$&quot;#,##0.00_);[Red]\(&quot;$&quot;#,##0.00\)">
                  <c:v>55212</c:v>
                </c:pt>
                <c:pt idx="1915" formatCode="&quot;$&quot;#,##0.00_);[Red]\(&quot;$&quot;#,##0.00\)">
                  <c:v>58086</c:v>
                </c:pt>
                <c:pt idx="1916" formatCode="&quot;$&quot;#,##0.00_);[Red]\(&quot;$&quot;#,##0.00\)">
                  <c:v>67716</c:v>
                </c:pt>
                <c:pt idx="1917" formatCode="&quot;$&quot;#,##0.00_);[Red]\(&quot;$&quot;#,##0.00\)">
                  <c:v>28764</c:v>
                </c:pt>
                <c:pt idx="1918" formatCode="&quot;$&quot;#,##0.00_);[Red]\(&quot;$&quot;#,##0.00\)">
                  <c:v>23539</c:v>
                </c:pt>
                <c:pt idx="1919" formatCode="&quot;$&quot;#,##0.00_);[Red]\(&quot;$&quot;#,##0.00\)">
                  <c:v>58275</c:v>
                </c:pt>
                <c:pt idx="1920" formatCode="&quot;$&quot;#,##0.00_);[Red]\(&quot;$&quot;#,##0.00\)">
                  <c:v>24882</c:v>
                </c:pt>
                <c:pt idx="1921" formatCode="&quot;$&quot;#,##0.00_);[Red]\(&quot;$&quot;#,##0.00\)">
                  <c:v>41850</c:v>
                </c:pt>
                <c:pt idx="1922" formatCode="&quot;$&quot;#,##0.00_);[Red]\(&quot;$&quot;#,##0.00\)">
                  <c:v>42386</c:v>
                </c:pt>
                <c:pt idx="1923" formatCode="&quot;$&quot;#,##0.00_);[Red]\(&quot;$&quot;#,##0.00\)">
                  <c:v>34377</c:v>
                </c:pt>
                <c:pt idx="1924" formatCode="&quot;$&quot;#,##0.00_);[Red]\(&quot;$&quot;#,##0.00\)">
                  <c:v>76998</c:v>
                </c:pt>
                <c:pt idx="1925" formatCode="&quot;$&quot;#,##0.00_);[Red]\(&quot;$&quot;#,##0.00\)">
                  <c:v>64325</c:v>
                </c:pt>
                <c:pt idx="1926" formatCode="&quot;$&quot;#,##0.00_);[Red]\(&quot;$&quot;#,##0.00\)">
                  <c:v>84906</c:v>
                </c:pt>
                <c:pt idx="1927" formatCode="&quot;$&quot;#,##0.00_);[Red]\(&quot;$&quot;#,##0.00\)">
                  <c:v>52278</c:v>
                </c:pt>
                <c:pt idx="1928" formatCode="&quot;$&quot;#,##0.00_);[Red]\(&quot;$&quot;#,##0.00\)">
                  <c:v>23331</c:v>
                </c:pt>
                <c:pt idx="1929" formatCode="&quot;$&quot;#,##0.00_);[Red]\(&quot;$&quot;#,##0.00\)">
                  <c:v>71499</c:v>
                </c:pt>
                <c:pt idx="1930" formatCode="&quot;$&quot;#,##0.00_);[Red]\(&quot;$&quot;#,##0.00\)">
                  <c:v>78499</c:v>
                </c:pt>
                <c:pt idx="1931" formatCode="&quot;$&quot;#,##0.00_);[Red]\(&quot;$&quot;#,##0.00\)">
                  <c:v>58116</c:v>
                </c:pt>
                <c:pt idx="1932" formatCode="&quot;$&quot;#,##0.00_);[Red]\(&quot;$&quot;#,##0.00\)">
                  <c:v>83664</c:v>
                </c:pt>
                <c:pt idx="1933" formatCode="&quot;$&quot;#,##0.00_);[Red]\(&quot;$&quot;#,##0.00\)">
                  <c:v>56129</c:v>
                </c:pt>
                <c:pt idx="1934" formatCode="&quot;$&quot;#,##0.00_);[Red]\(&quot;$&quot;#,##0.00\)">
                  <c:v>44802</c:v>
                </c:pt>
                <c:pt idx="1935" formatCode="&quot;$&quot;#,##0.00_);[Red]\(&quot;$&quot;#,##0.00\)">
                  <c:v>86857</c:v>
                </c:pt>
                <c:pt idx="1936" formatCode="&quot;$&quot;#,##0.00_);[Red]\(&quot;$&quot;#,##0.00\)">
                  <c:v>28587</c:v>
                </c:pt>
                <c:pt idx="1937" formatCode="&quot;$&quot;#,##0.00_);[Red]\(&quot;$&quot;#,##0.00\)">
                  <c:v>62972</c:v>
                </c:pt>
                <c:pt idx="1938" formatCode="&quot;$&quot;#,##0.00_);[Red]\(&quot;$&quot;#,##0.00\)">
                  <c:v>24884</c:v>
                </c:pt>
                <c:pt idx="1939" formatCode="&quot;$&quot;#,##0.00_);[Red]\(&quot;$&quot;#,##0.00\)">
                  <c:v>62000</c:v>
                </c:pt>
                <c:pt idx="1940" formatCode="&quot;$&quot;#,##0.00_);[Red]\(&quot;$&quot;#,##0.00\)">
                  <c:v>44911</c:v>
                </c:pt>
                <c:pt idx="1941" formatCode="&quot;$&quot;#,##0.00_);[Red]\(&quot;$&quot;#,##0.00\)">
                  <c:v>21918</c:v>
                </c:pt>
                <c:pt idx="1942">
                  <c:v>68695</c:v>
                </c:pt>
                <c:pt idx="1943" formatCode="&quot;$&quot;#,##0.00_);[Red]\(&quot;$&quot;#,##0.00\)">
                  <c:v>71391</c:v>
                </c:pt>
                <c:pt idx="1944" formatCode="&quot;$&quot;#,##0.00_);[Red]\(&quot;$&quot;#,##0.00\)">
                  <c:v>34074</c:v>
                </c:pt>
                <c:pt idx="1945" formatCode="&quot;$&quot;#,##0.00_);[Red]\(&quot;$&quot;#,##0.00\)">
                  <c:v>66476</c:v>
                </c:pt>
                <c:pt idx="1946" formatCode="&quot;$&quot;#,##0.00_);[Red]\(&quot;$&quot;#,##0.00\)">
                  <c:v>7500</c:v>
                </c:pt>
                <c:pt idx="1947" formatCode="&quot;$&quot;#,##0.00_);[Red]\(&quot;$&quot;#,##0.00\)">
                  <c:v>38998</c:v>
                </c:pt>
                <c:pt idx="1948" formatCode="&quot;$&quot;#,##0.00_);[Red]\(&quot;$&quot;#,##0.00\)">
                  <c:v>46423</c:v>
                </c:pt>
                <c:pt idx="1949" formatCode="&quot;$&quot;#,##0.00_);[Red]\(&quot;$&quot;#,##0.00\)">
                  <c:v>39665</c:v>
                </c:pt>
                <c:pt idx="1950" formatCode="&quot;$&quot;#,##0.00_);[Red]\(&quot;$&quot;#,##0.00\)">
                  <c:v>82716</c:v>
                </c:pt>
                <c:pt idx="1951" formatCode="&quot;$&quot;#,##0.00_);[Red]\(&quot;$&quot;#,##0.00\)">
                  <c:v>4023</c:v>
                </c:pt>
                <c:pt idx="1952" formatCode="&quot;$&quot;#,##0.00_);[Red]\(&quot;$&quot;#,##0.00\)">
                  <c:v>70337</c:v>
                </c:pt>
                <c:pt idx="1953" formatCode="&quot;$&quot;#,##0.00_);[Red]\(&quot;$&quot;#,##0.00\)">
                  <c:v>80067</c:v>
                </c:pt>
                <c:pt idx="1954" formatCode="&quot;$&quot;#,##0.00_);[Red]\(&quot;$&quot;#,##0.00\)">
                  <c:v>64961</c:v>
                </c:pt>
                <c:pt idx="1955" formatCode="&quot;$&quot;#,##0.00_);[Red]\(&quot;$&quot;#,##0.00\)">
                  <c:v>59809</c:v>
                </c:pt>
                <c:pt idx="1956" formatCode="&quot;$&quot;#,##0.00_);[Red]\(&quot;$&quot;#,##0.00\)">
                  <c:v>78093</c:v>
                </c:pt>
                <c:pt idx="1957" formatCode="&quot;$&quot;#,##0.00_);[Red]\(&quot;$&quot;#,##0.00\)">
                  <c:v>39898</c:v>
                </c:pt>
                <c:pt idx="1958" formatCode="&quot;$&quot;#,##0.00_);[Red]\(&quot;$&quot;#,##0.00\)">
                  <c:v>65685</c:v>
                </c:pt>
                <c:pt idx="1959" formatCode="&quot;$&quot;#,##0.00_);[Red]\(&quot;$&quot;#,##0.00\)">
                  <c:v>26868</c:v>
                </c:pt>
                <c:pt idx="1960" formatCode="&quot;$&quot;#,##0.00_);[Red]\(&quot;$&quot;#,##0.00\)">
                  <c:v>61825</c:v>
                </c:pt>
                <c:pt idx="1961" formatCode="&quot;$&quot;#,##0.00_);[Red]\(&quot;$&quot;#,##0.00\)">
                  <c:v>53034</c:v>
                </c:pt>
                <c:pt idx="1962">
                  <c:v>55375</c:v>
                </c:pt>
                <c:pt idx="1963" formatCode="&quot;$&quot;#,##0.00_);[Red]\(&quot;$&quot;#,##0.00\)">
                  <c:v>65526</c:v>
                </c:pt>
                <c:pt idx="1964" formatCode="&quot;$&quot;#,##0.00_);[Red]\(&quot;$&quot;#,##0.00\)">
                  <c:v>46015</c:v>
                </c:pt>
                <c:pt idx="1965" formatCode="&quot;$&quot;#,##0.00_);[Red]\(&quot;$&quot;#,##0.00\)">
                  <c:v>50437</c:v>
                </c:pt>
                <c:pt idx="1966" formatCode="&quot;$&quot;#,##0.00_);[Red]\(&quot;$&quot;#,##0.00\)">
                  <c:v>30631</c:v>
                </c:pt>
                <c:pt idx="1967" formatCode="&quot;$&quot;#,##0.00_);[Red]\(&quot;$&quot;#,##0.00\)">
                  <c:v>78901</c:v>
                </c:pt>
                <c:pt idx="1968" formatCode="&quot;$&quot;#,##0.00_);[Red]\(&quot;$&quot;#,##0.00\)">
                  <c:v>56337</c:v>
                </c:pt>
                <c:pt idx="1969" formatCode="&quot;$&quot;#,##0.00_);[Red]\(&quot;$&quot;#,##0.00\)">
                  <c:v>19444</c:v>
                </c:pt>
                <c:pt idx="1970" formatCode="&quot;$&quot;#,##0.00_);[Red]\(&quot;$&quot;#,##0.00\)">
                  <c:v>70379</c:v>
                </c:pt>
                <c:pt idx="1971">
                  <c:v>75276</c:v>
                </c:pt>
                <c:pt idx="1972" formatCode="&quot;$&quot;#,##0.00_);[Red]\(&quot;$&quot;#,##0.00\)">
                  <c:v>7500</c:v>
                </c:pt>
                <c:pt idx="1973" formatCode="&quot;$&quot;#,##0.00_);[Red]\(&quot;$&quot;#,##0.00\)">
                  <c:v>36957</c:v>
                </c:pt>
                <c:pt idx="1974" formatCode="&quot;$&quot;#,##0.00_);[Red]\(&quot;$&quot;#,##0.00\)">
                  <c:v>54466</c:v>
                </c:pt>
                <c:pt idx="1975" formatCode="&quot;$&quot;#,##0.00_);[Red]\(&quot;$&quot;#,##0.00\)">
                  <c:v>16927</c:v>
                </c:pt>
                <c:pt idx="1976" formatCode="&quot;$&quot;#,##0.00_);[Red]\(&quot;$&quot;#,##0.00\)">
                  <c:v>12571</c:v>
                </c:pt>
                <c:pt idx="1977" formatCode="&quot;$&quot;#,##0.00_);[Red]\(&quot;$&quot;#,##0.00\)">
                  <c:v>31163</c:v>
                </c:pt>
                <c:pt idx="1978" formatCode="&quot;$&quot;#,##0.00_);[Red]\(&quot;$&quot;#,##0.00\)">
                  <c:v>74293</c:v>
                </c:pt>
                <c:pt idx="1979" formatCode="&quot;$&quot;#,##0.00_);[Red]\(&quot;$&quot;#,##0.00\)">
                  <c:v>72282</c:v>
                </c:pt>
                <c:pt idx="1980" formatCode="&quot;$&quot;#,##0.00_);[Red]\(&quot;$&quot;#,##0.00\)">
                  <c:v>59462</c:v>
                </c:pt>
                <c:pt idx="1981" formatCode="&quot;$&quot;#,##0.00_);[Red]\(&quot;$&quot;#,##0.00\)">
                  <c:v>15315</c:v>
                </c:pt>
                <c:pt idx="1982" formatCode="&quot;$&quot;#,##0.00_);[Red]\(&quot;$&quot;#,##0.00\)">
                  <c:v>25176</c:v>
                </c:pt>
                <c:pt idx="1983" formatCode="&quot;$&quot;#,##0.00_);[Red]\(&quot;$&quot;#,##0.00\)">
                  <c:v>13724</c:v>
                </c:pt>
                <c:pt idx="1984" formatCode="&quot;$&quot;#,##0.00_);[Red]\(&quot;$&quot;#,##0.00\)">
                  <c:v>24434</c:v>
                </c:pt>
                <c:pt idx="1985" formatCode="&quot;$&quot;#,##0.00_);[Red]\(&quot;$&quot;#,##0.00\)">
                  <c:v>102692</c:v>
                </c:pt>
                <c:pt idx="1986" formatCode="&quot;$&quot;#,##0.00_);[Red]\(&quot;$&quot;#,##0.00\)">
                  <c:v>60230</c:v>
                </c:pt>
                <c:pt idx="1987" formatCode="&quot;$&quot;#,##0.00_);[Red]\(&quot;$&quot;#,##0.00\)">
                  <c:v>70044</c:v>
                </c:pt>
                <c:pt idx="1988" formatCode="&quot;$&quot;#,##0.00_);[Red]\(&quot;$&quot;#,##0.00\)">
                  <c:v>74165</c:v>
                </c:pt>
                <c:pt idx="1989" formatCode="&quot;$&quot;#,##0.00_);[Red]\(&quot;$&quot;#,##0.00\)">
                  <c:v>55434</c:v>
                </c:pt>
                <c:pt idx="1990" formatCode="&quot;$&quot;#,##0.00_);[Red]\(&quot;$&quot;#,##0.00\)">
                  <c:v>79946</c:v>
                </c:pt>
                <c:pt idx="1991" formatCode="&quot;$&quot;#,##0.00_);[Red]\(&quot;$&quot;#,##0.00\)">
                  <c:v>33590</c:v>
                </c:pt>
                <c:pt idx="1992" formatCode="&quot;$&quot;#,##0.00_);[Red]\(&quot;$&quot;#,##0.00\)">
                  <c:v>38946</c:v>
                </c:pt>
                <c:pt idx="1993" formatCode="&quot;$&quot;#,##0.00_);[Red]\(&quot;$&quot;#,##0.00\)">
                  <c:v>58692</c:v>
                </c:pt>
                <c:pt idx="1994" formatCode="&quot;$&quot;#,##0.00_);[Red]\(&quot;$&quot;#,##0.00\)">
                  <c:v>53977</c:v>
                </c:pt>
                <c:pt idx="1995" formatCode="&quot;$&quot;#,##0.00_);[Red]\(&quot;$&quot;#,##0.00\)">
                  <c:v>82427</c:v>
                </c:pt>
                <c:pt idx="1996" formatCode="&quot;$&quot;#,##0.00_);[Red]\(&quot;$&quot;#,##0.00\)">
                  <c:v>93790</c:v>
                </c:pt>
                <c:pt idx="1997" formatCode="&quot;$&quot;#,##0.00_);[Red]\(&quot;$&quot;#,##0.00\)">
                  <c:v>70123</c:v>
                </c:pt>
                <c:pt idx="1998">
                  <c:v>39228</c:v>
                </c:pt>
                <c:pt idx="1999" formatCode="&quot;$&quot;#,##0.00_);[Red]\(&quot;$&quot;#,##0.00\)">
                  <c:v>66476</c:v>
                </c:pt>
                <c:pt idx="2000" formatCode="&quot;$&quot;#,##0.00_);[Red]\(&quot;$&quot;#,##0.00\)">
                  <c:v>51369</c:v>
                </c:pt>
                <c:pt idx="2001" formatCode="&quot;$&quot;#,##0.00_);[Red]\(&quot;$&quot;#,##0.00\)">
                  <c:v>38887</c:v>
                </c:pt>
                <c:pt idx="2002" formatCode="&quot;$&quot;#,##0.00_);[Red]\(&quot;$&quot;#,##0.00\)">
                  <c:v>86429</c:v>
                </c:pt>
                <c:pt idx="2003" formatCode="&quot;$&quot;#,##0.00_);[Red]\(&quot;$&quot;#,##0.00\)">
                  <c:v>62204</c:v>
                </c:pt>
                <c:pt idx="2004" formatCode="&quot;$&quot;#,##0.00_);[Red]\(&quot;$&quot;#,##0.00\)">
                  <c:v>84196</c:v>
                </c:pt>
                <c:pt idx="2005" formatCode="&quot;$&quot;#,##0.00_);[Red]\(&quot;$&quot;#,##0.00\)">
                  <c:v>59686</c:v>
                </c:pt>
                <c:pt idx="2006" formatCode="&quot;$&quot;#,##0.00_);[Red]\(&quot;$&quot;#,##0.00\)">
                  <c:v>58710</c:v>
                </c:pt>
                <c:pt idx="2007" formatCode="&quot;$&quot;#,##0.00_);[Red]\(&quot;$&quot;#,##0.00\)">
                  <c:v>50943</c:v>
                </c:pt>
                <c:pt idx="2008" formatCode="&quot;$&quot;#,##0.00_);[Red]\(&quot;$&quot;#,##0.00\)">
                  <c:v>82733</c:v>
                </c:pt>
                <c:pt idx="2009" formatCode="&quot;$&quot;#,##0.00_);[Red]\(&quot;$&quot;#,##0.00\)">
                  <c:v>94472</c:v>
                </c:pt>
                <c:pt idx="2010" formatCode="&quot;$&quot;#,##0.00_);[Red]\(&quot;$&quot;#,##0.00\)">
                  <c:v>68655</c:v>
                </c:pt>
                <c:pt idx="2011">
                  <c:v>32173</c:v>
                </c:pt>
                <c:pt idx="2012" formatCode="&quot;$&quot;#,##0.00_);[Red]\(&quot;$&quot;#,##0.00\)">
                  <c:v>57107</c:v>
                </c:pt>
                <c:pt idx="2013">
                  <c:v>72071</c:v>
                </c:pt>
                <c:pt idx="2014" formatCode="&quot;$&quot;#,##0.00_);[Red]\(&quot;$&quot;#,##0.00\)">
                  <c:v>71427</c:v>
                </c:pt>
                <c:pt idx="2015" formatCode="&quot;$&quot;#,##0.00_);[Red]\(&quot;$&quot;#,##0.00\)">
                  <c:v>26095</c:v>
                </c:pt>
                <c:pt idx="2016" formatCode="&quot;$&quot;#,##0.00_);[Red]\(&quot;$&quot;#,##0.00\)">
                  <c:v>22775</c:v>
                </c:pt>
                <c:pt idx="2017" formatCode="&quot;$&quot;#,##0.00_);[Red]\(&quot;$&quot;#,##0.00\)">
                  <c:v>42386</c:v>
                </c:pt>
                <c:pt idx="2018" formatCode="&quot;$&quot;#,##0.00_);[Red]\(&quot;$&quot;#,##0.00\)">
                  <c:v>31590</c:v>
                </c:pt>
                <c:pt idx="2019" formatCode="&quot;$&quot;#,##0.00_);[Red]\(&quot;$&quot;#,##0.00\)">
                  <c:v>48799</c:v>
                </c:pt>
                <c:pt idx="2020" formatCode="&quot;$&quot;#,##0.00_);[Red]\(&quot;$&quot;#,##0.00\)">
                  <c:v>31160</c:v>
                </c:pt>
                <c:pt idx="2021" formatCode="&quot;$&quot;#,##0.00_);[Red]\(&quot;$&quot;#,##0.00\)">
                  <c:v>69372</c:v>
                </c:pt>
                <c:pt idx="2022" formatCode="&quot;$&quot;#,##0.00_);[Red]\(&quot;$&quot;#,##0.00\)">
                  <c:v>11448</c:v>
                </c:pt>
                <c:pt idx="2023" formatCode="&quot;$&quot;#,##0.00_);[Red]\(&quot;$&quot;#,##0.00\)">
                  <c:v>47472</c:v>
                </c:pt>
                <c:pt idx="2024" formatCode="&quot;$&quot;#,##0.00_);[Red]\(&quot;$&quot;#,##0.00\)">
                  <c:v>80910</c:v>
                </c:pt>
                <c:pt idx="2025" formatCode="&quot;$&quot;#,##0.00_);[Red]\(&quot;$&quot;#,##0.00\)">
                  <c:v>28389</c:v>
                </c:pt>
                <c:pt idx="2026" formatCode="&quot;$&quot;#,##0.00_);[Red]\(&quot;$&quot;#,##0.00\)">
                  <c:v>35791</c:v>
                </c:pt>
                <c:pt idx="2027" formatCode="&quot;$&quot;#,##0.00_);[Red]\(&quot;$&quot;#,##0.00\)">
                  <c:v>45143</c:v>
                </c:pt>
                <c:pt idx="2028" formatCode="&quot;$&quot;#,##0.00_);[Red]\(&quot;$&quot;#,##0.00\)">
                  <c:v>15072</c:v>
                </c:pt>
                <c:pt idx="2029" formatCode="&quot;$&quot;#,##0.00_);[Red]\(&quot;$&quot;#,##0.00\)">
                  <c:v>15287</c:v>
                </c:pt>
                <c:pt idx="2030" formatCode="&quot;$&quot;#,##0.00_);[Red]\(&quot;$&quot;#,##0.00\)">
                  <c:v>35523</c:v>
                </c:pt>
                <c:pt idx="2031" formatCode="&quot;$&quot;#,##0.00_);[Red]\(&quot;$&quot;#,##0.00\)">
                  <c:v>30081</c:v>
                </c:pt>
                <c:pt idx="2032" formatCode="&quot;$&quot;#,##0.00_);[Red]\(&quot;$&quot;#,##0.00\)">
                  <c:v>64713</c:v>
                </c:pt>
                <c:pt idx="2033">
                  <c:v>83715</c:v>
                </c:pt>
                <c:pt idx="2034" formatCode="&quot;$&quot;#,##0.00_);[Red]\(&quot;$&quot;#,##0.00\)">
                  <c:v>48240</c:v>
                </c:pt>
                <c:pt idx="2035" formatCode="&quot;$&quot;#,##0.00_);[Red]\(&quot;$&quot;#,##0.00\)">
                  <c:v>18690</c:v>
                </c:pt>
                <c:pt idx="2036" formatCode="&quot;$&quot;#,##0.00_);[Red]\(&quot;$&quot;#,##0.00\)">
                  <c:v>50387</c:v>
                </c:pt>
                <c:pt idx="2037">
                  <c:v>4428</c:v>
                </c:pt>
                <c:pt idx="2038" formatCode="&quot;$&quot;#,##0.00_);[Red]\(&quot;$&quot;#,##0.00\)">
                  <c:v>48178</c:v>
                </c:pt>
                <c:pt idx="2039" formatCode="&quot;$&quot;#,##0.00_);[Red]\(&quot;$&quot;#,##0.00\)">
                  <c:v>83837</c:v>
                </c:pt>
                <c:pt idx="2040" formatCode="&quot;$&quot;#,##0.00_);[Red]\(&quot;$&quot;#,##0.00\)">
                  <c:v>66303</c:v>
                </c:pt>
                <c:pt idx="2041" formatCode="&quot;$&quot;#,##0.00_);[Red]\(&quot;$&quot;#,##0.00\)">
                  <c:v>49413</c:v>
                </c:pt>
                <c:pt idx="2043" formatCode="&quot;$&quot;#,##0.00_);[Red]\(&quot;$&quot;#,##0.00\)">
                  <c:v>35196</c:v>
                </c:pt>
                <c:pt idx="2044" formatCode="&quot;$&quot;#,##0.00_);[Red]\(&quot;$&quot;#,##0.00\)">
                  <c:v>51315</c:v>
                </c:pt>
                <c:pt idx="2045" formatCode="&quot;$&quot;#,##0.00_);[Red]\(&quot;$&quot;#,##0.00\)">
                  <c:v>61618</c:v>
                </c:pt>
                <c:pt idx="2046" formatCode="&quot;$&quot;#,##0.00_);[Red]\(&quot;$&quot;#,##0.00\)">
                  <c:v>54432</c:v>
                </c:pt>
                <c:pt idx="2047">
                  <c:v>34213</c:v>
                </c:pt>
                <c:pt idx="2048" formatCode="&quot;$&quot;#,##0.00_);[Red]\(&quot;$&quot;#,##0.00\)">
                  <c:v>41437</c:v>
                </c:pt>
                <c:pt idx="2049" formatCode="&quot;$&quot;#,##0.00_);[Red]\(&quot;$&quot;#,##0.00\)">
                  <c:v>23295</c:v>
                </c:pt>
                <c:pt idx="2050" formatCode="&quot;$&quot;#,##0.00_);[Red]\(&quot;$&quot;#,##0.00\)">
                  <c:v>46692</c:v>
                </c:pt>
                <c:pt idx="2051" formatCode="&quot;$&quot;#,##0.00_);[Red]\(&quot;$&quot;#,##0.00\)">
                  <c:v>59247</c:v>
                </c:pt>
                <c:pt idx="2052" formatCode="&quot;$&quot;#,##0.00_);[Red]\(&quot;$&quot;#,##0.00\)">
                  <c:v>37787</c:v>
                </c:pt>
                <c:pt idx="2053" formatCode="&quot;$&quot;#,##0.00_);[Red]\(&quot;$&quot;#,##0.00\)">
                  <c:v>47691</c:v>
                </c:pt>
                <c:pt idx="2054" formatCode="&quot;$&quot;#,##0.00_);[Red]\(&quot;$&quot;#,##0.00\)">
                  <c:v>70287</c:v>
                </c:pt>
                <c:pt idx="2055" formatCode="&quot;$&quot;#,##0.00_);[Red]\(&quot;$&quot;#,##0.00\)">
                  <c:v>26887</c:v>
                </c:pt>
                <c:pt idx="2056" formatCode="&quot;$&quot;#,##0.00_);[Red]\(&quot;$&quot;#,##0.00\)">
                  <c:v>90000</c:v>
                </c:pt>
                <c:pt idx="2057" formatCode="&quot;$&quot;#,##0.00_);[Red]\(&quot;$&quot;#,##0.00\)">
                  <c:v>8940</c:v>
                </c:pt>
                <c:pt idx="2058" formatCode="&quot;$&quot;#,##0.00_);[Red]\(&quot;$&quot;#,##0.00\)">
                  <c:v>24336</c:v>
                </c:pt>
                <c:pt idx="2059" formatCode="&quot;$&quot;#,##0.00_);[Red]\(&quot;$&quot;#,##0.00\)">
                  <c:v>26326</c:v>
                </c:pt>
                <c:pt idx="2060" formatCode="&quot;$&quot;#,##0.00_);[Red]\(&quot;$&quot;#,##0.00\)">
                  <c:v>35441</c:v>
                </c:pt>
                <c:pt idx="2061" formatCode="&quot;$&quot;#,##0.00_);[Red]\(&quot;$&quot;#,##0.00\)">
                  <c:v>16531</c:v>
                </c:pt>
                <c:pt idx="2062" formatCode="&quot;$&quot;#,##0.00_);[Red]\(&quot;$&quot;#,##0.00\)">
                  <c:v>72570</c:v>
                </c:pt>
                <c:pt idx="2063" formatCode="&quot;$&quot;#,##0.00_);[Red]\(&quot;$&quot;#,##0.00\)">
                  <c:v>46390</c:v>
                </c:pt>
                <c:pt idx="2064" formatCode="&quot;$&quot;#,##0.00_);[Red]\(&quot;$&quot;#,##0.00\)">
                  <c:v>75922</c:v>
                </c:pt>
                <c:pt idx="2065" formatCode="&quot;$&quot;#,##0.00_);[Red]\(&quot;$&quot;#,##0.00\)">
                  <c:v>89694</c:v>
                </c:pt>
                <c:pt idx="2066" formatCode="&quot;$&quot;#,##0.00_);[Red]\(&quot;$&quot;#,##0.00\)">
                  <c:v>19346</c:v>
                </c:pt>
                <c:pt idx="2067" formatCode="&quot;$&quot;#,##0.00_);[Red]\(&quot;$&quot;#,##0.00\)">
                  <c:v>82017</c:v>
                </c:pt>
                <c:pt idx="2068" formatCode="&quot;$&quot;#,##0.00_);[Red]\(&quot;$&quot;#,##0.00\)">
                  <c:v>46998</c:v>
                </c:pt>
                <c:pt idx="2069" formatCode="&quot;$&quot;#,##0.00_);[Red]\(&quot;$&quot;#,##0.00\)">
                  <c:v>29672</c:v>
                </c:pt>
                <c:pt idx="2070" formatCode="&quot;$&quot;#,##0.00_);[Red]\(&quot;$&quot;#,##0.00\)">
                  <c:v>44393</c:v>
                </c:pt>
                <c:pt idx="2071" formatCode="&quot;$&quot;#,##0.00_);[Red]\(&quot;$&quot;#,##0.00\)">
                  <c:v>88325</c:v>
                </c:pt>
                <c:pt idx="2072">
                  <c:v>40662</c:v>
                </c:pt>
                <c:pt idx="2073" formatCode="&quot;$&quot;#,##0.00_);[Red]\(&quot;$&quot;#,##0.00\)">
                  <c:v>78028</c:v>
                </c:pt>
                <c:pt idx="2075">
                  <c:v>67267</c:v>
                </c:pt>
                <c:pt idx="2076" formatCode="&quot;$&quot;#,##0.00_);[Red]\(&quot;$&quot;#,##0.00\)">
                  <c:v>39435</c:v>
                </c:pt>
                <c:pt idx="2077" formatCode="&quot;$&quot;#,##0.00_);[Red]\(&quot;$&quot;#,##0.00\)">
                  <c:v>55517</c:v>
                </c:pt>
                <c:pt idx="2078" formatCode="&quot;$&quot;#,##0.00_);[Red]\(&quot;$&quot;#,##0.00\)">
                  <c:v>76618</c:v>
                </c:pt>
                <c:pt idx="2079" formatCode="&quot;$&quot;#,##0.00_);[Red]\(&quot;$&quot;#,##0.00\)">
                  <c:v>77142</c:v>
                </c:pt>
                <c:pt idx="2080" formatCode="&quot;$&quot;#,##0.00_);[Red]\(&quot;$&quot;#,##0.00\)">
                  <c:v>92955</c:v>
                </c:pt>
                <c:pt idx="2081" formatCode="&quot;$&quot;#,##0.00_);[Red]\(&quot;$&quot;#,##0.00\)">
                  <c:v>51039</c:v>
                </c:pt>
                <c:pt idx="2082" formatCode="&quot;$&quot;#,##0.00_);[Red]\(&quot;$&quot;#,##0.00\)">
                  <c:v>38285</c:v>
                </c:pt>
                <c:pt idx="2083" formatCode="&quot;$&quot;#,##0.00_);[Red]\(&quot;$&quot;#,##0.00\)">
                  <c:v>31761</c:v>
                </c:pt>
                <c:pt idx="2084" formatCode="&quot;$&quot;#,##0.00_);[Red]\(&quot;$&quot;#,##0.00\)">
                  <c:v>73113</c:v>
                </c:pt>
                <c:pt idx="2085" formatCode="&quot;$&quot;#,##0.00_);[Red]\(&quot;$&quot;#,##0.00\)">
                  <c:v>59601</c:v>
                </c:pt>
                <c:pt idx="2086" formatCode="&quot;$&quot;#,##0.00_);[Red]\(&quot;$&quot;#,##0.00\)">
                  <c:v>36927</c:v>
                </c:pt>
                <c:pt idx="2087" formatCode="&quot;$&quot;#,##0.00_);[Red]\(&quot;$&quot;#,##0.00\)">
                  <c:v>63207</c:v>
                </c:pt>
                <c:pt idx="2088">
                  <c:v>54809</c:v>
                </c:pt>
                <c:pt idx="2089" formatCode="&quot;$&quot;#,##0.00_);[Red]\(&quot;$&quot;#,##0.00\)">
                  <c:v>49476</c:v>
                </c:pt>
                <c:pt idx="2090" formatCode="&quot;$&quot;#,##0.00_);[Red]\(&quot;$&quot;#,##0.00\)">
                  <c:v>26576</c:v>
                </c:pt>
                <c:pt idx="2091">
                  <c:v>67786</c:v>
                </c:pt>
                <c:pt idx="2092" formatCode="&quot;$&quot;#,##0.00_);[Red]\(&quot;$&quot;#,##0.00\)">
                  <c:v>32892</c:v>
                </c:pt>
                <c:pt idx="2093" formatCode="&quot;$&quot;#,##0.00_);[Red]\(&quot;$&quot;#,##0.00\)">
                  <c:v>36778</c:v>
                </c:pt>
                <c:pt idx="2094" formatCode="&quot;$&quot;#,##0.00_);[Red]\(&quot;$&quot;#,##0.00\)">
                  <c:v>71163</c:v>
                </c:pt>
                <c:pt idx="2095" formatCode="&quot;$&quot;#,##0.00_);[Red]\(&quot;$&quot;#,##0.00\)">
                  <c:v>54210</c:v>
                </c:pt>
                <c:pt idx="2096" formatCode="&quot;$&quot;#,##0.00_);[Red]\(&quot;$&quot;#,##0.00\)">
                  <c:v>54984</c:v>
                </c:pt>
                <c:pt idx="2097" formatCode="&quot;$&quot;#,##0.00_);[Red]\(&quot;$&quot;#,##0.00\)">
                  <c:v>36802</c:v>
                </c:pt>
                <c:pt idx="2098" formatCode="&quot;$&quot;#,##0.00_);[Red]\(&quot;$&quot;#,##0.00\)">
                  <c:v>66835</c:v>
                </c:pt>
                <c:pt idx="2099" formatCode="&quot;$&quot;#,##0.00_);[Red]\(&quot;$&quot;#,##0.00\)">
                  <c:v>62551</c:v>
                </c:pt>
                <c:pt idx="2100" formatCode="&quot;$&quot;#,##0.00_);[Red]\(&quot;$&quot;#,##0.00\)">
                  <c:v>41124</c:v>
                </c:pt>
                <c:pt idx="2101">
                  <c:v>72063</c:v>
                </c:pt>
                <c:pt idx="2102" formatCode="&quot;$&quot;#,##0.00_);[Red]\(&quot;$&quot;#,##0.00\)">
                  <c:v>65665</c:v>
                </c:pt>
                <c:pt idx="2103" formatCode="&quot;$&quot;#,##0.00_);[Red]\(&quot;$&quot;#,##0.00\)">
                  <c:v>76542</c:v>
                </c:pt>
                <c:pt idx="2104" formatCode="&quot;$&quot;#,##0.00_);[Red]\(&quot;$&quot;#,##0.00\)">
                  <c:v>43638</c:v>
                </c:pt>
                <c:pt idx="2105" formatCode="&quot;$&quot;#,##0.00_);[Red]\(&quot;$&quot;#,##0.00\)">
                  <c:v>30093</c:v>
                </c:pt>
                <c:pt idx="2106" formatCode="&quot;$&quot;#,##0.00_);[Red]\(&quot;$&quot;#,##0.00\)">
                  <c:v>27943</c:v>
                </c:pt>
                <c:pt idx="2107" formatCode="&quot;$&quot;#,##0.00_);[Red]\(&quot;$&quot;#,##0.00\)">
                  <c:v>39922</c:v>
                </c:pt>
                <c:pt idx="2108" formatCode="&quot;$&quot;#,##0.00_);[Red]\(&quot;$&quot;#,##0.00\)">
                  <c:v>42769</c:v>
                </c:pt>
                <c:pt idx="2109" formatCode="&quot;$&quot;#,##0.00_);[Red]\(&quot;$&quot;#,##0.00\)">
                  <c:v>37334</c:v>
                </c:pt>
                <c:pt idx="2110" formatCode="&quot;$&quot;#,##0.00_);[Red]\(&quot;$&quot;#,##0.00\)">
                  <c:v>10979</c:v>
                </c:pt>
                <c:pt idx="2111" formatCode="&quot;$&quot;#,##0.00_);[Red]\(&quot;$&quot;#,##0.00\)">
                  <c:v>95529</c:v>
                </c:pt>
                <c:pt idx="2112">
                  <c:v>48330</c:v>
                </c:pt>
                <c:pt idx="2114" formatCode="&quot;$&quot;#,##0.00_);[Red]\(&quot;$&quot;#,##0.00\)">
                  <c:v>59412</c:v>
                </c:pt>
                <c:pt idx="2115" formatCode="&quot;$&quot;#,##0.00_);[Red]\(&quot;$&quot;#,##0.00\)">
                  <c:v>40800</c:v>
                </c:pt>
                <c:pt idx="2116" formatCode="&quot;$&quot;#,##0.00_);[Red]\(&quot;$&quot;#,##0.00\)">
                  <c:v>44392</c:v>
                </c:pt>
                <c:pt idx="2117" formatCode="&quot;$&quot;#,##0.00_);[Red]\(&quot;$&quot;#,##0.00\)">
                  <c:v>7500</c:v>
                </c:pt>
                <c:pt idx="2118" formatCode="&quot;$&quot;#,##0.00_);[Red]\(&quot;$&quot;#,##0.00\)">
                  <c:v>30279</c:v>
                </c:pt>
                <c:pt idx="2119" formatCode="&quot;$&quot;#,##0.00_);[Red]\(&quot;$&quot;#,##0.00\)">
                  <c:v>42000</c:v>
                </c:pt>
                <c:pt idx="2120" formatCode="&quot;$&quot;#,##0.00_);[Red]\(&quot;$&quot;#,##0.00\)">
                  <c:v>66664</c:v>
                </c:pt>
                <c:pt idx="2121" formatCode="&quot;$&quot;#,##0.00_);[Red]\(&quot;$&quot;#,##0.00\)">
                  <c:v>65487</c:v>
                </c:pt>
                <c:pt idx="2122" formatCode="&quot;$&quot;#,##0.00_);[Red]\(&quot;$&quot;#,##0.00\)">
                  <c:v>7500</c:v>
                </c:pt>
                <c:pt idx="2123" formatCode="&quot;$&quot;#,##0.00_);[Red]\(&quot;$&quot;#,##0.00\)">
                  <c:v>66726</c:v>
                </c:pt>
                <c:pt idx="2124" formatCode="&quot;$&quot;#,##0.00_);[Red]\(&quot;$&quot;#,##0.00\)">
                  <c:v>51529</c:v>
                </c:pt>
                <c:pt idx="2125" formatCode="&quot;$&quot;#,##0.00_);[Red]\(&quot;$&quot;#,##0.00\)">
                  <c:v>54386</c:v>
                </c:pt>
                <c:pt idx="2126" formatCode="&quot;$&quot;#,##0.00_);[Red]\(&quot;$&quot;#,##0.00\)">
                  <c:v>68397</c:v>
                </c:pt>
                <c:pt idx="2127" formatCode="&quot;$&quot;#,##0.00_);[Red]\(&quot;$&quot;#,##0.00\)">
                  <c:v>66334</c:v>
                </c:pt>
                <c:pt idx="2128">
                  <c:v>63211</c:v>
                </c:pt>
                <c:pt idx="2129" formatCode="&quot;$&quot;#,##0.00_);[Red]\(&quot;$&quot;#,##0.00\)">
                  <c:v>71232</c:v>
                </c:pt>
                <c:pt idx="2130" formatCode="&quot;$&quot;#,##0.00_);[Red]\(&quot;$&quot;#,##0.00\)">
                  <c:v>33235</c:v>
                </c:pt>
                <c:pt idx="2131" formatCode="&quot;$&quot;#,##0.00_);[Red]\(&quot;$&quot;#,##0.00\)">
                  <c:v>62466</c:v>
                </c:pt>
                <c:pt idx="2132" formatCode="&quot;$&quot;#,##0.00_);[Red]\(&quot;$&quot;#,##0.00\)">
                  <c:v>34230</c:v>
                </c:pt>
                <c:pt idx="2133" formatCode="&quot;$&quot;#,##0.00_);[Red]\(&quot;$&quot;#,##0.00\)">
                  <c:v>28520</c:v>
                </c:pt>
                <c:pt idx="2134" formatCode="&quot;$&quot;#,##0.00_);[Red]\(&quot;$&quot;#,##0.00\)">
                  <c:v>44322</c:v>
                </c:pt>
                <c:pt idx="2135" formatCode="&quot;$&quot;#,##0.00_);[Red]\(&quot;$&quot;#,##0.00\)">
                  <c:v>65308</c:v>
                </c:pt>
                <c:pt idx="2136" formatCode="&quot;$&quot;#,##0.00_);[Red]\(&quot;$&quot;#,##0.00\)">
                  <c:v>52413</c:v>
                </c:pt>
                <c:pt idx="2137" formatCode="&quot;$&quot;#,##0.00_);[Red]\(&quot;$&quot;#,##0.00\)">
                  <c:v>46098</c:v>
                </c:pt>
                <c:pt idx="2138" formatCode="&quot;$&quot;#,##0.00_);[Red]\(&quot;$&quot;#,##0.00\)">
                  <c:v>54803</c:v>
                </c:pt>
                <c:pt idx="2139" formatCode="&quot;$&quot;#,##0.00_);[Red]\(&quot;$&quot;#,##0.00\)">
                  <c:v>36975</c:v>
                </c:pt>
                <c:pt idx="2140" formatCode="&quot;$&quot;#,##0.00_);[Red]\(&quot;$&quot;#,##0.00\)">
                  <c:v>7500</c:v>
                </c:pt>
                <c:pt idx="2141" formatCode="&quot;$&quot;#,##0.00_);[Red]\(&quot;$&quot;#,##0.00\)">
                  <c:v>69755</c:v>
                </c:pt>
                <c:pt idx="2142" formatCode="&quot;$&quot;#,##0.00_);[Red]\(&quot;$&quot;#,##0.00\)">
                  <c:v>55593</c:v>
                </c:pt>
                <c:pt idx="2143" formatCode="&quot;$&quot;#,##0.00_);[Red]\(&quot;$&quot;#,##0.00\)">
                  <c:v>69084</c:v>
                </c:pt>
                <c:pt idx="2144" formatCode="&quot;$&quot;#,##0.00_);[Red]\(&quot;$&quot;#,##0.00\)">
                  <c:v>22804</c:v>
                </c:pt>
                <c:pt idx="2145" formatCode="&quot;$&quot;#,##0.00_);[Red]\(&quot;$&quot;#,##0.00\)">
                  <c:v>72258</c:v>
                </c:pt>
                <c:pt idx="2146" formatCode="&quot;$&quot;#,##0.00_);[Red]\(&quot;$&quot;#,##0.00\)">
                  <c:v>49389</c:v>
                </c:pt>
                <c:pt idx="2147" formatCode="&quot;$&quot;#,##0.00_);[Red]\(&quot;$&quot;#,##0.00\)">
                  <c:v>47352</c:v>
                </c:pt>
                <c:pt idx="2148" formatCode="&quot;$&quot;#,##0.00_);[Red]\(&quot;$&quot;#,##0.00\)">
                  <c:v>86580</c:v>
                </c:pt>
                <c:pt idx="2149" formatCode="&quot;$&quot;#,##0.00_);[Red]\(&quot;$&quot;#,##0.00\)">
                  <c:v>8028</c:v>
                </c:pt>
                <c:pt idx="2150" formatCode="&quot;$&quot;#,##0.00_);[Red]\(&quot;$&quot;#,##0.00\)">
                  <c:v>23718</c:v>
                </c:pt>
                <c:pt idx="2151" formatCode="&quot;$&quot;#,##0.00_);[Red]\(&quot;$&quot;#,##0.00\)">
                  <c:v>28420</c:v>
                </c:pt>
                <c:pt idx="2152" formatCode="&quot;$&quot;#,##0.00_);[Red]\(&quot;$&quot;#,##0.00\)">
                  <c:v>65526</c:v>
                </c:pt>
                <c:pt idx="2153" formatCode="&quot;$&quot;#,##0.00_);[Red]\(&quot;$&quot;#,##0.00\)">
                  <c:v>77845</c:v>
                </c:pt>
                <c:pt idx="2154" formatCode="&quot;$&quot;#,##0.00_);[Red]\(&quot;$&quot;#,##0.00\)">
                  <c:v>65492</c:v>
                </c:pt>
                <c:pt idx="2155" formatCode="&quot;$&quot;#,##0.00_);[Red]\(&quot;$&quot;#,##0.00\)">
                  <c:v>22148</c:v>
                </c:pt>
                <c:pt idx="2156" formatCode="&quot;$&quot;#,##0.00_);[Red]\(&quot;$&quot;#,##0.00\)">
                  <c:v>44078</c:v>
                </c:pt>
                <c:pt idx="2157" formatCode="&quot;$&quot;#,##0.00_);[Red]\(&quot;$&quot;#,##0.00\)">
                  <c:v>45759</c:v>
                </c:pt>
                <c:pt idx="2158" formatCode="&quot;$&quot;#,##0.00_);[Red]\(&quot;$&quot;#,##0.00\)">
                  <c:v>18169</c:v>
                </c:pt>
                <c:pt idx="2159" formatCode="&quot;$&quot;#,##0.00_);[Red]\(&quot;$&quot;#,##0.00\)">
                  <c:v>37401</c:v>
                </c:pt>
                <c:pt idx="2160" formatCode="&quot;$&quot;#,##0.00_);[Red]\(&quot;$&quot;#,##0.00\)">
                  <c:v>30477</c:v>
                </c:pt>
                <c:pt idx="2161" formatCode="&quot;$&quot;#,##0.00_);[Red]\(&quot;$&quot;#,##0.00\)">
                  <c:v>46377</c:v>
                </c:pt>
                <c:pt idx="2162" formatCode="&quot;$&quot;#,##0.00_);[Red]\(&quot;$&quot;#,##0.00\)">
                  <c:v>70321</c:v>
                </c:pt>
                <c:pt idx="2163" formatCode="&quot;$&quot;#,##0.00_);[Red]\(&quot;$&quot;#,##0.00\)">
                  <c:v>57113</c:v>
                </c:pt>
                <c:pt idx="2164" formatCode="&quot;$&quot;#,##0.00_);[Red]\(&quot;$&quot;#,##0.00\)">
                  <c:v>18690</c:v>
                </c:pt>
                <c:pt idx="2165" formatCode="&quot;$&quot;#,##0.00_);[Red]\(&quot;$&quot;#,##0.00\)">
                  <c:v>36947</c:v>
                </c:pt>
                <c:pt idx="2166">
                  <c:v>46610</c:v>
                </c:pt>
                <c:pt idx="2167" formatCode="&quot;$&quot;#,##0.00_);[Red]\(&quot;$&quot;#,##0.00\)">
                  <c:v>65106</c:v>
                </c:pt>
                <c:pt idx="2168" formatCode="&quot;$&quot;#,##0.00_);[Red]\(&quot;$&quot;#,##0.00\)">
                  <c:v>23957</c:v>
                </c:pt>
                <c:pt idx="2169" formatCode="&quot;$&quot;#,##0.00_);[Red]\(&quot;$&quot;#,##0.00\)">
                  <c:v>36283</c:v>
                </c:pt>
                <c:pt idx="2170" formatCode="&quot;$&quot;#,##0.00_);[Red]\(&quot;$&quot;#,##0.00\)">
                  <c:v>56559</c:v>
                </c:pt>
                <c:pt idx="2171" formatCode="&quot;$&quot;#,##0.00_);[Red]\(&quot;$&quot;#,##0.00\)">
                  <c:v>43783</c:v>
                </c:pt>
                <c:pt idx="2172" formatCode="&quot;$&quot;#,##0.00_);[Red]\(&quot;$&quot;#,##0.00\)">
                  <c:v>38853</c:v>
                </c:pt>
                <c:pt idx="2173" formatCode="&quot;$&quot;#,##0.00_);[Red]\(&quot;$&quot;#,##0.00\)">
                  <c:v>50014</c:v>
                </c:pt>
                <c:pt idx="2174" formatCode="&quot;$&quot;#,##0.00_);[Red]\(&quot;$&quot;#,##0.00\)">
                  <c:v>45889</c:v>
                </c:pt>
                <c:pt idx="2175" formatCode="&quot;$&quot;#,##0.00_);[Red]\(&quot;$&quot;#,##0.00\)">
                  <c:v>76532</c:v>
                </c:pt>
                <c:pt idx="2176" formatCode="&quot;$&quot;#,##0.00_);[Red]\(&quot;$&quot;#,##0.00\)">
                  <c:v>30522</c:v>
                </c:pt>
                <c:pt idx="2177" formatCode="&quot;$&quot;#,##0.00_);[Red]\(&quot;$&quot;#,##0.00\)">
                  <c:v>70792</c:v>
                </c:pt>
                <c:pt idx="2178" formatCode="&quot;$&quot;#,##0.00_);[Red]\(&quot;$&quot;#,##0.00\)">
                  <c:v>61223</c:v>
                </c:pt>
                <c:pt idx="2179" formatCode="&quot;$&quot;#,##0.00_);[Red]\(&quot;$&quot;#,##0.00\)">
                  <c:v>55212</c:v>
                </c:pt>
                <c:pt idx="2180" formatCode="&quot;$&quot;#,##0.00_);[Red]\(&quot;$&quot;#,##0.00\)">
                  <c:v>53858</c:v>
                </c:pt>
                <c:pt idx="2181" formatCode="&quot;$&quot;#,##0.00_);[Red]\(&quot;$&quot;#,##0.00\)">
                  <c:v>45938</c:v>
                </c:pt>
                <c:pt idx="2182" formatCode="&quot;$&quot;#,##0.00_);[Red]\(&quot;$&quot;#,##0.00\)">
                  <c:v>67445</c:v>
                </c:pt>
                <c:pt idx="2183" formatCode="&quot;$&quot;#,##0.00_);[Red]\(&quot;$&quot;#,##0.00\)">
                  <c:v>42586</c:v>
                </c:pt>
                <c:pt idx="2184" formatCode="&quot;$&quot;#,##0.00_);[Red]\(&quot;$&quot;#,##0.00\)">
                  <c:v>46681</c:v>
                </c:pt>
                <c:pt idx="2185" formatCode="&quot;$&quot;#,##0.00_);[Red]\(&quot;$&quot;#,##0.00\)">
                  <c:v>92344</c:v>
                </c:pt>
                <c:pt idx="2186" formatCode="&quot;$&quot;#,##0.00_);[Red]\(&quot;$&quot;#,##0.00\)">
                  <c:v>31385</c:v>
                </c:pt>
                <c:pt idx="2187">
                  <c:v>24163</c:v>
                </c:pt>
                <c:pt idx="2188" formatCode="&quot;$&quot;#,##0.00_);[Red]\(&quot;$&quot;#,##0.00\)">
                  <c:v>76630</c:v>
                </c:pt>
                <c:pt idx="2189" formatCode="&quot;$&quot;#,##0.00_);[Red]\(&quot;$&quot;#,##0.00\)">
                  <c:v>66886</c:v>
                </c:pt>
                <c:pt idx="2190" formatCode="&quot;$&quot;#,##0.00_);[Red]\(&quot;$&quot;#,##0.00\)">
                  <c:v>72190</c:v>
                </c:pt>
                <c:pt idx="2191" formatCode="&quot;$&quot;#,##0.00_);[Red]\(&quot;$&quot;#,##0.00\)">
                  <c:v>72968</c:v>
                </c:pt>
                <c:pt idx="2192" formatCode="&quot;$&quot;#,##0.00_);[Red]\(&quot;$&quot;#,##0.00\)">
                  <c:v>45688</c:v>
                </c:pt>
                <c:pt idx="2193" formatCode="&quot;$&quot;#,##0.00_);[Red]\(&quot;$&quot;#,##0.00\)">
                  <c:v>85620</c:v>
                </c:pt>
                <c:pt idx="2194" formatCode="&quot;$&quot;#,##0.00_);[Red]\(&quot;$&quot;#,##0.00\)">
                  <c:v>76005</c:v>
                </c:pt>
                <c:pt idx="2195" formatCode="&quot;$&quot;#,##0.00_);[Red]\(&quot;$&quot;#,##0.00\)">
                  <c:v>33378</c:v>
                </c:pt>
                <c:pt idx="2196">
                  <c:v>57731</c:v>
                </c:pt>
                <c:pt idx="2197" formatCode="&quot;$&quot;#,##0.00_);[Red]\(&quot;$&quot;#,##0.00\)">
                  <c:v>37774</c:v>
                </c:pt>
                <c:pt idx="2198" formatCode="&quot;$&quot;#,##0.00_);[Red]\(&quot;$&quot;#,##0.00\)">
                  <c:v>72298</c:v>
                </c:pt>
                <c:pt idx="2199" formatCode="&quot;$&quot;#,##0.00_);[Red]\(&quot;$&quot;#,##0.00\)">
                  <c:v>84219</c:v>
                </c:pt>
                <c:pt idx="2200" formatCode="&quot;$&quot;#,##0.00_);[Red]\(&quot;$&quot;#,##0.00\)">
                  <c:v>75278</c:v>
                </c:pt>
                <c:pt idx="2201" formatCode="&quot;$&quot;#,##0.00_);[Red]\(&quot;$&quot;#,##0.00\)">
                  <c:v>89058</c:v>
                </c:pt>
                <c:pt idx="2202" formatCode="&quot;$&quot;#,##0.00_);[Red]\(&quot;$&quot;#,##0.00\)">
                  <c:v>75702</c:v>
                </c:pt>
                <c:pt idx="2203" formatCode="&quot;$&quot;#,##0.00_);[Red]\(&quot;$&quot;#,##0.00\)">
                  <c:v>15716</c:v>
                </c:pt>
                <c:pt idx="2204" formatCode="&quot;$&quot;#,##0.00_);[Red]\(&quot;$&quot;#,##0.00\)">
                  <c:v>25130</c:v>
                </c:pt>
                <c:pt idx="2205" formatCode="&quot;$&quot;#,##0.00_);[Red]\(&quot;$&quot;#,##0.00\)">
                  <c:v>60182</c:v>
                </c:pt>
                <c:pt idx="2206" formatCode="&quot;$&quot;#,##0.00_);[Red]\(&quot;$&quot;#,##0.00\)">
                  <c:v>29187</c:v>
                </c:pt>
                <c:pt idx="2207" formatCode="&quot;$&quot;#,##0.00_);[Red]\(&quot;$&quot;#,##0.00\)">
                  <c:v>16269</c:v>
                </c:pt>
                <c:pt idx="2208" formatCode="&quot;$&quot;#,##0.00_);[Red]\(&quot;$&quot;#,##0.00\)">
                  <c:v>67605</c:v>
                </c:pt>
                <c:pt idx="2209" formatCode="&quot;$&quot;#,##0.00_);[Red]\(&quot;$&quot;#,##0.00\)">
                  <c:v>36443</c:v>
                </c:pt>
                <c:pt idx="2210" formatCode="&quot;$&quot;#,##0.00_);[Red]\(&quot;$&quot;#,##0.00\)">
                  <c:v>33181</c:v>
                </c:pt>
                <c:pt idx="2211" formatCode="&quot;$&quot;#,##0.00_);[Red]\(&quot;$&quot;#,##0.00\)">
                  <c:v>48699</c:v>
                </c:pt>
                <c:pt idx="2212" formatCode="&quot;$&quot;#,##0.00_);[Red]\(&quot;$&quot;#,##0.00\)">
                  <c:v>51948</c:v>
                </c:pt>
                <c:pt idx="2213" formatCode="&quot;$&quot;#,##0.00_);[Red]\(&quot;$&quot;#,##0.00\)">
                  <c:v>77376</c:v>
                </c:pt>
                <c:pt idx="2214" formatCode="&quot;$&quot;#,##0.00_);[Red]\(&quot;$&quot;#,##0.00\)">
                  <c:v>72099</c:v>
                </c:pt>
                <c:pt idx="2215" formatCode="&quot;$&quot;#,##0.00_);[Red]\(&quot;$&quot;#,##0.00\)">
                  <c:v>79607</c:v>
                </c:pt>
                <c:pt idx="2216" formatCode="&quot;$&quot;#,##0.00_);[Red]\(&quot;$&quot;#,##0.00\)">
                  <c:v>85072</c:v>
                </c:pt>
                <c:pt idx="2217" formatCode="&quot;$&quot;#,##0.00_);[Red]\(&quot;$&quot;#,##0.00\)">
                  <c:v>51267</c:v>
                </c:pt>
                <c:pt idx="2218">
                  <c:v>65104</c:v>
                </c:pt>
                <c:pt idx="2219" formatCode="&quot;$&quot;#,##0.00_);[Red]\(&quot;$&quot;#,##0.00\)">
                  <c:v>25707</c:v>
                </c:pt>
                <c:pt idx="2220" formatCode="&quot;$&quot;#,##0.00_);[Red]\(&quot;$&quot;#,##0.00\)">
                  <c:v>78642</c:v>
                </c:pt>
                <c:pt idx="2221" formatCode="&quot;$&quot;#,##0.00_);[Red]\(&quot;$&quot;#,##0.00\)">
                  <c:v>34587</c:v>
                </c:pt>
                <c:pt idx="2222" formatCode="&quot;$&quot;#,##0.00_);[Red]\(&quot;$&quot;#,##0.00\)">
                  <c:v>27116</c:v>
                </c:pt>
                <c:pt idx="2223" formatCode="&quot;$&quot;#,##0.00_);[Red]\(&quot;$&quot;#,##0.00\)">
                  <c:v>57247</c:v>
                </c:pt>
                <c:pt idx="2224" formatCode="&quot;$&quot;#,##0.00_);[Red]\(&quot;$&quot;#,##0.00\)">
                  <c:v>51813</c:v>
                </c:pt>
                <c:pt idx="2225" formatCode="&quot;$&quot;#,##0.00_);[Red]\(&quot;$&quot;#,##0.00\)">
                  <c:v>89891</c:v>
                </c:pt>
                <c:pt idx="2226" formatCode="&quot;$&quot;#,##0.00_);[Red]\(&quot;$&quot;#,##0.00\)">
                  <c:v>3502</c:v>
                </c:pt>
                <c:pt idx="2227" formatCode="&quot;$&quot;#,##0.00_);[Red]\(&quot;$&quot;#,##0.00\)">
                  <c:v>70713</c:v>
                </c:pt>
                <c:pt idx="2228" formatCode="&quot;$&quot;#,##0.00_);[Red]\(&quot;$&quot;#,##0.00\)">
                  <c:v>19656</c:v>
                </c:pt>
                <c:pt idx="2229" formatCode="&quot;$&quot;#,##0.00_);[Red]\(&quot;$&quot;#,##0.00\)">
                  <c:v>19419</c:v>
                </c:pt>
                <c:pt idx="2230">
                  <c:v>48432</c:v>
                </c:pt>
                <c:pt idx="2231" formatCode="&quot;$&quot;#,##0.00_);[Red]\(&quot;$&quot;#,##0.00\)">
                  <c:v>22280</c:v>
                </c:pt>
                <c:pt idx="2232" formatCode="&quot;$&quot;#,##0.00_);[Red]\(&quot;$&quot;#,##0.00\)">
                  <c:v>49678</c:v>
                </c:pt>
                <c:pt idx="2233" formatCode="&quot;$&quot;#,##0.00_);[Red]\(&quot;$&quot;#,##0.00\)">
                  <c:v>56962</c:v>
                </c:pt>
                <c:pt idx="2234" formatCode="&quot;$&quot;#,##0.00_);[Red]\(&quot;$&quot;#,##0.00\)">
                  <c:v>65968</c:v>
                </c:pt>
                <c:pt idx="2235" formatCode="&quot;$&quot;#,##0.00_);[Red]\(&quot;$&quot;#,##0.00\)">
                  <c:v>42394</c:v>
                </c:pt>
                <c:pt idx="2236" formatCode="&quot;$&quot;#,##0.00_);[Red]\(&quot;$&quot;#,##0.00\)">
                  <c:v>156924</c:v>
                </c:pt>
                <c:pt idx="2237" formatCode="&quot;$&quot;#,##0.00_);[Red]\(&quot;$&quot;#,##0.00\)">
                  <c:v>26487</c:v>
                </c:pt>
                <c:pt idx="2238" formatCode="&quot;$&quot;#,##0.00_);[Red]\(&quot;$&quot;#,##0.00\)">
                  <c:v>26091</c:v>
                </c:pt>
                <c:pt idx="2239" formatCode="&quot;$&quot;#,##0.00_);[Red]\(&quot;$&quot;#,##0.00\)">
                  <c:v>41411</c:v>
                </c:pt>
              </c:numCache>
            </c:numRef>
          </c:xVal>
          <c:yVal>
            <c:numRef>
              <c:f>'Customer Profile'!$V$2:$V$2241</c:f>
              <c:numCache>
                <c:formatCode>"$"#,##0</c:formatCode>
                <c:ptCount val="2240"/>
                <c:pt idx="0">
                  <c:v>1144</c:v>
                </c:pt>
                <c:pt idx="1">
                  <c:v>540</c:v>
                </c:pt>
                <c:pt idx="2">
                  <c:v>84</c:v>
                </c:pt>
                <c:pt idx="3">
                  <c:v>24</c:v>
                </c:pt>
                <c:pt idx="4">
                  <c:v>952</c:v>
                </c:pt>
                <c:pt idx="5">
                  <c:v>122</c:v>
                </c:pt>
                <c:pt idx="6">
                  <c:v>295</c:v>
                </c:pt>
                <c:pt idx="7">
                  <c:v>41</c:v>
                </c:pt>
                <c:pt idx="8">
                  <c:v>962</c:v>
                </c:pt>
                <c:pt idx="9">
                  <c:v>125</c:v>
                </c:pt>
                <c:pt idx="10">
                  <c:v>152</c:v>
                </c:pt>
                <c:pt idx="11">
                  <c:v>16</c:v>
                </c:pt>
                <c:pt idx="12">
                  <c:v>592</c:v>
                </c:pt>
                <c:pt idx="13">
                  <c:v>84</c:v>
                </c:pt>
                <c:pt idx="14">
                  <c:v>17</c:v>
                </c:pt>
                <c:pt idx="15">
                  <c:v>422</c:v>
                </c:pt>
                <c:pt idx="16">
                  <c:v>28</c:v>
                </c:pt>
                <c:pt idx="17">
                  <c:v>40</c:v>
                </c:pt>
                <c:pt idx="18">
                  <c:v>48</c:v>
                </c:pt>
                <c:pt idx="19">
                  <c:v>69</c:v>
                </c:pt>
                <c:pt idx="20">
                  <c:v>22</c:v>
                </c:pt>
                <c:pt idx="21">
                  <c:v>386</c:v>
                </c:pt>
                <c:pt idx="22">
                  <c:v>886</c:v>
                </c:pt>
                <c:pt idx="23">
                  <c:v>258</c:v>
                </c:pt>
                <c:pt idx="24">
                  <c:v>858</c:v>
                </c:pt>
                <c:pt idx="25">
                  <c:v>1323</c:v>
                </c:pt>
                <c:pt idx="26">
                  <c:v>34</c:v>
                </c:pt>
                <c:pt idx="27">
                  <c:v>1099</c:v>
                </c:pt>
                <c:pt idx="28">
                  <c:v>257</c:v>
                </c:pt>
                <c:pt idx="29">
                  <c:v>1350</c:v>
                </c:pt>
                <c:pt idx="30">
                  <c:v>264</c:v>
                </c:pt>
                <c:pt idx="31">
                  <c:v>856</c:v>
                </c:pt>
                <c:pt idx="32">
                  <c:v>345</c:v>
                </c:pt>
                <c:pt idx="33">
                  <c:v>8</c:v>
                </c:pt>
                <c:pt idx="34">
                  <c:v>39</c:v>
                </c:pt>
                <c:pt idx="35">
                  <c:v>216</c:v>
                </c:pt>
                <c:pt idx="36">
                  <c:v>303</c:v>
                </c:pt>
                <c:pt idx="37">
                  <c:v>1177</c:v>
                </c:pt>
                <c:pt idx="38">
                  <c:v>2062</c:v>
                </c:pt>
                <c:pt idx="39">
                  <c:v>46</c:v>
                </c:pt>
                <c:pt idx="40">
                  <c:v>1497</c:v>
                </c:pt>
                <c:pt idx="41">
                  <c:v>183</c:v>
                </c:pt>
                <c:pt idx="42">
                  <c:v>31</c:v>
                </c:pt>
                <c:pt idx="43">
                  <c:v>496</c:v>
                </c:pt>
                <c:pt idx="44">
                  <c:v>18</c:v>
                </c:pt>
                <c:pt idx="45">
                  <c:v>123</c:v>
                </c:pt>
                <c:pt idx="46">
                  <c:v>987</c:v>
                </c:pt>
                <c:pt idx="47">
                  <c:v>1383</c:v>
                </c:pt>
                <c:pt idx="48">
                  <c:v>306</c:v>
                </c:pt>
                <c:pt idx="49">
                  <c:v>341</c:v>
                </c:pt>
                <c:pt idx="50">
                  <c:v>513</c:v>
                </c:pt>
                <c:pt idx="51">
                  <c:v>443</c:v>
                </c:pt>
                <c:pt idx="52">
                  <c:v>19</c:v>
                </c:pt>
                <c:pt idx="53">
                  <c:v>1203</c:v>
                </c:pt>
                <c:pt idx="54">
                  <c:v>120</c:v>
                </c:pt>
                <c:pt idx="55">
                  <c:v>1021</c:v>
                </c:pt>
                <c:pt idx="56">
                  <c:v>221</c:v>
                </c:pt>
                <c:pt idx="57">
                  <c:v>146</c:v>
                </c:pt>
                <c:pt idx="58">
                  <c:v>32</c:v>
                </c:pt>
                <c:pt idx="59">
                  <c:v>145</c:v>
                </c:pt>
                <c:pt idx="60">
                  <c:v>865</c:v>
                </c:pt>
                <c:pt idx="61">
                  <c:v>1073</c:v>
                </c:pt>
                <c:pt idx="62">
                  <c:v>50</c:v>
                </c:pt>
                <c:pt idx="63">
                  <c:v>1080</c:v>
                </c:pt>
                <c:pt idx="64">
                  <c:v>557</c:v>
                </c:pt>
                <c:pt idx="65">
                  <c:v>2068</c:v>
                </c:pt>
                <c:pt idx="66">
                  <c:v>41</c:v>
                </c:pt>
                <c:pt idx="67">
                  <c:v>303</c:v>
                </c:pt>
                <c:pt idx="68">
                  <c:v>255</c:v>
                </c:pt>
                <c:pt idx="69">
                  <c:v>492</c:v>
                </c:pt>
                <c:pt idx="70">
                  <c:v>372</c:v>
                </c:pt>
                <c:pt idx="71">
                  <c:v>343</c:v>
                </c:pt>
                <c:pt idx="72">
                  <c:v>485</c:v>
                </c:pt>
                <c:pt idx="73">
                  <c:v>16</c:v>
                </c:pt>
                <c:pt idx="74">
                  <c:v>457</c:v>
                </c:pt>
                <c:pt idx="75">
                  <c:v>262</c:v>
                </c:pt>
                <c:pt idx="76">
                  <c:v>1140</c:v>
                </c:pt>
                <c:pt idx="77">
                  <c:v>669</c:v>
                </c:pt>
                <c:pt idx="78">
                  <c:v>1612</c:v>
                </c:pt>
                <c:pt idx="79">
                  <c:v>45</c:v>
                </c:pt>
                <c:pt idx="80">
                  <c:v>350</c:v>
                </c:pt>
                <c:pt idx="81">
                  <c:v>663</c:v>
                </c:pt>
                <c:pt idx="82">
                  <c:v>591</c:v>
                </c:pt>
                <c:pt idx="83">
                  <c:v>876</c:v>
                </c:pt>
                <c:pt idx="84">
                  <c:v>677</c:v>
                </c:pt>
                <c:pt idx="85">
                  <c:v>190</c:v>
                </c:pt>
                <c:pt idx="86">
                  <c:v>18</c:v>
                </c:pt>
                <c:pt idx="87">
                  <c:v>40</c:v>
                </c:pt>
                <c:pt idx="88">
                  <c:v>1092</c:v>
                </c:pt>
                <c:pt idx="89">
                  <c:v>185</c:v>
                </c:pt>
                <c:pt idx="90">
                  <c:v>27</c:v>
                </c:pt>
                <c:pt idx="91">
                  <c:v>1736</c:v>
                </c:pt>
                <c:pt idx="92">
                  <c:v>725</c:v>
                </c:pt>
                <c:pt idx="93">
                  <c:v>2056</c:v>
                </c:pt>
                <c:pt idx="94">
                  <c:v>1153</c:v>
                </c:pt>
                <c:pt idx="95">
                  <c:v>382</c:v>
                </c:pt>
                <c:pt idx="96">
                  <c:v>52</c:v>
                </c:pt>
                <c:pt idx="97">
                  <c:v>1920</c:v>
                </c:pt>
                <c:pt idx="98">
                  <c:v>46</c:v>
                </c:pt>
                <c:pt idx="99">
                  <c:v>21</c:v>
                </c:pt>
                <c:pt idx="100">
                  <c:v>484</c:v>
                </c:pt>
                <c:pt idx="101">
                  <c:v>71</c:v>
                </c:pt>
                <c:pt idx="102">
                  <c:v>50</c:v>
                </c:pt>
                <c:pt idx="103">
                  <c:v>1320</c:v>
                </c:pt>
                <c:pt idx="104">
                  <c:v>1486</c:v>
                </c:pt>
                <c:pt idx="105">
                  <c:v>702</c:v>
                </c:pt>
                <c:pt idx="106">
                  <c:v>92</c:v>
                </c:pt>
                <c:pt idx="107">
                  <c:v>923</c:v>
                </c:pt>
                <c:pt idx="108">
                  <c:v>682</c:v>
                </c:pt>
                <c:pt idx="109">
                  <c:v>898</c:v>
                </c:pt>
                <c:pt idx="110">
                  <c:v>1880</c:v>
                </c:pt>
                <c:pt idx="111">
                  <c:v>90</c:v>
                </c:pt>
                <c:pt idx="112">
                  <c:v>20</c:v>
                </c:pt>
                <c:pt idx="113">
                  <c:v>1713</c:v>
                </c:pt>
                <c:pt idx="114">
                  <c:v>612</c:v>
                </c:pt>
                <c:pt idx="115">
                  <c:v>11</c:v>
                </c:pt>
                <c:pt idx="116">
                  <c:v>494</c:v>
                </c:pt>
                <c:pt idx="117">
                  <c:v>437</c:v>
                </c:pt>
                <c:pt idx="118">
                  <c:v>233</c:v>
                </c:pt>
                <c:pt idx="119">
                  <c:v>782</c:v>
                </c:pt>
                <c:pt idx="120">
                  <c:v>20</c:v>
                </c:pt>
                <c:pt idx="121">
                  <c:v>38</c:v>
                </c:pt>
                <c:pt idx="122">
                  <c:v>540</c:v>
                </c:pt>
                <c:pt idx="123">
                  <c:v>920</c:v>
                </c:pt>
                <c:pt idx="124">
                  <c:v>71</c:v>
                </c:pt>
                <c:pt idx="125">
                  <c:v>56</c:v>
                </c:pt>
                <c:pt idx="126">
                  <c:v>65</c:v>
                </c:pt>
                <c:pt idx="127">
                  <c:v>259</c:v>
                </c:pt>
                <c:pt idx="128">
                  <c:v>37</c:v>
                </c:pt>
                <c:pt idx="129">
                  <c:v>11</c:v>
                </c:pt>
                <c:pt idx="130">
                  <c:v>1988</c:v>
                </c:pt>
                <c:pt idx="131">
                  <c:v>1106</c:v>
                </c:pt>
                <c:pt idx="132">
                  <c:v>460</c:v>
                </c:pt>
                <c:pt idx="133">
                  <c:v>1011</c:v>
                </c:pt>
                <c:pt idx="134">
                  <c:v>407</c:v>
                </c:pt>
                <c:pt idx="135">
                  <c:v>976</c:v>
                </c:pt>
                <c:pt idx="136">
                  <c:v>46</c:v>
                </c:pt>
                <c:pt idx="137">
                  <c:v>2188</c:v>
                </c:pt>
                <c:pt idx="138">
                  <c:v>157</c:v>
                </c:pt>
                <c:pt idx="139">
                  <c:v>118</c:v>
                </c:pt>
                <c:pt idx="140">
                  <c:v>796</c:v>
                </c:pt>
                <c:pt idx="141">
                  <c:v>767</c:v>
                </c:pt>
                <c:pt idx="142">
                  <c:v>187</c:v>
                </c:pt>
                <c:pt idx="143">
                  <c:v>497</c:v>
                </c:pt>
                <c:pt idx="144">
                  <c:v>41</c:v>
                </c:pt>
                <c:pt idx="145">
                  <c:v>894</c:v>
                </c:pt>
                <c:pt idx="146">
                  <c:v>22</c:v>
                </c:pt>
                <c:pt idx="147">
                  <c:v>30</c:v>
                </c:pt>
                <c:pt idx="148">
                  <c:v>17</c:v>
                </c:pt>
                <c:pt idx="149">
                  <c:v>258</c:v>
                </c:pt>
                <c:pt idx="150">
                  <c:v>577</c:v>
                </c:pt>
                <c:pt idx="151">
                  <c:v>969</c:v>
                </c:pt>
                <c:pt idx="152">
                  <c:v>2057</c:v>
                </c:pt>
                <c:pt idx="153">
                  <c:v>1610</c:v>
                </c:pt>
                <c:pt idx="154">
                  <c:v>712</c:v>
                </c:pt>
                <c:pt idx="155">
                  <c:v>70</c:v>
                </c:pt>
                <c:pt idx="156">
                  <c:v>152</c:v>
                </c:pt>
                <c:pt idx="157">
                  <c:v>152</c:v>
                </c:pt>
                <c:pt idx="158">
                  <c:v>790</c:v>
                </c:pt>
                <c:pt idx="159">
                  <c:v>612</c:v>
                </c:pt>
                <c:pt idx="160">
                  <c:v>736</c:v>
                </c:pt>
                <c:pt idx="161">
                  <c:v>550</c:v>
                </c:pt>
                <c:pt idx="162">
                  <c:v>61</c:v>
                </c:pt>
                <c:pt idx="163">
                  <c:v>1144</c:v>
                </c:pt>
                <c:pt idx="164">
                  <c:v>437</c:v>
                </c:pt>
                <c:pt idx="165">
                  <c:v>50</c:v>
                </c:pt>
                <c:pt idx="166">
                  <c:v>10</c:v>
                </c:pt>
                <c:pt idx="167">
                  <c:v>545</c:v>
                </c:pt>
                <c:pt idx="168">
                  <c:v>118</c:v>
                </c:pt>
                <c:pt idx="169">
                  <c:v>300</c:v>
                </c:pt>
                <c:pt idx="170">
                  <c:v>58</c:v>
                </c:pt>
                <c:pt idx="171">
                  <c:v>335</c:v>
                </c:pt>
                <c:pt idx="172">
                  <c:v>29</c:v>
                </c:pt>
                <c:pt idx="173">
                  <c:v>32</c:v>
                </c:pt>
                <c:pt idx="174">
                  <c:v>20</c:v>
                </c:pt>
                <c:pt idx="175">
                  <c:v>62</c:v>
                </c:pt>
                <c:pt idx="176">
                  <c:v>294</c:v>
                </c:pt>
                <c:pt idx="177">
                  <c:v>263</c:v>
                </c:pt>
                <c:pt idx="178">
                  <c:v>345</c:v>
                </c:pt>
                <c:pt idx="179">
                  <c:v>120</c:v>
                </c:pt>
                <c:pt idx="180">
                  <c:v>185</c:v>
                </c:pt>
                <c:pt idx="181">
                  <c:v>28</c:v>
                </c:pt>
                <c:pt idx="182">
                  <c:v>71</c:v>
                </c:pt>
                <c:pt idx="183">
                  <c:v>221</c:v>
                </c:pt>
                <c:pt idx="184">
                  <c:v>789</c:v>
                </c:pt>
                <c:pt idx="185">
                  <c:v>563</c:v>
                </c:pt>
                <c:pt idx="186">
                  <c:v>665</c:v>
                </c:pt>
                <c:pt idx="187">
                  <c:v>496</c:v>
                </c:pt>
                <c:pt idx="188">
                  <c:v>182</c:v>
                </c:pt>
                <c:pt idx="189">
                  <c:v>220</c:v>
                </c:pt>
                <c:pt idx="190">
                  <c:v>395</c:v>
                </c:pt>
                <c:pt idx="191">
                  <c:v>70</c:v>
                </c:pt>
                <c:pt idx="192">
                  <c:v>269</c:v>
                </c:pt>
                <c:pt idx="193">
                  <c:v>1171</c:v>
                </c:pt>
                <c:pt idx="194">
                  <c:v>708</c:v>
                </c:pt>
                <c:pt idx="195">
                  <c:v>910</c:v>
                </c:pt>
                <c:pt idx="196">
                  <c:v>897</c:v>
                </c:pt>
                <c:pt idx="197">
                  <c:v>62</c:v>
                </c:pt>
                <c:pt idx="198">
                  <c:v>715</c:v>
                </c:pt>
                <c:pt idx="199">
                  <c:v>50</c:v>
                </c:pt>
                <c:pt idx="200">
                  <c:v>1221</c:v>
                </c:pt>
                <c:pt idx="201">
                  <c:v>259</c:v>
                </c:pt>
                <c:pt idx="202">
                  <c:v>35</c:v>
                </c:pt>
                <c:pt idx="203">
                  <c:v>1029</c:v>
                </c:pt>
                <c:pt idx="204">
                  <c:v>382</c:v>
                </c:pt>
                <c:pt idx="205">
                  <c:v>547</c:v>
                </c:pt>
                <c:pt idx="206">
                  <c:v>259</c:v>
                </c:pt>
                <c:pt idx="207">
                  <c:v>150</c:v>
                </c:pt>
                <c:pt idx="208">
                  <c:v>56</c:v>
                </c:pt>
                <c:pt idx="209">
                  <c:v>964</c:v>
                </c:pt>
                <c:pt idx="210">
                  <c:v>39</c:v>
                </c:pt>
                <c:pt idx="211">
                  <c:v>39</c:v>
                </c:pt>
                <c:pt idx="212">
                  <c:v>1900</c:v>
                </c:pt>
                <c:pt idx="213">
                  <c:v>901</c:v>
                </c:pt>
                <c:pt idx="214">
                  <c:v>87</c:v>
                </c:pt>
                <c:pt idx="215">
                  <c:v>1011</c:v>
                </c:pt>
                <c:pt idx="216">
                  <c:v>1076</c:v>
                </c:pt>
                <c:pt idx="217">
                  <c:v>953</c:v>
                </c:pt>
                <c:pt idx="218">
                  <c:v>125</c:v>
                </c:pt>
                <c:pt idx="219">
                  <c:v>1118</c:v>
                </c:pt>
                <c:pt idx="220">
                  <c:v>52</c:v>
                </c:pt>
                <c:pt idx="221">
                  <c:v>1868</c:v>
                </c:pt>
                <c:pt idx="222">
                  <c:v>11</c:v>
                </c:pt>
                <c:pt idx="223">
                  <c:v>656</c:v>
                </c:pt>
                <c:pt idx="224">
                  <c:v>1920</c:v>
                </c:pt>
                <c:pt idx="225">
                  <c:v>88</c:v>
                </c:pt>
                <c:pt idx="226">
                  <c:v>41</c:v>
                </c:pt>
                <c:pt idx="227">
                  <c:v>1342</c:v>
                </c:pt>
                <c:pt idx="228">
                  <c:v>1400</c:v>
                </c:pt>
                <c:pt idx="229">
                  <c:v>393</c:v>
                </c:pt>
                <c:pt idx="230">
                  <c:v>44</c:v>
                </c:pt>
                <c:pt idx="231">
                  <c:v>832</c:v>
                </c:pt>
                <c:pt idx="232">
                  <c:v>1629</c:v>
                </c:pt>
                <c:pt idx="233">
                  <c:v>120</c:v>
                </c:pt>
                <c:pt idx="234">
                  <c:v>42</c:v>
                </c:pt>
                <c:pt idx="235">
                  <c:v>618</c:v>
                </c:pt>
                <c:pt idx="236">
                  <c:v>444</c:v>
                </c:pt>
                <c:pt idx="237">
                  <c:v>1348</c:v>
                </c:pt>
                <c:pt idx="238">
                  <c:v>229</c:v>
                </c:pt>
                <c:pt idx="239">
                  <c:v>2012</c:v>
                </c:pt>
                <c:pt idx="240">
                  <c:v>2105</c:v>
                </c:pt>
                <c:pt idx="241">
                  <c:v>273</c:v>
                </c:pt>
                <c:pt idx="242">
                  <c:v>16</c:v>
                </c:pt>
                <c:pt idx="243">
                  <c:v>115</c:v>
                </c:pt>
                <c:pt idx="244">
                  <c:v>19</c:v>
                </c:pt>
                <c:pt idx="245">
                  <c:v>821</c:v>
                </c:pt>
                <c:pt idx="246">
                  <c:v>1794</c:v>
                </c:pt>
                <c:pt idx="247">
                  <c:v>872</c:v>
                </c:pt>
                <c:pt idx="248">
                  <c:v>1484</c:v>
                </c:pt>
                <c:pt idx="249">
                  <c:v>1254</c:v>
                </c:pt>
                <c:pt idx="250">
                  <c:v>1114</c:v>
                </c:pt>
                <c:pt idx="251">
                  <c:v>35</c:v>
                </c:pt>
                <c:pt idx="252">
                  <c:v>1270</c:v>
                </c:pt>
                <c:pt idx="253">
                  <c:v>76</c:v>
                </c:pt>
                <c:pt idx="254">
                  <c:v>837</c:v>
                </c:pt>
                <c:pt idx="255">
                  <c:v>970</c:v>
                </c:pt>
                <c:pt idx="256">
                  <c:v>306</c:v>
                </c:pt>
                <c:pt idx="257">
                  <c:v>601</c:v>
                </c:pt>
                <c:pt idx="258">
                  <c:v>51</c:v>
                </c:pt>
                <c:pt idx="259">
                  <c:v>44</c:v>
                </c:pt>
                <c:pt idx="260">
                  <c:v>69</c:v>
                </c:pt>
                <c:pt idx="261">
                  <c:v>550</c:v>
                </c:pt>
                <c:pt idx="262">
                  <c:v>69</c:v>
                </c:pt>
                <c:pt idx="263">
                  <c:v>1762</c:v>
                </c:pt>
                <c:pt idx="264">
                  <c:v>498</c:v>
                </c:pt>
                <c:pt idx="265">
                  <c:v>121</c:v>
                </c:pt>
                <c:pt idx="266">
                  <c:v>1208</c:v>
                </c:pt>
                <c:pt idx="267">
                  <c:v>1489</c:v>
                </c:pt>
                <c:pt idx="268">
                  <c:v>1367</c:v>
                </c:pt>
                <c:pt idx="269">
                  <c:v>375</c:v>
                </c:pt>
                <c:pt idx="270">
                  <c:v>810</c:v>
                </c:pt>
                <c:pt idx="271">
                  <c:v>219</c:v>
                </c:pt>
                <c:pt idx="272">
                  <c:v>560</c:v>
                </c:pt>
                <c:pt idx="273">
                  <c:v>226</c:v>
                </c:pt>
                <c:pt idx="274">
                  <c:v>306</c:v>
                </c:pt>
                <c:pt idx="275">
                  <c:v>40</c:v>
                </c:pt>
                <c:pt idx="276">
                  <c:v>11</c:v>
                </c:pt>
                <c:pt idx="277">
                  <c:v>70</c:v>
                </c:pt>
                <c:pt idx="278">
                  <c:v>1312</c:v>
                </c:pt>
                <c:pt idx="279">
                  <c:v>1241</c:v>
                </c:pt>
                <c:pt idx="280">
                  <c:v>35</c:v>
                </c:pt>
                <c:pt idx="281">
                  <c:v>189</c:v>
                </c:pt>
                <c:pt idx="282">
                  <c:v>388</c:v>
                </c:pt>
                <c:pt idx="283">
                  <c:v>40</c:v>
                </c:pt>
                <c:pt idx="284">
                  <c:v>345</c:v>
                </c:pt>
                <c:pt idx="285">
                  <c:v>767</c:v>
                </c:pt>
                <c:pt idx="286">
                  <c:v>59</c:v>
                </c:pt>
                <c:pt idx="287">
                  <c:v>917</c:v>
                </c:pt>
                <c:pt idx="288">
                  <c:v>1158</c:v>
                </c:pt>
                <c:pt idx="289">
                  <c:v>48</c:v>
                </c:pt>
                <c:pt idx="290">
                  <c:v>1030</c:v>
                </c:pt>
                <c:pt idx="291">
                  <c:v>1010</c:v>
                </c:pt>
                <c:pt idx="292">
                  <c:v>36</c:v>
                </c:pt>
                <c:pt idx="293">
                  <c:v>902</c:v>
                </c:pt>
                <c:pt idx="294">
                  <c:v>34</c:v>
                </c:pt>
                <c:pt idx="295">
                  <c:v>18</c:v>
                </c:pt>
                <c:pt idx="296">
                  <c:v>62</c:v>
                </c:pt>
                <c:pt idx="297">
                  <c:v>777</c:v>
                </c:pt>
                <c:pt idx="298">
                  <c:v>387</c:v>
                </c:pt>
                <c:pt idx="299">
                  <c:v>385</c:v>
                </c:pt>
                <c:pt idx="300">
                  <c:v>1713</c:v>
                </c:pt>
                <c:pt idx="301">
                  <c:v>46</c:v>
                </c:pt>
                <c:pt idx="302">
                  <c:v>105</c:v>
                </c:pt>
                <c:pt idx="303">
                  <c:v>120</c:v>
                </c:pt>
                <c:pt idx="304">
                  <c:v>442</c:v>
                </c:pt>
                <c:pt idx="305">
                  <c:v>1122</c:v>
                </c:pt>
                <c:pt idx="306">
                  <c:v>26</c:v>
                </c:pt>
                <c:pt idx="307">
                  <c:v>39</c:v>
                </c:pt>
                <c:pt idx="308">
                  <c:v>658</c:v>
                </c:pt>
                <c:pt idx="309">
                  <c:v>70</c:v>
                </c:pt>
                <c:pt idx="310">
                  <c:v>90</c:v>
                </c:pt>
                <c:pt idx="311">
                  <c:v>1059</c:v>
                </c:pt>
                <c:pt idx="312">
                  <c:v>389</c:v>
                </c:pt>
                <c:pt idx="313">
                  <c:v>1790</c:v>
                </c:pt>
                <c:pt idx="314">
                  <c:v>389</c:v>
                </c:pt>
                <c:pt idx="315">
                  <c:v>2157</c:v>
                </c:pt>
                <c:pt idx="316">
                  <c:v>982</c:v>
                </c:pt>
                <c:pt idx="317">
                  <c:v>1641</c:v>
                </c:pt>
                <c:pt idx="318">
                  <c:v>14</c:v>
                </c:pt>
                <c:pt idx="319">
                  <c:v>393</c:v>
                </c:pt>
                <c:pt idx="320">
                  <c:v>1691</c:v>
                </c:pt>
                <c:pt idx="321">
                  <c:v>385</c:v>
                </c:pt>
                <c:pt idx="322">
                  <c:v>221</c:v>
                </c:pt>
                <c:pt idx="323">
                  <c:v>19</c:v>
                </c:pt>
                <c:pt idx="324">
                  <c:v>40</c:v>
                </c:pt>
                <c:pt idx="325">
                  <c:v>641</c:v>
                </c:pt>
                <c:pt idx="326">
                  <c:v>1571</c:v>
                </c:pt>
                <c:pt idx="327">
                  <c:v>29</c:v>
                </c:pt>
                <c:pt idx="328">
                  <c:v>748</c:v>
                </c:pt>
                <c:pt idx="329">
                  <c:v>928</c:v>
                </c:pt>
                <c:pt idx="330">
                  <c:v>397</c:v>
                </c:pt>
                <c:pt idx="331">
                  <c:v>1270</c:v>
                </c:pt>
                <c:pt idx="332">
                  <c:v>88</c:v>
                </c:pt>
                <c:pt idx="333">
                  <c:v>38</c:v>
                </c:pt>
                <c:pt idx="334">
                  <c:v>1505</c:v>
                </c:pt>
                <c:pt idx="335">
                  <c:v>37</c:v>
                </c:pt>
                <c:pt idx="336">
                  <c:v>39</c:v>
                </c:pt>
                <c:pt idx="337">
                  <c:v>1535</c:v>
                </c:pt>
                <c:pt idx="338">
                  <c:v>395</c:v>
                </c:pt>
                <c:pt idx="339">
                  <c:v>261</c:v>
                </c:pt>
                <c:pt idx="340">
                  <c:v>1482</c:v>
                </c:pt>
                <c:pt idx="341">
                  <c:v>252</c:v>
                </c:pt>
                <c:pt idx="342">
                  <c:v>43</c:v>
                </c:pt>
                <c:pt idx="343">
                  <c:v>221</c:v>
                </c:pt>
                <c:pt idx="344">
                  <c:v>42</c:v>
                </c:pt>
                <c:pt idx="345">
                  <c:v>1220</c:v>
                </c:pt>
                <c:pt idx="346">
                  <c:v>76</c:v>
                </c:pt>
                <c:pt idx="347">
                  <c:v>961</c:v>
                </c:pt>
                <c:pt idx="348">
                  <c:v>758</c:v>
                </c:pt>
                <c:pt idx="349">
                  <c:v>34</c:v>
                </c:pt>
                <c:pt idx="350">
                  <c:v>1301</c:v>
                </c:pt>
                <c:pt idx="351">
                  <c:v>96</c:v>
                </c:pt>
                <c:pt idx="352">
                  <c:v>2491</c:v>
                </c:pt>
                <c:pt idx="353">
                  <c:v>260</c:v>
                </c:pt>
                <c:pt idx="354">
                  <c:v>1914</c:v>
                </c:pt>
                <c:pt idx="355">
                  <c:v>44</c:v>
                </c:pt>
                <c:pt idx="356">
                  <c:v>63</c:v>
                </c:pt>
                <c:pt idx="357">
                  <c:v>603</c:v>
                </c:pt>
                <c:pt idx="358">
                  <c:v>34</c:v>
                </c:pt>
                <c:pt idx="359">
                  <c:v>972</c:v>
                </c:pt>
                <c:pt idx="360">
                  <c:v>1208</c:v>
                </c:pt>
                <c:pt idx="361">
                  <c:v>121</c:v>
                </c:pt>
                <c:pt idx="362">
                  <c:v>63</c:v>
                </c:pt>
                <c:pt idx="363">
                  <c:v>123</c:v>
                </c:pt>
                <c:pt idx="364">
                  <c:v>60</c:v>
                </c:pt>
                <c:pt idx="365">
                  <c:v>1872</c:v>
                </c:pt>
                <c:pt idx="366">
                  <c:v>1228</c:v>
                </c:pt>
                <c:pt idx="367">
                  <c:v>67</c:v>
                </c:pt>
                <c:pt idx="368">
                  <c:v>27</c:v>
                </c:pt>
                <c:pt idx="369">
                  <c:v>87</c:v>
                </c:pt>
                <c:pt idx="370">
                  <c:v>18</c:v>
                </c:pt>
                <c:pt idx="371">
                  <c:v>1671</c:v>
                </c:pt>
                <c:pt idx="372">
                  <c:v>1408</c:v>
                </c:pt>
                <c:pt idx="373">
                  <c:v>1243</c:v>
                </c:pt>
                <c:pt idx="374">
                  <c:v>1302</c:v>
                </c:pt>
                <c:pt idx="375">
                  <c:v>394</c:v>
                </c:pt>
                <c:pt idx="376">
                  <c:v>75</c:v>
                </c:pt>
                <c:pt idx="377">
                  <c:v>62</c:v>
                </c:pt>
                <c:pt idx="378">
                  <c:v>651</c:v>
                </c:pt>
                <c:pt idx="379">
                  <c:v>63</c:v>
                </c:pt>
                <c:pt idx="380">
                  <c:v>12</c:v>
                </c:pt>
                <c:pt idx="381">
                  <c:v>1232</c:v>
                </c:pt>
                <c:pt idx="382">
                  <c:v>809</c:v>
                </c:pt>
                <c:pt idx="383">
                  <c:v>647</c:v>
                </c:pt>
                <c:pt idx="384">
                  <c:v>1550</c:v>
                </c:pt>
                <c:pt idx="385">
                  <c:v>1672</c:v>
                </c:pt>
                <c:pt idx="386">
                  <c:v>21</c:v>
                </c:pt>
                <c:pt idx="387">
                  <c:v>91</c:v>
                </c:pt>
                <c:pt idx="388">
                  <c:v>44</c:v>
                </c:pt>
                <c:pt idx="389">
                  <c:v>1760</c:v>
                </c:pt>
                <c:pt idx="390">
                  <c:v>89</c:v>
                </c:pt>
                <c:pt idx="391">
                  <c:v>827</c:v>
                </c:pt>
                <c:pt idx="392">
                  <c:v>953</c:v>
                </c:pt>
                <c:pt idx="393">
                  <c:v>18</c:v>
                </c:pt>
                <c:pt idx="394">
                  <c:v>76</c:v>
                </c:pt>
                <c:pt idx="395">
                  <c:v>1784</c:v>
                </c:pt>
                <c:pt idx="396">
                  <c:v>1114</c:v>
                </c:pt>
                <c:pt idx="397">
                  <c:v>60</c:v>
                </c:pt>
                <c:pt idx="398">
                  <c:v>1041</c:v>
                </c:pt>
                <c:pt idx="399">
                  <c:v>1299</c:v>
                </c:pt>
                <c:pt idx="400">
                  <c:v>386</c:v>
                </c:pt>
                <c:pt idx="401">
                  <c:v>29</c:v>
                </c:pt>
                <c:pt idx="402">
                  <c:v>89</c:v>
                </c:pt>
                <c:pt idx="403">
                  <c:v>91</c:v>
                </c:pt>
                <c:pt idx="404">
                  <c:v>1030</c:v>
                </c:pt>
                <c:pt idx="405">
                  <c:v>1037</c:v>
                </c:pt>
                <c:pt idx="406">
                  <c:v>1182</c:v>
                </c:pt>
                <c:pt idx="407">
                  <c:v>1555</c:v>
                </c:pt>
                <c:pt idx="408">
                  <c:v>16</c:v>
                </c:pt>
                <c:pt idx="409">
                  <c:v>22</c:v>
                </c:pt>
                <c:pt idx="410">
                  <c:v>1527</c:v>
                </c:pt>
                <c:pt idx="411">
                  <c:v>1270</c:v>
                </c:pt>
                <c:pt idx="412">
                  <c:v>64</c:v>
                </c:pt>
                <c:pt idx="413">
                  <c:v>563</c:v>
                </c:pt>
                <c:pt idx="414">
                  <c:v>1072</c:v>
                </c:pt>
                <c:pt idx="415">
                  <c:v>123</c:v>
                </c:pt>
                <c:pt idx="416">
                  <c:v>1282</c:v>
                </c:pt>
                <c:pt idx="417">
                  <c:v>611</c:v>
                </c:pt>
                <c:pt idx="418">
                  <c:v>19</c:v>
                </c:pt>
                <c:pt idx="419">
                  <c:v>2153</c:v>
                </c:pt>
                <c:pt idx="420">
                  <c:v>1426</c:v>
                </c:pt>
                <c:pt idx="421">
                  <c:v>37</c:v>
                </c:pt>
                <c:pt idx="422">
                  <c:v>37</c:v>
                </c:pt>
                <c:pt idx="423">
                  <c:v>55</c:v>
                </c:pt>
                <c:pt idx="424">
                  <c:v>512</c:v>
                </c:pt>
                <c:pt idx="425">
                  <c:v>16</c:v>
                </c:pt>
                <c:pt idx="426">
                  <c:v>29</c:v>
                </c:pt>
                <c:pt idx="427">
                  <c:v>21</c:v>
                </c:pt>
                <c:pt idx="428">
                  <c:v>1610</c:v>
                </c:pt>
                <c:pt idx="429">
                  <c:v>1253</c:v>
                </c:pt>
                <c:pt idx="430">
                  <c:v>2074</c:v>
                </c:pt>
                <c:pt idx="431">
                  <c:v>62</c:v>
                </c:pt>
                <c:pt idx="432">
                  <c:v>17</c:v>
                </c:pt>
                <c:pt idx="433">
                  <c:v>1677</c:v>
                </c:pt>
                <c:pt idx="434">
                  <c:v>1376</c:v>
                </c:pt>
                <c:pt idx="435">
                  <c:v>185</c:v>
                </c:pt>
                <c:pt idx="436">
                  <c:v>43</c:v>
                </c:pt>
                <c:pt idx="437">
                  <c:v>116</c:v>
                </c:pt>
                <c:pt idx="438">
                  <c:v>122</c:v>
                </c:pt>
                <c:pt idx="439">
                  <c:v>67</c:v>
                </c:pt>
                <c:pt idx="440">
                  <c:v>1362</c:v>
                </c:pt>
                <c:pt idx="441">
                  <c:v>20</c:v>
                </c:pt>
                <c:pt idx="442">
                  <c:v>40</c:v>
                </c:pt>
                <c:pt idx="443">
                  <c:v>12</c:v>
                </c:pt>
                <c:pt idx="444">
                  <c:v>297</c:v>
                </c:pt>
                <c:pt idx="445">
                  <c:v>835</c:v>
                </c:pt>
                <c:pt idx="446">
                  <c:v>94</c:v>
                </c:pt>
                <c:pt idx="447">
                  <c:v>17</c:v>
                </c:pt>
                <c:pt idx="448">
                  <c:v>305</c:v>
                </c:pt>
                <c:pt idx="449">
                  <c:v>87</c:v>
                </c:pt>
                <c:pt idx="450">
                  <c:v>19</c:v>
                </c:pt>
                <c:pt idx="451">
                  <c:v>787</c:v>
                </c:pt>
                <c:pt idx="452">
                  <c:v>20</c:v>
                </c:pt>
                <c:pt idx="453">
                  <c:v>763</c:v>
                </c:pt>
                <c:pt idx="454">
                  <c:v>301</c:v>
                </c:pt>
                <c:pt idx="455">
                  <c:v>67</c:v>
                </c:pt>
                <c:pt idx="456">
                  <c:v>606</c:v>
                </c:pt>
                <c:pt idx="457">
                  <c:v>989</c:v>
                </c:pt>
                <c:pt idx="458">
                  <c:v>67</c:v>
                </c:pt>
                <c:pt idx="459">
                  <c:v>37</c:v>
                </c:pt>
                <c:pt idx="460">
                  <c:v>1114</c:v>
                </c:pt>
                <c:pt idx="461">
                  <c:v>894</c:v>
                </c:pt>
                <c:pt idx="462">
                  <c:v>69</c:v>
                </c:pt>
                <c:pt idx="463">
                  <c:v>16</c:v>
                </c:pt>
                <c:pt idx="464">
                  <c:v>1489</c:v>
                </c:pt>
                <c:pt idx="465">
                  <c:v>255</c:v>
                </c:pt>
                <c:pt idx="466">
                  <c:v>75</c:v>
                </c:pt>
                <c:pt idx="467">
                  <c:v>216</c:v>
                </c:pt>
                <c:pt idx="468">
                  <c:v>495</c:v>
                </c:pt>
                <c:pt idx="469">
                  <c:v>1460</c:v>
                </c:pt>
                <c:pt idx="470">
                  <c:v>712</c:v>
                </c:pt>
                <c:pt idx="471">
                  <c:v>1047</c:v>
                </c:pt>
                <c:pt idx="472">
                  <c:v>892</c:v>
                </c:pt>
                <c:pt idx="473">
                  <c:v>1288</c:v>
                </c:pt>
                <c:pt idx="474">
                  <c:v>877</c:v>
                </c:pt>
                <c:pt idx="475">
                  <c:v>66</c:v>
                </c:pt>
                <c:pt idx="476">
                  <c:v>1188</c:v>
                </c:pt>
                <c:pt idx="477">
                  <c:v>53</c:v>
                </c:pt>
                <c:pt idx="478">
                  <c:v>1550</c:v>
                </c:pt>
                <c:pt idx="479">
                  <c:v>63</c:v>
                </c:pt>
                <c:pt idx="480">
                  <c:v>57</c:v>
                </c:pt>
                <c:pt idx="481">
                  <c:v>303</c:v>
                </c:pt>
                <c:pt idx="482">
                  <c:v>720</c:v>
                </c:pt>
                <c:pt idx="483">
                  <c:v>147</c:v>
                </c:pt>
                <c:pt idx="484">
                  <c:v>34</c:v>
                </c:pt>
                <c:pt idx="485">
                  <c:v>39</c:v>
                </c:pt>
                <c:pt idx="486">
                  <c:v>256</c:v>
                </c:pt>
                <c:pt idx="487">
                  <c:v>34</c:v>
                </c:pt>
                <c:pt idx="488">
                  <c:v>57</c:v>
                </c:pt>
                <c:pt idx="489">
                  <c:v>491</c:v>
                </c:pt>
                <c:pt idx="490">
                  <c:v>801</c:v>
                </c:pt>
                <c:pt idx="491">
                  <c:v>537</c:v>
                </c:pt>
                <c:pt idx="492">
                  <c:v>44</c:v>
                </c:pt>
                <c:pt idx="493">
                  <c:v>20</c:v>
                </c:pt>
                <c:pt idx="494">
                  <c:v>41</c:v>
                </c:pt>
                <c:pt idx="495">
                  <c:v>520</c:v>
                </c:pt>
                <c:pt idx="496">
                  <c:v>1476</c:v>
                </c:pt>
                <c:pt idx="497">
                  <c:v>147</c:v>
                </c:pt>
                <c:pt idx="498">
                  <c:v>769</c:v>
                </c:pt>
                <c:pt idx="499">
                  <c:v>43</c:v>
                </c:pt>
                <c:pt idx="500">
                  <c:v>91</c:v>
                </c:pt>
                <c:pt idx="501">
                  <c:v>47</c:v>
                </c:pt>
                <c:pt idx="502">
                  <c:v>26</c:v>
                </c:pt>
                <c:pt idx="503">
                  <c:v>442</c:v>
                </c:pt>
                <c:pt idx="504">
                  <c:v>18</c:v>
                </c:pt>
                <c:pt idx="505">
                  <c:v>1270</c:v>
                </c:pt>
                <c:pt idx="506">
                  <c:v>33</c:v>
                </c:pt>
                <c:pt idx="507">
                  <c:v>150</c:v>
                </c:pt>
                <c:pt idx="508">
                  <c:v>1271</c:v>
                </c:pt>
                <c:pt idx="509">
                  <c:v>41</c:v>
                </c:pt>
                <c:pt idx="510">
                  <c:v>769</c:v>
                </c:pt>
                <c:pt idx="511">
                  <c:v>1206</c:v>
                </c:pt>
                <c:pt idx="512">
                  <c:v>827</c:v>
                </c:pt>
                <c:pt idx="513">
                  <c:v>20</c:v>
                </c:pt>
                <c:pt idx="514">
                  <c:v>57</c:v>
                </c:pt>
                <c:pt idx="515">
                  <c:v>897</c:v>
                </c:pt>
                <c:pt idx="516">
                  <c:v>589</c:v>
                </c:pt>
                <c:pt idx="517">
                  <c:v>1892</c:v>
                </c:pt>
                <c:pt idx="518">
                  <c:v>1634</c:v>
                </c:pt>
                <c:pt idx="519">
                  <c:v>224</c:v>
                </c:pt>
                <c:pt idx="520">
                  <c:v>16</c:v>
                </c:pt>
                <c:pt idx="521">
                  <c:v>303</c:v>
                </c:pt>
                <c:pt idx="522">
                  <c:v>1117</c:v>
                </c:pt>
                <c:pt idx="523">
                  <c:v>348</c:v>
                </c:pt>
                <c:pt idx="524">
                  <c:v>62</c:v>
                </c:pt>
                <c:pt idx="525">
                  <c:v>49</c:v>
                </c:pt>
                <c:pt idx="526">
                  <c:v>35</c:v>
                </c:pt>
                <c:pt idx="527">
                  <c:v>34</c:v>
                </c:pt>
                <c:pt idx="528">
                  <c:v>866</c:v>
                </c:pt>
                <c:pt idx="529">
                  <c:v>1046</c:v>
                </c:pt>
                <c:pt idx="530">
                  <c:v>1061</c:v>
                </c:pt>
                <c:pt idx="531">
                  <c:v>233</c:v>
                </c:pt>
                <c:pt idx="532">
                  <c:v>154</c:v>
                </c:pt>
                <c:pt idx="533">
                  <c:v>432</c:v>
                </c:pt>
                <c:pt idx="534">
                  <c:v>845</c:v>
                </c:pt>
                <c:pt idx="535">
                  <c:v>21</c:v>
                </c:pt>
                <c:pt idx="536">
                  <c:v>24</c:v>
                </c:pt>
                <c:pt idx="537">
                  <c:v>389</c:v>
                </c:pt>
                <c:pt idx="538">
                  <c:v>24</c:v>
                </c:pt>
                <c:pt idx="539">
                  <c:v>682</c:v>
                </c:pt>
                <c:pt idx="540">
                  <c:v>116</c:v>
                </c:pt>
                <c:pt idx="541">
                  <c:v>13</c:v>
                </c:pt>
                <c:pt idx="542">
                  <c:v>313</c:v>
                </c:pt>
                <c:pt idx="543">
                  <c:v>1174</c:v>
                </c:pt>
                <c:pt idx="544">
                  <c:v>795</c:v>
                </c:pt>
                <c:pt idx="545">
                  <c:v>84</c:v>
                </c:pt>
                <c:pt idx="546">
                  <c:v>1954</c:v>
                </c:pt>
                <c:pt idx="547">
                  <c:v>1758</c:v>
                </c:pt>
                <c:pt idx="548">
                  <c:v>389</c:v>
                </c:pt>
                <c:pt idx="549">
                  <c:v>901</c:v>
                </c:pt>
                <c:pt idx="550">
                  <c:v>8</c:v>
                </c:pt>
                <c:pt idx="551">
                  <c:v>1023</c:v>
                </c:pt>
                <c:pt idx="552">
                  <c:v>1182</c:v>
                </c:pt>
                <c:pt idx="553">
                  <c:v>912</c:v>
                </c:pt>
                <c:pt idx="554">
                  <c:v>84</c:v>
                </c:pt>
                <c:pt idx="555">
                  <c:v>964</c:v>
                </c:pt>
                <c:pt idx="556">
                  <c:v>61</c:v>
                </c:pt>
                <c:pt idx="557">
                  <c:v>24</c:v>
                </c:pt>
                <c:pt idx="558">
                  <c:v>83</c:v>
                </c:pt>
                <c:pt idx="559">
                  <c:v>35</c:v>
                </c:pt>
                <c:pt idx="560">
                  <c:v>703</c:v>
                </c:pt>
                <c:pt idx="561">
                  <c:v>996</c:v>
                </c:pt>
                <c:pt idx="562">
                  <c:v>18</c:v>
                </c:pt>
                <c:pt idx="563">
                  <c:v>1010</c:v>
                </c:pt>
                <c:pt idx="564">
                  <c:v>224</c:v>
                </c:pt>
                <c:pt idx="565">
                  <c:v>19</c:v>
                </c:pt>
                <c:pt idx="566">
                  <c:v>1032</c:v>
                </c:pt>
                <c:pt idx="567">
                  <c:v>55</c:v>
                </c:pt>
                <c:pt idx="568">
                  <c:v>433</c:v>
                </c:pt>
                <c:pt idx="569">
                  <c:v>24</c:v>
                </c:pt>
                <c:pt idx="570">
                  <c:v>889</c:v>
                </c:pt>
                <c:pt idx="571">
                  <c:v>497</c:v>
                </c:pt>
                <c:pt idx="572">
                  <c:v>345</c:v>
                </c:pt>
                <c:pt idx="573">
                  <c:v>948</c:v>
                </c:pt>
                <c:pt idx="574">
                  <c:v>1205</c:v>
                </c:pt>
                <c:pt idx="575">
                  <c:v>774</c:v>
                </c:pt>
                <c:pt idx="576">
                  <c:v>1974</c:v>
                </c:pt>
                <c:pt idx="577">
                  <c:v>181</c:v>
                </c:pt>
                <c:pt idx="578">
                  <c:v>39</c:v>
                </c:pt>
                <c:pt idx="579">
                  <c:v>1228</c:v>
                </c:pt>
                <c:pt idx="580">
                  <c:v>72</c:v>
                </c:pt>
                <c:pt idx="581">
                  <c:v>952</c:v>
                </c:pt>
                <c:pt idx="582">
                  <c:v>1334</c:v>
                </c:pt>
                <c:pt idx="583">
                  <c:v>952</c:v>
                </c:pt>
                <c:pt idx="584">
                  <c:v>119</c:v>
                </c:pt>
                <c:pt idx="585">
                  <c:v>1233</c:v>
                </c:pt>
                <c:pt idx="586">
                  <c:v>982</c:v>
                </c:pt>
                <c:pt idx="587">
                  <c:v>22</c:v>
                </c:pt>
                <c:pt idx="588">
                  <c:v>838</c:v>
                </c:pt>
                <c:pt idx="589">
                  <c:v>1600</c:v>
                </c:pt>
                <c:pt idx="590">
                  <c:v>342</c:v>
                </c:pt>
                <c:pt idx="591">
                  <c:v>40</c:v>
                </c:pt>
                <c:pt idx="592">
                  <c:v>180</c:v>
                </c:pt>
                <c:pt idx="593">
                  <c:v>67</c:v>
                </c:pt>
                <c:pt idx="594">
                  <c:v>51</c:v>
                </c:pt>
                <c:pt idx="595">
                  <c:v>355</c:v>
                </c:pt>
                <c:pt idx="596">
                  <c:v>1360</c:v>
                </c:pt>
                <c:pt idx="597">
                  <c:v>40</c:v>
                </c:pt>
                <c:pt idx="598">
                  <c:v>860</c:v>
                </c:pt>
                <c:pt idx="599">
                  <c:v>1872</c:v>
                </c:pt>
                <c:pt idx="600">
                  <c:v>31</c:v>
                </c:pt>
                <c:pt idx="601">
                  <c:v>16</c:v>
                </c:pt>
                <c:pt idx="602">
                  <c:v>1084</c:v>
                </c:pt>
                <c:pt idx="603">
                  <c:v>1503</c:v>
                </c:pt>
                <c:pt idx="604">
                  <c:v>41</c:v>
                </c:pt>
                <c:pt idx="605">
                  <c:v>39</c:v>
                </c:pt>
                <c:pt idx="606">
                  <c:v>1606</c:v>
                </c:pt>
                <c:pt idx="607">
                  <c:v>1916</c:v>
                </c:pt>
                <c:pt idx="608">
                  <c:v>221</c:v>
                </c:pt>
                <c:pt idx="609">
                  <c:v>303</c:v>
                </c:pt>
                <c:pt idx="610">
                  <c:v>149</c:v>
                </c:pt>
                <c:pt idx="611">
                  <c:v>229</c:v>
                </c:pt>
                <c:pt idx="612">
                  <c:v>399</c:v>
                </c:pt>
                <c:pt idx="613">
                  <c:v>218</c:v>
                </c:pt>
                <c:pt idx="614">
                  <c:v>1096</c:v>
                </c:pt>
                <c:pt idx="615">
                  <c:v>218</c:v>
                </c:pt>
                <c:pt idx="616">
                  <c:v>36</c:v>
                </c:pt>
                <c:pt idx="617">
                  <c:v>1795</c:v>
                </c:pt>
                <c:pt idx="618">
                  <c:v>382</c:v>
                </c:pt>
                <c:pt idx="619">
                  <c:v>606</c:v>
                </c:pt>
                <c:pt idx="620">
                  <c:v>17</c:v>
                </c:pt>
                <c:pt idx="621">
                  <c:v>349</c:v>
                </c:pt>
                <c:pt idx="622">
                  <c:v>767</c:v>
                </c:pt>
                <c:pt idx="623">
                  <c:v>261</c:v>
                </c:pt>
                <c:pt idx="624">
                  <c:v>25</c:v>
                </c:pt>
                <c:pt idx="625">
                  <c:v>1987</c:v>
                </c:pt>
                <c:pt idx="626">
                  <c:v>308</c:v>
                </c:pt>
                <c:pt idx="627">
                  <c:v>19</c:v>
                </c:pt>
                <c:pt idx="628">
                  <c:v>303</c:v>
                </c:pt>
                <c:pt idx="629">
                  <c:v>18</c:v>
                </c:pt>
                <c:pt idx="630">
                  <c:v>36</c:v>
                </c:pt>
                <c:pt idx="631">
                  <c:v>34</c:v>
                </c:pt>
                <c:pt idx="632">
                  <c:v>651</c:v>
                </c:pt>
                <c:pt idx="633">
                  <c:v>1649</c:v>
                </c:pt>
                <c:pt idx="634">
                  <c:v>1886</c:v>
                </c:pt>
                <c:pt idx="635">
                  <c:v>69</c:v>
                </c:pt>
                <c:pt idx="636">
                  <c:v>15</c:v>
                </c:pt>
                <c:pt idx="637">
                  <c:v>33</c:v>
                </c:pt>
                <c:pt idx="638">
                  <c:v>957</c:v>
                </c:pt>
                <c:pt idx="639">
                  <c:v>1924</c:v>
                </c:pt>
                <c:pt idx="640">
                  <c:v>1534</c:v>
                </c:pt>
                <c:pt idx="641">
                  <c:v>184</c:v>
                </c:pt>
                <c:pt idx="642">
                  <c:v>1230</c:v>
                </c:pt>
                <c:pt idx="643">
                  <c:v>611</c:v>
                </c:pt>
                <c:pt idx="644">
                  <c:v>1214</c:v>
                </c:pt>
                <c:pt idx="645">
                  <c:v>120</c:v>
                </c:pt>
                <c:pt idx="646">
                  <c:v>219</c:v>
                </c:pt>
                <c:pt idx="647">
                  <c:v>23</c:v>
                </c:pt>
                <c:pt idx="648">
                  <c:v>1085</c:v>
                </c:pt>
                <c:pt idx="649">
                  <c:v>907</c:v>
                </c:pt>
                <c:pt idx="650">
                  <c:v>1614</c:v>
                </c:pt>
                <c:pt idx="651">
                  <c:v>41</c:v>
                </c:pt>
                <c:pt idx="652">
                  <c:v>90</c:v>
                </c:pt>
                <c:pt idx="653">
                  <c:v>548</c:v>
                </c:pt>
                <c:pt idx="654">
                  <c:v>121</c:v>
                </c:pt>
                <c:pt idx="655">
                  <c:v>66</c:v>
                </c:pt>
                <c:pt idx="656">
                  <c:v>348</c:v>
                </c:pt>
                <c:pt idx="657">
                  <c:v>340</c:v>
                </c:pt>
                <c:pt idx="658">
                  <c:v>724</c:v>
                </c:pt>
                <c:pt idx="659">
                  <c:v>34</c:v>
                </c:pt>
                <c:pt idx="660">
                  <c:v>953</c:v>
                </c:pt>
                <c:pt idx="661">
                  <c:v>64</c:v>
                </c:pt>
                <c:pt idx="662">
                  <c:v>179</c:v>
                </c:pt>
                <c:pt idx="663">
                  <c:v>69</c:v>
                </c:pt>
                <c:pt idx="664">
                  <c:v>532</c:v>
                </c:pt>
                <c:pt idx="665">
                  <c:v>148</c:v>
                </c:pt>
                <c:pt idx="666">
                  <c:v>2068</c:v>
                </c:pt>
                <c:pt idx="667">
                  <c:v>757</c:v>
                </c:pt>
                <c:pt idx="668">
                  <c:v>386</c:v>
                </c:pt>
                <c:pt idx="669">
                  <c:v>22</c:v>
                </c:pt>
                <c:pt idx="670">
                  <c:v>216</c:v>
                </c:pt>
                <c:pt idx="671">
                  <c:v>86</c:v>
                </c:pt>
                <c:pt idx="672">
                  <c:v>117</c:v>
                </c:pt>
                <c:pt idx="673">
                  <c:v>292</c:v>
                </c:pt>
                <c:pt idx="674">
                  <c:v>1372</c:v>
                </c:pt>
                <c:pt idx="675">
                  <c:v>1958</c:v>
                </c:pt>
                <c:pt idx="676">
                  <c:v>310</c:v>
                </c:pt>
                <c:pt idx="677">
                  <c:v>292</c:v>
                </c:pt>
                <c:pt idx="678">
                  <c:v>887</c:v>
                </c:pt>
                <c:pt idx="679">
                  <c:v>777</c:v>
                </c:pt>
                <c:pt idx="680">
                  <c:v>1300</c:v>
                </c:pt>
                <c:pt idx="681">
                  <c:v>1550</c:v>
                </c:pt>
                <c:pt idx="682">
                  <c:v>699</c:v>
                </c:pt>
                <c:pt idx="683">
                  <c:v>1553</c:v>
                </c:pt>
                <c:pt idx="684">
                  <c:v>874</c:v>
                </c:pt>
                <c:pt idx="685">
                  <c:v>1228</c:v>
                </c:pt>
                <c:pt idx="686">
                  <c:v>19</c:v>
                </c:pt>
                <c:pt idx="687">
                  <c:v>221</c:v>
                </c:pt>
                <c:pt idx="688">
                  <c:v>795</c:v>
                </c:pt>
                <c:pt idx="689">
                  <c:v>896</c:v>
                </c:pt>
                <c:pt idx="690">
                  <c:v>95</c:v>
                </c:pt>
                <c:pt idx="691">
                  <c:v>715</c:v>
                </c:pt>
                <c:pt idx="692">
                  <c:v>37</c:v>
                </c:pt>
                <c:pt idx="693">
                  <c:v>1497</c:v>
                </c:pt>
                <c:pt idx="694">
                  <c:v>1028</c:v>
                </c:pt>
                <c:pt idx="695">
                  <c:v>770</c:v>
                </c:pt>
                <c:pt idx="696">
                  <c:v>959</c:v>
                </c:pt>
                <c:pt idx="697">
                  <c:v>1517</c:v>
                </c:pt>
                <c:pt idx="698">
                  <c:v>150</c:v>
                </c:pt>
                <c:pt idx="699">
                  <c:v>118</c:v>
                </c:pt>
                <c:pt idx="700">
                  <c:v>43</c:v>
                </c:pt>
                <c:pt idx="701">
                  <c:v>1036</c:v>
                </c:pt>
                <c:pt idx="702">
                  <c:v>948</c:v>
                </c:pt>
                <c:pt idx="703">
                  <c:v>151</c:v>
                </c:pt>
                <c:pt idx="704">
                  <c:v>16</c:v>
                </c:pt>
                <c:pt idx="705">
                  <c:v>37</c:v>
                </c:pt>
                <c:pt idx="706">
                  <c:v>850</c:v>
                </c:pt>
                <c:pt idx="707">
                  <c:v>35</c:v>
                </c:pt>
                <c:pt idx="708">
                  <c:v>75</c:v>
                </c:pt>
                <c:pt idx="709">
                  <c:v>52</c:v>
                </c:pt>
                <c:pt idx="710">
                  <c:v>150</c:v>
                </c:pt>
                <c:pt idx="711">
                  <c:v>48</c:v>
                </c:pt>
                <c:pt idx="712">
                  <c:v>1383</c:v>
                </c:pt>
                <c:pt idx="713">
                  <c:v>70</c:v>
                </c:pt>
                <c:pt idx="714">
                  <c:v>220</c:v>
                </c:pt>
                <c:pt idx="715">
                  <c:v>1080</c:v>
                </c:pt>
                <c:pt idx="716">
                  <c:v>221</c:v>
                </c:pt>
                <c:pt idx="717">
                  <c:v>1357</c:v>
                </c:pt>
                <c:pt idx="718">
                  <c:v>650</c:v>
                </c:pt>
                <c:pt idx="719">
                  <c:v>1117</c:v>
                </c:pt>
                <c:pt idx="720">
                  <c:v>595</c:v>
                </c:pt>
                <c:pt idx="721">
                  <c:v>1384</c:v>
                </c:pt>
                <c:pt idx="722">
                  <c:v>181</c:v>
                </c:pt>
                <c:pt idx="723">
                  <c:v>1072</c:v>
                </c:pt>
                <c:pt idx="724">
                  <c:v>41</c:v>
                </c:pt>
                <c:pt idx="725">
                  <c:v>54</c:v>
                </c:pt>
                <c:pt idx="726">
                  <c:v>118</c:v>
                </c:pt>
                <c:pt idx="727">
                  <c:v>536</c:v>
                </c:pt>
                <c:pt idx="728">
                  <c:v>30</c:v>
                </c:pt>
                <c:pt idx="729">
                  <c:v>902</c:v>
                </c:pt>
                <c:pt idx="730">
                  <c:v>67</c:v>
                </c:pt>
                <c:pt idx="731">
                  <c:v>153</c:v>
                </c:pt>
                <c:pt idx="732">
                  <c:v>1403</c:v>
                </c:pt>
                <c:pt idx="733">
                  <c:v>32</c:v>
                </c:pt>
                <c:pt idx="734">
                  <c:v>1713</c:v>
                </c:pt>
                <c:pt idx="735">
                  <c:v>673</c:v>
                </c:pt>
                <c:pt idx="736">
                  <c:v>597</c:v>
                </c:pt>
                <c:pt idx="737">
                  <c:v>2051</c:v>
                </c:pt>
                <c:pt idx="738">
                  <c:v>42</c:v>
                </c:pt>
                <c:pt idx="739">
                  <c:v>122</c:v>
                </c:pt>
                <c:pt idx="740">
                  <c:v>1889</c:v>
                </c:pt>
                <c:pt idx="741">
                  <c:v>68</c:v>
                </c:pt>
                <c:pt idx="742">
                  <c:v>64</c:v>
                </c:pt>
                <c:pt idx="743">
                  <c:v>1902</c:v>
                </c:pt>
                <c:pt idx="744">
                  <c:v>257</c:v>
                </c:pt>
                <c:pt idx="745">
                  <c:v>486</c:v>
                </c:pt>
                <c:pt idx="746">
                  <c:v>40</c:v>
                </c:pt>
                <c:pt idx="747">
                  <c:v>1672</c:v>
                </c:pt>
                <c:pt idx="748">
                  <c:v>17</c:v>
                </c:pt>
                <c:pt idx="749">
                  <c:v>791</c:v>
                </c:pt>
                <c:pt idx="750">
                  <c:v>58</c:v>
                </c:pt>
                <c:pt idx="751">
                  <c:v>1565</c:v>
                </c:pt>
                <c:pt idx="752">
                  <c:v>955</c:v>
                </c:pt>
                <c:pt idx="753">
                  <c:v>871</c:v>
                </c:pt>
                <c:pt idx="754">
                  <c:v>616</c:v>
                </c:pt>
                <c:pt idx="755">
                  <c:v>836</c:v>
                </c:pt>
                <c:pt idx="756">
                  <c:v>39</c:v>
                </c:pt>
                <c:pt idx="757">
                  <c:v>116</c:v>
                </c:pt>
                <c:pt idx="758">
                  <c:v>14</c:v>
                </c:pt>
                <c:pt idx="759">
                  <c:v>57</c:v>
                </c:pt>
                <c:pt idx="760">
                  <c:v>725</c:v>
                </c:pt>
                <c:pt idx="761">
                  <c:v>710</c:v>
                </c:pt>
                <c:pt idx="762">
                  <c:v>1132</c:v>
                </c:pt>
                <c:pt idx="763">
                  <c:v>20</c:v>
                </c:pt>
                <c:pt idx="764">
                  <c:v>446</c:v>
                </c:pt>
                <c:pt idx="765">
                  <c:v>808</c:v>
                </c:pt>
                <c:pt idx="766">
                  <c:v>48</c:v>
                </c:pt>
                <c:pt idx="767">
                  <c:v>255</c:v>
                </c:pt>
                <c:pt idx="768">
                  <c:v>28</c:v>
                </c:pt>
                <c:pt idx="769">
                  <c:v>910</c:v>
                </c:pt>
                <c:pt idx="770">
                  <c:v>120</c:v>
                </c:pt>
                <c:pt idx="771">
                  <c:v>846</c:v>
                </c:pt>
                <c:pt idx="772">
                  <c:v>1024</c:v>
                </c:pt>
                <c:pt idx="773">
                  <c:v>43</c:v>
                </c:pt>
                <c:pt idx="774">
                  <c:v>1024</c:v>
                </c:pt>
                <c:pt idx="775">
                  <c:v>917</c:v>
                </c:pt>
                <c:pt idx="776">
                  <c:v>37</c:v>
                </c:pt>
                <c:pt idx="777">
                  <c:v>39</c:v>
                </c:pt>
                <c:pt idx="778">
                  <c:v>67</c:v>
                </c:pt>
                <c:pt idx="779">
                  <c:v>35</c:v>
                </c:pt>
                <c:pt idx="780">
                  <c:v>712</c:v>
                </c:pt>
                <c:pt idx="781">
                  <c:v>1835</c:v>
                </c:pt>
                <c:pt idx="782">
                  <c:v>832</c:v>
                </c:pt>
                <c:pt idx="783">
                  <c:v>1931</c:v>
                </c:pt>
                <c:pt idx="784">
                  <c:v>191</c:v>
                </c:pt>
                <c:pt idx="785">
                  <c:v>881</c:v>
                </c:pt>
                <c:pt idx="786">
                  <c:v>614</c:v>
                </c:pt>
                <c:pt idx="787">
                  <c:v>491</c:v>
                </c:pt>
                <c:pt idx="788">
                  <c:v>894</c:v>
                </c:pt>
                <c:pt idx="789">
                  <c:v>5</c:v>
                </c:pt>
                <c:pt idx="790">
                  <c:v>908</c:v>
                </c:pt>
                <c:pt idx="791">
                  <c:v>1070</c:v>
                </c:pt>
                <c:pt idx="792">
                  <c:v>69</c:v>
                </c:pt>
                <c:pt idx="793">
                  <c:v>337</c:v>
                </c:pt>
                <c:pt idx="794">
                  <c:v>1728</c:v>
                </c:pt>
                <c:pt idx="795">
                  <c:v>436</c:v>
                </c:pt>
                <c:pt idx="796">
                  <c:v>1113</c:v>
                </c:pt>
                <c:pt idx="797">
                  <c:v>1214</c:v>
                </c:pt>
                <c:pt idx="798">
                  <c:v>93</c:v>
                </c:pt>
                <c:pt idx="799">
                  <c:v>15</c:v>
                </c:pt>
                <c:pt idx="800">
                  <c:v>149</c:v>
                </c:pt>
                <c:pt idx="801">
                  <c:v>539</c:v>
                </c:pt>
                <c:pt idx="802">
                  <c:v>119</c:v>
                </c:pt>
                <c:pt idx="803">
                  <c:v>44</c:v>
                </c:pt>
                <c:pt idx="804">
                  <c:v>766</c:v>
                </c:pt>
                <c:pt idx="805">
                  <c:v>381</c:v>
                </c:pt>
                <c:pt idx="806">
                  <c:v>26</c:v>
                </c:pt>
                <c:pt idx="807">
                  <c:v>934</c:v>
                </c:pt>
                <c:pt idx="808">
                  <c:v>1150</c:v>
                </c:pt>
                <c:pt idx="809">
                  <c:v>819</c:v>
                </c:pt>
                <c:pt idx="810">
                  <c:v>41</c:v>
                </c:pt>
                <c:pt idx="811">
                  <c:v>151</c:v>
                </c:pt>
                <c:pt idx="812">
                  <c:v>311</c:v>
                </c:pt>
                <c:pt idx="813">
                  <c:v>254</c:v>
                </c:pt>
                <c:pt idx="814">
                  <c:v>351</c:v>
                </c:pt>
                <c:pt idx="815">
                  <c:v>182</c:v>
                </c:pt>
                <c:pt idx="816">
                  <c:v>43</c:v>
                </c:pt>
                <c:pt idx="817">
                  <c:v>41</c:v>
                </c:pt>
                <c:pt idx="818">
                  <c:v>17</c:v>
                </c:pt>
                <c:pt idx="819">
                  <c:v>387</c:v>
                </c:pt>
                <c:pt idx="820">
                  <c:v>1661</c:v>
                </c:pt>
                <c:pt idx="821">
                  <c:v>229</c:v>
                </c:pt>
                <c:pt idx="822">
                  <c:v>276</c:v>
                </c:pt>
                <c:pt idx="823">
                  <c:v>851</c:v>
                </c:pt>
                <c:pt idx="824">
                  <c:v>1502</c:v>
                </c:pt>
                <c:pt idx="825">
                  <c:v>605</c:v>
                </c:pt>
                <c:pt idx="826">
                  <c:v>79</c:v>
                </c:pt>
                <c:pt idx="827">
                  <c:v>1046</c:v>
                </c:pt>
                <c:pt idx="828">
                  <c:v>833</c:v>
                </c:pt>
                <c:pt idx="829">
                  <c:v>734</c:v>
                </c:pt>
                <c:pt idx="830">
                  <c:v>306</c:v>
                </c:pt>
                <c:pt idx="831">
                  <c:v>1322</c:v>
                </c:pt>
                <c:pt idx="832">
                  <c:v>394</c:v>
                </c:pt>
                <c:pt idx="833">
                  <c:v>119</c:v>
                </c:pt>
                <c:pt idx="834">
                  <c:v>33</c:v>
                </c:pt>
                <c:pt idx="835">
                  <c:v>225</c:v>
                </c:pt>
                <c:pt idx="836">
                  <c:v>59</c:v>
                </c:pt>
                <c:pt idx="837">
                  <c:v>265</c:v>
                </c:pt>
                <c:pt idx="838">
                  <c:v>17</c:v>
                </c:pt>
                <c:pt idx="839">
                  <c:v>268</c:v>
                </c:pt>
                <c:pt idx="840">
                  <c:v>377</c:v>
                </c:pt>
                <c:pt idx="841">
                  <c:v>1254</c:v>
                </c:pt>
                <c:pt idx="842">
                  <c:v>40</c:v>
                </c:pt>
                <c:pt idx="843">
                  <c:v>1360</c:v>
                </c:pt>
                <c:pt idx="844">
                  <c:v>87</c:v>
                </c:pt>
                <c:pt idx="845">
                  <c:v>47</c:v>
                </c:pt>
                <c:pt idx="846">
                  <c:v>46</c:v>
                </c:pt>
                <c:pt idx="847">
                  <c:v>111</c:v>
                </c:pt>
                <c:pt idx="848">
                  <c:v>1970</c:v>
                </c:pt>
                <c:pt idx="849">
                  <c:v>260</c:v>
                </c:pt>
                <c:pt idx="850">
                  <c:v>10</c:v>
                </c:pt>
                <c:pt idx="851">
                  <c:v>1270</c:v>
                </c:pt>
                <c:pt idx="852">
                  <c:v>151</c:v>
                </c:pt>
                <c:pt idx="853">
                  <c:v>275</c:v>
                </c:pt>
                <c:pt idx="854">
                  <c:v>1868</c:v>
                </c:pt>
                <c:pt idx="855">
                  <c:v>36</c:v>
                </c:pt>
                <c:pt idx="856">
                  <c:v>652</c:v>
                </c:pt>
                <c:pt idx="857">
                  <c:v>19</c:v>
                </c:pt>
                <c:pt idx="858">
                  <c:v>40</c:v>
                </c:pt>
                <c:pt idx="859">
                  <c:v>9</c:v>
                </c:pt>
                <c:pt idx="860">
                  <c:v>1808</c:v>
                </c:pt>
                <c:pt idx="861">
                  <c:v>41</c:v>
                </c:pt>
                <c:pt idx="862">
                  <c:v>125</c:v>
                </c:pt>
                <c:pt idx="863">
                  <c:v>1402</c:v>
                </c:pt>
                <c:pt idx="864">
                  <c:v>852</c:v>
                </c:pt>
                <c:pt idx="865">
                  <c:v>1279</c:v>
                </c:pt>
                <c:pt idx="866">
                  <c:v>493</c:v>
                </c:pt>
                <c:pt idx="867">
                  <c:v>44</c:v>
                </c:pt>
                <c:pt idx="868">
                  <c:v>15</c:v>
                </c:pt>
                <c:pt idx="869">
                  <c:v>1358</c:v>
                </c:pt>
                <c:pt idx="870">
                  <c:v>51</c:v>
                </c:pt>
                <c:pt idx="871">
                  <c:v>32</c:v>
                </c:pt>
                <c:pt idx="872">
                  <c:v>878</c:v>
                </c:pt>
                <c:pt idx="873">
                  <c:v>17</c:v>
                </c:pt>
                <c:pt idx="874">
                  <c:v>30</c:v>
                </c:pt>
                <c:pt idx="875">
                  <c:v>1406</c:v>
                </c:pt>
                <c:pt idx="876">
                  <c:v>124</c:v>
                </c:pt>
                <c:pt idx="877">
                  <c:v>1006</c:v>
                </c:pt>
                <c:pt idx="878">
                  <c:v>60</c:v>
                </c:pt>
                <c:pt idx="879">
                  <c:v>63</c:v>
                </c:pt>
                <c:pt idx="880">
                  <c:v>348</c:v>
                </c:pt>
                <c:pt idx="881">
                  <c:v>224</c:v>
                </c:pt>
                <c:pt idx="882">
                  <c:v>40</c:v>
                </c:pt>
                <c:pt idx="883">
                  <c:v>810</c:v>
                </c:pt>
                <c:pt idx="884">
                  <c:v>777</c:v>
                </c:pt>
                <c:pt idx="885">
                  <c:v>1487</c:v>
                </c:pt>
                <c:pt idx="886">
                  <c:v>1051</c:v>
                </c:pt>
                <c:pt idx="887">
                  <c:v>774</c:v>
                </c:pt>
                <c:pt idx="888">
                  <c:v>1429</c:v>
                </c:pt>
                <c:pt idx="889">
                  <c:v>24</c:v>
                </c:pt>
                <c:pt idx="890">
                  <c:v>1629</c:v>
                </c:pt>
                <c:pt idx="891">
                  <c:v>432</c:v>
                </c:pt>
                <c:pt idx="892">
                  <c:v>1298</c:v>
                </c:pt>
                <c:pt idx="893">
                  <c:v>42</c:v>
                </c:pt>
                <c:pt idx="894">
                  <c:v>119</c:v>
                </c:pt>
                <c:pt idx="895">
                  <c:v>222</c:v>
                </c:pt>
                <c:pt idx="896">
                  <c:v>536</c:v>
                </c:pt>
                <c:pt idx="897">
                  <c:v>125</c:v>
                </c:pt>
                <c:pt idx="898">
                  <c:v>40</c:v>
                </c:pt>
                <c:pt idx="899">
                  <c:v>338</c:v>
                </c:pt>
                <c:pt idx="900">
                  <c:v>36</c:v>
                </c:pt>
                <c:pt idx="901">
                  <c:v>118</c:v>
                </c:pt>
                <c:pt idx="902">
                  <c:v>39</c:v>
                </c:pt>
                <c:pt idx="903">
                  <c:v>2262</c:v>
                </c:pt>
                <c:pt idx="904">
                  <c:v>544</c:v>
                </c:pt>
                <c:pt idx="905">
                  <c:v>600</c:v>
                </c:pt>
                <c:pt idx="906">
                  <c:v>390</c:v>
                </c:pt>
                <c:pt idx="907">
                  <c:v>1046</c:v>
                </c:pt>
                <c:pt idx="908">
                  <c:v>69</c:v>
                </c:pt>
                <c:pt idx="909">
                  <c:v>1144</c:v>
                </c:pt>
                <c:pt idx="910">
                  <c:v>1553</c:v>
                </c:pt>
                <c:pt idx="911">
                  <c:v>1313</c:v>
                </c:pt>
                <c:pt idx="912">
                  <c:v>1194</c:v>
                </c:pt>
                <c:pt idx="913">
                  <c:v>606</c:v>
                </c:pt>
                <c:pt idx="914">
                  <c:v>1058</c:v>
                </c:pt>
                <c:pt idx="915">
                  <c:v>1792</c:v>
                </c:pt>
                <c:pt idx="916">
                  <c:v>216</c:v>
                </c:pt>
                <c:pt idx="917">
                  <c:v>1716</c:v>
                </c:pt>
                <c:pt idx="918">
                  <c:v>20</c:v>
                </c:pt>
                <c:pt idx="919">
                  <c:v>39</c:v>
                </c:pt>
                <c:pt idx="920">
                  <c:v>64</c:v>
                </c:pt>
                <c:pt idx="921">
                  <c:v>276</c:v>
                </c:pt>
                <c:pt idx="922">
                  <c:v>358</c:v>
                </c:pt>
                <c:pt idx="923">
                  <c:v>46</c:v>
                </c:pt>
                <c:pt idx="924">
                  <c:v>2304</c:v>
                </c:pt>
                <c:pt idx="925">
                  <c:v>256</c:v>
                </c:pt>
                <c:pt idx="926">
                  <c:v>1889</c:v>
                </c:pt>
                <c:pt idx="927">
                  <c:v>437</c:v>
                </c:pt>
                <c:pt idx="928">
                  <c:v>650</c:v>
                </c:pt>
                <c:pt idx="929">
                  <c:v>702</c:v>
                </c:pt>
                <c:pt idx="930">
                  <c:v>702</c:v>
                </c:pt>
                <c:pt idx="931">
                  <c:v>446</c:v>
                </c:pt>
                <c:pt idx="932">
                  <c:v>1517</c:v>
                </c:pt>
                <c:pt idx="933">
                  <c:v>274</c:v>
                </c:pt>
                <c:pt idx="934">
                  <c:v>1634</c:v>
                </c:pt>
                <c:pt idx="935">
                  <c:v>965</c:v>
                </c:pt>
                <c:pt idx="936">
                  <c:v>127</c:v>
                </c:pt>
                <c:pt idx="937">
                  <c:v>755</c:v>
                </c:pt>
                <c:pt idx="938">
                  <c:v>150</c:v>
                </c:pt>
                <c:pt idx="939">
                  <c:v>1229</c:v>
                </c:pt>
                <c:pt idx="940">
                  <c:v>670</c:v>
                </c:pt>
                <c:pt idx="941">
                  <c:v>85</c:v>
                </c:pt>
                <c:pt idx="942">
                  <c:v>1205</c:v>
                </c:pt>
                <c:pt idx="943">
                  <c:v>1588</c:v>
                </c:pt>
                <c:pt idx="944">
                  <c:v>1042</c:v>
                </c:pt>
                <c:pt idx="945">
                  <c:v>304</c:v>
                </c:pt>
                <c:pt idx="946">
                  <c:v>1607</c:v>
                </c:pt>
                <c:pt idx="947">
                  <c:v>1541</c:v>
                </c:pt>
                <c:pt idx="948">
                  <c:v>538</c:v>
                </c:pt>
                <c:pt idx="949">
                  <c:v>39</c:v>
                </c:pt>
                <c:pt idx="950">
                  <c:v>339</c:v>
                </c:pt>
                <c:pt idx="951">
                  <c:v>399</c:v>
                </c:pt>
                <c:pt idx="952">
                  <c:v>1775</c:v>
                </c:pt>
                <c:pt idx="953">
                  <c:v>35</c:v>
                </c:pt>
                <c:pt idx="954">
                  <c:v>73</c:v>
                </c:pt>
                <c:pt idx="955">
                  <c:v>119</c:v>
                </c:pt>
                <c:pt idx="956">
                  <c:v>58</c:v>
                </c:pt>
                <c:pt idx="957">
                  <c:v>546</c:v>
                </c:pt>
                <c:pt idx="958">
                  <c:v>883</c:v>
                </c:pt>
                <c:pt idx="959">
                  <c:v>498</c:v>
                </c:pt>
                <c:pt idx="960">
                  <c:v>93</c:v>
                </c:pt>
                <c:pt idx="961">
                  <c:v>1056</c:v>
                </c:pt>
                <c:pt idx="962">
                  <c:v>156</c:v>
                </c:pt>
                <c:pt idx="963">
                  <c:v>1287</c:v>
                </c:pt>
                <c:pt idx="964">
                  <c:v>484</c:v>
                </c:pt>
                <c:pt idx="965">
                  <c:v>700</c:v>
                </c:pt>
                <c:pt idx="966">
                  <c:v>1048</c:v>
                </c:pt>
                <c:pt idx="967">
                  <c:v>1644</c:v>
                </c:pt>
                <c:pt idx="968">
                  <c:v>835</c:v>
                </c:pt>
                <c:pt idx="969">
                  <c:v>39</c:v>
                </c:pt>
                <c:pt idx="970">
                  <c:v>39</c:v>
                </c:pt>
                <c:pt idx="971">
                  <c:v>14</c:v>
                </c:pt>
                <c:pt idx="972">
                  <c:v>16</c:v>
                </c:pt>
                <c:pt idx="973">
                  <c:v>447</c:v>
                </c:pt>
                <c:pt idx="974">
                  <c:v>754</c:v>
                </c:pt>
                <c:pt idx="975">
                  <c:v>55</c:v>
                </c:pt>
                <c:pt idx="976">
                  <c:v>1101</c:v>
                </c:pt>
                <c:pt idx="977">
                  <c:v>14</c:v>
                </c:pt>
                <c:pt idx="978">
                  <c:v>606</c:v>
                </c:pt>
                <c:pt idx="979">
                  <c:v>44</c:v>
                </c:pt>
                <c:pt idx="980">
                  <c:v>1790</c:v>
                </c:pt>
                <c:pt idx="981">
                  <c:v>22</c:v>
                </c:pt>
                <c:pt idx="982">
                  <c:v>151</c:v>
                </c:pt>
                <c:pt idx="983">
                  <c:v>389</c:v>
                </c:pt>
                <c:pt idx="984">
                  <c:v>78</c:v>
                </c:pt>
                <c:pt idx="985">
                  <c:v>41</c:v>
                </c:pt>
                <c:pt idx="986">
                  <c:v>55</c:v>
                </c:pt>
                <c:pt idx="987">
                  <c:v>1959</c:v>
                </c:pt>
                <c:pt idx="988">
                  <c:v>503</c:v>
                </c:pt>
                <c:pt idx="989">
                  <c:v>55</c:v>
                </c:pt>
                <c:pt idx="990">
                  <c:v>1729</c:v>
                </c:pt>
                <c:pt idx="991">
                  <c:v>39</c:v>
                </c:pt>
                <c:pt idx="992">
                  <c:v>289</c:v>
                </c:pt>
                <c:pt idx="993">
                  <c:v>1661</c:v>
                </c:pt>
                <c:pt idx="994">
                  <c:v>702</c:v>
                </c:pt>
                <c:pt idx="995">
                  <c:v>1102</c:v>
                </c:pt>
                <c:pt idx="996">
                  <c:v>1995</c:v>
                </c:pt>
                <c:pt idx="997">
                  <c:v>260</c:v>
                </c:pt>
                <c:pt idx="998">
                  <c:v>58</c:v>
                </c:pt>
                <c:pt idx="999">
                  <c:v>1158</c:v>
                </c:pt>
                <c:pt idx="1000">
                  <c:v>256</c:v>
                </c:pt>
                <c:pt idx="1001">
                  <c:v>151</c:v>
                </c:pt>
                <c:pt idx="1002">
                  <c:v>16</c:v>
                </c:pt>
                <c:pt idx="1003">
                  <c:v>1290</c:v>
                </c:pt>
                <c:pt idx="1004">
                  <c:v>50</c:v>
                </c:pt>
                <c:pt idx="1005">
                  <c:v>714</c:v>
                </c:pt>
                <c:pt idx="1006">
                  <c:v>39</c:v>
                </c:pt>
                <c:pt idx="1007">
                  <c:v>1702</c:v>
                </c:pt>
                <c:pt idx="1008">
                  <c:v>833</c:v>
                </c:pt>
                <c:pt idx="1009">
                  <c:v>25</c:v>
                </c:pt>
                <c:pt idx="1010">
                  <c:v>774</c:v>
                </c:pt>
                <c:pt idx="1011">
                  <c:v>30</c:v>
                </c:pt>
                <c:pt idx="1012">
                  <c:v>121</c:v>
                </c:pt>
                <c:pt idx="1013">
                  <c:v>126</c:v>
                </c:pt>
                <c:pt idx="1014">
                  <c:v>13</c:v>
                </c:pt>
                <c:pt idx="1015">
                  <c:v>1719</c:v>
                </c:pt>
                <c:pt idx="1016">
                  <c:v>304</c:v>
                </c:pt>
                <c:pt idx="1017">
                  <c:v>290</c:v>
                </c:pt>
                <c:pt idx="1018">
                  <c:v>1577</c:v>
                </c:pt>
                <c:pt idx="1019">
                  <c:v>93</c:v>
                </c:pt>
                <c:pt idx="1020">
                  <c:v>44</c:v>
                </c:pt>
                <c:pt idx="1021">
                  <c:v>600</c:v>
                </c:pt>
                <c:pt idx="1022">
                  <c:v>39</c:v>
                </c:pt>
                <c:pt idx="1023">
                  <c:v>188</c:v>
                </c:pt>
                <c:pt idx="1024">
                  <c:v>1352</c:v>
                </c:pt>
                <c:pt idx="1025">
                  <c:v>25</c:v>
                </c:pt>
                <c:pt idx="1026">
                  <c:v>42</c:v>
                </c:pt>
                <c:pt idx="1027">
                  <c:v>890</c:v>
                </c:pt>
                <c:pt idx="1028">
                  <c:v>88</c:v>
                </c:pt>
                <c:pt idx="1029">
                  <c:v>1118</c:v>
                </c:pt>
                <c:pt idx="1030">
                  <c:v>37</c:v>
                </c:pt>
                <c:pt idx="1031">
                  <c:v>913</c:v>
                </c:pt>
                <c:pt idx="1032">
                  <c:v>433</c:v>
                </c:pt>
                <c:pt idx="1033">
                  <c:v>90</c:v>
                </c:pt>
                <c:pt idx="1034">
                  <c:v>29</c:v>
                </c:pt>
                <c:pt idx="1035">
                  <c:v>1667</c:v>
                </c:pt>
                <c:pt idx="1036">
                  <c:v>956</c:v>
                </c:pt>
                <c:pt idx="1037">
                  <c:v>523</c:v>
                </c:pt>
                <c:pt idx="1038">
                  <c:v>1257</c:v>
                </c:pt>
                <c:pt idx="1039">
                  <c:v>590</c:v>
                </c:pt>
                <c:pt idx="1040">
                  <c:v>91</c:v>
                </c:pt>
                <c:pt idx="1041">
                  <c:v>1319</c:v>
                </c:pt>
                <c:pt idx="1042">
                  <c:v>768</c:v>
                </c:pt>
                <c:pt idx="1043">
                  <c:v>39</c:v>
                </c:pt>
                <c:pt idx="1044">
                  <c:v>1292</c:v>
                </c:pt>
                <c:pt idx="1045">
                  <c:v>1331</c:v>
                </c:pt>
                <c:pt idx="1046">
                  <c:v>32</c:v>
                </c:pt>
                <c:pt idx="1047">
                  <c:v>1502</c:v>
                </c:pt>
                <c:pt idx="1048">
                  <c:v>54</c:v>
                </c:pt>
                <c:pt idx="1049">
                  <c:v>806</c:v>
                </c:pt>
                <c:pt idx="1050">
                  <c:v>1003</c:v>
                </c:pt>
                <c:pt idx="1051">
                  <c:v>39</c:v>
                </c:pt>
                <c:pt idx="1052">
                  <c:v>377</c:v>
                </c:pt>
                <c:pt idx="1053">
                  <c:v>145</c:v>
                </c:pt>
                <c:pt idx="1054">
                  <c:v>19</c:v>
                </c:pt>
                <c:pt idx="1055">
                  <c:v>19</c:v>
                </c:pt>
                <c:pt idx="1056">
                  <c:v>851</c:v>
                </c:pt>
                <c:pt idx="1057">
                  <c:v>724</c:v>
                </c:pt>
                <c:pt idx="1058">
                  <c:v>1433</c:v>
                </c:pt>
                <c:pt idx="1059">
                  <c:v>661</c:v>
                </c:pt>
                <c:pt idx="1060">
                  <c:v>556</c:v>
                </c:pt>
                <c:pt idx="1061">
                  <c:v>832</c:v>
                </c:pt>
                <c:pt idx="1062">
                  <c:v>63</c:v>
                </c:pt>
                <c:pt idx="1063">
                  <c:v>39</c:v>
                </c:pt>
                <c:pt idx="1064">
                  <c:v>38</c:v>
                </c:pt>
                <c:pt idx="1065">
                  <c:v>221</c:v>
                </c:pt>
                <c:pt idx="1066">
                  <c:v>51</c:v>
                </c:pt>
                <c:pt idx="1067">
                  <c:v>2036</c:v>
                </c:pt>
                <c:pt idx="1068">
                  <c:v>53</c:v>
                </c:pt>
                <c:pt idx="1069">
                  <c:v>40</c:v>
                </c:pt>
                <c:pt idx="1070">
                  <c:v>1438</c:v>
                </c:pt>
                <c:pt idx="1071">
                  <c:v>54</c:v>
                </c:pt>
                <c:pt idx="1072">
                  <c:v>223</c:v>
                </c:pt>
                <c:pt idx="1073">
                  <c:v>275</c:v>
                </c:pt>
                <c:pt idx="1074">
                  <c:v>39</c:v>
                </c:pt>
                <c:pt idx="1075">
                  <c:v>39</c:v>
                </c:pt>
                <c:pt idx="1076">
                  <c:v>53</c:v>
                </c:pt>
                <c:pt idx="1077">
                  <c:v>489</c:v>
                </c:pt>
                <c:pt idx="1078">
                  <c:v>862</c:v>
                </c:pt>
                <c:pt idx="1079">
                  <c:v>119</c:v>
                </c:pt>
                <c:pt idx="1080">
                  <c:v>181</c:v>
                </c:pt>
                <c:pt idx="1081">
                  <c:v>78</c:v>
                </c:pt>
                <c:pt idx="1082">
                  <c:v>43</c:v>
                </c:pt>
                <c:pt idx="1083">
                  <c:v>256</c:v>
                </c:pt>
                <c:pt idx="1084">
                  <c:v>53</c:v>
                </c:pt>
                <c:pt idx="1085">
                  <c:v>1556</c:v>
                </c:pt>
                <c:pt idx="1086">
                  <c:v>46</c:v>
                </c:pt>
                <c:pt idx="1087">
                  <c:v>1262</c:v>
                </c:pt>
                <c:pt idx="1088">
                  <c:v>1101</c:v>
                </c:pt>
                <c:pt idx="1089">
                  <c:v>32</c:v>
                </c:pt>
                <c:pt idx="1090">
                  <c:v>41</c:v>
                </c:pt>
                <c:pt idx="1091">
                  <c:v>345</c:v>
                </c:pt>
                <c:pt idx="1092">
                  <c:v>66</c:v>
                </c:pt>
                <c:pt idx="1093">
                  <c:v>153</c:v>
                </c:pt>
                <c:pt idx="1094">
                  <c:v>407</c:v>
                </c:pt>
                <c:pt idx="1095">
                  <c:v>11</c:v>
                </c:pt>
                <c:pt idx="1096">
                  <c:v>1783</c:v>
                </c:pt>
                <c:pt idx="1097">
                  <c:v>1012</c:v>
                </c:pt>
                <c:pt idx="1098">
                  <c:v>51</c:v>
                </c:pt>
                <c:pt idx="1099">
                  <c:v>1561</c:v>
                </c:pt>
                <c:pt idx="1100">
                  <c:v>20</c:v>
                </c:pt>
                <c:pt idx="1101">
                  <c:v>56</c:v>
                </c:pt>
                <c:pt idx="1102">
                  <c:v>2429</c:v>
                </c:pt>
                <c:pt idx="1103">
                  <c:v>390</c:v>
                </c:pt>
                <c:pt idx="1104">
                  <c:v>57</c:v>
                </c:pt>
                <c:pt idx="1105">
                  <c:v>1729</c:v>
                </c:pt>
                <c:pt idx="1106">
                  <c:v>2130</c:v>
                </c:pt>
                <c:pt idx="1107">
                  <c:v>341</c:v>
                </c:pt>
                <c:pt idx="1108">
                  <c:v>36</c:v>
                </c:pt>
                <c:pt idx="1109">
                  <c:v>31</c:v>
                </c:pt>
                <c:pt idx="1110">
                  <c:v>1277</c:v>
                </c:pt>
                <c:pt idx="1111">
                  <c:v>890</c:v>
                </c:pt>
                <c:pt idx="1112">
                  <c:v>14</c:v>
                </c:pt>
                <c:pt idx="1113">
                  <c:v>120</c:v>
                </c:pt>
                <c:pt idx="1114">
                  <c:v>182</c:v>
                </c:pt>
                <c:pt idx="1115">
                  <c:v>652</c:v>
                </c:pt>
                <c:pt idx="1116">
                  <c:v>338</c:v>
                </c:pt>
                <c:pt idx="1117">
                  <c:v>2244</c:v>
                </c:pt>
                <c:pt idx="1118">
                  <c:v>47</c:v>
                </c:pt>
                <c:pt idx="1119">
                  <c:v>117</c:v>
                </c:pt>
                <c:pt idx="1120">
                  <c:v>1163</c:v>
                </c:pt>
                <c:pt idx="1121">
                  <c:v>180</c:v>
                </c:pt>
                <c:pt idx="1122">
                  <c:v>304</c:v>
                </c:pt>
                <c:pt idx="1123">
                  <c:v>17</c:v>
                </c:pt>
                <c:pt idx="1124">
                  <c:v>339</c:v>
                </c:pt>
                <c:pt idx="1125">
                  <c:v>494</c:v>
                </c:pt>
                <c:pt idx="1126">
                  <c:v>39</c:v>
                </c:pt>
                <c:pt idx="1127">
                  <c:v>28</c:v>
                </c:pt>
                <c:pt idx="1128">
                  <c:v>662</c:v>
                </c:pt>
                <c:pt idx="1129">
                  <c:v>1529</c:v>
                </c:pt>
                <c:pt idx="1130">
                  <c:v>43</c:v>
                </c:pt>
                <c:pt idx="1131">
                  <c:v>436</c:v>
                </c:pt>
                <c:pt idx="1132">
                  <c:v>152</c:v>
                </c:pt>
                <c:pt idx="1133">
                  <c:v>1924</c:v>
                </c:pt>
                <c:pt idx="1134">
                  <c:v>1835</c:v>
                </c:pt>
                <c:pt idx="1135">
                  <c:v>724</c:v>
                </c:pt>
                <c:pt idx="1136">
                  <c:v>1383</c:v>
                </c:pt>
                <c:pt idx="1137">
                  <c:v>908</c:v>
                </c:pt>
                <c:pt idx="1138">
                  <c:v>1919</c:v>
                </c:pt>
                <c:pt idx="1139">
                  <c:v>272</c:v>
                </c:pt>
                <c:pt idx="1140">
                  <c:v>5</c:v>
                </c:pt>
                <c:pt idx="1141">
                  <c:v>1606</c:v>
                </c:pt>
                <c:pt idx="1142">
                  <c:v>645</c:v>
                </c:pt>
                <c:pt idx="1143">
                  <c:v>1241</c:v>
                </c:pt>
                <c:pt idx="1144">
                  <c:v>20</c:v>
                </c:pt>
                <c:pt idx="1145">
                  <c:v>38</c:v>
                </c:pt>
                <c:pt idx="1146">
                  <c:v>763</c:v>
                </c:pt>
                <c:pt idx="1147">
                  <c:v>700</c:v>
                </c:pt>
                <c:pt idx="1148">
                  <c:v>1180</c:v>
                </c:pt>
                <c:pt idx="1149">
                  <c:v>29</c:v>
                </c:pt>
                <c:pt idx="1150">
                  <c:v>316</c:v>
                </c:pt>
                <c:pt idx="1151">
                  <c:v>32</c:v>
                </c:pt>
                <c:pt idx="1152">
                  <c:v>450</c:v>
                </c:pt>
                <c:pt idx="1153">
                  <c:v>1587</c:v>
                </c:pt>
                <c:pt idx="1154">
                  <c:v>543</c:v>
                </c:pt>
                <c:pt idx="1155">
                  <c:v>216</c:v>
                </c:pt>
                <c:pt idx="1156">
                  <c:v>118</c:v>
                </c:pt>
                <c:pt idx="1157">
                  <c:v>218</c:v>
                </c:pt>
                <c:pt idx="1158">
                  <c:v>343</c:v>
                </c:pt>
                <c:pt idx="1159">
                  <c:v>44</c:v>
                </c:pt>
                <c:pt idx="1160">
                  <c:v>1548</c:v>
                </c:pt>
                <c:pt idx="1161">
                  <c:v>489</c:v>
                </c:pt>
                <c:pt idx="1162">
                  <c:v>27</c:v>
                </c:pt>
                <c:pt idx="1163">
                  <c:v>1078</c:v>
                </c:pt>
                <c:pt idx="1164">
                  <c:v>65</c:v>
                </c:pt>
                <c:pt idx="1165">
                  <c:v>1446</c:v>
                </c:pt>
                <c:pt idx="1166">
                  <c:v>25</c:v>
                </c:pt>
                <c:pt idx="1167">
                  <c:v>117</c:v>
                </c:pt>
                <c:pt idx="1168">
                  <c:v>1184</c:v>
                </c:pt>
                <c:pt idx="1169">
                  <c:v>1540</c:v>
                </c:pt>
                <c:pt idx="1170">
                  <c:v>116</c:v>
                </c:pt>
                <c:pt idx="1171">
                  <c:v>54</c:v>
                </c:pt>
                <c:pt idx="1172">
                  <c:v>27</c:v>
                </c:pt>
                <c:pt idx="1173">
                  <c:v>90</c:v>
                </c:pt>
                <c:pt idx="1174">
                  <c:v>2429</c:v>
                </c:pt>
                <c:pt idx="1175">
                  <c:v>30</c:v>
                </c:pt>
                <c:pt idx="1176">
                  <c:v>336</c:v>
                </c:pt>
                <c:pt idx="1177">
                  <c:v>28</c:v>
                </c:pt>
                <c:pt idx="1178">
                  <c:v>53</c:v>
                </c:pt>
                <c:pt idx="1179">
                  <c:v>1143</c:v>
                </c:pt>
                <c:pt idx="1180">
                  <c:v>350</c:v>
                </c:pt>
                <c:pt idx="1181">
                  <c:v>721</c:v>
                </c:pt>
                <c:pt idx="1182">
                  <c:v>184</c:v>
                </c:pt>
                <c:pt idx="1183">
                  <c:v>67</c:v>
                </c:pt>
                <c:pt idx="1184">
                  <c:v>429</c:v>
                </c:pt>
                <c:pt idx="1185">
                  <c:v>1096</c:v>
                </c:pt>
                <c:pt idx="1186">
                  <c:v>967</c:v>
                </c:pt>
                <c:pt idx="1187">
                  <c:v>48</c:v>
                </c:pt>
                <c:pt idx="1188">
                  <c:v>37</c:v>
                </c:pt>
                <c:pt idx="1189">
                  <c:v>8</c:v>
                </c:pt>
                <c:pt idx="1190">
                  <c:v>52</c:v>
                </c:pt>
                <c:pt idx="1191">
                  <c:v>2074</c:v>
                </c:pt>
                <c:pt idx="1192">
                  <c:v>1682</c:v>
                </c:pt>
                <c:pt idx="1193">
                  <c:v>1235</c:v>
                </c:pt>
                <c:pt idx="1194">
                  <c:v>56</c:v>
                </c:pt>
                <c:pt idx="1195">
                  <c:v>429</c:v>
                </c:pt>
                <c:pt idx="1196">
                  <c:v>778</c:v>
                </c:pt>
                <c:pt idx="1197">
                  <c:v>12</c:v>
                </c:pt>
                <c:pt idx="1198">
                  <c:v>733</c:v>
                </c:pt>
                <c:pt idx="1199">
                  <c:v>1879</c:v>
                </c:pt>
                <c:pt idx="1200">
                  <c:v>532</c:v>
                </c:pt>
                <c:pt idx="1201">
                  <c:v>185</c:v>
                </c:pt>
                <c:pt idx="1202">
                  <c:v>30</c:v>
                </c:pt>
                <c:pt idx="1203">
                  <c:v>352</c:v>
                </c:pt>
                <c:pt idx="1204">
                  <c:v>615</c:v>
                </c:pt>
                <c:pt idx="1205">
                  <c:v>604</c:v>
                </c:pt>
                <c:pt idx="1206">
                  <c:v>179</c:v>
                </c:pt>
                <c:pt idx="1207">
                  <c:v>219</c:v>
                </c:pt>
                <c:pt idx="1208">
                  <c:v>386</c:v>
                </c:pt>
                <c:pt idx="1209">
                  <c:v>36</c:v>
                </c:pt>
                <c:pt idx="1210">
                  <c:v>16</c:v>
                </c:pt>
                <c:pt idx="1211">
                  <c:v>1019</c:v>
                </c:pt>
                <c:pt idx="1212">
                  <c:v>216</c:v>
                </c:pt>
                <c:pt idx="1213">
                  <c:v>45</c:v>
                </c:pt>
                <c:pt idx="1214">
                  <c:v>701</c:v>
                </c:pt>
                <c:pt idx="1215">
                  <c:v>89</c:v>
                </c:pt>
                <c:pt idx="1216">
                  <c:v>220</c:v>
                </c:pt>
                <c:pt idx="1217">
                  <c:v>182</c:v>
                </c:pt>
                <c:pt idx="1218">
                  <c:v>1699</c:v>
                </c:pt>
                <c:pt idx="1219">
                  <c:v>254</c:v>
                </c:pt>
                <c:pt idx="1220">
                  <c:v>181</c:v>
                </c:pt>
                <c:pt idx="1221">
                  <c:v>41</c:v>
                </c:pt>
                <c:pt idx="1222">
                  <c:v>213</c:v>
                </c:pt>
                <c:pt idx="1223">
                  <c:v>62</c:v>
                </c:pt>
                <c:pt idx="1224">
                  <c:v>54</c:v>
                </c:pt>
                <c:pt idx="1225">
                  <c:v>119</c:v>
                </c:pt>
                <c:pt idx="1226">
                  <c:v>31</c:v>
                </c:pt>
                <c:pt idx="1227">
                  <c:v>1542</c:v>
                </c:pt>
                <c:pt idx="1228">
                  <c:v>219</c:v>
                </c:pt>
                <c:pt idx="1229">
                  <c:v>343</c:v>
                </c:pt>
                <c:pt idx="1230">
                  <c:v>902</c:v>
                </c:pt>
                <c:pt idx="1231">
                  <c:v>65</c:v>
                </c:pt>
                <c:pt idx="1232">
                  <c:v>2130</c:v>
                </c:pt>
                <c:pt idx="1233">
                  <c:v>1869</c:v>
                </c:pt>
                <c:pt idx="1234">
                  <c:v>1767</c:v>
                </c:pt>
                <c:pt idx="1235">
                  <c:v>1466</c:v>
                </c:pt>
                <c:pt idx="1236">
                  <c:v>1233</c:v>
                </c:pt>
                <c:pt idx="1237">
                  <c:v>1206</c:v>
                </c:pt>
                <c:pt idx="1238">
                  <c:v>1073</c:v>
                </c:pt>
                <c:pt idx="1239">
                  <c:v>1954</c:v>
                </c:pt>
                <c:pt idx="1240">
                  <c:v>1332</c:v>
                </c:pt>
                <c:pt idx="1241">
                  <c:v>435</c:v>
                </c:pt>
                <c:pt idx="1242">
                  <c:v>93</c:v>
                </c:pt>
                <c:pt idx="1243">
                  <c:v>67</c:v>
                </c:pt>
                <c:pt idx="1244">
                  <c:v>13</c:v>
                </c:pt>
                <c:pt idx="1245">
                  <c:v>408</c:v>
                </c:pt>
                <c:pt idx="1246">
                  <c:v>303</c:v>
                </c:pt>
                <c:pt idx="1247">
                  <c:v>892</c:v>
                </c:pt>
                <c:pt idx="1248">
                  <c:v>19</c:v>
                </c:pt>
                <c:pt idx="1249">
                  <c:v>38</c:v>
                </c:pt>
                <c:pt idx="1250">
                  <c:v>890</c:v>
                </c:pt>
                <c:pt idx="1251">
                  <c:v>146</c:v>
                </c:pt>
                <c:pt idx="1252">
                  <c:v>911</c:v>
                </c:pt>
                <c:pt idx="1253">
                  <c:v>48</c:v>
                </c:pt>
                <c:pt idx="1254">
                  <c:v>118</c:v>
                </c:pt>
                <c:pt idx="1255">
                  <c:v>1622</c:v>
                </c:pt>
                <c:pt idx="1256">
                  <c:v>54</c:v>
                </c:pt>
                <c:pt idx="1257">
                  <c:v>801</c:v>
                </c:pt>
                <c:pt idx="1258">
                  <c:v>39</c:v>
                </c:pt>
                <c:pt idx="1259">
                  <c:v>846</c:v>
                </c:pt>
                <c:pt idx="1260">
                  <c:v>1685</c:v>
                </c:pt>
                <c:pt idx="1261">
                  <c:v>70</c:v>
                </c:pt>
                <c:pt idx="1262">
                  <c:v>28</c:v>
                </c:pt>
                <c:pt idx="1263">
                  <c:v>64</c:v>
                </c:pt>
                <c:pt idx="1264">
                  <c:v>24</c:v>
                </c:pt>
                <c:pt idx="1265">
                  <c:v>490</c:v>
                </c:pt>
                <c:pt idx="1266">
                  <c:v>35</c:v>
                </c:pt>
                <c:pt idx="1267">
                  <c:v>182</c:v>
                </c:pt>
                <c:pt idx="1268">
                  <c:v>962</c:v>
                </c:pt>
                <c:pt idx="1269">
                  <c:v>125</c:v>
                </c:pt>
                <c:pt idx="1270">
                  <c:v>493</c:v>
                </c:pt>
                <c:pt idx="1271">
                  <c:v>1464</c:v>
                </c:pt>
                <c:pt idx="1272">
                  <c:v>2169</c:v>
                </c:pt>
                <c:pt idx="1273">
                  <c:v>775</c:v>
                </c:pt>
                <c:pt idx="1274">
                  <c:v>313</c:v>
                </c:pt>
                <c:pt idx="1275">
                  <c:v>483</c:v>
                </c:pt>
                <c:pt idx="1276">
                  <c:v>1767</c:v>
                </c:pt>
                <c:pt idx="1277">
                  <c:v>448</c:v>
                </c:pt>
                <c:pt idx="1278">
                  <c:v>1419</c:v>
                </c:pt>
                <c:pt idx="1279">
                  <c:v>93</c:v>
                </c:pt>
                <c:pt idx="1280">
                  <c:v>61</c:v>
                </c:pt>
                <c:pt idx="1281">
                  <c:v>1599</c:v>
                </c:pt>
                <c:pt idx="1282">
                  <c:v>956</c:v>
                </c:pt>
                <c:pt idx="1283">
                  <c:v>777</c:v>
                </c:pt>
                <c:pt idx="1284">
                  <c:v>30</c:v>
                </c:pt>
                <c:pt idx="1285">
                  <c:v>149</c:v>
                </c:pt>
                <c:pt idx="1286">
                  <c:v>1805</c:v>
                </c:pt>
                <c:pt idx="1287">
                  <c:v>839</c:v>
                </c:pt>
                <c:pt idx="1288">
                  <c:v>615</c:v>
                </c:pt>
                <c:pt idx="1289">
                  <c:v>1467</c:v>
                </c:pt>
                <c:pt idx="1290">
                  <c:v>66</c:v>
                </c:pt>
                <c:pt idx="1291">
                  <c:v>777</c:v>
                </c:pt>
                <c:pt idx="1292">
                  <c:v>1277</c:v>
                </c:pt>
                <c:pt idx="1293">
                  <c:v>1494</c:v>
                </c:pt>
                <c:pt idx="1294">
                  <c:v>1092</c:v>
                </c:pt>
                <c:pt idx="1295">
                  <c:v>44</c:v>
                </c:pt>
                <c:pt idx="1296">
                  <c:v>15</c:v>
                </c:pt>
                <c:pt idx="1297">
                  <c:v>1475</c:v>
                </c:pt>
                <c:pt idx="1298">
                  <c:v>26</c:v>
                </c:pt>
                <c:pt idx="1299">
                  <c:v>1234</c:v>
                </c:pt>
                <c:pt idx="1300">
                  <c:v>28</c:v>
                </c:pt>
                <c:pt idx="1301">
                  <c:v>44</c:v>
                </c:pt>
                <c:pt idx="1302">
                  <c:v>460</c:v>
                </c:pt>
                <c:pt idx="1303">
                  <c:v>60</c:v>
                </c:pt>
                <c:pt idx="1304">
                  <c:v>258</c:v>
                </c:pt>
                <c:pt idx="1305">
                  <c:v>445</c:v>
                </c:pt>
                <c:pt idx="1306">
                  <c:v>90</c:v>
                </c:pt>
                <c:pt idx="1307">
                  <c:v>39</c:v>
                </c:pt>
                <c:pt idx="1308">
                  <c:v>44</c:v>
                </c:pt>
                <c:pt idx="1309">
                  <c:v>1211</c:v>
                </c:pt>
                <c:pt idx="1310">
                  <c:v>59</c:v>
                </c:pt>
                <c:pt idx="1311">
                  <c:v>46</c:v>
                </c:pt>
                <c:pt idx="1312">
                  <c:v>254</c:v>
                </c:pt>
                <c:pt idx="1313">
                  <c:v>1387</c:v>
                </c:pt>
                <c:pt idx="1314">
                  <c:v>1052</c:v>
                </c:pt>
                <c:pt idx="1315">
                  <c:v>1549</c:v>
                </c:pt>
                <c:pt idx="1316">
                  <c:v>1998</c:v>
                </c:pt>
                <c:pt idx="1317">
                  <c:v>1098</c:v>
                </c:pt>
                <c:pt idx="1318">
                  <c:v>33</c:v>
                </c:pt>
                <c:pt idx="1319">
                  <c:v>1098</c:v>
                </c:pt>
                <c:pt idx="1320">
                  <c:v>64</c:v>
                </c:pt>
                <c:pt idx="1321">
                  <c:v>67</c:v>
                </c:pt>
                <c:pt idx="1322">
                  <c:v>950</c:v>
                </c:pt>
                <c:pt idx="1323">
                  <c:v>818</c:v>
                </c:pt>
                <c:pt idx="1324">
                  <c:v>837</c:v>
                </c:pt>
                <c:pt idx="1325">
                  <c:v>41</c:v>
                </c:pt>
                <c:pt idx="1326">
                  <c:v>838</c:v>
                </c:pt>
                <c:pt idx="1327">
                  <c:v>117</c:v>
                </c:pt>
                <c:pt idx="1328">
                  <c:v>56</c:v>
                </c:pt>
                <c:pt idx="1329">
                  <c:v>83</c:v>
                </c:pt>
                <c:pt idx="1330">
                  <c:v>341</c:v>
                </c:pt>
                <c:pt idx="1331">
                  <c:v>50</c:v>
                </c:pt>
                <c:pt idx="1332">
                  <c:v>44</c:v>
                </c:pt>
                <c:pt idx="1333">
                  <c:v>36</c:v>
                </c:pt>
                <c:pt idx="1334">
                  <c:v>12</c:v>
                </c:pt>
                <c:pt idx="1335">
                  <c:v>600</c:v>
                </c:pt>
                <c:pt idx="1336">
                  <c:v>1089</c:v>
                </c:pt>
                <c:pt idx="1337">
                  <c:v>9</c:v>
                </c:pt>
                <c:pt idx="1338">
                  <c:v>63</c:v>
                </c:pt>
                <c:pt idx="1339">
                  <c:v>1551</c:v>
                </c:pt>
                <c:pt idx="1340">
                  <c:v>976</c:v>
                </c:pt>
                <c:pt idx="1341">
                  <c:v>1606</c:v>
                </c:pt>
                <c:pt idx="1342">
                  <c:v>1281</c:v>
                </c:pt>
                <c:pt idx="1343">
                  <c:v>67</c:v>
                </c:pt>
                <c:pt idx="1344">
                  <c:v>537</c:v>
                </c:pt>
                <c:pt idx="1345">
                  <c:v>874</c:v>
                </c:pt>
                <c:pt idx="1346">
                  <c:v>656</c:v>
                </c:pt>
                <c:pt idx="1347">
                  <c:v>1150</c:v>
                </c:pt>
                <c:pt idx="1348">
                  <c:v>92</c:v>
                </c:pt>
                <c:pt idx="1349">
                  <c:v>713</c:v>
                </c:pt>
                <c:pt idx="1350">
                  <c:v>403</c:v>
                </c:pt>
                <c:pt idx="1351">
                  <c:v>40</c:v>
                </c:pt>
                <c:pt idx="1352">
                  <c:v>43</c:v>
                </c:pt>
                <c:pt idx="1353">
                  <c:v>993</c:v>
                </c:pt>
                <c:pt idx="1354">
                  <c:v>74</c:v>
                </c:pt>
                <c:pt idx="1355">
                  <c:v>21</c:v>
                </c:pt>
                <c:pt idx="1356">
                  <c:v>1103</c:v>
                </c:pt>
                <c:pt idx="1357">
                  <c:v>395</c:v>
                </c:pt>
                <c:pt idx="1358">
                  <c:v>1040</c:v>
                </c:pt>
                <c:pt idx="1359">
                  <c:v>1163</c:v>
                </c:pt>
                <c:pt idx="1360">
                  <c:v>151</c:v>
                </c:pt>
                <c:pt idx="1361">
                  <c:v>90</c:v>
                </c:pt>
                <c:pt idx="1362">
                  <c:v>67</c:v>
                </c:pt>
                <c:pt idx="1363">
                  <c:v>16</c:v>
                </c:pt>
                <c:pt idx="1364">
                  <c:v>22</c:v>
                </c:pt>
                <c:pt idx="1365">
                  <c:v>70</c:v>
                </c:pt>
                <c:pt idx="1366">
                  <c:v>954</c:v>
                </c:pt>
                <c:pt idx="1367">
                  <c:v>90</c:v>
                </c:pt>
                <c:pt idx="1368">
                  <c:v>659</c:v>
                </c:pt>
                <c:pt idx="1369">
                  <c:v>385</c:v>
                </c:pt>
                <c:pt idx="1370">
                  <c:v>965</c:v>
                </c:pt>
                <c:pt idx="1371">
                  <c:v>732</c:v>
                </c:pt>
                <c:pt idx="1372">
                  <c:v>42</c:v>
                </c:pt>
                <c:pt idx="1373">
                  <c:v>1500</c:v>
                </c:pt>
                <c:pt idx="1374">
                  <c:v>49</c:v>
                </c:pt>
                <c:pt idx="1375">
                  <c:v>9</c:v>
                </c:pt>
                <c:pt idx="1376">
                  <c:v>1627</c:v>
                </c:pt>
                <c:pt idx="1377">
                  <c:v>34</c:v>
                </c:pt>
                <c:pt idx="1378">
                  <c:v>37</c:v>
                </c:pt>
                <c:pt idx="1379">
                  <c:v>394</c:v>
                </c:pt>
                <c:pt idx="1380">
                  <c:v>1089</c:v>
                </c:pt>
                <c:pt idx="1381">
                  <c:v>747</c:v>
                </c:pt>
                <c:pt idx="1382">
                  <c:v>263</c:v>
                </c:pt>
                <c:pt idx="1383">
                  <c:v>16</c:v>
                </c:pt>
                <c:pt idx="1384">
                  <c:v>1358</c:v>
                </c:pt>
                <c:pt idx="1385">
                  <c:v>46</c:v>
                </c:pt>
                <c:pt idx="1386">
                  <c:v>90</c:v>
                </c:pt>
                <c:pt idx="1387">
                  <c:v>7</c:v>
                </c:pt>
                <c:pt idx="1388">
                  <c:v>26</c:v>
                </c:pt>
                <c:pt idx="1389">
                  <c:v>27</c:v>
                </c:pt>
                <c:pt idx="1390">
                  <c:v>263</c:v>
                </c:pt>
                <c:pt idx="1391">
                  <c:v>382</c:v>
                </c:pt>
                <c:pt idx="1392">
                  <c:v>459</c:v>
                </c:pt>
                <c:pt idx="1393">
                  <c:v>269</c:v>
                </c:pt>
                <c:pt idx="1394">
                  <c:v>54</c:v>
                </c:pt>
                <c:pt idx="1395">
                  <c:v>548</c:v>
                </c:pt>
                <c:pt idx="1396">
                  <c:v>704</c:v>
                </c:pt>
                <c:pt idx="1397">
                  <c:v>950</c:v>
                </c:pt>
                <c:pt idx="1398">
                  <c:v>952</c:v>
                </c:pt>
                <c:pt idx="1399">
                  <c:v>765</c:v>
                </c:pt>
                <c:pt idx="1400">
                  <c:v>30</c:v>
                </c:pt>
                <c:pt idx="1401">
                  <c:v>48</c:v>
                </c:pt>
                <c:pt idx="1402">
                  <c:v>254</c:v>
                </c:pt>
                <c:pt idx="1403">
                  <c:v>1032</c:v>
                </c:pt>
                <c:pt idx="1404">
                  <c:v>2098</c:v>
                </c:pt>
                <c:pt idx="1405">
                  <c:v>755</c:v>
                </c:pt>
                <c:pt idx="1406">
                  <c:v>147</c:v>
                </c:pt>
                <c:pt idx="1407">
                  <c:v>63</c:v>
                </c:pt>
                <c:pt idx="1408">
                  <c:v>1212</c:v>
                </c:pt>
                <c:pt idx="1409">
                  <c:v>53</c:v>
                </c:pt>
                <c:pt idx="1410">
                  <c:v>18</c:v>
                </c:pt>
                <c:pt idx="1411">
                  <c:v>10</c:v>
                </c:pt>
                <c:pt idx="1412">
                  <c:v>1146</c:v>
                </c:pt>
                <c:pt idx="1413">
                  <c:v>229</c:v>
                </c:pt>
                <c:pt idx="1414">
                  <c:v>1413</c:v>
                </c:pt>
                <c:pt idx="1415">
                  <c:v>1884</c:v>
                </c:pt>
                <c:pt idx="1416">
                  <c:v>1566</c:v>
                </c:pt>
                <c:pt idx="1417">
                  <c:v>45</c:v>
                </c:pt>
                <c:pt idx="1418">
                  <c:v>1350</c:v>
                </c:pt>
                <c:pt idx="1419">
                  <c:v>607</c:v>
                </c:pt>
                <c:pt idx="1420">
                  <c:v>826</c:v>
                </c:pt>
                <c:pt idx="1421">
                  <c:v>571</c:v>
                </c:pt>
                <c:pt idx="1422">
                  <c:v>346</c:v>
                </c:pt>
                <c:pt idx="1423">
                  <c:v>61</c:v>
                </c:pt>
                <c:pt idx="1424">
                  <c:v>728</c:v>
                </c:pt>
                <c:pt idx="1425">
                  <c:v>45</c:v>
                </c:pt>
                <c:pt idx="1426">
                  <c:v>1287</c:v>
                </c:pt>
                <c:pt idx="1427">
                  <c:v>81</c:v>
                </c:pt>
                <c:pt idx="1428">
                  <c:v>193</c:v>
                </c:pt>
                <c:pt idx="1429">
                  <c:v>1375</c:v>
                </c:pt>
                <c:pt idx="1430">
                  <c:v>251</c:v>
                </c:pt>
                <c:pt idx="1431">
                  <c:v>1471</c:v>
                </c:pt>
                <c:pt idx="1432">
                  <c:v>43</c:v>
                </c:pt>
                <c:pt idx="1433">
                  <c:v>398</c:v>
                </c:pt>
                <c:pt idx="1434">
                  <c:v>56</c:v>
                </c:pt>
                <c:pt idx="1435">
                  <c:v>1425</c:v>
                </c:pt>
                <c:pt idx="1436">
                  <c:v>945</c:v>
                </c:pt>
                <c:pt idx="1437">
                  <c:v>1254</c:v>
                </c:pt>
                <c:pt idx="1438">
                  <c:v>1165</c:v>
                </c:pt>
                <c:pt idx="1439">
                  <c:v>1153</c:v>
                </c:pt>
                <c:pt idx="1440">
                  <c:v>16</c:v>
                </c:pt>
                <c:pt idx="1441">
                  <c:v>913</c:v>
                </c:pt>
                <c:pt idx="1442">
                  <c:v>1024</c:v>
                </c:pt>
                <c:pt idx="1443">
                  <c:v>1230</c:v>
                </c:pt>
                <c:pt idx="1444">
                  <c:v>297</c:v>
                </c:pt>
                <c:pt idx="1445">
                  <c:v>1354</c:v>
                </c:pt>
                <c:pt idx="1446">
                  <c:v>787</c:v>
                </c:pt>
                <c:pt idx="1447">
                  <c:v>67</c:v>
                </c:pt>
                <c:pt idx="1448">
                  <c:v>10</c:v>
                </c:pt>
                <c:pt idx="1449">
                  <c:v>894</c:v>
                </c:pt>
                <c:pt idx="1450">
                  <c:v>149</c:v>
                </c:pt>
                <c:pt idx="1451">
                  <c:v>783</c:v>
                </c:pt>
                <c:pt idx="1452">
                  <c:v>27</c:v>
                </c:pt>
                <c:pt idx="1453">
                  <c:v>730</c:v>
                </c:pt>
                <c:pt idx="1454">
                  <c:v>50</c:v>
                </c:pt>
                <c:pt idx="1455">
                  <c:v>26</c:v>
                </c:pt>
                <c:pt idx="1456">
                  <c:v>625</c:v>
                </c:pt>
                <c:pt idx="1457">
                  <c:v>511</c:v>
                </c:pt>
                <c:pt idx="1458">
                  <c:v>12</c:v>
                </c:pt>
                <c:pt idx="1459">
                  <c:v>61</c:v>
                </c:pt>
                <c:pt idx="1460">
                  <c:v>1157</c:v>
                </c:pt>
                <c:pt idx="1461">
                  <c:v>967</c:v>
                </c:pt>
                <c:pt idx="1462">
                  <c:v>24</c:v>
                </c:pt>
                <c:pt idx="1463">
                  <c:v>489</c:v>
                </c:pt>
                <c:pt idx="1464">
                  <c:v>63</c:v>
                </c:pt>
                <c:pt idx="1465">
                  <c:v>1654</c:v>
                </c:pt>
                <c:pt idx="1466">
                  <c:v>31</c:v>
                </c:pt>
                <c:pt idx="1467">
                  <c:v>117</c:v>
                </c:pt>
                <c:pt idx="1468">
                  <c:v>531</c:v>
                </c:pt>
                <c:pt idx="1469">
                  <c:v>595</c:v>
                </c:pt>
                <c:pt idx="1470">
                  <c:v>123</c:v>
                </c:pt>
                <c:pt idx="1471">
                  <c:v>303</c:v>
                </c:pt>
                <c:pt idx="1472">
                  <c:v>16</c:v>
                </c:pt>
                <c:pt idx="1473">
                  <c:v>1217</c:v>
                </c:pt>
                <c:pt idx="1474">
                  <c:v>2092</c:v>
                </c:pt>
                <c:pt idx="1475">
                  <c:v>119</c:v>
                </c:pt>
                <c:pt idx="1476">
                  <c:v>977</c:v>
                </c:pt>
                <c:pt idx="1477">
                  <c:v>147</c:v>
                </c:pt>
                <c:pt idx="1478">
                  <c:v>19</c:v>
                </c:pt>
                <c:pt idx="1479">
                  <c:v>42</c:v>
                </c:pt>
                <c:pt idx="1480">
                  <c:v>942</c:v>
                </c:pt>
                <c:pt idx="1481">
                  <c:v>37</c:v>
                </c:pt>
                <c:pt idx="1482">
                  <c:v>496</c:v>
                </c:pt>
                <c:pt idx="1483">
                  <c:v>47</c:v>
                </c:pt>
                <c:pt idx="1484">
                  <c:v>1492</c:v>
                </c:pt>
                <c:pt idx="1485">
                  <c:v>833</c:v>
                </c:pt>
                <c:pt idx="1486">
                  <c:v>37</c:v>
                </c:pt>
                <c:pt idx="1487">
                  <c:v>63</c:v>
                </c:pt>
                <c:pt idx="1488">
                  <c:v>40</c:v>
                </c:pt>
                <c:pt idx="1489">
                  <c:v>1006</c:v>
                </c:pt>
                <c:pt idx="1490">
                  <c:v>1149</c:v>
                </c:pt>
                <c:pt idx="1491">
                  <c:v>61</c:v>
                </c:pt>
                <c:pt idx="1492">
                  <c:v>360</c:v>
                </c:pt>
                <c:pt idx="1493">
                  <c:v>1358</c:v>
                </c:pt>
                <c:pt idx="1494">
                  <c:v>62</c:v>
                </c:pt>
                <c:pt idx="1495">
                  <c:v>259</c:v>
                </c:pt>
                <c:pt idx="1496">
                  <c:v>394</c:v>
                </c:pt>
                <c:pt idx="1497">
                  <c:v>546</c:v>
                </c:pt>
                <c:pt idx="1498">
                  <c:v>1412</c:v>
                </c:pt>
                <c:pt idx="1499">
                  <c:v>438</c:v>
                </c:pt>
                <c:pt idx="1500">
                  <c:v>41</c:v>
                </c:pt>
                <c:pt idx="1501">
                  <c:v>89</c:v>
                </c:pt>
                <c:pt idx="1502">
                  <c:v>1571</c:v>
                </c:pt>
                <c:pt idx="1503">
                  <c:v>588</c:v>
                </c:pt>
                <c:pt idx="1504">
                  <c:v>224</c:v>
                </c:pt>
                <c:pt idx="1505">
                  <c:v>257</c:v>
                </c:pt>
                <c:pt idx="1506">
                  <c:v>16</c:v>
                </c:pt>
                <c:pt idx="1507">
                  <c:v>154</c:v>
                </c:pt>
                <c:pt idx="1508">
                  <c:v>32</c:v>
                </c:pt>
                <c:pt idx="1509">
                  <c:v>363</c:v>
                </c:pt>
                <c:pt idx="1510">
                  <c:v>180</c:v>
                </c:pt>
                <c:pt idx="1511">
                  <c:v>1259</c:v>
                </c:pt>
                <c:pt idx="1512">
                  <c:v>1734</c:v>
                </c:pt>
                <c:pt idx="1513">
                  <c:v>148</c:v>
                </c:pt>
                <c:pt idx="1514">
                  <c:v>24</c:v>
                </c:pt>
                <c:pt idx="1515">
                  <c:v>1584</c:v>
                </c:pt>
                <c:pt idx="1516">
                  <c:v>28</c:v>
                </c:pt>
                <c:pt idx="1517">
                  <c:v>702</c:v>
                </c:pt>
                <c:pt idx="1518">
                  <c:v>1970</c:v>
                </c:pt>
                <c:pt idx="1519">
                  <c:v>451</c:v>
                </c:pt>
                <c:pt idx="1520">
                  <c:v>73</c:v>
                </c:pt>
                <c:pt idx="1521">
                  <c:v>502</c:v>
                </c:pt>
                <c:pt idx="1522">
                  <c:v>1257</c:v>
                </c:pt>
                <c:pt idx="1523">
                  <c:v>122</c:v>
                </c:pt>
                <c:pt idx="1524">
                  <c:v>810</c:v>
                </c:pt>
                <c:pt idx="1525">
                  <c:v>254</c:v>
                </c:pt>
                <c:pt idx="1526">
                  <c:v>152</c:v>
                </c:pt>
                <c:pt idx="1527">
                  <c:v>548</c:v>
                </c:pt>
                <c:pt idx="1528">
                  <c:v>2158</c:v>
                </c:pt>
                <c:pt idx="1529">
                  <c:v>32</c:v>
                </c:pt>
                <c:pt idx="1530">
                  <c:v>149</c:v>
                </c:pt>
                <c:pt idx="1531">
                  <c:v>36</c:v>
                </c:pt>
                <c:pt idx="1532">
                  <c:v>1383</c:v>
                </c:pt>
                <c:pt idx="1533">
                  <c:v>68</c:v>
                </c:pt>
                <c:pt idx="1534">
                  <c:v>122</c:v>
                </c:pt>
                <c:pt idx="1535">
                  <c:v>116</c:v>
                </c:pt>
                <c:pt idx="1536">
                  <c:v>180</c:v>
                </c:pt>
                <c:pt idx="1537">
                  <c:v>265</c:v>
                </c:pt>
                <c:pt idx="1538">
                  <c:v>52</c:v>
                </c:pt>
                <c:pt idx="1539">
                  <c:v>30</c:v>
                </c:pt>
                <c:pt idx="1540">
                  <c:v>185</c:v>
                </c:pt>
                <c:pt idx="1541">
                  <c:v>16</c:v>
                </c:pt>
                <c:pt idx="1542">
                  <c:v>394</c:v>
                </c:pt>
                <c:pt idx="1543">
                  <c:v>297</c:v>
                </c:pt>
                <c:pt idx="1544">
                  <c:v>144</c:v>
                </c:pt>
                <c:pt idx="1545">
                  <c:v>61</c:v>
                </c:pt>
                <c:pt idx="1546">
                  <c:v>2066</c:v>
                </c:pt>
                <c:pt idx="1547">
                  <c:v>68</c:v>
                </c:pt>
                <c:pt idx="1548">
                  <c:v>25</c:v>
                </c:pt>
                <c:pt idx="1549">
                  <c:v>847</c:v>
                </c:pt>
                <c:pt idx="1550">
                  <c:v>735</c:v>
                </c:pt>
                <c:pt idx="1551">
                  <c:v>29</c:v>
                </c:pt>
                <c:pt idx="1552">
                  <c:v>28</c:v>
                </c:pt>
                <c:pt idx="1553">
                  <c:v>709</c:v>
                </c:pt>
                <c:pt idx="1554">
                  <c:v>66</c:v>
                </c:pt>
                <c:pt idx="1555">
                  <c:v>184</c:v>
                </c:pt>
                <c:pt idx="1556">
                  <c:v>221</c:v>
                </c:pt>
                <c:pt idx="1557">
                  <c:v>991</c:v>
                </c:pt>
                <c:pt idx="1558">
                  <c:v>605</c:v>
                </c:pt>
                <c:pt idx="1559">
                  <c:v>666</c:v>
                </c:pt>
                <c:pt idx="1560">
                  <c:v>1360</c:v>
                </c:pt>
                <c:pt idx="1561">
                  <c:v>560</c:v>
                </c:pt>
                <c:pt idx="1562">
                  <c:v>693</c:v>
                </c:pt>
                <c:pt idx="1563">
                  <c:v>971</c:v>
                </c:pt>
                <c:pt idx="1564">
                  <c:v>34</c:v>
                </c:pt>
                <c:pt idx="1565">
                  <c:v>392</c:v>
                </c:pt>
                <c:pt idx="1566">
                  <c:v>69</c:v>
                </c:pt>
                <c:pt idx="1567">
                  <c:v>149</c:v>
                </c:pt>
                <c:pt idx="1568">
                  <c:v>720</c:v>
                </c:pt>
                <c:pt idx="1569">
                  <c:v>9</c:v>
                </c:pt>
                <c:pt idx="1570">
                  <c:v>1672</c:v>
                </c:pt>
                <c:pt idx="1571">
                  <c:v>20</c:v>
                </c:pt>
                <c:pt idx="1572">
                  <c:v>762</c:v>
                </c:pt>
                <c:pt idx="1573">
                  <c:v>338</c:v>
                </c:pt>
                <c:pt idx="1574">
                  <c:v>597</c:v>
                </c:pt>
                <c:pt idx="1575">
                  <c:v>263</c:v>
                </c:pt>
                <c:pt idx="1576">
                  <c:v>608</c:v>
                </c:pt>
                <c:pt idx="1577">
                  <c:v>803</c:v>
                </c:pt>
                <c:pt idx="1578">
                  <c:v>40</c:v>
                </c:pt>
                <c:pt idx="1579">
                  <c:v>1468</c:v>
                </c:pt>
                <c:pt idx="1580">
                  <c:v>71</c:v>
                </c:pt>
                <c:pt idx="1581">
                  <c:v>258</c:v>
                </c:pt>
                <c:pt idx="1582">
                  <c:v>986</c:v>
                </c:pt>
                <c:pt idx="1583">
                  <c:v>804</c:v>
                </c:pt>
                <c:pt idx="1584">
                  <c:v>1164</c:v>
                </c:pt>
                <c:pt idx="1585">
                  <c:v>494</c:v>
                </c:pt>
                <c:pt idx="1586">
                  <c:v>295</c:v>
                </c:pt>
                <c:pt idx="1587">
                  <c:v>1677</c:v>
                </c:pt>
                <c:pt idx="1588">
                  <c:v>892</c:v>
                </c:pt>
                <c:pt idx="1589">
                  <c:v>62</c:v>
                </c:pt>
                <c:pt idx="1590">
                  <c:v>1664</c:v>
                </c:pt>
                <c:pt idx="1591">
                  <c:v>18</c:v>
                </c:pt>
                <c:pt idx="1592">
                  <c:v>70</c:v>
                </c:pt>
                <c:pt idx="1593">
                  <c:v>2092</c:v>
                </c:pt>
                <c:pt idx="1594">
                  <c:v>903</c:v>
                </c:pt>
                <c:pt idx="1595">
                  <c:v>228</c:v>
                </c:pt>
                <c:pt idx="1596">
                  <c:v>51</c:v>
                </c:pt>
                <c:pt idx="1597">
                  <c:v>445</c:v>
                </c:pt>
                <c:pt idx="1598">
                  <c:v>30</c:v>
                </c:pt>
                <c:pt idx="1599">
                  <c:v>33</c:v>
                </c:pt>
                <c:pt idx="1600">
                  <c:v>1357</c:v>
                </c:pt>
                <c:pt idx="1601">
                  <c:v>1282</c:v>
                </c:pt>
                <c:pt idx="1602">
                  <c:v>1881</c:v>
                </c:pt>
                <c:pt idx="1603">
                  <c:v>1169</c:v>
                </c:pt>
                <c:pt idx="1604">
                  <c:v>1097</c:v>
                </c:pt>
                <c:pt idx="1605">
                  <c:v>447</c:v>
                </c:pt>
                <c:pt idx="1606">
                  <c:v>17</c:v>
                </c:pt>
                <c:pt idx="1607">
                  <c:v>91</c:v>
                </c:pt>
                <c:pt idx="1608">
                  <c:v>1726</c:v>
                </c:pt>
                <c:pt idx="1609">
                  <c:v>89</c:v>
                </c:pt>
                <c:pt idx="1610">
                  <c:v>1301</c:v>
                </c:pt>
                <c:pt idx="1611">
                  <c:v>52</c:v>
                </c:pt>
                <c:pt idx="1612">
                  <c:v>405</c:v>
                </c:pt>
                <c:pt idx="1613">
                  <c:v>1605</c:v>
                </c:pt>
                <c:pt idx="1614">
                  <c:v>54</c:v>
                </c:pt>
                <c:pt idx="1615">
                  <c:v>1051</c:v>
                </c:pt>
                <c:pt idx="1616">
                  <c:v>257</c:v>
                </c:pt>
                <c:pt idx="1617">
                  <c:v>37</c:v>
                </c:pt>
                <c:pt idx="1618">
                  <c:v>19</c:v>
                </c:pt>
                <c:pt idx="1619">
                  <c:v>19</c:v>
                </c:pt>
                <c:pt idx="1620">
                  <c:v>50</c:v>
                </c:pt>
                <c:pt idx="1621">
                  <c:v>1085</c:v>
                </c:pt>
                <c:pt idx="1622">
                  <c:v>897</c:v>
                </c:pt>
                <c:pt idx="1623">
                  <c:v>253</c:v>
                </c:pt>
                <c:pt idx="1624">
                  <c:v>642</c:v>
                </c:pt>
                <c:pt idx="1625">
                  <c:v>41</c:v>
                </c:pt>
                <c:pt idx="1626">
                  <c:v>59</c:v>
                </c:pt>
                <c:pt idx="1627">
                  <c:v>255</c:v>
                </c:pt>
                <c:pt idx="1628">
                  <c:v>40</c:v>
                </c:pt>
                <c:pt idx="1629">
                  <c:v>39</c:v>
                </c:pt>
                <c:pt idx="1630">
                  <c:v>724</c:v>
                </c:pt>
                <c:pt idx="1631">
                  <c:v>155</c:v>
                </c:pt>
                <c:pt idx="1632">
                  <c:v>152</c:v>
                </c:pt>
                <c:pt idx="1633">
                  <c:v>24</c:v>
                </c:pt>
                <c:pt idx="1634">
                  <c:v>1871</c:v>
                </c:pt>
                <c:pt idx="1635">
                  <c:v>117</c:v>
                </c:pt>
                <c:pt idx="1636">
                  <c:v>296</c:v>
                </c:pt>
                <c:pt idx="1637">
                  <c:v>153</c:v>
                </c:pt>
                <c:pt idx="1638">
                  <c:v>116</c:v>
                </c:pt>
                <c:pt idx="1639">
                  <c:v>1302</c:v>
                </c:pt>
                <c:pt idx="1640">
                  <c:v>40</c:v>
                </c:pt>
                <c:pt idx="1641">
                  <c:v>349</c:v>
                </c:pt>
                <c:pt idx="1642">
                  <c:v>153</c:v>
                </c:pt>
                <c:pt idx="1643">
                  <c:v>61</c:v>
                </c:pt>
                <c:pt idx="1644">
                  <c:v>254</c:v>
                </c:pt>
                <c:pt idx="1645">
                  <c:v>66</c:v>
                </c:pt>
                <c:pt idx="1646">
                  <c:v>546</c:v>
                </c:pt>
                <c:pt idx="1647">
                  <c:v>15</c:v>
                </c:pt>
                <c:pt idx="1648">
                  <c:v>782</c:v>
                </c:pt>
                <c:pt idx="1649">
                  <c:v>16</c:v>
                </c:pt>
                <c:pt idx="1650">
                  <c:v>389</c:v>
                </c:pt>
                <c:pt idx="1651">
                  <c:v>19</c:v>
                </c:pt>
                <c:pt idx="1652">
                  <c:v>1678</c:v>
                </c:pt>
                <c:pt idx="1653">
                  <c:v>117</c:v>
                </c:pt>
                <c:pt idx="1654">
                  <c:v>65</c:v>
                </c:pt>
                <c:pt idx="1655">
                  <c:v>1422</c:v>
                </c:pt>
                <c:pt idx="1656">
                  <c:v>33</c:v>
                </c:pt>
                <c:pt idx="1657">
                  <c:v>1661</c:v>
                </c:pt>
                <c:pt idx="1658">
                  <c:v>19</c:v>
                </c:pt>
                <c:pt idx="1659">
                  <c:v>1681</c:v>
                </c:pt>
                <c:pt idx="1660">
                  <c:v>119</c:v>
                </c:pt>
                <c:pt idx="1661">
                  <c:v>22</c:v>
                </c:pt>
                <c:pt idx="1662">
                  <c:v>224</c:v>
                </c:pt>
                <c:pt idx="1663">
                  <c:v>180</c:v>
                </c:pt>
                <c:pt idx="1664">
                  <c:v>1919</c:v>
                </c:pt>
                <c:pt idx="1665">
                  <c:v>17</c:v>
                </c:pt>
                <c:pt idx="1666">
                  <c:v>1125</c:v>
                </c:pt>
                <c:pt idx="1667">
                  <c:v>21</c:v>
                </c:pt>
                <c:pt idx="1668">
                  <c:v>20</c:v>
                </c:pt>
                <c:pt idx="1669">
                  <c:v>475</c:v>
                </c:pt>
                <c:pt idx="1670">
                  <c:v>224</c:v>
                </c:pt>
                <c:pt idx="1671">
                  <c:v>1480</c:v>
                </c:pt>
                <c:pt idx="1672">
                  <c:v>23</c:v>
                </c:pt>
                <c:pt idx="1673">
                  <c:v>751</c:v>
                </c:pt>
                <c:pt idx="1674">
                  <c:v>259</c:v>
                </c:pt>
                <c:pt idx="1675">
                  <c:v>68</c:v>
                </c:pt>
                <c:pt idx="1676">
                  <c:v>42</c:v>
                </c:pt>
                <c:pt idx="1677">
                  <c:v>48</c:v>
                </c:pt>
                <c:pt idx="1678">
                  <c:v>47</c:v>
                </c:pt>
                <c:pt idx="1679">
                  <c:v>1497</c:v>
                </c:pt>
                <c:pt idx="1680">
                  <c:v>19</c:v>
                </c:pt>
                <c:pt idx="1681">
                  <c:v>652</c:v>
                </c:pt>
                <c:pt idx="1682">
                  <c:v>885</c:v>
                </c:pt>
                <c:pt idx="1683">
                  <c:v>23</c:v>
                </c:pt>
                <c:pt idx="1684">
                  <c:v>46</c:v>
                </c:pt>
                <c:pt idx="1685">
                  <c:v>15</c:v>
                </c:pt>
                <c:pt idx="1686">
                  <c:v>44</c:v>
                </c:pt>
                <c:pt idx="1687">
                  <c:v>1607</c:v>
                </c:pt>
                <c:pt idx="1688">
                  <c:v>27</c:v>
                </c:pt>
                <c:pt idx="1689">
                  <c:v>347</c:v>
                </c:pt>
                <c:pt idx="1690">
                  <c:v>1493</c:v>
                </c:pt>
                <c:pt idx="1691">
                  <c:v>1221</c:v>
                </c:pt>
                <c:pt idx="1692">
                  <c:v>19</c:v>
                </c:pt>
                <c:pt idx="1693">
                  <c:v>55</c:v>
                </c:pt>
                <c:pt idx="1694">
                  <c:v>90</c:v>
                </c:pt>
                <c:pt idx="1695">
                  <c:v>384</c:v>
                </c:pt>
                <c:pt idx="1696">
                  <c:v>962</c:v>
                </c:pt>
                <c:pt idx="1697">
                  <c:v>1376</c:v>
                </c:pt>
                <c:pt idx="1698">
                  <c:v>35</c:v>
                </c:pt>
                <c:pt idx="1699">
                  <c:v>1738</c:v>
                </c:pt>
                <c:pt idx="1700">
                  <c:v>39</c:v>
                </c:pt>
                <c:pt idx="1701">
                  <c:v>40</c:v>
                </c:pt>
                <c:pt idx="1702">
                  <c:v>535</c:v>
                </c:pt>
                <c:pt idx="1703">
                  <c:v>225</c:v>
                </c:pt>
                <c:pt idx="1704">
                  <c:v>8</c:v>
                </c:pt>
                <c:pt idx="1705">
                  <c:v>723</c:v>
                </c:pt>
                <c:pt idx="1706">
                  <c:v>1112</c:v>
                </c:pt>
                <c:pt idx="1707">
                  <c:v>254</c:v>
                </c:pt>
                <c:pt idx="1708">
                  <c:v>121</c:v>
                </c:pt>
                <c:pt idx="1709">
                  <c:v>63</c:v>
                </c:pt>
                <c:pt idx="1710">
                  <c:v>1293</c:v>
                </c:pt>
                <c:pt idx="1711">
                  <c:v>992</c:v>
                </c:pt>
                <c:pt idx="1712">
                  <c:v>62</c:v>
                </c:pt>
                <c:pt idx="1713">
                  <c:v>493</c:v>
                </c:pt>
                <c:pt idx="1714">
                  <c:v>19</c:v>
                </c:pt>
                <c:pt idx="1715">
                  <c:v>871</c:v>
                </c:pt>
                <c:pt idx="1716">
                  <c:v>44</c:v>
                </c:pt>
                <c:pt idx="1717">
                  <c:v>33</c:v>
                </c:pt>
                <c:pt idx="1718">
                  <c:v>1466</c:v>
                </c:pt>
                <c:pt idx="1719">
                  <c:v>32</c:v>
                </c:pt>
                <c:pt idx="1720">
                  <c:v>289</c:v>
                </c:pt>
                <c:pt idx="1721">
                  <c:v>1018</c:v>
                </c:pt>
                <c:pt idx="1722">
                  <c:v>14</c:v>
                </c:pt>
                <c:pt idx="1723">
                  <c:v>386</c:v>
                </c:pt>
                <c:pt idx="1724">
                  <c:v>61</c:v>
                </c:pt>
                <c:pt idx="1725">
                  <c:v>361</c:v>
                </c:pt>
                <c:pt idx="1726">
                  <c:v>1259</c:v>
                </c:pt>
                <c:pt idx="1727">
                  <c:v>225</c:v>
                </c:pt>
                <c:pt idx="1728">
                  <c:v>51</c:v>
                </c:pt>
                <c:pt idx="1729">
                  <c:v>20</c:v>
                </c:pt>
                <c:pt idx="1730">
                  <c:v>1302</c:v>
                </c:pt>
                <c:pt idx="1731">
                  <c:v>1809</c:v>
                </c:pt>
                <c:pt idx="1732">
                  <c:v>1657</c:v>
                </c:pt>
                <c:pt idx="1733">
                  <c:v>1790</c:v>
                </c:pt>
                <c:pt idx="1734">
                  <c:v>40</c:v>
                </c:pt>
                <c:pt idx="1735">
                  <c:v>149</c:v>
                </c:pt>
                <c:pt idx="1736">
                  <c:v>1096</c:v>
                </c:pt>
                <c:pt idx="1737">
                  <c:v>1419</c:v>
                </c:pt>
                <c:pt idx="1738">
                  <c:v>41</c:v>
                </c:pt>
                <c:pt idx="1739">
                  <c:v>1131</c:v>
                </c:pt>
                <c:pt idx="1740">
                  <c:v>41</c:v>
                </c:pt>
                <c:pt idx="1741">
                  <c:v>17</c:v>
                </c:pt>
                <c:pt idx="1742">
                  <c:v>1174</c:v>
                </c:pt>
                <c:pt idx="1743">
                  <c:v>298</c:v>
                </c:pt>
                <c:pt idx="1744">
                  <c:v>123</c:v>
                </c:pt>
                <c:pt idx="1745">
                  <c:v>154</c:v>
                </c:pt>
                <c:pt idx="1746">
                  <c:v>493</c:v>
                </c:pt>
                <c:pt idx="1747">
                  <c:v>437</c:v>
                </c:pt>
                <c:pt idx="1748">
                  <c:v>392</c:v>
                </c:pt>
                <c:pt idx="1749">
                  <c:v>262</c:v>
                </c:pt>
                <c:pt idx="1750">
                  <c:v>150</c:v>
                </c:pt>
                <c:pt idx="1751">
                  <c:v>860</c:v>
                </c:pt>
                <c:pt idx="1752">
                  <c:v>344</c:v>
                </c:pt>
                <c:pt idx="1753">
                  <c:v>31</c:v>
                </c:pt>
                <c:pt idx="1754">
                  <c:v>506</c:v>
                </c:pt>
                <c:pt idx="1755">
                  <c:v>118</c:v>
                </c:pt>
                <c:pt idx="1756">
                  <c:v>37</c:v>
                </c:pt>
                <c:pt idx="1757">
                  <c:v>900</c:v>
                </c:pt>
                <c:pt idx="1758">
                  <c:v>537</c:v>
                </c:pt>
                <c:pt idx="1759">
                  <c:v>1954</c:v>
                </c:pt>
                <c:pt idx="1760">
                  <c:v>310</c:v>
                </c:pt>
                <c:pt idx="1761">
                  <c:v>148</c:v>
                </c:pt>
                <c:pt idx="1762">
                  <c:v>262</c:v>
                </c:pt>
                <c:pt idx="1763">
                  <c:v>942</c:v>
                </c:pt>
                <c:pt idx="1764">
                  <c:v>542</c:v>
                </c:pt>
                <c:pt idx="1765">
                  <c:v>1059</c:v>
                </c:pt>
                <c:pt idx="1766">
                  <c:v>252</c:v>
                </c:pt>
                <c:pt idx="1767">
                  <c:v>619</c:v>
                </c:pt>
                <c:pt idx="1768">
                  <c:v>15</c:v>
                </c:pt>
                <c:pt idx="1769">
                  <c:v>1037</c:v>
                </c:pt>
                <c:pt idx="1770">
                  <c:v>1508</c:v>
                </c:pt>
                <c:pt idx="1771">
                  <c:v>923</c:v>
                </c:pt>
                <c:pt idx="1772">
                  <c:v>1728</c:v>
                </c:pt>
                <c:pt idx="1773">
                  <c:v>1461</c:v>
                </c:pt>
                <c:pt idx="1774">
                  <c:v>63</c:v>
                </c:pt>
                <c:pt idx="1775">
                  <c:v>671</c:v>
                </c:pt>
                <c:pt idx="1776">
                  <c:v>183</c:v>
                </c:pt>
                <c:pt idx="1777">
                  <c:v>789</c:v>
                </c:pt>
                <c:pt idx="1778">
                  <c:v>32</c:v>
                </c:pt>
                <c:pt idx="1779">
                  <c:v>39</c:v>
                </c:pt>
                <c:pt idx="1780">
                  <c:v>976</c:v>
                </c:pt>
                <c:pt idx="1781">
                  <c:v>34</c:v>
                </c:pt>
                <c:pt idx="1782">
                  <c:v>1113</c:v>
                </c:pt>
                <c:pt idx="1783">
                  <c:v>438</c:v>
                </c:pt>
                <c:pt idx="1784">
                  <c:v>41</c:v>
                </c:pt>
                <c:pt idx="1785">
                  <c:v>13</c:v>
                </c:pt>
                <c:pt idx="1786">
                  <c:v>1178</c:v>
                </c:pt>
                <c:pt idx="1787">
                  <c:v>550</c:v>
                </c:pt>
                <c:pt idx="1788">
                  <c:v>2136</c:v>
                </c:pt>
                <c:pt idx="1789">
                  <c:v>58</c:v>
                </c:pt>
                <c:pt idx="1790">
                  <c:v>1507</c:v>
                </c:pt>
                <c:pt idx="1791">
                  <c:v>1643</c:v>
                </c:pt>
                <c:pt idx="1792">
                  <c:v>1460</c:v>
                </c:pt>
                <c:pt idx="1793">
                  <c:v>182</c:v>
                </c:pt>
                <c:pt idx="1794">
                  <c:v>70</c:v>
                </c:pt>
                <c:pt idx="1795">
                  <c:v>16</c:v>
                </c:pt>
                <c:pt idx="1796">
                  <c:v>395</c:v>
                </c:pt>
                <c:pt idx="1797">
                  <c:v>293</c:v>
                </c:pt>
                <c:pt idx="1798">
                  <c:v>354</c:v>
                </c:pt>
                <c:pt idx="1799">
                  <c:v>1023</c:v>
                </c:pt>
                <c:pt idx="1800">
                  <c:v>1610</c:v>
                </c:pt>
                <c:pt idx="1801">
                  <c:v>40</c:v>
                </c:pt>
                <c:pt idx="1802">
                  <c:v>90</c:v>
                </c:pt>
                <c:pt idx="1803">
                  <c:v>1384</c:v>
                </c:pt>
                <c:pt idx="1804">
                  <c:v>61</c:v>
                </c:pt>
                <c:pt idx="1805">
                  <c:v>1038</c:v>
                </c:pt>
                <c:pt idx="1806">
                  <c:v>720</c:v>
                </c:pt>
                <c:pt idx="1807">
                  <c:v>914</c:v>
                </c:pt>
                <c:pt idx="1808">
                  <c:v>1029</c:v>
                </c:pt>
                <c:pt idx="1809">
                  <c:v>39</c:v>
                </c:pt>
                <c:pt idx="1810">
                  <c:v>888</c:v>
                </c:pt>
                <c:pt idx="1811">
                  <c:v>987</c:v>
                </c:pt>
                <c:pt idx="1812">
                  <c:v>1549</c:v>
                </c:pt>
                <c:pt idx="1813">
                  <c:v>1473</c:v>
                </c:pt>
                <c:pt idx="1814">
                  <c:v>12</c:v>
                </c:pt>
                <c:pt idx="1815">
                  <c:v>300</c:v>
                </c:pt>
                <c:pt idx="1816">
                  <c:v>479</c:v>
                </c:pt>
                <c:pt idx="1817">
                  <c:v>40</c:v>
                </c:pt>
                <c:pt idx="1818">
                  <c:v>1949</c:v>
                </c:pt>
                <c:pt idx="1819">
                  <c:v>897</c:v>
                </c:pt>
                <c:pt idx="1820">
                  <c:v>17</c:v>
                </c:pt>
                <c:pt idx="1821">
                  <c:v>120</c:v>
                </c:pt>
                <c:pt idx="1822">
                  <c:v>492</c:v>
                </c:pt>
                <c:pt idx="1823">
                  <c:v>1645</c:v>
                </c:pt>
                <c:pt idx="1824">
                  <c:v>353</c:v>
                </c:pt>
                <c:pt idx="1825">
                  <c:v>921</c:v>
                </c:pt>
                <c:pt idx="1826">
                  <c:v>1673</c:v>
                </c:pt>
                <c:pt idx="1827">
                  <c:v>40</c:v>
                </c:pt>
                <c:pt idx="1828">
                  <c:v>1441</c:v>
                </c:pt>
                <c:pt idx="1829">
                  <c:v>1313</c:v>
                </c:pt>
                <c:pt idx="1830">
                  <c:v>1150</c:v>
                </c:pt>
                <c:pt idx="1831">
                  <c:v>18</c:v>
                </c:pt>
                <c:pt idx="1832">
                  <c:v>825</c:v>
                </c:pt>
                <c:pt idx="1833">
                  <c:v>729</c:v>
                </c:pt>
                <c:pt idx="1834">
                  <c:v>50</c:v>
                </c:pt>
                <c:pt idx="1835">
                  <c:v>14</c:v>
                </c:pt>
                <c:pt idx="1836">
                  <c:v>1294</c:v>
                </c:pt>
                <c:pt idx="1837">
                  <c:v>1798</c:v>
                </c:pt>
                <c:pt idx="1838">
                  <c:v>27</c:v>
                </c:pt>
                <c:pt idx="1839">
                  <c:v>1194</c:v>
                </c:pt>
                <c:pt idx="1840">
                  <c:v>923</c:v>
                </c:pt>
                <c:pt idx="1841">
                  <c:v>19</c:v>
                </c:pt>
                <c:pt idx="1842">
                  <c:v>832</c:v>
                </c:pt>
                <c:pt idx="1843">
                  <c:v>595</c:v>
                </c:pt>
                <c:pt idx="1844">
                  <c:v>40</c:v>
                </c:pt>
                <c:pt idx="1845">
                  <c:v>1089</c:v>
                </c:pt>
                <c:pt idx="1846">
                  <c:v>957</c:v>
                </c:pt>
                <c:pt idx="1847">
                  <c:v>268</c:v>
                </c:pt>
                <c:pt idx="1848">
                  <c:v>547</c:v>
                </c:pt>
                <c:pt idx="1849">
                  <c:v>1265</c:v>
                </c:pt>
                <c:pt idx="1850">
                  <c:v>1236</c:v>
                </c:pt>
                <c:pt idx="1851">
                  <c:v>1039</c:v>
                </c:pt>
                <c:pt idx="1852">
                  <c:v>497</c:v>
                </c:pt>
                <c:pt idx="1853">
                  <c:v>497</c:v>
                </c:pt>
                <c:pt idx="1854">
                  <c:v>305</c:v>
                </c:pt>
                <c:pt idx="1855">
                  <c:v>16</c:v>
                </c:pt>
                <c:pt idx="1856">
                  <c:v>20</c:v>
                </c:pt>
                <c:pt idx="1857">
                  <c:v>1329</c:v>
                </c:pt>
                <c:pt idx="1858">
                  <c:v>151</c:v>
                </c:pt>
                <c:pt idx="1859">
                  <c:v>121</c:v>
                </c:pt>
                <c:pt idx="1860">
                  <c:v>43</c:v>
                </c:pt>
                <c:pt idx="1861">
                  <c:v>770</c:v>
                </c:pt>
                <c:pt idx="1862">
                  <c:v>50</c:v>
                </c:pt>
                <c:pt idx="1863">
                  <c:v>594</c:v>
                </c:pt>
                <c:pt idx="1864">
                  <c:v>1551</c:v>
                </c:pt>
                <c:pt idx="1865">
                  <c:v>120</c:v>
                </c:pt>
                <c:pt idx="1866">
                  <c:v>1429</c:v>
                </c:pt>
                <c:pt idx="1867">
                  <c:v>18</c:v>
                </c:pt>
                <c:pt idx="1868">
                  <c:v>539</c:v>
                </c:pt>
                <c:pt idx="1869">
                  <c:v>351</c:v>
                </c:pt>
                <c:pt idx="1870">
                  <c:v>52</c:v>
                </c:pt>
                <c:pt idx="1871">
                  <c:v>608</c:v>
                </c:pt>
                <c:pt idx="1872">
                  <c:v>187</c:v>
                </c:pt>
                <c:pt idx="1873">
                  <c:v>41</c:v>
                </c:pt>
                <c:pt idx="1874">
                  <c:v>1791</c:v>
                </c:pt>
                <c:pt idx="1875">
                  <c:v>1117</c:v>
                </c:pt>
                <c:pt idx="1876">
                  <c:v>1601</c:v>
                </c:pt>
                <c:pt idx="1877">
                  <c:v>674</c:v>
                </c:pt>
                <c:pt idx="1878">
                  <c:v>269</c:v>
                </c:pt>
                <c:pt idx="1879">
                  <c:v>961</c:v>
                </c:pt>
                <c:pt idx="1880">
                  <c:v>384</c:v>
                </c:pt>
                <c:pt idx="1881">
                  <c:v>1110</c:v>
                </c:pt>
                <c:pt idx="1882">
                  <c:v>15</c:v>
                </c:pt>
                <c:pt idx="1883">
                  <c:v>1446</c:v>
                </c:pt>
                <c:pt idx="1884">
                  <c:v>17</c:v>
                </c:pt>
                <c:pt idx="1885">
                  <c:v>16</c:v>
                </c:pt>
                <c:pt idx="1886">
                  <c:v>10</c:v>
                </c:pt>
                <c:pt idx="1887">
                  <c:v>1004</c:v>
                </c:pt>
                <c:pt idx="1888">
                  <c:v>1552</c:v>
                </c:pt>
                <c:pt idx="1889">
                  <c:v>152</c:v>
                </c:pt>
                <c:pt idx="1890">
                  <c:v>90</c:v>
                </c:pt>
                <c:pt idx="1891">
                  <c:v>1177</c:v>
                </c:pt>
                <c:pt idx="1892">
                  <c:v>25</c:v>
                </c:pt>
                <c:pt idx="1893">
                  <c:v>1544</c:v>
                </c:pt>
                <c:pt idx="1894">
                  <c:v>658</c:v>
                </c:pt>
                <c:pt idx="1895">
                  <c:v>595</c:v>
                </c:pt>
                <c:pt idx="1896">
                  <c:v>1492</c:v>
                </c:pt>
                <c:pt idx="1897">
                  <c:v>27</c:v>
                </c:pt>
                <c:pt idx="1898">
                  <c:v>15</c:v>
                </c:pt>
                <c:pt idx="1899">
                  <c:v>909</c:v>
                </c:pt>
                <c:pt idx="1900">
                  <c:v>115</c:v>
                </c:pt>
                <c:pt idx="1901">
                  <c:v>1308</c:v>
                </c:pt>
                <c:pt idx="1902">
                  <c:v>222</c:v>
                </c:pt>
                <c:pt idx="1903">
                  <c:v>47</c:v>
                </c:pt>
                <c:pt idx="1904">
                  <c:v>304</c:v>
                </c:pt>
                <c:pt idx="1905">
                  <c:v>57</c:v>
                </c:pt>
                <c:pt idx="1906">
                  <c:v>41</c:v>
                </c:pt>
                <c:pt idx="1907">
                  <c:v>43</c:v>
                </c:pt>
                <c:pt idx="1908">
                  <c:v>694</c:v>
                </c:pt>
                <c:pt idx="1909">
                  <c:v>537</c:v>
                </c:pt>
                <c:pt idx="1910">
                  <c:v>719</c:v>
                </c:pt>
                <c:pt idx="1911">
                  <c:v>196</c:v>
                </c:pt>
                <c:pt idx="1912">
                  <c:v>115</c:v>
                </c:pt>
                <c:pt idx="1913">
                  <c:v>87</c:v>
                </c:pt>
                <c:pt idx="1914">
                  <c:v>1148</c:v>
                </c:pt>
                <c:pt idx="1915">
                  <c:v>777</c:v>
                </c:pt>
                <c:pt idx="1916">
                  <c:v>960</c:v>
                </c:pt>
                <c:pt idx="1917">
                  <c:v>11</c:v>
                </c:pt>
                <c:pt idx="1918">
                  <c:v>56</c:v>
                </c:pt>
                <c:pt idx="1919">
                  <c:v>551</c:v>
                </c:pt>
                <c:pt idx="1920">
                  <c:v>44</c:v>
                </c:pt>
                <c:pt idx="1921">
                  <c:v>92</c:v>
                </c:pt>
                <c:pt idx="1922">
                  <c:v>89</c:v>
                </c:pt>
                <c:pt idx="1923">
                  <c:v>88</c:v>
                </c:pt>
                <c:pt idx="1924">
                  <c:v>1803</c:v>
                </c:pt>
                <c:pt idx="1925">
                  <c:v>1234</c:v>
                </c:pt>
                <c:pt idx="1926">
                  <c:v>1555</c:v>
                </c:pt>
                <c:pt idx="1927">
                  <c:v>1024</c:v>
                </c:pt>
                <c:pt idx="1928">
                  <c:v>264</c:v>
                </c:pt>
                <c:pt idx="1929">
                  <c:v>758</c:v>
                </c:pt>
                <c:pt idx="1930">
                  <c:v>1237</c:v>
                </c:pt>
                <c:pt idx="1931">
                  <c:v>392</c:v>
                </c:pt>
                <c:pt idx="1932">
                  <c:v>1087</c:v>
                </c:pt>
                <c:pt idx="1933">
                  <c:v>612</c:v>
                </c:pt>
                <c:pt idx="1934">
                  <c:v>1029</c:v>
                </c:pt>
                <c:pt idx="1935">
                  <c:v>2074</c:v>
                </c:pt>
                <c:pt idx="1936">
                  <c:v>65</c:v>
                </c:pt>
                <c:pt idx="1937">
                  <c:v>395</c:v>
                </c:pt>
                <c:pt idx="1938">
                  <c:v>16</c:v>
                </c:pt>
                <c:pt idx="1939">
                  <c:v>1000</c:v>
                </c:pt>
                <c:pt idx="1940">
                  <c:v>184</c:v>
                </c:pt>
                <c:pt idx="1941">
                  <c:v>30</c:v>
                </c:pt>
                <c:pt idx="1942">
                  <c:v>1051</c:v>
                </c:pt>
                <c:pt idx="1943">
                  <c:v>902</c:v>
                </c:pt>
                <c:pt idx="1944">
                  <c:v>188</c:v>
                </c:pt>
                <c:pt idx="1945">
                  <c:v>956</c:v>
                </c:pt>
                <c:pt idx="1946">
                  <c:v>72</c:v>
                </c:pt>
                <c:pt idx="1947">
                  <c:v>49</c:v>
                </c:pt>
                <c:pt idx="1948">
                  <c:v>84</c:v>
                </c:pt>
                <c:pt idx="1949">
                  <c:v>185</c:v>
                </c:pt>
                <c:pt idx="1950">
                  <c:v>1145</c:v>
                </c:pt>
                <c:pt idx="1951">
                  <c:v>8</c:v>
                </c:pt>
                <c:pt idx="1952">
                  <c:v>485</c:v>
                </c:pt>
                <c:pt idx="1953">
                  <c:v>1549</c:v>
                </c:pt>
                <c:pt idx="1954">
                  <c:v>971</c:v>
                </c:pt>
                <c:pt idx="1955">
                  <c:v>828</c:v>
                </c:pt>
                <c:pt idx="1956">
                  <c:v>1095</c:v>
                </c:pt>
                <c:pt idx="1957">
                  <c:v>122</c:v>
                </c:pt>
                <c:pt idx="1958">
                  <c:v>712</c:v>
                </c:pt>
                <c:pt idx="1959">
                  <c:v>12</c:v>
                </c:pt>
                <c:pt idx="1960">
                  <c:v>397</c:v>
                </c:pt>
                <c:pt idx="1961">
                  <c:v>397</c:v>
                </c:pt>
                <c:pt idx="1962">
                  <c:v>148</c:v>
                </c:pt>
                <c:pt idx="1963">
                  <c:v>497</c:v>
                </c:pt>
                <c:pt idx="1964">
                  <c:v>40</c:v>
                </c:pt>
                <c:pt idx="1965">
                  <c:v>486</c:v>
                </c:pt>
                <c:pt idx="1966">
                  <c:v>50</c:v>
                </c:pt>
                <c:pt idx="1967">
                  <c:v>700</c:v>
                </c:pt>
                <c:pt idx="1968">
                  <c:v>542</c:v>
                </c:pt>
                <c:pt idx="1969">
                  <c:v>44</c:v>
                </c:pt>
                <c:pt idx="1970">
                  <c:v>852</c:v>
                </c:pt>
                <c:pt idx="1971">
                  <c:v>1019</c:v>
                </c:pt>
                <c:pt idx="1972">
                  <c:v>66</c:v>
                </c:pt>
                <c:pt idx="1973">
                  <c:v>121</c:v>
                </c:pt>
                <c:pt idx="1974">
                  <c:v>16</c:v>
                </c:pt>
                <c:pt idx="1975">
                  <c:v>49</c:v>
                </c:pt>
                <c:pt idx="1976">
                  <c:v>36</c:v>
                </c:pt>
                <c:pt idx="1977">
                  <c:v>28</c:v>
                </c:pt>
                <c:pt idx="1978">
                  <c:v>1046</c:v>
                </c:pt>
                <c:pt idx="1979">
                  <c:v>1178</c:v>
                </c:pt>
                <c:pt idx="1980">
                  <c:v>892</c:v>
                </c:pt>
                <c:pt idx="1981">
                  <c:v>47</c:v>
                </c:pt>
                <c:pt idx="1982">
                  <c:v>8</c:v>
                </c:pt>
                <c:pt idx="1983">
                  <c:v>31</c:v>
                </c:pt>
                <c:pt idx="1984">
                  <c:v>33</c:v>
                </c:pt>
                <c:pt idx="1985">
                  <c:v>964</c:v>
                </c:pt>
                <c:pt idx="1986">
                  <c:v>1027</c:v>
                </c:pt>
                <c:pt idx="1987">
                  <c:v>1490</c:v>
                </c:pt>
                <c:pt idx="1988">
                  <c:v>1281</c:v>
                </c:pt>
                <c:pt idx="1989">
                  <c:v>806</c:v>
                </c:pt>
                <c:pt idx="1990">
                  <c:v>1450</c:v>
                </c:pt>
                <c:pt idx="1991">
                  <c:v>6</c:v>
                </c:pt>
                <c:pt idx="1992">
                  <c:v>216</c:v>
                </c:pt>
                <c:pt idx="1993">
                  <c:v>384</c:v>
                </c:pt>
                <c:pt idx="1994">
                  <c:v>825</c:v>
                </c:pt>
                <c:pt idx="1995">
                  <c:v>1349</c:v>
                </c:pt>
                <c:pt idx="1996">
                  <c:v>2304</c:v>
                </c:pt>
                <c:pt idx="1997">
                  <c:v>1727</c:v>
                </c:pt>
                <c:pt idx="1998">
                  <c:v>17</c:v>
                </c:pt>
                <c:pt idx="1999">
                  <c:v>611</c:v>
                </c:pt>
                <c:pt idx="2000">
                  <c:v>394</c:v>
                </c:pt>
                <c:pt idx="2001">
                  <c:v>39</c:v>
                </c:pt>
                <c:pt idx="2002">
                  <c:v>1412</c:v>
                </c:pt>
                <c:pt idx="2003">
                  <c:v>807</c:v>
                </c:pt>
                <c:pt idx="2004">
                  <c:v>1047</c:v>
                </c:pt>
                <c:pt idx="2005">
                  <c:v>269</c:v>
                </c:pt>
                <c:pt idx="2006">
                  <c:v>1011</c:v>
                </c:pt>
                <c:pt idx="2007">
                  <c:v>40</c:v>
                </c:pt>
                <c:pt idx="2008">
                  <c:v>1285</c:v>
                </c:pt>
                <c:pt idx="2009">
                  <c:v>1675</c:v>
                </c:pt>
                <c:pt idx="2010">
                  <c:v>1500</c:v>
                </c:pt>
                <c:pt idx="2011">
                  <c:v>20</c:v>
                </c:pt>
                <c:pt idx="2012">
                  <c:v>279</c:v>
                </c:pt>
                <c:pt idx="2013">
                  <c:v>1188</c:v>
                </c:pt>
                <c:pt idx="2014">
                  <c:v>591</c:v>
                </c:pt>
                <c:pt idx="2015">
                  <c:v>31</c:v>
                </c:pt>
                <c:pt idx="2016">
                  <c:v>14</c:v>
                </c:pt>
                <c:pt idx="2017">
                  <c:v>89</c:v>
                </c:pt>
                <c:pt idx="2018">
                  <c:v>35</c:v>
                </c:pt>
                <c:pt idx="2019">
                  <c:v>307</c:v>
                </c:pt>
                <c:pt idx="2020">
                  <c:v>51</c:v>
                </c:pt>
                <c:pt idx="2021">
                  <c:v>1339</c:v>
                </c:pt>
                <c:pt idx="2022">
                  <c:v>8</c:v>
                </c:pt>
                <c:pt idx="2023">
                  <c:v>67</c:v>
                </c:pt>
                <c:pt idx="2024">
                  <c:v>715</c:v>
                </c:pt>
                <c:pt idx="2025">
                  <c:v>20</c:v>
                </c:pt>
                <c:pt idx="2026">
                  <c:v>32</c:v>
                </c:pt>
                <c:pt idx="2027">
                  <c:v>297</c:v>
                </c:pt>
                <c:pt idx="2028">
                  <c:v>35</c:v>
                </c:pt>
                <c:pt idx="2029">
                  <c:v>18</c:v>
                </c:pt>
                <c:pt idx="2030">
                  <c:v>55</c:v>
                </c:pt>
                <c:pt idx="2031">
                  <c:v>38</c:v>
                </c:pt>
                <c:pt idx="2032">
                  <c:v>548</c:v>
                </c:pt>
                <c:pt idx="2033">
                  <c:v>918</c:v>
                </c:pt>
                <c:pt idx="2034">
                  <c:v>841</c:v>
                </c:pt>
                <c:pt idx="2035">
                  <c:v>41</c:v>
                </c:pt>
                <c:pt idx="2036">
                  <c:v>491</c:v>
                </c:pt>
                <c:pt idx="2037">
                  <c:v>38</c:v>
                </c:pt>
                <c:pt idx="2038">
                  <c:v>216</c:v>
                </c:pt>
                <c:pt idx="2039">
                  <c:v>1207</c:v>
                </c:pt>
                <c:pt idx="2040">
                  <c:v>1226</c:v>
                </c:pt>
                <c:pt idx="2041">
                  <c:v>258</c:v>
                </c:pt>
                <c:pt idx="2042">
                  <c:v>183</c:v>
                </c:pt>
                <c:pt idx="2043">
                  <c:v>310</c:v>
                </c:pt>
                <c:pt idx="2044">
                  <c:v>181</c:v>
                </c:pt>
                <c:pt idx="2045">
                  <c:v>1140</c:v>
                </c:pt>
                <c:pt idx="2046">
                  <c:v>38</c:v>
                </c:pt>
                <c:pt idx="2047">
                  <c:v>91</c:v>
                </c:pt>
                <c:pt idx="2048">
                  <c:v>31</c:v>
                </c:pt>
                <c:pt idx="2049">
                  <c:v>15</c:v>
                </c:pt>
                <c:pt idx="2050">
                  <c:v>309</c:v>
                </c:pt>
                <c:pt idx="2051">
                  <c:v>491</c:v>
                </c:pt>
                <c:pt idx="2052">
                  <c:v>88</c:v>
                </c:pt>
                <c:pt idx="2053">
                  <c:v>17</c:v>
                </c:pt>
                <c:pt idx="2054">
                  <c:v>1053</c:v>
                </c:pt>
                <c:pt idx="2055">
                  <c:v>24</c:v>
                </c:pt>
                <c:pt idx="2056">
                  <c:v>1238</c:v>
                </c:pt>
                <c:pt idx="2057">
                  <c:v>59</c:v>
                </c:pt>
                <c:pt idx="2058">
                  <c:v>19</c:v>
                </c:pt>
                <c:pt idx="2059">
                  <c:v>9</c:v>
                </c:pt>
                <c:pt idx="2060">
                  <c:v>38</c:v>
                </c:pt>
                <c:pt idx="2061">
                  <c:v>33</c:v>
                </c:pt>
                <c:pt idx="2062">
                  <c:v>865</c:v>
                </c:pt>
                <c:pt idx="2063">
                  <c:v>184</c:v>
                </c:pt>
                <c:pt idx="2064">
                  <c:v>1203</c:v>
                </c:pt>
                <c:pt idx="2065">
                  <c:v>1430</c:v>
                </c:pt>
                <c:pt idx="2066">
                  <c:v>20</c:v>
                </c:pt>
                <c:pt idx="2067">
                  <c:v>706</c:v>
                </c:pt>
                <c:pt idx="2068">
                  <c:v>350</c:v>
                </c:pt>
                <c:pt idx="2069">
                  <c:v>17</c:v>
                </c:pt>
                <c:pt idx="2070">
                  <c:v>50</c:v>
                </c:pt>
                <c:pt idx="2071">
                  <c:v>1570</c:v>
                </c:pt>
                <c:pt idx="2072">
                  <c:v>69</c:v>
                </c:pt>
                <c:pt idx="2073">
                  <c:v>490</c:v>
                </c:pt>
                <c:pt idx="2074">
                  <c:v>303</c:v>
                </c:pt>
                <c:pt idx="2075">
                  <c:v>221</c:v>
                </c:pt>
                <c:pt idx="2076">
                  <c:v>89</c:v>
                </c:pt>
                <c:pt idx="2077">
                  <c:v>597</c:v>
                </c:pt>
                <c:pt idx="2078">
                  <c:v>1364</c:v>
                </c:pt>
                <c:pt idx="2079">
                  <c:v>893</c:v>
                </c:pt>
                <c:pt idx="2080">
                  <c:v>1694</c:v>
                </c:pt>
                <c:pt idx="2081">
                  <c:v>308</c:v>
                </c:pt>
                <c:pt idx="2082">
                  <c:v>9</c:v>
                </c:pt>
                <c:pt idx="2083">
                  <c:v>70</c:v>
                </c:pt>
                <c:pt idx="2084">
                  <c:v>973</c:v>
                </c:pt>
                <c:pt idx="2085">
                  <c:v>774</c:v>
                </c:pt>
                <c:pt idx="2086">
                  <c:v>67</c:v>
                </c:pt>
                <c:pt idx="2087">
                  <c:v>1432</c:v>
                </c:pt>
                <c:pt idx="2088">
                  <c:v>152</c:v>
                </c:pt>
                <c:pt idx="2089">
                  <c:v>599</c:v>
                </c:pt>
                <c:pt idx="2090">
                  <c:v>18</c:v>
                </c:pt>
                <c:pt idx="2091">
                  <c:v>1054</c:v>
                </c:pt>
                <c:pt idx="2092">
                  <c:v>44</c:v>
                </c:pt>
                <c:pt idx="2093">
                  <c:v>73</c:v>
                </c:pt>
                <c:pt idx="2094">
                  <c:v>916</c:v>
                </c:pt>
                <c:pt idx="2095">
                  <c:v>322</c:v>
                </c:pt>
                <c:pt idx="2096">
                  <c:v>352</c:v>
                </c:pt>
                <c:pt idx="2097">
                  <c:v>19</c:v>
                </c:pt>
                <c:pt idx="2098">
                  <c:v>892</c:v>
                </c:pt>
                <c:pt idx="2099">
                  <c:v>394</c:v>
                </c:pt>
                <c:pt idx="2100">
                  <c:v>387</c:v>
                </c:pt>
                <c:pt idx="2101">
                  <c:v>668</c:v>
                </c:pt>
                <c:pt idx="2102">
                  <c:v>916</c:v>
                </c:pt>
                <c:pt idx="2103">
                  <c:v>1469</c:v>
                </c:pt>
                <c:pt idx="2104">
                  <c:v>182</c:v>
                </c:pt>
                <c:pt idx="2105">
                  <c:v>53</c:v>
                </c:pt>
                <c:pt idx="2106">
                  <c:v>34</c:v>
                </c:pt>
                <c:pt idx="2107">
                  <c:v>120</c:v>
                </c:pt>
                <c:pt idx="2108">
                  <c:v>88</c:v>
                </c:pt>
                <c:pt idx="2109">
                  <c:v>47</c:v>
                </c:pt>
                <c:pt idx="2110">
                  <c:v>26</c:v>
                </c:pt>
                <c:pt idx="2111">
                  <c:v>1966</c:v>
                </c:pt>
                <c:pt idx="2112">
                  <c:v>32</c:v>
                </c:pt>
                <c:pt idx="2113">
                  <c:v>92</c:v>
                </c:pt>
                <c:pt idx="2114">
                  <c:v>395</c:v>
                </c:pt>
                <c:pt idx="2115">
                  <c:v>89</c:v>
                </c:pt>
                <c:pt idx="2116">
                  <c:v>182</c:v>
                </c:pt>
                <c:pt idx="2117">
                  <c:v>32</c:v>
                </c:pt>
                <c:pt idx="2118">
                  <c:v>36</c:v>
                </c:pt>
                <c:pt idx="2119">
                  <c:v>618</c:v>
                </c:pt>
                <c:pt idx="2120">
                  <c:v>1257</c:v>
                </c:pt>
                <c:pt idx="2121">
                  <c:v>1006</c:v>
                </c:pt>
                <c:pt idx="2122">
                  <c:v>32</c:v>
                </c:pt>
                <c:pt idx="2123">
                  <c:v>391</c:v>
                </c:pt>
                <c:pt idx="2124">
                  <c:v>445</c:v>
                </c:pt>
                <c:pt idx="2125">
                  <c:v>445</c:v>
                </c:pt>
                <c:pt idx="2126">
                  <c:v>1336</c:v>
                </c:pt>
                <c:pt idx="2127">
                  <c:v>1138</c:v>
                </c:pt>
                <c:pt idx="2128">
                  <c:v>1028</c:v>
                </c:pt>
                <c:pt idx="2129">
                  <c:v>900</c:v>
                </c:pt>
                <c:pt idx="2130">
                  <c:v>64</c:v>
                </c:pt>
                <c:pt idx="2131">
                  <c:v>806</c:v>
                </c:pt>
                <c:pt idx="2132">
                  <c:v>19</c:v>
                </c:pt>
                <c:pt idx="2133">
                  <c:v>23</c:v>
                </c:pt>
                <c:pt idx="2134">
                  <c:v>89</c:v>
                </c:pt>
                <c:pt idx="2135">
                  <c:v>1177</c:v>
                </c:pt>
                <c:pt idx="2136">
                  <c:v>438</c:v>
                </c:pt>
                <c:pt idx="2137">
                  <c:v>84</c:v>
                </c:pt>
                <c:pt idx="2138">
                  <c:v>551</c:v>
                </c:pt>
                <c:pt idx="2139">
                  <c:v>31</c:v>
                </c:pt>
                <c:pt idx="2140">
                  <c:v>13</c:v>
                </c:pt>
                <c:pt idx="2141">
                  <c:v>801</c:v>
                </c:pt>
                <c:pt idx="2142">
                  <c:v>440</c:v>
                </c:pt>
                <c:pt idx="2143">
                  <c:v>1556</c:v>
                </c:pt>
                <c:pt idx="2144">
                  <c:v>25</c:v>
                </c:pt>
                <c:pt idx="2145">
                  <c:v>1391</c:v>
                </c:pt>
                <c:pt idx="2146">
                  <c:v>62</c:v>
                </c:pt>
                <c:pt idx="2147">
                  <c:v>304</c:v>
                </c:pt>
                <c:pt idx="2148">
                  <c:v>726</c:v>
                </c:pt>
                <c:pt idx="2149">
                  <c:v>176</c:v>
                </c:pt>
                <c:pt idx="2150">
                  <c:v>45</c:v>
                </c:pt>
                <c:pt idx="2151">
                  <c:v>13</c:v>
                </c:pt>
                <c:pt idx="2152">
                  <c:v>497</c:v>
                </c:pt>
                <c:pt idx="2153">
                  <c:v>1320</c:v>
                </c:pt>
                <c:pt idx="2154">
                  <c:v>998</c:v>
                </c:pt>
                <c:pt idx="2155">
                  <c:v>38</c:v>
                </c:pt>
                <c:pt idx="2156">
                  <c:v>37</c:v>
                </c:pt>
                <c:pt idx="2157">
                  <c:v>64</c:v>
                </c:pt>
                <c:pt idx="2158">
                  <c:v>14</c:v>
                </c:pt>
                <c:pt idx="2159">
                  <c:v>45</c:v>
                </c:pt>
                <c:pt idx="2160">
                  <c:v>54</c:v>
                </c:pt>
                <c:pt idx="2161">
                  <c:v>90</c:v>
                </c:pt>
                <c:pt idx="2162">
                  <c:v>1185</c:v>
                </c:pt>
                <c:pt idx="2163">
                  <c:v>221</c:v>
                </c:pt>
                <c:pt idx="2164">
                  <c:v>41</c:v>
                </c:pt>
                <c:pt idx="2165">
                  <c:v>117</c:v>
                </c:pt>
                <c:pt idx="2166">
                  <c:v>342</c:v>
                </c:pt>
                <c:pt idx="2167">
                  <c:v>954</c:v>
                </c:pt>
                <c:pt idx="2168">
                  <c:v>52</c:v>
                </c:pt>
                <c:pt idx="2169">
                  <c:v>24</c:v>
                </c:pt>
                <c:pt idx="2170">
                  <c:v>453</c:v>
                </c:pt>
                <c:pt idx="2171">
                  <c:v>490</c:v>
                </c:pt>
                <c:pt idx="2172">
                  <c:v>43</c:v>
                </c:pt>
                <c:pt idx="2173">
                  <c:v>354</c:v>
                </c:pt>
                <c:pt idx="2174">
                  <c:v>38</c:v>
                </c:pt>
                <c:pt idx="2175">
                  <c:v>790</c:v>
                </c:pt>
                <c:pt idx="2176">
                  <c:v>300</c:v>
                </c:pt>
                <c:pt idx="2177">
                  <c:v>1158</c:v>
                </c:pt>
                <c:pt idx="2178">
                  <c:v>1094</c:v>
                </c:pt>
                <c:pt idx="2179">
                  <c:v>1148</c:v>
                </c:pt>
                <c:pt idx="2180">
                  <c:v>889</c:v>
                </c:pt>
                <c:pt idx="2181">
                  <c:v>607</c:v>
                </c:pt>
                <c:pt idx="2182">
                  <c:v>1163</c:v>
                </c:pt>
                <c:pt idx="2183">
                  <c:v>252</c:v>
                </c:pt>
                <c:pt idx="2184">
                  <c:v>387</c:v>
                </c:pt>
                <c:pt idx="2185">
                  <c:v>1780</c:v>
                </c:pt>
                <c:pt idx="2186">
                  <c:v>18</c:v>
                </c:pt>
                <c:pt idx="2187">
                  <c:v>15</c:v>
                </c:pt>
                <c:pt idx="2188">
                  <c:v>828</c:v>
                </c:pt>
                <c:pt idx="2189">
                  <c:v>453</c:v>
                </c:pt>
                <c:pt idx="2190">
                  <c:v>1698</c:v>
                </c:pt>
                <c:pt idx="2191">
                  <c:v>1903</c:v>
                </c:pt>
                <c:pt idx="2192">
                  <c:v>297</c:v>
                </c:pt>
                <c:pt idx="2193">
                  <c:v>1554</c:v>
                </c:pt>
                <c:pt idx="2194">
                  <c:v>1682</c:v>
                </c:pt>
                <c:pt idx="2195">
                  <c:v>89</c:v>
                </c:pt>
                <c:pt idx="2196">
                  <c:v>660</c:v>
                </c:pt>
                <c:pt idx="2197">
                  <c:v>297</c:v>
                </c:pt>
                <c:pt idx="2198">
                  <c:v>904</c:v>
                </c:pt>
                <c:pt idx="2199">
                  <c:v>1153</c:v>
                </c:pt>
                <c:pt idx="2200">
                  <c:v>856</c:v>
                </c:pt>
                <c:pt idx="2201">
                  <c:v>807</c:v>
                </c:pt>
                <c:pt idx="2202">
                  <c:v>1118</c:v>
                </c:pt>
                <c:pt idx="2203">
                  <c:v>66</c:v>
                </c:pt>
                <c:pt idx="2204">
                  <c:v>32</c:v>
                </c:pt>
                <c:pt idx="2205">
                  <c:v>20</c:v>
                </c:pt>
                <c:pt idx="2206">
                  <c:v>32</c:v>
                </c:pt>
                <c:pt idx="2207">
                  <c:v>44</c:v>
                </c:pt>
                <c:pt idx="2208">
                  <c:v>884</c:v>
                </c:pt>
                <c:pt idx="2209">
                  <c:v>118</c:v>
                </c:pt>
                <c:pt idx="2210">
                  <c:v>12</c:v>
                </c:pt>
                <c:pt idx="2211">
                  <c:v>39</c:v>
                </c:pt>
                <c:pt idx="2212">
                  <c:v>270</c:v>
                </c:pt>
                <c:pt idx="2213">
                  <c:v>649</c:v>
                </c:pt>
                <c:pt idx="2214">
                  <c:v>1166</c:v>
                </c:pt>
                <c:pt idx="2215">
                  <c:v>1707</c:v>
                </c:pt>
                <c:pt idx="2216">
                  <c:v>1182</c:v>
                </c:pt>
                <c:pt idx="2217">
                  <c:v>258</c:v>
                </c:pt>
                <c:pt idx="2218">
                  <c:v>1003</c:v>
                </c:pt>
                <c:pt idx="2219">
                  <c:v>18</c:v>
                </c:pt>
                <c:pt idx="2220">
                  <c:v>1799</c:v>
                </c:pt>
                <c:pt idx="2221">
                  <c:v>20</c:v>
                </c:pt>
                <c:pt idx="2222">
                  <c:v>38</c:v>
                </c:pt>
                <c:pt idx="2223">
                  <c:v>226</c:v>
                </c:pt>
                <c:pt idx="2224">
                  <c:v>61</c:v>
                </c:pt>
                <c:pt idx="2225">
                  <c:v>653</c:v>
                </c:pt>
                <c:pt idx="2226">
                  <c:v>4</c:v>
                </c:pt>
                <c:pt idx="2227">
                  <c:v>1287</c:v>
                </c:pt>
                <c:pt idx="2228">
                  <c:v>52</c:v>
                </c:pt>
                <c:pt idx="2229">
                  <c:v>63</c:v>
                </c:pt>
                <c:pt idx="2230">
                  <c:v>382</c:v>
                </c:pt>
                <c:pt idx="2231">
                  <c:v>11</c:v>
                </c:pt>
                <c:pt idx="2232">
                  <c:v>295</c:v>
                </c:pt>
                <c:pt idx="2233">
                  <c:v>385</c:v>
                </c:pt>
                <c:pt idx="2234">
                  <c:v>491</c:v>
                </c:pt>
                <c:pt idx="2235">
                  <c:v>28</c:v>
                </c:pt>
                <c:pt idx="2236">
                  <c:v>7</c:v>
                </c:pt>
                <c:pt idx="2237">
                  <c:v>46</c:v>
                </c:pt>
                <c:pt idx="2238">
                  <c:v>69</c:v>
                </c:pt>
                <c:pt idx="2239">
                  <c:v>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B3-4A09-BCC4-43D706C34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360832"/>
        <c:axId val="424359168"/>
      </c:scatterChart>
      <c:valAx>
        <c:axId val="42436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#,\K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59168"/>
        <c:crosses val="autoZero"/>
        <c:crossBetween val="midCat"/>
      </c:valAx>
      <c:valAx>
        <c:axId val="4243591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6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Analysis!$B$52</c:f>
              <c:strCache>
                <c:ptCount val="1"/>
                <c:pt idx="0">
                  <c:v>Fruit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numFmt formatCode="#,###,\K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C4DC-4808-B770-BD5C40EAF7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Analysis!$C$52</c:f>
              <c:numCache>
                <c:formatCode>"$"#,##0</c:formatCode>
                <c:ptCount val="1"/>
                <c:pt idx="0">
                  <c:v>58917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DC-4808-B770-BD5C40EAF720}"/>
            </c:ext>
          </c:extLst>
        </c:ser>
        <c:ser>
          <c:idx val="1"/>
          <c:order val="1"/>
          <c:tx>
            <c:strRef>
              <c:f>Analysis!$B$53</c:f>
              <c:strCache>
                <c:ptCount val="1"/>
                <c:pt idx="0">
                  <c:v>Sweet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#,\K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Analysis!$C$53</c:f>
              <c:numCache>
                <c:formatCode>"$"#,##0</c:formatCode>
                <c:ptCount val="1"/>
                <c:pt idx="0">
                  <c:v>60621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DC-4808-B770-BD5C40EAF720}"/>
            </c:ext>
          </c:extLst>
        </c:ser>
        <c:ser>
          <c:idx val="2"/>
          <c:order val="2"/>
          <c:tx>
            <c:strRef>
              <c:f>Analysis!$B$54</c:f>
              <c:strCache>
                <c:ptCount val="1"/>
                <c:pt idx="0">
                  <c:v>Fish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numFmt formatCode="#,###,\K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C4DC-4808-B770-BD5C40EAF720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Analysis!$C$54</c:f>
              <c:numCache>
                <c:formatCode>"$"#,##0</c:formatCode>
                <c:ptCount val="1"/>
                <c:pt idx="0">
                  <c:v>84057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DC-4808-B770-BD5C40EAF720}"/>
            </c:ext>
          </c:extLst>
        </c:ser>
        <c:ser>
          <c:idx val="3"/>
          <c:order val="3"/>
          <c:tx>
            <c:strRef>
              <c:f>Analysis!$B$55</c:f>
              <c:strCache>
                <c:ptCount val="1"/>
                <c:pt idx="0">
                  <c:v>Meat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#,###,\K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Analysis!$C$55</c:f>
              <c:numCache>
                <c:formatCode>"$"#,##0</c:formatCode>
                <c:ptCount val="1"/>
                <c:pt idx="0">
                  <c:v>373968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DC-4808-B770-BD5C40EAF720}"/>
            </c:ext>
          </c:extLst>
        </c:ser>
        <c:ser>
          <c:idx val="4"/>
          <c:order val="4"/>
          <c:tx>
            <c:strRef>
              <c:f>Analysis!$B$56</c:f>
              <c:strCache>
                <c:ptCount val="1"/>
                <c:pt idx="0">
                  <c:v>Wine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#,###,\K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Analysis!$C$56</c:f>
              <c:numCache>
                <c:formatCode>"$"#,##0</c:formatCode>
                <c:ptCount val="1"/>
                <c:pt idx="0">
                  <c:v>680816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DC-4808-B770-BD5C40EAF72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749698368"/>
        <c:axId val="1749717088"/>
      </c:barChart>
      <c:catAx>
        <c:axId val="17496983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49717088"/>
        <c:crosses val="autoZero"/>
        <c:auto val="1"/>
        <c:lblAlgn val="ctr"/>
        <c:lblOffset val="100"/>
        <c:noMultiLvlLbl val="0"/>
      </c:catAx>
      <c:valAx>
        <c:axId val="1749717088"/>
        <c:scaling>
          <c:orientation val="minMax"/>
        </c:scaling>
        <c:delete val="1"/>
        <c:axPos val="b"/>
        <c:numFmt formatCode="&quot;$&quot;#,##0" sourceLinked="1"/>
        <c:majorTickMark val="none"/>
        <c:minorTickMark val="none"/>
        <c:tickLblPos val="nextTo"/>
        <c:crossAx val="174969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'Customer Profile'!$E$1</c:f>
              <c:strCache>
                <c:ptCount val="1"/>
                <c:pt idx="0">
                  <c:v> Income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5.9307710277163236E-2"/>
                  <c:y val="-2.8101953625651294E-2"/>
                </c:manualLayout>
              </c:layout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'Customer Profile'!$E$2:$E$2241</c:f>
              <c:numCache>
                <c:formatCode>"$"#,##0_);[Red]\("$"#,##0\)</c:formatCode>
                <c:ptCount val="2240"/>
                <c:pt idx="0" formatCode="&quot;$&quot;#,##0.00_);[Red]\(&quot;$&quot;#,##0.00\)">
                  <c:v>70951</c:v>
                </c:pt>
                <c:pt idx="1">
                  <c:v>57091</c:v>
                </c:pt>
                <c:pt idx="2" formatCode="&quot;$&quot;#,##0.00_);[Red]\(&quot;$&quot;#,##0.00\)">
                  <c:v>46098</c:v>
                </c:pt>
                <c:pt idx="3" formatCode="&quot;$&quot;#,##0.00_);[Red]\(&quot;$&quot;#,##0.00\)">
                  <c:v>25358</c:v>
                </c:pt>
                <c:pt idx="4" formatCode="&quot;$&quot;#,##0.00_);[Red]\(&quot;$&quot;#,##0.00\)">
                  <c:v>60491</c:v>
                </c:pt>
                <c:pt idx="5" formatCode="&quot;$&quot;#,##0.00_);[Red]\(&quot;$&quot;#,##0.00\)">
                  <c:v>46891</c:v>
                </c:pt>
                <c:pt idx="6" formatCode="&quot;$&quot;#,##0.00_);[Red]\(&quot;$&quot;#,##0.00\)">
                  <c:v>46310</c:v>
                </c:pt>
                <c:pt idx="7" formatCode="&quot;$&quot;#,##0.00_);[Red]\(&quot;$&quot;#,##0.00\)">
                  <c:v>17144</c:v>
                </c:pt>
                <c:pt idx="8" formatCode="&quot;$&quot;#,##0.00_);[Red]\(&quot;$&quot;#,##0.00\)">
                  <c:v>65148</c:v>
                </c:pt>
                <c:pt idx="9" formatCode="&quot;$&quot;#,##0.00_);[Red]\(&quot;$&quot;#,##0.00\)">
                  <c:v>25545</c:v>
                </c:pt>
                <c:pt idx="10" formatCode="&quot;$&quot;#,##0.00_);[Red]\(&quot;$&quot;#,##0.00\)">
                  <c:v>55761</c:v>
                </c:pt>
                <c:pt idx="11" formatCode="&quot;$&quot;#,##0.00_);[Red]\(&quot;$&quot;#,##0.00\)">
                  <c:v>20587</c:v>
                </c:pt>
                <c:pt idx="12" formatCode="&quot;$&quot;#,##0.00_);[Red]\(&quot;$&quot;#,##0.00\)">
                  <c:v>56253</c:v>
                </c:pt>
                <c:pt idx="13" formatCode="&quot;$&quot;#,##0.00_);[Red]\(&quot;$&quot;#,##0.00\)">
                  <c:v>46423</c:v>
                </c:pt>
                <c:pt idx="14" formatCode="&quot;$&quot;#,##0.00_);[Red]\(&quot;$&quot;#,##0.00\)">
                  <c:v>51411</c:v>
                </c:pt>
                <c:pt idx="15" formatCode="&quot;$&quot;#,##0.00_);[Red]\(&quot;$&quot;#,##0.00\)">
                  <c:v>41039</c:v>
                </c:pt>
                <c:pt idx="16" formatCode="&quot;$&quot;#,##0.00_);[Red]\(&quot;$&quot;#,##0.00\)">
                  <c:v>25293</c:v>
                </c:pt>
                <c:pt idx="17" formatCode="&quot;$&quot;#,##0.00_);[Red]\(&quot;$&quot;#,##0.00\)">
                  <c:v>27733</c:v>
                </c:pt>
                <c:pt idx="18" formatCode="&quot;$&quot;#,##0.00_);[Red]\(&quot;$&quot;#,##0.00\)">
                  <c:v>22212</c:v>
                </c:pt>
                <c:pt idx="19" formatCode="&quot;$&quot;#,##0.00_);[Red]\(&quot;$&quot;#,##0.00\)">
                  <c:v>34176</c:v>
                </c:pt>
                <c:pt idx="20" formatCode="&quot;$&quot;#,##0.00_);[Red]\(&quot;$&quot;#,##0.00\)">
                  <c:v>30833</c:v>
                </c:pt>
                <c:pt idx="21">
                  <c:v>43456</c:v>
                </c:pt>
                <c:pt idx="22" formatCode="&quot;$&quot;#,##0.00_);[Red]\(&quot;$&quot;#,##0.00\)">
                  <c:v>67046</c:v>
                </c:pt>
                <c:pt idx="23" formatCode="&quot;$&quot;#,##0.00_);[Red]\(&quot;$&quot;#,##0.00\)">
                  <c:v>53083</c:v>
                </c:pt>
                <c:pt idx="24" formatCode="&quot;$&quot;#,##0.00_);[Red]\(&quot;$&quot;#,##0.00\)">
                  <c:v>61209</c:v>
                </c:pt>
                <c:pt idx="25" formatCode="&quot;$&quot;#,##0.00_);[Red]\(&quot;$&quot;#,##0.00\)">
                  <c:v>76045</c:v>
                </c:pt>
                <c:pt idx="26" formatCode="&quot;$&quot;#,##0.00_);[Red]\(&quot;$&quot;#,##0.00\)">
                  <c:v>23272</c:v>
                </c:pt>
                <c:pt idx="27">
                  <c:v>71604</c:v>
                </c:pt>
                <c:pt idx="28" formatCode="&quot;$&quot;#,##0.00_);[Red]\(&quot;$&quot;#,##0.00\)">
                  <c:v>28973</c:v>
                </c:pt>
                <c:pt idx="29" formatCode="&quot;$&quot;#,##0.00_);[Red]\(&quot;$&quot;#,##0.00\)">
                  <c:v>71952</c:v>
                </c:pt>
                <c:pt idx="30" formatCode="&quot;$&quot;#,##0.00_);[Red]\(&quot;$&quot;#,##0.00\)">
                  <c:v>67506</c:v>
                </c:pt>
                <c:pt idx="31" formatCode="&quot;$&quot;#,##0.00_);[Red]\(&quot;$&quot;#,##0.00\)">
                  <c:v>62503</c:v>
                </c:pt>
                <c:pt idx="32" formatCode="&quot;$&quot;#,##0.00_);[Red]\(&quot;$&quot;#,##0.00\)">
                  <c:v>44124</c:v>
                </c:pt>
                <c:pt idx="33" formatCode="&quot;$&quot;#,##0.00_);[Red]\(&quot;$&quot;#,##0.00\)">
                  <c:v>14421</c:v>
                </c:pt>
                <c:pt idx="34" formatCode="&quot;$&quot;#,##0.00_);[Red]\(&quot;$&quot;#,##0.00\)">
                  <c:v>48006</c:v>
                </c:pt>
                <c:pt idx="35" formatCode="&quot;$&quot;#,##0.00_);[Red]\(&quot;$&quot;#,##0.00\)">
                  <c:v>38808</c:v>
                </c:pt>
                <c:pt idx="36" formatCode="&quot;$&quot;#,##0.00_);[Red]\(&quot;$&quot;#,##0.00\)">
                  <c:v>45183</c:v>
                </c:pt>
                <c:pt idx="37" formatCode="&quot;$&quot;#,##0.00_);[Red]\(&quot;$&quot;#,##0.00\)">
                  <c:v>82032</c:v>
                </c:pt>
                <c:pt idx="38" formatCode="&quot;$&quot;#,##0.00_);[Red]\(&quot;$&quot;#,##0.00\)">
                  <c:v>81169</c:v>
                </c:pt>
                <c:pt idx="39" formatCode="&quot;$&quot;#,##0.00_);[Red]\(&quot;$&quot;#,##0.00\)">
                  <c:v>23091</c:v>
                </c:pt>
                <c:pt idx="40" formatCode="&quot;$&quot;#,##0.00_);[Red]\(&quot;$&quot;#,##0.00\)">
                  <c:v>64857</c:v>
                </c:pt>
                <c:pt idx="41" formatCode="&quot;$&quot;#,##0.00_);[Red]\(&quot;$&quot;#,##0.00\)">
                  <c:v>48726</c:v>
                </c:pt>
                <c:pt idx="42" formatCode="&quot;$&quot;#,##0.00_);[Red]\(&quot;$&quot;#,##0.00\)">
                  <c:v>28839</c:v>
                </c:pt>
                <c:pt idx="43" formatCode="&quot;$&quot;#,##0.00_);[Red]\(&quot;$&quot;#,##0.00\)">
                  <c:v>61559</c:v>
                </c:pt>
                <c:pt idx="44" formatCode="&quot;$&quot;#,##0.00_);[Red]\(&quot;$&quot;#,##0.00\)">
                  <c:v>15287</c:v>
                </c:pt>
                <c:pt idx="45" formatCode="&quot;$&quot;#,##0.00_);[Red]\(&quot;$&quot;#,##0.00\)">
                  <c:v>34838</c:v>
                </c:pt>
                <c:pt idx="46" formatCode="&quot;$&quot;#,##0.00_);[Red]\(&quot;$&quot;#,##0.00\)">
                  <c:v>67309</c:v>
                </c:pt>
                <c:pt idx="47" formatCode="&quot;$&quot;#,##0.00_);[Red]\(&quot;$&quot;#,##0.00\)">
                  <c:v>83844</c:v>
                </c:pt>
                <c:pt idx="48" formatCode="&quot;$&quot;#,##0.00_);[Red]\(&quot;$&quot;#,##0.00\)">
                  <c:v>66480</c:v>
                </c:pt>
                <c:pt idx="49" formatCode="&quot;$&quot;#,##0.00_);[Red]\(&quot;$&quot;#,##0.00\)">
                  <c:v>36715</c:v>
                </c:pt>
                <c:pt idx="50" formatCode="&quot;$&quot;#,##0.00_);[Red]\(&quot;$&quot;#,##0.00\)">
                  <c:v>41003</c:v>
                </c:pt>
                <c:pt idx="51">
                  <c:v>53863</c:v>
                </c:pt>
                <c:pt idx="52" formatCode="&quot;$&quot;#,##0.00_);[Red]\(&quot;$&quot;#,##0.00\)">
                  <c:v>22263</c:v>
                </c:pt>
                <c:pt idx="53" formatCode="&quot;$&quot;#,##0.00_);[Red]\(&quot;$&quot;#,##0.00\)">
                  <c:v>75032</c:v>
                </c:pt>
                <c:pt idx="54" formatCode="&quot;$&quot;#,##0.00_);[Red]\(&quot;$&quot;#,##0.00\)">
                  <c:v>45576</c:v>
                </c:pt>
                <c:pt idx="55" formatCode="&quot;$&quot;#,##0.00_);[Red]\(&quot;$&quot;#,##0.00\)">
                  <c:v>46757</c:v>
                </c:pt>
                <c:pt idx="56" formatCode="&quot;$&quot;#,##0.00_);[Red]\(&quot;$&quot;#,##0.00\)">
                  <c:v>40590</c:v>
                </c:pt>
                <c:pt idx="57" formatCode="&quot;$&quot;#,##0.00_);[Red]\(&quot;$&quot;#,##0.00\)">
                  <c:v>36138</c:v>
                </c:pt>
                <c:pt idx="58" formatCode="&quot;$&quot;#,##0.00_);[Red]\(&quot;$&quot;#,##0.00\)">
                  <c:v>34853</c:v>
                </c:pt>
                <c:pt idx="59" formatCode="&quot;$&quot;#,##0.00_);[Red]\(&quot;$&quot;#,##0.00\)">
                  <c:v>44213</c:v>
                </c:pt>
                <c:pt idx="60" formatCode="&quot;$&quot;#,##0.00_);[Red]\(&quot;$&quot;#,##0.00\)">
                  <c:v>72940</c:v>
                </c:pt>
                <c:pt idx="61" formatCode="&quot;$&quot;#,##0.00_);[Red]\(&quot;$&quot;#,##0.00\)">
                  <c:v>81217</c:v>
                </c:pt>
                <c:pt idx="62" formatCode="&quot;$&quot;#,##0.00_);[Red]\(&quot;$&quot;#,##0.00\)">
                  <c:v>22944</c:v>
                </c:pt>
                <c:pt idx="63" formatCode="&quot;$&quot;#,##0.00_);[Red]\(&quot;$&quot;#,##0.00\)">
                  <c:v>63342</c:v>
                </c:pt>
                <c:pt idx="64" formatCode="&quot;$&quot;#,##0.00_);[Red]\(&quot;$&quot;#,##0.00\)">
                  <c:v>61872</c:v>
                </c:pt>
                <c:pt idx="65" formatCode="&quot;$&quot;#,##0.00_);[Red]\(&quot;$&quot;#,##0.00\)">
                  <c:v>73455</c:v>
                </c:pt>
                <c:pt idx="66" formatCode="&quot;$&quot;#,##0.00_);[Red]\(&quot;$&quot;#,##0.00\)">
                  <c:v>42554</c:v>
                </c:pt>
                <c:pt idx="67" formatCode="&quot;$&quot;#,##0.00_);[Red]\(&quot;$&quot;#,##0.00\)">
                  <c:v>51148</c:v>
                </c:pt>
                <c:pt idx="68" formatCode="&quot;$&quot;#,##0.00_);[Red]\(&quot;$&quot;#,##0.00\)">
                  <c:v>47743</c:v>
                </c:pt>
                <c:pt idx="69" formatCode="&quot;$&quot;#,##0.00_);[Red]\(&quot;$&quot;#,##0.00\)">
                  <c:v>57091</c:v>
                </c:pt>
                <c:pt idx="70">
                  <c:v>72967</c:v>
                </c:pt>
                <c:pt idx="71" formatCode="&quot;$&quot;#,##0.00_);[Red]\(&quot;$&quot;#,##0.00\)">
                  <c:v>40780</c:v>
                </c:pt>
                <c:pt idx="72" formatCode="&quot;$&quot;#,##0.00_);[Red]\(&quot;$&quot;#,##0.00\)">
                  <c:v>48070</c:v>
                </c:pt>
                <c:pt idx="73" formatCode="&quot;$&quot;#,##0.00_);[Red]\(&quot;$&quot;#,##0.00\)">
                  <c:v>43142</c:v>
                </c:pt>
                <c:pt idx="74" formatCode="&quot;$&quot;#,##0.00_);[Red]\(&quot;$&quot;#,##0.00\)">
                  <c:v>36550</c:v>
                </c:pt>
                <c:pt idx="75" formatCode="&quot;$&quot;#,##0.00_);[Red]\(&quot;$&quot;#,##0.00\)">
                  <c:v>40049</c:v>
                </c:pt>
                <c:pt idx="76" formatCode="&quot;$&quot;#,##0.00_);[Red]\(&quot;$&quot;#,##0.00\)">
                  <c:v>76773</c:v>
                </c:pt>
                <c:pt idx="77" formatCode="&quot;$&quot;#,##0.00_);[Red]\(&quot;$&quot;#,##0.00\)">
                  <c:v>52531</c:v>
                </c:pt>
                <c:pt idx="78" formatCode="&quot;$&quot;#,##0.00_);[Red]\(&quot;$&quot;#,##0.00\)">
                  <c:v>64497</c:v>
                </c:pt>
                <c:pt idx="79" formatCode="&quot;$&quot;#,##0.00_);[Red]\(&quot;$&quot;#,##0.00\)">
                  <c:v>7500</c:v>
                </c:pt>
                <c:pt idx="80" formatCode="&quot;$&quot;#,##0.00_);[Red]\(&quot;$&quot;#,##0.00\)">
                  <c:v>41638</c:v>
                </c:pt>
                <c:pt idx="81" formatCode="&quot;$&quot;#,##0.00_);[Red]\(&quot;$&quot;#,##0.00\)">
                  <c:v>55357</c:v>
                </c:pt>
                <c:pt idx="82" formatCode="&quot;$&quot;#,##0.00_);[Red]\(&quot;$&quot;#,##0.00\)">
                  <c:v>61331</c:v>
                </c:pt>
                <c:pt idx="83" formatCode="&quot;$&quot;#,##0.00_);[Red]\(&quot;$&quot;#,##0.00\)">
                  <c:v>75012</c:v>
                </c:pt>
                <c:pt idx="84" formatCode="&quot;$&quot;#,##0.00_);[Red]\(&quot;$&quot;#,##0.00\)">
                  <c:v>54880</c:v>
                </c:pt>
                <c:pt idx="85" formatCode="&quot;$&quot;#,##0.00_);[Red]\(&quot;$&quot;#,##0.00\)">
                  <c:v>42315</c:v>
                </c:pt>
                <c:pt idx="86" formatCode="&quot;$&quot;#,##0.00_);[Red]\(&quot;$&quot;#,##0.00\)">
                  <c:v>9255</c:v>
                </c:pt>
                <c:pt idx="87">
                  <c:v>35340</c:v>
                </c:pt>
                <c:pt idx="88" formatCode="&quot;$&quot;#,##0.00_);[Red]\(&quot;$&quot;#,##0.00\)">
                  <c:v>69508</c:v>
                </c:pt>
                <c:pt idx="89" formatCode="&quot;$&quot;#,##0.00_);[Red]\(&quot;$&quot;#,##0.00\)">
                  <c:v>51012</c:v>
                </c:pt>
                <c:pt idx="90" formatCode="&quot;$&quot;#,##0.00_);[Red]\(&quot;$&quot;#,##0.00\)">
                  <c:v>7500</c:v>
                </c:pt>
                <c:pt idx="91" formatCode="&quot;$&quot;#,##0.00_);[Red]\(&quot;$&quot;#,##0.00\)">
                  <c:v>79930</c:v>
                </c:pt>
                <c:pt idx="92" formatCode="&quot;$&quot;#,##0.00_);[Red]\(&quot;$&quot;#,##0.00\)">
                  <c:v>65275</c:v>
                </c:pt>
                <c:pt idx="93" formatCode="&quot;$&quot;#,##0.00_);[Red]\(&quot;$&quot;#,##0.00\)">
                  <c:v>83512</c:v>
                </c:pt>
                <c:pt idx="94" formatCode="&quot;$&quot;#,##0.00_);[Red]\(&quot;$&quot;#,##0.00\)">
                  <c:v>84219</c:v>
                </c:pt>
                <c:pt idx="95">
                  <c:v>48432</c:v>
                </c:pt>
                <c:pt idx="96" formatCode="&quot;$&quot;#,##0.00_);[Red]\(&quot;$&quot;#,##0.00\)">
                  <c:v>30015</c:v>
                </c:pt>
                <c:pt idx="97" formatCode="&quot;$&quot;#,##0.00_);[Red]\(&quot;$&quot;#,##0.00\)">
                  <c:v>96876</c:v>
                </c:pt>
                <c:pt idx="98" formatCode="&quot;$&quot;#,##0.00_);[Red]\(&quot;$&quot;#,##0.00\)">
                  <c:v>20559</c:v>
                </c:pt>
                <c:pt idx="99" formatCode="&quot;$&quot;#,##0.00_);[Red]\(&quot;$&quot;#,##0.00\)">
                  <c:v>34421</c:v>
                </c:pt>
                <c:pt idx="100" formatCode="&quot;$&quot;#,##0.00_);[Red]\(&quot;$&quot;#,##0.00\)">
                  <c:v>54006</c:v>
                </c:pt>
                <c:pt idx="101" formatCode="&quot;$&quot;#,##0.00_);[Red]\(&quot;$&quot;#,##0.00\)">
                  <c:v>37155</c:v>
                </c:pt>
                <c:pt idx="102" formatCode="&quot;$&quot;#,##0.00_);[Red]\(&quot;$&quot;#,##0.00\)">
                  <c:v>22634</c:v>
                </c:pt>
                <c:pt idx="103" formatCode="&quot;$&quot;#,##0.00_);[Red]\(&quot;$&quot;#,##0.00\)">
                  <c:v>65819</c:v>
                </c:pt>
                <c:pt idx="104" formatCode="&quot;$&quot;#,##0.00_);[Red]\(&quot;$&quot;#,##0.00\)">
                  <c:v>57333</c:v>
                </c:pt>
                <c:pt idx="105" formatCode="&quot;$&quot;#,##0.00_);[Red]\(&quot;$&quot;#,##0.00\)">
                  <c:v>81361</c:v>
                </c:pt>
                <c:pt idx="106" formatCode="&quot;$&quot;#,##0.00_);[Red]\(&quot;$&quot;#,##0.00\)">
                  <c:v>46107</c:v>
                </c:pt>
                <c:pt idx="107" formatCode="&quot;$&quot;#,##0.00_);[Red]\(&quot;$&quot;#,##0.00\)">
                  <c:v>62820</c:v>
                </c:pt>
                <c:pt idx="108" formatCode="&quot;$&quot;#,##0.00_);[Red]\(&quot;$&quot;#,##0.00\)">
                  <c:v>62335</c:v>
                </c:pt>
                <c:pt idx="109" formatCode="&quot;$&quot;#,##0.00_);[Red]\(&quot;$&quot;#,##0.00\)">
                  <c:v>56937</c:v>
                </c:pt>
                <c:pt idx="110" formatCode="&quot;$&quot;#,##0.00_);[Red]\(&quot;$&quot;#,##0.00\)">
                  <c:v>90273</c:v>
                </c:pt>
                <c:pt idx="111" formatCode="&quot;$&quot;#,##0.00_);[Red]\(&quot;$&quot;#,##0.00\)">
                  <c:v>42523</c:v>
                </c:pt>
                <c:pt idx="112" formatCode="&quot;$&quot;#,##0.00_);[Red]\(&quot;$&quot;#,##0.00\)">
                  <c:v>26907</c:v>
                </c:pt>
                <c:pt idx="113" formatCode="&quot;$&quot;#,##0.00_);[Red]\(&quot;$&quot;#,##0.00\)">
                  <c:v>78579</c:v>
                </c:pt>
                <c:pt idx="114" formatCode="&quot;$&quot;#,##0.00_);[Red]\(&quot;$&quot;#,##0.00\)">
                  <c:v>66033</c:v>
                </c:pt>
                <c:pt idx="115" formatCode="&quot;$&quot;#,##0.00_);[Red]\(&quot;$&quot;#,##0.00\)">
                  <c:v>25930</c:v>
                </c:pt>
                <c:pt idx="116" formatCode="&quot;$&quot;#,##0.00_);[Red]\(&quot;$&quot;#,##0.00\)">
                  <c:v>41769</c:v>
                </c:pt>
                <c:pt idx="117" formatCode="&quot;$&quot;#,##0.00_);[Red]\(&quot;$&quot;#,##0.00\)">
                  <c:v>53593</c:v>
                </c:pt>
                <c:pt idx="118" formatCode="&quot;$&quot;#,##0.00_);[Red]\(&quot;$&quot;#,##0.00\)">
                  <c:v>30507</c:v>
                </c:pt>
                <c:pt idx="119" formatCode="&quot;$&quot;#,##0.00_);[Red]\(&quot;$&quot;#,##0.00\)">
                  <c:v>69389</c:v>
                </c:pt>
                <c:pt idx="120" formatCode="&quot;$&quot;#,##0.00_);[Red]\(&quot;$&quot;#,##0.00\)">
                  <c:v>18890</c:v>
                </c:pt>
                <c:pt idx="121" formatCode="&quot;$&quot;#,##0.00_);[Red]\(&quot;$&quot;#,##0.00\)">
                  <c:v>32871</c:v>
                </c:pt>
                <c:pt idx="122" formatCode="&quot;$&quot;#,##0.00_);[Red]\(&quot;$&quot;#,##0.00\)">
                  <c:v>57183</c:v>
                </c:pt>
                <c:pt idx="123" formatCode="&quot;$&quot;#,##0.00_);[Red]\(&quot;$&quot;#,##0.00\)">
                  <c:v>57304</c:v>
                </c:pt>
                <c:pt idx="124" formatCode="&quot;$&quot;#,##0.00_);[Red]\(&quot;$&quot;#,##0.00\)">
                  <c:v>52074</c:v>
                </c:pt>
                <c:pt idx="125" formatCode="&quot;$&quot;#,##0.00_);[Red]\(&quot;$&quot;#,##0.00\)">
                  <c:v>16005</c:v>
                </c:pt>
                <c:pt idx="126" formatCode="&quot;$&quot;#,##0.00_);[Red]\(&quot;$&quot;#,##0.00\)">
                  <c:v>33996</c:v>
                </c:pt>
                <c:pt idx="127" formatCode="&quot;$&quot;#,##0.00_);[Red]\(&quot;$&quot;#,##0.00\)">
                  <c:v>52034</c:v>
                </c:pt>
                <c:pt idx="128" formatCode="&quot;$&quot;#,##0.00_);[Red]\(&quot;$&quot;#,##0.00\)">
                  <c:v>37633</c:v>
                </c:pt>
                <c:pt idx="129" formatCode="&quot;$&quot;#,##0.00_);[Red]\(&quot;$&quot;#,##0.00\)">
                  <c:v>36807</c:v>
                </c:pt>
                <c:pt idx="130" formatCode="&quot;$&quot;#,##0.00_);[Red]\(&quot;$&quot;#,##0.00\)">
                  <c:v>74918</c:v>
                </c:pt>
                <c:pt idx="131" formatCode="&quot;$&quot;#,##0.00_);[Red]\(&quot;$&quot;#,##0.00\)">
                  <c:v>73691</c:v>
                </c:pt>
                <c:pt idx="132" formatCode="&quot;$&quot;#,##0.00_);[Red]\(&quot;$&quot;#,##0.00\)">
                  <c:v>47682</c:v>
                </c:pt>
                <c:pt idx="133" formatCode="&quot;$&quot;#,##0.00_);[Red]\(&quot;$&quot;#,##0.00\)">
                  <c:v>51537</c:v>
                </c:pt>
                <c:pt idx="134" formatCode="&quot;$&quot;#,##0.00_);[Red]\(&quot;$&quot;#,##0.00\)">
                  <c:v>50353</c:v>
                </c:pt>
                <c:pt idx="135" formatCode="&quot;$&quot;#,##0.00_);[Red]\(&quot;$&quot;#,##0.00\)">
                  <c:v>67911</c:v>
                </c:pt>
                <c:pt idx="136" formatCode="&quot;$&quot;#,##0.00_);[Red]\(&quot;$&quot;#,##0.00\)">
                  <c:v>28427</c:v>
                </c:pt>
                <c:pt idx="137" formatCode="&quot;$&quot;#,##0.00_);[Red]\(&quot;$&quot;#,##0.00\)">
                  <c:v>80360</c:v>
                </c:pt>
                <c:pt idx="138" formatCode="&quot;$&quot;#,##0.00_);[Red]\(&quot;$&quot;#,##0.00\)">
                  <c:v>42395</c:v>
                </c:pt>
                <c:pt idx="139" formatCode="&quot;$&quot;#,##0.00_);[Red]\(&quot;$&quot;#,##0.00\)">
                  <c:v>42162</c:v>
                </c:pt>
                <c:pt idx="140" formatCode="&quot;$&quot;#,##0.00_);[Red]\(&quot;$&quot;#,##0.00\)">
                  <c:v>60554</c:v>
                </c:pt>
                <c:pt idx="141" formatCode="&quot;$&quot;#,##0.00_);[Red]\(&quot;$&quot;#,##0.00\)">
                  <c:v>75774</c:v>
                </c:pt>
                <c:pt idx="142" formatCode="&quot;$&quot;#,##0.00_);[Red]\(&quot;$&quot;#,##0.00\)">
                  <c:v>54178</c:v>
                </c:pt>
                <c:pt idx="143" formatCode="&quot;$&quot;#,##0.00_);[Red]\(&quot;$&quot;#,##0.00\)">
                  <c:v>42835</c:v>
                </c:pt>
                <c:pt idx="144" formatCode="&quot;$&quot;#,##0.00_);[Red]\(&quot;$&quot;#,##0.00\)">
                  <c:v>20895</c:v>
                </c:pt>
                <c:pt idx="145" formatCode="&quot;$&quot;#,##0.00_);[Red]\(&quot;$&quot;#,##0.00\)">
                  <c:v>60161</c:v>
                </c:pt>
                <c:pt idx="146" formatCode="&quot;$&quot;#,##0.00_);[Red]\(&quot;$&quot;#,##0.00\)">
                  <c:v>23442</c:v>
                </c:pt>
                <c:pt idx="147" formatCode="&quot;$&quot;#,##0.00_);[Red]\(&quot;$&quot;#,##0.00\)">
                  <c:v>44512</c:v>
                </c:pt>
                <c:pt idx="148" formatCode="&quot;$&quot;#,##0.00_);[Red]\(&quot;$&quot;#,##0.00\)">
                  <c:v>40521</c:v>
                </c:pt>
                <c:pt idx="149" formatCode="&quot;$&quot;#,##0.00_);[Red]\(&quot;$&quot;#,##0.00\)">
                  <c:v>44602</c:v>
                </c:pt>
                <c:pt idx="150" formatCode="&quot;$&quot;#,##0.00_);[Red]\(&quot;$&quot;#,##0.00\)">
                  <c:v>74190</c:v>
                </c:pt>
                <c:pt idx="151" formatCode="&quot;$&quot;#,##0.00_);[Red]\(&quot;$&quot;#,##0.00\)">
                  <c:v>63285</c:v>
                </c:pt>
                <c:pt idx="152" formatCode="&quot;$&quot;#,##0.00_);[Red]\(&quot;$&quot;#,##0.00\)">
                  <c:v>92859</c:v>
                </c:pt>
                <c:pt idx="153" formatCode="&quot;$&quot;#,##0.00_);[Red]\(&quot;$&quot;#,##0.00\)">
                  <c:v>74004</c:v>
                </c:pt>
                <c:pt idx="154" formatCode="&quot;$&quot;#,##0.00_);[Red]\(&quot;$&quot;#,##0.00\)">
                  <c:v>65814</c:v>
                </c:pt>
                <c:pt idx="155" formatCode="&quot;$&quot;#,##0.00_);[Red]\(&quot;$&quot;#,##0.00\)">
                  <c:v>38452</c:v>
                </c:pt>
                <c:pt idx="156">
                  <c:v>54809</c:v>
                </c:pt>
                <c:pt idx="157" formatCode="&quot;$&quot;#,##0.00_);[Red]\(&quot;$&quot;#,##0.00\)">
                  <c:v>45503</c:v>
                </c:pt>
                <c:pt idx="158" formatCode="&quot;$&quot;#,##0.00_);[Red]\(&quot;$&quot;#,##0.00\)">
                  <c:v>64722</c:v>
                </c:pt>
                <c:pt idx="159" formatCode="&quot;$&quot;#,##0.00_);[Red]\(&quot;$&quot;#,##0.00\)">
                  <c:v>56129</c:v>
                </c:pt>
                <c:pt idx="160">
                  <c:v>70566</c:v>
                </c:pt>
                <c:pt idx="161" formatCode="&quot;$&quot;#,##0.00_);[Red]\(&quot;$&quot;#,##0.00\)">
                  <c:v>57136</c:v>
                </c:pt>
                <c:pt idx="162" formatCode="&quot;$&quot;#,##0.00_);[Red]\(&quot;$&quot;#,##0.00\)">
                  <c:v>44794</c:v>
                </c:pt>
                <c:pt idx="163">
                  <c:v>62845</c:v>
                </c:pt>
                <c:pt idx="164" formatCode="&quot;$&quot;#,##0.00_);[Red]\(&quot;$&quot;#,##0.00\)">
                  <c:v>49681</c:v>
                </c:pt>
                <c:pt idx="165" formatCode="&quot;$&quot;#,##0.00_);[Red]\(&quot;$&quot;#,##0.00\)">
                  <c:v>22634</c:v>
                </c:pt>
                <c:pt idx="166" formatCode="&quot;$&quot;#,##0.00_);[Red]\(&quot;$&quot;#,##0.00\)">
                  <c:v>29298</c:v>
                </c:pt>
                <c:pt idx="167" formatCode="&quot;$&quot;#,##0.00_);[Red]\(&quot;$&quot;#,##0.00\)">
                  <c:v>61467</c:v>
                </c:pt>
                <c:pt idx="168" formatCode="&quot;$&quot;#,##0.00_);[Red]\(&quot;$&quot;#,##0.00\)">
                  <c:v>23477</c:v>
                </c:pt>
                <c:pt idx="169" formatCode="&quot;$&quot;#,##0.00_);[Red]\(&quot;$&quot;#,##0.00\)">
                  <c:v>62994</c:v>
                </c:pt>
                <c:pt idx="170" formatCode="&quot;$&quot;#,##0.00_);[Red]\(&quot;$&quot;#,##0.00\)">
                  <c:v>21846</c:v>
                </c:pt>
                <c:pt idx="171" formatCode="&quot;$&quot;#,##0.00_);[Red]\(&quot;$&quot;#,##0.00\)">
                  <c:v>46149</c:v>
                </c:pt>
                <c:pt idx="172" formatCode="&quot;$&quot;#,##0.00_);[Red]\(&quot;$&quot;#,##0.00\)">
                  <c:v>41644</c:v>
                </c:pt>
                <c:pt idx="173" formatCode="&quot;$&quot;#,##0.00_);[Red]\(&quot;$&quot;#,##0.00\)">
                  <c:v>31086</c:v>
                </c:pt>
                <c:pt idx="174" formatCode="&quot;$&quot;#,##0.00_);[Red]\(&quot;$&quot;#,##0.00\)">
                  <c:v>37717</c:v>
                </c:pt>
                <c:pt idx="175" formatCode="&quot;$&quot;#,##0.00_);[Red]\(&quot;$&quot;#,##0.00\)">
                  <c:v>40211</c:v>
                </c:pt>
                <c:pt idx="176" formatCode="&quot;$&quot;#,##0.00_);[Red]\(&quot;$&quot;#,##0.00\)">
                  <c:v>57100</c:v>
                </c:pt>
                <c:pt idx="177" formatCode="&quot;$&quot;#,##0.00_);[Red]\(&quot;$&quot;#,##0.00\)">
                  <c:v>39660</c:v>
                </c:pt>
                <c:pt idx="178" formatCode="&quot;$&quot;#,##0.00_);[Red]\(&quot;$&quot;#,##0.00\)">
                  <c:v>56181</c:v>
                </c:pt>
                <c:pt idx="179" formatCode="&quot;$&quot;#,##0.00_);[Red]\(&quot;$&quot;#,##0.00\)">
                  <c:v>36317</c:v>
                </c:pt>
                <c:pt idx="180" formatCode="&quot;$&quot;#,##0.00_);[Red]\(&quot;$&quot;#,##0.00\)">
                  <c:v>26490</c:v>
                </c:pt>
                <c:pt idx="181" formatCode="&quot;$&quot;#,##0.00_);[Red]\(&quot;$&quot;#,##0.00\)">
                  <c:v>10245</c:v>
                </c:pt>
                <c:pt idx="182" formatCode="&quot;$&quot;#,##0.00_);[Red]\(&quot;$&quot;#,##0.00\)">
                  <c:v>22123</c:v>
                </c:pt>
                <c:pt idx="183" formatCode="&quot;$&quot;#,##0.00_);[Red]\(&quot;$&quot;#,##0.00\)">
                  <c:v>47175</c:v>
                </c:pt>
                <c:pt idx="184" formatCode="&quot;$&quot;#,##0.00_);[Red]\(&quot;$&quot;#,##0.00\)">
                  <c:v>74716</c:v>
                </c:pt>
                <c:pt idx="185" formatCode="&quot;$&quot;#,##0.00_);[Red]\(&quot;$&quot;#,##0.00\)">
                  <c:v>55635</c:v>
                </c:pt>
                <c:pt idx="186" formatCode="&quot;$&quot;#,##0.00_);[Red]\(&quot;$&quot;#,##0.00\)">
                  <c:v>44529</c:v>
                </c:pt>
                <c:pt idx="187" formatCode="&quot;$&quot;#,##0.00_);[Red]\(&quot;$&quot;#,##0.00\)">
                  <c:v>46049</c:v>
                </c:pt>
                <c:pt idx="188" formatCode="&quot;$&quot;#,##0.00_);[Red]\(&quot;$&quot;#,##0.00\)">
                  <c:v>41335</c:v>
                </c:pt>
                <c:pt idx="189" formatCode="&quot;$&quot;#,##0.00_);[Red]\(&quot;$&quot;#,##0.00\)">
                  <c:v>54252</c:v>
                </c:pt>
                <c:pt idx="190" formatCode="&quot;$&quot;#,##0.00_);[Red]\(&quot;$&quot;#,##0.00\)">
                  <c:v>47320</c:v>
                </c:pt>
                <c:pt idx="191" formatCode="&quot;$&quot;#,##0.00_);[Red]\(&quot;$&quot;#,##0.00\)">
                  <c:v>33249</c:v>
                </c:pt>
                <c:pt idx="192" formatCode="&quot;$&quot;#,##0.00_);[Red]\(&quot;$&quot;#,##0.00\)">
                  <c:v>40059</c:v>
                </c:pt>
                <c:pt idx="193" formatCode="&quot;$&quot;#,##0.00_);[Red]\(&quot;$&quot;#,##0.00\)">
                  <c:v>81168</c:v>
                </c:pt>
                <c:pt idx="194" formatCode="&quot;$&quot;#,##0.00_);[Red]\(&quot;$&quot;#,##0.00\)">
                  <c:v>86037</c:v>
                </c:pt>
                <c:pt idx="195" formatCode="&quot;$&quot;#,##0.00_);[Red]\(&quot;$&quot;#,##0.00\)">
                  <c:v>74881</c:v>
                </c:pt>
                <c:pt idx="196" formatCode="&quot;$&quot;#,##0.00_);[Red]\(&quot;$&quot;#,##0.00\)">
                  <c:v>44953</c:v>
                </c:pt>
                <c:pt idx="197" formatCode="&quot;$&quot;#,##0.00_);[Red]\(&quot;$&quot;#,##0.00\)">
                  <c:v>46931</c:v>
                </c:pt>
                <c:pt idx="198" formatCode="&quot;$&quot;#,##0.00_);[Red]\(&quot;$&quot;#,##0.00\)">
                  <c:v>61823</c:v>
                </c:pt>
                <c:pt idx="199" formatCode="&quot;$&quot;#,##0.00_);[Red]\(&quot;$&quot;#,##0.00\)">
                  <c:v>34554</c:v>
                </c:pt>
                <c:pt idx="200" formatCode="&quot;$&quot;#,##0.00_);[Red]\(&quot;$&quot;#,##0.00\)">
                  <c:v>79593</c:v>
                </c:pt>
                <c:pt idx="201" formatCode="&quot;$&quot;#,##0.00_);[Red]\(&quot;$&quot;#,##0.00\)">
                  <c:v>64413</c:v>
                </c:pt>
                <c:pt idx="202" formatCode="&quot;$&quot;#,##0.00_);[Red]\(&quot;$&quot;#,##0.00\)">
                  <c:v>40637</c:v>
                </c:pt>
                <c:pt idx="203" formatCode="&quot;$&quot;#,##0.00_);[Red]\(&quot;$&quot;#,##0.00\)">
                  <c:v>85710</c:v>
                </c:pt>
                <c:pt idx="204">
                  <c:v>48432</c:v>
                </c:pt>
                <c:pt idx="205" formatCode="&quot;$&quot;#,##0.00_);[Red]\(&quot;$&quot;#,##0.00\)">
                  <c:v>58398</c:v>
                </c:pt>
                <c:pt idx="206" formatCode="&quot;$&quot;#,##0.00_);[Red]\(&quot;$&quot;#,##0.00\)">
                  <c:v>52117</c:v>
                </c:pt>
                <c:pt idx="207" formatCode="&quot;$&quot;#,##0.00_);[Red]\(&quot;$&quot;#,##0.00\)">
                  <c:v>35641</c:v>
                </c:pt>
                <c:pt idx="208" formatCode="&quot;$&quot;#,##0.00_);[Red]\(&quot;$&quot;#,##0.00\)">
                  <c:v>28332</c:v>
                </c:pt>
                <c:pt idx="209" formatCode="&quot;$&quot;#,##0.00_);[Red]\(&quot;$&quot;#,##0.00\)">
                  <c:v>56796</c:v>
                </c:pt>
                <c:pt idx="210" formatCode="&quot;$&quot;#,##0.00_);[Red]\(&quot;$&quot;#,##0.00\)">
                  <c:v>53204</c:v>
                </c:pt>
                <c:pt idx="211" formatCode="&quot;$&quot;#,##0.00_);[Red]\(&quot;$&quot;#,##0.00\)">
                  <c:v>42403</c:v>
                </c:pt>
                <c:pt idx="212" formatCode="&quot;$&quot;#,##0.00_);[Red]\(&quot;$&quot;#,##0.00\)">
                  <c:v>80695</c:v>
                </c:pt>
                <c:pt idx="213" formatCode="&quot;$&quot;#,##0.00_);[Red]\(&quot;$&quot;#,##0.00\)">
                  <c:v>70179</c:v>
                </c:pt>
                <c:pt idx="214" formatCode="&quot;$&quot;#,##0.00_);[Red]\(&quot;$&quot;#,##0.00\)">
                  <c:v>40760</c:v>
                </c:pt>
                <c:pt idx="215" formatCode="&quot;$&quot;#,##0.00_);[Red]\(&quot;$&quot;#,##0.00\)">
                  <c:v>56715</c:v>
                </c:pt>
                <c:pt idx="216" formatCode="&quot;$&quot;#,##0.00_);[Red]\(&quot;$&quot;#,##0.00\)">
                  <c:v>71969</c:v>
                </c:pt>
                <c:pt idx="217" formatCode="&quot;$&quot;#,##0.00_);[Red]\(&quot;$&quot;#,##0.00\)">
                  <c:v>75283</c:v>
                </c:pt>
                <c:pt idx="218" formatCode="&quot;$&quot;#,##0.00_);[Red]\(&quot;$&quot;#,##0.00\)">
                  <c:v>22669</c:v>
                </c:pt>
                <c:pt idx="219" formatCode="&quot;$&quot;#,##0.00_);[Red]\(&quot;$&quot;#,##0.00\)">
                  <c:v>61014</c:v>
                </c:pt>
                <c:pt idx="220" formatCode="&quot;$&quot;#,##0.00_);[Red]\(&quot;$&quot;#,##0.00\)">
                  <c:v>41275</c:v>
                </c:pt>
                <c:pt idx="221" formatCode="&quot;$&quot;#,##0.00_);[Red]\(&quot;$&quot;#,##0.00\)">
                  <c:v>81929</c:v>
                </c:pt>
                <c:pt idx="222" formatCode="&quot;$&quot;#,##0.00_);[Red]\(&quot;$&quot;#,##0.00\)">
                  <c:v>27590</c:v>
                </c:pt>
                <c:pt idx="223" formatCode="&quot;$&quot;#,##0.00_);[Red]\(&quot;$&quot;#,##0.00\)">
                  <c:v>50965</c:v>
                </c:pt>
                <c:pt idx="224" formatCode="&quot;$&quot;#,##0.00_);[Red]\(&quot;$&quot;#,##0.00\)">
                  <c:v>85844</c:v>
                </c:pt>
                <c:pt idx="225" formatCode="&quot;$&quot;#,##0.00_);[Red]\(&quot;$&quot;#,##0.00\)">
                  <c:v>52569</c:v>
                </c:pt>
                <c:pt idx="226" formatCode="&quot;$&quot;#,##0.00_);[Red]\(&quot;$&quot;#,##0.00\)">
                  <c:v>17144</c:v>
                </c:pt>
                <c:pt idx="227" formatCode="&quot;$&quot;#,##0.00_);[Red]\(&quot;$&quot;#,##0.00\)">
                  <c:v>81246</c:v>
                </c:pt>
                <c:pt idx="228" formatCode="&quot;$&quot;#,##0.00_);[Red]\(&quot;$&quot;#,##0.00\)">
                  <c:v>73356</c:v>
                </c:pt>
                <c:pt idx="229" formatCode="&quot;$&quot;#,##0.00_);[Red]\(&quot;$&quot;#,##0.00\)">
                  <c:v>55707</c:v>
                </c:pt>
                <c:pt idx="230" formatCode="&quot;$&quot;#,##0.00_);[Red]\(&quot;$&quot;#,##0.00\)">
                  <c:v>22063</c:v>
                </c:pt>
                <c:pt idx="231" formatCode="&quot;$&quot;#,##0.00_);[Red]\(&quot;$&quot;#,##0.00\)">
                  <c:v>49912</c:v>
                </c:pt>
                <c:pt idx="232" formatCode="&quot;$&quot;#,##0.00_);[Red]\(&quot;$&quot;#,##0.00\)">
                  <c:v>83532</c:v>
                </c:pt>
                <c:pt idx="233" formatCode="&quot;$&quot;#,##0.00_);[Red]\(&quot;$&quot;#,##0.00\)">
                  <c:v>48877</c:v>
                </c:pt>
                <c:pt idx="234" formatCode="&quot;$&quot;#,##0.00_);[Red]\(&quot;$&quot;#,##0.00\)">
                  <c:v>13260</c:v>
                </c:pt>
                <c:pt idx="235" formatCode="&quot;$&quot;#,##0.00_);[Red]\(&quot;$&quot;#,##0.00\)">
                  <c:v>42000</c:v>
                </c:pt>
                <c:pt idx="236" formatCode="&quot;$&quot;#,##0.00_);[Red]\(&quot;$&quot;#,##0.00\)">
                  <c:v>50729</c:v>
                </c:pt>
                <c:pt idx="237" formatCode="&quot;$&quot;#,##0.00_);[Red]\(&quot;$&quot;#,##0.00\)">
                  <c:v>72159</c:v>
                </c:pt>
                <c:pt idx="238" formatCode="&quot;$&quot;#,##0.00_);[Red]\(&quot;$&quot;#,##0.00\)">
                  <c:v>27573</c:v>
                </c:pt>
                <c:pt idx="239" formatCode="&quot;$&quot;#,##0.00_);[Red]\(&quot;$&quot;#,##0.00\)">
                  <c:v>92491</c:v>
                </c:pt>
                <c:pt idx="240" formatCode="&quot;$&quot;#,##0.00_);[Red]\(&quot;$&quot;#,##0.00\)">
                  <c:v>77632</c:v>
                </c:pt>
                <c:pt idx="241" formatCode="&quot;$&quot;#,##0.00_);[Red]\(&quot;$&quot;#,##0.00\)">
                  <c:v>36262</c:v>
                </c:pt>
                <c:pt idx="242" formatCode="&quot;$&quot;#,##0.00_);[Red]\(&quot;$&quot;#,##0.00\)">
                  <c:v>26228</c:v>
                </c:pt>
                <c:pt idx="243" formatCode="&quot;$&quot;#,##0.00_);[Red]\(&quot;$&quot;#,##0.00\)">
                  <c:v>49618</c:v>
                </c:pt>
                <c:pt idx="244" formatCode="&quot;$&quot;#,##0.00_);[Red]\(&quot;$&quot;#,##0.00\)">
                  <c:v>36408</c:v>
                </c:pt>
                <c:pt idx="245" formatCode="&quot;$&quot;#,##0.00_);[Red]\(&quot;$&quot;#,##0.00\)">
                  <c:v>69674</c:v>
                </c:pt>
                <c:pt idx="246" formatCode="&quot;$&quot;#,##0.00_);[Red]\(&quot;$&quot;#,##0.00\)">
                  <c:v>67536</c:v>
                </c:pt>
                <c:pt idx="247" formatCode="&quot;$&quot;#,##0.00_);[Red]\(&quot;$&quot;#,##0.00\)">
                  <c:v>52845</c:v>
                </c:pt>
                <c:pt idx="248" formatCode="&quot;$&quot;#,##0.00_);[Red]\(&quot;$&quot;#,##0.00\)">
                  <c:v>70440</c:v>
                </c:pt>
                <c:pt idx="249" formatCode="&quot;$&quot;#,##0.00_);[Red]\(&quot;$&quot;#,##0.00\)">
                  <c:v>80124</c:v>
                </c:pt>
                <c:pt idx="250" formatCode="&quot;$&quot;#,##0.00_);[Red]\(&quot;$&quot;#,##0.00\)">
                  <c:v>70038</c:v>
                </c:pt>
                <c:pt idx="251">
                  <c:v>14796</c:v>
                </c:pt>
                <c:pt idx="252" formatCode="&quot;$&quot;#,##0.00_);[Red]\(&quot;$&quot;#,##0.00\)">
                  <c:v>63810</c:v>
                </c:pt>
                <c:pt idx="253" formatCode="&quot;$&quot;#,##0.00_);[Red]\(&quot;$&quot;#,##0.00\)">
                  <c:v>37697</c:v>
                </c:pt>
                <c:pt idx="254" formatCode="&quot;$&quot;#,##0.00_);[Red]\(&quot;$&quot;#,##0.00\)">
                  <c:v>55250</c:v>
                </c:pt>
                <c:pt idx="255" formatCode="&quot;$&quot;#,##0.00_);[Red]\(&quot;$&quot;#,##0.00\)">
                  <c:v>78468</c:v>
                </c:pt>
                <c:pt idx="256" formatCode="&quot;$&quot;#,##0.00_);[Red]\(&quot;$&quot;#,##0.00\)">
                  <c:v>27683</c:v>
                </c:pt>
                <c:pt idx="258" formatCode="&quot;$&quot;#,##0.00_);[Red]\(&quot;$&quot;#,##0.00\)">
                  <c:v>41986</c:v>
                </c:pt>
                <c:pt idx="259" formatCode="&quot;$&quot;#,##0.00_);[Red]\(&quot;$&quot;#,##0.00\)">
                  <c:v>26067</c:v>
                </c:pt>
                <c:pt idx="260" formatCode="&quot;$&quot;#,##0.00_);[Red]\(&quot;$&quot;#,##0.00\)">
                  <c:v>38872</c:v>
                </c:pt>
                <c:pt idx="261" formatCode="&quot;$&quot;#,##0.00_);[Red]\(&quot;$&quot;#,##0.00\)">
                  <c:v>57937</c:v>
                </c:pt>
                <c:pt idx="262" formatCode="&quot;$&quot;#,##0.00_);[Red]\(&quot;$&quot;#,##0.00\)">
                  <c:v>35790</c:v>
                </c:pt>
                <c:pt idx="263" formatCode="&quot;$&quot;#,##0.00_);[Red]\(&quot;$&quot;#,##0.00\)">
                  <c:v>92910</c:v>
                </c:pt>
                <c:pt idx="264" formatCode="&quot;$&quot;#,##0.00_);[Red]\(&quot;$&quot;#,##0.00\)">
                  <c:v>58554</c:v>
                </c:pt>
                <c:pt idx="265">
                  <c:v>50447</c:v>
                </c:pt>
                <c:pt idx="266" formatCode="&quot;$&quot;#,##0.00_);[Red]\(&quot;$&quot;#,##0.00\)">
                  <c:v>58656</c:v>
                </c:pt>
                <c:pt idx="267" formatCode="&quot;$&quot;#,##0.00_);[Red]\(&quot;$&quot;#,##0.00\)">
                  <c:v>74854</c:v>
                </c:pt>
                <c:pt idx="268" formatCode="&quot;$&quot;#,##0.00_);[Red]\(&quot;$&quot;#,##0.00\)">
                  <c:v>82584</c:v>
                </c:pt>
                <c:pt idx="269" formatCode="&quot;$&quot;#,##0.00_);[Red]\(&quot;$&quot;#,##0.00\)">
                  <c:v>31907</c:v>
                </c:pt>
                <c:pt idx="270" formatCode="&quot;$&quot;#,##0.00_);[Red]\(&quot;$&quot;#,##0.00\)">
                  <c:v>79941</c:v>
                </c:pt>
                <c:pt idx="271" formatCode="&quot;$&quot;#,##0.00_);[Red]\(&quot;$&quot;#,##0.00\)">
                  <c:v>44551</c:v>
                </c:pt>
                <c:pt idx="272" formatCode="&quot;$&quot;#,##0.00_);[Red]\(&quot;$&quot;#,##0.00\)">
                  <c:v>50334</c:v>
                </c:pt>
                <c:pt idx="273" formatCode="&quot;$&quot;#,##0.00_);[Red]\(&quot;$&quot;#,##0.00\)">
                  <c:v>42670</c:v>
                </c:pt>
                <c:pt idx="274" formatCode="&quot;$&quot;#,##0.00_);[Red]\(&quot;$&quot;#,##0.00\)">
                  <c:v>38513</c:v>
                </c:pt>
                <c:pt idx="275" formatCode="&quot;$&quot;#,##0.00_);[Red]\(&quot;$&quot;#,##0.00\)">
                  <c:v>17256</c:v>
                </c:pt>
                <c:pt idx="276">
                  <c:v>32474</c:v>
                </c:pt>
                <c:pt idx="277" formatCode="&quot;$&quot;#,##0.00_);[Red]\(&quot;$&quot;#,##0.00\)">
                  <c:v>33249</c:v>
                </c:pt>
                <c:pt idx="278" formatCode="&quot;$&quot;#,##0.00_);[Red]\(&quot;$&quot;#,##0.00\)">
                  <c:v>72905</c:v>
                </c:pt>
                <c:pt idx="279">
                  <c:v>66991</c:v>
                </c:pt>
                <c:pt idx="280" formatCode="&quot;$&quot;#,##0.00_);[Red]\(&quot;$&quot;#,##0.00\)">
                  <c:v>34984</c:v>
                </c:pt>
                <c:pt idx="281" formatCode="&quot;$&quot;#,##0.00_);[Red]\(&quot;$&quot;#,##0.00\)">
                  <c:v>34916</c:v>
                </c:pt>
                <c:pt idx="282" formatCode="&quot;$&quot;#,##0.00_);[Red]\(&quot;$&quot;#,##0.00\)">
                  <c:v>53201</c:v>
                </c:pt>
                <c:pt idx="283" formatCode="&quot;$&quot;#,##0.00_);[Red]\(&quot;$&quot;#,##0.00\)">
                  <c:v>20425</c:v>
                </c:pt>
                <c:pt idx="284" formatCode="&quot;$&quot;#,##0.00_);[Red]\(&quot;$&quot;#,##0.00\)">
                  <c:v>40689</c:v>
                </c:pt>
                <c:pt idx="285" formatCode="&quot;$&quot;#,##0.00_);[Red]\(&quot;$&quot;#,##0.00\)">
                  <c:v>82623</c:v>
                </c:pt>
                <c:pt idx="286" formatCode="&quot;$&quot;#,##0.00_);[Red]\(&quot;$&quot;#,##0.00\)">
                  <c:v>34026</c:v>
                </c:pt>
                <c:pt idx="287" formatCode="&quot;$&quot;#,##0.00_);[Red]\(&quot;$&quot;#,##0.00\)">
                  <c:v>52513</c:v>
                </c:pt>
                <c:pt idx="288" formatCode="&quot;$&quot;#,##0.00_);[Red]\(&quot;$&quot;#,##0.00\)">
                  <c:v>86424</c:v>
                </c:pt>
                <c:pt idx="289" formatCode="&quot;$&quot;#,##0.00_);[Red]\(&quot;$&quot;#,##0.00\)">
                  <c:v>33562</c:v>
                </c:pt>
                <c:pt idx="290" formatCode="&quot;$&quot;#,##0.00_);[Red]\(&quot;$&quot;#,##0.00\)">
                  <c:v>57513</c:v>
                </c:pt>
                <c:pt idx="291" formatCode="&quot;$&quot;#,##0.00_);[Red]\(&quot;$&quot;#,##0.00\)">
                  <c:v>60474</c:v>
                </c:pt>
                <c:pt idx="292" formatCode="&quot;$&quot;#,##0.00_);[Red]\(&quot;$&quot;#,##0.00\)">
                  <c:v>21059</c:v>
                </c:pt>
                <c:pt idx="293" formatCode="&quot;$&quot;#,##0.00_);[Red]\(&quot;$&quot;#,##0.00\)">
                  <c:v>69063</c:v>
                </c:pt>
                <c:pt idx="294" formatCode="&quot;$&quot;#,##0.00_);[Red]\(&quot;$&quot;#,##0.00\)">
                  <c:v>36921</c:v>
                </c:pt>
                <c:pt idx="295" formatCode="&quot;$&quot;#,##0.00_);[Red]\(&quot;$&quot;#,##0.00\)">
                  <c:v>45160</c:v>
                </c:pt>
                <c:pt idx="296">
                  <c:v>47823</c:v>
                </c:pt>
                <c:pt idx="297" formatCode="&quot;$&quot;#,##0.00_);[Red]\(&quot;$&quot;#,##0.00\)">
                  <c:v>55759</c:v>
                </c:pt>
                <c:pt idx="298" formatCode="&quot;$&quot;#,##0.00_);[Red]\(&quot;$&quot;#,##0.00\)">
                  <c:v>71488</c:v>
                </c:pt>
                <c:pt idx="299" formatCode="&quot;$&quot;#,##0.00_);[Red]\(&quot;$&quot;#,##0.00\)">
                  <c:v>47958</c:v>
                </c:pt>
                <c:pt idx="300" formatCode="&quot;$&quot;#,##0.00_);[Red]\(&quot;$&quot;#,##0.00\)">
                  <c:v>160803</c:v>
                </c:pt>
                <c:pt idx="301" formatCode="&quot;$&quot;#,##0.00_);[Red]\(&quot;$&quot;#,##0.00\)">
                  <c:v>28427</c:v>
                </c:pt>
                <c:pt idx="302" formatCode="&quot;$&quot;#,##0.00_);[Red]\(&quot;$&quot;#,##0.00\)">
                  <c:v>162397</c:v>
                </c:pt>
                <c:pt idx="303" formatCode="&quot;$&quot;#,##0.00_);[Red]\(&quot;$&quot;#,##0.00\)">
                  <c:v>42160</c:v>
                </c:pt>
                <c:pt idx="304" formatCode="&quot;$&quot;#,##0.00_);[Red]\(&quot;$&quot;#,##0.00\)">
                  <c:v>84460</c:v>
                </c:pt>
                <c:pt idx="305" formatCode="&quot;$&quot;#,##0.00_);[Red]\(&quot;$&quot;#,##0.00\)">
                  <c:v>60839</c:v>
                </c:pt>
                <c:pt idx="306" formatCode="&quot;$&quot;#,##0.00_);[Red]\(&quot;$&quot;#,##0.00\)">
                  <c:v>34176</c:v>
                </c:pt>
                <c:pt idx="307" formatCode="&quot;$&quot;#,##0.00_);[Red]\(&quot;$&quot;#,##0.00\)">
                  <c:v>30822</c:v>
                </c:pt>
                <c:pt idx="308" formatCode="&quot;$&quot;#,##0.00_);[Red]\(&quot;$&quot;#,##0.00\)">
                  <c:v>62694</c:v>
                </c:pt>
                <c:pt idx="309">
                  <c:v>38578</c:v>
                </c:pt>
                <c:pt idx="310" formatCode="&quot;$&quot;#,##0.00_);[Red]\(&quot;$&quot;#,##0.00\)">
                  <c:v>59041</c:v>
                </c:pt>
                <c:pt idx="311">
                  <c:v>81698</c:v>
                </c:pt>
                <c:pt idx="312" formatCode="&quot;$&quot;#,##0.00_);[Red]\(&quot;$&quot;#,##0.00\)">
                  <c:v>56243</c:v>
                </c:pt>
                <c:pt idx="313" formatCode="&quot;$&quot;#,##0.00_);[Red]\(&quot;$&quot;#,##0.00\)">
                  <c:v>81380</c:v>
                </c:pt>
                <c:pt idx="314" formatCode="&quot;$&quot;#,##0.00_);[Red]\(&quot;$&quot;#,##0.00\)">
                  <c:v>38508</c:v>
                </c:pt>
                <c:pt idx="315" formatCode="&quot;$&quot;#,##0.00_);[Red]\(&quot;$&quot;#,##0.00\)">
                  <c:v>82657</c:v>
                </c:pt>
                <c:pt idx="316" formatCode="&quot;$&quot;#,##0.00_);[Red]\(&quot;$&quot;#,##0.00\)">
                  <c:v>69702</c:v>
                </c:pt>
                <c:pt idx="317" formatCode="&quot;$&quot;#,##0.00_);[Red]\(&quot;$&quot;#,##0.00\)">
                  <c:v>78569</c:v>
                </c:pt>
                <c:pt idx="318" formatCode="&quot;$&quot;#,##0.00_);[Red]\(&quot;$&quot;#,##0.00\)">
                  <c:v>37406</c:v>
                </c:pt>
                <c:pt idx="319" formatCode="&quot;$&quot;#,##0.00_);[Red]\(&quot;$&quot;#,##0.00\)">
                  <c:v>41443</c:v>
                </c:pt>
                <c:pt idx="320" formatCode="&quot;$&quot;#,##0.00_);[Red]\(&quot;$&quot;#,##0.00\)">
                  <c:v>90765</c:v>
                </c:pt>
                <c:pt idx="321" formatCode="&quot;$&quot;#,##0.00_);[Red]\(&quot;$&quot;#,##0.00\)">
                  <c:v>56962</c:v>
                </c:pt>
                <c:pt idx="322" formatCode="&quot;$&quot;#,##0.00_);[Red]\(&quot;$&quot;#,##0.00\)">
                  <c:v>47353</c:v>
                </c:pt>
                <c:pt idx="323" formatCode="&quot;$&quot;#,##0.00_);[Red]\(&quot;$&quot;#,##0.00\)">
                  <c:v>38590</c:v>
                </c:pt>
                <c:pt idx="325" formatCode="&quot;$&quot;#,##0.00_);[Red]\(&quot;$&quot;#,##0.00\)">
                  <c:v>56046</c:v>
                </c:pt>
                <c:pt idx="326">
                  <c:v>90369</c:v>
                </c:pt>
                <c:pt idx="327" formatCode="&quot;$&quot;#,##0.00_);[Red]\(&quot;$&quot;#,##0.00\)">
                  <c:v>35860</c:v>
                </c:pt>
                <c:pt idx="328" formatCode="&quot;$&quot;#,##0.00_);[Red]\(&quot;$&quot;#,##0.00\)">
                  <c:v>77297</c:v>
                </c:pt>
                <c:pt idx="329" formatCode="&quot;$&quot;#,##0.00_);[Red]\(&quot;$&quot;#,##0.00\)">
                  <c:v>71796</c:v>
                </c:pt>
                <c:pt idx="330" formatCode="&quot;$&quot;#,##0.00_);[Red]\(&quot;$&quot;#,##0.00\)">
                  <c:v>61825</c:v>
                </c:pt>
                <c:pt idx="331">
                  <c:v>65220</c:v>
                </c:pt>
                <c:pt idx="332" formatCode="&quot;$&quot;#,##0.00_);[Red]\(&quot;$&quot;#,##0.00\)">
                  <c:v>64587</c:v>
                </c:pt>
                <c:pt idx="333" formatCode="&quot;$&quot;#,##0.00_);[Red]\(&quot;$&quot;#,##0.00\)">
                  <c:v>25224</c:v>
                </c:pt>
                <c:pt idx="334" formatCode="&quot;$&quot;#,##0.00_);[Red]\(&quot;$&quot;#,##0.00\)">
                  <c:v>81843</c:v>
                </c:pt>
                <c:pt idx="335" formatCode="&quot;$&quot;#,##0.00_);[Red]\(&quot;$&quot;#,##0.00\)">
                  <c:v>34350</c:v>
                </c:pt>
                <c:pt idx="336" formatCode="&quot;$&quot;#,##0.00_);[Red]\(&quot;$&quot;#,##0.00\)">
                  <c:v>34043</c:v>
                </c:pt>
                <c:pt idx="337" formatCode="&quot;$&quot;#,##0.00_);[Red]\(&quot;$&quot;#,##0.00\)">
                  <c:v>64140</c:v>
                </c:pt>
                <c:pt idx="338" formatCode="&quot;$&quot;#,##0.00_);[Red]\(&quot;$&quot;#,##0.00\)">
                  <c:v>65640</c:v>
                </c:pt>
                <c:pt idx="339" formatCode="&quot;$&quot;#,##0.00_);[Red]\(&quot;$&quot;#,##0.00\)">
                  <c:v>43057</c:v>
                </c:pt>
                <c:pt idx="340" formatCode="&quot;$&quot;#,##0.00_);[Red]\(&quot;$&quot;#,##0.00\)">
                  <c:v>62981</c:v>
                </c:pt>
                <c:pt idx="341" formatCode="&quot;$&quot;#,##0.00_);[Red]\(&quot;$&quot;#,##0.00\)">
                  <c:v>30168</c:v>
                </c:pt>
                <c:pt idx="342" formatCode="&quot;$&quot;#,##0.00_);[Red]\(&quot;$&quot;#,##0.00\)">
                  <c:v>25851</c:v>
                </c:pt>
                <c:pt idx="343" formatCode="&quot;$&quot;#,##0.00_);[Red]\(&quot;$&quot;#,##0.00\)">
                  <c:v>39747</c:v>
                </c:pt>
                <c:pt idx="344" formatCode="&quot;$&quot;#,##0.00_);[Red]\(&quot;$&quot;#,##0.00\)">
                  <c:v>22585</c:v>
                </c:pt>
                <c:pt idx="345" formatCode="&quot;$&quot;#,##0.00_);[Red]\(&quot;$&quot;#,##0.00\)">
                  <c:v>66426</c:v>
                </c:pt>
                <c:pt idx="346" formatCode="&quot;$&quot;#,##0.00_);[Red]\(&quot;$&quot;#,##0.00\)">
                  <c:v>40706</c:v>
                </c:pt>
                <c:pt idx="347" formatCode="&quot;$&quot;#,##0.00_);[Red]\(&quot;$&quot;#,##0.00\)">
                  <c:v>55956</c:v>
                </c:pt>
                <c:pt idx="348" formatCode="&quot;$&quot;#,##0.00_);[Red]\(&quot;$&quot;#,##0.00\)">
                  <c:v>69719</c:v>
                </c:pt>
                <c:pt idx="349" formatCode="&quot;$&quot;#,##0.00_);[Red]\(&quot;$&quot;#,##0.00\)">
                  <c:v>23529</c:v>
                </c:pt>
                <c:pt idx="350" formatCode="&quot;$&quot;#,##0.00_);[Red]\(&quot;$&quot;#,##0.00\)">
                  <c:v>85696</c:v>
                </c:pt>
                <c:pt idx="351" formatCode="&quot;$&quot;#,##0.00_);[Red]\(&quot;$&quot;#,##0.00\)">
                  <c:v>45204</c:v>
                </c:pt>
                <c:pt idx="352" formatCode="&quot;$&quot;#,##0.00_);[Red]\(&quot;$&quot;#,##0.00\)">
                  <c:v>87679</c:v>
                </c:pt>
                <c:pt idx="353" formatCode="&quot;$&quot;#,##0.00_);[Red]\(&quot;$&quot;#,##0.00\)">
                  <c:v>33955</c:v>
                </c:pt>
                <c:pt idx="354">
                  <c:v>79174</c:v>
                </c:pt>
                <c:pt idx="355" formatCode="&quot;$&quot;#,##0.00_);[Red]\(&quot;$&quot;#,##0.00\)">
                  <c:v>12393</c:v>
                </c:pt>
                <c:pt idx="356" formatCode="&quot;$&quot;#,##0.00_);[Red]\(&quot;$&quot;#,##0.00\)">
                  <c:v>25965</c:v>
                </c:pt>
                <c:pt idx="357" formatCode="&quot;$&quot;#,##0.00_);[Red]\(&quot;$&quot;#,##0.00\)">
                  <c:v>64795</c:v>
                </c:pt>
                <c:pt idx="358" formatCode="&quot;$&quot;#,##0.00_);[Red]\(&quot;$&quot;#,##0.00\)">
                  <c:v>29732</c:v>
                </c:pt>
                <c:pt idx="359">
                  <c:v>84835</c:v>
                </c:pt>
                <c:pt idx="360" formatCode="&quot;$&quot;#,##0.00_);[Red]\(&quot;$&quot;#,##0.00\)">
                  <c:v>54959</c:v>
                </c:pt>
                <c:pt idx="361" formatCode="&quot;$&quot;#,##0.00_);[Red]\(&quot;$&quot;#,##0.00\)">
                  <c:v>39190</c:v>
                </c:pt>
                <c:pt idx="362" formatCode="&quot;$&quot;#,##0.00_);[Red]\(&quot;$&quot;#,##0.00\)">
                  <c:v>35544</c:v>
                </c:pt>
                <c:pt idx="363" formatCode="&quot;$&quot;#,##0.00_);[Red]\(&quot;$&quot;#,##0.00\)">
                  <c:v>43322</c:v>
                </c:pt>
                <c:pt idx="364">
                  <c:v>47139</c:v>
                </c:pt>
                <c:pt idx="365" formatCode="&quot;$&quot;#,##0.00_);[Red]\(&quot;$&quot;#,##0.00\)">
                  <c:v>75251</c:v>
                </c:pt>
                <c:pt idx="366" formatCode="&quot;$&quot;#,##0.00_);[Red]\(&quot;$&quot;#,##0.00\)">
                  <c:v>64849</c:v>
                </c:pt>
                <c:pt idx="367" formatCode="&quot;$&quot;#,##0.00_);[Red]\(&quot;$&quot;#,##0.00\)">
                  <c:v>18929</c:v>
                </c:pt>
                <c:pt idx="368" formatCode="&quot;$&quot;#,##0.00_);[Red]\(&quot;$&quot;#,##0.00\)">
                  <c:v>23148</c:v>
                </c:pt>
                <c:pt idx="369" formatCode="&quot;$&quot;#,##0.00_);[Red]\(&quot;$&quot;#,##0.00\)">
                  <c:v>53537</c:v>
                </c:pt>
                <c:pt idx="370" formatCode="&quot;$&quot;#,##0.00_);[Red]\(&quot;$&quot;#,##0.00\)">
                  <c:v>42033</c:v>
                </c:pt>
                <c:pt idx="371" formatCode="&quot;$&quot;#,##0.00_);[Red]\(&quot;$&quot;#,##0.00\)">
                  <c:v>78789</c:v>
                </c:pt>
                <c:pt idx="372" formatCode="&quot;$&quot;#,##0.00_);[Red]\(&quot;$&quot;#,##0.00\)">
                  <c:v>63120</c:v>
                </c:pt>
                <c:pt idx="373" formatCode="&quot;$&quot;#,##0.00_);[Red]\(&quot;$&quot;#,##0.00\)">
                  <c:v>67430</c:v>
                </c:pt>
                <c:pt idx="374" formatCode="&quot;$&quot;#,##0.00_);[Red]\(&quot;$&quot;#,##0.00\)">
                  <c:v>78939</c:v>
                </c:pt>
                <c:pt idx="375" formatCode="&quot;$&quot;#,##0.00_);[Red]\(&quot;$&quot;#,##0.00\)">
                  <c:v>45736</c:v>
                </c:pt>
                <c:pt idx="376" formatCode="&quot;$&quot;#,##0.00_);[Red]\(&quot;$&quot;#,##0.00\)">
                  <c:v>40321</c:v>
                </c:pt>
                <c:pt idx="377" formatCode="&quot;$&quot;#,##0.00_);[Red]\(&quot;$&quot;#,##0.00\)">
                  <c:v>59062</c:v>
                </c:pt>
                <c:pt idx="378" formatCode="&quot;$&quot;#,##0.00_);[Red]\(&quot;$&quot;#,##0.00\)">
                  <c:v>69401</c:v>
                </c:pt>
                <c:pt idx="379" formatCode="&quot;$&quot;#,##0.00_);[Red]\(&quot;$&quot;#,##0.00\)">
                  <c:v>31814</c:v>
                </c:pt>
                <c:pt idx="380" formatCode="&quot;$&quot;#,##0.00_);[Red]\(&quot;$&quot;#,##0.00\)">
                  <c:v>25252</c:v>
                </c:pt>
                <c:pt idx="381">
                  <c:v>71434</c:v>
                </c:pt>
                <c:pt idx="382" formatCode="&quot;$&quot;#,##0.00_);[Red]\(&quot;$&quot;#,##0.00\)">
                  <c:v>34445</c:v>
                </c:pt>
                <c:pt idx="383" formatCode="&quot;$&quot;#,##0.00_);[Red]\(&quot;$&quot;#,##0.00\)">
                  <c:v>55012</c:v>
                </c:pt>
                <c:pt idx="384" formatCode="&quot;$&quot;#,##0.00_);[Red]\(&quot;$&quot;#,##0.00\)">
                  <c:v>86610</c:v>
                </c:pt>
                <c:pt idx="385" formatCode="&quot;$&quot;#,##0.00_);[Red]\(&quot;$&quot;#,##0.00\)">
                  <c:v>84618</c:v>
                </c:pt>
                <c:pt idx="386" formatCode="&quot;$&quot;#,##0.00_);[Red]\(&quot;$&quot;#,##0.00\)">
                  <c:v>45684</c:v>
                </c:pt>
                <c:pt idx="387" formatCode="&quot;$&quot;#,##0.00_);[Red]\(&quot;$&quot;#,##0.00\)">
                  <c:v>34053</c:v>
                </c:pt>
                <c:pt idx="388" formatCode="&quot;$&quot;#,##0.00_);[Red]\(&quot;$&quot;#,##0.00\)">
                  <c:v>21063</c:v>
                </c:pt>
                <c:pt idx="389" formatCode="&quot;$&quot;#,##0.00_);[Red]\(&quot;$&quot;#,##0.00\)">
                  <c:v>63159</c:v>
                </c:pt>
                <c:pt idx="390">
                  <c:v>44931</c:v>
                </c:pt>
                <c:pt idx="391">
                  <c:v>60597</c:v>
                </c:pt>
                <c:pt idx="392" formatCode="&quot;$&quot;#,##0.00_);[Red]\(&quot;$&quot;#,##0.00\)">
                  <c:v>58607</c:v>
                </c:pt>
                <c:pt idx="394" formatCode="&quot;$&quot;#,##0.00_);[Red]\(&quot;$&quot;#,##0.00\)">
                  <c:v>37697</c:v>
                </c:pt>
                <c:pt idx="395" formatCode="&quot;$&quot;#,##0.00_);[Red]\(&quot;$&quot;#,##0.00\)">
                  <c:v>71964</c:v>
                </c:pt>
                <c:pt idx="396" formatCode="&quot;$&quot;#,##0.00_);[Red]\(&quot;$&quot;#,##0.00\)">
                  <c:v>72679</c:v>
                </c:pt>
                <c:pt idx="397" formatCode="&quot;$&quot;#,##0.00_);[Red]\(&quot;$&quot;#,##0.00\)">
                  <c:v>35765</c:v>
                </c:pt>
                <c:pt idx="398" formatCode="&quot;$&quot;#,##0.00_);[Red]\(&quot;$&quot;#,##0.00\)">
                  <c:v>77583</c:v>
                </c:pt>
                <c:pt idx="399" formatCode="&quot;$&quot;#,##0.00_);[Red]\(&quot;$&quot;#,##0.00\)">
                  <c:v>61456</c:v>
                </c:pt>
                <c:pt idx="400" formatCode="&quot;$&quot;#,##0.00_);[Red]\(&quot;$&quot;#,##0.00\)">
                  <c:v>57906</c:v>
                </c:pt>
                <c:pt idx="401" formatCode="&quot;$&quot;#,##0.00_);[Red]\(&quot;$&quot;#,##0.00\)">
                  <c:v>35860</c:v>
                </c:pt>
                <c:pt idx="402" formatCode="&quot;$&quot;#,##0.00_);[Red]\(&quot;$&quot;#,##0.00\)">
                  <c:v>50737</c:v>
                </c:pt>
                <c:pt idx="403" formatCode="&quot;$&quot;#,##0.00_);[Red]\(&quot;$&quot;#,##0.00\)">
                  <c:v>38823</c:v>
                </c:pt>
                <c:pt idx="404" formatCode="&quot;$&quot;#,##0.00_);[Red]\(&quot;$&quot;#,##0.00\)">
                  <c:v>53374</c:v>
                </c:pt>
                <c:pt idx="405" formatCode="&quot;$&quot;#,##0.00_);[Red]\(&quot;$&quot;#,##0.00\)">
                  <c:v>72460</c:v>
                </c:pt>
                <c:pt idx="406">
                  <c:v>81044</c:v>
                </c:pt>
                <c:pt idx="407" formatCode="&quot;$&quot;#,##0.00_);[Red]\(&quot;$&quot;#,##0.00\)">
                  <c:v>84906</c:v>
                </c:pt>
                <c:pt idx="408" formatCode="&quot;$&quot;#,##0.00_);[Red]\(&quot;$&quot;#,##0.00\)">
                  <c:v>33581</c:v>
                </c:pt>
                <c:pt idx="409" formatCode="&quot;$&quot;#,##0.00_);[Red]\(&quot;$&quot;#,##0.00\)">
                  <c:v>20130</c:v>
                </c:pt>
                <c:pt idx="410" formatCode="&quot;$&quot;#,##0.00_);[Red]\(&quot;$&quot;#,##0.00\)">
                  <c:v>96843</c:v>
                </c:pt>
                <c:pt idx="411" formatCode="&quot;$&quot;#,##0.00_);[Red]\(&quot;$&quot;#,##0.00\)">
                  <c:v>82800</c:v>
                </c:pt>
                <c:pt idx="412" formatCode="&quot;$&quot;#,##0.00_);[Red]\(&quot;$&quot;#,##0.00\)">
                  <c:v>50116</c:v>
                </c:pt>
                <c:pt idx="413" formatCode="&quot;$&quot;#,##0.00_);[Red]\(&quot;$&quot;#,##0.00\)">
                  <c:v>62905</c:v>
                </c:pt>
                <c:pt idx="414" formatCode="&quot;$&quot;#,##0.00_);[Red]\(&quot;$&quot;#,##0.00\)">
                  <c:v>63033</c:v>
                </c:pt>
                <c:pt idx="415">
                  <c:v>45203</c:v>
                </c:pt>
                <c:pt idx="416" formatCode="&quot;$&quot;#,##0.00_);[Red]\(&quot;$&quot;#,##0.00\)">
                  <c:v>62859</c:v>
                </c:pt>
                <c:pt idx="417" formatCode="&quot;$&quot;#,##0.00_);[Red]\(&quot;$&quot;#,##0.00\)">
                  <c:v>53700</c:v>
                </c:pt>
                <c:pt idx="418" formatCode="&quot;$&quot;#,##0.00_);[Red]\(&quot;$&quot;#,##0.00\)">
                  <c:v>7500</c:v>
                </c:pt>
                <c:pt idx="419" formatCode="&quot;$&quot;#,##0.00_);[Red]\(&quot;$&quot;#,##0.00\)">
                  <c:v>76653</c:v>
                </c:pt>
                <c:pt idx="420" formatCode="&quot;$&quot;#,##0.00_);[Red]\(&quot;$&quot;#,##0.00\)">
                  <c:v>80995</c:v>
                </c:pt>
                <c:pt idx="421" formatCode="&quot;$&quot;#,##0.00_);[Red]\(&quot;$&quot;#,##0.00\)">
                  <c:v>30372</c:v>
                </c:pt>
                <c:pt idx="422" formatCode="&quot;$&quot;#,##0.00_);[Red]\(&quot;$&quot;#,##0.00\)">
                  <c:v>22554</c:v>
                </c:pt>
                <c:pt idx="423" formatCode="&quot;$&quot;#,##0.00_);[Red]\(&quot;$&quot;#,##0.00\)">
                  <c:v>26290</c:v>
                </c:pt>
                <c:pt idx="424" formatCode="&quot;$&quot;#,##0.00_);[Red]\(&quot;$&quot;#,##0.00\)">
                  <c:v>56939</c:v>
                </c:pt>
                <c:pt idx="425" formatCode="&quot;$&quot;#,##0.00_);[Red]\(&quot;$&quot;#,##0.00\)">
                  <c:v>46779</c:v>
                </c:pt>
                <c:pt idx="426" formatCode="&quot;$&quot;#,##0.00_);[Red]\(&quot;$&quot;#,##0.00\)">
                  <c:v>40049</c:v>
                </c:pt>
                <c:pt idx="427" formatCode="&quot;$&quot;#,##0.00_);[Red]\(&quot;$&quot;#,##0.00\)">
                  <c:v>46344</c:v>
                </c:pt>
                <c:pt idx="428" formatCode="&quot;$&quot;#,##0.00_);[Red]\(&quot;$&quot;#,##0.00\)">
                  <c:v>80134</c:v>
                </c:pt>
                <c:pt idx="429" formatCode="&quot;$&quot;#,##0.00_);[Red]\(&quot;$&quot;#,##0.00\)">
                  <c:v>70617</c:v>
                </c:pt>
                <c:pt idx="430" formatCode="&quot;$&quot;#,##0.00_);[Red]\(&quot;$&quot;#,##0.00\)">
                  <c:v>82326</c:v>
                </c:pt>
                <c:pt idx="431" formatCode="&quot;$&quot;#,##0.00_);[Red]\(&quot;$&quot;#,##0.00\)">
                  <c:v>41154</c:v>
                </c:pt>
                <c:pt idx="432" formatCode="&quot;$&quot;#,##0.00_);[Red]\(&quot;$&quot;#,##0.00\)">
                  <c:v>37284</c:v>
                </c:pt>
                <c:pt idx="433" formatCode="&quot;$&quot;#,##0.00_);[Red]\(&quot;$&quot;#,##0.00\)">
                  <c:v>64176</c:v>
                </c:pt>
                <c:pt idx="434" formatCode="&quot;$&quot;#,##0.00_);[Red]\(&quot;$&quot;#,##0.00\)">
                  <c:v>82582</c:v>
                </c:pt>
                <c:pt idx="435" formatCode="&quot;$&quot;#,##0.00_);[Red]\(&quot;$&quot;#,##0.00\)">
                  <c:v>26490</c:v>
                </c:pt>
                <c:pt idx="436" formatCode="&quot;$&quot;#,##0.00_);[Red]\(&quot;$&quot;#,##0.00\)">
                  <c:v>23626</c:v>
                </c:pt>
                <c:pt idx="437" formatCode="&quot;$&quot;#,##0.00_);[Red]\(&quot;$&quot;#,##0.00\)">
                  <c:v>43641</c:v>
                </c:pt>
                <c:pt idx="438" formatCode="&quot;$&quot;#,##0.00_);[Red]\(&quot;$&quot;#,##0.00\)">
                  <c:v>46891</c:v>
                </c:pt>
                <c:pt idx="439" formatCode="&quot;$&quot;#,##0.00_);[Red]\(&quot;$&quot;#,##0.00\)">
                  <c:v>18929</c:v>
                </c:pt>
                <c:pt idx="440" formatCode="&quot;$&quot;#,##0.00_);[Red]\(&quot;$&quot;#,##0.00\)">
                  <c:v>69520</c:v>
                </c:pt>
                <c:pt idx="441" formatCode="&quot;$&quot;#,##0.00_);[Red]\(&quot;$&quot;#,##0.00\)">
                  <c:v>27159</c:v>
                </c:pt>
                <c:pt idx="442" formatCode="&quot;$&quot;#,##0.00_);[Red]\(&quot;$&quot;#,##0.00\)">
                  <c:v>32880</c:v>
                </c:pt>
                <c:pt idx="443" formatCode="&quot;$&quot;#,##0.00_);[Red]\(&quot;$&quot;#,##0.00\)">
                  <c:v>26304</c:v>
                </c:pt>
                <c:pt idx="444" formatCode="&quot;$&quot;#,##0.00_);[Red]\(&quot;$&quot;#,##0.00\)">
                  <c:v>45143</c:v>
                </c:pt>
                <c:pt idx="445" formatCode="&quot;$&quot;#,##0.00_);[Red]\(&quot;$&quot;#,##0.00\)">
                  <c:v>57959</c:v>
                </c:pt>
                <c:pt idx="446" formatCode="&quot;$&quot;#,##0.00_);[Red]\(&quot;$&quot;#,##0.00\)">
                  <c:v>33812</c:v>
                </c:pt>
                <c:pt idx="447" formatCode="&quot;$&quot;#,##0.00_);[Red]\(&quot;$&quot;#,##0.00\)">
                  <c:v>33697</c:v>
                </c:pt>
                <c:pt idx="448">
                  <c:v>36634</c:v>
                </c:pt>
                <c:pt idx="449" formatCode="&quot;$&quot;#,##0.00_);[Red]\(&quot;$&quot;#,##0.00\)">
                  <c:v>50785</c:v>
                </c:pt>
                <c:pt idx="450" formatCode="&quot;$&quot;#,##0.00_);[Red]\(&quot;$&quot;#,##0.00\)">
                  <c:v>22327</c:v>
                </c:pt>
                <c:pt idx="451" formatCode="&quot;$&quot;#,##0.00_);[Red]\(&quot;$&quot;#,##0.00\)">
                  <c:v>62670</c:v>
                </c:pt>
                <c:pt idx="452">
                  <c:v>37368</c:v>
                </c:pt>
                <c:pt idx="453" formatCode="&quot;$&quot;#,##0.00_);[Red]\(&quot;$&quot;#,##0.00\)">
                  <c:v>66313</c:v>
                </c:pt>
                <c:pt idx="454" formatCode="&quot;$&quot;#,##0.00_);[Red]\(&quot;$&quot;#,##0.00\)">
                  <c:v>46734</c:v>
                </c:pt>
                <c:pt idx="455" formatCode="&quot;$&quot;#,##0.00_);[Red]\(&quot;$&quot;#,##0.00\)">
                  <c:v>58401</c:v>
                </c:pt>
                <c:pt idx="456" formatCode="&quot;$&quot;#,##0.00_);[Red]\(&quot;$&quot;#,##0.00\)">
                  <c:v>47025</c:v>
                </c:pt>
                <c:pt idx="457" formatCode="&quot;$&quot;#,##0.00_);[Red]\(&quot;$&quot;#,##0.00\)">
                  <c:v>77044</c:v>
                </c:pt>
                <c:pt idx="458" formatCode="&quot;$&quot;#,##0.00_);[Red]\(&quot;$&quot;#,##0.00\)">
                  <c:v>18929</c:v>
                </c:pt>
                <c:pt idx="459" formatCode="&quot;$&quot;#,##0.00_);[Red]\(&quot;$&quot;#,##0.00\)">
                  <c:v>29819</c:v>
                </c:pt>
                <c:pt idx="460" formatCode="&quot;$&quot;#,##0.00_);[Red]\(&quot;$&quot;#,##0.00\)">
                  <c:v>70038</c:v>
                </c:pt>
                <c:pt idx="461" formatCode="&quot;$&quot;#,##0.00_);[Red]\(&quot;$&quot;#,##0.00\)">
                  <c:v>59666</c:v>
                </c:pt>
                <c:pt idx="462" formatCode="&quot;$&quot;#,##0.00_);[Red]\(&quot;$&quot;#,##0.00\)">
                  <c:v>33622</c:v>
                </c:pt>
                <c:pt idx="463" formatCode="&quot;$&quot;#,##0.00_);[Red]\(&quot;$&quot;#,##0.00\)">
                  <c:v>30261</c:v>
                </c:pt>
                <c:pt idx="464" formatCode="&quot;$&quot;#,##0.00_);[Red]\(&quot;$&quot;#,##0.00\)">
                  <c:v>69267</c:v>
                </c:pt>
                <c:pt idx="465" formatCode="&quot;$&quot;#,##0.00_);[Red]\(&quot;$&quot;#,##0.00\)">
                  <c:v>43776</c:v>
                </c:pt>
                <c:pt idx="466" formatCode="&quot;$&quot;#,##0.00_);[Red]\(&quot;$&quot;#,##0.00\)">
                  <c:v>40321</c:v>
                </c:pt>
                <c:pt idx="467">
                  <c:v>53359</c:v>
                </c:pt>
                <c:pt idx="468" formatCode="&quot;$&quot;#,##0.00_);[Red]\(&quot;$&quot;#,##0.00\)">
                  <c:v>54591</c:v>
                </c:pt>
                <c:pt idx="469" formatCode="&quot;$&quot;#,##0.00_);[Red]\(&quot;$&quot;#,##0.00\)">
                  <c:v>69109</c:v>
                </c:pt>
                <c:pt idx="470" formatCode="&quot;$&quot;#,##0.00_);[Red]\(&quot;$&quot;#,##0.00\)">
                  <c:v>58597</c:v>
                </c:pt>
                <c:pt idx="471" formatCode="&quot;$&quot;#,##0.00_);[Red]\(&quot;$&quot;#,##0.00\)">
                  <c:v>81657</c:v>
                </c:pt>
                <c:pt idx="472" formatCode="&quot;$&quot;#,##0.00_);[Red]\(&quot;$&quot;#,##0.00\)">
                  <c:v>62568</c:v>
                </c:pt>
                <c:pt idx="473" formatCode="&quot;$&quot;#,##0.00_);[Red]\(&quot;$&quot;#,##0.00\)">
                  <c:v>66582</c:v>
                </c:pt>
                <c:pt idx="474" formatCode="&quot;$&quot;#,##0.00_);[Red]\(&quot;$&quot;#,##0.00\)">
                  <c:v>78825</c:v>
                </c:pt>
                <c:pt idx="475" formatCode="&quot;$&quot;#,##0.00_);[Red]\(&quot;$&quot;#,##0.00\)">
                  <c:v>28164</c:v>
                </c:pt>
                <c:pt idx="476">
                  <c:v>72071</c:v>
                </c:pt>
                <c:pt idx="477" formatCode="&quot;$&quot;#,##0.00_);[Red]\(&quot;$&quot;#,##0.00\)">
                  <c:v>18222</c:v>
                </c:pt>
                <c:pt idx="479" formatCode="&quot;$&quot;#,##0.00_);[Red]\(&quot;$&quot;#,##0.00\)">
                  <c:v>28440</c:v>
                </c:pt>
                <c:pt idx="480" formatCode="&quot;$&quot;#,##0.00_);[Red]\(&quot;$&quot;#,##0.00\)">
                  <c:v>30545</c:v>
                </c:pt>
                <c:pt idx="481" formatCode="&quot;$&quot;#,##0.00_);[Red]\(&quot;$&quot;#,##0.00\)">
                  <c:v>34600</c:v>
                </c:pt>
                <c:pt idx="482" formatCode="&quot;$&quot;#,##0.00_);[Red]\(&quot;$&quot;#,##0.00\)">
                  <c:v>62807</c:v>
                </c:pt>
                <c:pt idx="483" formatCode="&quot;$&quot;#,##0.00_);[Red]\(&quot;$&quot;#,##0.00\)">
                  <c:v>40233</c:v>
                </c:pt>
                <c:pt idx="484" formatCode="&quot;$&quot;#,##0.00_);[Red]\(&quot;$&quot;#,##0.00\)">
                  <c:v>30801</c:v>
                </c:pt>
                <c:pt idx="485" formatCode="&quot;$&quot;#,##0.00_);[Red]\(&quot;$&quot;#,##0.00\)">
                  <c:v>51124</c:v>
                </c:pt>
                <c:pt idx="486" formatCode="&quot;$&quot;#,##0.00_);[Red]\(&quot;$&quot;#,##0.00\)">
                  <c:v>61482</c:v>
                </c:pt>
                <c:pt idx="487" formatCode="&quot;$&quot;#,##0.00_);[Red]\(&quot;$&quot;#,##0.00\)">
                  <c:v>25410</c:v>
                </c:pt>
                <c:pt idx="488" formatCode="&quot;$&quot;#,##0.00_);[Red]\(&quot;$&quot;#,##0.00\)">
                  <c:v>31395</c:v>
                </c:pt>
                <c:pt idx="489" formatCode="&quot;$&quot;#,##0.00_);[Red]\(&quot;$&quot;#,##0.00\)">
                  <c:v>61286</c:v>
                </c:pt>
                <c:pt idx="490" formatCode="&quot;$&quot;#,##0.00_);[Red]\(&quot;$&quot;#,##0.00\)">
                  <c:v>83891</c:v>
                </c:pt>
                <c:pt idx="491" formatCode="&quot;$&quot;#,##0.00_);[Red]\(&quot;$&quot;#,##0.00\)">
                  <c:v>75342</c:v>
                </c:pt>
                <c:pt idx="492" formatCode="&quot;$&quot;#,##0.00_);[Red]\(&quot;$&quot;#,##0.00\)">
                  <c:v>46831</c:v>
                </c:pt>
                <c:pt idx="493" formatCode="&quot;$&quot;#,##0.00_);[Red]\(&quot;$&quot;#,##0.00\)">
                  <c:v>20491</c:v>
                </c:pt>
                <c:pt idx="494" formatCode="&quot;$&quot;#,##0.00_);[Red]\(&quot;$&quot;#,##0.00\)">
                  <c:v>35178</c:v>
                </c:pt>
                <c:pt idx="495" formatCode="&quot;$&quot;#,##0.00_);[Red]\(&quot;$&quot;#,##0.00\)">
                  <c:v>38410</c:v>
                </c:pt>
                <c:pt idx="496" formatCode="&quot;$&quot;#,##0.00_);[Red]\(&quot;$&quot;#,##0.00\)">
                  <c:v>73454</c:v>
                </c:pt>
                <c:pt idx="497">
                  <c:v>37716</c:v>
                </c:pt>
                <c:pt idx="498" formatCode="&quot;$&quot;#,##0.00_);[Red]\(&quot;$&quot;#,##0.00\)">
                  <c:v>88097</c:v>
                </c:pt>
                <c:pt idx="499" formatCode="&quot;$&quot;#,##0.00_);[Red]\(&quot;$&quot;#,##0.00\)">
                  <c:v>24027</c:v>
                </c:pt>
                <c:pt idx="500" formatCode="&quot;$&quot;#,##0.00_);[Red]\(&quot;$&quot;#,##0.00\)">
                  <c:v>57530</c:v>
                </c:pt>
                <c:pt idx="501" formatCode="&quot;$&quot;#,##0.00_);[Red]\(&quot;$&quot;#,##0.00\)">
                  <c:v>31878</c:v>
                </c:pt>
                <c:pt idx="502" formatCode="&quot;$&quot;#,##0.00_);[Red]\(&quot;$&quot;#,##0.00\)">
                  <c:v>21840</c:v>
                </c:pt>
                <c:pt idx="503" formatCode="&quot;$&quot;#,##0.00_);[Red]\(&quot;$&quot;#,##0.00\)">
                  <c:v>55521</c:v>
                </c:pt>
                <c:pt idx="504" formatCode="&quot;$&quot;#,##0.00_);[Red]\(&quot;$&quot;#,##0.00\)">
                  <c:v>29548</c:v>
                </c:pt>
                <c:pt idx="505" formatCode="&quot;$&quot;#,##0.00_);[Red]\(&quot;$&quot;#,##0.00\)">
                  <c:v>63810</c:v>
                </c:pt>
                <c:pt idx="506" formatCode="&quot;$&quot;#,##0.00_);[Red]\(&quot;$&quot;#,##0.00\)">
                  <c:v>28249</c:v>
                </c:pt>
                <c:pt idx="507" formatCode="&quot;$&quot;#,##0.00_);[Red]\(&quot;$&quot;#,##0.00\)">
                  <c:v>61278</c:v>
                </c:pt>
                <c:pt idx="508" formatCode="&quot;$&quot;#,##0.00_);[Red]\(&quot;$&quot;#,##0.00\)">
                  <c:v>70638</c:v>
                </c:pt>
                <c:pt idx="509" formatCode="&quot;$&quot;#,##0.00_);[Red]\(&quot;$&quot;#,##0.00\)">
                  <c:v>17323</c:v>
                </c:pt>
                <c:pt idx="510" formatCode="&quot;$&quot;#,##0.00_);[Red]\(&quot;$&quot;#,##0.00\)">
                  <c:v>56534</c:v>
                </c:pt>
                <c:pt idx="511" formatCode="&quot;$&quot;#,##0.00_);[Red]\(&quot;$&quot;#,##0.00\)">
                  <c:v>61996</c:v>
                </c:pt>
                <c:pt idx="512" formatCode="&quot;$&quot;#,##0.00_);[Red]\(&quot;$&quot;#,##0.00\)">
                  <c:v>71113</c:v>
                </c:pt>
                <c:pt idx="513" formatCode="&quot;$&quot;#,##0.00_);[Red]\(&quot;$&quot;#,##0.00\)">
                  <c:v>29791</c:v>
                </c:pt>
                <c:pt idx="514" formatCode="&quot;$&quot;#,##0.00_);[Red]\(&quot;$&quot;#,##0.00\)">
                  <c:v>26759</c:v>
                </c:pt>
                <c:pt idx="515" formatCode="&quot;$&quot;#,##0.00_);[Red]\(&quot;$&quot;#,##0.00\)">
                  <c:v>76320</c:v>
                </c:pt>
                <c:pt idx="516" formatCode="&quot;$&quot;#,##0.00_);[Red]\(&quot;$&quot;#,##0.00\)">
                  <c:v>40464</c:v>
                </c:pt>
                <c:pt idx="517" formatCode="&quot;$&quot;#,##0.00_);[Red]\(&quot;$&quot;#,##0.00\)">
                  <c:v>82576</c:v>
                </c:pt>
                <c:pt idx="518" formatCode="&quot;$&quot;#,##0.00_);[Red]\(&quot;$&quot;#,##0.00\)">
                  <c:v>75794</c:v>
                </c:pt>
                <c:pt idx="519" formatCode="&quot;$&quot;#,##0.00_);[Red]\(&quot;$&quot;#,##0.00\)">
                  <c:v>54197</c:v>
                </c:pt>
                <c:pt idx="520" formatCode="&quot;$&quot;#,##0.00_);[Red]\(&quot;$&quot;#,##0.00\)">
                  <c:v>34596</c:v>
                </c:pt>
                <c:pt idx="521" formatCode="&quot;$&quot;#,##0.00_);[Red]\(&quot;$&quot;#,##0.00\)">
                  <c:v>42607</c:v>
                </c:pt>
                <c:pt idx="522" formatCode="&quot;$&quot;#,##0.00_);[Red]\(&quot;$&quot;#,##0.00\)">
                  <c:v>71853</c:v>
                </c:pt>
                <c:pt idx="523" formatCode="&quot;$&quot;#,##0.00_);[Red]\(&quot;$&quot;#,##0.00\)">
                  <c:v>50501</c:v>
                </c:pt>
                <c:pt idx="524" formatCode="&quot;$&quot;#,##0.00_);[Red]\(&quot;$&quot;#,##0.00\)">
                  <c:v>16653</c:v>
                </c:pt>
                <c:pt idx="525" formatCode="&quot;$&quot;#,##0.00_);[Red]\(&quot;$&quot;#,##0.00\)">
                  <c:v>43602</c:v>
                </c:pt>
                <c:pt idx="526" formatCode="&quot;$&quot;#,##0.00_);[Red]\(&quot;$&quot;#,##0.00\)">
                  <c:v>40851</c:v>
                </c:pt>
                <c:pt idx="527" formatCode="&quot;$&quot;#,##0.00_);[Red]\(&quot;$&quot;#,##0.00\)">
                  <c:v>18701</c:v>
                </c:pt>
                <c:pt idx="528" formatCode="&quot;$&quot;#,##0.00_);[Red]\(&quot;$&quot;#,##0.00\)">
                  <c:v>76234</c:v>
                </c:pt>
                <c:pt idx="529" formatCode="&quot;$&quot;#,##0.00_);[Red]\(&quot;$&quot;#,##0.00\)">
                  <c:v>74293</c:v>
                </c:pt>
                <c:pt idx="530" formatCode="&quot;$&quot;#,##0.00_);[Red]\(&quot;$&quot;#,##0.00\)">
                  <c:v>75154</c:v>
                </c:pt>
                <c:pt idx="531" formatCode="&quot;$&quot;#,##0.00_);[Red]\(&quot;$&quot;#,##0.00\)">
                  <c:v>46097</c:v>
                </c:pt>
                <c:pt idx="532" formatCode="&quot;$&quot;#,##0.00_);[Red]\(&quot;$&quot;#,##0.00\)">
                  <c:v>34412</c:v>
                </c:pt>
                <c:pt idx="533">
                  <c:v>65370</c:v>
                </c:pt>
                <c:pt idx="534" formatCode="&quot;$&quot;#,##0.00_);[Red]\(&quot;$&quot;#,##0.00\)">
                  <c:v>52413</c:v>
                </c:pt>
                <c:pt idx="535" formatCode="&quot;$&quot;#,##0.00_);[Red]\(&quot;$&quot;#,##0.00\)">
                  <c:v>22390</c:v>
                </c:pt>
                <c:pt idx="536" formatCode="&quot;$&quot;#,##0.00_);[Red]\(&quot;$&quot;#,##0.00\)">
                  <c:v>42664</c:v>
                </c:pt>
                <c:pt idx="537" formatCode="&quot;$&quot;#,##0.00_);[Red]\(&quot;$&quot;#,##0.00\)">
                  <c:v>47025</c:v>
                </c:pt>
                <c:pt idx="538" formatCode="&quot;$&quot;#,##0.00_);[Red]\(&quot;$&quot;#,##0.00\)">
                  <c:v>30560</c:v>
                </c:pt>
                <c:pt idx="539" formatCode="&quot;$&quot;#,##0.00_);[Red]\(&quot;$&quot;#,##0.00\)">
                  <c:v>71866</c:v>
                </c:pt>
                <c:pt idx="540" formatCode="&quot;$&quot;#,##0.00_);[Red]\(&quot;$&quot;#,##0.00\)">
                  <c:v>29435</c:v>
                </c:pt>
                <c:pt idx="541" formatCode="&quot;$&quot;#,##0.00_);[Red]\(&quot;$&quot;#,##0.00\)">
                  <c:v>36143</c:v>
                </c:pt>
                <c:pt idx="542" formatCode="&quot;$&quot;#,##0.00_);[Red]\(&quot;$&quot;#,##0.00\)">
                  <c:v>57100</c:v>
                </c:pt>
                <c:pt idx="543" formatCode="&quot;$&quot;#,##0.00_);[Red]\(&quot;$&quot;#,##0.00\)">
                  <c:v>80317</c:v>
                </c:pt>
                <c:pt idx="544" formatCode="&quot;$&quot;#,##0.00_);[Red]\(&quot;$&quot;#,##0.00\)">
                  <c:v>73807</c:v>
                </c:pt>
                <c:pt idx="545" formatCode="&quot;$&quot;#,##0.00_);[Red]\(&quot;$&quot;#,##0.00\)">
                  <c:v>33438</c:v>
                </c:pt>
                <c:pt idx="546" formatCode="&quot;$&quot;#,##0.00_);[Red]\(&quot;$&quot;#,##0.00\)">
                  <c:v>67546</c:v>
                </c:pt>
                <c:pt idx="547" formatCode="&quot;$&quot;#,##0.00_);[Red]\(&quot;$&quot;#,##0.00\)">
                  <c:v>72066</c:v>
                </c:pt>
                <c:pt idx="548" formatCode="&quot;$&quot;#,##0.00_);[Red]\(&quot;$&quot;#,##0.00\)">
                  <c:v>54456</c:v>
                </c:pt>
                <c:pt idx="549" formatCode="&quot;$&quot;#,##0.00_);[Red]\(&quot;$&quot;#,##0.00\)">
                  <c:v>70179</c:v>
                </c:pt>
                <c:pt idx="550">
                  <c:v>30523</c:v>
                </c:pt>
                <c:pt idx="551" formatCode="&quot;$&quot;#,##0.00_);[Red]\(&quot;$&quot;#,##0.00\)">
                  <c:v>72117</c:v>
                </c:pt>
                <c:pt idx="552" formatCode="&quot;$&quot;#,##0.00_);[Red]\(&quot;$&quot;#,##0.00\)">
                  <c:v>102160</c:v>
                </c:pt>
                <c:pt idx="553" formatCode="&quot;$&quot;#,##0.00_);[Red]\(&quot;$&quot;#,##0.00\)">
                  <c:v>87000</c:v>
                </c:pt>
                <c:pt idx="554" formatCode="&quot;$&quot;#,##0.00_);[Red]\(&quot;$&quot;#,##0.00\)">
                  <c:v>46098</c:v>
                </c:pt>
                <c:pt idx="555" formatCode="&quot;$&quot;#,##0.00_);[Red]\(&quot;$&quot;#,##0.00\)">
                  <c:v>56796</c:v>
                </c:pt>
                <c:pt idx="556" formatCode="&quot;$&quot;#,##0.00_);[Red]\(&quot;$&quot;#,##0.00\)">
                  <c:v>48918</c:v>
                </c:pt>
                <c:pt idx="557" formatCode="&quot;$&quot;#,##0.00_);[Red]\(&quot;$&quot;#,##0.00\)">
                  <c:v>30560</c:v>
                </c:pt>
                <c:pt idx="558" formatCode="&quot;$&quot;#,##0.00_);[Red]\(&quot;$&quot;#,##0.00\)">
                  <c:v>33183</c:v>
                </c:pt>
                <c:pt idx="559" formatCode="&quot;$&quot;#,##0.00_);[Red]\(&quot;$&quot;#,##0.00\)">
                  <c:v>22574</c:v>
                </c:pt>
                <c:pt idx="560" formatCode="&quot;$&quot;#,##0.00_);[Red]\(&quot;$&quot;#,##0.00\)">
                  <c:v>65210</c:v>
                </c:pt>
                <c:pt idx="561" formatCode="&quot;$&quot;#,##0.00_);[Red]\(&quot;$&quot;#,##0.00\)">
                  <c:v>78416</c:v>
                </c:pt>
                <c:pt idx="562" formatCode="&quot;$&quot;#,##0.00_);[Red]\(&quot;$&quot;#,##0.00\)">
                  <c:v>43269</c:v>
                </c:pt>
                <c:pt idx="563" formatCode="&quot;$&quot;#,##0.00_);[Red]\(&quot;$&quot;#,##0.00\)">
                  <c:v>60474</c:v>
                </c:pt>
                <c:pt idx="564" formatCode="&quot;$&quot;#,##0.00_);[Red]\(&quot;$&quot;#,##0.00\)">
                  <c:v>51766</c:v>
                </c:pt>
                <c:pt idx="565" formatCode="&quot;$&quot;#,##0.00_);[Red]\(&quot;$&quot;#,##0.00\)">
                  <c:v>24072</c:v>
                </c:pt>
                <c:pt idx="567" formatCode="&quot;$&quot;#,##0.00_);[Red]\(&quot;$&quot;#,##0.00\)">
                  <c:v>26518</c:v>
                </c:pt>
                <c:pt idx="568" formatCode="&quot;$&quot;#,##0.00_);[Red]\(&quot;$&quot;#,##0.00\)">
                  <c:v>49094</c:v>
                </c:pt>
                <c:pt idx="569" formatCode="&quot;$&quot;#,##0.00_);[Red]\(&quot;$&quot;#,##0.00\)">
                  <c:v>35388</c:v>
                </c:pt>
                <c:pt idx="570" formatCode="&quot;$&quot;#,##0.00_);[Red]\(&quot;$&quot;#,##0.00\)">
                  <c:v>67023</c:v>
                </c:pt>
                <c:pt idx="571" formatCode="&quot;$&quot;#,##0.00_);[Red]\(&quot;$&quot;#,##0.00\)">
                  <c:v>46014</c:v>
                </c:pt>
                <c:pt idx="572" formatCode="&quot;$&quot;#,##0.00_);[Red]\(&quot;$&quot;#,##0.00\)">
                  <c:v>67472</c:v>
                </c:pt>
                <c:pt idx="573" formatCode="&quot;$&quot;#,##0.00_);[Red]\(&quot;$&quot;#,##0.00\)">
                  <c:v>67893</c:v>
                </c:pt>
                <c:pt idx="574" formatCode="&quot;$&quot;#,##0.00_);[Red]\(&quot;$&quot;#,##0.00\)">
                  <c:v>74290</c:v>
                </c:pt>
                <c:pt idx="575" formatCode="&quot;$&quot;#,##0.00_);[Red]\(&quot;$&quot;#,##0.00\)">
                  <c:v>68118</c:v>
                </c:pt>
                <c:pt idx="576" formatCode="&quot;$&quot;#,##0.00_);[Red]\(&quot;$&quot;#,##0.00\)">
                  <c:v>72903</c:v>
                </c:pt>
                <c:pt idx="577" formatCode="&quot;$&quot;#,##0.00_);[Red]\(&quot;$&quot;#,##0.00\)">
                  <c:v>49980</c:v>
                </c:pt>
                <c:pt idx="579" formatCode="&quot;$&quot;#,##0.00_);[Red]\(&quot;$&quot;#,##0.00\)">
                  <c:v>78128</c:v>
                </c:pt>
                <c:pt idx="580" formatCode="&quot;$&quot;#,##0.00_);[Red]\(&quot;$&quot;#,##0.00\)">
                  <c:v>28510</c:v>
                </c:pt>
                <c:pt idx="581" formatCode="&quot;$&quot;#,##0.00_);[Red]\(&quot;$&quot;#,##0.00\)">
                  <c:v>52614</c:v>
                </c:pt>
                <c:pt idx="582" formatCode="&quot;$&quot;#,##0.00_);[Red]\(&quot;$&quot;#,##0.00\)">
                  <c:v>55951</c:v>
                </c:pt>
                <c:pt idx="583" formatCode="&quot;$&quot;#,##0.00_);[Red]\(&quot;$&quot;#,##0.00\)">
                  <c:v>52614</c:v>
                </c:pt>
                <c:pt idx="584" formatCode="&quot;$&quot;#,##0.00_);[Red]\(&quot;$&quot;#,##0.00\)">
                  <c:v>20180</c:v>
                </c:pt>
                <c:pt idx="585" formatCode="&quot;$&quot;#,##0.00_);[Red]\(&quot;$&quot;#,##0.00\)">
                  <c:v>68092</c:v>
                </c:pt>
                <c:pt idx="586" formatCode="&quot;$&quot;#,##0.00_);[Red]\(&quot;$&quot;#,##0.00\)">
                  <c:v>71847</c:v>
                </c:pt>
                <c:pt idx="587" formatCode="&quot;$&quot;#,##0.00_);[Red]\(&quot;$&quot;#,##0.00\)">
                  <c:v>23661</c:v>
                </c:pt>
                <c:pt idx="588" formatCode="&quot;$&quot;#,##0.00_);[Red]\(&quot;$&quot;#,##0.00\)">
                  <c:v>68352</c:v>
                </c:pt>
                <c:pt idx="589" formatCode="&quot;$&quot;#,##0.00_);[Red]\(&quot;$&quot;#,##0.00\)">
                  <c:v>79419</c:v>
                </c:pt>
                <c:pt idx="590" formatCode="&quot;$&quot;#,##0.00_);[Red]\(&quot;$&quot;#,##0.00\)">
                  <c:v>45906</c:v>
                </c:pt>
                <c:pt idx="591" formatCode="&quot;$&quot;#,##0.00_);[Red]\(&quot;$&quot;#,##0.00\)">
                  <c:v>46015</c:v>
                </c:pt>
                <c:pt idx="592" formatCode="&quot;$&quot;#,##0.00_);[Red]\(&quot;$&quot;#,##0.00\)">
                  <c:v>62637</c:v>
                </c:pt>
                <c:pt idx="593" formatCode="&quot;$&quot;#,##0.00_);[Red]\(&quot;$&quot;#,##0.00\)">
                  <c:v>36273</c:v>
                </c:pt>
                <c:pt idx="594" formatCode="&quot;$&quot;#,##0.00_);[Red]\(&quot;$&quot;#,##0.00\)">
                  <c:v>28442</c:v>
                </c:pt>
                <c:pt idx="595" formatCode="&quot;$&quot;#,##0.00_);[Red]\(&quot;$&quot;#,##0.00\)">
                  <c:v>42081</c:v>
                </c:pt>
                <c:pt idx="596" formatCode="&quot;$&quot;#,##0.00_);[Red]\(&quot;$&quot;#,##0.00\)">
                  <c:v>75507</c:v>
                </c:pt>
                <c:pt idx="597">
                  <c:v>26872</c:v>
                </c:pt>
                <c:pt idx="598" formatCode="&quot;$&quot;#,##0.00_);[Red]\(&quot;$&quot;#,##0.00\)">
                  <c:v>48948</c:v>
                </c:pt>
                <c:pt idx="599" formatCode="&quot;$&quot;#,##0.00_);[Red]\(&quot;$&quot;#,##0.00\)">
                  <c:v>85606</c:v>
                </c:pt>
                <c:pt idx="600" formatCode="&quot;$&quot;#,##0.00_);[Red]\(&quot;$&quot;#,##0.00\)">
                  <c:v>8820</c:v>
                </c:pt>
                <c:pt idx="601" formatCode="&quot;$&quot;#,##0.00_);[Red]\(&quot;$&quot;#,##0.00\)">
                  <c:v>30772</c:v>
                </c:pt>
                <c:pt idx="602" formatCode="&quot;$&quot;#,##0.00_);[Red]\(&quot;$&quot;#,##0.00\)">
                  <c:v>66636</c:v>
                </c:pt>
                <c:pt idx="603" formatCode="&quot;$&quot;#,##0.00_);[Red]\(&quot;$&quot;#,##0.00\)">
                  <c:v>83528</c:v>
                </c:pt>
                <c:pt idx="604" formatCode="&quot;$&quot;#,##0.00_);[Red]\(&quot;$&quot;#,##0.00\)">
                  <c:v>30992</c:v>
                </c:pt>
                <c:pt idx="605" formatCode="&quot;$&quot;#,##0.00_);[Red]\(&quot;$&quot;#,##0.00\)">
                  <c:v>37758</c:v>
                </c:pt>
                <c:pt idx="606" formatCode="&quot;$&quot;#,##0.00_);[Red]\(&quot;$&quot;#,##0.00\)">
                  <c:v>71670</c:v>
                </c:pt>
                <c:pt idx="607" formatCode="&quot;$&quot;#,##0.00_);[Red]\(&quot;$&quot;#,##0.00\)">
                  <c:v>88420</c:v>
                </c:pt>
                <c:pt idx="608" formatCode="&quot;$&quot;#,##0.00_);[Red]\(&quot;$&quot;#,##0.00\)">
                  <c:v>69139</c:v>
                </c:pt>
                <c:pt idx="609">
                  <c:v>49967</c:v>
                </c:pt>
                <c:pt idx="610" formatCode="&quot;$&quot;#,##0.00_);[Red]\(&quot;$&quot;#,##0.00\)">
                  <c:v>24570</c:v>
                </c:pt>
                <c:pt idx="611" formatCode="&quot;$&quot;#,##0.00_);[Red]\(&quot;$&quot;#,##0.00\)">
                  <c:v>38620</c:v>
                </c:pt>
                <c:pt idx="612" formatCode="&quot;$&quot;#,##0.00_);[Red]\(&quot;$&quot;#,##0.00\)">
                  <c:v>50150</c:v>
                </c:pt>
                <c:pt idx="613" formatCode="&quot;$&quot;#,##0.00_);[Red]\(&quot;$&quot;#,##0.00\)">
                  <c:v>54198</c:v>
                </c:pt>
                <c:pt idx="614" formatCode="&quot;$&quot;#,##0.00_);[Red]\(&quot;$&quot;#,##0.00\)">
                  <c:v>63693</c:v>
                </c:pt>
                <c:pt idx="615">
                  <c:v>61905</c:v>
                </c:pt>
                <c:pt idx="616">
                  <c:v>18351</c:v>
                </c:pt>
                <c:pt idx="617" formatCode="&quot;$&quot;#,##0.00_);[Red]\(&quot;$&quot;#,##0.00\)">
                  <c:v>70643</c:v>
                </c:pt>
                <c:pt idx="618" formatCode="&quot;$&quot;#,##0.00_);[Red]\(&quot;$&quot;#,##0.00\)">
                  <c:v>59973</c:v>
                </c:pt>
                <c:pt idx="619" formatCode="&quot;$&quot;#,##0.00_);[Red]\(&quot;$&quot;#,##0.00\)">
                  <c:v>66653</c:v>
                </c:pt>
                <c:pt idx="620" formatCode="&quot;$&quot;#,##0.00_);[Red]\(&quot;$&quot;#,##0.00\)">
                  <c:v>41014</c:v>
                </c:pt>
                <c:pt idx="621" formatCode="&quot;$&quot;#,##0.00_);[Red]\(&quot;$&quot;#,##0.00\)">
                  <c:v>45837</c:v>
                </c:pt>
                <c:pt idx="622" formatCode="&quot;$&quot;#,##0.00_);[Red]\(&quot;$&quot;#,##0.00\)">
                  <c:v>75774</c:v>
                </c:pt>
                <c:pt idx="623" formatCode="&quot;$&quot;#,##0.00_);[Red]\(&quot;$&quot;#,##0.00\)">
                  <c:v>44267</c:v>
                </c:pt>
                <c:pt idx="624" formatCode="&quot;$&quot;#,##0.00_);[Red]\(&quot;$&quot;#,##0.00\)">
                  <c:v>19414</c:v>
                </c:pt>
                <c:pt idx="625" formatCode="&quot;$&quot;#,##0.00_);[Red]\(&quot;$&quot;#,##0.00\)">
                  <c:v>82332</c:v>
                </c:pt>
                <c:pt idx="626" formatCode="&quot;$&quot;#,##0.00_);[Red]\(&quot;$&quot;#,##0.00\)">
                  <c:v>71322</c:v>
                </c:pt>
                <c:pt idx="627">
                  <c:v>22701</c:v>
                </c:pt>
                <c:pt idx="629" formatCode="&quot;$&quot;#,##0.00_);[Red]\(&quot;$&quot;#,##0.00\)">
                  <c:v>38547</c:v>
                </c:pt>
                <c:pt idx="630" formatCode="&quot;$&quot;#,##0.00_);[Red]\(&quot;$&quot;#,##0.00\)">
                  <c:v>30096</c:v>
                </c:pt>
                <c:pt idx="631" formatCode="&quot;$&quot;#,##0.00_);[Red]\(&quot;$&quot;#,##0.00\)">
                  <c:v>18701</c:v>
                </c:pt>
                <c:pt idx="632" formatCode="&quot;$&quot;#,##0.00_);[Red]\(&quot;$&quot;#,##0.00\)">
                  <c:v>59432</c:v>
                </c:pt>
                <c:pt idx="633" formatCode="&quot;$&quot;#,##0.00_);[Red]\(&quot;$&quot;#,##0.00\)">
                  <c:v>91249</c:v>
                </c:pt>
                <c:pt idx="634" formatCode="&quot;$&quot;#,##0.00_);[Red]\(&quot;$&quot;#,##0.00\)">
                  <c:v>74116</c:v>
                </c:pt>
                <c:pt idx="635" formatCode="&quot;$&quot;#,##0.00_);[Red]\(&quot;$&quot;#,##0.00\)">
                  <c:v>26091</c:v>
                </c:pt>
                <c:pt idx="636" formatCode="&quot;$&quot;#,##0.00_);[Red]\(&quot;$&quot;#,##0.00\)">
                  <c:v>40737</c:v>
                </c:pt>
                <c:pt idx="637">
                  <c:v>32300</c:v>
                </c:pt>
                <c:pt idx="638" formatCode="&quot;$&quot;#,##0.00_);[Red]\(&quot;$&quot;#,##0.00\)">
                  <c:v>68148</c:v>
                </c:pt>
                <c:pt idx="639" formatCode="&quot;$&quot;#,##0.00_);[Red]\(&quot;$&quot;#,##0.00\)">
                  <c:v>87771</c:v>
                </c:pt>
                <c:pt idx="640" formatCode="&quot;$&quot;#,##0.00_);[Red]\(&quot;$&quot;#,##0.00\)">
                  <c:v>81741</c:v>
                </c:pt>
                <c:pt idx="641" formatCode="&quot;$&quot;#,##0.00_);[Red]\(&quot;$&quot;#,##0.00\)">
                  <c:v>46854</c:v>
                </c:pt>
                <c:pt idx="642" formatCode="&quot;$&quot;#,##0.00_);[Red]\(&quot;$&quot;#,##0.00\)">
                  <c:v>71466</c:v>
                </c:pt>
                <c:pt idx="643" formatCode="&quot;$&quot;#,##0.00_);[Red]\(&quot;$&quot;#,##0.00\)">
                  <c:v>77353</c:v>
                </c:pt>
                <c:pt idx="644" formatCode="&quot;$&quot;#,##0.00_);[Red]\(&quot;$&quot;#,##0.00\)">
                  <c:v>51563</c:v>
                </c:pt>
                <c:pt idx="645" formatCode="&quot;$&quot;#,##0.00_);[Red]\(&quot;$&quot;#,##0.00\)">
                  <c:v>39922</c:v>
                </c:pt>
                <c:pt idx="646" formatCode="&quot;$&quot;#,##0.00_);[Red]\(&quot;$&quot;#,##0.00\)">
                  <c:v>42207</c:v>
                </c:pt>
                <c:pt idx="647" formatCode="&quot;$&quot;#,##0.00_);[Red]\(&quot;$&quot;#,##0.00\)">
                  <c:v>37971</c:v>
                </c:pt>
                <c:pt idx="648" formatCode="&quot;$&quot;#,##0.00_);[Red]\(&quot;$&quot;#,##0.00\)">
                  <c:v>62745</c:v>
                </c:pt>
                <c:pt idx="649" formatCode="&quot;$&quot;#,##0.00_);[Red]\(&quot;$&quot;#,##0.00\)">
                  <c:v>70886</c:v>
                </c:pt>
                <c:pt idx="650" formatCode="&quot;$&quot;#,##0.00_);[Red]\(&quot;$&quot;#,##0.00\)">
                  <c:v>68281</c:v>
                </c:pt>
                <c:pt idx="651" formatCode="&quot;$&quot;#,##0.00_);[Red]\(&quot;$&quot;#,##0.00\)">
                  <c:v>35701</c:v>
                </c:pt>
                <c:pt idx="652" formatCode="&quot;$&quot;#,##0.00_);[Red]\(&quot;$&quot;#,##0.00\)">
                  <c:v>42523</c:v>
                </c:pt>
                <c:pt idx="653" formatCode="&quot;$&quot;#,##0.00_);[Red]\(&quot;$&quot;#,##0.00\)">
                  <c:v>57288</c:v>
                </c:pt>
                <c:pt idx="654" formatCode="&quot;$&quot;#,##0.00_);[Red]\(&quot;$&quot;#,##0.00\)">
                  <c:v>17117</c:v>
                </c:pt>
                <c:pt idx="655" formatCode="&quot;$&quot;#,##0.00_);[Red]\(&quot;$&quot;#,##0.00\)">
                  <c:v>36301</c:v>
                </c:pt>
                <c:pt idx="656" formatCode="&quot;$&quot;#,##0.00_);[Red]\(&quot;$&quot;#,##0.00\)">
                  <c:v>49431</c:v>
                </c:pt>
                <c:pt idx="657" formatCode="&quot;$&quot;#,##0.00_);[Red]\(&quot;$&quot;#,##0.00\)">
                  <c:v>49154</c:v>
                </c:pt>
                <c:pt idx="658" formatCode="&quot;$&quot;#,##0.00_);[Red]\(&quot;$&quot;#,##0.00\)">
                  <c:v>70932</c:v>
                </c:pt>
                <c:pt idx="659" formatCode="&quot;$&quot;#,##0.00_);[Red]\(&quot;$&quot;#,##0.00\)">
                  <c:v>26642</c:v>
                </c:pt>
                <c:pt idx="660" formatCode="&quot;$&quot;#,##0.00_);[Red]\(&quot;$&quot;#,##0.00\)">
                  <c:v>52973</c:v>
                </c:pt>
                <c:pt idx="661" formatCode="&quot;$&quot;#,##0.00_);[Red]\(&quot;$&quot;#,##0.00\)">
                  <c:v>35704</c:v>
                </c:pt>
                <c:pt idx="662" formatCode="&quot;$&quot;#,##0.00_);[Red]\(&quot;$&quot;#,##0.00\)">
                  <c:v>35688</c:v>
                </c:pt>
                <c:pt idx="663" formatCode="&quot;$&quot;#,##0.00_);[Red]\(&quot;$&quot;#,##0.00\)">
                  <c:v>34176</c:v>
                </c:pt>
                <c:pt idx="664" formatCode="&quot;$&quot;#,##0.00_);[Red]\(&quot;$&quot;#,##0.00\)">
                  <c:v>56575</c:v>
                </c:pt>
                <c:pt idx="665" formatCode="&quot;$&quot;#,##0.00_);[Red]\(&quot;$&quot;#,##0.00\)">
                  <c:v>29760</c:v>
                </c:pt>
                <c:pt idx="666" formatCode="&quot;$&quot;#,##0.00_);[Red]\(&quot;$&quot;#,##0.00\)">
                  <c:v>94642</c:v>
                </c:pt>
                <c:pt idx="667" formatCode="&quot;$&quot;#,##0.00_);[Red]\(&quot;$&quot;#,##0.00\)">
                  <c:v>66375</c:v>
                </c:pt>
                <c:pt idx="668" formatCode="&quot;$&quot;#,##0.00_);[Red]\(&quot;$&quot;#,##0.00\)">
                  <c:v>42014</c:v>
                </c:pt>
                <c:pt idx="669" formatCode="&quot;$&quot;#,##0.00_);[Red]\(&quot;$&quot;#,##0.00\)">
                  <c:v>20130</c:v>
                </c:pt>
                <c:pt idx="670" formatCode="&quot;$&quot;#,##0.00_);[Red]\(&quot;$&quot;#,##0.00\)">
                  <c:v>55282</c:v>
                </c:pt>
                <c:pt idx="671" formatCode="&quot;$&quot;#,##0.00_);[Red]\(&quot;$&quot;#,##0.00\)">
                  <c:v>54348</c:v>
                </c:pt>
                <c:pt idx="672" formatCode="&quot;$&quot;#,##0.00_);[Red]\(&quot;$&quot;#,##0.00\)">
                  <c:v>34935</c:v>
                </c:pt>
                <c:pt idx="673" formatCode="&quot;$&quot;#,##0.00_);[Red]\(&quot;$&quot;#,##0.00\)">
                  <c:v>70844</c:v>
                </c:pt>
                <c:pt idx="674" formatCode="&quot;$&quot;#,##0.00_);[Red]\(&quot;$&quot;#,##0.00\)">
                  <c:v>69016</c:v>
                </c:pt>
                <c:pt idx="675" formatCode="&quot;$&quot;#,##0.00_);[Red]\(&quot;$&quot;#,##0.00\)">
                  <c:v>78952</c:v>
                </c:pt>
                <c:pt idx="676" formatCode="&quot;$&quot;#,##0.00_);[Red]\(&quot;$&quot;#,##0.00\)">
                  <c:v>45989</c:v>
                </c:pt>
                <c:pt idx="677" formatCode="&quot;$&quot;#,##0.00_);[Red]\(&quot;$&quot;#,##0.00\)">
                  <c:v>36108</c:v>
                </c:pt>
                <c:pt idx="678" formatCode="&quot;$&quot;#,##0.00_);[Red]\(&quot;$&quot;#,##0.00\)">
                  <c:v>67381</c:v>
                </c:pt>
                <c:pt idx="679" formatCode="&quot;$&quot;#,##0.00_);[Red]\(&quot;$&quot;#,##0.00\)">
                  <c:v>63841</c:v>
                </c:pt>
                <c:pt idx="680" formatCode="&quot;$&quot;#,##0.00_);[Red]\(&quot;$&quot;#,##0.00\)">
                  <c:v>76068</c:v>
                </c:pt>
                <c:pt idx="681" formatCode="&quot;$&quot;#,##0.00_);[Red]\(&quot;$&quot;#,##0.00\)">
                  <c:v>70300</c:v>
                </c:pt>
                <c:pt idx="682" formatCode="&quot;$&quot;#,##0.00_);[Red]\(&quot;$&quot;#,##0.00\)">
                  <c:v>59821</c:v>
                </c:pt>
                <c:pt idx="683" formatCode="&quot;$&quot;#,##0.00_);[Red]\(&quot;$&quot;#,##0.00\)">
                  <c:v>68682</c:v>
                </c:pt>
                <c:pt idx="684" formatCode="&quot;$&quot;#,##0.00_);[Red]\(&quot;$&quot;#,##0.00\)">
                  <c:v>72635</c:v>
                </c:pt>
                <c:pt idx="685" formatCode="&quot;$&quot;#,##0.00_);[Red]\(&quot;$&quot;#,##0.00\)">
                  <c:v>80872</c:v>
                </c:pt>
                <c:pt idx="686" formatCode="&quot;$&quot;#,##0.00_);[Red]\(&quot;$&quot;#,##0.00\)">
                  <c:v>14045</c:v>
                </c:pt>
                <c:pt idx="687" formatCode="&quot;$&quot;#,##0.00_);[Red]\(&quot;$&quot;#,##0.00\)">
                  <c:v>56721</c:v>
                </c:pt>
                <c:pt idx="688" formatCode="&quot;$&quot;#,##0.00_);[Red]\(&quot;$&quot;#,##0.00\)">
                  <c:v>60714</c:v>
                </c:pt>
                <c:pt idx="689" formatCode="&quot;$&quot;#,##0.00_);[Red]\(&quot;$&quot;#,##0.00\)">
                  <c:v>69283</c:v>
                </c:pt>
                <c:pt idx="690" formatCode="&quot;$&quot;#,##0.00_);[Red]\(&quot;$&quot;#,##0.00\)">
                  <c:v>34487</c:v>
                </c:pt>
                <c:pt idx="691" formatCode="&quot;$&quot;#,##0.00_);[Red]\(&quot;$&quot;#,##0.00\)">
                  <c:v>60585</c:v>
                </c:pt>
                <c:pt idx="692" formatCode="&quot;$&quot;#,##0.00_);[Red]\(&quot;$&quot;#,##0.00\)">
                  <c:v>16813</c:v>
                </c:pt>
                <c:pt idx="693" formatCode="&quot;$&quot;#,##0.00_);[Red]\(&quot;$&quot;#,##0.00\)">
                  <c:v>48192</c:v>
                </c:pt>
                <c:pt idx="694" formatCode="&quot;$&quot;#,##0.00_);[Red]\(&quot;$&quot;#,##0.00\)">
                  <c:v>55914</c:v>
                </c:pt>
                <c:pt idx="695" formatCode="&quot;$&quot;#,##0.00_);[Red]\(&quot;$&quot;#,##0.00\)">
                  <c:v>55424</c:v>
                </c:pt>
                <c:pt idx="696" formatCode="&quot;$&quot;#,##0.00_);[Red]\(&quot;$&quot;#,##0.00\)">
                  <c:v>82460</c:v>
                </c:pt>
                <c:pt idx="697" formatCode="&quot;$&quot;#,##0.00_);[Red]\(&quot;$&quot;#,##0.00\)">
                  <c:v>76467</c:v>
                </c:pt>
                <c:pt idx="698" formatCode="&quot;$&quot;#,##0.00_);[Red]\(&quot;$&quot;#,##0.00\)">
                  <c:v>62307</c:v>
                </c:pt>
                <c:pt idx="699" formatCode="&quot;$&quot;#,##0.00_);[Red]\(&quot;$&quot;#,##0.00\)">
                  <c:v>40887</c:v>
                </c:pt>
                <c:pt idx="700" formatCode="&quot;$&quot;#,##0.00_);[Red]\(&quot;$&quot;#,##0.00\)">
                  <c:v>25271</c:v>
                </c:pt>
                <c:pt idx="701" formatCode="&quot;$&quot;#,##0.00_);[Red]\(&quot;$&quot;#,##0.00\)">
                  <c:v>91172</c:v>
                </c:pt>
                <c:pt idx="702" formatCode="&quot;$&quot;#,##0.00_);[Red]\(&quot;$&quot;#,##0.00\)">
                  <c:v>75072</c:v>
                </c:pt>
                <c:pt idx="703" formatCode="&quot;$&quot;#,##0.00_);[Red]\(&quot;$&quot;#,##0.00\)">
                  <c:v>39763</c:v>
                </c:pt>
                <c:pt idx="704" formatCode="&quot;$&quot;#,##0.00_);[Red]\(&quot;$&quot;#,##0.00\)">
                  <c:v>38200</c:v>
                </c:pt>
                <c:pt idx="705" formatCode="&quot;$&quot;#,##0.00_);[Red]\(&quot;$&quot;#,##0.00\)">
                  <c:v>38443</c:v>
                </c:pt>
                <c:pt idx="706" formatCode="&quot;$&quot;#,##0.00_);[Red]\(&quot;$&quot;#,##0.00\)">
                  <c:v>66294</c:v>
                </c:pt>
                <c:pt idx="707" formatCode="&quot;$&quot;#,##0.00_);[Red]\(&quot;$&quot;#,##0.00\)">
                  <c:v>19740</c:v>
                </c:pt>
                <c:pt idx="708" formatCode="&quot;$&quot;#,##0.00_);[Red]\(&quot;$&quot;#,##0.00\)">
                  <c:v>31089</c:v>
                </c:pt>
                <c:pt idx="709" formatCode="&quot;$&quot;#,##0.00_);[Red]\(&quot;$&quot;#,##0.00\)">
                  <c:v>41021</c:v>
                </c:pt>
                <c:pt idx="710" formatCode="&quot;$&quot;#,##0.00_);[Red]\(&quot;$&quot;#,##0.00\)">
                  <c:v>60033</c:v>
                </c:pt>
                <c:pt idx="711" formatCode="&quot;$&quot;#,##0.00_);[Red]\(&quot;$&quot;#,##0.00\)">
                  <c:v>16248</c:v>
                </c:pt>
                <c:pt idx="712" formatCode="&quot;$&quot;#,##0.00_);[Red]\(&quot;$&quot;#,##0.00\)">
                  <c:v>83844</c:v>
                </c:pt>
                <c:pt idx="713" formatCode="&quot;$&quot;#,##0.00_);[Red]\(&quot;$&quot;#,##0.00\)">
                  <c:v>38452</c:v>
                </c:pt>
                <c:pt idx="714" formatCode="&quot;$&quot;#,##0.00_);[Red]\(&quot;$&quot;#,##0.00\)">
                  <c:v>42731</c:v>
                </c:pt>
                <c:pt idx="715" formatCode="&quot;$&quot;#,##0.00_);[Red]\(&quot;$&quot;#,##0.00\)">
                  <c:v>63342</c:v>
                </c:pt>
                <c:pt idx="716" formatCode="&quot;$&quot;#,##0.00_);[Red]\(&quot;$&quot;#,##0.00\)">
                  <c:v>49160</c:v>
                </c:pt>
                <c:pt idx="717" formatCode="&quot;$&quot;#,##0.00_);[Red]\(&quot;$&quot;#,##0.00\)">
                  <c:v>49667</c:v>
                </c:pt>
                <c:pt idx="718" formatCode="&quot;$&quot;#,##0.00_);[Red]\(&quot;$&quot;#,##0.00\)">
                  <c:v>54108</c:v>
                </c:pt>
                <c:pt idx="719" formatCode="&quot;$&quot;#,##0.00_);[Red]\(&quot;$&quot;#,##0.00\)">
                  <c:v>77226</c:v>
                </c:pt>
                <c:pt idx="720" formatCode="&quot;$&quot;#,##0.00_);[Red]\(&quot;$&quot;#,##0.00\)">
                  <c:v>62710</c:v>
                </c:pt>
                <c:pt idx="721" formatCode="&quot;$&quot;#,##0.00_);[Red]\(&quot;$&quot;#,##0.00\)">
                  <c:v>63684</c:v>
                </c:pt>
                <c:pt idx="722" formatCode="&quot;$&quot;#,##0.00_);[Red]\(&quot;$&quot;#,##0.00\)">
                  <c:v>51412</c:v>
                </c:pt>
                <c:pt idx="723" formatCode="&quot;$&quot;#,##0.00_);[Red]\(&quot;$&quot;#,##0.00\)">
                  <c:v>87305</c:v>
                </c:pt>
                <c:pt idx="724" formatCode="&quot;$&quot;#,##0.00_);[Red]\(&quot;$&quot;#,##0.00\)">
                  <c:v>21675</c:v>
                </c:pt>
                <c:pt idx="725" formatCode="&quot;$&quot;#,##0.00_);[Red]\(&quot;$&quot;#,##0.00\)">
                  <c:v>15038</c:v>
                </c:pt>
                <c:pt idx="726" formatCode="&quot;$&quot;#,##0.00_);[Red]\(&quot;$&quot;#,##0.00\)">
                  <c:v>38557</c:v>
                </c:pt>
                <c:pt idx="727" formatCode="&quot;$&quot;#,##0.00_);[Red]\(&quot;$&quot;#,##0.00\)">
                  <c:v>52597</c:v>
                </c:pt>
                <c:pt idx="728" formatCode="&quot;$&quot;#,##0.00_);[Red]\(&quot;$&quot;#,##0.00\)">
                  <c:v>13624</c:v>
                </c:pt>
                <c:pt idx="729" formatCode="&quot;$&quot;#,##0.00_);[Red]\(&quot;$&quot;#,##0.00\)">
                  <c:v>63206</c:v>
                </c:pt>
                <c:pt idx="730" formatCode="&quot;$&quot;#,##0.00_);[Red]\(&quot;$&quot;#,##0.00\)">
                  <c:v>27213</c:v>
                </c:pt>
                <c:pt idx="731">
                  <c:v>39146</c:v>
                </c:pt>
                <c:pt idx="732" formatCode="&quot;$&quot;#,##0.00_);[Red]\(&quot;$&quot;#,##0.00\)">
                  <c:v>80617</c:v>
                </c:pt>
                <c:pt idx="733" formatCode="&quot;$&quot;#,##0.00_);[Red]\(&quot;$&quot;#,##0.00\)">
                  <c:v>25315</c:v>
                </c:pt>
                <c:pt idx="734" formatCode="&quot;$&quot;#,##0.00_);[Red]\(&quot;$&quot;#,##0.00\)">
                  <c:v>80952</c:v>
                </c:pt>
                <c:pt idx="735" formatCode="&quot;$&quot;#,##0.00_);[Red]\(&quot;$&quot;#,##0.00\)">
                  <c:v>55239</c:v>
                </c:pt>
                <c:pt idx="736" formatCode="&quot;$&quot;#,##0.00_);[Red]\(&quot;$&quot;#,##0.00\)">
                  <c:v>60208</c:v>
                </c:pt>
                <c:pt idx="737" formatCode="&quot;$&quot;#,##0.00_);[Red]\(&quot;$&quot;#,##0.00\)">
                  <c:v>80141</c:v>
                </c:pt>
                <c:pt idx="738" formatCode="&quot;$&quot;#,##0.00_);[Red]\(&quot;$&quot;#,##0.00\)">
                  <c:v>30630</c:v>
                </c:pt>
                <c:pt idx="739" formatCode="&quot;$&quot;#,##0.00_);[Red]\(&quot;$&quot;#,##0.00\)">
                  <c:v>39898</c:v>
                </c:pt>
                <c:pt idx="740" formatCode="&quot;$&quot;#,##0.00_);[Red]\(&quot;$&quot;#,##0.00\)">
                  <c:v>78687</c:v>
                </c:pt>
                <c:pt idx="741" formatCode="&quot;$&quot;#,##0.00_);[Red]\(&quot;$&quot;#,##0.00\)">
                  <c:v>28647</c:v>
                </c:pt>
                <c:pt idx="742" formatCode="&quot;$&quot;#,##0.00_);[Red]\(&quot;$&quot;#,##0.00\)">
                  <c:v>39684</c:v>
                </c:pt>
                <c:pt idx="743" formatCode="&quot;$&quot;#,##0.00_);[Red]\(&quot;$&quot;#,##0.00\)">
                  <c:v>80184</c:v>
                </c:pt>
                <c:pt idx="744" formatCode="&quot;$&quot;#,##0.00_);[Red]\(&quot;$&quot;#,##0.00\)">
                  <c:v>52332</c:v>
                </c:pt>
                <c:pt idx="745" formatCode="&quot;$&quot;#,##0.00_);[Red]\(&quot;$&quot;#,##0.00\)">
                  <c:v>61180</c:v>
                </c:pt>
                <c:pt idx="746" formatCode="&quot;$&quot;#,##0.00_);[Red]\(&quot;$&quot;#,##0.00\)">
                  <c:v>44503</c:v>
                </c:pt>
                <c:pt idx="747">
                  <c:v>84865</c:v>
                </c:pt>
                <c:pt idx="748" formatCode="&quot;$&quot;#,##0.00_);[Red]\(&quot;$&quot;#,##0.00\)">
                  <c:v>34320</c:v>
                </c:pt>
                <c:pt idx="749" formatCode="&quot;$&quot;#,##0.00_);[Red]\(&quot;$&quot;#,##0.00\)">
                  <c:v>52750</c:v>
                </c:pt>
                <c:pt idx="750" formatCode="&quot;$&quot;#,##0.00_);[Red]\(&quot;$&quot;#,##0.00\)">
                  <c:v>23331</c:v>
                </c:pt>
                <c:pt idx="751" formatCode="&quot;$&quot;#,##0.00_);[Red]\(&quot;$&quot;#,##0.00\)">
                  <c:v>73926</c:v>
                </c:pt>
                <c:pt idx="752" formatCode="&quot;$&quot;#,##0.00_);[Red]\(&quot;$&quot;#,##0.00\)">
                  <c:v>65196</c:v>
                </c:pt>
                <c:pt idx="753" formatCode="&quot;$&quot;#,##0.00_);[Red]\(&quot;$&quot;#,##0.00\)">
                  <c:v>69867</c:v>
                </c:pt>
                <c:pt idx="754" formatCode="&quot;$&quot;#,##0.00_);[Red]\(&quot;$&quot;#,##0.00\)">
                  <c:v>33051</c:v>
                </c:pt>
                <c:pt idx="755">
                  <c:v>61314</c:v>
                </c:pt>
                <c:pt idx="757" formatCode="&quot;$&quot;#,##0.00_);[Red]\(&quot;$&quot;#,##0.00\)">
                  <c:v>52854</c:v>
                </c:pt>
                <c:pt idx="758" formatCode="&quot;$&quot;#,##0.00_);[Red]\(&quot;$&quot;#,##0.00\)">
                  <c:v>34633</c:v>
                </c:pt>
                <c:pt idx="759" formatCode="&quot;$&quot;#,##0.00_);[Red]\(&quot;$&quot;#,##0.00\)">
                  <c:v>41120</c:v>
                </c:pt>
                <c:pt idx="760">
                  <c:v>67225</c:v>
                </c:pt>
                <c:pt idx="761" formatCode="&quot;$&quot;#,##0.00_);[Red]\(&quot;$&quot;#,##0.00\)">
                  <c:v>59925</c:v>
                </c:pt>
                <c:pt idx="762" formatCode="&quot;$&quot;#,##0.00_);[Red]\(&quot;$&quot;#,##0.00\)">
                  <c:v>71107</c:v>
                </c:pt>
                <c:pt idx="763" formatCode="&quot;$&quot;#,##0.00_);[Red]\(&quot;$&quot;#,##0.00\)">
                  <c:v>24594</c:v>
                </c:pt>
                <c:pt idx="764" formatCode="&quot;$&quot;#,##0.00_);[Red]\(&quot;$&quot;#,##0.00\)">
                  <c:v>59354</c:v>
                </c:pt>
                <c:pt idx="765" formatCode="&quot;$&quot;#,##0.00_);[Red]\(&quot;$&quot;#,##0.00\)">
                  <c:v>69627</c:v>
                </c:pt>
                <c:pt idx="766" formatCode="&quot;$&quot;#,##0.00_);[Red]\(&quot;$&quot;#,##0.00\)">
                  <c:v>15056</c:v>
                </c:pt>
                <c:pt idx="767" formatCode="&quot;$&quot;#,##0.00_);[Red]\(&quot;$&quot;#,##0.00\)">
                  <c:v>42557</c:v>
                </c:pt>
                <c:pt idx="768" formatCode="&quot;$&quot;#,##0.00_);[Red]\(&quot;$&quot;#,##0.00\)">
                  <c:v>14918</c:v>
                </c:pt>
                <c:pt idx="769" formatCode="&quot;$&quot;#,##0.00_);[Red]\(&quot;$&quot;#,##0.00\)">
                  <c:v>74881</c:v>
                </c:pt>
                <c:pt idx="770" formatCode="&quot;$&quot;#,##0.00_);[Red]\(&quot;$&quot;#,##0.00\)">
                  <c:v>22419</c:v>
                </c:pt>
                <c:pt idx="771" formatCode="&quot;$&quot;#,##0.00_);[Red]\(&quot;$&quot;#,##0.00\)">
                  <c:v>63381</c:v>
                </c:pt>
                <c:pt idx="772" formatCode="&quot;$&quot;#,##0.00_);[Red]\(&quot;$&quot;#,##0.00\)">
                  <c:v>73059</c:v>
                </c:pt>
                <c:pt idx="773" formatCode="&quot;$&quot;#,##0.00_);[Red]\(&quot;$&quot;#,##0.00\)">
                  <c:v>20981</c:v>
                </c:pt>
                <c:pt idx="774" formatCode="&quot;$&quot;#,##0.00_);[Red]\(&quot;$&quot;#,##0.00\)">
                  <c:v>73059</c:v>
                </c:pt>
                <c:pt idx="775" formatCode="&quot;$&quot;#,##0.00_);[Red]\(&quot;$&quot;#,##0.00\)">
                  <c:v>63855</c:v>
                </c:pt>
                <c:pt idx="776">
                  <c:v>31859</c:v>
                </c:pt>
                <c:pt idx="777" formatCode="&quot;$&quot;#,##0.00_);[Red]\(&quot;$&quot;#,##0.00\)">
                  <c:v>33569</c:v>
                </c:pt>
                <c:pt idx="778">
                  <c:v>27242</c:v>
                </c:pt>
                <c:pt idx="779">
                  <c:v>27255</c:v>
                </c:pt>
                <c:pt idx="780" formatCode="&quot;$&quot;#,##0.00_);[Red]\(&quot;$&quot;#,##0.00\)">
                  <c:v>65685</c:v>
                </c:pt>
                <c:pt idx="781" formatCode="&quot;$&quot;#,##0.00_);[Red]\(&quot;$&quot;#,##0.00\)">
                  <c:v>83829</c:v>
                </c:pt>
                <c:pt idx="782" formatCode="&quot;$&quot;#,##0.00_);[Red]\(&quot;$&quot;#,##0.00\)">
                  <c:v>49269</c:v>
                </c:pt>
                <c:pt idx="783" formatCode="&quot;$&quot;#,##0.00_);[Red]\(&quot;$&quot;#,##0.00\)">
                  <c:v>72309</c:v>
                </c:pt>
                <c:pt idx="784" formatCode="&quot;$&quot;#,##0.00_);[Red]\(&quot;$&quot;#,##0.00\)">
                  <c:v>28457</c:v>
                </c:pt>
                <c:pt idx="785" formatCode="&quot;$&quot;#,##0.00_);[Red]\(&quot;$&quot;#,##0.00\)">
                  <c:v>57912</c:v>
                </c:pt>
                <c:pt idx="786" formatCode="&quot;$&quot;#,##0.00_);[Red]\(&quot;$&quot;#,##0.00\)">
                  <c:v>44010</c:v>
                </c:pt>
                <c:pt idx="787" formatCode="&quot;$&quot;#,##0.00_);[Red]\(&quot;$&quot;#,##0.00\)">
                  <c:v>61286</c:v>
                </c:pt>
                <c:pt idx="788" formatCode="&quot;$&quot;#,##0.00_);[Red]\(&quot;$&quot;#,##0.00\)">
                  <c:v>68117</c:v>
                </c:pt>
                <c:pt idx="789" formatCode="&quot;$&quot;#,##0.00_);[Red]\(&quot;$&quot;#,##0.00\)">
                  <c:v>4861</c:v>
                </c:pt>
                <c:pt idx="790" formatCode="&quot;$&quot;#,##0.00_);[Red]\(&quot;$&quot;#,##0.00\)">
                  <c:v>78931</c:v>
                </c:pt>
                <c:pt idx="791" formatCode="&quot;$&quot;#,##0.00_);[Red]\(&quot;$&quot;#,##0.00\)">
                  <c:v>65706</c:v>
                </c:pt>
                <c:pt idx="792" formatCode="&quot;$&quot;#,##0.00_);[Red]\(&quot;$&quot;#,##0.00\)">
                  <c:v>43018</c:v>
                </c:pt>
                <c:pt idx="793" formatCode="&quot;$&quot;#,##0.00_);[Red]\(&quot;$&quot;#,##0.00\)">
                  <c:v>50200</c:v>
                </c:pt>
                <c:pt idx="794" formatCode="&quot;$&quot;#,##0.00_);[Red]\(&quot;$&quot;#,##0.00\)">
                  <c:v>90687</c:v>
                </c:pt>
                <c:pt idx="795" formatCode="&quot;$&quot;#,##0.00_);[Red]\(&quot;$&quot;#,##0.00\)">
                  <c:v>64014</c:v>
                </c:pt>
                <c:pt idx="796">
                  <c:v>77037</c:v>
                </c:pt>
                <c:pt idx="797" formatCode="&quot;$&quot;#,##0.00_);[Red]\(&quot;$&quot;#,##0.00\)">
                  <c:v>62220</c:v>
                </c:pt>
                <c:pt idx="798" formatCode="&quot;$&quot;#,##0.00_);[Red]\(&quot;$&quot;#,##0.00\)">
                  <c:v>22979</c:v>
                </c:pt>
                <c:pt idx="799" formatCode="&quot;$&quot;#,##0.00_);[Red]\(&quot;$&quot;#,##0.00\)">
                  <c:v>31859</c:v>
                </c:pt>
                <c:pt idx="800" formatCode="&quot;$&quot;#,##0.00_);[Red]\(&quot;$&quot;#,##0.00\)">
                  <c:v>43300</c:v>
                </c:pt>
                <c:pt idx="801">
                  <c:v>65324</c:v>
                </c:pt>
                <c:pt idx="802" formatCode="&quot;$&quot;#,##0.00_);[Red]\(&quot;$&quot;#,##0.00\)">
                  <c:v>49605</c:v>
                </c:pt>
                <c:pt idx="803" formatCode="&quot;$&quot;#,##0.00_);[Red]\(&quot;$&quot;#,##0.00\)">
                  <c:v>18746</c:v>
                </c:pt>
                <c:pt idx="804" formatCode="&quot;$&quot;#,##0.00_);[Red]\(&quot;$&quot;#,##0.00\)">
                  <c:v>61284</c:v>
                </c:pt>
                <c:pt idx="805">
                  <c:v>49544</c:v>
                </c:pt>
                <c:pt idx="806" formatCode="&quot;$&quot;#,##0.00_);[Red]\(&quot;$&quot;#,##0.00\)">
                  <c:v>21282</c:v>
                </c:pt>
                <c:pt idx="807" formatCode="&quot;$&quot;#,##0.00_);[Red]\(&quot;$&quot;#,##0.00\)">
                  <c:v>94871</c:v>
                </c:pt>
                <c:pt idx="808">
                  <c:v>63564</c:v>
                </c:pt>
                <c:pt idx="809" formatCode="&quot;$&quot;#,##0.00_);[Red]\(&quot;$&quot;#,##0.00\)">
                  <c:v>60934</c:v>
                </c:pt>
                <c:pt idx="810" formatCode="&quot;$&quot;#,##0.00_);[Red]\(&quot;$&quot;#,##0.00\)">
                  <c:v>18690</c:v>
                </c:pt>
                <c:pt idx="811" formatCode="&quot;$&quot;#,##0.00_);[Red]\(&quot;$&quot;#,##0.00\)">
                  <c:v>31497</c:v>
                </c:pt>
                <c:pt idx="812" formatCode="&quot;$&quot;#,##0.00_);[Red]\(&quot;$&quot;#,##0.00\)">
                  <c:v>53253</c:v>
                </c:pt>
                <c:pt idx="813" formatCode="&quot;$&quot;#,##0.00_);[Red]\(&quot;$&quot;#,##0.00\)">
                  <c:v>60544</c:v>
                </c:pt>
                <c:pt idx="814" formatCode="&quot;$&quot;#,##0.00_);[Red]\(&quot;$&quot;#,##0.00\)">
                  <c:v>37150</c:v>
                </c:pt>
                <c:pt idx="815" formatCode="&quot;$&quot;#,##0.00_);[Red]\(&quot;$&quot;#,##0.00\)">
                  <c:v>41335</c:v>
                </c:pt>
                <c:pt idx="816">
                  <c:v>24639</c:v>
                </c:pt>
                <c:pt idx="817" formatCode="&quot;$&quot;#,##0.00_);[Red]\(&quot;$&quot;#,##0.00\)">
                  <c:v>30675</c:v>
                </c:pt>
                <c:pt idx="818" formatCode="&quot;$&quot;#,##0.00_);[Red]\(&quot;$&quot;#,##0.00\)">
                  <c:v>37284</c:v>
                </c:pt>
                <c:pt idx="819" formatCode="&quot;$&quot;#,##0.00_);[Red]\(&quot;$&quot;#,##0.00\)">
                  <c:v>46681</c:v>
                </c:pt>
                <c:pt idx="820">
                  <c:v>79143</c:v>
                </c:pt>
                <c:pt idx="821" formatCode="&quot;$&quot;#,##0.00_);[Red]\(&quot;$&quot;#,##0.00\)">
                  <c:v>38620</c:v>
                </c:pt>
                <c:pt idx="822" formatCode="&quot;$&quot;#,##0.00_);[Red]\(&quot;$&quot;#,##0.00\)">
                  <c:v>49514</c:v>
                </c:pt>
                <c:pt idx="823" formatCode="&quot;$&quot;#,##0.00_);[Red]\(&quot;$&quot;#,##0.00\)">
                  <c:v>79205</c:v>
                </c:pt>
                <c:pt idx="824" formatCode="&quot;$&quot;#,##0.00_);[Red]\(&quot;$&quot;#,##0.00\)">
                  <c:v>77766</c:v>
                </c:pt>
                <c:pt idx="825" formatCode="&quot;$&quot;#,##0.00_);[Red]\(&quot;$&quot;#,##0.00\)">
                  <c:v>56067</c:v>
                </c:pt>
                <c:pt idx="826" formatCode="&quot;$&quot;#,##0.00_);[Red]\(&quot;$&quot;#,##0.00\)">
                  <c:v>7500</c:v>
                </c:pt>
                <c:pt idx="827" formatCode="&quot;$&quot;#,##0.00_);[Red]\(&quot;$&quot;#,##0.00\)">
                  <c:v>70666</c:v>
                </c:pt>
                <c:pt idx="828" formatCode="&quot;$&quot;#,##0.00_);[Red]\(&quot;$&quot;#,##0.00\)">
                  <c:v>76624</c:v>
                </c:pt>
                <c:pt idx="829" formatCode="&quot;$&quot;#,##0.00_);[Red]\(&quot;$&quot;#,##0.00\)">
                  <c:v>71613</c:v>
                </c:pt>
                <c:pt idx="830" formatCode="&quot;$&quot;#,##0.00_);[Red]\(&quot;$&quot;#,##0.00\)">
                  <c:v>38988</c:v>
                </c:pt>
                <c:pt idx="831" formatCode="&quot;$&quot;#,##0.00_);[Red]\(&quot;$&quot;#,##0.00\)">
                  <c:v>76140</c:v>
                </c:pt>
                <c:pt idx="832" formatCode="&quot;$&quot;#,##0.00_);[Red]\(&quot;$&quot;#,##0.00\)">
                  <c:v>37070</c:v>
                </c:pt>
                <c:pt idx="833" formatCode="&quot;$&quot;#,##0.00_);[Red]\(&quot;$&quot;#,##0.00\)">
                  <c:v>55249</c:v>
                </c:pt>
                <c:pt idx="834" formatCode="&quot;$&quot;#,##0.00_);[Red]\(&quot;$&quot;#,##0.00\)">
                  <c:v>24221</c:v>
                </c:pt>
                <c:pt idx="835" formatCode="&quot;$&quot;#,##0.00_);[Red]\(&quot;$&quot;#,##0.00\)">
                  <c:v>52157</c:v>
                </c:pt>
                <c:pt idx="836" formatCode="&quot;$&quot;#,##0.00_);[Red]\(&quot;$&quot;#,##0.00\)">
                  <c:v>34026</c:v>
                </c:pt>
                <c:pt idx="837" formatCode="&quot;$&quot;#,##0.00_);[Red]\(&quot;$&quot;#,##0.00\)">
                  <c:v>36864</c:v>
                </c:pt>
                <c:pt idx="838" formatCode="&quot;$&quot;#,##0.00_);[Red]\(&quot;$&quot;#,##0.00\)">
                  <c:v>29672</c:v>
                </c:pt>
                <c:pt idx="839" formatCode="&quot;$&quot;#,##0.00_);[Red]\(&quot;$&quot;#,##0.00\)">
                  <c:v>44159</c:v>
                </c:pt>
                <c:pt idx="840" formatCode="&quot;$&quot;#,##0.00_);[Red]\(&quot;$&quot;#,##0.00\)">
                  <c:v>57967</c:v>
                </c:pt>
                <c:pt idx="841" formatCode="&quot;$&quot;#,##0.00_);[Red]\(&quot;$&quot;#,##0.00\)">
                  <c:v>87171</c:v>
                </c:pt>
                <c:pt idx="842" formatCode="&quot;$&quot;#,##0.00_);[Red]\(&quot;$&quot;#,##0.00\)">
                  <c:v>20425</c:v>
                </c:pt>
                <c:pt idx="843" formatCode="&quot;$&quot;#,##0.00_);[Red]\(&quot;$&quot;#,##0.00\)">
                  <c:v>91065</c:v>
                </c:pt>
                <c:pt idx="844" formatCode="&quot;$&quot;#,##0.00_);[Red]\(&quot;$&quot;#,##0.00\)">
                  <c:v>59892</c:v>
                </c:pt>
                <c:pt idx="845" formatCode="&quot;$&quot;#,##0.00_);[Red]\(&quot;$&quot;#,##0.00\)">
                  <c:v>32889</c:v>
                </c:pt>
                <c:pt idx="846" formatCode="&quot;$&quot;#,##0.00_);[Red]\(&quot;$&quot;#,##0.00\)">
                  <c:v>17345</c:v>
                </c:pt>
                <c:pt idx="847">
                  <c:v>6560</c:v>
                </c:pt>
                <c:pt idx="848" formatCode="&quot;$&quot;#,##0.00_);[Red]\(&quot;$&quot;#,##0.00\)">
                  <c:v>98777</c:v>
                </c:pt>
                <c:pt idx="849" formatCode="&quot;$&quot;#,##0.00_);[Red]\(&quot;$&quot;#,##0.00\)">
                  <c:v>44375</c:v>
                </c:pt>
                <c:pt idx="850" formatCode="&quot;$&quot;#,##0.00_);[Red]\(&quot;$&quot;#,##0.00\)">
                  <c:v>19485</c:v>
                </c:pt>
                <c:pt idx="851" formatCode="&quot;$&quot;#,##0.00_);[Red]\(&quot;$&quot;#,##0.00\)">
                  <c:v>82800</c:v>
                </c:pt>
                <c:pt idx="852" formatCode="&quot;$&quot;#,##0.00_);[Red]\(&quot;$&quot;#,##0.00\)">
                  <c:v>53154</c:v>
                </c:pt>
                <c:pt idx="853" formatCode="&quot;$&quot;#,##0.00_);[Red]\(&quot;$&quot;#,##0.00\)">
                  <c:v>38683</c:v>
                </c:pt>
                <c:pt idx="854" formatCode="&quot;$&quot;#,##0.00_);[Red]\(&quot;$&quot;#,##0.00\)">
                  <c:v>87188</c:v>
                </c:pt>
                <c:pt idx="855" formatCode="&quot;$&quot;#,##0.00_);[Red]\(&quot;$&quot;#,##0.00\)">
                  <c:v>39548</c:v>
                </c:pt>
                <c:pt idx="856" formatCode="&quot;$&quot;#,##0.00_);[Red]\(&quot;$&quot;#,##0.00\)">
                  <c:v>57642</c:v>
                </c:pt>
                <c:pt idx="857" formatCode="&quot;$&quot;#,##0.00_);[Red]\(&quot;$&quot;#,##0.00\)">
                  <c:v>30467</c:v>
                </c:pt>
                <c:pt idx="858" formatCode="&quot;$&quot;#,##0.00_);[Red]\(&quot;$&quot;#,##0.00\)">
                  <c:v>23228</c:v>
                </c:pt>
                <c:pt idx="859" formatCode="&quot;$&quot;#,##0.00_);[Red]\(&quot;$&quot;#,##0.00\)">
                  <c:v>20427</c:v>
                </c:pt>
                <c:pt idx="860" formatCode="&quot;$&quot;#,##0.00_);[Red]\(&quot;$&quot;#,##0.00\)">
                  <c:v>70971</c:v>
                </c:pt>
                <c:pt idx="861" formatCode="&quot;$&quot;#,##0.00_);[Red]\(&quot;$&quot;#,##0.00\)">
                  <c:v>35178</c:v>
                </c:pt>
                <c:pt idx="862" formatCode="&quot;$&quot;#,##0.00_);[Red]\(&quot;$&quot;#,##0.00\)">
                  <c:v>6835</c:v>
                </c:pt>
                <c:pt idx="863" formatCode="&quot;$&quot;#,##0.00_);[Red]\(&quot;$&quot;#,##0.00\)">
                  <c:v>80589</c:v>
                </c:pt>
                <c:pt idx="864" formatCode="&quot;$&quot;#,##0.00_);[Red]\(&quot;$&quot;#,##0.00\)">
                  <c:v>60152</c:v>
                </c:pt>
                <c:pt idx="865" formatCode="&quot;$&quot;#,##0.00_);[Red]\(&quot;$&quot;#,##0.00\)">
                  <c:v>77863</c:v>
                </c:pt>
                <c:pt idx="866" formatCode="&quot;$&quot;#,##0.00_);[Red]\(&quot;$&quot;#,##0.00\)">
                  <c:v>42387</c:v>
                </c:pt>
                <c:pt idx="867" formatCode="&quot;$&quot;#,##0.00_);[Red]\(&quot;$&quot;#,##0.00\)">
                  <c:v>21955</c:v>
                </c:pt>
                <c:pt idx="868" formatCode="&quot;$&quot;#,##0.00_);[Red]\(&quot;$&quot;#,##0.00\)">
                  <c:v>18988</c:v>
                </c:pt>
                <c:pt idx="869" formatCode="&quot;$&quot;#,##0.00_);[Red]\(&quot;$&quot;#,##0.00\)">
                  <c:v>85738</c:v>
                </c:pt>
                <c:pt idx="870" formatCode="&quot;$&quot;#,##0.00_);[Red]\(&quot;$&quot;#,##0.00\)">
                  <c:v>32144</c:v>
                </c:pt>
                <c:pt idx="871" formatCode="&quot;$&quot;#,##0.00_);[Red]\(&quot;$&quot;#,##0.00\)">
                  <c:v>39062</c:v>
                </c:pt>
                <c:pt idx="872" formatCode="&quot;$&quot;#,##0.00_);[Red]\(&quot;$&quot;#,##0.00\)">
                  <c:v>67353</c:v>
                </c:pt>
                <c:pt idx="874" formatCode="&quot;$&quot;#,##0.00_);[Red]\(&quot;$&quot;#,##0.00\)">
                  <c:v>37244</c:v>
                </c:pt>
                <c:pt idx="875" formatCode="&quot;$&quot;#,##0.00_);[Red]\(&quot;$&quot;#,##0.00\)">
                  <c:v>71819</c:v>
                </c:pt>
                <c:pt idx="876" formatCode="&quot;$&quot;#,##0.00_);[Red]\(&quot;$&quot;#,##0.00\)">
                  <c:v>47850</c:v>
                </c:pt>
                <c:pt idx="877" formatCode="&quot;$&quot;#,##0.00_);[Red]\(&quot;$&quot;#,##0.00\)">
                  <c:v>65487</c:v>
                </c:pt>
                <c:pt idx="878" formatCode="&quot;$&quot;#,##0.00_);[Red]\(&quot;$&quot;#,##0.00\)">
                  <c:v>43482</c:v>
                </c:pt>
                <c:pt idx="879" formatCode="&quot;$&quot;#,##0.00_);[Red]\(&quot;$&quot;#,##0.00\)">
                  <c:v>32218</c:v>
                </c:pt>
                <c:pt idx="880" formatCode="&quot;$&quot;#,##0.00_);[Red]\(&quot;$&quot;#,##0.00\)">
                  <c:v>52914</c:v>
                </c:pt>
                <c:pt idx="881" formatCode="&quot;$&quot;#,##0.00_);[Red]\(&quot;$&quot;#,##0.00\)">
                  <c:v>46463</c:v>
                </c:pt>
                <c:pt idx="882" formatCode="&quot;$&quot;#,##0.00_);[Red]\(&quot;$&quot;#,##0.00\)">
                  <c:v>36038</c:v>
                </c:pt>
                <c:pt idx="883" formatCode="&quot;$&quot;#,##0.00_);[Red]\(&quot;$&quot;#,##0.00\)">
                  <c:v>75315</c:v>
                </c:pt>
                <c:pt idx="884" formatCode="&quot;$&quot;#,##0.00_);[Red]\(&quot;$&quot;#,##0.00\)">
                  <c:v>63841</c:v>
                </c:pt>
                <c:pt idx="885" formatCode="&quot;$&quot;#,##0.00_);[Red]\(&quot;$&quot;#,##0.00\)">
                  <c:v>81051</c:v>
                </c:pt>
                <c:pt idx="886">
                  <c:v>68695</c:v>
                </c:pt>
                <c:pt idx="887">
                  <c:v>63915</c:v>
                </c:pt>
                <c:pt idx="888" formatCode="&quot;$&quot;#,##0.00_);[Red]\(&quot;$&quot;#,##0.00\)">
                  <c:v>67419</c:v>
                </c:pt>
                <c:pt idx="889" formatCode="&quot;$&quot;#,##0.00_);[Red]\(&quot;$&quot;#,##0.00\)">
                  <c:v>16860</c:v>
                </c:pt>
                <c:pt idx="890" formatCode="&quot;$&quot;#,##0.00_);[Red]\(&quot;$&quot;#,##0.00\)">
                  <c:v>89616</c:v>
                </c:pt>
                <c:pt idx="891" formatCode="&quot;$&quot;#,##0.00_);[Red]\(&quot;$&quot;#,##0.00\)">
                  <c:v>55801</c:v>
                </c:pt>
                <c:pt idx="892" formatCode="&quot;$&quot;#,##0.00_);[Red]\(&quot;$&quot;#,##0.00\)">
                  <c:v>83257</c:v>
                </c:pt>
                <c:pt idx="893" formatCode="&quot;$&quot;#,##0.00_);[Red]\(&quot;$&quot;#,##0.00\)">
                  <c:v>31615</c:v>
                </c:pt>
                <c:pt idx="894" formatCode="&quot;$&quot;#,##0.00_);[Red]\(&quot;$&quot;#,##0.00\)">
                  <c:v>20180</c:v>
                </c:pt>
                <c:pt idx="895" formatCode="&quot;$&quot;#,##0.00_);[Red]\(&quot;$&quot;#,##0.00\)">
                  <c:v>65316</c:v>
                </c:pt>
                <c:pt idx="896" formatCode="&quot;$&quot;#,##0.00_);[Red]\(&quot;$&quot;#,##0.00\)">
                  <c:v>64100</c:v>
                </c:pt>
                <c:pt idx="897" formatCode="&quot;$&quot;#,##0.00_);[Red]\(&quot;$&quot;#,##0.00\)">
                  <c:v>46524</c:v>
                </c:pt>
                <c:pt idx="898" formatCode="&quot;$&quot;#,##0.00_);[Red]\(&quot;$&quot;#,##0.00\)">
                  <c:v>30023</c:v>
                </c:pt>
                <c:pt idx="899">
                  <c:v>50388</c:v>
                </c:pt>
                <c:pt idx="900" formatCode="&quot;$&quot;#,##0.00_);[Red]\(&quot;$&quot;#,##0.00\)">
                  <c:v>30279</c:v>
                </c:pt>
                <c:pt idx="901">
                  <c:v>58646</c:v>
                </c:pt>
                <c:pt idx="902" formatCode="&quot;$&quot;#,##0.00_);[Red]\(&quot;$&quot;#,##0.00\)">
                  <c:v>35682</c:v>
                </c:pt>
                <c:pt idx="903" formatCode="&quot;$&quot;#,##0.00_);[Red]\(&quot;$&quot;#,##0.00\)">
                  <c:v>69098</c:v>
                </c:pt>
                <c:pt idx="904">
                  <c:v>69096</c:v>
                </c:pt>
                <c:pt idx="905" formatCode="&quot;$&quot;#,##0.00_);[Red]\(&quot;$&quot;#,##0.00\)">
                  <c:v>63777</c:v>
                </c:pt>
                <c:pt idx="906" formatCode="&quot;$&quot;#,##0.00_);[Red]\(&quot;$&quot;#,##0.00\)">
                  <c:v>60432</c:v>
                </c:pt>
                <c:pt idx="907" formatCode="&quot;$&quot;#,##0.00_);[Red]\(&quot;$&quot;#,##0.00\)">
                  <c:v>72354</c:v>
                </c:pt>
                <c:pt idx="908" formatCode="&quot;$&quot;#,##0.00_);[Red]\(&quot;$&quot;#,##0.00\)">
                  <c:v>39858</c:v>
                </c:pt>
                <c:pt idx="909">
                  <c:v>62845</c:v>
                </c:pt>
                <c:pt idx="910" formatCode="&quot;$&quot;#,##0.00_);[Red]\(&quot;$&quot;#,##0.00\)">
                  <c:v>68682</c:v>
                </c:pt>
                <c:pt idx="911" formatCode="&quot;$&quot;#,##0.00_);[Red]\(&quot;$&quot;#,##0.00\)">
                  <c:v>69882</c:v>
                </c:pt>
                <c:pt idx="912" formatCode="&quot;$&quot;#,##0.00_);[Red]\(&quot;$&quot;#,##0.00\)">
                  <c:v>72228</c:v>
                </c:pt>
                <c:pt idx="913" formatCode="&quot;$&quot;#,##0.00_);[Red]\(&quot;$&quot;#,##0.00\)">
                  <c:v>75127</c:v>
                </c:pt>
                <c:pt idx="914" formatCode="&quot;$&quot;#,##0.00_);[Red]\(&quot;$&quot;#,##0.00\)">
                  <c:v>85693</c:v>
                </c:pt>
                <c:pt idx="915" formatCode="&quot;$&quot;#,##0.00_);[Red]\(&quot;$&quot;#,##0.00\)">
                  <c:v>78427</c:v>
                </c:pt>
                <c:pt idx="916" formatCode="&quot;$&quot;#,##0.00_);[Red]\(&quot;$&quot;#,##0.00\)">
                  <c:v>38946</c:v>
                </c:pt>
                <c:pt idx="917" formatCode="&quot;$&quot;#,##0.00_);[Red]\(&quot;$&quot;#,##0.00\)">
                  <c:v>82497</c:v>
                </c:pt>
                <c:pt idx="918" formatCode="&quot;$&quot;#,##0.00_);[Red]\(&quot;$&quot;#,##0.00\)">
                  <c:v>13672</c:v>
                </c:pt>
                <c:pt idx="919" formatCode="&quot;$&quot;#,##0.00_);[Red]\(&quot;$&quot;#,##0.00\)">
                  <c:v>41967</c:v>
                </c:pt>
                <c:pt idx="920" formatCode="&quot;$&quot;#,##0.00_);[Red]\(&quot;$&quot;#,##0.00\)">
                  <c:v>33564</c:v>
                </c:pt>
                <c:pt idx="921" formatCode="&quot;$&quot;#,##0.00_);[Red]\(&quot;$&quot;#,##0.00\)">
                  <c:v>51373</c:v>
                </c:pt>
                <c:pt idx="922" formatCode="&quot;$&quot;#,##0.00_);[Red]\(&quot;$&quot;#,##0.00\)">
                  <c:v>47009</c:v>
                </c:pt>
                <c:pt idx="923" formatCode="&quot;$&quot;#,##0.00_);[Red]\(&quot;$&quot;#,##0.00\)">
                  <c:v>22070</c:v>
                </c:pt>
                <c:pt idx="924" formatCode="&quot;$&quot;#,##0.00_);[Red]\(&quot;$&quot;#,##0.00\)">
                  <c:v>75759</c:v>
                </c:pt>
                <c:pt idx="925" formatCode="&quot;$&quot;#,##0.00_);[Red]\(&quot;$&quot;#,##0.00\)">
                  <c:v>45006</c:v>
                </c:pt>
                <c:pt idx="926" formatCode="&quot;$&quot;#,##0.00_);[Red]\(&quot;$&quot;#,##0.00\)">
                  <c:v>82072</c:v>
                </c:pt>
                <c:pt idx="927" formatCode="&quot;$&quot;#,##0.00_);[Red]\(&quot;$&quot;#,##0.00\)">
                  <c:v>49681</c:v>
                </c:pt>
                <c:pt idx="928" formatCode="&quot;$&quot;#,##0.00_);[Red]\(&quot;$&quot;#,##0.00\)">
                  <c:v>65695</c:v>
                </c:pt>
                <c:pt idx="929" formatCode="&quot;$&quot;#,##0.00_);[Red]\(&quot;$&quot;#,##0.00\)">
                  <c:v>71367</c:v>
                </c:pt>
                <c:pt idx="930" formatCode="&quot;$&quot;#,##0.00_);[Red]\(&quot;$&quot;#,##0.00\)">
                  <c:v>81361</c:v>
                </c:pt>
                <c:pt idx="931" formatCode="&quot;$&quot;#,##0.00_);[Red]\(&quot;$&quot;#,##0.00\)">
                  <c:v>57705</c:v>
                </c:pt>
                <c:pt idx="932" formatCode="&quot;$&quot;#,##0.00_);[Red]\(&quot;$&quot;#,##0.00\)">
                  <c:v>105471</c:v>
                </c:pt>
                <c:pt idx="933" formatCode="&quot;$&quot;#,##0.00_);[Red]\(&quot;$&quot;#,##0.00\)">
                  <c:v>113734</c:v>
                </c:pt>
                <c:pt idx="934" formatCode="&quot;$&quot;#,##0.00_);[Red]\(&quot;$&quot;#,##0.00\)">
                  <c:v>74637</c:v>
                </c:pt>
                <c:pt idx="935" formatCode="&quot;$&quot;#,##0.00_);[Red]\(&quot;$&quot;#,##0.00\)">
                  <c:v>70647</c:v>
                </c:pt>
                <c:pt idx="936" formatCode="&quot;$&quot;#,##0.00_);[Red]\(&quot;$&quot;#,##0.00\)">
                  <c:v>27803</c:v>
                </c:pt>
                <c:pt idx="937" formatCode="&quot;$&quot;#,##0.00_);[Red]\(&quot;$&quot;#,##0.00\)">
                  <c:v>78497</c:v>
                </c:pt>
                <c:pt idx="938" formatCode="&quot;$&quot;#,##0.00_);[Red]\(&quot;$&quot;#,##0.00\)">
                  <c:v>42011</c:v>
                </c:pt>
                <c:pt idx="939" formatCode="&quot;$&quot;#,##0.00_);[Red]\(&quot;$&quot;#,##0.00\)">
                  <c:v>75114</c:v>
                </c:pt>
                <c:pt idx="940" formatCode="&quot;$&quot;#,##0.00_);[Red]\(&quot;$&quot;#,##0.00\)">
                  <c:v>51250</c:v>
                </c:pt>
                <c:pt idx="941" formatCode="&quot;$&quot;#,##0.00_);[Red]\(&quot;$&quot;#,##0.00\)">
                  <c:v>24480</c:v>
                </c:pt>
                <c:pt idx="942" formatCode="&quot;$&quot;#,##0.00_);[Red]\(&quot;$&quot;#,##0.00\)">
                  <c:v>81300</c:v>
                </c:pt>
                <c:pt idx="943" formatCode="&quot;$&quot;#,##0.00_);[Red]\(&quot;$&quot;#,##0.00\)">
                  <c:v>73705</c:v>
                </c:pt>
                <c:pt idx="944" formatCode="&quot;$&quot;#,##0.00_);[Red]\(&quot;$&quot;#,##0.00\)">
                  <c:v>78710</c:v>
                </c:pt>
                <c:pt idx="945" formatCode="&quot;$&quot;#,##0.00_);[Red]\(&quot;$&quot;#,##0.00\)">
                  <c:v>51876</c:v>
                </c:pt>
                <c:pt idx="946" formatCode="&quot;$&quot;#,##0.00_);[Red]\(&quot;$&quot;#,##0.00\)">
                  <c:v>82571</c:v>
                </c:pt>
                <c:pt idx="947" formatCode="&quot;$&quot;#,##0.00_);[Red]\(&quot;$&quot;#,##0.00\)">
                  <c:v>80739</c:v>
                </c:pt>
                <c:pt idx="948" formatCode="&quot;$&quot;#,##0.00_);[Red]\(&quot;$&quot;#,##0.00\)">
                  <c:v>50725</c:v>
                </c:pt>
                <c:pt idx="949" formatCode="&quot;$&quot;#,##0.00_);[Red]\(&quot;$&quot;#,##0.00\)">
                  <c:v>7500</c:v>
                </c:pt>
                <c:pt idx="950" formatCode="&quot;$&quot;#,##0.00_);[Red]\(&quot;$&quot;#,##0.00\)">
                  <c:v>35416</c:v>
                </c:pt>
                <c:pt idx="951" formatCode="&quot;$&quot;#,##0.00_);[Red]\(&quot;$&quot;#,##0.00\)">
                  <c:v>50150</c:v>
                </c:pt>
                <c:pt idx="952" formatCode="&quot;$&quot;#,##0.00_);[Red]\(&quot;$&quot;#,##0.00\)">
                  <c:v>61839</c:v>
                </c:pt>
                <c:pt idx="953" formatCode="&quot;$&quot;#,##0.00_);[Red]\(&quot;$&quot;#,##0.00\)">
                  <c:v>34704</c:v>
                </c:pt>
                <c:pt idx="954" formatCode="&quot;$&quot;#,##0.00_);[Red]\(&quot;$&quot;#,##0.00\)">
                  <c:v>20193</c:v>
                </c:pt>
                <c:pt idx="955" formatCode="&quot;$&quot;#,##0.00_);[Red]\(&quot;$&quot;#,##0.00\)">
                  <c:v>31605</c:v>
                </c:pt>
                <c:pt idx="956" formatCode="&quot;$&quot;#,##0.00_);[Red]\(&quot;$&quot;#,##0.00\)">
                  <c:v>50616</c:v>
                </c:pt>
                <c:pt idx="957" formatCode="&quot;$&quot;#,##0.00_);[Red]\(&quot;$&quot;#,##0.00\)">
                  <c:v>65463</c:v>
                </c:pt>
                <c:pt idx="958" formatCode="&quot;$&quot;#,##0.00_);[Red]\(&quot;$&quot;#,##0.00\)">
                  <c:v>56242</c:v>
                </c:pt>
                <c:pt idx="959" formatCode="&quot;$&quot;#,##0.00_);[Red]\(&quot;$&quot;#,##0.00\)">
                  <c:v>58554</c:v>
                </c:pt>
                <c:pt idx="960" formatCode="&quot;$&quot;#,##0.00_);[Red]\(&quot;$&quot;#,##0.00\)">
                  <c:v>33585</c:v>
                </c:pt>
                <c:pt idx="961" formatCode="&quot;$&quot;#,##0.00_);[Red]\(&quot;$&quot;#,##0.00\)">
                  <c:v>63998</c:v>
                </c:pt>
                <c:pt idx="962" formatCode="&quot;$&quot;#,##0.00_);[Red]\(&quot;$&quot;#,##0.00\)">
                  <c:v>40442</c:v>
                </c:pt>
                <c:pt idx="963" formatCode="&quot;$&quot;#,##0.00_);[Red]\(&quot;$&quot;#,##0.00\)">
                  <c:v>70924</c:v>
                </c:pt>
                <c:pt idx="964" formatCode="&quot;$&quot;#,##0.00_);[Red]\(&quot;$&quot;#,##0.00\)">
                  <c:v>57954</c:v>
                </c:pt>
                <c:pt idx="965">
                  <c:v>77622</c:v>
                </c:pt>
                <c:pt idx="966" formatCode="&quot;$&quot;#,##0.00_);[Red]\(&quot;$&quot;#,##0.00\)">
                  <c:v>75330</c:v>
                </c:pt>
                <c:pt idx="967" formatCode="&quot;$&quot;#,##0.00_);[Red]\(&quot;$&quot;#,##0.00\)">
                  <c:v>80812</c:v>
                </c:pt>
                <c:pt idx="968" formatCode="&quot;$&quot;#,##0.00_);[Red]\(&quot;$&quot;#,##0.00\)">
                  <c:v>79803</c:v>
                </c:pt>
                <c:pt idx="969" formatCode="&quot;$&quot;#,##0.00_);[Red]\(&quot;$&quot;#,##0.00\)">
                  <c:v>44964</c:v>
                </c:pt>
                <c:pt idx="970" formatCode="&quot;$&quot;#,##0.00_);[Red]\(&quot;$&quot;#,##0.00\)">
                  <c:v>49638</c:v>
                </c:pt>
                <c:pt idx="971" formatCode="&quot;$&quot;#,##0.00_);[Red]\(&quot;$&quot;#,##0.00\)">
                  <c:v>15759</c:v>
                </c:pt>
                <c:pt idx="972" formatCode="&quot;$&quot;#,##0.00_);[Red]\(&quot;$&quot;#,##0.00\)">
                  <c:v>22304</c:v>
                </c:pt>
                <c:pt idx="973">
                  <c:v>54998</c:v>
                </c:pt>
                <c:pt idx="974" formatCode="&quot;$&quot;#,##0.00_);[Red]\(&quot;$&quot;#,##0.00\)">
                  <c:v>79865</c:v>
                </c:pt>
                <c:pt idx="975" formatCode="&quot;$&quot;#,##0.00_);[Red]\(&quot;$&quot;#,##0.00\)">
                  <c:v>27244</c:v>
                </c:pt>
                <c:pt idx="976" formatCode="&quot;$&quot;#,##0.00_);[Red]\(&quot;$&quot;#,##0.00\)">
                  <c:v>71322</c:v>
                </c:pt>
                <c:pt idx="977" formatCode="&quot;$&quot;#,##0.00_);[Red]\(&quot;$&quot;#,##0.00\)">
                  <c:v>22775</c:v>
                </c:pt>
                <c:pt idx="978" formatCode="&quot;$&quot;#,##0.00_);[Red]\(&quot;$&quot;#,##0.00\)">
                  <c:v>75127</c:v>
                </c:pt>
                <c:pt idx="979" formatCode="&quot;$&quot;#,##0.00_);[Red]\(&quot;$&quot;#,##0.00\)">
                  <c:v>30351</c:v>
                </c:pt>
                <c:pt idx="980" formatCode="&quot;$&quot;#,##0.00_);[Red]\(&quot;$&quot;#,##0.00\)">
                  <c:v>82347</c:v>
                </c:pt>
                <c:pt idx="981" formatCode="&quot;$&quot;#,##0.00_);[Red]\(&quot;$&quot;#,##0.00\)">
                  <c:v>24206</c:v>
                </c:pt>
                <c:pt idx="982" formatCode="&quot;$&quot;#,##0.00_);[Red]\(&quot;$&quot;#,##0.00\)">
                  <c:v>34380</c:v>
                </c:pt>
                <c:pt idx="983">
                  <c:v>53367</c:v>
                </c:pt>
                <c:pt idx="984">
                  <c:v>38236</c:v>
                </c:pt>
                <c:pt idx="985">
                  <c:v>38576</c:v>
                </c:pt>
                <c:pt idx="986" formatCode="&quot;$&quot;#,##0.00_);[Red]\(&quot;$&quot;#,##0.00\)">
                  <c:v>55412</c:v>
                </c:pt>
                <c:pt idx="987" formatCode="&quot;$&quot;#,##0.00_);[Red]\(&quot;$&quot;#,##0.00\)">
                  <c:v>68743</c:v>
                </c:pt>
                <c:pt idx="988" formatCode="&quot;$&quot;#,##0.00_);[Red]\(&quot;$&quot;#,##0.00\)">
                  <c:v>53230</c:v>
                </c:pt>
                <c:pt idx="989" formatCode="&quot;$&quot;#,##0.00_);[Red]\(&quot;$&quot;#,##0.00\)">
                  <c:v>16626</c:v>
                </c:pt>
                <c:pt idx="990" formatCode="&quot;$&quot;#,##0.00_);[Red]\(&quot;$&quot;#,##0.00\)">
                  <c:v>157146</c:v>
                </c:pt>
                <c:pt idx="991" formatCode="&quot;$&quot;#,##0.00_);[Red]\(&quot;$&quot;#,##0.00\)">
                  <c:v>46094</c:v>
                </c:pt>
                <c:pt idx="992" formatCode="&quot;$&quot;#,##0.00_);[Red]\(&quot;$&quot;#,##0.00\)">
                  <c:v>37760</c:v>
                </c:pt>
                <c:pt idx="993" formatCode="&quot;$&quot;#,##0.00_);[Red]\(&quot;$&quot;#,##0.00\)">
                  <c:v>70503</c:v>
                </c:pt>
                <c:pt idx="994" formatCode="&quot;$&quot;#,##0.00_);[Red]\(&quot;$&quot;#,##0.00\)">
                  <c:v>71367</c:v>
                </c:pt>
                <c:pt idx="995" formatCode="&quot;$&quot;#,##0.00_);[Red]\(&quot;$&quot;#,##0.00\)">
                  <c:v>53653</c:v>
                </c:pt>
                <c:pt idx="996" formatCode="&quot;$&quot;#,##0.00_);[Red]\(&quot;$&quot;#,##0.00\)">
                  <c:v>89572</c:v>
                </c:pt>
                <c:pt idx="997" formatCode="&quot;$&quot;#,##0.00_);[Red]\(&quot;$&quot;#,##0.00\)">
                  <c:v>48195</c:v>
                </c:pt>
                <c:pt idx="998" formatCode="&quot;$&quot;#,##0.00_);[Red]\(&quot;$&quot;#,##0.00\)">
                  <c:v>21255</c:v>
                </c:pt>
                <c:pt idx="999" formatCode="&quot;$&quot;#,##0.00_);[Red]\(&quot;$&quot;#,##0.00\)">
                  <c:v>74250</c:v>
                </c:pt>
                <c:pt idx="1000" formatCode="&quot;$&quot;#,##0.00_);[Red]\(&quot;$&quot;#,##0.00\)">
                  <c:v>38201</c:v>
                </c:pt>
                <c:pt idx="1001" formatCode="&quot;$&quot;#,##0.00_);[Red]\(&quot;$&quot;#,##0.00\)">
                  <c:v>31497</c:v>
                </c:pt>
                <c:pt idx="1002" formatCode="&quot;$&quot;#,##0.00_);[Red]\(&quot;$&quot;#,##0.00\)">
                  <c:v>20587</c:v>
                </c:pt>
                <c:pt idx="1003" formatCode="&quot;$&quot;#,##0.00_);[Red]\(&quot;$&quot;#,##0.00\)">
                  <c:v>83273</c:v>
                </c:pt>
                <c:pt idx="1004" formatCode="&quot;$&quot;#,##0.00_);[Red]\(&quot;$&quot;#,##0.00\)">
                  <c:v>34469</c:v>
                </c:pt>
                <c:pt idx="1005" formatCode="&quot;$&quot;#,##0.00_);[Red]\(&quot;$&quot;#,##0.00\)">
                  <c:v>59111</c:v>
                </c:pt>
                <c:pt idx="1006" formatCode="&quot;$&quot;#,##0.00_);[Red]\(&quot;$&quot;#,##0.00\)">
                  <c:v>17459</c:v>
                </c:pt>
                <c:pt idx="1007" formatCode="&quot;$&quot;#,##0.00_);[Red]\(&quot;$&quot;#,##0.00\)">
                  <c:v>77598</c:v>
                </c:pt>
                <c:pt idx="1008" formatCode="&quot;$&quot;#,##0.00_);[Red]\(&quot;$&quot;#,##0.00\)">
                  <c:v>76081</c:v>
                </c:pt>
                <c:pt idx="1009" formatCode="&quot;$&quot;#,##0.00_);[Red]\(&quot;$&quot;#,##0.00\)">
                  <c:v>25008</c:v>
                </c:pt>
                <c:pt idx="1010" formatCode="&quot;$&quot;#,##0.00_);[Red]\(&quot;$&quot;#,##0.00\)">
                  <c:v>68118</c:v>
                </c:pt>
                <c:pt idx="1011" formatCode="&quot;$&quot;#,##0.00_);[Red]\(&quot;$&quot;#,##0.00\)">
                  <c:v>28691</c:v>
                </c:pt>
                <c:pt idx="1012" formatCode="&quot;$&quot;#,##0.00_);[Red]\(&quot;$&quot;#,##0.00\)">
                  <c:v>34529</c:v>
                </c:pt>
                <c:pt idx="1013" formatCode="&quot;$&quot;#,##0.00_);[Red]\(&quot;$&quot;#,##0.00\)">
                  <c:v>48526</c:v>
                </c:pt>
                <c:pt idx="1014" formatCode="&quot;$&quot;#,##0.00_);[Red]\(&quot;$&quot;#,##0.00\)">
                  <c:v>18100</c:v>
                </c:pt>
                <c:pt idx="1015" formatCode="&quot;$&quot;#,##0.00_);[Red]\(&quot;$&quot;#,##0.00\)">
                  <c:v>83145</c:v>
                </c:pt>
                <c:pt idx="1016" formatCode="&quot;$&quot;#,##0.00_);[Red]\(&quot;$&quot;#,##0.00\)">
                  <c:v>42710</c:v>
                </c:pt>
                <c:pt idx="1017" formatCode="&quot;$&quot;#,##0.00_);[Red]\(&quot;$&quot;#,##0.00\)">
                  <c:v>26997</c:v>
                </c:pt>
                <c:pt idx="1018" formatCode="&quot;$&quot;#,##0.00_);[Red]\(&quot;$&quot;#,##0.00\)">
                  <c:v>78331</c:v>
                </c:pt>
                <c:pt idx="1019" formatCode="&quot;$&quot;#,##0.00_);[Red]\(&quot;$&quot;#,##0.00\)">
                  <c:v>42767</c:v>
                </c:pt>
                <c:pt idx="1020" formatCode="&quot;$&quot;#,##0.00_);[Red]\(&quot;$&quot;#,##0.00\)">
                  <c:v>30351</c:v>
                </c:pt>
                <c:pt idx="1021" formatCode="&quot;$&quot;#,##0.00_);[Red]\(&quot;$&quot;#,##0.00\)">
                  <c:v>61794</c:v>
                </c:pt>
                <c:pt idx="1022" formatCode="&quot;$&quot;#,##0.00_);[Red]\(&quot;$&quot;#,##0.00\)">
                  <c:v>54072</c:v>
                </c:pt>
                <c:pt idx="1023" formatCode="&quot;$&quot;#,##0.00_);[Red]\(&quot;$&quot;#,##0.00\)">
                  <c:v>28769</c:v>
                </c:pt>
                <c:pt idx="1024" formatCode="&quot;$&quot;#,##0.00_);[Red]\(&quot;$&quot;#,##0.00\)">
                  <c:v>80134</c:v>
                </c:pt>
                <c:pt idx="1025" formatCode="&quot;$&quot;#,##0.00_);[Red]\(&quot;$&quot;#,##0.00\)">
                  <c:v>22804</c:v>
                </c:pt>
                <c:pt idx="1026" formatCode="&quot;$&quot;#,##0.00_);[Red]\(&quot;$&quot;#,##0.00\)">
                  <c:v>28072</c:v>
                </c:pt>
                <c:pt idx="1027" formatCode="&quot;$&quot;#,##0.00_);[Red]\(&quot;$&quot;#,##0.00\)">
                  <c:v>77298</c:v>
                </c:pt>
                <c:pt idx="1029" formatCode="&quot;$&quot;#,##0.00_);[Red]\(&quot;$&quot;#,##0.00\)">
                  <c:v>70515</c:v>
                </c:pt>
                <c:pt idx="1030" formatCode="&quot;$&quot;#,##0.00_);[Red]\(&quot;$&quot;#,##0.00\)">
                  <c:v>47821</c:v>
                </c:pt>
                <c:pt idx="1031" formatCode="&quot;$&quot;#,##0.00_);[Red]\(&quot;$&quot;#,##0.00\)">
                  <c:v>58330</c:v>
                </c:pt>
                <c:pt idx="1032" formatCode="&quot;$&quot;#,##0.00_);[Red]\(&quot;$&quot;#,##0.00\)">
                  <c:v>51569</c:v>
                </c:pt>
                <c:pt idx="1033" formatCode="&quot;$&quot;#,##0.00_);[Red]\(&quot;$&quot;#,##0.00\)">
                  <c:v>25509</c:v>
                </c:pt>
                <c:pt idx="1034" formatCode="&quot;$&quot;#,##0.00_);[Red]\(&quot;$&quot;#,##0.00\)">
                  <c:v>35860</c:v>
                </c:pt>
                <c:pt idx="1035" formatCode="&quot;$&quot;#,##0.00_);[Red]\(&quot;$&quot;#,##0.00\)">
                  <c:v>86979</c:v>
                </c:pt>
                <c:pt idx="1036">
                  <c:v>74806</c:v>
                </c:pt>
                <c:pt idx="1037" formatCode="&quot;$&quot;#,##0.00_);[Red]\(&quot;$&quot;#,##0.00\)">
                  <c:v>32632</c:v>
                </c:pt>
                <c:pt idx="1038" formatCode="&quot;$&quot;#,##0.00_);[Red]\(&quot;$&quot;#,##0.00\)">
                  <c:v>66664</c:v>
                </c:pt>
                <c:pt idx="1039" formatCode="&quot;$&quot;#,##0.00_);[Red]\(&quot;$&quot;#,##0.00\)">
                  <c:v>56628</c:v>
                </c:pt>
                <c:pt idx="1040" formatCode="&quot;$&quot;#,##0.00_);[Red]\(&quot;$&quot;#,##0.00\)">
                  <c:v>27450</c:v>
                </c:pt>
                <c:pt idx="1041" formatCode="&quot;$&quot;#,##0.00_);[Red]\(&quot;$&quot;#,##0.00\)">
                  <c:v>79530</c:v>
                </c:pt>
                <c:pt idx="1042" formatCode="&quot;$&quot;#,##0.00_);[Red]\(&quot;$&quot;#,##0.00\)">
                  <c:v>65333</c:v>
                </c:pt>
                <c:pt idx="1043" formatCode="&quot;$&quot;#,##0.00_);[Red]\(&quot;$&quot;#,##0.00\)">
                  <c:v>28320</c:v>
                </c:pt>
                <c:pt idx="1044" formatCode="&quot;$&quot;#,##0.00_);[Red]\(&quot;$&quot;#,##0.00\)">
                  <c:v>64355</c:v>
                </c:pt>
                <c:pt idx="1045" formatCode="&quot;$&quot;#,##0.00_);[Red]\(&quot;$&quot;#,##0.00\)">
                  <c:v>90842</c:v>
                </c:pt>
                <c:pt idx="1046" formatCode="&quot;$&quot;#,##0.00_);[Red]\(&quot;$&quot;#,##0.00\)">
                  <c:v>20194</c:v>
                </c:pt>
                <c:pt idx="1047" formatCode="&quot;$&quot;#,##0.00_);[Red]\(&quot;$&quot;#,##0.00\)">
                  <c:v>77766</c:v>
                </c:pt>
                <c:pt idx="1048" formatCode="&quot;$&quot;#,##0.00_);[Red]\(&quot;$&quot;#,##0.00\)">
                  <c:v>37760</c:v>
                </c:pt>
                <c:pt idx="1049" formatCode="&quot;$&quot;#,##0.00_);[Red]\(&quot;$&quot;#,##0.00\)">
                  <c:v>62466</c:v>
                </c:pt>
                <c:pt idx="1050">
                  <c:v>65104</c:v>
                </c:pt>
                <c:pt idx="1051" formatCode="&quot;$&quot;#,##0.00_);[Red]\(&quot;$&quot;#,##0.00\)">
                  <c:v>29604</c:v>
                </c:pt>
                <c:pt idx="1052" formatCode="&quot;$&quot;#,##0.00_);[Red]\(&quot;$&quot;#,##0.00\)">
                  <c:v>58494</c:v>
                </c:pt>
                <c:pt idx="1053" formatCode="&quot;$&quot;#,##0.00_);[Red]\(&quot;$&quot;#,##0.00\)">
                  <c:v>50616</c:v>
                </c:pt>
                <c:pt idx="1054" formatCode="&quot;$&quot;#,##0.00_);[Red]\(&quot;$&quot;#,##0.00\)">
                  <c:v>24367</c:v>
                </c:pt>
                <c:pt idx="1055" formatCode="&quot;$&quot;#,##0.00_);[Red]\(&quot;$&quot;#,##0.00\)">
                  <c:v>34824</c:v>
                </c:pt>
                <c:pt idx="1056" formatCode="&quot;$&quot;#,##0.00_);[Red]\(&quot;$&quot;#,##0.00\)">
                  <c:v>74268</c:v>
                </c:pt>
                <c:pt idx="1057" formatCode="&quot;$&quot;#,##0.00_);[Red]\(&quot;$&quot;#,##0.00\)">
                  <c:v>58482</c:v>
                </c:pt>
                <c:pt idx="1058" formatCode="&quot;$&quot;#,##0.00_);[Red]\(&quot;$&quot;#,##0.00\)">
                  <c:v>74538</c:v>
                </c:pt>
                <c:pt idx="1059" formatCode="&quot;$&quot;#,##0.00_);[Red]\(&quot;$&quot;#,##0.00\)">
                  <c:v>53378</c:v>
                </c:pt>
                <c:pt idx="1060" formatCode="&quot;$&quot;#,##0.00_);[Red]\(&quot;$&quot;#,##0.00\)">
                  <c:v>50002</c:v>
                </c:pt>
                <c:pt idx="1061" formatCode="&quot;$&quot;#,##0.00_);[Red]\(&quot;$&quot;#,##0.00\)">
                  <c:v>52852</c:v>
                </c:pt>
                <c:pt idx="1062" formatCode="&quot;$&quot;#,##0.00_);[Red]\(&quot;$&quot;#,##0.00\)">
                  <c:v>45903</c:v>
                </c:pt>
                <c:pt idx="1063" formatCode="&quot;$&quot;#,##0.00_);[Red]\(&quot;$&quot;#,##0.00\)">
                  <c:v>54132</c:v>
                </c:pt>
                <c:pt idx="1064" formatCode="&quot;$&quot;#,##0.00_);[Red]\(&quot;$&quot;#,##0.00\)">
                  <c:v>45894</c:v>
                </c:pt>
                <c:pt idx="1065" formatCode="&quot;$&quot;#,##0.00_);[Red]\(&quot;$&quot;#,##0.00\)">
                  <c:v>69139</c:v>
                </c:pt>
                <c:pt idx="1066" formatCode="&quot;$&quot;#,##0.00_);[Red]\(&quot;$&quot;#,##0.00\)">
                  <c:v>30753</c:v>
                </c:pt>
                <c:pt idx="1067" formatCode="&quot;$&quot;#,##0.00_);[Red]\(&quot;$&quot;#,##0.00\)">
                  <c:v>77568</c:v>
                </c:pt>
                <c:pt idx="1068" formatCode="&quot;$&quot;#,##0.00_);[Red]\(&quot;$&quot;#,##0.00\)">
                  <c:v>48767</c:v>
                </c:pt>
                <c:pt idx="1069" formatCode="&quot;$&quot;#,##0.00_);[Red]\(&quot;$&quot;#,##0.00\)">
                  <c:v>38725</c:v>
                </c:pt>
                <c:pt idx="1071" formatCode="&quot;$&quot;#,##0.00_);[Red]\(&quot;$&quot;#,##0.00\)">
                  <c:v>23910</c:v>
                </c:pt>
                <c:pt idx="1072" formatCode="&quot;$&quot;#,##0.00_);[Red]\(&quot;$&quot;#,##0.00\)">
                  <c:v>54603</c:v>
                </c:pt>
                <c:pt idx="1074" formatCode="&quot;$&quot;#,##0.00_);[Red]\(&quot;$&quot;#,##0.00\)">
                  <c:v>31056</c:v>
                </c:pt>
                <c:pt idx="1075" formatCode="&quot;$&quot;#,##0.00_);[Red]\(&quot;$&quot;#,##0.00\)">
                  <c:v>33986</c:v>
                </c:pt>
                <c:pt idx="1076" formatCode="&quot;$&quot;#,##0.00_);[Red]\(&quot;$&quot;#,##0.00\)">
                  <c:v>29440</c:v>
                </c:pt>
                <c:pt idx="1077" formatCode="&quot;$&quot;#,##0.00_);[Red]\(&quot;$&quot;#,##0.00\)">
                  <c:v>53843</c:v>
                </c:pt>
                <c:pt idx="1078" formatCode="&quot;$&quot;#,##0.00_);[Red]\(&quot;$&quot;#,##0.00\)">
                  <c:v>82224</c:v>
                </c:pt>
                <c:pt idx="1079" formatCode="&quot;$&quot;#,##0.00_);[Red]\(&quot;$&quot;#,##0.00\)">
                  <c:v>42473</c:v>
                </c:pt>
                <c:pt idx="1080" formatCode="&quot;$&quot;#,##0.00_);[Red]\(&quot;$&quot;#,##0.00\)">
                  <c:v>41020</c:v>
                </c:pt>
                <c:pt idx="1081" formatCode="&quot;$&quot;#,##0.00_);[Red]\(&quot;$&quot;#,##0.00\)">
                  <c:v>34961</c:v>
                </c:pt>
                <c:pt idx="1082" formatCode="&quot;$&quot;#,##0.00_);[Red]\(&quot;$&quot;#,##0.00\)">
                  <c:v>41658</c:v>
                </c:pt>
                <c:pt idx="1083" formatCode="&quot;$&quot;#,##0.00_);[Red]\(&quot;$&quot;#,##0.00\)">
                  <c:v>41551</c:v>
                </c:pt>
                <c:pt idx="1084" formatCode="&quot;$&quot;#,##0.00_);[Red]\(&quot;$&quot;#,##0.00\)">
                  <c:v>18358</c:v>
                </c:pt>
                <c:pt idx="1085" formatCode="&quot;$&quot;#,##0.00_);[Red]\(&quot;$&quot;#,##0.00\)">
                  <c:v>69084</c:v>
                </c:pt>
                <c:pt idx="1086" formatCode="&quot;$&quot;#,##0.00_);[Red]\(&quot;$&quot;#,##0.00\)">
                  <c:v>38961</c:v>
                </c:pt>
                <c:pt idx="1087" formatCode="&quot;$&quot;#,##0.00_);[Red]\(&quot;$&quot;#,##0.00\)">
                  <c:v>78394</c:v>
                </c:pt>
                <c:pt idx="1088" formatCode="&quot;$&quot;#,##0.00_);[Red]\(&quot;$&quot;#,##0.00\)">
                  <c:v>79632</c:v>
                </c:pt>
                <c:pt idx="1089" formatCode="&quot;$&quot;#,##0.00_);[Red]\(&quot;$&quot;#,##0.00\)">
                  <c:v>30899</c:v>
                </c:pt>
                <c:pt idx="1090" formatCode="&quot;$&quot;#,##0.00_);[Red]\(&quot;$&quot;#,##0.00\)">
                  <c:v>38196</c:v>
                </c:pt>
                <c:pt idx="1091" formatCode="&quot;$&quot;#,##0.00_);[Red]\(&quot;$&quot;#,##0.00\)">
                  <c:v>40689</c:v>
                </c:pt>
                <c:pt idx="1092" formatCode="&quot;$&quot;#,##0.00_);[Red]\(&quot;$&quot;#,##0.00\)">
                  <c:v>21024</c:v>
                </c:pt>
                <c:pt idx="1093" formatCode="&quot;$&quot;#,##0.00_);[Red]\(&quot;$&quot;#,##0.00\)">
                  <c:v>44051</c:v>
                </c:pt>
                <c:pt idx="1094" formatCode="&quot;$&quot;#,##0.00_);[Red]\(&quot;$&quot;#,##0.00\)">
                  <c:v>58293</c:v>
                </c:pt>
                <c:pt idx="1095" formatCode="&quot;$&quot;#,##0.00_);[Red]\(&quot;$&quot;#,##0.00\)">
                  <c:v>35946</c:v>
                </c:pt>
                <c:pt idx="1096" formatCode="&quot;$&quot;#,##0.00_);[Red]\(&quot;$&quot;#,##0.00\)">
                  <c:v>74985</c:v>
                </c:pt>
                <c:pt idx="1097">
                  <c:v>82504</c:v>
                </c:pt>
                <c:pt idx="1098" formatCode="&quot;$&quot;#,##0.00_);[Red]\(&quot;$&quot;#,##0.00\)">
                  <c:v>157733</c:v>
                </c:pt>
                <c:pt idx="1099">
                  <c:v>81975</c:v>
                </c:pt>
                <c:pt idx="1100" formatCode="&quot;$&quot;#,##0.00_);[Red]\(&quot;$&quot;#,##0.00\)">
                  <c:v>9548</c:v>
                </c:pt>
                <c:pt idx="1101" formatCode="&quot;$&quot;#,##0.00_);[Red]\(&quot;$&quot;#,##0.00\)">
                  <c:v>23559</c:v>
                </c:pt>
                <c:pt idx="1102" formatCode="&quot;$&quot;#,##0.00_);[Red]\(&quot;$&quot;#,##0.00\)">
                  <c:v>90638</c:v>
                </c:pt>
                <c:pt idx="1103" formatCode="&quot;$&quot;#,##0.00_);[Red]\(&quot;$&quot;#,##0.00\)">
                  <c:v>32644</c:v>
                </c:pt>
                <c:pt idx="1104">
                  <c:v>21474</c:v>
                </c:pt>
                <c:pt idx="1105" formatCode="&quot;$&quot;#,##0.00_);[Red]\(&quot;$&quot;#,##0.00\)">
                  <c:v>2447</c:v>
                </c:pt>
                <c:pt idx="1106" formatCode="&quot;$&quot;#,##0.00_);[Red]\(&quot;$&quot;#,##0.00\)">
                  <c:v>94384</c:v>
                </c:pt>
                <c:pt idx="1107" formatCode="&quot;$&quot;#,##0.00_);[Red]\(&quot;$&quot;#,##0.00\)">
                  <c:v>48920</c:v>
                </c:pt>
                <c:pt idx="1108" formatCode="&quot;$&quot;#,##0.00_);[Red]\(&quot;$&quot;#,##0.00\)">
                  <c:v>23763</c:v>
                </c:pt>
                <c:pt idx="1109" formatCode="&quot;$&quot;#,##0.00_);[Red]\(&quot;$&quot;#,##0.00\)">
                  <c:v>16014</c:v>
                </c:pt>
                <c:pt idx="1110" formatCode="&quot;$&quot;#,##0.00_);[Red]\(&quot;$&quot;#,##0.00\)">
                  <c:v>68487</c:v>
                </c:pt>
                <c:pt idx="1111" formatCode="&quot;$&quot;#,##0.00_);[Red]\(&quot;$&quot;#,##0.00\)">
                  <c:v>53103</c:v>
                </c:pt>
                <c:pt idx="1112" formatCode="&quot;$&quot;#,##0.00_);[Red]\(&quot;$&quot;#,##0.00\)">
                  <c:v>28359</c:v>
                </c:pt>
                <c:pt idx="1113" formatCode="&quot;$&quot;#,##0.00_);[Red]\(&quot;$&quot;#,##0.00\)">
                  <c:v>39922</c:v>
                </c:pt>
                <c:pt idx="1114" formatCode="&quot;$&quot;#,##0.00_);[Red]\(&quot;$&quot;#,##0.00\)">
                  <c:v>45579</c:v>
                </c:pt>
                <c:pt idx="1115">
                  <c:v>54450</c:v>
                </c:pt>
                <c:pt idx="1116" formatCode="&quot;$&quot;#,##0.00_);[Red]\(&quot;$&quot;#,##0.00\)">
                  <c:v>54111</c:v>
                </c:pt>
                <c:pt idx="1117" formatCode="&quot;$&quot;#,##0.00_);[Red]\(&quot;$&quot;#,##0.00\)">
                  <c:v>90226</c:v>
                </c:pt>
                <c:pt idx="1118" formatCode="&quot;$&quot;#,##0.00_);[Red]\(&quot;$&quot;#,##0.00\)">
                  <c:v>45057</c:v>
                </c:pt>
                <c:pt idx="1119" formatCode="&quot;$&quot;#,##0.00_);[Red]\(&quot;$&quot;#,##0.00\)">
                  <c:v>32011</c:v>
                </c:pt>
                <c:pt idx="1120" formatCode="&quot;$&quot;#,##0.00_);[Red]\(&quot;$&quot;#,##0.00\)">
                  <c:v>67445</c:v>
                </c:pt>
                <c:pt idx="1121" formatCode="&quot;$&quot;#,##0.00_);[Red]\(&quot;$&quot;#,##0.00\)">
                  <c:v>43020</c:v>
                </c:pt>
                <c:pt idx="1122" formatCode="&quot;$&quot;#,##0.00_);[Red]\(&quot;$&quot;#,##0.00\)">
                  <c:v>47352</c:v>
                </c:pt>
                <c:pt idx="1123" formatCode="&quot;$&quot;#,##0.00_);[Red]\(&quot;$&quot;#,##0.00\)">
                  <c:v>39356</c:v>
                </c:pt>
                <c:pt idx="1124">
                  <c:v>43263</c:v>
                </c:pt>
                <c:pt idx="1125" formatCode="&quot;$&quot;#,##0.00_);[Red]\(&quot;$&quot;#,##0.00\)">
                  <c:v>55842</c:v>
                </c:pt>
                <c:pt idx="1126" formatCode="&quot;$&quot;#,##0.00_);[Red]\(&quot;$&quot;#,##0.00\)">
                  <c:v>37758</c:v>
                </c:pt>
                <c:pt idx="1127" formatCode="&quot;$&quot;#,##0.00_);[Red]\(&quot;$&quot;#,##0.00\)">
                  <c:v>25293</c:v>
                </c:pt>
                <c:pt idx="1128" formatCode="&quot;$&quot;#,##0.00_);[Red]\(&quot;$&quot;#,##0.00\)">
                  <c:v>64090</c:v>
                </c:pt>
                <c:pt idx="1129" formatCode="&quot;$&quot;#,##0.00_);[Red]\(&quot;$&quot;#,##0.00\)">
                  <c:v>58138</c:v>
                </c:pt>
                <c:pt idx="1130" formatCode="&quot;$&quot;#,##0.00_);[Red]\(&quot;$&quot;#,##0.00\)">
                  <c:v>22434</c:v>
                </c:pt>
                <c:pt idx="1131" formatCode="&quot;$&quot;#,##0.00_);[Red]\(&quot;$&quot;#,##0.00\)">
                  <c:v>64014</c:v>
                </c:pt>
                <c:pt idx="1132" formatCode="&quot;$&quot;#,##0.00_);[Red]\(&quot;$&quot;#,##0.00\)">
                  <c:v>47808</c:v>
                </c:pt>
                <c:pt idx="1133" formatCode="&quot;$&quot;#,##0.00_);[Red]\(&quot;$&quot;#,##0.00\)">
                  <c:v>87771</c:v>
                </c:pt>
                <c:pt idx="1134" formatCode="&quot;$&quot;#,##0.00_);[Red]\(&quot;$&quot;#,##0.00\)">
                  <c:v>83829</c:v>
                </c:pt>
                <c:pt idx="1135" formatCode="&quot;$&quot;#,##0.00_);[Red]\(&quot;$&quot;#,##0.00\)">
                  <c:v>57811</c:v>
                </c:pt>
                <c:pt idx="1136" formatCode="&quot;$&quot;#,##0.00_);[Red]\(&quot;$&quot;#,##0.00\)">
                  <c:v>67384</c:v>
                </c:pt>
                <c:pt idx="1137" formatCode="&quot;$&quot;#,##0.00_);[Red]\(&quot;$&quot;#,##0.00\)">
                  <c:v>78075</c:v>
                </c:pt>
                <c:pt idx="1138" formatCode="&quot;$&quot;#,##0.00_);[Red]\(&quot;$&quot;#,##0.00\)">
                  <c:v>84169</c:v>
                </c:pt>
                <c:pt idx="1139" formatCode="&quot;$&quot;#,##0.00_);[Red]\(&quot;$&quot;#,##0.00\)">
                  <c:v>48721</c:v>
                </c:pt>
                <c:pt idx="1140" formatCode="&quot;$&quot;#,##0.00_);[Red]\(&quot;$&quot;#,##0.00\)">
                  <c:v>153924</c:v>
                </c:pt>
                <c:pt idx="1141" formatCode="&quot;$&quot;#,##0.00_);[Red]\(&quot;$&quot;#,##0.00\)">
                  <c:v>90933</c:v>
                </c:pt>
                <c:pt idx="1142" formatCode="&quot;$&quot;#,##0.00_);[Red]\(&quot;$&quot;#,##0.00\)">
                  <c:v>60093</c:v>
                </c:pt>
                <c:pt idx="1143" formatCode="&quot;$&quot;#,##0.00_);[Red]\(&quot;$&quot;#,##0.00\)">
                  <c:v>62882</c:v>
                </c:pt>
                <c:pt idx="1144" formatCode="&quot;$&quot;#,##0.00_);[Red]\(&quot;$&quot;#,##0.00\)">
                  <c:v>43776</c:v>
                </c:pt>
                <c:pt idx="1145">
                  <c:v>21359</c:v>
                </c:pt>
                <c:pt idx="1146" formatCode="&quot;$&quot;#,##0.00_);[Red]\(&quot;$&quot;#,##0.00\)">
                  <c:v>51983</c:v>
                </c:pt>
                <c:pt idx="1147" formatCode="&quot;$&quot;#,##0.00_);[Red]\(&quot;$&quot;#,##0.00\)">
                  <c:v>58821</c:v>
                </c:pt>
                <c:pt idx="1148" formatCode="&quot;$&quot;#,##0.00_);[Red]\(&quot;$&quot;#,##0.00\)">
                  <c:v>66973</c:v>
                </c:pt>
                <c:pt idx="1149" formatCode="&quot;$&quot;#,##0.00_);[Red]\(&quot;$&quot;#,##0.00\)">
                  <c:v>33456</c:v>
                </c:pt>
                <c:pt idx="1150" formatCode="&quot;$&quot;#,##0.00_);[Red]\(&quot;$&quot;#,##0.00\)">
                  <c:v>48752</c:v>
                </c:pt>
                <c:pt idx="1151" formatCode="&quot;$&quot;#,##0.00_);[Red]\(&quot;$&quot;#,##0.00\)">
                  <c:v>31535</c:v>
                </c:pt>
                <c:pt idx="1152" formatCode="&quot;$&quot;#,##0.00_);[Red]\(&quot;$&quot;#,##0.00\)">
                  <c:v>61798</c:v>
                </c:pt>
                <c:pt idx="1153" formatCode="&quot;$&quot;#,##0.00_);[Red]\(&quot;$&quot;#,##0.00\)">
                  <c:v>61416</c:v>
                </c:pt>
                <c:pt idx="1154" formatCode="&quot;$&quot;#,##0.00_);[Red]\(&quot;$&quot;#,##0.00\)">
                  <c:v>49767</c:v>
                </c:pt>
                <c:pt idx="1155" formatCode="&quot;$&quot;#,##0.00_);[Red]\(&quot;$&quot;#,##0.00\)">
                  <c:v>50183</c:v>
                </c:pt>
                <c:pt idx="1156" formatCode="&quot;$&quot;#,##0.00_);[Red]\(&quot;$&quot;#,##0.00\)">
                  <c:v>30983</c:v>
                </c:pt>
                <c:pt idx="1157">
                  <c:v>62499</c:v>
                </c:pt>
                <c:pt idx="1158" formatCode="&quot;$&quot;#,##0.00_);[Red]\(&quot;$&quot;#,##0.00\)">
                  <c:v>42213</c:v>
                </c:pt>
                <c:pt idx="1159" formatCode="&quot;$&quot;#,##0.00_);[Red]\(&quot;$&quot;#,##0.00\)">
                  <c:v>36026</c:v>
                </c:pt>
                <c:pt idx="1160" formatCode="&quot;$&quot;#,##0.00_);[Red]\(&quot;$&quot;#,##0.00\)">
                  <c:v>60896</c:v>
                </c:pt>
                <c:pt idx="1161" formatCode="&quot;$&quot;#,##0.00_);[Red]\(&quot;$&quot;#,##0.00\)">
                  <c:v>50611</c:v>
                </c:pt>
                <c:pt idx="1162" formatCode="&quot;$&quot;#,##0.00_);[Red]\(&quot;$&quot;#,##0.00\)">
                  <c:v>35684</c:v>
                </c:pt>
                <c:pt idx="1163" formatCode="&quot;$&quot;#,##0.00_);[Red]\(&quot;$&quot;#,##0.00\)">
                  <c:v>64108</c:v>
                </c:pt>
                <c:pt idx="1164" formatCode="&quot;$&quot;#,##0.00_);[Red]\(&quot;$&quot;#,##0.00\)">
                  <c:v>44635</c:v>
                </c:pt>
                <c:pt idx="1165" formatCode="&quot;$&quot;#,##0.00_);[Red]\(&quot;$&quot;#,##0.00\)">
                  <c:v>81702</c:v>
                </c:pt>
                <c:pt idx="1166" formatCode="&quot;$&quot;#,##0.00_);[Red]\(&quot;$&quot;#,##0.00\)">
                  <c:v>25443</c:v>
                </c:pt>
                <c:pt idx="1167" formatCode="&quot;$&quot;#,##0.00_);[Red]\(&quot;$&quot;#,##0.00\)">
                  <c:v>40548</c:v>
                </c:pt>
                <c:pt idx="1168" formatCode="&quot;$&quot;#,##0.00_);[Red]\(&quot;$&quot;#,##0.00\)">
                  <c:v>80763</c:v>
                </c:pt>
                <c:pt idx="1169" formatCode="&quot;$&quot;#,##0.00_);[Red]\(&quot;$&quot;#,##0.00\)">
                  <c:v>84117</c:v>
                </c:pt>
                <c:pt idx="1170" formatCode="&quot;$&quot;#,##0.00_);[Red]\(&quot;$&quot;#,##0.00\)">
                  <c:v>49187</c:v>
                </c:pt>
                <c:pt idx="1171" formatCode="&quot;$&quot;#,##0.00_);[Red]\(&quot;$&quot;#,##0.00\)">
                  <c:v>31788</c:v>
                </c:pt>
                <c:pt idx="1172" formatCode="&quot;$&quot;#,##0.00_);[Red]\(&quot;$&quot;#,##0.00\)">
                  <c:v>27100</c:v>
                </c:pt>
                <c:pt idx="1173" formatCode="&quot;$&quot;#,##0.00_);[Red]\(&quot;$&quot;#,##0.00\)">
                  <c:v>61917</c:v>
                </c:pt>
                <c:pt idx="1174" formatCode="&quot;$&quot;#,##0.00_);[Red]\(&quot;$&quot;#,##0.00\)">
                  <c:v>90638</c:v>
                </c:pt>
                <c:pt idx="1175">
                  <c:v>25959</c:v>
                </c:pt>
                <c:pt idx="1176" formatCode="&quot;$&quot;#,##0.00_);[Red]\(&quot;$&quot;#,##0.00\)">
                  <c:v>59754</c:v>
                </c:pt>
                <c:pt idx="1177" formatCode="&quot;$&quot;#,##0.00_);[Red]\(&quot;$&quot;#,##0.00\)">
                  <c:v>31163</c:v>
                </c:pt>
                <c:pt idx="1178" formatCode="&quot;$&quot;#,##0.00_);[Red]\(&quot;$&quot;#,##0.00\)">
                  <c:v>39453</c:v>
                </c:pt>
                <c:pt idx="1179" formatCode="&quot;$&quot;#,##0.00_);[Red]\(&quot;$&quot;#,##0.00\)">
                  <c:v>65169</c:v>
                </c:pt>
                <c:pt idx="1180" formatCode="&quot;$&quot;#,##0.00_);[Red]\(&quot;$&quot;#,##0.00\)">
                  <c:v>49854</c:v>
                </c:pt>
                <c:pt idx="1181" formatCode="&quot;$&quot;#,##0.00_);[Red]\(&quot;$&quot;#,##0.00\)">
                  <c:v>58582</c:v>
                </c:pt>
                <c:pt idx="1182" formatCode="&quot;$&quot;#,##0.00_);[Red]\(&quot;$&quot;#,##0.00\)">
                  <c:v>46053</c:v>
                </c:pt>
                <c:pt idx="1183" formatCode="&quot;$&quot;#,##0.00_);[Red]\(&quot;$&quot;#,##0.00\)">
                  <c:v>31158</c:v>
                </c:pt>
                <c:pt idx="1184">
                  <c:v>46374</c:v>
                </c:pt>
                <c:pt idx="1185" formatCode="&quot;$&quot;#,##0.00_);[Red]\(&quot;$&quot;#,##0.00\)">
                  <c:v>77437</c:v>
                </c:pt>
                <c:pt idx="1187" formatCode="&quot;$&quot;#,##0.00_);[Red]\(&quot;$&quot;#,##0.00\)">
                  <c:v>14188</c:v>
                </c:pt>
                <c:pt idx="1188" formatCode="&quot;$&quot;#,##0.00_);[Red]\(&quot;$&quot;#,##0.00\)">
                  <c:v>32303</c:v>
                </c:pt>
                <c:pt idx="1189">
                  <c:v>34578</c:v>
                </c:pt>
                <c:pt idx="1190" formatCode="&quot;$&quot;#,##0.00_);[Red]\(&quot;$&quot;#,##0.00\)">
                  <c:v>35246</c:v>
                </c:pt>
                <c:pt idx="1191" formatCode="&quot;$&quot;#,##0.00_);[Red]\(&quot;$&quot;#,##0.00\)">
                  <c:v>86857</c:v>
                </c:pt>
                <c:pt idx="1192" formatCode="&quot;$&quot;#,##0.00_);[Red]\(&quot;$&quot;#,##0.00\)">
                  <c:v>77870</c:v>
                </c:pt>
                <c:pt idx="1193" formatCode="&quot;$&quot;#,##0.00_);[Red]\(&quot;$&quot;#,##0.00\)">
                  <c:v>92556</c:v>
                </c:pt>
                <c:pt idx="1194" formatCode="&quot;$&quot;#,##0.00_);[Red]\(&quot;$&quot;#,##0.00\)">
                  <c:v>14849</c:v>
                </c:pt>
                <c:pt idx="1195" formatCode="&quot;$&quot;#,##0.00_);[Red]\(&quot;$&quot;#,##0.00\)">
                  <c:v>51479</c:v>
                </c:pt>
                <c:pt idx="1196" formatCode="&quot;$&quot;#,##0.00_);[Red]\(&quot;$&quot;#,##0.00\)">
                  <c:v>60894</c:v>
                </c:pt>
                <c:pt idx="1197" formatCode="&quot;$&quot;#,##0.00_);[Red]\(&quot;$&quot;#,##0.00\)">
                  <c:v>40246</c:v>
                </c:pt>
                <c:pt idx="1198" formatCode="&quot;$&quot;#,##0.00_);[Red]\(&quot;$&quot;#,##0.00\)">
                  <c:v>69901</c:v>
                </c:pt>
                <c:pt idx="1199" formatCode="&quot;$&quot;#,##0.00_);[Red]\(&quot;$&quot;#,##0.00\)">
                  <c:v>81205</c:v>
                </c:pt>
                <c:pt idx="1200" formatCode="&quot;$&quot;#,##0.00_);[Red]\(&quot;$&quot;#,##0.00\)">
                  <c:v>47703</c:v>
                </c:pt>
                <c:pt idx="1201" formatCode="&quot;$&quot;#,##0.00_);[Red]\(&quot;$&quot;#,##0.00\)">
                  <c:v>48186</c:v>
                </c:pt>
                <c:pt idx="1202" formatCode="&quot;$&quot;#,##0.00_);[Red]\(&quot;$&quot;#,##0.00\)">
                  <c:v>19107</c:v>
                </c:pt>
                <c:pt idx="1203" formatCode="&quot;$&quot;#,##0.00_);[Red]\(&quot;$&quot;#,##0.00\)">
                  <c:v>24401</c:v>
                </c:pt>
                <c:pt idx="1204" formatCode="&quot;$&quot;#,##0.00_);[Red]\(&quot;$&quot;#,##0.00\)">
                  <c:v>60689</c:v>
                </c:pt>
                <c:pt idx="1205" formatCode="&quot;$&quot;#,##0.00_);[Red]\(&quot;$&quot;#,##0.00\)">
                  <c:v>77981</c:v>
                </c:pt>
                <c:pt idx="1206" formatCode="&quot;$&quot;#,##0.00_);[Red]\(&quot;$&quot;#,##0.00\)">
                  <c:v>35688</c:v>
                </c:pt>
                <c:pt idx="1207" formatCode="&quot;$&quot;#,##0.00_);[Red]\(&quot;$&quot;#,##0.00\)">
                  <c:v>34968</c:v>
                </c:pt>
                <c:pt idx="1208" formatCode="&quot;$&quot;#,##0.00_);[Red]\(&quot;$&quot;#,##0.00\)">
                  <c:v>73395</c:v>
                </c:pt>
                <c:pt idx="1209" formatCode="&quot;$&quot;#,##0.00_);[Red]\(&quot;$&quot;#,##0.00\)">
                  <c:v>5648</c:v>
                </c:pt>
                <c:pt idx="1210" formatCode="&quot;$&quot;#,##0.00_);[Red]\(&quot;$&quot;#,##0.00\)">
                  <c:v>33444</c:v>
                </c:pt>
                <c:pt idx="1211" formatCode="&quot;$&quot;#,##0.00_);[Red]\(&quot;$&quot;#,##0.00\)">
                  <c:v>58512</c:v>
                </c:pt>
                <c:pt idx="1212" formatCode="&quot;$&quot;#,##0.00_);[Red]\(&quot;$&quot;#,##0.00\)">
                  <c:v>40344</c:v>
                </c:pt>
                <c:pt idx="1213" formatCode="&quot;$&quot;#,##0.00_);[Red]\(&quot;$&quot;#,##0.00\)">
                  <c:v>37401</c:v>
                </c:pt>
                <c:pt idx="1214" formatCode="&quot;$&quot;#,##0.00_);[Red]\(&quot;$&quot;#,##0.00\)">
                  <c:v>55284</c:v>
                </c:pt>
                <c:pt idx="1215" formatCode="&quot;$&quot;#,##0.00_);[Red]\(&quot;$&quot;#,##0.00\)">
                  <c:v>38232</c:v>
                </c:pt>
                <c:pt idx="1216" formatCode="&quot;$&quot;#,##0.00_);[Red]\(&quot;$&quot;#,##0.00\)">
                  <c:v>57338</c:v>
                </c:pt>
                <c:pt idx="1217" formatCode="&quot;$&quot;#,##0.00_);[Red]\(&quot;$&quot;#,##0.00\)">
                  <c:v>42618</c:v>
                </c:pt>
                <c:pt idx="1218" formatCode="&quot;$&quot;#,##0.00_);[Red]\(&quot;$&quot;#,##0.00\)">
                  <c:v>72025</c:v>
                </c:pt>
                <c:pt idx="1219" formatCode="&quot;$&quot;#,##0.00_);[Red]\(&quot;$&quot;#,##0.00\)">
                  <c:v>45072</c:v>
                </c:pt>
                <c:pt idx="1220" formatCode="&quot;$&quot;#,##0.00_);[Red]\(&quot;$&quot;#,##0.00\)">
                  <c:v>35893</c:v>
                </c:pt>
                <c:pt idx="1221" formatCode="&quot;$&quot;#,##0.00_);[Red]\(&quot;$&quot;#,##0.00\)">
                  <c:v>42693</c:v>
                </c:pt>
                <c:pt idx="1222" formatCode="&quot;$&quot;#,##0.00_);[Red]\(&quot;$&quot;#,##0.00\)">
                  <c:v>45207</c:v>
                </c:pt>
                <c:pt idx="1223" formatCode="&quot;$&quot;#,##0.00_);[Red]\(&quot;$&quot;#,##0.00\)">
                  <c:v>33402</c:v>
                </c:pt>
                <c:pt idx="1224" formatCode="&quot;$&quot;#,##0.00_);[Red]\(&quot;$&quot;#,##0.00\)">
                  <c:v>40304</c:v>
                </c:pt>
                <c:pt idx="1225">
                  <c:v>33168</c:v>
                </c:pt>
                <c:pt idx="1226" formatCode="&quot;$&quot;#,##0.00_);[Red]\(&quot;$&quot;#,##0.00\)">
                  <c:v>10404</c:v>
                </c:pt>
                <c:pt idx="1227" formatCode="&quot;$&quot;#,##0.00_);[Red]\(&quot;$&quot;#,##0.00\)">
                  <c:v>78353</c:v>
                </c:pt>
                <c:pt idx="1228" formatCode="&quot;$&quot;#,##0.00_);[Red]\(&quot;$&quot;#,##0.00\)">
                  <c:v>48150</c:v>
                </c:pt>
                <c:pt idx="1229" formatCode="&quot;$&quot;#,##0.00_);[Red]\(&quot;$&quot;#,##0.00\)">
                  <c:v>39552</c:v>
                </c:pt>
                <c:pt idx="1230" formatCode="&quot;$&quot;#,##0.00_);[Red]\(&quot;$&quot;#,##0.00\)">
                  <c:v>56775</c:v>
                </c:pt>
                <c:pt idx="1231" formatCode="&quot;$&quot;#,##0.00_);[Red]\(&quot;$&quot;#,##0.00\)">
                  <c:v>37126</c:v>
                </c:pt>
                <c:pt idx="1232" formatCode="&quot;$&quot;#,##0.00_);[Red]\(&quot;$&quot;#,##0.00\)">
                  <c:v>94384</c:v>
                </c:pt>
                <c:pt idx="1233" formatCode="&quot;$&quot;#,##0.00_);[Red]\(&quot;$&quot;#,##0.00\)">
                  <c:v>89120</c:v>
                </c:pt>
                <c:pt idx="1234" formatCode="&quot;$&quot;#,##0.00_);[Red]\(&quot;$&quot;#,##0.00\)">
                  <c:v>73450</c:v>
                </c:pt>
                <c:pt idx="1235" formatCode="&quot;$&quot;#,##0.00_);[Red]\(&quot;$&quot;#,##0.00\)">
                  <c:v>57036</c:v>
                </c:pt>
                <c:pt idx="1236" formatCode="&quot;$&quot;#,##0.00_);[Red]\(&quot;$&quot;#,##0.00\)">
                  <c:v>71626</c:v>
                </c:pt>
                <c:pt idx="1237" formatCode="&quot;$&quot;#,##0.00_);[Red]\(&quot;$&quot;#,##0.00\)">
                  <c:v>64504</c:v>
                </c:pt>
                <c:pt idx="1238" formatCode="&quot;$&quot;#,##0.00_);[Red]\(&quot;$&quot;#,##0.00\)">
                  <c:v>81217</c:v>
                </c:pt>
                <c:pt idx="1239" formatCode="&quot;$&quot;#,##0.00_);[Red]\(&quot;$&quot;#,##0.00\)">
                  <c:v>75345</c:v>
                </c:pt>
                <c:pt idx="1240" formatCode="&quot;$&quot;#,##0.00_);[Red]\(&quot;$&quot;#,##0.00\)">
                  <c:v>80395</c:v>
                </c:pt>
                <c:pt idx="1241" formatCode="&quot;$&quot;#,##0.00_);[Red]\(&quot;$&quot;#,##0.00\)">
                  <c:v>50664</c:v>
                </c:pt>
                <c:pt idx="1242" formatCode="&quot;$&quot;#,##0.00_);[Red]\(&quot;$&quot;#,##0.00\)">
                  <c:v>42192</c:v>
                </c:pt>
                <c:pt idx="1243" formatCode="&quot;$&quot;#,##0.00_);[Red]\(&quot;$&quot;#,##0.00\)">
                  <c:v>48985</c:v>
                </c:pt>
                <c:pt idx="1244" formatCode="&quot;$&quot;#,##0.00_);[Red]\(&quot;$&quot;#,##0.00\)">
                  <c:v>36736</c:v>
                </c:pt>
                <c:pt idx="1245" formatCode="&quot;$&quot;#,##0.00_);[Red]\(&quot;$&quot;#,##0.00\)">
                  <c:v>70829</c:v>
                </c:pt>
                <c:pt idx="1246" formatCode="&quot;$&quot;#,##0.00_);[Red]\(&quot;$&quot;#,##0.00\)">
                  <c:v>49494</c:v>
                </c:pt>
                <c:pt idx="1247" formatCode="&quot;$&quot;#,##0.00_);[Red]\(&quot;$&quot;#,##0.00\)">
                  <c:v>65073</c:v>
                </c:pt>
                <c:pt idx="1248" formatCode="&quot;$&quot;#,##0.00_);[Red]\(&quot;$&quot;#,##0.00\)">
                  <c:v>25818</c:v>
                </c:pt>
                <c:pt idx="1249" formatCode="&quot;$&quot;#,##0.00_);[Red]\(&quot;$&quot;#,##0.00\)">
                  <c:v>45146</c:v>
                </c:pt>
                <c:pt idx="1250" formatCode="&quot;$&quot;#,##0.00_);[Red]\(&quot;$&quot;#,##0.00\)">
                  <c:v>77298</c:v>
                </c:pt>
                <c:pt idx="1251" formatCode="&quot;$&quot;#,##0.00_);[Red]\(&quot;$&quot;#,##0.00\)">
                  <c:v>33454</c:v>
                </c:pt>
                <c:pt idx="1252" formatCode="&quot;$&quot;#,##0.00_);[Red]\(&quot;$&quot;#,##0.00\)">
                  <c:v>52203</c:v>
                </c:pt>
                <c:pt idx="1253" formatCode="&quot;$&quot;#,##0.00_);[Red]\(&quot;$&quot;#,##0.00\)">
                  <c:v>26646</c:v>
                </c:pt>
                <c:pt idx="1254">
                  <c:v>58646</c:v>
                </c:pt>
                <c:pt idx="1255" formatCode="&quot;$&quot;#,##0.00_);[Red]\(&quot;$&quot;#,##0.00\)">
                  <c:v>68462</c:v>
                </c:pt>
                <c:pt idx="1256" formatCode="&quot;$&quot;#,##0.00_);[Red]\(&quot;$&quot;#,##0.00\)">
                  <c:v>27238</c:v>
                </c:pt>
                <c:pt idx="1257" formatCode="&quot;$&quot;#,##0.00_);[Red]\(&quot;$&quot;#,##0.00\)">
                  <c:v>75903</c:v>
                </c:pt>
                <c:pt idx="1258" formatCode="&quot;$&quot;#,##0.00_);[Red]\(&quot;$&quot;#,##0.00\)">
                  <c:v>38643</c:v>
                </c:pt>
                <c:pt idx="1259" formatCode="&quot;$&quot;#,##0.00_);[Red]\(&quot;$&quot;#,##0.00\)">
                  <c:v>63381</c:v>
                </c:pt>
                <c:pt idx="1260" formatCode="&quot;$&quot;#,##0.00_);[Red]\(&quot;$&quot;#,##0.00\)">
                  <c:v>74485</c:v>
                </c:pt>
                <c:pt idx="1261" formatCode="&quot;$&quot;#,##0.00_);[Red]\(&quot;$&quot;#,##0.00\)">
                  <c:v>32557</c:v>
                </c:pt>
                <c:pt idx="1262" formatCode="&quot;$&quot;#,##0.00_);[Red]\(&quot;$&quot;#,##0.00\)">
                  <c:v>37395</c:v>
                </c:pt>
                <c:pt idx="1263" formatCode="&quot;$&quot;#,##0.00_);[Red]\(&quot;$&quot;#,##0.00\)">
                  <c:v>43815</c:v>
                </c:pt>
                <c:pt idx="1264" formatCode="&quot;$&quot;#,##0.00_);[Red]\(&quot;$&quot;#,##0.00\)">
                  <c:v>31353</c:v>
                </c:pt>
                <c:pt idx="1265" formatCode="&quot;$&quot;#,##0.00_);[Red]\(&quot;$&quot;#,##0.00\)">
                  <c:v>59594</c:v>
                </c:pt>
                <c:pt idx="1266" formatCode="&quot;$&quot;#,##0.00_);[Red]\(&quot;$&quot;#,##0.00\)">
                  <c:v>22574</c:v>
                </c:pt>
                <c:pt idx="1267" formatCode="&quot;$&quot;#,##0.00_);[Red]\(&quot;$&quot;#,##0.00\)">
                  <c:v>44421</c:v>
                </c:pt>
                <c:pt idx="1268" formatCode="&quot;$&quot;#,##0.00_);[Red]\(&quot;$&quot;#,##0.00\)">
                  <c:v>65991</c:v>
                </c:pt>
                <c:pt idx="1269" formatCode="&quot;$&quot;#,##0.00_);[Red]\(&quot;$&quot;#,##0.00\)">
                  <c:v>7144</c:v>
                </c:pt>
                <c:pt idx="1270" formatCode="&quot;$&quot;#,##0.00_);[Red]\(&quot;$&quot;#,##0.00\)">
                  <c:v>59292</c:v>
                </c:pt>
                <c:pt idx="1271" formatCode="&quot;$&quot;#,##0.00_);[Red]\(&quot;$&quot;#,##0.00\)">
                  <c:v>73892</c:v>
                </c:pt>
                <c:pt idx="1272" formatCode="&quot;$&quot;#,##0.00_);[Red]\(&quot;$&quot;#,##0.00\)">
                  <c:v>91712</c:v>
                </c:pt>
                <c:pt idx="1273" formatCode="&quot;$&quot;#,##0.00_);[Red]\(&quot;$&quot;#,##0.00\)">
                  <c:v>54356</c:v>
                </c:pt>
                <c:pt idx="1274" formatCode="&quot;$&quot;#,##0.00_);[Red]\(&quot;$&quot;#,##0.00\)">
                  <c:v>70545</c:v>
                </c:pt>
                <c:pt idx="1275" formatCode="&quot;$&quot;#,##0.00_);[Red]\(&quot;$&quot;#,##0.00\)">
                  <c:v>60482</c:v>
                </c:pt>
                <c:pt idx="1276" formatCode="&quot;$&quot;#,##0.00_);[Red]\(&quot;$&quot;#,##0.00\)">
                  <c:v>82384</c:v>
                </c:pt>
                <c:pt idx="1277" formatCode="&quot;$&quot;#,##0.00_);[Red]\(&quot;$&quot;#,##0.00\)">
                  <c:v>58025</c:v>
                </c:pt>
                <c:pt idx="1278" formatCode="&quot;$&quot;#,##0.00_);[Red]\(&quot;$&quot;#,##0.00\)">
                  <c:v>72217</c:v>
                </c:pt>
                <c:pt idx="1279" formatCode="&quot;$&quot;#,##0.00_);[Red]\(&quot;$&quot;#,##0.00\)">
                  <c:v>35322</c:v>
                </c:pt>
                <c:pt idx="1280" formatCode="&quot;$&quot;#,##0.00_);[Red]\(&quot;$&quot;#,##0.00\)">
                  <c:v>50870</c:v>
                </c:pt>
                <c:pt idx="1281" formatCode="&quot;$&quot;#,##0.00_);[Red]\(&quot;$&quot;#,##0.00\)">
                  <c:v>83790</c:v>
                </c:pt>
                <c:pt idx="1282" formatCode="&quot;$&quot;#,##0.00_);[Red]\(&quot;$&quot;#,##0.00\)">
                  <c:v>55686</c:v>
                </c:pt>
                <c:pt idx="1283" formatCode="&quot;$&quot;#,##0.00_);[Red]\(&quot;$&quot;#,##0.00\)">
                  <c:v>63841</c:v>
                </c:pt>
                <c:pt idx="1284">
                  <c:v>34728</c:v>
                </c:pt>
                <c:pt idx="1285" formatCode="&quot;$&quot;#,##0.00_);[Red]\(&quot;$&quot;#,##0.00\)">
                  <c:v>59385</c:v>
                </c:pt>
                <c:pt idx="1286" formatCode="&quot;$&quot;#,##0.00_);[Red]\(&quot;$&quot;#,##0.00\)">
                  <c:v>82333</c:v>
                </c:pt>
                <c:pt idx="1287" formatCode="&quot;$&quot;#,##0.00_);[Red]\(&quot;$&quot;#,##0.00\)">
                  <c:v>54233</c:v>
                </c:pt>
                <c:pt idx="1288" formatCode="&quot;$&quot;#,##0.00_);[Red]\(&quot;$&quot;#,##0.00\)">
                  <c:v>42564</c:v>
                </c:pt>
                <c:pt idx="1289" formatCode="&quot;$&quot;#,##0.00_);[Red]\(&quot;$&quot;#,##0.00\)">
                  <c:v>91820</c:v>
                </c:pt>
                <c:pt idx="1290">
                  <c:v>33039</c:v>
                </c:pt>
                <c:pt idx="1291" formatCode="&quot;$&quot;#,##0.00_);[Red]\(&quot;$&quot;#,##0.00\)">
                  <c:v>65031</c:v>
                </c:pt>
                <c:pt idx="1292" formatCode="&quot;$&quot;#,##0.00_);[Red]\(&quot;$&quot;#,##0.00\)">
                  <c:v>68487</c:v>
                </c:pt>
                <c:pt idx="1293" formatCode="&quot;$&quot;#,##0.00_);[Red]\(&quot;$&quot;#,##0.00\)">
                  <c:v>70893</c:v>
                </c:pt>
                <c:pt idx="1294" formatCode="&quot;$&quot;#,##0.00_);[Red]\(&quot;$&quot;#,##0.00\)">
                  <c:v>65777</c:v>
                </c:pt>
                <c:pt idx="1295" formatCode="&quot;$&quot;#,##0.00_);[Red]\(&quot;$&quot;#,##0.00\)">
                  <c:v>29315</c:v>
                </c:pt>
                <c:pt idx="1296" formatCode="&quot;$&quot;#,##0.00_);[Red]\(&quot;$&quot;#,##0.00\)">
                  <c:v>29938</c:v>
                </c:pt>
                <c:pt idx="1297" formatCode="&quot;$&quot;#,##0.00_);[Red]\(&quot;$&quot;#,##0.00\)">
                  <c:v>79823</c:v>
                </c:pt>
                <c:pt idx="1298" formatCode="&quot;$&quot;#,##0.00_);[Red]\(&quot;$&quot;#,##0.00\)">
                  <c:v>15862</c:v>
                </c:pt>
                <c:pt idx="1299" formatCode="&quot;$&quot;#,##0.00_);[Red]\(&quot;$&quot;#,##0.00\)">
                  <c:v>61787</c:v>
                </c:pt>
                <c:pt idx="1300" formatCode="&quot;$&quot;#,##0.00_);[Red]\(&quot;$&quot;#,##0.00\)">
                  <c:v>15345</c:v>
                </c:pt>
                <c:pt idx="1301" formatCode="&quot;$&quot;#,##0.00_);[Red]\(&quot;$&quot;#,##0.00\)">
                  <c:v>44359</c:v>
                </c:pt>
                <c:pt idx="1302" formatCode="&quot;$&quot;#,##0.00_);[Red]\(&quot;$&quot;#,##0.00\)">
                  <c:v>59052</c:v>
                </c:pt>
                <c:pt idx="1303" formatCode="&quot;$&quot;#,##0.00_);[Red]\(&quot;$&quot;#,##0.00\)">
                  <c:v>30390</c:v>
                </c:pt>
                <c:pt idx="1304" formatCode="&quot;$&quot;#,##0.00_);[Red]\(&quot;$&quot;#,##0.00\)">
                  <c:v>36930</c:v>
                </c:pt>
                <c:pt idx="1305" formatCode="&quot;$&quot;#,##0.00_);[Red]\(&quot;$&quot;#,##0.00\)">
                  <c:v>57537</c:v>
                </c:pt>
                <c:pt idx="1306">
                  <c:v>47570</c:v>
                </c:pt>
                <c:pt idx="1307" formatCode="&quot;$&quot;#,##0.00_);[Red]\(&quot;$&quot;#,##0.00\)">
                  <c:v>48794</c:v>
                </c:pt>
                <c:pt idx="1308" formatCode="&quot;$&quot;#,##0.00_);[Red]\(&quot;$&quot;#,##0.00\)">
                  <c:v>32892</c:v>
                </c:pt>
                <c:pt idx="1309" formatCode="&quot;$&quot;#,##0.00_);[Red]\(&quot;$&quot;#,##0.00\)">
                  <c:v>71022</c:v>
                </c:pt>
                <c:pt idx="1310" formatCode="&quot;$&quot;#,##0.00_);[Red]\(&quot;$&quot;#,##0.00\)">
                  <c:v>52190</c:v>
                </c:pt>
                <c:pt idx="1311">
                  <c:v>18393</c:v>
                </c:pt>
                <c:pt idx="1312" formatCode="&quot;$&quot;#,##0.00_);[Red]\(&quot;$&quot;#,##0.00\)">
                  <c:v>58917</c:v>
                </c:pt>
                <c:pt idx="1313" formatCode="&quot;$&quot;#,##0.00_);[Red]\(&quot;$&quot;#,##0.00\)">
                  <c:v>78285</c:v>
                </c:pt>
                <c:pt idx="1314" formatCode="&quot;$&quot;#,##0.00_);[Red]\(&quot;$&quot;#,##0.00\)">
                  <c:v>57136</c:v>
                </c:pt>
                <c:pt idx="1315" formatCode="&quot;$&quot;#,##0.00_);[Red]\(&quot;$&quot;#,##0.00\)">
                  <c:v>80573</c:v>
                </c:pt>
                <c:pt idx="1316" formatCode="&quot;$&quot;#,##0.00_);[Red]\(&quot;$&quot;#,##0.00\)">
                  <c:v>88347</c:v>
                </c:pt>
                <c:pt idx="1317" formatCode="&quot;$&quot;#,##0.00_);[Red]\(&quot;$&quot;#,##0.00\)">
                  <c:v>86718</c:v>
                </c:pt>
                <c:pt idx="1318" formatCode="&quot;$&quot;#,##0.00_);[Red]\(&quot;$&quot;#,##0.00\)">
                  <c:v>33178</c:v>
                </c:pt>
                <c:pt idx="1319" formatCode="&quot;$&quot;#,##0.00_);[Red]\(&quot;$&quot;#,##0.00\)">
                  <c:v>76842</c:v>
                </c:pt>
                <c:pt idx="1320" formatCode="&quot;$&quot;#,##0.00_);[Red]\(&quot;$&quot;#,##0.00\)">
                  <c:v>45759</c:v>
                </c:pt>
                <c:pt idx="1321" formatCode="&quot;$&quot;#,##0.00_);[Red]\(&quot;$&quot;#,##0.00\)">
                  <c:v>41473</c:v>
                </c:pt>
                <c:pt idx="1322" formatCode="&quot;$&quot;#,##0.00_);[Red]\(&quot;$&quot;#,##0.00\)">
                  <c:v>61074</c:v>
                </c:pt>
                <c:pt idx="1323" formatCode="&quot;$&quot;#,##0.00_);[Red]\(&quot;$&quot;#,##0.00\)">
                  <c:v>66825</c:v>
                </c:pt>
                <c:pt idx="1324" formatCode="&quot;$&quot;#,##0.00_);[Red]\(&quot;$&quot;#,##0.00\)">
                  <c:v>64892</c:v>
                </c:pt>
                <c:pt idx="1325" formatCode="&quot;$&quot;#,##0.00_);[Red]\(&quot;$&quot;#,##0.00\)">
                  <c:v>28718</c:v>
                </c:pt>
                <c:pt idx="1326" formatCode="&quot;$&quot;#,##0.00_);[Red]\(&quot;$&quot;#,##0.00\)">
                  <c:v>62772</c:v>
                </c:pt>
                <c:pt idx="1327" formatCode="&quot;$&quot;#,##0.00_);[Red]\(&quot;$&quot;#,##0.00\)">
                  <c:v>57236</c:v>
                </c:pt>
                <c:pt idx="1328" formatCode="&quot;$&quot;#,##0.00_);[Red]\(&quot;$&quot;#,##0.00\)">
                  <c:v>36230</c:v>
                </c:pt>
                <c:pt idx="1329" formatCode="&quot;$&quot;#,##0.00_);[Red]\(&quot;$&quot;#,##0.00\)">
                  <c:v>38829</c:v>
                </c:pt>
                <c:pt idx="1330" formatCode="&quot;$&quot;#,##0.00_);[Red]\(&quot;$&quot;#,##0.00\)">
                  <c:v>51651</c:v>
                </c:pt>
                <c:pt idx="1331" formatCode="&quot;$&quot;#,##0.00_);[Red]\(&quot;$&quot;#,##0.00\)">
                  <c:v>19789</c:v>
                </c:pt>
                <c:pt idx="1332" formatCode="&quot;$&quot;#,##0.00_);[Red]\(&quot;$&quot;#,##0.00\)">
                  <c:v>30828</c:v>
                </c:pt>
                <c:pt idx="1333" formatCode="&quot;$&quot;#,##0.00_);[Red]\(&quot;$&quot;#,##0.00\)">
                  <c:v>39771</c:v>
                </c:pt>
                <c:pt idx="1334" formatCode="&quot;$&quot;#,##0.00_);[Red]\(&quot;$&quot;#,##0.00\)">
                  <c:v>17487</c:v>
                </c:pt>
                <c:pt idx="1335" formatCode="&quot;$&quot;#,##0.00_);[Red]\(&quot;$&quot;#,##0.00\)">
                  <c:v>67680</c:v>
                </c:pt>
                <c:pt idx="1336" formatCode="&quot;$&quot;#,##0.00_);[Red]\(&quot;$&quot;#,##0.00\)">
                  <c:v>77972</c:v>
                </c:pt>
                <c:pt idx="1337" formatCode="&quot;$&quot;#,##0.00_);[Red]\(&quot;$&quot;#,##0.00\)">
                  <c:v>18492</c:v>
                </c:pt>
                <c:pt idx="1338" formatCode="&quot;$&quot;#,##0.00_);[Red]\(&quot;$&quot;#,##0.00\)">
                  <c:v>47889</c:v>
                </c:pt>
                <c:pt idx="1339" formatCode="&quot;$&quot;#,##0.00_);[Red]\(&quot;$&quot;#,##0.00\)">
                  <c:v>62847</c:v>
                </c:pt>
                <c:pt idx="1340" formatCode="&quot;$&quot;#,##0.00_);[Red]\(&quot;$&quot;#,##0.00\)">
                  <c:v>67911</c:v>
                </c:pt>
                <c:pt idx="1341" formatCode="&quot;$&quot;#,##0.00_);[Red]\(&quot;$&quot;#,##0.00\)">
                  <c:v>76995</c:v>
                </c:pt>
                <c:pt idx="1342" formatCode="&quot;$&quot;#,##0.00_);[Red]\(&quot;$&quot;#,##0.00\)">
                  <c:v>72550</c:v>
                </c:pt>
                <c:pt idx="1343" formatCode="&quot;$&quot;#,##0.00_);[Red]\(&quot;$&quot;#,##0.00\)">
                  <c:v>38680</c:v>
                </c:pt>
                <c:pt idx="1344" formatCode="&quot;$&quot;#,##0.00_);[Red]\(&quot;$&quot;#,##0.00\)">
                  <c:v>56386</c:v>
                </c:pt>
                <c:pt idx="1345" formatCode="&quot;$&quot;#,##0.00_);[Red]\(&quot;$&quot;#,##0.00\)">
                  <c:v>72635</c:v>
                </c:pt>
                <c:pt idx="1346" formatCode="&quot;$&quot;#,##0.00_);[Red]\(&quot;$&quot;#,##0.00\)">
                  <c:v>55614</c:v>
                </c:pt>
                <c:pt idx="1347" formatCode="&quot;$&quot;#,##0.00_);[Red]\(&quot;$&quot;#,##0.00\)">
                  <c:v>70091</c:v>
                </c:pt>
                <c:pt idx="1348" formatCode="&quot;$&quot;#,##0.00_);[Red]\(&quot;$&quot;#,##0.00\)">
                  <c:v>27038</c:v>
                </c:pt>
                <c:pt idx="1349" formatCode="&quot;$&quot;#,##0.00_);[Red]\(&quot;$&quot;#,##0.00\)">
                  <c:v>44511</c:v>
                </c:pt>
                <c:pt idx="1350" formatCode="&quot;$&quot;#,##0.00_);[Red]\(&quot;$&quot;#,##0.00\)">
                  <c:v>59481</c:v>
                </c:pt>
                <c:pt idx="1351" formatCode="&quot;$&quot;#,##0.00_);[Red]\(&quot;$&quot;#,##0.00\)">
                  <c:v>38415</c:v>
                </c:pt>
                <c:pt idx="1352" formatCode="&quot;$&quot;#,##0.00_);[Red]\(&quot;$&quot;#,##0.00\)">
                  <c:v>33462</c:v>
                </c:pt>
                <c:pt idx="1353" formatCode="&quot;$&quot;#,##0.00_);[Red]\(&quot;$&quot;#,##0.00\)">
                  <c:v>66951</c:v>
                </c:pt>
                <c:pt idx="1354" formatCode="&quot;$&quot;#,##0.00_);[Red]\(&quot;$&quot;#,##0.00\)">
                  <c:v>27215</c:v>
                </c:pt>
                <c:pt idx="1355" formatCode="&quot;$&quot;#,##0.00_);[Red]\(&quot;$&quot;#,##0.00\)">
                  <c:v>16529</c:v>
                </c:pt>
                <c:pt idx="1356" formatCode="&quot;$&quot;#,##0.00_);[Red]\(&quot;$&quot;#,##0.00\)">
                  <c:v>77343</c:v>
                </c:pt>
                <c:pt idx="1357" formatCode="&quot;$&quot;#,##0.00_);[Red]\(&quot;$&quot;#,##0.00\)">
                  <c:v>55158</c:v>
                </c:pt>
                <c:pt idx="1358" formatCode="&quot;$&quot;#,##0.00_);[Red]\(&quot;$&quot;#,##0.00\)">
                  <c:v>59868</c:v>
                </c:pt>
                <c:pt idx="1359" formatCode="&quot;$&quot;#,##0.00_);[Red]\(&quot;$&quot;#,##0.00\)">
                  <c:v>67445</c:v>
                </c:pt>
                <c:pt idx="1360" formatCode="&quot;$&quot;#,##0.00_);[Red]\(&quot;$&quot;#,##0.00\)">
                  <c:v>51141</c:v>
                </c:pt>
                <c:pt idx="1361" formatCode="&quot;$&quot;#,##0.00_);[Red]\(&quot;$&quot;#,##0.00\)">
                  <c:v>23478</c:v>
                </c:pt>
                <c:pt idx="1362" formatCode="&quot;$&quot;#,##0.00_);[Red]\(&quot;$&quot;#,##0.00\)">
                  <c:v>31928</c:v>
                </c:pt>
                <c:pt idx="1363" formatCode="&quot;$&quot;#,##0.00_);[Red]\(&quot;$&quot;#,##0.00\)">
                  <c:v>33279</c:v>
                </c:pt>
                <c:pt idx="1364" formatCode="&quot;$&quot;#,##0.00_);[Red]\(&quot;$&quot;#,##0.00\)">
                  <c:v>18978</c:v>
                </c:pt>
                <c:pt idx="1365" formatCode="&quot;$&quot;#,##0.00_);[Red]\(&quot;$&quot;#,##0.00\)">
                  <c:v>38179</c:v>
                </c:pt>
                <c:pt idx="1366" formatCode="&quot;$&quot;#,##0.00_);[Red]\(&quot;$&quot;#,##0.00\)">
                  <c:v>75236</c:v>
                </c:pt>
                <c:pt idx="1367" formatCode="&quot;$&quot;#,##0.00_);[Red]\(&quot;$&quot;#,##0.00\)">
                  <c:v>58217</c:v>
                </c:pt>
                <c:pt idx="1368">
                  <c:v>60200</c:v>
                </c:pt>
                <c:pt idx="1369" formatCode="&quot;$&quot;#,##0.00_);[Red]\(&quot;$&quot;#,##0.00\)">
                  <c:v>43795</c:v>
                </c:pt>
                <c:pt idx="1370" formatCode="&quot;$&quot;#,##0.00_);[Red]\(&quot;$&quot;#,##0.00\)">
                  <c:v>71965</c:v>
                </c:pt>
                <c:pt idx="1371" formatCode="&quot;$&quot;#,##0.00_);[Red]\(&quot;$&quot;#,##0.00\)">
                  <c:v>70421</c:v>
                </c:pt>
                <c:pt idx="1372" formatCode="&quot;$&quot;#,##0.00_);[Red]\(&quot;$&quot;#,##0.00\)">
                  <c:v>29103</c:v>
                </c:pt>
                <c:pt idx="1373" formatCode="&quot;$&quot;#,##0.00_);[Red]\(&quot;$&quot;#,##0.00\)">
                  <c:v>68655</c:v>
                </c:pt>
                <c:pt idx="1374" formatCode="&quot;$&quot;#,##0.00_);[Red]\(&quot;$&quot;#,##0.00\)">
                  <c:v>38998</c:v>
                </c:pt>
                <c:pt idx="1375" formatCode="&quot;$&quot;#,##0.00_);[Red]\(&quot;$&quot;#,##0.00\)">
                  <c:v>17688</c:v>
                </c:pt>
                <c:pt idx="1376" formatCode="&quot;$&quot;#,##0.00_);[Red]\(&quot;$&quot;#,##0.00\)">
                  <c:v>86358</c:v>
                </c:pt>
                <c:pt idx="1377" formatCode="&quot;$&quot;#,##0.00_);[Red]\(&quot;$&quot;#,##0.00\)">
                  <c:v>37859</c:v>
                </c:pt>
                <c:pt idx="1378" formatCode="&quot;$&quot;#,##0.00_);[Red]\(&quot;$&quot;#,##0.00\)">
                  <c:v>21355</c:v>
                </c:pt>
                <c:pt idx="1379" formatCode="&quot;$&quot;#,##0.00_);[Red]\(&quot;$&quot;#,##0.00\)">
                  <c:v>37070</c:v>
                </c:pt>
                <c:pt idx="1380" formatCode="&quot;$&quot;#,##0.00_);[Red]\(&quot;$&quot;#,##0.00\)">
                  <c:v>82025</c:v>
                </c:pt>
                <c:pt idx="1381">
                  <c:v>96547</c:v>
                </c:pt>
                <c:pt idx="1382" formatCode="&quot;$&quot;#,##0.00_);[Red]\(&quot;$&quot;#,##0.00\)">
                  <c:v>44989</c:v>
                </c:pt>
                <c:pt idx="1383" formatCode="&quot;$&quot;#,##0.00_);[Red]\(&quot;$&quot;#,##0.00\)">
                  <c:v>41452</c:v>
                </c:pt>
                <c:pt idx="1384" formatCode="&quot;$&quot;#,##0.00_);[Red]\(&quot;$&quot;#,##0.00\)">
                  <c:v>75777</c:v>
                </c:pt>
                <c:pt idx="1385" formatCode="&quot;$&quot;#,##0.00_);[Red]\(&quot;$&quot;#,##0.00\)">
                  <c:v>21645</c:v>
                </c:pt>
                <c:pt idx="1386" formatCode="&quot;$&quot;#,##0.00_);[Red]\(&quot;$&quot;#,##0.00\)">
                  <c:v>29236</c:v>
                </c:pt>
                <c:pt idx="1387" formatCode="&quot;$&quot;#,##0.00_);[Red]\(&quot;$&quot;#,##0.00\)">
                  <c:v>1730</c:v>
                </c:pt>
                <c:pt idx="1388" formatCode="&quot;$&quot;#,##0.00_);[Red]\(&quot;$&quot;#,##0.00\)">
                  <c:v>10979</c:v>
                </c:pt>
                <c:pt idx="1389" formatCode="&quot;$&quot;#,##0.00_);[Red]\(&quot;$&quot;#,##0.00\)">
                  <c:v>35924</c:v>
                </c:pt>
                <c:pt idx="1390" formatCode="&quot;$&quot;#,##0.00_);[Red]\(&quot;$&quot;#,##0.00\)">
                  <c:v>68805</c:v>
                </c:pt>
                <c:pt idx="1391" formatCode="&quot;$&quot;#,##0.00_);[Red]\(&quot;$&quot;#,##0.00\)">
                  <c:v>65352</c:v>
                </c:pt>
                <c:pt idx="1392" formatCode="&quot;$&quot;#,##0.00_);[Red]\(&quot;$&quot;#,##0.00\)">
                  <c:v>32727</c:v>
                </c:pt>
                <c:pt idx="1393" formatCode="&quot;$&quot;#,##0.00_);[Red]\(&quot;$&quot;#,##0.00\)">
                  <c:v>27421</c:v>
                </c:pt>
                <c:pt idx="1394" formatCode="&quot;$&quot;#,##0.00_);[Red]\(&quot;$&quot;#,##0.00\)">
                  <c:v>32952</c:v>
                </c:pt>
                <c:pt idx="1395" formatCode="&quot;$&quot;#,##0.00_);[Red]\(&quot;$&quot;#,##0.00\)">
                  <c:v>79146</c:v>
                </c:pt>
                <c:pt idx="1396" formatCode="&quot;$&quot;#,##0.00_);[Red]\(&quot;$&quot;#,##0.00\)">
                  <c:v>61671</c:v>
                </c:pt>
                <c:pt idx="1397" formatCode="&quot;$&quot;#,##0.00_);[Red]\(&quot;$&quot;#,##0.00\)">
                  <c:v>80685</c:v>
                </c:pt>
                <c:pt idx="1398" formatCode="&quot;$&quot;#,##0.00_);[Red]\(&quot;$&quot;#,##0.00\)">
                  <c:v>84953</c:v>
                </c:pt>
                <c:pt idx="1399" formatCode="&quot;$&quot;#,##0.00_);[Red]\(&quot;$&quot;#,##0.00\)">
                  <c:v>63246</c:v>
                </c:pt>
                <c:pt idx="1400" formatCode="&quot;$&quot;#,##0.00_);[Red]\(&quot;$&quot;#,##0.00\)">
                  <c:v>28691</c:v>
                </c:pt>
                <c:pt idx="1401" formatCode="&quot;$&quot;#,##0.00_);[Red]\(&quot;$&quot;#,##0.00\)">
                  <c:v>26224</c:v>
                </c:pt>
                <c:pt idx="1402" formatCode="&quot;$&quot;#,##0.00_);[Red]\(&quot;$&quot;#,##0.00\)">
                  <c:v>44377</c:v>
                </c:pt>
                <c:pt idx="1403" formatCode="&quot;$&quot;#,##0.00_);[Red]\(&quot;$&quot;#,##0.00\)">
                  <c:v>76982</c:v>
                </c:pt>
                <c:pt idx="1404" formatCode="&quot;$&quot;#,##0.00_);[Red]\(&quot;$&quot;#,##0.00\)">
                  <c:v>93027</c:v>
                </c:pt>
                <c:pt idx="1405" formatCode="&quot;$&quot;#,##0.00_);[Red]\(&quot;$&quot;#,##0.00\)">
                  <c:v>78497</c:v>
                </c:pt>
                <c:pt idx="1406" formatCode="&quot;$&quot;#,##0.00_);[Red]\(&quot;$&quot;#,##0.00\)">
                  <c:v>46734</c:v>
                </c:pt>
                <c:pt idx="1407" formatCode="&quot;$&quot;#,##0.00_);[Red]\(&quot;$&quot;#,##0.00\)">
                  <c:v>31632</c:v>
                </c:pt>
                <c:pt idx="1408" formatCode="&quot;$&quot;#,##0.00_);[Red]\(&quot;$&quot;#,##0.00\)">
                  <c:v>84574</c:v>
                </c:pt>
                <c:pt idx="1409" formatCode="&quot;$&quot;#,##0.00_);[Red]\(&quot;$&quot;#,##0.00\)">
                  <c:v>49572</c:v>
                </c:pt>
                <c:pt idx="1410" formatCode="&quot;$&quot;#,##0.00_);[Red]\(&quot;$&quot;#,##0.00\)">
                  <c:v>27889</c:v>
                </c:pt>
                <c:pt idx="1411" formatCode="&quot;$&quot;#,##0.00_);[Red]\(&quot;$&quot;#,##0.00\)">
                  <c:v>26751</c:v>
                </c:pt>
                <c:pt idx="1412" formatCode="&quot;$&quot;#,##0.00_);[Red]\(&quot;$&quot;#,##0.00\)">
                  <c:v>77457</c:v>
                </c:pt>
                <c:pt idx="1413" formatCode="&quot;$&quot;#,##0.00_);[Red]\(&quot;$&quot;#,##0.00\)">
                  <c:v>50272</c:v>
                </c:pt>
                <c:pt idx="1414" formatCode="&quot;$&quot;#,##0.00_);[Red]\(&quot;$&quot;#,##0.00\)">
                  <c:v>83443</c:v>
                </c:pt>
                <c:pt idx="1415" formatCode="&quot;$&quot;#,##0.00_);[Red]\(&quot;$&quot;#,##0.00\)">
                  <c:v>75702</c:v>
                </c:pt>
                <c:pt idx="1416" formatCode="&quot;$&quot;#,##0.00_);[Red]\(&quot;$&quot;#,##0.00\)">
                  <c:v>74068</c:v>
                </c:pt>
                <c:pt idx="1417" formatCode="&quot;$&quot;#,##0.00_);[Red]\(&quot;$&quot;#,##0.00\)">
                  <c:v>38054</c:v>
                </c:pt>
                <c:pt idx="1418" formatCode="&quot;$&quot;#,##0.00_);[Red]\(&quot;$&quot;#,##0.00\)">
                  <c:v>71952</c:v>
                </c:pt>
                <c:pt idx="1419" formatCode="&quot;$&quot;#,##0.00_);[Red]\(&quot;$&quot;#,##0.00\)">
                  <c:v>43185</c:v>
                </c:pt>
                <c:pt idx="1420" formatCode="&quot;$&quot;#,##0.00_);[Red]\(&quot;$&quot;#,##0.00\)">
                  <c:v>69661</c:v>
                </c:pt>
                <c:pt idx="1421" formatCode="&quot;$&quot;#,##0.00_);[Red]\(&quot;$&quot;#,##0.00\)">
                  <c:v>65704</c:v>
                </c:pt>
                <c:pt idx="1422" formatCode="&quot;$&quot;#,##0.00_);[Red]\(&quot;$&quot;#,##0.00\)">
                  <c:v>62535</c:v>
                </c:pt>
                <c:pt idx="1423" formatCode="&quot;$&quot;#,##0.00_);[Red]\(&quot;$&quot;#,##0.00\)">
                  <c:v>11012</c:v>
                </c:pt>
                <c:pt idx="1424" formatCode="&quot;$&quot;#,##0.00_);[Red]\(&quot;$&quot;#,##0.00\)">
                  <c:v>58684</c:v>
                </c:pt>
                <c:pt idx="1425" formatCode="&quot;$&quot;#,##0.00_);[Red]\(&quot;$&quot;#,##0.00\)">
                  <c:v>29543</c:v>
                </c:pt>
                <c:pt idx="1426" formatCode="&quot;$&quot;#,##0.00_);[Red]\(&quot;$&quot;#,##0.00\)">
                  <c:v>70924</c:v>
                </c:pt>
                <c:pt idx="1427" formatCode="&quot;$&quot;#,##0.00_);[Red]\(&quot;$&quot;#,##0.00\)">
                  <c:v>33471</c:v>
                </c:pt>
                <c:pt idx="1428" formatCode="&quot;$&quot;#,##0.00_);[Red]\(&quot;$&quot;#,##0.00\)">
                  <c:v>54414</c:v>
                </c:pt>
                <c:pt idx="1429">
                  <c:v>76445</c:v>
                </c:pt>
                <c:pt idx="1430" formatCode="&quot;$&quot;#,##0.00_);[Red]\(&quot;$&quot;#,##0.00\)">
                  <c:v>46231</c:v>
                </c:pt>
                <c:pt idx="1431">
                  <c:v>66465</c:v>
                </c:pt>
                <c:pt idx="1432" formatCode="&quot;$&quot;#,##0.00_);[Red]\(&quot;$&quot;#,##0.00\)">
                  <c:v>25804</c:v>
                </c:pt>
                <c:pt idx="1433" formatCode="&quot;$&quot;#,##0.00_);[Red]\(&quot;$&quot;#,##0.00\)">
                  <c:v>37087</c:v>
                </c:pt>
                <c:pt idx="1434" formatCode="&quot;$&quot;#,##0.00_);[Red]\(&quot;$&quot;#,##0.00\)">
                  <c:v>36790</c:v>
                </c:pt>
                <c:pt idx="1435" formatCode="&quot;$&quot;#,##0.00_);[Red]\(&quot;$&quot;#,##0.00\)">
                  <c:v>78420</c:v>
                </c:pt>
                <c:pt idx="1436" formatCode="&quot;$&quot;#,##0.00_);[Red]\(&quot;$&quot;#,##0.00\)">
                  <c:v>61010</c:v>
                </c:pt>
                <c:pt idx="1437" formatCode="&quot;$&quot;#,##0.00_);[Red]\(&quot;$&quot;#,##0.00\)">
                  <c:v>80124</c:v>
                </c:pt>
                <c:pt idx="1438" formatCode="&quot;$&quot;#,##0.00_);[Red]\(&quot;$&quot;#,##0.00\)">
                  <c:v>67432</c:v>
                </c:pt>
                <c:pt idx="1439" formatCode="&quot;$&quot;#,##0.00_);[Red]\(&quot;$&quot;#,##0.00\)">
                  <c:v>63887</c:v>
                </c:pt>
                <c:pt idx="1440" formatCode="&quot;$&quot;#,##0.00_);[Red]\(&quot;$&quot;#,##0.00\)">
                  <c:v>19986</c:v>
                </c:pt>
                <c:pt idx="1441" formatCode="&quot;$&quot;#,##0.00_);[Red]\(&quot;$&quot;#,##0.00\)">
                  <c:v>58330</c:v>
                </c:pt>
                <c:pt idx="1442" formatCode="&quot;$&quot;#,##0.00_);[Red]\(&quot;$&quot;#,##0.00\)">
                  <c:v>52278</c:v>
                </c:pt>
                <c:pt idx="1443" formatCode="&quot;$&quot;#,##0.00_);[Red]\(&quot;$&quot;#,##0.00\)">
                  <c:v>75865</c:v>
                </c:pt>
                <c:pt idx="1444" formatCode="&quot;$&quot;#,##0.00_);[Red]\(&quot;$&quot;#,##0.00\)">
                  <c:v>51390</c:v>
                </c:pt>
                <c:pt idx="1445" formatCode="&quot;$&quot;#,##0.00_);[Red]\(&quot;$&quot;#,##0.00\)">
                  <c:v>73803</c:v>
                </c:pt>
                <c:pt idx="1446" formatCode="&quot;$&quot;#,##0.00_);[Red]\(&quot;$&quot;#,##0.00\)">
                  <c:v>68627</c:v>
                </c:pt>
                <c:pt idx="1447" formatCode="&quot;$&quot;#,##0.00_);[Red]\(&quot;$&quot;#,##0.00\)">
                  <c:v>36997</c:v>
                </c:pt>
                <c:pt idx="1448" formatCode="&quot;$&quot;#,##0.00_);[Red]\(&quot;$&quot;#,##0.00\)">
                  <c:v>42997</c:v>
                </c:pt>
                <c:pt idx="1449" formatCode="&quot;$&quot;#,##0.00_);[Red]\(&quot;$&quot;#,##0.00\)">
                  <c:v>54693</c:v>
                </c:pt>
                <c:pt idx="1450" formatCode="&quot;$&quot;#,##0.00_);[Red]\(&quot;$&quot;#,##0.00\)">
                  <c:v>21888</c:v>
                </c:pt>
                <c:pt idx="1451" formatCode="&quot;$&quot;#,##0.00_);[Red]\(&quot;$&quot;#,##0.00\)">
                  <c:v>74805</c:v>
                </c:pt>
                <c:pt idx="1452" formatCode="&quot;$&quot;#,##0.00_);[Red]\(&quot;$&quot;#,##0.00\)">
                  <c:v>27100</c:v>
                </c:pt>
                <c:pt idx="1453" formatCode="&quot;$&quot;#,##0.00_);[Red]\(&quot;$&quot;#,##0.00\)">
                  <c:v>64474</c:v>
                </c:pt>
                <c:pt idx="1454" formatCode="&quot;$&quot;#,##0.00_);[Red]\(&quot;$&quot;#,##0.00\)">
                  <c:v>30368</c:v>
                </c:pt>
                <c:pt idx="1455" formatCode="&quot;$&quot;#,##0.00_);[Red]\(&quot;$&quot;#,##0.00\)">
                  <c:v>30843</c:v>
                </c:pt>
                <c:pt idx="1457" formatCode="&quot;$&quot;#,##0.00_);[Red]\(&quot;$&quot;#,##0.00\)">
                  <c:v>65748</c:v>
                </c:pt>
                <c:pt idx="1458" formatCode="&quot;$&quot;#,##0.00_);[Red]\(&quot;$&quot;#,##0.00\)">
                  <c:v>41145</c:v>
                </c:pt>
                <c:pt idx="1459" formatCode="&quot;$&quot;#,##0.00_);[Red]\(&quot;$&quot;#,##0.00\)">
                  <c:v>44794</c:v>
                </c:pt>
                <c:pt idx="1460" formatCode="&quot;$&quot;#,##0.00_);[Red]\(&quot;$&quot;#,##0.00\)">
                  <c:v>62187</c:v>
                </c:pt>
                <c:pt idx="1461" formatCode="&quot;$&quot;#,##0.00_);[Red]\(&quot;$&quot;#,##0.00\)">
                  <c:v>101970</c:v>
                </c:pt>
                <c:pt idx="1462" formatCode="&quot;$&quot;#,##0.00_);[Red]\(&quot;$&quot;#,##0.00\)">
                  <c:v>31353</c:v>
                </c:pt>
                <c:pt idx="1463" formatCode="&quot;$&quot;#,##0.00_);[Red]\(&quot;$&quot;#,##0.00\)">
                  <c:v>50611</c:v>
                </c:pt>
                <c:pt idx="1464" formatCode="&quot;$&quot;#,##0.00_);[Red]\(&quot;$&quot;#,##0.00\)">
                  <c:v>42429</c:v>
                </c:pt>
                <c:pt idx="1465" formatCode="&quot;$&quot;#,##0.00_);[Red]\(&quot;$&quot;#,##0.00\)">
                  <c:v>69209</c:v>
                </c:pt>
                <c:pt idx="1466" formatCode="&quot;$&quot;#,##0.00_);[Red]\(&quot;$&quot;#,##0.00\)">
                  <c:v>17003</c:v>
                </c:pt>
                <c:pt idx="1468" formatCode="&quot;$&quot;#,##0.00_);[Red]\(&quot;$&quot;#,##0.00\)">
                  <c:v>47916</c:v>
                </c:pt>
                <c:pt idx="1469" formatCode="&quot;$&quot;#,##0.00_);[Red]\(&quot;$&quot;#,##0.00\)">
                  <c:v>57867</c:v>
                </c:pt>
                <c:pt idx="1470" formatCode="&quot;$&quot;#,##0.00_);[Red]\(&quot;$&quot;#,##0.00\)">
                  <c:v>38361</c:v>
                </c:pt>
                <c:pt idx="1471" formatCode="&quot;$&quot;#,##0.00_);[Red]\(&quot;$&quot;#,##0.00\)">
                  <c:v>34600</c:v>
                </c:pt>
                <c:pt idx="1472">
                  <c:v>52195</c:v>
                </c:pt>
                <c:pt idx="1473" formatCode="&quot;$&quot;#,##0.00_);[Red]\(&quot;$&quot;#,##0.00\)">
                  <c:v>56981</c:v>
                </c:pt>
                <c:pt idx="1474" formatCode="&quot;$&quot;#,##0.00_);[Red]\(&quot;$&quot;#,##0.00\)">
                  <c:v>78618</c:v>
                </c:pt>
                <c:pt idx="1475" formatCode="&quot;$&quot;#,##0.00_);[Red]\(&quot;$&quot;#,##0.00\)">
                  <c:v>33316</c:v>
                </c:pt>
                <c:pt idx="1476">
                  <c:v>69476</c:v>
                </c:pt>
                <c:pt idx="1478" formatCode="&quot;$&quot;#,##0.00_);[Red]\(&quot;$&quot;#,##0.00\)">
                  <c:v>48686</c:v>
                </c:pt>
                <c:pt idx="1479" formatCode="&quot;$&quot;#,##0.00_);[Red]\(&quot;$&quot;#,##0.00\)">
                  <c:v>41728</c:v>
                </c:pt>
                <c:pt idx="1480" formatCode="&quot;$&quot;#,##0.00_);[Red]\(&quot;$&quot;#,##0.00\)">
                  <c:v>70596</c:v>
                </c:pt>
                <c:pt idx="1481" formatCode="&quot;$&quot;#,##0.00_);[Red]\(&quot;$&quot;#,##0.00\)">
                  <c:v>7500</c:v>
                </c:pt>
                <c:pt idx="1482" formatCode="&quot;$&quot;#,##0.00_);[Red]\(&quot;$&quot;#,##0.00\)">
                  <c:v>69142</c:v>
                </c:pt>
                <c:pt idx="1483" formatCode="&quot;$&quot;#,##0.00_);[Red]\(&quot;$&quot;#,##0.00\)">
                  <c:v>23616</c:v>
                </c:pt>
                <c:pt idx="1484" formatCode="&quot;$&quot;#,##0.00_);[Red]\(&quot;$&quot;#,##0.00\)">
                  <c:v>74859</c:v>
                </c:pt>
                <c:pt idx="1485" formatCode="&quot;$&quot;#,##0.00_);[Red]\(&quot;$&quot;#,##0.00\)">
                  <c:v>76081</c:v>
                </c:pt>
                <c:pt idx="1486" formatCode="&quot;$&quot;#,##0.00_);[Red]\(&quot;$&quot;#,##0.00\)">
                  <c:v>38197</c:v>
                </c:pt>
                <c:pt idx="1487" formatCode="&quot;$&quot;#,##0.00_);[Red]\(&quot;$&quot;#,##0.00\)">
                  <c:v>56850</c:v>
                </c:pt>
                <c:pt idx="1488" formatCode="&quot;$&quot;#,##0.00_);[Red]\(&quot;$&quot;#,##0.00\)">
                  <c:v>36732</c:v>
                </c:pt>
                <c:pt idx="1489" formatCode="&quot;$&quot;#,##0.00_);[Red]\(&quot;$&quot;#,##0.00\)">
                  <c:v>59184</c:v>
                </c:pt>
                <c:pt idx="1490">
                  <c:v>71691</c:v>
                </c:pt>
                <c:pt idx="1491" formatCode="&quot;$&quot;#,##0.00_);[Red]\(&quot;$&quot;#,##0.00\)">
                  <c:v>9722</c:v>
                </c:pt>
                <c:pt idx="1492" formatCode="&quot;$&quot;#,##0.00_);[Red]\(&quot;$&quot;#,##0.00\)">
                  <c:v>55267</c:v>
                </c:pt>
                <c:pt idx="1493" formatCode="&quot;$&quot;#,##0.00_);[Red]\(&quot;$&quot;#,##0.00\)">
                  <c:v>75777</c:v>
                </c:pt>
                <c:pt idx="1494" formatCode="&quot;$&quot;#,##0.00_);[Red]\(&quot;$&quot;#,##0.00\)">
                  <c:v>36959</c:v>
                </c:pt>
                <c:pt idx="1495" formatCode="&quot;$&quot;#,##0.00_);[Red]\(&quot;$&quot;#,##0.00\)">
                  <c:v>46610</c:v>
                </c:pt>
                <c:pt idx="1496" formatCode="&quot;$&quot;#,##0.00_);[Red]\(&quot;$&quot;#,##0.00\)">
                  <c:v>51369</c:v>
                </c:pt>
                <c:pt idx="1497" formatCode="&quot;$&quot;#,##0.00_);[Red]\(&quot;$&quot;#,##0.00\)">
                  <c:v>42021</c:v>
                </c:pt>
                <c:pt idx="1498" formatCode="&quot;$&quot;#,##0.00_);[Red]\(&quot;$&quot;#,##0.00\)">
                  <c:v>75693</c:v>
                </c:pt>
                <c:pt idx="1499" formatCode="&quot;$&quot;#,##0.00_);[Red]\(&quot;$&quot;#,##0.00\)">
                  <c:v>39767</c:v>
                </c:pt>
                <c:pt idx="1500" formatCode="&quot;$&quot;#,##0.00_);[Red]\(&quot;$&quot;#,##0.00\)">
                  <c:v>30992</c:v>
                </c:pt>
                <c:pt idx="1501" formatCode="&quot;$&quot;#,##0.00_);[Red]\(&quot;$&quot;#,##0.00\)">
                  <c:v>41580</c:v>
                </c:pt>
                <c:pt idx="1502" formatCode="&quot;$&quot;#,##0.00_);[Red]\(&quot;$&quot;#,##0.00\)">
                  <c:v>80398</c:v>
                </c:pt>
                <c:pt idx="1503" formatCode="&quot;$&quot;#,##0.00_);[Red]\(&quot;$&quot;#,##0.00\)">
                  <c:v>49090</c:v>
                </c:pt>
                <c:pt idx="1504" formatCode="&quot;$&quot;#,##0.00_);[Red]\(&quot;$&quot;#,##0.00\)">
                  <c:v>54549</c:v>
                </c:pt>
                <c:pt idx="1505" formatCode="&quot;$&quot;#,##0.00_);[Red]\(&quot;$&quot;#,##0.00\)">
                  <c:v>53187</c:v>
                </c:pt>
                <c:pt idx="1506" formatCode="&quot;$&quot;#,##0.00_);[Red]\(&quot;$&quot;#,##0.00\)">
                  <c:v>31686</c:v>
                </c:pt>
                <c:pt idx="1507" formatCode="&quot;$&quot;#,##0.00_);[Red]\(&quot;$&quot;#,##0.00\)">
                  <c:v>43824</c:v>
                </c:pt>
                <c:pt idx="1508" formatCode="&quot;$&quot;#,##0.00_);[Red]\(&quot;$&quot;#,##0.00\)">
                  <c:v>27071</c:v>
                </c:pt>
                <c:pt idx="1509" formatCode="&quot;$&quot;#,##0.00_);[Red]\(&quot;$&quot;#,##0.00\)">
                  <c:v>46923</c:v>
                </c:pt>
                <c:pt idx="1510" formatCode="&quot;$&quot;#,##0.00_);[Red]\(&quot;$&quot;#,##0.00\)">
                  <c:v>54690</c:v>
                </c:pt>
                <c:pt idx="1511" formatCode="&quot;$&quot;#,##0.00_);[Red]\(&quot;$&quot;#,##0.00\)">
                  <c:v>80144</c:v>
                </c:pt>
                <c:pt idx="1512" formatCode="&quot;$&quot;#,##0.00_);[Red]\(&quot;$&quot;#,##0.00\)">
                  <c:v>68126</c:v>
                </c:pt>
                <c:pt idx="1513" formatCode="&quot;$&quot;#,##0.00_);[Red]\(&quot;$&quot;#,##0.00\)">
                  <c:v>29760</c:v>
                </c:pt>
                <c:pt idx="1514" formatCode="&quot;$&quot;#,##0.00_);[Red]\(&quot;$&quot;#,##0.00\)">
                  <c:v>27938</c:v>
                </c:pt>
                <c:pt idx="1515" formatCode="&quot;$&quot;#,##0.00_);[Red]\(&quot;$&quot;#,##0.00\)">
                  <c:v>71128</c:v>
                </c:pt>
                <c:pt idx="1516" formatCode="&quot;$&quot;#,##0.00_);[Red]\(&quot;$&quot;#,##0.00\)">
                  <c:v>42169</c:v>
                </c:pt>
                <c:pt idx="1517" formatCode="&quot;$&quot;#,##0.00_);[Red]\(&quot;$&quot;#,##0.00\)">
                  <c:v>62513</c:v>
                </c:pt>
                <c:pt idx="1518" formatCode="&quot;$&quot;#,##0.00_);[Red]\(&quot;$&quot;#,##0.00\)">
                  <c:v>98777</c:v>
                </c:pt>
                <c:pt idx="1519" formatCode="&quot;$&quot;#,##0.00_);[Red]\(&quot;$&quot;#,##0.00\)">
                  <c:v>36130</c:v>
                </c:pt>
                <c:pt idx="1520" formatCode="&quot;$&quot;#,##0.00_);[Red]\(&quot;$&quot;#,##0.00\)">
                  <c:v>34941</c:v>
                </c:pt>
                <c:pt idx="1521" formatCode="&quot;$&quot;#,##0.00_);[Red]\(&quot;$&quot;#,##0.00\)">
                  <c:v>22507</c:v>
                </c:pt>
                <c:pt idx="1522" formatCode="&quot;$&quot;#,##0.00_);[Red]\(&quot;$&quot;#,##0.00\)">
                  <c:v>63972</c:v>
                </c:pt>
                <c:pt idx="1523" formatCode="&quot;$&quot;#,##0.00_);[Red]\(&quot;$&quot;#,##0.00\)">
                  <c:v>56551</c:v>
                </c:pt>
                <c:pt idx="1524" formatCode="&quot;$&quot;#,##0.00_);[Red]\(&quot;$&quot;#,##0.00\)">
                  <c:v>64191</c:v>
                </c:pt>
                <c:pt idx="1525" formatCode="&quot;$&quot;#,##0.00_);[Red]\(&quot;$&quot;#,##0.00\)">
                  <c:v>42873</c:v>
                </c:pt>
                <c:pt idx="1526" formatCode="&quot;$&quot;#,##0.00_);[Red]\(&quot;$&quot;#,##0.00\)">
                  <c:v>56223</c:v>
                </c:pt>
                <c:pt idx="1527" formatCode="&quot;$&quot;#,##0.00_);[Red]\(&quot;$&quot;#,##0.00\)">
                  <c:v>79146</c:v>
                </c:pt>
                <c:pt idx="1528" formatCode="&quot;$&quot;#,##0.00_);[Red]\(&quot;$&quot;#,##0.00\)">
                  <c:v>75825</c:v>
                </c:pt>
                <c:pt idx="1529" formatCode="&quot;$&quot;#,##0.00_);[Red]\(&quot;$&quot;#,##0.00\)">
                  <c:v>44155</c:v>
                </c:pt>
                <c:pt idx="1530" formatCode="&quot;$&quot;#,##0.00_);[Red]\(&quot;$&quot;#,##0.00\)">
                  <c:v>54342</c:v>
                </c:pt>
                <c:pt idx="1531" formatCode="&quot;$&quot;#,##0.00_);[Red]\(&quot;$&quot;#,##0.00\)">
                  <c:v>30096</c:v>
                </c:pt>
                <c:pt idx="1532" formatCode="&quot;$&quot;#,##0.00_);[Red]\(&quot;$&quot;#,##0.00\)">
                  <c:v>83844</c:v>
                </c:pt>
                <c:pt idx="1533" formatCode="&quot;$&quot;#,##0.00_);[Red]\(&quot;$&quot;#,##0.00\)">
                  <c:v>23748</c:v>
                </c:pt>
                <c:pt idx="1534" formatCode="&quot;$&quot;#,##0.00_);[Red]\(&quot;$&quot;#,##0.00\)">
                  <c:v>56551</c:v>
                </c:pt>
                <c:pt idx="1535" formatCode="&quot;$&quot;#,##0.00_);[Red]\(&quot;$&quot;#,##0.00\)">
                  <c:v>43586</c:v>
                </c:pt>
                <c:pt idx="1536" formatCode="&quot;$&quot;#,##0.00_);[Red]\(&quot;$&quot;#,##0.00\)">
                  <c:v>49096</c:v>
                </c:pt>
                <c:pt idx="1537" formatCode="&quot;$&quot;#,##0.00_);[Red]\(&quot;$&quot;#,##0.00\)">
                  <c:v>50300</c:v>
                </c:pt>
                <c:pt idx="1538" formatCode="&quot;$&quot;#,##0.00_);[Red]\(&quot;$&quot;#,##0.00\)">
                  <c:v>31626</c:v>
                </c:pt>
                <c:pt idx="1539" formatCode="&quot;$&quot;#,##0.00_);[Red]\(&quot;$&quot;#,##0.00\)">
                  <c:v>27922</c:v>
                </c:pt>
                <c:pt idx="1540" formatCode="&quot;$&quot;#,##0.00_);[Red]\(&quot;$&quot;#,##0.00\)">
                  <c:v>51012</c:v>
                </c:pt>
                <c:pt idx="1541" formatCode="&quot;$&quot;#,##0.00_);[Red]\(&quot;$&quot;#,##0.00\)">
                  <c:v>15253</c:v>
                </c:pt>
                <c:pt idx="1542" formatCode="&quot;$&quot;#,##0.00_);[Red]\(&quot;$&quot;#,##0.00\)">
                  <c:v>37292</c:v>
                </c:pt>
                <c:pt idx="1543" formatCode="&quot;$&quot;#,##0.00_);[Red]\(&quot;$&quot;#,##0.00\)">
                  <c:v>49669</c:v>
                </c:pt>
                <c:pt idx="1544" formatCode="&quot;$&quot;#,##0.00_);[Red]\(&quot;$&quot;#,##0.00\)">
                  <c:v>42373</c:v>
                </c:pt>
                <c:pt idx="1545" formatCode="&quot;$&quot;#,##0.00_);[Red]\(&quot;$&quot;#,##0.00\)">
                  <c:v>16185</c:v>
                </c:pt>
                <c:pt idx="1546" formatCode="&quot;$&quot;#,##0.00_);[Red]\(&quot;$&quot;#,##0.00\)">
                  <c:v>92163</c:v>
                </c:pt>
                <c:pt idx="1547" formatCode="&quot;$&quot;#,##0.00_);[Red]\(&quot;$&quot;#,##0.00\)">
                  <c:v>43050</c:v>
                </c:pt>
                <c:pt idx="1548" formatCode="&quot;$&quot;#,##0.00_);[Red]\(&quot;$&quot;#,##0.00\)">
                  <c:v>22108</c:v>
                </c:pt>
                <c:pt idx="1549" formatCode="&quot;$&quot;#,##0.00_);[Red]\(&quot;$&quot;#,##0.00\)">
                  <c:v>61346</c:v>
                </c:pt>
                <c:pt idx="1550" formatCode="&quot;$&quot;#,##0.00_);[Red]\(&quot;$&quot;#,##0.00\)">
                  <c:v>64449</c:v>
                </c:pt>
                <c:pt idx="1551" formatCode="&quot;$&quot;#,##0.00_);[Red]\(&quot;$&quot;#,##0.00\)">
                  <c:v>35860</c:v>
                </c:pt>
                <c:pt idx="1552" formatCode="&quot;$&quot;#,##0.00_);[Red]\(&quot;$&quot;#,##0.00\)">
                  <c:v>30298</c:v>
                </c:pt>
                <c:pt idx="1553" formatCode="&quot;$&quot;#,##0.00_);[Red]\(&quot;$&quot;#,##0.00\)">
                  <c:v>70777</c:v>
                </c:pt>
                <c:pt idx="1554">
                  <c:v>33039</c:v>
                </c:pt>
                <c:pt idx="1555" formatCode="&quot;$&quot;#,##0.00_);[Red]\(&quot;$&quot;#,##0.00\)">
                  <c:v>51650</c:v>
                </c:pt>
                <c:pt idx="1556" formatCode="&quot;$&quot;#,##0.00_);[Red]\(&quot;$&quot;#,##0.00\)">
                  <c:v>40590</c:v>
                </c:pt>
                <c:pt idx="1557" formatCode="&quot;$&quot;#,##0.00_);[Red]\(&quot;$&quot;#,##0.00\)">
                  <c:v>46772</c:v>
                </c:pt>
                <c:pt idx="1558" formatCode="&quot;$&quot;#,##0.00_);[Red]\(&quot;$&quot;#,##0.00\)">
                  <c:v>62159</c:v>
                </c:pt>
                <c:pt idx="1559" formatCode="&quot;$&quot;#,##0.00_);[Red]\(&quot;$&quot;#,##0.00\)">
                  <c:v>66000</c:v>
                </c:pt>
                <c:pt idx="1560" formatCode="&quot;$&quot;#,##0.00_);[Red]\(&quot;$&quot;#,##0.00\)">
                  <c:v>75507</c:v>
                </c:pt>
                <c:pt idx="1561" formatCode="&quot;$&quot;#,##0.00_);[Red]\(&quot;$&quot;#,##0.00\)">
                  <c:v>76800</c:v>
                </c:pt>
                <c:pt idx="1562" formatCode="&quot;$&quot;#,##0.00_);[Red]\(&quot;$&quot;#,##0.00\)">
                  <c:v>64813</c:v>
                </c:pt>
                <c:pt idx="1563" formatCode="&quot;$&quot;#,##0.00_);[Red]\(&quot;$&quot;#,##0.00\)">
                  <c:v>79244</c:v>
                </c:pt>
                <c:pt idx="1564" formatCode="&quot;$&quot;#,##0.00_);[Red]\(&quot;$&quot;#,##0.00\)">
                  <c:v>22518</c:v>
                </c:pt>
                <c:pt idx="1565" formatCode="&quot;$&quot;#,##0.00_);[Red]\(&quot;$&quot;#,##0.00\)">
                  <c:v>57744</c:v>
                </c:pt>
                <c:pt idx="1566" formatCode="&quot;$&quot;#,##0.00_);[Red]\(&quot;$&quot;#,##0.00\)">
                  <c:v>38702</c:v>
                </c:pt>
                <c:pt idx="1567" formatCode="&quot;$&quot;#,##0.00_);[Red]\(&quot;$&quot;#,##0.00\)">
                  <c:v>29999</c:v>
                </c:pt>
                <c:pt idx="1568" formatCode="&quot;$&quot;#,##0.00_);[Red]\(&quot;$&quot;#,##0.00\)">
                  <c:v>62807</c:v>
                </c:pt>
                <c:pt idx="1569" formatCode="&quot;$&quot;#,##0.00_);[Red]\(&quot;$&quot;#,##0.00\)">
                  <c:v>23536</c:v>
                </c:pt>
                <c:pt idx="1570" formatCode="&quot;$&quot;#,##0.00_);[Red]\(&quot;$&quot;#,##0.00\)">
                  <c:v>84618</c:v>
                </c:pt>
                <c:pt idx="1571" formatCode="&quot;$&quot;#,##0.00_);[Red]\(&quot;$&quot;#,##0.00\)">
                  <c:v>37054</c:v>
                </c:pt>
                <c:pt idx="1572" formatCode="&quot;$&quot;#,##0.00_);[Red]\(&quot;$&quot;#,##0.00\)">
                  <c:v>62061</c:v>
                </c:pt>
                <c:pt idx="1573" formatCode="&quot;$&quot;#,##0.00_);[Red]\(&quot;$&quot;#,##0.00\)">
                  <c:v>46344</c:v>
                </c:pt>
                <c:pt idx="1574" formatCode="&quot;$&quot;#,##0.00_);[Red]\(&quot;$&quot;#,##0.00\)">
                  <c:v>54753</c:v>
                </c:pt>
                <c:pt idx="1575" formatCode="&quot;$&quot;#,##0.00_);[Red]\(&quot;$&quot;#,##0.00\)">
                  <c:v>44989</c:v>
                </c:pt>
                <c:pt idx="1576" formatCode="&quot;$&quot;#,##0.00_);[Red]\(&quot;$&quot;#,##0.00\)">
                  <c:v>54058</c:v>
                </c:pt>
                <c:pt idx="1577" formatCode="&quot;$&quot;#,##0.00_);[Red]\(&quot;$&quot;#,##0.00\)">
                  <c:v>77882</c:v>
                </c:pt>
                <c:pt idx="1578" formatCode="&quot;$&quot;#,##0.00_);[Red]\(&quot;$&quot;#,##0.00\)">
                  <c:v>36640</c:v>
                </c:pt>
                <c:pt idx="1579" formatCode="&quot;$&quot;#,##0.00_);[Red]\(&quot;$&quot;#,##0.00\)">
                  <c:v>77520</c:v>
                </c:pt>
                <c:pt idx="1580" formatCode="&quot;$&quot;#,##0.00_);[Red]\(&quot;$&quot;#,##0.00\)">
                  <c:v>36065</c:v>
                </c:pt>
                <c:pt idx="1581" formatCode="&quot;$&quot;#,##0.00_);[Red]\(&quot;$&quot;#,##0.00\)">
                  <c:v>49166</c:v>
                </c:pt>
                <c:pt idx="1582" formatCode="&quot;$&quot;#,##0.00_);[Red]\(&quot;$&quot;#,##0.00\)">
                  <c:v>80336</c:v>
                </c:pt>
                <c:pt idx="1583" formatCode="&quot;$&quot;#,##0.00_);[Red]\(&quot;$&quot;#,##0.00\)">
                  <c:v>70165</c:v>
                </c:pt>
                <c:pt idx="1584" formatCode="&quot;$&quot;#,##0.00_);[Red]\(&quot;$&quot;#,##0.00\)">
                  <c:v>77027</c:v>
                </c:pt>
                <c:pt idx="1585" formatCode="&quot;$&quot;#,##0.00_);[Red]\(&quot;$&quot;#,##0.00\)">
                  <c:v>86836</c:v>
                </c:pt>
                <c:pt idx="1586" formatCode="&quot;$&quot;#,##0.00_);[Red]\(&quot;$&quot;#,##0.00\)">
                  <c:v>63516</c:v>
                </c:pt>
                <c:pt idx="1587" formatCode="&quot;$&quot;#,##0.00_);[Red]\(&quot;$&quot;#,##0.00\)">
                  <c:v>72025</c:v>
                </c:pt>
                <c:pt idx="1588" formatCode="&quot;$&quot;#,##0.00_);[Red]\(&quot;$&quot;#,##0.00\)">
                  <c:v>66835</c:v>
                </c:pt>
                <c:pt idx="1589" formatCode="&quot;$&quot;#,##0.00_);[Red]\(&quot;$&quot;#,##0.00\)">
                  <c:v>18589</c:v>
                </c:pt>
                <c:pt idx="1590" formatCode="&quot;$&quot;#,##0.00_);[Red]\(&quot;$&quot;#,##0.00\)">
                  <c:v>77610</c:v>
                </c:pt>
                <c:pt idx="1591" formatCode="&quot;$&quot;#,##0.00_);[Red]\(&quot;$&quot;#,##0.00\)">
                  <c:v>34109</c:v>
                </c:pt>
                <c:pt idx="1592" formatCode="&quot;$&quot;#,##0.00_);[Red]\(&quot;$&quot;#,##0.00\)">
                  <c:v>38136</c:v>
                </c:pt>
                <c:pt idx="1593">
                  <c:v>72335</c:v>
                </c:pt>
                <c:pt idx="1594" formatCode="&quot;$&quot;#,##0.00_);[Red]\(&quot;$&quot;#,##0.00\)">
                  <c:v>64950</c:v>
                </c:pt>
                <c:pt idx="1595" formatCode="&quot;$&quot;#,##0.00_);[Red]\(&quot;$&quot;#,##0.00\)">
                  <c:v>26877</c:v>
                </c:pt>
                <c:pt idx="1596" formatCode="&quot;$&quot;#,##0.00_);[Red]\(&quot;$&quot;#,##0.00\)">
                  <c:v>24711</c:v>
                </c:pt>
                <c:pt idx="1597" formatCode="&quot;$&quot;#,##0.00_);[Red]\(&quot;$&quot;#,##0.00\)">
                  <c:v>51518</c:v>
                </c:pt>
                <c:pt idx="1598" formatCode="&quot;$&quot;#,##0.00_);[Red]\(&quot;$&quot;#,##0.00\)">
                  <c:v>36663</c:v>
                </c:pt>
                <c:pt idx="1599" formatCode="&quot;$&quot;#,##0.00_);[Red]\(&quot;$&quot;#,##0.00\)">
                  <c:v>42231</c:v>
                </c:pt>
                <c:pt idx="1600" formatCode="&quot;$&quot;#,##0.00_);[Red]\(&quot;$&quot;#,##0.00\)">
                  <c:v>79410</c:v>
                </c:pt>
                <c:pt idx="1601" formatCode="&quot;$&quot;#,##0.00_);[Red]\(&quot;$&quot;#,##0.00\)">
                  <c:v>82122</c:v>
                </c:pt>
                <c:pt idx="1602">
                  <c:v>95169</c:v>
                </c:pt>
                <c:pt idx="1603" formatCode="&quot;$&quot;#,##0.00_);[Red]\(&quot;$&quot;#,##0.00\)">
                  <c:v>80982</c:v>
                </c:pt>
                <c:pt idx="1604" formatCode="&quot;$&quot;#,##0.00_);[Red]\(&quot;$&quot;#,##0.00\)">
                  <c:v>72906</c:v>
                </c:pt>
                <c:pt idx="1605" formatCode="&quot;$&quot;#,##0.00_);[Red]\(&quot;$&quot;#,##0.00\)">
                  <c:v>65747</c:v>
                </c:pt>
                <c:pt idx="1606">
                  <c:v>27469</c:v>
                </c:pt>
                <c:pt idx="1607" formatCode="&quot;$&quot;#,##0.00_);[Red]\(&quot;$&quot;#,##0.00\)">
                  <c:v>28087</c:v>
                </c:pt>
                <c:pt idx="1608" formatCode="&quot;$&quot;#,##0.00_);[Red]\(&quot;$&quot;#,##0.00\)">
                  <c:v>75261</c:v>
                </c:pt>
                <c:pt idx="1609" formatCode="&quot;$&quot;#,##0.00_);[Red]\(&quot;$&quot;#,##0.00\)">
                  <c:v>36075</c:v>
                </c:pt>
                <c:pt idx="1610" formatCode="&quot;$&quot;#,##0.00_);[Red]\(&quot;$&quot;#,##0.00\)">
                  <c:v>85696</c:v>
                </c:pt>
                <c:pt idx="1611" formatCode="&quot;$&quot;#,##0.00_);[Red]\(&quot;$&quot;#,##0.00\)">
                  <c:v>51111</c:v>
                </c:pt>
                <c:pt idx="1612" formatCode="&quot;$&quot;#,##0.00_);[Red]\(&quot;$&quot;#,##0.00\)">
                  <c:v>62998</c:v>
                </c:pt>
                <c:pt idx="1613" formatCode="&quot;$&quot;#,##0.00_);[Red]\(&quot;$&quot;#,##0.00\)">
                  <c:v>90247</c:v>
                </c:pt>
                <c:pt idx="1614" formatCode="&quot;$&quot;#,##0.00_);[Red]\(&quot;$&quot;#,##0.00\)">
                  <c:v>26850</c:v>
                </c:pt>
                <c:pt idx="1615" formatCode="&quot;$&quot;#,##0.00_);[Red]\(&quot;$&quot;#,##0.00\)">
                  <c:v>47111</c:v>
                </c:pt>
                <c:pt idx="1616" formatCode="&quot;$&quot;#,##0.00_);[Red]\(&quot;$&quot;#,##0.00\)">
                  <c:v>54222</c:v>
                </c:pt>
                <c:pt idx="1617" formatCode="&quot;$&quot;#,##0.00_);[Red]\(&quot;$&quot;#,##0.00\)">
                  <c:v>22448</c:v>
                </c:pt>
                <c:pt idx="1618" formatCode="&quot;$&quot;#,##0.00_);[Red]\(&quot;$&quot;#,##0.00\)">
                  <c:v>26816</c:v>
                </c:pt>
                <c:pt idx="1619" formatCode="&quot;$&quot;#,##0.00_);[Red]\(&quot;$&quot;#,##0.00\)">
                  <c:v>25721</c:v>
                </c:pt>
                <c:pt idx="1620" formatCode="&quot;$&quot;#,##0.00_);[Red]\(&quot;$&quot;#,##0.00\)">
                  <c:v>42243</c:v>
                </c:pt>
                <c:pt idx="1621" formatCode="&quot;$&quot;#,##0.00_);[Red]\(&quot;$&quot;#,##0.00\)">
                  <c:v>63943</c:v>
                </c:pt>
                <c:pt idx="1622" formatCode="&quot;$&quot;#,##0.00_);[Red]\(&quot;$&quot;#,##0.00\)">
                  <c:v>79734</c:v>
                </c:pt>
                <c:pt idx="1623" formatCode="&quot;$&quot;#,##0.00_);[Red]\(&quot;$&quot;#,##0.00\)">
                  <c:v>53312</c:v>
                </c:pt>
                <c:pt idx="1624" formatCode="&quot;$&quot;#,##0.00_);[Red]\(&quot;$&quot;#,##0.00\)">
                  <c:v>60631</c:v>
                </c:pt>
                <c:pt idx="1625" formatCode="&quot;$&quot;#,##0.00_);[Red]\(&quot;$&quot;#,##0.00\)">
                  <c:v>27161</c:v>
                </c:pt>
                <c:pt idx="1626" formatCode="&quot;$&quot;#,##0.00_);[Red]\(&quot;$&quot;#,##0.00\)">
                  <c:v>22682</c:v>
                </c:pt>
                <c:pt idx="1627" formatCode="&quot;$&quot;#,##0.00_);[Red]\(&quot;$&quot;#,##0.00\)">
                  <c:v>37929</c:v>
                </c:pt>
                <c:pt idx="1628" formatCode="&quot;$&quot;#,##0.00_);[Red]\(&quot;$&quot;#,##0.00\)">
                  <c:v>46106</c:v>
                </c:pt>
                <c:pt idx="1629" formatCode="&quot;$&quot;#,##0.00_);[Red]\(&quot;$&quot;#,##0.00\)">
                  <c:v>31454</c:v>
                </c:pt>
                <c:pt idx="1630" formatCode="&quot;$&quot;#,##0.00_);[Red]\(&quot;$&quot;#,##0.00\)">
                  <c:v>50898</c:v>
                </c:pt>
                <c:pt idx="1631" formatCode="&quot;$&quot;#,##0.00_);[Red]\(&quot;$&quot;#,##0.00\)">
                  <c:v>24279</c:v>
                </c:pt>
                <c:pt idx="1632" formatCode="&quot;$&quot;#,##0.00_);[Red]\(&quot;$&quot;#,##0.00\)">
                  <c:v>51287</c:v>
                </c:pt>
                <c:pt idx="1633" formatCode="&quot;$&quot;#,##0.00_);[Red]\(&quot;$&quot;#,##0.00\)">
                  <c:v>14661</c:v>
                </c:pt>
                <c:pt idx="1634" formatCode="&quot;$&quot;#,##0.00_);[Red]\(&quot;$&quot;#,##0.00\)">
                  <c:v>82170</c:v>
                </c:pt>
                <c:pt idx="1635" formatCode="&quot;$&quot;#,##0.00_);[Red]\(&quot;$&quot;#,##0.00\)">
                  <c:v>34935</c:v>
                </c:pt>
                <c:pt idx="1636" formatCode="&quot;$&quot;#,##0.00_);[Red]\(&quot;$&quot;#,##0.00\)">
                  <c:v>59354</c:v>
                </c:pt>
                <c:pt idx="1637" formatCode="&quot;$&quot;#,##0.00_);[Red]\(&quot;$&quot;#,##0.00\)">
                  <c:v>38593</c:v>
                </c:pt>
                <c:pt idx="1638" formatCode="&quot;$&quot;#,##0.00_);[Red]\(&quot;$&quot;#,##0.00\)">
                  <c:v>23228</c:v>
                </c:pt>
                <c:pt idx="1639" formatCode="&quot;$&quot;#,##0.00_);[Red]\(&quot;$&quot;#,##0.00\)">
                  <c:v>78041</c:v>
                </c:pt>
                <c:pt idx="1640" formatCode="&quot;$&quot;#,##0.00_);[Red]\(&quot;$&quot;#,##0.00\)">
                  <c:v>53233</c:v>
                </c:pt>
                <c:pt idx="1641" formatCode="&quot;$&quot;#,##0.00_);[Red]\(&quot;$&quot;#,##0.00\)">
                  <c:v>54730</c:v>
                </c:pt>
                <c:pt idx="1642" formatCode="&quot;$&quot;#,##0.00_);[Red]\(&quot;$&quot;#,##0.00\)">
                  <c:v>39791</c:v>
                </c:pt>
                <c:pt idx="1643" formatCode="&quot;$&quot;#,##0.00_);[Red]\(&quot;$&quot;#,##0.00\)">
                  <c:v>14515</c:v>
                </c:pt>
                <c:pt idx="1644" formatCode="&quot;$&quot;#,##0.00_);[Red]\(&quot;$&quot;#,##0.00\)">
                  <c:v>53761</c:v>
                </c:pt>
                <c:pt idx="1645" formatCode="&quot;$&quot;#,##0.00_);[Red]\(&quot;$&quot;#,##0.00\)">
                  <c:v>33228</c:v>
                </c:pt>
                <c:pt idx="1646" formatCode="&quot;$&quot;#,##0.00_);[Red]\(&quot;$&quot;#,##0.00\)">
                  <c:v>64866</c:v>
                </c:pt>
                <c:pt idx="1647" formatCode="&quot;$&quot;#,##0.00_);[Red]\(&quot;$&quot;#,##0.00\)">
                  <c:v>27190</c:v>
                </c:pt>
                <c:pt idx="1648" formatCode="&quot;$&quot;#,##0.00_);[Red]\(&quot;$&quot;#,##0.00\)">
                  <c:v>69245</c:v>
                </c:pt>
                <c:pt idx="1649" formatCode="&quot;$&quot;#,##0.00_);[Red]\(&quot;$&quot;#,##0.00\)">
                  <c:v>34596</c:v>
                </c:pt>
                <c:pt idx="1651" formatCode="&quot;$&quot;#,##0.00_);[Red]\(&quot;$&quot;#,##0.00\)">
                  <c:v>47025</c:v>
                </c:pt>
                <c:pt idx="1652">
                  <c:v>74214</c:v>
                </c:pt>
                <c:pt idx="1653" formatCode="&quot;$&quot;#,##0.00_);[Red]\(&quot;$&quot;#,##0.00\)">
                  <c:v>51717</c:v>
                </c:pt>
                <c:pt idx="1654" formatCode="&quot;$&quot;#,##0.00_);[Red]\(&quot;$&quot;#,##0.00\)">
                  <c:v>33996</c:v>
                </c:pt>
                <c:pt idx="1655" formatCode="&quot;$&quot;#,##0.00_);[Red]\(&quot;$&quot;#,##0.00\)">
                  <c:v>68142</c:v>
                </c:pt>
                <c:pt idx="1656" formatCode="&quot;$&quot;#,##0.00_);[Red]\(&quot;$&quot;#,##0.00\)">
                  <c:v>28249</c:v>
                </c:pt>
                <c:pt idx="1657" formatCode="&quot;$&quot;#,##0.00_);[Red]\(&quot;$&quot;#,##0.00\)">
                  <c:v>79908</c:v>
                </c:pt>
                <c:pt idx="1658" formatCode="&quot;$&quot;#,##0.00_);[Red]\(&quot;$&quot;#,##0.00\)">
                  <c:v>34824</c:v>
                </c:pt>
                <c:pt idx="1659" formatCode="&quot;$&quot;#,##0.00_);[Red]\(&quot;$&quot;#,##0.00\)">
                  <c:v>90300</c:v>
                </c:pt>
                <c:pt idx="1660" formatCode="&quot;$&quot;#,##0.00_);[Red]\(&quot;$&quot;#,##0.00\)">
                  <c:v>33316</c:v>
                </c:pt>
                <c:pt idx="1661" formatCode="&quot;$&quot;#,##0.00_);[Red]\(&quot;$&quot;#,##0.00\)">
                  <c:v>30396</c:v>
                </c:pt>
                <c:pt idx="1662" formatCode="&quot;$&quot;#,##0.00_);[Red]\(&quot;$&quot;#,##0.00\)">
                  <c:v>32233</c:v>
                </c:pt>
                <c:pt idx="1663" formatCode="&quot;$&quot;#,##0.00_);[Red]\(&quot;$&quot;#,##0.00\)">
                  <c:v>54690</c:v>
                </c:pt>
                <c:pt idx="1664" formatCode="&quot;$&quot;#,##0.00_);[Red]\(&quot;$&quot;#,##0.00\)">
                  <c:v>84169</c:v>
                </c:pt>
                <c:pt idx="1665" formatCode="&quot;$&quot;#,##0.00_);[Red]\(&quot;$&quot;#,##0.00\)">
                  <c:v>18227</c:v>
                </c:pt>
                <c:pt idx="1666" formatCode="&quot;$&quot;#,##0.00_);[Red]\(&quot;$&quot;#,##0.00\)">
                  <c:v>75484</c:v>
                </c:pt>
                <c:pt idx="1667" formatCode="&quot;$&quot;#,##0.00_);[Red]\(&quot;$&quot;#,##0.00\)">
                  <c:v>34421</c:v>
                </c:pt>
                <c:pt idx="1668" formatCode="&quot;$&quot;#,##0.00_);[Red]\(&quot;$&quot;#,##0.00\)">
                  <c:v>24594</c:v>
                </c:pt>
                <c:pt idx="1669" formatCode="&quot;$&quot;#,##0.00_);[Red]\(&quot;$&quot;#,##0.00\)">
                  <c:v>55954</c:v>
                </c:pt>
                <c:pt idx="1670" formatCode="&quot;$&quot;#,##0.00_);[Red]\(&quot;$&quot;#,##0.00\)">
                  <c:v>43140</c:v>
                </c:pt>
                <c:pt idx="1671" formatCode="&quot;$&quot;#,##0.00_);[Red]\(&quot;$&quot;#,##0.00\)">
                  <c:v>82014</c:v>
                </c:pt>
                <c:pt idx="1672" formatCode="&quot;$&quot;#,##0.00_);[Red]\(&quot;$&quot;#,##0.00\)">
                  <c:v>44689</c:v>
                </c:pt>
                <c:pt idx="1673" formatCode="&quot;$&quot;#,##0.00_);[Red]\(&quot;$&quot;#,##0.00\)">
                  <c:v>67087</c:v>
                </c:pt>
                <c:pt idx="1674" formatCode="&quot;$&quot;#,##0.00_);[Red]\(&quot;$&quot;#,##0.00\)">
                  <c:v>68274</c:v>
                </c:pt>
                <c:pt idx="1675" formatCode="&quot;$&quot;#,##0.00_);[Red]\(&quot;$&quot;#,##0.00\)">
                  <c:v>33419</c:v>
                </c:pt>
                <c:pt idx="1676" formatCode="&quot;$&quot;#,##0.00_);[Red]\(&quot;$&quot;#,##0.00\)">
                  <c:v>29009</c:v>
                </c:pt>
                <c:pt idx="1677" formatCode="&quot;$&quot;#,##0.00_);[Red]\(&quot;$&quot;#,##0.00\)">
                  <c:v>38741</c:v>
                </c:pt>
                <c:pt idx="1678" formatCode="&quot;$&quot;#,##0.00_);[Red]\(&quot;$&quot;#,##0.00\)">
                  <c:v>15315</c:v>
                </c:pt>
                <c:pt idx="1679" formatCode="&quot;$&quot;#,##0.00_);[Red]\(&quot;$&quot;#,##0.00\)">
                  <c:v>64857</c:v>
                </c:pt>
                <c:pt idx="1680">
                  <c:v>21994</c:v>
                </c:pt>
                <c:pt idx="1681">
                  <c:v>54450</c:v>
                </c:pt>
                <c:pt idx="1682" formatCode="&quot;$&quot;#,##0.00_);[Red]\(&quot;$&quot;#,##0.00\)">
                  <c:v>63404</c:v>
                </c:pt>
                <c:pt idx="1683" formatCode="&quot;$&quot;#,##0.00_);[Red]\(&quot;$&quot;#,##0.00\)">
                  <c:v>19510</c:v>
                </c:pt>
                <c:pt idx="1684" formatCode="&quot;$&quot;#,##0.00_);[Red]\(&quot;$&quot;#,##0.00\)">
                  <c:v>24762</c:v>
                </c:pt>
                <c:pt idx="1685">
                  <c:v>46102</c:v>
                </c:pt>
                <c:pt idx="1686" formatCode="&quot;$&quot;#,##0.00_);[Red]\(&quot;$&quot;#,##0.00\)">
                  <c:v>24882</c:v>
                </c:pt>
                <c:pt idx="1687" formatCode="&quot;$&quot;#,##0.00_);[Red]\(&quot;$&quot;#,##0.00\)">
                  <c:v>157243</c:v>
                </c:pt>
                <c:pt idx="1688" formatCode="&quot;$&quot;#,##0.00_);[Red]\(&quot;$&quot;#,##0.00\)">
                  <c:v>26150</c:v>
                </c:pt>
                <c:pt idx="1689" formatCode="&quot;$&quot;#,##0.00_);[Red]\(&quot;$&quot;#,##0.00\)">
                  <c:v>30538</c:v>
                </c:pt>
                <c:pt idx="1690" formatCode="&quot;$&quot;#,##0.00_);[Red]\(&quot;$&quot;#,##0.00\)">
                  <c:v>75437</c:v>
                </c:pt>
                <c:pt idx="1691" formatCode="&quot;$&quot;#,##0.00_);[Red]\(&quot;$&quot;#,##0.00\)">
                  <c:v>79593</c:v>
                </c:pt>
                <c:pt idx="1692" formatCode="&quot;$&quot;#,##0.00_);[Red]\(&quot;$&quot;#,##0.00\)">
                  <c:v>29478</c:v>
                </c:pt>
                <c:pt idx="1693" formatCode="&quot;$&quot;#,##0.00_);[Red]\(&quot;$&quot;#,##0.00\)">
                  <c:v>19329</c:v>
                </c:pt>
                <c:pt idx="1694" formatCode="&quot;$&quot;#,##0.00_);[Red]\(&quot;$&quot;#,##0.00\)">
                  <c:v>25509</c:v>
                </c:pt>
                <c:pt idx="1695" formatCode="&quot;$&quot;#,##0.00_);[Red]\(&quot;$&quot;#,##0.00\)">
                  <c:v>65735</c:v>
                </c:pt>
                <c:pt idx="1696" formatCode="&quot;$&quot;#,##0.00_);[Red]\(&quot;$&quot;#,##0.00\)">
                  <c:v>67433</c:v>
                </c:pt>
                <c:pt idx="1697" formatCode="&quot;$&quot;#,##0.00_);[Red]\(&quot;$&quot;#,##0.00\)">
                  <c:v>72643</c:v>
                </c:pt>
                <c:pt idx="1698" formatCode="&quot;$&quot;#,##0.00_);[Red]\(&quot;$&quot;#,##0.00\)">
                  <c:v>24683</c:v>
                </c:pt>
                <c:pt idx="1699" formatCode="&quot;$&quot;#,##0.00_);[Red]\(&quot;$&quot;#,##0.00\)">
                  <c:v>85683</c:v>
                </c:pt>
                <c:pt idx="1700" formatCode="&quot;$&quot;#,##0.00_);[Red]\(&quot;$&quot;#,##0.00\)">
                  <c:v>44300</c:v>
                </c:pt>
                <c:pt idx="1702" formatCode="&quot;$&quot;#,##0.00_);[Red]\(&quot;$&quot;#,##0.00\)">
                  <c:v>48789</c:v>
                </c:pt>
                <c:pt idx="1703" formatCode="&quot;$&quot;#,##0.00_);[Red]\(&quot;$&quot;#,##0.00\)">
                  <c:v>54165</c:v>
                </c:pt>
                <c:pt idx="1704" formatCode="&quot;$&quot;#,##0.00_);[Red]\(&quot;$&quot;#,##0.00\)">
                  <c:v>32583</c:v>
                </c:pt>
                <c:pt idx="1705">
                  <c:v>49505</c:v>
                </c:pt>
                <c:pt idx="1706" formatCode="&quot;$&quot;#,##0.00_);[Red]\(&quot;$&quot;#,##0.00\)">
                  <c:v>85431</c:v>
                </c:pt>
                <c:pt idx="1707" formatCode="&quot;$&quot;#,##0.00_);[Red]\(&quot;$&quot;#,##0.00\)">
                  <c:v>60544</c:v>
                </c:pt>
                <c:pt idx="1708" formatCode="&quot;$&quot;#,##0.00_);[Red]\(&quot;$&quot;#,##0.00\)">
                  <c:v>50520</c:v>
                </c:pt>
                <c:pt idx="1709" formatCode="&quot;$&quot;#,##0.00_);[Red]\(&quot;$&quot;#,##0.00\)">
                  <c:v>42429</c:v>
                </c:pt>
                <c:pt idx="1710">
                  <c:v>80011</c:v>
                </c:pt>
                <c:pt idx="1711" formatCode="&quot;$&quot;#,##0.00_);[Red]\(&quot;$&quot;#,##0.00\)">
                  <c:v>69932</c:v>
                </c:pt>
                <c:pt idx="1712" formatCode="&quot;$&quot;#,##0.00_);[Red]\(&quot;$&quot;#,##0.00\)">
                  <c:v>46910</c:v>
                </c:pt>
                <c:pt idx="1713" formatCode="&quot;$&quot;#,##0.00_);[Red]\(&quot;$&quot;#,##0.00\)">
                  <c:v>65486</c:v>
                </c:pt>
                <c:pt idx="1714">
                  <c:v>21994</c:v>
                </c:pt>
                <c:pt idx="1715" formatCode="&quot;$&quot;#,##0.00_);[Red]\(&quot;$&quot;#,##0.00\)">
                  <c:v>81320</c:v>
                </c:pt>
                <c:pt idx="1716" formatCode="&quot;$&quot;#,##0.00_);[Red]\(&quot;$&quot;#,##0.00\)">
                  <c:v>17649</c:v>
                </c:pt>
                <c:pt idx="1717" formatCode="&quot;$&quot;#,##0.00_);[Red]\(&quot;$&quot;#,##0.00\)">
                  <c:v>46984</c:v>
                </c:pt>
                <c:pt idx="1718" formatCode="&quot;$&quot;#,##0.00_);[Red]\(&quot;$&quot;#,##0.00\)">
                  <c:v>69930</c:v>
                </c:pt>
                <c:pt idx="1719" formatCode="&quot;$&quot;#,##0.00_);[Red]\(&quot;$&quot;#,##0.00\)">
                  <c:v>54162</c:v>
                </c:pt>
                <c:pt idx="1720" formatCode="&quot;$&quot;#,##0.00_);[Red]\(&quot;$&quot;#,##0.00\)">
                  <c:v>37760</c:v>
                </c:pt>
                <c:pt idx="1721" formatCode="&quot;$&quot;#,##0.00_);[Red]\(&quot;$&quot;#,##0.00\)">
                  <c:v>69805</c:v>
                </c:pt>
                <c:pt idx="1722" formatCode="&quot;$&quot;#,##0.00_);[Red]\(&quot;$&quot;#,##0.00\)">
                  <c:v>39996</c:v>
                </c:pt>
                <c:pt idx="1723" formatCode="&quot;$&quot;#,##0.00_);[Red]\(&quot;$&quot;#,##0.00\)">
                  <c:v>42014</c:v>
                </c:pt>
                <c:pt idx="1724" formatCode="&quot;$&quot;#,##0.00_);[Red]\(&quot;$&quot;#,##0.00\)">
                  <c:v>23724</c:v>
                </c:pt>
                <c:pt idx="1725" formatCode="&quot;$&quot;#,##0.00_);[Red]\(&quot;$&quot;#,##0.00\)">
                  <c:v>53172</c:v>
                </c:pt>
                <c:pt idx="1726" formatCode="&quot;$&quot;#,##0.00_);[Red]\(&quot;$&quot;#,##0.00\)">
                  <c:v>86111</c:v>
                </c:pt>
                <c:pt idx="1727" formatCode="&quot;$&quot;#,##0.00_);[Red]\(&quot;$&quot;#,##0.00\)">
                  <c:v>43462</c:v>
                </c:pt>
                <c:pt idx="1728" formatCode="&quot;$&quot;#,##0.00_);[Red]\(&quot;$&quot;#,##0.00\)">
                  <c:v>14906</c:v>
                </c:pt>
                <c:pt idx="1729" formatCode="&quot;$&quot;#,##0.00_);[Red]\(&quot;$&quot;#,##0.00\)">
                  <c:v>26907</c:v>
                </c:pt>
                <c:pt idx="1730" formatCode="&quot;$&quot;#,##0.00_);[Red]\(&quot;$&quot;#,##0.00\)">
                  <c:v>79456</c:v>
                </c:pt>
                <c:pt idx="1731" formatCode="&quot;$&quot;#,##0.00_);[Red]\(&quot;$&quot;#,##0.00\)">
                  <c:v>80427</c:v>
                </c:pt>
                <c:pt idx="1733" formatCode="&quot;$&quot;#,##0.00_);[Red]\(&quot;$&quot;#,##0.00\)">
                  <c:v>82347</c:v>
                </c:pt>
                <c:pt idx="1734" formatCode="&quot;$&quot;#,##0.00_);[Red]\(&quot;$&quot;#,##0.00\)">
                  <c:v>28567</c:v>
                </c:pt>
                <c:pt idx="1735" formatCode="&quot;$&quot;#,##0.00_);[Red]\(&quot;$&quot;#,##0.00\)">
                  <c:v>41713</c:v>
                </c:pt>
                <c:pt idx="1736" formatCode="&quot;$&quot;#,##0.00_);[Red]\(&quot;$&quot;#,##0.00\)">
                  <c:v>63693</c:v>
                </c:pt>
                <c:pt idx="1737" formatCode="&quot;$&quot;#,##0.00_);[Red]\(&quot;$&quot;#,##0.00\)">
                  <c:v>67369</c:v>
                </c:pt>
                <c:pt idx="1738" formatCode="&quot;$&quot;#,##0.00_);[Red]\(&quot;$&quot;#,##0.00\)">
                  <c:v>55563</c:v>
                </c:pt>
                <c:pt idx="1739" formatCode="&quot;$&quot;#,##0.00_);[Red]\(&quot;$&quot;#,##0.00\)">
                  <c:v>75433</c:v>
                </c:pt>
                <c:pt idx="1740" formatCode="&quot;$&quot;#,##0.00_);[Red]\(&quot;$&quot;#,##0.00\)">
                  <c:v>37235</c:v>
                </c:pt>
                <c:pt idx="1741" formatCode="&quot;$&quot;#,##0.00_);[Red]\(&quot;$&quot;#,##0.00\)">
                  <c:v>45068</c:v>
                </c:pt>
                <c:pt idx="1742">
                  <c:v>68657</c:v>
                </c:pt>
                <c:pt idx="1743" formatCode="&quot;$&quot;#,##0.00_);[Red]\(&quot;$&quot;#,##0.00\)">
                  <c:v>57420</c:v>
                </c:pt>
                <c:pt idx="1744" formatCode="&quot;$&quot;#,##0.00_);[Red]\(&quot;$&quot;#,##0.00\)">
                  <c:v>38361</c:v>
                </c:pt>
                <c:pt idx="1745" formatCode="&quot;$&quot;#,##0.00_);[Red]\(&quot;$&quot;#,##0.00\)">
                  <c:v>36145</c:v>
                </c:pt>
                <c:pt idx="1746" formatCode="&quot;$&quot;#,##0.00_);[Red]\(&quot;$&quot;#,##0.00\)">
                  <c:v>59292</c:v>
                </c:pt>
                <c:pt idx="1747" formatCode="&quot;$&quot;#,##0.00_);[Red]\(&quot;$&quot;#,##0.00\)">
                  <c:v>57045</c:v>
                </c:pt>
                <c:pt idx="1748" formatCode="&quot;$&quot;#,##0.00_);[Red]\(&quot;$&quot;#,##0.00\)">
                  <c:v>62058</c:v>
                </c:pt>
                <c:pt idx="1749" formatCode="&quot;$&quot;#,##0.00_);[Red]\(&quot;$&quot;#,##0.00\)">
                  <c:v>59060</c:v>
                </c:pt>
                <c:pt idx="1750" formatCode="&quot;$&quot;#,##0.00_);[Red]\(&quot;$&quot;#,##0.00\)">
                  <c:v>38175</c:v>
                </c:pt>
                <c:pt idx="1751" formatCode="&quot;$&quot;#,##0.00_);[Red]\(&quot;$&quot;#,##0.00\)">
                  <c:v>48948</c:v>
                </c:pt>
                <c:pt idx="1752">
                  <c:v>48904</c:v>
                </c:pt>
                <c:pt idx="1753" formatCode="&quot;$&quot;#,##0.00_);[Red]\(&quot;$&quot;#,##0.00\)">
                  <c:v>13533</c:v>
                </c:pt>
                <c:pt idx="1754" formatCode="&quot;$&quot;#,##0.00_);[Red]\(&quot;$&quot;#,##0.00\)">
                  <c:v>51195</c:v>
                </c:pt>
                <c:pt idx="1755" formatCode="&quot;$&quot;#,##0.00_);[Red]\(&quot;$&quot;#,##0.00\)">
                  <c:v>37509</c:v>
                </c:pt>
                <c:pt idx="1756" formatCode="&quot;$&quot;#,##0.00_);[Red]\(&quot;$&quot;#,##0.00\)">
                  <c:v>30372</c:v>
                </c:pt>
                <c:pt idx="1757" formatCode="&quot;$&quot;#,##0.00_);[Red]\(&quot;$&quot;#,##0.00\)">
                  <c:v>61064</c:v>
                </c:pt>
                <c:pt idx="1758" formatCode="&quot;$&quot;#,##0.00_);[Red]\(&quot;$&quot;#,##0.00\)">
                  <c:v>44325</c:v>
                </c:pt>
                <c:pt idx="1759" formatCode="&quot;$&quot;#,##0.00_);[Red]\(&quot;$&quot;#,##0.00\)">
                  <c:v>67546</c:v>
                </c:pt>
                <c:pt idx="1760" formatCode="&quot;$&quot;#,##0.00_);[Red]\(&quot;$&quot;#,##0.00\)">
                  <c:v>35196</c:v>
                </c:pt>
                <c:pt idx="1761" formatCode="&quot;$&quot;#,##0.00_);[Red]\(&quot;$&quot;#,##0.00\)">
                  <c:v>33629</c:v>
                </c:pt>
                <c:pt idx="1762">
                  <c:v>65808</c:v>
                </c:pt>
                <c:pt idx="1763" formatCode="&quot;$&quot;#,##0.00_);[Red]\(&quot;$&quot;#,##0.00\)">
                  <c:v>70596</c:v>
                </c:pt>
                <c:pt idx="1764" formatCode="&quot;$&quot;#,##0.00_);[Red]\(&quot;$&quot;#,##0.00\)">
                  <c:v>42720</c:v>
                </c:pt>
                <c:pt idx="1765" formatCode="&quot;$&quot;#,##0.00_);[Red]\(&quot;$&quot;#,##0.00\)">
                  <c:v>87195</c:v>
                </c:pt>
                <c:pt idx="1766" formatCode="&quot;$&quot;#,##0.00_);[Red]\(&quot;$&quot;#,##0.00\)">
                  <c:v>42586</c:v>
                </c:pt>
                <c:pt idx="1767" formatCode="&quot;$&quot;#,##0.00_);[Red]\(&quot;$&quot;#,##0.00\)">
                  <c:v>56320</c:v>
                </c:pt>
                <c:pt idx="1768" formatCode="&quot;$&quot;#,##0.00_);[Red]\(&quot;$&quot;#,##0.00\)">
                  <c:v>36627</c:v>
                </c:pt>
                <c:pt idx="1769">
                  <c:v>59235</c:v>
                </c:pt>
                <c:pt idx="1770" formatCode="&quot;$&quot;#,##0.00_);[Red]\(&quot;$&quot;#,##0.00\)">
                  <c:v>83917</c:v>
                </c:pt>
                <c:pt idx="1771" formatCode="&quot;$&quot;#,##0.00_);[Red]\(&quot;$&quot;#,##0.00\)">
                  <c:v>70053</c:v>
                </c:pt>
                <c:pt idx="1772" formatCode="&quot;$&quot;#,##0.00_);[Red]\(&quot;$&quot;#,##0.00\)">
                  <c:v>83033</c:v>
                </c:pt>
                <c:pt idx="1773" formatCode="&quot;$&quot;#,##0.00_);[Red]\(&quot;$&quot;#,##0.00\)">
                  <c:v>65176</c:v>
                </c:pt>
                <c:pt idx="1774" formatCode="&quot;$&quot;#,##0.00_);[Red]\(&quot;$&quot;#,##0.00\)">
                  <c:v>32146</c:v>
                </c:pt>
                <c:pt idx="1775" formatCode="&quot;$&quot;#,##0.00_);[Red]\(&quot;$&quot;#,##0.00\)">
                  <c:v>61250</c:v>
                </c:pt>
                <c:pt idx="1776" formatCode="&quot;$&quot;#,##0.00_);[Red]\(&quot;$&quot;#,##0.00\)">
                  <c:v>54137</c:v>
                </c:pt>
                <c:pt idx="1777" formatCode="&quot;$&quot;#,##0.00_);[Red]\(&quot;$&quot;#,##0.00\)">
                  <c:v>65569</c:v>
                </c:pt>
                <c:pt idx="1778" formatCode="&quot;$&quot;#,##0.00_);[Red]\(&quot;$&quot;#,##0.00\)">
                  <c:v>35791</c:v>
                </c:pt>
                <c:pt idx="1779" formatCode="&quot;$&quot;#,##0.00_);[Red]\(&quot;$&quot;#,##0.00\)">
                  <c:v>40451</c:v>
                </c:pt>
                <c:pt idx="1780" formatCode="&quot;$&quot;#,##0.00_);[Red]\(&quot;$&quot;#,##0.00\)">
                  <c:v>64831</c:v>
                </c:pt>
                <c:pt idx="1781" formatCode="&quot;$&quot;#,##0.00_);[Red]\(&quot;$&quot;#,##0.00\)">
                  <c:v>44319</c:v>
                </c:pt>
                <c:pt idx="1782" formatCode="&quot;$&quot;#,##0.00_);[Red]\(&quot;$&quot;#,##0.00\)">
                  <c:v>71855</c:v>
                </c:pt>
                <c:pt idx="1783" formatCode="&quot;$&quot;#,##0.00_);[Red]\(&quot;$&quot;#,##0.00\)">
                  <c:v>62010</c:v>
                </c:pt>
                <c:pt idx="1784" formatCode="&quot;$&quot;#,##0.00_);[Red]\(&quot;$&quot;#,##0.00\)">
                  <c:v>19514</c:v>
                </c:pt>
                <c:pt idx="1785" formatCode="&quot;$&quot;#,##0.00_);[Red]\(&quot;$&quot;#,##0.00\)">
                  <c:v>16581</c:v>
                </c:pt>
                <c:pt idx="1786" formatCode="&quot;$&quot;#,##0.00_);[Red]\(&quot;$&quot;#,##0.00\)">
                  <c:v>68316</c:v>
                </c:pt>
                <c:pt idx="1788" formatCode="&quot;$&quot;#,##0.00_);[Red]\(&quot;$&quot;#,##0.00\)">
                  <c:v>83151</c:v>
                </c:pt>
                <c:pt idx="1789" formatCode="&quot;$&quot;#,##0.00_);[Red]\(&quot;$&quot;#,##0.00\)">
                  <c:v>37085</c:v>
                </c:pt>
                <c:pt idx="1790" formatCode="&quot;$&quot;#,##0.00_);[Red]\(&quot;$&quot;#,##0.00\)">
                  <c:v>70116</c:v>
                </c:pt>
                <c:pt idx="1791" formatCode="&quot;$&quot;#,##0.00_);[Red]\(&quot;$&quot;#,##0.00\)">
                  <c:v>79800</c:v>
                </c:pt>
                <c:pt idx="1792" formatCode="&quot;$&quot;#,##0.00_);[Red]\(&quot;$&quot;#,##0.00\)">
                  <c:v>69109</c:v>
                </c:pt>
                <c:pt idx="1793" formatCode="&quot;$&quot;#,##0.00_);[Red]\(&quot;$&quot;#,##0.00\)">
                  <c:v>30732</c:v>
                </c:pt>
                <c:pt idx="1794">
                  <c:v>38578</c:v>
                </c:pt>
                <c:pt idx="1795" formatCode="&quot;$&quot;#,##0.00_);[Red]\(&quot;$&quot;#,##0.00\)">
                  <c:v>20518</c:v>
                </c:pt>
                <c:pt idx="1796" formatCode="&quot;$&quot;#,##0.00_);[Red]\(&quot;$&quot;#,##0.00\)">
                  <c:v>62972</c:v>
                </c:pt>
                <c:pt idx="1797" formatCode="&quot;$&quot;#,##0.00_);[Red]\(&quot;$&quot;#,##0.00\)">
                  <c:v>46086</c:v>
                </c:pt>
                <c:pt idx="1798" formatCode="&quot;$&quot;#,##0.00_);[Red]\(&quot;$&quot;#,##0.00\)">
                  <c:v>60905</c:v>
                </c:pt>
                <c:pt idx="1799" formatCode="&quot;$&quot;#,##0.00_);[Red]\(&quot;$&quot;#,##0.00\)">
                  <c:v>66565</c:v>
                </c:pt>
                <c:pt idx="1800" formatCode="&quot;$&quot;#,##0.00_);[Red]\(&quot;$&quot;#,##0.00\)">
                  <c:v>80134</c:v>
                </c:pt>
                <c:pt idx="1801" formatCode="&quot;$&quot;#,##0.00_);[Red]\(&quot;$&quot;#,##0.00\)">
                  <c:v>27203</c:v>
                </c:pt>
                <c:pt idx="1802" formatCode="&quot;$&quot;#,##0.00_);[Red]\(&quot;$&quot;#,##0.00\)">
                  <c:v>50523</c:v>
                </c:pt>
                <c:pt idx="1803" formatCode="&quot;$&quot;#,##0.00_);[Red]\(&quot;$&quot;#,##0.00\)">
                  <c:v>72504</c:v>
                </c:pt>
                <c:pt idx="1804" formatCode="&quot;$&quot;#,##0.00_);[Red]\(&quot;$&quot;#,##0.00\)">
                  <c:v>48918</c:v>
                </c:pt>
                <c:pt idx="1805" formatCode="&quot;$&quot;#,##0.00_);[Red]\(&quot;$&quot;#,##0.00\)">
                  <c:v>59304</c:v>
                </c:pt>
                <c:pt idx="1806" formatCode="&quot;$&quot;#,##0.00_);[Red]\(&quot;$&quot;#,##0.00\)">
                  <c:v>63967</c:v>
                </c:pt>
                <c:pt idx="1807" formatCode="&quot;$&quot;#,##0.00_);[Red]\(&quot;$&quot;#,##0.00\)">
                  <c:v>67131</c:v>
                </c:pt>
                <c:pt idx="1808" formatCode="&quot;$&quot;#,##0.00_);[Red]\(&quot;$&quot;#,##0.00\)">
                  <c:v>69759</c:v>
                </c:pt>
                <c:pt idx="1809" formatCode="&quot;$&quot;#,##0.00_);[Red]\(&quot;$&quot;#,##0.00\)">
                  <c:v>39722</c:v>
                </c:pt>
                <c:pt idx="1810" formatCode="&quot;$&quot;#,##0.00_);[Red]\(&quot;$&quot;#,##0.00\)">
                  <c:v>66731</c:v>
                </c:pt>
                <c:pt idx="1811" formatCode="&quot;$&quot;#,##0.00_);[Red]\(&quot;$&quot;#,##0.00\)">
                  <c:v>77382</c:v>
                </c:pt>
                <c:pt idx="1812" formatCode="&quot;$&quot;#,##0.00_);[Red]\(&quot;$&quot;#,##0.00\)">
                  <c:v>80573</c:v>
                </c:pt>
                <c:pt idx="1813" formatCode="&quot;$&quot;#,##0.00_);[Red]\(&quot;$&quot;#,##0.00\)">
                  <c:v>72828</c:v>
                </c:pt>
                <c:pt idx="1814" formatCode="&quot;$&quot;#,##0.00_);[Red]\(&quot;$&quot;#,##0.00\)">
                  <c:v>31880</c:v>
                </c:pt>
                <c:pt idx="1815" formatCode="&quot;$&quot;#,##0.00_);[Red]\(&quot;$&quot;#,##0.00\)">
                  <c:v>42691</c:v>
                </c:pt>
                <c:pt idx="1816" formatCode="&quot;$&quot;#,##0.00_);[Red]\(&quot;$&quot;#,##0.00\)">
                  <c:v>43974</c:v>
                </c:pt>
                <c:pt idx="1817" formatCode="&quot;$&quot;#,##0.00_);[Red]\(&quot;$&quot;#,##0.00\)">
                  <c:v>35788</c:v>
                </c:pt>
                <c:pt idx="1818" formatCode="&quot;$&quot;#,##0.00_);[Red]\(&quot;$&quot;#,##0.00\)">
                  <c:v>91700</c:v>
                </c:pt>
                <c:pt idx="1819" formatCode="&quot;$&quot;#,##0.00_);[Red]\(&quot;$&quot;#,##0.00\)">
                  <c:v>55260</c:v>
                </c:pt>
                <c:pt idx="1821" formatCode="&quot;$&quot;#,##0.00_);[Red]\(&quot;$&quot;#,##0.00\)">
                  <c:v>61923</c:v>
                </c:pt>
                <c:pt idx="1822" formatCode="&quot;$&quot;#,##0.00_);[Red]\(&quot;$&quot;#,##0.00\)">
                  <c:v>60504</c:v>
                </c:pt>
                <c:pt idx="1823" formatCode="&quot;$&quot;#,##0.00_);[Red]\(&quot;$&quot;#,##0.00\)">
                  <c:v>64509</c:v>
                </c:pt>
                <c:pt idx="1824" formatCode="&quot;$&quot;#,##0.00_);[Red]\(&quot;$&quot;#,##0.00\)">
                  <c:v>40101</c:v>
                </c:pt>
                <c:pt idx="1825" formatCode="&quot;$&quot;#,##0.00_);[Red]\(&quot;$&quot;#,##0.00\)">
                  <c:v>58350</c:v>
                </c:pt>
                <c:pt idx="1826" formatCode="&quot;$&quot;#,##0.00_);[Red]\(&quot;$&quot;#,##0.00\)">
                  <c:v>70356</c:v>
                </c:pt>
                <c:pt idx="1827" formatCode="&quot;$&quot;#,##0.00_);[Red]\(&quot;$&quot;#,##0.00\)">
                  <c:v>32414</c:v>
                </c:pt>
                <c:pt idx="1828">
                  <c:v>79529</c:v>
                </c:pt>
                <c:pt idx="1829" formatCode="&quot;$&quot;#,##0.00_);[Red]\(&quot;$&quot;#,##0.00\)">
                  <c:v>75027</c:v>
                </c:pt>
                <c:pt idx="1830" formatCode="&quot;$&quot;#,##0.00_);[Red]\(&quot;$&quot;#,##0.00\)">
                  <c:v>80950</c:v>
                </c:pt>
                <c:pt idx="1831" formatCode="&quot;$&quot;#,##0.00_);[Red]\(&quot;$&quot;#,##0.00\)">
                  <c:v>60199</c:v>
                </c:pt>
                <c:pt idx="1832" formatCode="&quot;$&quot;#,##0.00_);[Red]\(&quot;$&quot;#,##0.00\)">
                  <c:v>53977</c:v>
                </c:pt>
                <c:pt idx="1833" formatCode="&quot;$&quot;#,##0.00_);[Red]\(&quot;$&quot;#,##0.00\)">
                  <c:v>83151</c:v>
                </c:pt>
                <c:pt idx="1834" formatCode="&quot;$&quot;#,##0.00_);[Red]\(&quot;$&quot;#,##0.00\)">
                  <c:v>36781</c:v>
                </c:pt>
                <c:pt idx="1835" formatCode="&quot;$&quot;#,##0.00_);[Red]\(&quot;$&quot;#,##0.00\)">
                  <c:v>34242</c:v>
                </c:pt>
                <c:pt idx="1836" formatCode="&quot;$&quot;#,##0.00_);[Red]\(&quot;$&quot;#,##0.00\)">
                  <c:v>81795</c:v>
                </c:pt>
                <c:pt idx="1837" formatCode="&quot;$&quot;#,##0.00_);[Red]\(&quot;$&quot;#,##0.00\)">
                  <c:v>81574</c:v>
                </c:pt>
                <c:pt idx="1838" formatCode="&quot;$&quot;#,##0.00_);[Red]\(&quot;$&quot;#,##0.00\)">
                  <c:v>5305</c:v>
                </c:pt>
                <c:pt idx="1839" formatCode="&quot;$&quot;#,##0.00_);[Red]\(&quot;$&quot;#,##0.00\)">
                  <c:v>79689</c:v>
                </c:pt>
                <c:pt idx="1840" formatCode="&quot;$&quot;#,##0.00_);[Red]\(&quot;$&quot;#,##0.00\)">
                  <c:v>62820</c:v>
                </c:pt>
                <c:pt idx="1841" formatCode="&quot;$&quot;#,##0.00_);[Red]\(&quot;$&quot;#,##0.00\)">
                  <c:v>13084</c:v>
                </c:pt>
                <c:pt idx="1842" formatCode="&quot;$&quot;#,##0.00_);[Red]\(&quot;$&quot;#,##0.00\)">
                  <c:v>49912</c:v>
                </c:pt>
                <c:pt idx="1843" formatCode="&quot;$&quot;#,##0.00_);[Red]\(&quot;$&quot;#,##0.00\)">
                  <c:v>62187</c:v>
                </c:pt>
                <c:pt idx="1844" formatCode="&quot;$&quot;#,##0.00_);[Red]\(&quot;$&quot;#,##0.00\)">
                  <c:v>50943</c:v>
                </c:pt>
                <c:pt idx="1845" formatCode="&quot;$&quot;#,##0.00_);[Red]\(&quot;$&quot;#,##0.00\)">
                  <c:v>92533</c:v>
                </c:pt>
                <c:pt idx="1846" formatCode="&quot;$&quot;#,##0.00_);[Red]\(&quot;$&quot;#,##0.00\)">
                  <c:v>62450</c:v>
                </c:pt>
                <c:pt idx="1847" formatCode="&quot;$&quot;#,##0.00_);[Red]\(&quot;$&quot;#,##0.00\)">
                  <c:v>37040</c:v>
                </c:pt>
                <c:pt idx="1848" formatCode="&quot;$&quot;#,##0.00_);[Red]\(&quot;$&quot;#,##0.00\)">
                  <c:v>69263</c:v>
                </c:pt>
                <c:pt idx="1849" formatCode="&quot;$&quot;#,##0.00_);[Red]\(&quot;$&quot;#,##0.00\)">
                  <c:v>60000</c:v>
                </c:pt>
                <c:pt idx="1850" formatCode="&quot;$&quot;#,##0.00_);[Red]\(&quot;$&quot;#,##0.00\)">
                  <c:v>88194</c:v>
                </c:pt>
                <c:pt idx="1851" formatCode="&quot;$&quot;#,##0.00_);[Red]\(&quot;$&quot;#,##0.00\)">
                  <c:v>65846</c:v>
                </c:pt>
                <c:pt idx="1852" formatCode="&quot;$&quot;#,##0.00_);[Red]\(&quot;$&quot;#,##0.00\)">
                  <c:v>66373</c:v>
                </c:pt>
                <c:pt idx="1853" formatCode="&quot;$&quot;#,##0.00_);[Red]\(&quot;$&quot;#,##0.00\)">
                  <c:v>66373</c:v>
                </c:pt>
                <c:pt idx="1854" formatCode="&quot;$&quot;#,##0.00_);[Red]\(&quot;$&quot;#,##0.00\)">
                  <c:v>50127</c:v>
                </c:pt>
                <c:pt idx="1855" formatCode="&quot;$&quot;#,##0.00_);[Red]\(&quot;$&quot;#,##0.00\)">
                  <c:v>26954</c:v>
                </c:pt>
                <c:pt idx="1856" formatCode="&quot;$&quot;#,##0.00_);[Red]\(&quot;$&quot;#,##0.00\)">
                  <c:v>37717</c:v>
                </c:pt>
                <c:pt idx="1857" formatCode="&quot;$&quot;#,##0.00_);[Red]\(&quot;$&quot;#,##0.00\)">
                  <c:v>85485</c:v>
                </c:pt>
                <c:pt idx="1858" formatCode="&quot;$&quot;#,##0.00_);[Red]\(&quot;$&quot;#,##0.00\)">
                  <c:v>52869</c:v>
                </c:pt>
                <c:pt idx="1859" formatCode="&quot;$&quot;#,##0.00_);[Red]\(&quot;$&quot;#,##0.00\)">
                  <c:v>38360</c:v>
                </c:pt>
                <c:pt idx="1860" formatCode="&quot;$&quot;#,##0.00_);[Red]\(&quot;$&quot;#,##0.00\)">
                  <c:v>32765</c:v>
                </c:pt>
                <c:pt idx="1861" formatCode="&quot;$&quot;#,##0.00_);[Red]\(&quot;$&quot;#,##0.00\)">
                  <c:v>58308</c:v>
                </c:pt>
                <c:pt idx="1863" formatCode="&quot;$&quot;#,##0.00_);[Red]\(&quot;$&quot;#,##0.00\)">
                  <c:v>79761</c:v>
                </c:pt>
                <c:pt idx="1864" formatCode="&quot;$&quot;#,##0.00_);[Red]\(&quot;$&quot;#,##0.00\)">
                  <c:v>73538</c:v>
                </c:pt>
                <c:pt idx="1865" formatCode="&quot;$&quot;#,##0.00_);[Red]\(&quot;$&quot;#,##0.00\)">
                  <c:v>22419</c:v>
                </c:pt>
                <c:pt idx="1866" formatCode="&quot;$&quot;#,##0.00_);[Red]\(&quot;$&quot;#,##0.00\)">
                  <c:v>71706</c:v>
                </c:pt>
                <c:pt idx="1867" formatCode="&quot;$&quot;#,##0.00_);[Red]\(&quot;$&quot;#,##0.00\)">
                  <c:v>34738</c:v>
                </c:pt>
                <c:pt idx="1868">
                  <c:v>65324</c:v>
                </c:pt>
                <c:pt idx="1869" formatCode="&quot;$&quot;#,##0.00_);[Red]\(&quot;$&quot;#,##0.00\)">
                  <c:v>66503</c:v>
                </c:pt>
                <c:pt idx="1870" formatCode="&quot;$&quot;#,##0.00_);[Red]\(&quot;$&quot;#,##0.00\)">
                  <c:v>17148</c:v>
                </c:pt>
                <c:pt idx="1871" formatCode="&quot;$&quot;#,##0.00_);[Red]\(&quot;$&quot;#,##0.00\)">
                  <c:v>57957</c:v>
                </c:pt>
                <c:pt idx="1872" formatCode="&quot;$&quot;#,##0.00_);[Red]\(&quot;$&quot;#,##0.00\)">
                  <c:v>45921</c:v>
                </c:pt>
                <c:pt idx="1873" formatCode="&quot;$&quot;#,##0.00_);[Red]\(&quot;$&quot;#,##0.00\)">
                  <c:v>23976</c:v>
                </c:pt>
                <c:pt idx="1874" formatCode="&quot;$&quot;#,##0.00_);[Red]\(&quot;$&quot;#,##0.00\)">
                  <c:v>76412</c:v>
                </c:pt>
                <c:pt idx="1875" formatCode="&quot;$&quot;#,##0.00_);[Red]\(&quot;$&quot;#,##0.00\)">
                  <c:v>71853</c:v>
                </c:pt>
                <c:pt idx="1876" formatCode="&quot;$&quot;#,##0.00_);[Red]\(&quot;$&quot;#,##0.00\)">
                  <c:v>93404</c:v>
                </c:pt>
                <c:pt idx="1877" formatCode="&quot;$&quot;#,##0.00_);[Red]\(&quot;$&quot;#,##0.00\)">
                  <c:v>58113</c:v>
                </c:pt>
                <c:pt idx="1878" formatCode="&quot;$&quot;#,##0.00_);[Red]\(&quot;$&quot;#,##0.00\)">
                  <c:v>28071</c:v>
                </c:pt>
                <c:pt idx="1879">
                  <c:v>81698</c:v>
                </c:pt>
                <c:pt idx="1880" formatCode="&quot;$&quot;#,##0.00_);[Red]\(&quot;$&quot;#,##0.00\)">
                  <c:v>40794</c:v>
                </c:pt>
                <c:pt idx="1881" formatCode="&quot;$&quot;#,##0.00_);[Red]\(&quot;$&quot;#,##0.00\)">
                  <c:v>49118</c:v>
                </c:pt>
                <c:pt idx="1882" formatCode="&quot;$&quot;#,##0.00_);[Red]\(&quot;$&quot;#,##0.00\)">
                  <c:v>40479</c:v>
                </c:pt>
                <c:pt idx="1883" formatCode="&quot;$&quot;#,##0.00_);[Red]\(&quot;$&quot;#,##0.00\)">
                  <c:v>73687</c:v>
                </c:pt>
                <c:pt idx="1884" formatCode="&quot;$&quot;#,##0.00_);[Red]\(&quot;$&quot;#,##0.00\)">
                  <c:v>24645</c:v>
                </c:pt>
                <c:pt idx="1885" formatCode="&quot;$&quot;#,##0.00_);[Red]\(&quot;$&quot;#,##0.00\)">
                  <c:v>19986</c:v>
                </c:pt>
                <c:pt idx="1886" formatCode="&quot;$&quot;#,##0.00_);[Red]\(&quot;$&quot;#,##0.00\)">
                  <c:v>7500</c:v>
                </c:pt>
                <c:pt idx="1887" formatCode="&quot;$&quot;#,##0.00_);[Red]\(&quot;$&quot;#,##0.00\)">
                  <c:v>57072</c:v>
                </c:pt>
                <c:pt idx="1888" formatCode="&quot;$&quot;#,##0.00_);[Red]\(&quot;$&quot;#,##0.00\)">
                  <c:v>83003</c:v>
                </c:pt>
                <c:pt idx="1889" formatCode="&quot;$&quot;#,##0.00_);[Red]\(&quot;$&quot;#,##0.00\)">
                  <c:v>32313</c:v>
                </c:pt>
                <c:pt idx="1890" formatCode="&quot;$&quot;#,##0.00_);[Red]\(&quot;$&quot;#,##0.00\)">
                  <c:v>33762</c:v>
                </c:pt>
                <c:pt idx="1891" formatCode="&quot;$&quot;#,##0.00_);[Red]\(&quot;$&quot;#,##0.00\)">
                  <c:v>82032</c:v>
                </c:pt>
                <c:pt idx="1892" formatCode="&quot;$&quot;#,##0.00_);[Red]\(&quot;$&quot;#,##0.00\)">
                  <c:v>22010</c:v>
                </c:pt>
                <c:pt idx="1893">
                  <c:v>64260</c:v>
                </c:pt>
                <c:pt idx="1894" formatCode="&quot;$&quot;#,##0.00_);[Red]\(&quot;$&quot;#,##0.00\)">
                  <c:v>65295</c:v>
                </c:pt>
                <c:pt idx="1895" formatCode="&quot;$&quot;#,##0.00_);[Red]\(&quot;$&quot;#,##0.00\)">
                  <c:v>73448</c:v>
                </c:pt>
                <c:pt idx="1896" formatCode="&quot;$&quot;#,##0.00_);[Red]\(&quot;$&quot;#,##0.00\)">
                  <c:v>69969</c:v>
                </c:pt>
                <c:pt idx="1897">
                  <c:v>23830</c:v>
                </c:pt>
                <c:pt idx="1898" formatCode="&quot;$&quot;#,##0.00_);[Red]\(&quot;$&quot;#,##0.00\)">
                  <c:v>15033</c:v>
                </c:pt>
                <c:pt idx="1899" formatCode="&quot;$&quot;#,##0.00_);[Red]\(&quot;$&quot;#,##0.00\)">
                  <c:v>65488</c:v>
                </c:pt>
                <c:pt idx="1900" formatCode="&quot;$&quot;#,##0.00_);[Red]\(&quot;$&quot;#,##0.00\)">
                  <c:v>35876</c:v>
                </c:pt>
                <c:pt idx="1901" formatCode="&quot;$&quot;#,##0.00_);[Red]\(&quot;$&quot;#,##0.00\)">
                  <c:v>64590</c:v>
                </c:pt>
                <c:pt idx="1902" formatCode="&quot;$&quot;#,##0.00_);[Red]\(&quot;$&quot;#,##0.00\)">
                  <c:v>46904</c:v>
                </c:pt>
                <c:pt idx="1903" formatCode="&quot;$&quot;#,##0.00_);[Red]\(&quot;$&quot;#,##0.00\)">
                  <c:v>35797</c:v>
                </c:pt>
                <c:pt idx="1904" formatCode="&quot;$&quot;#,##0.00_);[Red]\(&quot;$&quot;#,##0.00\)">
                  <c:v>54237</c:v>
                </c:pt>
                <c:pt idx="1905" formatCode="&quot;$&quot;#,##0.00_);[Red]\(&quot;$&quot;#,##0.00\)">
                  <c:v>18793</c:v>
                </c:pt>
                <c:pt idx="1906" formatCode="&quot;$&quot;#,##0.00_);[Red]\(&quot;$&quot;#,##0.00\)">
                  <c:v>19514</c:v>
                </c:pt>
                <c:pt idx="1907" formatCode="&quot;$&quot;#,##0.00_);[Red]\(&quot;$&quot;#,##0.00\)">
                  <c:v>23162</c:v>
                </c:pt>
                <c:pt idx="1908">
                  <c:v>73170</c:v>
                </c:pt>
                <c:pt idx="1909" formatCode="&quot;$&quot;#,##0.00_);[Red]\(&quot;$&quot;#,##0.00\)">
                  <c:v>53790</c:v>
                </c:pt>
                <c:pt idx="1910" formatCode="&quot;$&quot;#,##0.00_);[Red]\(&quot;$&quot;#,##0.00\)">
                  <c:v>67272</c:v>
                </c:pt>
                <c:pt idx="1911" formatCode="&quot;$&quot;#,##0.00_);[Red]\(&quot;$&quot;#,##0.00\)">
                  <c:v>41883</c:v>
                </c:pt>
                <c:pt idx="1912" formatCode="&quot;$&quot;#,##0.00_);[Red]\(&quot;$&quot;#,##0.00\)">
                  <c:v>38097</c:v>
                </c:pt>
                <c:pt idx="1913" formatCode="&quot;$&quot;#,##0.00_);[Red]\(&quot;$&quot;#,##0.00\)">
                  <c:v>31560</c:v>
                </c:pt>
                <c:pt idx="1914" formatCode="&quot;$&quot;#,##0.00_);[Red]\(&quot;$&quot;#,##0.00\)">
                  <c:v>55212</c:v>
                </c:pt>
                <c:pt idx="1915" formatCode="&quot;$&quot;#,##0.00_);[Red]\(&quot;$&quot;#,##0.00\)">
                  <c:v>58086</c:v>
                </c:pt>
                <c:pt idx="1916" formatCode="&quot;$&quot;#,##0.00_);[Red]\(&quot;$&quot;#,##0.00\)">
                  <c:v>67716</c:v>
                </c:pt>
                <c:pt idx="1917" formatCode="&quot;$&quot;#,##0.00_);[Red]\(&quot;$&quot;#,##0.00\)">
                  <c:v>28764</c:v>
                </c:pt>
                <c:pt idx="1918" formatCode="&quot;$&quot;#,##0.00_);[Red]\(&quot;$&quot;#,##0.00\)">
                  <c:v>23539</c:v>
                </c:pt>
                <c:pt idx="1919" formatCode="&quot;$&quot;#,##0.00_);[Red]\(&quot;$&quot;#,##0.00\)">
                  <c:v>58275</c:v>
                </c:pt>
                <c:pt idx="1920" formatCode="&quot;$&quot;#,##0.00_);[Red]\(&quot;$&quot;#,##0.00\)">
                  <c:v>24882</c:v>
                </c:pt>
                <c:pt idx="1921" formatCode="&quot;$&quot;#,##0.00_);[Red]\(&quot;$&quot;#,##0.00\)">
                  <c:v>41850</c:v>
                </c:pt>
                <c:pt idx="1922" formatCode="&quot;$&quot;#,##0.00_);[Red]\(&quot;$&quot;#,##0.00\)">
                  <c:v>42386</c:v>
                </c:pt>
                <c:pt idx="1923" formatCode="&quot;$&quot;#,##0.00_);[Red]\(&quot;$&quot;#,##0.00\)">
                  <c:v>34377</c:v>
                </c:pt>
                <c:pt idx="1924" formatCode="&quot;$&quot;#,##0.00_);[Red]\(&quot;$&quot;#,##0.00\)">
                  <c:v>76998</c:v>
                </c:pt>
                <c:pt idx="1925" formatCode="&quot;$&quot;#,##0.00_);[Red]\(&quot;$&quot;#,##0.00\)">
                  <c:v>64325</c:v>
                </c:pt>
                <c:pt idx="1926" formatCode="&quot;$&quot;#,##0.00_);[Red]\(&quot;$&quot;#,##0.00\)">
                  <c:v>84906</c:v>
                </c:pt>
                <c:pt idx="1927" formatCode="&quot;$&quot;#,##0.00_);[Red]\(&quot;$&quot;#,##0.00\)">
                  <c:v>52278</c:v>
                </c:pt>
                <c:pt idx="1928" formatCode="&quot;$&quot;#,##0.00_);[Red]\(&quot;$&quot;#,##0.00\)">
                  <c:v>23331</c:v>
                </c:pt>
                <c:pt idx="1929" formatCode="&quot;$&quot;#,##0.00_);[Red]\(&quot;$&quot;#,##0.00\)">
                  <c:v>71499</c:v>
                </c:pt>
                <c:pt idx="1930" formatCode="&quot;$&quot;#,##0.00_);[Red]\(&quot;$&quot;#,##0.00\)">
                  <c:v>78499</c:v>
                </c:pt>
                <c:pt idx="1931" formatCode="&quot;$&quot;#,##0.00_);[Red]\(&quot;$&quot;#,##0.00\)">
                  <c:v>58116</c:v>
                </c:pt>
                <c:pt idx="1932" formatCode="&quot;$&quot;#,##0.00_);[Red]\(&quot;$&quot;#,##0.00\)">
                  <c:v>83664</c:v>
                </c:pt>
                <c:pt idx="1933" formatCode="&quot;$&quot;#,##0.00_);[Red]\(&quot;$&quot;#,##0.00\)">
                  <c:v>56129</c:v>
                </c:pt>
                <c:pt idx="1934" formatCode="&quot;$&quot;#,##0.00_);[Red]\(&quot;$&quot;#,##0.00\)">
                  <c:v>44802</c:v>
                </c:pt>
                <c:pt idx="1935" formatCode="&quot;$&quot;#,##0.00_);[Red]\(&quot;$&quot;#,##0.00\)">
                  <c:v>86857</c:v>
                </c:pt>
                <c:pt idx="1936" formatCode="&quot;$&quot;#,##0.00_);[Red]\(&quot;$&quot;#,##0.00\)">
                  <c:v>28587</c:v>
                </c:pt>
                <c:pt idx="1937" formatCode="&quot;$&quot;#,##0.00_);[Red]\(&quot;$&quot;#,##0.00\)">
                  <c:v>62972</c:v>
                </c:pt>
                <c:pt idx="1938" formatCode="&quot;$&quot;#,##0.00_);[Red]\(&quot;$&quot;#,##0.00\)">
                  <c:v>24884</c:v>
                </c:pt>
                <c:pt idx="1939" formatCode="&quot;$&quot;#,##0.00_);[Red]\(&quot;$&quot;#,##0.00\)">
                  <c:v>62000</c:v>
                </c:pt>
                <c:pt idx="1940" formatCode="&quot;$&quot;#,##0.00_);[Red]\(&quot;$&quot;#,##0.00\)">
                  <c:v>44911</c:v>
                </c:pt>
                <c:pt idx="1941" formatCode="&quot;$&quot;#,##0.00_);[Red]\(&quot;$&quot;#,##0.00\)">
                  <c:v>21918</c:v>
                </c:pt>
                <c:pt idx="1942">
                  <c:v>68695</c:v>
                </c:pt>
                <c:pt idx="1943" formatCode="&quot;$&quot;#,##0.00_);[Red]\(&quot;$&quot;#,##0.00\)">
                  <c:v>71391</c:v>
                </c:pt>
                <c:pt idx="1944" formatCode="&quot;$&quot;#,##0.00_);[Red]\(&quot;$&quot;#,##0.00\)">
                  <c:v>34074</c:v>
                </c:pt>
                <c:pt idx="1945" formatCode="&quot;$&quot;#,##0.00_);[Red]\(&quot;$&quot;#,##0.00\)">
                  <c:v>66476</c:v>
                </c:pt>
                <c:pt idx="1946" formatCode="&quot;$&quot;#,##0.00_);[Red]\(&quot;$&quot;#,##0.00\)">
                  <c:v>7500</c:v>
                </c:pt>
                <c:pt idx="1947" formatCode="&quot;$&quot;#,##0.00_);[Red]\(&quot;$&quot;#,##0.00\)">
                  <c:v>38998</c:v>
                </c:pt>
                <c:pt idx="1948" formatCode="&quot;$&quot;#,##0.00_);[Red]\(&quot;$&quot;#,##0.00\)">
                  <c:v>46423</c:v>
                </c:pt>
                <c:pt idx="1949" formatCode="&quot;$&quot;#,##0.00_);[Red]\(&quot;$&quot;#,##0.00\)">
                  <c:v>39665</c:v>
                </c:pt>
                <c:pt idx="1950" formatCode="&quot;$&quot;#,##0.00_);[Red]\(&quot;$&quot;#,##0.00\)">
                  <c:v>82716</c:v>
                </c:pt>
                <c:pt idx="1951" formatCode="&quot;$&quot;#,##0.00_);[Red]\(&quot;$&quot;#,##0.00\)">
                  <c:v>4023</c:v>
                </c:pt>
                <c:pt idx="1952" formatCode="&quot;$&quot;#,##0.00_);[Red]\(&quot;$&quot;#,##0.00\)">
                  <c:v>70337</c:v>
                </c:pt>
                <c:pt idx="1953" formatCode="&quot;$&quot;#,##0.00_);[Red]\(&quot;$&quot;#,##0.00\)">
                  <c:v>80067</c:v>
                </c:pt>
                <c:pt idx="1954" formatCode="&quot;$&quot;#,##0.00_);[Red]\(&quot;$&quot;#,##0.00\)">
                  <c:v>64961</c:v>
                </c:pt>
                <c:pt idx="1955" formatCode="&quot;$&quot;#,##0.00_);[Red]\(&quot;$&quot;#,##0.00\)">
                  <c:v>59809</c:v>
                </c:pt>
                <c:pt idx="1956" formatCode="&quot;$&quot;#,##0.00_);[Red]\(&quot;$&quot;#,##0.00\)">
                  <c:v>78093</c:v>
                </c:pt>
                <c:pt idx="1957" formatCode="&quot;$&quot;#,##0.00_);[Red]\(&quot;$&quot;#,##0.00\)">
                  <c:v>39898</c:v>
                </c:pt>
                <c:pt idx="1958" formatCode="&quot;$&quot;#,##0.00_);[Red]\(&quot;$&quot;#,##0.00\)">
                  <c:v>65685</c:v>
                </c:pt>
                <c:pt idx="1959" formatCode="&quot;$&quot;#,##0.00_);[Red]\(&quot;$&quot;#,##0.00\)">
                  <c:v>26868</c:v>
                </c:pt>
                <c:pt idx="1960" formatCode="&quot;$&quot;#,##0.00_);[Red]\(&quot;$&quot;#,##0.00\)">
                  <c:v>61825</c:v>
                </c:pt>
                <c:pt idx="1961" formatCode="&quot;$&quot;#,##0.00_);[Red]\(&quot;$&quot;#,##0.00\)">
                  <c:v>53034</c:v>
                </c:pt>
                <c:pt idx="1962">
                  <c:v>55375</c:v>
                </c:pt>
                <c:pt idx="1963" formatCode="&quot;$&quot;#,##0.00_);[Red]\(&quot;$&quot;#,##0.00\)">
                  <c:v>65526</c:v>
                </c:pt>
                <c:pt idx="1964" formatCode="&quot;$&quot;#,##0.00_);[Red]\(&quot;$&quot;#,##0.00\)">
                  <c:v>46015</c:v>
                </c:pt>
                <c:pt idx="1965" formatCode="&quot;$&quot;#,##0.00_);[Red]\(&quot;$&quot;#,##0.00\)">
                  <c:v>50437</c:v>
                </c:pt>
                <c:pt idx="1966" formatCode="&quot;$&quot;#,##0.00_);[Red]\(&quot;$&quot;#,##0.00\)">
                  <c:v>30631</c:v>
                </c:pt>
                <c:pt idx="1967" formatCode="&quot;$&quot;#,##0.00_);[Red]\(&quot;$&quot;#,##0.00\)">
                  <c:v>78901</c:v>
                </c:pt>
                <c:pt idx="1968" formatCode="&quot;$&quot;#,##0.00_);[Red]\(&quot;$&quot;#,##0.00\)">
                  <c:v>56337</c:v>
                </c:pt>
                <c:pt idx="1969" formatCode="&quot;$&quot;#,##0.00_);[Red]\(&quot;$&quot;#,##0.00\)">
                  <c:v>19444</c:v>
                </c:pt>
                <c:pt idx="1970" formatCode="&quot;$&quot;#,##0.00_);[Red]\(&quot;$&quot;#,##0.00\)">
                  <c:v>70379</c:v>
                </c:pt>
                <c:pt idx="1971">
                  <c:v>75276</c:v>
                </c:pt>
                <c:pt idx="1972" formatCode="&quot;$&quot;#,##0.00_);[Red]\(&quot;$&quot;#,##0.00\)">
                  <c:v>7500</c:v>
                </c:pt>
                <c:pt idx="1973" formatCode="&quot;$&quot;#,##0.00_);[Red]\(&quot;$&quot;#,##0.00\)">
                  <c:v>36957</c:v>
                </c:pt>
                <c:pt idx="1974" formatCode="&quot;$&quot;#,##0.00_);[Red]\(&quot;$&quot;#,##0.00\)">
                  <c:v>54466</c:v>
                </c:pt>
                <c:pt idx="1975" formatCode="&quot;$&quot;#,##0.00_);[Red]\(&quot;$&quot;#,##0.00\)">
                  <c:v>16927</c:v>
                </c:pt>
                <c:pt idx="1976" formatCode="&quot;$&quot;#,##0.00_);[Red]\(&quot;$&quot;#,##0.00\)">
                  <c:v>12571</c:v>
                </c:pt>
                <c:pt idx="1977" formatCode="&quot;$&quot;#,##0.00_);[Red]\(&quot;$&quot;#,##0.00\)">
                  <c:v>31163</c:v>
                </c:pt>
                <c:pt idx="1978" formatCode="&quot;$&quot;#,##0.00_);[Red]\(&quot;$&quot;#,##0.00\)">
                  <c:v>74293</c:v>
                </c:pt>
                <c:pt idx="1979" formatCode="&quot;$&quot;#,##0.00_);[Red]\(&quot;$&quot;#,##0.00\)">
                  <c:v>72282</c:v>
                </c:pt>
                <c:pt idx="1980" formatCode="&quot;$&quot;#,##0.00_);[Red]\(&quot;$&quot;#,##0.00\)">
                  <c:v>59462</c:v>
                </c:pt>
                <c:pt idx="1981" formatCode="&quot;$&quot;#,##0.00_);[Red]\(&quot;$&quot;#,##0.00\)">
                  <c:v>15315</c:v>
                </c:pt>
                <c:pt idx="1982" formatCode="&quot;$&quot;#,##0.00_);[Red]\(&quot;$&quot;#,##0.00\)">
                  <c:v>25176</c:v>
                </c:pt>
                <c:pt idx="1983" formatCode="&quot;$&quot;#,##0.00_);[Red]\(&quot;$&quot;#,##0.00\)">
                  <c:v>13724</c:v>
                </c:pt>
                <c:pt idx="1984" formatCode="&quot;$&quot;#,##0.00_);[Red]\(&quot;$&quot;#,##0.00\)">
                  <c:v>24434</c:v>
                </c:pt>
                <c:pt idx="1985" formatCode="&quot;$&quot;#,##0.00_);[Red]\(&quot;$&quot;#,##0.00\)">
                  <c:v>102692</c:v>
                </c:pt>
                <c:pt idx="1986" formatCode="&quot;$&quot;#,##0.00_);[Red]\(&quot;$&quot;#,##0.00\)">
                  <c:v>60230</c:v>
                </c:pt>
                <c:pt idx="1987" formatCode="&quot;$&quot;#,##0.00_);[Red]\(&quot;$&quot;#,##0.00\)">
                  <c:v>70044</c:v>
                </c:pt>
                <c:pt idx="1988" formatCode="&quot;$&quot;#,##0.00_);[Red]\(&quot;$&quot;#,##0.00\)">
                  <c:v>74165</c:v>
                </c:pt>
                <c:pt idx="1989" formatCode="&quot;$&quot;#,##0.00_);[Red]\(&quot;$&quot;#,##0.00\)">
                  <c:v>55434</c:v>
                </c:pt>
                <c:pt idx="1990" formatCode="&quot;$&quot;#,##0.00_);[Red]\(&quot;$&quot;#,##0.00\)">
                  <c:v>79946</c:v>
                </c:pt>
                <c:pt idx="1991" formatCode="&quot;$&quot;#,##0.00_);[Red]\(&quot;$&quot;#,##0.00\)">
                  <c:v>33590</c:v>
                </c:pt>
                <c:pt idx="1992" formatCode="&quot;$&quot;#,##0.00_);[Red]\(&quot;$&quot;#,##0.00\)">
                  <c:v>38946</c:v>
                </c:pt>
                <c:pt idx="1993" formatCode="&quot;$&quot;#,##0.00_);[Red]\(&quot;$&quot;#,##0.00\)">
                  <c:v>58692</c:v>
                </c:pt>
                <c:pt idx="1994" formatCode="&quot;$&quot;#,##0.00_);[Red]\(&quot;$&quot;#,##0.00\)">
                  <c:v>53977</c:v>
                </c:pt>
                <c:pt idx="1995" formatCode="&quot;$&quot;#,##0.00_);[Red]\(&quot;$&quot;#,##0.00\)">
                  <c:v>82427</c:v>
                </c:pt>
                <c:pt idx="1996" formatCode="&quot;$&quot;#,##0.00_);[Red]\(&quot;$&quot;#,##0.00\)">
                  <c:v>93790</c:v>
                </c:pt>
                <c:pt idx="1997" formatCode="&quot;$&quot;#,##0.00_);[Red]\(&quot;$&quot;#,##0.00\)">
                  <c:v>70123</c:v>
                </c:pt>
                <c:pt idx="1998">
                  <c:v>39228</c:v>
                </c:pt>
                <c:pt idx="1999" formatCode="&quot;$&quot;#,##0.00_);[Red]\(&quot;$&quot;#,##0.00\)">
                  <c:v>66476</c:v>
                </c:pt>
                <c:pt idx="2000" formatCode="&quot;$&quot;#,##0.00_);[Red]\(&quot;$&quot;#,##0.00\)">
                  <c:v>51369</c:v>
                </c:pt>
                <c:pt idx="2001" formatCode="&quot;$&quot;#,##0.00_);[Red]\(&quot;$&quot;#,##0.00\)">
                  <c:v>38887</c:v>
                </c:pt>
                <c:pt idx="2002" formatCode="&quot;$&quot;#,##0.00_);[Red]\(&quot;$&quot;#,##0.00\)">
                  <c:v>86429</c:v>
                </c:pt>
                <c:pt idx="2003" formatCode="&quot;$&quot;#,##0.00_);[Red]\(&quot;$&quot;#,##0.00\)">
                  <c:v>62204</c:v>
                </c:pt>
                <c:pt idx="2004" formatCode="&quot;$&quot;#,##0.00_);[Red]\(&quot;$&quot;#,##0.00\)">
                  <c:v>84196</c:v>
                </c:pt>
                <c:pt idx="2005" formatCode="&quot;$&quot;#,##0.00_);[Red]\(&quot;$&quot;#,##0.00\)">
                  <c:v>59686</c:v>
                </c:pt>
                <c:pt idx="2006" formatCode="&quot;$&quot;#,##0.00_);[Red]\(&quot;$&quot;#,##0.00\)">
                  <c:v>58710</c:v>
                </c:pt>
                <c:pt idx="2007" formatCode="&quot;$&quot;#,##0.00_);[Red]\(&quot;$&quot;#,##0.00\)">
                  <c:v>50943</c:v>
                </c:pt>
                <c:pt idx="2008" formatCode="&quot;$&quot;#,##0.00_);[Red]\(&quot;$&quot;#,##0.00\)">
                  <c:v>82733</c:v>
                </c:pt>
                <c:pt idx="2009" formatCode="&quot;$&quot;#,##0.00_);[Red]\(&quot;$&quot;#,##0.00\)">
                  <c:v>94472</c:v>
                </c:pt>
                <c:pt idx="2010" formatCode="&quot;$&quot;#,##0.00_);[Red]\(&quot;$&quot;#,##0.00\)">
                  <c:v>68655</c:v>
                </c:pt>
                <c:pt idx="2011">
                  <c:v>32173</c:v>
                </c:pt>
                <c:pt idx="2012" formatCode="&quot;$&quot;#,##0.00_);[Red]\(&quot;$&quot;#,##0.00\)">
                  <c:v>57107</c:v>
                </c:pt>
                <c:pt idx="2013">
                  <c:v>72071</c:v>
                </c:pt>
                <c:pt idx="2014" formatCode="&quot;$&quot;#,##0.00_);[Red]\(&quot;$&quot;#,##0.00\)">
                  <c:v>71427</c:v>
                </c:pt>
                <c:pt idx="2015" formatCode="&quot;$&quot;#,##0.00_);[Red]\(&quot;$&quot;#,##0.00\)">
                  <c:v>26095</c:v>
                </c:pt>
                <c:pt idx="2016" formatCode="&quot;$&quot;#,##0.00_);[Red]\(&quot;$&quot;#,##0.00\)">
                  <c:v>22775</c:v>
                </c:pt>
                <c:pt idx="2017" formatCode="&quot;$&quot;#,##0.00_);[Red]\(&quot;$&quot;#,##0.00\)">
                  <c:v>42386</c:v>
                </c:pt>
                <c:pt idx="2018" formatCode="&quot;$&quot;#,##0.00_);[Red]\(&quot;$&quot;#,##0.00\)">
                  <c:v>31590</c:v>
                </c:pt>
                <c:pt idx="2019" formatCode="&quot;$&quot;#,##0.00_);[Red]\(&quot;$&quot;#,##0.00\)">
                  <c:v>48799</c:v>
                </c:pt>
                <c:pt idx="2020" formatCode="&quot;$&quot;#,##0.00_);[Red]\(&quot;$&quot;#,##0.00\)">
                  <c:v>31160</c:v>
                </c:pt>
                <c:pt idx="2021" formatCode="&quot;$&quot;#,##0.00_);[Red]\(&quot;$&quot;#,##0.00\)">
                  <c:v>69372</c:v>
                </c:pt>
                <c:pt idx="2022" formatCode="&quot;$&quot;#,##0.00_);[Red]\(&quot;$&quot;#,##0.00\)">
                  <c:v>11448</c:v>
                </c:pt>
                <c:pt idx="2023" formatCode="&quot;$&quot;#,##0.00_);[Red]\(&quot;$&quot;#,##0.00\)">
                  <c:v>47472</c:v>
                </c:pt>
                <c:pt idx="2024" formatCode="&quot;$&quot;#,##0.00_);[Red]\(&quot;$&quot;#,##0.00\)">
                  <c:v>80910</c:v>
                </c:pt>
                <c:pt idx="2025" formatCode="&quot;$&quot;#,##0.00_);[Red]\(&quot;$&quot;#,##0.00\)">
                  <c:v>28389</c:v>
                </c:pt>
                <c:pt idx="2026" formatCode="&quot;$&quot;#,##0.00_);[Red]\(&quot;$&quot;#,##0.00\)">
                  <c:v>35791</c:v>
                </c:pt>
                <c:pt idx="2027" formatCode="&quot;$&quot;#,##0.00_);[Red]\(&quot;$&quot;#,##0.00\)">
                  <c:v>45143</c:v>
                </c:pt>
                <c:pt idx="2028" formatCode="&quot;$&quot;#,##0.00_);[Red]\(&quot;$&quot;#,##0.00\)">
                  <c:v>15072</c:v>
                </c:pt>
                <c:pt idx="2029" formatCode="&quot;$&quot;#,##0.00_);[Red]\(&quot;$&quot;#,##0.00\)">
                  <c:v>15287</c:v>
                </c:pt>
                <c:pt idx="2030" formatCode="&quot;$&quot;#,##0.00_);[Red]\(&quot;$&quot;#,##0.00\)">
                  <c:v>35523</c:v>
                </c:pt>
                <c:pt idx="2031" formatCode="&quot;$&quot;#,##0.00_);[Red]\(&quot;$&quot;#,##0.00\)">
                  <c:v>30081</c:v>
                </c:pt>
                <c:pt idx="2032" formatCode="&quot;$&quot;#,##0.00_);[Red]\(&quot;$&quot;#,##0.00\)">
                  <c:v>64713</c:v>
                </c:pt>
                <c:pt idx="2033">
                  <c:v>83715</c:v>
                </c:pt>
                <c:pt idx="2034" formatCode="&quot;$&quot;#,##0.00_);[Red]\(&quot;$&quot;#,##0.00\)">
                  <c:v>48240</c:v>
                </c:pt>
                <c:pt idx="2035" formatCode="&quot;$&quot;#,##0.00_);[Red]\(&quot;$&quot;#,##0.00\)">
                  <c:v>18690</c:v>
                </c:pt>
                <c:pt idx="2036" formatCode="&quot;$&quot;#,##0.00_);[Red]\(&quot;$&quot;#,##0.00\)">
                  <c:v>50387</c:v>
                </c:pt>
                <c:pt idx="2037">
                  <c:v>4428</c:v>
                </c:pt>
                <c:pt idx="2038" formatCode="&quot;$&quot;#,##0.00_);[Red]\(&quot;$&quot;#,##0.00\)">
                  <c:v>48178</c:v>
                </c:pt>
                <c:pt idx="2039" formatCode="&quot;$&quot;#,##0.00_);[Red]\(&quot;$&quot;#,##0.00\)">
                  <c:v>83837</c:v>
                </c:pt>
                <c:pt idx="2040" formatCode="&quot;$&quot;#,##0.00_);[Red]\(&quot;$&quot;#,##0.00\)">
                  <c:v>66303</c:v>
                </c:pt>
                <c:pt idx="2041" formatCode="&quot;$&quot;#,##0.00_);[Red]\(&quot;$&quot;#,##0.00\)">
                  <c:v>49413</c:v>
                </c:pt>
                <c:pt idx="2043" formatCode="&quot;$&quot;#,##0.00_);[Red]\(&quot;$&quot;#,##0.00\)">
                  <c:v>35196</c:v>
                </c:pt>
                <c:pt idx="2044" formatCode="&quot;$&quot;#,##0.00_);[Red]\(&quot;$&quot;#,##0.00\)">
                  <c:v>51315</c:v>
                </c:pt>
                <c:pt idx="2045" formatCode="&quot;$&quot;#,##0.00_);[Red]\(&quot;$&quot;#,##0.00\)">
                  <c:v>61618</c:v>
                </c:pt>
                <c:pt idx="2046" formatCode="&quot;$&quot;#,##0.00_);[Red]\(&quot;$&quot;#,##0.00\)">
                  <c:v>54432</c:v>
                </c:pt>
                <c:pt idx="2047">
                  <c:v>34213</c:v>
                </c:pt>
                <c:pt idx="2048" formatCode="&quot;$&quot;#,##0.00_);[Red]\(&quot;$&quot;#,##0.00\)">
                  <c:v>41437</c:v>
                </c:pt>
                <c:pt idx="2049" formatCode="&quot;$&quot;#,##0.00_);[Red]\(&quot;$&quot;#,##0.00\)">
                  <c:v>23295</c:v>
                </c:pt>
                <c:pt idx="2050" formatCode="&quot;$&quot;#,##0.00_);[Red]\(&quot;$&quot;#,##0.00\)">
                  <c:v>46692</c:v>
                </c:pt>
                <c:pt idx="2051" formatCode="&quot;$&quot;#,##0.00_);[Red]\(&quot;$&quot;#,##0.00\)">
                  <c:v>59247</c:v>
                </c:pt>
                <c:pt idx="2052" formatCode="&quot;$&quot;#,##0.00_);[Red]\(&quot;$&quot;#,##0.00\)">
                  <c:v>37787</c:v>
                </c:pt>
                <c:pt idx="2053" formatCode="&quot;$&quot;#,##0.00_);[Red]\(&quot;$&quot;#,##0.00\)">
                  <c:v>47691</c:v>
                </c:pt>
                <c:pt idx="2054" formatCode="&quot;$&quot;#,##0.00_);[Red]\(&quot;$&quot;#,##0.00\)">
                  <c:v>70287</c:v>
                </c:pt>
                <c:pt idx="2055" formatCode="&quot;$&quot;#,##0.00_);[Red]\(&quot;$&quot;#,##0.00\)">
                  <c:v>26887</c:v>
                </c:pt>
                <c:pt idx="2056" formatCode="&quot;$&quot;#,##0.00_);[Red]\(&quot;$&quot;#,##0.00\)">
                  <c:v>90000</c:v>
                </c:pt>
                <c:pt idx="2057" formatCode="&quot;$&quot;#,##0.00_);[Red]\(&quot;$&quot;#,##0.00\)">
                  <c:v>8940</c:v>
                </c:pt>
                <c:pt idx="2058" formatCode="&quot;$&quot;#,##0.00_);[Red]\(&quot;$&quot;#,##0.00\)">
                  <c:v>24336</c:v>
                </c:pt>
                <c:pt idx="2059" formatCode="&quot;$&quot;#,##0.00_);[Red]\(&quot;$&quot;#,##0.00\)">
                  <c:v>26326</c:v>
                </c:pt>
                <c:pt idx="2060" formatCode="&quot;$&quot;#,##0.00_);[Red]\(&quot;$&quot;#,##0.00\)">
                  <c:v>35441</c:v>
                </c:pt>
                <c:pt idx="2061" formatCode="&quot;$&quot;#,##0.00_);[Red]\(&quot;$&quot;#,##0.00\)">
                  <c:v>16531</c:v>
                </c:pt>
                <c:pt idx="2062" formatCode="&quot;$&quot;#,##0.00_);[Red]\(&quot;$&quot;#,##0.00\)">
                  <c:v>72570</c:v>
                </c:pt>
                <c:pt idx="2063" formatCode="&quot;$&quot;#,##0.00_);[Red]\(&quot;$&quot;#,##0.00\)">
                  <c:v>46390</c:v>
                </c:pt>
                <c:pt idx="2064" formatCode="&quot;$&quot;#,##0.00_);[Red]\(&quot;$&quot;#,##0.00\)">
                  <c:v>75922</c:v>
                </c:pt>
                <c:pt idx="2065" formatCode="&quot;$&quot;#,##0.00_);[Red]\(&quot;$&quot;#,##0.00\)">
                  <c:v>89694</c:v>
                </c:pt>
                <c:pt idx="2066" formatCode="&quot;$&quot;#,##0.00_);[Red]\(&quot;$&quot;#,##0.00\)">
                  <c:v>19346</c:v>
                </c:pt>
                <c:pt idx="2067" formatCode="&quot;$&quot;#,##0.00_);[Red]\(&quot;$&quot;#,##0.00\)">
                  <c:v>82017</c:v>
                </c:pt>
                <c:pt idx="2068" formatCode="&quot;$&quot;#,##0.00_);[Red]\(&quot;$&quot;#,##0.00\)">
                  <c:v>46998</c:v>
                </c:pt>
                <c:pt idx="2069" formatCode="&quot;$&quot;#,##0.00_);[Red]\(&quot;$&quot;#,##0.00\)">
                  <c:v>29672</c:v>
                </c:pt>
                <c:pt idx="2070" formatCode="&quot;$&quot;#,##0.00_);[Red]\(&quot;$&quot;#,##0.00\)">
                  <c:v>44393</c:v>
                </c:pt>
                <c:pt idx="2071" formatCode="&quot;$&quot;#,##0.00_);[Red]\(&quot;$&quot;#,##0.00\)">
                  <c:v>88325</c:v>
                </c:pt>
                <c:pt idx="2072">
                  <c:v>40662</c:v>
                </c:pt>
                <c:pt idx="2073" formatCode="&quot;$&quot;#,##0.00_);[Red]\(&quot;$&quot;#,##0.00\)">
                  <c:v>78028</c:v>
                </c:pt>
                <c:pt idx="2075">
                  <c:v>67267</c:v>
                </c:pt>
                <c:pt idx="2076" formatCode="&quot;$&quot;#,##0.00_);[Red]\(&quot;$&quot;#,##0.00\)">
                  <c:v>39435</c:v>
                </c:pt>
                <c:pt idx="2077" formatCode="&quot;$&quot;#,##0.00_);[Red]\(&quot;$&quot;#,##0.00\)">
                  <c:v>55517</c:v>
                </c:pt>
                <c:pt idx="2078" formatCode="&quot;$&quot;#,##0.00_);[Red]\(&quot;$&quot;#,##0.00\)">
                  <c:v>76618</c:v>
                </c:pt>
                <c:pt idx="2079" formatCode="&quot;$&quot;#,##0.00_);[Red]\(&quot;$&quot;#,##0.00\)">
                  <c:v>77142</c:v>
                </c:pt>
                <c:pt idx="2080" formatCode="&quot;$&quot;#,##0.00_);[Red]\(&quot;$&quot;#,##0.00\)">
                  <c:v>92955</c:v>
                </c:pt>
                <c:pt idx="2081" formatCode="&quot;$&quot;#,##0.00_);[Red]\(&quot;$&quot;#,##0.00\)">
                  <c:v>51039</c:v>
                </c:pt>
                <c:pt idx="2082" formatCode="&quot;$&quot;#,##0.00_);[Red]\(&quot;$&quot;#,##0.00\)">
                  <c:v>38285</c:v>
                </c:pt>
                <c:pt idx="2083" formatCode="&quot;$&quot;#,##0.00_);[Red]\(&quot;$&quot;#,##0.00\)">
                  <c:v>31761</c:v>
                </c:pt>
                <c:pt idx="2084" formatCode="&quot;$&quot;#,##0.00_);[Red]\(&quot;$&quot;#,##0.00\)">
                  <c:v>73113</c:v>
                </c:pt>
                <c:pt idx="2085" formatCode="&quot;$&quot;#,##0.00_);[Red]\(&quot;$&quot;#,##0.00\)">
                  <c:v>59601</c:v>
                </c:pt>
                <c:pt idx="2086" formatCode="&quot;$&quot;#,##0.00_);[Red]\(&quot;$&quot;#,##0.00\)">
                  <c:v>36927</c:v>
                </c:pt>
                <c:pt idx="2087" formatCode="&quot;$&quot;#,##0.00_);[Red]\(&quot;$&quot;#,##0.00\)">
                  <c:v>63207</c:v>
                </c:pt>
                <c:pt idx="2088">
                  <c:v>54809</c:v>
                </c:pt>
                <c:pt idx="2089" formatCode="&quot;$&quot;#,##0.00_);[Red]\(&quot;$&quot;#,##0.00\)">
                  <c:v>49476</c:v>
                </c:pt>
                <c:pt idx="2090" formatCode="&quot;$&quot;#,##0.00_);[Red]\(&quot;$&quot;#,##0.00\)">
                  <c:v>26576</c:v>
                </c:pt>
                <c:pt idx="2091">
                  <c:v>67786</c:v>
                </c:pt>
                <c:pt idx="2092" formatCode="&quot;$&quot;#,##0.00_);[Red]\(&quot;$&quot;#,##0.00\)">
                  <c:v>32892</c:v>
                </c:pt>
                <c:pt idx="2093" formatCode="&quot;$&quot;#,##0.00_);[Red]\(&quot;$&quot;#,##0.00\)">
                  <c:v>36778</c:v>
                </c:pt>
                <c:pt idx="2094" formatCode="&quot;$&quot;#,##0.00_);[Red]\(&quot;$&quot;#,##0.00\)">
                  <c:v>71163</c:v>
                </c:pt>
                <c:pt idx="2095" formatCode="&quot;$&quot;#,##0.00_);[Red]\(&quot;$&quot;#,##0.00\)">
                  <c:v>54210</c:v>
                </c:pt>
                <c:pt idx="2096" formatCode="&quot;$&quot;#,##0.00_);[Red]\(&quot;$&quot;#,##0.00\)">
                  <c:v>54984</c:v>
                </c:pt>
                <c:pt idx="2097" formatCode="&quot;$&quot;#,##0.00_);[Red]\(&quot;$&quot;#,##0.00\)">
                  <c:v>36802</c:v>
                </c:pt>
                <c:pt idx="2098" formatCode="&quot;$&quot;#,##0.00_);[Red]\(&quot;$&quot;#,##0.00\)">
                  <c:v>66835</c:v>
                </c:pt>
                <c:pt idx="2099" formatCode="&quot;$&quot;#,##0.00_);[Red]\(&quot;$&quot;#,##0.00\)">
                  <c:v>62551</c:v>
                </c:pt>
                <c:pt idx="2100" formatCode="&quot;$&quot;#,##0.00_);[Red]\(&quot;$&quot;#,##0.00\)">
                  <c:v>41124</c:v>
                </c:pt>
                <c:pt idx="2101">
                  <c:v>72063</c:v>
                </c:pt>
                <c:pt idx="2102" formatCode="&quot;$&quot;#,##0.00_);[Red]\(&quot;$&quot;#,##0.00\)">
                  <c:v>65665</c:v>
                </c:pt>
                <c:pt idx="2103" formatCode="&quot;$&quot;#,##0.00_);[Red]\(&quot;$&quot;#,##0.00\)">
                  <c:v>76542</c:v>
                </c:pt>
                <c:pt idx="2104" formatCode="&quot;$&quot;#,##0.00_);[Red]\(&quot;$&quot;#,##0.00\)">
                  <c:v>43638</c:v>
                </c:pt>
                <c:pt idx="2105" formatCode="&quot;$&quot;#,##0.00_);[Red]\(&quot;$&quot;#,##0.00\)">
                  <c:v>30093</c:v>
                </c:pt>
                <c:pt idx="2106" formatCode="&quot;$&quot;#,##0.00_);[Red]\(&quot;$&quot;#,##0.00\)">
                  <c:v>27943</c:v>
                </c:pt>
                <c:pt idx="2107" formatCode="&quot;$&quot;#,##0.00_);[Red]\(&quot;$&quot;#,##0.00\)">
                  <c:v>39922</c:v>
                </c:pt>
                <c:pt idx="2108" formatCode="&quot;$&quot;#,##0.00_);[Red]\(&quot;$&quot;#,##0.00\)">
                  <c:v>42769</c:v>
                </c:pt>
                <c:pt idx="2109" formatCode="&quot;$&quot;#,##0.00_);[Red]\(&quot;$&quot;#,##0.00\)">
                  <c:v>37334</c:v>
                </c:pt>
                <c:pt idx="2110" formatCode="&quot;$&quot;#,##0.00_);[Red]\(&quot;$&quot;#,##0.00\)">
                  <c:v>10979</c:v>
                </c:pt>
                <c:pt idx="2111" formatCode="&quot;$&quot;#,##0.00_);[Red]\(&quot;$&quot;#,##0.00\)">
                  <c:v>95529</c:v>
                </c:pt>
                <c:pt idx="2112">
                  <c:v>48330</c:v>
                </c:pt>
                <c:pt idx="2114" formatCode="&quot;$&quot;#,##0.00_);[Red]\(&quot;$&quot;#,##0.00\)">
                  <c:v>59412</c:v>
                </c:pt>
                <c:pt idx="2115" formatCode="&quot;$&quot;#,##0.00_);[Red]\(&quot;$&quot;#,##0.00\)">
                  <c:v>40800</c:v>
                </c:pt>
                <c:pt idx="2116" formatCode="&quot;$&quot;#,##0.00_);[Red]\(&quot;$&quot;#,##0.00\)">
                  <c:v>44392</c:v>
                </c:pt>
                <c:pt idx="2117" formatCode="&quot;$&quot;#,##0.00_);[Red]\(&quot;$&quot;#,##0.00\)">
                  <c:v>7500</c:v>
                </c:pt>
                <c:pt idx="2118" formatCode="&quot;$&quot;#,##0.00_);[Red]\(&quot;$&quot;#,##0.00\)">
                  <c:v>30279</c:v>
                </c:pt>
                <c:pt idx="2119" formatCode="&quot;$&quot;#,##0.00_);[Red]\(&quot;$&quot;#,##0.00\)">
                  <c:v>42000</c:v>
                </c:pt>
                <c:pt idx="2120" formatCode="&quot;$&quot;#,##0.00_);[Red]\(&quot;$&quot;#,##0.00\)">
                  <c:v>66664</c:v>
                </c:pt>
                <c:pt idx="2121" formatCode="&quot;$&quot;#,##0.00_);[Red]\(&quot;$&quot;#,##0.00\)">
                  <c:v>65487</c:v>
                </c:pt>
                <c:pt idx="2122" formatCode="&quot;$&quot;#,##0.00_);[Red]\(&quot;$&quot;#,##0.00\)">
                  <c:v>7500</c:v>
                </c:pt>
                <c:pt idx="2123" formatCode="&quot;$&quot;#,##0.00_);[Red]\(&quot;$&quot;#,##0.00\)">
                  <c:v>66726</c:v>
                </c:pt>
                <c:pt idx="2124" formatCode="&quot;$&quot;#,##0.00_);[Red]\(&quot;$&quot;#,##0.00\)">
                  <c:v>51529</c:v>
                </c:pt>
                <c:pt idx="2125" formatCode="&quot;$&quot;#,##0.00_);[Red]\(&quot;$&quot;#,##0.00\)">
                  <c:v>54386</c:v>
                </c:pt>
                <c:pt idx="2126" formatCode="&quot;$&quot;#,##0.00_);[Red]\(&quot;$&quot;#,##0.00\)">
                  <c:v>68397</c:v>
                </c:pt>
                <c:pt idx="2127" formatCode="&quot;$&quot;#,##0.00_);[Red]\(&quot;$&quot;#,##0.00\)">
                  <c:v>66334</c:v>
                </c:pt>
                <c:pt idx="2128">
                  <c:v>63211</c:v>
                </c:pt>
                <c:pt idx="2129" formatCode="&quot;$&quot;#,##0.00_);[Red]\(&quot;$&quot;#,##0.00\)">
                  <c:v>71232</c:v>
                </c:pt>
                <c:pt idx="2130" formatCode="&quot;$&quot;#,##0.00_);[Red]\(&quot;$&quot;#,##0.00\)">
                  <c:v>33235</c:v>
                </c:pt>
                <c:pt idx="2131" formatCode="&quot;$&quot;#,##0.00_);[Red]\(&quot;$&quot;#,##0.00\)">
                  <c:v>62466</c:v>
                </c:pt>
                <c:pt idx="2132" formatCode="&quot;$&quot;#,##0.00_);[Red]\(&quot;$&quot;#,##0.00\)">
                  <c:v>34230</c:v>
                </c:pt>
                <c:pt idx="2133" formatCode="&quot;$&quot;#,##0.00_);[Red]\(&quot;$&quot;#,##0.00\)">
                  <c:v>28520</c:v>
                </c:pt>
                <c:pt idx="2134" formatCode="&quot;$&quot;#,##0.00_);[Red]\(&quot;$&quot;#,##0.00\)">
                  <c:v>44322</c:v>
                </c:pt>
                <c:pt idx="2135" formatCode="&quot;$&quot;#,##0.00_);[Red]\(&quot;$&quot;#,##0.00\)">
                  <c:v>65308</c:v>
                </c:pt>
                <c:pt idx="2136" formatCode="&quot;$&quot;#,##0.00_);[Red]\(&quot;$&quot;#,##0.00\)">
                  <c:v>52413</c:v>
                </c:pt>
                <c:pt idx="2137" formatCode="&quot;$&quot;#,##0.00_);[Red]\(&quot;$&quot;#,##0.00\)">
                  <c:v>46098</c:v>
                </c:pt>
                <c:pt idx="2138" formatCode="&quot;$&quot;#,##0.00_);[Red]\(&quot;$&quot;#,##0.00\)">
                  <c:v>54803</c:v>
                </c:pt>
                <c:pt idx="2139" formatCode="&quot;$&quot;#,##0.00_);[Red]\(&quot;$&quot;#,##0.00\)">
                  <c:v>36975</c:v>
                </c:pt>
                <c:pt idx="2140" formatCode="&quot;$&quot;#,##0.00_);[Red]\(&quot;$&quot;#,##0.00\)">
                  <c:v>7500</c:v>
                </c:pt>
                <c:pt idx="2141" formatCode="&quot;$&quot;#,##0.00_);[Red]\(&quot;$&quot;#,##0.00\)">
                  <c:v>69755</c:v>
                </c:pt>
                <c:pt idx="2142" formatCode="&quot;$&quot;#,##0.00_);[Red]\(&quot;$&quot;#,##0.00\)">
                  <c:v>55593</c:v>
                </c:pt>
                <c:pt idx="2143" formatCode="&quot;$&quot;#,##0.00_);[Red]\(&quot;$&quot;#,##0.00\)">
                  <c:v>69084</c:v>
                </c:pt>
                <c:pt idx="2144" formatCode="&quot;$&quot;#,##0.00_);[Red]\(&quot;$&quot;#,##0.00\)">
                  <c:v>22804</c:v>
                </c:pt>
                <c:pt idx="2145" formatCode="&quot;$&quot;#,##0.00_);[Red]\(&quot;$&quot;#,##0.00\)">
                  <c:v>72258</c:v>
                </c:pt>
                <c:pt idx="2146" formatCode="&quot;$&quot;#,##0.00_);[Red]\(&quot;$&quot;#,##0.00\)">
                  <c:v>49389</c:v>
                </c:pt>
                <c:pt idx="2147" formatCode="&quot;$&quot;#,##0.00_);[Red]\(&quot;$&quot;#,##0.00\)">
                  <c:v>47352</c:v>
                </c:pt>
                <c:pt idx="2148" formatCode="&quot;$&quot;#,##0.00_);[Red]\(&quot;$&quot;#,##0.00\)">
                  <c:v>86580</c:v>
                </c:pt>
                <c:pt idx="2149" formatCode="&quot;$&quot;#,##0.00_);[Red]\(&quot;$&quot;#,##0.00\)">
                  <c:v>8028</c:v>
                </c:pt>
                <c:pt idx="2150" formatCode="&quot;$&quot;#,##0.00_);[Red]\(&quot;$&quot;#,##0.00\)">
                  <c:v>23718</c:v>
                </c:pt>
                <c:pt idx="2151" formatCode="&quot;$&quot;#,##0.00_);[Red]\(&quot;$&quot;#,##0.00\)">
                  <c:v>28420</c:v>
                </c:pt>
                <c:pt idx="2152" formatCode="&quot;$&quot;#,##0.00_);[Red]\(&quot;$&quot;#,##0.00\)">
                  <c:v>65526</c:v>
                </c:pt>
                <c:pt idx="2153" formatCode="&quot;$&quot;#,##0.00_);[Red]\(&quot;$&quot;#,##0.00\)">
                  <c:v>77845</c:v>
                </c:pt>
                <c:pt idx="2154" formatCode="&quot;$&quot;#,##0.00_);[Red]\(&quot;$&quot;#,##0.00\)">
                  <c:v>65492</c:v>
                </c:pt>
                <c:pt idx="2155" formatCode="&quot;$&quot;#,##0.00_);[Red]\(&quot;$&quot;#,##0.00\)">
                  <c:v>22148</c:v>
                </c:pt>
                <c:pt idx="2156" formatCode="&quot;$&quot;#,##0.00_);[Red]\(&quot;$&quot;#,##0.00\)">
                  <c:v>44078</c:v>
                </c:pt>
                <c:pt idx="2157" formatCode="&quot;$&quot;#,##0.00_);[Red]\(&quot;$&quot;#,##0.00\)">
                  <c:v>45759</c:v>
                </c:pt>
                <c:pt idx="2158" formatCode="&quot;$&quot;#,##0.00_);[Red]\(&quot;$&quot;#,##0.00\)">
                  <c:v>18169</c:v>
                </c:pt>
                <c:pt idx="2159" formatCode="&quot;$&quot;#,##0.00_);[Red]\(&quot;$&quot;#,##0.00\)">
                  <c:v>37401</c:v>
                </c:pt>
                <c:pt idx="2160" formatCode="&quot;$&quot;#,##0.00_);[Red]\(&quot;$&quot;#,##0.00\)">
                  <c:v>30477</c:v>
                </c:pt>
                <c:pt idx="2161" formatCode="&quot;$&quot;#,##0.00_);[Red]\(&quot;$&quot;#,##0.00\)">
                  <c:v>46377</c:v>
                </c:pt>
                <c:pt idx="2162" formatCode="&quot;$&quot;#,##0.00_);[Red]\(&quot;$&quot;#,##0.00\)">
                  <c:v>70321</c:v>
                </c:pt>
                <c:pt idx="2163" formatCode="&quot;$&quot;#,##0.00_);[Red]\(&quot;$&quot;#,##0.00\)">
                  <c:v>57113</c:v>
                </c:pt>
                <c:pt idx="2164" formatCode="&quot;$&quot;#,##0.00_);[Red]\(&quot;$&quot;#,##0.00\)">
                  <c:v>18690</c:v>
                </c:pt>
                <c:pt idx="2165" formatCode="&quot;$&quot;#,##0.00_);[Red]\(&quot;$&quot;#,##0.00\)">
                  <c:v>36947</c:v>
                </c:pt>
                <c:pt idx="2166">
                  <c:v>46610</c:v>
                </c:pt>
                <c:pt idx="2167" formatCode="&quot;$&quot;#,##0.00_);[Red]\(&quot;$&quot;#,##0.00\)">
                  <c:v>65106</c:v>
                </c:pt>
                <c:pt idx="2168" formatCode="&quot;$&quot;#,##0.00_);[Red]\(&quot;$&quot;#,##0.00\)">
                  <c:v>23957</c:v>
                </c:pt>
                <c:pt idx="2169" formatCode="&quot;$&quot;#,##0.00_);[Red]\(&quot;$&quot;#,##0.00\)">
                  <c:v>36283</c:v>
                </c:pt>
                <c:pt idx="2170" formatCode="&quot;$&quot;#,##0.00_);[Red]\(&quot;$&quot;#,##0.00\)">
                  <c:v>56559</c:v>
                </c:pt>
                <c:pt idx="2171" formatCode="&quot;$&quot;#,##0.00_);[Red]\(&quot;$&quot;#,##0.00\)">
                  <c:v>43783</c:v>
                </c:pt>
                <c:pt idx="2172" formatCode="&quot;$&quot;#,##0.00_);[Red]\(&quot;$&quot;#,##0.00\)">
                  <c:v>38853</c:v>
                </c:pt>
                <c:pt idx="2173" formatCode="&quot;$&quot;#,##0.00_);[Red]\(&quot;$&quot;#,##0.00\)">
                  <c:v>50014</c:v>
                </c:pt>
                <c:pt idx="2174" formatCode="&quot;$&quot;#,##0.00_);[Red]\(&quot;$&quot;#,##0.00\)">
                  <c:v>45889</c:v>
                </c:pt>
                <c:pt idx="2175" formatCode="&quot;$&quot;#,##0.00_);[Red]\(&quot;$&quot;#,##0.00\)">
                  <c:v>76532</c:v>
                </c:pt>
                <c:pt idx="2176" formatCode="&quot;$&quot;#,##0.00_);[Red]\(&quot;$&quot;#,##0.00\)">
                  <c:v>30522</c:v>
                </c:pt>
                <c:pt idx="2177" formatCode="&quot;$&quot;#,##0.00_);[Red]\(&quot;$&quot;#,##0.00\)">
                  <c:v>70792</c:v>
                </c:pt>
                <c:pt idx="2178" formatCode="&quot;$&quot;#,##0.00_);[Red]\(&quot;$&quot;#,##0.00\)">
                  <c:v>61223</c:v>
                </c:pt>
                <c:pt idx="2179" formatCode="&quot;$&quot;#,##0.00_);[Red]\(&quot;$&quot;#,##0.00\)">
                  <c:v>55212</c:v>
                </c:pt>
                <c:pt idx="2180" formatCode="&quot;$&quot;#,##0.00_);[Red]\(&quot;$&quot;#,##0.00\)">
                  <c:v>53858</c:v>
                </c:pt>
                <c:pt idx="2181" formatCode="&quot;$&quot;#,##0.00_);[Red]\(&quot;$&quot;#,##0.00\)">
                  <c:v>45938</c:v>
                </c:pt>
                <c:pt idx="2182" formatCode="&quot;$&quot;#,##0.00_);[Red]\(&quot;$&quot;#,##0.00\)">
                  <c:v>67445</c:v>
                </c:pt>
                <c:pt idx="2183" formatCode="&quot;$&quot;#,##0.00_);[Red]\(&quot;$&quot;#,##0.00\)">
                  <c:v>42586</c:v>
                </c:pt>
                <c:pt idx="2184" formatCode="&quot;$&quot;#,##0.00_);[Red]\(&quot;$&quot;#,##0.00\)">
                  <c:v>46681</c:v>
                </c:pt>
                <c:pt idx="2185" formatCode="&quot;$&quot;#,##0.00_);[Red]\(&quot;$&quot;#,##0.00\)">
                  <c:v>92344</c:v>
                </c:pt>
                <c:pt idx="2186" formatCode="&quot;$&quot;#,##0.00_);[Red]\(&quot;$&quot;#,##0.00\)">
                  <c:v>31385</c:v>
                </c:pt>
                <c:pt idx="2187">
                  <c:v>24163</c:v>
                </c:pt>
                <c:pt idx="2188" formatCode="&quot;$&quot;#,##0.00_);[Red]\(&quot;$&quot;#,##0.00\)">
                  <c:v>76630</c:v>
                </c:pt>
                <c:pt idx="2189" formatCode="&quot;$&quot;#,##0.00_);[Red]\(&quot;$&quot;#,##0.00\)">
                  <c:v>66886</c:v>
                </c:pt>
                <c:pt idx="2190" formatCode="&quot;$&quot;#,##0.00_);[Red]\(&quot;$&quot;#,##0.00\)">
                  <c:v>72190</c:v>
                </c:pt>
                <c:pt idx="2191" formatCode="&quot;$&quot;#,##0.00_);[Red]\(&quot;$&quot;#,##0.00\)">
                  <c:v>72968</c:v>
                </c:pt>
                <c:pt idx="2192" formatCode="&quot;$&quot;#,##0.00_);[Red]\(&quot;$&quot;#,##0.00\)">
                  <c:v>45688</c:v>
                </c:pt>
                <c:pt idx="2193" formatCode="&quot;$&quot;#,##0.00_);[Red]\(&quot;$&quot;#,##0.00\)">
                  <c:v>85620</c:v>
                </c:pt>
                <c:pt idx="2194" formatCode="&quot;$&quot;#,##0.00_);[Red]\(&quot;$&quot;#,##0.00\)">
                  <c:v>76005</c:v>
                </c:pt>
                <c:pt idx="2195" formatCode="&quot;$&quot;#,##0.00_);[Red]\(&quot;$&quot;#,##0.00\)">
                  <c:v>33378</c:v>
                </c:pt>
                <c:pt idx="2196">
                  <c:v>57731</c:v>
                </c:pt>
                <c:pt idx="2197" formatCode="&quot;$&quot;#,##0.00_);[Red]\(&quot;$&quot;#,##0.00\)">
                  <c:v>37774</c:v>
                </c:pt>
                <c:pt idx="2198" formatCode="&quot;$&quot;#,##0.00_);[Red]\(&quot;$&quot;#,##0.00\)">
                  <c:v>72298</c:v>
                </c:pt>
                <c:pt idx="2199" formatCode="&quot;$&quot;#,##0.00_);[Red]\(&quot;$&quot;#,##0.00\)">
                  <c:v>84219</c:v>
                </c:pt>
                <c:pt idx="2200" formatCode="&quot;$&quot;#,##0.00_);[Red]\(&quot;$&quot;#,##0.00\)">
                  <c:v>75278</c:v>
                </c:pt>
                <c:pt idx="2201" formatCode="&quot;$&quot;#,##0.00_);[Red]\(&quot;$&quot;#,##0.00\)">
                  <c:v>89058</c:v>
                </c:pt>
                <c:pt idx="2202" formatCode="&quot;$&quot;#,##0.00_);[Red]\(&quot;$&quot;#,##0.00\)">
                  <c:v>75702</c:v>
                </c:pt>
                <c:pt idx="2203" formatCode="&quot;$&quot;#,##0.00_);[Red]\(&quot;$&quot;#,##0.00\)">
                  <c:v>15716</c:v>
                </c:pt>
                <c:pt idx="2204" formatCode="&quot;$&quot;#,##0.00_);[Red]\(&quot;$&quot;#,##0.00\)">
                  <c:v>25130</c:v>
                </c:pt>
                <c:pt idx="2205" formatCode="&quot;$&quot;#,##0.00_);[Red]\(&quot;$&quot;#,##0.00\)">
                  <c:v>60182</c:v>
                </c:pt>
                <c:pt idx="2206" formatCode="&quot;$&quot;#,##0.00_);[Red]\(&quot;$&quot;#,##0.00\)">
                  <c:v>29187</c:v>
                </c:pt>
                <c:pt idx="2207" formatCode="&quot;$&quot;#,##0.00_);[Red]\(&quot;$&quot;#,##0.00\)">
                  <c:v>16269</c:v>
                </c:pt>
                <c:pt idx="2208" formatCode="&quot;$&quot;#,##0.00_);[Red]\(&quot;$&quot;#,##0.00\)">
                  <c:v>67605</c:v>
                </c:pt>
                <c:pt idx="2209" formatCode="&quot;$&quot;#,##0.00_);[Red]\(&quot;$&quot;#,##0.00\)">
                  <c:v>36443</c:v>
                </c:pt>
                <c:pt idx="2210" formatCode="&quot;$&quot;#,##0.00_);[Red]\(&quot;$&quot;#,##0.00\)">
                  <c:v>33181</c:v>
                </c:pt>
                <c:pt idx="2211" formatCode="&quot;$&quot;#,##0.00_);[Red]\(&quot;$&quot;#,##0.00\)">
                  <c:v>48699</c:v>
                </c:pt>
                <c:pt idx="2212" formatCode="&quot;$&quot;#,##0.00_);[Red]\(&quot;$&quot;#,##0.00\)">
                  <c:v>51948</c:v>
                </c:pt>
                <c:pt idx="2213" formatCode="&quot;$&quot;#,##0.00_);[Red]\(&quot;$&quot;#,##0.00\)">
                  <c:v>77376</c:v>
                </c:pt>
                <c:pt idx="2214" formatCode="&quot;$&quot;#,##0.00_);[Red]\(&quot;$&quot;#,##0.00\)">
                  <c:v>72099</c:v>
                </c:pt>
                <c:pt idx="2215" formatCode="&quot;$&quot;#,##0.00_);[Red]\(&quot;$&quot;#,##0.00\)">
                  <c:v>79607</c:v>
                </c:pt>
                <c:pt idx="2216" formatCode="&quot;$&quot;#,##0.00_);[Red]\(&quot;$&quot;#,##0.00\)">
                  <c:v>85072</c:v>
                </c:pt>
                <c:pt idx="2217" formatCode="&quot;$&quot;#,##0.00_);[Red]\(&quot;$&quot;#,##0.00\)">
                  <c:v>51267</c:v>
                </c:pt>
                <c:pt idx="2218">
                  <c:v>65104</c:v>
                </c:pt>
                <c:pt idx="2219" formatCode="&quot;$&quot;#,##0.00_);[Red]\(&quot;$&quot;#,##0.00\)">
                  <c:v>25707</c:v>
                </c:pt>
                <c:pt idx="2220" formatCode="&quot;$&quot;#,##0.00_);[Red]\(&quot;$&quot;#,##0.00\)">
                  <c:v>78642</c:v>
                </c:pt>
                <c:pt idx="2221" formatCode="&quot;$&quot;#,##0.00_);[Red]\(&quot;$&quot;#,##0.00\)">
                  <c:v>34587</c:v>
                </c:pt>
                <c:pt idx="2222" formatCode="&quot;$&quot;#,##0.00_);[Red]\(&quot;$&quot;#,##0.00\)">
                  <c:v>27116</c:v>
                </c:pt>
                <c:pt idx="2223" formatCode="&quot;$&quot;#,##0.00_);[Red]\(&quot;$&quot;#,##0.00\)">
                  <c:v>57247</c:v>
                </c:pt>
                <c:pt idx="2224" formatCode="&quot;$&quot;#,##0.00_);[Red]\(&quot;$&quot;#,##0.00\)">
                  <c:v>51813</c:v>
                </c:pt>
                <c:pt idx="2225" formatCode="&quot;$&quot;#,##0.00_);[Red]\(&quot;$&quot;#,##0.00\)">
                  <c:v>89891</c:v>
                </c:pt>
                <c:pt idx="2226" formatCode="&quot;$&quot;#,##0.00_);[Red]\(&quot;$&quot;#,##0.00\)">
                  <c:v>3502</c:v>
                </c:pt>
                <c:pt idx="2227" formatCode="&quot;$&quot;#,##0.00_);[Red]\(&quot;$&quot;#,##0.00\)">
                  <c:v>70713</c:v>
                </c:pt>
                <c:pt idx="2228" formatCode="&quot;$&quot;#,##0.00_);[Red]\(&quot;$&quot;#,##0.00\)">
                  <c:v>19656</c:v>
                </c:pt>
                <c:pt idx="2229" formatCode="&quot;$&quot;#,##0.00_);[Red]\(&quot;$&quot;#,##0.00\)">
                  <c:v>19419</c:v>
                </c:pt>
                <c:pt idx="2230">
                  <c:v>48432</c:v>
                </c:pt>
                <c:pt idx="2231" formatCode="&quot;$&quot;#,##0.00_);[Red]\(&quot;$&quot;#,##0.00\)">
                  <c:v>22280</c:v>
                </c:pt>
                <c:pt idx="2232" formatCode="&quot;$&quot;#,##0.00_);[Red]\(&quot;$&quot;#,##0.00\)">
                  <c:v>49678</c:v>
                </c:pt>
                <c:pt idx="2233" formatCode="&quot;$&quot;#,##0.00_);[Red]\(&quot;$&quot;#,##0.00\)">
                  <c:v>56962</c:v>
                </c:pt>
                <c:pt idx="2234" formatCode="&quot;$&quot;#,##0.00_);[Red]\(&quot;$&quot;#,##0.00\)">
                  <c:v>65968</c:v>
                </c:pt>
                <c:pt idx="2235" formatCode="&quot;$&quot;#,##0.00_);[Red]\(&quot;$&quot;#,##0.00\)">
                  <c:v>42394</c:v>
                </c:pt>
                <c:pt idx="2236" formatCode="&quot;$&quot;#,##0.00_);[Red]\(&quot;$&quot;#,##0.00\)">
                  <c:v>156924</c:v>
                </c:pt>
                <c:pt idx="2237" formatCode="&quot;$&quot;#,##0.00_);[Red]\(&quot;$&quot;#,##0.00\)">
                  <c:v>26487</c:v>
                </c:pt>
                <c:pt idx="2238" formatCode="&quot;$&quot;#,##0.00_);[Red]\(&quot;$&quot;#,##0.00\)">
                  <c:v>26091</c:v>
                </c:pt>
                <c:pt idx="2239" formatCode="&quot;$&quot;#,##0.00_);[Red]\(&quot;$&quot;#,##0.00\)">
                  <c:v>41411</c:v>
                </c:pt>
              </c:numCache>
            </c:numRef>
          </c:xVal>
          <c:yVal>
            <c:numRef>
              <c:f>'Customer Profile'!$T$2:$T$2241</c:f>
              <c:numCache>
                <c:formatCode>General</c:formatCode>
                <c:ptCount val="2240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0</c:v>
                </c:pt>
                <c:pt idx="4">
                  <c:v>11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6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5</c:v>
                </c:pt>
                <c:pt idx="23">
                  <c:v>1</c:v>
                </c:pt>
                <c:pt idx="24">
                  <c:v>3</c:v>
                </c:pt>
                <c:pt idx="25">
                  <c:v>5</c:v>
                </c:pt>
                <c:pt idx="26">
                  <c:v>0</c:v>
                </c:pt>
                <c:pt idx="27">
                  <c:v>3</c:v>
                </c:pt>
                <c:pt idx="28">
                  <c:v>1</c:v>
                </c:pt>
                <c:pt idx="29">
                  <c:v>4</c:v>
                </c:pt>
                <c:pt idx="30">
                  <c:v>1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6</c:v>
                </c:pt>
                <c:pt idx="38">
                  <c:v>7</c:v>
                </c:pt>
                <c:pt idx="39">
                  <c:v>1</c:v>
                </c:pt>
                <c:pt idx="40">
                  <c:v>5</c:v>
                </c:pt>
                <c:pt idx="41">
                  <c:v>2</c:v>
                </c:pt>
                <c:pt idx="42">
                  <c:v>0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6</c:v>
                </c:pt>
                <c:pt idx="47">
                  <c:v>4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1</c:v>
                </c:pt>
                <c:pt idx="52">
                  <c:v>0</c:v>
                </c:pt>
                <c:pt idx="53">
                  <c:v>4</c:v>
                </c:pt>
                <c:pt idx="54">
                  <c:v>1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3</c:v>
                </c:pt>
                <c:pt idx="61">
                  <c:v>7</c:v>
                </c:pt>
                <c:pt idx="62">
                  <c:v>0</c:v>
                </c:pt>
                <c:pt idx="63">
                  <c:v>3</c:v>
                </c:pt>
                <c:pt idx="64">
                  <c:v>4</c:v>
                </c:pt>
                <c:pt idx="65">
                  <c:v>5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2</c:v>
                </c:pt>
                <c:pt idx="73">
                  <c:v>0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4</c:v>
                </c:pt>
                <c:pt idx="79">
                  <c:v>0</c:v>
                </c:pt>
                <c:pt idx="80">
                  <c:v>5</c:v>
                </c:pt>
                <c:pt idx="81">
                  <c:v>2</c:v>
                </c:pt>
                <c:pt idx="82">
                  <c:v>1</c:v>
                </c:pt>
                <c:pt idx="83">
                  <c:v>8</c:v>
                </c:pt>
                <c:pt idx="84">
                  <c:v>2</c:v>
                </c:pt>
                <c:pt idx="85">
                  <c:v>4</c:v>
                </c:pt>
                <c:pt idx="86">
                  <c:v>1</c:v>
                </c:pt>
                <c:pt idx="87">
                  <c:v>0</c:v>
                </c:pt>
                <c:pt idx="88">
                  <c:v>4</c:v>
                </c:pt>
                <c:pt idx="89">
                  <c:v>1</c:v>
                </c:pt>
                <c:pt idx="90">
                  <c:v>0</c:v>
                </c:pt>
                <c:pt idx="91">
                  <c:v>5</c:v>
                </c:pt>
                <c:pt idx="92">
                  <c:v>3</c:v>
                </c:pt>
                <c:pt idx="93">
                  <c:v>7</c:v>
                </c:pt>
                <c:pt idx="94">
                  <c:v>4</c:v>
                </c:pt>
                <c:pt idx="95">
                  <c:v>1</c:v>
                </c:pt>
                <c:pt idx="96">
                  <c:v>0</c:v>
                </c:pt>
                <c:pt idx="97">
                  <c:v>7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4</c:v>
                </c:pt>
                <c:pt idx="104">
                  <c:v>5</c:v>
                </c:pt>
                <c:pt idx="105">
                  <c:v>10</c:v>
                </c:pt>
                <c:pt idx="106">
                  <c:v>1</c:v>
                </c:pt>
                <c:pt idx="107">
                  <c:v>4</c:v>
                </c:pt>
                <c:pt idx="108">
                  <c:v>3</c:v>
                </c:pt>
                <c:pt idx="109">
                  <c:v>6</c:v>
                </c:pt>
                <c:pt idx="110">
                  <c:v>6</c:v>
                </c:pt>
                <c:pt idx="111">
                  <c:v>1</c:v>
                </c:pt>
                <c:pt idx="112">
                  <c:v>0</c:v>
                </c:pt>
                <c:pt idx="113">
                  <c:v>6</c:v>
                </c:pt>
                <c:pt idx="114">
                  <c:v>3</c:v>
                </c:pt>
                <c:pt idx="115">
                  <c:v>0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6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0</c:v>
                </c:pt>
                <c:pt idx="129">
                  <c:v>0</c:v>
                </c:pt>
                <c:pt idx="130">
                  <c:v>9</c:v>
                </c:pt>
                <c:pt idx="131">
                  <c:v>2</c:v>
                </c:pt>
                <c:pt idx="132">
                  <c:v>3</c:v>
                </c:pt>
                <c:pt idx="133">
                  <c:v>2</c:v>
                </c:pt>
                <c:pt idx="134">
                  <c:v>4</c:v>
                </c:pt>
                <c:pt idx="135">
                  <c:v>7</c:v>
                </c:pt>
                <c:pt idx="136">
                  <c:v>0</c:v>
                </c:pt>
                <c:pt idx="137">
                  <c:v>4</c:v>
                </c:pt>
                <c:pt idx="138">
                  <c:v>1</c:v>
                </c:pt>
                <c:pt idx="139">
                  <c:v>1</c:v>
                </c:pt>
                <c:pt idx="140">
                  <c:v>4</c:v>
                </c:pt>
                <c:pt idx="141">
                  <c:v>5</c:v>
                </c:pt>
                <c:pt idx="142">
                  <c:v>2</c:v>
                </c:pt>
                <c:pt idx="143">
                  <c:v>6</c:v>
                </c:pt>
                <c:pt idx="144">
                  <c:v>0</c:v>
                </c:pt>
                <c:pt idx="145">
                  <c:v>4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5</c:v>
                </c:pt>
                <c:pt idx="152">
                  <c:v>4</c:v>
                </c:pt>
                <c:pt idx="153">
                  <c:v>6</c:v>
                </c:pt>
                <c:pt idx="154">
                  <c:v>2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5</c:v>
                </c:pt>
                <c:pt idx="161">
                  <c:v>2</c:v>
                </c:pt>
                <c:pt idx="162">
                  <c:v>0</c:v>
                </c:pt>
                <c:pt idx="163">
                  <c:v>4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2</c:v>
                </c:pt>
                <c:pt idx="168">
                  <c:v>0</c:v>
                </c:pt>
                <c:pt idx="169">
                  <c:v>2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3</c:v>
                </c:pt>
                <c:pt idx="185">
                  <c:v>3</c:v>
                </c:pt>
                <c:pt idx="186">
                  <c:v>2</c:v>
                </c:pt>
                <c:pt idx="187">
                  <c:v>2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2</c:v>
                </c:pt>
                <c:pt idx="193">
                  <c:v>4</c:v>
                </c:pt>
                <c:pt idx="194">
                  <c:v>7</c:v>
                </c:pt>
                <c:pt idx="195">
                  <c:v>2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0</c:v>
                </c:pt>
                <c:pt idx="200">
                  <c:v>6</c:v>
                </c:pt>
                <c:pt idx="201">
                  <c:v>1</c:v>
                </c:pt>
                <c:pt idx="202">
                  <c:v>0</c:v>
                </c:pt>
                <c:pt idx="203">
                  <c:v>9</c:v>
                </c:pt>
                <c:pt idx="204">
                  <c:v>1</c:v>
                </c:pt>
                <c:pt idx="205">
                  <c:v>4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9</c:v>
                </c:pt>
                <c:pt idx="210">
                  <c:v>0</c:v>
                </c:pt>
                <c:pt idx="211">
                  <c:v>0</c:v>
                </c:pt>
                <c:pt idx="212">
                  <c:v>8</c:v>
                </c:pt>
                <c:pt idx="213">
                  <c:v>3</c:v>
                </c:pt>
                <c:pt idx="214">
                  <c:v>1</c:v>
                </c:pt>
                <c:pt idx="215">
                  <c:v>3</c:v>
                </c:pt>
                <c:pt idx="216">
                  <c:v>4</c:v>
                </c:pt>
                <c:pt idx="217">
                  <c:v>3</c:v>
                </c:pt>
                <c:pt idx="218">
                  <c:v>1</c:v>
                </c:pt>
                <c:pt idx="219">
                  <c:v>3</c:v>
                </c:pt>
                <c:pt idx="220">
                  <c:v>1</c:v>
                </c:pt>
                <c:pt idx="221">
                  <c:v>4</c:v>
                </c:pt>
                <c:pt idx="222">
                  <c:v>0</c:v>
                </c:pt>
                <c:pt idx="223">
                  <c:v>4</c:v>
                </c:pt>
                <c:pt idx="224">
                  <c:v>6</c:v>
                </c:pt>
                <c:pt idx="225">
                  <c:v>0</c:v>
                </c:pt>
                <c:pt idx="226">
                  <c:v>0</c:v>
                </c:pt>
                <c:pt idx="227">
                  <c:v>5</c:v>
                </c:pt>
                <c:pt idx="228">
                  <c:v>11</c:v>
                </c:pt>
                <c:pt idx="229">
                  <c:v>2</c:v>
                </c:pt>
                <c:pt idx="230">
                  <c:v>0</c:v>
                </c:pt>
                <c:pt idx="231">
                  <c:v>5</c:v>
                </c:pt>
                <c:pt idx="232">
                  <c:v>6</c:v>
                </c:pt>
                <c:pt idx="233">
                  <c:v>0</c:v>
                </c:pt>
                <c:pt idx="234">
                  <c:v>0</c:v>
                </c:pt>
                <c:pt idx="235">
                  <c:v>2</c:v>
                </c:pt>
                <c:pt idx="236">
                  <c:v>2</c:v>
                </c:pt>
                <c:pt idx="237">
                  <c:v>6</c:v>
                </c:pt>
                <c:pt idx="238">
                  <c:v>1</c:v>
                </c:pt>
                <c:pt idx="239">
                  <c:v>5</c:v>
                </c:pt>
                <c:pt idx="240">
                  <c:v>2</c:v>
                </c:pt>
                <c:pt idx="241">
                  <c:v>5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2</c:v>
                </c:pt>
                <c:pt idx="246">
                  <c:v>5</c:v>
                </c:pt>
                <c:pt idx="247">
                  <c:v>8</c:v>
                </c:pt>
                <c:pt idx="248">
                  <c:v>10</c:v>
                </c:pt>
                <c:pt idx="249">
                  <c:v>7</c:v>
                </c:pt>
                <c:pt idx="250">
                  <c:v>4</c:v>
                </c:pt>
                <c:pt idx="251">
                  <c:v>0</c:v>
                </c:pt>
                <c:pt idx="252">
                  <c:v>3</c:v>
                </c:pt>
                <c:pt idx="253">
                  <c:v>1</c:v>
                </c:pt>
                <c:pt idx="254">
                  <c:v>5</c:v>
                </c:pt>
                <c:pt idx="255">
                  <c:v>7</c:v>
                </c:pt>
                <c:pt idx="256">
                  <c:v>2</c:v>
                </c:pt>
                <c:pt idx="257">
                  <c:v>5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4</c:v>
                </c:pt>
                <c:pt idx="262">
                  <c:v>0</c:v>
                </c:pt>
                <c:pt idx="263">
                  <c:v>7</c:v>
                </c:pt>
                <c:pt idx="264">
                  <c:v>2</c:v>
                </c:pt>
                <c:pt idx="265">
                  <c:v>1</c:v>
                </c:pt>
                <c:pt idx="266">
                  <c:v>8</c:v>
                </c:pt>
                <c:pt idx="267">
                  <c:v>5</c:v>
                </c:pt>
                <c:pt idx="268">
                  <c:v>4</c:v>
                </c:pt>
                <c:pt idx="269">
                  <c:v>1</c:v>
                </c:pt>
                <c:pt idx="270">
                  <c:v>4</c:v>
                </c:pt>
                <c:pt idx="271">
                  <c:v>1</c:v>
                </c:pt>
                <c:pt idx="272">
                  <c:v>4</c:v>
                </c:pt>
                <c:pt idx="273">
                  <c:v>2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7</c:v>
                </c:pt>
                <c:pt idx="279">
                  <c:v>8</c:v>
                </c:pt>
                <c:pt idx="280">
                  <c:v>0</c:v>
                </c:pt>
                <c:pt idx="281">
                  <c:v>1</c:v>
                </c:pt>
                <c:pt idx="282">
                  <c:v>3</c:v>
                </c:pt>
                <c:pt idx="283">
                  <c:v>0</c:v>
                </c:pt>
                <c:pt idx="284">
                  <c:v>1</c:v>
                </c:pt>
                <c:pt idx="285">
                  <c:v>9</c:v>
                </c:pt>
                <c:pt idx="286">
                  <c:v>1</c:v>
                </c:pt>
                <c:pt idx="287">
                  <c:v>5</c:v>
                </c:pt>
                <c:pt idx="288">
                  <c:v>9</c:v>
                </c:pt>
                <c:pt idx="289">
                  <c:v>0</c:v>
                </c:pt>
                <c:pt idx="290">
                  <c:v>3</c:v>
                </c:pt>
                <c:pt idx="291">
                  <c:v>2</c:v>
                </c:pt>
                <c:pt idx="292">
                  <c:v>0</c:v>
                </c:pt>
                <c:pt idx="293">
                  <c:v>3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3</c:v>
                </c:pt>
                <c:pt idx="298">
                  <c:v>4</c:v>
                </c:pt>
                <c:pt idx="299">
                  <c:v>3</c:v>
                </c:pt>
                <c:pt idx="300">
                  <c:v>28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9</c:v>
                </c:pt>
                <c:pt idx="305">
                  <c:v>2</c:v>
                </c:pt>
                <c:pt idx="306">
                  <c:v>0</c:v>
                </c:pt>
                <c:pt idx="307">
                  <c:v>0</c:v>
                </c:pt>
                <c:pt idx="308">
                  <c:v>3</c:v>
                </c:pt>
                <c:pt idx="309">
                  <c:v>0</c:v>
                </c:pt>
                <c:pt idx="310">
                  <c:v>0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5</c:v>
                </c:pt>
                <c:pt idx="316">
                  <c:v>7</c:v>
                </c:pt>
                <c:pt idx="317">
                  <c:v>6</c:v>
                </c:pt>
                <c:pt idx="318">
                  <c:v>0</c:v>
                </c:pt>
                <c:pt idx="319">
                  <c:v>1</c:v>
                </c:pt>
                <c:pt idx="320">
                  <c:v>6</c:v>
                </c:pt>
                <c:pt idx="321">
                  <c:v>3</c:v>
                </c:pt>
                <c:pt idx="322">
                  <c:v>2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6</c:v>
                </c:pt>
                <c:pt idx="327">
                  <c:v>1</c:v>
                </c:pt>
                <c:pt idx="328">
                  <c:v>7</c:v>
                </c:pt>
                <c:pt idx="329">
                  <c:v>3</c:v>
                </c:pt>
                <c:pt idx="330">
                  <c:v>2</c:v>
                </c:pt>
                <c:pt idx="331">
                  <c:v>4</c:v>
                </c:pt>
                <c:pt idx="332">
                  <c:v>1</c:v>
                </c:pt>
                <c:pt idx="333">
                  <c:v>1</c:v>
                </c:pt>
                <c:pt idx="334">
                  <c:v>9</c:v>
                </c:pt>
                <c:pt idx="335">
                  <c:v>0</c:v>
                </c:pt>
                <c:pt idx="336">
                  <c:v>0</c:v>
                </c:pt>
                <c:pt idx="337">
                  <c:v>5</c:v>
                </c:pt>
                <c:pt idx="338">
                  <c:v>1</c:v>
                </c:pt>
                <c:pt idx="339">
                  <c:v>2</c:v>
                </c:pt>
                <c:pt idx="340">
                  <c:v>5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1</c:v>
                </c:pt>
                <c:pt idx="345">
                  <c:v>5</c:v>
                </c:pt>
                <c:pt idx="346">
                  <c:v>0</c:v>
                </c:pt>
                <c:pt idx="347">
                  <c:v>3</c:v>
                </c:pt>
                <c:pt idx="348">
                  <c:v>3</c:v>
                </c:pt>
                <c:pt idx="349">
                  <c:v>1</c:v>
                </c:pt>
                <c:pt idx="350">
                  <c:v>6</c:v>
                </c:pt>
                <c:pt idx="351">
                  <c:v>1</c:v>
                </c:pt>
                <c:pt idx="352">
                  <c:v>11</c:v>
                </c:pt>
                <c:pt idx="353">
                  <c:v>1</c:v>
                </c:pt>
                <c:pt idx="354">
                  <c:v>6</c:v>
                </c:pt>
                <c:pt idx="355">
                  <c:v>0</c:v>
                </c:pt>
                <c:pt idx="356">
                  <c:v>0</c:v>
                </c:pt>
                <c:pt idx="357">
                  <c:v>3</c:v>
                </c:pt>
                <c:pt idx="358">
                  <c:v>0</c:v>
                </c:pt>
                <c:pt idx="359">
                  <c:v>4</c:v>
                </c:pt>
                <c:pt idx="360">
                  <c:v>5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6</c:v>
                </c:pt>
                <c:pt idx="366">
                  <c:v>3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6</c:v>
                </c:pt>
                <c:pt idx="372">
                  <c:v>4</c:v>
                </c:pt>
                <c:pt idx="373">
                  <c:v>5</c:v>
                </c:pt>
                <c:pt idx="374">
                  <c:v>5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4</c:v>
                </c:pt>
                <c:pt idx="379">
                  <c:v>0</c:v>
                </c:pt>
                <c:pt idx="380">
                  <c:v>0</c:v>
                </c:pt>
                <c:pt idx="381">
                  <c:v>4</c:v>
                </c:pt>
                <c:pt idx="382">
                  <c:v>2</c:v>
                </c:pt>
                <c:pt idx="383">
                  <c:v>2</c:v>
                </c:pt>
                <c:pt idx="384">
                  <c:v>6</c:v>
                </c:pt>
                <c:pt idx="385">
                  <c:v>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5</c:v>
                </c:pt>
                <c:pt idx="390">
                  <c:v>1</c:v>
                </c:pt>
                <c:pt idx="391">
                  <c:v>2</c:v>
                </c:pt>
                <c:pt idx="392">
                  <c:v>3</c:v>
                </c:pt>
                <c:pt idx="393">
                  <c:v>0</c:v>
                </c:pt>
                <c:pt idx="394">
                  <c:v>1</c:v>
                </c:pt>
                <c:pt idx="395">
                  <c:v>6</c:v>
                </c:pt>
                <c:pt idx="396">
                  <c:v>7</c:v>
                </c:pt>
                <c:pt idx="397">
                  <c:v>0</c:v>
                </c:pt>
                <c:pt idx="398">
                  <c:v>5</c:v>
                </c:pt>
                <c:pt idx="399">
                  <c:v>10</c:v>
                </c:pt>
                <c:pt idx="400">
                  <c:v>2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2</c:v>
                </c:pt>
                <c:pt idx="405">
                  <c:v>5</c:v>
                </c:pt>
                <c:pt idx="406">
                  <c:v>6</c:v>
                </c:pt>
                <c:pt idx="407">
                  <c:v>6</c:v>
                </c:pt>
                <c:pt idx="408">
                  <c:v>0</c:v>
                </c:pt>
                <c:pt idx="409">
                  <c:v>0</c:v>
                </c:pt>
                <c:pt idx="410">
                  <c:v>11</c:v>
                </c:pt>
                <c:pt idx="411">
                  <c:v>6</c:v>
                </c:pt>
                <c:pt idx="412">
                  <c:v>0</c:v>
                </c:pt>
                <c:pt idx="413">
                  <c:v>2</c:v>
                </c:pt>
                <c:pt idx="414">
                  <c:v>4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0</c:v>
                </c:pt>
                <c:pt idx="419">
                  <c:v>7</c:v>
                </c:pt>
                <c:pt idx="420">
                  <c:v>9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3</c:v>
                </c:pt>
                <c:pt idx="425">
                  <c:v>1</c:v>
                </c:pt>
                <c:pt idx="426">
                  <c:v>0</c:v>
                </c:pt>
                <c:pt idx="427">
                  <c:v>1</c:v>
                </c:pt>
                <c:pt idx="428">
                  <c:v>3</c:v>
                </c:pt>
                <c:pt idx="429">
                  <c:v>3</c:v>
                </c:pt>
                <c:pt idx="430">
                  <c:v>10</c:v>
                </c:pt>
                <c:pt idx="431">
                  <c:v>0</c:v>
                </c:pt>
                <c:pt idx="432">
                  <c:v>0</c:v>
                </c:pt>
                <c:pt idx="433">
                  <c:v>9</c:v>
                </c:pt>
                <c:pt idx="434">
                  <c:v>9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0</c:v>
                </c:pt>
                <c:pt idx="440">
                  <c:v>6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7</c:v>
                </c:pt>
                <c:pt idx="446">
                  <c:v>1</c:v>
                </c:pt>
                <c:pt idx="447">
                  <c:v>0</c:v>
                </c:pt>
                <c:pt idx="448">
                  <c:v>2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3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11</c:v>
                </c:pt>
                <c:pt idx="458">
                  <c:v>0</c:v>
                </c:pt>
                <c:pt idx="459">
                  <c:v>0</c:v>
                </c:pt>
                <c:pt idx="460">
                  <c:v>4</c:v>
                </c:pt>
                <c:pt idx="461">
                  <c:v>2</c:v>
                </c:pt>
                <c:pt idx="462">
                  <c:v>0</c:v>
                </c:pt>
                <c:pt idx="463">
                  <c:v>0</c:v>
                </c:pt>
                <c:pt idx="464">
                  <c:v>4</c:v>
                </c:pt>
                <c:pt idx="465">
                  <c:v>2</c:v>
                </c:pt>
                <c:pt idx="466">
                  <c:v>0</c:v>
                </c:pt>
                <c:pt idx="467">
                  <c:v>1</c:v>
                </c:pt>
                <c:pt idx="468">
                  <c:v>2</c:v>
                </c:pt>
                <c:pt idx="469">
                  <c:v>6</c:v>
                </c:pt>
                <c:pt idx="470">
                  <c:v>4</c:v>
                </c:pt>
                <c:pt idx="471">
                  <c:v>4</c:v>
                </c:pt>
                <c:pt idx="472">
                  <c:v>3</c:v>
                </c:pt>
                <c:pt idx="473">
                  <c:v>8</c:v>
                </c:pt>
                <c:pt idx="474">
                  <c:v>10</c:v>
                </c:pt>
                <c:pt idx="475">
                  <c:v>0</c:v>
                </c:pt>
                <c:pt idx="476">
                  <c:v>4</c:v>
                </c:pt>
                <c:pt idx="477">
                  <c:v>0</c:v>
                </c:pt>
                <c:pt idx="478">
                  <c:v>5</c:v>
                </c:pt>
                <c:pt idx="479">
                  <c:v>0</c:v>
                </c:pt>
                <c:pt idx="480">
                  <c:v>0</c:v>
                </c:pt>
                <c:pt idx="481">
                  <c:v>2</c:v>
                </c:pt>
                <c:pt idx="482">
                  <c:v>3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2</c:v>
                </c:pt>
                <c:pt idx="487">
                  <c:v>0</c:v>
                </c:pt>
                <c:pt idx="488">
                  <c:v>1</c:v>
                </c:pt>
                <c:pt idx="489">
                  <c:v>1</c:v>
                </c:pt>
                <c:pt idx="490">
                  <c:v>7</c:v>
                </c:pt>
                <c:pt idx="491">
                  <c:v>2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2</c:v>
                </c:pt>
                <c:pt idx="496">
                  <c:v>4</c:v>
                </c:pt>
                <c:pt idx="497">
                  <c:v>1</c:v>
                </c:pt>
                <c:pt idx="498">
                  <c:v>5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3</c:v>
                </c:pt>
                <c:pt idx="504">
                  <c:v>1</c:v>
                </c:pt>
                <c:pt idx="505">
                  <c:v>3</c:v>
                </c:pt>
                <c:pt idx="506">
                  <c:v>0</c:v>
                </c:pt>
                <c:pt idx="507">
                  <c:v>1</c:v>
                </c:pt>
                <c:pt idx="508">
                  <c:v>5</c:v>
                </c:pt>
                <c:pt idx="509">
                  <c:v>0</c:v>
                </c:pt>
                <c:pt idx="510">
                  <c:v>4</c:v>
                </c:pt>
                <c:pt idx="511">
                  <c:v>4</c:v>
                </c:pt>
                <c:pt idx="512">
                  <c:v>7</c:v>
                </c:pt>
                <c:pt idx="513">
                  <c:v>0</c:v>
                </c:pt>
                <c:pt idx="514">
                  <c:v>1</c:v>
                </c:pt>
                <c:pt idx="515">
                  <c:v>3</c:v>
                </c:pt>
                <c:pt idx="516">
                  <c:v>2</c:v>
                </c:pt>
                <c:pt idx="517">
                  <c:v>4</c:v>
                </c:pt>
                <c:pt idx="518">
                  <c:v>5</c:v>
                </c:pt>
                <c:pt idx="519">
                  <c:v>3</c:v>
                </c:pt>
                <c:pt idx="520">
                  <c:v>0</c:v>
                </c:pt>
                <c:pt idx="521">
                  <c:v>2</c:v>
                </c:pt>
                <c:pt idx="522">
                  <c:v>8</c:v>
                </c:pt>
                <c:pt idx="523">
                  <c:v>4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3</c:v>
                </c:pt>
                <c:pt idx="529">
                  <c:v>4</c:v>
                </c:pt>
                <c:pt idx="530">
                  <c:v>3</c:v>
                </c:pt>
                <c:pt idx="531">
                  <c:v>1</c:v>
                </c:pt>
                <c:pt idx="532">
                  <c:v>0</c:v>
                </c:pt>
                <c:pt idx="533">
                  <c:v>3</c:v>
                </c:pt>
                <c:pt idx="534">
                  <c:v>4</c:v>
                </c:pt>
                <c:pt idx="535">
                  <c:v>0</c:v>
                </c:pt>
                <c:pt idx="536">
                  <c:v>0</c:v>
                </c:pt>
                <c:pt idx="537">
                  <c:v>3</c:v>
                </c:pt>
                <c:pt idx="538">
                  <c:v>0</c:v>
                </c:pt>
                <c:pt idx="539">
                  <c:v>3</c:v>
                </c:pt>
                <c:pt idx="540">
                  <c:v>2</c:v>
                </c:pt>
                <c:pt idx="541">
                  <c:v>1</c:v>
                </c:pt>
                <c:pt idx="542">
                  <c:v>3</c:v>
                </c:pt>
                <c:pt idx="543">
                  <c:v>4</c:v>
                </c:pt>
                <c:pt idx="544">
                  <c:v>5</c:v>
                </c:pt>
                <c:pt idx="545">
                  <c:v>1</c:v>
                </c:pt>
                <c:pt idx="546">
                  <c:v>10</c:v>
                </c:pt>
                <c:pt idx="547">
                  <c:v>6</c:v>
                </c:pt>
                <c:pt idx="548">
                  <c:v>1</c:v>
                </c:pt>
                <c:pt idx="549">
                  <c:v>3</c:v>
                </c:pt>
                <c:pt idx="550">
                  <c:v>0</c:v>
                </c:pt>
                <c:pt idx="551">
                  <c:v>7</c:v>
                </c:pt>
                <c:pt idx="552">
                  <c:v>9</c:v>
                </c:pt>
                <c:pt idx="553">
                  <c:v>6</c:v>
                </c:pt>
                <c:pt idx="554">
                  <c:v>2</c:v>
                </c:pt>
                <c:pt idx="555">
                  <c:v>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3</c:v>
                </c:pt>
                <c:pt idx="561">
                  <c:v>7</c:v>
                </c:pt>
                <c:pt idx="562">
                  <c:v>0</c:v>
                </c:pt>
                <c:pt idx="563">
                  <c:v>2</c:v>
                </c:pt>
                <c:pt idx="564">
                  <c:v>2</c:v>
                </c:pt>
                <c:pt idx="565">
                  <c:v>0</c:v>
                </c:pt>
                <c:pt idx="566">
                  <c:v>3</c:v>
                </c:pt>
                <c:pt idx="567">
                  <c:v>0</c:v>
                </c:pt>
                <c:pt idx="568">
                  <c:v>3</c:v>
                </c:pt>
                <c:pt idx="569">
                  <c:v>0</c:v>
                </c:pt>
                <c:pt idx="570">
                  <c:v>7</c:v>
                </c:pt>
                <c:pt idx="571">
                  <c:v>1</c:v>
                </c:pt>
                <c:pt idx="572">
                  <c:v>2</c:v>
                </c:pt>
                <c:pt idx="573">
                  <c:v>2</c:v>
                </c:pt>
                <c:pt idx="574">
                  <c:v>8</c:v>
                </c:pt>
                <c:pt idx="575">
                  <c:v>9</c:v>
                </c:pt>
                <c:pt idx="576">
                  <c:v>5</c:v>
                </c:pt>
                <c:pt idx="577">
                  <c:v>1</c:v>
                </c:pt>
                <c:pt idx="578">
                  <c:v>0</c:v>
                </c:pt>
                <c:pt idx="579">
                  <c:v>4</c:v>
                </c:pt>
                <c:pt idx="580">
                  <c:v>0</c:v>
                </c:pt>
                <c:pt idx="581">
                  <c:v>4</c:v>
                </c:pt>
                <c:pt idx="582">
                  <c:v>6</c:v>
                </c:pt>
                <c:pt idx="583">
                  <c:v>4</c:v>
                </c:pt>
                <c:pt idx="584">
                  <c:v>1</c:v>
                </c:pt>
                <c:pt idx="585">
                  <c:v>6</c:v>
                </c:pt>
                <c:pt idx="586">
                  <c:v>7</c:v>
                </c:pt>
                <c:pt idx="587">
                  <c:v>0</c:v>
                </c:pt>
                <c:pt idx="588">
                  <c:v>5</c:v>
                </c:pt>
                <c:pt idx="589">
                  <c:v>6</c:v>
                </c:pt>
                <c:pt idx="590">
                  <c:v>4</c:v>
                </c:pt>
                <c:pt idx="591">
                  <c:v>0</c:v>
                </c:pt>
                <c:pt idx="592">
                  <c:v>2</c:v>
                </c:pt>
                <c:pt idx="593">
                  <c:v>0</c:v>
                </c:pt>
                <c:pt idx="594">
                  <c:v>1</c:v>
                </c:pt>
                <c:pt idx="595">
                  <c:v>3</c:v>
                </c:pt>
                <c:pt idx="596">
                  <c:v>6</c:v>
                </c:pt>
                <c:pt idx="597">
                  <c:v>1</c:v>
                </c:pt>
                <c:pt idx="598">
                  <c:v>10</c:v>
                </c:pt>
                <c:pt idx="599">
                  <c:v>7</c:v>
                </c:pt>
                <c:pt idx="600">
                  <c:v>0</c:v>
                </c:pt>
                <c:pt idx="601">
                  <c:v>0</c:v>
                </c:pt>
                <c:pt idx="602">
                  <c:v>4</c:v>
                </c:pt>
                <c:pt idx="603">
                  <c:v>10</c:v>
                </c:pt>
                <c:pt idx="604">
                  <c:v>0</c:v>
                </c:pt>
                <c:pt idx="605">
                  <c:v>0</c:v>
                </c:pt>
                <c:pt idx="606">
                  <c:v>3</c:v>
                </c:pt>
                <c:pt idx="607">
                  <c:v>7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5</c:v>
                </c:pt>
                <c:pt idx="612">
                  <c:v>2</c:v>
                </c:pt>
                <c:pt idx="613">
                  <c:v>1</c:v>
                </c:pt>
                <c:pt idx="614">
                  <c:v>6</c:v>
                </c:pt>
                <c:pt idx="615">
                  <c:v>2</c:v>
                </c:pt>
                <c:pt idx="616">
                  <c:v>0</c:v>
                </c:pt>
                <c:pt idx="617">
                  <c:v>8</c:v>
                </c:pt>
                <c:pt idx="618">
                  <c:v>4</c:v>
                </c:pt>
                <c:pt idx="619">
                  <c:v>2</c:v>
                </c:pt>
                <c:pt idx="620">
                  <c:v>0</c:v>
                </c:pt>
                <c:pt idx="621">
                  <c:v>2</c:v>
                </c:pt>
                <c:pt idx="622">
                  <c:v>5</c:v>
                </c:pt>
                <c:pt idx="623">
                  <c:v>2</c:v>
                </c:pt>
                <c:pt idx="624">
                  <c:v>0</c:v>
                </c:pt>
                <c:pt idx="625">
                  <c:v>3</c:v>
                </c:pt>
                <c:pt idx="626">
                  <c:v>1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3</c:v>
                </c:pt>
                <c:pt idx="633">
                  <c:v>9</c:v>
                </c:pt>
                <c:pt idx="634">
                  <c:v>4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4</c:v>
                </c:pt>
                <c:pt idx="639">
                  <c:v>10</c:v>
                </c:pt>
                <c:pt idx="640">
                  <c:v>6</c:v>
                </c:pt>
                <c:pt idx="641">
                  <c:v>1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8</c:v>
                </c:pt>
                <c:pt idx="649">
                  <c:v>4</c:v>
                </c:pt>
                <c:pt idx="650">
                  <c:v>9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2</c:v>
                </c:pt>
                <c:pt idx="659">
                  <c:v>0</c:v>
                </c:pt>
                <c:pt idx="660">
                  <c:v>6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3</c:v>
                </c:pt>
                <c:pt idx="665">
                  <c:v>1</c:v>
                </c:pt>
                <c:pt idx="666">
                  <c:v>7</c:v>
                </c:pt>
                <c:pt idx="667">
                  <c:v>4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9</c:v>
                </c:pt>
                <c:pt idx="675">
                  <c:v>5</c:v>
                </c:pt>
                <c:pt idx="676">
                  <c:v>2</c:v>
                </c:pt>
                <c:pt idx="677">
                  <c:v>1</c:v>
                </c:pt>
                <c:pt idx="678">
                  <c:v>2</c:v>
                </c:pt>
                <c:pt idx="679">
                  <c:v>3</c:v>
                </c:pt>
                <c:pt idx="680">
                  <c:v>3</c:v>
                </c:pt>
                <c:pt idx="681">
                  <c:v>5</c:v>
                </c:pt>
                <c:pt idx="682">
                  <c:v>2</c:v>
                </c:pt>
                <c:pt idx="683">
                  <c:v>9</c:v>
                </c:pt>
                <c:pt idx="684">
                  <c:v>8</c:v>
                </c:pt>
                <c:pt idx="685">
                  <c:v>4</c:v>
                </c:pt>
                <c:pt idx="686">
                  <c:v>0</c:v>
                </c:pt>
                <c:pt idx="687">
                  <c:v>1</c:v>
                </c:pt>
                <c:pt idx="688">
                  <c:v>4</c:v>
                </c:pt>
                <c:pt idx="689">
                  <c:v>3</c:v>
                </c:pt>
                <c:pt idx="690">
                  <c:v>0</c:v>
                </c:pt>
                <c:pt idx="691">
                  <c:v>4</c:v>
                </c:pt>
                <c:pt idx="692">
                  <c:v>0</c:v>
                </c:pt>
                <c:pt idx="693">
                  <c:v>8</c:v>
                </c:pt>
                <c:pt idx="694">
                  <c:v>6</c:v>
                </c:pt>
                <c:pt idx="695">
                  <c:v>5</c:v>
                </c:pt>
                <c:pt idx="696">
                  <c:v>3</c:v>
                </c:pt>
                <c:pt idx="697">
                  <c:v>5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3</c:v>
                </c:pt>
                <c:pt idx="702">
                  <c:v>4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3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4</c:v>
                </c:pt>
                <c:pt idx="713">
                  <c:v>0</c:v>
                </c:pt>
                <c:pt idx="714">
                  <c:v>1</c:v>
                </c:pt>
                <c:pt idx="715">
                  <c:v>3</c:v>
                </c:pt>
                <c:pt idx="716">
                  <c:v>1</c:v>
                </c:pt>
                <c:pt idx="717">
                  <c:v>10</c:v>
                </c:pt>
                <c:pt idx="718">
                  <c:v>2</c:v>
                </c:pt>
                <c:pt idx="719">
                  <c:v>8</c:v>
                </c:pt>
                <c:pt idx="720">
                  <c:v>2</c:v>
                </c:pt>
                <c:pt idx="721">
                  <c:v>4</c:v>
                </c:pt>
                <c:pt idx="722">
                  <c:v>2</c:v>
                </c:pt>
                <c:pt idx="723">
                  <c:v>3</c:v>
                </c:pt>
                <c:pt idx="724">
                  <c:v>0</c:v>
                </c:pt>
                <c:pt idx="725">
                  <c:v>1</c:v>
                </c:pt>
                <c:pt idx="726">
                  <c:v>1</c:v>
                </c:pt>
                <c:pt idx="727">
                  <c:v>3</c:v>
                </c:pt>
                <c:pt idx="728">
                  <c:v>0</c:v>
                </c:pt>
                <c:pt idx="729">
                  <c:v>3</c:v>
                </c:pt>
                <c:pt idx="730">
                  <c:v>0</c:v>
                </c:pt>
                <c:pt idx="731">
                  <c:v>0</c:v>
                </c:pt>
                <c:pt idx="732">
                  <c:v>6</c:v>
                </c:pt>
                <c:pt idx="733">
                  <c:v>0</c:v>
                </c:pt>
                <c:pt idx="734">
                  <c:v>5</c:v>
                </c:pt>
                <c:pt idx="735">
                  <c:v>5</c:v>
                </c:pt>
                <c:pt idx="736">
                  <c:v>3</c:v>
                </c:pt>
                <c:pt idx="737">
                  <c:v>4</c:v>
                </c:pt>
                <c:pt idx="738">
                  <c:v>0</c:v>
                </c:pt>
                <c:pt idx="739">
                  <c:v>0</c:v>
                </c:pt>
                <c:pt idx="740">
                  <c:v>6</c:v>
                </c:pt>
                <c:pt idx="741">
                  <c:v>2</c:v>
                </c:pt>
                <c:pt idx="742">
                  <c:v>1</c:v>
                </c:pt>
                <c:pt idx="743">
                  <c:v>3</c:v>
                </c:pt>
                <c:pt idx="744">
                  <c:v>2</c:v>
                </c:pt>
                <c:pt idx="745">
                  <c:v>5</c:v>
                </c:pt>
                <c:pt idx="746">
                  <c:v>0</c:v>
                </c:pt>
                <c:pt idx="747">
                  <c:v>4</c:v>
                </c:pt>
                <c:pt idx="748">
                  <c:v>0</c:v>
                </c:pt>
                <c:pt idx="749">
                  <c:v>7</c:v>
                </c:pt>
                <c:pt idx="750">
                  <c:v>0</c:v>
                </c:pt>
                <c:pt idx="751">
                  <c:v>5</c:v>
                </c:pt>
                <c:pt idx="752">
                  <c:v>6</c:v>
                </c:pt>
                <c:pt idx="753">
                  <c:v>5</c:v>
                </c:pt>
                <c:pt idx="754">
                  <c:v>1</c:v>
                </c:pt>
                <c:pt idx="755">
                  <c:v>5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6</c:v>
                </c:pt>
                <c:pt idx="763">
                  <c:v>0</c:v>
                </c:pt>
                <c:pt idx="764">
                  <c:v>4</c:v>
                </c:pt>
                <c:pt idx="765">
                  <c:v>2</c:v>
                </c:pt>
                <c:pt idx="766">
                  <c:v>2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2</c:v>
                </c:pt>
                <c:pt idx="771">
                  <c:v>5</c:v>
                </c:pt>
                <c:pt idx="772">
                  <c:v>3</c:v>
                </c:pt>
                <c:pt idx="773">
                  <c:v>1</c:v>
                </c:pt>
                <c:pt idx="774">
                  <c:v>3</c:v>
                </c:pt>
                <c:pt idx="775">
                  <c:v>3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2</c:v>
                </c:pt>
                <c:pt idx="781">
                  <c:v>7</c:v>
                </c:pt>
                <c:pt idx="782">
                  <c:v>3</c:v>
                </c:pt>
                <c:pt idx="783">
                  <c:v>6</c:v>
                </c:pt>
                <c:pt idx="784">
                  <c:v>1</c:v>
                </c:pt>
                <c:pt idx="785">
                  <c:v>3</c:v>
                </c:pt>
                <c:pt idx="786">
                  <c:v>2</c:v>
                </c:pt>
                <c:pt idx="787">
                  <c:v>1</c:v>
                </c:pt>
                <c:pt idx="788">
                  <c:v>8</c:v>
                </c:pt>
                <c:pt idx="789">
                  <c:v>0</c:v>
                </c:pt>
                <c:pt idx="790">
                  <c:v>8</c:v>
                </c:pt>
                <c:pt idx="791">
                  <c:v>3</c:v>
                </c:pt>
                <c:pt idx="792">
                  <c:v>2</c:v>
                </c:pt>
                <c:pt idx="793">
                  <c:v>1</c:v>
                </c:pt>
                <c:pt idx="794">
                  <c:v>2</c:v>
                </c:pt>
                <c:pt idx="795">
                  <c:v>2</c:v>
                </c:pt>
                <c:pt idx="796">
                  <c:v>7</c:v>
                </c:pt>
                <c:pt idx="797">
                  <c:v>6</c:v>
                </c:pt>
                <c:pt idx="798">
                  <c:v>2</c:v>
                </c:pt>
                <c:pt idx="799">
                  <c:v>0</c:v>
                </c:pt>
                <c:pt idx="800">
                  <c:v>0</c:v>
                </c:pt>
                <c:pt idx="801">
                  <c:v>2</c:v>
                </c:pt>
                <c:pt idx="802">
                  <c:v>1</c:v>
                </c:pt>
                <c:pt idx="803">
                  <c:v>0</c:v>
                </c:pt>
                <c:pt idx="804">
                  <c:v>2</c:v>
                </c:pt>
                <c:pt idx="805">
                  <c:v>1</c:v>
                </c:pt>
                <c:pt idx="806">
                  <c:v>1</c:v>
                </c:pt>
                <c:pt idx="807">
                  <c:v>5</c:v>
                </c:pt>
                <c:pt idx="808">
                  <c:v>10</c:v>
                </c:pt>
                <c:pt idx="809">
                  <c:v>4</c:v>
                </c:pt>
                <c:pt idx="810">
                  <c:v>1</c:v>
                </c:pt>
                <c:pt idx="811">
                  <c:v>1</c:v>
                </c:pt>
                <c:pt idx="812">
                  <c:v>3</c:v>
                </c:pt>
                <c:pt idx="813">
                  <c:v>1</c:v>
                </c:pt>
                <c:pt idx="814">
                  <c:v>3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6</c:v>
                </c:pt>
                <c:pt idx="820">
                  <c:v>9</c:v>
                </c:pt>
                <c:pt idx="821">
                  <c:v>5</c:v>
                </c:pt>
                <c:pt idx="822">
                  <c:v>1</c:v>
                </c:pt>
                <c:pt idx="823">
                  <c:v>5</c:v>
                </c:pt>
                <c:pt idx="824">
                  <c:v>10</c:v>
                </c:pt>
                <c:pt idx="825">
                  <c:v>4</c:v>
                </c:pt>
                <c:pt idx="826">
                  <c:v>2</c:v>
                </c:pt>
                <c:pt idx="827">
                  <c:v>4</c:v>
                </c:pt>
                <c:pt idx="828">
                  <c:v>10</c:v>
                </c:pt>
                <c:pt idx="829">
                  <c:v>2</c:v>
                </c:pt>
                <c:pt idx="830">
                  <c:v>1</c:v>
                </c:pt>
                <c:pt idx="831">
                  <c:v>9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2</c:v>
                </c:pt>
                <c:pt idx="836">
                  <c:v>1</c:v>
                </c:pt>
                <c:pt idx="837">
                  <c:v>2</c:v>
                </c:pt>
                <c:pt idx="838">
                  <c:v>0</c:v>
                </c:pt>
                <c:pt idx="839">
                  <c:v>1</c:v>
                </c:pt>
                <c:pt idx="840">
                  <c:v>2</c:v>
                </c:pt>
                <c:pt idx="841">
                  <c:v>7</c:v>
                </c:pt>
                <c:pt idx="842">
                  <c:v>0</c:v>
                </c:pt>
                <c:pt idx="843">
                  <c:v>9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0</c:v>
                </c:pt>
                <c:pt idx="848">
                  <c:v>6</c:v>
                </c:pt>
                <c:pt idx="849">
                  <c:v>1</c:v>
                </c:pt>
                <c:pt idx="850">
                  <c:v>0</c:v>
                </c:pt>
                <c:pt idx="851">
                  <c:v>6</c:v>
                </c:pt>
                <c:pt idx="852">
                  <c:v>1</c:v>
                </c:pt>
                <c:pt idx="853">
                  <c:v>1</c:v>
                </c:pt>
                <c:pt idx="854">
                  <c:v>2</c:v>
                </c:pt>
                <c:pt idx="855">
                  <c:v>1</c:v>
                </c:pt>
                <c:pt idx="856">
                  <c:v>6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11</c:v>
                </c:pt>
                <c:pt idx="861">
                  <c:v>1</c:v>
                </c:pt>
                <c:pt idx="862">
                  <c:v>0</c:v>
                </c:pt>
                <c:pt idx="863">
                  <c:v>10</c:v>
                </c:pt>
                <c:pt idx="864">
                  <c:v>4</c:v>
                </c:pt>
                <c:pt idx="865">
                  <c:v>5</c:v>
                </c:pt>
                <c:pt idx="866">
                  <c:v>1</c:v>
                </c:pt>
                <c:pt idx="867">
                  <c:v>1</c:v>
                </c:pt>
                <c:pt idx="868">
                  <c:v>0</c:v>
                </c:pt>
                <c:pt idx="869">
                  <c:v>6</c:v>
                </c:pt>
                <c:pt idx="870">
                  <c:v>1</c:v>
                </c:pt>
                <c:pt idx="871">
                  <c:v>0</c:v>
                </c:pt>
                <c:pt idx="872">
                  <c:v>6</c:v>
                </c:pt>
                <c:pt idx="873">
                  <c:v>0</c:v>
                </c:pt>
                <c:pt idx="874">
                  <c:v>1</c:v>
                </c:pt>
                <c:pt idx="875">
                  <c:v>3</c:v>
                </c:pt>
                <c:pt idx="876">
                  <c:v>0</c:v>
                </c:pt>
                <c:pt idx="877">
                  <c:v>5</c:v>
                </c:pt>
                <c:pt idx="878">
                  <c:v>0</c:v>
                </c:pt>
                <c:pt idx="879">
                  <c:v>1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4</c:v>
                </c:pt>
                <c:pt idx="884">
                  <c:v>3</c:v>
                </c:pt>
                <c:pt idx="885">
                  <c:v>5</c:v>
                </c:pt>
                <c:pt idx="886">
                  <c:v>4</c:v>
                </c:pt>
                <c:pt idx="887">
                  <c:v>3</c:v>
                </c:pt>
                <c:pt idx="888">
                  <c:v>4</c:v>
                </c:pt>
                <c:pt idx="889">
                  <c:v>1</c:v>
                </c:pt>
                <c:pt idx="890">
                  <c:v>5</c:v>
                </c:pt>
                <c:pt idx="891">
                  <c:v>2</c:v>
                </c:pt>
                <c:pt idx="892">
                  <c:v>10</c:v>
                </c:pt>
                <c:pt idx="893">
                  <c:v>0</c:v>
                </c:pt>
                <c:pt idx="894">
                  <c:v>1</c:v>
                </c:pt>
                <c:pt idx="895">
                  <c:v>2</c:v>
                </c:pt>
                <c:pt idx="896">
                  <c:v>3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8</c:v>
                </c:pt>
                <c:pt idx="904">
                  <c:v>2</c:v>
                </c:pt>
                <c:pt idx="905">
                  <c:v>1</c:v>
                </c:pt>
                <c:pt idx="906">
                  <c:v>2</c:v>
                </c:pt>
                <c:pt idx="907">
                  <c:v>10</c:v>
                </c:pt>
                <c:pt idx="908">
                  <c:v>0</c:v>
                </c:pt>
                <c:pt idx="909">
                  <c:v>4</c:v>
                </c:pt>
                <c:pt idx="910">
                  <c:v>9</c:v>
                </c:pt>
                <c:pt idx="911">
                  <c:v>7</c:v>
                </c:pt>
                <c:pt idx="912">
                  <c:v>7</c:v>
                </c:pt>
                <c:pt idx="913">
                  <c:v>11</c:v>
                </c:pt>
                <c:pt idx="914">
                  <c:v>5</c:v>
                </c:pt>
                <c:pt idx="915">
                  <c:v>7</c:v>
                </c:pt>
                <c:pt idx="916">
                  <c:v>1</c:v>
                </c:pt>
                <c:pt idx="917">
                  <c:v>7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5</c:v>
                </c:pt>
                <c:pt idx="922">
                  <c:v>2</c:v>
                </c:pt>
                <c:pt idx="923">
                  <c:v>2</c:v>
                </c:pt>
                <c:pt idx="924">
                  <c:v>7</c:v>
                </c:pt>
                <c:pt idx="925">
                  <c:v>1</c:v>
                </c:pt>
                <c:pt idx="926">
                  <c:v>2</c:v>
                </c:pt>
                <c:pt idx="927">
                  <c:v>1</c:v>
                </c:pt>
                <c:pt idx="928">
                  <c:v>4</c:v>
                </c:pt>
                <c:pt idx="929">
                  <c:v>5</c:v>
                </c:pt>
                <c:pt idx="930">
                  <c:v>10</c:v>
                </c:pt>
                <c:pt idx="931">
                  <c:v>1</c:v>
                </c:pt>
                <c:pt idx="932">
                  <c:v>8</c:v>
                </c:pt>
                <c:pt idx="933">
                  <c:v>0</c:v>
                </c:pt>
                <c:pt idx="934">
                  <c:v>9</c:v>
                </c:pt>
                <c:pt idx="935">
                  <c:v>7</c:v>
                </c:pt>
                <c:pt idx="936">
                  <c:v>0</c:v>
                </c:pt>
                <c:pt idx="937">
                  <c:v>7</c:v>
                </c:pt>
                <c:pt idx="938">
                  <c:v>1</c:v>
                </c:pt>
                <c:pt idx="939">
                  <c:v>10</c:v>
                </c:pt>
                <c:pt idx="940">
                  <c:v>5</c:v>
                </c:pt>
                <c:pt idx="941">
                  <c:v>0</c:v>
                </c:pt>
                <c:pt idx="942">
                  <c:v>3</c:v>
                </c:pt>
                <c:pt idx="943">
                  <c:v>6</c:v>
                </c:pt>
                <c:pt idx="944">
                  <c:v>6</c:v>
                </c:pt>
                <c:pt idx="945">
                  <c:v>2</c:v>
                </c:pt>
                <c:pt idx="946">
                  <c:v>5</c:v>
                </c:pt>
                <c:pt idx="947">
                  <c:v>11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2</c:v>
                </c:pt>
                <c:pt idx="952">
                  <c:v>8</c:v>
                </c:pt>
                <c:pt idx="953">
                  <c:v>0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2</c:v>
                </c:pt>
                <c:pt idx="958">
                  <c:v>4</c:v>
                </c:pt>
                <c:pt idx="959">
                  <c:v>2</c:v>
                </c:pt>
                <c:pt idx="960">
                  <c:v>0</c:v>
                </c:pt>
                <c:pt idx="961">
                  <c:v>6</c:v>
                </c:pt>
                <c:pt idx="962">
                  <c:v>1</c:v>
                </c:pt>
                <c:pt idx="963">
                  <c:v>6</c:v>
                </c:pt>
                <c:pt idx="964">
                  <c:v>2</c:v>
                </c:pt>
                <c:pt idx="965">
                  <c:v>3</c:v>
                </c:pt>
                <c:pt idx="966">
                  <c:v>3</c:v>
                </c:pt>
                <c:pt idx="967">
                  <c:v>8</c:v>
                </c:pt>
                <c:pt idx="968">
                  <c:v>3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2</c:v>
                </c:pt>
                <c:pt idx="974">
                  <c:v>10</c:v>
                </c:pt>
                <c:pt idx="975">
                  <c:v>2</c:v>
                </c:pt>
                <c:pt idx="976">
                  <c:v>5</c:v>
                </c:pt>
                <c:pt idx="977">
                  <c:v>0</c:v>
                </c:pt>
                <c:pt idx="978">
                  <c:v>11</c:v>
                </c:pt>
                <c:pt idx="979">
                  <c:v>0</c:v>
                </c:pt>
                <c:pt idx="980">
                  <c:v>7</c:v>
                </c:pt>
                <c:pt idx="981">
                  <c:v>0</c:v>
                </c:pt>
                <c:pt idx="982">
                  <c:v>1</c:v>
                </c:pt>
                <c:pt idx="983">
                  <c:v>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5</c:v>
                </c:pt>
                <c:pt idx="988">
                  <c:v>2</c:v>
                </c:pt>
                <c:pt idx="989">
                  <c:v>0</c:v>
                </c:pt>
                <c:pt idx="990">
                  <c:v>28</c:v>
                </c:pt>
                <c:pt idx="991">
                  <c:v>0</c:v>
                </c:pt>
                <c:pt idx="992">
                  <c:v>1</c:v>
                </c:pt>
                <c:pt idx="993">
                  <c:v>4</c:v>
                </c:pt>
                <c:pt idx="994">
                  <c:v>5</c:v>
                </c:pt>
                <c:pt idx="995">
                  <c:v>4</c:v>
                </c:pt>
                <c:pt idx="996">
                  <c:v>7</c:v>
                </c:pt>
                <c:pt idx="997">
                  <c:v>2</c:v>
                </c:pt>
                <c:pt idx="998">
                  <c:v>1</c:v>
                </c:pt>
                <c:pt idx="999">
                  <c:v>11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6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5</c:v>
                </c:pt>
                <c:pt idx="1008">
                  <c:v>5</c:v>
                </c:pt>
                <c:pt idx="1009">
                  <c:v>0</c:v>
                </c:pt>
                <c:pt idx="1010">
                  <c:v>9</c:v>
                </c:pt>
                <c:pt idx="1011">
                  <c:v>0</c:v>
                </c:pt>
                <c:pt idx="1012">
                  <c:v>2</c:v>
                </c:pt>
                <c:pt idx="1013">
                  <c:v>1</c:v>
                </c:pt>
                <c:pt idx="1014">
                  <c:v>0</c:v>
                </c:pt>
                <c:pt idx="1015">
                  <c:v>9</c:v>
                </c:pt>
                <c:pt idx="1016">
                  <c:v>5</c:v>
                </c:pt>
                <c:pt idx="1017">
                  <c:v>2</c:v>
                </c:pt>
                <c:pt idx="1018">
                  <c:v>6</c:v>
                </c:pt>
                <c:pt idx="1019">
                  <c:v>1</c:v>
                </c:pt>
                <c:pt idx="1020">
                  <c:v>0</c:v>
                </c:pt>
                <c:pt idx="1021">
                  <c:v>4</c:v>
                </c:pt>
                <c:pt idx="1022">
                  <c:v>0</c:v>
                </c:pt>
                <c:pt idx="1023">
                  <c:v>1</c:v>
                </c:pt>
                <c:pt idx="1024">
                  <c:v>7</c:v>
                </c:pt>
                <c:pt idx="1025">
                  <c:v>0</c:v>
                </c:pt>
                <c:pt idx="1026">
                  <c:v>0</c:v>
                </c:pt>
                <c:pt idx="1027">
                  <c:v>6</c:v>
                </c:pt>
                <c:pt idx="1028">
                  <c:v>1</c:v>
                </c:pt>
                <c:pt idx="1029">
                  <c:v>6</c:v>
                </c:pt>
                <c:pt idx="1030">
                  <c:v>0</c:v>
                </c:pt>
                <c:pt idx="1031">
                  <c:v>4</c:v>
                </c:pt>
                <c:pt idx="1032">
                  <c:v>1</c:v>
                </c:pt>
                <c:pt idx="1033">
                  <c:v>0</c:v>
                </c:pt>
                <c:pt idx="1034">
                  <c:v>1</c:v>
                </c:pt>
                <c:pt idx="1035">
                  <c:v>5</c:v>
                </c:pt>
                <c:pt idx="1036">
                  <c:v>4</c:v>
                </c:pt>
                <c:pt idx="1037">
                  <c:v>4</c:v>
                </c:pt>
                <c:pt idx="1038">
                  <c:v>7</c:v>
                </c:pt>
                <c:pt idx="1039">
                  <c:v>6</c:v>
                </c:pt>
                <c:pt idx="1040">
                  <c:v>1</c:v>
                </c:pt>
                <c:pt idx="1041">
                  <c:v>10</c:v>
                </c:pt>
                <c:pt idx="1042">
                  <c:v>4</c:v>
                </c:pt>
                <c:pt idx="1043">
                  <c:v>0</c:v>
                </c:pt>
                <c:pt idx="1044">
                  <c:v>3</c:v>
                </c:pt>
                <c:pt idx="1045">
                  <c:v>9</c:v>
                </c:pt>
                <c:pt idx="1046">
                  <c:v>0</c:v>
                </c:pt>
                <c:pt idx="1047">
                  <c:v>10</c:v>
                </c:pt>
                <c:pt idx="1048">
                  <c:v>0</c:v>
                </c:pt>
                <c:pt idx="1049">
                  <c:v>3</c:v>
                </c:pt>
                <c:pt idx="1050">
                  <c:v>5</c:v>
                </c:pt>
                <c:pt idx="1051">
                  <c:v>0</c:v>
                </c:pt>
                <c:pt idx="1052">
                  <c:v>2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3</c:v>
                </c:pt>
                <c:pt idx="1057">
                  <c:v>4</c:v>
                </c:pt>
                <c:pt idx="1058">
                  <c:v>8</c:v>
                </c:pt>
                <c:pt idx="1059">
                  <c:v>4</c:v>
                </c:pt>
                <c:pt idx="1060">
                  <c:v>2</c:v>
                </c:pt>
                <c:pt idx="1061">
                  <c:v>7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1</c:v>
                </c:pt>
                <c:pt idx="1067">
                  <c:v>2</c:v>
                </c:pt>
                <c:pt idx="1068">
                  <c:v>1</c:v>
                </c:pt>
                <c:pt idx="1069">
                  <c:v>0</c:v>
                </c:pt>
                <c:pt idx="1070">
                  <c:v>5</c:v>
                </c:pt>
                <c:pt idx="1071">
                  <c:v>0</c:v>
                </c:pt>
                <c:pt idx="1072">
                  <c:v>2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5</c:v>
                </c:pt>
                <c:pt idx="1078">
                  <c:v>9</c:v>
                </c:pt>
                <c:pt idx="1079">
                  <c:v>1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3</c:v>
                </c:pt>
                <c:pt idx="1086">
                  <c:v>1</c:v>
                </c:pt>
                <c:pt idx="1087">
                  <c:v>6</c:v>
                </c:pt>
                <c:pt idx="1088">
                  <c:v>4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1</c:v>
                </c:pt>
                <c:pt idx="1094">
                  <c:v>3</c:v>
                </c:pt>
                <c:pt idx="1095">
                  <c:v>0</c:v>
                </c:pt>
                <c:pt idx="1096">
                  <c:v>6</c:v>
                </c:pt>
                <c:pt idx="1097">
                  <c:v>6</c:v>
                </c:pt>
                <c:pt idx="1098">
                  <c:v>0</c:v>
                </c:pt>
                <c:pt idx="1099">
                  <c:v>3</c:v>
                </c:pt>
                <c:pt idx="1100">
                  <c:v>0</c:v>
                </c:pt>
                <c:pt idx="1101">
                  <c:v>0</c:v>
                </c:pt>
                <c:pt idx="1102">
                  <c:v>4</c:v>
                </c:pt>
                <c:pt idx="1103">
                  <c:v>1</c:v>
                </c:pt>
                <c:pt idx="1104">
                  <c:v>1</c:v>
                </c:pt>
                <c:pt idx="1105">
                  <c:v>28</c:v>
                </c:pt>
                <c:pt idx="1106">
                  <c:v>8</c:v>
                </c:pt>
                <c:pt idx="1107">
                  <c:v>2</c:v>
                </c:pt>
                <c:pt idx="1108">
                  <c:v>0</c:v>
                </c:pt>
                <c:pt idx="1109">
                  <c:v>1</c:v>
                </c:pt>
                <c:pt idx="1110">
                  <c:v>7</c:v>
                </c:pt>
                <c:pt idx="1111">
                  <c:v>6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2</c:v>
                </c:pt>
                <c:pt idx="1116">
                  <c:v>2</c:v>
                </c:pt>
                <c:pt idx="1117">
                  <c:v>7</c:v>
                </c:pt>
                <c:pt idx="1118">
                  <c:v>0</c:v>
                </c:pt>
                <c:pt idx="1119">
                  <c:v>1</c:v>
                </c:pt>
                <c:pt idx="1120">
                  <c:v>6</c:v>
                </c:pt>
                <c:pt idx="1121">
                  <c:v>1</c:v>
                </c:pt>
                <c:pt idx="1122">
                  <c:v>1</c:v>
                </c:pt>
                <c:pt idx="1123">
                  <c:v>0</c:v>
                </c:pt>
                <c:pt idx="1124">
                  <c:v>2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9</c:v>
                </c:pt>
                <c:pt idx="1129">
                  <c:v>10</c:v>
                </c:pt>
                <c:pt idx="1130">
                  <c:v>0</c:v>
                </c:pt>
                <c:pt idx="1131">
                  <c:v>2</c:v>
                </c:pt>
                <c:pt idx="1132">
                  <c:v>2</c:v>
                </c:pt>
                <c:pt idx="1133">
                  <c:v>10</c:v>
                </c:pt>
                <c:pt idx="1134">
                  <c:v>7</c:v>
                </c:pt>
                <c:pt idx="1135">
                  <c:v>2</c:v>
                </c:pt>
                <c:pt idx="1136">
                  <c:v>8</c:v>
                </c:pt>
                <c:pt idx="1137">
                  <c:v>5</c:v>
                </c:pt>
                <c:pt idx="1138">
                  <c:v>6</c:v>
                </c:pt>
                <c:pt idx="1139">
                  <c:v>2</c:v>
                </c:pt>
                <c:pt idx="1140">
                  <c:v>0</c:v>
                </c:pt>
                <c:pt idx="1141">
                  <c:v>6</c:v>
                </c:pt>
                <c:pt idx="1142">
                  <c:v>2</c:v>
                </c:pt>
                <c:pt idx="1143">
                  <c:v>5</c:v>
                </c:pt>
                <c:pt idx="1144">
                  <c:v>0</c:v>
                </c:pt>
                <c:pt idx="1145">
                  <c:v>0</c:v>
                </c:pt>
                <c:pt idx="1146">
                  <c:v>2</c:v>
                </c:pt>
                <c:pt idx="1147">
                  <c:v>2</c:v>
                </c:pt>
                <c:pt idx="1148">
                  <c:v>7</c:v>
                </c:pt>
                <c:pt idx="1149">
                  <c:v>0</c:v>
                </c:pt>
                <c:pt idx="1150">
                  <c:v>1</c:v>
                </c:pt>
                <c:pt idx="1151">
                  <c:v>1</c:v>
                </c:pt>
                <c:pt idx="1152">
                  <c:v>2</c:v>
                </c:pt>
                <c:pt idx="1153">
                  <c:v>3</c:v>
                </c:pt>
                <c:pt idx="1154">
                  <c:v>4</c:v>
                </c:pt>
                <c:pt idx="1155">
                  <c:v>1</c:v>
                </c:pt>
                <c:pt idx="1156">
                  <c:v>0</c:v>
                </c:pt>
                <c:pt idx="1157">
                  <c:v>1</c:v>
                </c:pt>
                <c:pt idx="1158">
                  <c:v>1</c:v>
                </c:pt>
                <c:pt idx="1159">
                  <c:v>0</c:v>
                </c:pt>
                <c:pt idx="1160">
                  <c:v>10</c:v>
                </c:pt>
                <c:pt idx="1161">
                  <c:v>5</c:v>
                </c:pt>
                <c:pt idx="1162">
                  <c:v>0</c:v>
                </c:pt>
                <c:pt idx="1163">
                  <c:v>9</c:v>
                </c:pt>
                <c:pt idx="1164">
                  <c:v>0</c:v>
                </c:pt>
                <c:pt idx="1165">
                  <c:v>7</c:v>
                </c:pt>
                <c:pt idx="1166">
                  <c:v>0</c:v>
                </c:pt>
                <c:pt idx="1167">
                  <c:v>1</c:v>
                </c:pt>
                <c:pt idx="1168">
                  <c:v>11</c:v>
                </c:pt>
                <c:pt idx="1169">
                  <c:v>10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4</c:v>
                </c:pt>
                <c:pt idx="1175">
                  <c:v>2</c:v>
                </c:pt>
                <c:pt idx="1176">
                  <c:v>2</c:v>
                </c:pt>
                <c:pt idx="1177">
                  <c:v>0</c:v>
                </c:pt>
                <c:pt idx="1178">
                  <c:v>0</c:v>
                </c:pt>
                <c:pt idx="1179">
                  <c:v>4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0</c:v>
                </c:pt>
                <c:pt idx="1184">
                  <c:v>1</c:v>
                </c:pt>
                <c:pt idx="1185">
                  <c:v>5</c:v>
                </c:pt>
                <c:pt idx="1186">
                  <c:v>4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6</c:v>
                </c:pt>
                <c:pt idx="1192">
                  <c:v>5</c:v>
                </c:pt>
                <c:pt idx="1193">
                  <c:v>5</c:v>
                </c:pt>
                <c:pt idx="1194">
                  <c:v>0</c:v>
                </c:pt>
                <c:pt idx="1195">
                  <c:v>3</c:v>
                </c:pt>
                <c:pt idx="1196">
                  <c:v>3</c:v>
                </c:pt>
                <c:pt idx="1197">
                  <c:v>0</c:v>
                </c:pt>
                <c:pt idx="1198">
                  <c:v>3</c:v>
                </c:pt>
                <c:pt idx="1199">
                  <c:v>6</c:v>
                </c:pt>
                <c:pt idx="1200">
                  <c:v>3</c:v>
                </c:pt>
                <c:pt idx="1201">
                  <c:v>1</c:v>
                </c:pt>
                <c:pt idx="1202">
                  <c:v>0</c:v>
                </c:pt>
                <c:pt idx="1203">
                  <c:v>1</c:v>
                </c:pt>
                <c:pt idx="1204">
                  <c:v>4</c:v>
                </c:pt>
                <c:pt idx="1205">
                  <c:v>4</c:v>
                </c:pt>
                <c:pt idx="1206">
                  <c:v>1</c:v>
                </c:pt>
                <c:pt idx="1207">
                  <c:v>2</c:v>
                </c:pt>
                <c:pt idx="1208">
                  <c:v>4</c:v>
                </c:pt>
                <c:pt idx="1209">
                  <c:v>0</c:v>
                </c:pt>
                <c:pt idx="1210">
                  <c:v>0</c:v>
                </c:pt>
                <c:pt idx="1211">
                  <c:v>4</c:v>
                </c:pt>
                <c:pt idx="1212">
                  <c:v>1</c:v>
                </c:pt>
                <c:pt idx="1213">
                  <c:v>0</c:v>
                </c:pt>
                <c:pt idx="1214">
                  <c:v>5</c:v>
                </c:pt>
                <c:pt idx="1215">
                  <c:v>1</c:v>
                </c:pt>
                <c:pt idx="1216">
                  <c:v>1</c:v>
                </c:pt>
                <c:pt idx="1217">
                  <c:v>0</c:v>
                </c:pt>
                <c:pt idx="1218">
                  <c:v>3</c:v>
                </c:pt>
                <c:pt idx="1219">
                  <c:v>1</c:v>
                </c:pt>
                <c:pt idx="1220">
                  <c:v>1</c:v>
                </c:pt>
                <c:pt idx="1221">
                  <c:v>0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2</c:v>
                </c:pt>
                <c:pt idx="1228">
                  <c:v>1</c:v>
                </c:pt>
                <c:pt idx="1229">
                  <c:v>2</c:v>
                </c:pt>
                <c:pt idx="1230">
                  <c:v>8</c:v>
                </c:pt>
                <c:pt idx="1231">
                  <c:v>2</c:v>
                </c:pt>
                <c:pt idx="1232">
                  <c:v>8</c:v>
                </c:pt>
                <c:pt idx="1233">
                  <c:v>6</c:v>
                </c:pt>
                <c:pt idx="1234">
                  <c:v>8</c:v>
                </c:pt>
                <c:pt idx="1235">
                  <c:v>3</c:v>
                </c:pt>
                <c:pt idx="1236">
                  <c:v>5</c:v>
                </c:pt>
                <c:pt idx="1237">
                  <c:v>3</c:v>
                </c:pt>
                <c:pt idx="1238">
                  <c:v>7</c:v>
                </c:pt>
                <c:pt idx="1239">
                  <c:v>8</c:v>
                </c:pt>
                <c:pt idx="1240">
                  <c:v>5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0</c:v>
                </c:pt>
                <c:pt idx="1245">
                  <c:v>2</c:v>
                </c:pt>
                <c:pt idx="1246">
                  <c:v>1</c:v>
                </c:pt>
                <c:pt idx="1247">
                  <c:v>3</c:v>
                </c:pt>
                <c:pt idx="1248">
                  <c:v>1</c:v>
                </c:pt>
                <c:pt idx="1249">
                  <c:v>1</c:v>
                </c:pt>
                <c:pt idx="1250">
                  <c:v>6</c:v>
                </c:pt>
                <c:pt idx="1251">
                  <c:v>0</c:v>
                </c:pt>
                <c:pt idx="1252">
                  <c:v>7</c:v>
                </c:pt>
                <c:pt idx="1253">
                  <c:v>0</c:v>
                </c:pt>
                <c:pt idx="1254">
                  <c:v>1</c:v>
                </c:pt>
                <c:pt idx="1255">
                  <c:v>3</c:v>
                </c:pt>
                <c:pt idx="1256">
                  <c:v>0</c:v>
                </c:pt>
                <c:pt idx="1257">
                  <c:v>6</c:v>
                </c:pt>
                <c:pt idx="1258">
                  <c:v>0</c:v>
                </c:pt>
                <c:pt idx="1259">
                  <c:v>5</c:v>
                </c:pt>
                <c:pt idx="1260">
                  <c:v>7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5</c:v>
                </c:pt>
                <c:pt idx="1269">
                  <c:v>1</c:v>
                </c:pt>
                <c:pt idx="1270">
                  <c:v>5</c:v>
                </c:pt>
                <c:pt idx="1271">
                  <c:v>11</c:v>
                </c:pt>
                <c:pt idx="1272">
                  <c:v>7</c:v>
                </c:pt>
                <c:pt idx="1273">
                  <c:v>2</c:v>
                </c:pt>
                <c:pt idx="1274">
                  <c:v>1</c:v>
                </c:pt>
                <c:pt idx="1275">
                  <c:v>2</c:v>
                </c:pt>
                <c:pt idx="1276">
                  <c:v>10</c:v>
                </c:pt>
                <c:pt idx="1277">
                  <c:v>2</c:v>
                </c:pt>
                <c:pt idx="1278">
                  <c:v>10</c:v>
                </c:pt>
                <c:pt idx="1279">
                  <c:v>0</c:v>
                </c:pt>
                <c:pt idx="1280">
                  <c:v>0</c:v>
                </c:pt>
                <c:pt idx="1281">
                  <c:v>10</c:v>
                </c:pt>
                <c:pt idx="1282">
                  <c:v>3</c:v>
                </c:pt>
                <c:pt idx="1283">
                  <c:v>3</c:v>
                </c:pt>
                <c:pt idx="1284">
                  <c:v>1</c:v>
                </c:pt>
                <c:pt idx="1285">
                  <c:v>1</c:v>
                </c:pt>
                <c:pt idx="1286">
                  <c:v>3</c:v>
                </c:pt>
                <c:pt idx="1287">
                  <c:v>6</c:v>
                </c:pt>
                <c:pt idx="1288">
                  <c:v>8</c:v>
                </c:pt>
                <c:pt idx="1289">
                  <c:v>5</c:v>
                </c:pt>
                <c:pt idx="1290">
                  <c:v>0</c:v>
                </c:pt>
                <c:pt idx="1291">
                  <c:v>3</c:v>
                </c:pt>
                <c:pt idx="1292">
                  <c:v>7</c:v>
                </c:pt>
                <c:pt idx="1293">
                  <c:v>6</c:v>
                </c:pt>
                <c:pt idx="1294">
                  <c:v>8</c:v>
                </c:pt>
                <c:pt idx="1295">
                  <c:v>0</c:v>
                </c:pt>
                <c:pt idx="1296">
                  <c:v>0</c:v>
                </c:pt>
                <c:pt idx="1297">
                  <c:v>9</c:v>
                </c:pt>
                <c:pt idx="1298">
                  <c:v>0</c:v>
                </c:pt>
                <c:pt idx="1299">
                  <c:v>4</c:v>
                </c:pt>
                <c:pt idx="1300">
                  <c:v>1</c:v>
                </c:pt>
                <c:pt idx="1301">
                  <c:v>0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3</c:v>
                </c:pt>
                <c:pt idx="1306">
                  <c:v>2</c:v>
                </c:pt>
                <c:pt idx="1307">
                  <c:v>0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4</c:v>
                </c:pt>
                <c:pt idx="1314">
                  <c:v>5</c:v>
                </c:pt>
                <c:pt idx="1315">
                  <c:v>6</c:v>
                </c:pt>
                <c:pt idx="1316">
                  <c:v>7</c:v>
                </c:pt>
                <c:pt idx="1317">
                  <c:v>6</c:v>
                </c:pt>
                <c:pt idx="1318">
                  <c:v>0</c:v>
                </c:pt>
                <c:pt idx="1319">
                  <c:v>8</c:v>
                </c:pt>
                <c:pt idx="1320">
                  <c:v>0</c:v>
                </c:pt>
                <c:pt idx="1321">
                  <c:v>0</c:v>
                </c:pt>
                <c:pt idx="1322">
                  <c:v>5</c:v>
                </c:pt>
                <c:pt idx="1323">
                  <c:v>5</c:v>
                </c:pt>
                <c:pt idx="1324">
                  <c:v>4</c:v>
                </c:pt>
                <c:pt idx="1325">
                  <c:v>0</c:v>
                </c:pt>
                <c:pt idx="1326">
                  <c:v>6</c:v>
                </c:pt>
                <c:pt idx="1327">
                  <c:v>1</c:v>
                </c:pt>
                <c:pt idx="1328">
                  <c:v>0</c:v>
                </c:pt>
                <c:pt idx="1329">
                  <c:v>2</c:v>
                </c:pt>
                <c:pt idx="1330">
                  <c:v>2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3</c:v>
                </c:pt>
                <c:pt idx="1336">
                  <c:v>6</c:v>
                </c:pt>
                <c:pt idx="1337">
                  <c:v>0</c:v>
                </c:pt>
                <c:pt idx="1338">
                  <c:v>0</c:v>
                </c:pt>
                <c:pt idx="1339">
                  <c:v>6</c:v>
                </c:pt>
                <c:pt idx="1340">
                  <c:v>7</c:v>
                </c:pt>
                <c:pt idx="1341">
                  <c:v>4</c:v>
                </c:pt>
                <c:pt idx="1342">
                  <c:v>2</c:v>
                </c:pt>
                <c:pt idx="1343">
                  <c:v>0</c:v>
                </c:pt>
                <c:pt idx="1344">
                  <c:v>1</c:v>
                </c:pt>
                <c:pt idx="1345">
                  <c:v>8</c:v>
                </c:pt>
                <c:pt idx="1346">
                  <c:v>4</c:v>
                </c:pt>
                <c:pt idx="1347">
                  <c:v>2</c:v>
                </c:pt>
                <c:pt idx="1348">
                  <c:v>0</c:v>
                </c:pt>
                <c:pt idx="1349">
                  <c:v>4</c:v>
                </c:pt>
                <c:pt idx="1350">
                  <c:v>3</c:v>
                </c:pt>
                <c:pt idx="1351">
                  <c:v>0</c:v>
                </c:pt>
                <c:pt idx="1352">
                  <c:v>0</c:v>
                </c:pt>
                <c:pt idx="1353">
                  <c:v>4</c:v>
                </c:pt>
                <c:pt idx="1354">
                  <c:v>1</c:v>
                </c:pt>
                <c:pt idx="1355">
                  <c:v>0</c:v>
                </c:pt>
                <c:pt idx="1356">
                  <c:v>4</c:v>
                </c:pt>
                <c:pt idx="1357">
                  <c:v>2</c:v>
                </c:pt>
                <c:pt idx="1358">
                  <c:v>2</c:v>
                </c:pt>
                <c:pt idx="1359">
                  <c:v>6</c:v>
                </c:pt>
                <c:pt idx="1360">
                  <c:v>1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1</c:v>
                </c:pt>
                <c:pt idx="1366">
                  <c:v>3</c:v>
                </c:pt>
                <c:pt idx="1367">
                  <c:v>0</c:v>
                </c:pt>
                <c:pt idx="1368">
                  <c:v>2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0</c:v>
                </c:pt>
                <c:pt idx="1373">
                  <c:v>5</c:v>
                </c:pt>
                <c:pt idx="1374">
                  <c:v>0</c:v>
                </c:pt>
                <c:pt idx="1375">
                  <c:v>0</c:v>
                </c:pt>
                <c:pt idx="1376">
                  <c:v>3</c:v>
                </c:pt>
                <c:pt idx="1377">
                  <c:v>0</c:v>
                </c:pt>
                <c:pt idx="1378">
                  <c:v>1</c:v>
                </c:pt>
                <c:pt idx="1379">
                  <c:v>1</c:v>
                </c:pt>
                <c:pt idx="1380">
                  <c:v>2</c:v>
                </c:pt>
                <c:pt idx="1381">
                  <c:v>6</c:v>
                </c:pt>
                <c:pt idx="1382">
                  <c:v>1</c:v>
                </c:pt>
                <c:pt idx="1383">
                  <c:v>0</c:v>
                </c:pt>
                <c:pt idx="1384">
                  <c:v>6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</c:v>
                </c:pt>
                <c:pt idx="1391">
                  <c:v>2</c:v>
                </c:pt>
                <c:pt idx="1392">
                  <c:v>3</c:v>
                </c:pt>
                <c:pt idx="1393">
                  <c:v>1</c:v>
                </c:pt>
                <c:pt idx="1394">
                  <c:v>0</c:v>
                </c:pt>
                <c:pt idx="1395">
                  <c:v>1</c:v>
                </c:pt>
                <c:pt idx="1396">
                  <c:v>4</c:v>
                </c:pt>
                <c:pt idx="1397">
                  <c:v>4</c:v>
                </c:pt>
                <c:pt idx="1398">
                  <c:v>10</c:v>
                </c:pt>
                <c:pt idx="1399">
                  <c:v>3</c:v>
                </c:pt>
                <c:pt idx="1400">
                  <c:v>0</c:v>
                </c:pt>
                <c:pt idx="1401">
                  <c:v>1</c:v>
                </c:pt>
                <c:pt idx="1402">
                  <c:v>1</c:v>
                </c:pt>
                <c:pt idx="1403">
                  <c:v>3</c:v>
                </c:pt>
                <c:pt idx="1404">
                  <c:v>10</c:v>
                </c:pt>
                <c:pt idx="1405">
                  <c:v>7</c:v>
                </c:pt>
                <c:pt idx="1406">
                  <c:v>2</c:v>
                </c:pt>
                <c:pt idx="1407">
                  <c:v>1</c:v>
                </c:pt>
                <c:pt idx="1408">
                  <c:v>11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5</c:v>
                </c:pt>
                <c:pt idx="1413">
                  <c:v>1</c:v>
                </c:pt>
                <c:pt idx="1414">
                  <c:v>10</c:v>
                </c:pt>
                <c:pt idx="1415">
                  <c:v>5</c:v>
                </c:pt>
                <c:pt idx="1416">
                  <c:v>10</c:v>
                </c:pt>
                <c:pt idx="1417">
                  <c:v>0</c:v>
                </c:pt>
                <c:pt idx="1418">
                  <c:v>4</c:v>
                </c:pt>
                <c:pt idx="1419">
                  <c:v>3</c:v>
                </c:pt>
                <c:pt idx="1420">
                  <c:v>3</c:v>
                </c:pt>
                <c:pt idx="1421">
                  <c:v>10</c:v>
                </c:pt>
                <c:pt idx="1422">
                  <c:v>2</c:v>
                </c:pt>
                <c:pt idx="1423">
                  <c:v>1</c:v>
                </c:pt>
                <c:pt idx="1424">
                  <c:v>3</c:v>
                </c:pt>
                <c:pt idx="1425">
                  <c:v>1</c:v>
                </c:pt>
                <c:pt idx="1426">
                  <c:v>6</c:v>
                </c:pt>
                <c:pt idx="1427">
                  <c:v>0</c:v>
                </c:pt>
                <c:pt idx="1428">
                  <c:v>1</c:v>
                </c:pt>
                <c:pt idx="1429">
                  <c:v>5</c:v>
                </c:pt>
                <c:pt idx="1430">
                  <c:v>1</c:v>
                </c:pt>
                <c:pt idx="1431">
                  <c:v>9</c:v>
                </c:pt>
                <c:pt idx="1432">
                  <c:v>0</c:v>
                </c:pt>
                <c:pt idx="1433">
                  <c:v>2</c:v>
                </c:pt>
                <c:pt idx="1434">
                  <c:v>1</c:v>
                </c:pt>
                <c:pt idx="1435">
                  <c:v>10</c:v>
                </c:pt>
                <c:pt idx="1436">
                  <c:v>5</c:v>
                </c:pt>
                <c:pt idx="1437">
                  <c:v>7</c:v>
                </c:pt>
                <c:pt idx="1438">
                  <c:v>5</c:v>
                </c:pt>
                <c:pt idx="1439">
                  <c:v>6</c:v>
                </c:pt>
                <c:pt idx="1440">
                  <c:v>0</c:v>
                </c:pt>
                <c:pt idx="1441">
                  <c:v>4</c:v>
                </c:pt>
                <c:pt idx="1442">
                  <c:v>5</c:v>
                </c:pt>
                <c:pt idx="1443">
                  <c:v>5</c:v>
                </c:pt>
                <c:pt idx="1444">
                  <c:v>2</c:v>
                </c:pt>
                <c:pt idx="1445">
                  <c:v>5</c:v>
                </c:pt>
                <c:pt idx="1446">
                  <c:v>3</c:v>
                </c:pt>
                <c:pt idx="1447">
                  <c:v>1</c:v>
                </c:pt>
                <c:pt idx="1448">
                  <c:v>0</c:v>
                </c:pt>
                <c:pt idx="1449">
                  <c:v>4</c:v>
                </c:pt>
                <c:pt idx="1450">
                  <c:v>1</c:v>
                </c:pt>
                <c:pt idx="1451">
                  <c:v>7</c:v>
                </c:pt>
                <c:pt idx="1452">
                  <c:v>0</c:v>
                </c:pt>
                <c:pt idx="1453">
                  <c:v>2</c:v>
                </c:pt>
                <c:pt idx="1454">
                  <c:v>0</c:v>
                </c:pt>
                <c:pt idx="1455">
                  <c:v>1</c:v>
                </c:pt>
                <c:pt idx="1456">
                  <c:v>10</c:v>
                </c:pt>
                <c:pt idx="1457">
                  <c:v>4</c:v>
                </c:pt>
                <c:pt idx="1458">
                  <c:v>0</c:v>
                </c:pt>
                <c:pt idx="1459">
                  <c:v>0</c:v>
                </c:pt>
                <c:pt idx="1460">
                  <c:v>8</c:v>
                </c:pt>
                <c:pt idx="1461">
                  <c:v>8</c:v>
                </c:pt>
                <c:pt idx="1462">
                  <c:v>1</c:v>
                </c:pt>
                <c:pt idx="1463">
                  <c:v>5</c:v>
                </c:pt>
                <c:pt idx="1464">
                  <c:v>1</c:v>
                </c:pt>
                <c:pt idx="1465">
                  <c:v>3</c:v>
                </c:pt>
                <c:pt idx="1466">
                  <c:v>0</c:v>
                </c:pt>
                <c:pt idx="1467">
                  <c:v>1</c:v>
                </c:pt>
                <c:pt idx="1468">
                  <c:v>4</c:v>
                </c:pt>
                <c:pt idx="1469">
                  <c:v>2</c:v>
                </c:pt>
                <c:pt idx="1470">
                  <c:v>1</c:v>
                </c:pt>
                <c:pt idx="1471">
                  <c:v>2</c:v>
                </c:pt>
                <c:pt idx="1472">
                  <c:v>0</c:v>
                </c:pt>
                <c:pt idx="1473">
                  <c:v>3</c:v>
                </c:pt>
                <c:pt idx="1474">
                  <c:v>7</c:v>
                </c:pt>
                <c:pt idx="1475">
                  <c:v>1</c:v>
                </c:pt>
                <c:pt idx="1476">
                  <c:v>6</c:v>
                </c:pt>
                <c:pt idx="1477">
                  <c:v>3</c:v>
                </c:pt>
                <c:pt idx="1478">
                  <c:v>0</c:v>
                </c:pt>
                <c:pt idx="1479">
                  <c:v>0</c:v>
                </c:pt>
                <c:pt idx="1480">
                  <c:v>5</c:v>
                </c:pt>
                <c:pt idx="1481">
                  <c:v>1</c:v>
                </c:pt>
                <c:pt idx="1482">
                  <c:v>1</c:v>
                </c:pt>
                <c:pt idx="1483">
                  <c:v>0</c:v>
                </c:pt>
                <c:pt idx="1484">
                  <c:v>5</c:v>
                </c:pt>
                <c:pt idx="1485">
                  <c:v>5</c:v>
                </c:pt>
                <c:pt idx="1486">
                  <c:v>0</c:v>
                </c:pt>
                <c:pt idx="1487">
                  <c:v>1</c:v>
                </c:pt>
                <c:pt idx="1488">
                  <c:v>1</c:v>
                </c:pt>
                <c:pt idx="1489">
                  <c:v>6</c:v>
                </c:pt>
                <c:pt idx="1490">
                  <c:v>7</c:v>
                </c:pt>
                <c:pt idx="1491">
                  <c:v>1</c:v>
                </c:pt>
                <c:pt idx="1492">
                  <c:v>4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2</c:v>
                </c:pt>
                <c:pt idx="1497">
                  <c:v>1</c:v>
                </c:pt>
                <c:pt idx="1498">
                  <c:v>4</c:v>
                </c:pt>
                <c:pt idx="1499">
                  <c:v>1</c:v>
                </c:pt>
                <c:pt idx="1500">
                  <c:v>0</c:v>
                </c:pt>
                <c:pt idx="1501">
                  <c:v>1</c:v>
                </c:pt>
                <c:pt idx="1502">
                  <c:v>8</c:v>
                </c:pt>
                <c:pt idx="1503">
                  <c:v>2</c:v>
                </c:pt>
                <c:pt idx="1504">
                  <c:v>1</c:v>
                </c:pt>
                <c:pt idx="1505">
                  <c:v>1</c:v>
                </c:pt>
                <c:pt idx="1506">
                  <c:v>0</c:v>
                </c:pt>
                <c:pt idx="1507">
                  <c:v>1</c:v>
                </c:pt>
                <c:pt idx="1508">
                  <c:v>0</c:v>
                </c:pt>
                <c:pt idx="1509">
                  <c:v>1</c:v>
                </c:pt>
                <c:pt idx="1510">
                  <c:v>1</c:v>
                </c:pt>
                <c:pt idx="1511">
                  <c:v>7</c:v>
                </c:pt>
                <c:pt idx="1512">
                  <c:v>4</c:v>
                </c:pt>
                <c:pt idx="1513">
                  <c:v>1</c:v>
                </c:pt>
                <c:pt idx="1514">
                  <c:v>0</c:v>
                </c:pt>
                <c:pt idx="1515">
                  <c:v>10</c:v>
                </c:pt>
                <c:pt idx="1516">
                  <c:v>0</c:v>
                </c:pt>
                <c:pt idx="1517">
                  <c:v>4</c:v>
                </c:pt>
                <c:pt idx="1518">
                  <c:v>6</c:v>
                </c:pt>
                <c:pt idx="1519">
                  <c:v>8</c:v>
                </c:pt>
                <c:pt idx="1520">
                  <c:v>0</c:v>
                </c:pt>
                <c:pt idx="1521">
                  <c:v>2</c:v>
                </c:pt>
                <c:pt idx="1522">
                  <c:v>4</c:v>
                </c:pt>
                <c:pt idx="1523">
                  <c:v>1</c:v>
                </c:pt>
                <c:pt idx="1524">
                  <c:v>3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8</c:v>
                </c:pt>
                <c:pt idx="1529">
                  <c:v>1</c:v>
                </c:pt>
                <c:pt idx="1530">
                  <c:v>1</c:v>
                </c:pt>
                <c:pt idx="1531">
                  <c:v>0</c:v>
                </c:pt>
                <c:pt idx="1532">
                  <c:v>4</c:v>
                </c:pt>
                <c:pt idx="1533">
                  <c:v>1</c:v>
                </c:pt>
                <c:pt idx="1534">
                  <c:v>1</c:v>
                </c:pt>
                <c:pt idx="1535">
                  <c:v>0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0</c:v>
                </c:pt>
                <c:pt idx="1540">
                  <c:v>1</c:v>
                </c:pt>
                <c:pt idx="1541">
                  <c:v>0</c:v>
                </c:pt>
                <c:pt idx="1542">
                  <c:v>3</c:v>
                </c:pt>
                <c:pt idx="1543">
                  <c:v>1</c:v>
                </c:pt>
                <c:pt idx="1544">
                  <c:v>1</c:v>
                </c:pt>
                <c:pt idx="1545">
                  <c:v>2</c:v>
                </c:pt>
                <c:pt idx="1546">
                  <c:v>11</c:v>
                </c:pt>
                <c:pt idx="1547">
                  <c:v>0</c:v>
                </c:pt>
                <c:pt idx="1548">
                  <c:v>0</c:v>
                </c:pt>
                <c:pt idx="1549">
                  <c:v>7</c:v>
                </c:pt>
                <c:pt idx="1550">
                  <c:v>3</c:v>
                </c:pt>
                <c:pt idx="1551">
                  <c:v>1</c:v>
                </c:pt>
                <c:pt idx="1552">
                  <c:v>1</c:v>
                </c:pt>
                <c:pt idx="1553">
                  <c:v>3</c:v>
                </c:pt>
                <c:pt idx="1554">
                  <c:v>0</c:v>
                </c:pt>
                <c:pt idx="1555">
                  <c:v>1</c:v>
                </c:pt>
                <c:pt idx="1556">
                  <c:v>4</c:v>
                </c:pt>
                <c:pt idx="1557">
                  <c:v>8</c:v>
                </c:pt>
                <c:pt idx="1558">
                  <c:v>2</c:v>
                </c:pt>
                <c:pt idx="1559">
                  <c:v>3</c:v>
                </c:pt>
                <c:pt idx="1560">
                  <c:v>6</c:v>
                </c:pt>
                <c:pt idx="1561">
                  <c:v>4</c:v>
                </c:pt>
                <c:pt idx="1562">
                  <c:v>2</c:v>
                </c:pt>
                <c:pt idx="1563">
                  <c:v>10</c:v>
                </c:pt>
                <c:pt idx="1564">
                  <c:v>1</c:v>
                </c:pt>
                <c:pt idx="1565">
                  <c:v>1</c:v>
                </c:pt>
                <c:pt idx="1566">
                  <c:v>0</c:v>
                </c:pt>
                <c:pt idx="1567">
                  <c:v>1</c:v>
                </c:pt>
                <c:pt idx="1568">
                  <c:v>3</c:v>
                </c:pt>
                <c:pt idx="1569">
                  <c:v>0</c:v>
                </c:pt>
                <c:pt idx="1570">
                  <c:v>9</c:v>
                </c:pt>
                <c:pt idx="1571">
                  <c:v>0</c:v>
                </c:pt>
                <c:pt idx="1572">
                  <c:v>4</c:v>
                </c:pt>
                <c:pt idx="1573">
                  <c:v>1</c:v>
                </c:pt>
                <c:pt idx="1574">
                  <c:v>2</c:v>
                </c:pt>
                <c:pt idx="1575">
                  <c:v>1</c:v>
                </c:pt>
                <c:pt idx="1576">
                  <c:v>6</c:v>
                </c:pt>
                <c:pt idx="1577">
                  <c:v>3</c:v>
                </c:pt>
                <c:pt idx="1578">
                  <c:v>1</c:v>
                </c:pt>
                <c:pt idx="1579">
                  <c:v>7</c:v>
                </c:pt>
                <c:pt idx="1580">
                  <c:v>0</c:v>
                </c:pt>
                <c:pt idx="1581">
                  <c:v>3</c:v>
                </c:pt>
                <c:pt idx="1582">
                  <c:v>9</c:v>
                </c:pt>
                <c:pt idx="1583">
                  <c:v>7</c:v>
                </c:pt>
                <c:pt idx="1584">
                  <c:v>3</c:v>
                </c:pt>
                <c:pt idx="1585">
                  <c:v>10</c:v>
                </c:pt>
                <c:pt idx="1586">
                  <c:v>1</c:v>
                </c:pt>
                <c:pt idx="1587">
                  <c:v>8</c:v>
                </c:pt>
                <c:pt idx="1588">
                  <c:v>4</c:v>
                </c:pt>
                <c:pt idx="1589">
                  <c:v>1</c:v>
                </c:pt>
                <c:pt idx="1590">
                  <c:v>7</c:v>
                </c:pt>
                <c:pt idx="1591">
                  <c:v>0</c:v>
                </c:pt>
                <c:pt idx="1592">
                  <c:v>1</c:v>
                </c:pt>
                <c:pt idx="1593">
                  <c:v>4</c:v>
                </c:pt>
                <c:pt idx="1594">
                  <c:v>2</c:v>
                </c:pt>
                <c:pt idx="1595">
                  <c:v>1</c:v>
                </c:pt>
                <c:pt idx="1596">
                  <c:v>0</c:v>
                </c:pt>
                <c:pt idx="1597">
                  <c:v>2</c:v>
                </c:pt>
                <c:pt idx="1598">
                  <c:v>1</c:v>
                </c:pt>
                <c:pt idx="1599">
                  <c:v>0</c:v>
                </c:pt>
                <c:pt idx="1600">
                  <c:v>2</c:v>
                </c:pt>
                <c:pt idx="1601">
                  <c:v>9</c:v>
                </c:pt>
                <c:pt idx="1602">
                  <c:v>3</c:v>
                </c:pt>
                <c:pt idx="1603">
                  <c:v>5</c:v>
                </c:pt>
                <c:pt idx="1604">
                  <c:v>4</c:v>
                </c:pt>
                <c:pt idx="1605">
                  <c:v>1</c:v>
                </c:pt>
                <c:pt idx="1606">
                  <c:v>0</c:v>
                </c:pt>
                <c:pt idx="1607">
                  <c:v>2</c:v>
                </c:pt>
                <c:pt idx="1608">
                  <c:v>6</c:v>
                </c:pt>
                <c:pt idx="1609">
                  <c:v>0</c:v>
                </c:pt>
                <c:pt idx="1610">
                  <c:v>6</c:v>
                </c:pt>
                <c:pt idx="1611">
                  <c:v>0</c:v>
                </c:pt>
                <c:pt idx="1612">
                  <c:v>4</c:v>
                </c:pt>
                <c:pt idx="1613">
                  <c:v>4</c:v>
                </c:pt>
                <c:pt idx="1614">
                  <c:v>1</c:v>
                </c:pt>
                <c:pt idx="1615">
                  <c:v>2</c:v>
                </c:pt>
                <c:pt idx="1616">
                  <c:v>3</c:v>
                </c:pt>
                <c:pt idx="1617">
                  <c:v>1</c:v>
                </c:pt>
                <c:pt idx="1618">
                  <c:v>0</c:v>
                </c:pt>
                <c:pt idx="1619">
                  <c:v>1</c:v>
                </c:pt>
                <c:pt idx="1620">
                  <c:v>0</c:v>
                </c:pt>
                <c:pt idx="1621">
                  <c:v>4</c:v>
                </c:pt>
                <c:pt idx="1622">
                  <c:v>3</c:v>
                </c:pt>
                <c:pt idx="1623">
                  <c:v>1</c:v>
                </c:pt>
                <c:pt idx="1624">
                  <c:v>2</c:v>
                </c:pt>
                <c:pt idx="1625">
                  <c:v>0</c:v>
                </c:pt>
                <c:pt idx="1626">
                  <c:v>1</c:v>
                </c:pt>
                <c:pt idx="1627">
                  <c:v>2</c:v>
                </c:pt>
                <c:pt idx="1628">
                  <c:v>1</c:v>
                </c:pt>
                <c:pt idx="1629">
                  <c:v>0</c:v>
                </c:pt>
                <c:pt idx="1630">
                  <c:v>2</c:v>
                </c:pt>
                <c:pt idx="1631">
                  <c:v>1</c:v>
                </c:pt>
                <c:pt idx="1632">
                  <c:v>1</c:v>
                </c:pt>
                <c:pt idx="1633">
                  <c:v>0</c:v>
                </c:pt>
                <c:pt idx="1634">
                  <c:v>6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0</c:v>
                </c:pt>
                <c:pt idx="1639">
                  <c:v>4</c:v>
                </c:pt>
                <c:pt idx="1640">
                  <c:v>0</c:v>
                </c:pt>
                <c:pt idx="1641">
                  <c:v>1</c:v>
                </c:pt>
                <c:pt idx="1642">
                  <c:v>1</c:v>
                </c:pt>
                <c:pt idx="1643">
                  <c:v>2</c:v>
                </c:pt>
                <c:pt idx="1644">
                  <c:v>4</c:v>
                </c:pt>
                <c:pt idx="1645">
                  <c:v>0</c:v>
                </c:pt>
                <c:pt idx="1646">
                  <c:v>3</c:v>
                </c:pt>
                <c:pt idx="1647">
                  <c:v>0</c:v>
                </c:pt>
                <c:pt idx="1648">
                  <c:v>5</c:v>
                </c:pt>
                <c:pt idx="1649">
                  <c:v>0</c:v>
                </c:pt>
                <c:pt idx="1650">
                  <c:v>1</c:v>
                </c:pt>
                <c:pt idx="1651">
                  <c:v>0</c:v>
                </c:pt>
                <c:pt idx="1652">
                  <c:v>2</c:v>
                </c:pt>
                <c:pt idx="1653">
                  <c:v>0</c:v>
                </c:pt>
                <c:pt idx="1654">
                  <c:v>1</c:v>
                </c:pt>
                <c:pt idx="1655">
                  <c:v>4</c:v>
                </c:pt>
                <c:pt idx="1656">
                  <c:v>0</c:v>
                </c:pt>
                <c:pt idx="1657">
                  <c:v>6</c:v>
                </c:pt>
                <c:pt idx="1658">
                  <c:v>0</c:v>
                </c:pt>
                <c:pt idx="1659">
                  <c:v>6</c:v>
                </c:pt>
                <c:pt idx="1660">
                  <c:v>1</c:v>
                </c:pt>
                <c:pt idx="1661">
                  <c:v>1</c:v>
                </c:pt>
                <c:pt idx="1662">
                  <c:v>2</c:v>
                </c:pt>
                <c:pt idx="1663">
                  <c:v>1</c:v>
                </c:pt>
                <c:pt idx="1664">
                  <c:v>6</c:v>
                </c:pt>
                <c:pt idx="1665">
                  <c:v>1</c:v>
                </c:pt>
                <c:pt idx="1666">
                  <c:v>3</c:v>
                </c:pt>
                <c:pt idx="1667">
                  <c:v>0</c:v>
                </c:pt>
                <c:pt idx="1668">
                  <c:v>0</c:v>
                </c:pt>
                <c:pt idx="1669">
                  <c:v>2</c:v>
                </c:pt>
                <c:pt idx="1670">
                  <c:v>1</c:v>
                </c:pt>
                <c:pt idx="1671">
                  <c:v>6</c:v>
                </c:pt>
                <c:pt idx="1672">
                  <c:v>1</c:v>
                </c:pt>
                <c:pt idx="1673">
                  <c:v>5</c:v>
                </c:pt>
                <c:pt idx="1674">
                  <c:v>2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5</c:v>
                </c:pt>
                <c:pt idx="1680">
                  <c:v>0</c:v>
                </c:pt>
                <c:pt idx="1681">
                  <c:v>2</c:v>
                </c:pt>
                <c:pt idx="1682">
                  <c:v>3</c:v>
                </c:pt>
                <c:pt idx="1683">
                  <c:v>0</c:v>
                </c:pt>
                <c:pt idx="1684">
                  <c:v>1</c:v>
                </c:pt>
                <c:pt idx="1685">
                  <c:v>0</c:v>
                </c:pt>
                <c:pt idx="1686">
                  <c:v>1</c:v>
                </c:pt>
                <c:pt idx="1687">
                  <c:v>22</c:v>
                </c:pt>
                <c:pt idx="1688">
                  <c:v>0</c:v>
                </c:pt>
                <c:pt idx="1689">
                  <c:v>0</c:v>
                </c:pt>
                <c:pt idx="1690">
                  <c:v>4</c:v>
                </c:pt>
                <c:pt idx="1691">
                  <c:v>6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2</c:v>
                </c:pt>
                <c:pt idx="1696">
                  <c:v>5</c:v>
                </c:pt>
                <c:pt idx="1697">
                  <c:v>10</c:v>
                </c:pt>
                <c:pt idx="1698">
                  <c:v>0</c:v>
                </c:pt>
                <c:pt idx="1699">
                  <c:v>4</c:v>
                </c:pt>
                <c:pt idx="1700">
                  <c:v>0</c:v>
                </c:pt>
                <c:pt idx="1701">
                  <c:v>0</c:v>
                </c:pt>
                <c:pt idx="1702">
                  <c:v>4</c:v>
                </c:pt>
                <c:pt idx="1703">
                  <c:v>1</c:v>
                </c:pt>
                <c:pt idx="1704">
                  <c:v>0</c:v>
                </c:pt>
                <c:pt idx="1705">
                  <c:v>2</c:v>
                </c:pt>
                <c:pt idx="1706">
                  <c:v>7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6</c:v>
                </c:pt>
                <c:pt idx="1711">
                  <c:v>6</c:v>
                </c:pt>
                <c:pt idx="1712">
                  <c:v>0</c:v>
                </c:pt>
                <c:pt idx="1713">
                  <c:v>2</c:v>
                </c:pt>
                <c:pt idx="1714">
                  <c:v>0</c:v>
                </c:pt>
                <c:pt idx="1715">
                  <c:v>3</c:v>
                </c:pt>
                <c:pt idx="1716">
                  <c:v>0</c:v>
                </c:pt>
                <c:pt idx="1717">
                  <c:v>0</c:v>
                </c:pt>
                <c:pt idx="1718">
                  <c:v>5</c:v>
                </c:pt>
                <c:pt idx="1719">
                  <c:v>0</c:v>
                </c:pt>
                <c:pt idx="1720">
                  <c:v>1</c:v>
                </c:pt>
                <c:pt idx="1721">
                  <c:v>8</c:v>
                </c:pt>
                <c:pt idx="1722">
                  <c:v>0</c:v>
                </c:pt>
                <c:pt idx="1723">
                  <c:v>1</c:v>
                </c:pt>
                <c:pt idx="1724">
                  <c:v>0</c:v>
                </c:pt>
                <c:pt idx="1725">
                  <c:v>3</c:v>
                </c:pt>
                <c:pt idx="1726">
                  <c:v>7</c:v>
                </c:pt>
                <c:pt idx="1727">
                  <c:v>1</c:v>
                </c:pt>
                <c:pt idx="1728">
                  <c:v>1</c:v>
                </c:pt>
                <c:pt idx="1729">
                  <c:v>0</c:v>
                </c:pt>
                <c:pt idx="1730">
                  <c:v>6</c:v>
                </c:pt>
                <c:pt idx="1731">
                  <c:v>8</c:v>
                </c:pt>
                <c:pt idx="1732">
                  <c:v>0</c:v>
                </c:pt>
                <c:pt idx="1733">
                  <c:v>7</c:v>
                </c:pt>
                <c:pt idx="1734">
                  <c:v>0</c:v>
                </c:pt>
                <c:pt idx="1735">
                  <c:v>1</c:v>
                </c:pt>
                <c:pt idx="1736">
                  <c:v>6</c:v>
                </c:pt>
                <c:pt idx="1737">
                  <c:v>4</c:v>
                </c:pt>
                <c:pt idx="1738">
                  <c:v>0</c:v>
                </c:pt>
                <c:pt idx="1739">
                  <c:v>5</c:v>
                </c:pt>
                <c:pt idx="1740">
                  <c:v>1</c:v>
                </c:pt>
                <c:pt idx="1741">
                  <c:v>0</c:v>
                </c:pt>
                <c:pt idx="1742">
                  <c:v>5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5</c:v>
                </c:pt>
                <c:pt idx="1747">
                  <c:v>2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10</c:v>
                </c:pt>
                <c:pt idx="1752">
                  <c:v>2</c:v>
                </c:pt>
                <c:pt idx="1753">
                  <c:v>0</c:v>
                </c:pt>
                <c:pt idx="1754">
                  <c:v>2</c:v>
                </c:pt>
                <c:pt idx="1755">
                  <c:v>0</c:v>
                </c:pt>
                <c:pt idx="1756">
                  <c:v>0</c:v>
                </c:pt>
                <c:pt idx="1757">
                  <c:v>4</c:v>
                </c:pt>
                <c:pt idx="1758">
                  <c:v>2</c:v>
                </c:pt>
                <c:pt idx="1759">
                  <c:v>10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5</c:v>
                </c:pt>
                <c:pt idx="1764">
                  <c:v>3</c:v>
                </c:pt>
                <c:pt idx="1765">
                  <c:v>11</c:v>
                </c:pt>
                <c:pt idx="1766">
                  <c:v>1</c:v>
                </c:pt>
                <c:pt idx="1767">
                  <c:v>4</c:v>
                </c:pt>
                <c:pt idx="1768">
                  <c:v>0</c:v>
                </c:pt>
                <c:pt idx="1769">
                  <c:v>2</c:v>
                </c:pt>
                <c:pt idx="1770">
                  <c:v>7</c:v>
                </c:pt>
                <c:pt idx="1771">
                  <c:v>5</c:v>
                </c:pt>
                <c:pt idx="1772">
                  <c:v>4</c:v>
                </c:pt>
                <c:pt idx="1773">
                  <c:v>6</c:v>
                </c:pt>
                <c:pt idx="1774">
                  <c:v>0</c:v>
                </c:pt>
                <c:pt idx="1775">
                  <c:v>2</c:v>
                </c:pt>
                <c:pt idx="1776">
                  <c:v>1</c:v>
                </c:pt>
                <c:pt idx="1777">
                  <c:v>5</c:v>
                </c:pt>
                <c:pt idx="1778">
                  <c:v>0</c:v>
                </c:pt>
                <c:pt idx="1779">
                  <c:v>1</c:v>
                </c:pt>
                <c:pt idx="1780">
                  <c:v>3</c:v>
                </c:pt>
                <c:pt idx="1781">
                  <c:v>0</c:v>
                </c:pt>
                <c:pt idx="1782">
                  <c:v>5</c:v>
                </c:pt>
                <c:pt idx="1783">
                  <c:v>2</c:v>
                </c:pt>
                <c:pt idx="1784">
                  <c:v>1</c:v>
                </c:pt>
                <c:pt idx="1785">
                  <c:v>0</c:v>
                </c:pt>
                <c:pt idx="1786">
                  <c:v>7</c:v>
                </c:pt>
                <c:pt idx="1787">
                  <c:v>2</c:v>
                </c:pt>
                <c:pt idx="1788">
                  <c:v>7</c:v>
                </c:pt>
                <c:pt idx="1789">
                  <c:v>0</c:v>
                </c:pt>
                <c:pt idx="1790">
                  <c:v>8</c:v>
                </c:pt>
                <c:pt idx="1791">
                  <c:v>11</c:v>
                </c:pt>
                <c:pt idx="1792">
                  <c:v>6</c:v>
                </c:pt>
                <c:pt idx="1793">
                  <c:v>1</c:v>
                </c:pt>
                <c:pt idx="1794">
                  <c:v>0</c:v>
                </c:pt>
                <c:pt idx="1795">
                  <c:v>1</c:v>
                </c:pt>
                <c:pt idx="1796">
                  <c:v>4</c:v>
                </c:pt>
                <c:pt idx="1797">
                  <c:v>1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1</c:v>
                </c:pt>
                <c:pt idx="1802">
                  <c:v>0</c:v>
                </c:pt>
                <c:pt idx="1803">
                  <c:v>9</c:v>
                </c:pt>
                <c:pt idx="1804">
                  <c:v>0</c:v>
                </c:pt>
                <c:pt idx="1805">
                  <c:v>8</c:v>
                </c:pt>
                <c:pt idx="1806">
                  <c:v>4</c:v>
                </c:pt>
                <c:pt idx="1807">
                  <c:v>2</c:v>
                </c:pt>
                <c:pt idx="1808">
                  <c:v>6</c:v>
                </c:pt>
                <c:pt idx="1809">
                  <c:v>0</c:v>
                </c:pt>
                <c:pt idx="1810">
                  <c:v>3</c:v>
                </c:pt>
                <c:pt idx="1811">
                  <c:v>7</c:v>
                </c:pt>
                <c:pt idx="1812">
                  <c:v>6</c:v>
                </c:pt>
                <c:pt idx="1813">
                  <c:v>3</c:v>
                </c:pt>
                <c:pt idx="1814">
                  <c:v>0</c:v>
                </c:pt>
                <c:pt idx="1815">
                  <c:v>1</c:v>
                </c:pt>
                <c:pt idx="1816">
                  <c:v>4</c:v>
                </c:pt>
                <c:pt idx="1817">
                  <c:v>0</c:v>
                </c:pt>
                <c:pt idx="1818">
                  <c:v>6</c:v>
                </c:pt>
                <c:pt idx="1819">
                  <c:v>10</c:v>
                </c:pt>
                <c:pt idx="1820">
                  <c:v>0</c:v>
                </c:pt>
                <c:pt idx="1821">
                  <c:v>1</c:v>
                </c:pt>
                <c:pt idx="1822">
                  <c:v>2</c:v>
                </c:pt>
                <c:pt idx="1823">
                  <c:v>3</c:v>
                </c:pt>
                <c:pt idx="1824">
                  <c:v>1</c:v>
                </c:pt>
                <c:pt idx="1825">
                  <c:v>3</c:v>
                </c:pt>
                <c:pt idx="1826">
                  <c:v>6</c:v>
                </c:pt>
                <c:pt idx="1827">
                  <c:v>0</c:v>
                </c:pt>
                <c:pt idx="1828">
                  <c:v>8</c:v>
                </c:pt>
                <c:pt idx="1829">
                  <c:v>4</c:v>
                </c:pt>
                <c:pt idx="1830">
                  <c:v>7</c:v>
                </c:pt>
                <c:pt idx="1831">
                  <c:v>0</c:v>
                </c:pt>
                <c:pt idx="1832">
                  <c:v>5</c:v>
                </c:pt>
                <c:pt idx="1833">
                  <c:v>9</c:v>
                </c:pt>
                <c:pt idx="1834">
                  <c:v>1</c:v>
                </c:pt>
                <c:pt idx="1835">
                  <c:v>0</c:v>
                </c:pt>
                <c:pt idx="1836">
                  <c:v>11</c:v>
                </c:pt>
                <c:pt idx="1837">
                  <c:v>5</c:v>
                </c:pt>
                <c:pt idx="1838">
                  <c:v>0</c:v>
                </c:pt>
                <c:pt idx="1839">
                  <c:v>9</c:v>
                </c:pt>
                <c:pt idx="1840">
                  <c:v>4</c:v>
                </c:pt>
                <c:pt idx="1841">
                  <c:v>0</c:v>
                </c:pt>
                <c:pt idx="1842">
                  <c:v>5</c:v>
                </c:pt>
                <c:pt idx="1843">
                  <c:v>2</c:v>
                </c:pt>
                <c:pt idx="1844">
                  <c:v>0</c:v>
                </c:pt>
                <c:pt idx="1845">
                  <c:v>5</c:v>
                </c:pt>
                <c:pt idx="1846">
                  <c:v>5</c:v>
                </c:pt>
                <c:pt idx="1847">
                  <c:v>2</c:v>
                </c:pt>
                <c:pt idx="1848">
                  <c:v>1</c:v>
                </c:pt>
                <c:pt idx="1849">
                  <c:v>3</c:v>
                </c:pt>
                <c:pt idx="1850">
                  <c:v>10</c:v>
                </c:pt>
                <c:pt idx="1851">
                  <c:v>3</c:v>
                </c:pt>
                <c:pt idx="1852">
                  <c:v>2</c:v>
                </c:pt>
                <c:pt idx="1853">
                  <c:v>2</c:v>
                </c:pt>
                <c:pt idx="1854">
                  <c:v>1</c:v>
                </c:pt>
                <c:pt idx="1855">
                  <c:v>0</c:v>
                </c:pt>
                <c:pt idx="1856">
                  <c:v>0</c:v>
                </c:pt>
                <c:pt idx="1857">
                  <c:v>6</c:v>
                </c:pt>
                <c:pt idx="1858">
                  <c:v>1</c:v>
                </c:pt>
                <c:pt idx="1859">
                  <c:v>1</c:v>
                </c:pt>
                <c:pt idx="1860">
                  <c:v>0</c:v>
                </c:pt>
                <c:pt idx="1861">
                  <c:v>6</c:v>
                </c:pt>
                <c:pt idx="1862">
                  <c:v>1</c:v>
                </c:pt>
                <c:pt idx="1863">
                  <c:v>2</c:v>
                </c:pt>
                <c:pt idx="1864">
                  <c:v>4</c:v>
                </c:pt>
                <c:pt idx="1865">
                  <c:v>2</c:v>
                </c:pt>
                <c:pt idx="1866">
                  <c:v>5</c:v>
                </c:pt>
                <c:pt idx="1867">
                  <c:v>0</c:v>
                </c:pt>
                <c:pt idx="1868">
                  <c:v>2</c:v>
                </c:pt>
                <c:pt idx="1869">
                  <c:v>3</c:v>
                </c:pt>
                <c:pt idx="1870">
                  <c:v>1</c:v>
                </c:pt>
                <c:pt idx="1871">
                  <c:v>6</c:v>
                </c:pt>
                <c:pt idx="1872">
                  <c:v>1</c:v>
                </c:pt>
                <c:pt idx="1873">
                  <c:v>1</c:v>
                </c:pt>
                <c:pt idx="1874">
                  <c:v>4</c:v>
                </c:pt>
                <c:pt idx="1875">
                  <c:v>8</c:v>
                </c:pt>
                <c:pt idx="1876">
                  <c:v>4</c:v>
                </c:pt>
                <c:pt idx="1877">
                  <c:v>2</c:v>
                </c:pt>
                <c:pt idx="1878">
                  <c:v>1</c:v>
                </c:pt>
                <c:pt idx="1879">
                  <c:v>8</c:v>
                </c:pt>
                <c:pt idx="1880">
                  <c:v>3</c:v>
                </c:pt>
                <c:pt idx="1881">
                  <c:v>7</c:v>
                </c:pt>
                <c:pt idx="1882">
                  <c:v>0</c:v>
                </c:pt>
                <c:pt idx="1883">
                  <c:v>9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5</c:v>
                </c:pt>
                <c:pt idx="1888">
                  <c:v>6</c:v>
                </c:pt>
                <c:pt idx="1889">
                  <c:v>0</c:v>
                </c:pt>
                <c:pt idx="1890">
                  <c:v>2</c:v>
                </c:pt>
                <c:pt idx="1891">
                  <c:v>6</c:v>
                </c:pt>
                <c:pt idx="1892">
                  <c:v>0</c:v>
                </c:pt>
                <c:pt idx="1893">
                  <c:v>5</c:v>
                </c:pt>
                <c:pt idx="1894">
                  <c:v>3</c:v>
                </c:pt>
                <c:pt idx="1895">
                  <c:v>2</c:v>
                </c:pt>
                <c:pt idx="1896">
                  <c:v>2</c:v>
                </c:pt>
                <c:pt idx="1897">
                  <c:v>0</c:v>
                </c:pt>
                <c:pt idx="1898">
                  <c:v>0</c:v>
                </c:pt>
                <c:pt idx="1899">
                  <c:v>4</c:v>
                </c:pt>
                <c:pt idx="1900">
                  <c:v>1</c:v>
                </c:pt>
                <c:pt idx="1901">
                  <c:v>4</c:v>
                </c:pt>
                <c:pt idx="1902">
                  <c:v>1</c:v>
                </c:pt>
                <c:pt idx="1903">
                  <c:v>0</c:v>
                </c:pt>
                <c:pt idx="1904">
                  <c:v>2</c:v>
                </c:pt>
                <c:pt idx="1905">
                  <c:v>0</c:v>
                </c:pt>
                <c:pt idx="1906">
                  <c:v>1</c:v>
                </c:pt>
                <c:pt idx="1907">
                  <c:v>1</c:v>
                </c:pt>
                <c:pt idx="1908">
                  <c:v>4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1</c:v>
                </c:pt>
                <c:pt idx="1914">
                  <c:v>2</c:v>
                </c:pt>
                <c:pt idx="1915">
                  <c:v>3</c:v>
                </c:pt>
                <c:pt idx="1916">
                  <c:v>4</c:v>
                </c:pt>
                <c:pt idx="1917">
                  <c:v>0</c:v>
                </c:pt>
                <c:pt idx="1918">
                  <c:v>0</c:v>
                </c:pt>
                <c:pt idx="1919">
                  <c:v>2</c:v>
                </c:pt>
                <c:pt idx="1920">
                  <c:v>1</c:v>
                </c:pt>
                <c:pt idx="1921">
                  <c:v>0</c:v>
                </c:pt>
                <c:pt idx="1922">
                  <c:v>0</c:v>
                </c:pt>
                <c:pt idx="1923">
                  <c:v>2</c:v>
                </c:pt>
                <c:pt idx="1924">
                  <c:v>8</c:v>
                </c:pt>
                <c:pt idx="1925">
                  <c:v>3</c:v>
                </c:pt>
                <c:pt idx="1926">
                  <c:v>6</c:v>
                </c:pt>
                <c:pt idx="1927">
                  <c:v>5</c:v>
                </c:pt>
                <c:pt idx="1928">
                  <c:v>1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2</c:v>
                </c:pt>
                <c:pt idx="1933">
                  <c:v>2</c:v>
                </c:pt>
                <c:pt idx="1934">
                  <c:v>4</c:v>
                </c:pt>
                <c:pt idx="1935">
                  <c:v>6</c:v>
                </c:pt>
                <c:pt idx="1936">
                  <c:v>0</c:v>
                </c:pt>
                <c:pt idx="1937">
                  <c:v>4</c:v>
                </c:pt>
                <c:pt idx="1938">
                  <c:v>0</c:v>
                </c:pt>
                <c:pt idx="1939">
                  <c:v>6</c:v>
                </c:pt>
                <c:pt idx="1940">
                  <c:v>1</c:v>
                </c:pt>
                <c:pt idx="1941">
                  <c:v>0</c:v>
                </c:pt>
                <c:pt idx="1942">
                  <c:v>4</c:v>
                </c:pt>
                <c:pt idx="1943">
                  <c:v>5</c:v>
                </c:pt>
                <c:pt idx="1944">
                  <c:v>3</c:v>
                </c:pt>
                <c:pt idx="1945">
                  <c:v>8</c:v>
                </c:pt>
                <c:pt idx="1946">
                  <c:v>1</c:v>
                </c:pt>
                <c:pt idx="1947">
                  <c:v>0</c:v>
                </c:pt>
                <c:pt idx="1948">
                  <c:v>0</c:v>
                </c:pt>
                <c:pt idx="1949">
                  <c:v>2</c:v>
                </c:pt>
                <c:pt idx="1950">
                  <c:v>8</c:v>
                </c:pt>
                <c:pt idx="1951">
                  <c:v>0</c:v>
                </c:pt>
                <c:pt idx="1952">
                  <c:v>2</c:v>
                </c:pt>
                <c:pt idx="1953">
                  <c:v>6</c:v>
                </c:pt>
                <c:pt idx="1954">
                  <c:v>4</c:v>
                </c:pt>
                <c:pt idx="1955">
                  <c:v>3</c:v>
                </c:pt>
                <c:pt idx="1956">
                  <c:v>7</c:v>
                </c:pt>
                <c:pt idx="1957">
                  <c:v>0</c:v>
                </c:pt>
                <c:pt idx="1958">
                  <c:v>2</c:v>
                </c:pt>
                <c:pt idx="1959">
                  <c:v>0</c:v>
                </c:pt>
                <c:pt idx="1960">
                  <c:v>2</c:v>
                </c:pt>
                <c:pt idx="1961">
                  <c:v>1</c:v>
                </c:pt>
                <c:pt idx="1962">
                  <c:v>1</c:v>
                </c:pt>
                <c:pt idx="1963">
                  <c:v>4</c:v>
                </c:pt>
                <c:pt idx="1964">
                  <c:v>0</c:v>
                </c:pt>
                <c:pt idx="1965">
                  <c:v>1</c:v>
                </c:pt>
                <c:pt idx="1966">
                  <c:v>1</c:v>
                </c:pt>
                <c:pt idx="1967">
                  <c:v>3</c:v>
                </c:pt>
                <c:pt idx="1968">
                  <c:v>5</c:v>
                </c:pt>
                <c:pt idx="1969">
                  <c:v>1</c:v>
                </c:pt>
                <c:pt idx="1970">
                  <c:v>3</c:v>
                </c:pt>
                <c:pt idx="1971">
                  <c:v>4</c:v>
                </c:pt>
                <c:pt idx="1972">
                  <c:v>1</c:v>
                </c:pt>
                <c:pt idx="1973">
                  <c:v>2</c:v>
                </c:pt>
                <c:pt idx="1974">
                  <c:v>0</c:v>
                </c:pt>
                <c:pt idx="1975">
                  <c:v>0</c:v>
                </c:pt>
                <c:pt idx="1976">
                  <c:v>1</c:v>
                </c:pt>
                <c:pt idx="1977">
                  <c:v>0</c:v>
                </c:pt>
                <c:pt idx="1978">
                  <c:v>4</c:v>
                </c:pt>
                <c:pt idx="1979">
                  <c:v>7</c:v>
                </c:pt>
                <c:pt idx="1980">
                  <c:v>2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1</c:v>
                </c:pt>
                <c:pt idx="1985">
                  <c:v>9</c:v>
                </c:pt>
                <c:pt idx="1986">
                  <c:v>3</c:v>
                </c:pt>
                <c:pt idx="1987">
                  <c:v>10</c:v>
                </c:pt>
                <c:pt idx="1988">
                  <c:v>4</c:v>
                </c:pt>
                <c:pt idx="1989">
                  <c:v>3</c:v>
                </c:pt>
                <c:pt idx="1990">
                  <c:v>11</c:v>
                </c:pt>
                <c:pt idx="1991">
                  <c:v>0</c:v>
                </c:pt>
                <c:pt idx="1992">
                  <c:v>1</c:v>
                </c:pt>
                <c:pt idx="1993">
                  <c:v>2</c:v>
                </c:pt>
                <c:pt idx="1994">
                  <c:v>5</c:v>
                </c:pt>
                <c:pt idx="1995">
                  <c:v>5</c:v>
                </c:pt>
                <c:pt idx="1996">
                  <c:v>7</c:v>
                </c:pt>
                <c:pt idx="1997">
                  <c:v>7</c:v>
                </c:pt>
                <c:pt idx="1998">
                  <c:v>0</c:v>
                </c:pt>
                <c:pt idx="1999">
                  <c:v>2</c:v>
                </c:pt>
                <c:pt idx="2000">
                  <c:v>2</c:v>
                </c:pt>
                <c:pt idx="2001">
                  <c:v>0</c:v>
                </c:pt>
                <c:pt idx="2002">
                  <c:v>4</c:v>
                </c:pt>
                <c:pt idx="2003">
                  <c:v>5</c:v>
                </c:pt>
                <c:pt idx="2004">
                  <c:v>4</c:v>
                </c:pt>
                <c:pt idx="2005">
                  <c:v>1</c:v>
                </c:pt>
                <c:pt idx="2006">
                  <c:v>5</c:v>
                </c:pt>
                <c:pt idx="2007">
                  <c:v>0</c:v>
                </c:pt>
                <c:pt idx="2008">
                  <c:v>4</c:v>
                </c:pt>
                <c:pt idx="2009">
                  <c:v>5</c:v>
                </c:pt>
                <c:pt idx="2010">
                  <c:v>5</c:v>
                </c:pt>
                <c:pt idx="2011">
                  <c:v>0</c:v>
                </c:pt>
                <c:pt idx="2012">
                  <c:v>4</c:v>
                </c:pt>
                <c:pt idx="2013">
                  <c:v>4</c:v>
                </c:pt>
                <c:pt idx="2014">
                  <c:v>2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2</c:v>
                </c:pt>
                <c:pt idx="2020">
                  <c:v>0</c:v>
                </c:pt>
                <c:pt idx="2021">
                  <c:v>4</c:v>
                </c:pt>
                <c:pt idx="2022">
                  <c:v>0</c:v>
                </c:pt>
                <c:pt idx="2023">
                  <c:v>0</c:v>
                </c:pt>
                <c:pt idx="2024">
                  <c:v>3</c:v>
                </c:pt>
                <c:pt idx="2025">
                  <c:v>0</c:v>
                </c:pt>
                <c:pt idx="2026">
                  <c:v>0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0</c:v>
                </c:pt>
                <c:pt idx="2031">
                  <c:v>0</c:v>
                </c:pt>
                <c:pt idx="2032">
                  <c:v>5</c:v>
                </c:pt>
                <c:pt idx="2033">
                  <c:v>8</c:v>
                </c:pt>
                <c:pt idx="2034">
                  <c:v>3</c:v>
                </c:pt>
                <c:pt idx="2035">
                  <c:v>1</c:v>
                </c:pt>
                <c:pt idx="2036">
                  <c:v>2</c:v>
                </c:pt>
                <c:pt idx="2037">
                  <c:v>0</c:v>
                </c:pt>
                <c:pt idx="2038">
                  <c:v>1</c:v>
                </c:pt>
                <c:pt idx="2039">
                  <c:v>10</c:v>
                </c:pt>
                <c:pt idx="2040">
                  <c:v>4</c:v>
                </c:pt>
                <c:pt idx="2041">
                  <c:v>2</c:v>
                </c:pt>
                <c:pt idx="2042">
                  <c:v>1</c:v>
                </c:pt>
                <c:pt idx="2043">
                  <c:v>1</c:v>
                </c:pt>
                <c:pt idx="2044">
                  <c:v>2</c:v>
                </c:pt>
                <c:pt idx="2045">
                  <c:v>6</c:v>
                </c:pt>
                <c:pt idx="2046">
                  <c:v>0</c:v>
                </c:pt>
                <c:pt idx="2047">
                  <c:v>1</c:v>
                </c:pt>
                <c:pt idx="2048">
                  <c:v>0</c:v>
                </c:pt>
                <c:pt idx="2049">
                  <c:v>0</c:v>
                </c:pt>
                <c:pt idx="2050">
                  <c:v>1</c:v>
                </c:pt>
                <c:pt idx="2051">
                  <c:v>2</c:v>
                </c:pt>
                <c:pt idx="2052">
                  <c:v>0</c:v>
                </c:pt>
                <c:pt idx="2053">
                  <c:v>0</c:v>
                </c:pt>
                <c:pt idx="2054">
                  <c:v>5</c:v>
                </c:pt>
                <c:pt idx="2055">
                  <c:v>0</c:v>
                </c:pt>
                <c:pt idx="2056">
                  <c:v>8</c:v>
                </c:pt>
                <c:pt idx="2057">
                  <c:v>1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6</c:v>
                </c:pt>
                <c:pt idx="2063">
                  <c:v>2</c:v>
                </c:pt>
                <c:pt idx="2064">
                  <c:v>4</c:v>
                </c:pt>
                <c:pt idx="2065">
                  <c:v>3</c:v>
                </c:pt>
                <c:pt idx="2066">
                  <c:v>0</c:v>
                </c:pt>
                <c:pt idx="2067">
                  <c:v>4</c:v>
                </c:pt>
                <c:pt idx="2068">
                  <c:v>3</c:v>
                </c:pt>
                <c:pt idx="2069">
                  <c:v>0</c:v>
                </c:pt>
                <c:pt idx="2070">
                  <c:v>0</c:v>
                </c:pt>
                <c:pt idx="2071">
                  <c:v>2</c:v>
                </c:pt>
                <c:pt idx="2072">
                  <c:v>1</c:v>
                </c:pt>
                <c:pt idx="2073">
                  <c:v>4</c:v>
                </c:pt>
                <c:pt idx="2074">
                  <c:v>2</c:v>
                </c:pt>
                <c:pt idx="2075">
                  <c:v>2</c:v>
                </c:pt>
                <c:pt idx="2076">
                  <c:v>1</c:v>
                </c:pt>
                <c:pt idx="2077">
                  <c:v>1</c:v>
                </c:pt>
                <c:pt idx="2078">
                  <c:v>2</c:v>
                </c:pt>
                <c:pt idx="2079">
                  <c:v>4</c:v>
                </c:pt>
                <c:pt idx="2080">
                  <c:v>7</c:v>
                </c:pt>
                <c:pt idx="2081">
                  <c:v>2</c:v>
                </c:pt>
                <c:pt idx="2082">
                  <c:v>0</c:v>
                </c:pt>
                <c:pt idx="2083">
                  <c:v>0</c:v>
                </c:pt>
                <c:pt idx="2084">
                  <c:v>4</c:v>
                </c:pt>
                <c:pt idx="2085">
                  <c:v>2</c:v>
                </c:pt>
                <c:pt idx="2086">
                  <c:v>0</c:v>
                </c:pt>
                <c:pt idx="2087">
                  <c:v>3</c:v>
                </c:pt>
                <c:pt idx="2088">
                  <c:v>1</c:v>
                </c:pt>
                <c:pt idx="2089">
                  <c:v>11</c:v>
                </c:pt>
                <c:pt idx="2090">
                  <c:v>0</c:v>
                </c:pt>
                <c:pt idx="2091">
                  <c:v>6</c:v>
                </c:pt>
                <c:pt idx="2092">
                  <c:v>0</c:v>
                </c:pt>
                <c:pt idx="2093">
                  <c:v>0</c:v>
                </c:pt>
                <c:pt idx="2094">
                  <c:v>8</c:v>
                </c:pt>
                <c:pt idx="2095">
                  <c:v>1</c:v>
                </c:pt>
                <c:pt idx="2096">
                  <c:v>1</c:v>
                </c:pt>
                <c:pt idx="2097">
                  <c:v>0</c:v>
                </c:pt>
                <c:pt idx="2098">
                  <c:v>4</c:v>
                </c:pt>
                <c:pt idx="2099">
                  <c:v>7</c:v>
                </c:pt>
                <c:pt idx="2100">
                  <c:v>3</c:v>
                </c:pt>
                <c:pt idx="2101">
                  <c:v>2</c:v>
                </c:pt>
                <c:pt idx="2102">
                  <c:v>10</c:v>
                </c:pt>
                <c:pt idx="2103">
                  <c:v>8</c:v>
                </c:pt>
                <c:pt idx="2104">
                  <c:v>1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1</c:v>
                </c:pt>
                <c:pt idx="2109">
                  <c:v>0</c:v>
                </c:pt>
                <c:pt idx="2110">
                  <c:v>0</c:v>
                </c:pt>
                <c:pt idx="2111">
                  <c:v>3</c:v>
                </c:pt>
                <c:pt idx="2112">
                  <c:v>0</c:v>
                </c:pt>
                <c:pt idx="2113">
                  <c:v>0</c:v>
                </c:pt>
                <c:pt idx="2114">
                  <c:v>2</c:v>
                </c:pt>
                <c:pt idx="2115">
                  <c:v>0</c:v>
                </c:pt>
                <c:pt idx="2116">
                  <c:v>1</c:v>
                </c:pt>
                <c:pt idx="2117">
                  <c:v>1</c:v>
                </c:pt>
                <c:pt idx="2118">
                  <c:v>0</c:v>
                </c:pt>
                <c:pt idx="2119">
                  <c:v>2</c:v>
                </c:pt>
                <c:pt idx="2120">
                  <c:v>7</c:v>
                </c:pt>
                <c:pt idx="2121">
                  <c:v>5</c:v>
                </c:pt>
                <c:pt idx="2122">
                  <c:v>2</c:v>
                </c:pt>
                <c:pt idx="2123">
                  <c:v>2</c:v>
                </c:pt>
                <c:pt idx="2124">
                  <c:v>1</c:v>
                </c:pt>
                <c:pt idx="2125">
                  <c:v>2</c:v>
                </c:pt>
                <c:pt idx="2126">
                  <c:v>9</c:v>
                </c:pt>
                <c:pt idx="2127">
                  <c:v>3</c:v>
                </c:pt>
                <c:pt idx="2128">
                  <c:v>8</c:v>
                </c:pt>
                <c:pt idx="2129">
                  <c:v>2</c:v>
                </c:pt>
                <c:pt idx="2130">
                  <c:v>0</c:v>
                </c:pt>
                <c:pt idx="2131">
                  <c:v>3</c:v>
                </c:pt>
                <c:pt idx="2132">
                  <c:v>0</c:v>
                </c:pt>
                <c:pt idx="2133">
                  <c:v>1</c:v>
                </c:pt>
                <c:pt idx="2134">
                  <c:v>0</c:v>
                </c:pt>
                <c:pt idx="2135">
                  <c:v>8</c:v>
                </c:pt>
                <c:pt idx="2136">
                  <c:v>1</c:v>
                </c:pt>
                <c:pt idx="2137">
                  <c:v>2</c:v>
                </c:pt>
                <c:pt idx="2138">
                  <c:v>2</c:v>
                </c:pt>
                <c:pt idx="2139">
                  <c:v>0</c:v>
                </c:pt>
                <c:pt idx="2140">
                  <c:v>0</c:v>
                </c:pt>
                <c:pt idx="2141">
                  <c:v>6</c:v>
                </c:pt>
                <c:pt idx="2142">
                  <c:v>6</c:v>
                </c:pt>
                <c:pt idx="2143">
                  <c:v>3</c:v>
                </c:pt>
                <c:pt idx="2144">
                  <c:v>0</c:v>
                </c:pt>
                <c:pt idx="2145">
                  <c:v>9</c:v>
                </c:pt>
                <c:pt idx="2146">
                  <c:v>0</c:v>
                </c:pt>
                <c:pt idx="2147">
                  <c:v>1</c:v>
                </c:pt>
                <c:pt idx="2148">
                  <c:v>2</c:v>
                </c:pt>
                <c:pt idx="2149">
                  <c:v>1</c:v>
                </c:pt>
                <c:pt idx="2150">
                  <c:v>1</c:v>
                </c:pt>
                <c:pt idx="2151">
                  <c:v>0</c:v>
                </c:pt>
                <c:pt idx="2152">
                  <c:v>4</c:v>
                </c:pt>
                <c:pt idx="2153">
                  <c:v>5</c:v>
                </c:pt>
                <c:pt idx="2154">
                  <c:v>7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1</c:v>
                </c:pt>
                <c:pt idx="2161">
                  <c:v>1</c:v>
                </c:pt>
                <c:pt idx="2162">
                  <c:v>5</c:v>
                </c:pt>
                <c:pt idx="2163">
                  <c:v>1</c:v>
                </c:pt>
                <c:pt idx="2164">
                  <c:v>1</c:v>
                </c:pt>
                <c:pt idx="2165">
                  <c:v>0</c:v>
                </c:pt>
                <c:pt idx="2166">
                  <c:v>1</c:v>
                </c:pt>
                <c:pt idx="2167">
                  <c:v>3</c:v>
                </c:pt>
                <c:pt idx="2168">
                  <c:v>0</c:v>
                </c:pt>
                <c:pt idx="2169">
                  <c:v>0</c:v>
                </c:pt>
                <c:pt idx="2170">
                  <c:v>3</c:v>
                </c:pt>
                <c:pt idx="2171">
                  <c:v>1</c:v>
                </c:pt>
                <c:pt idx="2172">
                  <c:v>0</c:v>
                </c:pt>
                <c:pt idx="2173">
                  <c:v>1</c:v>
                </c:pt>
                <c:pt idx="2174">
                  <c:v>0</c:v>
                </c:pt>
                <c:pt idx="2175">
                  <c:v>5</c:v>
                </c:pt>
                <c:pt idx="2176">
                  <c:v>2</c:v>
                </c:pt>
                <c:pt idx="2177">
                  <c:v>4</c:v>
                </c:pt>
                <c:pt idx="2178">
                  <c:v>3</c:v>
                </c:pt>
                <c:pt idx="2179">
                  <c:v>2</c:v>
                </c:pt>
                <c:pt idx="2180">
                  <c:v>3</c:v>
                </c:pt>
                <c:pt idx="2181">
                  <c:v>4</c:v>
                </c:pt>
                <c:pt idx="2182">
                  <c:v>6</c:v>
                </c:pt>
                <c:pt idx="2183">
                  <c:v>1</c:v>
                </c:pt>
                <c:pt idx="2184">
                  <c:v>6</c:v>
                </c:pt>
                <c:pt idx="2185">
                  <c:v>10</c:v>
                </c:pt>
                <c:pt idx="2186">
                  <c:v>0</c:v>
                </c:pt>
                <c:pt idx="2187">
                  <c:v>0</c:v>
                </c:pt>
                <c:pt idx="2188">
                  <c:v>10</c:v>
                </c:pt>
                <c:pt idx="2189">
                  <c:v>1</c:v>
                </c:pt>
                <c:pt idx="2190">
                  <c:v>6</c:v>
                </c:pt>
                <c:pt idx="2191">
                  <c:v>5</c:v>
                </c:pt>
                <c:pt idx="2192">
                  <c:v>1</c:v>
                </c:pt>
                <c:pt idx="2193">
                  <c:v>6</c:v>
                </c:pt>
                <c:pt idx="2194">
                  <c:v>5</c:v>
                </c:pt>
                <c:pt idx="2195">
                  <c:v>0</c:v>
                </c:pt>
                <c:pt idx="2196">
                  <c:v>8</c:v>
                </c:pt>
                <c:pt idx="2197">
                  <c:v>2</c:v>
                </c:pt>
                <c:pt idx="2198">
                  <c:v>3</c:v>
                </c:pt>
                <c:pt idx="2199">
                  <c:v>4</c:v>
                </c:pt>
                <c:pt idx="2200">
                  <c:v>3</c:v>
                </c:pt>
                <c:pt idx="2201">
                  <c:v>4</c:v>
                </c:pt>
                <c:pt idx="2202">
                  <c:v>6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8</c:v>
                </c:pt>
                <c:pt idx="2209">
                  <c:v>1</c:v>
                </c:pt>
                <c:pt idx="2210">
                  <c:v>0</c:v>
                </c:pt>
                <c:pt idx="2211">
                  <c:v>0</c:v>
                </c:pt>
                <c:pt idx="2212">
                  <c:v>2</c:v>
                </c:pt>
                <c:pt idx="2213">
                  <c:v>3</c:v>
                </c:pt>
                <c:pt idx="2214">
                  <c:v>4</c:v>
                </c:pt>
                <c:pt idx="2215">
                  <c:v>6</c:v>
                </c:pt>
                <c:pt idx="2216">
                  <c:v>4</c:v>
                </c:pt>
                <c:pt idx="2217">
                  <c:v>3</c:v>
                </c:pt>
                <c:pt idx="2218">
                  <c:v>5</c:v>
                </c:pt>
                <c:pt idx="2219">
                  <c:v>0</c:v>
                </c:pt>
                <c:pt idx="2220">
                  <c:v>9</c:v>
                </c:pt>
                <c:pt idx="2221">
                  <c:v>0</c:v>
                </c:pt>
                <c:pt idx="2222">
                  <c:v>0</c:v>
                </c:pt>
                <c:pt idx="2223">
                  <c:v>1</c:v>
                </c:pt>
                <c:pt idx="2224">
                  <c:v>0</c:v>
                </c:pt>
                <c:pt idx="2225">
                  <c:v>6</c:v>
                </c:pt>
                <c:pt idx="2226">
                  <c:v>0</c:v>
                </c:pt>
                <c:pt idx="2227">
                  <c:v>6</c:v>
                </c:pt>
                <c:pt idx="2228">
                  <c:v>1</c:v>
                </c:pt>
                <c:pt idx="2229">
                  <c:v>0</c:v>
                </c:pt>
                <c:pt idx="2230">
                  <c:v>1</c:v>
                </c:pt>
                <c:pt idx="2231">
                  <c:v>0</c:v>
                </c:pt>
                <c:pt idx="2232">
                  <c:v>2</c:v>
                </c:pt>
                <c:pt idx="2233">
                  <c:v>3</c:v>
                </c:pt>
                <c:pt idx="2234">
                  <c:v>4</c:v>
                </c:pt>
                <c:pt idx="2235">
                  <c:v>0</c:v>
                </c:pt>
                <c:pt idx="2236">
                  <c:v>0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62-4032-B276-FF585F8A2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312064"/>
        <c:axId val="577300416"/>
      </c:scatterChart>
      <c:valAx>
        <c:axId val="57731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</a:t>
                </a:r>
                <a:r>
                  <a:rPr lang="en-US" baseline="0"/>
                  <a:t> Incomes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#,\K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00416"/>
        <c:crosses val="autoZero"/>
        <c:crossBetween val="midCat"/>
      </c:valAx>
      <c:valAx>
        <c:axId val="5773004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purchases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1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'Customer Profile'!$E$1</c:f>
              <c:strCache>
                <c:ptCount val="1"/>
                <c:pt idx="0">
                  <c:v> Income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2.0296084980741139E-4"/>
                  <c:y val="-3.5894035181150884E-2"/>
                </c:manualLayout>
              </c:layout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'Customer Profile'!$E$2:$E$2241</c:f>
              <c:numCache>
                <c:formatCode>"$"#,##0_);[Red]\("$"#,##0\)</c:formatCode>
                <c:ptCount val="2240"/>
                <c:pt idx="0" formatCode="&quot;$&quot;#,##0.00_);[Red]\(&quot;$&quot;#,##0.00\)">
                  <c:v>70951</c:v>
                </c:pt>
                <c:pt idx="1">
                  <c:v>57091</c:v>
                </c:pt>
                <c:pt idx="2" formatCode="&quot;$&quot;#,##0.00_);[Red]\(&quot;$&quot;#,##0.00\)">
                  <c:v>46098</c:v>
                </c:pt>
                <c:pt idx="3" formatCode="&quot;$&quot;#,##0.00_);[Red]\(&quot;$&quot;#,##0.00\)">
                  <c:v>25358</c:v>
                </c:pt>
                <c:pt idx="4" formatCode="&quot;$&quot;#,##0.00_);[Red]\(&quot;$&quot;#,##0.00\)">
                  <c:v>60491</c:v>
                </c:pt>
                <c:pt idx="5" formatCode="&quot;$&quot;#,##0.00_);[Red]\(&quot;$&quot;#,##0.00\)">
                  <c:v>46891</c:v>
                </c:pt>
                <c:pt idx="6" formatCode="&quot;$&quot;#,##0.00_);[Red]\(&quot;$&quot;#,##0.00\)">
                  <c:v>46310</c:v>
                </c:pt>
                <c:pt idx="7" formatCode="&quot;$&quot;#,##0.00_);[Red]\(&quot;$&quot;#,##0.00\)">
                  <c:v>17144</c:v>
                </c:pt>
                <c:pt idx="8" formatCode="&quot;$&quot;#,##0.00_);[Red]\(&quot;$&quot;#,##0.00\)">
                  <c:v>65148</c:v>
                </c:pt>
                <c:pt idx="9" formatCode="&quot;$&quot;#,##0.00_);[Red]\(&quot;$&quot;#,##0.00\)">
                  <c:v>25545</c:v>
                </c:pt>
                <c:pt idx="10" formatCode="&quot;$&quot;#,##0.00_);[Red]\(&quot;$&quot;#,##0.00\)">
                  <c:v>55761</c:v>
                </c:pt>
                <c:pt idx="11" formatCode="&quot;$&quot;#,##0.00_);[Red]\(&quot;$&quot;#,##0.00\)">
                  <c:v>20587</c:v>
                </c:pt>
                <c:pt idx="12" formatCode="&quot;$&quot;#,##0.00_);[Red]\(&quot;$&quot;#,##0.00\)">
                  <c:v>56253</c:v>
                </c:pt>
                <c:pt idx="13" formatCode="&quot;$&quot;#,##0.00_);[Red]\(&quot;$&quot;#,##0.00\)">
                  <c:v>46423</c:v>
                </c:pt>
                <c:pt idx="14" formatCode="&quot;$&quot;#,##0.00_);[Red]\(&quot;$&quot;#,##0.00\)">
                  <c:v>51411</c:v>
                </c:pt>
                <c:pt idx="15" formatCode="&quot;$&quot;#,##0.00_);[Red]\(&quot;$&quot;#,##0.00\)">
                  <c:v>41039</c:v>
                </c:pt>
                <c:pt idx="16" formatCode="&quot;$&quot;#,##0.00_);[Red]\(&quot;$&quot;#,##0.00\)">
                  <c:v>25293</c:v>
                </c:pt>
                <c:pt idx="17" formatCode="&quot;$&quot;#,##0.00_);[Red]\(&quot;$&quot;#,##0.00\)">
                  <c:v>27733</c:v>
                </c:pt>
                <c:pt idx="18" formatCode="&quot;$&quot;#,##0.00_);[Red]\(&quot;$&quot;#,##0.00\)">
                  <c:v>22212</c:v>
                </c:pt>
                <c:pt idx="19" formatCode="&quot;$&quot;#,##0.00_);[Red]\(&quot;$&quot;#,##0.00\)">
                  <c:v>34176</c:v>
                </c:pt>
                <c:pt idx="20" formatCode="&quot;$&quot;#,##0.00_);[Red]\(&quot;$&quot;#,##0.00\)">
                  <c:v>30833</c:v>
                </c:pt>
                <c:pt idx="21">
                  <c:v>43456</c:v>
                </c:pt>
                <c:pt idx="22" formatCode="&quot;$&quot;#,##0.00_);[Red]\(&quot;$&quot;#,##0.00\)">
                  <c:v>67046</c:v>
                </c:pt>
                <c:pt idx="23" formatCode="&quot;$&quot;#,##0.00_);[Red]\(&quot;$&quot;#,##0.00\)">
                  <c:v>53083</c:v>
                </c:pt>
                <c:pt idx="24" formatCode="&quot;$&quot;#,##0.00_);[Red]\(&quot;$&quot;#,##0.00\)">
                  <c:v>61209</c:v>
                </c:pt>
                <c:pt idx="25" formatCode="&quot;$&quot;#,##0.00_);[Red]\(&quot;$&quot;#,##0.00\)">
                  <c:v>76045</c:v>
                </c:pt>
                <c:pt idx="26" formatCode="&quot;$&quot;#,##0.00_);[Red]\(&quot;$&quot;#,##0.00\)">
                  <c:v>23272</c:v>
                </c:pt>
                <c:pt idx="27">
                  <c:v>71604</c:v>
                </c:pt>
                <c:pt idx="28" formatCode="&quot;$&quot;#,##0.00_);[Red]\(&quot;$&quot;#,##0.00\)">
                  <c:v>28973</c:v>
                </c:pt>
                <c:pt idx="29" formatCode="&quot;$&quot;#,##0.00_);[Red]\(&quot;$&quot;#,##0.00\)">
                  <c:v>71952</c:v>
                </c:pt>
                <c:pt idx="30" formatCode="&quot;$&quot;#,##0.00_);[Red]\(&quot;$&quot;#,##0.00\)">
                  <c:v>67506</c:v>
                </c:pt>
                <c:pt idx="31" formatCode="&quot;$&quot;#,##0.00_);[Red]\(&quot;$&quot;#,##0.00\)">
                  <c:v>62503</c:v>
                </c:pt>
                <c:pt idx="32" formatCode="&quot;$&quot;#,##0.00_);[Red]\(&quot;$&quot;#,##0.00\)">
                  <c:v>44124</c:v>
                </c:pt>
                <c:pt idx="33" formatCode="&quot;$&quot;#,##0.00_);[Red]\(&quot;$&quot;#,##0.00\)">
                  <c:v>14421</c:v>
                </c:pt>
                <c:pt idx="34" formatCode="&quot;$&quot;#,##0.00_);[Red]\(&quot;$&quot;#,##0.00\)">
                  <c:v>48006</c:v>
                </c:pt>
                <c:pt idx="35" formatCode="&quot;$&quot;#,##0.00_);[Red]\(&quot;$&quot;#,##0.00\)">
                  <c:v>38808</c:v>
                </c:pt>
                <c:pt idx="36" formatCode="&quot;$&quot;#,##0.00_);[Red]\(&quot;$&quot;#,##0.00\)">
                  <c:v>45183</c:v>
                </c:pt>
                <c:pt idx="37" formatCode="&quot;$&quot;#,##0.00_);[Red]\(&quot;$&quot;#,##0.00\)">
                  <c:v>82032</c:v>
                </c:pt>
                <c:pt idx="38" formatCode="&quot;$&quot;#,##0.00_);[Red]\(&quot;$&quot;#,##0.00\)">
                  <c:v>81169</c:v>
                </c:pt>
                <c:pt idx="39" formatCode="&quot;$&quot;#,##0.00_);[Red]\(&quot;$&quot;#,##0.00\)">
                  <c:v>23091</c:v>
                </c:pt>
                <c:pt idx="40" formatCode="&quot;$&quot;#,##0.00_);[Red]\(&quot;$&quot;#,##0.00\)">
                  <c:v>64857</c:v>
                </c:pt>
                <c:pt idx="41" formatCode="&quot;$&quot;#,##0.00_);[Red]\(&quot;$&quot;#,##0.00\)">
                  <c:v>48726</c:v>
                </c:pt>
                <c:pt idx="42" formatCode="&quot;$&quot;#,##0.00_);[Red]\(&quot;$&quot;#,##0.00\)">
                  <c:v>28839</c:v>
                </c:pt>
                <c:pt idx="43" formatCode="&quot;$&quot;#,##0.00_);[Red]\(&quot;$&quot;#,##0.00\)">
                  <c:v>61559</c:v>
                </c:pt>
                <c:pt idx="44" formatCode="&quot;$&quot;#,##0.00_);[Red]\(&quot;$&quot;#,##0.00\)">
                  <c:v>15287</c:v>
                </c:pt>
                <c:pt idx="45" formatCode="&quot;$&quot;#,##0.00_);[Red]\(&quot;$&quot;#,##0.00\)">
                  <c:v>34838</c:v>
                </c:pt>
                <c:pt idx="46" formatCode="&quot;$&quot;#,##0.00_);[Red]\(&quot;$&quot;#,##0.00\)">
                  <c:v>67309</c:v>
                </c:pt>
                <c:pt idx="47" formatCode="&quot;$&quot;#,##0.00_);[Red]\(&quot;$&quot;#,##0.00\)">
                  <c:v>83844</c:v>
                </c:pt>
                <c:pt idx="48" formatCode="&quot;$&quot;#,##0.00_);[Red]\(&quot;$&quot;#,##0.00\)">
                  <c:v>66480</c:v>
                </c:pt>
                <c:pt idx="49" formatCode="&quot;$&quot;#,##0.00_);[Red]\(&quot;$&quot;#,##0.00\)">
                  <c:v>36715</c:v>
                </c:pt>
                <c:pt idx="50" formatCode="&quot;$&quot;#,##0.00_);[Red]\(&quot;$&quot;#,##0.00\)">
                  <c:v>41003</c:v>
                </c:pt>
                <c:pt idx="51">
                  <c:v>53863</c:v>
                </c:pt>
                <c:pt idx="52" formatCode="&quot;$&quot;#,##0.00_);[Red]\(&quot;$&quot;#,##0.00\)">
                  <c:v>22263</c:v>
                </c:pt>
                <c:pt idx="53" formatCode="&quot;$&quot;#,##0.00_);[Red]\(&quot;$&quot;#,##0.00\)">
                  <c:v>75032</c:v>
                </c:pt>
                <c:pt idx="54" formatCode="&quot;$&quot;#,##0.00_);[Red]\(&quot;$&quot;#,##0.00\)">
                  <c:v>45576</c:v>
                </c:pt>
                <c:pt idx="55" formatCode="&quot;$&quot;#,##0.00_);[Red]\(&quot;$&quot;#,##0.00\)">
                  <c:v>46757</c:v>
                </c:pt>
                <c:pt idx="56" formatCode="&quot;$&quot;#,##0.00_);[Red]\(&quot;$&quot;#,##0.00\)">
                  <c:v>40590</c:v>
                </c:pt>
                <c:pt idx="57" formatCode="&quot;$&quot;#,##0.00_);[Red]\(&quot;$&quot;#,##0.00\)">
                  <c:v>36138</c:v>
                </c:pt>
                <c:pt idx="58" formatCode="&quot;$&quot;#,##0.00_);[Red]\(&quot;$&quot;#,##0.00\)">
                  <c:v>34853</c:v>
                </c:pt>
                <c:pt idx="59" formatCode="&quot;$&quot;#,##0.00_);[Red]\(&quot;$&quot;#,##0.00\)">
                  <c:v>44213</c:v>
                </c:pt>
                <c:pt idx="60" formatCode="&quot;$&quot;#,##0.00_);[Red]\(&quot;$&quot;#,##0.00\)">
                  <c:v>72940</c:v>
                </c:pt>
                <c:pt idx="61" formatCode="&quot;$&quot;#,##0.00_);[Red]\(&quot;$&quot;#,##0.00\)">
                  <c:v>81217</c:v>
                </c:pt>
                <c:pt idx="62" formatCode="&quot;$&quot;#,##0.00_);[Red]\(&quot;$&quot;#,##0.00\)">
                  <c:v>22944</c:v>
                </c:pt>
                <c:pt idx="63" formatCode="&quot;$&quot;#,##0.00_);[Red]\(&quot;$&quot;#,##0.00\)">
                  <c:v>63342</c:v>
                </c:pt>
                <c:pt idx="64" formatCode="&quot;$&quot;#,##0.00_);[Red]\(&quot;$&quot;#,##0.00\)">
                  <c:v>61872</c:v>
                </c:pt>
                <c:pt idx="65" formatCode="&quot;$&quot;#,##0.00_);[Red]\(&quot;$&quot;#,##0.00\)">
                  <c:v>73455</c:v>
                </c:pt>
                <c:pt idx="66" formatCode="&quot;$&quot;#,##0.00_);[Red]\(&quot;$&quot;#,##0.00\)">
                  <c:v>42554</c:v>
                </c:pt>
                <c:pt idx="67" formatCode="&quot;$&quot;#,##0.00_);[Red]\(&quot;$&quot;#,##0.00\)">
                  <c:v>51148</c:v>
                </c:pt>
                <c:pt idx="68" formatCode="&quot;$&quot;#,##0.00_);[Red]\(&quot;$&quot;#,##0.00\)">
                  <c:v>47743</c:v>
                </c:pt>
                <c:pt idx="69" formatCode="&quot;$&quot;#,##0.00_);[Red]\(&quot;$&quot;#,##0.00\)">
                  <c:v>57091</c:v>
                </c:pt>
                <c:pt idx="70">
                  <c:v>72967</c:v>
                </c:pt>
                <c:pt idx="71" formatCode="&quot;$&quot;#,##0.00_);[Red]\(&quot;$&quot;#,##0.00\)">
                  <c:v>40780</c:v>
                </c:pt>
                <c:pt idx="72" formatCode="&quot;$&quot;#,##0.00_);[Red]\(&quot;$&quot;#,##0.00\)">
                  <c:v>48070</c:v>
                </c:pt>
                <c:pt idx="73" formatCode="&quot;$&quot;#,##0.00_);[Red]\(&quot;$&quot;#,##0.00\)">
                  <c:v>43142</c:v>
                </c:pt>
                <c:pt idx="74" formatCode="&quot;$&quot;#,##0.00_);[Red]\(&quot;$&quot;#,##0.00\)">
                  <c:v>36550</c:v>
                </c:pt>
                <c:pt idx="75" formatCode="&quot;$&quot;#,##0.00_);[Red]\(&quot;$&quot;#,##0.00\)">
                  <c:v>40049</c:v>
                </c:pt>
                <c:pt idx="76" formatCode="&quot;$&quot;#,##0.00_);[Red]\(&quot;$&quot;#,##0.00\)">
                  <c:v>76773</c:v>
                </c:pt>
                <c:pt idx="77" formatCode="&quot;$&quot;#,##0.00_);[Red]\(&quot;$&quot;#,##0.00\)">
                  <c:v>52531</c:v>
                </c:pt>
                <c:pt idx="78" formatCode="&quot;$&quot;#,##0.00_);[Red]\(&quot;$&quot;#,##0.00\)">
                  <c:v>64497</c:v>
                </c:pt>
                <c:pt idx="79" formatCode="&quot;$&quot;#,##0.00_);[Red]\(&quot;$&quot;#,##0.00\)">
                  <c:v>7500</c:v>
                </c:pt>
                <c:pt idx="80" formatCode="&quot;$&quot;#,##0.00_);[Red]\(&quot;$&quot;#,##0.00\)">
                  <c:v>41638</c:v>
                </c:pt>
                <c:pt idx="81" formatCode="&quot;$&quot;#,##0.00_);[Red]\(&quot;$&quot;#,##0.00\)">
                  <c:v>55357</c:v>
                </c:pt>
                <c:pt idx="82" formatCode="&quot;$&quot;#,##0.00_);[Red]\(&quot;$&quot;#,##0.00\)">
                  <c:v>61331</c:v>
                </c:pt>
                <c:pt idx="83" formatCode="&quot;$&quot;#,##0.00_);[Red]\(&quot;$&quot;#,##0.00\)">
                  <c:v>75012</c:v>
                </c:pt>
                <c:pt idx="84" formatCode="&quot;$&quot;#,##0.00_);[Red]\(&quot;$&quot;#,##0.00\)">
                  <c:v>54880</c:v>
                </c:pt>
                <c:pt idx="85" formatCode="&quot;$&quot;#,##0.00_);[Red]\(&quot;$&quot;#,##0.00\)">
                  <c:v>42315</c:v>
                </c:pt>
                <c:pt idx="86" formatCode="&quot;$&quot;#,##0.00_);[Red]\(&quot;$&quot;#,##0.00\)">
                  <c:v>9255</c:v>
                </c:pt>
                <c:pt idx="87">
                  <c:v>35340</c:v>
                </c:pt>
                <c:pt idx="88" formatCode="&quot;$&quot;#,##0.00_);[Red]\(&quot;$&quot;#,##0.00\)">
                  <c:v>69508</c:v>
                </c:pt>
                <c:pt idx="89" formatCode="&quot;$&quot;#,##0.00_);[Red]\(&quot;$&quot;#,##0.00\)">
                  <c:v>51012</c:v>
                </c:pt>
                <c:pt idx="90" formatCode="&quot;$&quot;#,##0.00_);[Red]\(&quot;$&quot;#,##0.00\)">
                  <c:v>7500</c:v>
                </c:pt>
                <c:pt idx="91" formatCode="&quot;$&quot;#,##0.00_);[Red]\(&quot;$&quot;#,##0.00\)">
                  <c:v>79930</c:v>
                </c:pt>
                <c:pt idx="92" formatCode="&quot;$&quot;#,##0.00_);[Red]\(&quot;$&quot;#,##0.00\)">
                  <c:v>65275</c:v>
                </c:pt>
                <c:pt idx="93" formatCode="&quot;$&quot;#,##0.00_);[Red]\(&quot;$&quot;#,##0.00\)">
                  <c:v>83512</c:v>
                </c:pt>
                <c:pt idx="94" formatCode="&quot;$&quot;#,##0.00_);[Red]\(&quot;$&quot;#,##0.00\)">
                  <c:v>84219</c:v>
                </c:pt>
                <c:pt idx="95">
                  <c:v>48432</c:v>
                </c:pt>
                <c:pt idx="96" formatCode="&quot;$&quot;#,##0.00_);[Red]\(&quot;$&quot;#,##0.00\)">
                  <c:v>30015</c:v>
                </c:pt>
                <c:pt idx="97" formatCode="&quot;$&quot;#,##0.00_);[Red]\(&quot;$&quot;#,##0.00\)">
                  <c:v>96876</c:v>
                </c:pt>
                <c:pt idx="98" formatCode="&quot;$&quot;#,##0.00_);[Red]\(&quot;$&quot;#,##0.00\)">
                  <c:v>20559</c:v>
                </c:pt>
                <c:pt idx="99" formatCode="&quot;$&quot;#,##0.00_);[Red]\(&quot;$&quot;#,##0.00\)">
                  <c:v>34421</c:v>
                </c:pt>
                <c:pt idx="100" formatCode="&quot;$&quot;#,##0.00_);[Red]\(&quot;$&quot;#,##0.00\)">
                  <c:v>54006</c:v>
                </c:pt>
                <c:pt idx="101" formatCode="&quot;$&quot;#,##0.00_);[Red]\(&quot;$&quot;#,##0.00\)">
                  <c:v>37155</c:v>
                </c:pt>
                <c:pt idx="102" formatCode="&quot;$&quot;#,##0.00_);[Red]\(&quot;$&quot;#,##0.00\)">
                  <c:v>22634</c:v>
                </c:pt>
                <c:pt idx="103" formatCode="&quot;$&quot;#,##0.00_);[Red]\(&quot;$&quot;#,##0.00\)">
                  <c:v>65819</c:v>
                </c:pt>
                <c:pt idx="104" formatCode="&quot;$&quot;#,##0.00_);[Red]\(&quot;$&quot;#,##0.00\)">
                  <c:v>57333</c:v>
                </c:pt>
                <c:pt idx="105" formatCode="&quot;$&quot;#,##0.00_);[Red]\(&quot;$&quot;#,##0.00\)">
                  <c:v>81361</c:v>
                </c:pt>
                <c:pt idx="106" formatCode="&quot;$&quot;#,##0.00_);[Red]\(&quot;$&quot;#,##0.00\)">
                  <c:v>46107</c:v>
                </c:pt>
                <c:pt idx="107" formatCode="&quot;$&quot;#,##0.00_);[Red]\(&quot;$&quot;#,##0.00\)">
                  <c:v>62820</c:v>
                </c:pt>
                <c:pt idx="108" formatCode="&quot;$&quot;#,##0.00_);[Red]\(&quot;$&quot;#,##0.00\)">
                  <c:v>62335</c:v>
                </c:pt>
                <c:pt idx="109" formatCode="&quot;$&quot;#,##0.00_);[Red]\(&quot;$&quot;#,##0.00\)">
                  <c:v>56937</c:v>
                </c:pt>
                <c:pt idx="110" formatCode="&quot;$&quot;#,##0.00_);[Red]\(&quot;$&quot;#,##0.00\)">
                  <c:v>90273</c:v>
                </c:pt>
                <c:pt idx="111" formatCode="&quot;$&quot;#,##0.00_);[Red]\(&quot;$&quot;#,##0.00\)">
                  <c:v>42523</c:v>
                </c:pt>
                <c:pt idx="112" formatCode="&quot;$&quot;#,##0.00_);[Red]\(&quot;$&quot;#,##0.00\)">
                  <c:v>26907</c:v>
                </c:pt>
                <c:pt idx="113" formatCode="&quot;$&quot;#,##0.00_);[Red]\(&quot;$&quot;#,##0.00\)">
                  <c:v>78579</c:v>
                </c:pt>
                <c:pt idx="114" formatCode="&quot;$&quot;#,##0.00_);[Red]\(&quot;$&quot;#,##0.00\)">
                  <c:v>66033</c:v>
                </c:pt>
                <c:pt idx="115" formatCode="&quot;$&quot;#,##0.00_);[Red]\(&quot;$&quot;#,##0.00\)">
                  <c:v>25930</c:v>
                </c:pt>
                <c:pt idx="116" formatCode="&quot;$&quot;#,##0.00_);[Red]\(&quot;$&quot;#,##0.00\)">
                  <c:v>41769</c:v>
                </c:pt>
                <c:pt idx="117" formatCode="&quot;$&quot;#,##0.00_);[Red]\(&quot;$&quot;#,##0.00\)">
                  <c:v>53593</c:v>
                </c:pt>
                <c:pt idx="118" formatCode="&quot;$&quot;#,##0.00_);[Red]\(&quot;$&quot;#,##0.00\)">
                  <c:v>30507</c:v>
                </c:pt>
                <c:pt idx="119" formatCode="&quot;$&quot;#,##0.00_);[Red]\(&quot;$&quot;#,##0.00\)">
                  <c:v>69389</c:v>
                </c:pt>
                <c:pt idx="120" formatCode="&quot;$&quot;#,##0.00_);[Red]\(&quot;$&quot;#,##0.00\)">
                  <c:v>18890</c:v>
                </c:pt>
                <c:pt idx="121" formatCode="&quot;$&quot;#,##0.00_);[Red]\(&quot;$&quot;#,##0.00\)">
                  <c:v>32871</c:v>
                </c:pt>
                <c:pt idx="122" formatCode="&quot;$&quot;#,##0.00_);[Red]\(&quot;$&quot;#,##0.00\)">
                  <c:v>57183</c:v>
                </c:pt>
                <c:pt idx="123" formatCode="&quot;$&quot;#,##0.00_);[Red]\(&quot;$&quot;#,##0.00\)">
                  <c:v>57304</c:v>
                </c:pt>
                <c:pt idx="124" formatCode="&quot;$&quot;#,##0.00_);[Red]\(&quot;$&quot;#,##0.00\)">
                  <c:v>52074</c:v>
                </c:pt>
                <c:pt idx="125" formatCode="&quot;$&quot;#,##0.00_);[Red]\(&quot;$&quot;#,##0.00\)">
                  <c:v>16005</c:v>
                </c:pt>
                <c:pt idx="126" formatCode="&quot;$&quot;#,##0.00_);[Red]\(&quot;$&quot;#,##0.00\)">
                  <c:v>33996</c:v>
                </c:pt>
                <c:pt idx="127" formatCode="&quot;$&quot;#,##0.00_);[Red]\(&quot;$&quot;#,##0.00\)">
                  <c:v>52034</c:v>
                </c:pt>
                <c:pt idx="128" formatCode="&quot;$&quot;#,##0.00_);[Red]\(&quot;$&quot;#,##0.00\)">
                  <c:v>37633</c:v>
                </c:pt>
                <c:pt idx="129" formatCode="&quot;$&quot;#,##0.00_);[Red]\(&quot;$&quot;#,##0.00\)">
                  <c:v>36807</c:v>
                </c:pt>
                <c:pt idx="130" formatCode="&quot;$&quot;#,##0.00_);[Red]\(&quot;$&quot;#,##0.00\)">
                  <c:v>74918</c:v>
                </c:pt>
                <c:pt idx="131" formatCode="&quot;$&quot;#,##0.00_);[Red]\(&quot;$&quot;#,##0.00\)">
                  <c:v>73691</c:v>
                </c:pt>
                <c:pt idx="132" formatCode="&quot;$&quot;#,##0.00_);[Red]\(&quot;$&quot;#,##0.00\)">
                  <c:v>47682</c:v>
                </c:pt>
                <c:pt idx="133" formatCode="&quot;$&quot;#,##0.00_);[Red]\(&quot;$&quot;#,##0.00\)">
                  <c:v>51537</c:v>
                </c:pt>
                <c:pt idx="134" formatCode="&quot;$&quot;#,##0.00_);[Red]\(&quot;$&quot;#,##0.00\)">
                  <c:v>50353</c:v>
                </c:pt>
                <c:pt idx="135" formatCode="&quot;$&quot;#,##0.00_);[Red]\(&quot;$&quot;#,##0.00\)">
                  <c:v>67911</c:v>
                </c:pt>
                <c:pt idx="136" formatCode="&quot;$&quot;#,##0.00_);[Red]\(&quot;$&quot;#,##0.00\)">
                  <c:v>28427</c:v>
                </c:pt>
                <c:pt idx="137" formatCode="&quot;$&quot;#,##0.00_);[Red]\(&quot;$&quot;#,##0.00\)">
                  <c:v>80360</c:v>
                </c:pt>
                <c:pt idx="138" formatCode="&quot;$&quot;#,##0.00_);[Red]\(&quot;$&quot;#,##0.00\)">
                  <c:v>42395</c:v>
                </c:pt>
                <c:pt idx="139" formatCode="&quot;$&quot;#,##0.00_);[Red]\(&quot;$&quot;#,##0.00\)">
                  <c:v>42162</c:v>
                </c:pt>
                <c:pt idx="140" formatCode="&quot;$&quot;#,##0.00_);[Red]\(&quot;$&quot;#,##0.00\)">
                  <c:v>60554</c:v>
                </c:pt>
                <c:pt idx="141" formatCode="&quot;$&quot;#,##0.00_);[Red]\(&quot;$&quot;#,##0.00\)">
                  <c:v>75774</c:v>
                </c:pt>
                <c:pt idx="142" formatCode="&quot;$&quot;#,##0.00_);[Red]\(&quot;$&quot;#,##0.00\)">
                  <c:v>54178</c:v>
                </c:pt>
                <c:pt idx="143" formatCode="&quot;$&quot;#,##0.00_);[Red]\(&quot;$&quot;#,##0.00\)">
                  <c:v>42835</c:v>
                </c:pt>
                <c:pt idx="144" formatCode="&quot;$&quot;#,##0.00_);[Red]\(&quot;$&quot;#,##0.00\)">
                  <c:v>20895</c:v>
                </c:pt>
                <c:pt idx="145" formatCode="&quot;$&quot;#,##0.00_);[Red]\(&quot;$&quot;#,##0.00\)">
                  <c:v>60161</c:v>
                </c:pt>
                <c:pt idx="146" formatCode="&quot;$&quot;#,##0.00_);[Red]\(&quot;$&quot;#,##0.00\)">
                  <c:v>23442</c:v>
                </c:pt>
                <c:pt idx="147" formatCode="&quot;$&quot;#,##0.00_);[Red]\(&quot;$&quot;#,##0.00\)">
                  <c:v>44512</c:v>
                </c:pt>
                <c:pt idx="148" formatCode="&quot;$&quot;#,##0.00_);[Red]\(&quot;$&quot;#,##0.00\)">
                  <c:v>40521</c:v>
                </c:pt>
                <c:pt idx="149" formatCode="&quot;$&quot;#,##0.00_);[Red]\(&quot;$&quot;#,##0.00\)">
                  <c:v>44602</c:v>
                </c:pt>
                <c:pt idx="150" formatCode="&quot;$&quot;#,##0.00_);[Red]\(&quot;$&quot;#,##0.00\)">
                  <c:v>74190</c:v>
                </c:pt>
                <c:pt idx="151" formatCode="&quot;$&quot;#,##0.00_);[Red]\(&quot;$&quot;#,##0.00\)">
                  <c:v>63285</c:v>
                </c:pt>
                <c:pt idx="152" formatCode="&quot;$&quot;#,##0.00_);[Red]\(&quot;$&quot;#,##0.00\)">
                  <c:v>92859</c:v>
                </c:pt>
                <c:pt idx="153" formatCode="&quot;$&quot;#,##0.00_);[Red]\(&quot;$&quot;#,##0.00\)">
                  <c:v>74004</c:v>
                </c:pt>
                <c:pt idx="154" formatCode="&quot;$&quot;#,##0.00_);[Red]\(&quot;$&quot;#,##0.00\)">
                  <c:v>65814</c:v>
                </c:pt>
                <c:pt idx="155" formatCode="&quot;$&quot;#,##0.00_);[Red]\(&quot;$&quot;#,##0.00\)">
                  <c:v>38452</c:v>
                </c:pt>
                <c:pt idx="156">
                  <c:v>54809</c:v>
                </c:pt>
                <c:pt idx="157" formatCode="&quot;$&quot;#,##0.00_);[Red]\(&quot;$&quot;#,##0.00\)">
                  <c:v>45503</c:v>
                </c:pt>
                <c:pt idx="158" formatCode="&quot;$&quot;#,##0.00_);[Red]\(&quot;$&quot;#,##0.00\)">
                  <c:v>64722</c:v>
                </c:pt>
                <c:pt idx="159" formatCode="&quot;$&quot;#,##0.00_);[Red]\(&quot;$&quot;#,##0.00\)">
                  <c:v>56129</c:v>
                </c:pt>
                <c:pt idx="160">
                  <c:v>70566</c:v>
                </c:pt>
                <c:pt idx="161" formatCode="&quot;$&quot;#,##0.00_);[Red]\(&quot;$&quot;#,##0.00\)">
                  <c:v>57136</c:v>
                </c:pt>
                <c:pt idx="162" formatCode="&quot;$&quot;#,##0.00_);[Red]\(&quot;$&quot;#,##0.00\)">
                  <c:v>44794</c:v>
                </c:pt>
                <c:pt idx="163">
                  <c:v>62845</c:v>
                </c:pt>
                <c:pt idx="164" formatCode="&quot;$&quot;#,##0.00_);[Red]\(&quot;$&quot;#,##0.00\)">
                  <c:v>49681</c:v>
                </c:pt>
                <c:pt idx="165" formatCode="&quot;$&quot;#,##0.00_);[Red]\(&quot;$&quot;#,##0.00\)">
                  <c:v>22634</c:v>
                </c:pt>
                <c:pt idx="166" formatCode="&quot;$&quot;#,##0.00_);[Red]\(&quot;$&quot;#,##0.00\)">
                  <c:v>29298</c:v>
                </c:pt>
                <c:pt idx="167" formatCode="&quot;$&quot;#,##0.00_);[Red]\(&quot;$&quot;#,##0.00\)">
                  <c:v>61467</c:v>
                </c:pt>
                <c:pt idx="168" formatCode="&quot;$&quot;#,##0.00_);[Red]\(&quot;$&quot;#,##0.00\)">
                  <c:v>23477</c:v>
                </c:pt>
                <c:pt idx="169" formatCode="&quot;$&quot;#,##0.00_);[Red]\(&quot;$&quot;#,##0.00\)">
                  <c:v>62994</c:v>
                </c:pt>
                <c:pt idx="170" formatCode="&quot;$&quot;#,##0.00_);[Red]\(&quot;$&quot;#,##0.00\)">
                  <c:v>21846</c:v>
                </c:pt>
                <c:pt idx="171" formatCode="&quot;$&quot;#,##0.00_);[Red]\(&quot;$&quot;#,##0.00\)">
                  <c:v>46149</c:v>
                </c:pt>
                <c:pt idx="172" formatCode="&quot;$&quot;#,##0.00_);[Red]\(&quot;$&quot;#,##0.00\)">
                  <c:v>41644</c:v>
                </c:pt>
                <c:pt idx="173" formatCode="&quot;$&quot;#,##0.00_);[Red]\(&quot;$&quot;#,##0.00\)">
                  <c:v>31086</c:v>
                </c:pt>
                <c:pt idx="174" formatCode="&quot;$&quot;#,##0.00_);[Red]\(&quot;$&quot;#,##0.00\)">
                  <c:v>37717</c:v>
                </c:pt>
                <c:pt idx="175" formatCode="&quot;$&quot;#,##0.00_);[Red]\(&quot;$&quot;#,##0.00\)">
                  <c:v>40211</c:v>
                </c:pt>
                <c:pt idx="176" formatCode="&quot;$&quot;#,##0.00_);[Red]\(&quot;$&quot;#,##0.00\)">
                  <c:v>57100</c:v>
                </c:pt>
                <c:pt idx="177" formatCode="&quot;$&quot;#,##0.00_);[Red]\(&quot;$&quot;#,##0.00\)">
                  <c:v>39660</c:v>
                </c:pt>
                <c:pt idx="178" formatCode="&quot;$&quot;#,##0.00_);[Red]\(&quot;$&quot;#,##0.00\)">
                  <c:v>56181</c:v>
                </c:pt>
                <c:pt idx="179" formatCode="&quot;$&quot;#,##0.00_);[Red]\(&quot;$&quot;#,##0.00\)">
                  <c:v>36317</c:v>
                </c:pt>
                <c:pt idx="180" formatCode="&quot;$&quot;#,##0.00_);[Red]\(&quot;$&quot;#,##0.00\)">
                  <c:v>26490</c:v>
                </c:pt>
                <c:pt idx="181" formatCode="&quot;$&quot;#,##0.00_);[Red]\(&quot;$&quot;#,##0.00\)">
                  <c:v>10245</c:v>
                </c:pt>
                <c:pt idx="182" formatCode="&quot;$&quot;#,##0.00_);[Red]\(&quot;$&quot;#,##0.00\)">
                  <c:v>22123</c:v>
                </c:pt>
                <c:pt idx="183" formatCode="&quot;$&quot;#,##0.00_);[Red]\(&quot;$&quot;#,##0.00\)">
                  <c:v>47175</c:v>
                </c:pt>
                <c:pt idx="184" formatCode="&quot;$&quot;#,##0.00_);[Red]\(&quot;$&quot;#,##0.00\)">
                  <c:v>74716</c:v>
                </c:pt>
                <c:pt idx="185" formatCode="&quot;$&quot;#,##0.00_);[Red]\(&quot;$&quot;#,##0.00\)">
                  <c:v>55635</c:v>
                </c:pt>
                <c:pt idx="186" formatCode="&quot;$&quot;#,##0.00_);[Red]\(&quot;$&quot;#,##0.00\)">
                  <c:v>44529</c:v>
                </c:pt>
                <c:pt idx="187" formatCode="&quot;$&quot;#,##0.00_);[Red]\(&quot;$&quot;#,##0.00\)">
                  <c:v>46049</c:v>
                </c:pt>
                <c:pt idx="188" formatCode="&quot;$&quot;#,##0.00_);[Red]\(&quot;$&quot;#,##0.00\)">
                  <c:v>41335</c:v>
                </c:pt>
                <c:pt idx="189" formatCode="&quot;$&quot;#,##0.00_);[Red]\(&quot;$&quot;#,##0.00\)">
                  <c:v>54252</c:v>
                </c:pt>
                <c:pt idx="190" formatCode="&quot;$&quot;#,##0.00_);[Red]\(&quot;$&quot;#,##0.00\)">
                  <c:v>47320</c:v>
                </c:pt>
                <c:pt idx="191" formatCode="&quot;$&quot;#,##0.00_);[Red]\(&quot;$&quot;#,##0.00\)">
                  <c:v>33249</c:v>
                </c:pt>
                <c:pt idx="192" formatCode="&quot;$&quot;#,##0.00_);[Red]\(&quot;$&quot;#,##0.00\)">
                  <c:v>40059</c:v>
                </c:pt>
                <c:pt idx="193" formatCode="&quot;$&quot;#,##0.00_);[Red]\(&quot;$&quot;#,##0.00\)">
                  <c:v>81168</c:v>
                </c:pt>
                <c:pt idx="194" formatCode="&quot;$&quot;#,##0.00_);[Red]\(&quot;$&quot;#,##0.00\)">
                  <c:v>86037</c:v>
                </c:pt>
                <c:pt idx="195" formatCode="&quot;$&quot;#,##0.00_);[Red]\(&quot;$&quot;#,##0.00\)">
                  <c:v>74881</c:v>
                </c:pt>
                <c:pt idx="196" formatCode="&quot;$&quot;#,##0.00_);[Red]\(&quot;$&quot;#,##0.00\)">
                  <c:v>44953</c:v>
                </c:pt>
                <c:pt idx="197" formatCode="&quot;$&quot;#,##0.00_);[Red]\(&quot;$&quot;#,##0.00\)">
                  <c:v>46931</c:v>
                </c:pt>
                <c:pt idx="198" formatCode="&quot;$&quot;#,##0.00_);[Red]\(&quot;$&quot;#,##0.00\)">
                  <c:v>61823</c:v>
                </c:pt>
                <c:pt idx="199" formatCode="&quot;$&quot;#,##0.00_);[Red]\(&quot;$&quot;#,##0.00\)">
                  <c:v>34554</c:v>
                </c:pt>
                <c:pt idx="200" formatCode="&quot;$&quot;#,##0.00_);[Red]\(&quot;$&quot;#,##0.00\)">
                  <c:v>79593</c:v>
                </c:pt>
                <c:pt idx="201" formatCode="&quot;$&quot;#,##0.00_);[Red]\(&quot;$&quot;#,##0.00\)">
                  <c:v>64413</c:v>
                </c:pt>
                <c:pt idx="202" formatCode="&quot;$&quot;#,##0.00_);[Red]\(&quot;$&quot;#,##0.00\)">
                  <c:v>40637</c:v>
                </c:pt>
                <c:pt idx="203" formatCode="&quot;$&quot;#,##0.00_);[Red]\(&quot;$&quot;#,##0.00\)">
                  <c:v>85710</c:v>
                </c:pt>
                <c:pt idx="204">
                  <c:v>48432</c:v>
                </c:pt>
                <c:pt idx="205" formatCode="&quot;$&quot;#,##0.00_);[Red]\(&quot;$&quot;#,##0.00\)">
                  <c:v>58398</c:v>
                </c:pt>
                <c:pt idx="206" formatCode="&quot;$&quot;#,##0.00_);[Red]\(&quot;$&quot;#,##0.00\)">
                  <c:v>52117</c:v>
                </c:pt>
                <c:pt idx="207" formatCode="&quot;$&quot;#,##0.00_);[Red]\(&quot;$&quot;#,##0.00\)">
                  <c:v>35641</c:v>
                </c:pt>
                <c:pt idx="208" formatCode="&quot;$&quot;#,##0.00_);[Red]\(&quot;$&quot;#,##0.00\)">
                  <c:v>28332</c:v>
                </c:pt>
                <c:pt idx="209" formatCode="&quot;$&quot;#,##0.00_);[Red]\(&quot;$&quot;#,##0.00\)">
                  <c:v>56796</c:v>
                </c:pt>
                <c:pt idx="210" formatCode="&quot;$&quot;#,##0.00_);[Red]\(&quot;$&quot;#,##0.00\)">
                  <c:v>53204</c:v>
                </c:pt>
                <c:pt idx="211" formatCode="&quot;$&quot;#,##0.00_);[Red]\(&quot;$&quot;#,##0.00\)">
                  <c:v>42403</c:v>
                </c:pt>
                <c:pt idx="212" formatCode="&quot;$&quot;#,##0.00_);[Red]\(&quot;$&quot;#,##0.00\)">
                  <c:v>80695</c:v>
                </c:pt>
                <c:pt idx="213" formatCode="&quot;$&quot;#,##0.00_);[Red]\(&quot;$&quot;#,##0.00\)">
                  <c:v>70179</c:v>
                </c:pt>
                <c:pt idx="214" formatCode="&quot;$&quot;#,##0.00_);[Red]\(&quot;$&quot;#,##0.00\)">
                  <c:v>40760</c:v>
                </c:pt>
                <c:pt idx="215" formatCode="&quot;$&quot;#,##0.00_);[Red]\(&quot;$&quot;#,##0.00\)">
                  <c:v>56715</c:v>
                </c:pt>
                <c:pt idx="216" formatCode="&quot;$&quot;#,##0.00_);[Red]\(&quot;$&quot;#,##0.00\)">
                  <c:v>71969</c:v>
                </c:pt>
                <c:pt idx="217" formatCode="&quot;$&quot;#,##0.00_);[Red]\(&quot;$&quot;#,##0.00\)">
                  <c:v>75283</c:v>
                </c:pt>
                <c:pt idx="218" formatCode="&quot;$&quot;#,##0.00_);[Red]\(&quot;$&quot;#,##0.00\)">
                  <c:v>22669</c:v>
                </c:pt>
                <c:pt idx="219" formatCode="&quot;$&quot;#,##0.00_);[Red]\(&quot;$&quot;#,##0.00\)">
                  <c:v>61014</c:v>
                </c:pt>
                <c:pt idx="220" formatCode="&quot;$&quot;#,##0.00_);[Red]\(&quot;$&quot;#,##0.00\)">
                  <c:v>41275</c:v>
                </c:pt>
                <c:pt idx="221" formatCode="&quot;$&quot;#,##0.00_);[Red]\(&quot;$&quot;#,##0.00\)">
                  <c:v>81929</c:v>
                </c:pt>
                <c:pt idx="222" formatCode="&quot;$&quot;#,##0.00_);[Red]\(&quot;$&quot;#,##0.00\)">
                  <c:v>27590</c:v>
                </c:pt>
                <c:pt idx="223" formatCode="&quot;$&quot;#,##0.00_);[Red]\(&quot;$&quot;#,##0.00\)">
                  <c:v>50965</c:v>
                </c:pt>
                <c:pt idx="224" formatCode="&quot;$&quot;#,##0.00_);[Red]\(&quot;$&quot;#,##0.00\)">
                  <c:v>85844</c:v>
                </c:pt>
                <c:pt idx="225" formatCode="&quot;$&quot;#,##0.00_);[Red]\(&quot;$&quot;#,##0.00\)">
                  <c:v>52569</c:v>
                </c:pt>
                <c:pt idx="226" formatCode="&quot;$&quot;#,##0.00_);[Red]\(&quot;$&quot;#,##0.00\)">
                  <c:v>17144</c:v>
                </c:pt>
                <c:pt idx="227" formatCode="&quot;$&quot;#,##0.00_);[Red]\(&quot;$&quot;#,##0.00\)">
                  <c:v>81246</c:v>
                </c:pt>
                <c:pt idx="228" formatCode="&quot;$&quot;#,##0.00_);[Red]\(&quot;$&quot;#,##0.00\)">
                  <c:v>73356</c:v>
                </c:pt>
                <c:pt idx="229" formatCode="&quot;$&quot;#,##0.00_);[Red]\(&quot;$&quot;#,##0.00\)">
                  <c:v>55707</c:v>
                </c:pt>
                <c:pt idx="230" formatCode="&quot;$&quot;#,##0.00_);[Red]\(&quot;$&quot;#,##0.00\)">
                  <c:v>22063</c:v>
                </c:pt>
                <c:pt idx="231" formatCode="&quot;$&quot;#,##0.00_);[Red]\(&quot;$&quot;#,##0.00\)">
                  <c:v>49912</c:v>
                </c:pt>
                <c:pt idx="232" formatCode="&quot;$&quot;#,##0.00_);[Red]\(&quot;$&quot;#,##0.00\)">
                  <c:v>83532</c:v>
                </c:pt>
                <c:pt idx="233" formatCode="&quot;$&quot;#,##0.00_);[Red]\(&quot;$&quot;#,##0.00\)">
                  <c:v>48877</c:v>
                </c:pt>
                <c:pt idx="234" formatCode="&quot;$&quot;#,##0.00_);[Red]\(&quot;$&quot;#,##0.00\)">
                  <c:v>13260</c:v>
                </c:pt>
                <c:pt idx="235" formatCode="&quot;$&quot;#,##0.00_);[Red]\(&quot;$&quot;#,##0.00\)">
                  <c:v>42000</c:v>
                </c:pt>
                <c:pt idx="236" formatCode="&quot;$&quot;#,##0.00_);[Red]\(&quot;$&quot;#,##0.00\)">
                  <c:v>50729</c:v>
                </c:pt>
                <c:pt idx="237" formatCode="&quot;$&quot;#,##0.00_);[Red]\(&quot;$&quot;#,##0.00\)">
                  <c:v>72159</c:v>
                </c:pt>
                <c:pt idx="238" formatCode="&quot;$&quot;#,##0.00_);[Red]\(&quot;$&quot;#,##0.00\)">
                  <c:v>27573</c:v>
                </c:pt>
                <c:pt idx="239" formatCode="&quot;$&quot;#,##0.00_);[Red]\(&quot;$&quot;#,##0.00\)">
                  <c:v>92491</c:v>
                </c:pt>
                <c:pt idx="240" formatCode="&quot;$&quot;#,##0.00_);[Red]\(&quot;$&quot;#,##0.00\)">
                  <c:v>77632</c:v>
                </c:pt>
                <c:pt idx="241" formatCode="&quot;$&quot;#,##0.00_);[Red]\(&quot;$&quot;#,##0.00\)">
                  <c:v>36262</c:v>
                </c:pt>
                <c:pt idx="242" formatCode="&quot;$&quot;#,##0.00_);[Red]\(&quot;$&quot;#,##0.00\)">
                  <c:v>26228</c:v>
                </c:pt>
                <c:pt idx="243" formatCode="&quot;$&quot;#,##0.00_);[Red]\(&quot;$&quot;#,##0.00\)">
                  <c:v>49618</c:v>
                </c:pt>
                <c:pt idx="244" formatCode="&quot;$&quot;#,##0.00_);[Red]\(&quot;$&quot;#,##0.00\)">
                  <c:v>36408</c:v>
                </c:pt>
                <c:pt idx="245" formatCode="&quot;$&quot;#,##0.00_);[Red]\(&quot;$&quot;#,##0.00\)">
                  <c:v>69674</c:v>
                </c:pt>
                <c:pt idx="246" formatCode="&quot;$&quot;#,##0.00_);[Red]\(&quot;$&quot;#,##0.00\)">
                  <c:v>67536</c:v>
                </c:pt>
                <c:pt idx="247" formatCode="&quot;$&quot;#,##0.00_);[Red]\(&quot;$&quot;#,##0.00\)">
                  <c:v>52845</c:v>
                </c:pt>
                <c:pt idx="248" formatCode="&quot;$&quot;#,##0.00_);[Red]\(&quot;$&quot;#,##0.00\)">
                  <c:v>70440</c:v>
                </c:pt>
                <c:pt idx="249" formatCode="&quot;$&quot;#,##0.00_);[Red]\(&quot;$&quot;#,##0.00\)">
                  <c:v>80124</c:v>
                </c:pt>
                <c:pt idx="250" formatCode="&quot;$&quot;#,##0.00_);[Red]\(&quot;$&quot;#,##0.00\)">
                  <c:v>70038</c:v>
                </c:pt>
                <c:pt idx="251">
                  <c:v>14796</c:v>
                </c:pt>
                <c:pt idx="252" formatCode="&quot;$&quot;#,##0.00_);[Red]\(&quot;$&quot;#,##0.00\)">
                  <c:v>63810</c:v>
                </c:pt>
                <c:pt idx="253" formatCode="&quot;$&quot;#,##0.00_);[Red]\(&quot;$&quot;#,##0.00\)">
                  <c:v>37697</c:v>
                </c:pt>
                <c:pt idx="254" formatCode="&quot;$&quot;#,##0.00_);[Red]\(&quot;$&quot;#,##0.00\)">
                  <c:v>55250</c:v>
                </c:pt>
                <c:pt idx="255" formatCode="&quot;$&quot;#,##0.00_);[Red]\(&quot;$&quot;#,##0.00\)">
                  <c:v>78468</c:v>
                </c:pt>
                <c:pt idx="256" formatCode="&quot;$&quot;#,##0.00_);[Red]\(&quot;$&quot;#,##0.00\)">
                  <c:v>27683</c:v>
                </c:pt>
                <c:pt idx="258" formatCode="&quot;$&quot;#,##0.00_);[Red]\(&quot;$&quot;#,##0.00\)">
                  <c:v>41986</c:v>
                </c:pt>
                <c:pt idx="259" formatCode="&quot;$&quot;#,##0.00_);[Red]\(&quot;$&quot;#,##0.00\)">
                  <c:v>26067</c:v>
                </c:pt>
                <c:pt idx="260" formatCode="&quot;$&quot;#,##0.00_);[Red]\(&quot;$&quot;#,##0.00\)">
                  <c:v>38872</c:v>
                </c:pt>
                <c:pt idx="261" formatCode="&quot;$&quot;#,##0.00_);[Red]\(&quot;$&quot;#,##0.00\)">
                  <c:v>57937</c:v>
                </c:pt>
                <c:pt idx="262" formatCode="&quot;$&quot;#,##0.00_);[Red]\(&quot;$&quot;#,##0.00\)">
                  <c:v>35790</c:v>
                </c:pt>
                <c:pt idx="263" formatCode="&quot;$&quot;#,##0.00_);[Red]\(&quot;$&quot;#,##0.00\)">
                  <c:v>92910</c:v>
                </c:pt>
                <c:pt idx="264" formatCode="&quot;$&quot;#,##0.00_);[Red]\(&quot;$&quot;#,##0.00\)">
                  <c:v>58554</c:v>
                </c:pt>
                <c:pt idx="265">
                  <c:v>50447</c:v>
                </c:pt>
                <c:pt idx="266" formatCode="&quot;$&quot;#,##0.00_);[Red]\(&quot;$&quot;#,##0.00\)">
                  <c:v>58656</c:v>
                </c:pt>
                <c:pt idx="267" formatCode="&quot;$&quot;#,##0.00_);[Red]\(&quot;$&quot;#,##0.00\)">
                  <c:v>74854</c:v>
                </c:pt>
                <c:pt idx="268" formatCode="&quot;$&quot;#,##0.00_);[Red]\(&quot;$&quot;#,##0.00\)">
                  <c:v>82584</c:v>
                </c:pt>
                <c:pt idx="269" formatCode="&quot;$&quot;#,##0.00_);[Red]\(&quot;$&quot;#,##0.00\)">
                  <c:v>31907</c:v>
                </c:pt>
                <c:pt idx="270" formatCode="&quot;$&quot;#,##0.00_);[Red]\(&quot;$&quot;#,##0.00\)">
                  <c:v>79941</c:v>
                </c:pt>
                <c:pt idx="271" formatCode="&quot;$&quot;#,##0.00_);[Red]\(&quot;$&quot;#,##0.00\)">
                  <c:v>44551</c:v>
                </c:pt>
                <c:pt idx="272" formatCode="&quot;$&quot;#,##0.00_);[Red]\(&quot;$&quot;#,##0.00\)">
                  <c:v>50334</c:v>
                </c:pt>
                <c:pt idx="273" formatCode="&quot;$&quot;#,##0.00_);[Red]\(&quot;$&quot;#,##0.00\)">
                  <c:v>42670</c:v>
                </c:pt>
                <c:pt idx="274" formatCode="&quot;$&quot;#,##0.00_);[Red]\(&quot;$&quot;#,##0.00\)">
                  <c:v>38513</c:v>
                </c:pt>
                <c:pt idx="275" formatCode="&quot;$&quot;#,##0.00_);[Red]\(&quot;$&quot;#,##0.00\)">
                  <c:v>17256</c:v>
                </c:pt>
                <c:pt idx="276">
                  <c:v>32474</c:v>
                </c:pt>
                <c:pt idx="277" formatCode="&quot;$&quot;#,##0.00_);[Red]\(&quot;$&quot;#,##0.00\)">
                  <c:v>33249</c:v>
                </c:pt>
                <c:pt idx="278" formatCode="&quot;$&quot;#,##0.00_);[Red]\(&quot;$&quot;#,##0.00\)">
                  <c:v>72905</c:v>
                </c:pt>
                <c:pt idx="279">
                  <c:v>66991</c:v>
                </c:pt>
                <c:pt idx="280" formatCode="&quot;$&quot;#,##0.00_);[Red]\(&quot;$&quot;#,##0.00\)">
                  <c:v>34984</c:v>
                </c:pt>
                <c:pt idx="281" formatCode="&quot;$&quot;#,##0.00_);[Red]\(&quot;$&quot;#,##0.00\)">
                  <c:v>34916</c:v>
                </c:pt>
                <c:pt idx="282" formatCode="&quot;$&quot;#,##0.00_);[Red]\(&quot;$&quot;#,##0.00\)">
                  <c:v>53201</c:v>
                </c:pt>
                <c:pt idx="283" formatCode="&quot;$&quot;#,##0.00_);[Red]\(&quot;$&quot;#,##0.00\)">
                  <c:v>20425</c:v>
                </c:pt>
                <c:pt idx="284" formatCode="&quot;$&quot;#,##0.00_);[Red]\(&quot;$&quot;#,##0.00\)">
                  <c:v>40689</c:v>
                </c:pt>
                <c:pt idx="285" formatCode="&quot;$&quot;#,##0.00_);[Red]\(&quot;$&quot;#,##0.00\)">
                  <c:v>82623</c:v>
                </c:pt>
                <c:pt idx="286" formatCode="&quot;$&quot;#,##0.00_);[Red]\(&quot;$&quot;#,##0.00\)">
                  <c:v>34026</c:v>
                </c:pt>
                <c:pt idx="287" formatCode="&quot;$&quot;#,##0.00_);[Red]\(&quot;$&quot;#,##0.00\)">
                  <c:v>52513</c:v>
                </c:pt>
                <c:pt idx="288" formatCode="&quot;$&quot;#,##0.00_);[Red]\(&quot;$&quot;#,##0.00\)">
                  <c:v>86424</c:v>
                </c:pt>
                <c:pt idx="289" formatCode="&quot;$&quot;#,##0.00_);[Red]\(&quot;$&quot;#,##0.00\)">
                  <c:v>33562</c:v>
                </c:pt>
                <c:pt idx="290" formatCode="&quot;$&quot;#,##0.00_);[Red]\(&quot;$&quot;#,##0.00\)">
                  <c:v>57513</c:v>
                </c:pt>
                <c:pt idx="291" formatCode="&quot;$&quot;#,##0.00_);[Red]\(&quot;$&quot;#,##0.00\)">
                  <c:v>60474</c:v>
                </c:pt>
                <c:pt idx="292" formatCode="&quot;$&quot;#,##0.00_);[Red]\(&quot;$&quot;#,##0.00\)">
                  <c:v>21059</c:v>
                </c:pt>
                <c:pt idx="293" formatCode="&quot;$&quot;#,##0.00_);[Red]\(&quot;$&quot;#,##0.00\)">
                  <c:v>69063</c:v>
                </c:pt>
                <c:pt idx="294" formatCode="&quot;$&quot;#,##0.00_);[Red]\(&quot;$&quot;#,##0.00\)">
                  <c:v>36921</c:v>
                </c:pt>
                <c:pt idx="295" formatCode="&quot;$&quot;#,##0.00_);[Red]\(&quot;$&quot;#,##0.00\)">
                  <c:v>45160</c:v>
                </c:pt>
                <c:pt idx="296">
                  <c:v>47823</c:v>
                </c:pt>
                <c:pt idx="297" formatCode="&quot;$&quot;#,##0.00_);[Red]\(&quot;$&quot;#,##0.00\)">
                  <c:v>55759</c:v>
                </c:pt>
                <c:pt idx="298" formatCode="&quot;$&quot;#,##0.00_);[Red]\(&quot;$&quot;#,##0.00\)">
                  <c:v>71488</c:v>
                </c:pt>
                <c:pt idx="299" formatCode="&quot;$&quot;#,##0.00_);[Red]\(&quot;$&quot;#,##0.00\)">
                  <c:v>47958</c:v>
                </c:pt>
                <c:pt idx="300" formatCode="&quot;$&quot;#,##0.00_);[Red]\(&quot;$&quot;#,##0.00\)">
                  <c:v>160803</c:v>
                </c:pt>
                <c:pt idx="301" formatCode="&quot;$&quot;#,##0.00_);[Red]\(&quot;$&quot;#,##0.00\)">
                  <c:v>28427</c:v>
                </c:pt>
                <c:pt idx="302" formatCode="&quot;$&quot;#,##0.00_);[Red]\(&quot;$&quot;#,##0.00\)">
                  <c:v>162397</c:v>
                </c:pt>
                <c:pt idx="303" formatCode="&quot;$&quot;#,##0.00_);[Red]\(&quot;$&quot;#,##0.00\)">
                  <c:v>42160</c:v>
                </c:pt>
                <c:pt idx="304" formatCode="&quot;$&quot;#,##0.00_);[Red]\(&quot;$&quot;#,##0.00\)">
                  <c:v>84460</c:v>
                </c:pt>
                <c:pt idx="305" formatCode="&quot;$&quot;#,##0.00_);[Red]\(&quot;$&quot;#,##0.00\)">
                  <c:v>60839</c:v>
                </c:pt>
                <c:pt idx="306" formatCode="&quot;$&quot;#,##0.00_);[Red]\(&quot;$&quot;#,##0.00\)">
                  <c:v>34176</c:v>
                </c:pt>
                <c:pt idx="307" formatCode="&quot;$&quot;#,##0.00_);[Red]\(&quot;$&quot;#,##0.00\)">
                  <c:v>30822</c:v>
                </c:pt>
                <c:pt idx="308" formatCode="&quot;$&quot;#,##0.00_);[Red]\(&quot;$&quot;#,##0.00\)">
                  <c:v>62694</c:v>
                </c:pt>
                <c:pt idx="309">
                  <c:v>38578</c:v>
                </c:pt>
                <c:pt idx="310" formatCode="&quot;$&quot;#,##0.00_);[Red]\(&quot;$&quot;#,##0.00\)">
                  <c:v>59041</c:v>
                </c:pt>
                <c:pt idx="311">
                  <c:v>81698</c:v>
                </c:pt>
                <c:pt idx="312" formatCode="&quot;$&quot;#,##0.00_);[Red]\(&quot;$&quot;#,##0.00\)">
                  <c:v>56243</c:v>
                </c:pt>
                <c:pt idx="313" formatCode="&quot;$&quot;#,##0.00_);[Red]\(&quot;$&quot;#,##0.00\)">
                  <c:v>81380</c:v>
                </c:pt>
                <c:pt idx="314" formatCode="&quot;$&quot;#,##0.00_);[Red]\(&quot;$&quot;#,##0.00\)">
                  <c:v>38508</c:v>
                </c:pt>
                <c:pt idx="315" formatCode="&quot;$&quot;#,##0.00_);[Red]\(&quot;$&quot;#,##0.00\)">
                  <c:v>82657</c:v>
                </c:pt>
                <c:pt idx="316" formatCode="&quot;$&quot;#,##0.00_);[Red]\(&quot;$&quot;#,##0.00\)">
                  <c:v>69702</c:v>
                </c:pt>
                <c:pt idx="317" formatCode="&quot;$&quot;#,##0.00_);[Red]\(&quot;$&quot;#,##0.00\)">
                  <c:v>78569</c:v>
                </c:pt>
                <c:pt idx="318" formatCode="&quot;$&quot;#,##0.00_);[Red]\(&quot;$&quot;#,##0.00\)">
                  <c:v>37406</c:v>
                </c:pt>
                <c:pt idx="319" formatCode="&quot;$&quot;#,##0.00_);[Red]\(&quot;$&quot;#,##0.00\)">
                  <c:v>41443</c:v>
                </c:pt>
                <c:pt idx="320" formatCode="&quot;$&quot;#,##0.00_);[Red]\(&quot;$&quot;#,##0.00\)">
                  <c:v>90765</c:v>
                </c:pt>
                <c:pt idx="321" formatCode="&quot;$&quot;#,##0.00_);[Red]\(&quot;$&quot;#,##0.00\)">
                  <c:v>56962</c:v>
                </c:pt>
                <c:pt idx="322" formatCode="&quot;$&quot;#,##0.00_);[Red]\(&quot;$&quot;#,##0.00\)">
                  <c:v>47353</c:v>
                </c:pt>
                <c:pt idx="323" formatCode="&quot;$&quot;#,##0.00_);[Red]\(&quot;$&quot;#,##0.00\)">
                  <c:v>38590</c:v>
                </c:pt>
                <c:pt idx="325" formatCode="&quot;$&quot;#,##0.00_);[Red]\(&quot;$&quot;#,##0.00\)">
                  <c:v>56046</c:v>
                </c:pt>
                <c:pt idx="326">
                  <c:v>90369</c:v>
                </c:pt>
                <c:pt idx="327" formatCode="&quot;$&quot;#,##0.00_);[Red]\(&quot;$&quot;#,##0.00\)">
                  <c:v>35860</c:v>
                </c:pt>
                <c:pt idx="328" formatCode="&quot;$&quot;#,##0.00_);[Red]\(&quot;$&quot;#,##0.00\)">
                  <c:v>77297</c:v>
                </c:pt>
                <c:pt idx="329" formatCode="&quot;$&quot;#,##0.00_);[Red]\(&quot;$&quot;#,##0.00\)">
                  <c:v>71796</c:v>
                </c:pt>
                <c:pt idx="330" formatCode="&quot;$&quot;#,##0.00_);[Red]\(&quot;$&quot;#,##0.00\)">
                  <c:v>61825</c:v>
                </c:pt>
                <c:pt idx="331">
                  <c:v>65220</c:v>
                </c:pt>
                <c:pt idx="332" formatCode="&quot;$&quot;#,##0.00_);[Red]\(&quot;$&quot;#,##0.00\)">
                  <c:v>64587</c:v>
                </c:pt>
                <c:pt idx="333" formatCode="&quot;$&quot;#,##0.00_);[Red]\(&quot;$&quot;#,##0.00\)">
                  <c:v>25224</c:v>
                </c:pt>
                <c:pt idx="334" formatCode="&quot;$&quot;#,##0.00_);[Red]\(&quot;$&quot;#,##0.00\)">
                  <c:v>81843</c:v>
                </c:pt>
                <c:pt idx="335" formatCode="&quot;$&quot;#,##0.00_);[Red]\(&quot;$&quot;#,##0.00\)">
                  <c:v>34350</c:v>
                </c:pt>
                <c:pt idx="336" formatCode="&quot;$&quot;#,##0.00_);[Red]\(&quot;$&quot;#,##0.00\)">
                  <c:v>34043</c:v>
                </c:pt>
                <c:pt idx="337" formatCode="&quot;$&quot;#,##0.00_);[Red]\(&quot;$&quot;#,##0.00\)">
                  <c:v>64140</c:v>
                </c:pt>
                <c:pt idx="338" formatCode="&quot;$&quot;#,##0.00_);[Red]\(&quot;$&quot;#,##0.00\)">
                  <c:v>65640</c:v>
                </c:pt>
                <c:pt idx="339" formatCode="&quot;$&quot;#,##0.00_);[Red]\(&quot;$&quot;#,##0.00\)">
                  <c:v>43057</c:v>
                </c:pt>
                <c:pt idx="340" formatCode="&quot;$&quot;#,##0.00_);[Red]\(&quot;$&quot;#,##0.00\)">
                  <c:v>62981</c:v>
                </c:pt>
                <c:pt idx="341" formatCode="&quot;$&quot;#,##0.00_);[Red]\(&quot;$&quot;#,##0.00\)">
                  <c:v>30168</c:v>
                </c:pt>
                <c:pt idx="342" formatCode="&quot;$&quot;#,##0.00_);[Red]\(&quot;$&quot;#,##0.00\)">
                  <c:v>25851</c:v>
                </c:pt>
                <c:pt idx="343" formatCode="&quot;$&quot;#,##0.00_);[Red]\(&quot;$&quot;#,##0.00\)">
                  <c:v>39747</c:v>
                </c:pt>
                <c:pt idx="344" formatCode="&quot;$&quot;#,##0.00_);[Red]\(&quot;$&quot;#,##0.00\)">
                  <c:v>22585</c:v>
                </c:pt>
                <c:pt idx="345" formatCode="&quot;$&quot;#,##0.00_);[Red]\(&quot;$&quot;#,##0.00\)">
                  <c:v>66426</c:v>
                </c:pt>
                <c:pt idx="346" formatCode="&quot;$&quot;#,##0.00_);[Red]\(&quot;$&quot;#,##0.00\)">
                  <c:v>40706</c:v>
                </c:pt>
                <c:pt idx="347" formatCode="&quot;$&quot;#,##0.00_);[Red]\(&quot;$&quot;#,##0.00\)">
                  <c:v>55956</c:v>
                </c:pt>
                <c:pt idx="348" formatCode="&quot;$&quot;#,##0.00_);[Red]\(&quot;$&quot;#,##0.00\)">
                  <c:v>69719</c:v>
                </c:pt>
                <c:pt idx="349" formatCode="&quot;$&quot;#,##0.00_);[Red]\(&quot;$&quot;#,##0.00\)">
                  <c:v>23529</c:v>
                </c:pt>
                <c:pt idx="350" formatCode="&quot;$&quot;#,##0.00_);[Red]\(&quot;$&quot;#,##0.00\)">
                  <c:v>85696</c:v>
                </c:pt>
                <c:pt idx="351" formatCode="&quot;$&quot;#,##0.00_);[Red]\(&quot;$&quot;#,##0.00\)">
                  <c:v>45204</c:v>
                </c:pt>
                <c:pt idx="352" formatCode="&quot;$&quot;#,##0.00_);[Red]\(&quot;$&quot;#,##0.00\)">
                  <c:v>87679</c:v>
                </c:pt>
                <c:pt idx="353" formatCode="&quot;$&quot;#,##0.00_);[Red]\(&quot;$&quot;#,##0.00\)">
                  <c:v>33955</c:v>
                </c:pt>
                <c:pt idx="354">
                  <c:v>79174</c:v>
                </c:pt>
                <c:pt idx="355" formatCode="&quot;$&quot;#,##0.00_);[Red]\(&quot;$&quot;#,##0.00\)">
                  <c:v>12393</c:v>
                </c:pt>
                <c:pt idx="356" formatCode="&quot;$&quot;#,##0.00_);[Red]\(&quot;$&quot;#,##0.00\)">
                  <c:v>25965</c:v>
                </c:pt>
                <c:pt idx="357" formatCode="&quot;$&quot;#,##0.00_);[Red]\(&quot;$&quot;#,##0.00\)">
                  <c:v>64795</c:v>
                </c:pt>
                <c:pt idx="358" formatCode="&quot;$&quot;#,##0.00_);[Red]\(&quot;$&quot;#,##0.00\)">
                  <c:v>29732</c:v>
                </c:pt>
                <c:pt idx="359">
                  <c:v>84835</c:v>
                </c:pt>
                <c:pt idx="360" formatCode="&quot;$&quot;#,##0.00_);[Red]\(&quot;$&quot;#,##0.00\)">
                  <c:v>54959</c:v>
                </c:pt>
                <c:pt idx="361" formatCode="&quot;$&quot;#,##0.00_);[Red]\(&quot;$&quot;#,##0.00\)">
                  <c:v>39190</c:v>
                </c:pt>
                <c:pt idx="362" formatCode="&quot;$&quot;#,##0.00_);[Red]\(&quot;$&quot;#,##0.00\)">
                  <c:v>35544</c:v>
                </c:pt>
                <c:pt idx="363" formatCode="&quot;$&quot;#,##0.00_);[Red]\(&quot;$&quot;#,##0.00\)">
                  <c:v>43322</c:v>
                </c:pt>
                <c:pt idx="364">
                  <c:v>47139</c:v>
                </c:pt>
                <c:pt idx="365" formatCode="&quot;$&quot;#,##0.00_);[Red]\(&quot;$&quot;#,##0.00\)">
                  <c:v>75251</c:v>
                </c:pt>
                <c:pt idx="366" formatCode="&quot;$&quot;#,##0.00_);[Red]\(&quot;$&quot;#,##0.00\)">
                  <c:v>64849</c:v>
                </c:pt>
                <c:pt idx="367" formatCode="&quot;$&quot;#,##0.00_);[Red]\(&quot;$&quot;#,##0.00\)">
                  <c:v>18929</c:v>
                </c:pt>
                <c:pt idx="368" formatCode="&quot;$&quot;#,##0.00_);[Red]\(&quot;$&quot;#,##0.00\)">
                  <c:v>23148</c:v>
                </c:pt>
                <c:pt idx="369" formatCode="&quot;$&quot;#,##0.00_);[Red]\(&quot;$&quot;#,##0.00\)">
                  <c:v>53537</c:v>
                </c:pt>
                <c:pt idx="370" formatCode="&quot;$&quot;#,##0.00_);[Red]\(&quot;$&quot;#,##0.00\)">
                  <c:v>42033</c:v>
                </c:pt>
                <c:pt idx="371" formatCode="&quot;$&quot;#,##0.00_);[Red]\(&quot;$&quot;#,##0.00\)">
                  <c:v>78789</c:v>
                </c:pt>
                <c:pt idx="372" formatCode="&quot;$&quot;#,##0.00_);[Red]\(&quot;$&quot;#,##0.00\)">
                  <c:v>63120</c:v>
                </c:pt>
                <c:pt idx="373" formatCode="&quot;$&quot;#,##0.00_);[Red]\(&quot;$&quot;#,##0.00\)">
                  <c:v>67430</c:v>
                </c:pt>
                <c:pt idx="374" formatCode="&quot;$&quot;#,##0.00_);[Red]\(&quot;$&quot;#,##0.00\)">
                  <c:v>78939</c:v>
                </c:pt>
                <c:pt idx="375" formatCode="&quot;$&quot;#,##0.00_);[Red]\(&quot;$&quot;#,##0.00\)">
                  <c:v>45736</c:v>
                </c:pt>
                <c:pt idx="376" formatCode="&quot;$&quot;#,##0.00_);[Red]\(&quot;$&quot;#,##0.00\)">
                  <c:v>40321</c:v>
                </c:pt>
                <c:pt idx="377" formatCode="&quot;$&quot;#,##0.00_);[Red]\(&quot;$&quot;#,##0.00\)">
                  <c:v>59062</c:v>
                </c:pt>
                <c:pt idx="378" formatCode="&quot;$&quot;#,##0.00_);[Red]\(&quot;$&quot;#,##0.00\)">
                  <c:v>69401</c:v>
                </c:pt>
                <c:pt idx="379" formatCode="&quot;$&quot;#,##0.00_);[Red]\(&quot;$&quot;#,##0.00\)">
                  <c:v>31814</c:v>
                </c:pt>
                <c:pt idx="380" formatCode="&quot;$&quot;#,##0.00_);[Red]\(&quot;$&quot;#,##0.00\)">
                  <c:v>25252</c:v>
                </c:pt>
                <c:pt idx="381">
                  <c:v>71434</c:v>
                </c:pt>
                <c:pt idx="382" formatCode="&quot;$&quot;#,##0.00_);[Red]\(&quot;$&quot;#,##0.00\)">
                  <c:v>34445</c:v>
                </c:pt>
                <c:pt idx="383" formatCode="&quot;$&quot;#,##0.00_);[Red]\(&quot;$&quot;#,##0.00\)">
                  <c:v>55012</c:v>
                </c:pt>
                <c:pt idx="384" formatCode="&quot;$&quot;#,##0.00_);[Red]\(&quot;$&quot;#,##0.00\)">
                  <c:v>86610</c:v>
                </c:pt>
                <c:pt idx="385" formatCode="&quot;$&quot;#,##0.00_);[Red]\(&quot;$&quot;#,##0.00\)">
                  <c:v>84618</c:v>
                </c:pt>
                <c:pt idx="386" formatCode="&quot;$&quot;#,##0.00_);[Red]\(&quot;$&quot;#,##0.00\)">
                  <c:v>45684</c:v>
                </c:pt>
                <c:pt idx="387" formatCode="&quot;$&quot;#,##0.00_);[Red]\(&quot;$&quot;#,##0.00\)">
                  <c:v>34053</c:v>
                </c:pt>
                <c:pt idx="388" formatCode="&quot;$&quot;#,##0.00_);[Red]\(&quot;$&quot;#,##0.00\)">
                  <c:v>21063</c:v>
                </c:pt>
                <c:pt idx="389" formatCode="&quot;$&quot;#,##0.00_);[Red]\(&quot;$&quot;#,##0.00\)">
                  <c:v>63159</c:v>
                </c:pt>
                <c:pt idx="390">
                  <c:v>44931</c:v>
                </c:pt>
                <c:pt idx="391">
                  <c:v>60597</c:v>
                </c:pt>
                <c:pt idx="392" formatCode="&quot;$&quot;#,##0.00_);[Red]\(&quot;$&quot;#,##0.00\)">
                  <c:v>58607</c:v>
                </c:pt>
                <c:pt idx="394" formatCode="&quot;$&quot;#,##0.00_);[Red]\(&quot;$&quot;#,##0.00\)">
                  <c:v>37697</c:v>
                </c:pt>
                <c:pt idx="395" formatCode="&quot;$&quot;#,##0.00_);[Red]\(&quot;$&quot;#,##0.00\)">
                  <c:v>71964</c:v>
                </c:pt>
                <c:pt idx="396" formatCode="&quot;$&quot;#,##0.00_);[Red]\(&quot;$&quot;#,##0.00\)">
                  <c:v>72679</c:v>
                </c:pt>
                <c:pt idx="397" formatCode="&quot;$&quot;#,##0.00_);[Red]\(&quot;$&quot;#,##0.00\)">
                  <c:v>35765</c:v>
                </c:pt>
                <c:pt idx="398" formatCode="&quot;$&quot;#,##0.00_);[Red]\(&quot;$&quot;#,##0.00\)">
                  <c:v>77583</c:v>
                </c:pt>
                <c:pt idx="399" formatCode="&quot;$&quot;#,##0.00_);[Red]\(&quot;$&quot;#,##0.00\)">
                  <c:v>61456</c:v>
                </c:pt>
                <c:pt idx="400" formatCode="&quot;$&quot;#,##0.00_);[Red]\(&quot;$&quot;#,##0.00\)">
                  <c:v>57906</c:v>
                </c:pt>
                <c:pt idx="401" formatCode="&quot;$&quot;#,##0.00_);[Red]\(&quot;$&quot;#,##0.00\)">
                  <c:v>35860</c:v>
                </c:pt>
                <c:pt idx="402" formatCode="&quot;$&quot;#,##0.00_);[Red]\(&quot;$&quot;#,##0.00\)">
                  <c:v>50737</c:v>
                </c:pt>
                <c:pt idx="403" formatCode="&quot;$&quot;#,##0.00_);[Red]\(&quot;$&quot;#,##0.00\)">
                  <c:v>38823</c:v>
                </c:pt>
                <c:pt idx="404" formatCode="&quot;$&quot;#,##0.00_);[Red]\(&quot;$&quot;#,##0.00\)">
                  <c:v>53374</c:v>
                </c:pt>
                <c:pt idx="405" formatCode="&quot;$&quot;#,##0.00_);[Red]\(&quot;$&quot;#,##0.00\)">
                  <c:v>72460</c:v>
                </c:pt>
                <c:pt idx="406">
                  <c:v>81044</c:v>
                </c:pt>
                <c:pt idx="407" formatCode="&quot;$&quot;#,##0.00_);[Red]\(&quot;$&quot;#,##0.00\)">
                  <c:v>84906</c:v>
                </c:pt>
                <c:pt idx="408" formatCode="&quot;$&quot;#,##0.00_);[Red]\(&quot;$&quot;#,##0.00\)">
                  <c:v>33581</c:v>
                </c:pt>
                <c:pt idx="409" formatCode="&quot;$&quot;#,##0.00_);[Red]\(&quot;$&quot;#,##0.00\)">
                  <c:v>20130</c:v>
                </c:pt>
                <c:pt idx="410" formatCode="&quot;$&quot;#,##0.00_);[Red]\(&quot;$&quot;#,##0.00\)">
                  <c:v>96843</c:v>
                </c:pt>
                <c:pt idx="411" formatCode="&quot;$&quot;#,##0.00_);[Red]\(&quot;$&quot;#,##0.00\)">
                  <c:v>82800</c:v>
                </c:pt>
                <c:pt idx="412" formatCode="&quot;$&quot;#,##0.00_);[Red]\(&quot;$&quot;#,##0.00\)">
                  <c:v>50116</c:v>
                </c:pt>
                <c:pt idx="413" formatCode="&quot;$&quot;#,##0.00_);[Red]\(&quot;$&quot;#,##0.00\)">
                  <c:v>62905</c:v>
                </c:pt>
                <c:pt idx="414" formatCode="&quot;$&quot;#,##0.00_);[Red]\(&quot;$&quot;#,##0.00\)">
                  <c:v>63033</c:v>
                </c:pt>
                <c:pt idx="415">
                  <c:v>45203</c:v>
                </c:pt>
                <c:pt idx="416" formatCode="&quot;$&quot;#,##0.00_);[Red]\(&quot;$&quot;#,##0.00\)">
                  <c:v>62859</c:v>
                </c:pt>
                <c:pt idx="417" formatCode="&quot;$&quot;#,##0.00_);[Red]\(&quot;$&quot;#,##0.00\)">
                  <c:v>53700</c:v>
                </c:pt>
                <c:pt idx="418" formatCode="&quot;$&quot;#,##0.00_);[Red]\(&quot;$&quot;#,##0.00\)">
                  <c:v>7500</c:v>
                </c:pt>
                <c:pt idx="419" formatCode="&quot;$&quot;#,##0.00_);[Red]\(&quot;$&quot;#,##0.00\)">
                  <c:v>76653</c:v>
                </c:pt>
                <c:pt idx="420" formatCode="&quot;$&quot;#,##0.00_);[Red]\(&quot;$&quot;#,##0.00\)">
                  <c:v>80995</c:v>
                </c:pt>
                <c:pt idx="421" formatCode="&quot;$&quot;#,##0.00_);[Red]\(&quot;$&quot;#,##0.00\)">
                  <c:v>30372</c:v>
                </c:pt>
                <c:pt idx="422" formatCode="&quot;$&quot;#,##0.00_);[Red]\(&quot;$&quot;#,##0.00\)">
                  <c:v>22554</c:v>
                </c:pt>
                <c:pt idx="423" formatCode="&quot;$&quot;#,##0.00_);[Red]\(&quot;$&quot;#,##0.00\)">
                  <c:v>26290</c:v>
                </c:pt>
                <c:pt idx="424" formatCode="&quot;$&quot;#,##0.00_);[Red]\(&quot;$&quot;#,##0.00\)">
                  <c:v>56939</c:v>
                </c:pt>
                <c:pt idx="425" formatCode="&quot;$&quot;#,##0.00_);[Red]\(&quot;$&quot;#,##0.00\)">
                  <c:v>46779</c:v>
                </c:pt>
                <c:pt idx="426" formatCode="&quot;$&quot;#,##0.00_);[Red]\(&quot;$&quot;#,##0.00\)">
                  <c:v>40049</c:v>
                </c:pt>
                <c:pt idx="427" formatCode="&quot;$&quot;#,##0.00_);[Red]\(&quot;$&quot;#,##0.00\)">
                  <c:v>46344</c:v>
                </c:pt>
                <c:pt idx="428" formatCode="&quot;$&quot;#,##0.00_);[Red]\(&quot;$&quot;#,##0.00\)">
                  <c:v>80134</c:v>
                </c:pt>
                <c:pt idx="429" formatCode="&quot;$&quot;#,##0.00_);[Red]\(&quot;$&quot;#,##0.00\)">
                  <c:v>70617</c:v>
                </c:pt>
                <c:pt idx="430" formatCode="&quot;$&quot;#,##0.00_);[Red]\(&quot;$&quot;#,##0.00\)">
                  <c:v>82326</c:v>
                </c:pt>
                <c:pt idx="431" formatCode="&quot;$&quot;#,##0.00_);[Red]\(&quot;$&quot;#,##0.00\)">
                  <c:v>41154</c:v>
                </c:pt>
                <c:pt idx="432" formatCode="&quot;$&quot;#,##0.00_);[Red]\(&quot;$&quot;#,##0.00\)">
                  <c:v>37284</c:v>
                </c:pt>
                <c:pt idx="433" formatCode="&quot;$&quot;#,##0.00_);[Red]\(&quot;$&quot;#,##0.00\)">
                  <c:v>64176</c:v>
                </c:pt>
                <c:pt idx="434" formatCode="&quot;$&quot;#,##0.00_);[Red]\(&quot;$&quot;#,##0.00\)">
                  <c:v>82582</c:v>
                </c:pt>
                <c:pt idx="435" formatCode="&quot;$&quot;#,##0.00_);[Red]\(&quot;$&quot;#,##0.00\)">
                  <c:v>26490</c:v>
                </c:pt>
                <c:pt idx="436" formatCode="&quot;$&quot;#,##0.00_);[Red]\(&quot;$&quot;#,##0.00\)">
                  <c:v>23626</c:v>
                </c:pt>
                <c:pt idx="437" formatCode="&quot;$&quot;#,##0.00_);[Red]\(&quot;$&quot;#,##0.00\)">
                  <c:v>43641</c:v>
                </c:pt>
                <c:pt idx="438" formatCode="&quot;$&quot;#,##0.00_);[Red]\(&quot;$&quot;#,##0.00\)">
                  <c:v>46891</c:v>
                </c:pt>
                <c:pt idx="439" formatCode="&quot;$&quot;#,##0.00_);[Red]\(&quot;$&quot;#,##0.00\)">
                  <c:v>18929</c:v>
                </c:pt>
                <c:pt idx="440" formatCode="&quot;$&quot;#,##0.00_);[Red]\(&quot;$&quot;#,##0.00\)">
                  <c:v>69520</c:v>
                </c:pt>
                <c:pt idx="441" formatCode="&quot;$&quot;#,##0.00_);[Red]\(&quot;$&quot;#,##0.00\)">
                  <c:v>27159</c:v>
                </c:pt>
                <c:pt idx="442" formatCode="&quot;$&quot;#,##0.00_);[Red]\(&quot;$&quot;#,##0.00\)">
                  <c:v>32880</c:v>
                </c:pt>
                <c:pt idx="443" formatCode="&quot;$&quot;#,##0.00_);[Red]\(&quot;$&quot;#,##0.00\)">
                  <c:v>26304</c:v>
                </c:pt>
                <c:pt idx="444" formatCode="&quot;$&quot;#,##0.00_);[Red]\(&quot;$&quot;#,##0.00\)">
                  <c:v>45143</c:v>
                </c:pt>
                <c:pt idx="445" formatCode="&quot;$&quot;#,##0.00_);[Red]\(&quot;$&quot;#,##0.00\)">
                  <c:v>57959</c:v>
                </c:pt>
                <c:pt idx="446" formatCode="&quot;$&quot;#,##0.00_);[Red]\(&quot;$&quot;#,##0.00\)">
                  <c:v>33812</c:v>
                </c:pt>
                <c:pt idx="447" formatCode="&quot;$&quot;#,##0.00_);[Red]\(&quot;$&quot;#,##0.00\)">
                  <c:v>33697</c:v>
                </c:pt>
                <c:pt idx="448">
                  <c:v>36634</c:v>
                </c:pt>
                <c:pt idx="449" formatCode="&quot;$&quot;#,##0.00_);[Red]\(&quot;$&quot;#,##0.00\)">
                  <c:v>50785</c:v>
                </c:pt>
                <c:pt idx="450" formatCode="&quot;$&quot;#,##0.00_);[Red]\(&quot;$&quot;#,##0.00\)">
                  <c:v>22327</c:v>
                </c:pt>
                <c:pt idx="451" formatCode="&quot;$&quot;#,##0.00_);[Red]\(&quot;$&quot;#,##0.00\)">
                  <c:v>62670</c:v>
                </c:pt>
                <c:pt idx="452">
                  <c:v>37368</c:v>
                </c:pt>
                <c:pt idx="453" formatCode="&quot;$&quot;#,##0.00_);[Red]\(&quot;$&quot;#,##0.00\)">
                  <c:v>66313</c:v>
                </c:pt>
                <c:pt idx="454" formatCode="&quot;$&quot;#,##0.00_);[Red]\(&quot;$&quot;#,##0.00\)">
                  <c:v>46734</c:v>
                </c:pt>
                <c:pt idx="455" formatCode="&quot;$&quot;#,##0.00_);[Red]\(&quot;$&quot;#,##0.00\)">
                  <c:v>58401</c:v>
                </c:pt>
                <c:pt idx="456" formatCode="&quot;$&quot;#,##0.00_);[Red]\(&quot;$&quot;#,##0.00\)">
                  <c:v>47025</c:v>
                </c:pt>
                <c:pt idx="457" formatCode="&quot;$&quot;#,##0.00_);[Red]\(&quot;$&quot;#,##0.00\)">
                  <c:v>77044</c:v>
                </c:pt>
                <c:pt idx="458" formatCode="&quot;$&quot;#,##0.00_);[Red]\(&quot;$&quot;#,##0.00\)">
                  <c:v>18929</c:v>
                </c:pt>
                <c:pt idx="459" formatCode="&quot;$&quot;#,##0.00_);[Red]\(&quot;$&quot;#,##0.00\)">
                  <c:v>29819</c:v>
                </c:pt>
                <c:pt idx="460" formatCode="&quot;$&quot;#,##0.00_);[Red]\(&quot;$&quot;#,##0.00\)">
                  <c:v>70038</c:v>
                </c:pt>
                <c:pt idx="461" formatCode="&quot;$&quot;#,##0.00_);[Red]\(&quot;$&quot;#,##0.00\)">
                  <c:v>59666</c:v>
                </c:pt>
                <c:pt idx="462" formatCode="&quot;$&quot;#,##0.00_);[Red]\(&quot;$&quot;#,##0.00\)">
                  <c:v>33622</c:v>
                </c:pt>
                <c:pt idx="463" formatCode="&quot;$&quot;#,##0.00_);[Red]\(&quot;$&quot;#,##0.00\)">
                  <c:v>30261</c:v>
                </c:pt>
                <c:pt idx="464" formatCode="&quot;$&quot;#,##0.00_);[Red]\(&quot;$&quot;#,##0.00\)">
                  <c:v>69267</c:v>
                </c:pt>
                <c:pt idx="465" formatCode="&quot;$&quot;#,##0.00_);[Red]\(&quot;$&quot;#,##0.00\)">
                  <c:v>43776</c:v>
                </c:pt>
                <c:pt idx="466" formatCode="&quot;$&quot;#,##0.00_);[Red]\(&quot;$&quot;#,##0.00\)">
                  <c:v>40321</c:v>
                </c:pt>
                <c:pt idx="467">
                  <c:v>53359</c:v>
                </c:pt>
                <c:pt idx="468" formatCode="&quot;$&quot;#,##0.00_);[Red]\(&quot;$&quot;#,##0.00\)">
                  <c:v>54591</c:v>
                </c:pt>
                <c:pt idx="469" formatCode="&quot;$&quot;#,##0.00_);[Red]\(&quot;$&quot;#,##0.00\)">
                  <c:v>69109</c:v>
                </c:pt>
                <c:pt idx="470" formatCode="&quot;$&quot;#,##0.00_);[Red]\(&quot;$&quot;#,##0.00\)">
                  <c:v>58597</c:v>
                </c:pt>
                <c:pt idx="471" formatCode="&quot;$&quot;#,##0.00_);[Red]\(&quot;$&quot;#,##0.00\)">
                  <c:v>81657</c:v>
                </c:pt>
                <c:pt idx="472" formatCode="&quot;$&quot;#,##0.00_);[Red]\(&quot;$&quot;#,##0.00\)">
                  <c:v>62568</c:v>
                </c:pt>
                <c:pt idx="473" formatCode="&quot;$&quot;#,##0.00_);[Red]\(&quot;$&quot;#,##0.00\)">
                  <c:v>66582</c:v>
                </c:pt>
                <c:pt idx="474" formatCode="&quot;$&quot;#,##0.00_);[Red]\(&quot;$&quot;#,##0.00\)">
                  <c:v>78825</c:v>
                </c:pt>
                <c:pt idx="475" formatCode="&quot;$&quot;#,##0.00_);[Red]\(&quot;$&quot;#,##0.00\)">
                  <c:v>28164</c:v>
                </c:pt>
                <c:pt idx="476">
                  <c:v>72071</c:v>
                </c:pt>
                <c:pt idx="477" formatCode="&quot;$&quot;#,##0.00_);[Red]\(&quot;$&quot;#,##0.00\)">
                  <c:v>18222</c:v>
                </c:pt>
                <c:pt idx="479" formatCode="&quot;$&quot;#,##0.00_);[Red]\(&quot;$&quot;#,##0.00\)">
                  <c:v>28440</c:v>
                </c:pt>
                <c:pt idx="480" formatCode="&quot;$&quot;#,##0.00_);[Red]\(&quot;$&quot;#,##0.00\)">
                  <c:v>30545</c:v>
                </c:pt>
                <c:pt idx="481" formatCode="&quot;$&quot;#,##0.00_);[Red]\(&quot;$&quot;#,##0.00\)">
                  <c:v>34600</c:v>
                </c:pt>
                <c:pt idx="482" formatCode="&quot;$&quot;#,##0.00_);[Red]\(&quot;$&quot;#,##0.00\)">
                  <c:v>62807</c:v>
                </c:pt>
                <c:pt idx="483" formatCode="&quot;$&quot;#,##0.00_);[Red]\(&quot;$&quot;#,##0.00\)">
                  <c:v>40233</c:v>
                </c:pt>
                <c:pt idx="484" formatCode="&quot;$&quot;#,##0.00_);[Red]\(&quot;$&quot;#,##0.00\)">
                  <c:v>30801</c:v>
                </c:pt>
                <c:pt idx="485" formatCode="&quot;$&quot;#,##0.00_);[Red]\(&quot;$&quot;#,##0.00\)">
                  <c:v>51124</c:v>
                </c:pt>
                <c:pt idx="486" formatCode="&quot;$&quot;#,##0.00_);[Red]\(&quot;$&quot;#,##0.00\)">
                  <c:v>61482</c:v>
                </c:pt>
                <c:pt idx="487" formatCode="&quot;$&quot;#,##0.00_);[Red]\(&quot;$&quot;#,##0.00\)">
                  <c:v>25410</c:v>
                </c:pt>
                <c:pt idx="488" formatCode="&quot;$&quot;#,##0.00_);[Red]\(&quot;$&quot;#,##0.00\)">
                  <c:v>31395</c:v>
                </c:pt>
                <c:pt idx="489" formatCode="&quot;$&quot;#,##0.00_);[Red]\(&quot;$&quot;#,##0.00\)">
                  <c:v>61286</c:v>
                </c:pt>
                <c:pt idx="490" formatCode="&quot;$&quot;#,##0.00_);[Red]\(&quot;$&quot;#,##0.00\)">
                  <c:v>83891</c:v>
                </c:pt>
                <c:pt idx="491" formatCode="&quot;$&quot;#,##0.00_);[Red]\(&quot;$&quot;#,##0.00\)">
                  <c:v>75342</c:v>
                </c:pt>
                <c:pt idx="492" formatCode="&quot;$&quot;#,##0.00_);[Red]\(&quot;$&quot;#,##0.00\)">
                  <c:v>46831</c:v>
                </c:pt>
                <c:pt idx="493" formatCode="&quot;$&quot;#,##0.00_);[Red]\(&quot;$&quot;#,##0.00\)">
                  <c:v>20491</c:v>
                </c:pt>
                <c:pt idx="494" formatCode="&quot;$&quot;#,##0.00_);[Red]\(&quot;$&quot;#,##0.00\)">
                  <c:v>35178</c:v>
                </c:pt>
                <c:pt idx="495" formatCode="&quot;$&quot;#,##0.00_);[Red]\(&quot;$&quot;#,##0.00\)">
                  <c:v>38410</c:v>
                </c:pt>
                <c:pt idx="496" formatCode="&quot;$&quot;#,##0.00_);[Red]\(&quot;$&quot;#,##0.00\)">
                  <c:v>73454</c:v>
                </c:pt>
                <c:pt idx="497">
                  <c:v>37716</c:v>
                </c:pt>
                <c:pt idx="498" formatCode="&quot;$&quot;#,##0.00_);[Red]\(&quot;$&quot;#,##0.00\)">
                  <c:v>88097</c:v>
                </c:pt>
                <c:pt idx="499" formatCode="&quot;$&quot;#,##0.00_);[Red]\(&quot;$&quot;#,##0.00\)">
                  <c:v>24027</c:v>
                </c:pt>
                <c:pt idx="500" formatCode="&quot;$&quot;#,##0.00_);[Red]\(&quot;$&quot;#,##0.00\)">
                  <c:v>57530</c:v>
                </c:pt>
                <c:pt idx="501" formatCode="&quot;$&quot;#,##0.00_);[Red]\(&quot;$&quot;#,##0.00\)">
                  <c:v>31878</c:v>
                </c:pt>
                <c:pt idx="502" formatCode="&quot;$&quot;#,##0.00_);[Red]\(&quot;$&quot;#,##0.00\)">
                  <c:v>21840</c:v>
                </c:pt>
                <c:pt idx="503" formatCode="&quot;$&quot;#,##0.00_);[Red]\(&quot;$&quot;#,##0.00\)">
                  <c:v>55521</c:v>
                </c:pt>
                <c:pt idx="504" formatCode="&quot;$&quot;#,##0.00_);[Red]\(&quot;$&quot;#,##0.00\)">
                  <c:v>29548</c:v>
                </c:pt>
                <c:pt idx="505" formatCode="&quot;$&quot;#,##0.00_);[Red]\(&quot;$&quot;#,##0.00\)">
                  <c:v>63810</c:v>
                </c:pt>
                <c:pt idx="506" formatCode="&quot;$&quot;#,##0.00_);[Red]\(&quot;$&quot;#,##0.00\)">
                  <c:v>28249</c:v>
                </c:pt>
                <c:pt idx="507" formatCode="&quot;$&quot;#,##0.00_);[Red]\(&quot;$&quot;#,##0.00\)">
                  <c:v>61278</c:v>
                </c:pt>
                <c:pt idx="508" formatCode="&quot;$&quot;#,##0.00_);[Red]\(&quot;$&quot;#,##0.00\)">
                  <c:v>70638</c:v>
                </c:pt>
                <c:pt idx="509" formatCode="&quot;$&quot;#,##0.00_);[Red]\(&quot;$&quot;#,##0.00\)">
                  <c:v>17323</c:v>
                </c:pt>
                <c:pt idx="510" formatCode="&quot;$&quot;#,##0.00_);[Red]\(&quot;$&quot;#,##0.00\)">
                  <c:v>56534</c:v>
                </c:pt>
                <c:pt idx="511" formatCode="&quot;$&quot;#,##0.00_);[Red]\(&quot;$&quot;#,##0.00\)">
                  <c:v>61996</c:v>
                </c:pt>
                <c:pt idx="512" formatCode="&quot;$&quot;#,##0.00_);[Red]\(&quot;$&quot;#,##0.00\)">
                  <c:v>71113</c:v>
                </c:pt>
                <c:pt idx="513" formatCode="&quot;$&quot;#,##0.00_);[Red]\(&quot;$&quot;#,##0.00\)">
                  <c:v>29791</c:v>
                </c:pt>
                <c:pt idx="514" formatCode="&quot;$&quot;#,##0.00_);[Red]\(&quot;$&quot;#,##0.00\)">
                  <c:v>26759</c:v>
                </c:pt>
                <c:pt idx="515" formatCode="&quot;$&quot;#,##0.00_);[Red]\(&quot;$&quot;#,##0.00\)">
                  <c:v>76320</c:v>
                </c:pt>
                <c:pt idx="516" formatCode="&quot;$&quot;#,##0.00_);[Red]\(&quot;$&quot;#,##0.00\)">
                  <c:v>40464</c:v>
                </c:pt>
                <c:pt idx="517" formatCode="&quot;$&quot;#,##0.00_);[Red]\(&quot;$&quot;#,##0.00\)">
                  <c:v>82576</c:v>
                </c:pt>
                <c:pt idx="518" formatCode="&quot;$&quot;#,##0.00_);[Red]\(&quot;$&quot;#,##0.00\)">
                  <c:v>75794</c:v>
                </c:pt>
                <c:pt idx="519" formatCode="&quot;$&quot;#,##0.00_);[Red]\(&quot;$&quot;#,##0.00\)">
                  <c:v>54197</c:v>
                </c:pt>
                <c:pt idx="520" formatCode="&quot;$&quot;#,##0.00_);[Red]\(&quot;$&quot;#,##0.00\)">
                  <c:v>34596</c:v>
                </c:pt>
                <c:pt idx="521" formatCode="&quot;$&quot;#,##0.00_);[Red]\(&quot;$&quot;#,##0.00\)">
                  <c:v>42607</c:v>
                </c:pt>
                <c:pt idx="522" formatCode="&quot;$&quot;#,##0.00_);[Red]\(&quot;$&quot;#,##0.00\)">
                  <c:v>71853</c:v>
                </c:pt>
                <c:pt idx="523" formatCode="&quot;$&quot;#,##0.00_);[Red]\(&quot;$&quot;#,##0.00\)">
                  <c:v>50501</c:v>
                </c:pt>
                <c:pt idx="524" formatCode="&quot;$&quot;#,##0.00_);[Red]\(&quot;$&quot;#,##0.00\)">
                  <c:v>16653</c:v>
                </c:pt>
                <c:pt idx="525" formatCode="&quot;$&quot;#,##0.00_);[Red]\(&quot;$&quot;#,##0.00\)">
                  <c:v>43602</c:v>
                </c:pt>
                <c:pt idx="526" formatCode="&quot;$&quot;#,##0.00_);[Red]\(&quot;$&quot;#,##0.00\)">
                  <c:v>40851</c:v>
                </c:pt>
                <c:pt idx="527" formatCode="&quot;$&quot;#,##0.00_);[Red]\(&quot;$&quot;#,##0.00\)">
                  <c:v>18701</c:v>
                </c:pt>
                <c:pt idx="528" formatCode="&quot;$&quot;#,##0.00_);[Red]\(&quot;$&quot;#,##0.00\)">
                  <c:v>76234</c:v>
                </c:pt>
                <c:pt idx="529" formatCode="&quot;$&quot;#,##0.00_);[Red]\(&quot;$&quot;#,##0.00\)">
                  <c:v>74293</c:v>
                </c:pt>
                <c:pt idx="530" formatCode="&quot;$&quot;#,##0.00_);[Red]\(&quot;$&quot;#,##0.00\)">
                  <c:v>75154</c:v>
                </c:pt>
                <c:pt idx="531" formatCode="&quot;$&quot;#,##0.00_);[Red]\(&quot;$&quot;#,##0.00\)">
                  <c:v>46097</c:v>
                </c:pt>
                <c:pt idx="532" formatCode="&quot;$&quot;#,##0.00_);[Red]\(&quot;$&quot;#,##0.00\)">
                  <c:v>34412</c:v>
                </c:pt>
                <c:pt idx="533">
                  <c:v>65370</c:v>
                </c:pt>
                <c:pt idx="534" formatCode="&quot;$&quot;#,##0.00_);[Red]\(&quot;$&quot;#,##0.00\)">
                  <c:v>52413</c:v>
                </c:pt>
                <c:pt idx="535" formatCode="&quot;$&quot;#,##0.00_);[Red]\(&quot;$&quot;#,##0.00\)">
                  <c:v>22390</c:v>
                </c:pt>
                <c:pt idx="536" formatCode="&quot;$&quot;#,##0.00_);[Red]\(&quot;$&quot;#,##0.00\)">
                  <c:v>42664</c:v>
                </c:pt>
                <c:pt idx="537" formatCode="&quot;$&quot;#,##0.00_);[Red]\(&quot;$&quot;#,##0.00\)">
                  <c:v>47025</c:v>
                </c:pt>
                <c:pt idx="538" formatCode="&quot;$&quot;#,##0.00_);[Red]\(&quot;$&quot;#,##0.00\)">
                  <c:v>30560</c:v>
                </c:pt>
                <c:pt idx="539" formatCode="&quot;$&quot;#,##0.00_);[Red]\(&quot;$&quot;#,##0.00\)">
                  <c:v>71866</c:v>
                </c:pt>
                <c:pt idx="540" formatCode="&quot;$&quot;#,##0.00_);[Red]\(&quot;$&quot;#,##0.00\)">
                  <c:v>29435</c:v>
                </c:pt>
                <c:pt idx="541" formatCode="&quot;$&quot;#,##0.00_);[Red]\(&quot;$&quot;#,##0.00\)">
                  <c:v>36143</c:v>
                </c:pt>
                <c:pt idx="542" formatCode="&quot;$&quot;#,##0.00_);[Red]\(&quot;$&quot;#,##0.00\)">
                  <c:v>57100</c:v>
                </c:pt>
                <c:pt idx="543" formatCode="&quot;$&quot;#,##0.00_);[Red]\(&quot;$&quot;#,##0.00\)">
                  <c:v>80317</c:v>
                </c:pt>
                <c:pt idx="544" formatCode="&quot;$&quot;#,##0.00_);[Red]\(&quot;$&quot;#,##0.00\)">
                  <c:v>73807</c:v>
                </c:pt>
                <c:pt idx="545" formatCode="&quot;$&quot;#,##0.00_);[Red]\(&quot;$&quot;#,##0.00\)">
                  <c:v>33438</c:v>
                </c:pt>
                <c:pt idx="546" formatCode="&quot;$&quot;#,##0.00_);[Red]\(&quot;$&quot;#,##0.00\)">
                  <c:v>67546</c:v>
                </c:pt>
                <c:pt idx="547" formatCode="&quot;$&quot;#,##0.00_);[Red]\(&quot;$&quot;#,##0.00\)">
                  <c:v>72066</c:v>
                </c:pt>
                <c:pt idx="548" formatCode="&quot;$&quot;#,##0.00_);[Red]\(&quot;$&quot;#,##0.00\)">
                  <c:v>54456</c:v>
                </c:pt>
                <c:pt idx="549" formatCode="&quot;$&quot;#,##0.00_);[Red]\(&quot;$&quot;#,##0.00\)">
                  <c:v>70179</c:v>
                </c:pt>
                <c:pt idx="550">
                  <c:v>30523</c:v>
                </c:pt>
                <c:pt idx="551" formatCode="&quot;$&quot;#,##0.00_);[Red]\(&quot;$&quot;#,##0.00\)">
                  <c:v>72117</c:v>
                </c:pt>
                <c:pt idx="552" formatCode="&quot;$&quot;#,##0.00_);[Red]\(&quot;$&quot;#,##0.00\)">
                  <c:v>102160</c:v>
                </c:pt>
                <c:pt idx="553" formatCode="&quot;$&quot;#,##0.00_);[Red]\(&quot;$&quot;#,##0.00\)">
                  <c:v>87000</c:v>
                </c:pt>
                <c:pt idx="554" formatCode="&quot;$&quot;#,##0.00_);[Red]\(&quot;$&quot;#,##0.00\)">
                  <c:v>46098</c:v>
                </c:pt>
                <c:pt idx="555" formatCode="&quot;$&quot;#,##0.00_);[Red]\(&quot;$&quot;#,##0.00\)">
                  <c:v>56796</c:v>
                </c:pt>
                <c:pt idx="556" formatCode="&quot;$&quot;#,##0.00_);[Red]\(&quot;$&quot;#,##0.00\)">
                  <c:v>48918</c:v>
                </c:pt>
                <c:pt idx="557" formatCode="&quot;$&quot;#,##0.00_);[Red]\(&quot;$&quot;#,##0.00\)">
                  <c:v>30560</c:v>
                </c:pt>
                <c:pt idx="558" formatCode="&quot;$&quot;#,##0.00_);[Red]\(&quot;$&quot;#,##0.00\)">
                  <c:v>33183</c:v>
                </c:pt>
                <c:pt idx="559" formatCode="&quot;$&quot;#,##0.00_);[Red]\(&quot;$&quot;#,##0.00\)">
                  <c:v>22574</c:v>
                </c:pt>
                <c:pt idx="560" formatCode="&quot;$&quot;#,##0.00_);[Red]\(&quot;$&quot;#,##0.00\)">
                  <c:v>65210</c:v>
                </c:pt>
                <c:pt idx="561" formatCode="&quot;$&quot;#,##0.00_);[Red]\(&quot;$&quot;#,##0.00\)">
                  <c:v>78416</c:v>
                </c:pt>
                <c:pt idx="562" formatCode="&quot;$&quot;#,##0.00_);[Red]\(&quot;$&quot;#,##0.00\)">
                  <c:v>43269</c:v>
                </c:pt>
                <c:pt idx="563" formatCode="&quot;$&quot;#,##0.00_);[Red]\(&quot;$&quot;#,##0.00\)">
                  <c:v>60474</c:v>
                </c:pt>
                <c:pt idx="564" formatCode="&quot;$&quot;#,##0.00_);[Red]\(&quot;$&quot;#,##0.00\)">
                  <c:v>51766</c:v>
                </c:pt>
                <c:pt idx="565" formatCode="&quot;$&quot;#,##0.00_);[Red]\(&quot;$&quot;#,##0.00\)">
                  <c:v>24072</c:v>
                </c:pt>
                <c:pt idx="567" formatCode="&quot;$&quot;#,##0.00_);[Red]\(&quot;$&quot;#,##0.00\)">
                  <c:v>26518</c:v>
                </c:pt>
                <c:pt idx="568" formatCode="&quot;$&quot;#,##0.00_);[Red]\(&quot;$&quot;#,##0.00\)">
                  <c:v>49094</c:v>
                </c:pt>
                <c:pt idx="569" formatCode="&quot;$&quot;#,##0.00_);[Red]\(&quot;$&quot;#,##0.00\)">
                  <c:v>35388</c:v>
                </c:pt>
                <c:pt idx="570" formatCode="&quot;$&quot;#,##0.00_);[Red]\(&quot;$&quot;#,##0.00\)">
                  <c:v>67023</c:v>
                </c:pt>
                <c:pt idx="571" formatCode="&quot;$&quot;#,##0.00_);[Red]\(&quot;$&quot;#,##0.00\)">
                  <c:v>46014</c:v>
                </c:pt>
                <c:pt idx="572" formatCode="&quot;$&quot;#,##0.00_);[Red]\(&quot;$&quot;#,##0.00\)">
                  <c:v>67472</c:v>
                </c:pt>
                <c:pt idx="573" formatCode="&quot;$&quot;#,##0.00_);[Red]\(&quot;$&quot;#,##0.00\)">
                  <c:v>67893</c:v>
                </c:pt>
                <c:pt idx="574" formatCode="&quot;$&quot;#,##0.00_);[Red]\(&quot;$&quot;#,##0.00\)">
                  <c:v>74290</c:v>
                </c:pt>
                <c:pt idx="575" formatCode="&quot;$&quot;#,##0.00_);[Red]\(&quot;$&quot;#,##0.00\)">
                  <c:v>68118</c:v>
                </c:pt>
                <c:pt idx="576" formatCode="&quot;$&quot;#,##0.00_);[Red]\(&quot;$&quot;#,##0.00\)">
                  <c:v>72903</c:v>
                </c:pt>
                <c:pt idx="577" formatCode="&quot;$&quot;#,##0.00_);[Red]\(&quot;$&quot;#,##0.00\)">
                  <c:v>49980</c:v>
                </c:pt>
                <c:pt idx="579" formatCode="&quot;$&quot;#,##0.00_);[Red]\(&quot;$&quot;#,##0.00\)">
                  <c:v>78128</c:v>
                </c:pt>
                <c:pt idx="580" formatCode="&quot;$&quot;#,##0.00_);[Red]\(&quot;$&quot;#,##0.00\)">
                  <c:v>28510</c:v>
                </c:pt>
                <c:pt idx="581" formatCode="&quot;$&quot;#,##0.00_);[Red]\(&quot;$&quot;#,##0.00\)">
                  <c:v>52614</c:v>
                </c:pt>
                <c:pt idx="582" formatCode="&quot;$&quot;#,##0.00_);[Red]\(&quot;$&quot;#,##0.00\)">
                  <c:v>55951</c:v>
                </c:pt>
                <c:pt idx="583" formatCode="&quot;$&quot;#,##0.00_);[Red]\(&quot;$&quot;#,##0.00\)">
                  <c:v>52614</c:v>
                </c:pt>
                <c:pt idx="584" formatCode="&quot;$&quot;#,##0.00_);[Red]\(&quot;$&quot;#,##0.00\)">
                  <c:v>20180</c:v>
                </c:pt>
                <c:pt idx="585" formatCode="&quot;$&quot;#,##0.00_);[Red]\(&quot;$&quot;#,##0.00\)">
                  <c:v>68092</c:v>
                </c:pt>
                <c:pt idx="586" formatCode="&quot;$&quot;#,##0.00_);[Red]\(&quot;$&quot;#,##0.00\)">
                  <c:v>71847</c:v>
                </c:pt>
                <c:pt idx="587" formatCode="&quot;$&quot;#,##0.00_);[Red]\(&quot;$&quot;#,##0.00\)">
                  <c:v>23661</c:v>
                </c:pt>
                <c:pt idx="588" formatCode="&quot;$&quot;#,##0.00_);[Red]\(&quot;$&quot;#,##0.00\)">
                  <c:v>68352</c:v>
                </c:pt>
                <c:pt idx="589" formatCode="&quot;$&quot;#,##0.00_);[Red]\(&quot;$&quot;#,##0.00\)">
                  <c:v>79419</c:v>
                </c:pt>
                <c:pt idx="590" formatCode="&quot;$&quot;#,##0.00_);[Red]\(&quot;$&quot;#,##0.00\)">
                  <c:v>45906</c:v>
                </c:pt>
                <c:pt idx="591" formatCode="&quot;$&quot;#,##0.00_);[Red]\(&quot;$&quot;#,##0.00\)">
                  <c:v>46015</c:v>
                </c:pt>
                <c:pt idx="592" formatCode="&quot;$&quot;#,##0.00_);[Red]\(&quot;$&quot;#,##0.00\)">
                  <c:v>62637</c:v>
                </c:pt>
                <c:pt idx="593" formatCode="&quot;$&quot;#,##0.00_);[Red]\(&quot;$&quot;#,##0.00\)">
                  <c:v>36273</c:v>
                </c:pt>
                <c:pt idx="594" formatCode="&quot;$&quot;#,##0.00_);[Red]\(&quot;$&quot;#,##0.00\)">
                  <c:v>28442</c:v>
                </c:pt>
                <c:pt idx="595" formatCode="&quot;$&quot;#,##0.00_);[Red]\(&quot;$&quot;#,##0.00\)">
                  <c:v>42081</c:v>
                </c:pt>
                <c:pt idx="596" formatCode="&quot;$&quot;#,##0.00_);[Red]\(&quot;$&quot;#,##0.00\)">
                  <c:v>75507</c:v>
                </c:pt>
                <c:pt idx="597">
                  <c:v>26872</c:v>
                </c:pt>
                <c:pt idx="598" formatCode="&quot;$&quot;#,##0.00_);[Red]\(&quot;$&quot;#,##0.00\)">
                  <c:v>48948</c:v>
                </c:pt>
                <c:pt idx="599" formatCode="&quot;$&quot;#,##0.00_);[Red]\(&quot;$&quot;#,##0.00\)">
                  <c:v>85606</c:v>
                </c:pt>
                <c:pt idx="600" formatCode="&quot;$&quot;#,##0.00_);[Red]\(&quot;$&quot;#,##0.00\)">
                  <c:v>8820</c:v>
                </c:pt>
                <c:pt idx="601" formatCode="&quot;$&quot;#,##0.00_);[Red]\(&quot;$&quot;#,##0.00\)">
                  <c:v>30772</c:v>
                </c:pt>
                <c:pt idx="602" formatCode="&quot;$&quot;#,##0.00_);[Red]\(&quot;$&quot;#,##0.00\)">
                  <c:v>66636</c:v>
                </c:pt>
                <c:pt idx="603" formatCode="&quot;$&quot;#,##0.00_);[Red]\(&quot;$&quot;#,##0.00\)">
                  <c:v>83528</c:v>
                </c:pt>
                <c:pt idx="604" formatCode="&quot;$&quot;#,##0.00_);[Red]\(&quot;$&quot;#,##0.00\)">
                  <c:v>30992</c:v>
                </c:pt>
                <c:pt idx="605" formatCode="&quot;$&quot;#,##0.00_);[Red]\(&quot;$&quot;#,##0.00\)">
                  <c:v>37758</c:v>
                </c:pt>
                <c:pt idx="606" formatCode="&quot;$&quot;#,##0.00_);[Red]\(&quot;$&quot;#,##0.00\)">
                  <c:v>71670</c:v>
                </c:pt>
                <c:pt idx="607" formatCode="&quot;$&quot;#,##0.00_);[Red]\(&quot;$&quot;#,##0.00\)">
                  <c:v>88420</c:v>
                </c:pt>
                <c:pt idx="608" formatCode="&quot;$&quot;#,##0.00_);[Red]\(&quot;$&quot;#,##0.00\)">
                  <c:v>69139</c:v>
                </c:pt>
                <c:pt idx="609">
                  <c:v>49967</c:v>
                </c:pt>
                <c:pt idx="610" formatCode="&quot;$&quot;#,##0.00_);[Red]\(&quot;$&quot;#,##0.00\)">
                  <c:v>24570</c:v>
                </c:pt>
                <c:pt idx="611" formatCode="&quot;$&quot;#,##0.00_);[Red]\(&quot;$&quot;#,##0.00\)">
                  <c:v>38620</c:v>
                </c:pt>
                <c:pt idx="612" formatCode="&quot;$&quot;#,##0.00_);[Red]\(&quot;$&quot;#,##0.00\)">
                  <c:v>50150</c:v>
                </c:pt>
                <c:pt idx="613" formatCode="&quot;$&quot;#,##0.00_);[Red]\(&quot;$&quot;#,##0.00\)">
                  <c:v>54198</c:v>
                </c:pt>
                <c:pt idx="614" formatCode="&quot;$&quot;#,##0.00_);[Red]\(&quot;$&quot;#,##0.00\)">
                  <c:v>63693</c:v>
                </c:pt>
                <c:pt idx="615">
                  <c:v>61905</c:v>
                </c:pt>
                <c:pt idx="616">
                  <c:v>18351</c:v>
                </c:pt>
                <c:pt idx="617" formatCode="&quot;$&quot;#,##0.00_);[Red]\(&quot;$&quot;#,##0.00\)">
                  <c:v>70643</c:v>
                </c:pt>
                <c:pt idx="618" formatCode="&quot;$&quot;#,##0.00_);[Red]\(&quot;$&quot;#,##0.00\)">
                  <c:v>59973</c:v>
                </c:pt>
                <c:pt idx="619" formatCode="&quot;$&quot;#,##0.00_);[Red]\(&quot;$&quot;#,##0.00\)">
                  <c:v>66653</c:v>
                </c:pt>
                <c:pt idx="620" formatCode="&quot;$&quot;#,##0.00_);[Red]\(&quot;$&quot;#,##0.00\)">
                  <c:v>41014</c:v>
                </c:pt>
                <c:pt idx="621" formatCode="&quot;$&quot;#,##0.00_);[Red]\(&quot;$&quot;#,##0.00\)">
                  <c:v>45837</c:v>
                </c:pt>
                <c:pt idx="622" formatCode="&quot;$&quot;#,##0.00_);[Red]\(&quot;$&quot;#,##0.00\)">
                  <c:v>75774</c:v>
                </c:pt>
                <c:pt idx="623" formatCode="&quot;$&quot;#,##0.00_);[Red]\(&quot;$&quot;#,##0.00\)">
                  <c:v>44267</c:v>
                </c:pt>
                <c:pt idx="624" formatCode="&quot;$&quot;#,##0.00_);[Red]\(&quot;$&quot;#,##0.00\)">
                  <c:v>19414</c:v>
                </c:pt>
                <c:pt idx="625" formatCode="&quot;$&quot;#,##0.00_);[Red]\(&quot;$&quot;#,##0.00\)">
                  <c:v>82332</c:v>
                </c:pt>
                <c:pt idx="626" formatCode="&quot;$&quot;#,##0.00_);[Red]\(&quot;$&quot;#,##0.00\)">
                  <c:v>71322</c:v>
                </c:pt>
                <c:pt idx="627">
                  <c:v>22701</c:v>
                </c:pt>
                <c:pt idx="629" formatCode="&quot;$&quot;#,##0.00_);[Red]\(&quot;$&quot;#,##0.00\)">
                  <c:v>38547</c:v>
                </c:pt>
                <c:pt idx="630" formatCode="&quot;$&quot;#,##0.00_);[Red]\(&quot;$&quot;#,##0.00\)">
                  <c:v>30096</c:v>
                </c:pt>
                <c:pt idx="631" formatCode="&quot;$&quot;#,##0.00_);[Red]\(&quot;$&quot;#,##0.00\)">
                  <c:v>18701</c:v>
                </c:pt>
                <c:pt idx="632" formatCode="&quot;$&quot;#,##0.00_);[Red]\(&quot;$&quot;#,##0.00\)">
                  <c:v>59432</c:v>
                </c:pt>
                <c:pt idx="633" formatCode="&quot;$&quot;#,##0.00_);[Red]\(&quot;$&quot;#,##0.00\)">
                  <c:v>91249</c:v>
                </c:pt>
                <c:pt idx="634" formatCode="&quot;$&quot;#,##0.00_);[Red]\(&quot;$&quot;#,##0.00\)">
                  <c:v>74116</c:v>
                </c:pt>
                <c:pt idx="635" formatCode="&quot;$&quot;#,##0.00_);[Red]\(&quot;$&quot;#,##0.00\)">
                  <c:v>26091</c:v>
                </c:pt>
                <c:pt idx="636" formatCode="&quot;$&quot;#,##0.00_);[Red]\(&quot;$&quot;#,##0.00\)">
                  <c:v>40737</c:v>
                </c:pt>
                <c:pt idx="637">
                  <c:v>32300</c:v>
                </c:pt>
                <c:pt idx="638" formatCode="&quot;$&quot;#,##0.00_);[Red]\(&quot;$&quot;#,##0.00\)">
                  <c:v>68148</c:v>
                </c:pt>
                <c:pt idx="639" formatCode="&quot;$&quot;#,##0.00_);[Red]\(&quot;$&quot;#,##0.00\)">
                  <c:v>87771</c:v>
                </c:pt>
                <c:pt idx="640" formatCode="&quot;$&quot;#,##0.00_);[Red]\(&quot;$&quot;#,##0.00\)">
                  <c:v>81741</c:v>
                </c:pt>
                <c:pt idx="641" formatCode="&quot;$&quot;#,##0.00_);[Red]\(&quot;$&quot;#,##0.00\)">
                  <c:v>46854</c:v>
                </c:pt>
                <c:pt idx="642" formatCode="&quot;$&quot;#,##0.00_);[Red]\(&quot;$&quot;#,##0.00\)">
                  <c:v>71466</c:v>
                </c:pt>
                <c:pt idx="643" formatCode="&quot;$&quot;#,##0.00_);[Red]\(&quot;$&quot;#,##0.00\)">
                  <c:v>77353</c:v>
                </c:pt>
                <c:pt idx="644" formatCode="&quot;$&quot;#,##0.00_);[Red]\(&quot;$&quot;#,##0.00\)">
                  <c:v>51563</c:v>
                </c:pt>
                <c:pt idx="645" formatCode="&quot;$&quot;#,##0.00_);[Red]\(&quot;$&quot;#,##0.00\)">
                  <c:v>39922</c:v>
                </c:pt>
                <c:pt idx="646" formatCode="&quot;$&quot;#,##0.00_);[Red]\(&quot;$&quot;#,##0.00\)">
                  <c:v>42207</c:v>
                </c:pt>
                <c:pt idx="647" formatCode="&quot;$&quot;#,##0.00_);[Red]\(&quot;$&quot;#,##0.00\)">
                  <c:v>37971</c:v>
                </c:pt>
                <c:pt idx="648" formatCode="&quot;$&quot;#,##0.00_);[Red]\(&quot;$&quot;#,##0.00\)">
                  <c:v>62745</c:v>
                </c:pt>
                <c:pt idx="649" formatCode="&quot;$&quot;#,##0.00_);[Red]\(&quot;$&quot;#,##0.00\)">
                  <c:v>70886</c:v>
                </c:pt>
                <c:pt idx="650" formatCode="&quot;$&quot;#,##0.00_);[Red]\(&quot;$&quot;#,##0.00\)">
                  <c:v>68281</c:v>
                </c:pt>
                <c:pt idx="651" formatCode="&quot;$&quot;#,##0.00_);[Red]\(&quot;$&quot;#,##0.00\)">
                  <c:v>35701</c:v>
                </c:pt>
                <c:pt idx="652" formatCode="&quot;$&quot;#,##0.00_);[Red]\(&quot;$&quot;#,##0.00\)">
                  <c:v>42523</c:v>
                </c:pt>
                <c:pt idx="653" formatCode="&quot;$&quot;#,##0.00_);[Red]\(&quot;$&quot;#,##0.00\)">
                  <c:v>57288</c:v>
                </c:pt>
                <c:pt idx="654" formatCode="&quot;$&quot;#,##0.00_);[Red]\(&quot;$&quot;#,##0.00\)">
                  <c:v>17117</c:v>
                </c:pt>
                <c:pt idx="655" formatCode="&quot;$&quot;#,##0.00_);[Red]\(&quot;$&quot;#,##0.00\)">
                  <c:v>36301</c:v>
                </c:pt>
                <c:pt idx="656" formatCode="&quot;$&quot;#,##0.00_);[Red]\(&quot;$&quot;#,##0.00\)">
                  <c:v>49431</c:v>
                </c:pt>
                <c:pt idx="657" formatCode="&quot;$&quot;#,##0.00_);[Red]\(&quot;$&quot;#,##0.00\)">
                  <c:v>49154</c:v>
                </c:pt>
                <c:pt idx="658" formatCode="&quot;$&quot;#,##0.00_);[Red]\(&quot;$&quot;#,##0.00\)">
                  <c:v>70932</c:v>
                </c:pt>
                <c:pt idx="659" formatCode="&quot;$&quot;#,##0.00_);[Red]\(&quot;$&quot;#,##0.00\)">
                  <c:v>26642</c:v>
                </c:pt>
                <c:pt idx="660" formatCode="&quot;$&quot;#,##0.00_);[Red]\(&quot;$&quot;#,##0.00\)">
                  <c:v>52973</c:v>
                </c:pt>
                <c:pt idx="661" formatCode="&quot;$&quot;#,##0.00_);[Red]\(&quot;$&quot;#,##0.00\)">
                  <c:v>35704</c:v>
                </c:pt>
                <c:pt idx="662" formatCode="&quot;$&quot;#,##0.00_);[Red]\(&quot;$&quot;#,##0.00\)">
                  <c:v>35688</c:v>
                </c:pt>
                <c:pt idx="663" formatCode="&quot;$&quot;#,##0.00_);[Red]\(&quot;$&quot;#,##0.00\)">
                  <c:v>34176</c:v>
                </c:pt>
                <c:pt idx="664" formatCode="&quot;$&quot;#,##0.00_);[Red]\(&quot;$&quot;#,##0.00\)">
                  <c:v>56575</c:v>
                </c:pt>
                <c:pt idx="665" formatCode="&quot;$&quot;#,##0.00_);[Red]\(&quot;$&quot;#,##0.00\)">
                  <c:v>29760</c:v>
                </c:pt>
                <c:pt idx="666" formatCode="&quot;$&quot;#,##0.00_);[Red]\(&quot;$&quot;#,##0.00\)">
                  <c:v>94642</c:v>
                </c:pt>
                <c:pt idx="667" formatCode="&quot;$&quot;#,##0.00_);[Red]\(&quot;$&quot;#,##0.00\)">
                  <c:v>66375</c:v>
                </c:pt>
                <c:pt idx="668" formatCode="&quot;$&quot;#,##0.00_);[Red]\(&quot;$&quot;#,##0.00\)">
                  <c:v>42014</c:v>
                </c:pt>
                <c:pt idx="669" formatCode="&quot;$&quot;#,##0.00_);[Red]\(&quot;$&quot;#,##0.00\)">
                  <c:v>20130</c:v>
                </c:pt>
                <c:pt idx="670" formatCode="&quot;$&quot;#,##0.00_);[Red]\(&quot;$&quot;#,##0.00\)">
                  <c:v>55282</c:v>
                </c:pt>
                <c:pt idx="671" formatCode="&quot;$&quot;#,##0.00_);[Red]\(&quot;$&quot;#,##0.00\)">
                  <c:v>54348</c:v>
                </c:pt>
                <c:pt idx="672" formatCode="&quot;$&quot;#,##0.00_);[Red]\(&quot;$&quot;#,##0.00\)">
                  <c:v>34935</c:v>
                </c:pt>
                <c:pt idx="673" formatCode="&quot;$&quot;#,##0.00_);[Red]\(&quot;$&quot;#,##0.00\)">
                  <c:v>70844</c:v>
                </c:pt>
                <c:pt idx="674" formatCode="&quot;$&quot;#,##0.00_);[Red]\(&quot;$&quot;#,##0.00\)">
                  <c:v>69016</c:v>
                </c:pt>
                <c:pt idx="675" formatCode="&quot;$&quot;#,##0.00_);[Red]\(&quot;$&quot;#,##0.00\)">
                  <c:v>78952</c:v>
                </c:pt>
                <c:pt idx="676" formatCode="&quot;$&quot;#,##0.00_);[Red]\(&quot;$&quot;#,##0.00\)">
                  <c:v>45989</c:v>
                </c:pt>
                <c:pt idx="677" formatCode="&quot;$&quot;#,##0.00_);[Red]\(&quot;$&quot;#,##0.00\)">
                  <c:v>36108</c:v>
                </c:pt>
                <c:pt idx="678" formatCode="&quot;$&quot;#,##0.00_);[Red]\(&quot;$&quot;#,##0.00\)">
                  <c:v>67381</c:v>
                </c:pt>
                <c:pt idx="679" formatCode="&quot;$&quot;#,##0.00_);[Red]\(&quot;$&quot;#,##0.00\)">
                  <c:v>63841</c:v>
                </c:pt>
                <c:pt idx="680" formatCode="&quot;$&quot;#,##0.00_);[Red]\(&quot;$&quot;#,##0.00\)">
                  <c:v>76068</c:v>
                </c:pt>
                <c:pt idx="681" formatCode="&quot;$&quot;#,##0.00_);[Red]\(&quot;$&quot;#,##0.00\)">
                  <c:v>70300</c:v>
                </c:pt>
                <c:pt idx="682" formatCode="&quot;$&quot;#,##0.00_);[Red]\(&quot;$&quot;#,##0.00\)">
                  <c:v>59821</c:v>
                </c:pt>
                <c:pt idx="683" formatCode="&quot;$&quot;#,##0.00_);[Red]\(&quot;$&quot;#,##0.00\)">
                  <c:v>68682</c:v>
                </c:pt>
                <c:pt idx="684" formatCode="&quot;$&quot;#,##0.00_);[Red]\(&quot;$&quot;#,##0.00\)">
                  <c:v>72635</c:v>
                </c:pt>
                <c:pt idx="685" formatCode="&quot;$&quot;#,##0.00_);[Red]\(&quot;$&quot;#,##0.00\)">
                  <c:v>80872</c:v>
                </c:pt>
                <c:pt idx="686" formatCode="&quot;$&quot;#,##0.00_);[Red]\(&quot;$&quot;#,##0.00\)">
                  <c:v>14045</c:v>
                </c:pt>
                <c:pt idx="687" formatCode="&quot;$&quot;#,##0.00_);[Red]\(&quot;$&quot;#,##0.00\)">
                  <c:v>56721</c:v>
                </c:pt>
                <c:pt idx="688" formatCode="&quot;$&quot;#,##0.00_);[Red]\(&quot;$&quot;#,##0.00\)">
                  <c:v>60714</c:v>
                </c:pt>
                <c:pt idx="689" formatCode="&quot;$&quot;#,##0.00_);[Red]\(&quot;$&quot;#,##0.00\)">
                  <c:v>69283</c:v>
                </c:pt>
                <c:pt idx="690" formatCode="&quot;$&quot;#,##0.00_);[Red]\(&quot;$&quot;#,##0.00\)">
                  <c:v>34487</c:v>
                </c:pt>
                <c:pt idx="691" formatCode="&quot;$&quot;#,##0.00_);[Red]\(&quot;$&quot;#,##0.00\)">
                  <c:v>60585</c:v>
                </c:pt>
                <c:pt idx="692" formatCode="&quot;$&quot;#,##0.00_);[Red]\(&quot;$&quot;#,##0.00\)">
                  <c:v>16813</c:v>
                </c:pt>
                <c:pt idx="693" formatCode="&quot;$&quot;#,##0.00_);[Red]\(&quot;$&quot;#,##0.00\)">
                  <c:v>48192</c:v>
                </c:pt>
                <c:pt idx="694" formatCode="&quot;$&quot;#,##0.00_);[Red]\(&quot;$&quot;#,##0.00\)">
                  <c:v>55914</c:v>
                </c:pt>
                <c:pt idx="695" formatCode="&quot;$&quot;#,##0.00_);[Red]\(&quot;$&quot;#,##0.00\)">
                  <c:v>55424</c:v>
                </c:pt>
                <c:pt idx="696" formatCode="&quot;$&quot;#,##0.00_);[Red]\(&quot;$&quot;#,##0.00\)">
                  <c:v>82460</c:v>
                </c:pt>
                <c:pt idx="697" formatCode="&quot;$&quot;#,##0.00_);[Red]\(&quot;$&quot;#,##0.00\)">
                  <c:v>76467</c:v>
                </c:pt>
                <c:pt idx="698" formatCode="&quot;$&quot;#,##0.00_);[Red]\(&quot;$&quot;#,##0.00\)">
                  <c:v>62307</c:v>
                </c:pt>
                <c:pt idx="699" formatCode="&quot;$&quot;#,##0.00_);[Red]\(&quot;$&quot;#,##0.00\)">
                  <c:v>40887</c:v>
                </c:pt>
                <c:pt idx="700" formatCode="&quot;$&quot;#,##0.00_);[Red]\(&quot;$&quot;#,##0.00\)">
                  <c:v>25271</c:v>
                </c:pt>
                <c:pt idx="701" formatCode="&quot;$&quot;#,##0.00_);[Red]\(&quot;$&quot;#,##0.00\)">
                  <c:v>91172</c:v>
                </c:pt>
                <c:pt idx="702" formatCode="&quot;$&quot;#,##0.00_);[Red]\(&quot;$&quot;#,##0.00\)">
                  <c:v>75072</c:v>
                </c:pt>
                <c:pt idx="703" formatCode="&quot;$&quot;#,##0.00_);[Red]\(&quot;$&quot;#,##0.00\)">
                  <c:v>39763</c:v>
                </c:pt>
                <c:pt idx="704" formatCode="&quot;$&quot;#,##0.00_);[Red]\(&quot;$&quot;#,##0.00\)">
                  <c:v>38200</c:v>
                </c:pt>
                <c:pt idx="705" formatCode="&quot;$&quot;#,##0.00_);[Red]\(&quot;$&quot;#,##0.00\)">
                  <c:v>38443</c:v>
                </c:pt>
                <c:pt idx="706" formatCode="&quot;$&quot;#,##0.00_);[Red]\(&quot;$&quot;#,##0.00\)">
                  <c:v>66294</c:v>
                </c:pt>
                <c:pt idx="707" formatCode="&quot;$&quot;#,##0.00_);[Red]\(&quot;$&quot;#,##0.00\)">
                  <c:v>19740</c:v>
                </c:pt>
                <c:pt idx="708" formatCode="&quot;$&quot;#,##0.00_);[Red]\(&quot;$&quot;#,##0.00\)">
                  <c:v>31089</c:v>
                </c:pt>
                <c:pt idx="709" formatCode="&quot;$&quot;#,##0.00_);[Red]\(&quot;$&quot;#,##0.00\)">
                  <c:v>41021</c:v>
                </c:pt>
                <c:pt idx="710" formatCode="&quot;$&quot;#,##0.00_);[Red]\(&quot;$&quot;#,##0.00\)">
                  <c:v>60033</c:v>
                </c:pt>
                <c:pt idx="711" formatCode="&quot;$&quot;#,##0.00_);[Red]\(&quot;$&quot;#,##0.00\)">
                  <c:v>16248</c:v>
                </c:pt>
                <c:pt idx="712" formatCode="&quot;$&quot;#,##0.00_);[Red]\(&quot;$&quot;#,##0.00\)">
                  <c:v>83844</c:v>
                </c:pt>
                <c:pt idx="713" formatCode="&quot;$&quot;#,##0.00_);[Red]\(&quot;$&quot;#,##0.00\)">
                  <c:v>38452</c:v>
                </c:pt>
                <c:pt idx="714" formatCode="&quot;$&quot;#,##0.00_);[Red]\(&quot;$&quot;#,##0.00\)">
                  <c:v>42731</c:v>
                </c:pt>
                <c:pt idx="715" formatCode="&quot;$&quot;#,##0.00_);[Red]\(&quot;$&quot;#,##0.00\)">
                  <c:v>63342</c:v>
                </c:pt>
                <c:pt idx="716" formatCode="&quot;$&quot;#,##0.00_);[Red]\(&quot;$&quot;#,##0.00\)">
                  <c:v>49160</c:v>
                </c:pt>
                <c:pt idx="717" formatCode="&quot;$&quot;#,##0.00_);[Red]\(&quot;$&quot;#,##0.00\)">
                  <c:v>49667</c:v>
                </c:pt>
                <c:pt idx="718" formatCode="&quot;$&quot;#,##0.00_);[Red]\(&quot;$&quot;#,##0.00\)">
                  <c:v>54108</c:v>
                </c:pt>
                <c:pt idx="719" formatCode="&quot;$&quot;#,##0.00_);[Red]\(&quot;$&quot;#,##0.00\)">
                  <c:v>77226</c:v>
                </c:pt>
                <c:pt idx="720" formatCode="&quot;$&quot;#,##0.00_);[Red]\(&quot;$&quot;#,##0.00\)">
                  <c:v>62710</c:v>
                </c:pt>
                <c:pt idx="721" formatCode="&quot;$&quot;#,##0.00_);[Red]\(&quot;$&quot;#,##0.00\)">
                  <c:v>63684</c:v>
                </c:pt>
                <c:pt idx="722" formatCode="&quot;$&quot;#,##0.00_);[Red]\(&quot;$&quot;#,##0.00\)">
                  <c:v>51412</c:v>
                </c:pt>
                <c:pt idx="723" formatCode="&quot;$&quot;#,##0.00_);[Red]\(&quot;$&quot;#,##0.00\)">
                  <c:v>87305</c:v>
                </c:pt>
                <c:pt idx="724" formatCode="&quot;$&quot;#,##0.00_);[Red]\(&quot;$&quot;#,##0.00\)">
                  <c:v>21675</c:v>
                </c:pt>
                <c:pt idx="725" formatCode="&quot;$&quot;#,##0.00_);[Red]\(&quot;$&quot;#,##0.00\)">
                  <c:v>15038</c:v>
                </c:pt>
                <c:pt idx="726" formatCode="&quot;$&quot;#,##0.00_);[Red]\(&quot;$&quot;#,##0.00\)">
                  <c:v>38557</c:v>
                </c:pt>
                <c:pt idx="727" formatCode="&quot;$&quot;#,##0.00_);[Red]\(&quot;$&quot;#,##0.00\)">
                  <c:v>52597</c:v>
                </c:pt>
                <c:pt idx="728" formatCode="&quot;$&quot;#,##0.00_);[Red]\(&quot;$&quot;#,##0.00\)">
                  <c:v>13624</c:v>
                </c:pt>
                <c:pt idx="729" formatCode="&quot;$&quot;#,##0.00_);[Red]\(&quot;$&quot;#,##0.00\)">
                  <c:v>63206</c:v>
                </c:pt>
                <c:pt idx="730" formatCode="&quot;$&quot;#,##0.00_);[Red]\(&quot;$&quot;#,##0.00\)">
                  <c:v>27213</c:v>
                </c:pt>
                <c:pt idx="731">
                  <c:v>39146</c:v>
                </c:pt>
                <c:pt idx="732" formatCode="&quot;$&quot;#,##0.00_);[Red]\(&quot;$&quot;#,##0.00\)">
                  <c:v>80617</c:v>
                </c:pt>
                <c:pt idx="733" formatCode="&quot;$&quot;#,##0.00_);[Red]\(&quot;$&quot;#,##0.00\)">
                  <c:v>25315</c:v>
                </c:pt>
                <c:pt idx="734" formatCode="&quot;$&quot;#,##0.00_);[Red]\(&quot;$&quot;#,##0.00\)">
                  <c:v>80952</c:v>
                </c:pt>
                <c:pt idx="735" formatCode="&quot;$&quot;#,##0.00_);[Red]\(&quot;$&quot;#,##0.00\)">
                  <c:v>55239</c:v>
                </c:pt>
                <c:pt idx="736" formatCode="&quot;$&quot;#,##0.00_);[Red]\(&quot;$&quot;#,##0.00\)">
                  <c:v>60208</c:v>
                </c:pt>
                <c:pt idx="737" formatCode="&quot;$&quot;#,##0.00_);[Red]\(&quot;$&quot;#,##0.00\)">
                  <c:v>80141</c:v>
                </c:pt>
                <c:pt idx="738" formatCode="&quot;$&quot;#,##0.00_);[Red]\(&quot;$&quot;#,##0.00\)">
                  <c:v>30630</c:v>
                </c:pt>
                <c:pt idx="739" formatCode="&quot;$&quot;#,##0.00_);[Red]\(&quot;$&quot;#,##0.00\)">
                  <c:v>39898</c:v>
                </c:pt>
                <c:pt idx="740" formatCode="&quot;$&quot;#,##0.00_);[Red]\(&quot;$&quot;#,##0.00\)">
                  <c:v>78687</c:v>
                </c:pt>
                <c:pt idx="741" formatCode="&quot;$&quot;#,##0.00_);[Red]\(&quot;$&quot;#,##0.00\)">
                  <c:v>28647</c:v>
                </c:pt>
                <c:pt idx="742" formatCode="&quot;$&quot;#,##0.00_);[Red]\(&quot;$&quot;#,##0.00\)">
                  <c:v>39684</c:v>
                </c:pt>
                <c:pt idx="743" formatCode="&quot;$&quot;#,##0.00_);[Red]\(&quot;$&quot;#,##0.00\)">
                  <c:v>80184</c:v>
                </c:pt>
                <c:pt idx="744" formatCode="&quot;$&quot;#,##0.00_);[Red]\(&quot;$&quot;#,##0.00\)">
                  <c:v>52332</c:v>
                </c:pt>
                <c:pt idx="745" formatCode="&quot;$&quot;#,##0.00_);[Red]\(&quot;$&quot;#,##0.00\)">
                  <c:v>61180</c:v>
                </c:pt>
                <c:pt idx="746" formatCode="&quot;$&quot;#,##0.00_);[Red]\(&quot;$&quot;#,##0.00\)">
                  <c:v>44503</c:v>
                </c:pt>
                <c:pt idx="747">
                  <c:v>84865</c:v>
                </c:pt>
                <c:pt idx="748" formatCode="&quot;$&quot;#,##0.00_);[Red]\(&quot;$&quot;#,##0.00\)">
                  <c:v>34320</c:v>
                </c:pt>
                <c:pt idx="749" formatCode="&quot;$&quot;#,##0.00_);[Red]\(&quot;$&quot;#,##0.00\)">
                  <c:v>52750</c:v>
                </c:pt>
                <c:pt idx="750" formatCode="&quot;$&quot;#,##0.00_);[Red]\(&quot;$&quot;#,##0.00\)">
                  <c:v>23331</c:v>
                </c:pt>
                <c:pt idx="751" formatCode="&quot;$&quot;#,##0.00_);[Red]\(&quot;$&quot;#,##0.00\)">
                  <c:v>73926</c:v>
                </c:pt>
                <c:pt idx="752" formatCode="&quot;$&quot;#,##0.00_);[Red]\(&quot;$&quot;#,##0.00\)">
                  <c:v>65196</c:v>
                </c:pt>
                <c:pt idx="753" formatCode="&quot;$&quot;#,##0.00_);[Red]\(&quot;$&quot;#,##0.00\)">
                  <c:v>69867</c:v>
                </c:pt>
                <c:pt idx="754" formatCode="&quot;$&quot;#,##0.00_);[Red]\(&quot;$&quot;#,##0.00\)">
                  <c:v>33051</c:v>
                </c:pt>
                <c:pt idx="755">
                  <c:v>61314</c:v>
                </c:pt>
                <c:pt idx="757" formatCode="&quot;$&quot;#,##0.00_);[Red]\(&quot;$&quot;#,##0.00\)">
                  <c:v>52854</c:v>
                </c:pt>
                <c:pt idx="758" formatCode="&quot;$&quot;#,##0.00_);[Red]\(&quot;$&quot;#,##0.00\)">
                  <c:v>34633</c:v>
                </c:pt>
                <c:pt idx="759" formatCode="&quot;$&quot;#,##0.00_);[Red]\(&quot;$&quot;#,##0.00\)">
                  <c:v>41120</c:v>
                </c:pt>
                <c:pt idx="760">
                  <c:v>67225</c:v>
                </c:pt>
                <c:pt idx="761" formatCode="&quot;$&quot;#,##0.00_);[Red]\(&quot;$&quot;#,##0.00\)">
                  <c:v>59925</c:v>
                </c:pt>
                <c:pt idx="762" formatCode="&quot;$&quot;#,##0.00_);[Red]\(&quot;$&quot;#,##0.00\)">
                  <c:v>71107</c:v>
                </c:pt>
                <c:pt idx="763" formatCode="&quot;$&quot;#,##0.00_);[Red]\(&quot;$&quot;#,##0.00\)">
                  <c:v>24594</c:v>
                </c:pt>
                <c:pt idx="764" formatCode="&quot;$&quot;#,##0.00_);[Red]\(&quot;$&quot;#,##0.00\)">
                  <c:v>59354</c:v>
                </c:pt>
                <c:pt idx="765" formatCode="&quot;$&quot;#,##0.00_);[Red]\(&quot;$&quot;#,##0.00\)">
                  <c:v>69627</c:v>
                </c:pt>
                <c:pt idx="766" formatCode="&quot;$&quot;#,##0.00_);[Red]\(&quot;$&quot;#,##0.00\)">
                  <c:v>15056</c:v>
                </c:pt>
                <c:pt idx="767" formatCode="&quot;$&quot;#,##0.00_);[Red]\(&quot;$&quot;#,##0.00\)">
                  <c:v>42557</c:v>
                </c:pt>
                <c:pt idx="768" formatCode="&quot;$&quot;#,##0.00_);[Red]\(&quot;$&quot;#,##0.00\)">
                  <c:v>14918</c:v>
                </c:pt>
                <c:pt idx="769" formatCode="&quot;$&quot;#,##0.00_);[Red]\(&quot;$&quot;#,##0.00\)">
                  <c:v>74881</c:v>
                </c:pt>
                <c:pt idx="770" formatCode="&quot;$&quot;#,##0.00_);[Red]\(&quot;$&quot;#,##0.00\)">
                  <c:v>22419</c:v>
                </c:pt>
                <c:pt idx="771" formatCode="&quot;$&quot;#,##0.00_);[Red]\(&quot;$&quot;#,##0.00\)">
                  <c:v>63381</c:v>
                </c:pt>
                <c:pt idx="772" formatCode="&quot;$&quot;#,##0.00_);[Red]\(&quot;$&quot;#,##0.00\)">
                  <c:v>73059</c:v>
                </c:pt>
                <c:pt idx="773" formatCode="&quot;$&quot;#,##0.00_);[Red]\(&quot;$&quot;#,##0.00\)">
                  <c:v>20981</c:v>
                </c:pt>
                <c:pt idx="774" formatCode="&quot;$&quot;#,##0.00_);[Red]\(&quot;$&quot;#,##0.00\)">
                  <c:v>73059</c:v>
                </c:pt>
                <c:pt idx="775" formatCode="&quot;$&quot;#,##0.00_);[Red]\(&quot;$&quot;#,##0.00\)">
                  <c:v>63855</c:v>
                </c:pt>
                <c:pt idx="776">
                  <c:v>31859</c:v>
                </c:pt>
                <c:pt idx="777" formatCode="&quot;$&quot;#,##0.00_);[Red]\(&quot;$&quot;#,##0.00\)">
                  <c:v>33569</c:v>
                </c:pt>
                <c:pt idx="778">
                  <c:v>27242</c:v>
                </c:pt>
                <c:pt idx="779">
                  <c:v>27255</c:v>
                </c:pt>
                <c:pt idx="780" formatCode="&quot;$&quot;#,##0.00_);[Red]\(&quot;$&quot;#,##0.00\)">
                  <c:v>65685</c:v>
                </c:pt>
                <c:pt idx="781" formatCode="&quot;$&quot;#,##0.00_);[Red]\(&quot;$&quot;#,##0.00\)">
                  <c:v>83829</c:v>
                </c:pt>
                <c:pt idx="782" formatCode="&quot;$&quot;#,##0.00_);[Red]\(&quot;$&quot;#,##0.00\)">
                  <c:v>49269</c:v>
                </c:pt>
                <c:pt idx="783" formatCode="&quot;$&quot;#,##0.00_);[Red]\(&quot;$&quot;#,##0.00\)">
                  <c:v>72309</c:v>
                </c:pt>
                <c:pt idx="784" formatCode="&quot;$&quot;#,##0.00_);[Red]\(&quot;$&quot;#,##0.00\)">
                  <c:v>28457</c:v>
                </c:pt>
                <c:pt idx="785" formatCode="&quot;$&quot;#,##0.00_);[Red]\(&quot;$&quot;#,##0.00\)">
                  <c:v>57912</c:v>
                </c:pt>
                <c:pt idx="786" formatCode="&quot;$&quot;#,##0.00_);[Red]\(&quot;$&quot;#,##0.00\)">
                  <c:v>44010</c:v>
                </c:pt>
                <c:pt idx="787" formatCode="&quot;$&quot;#,##0.00_);[Red]\(&quot;$&quot;#,##0.00\)">
                  <c:v>61286</c:v>
                </c:pt>
                <c:pt idx="788" formatCode="&quot;$&quot;#,##0.00_);[Red]\(&quot;$&quot;#,##0.00\)">
                  <c:v>68117</c:v>
                </c:pt>
                <c:pt idx="789" formatCode="&quot;$&quot;#,##0.00_);[Red]\(&quot;$&quot;#,##0.00\)">
                  <c:v>4861</c:v>
                </c:pt>
                <c:pt idx="790" formatCode="&quot;$&quot;#,##0.00_);[Red]\(&quot;$&quot;#,##0.00\)">
                  <c:v>78931</c:v>
                </c:pt>
                <c:pt idx="791" formatCode="&quot;$&quot;#,##0.00_);[Red]\(&quot;$&quot;#,##0.00\)">
                  <c:v>65706</c:v>
                </c:pt>
                <c:pt idx="792" formatCode="&quot;$&quot;#,##0.00_);[Red]\(&quot;$&quot;#,##0.00\)">
                  <c:v>43018</c:v>
                </c:pt>
                <c:pt idx="793" formatCode="&quot;$&quot;#,##0.00_);[Red]\(&quot;$&quot;#,##0.00\)">
                  <c:v>50200</c:v>
                </c:pt>
                <c:pt idx="794" formatCode="&quot;$&quot;#,##0.00_);[Red]\(&quot;$&quot;#,##0.00\)">
                  <c:v>90687</c:v>
                </c:pt>
                <c:pt idx="795" formatCode="&quot;$&quot;#,##0.00_);[Red]\(&quot;$&quot;#,##0.00\)">
                  <c:v>64014</c:v>
                </c:pt>
                <c:pt idx="796">
                  <c:v>77037</c:v>
                </c:pt>
                <c:pt idx="797" formatCode="&quot;$&quot;#,##0.00_);[Red]\(&quot;$&quot;#,##0.00\)">
                  <c:v>62220</c:v>
                </c:pt>
                <c:pt idx="798" formatCode="&quot;$&quot;#,##0.00_);[Red]\(&quot;$&quot;#,##0.00\)">
                  <c:v>22979</c:v>
                </c:pt>
                <c:pt idx="799" formatCode="&quot;$&quot;#,##0.00_);[Red]\(&quot;$&quot;#,##0.00\)">
                  <c:v>31859</c:v>
                </c:pt>
                <c:pt idx="800" formatCode="&quot;$&quot;#,##0.00_);[Red]\(&quot;$&quot;#,##0.00\)">
                  <c:v>43300</c:v>
                </c:pt>
                <c:pt idx="801">
                  <c:v>65324</c:v>
                </c:pt>
                <c:pt idx="802" formatCode="&quot;$&quot;#,##0.00_);[Red]\(&quot;$&quot;#,##0.00\)">
                  <c:v>49605</c:v>
                </c:pt>
                <c:pt idx="803" formatCode="&quot;$&quot;#,##0.00_);[Red]\(&quot;$&quot;#,##0.00\)">
                  <c:v>18746</c:v>
                </c:pt>
                <c:pt idx="804" formatCode="&quot;$&quot;#,##0.00_);[Red]\(&quot;$&quot;#,##0.00\)">
                  <c:v>61284</c:v>
                </c:pt>
                <c:pt idx="805">
                  <c:v>49544</c:v>
                </c:pt>
                <c:pt idx="806" formatCode="&quot;$&quot;#,##0.00_);[Red]\(&quot;$&quot;#,##0.00\)">
                  <c:v>21282</c:v>
                </c:pt>
                <c:pt idx="807" formatCode="&quot;$&quot;#,##0.00_);[Red]\(&quot;$&quot;#,##0.00\)">
                  <c:v>94871</c:v>
                </c:pt>
                <c:pt idx="808">
                  <c:v>63564</c:v>
                </c:pt>
                <c:pt idx="809" formatCode="&quot;$&quot;#,##0.00_);[Red]\(&quot;$&quot;#,##0.00\)">
                  <c:v>60934</c:v>
                </c:pt>
                <c:pt idx="810" formatCode="&quot;$&quot;#,##0.00_);[Red]\(&quot;$&quot;#,##0.00\)">
                  <c:v>18690</c:v>
                </c:pt>
                <c:pt idx="811" formatCode="&quot;$&quot;#,##0.00_);[Red]\(&quot;$&quot;#,##0.00\)">
                  <c:v>31497</c:v>
                </c:pt>
                <c:pt idx="812" formatCode="&quot;$&quot;#,##0.00_);[Red]\(&quot;$&quot;#,##0.00\)">
                  <c:v>53253</c:v>
                </c:pt>
                <c:pt idx="813" formatCode="&quot;$&quot;#,##0.00_);[Red]\(&quot;$&quot;#,##0.00\)">
                  <c:v>60544</c:v>
                </c:pt>
                <c:pt idx="814" formatCode="&quot;$&quot;#,##0.00_);[Red]\(&quot;$&quot;#,##0.00\)">
                  <c:v>37150</c:v>
                </c:pt>
                <c:pt idx="815" formatCode="&quot;$&quot;#,##0.00_);[Red]\(&quot;$&quot;#,##0.00\)">
                  <c:v>41335</c:v>
                </c:pt>
                <c:pt idx="816">
                  <c:v>24639</c:v>
                </c:pt>
                <c:pt idx="817" formatCode="&quot;$&quot;#,##0.00_);[Red]\(&quot;$&quot;#,##0.00\)">
                  <c:v>30675</c:v>
                </c:pt>
                <c:pt idx="818" formatCode="&quot;$&quot;#,##0.00_);[Red]\(&quot;$&quot;#,##0.00\)">
                  <c:v>37284</c:v>
                </c:pt>
                <c:pt idx="819" formatCode="&quot;$&quot;#,##0.00_);[Red]\(&quot;$&quot;#,##0.00\)">
                  <c:v>46681</c:v>
                </c:pt>
                <c:pt idx="820">
                  <c:v>79143</c:v>
                </c:pt>
                <c:pt idx="821" formatCode="&quot;$&quot;#,##0.00_);[Red]\(&quot;$&quot;#,##0.00\)">
                  <c:v>38620</c:v>
                </c:pt>
                <c:pt idx="822" formatCode="&quot;$&quot;#,##0.00_);[Red]\(&quot;$&quot;#,##0.00\)">
                  <c:v>49514</c:v>
                </c:pt>
                <c:pt idx="823" formatCode="&quot;$&quot;#,##0.00_);[Red]\(&quot;$&quot;#,##0.00\)">
                  <c:v>79205</c:v>
                </c:pt>
                <c:pt idx="824" formatCode="&quot;$&quot;#,##0.00_);[Red]\(&quot;$&quot;#,##0.00\)">
                  <c:v>77766</c:v>
                </c:pt>
                <c:pt idx="825" formatCode="&quot;$&quot;#,##0.00_);[Red]\(&quot;$&quot;#,##0.00\)">
                  <c:v>56067</c:v>
                </c:pt>
                <c:pt idx="826" formatCode="&quot;$&quot;#,##0.00_);[Red]\(&quot;$&quot;#,##0.00\)">
                  <c:v>7500</c:v>
                </c:pt>
                <c:pt idx="827" formatCode="&quot;$&quot;#,##0.00_);[Red]\(&quot;$&quot;#,##0.00\)">
                  <c:v>70666</c:v>
                </c:pt>
                <c:pt idx="828" formatCode="&quot;$&quot;#,##0.00_);[Red]\(&quot;$&quot;#,##0.00\)">
                  <c:v>76624</c:v>
                </c:pt>
                <c:pt idx="829" formatCode="&quot;$&quot;#,##0.00_);[Red]\(&quot;$&quot;#,##0.00\)">
                  <c:v>71613</c:v>
                </c:pt>
                <c:pt idx="830" formatCode="&quot;$&quot;#,##0.00_);[Red]\(&quot;$&quot;#,##0.00\)">
                  <c:v>38988</c:v>
                </c:pt>
                <c:pt idx="831" formatCode="&quot;$&quot;#,##0.00_);[Red]\(&quot;$&quot;#,##0.00\)">
                  <c:v>76140</c:v>
                </c:pt>
                <c:pt idx="832" formatCode="&quot;$&quot;#,##0.00_);[Red]\(&quot;$&quot;#,##0.00\)">
                  <c:v>37070</c:v>
                </c:pt>
                <c:pt idx="833" formatCode="&quot;$&quot;#,##0.00_);[Red]\(&quot;$&quot;#,##0.00\)">
                  <c:v>55249</c:v>
                </c:pt>
                <c:pt idx="834" formatCode="&quot;$&quot;#,##0.00_);[Red]\(&quot;$&quot;#,##0.00\)">
                  <c:v>24221</c:v>
                </c:pt>
                <c:pt idx="835" formatCode="&quot;$&quot;#,##0.00_);[Red]\(&quot;$&quot;#,##0.00\)">
                  <c:v>52157</c:v>
                </c:pt>
                <c:pt idx="836" formatCode="&quot;$&quot;#,##0.00_);[Red]\(&quot;$&quot;#,##0.00\)">
                  <c:v>34026</c:v>
                </c:pt>
                <c:pt idx="837" formatCode="&quot;$&quot;#,##0.00_);[Red]\(&quot;$&quot;#,##0.00\)">
                  <c:v>36864</c:v>
                </c:pt>
                <c:pt idx="838" formatCode="&quot;$&quot;#,##0.00_);[Red]\(&quot;$&quot;#,##0.00\)">
                  <c:v>29672</c:v>
                </c:pt>
                <c:pt idx="839" formatCode="&quot;$&quot;#,##0.00_);[Red]\(&quot;$&quot;#,##0.00\)">
                  <c:v>44159</c:v>
                </c:pt>
                <c:pt idx="840" formatCode="&quot;$&quot;#,##0.00_);[Red]\(&quot;$&quot;#,##0.00\)">
                  <c:v>57967</c:v>
                </c:pt>
                <c:pt idx="841" formatCode="&quot;$&quot;#,##0.00_);[Red]\(&quot;$&quot;#,##0.00\)">
                  <c:v>87171</c:v>
                </c:pt>
                <c:pt idx="842" formatCode="&quot;$&quot;#,##0.00_);[Red]\(&quot;$&quot;#,##0.00\)">
                  <c:v>20425</c:v>
                </c:pt>
                <c:pt idx="843" formatCode="&quot;$&quot;#,##0.00_);[Red]\(&quot;$&quot;#,##0.00\)">
                  <c:v>91065</c:v>
                </c:pt>
                <c:pt idx="844" formatCode="&quot;$&quot;#,##0.00_);[Red]\(&quot;$&quot;#,##0.00\)">
                  <c:v>59892</c:v>
                </c:pt>
                <c:pt idx="845" formatCode="&quot;$&quot;#,##0.00_);[Red]\(&quot;$&quot;#,##0.00\)">
                  <c:v>32889</c:v>
                </c:pt>
                <c:pt idx="846" formatCode="&quot;$&quot;#,##0.00_);[Red]\(&quot;$&quot;#,##0.00\)">
                  <c:v>17345</c:v>
                </c:pt>
                <c:pt idx="847">
                  <c:v>6560</c:v>
                </c:pt>
                <c:pt idx="848" formatCode="&quot;$&quot;#,##0.00_);[Red]\(&quot;$&quot;#,##0.00\)">
                  <c:v>98777</c:v>
                </c:pt>
                <c:pt idx="849" formatCode="&quot;$&quot;#,##0.00_);[Red]\(&quot;$&quot;#,##0.00\)">
                  <c:v>44375</c:v>
                </c:pt>
                <c:pt idx="850" formatCode="&quot;$&quot;#,##0.00_);[Red]\(&quot;$&quot;#,##0.00\)">
                  <c:v>19485</c:v>
                </c:pt>
                <c:pt idx="851" formatCode="&quot;$&quot;#,##0.00_);[Red]\(&quot;$&quot;#,##0.00\)">
                  <c:v>82800</c:v>
                </c:pt>
                <c:pt idx="852" formatCode="&quot;$&quot;#,##0.00_);[Red]\(&quot;$&quot;#,##0.00\)">
                  <c:v>53154</c:v>
                </c:pt>
                <c:pt idx="853" formatCode="&quot;$&quot;#,##0.00_);[Red]\(&quot;$&quot;#,##0.00\)">
                  <c:v>38683</c:v>
                </c:pt>
                <c:pt idx="854" formatCode="&quot;$&quot;#,##0.00_);[Red]\(&quot;$&quot;#,##0.00\)">
                  <c:v>87188</c:v>
                </c:pt>
                <c:pt idx="855" formatCode="&quot;$&quot;#,##0.00_);[Red]\(&quot;$&quot;#,##0.00\)">
                  <c:v>39548</c:v>
                </c:pt>
                <c:pt idx="856" formatCode="&quot;$&quot;#,##0.00_);[Red]\(&quot;$&quot;#,##0.00\)">
                  <c:v>57642</c:v>
                </c:pt>
                <c:pt idx="857" formatCode="&quot;$&quot;#,##0.00_);[Red]\(&quot;$&quot;#,##0.00\)">
                  <c:v>30467</c:v>
                </c:pt>
                <c:pt idx="858" formatCode="&quot;$&quot;#,##0.00_);[Red]\(&quot;$&quot;#,##0.00\)">
                  <c:v>23228</c:v>
                </c:pt>
                <c:pt idx="859" formatCode="&quot;$&quot;#,##0.00_);[Red]\(&quot;$&quot;#,##0.00\)">
                  <c:v>20427</c:v>
                </c:pt>
                <c:pt idx="860" formatCode="&quot;$&quot;#,##0.00_);[Red]\(&quot;$&quot;#,##0.00\)">
                  <c:v>70971</c:v>
                </c:pt>
                <c:pt idx="861" formatCode="&quot;$&quot;#,##0.00_);[Red]\(&quot;$&quot;#,##0.00\)">
                  <c:v>35178</c:v>
                </c:pt>
                <c:pt idx="862" formatCode="&quot;$&quot;#,##0.00_);[Red]\(&quot;$&quot;#,##0.00\)">
                  <c:v>6835</c:v>
                </c:pt>
                <c:pt idx="863" formatCode="&quot;$&quot;#,##0.00_);[Red]\(&quot;$&quot;#,##0.00\)">
                  <c:v>80589</c:v>
                </c:pt>
                <c:pt idx="864" formatCode="&quot;$&quot;#,##0.00_);[Red]\(&quot;$&quot;#,##0.00\)">
                  <c:v>60152</c:v>
                </c:pt>
                <c:pt idx="865" formatCode="&quot;$&quot;#,##0.00_);[Red]\(&quot;$&quot;#,##0.00\)">
                  <c:v>77863</c:v>
                </c:pt>
                <c:pt idx="866" formatCode="&quot;$&quot;#,##0.00_);[Red]\(&quot;$&quot;#,##0.00\)">
                  <c:v>42387</c:v>
                </c:pt>
                <c:pt idx="867" formatCode="&quot;$&quot;#,##0.00_);[Red]\(&quot;$&quot;#,##0.00\)">
                  <c:v>21955</c:v>
                </c:pt>
                <c:pt idx="868" formatCode="&quot;$&quot;#,##0.00_);[Red]\(&quot;$&quot;#,##0.00\)">
                  <c:v>18988</c:v>
                </c:pt>
                <c:pt idx="869" formatCode="&quot;$&quot;#,##0.00_);[Red]\(&quot;$&quot;#,##0.00\)">
                  <c:v>85738</c:v>
                </c:pt>
                <c:pt idx="870" formatCode="&quot;$&quot;#,##0.00_);[Red]\(&quot;$&quot;#,##0.00\)">
                  <c:v>32144</c:v>
                </c:pt>
                <c:pt idx="871" formatCode="&quot;$&quot;#,##0.00_);[Red]\(&quot;$&quot;#,##0.00\)">
                  <c:v>39062</c:v>
                </c:pt>
                <c:pt idx="872" formatCode="&quot;$&quot;#,##0.00_);[Red]\(&quot;$&quot;#,##0.00\)">
                  <c:v>67353</c:v>
                </c:pt>
                <c:pt idx="874" formatCode="&quot;$&quot;#,##0.00_);[Red]\(&quot;$&quot;#,##0.00\)">
                  <c:v>37244</c:v>
                </c:pt>
                <c:pt idx="875" formatCode="&quot;$&quot;#,##0.00_);[Red]\(&quot;$&quot;#,##0.00\)">
                  <c:v>71819</c:v>
                </c:pt>
                <c:pt idx="876" formatCode="&quot;$&quot;#,##0.00_);[Red]\(&quot;$&quot;#,##0.00\)">
                  <c:v>47850</c:v>
                </c:pt>
                <c:pt idx="877" formatCode="&quot;$&quot;#,##0.00_);[Red]\(&quot;$&quot;#,##0.00\)">
                  <c:v>65487</c:v>
                </c:pt>
                <c:pt idx="878" formatCode="&quot;$&quot;#,##0.00_);[Red]\(&quot;$&quot;#,##0.00\)">
                  <c:v>43482</c:v>
                </c:pt>
                <c:pt idx="879" formatCode="&quot;$&quot;#,##0.00_);[Red]\(&quot;$&quot;#,##0.00\)">
                  <c:v>32218</c:v>
                </c:pt>
                <c:pt idx="880" formatCode="&quot;$&quot;#,##0.00_);[Red]\(&quot;$&quot;#,##0.00\)">
                  <c:v>52914</c:v>
                </c:pt>
                <c:pt idx="881" formatCode="&quot;$&quot;#,##0.00_);[Red]\(&quot;$&quot;#,##0.00\)">
                  <c:v>46463</c:v>
                </c:pt>
                <c:pt idx="882" formatCode="&quot;$&quot;#,##0.00_);[Red]\(&quot;$&quot;#,##0.00\)">
                  <c:v>36038</c:v>
                </c:pt>
                <c:pt idx="883" formatCode="&quot;$&quot;#,##0.00_);[Red]\(&quot;$&quot;#,##0.00\)">
                  <c:v>75315</c:v>
                </c:pt>
                <c:pt idx="884" formatCode="&quot;$&quot;#,##0.00_);[Red]\(&quot;$&quot;#,##0.00\)">
                  <c:v>63841</c:v>
                </c:pt>
                <c:pt idx="885" formatCode="&quot;$&quot;#,##0.00_);[Red]\(&quot;$&quot;#,##0.00\)">
                  <c:v>81051</c:v>
                </c:pt>
                <c:pt idx="886">
                  <c:v>68695</c:v>
                </c:pt>
                <c:pt idx="887">
                  <c:v>63915</c:v>
                </c:pt>
                <c:pt idx="888" formatCode="&quot;$&quot;#,##0.00_);[Red]\(&quot;$&quot;#,##0.00\)">
                  <c:v>67419</c:v>
                </c:pt>
                <c:pt idx="889" formatCode="&quot;$&quot;#,##0.00_);[Red]\(&quot;$&quot;#,##0.00\)">
                  <c:v>16860</c:v>
                </c:pt>
                <c:pt idx="890" formatCode="&quot;$&quot;#,##0.00_);[Red]\(&quot;$&quot;#,##0.00\)">
                  <c:v>89616</c:v>
                </c:pt>
                <c:pt idx="891" formatCode="&quot;$&quot;#,##0.00_);[Red]\(&quot;$&quot;#,##0.00\)">
                  <c:v>55801</c:v>
                </c:pt>
                <c:pt idx="892" formatCode="&quot;$&quot;#,##0.00_);[Red]\(&quot;$&quot;#,##0.00\)">
                  <c:v>83257</c:v>
                </c:pt>
                <c:pt idx="893" formatCode="&quot;$&quot;#,##0.00_);[Red]\(&quot;$&quot;#,##0.00\)">
                  <c:v>31615</c:v>
                </c:pt>
                <c:pt idx="894" formatCode="&quot;$&quot;#,##0.00_);[Red]\(&quot;$&quot;#,##0.00\)">
                  <c:v>20180</c:v>
                </c:pt>
                <c:pt idx="895" formatCode="&quot;$&quot;#,##0.00_);[Red]\(&quot;$&quot;#,##0.00\)">
                  <c:v>65316</c:v>
                </c:pt>
                <c:pt idx="896" formatCode="&quot;$&quot;#,##0.00_);[Red]\(&quot;$&quot;#,##0.00\)">
                  <c:v>64100</c:v>
                </c:pt>
                <c:pt idx="897" formatCode="&quot;$&quot;#,##0.00_);[Red]\(&quot;$&quot;#,##0.00\)">
                  <c:v>46524</c:v>
                </c:pt>
                <c:pt idx="898" formatCode="&quot;$&quot;#,##0.00_);[Red]\(&quot;$&quot;#,##0.00\)">
                  <c:v>30023</c:v>
                </c:pt>
                <c:pt idx="899">
                  <c:v>50388</c:v>
                </c:pt>
                <c:pt idx="900" formatCode="&quot;$&quot;#,##0.00_);[Red]\(&quot;$&quot;#,##0.00\)">
                  <c:v>30279</c:v>
                </c:pt>
                <c:pt idx="901">
                  <c:v>58646</c:v>
                </c:pt>
                <c:pt idx="902" formatCode="&quot;$&quot;#,##0.00_);[Red]\(&quot;$&quot;#,##0.00\)">
                  <c:v>35682</c:v>
                </c:pt>
                <c:pt idx="903" formatCode="&quot;$&quot;#,##0.00_);[Red]\(&quot;$&quot;#,##0.00\)">
                  <c:v>69098</c:v>
                </c:pt>
                <c:pt idx="904">
                  <c:v>69096</c:v>
                </c:pt>
                <c:pt idx="905" formatCode="&quot;$&quot;#,##0.00_);[Red]\(&quot;$&quot;#,##0.00\)">
                  <c:v>63777</c:v>
                </c:pt>
                <c:pt idx="906" formatCode="&quot;$&quot;#,##0.00_);[Red]\(&quot;$&quot;#,##0.00\)">
                  <c:v>60432</c:v>
                </c:pt>
                <c:pt idx="907" formatCode="&quot;$&quot;#,##0.00_);[Red]\(&quot;$&quot;#,##0.00\)">
                  <c:v>72354</c:v>
                </c:pt>
                <c:pt idx="908" formatCode="&quot;$&quot;#,##0.00_);[Red]\(&quot;$&quot;#,##0.00\)">
                  <c:v>39858</c:v>
                </c:pt>
                <c:pt idx="909">
                  <c:v>62845</c:v>
                </c:pt>
                <c:pt idx="910" formatCode="&quot;$&quot;#,##0.00_);[Red]\(&quot;$&quot;#,##0.00\)">
                  <c:v>68682</c:v>
                </c:pt>
                <c:pt idx="911" formatCode="&quot;$&quot;#,##0.00_);[Red]\(&quot;$&quot;#,##0.00\)">
                  <c:v>69882</c:v>
                </c:pt>
                <c:pt idx="912" formatCode="&quot;$&quot;#,##0.00_);[Red]\(&quot;$&quot;#,##0.00\)">
                  <c:v>72228</c:v>
                </c:pt>
                <c:pt idx="913" formatCode="&quot;$&quot;#,##0.00_);[Red]\(&quot;$&quot;#,##0.00\)">
                  <c:v>75127</c:v>
                </c:pt>
                <c:pt idx="914" formatCode="&quot;$&quot;#,##0.00_);[Red]\(&quot;$&quot;#,##0.00\)">
                  <c:v>85693</c:v>
                </c:pt>
                <c:pt idx="915" formatCode="&quot;$&quot;#,##0.00_);[Red]\(&quot;$&quot;#,##0.00\)">
                  <c:v>78427</c:v>
                </c:pt>
                <c:pt idx="916" formatCode="&quot;$&quot;#,##0.00_);[Red]\(&quot;$&quot;#,##0.00\)">
                  <c:v>38946</c:v>
                </c:pt>
                <c:pt idx="917" formatCode="&quot;$&quot;#,##0.00_);[Red]\(&quot;$&quot;#,##0.00\)">
                  <c:v>82497</c:v>
                </c:pt>
                <c:pt idx="918" formatCode="&quot;$&quot;#,##0.00_);[Red]\(&quot;$&quot;#,##0.00\)">
                  <c:v>13672</c:v>
                </c:pt>
                <c:pt idx="919" formatCode="&quot;$&quot;#,##0.00_);[Red]\(&quot;$&quot;#,##0.00\)">
                  <c:v>41967</c:v>
                </c:pt>
                <c:pt idx="920" formatCode="&quot;$&quot;#,##0.00_);[Red]\(&quot;$&quot;#,##0.00\)">
                  <c:v>33564</c:v>
                </c:pt>
                <c:pt idx="921" formatCode="&quot;$&quot;#,##0.00_);[Red]\(&quot;$&quot;#,##0.00\)">
                  <c:v>51373</c:v>
                </c:pt>
                <c:pt idx="922" formatCode="&quot;$&quot;#,##0.00_);[Red]\(&quot;$&quot;#,##0.00\)">
                  <c:v>47009</c:v>
                </c:pt>
                <c:pt idx="923" formatCode="&quot;$&quot;#,##0.00_);[Red]\(&quot;$&quot;#,##0.00\)">
                  <c:v>22070</c:v>
                </c:pt>
                <c:pt idx="924" formatCode="&quot;$&quot;#,##0.00_);[Red]\(&quot;$&quot;#,##0.00\)">
                  <c:v>75759</c:v>
                </c:pt>
                <c:pt idx="925" formatCode="&quot;$&quot;#,##0.00_);[Red]\(&quot;$&quot;#,##0.00\)">
                  <c:v>45006</c:v>
                </c:pt>
                <c:pt idx="926" formatCode="&quot;$&quot;#,##0.00_);[Red]\(&quot;$&quot;#,##0.00\)">
                  <c:v>82072</c:v>
                </c:pt>
                <c:pt idx="927" formatCode="&quot;$&quot;#,##0.00_);[Red]\(&quot;$&quot;#,##0.00\)">
                  <c:v>49681</c:v>
                </c:pt>
                <c:pt idx="928" formatCode="&quot;$&quot;#,##0.00_);[Red]\(&quot;$&quot;#,##0.00\)">
                  <c:v>65695</c:v>
                </c:pt>
                <c:pt idx="929" formatCode="&quot;$&quot;#,##0.00_);[Red]\(&quot;$&quot;#,##0.00\)">
                  <c:v>71367</c:v>
                </c:pt>
                <c:pt idx="930" formatCode="&quot;$&quot;#,##0.00_);[Red]\(&quot;$&quot;#,##0.00\)">
                  <c:v>81361</c:v>
                </c:pt>
                <c:pt idx="931" formatCode="&quot;$&quot;#,##0.00_);[Red]\(&quot;$&quot;#,##0.00\)">
                  <c:v>57705</c:v>
                </c:pt>
                <c:pt idx="932" formatCode="&quot;$&quot;#,##0.00_);[Red]\(&quot;$&quot;#,##0.00\)">
                  <c:v>105471</c:v>
                </c:pt>
                <c:pt idx="933" formatCode="&quot;$&quot;#,##0.00_);[Red]\(&quot;$&quot;#,##0.00\)">
                  <c:v>113734</c:v>
                </c:pt>
                <c:pt idx="934" formatCode="&quot;$&quot;#,##0.00_);[Red]\(&quot;$&quot;#,##0.00\)">
                  <c:v>74637</c:v>
                </c:pt>
                <c:pt idx="935" formatCode="&quot;$&quot;#,##0.00_);[Red]\(&quot;$&quot;#,##0.00\)">
                  <c:v>70647</c:v>
                </c:pt>
                <c:pt idx="936" formatCode="&quot;$&quot;#,##0.00_);[Red]\(&quot;$&quot;#,##0.00\)">
                  <c:v>27803</c:v>
                </c:pt>
                <c:pt idx="937" formatCode="&quot;$&quot;#,##0.00_);[Red]\(&quot;$&quot;#,##0.00\)">
                  <c:v>78497</c:v>
                </c:pt>
                <c:pt idx="938" formatCode="&quot;$&quot;#,##0.00_);[Red]\(&quot;$&quot;#,##0.00\)">
                  <c:v>42011</c:v>
                </c:pt>
                <c:pt idx="939" formatCode="&quot;$&quot;#,##0.00_);[Red]\(&quot;$&quot;#,##0.00\)">
                  <c:v>75114</c:v>
                </c:pt>
                <c:pt idx="940" formatCode="&quot;$&quot;#,##0.00_);[Red]\(&quot;$&quot;#,##0.00\)">
                  <c:v>51250</c:v>
                </c:pt>
                <c:pt idx="941" formatCode="&quot;$&quot;#,##0.00_);[Red]\(&quot;$&quot;#,##0.00\)">
                  <c:v>24480</c:v>
                </c:pt>
                <c:pt idx="942" formatCode="&quot;$&quot;#,##0.00_);[Red]\(&quot;$&quot;#,##0.00\)">
                  <c:v>81300</c:v>
                </c:pt>
                <c:pt idx="943" formatCode="&quot;$&quot;#,##0.00_);[Red]\(&quot;$&quot;#,##0.00\)">
                  <c:v>73705</c:v>
                </c:pt>
                <c:pt idx="944" formatCode="&quot;$&quot;#,##0.00_);[Red]\(&quot;$&quot;#,##0.00\)">
                  <c:v>78710</c:v>
                </c:pt>
                <c:pt idx="945" formatCode="&quot;$&quot;#,##0.00_);[Red]\(&quot;$&quot;#,##0.00\)">
                  <c:v>51876</c:v>
                </c:pt>
                <c:pt idx="946" formatCode="&quot;$&quot;#,##0.00_);[Red]\(&quot;$&quot;#,##0.00\)">
                  <c:v>82571</c:v>
                </c:pt>
                <c:pt idx="947" formatCode="&quot;$&quot;#,##0.00_);[Red]\(&quot;$&quot;#,##0.00\)">
                  <c:v>80739</c:v>
                </c:pt>
                <c:pt idx="948" formatCode="&quot;$&quot;#,##0.00_);[Red]\(&quot;$&quot;#,##0.00\)">
                  <c:v>50725</c:v>
                </c:pt>
                <c:pt idx="949" formatCode="&quot;$&quot;#,##0.00_);[Red]\(&quot;$&quot;#,##0.00\)">
                  <c:v>7500</c:v>
                </c:pt>
                <c:pt idx="950" formatCode="&quot;$&quot;#,##0.00_);[Red]\(&quot;$&quot;#,##0.00\)">
                  <c:v>35416</c:v>
                </c:pt>
                <c:pt idx="951" formatCode="&quot;$&quot;#,##0.00_);[Red]\(&quot;$&quot;#,##0.00\)">
                  <c:v>50150</c:v>
                </c:pt>
                <c:pt idx="952" formatCode="&quot;$&quot;#,##0.00_);[Red]\(&quot;$&quot;#,##0.00\)">
                  <c:v>61839</c:v>
                </c:pt>
                <c:pt idx="953" formatCode="&quot;$&quot;#,##0.00_);[Red]\(&quot;$&quot;#,##0.00\)">
                  <c:v>34704</c:v>
                </c:pt>
                <c:pt idx="954" formatCode="&quot;$&quot;#,##0.00_);[Red]\(&quot;$&quot;#,##0.00\)">
                  <c:v>20193</c:v>
                </c:pt>
                <c:pt idx="955" formatCode="&quot;$&quot;#,##0.00_);[Red]\(&quot;$&quot;#,##0.00\)">
                  <c:v>31605</c:v>
                </c:pt>
                <c:pt idx="956" formatCode="&quot;$&quot;#,##0.00_);[Red]\(&quot;$&quot;#,##0.00\)">
                  <c:v>50616</c:v>
                </c:pt>
                <c:pt idx="957" formatCode="&quot;$&quot;#,##0.00_);[Red]\(&quot;$&quot;#,##0.00\)">
                  <c:v>65463</c:v>
                </c:pt>
                <c:pt idx="958" formatCode="&quot;$&quot;#,##0.00_);[Red]\(&quot;$&quot;#,##0.00\)">
                  <c:v>56242</c:v>
                </c:pt>
                <c:pt idx="959" formatCode="&quot;$&quot;#,##0.00_);[Red]\(&quot;$&quot;#,##0.00\)">
                  <c:v>58554</c:v>
                </c:pt>
                <c:pt idx="960" formatCode="&quot;$&quot;#,##0.00_);[Red]\(&quot;$&quot;#,##0.00\)">
                  <c:v>33585</c:v>
                </c:pt>
                <c:pt idx="961" formatCode="&quot;$&quot;#,##0.00_);[Red]\(&quot;$&quot;#,##0.00\)">
                  <c:v>63998</c:v>
                </c:pt>
                <c:pt idx="962" formatCode="&quot;$&quot;#,##0.00_);[Red]\(&quot;$&quot;#,##0.00\)">
                  <c:v>40442</c:v>
                </c:pt>
                <c:pt idx="963" formatCode="&quot;$&quot;#,##0.00_);[Red]\(&quot;$&quot;#,##0.00\)">
                  <c:v>70924</c:v>
                </c:pt>
                <c:pt idx="964" formatCode="&quot;$&quot;#,##0.00_);[Red]\(&quot;$&quot;#,##0.00\)">
                  <c:v>57954</c:v>
                </c:pt>
                <c:pt idx="965">
                  <c:v>77622</c:v>
                </c:pt>
                <c:pt idx="966" formatCode="&quot;$&quot;#,##0.00_);[Red]\(&quot;$&quot;#,##0.00\)">
                  <c:v>75330</c:v>
                </c:pt>
                <c:pt idx="967" formatCode="&quot;$&quot;#,##0.00_);[Red]\(&quot;$&quot;#,##0.00\)">
                  <c:v>80812</c:v>
                </c:pt>
                <c:pt idx="968" formatCode="&quot;$&quot;#,##0.00_);[Red]\(&quot;$&quot;#,##0.00\)">
                  <c:v>79803</c:v>
                </c:pt>
                <c:pt idx="969" formatCode="&quot;$&quot;#,##0.00_);[Red]\(&quot;$&quot;#,##0.00\)">
                  <c:v>44964</c:v>
                </c:pt>
                <c:pt idx="970" formatCode="&quot;$&quot;#,##0.00_);[Red]\(&quot;$&quot;#,##0.00\)">
                  <c:v>49638</c:v>
                </c:pt>
                <c:pt idx="971" formatCode="&quot;$&quot;#,##0.00_);[Red]\(&quot;$&quot;#,##0.00\)">
                  <c:v>15759</c:v>
                </c:pt>
                <c:pt idx="972" formatCode="&quot;$&quot;#,##0.00_);[Red]\(&quot;$&quot;#,##0.00\)">
                  <c:v>22304</c:v>
                </c:pt>
                <c:pt idx="973">
                  <c:v>54998</c:v>
                </c:pt>
                <c:pt idx="974" formatCode="&quot;$&quot;#,##0.00_);[Red]\(&quot;$&quot;#,##0.00\)">
                  <c:v>79865</c:v>
                </c:pt>
                <c:pt idx="975" formatCode="&quot;$&quot;#,##0.00_);[Red]\(&quot;$&quot;#,##0.00\)">
                  <c:v>27244</c:v>
                </c:pt>
                <c:pt idx="976" formatCode="&quot;$&quot;#,##0.00_);[Red]\(&quot;$&quot;#,##0.00\)">
                  <c:v>71322</c:v>
                </c:pt>
                <c:pt idx="977" formatCode="&quot;$&quot;#,##0.00_);[Red]\(&quot;$&quot;#,##0.00\)">
                  <c:v>22775</c:v>
                </c:pt>
                <c:pt idx="978" formatCode="&quot;$&quot;#,##0.00_);[Red]\(&quot;$&quot;#,##0.00\)">
                  <c:v>75127</c:v>
                </c:pt>
                <c:pt idx="979" formatCode="&quot;$&quot;#,##0.00_);[Red]\(&quot;$&quot;#,##0.00\)">
                  <c:v>30351</c:v>
                </c:pt>
                <c:pt idx="980" formatCode="&quot;$&quot;#,##0.00_);[Red]\(&quot;$&quot;#,##0.00\)">
                  <c:v>82347</c:v>
                </c:pt>
                <c:pt idx="981" formatCode="&quot;$&quot;#,##0.00_);[Red]\(&quot;$&quot;#,##0.00\)">
                  <c:v>24206</c:v>
                </c:pt>
                <c:pt idx="982" formatCode="&quot;$&quot;#,##0.00_);[Red]\(&quot;$&quot;#,##0.00\)">
                  <c:v>34380</c:v>
                </c:pt>
                <c:pt idx="983">
                  <c:v>53367</c:v>
                </c:pt>
                <c:pt idx="984">
                  <c:v>38236</c:v>
                </c:pt>
                <c:pt idx="985">
                  <c:v>38576</c:v>
                </c:pt>
                <c:pt idx="986" formatCode="&quot;$&quot;#,##0.00_);[Red]\(&quot;$&quot;#,##0.00\)">
                  <c:v>55412</c:v>
                </c:pt>
                <c:pt idx="987" formatCode="&quot;$&quot;#,##0.00_);[Red]\(&quot;$&quot;#,##0.00\)">
                  <c:v>68743</c:v>
                </c:pt>
                <c:pt idx="988" formatCode="&quot;$&quot;#,##0.00_);[Red]\(&quot;$&quot;#,##0.00\)">
                  <c:v>53230</c:v>
                </c:pt>
                <c:pt idx="989" formatCode="&quot;$&quot;#,##0.00_);[Red]\(&quot;$&quot;#,##0.00\)">
                  <c:v>16626</c:v>
                </c:pt>
                <c:pt idx="990" formatCode="&quot;$&quot;#,##0.00_);[Red]\(&quot;$&quot;#,##0.00\)">
                  <c:v>157146</c:v>
                </c:pt>
                <c:pt idx="991" formatCode="&quot;$&quot;#,##0.00_);[Red]\(&quot;$&quot;#,##0.00\)">
                  <c:v>46094</c:v>
                </c:pt>
                <c:pt idx="992" formatCode="&quot;$&quot;#,##0.00_);[Red]\(&quot;$&quot;#,##0.00\)">
                  <c:v>37760</c:v>
                </c:pt>
                <c:pt idx="993" formatCode="&quot;$&quot;#,##0.00_);[Red]\(&quot;$&quot;#,##0.00\)">
                  <c:v>70503</c:v>
                </c:pt>
                <c:pt idx="994" formatCode="&quot;$&quot;#,##0.00_);[Red]\(&quot;$&quot;#,##0.00\)">
                  <c:v>71367</c:v>
                </c:pt>
                <c:pt idx="995" formatCode="&quot;$&quot;#,##0.00_);[Red]\(&quot;$&quot;#,##0.00\)">
                  <c:v>53653</c:v>
                </c:pt>
                <c:pt idx="996" formatCode="&quot;$&quot;#,##0.00_);[Red]\(&quot;$&quot;#,##0.00\)">
                  <c:v>89572</c:v>
                </c:pt>
                <c:pt idx="997" formatCode="&quot;$&quot;#,##0.00_);[Red]\(&quot;$&quot;#,##0.00\)">
                  <c:v>48195</c:v>
                </c:pt>
                <c:pt idx="998" formatCode="&quot;$&quot;#,##0.00_);[Red]\(&quot;$&quot;#,##0.00\)">
                  <c:v>21255</c:v>
                </c:pt>
                <c:pt idx="999" formatCode="&quot;$&quot;#,##0.00_);[Red]\(&quot;$&quot;#,##0.00\)">
                  <c:v>74250</c:v>
                </c:pt>
                <c:pt idx="1000" formatCode="&quot;$&quot;#,##0.00_);[Red]\(&quot;$&quot;#,##0.00\)">
                  <c:v>38201</c:v>
                </c:pt>
                <c:pt idx="1001" formatCode="&quot;$&quot;#,##0.00_);[Red]\(&quot;$&quot;#,##0.00\)">
                  <c:v>31497</c:v>
                </c:pt>
                <c:pt idx="1002" formatCode="&quot;$&quot;#,##0.00_);[Red]\(&quot;$&quot;#,##0.00\)">
                  <c:v>20587</c:v>
                </c:pt>
                <c:pt idx="1003" formatCode="&quot;$&quot;#,##0.00_);[Red]\(&quot;$&quot;#,##0.00\)">
                  <c:v>83273</c:v>
                </c:pt>
                <c:pt idx="1004" formatCode="&quot;$&quot;#,##0.00_);[Red]\(&quot;$&quot;#,##0.00\)">
                  <c:v>34469</c:v>
                </c:pt>
                <c:pt idx="1005" formatCode="&quot;$&quot;#,##0.00_);[Red]\(&quot;$&quot;#,##0.00\)">
                  <c:v>59111</c:v>
                </c:pt>
                <c:pt idx="1006" formatCode="&quot;$&quot;#,##0.00_);[Red]\(&quot;$&quot;#,##0.00\)">
                  <c:v>17459</c:v>
                </c:pt>
                <c:pt idx="1007" formatCode="&quot;$&quot;#,##0.00_);[Red]\(&quot;$&quot;#,##0.00\)">
                  <c:v>77598</c:v>
                </c:pt>
                <c:pt idx="1008" formatCode="&quot;$&quot;#,##0.00_);[Red]\(&quot;$&quot;#,##0.00\)">
                  <c:v>76081</c:v>
                </c:pt>
                <c:pt idx="1009" formatCode="&quot;$&quot;#,##0.00_);[Red]\(&quot;$&quot;#,##0.00\)">
                  <c:v>25008</c:v>
                </c:pt>
                <c:pt idx="1010" formatCode="&quot;$&quot;#,##0.00_);[Red]\(&quot;$&quot;#,##0.00\)">
                  <c:v>68118</c:v>
                </c:pt>
                <c:pt idx="1011" formatCode="&quot;$&quot;#,##0.00_);[Red]\(&quot;$&quot;#,##0.00\)">
                  <c:v>28691</c:v>
                </c:pt>
                <c:pt idx="1012" formatCode="&quot;$&quot;#,##0.00_);[Red]\(&quot;$&quot;#,##0.00\)">
                  <c:v>34529</c:v>
                </c:pt>
                <c:pt idx="1013" formatCode="&quot;$&quot;#,##0.00_);[Red]\(&quot;$&quot;#,##0.00\)">
                  <c:v>48526</c:v>
                </c:pt>
                <c:pt idx="1014" formatCode="&quot;$&quot;#,##0.00_);[Red]\(&quot;$&quot;#,##0.00\)">
                  <c:v>18100</c:v>
                </c:pt>
                <c:pt idx="1015" formatCode="&quot;$&quot;#,##0.00_);[Red]\(&quot;$&quot;#,##0.00\)">
                  <c:v>83145</c:v>
                </c:pt>
                <c:pt idx="1016" formatCode="&quot;$&quot;#,##0.00_);[Red]\(&quot;$&quot;#,##0.00\)">
                  <c:v>42710</c:v>
                </c:pt>
                <c:pt idx="1017" formatCode="&quot;$&quot;#,##0.00_);[Red]\(&quot;$&quot;#,##0.00\)">
                  <c:v>26997</c:v>
                </c:pt>
                <c:pt idx="1018" formatCode="&quot;$&quot;#,##0.00_);[Red]\(&quot;$&quot;#,##0.00\)">
                  <c:v>78331</c:v>
                </c:pt>
                <c:pt idx="1019" formatCode="&quot;$&quot;#,##0.00_);[Red]\(&quot;$&quot;#,##0.00\)">
                  <c:v>42767</c:v>
                </c:pt>
                <c:pt idx="1020" formatCode="&quot;$&quot;#,##0.00_);[Red]\(&quot;$&quot;#,##0.00\)">
                  <c:v>30351</c:v>
                </c:pt>
                <c:pt idx="1021" formatCode="&quot;$&quot;#,##0.00_);[Red]\(&quot;$&quot;#,##0.00\)">
                  <c:v>61794</c:v>
                </c:pt>
                <c:pt idx="1022" formatCode="&quot;$&quot;#,##0.00_);[Red]\(&quot;$&quot;#,##0.00\)">
                  <c:v>54072</c:v>
                </c:pt>
                <c:pt idx="1023" formatCode="&quot;$&quot;#,##0.00_);[Red]\(&quot;$&quot;#,##0.00\)">
                  <c:v>28769</c:v>
                </c:pt>
                <c:pt idx="1024" formatCode="&quot;$&quot;#,##0.00_);[Red]\(&quot;$&quot;#,##0.00\)">
                  <c:v>80134</c:v>
                </c:pt>
                <c:pt idx="1025" formatCode="&quot;$&quot;#,##0.00_);[Red]\(&quot;$&quot;#,##0.00\)">
                  <c:v>22804</c:v>
                </c:pt>
                <c:pt idx="1026" formatCode="&quot;$&quot;#,##0.00_);[Red]\(&quot;$&quot;#,##0.00\)">
                  <c:v>28072</c:v>
                </c:pt>
                <c:pt idx="1027" formatCode="&quot;$&quot;#,##0.00_);[Red]\(&quot;$&quot;#,##0.00\)">
                  <c:v>77298</c:v>
                </c:pt>
                <c:pt idx="1029" formatCode="&quot;$&quot;#,##0.00_);[Red]\(&quot;$&quot;#,##0.00\)">
                  <c:v>70515</c:v>
                </c:pt>
                <c:pt idx="1030" formatCode="&quot;$&quot;#,##0.00_);[Red]\(&quot;$&quot;#,##0.00\)">
                  <c:v>47821</c:v>
                </c:pt>
                <c:pt idx="1031" formatCode="&quot;$&quot;#,##0.00_);[Red]\(&quot;$&quot;#,##0.00\)">
                  <c:v>58330</c:v>
                </c:pt>
                <c:pt idx="1032" formatCode="&quot;$&quot;#,##0.00_);[Red]\(&quot;$&quot;#,##0.00\)">
                  <c:v>51569</c:v>
                </c:pt>
                <c:pt idx="1033" formatCode="&quot;$&quot;#,##0.00_);[Red]\(&quot;$&quot;#,##0.00\)">
                  <c:v>25509</c:v>
                </c:pt>
                <c:pt idx="1034" formatCode="&quot;$&quot;#,##0.00_);[Red]\(&quot;$&quot;#,##0.00\)">
                  <c:v>35860</c:v>
                </c:pt>
                <c:pt idx="1035" formatCode="&quot;$&quot;#,##0.00_);[Red]\(&quot;$&quot;#,##0.00\)">
                  <c:v>86979</c:v>
                </c:pt>
                <c:pt idx="1036">
                  <c:v>74806</c:v>
                </c:pt>
                <c:pt idx="1037" formatCode="&quot;$&quot;#,##0.00_);[Red]\(&quot;$&quot;#,##0.00\)">
                  <c:v>32632</c:v>
                </c:pt>
                <c:pt idx="1038" formatCode="&quot;$&quot;#,##0.00_);[Red]\(&quot;$&quot;#,##0.00\)">
                  <c:v>66664</c:v>
                </c:pt>
                <c:pt idx="1039" formatCode="&quot;$&quot;#,##0.00_);[Red]\(&quot;$&quot;#,##0.00\)">
                  <c:v>56628</c:v>
                </c:pt>
                <c:pt idx="1040" formatCode="&quot;$&quot;#,##0.00_);[Red]\(&quot;$&quot;#,##0.00\)">
                  <c:v>27450</c:v>
                </c:pt>
                <c:pt idx="1041" formatCode="&quot;$&quot;#,##0.00_);[Red]\(&quot;$&quot;#,##0.00\)">
                  <c:v>79530</c:v>
                </c:pt>
                <c:pt idx="1042" formatCode="&quot;$&quot;#,##0.00_);[Red]\(&quot;$&quot;#,##0.00\)">
                  <c:v>65333</c:v>
                </c:pt>
                <c:pt idx="1043" formatCode="&quot;$&quot;#,##0.00_);[Red]\(&quot;$&quot;#,##0.00\)">
                  <c:v>28320</c:v>
                </c:pt>
                <c:pt idx="1044" formatCode="&quot;$&quot;#,##0.00_);[Red]\(&quot;$&quot;#,##0.00\)">
                  <c:v>64355</c:v>
                </c:pt>
                <c:pt idx="1045" formatCode="&quot;$&quot;#,##0.00_);[Red]\(&quot;$&quot;#,##0.00\)">
                  <c:v>90842</c:v>
                </c:pt>
                <c:pt idx="1046" formatCode="&quot;$&quot;#,##0.00_);[Red]\(&quot;$&quot;#,##0.00\)">
                  <c:v>20194</c:v>
                </c:pt>
                <c:pt idx="1047" formatCode="&quot;$&quot;#,##0.00_);[Red]\(&quot;$&quot;#,##0.00\)">
                  <c:v>77766</c:v>
                </c:pt>
                <c:pt idx="1048" formatCode="&quot;$&quot;#,##0.00_);[Red]\(&quot;$&quot;#,##0.00\)">
                  <c:v>37760</c:v>
                </c:pt>
                <c:pt idx="1049" formatCode="&quot;$&quot;#,##0.00_);[Red]\(&quot;$&quot;#,##0.00\)">
                  <c:v>62466</c:v>
                </c:pt>
                <c:pt idx="1050">
                  <c:v>65104</c:v>
                </c:pt>
                <c:pt idx="1051" formatCode="&quot;$&quot;#,##0.00_);[Red]\(&quot;$&quot;#,##0.00\)">
                  <c:v>29604</c:v>
                </c:pt>
                <c:pt idx="1052" formatCode="&quot;$&quot;#,##0.00_);[Red]\(&quot;$&quot;#,##0.00\)">
                  <c:v>58494</c:v>
                </c:pt>
                <c:pt idx="1053" formatCode="&quot;$&quot;#,##0.00_);[Red]\(&quot;$&quot;#,##0.00\)">
                  <c:v>50616</c:v>
                </c:pt>
                <c:pt idx="1054" formatCode="&quot;$&quot;#,##0.00_);[Red]\(&quot;$&quot;#,##0.00\)">
                  <c:v>24367</c:v>
                </c:pt>
                <c:pt idx="1055" formatCode="&quot;$&quot;#,##0.00_);[Red]\(&quot;$&quot;#,##0.00\)">
                  <c:v>34824</c:v>
                </c:pt>
                <c:pt idx="1056" formatCode="&quot;$&quot;#,##0.00_);[Red]\(&quot;$&quot;#,##0.00\)">
                  <c:v>74268</c:v>
                </c:pt>
                <c:pt idx="1057" formatCode="&quot;$&quot;#,##0.00_);[Red]\(&quot;$&quot;#,##0.00\)">
                  <c:v>58482</c:v>
                </c:pt>
                <c:pt idx="1058" formatCode="&quot;$&quot;#,##0.00_);[Red]\(&quot;$&quot;#,##0.00\)">
                  <c:v>74538</c:v>
                </c:pt>
                <c:pt idx="1059" formatCode="&quot;$&quot;#,##0.00_);[Red]\(&quot;$&quot;#,##0.00\)">
                  <c:v>53378</c:v>
                </c:pt>
                <c:pt idx="1060" formatCode="&quot;$&quot;#,##0.00_);[Red]\(&quot;$&quot;#,##0.00\)">
                  <c:v>50002</c:v>
                </c:pt>
                <c:pt idx="1061" formatCode="&quot;$&quot;#,##0.00_);[Red]\(&quot;$&quot;#,##0.00\)">
                  <c:v>52852</c:v>
                </c:pt>
                <c:pt idx="1062" formatCode="&quot;$&quot;#,##0.00_);[Red]\(&quot;$&quot;#,##0.00\)">
                  <c:v>45903</c:v>
                </c:pt>
                <c:pt idx="1063" formatCode="&quot;$&quot;#,##0.00_);[Red]\(&quot;$&quot;#,##0.00\)">
                  <c:v>54132</c:v>
                </c:pt>
                <c:pt idx="1064" formatCode="&quot;$&quot;#,##0.00_);[Red]\(&quot;$&quot;#,##0.00\)">
                  <c:v>45894</c:v>
                </c:pt>
                <c:pt idx="1065" formatCode="&quot;$&quot;#,##0.00_);[Red]\(&quot;$&quot;#,##0.00\)">
                  <c:v>69139</c:v>
                </c:pt>
                <c:pt idx="1066" formatCode="&quot;$&quot;#,##0.00_);[Red]\(&quot;$&quot;#,##0.00\)">
                  <c:v>30753</c:v>
                </c:pt>
                <c:pt idx="1067" formatCode="&quot;$&quot;#,##0.00_);[Red]\(&quot;$&quot;#,##0.00\)">
                  <c:v>77568</c:v>
                </c:pt>
                <c:pt idx="1068" formatCode="&quot;$&quot;#,##0.00_);[Red]\(&quot;$&quot;#,##0.00\)">
                  <c:v>48767</c:v>
                </c:pt>
                <c:pt idx="1069" formatCode="&quot;$&quot;#,##0.00_);[Red]\(&quot;$&quot;#,##0.00\)">
                  <c:v>38725</c:v>
                </c:pt>
                <c:pt idx="1071" formatCode="&quot;$&quot;#,##0.00_);[Red]\(&quot;$&quot;#,##0.00\)">
                  <c:v>23910</c:v>
                </c:pt>
                <c:pt idx="1072" formatCode="&quot;$&quot;#,##0.00_);[Red]\(&quot;$&quot;#,##0.00\)">
                  <c:v>54603</c:v>
                </c:pt>
                <c:pt idx="1074" formatCode="&quot;$&quot;#,##0.00_);[Red]\(&quot;$&quot;#,##0.00\)">
                  <c:v>31056</c:v>
                </c:pt>
                <c:pt idx="1075" formatCode="&quot;$&quot;#,##0.00_);[Red]\(&quot;$&quot;#,##0.00\)">
                  <c:v>33986</c:v>
                </c:pt>
                <c:pt idx="1076" formatCode="&quot;$&quot;#,##0.00_);[Red]\(&quot;$&quot;#,##0.00\)">
                  <c:v>29440</c:v>
                </c:pt>
                <c:pt idx="1077" formatCode="&quot;$&quot;#,##0.00_);[Red]\(&quot;$&quot;#,##0.00\)">
                  <c:v>53843</c:v>
                </c:pt>
                <c:pt idx="1078" formatCode="&quot;$&quot;#,##0.00_);[Red]\(&quot;$&quot;#,##0.00\)">
                  <c:v>82224</c:v>
                </c:pt>
                <c:pt idx="1079" formatCode="&quot;$&quot;#,##0.00_);[Red]\(&quot;$&quot;#,##0.00\)">
                  <c:v>42473</c:v>
                </c:pt>
                <c:pt idx="1080" formatCode="&quot;$&quot;#,##0.00_);[Red]\(&quot;$&quot;#,##0.00\)">
                  <c:v>41020</c:v>
                </c:pt>
                <c:pt idx="1081" formatCode="&quot;$&quot;#,##0.00_);[Red]\(&quot;$&quot;#,##0.00\)">
                  <c:v>34961</c:v>
                </c:pt>
                <c:pt idx="1082" formatCode="&quot;$&quot;#,##0.00_);[Red]\(&quot;$&quot;#,##0.00\)">
                  <c:v>41658</c:v>
                </c:pt>
                <c:pt idx="1083" formatCode="&quot;$&quot;#,##0.00_);[Red]\(&quot;$&quot;#,##0.00\)">
                  <c:v>41551</c:v>
                </c:pt>
                <c:pt idx="1084" formatCode="&quot;$&quot;#,##0.00_);[Red]\(&quot;$&quot;#,##0.00\)">
                  <c:v>18358</c:v>
                </c:pt>
                <c:pt idx="1085" formatCode="&quot;$&quot;#,##0.00_);[Red]\(&quot;$&quot;#,##0.00\)">
                  <c:v>69084</c:v>
                </c:pt>
                <c:pt idx="1086" formatCode="&quot;$&quot;#,##0.00_);[Red]\(&quot;$&quot;#,##0.00\)">
                  <c:v>38961</c:v>
                </c:pt>
                <c:pt idx="1087" formatCode="&quot;$&quot;#,##0.00_);[Red]\(&quot;$&quot;#,##0.00\)">
                  <c:v>78394</c:v>
                </c:pt>
                <c:pt idx="1088" formatCode="&quot;$&quot;#,##0.00_);[Red]\(&quot;$&quot;#,##0.00\)">
                  <c:v>79632</c:v>
                </c:pt>
                <c:pt idx="1089" formatCode="&quot;$&quot;#,##0.00_);[Red]\(&quot;$&quot;#,##0.00\)">
                  <c:v>30899</c:v>
                </c:pt>
                <c:pt idx="1090" formatCode="&quot;$&quot;#,##0.00_);[Red]\(&quot;$&quot;#,##0.00\)">
                  <c:v>38196</c:v>
                </c:pt>
                <c:pt idx="1091" formatCode="&quot;$&quot;#,##0.00_);[Red]\(&quot;$&quot;#,##0.00\)">
                  <c:v>40689</c:v>
                </c:pt>
                <c:pt idx="1092" formatCode="&quot;$&quot;#,##0.00_);[Red]\(&quot;$&quot;#,##0.00\)">
                  <c:v>21024</c:v>
                </c:pt>
                <c:pt idx="1093" formatCode="&quot;$&quot;#,##0.00_);[Red]\(&quot;$&quot;#,##0.00\)">
                  <c:v>44051</c:v>
                </c:pt>
                <c:pt idx="1094" formatCode="&quot;$&quot;#,##0.00_);[Red]\(&quot;$&quot;#,##0.00\)">
                  <c:v>58293</c:v>
                </c:pt>
                <c:pt idx="1095" formatCode="&quot;$&quot;#,##0.00_);[Red]\(&quot;$&quot;#,##0.00\)">
                  <c:v>35946</c:v>
                </c:pt>
                <c:pt idx="1096" formatCode="&quot;$&quot;#,##0.00_);[Red]\(&quot;$&quot;#,##0.00\)">
                  <c:v>74985</c:v>
                </c:pt>
                <c:pt idx="1097">
                  <c:v>82504</c:v>
                </c:pt>
                <c:pt idx="1098" formatCode="&quot;$&quot;#,##0.00_);[Red]\(&quot;$&quot;#,##0.00\)">
                  <c:v>157733</c:v>
                </c:pt>
                <c:pt idx="1099">
                  <c:v>81975</c:v>
                </c:pt>
                <c:pt idx="1100" formatCode="&quot;$&quot;#,##0.00_);[Red]\(&quot;$&quot;#,##0.00\)">
                  <c:v>9548</c:v>
                </c:pt>
                <c:pt idx="1101" formatCode="&quot;$&quot;#,##0.00_);[Red]\(&quot;$&quot;#,##0.00\)">
                  <c:v>23559</c:v>
                </c:pt>
                <c:pt idx="1102" formatCode="&quot;$&quot;#,##0.00_);[Red]\(&quot;$&quot;#,##0.00\)">
                  <c:v>90638</c:v>
                </c:pt>
                <c:pt idx="1103" formatCode="&quot;$&quot;#,##0.00_);[Red]\(&quot;$&quot;#,##0.00\)">
                  <c:v>32644</c:v>
                </c:pt>
                <c:pt idx="1104">
                  <c:v>21474</c:v>
                </c:pt>
                <c:pt idx="1105" formatCode="&quot;$&quot;#,##0.00_);[Red]\(&quot;$&quot;#,##0.00\)">
                  <c:v>2447</c:v>
                </c:pt>
                <c:pt idx="1106" formatCode="&quot;$&quot;#,##0.00_);[Red]\(&quot;$&quot;#,##0.00\)">
                  <c:v>94384</c:v>
                </c:pt>
                <c:pt idx="1107" formatCode="&quot;$&quot;#,##0.00_);[Red]\(&quot;$&quot;#,##0.00\)">
                  <c:v>48920</c:v>
                </c:pt>
                <c:pt idx="1108" formatCode="&quot;$&quot;#,##0.00_);[Red]\(&quot;$&quot;#,##0.00\)">
                  <c:v>23763</c:v>
                </c:pt>
                <c:pt idx="1109" formatCode="&quot;$&quot;#,##0.00_);[Red]\(&quot;$&quot;#,##0.00\)">
                  <c:v>16014</c:v>
                </c:pt>
                <c:pt idx="1110" formatCode="&quot;$&quot;#,##0.00_);[Red]\(&quot;$&quot;#,##0.00\)">
                  <c:v>68487</c:v>
                </c:pt>
                <c:pt idx="1111" formatCode="&quot;$&quot;#,##0.00_);[Red]\(&quot;$&quot;#,##0.00\)">
                  <c:v>53103</c:v>
                </c:pt>
                <c:pt idx="1112" formatCode="&quot;$&quot;#,##0.00_);[Red]\(&quot;$&quot;#,##0.00\)">
                  <c:v>28359</c:v>
                </c:pt>
                <c:pt idx="1113" formatCode="&quot;$&quot;#,##0.00_);[Red]\(&quot;$&quot;#,##0.00\)">
                  <c:v>39922</c:v>
                </c:pt>
                <c:pt idx="1114" formatCode="&quot;$&quot;#,##0.00_);[Red]\(&quot;$&quot;#,##0.00\)">
                  <c:v>45579</c:v>
                </c:pt>
                <c:pt idx="1115">
                  <c:v>54450</c:v>
                </c:pt>
                <c:pt idx="1116" formatCode="&quot;$&quot;#,##0.00_);[Red]\(&quot;$&quot;#,##0.00\)">
                  <c:v>54111</c:v>
                </c:pt>
                <c:pt idx="1117" formatCode="&quot;$&quot;#,##0.00_);[Red]\(&quot;$&quot;#,##0.00\)">
                  <c:v>90226</c:v>
                </c:pt>
                <c:pt idx="1118" formatCode="&quot;$&quot;#,##0.00_);[Red]\(&quot;$&quot;#,##0.00\)">
                  <c:v>45057</c:v>
                </c:pt>
                <c:pt idx="1119" formatCode="&quot;$&quot;#,##0.00_);[Red]\(&quot;$&quot;#,##0.00\)">
                  <c:v>32011</c:v>
                </c:pt>
                <c:pt idx="1120" formatCode="&quot;$&quot;#,##0.00_);[Red]\(&quot;$&quot;#,##0.00\)">
                  <c:v>67445</c:v>
                </c:pt>
                <c:pt idx="1121" formatCode="&quot;$&quot;#,##0.00_);[Red]\(&quot;$&quot;#,##0.00\)">
                  <c:v>43020</c:v>
                </c:pt>
                <c:pt idx="1122" formatCode="&quot;$&quot;#,##0.00_);[Red]\(&quot;$&quot;#,##0.00\)">
                  <c:v>47352</c:v>
                </c:pt>
                <c:pt idx="1123" formatCode="&quot;$&quot;#,##0.00_);[Red]\(&quot;$&quot;#,##0.00\)">
                  <c:v>39356</c:v>
                </c:pt>
                <c:pt idx="1124">
                  <c:v>43263</c:v>
                </c:pt>
                <c:pt idx="1125" formatCode="&quot;$&quot;#,##0.00_);[Red]\(&quot;$&quot;#,##0.00\)">
                  <c:v>55842</c:v>
                </c:pt>
                <c:pt idx="1126" formatCode="&quot;$&quot;#,##0.00_);[Red]\(&quot;$&quot;#,##0.00\)">
                  <c:v>37758</c:v>
                </c:pt>
                <c:pt idx="1127" formatCode="&quot;$&quot;#,##0.00_);[Red]\(&quot;$&quot;#,##0.00\)">
                  <c:v>25293</c:v>
                </c:pt>
                <c:pt idx="1128" formatCode="&quot;$&quot;#,##0.00_);[Red]\(&quot;$&quot;#,##0.00\)">
                  <c:v>64090</c:v>
                </c:pt>
                <c:pt idx="1129" formatCode="&quot;$&quot;#,##0.00_);[Red]\(&quot;$&quot;#,##0.00\)">
                  <c:v>58138</c:v>
                </c:pt>
                <c:pt idx="1130" formatCode="&quot;$&quot;#,##0.00_);[Red]\(&quot;$&quot;#,##0.00\)">
                  <c:v>22434</c:v>
                </c:pt>
                <c:pt idx="1131" formatCode="&quot;$&quot;#,##0.00_);[Red]\(&quot;$&quot;#,##0.00\)">
                  <c:v>64014</c:v>
                </c:pt>
                <c:pt idx="1132" formatCode="&quot;$&quot;#,##0.00_);[Red]\(&quot;$&quot;#,##0.00\)">
                  <c:v>47808</c:v>
                </c:pt>
                <c:pt idx="1133" formatCode="&quot;$&quot;#,##0.00_);[Red]\(&quot;$&quot;#,##0.00\)">
                  <c:v>87771</c:v>
                </c:pt>
                <c:pt idx="1134" formatCode="&quot;$&quot;#,##0.00_);[Red]\(&quot;$&quot;#,##0.00\)">
                  <c:v>83829</c:v>
                </c:pt>
                <c:pt idx="1135" formatCode="&quot;$&quot;#,##0.00_);[Red]\(&quot;$&quot;#,##0.00\)">
                  <c:v>57811</c:v>
                </c:pt>
                <c:pt idx="1136" formatCode="&quot;$&quot;#,##0.00_);[Red]\(&quot;$&quot;#,##0.00\)">
                  <c:v>67384</c:v>
                </c:pt>
                <c:pt idx="1137" formatCode="&quot;$&quot;#,##0.00_);[Red]\(&quot;$&quot;#,##0.00\)">
                  <c:v>78075</c:v>
                </c:pt>
                <c:pt idx="1138" formatCode="&quot;$&quot;#,##0.00_);[Red]\(&quot;$&quot;#,##0.00\)">
                  <c:v>84169</c:v>
                </c:pt>
                <c:pt idx="1139" formatCode="&quot;$&quot;#,##0.00_);[Red]\(&quot;$&quot;#,##0.00\)">
                  <c:v>48721</c:v>
                </c:pt>
                <c:pt idx="1140" formatCode="&quot;$&quot;#,##0.00_);[Red]\(&quot;$&quot;#,##0.00\)">
                  <c:v>153924</c:v>
                </c:pt>
                <c:pt idx="1141" formatCode="&quot;$&quot;#,##0.00_);[Red]\(&quot;$&quot;#,##0.00\)">
                  <c:v>90933</c:v>
                </c:pt>
                <c:pt idx="1142" formatCode="&quot;$&quot;#,##0.00_);[Red]\(&quot;$&quot;#,##0.00\)">
                  <c:v>60093</c:v>
                </c:pt>
                <c:pt idx="1143" formatCode="&quot;$&quot;#,##0.00_);[Red]\(&quot;$&quot;#,##0.00\)">
                  <c:v>62882</c:v>
                </c:pt>
                <c:pt idx="1144" formatCode="&quot;$&quot;#,##0.00_);[Red]\(&quot;$&quot;#,##0.00\)">
                  <c:v>43776</c:v>
                </c:pt>
                <c:pt idx="1145">
                  <c:v>21359</c:v>
                </c:pt>
                <c:pt idx="1146" formatCode="&quot;$&quot;#,##0.00_);[Red]\(&quot;$&quot;#,##0.00\)">
                  <c:v>51983</c:v>
                </c:pt>
                <c:pt idx="1147" formatCode="&quot;$&quot;#,##0.00_);[Red]\(&quot;$&quot;#,##0.00\)">
                  <c:v>58821</c:v>
                </c:pt>
                <c:pt idx="1148" formatCode="&quot;$&quot;#,##0.00_);[Red]\(&quot;$&quot;#,##0.00\)">
                  <c:v>66973</c:v>
                </c:pt>
                <c:pt idx="1149" formatCode="&quot;$&quot;#,##0.00_);[Red]\(&quot;$&quot;#,##0.00\)">
                  <c:v>33456</c:v>
                </c:pt>
                <c:pt idx="1150" formatCode="&quot;$&quot;#,##0.00_);[Red]\(&quot;$&quot;#,##0.00\)">
                  <c:v>48752</c:v>
                </c:pt>
                <c:pt idx="1151" formatCode="&quot;$&quot;#,##0.00_);[Red]\(&quot;$&quot;#,##0.00\)">
                  <c:v>31535</c:v>
                </c:pt>
                <c:pt idx="1152" formatCode="&quot;$&quot;#,##0.00_);[Red]\(&quot;$&quot;#,##0.00\)">
                  <c:v>61798</c:v>
                </c:pt>
                <c:pt idx="1153" formatCode="&quot;$&quot;#,##0.00_);[Red]\(&quot;$&quot;#,##0.00\)">
                  <c:v>61416</c:v>
                </c:pt>
                <c:pt idx="1154" formatCode="&quot;$&quot;#,##0.00_);[Red]\(&quot;$&quot;#,##0.00\)">
                  <c:v>49767</c:v>
                </c:pt>
                <c:pt idx="1155" formatCode="&quot;$&quot;#,##0.00_);[Red]\(&quot;$&quot;#,##0.00\)">
                  <c:v>50183</c:v>
                </c:pt>
                <c:pt idx="1156" formatCode="&quot;$&quot;#,##0.00_);[Red]\(&quot;$&quot;#,##0.00\)">
                  <c:v>30983</c:v>
                </c:pt>
                <c:pt idx="1157">
                  <c:v>62499</c:v>
                </c:pt>
                <c:pt idx="1158" formatCode="&quot;$&quot;#,##0.00_);[Red]\(&quot;$&quot;#,##0.00\)">
                  <c:v>42213</c:v>
                </c:pt>
                <c:pt idx="1159" formatCode="&quot;$&quot;#,##0.00_);[Red]\(&quot;$&quot;#,##0.00\)">
                  <c:v>36026</c:v>
                </c:pt>
                <c:pt idx="1160" formatCode="&quot;$&quot;#,##0.00_);[Red]\(&quot;$&quot;#,##0.00\)">
                  <c:v>60896</c:v>
                </c:pt>
                <c:pt idx="1161" formatCode="&quot;$&quot;#,##0.00_);[Red]\(&quot;$&quot;#,##0.00\)">
                  <c:v>50611</c:v>
                </c:pt>
                <c:pt idx="1162" formatCode="&quot;$&quot;#,##0.00_);[Red]\(&quot;$&quot;#,##0.00\)">
                  <c:v>35684</c:v>
                </c:pt>
                <c:pt idx="1163" formatCode="&quot;$&quot;#,##0.00_);[Red]\(&quot;$&quot;#,##0.00\)">
                  <c:v>64108</c:v>
                </c:pt>
                <c:pt idx="1164" formatCode="&quot;$&quot;#,##0.00_);[Red]\(&quot;$&quot;#,##0.00\)">
                  <c:v>44635</c:v>
                </c:pt>
                <c:pt idx="1165" formatCode="&quot;$&quot;#,##0.00_);[Red]\(&quot;$&quot;#,##0.00\)">
                  <c:v>81702</c:v>
                </c:pt>
                <c:pt idx="1166" formatCode="&quot;$&quot;#,##0.00_);[Red]\(&quot;$&quot;#,##0.00\)">
                  <c:v>25443</c:v>
                </c:pt>
                <c:pt idx="1167" formatCode="&quot;$&quot;#,##0.00_);[Red]\(&quot;$&quot;#,##0.00\)">
                  <c:v>40548</c:v>
                </c:pt>
                <c:pt idx="1168" formatCode="&quot;$&quot;#,##0.00_);[Red]\(&quot;$&quot;#,##0.00\)">
                  <c:v>80763</c:v>
                </c:pt>
                <c:pt idx="1169" formatCode="&quot;$&quot;#,##0.00_);[Red]\(&quot;$&quot;#,##0.00\)">
                  <c:v>84117</c:v>
                </c:pt>
                <c:pt idx="1170" formatCode="&quot;$&quot;#,##0.00_);[Red]\(&quot;$&quot;#,##0.00\)">
                  <c:v>49187</c:v>
                </c:pt>
                <c:pt idx="1171" formatCode="&quot;$&quot;#,##0.00_);[Red]\(&quot;$&quot;#,##0.00\)">
                  <c:v>31788</c:v>
                </c:pt>
                <c:pt idx="1172" formatCode="&quot;$&quot;#,##0.00_);[Red]\(&quot;$&quot;#,##0.00\)">
                  <c:v>27100</c:v>
                </c:pt>
                <c:pt idx="1173" formatCode="&quot;$&quot;#,##0.00_);[Red]\(&quot;$&quot;#,##0.00\)">
                  <c:v>61917</c:v>
                </c:pt>
                <c:pt idx="1174" formatCode="&quot;$&quot;#,##0.00_);[Red]\(&quot;$&quot;#,##0.00\)">
                  <c:v>90638</c:v>
                </c:pt>
                <c:pt idx="1175">
                  <c:v>25959</c:v>
                </c:pt>
                <c:pt idx="1176" formatCode="&quot;$&quot;#,##0.00_);[Red]\(&quot;$&quot;#,##0.00\)">
                  <c:v>59754</c:v>
                </c:pt>
                <c:pt idx="1177" formatCode="&quot;$&quot;#,##0.00_);[Red]\(&quot;$&quot;#,##0.00\)">
                  <c:v>31163</c:v>
                </c:pt>
                <c:pt idx="1178" formatCode="&quot;$&quot;#,##0.00_);[Red]\(&quot;$&quot;#,##0.00\)">
                  <c:v>39453</c:v>
                </c:pt>
                <c:pt idx="1179" formatCode="&quot;$&quot;#,##0.00_);[Red]\(&quot;$&quot;#,##0.00\)">
                  <c:v>65169</c:v>
                </c:pt>
                <c:pt idx="1180" formatCode="&quot;$&quot;#,##0.00_);[Red]\(&quot;$&quot;#,##0.00\)">
                  <c:v>49854</c:v>
                </c:pt>
                <c:pt idx="1181" formatCode="&quot;$&quot;#,##0.00_);[Red]\(&quot;$&quot;#,##0.00\)">
                  <c:v>58582</c:v>
                </c:pt>
                <c:pt idx="1182" formatCode="&quot;$&quot;#,##0.00_);[Red]\(&quot;$&quot;#,##0.00\)">
                  <c:v>46053</c:v>
                </c:pt>
                <c:pt idx="1183" formatCode="&quot;$&quot;#,##0.00_);[Red]\(&quot;$&quot;#,##0.00\)">
                  <c:v>31158</c:v>
                </c:pt>
                <c:pt idx="1184">
                  <c:v>46374</c:v>
                </c:pt>
                <c:pt idx="1185" formatCode="&quot;$&quot;#,##0.00_);[Red]\(&quot;$&quot;#,##0.00\)">
                  <c:v>77437</c:v>
                </c:pt>
                <c:pt idx="1187" formatCode="&quot;$&quot;#,##0.00_);[Red]\(&quot;$&quot;#,##0.00\)">
                  <c:v>14188</c:v>
                </c:pt>
                <c:pt idx="1188" formatCode="&quot;$&quot;#,##0.00_);[Red]\(&quot;$&quot;#,##0.00\)">
                  <c:v>32303</c:v>
                </c:pt>
                <c:pt idx="1189">
                  <c:v>34578</c:v>
                </c:pt>
                <c:pt idx="1190" formatCode="&quot;$&quot;#,##0.00_);[Red]\(&quot;$&quot;#,##0.00\)">
                  <c:v>35246</c:v>
                </c:pt>
                <c:pt idx="1191" formatCode="&quot;$&quot;#,##0.00_);[Red]\(&quot;$&quot;#,##0.00\)">
                  <c:v>86857</c:v>
                </c:pt>
                <c:pt idx="1192" formatCode="&quot;$&quot;#,##0.00_);[Red]\(&quot;$&quot;#,##0.00\)">
                  <c:v>77870</c:v>
                </c:pt>
                <c:pt idx="1193" formatCode="&quot;$&quot;#,##0.00_);[Red]\(&quot;$&quot;#,##0.00\)">
                  <c:v>92556</c:v>
                </c:pt>
                <c:pt idx="1194" formatCode="&quot;$&quot;#,##0.00_);[Red]\(&quot;$&quot;#,##0.00\)">
                  <c:v>14849</c:v>
                </c:pt>
                <c:pt idx="1195" formatCode="&quot;$&quot;#,##0.00_);[Red]\(&quot;$&quot;#,##0.00\)">
                  <c:v>51479</c:v>
                </c:pt>
                <c:pt idx="1196" formatCode="&quot;$&quot;#,##0.00_);[Red]\(&quot;$&quot;#,##0.00\)">
                  <c:v>60894</c:v>
                </c:pt>
                <c:pt idx="1197" formatCode="&quot;$&quot;#,##0.00_);[Red]\(&quot;$&quot;#,##0.00\)">
                  <c:v>40246</c:v>
                </c:pt>
                <c:pt idx="1198" formatCode="&quot;$&quot;#,##0.00_);[Red]\(&quot;$&quot;#,##0.00\)">
                  <c:v>69901</c:v>
                </c:pt>
                <c:pt idx="1199" formatCode="&quot;$&quot;#,##0.00_);[Red]\(&quot;$&quot;#,##0.00\)">
                  <c:v>81205</c:v>
                </c:pt>
                <c:pt idx="1200" formatCode="&quot;$&quot;#,##0.00_);[Red]\(&quot;$&quot;#,##0.00\)">
                  <c:v>47703</c:v>
                </c:pt>
                <c:pt idx="1201" formatCode="&quot;$&quot;#,##0.00_);[Red]\(&quot;$&quot;#,##0.00\)">
                  <c:v>48186</c:v>
                </c:pt>
                <c:pt idx="1202" formatCode="&quot;$&quot;#,##0.00_);[Red]\(&quot;$&quot;#,##0.00\)">
                  <c:v>19107</c:v>
                </c:pt>
                <c:pt idx="1203" formatCode="&quot;$&quot;#,##0.00_);[Red]\(&quot;$&quot;#,##0.00\)">
                  <c:v>24401</c:v>
                </c:pt>
                <c:pt idx="1204" formatCode="&quot;$&quot;#,##0.00_);[Red]\(&quot;$&quot;#,##0.00\)">
                  <c:v>60689</c:v>
                </c:pt>
                <c:pt idx="1205" formatCode="&quot;$&quot;#,##0.00_);[Red]\(&quot;$&quot;#,##0.00\)">
                  <c:v>77981</c:v>
                </c:pt>
                <c:pt idx="1206" formatCode="&quot;$&quot;#,##0.00_);[Red]\(&quot;$&quot;#,##0.00\)">
                  <c:v>35688</c:v>
                </c:pt>
                <c:pt idx="1207" formatCode="&quot;$&quot;#,##0.00_);[Red]\(&quot;$&quot;#,##0.00\)">
                  <c:v>34968</c:v>
                </c:pt>
                <c:pt idx="1208" formatCode="&quot;$&quot;#,##0.00_);[Red]\(&quot;$&quot;#,##0.00\)">
                  <c:v>73395</c:v>
                </c:pt>
                <c:pt idx="1209" formatCode="&quot;$&quot;#,##0.00_);[Red]\(&quot;$&quot;#,##0.00\)">
                  <c:v>5648</c:v>
                </c:pt>
                <c:pt idx="1210" formatCode="&quot;$&quot;#,##0.00_);[Red]\(&quot;$&quot;#,##0.00\)">
                  <c:v>33444</c:v>
                </c:pt>
                <c:pt idx="1211" formatCode="&quot;$&quot;#,##0.00_);[Red]\(&quot;$&quot;#,##0.00\)">
                  <c:v>58512</c:v>
                </c:pt>
                <c:pt idx="1212" formatCode="&quot;$&quot;#,##0.00_);[Red]\(&quot;$&quot;#,##0.00\)">
                  <c:v>40344</c:v>
                </c:pt>
                <c:pt idx="1213" formatCode="&quot;$&quot;#,##0.00_);[Red]\(&quot;$&quot;#,##0.00\)">
                  <c:v>37401</c:v>
                </c:pt>
                <c:pt idx="1214" formatCode="&quot;$&quot;#,##0.00_);[Red]\(&quot;$&quot;#,##0.00\)">
                  <c:v>55284</c:v>
                </c:pt>
                <c:pt idx="1215" formatCode="&quot;$&quot;#,##0.00_);[Red]\(&quot;$&quot;#,##0.00\)">
                  <c:v>38232</c:v>
                </c:pt>
                <c:pt idx="1216" formatCode="&quot;$&quot;#,##0.00_);[Red]\(&quot;$&quot;#,##0.00\)">
                  <c:v>57338</c:v>
                </c:pt>
                <c:pt idx="1217" formatCode="&quot;$&quot;#,##0.00_);[Red]\(&quot;$&quot;#,##0.00\)">
                  <c:v>42618</c:v>
                </c:pt>
                <c:pt idx="1218" formatCode="&quot;$&quot;#,##0.00_);[Red]\(&quot;$&quot;#,##0.00\)">
                  <c:v>72025</c:v>
                </c:pt>
                <c:pt idx="1219" formatCode="&quot;$&quot;#,##0.00_);[Red]\(&quot;$&quot;#,##0.00\)">
                  <c:v>45072</c:v>
                </c:pt>
                <c:pt idx="1220" formatCode="&quot;$&quot;#,##0.00_);[Red]\(&quot;$&quot;#,##0.00\)">
                  <c:v>35893</c:v>
                </c:pt>
                <c:pt idx="1221" formatCode="&quot;$&quot;#,##0.00_);[Red]\(&quot;$&quot;#,##0.00\)">
                  <c:v>42693</c:v>
                </c:pt>
                <c:pt idx="1222" formatCode="&quot;$&quot;#,##0.00_);[Red]\(&quot;$&quot;#,##0.00\)">
                  <c:v>45207</c:v>
                </c:pt>
                <c:pt idx="1223" formatCode="&quot;$&quot;#,##0.00_);[Red]\(&quot;$&quot;#,##0.00\)">
                  <c:v>33402</c:v>
                </c:pt>
                <c:pt idx="1224" formatCode="&quot;$&quot;#,##0.00_);[Red]\(&quot;$&quot;#,##0.00\)">
                  <c:v>40304</c:v>
                </c:pt>
                <c:pt idx="1225">
                  <c:v>33168</c:v>
                </c:pt>
                <c:pt idx="1226" formatCode="&quot;$&quot;#,##0.00_);[Red]\(&quot;$&quot;#,##0.00\)">
                  <c:v>10404</c:v>
                </c:pt>
                <c:pt idx="1227" formatCode="&quot;$&quot;#,##0.00_);[Red]\(&quot;$&quot;#,##0.00\)">
                  <c:v>78353</c:v>
                </c:pt>
                <c:pt idx="1228" formatCode="&quot;$&quot;#,##0.00_);[Red]\(&quot;$&quot;#,##0.00\)">
                  <c:v>48150</c:v>
                </c:pt>
                <c:pt idx="1229" formatCode="&quot;$&quot;#,##0.00_);[Red]\(&quot;$&quot;#,##0.00\)">
                  <c:v>39552</c:v>
                </c:pt>
                <c:pt idx="1230" formatCode="&quot;$&quot;#,##0.00_);[Red]\(&quot;$&quot;#,##0.00\)">
                  <c:v>56775</c:v>
                </c:pt>
                <c:pt idx="1231" formatCode="&quot;$&quot;#,##0.00_);[Red]\(&quot;$&quot;#,##0.00\)">
                  <c:v>37126</c:v>
                </c:pt>
                <c:pt idx="1232" formatCode="&quot;$&quot;#,##0.00_);[Red]\(&quot;$&quot;#,##0.00\)">
                  <c:v>94384</c:v>
                </c:pt>
                <c:pt idx="1233" formatCode="&quot;$&quot;#,##0.00_);[Red]\(&quot;$&quot;#,##0.00\)">
                  <c:v>89120</c:v>
                </c:pt>
                <c:pt idx="1234" formatCode="&quot;$&quot;#,##0.00_);[Red]\(&quot;$&quot;#,##0.00\)">
                  <c:v>73450</c:v>
                </c:pt>
                <c:pt idx="1235" formatCode="&quot;$&quot;#,##0.00_);[Red]\(&quot;$&quot;#,##0.00\)">
                  <c:v>57036</c:v>
                </c:pt>
                <c:pt idx="1236" formatCode="&quot;$&quot;#,##0.00_);[Red]\(&quot;$&quot;#,##0.00\)">
                  <c:v>71626</c:v>
                </c:pt>
                <c:pt idx="1237" formatCode="&quot;$&quot;#,##0.00_);[Red]\(&quot;$&quot;#,##0.00\)">
                  <c:v>64504</c:v>
                </c:pt>
                <c:pt idx="1238" formatCode="&quot;$&quot;#,##0.00_);[Red]\(&quot;$&quot;#,##0.00\)">
                  <c:v>81217</c:v>
                </c:pt>
                <c:pt idx="1239" formatCode="&quot;$&quot;#,##0.00_);[Red]\(&quot;$&quot;#,##0.00\)">
                  <c:v>75345</c:v>
                </c:pt>
                <c:pt idx="1240" formatCode="&quot;$&quot;#,##0.00_);[Red]\(&quot;$&quot;#,##0.00\)">
                  <c:v>80395</c:v>
                </c:pt>
                <c:pt idx="1241" formatCode="&quot;$&quot;#,##0.00_);[Red]\(&quot;$&quot;#,##0.00\)">
                  <c:v>50664</c:v>
                </c:pt>
                <c:pt idx="1242" formatCode="&quot;$&quot;#,##0.00_);[Red]\(&quot;$&quot;#,##0.00\)">
                  <c:v>42192</c:v>
                </c:pt>
                <c:pt idx="1243" formatCode="&quot;$&quot;#,##0.00_);[Red]\(&quot;$&quot;#,##0.00\)">
                  <c:v>48985</c:v>
                </c:pt>
                <c:pt idx="1244" formatCode="&quot;$&quot;#,##0.00_);[Red]\(&quot;$&quot;#,##0.00\)">
                  <c:v>36736</c:v>
                </c:pt>
                <c:pt idx="1245" formatCode="&quot;$&quot;#,##0.00_);[Red]\(&quot;$&quot;#,##0.00\)">
                  <c:v>70829</c:v>
                </c:pt>
                <c:pt idx="1246" formatCode="&quot;$&quot;#,##0.00_);[Red]\(&quot;$&quot;#,##0.00\)">
                  <c:v>49494</c:v>
                </c:pt>
                <c:pt idx="1247" formatCode="&quot;$&quot;#,##0.00_);[Red]\(&quot;$&quot;#,##0.00\)">
                  <c:v>65073</c:v>
                </c:pt>
                <c:pt idx="1248" formatCode="&quot;$&quot;#,##0.00_);[Red]\(&quot;$&quot;#,##0.00\)">
                  <c:v>25818</c:v>
                </c:pt>
                <c:pt idx="1249" formatCode="&quot;$&quot;#,##0.00_);[Red]\(&quot;$&quot;#,##0.00\)">
                  <c:v>45146</c:v>
                </c:pt>
                <c:pt idx="1250" formatCode="&quot;$&quot;#,##0.00_);[Red]\(&quot;$&quot;#,##0.00\)">
                  <c:v>77298</c:v>
                </c:pt>
                <c:pt idx="1251" formatCode="&quot;$&quot;#,##0.00_);[Red]\(&quot;$&quot;#,##0.00\)">
                  <c:v>33454</c:v>
                </c:pt>
                <c:pt idx="1252" formatCode="&quot;$&quot;#,##0.00_);[Red]\(&quot;$&quot;#,##0.00\)">
                  <c:v>52203</c:v>
                </c:pt>
                <c:pt idx="1253" formatCode="&quot;$&quot;#,##0.00_);[Red]\(&quot;$&quot;#,##0.00\)">
                  <c:v>26646</c:v>
                </c:pt>
                <c:pt idx="1254">
                  <c:v>58646</c:v>
                </c:pt>
                <c:pt idx="1255" formatCode="&quot;$&quot;#,##0.00_);[Red]\(&quot;$&quot;#,##0.00\)">
                  <c:v>68462</c:v>
                </c:pt>
                <c:pt idx="1256" formatCode="&quot;$&quot;#,##0.00_);[Red]\(&quot;$&quot;#,##0.00\)">
                  <c:v>27238</c:v>
                </c:pt>
                <c:pt idx="1257" formatCode="&quot;$&quot;#,##0.00_);[Red]\(&quot;$&quot;#,##0.00\)">
                  <c:v>75903</c:v>
                </c:pt>
                <c:pt idx="1258" formatCode="&quot;$&quot;#,##0.00_);[Red]\(&quot;$&quot;#,##0.00\)">
                  <c:v>38643</c:v>
                </c:pt>
                <c:pt idx="1259" formatCode="&quot;$&quot;#,##0.00_);[Red]\(&quot;$&quot;#,##0.00\)">
                  <c:v>63381</c:v>
                </c:pt>
                <c:pt idx="1260" formatCode="&quot;$&quot;#,##0.00_);[Red]\(&quot;$&quot;#,##0.00\)">
                  <c:v>74485</c:v>
                </c:pt>
                <c:pt idx="1261" formatCode="&quot;$&quot;#,##0.00_);[Red]\(&quot;$&quot;#,##0.00\)">
                  <c:v>32557</c:v>
                </c:pt>
                <c:pt idx="1262" formatCode="&quot;$&quot;#,##0.00_);[Red]\(&quot;$&quot;#,##0.00\)">
                  <c:v>37395</c:v>
                </c:pt>
                <c:pt idx="1263" formatCode="&quot;$&quot;#,##0.00_);[Red]\(&quot;$&quot;#,##0.00\)">
                  <c:v>43815</c:v>
                </c:pt>
                <c:pt idx="1264" formatCode="&quot;$&quot;#,##0.00_);[Red]\(&quot;$&quot;#,##0.00\)">
                  <c:v>31353</c:v>
                </c:pt>
                <c:pt idx="1265" formatCode="&quot;$&quot;#,##0.00_);[Red]\(&quot;$&quot;#,##0.00\)">
                  <c:v>59594</c:v>
                </c:pt>
                <c:pt idx="1266" formatCode="&quot;$&quot;#,##0.00_);[Red]\(&quot;$&quot;#,##0.00\)">
                  <c:v>22574</c:v>
                </c:pt>
                <c:pt idx="1267" formatCode="&quot;$&quot;#,##0.00_);[Red]\(&quot;$&quot;#,##0.00\)">
                  <c:v>44421</c:v>
                </c:pt>
                <c:pt idx="1268" formatCode="&quot;$&quot;#,##0.00_);[Red]\(&quot;$&quot;#,##0.00\)">
                  <c:v>65991</c:v>
                </c:pt>
                <c:pt idx="1269" formatCode="&quot;$&quot;#,##0.00_);[Red]\(&quot;$&quot;#,##0.00\)">
                  <c:v>7144</c:v>
                </c:pt>
                <c:pt idx="1270" formatCode="&quot;$&quot;#,##0.00_);[Red]\(&quot;$&quot;#,##0.00\)">
                  <c:v>59292</c:v>
                </c:pt>
                <c:pt idx="1271" formatCode="&quot;$&quot;#,##0.00_);[Red]\(&quot;$&quot;#,##0.00\)">
                  <c:v>73892</c:v>
                </c:pt>
                <c:pt idx="1272" formatCode="&quot;$&quot;#,##0.00_);[Red]\(&quot;$&quot;#,##0.00\)">
                  <c:v>91712</c:v>
                </c:pt>
                <c:pt idx="1273" formatCode="&quot;$&quot;#,##0.00_);[Red]\(&quot;$&quot;#,##0.00\)">
                  <c:v>54356</c:v>
                </c:pt>
                <c:pt idx="1274" formatCode="&quot;$&quot;#,##0.00_);[Red]\(&quot;$&quot;#,##0.00\)">
                  <c:v>70545</c:v>
                </c:pt>
                <c:pt idx="1275" formatCode="&quot;$&quot;#,##0.00_);[Red]\(&quot;$&quot;#,##0.00\)">
                  <c:v>60482</c:v>
                </c:pt>
                <c:pt idx="1276" formatCode="&quot;$&quot;#,##0.00_);[Red]\(&quot;$&quot;#,##0.00\)">
                  <c:v>82384</c:v>
                </c:pt>
                <c:pt idx="1277" formatCode="&quot;$&quot;#,##0.00_);[Red]\(&quot;$&quot;#,##0.00\)">
                  <c:v>58025</c:v>
                </c:pt>
                <c:pt idx="1278" formatCode="&quot;$&quot;#,##0.00_);[Red]\(&quot;$&quot;#,##0.00\)">
                  <c:v>72217</c:v>
                </c:pt>
                <c:pt idx="1279" formatCode="&quot;$&quot;#,##0.00_);[Red]\(&quot;$&quot;#,##0.00\)">
                  <c:v>35322</c:v>
                </c:pt>
                <c:pt idx="1280" formatCode="&quot;$&quot;#,##0.00_);[Red]\(&quot;$&quot;#,##0.00\)">
                  <c:v>50870</c:v>
                </c:pt>
                <c:pt idx="1281" formatCode="&quot;$&quot;#,##0.00_);[Red]\(&quot;$&quot;#,##0.00\)">
                  <c:v>83790</c:v>
                </c:pt>
                <c:pt idx="1282" formatCode="&quot;$&quot;#,##0.00_);[Red]\(&quot;$&quot;#,##0.00\)">
                  <c:v>55686</c:v>
                </c:pt>
                <c:pt idx="1283" formatCode="&quot;$&quot;#,##0.00_);[Red]\(&quot;$&quot;#,##0.00\)">
                  <c:v>63841</c:v>
                </c:pt>
                <c:pt idx="1284">
                  <c:v>34728</c:v>
                </c:pt>
                <c:pt idx="1285" formatCode="&quot;$&quot;#,##0.00_);[Red]\(&quot;$&quot;#,##0.00\)">
                  <c:v>59385</c:v>
                </c:pt>
                <c:pt idx="1286" formatCode="&quot;$&quot;#,##0.00_);[Red]\(&quot;$&quot;#,##0.00\)">
                  <c:v>82333</c:v>
                </c:pt>
                <c:pt idx="1287" formatCode="&quot;$&quot;#,##0.00_);[Red]\(&quot;$&quot;#,##0.00\)">
                  <c:v>54233</c:v>
                </c:pt>
                <c:pt idx="1288" formatCode="&quot;$&quot;#,##0.00_);[Red]\(&quot;$&quot;#,##0.00\)">
                  <c:v>42564</c:v>
                </c:pt>
                <c:pt idx="1289" formatCode="&quot;$&quot;#,##0.00_);[Red]\(&quot;$&quot;#,##0.00\)">
                  <c:v>91820</c:v>
                </c:pt>
                <c:pt idx="1290">
                  <c:v>33039</c:v>
                </c:pt>
                <c:pt idx="1291" formatCode="&quot;$&quot;#,##0.00_);[Red]\(&quot;$&quot;#,##0.00\)">
                  <c:v>65031</c:v>
                </c:pt>
                <c:pt idx="1292" formatCode="&quot;$&quot;#,##0.00_);[Red]\(&quot;$&quot;#,##0.00\)">
                  <c:v>68487</c:v>
                </c:pt>
                <c:pt idx="1293" formatCode="&quot;$&quot;#,##0.00_);[Red]\(&quot;$&quot;#,##0.00\)">
                  <c:v>70893</c:v>
                </c:pt>
                <c:pt idx="1294" formatCode="&quot;$&quot;#,##0.00_);[Red]\(&quot;$&quot;#,##0.00\)">
                  <c:v>65777</c:v>
                </c:pt>
                <c:pt idx="1295" formatCode="&quot;$&quot;#,##0.00_);[Red]\(&quot;$&quot;#,##0.00\)">
                  <c:v>29315</c:v>
                </c:pt>
                <c:pt idx="1296" formatCode="&quot;$&quot;#,##0.00_);[Red]\(&quot;$&quot;#,##0.00\)">
                  <c:v>29938</c:v>
                </c:pt>
                <c:pt idx="1297" formatCode="&quot;$&quot;#,##0.00_);[Red]\(&quot;$&quot;#,##0.00\)">
                  <c:v>79823</c:v>
                </c:pt>
                <c:pt idx="1298" formatCode="&quot;$&quot;#,##0.00_);[Red]\(&quot;$&quot;#,##0.00\)">
                  <c:v>15862</c:v>
                </c:pt>
                <c:pt idx="1299" formatCode="&quot;$&quot;#,##0.00_);[Red]\(&quot;$&quot;#,##0.00\)">
                  <c:v>61787</c:v>
                </c:pt>
                <c:pt idx="1300" formatCode="&quot;$&quot;#,##0.00_);[Red]\(&quot;$&quot;#,##0.00\)">
                  <c:v>15345</c:v>
                </c:pt>
                <c:pt idx="1301" formatCode="&quot;$&quot;#,##0.00_);[Red]\(&quot;$&quot;#,##0.00\)">
                  <c:v>44359</c:v>
                </c:pt>
                <c:pt idx="1302" formatCode="&quot;$&quot;#,##0.00_);[Red]\(&quot;$&quot;#,##0.00\)">
                  <c:v>59052</c:v>
                </c:pt>
                <c:pt idx="1303" formatCode="&quot;$&quot;#,##0.00_);[Red]\(&quot;$&quot;#,##0.00\)">
                  <c:v>30390</c:v>
                </c:pt>
                <c:pt idx="1304" formatCode="&quot;$&quot;#,##0.00_);[Red]\(&quot;$&quot;#,##0.00\)">
                  <c:v>36930</c:v>
                </c:pt>
                <c:pt idx="1305" formatCode="&quot;$&quot;#,##0.00_);[Red]\(&quot;$&quot;#,##0.00\)">
                  <c:v>57537</c:v>
                </c:pt>
                <c:pt idx="1306">
                  <c:v>47570</c:v>
                </c:pt>
                <c:pt idx="1307" formatCode="&quot;$&quot;#,##0.00_);[Red]\(&quot;$&quot;#,##0.00\)">
                  <c:v>48794</c:v>
                </c:pt>
                <c:pt idx="1308" formatCode="&quot;$&quot;#,##0.00_);[Red]\(&quot;$&quot;#,##0.00\)">
                  <c:v>32892</c:v>
                </c:pt>
                <c:pt idx="1309" formatCode="&quot;$&quot;#,##0.00_);[Red]\(&quot;$&quot;#,##0.00\)">
                  <c:v>71022</c:v>
                </c:pt>
                <c:pt idx="1310" formatCode="&quot;$&quot;#,##0.00_);[Red]\(&quot;$&quot;#,##0.00\)">
                  <c:v>52190</c:v>
                </c:pt>
                <c:pt idx="1311">
                  <c:v>18393</c:v>
                </c:pt>
                <c:pt idx="1312" formatCode="&quot;$&quot;#,##0.00_);[Red]\(&quot;$&quot;#,##0.00\)">
                  <c:v>58917</c:v>
                </c:pt>
                <c:pt idx="1313" formatCode="&quot;$&quot;#,##0.00_);[Red]\(&quot;$&quot;#,##0.00\)">
                  <c:v>78285</c:v>
                </c:pt>
                <c:pt idx="1314" formatCode="&quot;$&quot;#,##0.00_);[Red]\(&quot;$&quot;#,##0.00\)">
                  <c:v>57136</c:v>
                </c:pt>
                <c:pt idx="1315" formatCode="&quot;$&quot;#,##0.00_);[Red]\(&quot;$&quot;#,##0.00\)">
                  <c:v>80573</c:v>
                </c:pt>
                <c:pt idx="1316" formatCode="&quot;$&quot;#,##0.00_);[Red]\(&quot;$&quot;#,##0.00\)">
                  <c:v>88347</c:v>
                </c:pt>
                <c:pt idx="1317" formatCode="&quot;$&quot;#,##0.00_);[Red]\(&quot;$&quot;#,##0.00\)">
                  <c:v>86718</c:v>
                </c:pt>
                <c:pt idx="1318" formatCode="&quot;$&quot;#,##0.00_);[Red]\(&quot;$&quot;#,##0.00\)">
                  <c:v>33178</c:v>
                </c:pt>
                <c:pt idx="1319" formatCode="&quot;$&quot;#,##0.00_);[Red]\(&quot;$&quot;#,##0.00\)">
                  <c:v>76842</c:v>
                </c:pt>
                <c:pt idx="1320" formatCode="&quot;$&quot;#,##0.00_);[Red]\(&quot;$&quot;#,##0.00\)">
                  <c:v>45759</c:v>
                </c:pt>
                <c:pt idx="1321" formatCode="&quot;$&quot;#,##0.00_);[Red]\(&quot;$&quot;#,##0.00\)">
                  <c:v>41473</c:v>
                </c:pt>
                <c:pt idx="1322" formatCode="&quot;$&quot;#,##0.00_);[Red]\(&quot;$&quot;#,##0.00\)">
                  <c:v>61074</c:v>
                </c:pt>
                <c:pt idx="1323" formatCode="&quot;$&quot;#,##0.00_);[Red]\(&quot;$&quot;#,##0.00\)">
                  <c:v>66825</c:v>
                </c:pt>
                <c:pt idx="1324" formatCode="&quot;$&quot;#,##0.00_);[Red]\(&quot;$&quot;#,##0.00\)">
                  <c:v>64892</c:v>
                </c:pt>
                <c:pt idx="1325" formatCode="&quot;$&quot;#,##0.00_);[Red]\(&quot;$&quot;#,##0.00\)">
                  <c:v>28718</c:v>
                </c:pt>
                <c:pt idx="1326" formatCode="&quot;$&quot;#,##0.00_);[Red]\(&quot;$&quot;#,##0.00\)">
                  <c:v>62772</c:v>
                </c:pt>
                <c:pt idx="1327" formatCode="&quot;$&quot;#,##0.00_);[Red]\(&quot;$&quot;#,##0.00\)">
                  <c:v>57236</c:v>
                </c:pt>
                <c:pt idx="1328" formatCode="&quot;$&quot;#,##0.00_);[Red]\(&quot;$&quot;#,##0.00\)">
                  <c:v>36230</c:v>
                </c:pt>
                <c:pt idx="1329" formatCode="&quot;$&quot;#,##0.00_);[Red]\(&quot;$&quot;#,##0.00\)">
                  <c:v>38829</c:v>
                </c:pt>
                <c:pt idx="1330" formatCode="&quot;$&quot;#,##0.00_);[Red]\(&quot;$&quot;#,##0.00\)">
                  <c:v>51651</c:v>
                </c:pt>
                <c:pt idx="1331" formatCode="&quot;$&quot;#,##0.00_);[Red]\(&quot;$&quot;#,##0.00\)">
                  <c:v>19789</c:v>
                </c:pt>
                <c:pt idx="1332" formatCode="&quot;$&quot;#,##0.00_);[Red]\(&quot;$&quot;#,##0.00\)">
                  <c:v>30828</c:v>
                </c:pt>
                <c:pt idx="1333" formatCode="&quot;$&quot;#,##0.00_);[Red]\(&quot;$&quot;#,##0.00\)">
                  <c:v>39771</c:v>
                </c:pt>
                <c:pt idx="1334" formatCode="&quot;$&quot;#,##0.00_);[Red]\(&quot;$&quot;#,##0.00\)">
                  <c:v>17487</c:v>
                </c:pt>
                <c:pt idx="1335" formatCode="&quot;$&quot;#,##0.00_);[Red]\(&quot;$&quot;#,##0.00\)">
                  <c:v>67680</c:v>
                </c:pt>
                <c:pt idx="1336" formatCode="&quot;$&quot;#,##0.00_);[Red]\(&quot;$&quot;#,##0.00\)">
                  <c:v>77972</c:v>
                </c:pt>
                <c:pt idx="1337" formatCode="&quot;$&quot;#,##0.00_);[Red]\(&quot;$&quot;#,##0.00\)">
                  <c:v>18492</c:v>
                </c:pt>
                <c:pt idx="1338" formatCode="&quot;$&quot;#,##0.00_);[Red]\(&quot;$&quot;#,##0.00\)">
                  <c:v>47889</c:v>
                </c:pt>
                <c:pt idx="1339" formatCode="&quot;$&quot;#,##0.00_);[Red]\(&quot;$&quot;#,##0.00\)">
                  <c:v>62847</c:v>
                </c:pt>
                <c:pt idx="1340" formatCode="&quot;$&quot;#,##0.00_);[Red]\(&quot;$&quot;#,##0.00\)">
                  <c:v>67911</c:v>
                </c:pt>
                <c:pt idx="1341" formatCode="&quot;$&quot;#,##0.00_);[Red]\(&quot;$&quot;#,##0.00\)">
                  <c:v>76995</c:v>
                </c:pt>
                <c:pt idx="1342" formatCode="&quot;$&quot;#,##0.00_);[Red]\(&quot;$&quot;#,##0.00\)">
                  <c:v>72550</c:v>
                </c:pt>
                <c:pt idx="1343" formatCode="&quot;$&quot;#,##0.00_);[Red]\(&quot;$&quot;#,##0.00\)">
                  <c:v>38680</c:v>
                </c:pt>
                <c:pt idx="1344" formatCode="&quot;$&quot;#,##0.00_);[Red]\(&quot;$&quot;#,##0.00\)">
                  <c:v>56386</c:v>
                </c:pt>
                <c:pt idx="1345" formatCode="&quot;$&quot;#,##0.00_);[Red]\(&quot;$&quot;#,##0.00\)">
                  <c:v>72635</c:v>
                </c:pt>
                <c:pt idx="1346" formatCode="&quot;$&quot;#,##0.00_);[Red]\(&quot;$&quot;#,##0.00\)">
                  <c:v>55614</c:v>
                </c:pt>
                <c:pt idx="1347" formatCode="&quot;$&quot;#,##0.00_);[Red]\(&quot;$&quot;#,##0.00\)">
                  <c:v>70091</c:v>
                </c:pt>
                <c:pt idx="1348" formatCode="&quot;$&quot;#,##0.00_);[Red]\(&quot;$&quot;#,##0.00\)">
                  <c:v>27038</c:v>
                </c:pt>
                <c:pt idx="1349" formatCode="&quot;$&quot;#,##0.00_);[Red]\(&quot;$&quot;#,##0.00\)">
                  <c:v>44511</c:v>
                </c:pt>
                <c:pt idx="1350" formatCode="&quot;$&quot;#,##0.00_);[Red]\(&quot;$&quot;#,##0.00\)">
                  <c:v>59481</c:v>
                </c:pt>
                <c:pt idx="1351" formatCode="&quot;$&quot;#,##0.00_);[Red]\(&quot;$&quot;#,##0.00\)">
                  <c:v>38415</c:v>
                </c:pt>
                <c:pt idx="1352" formatCode="&quot;$&quot;#,##0.00_);[Red]\(&quot;$&quot;#,##0.00\)">
                  <c:v>33462</c:v>
                </c:pt>
                <c:pt idx="1353" formatCode="&quot;$&quot;#,##0.00_);[Red]\(&quot;$&quot;#,##0.00\)">
                  <c:v>66951</c:v>
                </c:pt>
                <c:pt idx="1354" formatCode="&quot;$&quot;#,##0.00_);[Red]\(&quot;$&quot;#,##0.00\)">
                  <c:v>27215</c:v>
                </c:pt>
                <c:pt idx="1355" formatCode="&quot;$&quot;#,##0.00_);[Red]\(&quot;$&quot;#,##0.00\)">
                  <c:v>16529</c:v>
                </c:pt>
                <c:pt idx="1356" formatCode="&quot;$&quot;#,##0.00_);[Red]\(&quot;$&quot;#,##0.00\)">
                  <c:v>77343</c:v>
                </c:pt>
                <c:pt idx="1357" formatCode="&quot;$&quot;#,##0.00_);[Red]\(&quot;$&quot;#,##0.00\)">
                  <c:v>55158</c:v>
                </c:pt>
                <c:pt idx="1358" formatCode="&quot;$&quot;#,##0.00_);[Red]\(&quot;$&quot;#,##0.00\)">
                  <c:v>59868</c:v>
                </c:pt>
                <c:pt idx="1359" formatCode="&quot;$&quot;#,##0.00_);[Red]\(&quot;$&quot;#,##0.00\)">
                  <c:v>67445</c:v>
                </c:pt>
                <c:pt idx="1360" formatCode="&quot;$&quot;#,##0.00_);[Red]\(&quot;$&quot;#,##0.00\)">
                  <c:v>51141</c:v>
                </c:pt>
                <c:pt idx="1361" formatCode="&quot;$&quot;#,##0.00_);[Red]\(&quot;$&quot;#,##0.00\)">
                  <c:v>23478</c:v>
                </c:pt>
                <c:pt idx="1362" formatCode="&quot;$&quot;#,##0.00_);[Red]\(&quot;$&quot;#,##0.00\)">
                  <c:v>31928</c:v>
                </c:pt>
                <c:pt idx="1363" formatCode="&quot;$&quot;#,##0.00_);[Red]\(&quot;$&quot;#,##0.00\)">
                  <c:v>33279</c:v>
                </c:pt>
                <c:pt idx="1364" formatCode="&quot;$&quot;#,##0.00_);[Red]\(&quot;$&quot;#,##0.00\)">
                  <c:v>18978</c:v>
                </c:pt>
                <c:pt idx="1365" formatCode="&quot;$&quot;#,##0.00_);[Red]\(&quot;$&quot;#,##0.00\)">
                  <c:v>38179</c:v>
                </c:pt>
                <c:pt idx="1366" formatCode="&quot;$&quot;#,##0.00_);[Red]\(&quot;$&quot;#,##0.00\)">
                  <c:v>75236</c:v>
                </c:pt>
                <c:pt idx="1367" formatCode="&quot;$&quot;#,##0.00_);[Red]\(&quot;$&quot;#,##0.00\)">
                  <c:v>58217</c:v>
                </c:pt>
                <c:pt idx="1368">
                  <c:v>60200</c:v>
                </c:pt>
                <c:pt idx="1369" formatCode="&quot;$&quot;#,##0.00_);[Red]\(&quot;$&quot;#,##0.00\)">
                  <c:v>43795</c:v>
                </c:pt>
                <c:pt idx="1370" formatCode="&quot;$&quot;#,##0.00_);[Red]\(&quot;$&quot;#,##0.00\)">
                  <c:v>71965</c:v>
                </c:pt>
                <c:pt idx="1371" formatCode="&quot;$&quot;#,##0.00_);[Red]\(&quot;$&quot;#,##0.00\)">
                  <c:v>70421</c:v>
                </c:pt>
                <c:pt idx="1372" formatCode="&quot;$&quot;#,##0.00_);[Red]\(&quot;$&quot;#,##0.00\)">
                  <c:v>29103</c:v>
                </c:pt>
                <c:pt idx="1373" formatCode="&quot;$&quot;#,##0.00_);[Red]\(&quot;$&quot;#,##0.00\)">
                  <c:v>68655</c:v>
                </c:pt>
                <c:pt idx="1374" formatCode="&quot;$&quot;#,##0.00_);[Red]\(&quot;$&quot;#,##0.00\)">
                  <c:v>38998</c:v>
                </c:pt>
                <c:pt idx="1375" formatCode="&quot;$&quot;#,##0.00_);[Red]\(&quot;$&quot;#,##0.00\)">
                  <c:v>17688</c:v>
                </c:pt>
                <c:pt idx="1376" formatCode="&quot;$&quot;#,##0.00_);[Red]\(&quot;$&quot;#,##0.00\)">
                  <c:v>86358</c:v>
                </c:pt>
                <c:pt idx="1377" formatCode="&quot;$&quot;#,##0.00_);[Red]\(&quot;$&quot;#,##0.00\)">
                  <c:v>37859</c:v>
                </c:pt>
                <c:pt idx="1378" formatCode="&quot;$&quot;#,##0.00_);[Red]\(&quot;$&quot;#,##0.00\)">
                  <c:v>21355</c:v>
                </c:pt>
                <c:pt idx="1379" formatCode="&quot;$&quot;#,##0.00_);[Red]\(&quot;$&quot;#,##0.00\)">
                  <c:v>37070</c:v>
                </c:pt>
                <c:pt idx="1380" formatCode="&quot;$&quot;#,##0.00_);[Red]\(&quot;$&quot;#,##0.00\)">
                  <c:v>82025</c:v>
                </c:pt>
                <c:pt idx="1381">
                  <c:v>96547</c:v>
                </c:pt>
                <c:pt idx="1382" formatCode="&quot;$&quot;#,##0.00_);[Red]\(&quot;$&quot;#,##0.00\)">
                  <c:v>44989</c:v>
                </c:pt>
                <c:pt idx="1383" formatCode="&quot;$&quot;#,##0.00_);[Red]\(&quot;$&quot;#,##0.00\)">
                  <c:v>41452</c:v>
                </c:pt>
                <c:pt idx="1384" formatCode="&quot;$&quot;#,##0.00_);[Red]\(&quot;$&quot;#,##0.00\)">
                  <c:v>75777</c:v>
                </c:pt>
                <c:pt idx="1385" formatCode="&quot;$&quot;#,##0.00_);[Red]\(&quot;$&quot;#,##0.00\)">
                  <c:v>21645</c:v>
                </c:pt>
                <c:pt idx="1386" formatCode="&quot;$&quot;#,##0.00_);[Red]\(&quot;$&quot;#,##0.00\)">
                  <c:v>29236</c:v>
                </c:pt>
                <c:pt idx="1387" formatCode="&quot;$&quot;#,##0.00_);[Red]\(&quot;$&quot;#,##0.00\)">
                  <c:v>1730</c:v>
                </c:pt>
                <c:pt idx="1388" formatCode="&quot;$&quot;#,##0.00_);[Red]\(&quot;$&quot;#,##0.00\)">
                  <c:v>10979</c:v>
                </c:pt>
                <c:pt idx="1389" formatCode="&quot;$&quot;#,##0.00_);[Red]\(&quot;$&quot;#,##0.00\)">
                  <c:v>35924</c:v>
                </c:pt>
                <c:pt idx="1390" formatCode="&quot;$&quot;#,##0.00_);[Red]\(&quot;$&quot;#,##0.00\)">
                  <c:v>68805</c:v>
                </c:pt>
                <c:pt idx="1391" formatCode="&quot;$&quot;#,##0.00_);[Red]\(&quot;$&quot;#,##0.00\)">
                  <c:v>65352</c:v>
                </c:pt>
                <c:pt idx="1392" formatCode="&quot;$&quot;#,##0.00_);[Red]\(&quot;$&quot;#,##0.00\)">
                  <c:v>32727</c:v>
                </c:pt>
                <c:pt idx="1393" formatCode="&quot;$&quot;#,##0.00_);[Red]\(&quot;$&quot;#,##0.00\)">
                  <c:v>27421</c:v>
                </c:pt>
                <c:pt idx="1394" formatCode="&quot;$&quot;#,##0.00_);[Red]\(&quot;$&quot;#,##0.00\)">
                  <c:v>32952</c:v>
                </c:pt>
                <c:pt idx="1395" formatCode="&quot;$&quot;#,##0.00_);[Red]\(&quot;$&quot;#,##0.00\)">
                  <c:v>79146</c:v>
                </c:pt>
                <c:pt idx="1396" formatCode="&quot;$&quot;#,##0.00_);[Red]\(&quot;$&quot;#,##0.00\)">
                  <c:v>61671</c:v>
                </c:pt>
                <c:pt idx="1397" formatCode="&quot;$&quot;#,##0.00_);[Red]\(&quot;$&quot;#,##0.00\)">
                  <c:v>80685</c:v>
                </c:pt>
                <c:pt idx="1398" formatCode="&quot;$&quot;#,##0.00_);[Red]\(&quot;$&quot;#,##0.00\)">
                  <c:v>84953</c:v>
                </c:pt>
                <c:pt idx="1399" formatCode="&quot;$&quot;#,##0.00_);[Red]\(&quot;$&quot;#,##0.00\)">
                  <c:v>63246</c:v>
                </c:pt>
                <c:pt idx="1400" formatCode="&quot;$&quot;#,##0.00_);[Red]\(&quot;$&quot;#,##0.00\)">
                  <c:v>28691</c:v>
                </c:pt>
                <c:pt idx="1401" formatCode="&quot;$&quot;#,##0.00_);[Red]\(&quot;$&quot;#,##0.00\)">
                  <c:v>26224</c:v>
                </c:pt>
                <c:pt idx="1402" formatCode="&quot;$&quot;#,##0.00_);[Red]\(&quot;$&quot;#,##0.00\)">
                  <c:v>44377</c:v>
                </c:pt>
                <c:pt idx="1403" formatCode="&quot;$&quot;#,##0.00_);[Red]\(&quot;$&quot;#,##0.00\)">
                  <c:v>76982</c:v>
                </c:pt>
                <c:pt idx="1404" formatCode="&quot;$&quot;#,##0.00_);[Red]\(&quot;$&quot;#,##0.00\)">
                  <c:v>93027</c:v>
                </c:pt>
                <c:pt idx="1405" formatCode="&quot;$&quot;#,##0.00_);[Red]\(&quot;$&quot;#,##0.00\)">
                  <c:v>78497</c:v>
                </c:pt>
                <c:pt idx="1406" formatCode="&quot;$&quot;#,##0.00_);[Red]\(&quot;$&quot;#,##0.00\)">
                  <c:v>46734</c:v>
                </c:pt>
                <c:pt idx="1407" formatCode="&quot;$&quot;#,##0.00_);[Red]\(&quot;$&quot;#,##0.00\)">
                  <c:v>31632</c:v>
                </c:pt>
                <c:pt idx="1408" formatCode="&quot;$&quot;#,##0.00_);[Red]\(&quot;$&quot;#,##0.00\)">
                  <c:v>84574</c:v>
                </c:pt>
                <c:pt idx="1409" formatCode="&quot;$&quot;#,##0.00_);[Red]\(&quot;$&quot;#,##0.00\)">
                  <c:v>49572</c:v>
                </c:pt>
                <c:pt idx="1410" formatCode="&quot;$&quot;#,##0.00_);[Red]\(&quot;$&quot;#,##0.00\)">
                  <c:v>27889</c:v>
                </c:pt>
                <c:pt idx="1411" formatCode="&quot;$&quot;#,##0.00_);[Red]\(&quot;$&quot;#,##0.00\)">
                  <c:v>26751</c:v>
                </c:pt>
                <c:pt idx="1412" formatCode="&quot;$&quot;#,##0.00_);[Red]\(&quot;$&quot;#,##0.00\)">
                  <c:v>77457</c:v>
                </c:pt>
                <c:pt idx="1413" formatCode="&quot;$&quot;#,##0.00_);[Red]\(&quot;$&quot;#,##0.00\)">
                  <c:v>50272</c:v>
                </c:pt>
                <c:pt idx="1414" formatCode="&quot;$&quot;#,##0.00_);[Red]\(&quot;$&quot;#,##0.00\)">
                  <c:v>83443</c:v>
                </c:pt>
                <c:pt idx="1415" formatCode="&quot;$&quot;#,##0.00_);[Red]\(&quot;$&quot;#,##0.00\)">
                  <c:v>75702</c:v>
                </c:pt>
                <c:pt idx="1416" formatCode="&quot;$&quot;#,##0.00_);[Red]\(&quot;$&quot;#,##0.00\)">
                  <c:v>74068</c:v>
                </c:pt>
                <c:pt idx="1417" formatCode="&quot;$&quot;#,##0.00_);[Red]\(&quot;$&quot;#,##0.00\)">
                  <c:v>38054</c:v>
                </c:pt>
                <c:pt idx="1418" formatCode="&quot;$&quot;#,##0.00_);[Red]\(&quot;$&quot;#,##0.00\)">
                  <c:v>71952</c:v>
                </c:pt>
                <c:pt idx="1419" formatCode="&quot;$&quot;#,##0.00_);[Red]\(&quot;$&quot;#,##0.00\)">
                  <c:v>43185</c:v>
                </c:pt>
                <c:pt idx="1420" formatCode="&quot;$&quot;#,##0.00_);[Red]\(&quot;$&quot;#,##0.00\)">
                  <c:v>69661</c:v>
                </c:pt>
                <c:pt idx="1421" formatCode="&quot;$&quot;#,##0.00_);[Red]\(&quot;$&quot;#,##0.00\)">
                  <c:v>65704</c:v>
                </c:pt>
                <c:pt idx="1422" formatCode="&quot;$&quot;#,##0.00_);[Red]\(&quot;$&quot;#,##0.00\)">
                  <c:v>62535</c:v>
                </c:pt>
                <c:pt idx="1423" formatCode="&quot;$&quot;#,##0.00_);[Red]\(&quot;$&quot;#,##0.00\)">
                  <c:v>11012</c:v>
                </c:pt>
                <c:pt idx="1424" formatCode="&quot;$&quot;#,##0.00_);[Red]\(&quot;$&quot;#,##0.00\)">
                  <c:v>58684</c:v>
                </c:pt>
                <c:pt idx="1425" formatCode="&quot;$&quot;#,##0.00_);[Red]\(&quot;$&quot;#,##0.00\)">
                  <c:v>29543</c:v>
                </c:pt>
                <c:pt idx="1426" formatCode="&quot;$&quot;#,##0.00_);[Red]\(&quot;$&quot;#,##0.00\)">
                  <c:v>70924</c:v>
                </c:pt>
                <c:pt idx="1427" formatCode="&quot;$&quot;#,##0.00_);[Red]\(&quot;$&quot;#,##0.00\)">
                  <c:v>33471</c:v>
                </c:pt>
                <c:pt idx="1428" formatCode="&quot;$&quot;#,##0.00_);[Red]\(&quot;$&quot;#,##0.00\)">
                  <c:v>54414</c:v>
                </c:pt>
                <c:pt idx="1429">
                  <c:v>76445</c:v>
                </c:pt>
                <c:pt idx="1430" formatCode="&quot;$&quot;#,##0.00_);[Red]\(&quot;$&quot;#,##0.00\)">
                  <c:v>46231</c:v>
                </c:pt>
                <c:pt idx="1431">
                  <c:v>66465</c:v>
                </c:pt>
                <c:pt idx="1432" formatCode="&quot;$&quot;#,##0.00_);[Red]\(&quot;$&quot;#,##0.00\)">
                  <c:v>25804</c:v>
                </c:pt>
                <c:pt idx="1433" formatCode="&quot;$&quot;#,##0.00_);[Red]\(&quot;$&quot;#,##0.00\)">
                  <c:v>37087</c:v>
                </c:pt>
                <c:pt idx="1434" formatCode="&quot;$&quot;#,##0.00_);[Red]\(&quot;$&quot;#,##0.00\)">
                  <c:v>36790</c:v>
                </c:pt>
                <c:pt idx="1435" formatCode="&quot;$&quot;#,##0.00_);[Red]\(&quot;$&quot;#,##0.00\)">
                  <c:v>78420</c:v>
                </c:pt>
                <c:pt idx="1436" formatCode="&quot;$&quot;#,##0.00_);[Red]\(&quot;$&quot;#,##0.00\)">
                  <c:v>61010</c:v>
                </c:pt>
                <c:pt idx="1437" formatCode="&quot;$&quot;#,##0.00_);[Red]\(&quot;$&quot;#,##0.00\)">
                  <c:v>80124</c:v>
                </c:pt>
                <c:pt idx="1438" formatCode="&quot;$&quot;#,##0.00_);[Red]\(&quot;$&quot;#,##0.00\)">
                  <c:v>67432</c:v>
                </c:pt>
                <c:pt idx="1439" formatCode="&quot;$&quot;#,##0.00_);[Red]\(&quot;$&quot;#,##0.00\)">
                  <c:v>63887</c:v>
                </c:pt>
                <c:pt idx="1440" formatCode="&quot;$&quot;#,##0.00_);[Red]\(&quot;$&quot;#,##0.00\)">
                  <c:v>19986</c:v>
                </c:pt>
                <c:pt idx="1441" formatCode="&quot;$&quot;#,##0.00_);[Red]\(&quot;$&quot;#,##0.00\)">
                  <c:v>58330</c:v>
                </c:pt>
                <c:pt idx="1442" formatCode="&quot;$&quot;#,##0.00_);[Red]\(&quot;$&quot;#,##0.00\)">
                  <c:v>52278</c:v>
                </c:pt>
                <c:pt idx="1443" formatCode="&quot;$&quot;#,##0.00_);[Red]\(&quot;$&quot;#,##0.00\)">
                  <c:v>75865</c:v>
                </c:pt>
                <c:pt idx="1444" formatCode="&quot;$&quot;#,##0.00_);[Red]\(&quot;$&quot;#,##0.00\)">
                  <c:v>51390</c:v>
                </c:pt>
                <c:pt idx="1445" formatCode="&quot;$&quot;#,##0.00_);[Red]\(&quot;$&quot;#,##0.00\)">
                  <c:v>73803</c:v>
                </c:pt>
                <c:pt idx="1446" formatCode="&quot;$&quot;#,##0.00_);[Red]\(&quot;$&quot;#,##0.00\)">
                  <c:v>68627</c:v>
                </c:pt>
                <c:pt idx="1447" formatCode="&quot;$&quot;#,##0.00_);[Red]\(&quot;$&quot;#,##0.00\)">
                  <c:v>36997</c:v>
                </c:pt>
                <c:pt idx="1448" formatCode="&quot;$&quot;#,##0.00_);[Red]\(&quot;$&quot;#,##0.00\)">
                  <c:v>42997</c:v>
                </c:pt>
                <c:pt idx="1449" formatCode="&quot;$&quot;#,##0.00_);[Red]\(&quot;$&quot;#,##0.00\)">
                  <c:v>54693</c:v>
                </c:pt>
                <c:pt idx="1450" formatCode="&quot;$&quot;#,##0.00_);[Red]\(&quot;$&quot;#,##0.00\)">
                  <c:v>21888</c:v>
                </c:pt>
                <c:pt idx="1451" formatCode="&quot;$&quot;#,##0.00_);[Red]\(&quot;$&quot;#,##0.00\)">
                  <c:v>74805</c:v>
                </c:pt>
                <c:pt idx="1452" formatCode="&quot;$&quot;#,##0.00_);[Red]\(&quot;$&quot;#,##0.00\)">
                  <c:v>27100</c:v>
                </c:pt>
                <c:pt idx="1453" formatCode="&quot;$&quot;#,##0.00_);[Red]\(&quot;$&quot;#,##0.00\)">
                  <c:v>64474</c:v>
                </c:pt>
                <c:pt idx="1454" formatCode="&quot;$&quot;#,##0.00_);[Red]\(&quot;$&quot;#,##0.00\)">
                  <c:v>30368</c:v>
                </c:pt>
                <c:pt idx="1455" formatCode="&quot;$&quot;#,##0.00_);[Red]\(&quot;$&quot;#,##0.00\)">
                  <c:v>30843</c:v>
                </c:pt>
                <c:pt idx="1457" formatCode="&quot;$&quot;#,##0.00_);[Red]\(&quot;$&quot;#,##0.00\)">
                  <c:v>65748</c:v>
                </c:pt>
                <c:pt idx="1458" formatCode="&quot;$&quot;#,##0.00_);[Red]\(&quot;$&quot;#,##0.00\)">
                  <c:v>41145</c:v>
                </c:pt>
                <c:pt idx="1459" formatCode="&quot;$&quot;#,##0.00_);[Red]\(&quot;$&quot;#,##0.00\)">
                  <c:v>44794</c:v>
                </c:pt>
                <c:pt idx="1460" formatCode="&quot;$&quot;#,##0.00_);[Red]\(&quot;$&quot;#,##0.00\)">
                  <c:v>62187</c:v>
                </c:pt>
                <c:pt idx="1461" formatCode="&quot;$&quot;#,##0.00_);[Red]\(&quot;$&quot;#,##0.00\)">
                  <c:v>101970</c:v>
                </c:pt>
                <c:pt idx="1462" formatCode="&quot;$&quot;#,##0.00_);[Red]\(&quot;$&quot;#,##0.00\)">
                  <c:v>31353</c:v>
                </c:pt>
                <c:pt idx="1463" formatCode="&quot;$&quot;#,##0.00_);[Red]\(&quot;$&quot;#,##0.00\)">
                  <c:v>50611</c:v>
                </c:pt>
                <c:pt idx="1464" formatCode="&quot;$&quot;#,##0.00_);[Red]\(&quot;$&quot;#,##0.00\)">
                  <c:v>42429</c:v>
                </c:pt>
                <c:pt idx="1465" formatCode="&quot;$&quot;#,##0.00_);[Red]\(&quot;$&quot;#,##0.00\)">
                  <c:v>69209</c:v>
                </c:pt>
                <c:pt idx="1466" formatCode="&quot;$&quot;#,##0.00_);[Red]\(&quot;$&quot;#,##0.00\)">
                  <c:v>17003</c:v>
                </c:pt>
                <c:pt idx="1468" formatCode="&quot;$&quot;#,##0.00_);[Red]\(&quot;$&quot;#,##0.00\)">
                  <c:v>47916</c:v>
                </c:pt>
                <c:pt idx="1469" formatCode="&quot;$&quot;#,##0.00_);[Red]\(&quot;$&quot;#,##0.00\)">
                  <c:v>57867</c:v>
                </c:pt>
                <c:pt idx="1470" formatCode="&quot;$&quot;#,##0.00_);[Red]\(&quot;$&quot;#,##0.00\)">
                  <c:v>38361</c:v>
                </c:pt>
                <c:pt idx="1471" formatCode="&quot;$&quot;#,##0.00_);[Red]\(&quot;$&quot;#,##0.00\)">
                  <c:v>34600</c:v>
                </c:pt>
                <c:pt idx="1472">
                  <c:v>52195</c:v>
                </c:pt>
                <c:pt idx="1473" formatCode="&quot;$&quot;#,##0.00_);[Red]\(&quot;$&quot;#,##0.00\)">
                  <c:v>56981</c:v>
                </c:pt>
                <c:pt idx="1474" formatCode="&quot;$&quot;#,##0.00_);[Red]\(&quot;$&quot;#,##0.00\)">
                  <c:v>78618</c:v>
                </c:pt>
                <c:pt idx="1475" formatCode="&quot;$&quot;#,##0.00_);[Red]\(&quot;$&quot;#,##0.00\)">
                  <c:v>33316</c:v>
                </c:pt>
                <c:pt idx="1476">
                  <c:v>69476</c:v>
                </c:pt>
                <c:pt idx="1478" formatCode="&quot;$&quot;#,##0.00_);[Red]\(&quot;$&quot;#,##0.00\)">
                  <c:v>48686</c:v>
                </c:pt>
                <c:pt idx="1479" formatCode="&quot;$&quot;#,##0.00_);[Red]\(&quot;$&quot;#,##0.00\)">
                  <c:v>41728</c:v>
                </c:pt>
                <c:pt idx="1480" formatCode="&quot;$&quot;#,##0.00_);[Red]\(&quot;$&quot;#,##0.00\)">
                  <c:v>70596</c:v>
                </c:pt>
                <c:pt idx="1481" formatCode="&quot;$&quot;#,##0.00_);[Red]\(&quot;$&quot;#,##0.00\)">
                  <c:v>7500</c:v>
                </c:pt>
                <c:pt idx="1482" formatCode="&quot;$&quot;#,##0.00_);[Red]\(&quot;$&quot;#,##0.00\)">
                  <c:v>69142</c:v>
                </c:pt>
                <c:pt idx="1483" formatCode="&quot;$&quot;#,##0.00_);[Red]\(&quot;$&quot;#,##0.00\)">
                  <c:v>23616</c:v>
                </c:pt>
                <c:pt idx="1484" formatCode="&quot;$&quot;#,##0.00_);[Red]\(&quot;$&quot;#,##0.00\)">
                  <c:v>74859</c:v>
                </c:pt>
                <c:pt idx="1485" formatCode="&quot;$&quot;#,##0.00_);[Red]\(&quot;$&quot;#,##0.00\)">
                  <c:v>76081</c:v>
                </c:pt>
                <c:pt idx="1486" formatCode="&quot;$&quot;#,##0.00_);[Red]\(&quot;$&quot;#,##0.00\)">
                  <c:v>38197</c:v>
                </c:pt>
                <c:pt idx="1487" formatCode="&quot;$&quot;#,##0.00_);[Red]\(&quot;$&quot;#,##0.00\)">
                  <c:v>56850</c:v>
                </c:pt>
                <c:pt idx="1488" formatCode="&quot;$&quot;#,##0.00_);[Red]\(&quot;$&quot;#,##0.00\)">
                  <c:v>36732</c:v>
                </c:pt>
                <c:pt idx="1489" formatCode="&quot;$&quot;#,##0.00_);[Red]\(&quot;$&quot;#,##0.00\)">
                  <c:v>59184</c:v>
                </c:pt>
                <c:pt idx="1490">
                  <c:v>71691</c:v>
                </c:pt>
                <c:pt idx="1491" formatCode="&quot;$&quot;#,##0.00_);[Red]\(&quot;$&quot;#,##0.00\)">
                  <c:v>9722</c:v>
                </c:pt>
                <c:pt idx="1492" formatCode="&quot;$&quot;#,##0.00_);[Red]\(&quot;$&quot;#,##0.00\)">
                  <c:v>55267</c:v>
                </c:pt>
                <c:pt idx="1493" formatCode="&quot;$&quot;#,##0.00_);[Red]\(&quot;$&quot;#,##0.00\)">
                  <c:v>75777</c:v>
                </c:pt>
                <c:pt idx="1494" formatCode="&quot;$&quot;#,##0.00_);[Red]\(&quot;$&quot;#,##0.00\)">
                  <c:v>36959</c:v>
                </c:pt>
                <c:pt idx="1495" formatCode="&quot;$&quot;#,##0.00_);[Red]\(&quot;$&quot;#,##0.00\)">
                  <c:v>46610</c:v>
                </c:pt>
                <c:pt idx="1496" formatCode="&quot;$&quot;#,##0.00_);[Red]\(&quot;$&quot;#,##0.00\)">
                  <c:v>51369</c:v>
                </c:pt>
                <c:pt idx="1497" formatCode="&quot;$&quot;#,##0.00_);[Red]\(&quot;$&quot;#,##0.00\)">
                  <c:v>42021</c:v>
                </c:pt>
                <c:pt idx="1498" formatCode="&quot;$&quot;#,##0.00_);[Red]\(&quot;$&quot;#,##0.00\)">
                  <c:v>75693</c:v>
                </c:pt>
                <c:pt idx="1499" formatCode="&quot;$&quot;#,##0.00_);[Red]\(&quot;$&quot;#,##0.00\)">
                  <c:v>39767</c:v>
                </c:pt>
                <c:pt idx="1500" formatCode="&quot;$&quot;#,##0.00_);[Red]\(&quot;$&quot;#,##0.00\)">
                  <c:v>30992</c:v>
                </c:pt>
                <c:pt idx="1501" formatCode="&quot;$&quot;#,##0.00_);[Red]\(&quot;$&quot;#,##0.00\)">
                  <c:v>41580</c:v>
                </c:pt>
                <c:pt idx="1502" formatCode="&quot;$&quot;#,##0.00_);[Red]\(&quot;$&quot;#,##0.00\)">
                  <c:v>80398</c:v>
                </c:pt>
                <c:pt idx="1503" formatCode="&quot;$&quot;#,##0.00_);[Red]\(&quot;$&quot;#,##0.00\)">
                  <c:v>49090</c:v>
                </c:pt>
                <c:pt idx="1504" formatCode="&quot;$&quot;#,##0.00_);[Red]\(&quot;$&quot;#,##0.00\)">
                  <c:v>54549</c:v>
                </c:pt>
                <c:pt idx="1505" formatCode="&quot;$&quot;#,##0.00_);[Red]\(&quot;$&quot;#,##0.00\)">
                  <c:v>53187</c:v>
                </c:pt>
                <c:pt idx="1506" formatCode="&quot;$&quot;#,##0.00_);[Red]\(&quot;$&quot;#,##0.00\)">
                  <c:v>31686</c:v>
                </c:pt>
                <c:pt idx="1507" formatCode="&quot;$&quot;#,##0.00_);[Red]\(&quot;$&quot;#,##0.00\)">
                  <c:v>43824</c:v>
                </c:pt>
                <c:pt idx="1508" formatCode="&quot;$&quot;#,##0.00_);[Red]\(&quot;$&quot;#,##0.00\)">
                  <c:v>27071</c:v>
                </c:pt>
                <c:pt idx="1509" formatCode="&quot;$&quot;#,##0.00_);[Red]\(&quot;$&quot;#,##0.00\)">
                  <c:v>46923</c:v>
                </c:pt>
                <c:pt idx="1510" formatCode="&quot;$&quot;#,##0.00_);[Red]\(&quot;$&quot;#,##0.00\)">
                  <c:v>54690</c:v>
                </c:pt>
                <c:pt idx="1511" formatCode="&quot;$&quot;#,##0.00_);[Red]\(&quot;$&quot;#,##0.00\)">
                  <c:v>80144</c:v>
                </c:pt>
                <c:pt idx="1512" formatCode="&quot;$&quot;#,##0.00_);[Red]\(&quot;$&quot;#,##0.00\)">
                  <c:v>68126</c:v>
                </c:pt>
                <c:pt idx="1513" formatCode="&quot;$&quot;#,##0.00_);[Red]\(&quot;$&quot;#,##0.00\)">
                  <c:v>29760</c:v>
                </c:pt>
                <c:pt idx="1514" formatCode="&quot;$&quot;#,##0.00_);[Red]\(&quot;$&quot;#,##0.00\)">
                  <c:v>27938</c:v>
                </c:pt>
                <c:pt idx="1515" formatCode="&quot;$&quot;#,##0.00_);[Red]\(&quot;$&quot;#,##0.00\)">
                  <c:v>71128</c:v>
                </c:pt>
                <c:pt idx="1516" formatCode="&quot;$&quot;#,##0.00_);[Red]\(&quot;$&quot;#,##0.00\)">
                  <c:v>42169</c:v>
                </c:pt>
                <c:pt idx="1517" formatCode="&quot;$&quot;#,##0.00_);[Red]\(&quot;$&quot;#,##0.00\)">
                  <c:v>62513</c:v>
                </c:pt>
                <c:pt idx="1518" formatCode="&quot;$&quot;#,##0.00_);[Red]\(&quot;$&quot;#,##0.00\)">
                  <c:v>98777</c:v>
                </c:pt>
                <c:pt idx="1519" formatCode="&quot;$&quot;#,##0.00_);[Red]\(&quot;$&quot;#,##0.00\)">
                  <c:v>36130</c:v>
                </c:pt>
                <c:pt idx="1520" formatCode="&quot;$&quot;#,##0.00_);[Red]\(&quot;$&quot;#,##0.00\)">
                  <c:v>34941</c:v>
                </c:pt>
                <c:pt idx="1521" formatCode="&quot;$&quot;#,##0.00_);[Red]\(&quot;$&quot;#,##0.00\)">
                  <c:v>22507</c:v>
                </c:pt>
                <c:pt idx="1522" formatCode="&quot;$&quot;#,##0.00_);[Red]\(&quot;$&quot;#,##0.00\)">
                  <c:v>63972</c:v>
                </c:pt>
                <c:pt idx="1523" formatCode="&quot;$&quot;#,##0.00_);[Red]\(&quot;$&quot;#,##0.00\)">
                  <c:v>56551</c:v>
                </c:pt>
                <c:pt idx="1524" formatCode="&quot;$&quot;#,##0.00_);[Red]\(&quot;$&quot;#,##0.00\)">
                  <c:v>64191</c:v>
                </c:pt>
                <c:pt idx="1525" formatCode="&quot;$&quot;#,##0.00_);[Red]\(&quot;$&quot;#,##0.00\)">
                  <c:v>42873</c:v>
                </c:pt>
                <c:pt idx="1526" formatCode="&quot;$&quot;#,##0.00_);[Red]\(&quot;$&quot;#,##0.00\)">
                  <c:v>56223</c:v>
                </c:pt>
                <c:pt idx="1527" formatCode="&quot;$&quot;#,##0.00_);[Red]\(&quot;$&quot;#,##0.00\)">
                  <c:v>79146</c:v>
                </c:pt>
                <c:pt idx="1528" formatCode="&quot;$&quot;#,##0.00_);[Red]\(&quot;$&quot;#,##0.00\)">
                  <c:v>75825</c:v>
                </c:pt>
                <c:pt idx="1529" formatCode="&quot;$&quot;#,##0.00_);[Red]\(&quot;$&quot;#,##0.00\)">
                  <c:v>44155</c:v>
                </c:pt>
                <c:pt idx="1530" formatCode="&quot;$&quot;#,##0.00_);[Red]\(&quot;$&quot;#,##0.00\)">
                  <c:v>54342</c:v>
                </c:pt>
                <c:pt idx="1531" formatCode="&quot;$&quot;#,##0.00_);[Red]\(&quot;$&quot;#,##0.00\)">
                  <c:v>30096</c:v>
                </c:pt>
                <c:pt idx="1532" formatCode="&quot;$&quot;#,##0.00_);[Red]\(&quot;$&quot;#,##0.00\)">
                  <c:v>83844</c:v>
                </c:pt>
                <c:pt idx="1533" formatCode="&quot;$&quot;#,##0.00_);[Red]\(&quot;$&quot;#,##0.00\)">
                  <c:v>23748</c:v>
                </c:pt>
                <c:pt idx="1534" formatCode="&quot;$&quot;#,##0.00_);[Red]\(&quot;$&quot;#,##0.00\)">
                  <c:v>56551</c:v>
                </c:pt>
                <c:pt idx="1535" formatCode="&quot;$&quot;#,##0.00_);[Red]\(&quot;$&quot;#,##0.00\)">
                  <c:v>43586</c:v>
                </c:pt>
                <c:pt idx="1536" formatCode="&quot;$&quot;#,##0.00_);[Red]\(&quot;$&quot;#,##0.00\)">
                  <c:v>49096</c:v>
                </c:pt>
                <c:pt idx="1537" formatCode="&quot;$&quot;#,##0.00_);[Red]\(&quot;$&quot;#,##0.00\)">
                  <c:v>50300</c:v>
                </c:pt>
                <c:pt idx="1538" formatCode="&quot;$&quot;#,##0.00_);[Red]\(&quot;$&quot;#,##0.00\)">
                  <c:v>31626</c:v>
                </c:pt>
                <c:pt idx="1539" formatCode="&quot;$&quot;#,##0.00_);[Red]\(&quot;$&quot;#,##0.00\)">
                  <c:v>27922</c:v>
                </c:pt>
                <c:pt idx="1540" formatCode="&quot;$&quot;#,##0.00_);[Red]\(&quot;$&quot;#,##0.00\)">
                  <c:v>51012</c:v>
                </c:pt>
                <c:pt idx="1541" formatCode="&quot;$&quot;#,##0.00_);[Red]\(&quot;$&quot;#,##0.00\)">
                  <c:v>15253</c:v>
                </c:pt>
                <c:pt idx="1542" formatCode="&quot;$&quot;#,##0.00_);[Red]\(&quot;$&quot;#,##0.00\)">
                  <c:v>37292</c:v>
                </c:pt>
                <c:pt idx="1543" formatCode="&quot;$&quot;#,##0.00_);[Red]\(&quot;$&quot;#,##0.00\)">
                  <c:v>49669</c:v>
                </c:pt>
                <c:pt idx="1544" formatCode="&quot;$&quot;#,##0.00_);[Red]\(&quot;$&quot;#,##0.00\)">
                  <c:v>42373</c:v>
                </c:pt>
                <c:pt idx="1545" formatCode="&quot;$&quot;#,##0.00_);[Red]\(&quot;$&quot;#,##0.00\)">
                  <c:v>16185</c:v>
                </c:pt>
                <c:pt idx="1546" formatCode="&quot;$&quot;#,##0.00_);[Red]\(&quot;$&quot;#,##0.00\)">
                  <c:v>92163</c:v>
                </c:pt>
                <c:pt idx="1547" formatCode="&quot;$&quot;#,##0.00_);[Red]\(&quot;$&quot;#,##0.00\)">
                  <c:v>43050</c:v>
                </c:pt>
                <c:pt idx="1548" formatCode="&quot;$&quot;#,##0.00_);[Red]\(&quot;$&quot;#,##0.00\)">
                  <c:v>22108</c:v>
                </c:pt>
                <c:pt idx="1549" formatCode="&quot;$&quot;#,##0.00_);[Red]\(&quot;$&quot;#,##0.00\)">
                  <c:v>61346</c:v>
                </c:pt>
                <c:pt idx="1550" formatCode="&quot;$&quot;#,##0.00_);[Red]\(&quot;$&quot;#,##0.00\)">
                  <c:v>64449</c:v>
                </c:pt>
                <c:pt idx="1551" formatCode="&quot;$&quot;#,##0.00_);[Red]\(&quot;$&quot;#,##0.00\)">
                  <c:v>35860</c:v>
                </c:pt>
                <c:pt idx="1552" formatCode="&quot;$&quot;#,##0.00_);[Red]\(&quot;$&quot;#,##0.00\)">
                  <c:v>30298</c:v>
                </c:pt>
                <c:pt idx="1553" formatCode="&quot;$&quot;#,##0.00_);[Red]\(&quot;$&quot;#,##0.00\)">
                  <c:v>70777</c:v>
                </c:pt>
                <c:pt idx="1554">
                  <c:v>33039</c:v>
                </c:pt>
                <c:pt idx="1555" formatCode="&quot;$&quot;#,##0.00_);[Red]\(&quot;$&quot;#,##0.00\)">
                  <c:v>51650</c:v>
                </c:pt>
                <c:pt idx="1556" formatCode="&quot;$&quot;#,##0.00_);[Red]\(&quot;$&quot;#,##0.00\)">
                  <c:v>40590</c:v>
                </c:pt>
                <c:pt idx="1557" formatCode="&quot;$&quot;#,##0.00_);[Red]\(&quot;$&quot;#,##0.00\)">
                  <c:v>46772</c:v>
                </c:pt>
                <c:pt idx="1558" formatCode="&quot;$&quot;#,##0.00_);[Red]\(&quot;$&quot;#,##0.00\)">
                  <c:v>62159</c:v>
                </c:pt>
                <c:pt idx="1559" formatCode="&quot;$&quot;#,##0.00_);[Red]\(&quot;$&quot;#,##0.00\)">
                  <c:v>66000</c:v>
                </c:pt>
                <c:pt idx="1560" formatCode="&quot;$&quot;#,##0.00_);[Red]\(&quot;$&quot;#,##0.00\)">
                  <c:v>75507</c:v>
                </c:pt>
                <c:pt idx="1561" formatCode="&quot;$&quot;#,##0.00_);[Red]\(&quot;$&quot;#,##0.00\)">
                  <c:v>76800</c:v>
                </c:pt>
                <c:pt idx="1562" formatCode="&quot;$&quot;#,##0.00_);[Red]\(&quot;$&quot;#,##0.00\)">
                  <c:v>64813</c:v>
                </c:pt>
                <c:pt idx="1563" formatCode="&quot;$&quot;#,##0.00_);[Red]\(&quot;$&quot;#,##0.00\)">
                  <c:v>79244</c:v>
                </c:pt>
                <c:pt idx="1564" formatCode="&quot;$&quot;#,##0.00_);[Red]\(&quot;$&quot;#,##0.00\)">
                  <c:v>22518</c:v>
                </c:pt>
                <c:pt idx="1565" formatCode="&quot;$&quot;#,##0.00_);[Red]\(&quot;$&quot;#,##0.00\)">
                  <c:v>57744</c:v>
                </c:pt>
                <c:pt idx="1566" formatCode="&quot;$&quot;#,##0.00_);[Red]\(&quot;$&quot;#,##0.00\)">
                  <c:v>38702</c:v>
                </c:pt>
                <c:pt idx="1567" formatCode="&quot;$&quot;#,##0.00_);[Red]\(&quot;$&quot;#,##0.00\)">
                  <c:v>29999</c:v>
                </c:pt>
                <c:pt idx="1568" formatCode="&quot;$&quot;#,##0.00_);[Red]\(&quot;$&quot;#,##0.00\)">
                  <c:v>62807</c:v>
                </c:pt>
                <c:pt idx="1569" formatCode="&quot;$&quot;#,##0.00_);[Red]\(&quot;$&quot;#,##0.00\)">
                  <c:v>23536</c:v>
                </c:pt>
                <c:pt idx="1570" formatCode="&quot;$&quot;#,##0.00_);[Red]\(&quot;$&quot;#,##0.00\)">
                  <c:v>84618</c:v>
                </c:pt>
                <c:pt idx="1571" formatCode="&quot;$&quot;#,##0.00_);[Red]\(&quot;$&quot;#,##0.00\)">
                  <c:v>37054</c:v>
                </c:pt>
                <c:pt idx="1572" formatCode="&quot;$&quot;#,##0.00_);[Red]\(&quot;$&quot;#,##0.00\)">
                  <c:v>62061</c:v>
                </c:pt>
                <c:pt idx="1573" formatCode="&quot;$&quot;#,##0.00_);[Red]\(&quot;$&quot;#,##0.00\)">
                  <c:v>46344</c:v>
                </c:pt>
                <c:pt idx="1574" formatCode="&quot;$&quot;#,##0.00_);[Red]\(&quot;$&quot;#,##0.00\)">
                  <c:v>54753</c:v>
                </c:pt>
                <c:pt idx="1575" formatCode="&quot;$&quot;#,##0.00_);[Red]\(&quot;$&quot;#,##0.00\)">
                  <c:v>44989</c:v>
                </c:pt>
                <c:pt idx="1576" formatCode="&quot;$&quot;#,##0.00_);[Red]\(&quot;$&quot;#,##0.00\)">
                  <c:v>54058</c:v>
                </c:pt>
                <c:pt idx="1577" formatCode="&quot;$&quot;#,##0.00_);[Red]\(&quot;$&quot;#,##0.00\)">
                  <c:v>77882</c:v>
                </c:pt>
                <c:pt idx="1578" formatCode="&quot;$&quot;#,##0.00_);[Red]\(&quot;$&quot;#,##0.00\)">
                  <c:v>36640</c:v>
                </c:pt>
                <c:pt idx="1579" formatCode="&quot;$&quot;#,##0.00_);[Red]\(&quot;$&quot;#,##0.00\)">
                  <c:v>77520</c:v>
                </c:pt>
                <c:pt idx="1580" formatCode="&quot;$&quot;#,##0.00_);[Red]\(&quot;$&quot;#,##0.00\)">
                  <c:v>36065</c:v>
                </c:pt>
                <c:pt idx="1581" formatCode="&quot;$&quot;#,##0.00_);[Red]\(&quot;$&quot;#,##0.00\)">
                  <c:v>49166</c:v>
                </c:pt>
                <c:pt idx="1582" formatCode="&quot;$&quot;#,##0.00_);[Red]\(&quot;$&quot;#,##0.00\)">
                  <c:v>80336</c:v>
                </c:pt>
                <c:pt idx="1583" formatCode="&quot;$&quot;#,##0.00_);[Red]\(&quot;$&quot;#,##0.00\)">
                  <c:v>70165</c:v>
                </c:pt>
                <c:pt idx="1584" formatCode="&quot;$&quot;#,##0.00_);[Red]\(&quot;$&quot;#,##0.00\)">
                  <c:v>77027</c:v>
                </c:pt>
                <c:pt idx="1585" formatCode="&quot;$&quot;#,##0.00_);[Red]\(&quot;$&quot;#,##0.00\)">
                  <c:v>86836</c:v>
                </c:pt>
                <c:pt idx="1586" formatCode="&quot;$&quot;#,##0.00_);[Red]\(&quot;$&quot;#,##0.00\)">
                  <c:v>63516</c:v>
                </c:pt>
                <c:pt idx="1587" formatCode="&quot;$&quot;#,##0.00_);[Red]\(&quot;$&quot;#,##0.00\)">
                  <c:v>72025</c:v>
                </c:pt>
                <c:pt idx="1588" formatCode="&quot;$&quot;#,##0.00_);[Red]\(&quot;$&quot;#,##0.00\)">
                  <c:v>66835</c:v>
                </c:pt>
                <c:pt idx="1589" formatCode="&quot;$&quot;#,##0.00_);[Red]\(&quot;$&quot;#,##0.00\)">
                  <c:v>18589</c:v>
                </c:pt>
                <c:pt idx="1590" formatCode="&quot;$&quot;#,##0.00_);[Red]\(&quot;$&quot;#,##0.00\)">
                  <c:v>77610</c:v>
                </c:pt>
                <c:pt idx="1591" formatCode="&quot;$&quot;#,##0.00_);[Red]\(&quot;$&quot;#,##0.00\)">
                  <c:v>34109</c:v>
                </c:pt>
                <c:pt idx="1592" formatCode="&quot;$&quot;#,##0.00_);[Red]\(&quot;$&quot;#,##0.00\)">
                  <c:v>38136</c:v>
                </c:pt>
                <c:pt idx="1593">
                  <c:v>72335</c:v>
                </c:pt>
                <c:pt idx="1594" formatCode="&quot;$&quot;#,##0.00_);[Red]\(&quot;$&quot;#,##0.00\)">
                  <c:v>64950</c:v>
                </c:pt>
                <c:pt idx="1595" formatCode="&quot;$&quot;#,##0.00_);[Red]\(&quot;$&quot;#,##0.00\)">
                  <c:v>26877</c:v>
                </c:pt>
                <c:pt idx="1596" formatCode="&quot;$&quot;#,##0.00_);[Red]\(&quot;$&quot;#,##0.00\)">
                  <c:v>24711</c:v>
                </c:pt>
                <c:pt idx="1597" formatCode="&quot;$&quot;#,##0.00_);[Red]\(&quot;$&quot;#,##0.00\)">
                  <c:v>51518</c:v>
                </c:pt>
                <c:pt idx="1598" formatCode="&quot;$&quot;#,##0.00_);[Red]\(&quot;$&quot;#,##0.00\)">
                  <c:v>36663</c:v>
                </c:pt>
                <c:pt idx="1599" formatCode="&quot;$&quot;#,##0.00_);[Red]\(&quot;$&quot;#,##0.00\)">
                  <c:v>42231</c:v>
                </c:pt>
                <c:pt idx="1600" formatCode="&quot;$&quot;#,##0.00_);[Red]\(&quot;$&quot;#,##0.00\)">
                  <c:v>79410</c:v>
                </c:pt>
                <c:pt idx="1601" formatCode="&quot;$&quot;#,##0.00_);[Red]\(&quot;$&quot;#,##0.00\)">
                  <c:v>82122</c:v>
                </c:pt>
                <c:pt idx="1602">
                  <c:v>95169</c:v>
                </c:pt>
                <c:pt idx="1603" formatCode="&quot;$&quot;#,##0.00_);[Red]\(&quot;$&quot;#,##0.00\)">
                  <c:v>80982</c:v>
                </c:pt>
                <c:pt idx="1604" formatCode="&quot;$&quot;#,##0.00_);[Red]\(&quot;$&quot;#,##0.00\)">
                  <c:v>72906</c:v>
                </c:pt>
                <c:pt idx="1605" formatCode="&quot;$&quot;#,##0.00_);[Red]\(&quot;$&quot;#,##0.00\)">
                  <c:v>65747</c:v>
                </c:pt>
                <c:pt idx="1606">
                  <c:v>27469</c:v>
                </c:pt>
                <c:pt idx="1607" formatCode="&quot;$&quot;#,##0.00_);[Red]\(&quot;$&quot;#,##0.00\)">
                  <c:v>28087</c:v>
                </c:pt>
                <c:pt idx="1608" formatCode="&quot;$&quot;#,##0.00_);[Red]\(&quot;$&quot;#,##0.00\)">
                  <c:v>75261</c:v>
                </c:pt>
                <c:pt idx="1609" formatCode="&quot;$&quot;#,##0.00_);[Red]\(&quot;$&quot;#,##0.00\)">
                  <c:v>36075</c:v>
                </c:pt>
                <c:pt idx="1610" formatCode="&quot;$&quot;#,##0.00_);[Red]\(&quot;$&quot;#,##0.00\)">
                  <c:v>85696</c:v>
                </c:pt>
                <c:pt idx="1611" formatCode="&quot;$&quot;#,##0.00_);[Red]\(&quot;$&quot;#,##0.00\)">
                  <c:v>51111</c:v>
                </c:pt>
                <c:pt idx="1612" formatCode="&quot;$&quot;#,##0.00_);[Red]\(&quot;$&quot;#,##0.00\)">
                  <c:v>62998</c:v>
                </c:pt>
                <c:pt idx="1613" formatCode="&quot;$&quot;#,##0.00_);[Red]\(&quot;$&quot;#,##0.00\)">
                  <c:v>90247</c:v>
                </c:pt>
                <c:pt idx="1614" formatCode="&quot;$&quot;#,##0.00_);[Red]\(&quot;$&quot;#,##0.00\)">
                  <c:v>26850</c:v>
                </c:pt>
                <c:pt idx="1615" formatCode="&quot;$&quot;#,##0.00_);[Red]\(&quot;$&quot;#,##0.00\)">
                  <c:v>47111</c:v>
                </c:pt>
                <c:pt idx="1616" formatCode="&quot;$&quot;#,##0.00_);[Red]\(&quot;$&quot;#,##0.00\)">
                  <c:v>54222</c:v>
                </c:pt>
                <c:pt idx="1617" formatCode="&quot;$&quot;#,##0.00_);[Red]\(&quot;$&quot;#,##0.00\)">
                  <c:v>22448</c:v>
                </c:pt>
                <c:pt idx="1618" formatCode="&quot;$&quot;#,##0.00_);[Red]\(&quot;$&quot;#,##0.00\)">
                  <c:v>26816</c:v>
                </c:pt>
                <c:pt idx="1619" formatCode="&quot;$&quot;#,##0.00_);[Red]\(&quot;$&quot;#,##0.00\)">
                  <c:v>25721</c:v>
                </c:pt>
                <c:pt idx="1620" formatCode="&quot;$&quot;#,##0.00_);[Red]\(&quot;$&quot;#,##0.00\)">
                  <c:v>42243</c:v>
                </c:pt>
                <c:pt idx="1621" formatCode="&quot;$&quot;#,##0.00_);[Red]\(&quot;$&quot;#,##0.00\)">
                  <c:v>63943</c:v>
                </c:pt>
                <c:pt idx="1622" formatCode="&quot;$&quot;#,##0.00_);[Red]\(&quot;$&quot;#,##0.00\)">
                  <c:v>79734</c:v>
                </c:pt>
                <c:pt idx="1623" formatCode="&quot;$&quot;#,##0.00_);[Red]\(&quot;$&quot;#,##0.00\)">
                  <c:v>53312</c:v>
                </c:pt>
                <c:pt idx="1624" formatCode="&quot;$&quot;#,##0.00_);[Red]\(&quot;$&quot;#,##0.00\)">
                  <c:v>60631</c:v>
                </c:pt>
                <c:pt idx="1625" formatCode="&quot;$&quot;#,##0.00_);[Red]\(&quot;$&quot;#,##0.00\)">
                  <c:v>27161</c:v>
                </c:pt>
                <c:pt idx="1626" formatCode="&quot;$&quot;#,##0.00_);[Red]\(&quot;$&quot;#,##0.00\)">
                  <c:v>22682</c:v>
                </c:pt>
                <c:pt idx="1627" formatCode="&quot;$&quot;#,##0.00_);[Red]\(&quot;$&quot;#,##0.00\)">
                  <c:v>37929</c:v>
                </c:pt>
                <c:pt idx="1628" formatCode="&quot;$&quot;#,##0.00_);[Red]\(&quot;$&quot;#,##0.00\)">
                  <c:v>46106</c:v>
                </c:pt>
                <c:pt idx="1629" formatCode="&quot;$&quot;#,##0.00_);[Red]\(&quot;$&quot;#,##0.00\)">
                  <c:v>31454</c:v>
                </c:pt>
                <c:pt idx="1630" formatCode="&quot;$&quot;#,##0.00_);[Red]\(&quot;$&quot;#,##0.00\)">
                  <c:v>50898</c:v>
                </c:pt>
                <c:pt idx="1631" formatCode="&quot;$&quot;#,##0.00_);[Red]\(&quot;$&quot;#,##0.00\)">
                  <c:v>24279</c:v>
                </c:pt>
                <c:pt idx="1632" formatCode="&quot;$&quot;#,##0.00_);[Red]\(&quot;$&quot;#,##0.00\)">
                  <c:v>51287</c:v>
                </c:pt>
                <c:pt idx="1633" formatCode="&quot;$&quot;#,##0.00_);[Red]\(&quot;$&quot;#,##0.00\)">
                  <c:v>14661</c:v>
                </c:pt>
                <c:pt idx="1634" formatCode="&quot;$&quot;#,##0.00_);[Red]\(&quot;$&quot;#,##0.00\)">
                  <c:v>82170</c:v>
                </c:pt>
                <c:pt idx="1635" formatCode="&quot;$&quot;#,##0.00_);[Red]\(&quot;$&quot;#,##0.00\)">
                  <c:v>34935</c:v>
                </c:pt>
                <c:pt idx="1636" formatCode="&quot;$&quot;#,##0.00_);[Red]\(&quot;$&quot;#,##0.00\)">
                  <c:v>59354</c:v>
                </c:pt>
                <c:pt idx="1637" formatCode="&quot;$&quot;#,##0.00_);[Red]\(&quot;$&quot;#,##0.00\)">
                  <c:v>38593</c:v>
                </c:pt>
                <c:pt idx="1638" formatCode="&quot;$&quot;#,##0.00_);[Red]\(&quot;$&quot;#,##0.00\)">
                  <c:v>23228</c:v>
                </c:pt>
                <c:pt idx="1639" formatCode="&quot;$&quot;#,##0.00_);[Red]\(&quot;$&quot;#,##0.00\)">
                  <c:v>78041</c:v>
                </c:pt>
                <c:pt idx="1640" formatCode="&quot;$&quot;#,##0.00_);[Red]\(&quot;$&quot;#,##0.00\)">
                  <c:v>53233</c:v>
                </c:pt>
                <c:pt idx="1641" formatCode="&quot;$&quot;#,##0.00_);[Red]\(&quot;$&quot;#,##0.00\)">
                  <c:v>54730</c:v>
                </c:pt>
                <c:pt idx="1642" formatCode="&quot;$&quot;#,##0.00_);[Red]\(&quot;$&quot;#,##0.00\)">
                  <c:v>39791</c:v>
                </c:pt>
                <c:pt idx="1643" formatCode="&quot;$&quot;#,##0.00_);[Red]\(&quot;$&quot;#,##0.00\)">
                  <c:v>14515</c:v>
                </c:pt>
                <c:pt idx="1644" formatCode="&quot;$&quot;#,##0.00_);[Red]\(&quot;$&quot;#,##0.00\)">
                  <c:v>53761</c:v>
                </c:pt>
                <c:pt idx="1645" formatCode="&quot;$&quot;#,##0.00_);[Red]\(&quot;$&quot;#,##0.00\)">
                  <c:v>33228</c:v>
                </c:pt>
                <c:pt idx="1646" formatCode="&quot;$&quot;#,##0.00_);[Red]\(&quot;$&quot;#,##0.00\)">
                  <c:v>64866</c:v>
                </c:pt>
                <c:pt idx="1647" formatCode="&quot;$&quot;#,##0.00_);[Red]\(&quot;$&quot;#,##0.00\)">
                  <c:v>27190</c:v>
                </c:pt>
                <c:pt idx="1648" formatCode="&quot;$&quot;#,##0.00_);[Red]\(&quot;$&quot;#,##0.00\)">
                  <c:v>69245</c:v>
                </c:pt>
                <c:pt idx="1649" formatCode="&quot;$&quot;#,##0.00_);[Red]\(&quot;$&quot;#,##0.00\)">
                  <c:v>34596</c:v>
                </c:pt>
                <c:pt idx="1651" formatCode="&quot;$&quot;#,##0.00_);[Red]\(&quot;$&quot;#,##0.00\)">
                  <c:v>47025</c:v>
                </c:pt>
                <c:pt idx="1652">
                  <c:v>74214</c:v>
                </c:pt>
                <c:pt idx="1653" formatCode="&quot;$&quot;#,##0.00_);[Red]\(&quot;$&quot;#,##0.00\)">
                  <c:v>51717</c:v>
                </c:pt>
                <c:pt idx="1654" formatCode="&quot;$&quot;#,##0.00_);[Red]\(&quot;$&quot;#,##0.00\)">
                  <c:v>33996</c:v>
                </c:pt>
                <c:pt idx="1655" formatCode="&quot;$&quot;#,##0.00_);[Red]\(&quot;$&quot;#,##0.00\)">
                  <c:v>68142</c:v>
                </c:pt>
                <c:pt idx="1656" formatCode="&quot;$&quot;#,##0.00_);[Red]\(&quot;$&quot;#,##0.00\)">
                  <c:v>28249</c:v>
                </c:pt>
                <c:pt idx="1657" formatCode="&quot;$&quot;#,##0.00_);[Red]\(&quot;$&quot;#,##0.00\)">
                  <c:v>79908</c:v>
                </c:pt>
                <c:pt idx="1658" formatCode="&quot;$&quot;#,##0.00_);[Red]\(&quot;$&quot;#,##0.00\)">
                  <c:v>34824</c:v>
                </c:pt>
                <c:pt idx="1659" formatCode="&quot;$&quot;#,##0.00_);[Red]\(&quot;$&quot;#,##0.00\)">
                  <c:v>90300</c:v>
                </c:pt>
                <c:pt idx="1660" formatCode="&quot;$&quot;#,##0.00_);[Red]\(&quot;$&quot;#,##0.00\)">
                  <c:v>33316</c:v>
                </c:pt>
                <c:pt idx="1661" formatCode="&quot;$&quot;#,##0.00_);[Red]\(&quot;$&quot;#,##0.00\)">
                  <c:v>30396</c:v>
                </c:pt>
                <c:pt idx="1662" formatCode="&quot;$&quot;#,##0.00_);[Red]\(&quot;$&quot;#,##0.00\)">
                  <c:v>32233</c:v>
                </c:pt>
                <c:pt idx="1663" formatCode="&quot;$&quot;#,##0.00_);[Red]\(&quot;$&quot;#,##0.00\)">
                  <c:v>54690</c:v>
                </c:pt>
                <c:pt idx="1664" formatCode="&quot;$&quot;#,##0.00_);[Red]\(&quot;$&quot;#,##0.00\)">
                  <c:v>84169</c:v>
                </c:pt>
                <c:pt idx="1665" formatCode="&quot;$&quot;#,##0.00_);[Red]\(&quot;$&quot;#,##0.00\)">
                  <c:v>18227</c:v>
                </c:pt>
                <c:pt idx="1666" formatCode="&quot;$&quot;#,##0.00_);[Red]\(&quot;$&quot;#,##0.00\)">
                  <c:v>75484</c:v>
                </c:pt>
                <c:pt idx="1667" formatCode="&quot;$&quot;#,##0.00_);[Red]\(&quot;$&quot;#,##0.00\)">
                  <c:v>34421</c:v>
                </c:pt>
                <c:pt idx="1668" formatCode="&quot;$&quot;#,##0.00_);[Red]\(&quot;$&quot;#,##0.00\)">
                  <c:v>24594</c:v>
                </c:pt>
                <c:pt idx="1669" formatCode="&quot;$&quot;#,##0.00_);[Red]\(&quot;$&quot;#,##0.00\)">
                  <c:v>55954</c:v>
                </c:pt>
                <c:pt idx="1670" formatCode="&quot;$&quot;#,##0.00_);[Red]\(&quot;$&quot;#,##0.00\)">
                  <c:v>43140</c:v>
                </c:pt>
                <c:pt idx="1671" formatCode="&quot;$&quot;#,##0.00_);[Red]\(&quot;$&quot;#,##0.00\)">
                  <c:v>82014</c:v>
                </c:pt>
                <c:pt idx="1672" formatCode="&quot;$&quot;#,##0.00_);[Red]\(&quot;$&quot;#,##0.00\)">
                  <c:v>44689</c:v>
                </c:pt>
                <c:pt idx="1673" formatCode="&quot;$&quot;#,##0.00_);[Red]\(&quot;$&quot;#,##0.00\)">
                  <c:v>67087</c:v>
                </c:pt>
                <c:pt idx="1674" formatCode="&quot;$&quot;#,##0.00_);[Red]\(&quot;$&quot;#,##0.00\)">
                  <c:v>68274</c:v>
                </c:pt>
                <c:pt idx="1675" formatCode="&quot;$&quot;#,##0.00_);[Red]\(&quot;$&quot;#,##0.00\)">
                  <c:v>33419</c:v>
                </c:pt>
                <c:pt idx="1676" formatCode="&quot;$&quot;#,##0.00_);[Red]\(&quot;$&quot;#,##0.00\)">
                  <c:v>29009</c:v>
                </c:pt>
                <c:pt idx="1677" formatCode="&quot;$&quot;#,##0.00_);[Red]\(&quot;$&quot;#,##0.00\)">
                  <c:v>38741</c:v>
                </c:pt>
                <c:pt idx="1678" formatCode="&quot;$&quot;#,##0.00_);[Red]\(&quot;$&quot;#,##0.00\)">
                  <c:v>15315</c:v>
                </c:pt>
                <c:pt idx="1679" formatCode="&quot;$&quot;#,##0.00_);[Red]\(&quot;$&quot;#,##0.00\)">
                  <c:v>64857</c:v>
                </c:pt>
                <c:pt idx="1680">
                  <c:v>21994</c:v>
                </c:pt>
                <c:pt idx="1681">
                  <c:v>54450</c:v>
                </c:pt>
                <c:pt idx="1682" formatCode="&quot;$&quot;#,##0.00_);[Red]\(&quot;$&quot;#,##0.00\)">
                  <c:v>63404</c:v>
                </c:pt>
                <c:pt idx="1683" formatCode="&quot;$&quot;#,##0.00_);[Red]\(&quot;$&quot;#,##0.00\)">
                  <c:v>19510</c:v>
                </c:pt>
                <c:pt idx="1684" formatCode="&quot;$&quot;#,##0.00_);[Red]\(&quot;$&quot;#,##0.00\)">
                  <c:v>24762</c:v>
                </c:pt>
                <c:pt idx="1685">
                  <c:v>46102</c:v>
                </c:pt>
                <c:pt idx="1686" formatCode="&quot;$&quot;#,##0.00_);[Red]\(&quot;$&quot;#,##0.00\)">
                  <c:v>24882</c:v>
                </c:pt>
                <c:pt idx="1687" formatCode="&quot;$&quot;#,##0.00_);[Red]\(&quot;$&quot;#,##0.00\)">
                  <c:v>157243</c:v>
                </c:pt>
                <c:pt idx="1688" formatCode="&quot;$&quot;#,##0.00_);[Red]\(&quot;$&quot;#,##0.00\)">
                  <c:v>26150</c:v>
                </c:pt>
                <c:pt idx="1689" formatCode="&quot;$&quot;#,##0.00_);[Red]\(&quot;$&quot;#,##0.00\)">
                  <c:v>30538</c:v>
                </c:pt>
                <c:pt idx="1690" formatCode="&quot;$&quot;#,##0.00_);[Red]\(&quot;$&quot;#,##0.00\)">
                  <c:v>75437</c:v>
                </c:pt>
                <c:pt idx="1691" formatCode="&quot;$&quot;#,##0.00_);[Red]\(&quot;$&quot;#,##0.00\)">
                  <c:v>79593</c:v>
                </c:pt>
                <c:pt idx="1692" formatCode="&quot;$&quot;#,##0.00_);[Red]\(&quot;$&quot;#,##0.00\)">
                  <c:v>29478</c:v>
                </c:pt>
                <c:pt idx="1693" formatCode="&quot;$&quot;#,##0.00_);[Red]\(&quot;$&quot;#,##0.00\)">
                  <c:v>19329</c:v>
                </c:pt>
                <c:pt idx="1694" formatCode="&quot;$&quot;#,##0.00_);[Red]\(&quot;$&quot;#,##0.00\)">
                  <c:v>25509</c:v>
                </c:pt>
                <c:pt idx="1695" formatCode="&quot;$&quot;#,##0.00_);[Red]\(&quot;$&quot;#,##0.00\)">
                  <c:v>65735</c:v>
                </c:pt>
                <c:pt idx="1696" formatCode="&quot;$&quot;#,##0.00_);[Red]\(&quot;$&quot;#,##0.00\)">
                  <c:v>67433</c:v>
                </c:pt>
                <c:pt idx="1697" formatCode="&quot;$&quot;#,##0.00_);[Red]\(&quot;$&quot;#,##0.00\)">
                  <c:v>72643</c:v>
                </c:pt>
                <c:pt idx="1698" formatCode="&quot;$&quot;#,##0.00_);[Red]\(&quot;$&quot;#,##0.00\)">
                  <c:v>24683</c:v>
                </c:pt>
                <c:pt idx="1699" formatCode="&quot;$&quot;#,##0.00_);[Red]\(&quot;$&quot;#,##0.00\)">
                  <c:v>85683</c:v>
                </c:pt>
                <c:pt idx="1700" formatCode="&quot;$&quot;#,##0.00_);[Red]\(&quot;$&quot;#,##0.00\)">
                  <c:v>44300</c:v>
                </c:pt>
                <c:pt idx="1702" formatCode="&quot;$&quot;#,##0.00_);[Red]\(&quot;$&quot;#,##0.00\)">
                  <c:v>48789</c:v>
                </c:pt>
                <c:pt idx="1703" formatCode="&quot;$&quot;#,##0.00_);[Red]\(&quot;$&quot;#,##0.00\)">
                  <c:v>54165</c:v>
                </c:pt>
                <c:pt idx="1704" formatCode="&quot;$&quot;#,##0.00_);[Red]\(&quot;$&quot;#,##0.00\)">
                  <c:v>32583</c:v>
                </c:pt>
                <c:pt idx="1705">
                  <c:v>49505</c:v>
                </c:pt>
                <c:pt idx="1706" formatCode="&quot;$&quot;#,##0.00_);[Red]\(&quot;$&quot;#,##0.00\)">
                  <c:v>85431</c:v>
                </c:pt>
                <c:pt idx="1707" formatCode="&quot;$&quot;#,##0.00_);[Red]\(&quot;$&quot;#,##0.00\)">
                  <c:v>60544</c:v>
                </c:pt>
                <c:pt idx="1708" formatCode="&quot;$&quot;#,##0.00_);[Red]\(&quot;$&quot;#,##0.00\)">
                  <c:v>50520</c:v>
                </c:pt>
                <c:pt idx="1709" formatCode="&quot;$&quot;#,##0.00_);[Red]\(&quot;$&quot;#,##0.00\)">
                  <c:v>42429</c:v>
                </c:pt>
                <c:pt idx="1710">
                  <c:v>80011</c:v>
                </c:pt>
                <c:pt idx="1711" formatCode="&quot;$&quot;#,##0.00_);[Red]\(&quot;$&quot;#,##0.00\)">
                  <c:v>69932</c:v>
                </c:pt>
                <c:pt idx="1712" formatCode="&quot;$&quot;#,##0.00_);[Red]\(&quot;$&quot;#,##0.00\)">
                  <c:v>46910</c:v>
                </c:pt>
                <c:pt idx="1713" formatCode="&quot;$&quot;#,##0.00_);[Red]\(&quot;$&quot;#,##0.00\)">
                  <c:v>65486</c:v>
                </c:pt>
                <c:pt idx="1714">
                  <c:v>21994</c:v>
                </c:pt>
                <c:pt idx="1715" formatCode="&quot;$&quot;#,##0.00_);[Red]\(&quot;$&quot;#,##0.00\)">
                  <c:v>81320</c:v>
                </c:pt>
                <c:pt idx="1716" formatCode="&quot;$&quot;#,##0.00_);[Red]\(&quot;$&quot;#,##0.00\)">
                  <c:v>17649</c:v>
                </c:pt>
                <c:pt idx="1717" formatCode="&quot;$&quot;#,##0.00_);[Red]\(&quot;$&quot;#,##0.00\)">
                  <c:v>46984</c:v>
                </c:pt>
                <c:pt idx="1718" formatCode="&quot;$&quot;#,##0.00_);[Red]\(&quot;$&quot;#,##0.00\)">
                  <c:v>69930</c:v>
                </c:pt>
                <c:pt idx="1719" formatCode="&quot;$&quot;#,##0.00_);[Red]\(&quot;$&quot;#,##0.00\)">
                  <c:v>54162</c:v>
                </c:pt>
                <c:pt idx="1720" formatCode="&quot;$&quot;#,##0.00_);[Red]\(&quot;$&quot;#,##0.00\)">
                  <c:v>37760</c:v>
                </c:pt>
                <c:pt idx="1721" formatCode="&quot;$&quot;#,##0.00_);[Red]\(&quot;$&quot;#,##0.00\)">
                  <c:v>69805</c:v>
                </c:pt>
                <c:pt idx="1722" formatCode="&quot;$&quot;#,##0.00_);[Red]\(&quot;$&quot;#,##0.00\)">
                  <c:v>39996</c:v>
                </c:pt>
                <c:pt idx="1723" formatCode="&quot;$&quot;#,##0.00_);[Red]\(&quot;$&quot;#,##0.00\)">
                  <c:v>42014</c:v>
                </c:pt>
                <c:pt idx="1724" formatCode="&quot;$&quot;#,##0.00_);[Red]\(&quot;$&quot;#,##0.00\)">
                  <c:v>23724</c:v>
                </c:pt>
                <c:pt idx="1725" formatCode="&quot;$&quot;#,##0.00_);[Red]\(&quot;$&quot;#,##0.00\)">
                  <c:v>53172</c:v>
                </c:pt>
                <c:pt idx="1726" formatCode="&quot;$&quot;#,##0.00_);[Red]\(&quot;$&quot;#,##0.00\)">
                  <c:v>86111</c:v>
                </c:pt>
                <c:pt idx="1727" formatCode="&quot;$&quot;#,##0.00_);[Red]\(&quot;$&quot;#,##0.00\)">
                  <c:v>43462</c:v>
                </c:pt>
                <c:pt idx="1728" formatCode="&quot;$&quot;#,##0.00_);[Red]\(&quot;$&quot;#,##0.00\)">
                  <c:v>14906</c:v>
                </c:pt>
                <c:pt idx="1729" formatCode="&quot;$&quot;#,##0.00_);[Red]\(&quot;$&quot;#,##0.00\)">
                  <c:v>26907</c:v>
                </c:pt>
                <c:pt idx="1730" formatCode="&quot;$&quot;#,##0.00_);[Red]\(&quot;$&quot;#,##0.00\)">
                  <c:v>79456</c:v>
                </c:pt>
                <c:pt idx="1731" formatCode="&quot;$&quot;#,##0.00_);[Red]\(&quot;$&quot;#,##0.00\)">
                  <c:v>80427</c:v>
                </c:pt>
                <c:pt idx="1733" formatCode="&quot;$&quot;#,##0.00_);[Red]\(&quot;$&quot;#,##0.00\)">
                  <c:v>82347</c:v>
                </c:pt>
                <c:pt idx="1734" formatCode="&quot;$&quot;#,##0.00_);[Red]\(&quot;$&quot;#,##0.00\)">
                  <c:v>28567</c:v>
                </c:pt>
                <c:pt idx="1735" formatCode="&quot;$&quot;#,##0.00_);[Red]\(&quot;$&quot;#,##0.00\)">
                  <c:v>41713</c:v>
                </c:pt>
                <c:pt idx="1736" formatCode="&quot;$&quot;#,##0.00_);[Red]\(&quot;$&quot;#,##0.00\)">
                  <c:v>63693</c:v>
                </c:pt>
                <c:pt idx="1737" formatCode="&quot;$&quot;#,##0.00_);[Red]\(&quot;$&quot;#,##0.00\)">
                  <c:v>67369</c:v>
                </c:pt>
                <c:pt idx="1738" formatCode="&quot;$&quot;#,##0.00_);[Red]\(&quot;$&quot;#,##0.00\)">
                  <c:v>55563</c:v>
                </c:pt>
                <c:pt idx="1739" formatCode="&quot;$&quot;#,##0.00_);[Red]\(&quot;$&quot;#,##0.00\)">
                  <c:v>75433</c:v>
                </c:pt>
                <c:pt idx="1740" formatCode="&quot;$&quot;#,##0.00_);[Red]\(&quot;$&quot;#,##0.00\)">
                  <c:v>37235</c:v>
                </c:pt>
                <c:pt idx="1741" formatCode="&quot;$&quot;#,##0.00_);[Red]\(&quot;$&quot;#,##0.00\)">
                  <c:v>45068</c:v>
                </c:pt>
                <c:pt idx="1742">
                  <c:v>68657</c:v>
                </c:pt>
                <c:pt idx="1743" formatCode="&quot;$&quot;#,##0.00_);[Red]\(&quot;$&quot;#,##0.00\)">
                  <c:v>57420</c:v>
                </c:pt>
                <c:pt idx="1744" formatCode="&quot;$&quot;#,##0.00_);[Red]\(&quot;$&quot;#,##0.00\)">
                  <c:v>38361</c:v>
                </c:pt>
                <c:pt idx="1745" formatCode="&quot;$&quot;#,##0.00_);[Red]\(&quot;$&quot;#,##0.00\)">
                  <c:v>36145</c:v>
                </c:pt>
                <c:pt idx="1746" formatCode="&quot;$&quot;#,##0.00_);[Red]\(&quot;$&quot;#,##0.00\)">
                  <c:v>59292</c:v>
                </c:pt>
                <c:pt idx="1747" formatCode="&quot;$&quot;#,##0.00_);[Red]\(&quot;$&quot;#,##0.00\)">
                  <c:v>57045</c:v>
                </c:pt>
                <c:pt idx="1748" formatCode="&quot;$&quot;#,##0.00_);[Red]\(&quot;$&quot;#,##0.00\)">
                  <c:v>62058</c:v>
                </c:pt>
                <c:pt idx="1749" formatCode="&quot;$&quot;#,##0.00_);[Red]\(&quot;$&quot;#,##0.00\)">
                  <c:v>59060</c:v>
                </c:pt>
                <c:pt idx="1750" formatCode="&quot;$&quot;#,##0.00_);[Red]\(&quot;$&quot;#,##0.00\)">
                  <c:v>38175</c:v>
                </c:pt>
                <c:pt idx="1751" formatCode="&quot;$&quot;#,##0.00_);[Red]\(&quot;$&quot;#,##0.00\)">
                  <c:v>48948</c:v>
                </c:pt>
                <c:pt idx="1752">
                  <c:v>48904</c:v>
                </c:pt>
                <c:pt idx="1753" formatCode="&quot;$&quot;#,##0.00_);[Red]\(&quot;$&quot;#,##0.00\)">
                  <c:v>13533</c:v>
                </c:pt>
                <c:pt idx="1754" formatCode="&quot;$&quot;#,##0.00_);[Red]\(&quot;$&quot;#,##0.00\)">
                  <c:v>51195</c:v>
                </c:pt>
                <c:pt idx="1755" formatCode="&quot;$&quot;#,##0.00_);[Red]\(&quot;$&quot;#,##0.00\)">
                  <c:v>37509</c:v>
                </c:pt>
                <c:pt idx="1756" formatCode="&quot;$&quot;#,##0.00_);[Red]\(&quot;$&quot;#,##0.00\)">
                  <c:v>30372</c:v>
                </c:pt>
                <c:pt idx="1757" formatCode="&quot;$&quot;#,##0.00_);[Red]\(&quot;$&quot;#,##0.00\)">
                  <c:v>61064</c:v>
                </c:pt>
                <c:pt idx="1758" formatCode="&quot;$&quot;#,##0.00_);[Red]\(&quot;$&quot;#,##0.00\)">
                  <c:v>44325</c:v>
                </c:pt>
                <c:pt idx="1759" formatCode="&quot;$&quot;#,##0.00_);[Red]\(&quot;$&quot;#,##0.00\)">
                  <c:v>67546</c:v>
                </c:pt>
                <c:pt idx="1760" formatCode="&quot;$&quot;#,##0.00_);[Red]\(&quot;$&quot;#,##0.00\)">
                  <c:v>35196</c:v>
                </c:pt>
                <c:pt idx="1761" formatCode="&quot;$&quot;#,##0.00_);[Red]\(&quot;$&quot;#,##0.00\)">
                  <c:v>33629</c:v>
                </c:pt>
                <c:pt idx="1762">
                  <c:v>65808</c:v>
                </c:pt>
                <c:pt idx="1763" formatCode="&quot;$&quot;#,##0.00_);[Red]\(&quot;$&quot;#,##0.00\)">
                  <c:v>70596</c:v>
                </c:pt>
                <c:pt idx="1764" formatCode="&quot;$&quot;#,##0.00_);[Red]\(&quot;$&quot;#,##0.00\)">
                  <c:v>42720</c:v>
                </c:pt>
                <c:pt idx="1765" formatCode="&quot;$&quot;#,##0.00_);[Red]\(&quot;$&quot;#,##0.00\)">
                  <c:v>87195</c:v>
                </c:pt>
                <c:pt idx="1766" formatCode="&quot;$&quot;#,##0.00_);[Red]\(&quot;$&quot;#,##0.00\)">
                  <c:v>42586</c:v>
                </c:pt>
                <c:pt idx="1767" formatCode="&quot;$&quot;#,##0.00_);[Red]\(&quot;$&quot;#,##0.00\)">
                  <c:v>56320</c:v>
                </c:pt>
                <c:pt idx="1768" formatCode="&quot;$&quot;#,##0.00_);[Red]\(&quot;$&quot;#,##0.00\)">
                  <c:v>36627</c:v>
                </c:pt>
                <c:pt idx="1769">
                  <c:v>59235</c:v>
                </c:pt>
                <c:pt idx="1770" formatCode="&quot;$&quot;#,##0.00_);[Red]\(&quot;$&quot;#,##0.00\)">
                  <c:v>83917</c:v>
                </c:pt>
                <c:pt idx="1771" formatCode="&quot;$&quot;#,##0.00_);[Red]\(&quot;$&quot;#,##0.00\)">
                  <c:v>70053</c:v>
                </c:pt>
                <c:pt idx="1772" formatCode="&quot;$&quot;#,##0.00_);[Red]\(&quot;$&quot;#,##0.00\)">
                  <c:v>83033</c:v>
                </c:pt>
                <c:pt idx="1773" formatCode="&quot;$&quot;#,##0.00_);[Red]\(&quot;$&quot;#,##0.00\)">
                  <c:v>65176</c:v>
                </c:pt>
                <c:pt idx="1774" formatCode="&quot;$&quot;#,##0.00_);[Red]\(&quot;$&quot;#,##0.00\)">
                  <c:v>32146</c:v>
                </c:pt>
                <c:pt idx="1775" formatCode="&quot;$&quot;#,##0.00_);[Red]\(&quot;$&quot;#,##0.00\)">
                  <c:v>61250</c:v>
                </c:pt>
                <c:pt idx="1776" formatCode="&quot;$&quot;#,##0.00_);[Red]\(&quot;$&quot;#,##0.00\)">
                  <c:v>54137</c:v>
                </c:pt>
                <c:pt idx="1777" formatCode="&quot;$&quot;#,##0.00_);[Red]\(&quot;$&quot;#,##0.00\)">
                  <c:v>65569</c:v>
                </c:pt>
                <c:pt idx="1778" formatCode="&quot;$&quot;#,##0.00_);[Red]\(&quot;$&quot;#,##0.00\)">
                  <c:v>35791</c:v>
                </c:pt>
                <c:pt idx="1779" formatCode="&quot;$&quot;#,##0.00_);[Red]\(&quot;$&quot;#,##0.00\)">
                  <c:v>40451</c:v>
                </c:pt>
                <c:pt idx="1780" formatCode="&quot;$&quot;#,##0.00_);[Red]\(&quot;$&quot;#,##0.00\)">
                  <c:v>64831</c:v>
                </c:pt>
                <c:pt idx="1781" formatCode="&quot;$&quot;#,##0.00_);[Red]\(&quot;$&quot;#,##0.00\)">
                  <c:v>44319</c:v>
                </c:pt>
                <c:pt idx="1782" formatCode="&quot;$&quot;#,##0.00_);[Red]\(&quot;$&quot;#,##0.00\)">
                  <c:v>71855</c:v>
                </c:pt>
                <c:pt idx="1783" formatCode="&quot;$&quot;#,##0.00_);[Red]\(&quot;$&quot;#,##0.00\)">
                  <c:v>62010</c:v>
                </c:pt>
                <c:pt idx="1784" formatCode="&quot;$&quot;#,##0.00_);[Red]\(&quot;$&quot;#,##0.00\)">
                  <c:v>19514</c:v>
                </c:pt>
                <c:pt idx="1785" formatCode="&quot;$&quot;#,##0.00_);[Red]\(&quot;$&quot;#,##0.00\)">
                  <c:v>16581</c:v>
                </c:pt>
                <c:pt idx="1786" formatCode="&quot;$&quot;#,##0.00_);[Red]\(&quot;$&quot;#,##0.00\)">
                  <c:v>68316</c:v>
                </c:pt>
                <c:pt idx="1788" formatCode="&quot;$&quot;#,##0.00_);[Red]\(&quot;$&quot;#,##0.00\)">
                  <c:v>83151</c:v>
                </c:pt>
                <c:pt idx="1789" formatCode="&quot;$&quot;#,##0.00_);[Red]\(&quot;$&quot;#,##0.00\)">
                  <c:v>37085</c:v>
                </c:pt>
                <c:pt idx="1790" formatCode="&quot;$&quot;#,##0.00_);[Red]\(&quot;$&quot;#,##0.00\)">
                  <c:v>70116</c:v>
                </c:pt>
                <c:pt idx="1791" formatCode="&quot;$&quot;#,##0.00_);[Red]\(&quot;$&quot;#,##0.00\)">
                  <c:v>79800</c:v>
                </c:pt>
                <c:pt idx="1792" formatCode="&quot;$&quot;#,##0.00_);[Red]\(&quot;$&quot;#,##0.00\)">
                  <c:v>69109</c:v>
                </c:pt>
                <c:pt idx="1793" formatCode="&quot;$&quot;#,##0.00_);[Red]\(&quot;$&quot;#,##0.00\)">
                  <c:v>30732</c:v>
                </c:pt>
                <c:pt idx="1794">
                  <c:v>38578</c:v>
                </c:pt>
                <c:pt idx="1795" formatCode="&quot;$&quot;#,##0.00_);[Red]\(&quot;$&quot;#,##0.00\)">
                  <c:v>20518</c:v>
                </c:pt>
                <c:pt idx="1796" formatCode="&quot;$&quot;#,##0.00_);[Red]\(&quot;$&quot;#,##0.00\)">
                  <c:v>62972</c:v>
                </c:pt>
                <c:pt idx="1797" formatCode="&quot;$&quot;#,##0.00_);[Red]\(&quot;$&quot;#,##0.00\)">
                  <c:v>46086</c:v>
                </c:pt>
                <c:pt idx="1798" formatCode="&quot;$&quot;#,##0.00_);[Red]\(&quot;$&quot;#,##0.00\)">
                  <c:v>60905</c:v>
                </c:pt>
                <c:pt idx="1799" formatCode="&quot;$&quot;#,##0.00_);[Red]\(&quot;$&quot;#,##0.00\)">
                  <c:v>66565</c:v>
                </c:pt>
                <c:pt idx="1800" formatCode="&quot;$&quot;#,##0.00_);[Red]\(&quot;$&quot;#,##0.00\)">
                  <c:v>80134</c:v>
                </c:pt>
                <c:pt idx="1801" formatCode="&quot;$&quot;#,##0.00_);[Red]\(&quot;$&quot;#,##0.00\)">
                  <c:v>27203</c:v>
                </c:pt>
                <c:pt idx="1802" formatCode="&quot;$&quot;#,##0.00_);[Red]\(&quot;$&quot;#,##0.00\)">
                  <c:v>50523</c:v>
                </c:pt>
                <c:pt idx="1803" formatCode="&quot;$&quot;#,##0.00_);[Red]\(&quot;$&quot;#,##0.00\)">
                  <c:v>72504</c:v>
                </c:pt>
                <c:pt idx="1804" formatCode="&quot;$&quot;#,##0.00_);[Red]\(&quot;$&quot;#,##0.00\)">
                  <c:v>48918</c:v>
                </c:pt>
                <c:pt idx="1805" formatCode="&quot;$&quot;#,##0.00_);[Red]\(&quot;$&quot;#,##0.00\)">
                  <c:v>59304</c:v>
                </c:pt>
                <c:pt idx="1806" formatCode="&quot;$&quot;#,##0.00_);[Red]\(&quot;$&quot;#,##0.00\)">
                  <c:v>63967</c:v>
                </c:pt>
                <c:pt idx="1807" formatCode="&quot;$&quot;#,##0.00_);[Red]\(&quot;$&quot;#,##0.00\)">
                  <c:v>67131</c:v>
                </c:pt>
                <c:pt idx="1808" formatCode="&quot;$&quot;#,##0.00_);[Red]\(&quot;$&quot;#,##0.00\)">
                  <c:v>69759</c:v>
                </c:pt>
                <c:pt idx="1809" formatCode="&quot;$&quot;#,##0.00_);[Red]\(&quot;$&quot;#,##0.00\)">
                  <c:v>39722</c:v>
                </c:pt>
                <c:pt idx="1810" formatCode="&quot;$&quot;#,##0.00_);[Red]\(&quot;$&quot;#,##0.00\)">
                  <c:v>66731</c:v>
                </c:pt>
                <c:pt idx="1811" formatCode="&quot;$&quot;#,##0.00_);[Red]\(&quot;$&quot;#,##0.00\)">
                  <c:v>77382</c:v>
                </c:pt>
                <c:pt idx="1812" formatCode="&quot;$&quot;#,##0.00_);[Red]\(&quot;$&quot;#,##0.00\)">
                  <c:v>80573</c:v>
                </c:pt>
                <c:pt idx="1813" formatCode="&quot;$&quot;#,##0.00_);[Red]\(&quot;$&quot;#,##0.00\)">
                  <c:v>72828</c:v>
                </c:pt>
                <c:pt idx="1814" formatCode="&quot;$&quot;#,##0.00_);[Red]\(&quot;$&quot;#,##0.00\)">
                  <c:v>31880</c:v>
                </c:pt>
                <c:pt idx="1815" formatCode="&quot;$&quot;#,##0.00_);[Red]\(&quot;$&quot;#,##0.00\)">
                  <c:v>42691</c:v>
                </c:pt>
                <c:pt idx="1816" formatCode="&quot;$&quot;#,##0.00_);[Red]\(&quot;$&quot;#,##0.00\)">
                  <c:v>43974</c:v>
                </c:pt>
                <c:pt idx="1817" formatCode="&quot;$&quot;#,##0.00_);[Red]\(&quot;$&quot;#,##0.00\)">
                  <c:v>35788</c:v>
                </c:pt>
                <c:pt idx="1818" formatCode="&quot;$&quot;#,##0.00_);[Red]\(&quot;$&quot;#,##0.00\)">
                  <c:v>91700</c:v>
                </c:pt>
                <c:pt idx="1819" formatCode="&quot;$&quot;#,##0.00_);[Red]\(&quot;$&quot;#,##0.00\)">
                  <c:v>55260</c:v>
                </c:pt>
                <c:pt idx="1821" formatCode="&quot;$&quot;#,##0.00_);[Red]\(&quot;$&quot;#,##0.00\)">
                  <c:v>61923</c:v>
                </c:pt>
                <c:pt idx="1822" formatCode="&quot;$&quot;#,##0.00_);[Red]\(&quot;$&quot;#,##0.00\)">
                  <c:v>60504</c:v>
                </c:pt>
                <c:pt idx="1823" formatCode="&quot;$&quot;#,##0.00_);[Red]\(&quot;$&quot;#,##0.00\)">
                  <c:v>64509</c:v>
                </c:pt>
                <c:pt idx="1824" formatCode="&quot;$&quot;#,##0.00_);[Red]\(&quot;$&quot;#,##0.00\)">
                  <c:v>40101</c:v>
                </c:pt>
                <c:pt idx="1825" formatCode="&quot;$&quot;#,##0.00_);[Red]\(&quot;$&quot;#,##0.00\)">
                  <c:v>58350</c:v>
                </c:pt>
                <c:pt idx="1826" formatCode="&quot;$&quot;#,##0.00_);[Red]\(&quot;$&quot;#,##0.00\)">
                  <c:v>70356</c:v>
                </c:pt>
                <c:pt idx="1827" formatCode="&quot;$&quot;#,##0.00_);[Red]\(&quot;$&quot;#,##0.00\)">
                  <c:v>32414</c:v>
                </c:pt>
                <c:pt idx="1828">
                  <c:v>79529</c:v>
                </c:pt>
                <c:pt idx="1829" formatCode="&quot;$&quot;#,##0.00_);[Red]\(&quot;$&quot;#,##0.00\)">
                  <c:v>75027</c:v>
                </c:pt>
                <c:pt idx="1830" formatCode="&quot;$&quot;#,##0.00_);[Red]\(&quot;$&quot;#,##0.00\)">
                  <c:v>80950</c:v>
                </c:pt>
                <c:pt idx="1831" formatCode="&quot;$&quot;#,##0.00_);[Red]\(&quot;$&quot;#,##0.00\)">
                  <c:v>60199</c:v>
                </c:pt>
                <c:pt idx="1832" formatCode="&quot;$&quot;#,##0.00_);[Red]\(&quot;$&quot;#,##0.00\)">
                  <c:v>53977</c:v>
                </c:pt>
                <c:pt idx="1833" formatCode="&quot;$&quot;#,##0.00_);[Red]\(&quot;$&quot;#,##0.00\)">
                  <c:v>83151</c:v>
                </c:pt>
                <c:pt idx="1834" formatCode="&quot;$&quot;#,##0.00_);[Red]\(&quot;$&quot;#,##0.00\)">
                  <c:v>36781</c:v>
                </c:pt>
                <c:pt idx="1835" formatCode="&quot;$&quot;#,##0.00_);[Red]\(&quot;$&quot;#,##0.00\)">
                  <c:v>34242</c:v>
                </c:pt>
                <c:pt idx="1836" formatCode="&quot;$&quot;#,##0.00_);[Red]\(&quot;$&quot;#,##0.00\)">
                  <c:v>81795</c:v>
                </c:pt>
                <c:pt idx="1837" formatCode="&quot;$&quot;#,##0.00_);[Red]\(&quot;$&quot;#,##0.00\)">
                  <c:v>81574</c:v>
                </c:pt>
                <c:pt idx="1838" formatCode="&quot;$&quot;#,##0.00_);[Red]\(&quot;$&quot;#,##0.00\)">
                  <c:v>5305</c:v>
                </c:pt>
                <c:pt idx="1839" formatCode="&quot;$&quot;#,##0.00_);[Red]\(&quot;$&quot;#,##0.00\)">
                  <c:v>79689</c:v>
                </c:pt>
                <c:pt idx="1840" formatCode="&quot;$&quot;#,##0.00_);[Red]\(&quot;$&quot;#,##0.00\)">
                  <c:v>62820</c:v>
                </c:pt>
                <c:pt idx="1841" formatCode="&quot;$&quot;#,##0.00_);[Red]\(&quot;$&quot;#,##0.00\)">
                  <c:v>13084</c:v>
                </c:pt>
                <c:pt idx="1842" formatCode="&quot;$&quot;#,##0.00_);[Red]\(&quot;$&quot;#,##0.00\)">
                  <c:v>49912</c:v>
                </c:pt>
                <c:pt idx="1843" formatCode="&quot;$&quot;#,##0.00_);[Red]\(&quot;$&quot;#,##0.00\)">
                  <c:v>62187</c:v>
                </c:pt>
                <c:pt idx="1844" formatCode="&quot;$&quot;#,##0.00_);[Red]\(&quot;$&quot;#,##0.00\)">
                  <c:v>50943</c:v>
                </c:pt>
                <c:pt idx="1845" formatCode="&quot;$&quot;#,##0.00_);[Red]\(&quot;$&quot;#,##0.00\)">
                  <c:v>92533</c:v>
                </c:pt>
                <c:pt idx="1846" formatCode="&quot;$&quot;#,##0.00_);[Red]\(&quot;$&quot;#,##0.00\)">
                  <c:v>62450</c:v>
                </c:pt>
                <c:pt idx="1847" formatCode="&quot;$&quot;#,##0.00_);[Red]\(&quot;$&quot;#,##0.00\)">
                  <c:v>37040</c:v>
                </c:pt>
                <c:pt idx="1848" formatCode="&quot;$&quot;#,##0.00_);[Red]\(&quot;$&quot;#,##0.00\)">
                  <c:v>69263</c:v>
                </c:pt>
                <c:pt idx="1849" formatCode="&quot;$&quot;#,##0.00_);[Red]\(&quot;$&quot;#,##0.00\)">
                  <c:v>60000</c:v>
                </c:pt>
                <c:pt idx="1850" formatCode="&quot;$&quot;#,##0.00_);[Red]\(&quot;$&quot;#,##0.00\)">
                  <c:v>88194</c:v>
                </c:pt>
                <c:pt idx="1851" formatCode="&quot;$&quot;#,##0.00_);[Red]\(&quot;$&quot;#,##0.00\)">
                  <c:v>65846</c:v>
                </c:pt>
                <c:pt idx="1852" formatCode="&quot;$&quot;#,##0.00_);[Red]\(&quot;$&quot;#,##0.00\)">
                  <c:v>66373</c:v>
                </c:pt>
                <c:pt idx="1853" formatCode="&quot;$&quot;#,##0.00_);[Red]\(&quot;$&quot;#,##0.00\)">
                  <c:v>66373</c:v>
                </c:pt>
                <c:pt idx="1854" formatCode="&quot;$&quot;#,##0.00_);[Red]\(&quot;$&quot;#,##0.00\)">
                  <c:v>50127</c:v>
                </c:pt>
                <c:pt idx="1855" formatCode="&quot;$&quot;#,##0.00_);[Red]\(&quot;$&quot;#,##0.00\)">
                  <c:v>26954</c:v>
                </c:pt>
                <c:pt idx="1856" formatCode="&quot;$&quot;#,##0.00_);[Red]\(&quot;$&quot;#,##0.00\)">
                  <c:v>37717</c:v>
                </c:pt>
                <c:pt idx="1857" formatCode="&quot;$&quot;#,##0.00_);[Red]\(&quot;$&quot;#,##0.00\)">
                  <c:v>85485</c:v>
                </c:pt>
                <c:pt idx="1858" formatCode="&quot;$&quot;#,##0.00_);[Red]\(&quot;$&quot;#,##0.00\)">
                  <c:v>52869</c:v>
                </c:pt>
                <c:pt idx="1859" formatCode="&quot;$&quot;#,##0.00_);[Red]\(&quot;$&quot;#,##0.00\)">
                  <c:v>38360</c:v>
                </c:pt>
                <c:pt idx="1860" formatCode="&quot;$&quot;#,##0.00_);[Red]\(&quot;$&quot;#,##0.00\)">
                  <c:v>32765</c:v>
                </c:pt>
                <c:pt idx="1861" formatCode="&quot;$&quot;#,##0.00_);[Red]\(&quot;$&quot;#,##0.00\)">
                  <c:v>58308</c:v>
                </c:pt>
                <c:pt idx="1863" formatCode="&quot;$&quot;#,##0.00_);[Red]\(&quot;$&quot;#,##0.00\)">
                  <c:v>79761</c:v>
                </c:pt>
                <c:pt idx="1864" formatCode="&quot;$&quot;#,##0.00_);[Red]\(&quot;$&quot;#,##0.00\)">
                  <c:v>73538</c:v>
                </c:pt>
                <c:pt idx="1865" formatCode="&quot;$&quot;#,##0.00_);[Red]\(&quot;$&quot;#,##0.00\)">
                  <c:v>22419</c:v>
                </c:pt>
                <c:pt idx="1866" formatCode="&quot;$&quot;#,##0.00_);[Red]\(&quot;$&quot;#,##0.00\)">
                  <c:v>71706</c:v>
                </c:pt>
                <c:pt idx="1867" formatCode="&quot;$&quot;#,##0.00_);[Red]\(&quot;$&quot;#,##0.00\)">
                  <c:v>34738</c:v>
                </c:pt>
                <c:pt idx="1868">
                  <c:v>65324</c:v>
                </c:pt>
                <c:pt idx="1869" formatCode="&quot;$&quot;#,##0.00_);[Red]\(&quot;$&quot;#,##0.00\)">
                  <c:v>66503</c:v>
                </c:pt>
                <c:pt idx="1870" formatCode="&quot;$&quot;#,##0.00_);[Red]\(&quot;$&quot;#,##0.00\)">
                  <c:v>17148</c:v>
                </c:pt>
                <c:pt idx="1871" formatCode="&quot;$&quot;#,##0.00_);[Red]\(&quot;$&quot;#,##0.00\)">
                  <c:v>57957</c:v>
                </c:pt>
                <c:pt idx="1872" formatCode="&quot;$&quot;#,##0.00_);[Red]\(&quot;$&quot;#,##0.00\)">
                  <c:v>45921</c:v>
                </c:pt>
                <c:pt idx="1873" formatCode="&quot;$&quot;#,##0.00_);[Red]\(&quot;$&quot;#,##0.00\)">
                  <c:v>23976</c:v>
                </c:pt>
                <c:pt idx="1874" formatCode="&quot;$&quot;#,##0.00_);[Red]\(&quot;$&quot;#,##0.00\)">
                  <c:v>76412</c:v>
                </c:pt>
                <c:pt idx="1875" formatCode="&quot;$&quot;#,##0.00_);[Red]\(&quot;$&quot;#,##0.00\)">
                  <c:v>71853</c:v>
                </c:pt>
                <c:pt idx="1876" formatCode="&quot;$&quot;#,##0.00_);[Red]\(&quot;$&quot;#,##0.00\)">
                  <c:v>93404</c:v>
                </c:pt>
                <c:pt idx="1877" formatCode="&quot;$&quot;#,##0.00_);[Red]\(&quot;$&quot;#,##0.00\)">
                  <c:v>58113</c:v>
                </c:pt>
                <c:pt idx="1878" formatCode="&quot;$&quot;#,##0.00_);[Red]\(&quot;$&quot;#,##0.00\)">
                  <c:v>28071</c:v>
                </c:pt>
                <c:pt idx="1879">
                  <c:v>81698</c:v>
                </c:pt>
                <c:pt idx="1880" formatCode="&quot;$&quot;#,##0.00_);[Red]\(&quot;$&quot;#,##0.00\)">
                  <c:v>40794</c:v>
                </c:pt>
                <c:pt idx="1881" formatCode="&quot;$&quot;#,##0.00_);[Red]\(&quot;$&quot;#,##0.00\)">
                  <c:v>49118</c:v>
                </c:pt>
                <c:pt idx="1882" formatCode="&quot;$&quot;#,##0.00_);[Red]\(&quot;$&quot;#,##0.00\)">
                  <c:v>40479</c:v>
                </c:pt>
                <c:pt idx="1883" formatCode="&quot;$&quot;#,##0.00_);[Red]\(&quot;$&quot;#,##0.00\)">
                  <c:v>73687</c:v>
                </c:pt>
                <c:pt idx="1884" formatCode="&quot;$&quot;#,##0.00_);[Red]\(&quot;$&quot;#,##0.00\)">
                  <c:v>24645</c:v>
                </c:pt>
                <c:pt idx="1885" formatCode="&quot;$&quot;#,##0.00_);[Red]\(&quot;$&quot;#,##0.00\)">
                  <c:v>19986</c:v>
                </c:pt>
                <c:pt idx="1886" formatCode="&quot;$&quot;#,##0.00_);[Red]\(&quot;$&quot;#,##0.00\)">
                  <c:v>7500</c:v>
                </c:pt>
                <c:pt idx="1887" formatCode="&quot;$&quot;#,##0.00_);[Red]\(&quot;$&quot;#,##0.00\)">
                  <c:v>57072</c:v>
                </c:pt>
                <c:pt idx="1888" formatCode="&quot;$&quot;#,##0.00_);[Red]\(&quot;$&quot;#,##0.00\)">
                  <c:v>83003</c:v>
                </c:pt>
                <c:pt idx="1889" formatCode="&quot;$&quot;#,##0.00_);[Red]\(&quot;$&quot;#,##0.00\)">
                  <c:v>32313</c:v>
                </c:pt>
                <c:pt idx="1890" formatCode="&quot;$&quot;#,##0.00_);[Red]\(&quot;$&quot;#,##0.00\)">
                  <c:v>33762</c:v>
                </c:pt>
                <c:pt idx="1891" formatCode="&quot;$&quot;#,##0.00_);[Red]\(&quot;$&quot;#,##0.00\)">
                  <c:v>82032</c:v>
                </c:pt>
                <c:pt idx="1892" formatCode="&quot;$&quot;#,##0.00_);[Red]\(&quot;$&quot;#,##0.00\)">
                  <c:v>22010</c:v>
                </c:pt>
                <c:pt idx="1893">
                  <c:v>64260</c:v>
                </c:pt>
                <c:pt idx="1894" formatCode="&quot;$&quot;#,##0.00_);[Red]\(&quot;$&quot;#,##0.00\)">
                  <c:v>65295</c:v>
                </c:pt>
                <c:pt idx="1895" formatCode="&quot;$&quot;#,##0.00_);[Red]\(&quot;$&quot;#,##0.00\)">
                  <c:v>73448</c:v>
                </c:pt>
                <c:pt idx="1896" formatCode="&quot;$&quot;#,##0.00_);[Red]\(&quot;$&quot;#,##0.00\)">
                  <c:v>69969</c:v>
                </c:pt>
                <c:pt idx="1897">
                  <c:v>23830</c:v>
                </c:pt>
                <c:pt idx="1898" formatCode="&quot;$&quot;#,##0.00_);[Red]\(&quot;$&quot;#,##0.00\)">
                  <c:v>15033</c:v>
                </c:pt>
                <c:pt idx="1899" formatCode="&quot;$&quot;#,##0.00_);[Red]\(&quot;$&quot;#,##0.00\)">
                  <c:v>65488</c:v>
                </c:pt>
                <c:pt idx="1900" formatCode="&quot;$&quot;#,##0.00_);[Red]\(&quot;$&quot;#,##0.00\)">
                  <c:v>35876</c:v>
                </c:pt>
                <c:pt idx="1901" formatCode="&quot;$&quot;#,##0.00_);[Red]\(&quot;$&quot;#,##0.00\)">
                  <c:v>64590</c:v>
                </c:pt>
                <c:pt idx="1902" formatCode="&quot;$&quot;#,##0.00_);[Red]\(&quot;$&quot;#,##0.00\)">
                  <c:v>46904</c:v>
                </c:pt>
                <c:pt idx="1903" formatCode="&quot;$&quot;#,##0.00_);[Red]\(&quot;$&quot;#,##0.00\)">
                  <c:v>35797</c:v>
                </c:pt>
                <c:pt idx="1904" formatCode="&quot;$&quot;#,##0.00_);[Red]\(&quot;$&quot;#,##0.00\)">
                  <c:v>54237</c:v>
                </c:pt>
                <c:pt idx="1905" formatCode="&quot;$&quot;#,##0.00_);[Red]\(&quot;$&quot;#,##0.00\)">
                  <c:v>18793</c:v>
                </c:pt>
                <c:pt idx="1906" formatCode="&quot;$&quot;#,##0.00_);[Red]\(&quot;$&quot;#,##0.00\)">
                  <c:v>19514</c:v>
                </c:pt>
                <c:pt idx="1907" formatCode="&quot;$&quot;#,##0.00_);[Red]\(&quot;$&quot;#,##0.00\)">
                  <c:v>23162</c:v>
                </c:pt>
                <c:pt idx="1908">
                  <c:v>73170</c:v>
                </c:pt>
                <c:pt idx="1909" formatCode="&quot;$&quot;#,##0.00_);[Red]\(&quot;$&quot;#,##0.00\)">
                  <c:v>53790</c:v>
                </c:pt>
                <c:pt idx="1910" formatCode="&quot;$&quot;#,##0.00_);[Red]\(&quot;$&quot;#,##0.00\)">
                  <c:v>67272</c:v>
                </c:pt>
                <c:pt idx="1911" formatCode="&quot;$&quot;#,##0.00_);[Red]\(&quot;$&quot;#,##0.00\)">
                  <c:v>41883</c:v>
                </c:pt>
                <c:pt idx="1912" formatCode="&quot;$&quot;#,##0.00_);[Red]\(&quot;$&quot;#,##0.00\)">
                  <c:v>38097</c:v>
                </c:pt>
                <c:pt idx="1913" formatCode="&quot;$&quot;#,##0.00_);[Red]\(&quot;$&quot;#,##0.00\)">
                  <c:v>31560</c:v>
                </c:pt>
                <c:pt idx="1914" formatCode="&quot;$&quot;#,##0.00_);[Red]\(&quot;$&quot;#,##0.00\)">
                  <c:v>55212</c:v>
                </c:pt>
                <c:pt idx="1915" formatCode="&quot;$&quot;#,##0.00_);[Red]\(&quot;$&quot;#,##0.00\)">
                  <c:v>58086</c:v>
                </c:pt>
                <c:pt idx="1916" formatCode="&quot;$&quot;#,##0.00_);[Red]\(&quot;$&quot;#,##0.00\)">
                  <c:v>67716</c:v>
                </c:pt>
                <c:pt idx="1917" formatCode="&quot;$&quot;#,##0.00_);[Red]\(&quot;$&quot;#,##0.00\)">
                  <c:v>28764</c:v>
                </c:pt>
                <c:pt idx="1918" formatCode="&quot;$&quot;#,##0.00_);[Red]\(&quot;$&quot;#,##0.00\)">
                  <c:v>23539</c:v>
                </c:pt>
                <c:pt idx="1919" formatCode="&quot;$&quot;#,##0.00_);[Red]\(&quot;$&quot;#,##0.00\)">
                  <c:v>58275</c:v>
                </c:pt>
                <c:pt idx="1920" formatCode="&quot;$&quot;#,##0.00_);[Red]\(&quot;$&quot;#,##0.00\)">
                  <c:v>24882</c:v>
                </c:pt>
                <c:pt idx="1921" formatCode="&quot;$&quot;#,##0.00_);[Red]\(&quot;$&quot;#,##0.00\)">
                  <c:v>41850</c:v>
                </c:pt>
                <c:pt idx="1922" formatCode="&quot;$&quot;#,##0.00_);[Red]\(&quot;$&quot;#,##0.00\)">
                  <c:v>42386</c:v>
                </c:pt>
                <c:pt idx="1923" formatCode="&quot;$&quot;#,##0.00_);[Red]\(&quot;$&quot;#,##0.00\)">
                  <c:v>34377</c:v>
                </c:pt>
                <c:pt idx="1924" formatCode="&quot;$&quot;#,##0.00_);[Red]\(&quot;$&quot;#,##0.00\)">
                  <c:v>76998</c:v>
                </c:pt>
                <c:pt idx="1925" formatCode="&quot;$&quot;#,##0.00_);[Red]\(&quot;$&quot;#,##0.00\)">
                  <c:v>64325</c:v>
                </c:pt>
                <c:pt idx="1926" formatCode="&quot;$&quot;#,##0.00_);[Red]\(&quot;$&quot;#,##0.00\)">
                  <c:v>84906</c:v>
                </c:pt>
                <c:pt idx="1927" formatCode="&quot;$&quot;#,##0.00_);[Red]\(&quot;$&quot;#,##0.00\)">
                  <c:v>52278</c:v>
                </c:pt>
                <c:pt idx="1928" formatCode="&quot;$&quot;#,##0.00_);[Red]\(&quot;$&quot;#,##0.00\)">
                  <c:v>23331</c:v>
                </c:pt>
                <c:pt idx="1929" formatCode="&quot;$&quot;#,##0.00_);[Red]\(&quot;$&quot;#,##0.00\)">
                  <c:v>71499</c:v>
                </c:pt>
                <c:pt idx="1930" formatCode="&quot;$&quot;#,##0.00_);[Red]\(&quot;$&quot;#,##0.00\)">
                  <c:v>78499</c:v>
                </c:pt>
                <c:pt idx="1931" formatCode="&quot;$&quot;#,##0.00_);[Red]\(&quot;$&quot;#,##0.00\)">
                  <c:v>58116</c:v>
                </c:pt>
                <c:pt idx="1932" formatCode="&quot;$&quot;#,##0.00_);[Red]\(&quot;$&quot;#,##0.00\)">
                  <c:v>83664</c:v>
                </c:pt>
                <c:pt idx="1933" formatCode="&quot;$&quot;#,##0.00_);[Red]\(&quot;$&quot;#,##0.00\)">
                  <c:v>56129</c:v>
                </c:pt>
                <c:pt idx="1934" formatCode="&quot;$&quot;#,##0.00_);[Red]\(&quot;$&quot;#,##0.00\)">
                  <c:v>44802</c:v>
                </c:pt>
                <c:pt idx="1935" formatCode="&quot;$&quot;#,##0.00_);[Red]\(&quot;$&quot;#,##0.00\)">
                  <c:v>86857</c:v>
                </c:pt>
                <c:pt idx="1936" formatCode="&quot;$&quot;#,##0.00_);[Red]\(&quot;$&quot;#,##0.00\)">
                  <c:v>28587</c:v>
                </c:pt>
                <c:pt idx="1937" formatCode="&quot;$&quot;#,##0.00_);[Red]\(&quot;$&quot;#,##0.00\)">
                  <c:v>62972</c:v>
                </c:pt>
                <c:pt idx="1938" formatCode="&quot;$&quot;#,##0.00_);[Red]\(&quot;$&quot;#,##0.00\)">
                  <c:v>24884</c:v>
                </c:pt>
                <c:pt idx="1939" formatCode="&quot;$&quot;#,##0.00_);[Red]\(&quot;$&quot;#,##0.00\)">
                  <c:v>62000</c:v>
                </c:pt>
                <c:pt idx="1940" formatCode="&quot;$&quot;#,##0.00_);[Red]\(&quot;$&quot;#,##0.00\)">
                  <c:v>44911</c:v>
                </c:pt>
                <c:pt idx="1941" formatCode="&quot;$&quot;#,##0.00_);[Red]\(&quot;$&quot;#,##0.00\)">
                  <c:v>21918</c:v>
                </c:pt>
                <c:pt idx="1942">
                  <c:v>68695</c:v>
                </c:pt>
                <c:pt idx="1943" formatCode="&quot;$&quot;#,##0.00_);[Red]\(&quot;$&quot;#,##0.00\)">
                  <c:v>71391</c:v>
                </c:pt>
                <c:pt idx="1944" formatCode="&quot;$&quot;#,##0.00_);[Red]\(&quot;$&quot;#,##0.00\)">
                  <c:v>34074</c:v>
                </c:pt>
                <c:pt idx="1945" formatCode="&quot;$&quot;#,##0.00_);[Red]\(&quot;$&quot;#,##0.00\)">
                  <c:v>66476</c:v>
                </c:pt>
                <c:pt idx="1946" formatCode="&quot;$&quot;#,##0.00_);[Red]\(&quot;$&quot;#,##0.00\)">
                  <c:v>7500</c:v>
                </c:pt>
                <c:pt idx="1947" formatCode="&quot;$&quot;#,##0.00_);[Red]\(&quot;$&quot;#,##0.00\)">
                  <c:v>38998</c:v>
                </c:pt>
                <c:pt idx="1948" formatCode="&quot;$&quot;#,##0.00_);[Red]\(&quot;$&quot;#,##0.00\)">
                  <c:v>46423</c:v>
                </c:pt>
                <c:pt idx="1949" formatCode="&quot;$&quot;#,##0.00_);[Red]\(&quot;$&quot;#,##0.00\)">
                  <c:v>39665</c:v>
                </c:pt>
                <c:pt idx="1950" formatCode="&quot;$&quot;#,##0.00_);[Red]\(&quot;$&quot;#,##0.00\)">
                  <c:v>82716</c:v>
                </c:pt>
                <c:pt idx="1951" formatCode="&quot;$&quot;#,##0.00_);[Red]\(&quot;$&quot;#,##0.00\)">
                  <c:v>4023</c:v>
                </c:pt>
                <c:pt idx="1952" formatCode="&quot;$&quot;#,##0.00_);[Red]\(&quot;$&quot;#,##0.00\)">
                  <c:v>70337</c:v>
                </c:pt>
                <c:pt idx="1953" formatCode="&quot;$&quot;#,##0.00_);[Red]\(&quot;$&quot;#,##0.00\)">
                  <c:v>80067</c:v>
                </c:pt>
                <c:pt idx="1954" formatCode="&quot;$&quot;#,##0.00_);[Red]\(&quot;$&quot;#,##0.00\)">
                  <c:v>64961</c:v>
                </c:pt>
                <c:pt idx="1955" formatCode="&quot;$&quot;#,##0.00_);[Red]\(&quot;$&quot;#,##0.00\)">
                  <c:v>59809</c:v>
                </c:pt>
                <c:pt idx="1956" formatCode="&quot;$&quot;#,##0.00_);[Red]\(&quot;$&quot;#,##0.00\)">
                  <c:v>78093</c:v>
                </c:pt>
                <c:pt idx="1957" formatCode="&quot;$&quot;#,##0.00_);[Red]\(&quot;$&quot;#,##0.00\)">
                  <c:v>39898</c:v>
                </c:pt>
                <c:pt idx="1958" formatCode="&quot;$&quot;#,##0.00_);[Red]\(&quot;$&quot;#,##0.00\)">
                  <c:v>65685</c:v>
                </c:pt>
                <c:pt idx="1959" formatCode="&quot;$&quot;#,##0.00_);[Red]\(&quot;$&quot;#,##0.00\)">
                  <c:v>26868</c:v>
                </c:pt>
                <c:pt idx="1960" formatCode="&quot;$&quot;#,##0.00_);[Red]\(&quot;$&quot;#,##0.00\)">
                  <c:v>61825</c:v>
                </c:pt>
                <c:pt idx="1961" formatCode="&quot;$&quot;#,##0.00_);[Red]\(&quot;$&quot;#,##0.00\)">
                  <c:v>53034</c:v>
                </c:pt>
                <c:pt idx="1962">
                  <c:v>55375</c:v>
                </c:pt>
                <c:pt idx="1963" formatCode="&quot;$&quot;#,##0.00_);[Red]\(&quot;$&quot;#,##0.00\)">
                  <c:v>65526</c:v>
                </c:pt>
                <c:pt idx="1964" formatCode="&quot;$&quot;#,##0.00_);[Red]\(&quot;$&quot;#,##0.00\)">
                  <c:v>46015</c:v>
                </c:pt>
                <c:pt idx="1965" formatCode="&quot;$&quot;#,##0.00_);[Red]\(&quot;$&quot;#,##0.00\)">
                  <c:v>50437</c:v>
                </c:pt>
                <c:pt idx="1966" formatCode="&quot;$&quot;#,##0.00_);[Red]\(&quot;$&quot;#,##0.00\)">
                  <c:v>30631</c:v>
                </c:pt>
                <c:pt idx="1967" formatCode="&quot;$&quot;#,##0.00_);[Red]\(&quot;$&quot;#,##0.00\)">
                  <c:v>78901</c:v>
                </c:pt>
                <c:pt idx="1968" formatCode="&quot;$&quot;#,##0.00_);[Red]\(&quot;$&quot;#,##0.00\)">
                  <c:v>56337</c:v>
                </c:pt>
                <c:pt idx="1969" formatCode="&quot;$&quot;#,##0.00_);[Red]\(&quot;$&quot;#,##0.00\)">
                  <c:v>19444</c:v>
                </c:pt>
                <c:pt idx="1970" formatCode="&quot;$&quot;#,##0.00_);[Red]\(&quot;$&quot;#,##0.00\)">
                  <c:v>70379</c:v>
                </c:pt>
                <c:pt idx="1971">
                  <c:v>75276</c:v>
                </c:pt>
                <c:pt idx="1972" formatCode="&quot;$&quot;#,##0.00_);[Red]\(&quot;$&quot;#,##0.00\)">
                  <c:v>7500</c:v>
                </c:pt>
                <c:pt idx="1973" formatCode="&quot;$&quot;#,##0.00_);[Red]\(&quot;$&quot;#,##0.00\)">
                  <c:v>36957</c:v>
                </c:pt>
                <c:pt idx="1974" formatCode="&quot;$&quot;#,##0.00_);[Red]\(&quot;$&quot;#,##0.00\)">
                  <c:v>54466</c:v>
                </c:pt>
                <c:pt idx="1975" formatCode="&quot;$&quot;#,##0.00_);[Red]\(&quot;$&quot;#,##0.00\)">
                  <c:v>16927</c:v>
                </c:pt>
                <c:pt idx="1976" formatCode="&quot;$&quot;#,##0.00_);[Red]\(&quot;$&quot;#,##0.00\)">
                  <c:v>12571</c:v>
                </c:pt>
                <c:pt idx="1977" formatCode="&quot;$&quot;#,##0.00_);[Red]\(&quot;$&quot;#,##0.00\)">
                  <c:v>31163</c:v>
                </c:pt>
                <c:pt idx="1978" formatCode="&quot;$&quot;#,##0.00_);[Red]\(&quot;$&quot;#,##0.00\)">
                  <c:v>74293</c:v>
                </c:pt>
                <c:pt idx="1979" formatCode="&quot;$&quot;#,##0.00_);[Red]\(&quot;$&quot;#,##0.00\)">
                  <c:v>72282</c:v>
                </c:pt>
                <c:pt idx="1980" formatCode="&quot;$&quot;#,##0.00_);[Red]\(&quot;$&quot;#,##0.00\)">
                  <c:v>59462</c:v>
                </c:pt>
                <c:pt idx="1981" formatCode="&quot;$&quot;#,##0.00_);[Red]\(&quot;$&quot;#,##0.00\)">
                  <c:v>15315</c:v>
                </c:pt>
                <c:pt idx="1982" formatCode="&quot;$&quot;#,##0.00_);[Red]\(&quot;$&quot;#,##0.00\)">
                  <c:v>25176</c:v>
                </c:pt>
                <c:pt idx="1983" formatCode="&quot;$&quot;#,##0.00_);[Red]\(&quot;$&quot;#,##0.00\)">
                  <c:v>13724</c:v>
                </c:pt>
                <c:pt idx="1984" formatCode="&quot;$&quot;#,##0.00_);[Red]\(&quot;$&quot;#,##0.00\)">
                  <c:v>24434</c:v>
                </c:pt>
                <c:pt idx="1985" formatCode="&quot;$&quot;#,##0.00_);[Red]\(&quot;$&quot;#,##0.00\)">
                  <c:v>102692</c:v>
                </c:pt>
                <c:pt idx="1986" formatCode="&quot;$&quot;#,##0.00_);[Red]\(&quot;$&quot;#,##0.00\)">
                  <c:v>60230</c:v>
                </c:pt>
                <c:pt idx="1987" formatCode="&quot;$&quot;#,##0.00_);[Red]\(&quot;$&quot;#,##0.00\)">
                  <c:v>70044</c:v>
                </c:pt>
                <c:pt idx="1988" formatCode="&quot;$&quot;#,##0.00_);[Red]\(&quot;$&quot;#,##0.00\)">
                  <c:v>74165</c:v>
                </c:pt>
                <c:pt idx="1989" formatCode="&quot;$&quot;#,##0.00_);[Red]\(&quot;$&quot;#,##0.00\)">
                  <c:v>55434</c:v>
                </c:pt>
                <c:pt idx="1990" formatCode="&quot;$&quot;#,##0.00_);[Red]\(&quot;$&quot;#,##0.00\)">
                  <c:v>79946</c:v>
                </c:pt>
                <c:pt idx="1991" formatCode="&quot;$&quot;#,##0.00_);[Red]\(&quot;$&quot;#,##0.00\)">
                  <c:v>33590</c:v>
                </c:pt>
                <c:pt idx="1992" formatCode="&quot;$&quot;#,##0.00_);[Red]\(&quot;$&quot;#,##0.00\)">
                  <c:v>38946</c:v>
                </c:pt>
                <c:pt idx="1993" formatCode="&quot;$&quot;#,##0.00_);[Red]\(&quot;$&quot;#,##0.00\)">
                  <c:v>58692</c:v>
                </c:pt>
                <c:pt idx="1994" formatCode="&quot;$&quot;#,##0.00_);[Red]\(&quot;$&quot;#,##0.00\)">
                  <c:v>53977</c:v>
                </c:pt>
                <c:pt idx="1995" formatCode="&quot;$&quot;#,##0.00_);[Red]\(&quot;$&quot;#,##0.00\)">
                  <c:v>82427</c:v>
                </c:pt>
                <c:pt idx="1996" formatCode="&quot;$&quot;#,##0.00_);[Red]\(&quot;$&quot;#,##0.00\)">
                  <c:v>93790</c:v>
                </c:pt>
                <c:pt idx="1997" formatCode="&quot;$&quot;#,##0.00_);[Red]\(&quot;$&quot;#,##0.00\)">
                  <c:v>70123</c:v>
                </c:pt>
                <c:pt idx="1998">
                  <c:v>39228</c:v>
                </c:pt>
                <c:pt idx="1999" formatCode="&quot;$&quot;#,##0.00_);[Red]\(&quot;$&quot;#,##0.00\)">
                  <c:v>66476</c:v>
                </c:pt>
                <c:pt idx="2000" formatCode="&quot;$&quot;#,##0.00_);[Red]\(&quot;$&quot;#,##0.00\)">
                  <c:v>51369</c:v>
                </c:pt>
                <c:pt idx="2001" formatCode="&quot;$&quot;#,##0.00_);[Red]\(&quot;$&quot;#,##0.00\)">
                  <c:v>38887</c:v>
                </c:pt>
                <c:pt idx="2002" formatCode="&quot;$&quot;#,##0.00_);[Red]\(&quot;$&quot;#,##0.00\)">
                  <c:v>86429</c:v>
                </c:pt>
                <c:pt idx="2003" formatCode="&quot;$&quot;#,##0.00_);[Red]\(&quot;$&quot;#,##0.00\)">
                  <c:v>62204</c:v>
                </c:pt>
                <c:pt idx="2004" formatCode="&quot;$&quot;#,##0.00_);[Red]\(&quot;$&quot;#,##0.00\)">
                  <c:v>84196</c:v>
                </c:pt>
                <c:pt idx="2005" formatCode="&quot;$&quot;#,##0.00_);[Red]\(&quot;$&quot;#,##0.00\)">
                  <c:v>59686</c:v>
                </c:pt>
                <c:pt idx="2006" formatCode="&quot;$&quot;#,##0.00_);[Red]\(&quot;$&quot;#,##0.00\)">
                  <c:v>58710</c:v>
                </c:pt>
                <c:pt idx="2007" formatCode="&quot;$&quot;#,##0.00_);[Red]\(&quot;$&quot;#,##0.00\)">
                  <c:v>50943</c:v>
                </c:pt>
                <c:pt idx="2008" formatCode="&quot;$&quot;#,##0.00_);[Red]\(&quot;$&quot;#,##0.00\)">
                  <c:v>82733</c:v>
                </c:pt>
                <c:pt idx="2009" formatCode="&quot;$&quot;#,##0.00_);[Red]\(&quot;$&quot;#,##0.00\)">
                  <c:v>94472</c:v>
                </c:pt>
                <c:pt idx="2010" formatCode="&quot;$&quot;#,##0.00_);[Red]\(&quot;$&quot;#,##0.00\)">
                  <c:v>68655</c:v>
                </c:pt>
                <c:pt idx="2011">
                  <c:v>32173</c:v>
                </c:pt>
                <c:pt idx="2012" formatCode="&quot;$&quot;#,##0.00_);[Red]\(&quot;$&quot;#,##0.00\)">
                  <c:v>57107</c:v>
                </c:pt>
                <c:pt idx="2013">
                  <c:v>72071</c:v>
                </c:pt>
                <c:pt idx="2014" formatCode="&quot;$&quot;#,##0.00_);[Red]\(&quot;$&quot;#,##0.00\)">
                  <c:v>71427</c:v>
                </c:pt>
                <c:pt idx="2015" formatCode="&quot;$&quot;#,##0.00_);[Red]\(&quot;$&quot;#,##0.00\)">
                  <c:v>26095</c:v>
                </c:pt>
                <c:pt idx="2016" formatCode="&quot;$&quot;#,##0.00_);[Red]\(&quot;$&quot;#,##0.00\)">
                  <c:v>22775</c:v>
                </c:pt>
                <c:pt idx="2017" formatCode="&quot;$&quot;#,##0.00_);[Red]\(&quot;$&quot;#,##0.00\)">
                  <c:v>42386</c:v>
                </c:pt>
                <c:pt idx="2018" formatCode="&quot;$&quot;#,##0.00_);[Red]\(&quot;$&quot;#,##0.00\)">
                  <c:v>31590</c:v>
                </c:pt>
                <c:pt idx="2019" formatCode="&quot;$&quot;#,##0.00_);[Red]\(&quot;$&quot;#,##0.00\)">
                  <c:v>48799</c:v>
                </c:pt>
                <c:pt idx="2020" formatCode="&quot;$&quot;#,##0.00_);[Red]\(&quot;$&quot;#,##0.00\)">
                  <c:v>31160</c:v>
                </c:pt>
                <c:pt idx="2021" formatCode="&quot;$&quot;#,##0.00_);[Red]\(&quot;$&quot;#,##0.00\)">
                  <c:v>69372</c:v>
                </c:pt>
                <c:pt idx="2022" formatCode="&quot;$&quot;#,##0.00_);[Red]\(&quot;$&quot;#,##0.00\)">
                  <c:v>11448</c:v>
                </c:pt>
                <c:pt idx="2023" formatCode="&quot;$&quot;#,##0.00_);[Red]\(&quot;$&quot;#,##0.00\)">
                  <c:v>47472</c:v>
                </c:pt>
                <c:pt idx="2024" formatCode="&quot;$&quot;#,##0.00_);[Red]\(&quot;$&quot;#,##0.00\)">
                  <c:v>80910</c:v>
                </c:pt>
                <c:pt idx="2025" formatCode="&quot;$&quot;#,##0.00_);[Red]\(&quot;$&quot;#,##0.00\)">
                  <c:v>28389</c:v>
                </c:pt>
                <c:pt idx="2026" formatCode="&quot;$&quot;#,##0.00_);[Red]\(&quot;$&quot;#,##0.00\)">
                  <c:v>35791</c:v>
                </c:pt>
                <c:pt idx="2027" formatCode="&quot;$&quot;#,##0.00_);[Red]\(&quot;$&quot;#,##0.00\)">
                  <c:v>45143</c:v>
                </c:pt>
                <c:pt idx="2028" formatCode="&quot;$&quot;#,##0.00_);[Red]\(&quot;$&quot;#,##0.00\)">
                  <c:v>15072</c:v>
                </c:pt>
                <c:pt idx="2029" formatCode="&quot;$&quot;#,##0.00_);[Red]\(&quot;$&quot;#,##0.00\)">
                  <c:v>15287</c:v>
                </c:pt>
                <c:pt idx="2030" formatCode="&quot;$&quot;#,##0.00_);[Red]\(&quot;$&quot;#,##0.00\)">
                  <c:v>35523</c:v>
                </c:pt>
                <c:pt idx="2031" formatCode="&quot;$&quot;#,##0.00_);[Red]\(&quot;$&quot;#,##0.00\)">
                  <c:v>30081</c:v>
                </c:pt>
                <c:pt idx="2032" formatCode="&quot;$&quot;#,##0.00_);[Red]\(&quot;$&quot;#,##0.00\)">
                  <c:v>64713</c:v>
                </c:pt>
                <c:pt idx="2033">
                  <c:v>83715</c:v>
                </c:pt>
                <c:pt idx="2034" formatCode="&quot;$&quot;#,##0.00_);[Red]\(&quot;$&quot;#,##0.00\)">
                  <c:v>48240</c:v>
                </c:pt>
                <c:pt idx="2035" formatCode="&quot;$&quot;#,##0.00_);[Red]\(&quot;$&quot;#,##0.00\)">
                  <c:v>18690</c:v>
                </c:pt>
                <c:pt idx="2036" formatCode="&quot;$&quot;#,##0.00_);[Red]\(&quot;$&quot;#,##0.00\)">
                  <c:v>50387</c:v>
                </c:pt>
                <c:pt idx="2037">
                  <c:v>4428</c:v>
                </c:pt>
                <c:pt idx="2038" formatCode="&quot;$&quot;#,##0.00_);[Red]\(&quot;$&quot;#,##0.00\)">
                  <c:v>48178</c:v>
                </c:pt>
                <c:pt idx="2039" formatCode="&quot;$&quot;#,##0.00_);[Red]\(&quot;$&quot;#,##0.00\)">
                  <c:v>83837</c:v>
                </c:pt>
                <c:pt idx="2040" formatCode="&quot;$&quot;#,##0.00_);[Red]\(&quot;$&quot;#,##0.00\)">
                  <c:v>66303</c:v>
                </c:pt>
                <c:pt idx="2041" formatCode="&quot;$&quot;#,##0.00_);[Red]\(&quot;$&quot;#,##0.00\)">
                  <c:v>49413</c:v>
                </c:pt>
                <c:pt idx="2043" formatCode="&quot;$&quot;#,##0.00_);[Red]\(&quot;$&quot;#,##0.00\)">
                  <c:v>35196</c:v>
                </c:pt>
                <c:pt idx="2044" formatCode="&quot;$&quot;#,##0.00_);[Red]\(&quot;$&quot;#,##0.00\)">
                  <c:v>51315</c:v>
                </c:pt>
                <c:pt idx="2045" formatCode="&quot;$&quot;#,##0.00_);[Red]\(&quot;$&quot;#,##0.00\)">
                  <c:v>61618</c:v>
                </c:pt>
                <c:pt idx="2046" formatCode="&quot;$&quot;#,##0.00_);[Red]\(&quot;$&quot;#,##0.00\)">
                  <c:v>54432</c:v>
                </c:pt>
                <c:pt idx="2047">
                  <c:v>34213</c:v>
                </c:pt>
                <c:pt idx="2048" formatCode="&quot;$&quot;#,##0.00_);[Red]\(&quot;$&quot;#,##0.00\)">
                  <c:v>41437</c:v>
                </c:pt>
                <c:pt idx="2049" formatCode="&quot;$&quot;#,##0.00_);[Red]\(&quot;$&quot;#,##0.00\)">
                  <c:v>23295</c:v>
                </c:pt>
                <c:pt idx="2050" formatCode="&quot;$&quot;#,##0.00_);[Red]\(&quot;$&quot;#,##0.00\)">
                  <c:v>46692</c:v>
                </c:pt>
                <c:pt idx="2051" formatCode="&quot;$&quot;#,##0.00_);[Red]\(&quot;$&quot;#,##0.00\)">
                  <c:v>59247</c:v>
                </c:pt>
                <c:pt idx="2052" formatCode="&quot;$&quot;#,##0.00_);[Red]\(&quot;$&quot;#,##0.00\)">
                  <c:v>37787</c:v>
                </c:pt>
                <c:pt idx="2053" formatCode="&quot;$&quot;#,##0.00_);[Red]\(&quot;$&quot;#,##0.00\)">
                  <c:v>47691</c:v>
                </c:pt>
                <c:pt idx="2054" formatCode="&quot;$&quot;#,##0.00_);[Red]\(&quot;$&quot;#,##0.00\)">
                  <c:v>70287</c:v>
                </c:pt>
                <c:pt idx="2055" formatCode="&quot;$&quot;#,##0.00_);[Red]\(&quot;$&quot;#,##0.00\)">
                  <c:v>26887</c:v>
                </c:pt>
                <c:pt idx="2056" formatCode="&quot;$&quot;#,##0.00_);[Red]\(&quot;$&quot;#,##0.00\)">
                  <c:v>90000</c:v>
                </c:pt>
                <c:pt idx="2057" formatCode="&quot;$&quot;#,##0.00_);[Red]\(&quot;$&quot;#,##0.00\)">
                  <c:v>8940</c:v>
                </c:pt>
                <c:pt idx="2058" formatCode="&quot;$&quot;#,##0.00_);[Red]\(&quot;$&quot;#,##0.00\)">
                  <c:v>24336</c:v>
                </c:pt>
                <c:pt idx="2059" formatCode="&quot;$&quot;#,##0.00_);[Red]\(&quot;$&quot;#,##0.00\)">
                  <c:v>26326</c:v>
                </c:pt>
                <c:pt idx="2060" formatCode="&quot;$&quot;#,##0.00_);[Red]\(&quot;$&quot;#,##0.00\)">
                  <c:v>35441</c:v>
                </c:pt>
                <c:pt idx="2061" formatCode="&quot;$&quot;#,##0.00_);[Red]\(&quot;$&quot;#,##0.00\)">
                  <c:v>16531</c:v>
                </c:pt>
                <c:pt idx="2062" formatCode="&quot;$&quot;#,##0.00_);[Red]\(&quot;$&quot;#,##0.00\)">
                  <c:v>72570</c:v>
                </c:pt>
                <c:pt idx="2063" formatCode="&quot;$&quot;#,##0.00_);[Red]\(&quot;$&quot;#,##0.00\)">
                  <c:v>46390</c:v>
                </c:pt>
                <c:pt idx="2064" formatCode="&quot;$&quot;#,##0.00_);[Red]\(&quot;$&quot;#,##0.00\)">
                  <c:v>75922</c:v>
                </c:pt>
                <c:pt idx="2065" formatCode="&quot;$&quot;#,##0.00_);[Red]\(&quot;$&quot;#,##0.00\)">
                  <c:v>89694</c:v>
                </c:pt>
                <c:pt idx="2066" formatCode="&quot;$&quot;#,##0.00_);[Red]\(&quot;$&quot;#,##0.00\)">
                  <c:v>19346</c:v>
                </c:pt>
                <c:pt idx="2067" formatCode="&quot;$&quot;#,##0.00_);[Red]\(&quot;$&quot;#,##0.00\)">
                  <c:v>82017</c:v>
                </c:pt>
                <c:pt idx="2068" formatCode="&quot;$&quot;#,##0.00_);[Red]\(&quot;$&quot;#,##0.00\)">
                  <c:v>46998</c:v>
                </c:pt>
                <c:pt idx="2069" formatCode="&quot;$&quot;#,##0.00_);[Red]\(&quot;$&quot;#,##0.00\)">
                  <c:v>29672</c:v>
                </c:pt>
                <c:pt idx="2070" formatCode="&quot;$&quot;#,##0.00_);[Red]\(&quot;$&quot;#,##0.00\)">
                  <c:v>44393</c:v>
                </c:pt>
                <c:pt idx="2071" formatCode="&quot;$&quot;#,##0.00_);[Red]\(&quot;$&quot;#,##0.00\)">
                  <c:v>88325</c:v>
                </c:pt>
                <c:pt idx="2072">
                  <c:v>40662</c:v>
                </c:pt>
                <c:pt idx="2073" formatCode="&quot;$&quot;#,##0.00_);[Red]\(&quot;$&quot;#,##0.00\)">
                  <c:v>78028</c:v>
                </c:pt>
                <c:pt idx="2075">
                  <c:v>67267</c:v>
                </c:pt>
                <c:pt idx="2076" formatCode="&quot;$&quot;#,##0.00_);[Red]\(&quot;$&quot;#,##0.00\)">
                  <c:v>39435</c:v>
                </c:pt>
                <c:pt idx="2077" formatCode="&quot;$&quot;#,##0.00_);[Red]\(&quot;$&quot;#,##0.00\)">
                  <c:v>55517</c:v>
                </c:pt>
                <c:pt idx="2078" formatCode="&quot;$&quot;#,##0.00_);[Red]\(&quot;$&quot;#,##0.00\)">
                  <c:v>76618</c:v>
                </c:pt>
                <c:pt idx="2079" formatCode="&quot;$&quot;#,##0.00_);[Red]\(&quot;$&quot;#,##0.00\)">
                  <c:v>77142</c:v>
                </c:pt>
                <c:pt idx="2080" formatCode="&quot;$&quot;#,##0.00_);[Red]\(&quot;$&quot;#,##0.00\)">
                  <c:v>92955</c:v>
                </c:pt>
                <c:pt idx="2081" formatCode="&quot;$&quot;#,##0.00_);[Red]\(&quot;$&quot;#,##0.00\)">
                  <c:v>51039</c:v>
                </c:pt>
                <c:pt idx="2082" formatCode="&quot;$&quot;#,##0.00_);[Red]\(&quot;$&quot;#,##0.00\)">
                  <c:v>38285</c:v>
                </c:pt>
                <c:pt idx="2083" formatCode="&quot;$&quot;#,##0.00_);[Red]\(&quot;$&quot;#,##0.00\)">
                  <c:v>31761</c:v>
                </c:pt>
                <c:pt idx="2084" formatCode="&quot;$&quot;#,##0.00_);[Red]\(&quot;$&quot;#,##0.00\)">
                  <c:v>73113</c:v>
                </c:pt>
                <c:pt idx="2085" formatCode="&quot;$&quot;#,##0.00_);[Red]\(&quot;$&quot;#,##0.00\)">
                  <c:v>59601</c:v>
                </c:pt>
                <c:pt idx="2086" formatCode="&quot;$&quot;#,##0.00_);[Red]\(&quot;$&quot;#,##0.00\)">
                  <c:v>36927</c:v>
                </c:pt>
                <c:pt idx="2087" formatCode="&quot;$&quot;#,##0.00_);[Red]\(&quot;$&quot;#,##0.00\)">
                  <c:v>63207</c:v>
                </c:pt>
                <c:pt idx="2088">
                  <c:v>54809</c:v>
                </c:pt>
                <c:pt idx="2089" formatCode="&quot;$&quot;#,##0.00_);[Red]\(&quot;$&quot;#,##0.00\)">
                  <c:v>49476</c:v>
                </c:pt>
                <c:pt idx="2090" formatCode="&quot;$&quot;#,##0.00_);[Red]\(&quot;$&quot;#,##0.00\)">
                  <c:v>26576</c:v>
                </c:pt>
                <c:pt idx="2091">
                  <c:v>67786</c:v>
                </c:pt>
                <c:pt idx="2092" formatCode="&quot;$&quot;#,##0.00_);[Red]\(&quot;$&quot;#,##0.00\)">
                  <c:v>32892</c:v>
                </c:pt>
                <c:pt idx="2093" formatCode="&quot;$&quot;#,##0.00_);[Red]\(&quot;$&quot;#,##0.00\)">
                  <c:v>36778</c:v>
                </c:pt>
                <c:pt idx="2094" formatCode="&quot;$&quot;#,##0.00_);[Red]\(&quot;$&quot;#,##0.00\)">
                  <c:v>71163</c:v>
                </c:pt>
                <c:pt idx="2095" formatCode="&quot;$&quot;#,##0.00_);[Red]\(&quot;$&quot;#,##0.00\)">
                  <c:v>54210</c:v>
                </c:pt>
                <c:pt idx="2096" formatCode="&quot;$&quot;#,##0.00_);[Red]\(&quot;$&quot;#,##0.00\)">
                  <c:v>54984</c:v>
                </c:pt>
                <c:pt idx="2097" formatCode="&quot;$&quot;#,##0.00_);[Red]\(&quot;$&quot;#,##0.00\)">
                  <c:v>36802</c:v>
                </c:pt>
                <c:pt idx="2098" formatCode="&quot;$&quot;#,##0.00_);[Red]\(&quot;$&quot;#,##0.00\)">
                  <c:v>66835</c:v>
                </c:pt>
                <c:pt idx="2099" formatCode="&quot;$&quot;#,##0.00_);[Red]\(&quot;$&quot;#,##0.00\)">
                  <c:v>62551</c:v>
                </c:pt>
                <c:pt idx="2100" formatCode="&quot;$&quot;#,##0.00_);[Red]\(&quot;$&quot;#,##0.00\)">
                  <c:v>41124</c:v>
                </c:pt>
                <c:pt idx="2101">
                  <c:v>72063</c:v>
                </c:pt>
                <c:pt idx="2102" formatCode="&quot;$&quot;#,##0.00_);[Red]\(&quot;$&quot;#,##0.00\)">
                  <c:v>65665</c:v>
                </c:pt>
                <c:pt idx="2103" formatCode="&quot;$&quot;#,##0.00_);[Red]\(&quot;$&quot;#,##0.00\)">
                  <c:v>76542</c:v>
                </c:pt>
                <c:pt idx="2104" formatCode="&quot;$&quot;#,##0.00_);[Red]\(&quot;$&quot;#,##0.00\)">
                  <c:v>43638</c:v>
                </c:pt>
                <c:pt idx="2105" formatCode="&quot;$&quot;#,##0.00_);[Red]\(&quot;$&quot;#,##0.00\)">
                  <c:v>30093</c:v>
                </c:pt>
                <c:pt idx="2106" formatCode="&quot;$&quot;#,##0.00_);[Red]\(&quot;$&quot;#,##0.00\)">
                  <c:v>27943</c:v>
                </c:pt>
                <c:pt idx="2107" formatCode="&quot;$&quot;#,##0.00_);[Red]\(&quot;$&quot;#,##0.00\)">
                  <c:v>39922</c:v>
                </c:pt>
                <c:pt idx="2108" formatCode="&quot;$&quot;#,##0.00_);[Red]\(&quot;$&quot;#,##0.00\)">
                  <c:v>42769</c:v>
                </c:pt>
                <c:pt idx="2109" formatCode="&quot;$&quot;#,##0.00_);[Red]\(&quot;$&quot;#,##0.00\)">
                  <c:v>37334</c:v>
                </c:pt>
                <c:pt idx="2110" formatCode="&quot;$&quot;#,##0.00_);[Red]\(&quot;$&quot;#,##0.00\)">
                  <c:v>10979</c:v>
                </c:pt>
                <c:pt idx="2111" formatCode="&quot;$&quot;#,##0.00_);[Red]\(&quot;$&quot;#,##0.00\)">
                  <c:v>95529</c:v>
                </c:pt>
                <c:pt idx="2112">
                  <c:v>48330</c:v>
                </c:pt>
                <c:pt idx="2114" formatCode="&quot;$&quot;#,##0.00_);[Red]\(&quot;$&quot;#,##0.00\)">
                  <c:v>59412</c:v>
                </c:pt>
                <c:pt idx="2115" formatCode="&quot;$&quot;#,##0.00_);[Red]\(&quot;$&quot;#,##0.00\)">
                  <c:v>40800</c:v>
                </c:pt>
                <c:pt idx="2116" formatCode="&quot;$&quot;#,##0.00_);[Red]\(&quot;$&quot;#,##0.00\)">
                  <c:v>44392</c:v>
                </c:pt>
                <c:pt idx="2117" formatCode="&quot;$&quot;#,##0.00_);[Red]\(&quot;$&quot;#,##0.00\)">
                  <c:v>7500</c:v>
                </c:pt>
                <c:pt idx="2118" formatCode="&quot;$&quot;#,##0.00_);[Red]\(&quot;$&quot;#,##0.00\)">
                  <c:v>30279</c:v>
                </c:pt>
                <c:pt idx="2119" formatCode="&quot;$&quot;#,##0.00_);[Red]\(&quot;$&quot;#,##0.00\)">
                  <c:v>42000</c:v>
                </c:pt>
                <c:pt idx="2120" formatCode="&quot;$&quot;#,##0.00_);[Red]\(&quot;$&quot;#,##0.00\)">
                  <c:v>66664</c:v>
                </c:pt>
                <c:pt idx="2121" formatCode="&quot;$&quot;#,##0.00_);[Red]\(&quot;$&quot;#,##0.00\)">
                  <c:v>65487</c:v>
                </c:pt>
                <c:pt idx="2122" formatCode="&quot;$&quot;#,##0.00_);[Red]\(&quot;$&quot;#,##0.00\)">
                  <c:v>7500</c:v>
                </c:pt>
                <c:pt idx="2123" formatCode="&quot;$&quot;#,##0.00_);[Red]\(&quot;$&quot;#,##0.00\)">
                  <c:v>66726</c:v>
                </c:pt>
                <c:pt idx="2124" formatCode="&quot;$&quot;#,##0.00_);[Red]\(&quot;$&quot;#,##0.00\)">
                  <c:v>51529</c:v>
                </c:pt>
                <c:pt idx="2125" formatCode="&quot;$&quot;#,##0.00_);[Red]\(&quot;$&quot;#,##0.00\)">
                  <c:v>54386</c:v>
                </c:pt>
                <c:pt idx="2126" formatCode="&quot;$&quot;#,##0.00_);[Red]\(&quot;$&quot;#,##0.00\)">
                  <c:v>68397</c:v>
                </c:pt>
                <c:pt idx="2127" formatCode="&quot;$&quot;#,##0.00_);[Red]\(&quot;$&quot;#,##0.00\)">
                  <c:v>66334</c:v>
                </c:pt>
                <c:pt idx="2128">
                  <c:v>63211</c:v>
                </c:pt>
                <c:pt idx="2129" formatCode="&quot;$&quot;#,##0.00_);[Red]\(&quot;$&quot;#,##0.00\)">
                  <c:v>71232</c:v>
                </c:pt>
                <c:pt idx="2130" formatCode="&quot;$&quot;#,##0.00_);[Red]\(&quot;$&quot;#,##0.00\)">
                  <c:v>33235</c:v>
                </c:pt>
                <c:pt idx="2131" formatCode="&quot;$&quot;#,##0.00_);[Red]\(&quot;$&quot;#,##0.00\)">
                  <c:v>62466</c:v>
                </c:pt>
                <c:pt idx="2132" formatCode="&quot;$&quot;#,##0.00_);[Red]\(&quot;$&quot;#,##0.00\)">
                  <c:v>34230</c:v>
                </c:pt>
                <c:pt idx="2133" formatCode="&quot;$&quot;#,##0.00_);[Red]\(&quot;$&quot;#,##0.00\)">
                  <c:v>28520</c:v>
                </c:pt>
                <c:pt idx="2134" formatCode="&quot;$&quot;#,##0.00_);[Red]\(&quot;$&quot;#,##0.00\)">
                  <c:v>44322</c:v>
                </c:pt>
                <c:pt idx="2135" formatCode="&quot;$&quot;#,##0.00_);[Red]\(&quot;$&quot;#,##0.00\)">
                  <c:v>65308</c:v>
                </c:pt>
                <c:pt idx="2136" formatCode="&quot;$&quot;#,##0.00_);[Red]\(&quot;$&quot;#,##0.00\)">
                  <c:v>52413</c:v>
                </c:pt>
                <c:pt idx="2137" formatCode="&quot;$&quot;#,##0.00_);[Red]\(&quot;$&quot;#,##0.00\)">
                  <c:v>46098</c:v>
                </c:pt>
                <c:pt idx="2138" formatCode="&quot;$&quot;#,##0.00_);[Red]\(&quot;$&quot;#,##0.00\)">
                  <c:v>54803</c:v>
                </c:pt>
                <c:pt idx="2139" formatCode="&quot;$&quot;#,##0.00_);[Red]\(&quot;$&quot;#,##0.00\)">
                  <c:v>36975</c:v>
                </c:pt>
                <c:pt idx="2140" formatCode="&quot;$&quot;#,##0.00_);[Red]\(&quot;$&quot;#,##0.00\)">
                  <c:v>7500</c:v>
                </c:pt>
                <c:pt idx="2141" formatCode="&quot;$&quot;#,##0.00_);[Red]\(&quot;$&quot;#,##0.00\)">
                  <c:v>69755</c:v>
                </c:pt>
                <c:pt idx="2142" formatCode="&quot;$&quot;#,##0.00_);[Red]\(&quot;$&quot;#,##0.00\)">
                  <c:v>55593</c:v>
                </c:pt>
                <c:pt idx="2143" formatCode="&quot;$&quot;#,##0.00_);[Red]\(&quot;$&quot;#,##0.00\)">
                  <c:v>69084</c:v>
                </c:pt>
                <c:pt idx="2144" formatCode="&quot;$&quot;#,##0.00_);[Red]\(&quot;$&quot;#,##0.00\)">
                  <c:v>22804</c:v>
                </c:pt>
                <c:pt idx="2145" formatCode="&quot;$&quot;#,##0.00_);[Red]\(&quot;$&quot;#,##0.00\)">
                  <c:v>72258</c:v>
                </c:pt>
                <c:pt idx="2146" formatCode="&quot;$&quot;#,##0.00_);[Red]\(&quot;$&quot;#,##0.00\)">
                  <c:v>49389</c:v>
                </c:pt>
                <c:pt idx="2147" formatCode="&quot;$&quot;#,##0.00_);[Red]\(&quot;$&quot;#,##0.00\)">
                  <c:v>47352</c:v>
                </c:pt>
                <c:pt idx="2148" formatCode="&quot;$&quot;#,##0.00_);[Red]\(&quot;$&quot;#,##0.00\)">
                  <c:v>86580</c:v>
                </c:pt>
                <c:pt idx="2149" formatCode="&quot;$&quot;#,##0.00_);[Red]\(&quot;$&quot;#,##0.00\)">
                  <c:v>8028</c:v>
                </c:pt>
                <c:pt idx="2150" formatCode="&quot;$&quot;#,##0.00_);[Red]\(&quot;$&quot;#,##0.00\)">
                  <c:v>23718</c:v>
                </c:pt>
                <c:pt idx="2151" formatCode="&quot;$&quot;#,##0.00_);[Red]\(&quot;$&quot;#,##0.00\)">
                  <c:v>28420</c:v>
                </c:pt>
                <c:pt idx="2152" formatCode="&quot;$&quot;#,##0.00_);[Red]\(&quot;$&quot;#,##0.00\)">
                  <c:v>65526</c:v>
                </c:pt>
                <c:pt idx="2153" formatCode="&quot;$&quot;#,##0.00_);[Red]\(&quot;$&quot;#,##0.00\)">
                  <c:v>77845</c:v>
                </c:pt>
                <c:pt idx="2154" formatCode="&quot;$&quot;#,##0.00_);[Red]\(&quot;$&quot;#,##0.00\)">
                  <c:v>65492</c:v>
                </c:pt>
                <c:pt idx="2155" formatCode="&quot;$&quot;#,##0.00_);[Red]\(&quot;$&quot;#,##0.00\)">
                  <c:v>22148</c:v>
                </c:pt>
                <c:pt idx="2156" formatCode="&quot;$&quot;#,##0.00_);[Red]\(&quot;$&quot;#,##0.00\)">
                  <c:v>44078</c:v>
                </c:pt>
                <c:pt idx="2157" formatCode="&quot;$&quot;#,##0.00_);[Red]\(&quot;$&quot;#,##0.00\)">
                  <c:v>45759</c:v>
                </c:pt>
                <c:pt idx="2158" formatCode="&quot;$&quot;#,##0.00_);[Red]\(&quot;$&quot;#,##0.00\)">
                  <c:v>18169</c:v>
                </c:pt>
                <c:pt idx="2159" formatCode="&quot;$&quot;#,##0.00_);[Red]\(&quot;$&quot;#,##0.00\)">
                  <c:v>37401</c:v>
                </c:pt>
                <c:pt idx="2160" formatCode="&quot;$&quot;#,##0.00_);[Red]\(&quot;$&quot;#,##0.00\)">
                  <c:v>30477</c:v>
                </c:pt>
                <c:pt idx="2161" formatCode="&quot;$&quot;#,##0.00_);[Red]\(&quot;$&quot;#,##0.00\)">
                  <c:v>46377</c:v>
                </c:pt>
                <c:pt idx="2162" formatCode="&quot;$&quot;#,##0.00_);[Red]\(&quot;$&quot;#,##0.00\)">
                  <c:v>70321</c:v>
                </c:pt>
                <c:pt idx="2163" formatCode="&quot;$&quot;#,##0.00_);[Red]\(&quot;$&quot;#,##0.00\)">
                  <c:v>57113</c:v>
                </c:pt>
                <c:pt idx="2164" formatCode="&quot;$&quot;#,##0.00_);[Red]\(&quot;$&quot;#,##0.00\)">
                  <c:v>18690</c:v>
                </c:pt>
                <c:pt idx="2165" formatCode="&quot;$&quot;#,##0.00_);[Red]\(&quot;$&quot;#,##0.00\)">
                  <c:v>36947</c:v>
                </c:pt>
                <c:pt idx="2166">
                  <c:v>46610</c:v>
                </c:pt>
                <c:pt idx="2167" formatCode="&quot;$&quot;#,##0.00_);[Red]\(&quot;$&quot;#,##0.00\)">
                  <c:v>65106</c:v>
                </c:pt>
                <c:pt idx="2168" formatCode="&quot;$&quot;#,##0.00_);[Red]\(&quot;$&quot;#,##0.00\)">
                  <c:v>23957</c:v>
                </c:pt>
                <c:pt idx="2169" formatCode="&quot;$&quot;#,##0.00_);[Red]\(&quot;$&quot;#,##0.00\)">
                  <c:v>36283</c:v>
                </c:pt>
                <c:pt idx="2170" formatCode="&quot;$&quot;#,##0.00_);[Red]\(&quot;$&quot;#,##0.00\)">
                  <c:v>56559</c:v>
                </c:pt>
                <c:pt idx="2171" formatCode="&quot;$&quot;#,##0.00_);[Red]\(&quot;$&quot;#,##0.00\)">
                  <c:v>43783</c:v>
                </c:pt>
                <c:pt idx="2172" formatCode="&quot;$&quot;#,##0.00_);[Red]\(&quot;$&quot;#,##0.00\)">
                  <c:v>38853</c:v>
                </c:pt>
                <c:pt idx="2173" formatCode="&quot;$&quot;#,##0.00_);[Red]\(&quot;$&quot;#,##0.00\)">
                  <c:v>50014</c:v>
                </c:pt>
                <c:pt idx="2174" formatCode="&quot;$&quot;#,##0.00_);[Red]\(&quot;$&quot;#,##0.00\)">
                  <c:v>45889</c:v>
                </c:pt>
                <c:pt idx="2175" formatCode="&quot;$&quot;#,##0.00_);[Red]\(&quot;$&quot;#,##0.00\)">
                  <c:v>76532</c:v>
                </c:pt>
                <c:pt idx="2176" formatCode="&quot;$&quot;#,##0.00_);[Red]\(&quot;$&quot;#,##0.00\)">
                  <c:v>30522</c:v>
                </c:pt>
                <c:pt idx="2177" formatCode="&quot;$&quot;#,##0.00_);[Red]\(&quot;$&quot;#,##0.00\)">
                  <c:v>70792</c:v>
                </c:pt>
                <c:pt idx="2178" formatCode="&quot;$&quot;#,##0.00_);[Red]\(&quot;$&quot;#,##0.00\)">
                  <c:v>61223</c:v>
                </c:pt>
                <c:pt idx="2179" formatCode="&quot;$&quot;#,##0.00_);[Red]\(&quot;$&quot;#,##0.00\)">
                  <c:v>55212</c:v>
                </c:pt>
                <c:pt idx="2180" formatCode="&quot;$&quot;#,##0.00_);[Red]\(&quot;$&quot;#,##0.00\)">
                  <c:v>53858</c:v>
                </c:pt>
                <c:pt idx="2181" formatCode="&quot;$&quot;#,##0.00_);[Red]\(&quot;$&quot;#,##0.00\)">
                  <c:v>45938</c:v>
                </c:pt>
                <c:pt idx="2182" formatCode="&quot;$&quot;#,##0.00_);[Red]\(&quot;$&quot;#,##0.00\)">
                  <c:v>67445</c:v>
                </c:pt>
                <c:pt idx="2183" formatCode="&quot;$&quot;#,##0.00_);[Red]\(&quot;$&quot;#,##0.00\)">
                  <c:v>42586</c:v>
                </c:pt>
                <c:pt idx="2184" formatCode="&quot;$&quot;#,##0.00_);[Red]\(&quot;$&quot;#,##0.00\)">
                  <c:v>46681</c:v>
                </c:pt>
                <c:pt idx="2185" formatCode="&quot;$&quot;#,##0.00_);[Red]\(&quot;$&quot;#,##0.00\)">
                  <c:v>92344</c:v>
                </c:pt>
                <c:pt idx="2186" formatCode="&quot;$&quot;#,##0.00_);[Red]\(&quot;$&quot;#,##0.00\)">
                  <c:v>31385</c:v>
                </c:pt>
                <c:pt idx="2187">
                  <c:v>24163</c:v>
                </c:pt>
                <c:pt idx="2188" formatCode="&quot;$&quot;#,##0.00_);[Red]\(&quot;$&quot;#,##0.00\)">
                  <c:v>76630</c:v>
                </c:pt>
                <c:pt idx="2189" formatCode="&quot;$&quot;#,##0.00_);[Red]\(&quot;$&quot;#,##0.00\)">
                  <c:v>66886</c:v>
                </c:pt>
                <c:pt idx="2190" formatCode="&quot;$&quot;#,##0.00_);[Red]\(&quot;$&quot;#,##0.00\)">
                  <c:v>72190</c:v>
                </c:pt>
                <c:pt idx="2191" formatCode="&quot;$&quot;#,##0.00_);[Red]\(&quot;$&quot;#,##0.00\)">
                  <c:v>72968</c:v>
                </c:pt>
                <c:pt idx="2192" formatCode="&quot;$&quot;#,##0.00_);[Red]\(&quot;$&quot;#,##0.00\)">
                  <c:v>45688</c:v>
                </c:pt>
                <c:pt idx="2193" formatCode="&quot;$&quot;#,##0.00_);[Red]\(&quot;$&quot;#,##0.00\)">
                  <c:v>85620</c:v>
                </c:pt>
                <c:pt idx="2194" formatCode="&quot;$&quot;#,##0.00_);[Red]\(&quot;$&quot;#,##0.00\)">
                  <c:v>76005</c:v>
                </c:pt>
                <c:pt idx="2195" formatCode="&quot;$&quot;#,##0.00_);[Red]\(&quot;$&quot;#,##0.00\)">
                  <c:v>33378</c:v>
                </c:pt>
                <c:pt idx="2196">
                  <c:v>57731</c:v>
                </c:pt>
                <c:pt idx="2197" formatCode="&quot;$&quot;#,##0.00_);[Red]\(&quot;$&quot;#,##0.00\)">
                  <c:v>37774</c:v>
                </c:pt>
                <c:pt idx="2198" formatCode="&quot;$&quot;#,##0.00_);[Red]\(&quot;$&quot;#,##0.00\)">
                  <c:v>72298</c:v>
                </c:pt>
                <c:pt idx="2199" formatCode="&quot;$&quot;#,##0.00_);[Red]\(&quot;$&quot;#,##0.00\)">
                  <c:v>84219</c:v>
                </c:pt>
                <c:pt idx="2200" formatCode="&quot;$&quot;#,##0.00_);[Red]\(&quot;$&quot;#,##0.00\)">
                  <c:v>75278</c:v>
                </c:pt>
                <c:pt idx="2201" formatCode="&quot;$&quot;#,##0.00_);[Red]\(&quot;$&quot;#,##0.00\)">
                  <c:v>89058</c:v>
                </c:pt>
                <c:pt idx="2202" formatCode="&quot;$&quot;#,##0.00_);[Red]\(&quot;$&quot;#,##0.00\)">
                  <c:v>75702</c:v>
                </c:pt>
                <c:pt idx="2203" formatCode="&quot;$&quot;#,##0.00_);[Red]\(&quot;$&quot;#,##0.00\)">
                  <c:v>15716</c:v>
                </c:pt>
                <c:pt idx="2204" formatCode="&quot;$&quot;#,##0.00_);[Red]\(&quot;$&quot;#,##0.00\)">
                  <c:v>25130</c:v>
                </c:pt>
                <c:pt idx="2205" formatCode="&quot;$&quot;#,##0.00_);[Red]\(&quot;$&quot;#,##0.00\)">
                  <c:v>60182</c:v>
                </c:pt>
                <c:pt idx="2206" formatCode="&quot;$&quot;#,##0.00_);[Red]\(&quot;$&quot;#,##0.00\)">
                  <c:v>29187</c:v>
                </c:pt>
                <c:pt idx="2207" formatCode="&quot;$&quot;#,##0.00_);[Red]\(&quot;$&quot;#,##0.00\)">
                  <c:v>16269</c:v>
                </c:pt>
                <c:pt idx="2208" formatCode="&quot;$&quot;#,##0.00_);[Red]\(&quot;$&quot;#,##0.00\)">
                  <c:v>67605</c:v>
                </c:pt>
                <c:pt idx="2209" formatCode="&quot;$&quot;#,##0.00_);[Red]\(&quot;$&quot;#,##0.00\)">
                  <c:v>36443</c:v>
                </c:pt>
                <c:pt idx="2210" formatCode="&quot;$&quot;#,##0.00_);[Red]\(&quot;$&quot;#,##0.00\)">
                  <c:v>33181</c:v>
                </c:pt>
                <c:pt idx="2211" formatCode="&quot;$&quot;#,##0.00_);[Red]\(&quot;$&quot;#,##0.00\)">
                  <c:v>48699</c:v>
                </c:pt>
                <c:pt idx="2212" formatCode="&quot;$&quot;#,##0.00_);[Red]\(&quot;$&quot;#,##0.00\)">
                  <c:v>51948</c:v>
                </c:pt>
                <c:pt idx="2213" formatCode="&quot;$&quot;#,##0.00_);[Red]\(&quot;$&quot;#,##0.00\)">
                  <c:v>77376</c:v>
                </c:pt>
                <c:pt idx="2214" formatCode="&quot;$&quot;#,##0.00_);[Red]\(&quot;$&quot;#,##0.00\)">
                  <c:v>72099</c:v>
                </c:pt>
                <c:pt idx="2215" formatCode="&quot;$&quot;#,##0.00_);[Red]\(&quot;$&quot;#,##0.00\)">
                  <c:v>79607</c:v>
                </c:pt>
                <c:pt idx="2216" formatCode="&quot;$&quot;#,##0.00_);[Red]\(&quot;$&quot;#,##0.00\)">
                  <c:v>85072</c:v>
                </c:pt>
                <c:pt idx="2217" formatCode="&quot;$&quot;#,##0.00_);[Red]\(&quot;$&quot;#,##0.00\)">
                  <c:v>51267</c:v>
                </c:pt>
                <c:pt idx="2218">
                  <c:v>65104</c:v>
                </c:pt>
                <c:pt idx="2219" formatCode="&quot;$&quot;#,##0.00_);[Red]\(&quot;$&quot;#,##0.00\)">
                  <c:v>25707</c:v>
                </c:pt>
                <c:pt idx="2220" formatCode="&quot;$&quot;#,##0.00_);[Red]\(&quot;$&quot;#,##0.00\)">
                  <c:v>78642</c:v>
                </c:pt>
                <c:pt idx="2221" formatCode="&quot;$&quot;#,##0.00_);[Red]\(&quot;$&quot;#,##0.00\)">
                  <c:v>34587</c:v>
                </c:pt>
                <c:pt idx="2222" formatCode="&quot;$&quot;#,##0.00_);[Red]\(&quot;$&quot;#,##0.00\)">
                  <c:v>27116</c:v>
                </c:pt>
                <c:pt idx="2223" formatCode="&quot;$&quot;#,##0.00_);[Red]\(&quot;$&quot;#,##0.00\)">
                  <c:v>57247</c:v>
                </c:pt>
                <c:pt idx="2224" formatCode="&quot;$&quot;#,##0.00_);[Red]\(&quot;$&quot;#,##0.00\)">
                  <c:v>51813</c:v>
                </c:pt>
                <c:pt idx="2225" formatCode="&quot;$&quot;#,##0.00_);[Red]\(&quot;$&quot;#,##0.00\)">
                  <c:v>89891</c:v>
                </c:pt>
                <c:pt idx="2226" formatCode="&quot;$&quot;#,##0.00_);[Red]\(&quot;$&quot;#,##0.00\)">
                  <c:v>3502</c:v>
                </c:pt>
                <c:pt idx="2227" formatCode="&quot;$&quot;#,##0.00_);[Red]\(&quot;$&quot;#,##0.00\)">
                  <c:v>70713</c:v>
                </c:pt>
                <c:pt idx="2228" formatCode="&quot;$&quot;#,##0.00_);[Red]\(&quot;$&quot;#,##0.00\)">
                  <c:v>19656</c:v>
                </c:pt>
                <c:pt idx="2229" formatCode="&quot;$&quot;#,##0.00_);[Red]\(&quot;$&quot;#,##0.00\)">
                  <c:v>19419</c:v>
                </c:pt>
                <c:pt idx="2230">
                  <c:v>48432</c:v>
                </c:pt>
                <c:pt idx="2231" formatCode="&quot;$&quot;#,##0.00_);[Red]\(&quot;$&quot;#,##0.00\)">
                  <c:v>22280</c:v>
                </c:pt>
                <c:pt idx="2232" formatCode="&quot;$&quot;#,##0.00_);[Red]\(&quot;$&quot;#,##0.00\)">
                  <c:v>49678</c:v>
                </c:pt>
                <c:pt idx="2233" formatCode="&quot;$&quot;#,##0.00_);[Red]\(&quot;$&quot;#,##0.00\)">
                  <c:v>56962</c:v>
                </c:pt>
                <c:pt idx="2234" formatCode="&quot;$&quot;#,##0.00_);[Red]\(&quot;$&quot;#,##0.00\)">
                  <c:v>65968</c:v>
                </c:pt>
                <c:pt idx="2235" formatCode="&quot;$&quot;#,##0.00_);[Red]\(&quot;$&quot;#,##0.00\)">
                  <c:v>42394</c:v>
                </c:pt>
                <c:pt idx="2236" formatCode="&quot;$&quot;#,##0.00_);[Red]\(&quot;$&quot;#,##0.00\)">
                  <c:v>156924</c:v>
                </c:pt>
                <c:pt idx="2237" formatCode="&quot;$&quot;#,##0.00_);[Red]\(&quot;$&quot;#,##0.00\)">
                  <c:v>26487</c:v>
                </c:pt>
                <c:pt idx="2238" formatCode="&quot;$&quot;#,##0.00_);[Red]\(&quot;$&quot;#,##0.00\)">
                  <c:v>26091</c:v>
                </c:pt>
                <c:pt idx="2239" formatCode="&quot;$&quot;#,##0.00_);[Red]\(&quot;$&quot;#,##0.00\)">
                  <c:v>41411</c:v>
                </c:pt>
              </c:numCache>
            </c:numRef>
          </c:xVal>
          <c:yVal>
            <c:numRef>
              <c:f>'Customer Profile'!$L$2:$L$2241</c:f>
              <c:numCache>
                <c:formatCode>General</c:formatCode>
                <c:ptCount val="2240"/>
                <c:pt idx="0">
                  <c:v>3</c:v>
                </c:pt>
                <c:pt idx="1">
                  <c:v>7</c:v>
                </c:pt>
                <c:pt idx="2">
                  <c:v>3</c:v>
                </c:pt>
                <c:pt idx="3">
                  <c:v>1</c:v>
                </c:pt>
                <c:pt idx="4">
                  <c:v>6</c:v>
                </c:pt>
                <c:pt idx="5">
                  <c:v>2</c:v>
                </c:pt>
                <c:pt idx="6">
                  <c:v>6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  <c:pt idx="10">
                  <c:v>4</c:v>
                </c:pt>
                <c:pt idx="11">
                  <c:v>1</c:v>
                </c:pt>
                <c:pt idx="12">
                  <c:v>7</c:v>
                </c:pt>
                <c:pt idx="13">
                  <c:v>2</c:v>
                </c:pt>
                <c:pt idx="14">
                  <c:v>0</c:v>
                </c:pt>
                <c:pt idx="15">
                  <c:v>8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1</c:v>
                </c:pt>
                <c:pt idx="21">
                  <c:v>5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4</c:v>
                </c:pt>
                <c:pt idx="26">
                  <c:v>1</c:v>
                </c:pt>
                <c:pt idx="27">
                  <c:v>8</c:v>
                </c:pt>
                <c:pt idx="28">
                  <c:v>5</c:v>
                </c:pt>
                <c:pt idx="29">
                  <c:v>8</c:v>
                </c:pt>
                <c:pt idx="30">
                  <c:v>4</c:v>
                </c:pt>
                <c:pt idx="31">
                  <c:v>8</c:v>
                </c:pt>
                <c:pt idx="32">
                  <c:v>6</c:v>
                </c:pt>
                <c:pt idx="33">
                  <c:v>1</c:v>
                </c:pt>
                <c:pt idx="34">
                  <c:v>1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  <c:pt idx="38">
                  <c:v>5</c:v>
                </c:pt>
                <c:pt idx="39">
                  <c:v>2</c:v>
                </c:pt>
                <c:pt idx="40">
                  <c:v>7</c:v>
                </c:pt>
                <c:pt idx="41">
                  <c:v>3</c:v>
                </c:pt>
                <c:pt idx="42">
                  <c:v>2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9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6</c:v>
                </c:pt>
                <c:pt idx="51">
                  <c:v>7</c:v>
                </c:pt>
                <c:pt idx="52">
                  <c:v>1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8</c:v>
                </c:pt>
                <c:pt idx="64">
                  <c:v>4</c:v>
                </c:pt>
                <c:pt idx="65">
                  <c:v>6</c:v>
                </c:pt>
                <c:pt idx="66">
                  <c:v>2</c:v>
                </c:pt>
                <c:pt idx="67">
                  <c:v>5</c:v>
                </c:pt>
                <c:pt idx="68">
                  <c:v>4</c:v>
                </c:pt>
                <c:pt idx="69">
                  <c:v>9</c:v>
                </c:pt>
                <c:pt idx="70">
                  <c:v>7</c:v>
                </c:pt>
                <c:pt idx="71">
                  <c:v>7</c:v>
                </c:pt>
                <c:pt idx="72">
                  <c:v>8</c:v>
                </c:pt>
                <c:pt idx="73">
                  <c:v>1</c:v>
                </c:pt>
                <c:pt idx="74">
                  <c:v>9</c:v>
                </c:pt>
                <c:pt idx="75">
                  <c:v>3</c:v>
                </c:pt>
                <c:pt idx="76">
                  <c:v>2</c:v>
                </c:pt>
                <c:pt idx="77">
                  <c:v>7</c:v>
                </c:pt>
                <c:pt idx="78">
                  <c:v>11</c:v>
                </c:pt>
                <c:pt idx="79">
                  <c:v>2</c:v>
                </c:pt>
                <c:pt idx="80">
                  <c:v>5</c:v>
                </c:pt>
                <c:pt idx="81">
                  <c:v>6</c:v>
                </c:pt>
                <c:pt idx="82">
                  <c:v>11</c:v>
                </c:pt>
                <c:pt idx="83">
                  <c:v>3</c:v>
                </c:pt>
                <c:pt idx="84">
                  <c:v>6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11</c:v>
                </c:pt>
                <c:pt idx="89">
                  <c:v>4</c:v>
                </c:pt>
                <c:pt idx="90">
                  <c:v>2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7</c:v>
                </c:pt>
                <c:pt idx="96">
                  <c:v>1</c:v>
                </c:pt>
                <c:pt idx="97">
                  <c:v>7</c:v>
                </c:pt>
                <c:pt idx="98">
                  <c:v>2</c:v>
                </c:pt>
                <c:pt idx="99">
                  <c:v>1</c:v>
                </c:pt>
                <c:pt idx="100">
                  <c:v>8</c:v>
                </c:pt>
                <c:pt idx="101">
                  <c:v>2</c:v>
                </c:pt>
                <c:pt idx="102">
                  <c:v>2</c:v>
                </c:pt>
                <c:pt idx="103">
                  <c:v>5</c:v>
                </c:pt>
                <c:pt idx="104">
                  <c:v>8</c:v>
                </c:pt>
                <c:pt idx="105">
                  <c:v>3</c:v>
                </c:pt>
                <c:pt idx="106">
                  <c:v>1</c:v>
                </c:pt>
                <c:pt idx="107">
                  <c:v>3</c:v>
                </c:pt>
                <c:pt idx="108">
                  <c:v>3</c:v>
                </c:pt>
                <c:pt idx="109">
                  <c:v>8</c:v>
                </c:pt>
                <c:pt idx="110">
                  <c:v>5</c:v>
                </c:pt>
                <c:pt idx="111">
                  <c:v>1</c:v>
                </c:pt>
                <c:pt idx="112">
                  <c:v>1</c:v>
                </c:pt>
                <c:pt idx="113">
                  <c:v>5</c:v>
                </c:pt>
                <c:pt idx="114">
                  <c:v>8</c:v>
                </c:pt>
                <c:pt idx="115">
                  <c:v>1</c:v>
                </c:pt>
                <c:pt idx="116">
                  <c:v>8</c:v>
                </c:pt>
                <c:pt idx="117">
                  <c:v>7</c:v>
                </c:pt>
                <c:pt idx="118">
                  <c:v>5</c:v>
                </c:pt>
                <c:pt idx="119">
                  <c:v>7</c:v>
                </c:pt>
                <c:pt idx="120">
                  <c:v>0</c:v>
                </c:pt>
                <c:pt idx="121">
                  <c:v>1</c:v>
                </c:pt>
                <c:pt idx="122">
                  <c:v>9</c:v>
                </c:pt>
                <c:pt idx="123">
                  <c:v>7</c:v>
                </c:pt>
                <c:pt idx="124">
                  <c:v>2</c:v>
                </c:pt>
                <c:pt idx="125">
                  <c:v>2</c:v>
                </c:pt>
                <c:pt idx="126">
                  <c:v>1</c:v>
                </c:pt>
                <c:pt idx="127">
                  <c:v>4</c:v>
                </c:pt>
                <c:pt idx="128">
                  <c:v>1</c:v>
                </c:pt>
                <c:pt idx="129">
                  <c:v>1</c:v>
                </c:pt>
                <c:pt idx="130">
                  <c:v>5</c:v>
                </c:pt>
                <c:pt idx="131">
                  <c:v>6</c:v>
                </c:pt>
                <c:pt idx="132">
                  <c:v>4</c:v>
                </c:pt>
                <c:pt idx="133">
                  <c:v>2</c:v>
                </c:pt>
                <c:pt idx="134">
                  <c:v>4</c:v>
                </c:pt>
                <c:pt idx="135">
                  <c:v>6</c:v>
                </c:pt>
                <c:pt idx="136">
                  <c:v>2</c:v>
                </c:pt>
                <c:pt idx="137">
                  <c:v>4</c:v>
                </c:pt>
                <c:pt idx="138">
                  <c:v>3</c:v>
                </c:pt>
                <c:pt idx="139">
                  <c:v>3</c:v>
                </c:pt>
                <c:pt idx="140">
                  <c:v>8</c:v>
                </c:pt>
                <c:pt idx="141">
                  <c:v>7</c:v>
                </c:pt>
                <c:pt idx="142">
                  <c:v>2</c:v>
                </c:pt>
                <c:pt idx="143">
                  <c:v>6</c:v>
                </c:pt>
                <c:pt idx="144">
                  <c:v>2</c:v>
                </c:pt>
                <c:pt idx="145">
                  <c:v>11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6</c:v>
                </c:pt>
                <c:pt idx="150">
                  <c:v>4</c:v>
                </c:pt>
                <c:pt idx="151">
                  <c:v>6</c:v>
                </c:pt>
                <c:pt idx="152">
                  <c:v>5</c:v>
                </c:pt>
                <c:pt idx="153">
                  <c:v>4</c:v>
                </c:pt>
                <c:pt idx="154">
                  <c:v>8</c:v>
                </c:pt>
                <c:pt idx="155">
                  <c:v>3</c:v>
                </c:pt>
                <c:pt idx="156">
                  <c:v>2</c:v>
                </c:pt>
                <c:pt idx="157">
                  <c:v>3</c:v>
                </c:pt>
                <c:pt idx="158">
                  <c:v>8</c:v>
                </c:pt>
                <c:pt idx="159">
                  <c:v>6</c:v>
                </c:pt>
                <c:pt idx="160">
                  <c:v>6</c:v>
                </c:pt>
                <c:pt idx="161">
                  <c:v>5</c:v>
                </c:pt>
                <c:pt idx="162">
                  <c:v>2</c:v>
                </c:pt>
                <c:pt idx="163">
                  <c:v>3</c:v>
                </c:pt>
                <c:pt idx="164">
                  <c:v>7</c:v>
                </c:pt>
                <c:pt idx="165">
                  <c:v>2</c:v>
                </c:pt>
                <c:pt idx="166">
                  <c:v>1</c:v>
                </c:pt>
                <c:pt idx="167">
                  <c:v>5</c:v>
                </c:pt>
                <c:pt idx="168">
                  <c:v>3</c:v>
                </c:pt>
                <c:pt idx="169">
                  <c:v>6</c:v>
                </c:pt>
                <c:pt idx="170">
                  <c:v>4</c:v>
                </c:pt>
                <c:pt idx="171">
                  <c:v>5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3</c:v>
                </c:pt>
                <c:pt idx="177">
                  <c:v>7</c:v>
                </c:pt>
                <c:pt idx="178">
                  <c:v>4</c:v>
                </c:pt>
                <c:pt idx="179">
                  <c:v>3</c:v>
                </c:pt>
                <c:pt idx="180">
                  <c:v>3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7</c:v>
                </c:pt>
                <c:pt idx="185">
                  <c:v>7</c:v>
                </c:pt>
                <c:pt idx="186">
                  <c:v>6</c:v>
                </c:pt>
                <c:pt idx="187">
                  <c:v>5</c:v>
                </c:pt>
                <c:pt idx="188">
                  <c:v>4</c:v>
                </c:pt>
                <c:pt idx="189">
                  <c:v>4</c:v>
                </c:pt>
                <c:pt idx="190">
                  <c:v>5</c:v>
                </c:pt>
                <c:pt idx="191">
                  <c:v>2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9</c:v>
                </c:pt>
                <c:pt idx="196">
                  <c:v>7</c:v>
                </c:pt>
                <c:pt idx="197">
                  <c:v>1</c:v>
                </c:pt>
                <c:pt idx="198">
                  <c:v>8</c:v>
                </c:pt>
                <c:pt idx="199">
                  <c:v>2</c:v>
                </c:pt>
                <c:pt idx="200">
                  <c:v>5</c:v>
                </c:pt>
                <c:pt idx="201">
                  <c:v>5</c:v>
                </c:pt>
                <c:pt idx="202">
                  <c:v>1</c:v>
                </c:pt>
                <c:pt idx="203">
                  <c:v>6</c:v>
                </c:pt>
                <c:pt idx="204">
                  <c:v>7</c:v>
                </c:pt>
                <c:pt idx="205">
                  <c:v>5</c:v>
                </c:pt>
                <c:pt idx="206">
                  <c:v>5</c:v>
                </c:pt>
                <c:pt idx="207">
                  <c:v>3</c:v>
                </c:pt>
                <c:pt idx="208">
                  <c:v>2</c:v>
                </c:pt>
                <c:pt idx="209">
                  <c:v>8</c:v>
                </c:pt>
                <c:pt idx="210">
                  <c:v>1</c:v>
                </c:pt>
                <c:pt idx="211">
                  <c:v>1</c:v>
                </c:pt>
                <c:pt idx="212">
                  <c:v>5</c:v>
                </c:pt>
                <c:pt idx="213">
                  <c:v>7</c:v>
                </c:pt>
                <c:pt idx="214">
                  <c:v>2</c:v>
                </c:pt>
                <c:pt idx="215">
                  <c:v>7</c:v>
                </c:pt>
                <c:pt idx="216">
                  <c:v>3</c:v>
                </c:pt>
                <c:pt idx="217">
                  <c:v>6</c:v>
                </c:pt>
                <c:pt idx="218">
                  <c:v>4</c:v>
                </c:pt>
                <c:pt idx="219">
                  <c:v>9</c:v>
                </c:pt>
                <c:pt idx="220">
                  <c:v>3</c:v>
                </c:pt>
                <c:pt idx="221">
                  <c:v>4</c:v>
                </c:pt>
                <c:pt idx="222">
                  <c:v>1</c:v>
                </c:pt>
                <c:pt idx="223">
                  <c:v>10</c:v>
                </c:pt>
                <c:pt idx="224">
                  <c:v>6</c:v>
                </c:pt>
                <c:pt idx="225">
                  <c:v>2</c:v>
                </c:pt>
                <c:pt idx="226">
                  <c:v>3</c:v>
                </c:pt>
                <c:pt idx="227">
                  <c:v>4</c:v>
                </c:pt>
                <c:pt idx="228">
                  <c:v>5</c:v>
                </c:pt>
                <c:pt idx="229">
                  <c:v>3</c:v>
                </c:pt>
                <c:pt idx="230">
                  <c:v>2</c:v>
                </c:pt>
                <c:pt idx="231">
                  <c:v>10</c:v>
                </c:pt>
                <c:pt idx="232">
                  <c:v>4</c:v>
                </c:pt>
                <c:pt idx="233">
                  <c:v>3</c:v>
                </c:pt>
                <c:pt idx="234">
                  <c:v>3</c:v>
                </c:pt>
                <c:pt idx="235">
                  <c:v>5</c:v>
                </c:pt>
                <c:pt idx="236">
                  <c:v>6</c:v>
                </c:pt>
                <c:pt idx="237">
                  <c:v>4</c:v>
                </c:pt>
                <c:pt idx="238">
                  <c:v>5</c:v>
                </c:pt>
                <c:pt idx="239">
                  <c:v>7</c:v>
                </c:pt>
                <c:pt idx="240">
                  <c:v>4</c:v>
                </c:pt>
                <c:pt idx="241">
                  <c:v>3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10</c:v>
                </c:pt>
                <c:pt idx="246">
                  <c:v>11</c:v>
                </c:pt>
                <c:pt idx="247">
                  <c:v>8</c:v>
                </c:pt>
                <c:pt idx="248">
                  <c:v>5</c:v>
                </c:pt>
                <c:pt idx="249">
                  <c:v>3</c:v>
                </c:pt>
                <c:pt idx="250">
                  <c:v>4</c:v>
                </c:pt>
                <c:pt idx="251">
                  <c:v>1</c:v>
                </c:pt>
                <c:pt idx="252">
                  <c:v>4</c:v>
                </c:pt>
                <c:pt idx="253">
                  <c:v>2</c:v>
                </c:pt>
                <c:pt idx="254">
                  <c:v>7</c:v>
                </c:pt>
                <c:pt idx="255">
                  <c:v>10</c:v>
                </c:pt>
                <c:pt idx="256">
                  <c:v>6</c:v>
                </c:pt>
                <c:pt idx="257">
                  <c:v>6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4</c:v>
                </c:pt>
                <c:pt idx="262">
                  <c:v>2</c:v>
                </c:pt>
                <c:pt idx="263">
                  <c:v>6</c:v>
                </c:pt>
                <c:pt idx="264">
                  <c:v>8</c:v>
                </c:pt>
                <c:pt idx="265">
                  <c:v>3</c:v>
                </c:pt>
                <c:pt idx="266">
                  <c:v>7</c:v>
                </c:pt>
                <c:pt idx="267">
                  <c:v>2</c:v>
                </c:pt>
                <c:pt idx="268">
                  <c:v>3</c:v>
                </c:pt>
                <c:pt idx="269">
                  <c:v>6</c:v>
                </c:pt>
                <c:pt idx="270">
                  <c:v>2</c:v>
                </c:pt>
                <c:pt idx="271">
                  <c:v>4</c:v>
                </c:pt>
                <c:pt idx="272">
                  <c:v>7</c:v>
                </c:pt>
                <c:pt idx="273">
                  <c:v>4</c:v>
                </c:pt>
                <c:pt idx="274">
                  <c:v>6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3</c:v>
                </c:pt>
                <c:pt idx="279">
                  <c:v>4</c:v>
                </c:pt>
                <c:pt idx="280">
                  <c:v>1</c:v>
                </c:pt>
                <c:pt idx="281">
                  <c:v>5</c:v>
                </c:pt>
                <c:pt idx="282">
                  <c:v>6</c:v>
                </c:pt>
                <c:pt idx="283">
                  <c:v>2</c:v>
                </c:pt>
                <c:pt idx="284">
                  <c:v>7</c:v>
                </c:pt>
                <c:pt idx="285">
                  <c:v>2</c:v>
                </c:pt>
                <c:pt idx="286">
                  <c:v>2</c:v>
                </c:pt>
                <c:pt idx="287">
                  <c:v>9</c:v>
                </c:pt>
                <c:pt idx="288">
                  <c:v>6</c:v>
                </c:pt>
                <c:pt idx="289">
                  <c:v>2</c:v>
                </c:pt>
                <c:pt idx="290">
                  <c:v>9</c:v>
                </c:pt>
                <c:pt idx="291">
                  <c:v>10</c:v>
                </c:pt>
                <c:pt idx="292">
                  <c:v>3</c:v>
                </c:pt>
                <c:pt idx="293">
                  <c:v>5</c:v>
                </c:pt>
                <c:pt idx="294">
                  <c:v>2</c:v>
                </c:pt>
                <c:pt idx="295">
                  <c:v>1</c:v>
                </c:pt>
                <c:pt idx="296">
                  <c:v>2</c:v>
                </c:pt>
                <c:pt idx="297">
                  <c:v>10</c:v>
                </c:pt>
                <c:pt idx="298">
                  <c:v>3</c:v>
                </c:pt>
                <c:pt idx="299">
                  <c:v>6</c:v>
                </c:pt>
                <c:pt idx="300">
                  <c:v>0</c:v>
                </c:pt>
                <c:pt idx="301">
                  <c:v>2</c:v>
                </c:pt>
                <c:pt idx="302">
                  <c:v>0</c:v>
                </c:pt>
                <c:pt idx="303">
                  <c:v>2</c:v>
                </c:pt>
                <c:pt idx="304">
                  <c:v>9</c:v>
                </c:pt>
                <c:pt idx="305">
                  <c:v>2</c:v>
                </c:pt>
                <c:pt idx="306">
                  <c:v>1</c:v>
                </c:pt>
                <c:pt idx="307">
                  <c:v>1</c:v>
                </c:pt>
                <c:pt idx="308">
                  <c:v>9</c:v>
                </c:pt>
                <c:pt idx="309">
                  <c:v>3</c:v>
                </c:pt>
                <c:pt idx="310">
                  <c:v>2</c:v>
                </c:pt>
                <c:pt idx="311">
                  <c:v>8</c:v>
                </c:pt>
                <c:pt idx="312">
                  <c:v>4</c:v>
                </c:pt>
                <c:pt idx="313">
                  <c:v>4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4</c:v>
                </c:pt>
                <c:pt idx="318">
                  <c:v>1</c:v>
                </c:pt>
                <c:pt idx="319">
                  <c:v>8</c:v>
                </c:pt>
                <c:pt idx="320">
                  <c:v>4</c:v>
                </c:pt>
                <c:pt idx="321">
                  <c:v>6</c:v>
                </c:pt>
                <c:pt idx="322">
                  <c:v>2</c:v>
                </c:pt>
                <c:pt idx="323">
                  <c:v>1</c:v>
                </c:pt>
                <c:pt idx="324">
                  <c:v>3</c:v>
                </c:pt>
                <c:pt idx="325">
                  <c:v>10</c:v>
                </c:pt>
                <c:pt idx="326">
                  <c:v>4</c:v>
                </c:pt>
                <c:pt idx="327">
                  <c:v>1</c:v>
                </c:pt>
                <c:pt idx="328">
                  <c:v>5</c:v>
                </c:pt>
                <c:pt idx="329">
                  <c:v>9</c:v>
                </c:pt>
                <c:pt idx="330">
                  <c:v>4</c:v>
                </c:pt>
                <c:pt idx="331">
                  <c:v>8</c:v>
                </c:pt>
                <c:pt idx="332">
                  <c:v>1</c:v>
                </c:pt>
                <c:pt idx="333">
                  <c:v>1</c:v>
                </c:pt>
                <c:pt idx="334">
                  <c:v>5</c:v>
                </c:pt>
                <c:pt idx="335">
                  <c:v>1</c:v>
                </c:pt>
                <c:pt idx="336">
                  <c:v>2</c:v>
                </c:pt>
                <c:pt idx="337">
                  <c:v>2</c:v>
                </c:pt>
                <c:pt idx="338">
                  <c:v>5</c:v>
                </c:pt>
                <c:pt idx="339">
                  <c:v>4</c:v>
                </c:pt>
                <c:pt idx="340">
                  <c:v>4</c:v>
                </c:pt>
                <c:pt idx="341">
                  <c:v>6</c:v>
                </c:pt>
                <c:pt idx="342">
                  <c:v>2</c:v>
                </c:pt>
                <c:pt idx="343">
                  <c:v>5</c:v>
                </c:pt>
                <c:pt idx="344">
                  <c:v>1</c:v>
                </c:pt>
                <c:pt idx="345">
                  <c:v>3</c:v>
                </c:pt>
                <c:pt idx="346">
                  <c:v>3</c:v>
                </c:pt>
                <c:pt idx="347">
                  <c:v>7</c:v>
                </c:pt>
                <c:pt idx="348">
                  <c:v>2</c:v>
                </c:pt>
                <c:pt idx="349">
                  <c:v>1</c:v>
                </c:pt>
                <c:pt idx="350">
                  <c:v>4</c:v>
                </c:pt>
                <c:pt idx="351">
                  <c:v>1</c:v>
                </c:pt>
                <c:pt idx="352">
                  <c:v>7</c:v>
                </c:pt>
                <c:pt idx="353">
                  <c:v>5</c:v>
                </c:pt>
                <c:pt idx="354">
                  <c:v>5</c:v>
                </c:pt>
                <c:pt idx="355">
                  <c:v>2</c:v>
                </c:pt>
                <c:pt idx="356">
                  <c:v>2</c:v>
                </c:pt>
                <c:pt idx="357">
                  <c:v>3</c:v>
                </c:pt>
                <c:pt idx="358">
                  <c:v>2</c:v>
                </c:pt>
                <c:pt idx="359">
                  <c:v>4</c:v>
                </c:pt>
                <c:pt idx="360">
                  <c:v>9</c:v>
                </c:pt>
                <c:pt idx="361">
                  <c:v>2</c:v>
                </c:pt>
                <c:pt idx="362">
                  <c:v>2</c:v>
                </c:pt>
                <c:pt idx="363">
                  <c:v>3</c:v>
                </c:pt>
                <c:pt idx="364">
                  <c:v>2</c:v>
                </c:pt>
                <c:pt idx="365">
                  <c:v>7</c:v>
                </c:pt>
                <c:pt idx="366">
                  <c:v>9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1</c:v>
                </c:pt>
                <c:pt idx="371">
                  <c:v>4</c:v>
                </c:pt>
                <c:pt idx="372">
                  <c:v>8</c:v>
                </c:pt>
                <c:pt idx="373">
                  <c:v>11</c:v>
                </c:pt>
                <c:pt idx="374">
                  <c:v>8</c:v>
                </c:pt>
                <c:pt idx="375">
                  <c:v>7</c:v>
                </c:pt>
                <c:pt idx="376">
                  <c:v>3</c:v>
                </c:pt>
                <c:pt idx="377">
                  <c:v>2</c:v>
                </c:pt>
                <c:pt idx="378">
                  <c:v>4</c:v>
                </c:pt>
                <c:pt idx="379">
                  <c:v>2</c:v>
                </c:pt>
                <c:pt idx="380">
                  <c:v>1</c:v>
                </c:pt>
                <c:pt idx="381">
                  <c:v>7</c:v>
                </c:pt>
                <c:pt idx="382">
                  <c:v>11</c:v>
                </c:pt>
                <c:pt idx="383">
                  <c:v>8</c:v>
                </c:pt>
                <c:pt idx="384">
                  <c:v>5</c:v>
                </c:pt>
                <c:pt idx="385">
                  <c:v>6</c:v>
                </c:pt>
                <c:pt idx="386">
                  <c:v>1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1</c:v>
                </c:pt>
                <c:pt idx="394">
                  <c:v>2</c:v>
                </c:pt>
                <c:pt idx="395">
                  <c:v>5</c:v>
                </c:pt>
                <c:pt idx="396">
                  <c:v>4</c:v>
                </c:pt>
                <c:pt idx="397">
                  <c:v>2</c:v>
                </c:pt>
                <c:pt idx="398">
                  <c:v>4</c:v>
                </c:pt>
                <c:pt idx="399">
                  <c:v>6</c:v>
                </c:pt>
                <c:pt idx="400">
                  <c:v>4</c:v>
                </c:pt>
                <c:pt idx="401">
                  <c:v>1</c:v>
                </c:pt>
                <c:pt idx="402">
                  <c:v>2</c:v>
                </c:pt>
                <c:pt idx="403">
                  <c:v>2</c:v>
                </c:pt>
                <c:pt idx="404">
                  <c:v>4</c:v>
                </c:pt>
                <c:pt idx="405">
                  <c:v>3</c:v>
                </c:pt>
                <c:pt idx="406">
                  <c:v>5</c:v>
                </c:pt>
                <c:pt idx="407">
                  <c:v>5</c:v>
                </c:pt>
                <c:pt idx="408">
                  <c:v>1</c:v>
                </c:pt>
                <c:pt idx="409">
                  <c:v>1</c:v>
                </c:pt>
                <c:pt idx="410">
                  <c:v>6</c:v>
                </c:pt>
                <c:pt idx="411">
                  <c:v>7</c:v>
                </c:pt>
                <c:pt idx="412">
                  <c:v>1</c:v>
                </c:pt>
                <c:pt idx="413">
                  <c:v>7</c:v>
                </c:pt>
                <c:pt idx="414">
                  <c:v>3</c:v>
                </c:pt>
                <c:pt idx="415">
                  <c:v>3</c:v>
                </c:pt>
                <c:pt idx="416">
                  <c:v>9</c:v>
                </c:pt>
                <c:pt idx="417">
                  <c:v>5</c:v>
                </c:pt>
                <c:pt idx="418">
                  <c:v>2</c:v>
                </c:pt>
                <c:pt idx="419">
                  <c:v>4</c:v>
                </c:pt>
                <c:pt idx="420">
                  <c:v>8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3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5</c:v>
                </c:pt>
                <c:pt idx="429">
                  <c:v>3</c:v>
                </c:pt>
                <c:pt idx="430">
                  <c:v>5</c:v>
                </c:pt>
                <c:pt idx="431">
                  <c:v>1</c:v>
                </c:pt>
                <c:pt idx="432">
                  <c:v>0</c:v>
                </c:pt>
                <c:pt idx="433">
                  <c:v>8</c:v>
                </c:pt>
                <c:pt idx="434">
                  <c:v>4</c:v>
                </c:pt>
                <c:pt idx="435">
                  <c:v>3</c:v>
                </c:pt>
                <c:pt idx="436">
                  <c:v>3</c:v>
                </c:pt>
                <c:pt idx="437">
                  <c:v>2</c:v>
                </c:pt>
                <c:pt idx="438">
                  <c:v>2</c:v>
                </c:pt>
                <c:pt idx="439">
                  <c:v>1</c:v>
                </c:pt>
                <c:pt idx="440">
                  <c:v>9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6</c:v>
                </c:pt>
                <c:pt idx="445">
                  <c:v>4</c:v>
                </c:pt>
                <c:pt idx="446">
                  <c:v>2</c:v>
                </c:pt>
                <c:pt idx="447">
                  <c:v>1</c:v>
                </c:pt>
                <c:pt idx="448">
                  <c:v>5</c:v>
                </c:pt>
                <c:pt idx="449">
                  <c:v>2</c:v>
                </c:pt>
                <c:pt idx="450">
                  <c:v>1</c:v>
                </c:pt>
                <c:pt idx="451">
                  <c:v>5</c:v>
                </c:pt>
                <c:pt idx="452">
                  <c:v>1</c:v>
                </c:pt>
                <c:pt idx="453">
                  <c:v>6</c:v>
                </c:pt>
                <c:pt idx="454">
                  <c:v>6</c:v>
                </c:pt>
                <c:pt idx="455">
                  <c:v>1</c:v>
                </c:pt>
                <c:pt idx="456">
                  <c:v>11</c:v>
                </c:pt>
                <c:pt idx="457">
                  <c:v>7</c:v>
                </c:pt>
                <c:pt idx="458">
                  <c:v>1</c:v>
                </c:pt>
                <c:pt idx="459">
                  <c:v>3</c:v>
                </c:pt>
                <c:pt idx="460">
                  <c:v>4</c:v>
                </c:pt>
                <c:pt idx="461">
                  <c:v>3</c:v>
                </c:pt>
                <c:pt idx="462">
                  <c:v>2</c:v>
                </c:pt>
                <c:pt idx="463">
                  <c:v>0</c:v>
                </c:pt>
                <c:pt idx="464">
                  <c:v>3</c:v>
                </c:pt>
                <c:pt idx="465">
                  <c:v>5</c:v>
                </c:pt>
                <c:pt idx="466">
                  <c:v>3</c:v>
                </c:pt>
                <c:pt idx="467">
                  <c:v>5</c:v>
                </c:pt>
                <c:pt idx="468">
                  <c:v>6</c:v>
                </c:pt>
                <c:pt idx="469">
                  <c:v>6</c:v>
                </c:pt>
                <c:pt idx="470">
                  <c:v>7</c:v>
                </c:pt>
                <c:pt idx="471">
                  <c:v>3</c:v>
                </c:pt>
                <c:pt idx="472">
                  <c:v>5</c:v>
                </c:pt>
                <c:pt idx="473">
                  <c:v>2</c:v>
                </c:pt>
                <c:pt idx="474">
                  <c:v>5</c:v>
                </c:pt>
                <c:pt idx="475">
                  <c:v>2</c:v>
                </c:pt>
                <c:pt idx="476">
                  <c:v>5</c:v>
                </c:pt>
                <c:pt idx="477">
                  <c:v>2</c:v>
                </c:pt>
                <c:pt idx="478">
                  <c:v>6</c:v>
                </c:pt>
                <c:pt idx="479">
                  <c:v>2</c:v>
                </c:pt>
                <c:pt idx="480">
                  <c:v>2</c:v>
                </c:pt>
                <c:pt idx="481">
                  <c:v>5</c:v>
                </c:pt>
                <c:pt idx="482">
                  <c:v>5</c:v>
                </c:pt>
                <c:pt idx="483">
                  <c:v>2</c:v>
                </c:pt>
                <c:pt idx="484">
                  <c:v>1</c:v>
                </c:pt>
                <c:pt idx="485">
                  <c:v>1</c:v>
                </c:pt>
                <c:pt idx="486">
                  <c:v>3</c:v>
                </c:pt>
                <c:pt idx="487">
                  <c:v>1</c:v>
                </c:pt>
                <c:pt idx="488">
                  <c:v>2</c:v>
                </c:pt>
                <c:pt idx="489">
                  <c:v>7</c:v>
                </c:pt>
                <c:pt idx="490">
                  <c:v>4</c:v>
                </c:pt>
                <c:pt idx="491">
                  <c:v>5</c:v>
                </c:pt>
                <c:pt idx="492">
                  <c:v>1</c:v>
                </c:pt>
                <c:pt idx="493">
                  <c:v>0</c:v>
                </c:pt>
                <c:pt idx="494">
                  <c:v>1</c:v>
                </c:pt>
                <c:pt idx="495">
                  <c:v>5</c:v>
                </c:pt>
                <c:pt idx="496">
                  <c:v>2</c:v>
                </c:pt>
                <c:pt idx="497">
                  <c:v>4</c:v>
                </c:pt>
                <c:pt idx="498">
                  <c:v>6</c:v>
                </c:pt>
                <c:pt idx="499">
                  <c:v>2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6</c:v>
                </c:pt>
                <c:pt idx="504">
                  <c:v>1</c:v>
                </c:pt>
                <c:pt idx="505">
                  <c:v>4</c:v>
                </c:pt>
                <c:pt idx="506">
                  <c:v>2</c:v>
                </c:pt>
                <c:pt idx="507">
                  <c:v>3</c:v>
                </c:pt>
                <c:pt idx="508">
                  <c:v>4</c:v>
                </c:pt>
                <c:pt idx="509">
                  <c:v>1</c:v>
                </c:pt>
                <c:pt idx="510">
                  <c:v>10</c:v>
                </c:pt>
                <c:pt idx="511">
                  <c:v>6</c:v>
                </c:pt>
                <c:pt idx="512">
                  <c:v>6</c:v>
                </c:pt>
                <c:pt idx="513">
                  <c:v>2</c:v>
                </c:pt>
                <c:pt idx="514">
                  <c:v>2</c:v>
                </c:pt>
                <c:pt idx="515">
                  <c:v>6</c:v>
                </c:pt>
                <c:pt idx="516">
                  <c:v>8</c:v>
                </c:pt>
                <c:pt idx="517">
                  <c:v>2</c:v>
                </c:pt>
                <c:pt idx="518">
                  <c:v>7</c:v>
                </c:pt>
                <c:pt idx="519">
                  <c:v>1</c:v>
                </c:pt>
                <c:pt idx="520">
                  <c:v>1</c:v>
                </c:pt>
                <c:pt idx="521">
                  <c:v>3</c:v>
                </c:pt>
                <c:pt idx="522">
                  <c:v>2</c:v>
                </c:pt>
                <c:pt idx="523">
                  <c:v>5</c:v>
                </c:pt>
                <c:pt idx="524">
                  <c:v>2</c:v>
                </c:pt>
                <c:pt idx="525">
                  <c:v>3</c:v>
                </c:pt>
                <c:pt idx="526">
                  <c:v>1</c:v>
                </c:pt>
                <c:pt idx="527">
                  <c:v>2</c:v>
                </c:pt>
                <c:pt idx="528">
                  <c:v>8</c:v>
                </c:pt>
                <c:pt idx="529">
                  <c:v>5</c:v>
                </c:pt>
                <c:pt idx="530">
                  <c:v>6</c:v>
                </c:pt>
                <c:pt idx="531">
                  <c:v>3</c:v>
                </c:pt>
                <c:pt idx="532">
                  <c:v>5</c:v>
                </c:pt>
                <c:pt idx="533">
                  <c:v>2</c:v>
                </c:pt>
                <c:pt idx="534">
                  <c:v>6</c:v>
                </c:pt>
                <c:pt idx="535">
                  <c:v>1</c:v>
                </c:pt>
                <c:pt idx="536">
                  <c:v>1</c:v>
                </c:pt>
                <c:pt idx="537">
                  <c:v>6</c:v>
                </c:pt>
                <c:pt idx="538">
                  <c:v>1</c:v>
                </c:pt>
                <c:pt idx="539">
                  <c:v>6</c:v>
                </c:pt>
                <c:pt idx="540">
                  <c:v>3</c:v>
                </c:pt>
                <c:pt idx="541">
                  <c:v>0</c:v>
                </c:pt>
                <c:pt idx="542">
                  <c:v>3</c:v>
                </c:pt>
                <c:pt idx="543">
                  <c:v>3</c:v>
                </c:pt>
                <c:pt idx="544">
                  <c:v>5</c:v>
                </c:pt>
                <c:pt idx="545">
                  <c:v>2</c:v>
                </c:pt>
                <c:pt idx="546">
                  <c:v>4</c:v>
                </c:pt>
                <c:pt idx="547">
                  <c:v>4</c:v>
                </c:pt>
                <c:pt idx="548">
                  <c:v>6</c:v>
                </c:pt>
                <c:pt idx="549">
                  <c:v>7</c:v>
                </c:pt>
                <c:pt idx="550">
                  <c:v>1</c:v>
                </c:pt>
                <c:pt idx="551">
                  <c:v>9</c:v>
                </c:pt>
                <c:pt idx="552">
                  <c:v>7</c:v>
                </c:pt>
                <c:pt idx="553">
                  <c:v>4</c:v>
                </c:pt>
                <c:pt idx="554">
                  <c:v>3</c:v>
                </c:pt>
                <c:pt idx="555">
                  <c:v>8</c:v>
                </c:pt>
                <c:pt idx="556">
                  <c:v>1</c:v>
                </c:pt>
                <c:pt idx="557">
                  <c:v>1</c:v>
                </c:pt>
                <c:pt idx="558">
                  <c:v>4</c:v>
                </c:pt>
                <c:pt idx="559">
                  <c:v>2</c:v>
                </c:pt>
                <c:pt idx="560">
                  <c:v>9</c:v>
                </c:pt>
                <c:pt idx="561">
                  <c:v>7</c:v>
                </c:pt>
                <c:pt idx="562">
                  <c:v>1</c:v>
                </c:pt>
                <c:pt idx="563">
                  <c:v>10</c:v>
                </c:pt>
                <c:pt idx="564">
                  <c:v>4</c:v>
                </c:pt>
                <c:pt idx="565">
                  <c:v>1</c:v>
                </c:pt>
                <c:pt idx="566">
                  <c:v>2</c:v>
                </c:pt>
                <c:pt idx="567">
                  <c:v>2</c:v>
                </c:pt>
                <c:pt idx="568">
                  <c:v>6</c:v>
                </c:pt>
                <c:pt idx="569">
                  <c:v>1</c:v>
                </c:pt>
                <c:pt idx="570">
                  <c:v>3</c:v>
                </c:pt>
                <c:pt idx="571">
                  <c:v>7</c:v>
                </c:pt>
                <c:pt idx="572">
                  <c:v>4</c:v>
                </c:pt>
                <c:pt idx="573">
                  <c:v>3</c:v>
                </c:pt>
                <c:pt idx="574">
                  <c:v>10</c:v>
                </c:pt>
                <c:pt idx="575">
                  <c:v>8</c:v>
                </c:pt>
                <c:pt idx="576">
                  <c:v>7</c:v>
                </c:pt>
                <c:pt idx="577">
                  <c:v>3</c:v>
                </c:pt>
                <c:pt idx="578">
                  <c:v>1</c:v>
                </c:pt>
                <c:pt idx="579">
                  <c:v>8</c:v>
                </c:pt>
                <c:pt idx="580">
                  <c:v>2</c:v>
                </c:pt>
                <c:pt idx="581">
                  <c:v>2</c:v>
                </c:pt>
                <c:pt idx="582">
                  <c:v>3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6</c:v>
                </c:pt>
                <c:pt idx="587">
                  <c:v>1</c:v>
                </c:pt>
                <c:pt idx="588">
                  <c:v>8</c:v>
                </c:pt>
                <c:pt idx="589">
                  <c:v>4</c:v>
                </c:pt>
                <c:pt idx="590">
                  <c:v>5</c:v>
                </c:pt>
                <c:pt idx="591">
                  <c:v>1</c:v>
                </c:pt>
                <c:pt idx="592">
                  <c:v>2</c:v>
                </c:pt>
                <c:pt idx="593">
                  <c:v>3</c:v>
                </c:pt>
                <c:pt idx="594">
                  <c:v>2</c:v>
                </c:pt>
                <c:pt idx="595">
                  <c:v>6</c:v>
                </c:pt>
                <c:pt idx="596">
                  <c:v>8</c:v>
                </c:pt>
                <c:pt idx="597">
                  <c:v>1</c:v>
                </c:pt>
                <c:pt idx="598">
                  <c:v>7</c:v>
                </c:pt>
                <c:pt idx="599">
                  <c:v>6</c:v>
                </c:pt>
                <c:pt idx="600">
                  <c:v>3</c:v>
                </c:pt>
                <c:pt idx="601">
                  <c:v>1</c:v>
                </c:pt>
                <c:pt idx="602">
                  <c:v>3</c:v>
                </c:pt>
                <c:pt idx="603">
                  <c:v>4</c:v>
                </c:pt>
                <c:pt idx="604">
                  <c:v>1</c:v>
                </c:pt>
                <c:pt idx="605">
                  <c:v>1</c:v>
                </c:pt>
                <c:pt idx="606">
                  <c:v>5</c:v>
                </c:pt>
                <c:pt idx="607">
                  <c:v>4</c:v>
                </c:pt>
                <c:pt idx="608">
                  <c:v>4</c:v>
                </c:pt>
                <c:pt idx="609">
                  <c:v>6</c:v>
                </c:pt>
                <c:pt idx="610">
                  <c:v>4</c:v>
                </c:pt>
                <c:pt idx="611">
                  <c:v>2</c:v>
                </c:pt>
                <c:pt idx="612">
                  <c:v>5</c:v>
                </c:pt>
                <c:pt idx="613">
                  <c:v>3</c:v>
                </c:pt>
                <c:pt idx="614">
                  <c:v>11</c:v>
                </c:pt>
                <c:pt idx="615">
                  <c:v>4</c:v>
                </c:pt>
                <c:pt idx="616">
                  <c:v>2</c:v>
                </c:pt>
                <c:pt idx="617">
                  <c:v>5</c:v>
                </c:pt>
                <c:pt idx="618">
                  <c:v>3</c:v>
                </c:pt>
                <c:pt idx="619">
                  <c:v>4</c:v>
                </c:pt>
                <c:pt idx="620">
                  <c:v>1</c:v>
                </c:pt>
                <c:pt idx="621">
                  <c:v>6</c:v>
                </c:pt>
                <c:pt idx="622">
                  <c:v>7</c:v>
                </c:pt>
                <c:pt idx="623">
                  <c:v>5</c:v>
                </c:pt>
                <c:pt idx="624">
                  <c:v>1</c:v>
                </c:pt>
                <c:pt idx="625">
                  <c:v>5</c:v>
                </c:pt>
                <c:pt idx="626">
                  <c:v>4</c:v>
                </c:pt>
                <c:pt idx="627">
                  <c:v>1</c:v>
                </c:pt>
                <c:pt idx="628">
                  <c:v>6</c:v>
                </c:pt>
                <c:pt idx="629">
                  <c:v>1</c:v>
                </c:pt>
                <c:pt idx="630">
                  <c:v>2</c:v>
                </c:pt>
                <c:pt idx="631">
                  <c:v>2</c:v>
                </c:pt>
                <c:pt idx="632">
                  <c:v>5</c:v>
                </c:pt>
                <c:pt idx="633">
                  <c:v>7</c:v>
                </c:pt>
                <c:pt idx="634">
                  <c:v>4</c:v>
                </c:pt>
                <c:pt idx="635">
                  <c:v>2</c:v>
                </c:pt>
                <c:pt idx="636">
                  <c:v>1</c:v>
                </c:pt>
                <c:pt idx="637">
                  <c:v>1</c:v>
                </c:pt>
                <c:pt idx="638">
                  <c:v>4</c:v>
                </c:pt>
                <c:pt idx="639">
                  <c:v>5</c:v>
                </c:pt>
                <c:pt idx="640">
                  <c:v>6</c:v>
                </c:pt>
                <c:pt idx="641">
                  <c:v>5</c:v>
                </c:pt>
                <c:pt idx="642">
                  <c:v>4</c:v>
                </c:pt>
                <c:pt idx="643">
                  <c:v>6</c:v>
                </c:pt>
                <c:pt idx="644">
                  <c:v>4</c:v>
                </c:pt>
                <c:pt idx="645">
                  <c:v>3</c:v>
                </c:pt>
                <c:pt idx="646">
                  <c:v>4</c:v>
                </c:pt>
                <c:pt idx="647">
                  <c:v>1</c:v>
                </c:pt>
                <c:pt idx="648">
                  <c:v>7</c:v>
                </c:pt>
                <c:pt idx="649">
                  <c:v>5</c:v>
                </c:pt>
                <c:pt idx="650">
                  <c:v>2</c:v>
                </c:pt>
                <c:pt idx="651">
                  <c:v>1</c:v>
                </c:pt>
                <c:pt idx="652">
                  <c:v>1</c:v>
                </c:pt>
                <c:pt idx="653">
                  <c:v>8</c:v>
                </c:pt>
                <c:pt idx="654">
                  <c:v>3</c:v>
                </c:pt>
                <c:pt idx="655">
                  <c:v>3</c:v>
                </c:pt>
                <c:pt idx="656">
                  <c:v>7</c:v>
                </c:pt>
                <c:pt idx="657">
                  <c:v>4</c:v>
                </c:pt>
                <c:pt idx="658">
                  <c:v>6</c:v>
                </c:pt>
                <c:pt idx="659">
                  <c:v>2</c:v>
                </c:pt>
                <c:pt idx="660">
                  <c:v>9</c:v>
                </c:pt>
                <c:pt idx="661">
                  <c:v>2</c:v>
                </c:pt>
                <c:pt idx="662">
                  <c:v>4</c:v>
                </c:pt>
                <c:pt idx="663">
                  <c:v>3</c:v>
                </c:pt>
                <c:pt idx="664">
                  <c:v>7</c:v>
                </c:pt>
                <c:pt idx="665">
                  <c:v>3</c:v>
                </c:pt>
                <c:pt idx="666">
                  <c:v>5</c:v>
                </c:pt>
                <c:pt idx="667">
                  <c:v>2</c:v>
                </c:pt>
                <c:pt idx="668">
                  <c:v>7</c:v>
                </c:pt>
                <c:pt idx="669">
                  <c:v>1</c:v>
                </c:pt>
                <c:pt idx="670">
                  <c:v>3</c:v>
                </c:pt>
                <c:pt idx="671">
                  <c:v>2</c:v>
                </c:pt>
                <c:pt idx="672">
                  <c:v>2</c:v>
                </c:pt>
                <c:pt idx="673">
                  <c:v>6</c:v>
                </c:pt>
                <c:pt idx="674">
                  <c:v>8</c:v>
                </c:pt>
                <c:pt idx="675">
                  <c:v>2</c:v>
                </c:pt>
                <c:pt idx="676">
                  <c:v>3</c:v>
                </c:pt>
                <c:pt idx="677">
                  <c:v>7</c:v>
                </c:pt>
                <c:pt idx="678">
                  <c:v>2</c:v>
                </c:pt>
                <c:pt idx="679">
                  <c:v>9</c:v>
                </c:pt>
                <c:pt idx="680">
                  <c:v>2</c:v>
                </c:pt>
                <c:pt idx="681">
                  <c:v>5</c:v>
                </c:pt>
                <c:pt idx="682">
                  <c:v>11</c:v>
                </c:pt>
                <c:pt idx="683">
                  <c:v>4</c:v>
                </c:pt>
                <c:pt idx="684">
                  <c:v>6</c:v>
                </c:pt>
                <c:pt idx="685">
                  <c:v>4</c:v>
                </c:pt>
                <c:pt idx="686">
                  <c:v>1</c:v>
                </c:pt>
                <c:pt idx="687">
                  <c:v>4</c:v>
                </c:pt>
                <c:pt idx="688">
                  <c:v>7</c:v>
                </c:pt>
                <c:pt idx="689">
                  <c:v>7</c:v>
                </c:pt>
                <c:pt idx="690">
                  <c:v>3</c:v>
                </c:pt>
                <c:pt idx="691">
                  <c:v>7</c:v>
                </c:pt>
                <c:pt idx="692">
                  <c:v>2</c:v>
                </c:pt>
                <c:pt idx="693">
                  <c:v>2</c:v>
                </c:pt>
                <c:pt idx="694">
                  <c:v>11</c:v>
                </c:pt>
                <c:pt idx="695">
                  <c:v>7</c:v>
                </c:pt>
                <c:pt idx="696">
                  <c:v>5</c:v>
                </c:pt>
                <c:pt idx="697">
                  <c:v>2</c:v>
                </c:pt>
                <c:pt idx="698">
                  <c:v>4</c:v>
                </c:pt>
                <c:pt idx="699">
                  <c:v>3</c:v>
                </c:pt>
                <c:pt idx="700">
                  <c:v>1</c:v>
                </c:pt>
                <c:pt idx="701">
                  <c:v>4</c:v>
                </c:pt>
                <c:pt idx="702">
                  <c:v>5</c:v>
                </c:pt>
                <c:pt idx="703">
                  <c:v>5</c:v>
                </c:pt>
                <c:pt idx="704">
                  <c:v>1</c:v>
                </c:pt>
                <c:pt idx="705">
                  <c:v>1</c:v>
                </c:pt>
                <c:pt idx="706">
                  <c:v>4</c:v>
                </c:pt>
                <c:pt idx="707">
                  <c:v>1</c:v>
                </c:pt>
                <c:pt idx="708">
                  <c:v>3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4</c:v>
                </c:pt>
                <c:pt idx="713">
                  <c:v>3</c:v>
                </c:pt>
                <c:pt idx="714">
                  <c:v>4</c:v>
                </c:pt>
                <c:pt idx="715">
                  <c:v>8</c:v>
                </c:pt>
                <c:pt idx="716">
                  <c:v>3</c:v>
                </c:pt>
                <c:pt idx="717">
                  <c:v>5</c:v>
                </c:pt>
                <c:pt idx="718">
                  <c:v>8</c:v>
                </c:pt>
                <c:pt idx="719">
                  <c:v>6</c:v>
                </c:pt>
                <c:pt idx="720">
                  <c:v>4</c:v>
                </c:pt>
                <c:pt idx="721">
                  <c:v>8</c:v>
                </c:pt>
                <c:pt idx="722">
                  <c:v>3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3</c:v>
                </c:pt>
                <c:pt idx="727">
                  <c:v>6</c:v>
                </c:pt>
                <c:pt idx="728">
                  <c:v>2</c:v>
                </c:pt>
                <c:pt idx="729">
                  <c:v>4</c:v>
                </c:pt>
                <c:pt idx="730">
                  <c:v>2</c:v>
                </c:pt>
                <c:pt idx="731">
                  <c:v>4</c:v>
                </c:pt>
                <c:pt idx="732">
                  <c:v>4</c:v>
                </c:pt>
                <c:pt idx="733">
                  <c:v>3</c:v>
                </c:pt>
                <c:pt idx="734">
                  <c:v>8</c:v>
                </c:pt>
                <c:pt idx="735">
                  <c:v>7</c:v>
                </c:pt>
                <c:pt idx="736">
                  <c:v>8</c:v>
                </c:pt>
                <c:pt idx="737">
                  <c:v>7</c:v>
                </c:pt>
                <c:pt idx="738">
                  <c:v>2</c:v>
                </c:pt>
                <c:pt idx="739">
                  <c:v>3</c:v>
                </c:pt>
                <c:pt idx="740">
                  <c:v>4</c:v>
                </c:pt>
                <c:pt idx="741">
                  <c:v>2</c:v>
                </c:pt>
                <c:pt idx="742">
                  <c:v>2</c:v>
                </c:pt>
                <c:pt idx="743">
                  <c:v>6</c:v>
                </c:pt>
                <c:pt idx="744">
                  <c:v>3</c:v>
                </c:pt>
                <c:pt idx="745">
                  <c:v>5</c:v>
                </c:pt>
                <c:pt idx="746">
                  <c:v>2</c:v>
                </c:pt>
                <c:pt idx="747">
                  <c:v>2</c:v>
                </c:pt>
                <c:pt idx="748">
                  <c:v>1</c:v>
                </c:pt>
                <c:pt idx="749">
                  <c:v>5</c:v>
                </c:pt>
                <c:pt idx="750">
                  <c:v>3</c:v>
                </c:pt>
                <c:pt idx="751">
                  <c:v>6</c:v>
                </c:pt>
                <c:pt idx="752">
                  <c:v>7</c:v>
                </c:pt>
                <c:pt idx="753">
                  <c:v>3</c:v>
                </c:pt>
                <c:pt idx="754">
                  <c:v>9</c:v>
                </c:pt>
                <c:pt idx="755">
                  <c:v>5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2</c:v>
                </c:pt>
                <c:pt idx="760">
                  <c:v>7</c:v>
                </c:pt>
                <c:pt idx="761">
                  <c:v>9</c:v>
                </c:pt>
                <c:pt idx="762">
                  <c:v>7</c:v>
                </c:pt>
                <c:pt idx="763">
                  <c:v>1</c:v>
                </c:pt>
                <c:pt idx="764">
                  <c:v>4</c:v>
                </c:pt>
                <c:pt idx="765">
                  <c:v>8</c:v>
                </c:pt>
                <c:pt idx="766">
                  <c:v>2</c:v>
                </c:pt>
                <c:pt idx="767">
                  <c:v>6</c:v>
                </c:pt>
                <c:pt idx="768">
                  <c:v>1</c:v>
                </c:pt>
                <c:pt idx="769">
                  <c:v>9</c:v>
                </c:pt>
                <c:pt idx="770">
                  <c:v>3</c:v>
                </c:pt>
                <c:pt idx="771">
                  <c:v>4</c:v>
                </c:pt>
                <c:pt idx="772">
                  <c:v>9</c:v>
                </c:pt>
                <c:pt idx="773">
                  <c:v>3</c:v>
                </c:pt>
                <c:pt idx="774">
                  <c:v>9</c:v>
                </c:pt>
                <c:pt idx="775">
                  <c:v>7</c:v>
                </c:pt>
                <c:pt idx="776">
                  <c:v>1</c:v>
                </c:pt>
                <c:pt idx="777">
                  <c:v>1</c:v>
                </c:pt>
                <c:pt idx="778">
                  <c:v>2</c:v>
                </c:pt>
                <c:pt idx="779">
                  <c:v>1</c:v>
                </c:pt>
                <c:pt idx="780">
                  <c:v>9</c:v>
                </c:pt>
                <c:pt idx="781">
                  <c:v>4</c:v>
                </c:pt>
                <c:pt idx="782">
                  <c:v>7</c:v>
                </c:pt>
                <c:pt idx="783">
                  <c:v>5</c:v>
                </c:pt>
                <c:pt idx="784">
                  <c:v>4</c:v>
                </c:pt>
                <c:pt idx="785">
                  <c:v>8</c:v>
                </c:pt>
                <c:pt idx="786">
                  <c:v>10</c:v>
                </c:pt>
                <c:pt idx="787">
                  <c:v>7</c:v>
                </c:pt>
                <c:pt idx="788">
                  <c:v>11</c:v>
                </c:pt>
                <c:pt idx="789">
                  <c:v>0</c:v>
                </c:pt>
                <c:pt idx="790">
                  <c:v>2</c:v>
                </c:pt>
                <c:pt idx="791">
                  <c:v>11</c:v>
                </c:pt>
                <c:pt idx="792">
                  <c:v>2</c:v>
                </c:pt>
                <c:pt idx="793">
                  <c:v>7</c:v>
                </c:pt>
                <c:pt idx="794">
                  <c:v>6</c:v>
                </c:pt>
                <c:pt idx="795">
                  <c:v>8</c:v>
                </c:pt>
                <c:pt idx="796">
                  <c:v>7</c:v>
                </c:pt>
                <c:pt idx="797">
                  <c:v>7</c:v>
                </c:pt>
                <c:pt idx="798">
                  <c:v>3</c:v>
                </c:pt>
                <c:pt idx="799">
                  <c:v>1</c:v>
                </c:pt>
                <c:pt idx="800">
                  <c:v>4</c:v>
                </c:pt>
                <c:pt idx="801">
                  <c:v>6</c:v>
                </c:pt>
                <c:pt idx="802">
                  <c:v>2</c:v>
                </c:pt>
                <c:pt idx="803">
                  <c:v>3</c:v>
                </c:pt>
                <c:pt idx="804">
                  <c:v>11</c:v>
                </c:pt>
                <c:pt idx="805">
                  <c:v>5</c:v>
                </c:pt>
                <c:pt idx="806">
                  <c:v>2</c:v>
                </c:pt>
                <c:pt idx="807">
                  <c:v>8</c:v>
                </c:pt>
                <c:pt idx="808">
                  <c:v>10</c:v>
                </c:pt>
                <c:pt idx="809">
                  <c:v>6</c:v>
                </c:pt>
                <c:pt idx="810">
                  <c:v>1</c:v>
                </c:pt>
                <c:pt idx="811">
                  <c:v>3</c:v>
                </c:pt>
                <c:pt idx="812">
                  <c:v>4</c:v>
                </c:pt>
                <c:pt idx="813">
                  <c:v>5</c:v>
                </c:pt>
                <c:pt idx="814">
                  <c:v>4</c:v>
                </c:pt>
                <c:pt idx="815">
                  <c:v>4</c:v>
                </c:pt>
                <c:pt idx="816">
                  <c:v>2</c:v>
                </c:pt>
                <c:pt idx="817">
                  <c:v>1</c:v>
                </c:pt>
                <c:pt idx="818">
                  <c:v>0</c:v>
                </c:pt>
                <c:pt idx="819">
                  <c:v>4</c:v>
                </c:pt>
                <c:pt idx="820">
                  <c:v>6</c:v>
                </c:pt>
                <c:pt idx="821">
                  <c:v>2</c:v>
                </c:pt>
                <c:pt idx="822">
                  <c:v>6</c:v>
                </c:pt>
                <c:pt idx="823">
                  <c:v>6</c:v>
                </c:pt>
                <c:pt idx="824">
                  <c:v>11</c:v>
                </c:pt>
                <c:pt idx="825">
                  <c:v>7</c:v>
                </c:pt>
                <c:pt idx="826">
                  <c:v>3</c:v>
                </c:pt>
                <c:pt idx="827">
                  <c:v>7</c:v>
                </c:pt>
                <c:pt idx="828">
                  <c:v>5</c:v>
                </c:pt>
                <c:pt idx="829">
                  <c:v>8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2</c:v>
                </c:pt>
                <c:pt idx="834">
                  <c:v>1</c:v>
                </c:pt>
                <c:pt idx="835">
                  <c:v>3</c:v>
                </c:pt>
                <c:pt idx="836">
                  <c:v>2</c:v>
                </c:pt>
                <c:pt idx="837">
                  <c:v>5</c:v>
                </c:pt>
                <c:pt idx="838">
                  <c:v>0</c:v>
                </c:pt>
                <c:pt idx="839">
                  <c:v>4</c:v>
                </c:pt>
                <c:pt idx="840">
                  <c:v>4</c:v>
                </c:pt>
                <c:pt idx="841">
                  <c:v>6</c:v>
                </c:pt>
                <c:pt idx="842">
                  <c:v>2</c:v>
                </c:pt>
                <c:pt idx="843">
                  <c:v>7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1</c:v>
                </c:pt>
                <c:pt idx="848">
                  <c:v>4</c:v>
                </c:pt>
                <c:pt idx="849">
                  <c:v>4</c:v>
                </c:pt>
                <c:pt idx="850">
                  <c:v>1</c:v>
                </c:pt>
                <c:pt idx="851">
                  <c:v>7</c:v>
                </c:pt>
                <c:pt idx="852">
                  <c:v>3</c:v>
                </c:pt>
                <c:pt idx="853">
                  <c:v>4</c:v>
                </c:pt>
                <c:pt idx="854">
                  <c:v>10</c:v>
                </c:pt>
                <c:pt idx="855">
                  <c:v>1</c:v>
                </c:pt>
                <c:pt idx="856">
                  <c:v>7</c:v>
                </c:pt>
                <c:pt idx="857">
                  <c:v>1</c:v>
                </c:pt>
                <c:pt idx="858">
                  <c:v>2</c:v>
                </c:pt>
                <c:pt idx="859">
                  <c:v>1</c:v>
                </c:pt>
                <c:pt idx="860">
                  <c:v>11</c:v>
                </c:pt>
                <c:pt idx="861">
                  <c:v>1</c:v>
                </c:pt>
                <c:pt idx="862">
                  <c:v>0</c:v>
                </c:pt>
                <c:pt idx="863">
                  <c:v>5</c:v>
                </c:pt>
                <c:pt idx="864">
                  <c:v>6</c:v>
                </c:pt>
                <c:pt idx="865">
                  <c:v>4</c:v>
                </c:pt>
                <c:pt idx="866">
                  <c:v>8</c:v>
                </c:pt>
                <c:pt idx="867">
                  <c:v>2</c:v>
                </c:pt>
                <c:pt idx="868">
                  <c:v>1</c:v>
                </c:pt>
                <c:pt idx="869">
                  <c:v>3</c:v>
                </c:pt>
                <c:pt idx="870">
                  <c:v>2</c:v>
                </c:pt>
                <c:pt idx="871">
                  <c:v>1</c:v>
                </c:pt>
                <c:pt idx="872">
                  <c:v>5</c:v>
                </c:pt>
                <c:pt idx="873">
                  <c:v>1</c:v>
                </c:pt>
                <c:pt idx="874">
                  <c:v>1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2</c:v>
                </c:pt>
                <c:pt idx="879">
                  <c:v>2</c:v>
                </c:pt>
                <c:pt idx="880">
                  <c:v>7</c:v>
                </c:pt>
                <c:pt idx="881">
                  <c:v>3</c:v>
                </c:pt>
                <c:pt idx="882">
                  <c:v>3</c:v>
                </c:pt>
                <c:pt idx="883">
                  <c:v>5</c:v>
                </c:pt>
                <c:pt idx="884">
                  <c:v>9</c:v>
                </c:pt>
                <c:pt idx="885">
                  <c:v>5</c:v>
                </c:pt>
                <c:pt idx="886">
                  <c:v>4</c:v>
                </c:pt>
                <c:pt idx="887">
                  <c:v>6</c:v>
                </c:pt>
                <c:pt idx="888">
                  <c:v>9</c:v>
                </c:pt>
                <c:pt idx="889">
                  <c:v>1</c:v>
                </c:pt>
                <c:pt idx="890">
                  <c:v>7</c:v>
                </c:pt>
                <c:pt idx="891">
                  <c:v>7</c:v>
                </c:pt>
                <c:pt idx="892">
                  <c:v>5</c:v>
                </c:pt>
                <c:pt idx="893">
                  <c:v>2</c:v>
                </c:pt>
                <c:pt idx="894">
                  <c:v>2</c:v>
                </c:pt>
                <c:pt idx="895">
                  <c:v>3</c:v>
                </c:pt>
                <c:pt idx="896">
                  <c:v>8</c:v>
                </c:pt>
                <c:pt idx="897">
                  <c:v>1</c:v>
                </c:pt>
                <c:pt idx="898">
                  <c:v>2</c:v>
                </c:pt>
                <c:pt idx="899">
                  <c:v>6</c:v>
                </c:pt>
                <c:pt idx="900">
                  <c:v>1</c:v>
                </c:pt>
                <c:pt idx="901">
                  <c:v>2</c:v>
                </c:pt>
                <c:pt idx="902">
                  <c:v>1</c:v>
                </c:pt>
                <c:pt idx="903">
                  <c:v>7</c:v>
                </c:pt>
                <c:pt idx="904">
                  <c:v>5</c:v>
                </c:pt>
                <c:pt idx="905">
                  <c:v>11</c:v>
                </c:pt>
                <c:pt idx="906">
                  <c:v>7</c:v>
                </c:pt>
                <c:pt idx="907">
                  <c:v>2</c:v>
                </c:pt>
                <c:pt idx="908">
                  <c:v>2</c:v>
                </c:pt>
                <c:pt idx="909">
                  <c:v>3</c:v>
                </c:pt>
                <c:pt idx="910">
                  <c:v>4</c:v>
                </c:pt>
                <c:pt idx="911">
                  <c:v>3</c:v>
                </c:pt>
                <c:pt idx="912">
                  <c:v>6</c:v>
                </c:pt>
                <c:pt idx="913">
                  <c:v>2</c:v>
                </c:pt>
                <c:pt idx="914">
                  <c:v>9</c:v>
                </c:pt>
                <c:pt idx="915">
                  <c:v>3</c:v>
                </c:pt>
                <c:pt idx="916">
                  <c:v>3</c:v>
                </c:pt>
                <c:pt idx="917">
                  <c:v>2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3</c:v>
                </c:pt>
                <c:pt idx="922">
                  <c:v>3</c:v>
                </c:pt>
                <c:pt idx="923">
                  <c:v>2</c:v>
                </c:pt>
                <c:pt idx="924">
                  <c:v>9</c:v>
                </c:pt>
                <c:pt idx="925">
                  <c:v>3</c:v>
                </c:pt>
                <c:pt idx="926">
                  <c:v>3</c:v>
                </c:pt>
                <c:pt idx="927">
                  <c:v>7</c:v>
                </c:pt>
                <c:pt idx="928">
                  <c:v>5</c:v>
                </c:pt>
                <c:pt idx="929">
                  <c:v>4</c:v>
                </c:pt>
                <c:pt idx="930">
                  <c:v>3</c:v>
                </c:pt>
                <c:pt idx="931">
                  <c:v>8</c:v>
                </c:pt>
                <c:pt idx="932">
                  <c:v>9</c:v>
                </c:pt>
                <c:pt idx="933">
                  <c:v>27</c:v>
                </c:pt>
                <c:pt idx="934">
                  <c:v>6</c:v>
                </c:pt>
                <c:pt idx="935">
                  <c:v>4</c:v>
                </c:pt>
                <c:pt idx="936">
                  <c:v>3</c:v>
                </c:pt>
                <c:pt idx="937">
                  <c:v>5</c:v>
                </c:pt>
                <c:pt idx="938">
                  <c:v>3</c:v>
                </c:pt>
                <c:pt idx="939">
                  <c:v>3</c:v>
                </c:pt>
                <c:pt idx="940">
                  <c:v>10</c:v>
                </c:pt>
                <c:pt idx="941">
                  <c:v>3</c:v>
                </c:pt>
                <c:pt idx="942">
                  <c:v>10</c:v>
                </c:pt>
                <c:pt idx="943">
                  <c:v>9</c:v>
                </c:pt>
                <c:pt idx="944">
                  <c:v>7</c:v>
                </c:pt>
                <c:pt idx="945">
                  <c:v>2</c:v>
                </c:pt>
                <c:pt idx="946">
                  <c:v>6</c:v>
                </c:pt>
                <c:pt idx="947">
                  <c:v>3</c:v>
                </c:pt>
                <c:pt idx="948">
                  <c:v>8</c:v>
                </c:pt>
                <c:pt idx="949">
                  <c:v>4</c:v>
                </c:pt>
                <c:pt idx="950">
                  <c:v>7</c:v>
                </c:pt>
                <c:pt idx="951">
                  <c:v>5</c:v>
                </c:pt>
                <c:pt idx="952">
                  <c:v>4</c:v>
                </c:pt>
                <c:pt idx="953">
                  <c:v>1</c:v>
                </c:pt>
                <c:pt idx="954">
                  <c:v>1</c:v>
                </c:pt>
                <c:pt idx="955">
                  <c:v>2</c:v>
                </c:pt>
                <c:pt idx="956">
                  <c:v>1</c:v>
                </c:pt>
                <c:pt idx="957">
                  <c:v>6</c:v>
                </c:pt>
                <c:pt idx="958">
                  <c:v>8</c:v>
                </c:pt>
                <c:pt idx="959">
                  <c:v>8</c:v>
                </c:pt>
                <c:pt idx="960">
                  <c:v>2</c:v>
                </c:pt>
                <c:pt idx="961">
                  <c:v>7</c:v>
                </c:pt>
                <c:pt idx="962">
                  <c:v>3</c:v>
                </c:pt>
                <c:pt idx="963">
                  <c:v>6</c:v>
                </c:pt>
                <c:pt idx="964">
                  <c:v>8</c:v>
                </c:pt>
                <c:pt idx="965">
                  <c:v>6</c:v>
                </c:pt>
                <c:pt idx="966">
                  <c:v>10</c:v>
                </c:pt>
                <c:pt idx="967">
                  <c:v>4</c:v>
                </c:pt>
                <c:pt idx="968">
                  <c:v>4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4</c:v>
                </c:pt>
                <c:pt idx="974">
                  <c:v>5</c:v>
                </c:pt>
                <c:pt idx="975">
                  <c:v>2</c:v>
                </c:pt>
                <c:pt idx="976">
                  <c:v>8</c:v>
                </c:pt>
                <c:pt idx="977">
                  <c:v>1</c:v>
                </c:pt>
                <c:pt idx="978">
                  <c:v>2</c:v>
                </c:pt>
                <c:pt idx="979">
                  <c:v>3</c:v>
                </c:pt>
                <c:pt idx="980">
                  <c:v>7</c:v>
                </c:pt>
                <c:pt idx="981">
                  <c:v>1</c:v>
                </c:pt>
                <c:pt idx="982">
                  <c:v>4</c:v>
                </c:pt>
                <c:pt idx="983">
                  <c:v>5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11</c:v>
                </c:pt>
                <c:pt idx="988">
                  <c:v>5</c:v>
                </c:pt>
                <c:pt idx="989">
                  <c:v>3</c:v>
                </c:pt>
                <c:pt idx="990">
                  <c:v>0</c:v>
                </c:pt>
                <c:pt idx="991">
                  <c:v>1</c:v>
                </c:pt>
                <c:pt idx="992">
                  <c:v>4</c:v>
                </c:pt>
                <c:pt idx="993">
                  <c:v>2</c:v>
                </c:pt>
                <c:pt idx="994">
                  <c:v>4</c:v>
                </c:pt>
                <c:pt idx="995">
                  <c:v>10</c:v>
                </c:pt>
                <c:pt idx="996">
                  <c:v>7</c:v>
                </c:pt>
                <c:pt idx="997">
                  <c:v>4</c:v>
                </c:pt>
                <c:pt idx="998">
                  <c:v>2</c:v>
                </c:pt>
                <c:pt idx="999">
                  <c:v>2</c:v>
                </c:pt>
                <c:pt idx="1000">
                  <c:v>5</c:v>
                </c:pt>
                <c:pt idx="1001">
                  <c:v>3</c:v>
                </c:pt>
                <c:pt idx="1002">
                  <c:v>1</c:v>
                </c:pt>
                <c:pt idx="1003">
                  <c:v>4</c:v>
                </c:pt>
                <c:pt idx="1004">
                  <c:v>1</c:v>
                </c:pt>
                <c:pt idx="1005">
                  <c:v>11</c:v>
                </c:pt>
                <c:pt idx="1006">
                  <c:v>3</c:v>
                </c:pt>
                <c:pt idx="1007">
                  <c:v>7</c:v>
                </c:pt>
                <c:pt idx="1008">
                  <c:v>4</c:v>
                </c:pt>
                <c:pt idx="1009">
                  <c:v>1</c:v>
                </c:pt>
                <c:pt idx="1010">
                  <c:v>8</c:v>
                </c:pt>
                <c:pt idx="1011">
                  <c:v>1</c:v>
                </c:pt>
                <c:pt idx="1012">
                  <c:v>2</c:v>
                </c:pt>
                <c:pt idx="1013">
                  <c:v>2</c:v>
                </c:pt>
                <c:pt idx="1014">
                  <c:v>0</c:v>
                </c:pt>
                <c:pt idx="1015">
                  <c:v>5</c:v>
                </c:pt>
                <c:pt idx="1016">
                  <c:v>4</c:v>
                </c:pt>
                <c:pt idx="1017">
                  <c:v>4</c:v>
                </c:pt>
                <c:pt idx="1018">
                  <c:v>10</c:v>
                </c:pt>
                <c:pt idx="1019">
                  <c:v>3</c:v>
                </c:pt>
                <c:pt idx="1020">
                  <c:v>3</c:v>
                </c:pt>
                <c:pt idx="1021">
                  <c:v>4</c:v>
                </c:pt>
                <c:pt idx="1022">
                  <c:v>2</c:v>
                </c:pt>
                <c:pt idx="1023">
                  <c:v>4</c:v>
                </c:pt>
                <c:pt idx="1024">
                  <c:v>2</c:v>
                </c:pt>
                <c:pt idx="1025">
                  <c:v>2</c:v>
                </c:pt>
                <c:pt idx="1026">
                  <c:v>1</c:v>
                </c:pt>
                <c:pt idx="1027">
                  <c:v>6</c:v>
                </c:pt>
                <c:pt idx="1028">
                  <c:v>2</c:v>
                </c:pt>
                <c:pt idx="1029">
                  <c:v>6</c:v>
                </c:pt>
                <c:pt idx="1030">
                  <c:v>1</c:v>
                </c:pt>
                <c:pt idx="1031">
                  <c:v>6</c:v>
                </c:pt>
                <c:pt idx="1032">
                  <c:v>7</c:v>
                </c:pt>
                <c:pt idx="1033">
                  <c:v>3</c:v>
                </c:pt>
                <c:pt idx="1034">
                  <c:v>1</c:v>
                </c:pt>
                <c:pt idx="1035">
                  <c:v>5</c:v>
                </c:pt>
                <c:pt idx="1036">
                  <c:v>5</c:v>
                </c:pt>
                <c:pt idx="1037">
                  <c:v>4</c:v>
                </c:pt>
                <c:pt idx="1038">
                  <c:v>5</c:v>
                </c:pt>
                <c:pt idx="1039">
                  <c:v>7</c:v>
                </c:pt>
                <c:pt idx="1040">
                  <c:v>2</c:v>
                </c:pt>
                <c:pt idx="1041">
                  <c:v>4</c:v>
                </c:pt>
                <c:pt idx="1042">
                  <c:v>9</c:v>
                </c:pt>
                <c:pt idx="1043">
                  <c:v>1</c:v>
                </c:pt>
                <c:pt idx="1044">
                  <c:v>4</c:v>
                </c:pt>
                <c:pt idx="1045">
                  <c:v>4</c:v>
                </c:pt>
                <c:pt idx="1046">
                  <c:v>2</c:v>
                </c:pt>
                <c:pt idx="1047">
                  <c:v>11</c:v>
                </c:pt>
                <c:pt idx="1048">
                  <c:v>2</c:v>
                </c:pt>
                <c:pt idx="1049">
                  <c:v>6</c:v>
                </c:pt>
                <c:pt idx="1050">
                  <c:v>3</c:v>
                </c:pt>
                <c:pt idx="1051">
                  <c:v>1</c:v>
                </c:pt>
                <c:pt idx="1052">
                  <c:v>6</c:v>
                </c:pt>
                <c:pt idx="1053">
                  <c:v>4</c:v>
                </c:pt>
                <c:pt idx="1054">
                  <c:v>1</c:v>
                </c:pt>
                <c:pt idx="1055">
                  <c:v>1</c:v>
                </c:pt>
                <c:pt idx="1056">
                  <c:v>4</c:v>
                </c:pt>
                <c:pt idx="1057">
                  <c:v>7</c:v>
                </c:pt>
                <c:pt idx="1058">
                  <c:v>8</c:v>
                </c:pt>
                <c:pt idx="1059">
                  <c:v>9</c:v>
                </c:pt>
                <c:pt idx="1060">
                  <c:v>8</c:v>
                </c:pt>
                <c:pt idx="1061">
                  <c:v>10</c:v>
                </c:pt>
                <c:pt idx="1062">
                  <c:v>2</c:v>
                </c:pt>
                <c:pt idx="1063">
                  <c:v>1</c:v>
                </c:pt>
                <c:pt idx="1064">
                  <c:v>1</c:v>
                </c:pt>
                <c:pt idx="1065">
                  <c:v>4</c:v>
                </c:pt>
                <c:pt idx="1066">
                  <c:v>1</c:v>
                </c:pt>
                <c:pt idx="1067">
                  <c:v>10</c:v>
                </c:pt>
                <c:pt idx="1068">
                  <c:v>2</c:v>
                </c:pt>
                <c:pt idx="1069">
                  <c:v>1</c:v>
                </c:pt>
                <c:pt idx="1070">
                  <c:v>5</c:v>
                </c:pt>
                <c:pt idx="1071">
                  <c:v>2</c:v>
                </c:pt>
                <c:pt idx="1072">
                  <c:v>4</c:v>
                </c:pt>
                <c:pt idx="1073">
                  <c:v>27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8</c:v>
                </c:pt>
                <c:pt idx="1078">
                  <c:v>6</c:v>
                </c:pt>
                <c:pt idx="1079">
                  <c:v>2</c:v>
                </c:pt>
                <c:pt idx="1080">
                  <c:v>3</c:v>
                </c:pt>
                <c:pt idx="1081">
                  <c:v>3</c:v>
                </c:pt>
                <c:pt idx="1082">
                  <c:v>1</c:v>
                </c:pt>
                <c:pt idx="1083">
                  <c:v>5</c:v>
                </c:pt>
                <c:pt idx="1084">
                  <c:v>3</c:v>
                </c:pt>
                <c:pt idx="1085">
                  <c:v>7</c:v>
                </c:pt>
                <c:pt idx="1086">
                  <c:v>2</c:v>
                </c:pt>
                <c:pt idx="1087">
                  <c:v>4</c:v>
                </c:pt>
                <c:pt idx="1088">
                  <c:v>6</c:v>
                </c:pt>
                <c:pt idx="1089">
                  <c:v>1</c:v>
                </c:pt>
                <c:pt idx="1090">
                  <c:v>2</c:v>
                </c:pt>
                <c:pt idx="1091">
                  <c:v>7</c:v>
                </c:pt>
                <c:pt idx="1092">
                  <c:v>2</c:v>
                </c:pt>
                <c:pt idx="1093">
                  <c:v>3</c:v>
                </c:pt>
                <c:pt idx="1094">
                  <c:v>5</c:v>
                </c:pt>
                <c:pt idx="1095">
                  <c:v>0</c:v>
                </c:pt>
                <c:pt idx="1096">
                  <c:v>3</c:v>
                </c:pt>
                <c:pt idx="1097">
                  <c:v>3</c:v>
                </c:pt>
                <c:pt idx="1098">
                  <c:v>1</c:v>
                </c:pt>
                <c:pt idx="1099">
                  <c:v>6</c:v>
                </c:pt>
                <c:pt idx="1100">
                  <c:v>1</c:v>
                </c:pt>
                <c:pt idx="1101">
                  <c:v>3</c:v>
                </c:pt>
                <c:pt idx="1102">
                  <c:v>3</c:v>
                </c:pt>
                <c:pt idx="1103">
                  <c:v>7</c:v>
                </c:pt>
                <c:pt idx="1104">
                  <c:v>3</c:v>
                </c:pt>
                <c:pt idx="1105">
                  <c:v>0</c:v>
                </c:pt>
                <c:pt idx="1106">
                  <c:v>5</c:v>
                </c:pt>
                <c:pt idx="1107">
                  <c:v>6</c:v>
                </c:pt>
                <c:pt idx="1108">
                  <c:v>1</c:v>
                </c:pt>
                <c:pt idx="1109">
                  <c:v>1</c:v>
                </c:pt>
                <c:pt idx="1110">
                  <c:v>9</c:v>
                </c:pt>
                <c:pt idx="1111">
                  <c:v>10</c:v>
                </c:pt>
                <c:pt idx="1112">
                  <c:v>1</c:v>
                </c:pt>
                <c:pt idx="1113">
                  <c:v>3</c:v>
                </c:pt>
                <c:pt idx="1114">
                  <c:v>4</c:v>
                </c:pt>
                <c:pt idx="1115">
                  <c:v>9</c:v>
                </c:pt>
                <c:pt idx="1116">
                  <c:v>5</c:v>
                </c:pt>
                <c:pt idx="1117">
                  <c:v>4</c:v>
                </c:pt>
                <c:pt idx="1118">
                  <c:v>2</c:v>
                </c:pt>
                <c:pt idx="1119">
                  <c:v>2</c:v>
                </c:pt>
                <c:pt idx="1120">
                  <c:v>9</c:v>
                </c:pt>
                <c:pt idx="1121">
                  <c:v>4</c:v>
                </c:pt>
                <c:pt idx="1122">
                  <c:v>6</c:v>
                </c:pt>
                <c:pt idx="1123">
                  <c:v>1</c:v>
                </c:pt>
                <c:pt idx="1124">
                  <c:v>5</c:v>
                </c:pt>
                <c:pt idx="1125">
                  <c:v>7</c:v>
                </c:pt>
                <c:pt idx="1126">
                  <c:v>1</c:v>
                </c:pt>
                <c:pt idx="1127">
                  <c:v>1</c:v>
                </c:pt>
                <c:pt idx="1128">
                  <c:v>6</c:v>
                </c:pt>
                <c:pt idx="1129">
                  <c:v>8</c:v>
                </c:pt>
                <c:pt idx="1130">
                  <c:v>2</c:v>
                </c:pt>
                <c:pt idx="1131">
                  <c:v>8</c:v>
                </c:pt>
                <c:pt idx="1132">
                  <c:v>3</c:v>
                </c:pt>
                <c:pt idx="1133">
                  <c:v>5</c:v>
                </c:pt>
                <c:pt idx="1134">
                  <c:v>4</c:v>
                </c:pt>
                <c:pt idx="1135">
                  <c:v>7</c:v>
                </c:pt>
                <c:pt idx="1136">
                  <c:v>7</c:v>
                </c:pt>
                <c:pt idx="1137">
                  <c:v>3</c:v>
                </c:pt>
                <c:pt idx="1138">
                  <c:v>7</c:v>
                </c:pt>
                <c:pt idx="1139">
                  <c:v>4</c:v>
                </c:pt>
                <c:pt idx="1140">
                  <c:v>0</c:v>
                </c:pt>
                <c:pt idx="1141">
                  <c:v>4</c:v>
                </c:pt>
                <c:pt idx="1142">
                  <c:v>7</c:v>
                </c:pt>
                <c:pt idx="1143">
                  <c:v>7</c:v>
                </c:pt>
                <c:pt idx="1144">
                  <c:v>1</c:v>
                </c:pt>
                <c:pt idx="1145">
                  <c:v>2</c:v>
                </c:pt>
                <c:pt idx="1146">
                  <c:v>9</c:v>
                </c:pt>
                <c:pt idx="1147">
                  <c:v>9</c:v>
                </c:pt>
                <c:pt idx="1148">
                  <c:v>8</c:v>
                </c:pt>
                <c:pt idx="1149">
                  <c:v>1</c:v>
                </c:pt>
                <c:pt idx="1150">
                  <c:v>6</c:v>
                </c:pt>
                <c:pt idx="1151">
                  <c:v>1</c:v>
                </c:pt>
                <c:pt idx="1152">
                  <c:v>4</c:v>
                </c:pt>
                <c:pt idx="1153">
                  <c:v>10</c:v>
                </c:pt>
                <c:pt idx="1154">
                  <c:v>5</c:v>
                </c:pt>
                <c:pt idx="1155">
                  <c:v>3</c:v>
                </c:pt>
                <c:pt idx="1156">
                  <c:v>4</c:v>
                </c:pt>
                <c:pt idx="1157">
                  <c:v>3</c:v>
                </c:pt>
                <c:pt idx="1158">
                  <c:v>5</c:v>
                </c:pt>
                <c:pt idx="1159">
                  <c:v>2</c:v>
                </c:pt>
                <c:pt idx="1160">
                  <c:v>9</c:v>
                </c:pt>
                <c:pt idx="1161">
                  <c:v>4</c:v>
                </c:pt>
                <c:pt idx="1162">
                  <c:v>1</c:v>
                </c:pt>
                <c:pt idx="1163">
                  <c:v>6</c:v>
                </c:pt>
                <c:pt idx="1164">
                  <c:v>2</c:v>
                </c:pt>
                <c:pt idx="1165">
                  <c:v>7</c:v>
                </c:pt>
                <c:pt idx="1166">
                  <c:v>1</c:v>
                </c:pt>
                <c:pt idx="1167">
                  <c:v>2</c:v>
                </c:pt>
                <c:pt idx="1168">
                  <c:v>5</c:v>
                </c:pt>
                <c:pt idx="1169">
                  <c:v>7</c:v>
                </c:pt>
                <c:pt idx="1170">
                  <c:v>1</c:v>
                </c:pt>
                <c:pt idx="1171">
                  <c:v>3</c:v>
                </c:pt>
                <c:pt idx="1172">
                  <c:v>1</c:v>
                </c:pt>
                <c:pt idx="1173">
                  <c:v>2</c:v>
                </c:pt>
                <c:pt idx="1174">
                  <c:v>3</c:v>
                </c:pt>
                <c:pt idx="1175">
                  <c:v>1</c:v>
                </c:pt>
                <c:pt idx="1176">
                  <c:v>5</c:v>
                </c:pt>
                <c:pt idx="1177">
                  <c:v>1</c:v>
                </c:pt>
                <c:pt idx="1178">
                  <c:v>2</c:v>
                </c:pt>
                <c:pt idx="1179">
                  <c:v>10</c:v>
                </c:pt>
                <c:pt idx="1180">
                  <c:v>6</c:v>
                </c:pt>
                <c:pt idx="1181">
                  <c:v>9</c:v>
                </c:pt>
                <c:pt idx="1182">
                  <c:v>3</c:v>
                </c:pt>
                <c:pt idx="1183">
                  <c:v>2</c:v>
                </c:pt>
                <c:pt idx="1184">
                  <c:v>7</c:v>
                </c:pt>
                <c:pt idx="1185">
                  <c:v>4</c:v>
                </c:pt>
                <c:pt idx="1186">
                  <c:v>2</c:v>
                </c:pt>
                <c:pt idx="1187">
                  <c:v>2</c:v>
                </c:pt>
                <c:pt idx="1188">
                  <c:v>1</c:v>
                </c:pt>
                <c:pt idx="1189">
                  <c:v>1</c:v>
                </c:pt>
                <c:pt idx="1190">
                  <c:v>3</c:v>
                </c:pt>
                <c:pt idx="1191">
                  <c:v>5</c:v>
                </c:pt>
                <c:pt idx="1192">
                  <c:v>5</c:v>
                </c:pt>
                <c:pt idx="1193">
                  <c:v>3</c:v>
                </c:pt>
                <c:pt idx="1194">
                  <c:v>2</c:v>
                </c:pt>
                <c:pt idx="1195">
                  <c:v>6</c:v>
                </c:pt>
                <c:pt idx="1196">
                  <c:v>10</c:v>
                </c:pt>
                <c:pt idx="1197">
                  <c:v>1</c:v>
                </c:pt>
                <c:pt idx="1198">
                  <c:v>7</c:v>
                </c:pt>
                <c:pt idx="1199">
                  <c:v>5</c:v>
                </c:pt>
                <c:pt idx="1200">
                  <c:v>6</c:v>
                </c:pt>
                <c:pt idx="1201">
                  <c:v>4</c:v>
                </c:pt>
                <c:pt idx="1202">
                  <c:v>1</c:v>
                </c:pt>
                <c:pt idx="1203">
                  <c:v>6</c:v>
                </c:pt>
                <c:pt idx="1204">
                  <c:v>4</c:v>
                </c:pt>
                <c:pt idx="1205">
                  <c:v>7</c:v>
                </c:pt>
                <c:pt idx="1206">
                  <c:v>4</c:v>
                </c:pt>
                <c:pt idx="1207">
                  <c:v>3</c:v>
                </c:pt>
                <c:pt idx="1208">
                  <c:v>4</c:v>
                </c:pt>
                <c:pt idx="1209">
                  <c:v>1</c:v>
                </c:pt>
                <c:pt idx="1210">
                  <c:v>1</c:v>
                </c:pt>
                <c:pt idx="1211">
                  <c:v>3</c:v>
                </c:pt>
                <c:pt idx="1212">
                  <c:v>4</c:v>
                </c:pt>
                <c:pt idx="1213">
                  <c:v>2</c:v>
                </c:pt>
                <c:pt idx="1214">
                  <c:v>7</c:v>
                </c:pt>
                <c:pt idx="1215">
                  <c:v>3</c:v>
                </c:pt>
                <c:pt idx="1216">
                  <c:v>4</c:v>
                </c:pt>
                <c:pt idx="1217">
                  <c:v>5</c:v>
                </c:pt>
                <c:pt idx="1218">
                  <c:v>4</c:v>
                </c:pt>
                <c:pt idx="1219">
                  <c:v>6</c:v>
                </c:pt>
                <c:pt idx="1220">
                  <c:v>3</c:v>
                </c:pt>
                <c:pt idx="1221">
                  <c:v>1</c:v>
                </c:pt>
                <c:pt idx="1222">
                  <c:v>3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1</c:v>
                </c:pt>
                <c:pt idx="1227">
                  <c:v>10</c:v>
                </c:pt>
                <c:pt idx="1228">
                  <c:v>5</c:v>
                </c:pt>
                <c:pt idx="1229">
                  <c:v>6</c:v>
                </c:pt>
                <c:pt idx="1230">
                  <c:v>5</c:v>
                </c:pt>
                <c:pt idx="1231">
                  <c:v>1</c:v>
                </c:pt>
                <c:pt idx="1232">
                  <c:v>5</c:v>
                </c:pt>
                <c:pt idx="1233">
                  <c:v>5</c:v>
                </c:pt>
                <c:pt idx="1234">
                  <c:v>7</c:v>
                </c:pt>
                <c:pt idx="1235">
                  <c:v>6</c:v>
                </c:pt>
                <c:pt idx="1236">
                  <c:v>5</c:v>
                </c:pt>
                <c:pt idx="1237">
                  <c:v>11</c:v>
                </c:pt>
                <c:pt idx="1238">
                  <c:v>3</c:v>
                </c:pt>
                <c:pt idx="1239">
                  <c:v>5</c:v>
                </c:pt>
                <c:pt idx="1240">
                  <c:v>6</c:v>
                </c:pt>
                <c:pt idx="1241">
                  <c:v>8</c:v>
                </c:pt>
                <c:pt idx="1242">
                  <c:v>2</c:v>
                </c:pt>
                <c:pt idx="1243">
                  <c:v>1</c:v>
                </c:pt>
                <c:pt idx="1244">
                  <c:v>1</c:v>
                </c:pt>
                <c:pt idx="1245">
                  <c:v>4</c:v>
                </c:pt>
                <c:pt idx="1246">
                  <c:v>6</c:v>
                </c:pt>
                <c:pt idx="1247">
                  <c:v>5</c:v>
                </c:pt>
                <c:pt idx="1248">
                  <c:v>0</c:v>
                </c:pt>
                <c:pt idx="1249">
                  <c:v>1</c:v>
                </c:pt>
                <c:pt idx="1250">
                  <c:v>6</c:v>
                </c:pt>
                <c:pt idx="1251">
                  <c:v>4</c:v>
                </c:pt>
                <c:pt idx="1252">
                  <c:v>8</c:v>
                </c:pt>
                <c:pt idx="1253">
                  <c:v>2</c:v>
                </c:pt>
                <c:pt idx="1254">
                  <c:v>2</c:v>
                </c:pt>
                <c:pt idx="1255">
                  <c:v>3</c:v>
                </c:pt>
                <c:pt idx="1256">
                  <c:v>3</c:v>
                </c:pt>
                <c:pt idx="1257">
                  <c:v>6</c:v>
                </c:pt>
                <c:pt idx="1258">
                  <c:v>2</c:v>
                </c:pt>
                <c:pt idx="1259">
                  <c:v>4</c:v>
                </c:pt>
                <c:pt idx="1260">
                  <c:v>6</c:v>
                </c:pt>
                <c:pt idx="1261">
                  <c:v>2</c:v>
                </c:pt>
                <c:pt idx="1262">
                  <c:v>1</c:v>
                </c:pt>
                <c:pt idx="1263">
                  <c:v>2</c:v>
                </c:pt>
                <c:pt idx="1264">
                  <c:v>1</c:v>
                </c:pt>
                <c:pt idx="1265">
                  <c:v>8</c:v>
                </c:pt>
                <c:pt idx="1266">
                  <c:v>2</c:v>
                </c:pt>
                <c:pt idx="1267">
                  <c:v>5</c:v>
                </c:pt>
                <c:pt idx="1268">
                  <c:v>9</c:v>
                </c:pt>
                <c:pt idx="1269">
                  <c:v>23</c:v>
                </c:pt>
                <c:pt idx="1270">
                  <c:v>3</c:v>
                </c:pt>
                <c:pt idx="1271">
                  <c:v>3</c:v>
                </c:pt>
                <c:pt idx="1272">
                  <c:v>9</c:v>
                </c:pt>
                <c:pt idx="1273">
                  <c:v>11</c:v>
                </c:pt>
                <c:pt idx="1274">
                  <c:v>4</c:v>
                </c:pt>
                <c:pt idx="1275">
                  <c:v>7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8</c:v>
                </c:pt>
                <c:pt idx="1282">
                  <c:v>6</c:v>
                </c:pt>
                <c:pt idx="1283">
                  <c:v>9</c:v>
                </c:pt>
                <c:pt idx="1284">
                  <c:v>1</c:v>
                </c:pt>
                <c:pt idx="1285">
                  <c:v>3</c:v>
                </c:pt>
                <c:pt idx="1286">
                  <c:v>4</c:v>
                </c:pt>
                <c:pt idx="1287">
                  <c:v>11</c:v>
                </c:pt>
                <c:pt idx="1288">
                  <c:v>6</c:v>
                </c:pt>
                <c:pt idx="1289">
                  <c:v>5</c:v>
                </c:pt>
                <c:pt idx="1290">
                  <c:v>2</c:v>
                </c:pt>
                <c:pt idx="1291">
                  <c:v>10</c:v>
                </c:pt>
                <c:pt idx="1292">
                  <c:v>9</c:v>
                </c:pt>
                <c:pt idx="1293">
                  <c:v>6</c:v>
                </c:pt>
                <c:pt idx="1294">
                  <c:v>2</c:v>
                </c:pt>
                <c:pt idx="1295">
                  <c:v>2</c:v>
                </c:pt>
                <c:pt idx="1296">
                  <c:v>1</c:v>
                </c:pt>
                <c:pt idx="1297">
                  <c:v>6</c:v>
                </c:pt>
                <c:pt idx="1298">
                  <c:v>1</c:v>
                </c:pt>
                <c:pt idx="1299">
                  <c:v>8</c:v>
                </c:pt>
                <c:pt idx="1300">
                  <c:v>1</c:v>
                </c:pt>
                <c:pt idx="1301">
                  <c:v>2</c:v>
                </c:pt>
                <c:pt idx="1302">
                  <c:v>7</c:v>
                </c:pt>
                <c:pt idx="1303">
                  <c:v>2</c:v>
                </c:pt>
                <c:pt idx="1304">
                  <c:v>5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3</c:v>
                </c:pt>
                <c:pt idx="1309">
                  <c:v>5</c:v>
                </c:pt>
                <c:pt idx="1310">
                  <c:v>2</c:v>
                </c:pt>
                <c:pt idx="1311">
                  <c:v>3</c:v>
                </c:pt>
                <c:pt idx="1312">
                  <c:v>4</c:v>
                </c:pt>
                <c:pt idx="1313">
                  <c:v>6</c:v>
                </c:pt>
                <c:pt idx="1314">
                  <c:v>7</c:v>
                </c:pt>
                <c:pt idx="1315">
                  <c:v>4</c:v>
                </c:pt>
                <c:pt idx="1316">
                  <c:v>4</c:v>
                </c:pt>
                <c:pt idx="1317">
                  <c:v>5</c:v>
                </c:pt>
                <c:pt idx="1318">
                  <c:v>1</c:v>
                </c:pt>
                <c:pt idx="1319">
                  <c:v>1</c:v>
                </c:pt>
                <c:pt idx="1320">
                  <c:v>2</c:v>
                </c:pt>
                <c:pt idx="1321">
                  <c:v>2</c:v>
                </c:pt>
                <c:pt idx="1322">
                  <c:v>11</c:v>
                </c:pt>
                <c:pt idx="1323">
                  <c:v>4</c:v>
                </c:pt>
                <c:pt idx="1324">
                  <c:v>6</c:v>
                </c:pt>
                <c:pt idx="1325">
                  <c:v>2</c:v>
                </c:pt>
                <c:pt idx="1326">
                  <c:v>5</c:v>
                </c:pt>
                <c:pt idx="1327">
                  <c:v>2</c:v>
                </c:pt>
                <c:pt idx="1328">
                  <c:v>2</c:v>
                </c:pt>
                <c:pt idx="1329">
                  <c:v>3</c:v>
                </c:pt>
                <c:pt idx="1330">
                  <c:v>6</c:v>
                </c:pt>
                <c:pt idx="1331">
                  <c:v>2</c:v>
                </c:pt>
                <c:pt idx="1332">
                  <c:v>1</c:v>
                </c:pt>
                <c:pt idx="1333">
                  <c:v>2</c:v>
                </c:pt>
                <c:pt idx="1334">
                  <c:v>1</c:v>
                </c:pt>
                <c:pt idx="1335">
                  <c:v>7</c:v>
                </c:pt>
                <c:pt idx="1336">
                  <c:v>4</c:v>
                </c:pt>
                <c:pt idx="1337">
                  <c:v>1</c:v>
                </c:pt>
                <c:pt idx="1338">
                  <c:v>2</c:v>
                </c:pt>
                <c:pt idx="1339">
                  <c:v>3</c:v>
                </c:pt>
                <c:pt idx="1340">
                  <c:v>6</c:v>
                </c:pt>
                <c:pt idx="1341">
                  <c:v>11</c:v>
                </c:pt>
                <c:pt idx="1342">
                  <c:v>5</c:v>
                </c:pt>
                <c:pt idx="1343">
                  <c:v>2</c:v>
                </c:pt>
                <c:pt idx="1344">
                  <c:v>9</c:v>
                </c:pt>
                <c:pt idx="1345">
                  <c:v>6</c:v>
                </c:pt>
                <c:pt idx="1346">
                  <c:v>9</c:v>
                </c:pt>
                <c:pt idx="1347">
                  <c:v>5</c:v>
                </c:pt>
                <c:pt idx="1348">
                  <c:v>3</c:v>
                </c:pt>
                <c:pt idx="1349">
                  <c:v>8</c:v>
                </c:pt>
                <c:pt idx="1350">
                  <c:v>3</c:v>
                </c:pt>
                <c:pt idx="1351">
                  <c:v>1</c:v>
                </c:pt>
                <c:pt idx="1352">
                  <c:v>2</c:v>
                </c:pt>
                <c:pt idx="1353">
                  <c:v>3</c:v>
                </c:pt>
                <c:pt idx="1354">
                  <c:v>2</c:v>
                </c:pt>
                <c:pt idx="1355">
                  <c:v>1</c:v>
                </c:pt>
                <c:pt idx="1356">
                  <c:v>3</c:v>
                </c:pt>
                <c:pt idx="1357">
                  <c:v>7</c:v>
                </c:pt>
                <c:pt idx="1358">
                  <c:v>11</c:v>
                </c:pt>
                <c:pt idx="1359">
                  <c:v>9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0</c:v>
                </c:pt>
                <c:pt idx="1364">
                  <c:v>1</c:v>
                </c:pt>
                <c:pt idx="1365">
                  <c:v>3</c:v>
                </c:pt>
                <c:pt idx="1366">
                  <c:v>8</c:v>
                </c:pt>
                <c:pt idx="1367">
                  <c:v>2</c:v>
                </c:pt>
                <c:pt idx="1368">
                  <c:v>6</c:v>
                </c:pt>
                <c:pt idx="1369">
                  <c:v>7</c:v>
                </c:pt>
                <c:pt idx="1370">
                  <c:v>6</c:v>
                </c:pt>
                <c:pt idx="1371">
                  <c:v>10</c:v>
                </c:pt>
                <c:pt idx="1372">
                  <c:v>1</c:v>
                </c:pt>
                <c:pt idx="1373">
                  <c:v>4</c:v>
                </c:pt>
                <c:pt idx="1374">
                  <c:v>2</c:v>
                </c:pt>
                <c:pt idx="1375">
                  <c:v>1</c:v>
                </c:pt>
                <c:pt idx="1376">
                  <c:v>5</c:v>
                </c:pt>
                <c:pt idx="1377">
                  <c:v>1</c:v>
                </c:pt>
                <c:pt idx="1378">
                  <c:v>2</c:v>
                </c:pt>
                <c:pt idx="1379">
                  <c:v>5</c:v>
                </c:pt>
                <c:pt idx="1380">
                  <c:v>3</c:v>
                </c:pt>
                <c:pt idx="1381">
                  <c:v>7</c:v>
                </c:pt>
                <c:pt idx="1382">
                  <c:v>5</c:v>
                </c:pt>
                <c:pt idx="1383">
                  <c:v>1</c:v>
                </c:pt>
                <c:pt idx="1384">
                  <c:v>3</c:v>
                </c:pt>
                <c:pt idx="1385">
                  <c:v>3</c:v>
                </c:pt>
                <c:pt idx="1386">
                  <c:v>4</c:v>
                </c:pt>
                <c:pt idx="1387">
                  <c:v>0</c:v>
                </c:pt>
                <c:pt idx="1388">
                  <c:v>3</c:v>
                </c:pt>
                <c:pt idx="1389">
                  <c:v>1</c:v>
                </c:pt>
                <c:pt idx="1390">
                  <c:v>3</c:v>
                </c:pt>
                <c:pt idx="1391">
                  <c:v>4</c:v>
                </c:pt>
                <c:pt idx="1392">
                  <c:v>7</c:v>
                </c:pt>
                <c:pt idx="1393">
                  <c:v>4</c:v>
                </c:pt>
                <c:pt idx="1394">
                  <c:v>2</c:v>
                </c:pt>
                <c:pt idx="1395">
                  <c:v>8</c:v>
                </c:pt>
                <c:pt idx="1396">
                  <c:v>10</c:v>
                </c:pt>
                <c:pt idx="1397">
                  <c:v>6</c:v>
                </c:pt>
                <c:pt idx="1398">
                  <c:v>3</c:v>
                </c:pt>
                <c:pt idx="1399">
                  <c:v>6</c:v>
                </c:pt>
                <c:pt idx="1400">
                  <c:v>1</c:v>
                </c:pt>
                <c:pt idx="1401">
                  <c:v>2</c:v>
                </c:pt>
                <c:pt idx="1402">
                  <c:v>5</c:v>
                </c:pt>
                <c:pt idx="1403">
                  <c:v>8</c:v>
                </c:pt>
                <c:pt idx="1404">
                  <c:v>7</c:v>
                </c:pt>
                <c:pt idx="1405">
                  <c:v>5</c:v>
                </c:pt>
                <c:pt idx="1406">
                  <c:v>3</c:v>
                </c:pt>
                <c:pt idx="1407">
                  <c:v>2</c:v>
                </c:pt>
                <c:pt idx="1408">
                  <c:v>9</c:v>
                </c:pt>
                <c:pt idx="1409">
                  <c:v>2</c:v>
                </c:pt>
                <c:pt idx="1410">
                  <c:v>1</c:v>
                </c:pt>
                <c:pt idx="1411">
                  <c:v>1</c:v>
                </c:pt>
                <c:pt idx="1412">
                  <c:v>2</c:v>
                </c:pt>
                <c:pt idx="1413">
                  <c:v>4</c:v>
                </c:pt>
                <c:pt idx="1414">
                  <c:v>6</c:v>
                </c:pt>
                <c:pt idx="1415">
                  <c:v>10</c:v>
                </c:pt>
                <c:pt idx="1416">
                  <c:v>4</c:v>
                </c:pt>
                <c:pt idx="1417">
                  <c:v>2</c:v>
                </c:pt>
                <c:pt idx="1418">
                  <c:v>8</c:v>
                </c:pt>
                <c:pt idx="1419">
                  <c:v>9</c:v>
                </c:pt>
                <c:pt idx="1420">
                  <c:v>7</c:v>
                </c:pt>
                <c:pt idx="1421">
                  <c:v>2</c:v>
                </c:pt>
                <c:pt idx="1422">
                  <c:v>3</c:v>
                </c:pt>
                <c:pt idx="1423">
                  <c:v>3</c:v>
                </c:pt>
                <c:pt idx="1424">
                  <c:v>5</c:v>
                </c:pt>
                <c:pt idx="1425">
                  <c:v>3</c:v>
                </c:pt>
                <c:pt idx="1426">
                  <c:v>6</c:v>
                </c:pt>
                <c:pt idx="1427">
                  <c:v>3</c:v>
                </c:pt>
                <c:pt idx="1428">
                  <c:v>3</c:v>
                </c:pt>
                <c:pt idx="1429">
                  <c:v>2</c:v>
                </c:pt>
                <c:pt idx="1430">
                  <c:v>6</c:v>
                </c:pt>
                <c:pt idx="1431">
                  <c:v>11</c:v>
                </c:pt>
                <c:pt idx="1432">
                  <c:v>2</c:v>
                </c:pt>
                <c:pt idx="1433">
                  <c:v>4</c:v>
                </c:pt>
                <c:pt idx="1434">
                  <c:v>2</c:v>
                </c:pt>
                <c:pt idx="1435">
                  <c:v>3</c:v>
                </c:pt>
                <c:pt idx="1436">
                  <c:v>8</c:v>
                </c:pt>
                <c:pt idx="1437">
                  <c:v>3</c:v>
                </c:pt>
                <c:pt idx="1438">
                  <c:v>8</c:v>
                </c:pt>
                <c:pt idx="1439">
                  <c:v>9</c:v>
                </c:pt>
                <c:pt idx="1440">
                  <c:v>0</c:v>
                </c:pt>
                <c:pt idx="1441">
                  <c:v>6</c:v>
                </c:pt>
                <c:pt idx="1442">
                  <c:v>10</c:v>
                </c:pt>
                <c:pt idx="1443">
                  <c:v>3</c:v>
                </c:pt>
                <c:pt idx="1444">
                  <c:v>5</c:v>
                </c:pt>
                <c:pt idx="1445">
                  <c:v>9</c:v>
                </c:pt>
                <c:pt idx="1446">
                  <c:v>2</c:v>
                </c:pt>
                <c:pt idx="1447">
                  <c:v>2</c:v>
                </c:pt>
                <c:pt idx="1448">
                  <c:v>1</c:v>
                </c:pt>
                <c:pt idx="1449">
                  <c:v>6</c:v>
                </c:pt>
                <c:pt idx="1450">
                  <c:v>5</c:v>
                </c:pt>
                <c:pt idx="1451">
                  <c:v>4</c:v>
                </c:pt>
                <c:pt idx="1452">
                  <c:v>1</c:v>
                </c:pt>
                <c:pt idx="1453">
                  <c:v>8</c:v>
                </c:pt>
                <c:pt idx="1454">
                  <c:v>2</c:v>
                </c:pt>
                <c:pt idx="1455">
                  <c:v>1</c:v>
                </c:pt>
                <c:pt idx="1456">
                  <c:v>4</c:v>
                </c:pt>
                <c:pt idx="1457">
                  <c:v>2</c:v>
                </c:pt>
                <c:pt idx="1458">
                  <c:v>0</c:v>
                </c:pt>
                <c:pt idx="1459">
                  <c:v>2</c:v>
                </c:pt>
                <c:pt idx="1460">
                  <c:v>4</c:v>
                </c:pt>
                <c:pt idx="1461">
                  <c:v>6</c:v>
                </c:pt>
                <c:pt idx="1462">
                  <c:v>1</c:v>
                </c:pt>
                <c:pt idx="1463">
                  <c:v>4</c:v>
                </c:pt>
                <c:pt idx="1464">
                  <c:v>1</c:v>
                </c:pt>
                <c:pt idx="1465">
                  <c:v>5</c:v>
                </c:pt>
                <c:pt idx="1466">
                  <c:v>2</c:v>
                </c:pt>
                <c:pt idx="1467">
                  <c:v>2</c:v>
                </c:pt>
                <c:pt idx="1468">
                  <c:v>7</c:v>
                </c:pt>
                <c:pt idx="1469">
                  <c:v>7</c:v>
                </c:pt>
                <c:pt idx="1470">
                  <c:v>3</c:v>
                </c:pt>
                <c:pt idx="1471">
                  <c:v>5</c:v>
                </c:pt>
                <c:pt idx="1472">
                  <c:v>1</c:v>
                </c:pt>
                <c:pt idx="1473">
                  <c:v>2</c:v>
                </c:pt>
                <c:pt idx="1474">
                  <c:v>4</c:v>
                </c:pt>
                <c:pt idx="1475">
                  <c:v>2</c:v>
                </c:pt>
                <c:pt idx="1476">
                  <c:v>4</c:v>
                </c:pt>
                <c:pt idx="1477">
                  <c:v>1</c:v>
                </c:pt>
                <c:pt idx="1478">
                  <c:v>1</c:v>
                </c:pt>
                <c:pt idx="1479">
                  <c:v>2</c:v>
                </c:pt>
                <c:pt idx="1480">
                  <c:v>3</c:v>
                </c:pt>
                <c:pt idx="1481">
                  <c:v>3</c:v>
                </c:pt>
                <c:pt idx="1482">
                  <c:v>8</c:v>
                </c:pt>
                <c:pt idx="1483">
                  <c:v>3</c:v>
                </c:pt>
                <c:pt idx="1484">
                  <c:v>6</c:v>
                </c:pt>
                <c:pt idx="1485">
                  <c:v>4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6</c:v>
                </c:pt>
                <c:pt idx="1490">
                  <c:v>4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2</c:v>
                </c:pt>
                <c:pt idx="1495">
                  <c:v>4</c:v>
                </c:pt>
                <c:pt idx="1496">
                  <c:v>8</c:v>
                </c:pt>
                <c:pt idx="1497">
                  <c:v>10</c:v>
                </c:pt>
                <c:pt idx="1498">
                  <c:v>11</c:v>
                </c:pt>
                <c:pt idx="1499">
                  <c:v>7</c:v>
                </c:pt>
                <c:pt idx="1500">
                  <c:v>1</c:v>
                </c:pt>
                <c:pt idx="1501">
                  <c:v>2</c:v>
                </c:pt>
                <c:pt idx="1502">
                  <c:v>5</c:v>
                </c:pt>
                <c:pt idx="1503">
                  <c:v>7</c:v>
                </c:pt>
                <c:pt idx="1504">
                  <c:v>5</c:v>
                </c:pt>
                <c:pt idx="1505">
                  <c:v>4</c:v>
                </c:pt>
                <c:pt idx="1506">
                  <c:v>1</c:v>
                </c:pt>
                <c:pt idx="1507">
                  <c:v>3</c:v>
                </c:pt>
                <c:pt idx="1508">
                  <c:v>2</c:v>
                </c:pt>
                <c:pt idx="1509">
                  <c:v>5</c:v>
                </c:pt>
                <c:pt idx="1510">
                  <c:v>3</c:v>
                </c:pt>
                <c:pt idx="1511">
                  <c:v>3</c:v>
                </c:pt>
                <c:pt idx="1512">
                  <c:v>7</c:v>
                </c:pt>
                <c:pt idx="1513">
                  <c:v>3</c:v>
                </c:pt>
                <c:pt idx="1514">
                  <c:v>1</c:v>
                </c:pt>
                <c:pt idx="1515">
                  <c:v>2</c:v>
                </c:pt>
                <c:pt idx="1516">
                  <c:v>1</c:v>
                </c:pt>
                <c:pt idx="1517">
                  <c:v>6</c:v>
                </c:pt>
                <c:pt idx="1518">
                  <c:v>4</c:v>
                </c:pt>
                <c:pt idx="1519">
                  <c:v>3</c:v>
                </c:pt>
                <c:pt idx="1520">
                  <c:v>3</c:v>
                </c:pt>
                <c:pt idx="1521">
                  <c:v>10</c:v>
                </c:pt>
                <c:pt idx="1522">
                  <c:v>5</c:v>
                </c:pt>
                <c:pt idx="1523">
                  <c:v>2</c:v>
                </c:pt>
                <c:pt idx="1524">
                  <c:v>5</c:v>
                </c:pt>
                <c:pt idx="1525">
                  <c:v>6</c:v>
                </c:pt>
                <c:pt idx="1526">
                  <c:v>2</c:v>
                </c:pt>
                <c:pt idx="1527">
                  <c:v>8</c:v>
                </c:pt>
                <c:pt idx="1528">
                  <c:v>5</c:v>
                </c:pt>
                <c:pt idx="1529">
                  <c:v>1</c:v>
                </c:pt>
                <c:pt idx="1530">
                  <c:v>3</c:v>
                </c:pt>
                <c:pt idx="1531">
                  <c:v>2</c:v>
                </c:pt>
                <c:pt idx="1532">
                  <c:v>4</c:v>
                </c:pt>
                <c:pt idx="1533">
                  <c:v>2</c:v>
                </c:pt>
                <c:pt idx="1534">
                  <c:v>2</c:v>
                </c:pt>
                <c:pt idx="1535">
                  <c:v>3</c:v>
                </c:pt>
                <c:pt idx="1536">
                  <c:v>4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4</c:v>
                </c:pt>
                <c:pt idx="1541">
                  <c:v>1</c:v>
                </c:pt>
                <c:pt idx="1542">
                  <c:v>6</c:v>
                </c:pt>
                <c:pt idx="1543">
                  <c:v>5</c:v>
                </c:pt>
                <c:pt idx="1544">
                  <c:v>2</c:v>
                </c:pt>
                <c:pt idx="1545">
                  <c:v>2</c:v>
                </c:pt>
                <c:pt idx="1546">
                  <c:v>5</c:v>
                </c:pt>
                <c:pt idx="1547">
                  <c:v>2</c:v>
                </c:pt>
                <c:pt idx="1548">
                  <c:v>2</c:v>
                </c:pt>
                <c:pt idx="1549">
                  <c:v>5</c:v>
                </c:pt>
                <c:pt idx="1550">
                  <c:v>5</c:v>
                </c:pt>
                <c:pt idx="1551">
                  <c:v>1</c:v>
                </c:pt>
                <c:pt idx="1552">
                  <c:v>1</c:v>
                </c:pt>
                <c:pt idx="1553">
                  <c:v>5</c:v>
                </c:pt>
                <c:pt idx="1554">
                  <c:v>2</c:v>
                </c:pt>
                <c:pt idx="1555">
                  <c:v>4</c:v>
                </c:pt>
                <c:pt idx="1556">
                  <c:v>3</c:v>
                </c:pt>
                <c:pt idx="1557">
                  <c:v>11</c:v>
                </c:pt>
                <c:pt idx="1558">
                  <c:v>6</c:v>
                </c:pt>
                <c:pt idx="1559">
                  <c:v>1</c:v>
                </c:pt>
                <c:pt idx="1560">
                  <c:v>8</c:v>
                </c:pt>
                <c:pt idx="1561">
                  <c:v>4</c:v>
                </c:pt>
                <c:pt idx="1562">
                  <c:v>7</c:v>
                </c:pt>
                <c:pt idx="1563">
                  <c:v>4</c:v>
                </c:pt>
                <c:pt idx="1564">
                  <c:v>2</c:v>
                </c:pt>
                <c:pt idx="1565">
                  <c:v>9</c:v>
                </c:pt>
                <c:pt idx="1566">
                  <c:v>3</c:v>
                </c:pt>
                <c:pt idx="1567">
                  <c:v>3</c:v>
                </c:pt>
                <c:pt idx="1568">
                  <c:v>5</c:v>
                </c:pt>
                <c:pt idx="1569">
                  <c:v>0</c:v>
                </c:pt>
                <c:pt idx="1570">
                  <c:v>6</c:v>
                </c:pt>
                <c:pt idx="1571">
                  <c:v>1</c:v>
                </c:pt>
                <c:pt idx="1572">
                  <c:v>10</c:v>
                </c:pt>
                <c:pt idx="1573">
                  <c:v>7</c:v>
                </c:pt>
                <c:pt idx="1574">
                  <c:v>5</c:v>
                </c:pt>
                <c:pt idx="1575">
                  <c:v>5</c:v>
                </c:pt>
                <c:pt idx="1576">
                  <c:v>4</c:v>
                </c:pt>
                <c:pt idx="1577">
                  <c:v>3</c:v>
                </c:pt>
                <c:pt idx="1578">
                  <c:v>2</c:v>
                </c:pt>
                <c:pt idx="1579">
                  <c:v>8</c:v>
                </c:pt>
                <c:pt idx="1580">
                  <c:v>3</c:v>
                </c:pt>
                <c:pt idx="1581">
                  <c:v>5</c:v>
                </c:pt>
                <c:pt idx="1582">
                  <c:v>2</c:v>
                </c:pt>
                <c:pt idx="1583">
                  <c:v>3</c:v>
                </c:pt>
                <c:pt idx="1584">
                  <c:v>8</c:v>
                </c:pt>
                <c:pt idx="1585">
                  <c:v>6</c:v>
                </c:pt>
                <c:pt idx="1586">
                  <c:v>4</c:v>
                </c:pt>
                <c:pt idx="1587">
                  <c:v>4</c:v>
                </c:pt>
                <c:pt idx="1588">
                  <c:v>6</c:v>
                </c:pt>
                <c:pt idx="1589">
                  <c:v>2</c:v>
                </c:pt>
                <c:pt idx="1590">
                  <c:v>4</c:v>
                </c:pt>
                <c:pt idx="1591">
                  <c:v>0</c:v>
                </c:pt>
                <c:pt idx="1592">
                  <c:v>3</c:v>
                </c:pt>
                <c:pt idx="1593">
                  <c:v>10</c:v>
                </c:pt>
                <c:pt idx="1594">
                  <c:v>11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1</c:v>
                </c:pt>
                <c:pt idx="1599">
                  <c:v>1</c:v>
                </c:pt>
                <c:pt idx="1600">
                  <c:v>3</c:v>
                </c:pt>
                <c:pt idx="1601">
                  <c:v>3</c:v>
                </c:pt>
                <c:pt idx="1602">
                  <c:v>4</c:v>
                </c:pt>
                <c:pt idx="1603">
                  <c:v>11</c:v>
                </c:pt>
                <c:pt idx="1604">
                  <c:v>3</c:v>
                </c:pt>
                <c:pt idx="1605">
                  <c:v>8</c:v>
                </c:pt>
                <c:pt idx="1606">
                  <c:v>0</c:v>
                </c:pt>
                <c:pt idx="1607">
                  <c:v>2</c:v>
                </c:pt>
                <c:pt idx="1608">
                  <c:v>5</c:v>
                </c:pt>
                <c:pt idx="1609">
                  <c:v>2</c:v>
                </c:pt>
                <c:pt idx="1610">
                  <c:v>4</c:v>
                </c:pt>
                <c:pt idx="1611">
                  <c:v>2</c:v>
                </c:pt>
                <c:pt idx="1612">
                  <c:v>5</c:v>
                </c:pt>
                <c:pt idx="1613">
                  <c:v>3</c:v>
                </c:pt>
                <c:pt idx="1614">
                  <c:v>2</c:v>
                </c:pt>
                <c:pt idx="1615">
                  <c:v>3</c:v>
                </c:pt>
                <c:pt idx="1616">
                  <c:v>3</c:v>
                </c:pt>
                <c:pt idx="1617">
                  <c:v>2</c:v>
                </c:pt>
                <c:pt idx="1618">
                  <c:v>0</c:v>
                </c:pt>
                <c:pt idx="1619">
                  <c:v>1</c:v>
                </c:pt>
                <c:pt idx="1620">
                  <c:v>2</c:v>
                </c:pt>
                <c:pt idx="1621">
                  <c:v>6</c:v>
                </c:pt>
                <c:pt idx="1622">
                  <c:v>4</c:v>
                </c:pt>
                <c:pt idx="1623">
                  <c:v>5</c:v>
                </c:pt>
                <c:pt idx="1624">
                  <c:v>9</c:v>
                </c:pt>
                <c:pt idx="1625">
                  <c:v>1</c:v>
                </c:pt>
                <c:pt idx="1626">
                  <c:v>2</c:v>
                </c:pt>
                <c:pt idx="1627">
                  <c:v>4</c:v>
                </c:pt>
                <c:pt idx="1628">
                  <c:v>1</c:v>
                </c:pt>
                <c:pt idx="1629">
                  <c:v>2</c:v>
                </c:pt>
                <c:pt idx="1630">
                  <c:v>6</c:v>
                </c:pt>
                <c:pt idx="1631">
                  <c:v>4</c:v>
                </c:pt>
                <c:pt idx="1632">
                  <c:v>4</c:v>
                </c:pt>
                <c:pt idx="1633">
                  <c:v>1</c:v>
                </c:pt>
                <c:pt idx="1634">
                  <c:v>5</c:v>
                </c:pt>
                <c:pt idx="1635">
                  <c:v>2</c:v>
                </c:pt>
                <c:pt idx="1636">
                  <c:v>6</c:v>
                </c:pt>
                <c:pt idx="1637">
                  <c:v>4</c:v>
                </c:pt>
                <c:pt idx="1638">
                  <c:v>3</c:v>
                </c:pt>
                <c:pt idx="1639">
                  <c:v>4</c:v>
                </c:pt>
                <c:pt idx="1640">
                  <c:v>1</c:v>
                </c:pt>
                <c:pt idx="1641">
                  <c:v>4</c:v>
                </c:pt>
                <c:pt idx="1642">
                  <c:v>3</c:v>
                </c:pt>
                <c:pt idx="1643">
                  <c:v>2</c:v>
                </c:pt>
                <c:pt idx="1644">
                  <c:v>4</c:v>
                </c:pt>
                <c:pt idx="1645">
                  <c:v>2</c:v>
                </c:pt>
                <c:pt idx="1646">
                  <c:v>7</c:v>
                </c:pt>
                <c:pt idx="1647">
                  <c:v>1</c:v>
                </c:pt>
                <c:pt idx="1648">
                  <c:v>6</c:v>
                </c:pt>
                <c:pt idx="1649">
                  <c:v>1</c:v>
                </c:pt>
                <c:pt idx="1650">
                  <c:v>6</c:v>
                </c:pt>
                <c:pt idx="1651">
                  <c:v>1</c:v>
                </c:pt>
                <c:pt idx="1652">
                  <c:v>8</c:v>
                </c:pt>
                <c:pt idx="1653">
                  <c:v>3</c:v>
                </c:pt>
                <c:pt idx="1654">
                  <c:v>1</c:v>
                </c:pt>
                <c:pt idx="1655">
                  <c:v>10</c:v>
                </c:pt>
                <c:pt idx="1656">
                  <c:v>2</c:v>
                </c:pt>
                <c:pt idx="1657">
                  <c:v>5</c:v>
                </c:pt>
                <c:pt idx="1658">
                  <c:v>1</c:v>
                </c:pt>
                <c:pt idx="1659">
                  <c:v>5</c:v>
                </c:pt>
                <c:pt idx="1660">
                  <c:v>2</c:v>
                </c:pt>
                <c:pt idx="1661">
                  <c:v>1</c:v>
                </c:pt>
                <c:pt idx="1662">
                  <c:v>6</c:v>
                </c:pt>
                <c:pt idx="1663">
                  <c:v>3</c:v>
                </c:pt>
                <c:pt idx="1664">
                  <c:v>7</c:v>
                </c:pt>
                <c:pt idx="1665">
                  <c:v>0</c:v>
                </c:pt>
                <c:pt idx="1666">
                  <c:v>7</c:v>
                </c:pt>
                <c:pt idx="1667">
                  <c:v>1</c:v>
                </c:pt>
                <c:pt idx="1668">
                  <c:v>1</c:v>
                </c:pt>
                <c:pt idx="1669">
                  <c:v>8</c:v>
                </c:pt>
                <c:pt idx="1670">
                  <c:v>4</c:v>
                </c:pt>
                <c:pt idx="1671">
                  <c:v>3</c:v>
                </c:pt>
                <c:pt idx="1672">
                  <c:v>1</c:v>
                </c:pt>
                <c:pt idx="1673">
                  <c:v>7</c:v>
                </c:pt>
                <c:pt idx="1674">
                  <c:v>4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7</c:v>
                </c:pt>
                <c:pt idx="1680">
                  <c:v>0</c:v>
                </c:pt>
                <c:pt idx="1681">
                  <c:v>9</c:v>
                </c:pt>
                <c:pt idx="1682">
                  <c:v>6</c:v>
                </c:pt>
                <c:pt idx="1683">
                  <c:v>1</c:v>
                </c:pt>
                <c:pt idx="1684">
                  <c:v>3</c:v>
                </c:pt>
                <c:pt idx="1685">
                  <c:v>1</c:v>
                </c:pt>
                <c:pt idx="1686">
                  <c:v>1</c:v>
                </c:pt>
                <c:pt idx="1687">
                  <c:v>0</c:v>
                </c:pt>
                <c:pt idx="1688">
                  <c:v>1</c:v>
                </c:pt>
                <c:pt idx="1689">
                  <c:v>9</c:v>
                </c:pt>
                <c:pt idx="1690">
                  <c:v>8</c:v>
                </c:pt>
                <c:pt idx="1691">
                  <c:v>5</c:v>
                </c:pt>
                <c:pt idx="1692">
                  <c:v>1</c:v>
                </c:pt>
                <c:pt idx="1693">
                  <c:v>4</c:v>
                </c:pt>
                <c:pt idx="1694">
                  <c:v>3</c:v>
                </c:pt>
                <c:pt idx="1695">
                  <c:v>6</c:v>
                </c:pt>
                <c:pt idx="1696">
                  <c:v>6</c:v>
                </c:pt>
                <c:pt idx="1697">
                  <c:v>3</c:v>
                </c:pt>
                <c:pt idx="1698">
                  <c:v>2</c:v>
                </c:pt>
                <c:pt idx="1699">
                  <c:v>2</c:v>
                </c:pt>
                <c:pt idx="1700">
                  <c:v>1</c:v>
                </c:pt>
                <c:pt idx="1701">
                  <c:v>2</c:v>
                </c:pt>
                <c:pt idx="1702">
                  <c:v>6</c:v>
                </c:pt>
                <c:pt idx="1703">
                  <c:v>2</c:v>
                </c:pt>
                <c:pt idx="1704">
                  <c:v>1</c:v>
                </c:pt>
                <c:pt idx="1705">
                  <c:v>10</c:v>
                </c:pt>
                <c:pt idx="1706">
                  <c:v>2</c:v>
                </c:pt>
                <c:pt idx="1707">
                  <c:v>5</c:v>
                </c:pt>
                <c:pt idx="1708">
                  <c:v>3</c:v>
                </c:pt>
                <c:pt idx="1709">
                  <c:v>1</c:v>
                </c:pt>
                <c:pt idx="1710">
                  <c:v>8</c:v>
                </c:pt>
                <c:pt idx="1711">
                  <c:v>7</c:v>
                </c:pt>
                <c:pt idx="1712">
                  <c:v>2</c:v>
                </c:pt>
                <c:pt idx="1713">
                  <c:v>4</c:v>
                </c:pt>
                <c:pt idx="1714">
                  <c:v>0</c:v>
                </c:pt>
                <c:pt idx="1715">
                  <c:v>4</c:v>
                </c:pt>
                <c:pt idx="1716">
                  <c:v>3</c:v>
                </c:pt>
                <c:pt idx="1717">
                  <c:v>1</c:v>
                </c:pt>
                <c:pt idx="1718">
                  <c:v>4</c:v>
                </c:pt>
                <c:pt idx="1719">
                  <c:v>1</c:v>
                </c:pt>
                <c:pt idx="1720">
                  <c:v>4</c:v>
                </c:pt>
                <c:pt idx="1721">
                  <c:v>6</c:v>
                </c:pt>
                <c:pt idx="1722">
                  <c:v>1</c:v>
                </c:pt>
                <c:pt idx="1723">
                  <c:v>7</c:v>
                </c:pt>
                <c:pt idx="1724">
                  <c:v>2</c:v>
                </c:pt>
                <c:pt idx="1725">
                  <c:v>2</c:v>
                </c:pt>
                <c:pt idx="1726">
                  <c:v>5</c:v>
                </c:pt>
                <c:pt idx="1727">
                  <c:v>4</c:v>
                </c:pt>
                <c:pt idx="1728">
                  <c:v>2</c:v>
                </c:pt>
                <c:pt idx="1729">
                  <c:v>1</c:v>
                </c:pt>
                <c:pt idx="1730">
                  <c:v>5</c:v>
                </c:pt>
                <c:pt idx="1731">
                  <c:v>11</c:v>
                </c:pt>
                <c:pt idx="1732">
                  <c:v>0</c:v>
                </c:pt>
                <c:pt idx="1733">
                  <c:v>7</c:v>
                </c:pt>
                <c:pt idx="1734">
                  <c:v>2</c:v>
                </c:pt>
                <c:pt idx="1735">
                  <c:v>3</c:v>
                </c:pt>
                <c:pt idx="1736">
                  <c:v>11</c:v>
                </c:pt>
                <c:pt idx="1737">
                  <c:v>7</c:v>
                </c:pt>
                <c:pt idx="1738">
                  <c:v>2</c:v>
                </c:pt>
                <c:pt idx="1739">
                  <c:v>2</c:v>
                </c:pt>
                <c:pt idx="1740">
                  <c:v>1</c:v>
                </c:pt>
                <c:pt idx="1741">
                  <c:v>1</c:v>
                </c:pt>
                <c:pt idx="1742">
                  <c:v>3</c:v>
                </c:pt>
                <c:pt idx="1743">
                  <c:v>5</c:v>
                </c:pt>
                <c:pt idx="1744">
                  <c:v>3</c:v>
                </c:pt>
                <c:pt idx="1745">
                  <c:v>4</c:v>
                </c:pt>
                <c:pt idx="1746">
                  <c:v>3</c:v>
                </c:pt>
                <c:pt idx="1747">
                  <c:v>4</c:v>
                </c:pt>
                <c:pt idx="1748">
                  <c:v>6</c:v>
                </c:pt>
                <c:pt idx="1749">
                  <c:v>3</c:v>
                </c:pt>
                <c:pt idx="1750">
                  <c:v>3</c:v>
                </c:pt>
                <c:pt idx="1751">
                  <c:v>7</c:v>
                </c:pt>
                <c:pt idx="1752">
                  <c:v>7</c:v>
                </c:pt>
                <c:pt idx="1753">
                  <c:v>2</c:v>
                </c:pt>
                <c:pt idx="1754">
                  <c:v>9</c:v>
                </c:pt>
                <c:pt idx="1755">
                  <c:v>3</c:v>
                </c:pt>
                <c:pt idx="1756">
                  <c:v>2</c:v>
                </c:pt>
                <c:pt idx="1757">
                  <c:v>8</c:v>
                </c:pt>
                <c:pt idx="1758">
                  <c:v>8</c:v>
                </c:pt>
                <c:pt idx="1759">
                  <c:v>4</c:v>
                </c:pt>
                <c:pt idx="1760">
                  <c:v>6</c:v>
                </c:pt>
                <c:pt idx="1761">
                  <c:v>3</c:v>
                </c:pt>
                <c:pt idx="1762">
                  <c:v>5</c:v>
                </c:pt>
                <c:pt idx="1763">
                  <c:v>3</c:v>
                </c:pt>
                <c:pt idx="1764">
                  <c:v>7</c:v>
                </c:pt>
                <c:pt idx="1765">
                  <c:v>3</c:v>
                </c:pt>
                <c:pt idx="1766">
                  <c:v>4</c:v>
                </c:pt>
                <c:pt idx="1767">
                  <c:v>5</c:v>
                </c:pt>
                <c:pt idx="1768">
                  <c:v>0</c:v>
                </c:pt>
                <c:pt idx="1769">
                  <c:v>11</c:v>
                </c:pt>
                <c:pt idx="1770">
                  <c:v>6</c:v>
                </c:pt>
                <c:pt idx="1771">
                  <c:v>8</c:v>
                </c:pt>
                <c:pt idx="1772">
                  <c:v>11</c:v>
                </c:pt>
                <c:pt idx="1773">
                  <c:v>9</c:v>
                </c:pt>
                <c:pt idx="1774">
                  <c:v>2</c:v>
                </c:pt>
                <c:pt idx="1775">
                  <c:v>5</c:v>
                </c:pt>
                <c:pt idx="1776">
                  <c:v>4</c:v>
                </c:pt>
                <c:pt idx="1777">
                  <c:v>6</c:v>
                </c:pt>
                <c:pt idx="1778">
                  <c:v>1</c:v>
                </c:pt>
                <c:pt idx="1779">
                  <c:v>1</c:v>
                </c:pt>
                <c:pt idx="1780">
                  <c:v>6</c:v>
                </c:pt>
                <c:pt idx="1781">
                  <c:v>2</c:v>
                </c:pt>
                <c:pt idx="1782">
                  <c:v>5</c:v>
                </c:pt>
                <c:pt idx="1783">
                  <c:v>6</c:v>
                </c:pt>
                <c:pt idx="1784">
                  <c:v>3</c:v>
                </c:pt>
                <c:pt idx="1785">
                  <c:v>0</c:v>
                </c:pt>
                <c:pt idx="1786">
                  <c:v>10</c:v>
                </c:pt>
                <c:pt idx="1787">
                  <c:v>7</c:v>
                </c:pt>
                <c:pt idx="1788">
                  <c:v>5</c:v>
                </c:pt>
                <c:pt idx="1789">
                  <c:v>3</c:v>
                </c:pt>
                <c:pt idx="1790">
                  <c:v>2</c:v>
                </c:pt>
                <c:pt idx="1791">
                  <c:v>5</c:v>
                </c:pt>
                <c:pt idx="1792">
                  <c:v>6</c:v>
                </c:pt>
                <c:pt idx="1793">
                  <c:v>4</c:v>
                </c:pt>
                <c:pt idx="1794">
                  <c:v>3</c:v>
                </c:pt>
                <c:pt idx="1795">
                  <c:v>1</c:v>
                </c:pt>
                <c:pt idx="1796">
                  <c:v>7</c:v>
                </c:pt>
                <c:pt idx="1797">
                  <c:v>3</c:v>
                </c:pt>
                <c:pt idx="1798">
                  <c:v>3</c:v>
                </c:pt>
                <c:pt idx="1799">
                  <c:v>4</c:v>
                </c:pt>
                <c:pt idx="1800">
                  <c:v>5</c:v>
                </c:pt>
                <c:pt idx="1801">
                  <c:v>1</c:v>
                </c:pt>
                <c:pt idx="1802">
                  <c:v>2</c:v>
                </c:pt>
                <c:pt idx="1803">
                  <c:v>5</c:v>
                </c:pt>
                <c:pt idx="1804">
                  <c:v>1</c:v>
                </c:pt>
                <c:pt idx="1805">
                  <c:v>7</c:v>
                </c:pt>
                <c:pt idx="1806">
                  <c:v>4</c:v>
                </c:pt>
                <c:pt idx="1807">
                  <c:v>9</c:v>
                </c:pt>
                <c:pt idx="1808">
                  <c:v>4</c:v>
                </c:pt>
                <c:pt idx="1809">
                  <c:v>2</c:v>
                </c:pt>
                <c:pt idx="1810">
                  <c:v>4</c:v>
                </c:pt>
                <c:pt idx="1811">
                  <c:v>5</c:v>
                </c:pt>
                <c:pt idx="1812">
                  <c:v>4</c:v>
                </c:pt>
                <c:pt idx="1813">
                  <c:v>6</c:v>
                </c:pt>
                <c:pt idx="1814">
                  <c:v>1</c:v>
                </c:pt>
                <c:pt idx="1815">
                  <c:v>5</c:v>
                </c:pt>
                <c:pt idx="1816">
                  <c:v>6</c:v>
                </c:pt>
                <c:pt idx="1817">
                  <c:v>2</c:v>
                </c:pt>
                <c:pt idx="1818">
                  <c:v>8</c:v>
                </c:pt>
                <c:pt idx="1819">
                  <c:v>8</c:v>
                </c:pt>
                <c:pt idx="1820">
                  <c:v>1</c:v>
                </c:pt>
                <c:pt idx="1821">
                  <c:v>2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8</c:v>
                </c:pt>
                <c:pt idx="1826">
                  <c:v>10</c:v>
                </c:pt>
                <c:pt idx="1827">
                  <c:v>1</c:v>
                </c:pt>
                <c:pt idx="1828">
                  <c:v>4</c:v>
                </c:pt>
                <c:pt idx="1829">
                  <c:v>9</c:v>
                </c:pt>
                <c:pt idx="1830">
                  <c:v>6</c:v>
                </c:pt>
                <c:pt idx="1831">
                  <c:v>0</c:v>
                </c:pt>
                <c:pt idx="1832">
                  <c:v>5</c:v>
                </c:pt>
                <c:pt idx="1833">
                  <c:v>5</c:v>
                </c:pt>
                <c:pt idx="1834">
                  <c:v>2</c:v>
                </c:pt>
                <c:pt idx="1835">
                  <c:v>0</c:v>
                </c:pt>
                <c:pt idx="1836">
                  <c:v>4</c:v>
                </c:pt>
                <c:pt idx="1837">
                  <c:v>4</c:v>
                </c:pt>
                <c:pt idx="1838">
                  <c:v>1</c:v>
                </c:pt>
                <c:pt idx="1839">
                  <c:v>4</c:v>
                </c:pt>
                <c:pt idx="1840">
                  <c:v>3</c:v>
                </c:pt>
                <c:pt idx="1841">
                  <c:v>1</c:v>
                </c:pt>
                <c:pt idx="1842">
                  <c:v>10</c:v>
                </c:pt>
                <c:pt idx="1843">
                  <c:v>6</c:v>
                </c:pt>
                <c:pt idx="1844">
                  <c:v>1</c:v>
                </c:pt>
                <c:pt idx="1845">
                  <c:v>6</c:v>
                </c:pt>
                <c:pt idx="1846">
                  <c:v>5</c:v>
                </c:pt>
                <c:pt idx="1847">
                  <c:v>4</c:v>
                </c:pt>
                <c:pt idx="1848">
                  <c:v>9</c:v>
                </c:pt>
                <c:pt idx="1849">
                  <c:v>11</c:v>
                </c:pt>
                <c:pt idx="1850">
                  <c:v>11</c:v>
                </c:pt>
                <c:pt idx="1851">
                  <c:v>6</c:v>
                </c:pt>
                <c:pt idx="1852">
                  <c:v>4</c:v>
                </c:pt>
                <c:pt idx="1853">
                  <c:v>4</c:v>
                </c:pt>
                <c:pt idx="1854">
                  <c:v>5</c:v>
                </c:pt>
                <c:pt idx="1855">
                  <c:v>1</c:v>
                </c:pt>
                <c:pt idx="1856">
                  <c:v>1</c:v>
                </c:pt>
                <c:pt idx="1857">
                  <c:v>6</c:v>
                </c:pt>
                <c:pt idx="1858">
                  <c:v>3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3</c:v>
                </c:pt>
                <c:pt idx="1863">
                  <c:v>5</c:v>
                </c:pt>
                <c:pt idx="1864">
                  <c:v>10</c:v>
                </c:pt>
                <c:pt idx="1865">
                  <c:v>3</c:v>
                </c:pt>
                <c:pt idx="1866">
                  <c:v>9</c:v>
                </c:pt>
                <c:pt idx="1867">
                  <c:v>1</c:v>
                </c:pt>
                <c:pt idx="1868">
                  <c:v>6</c:v>
                </c:pt>
                <c:pt idx="1869">
                  <c:v>4</c:v>
                </c:pt>
                <c:pt idx="1870">
                  <c:v>3</c:v>
                </c:pt>
                <c:pt idx="1871">
                  <c:v>4</c:v>
                </c:pt>
                <c:pt idx="1872">
                  <c:v>2</c:v>
                </c:pt>
                <c:pt idx="1873">
                  <c:v>3</c:v>
                </c:pt>
                <c:pt idx="1874">
                  <c:v>5</c:v>
                </c:pt>
                <c:pt idx="1875">
                  <c:v>2</c:v>
                </c:pt>
                <c:pt idx="1876">
                  <c:v>3</c:v>
                </c:pt>
                <c:pt idx="1877">
                  <c:v>9</c:v>
                </c:pt>
                <c:pt idx="1878">
                  <c:v>5</c:v>
                </c:pt>
                <c:pt idx="1879">
                  <c:v>3</c:v>
                </c:pt>
                <c:pt idx="1880">
                  <c:v>6</c:v>
                </c:pt>
                <c:pt idx="1881">
                  <c:v>9</c:v>
                </c:pt>
                <c:pt idx="1882">
                  <c:v>0</c:v>
                </c:pt>
                <c:pt idx="1883">
                  <c:v>3</c:v>
                </c:pt>
                <c:pt idx="1884">
                  <c:v>1</c:v>
                </c:pt>
                <c:pt idx="1885">
                  <c:v>0</c:v>
                </c:pt>
                <c:pt idx="1886">
                  <c:v>0</c:v>
                </c:pt>
                <c:pt idx="1887">
                  <c:v>7</c:v>
                </c:pt>
                <c:pt idx="1888">
                  <c:v>7</c:v>
                </c:pt>
                <c:pt idx="1889">
                  <c:v>4</c:v>
                </c:pt>
                <c:pt idx="1890">
                  <c:v>2</c:v>
                </c:pt>
                <c:pt idx="1891">
                  <c:v>4</c:v>
                </c:pt>
                <c:pt idx="1892">
                  <c:v>2</c:v>
                </c:pt>
                <c:pt idx="1893">
                  <c:v>4</c:v>
                </c:pt>
                <c:pt idx="1894">
                  <c:v>3</c:v>
                </c:pt>
                <c:pt idx="1895">
                  <c:v>7</c:v>
                </c:pt>
                <c:pt idx="1896">
                  <c:v>4</c:v>
                </c:pt>
                <c:pt idx="1897">
                  <c:v>1</c:v>
                </c:pt>
                <c:pt idx="1898">
                  <c:v>1</c:v>
                </c:pt>
                <c:pt idx="1899">
                  <c:v>3</c:v>
                </c:pt>
                <c:pt idx="1900">
                  <c:v>3</c:v>
                </c:pt>
                <c:pt idx="1901">
                  <c:v>9</c:v>
                </c:pt>
                <c:pt idx="1902">
                  <c:v>5</c:v>
                </c:pt>
                <c:pt idx="1903">
                  <c:v>2</c:v>
                </c:pt>
                <c:pt idx="1904">
                  <c:v>5</c:v>
                </c:pt>
                <c:pt idx="1905">
                  <c:v>2</c:v>
                </c:pt>
                <c:pt idx="1906">
                  <c:v>3</c:v>
                </c:pt>
                <c:pt idx="1907">
                  <c:v>1</c:v>
                </c:pt>
                <c:pt idx="1908">
                  <c:v>5</c:v>
                </c:pt>
                <c:pt idx="1909">
                  <c:v>7</c:v>
                </c:pt>
                <c:pt idx="1910">
                  <c:v>6</c:v>
                </c:pt>
                <c:pt idx="1911">
                  <c:v>4</c:v>
                </c:pt>
                <c:pt idx="1912">
                  <c:v>3</c:v>
                </c:pt>
                <c:pt idx="1913">
                  <c:v>2</c:v>
                </c:pt>
                <c:pt idx="1914">
                  <c:v>4</c:v>
                </c:pt>
                <c:pt idx="1915">
                  <c:v>11</c:v>
                </c:pt>
                <c:pt idx="1916">
                  <c:v>7</c:v>
                </c:pt>
                <c:pt idx="1917">
                  <c:v>1</c:v>
                </c:pt>
                <c:pt idx="1918">
                  <c:v>2</c:v>
                </c:pt>
                <c:pt idx="1919">
                  <c:v>8</c:v>
                </c:pt>
                <c:pt idx="1920">
                  <c:v>1</c:v>
                </c:pt>
                <c:pt idx="1921">
                  <c:v>3</c:v>
                </c:pt>
                <c:pt idx="1922">
                  <c:v>3</c:v>
                </c:pt>
                <c:pt idx="1923">
                  <c:v>2</c:v>
                </c:pt>
                <c:pt idx="1924">
                  <c:v>11</c:v>
                </c:pt>
                <c:pt idx="1925">
                  <c:v>10</c:v>
                </c:pt>
                <c:pt idx="1926">
                  <c:v>5</c:v>
                </c:pt>
                <c:pt idx="1927">
                  <c:v>10</c:v>
                </c:pt>
                <c:pt idx="1928">
                  <c:v>5</c:v>
                </c:pt>
                <c:pt idx="1929">
                  <c:v>8</c:v>
                </c:pt>
                <c:pt idx="1930">
                  <c:v>11</c:v>
                </c:pt>
                <c:pt idx="1931">
                  <c:v>3</c:v>
                </c:pt>
                <c:pt idx="1932">
                  <c:v>2</c:v>
                </c:pt>
                <c:pt idx="1933">
                  <c:v>6</c:v>
                </c:pt>
                <c:pt idx="1934">
                  <c:v>9</c:v>
                </c:pt>
                <c:pt idx="1935">
                  <c:v>5</c:v>
                </c:pt>
                <c:pt idx="1936">
                  <c:v>2</c:v>
                </c:pt>
                <c:pt idx="1937">
                  <c:v>7</c:v>
                </c:pt>
                <c:pt idx="1938">
                  <c:v>0</c:v>
                </c:pt>
                <c:pt idx="1939">
                  <c:v>6</c:v>
                </c:pt>
                <c:pt idx="1940">
                  <c:v>4</c:v>
                </c:pt>
                <c:pt idx="1941">
                  <c:v>2</c:v>
                </c:pt>
                <c:pt idx="1942">
                  <c:v>4</c:v>
                </c:pt>
                <c:pt idx="1943">
                  <c:v>6</c:v>
                </c:pt>
                <c:pt idx="1944">
                  <c:v>3</c:v>
                </c:pt>
                <c:pt idx="1945">
                  <c:v>6</c:v>
                </c:pt>
                <c:pt idx="1946">
                  <c:v>3</c:v>
                </c:pt>
                <c:pt idx="1947">
                  <c:v>2</c:v>
                </c:pt>
                <c:pt idx="1948">
                  <c:v>2</c:v>
                </c:pt>
                <c:pt idx="1949">
                  <c:v>4</c:v>
                </c:pt>
                <c:pt idx="1950">
                  <c:v>6</c:v>
                </c:pt>
                <c:pt idx="1951">
                  <c:v>0</c:v>
                </c:pt>
                <c:pt idx="1952">
                  <c:v>2</c:v>
                </c:pt>
                <c:pt idx="1953">
                  <c:v>4</c:v>
                </c:pt>
                <c:pt idx="1954">
                  <c:v>6</c:v>
                </c:pt>
                <c:pt idx="1955">
                  <c:v>3</c:v>
                </c:pt>
                <c:pt idx="1956">
                  <c:v>4</c:v>
                </c:pt>
                <c:pt idx="1957">
                  <c:v>3</c:v>
                </c:pt>
                <c:pt idx="1958">
                  <c:v>9</c:v>
                </c:pt>
                <c:pt idx="1959">
                  <c:v>1</c:v>
                </c:pt>
                <c:pt idx="1960">
                  <c:v>4</c:v>
                </c:pt>
                <c:pt idx="1961">
                  <c:v>6</c:v>
                </c:pt>
                <c:pt idx="1962">
                  <c:v>1</c:v>
                </c:pt>
                <c:pt idx="1963">
                  <c:v>4</c:v>
                </c:pt>
                <c:pt idx="1964">
                  <c:v>1</c:v>
                </c:pt>
                <c:pt idx="1965">
                  <c:v>7</c:v>
                </c:pt>
                <c:pt idx="1966">
                  <c:v>3</c:v>
                </c:pt>
                <c:pt idx="1967">
                  <c:v>9</c:v>
                </c:pt>
                <c:pt idx="1968">
                  <c:v>8</c:v>
                </c:pt>
                <c:pt idx="1969">
                  <c:v>4</c:v>
                </c:pt>
                <c:pt idx="1970">
                  <c:v>6</c:v>
                </c:pt>
                <c:pt idx="1971">
                  <c:v>9</c:v>
                </c:pt>
                <c:pt idx="1972">
                  <c:v>2</c:v>
                </c:pt>
                <c:pt idx="1973">
                  <c:v>3</c:v>
                </c:pt>
                <c:pt idx="1974">
                  <c:v>1</c:v>
                </c:pt>
                <c:pt idx="1975">
                  <c:v>3</c:v>
                </c:pt>
                <c:pt idx="1976">
                  <c:v>3</c:v>
                </c:pt>
                <c:pt idx="1977">
                  <c:v>1</c:v>
                </c:pt>
                <c:pt idx="1978">
                  <c:v>5</c:v>
                </c:pt>
                <c:pt idx="1979">
                  <c:v>5</c:v>
                </c:pt>
                <c:pt idx="1980">
                  <c:v>9</c:v>
                </c:pt>
                <c:pt idx="1981">
                  <c:v>2</c:v>
                </c:pt>
                <c:pt idx="1982">
                  <c:v>1</c:v>
                </c:pt>
                <c:pt idx="1983">
                  <c:v>2</c:v>
                </c:pt>
                <c:pt idx="1984">
                  <c:v>2</c:v>
                </c:pt>
                <c:pt idx="1985">
                  <c:v>6</c:v>
                </c:pt>
                <c:pt idx="1986">
                  <c:v>6</c:v>
                </c:pt>
                <c:pt idx="1987">
                  <c:v>7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1</c:v>
                </c:pt>
                <c:pt idx="1992">
                  <c:v>3</c:v>
                </c:pt>
                <c:pt idx="1993">
                  <c:v>8</c:v>
                </c:pt>
                <c:pt idx="1994">
                  <c:v>5</c:v>
                </c:pt>
                <c:pt idx="1995">
                  <c:v>3</c:v>
                </c:pt>
                <c:pt idx="1996">
                  <c:v>6</c:v>
                </c:pt>
                <c:pt idx="1997">
                  <c:v>5</c:v>
                </c:pt>
                <c:pt idx="1998">
                  <c:v>0</c:v>
                </c:pt>
                <c:pt idx="1999">
                  <c:v>5</c:v>
                </c:pt>
                <c:pt idx="2000">
                  <c:v>8</c:v>
                </c:pt>
                <c:pt idx="2001">
                  <c:v>1</c:v>
                </c:pt>
                <c:pt idx="2002">
                  <c:v>7</c:v>
                </c:pt>
                <c:pt idx="2003">
                  <c:v>4</c:v>
                </c:pt>
                <c:pt idx="2004">
                  <c:v>8</c:v>
                </c:pt>
                <c:pt idx="2005">
                  <c:v>4</c:v>
                </c:pt>
                <c:pt idx="2006">
                  <c:v>11</c:v>
                </c:pt>
                <c:pt idx="2007">
                  <c:v>1</c:v>
                </c:pt>
                <c:pt idx="2008">
                  <c:v>8</c:v>
                </c:pt>
                <c:pt idx="2009">
                  <c:v>5</c:v>
                </c:pt>
                <c:pt idx="2010">
                  <c:v>4</c:v>
                </c:pt>
                <c:pt idx="2011">
                  <c:v>1</c:v>
                </c:pt>
                <c:pt idx="2012">
                  <c:v>4</c:v>
                </c:pt>
                <c:pt idx="2013">
                  <c:v>5</c:v>
                </c:pt>
                <c:pt idx="2014">
                  <c:v>8</c:v>
                </c:pt>
                <c:pt idx="2015">
                  <c:v>1</c:v>
                </c:pt>
                <c:pt idx="2016">
                  <c:v>1</c:v>
                </c:pt>
                <c:pt idx="2017">
                  <c:v>3</c:v>
                </c:pt>
                <c:pt idx="2018">
                  <c:v>1</c:v>
                </c:pt>
                <c:pt idx="2019">
                  <c:v>3</c:v>
                </c:pt>
                <c:pt idx="2020">
                  <c:v>2</c:v>
                </c:pt>
                <c:pt idx="2021">
                  <c:v>10</c:v>
                </c:pt>
                <c:pt idx="2022">
                  <c:v>1</c:v>
                </c:pt>
                <c:pt idx="2023">
                  <c:v>2</c:v>
                </c:pt>
                <c:pt idx="2024">
                  <c:v>3</c:v>
                </c:pt>
                <c:pt idx="2025">
                  <c:v>1</c:v>
                </c:pt>
                <c:pt idx="2026">
                  <c:v>1</c:v>
                </c:pt>
                <c:pt idx="2027">
                  <c:v>6</c:v>
                </c:pt>
                <c:pt idx="2028">
                  <c:v>3</c:v>
                </c:pt>
                <c:pt idx="2029">
                  <c:v>1</c:v>
                </c:pt>
                <c:pt idx="2030">
                  <c:v>3</c:v>
                </c:pt>
                <c:pt idx="2031">
                  <c:v>1</c:v>
                </c:pt>
                <c:pt idx="2032">
                  <c:v>5</c:v>
                </c:pt>
                <c:pt idx="2033">
                  <c:v>2</c:v>
                </c:pt>
                <c:pt idx="2034">
                  <c:v>6</c:v>
                </c:pt>
                <c:pt idx="2035">
                  <c:v>1</c:v>
                </c:pt>
                <c:pt idx="2036">
                  <c:v>6</c:v>
                </c:pt>
                <c:pt idx="2037">
                  <c:v>25</c:v>
                </c:pt>
                <c:pt idx="2038">
                  <c:v>5</c:v>
                </c:pt>
                <c:pt idx="2039">
                  <c:v>9</c:v>
                </c:pt>
                <c:pt idx="2040">
                  <c:v>3</c:v>
                </c:pt>
                <c:pt idx="2041">
                  <c:v>4</c:v>
                </c:pt>
                <c:pt idx="2042">
                  <c:v>4</c:v>
                </c:pt>
                <c:pt idx="2043">
                  <c:v>6</c:v>
                </c:pt>
                <c:pt idx="2044">
                  <c:v>2</c:v>
                </c:pt>
                <c:pt idx="2045">
                  <c:v>3</c:v>
                </c:pt>
                <c:pt idx="2046">
                  <c:v>1</c:v>
                </c:pt>
                <c:pt idx="2047">
                  <c:v>3</c:v>
                </c:pt>
                <c:pt idx="2048">
                  <c:v>1</c:v>
                </c:pt>
                <c:pt idx="2049">
                  <c:v>1</c:v>
                </c:pt>
                <c:pt idx="2050">
                  <c:v>6</c:v>
                </c:pt>
                <c:pt idx="2051">
                  <c:v>5</c:v>
                </c:pt>
                <c:pt idx="2052">
                  <c:v>3</c:v>
                </c:pt>
                <c:pt idx="2053">
                  <c:v>1</c:v>
                </c:pt>
                <c:pt idx="2054">
                  <c:v>5</c:v>
                </c:pt>
                <c:pt idx="2055">
                  <c:v>1</c:v>
                </c:pt>
                <c:pt idx="2056">
                  <c:v>4</c:v>
                </c:pt>
                <c:pt idx="2057">
                  <c:v>3</c:v>
                </c:pt>
                <c:pt idx="2058">
                  <c:v>1</c:v>
                </c:pt>
                <c:pt idx="2059">
                  <c:v>0</c:v>
                </c:pt>
                <c:pt idx="2060">
                  <c:v>1</c:v>
                </c:pt>
                <c:pt idx="2061">
                  <c:v>3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1</c:v>
                </c:pt>
                <c:pt idx="2067">
                  <c:v>5</c:v>
                </c:pt>
                <c:pt idx="2068">
                  <c:v>5</c:v>
                </c:pt>
                <c:pt idx="2069">
                  <c:v>0</c:v>
                </c:pt>
                <c:pt idx="2070">
                  <c:v>1</c:v>
                </c:pt>
                <c:pt idx="2071">
                  <c:v>6</c:v>
                </c:pt>
                <c:pt idx="2072">
                  <c:v>2</c:v>
                </c:pt>
                <c:pt idx="2073">
                  <c:v>6</c:v>
                </c:pt>
                <c:pt idx="2074">
                  <c:v>4</c:v>
                </c:pt>
                <c:pt idx="2075">
                  <c:v>3</c:v>
                </c:pt>
                <c:pt idx="2076">
                  <c:v>3</c:v>
                </c:pt>
                <c:pt idx="2077">
                  <c:v>11</c:v>
                </c:pt>
                <c:pt idx="2078">
                  <c:v>3</c:v>
                </c:pt>
                <c:pt idx="2079">
                  <c:v>4</c:v>
                </c:pt>
                <c:pt idx="2080">
                  <c:v>6</c:v>
                </c:pt>
                <c:pt idx="2081">
                  <c:v>6</c:v>
                </c:pt>
                <c:pt idx="2082">
                  <c:v>0</c:v>
                </c:pt>
                <c:pt idx="2083">
                  <c:v>3</c:v>
                </c:pt>
                <c:pt idx="2084">
                  <c:v>3</c:v>
                </c:pt>
                <c:pt idx="2085">
                  <c:v>2</c:v>
                </c:pt>
                <c:pt idx="2086">
                  <c:v>3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1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4</c:v>
                </c:pt>
                <c:pt idx="2096">
                  <c:v>6</c:v>
                </c:pt>
                <c:pt idx="2097">
                  <c:v>1</c:v>
                </c:pt>
                <c:pt idx="2098">
                  <c:v>6</c:v>
                </c:pt>
                <c:pt idx="2099">
                  <c:v>6</c:v>
                </c:pt>
                <c:pt idx="2100">
                  <c:v>7</c:v>
                </c:pt>
                <c:pt idx="2101">
                  <c:v>5</c:v>
                </c:pt>
                <c:pt idx="2102">
                  <c:v>5</c:v>
                </c:pt>
                <c:pt idx="2103">
                  <c:v>4</c:v>
                </c:pt>
                <c:pt idx="2104">
                  <c:v>4</c:v>
                </c:pt>
                <c:pt idx="2105">
                  <c:v>2</c:v>
                </c:pt>
                <c:pt idx="2106">
                  <c:v>2</c:v>
                </c:pt>
                <c:pt idx="2107">
                  <c:v>3</c:v>
                </c:pt>
                <c:pt idx="2108">
                  <c:v>1</c:v>
                </c:pt>
                <c:pt idx="2109">
                  <c:v>3</c:v>
                </c:pt>
                <c:pt idx="2110">
                  <c:v>3</c:v>
                </c:pt>
                <c:pt idx="2111">
                  <c:v>7</c:v>
                </c:pt>
                <c:pt idx="2112">
                  <c:v>1</c:v>
                </c:pt>
                <c:pt idx="2113">
                  <c:v>3</c:v>
                </c:pt>
                <c:pt idx="2114">
                  <c:v>4</c:v>
                </c:pt>
                <c:pt idx="2115">
                  <c:v>3</c:v>
                </c:pt>
                <c:pt idx="2116">
                  <c:v>4</c:v>
                </c:pt>
                <c:pt idx="2117">
                  <c:v>2</c:v>
                </c:pt>
                <c:pt idx="2118">
                  <c:v>1</c:v>
                </c:pt>
                <c:pt idx="2119">
                  <c:v>5</c:v>
                </c:pt>
                <c:pt idx="2120">
                  <c:v>5</c:v>
                </c:pt>
                <c:pt idx="2121">
                  <c:v>3</c:v>
                </c:pt>
                <c:pt idx="2122">
                  <c:v>3</c:v>
                </c:pt>
                <c:pt idx="2123">
                  <c:v>8</c:v>
                </c:pt>
                <c:pt idx="2124">
                  <c:v>9</c:v>
                </c:pt>
                <c:pt idx="2125">
                  <c:v>3</c:v>
                </c:pt>
                <c:pt idx="2126">
                  <c:v>6</c:v>
                </c:pt>
                <c:pt idx="2127">
                  <c:v>9</c:v>
                </c:pt>
                <c:pt idx="2128">
                  <c:v>3</c:v>
                </c:pt>
                <c:pt idx="2129">
                  <c:v>11</c:v>
                </c:pt>
                <c:pt idx="2130">
                  <c:v>3</c:v>
                </c:pt>
                <c:pt idx="2131">
                  <c:v>6</c:v>
                </c:pt>
                <c:pt idx="2132">
                  <c:v>1</c:v>
                </c:pt>
                <c:pt idx="2133">
                  <c:v>1</c:v>
                </c:pt>
                <c:pt idx="2134">
                  <c:v>3</c:v>
                </c:pt>
                <c:pt idx="2135">
                  <c:v>7</c:v>
                </c:pt>
                <c:pt idx="2136">
                  <c:v>7</c:v>
                </c:pt>
                <c:pt idx="2137">
                  <c:v>3</c:v>
                </c:pt>
                <c:pt idx="2138">
                  <c:v>6</c:v>
                </c:pt>
                <c:pt idx="2139">
                  <c:v>1</c:v>
                </c:pt>
                <c:pt idx="2140">
                  <c:v>1</c:v>
                </c:pt>
                <c:pt idx="2141">
                  <c:v>3</c:v>
                </c:pt>
                <c:pt idx="2142">
                  <c:v>6</c:v>
                </c:pt>
                <c:pt idx="2143">
                  <c:v>7</c:v>
                </c:pt>
                <c:pt idx="2144">
                  <c:v>2</c:v>
                </c:pt>
                <c:pt idx="2145">
                  <c:v>6</c:v>
                </c:pt>
                <c:pt idx="2146">
                  <c:v>2</c:v>
                </c:pt>
                <c:pt idx="2147">
                  <c:v>6</c:v>
                </c:pt>
                <c:pt idx="2148">
                  <c:v>4</c:v>
                </c:pt>
                <c:pt idx="2149">
                  <c:v>0</c:v>
                </c:pt>
                <c:pt idx="2150">
                  <c:v>3</c:v>
                </c:pt>
                <c:pt idx="2151">
                  <c:v>1</c:v>
                </c:pt>
                <c:pt idx="2152">
                  <c:v>4</c:v>
                </c:pt>
                <c:pt idx="2153">
                  <c:v>3</c:v>
                </c:pt>
                <c:pt idx="2154">
                  <c:v>4</c:v>
                </c:pt>
                <c:pt idx="2155">
                  <c:v>1</c:v>
                </c:pt>
                <c:pt idx="2156">
                  <c:v>2</c:v>
                </c:pt>
                <c:pt idx="2157">
                  <c:v>2</c:v>
                </c:pt>
                <c:pt idx="2158">
                  <c:v>1</c:v>
                </c:pt>
                <c:pt idx="2159">
                  <c:v>2</c:v>
                </c:pt>
                <c:pt idx="2160">
                  <c:v>1</c:v>
                </c:pt>
                <c:pt idx="2161">
                  <c:v>2</c:v>
                </c:pt>
                <c:pt idx="2162">
                  <c:v>6</c:v>
                </c:pt>
                <c:pt idx="2163">
                  <c:v>4</c:v>
                </c:pt>
                <c:pt idx="2164">
                  <c:v>1</c:v>
                </c:pt>
                <c:pt idx="2165">
                  <c:v>3</c:v>
                </c:pt>
                <c:pt idx="2166">
                  <c:v>6</c:v>
                </c:pt>
                <c:pt idx="2167">
                  <c:v>8</c:v>
                </c:pt>
                <c:pt idx="2168">
                  <c:v>2</c:v>
                </c:pt>
                <c:pt idx="2169">
                  <c:v>1</c:v>
                </c:pt>
                <c:pt idx="2170">
                  <c:v>4</c:v>
                </c:pt>
                <c:pt idx="2171">
                  <c:v>7</c:v>
                </c:pt>
                <c:pt idx="2172">
                  <c:v>2</c:v>
                </c:pt>
                <c:pt idx="2173">
                  <c:v>4</c:v>
                </c:pt>
                <c:pt idx="2174">
                  <c:v>1</c:v>
                </c:pt>
                <c:pt idx="2175">
                  <c:v>9</c:v>
                </c:pt>
                <c:pt idx="2176">
                  <c:v>1</c:v>
                </c:pt>
                <c:pt idx="2177">
                  <c:v>3</c:v>
                </c:pt>
                <c:pt idx="2178">
                  <c:v>9</c:v>
                </c:pt>
                <c:pt idx="2179">
                  <c:v>4</c:v>
                </c:pt>
                <c:pt idx="2180">
                  <c:v>4</c:v>
                </c:pt>
                <c:pt idx="2181">
                  <c:v>8</c:v>
                </c:pt>
                <c:pt idx="2182">
                  <c:v>9</c:v>
                </c:pt>
                <c:pt idx="2183">
                  <c:v>4</c:v>
                </c:pt>
                <c:pt idx="2184">
                  <c:v>4</c:v>
                </c:pt>
                <c:pt idx="2185">
                  <c:v>5</c:v>
                </c:pt>
                <c:pt idx="2186">
                  <c:v>1</c:v>
                </c:pt>
                <c:pt idx="2187">
                  <c:v>1</c:v>
                </c:pt>
                <c:pt idx="2188">
                  <c:v>3</c:v>
                </c:pt>
                <c:pt idx="2189">
                  <c:v>7</c:v>
                </c:pt>
                <c:pt idx="2190">
                  <c:v>5</c:v>
                </c:pt>
                <c:pt idx="2191">
                  <c:v>5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2</c:v>
                </c:pt>
                <c:pt idx="2196">
                  <c:v>8</c:v>
                </c:pt>
                <c:pt idx="2197">
                  <c:v>7</c:v>
                </c:pt>
                <c:pt idx="2198">
                  <c:v>4</c:v>
                </c:pt>
                <c:pt idx="2199">
                  <c:v>3</c:v>
                </c:pt>
                <c:pt idx="2200">
                  <c:v>6</c:v>
                </c:pt>
                <c:pt idx="2201">
                  <c:v>5</c:v>
                </c:pt>
                <c:pt idx="2202">
                  <c:v>4</c:v>
                </c:pt>
                <c:pt idx="2203">
                  <c:v>3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3</c:v>
                </c:pt>
                <c:pt idx="2208">
                  <c:v>2</c:v>
                </c:pt>
                <c:pt idx="2209">
                  <c:v>3</c:v>
                </c:pt>
                <c:pt idx="2210">
                  <c:v>1</c:v>
                </c:pt>
                <c:pt idx="2211">
                  <c:v>1</c:v>
                </c:pt>
                <c:pt idx="2212">
                  <c:v>5</c:v>
                </c:pt>
                <c:pt idx="2213">
                  <c:v>6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1</c:v>
                </c:pt>
                <c:pt idx="2220">
                  <c:v>4</c:v>
                </c:pt>
                <c:pt idx="2221">
                  <c:v>1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11</c:v>
                </c:pt>
                <c:pt idx="2226">
                  <c:v>0</c:v>
                </c:pt>
                <c:pt idx="2227">
                  <c:v>5</c:v>
                </c:pt>
                <c:pt idx="2228">
                  <c:v>2</c:v>
                </c:pt>
                <c:pt idx="2229">
                  <c:v>4</c:v>
                </c:pt>
                <c:pt idx="2230">
                  <c:v>7</c:v>
                </c:pt>
                <c:pt idx="2231">
                  <c:v>1</c:v>
                </c:pt>
                <c:pt idx="2232">
                  <c:v>6</c:v>
                </c:pt>
                <c:pt idx="2233">
                  <c:v>6</c:v>
                </c:pt>
                <c:pt idx="2234">
                  <c:v>5</c:v>
                </c:pt>
                <c:pt idx="2235">
                  <c:v>1</c:v>
                </c:pt>
                <c:pt idx="2236">
                  <c:v>0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6D-4A5E-B722-F2163C82F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447360"/>
        <c:axId val="2105432800"/>
      </c:scatterChart>
      <c:valAx>
        <c:axId val="2105447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Annual Incomes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#,\K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432800"/>
        <c:crosses val="autoZero"/>
        <c:crossBetween val="midCat"/>
      </c:valAx>
      <c:valAx>
        <c:axId val="21054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Number of purchases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447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vs WebPur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'Customer Profile'!$M$1</c:f>
              <c:strCache>
                <c:ptCount val="1"/>
                <c:pt idx="0">
                  <c:v>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131702278390711"/>
                  <c:y val="-0.179046830452344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'Customer Profile'!$M$2:$M$2241</c:f>
              <c:numCache>
                <c:formatCode>General</c:formatCode>
                <c:ptCount val="2240"/>
                <c:pt idx="0">
                  <c:v>36</c:v>
                </c:pt>
                <c:pt idx="1">
                  <c:v>60</c:v>
                </c:pt>
                <c:pt idx="2">
                  <c:v>46</c:v>
                </c:pt>
                <c:pt idx="3">
                  <c:v>74</c:v>
                </c:pt>
                <c:pt idx="4">
                  <c:v>50</c:v>
                </c:pt>
                <c:pt idx="5">
                  <c:v>56</c:v>
                </c:pt>
                <c:pt idx="6">
                  <c:v>45</c:v>
                </c:pt>
                <c:pt idx="7">
                  <c:v>61</c:v>
                </c:pt>
                <c:pt idx="8">
                  <c:v>63</c:v>
                </c:pt>
                <c:pt idx="9">
                  <c:v>34</c:v>
                </c:pt>
                <c:pt idx="10">
                  <c:v>57</c:v>
                </c:pt>
                <c:pt idx="11">
                  <c:v>51</c:v>
                </c:pt>
                <c:pt idx="12">
                  <c:v>58</c:v>
                </c:pt>
                <c:pt idx="13">
                  <c:v>49</c:v>
                </c:pt>
                <c:pt idx="14">
                  <c:v>68</c:v>
                </c:pt>
                <c:pt idx="15">
                  <c:v>39</c:v>
                </c:pt>
                <c:pt idx="16">
                  <c:v>52</c:v>
                </c:pt>
                <c:pt idx="17">
                  <c:v>40</c:v>
                </c:pt>
                <c:pt idx="18">
                  <c:v>46</c:v>
                </c:pt>
                <c:pt idx="19">
                  <c:v>33</c:v>
                </c:pt>
                <c:pt idx="20">
                  <c:v>70</c:v>
                </c:pt>
                <c:pt idx="21">
                  <c:v>55</c:v>
                </c:pt>
                <c:pt idx="22">
                  <c:v>70</c:v>
                </c:pt>
                <c:pt idx="23">
                  <c:v>63</c:v>
                </c:pt>
                <c:pt idx="24">
                  <c:v>51</c:v>
                </c:pt>
                <c:pt idx="25">
                  <c:v>61</c:v>
                </c:pt>
                <c:pt idx="26">
                  <c:v>68</c:v>
                </c:pt>
                <c:pt idx="27">
                  <c:v>76</c:v>
                </c:pt>
                <c:pt idx="28">
                  <c:v>44</c:v>
                </c:pt>
                <c:pt idx="29">
                  <c:v>35</c:v>
                </c:pt>
                <c:pt idx="30">
                  <c:v>41</c:v>
                </c:pt>
                <c:pt idx="31">
                  <c:v>65</c:v>
                </c:pt>
                <c:pt idx="32">
                  <c:v>75</c:v>
                </c:pt>
                <c:pt idx="33">
                  <c:v>25</c:v>
                </c:pt>
                <c:pt idx="34">
                  <c:v>56</c:v>
                </c:pt>
                <c:pt idx="35">
                  <c:v>49</c:v>
                </c:pt>
                <c:pt idx="36">
                  <c:v>59</c:v>
                </c:pt>
                <c:pt idx="37">
                  <c:v>73</c:v>
                </c:pt>
                <c:pt idx="38">
                  <c:v>46</c:v>
                </c:pt>
                <c:pt idx="39">
                  <c:v>58</c:v>
                </c:pt>
                <c:pt idx="40">
                  <c:v>65</c:v>
                </c:pt>
                <c:pt idx="41">
                  <c:v>66</c:v>
                </c:pt>
                <c:pt idx="42">
                  <c:v>65</c:v>
                </c:pt>
                <c:pt idx="43">
                  <c:v>56</c:v>
                </c:pt>
                <c:pt idx="44">
                  <c:v>42</c:v>
                </c:pt>
                <c:pt idx="45">
                  <c:v>70</c:v>
                </c:pt>
                <c:pt idx="46">
                  <c:v>54</c:v>
                </c:pt>
                <c:pt idx="47">
                  <c:v>69</c:v>
                </c:pt>
                <c:pt idx="48">
                  <c:v>56</c:v>
                </c:pt>
                <c:pt idx="49">
                  <c:v>50</c:v>
                </c:pt>
                <c:pt idx="50">
                  <c:v>58</c:v>
                </c:pt>
                <c:pt idx="51">
                  <c:v>66</c:v>
                </c:pt>
                <c:pt idx="52">
                  <c:v>70</c:v>
                </c:pt>
                <c:pt idx="53">
                  <c:v>62</c:v>
                </c:pt>
                <c:pt idx="54">
                  <c:v>76</c:v>
                </c:pt>
                <c:pt idx="55">
                  <c:v>58</c:v>
                </c:pt>
                <c:pt idx="56">
                  <c:v>52</c:v>
                </c:pt>
                <c:pt idx="57">
                  <c:v>51</c:v>
                </c:pt>
                <c:pt idx="58">
                  <c:v>48</c:v>
                </c:pt>
                <c:pt idx="59">
                  <c:v>69</c:v>
                </c:pt>
                <c:pt idx="60">
                  <c:v>51</c:v>
                </c:pt>
                <c:pt idx="61">
                  <c:v>32</c:v>
                </c:pt>
                <c:pt idx="62">
                  <c:v>40</c:v>
                </c:pt>
                <c:pt idx="63">
                  <c:v>60</c:v>
                </c:pt>
                <c:pt idx="64">
                  <c:v>51</c:v>
                </c:pt>
                <c:pt idx="65">
                  <c:v>53</c:v>
                </c:pt>
                <c:pt idx="66">
                  <c:v>43</c:v>
                </c:pt>
                <c:pt idx="67">
                  <c:v>48</c:v>
                </c:pt>
                <c:pt idx="68">
                  <c:v>64</c:v>
                </c:pt>
                <c:pt idx="69">
                  <c:v>49</c:v>
                </c:pt>
                <c:pt idx="70">
                  <c:v>51</c:v>
                </c:pt>
                <c:pt idx="71">
                  <c:v>45</c:v>
                </c:pt>
                <c:pt idx="72">
                  <c:v>71</c:v>
                </c:pt>
                <c:pt idx="73">
                  <c:v>52</c:v>
                </c:pt>
                <c:pt idx="74">
                  <c:v>43</c:v>
                </c:pt>
                <c:pt idx="75">
                  <c:v>47</c:v>
                </c:pt>
                <c:pt idx="76">
                  <c:v>67</c:v>
                </c:pt>
                <c:pt idx="77">
                  <c:v>50</c:v>
                </c:pt>
                <c:pt idx="78">
                  <c:v>67</c:v>
                </c:pt>
                <c:pt idx="79">
                  <c:v>45</c:v>
                </c:pt>
                <c:pt idx="80">
                  <c:v>57</c:v>
                </c:pt>
                <c:pt idx="81">
                  <c:v>36</c:v>
                </c:pt>
                <c:pt idx="82">
                  <c:v>63</c:v>
                </c:pt>
                <c:pt idx="83">
                  <c:v>45</c:v>
                </c:pt>
                <c:pt idx="84">
                  <c:v>43</c:v>
                </c:pt>
                <c:pt idx="85">
                  <c:v>63</c:v>
                </c:pt>
                <c:pt idx="86">
                  <c:v>32</c:v>
                </c:pt>
                <c:pt idx="87">
                  <c:v>65</c:v>
                </c:pt>
                <c:pt idx="88">
                  <c:v>41</c:v>
                </c:pt>
                <c:pt idx="89">
                  <c:v>75</c:v>
                </c:pt>
                <c:pt idx="90">
                  <c:v>35</c:v>
                </c:pt>
                <c:pt idx="91">
                  <c:v>49</c:v>
                </c:pt>
                <c:pt idx="92">
                  <c:v>77</c:v>
                </c:pt>
                <c:pt idx="93">
                  <c:v>35</c:v>
                </c:pt>
                <c:pt idx="94">
                  <c:v>33</c:v>
                </c:pt>
                <c:pt idx="95">
                  <c:v>48</c:v>
                </c:pt>
                <c:pt idx="96">
                  <c:v>51</c:v>
                </c:pt>
                <c:pt idx="97">
                  <c:v>44</c:v>
                </c:pt>
                <c:pt idx="98">
                  <c:v>36</c:v>
                </c:pt>
                <c:pt idx="99">
                  <c:v>47</c:v>
                </c:pt>
                <c:pt idx="100">
                  <c:v>36</c:v>
                </c:pt>
                <c:pt idx="101">
                  <c:v>32</c:v>
                </c:pt>
                <c:pt idx="102">
                  <c:v>55</c:v>
                </c:pt>
                <c:pt idx="103">
                  <c:v>43</c:v>
                </c:pt>
                <c:pt idx="104">
                  <c:v>67</c:v>
                </c:pt>
                <c:pt idx="105">
                  <c:v>34</c:v>
                </c:pt>
                <c:pt idx="106">
                  <c:v>32</c:v>
                </c:pt>
                <c:pt idx="107">
                  <c:v>67</c:v>
                </c:pt>
                <c:pt idx="108">
                  <c:v>69</c:v>
                </c:pt>
                <c:pt idx="109">
                  <c:v>40</c:v>
                </c:pt>
                <c:pt idx="110">
                  <c:v>30</c:v>
                </c:pt>
                <c:pt idx="111">
                  <c:v>57</c:v>
                </c:pt>
                <c:pt idx="112">
                  <c:v>45</c:v>
                </c:pt>
                <c:pt idx="113">
                  <c:v>51</c:v>
                </c:pt>
                <c:pt idx="114">
                  <c:v>64</c:v>
                </c:pt>
                <c:pt idx="115">
                  <c:v>54</c:v>
                </c:pt>
                <c:pt idx="116">
                  <c:v>66</c:v>
                </c:pt>
                <c:pt idx="117">
                  <c:v>68</c:v>
                </c:pt>
                <c:pt idx="118">
                  <c:v>61</c:v>
                </c:pt>
                <c:pt idx="119">
                  <c:v>44</c:v>
                </c:pt>
                <c:pt idx="120">
                  <c:v>37</c:v>
                </c:pt>
                <c:pt idx="121">
                  <c:v>70</c:v>
                </c:pt>
                <c:pt idx="122">
                  <c:v>55</c:v>
                </c:pt>
                <c:pt idx="123">
                  <c:v>70</c:v>
                </c:pt>
                <c:pt idx="124">
                  <c:v>54</c:v>
                </c:pt>
                <c:pt idx="125">
                  <c:v>41</c:v>
                </c:pt>
                <c:pt idx="126">
                  <c:v>32</c:v>
                </c:pt>
                <c:pt idx="127">
                  <c:v>48</c:v>
                </c:pt>
                <c:pt idx="128">
                  <c:v>64</c:v>
                </c:pt>
                <c:pt idx="129">
                  <c:v>67</c:v>
                </c:pt>
                <c:pt idx="130">
                  <c:v>52</c:v>
                </c:pt>
                <c:pt idx="131">
                  <c:v>50</c:v>
                </c:pt>
                <c:pt idx="132">
                  <c:v>46</c:v>
                </c:pt>
                <c:pt idx="133">
                  <c:v>69</c:v>
                </c:pt>
                <c:pt idx="134">
                  <c:v>44</c:v>
                </c:pt>
                <c:pt idx="135">
                  <c:v>72</c:v>
                </c:pt>
                <c:pt idx="136">
                  <c:v>38</c:v>
                </c:pt>
                <c:pt idx="137">
                  <c:v>72</c:v>
                </c:pt>
                <c:pt idx="138">
                  <c:v>40</c:v>
                </c:pt>
                <c:pt idx="139">
                  <c:v>40</c:v>
                </c:pt>
                <c:pt idx="140">
                  <c:v>46</c:v>
                </c:pt>
                <c:pt idx="141">
                  <c:v>40</c:v>
                </c:pt>
                <c:pt idx="142">
                  <c:v>54</c:v>
                </c:pt>
                <c:pt idx="143">
                  <c:v>50</c:v>
                </c:pt>
                <c:pt idx="144">
                  <c:v>48</c:v>
                </c:pt>
                <c:pt idx="145">
                  <c:v>56</c:v>
                </c:pt>
                <c:pt idx="146">
                  <c:v>34</c:v>
                </c:pt>
                <c:pt idx="147">
                  <c:v>61</c:v>
                </c:pt>
                <c:pt idx="148">
                  <c:v>53</c:v>
                </c:pt>
                <c:pt idx="149">
                  <c:v>52</c:v>
                </c:pt>
                <c:pt idx="150">
                  <c:v>46</c:v>
                </c:pt>
                <c:pt idx="151">
                  <c:v>76</c:v>
                </c:pt>
                <c:pt idx="152">
                  <c:v>29</c:v>
                </c:pt>
                <c:pt idx="153">
                  <c:v>34</c:v>
                </c:pt>
                <c:pt idx="154">
                  <c:v>55</c:v>
                </c:pt>
                <c:pt idx="155">
                  <c:v>66</c:v>
                </c:pt>
                <c:pt idx="156">
                  <c:v>44</c:v>
                </c:pt>
                <c:pt idx="157">
                  <c:v>46</c:v>
                </c:pt>
                <c:pt idx="158">
                  <c:v>50</c:v>
                </c:pt>
                <c:pt idx="159">
                  <c:v>68</c:v>
                </c:pt>
                <c:pt idx="160">
                  <c:v>53</c:v>
                </c:pt>
                <c:pt idx="161">
                  <c:v>49</c:v>
                </c:pt>
                <c:pt idx="162">
                  <c:v>55</c:v>
                </c:pt>
                <c:pt idx="163">
                  <c:v>72</c:v>
                </c:pt>
                <c:pt idx="164">
                  <c:v>45</c:v>
                </c:pt>
                <c:pt idx="165">
                  <c:v>55</c:v>
                </c:pt>
                <c:pt idx="166">
                  <c:v>70</c:v>
                </c:pt>
                <c:pt idx="167">
                  <c:v>73</c:v>
                </c:pt>
                <c:pt idx="168">
                  <c:v>35</c:v>
                </c:pt>
                <c:pt idx="169">
                  <c:v>41</c:v>
                </c:pt>
                <c:pt idx="170">
                  <c:v>35</c:v>
                </c:pt>
                <c:pt idx="171">
                  <c:v>46</c:v>
                </c:pt>
                <c:pt idx="172">
                  <c:v>49</c:v>
                </c:pt>
                <c:pt idx="173">
                  <c:v>42</c:v>
                </c:pt>
                <c:pt idx="174">
                  <c:v>43</c:v>
                </c:pt>
                <c:pt idx="175">
                  <c:v>40</c:v>
                </c:pt>
                <c:pt idx="176">
                  <c:v>34</c:v>
                </c:pt>
                <c:pt idx="177">
                  <c:v>39</c:v>
                </c:pt>
                <c:pt idx="178">
                  <c:v>59</c:v>
                </c:pt>
                <c:pt idx="179">
                  <c:v>56</c:v>
                </c:pt>
                <c:pt idx="180">
                  <c:v>63</c:v>
                </c:pt>
                <c:pt idx="181">
                  <c:v>50</c:v>
                </c:pt>
                <c:pt idx="182">
                  <c:v>61</c:v>
                </c:pt>
                <c:pt idx="183">
                  <c:v>59</c:v>
                </c:pt>
                <c:pt idx="184">
                  <c:v>49</c:v>
                </c:pt>
                <c:pt idx="185">
                  <c:v>50</c:v>
                </c:pt>
                <c:pt idx="186">
                  <c:v>55</c:v>
                </c:pt>
                <c:pt idx="187">
                  <c:v>45</c:v>
                </c:pt>
                <c:pt idx="188">
                  <c:v>53</c:v>
                </c:pt>
                <c:pt idx="189">
                  <c:v>65</c:v>
                </c:pt>
                <c:pt idx="190">
                  <c:v>64</c:v>
                </c:pt>
                <c:pt idx="191">
                  <c:v>46</c:v>
                </c:pt>
                <c:pt idx="192">
                  <c:v>37</c:v>
                </c:pt>
                <c:pt idx="193">
                  <c:v>56</c:v>
                </c:pt>
                <c:pt idx="194">
                  <c:v>30</c:v>
                </c:pt>
                <c:pt idx="195">
                  <c:v>60</c:v>
                </c:pt>
                <c:pt idx="196">
                  <c:v>40</c:v>
                </c:pt>
                <c:pt idx="197">
                  <c:v>44</c:v>
                </c:pt>
                <c:pt idx="198">
                  <c:v>69</c:v>
                </c:pt>
                <c:pt idx="199">
                  <c:v>62</c:v>
                </c:pt>
                <c:pt idx="200">
                  <c:v>48</c:v>
                </c:pt>
                <c:pt idx="201">
                  <c:v>51</c:v>
                </c:pt>
                <c:pt idx="202">
                  <c:v>56</c:v>
                </c:pt>
                <c:pt idx="203">
                  <c:v>32</c:v>
                </c:pt>
                <c:pt idx="204">
                  <c:v>48</c:v>
                </c:pt>
                <c:pt idx="205">
                  <c:v>68</c:v>
                </c:pt>
                <c:pt idx="206">
                  <c:v>56</c:v>
                </c:pt>
                <c:pt idx="207">
                  <c:v>49</c:v>
                </c:pt>
                <c:pt idx="208">
                  <c:v>69</c:v>
                </c:pt>
                <c:pt idx="209">
                  <c:v>52</c:v>
                </c:pt>
                <c:pt idx="210">
                  <c:v>45</c:v>
                </c:pt>
                <c:pt idx="211">
                  <c:v>50</c:v>
                </c:pt>
                <c:pt idx="212">
                  <c:v>58</c:v>
                </c:pt>
                <c:pt idx="213">
                  <c:v>45</c:v>
                </c:pt>
                <c:pt idx="214">
                  <c:v>56</c:v>
                </c:pt>
                <c:pt idx="215">
                  <c:v>47</c:v>
                </c:pt>
                <c:pt idx="216">
                  <c:v>50</c:v>
                </c:pt>
                <c:pt idx="217">
                  <c:v>64</c:v>
                </c:pt>
                <c:pt idx="218">
                  <c:v>46</c:v>
                </c:pt>
                <c:pt idx="219">
                  <c:v>41</c:v>
                </c:pt>
                <c:pt idx="220">
                  <c:v>61</c:v>
                </c:pt>
                <c:pt idx="221">
                  <c:v>45</c:v>
                </c:pt>
                <c:pt idx="222">
                  <c:v>39</c:v>
                </c:pt>
                <c:pt idx="223">
                  <c:v>65</c:v>
                </c:pt>
                <c:pt idx="224">
                  <c:v>48</c:v>
                </c:pt>
                <c:pt idx="225">
                  <c:v>54</c:v>
                </c:pt>
                <c:pt idx="226">
                  <c:v>61</c:v>
                </c:pt>
                <c:pt idx="227">
                  <c:v>57</c:v>
                </c:pt>
                <c:pt idx="228">
                  <c:v>37</c:v>
                </c:pt>
                <c:pt idx="229">
                  <c:v>68</c:v>
                </c:pt>
                <c:pt idx="230">
                  <c:v>49</c:v>
                </c:pt>
                <c:pt idx="231">
                  <c:v>72</c:v>
                </c:pt>
                <c:pt idx="233">
                  <c:v>55</c:v>
                </c:pt>
                <c:pt idx="234">
                  <c:v>51</c:v>
                </c:pt>
                <c:pt idx="235">
                  <c:v>34</c:v>
                </c:pt>
                <c:pt idx="236">
                  <c:v>63</c:v>
                </c:pt>
                <c:pt idx="237">
                  <c:v>43</c:v>
                </c:pt>
                <c:pt idx="238">
                  <c:v>46</c:v>
                </c:pt>
                <c:pt idx="239">
                  <c:v>38</c:v>
                </c:pt>
                <c:pt idx="240">
                  <c:v>74</c:v>
                </c:pt>
                <c:pt idx="241">
                  <c:v>38</c:v>
                </c:pt>
                <c:pt idx="242">
                  <c:v>48</c:v>
                </c:pt>
                <c:pt idx="243">
                  <c:v>55</c:v>
                </c:pt>
                <c:pt idx="244">
                  <c:v>72</c:v>
                </c:pt>
                <c:pt idx="245">
                  <c:v>53</c:v>
                </c:pt>
                <c:pt idx="246">
                  <c:v>51</c:v>
                </c:pt>
                <c:pt idx="247">
                  <c:v>48</c:v>
                </c:pt>
                <c:pt idx="248">
                  <c:v>43</c:v>
                </c:pt>
                <c:pt idx="249">
                  <c:v>58</c:v>
                </c:pt>
                <c:pt idx="250">
                  <c:v>39</c:v>
                </c:pt>
                <c:pt idx="251">
                  <c:v>37</c:v>
                </c:pt>
                <c:pt idx="252">
                  <c:v>55</c:v>
                </c:pt>
                <c:pt idx="253">
                  <c:v>45</c:v>
                </c:pt>
                <c:pt idx="254">
                  <c:v>56</c:v>
                </c:pt>
                <c:pt idx="255">
                  <c:v>61</c:v>
                </c:pt>
                <c:pt idx="256">
                  <c:v>43</c:v>
                </c:pt>
                <c:pt idx="257">
                  <c:v>58</c:v>
                </c:pt>
                <c:pt idx="258">
                  <c:v>43</c:v>
                </c:pt>
                <c:pt idx="259">
                  <c:v>47</c:v>
                </c:pt>
                <c:pt idx="260">
                  <c:v>33</c:v>
                </c:pt>
                <c:pt idx="261">
                  <c:v>39</c:v>
                </c:pt>
                <c:pt idx="262">
                  <c:v>44</c:v>
                </c:pt>
                <c:pt idx="263">
                  <c:v>35</c:v>
                </c:pt>
                <c:pt idx="264">
                  <c:v>53</c:v>
                </c:pt>
                <c:pt idx="265">
                  <c:v>51</c:v>
                </c:pt>
                <c:pt idx="266">
                  <c:v>65</c:v>
                </c:pt>
                <c:pt idx="267">
                  <c:v>51</c:v>
                </c:pt>
                <c:pt idx="268">
                  <c:v>47</c:v>
                </c:pt>
                <c:pt idx="269">
                  <c:v>49</c:v>
                </c:pt>
                <c:pt idx="270">
                  <c:v>45</c:v>
                </c:pt>
                <c:pt idx="271">
                  <c:v>67</c:v>
                </c:pt>
                <c:pt idx="272">
                  <c:v>49</c:v>
                </c:pt>
                <c:pt idx="273">
                  <c:v>29</c:v>
                </c:pt>
                <c:pt idx="274">
                  <c:v>39</c:v>
                </c:pt>
                <c:pt idx="275">
                  <c:v>29</c:v>
                </c:pt>
                <c:pt idx="276">
                  <c:v>54</c:v>
                </c:pt>
                <c:pt idx="277">
                  <c:v>46</c:v>
                </c:pt>
                <c:pt idx="278">
                  <c:v>63</c:v>
                </c:pt>
                <c:pt idx="279">
                  <c:v>67</c:v>
                </c:pt>
                <c:pt idx="280">
                  <c:v>46</c:v>
                </c:pt>
                <c:pt idx="281">
                  <c:v>53</c:v>
                </c:pt>
                <c:pt idx="282">
                  <c:v>46</c:v>
                </c:pt>
                <c:pt idx="283">
                  <c:v>35</c:v>
                </c:pt>
                <c:pt idx="284">
                  <c:v>70</c:v>
                </c:pt>
                <c:pt idx="285">
                  <c:v>69</c:v>
                </c:pt>
                <c:pt idx="286">
                  <c:v>71</c:v>
                </c:pt>
                <c:pt idx="287">
                  <c:v>43</c:v>
                </c:pt>
                <c:pt idx="288">
                  <c:v>65</c:v>
                </c:pt>
                <c:pt idx="289">
                  <c:v>58</c:v>
                </c:pt>
                <c:pt idx="290">
                  <c:v>78</c:v>
                </c:pt>
                <c:pt idx="291">
                  <c:v>42</c:v>
                </c:pt>
                <c:pt idx="292">
                  <c:v>39</c:v>
                </c:pt>
                <c:pt idx="293">
                  <c:v>55</c:v>
                </c:pt>
                <c:pt idx="294">
                  <c:v>56</c:v>
                </c:pt>
                <c:pt idx="295">
                  <c:v>63</c:v>
                </c:pt>
                <c:pt idx="296">
                  <c:v>61</c:v>
                </c:pt>
                <c:pt idx="297">
                  <c:v>59</c:v>
                </c:pt>
                <c:pt idx="298">
                  <c:v>56</c:v>
                </c:pt>
                <c:pt idx="299">
                  <c:v>69</c:v>
                </c:pt>
                <c:pt idx="300">
                  <c:v>39</c:v>
                </c:pt>
                <c:pt idx="301">
                  <c:v>38</c:v>
                </c:pt>
                <c:pt idx="302">
                  <c:v>45</c:v>
                </c:pt>
                <c:pt idx="303">
                  <c:v>46</c:v>
                </c:pt>
                <c:pt idx="304">
                  <c:v>63</c:v>
                </c:pt>
                <c:pt idx="305">
                  <c:v>42</c:v>
                </c:pt>
                <c:pt idx="306">
                  <c:v>46</c:v>
                </c:pt>
                <c:pt idx="307">
                  <c:v>52</c:v>
                </c:pt>
                <c:pt idx="308">
                  <c:v>56</c:v>
                </c:pt>
                <c:pt idx="309">
                  <c:v>49</c:v>
                </c:pt>
                <c:pt idx="310">
                  <c:v>48</c:v>
                </c:pt>
                <c:pt idx="311">
                  <c:v>38</c:v>
                </c:pt>
                <c:pt idx="312">
                  <c:v>46</c:v>
                </c:pt>
                <c:pt idx="313">
                  <c:v>54</c:v>
                </c:pt>
                <c:pt idx="314">
                  <c:v>35</c:v>
                </c:pt>
                <c:pt idx="315">
                  <c:v>75</c:v>
                </c:pt>
                <c:pt idx="316">
                  <c:v>70</c:v>
                </c:pt>
                <c:pt idx="317">
                  <c:v>75</c:v>
                </c:pt>
                <c:pt idx="318">
                  <c:v>41</c:v>
                </c:pt>
                <c:pt idx="319">
                  <c:v>44</c:v>
                </c:pt>
                <c:pt idx="320">
                  <c:v>51</c:v>
                </c:pt>
                <c:pt idx="321">
                  <c:v>56</c:v>
                </c:pt>
                <c:pt idx="322">
                  <c:v>61</c:v>
                </c:pt>
                <c:pt idx="323">
                  <c:v>50</c:v>
                </c:pt>
                <c:pt idx="324">
                  <c:v>40</c:v>
                </c:pt>
                <c:pt idx="325">
                  <c:v>56</c:v>
                </c:pt>
                <c:pt idx="326">
                  <c:v>65</c:v>
                </c:pt>
                <c:pt idx="327">
                  <c:v>48</c:v>
                </c:pt>
                <c:pt idx="328">
                  <c:v>64</c:v>
                </c:pt>
                <c:pt idx="329">
                  <c:v>50</c:v>
                </c:pt>
                <c:pt idx="330">
                  <c:v>42</c:v>
                </c:pt>
                <c:pt idx="331">
                  <c:v>56</c:v>
                </c:pt>
                <c:pt idx="332">
                  <c:v>67</c:v>
                </c:pt>
                <c:pt idx="333">
                  <c:v>49</c:v>
                </c:pt>
                <c:pt idx="334">
                  <c:v>61</c:v>
                </c:pt>
                <c:pt idx="335">
                  <c:v>42</c:v>
                </c:pt>
                <c:pt idx="336">
                  <c:v>43</c:v>
                </c:pt>
                <c:pt idx="337">
                  <c:v>57</c:v>
                </c:pt>
                <c:pt idx="338">
                  <c:v>47</c:v>
                </c:pt>
                <c:pt idx="339">
                  <c:v>46</c:v>
                </c:pt>
                <c:pt idx="340">
                  <c:v>54</c:v>
                </c:pt>
                <c:pt idx="341">
                  <c:v>43</c:v>
                </c:pt>
                <c:pt idx="342">
                  <c:v>43</c:v>
                </c:pt>
                <c:pt idx="343">
                  <c:v>33</c:v>
                </c:pt>
                <c:pt idx="344">
                  <c:v>51</c:v>
                </c:pt>
                <c:pt idx="345">
                  <c:v>60</c:v>
                </c:pt>
                <c:pt idx="346">
                  <c:v>53</c:v>
                </c:pt>
                <c:pt idx="347">
                  <c:v>77</c:v>
                </c:pt>
                <c:pt idx="348">
                  <c:v>47</c:v>
                </c:pt>
                <c:pt idx="349">
                  <c:v>56</c:v>
                </c:pt>
                <c:pt idx="350">
                  <c:v>59</c:v>
                </c:pt>
                <c:pt idx="351">
                  <c:v>33</c:v>
                </c:pt>
                <c:pt idx="352">
                  <c:v>33</c:v>
                </c:pt>
                <c:pt idx="353">
                  <c:v>46</c:v>
                </c:pt>
                <c:pt idx="354">
                  <c:v>46</c:v>
                </c:pt>
                <c:pt idx="355">
                  <c:v>43</c:v>
                </c:pt>
                <c:pt idx="356">
                  <c:v>41</c:v>
                </c:pt>
                <c:pt idx="357">
                  <c:v>50</c:v>
                </c:pt>
                <c:pt idx="358">
                  <c:v>50</c:v>
                </c:pt>
                <c:pt idx="359">
                  <c:v>51</c:v>
                </c:pt>
                <c:pt idx="360">
                  <c:v>60</c:v>
                </c:pt>
                <c:pt idx="361">
                  <c:v>47</c:v>
                </c:pt>
                <c:pt idx="362">
                  <c:v>43</c:v>
                </c:pt>
                <c:pt idx="363">
                  <c:v>47</c:v>
                </c:pt>
                <c:pt idx="364">
                  <c:v>69</c:v>
                </c:pt>
                <c:pt idx="365">
                  <c:v>49</c:v>
                </c:pt>
                <c:pt idx="366">
                  <c:v>64</c:v>
                </c:pt>
                <c:pt idx="367">
                  <c:v>31</c:v>
                </c:pt>
                <c:pt idx="368">
                  <c:v>36</c:v>
                </c:pt>
                <c:pt idx="369">
                  <c:v>62</c:v>
                </c:pt>
                <c:pt idx="370">
                  <c:v>50</c:v>
                </c:pt>
                <c:pt idx="371">
                  <c:v>41</c:v>
                </c:pt>
                <c:pt idx="372">
                  <c:v>71</c:v>
                </c:pt>
                <c:pt idx="373">
                  <c:v>34</c:v>
                </c:pt>
                <c:pt idx="374">
                  <c:v>70</c:v>
                </c:pt>
                <c:pt idx="375">
                  <c:v>67</c:v>
                </c:pt>
                <c:pt idx="376">
                  <c:v>49</c:v>
                </c:pt>
                <c:pt idx="377">
                  <c:v>54</c:v>
                </c:pt>
                <c:pt idx="378">
                  <c:v>48</c:v>
                </c:pt>
                <c:pt idx="379">
                  <c:v>48</c:v>
                </c:pt>
                <c:pt idx="380">
                  <c:v>35</c:v>
                </c:pt>
                <c:pt idx="381">
                  <c:v>59</c:v>
                </c:pt>
                <c:pt idx="382">
                  <c:v>40</c:v>
                </c:pt>
                <c:pt idx="383">
                  <c:v>48</c:v>
                </c:pt>
                <c:pt idx="384">
                  <c:v>70</c:v>
                </c:pt>
                <c:pt idx="385">
                  <c:v>56</c:v>
                </c:pt>
                <c:pt idx="386">
                  <c:v>50</c:v>
                </c:pt>
                <c:pt idx="387">
                  <c:v>53</c:v>
                </c:pt>
                <c:pt idx="388">
                  <c:v>34</c:v>
                </c:pt>
                <c:pt idx="389">
                  <c:v>47</c:v>
                </c:pt>
                <c:pt idx="390">
                  <c:v>54</c:v>
                </c:pt>
                <c:pt idx="391">
                  <c:v>57</c:v>
                </c:pt>
                <c:pt idx="392">
                  <c:v>72</c:v>
                </c:pt>
                <c:pt idx="393">
                  <c:v>38</c:v>
                </c:pt>
                <c:pt idx="394">
                  <c:v>45</c:v>
                </c:pt>
                <c:pt idx="395">
                  <c:v>63</c:v>
                </c:pt>
                <c:pt idx="396">
                  <c:v>52</c:v>
                </c:pt>
                <c:pt idx="397">
                  <c:v>31</c:v>
                </c:pt>
                <c:pt idx="398">
                  <c:v>43</c:v>
                </c:pt>
                <c:pt idx="399">
                  <c:v>46</c:v>
                </c:pt>
                <c:pt idx="400">
                  <c:v>48</c:v>
                </c:pt>
                <c:pt idx="401">
                  <c:v>48</c:v>
                </c:pt>
                <c:pt idx="402">
                  <c:v>66</c:v>
                </c:pt>
                <c:pt idx="403">
                  <c:v>72</c:v>
                </c:pt>
                <c:pt idx="404">
                  <c:v>52</c:v>
                </c:pt>
                <c:pt idx="405">
                  <c:v>52</c:v>
                </c:pt>
                <c:pt idx="406">
                  <c:v>74</c:v>
                </c:pt>
                <c:pt idx="407">
                  <c:v>49</c:v>
                </c:pt>
                <c:pt idx="408">
                  <c:v>52</c:v>
                </c:pt>
                <c:pt idx="409">
                  <c:v>47</c:v>
                </c:pt>
                <c:pt idx="410">
                  <c:v>31</c:v>
                </c:pt>
                <c:pt idx="411">
                  <c:v>75</c:v>
                </c:pt>
                <c:pt idx="412">
                  <c:v>64</c:v>
                </c:pt>
                <c:pt idx="413">
                  <c:v>57</c:v>
                </c:pt>
                <c:pt idx="414">
                  <c:v>62</c:v>
                </c:pt>
                <c:pt idx="415">
                  <c:v>39</c:v>
                </c:pt>
                <c:pt idx="416">
                  <c:v>62</c:v>
                </c:pt>
                <c:pt idx="417">
                  <c:v>69</c:v>
                </c:pt>
                <c:pt idx="418">
                  <c:v>46</c:v>
                </c:pt>
                <c:pt idx="419">
                  <c:v>52</c:v>
                </c:pt>
                <c:pt idx="420">
                  <c:v>63</c:v>
                </c:pt>
                <c:pt idx="421">
                  <c:v>50</c:v>
                </c:pt>
                <c:pt idx="422">
                  <c:v>66</c:v>
                </c:pt>
                <c:pt idx="423">
                  <c:v>49</c:v>
                </c:pt>
                <c:pt idx="424">
                  <c:v>45</c:v>
                </c:pt>
                <c:pt idx="425">
                  <c:v>61</c:v>
                </c:pt>
                <c:pt idx="426">
                  <c:v>69</c:v>
                </c:pt>
                <c:pt idx="427">
                  <c:v>67</c:v>
                </c:pt>
                <c:pt idx="428">
                  <c:v>49</c:v>
                </c:pt>
                <c:pt idx="429">
                  <c:v>51</c:v>
                </c:pt>
                <c:pt idx="430">
                  <c:v>44</c:v>
                </c:pt>
                <c:pt idx="431">
                  <c:v>43</c:v>
                </c:pt>
                <c:pt idx="432">
                  <c:v>46</c:v>
                </c:pt>
                <c:pt idx="433">
                  <c:v>56</c:v>
                </c:pt>
                <c:pt idx="434">
                  <c:v>44</c:v>
                </c:pt>
                <c:pt idx="435">
                  <c:v>63</c:v>
                </c:pt>
                <c:pt idx="436">
                  <c:v>51</c:v>
                </c:pt>
                <c:pt idx="437">
                  <c:v>52</c:v>
                </c:pt>
                <c:pt idx="438">
                  <c:v>56</c:v>
                </c:pt>
                <c:pt idx="439">
                  <c:v>31</c:v>
                </c:pt>
                <c:pt idx="440">
                  <c:v>38</c:v>
                </c:pt>
                <c:pt idx="441">
                  <c:v>48</c:v>
                </c:pt>
                <c:pt idx="442">
                  <c:v>35</c:v>
                </c:pt>
                <c:pt idx="443">
                  <c:v>52</c:v>
                </c:pt>
                <c:pt idx="444">
                  <c:v>56</c:v>
                </c:pt>
                <c:pt idx="445">
                  <c:v>66</c:v>
                </c:pt>
                <c:pt idx="446">
                  <c:v>36</c:v>
                </c:pt>
                <c:pt idx="447">
                  <c:v>51</c:v>
                </c:pt>
                <c:pt idx="448">
                  <c:v>67</c:v>
                </c:pt>
                <c:pt idx="449">
                  <c:v>59</c:v>
                </c:pt>
                <c:pt idx="450">
                  <c:v>36</c:v>
                </c:pt>
                <c:pt idx="451">
                  <c:v>67</c:v>
                </c:pt>
                <c:pt idx="452">
                  <c:v>46</c:v>
                </c:pt>
                <c:pt idx="453">
                  <c:v>58</c:v>
                </c:pt>
                <c:pt idx="454">
                  <c:v>67</c:v>
                </c:pt>
                <c:pt idx="455">
                  <c:v>61</c:v>
                </c:pt>
                <c:pt idx="456">
                  <c:v>43</c:v>
                </c:pt>
                <c:pt idx="457">
                  <c:v>49</c:v>
                </c:pt>
                <c:pt idx="458">
                  <c:v>31</c:v>
                </c:pt>
                <c:pt idx="459">
                  <c:v>50</c:v>
                </c:pt>
                <c:pt idx="460">
                  <c:v>39</c:v>
                </c:pt>
                <c:pt idx="461">
                  <c:v>49</c:v>
                </c:pt>
                <c:pt idx="462">
                  <c:v>49</c:v>
                </c:pt>
                <c:pt idx="463">
                  <c:v>49</c:v>
                </c:pt>
                <c:pt idx="464">
                  <c:v>68</c:v>
                </c:pt>
                <c:pt idx="465">
                  <c:v>69</c:v>
                </c:pt>
                <c:pt idx="466">
                  <c:v>49</c:v>
                </c:pt>
                <c:pt idx="467">
                  <c:v>45</c:v>
                </c:pt>
                <c:pt idx="468">
                  <c:v>72</c:v>
                </c:pt>
                <c:pt idx="469">
                  <c:v>39</c:v>
                </c:pt>
                <c:pt idx="470">
                  <c:v>45</c:v>
                </c:pt>
                <c:pt idx="471">
                  <c:v>52</c:v>
                </c:pt>
                <c:pt idx="472">
                  <c:v>59</c:v>
                </c:pt>
                <c:pt idx="473">
                  <c:v>52</c:v>
                </c:pt>
                <c:pt idx="474">
                  <c:v>57</c:v>
                </c:pt>
                <c:pt idx="475">
                  <c:v>51</c:v>
                </c:pt>
                <c:pt idx="476">
                  <c:v>67</c:v>
                </c:pt>
                <c:pt idx="477">
                  <c:v>31</c:v>
                </c:pt>
                <c:pt idx="478">
                  <c:v>32</c:v>
                </c:pt>
                <c:pt idx="479">
                  <c:v>47</c:v>
                </c:pt>
                <c:pt idx="480">
                  <c:v>42</c:v>
                </c:pt>
                <c:pt idx="481">
                  <c:v>50</c:v>
                </c:pt>
                <c:pt idx="482">
                  <c:v>61</c:v>
                </c:pt>
                <c:pt idx="483">
                  <c:v>46</c:v>
                </c:pt>
                <c:pt idx="484">
                  <c:v>46</c:v>
                </c:pt>
                <c:pt idx="485">
                  <c:v>66</c:v>
                </c:pt>
                <c:pt idx="486">
                  <c:v>56</c:v>
                </c:pt>
                <c:pt idx="487">
                  <c:v>48</c:v>
                </c:pt>
                <c:pt idx="488">
                  <c:v>65</c:v>
                </c:pt>
                <c:pt idx="489">
                  <c:v>55</c:v>
                </c:pt>
                <c:pt idx="490">
                  <c:v>47</c:v>
                </c:pt>
                <c:pt idx="491">
                  <c:v>63</c:v>
                </c:pt>
                <c:pt idx="492">
                  <c:v>52</c:v>
                </c:pt>
                <c:pt idx="493">
                  <c:v>35</c:v>
                </c:pt>
                <c:pt idx="494">
                  <c:v>50</c:v>
                </c:pt>
                <c:pt idx="495">
                  <c:v>47</c:v>
                </c:pt>
                <c:pt idx="496">
                  <c:v>34</c:v>
                </c:pt>
                <c:pt idx="497">
                  <c:v>68</c:v>
                </c:pt>
                <c:pt idx="498">
                  <c:v>43</c:v>
                </c:pt>
                <c:pt idx="499">
                  <c:v>45</c:v>
                </c:pt>
                <c:pt idx="500">
                  <c:v>70</c:v>
                </c:pt>
                <c:pt idx="501">
                  <c:v>44</c:v>
                </c:pt>
                <c:pt idx="502">
                  <c:v>38</c:v>
                </c:pt>
                <c:pt idx="503">
                  <c:v>66</c:v>
                </c:pt>
                <c:pt idx="504">
                  <c:v>51</c:v>
                </c:pt>
                <c:pt idx="505">
                  <c:v>55</c:v>
                </c:pt>
                <c:pt idx="506">
                  <c:v>60</c:v>
                </c:pt>
                <c:pt idx="507">
                  <c:v>68</c:v>
                </c:pt>
                <c:pt idx="508">
                  <c:v>66</c:v>
                </c:pt>
                <c:pt idx="509">
                  <c:v>34</c:v>
                </c:pt>
                <c:pt idx="510">
                  <c:v>53</c:v>
                </c:pt>
                <c:pt idx="511">
                  <c:v>44</c:v>
                </c:pt>
                <c:pt idx="512">
                  <c:v>64</c:v>
                </c:pt>
                <c:pt idx="513">
                  <c:v>49</c:v>
                </c:pt>
                <c:pt idx="514">
                  <c:v>49</c:v>
                </c:pt>
                <c:pt idx="515">
                  <c:v>62</c:v>
                </c:pt>
                <c:pt idx="516">
                  <c:v>68</c:v>
                </c:pt>
                <c:pt idx="517">
                  <c:v>62</c:v>
                </c:pt>
                <c:pt idx="518">
                  <c:v>34</c:v>
                </c:pt>
                <c:pt idx="519">
                  <c:v>61</c:v>
                </c:pt>
                <c:pt idx="520">
                  <c:v>47</c:v>
                </c:pt>
                <c:pt idx="521">
                  <c:v>67</c:v>
                </c:pt>
                <c:pt idx="522">
                  <c:v>39</c:v>
                </c:pt>
                <c:pt idx="523">
                  <c:v>67</c:v>
                </c:pt>
                <c:pt idx="524">
                  <c:v>42</c:v>
                </c:pt>
                <c:pt idx="525">
                  <c:v>55</c:v>
                </c:pt>
                <c:pt idx="526">
                  <c:v>50</c:v>
                </c:pt>
                <c:pt idx="527">
                  <c:v>57</c:v>
                </c:pt>
                <c:pt idx="528">
                  <c:v>49</c:v>
                </c:pt>
                <c:pt idx="529">
                  <c:v>28</c:v>
                </c:pt>
                <c:pt idx="530">
                  <c:v>63</c:v>
                </c:pt>
                <c:pt idx="531">
                  <c:v>65</c:v>
                </c:pt>
                <c:pt idx="532">
                  <c:v>31</c:v>
                </c:pt>
                <c:pt idx="533">
                  <c:v>37</c:v>
                </c:pt>
                <c:pt idx="534">
                  <c:v>52</c:v>
                </c:pt>
                <c:pt idx="535">
                  <c:v>52</c:v>
                </c:pt>
                <c:pt idx="536">
                  <c:v>54</c:v>
                </c:pt>
                <c:pt idx="537">
                  <c:v>45</c:v>
                </c:pt>
                <c:pt idx="538">
                  <c:v>45</c:v>
                </c:pt>
                <c:pt idx="539">
                  <c:v>65</c:v>
                </c:pt>
                <c:pt idx="540">
                  <c:v>55</c:v>
                </c:pt>
                <c:pt idx="541">
                  <c:v>40</c:v>
                </c:pt>
                <c:pt idx="542">
                  <c:v>48</c:v>
                </c:pt>
                <c:pt idx="543">
                  <c:v>66</c:v>
                </c:pt>
                <c:pt idx="544">
                  <c:v>43</c:v>
                </c:pt>
                <c:pt idx="545">
                  <c:v>63</c:v>
                </c:pt>
                <c:pt idx="546">
                  <c:v>33</c:v>
                </c:pt>
                <c:pt idx="547">
                  <c:v>40</c:v>
                </c:pt>
                <c:pt idx="548">
                  <c:v>60</c:v>
                </c:pt>
                <c:pt idx="549">
                  <c:v>45</c:v>
                </c:pt>
                <c:pt idx="550">
                  <c:v>63</c:v>
                </c:pt>
                <c:pt idx="551">
                  <c:v>44</c:v>
                </c:pt>
                <c:pt idx="552">
                  <c:v>44</c:v>
                </c:pt>
                <c:pt idx="553">
                  <c:v>29</c:v>
                </c:pt>
                <c:pt idx="554">
                  <c:v>46</c:v>
                </c:pt>
                <c:pt idx="555">
                  <c:v>52</c:v>
                </c:pt>
                <c:pt idx="556">
                  <c:v>58</c:v>
                </c:pt>
                <c:pt idx="557">
                  <c:v>45</c:v>
                </c:pt>
                <c:pt idx="558">
                  <c:v>46</c:v>
                </c:pt>
                <c:pt idx="559">
                  <c:v>54</c:v>
                </c:pt>
                <c:pt idx="560">
                  <c:v>66</c:v>
                </c:pt>
                <c:pt idx="561">
                  <c:v>45</c:v>
                </c:pt>
                <c:pt idx="562">
                  <c:v>49</c:v>
                </c:pt>
                <c:pt idx="563">
                  <c:v>42</c:v>
                </c:pt>
                <c:pt idx="564">
                  <c:v>41</c:v>
                </c:pt>
                <c:pt idx="565">
                  <c:v>38</c:v>
                </c:pt>
                <c:pt idx="566">
                  <c:v>51</c:v>
                </c:pt>
                <c:pt idx="567">
                  <c:v>72</c:v>
                </c:pt>
                <c:pt idx="568">
                  <c:v>48</c:v>
                </c:pt>
                <c:pt idx="569">
                  <c:v>33</c:v>
                </c:pt>
                <c:pt idx="570">
                  <c:v>43</c:v>
                </c:pt>
                <c:pt idx="571">
                  <c:v>47</c:v>
                </c:pt>
                <c:pt idx="572">
                  <c:v>74</c:v>
                </c:pt>
                <c:pt idx="573">
                  <c:v>46</c:v>
                </c:pt>
                <c:pt idx="574">
                  <c:v>50</c:v>
                </c:pt>
                <c:pt idx="575">
                  <c:v>58</c:v>
                </c:pt>
                <c:pt idx="576">
                  <c:v>36</c:v>
                </c:pt>
                <c:pt idx="577">
                  <c:v>58</c:v>
                </c:pt>
                <c:pt idx="578">
                  <c:v>63</c:v>
                </c:pt>
                <c:pt idx="579">
                  <c:v>47</c:v>
                </c:pt>
                <c:pt idx="580">
                  <c:v>40</c:v>
                </c:pt>
                <c:pt idx="581">
                  <c:v>46</c:v>
                </c:pt>
                <c:pt idx="582">
                  <c:v>69</c:v>
                </c:pt>
                <c:pt idx="583">
                  <c:v>46</c:v>
                </c:pt>
                <c:pt idx="584">
                  <c:v>45</c:v>
                </c:pt>
                <c:pt idx="585">
                  <c:v>43</c:v>
                </c:pt>
                <c:pt idx="586">
                  <c:v>43</c:v>
                </c:pt>
                <c:pt idx="587">
                  <c:v>39</c:v>
                </c:pt>
                <c:pt idx="588">
                  <c:v>47</c:v>
                </c:pt>
                <c:pt idx="589">
                  <c:v>51</c:v>
                </c:pt>
                <c:pt idx="590">
                  <c:v>57</c:v>
                </c:pt>
                <c:pt idx="591">
                  <c:v>66</c:v>
                </c:pt>
                <c:pt idx="592">
                  <c:v>67</c:v>
                </c:pt>
                <c:pt idx="593">
                  <c:v>44</c:v>
                </c:pt>
                <c:pt idx="594">
                  <c:v>43</c:v>
                </c:pt>
                <c:pt idx="595">
                  <c:v>39</c:v>
                </c:pt>
                <c:pt idx="596">
                  <c:v>42</c:v>
                </c:pt>
                <c:pt idx="597">
                  <c:v>40</c:v>
                </c:pt>
                <c:pt idx="598">
                  <c:v>78</c:v>
                </c:pt>
                <c:pt idx="599">
                  <c:v>45</c:v>
                </c:pt>
                <c:pt idx="600">
                  <c:v>69</c:v>
                </c:pt>
                <c:pt idx="601">
                  <c:v>45</c:v>
                </c:pt>
                <c:pt idx="602">
                  <c:v>64</c:v>
                </c:pt>
                <c:pt idx="603">
                  <c:v>29</c:v>
                </c:pt>
                <c:pt idx="604">
                  <c:v>45</c:v>
                </c:pt>
                <c:pt idx="605">
                  <c:v>55</c:v>
                </c:pt>
                <c:pt idx="606">
                  <c:v>59</c:v>
                </c:pt>
                <c:pt idx="607">
                  <c:v>32</c:v>
                </c:pt>
                <c:pt idx="608">
                  <c:v>56</c:v>
                </c:pt>
                <c:pt idx="609">
                  <c:v>63</c:v>
                </c:pt>
                <c:pt idx="610">
                  <c:v>37</c:v>
                </c:pt>
                <c:pt idx="611">
                  <c:v>58</c:v>
                </c:pt>
                <c:pt idx="612">
                  <c:v>38</c:v>
                </c:pt>
                <c:pt idx="613">
                  <c:v>55</c:v>
                </c:pt>
                <c:pt idx="614">
                  <c:v>43</c:v>
                </c:pt>
                <c:pt idx="615">
                  <c:v>46</c:v>
                </c:pt>
                <c:pt idx="616">
                  <c:v>31</c:v>
                </c:pt>
                <c:pt idx="617">
                  <c:v>37</c:v>
                </c:pt>
                <c:pt idx="618">
                  <c:v>49</c:v>
                </c:pt>
                <c:pt idx="619">
                  <c:v>46</c:v>
                </c:pt>
                <c:pt idx="620">
                  <c:v>43</c:v>
                </c:pt>
                <c:pt idx="621">
                  <c:v>47</c:v>
                </c:pt>
                <c:pt idx="622">
                  <c:v>40</c:v>
                </c:pt>
                <c:pt idx="623">
                  <c:v>51</c:v>
                </c:pt>
                <c:pt idx="624">
                  <c:v>40</c:v>
                </c:pt>
                <c:pt idx="625">
                  <c:v>60</c:v>
                </c:pt>
                <c:pt idx="626">
                  <c:v>45</c:v>
                </c:pt>
                <c:pt idx="627">
                  <c:v>44</c:v>
                </c:pt>
                <c:pt idx="628">
                  <c:v>66</c:v>
                </c:pt>
                <c:pt idx="629">
                  <c:v>40</c:v>
                </c:pt>
                <c:pt idx="630">
                  <c:v>38</c:v>
                </c:pt>
                <c:pt idx="631">
                  <c:v>57</c:v>
                </c:pt>
                <c:pt idx="632">
                  <c:v>59</c:v>
                </c:pt>
                <c:pt idx="633">
                  <c:v>65</c:v>
                </c:pt>
                <c:pt idx="634">
                  <c:v>39</c:v>
                </c:pt>
                <c:pt idx="635">
                  <c:v>64</c:v>
                </c:pt>
                <c:pt idx="636">
                  <c:v>64</c:v>
                </c:pt>
                <c:pt idx="637">
                  <c:v>48</c:v>
                </c:pt>
                <c:pt idx="638">
                  <c:v>64</c:v>
                </c:pt>
                <c:pt idx="639">
                  <c:v>62</c:v>
                </c:pt>
                <c:pt idx="640">
                  <c:v>41</c:v>
                </c:pt>
                <c:pt idx="641">
                  <c:v>48</c:v>
                </c:pt>
                <c:pt idx="642">
                  <c:v>47</c:v>
                </c:pt>
                <c:pt idx="643">
                  <c:v>41</c:v>
                </c:pt>
                <c:pt idx="644">
                  <c:v>34</c:v>
                </c:pt>
                <c:pt idx="645">
                  <c:v>38</c:v>
                </c:pt>
                <c:pt idx="646">
                  <c:v>37</c:v>
                </c:pt>
                <c:pt idx="647">
                  <c:v>48</c:v>
                </c:pt>
                <c:pt idx="648">
                  <c:v>56</c:v>
                </c:pt>
                <c:pt idx="649">
                  <c:v>50</c:v>
                </c:pt>
                <c:pt idx="650">
                  <c:v>63</c:v>
                </c:pt>
                <c:pt idx="651">
                  <c:v>62</c:v>
                </c:pt>
                <c:pt idx="652">
                  <c:v>57</c:v>
                </c:pt>
                <c:pt idx="653">
                  <c:v>58</c:v>
                </c:pt>
                <c:pt idx="654">
                  <c:v>43</c:v>
                </c:pt>
                <c:pt idx="655">
                  <c:v>45</c:v>
                </c:pt>
                <c:pt idx="656">
                  <c:v>66</c:v>
                </c:pt>
                <c:pt idx="657">
                  <c:v>61</c:v>
                </c:pt>
                <c:pt idx="658">
                  <c:v>49</c:v>
                </c:pt>
                <c:pt idx="659">
                  <c:v>54</c:v>
                </c:pt>
                <c:pt idx="660">
                  <c:v>65</c:v>
                </c:pt>
                <c:pt idx="661">
                  <c:v>69</c:v>
                </c:pt>
                <c:pt idx="662">
                  <c:v>48</c:v>
                </c:pt>
                <c:pt idx="663">
                  <c:v>33</c:v>
                </c:pt>
                <c:pt idx="664">
                  <c:v>54</c:v>
                </c:pt>
                <c:pt idx="665">
                  <c:v>36</c:v>
                </c:pt>
                <c:pt idx="666">
                  <c:v>70</c:v>
                </c:pt>
                <c:pt idx="667">
                  <c:v>73</c:v>
                </c:pt>
                <c:pt idx="668">
                  <c:v>44</c:v>
                </c:pt>
                <c:pt idx="669">
                  <c:v>47</c:v>
                </c:pt>
                <c:pt idx="670">
                  <c:v>51</c:v>
                </c:pt>
                <c:pt idx="671">
                  <c:v>68</c:v>
                </c:pt>
                <c:pt idx="672">
                  <c:v>29</c:v>
                </c:pt>
                <c:pt idx="673">
                  <c:v>54</c:v>
                </c:pt>
                <c:pt idx="674">
                  <c:v>51</c:v>
                </c:pt>
                <c:pt idx="675">
                  <c:v>63</c:v>
                </c:pt>
                <c:pt idx="676">
                  <c:v>57</c:v>
                </c:pt>
                <c:pt idx="677">
                  <c:v>37</c:v>
                </c:pt>
                <c:pt idx="678">
                  <c:v>70</c:v>
                </c:pt>
                <c:pt idx="679">
                  <c:v>53</c:v>
                </c:pt>
                <c:pt idx="680">
                  <c:v>46</c:v>
                </c:pt>
                <c:pt idx="681">
                  <c:v>46</c:v>
                </c:pt>
                <c:pt idx="682">
                  <c:v>66</c:v>
                </c:pt>
                <c:pt idx="683">
                  <c:v>30</c:v>
                </c:pt>
                <c:pt idx="684">
                  <c:v>66</c:v>
                </c:pt>
                <c:pt idx="685">
                  <c:v>70</c:v>
                </c:pt>
                <c:pt idx="686">
                  <c:v>52</c:v>
                </c:pt>
                <c:pt idx="687">
                  <c:v>49</c:v>
                </c:pt>
                <c:pt idx="688">
                  <c:v>65</c:v>
                </c:pt>
                <c:pt idx="689">
                  <c:v>46</c:v>
                </c:pt>
                <c:pt idx="690">
                  <c:v>44</c:v>
                </c:pt>
                <c:pt idx="691">
                  <c:v>50</c:v>
                </c:pt>
                <c:pt idx="692">
                  <c:v>71</c:v>
                </c:pt>
                <c:pt idx="693">
                  <c:v>63</c:v>
                </c:pt>
                <c:pt idx="694">
                  <c:v>46</c:v>
                </c:pt>
                <c:pt idx="695">
                  <c:v>45</c:v>
                </c:pt>
                <c:pt idx="696">
                  <c:v>71</c:v>
                </c:pt>
                <c:pt idx="697">
                  <c:v>51</c:v>
                </c:pt>
                <c:pt idx="698">
                  <c:v>69</c:v>
                </c:pt>
                <c:pt idx="699">
                  <c:v>69</c:v>
                </c:pt>
                <c:pt idx="700">
                  <c:v>38</c:v>
                </c:pt>
                <c:pt idx="701">
                  <c:v>31</c:v>
                </c:pt>
                <c:pt idx="702">
                  <c:v>59</c:v>
                </c:pt>
                <c:pt idx="703">
                  <c:v>50</c:v>
                </c:pt>
                <c:pt idx="704">
                  <c:v>51</c:v>
                </c:pt>
                <c:pt idx="705">
                  <c:v>53</c:v>
                </c:pt>
                <c:pt idx="706">
                  <c:v>56</c:v>
                </c:pt>
                <c:pt idx="707">
                  <c:v>61</c:v>
                </c:pt>
                <c:pt idx="708">
                  <c:v>40</c:v>
                </c:pt>
                <c:pt idx="709">
                  <c:v>52</c:v>
                </c:pt>
                <c:pt idx="710">
                  <c:v>67</c:v>
                </c:pt>
                <c:pt idx="711">
                  <c:v>33</c:v>
                </c:pt>
                <c:pt idx="712">
                  <c:v>69</c:v>
                </c:pt>
                <c:pt idx="713">
                  <c:v>66</c:v>
                </c:pt>
                <c:pt idx="714">
                  <c:v>52</c:v>
                </c:pt>
                <c:pt idx="715">
                  <c:v>60</c:v>
                </c:pt>
                <c:pt idx="716">
                  <c:v>72</c:v>
                </c:pt>
                <c:pt idx="717">
                  <c:v>66</c:v>
                </c:pt>
                <c:pt idx="718">
                  <c:v>48</c:v>
                </c:pt>
                <c:pt idx="719">
                  <c:v>58</c:v>
                </c:pt>
                <c:pt idx="720">
                  <c:v>49</c:v>
                </c:pt>
                <c:pt idx="721">
                  <c:v>51</c:v>
                </c:pt>
                <c:pt idx="722">
                  <c:v>63</c:v>
                </c:pt>
                <c:pt idx="723">
                  <c:v>61</c:v>
                </c:pt>
                <c:pt idx="724">
                  <c:v>45</c:v>
                </c:pt>
                <c:pt idx="725">
                  <c:v>34</c:v>
                </c:pt>
                <c:pt idx="726">
                  <c:v>43</c:v>
                </c:pt>
                <c:pt idx="727">
                  <c:v>59</c:v>
                </c:pt>
                <c:pt idx="728">
                  <c:v>45</c:v>
                </c:pt>
                <c:pt idx="729">
                  <c:v>47</c:v>
                </c:pt>
                <c:pt idx="730">
                  <c:v>49</c:v>
                </c:pt>
                <c:pt idx="731">
                  <c:v>35</c:v>
                </c:pt>
                <c:pt idx="732">
                  <c:v>26</c:v>
                </c:pt>
                <c:pt idx="733">
                  <c:v>44</c:v>
                </c:pt>
                <c:pt idx="734">
                  <c:v>52</c:v>
                </c:pt>
                <c:pt idx="735">
                  <c:v>50</c:v>
                </c:pt>
                <c:pt idx="736">
                  <c:v>48</c:v>
                </c:pt>
                <c:pt idx="737">
                  <c:v>35</c:v>
                </c:pt>
                <c:pt idx="738">
                  <c:v>56</c:v>
                </c:pt>
                <c:pt idx="739">
                  <c:v>67</c:v>
                </c:pt>
                <c:pt idx="740">
                  <c:v>38</c:v>
                </c:pt>
                <c:pt idx="741">
                  <c:v>43</c:v>
                </c:pt>
                <c:pt idx="742">
                  <c:v>37</c:v>
                </c:pt>
                <c:pt idx="743">
                  <c:v>77</c:v>
                </c:pt>
                <c:pt idx="744">
                  <c:v>62</c:v>
                </c:pt>
                <c:pt idx="745">
                  <c:v>62</c:v>
                </c:pt>
                <c:pt idx="746">
                  <c:v>49</c:v>
                </c:pt>
                <c:pt idx="747">
                  <c:v>60</c:v>
                </c:pt>
                <c:pt idx="748">
                  <c:v>35</c:v>
                </c:pt>
                <c:pt idx="749">
                  <c:v>66</c:v>
                </c:pt>
                <c:pt idx="750">
                  <c:v>33</c:v>
                </c:pt>
                <c:pt idx="751">
                  <c:v>48</c:v>
                </c:pt>
                <c:pt idx="752">
                  <c:v>63</c:v>
                </c:pt>
                <c:pt idx="753">
                  <c:v>35</c:v>
                </c:pt>
                <c:pt idx="754">
                  <c:v>62</c:v>
                </c:pt>
                <c:pt idx="755">
                  <c:v>53</c:v>
                </c:pt>
                <c:pt idx="756">
                  <c:v>49</c:v>
                </c:pt>
                <c:pt idx="757">
                  <c:v>62</c:v>
                </c:pt>
                <c:pt idx="758">
                  <c:v>65</c:v>
                </c:pt>
                <c:pt idx="759">
                  <c:v>53</c:v>
                </c:pt>
                <c:pt idx="760">
                  <c:v>66</c:v>
                </c:pt>
                <c:pt idx="761">
                  <c:v>66</c:v>
                </c:pt>
                <c:pt idx="762">
                  <c:v>70</c:v>
                </c:pt>
                <c:pt idx="763">
                  <c:v>42</c:v>
                </c:pt>
                <c:pt idx="764">
                  <c:v>68</c:v>
                </c:pt>
                <c:pt idx="765">
                  <c:v>59</c:v>
                </c:pt>
                <c:pt idx="766">
                  <c:v>63</c:v>
                </c:pt>
                <c:pt idx="767">
                  <c:v>47</c:v>
                </c:pt>
                <c:pt idx="768">
                  <c:v>58</c:v>
                </c:pt>
                <c:pt idx="769">
                  <c:v>60</c:v>
                </c:pt>
                <c:pt idx="770">
                  <c:v>58</c:v>
                </c:pt>
                <c:pt idx="771">
                  <c:v>61</c:v>
                </c:pt>
                <c:pt idx="772">
                  <c:v>74</c:v>
                </c:pt>
                <c:pt idx="773">
                  <c:v>44</c:v>
                </c:pt>
                <c:pt idx="774">
                  <c:v>74</c:v>
                </c:pt>
                <c:pt idx="775">
                  <c:v>43</c:v>
                </c:pt>
                <c:pt idx="776">
                  <c:v>41</c:v>
                </c:pt>
                <c:pt idx="777">
                  <c:v>38</c:v>
                </c:pt>
                <c:pt idx="778">
                  <c:v>51</c:v>
                </c:pt>
                <c:pt idx="779">
                  <c:v>37</c:v>
                </c:pt>
                <c:pt idx="780">
                  <c:v>49</c:v>
                </c:pt>
                <c:pt idx="781">
                  <c:v>46</c:v>
                </c:pt>
                <c:pt idx="782">
                  <c:v>50</c:v>
                </c:pt>
                <c:pt idx="783">
                  <c:v>45</c:v>
                </c:pt>
                <c:pt idx="784">
                  <c:v>69</c:v>
                </c:pt>
                <c:pt idx="785">
                  <c:v>56</c:v>
                </c:pt>
                <c:pt idx="786">
                  <c:v>41</c:v>
                </c:pt>
                <c:pt idx="787">
                  <c:v>55</c:v>
                </c:pt>
                <c:pt idx="788">
                  <c:v>74</c:v>
                </c:pt>
                <c:pt idx="789">
                  <c:v>56</c:v>
                </c:pt>
                <c:pt idx="790">
                  <c:v>50</c:v>
                </c:pt>
                <c:pt idx="791">
                  <c:v>51</c:v>
                </c:pt>
                <c:pt idx="792">
                  <c:v>47</c:v>
                </c:pt>
                <c:pt idx="793">
                  <c:v>45</c:v>
                </c:pt>
                <c:pt idx="794">
                  <c:v>38</c:v>
                </c:pt>
                <c:pt idx="795">
                  <c:v>75</c:v>
                </c:pt>
                <c:pt idx="796">
                  <c:v>61</c:v>
                </c:pt>
                <c:pt idx="797">
                  <c:v>49</c:v>
                </c:pt>
                <c:pt idx="798">
                  <c:v>51</c:v>
                </c:pt>
                <c:pt idx="799">
                  <c:v>45</c:v>
                </c:pt>
                <c:pt idx="800">
                  <c:v>50</c:v>
                </c:pt>
                <c:pt idx="801">
                  <c:v>67</c:v>
                </c:pt>
                <c:pt idx="802">
                  <c:v>55</c:v>
                </c:pt>
                <c:pt idx="803">
                  <c:v>29</c:v>
                </c:pt>
                <c:pt idx="804">
                  <c:v>66</c:v>
                </c:pt>
                <c:pt idx="805">
                  <c:v>45</c:v>
                </c:pt>
                <c:pt idx="806">
                  <c:v>43</c:v>
                </c:pt>
                <c:pt idx="807">
                  <c:v>52</c:v>
                </c:pt>
                <c:pt idx="808">
                  <c:v>67</c:v>
                </c:pt>
                <c:pt idx="809">
                  <c:v>46</c:v>
                </c:pt>
                <c:pt idx="810">
                  <c:v>62</c:v>
                </c:pt>
                <c:pt idx="811">
                  <c:v>59</c:v>
                </c:pt>
                <c:pt idx="812">
                  <c:v>46</c:v>
                </c:pt>
                <c:pt idx="813">
                  <c:v>60</c:v>
                </c:pt>
                <c:pt idx="814">
                  <c:v>50</c:v>
                </c:pt>
                <c:pt idx="815">
                  <c:v>53</c:v>
                </c:pt>
                <c:pt idx="816">
                  <c:v>48</c:v>
                </c:pt>
                <c:pt idx="817">
                  <c:v>49</c:v>
                </c:pt>
                <c:pt idx="818">
                  <c:v>46</c:v>
                </c:pt>
                <c:pt idx="819">
                  <c:v>73</c:v>
                </c:pt>
                <c:pt idx="820">
                  <c:v>57</c:v>
                </c:pt>
                <c:pt idx="821">
                  <c:v>58</c:v>
                </c:pt>
                <c:pt idx="822">
                  <c:v>46</c:v>
                </c:pt>
                <c:pt idx="823">
                  <c:v>46</c:v>
                </c:pt>
                <c:pt idx="824">
                  <c:v>54</c:v>
                </c:pt>
                <c:pt idx="825">
                  <c:v>59</c:v>
                </c:pt>
                <c:pt idx="826">
                  <c:v>29</c:v>
                </c:pt>
                <c:pt idx="827">
                  <c:v>73</c:v>
                </c:pt>
                <c:pt idx="828">
                  <c:v>59</c:v>
                </c:pt>
                <c:pt idx="829">
                  <c:v>56</c:v>
                </c:pt>
                <c:pt idx="830">
                  <c:v>49</c:v>
                </c:pt>
                <c:pt idx="831">
                  <c:v>73</c:v>
                </c:pt>
                <c:pt idx="832">
                  <c:v>55</c:v>
                </c:pt>
                <c:pt idx="833">
                  <c:v>65</c:v>
                </c:pt>
                <c:pt idx="834">
                  <c:v>62</c:v>
                </c:pt>
                <c:pt idx="835">
                  <c:v>71</c:v>
                </c:pt>
                <c:pt idx="836">
                  <c:v>71</c:v>
                </c:pt>
                <c:pt idx="837">
                  <c:v>64</c:v>
                </c:pt>
                <c:pt idx="838">
                  <c:v>56</c:v>
                </c:pt>
                <c:pt idx="839">
                  <c:v>51</c:v>
                </c:pt>
                <c:pt idx="840">
                  <c:v>59</c:v>
                </c:pt>
                <c:pt idx="841">
                  <c:v>40</c:v>
                </c:pt>
                <c:pt idx="842">
                  <c:v>35</c:v>
                </c:pt>
                <c:pt idx="843">
                  <c:v>40</c:v>
                </c:pt>
                <c:pt idx="844">
                  <c:v>51</c:v>
                </c:pt>
                <c:pt idx="845">
                  <c:v>53</c:v>
                </c:pt>
                <c:pt idx="846">
                  <c:v>43</c:v>
                </c:pt>
                <c:pt idx="847">
                  <c:v>39</c:v>
                </c:pt>
                <c:pt idx="848">
                  <c:v>61</c:v>
                </c:pt>
                <c:pt idx="849">
                  <c:v>56</c:v>
                </c:pt>
                <c:pt idx="850">
                  <c:v>35</c:v>
                </c:pt>
                <c:pt idx="851">
                  <c:v>75</c:v>
                </c:pt>
                <c:pt idx="852">
                  <c:v>62</c:v>
                </c:pt>
                <c:pt idx="853">
                  <c:v>32</c:v>
                </c:pt>
                <c:pt idx="854">
                  <c:v>38</c:v>
                </c:pt>
                <c:pt idx="855">
                  <c:v>58</c:v>
                </c:pt>
                <c:pt idx="856">
                  <c:v>51</c:v>
                </c:pt>
                <c:pt idx="857">
                  <c:v>49</c:v>
                </c:pt>
                <c:pt idx="858">
                  <c:v>52</c:v>
                </c:pt>
                <c:pt idx="859">
                  <c:v>48</c:v>
                </c:pt>
                <c:pt idx="860">
                  <c:v>61</c:v>
                </c:pt>
                <c:pt idx="861">
                  <c:v>50</c:v>
                </c:pt>
                <c:pt idx="862">
                  <c:v>64</c:v>
                </c:pt>
                <c:pt idx="863">
                  <c:v>77</c:v>
                </c:pt>
                <c:pt idx="864">
                  <c:v>42</c:v>
                </c:pt>
                <c:pt idx="865">
                  <c:v>63</c:v>
                </c:pt>
                <c:pt idx="866">
                  <c:v>32</c:v>
                </c:pt>
                <c:pt idx="867">
                  <c:v>35</c:v>
                </c:pt>
                <c:pt idx="868">
                  <c:v>37</c:v>
                </c:pt>
                <c:pt idx="869">
                  <c:v>43</c:v>
                </c:pt>
                <c:pt idx="870">
                  <c:v>67</c:v>
                </c:pt>
                <c:pt idx="871">
                  <c:v>38</c:v>
                </c:pt>
                <c:pt idx="872">
                  <c:v>51</c:v>
                </c:pt>
                <c:pt idx="873">
                  <c:v>57</c:v>
                </c:pt>
                <c:pt idx="874">
                  <c:v>66</c:v>
                </c:pt>
                <c:pt idx="875">
                  <c:v>50</c:v>
                </c:pt>
                <c:pt idx="876">
                  <c:v>41</c:v>
                </c:pt>
                <c:pt idx="877">
                  <c:v>64</c:v>
                </c:pt>
                <c:pt idx="878">
                  <c:v>55</c:v>
                </c:pt>
                <c:pt idx="879">
                  <c:v>61</c:v>
                </c:pt>
                <c:pt idx="880">
                  <c:v>50</c:v>
                </c:pt>
                <c:pt idx="881">
                  <c:v>50</c:v>
                </c:pt>
                <c:pt idx="882">
                  <c:v>40</c:v>
                </c:pt>
                <c:pt idx="883">
                  <c:v>67</c:v>
                </c:pt>
                <c:pt idx="884">
                  <c:v>53</c:v>
                </c:pt>
                <c:pt idx="885">
                  <c:v>56</c:v>
                </c:pt>
                <c:pt idx="886">
                  <c:v>52</c:v>
                </c:pt>
                <c:pt idx="887">
                  <c:v>65</c:v>
                </c:pt>
                <c:pt idx="888">
                  <c:v>51</c:v>
                </c:pt>
                <c:pt idx="889">
                  <c:v>60</c:v>
                </c:pt>
                <c:pt idx="890">
                  <c:v>38</c:v>
                </c:pt>
                <c:pt idx="891">
                  <c:v>46</c:v>
                </c:pt>
                <c:pt idx="892">
                  <c:v>26</c:v>
                </c:pt>
                <c:pt idx="893">
                  <c:v>45</c:v>
                </c:pt>
                <c:pt idx="894">
                  <c:v>45</c:v>
                </c:pt>
                <c:pt idx="895">
                  <c:v>59</c:v>
                </c:pt>
                <c:pt idx="896">
                  <c:v>57</c:v>
                </c:pt>
                <c:pt idx="897">
                  <c:v>60</c:v>
                </c:pt>
                <c:pt idx="898">
                  <c:v>49</c:v>
                </c:pt>
                <c:pt idx="899">
                  <c:v>64</c:v>
                </c:pt>
                <c:pt idx="900">
                  <c:v>32</c:v>
                </c:pt>
                <c:pt idx="901">
                  <c:v>59</c:v>
                </c:pt>
                <c:pt idx="902">
                  <c:v>51</c:v>
                </c:pt>
                <c:pt idx="903">
                  <c:v>72</c:v>
                </c:pt>
                <c:pt idx="904">
                  <c:v>63</c:v>
                </c:pt>
                <c:pt idx="905">
                  <c:v>42</c:v>
                </c:pt>
                <c:pt idx="906">
                  <c:v>48</c:v>
                </c:pt>
                <c:pt idx="907">
                  <c:v>28</c:v>
                </c:pt>
                <c:pt idx="908">
                  <c:v>52</c:v>
                </c:pt>
                <c:pt idx="909">
                  <c:v>72</c:v>
                </c:pt>
                <c:pt idx="910">
                  <c:v>30</c:v>
                </c:pt>
                <c:pt idx="911">
                  <c:v>56</c:v>
                </c:pt>
                <c:pt idx="912">
                  <c:v>69</c:v>
                </c:pt>
                <c:pt idx="913">
                  <c:v>69</c:v>
                </c:pt>
                <c:pt idx="914">
                  <c:v>42</c:v>
                </c:pt>
                <c:pt idx="915">
                  <c:v>73</c:v>
                </c:pt>
                <c:pt idx="916">
                  <c:v>66</c:v>
                </c:pt>
                <c:pt idx="917">
                  <c:v>41</c:v>
                </c:pt>
                <c:pt idx="918">
                  <c:v>61</c:v>
                </c:pt>
                <c:pt idx="919">
                  <c:v>40</c:v>
                </c:pt>
                <c:pt idx="920">
                  <c:v>55</c:v>
                </c:pt>
                <c:pt idx="921">
                  <c:v>30</c:v>
                </c:pt>
                <c:pt idx="922">
                  <c:v>56</c:v>
                </c:pt>
                <c:pt idx="923">
                  <c:v>51</c:v>
                </c:pt>
                <c:pt idx="924">
                  <c:v>52</c:v>
                </c:pt>
                <c:pt idx="925">
                  <c:v>77</c:v>
                </c:pt>
                <c:pt idx="926">
                  <c:v>51</c:v>
                </c:pt>
                <c:pt idx="927">
                  <c:v>45</c:v>
                </c:pt>
                <c:pt idx="928">
                  <c:v>61</c:v>
                </c:pt>
                <c:pt idx="929">
                  <c:v>62</c:v>
                </c:pt>
                <c:pt idx="930">
                  <c:v>34</c:v>
                </c:pt>
                <c:pt idx="931">
                  <c:v>55</c:v>
                </c:pt>
                <c:pt idx="932">
                  <c:v>51</c:v>
                </c:pt>
                <c:pt idx="933">
                  <c:v>76</c:v>
                </c:pt>
                <c:pt idx="934">
                  <c:v>67</c:v>
                </c:pt>
                <c:pt idx="935">
                  <c:v>54</c:v>
                </c:pt>
                <c:pt idx="936">
                  <c:v>48</c:v>
                </c:pt>
                <c:pt idx="937">
                  <c:v>70</c:v>
                </c:pt>
                <c:pt idx="938">
                  <c:v>43</c:v>
                </c:pt>
                <c:pt idx="939">
                  <c:v>29</c:v>
                </c:pt>
                <c:pt idx="940">
                  <c:v>31</c:v>
                </c:pt>
                <c:pt idx="941">
                  <c:v>40</c:v>
                </c:pt>
                <c:pt idx="942">
                  <c:v>58</c:v>
                </c:pt>
                <c:pt idx="943">
                  <c:v>70</c:v>
                </c:pt>
                <c:pt idx="944">
                  <c:v>44</c:v>
                </c:pt>
                <c:pt idx="945">
                  <c:v>63</c:v>
                </c:pt>
                <c:pt idx="946">
                  <c:v>59</c:v>
                </c:pt>
                <c:pt idx="947">
                  <c:v>63</c:v>
                </c:pt>
                <c:pt idx="948">
                  <c:v>68</c:v>
                </c:pt>
                <c:pt idx="949">
                  <c:v>45</c:v>
                </c:pt>
                <c:pt idx="950">
                  <c:v>72</c:v>
                </c:pt>
                <c:pt idx="951">
                  <c:v>38</c:v>
                </c:pt>
                <c:pt idx="952">
                  <c:v>57</c:v>
                </c:pt>
                <c:pt idx="953">
                  <c:v>55</c:v>
                </c:pt>
                <c:pt idx="954">
                  <c:v>30</c:v>
                </c:pt>
                <c:pt idx="955">
                  <c:v>42</c:v>
                </c:pt>
                <c:pt idx="956">
                  <c:v>71</c:v>
                </c:pt>
                <c:pt idx="957">
                  <c:v>47</c:v>
                </c:pt>
                <c:pt idx="958">
                  <c:v>52</c:v>
                </c:pt>
                <c:pt idx="959">
                  <c:v>53</c:v>
                </c:pt>
                <c:pt idx="960">
                  <c:v>55</c:v>
                </c:pt>
                <c:pt idx="961">
                  <c:v>69</c:v>
                </c:pt>
                <c:pt idx="962">
                  <c:v>69</c:v>
                </c:pt>
                <c:pt idx="963">
                  <c:v>56</c:v>
                </c:pt>
                <c:pt idx="964">
                  <c:v>44</c:v>
                </c:pt>
                <c:pt idx="965">
                  <c:v>51</c:v>
                </c:pt>
                <c:pt idx="966">
                  <c:v>44</c:v>
                </c:pt>
                <c:pt idx="967">
                  <c:v>68</c:v>
                </c:pt>
                <c:pt idx="968">
                  <c:v>63</c:v>
                </c:pt>
                <c:pt idx="969">
                  <c:v>41</c:v>
                </c:pt>
                <c:pt idx="970">
                  <c:v>69</c:v>
                </c:pt>
                <c:pt idx="971">
                  <c:v>65</c:v>
                </c:pt>
                <c:pt idx="972">
                  <c:v>65</c:v>
                </c:pt>
                <c:pt idx="973">
                  <c:v>65</c:v>
                </c:pt>
                <c:pt idx="974">
                  <c:v>67</c:v>
                </c:pt>
                <c:pt idx="975">
                  <c:v>42</c:v>
                </c:pt>
                <c:pt idx="976">
                  <c:v>56</c:v>
                </c:pt>
                <c:pt idx="977">
                  <c:v>43</c:v>
                </c:pt>
                <c:pt idx="978">
                  <c:v>69</c:v>
                </c:pt>
                <c:pt idx="979">
                  <c:v>47</c:v>
                </c:pt>
                <c:pt idx="980">
                  <c:v>64</c:v>
                </c:pt>
                <c:pt idx="981">
                  <c:v>51</c:v>
                </c:pt>
                <c:pt idx="982">
                  <c:v>44</c:v>
                </c:pt>
                <c:pt idx="983">
                  <c:v>47</c:v>
                </c:pt>
                <c:pt idx="984">
                  <c:v>53</c:v>
                </c:pt>
                <c:pt idx="985">
                  <c:v>48</c:v>
                </c:pt>
                <c:pt idx="986">
                  <c:v>45</c:v>
                </c:pt>
                <c:pt idx="987">
                  <c:v>54</c:v>
                </c:pt>
                <c:pt idx="988">
                  <c:v>65</c:v>
                </c:pt>
                <c:pt idx="989">
                  <c:v>50</c:v>
                </c:pt>
                <c:pt idx="990">
                  <c:v>44</c:v>
                </c:pt>
                <c:pt idx="991">
                  <c:v>48</c:v>
                </c:pt>
                <c:pt idx="992">
                  <c:v>75</c:v>
                </c:pt>
                <c:pt idx="993">
                  <c:v>68</c:v>
                </c:pt>
                <c:pt idx="994">
                  <c:v>62</c:v>
                </c:pt>
                <c:pt idx="995">
                  <c:v>68</c:v>
                </c:pt>
                <c:pt idx="996">
                  <c:v>55</c:v>
                </c:pt>
                <c:pt idx="997">
                  <c:v>65</c:v>
                </c:pt>
                <c:pt idx="998">
                  <c:v>47</c:v>
                </c:pt>
                <c:pt idx="999">
                  <c:v>63</c:v>
                </c:pt>
                <c:pt idx="1000">
                  <c:v>61</c:v>
                </c:pt>
                <c:pt idx="1001">
                  <c:v>59</c:v>
                </c:pt>
                <c:pt idx="1002">
                  <c:v>51</c:v>
                </c:pt>
                <c:pt idx="1003">
                  <c:v>51</c:v>
                </c:pt>
                <c:pt idx="1004">
                  <c:v>73</c:v>
                </c:pt>
                <c:pt idx="1005">
                  <c:v>67</c:v>
                </c:pt>
                <c:pt idx="1006">
                  <c:v>46</c:v>
                </c:pt>
                <c:pt idx="1007">
                  <c:v>78</c:v>
                </c:pt>
                <c:pt idx="1008">
                  <c:v>59</c:v>
                </c:pt>
                <c:pt idx="1009">
                  <c:v>33</c:v>
                </c:pt>
                <c:pt idx="1010">
                  <c:v>58</c:v>
                </c:pt>
                <c:pt idx="1011">
                  <c:v>32</c:v>
                </c:pt>
                <c:pt idx="1012">
                  <c:v>45</c:v>
                </c:pt>
                <c:pt idx="1013">
                  <c:v>42</c:v>
                </c:pt>
                <c:pt idx="1014">
                  <c:v>75</c:v>
                </c:pt>
                <c:pt idx="1015">
                  <c:v>47</c:v>
                </c:pt>
                <c:pt idx="1016">
                  <c:v>37</c:v>
                </c:pt>
                <c:pt idx="1017">
                  <c:v>70</c:v>
                </c:pt>
                <c:pt idx="1018">
                  <c:v>63</c:v>
                </c:pt>
                <c:pt idx="1019">
                  <c:v>50</c:v>
                </c:pt>
                <c:pt idx="1020">
                  <c:v>47</c:v>
                </c:pt>
                <c:pt idx="1021">
                  <c:v>60</c:v>
                </c:pt>
                <c:pt idx="1022">
                  <c:v>58</c:v>
                </c:pt>
                <c:pt idx="1023">
                  <c:v>44</c:v>
                </c:pt>
                <c:pt idx="1024">
                  <c:v>27</c:v>
                </c:pt>
                <c:pt idx="1025">
                  <c:v>50</c:v>
                </c:pt>
                <c:pt idx="1026">
                  <c:v>35</c:v>
                </c:pt>
                <c:pt idx="1027">
                  <c:v>42</c:v>
                </c:pt>
                <c:pt idx="1028">
                  <c:v>50</c:v>
                </c:pt>
                <c:pt idx="1029">
                  <c:v>28</c:v>
                </c:pt>
                <c:pt idx="1030">
                  <c:v>54</c:v>
                </c:pt>
                <c:pt idx="1031">
                  <c:v>46</c:v>
                </c:pt>
                <c:pt idx="1032">
                  <c:v>72</c:v>
                </c:pt>
                <c:pt idx="1033">
                  <c:v>47</c:v>
                </c:pt>
                <c:pt idx="1034">
                  <c:v>48</c:v>
                </c:pt>
                <c:pt idx="1035">
                  <c:v>50</c:v>
                </c:pt>
                <c:pt idx="1036">
                  <c:v>56</c:v>
                </c:pt>
                <c:pt idx="1037">
                  <c:v>58</c:v>
                </c:pt>
                <c:pt idx="1038">
                  <c:v>39</c:v>
                </c:pt>
                <c:pt idx="1039">
                  <c:v>44</c:v>
                </c:pt>
                <c:pt idx="1040">
                  <c:v>70</c:v>
                </c:pt>
                <c:pt idx="1041">
                  <c:v>61</c:v>
                </c:pt>
                <c:pt idx="1042">
                  <c:v>48</c:v>
                </c:pt>
                <c:pt idx="1043">
                  <c:v>71</c:v>
                </c:pt>
                <c:pt idx="1044">
                  <c:v>36</c:v>
                </c:pt>
                <c:pt idx="1045">
                  <c:v>73</c:v>
                </c:pt>
                <c:pt idx="1046">
                  <c:v>42</c:v>
                </c:pt>
                <c:pt idx="1047">
                  <c:v>54</c:v>
                </c:pt>
                <c:pt idx="1048">
                  <c:v>49</c:v>
                </c:pt>
                <c:pt idx="1049">
                  <c:v>51</c:v>
                </c:pt>
                <c:pt idx="1050">
                  <c:v>45</c:v>
                </c:pt>
                <c:pt idx="1051">
                  <c:v>33</c:v>
                </c:pt>
                <c:pt idx="1052">
                  <c:v>47</c:v>
                </c:pt>
                <c:pt idx="1053">
                  <c:v>53</c:v>
                </c:pt>
                <c:pt idx="1054">
                  <c:v>39</c:v>
                </c:pt>
                <c:pt idx="1055">
                  <c:v>26</c:v>
                </c:pt>
                <c:pt idx="1056">
                  <c:v>66</c:v>
                </c:pt>
                <c:pt idx="1057">
                  <c:v>66</c:v>
                </c:pt>
                <c:pt idx="1058">
                  <c:v>50</c:v>
                </c:pt>
                <c:pt idx="1059">
                  <c:v>58</c:v>
                </c:pt>
                <c:pt idx="1060">
                  <c:v>67</c:v>
                </c:pt>
                <c:pt idx="1061">
                  <c:v>64</c:v>
                </c:pt>
                <c:pt idx="1062">
                  <c:v>55</c:v>
                </c:pt>
                <c:pt idx="1063">
                  <c:v>52</c:v>
                </c:pt>
                <c:pt idx="1064">
                  <c:v>47</c:v>
                </c:pt>
                <c:pt idx="1065">
                  <c:v>56</c:v>
                </c:pt>
                <c:pt idx="1066">
                  <c:v>54</c:v>
                </c:pt>
                <c:pt idx="1067">
                  <c:v>42</c:v>
                </c:pt>
                <c:pt idx="1068">
                  <c:v>71</c:v>
                </c:pt>
                <c:pt idx="1069">
                  <c:v>66</c:v>
                </c:pt>
                <c:pt idx="1070">
                  <c:v>78</c:v>
                </c:pt>
                <c:pt idx="1071">
                  <c:v>52</c:v>
                </c:pt>
                <c:pt idx="1072">
                  <c:v>65</c:v>
                </c:pt>
                <c:pt idx="1073">
                  <c:v>35</c:v>
                </c:pt>
                <c:pt idx="1074">
                  <c:v>44</c:v>
                </c:pt>
                <c:pt idx="1075">
                  <c:v>51</c:v>
                </c:pt>
                <c:pt idx="1076">
                  <c:v>61</c:v>
                </c:pt>
                <c:pt idx="1077">
                  <c:v>56</c:v>
                </c:pt>
                <c:pt idx="1078">
                  <c:v>57</c:v>
                </c:pt>
                <c:pt idx="1079">
                  <c:v>45</c:v>
                </c:pt>
                <c:pt idx="1080">
                  <c:v>34</c:v>
                </c:pt>
                <c:pt idx="1081">
                  <c:v>48</c:v>
                </c:pt>
                <c:pt idx="1082">
                  <c:v>46</c:v>
                </c:pt>
                <c:pt idx="1083">
                  <c:v>57</c:v>
                </c:pt>
                <c:pt idx="1084">
                  <c:v>32</c:v>
                </c:pt>
                <c:pt idx="1085">
                  <c:v>51</c:v>
                </c:pt>
                <c:pt idx="1086">
                  <c:v>48</c:v>
                </c:pt>
                <c:pt idx="1087">
                  <c:v>35</c:v>
                </c:pt>
                <c:pt idx="1088">
                  <c:v>47</c:v>
                </c:pt>
                <c:pt idx="1089">
                  <c:v>47</c:v>
                </c:pt>
                <c:pt idx="1090">
                  <c:v>50</c:v>
                </c:pt>
                <c:pt idx="1091">
                  <c:v>70</c:v>
                </c:pt>
                <c:pt idx="1092">
                  <c:v>45</c:v>
                </c:pt>
                <c:pt idx="1093">
                  <c:v>48</c:v>
                </c:pt>
                <c:pt idx="1094">
                  <c:v>40</c:v>
                </c:pt>
                <c:pt idx="1095">
                  <c:v>72</c:v>
                </c:pt>
                <c:pt idx="1096">
                  <c:v>44</c:v>
                </c:pt>
                <c:pt idx="1097">
                  <c:v>61</c:v>
                </c:pt>
                <c:pt idx="1098">
                  <c:v>50</c:v>
                </c:pt>
                <c:pt idx="1099">
                  <c:v>59</c:v>
                </c:pt>
                <c:pt idx="1100">
                  <c:v>45</c:v>
                </c:pt>
                <c:pt idx="1101">
                  <c:v>48</c:v>
                </c:pt>
                <c:pt idx="1102">
                  <c:v>30</c:v>
                </c:pt>
                <c:pt idx="1103">
                  <c:v>48</c:v>
                </c:pt>
                <c:pt idx="1104">
                  <c:v>32</c:v>
                </c:pt>
                <c:pt idx="1105">
                  <c:v>42</c:v>
                </c:pt>
                <c:pt idx="1106">
                  <c:v>68</c:v>
                </c:pt>
                <c:pt idx="1107">
                  <c:v>57</c:v>
                </c:pt>
                <c:pt idx="1108">
                  <c:v>44</c:v>
                </c:pt>
                <c:pt idx="1109">
                  <c:v>42</c:v>
                </c:pt>
                <c:pt idx="1110">
                  <c:v>33</c:v>
                </c:pt>
                <c:pt idx="1111">
                  <c:v>67</c:v>
                </c:pt>
                <c:pt idx="1112">
                  <c:v>38</c:v>
                </c:pt>
                <c:pt idx="1113">
                  <c:v>38</c:v>
                </c:pt>
                <c:pt idx="1114">
                  <c:v>73</c:v>
                </c:pt>
                <c:pt idx="1115">
                  <c:v>65</c:v>
                </c:pt>
                <c:pt idx="1116">
                  <c:v>56</c:v>
                </c:pt>
                <c:pt idx="1117">
                  <c:v>65</c:v>
                </c:pt>
                <c:pt idx="1118">
                  <c:v>42</c:v>
                </c:pt>
                <c:pt idx="1119">
                  <c:v>50</c:v>
                </c:pt>
                <c:pt idx="1120">
                  <c:v>47</c:v>
                </c:pt>
                <c:pt idx="1121">
                  <c:v>51</c:v>
                </c:pt>
                <c:pt idx="1122">
                  <c:v>70</c:v>
                </c:pt>
                <c:pt idx="1123">
                  <c:v>45</c:v>
                </c:pt>
                <c:pt idx="1124">
                  <c:v>44</c:v>
                </c:pt>
                <c:pt idx="1125">
                  <c:v>44</c:v>
                </c:pt>
                <c:pt idx="1126">
                  <c:v>55</c:v>
                </c:pt>
                <c:pt idx="1127">
                  <c:v>52</c:v>
                </c:pt>
                <c:pt idx="1128">
                  <c:v>65</c:v>
                </c:pt>
                <c:pt idx="1129">
                  <c:v>64</c:v>
                </c:pt>
                <c:pt idx="1130">
                  <c:v>34</c:v>
                </c:pt>
                <c:pt idx="1131">
                  <c:v>75</c:v>
                </c:pt>
                <c:pt idx="1132">
                  <c:v>46</c:v>
                </c:pt>
                <c:pt idx="1133">
                  <c:v>62</c:v>
                </c:pt>
                <c:pt idx="1134">
                  <c:v>46</c:v>
                </c:pt>
                <c:pt idx="1135">
                  <c:v>55</c:v>
                </c:pt>
                <c:pt idx="1136">
                  <c:v>51</c:v>
                </c:pt>
                <c:pt idx="1137">
                  <c:v>49</c:v>
                </c:pt>
                <c:pt idx="1138">
                  <c:v>39</c:v>
                </c:pt>
                <c:pt idx="1139">
                  <c:v>58</c:v>
                </c:pt>
                <c:pt idx="1140">
                  <c:v>46</c:v>
                </c:pt>
                <c:pt idx="1141">
                  <c:v>67</c:v>
                </c:pt>
                <c:pt idx="1142">
                  <c:v>47</c:v>
                </c:pt>
                <c:pt idx="1143">
                  <c:v>52</c:v>
                </c:pt>
                <c:pt idx="1144">
                  <c:v>38</c:v>
                </c:pt>
                <c:pt idx="1145">
                  <c:v>49</c:v>
                </c:pt>
                <c:pt idx="1146">
                  <c:v>57</c:v>
                </c:pt>
                <c:pt idx="1147">
                  <c:v>65</c:v>
                </c:pt>
                <c:pt idx="1148">
                  <c:v>32</c:v>
                </c:pt>
                <c:pt idx="1149">
                  <c:v>56</c:v>
                </c:pt>
                <c:pt idx="1150">
                  <c:v>52</c:v>
                </c:pt>
                <c:pt idx="1151">
                  <c:v>41</c:v>
                </c:pt>
                <c:pt idx="1152">
                  <c:v>57</c:v>
                </c:pt>
                <c:pt idx="1153">
                  <c:v>39</c:v>
                </c:pt>
                <c:pt idx="1154">
                  <c:v>30</c:v>
                </c:pt>
                <c:pt idx="1155">
                  <c:v>41</c:v>
                </c:pt>
                <c:pt idx="1156">
                  <c:v>58</c:v>
                </c:pt>
                <c:pt idx="1157">
                  <c:v>42</c:v>
                </c:pt>
                <c:pt idx="1158">
                  <c:v>64</c:v>
                </c:pt>
                <c:pt idx="1159">
                  <c:v>49</c:v>
                </c:pt>
                <c:pt idx="1160">
                  <c:v>57</c:v>
                </c:pt>
                <c:pt idx="1161">
                  <c:v>61</c:v>
                </c:pt>
                <c:pt idx="1162">
                  <c:v>37</c:v>
                </c:pt>
                <c:pt idx="1163">
                  <c:v>68</c:v>
                </c:pt>
                <c:pt idx="1164">
                  <c:v>50</c:v>
                </c:pt>
                <c:pt idx="1165">
                  <c:v>41</c:v>
                </c:pt>
                <c:pt idx="1166">
                  <c:v>32</c:v>
                </c:pt>
                <c:pt idx="1167">
                  <c:v>51</c:v>
                </c:pt>
                <c:pt idx="1168">
                  <c:v>71</c:v>
                </c:pt>
                <c:pt idx="1169">
                  <c:v>65</c:v>
                </c:pt>
                <c:pt idx="1170">
                  <c:v>45</c:v>
                </c:pt>
                <c:pt idx="1171">
                  <c:v>38</c:v>
                </c:pt>
                <c:pt idx="1172">
                  <c:v>38</c:v>
                </c:pt>
                <c:pt idx="1173">
                  <c:v>47</c:v>
                </c:pt>
                <c:pt idx="1174">
                  <c:v>30</c:v>
                </c:pt>
                <c:pt idx="1175">
                  <c:v>51</c:v>
                </c:pt>
                <c:pt idx="1176">
                  <c:v>56</c:v>
                </c:pt>
                <c:pt idx="1177">
                  <c:v>48</c:v>
                </c:pt>
                <c:pt idx="1178">
                  <c:v>38</c:v>
                </c:pt>
                <c:pt idx="1179">
                  <c:v>39</c:v>
                </c:pt>
                <c:pt idx="1180">
                  <c:v>49</c:v>
                </c:pt>
                <c:pt idx="1181">
                  <c:v>39</c:v>
                </c:pt>
                <c:pt idx="1182">
                  <c:v>49</c:v>
                </c:pt>
                <c:pt idx="1183">
                  <c:v>36</c:v>
                </c:pt>
                <c:pt idx="1184">
                  <c:v>47</c:v>
                </c:pt>
                <c:pt idx="1185">
                  <c:v>58</c:v>
                </c:pt>
                <c:pt idx="1186">
                  <c:v>48</c:v>
                </c:pt>
                <c:pt idx="1187">
                  <c:v>49</c:v>
                </c:pt>
                <c:pt idx="1188">
                  <c:v>51</c:v>
                </c:pt>
                <c:pt idx="1189">
                  <c:v>49</c:v>
                </c:pt>
                <c:pt idx="1190">
                  <c:v>63</c:v>
                </c:pt>
                <c:pt idx="1191">
                  <c:v>49</c:v>
                </c:pt>
                <c:pt idx="1192">
                  <c:v>54</c:v>
                </c:pt>
                <c:pt idx="1193">
                  <c:v>61</c:v>
                </c:pt>
                <c:pt idx="1194">
                  <c:v>45</c:v>
                </c:pt>
                <c:pt idx="1195">
                  <c:v>54</c:v>
                </c:pt>
                <c:pt idx="1196">
                  <c:v>55</c:v>
                </c:pt>
                <c:pt idx="1197">
                  <c:v>44</c:v>
                </c:pt>
                <c:pt idx="1198">
                  <c:v>52</c:v>
                </c:pt>
                <c:pt idx="1199">
                  <c:v>51</c:v>
                </c:pt>
                <c:pt idx="1200">
                  <c:v>68</c:v>
                </c:pt>
                <c:pt idx="1201">
                  <c:v>47</c:v>
                </c:pt>
                <c:pt idx="1202">
                  <c:v>41</c:v>
                </c:pt>
                <c:pt idx="1203">
                  <c:v>42</c:v>
                </c:pt>
                <c:pt idx="1204">
                  <c:v>70</c:v>
                </c:pt>
                <c:pt idx="1205">
                  <c:v>49</c:v>
                </c:pt>
                <c:pt idx="1206">
                  <c:v>48</c:v>
                </c:pt>
                <c:pt idx="1207">
                  <c:v>41</c:v>
                </c:pt>
                <c:pt idx="1208">
                  <c:v>34</c:v>
                </c:pt>
                <c:pt idx="1209">
                  <c:v>71</c:v>
                </c:pt>
                <c:pt idx="1210">
                  <c:v>69</c:v>
                </c:pt>
                <c:pt idx="1211">
                  <c:v>57</c:v>
                </c:pt>
                <c:pt idx="1212">
                  <c:v>47</c:v>
                </c:pt>
                <c:pt idx="1213">
                  <c:v>48</c:v>
                </c:pt>
                <c:pt idx="1214">
                  <c:v>65</c:v>
                </c:pt>
                <c:pt idx="1215">
                  <c:v>50</c:v>
                </c:pt>
                <c:pt idx="1216">
                  <c:v>46</c:v>
                </c:pt>
                <c:pt idx="1217">
                  <c:v>49</c:v>
                </c:pt>
                <c:pt idx="1218">
                  <c:v>59</c:v>
                </c:pt>
                <c:pt idx="1219">
                  <c:v>73</c:v>
                </c:pt>
                <c:pt idx="1220">
                  <c:v>53</c:v>
                </c:pt>
                <c:pt idx="1221">
                  <c:v>43</c:v>
                </c:pt>
                <c:pt idx="1222">
                  <c:v>47</c:v>
                </c:pt>
                <c:pt idx="1223">
                  <c:v>69</c:v>
                </c:pt>
                <c:pt idx="1224">
                  <c:v>54</c:v>
                </c:pt>
                <c:pt idx="1225">
                  <c:v>56</c:v>
                </c:pt>
                <c:pt idx="1226">
                  <c:v>32</c:v>
                </c:pt>
                <c:pt idx="1227">
                  <c:v>62</c:v>
                </c:pt>
                <c:pt idx="1228">
                  <c:v>72</c:v>
                </c:pt>
                <c:pt idx="1229">
                  <c:v>59</c:v>
                </c:pt>
                <c:pt idx="1230">
                  <c:v>42</c:v>
                </c:pt>
                <c:pt idx="1231">
                  <c:v>50</c:v>
                </c:pt>
                <c:pt idx="1232">
                  <c:v>68</c:v>
                </c:pt>
                <c:pt idx="1233">
                  <c:v>62</c:v>
                </c:pt>
                <c:pt idx="1234">
                  <c:v>39</c:v>
                </c:pt>
                <c:pt idx="1235">
                  <c:v>46</c:v>
                </c:pt>
                <c:pt idx="1236">
                  <c:v>42</c:v>
                </c:pt>
                <c:pt idx="1237">
                  <c:v>68</c:v>
                </c:pt>
                <c:pt idx="1238">
                  <c:v>32</c:v>
                </c:pt>
                <c:pt idx="1239">
                  <c:v>51</c:v>
                </c:pt>
                <c:pt idx="1240">
                  <c:v>66</c:v>
                </c:pt>
                <c:pt idx="1241">
                  <c:v>62</c:v>
                </c:pt>
                <c:pt idx="1242">
                  <c:v>73</c:v>
                </c:pt>
                <c:pt idx="1243">
                  <c:v>53</c:v>
                </c:pt>
                <c:pt idx="1244">
                  <c:v>58</c:v>
                </c:pt>
                <c:pt idx="1245">
                  <c:v>41</c:v>
                </c:pt>
                <c:pt idx="1246">
                  <c:v>49</c:v>
                </c:pt>
                <c:pt idx="1247">
                  <c:v>78</c:v>
                </c:pt>
                <c:pt idx="1248">
                  <c:v>50</c:v>
                </c:pt>
                <c:pt idx="1249">
                  <c:v>58</c:v>
                </c:pt>
                <c:pt idx="1250">
                  <c:v>42</c:v>
                </c:pt>
                <c:pt idx="1251">
                  <c:v>36</c:v>
                </c:pt>
                <c:pt idx="1252">
                  <c:v>71</c:v>
                </c:pt>
                <c:pt idx="1253">
                  <c:v>37</c:v>
                </c:pt>
                <c:pt idx="1254">
                  <c:v>59</c:v>
                </c:pt>
                <c:pt idx="1255">
                  <c:v>52</c:v>
                </c:pt>
                <c:pt idx="1256">
                  <c:v>59</c:v>
                </c:pt>
                <c:pt idx="1257">
                  <c:v>70</c:v>
                </c:pt>
                <c:pt idx="1258">
                  <c:v>43</c:v>
                </c:pt>
                <c:pt idx="1259">
                  <c:v>61</c:v>
                </c:pt>
                <c:pt idx="1260">
                  <c:v>74</c:v>
                </c:pt>
                <c:pt idx="1261">
                  <c:v>54</c:v>
                </c:pt>
                <c:pt idx="1262">
                  <c:v>45</c:v>
                </c:pt>
                <c:pt idx="1263">
                  <c:v>39</c:v>
                </c:pt>
                <c:pt idx="1264">
                  <c:v>44</c:v>
                </c:pt>
                <c:pt idx="1265">
                  <c:v>56</c:v>
                </c:pt>
                <c:pt idx="1266">
                  <c:v>54</c:v>
                </c:pt>
                <c:pt idx="1267">
                  <c:v>50</c:v>
                </c:pt>
                <c:pt idx="1268">
                  <c:v>45</c:v>
                </c:pt>
                <c:pt idx="1269">
                  <c:v>55</c:v>
                </c:pt>
                <c:pt idx="1270">
                  <c:v>71</c:v>
                </c:pt>
                <c:pt idx="1271">
                  <c:v>68</c:v>
                </c:pt>
                <c:pt idx="1272">
                  <c:v>74</c:v>
                </c:pt>
                <c:pt idx="1273">
                  <c:v>72</c:v>
                </c:pt>
                <c:pt idx="1274">
                  <c:v>69</c:v>
                </c:pt>
                <c:pt idx="1275">
                  <c:v>45</c:v>
                </c:pt>
                <c:pt idx="1276">
                  <c:v>66</c:v>
                </c:pt>
                <c:pt idx="1277">
                  <c:v>42</c:v>
                </c:pt>
                <c:pt idx="1278">
                  <c:v>59</c:v>
                </c:pt>
                <c:pt idx="1279">
                  <c:v>53</c:v>
                </c:pt>
                <c:pt idx="1280">
                  <c:v>69</c:v>
                </c:pt>
                <c:pt idx="1281">
                  <c:v>73</c:v>
                </c:pt>
                <c:pt idx="1282">
                  <c:v>55</c:v>
                </c:pt>
                <c:pt idx="1283">
                  <c:v>53</c:v>
                </c:pt>
                <c:pt idx="1284">
                  <c:v>35</c:v>
                </c:pt>
                <c:pt idx="1285">
                  <c:v>70</c:v>
                </c:pt>
                <c:pt idx="1286">
                  <c:v>35</c:v>
                </c:pt>
                <c:pt idx="1287">
                  <c:v>44</c:v>
                </c:pt>
                <c:pt idx="1288">
                  <c:v>53</c:v>
                </c:pt>
                <c:pt idx="1289">
                  <c:v>35</c:v>
                </c:pt>
                <c:pt idx="1290">
                  <c:v>43</c:v>
                </c:pt>
                <c:pt idx="1291">
                  <c:v>62</c:v>
                </c:pt>
                <c:pt idx="1292">
                  <c:v>33</c:v>
                </c:pt>
                <c:pt idx="1293">
                  <c:v>45</c:v>
                </c:pt>
                <c:pt idx="1294">
                  <c:v>54</c:v>
                </c:pt>
                <c:pt idx="1295">
                  <c:v>61</c:v>
                </c:pt>
                <c:pt idx="1296">
                  <c:v>36</c:v>
                </c:pt>
                <c:pt idx="1297">
                  <c:v>62</c:v>
                </c:pt>
                <c:pt idx="1298">
                  <c:v>42</c:v>
                </c:pt>
                <c:pt idx="1299">
                  <c:v>34</c:v>
                </c:pt>
                <c:pt idx="1300">
                  <c:v>37</c:v>
                </c:pt>
                <c:pt idx="1301">
                  <c:v>43</c:v>
                </c:pt>
                <c:pt idx="1302">
                  <c:v>62</c:v>
                </c:pt>
                <c:pt idx="1303">
                  <c:v>34</c:v>
                </c:pt>
                <c:pt idx="1304">
                  <c:v>67</c:v>
                </c:pt>
                <c:pt idx="1305">
                  <c:v>42</c:v>
                </c:pt>
                <c:pt idx="1306">
                  <c:v>72</c:v>
                </c:pt>
                <c:pt idx="1307">
                  <c:v>68</c:v>
                </c:pt>
                <c:pt idx="1308">
                  <c:v>50</c:v>
                </c:pt>
                <c:pt idx="1309">
                  <c:v>43</c:v>
                </c:pt>
                <c:pt idx="1310">
                  <c:v>45</c:v>
                </c:pt>
                <c:pt idx="1311">
                  <c:v>47</c:v>
                </c:pt>
                <c:pt idx="1312">
                  <c:v>52</c:v>
                </c:pt>
                <c:pt idx="1313">
                  <c:v>33</c:v>
                </c:pt>
                <c:pt idx="1314">
                  <c:v>54</c:v>
                </c:pt>
                <c:pt idx="1315">
                  <c:v>50</c:v>
                </c:pt>
                <c:pt idx="1316">
                  <c:v>60</c:v>
                </c:pt>
                <c:pt idx="1317">
                  <c:v>67</c:v>
                </c:pt>
                <c:pt idx="1318">
                  <c:v>44</c:v>
                </c:pt>
                <c:pt idx="1319">
                  <c:v>71</c:v>
                </c:pt>
                <c:pt idx="1320">
                  <c:v>57</c:v>
                </c:pt>
                <c:pt idx="1321">
                  <c:v>36</c:v>
                </c:pt>
                <c:pt idx="1322">
                  <c:v>63</c:v>
                </c:pt>
                <c:pt idx="1323">
                  <c:v>54</c:v>
                </c:pt>
                <c:pt idx="1324">
                  <c:v>45</c:v>
                </c:pt>
                <c:pt idx="1325">
                  <c:v>39</c:v>
                </c:pt>
                <c:pt idx="1326">
                  <c:v>52</c:v>
                </c:pt>
                <c:pt idx="1327">
                  <c:v>56</c:v>
                </c:pt>
                <c:pt idx="1328">
                  <c:v>50</c:v>
                </c:pt>
                <c:pt idx="1329">
                  <c:v>62</c:v>
                </c:pt>
                <c:pt idx="1330">
                  <c:v>61</c:v>
                </c:pt>
                <c:pt idx="1331">
                  <c:v>46</c:v>
                </c:pt>
                <c:pt idx="1332">
                  <c:v>41</c:v>
                </c:pt>
                <c:pt idx="1333">
                  <c:v>44</c:v>
                </c:pt>
                <c:pt idx="1334">
                  <c:v>32</c:v>
                </c:pt>
                <c:pt idx="1335">
                  <c:v>70</c:v>
                </c:pt>
                <c:pt idx="1336">
                  <c:v>67</c:v>
                </c:pt>
                <c:pt idx="1337">
                  <c:v>39</c:v>
                </c:pt>
                <c:pt idx="1338">
                  <c:v>47</c:v>
                </c:pt>
                <c:pt idx="1339">
                  <c:v>76</c:v>
                </c:pt>
                <c:pt idx="1340">
                  <c:v>72</c:v>
                </c:pt>
                <c:pt idx="1341">
                  <c:v>72</c:v>
                </c:pt>
                <c:pt idx="1342">
                  <c:v>67</c:v>
                </c:pt>
                <c:pt idx="1343">
                  <c:v>37</c:v>
                </c:pt>
                <c:pt idx="1344">
                  <c:v>40</c:v>
                </c:pt>
                <c:pt idx="1345">
                  <c:v>66</c:v>
                </c:pt>
                <c:pt idx="1346">
                  <c:v>77</c:v>
                </c:pt>
                <c:pt idx="1347">
                  <c:v>52</c:v>
                </c:pt>
                <c:pt idx="1348">
                  <c:v>55</c:v>
                </c:pt>
                <c:pt idx="1349">
                  <c:v>51</c:v>
                </c:pt>
                <c:pt idx="1350">
                  <c:v>46</c:v>
                </c:pt>
                <c:pt idx="1351">
                  <c:v>43</c:v>
                </c:pt>
                <c:pt idx="1352">
                  <c:v>42</c:v>
                </c:pt>
                <c:pt idx="1353">
                  <c:v>33</c:v>
                </c:pt>
                <c:pt idx="1354">
                  <c:v>60</c:v>
                </c:pt>
                <c:pt idx="1355">
                  <c:v>37</c:v>
                </c:pt>
                <c:pt idx="1356">
                  <c:v>56</c:v>
                </c:pt>
                <c:pt idx="1357">
                  <c:v>51</c:v>
                </c:pt>
                <c:pt idx="1358">
                  <c:v>49</c:v>
                </c:pt>
                <c:pt idx="1359">
                  <c:v>47</c:v>
                </c:pt>
                <c:pt idx="1360">
                  <c:v>81</c:v>
                </c:pt>
                <c:pt idx="1361">
                  <c:v>56</c:v>
                </c:pt>
                <c:pt idx="1362">
                  <c:v>32</c:v>
                </c:pt>
                <c:pt idx="1363">
                  <c:v>55</c:v>
                </c:pt>
                <c:pt idx="1364">
                  <c:v>48</c:v>
                </c:pt>
                <c:pt idx="1365">
                  <c:v>55</c:v>
                </c:pt>
                <c:pt idx="1366">
                  <c:v>57</c:v>
                </c:pt>
                <c:pt idx="1367">
                  <c:v>70</c:v>
                </c:pt>
                <c:pt idx="1368">
                  <c:v>73</c:v>
                </c:pt>
                <c:pt idx="1369">
                  <c:v>53</c:v>
                </c:pt>
                <c:pt idx="1370">
                  <c:v>70</c:v>
                </c:pt>
                <c:pt idx="1371">
                  <c:v>67</c:v>
                </c:pt>
                <c:pt idx="1372">
                  <c:v>36</c:v>
                </c:pt>
                <c:pt idx="1373">
                  <c:v>33</c:v>
                </c:pt>
                <c:pt idx="1374">
                  <c:v>67</c:v>
                </c:pt>
                <c:pt idx="1375">
                  <c:v>42</c:v>
                </c:pt>
                <c:pt idx="1376">
                  <c:v>55</c:v>
                </c:pt>
                <c:pt idx="1377">
                  <c:v>59</c:v>
                </c:pt>
                <c:pt idx="1378">
                  <c:v>36</c:v>
                </c:pt>
                <c:pt idx="1379">
                  <c:v>55</c:v>
                </c:pt>
                <c:pt idx="1380">
                  <c:v>38</c:v>
                </c:pt>
                <c:pt idx="1381">
                  <c:v>41</c:v>
                </c:pt>
                <c:pt idx="1382">
                  <c:v>47</c:v>
                </c:pt>
                <c:pt idx="1383">
                  <c:v>68</c:v>
                </c:pt>
                <c:pt idx="1384">
                  <c:v>39</c:v>
                </c:pt>
                <c:pt idx="1385">
                  <c:v>42</c:v>
                </c:pt>
                <c:pt idx="1386">
                  <c:v>34</c:v>
                </c:pt>
                <c:pt idx="1387">
                  <c:v>50</c:v>
                </c:pt>
                <c:pt idx="1388">
                  <c:v>32</c:v>
                </c:pt>
                <c:pt idx="1389">
                  <c:v>52</c:v>
                </c:pt>
                <c:pt idx="1390">
                  <c:v>62</c:v>
                </c:pt>
                <c:pt idx="1391">
                  <c:v>47</c:v>
                </c:pt>
                <c:pt idx="1392">
                  <c:v>56</c:v>
                </c:pt>
                <c:pt idx="1393">
                  <c:v>67</c:v>
                </c:pt>
                <c:pt idx="1394">
                  <c:v>44</c:v>
                </c:pt>
                <c:pt idx="1395">
                  <c:v>54</c:v>
                </c:pt>
                <c:pt idx="1396">
                  <c:v>53</c:v>
                </c:pt>
                <c:pt idx="1397">
                  <c:v>27</c:v>
                </c:pt>
                <c:pt idx="1398">
                  <c:v>68</c:v>
                </c:pt>
                <c:pt idx="1399">
                  <c:v>54</c:v>
                </c:pt>
                <c:pt idx="1400">
                  <c:v>32</c:v>
                </c:pt>
                <c:pt idx="1401">
                  <c:v>43</c:v>
                </c:pt>
                <c:pt idx="1402">
                  <c:v>53</c:v>
                </c:pt>
                <c:pt idx="1403">
                  <c:v>54</c:v>
                </c:pt>
                <c:pt idx="1404">
                  <c:v>80</c:v>
                </c:pt>
                <c:pt idx="1405">
                  <c:v>70</c:v>
                </c:pt>
                <c:pt idx="1406">
                  <c:v>55</c:v>
                </c:pt>
                <c:pt idx="1407">
                  <c:v>50</c:v>
                </c:pt>
                <c:pt idx="1408">
                  <c:v>69</c:v>
                </c:pt>
                <c:pt idx="1409">
                  <c:v>63</c:v>
                </c:pt>
                <c:pt idx="1410">
                  <c:v>44</c:v>
                </c:pt>
                <c:pt idx="1411">
                  <c:v>47</c:v>
                </c:pt>
                <c:pt idx="1412">
                  <c:v>74</c:v>
                </c:pt>
                <c:pt idx="1413">
                  <c:v>39</c:v>
                </c:pt>
                <c:pt idx="1414">
                  <c:v>49</c:v>
                </c:pt>
                <c:pt idx="1415">
                  <c:v>47</c:v>
                </c:pt>
                <c:pt idx="1416">
                  <c:v>45</c:v>
                </c:pt>
                <c:pt idx="1417">
                  <c:v>71</c:v>
                </c:pt>
                <c:pt idx="1418">
                  <c:v>35</c:v>
                </c:pt>
                <c:pt idx="1419">
                  <c:v>70</c:v>
                </c:pt>
                <c:pt idx="1420">
                  <c:v>41</c:v>
                </c:pt>
                <c:pt idx="1421">
                  <c:v>49</c:v>
                </c:pt>
                <c:pt idx="1422">
                  <c:v>66</c:v>
                </c:pt>
                <c:pt idx="1423">
                  <c:v>37</c:v>
                </c:pt>
                <c:pt idx="1424">
                  <c:v>40</c:v>
                </c:pt>
                <c:pt idx="1425">
                  <c:v>53</c:v>
                </c:pt>
                <c:pt idx="1426">
                  <c:v>56</c:v>
                </c:pt>
                <c:pt idx="1427">
                  <c:v>48</c:v>
                </c:pt>
                <c:pt idx="1428">
                  <c:v>58</c:v>
                </c:pt>
                <c:pt idx="1429">
                  <c:v>50</c:v>
                </c:pt>
                <c:pt idx="1430">
                  <c:v>68</c:v>
                </c:pt>
                <c:pt idx="1431">
                  <c:v>66</c:v>
                </c:pt>
                <c:pt idx="1432">
                  <c:v>43</c:v>
                </c:pt>
                <c:pt idx="1433">
                  <c:v>47</c:v>
                </c:pt>
                <c:pt idx="1434">
                  <c:v>38</c:v>
                </c:pt>
                <c:pt idx="1435">
                  <c:v>55</c:v>
                </c:pt>
                <c:pt idx="1436">
                  <c:v>69</c:v>
                </c:pt>
                <c:pt idx="1437">
                  <c:v>58</c:v>
                </c:pt>
                <c:pt idx="1438">
                  <c:v>48</c:v>
                </c:pt>
                <c:pt idx="1439">
                  <c:v>59</c:v>
                </c:pt>
                <c:pt idx="1440">
                  <c:v>36</c:v>
                </c:pt>
                <c:pt idx="1441">
                  <c:v>46</c:v>
                </c:pt>
                <c:pt idx="1442">
                  <c:v>58</c:v>
                </c:pt>
                <c:pt idx="1443">
                  <c:v>78</c:v>
                </c:pt>
                <c:pt idx="1444">
                  <c:v>56</c:v>
                </c:pt>
                <c:pt idx="1445">
                  <c:v>64</c:v>
                </c:pt>
                <c:pt idx="1446">
                  <c:v>39</c:v>
                </c:pt>
                <c:pt idx="1447">
                  <c:v>53</c:v>
                </c:pt>
                <c:pt idx="1448">
                  <c:v>44</c:v>
                </c:pt>
                <c:pt idx="1449">
                  <c:v>59</c:v>
                </c:pt>
                <c:pt idx="1450">
                  <c:v>35</c:v>
                </c:pt>
                <c:pt idx="1451">
                  <c:v>66</c:v>
                </c:pt>
                <c:pt idx="1452">
                  <c:v>38</c:v>
                </c:pt>
                <c:pt idx="1453">
                  <c:v>49</c:v>
                </c:pt>
                <c:pt idx="1454">
                  <c:v>44</c:v>
                </c:pt>
                <c:pt idx="1455">
                  <c:v>55</c:v>
                </c:pt>
                <c:pt idx="1456">
                  <c:v>52</c:v>
                </c:pt>
                <c:pt idx="1457">
                  <c:v>66</c:v>
                </c:pt>
                <c:pt idx="1458">
                  <c:v>71</c:v>
                </c:pt>
                <c:pt idx="1459">
                  <c:v>55</c:v>
                </c:pt>
                <c:pt idx="1460">
                  <c:v>64</c:v>
                </c:pt>
                <c:pt idx="1461">
                  <c:v>38</c:v>
                </c:pt>
                <c:pt idx="1462">
                  <c:v>44</c:v>
                </c:pt>
                <c:pt idx="1463">
                  <c:v>61</c:v>
                </c:pt>
                <c:pt idx="1464">
                  <c:v>48</c:v>
                </c:pt>
                <c:pt idx="1465">
                  <c:v>49</c:v>
                </c:pt>
                <c:pt idx="1466">
                  <c:v>46</c:v>
                </c:pt>
                <c:pt idx="1467">
                  <c:v>70</c:v>
                </c:pt>
                <c:pt idx="1468">
                  <c:v>61</c:v>
                </c:pt>
                <c:pt idx="1469">
                  <c:v>43</c:v>
                </c:pt>
                <c:pt idx="1470">
                  <c:v>52</c:v>
                </c:pt>
                <c:pt idx="1471">
                  <c:v>50</c:v>
                </c:pt>
                <c:pt idx="1472">
                  <c:v>43</c:v>
                </c:pt>
                <c:pt idx="1473">
                  <c:v>40</c:v>
                </c:pt>
                <c:pt idx="1474">
                  <c:v>64</c:v>
                </c:pt>
                <c:pt idx="1475">
                  <c:v>50</c:v>
                </c:pt>
                <c:pt idx="1476">
                  <c:v>52</c:v>
                </c:pt>
                <c:pt idx="1477">
                  <c:v>62</c:v>
                </c:pt>
                <c:pt idx="1478">
                  <c:v>68</c:v>
                </c:pt>
                <c:pt idx="1479">
                  <c:v>53</c:v>
                </c:pt>
                <c:pt idx="1480">
                  <c:v>36</c:v>
                </c:pt>
                <c:pt idx="1481">
                  <c:v>48</c:v>
                </c:pt>
                <c:pt idx="1482">
                  <c:v>69</c:v>
                </c:pt>
                <c:pt idx="1483">
                  <c:v>39</c:v>
                </c:pt>
                <c:pt idx="1484">
                  <c:v>72</c:v>
                </c:pt>
                <c:pt idx="1485">
                  <c:v>59</c:v>
                </c:pt>
                <c:pt idx="1486">
                  <c:v>35</c:v>
                </c:pt>
                <c:pt idx="1487">
                  <c:v>50</c:v>
                </c:pt>
                <c:pt idx="1488">
                  <c:v>62</c:v>
                </c:pt>
                <c:pt idx="1489">
                  <c:v>60</c:v>
                </c:pt>
                <c:pt idx="1490">
                  <c:v>63</c:v>
                </c:pt>
                <c:pt idx="1491">
                  <c:v>48</c:v>
                </c:pt>
                <c:pt idx="1492">
                  <c:v>64</c:v>
                </c:pt>
                <c:pt idx="1493">
                  <c:v>39</c:v>
                </c:pt>
                <c:pt idx="1494">
                  <c:v>40</c:v>
                </c:pt>
                <c:pt idx="1495">
                  <c:v>69</c:v>
                </c:pt>
                <c:pt idx="1496">
                  <c:v>45</c:v>
                </c:pt>
                <c:pt idx="1497">
                  <c:v>40</c:v>
                </c:pt>
                <c:pt idx="1498">
                  <c:v>53</c:v>
                </c:pt>
                <c:pt idx="1499">
                  <c:v>70</c:v>
                </c:pt>
                <c:pt idx="1500">
                  <c:v>45</c:v>
                </c:pt>
                <c:pt idx="1501">
                  <c:v>43</c:v>
                </c:pt>
                <c:pt idx="1502">
                  <c:v>55</c:v>
                </c:pt>
                <c:pt idx="1503">
                  <c:v>70</c:v>
                </c:pt>
                <c:pt idx="1504">
                  <c:v>69</c:v>
                </c:pt>
                <c:pt idx="1505">
                  <c:v>51</c:v>
                </c:pt>
                <c:pt idx="1506">
                  <c:v>57</c:v>
                </c:pt>
                <c:pt idx="1507">
                  <c:v>50</c:v>
                </c:pt>
                <c:pt idx="1508">
                  <c:v>53</c:v>
                </c:pt>
                <c:pt idx="1509">
                  <c:v>34</c:v>
                </c:pt>
                <c:pt idx="1510">
                  <c:v>50</c:v>
                </c:pt>
                <c:pt idx="1511">
                  <c:v>46</c:v>
                </c:pt>
                <c:pt idx="1512">
                  <c:v>30</c:v>
                </c:pt>
                <c:pt idx="1513">
                  <c:v>36</c:v>
                </c:pt>
                <c:pt idx="1514">
                  <c:v>33</c:v>
                </c:pt>
                <c:pt idx="1515">
                  <c:v>48</c:v>
                </c:pt>
                <c:pt idx="1516">
                  <c:v>52</c:v>
                </c:pt>
                <c:pt idx="1517">
                  <c:v>54</c:v>
                </c:pt>
                <c:pt idx="1518">
                  <c:v>61</c:v>
                </c:pt>
                <c:pt idx="1519">
                  <c:v>67</c:v>
                </c:pt>
                <c:pt idx="1520">
                  <c:v>65</c:v>
                </c:pt>
                <c:pt idx="1521">
                  <c:v>67</c:v>
                </c:pt>
                <c:pt idx="1522">
                  <c:v>57</c:v>
                </c:pt>
                <c:pt idx="1523">
                  <c:v>71</c:v>
                </c:pt>
                <c:pt idx="1524">
                  <c:v>58</c:v>
                </c:pt>
                <c:pt idx="1525">
                  <c:v>71</c:v>
                </c:pt>
                <c:pt idx="1526">
                  <c:v>73</c:v>
                </c:pt>
                <c:pt idx="1527">
                  <c:v>54</c:v>
                </c:pt>
                <c:pt idx="1528">
                  <c:v>45</c:v>
                </c:pt>
                <c:pt idx="1529">
                  <c:v>64</c:v>
                </c:pt>
                <c:pt idx="1530">
                  <c:v>65</c:v>
                </c:pt>
                <c:pt idx="1531">
                  <c:v>38</c:v>
                </c:pt>
                <c:pt idx="1532">
                  <c:v>69</c:v>
                </c:pt>
                <c:pt idx="1533">
                  <c:v>53</c:v>
                </c:pt>
                <c:pt idx="1534">
                  <c:v>71</c:v>
                </c:pt>
                <c:pt idx="1535">
                  <c:v>41</c:v>
                </c:pt>
                <c:pt idx="1536">
                  <c:v>57</c:v>
                </c:pt>
                <c:pt idx="1537">
                  <c:v>69</c:v>
                </c:pt>
                <c:pt idx="1538">
                  <c:v>43</c:v>
                </c:pt>
                <c:pt idx="1539">
                  <c:v>42</c:v>
                </c:pt>
                <c:pt idx="1540">
                  <c:v>75</c:v>
                </c:pt>
                <c:pt idx="1541">
                  <c:v>29</c:v>
                </c:pt>
                <c:pt idx="1542">
                  <c:v>38</c:v>
                </c:pt>
                <c:pt idx="1543">
                  <c:v>47</c:v>
                </c:pt>
                <c:pt idx="1544">
                  <c:v>47</c:v>
                </c:pt>
                <c:pt idx="1545">
                  <c:v>31</c:v>
                </c:pt>
                <c:pt idx="1546">
                  <c:v>46</c:v>
                </c:pt>
                <c:pt idx="1547">
                  <c:v>48</c:v>
                </c:pt>
                <c:pt idx="1548">
                  <c:v>44</c:v>
                </c:pt>
                <c:pt idx="1549">
                  <c:v>43</c:v>
                </c:pt>
                <c:pt idx="1550">
                  <c:v>32</c:v>
                </c:pt>
                <c:pt idx="1551">
                  <c:v>48</c:v>
                </c:pt>
                <c:pt idx="1552">
                  <c:v>36</c:v>
                </c:pt>
                <c:pt idx="1553">
                  <c:v>53</c:v>
                </c:pt>
                <c:pt idx="1554">
                  <c:v>43</c:v>
                </c:pt>
                <c:pt idx="1555">
                  <c:v>45</c:v>
                </c:pt>
                <c:pt idx="1556">
                  <c:v>52</c:v>
                </c:pt>
                <c:pt idx="1557">
                  <c:v>46</c:v>
                </c:pt>
                <c:pt idx="1558">
                  <c:v>75</c:v>
                </c:pt>
                <c:pt idx="1559">
                  <c:v>74</c:v>
                </c:pt>
                <c:pt idx="1560">
                  <c:v>42</c:v>
                </c:pt>
                <c:pt idx="1561">
                  <c:v>56</c:v>
                </c:pt>
                <c:pt idx="1562">
                  <c:v>43</c:v>
                </c:pt>
                <c:pt idx="1563">
                  <c:v>28</c:v>
                </c:pt>
                <c:pt idx="1564">
                  <c:v>35</c:v>
                </c:pt>
                <c:pt idx="1565">
                  <c:v>67</c:v>
                </c:pt>
                <c:pt idx="1566">
                  <c:v>43</c:v>
                </c:pt>
                <c:pt idx="1567">
                  <c:v>35</c:v>
                </c:pt>
                <c:pt idx="1568">
                  <c:v>61</c:v>
                </c:pt>
                <c:pt idx="1569">
                  <c:v>38</c:v>
                </c:pt>
                <c:pt idx="1570">
                  <c:v>56</c:v>
                </c:pt>
                <c:pt idx="1571">
                  <c:v>54</c:v>
                </c:pt>
                <c:pt idx="1572">
                  <c:v>45</c:v>
                </c:pt>
                <c:pt idx="1573">
                  <c:v>49</c:v>
                </c:pt>
                <c:pt idx="1574">
                  <c:v>62</c:v>
                </c:pt>
                <c:pt idx="1575">
                  <c:v>47</c:v>
                </c:pt>
                <c:pt idx="1576">
                  <c:v>45</c:v>
                </c:pt>
                <c:pt idx="1577">
                  <c:v>40</c:v>
                </c:pt>
                <c:pt idx="1579">
                  <c:v>62</c:v>
                </c:pt>
                <c:pt idx="1580">
                  <c:v>53</c:v>
                </c:pt>
                <c:pt idx="1581">
                  <c:v>47</c:v>
                </c:pt>
                <c:pt idx="1582">
                  <c:v>51</c:v>
                </c:pt>
                <c:pt idx="1583">
                  <c:v>72</c:v>
                </c:pt>
                <c:pt idx="1584">
                  <c:v>69</c:v>
                </c:pt>
                <c:pt idx="1585">
                  <c:v>46</c:v>
                </c:pt>
                <c:pt idx="1586">
                  <c:v>48</c:v>
                </c:pt>
                <c:pt idx="1587">
                  <c:v>72</c:v>
                </c:pt>
                <c:pt idx="1588">
                  <c:v>75</c:v>
                </c:pt>
                <c:pt idx="1589">
                  <c:v>52</c:v>
                </c:pt>
                <c:pt idx="1590">
                  <c:v>69</c:v>
                </c:pt>
                <c:pt idx="1591">
                  <c:v>50</c:v>
                </c:pt>
                <c:pt idx="1592">
                  <c:v>43</c:v>
                </c:pt>
                <c:pt idx="1593">
                  <c:v>45</c:v>
                </c:pt>
                <c:pt idx="1594">
                  <c:v>70</c:v>
                </c:pt>
                <c:pt idx="1595">
                  <c:v>52</c:v>
                </c:pt>
                <c:pt idx="1596">
                  <c:v>39</c:v>
                </c:pt>
                <c:pt idx="1597">
                  <c:v>63</c:v>
                </c:pt>
                <c:pt idx="1598">
                  <c:v>46</c:v>
                </c:pt>
                <c:pt idx="1599">
                  <c:v>52</c:v>
                </c:pt>
                <c:pt idx="1600">
                  <c:v>60</c:v>
                </c:pt>
                <c:pt idx="1601">
                  <c:v>59</c:v>
                </c:pt>
                <c:pt idx="1602">
                  <c:v>34</c:v>
                </c:pt>
                <c:pt idx="1603">
                  <c:v>62</c:v>
                </c:pt>
                <c:pt idx="1604">
                  <c:v>66</c:v>
                </c:pt>
                <c:pt idx="1605">
                  <c:v>52</c:v>
                </c:pt>
                <c:pt idx="1606">
                  <c:v>74</c:v>
                </c:pt>
                <c:pt idx="1607">
                  <c:v>63</c:v>
                </c:pt>
                <c:pt idx="1608">
                  <c:v>66</c:v>
                </c:pt>
                <c:pt idx="1609">
                  <c:v>38</c:v>
                </c:pt>
                <c:pt idx="1610">
                  <c:v>59</c:v>
                </c:pt>
                <c:pt idx="1611">
                  <c:v>40</c:v>
                </c:pt>
                <c:pt idx="1612">
                  <c:v>69</c:v>
                </c:pt>
                <c:pt idx="1613">
                  <c:v>33</c:v>
                </c:pt>
                <c:pt idx="1614">
                  <c:v>50</c:v>
                </c:pt>
                <c:pt idx="1615">
                  <c:v>50</c:v>
                </c:pt>
                <c:pt idx="1616">
                  <c:v>48</c:v>
                </c:pt>
                <c:pt idx="1617">
                  <c:v>39</c:v>
                </c:pt>
                <c:pt idx="1618">
                  <c:v>35</c:v>
                </c:pt>
                <c:pt idx="1619">
                  <c:v>50</c:v>
                </c:pt>
                <c:pt idx="1620">
                  <c:v>62</c:v>
                </c:pt>
                <c:pt idx="1621">
                  <c:v>65</c:v>
                </c:pt>
                <c:pt idx="1622">
                  <c:v>52</c:v>
                </c:pt>
                <c:pt idx="1623">
                  <c:v>70</c:v>
                </c:pt>
                <c:pt idx="1624">
                  <c:v>46</c:v>
                </c:pt>
                <c:pt idx="1625">
                  <c:v>35</c:v>
                </c:pt>
                <c:pt idx="1626">
                  <c:v>48</c:v>
                </c:pt>
                <c:pt idx="1627">
                  <c:v>36</c:v>
                </c:pt>
                <c:pt idx="1628">
                  <c:v>45</c:v>
                </c:pt>
                <c:pt idx="1629">
                  <c:v>61</c:v>
                </c:pt>
                <c:pt idx="1630">
                  <c:v>65</c:v>
                </c:pt>
                <c:pt idx="1631">
                  <c:v>31</c:v>
                </c:pt>
                <c:pt idx="1632">
                  <c:v>53</c:v>
                </c:pt>
                <c:pt idx="1633">
                  <c:v>65</c:v>
                </c:pt>
                <c:pt idx="1634">
                  <c:v>43</c:v>
                </c:pt>
                <c:pt idx="1635">
                  <c:v>29</c:v>
                </c:pt>
                <c:pt idx="1636">
                  <c:v>69</c:v>
                </c:pt>
                <c:pt idx="1637">
                  <c:v>43</c:v>
                </c:pt>
                <c:pt idx="1638">
                  <c:v>37</c:v>
                </c:pt>
                <c:pt idx="1639">
                  <c:v>50</c:v>
                </c:pt>
                <c:pt idx="1640">
                  <c:v>64</c:v>
                </c:pt>
                <c:pt idx="1641">
                  <c:v>46</c:v>
                </c:pt>
                <c:pt idx="1642">
                  <c:v>50</c:v>
                </c:pt>
                <c:pt idx="1643">
                  <c:v>41</c:v>
                </c:pt>
                <c:pt idx="1644">
                  <c:v>49</c:v>
                </c:pt>
                <c:pt idx="1645">
                  <c:v>41</c:v>
                </c:pt>
                <c:pt idx="1646">
                  <c:v>71</c:v>
                </c:pt>
                <c:pt idx="1647">
                  <c:v>48</c:v>
                </c:pt>
                <c:pt idx="1648">
                  <c:v>65</c:v>
                </c:pt>
                <c:pt idx="1649">
                  <c:v>47</c:v>
                </c:pt>
                <c:pt idx="1650">
                  <c:v>60</c:v>
                </c:pt>
                <c:pt idx="1651">
                  <c:v>56</c:v>
                </c:pt>
                <c:pt idx="1652">
                  <c:v>31</c:v>
                </c:pt>
                <c:pt idx="1653">
                  <c:v>56</c:v>
                </c:pt>
                <c:pt idx="1654">
                  <c:v>32</c:v>
                </c:pt>
                <c:pt idx="1655">
                  <c:v>57</c:v>
                </c:pt>
                <c:pt idx="1656">
                  <c:v>60</c:v>
                </c:pt>
                <c:pt idx="1657">
                  <c:v>39</c:v>
                </c:pt>
                <c:pt idx="1658">
                  <c:v>26</c:v>
                </c:pt>
                <c:pt idx="1659">
                  <c:v>42</c:v>
                </c:pt>
                <c:pt idx="1660">
                  <c:v>50</c:v>
                </c:pt>
                <c:pt idx="1661">
                  <c:v>52</c:v>
                </c:pt>
                <c:pt idx="1662">
                  <c:v>47</c:v>
                </c:pt>
                <c:pt idx="1663">
                  <c:v>50</c:v>
                </c:pt>
                <c:pt idx="1664">
                  <c:v>39</c:v>
                </c:pt>
                <c:pt idx="1665">
                  <c:v>34</c:v>
                </c:pt>
                <c:pt idx="1666">
                  <c:v>45</c:v>
                </c:pt>
                <c:pt idx="1667">
                  <c:v>47</c:v>
                </c:pt>
                <c:pt idx="1668">
                  <c:v>42</c:v>
                </c:pt>
                <c:pt idx="1669">
                  <c:v>53</c:v>
                </c:pt>
                <c:pt idx="1670">
                  <c:v>64</c:v>
                </c:pt>
                <c:pt idx="1671">
                  <c:v>60</c:v>
                </c:pt>
                <c:pt idx="1672">
                  <c:v>70</c:v>
                </c:pt>
                <c:pt idx="1673">
                  <c:v>68</c:v>
                </c:pt>
                <c:pt idx="1674">
                  <c:v>42</c:v>
                </c:pt>
                <c:pt idx="1675">
                  <c:v>59</c:v>
                </c:pt>
                <c:pt idx="1676">
                  <c:v>40</c:v>
                </c:pt>
                <c:pt idx="1677">
                  <c:v>63</c:v>
                </c:pt>
                <c:pt idx="1678">
                  <c:v>51</c:v>
                </c:pt>
                <c:pt idx="1679">
                  <c:v>65</c:v>
                </c:pt>
                <c:pt idx="1680">
                  <c:v>64</c:v>
                </c:pt>
                <c:pt idx="1681">
                  <c:v>65</c:v>
                </c:pt>
                <c:pt idx="1682">
                  <c:v>57</c:v>
                </c:pt>
                <c:pt idx="1683">
                  <c:v>36</c:v>
                </c:pt>
                <c:pt idx="1684">
                  <c:v>49</c:v>
                </c:pt>
                <c:pt idx="1685">
                  <c:v>59</c:v>
                </c:pt>
                <c:pt idx="1686">
                  <c:v>43</c:v>
                </c:pt>
                <c:pt idx="1687">
                  <c:v>48</c:v>
                </c:pt>
                <c:pt idx="1688">
                  <c:v>65</c:v>
                </c:pt>
                <c:pt idx="1689">
                  <c:v>50</c:v>
                </c:pt>
                <c:pt idx="1690">
                  <c:v>43</c:v>
                </c:pt>
                <c:pt idx="1691">
                  <c:v>48</c:v>
                </c:pt>
                <c:pt idx="1692">
                  <c:v>45</c:v>
                </c:pt>
                <c:pt idx="1693">
                  <c:v>53</c:v>
                </c:pt>
                <c:pt idx="1694">
                  <c:v>47</c:v>
                </c:pt>
                <c:pt idx="1695">
                  <c:v>56</c:v>
                </c:pt>
                <c:pt idx="1696">
                  <c:v>69</c:v>
                </c:pt>
                <c:pt idx="1697">
                  <c:v>72</c:v>
                </c:pt>
                <c:pt idx="1698">
                  <c:v>31</c:v>
                </c:pt>
                <c:pt idx="1699">
                  <c:v>67</c:v>
                </c:pt>
                <c:pt idx="1700">
                  <c:v>56</c:v>
                </c:pt>
                <c:pt idx="1701">
                  <c:v>39</c:v>
                </c:pt>
                <c:pt idx="1702">
                  <c:v>29</c:v>
                </c:pt>
                <c:pt idx="1703">
                  <c:v>52</c:v>
                </c:pt>
                <c:pt idx="1704">
                  <c:v>60</c:v>
                </c:pt>
                <c:pt idx="1705">
                  <c:v>50</c:v>
                </c:pt>
                <c:pt idx="1706">
                  <c:v>69</c:v>
                </c:pt>
                <c:pt idx="1707">
                  <c:v>60</c:v>
                </c:pt>
                <c:pt idx="1708">
                  <c:v>63</c:v>
                </c:pt>
                <c:pt idx="1709">
                  <c:v>48</c:v>
                </c:pt>
                <c:pt idx="1710">
                  <c:v>41</c:v>
                </c:pt>
                <c:pt idx="1711">
                  <c:v>57</c:v>
                </c:pt>
                <c:pt idx="1712">
                  <c:v>57</c:v>
                </c:pt>
                <c:pt idx="1713">
                  <c:v>64</c:v>
                </c:pt>
                <c:pt idx="1714">
                  <c:v>64</c:v>
                </c:pt>
                <c:pt idx="1715">
                  <c:v>63</c:v>
                </c:pt>
                <c:pt idx="1716">
                  <c:v>45</c:v>
                </c:pt>
                <c:pt idx="1717">
                  <c:v>65</c:v>
                </c:pt>
                <c:pt idx="1718">
                  <c:v>50</c:v>
                </c:pt>
                <c:pt idx="1719">
                  <c:v>43</c:v>
                </c:pt>
                <c:pt idx="1720">
                  <c:v>75</c:v>
                </c:pt>
                <c:pt idx="1721">
                  <c:v>69</c:v>
                </c:pt>
                <c:pt idx="1722">
                  <c:v>47</c:v>
                </c:pt>
                <c:pt idx="1723">
                  <c:v>44</c:v>
                </c:pt>
                <c:pt idx="1724">
                  <c:v>42</c:v>
                </c:pt>
                <c:pt idx="1725">
                  <c:v>43</c:v>
                </c:pt>
                <c:pt idx="1726">
                  <c:v>59</c:v>
                </c:pt>
                <c:pt idx="1727">
                  <c:v>69</c:v>
                </c:pt>
                <c:pt idx="1728">
                  <c:v>35</c:v>
                </c:pt>
                <c:pt idx="1729">
                  <c:v>45</c:v>
                </c:pt>
                <c:pt idx="1730">
                  <c:v>65</c:v>
                </c:pt>
                <c:pt idx="1731">
                  <c:v>46</c:v>
                </c:pt>
                <c:pt idx="1732">
                  <c:v>43</c:v>
                </c:pt>
                <c:pt idx="1733">
                  <c:v>64</c:v>
                </c:pt>
                <c:pt idx="1734">
                  <c:v>39</c:v>
                </c:pt>
                <c:pt idx="1735">
                  <c:v>57</c:v>
                </c:pt>
                <c:pt idx="1736">
                  <c:v>43</c:v>
                </c:pt>
                <c:pt idx="1737">
                  <c:v>52</c:v>
                </c:pt>
                <c:pt idx="1738">
                  <c:v>43</c:v>
                </c:pt>
                <c:pt idx="1739">
                  <c:v>32</c:v>
                </c:pt>
                <c:pt idx="1740">
                  <c:v>37</c:v>
                </c:pt>
                <c:pt idx="1741">
                  <c:v>47</c:v>
                </c:pt>
                <c:pt idx="1742">
                  <c:v>75</c:v>
                </c:pt>
                <c:pt idx="1743">
                  <c:v>50</c:v>
                </c:pt>
                <c:pt idx="1744">
                  <c:v>52</c:v>
                </c:pt>
                <c:pt idx="1745">
                  <c:v>36</c:v>
                </c:pt>
                <c:pt idx="1746">
                  <c:v>71</c:v>
                </c:pt>
                <c:pt idx="1747">
                  <c:v>71</c:v>
                </c:pt>
                <c:pt idx="1748">
                  <c:v>65</c:v>
                </c:pt>
                <c:pt idx="1749">
                  <c:v>32</c:v>
                </c:pt>
                <c:pt idx="1750">
                  <c:v>37</c:v>
                </c:pt>
                <c:pt idx="1751">
                  <c:v>78</c:v>
                </c:pt>
                <c:pt idx="1752">
                  <c:v>61</c:v>
                </c:pt>
                <c:pt idx="1753">
                  <c:v>42</c:v>
                </c:pt>
                <c:pt idx="1754">
                  <c:v>59</c:v>
                </c:pt>
                <c:pt idx="1755">
                  <c:v>45</c:v>
                </c:pt>
                <c:pt idx="1756">
                  <c:v>50</c:v>
                </c:pt>
                <c:pt idx="1757">
                  <c:v>45</c:v>
                </c:pt>
                <c:pt idx="1758">
                  <c:v>49</c:v>
                </c:pt>
                <c:pt idx="1759">
                  <c:v>33</c:v>
                </c:pt>
                <c:pt idx="1760">
                  <c:v>37</c:v>
                </c:pt>
                <c:pt idx="1761">
                  <c:v>58</c:v>
                </c:pt>
                <c:pt idx="1762">
                  <c:v>50</c:v>
                </c:pt>
                <c:pt idx="1763">
                  <c:v>36</c:v>
                </c:pt>
                <c:pt idx="1764">
                  <c:v>56</c:v>
                </c:pt>
                <c:pt idx="1765">
                  <c:v>62</c:v>
                </c:pt>
                <c:pt idx="1766">
                  <c:v>66</c:v>
                </c:pt>
                <c:pt idx="1767">
                  <c:v>54</c:v>
                </c:pt>
                <c:pt idx="1768">
                  <c:v>46</c:v>
                </c:pt>
                <c:pt idx="1769">
                  <c:v>54</c:v>
                </c:pt>
                <c:pt idx="1770">
                  <c:v>48</c:v>
                </c:pt>
                <c:pt idx="1771">
                  <c:v>56</c:v>
                </c:pt>
                <c:pt idx="1772">
                  <c:v>35</c:v>
                </c:pt>
                <c:pt idx="1773">
                  <c:v>52</c:v>
                </c:pt>
                <c:pt idx="1774">
                  <c:v>38</c:v>
                </c:pt>
                <c:pt idx="1775">
                  <c:v>62</c:v>
                </c:pt>
                <c:pt idx="1776">
                  <c:v>51</c:v>
                </c:pt>
                <c:pt idx="1777">
                  <c:v>68</c:v>
                </c:pt>
                <c:pt idx="1778">
                  <c:v>56</c:v>
                </c:pt>
                <c:pt idx="1779">
                  <c:v>64</c:v>
                </c:pt>
                <c:pt idx="1780">
                  <c:v>69</c:v>
                </c:pt>
                <c:pt idx="1781">
                  <c:v>46</c:v>
                </c:pt>
                <c:pt idx="1782">
                  <c:v>44</c:v>
                </c:pt>
                <c:pt idx="1783">
                  <c:v>49</c:v>
                </c:pt>
                <c:pt idx="1784">
                  <c:v>53</c:v>
                </c:pt>
                <c:pt idx="1785">
                  <c:v>36</c:v>
                </c:pt>
                <c:pt idx="1786">
                  <c:v>57</c:v>
                </c:pt>
                <c:pt idx="1787">
                  <c:v>64</c:v>
                </c:pt>
                <c:pt idx="1788">
                  <c:v>49</c:v>
                </c:pt>
                <c:pt idx="1789">
                  <c:v>46</c:v>
                </c:pt>
                <c:pt idx="1790">
                  <c:v>49</c:v>
                </c:pt>
                <c:pt idx="1791">
                  <c:v>66</c:v>
                </c:pt>
                <c:pt idx="1792">
                  <c:v>39</c:v>
                </c:pt>
                <c:pt idx="1793">
                  <c:v>41</c:v>
                </c:pt>
                <c:pt idx="1794">
                  <c:v>49</c:v>
                </c:pt>
                <c:pt idx="1795">
                  <c:v>33</c:v>
                </c:pt>
                <c:pt idx="1796">
                  <c:v>66</c:v>
                </c:pt>
                <c:pt idx="1797">
                  <c:v>65</c:v>
                </c:pt>
                <c:pt idx="1798">
                  <c:v>71</c:v>
                </c:pt>
                <c:pt idx="1799">
                  <c:v>59</c:v>
                </c:pt>
                <c:pt idx="1800">
                  <c:v>49</c:v>
                </c:pt>
                <c:pt idx="1801">
                  <c:v>71</c:v>
                </c:pt>
                <c:pt idx="1802">
                  <c:v>61</c:v>
                </c:pt>
                <c:pt idx="1803">
                  <c:v>49</c:v>
                </c:pt>
                <c:pt idx="1804">
                  <c:v>58</c:v>
                </c:pt>
                <c:pt idx="1805">
                  <c:v>57</c:v>
                </c:pt>
                <c:pt idx="1806">
                  <c:v>53</c:v>
                </c:pt>
                <c:pt idx="1807">
                  <c:v>65</c:v>
                </c:pt>
                <c:pt idx="1808">
                  <c:v>55</c:v>
                </c:pt>
                <c:pt idx="1809">
                  <c:v>68</c:v>
                </c:pt>
                <c:pt idx="1810">
                  <c:v>51</c:v>
                </c:pt>
                <c:pt idx="1811">
                  <c:v>53</c:v>
                </c:pt>
                <c:pt idx="1812">
                  <c:v>50</c:v>
                </c:pt>
                <c:pt idx="1813">
                  <c:v>59</c:v>
                </c:pt>
                <c:pt idx="1814">
                  <c:v>51</c:v>
                </c:pt>
                <c:pt idx="1815">
                  <c:v>30</c:v>
                </c:pt>
                <c:pt idx="1816">
                  <c:v>41</c:v>
                </c:pt>
                <c:pt idx="1817">
                  <c:v>50</c:v>
                </c:pt>
                <c:pt idx="1818">
                  <c:v>50</c:v>
                </c:pt>
                <c:pt idx="1819">
                  <c:v>49</c:v>
                </c:pt>
                <c:pt idx="1820">
                  <c:v>64</c:v>
                </c:pt>
                <c:pt idx="1821">
                  <c:v>60</c:v>
                </c:pt>
                <c:pt idx="1822">
                  <c:v>50</c:v>
                </c:pt>
                <c:pt idx="1823">
                  <c:v>31</c:v>
                </c:pt>
                <c:pt idx="1824">
                  <c:v>36</c:v>
                </c:pt>
                <c:pt idx="1825">
                  <c:v>50</c:v>
                </c:pt>
                <c:pt idx="1826">
                  <c:v>76</c:v>
                </c:pt>
                <c:pt idx="1827">
                  <c:v>37</c:v>
                </c:pt>
                <c:pt idx="1828">
                  <c:v>35</c:v>
                </c:pt>
                <c:pt idx="1829">
                  <c:v>68</c:v>
                </c:pt>
                <c:pt idx="1830">
                  <c:v>60</c:v>
                </c:pt>
                <c:pt idx="1831">
                  <c:v>43</c:v>
                </c:pt>
                <c:pt idx="1832">
                  <c:v>63</c:v>
                </c:pt>
                <c:pt idx="1833">
                  <c:v>61</c:v>
                </c:pt>
                <c:pt idx="1834">
                  <c:v>42</c:v>
                </c:pt>
                <c:pt idx="1835">
                  <c:v>62</c:v>
                </c:pt>
                <c:pt idx="1836">
                  <c:v>69</c:v>
                </c:pt>
                <c:pt idx="1837">
                  <c:v>74</c:v>
                </c:pt>
                <c:pt idx="1838">
                  <c:v>45</c:v>
                </c:pt>
                <c:pt idx="1839">
                  <c:v>45</c:v>
                </c:pt>
                <c:pt idx="1840">
                  <c:v>67</c:v>
                </c:pt>
                <c:pt idx="1841">
                  <c:v>69</c:v>
                </c:pt>
                <c:pt idx="1842">
                  <c:v>72</c:v>
                </c:pt>
                <c:pt idx="1843">
                  <c:v>52</c:v>
                </c:pt>
                <c:pt idx="1844">
                  <c:v>65</c:v>
                </c:pt>
                <c:pt idx="1845">
                  <c:v>36</c:v>
                </c:pt>
                <c:pt idx="1846">
                  <c:v>62</c:v>
                </c:pt>
                <c:pt idx="1847">
                  <c:v>39</c:v>
                </c:pt>
                <c:pt idx="1848">
                  <c:v>56</c:v>
                </c:pt>
                <c:pt idx="1849">
                  <c:v>45</c:v>
                </c:pt>
                <c:pt idx="1850">
                  <c:v>42</c:v>
                </c:pt>
                <c:pt idx="1851">
                  <c:v>76</c:v>
                </c:pt>
                <c:pt idx="1852">
                  <c:v>43</c:v>
                </c:pt>
                <c:pt idx="1853">
                  <c:v>43</c:v>
                </c:pt>
                <c:pt idx="1854">
                  <c:v>59</c:v>
                </c:pt>
                <c:pt idx="1855">
                  <c:v>50</c:v>
                </c:pt>
                <c:pt idx="1856">
                  <c:v>43</c:v>
                </c:pt>
                <c:pt idx="1857">
                  <c:v>63</c:v>
                </c:pt>
                <c:pt idx="1858">
                  <c:v>67</c:v>
                </c:pt>
                <c:pt idx="1859">
                  <c:v>32</c:v>
                </c:pt>
                <c:pt idx="1860">
                  <c:v>42</c:v>
                </c:pt>
                <c:pt idx="1861">
                  <c:v>57</c:v>
                </c:pt>
                <c:pt idx="1862">
                  <c:v>44</c:v>
                </c:pt>
                <c:pt idx="1863">
                  <c:v>63</c:v>
                </c:pt>
                <c:pt idx="1864">
                  <c:v>56</c:v>
                </c:pt>
                <c:pt idx="1865">
                  <c:v>58</c:v>
                </c:pt>
                <c:pt idx="1866">
                  <c:v>62</c:v>
                </c:pt>
                <c:pt idx="1867">
                  <c:v>37</c:v>
                </c:pt>
                <c:pt idx="1868">
                  <c:v>67</c:v>
                </c:pt>
                <c:pt idx="1869">
                  <c:v>36</c:v>
                </c:pt>
                <c:pt idx="1870">
                  <c:v>45</c:v>
                </c:pt>
                <c:pt idx="1871">
                  <c:v>62</c:v>
                </c:pt>
                <c:pt idx="1872">
                  <c:v>35</c:v>
                </c:pt>
                <c:pt idx="1873">
                  <c:v>37</c:v>
                </c:pt>
                <c:pt idx="1874">
                  <c:v>41</c:v>
                </c:pt>
                <c:pt idx="1875">
                  <c:v>39</c:v>
                </c:pt>
                <c:pt idx="1876">
                  <c:v>67</c:v>
                </c:pt>
                <c:pt idx="1877">
                  <c:v>62</c:v>
                </c:pt>
                <c:pt idx="1878">
                  <c:v>41</c:v>
                </c:pt>
                <c:pt idx="1879">
                  <c:v>72</c:v>
                </c:pt>
                <c:pt idx="1880">
                  <c:v>46</c:v>
                </c:pt>
                <c:pt idx="1881">
                  <c:v>50</c:v>
                </c:pt>
                <c:pt idx="1882">
                  <c:v>39</c:v>
                </c:pt>
                <c:pt idx="1883">
                  <c:v>31</c:v>
                </c:pt>
                <c:pt idx="1884">
                  <c:v>33</c:v>
                </c:pt>
                <c:pt idx="1885">
                  <c:v>36</c:v>
                </c:pt>
                <c:pt idx="1886">
                  <c:v>34</c:v>
                </c:pt>
                <c:pt idx="1887">
                  <c:v>60</c:v>
                </c:pt>
                <c:pt idx="1888">
                  <c:v>56</c:v>
                </c:pt>
                <c:pt idx="1889">
                  <c:v>39</c:v>
                </c:pt>
                <c:pt idx="1890">
                  <c:v>62</c:v>
                </c:pt>
                <c:pt idx="1891">
                  <c:v>73</c:v>
                </c:pt>
                <c:pt idx="1892">
                  <c:v>38</c:v>
                </c:pt>
                <c:pt idx="1893">
                  <c:v>60</c:v>
                </c:pt>
                <c:pt idx="1894">
                  <c:v>41</c:v>
                </c:pt>
                <c:pt idx="1895">
                  <c:v>52</c:v>
                </c:pt>
                <c:pt idx="1896">
                  <c:v>56</c:v>
                </c:pt>
                <c:pt idx="1897">
                  <c:v>34</c:v>
                </c:pt>
                <c:pt idx="1898">
                  <c:v>70</c:v>
                </c:pt>
                <c:pt idx="1899">
                  <c:v>63</c:v>
                </c:pt>
                <c:pt idx="1900">
                  <c:v>38</c:v>
                </c:pt>
                <c:pt idx="1901">
                  <c:v>53</c:v>
                </c:pt>
                <c:pt idx="1902">
                  <c:v>54</c:v>
                </c:pt>
                <c:pt idx="1903">
                  <c:v>46</c:v>
                </c:pt>
                <c:pt idx="1904">
                  <c:v>64</c:v>
                </c:pt>
                <c:pt idx="1905">
                  <c:v>50</c:v>
                </c:pt>
                <c:pt idx="1906">
                  <c:v>53</c:v>
                </c:pt>
                <c:pt idx="1907">
                  <c:v>51</c:v>
                </c:pt>
                <c:pt idx="1908">
                  <c:v>46</c:v>
                </c:pt>
                <c:pt idx="1909">
                  <c:v>70</c:v>
                </c:pt>
                <c:pt idx="1910">
                  <c:v>55</c:v>
                </c:pt>
                <c:pt idx="1911">
                  <c:v>33</c:v>
                </c:pt>
                <c:pt idx="1912">
                  <c:v>51</c:v>
                </c:pt>
                <c:pt idx="1913">
                  <c:v>47</c:v>
                </c:pt>
                <c:pt idx="1914">
                  <c:v>52</c:v>
                </c:pt>
                <c:pt idx="1915">
                  <c:v>52</c:v>
                </c:pt>
                <c:pt idx="1916">
                  <c:v>61</c:v>
                </c:pt>
                <c:pt idx="1917">
                  <c:v>55</c:v>
                </c:pt>
                <c:pt idx="1918">
                  <c:v>64</c:v>
                </c:pt>
                <c:pt idx="1919">
                  <c:v>66</c:v>
                </c:pt>
                <c:pt idx="1920">
                  <c:v>43</c:v>
                </c:pt>
                <c:pt idx="1921">
                  <c:v>41</c:v>
                </c:pt>
                <c:pt idx="1922">
                  <c:v>35</c:v>
                </c:pt>
                <c:pt idx="1923">
                  <c:v>58</c:v>
                </c:pt>
                <c:pt idx="1924">
                  <c:v>66</c:v>
                </c:pt>
                <c:pt idx="1925">
                  <c:v>60</c:v>
                </c:pt>
                <c:pt idx="1926">
                  <c:v>49</c:v>
                </c:pt>
                <c:pt idx="1927">
                  <c:v>58</c:v>
                </c:pt>
                <c:pt idx="1928">
                  <c:v>33</c:v>
                </c:pt>
                <c:pt idx="1929">
                  <c:v>50</c:v>
                </c:pt>
                <c:pt idx="1930">
                  <c:v>64</c:v>
                </c:pt>
                <c:pt idx="1931">
                  <c:v>65</c:v>
                </c:pt>
                <c:pt idx="1932">
                  <c:v>53</c:v>
                </c:pt>
                <c:pt idx="1933">
                  <c:v>68</c:v>
                </c:pt>
                <c:pt idx="1934">
                  <c:v>51</c:v>
                </c:pt>
                <c:pt idx="1935">
                  <c:v>49</c:v>
                </c:pt>
                <c:pt idx="1936">
                  <c:v>43</c:v>
                </c:pt>
                <c:pt idx="1937">
                  <c:v>66</c:v>
                </c:pt>
                <c:pt idx="1938">
                  <c:v>49</c:v>
                </c:pt>
                <c:pt idx="1939">
                  <c:v>69</c:v>
                </c:pt>
                <c:pt idx="1940">
                  <c:v>62</c:v>
                </c:pt>
                <c:pt idx="1941">
                  <c:v>52</c:v>
                </c:pt>
                <c:pt idx="1942">
                  <c:v>52</c:v>
                </c:pt>
                <c:pt idx="1943">
                  <c:v>65</c:v>
                </c:pt>
                <c:pt idx="1944">
                  <c:v>69</c:v>
                </c:pt>
                <c:pt idx="1945">
                  <c:v>52</c:v>
                </c:pt>
                <c:pt idx="1946">
                  <c:v>25</c:v>
                </c:pt>
                <c:pt idx="1947">
                  <c:v>67</c:v>
                </c:pt>
                <c:pt idx="1948">
                  <c:v>49</c:v>
                </c:pt>
                <c:pt idx="1949">
                  <c:v>40</c:v>
                </c:pt>
                <c:pt idx="1950">
                  <c:v>77</c:v>
                </c:pt>
                <c:pt idx="1951">
                  <c:v>58</c:v>
                </c:pt>
                <c:pt idx="1952">
                  <c:v>42</c:v>
                </c:pt>
                <c:pt idx="1953">
                  <c:v>67</c:v>
                </c:pt>
                <c:pt idx="1954">
                  <c:v>63</c:v>
                </c:pt>
                <c:pt idx="1955">
                  <c:v>45</c:v>
                </c:pt>
                <c:pt idx="1956">
                  <c:v>74</c:v>
                </c:pt>
                <c:pt idx="1957">
                  <c:v>67</c:v>
                </c:pt>
                <c:pt idx="1958">
                  <c:v>49</c:v>
                </c:pt>
                <c:pt idx="1959">
                  <c:v>30</c:v>
                </c:pt>
                <c:pt idx="1960">
                  <c:v>42</c:v>
                </c:pt>
                <c:pt idx="1961">
                  <c:v>47</c:v>
                </c:pt>
                <c:pt idx="1962">
                  <c:v>44</c:v>
                </c:pt>
                <c:pt idx="1963">
                  <c:v>57</c:v>
                </c:pt>
                <c:pt idx="1964">
                  <c:v>66</c:v>
                </c:pt>
                <c:pt idx="1965">
                  <c:v>58</c:v>
                </c:pt>
                <c:pt idx="1966">
                  <c:v>47</c:v>
                </c:pt>
                <c:pt idx="1967">
                  <c:v>48</c:v>
                </c:pt>
                <c:pt idx="1968">
                  <c:v>40</c:v>
                </c:pt>
                <c:pt idx="1969">
                  <c:v>39</c:v>
                </c:pt>
                <c:pt idx="1970">
                  <c:v>45</c:v>
                </c:pt>
                <c:pt idx="1971">
                  <c:v>56</c:v>
                </c:pt>
                <c:pt idx="1972">
                  <c:v>36</c:v>
                </c:pt>
                <c:pt idx="1973">
                  <c:v>68</c:v>
                </c:pt>
                <c:pt idx="1974">
                  <c:v>48</c:v>
                </c:pt>
                <c:pt idx="1975">
                  <c:v>45</c:v>
                </c:pt>
                <c:pt idx="1976">
                  <c:v>45</c:v>
                </c:pt>
                <c:pt idx="1977">
                  <c:v>48</c:v>
                </c:pt>
                <c:pt idx="1978">
                  <c:v>28</c:v>
                </c:pt>
                <c:pt idx="1979">
                  <c:v>70</c:v>
                </c:pt>
                <c:pt idx="1980">
                  <c:v>71</c:v>
                </c:pt>
                <c:pt idx="1981">
                  <c:v>51</c:v>
                </c:pt>
                <c:pt idx="1982">
                  <c:v>45</c:v>
                </c:pt>
                <c:pt idx="1983">
                  <c:v>33</c:v>
                </c:pt>
                <c:pt idx="1984">
                  <c:v>49</c:v>
                </c:pt>
                <c:pt idx="1985">
                  <c:v>47</c:v>
                </c:pt>
                <c:pt idx="1986">
                  <c:v>65</c:v>
                </c:pt>
                <c:pt idx="1987">
                  <c:v>67</c:v>
                </c:pt>
                <c:pt idx="1988">
                  <c:v>46</c:v>
                </c:pt>
                <c:pt idx="1989">
                  <c:v>37</c:v>
                </c:pt>
                <c:pt idx="1990">
                  <c:v>55</c:v>
                </c:pt>
                <c:pt idx="1991">
                  <c:v>47</c:v>
                </c:pt>
                <c:pt idx="1992">
                  <c:v>66</c:v>
                </c:pt>
                <c:pt idx="1993">
                  <c:v>56</c:v>
                </c:pt>
                <c:pt idx="1994">
                  <c:v>63</c:v>
                </c:pt>
                <c:pt idx="1995">
                  <c:v>55</c:v>
                </c:pt>
                <c:pt idx="1996">
                  <c:v>51</c:v>
                </c:pt>
                <c:pt idx="1997">
                  <c:v>38</c:v>
                </c:pt>
                <c:pt idx="1998">
                  <c:v>61</c:v>
                </c:pt>
                <c:pt idx="1999">
                  <c:v>45</c:v>
                </c:pt>
                <c:pt idx="2000">
                  <c:v>45</c:v>
                </c:pt>
                <c:pt idx="2001">
                  <c:v>49</c:v>
                </c:pt>
                <c:pt idx="2002">
                  <c:v>60</c:v>
                </c:pt>
                <c:pt idx="2003">
                  <c:v>61</c:v>
                </c:pt>
                <c:pt idx="2004">
                  <c:v>46</c:v>
                </c:pt>
                <c:pt idx="2005">
                  <c:v>56</c:v>
                </c:pt>
                <c:pt idx="2006">
                  <c:v>51</c:v>
                </c:pt>
                <c:pt idx="2007">
                  <c:v>65</c:v>
                </c:pt>
                <c:pt idx="2008">
                  <c:v>37</c:v>
                </c:pt>
                <c:pt idx="2009">
                  <c:v>63</c:v>
                </c:pt>
                <c:pt idx="2010">
                  <c:v>33</c:v>
                </c:pt>
                <c:pt idx="2011">
                  <c:v>63</c:v>
                </c:pt>
                <c:pt idx="2012">
                  <c:v>53</c:v>
                </c:pt>
                <c:pt idx="2013">
                  <c:v>67</c:v>
                </c:pt>
                <c:pt idx="2014">
                  <c:v>43</c:v>
                </c:pt>
                <c:pt idx="2015">
                  <c:v>31</c:v>
                </c:pt>
                <c:pt idx="2016">
                  <c:v>43</c:v>
                </c:pt>
                <c:pt idx="2017">
                  <c:v>35</c:v>
                </c:pt>
                <c:pt idx="2018">
                  <c:v>49</c:v>
                </c:pt>
                <c:pt idx="2019">
                  <c:v>58</c:v>
                </c:pt>
                <c:pt idx="2020">
                  <c:v>46</c:v>
                </c:pt>
                <c:pt idx="2021">
                  <c:v>72</c:v>
                </c:pt>
                <c:pt idx="2022">
                  <c:v>46</c:v>
                </c:pt>
                <c:pt idx="2023">
                  <c:v>55</c:v>
                </c:pt>
                <c:pt idx="2024">
                  <c:v>35</c:v>
                </c:pt>
                <c:pt idx="2025">
                  <c:v>74</c:v>
                </c:pt>
                <c:pt idx="2026">
                  <c:v>56</c:v>
                </c:pt>
                <c:pt idx="2027">
                  <c:v>56</c:v>
                </c:pt>
                <c:pt idx="2028">
                  <c:v>41</c:v>
                </c:pt>
                <c:pt idx="2029">
                  <c:v>42</c:v>
                </c:pt>
                <c:pt idx="2030">
                  <c:v>40</c:v>
                </c:pt>
                <c:pt idx="2031">
                  <c:v>60</c:v>
                </c:pt>
                <c:pt idx="2032">
                  <c:v>51</c:v>
                </c:pt>
                <c:pt idx="2033">
                  <c:v>59</c:v>
                </c:pt>
                <c:pt idx="2034">
                  <c:v>52</c:v>
                </c:pt>
                <c:pt idx="2035">
                  <c:v>62</c:v>
                </c:pt>
                <c:pt idx="2036">
                  <c:v>65</c:v>
                </c:pt>
                <c:pt idx="2037">
                  <c:v>52</c:v>
                </c:pt>
                <c:pt idx="2038">
                  <c:v>46</c:v>
                </c:pt>
                <c:pt idx="2039">
                  <c:v>73</c:v>
                </c:pt>
                <c:pt idx="2040">
                  <c:v>50</c:v>
                </c:pt>
                <c:pt idx="2041">
                  <c:v>69</c:v>
                </c:pt>
                <c:pt idx="2042">
                  <c:v>67</c:v>
                </c:pt>
                <c:pt idx="2043">
                  <c:v>37</c:v>
                </c:pt>
                <c:pt idx="2044">
                  <c:v>73</c:v>
                </c:pt>
                <c:pt idx="2045">
                  <c:v>30</c:v>
                </c:pt>
                <c:pt idx="2046">
                  <c:v>71</c:v>
                </c:pt>
                <c:pt idx="2047">
                  <c:v>58</c:v>
                </c:pt>
                <c:pt idx="2048">
                  <c:v>64</c:v>
                </c:pt>
                <c:pt idx="2049">
                  <c:v>62</c:v>
                </c:pt>
                <c:pt idx="2050">
                  <c:v>63</c:v>
                </c:pt>
                <c:pt idx="2051">
                  <c:v>59</c:v>
                </c:pt>
                <c:pt idx="2052">
                  <c:v>49</c:v>
                </c:pt>
                <c:pt idx="2053">
                  <c:v>42</c:v>
                </c:pt>
                <c:pt idx="2054">
                  <c:v>55</c:v>
                </c:pt>
                <c:pt idx="2055">
                  <c:v>62</c:v>
                </c:pt>
                <c:pt idx="2056">
                  <c:v>37</c:v>
                </c:pt>
                <c:pt idx="2057">
                  <c:v>35</c:v>
                </c:pt>
                <c:pt idx="2058">
                  <c:v>40</c:v>
                </c:pt>
                <c:pt idx="2059">
                  <c:v>45</c:v>
                </c:pt>
                <c:pt idx="2060">
                  <c:v>54</c:v>
                </c:pt>
                <c:pt idx="2061">
                  <c:v>43</c:v>
                </c:pt>
                <c:pt idx="2062">
                  <c:v>37</c:v>
                </c:pt>
                <c:pt idx="2063">
                  <c:v>66</c:v>
                </c:pt>
                <c:pt idx="2064">
                  <c:v>53</c:v>
                </c:pt>
                <c:pt idx="2065">
                  <c:v>48</c:v>
                </c:pt>
                <c:pt idx="2066">
                  <c:v>47</c:v>
                </c:pt>
                <c:pt idx="2067">
                  <c:v>64</c:v>
                </c:pt>
                <c:pt idx="2068">
                  <c:v>65</c:v>
                </c:pt>
                <c:pt idx="2069">
                  <c:v>56</c:v>
                </c:pt>
                <c:pt idx="2070">
                  <c:v>56</c:v>
                </c:pt>
                <c:pt idx="2071">
                  <c:v>40</c:v>
                </c:pt>
                <c:pt idx="2072">
                  <c:v>42</c:v>
                </c:pt>
                <c:pt idx="2073">
                  <c:v>65</c:v>
                </c:pt>
                <c:pt idx="2074">
                  <c:v>51</c:v>
                </c:pt>
                <c:pt idx="2075">
                  <c:v>63</c:v>
                </c:pt>
                <c:pt idx="2076">
                  <c:v>48</c:v>
                </c:pt>
                <c:pt idx="2077">
                  <c:v>71</c:v>
                </c:pt>
                <c:pt idx="2078">
                  <c:v>46</c:v>
                </c:pt>
                <c:pt idx="2079">
                  <c:v>73</c:v>
                </c:pt>
                <c:pt idx="2080">
                  <c:v>48</c:v>
                </c:pt>
                <c:pt idx="2081">
                  <c:v>52</c:v>
                </c:pt>
                <c:pt idx="2082">
                  <c:v>62</c:v>
                </c:pt>
                <c:pt idx="2083">
                  <c:v>37</c:v>
                </c:pt>
                <c:pt idx="2084">
                  <c:v>61</c:v>
                </c:pt>
                <c:pt idx="2085">
                  <c:v>44</c:v>
                </c:pt>
                <c:pt idx="2086">
                  <c:v>66</c:v>
                </c:pt>
                <c:pt idx="2087">
                  <c:v>29</c:v>
                </c:pt>
                <c:pt idx="2088">
                  <c:v>44</c:v>
                </c:pt>
                <c:pt idx="2089">
                  <c:v>58</c:v>
                </c:pt>
                <c:pt idx="2090">
                  <c:v>35</c:v>
                </c:pt>
                <c:pt idx="2091">
                  <c:v>62</c:v>
                </c:pt>
                <c:pt idx="2092">
                  <c:v>50</c:v>
                </c:pt>
                <c:pt idx="2093">
                  <c:v>53</c:v>
                </c:pt>
                <c:pt idx="2094">
                  <c:v>26</c:v>
                </c:pt>
                <c:pt idx="2095">
                  <c:v>42</c:v>
                </c:pt>
                <c:pt idx="2096">
                  <c:v>62</c:v>
                </c:pt>
                <c:pt idx="2097">
                  <c:v>41</c:v>
                </c:pt>
                <c:pt idx="2098">
                  <c:v>75</c:v>
                </c:pt>
                <c:pt idx="2099">
                  <c:v>68</c:v>
                </c:pt>
                <c:pt idx="2100">
                  <c:v>44</c:v>
                </c:pt>
                <c:pt idx="2101">
                  <c:v>42</c:v>
                </c:pt>
                <c:pt idx="2102">
                  <c:v>45</c:v>
                </c:pt>
                <c:pt idx="2103">
                  <c:v>65</c:v>
                </c:pt>
                <c:pt idx="2104">
                  <c:v>52</c:v>
                </c:pt>
                <c:pt idx="2105">
                  <c:v>31</c:v>
                </c:pt>
                <c:pt idx="2106">
                  <c:v>54</c:v>
                </c:pt>
                <c:pt idx="2107">
                  <c:v>38</c:v>
                </c:pt>
                <c:pt idx="2108">
                  <c:v>59</c:v>
                </c:pt>
                <c:pt idx="2109">
                  <c:v>63</c:v>
                </c:pt>
                <c:pt idx="2110">
                  <c:v>32</c:v>
                </c:pt>
                <c:pt idx="2111">
                  <c:v>27</c:v>
                </c:pt>
                <c:pt idx="2112">
                  <c:v>60</c:v>
                </c:pt>
                <c:pt idx="2113">
                  <c:v>48</c:v>
                </c:pt>
                <c:pt idx="2114">
                  <c:v>70</c:v>
                </c:pt>
                <c:pt idx="2115">
                  <c:v>57</c:v>
                </c:pt>
                <c:pt idx="2116">
                  <c:v>47</c:v>
                </c:pt>
                <c:pt idx="2117">
                  <c:v>43</c:v>
                </c:pt>
                <c:pt idx="2118">
                  <c:v>32</c:v>
                </c:pt>
                <c:pt idx="2119">
                  <c:v>34</c:v>
                </c:pt>
                <c:pt idx="2120">
                  <c:v>39</c:v>
                </c:pt>
                <c:pt idx="2121">
                  <c:v>64</c:v>
                </c:pt>
                <c:pt idx="2122">
                  <c:v>42</c:v>
                </c:pt>
                <c:pt idx="2123">
                  <c:v>64</c:v>
                </c:pt>
                <c:pt idx="2124">
                  <c:v>72</c:v>
                </c:pt>
                <c:pt idx="2125">
                  <c:v>40</c:v>
                </c:pt>
                <c:pt idx="2126">
                  <c:v>45</c:v>
                </c:pt>
                <c:pt idx="2127">
                  <c:v>65</c:v>
                </c:pt>
                <c:pt idx="2128">
                  <c:v>39</c:v>
                </c:pt>
                <c:pt idx="2129">
                  <c:v>62</c:v>
                </c:pt>
                <c:pt idx="2130">
                  <c:v>35</c:v>
                </c:pt>
                <c:pt idx="2131">
                  <c:v>51</c:v>
                </c:pt>
                <c:pt idx="2132">
                  <c:v>56</c:v>
                </c:pt>
                <c:pt idx="2133">
                  <c:v>61</c:v>
                </c:pt>
                <c:pt idx="2134">
                  <c:v>36</c:v>
                </c:pt>
                <c:pt idx="2135">
                  <c:v>48</c:v>
                </c:pt>
                <c:pt idx="2136">
                  <c:v>37</c:v>
                </c:pt>
                <c:pt idx="2137">
                  <c:v>46</c:v>
                </c:pt>
                <c:pt idx="2138">
                  <c:v>52</c:v>
                </c:pt>
                <c:pt idx="2139">
                  <c:v>43</c:v>
                </c:pt>
                <c:pt idx="2140">
                  <c:v>42</c:v>
                </c:pt>
                <c:pt idx="2141">
                  <c:v>76</c:v>
                </c:pt>
                <c:pt idx="2142">
                  <c:v>48</c:v>
                </c:pt>
                <c:pt idx="2143">
                  <c:v>51</c:v>
                </c:pt>
                <c:pt idx="2144">
                  <c:v>50</c:v>
                </c:pt>
                <c:pt idx="2145">
                  <c:v>50</c:v>
                </c:pt>
                <c:pt idx="2146">
                  <c:v>70</c:v>
                </c:pt>
                <c:pt idx="2147">
                  <c:v>70</c:v>
                </c:pt>
                <c:pt idx="2148">
                  <c:v>38</c:v>
                </c:pt>
                <c:pt idx="2149">
                  <c:v>30</c:v>
                </c:pt>
                <c:pt idx="2150">
                  <c:v>45</c:v>
                </c:pt>
                <c:pt idx="2151">
                  <c:v>54</c:v>
                </c:pt>
                <c:pt idx="2152">
                  <c:v>57</c:v>
                </c:pt>
                <c:pt idx="2153">
                  <c:v>32</c:v>
                </c:pt>
                <c:pt idx="2154">
                  <c:v>62</c:v>
                </c:pt>
                <c:pt idx="2155">
                  <c:v>38</c:v>
                </c:pt>
                <c:pt idx="2156">
                  <c:v>52</c:v>
                </c:pt>
                <c:pt idx="2157">
                  <c:v>57</c:v>
                </c:pt>
                <c:pt idx="2158">
                  <c:v>36</c:v>
                </c:pt>
                <c:pt idx="2159">
                  <c:v>48</c:v>
                </c:pt>
                <c:pt idx="2160">
                  <c:v>37</c:v>
                </c:pt>
                <c:pt idx="2161">
                  <c:v>43</c:v>
                </c:pt>
                <c:pt idx="2162">
                  <c:v>74</c:v>
                </c:pt>
                <c:pt idx="2163">
                  <c:v>43</c:v>
                </c:pt>
                <c:pt idx="2164">
                  <c:v>62</c:v>
                </c:pt>
                <c:pt idx="2165">
                  <c:v>54</c:v>
                </c:pt>
                <c:pt idx="2166">
                  <c:v>63</c:v>
                </c:pt>
                <c:pt idx="2167">
                  <c:v>46</c:v>
                </c:pt>
                <c:pt idx="2168">
                  <c:v>46</c:v>
                </c:pt>
                <c:pt idx="2169">
                  <c:v>45</c:v>
                </c:pt>
                <c:pt idx="2170">
                  <c:v>46</c:v>
                </c:pt>
                <c:pt idx="2171">
                  <c:v>43</c:v>
                </c:pt>
                <c:pt idx="2172">
                  <c:v>51</c:v>
                </c:pt>
                <c:pt idx="2173">
                  <c:v>53</c:v>
                </c:pt>
                <c:pt idx="2174">
                  <c:v>41</c:v>
                </c:pt>
                <c:pt idx="2175">
                  <c:v>46</c:v>
                </c:pt>
                <c:pt idx="2176">
                  <c:v>61</c:v>
                </c:pt>
                <c:pt idx="2177">
                  <c:v>70</c:v>
                </c:pt>
                <c:pt idx="2178">
                  <c:v>54</c:v>
                </c:pt>
                <c:pt idx="2179">
                  <c:v>52</c:v>
                </c:pt>
                <c:pt idx="2180">
                  <c:v>45</c:v>
                </c:pt>
                <c:pt idx="2181">
                  <c:v>60</c:v>
                </c:pt>
                <c:pt idx="2182">
                  <c:v>47</c:v>
                </c:pt>
                <c:pt idx="2183">
                  <c:v>66</c:v>
                </c:pt>
                <c:pt idx="2184">
                  <c:v>73</c:v>
                </c:pt>
                <c:pt idx="2185">
                  <c:v>73</c:v>
                </c:pt>
                <c:pt idx="2186">
                  <c:v>37</c:v>
                </c:pt>
                <c:pt idx="2187">
                  <c:v>51</c:v>
                </c:pt>
                <c:pt idx="2188">
                  <c:v>38</c:v>
                </c:pt>
                <c:pt idx="2189">
                  <c:v>63</c:v>
                </c:pt>
                <c:pt idx="2190">
                  <c:v>56</c:v>
                </c:pt>
                <c:pt idx="2191">
                  <c:v>58</c:v>
                </c:pt>
                <c:pt idx="2192">
                  <c:v>53</c:v>
                </c:pt>
                <c:pt idx="2193">
                  <c:v>57</c:v>
                </c:pt>
                <c:pt idx="2194">
                  <c:v>66</c:v>
                </c:pt>
                <c:pt idx="2195">
                  <c:v>58</c:v>
                </c:pt>
                <c:pt idx="2196">
                  <c:v>52</c:v>
                </c:pt>
                <c:pt idx="2197">
                  <c:v>44</c:v>
                </c:pt>
                <c:pt idx="2198">
                  <c:v>72</c:v>
                </c:pt>
                <c:pt idx="2199">
                  <c:v>33</c:v>
                </c:pt>
                <c:pt idx="2200">
                  <c:v>69</c:v>
                </c:pt>
                <c:pt idx="2201">
                  <c:v>61</c:v>
                </c:pt>
                <c:pt idx="2202">
                  <c:v>54</c:v>
                </c:pt>
                <c:pt idx="2203">
                  <c:v>33</c:v>
                </c:pt>
                <c:pt idx="2204">
                  <c:v>41</c:v>
                </c:pt>
                <c:pt idx="2206">
                  <c:v>53</c:v>
                </c:pt>
                <c:pt idx="2207">
                  <c:v>37</c:v>
                </c:pt>
                <c:pt idx="2208">
                  <c:v>34</c:v>
                </c:pt>
                <c:pt idx="2209">
                  <c:v>60</c:v>
                </c:pt>
                <c:pt idx="2210">
                  <c:v>45</c:v>
                </c:pt>
                <c:pt idx="2211">
                  <c:v>71</c:v>
                </c:pt>
                <c:pt idx="2212">
                  <c:v>46</c:v>
                </c:pt>
                <c:pt idx="2213">
                  <c:v>65</c:v>
                </c:pt>
                <c:pt idx="2214">
                  <c:v>47</c:v>
                </c:pt>
                <c:pt idx="2215">
                  <c:v>37</c:v>
                </c:pt>
                <c:pt idx="2216">
                  <c:v>44</c:v>
                </c:pt>
                <c:pt idx="2217">
                  <c:v>43</c:v>
                </c:pt>
                <c:pt idx="2218">
                  <c:v>45</c:v>
                </c:pt>
                <c:pt idx="2219">
                  <c:v>37</c:v>
                </c:pt>
                <c:pt idx="2220">
                  <c:v>50</c:v>
                </c:pt>
                <c:pt idx="2221">
                  <c:v>68</c:v>
                </c:pt>
                <c:pt idx="2222">
                  <c:v>60</c:v>
                </c:pt>
                <c:pt idx="2223">
                  <c:v>69</c:v>
                </c:pt>
                <c:pt idx="2224">
                  <c:v>49</c:v>
                </c:pt>
                <c:pt idx="2225">
                  <c:v>30</c:v>
                </c:pt>
                <c:pt idx="2226">
                  <c:v>48</c:v>
                </c:pt>
                <c:pt idx="2227">
                  <c:v>55</c:v>
                </c:pt>
                <c:pt idx="2228">
                  <c:v>51</c:v>
                </c:pt>
                <c:pt idx="2229">
                  <c:v>40</c:v>
                </c:pt>
                <c:pt idx="2230">
                  <c:v>48</c:v>
                </c:pt>
                <c:pt idx="2231">
                  <c:v>46</c:v>
                </c:pt>
                <c:pt idx="2232">
                  <c:v>60</c:v>
                </c:pt>
                <c:pt idx="2233">
                  <c:v>56</c:v>
                </c:pt>
                <c:pt idx="2234">
                  <c:v>51</c:v>
                </c:pt>
                <c:pt idx="2235">
                  <c:v>49</c:v>
                </c:pt>
                <c:pt idx="2236">
                  <c:v>72</c:v>
                </c:pt>
                <c:pt idx="2237">
                  <c:v>43</c:v>
                </c:pt>
                <c:pt idx="2238">
                  <c:v>64</c:v>
                </c:pt>
                <c:pt idx="2239">
                  <c:v>35</c:v>
                </c:pt>
              </c:numCache>
            </c:numRef>
          </c:xVal>
          <c:yVal>
            <c:numRef>
              <c:f>'Customer Profile'!$L$2:$L$2241</c:f>
              <c:numCache>
                <c:formatCode>General</c:formatCode>
                <c:ptCount val="2240"/>
                <c:pt idx="0">
                  <c:v>3</c:v>
                </c:pt>
                <c:pt idx="1">
                  <c:v>7</c:v>
                </c:pt>
                <c:pt idx="2">
                  <c:v>3</c:v>
                </c:pt>
                <c:pt idx="3">
                  <c:v>1</c:v>
                </c:pt>
                <c:pt idx="4">
                  <c:v>6</c:v>
                </c:pt>
                <c:pt idx="5">
                  <c:v>2</c:v>
                </c:pt>
                <c:pt idx="6">
                  <c:v>6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  <c:pt idx="10">
                  <c:v>4</c:v>
                </c:pt>
                <c:pt idx="11">
                  <c:v>1</c:v>
                </c:pt>
                <c:pt idx="12">
                  <c:v>7</c:v>
                </c:pt>
                <c:pt idx="13">
                  <c:v>2</c:v>
                </c:pt>
                <c:pt idx="14">
                  <c:v>0</c:v>
                </c:pt>
                <c:pt idx="15">
                  <c:v>8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1</c:v>
                </c:pt>
                <c:pt idx="21">
                  <c:v>5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4</c:v>
                </c:pt>
                <c:pt idx="26">
                  <c:v>1</c:v>
                </c:pt>
                <c:pt idx="27">
                  <c:v>8</c:v>
                </c:pt>
                <c:pt idx="28">
                  <c:v>5</c:v>
                </c:pt>
                <c:pt idx="29">
                  <c:v>8</c:v>
                </c:pt>
                <c:pt idx="30">
                  <c:v>4</c:v>
                </c:pt>
                <c:pt idx="31">
                  <c:v>8</c:v>
                </c:pt>
                <c:pt idx="32">
                  <c:v>6</c:v>
                </c:pt>
                <c:pt idx="33">
                  <c:v>1</c:v>
                </c:pt>
                <c:pt idx="34">
                  <c:v>1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  <c:pt idx="38">
                  <c:v>5</c:v>
                </c:pt>
                <c:pt idx="39">
                  <c:v>2</c:v>
                </c:pt>
                <c:pt idx="40">
                  <c:v>7</c:v>
                </c:pt>
                <c:pt idx="41">
                  <c:v>3</c:v>
                </c:pt>
                <c:pt idx="42">
                  <c:v>2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9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6</c:v>
                </c:pt>
                <c:pt idx="51">
                  <c:v>7</c:v>
                </c:pt>
                <c:pt idx="52">
                  <c:v>1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8</c:v>
                </c:pt>
                <c:pt idx="64">
                  <c:v>4</c:v>
                </c:pt>
                <c:pt idx="65">
                  <c:v>6</c:v>
                </c:pt>
                <c:pt idx="66">
                  <c:v>2</c:v>
                </c:pt>
                <c:pt idx="67">
                  <c:v>5</c:v>
                </c:pt>
                <c:pt idx="68">
                  <c:v>4</c:v>
                </c:pt>
                <c:pt idx="69">
                  <c:v>9</c:v>
                </c:pt>
                <c:pt idx="70">
                  <c:v>7</c:v>
                </c:pt>
                <c:pt idx="71">
                  <c:v>7</c:v>
                </c:pt>
                <c:pt idx="72">
                  <c:v>8</c:v>
                </c:pt>
                <c:pt idx="73">
                  <c:v>1</c:v>
                </c:pt>
                <c:pt idx="74">
                  <c:v>9</c:v>
                </c:pt>
                <c:pt idx="75">
                  <c:v>3</c:v>
                </c:pt>
                <c:pt idx="76">
                  <c:v>2</c:v>
                </c:pt>
                <c:pt idx="77">
                  <c:v>7</c:v>
                </c:pt>
                <c:pt idx="78">
                  <c:v>11</c:v>
                </c:pt>
                <c:pt idx="79">
                  <c:v>2</c:v>
                </c:pt>
                <c:pt idx="80">
                  <c:v>5</c:v>
                </c:pt>
                <c:pt idx="81">
                  <c:v>6</c:v>
                </c:pt>
                <c:pt idx="82">
                  <c:v>11</c:v>
                </c:pt>
                <c:pt idx="83">
                  <c:v>3</c:v>
                </c:pt>
                <c:pt idx="84">
                  <c:v>6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11</c:v>
                </c:pt>
                <c:pt idx="89">
                  <c:v>4</c:v>
                </c:pt>
                <c:pt idx="90">
                  <c:v>2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7</c:v>
                </c:pt>
                <c:pt idx="96">
                  <c:v>1</c:v>
                </c:pt>
                <c:pt idx="97">
                  <c:v>7</c:v>
                </c:pt>
                <c:pt idx="98">
                  <c:v>2</c:v>
                </c:pt>
                <c:pt idx="99">
                  <c:v>1</c:v>
                </c:pt>
                <c:pt idx="100">
                  <c:v>8</c:v>
                </c:pt>
                <c:pt idx="101">
                  <c:v>2</c:v>
                </c:pt>
                <c:pt idx="102">
                  <c:v>2</c:v>
                </c:pt>
                <c:pt idx="103">
                  <c:v>5</c:v>
                </c:pt>
                <c:pt idx="104">
                  <c:v>8</c:v>
                </c:pt>
                <c:pt idx="105">
                  <c:v>3</c:v>
                </c:pt>
                <c:pt idx="106">
                  <c:v>1</c:v>
                </c:pt>
                <c:pt idx="107">
                  <c:v>3</c:v>
                </c:pt>
                <c:pt idx="108">
                  <c:v>3</c:v>
                </c:pt>
                <c:pt idx="109">
                  <c:v>8</c:v>
                </c:pt>
                <c:pt idx="110">
                  <c:v>5</c:v>
                </c:pt>
                <c:pt idx="111">
                  <c:v>1</c:v>
                </c:pt>
                <c:pt idx="112">
                  <c:v>1</c:v>
                </c:pt>
                <c:pt idx="113">
                  <c:v>5</c:v>
                </c:pt>
                <c:pt idx="114">
                  <c:v>8</c:v>
                </c:pt>
                <c:pt idx="115">
                  <c:v>1</c:v>
                </c:pt>
                <c:pt idx="116">
                  <c:v>8</c:v>
                </c:pt>
                <c:pt idx="117">
                  <c:v>7</c:v>
                </c:pt>
                <c:pt idx="118">
                  <c:v>5</c:v>
                </c:pt>
                <c:pt idx="119">
                  <c:v>7</c:v>
                </c:pt>
                <c:pt idx="120">
                  <c:v>0</c:v>
                </c:pt>
                <c:pt idx="121">
                  <c:v>1</c:v>
                </c:pt>
                <c:pt idx="122">
                  <c:v>9</c:v>
                </c:pt>
                <c:pt idx="123">
                  <c:v>7</c:v>
                </c:pt>
                <c:pt idx="124">
                  <c:v>2</c:v>
                </c:pt>
                <c:pt idx="125">
                  <c:v>2</c:v>
                </c:pt>
                <c:pt idx="126">
                  <c:v>1</c:v>
                </c:pt>
                <c:pt idx="127">
                  <c:v>4</c:v>
                </c:pt>
                <c:pt idx="128">
                  <c:v>1</c:v>
                </c:pt>
                <c:pt idx="129">
                  <c:v>1</c:v>
                </c:pt>
                <c:pt idx="130">
                  <c:v>5</c:v>
                </c:pt>
                <c:pt idx="131">
                  <c:v>6</c:v>
                </c:pt>
                <c:pt idx="132">
                  <c:v>4</c:v>
                </c:pt>
                <c:pt idx="133">
                  <c:v>2</c:v>
                </c:pt>
                <c:pt idx="134">
                  <c:v>4</c:v>
                </c:pt>
                <c:pt idx="135">
                  <c:v>6</c:v>
                </c:pt>
                <c:pt idx="136">
                  <c:v>2</c:v>
                </c:pt>
                <c:pt idx="137">
                  <c:v>4</c:v>
                </c:pt>
                <c:pt idx="138">
                  <c:v>3</c:v>
                </c:pt>
                <c:pt idx="139">
                  <c:v>3</c:v>
                </c:pt>
                <c:pt idx="140">
                  <c:v>8</c:v>
                </c:pt>
                <c:pt idx="141">
                  <c:v>7</c:v>
                </c:pt>
                <c:pt idx="142">
                  <c:v>2</c:v>
                </c:pt>
                <c:pt idx="143">
                  <c:v>6</c:v>
                </c:pt>
                <c:pt idx="144">
                  <c:v>2</c:v>
                </c:pt>
                <c:pt idx="145">
                  <c:v>11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6</c:v>
                </c:pt>
                <c:pt idx="150">
                  <c:v>4</c:v>
                </c:pt>
                <c:pt idx="151">
                  <c:v>6</c:v>
                </c:pt>
                <c:pt idx="152">
                  <c:v>5</c:v>
                </c:pt>
                <c:pt idx="153">
                  <c:v>4</c:v>
                </c:pt>
                <c:pt idx="154">
                  <c:v>8</c:v>
                </c:pt>
                <c:pt idx="155">
                  <c:v>3</c:v>
                </c:pt>
                <c:pt idx="156">
                  <c:v>2</c:v>
                </c:pt>
                <c:pt idx="157">
                  <c:v>3</c:v>
                </c:pt>
                <c:pt idx="158">
                  <c:v>8</c:v>
                </c:pt>
                <c:pt idx="159">
                  <c:v>6</c:v>
                </c:pt>
                <c:pt idx="160">
                  <c:v>6</c:v>
                </c:pt>
                <c:pt idx="161">
                  <c:v>5</c:v>
                </c:pt>
                <c:pt idx="162">
                  <c:v>2</c:v>
                </c:pt>
                <c:pt idx="163">
                  <c:v>3</c:v>
                </c:pt>
                <c:pt idx="164">
                  <c:v>7</c:v>
                </c:pt>
                <c:pt idx="165">
                  <c:v>2</c:v>
                </c:pt>
                <c:pt idx="166">
                  <c:v>1</c:v>
                </c:pt>
                <c:pt idx="167">
                  <c:v>5</c:v>
                </c:pt>
                <c:pt idx="168">
                  <c:v>3</c:v>
                </c:pt>
                <c:pt idx="169">
                  <c:v>6</c:v>
                </c:pt>
                <c:pt idx="170">
                  <c:v>4</c:v>
                </c:pt>
                <c:pt idx="171">
                  <c:v>5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3</c:v>
                </c:pt>
                <c:pt idx="177">
                  <c:v>7</c:v>
                </c:pt>
                <c:pt idx="178">
                  <c:v>4</c:v>
                </c:pt>
                <c:pt idx="179">
                  <c:v>3</c:v>
                </c:pt>
                <c:pt idx="180">
                  <c:v>3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7</c:v>
                </c:pt>
                <c:pt idx="185">
                  <c:v>7</c:v>
                </c:pt>
                <c:pt idx="186">
                  <c:v>6</c:v>
                </c:pt>
                <c:pt idx="187">
                  <c:v>5</c:v>
                </c:pt>
                <c:pt idx="188">
                  <c:v>4</c:v>
                </c:pt>
                <c:pt idx="189">
                  <c:v>4</c:v>
                </c:pt>
                <c:pt idx="190">
                  <c:v>5</c:v>
                </c:pt>
                <c:pt idx="191">
                  <c:v>2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9</c:v>
                </c:pt>
                <c:pt idx="196">
                  <c:v>7</c:v>
                </c:pt>
                <c:pt idx="197">
                  <c:v>1</c:v>
                </c:pt>
                <c:pt idx="198">
                  <c:v>8</c:v>
                </c:pt>
                <c:pt idx="199">
                  <c:v>2</c:v>
                </c:pt>
                <c:pt idx="200">
                  <c:v>5</c:v>
                </c:pt>
                <c:pt idx="201">
                  <c:v>5</c:v>
                </c:pt>
                <c:pt idx="202">
                  <c:v>1</c:v>
                </c:pt>
                <c:pt idx="203">
                  <c:v>6</c:v>
                </c:pt>
                <c:pt idx="204">
                  <c:v>7</c:v>
                </c:pt>
                <c:pt idx="205">
                  <c:v>5</c:v>
                </c:pt>
                <c:pt idx="206">
                  <c:v>5</c:v>
                </c:pt>
                <c:pt idx="207">
                  <c:v>3</c:v>
                </c:pt>
                <c:pt idx="208">
                  <c:v>2</c:v>
                </c:pt>
                <c:pt idx="209">
                  <c:v>8</c:v>
                </c:pt>
                <c:pt idx="210">
                  <c:v>1</c:v>
                </c:pt>
                <c:pt idx="211">
                  <c:v>1</c:v>
                </c:pt>
                <c:pt idx="212">
                  <c:v>5</c:v>
                </c:pt>
                <c:pt idx="213">
                  <c:v>7</c:v>
                </c:pt>
                <c:pt idx="214">
                  <c:v>2</c:v>
                </c:pt>
                <c:pt idx="215">
                  <c:v>7</c:v>
                </c:pt>
                <c:pt idx="216">
                  <c:v>3</c:v>
                </c:pt>
                <c:pt idx="217">
                  <c:v>6</c:v>
                </c:pt>
                <c:pt idx="218">
                  <c:v>4</c:v>
                </c:pt>
                <c:pt idx="219">
                  <c:v>9</c:v>
                </c:pt>
                <c:pt idx="220">
                  <c:v>3</c:v>
                </c:pt>
                <c:pt idx="221">
                  <c:v>4</c:v>
                </c:pt>
                <c:pt idx="222">
                  <c:v>1</c:v>
                </c:pt>
                <c:pt idx="223">
                  <c:v>10</c:v>
                </c:pt>
                <c:pt idx="224">
                  <c:v>6</c:v>
                </c:pt>
                <c:pt idx="225">
                  <c:v>2</c:v>
                </c:pt>
                <c:pt idx="226">
                  <c:v>3</c:v>
                </c:pt>
                <c:pt idx="227">
                  <c:v>4</c:v>
                </c:pt>
                <c:pt idx="228">
                  <c:v>5</c:v>
                </c:pt>
                <c:pt idx="229">
                  <c:v>3</c:v>
                </c:pt>
                <c:pt idx="230">
                  <c:v>2</c:v>
                </c:pt>
                <c:pt idx="231">
                  <c:v>10</c:v>
                </c:pt>
                <c:pt idx="232">
                  <c:v>4</c:v>
                </c:pt>
                <c:pt idx="233">
                  <c:v>3</c:v>
                </c:pt>
                <c:pt idx="234">
                  <c:v>3</c:v>
                </c:pt>
                <c:pt idx="235">
                  <c:v>5</c:v>
                </c:pt>
                <c:pt idx="236">
                  <c:v>6</c:v>
                </c:pt>
                <c:pt idx="237">
                  <c:v>4</c:v>
                </c:pt>
                <c:pt idx="238">
                  <c:v>5</c:v>
                </c:pt>
                <c:pt idx="239">
                  <c:v>7</c:v>
                </c:pt>
                <c:pt idx="240">
                  <c:v>4</c:v>
                </c:pt>
                <c:pt idx="241">
                  <c:v>3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10</c:v>
                </c:pt>
                <c:pt idx="246">
                  <c:v>11</c:v>
                </c:pt>
                <c:pt idx="247">
                  <c:v>8</c:v>
                </c:pt>
                <c:pt idx="248">
                  <c:v>5</c:v>
                </c:pt>
                <c:pt idx="249">
                  <c:v>3</c:v>
                </c:pt>
                <c:pt idx="250">
                  <c:v>4</c:v>
                </c:pt>
                <c:pt idx="251">
                  <c:v>1</c:v>
                </c:pt>
                <c:pt idx="252">
                  <c:v>4</c:v>
                </c:pt>
                <c:pt idx="253">
                  <c:v>2</c:v>
                </c:pt>
                <c:pt idx="254">
                  <c:v>7</c:v>
                </c:pt>
                <c:pt idx="255">
                  <c:v>10</c:v>
                </c:pt>
                <c:pt idx="256">
                  <c:v>6</c:v>
                </c:pt>
                <c:pt idx="257">
                  <c:v>6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4</c:v>
                </c:pt>
                <c:pt idx="262">
                  <c:v>2</c:v>
                </c:pt>
                <c:pt idx="263">
                  <c:v>6</c:v>
                </c:pt>
                <c:pt idx="264">
                  <c:v>8</c:v>
                </c:pt>
                <c:pt idx="265">
                  <c:v>3</c:v>
                </c:pt>
                <c:pt idx="266">
                  <c:v>7</c:v>
                </c:pt>
                <c:pt idx="267">
                  <c:v>2</c:v>
                </c:pt>
                <c:pt idx="268">
                  <c:v>3</c:v>
                </c:pt>
                <c:pt idx="269">
                  <c:v>6</c:v>
                </c:pt>
                <c:pt idx="270">
                  <c:v>2</c:v>
                </c:pt>
                <c:pt idx="271">
                  <c:v>4</c:v>
                </c:pt>
                <c:pt idx="272">
                  <c:v>7</c:v>
                </c:pt>
                <c:pt idx="273">
                  <c:v>4</c:v>
                </c:pt>
                <c:pt idx="274">
                  <c:v>6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3</c:v>
                </c:pt>
                <c:pt idx="279">
                  <c:v>4</c:v>
                </c:pt>
                <c:pt idx="280">
                  <c:v>1</c:v>
                </c:pt>
                <c:pt idx="281">
                  <c:v>5</c:v>
                </c:pt>
                <c:pt idx="282">
                  <c:v>6</c:v>
                </c:pt>
                <c:pt idx="283">
                  <c:v>2</c:v>
                </c:pt>
                <c:pt idx="284">
                  <c:v>7</c:v>
                </c:pt>
                <c:pt idx="285">
                  <c:v>2</c:v>
                </c:pt>
                <c:pt idx="286">
                  <c:v>2</c:v>
                </c:pt>
                <c:pt idx="287">
                  <c:v>9</c:v>
                </c:pt>
                <c:pt idx="288">
                  <c:v>6</c:v>
                </c:pt>
                <c:pt idx="289">
                  <c:v>2</c:v>
                </c:pt>
                <c:pt idx="290">
                  <c:v>9</c:v>
                </c:pt>
                <c:pt idx="291">
                  <c:v>10</c:v>
                </c:pt>
                <c:pt idx="292">
                  <c:v>3</c:v>
                </c:pt>
                <c:pt idx="293">
                  <c:v>5</c:v>
                </c:pt>
                <c:pt idx="294">
                  <c:v>2</c:v>
                </c:pt>
                <c:pt idx="295">
                  <c:v>1</c:v>
                </c:pt>
                <c:pt idx="296">
                  <c:v>2</c:v>
                </c:pt>
                <c:pt idx="297">
                  <c:v>10</c:v>
                </c:pt>
                <c:pt idx="298">
                  <c:v>3</c:v>
                </c:pt>
                <c:pt idx="299">
                  <c:v>6</c:v>
                </c:pt>
                <c:pt idx="300">
                  <c:v>0</c:v>
                </c:pt>
                <c:pt idx="301">
                  <c:v>2</c:v>
                </c:pt>
                <c:pt idx="302">
                  <c:v>0</c:v>
                </c:pt>
                <c:pt idx="303">
                  <c:v>2</c:v>
                </c:pt>
                <c:pt idx="304">
                  <c:v>9</c:v>
                </c:pt>
                <c:pt idx="305">
                  <c:v>2</c:v>
                </c:pt>
                <c:pt idx="306">
                  <c:v>1</c:v>
                </c:pt>
                <c:pt idx="307">
                  <c:v>1</c:v>
                </c:pt>
                <c:pt idx="308">
                  <c:v>9</c:v>
                </c:pt>
                <c:pt idx="309">
                  <c:v>3</c:v>
                </c:pt>
                <c:pt idx="310">
                  <c:v>2</c:v>
                </c:pt>
                <c:pt idx="311">
                  <c:v>8</c:v>
                </c:pt>
                <c:pt idx="312">
                  <c:v>4</c:v>
                </c:pt>
                <c:pt idx="313">
                  <c:v>4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4</c:v>
                </c:pt>
                <c:pt idx="318">
                  <c:v>1</c:v>
                </c:pt>
                <c:pt idx="319">
                  <c:v>8</c:v>
                </c:pt>
                <c:pt idx="320">
                  <c:v>4</c:v>
                </c:pt>
                <c:pt idx="321">
                  <c:v>6</c:v>
                </c:pt>
                <c:pt idx="322">
                  <c:v>2</c:v>
                </c:pt>
                <c:pt idx="323">
                  <c:v>1</c:v>
                </c:pt>
                <c:pt idx="324">
                  <c:v>3</c:v>
                </c:pt>
                <c:pt idx="325">
                  <c:v>10</c:v>
                </c:pt>
                <c:pt idx="326">
                  <c:v>4</c:v>
                </c:pt>
                <c:pt idx="327">
                  <c:v>1</c:v>
                </c:pt>
                <c:pt idx="328">
                  <c:v>5</c:v>
                </c:pt>
                <c:pt idx="329">
                  <c:v>9</c:v>
                </c:pt>
                <c:pt idx="330">
                  <c:v>4</c:v>
                </c:pt>
                <c:pt idx="331">
                  <c:v>8</c:v>
                </c:pt>
                <c:pt idx="332">
                  <c:v>1</c:v>
                </c:pt>
                <c:pt idx="333">
                  <c:v>1</c:v>
                </c:pt>
                <c:pt idx="334">
                  <c:v>5</c:v>
                </c:pt>
                <c:pt idx="335">
                  <c:v>1</c:v>
                </c:pt>
                <c:pt idx="336">
                  <c:v>2</c:v>
                </c:pt>
                <c:pt idx="337">
                  <c:v>2</c:v>
                </c:pt>
                <c:pt idx="338">
                  <c:v>5</c:v>
                </c:pt>
                <c:pt idx="339">
                  <c:v>4</c:v>
                </c:pt>
                <c:pt idx="340">
                  <c:v>4</c:v>
                </c:pt>
                <c:pt idx="341">
                  <c:v>6</c:v>
                </c:pt>
                <c:pt idx="342">
                  <c:v>2</c:v>
                </c:pt>
                <c:pt idx="343">
                  <c:v>5</c:v>
                </c:pt>
                <c:pt idx="344">
                  <c:v>1</c:v>
                </c:pt>
                <c:pt idx="345">
                  <c:v>3</c:v>
                </c:pt>
                <c:pt idx="346">
                  <c:v>3</c:v>
                </c:pt>
                <c:pt idx="347">
                  <c:v>7</c:v>
                </c:pt>
                <c:pt idx="348">
                  <c:v>2</c:v>
                </c:pt>
                <c:pt idx="349">
                  <c:v>1</c:v>
                </c:pt>
                <c:pt idx="350">
                  <c:v>4</c:v>
                </c:pt>
                <c:pt idx="351">
                  <c:v>1</c:v>
                </c:pt>
                <c:pt idx="352">
                  <c:v>7</c:v>
                </c:pt>
                <c:pt idx="353">
                  <c:v>5</c:v>
                </c:pt>
                <c:pt idx="354">
                  <c:v>5</c:v>
                </c:pt>
                <c:pt idx="355">
                  <c:v>2</c:v>
                </c:pt>
                <c:pt idx="356">
                  <c:v>2</c:v>
                </c:pt>
                <c:pt idx="357">
                  <c:v>3</c:v>
                </c:pt>
                <c:pt idx="358">
                  <c:v>2</c:v>
                </c:pt>
                <c:pt idx="359">
                  <c:v>4</c:v>
                </c:pt>
                <c:pt idx="360">
                  <c:v>9</c:v>
                </c:pt>
                <c:pt idx="361">
                  <c:v>2</c:v>
                </c:pt>
                <c:pt idx="362">
                  <c:v>2</c:v>
                </c:pt>
                <c:pt idx="363">
                  <c:v>3</c:v>
                </c:pt>
                <c:pt idx="364">
                  <c:v>2</c:v>
                </c:pt>
                <c:pt idx="365">
                  <c:v>7</c:v>
                </c:pt>
                <c:pt idx="366">
                  <c:v>9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1</c:v>
                </c:pt>
                <c:pt idx="371">
                  <c:v>4</c:v>
                </c:pt>
                <c:pt idx="372">
                  <c:v>8</c:v>
                </c:pt>
                <c:pt idx="373">
                  <c:v>11</c:v>
                </c:pt>
                <c:pt idx="374">
                  <c:v>8</c:v>
                </c:pt>
                <c:pt idx="375">
                  <c:v>7</c:v>
                </c:pt>
                <c:pt idx="376">
                  <c:v>3</c:v>
                </c:pt>
                <c:pt idx="377">
                  <c:v>2</c:v>
                </c:pt>
                <c:pt idx="378">
                  <c:v>4</c:v>
                </c:pt>
                <c:pt idx="379">
                  <c:v>2</c:v>
                </c:pt>
                <c:pt idx="380">
                  <c:v>1</c:v>
                </c:pt>
                <c:pt idx="381">
                  <c:v>7</c:v>
                </c:pt>
                <c:pt idx="382">
                  <c:v>11</c:v>
                </c:pt>
                <c:pt idx="383">
                  <c:v>8</c:v>
                </c:pt>
                <c:pt idx="384">
                  <c:v>5</c:v>
                </c:pt>
                <c:pt idx="385">
                  <c:v>6</c:v>
                </c:pt>
                <c:pt idx="386">
                  <c:v>1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1</c:v>
                </c:pt>
                <c:pt idx="394">
                  <c:v>2</c:v>
                </c:pt>
                <c:pt idx="395">
                  <c:v>5</c:v>
                </c:pt>
                <c:pt idx="396">
                  <c:v>4</c:v>
                </c:pt>
                <c:pt idx="397">
                  <c:v>2</c:v>
                </c:pt>
                <c:pt idx="398">
                  <c:v>4</c:v>
                </c:pt>
                <c:pt idx="399">
                  <c:v>6</c:v>
                </c:pt>
                <c:pt idx="400">
                  <c:v>4</c:v>
                </c:pt>
                <c:pt idx="401">
                  <c:v>1</c:v>
                </c:pt>
                <c:pt idx="402">
                  <c:v>2</c:v>
                </c:pt>
                <c:pt idx="403">
                  <c:v>2</c:v>
                </c:pt>
                <c:pt idx="404">
                  <c:v>4</c:v>
                </c:pt>
                <c:pt idx="405">
                  <c:v>3</c:v>
                </c:pt>
                <c:pt idx="406">
                  <c:v>5</c:v>
                </c:pt>
                <c:pt idx="407">
                  <c:v>5</c:v>
                </c:pt>
                <c:pt idx="408">
                  <c:v>1</c:v>
                </c:pt>
                <c:pt idx="409">
                  <c:v>1</c:v>
                </c:pt>
                <c:pt idx="410">
                  <c:v>6</c:v>
                </c:pt>
                <c:pt idx="411">
                  <c:v>7</c:v>
                </c:pt>
                <c:pt idx="412">
                  <c:v>1</c:v>
                </c:pt>
                <c:pt idx="413">
                  <c:v>7</c:v>
                </c:pt>
                <c:pt idx="414">
                  <c:v>3</c:v>
                </c:pt>
                <c:pt idx="415">
                  <c:v>3</c:v>
                </c:pt>
                <c:pt idx="416">
                  <c:v>9</c:v>
                </c:pt>
                <c:pt idx="417">
                  <c:v>5</c:v>
                </c:pt>
                <c:pt idx="418">
                  <c:v>2</c:v>
                </c:pt>
                <c:pt idx="419">
                  <c:v>4</c:v>
                </c:pt>
                <c:pt idx="420">
                  <c:v>8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3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5</c:v>
                </c:pt>
                <c:pt idx="429">
                  <c:v>3</c:v>
                </c:pt>
                <c:pt idx="430">
                  <c:v>5</c:v>
                </c:pt>
                <c:pt idx="431">
                  <c:v>1</c:v>
                </c:pt>
                <c:pt idx="432">
                  <c:v>0</c:v>
                </c:pt>
                <c:pt idx="433">
                  <c:v>8</c:v>
                </c:pt>
                <c:pt idx="434">
                  <c:v>4</c:v>
                </c:pt>
                <c:pt idx="435">
                  <c:v>3</c:v>
                </c:pt>
                <c:pt idx="436">
                  <c:v>3</c:v>
                </c:pt>
                <c:pt idx="437">
                  <c:v>2</c:v>
                </c:pt>
                <c:pt idx="438">
                  <c:v>2</c:v>
                </c:pt>
                <c:pt idx="439">
                  <c:v>1</c:v>
                </c:pt>
                <c:pt idx="440">
                  <c:v>9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6</c:v>
                </c:pt>
                <c:pt idx="445">
                  <c:v>4</c:v>
                </c:pt>
                <c:pt idx="446">
                  <c:v>2</c:v>
                </c:pt>
                <c:pt idx="447">
                  <c:v>1</c:v>
                </c:pt>
                <c:pt idx="448">
                  <c:v>5</c:v>
                </c:pt>
                <c:pt idx="449">
                  <c:v>2</c:v>
                </c:pt>
                <c:pt idx="450">
                  <c:v>1</c:v>
                </c:pt>
                <c:pt idx="451">
                  <c:v>5</c:v>
                </c:pt>
                <c:pt idx="452">
                  <c:v>1</c:v>
                </c:pt>
                <c:pt idx="453">
                  <c:v>6</c:v>
                </c:pt>
                <c:pt idx="454">
                  <c:v>6</c:v>
                </c:pt>
                <c:pt idx="455">
                  <c:v>1</c:v>
                </c:pt>
                <c:pt idx="456">
                  <c:v>11</c:v>
                </c:pt>
                <c:pt idx="457">
                  <c:v>7</c:v>
                </c:pt>
                <c:pt idx="458">
                  <c:v>1</c:v>
                </c:pt>
                <c:pt idx="459">
                  <c:v>3</c:v>
                </c:pt>
                <c:pt idx="460">
                  <c:v>4</c:v>
                </c:pt>
                <c:pt idx="461">
                  <c:v>3</c:v>
                </c:pt>
                <c:pt idx="462">
                  <c:v>2</c:v>
                </c:pt>
                <c:pt idx="463">
                  <c:v>0</c:v>
                </c:pt>
                <c:pt idx="464">
                  <c:v>3</c:v>
                </c:pt>
                <c:pt idx="465">
                  <c:v>5</c:v>
                </c:pt>
                <c:pt idx="466">
                  <c:v>3</c:v>
                </c:pt>
                <c:pt idx="467">
                  <c:v>5</c:v>
                </c:pt>
                <c:pt idx="468">
                  <c:v>6</c:v>
                </c:pt>
                <c:pt idx="469">
                  <c:v>6</c:v>
                </c:pt>
                <c:pt idx="470">
                  <c:v>7</c:v>
                </c:pt>
                <c:pt idx="471">
                  <c:v>3</c:v>
                </c:pt>
                <c:pt idx="472">
                  <c:v>5</c:v>
                </c:pt>
                <c:pt idx="473">
                  <c:v>2</c:v>
                </c:pt>
                <c:pt idx="474">
                  <c:v>5</c:v>
                </c:pt>
                <c:pt idx="475">
                  <c:v>2</c:v>
                </c:pt>
                <c:pt idx="476">
                  <c:v>5</c:v>
                </c:pt>
                <c:pt idx="477">
                  <c:v>2</c:v>
                </c:pt>
                <c:pt idx="478">
                  <c:v>6</c:v>
                </c:pt>
                <c:pt idx="479">
                  <c:v>2</c:v>
                </c:pt>
                <c:pt idx="480">
                  <c:v>2</c:v>
                </c:pt>
                <c:pt idx="481">
                  <c:v>5</c:v>
                </c:pt>
                <c:pt idx="482">
                  <c:v>5</c:v>
                </c:pt>
                <c:pt idx="483">
                  <c:v>2</c:v>
                </c:pt>
                <c:pt idx="484">
                  <c:v>1</c:v>
                </c:pt>
                <c:pt idx="485">
                  <c:v>1</c:v>
                </c:pt>
                <c:pt idx="486">
                  <c:v>3</c:v>
                </c:pt>
                <c:pt idx="487">
                  <c:v>1</c:v>
                </c:pt>
                <c:pt idx="488">
                  <c:v>2</c:v>
                </c:pt>
                <c:pt idx="489">
                  <c:v>7</c:v>
                </c:pt>
                <c:pt idx="490">
                  <c:v>4</c:v>
                </c:pt>
                <c:pt idx="491">
                  <c:v>5</c:v>
                </c:pt>
                <c:pt idx="492">
                  <c:v>1</c:v>
                </c:pt>
                <c:pt idx="493">
                  <c:v>0</c:v>
                </c:pt>
                <c:pt idx="494">
                  <c:v>1</c:v>
                </c:pt>
                <c:pt idx="495">
                  <c:v>5</c:v>
                </c:pt>
                <c:pt idx="496">
                  <c:v>2</c:v>
                </c:pt>
                <c:pt idx="497">
                  <c:v>4</c:v>
                </c:pt>
                <c:pt idx="498">
                  <c:v>6</c:v>
                </c:pt>
                <c:pt idx="499">
                  <c:v>2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6</c:v>
                </c:pt>
                <c:pt idx="504">
                  <c:v>1</c:v>
                </c:pt>
                <c:pt idx="505">
                  <c:v>4</c:v>
                </c:pt>
                <c:pt idx="506">
                  <c:v>2</c:v>
                </c:pt>
                <c:pt idx="507">
                  <c:v>3</c:v>
                </c:pt>
                <c:pt idx="508">
                  <c:v>4</c:v>
                </c:pt>
                <c:pt idx="509">
                  <c:v>1</c:v>
                </c:pt>
                <c:pt idx="510">
                  <c:v>10</c:v>
                </c:pt>
                <c:pt idx="511">
                  <c:v>6</c:v>
                </c:pt>
                <c:pt idx="512">
                  <c:v>6</c:v>
                </c:pt>
                <c:pt idx="513">
                  <c:v>2</c:v>
                </c:pt>
                <c:pt idx="514">
                  <c:v>2</c:v>
                </c:pt>
                <c:pt idx="515">
                  <c:v>6</c:v>
                </c:pt>
                <c:pt idx="516">
                  <c:v>8</c:v>
                </c:pt>
                <c:pt idx="517">
                  <c:v>2</c:v>
                </c:pt>
                <c:pt idx="518">
                  <c:v>7</c:v>
                </c:pt>
                <c:pt idx="519">
                  <c:v>1</c:v>
                </c:pt>
                <c:pt idx="520">
                  <c:v>1</c:v>
                </c:pt>
                <c:pt idx="521">
                  <c:v>3</c:v>
                </c:pt>
                <c:pt idx="522">
                  <c:v>2</c:v>
                </c:pt>
                <c:pt idx="523">
                  <c:v>5</c:v>
                </c:pt>
                <c:pt idx="524">
                  <c:v>2</c:v>
                </c:pt>
                <c:pt idx="525">
                  <c:v>3</c:v>
                </c:pt>
                <c:pt idx="526">
                  <c:v>1</c:v>
                </c:pt>
                <c:pt idx="527">
                  <c:v>2</c:v>
                </c:pt>
                <c:pt idx="528">
                  <c:v>8</c:v>
                </c:pt>
                <c:pt idx="529">
                  <c:v>5</c:v>
                </c:pt>
                <c:pt idx="530">
                  <c:v>6</c:v>
                </c:pt>
                <c:pt idx="531">
                  <c:v>3</c:v>
                </c:pt>
                <c:pt idx="532">
                  <c:v>5</c:v>
                </c:pt>
                <c:pt idx="533">
                  <c:v>2</c:v>
                </c:pt>
                <c:pt idx="534">
                  <c:v>6</c:v>
                </c:pt>
                <c:pt idx="535">
                  <c:v>1</c:v>
                </c:pt>
                <c:pt idx="536">
                  <c:v>1</c:v>
                </c:pt>
                <c:pt idx="537">
                  <c:v>6</c:v>
                </c:pt>
                <c:pt idx="538">
                  <c:v>1</c:v>
                </c:pt>
                <c:pt idx="539">
                  <c:v>6</c:v>
                </c:pt>
                <c:pt idx="540">
                  <c:v>3</c:v>
                </c:pt>
                <c:pt idx="541">
                  <c:v>0</c:v>
                </c:pt>
                <c:pt idx="542">
                  <c:v>3</c:v>
                </c:pt>
                <c:pt idx="543">
                  <c:v>3</c:v>
                </c:pt>
                <c:pt idx="544">
                  <c:v>5</c:v>
                </c:pt>
                <c:pt idx="545">
                  <c:v>2</c:v>
                </c:pt>
                <c:pt idx="546">
                  <c:v>4</c:v>
                </c:pt>
                <c:pt idx="547">
                  <c:v>4</c:v>
                </c:pt>
                <c:pt idx="548">
                  <c:v>6</c:v>
                </c:pt>
                <c:pt idx="549">
                  <c:v>7</c:v>
                </c:pt>
                <c:pt idx="550">
                  <c:v>1</c:v>
                </c:pt>
                <c:pt idx="551">
                  <c:v>9</c:v>
                </c:pt>
                <c:pt idx="552">
                  <c:v>7</c:v>
                </c:pt>
                <c:pt idx="553">
                  <c:v>4</c:v>
                </c:pt>
                <c:pt idx="554">
                  <c:v>3</c:v>
                </c:pt>
                <c:pt idx="555">
                  <c:v>8</c:v>
                </c:pt>
                <c:pt idx="556">
                  <c:v>1</c:v>
                </c:pt>
                <c:pt idx="557">
                  <c:v>1</c:v>
                </c:pt>
                <c:pt idx="558">
                  <c:v>4</c:v>
                </c:pt>
                <c:pt idx="559">
                  <c:v>2</c:v>
                </c:pt>
                <c:pt idx="560">
                  <c:v>9</c:v>
                </c:pt>
                <c:pt idx="561">
                  <c:v>7</c:v>
                </c:pt>
                <c:pt idx="562">
                  <c:v>1</c:v>
                </c:pt>
                <c:pt idx="563">
                  <c:v>10</c:v>
                </c:pt>
                <c:pt idx="564">
                  <c:v>4</c:v>
                </c:pt>
                <c:pt idx="565">
                  <c:v>1</c:v>
                </c:pt>
                <c:pt idx="566">
                  <c:v>2</c:v>
                </c:pt>
                <c:pt idx="567">
                  <c:v>2</c:v>
                </c:pt>
                <c:pt idx="568">
                  <c:v>6</c:v>
                </c:pt>
                <c:pt idx="569">
                  <c:v>1</c:v>
                </c:pt>
                <c:pt idx="570">
                  <c:v>3</c:v>
                </c:pt>
                <c:pt idx="571">
                  <c:v>7</c:v>
                </c:pt>
                <c:pt idx="572">
                  <c:v>4</c:v>
                </c:pt>
                <c:pt idx="573">
                  <c:v>3</c:v>
                </c:pt>
                <c:pt idx="574">
                  <c:v>10</c:v>
                </c:pt>
                <c:pt idx="575">
                  <c:v>8</c:v>
                </c:pt>
                <c:pt idx="576">
                  <c:v>7</c:v>
                </c:pt>
                <c:pt idx="577">
                  <c:v>3</c:v>
                </c:pt>
                <c:pt idx="578">
                  <c:v>1</c:v>
                </c:pt>
                <c:pt idx="579">
                  <c:v>8</c:v>
                </c:pt>
                <c:pt idx="580">
                  <c:v>2</c:v>
                </c:pt>
                <c:pt idx="581">
                  <c:v>2</c:v>
                </c:pt>
                <c:pt idx="582">
                  <c:v>3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6</c:v>
                </c:pt>
                <c:pt idx="587">
                  <c:v>1</c:v>
                </c:pt>
                <c:pt idx="588">
                  <c:v>8</c:v>
                </c:pt>
                <c:pt idx="589">
                  <c:v>4</c:v>
                </c:pt>
                <c:pt idx="590">
                  <c:v>5</c:v>
                </c:pt>
                <c:pt idx="591">
                  <c:v>1</c:v>
                </c:pt>
                <c:pt idx="592">
                  <c:v>2</c:v>
                </c:pt>
                <c:pt idx="593">
                  <c:v>3</c:v>
                </c:pt>
                <c:pt idx="594">
                  <c:v>2</c:v>
                </c:pt>
                <c:pt idx="595">
                  <c:v>6</c:v>
                </c:pt>
                <c:pt idx="596">
                  <c:v>8</c:v>
                </c:pt>
                <c:pt idx="597">
                  <c:v>1</c:v>
                </c:pt>
                <c:pt idx="598">
                  <c:v>7</c:v>
                </c:pt>
                <c:pt idx="599">
                  <c:v>6</c:v>
                </c:pt>
                <c:pt idx="600">
                  <c:v>3</c:v>
                </c:pt>
                <c:pt idx="601">
                  <c:v>1</c:v>
                </c:pt>
                <c:pt idx="602">
                  <c:v>3</c:v>
                </c:pt>
                <c:pt idx="603">
                  <c:v>4</c:v>
                </c:pt>
                <c:pt idx="604">
                  <c:v>1</c:v>
                </c:pt>
                <c:pt idx="605">
                  <c:v>1</c:v>
                </c:pt>
                <c:pt idx="606">
                  <c:v>5</c:v>
                </c:pt>
                <c:pt idx="607">
                  <c:v>4</c:v>
                </c:pt>
                <c:pt idx="608">
                  <c:v>4</c:v>
                </c:pt>
                <c:pt idx="609">
                  <c:v>6</c:v>
                </c:pt>
                <c:pt idx="610">
                  <c:v>4</c:v>
                </c:pt>
                <c:pt idx="611">
                  <c:v>2</c:v>
                </c:pt>
                <c:pt idx="612">
                  <c:v>5</c:v>
                </c:pt>
                <c:pt idx="613">
                  <c:v>3</c:v>
                </c:pt>
                <c:pt idx="614">
                  <c:v>11</c:v>
                </c:pt>
                <c:pt idx="615">
                  <c:v>4</c:v>
                </c:pt>
                <c:pt idx="616">
                  <c:v>2</c:v>
                </c:pt>
                <c:pt idx="617">
                  <c:v>5</c:v>
                </c:pt>
                <c:pt idx="618">
                  <c:v>3</c:v>
                </c:pt>
                <c:pt idx="619">
                  <c:v>4</c:v>
                </c:pt>
                <c:pt idx="620">
                  <c:v>1</c:v>
                </c:pt>
                <c:pt idx="621">
                  <c:v>6</c:v>
                </c:pt>
                <c:pt idx="622">
                  <c:v>7</c:v>
                </c:pt>
                <c:pt idx="623">
                  <c:v>5</c:v>
                </c:pt>
                <c:pt idx="624">
                  <c:v>1</c:v>
                </c:pt>
                <c:pt idx="625">
                  <c:v>5</c:v>
                </c:pt>
                <c:pt idx="626">
                  <c:v>4</c:v>
                </c:pt>
                <c:pt idx="627">
                  <c:v>1</c:v>
                </c:pt>
                <c:pt idx="628">
                  <c:v>6</c:v>
                </c:pt>
                <c:pt idx="629">
                  <c:v>1</c:v>
                </c:pt>
                <c:pt idx="630">
                  <c:v>2</c:v>
                </c:pt>
                <c:pt idx="631">
                  <c:v>2</c:v>
                </c:pt>
                <c:pt idx="632">
                  <c:v>5</c:v>
                </c:pt>
                <c:pt idx="633">
                  <c:v>7</c:v>
                </c:pt>
                <c:pt idx="634">
                  <c:v>4</c:v>
                </c:pt>
                <c:pt idx="635">
                  <c:v>2</c:v>
                </c:pt>
                <c:pt idx="636">
                  <c:v>1</c:v>
                </c:pt>
                <c:pt idx="637">
                  <c:v>1</c:v>
                </c:pt>
                <c:pt idx="638">
                  <c:v>4</c:v>
                </c:pt>
                <c:pt idx="639">
                  <c:v>5</c:v>
                </c:pt>
                <c:pt idx="640">
                  <c:v>6</c:v>
                </c:pt>
                <c:pt idx="641">
                  <c:v>5</c:v>
                </c:pt>
                <c:pt idx="642">
                  <c:v>4</c:v>
                </c:pt>
                <c:pt idx="643">
                  <c:v>6</c:v>
                </c:pt>
                <c:pt idx="644">
                  <c:v>4</c:v>
                </c:pt>
                <c:pt idx="645">
                  <c:v>3</c:v>
                </c:pt>
                <c:pt idx="646">
                  <c:v>4</c:v>
                </c:pt>
                <c:pt idx="647">
                  <c:v>1</c:v>
                </c:pt>
                <c:pt idx="648">
                  <c:v>7</c:v>
                </c:pt>
                <c:pt idx="649">
                  <c:v>5</c:v>
                </c:pt>
                <c:pt idx="650">
                  <c:v>2</c:v>
                </c:pt>
                <c:pt idx="651">
                  <c:v>1</c:v>
                </c:pt>
                <c:pt idx="652">
                  <c:v>1</c:v>
                </c:pt>
                <c:pt idx="653">
                  <c:v>8</c:v>
                </c:pt>
                <c:pt idx="654">
                  <c:v>3</c:v>
                </c:pt>
                <c:pt idx="655">
                  <c:v>3</c:v>
                </c:pt>
                <c:pt idx="656">
                  <c:v>7</c:v>
                </c:pt>
                <c:pt idx="657">
                  <c:v>4</c:v>
                </c:pt>
                <c:pt idx="658">
                  <c:v>6</c:v>
                </c:pt>
                <c:pt idx="659">
                  <c:v>2</c:v>
                </c:pt>
                <c:pt idx="660">
                  <c:v>9</c:v>
                </c:pt>
                <c:pt idx="661">
                  <c:v>2</c:v>
                </c:pt>
                <c:pt idx="662">
                  <c:v>4</c:v>
                </c:pt>
                <c:pt idx="663">
                  <c:v>3</c:v>
                </c:pt>
                <c:pt idx="664">
                  <c:v>7</c:v>
                </c:pt>
                <c:pt idx="665">
                  <c:v>3</c:v>
                </c:pt>
                <c:pt idx="666">
                  <c:v>5</c:v>
                </c:pt>
                <c:pt idx="667">
                  <c:v>2</c:v>
                </c:pt>
                <c:pt idx="668">
                  <c:v>7</c:v>
                </c:pt>
                <c:pt idx="669">
                  <c:v>1</c:v>
                </c:pt>
                <c:pt idx="670">
                  <c:v>3</c:v>
                </c:pt>
                <c:pt idx="671">
                  <c:v>2</c:v>
                </c:pt>
                <c:pt idx="672">
                  <c:v>2</c:v>
                </c:pt>
                <c:pt idx="673">
                  <c:v>6</c:v>
                </c:pt>
                <c:pt idx="674">
                  <c:v>8</c:v>
                </c:pt>
                <c:pt idx="675">
                  <c:v>2</c:v>
                </c:pt>
                <c:pt idx="676">
                  <c:v>3</c:v>
                </c:pt>
                <c:pt idx="677">
                  <c:v>7</c:v>
                </c:pt>
                <c:pt idx="678">
                  <c:v>2</c:v>
                </c:pt>
                <c:pt idx="679">
                  <c:v>9</c:v>
                </c:pt>
                <c:pt idx="680">
                  <c:v>2</c:v>
                </c:pt>
                <c:pt idx="681">
                  <c:v>5</c:v>
                </c:pt>
                <c:pt idx="682">
                  <c:v>11</c:v>
                </c:pt>
                <c:pt idx="683">
                  <c:v>4</c:v>
                </c:pt>
                <c:pt idx="684">
                  <c:v>6</c:v>
                </c:pt>
                <c:pt idx="685">
                  <c:v>4</c:v>
                </c:pt>
                <c:pt idx="686">
                  <c:v>1</c:v>
                </c:pt>
                <c:pt idx="687">
                  <c:v>4</c:v>
                </c:pt>
                <c:pt idx="688">
                  <c:v>7</c:v>
                </c:pt>
                <c:pt idx="689">
                  <c:v>7</c:v>
                </c:pt>
                <c:pt idx="690">
                  <c:v>3</c:v>
                </c:pt>
                <c:pt idx="691">
                  <c:v>7</c:v>
                </c:pt>
                <c:pt idx="692">
                  <c:v>2</c:v>
                </c:pt>
                <c:pt idx="693">
                  <c:v>2</c:v>
                </c:pt>
                <c:pt idx="694">
                  <c:v>11</c:v>
                </c:pt>
                <c:pt idx="695">
                  <c:v>7</c:v>
                </c:pt>
                <c:pt idx="696">
                  <c:v>5</c:v>
                </c:pt>
                <c:pt idx="697">
                  <c:v>2</c:v>
                </c:pt>
                <c:pt idx="698">
                  <c:v>4</c:v>
                </c:pt>
                <c:pt idx="699">
                  <c:v>3</c:v>
                </c:pt>
                <c:pt idx="700">
                  <c:v>1</c:v>
                </c:pt>
                <c:pt idx="701">
                  <c:v>4</c:v>
                </c:pt>
                <c:pt idx="702">
                  <c:v>5</c:v>
                </c:pt>
                <c:pt idx="703">
                  <c:v>5</c:v>
                </c:pt>
                <c:pt idx="704">
                  <c:v>1</c:v>
                </c:pt>
                <c:pt idx="705">
                  <c:v>1</c:v>
                </c:pt>
                <c:pt idx="706">
                  <c:v>4</c:v>
                </c:pt>
                <c:pt idx="707">
                  <c:v>1</c:v>
                </c:pt>
                <c:pt idx="708">
                  <c:v>3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4</c:v>
                </c:pt>
                <c:pt idx="713">
                  <c:v>3</c:v>
                </c:pt>
                <c:pt idx="714">
                  <c:v>4</c:v>
                </c:pt>
                <c:pt idx="715">
                  <c:v>8</c:v>
                </c:pt>
                <c:pt idx="716">
                  <c:v>3</c:v>
                </c:pt>
                <c:pt idx="717">
                  <c:v>5</c:v>
                </c:pt>
                <c:pt idx="718">
                  <c:v>8</c:v>
                </c:pt>
                <c:pt idx="719">
                  <c:v>6</c:v>
                </c:pt>
                <c:pt idx="720">
                  <c:v>4</c:v>
                </c:pt>
                <c:pt idx="721">
                  <c:v>8</c:v>
                </c:pt>
                <c:pt idx="722">
                  <c:v>3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3</c:v>
                </c:pt>
                <c:pt idx="727">
                  <c:v>6</c:v>
                </c:pt>
                <c:pt idx="728">
                  <c:v>2</c:v>
                </c:pt>
                <c:pt idx="729">
                  <c:v>4</c:v>
                </c:pt>
                <c:pt idx="730">
                  <c:v>2</c:v>
                </c:pt>
                <c:pt idx="731">
                  <c:v>4</c:v>
                </c:pt>
                <c:pt idx="732">
                  <c:v>4</c:v>
                </c:pt>
                <c:pt idx="733">
                  <c:v>3</c:v>
                </c:pt>
                <c:pt idx="734">
                  <c:v>8</c:v>
                </c:pt>
                <c:pt idx="735">
                  <c:v>7</c:v>
                </c:pt>
                <c:pt idx="736">
                  <c:v>8</c:v>
                </c:pt>
                <c:pt idx="737">
                  <c:v>7</c:v>
                </c:pt>
                <c:pt idx="738">
                  <c:v>2</c:v>
                </c:pt>
                <c:pt idx="739">
                  <c:v>3</c:v>
                </c:pt>
                <c:pt idx="740">
                  <c:v>4</c:v>
                </c:pt>
                <c:pt idx="741">
                  <c:v>2</c:v>
                </c:pt>
                <c:pt idx="742">
                  <c:v>2</c:v>
                </c:pt>
                <c:pt idx="743">
                  <c:v>6</c:v>
                </c:pt>
                <c:pt idx="744">
                  <c:v>3</c:v>
                </c:pt>
                <c:pt idx="745">
                  <c:v>5</c:v>
                </c:pt>
                <c:pt idx="746">
                  <c:v>2</c:v>
                </c:pt>
                <c:pt idx="747">
                  <c:v>2</c:v>
                </c:pt>
                <c:pt idx="748">
                  <c:v>1</c:v>
                </c:pt>
                <c:pt idx="749">
                  <c:v>5</c:v>
                </c:pt>
                <c:pt idx="750">
                  <c:v>3</c:v>
                </c:pt>
                <c:pt idx="751">
                  <c:v>6</c:v>
                </c:pt>
                <c:pt idx="752">
                  <c:v>7</c:v>
                </c:pt>
                <c:pt idx="753">
                  <c:v>3</c:v>
                </c:pt>
                <c:pt idx="754">
                  <c:v>9</c:v>
                </c:pt>
                <c:pt idx="755">
                  <c:v>5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2</c:v>
                </c:pt>
                <c:pt idx="760">
                  <c:v>7</c:v>
                </c:pt>
                <c:pt idx="761">
                  <c:v>9</c:v>
                </c:pt>
                <c:pt idx="762">
                  <c:v>7</c:v>
                </c:pt>
                <c:pt idx="763">
                  <c:v>1</c:v>
                </c:pt>
                <c:pt idx="764">
                  <c:v>4</c:v>
                </c:pt>
                <c:pt idx="765">
                  <c:v>8</c:v>
                </c:pt>
                <c:pt idx="766">
                  <c:v>2</c:v>
                </c:pt>
                <c:pt idx="767">
                  <c:v>6</c:v>
                </c:pt>
                <c:pt idx="768">
                  <c:v>1</c:v>
                </c:pt>
                <c:pt idx="769">
                  <c:v>9</c:v>
                </c:pt>
                <c:pt idx="770">
                  <c:v>3</c:v>
                </c:pt>
                <c:pt idx="771">
                  <c:v>4</c:v>
                </c:pt>
                <c:pt idx="772">
                  <c:v>9</c:v>
                </c:pt>
                <c:pt idx="773">
                  <c:v>3</c:v>
                </c:pt>
                <c:pt idx="774">
                  <c:v>9</c:v>
                </c:pt>
                <c:pt idx="775">
                  <c:v>7</c:v>
                </c:pt>
                <c:pt idx="776">
                  <c:v>1</c:v>
                </c:pt>
                <c:pt idx="777">
                  <c:v>1</c:v>
                </c:pt>
                <c:pt idx="778">
                  <c:v>2</c:v>
                </c:pt>
                <c:pt idx="779">
                  <c:v>1</c:v>
                </c:pt>
                <c:pt idx="780">
                  <c:v>9</c:v>
                </c:pt>
                <c:pt idx="781">
                  <c:v>4</c:v>
                </c:pt>
                <c:pt idx="782">
                  <c:v>7</c:v>
                </c:pt>
                <c:pt idx="783">
                  <c:v>5</c:v>
                </c:pt>
                <c:pt idx="784">
                  <c:v>4</c:v>
                </c:pt>
                <c:pt idx="785">
                  <c:v>8</c:v>
                </c:pt>
                <c:pt idx="786">
                  <c:v>10</c:v>
                </c:pt>
                <c:pt idx="787">
                  <c:v>7</c:v>
                </c:pt>
                <c:pt idx="788">
                  <c:v>11</c:v>
                </c:pt>
                <c:pt idx="789">
                  <c:v>0</c:v>
                </c:pt>
                <c:pt idx="790">
                  <c:v>2</c:v>
                </c:pt>
                <c:pt idx="791">
                  <c:v>11</c:v>
                </c:pt>
                <c:pt idx="792">
                  <c:v>2</c:v>
                </c:pt>
                <c:pt idx="793">
                  <c:v>7</c:v>
                </c:pt>
                <c:pt idx="794">
                  <c:v>6</c:v>
                </c:pt>
                <c:pt idx="795">
                  <c:v>8</c:v>
                </c:pt>
                <c:pt idx="796">
                  <c:v>7</c:v>
                </c:pt>
                <c:pt idx="797">
                  <c:v>7</c:v>
                </c:pt>
                <c:pt idx="798">
                  <c:v>3</c:v>
                </c:pt>
                <c:pt idx="799">
                  <c:v>1</c:v>
                </c:pt>
                <c:pt idx="800">
                  <c:v>4</c:v>
                </c:pt>
                <c:pt idx="801">
                  <c:v>6</c:v>
                </c:pt>
                <c:pt idx="802">
                  <c:v>2</c:v>
                </c:pt>
                <c:pt idx="803">
                  <c:v>3</c:v>
                </c:pt>
                <c:pt idx="804">
                  <c:v>11</c:v>
                </c:pt>
                <c:pt idx="805">
                  <c:v>5</c:v>
                </c:pt>
                <c:pt idx="806">
                  <c:v>2</c:v>
                </c:pt>
                <c:pt idx="807">
                  <c:v>8</c:v>
                </c:pt>
                <c:pt idx="808">
                  <c:v>10</c:v>
                </c:pt>
                <c:pt idx="809">
                  <c:v>6</c:v>
                </c:pt>
                <c:pt idx="810">
                  <c:v>1</c:v>
                </c:pt>
                <c:pt idx="811">
                  <c:v>3</c:v>
                </c:pt>
                <c:pt idx="812">
                  <c:v>4</c:v>
                </c:pt>
                <c:pt idx="813">
                  <c:v>5</c:v>
                </c:pt>
                <c:pt idx="814">
                  <c:v>4</c:v>
                </c:pt>
                <c:pt idx="815">
                  <c:v>4</c:v>
                </c:pt>
                <c:pt idx="816">
                  <c:v>2</c:v>
                </c:pt>
                <c:pt idx="817">
                  <c:v>1</c:v>
                </c:pt>
                <c:pt idx="818">
                  <c:v>0</c:v>
                </c:pt>
                <c:pt idx="819">
                  <c:v>4</c:v>
                </c:pt>
                <c:pt idx="820">
                  <c:v>6</c:v>
                </c:pt>
                <c:pt idx="821">
                  <c:v>2</c:v>
                </c:pt>
                <c:pt idx="822">
                  <c:v>6</c:v>
                </c:pt>
                <c:pt idx="823">
                  <c:v>6</c:v>
                </c:pt>
                <c:pt idx="824">
                  <c:v>11</c:v>
                </c:pt>
                <c:pt idx="825">
                  <c:v>7</c:v>
                </c:pt>
                <c:pt idx="826">
                  <c:v>3</c:v>
                </c:pt>
                <c:pt idx="827">
                  <c:v>7</c:v>
                </c:pt>
                <c:pt idx="828">
                  <c:v>5</c:v>
                </c:pt>
                <c:pt idx="829">
                  <c:v>8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2</c:v>
                </c:pt>
                <c:pt idx="834">
                  <c:v>1</c:v>
                </c:pt>
                <c:pt idx="835">
                  <c:v>3</c:v>
                </c:pt>
                <c:pt idx="836">
                  <c:v>2</c:v>
                </c:pt>
                <c:pt idx="837">
                  <c:v>5</c:v>
                </c:pt>
                <c:pt idx="838">
                  <c:v>0</c:v>
                </c:pt>
                <c:pt idx="839">
                  <c:v>4</c:v>
                </c:pt>
                <c:pt idx="840">
                  <c:v>4</c:v>
                </c:pt>
                <c:pt idx="841">
                  <c:v>6</c:v>
                </c:pt>
                <c:pt idx="842">
                  <c:v>2</c:v>
                </c:pt>
                <c:pt idx="843">
                  <c:v>7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1</c:v>
                </c:pt>
                <c:pt idx="848">
                  <c:v>4</c:v>
                </c:pt>
                <c:pt idx="849">
                  <c:v>4</c:v>
                </c:pt>
                <c:pt idx="850">
                  <c:v>1</c:v>
                </c:pt>
                <c:pt idx="851">
                  <c:v>7</c:v>
                </c:pt>
                <c:pt idx="852">
                  <c:v>3</c:v>
                </c:pt>
                <c:pt idx="853">
                  <c:v>4</c:v>
                </c:pt>
                <c:pt idx="854">
                  <c:v>10</c:v>
                </c:pt>
                <c:pt idx="855">
                  <c:v>1</c:v>
                </c:pt>
                <c:pt idx="856">
                  <c:v>7</c:v>
                </c:pt>
                <c:pt idx="857">
                  <c:v>1</c:v>
                </c:pt>
                <c:pt idx="858">
                  <c:v>2</c:v>
                </c:pt>
                <c:pt idx="859">
                  <c:v>1</c:v>
                </c:pt>
                <c:pt idx="860">
                  <c:v>11</c:v>
                </c:pt>
                <c:pt idx="861">
                  <c:v>1</c:v>
                </c:pt>
                <c:pt idx="862">
                  <c:v>0</c:v>
                </c:pt>
                <c:pt idx="863">
                  <c:v>5</c:v>
                </c:pt>
                <c:pt idx="864">
                  <c:v>6</c:v>
                </c:pt>
                <c:pt idx="865">
                  <c:v>4</c:v>
                </c:pt>
                <c:pt idx="866">
                  <c:v>8</c:v>
                </c:pt>
                <c:pt idx="867">
                  <c:v>2</c:v>
                </c:pt>
                <c:pt idx="868">
                  <c:v>1</c:v>
                </c:pt>
                <c:pt idx="869">
                  <c:v>3</c:v>
                </c:pt>
                <c:pt idx="870">
                  <c:v>2</c:v>
                </c:pt>
                <c:pt idx="871">
                  <c:v>1</c:v>
                </c:pt>
                <c:pt idx="872">
                  <c:v>5</c:v>
                </c:pt>
                <c:pt idx="873">
                  <c:v>1</c:v>
                </c:pt>
                <c:pt idx="874">
                  <c:v>1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2</c:v>
                </c:pt>
                <c:pt idx="879">
                  <c:v>2</c:v>
                </c:pt>
                <c:pt idx="880">
                  <c:v>7</c:v>
                </c:pt>
                <c:pt idx="881">
                  <c:v>3</c:v>
                </c:pt>
                <c:pt idx="882">
                  <c:v>3</c:v>
                </c:pt>
                <c:pt idx="883">
                  <c:v>5</c:v>
                </c:pt>
                <c:pt idx="884">
                  <c:v>9</c:v>
                </c:pt>
                <c:pt idx="885">
                  <c:v>5</c:v>
                </c:pt>
                <c:pt idx="886">
                  <c:v>4</c:v>
                </c:pt>
                <c:pt idx="887">
                  <c:v>6</c:v>
                </c:pt>
                <c:pt idx="888">
                  <c:v>9</c:v>
                </c:pt>
                <c:pt idx="889">
                  <c:v>1</c:v>
                </c:pt>
                <c:pt idx="890">
                  <c:v>7</c:v>
                </c:pt>
                <c:pt idx="891">
                  <c:v>7</c:v>
                </c:pt>
                <c:pt idx="892">
                  <c:v>5</c:v>
                </c:pt>
                <c:pt idx="893">
                  <c:v>2</c:v>
                </c:pt>
                <c:pt idx="894">
                  <c:v>2</c:v>
                </c:pt>
                <c:pt idx="895">
                  <c:v>3</c:v>
                </c:pt>
                <c:pt idx="896">
                  <c:v>8</c:v>
                </c:pt>
                <c:pt idx="897">
                  <c:v>1</c:v>
                </c:pt>
                <c:pt idx="898">
                  <c:v>2</c:v>
                </c:pt>
                <c:pt idx="899">
                  <c:v>6</c:v>
                </c:pt>
                <c:pt idx="900">
                  <c:v>1</c:v>
                </c:pt>
                <c:pt idx="901">
                  <c:v>2</c:v>
                </c:pt>
                <c:pt idx="902">
                  <c:v>1</c:v>
                </c:pt>
                <c:pt idx="903">
                  <c:v>7</c:v>
                </c:pt>
                <c:pt idx="904">
                  <c:v>5</c:v>
                </c:pt>
                <c:pt idx="905">
                  <c:v>11</c:v>
                </c:pt>
                <c:pt idx="906">
                  <c:v>7</c:v>
                </c:pt>
                <c:pt idx="907">
                  <c:v>2</c:v>
                </c:pt>
                <c:pt idx="908">
                  <c:v>2</c:v>
                </c:pt>
                <c:pt idx="909">
                  <c:v>3</c:v>
                </c:pt>
                <c:pt idx="910">
                  <c:v>4</c:v>
                </c:pt>
                <c:pt idx="911">
                  <c:v>3</c:v>
                </c:pt>
                <c:pt idx="912">
                  <c:v>6</c:v>
                </c:pt>
                <c:pt idx="913">
                  <c:v>2</c:v>
                </c:pt>
                <c:pt idx="914">
                  <c:v>9</c:v>
                </c:pt>
                <c:pt idx="915">
                  <c:v>3</c:v>
                </c:pt>
                <c:pt idx="916">
                  <c:v>3</c:v>
                </c:pt>
                <c:pt idx="917">
                  <c:v>2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3</c:v>
                </c:pt>
                <c:pt idx="922">
                  <c:v>3</c:v>
                </c:pt>
                <c:pt idx="923">
                  <c:v>2</c:v>
                </c:pt>
                <c:pt idx="924">
                  <c:v>9</c:v>
                </c:pt>
                <c:pt idx="925">
                  <c:v>3</c:v>
                </c:pt>
                <c:pt idx="926">
                  <c:v>3</c:v>
                </c:pt>
                <c:pt idx="927">
                  <c:v>7</c:v>
                </c:pt>
                <c:pt idx="928">
                  <c:v>5</c:v>
                </c:pt>
                <c:pt idx="929">
                  <c:v>4</c:v>
                </c:pt>
                <c:pt idx="930">
                  <c:v>3</c:v>
                </c:pt>
                <c:pt idx="931">
                  <c:v>8</c:v>
                </c:pt>
                <c:pt idx="932">
                  <c:v>9</c:v>
                </c:pt>
                <c:pt idx="933">
                  <c:v>27</c:v>
                </c:pt>
                <c:pt idx="934">
                  <c:v>6</c:v>
                </c:pt>
                <c:pt idx="935">
                  <c:v>4</c:v>
                </c:pt>
                <c:pt idx="936">
                  <c:v>3</c:v>
                </c:pt>
                <c:pt idx="937">
                  <c:v>5</c:v>
                </c:pt>
                <c:pt idx="938">
                  <c:v>3</c:v>
                </c:pt>
                <c:pt idx="939">
                  <c:v>3</c:v>
                </c:pt>
                <c:pt idx="940">
                  <c:v>10</c:v>
                </c:pt>
                <c:pt idx="941">
                  <c:v>3</c:v>
                </c:pt>
                <c:pt idx="942">
                  <c:v>10</c:v>
                </c:pt>
                <c:pt idx="943">
                  <c:v>9</c:v>
                </c:pt>
                <c:pt idx="944">
                  <c:v>7</c:v>
                </c:pt>
                <c:pt idx="945">
                  <c:v>2</c:v>
                </c:pt>
                <c:pt idx="946">
                  <c:v>6</c:v>
                </c:pt>
                <c:pt idx="947">
                  <c:v>3</c:v>
                </c:pt>
                <c:pt idx="948">
                  <c:v>8</c:v>
                </c:pt>
                <c:pt idx="949">
                  <c:v>4</c:v>
                </c:pt>
                <c:pt idx="950">
                  <c:v>7</c:v>
                </c:pt>
                <c:pt idx="951">
                  <c:v>5</c:v>
                </c:pt>
                <c:pt idx="952">
                  <c:v>4</c:v>
                </c:pt>
                <c:pt idx="953">
                  <c:v>1</c:v>
                </c:pt>
                <c:pt idx="954">
                  <c:v>1</c:v>
                </c:pt>
                <c:pt idx="955">
                  <c:v>2</c:v>
                </c:pt>
                <c:pt idx="956">
                  <c:v>1</c:v>
                </c:pt>
                <c:pt idx="957">
                  <c:v>6</c:v>
                </c:pt>
                <c:pt idx="958">
                  <c:v>8</c:v>
                </c:pt>
                <c:pt idx="959">
                  <c:v>8</c:v>
                </c:pt>
                <c:pt idx="960">
                  <c:v>2</c:v>
                </c:pt>
                <c:pt idx="961">
                  <c:v>7</c:v>
                </c:pt>
                <c:pt idx="962">
                  <c:v>3</c:v>
                </c:pt>
                <c:pt idx="963">
                  <c:v>6</c:v>
                </c:pt>
                <c:pt idx="964">
                  <c:v>8</c:v>
                </c:pt>
                <c:pt idx="965">
                  <c:v>6</c:v>
                </c:pt>
                <c:pt idx="966">
                  <c:v>10</c:v>
                </c:pt>
                <c:pt idx="967">
                  <c:v>4</c:v>
                </c:pt>
                <c:pt idx="968">
                  <c:v>4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4</c:v>
                </c:pt>
                <c:pt idx="974">
                  <c:v>5</c:v>
                </c:pt>
                <c:pt idx="975">
                  <c:v>2</c:v>
                </c:pt>
                <c:pt idx="976">
                  <c:v>8</c:v>
                </c:pt>
                <c:pt idx="977">
                  <c:v>1</c:v>
                </c:pt>
                <c:pt idx="978">
                  <c:v>2</c:v>
                </c:pt>
                <c:pt idx="979">
                  <c:v>3</c:v>
                </c:pt>
                <c:pt idx="980">
                  <c:v>7</c:v>
                </c:pt>
                <c:pt idx="981">
                  <c:v>1</c:v>
                </c:pt>
                <c:pt idx="982">
                  <c:v>4</c:v>
                </c:pt>
                <c:pt idx="983">
                  <c:v>5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11</c:v>
                </c:pt>
                <c:pt idx="988">
                  <c:v>5</c:v>
                </c:pt>
                <c:pt idx="989">
                  <c:v>3</c:v>
                </c:pt>
                <c:pt idx="990">
                  <c:v>0</c:v>
                </c:pt>
                <c:pt idx="991">
                  <c:v>1</c:v>
                </c:pt>
                <c:pt idx="992">
                  <c:v>4</c:v>
                </c:pt>
                <c:pt idx="993">
                  <c:v>2</c:v>
                </c:pt>
                <c:pt idx="994">
                  <c:v>4</c:v>
                </c:pt>
                <c:pt idx="995">
                  <c:v>10</c:v>
                </c:pt>
                <c:pt idx="996">
                  <c:v>7</c:v>
                </c:pt>
                <c:pt idx="997">
                  <c:v>4</c:v>
                </c:pt>
                <c:pt idx="998">
                  <c:v>2</c:v>
                </c:pt>
                <c:pt idx="999">
                  <c:v>2</c:v>
                </c:pt>
                <c:pt idx="1000">
                  <c:v>5</c:v>
                </c:pt>
                <c:pt idx="1001">
                  <c:v>3</c:v>
                </c:pt>
                <c:pt idx="1002">
                  <c:v>1</c:v>
                </c:pt>
                <c:pt idx="1003">
                  <c:v>4</c:v>
                </c:pt>
                <c:pt idx="1004">
                  <c:v>1</c:v>
                </c:pt>
                <c:pt idx="1005">
                  <c:v>11</c:v>
                </c:pt>
                <c:pt idx="1006">
                  <c:v>3</c:v>
                </c:pt>
                <c:pt idx="1007">
                  <c:v>7</c:v>
                </c:pt>
                <c:pt idx="1008">
                  <c:v>4</c:v>
                </c:pt>
                <c:pt idx="1009">
                  <c:v>1</c:v>
                </c:pt>
                <c:pt idx="1010">
                  <c:v>8</c:v>
                </c:pt>
                <c:pt idx="1011">
                  <c:v>1</c:v>
                </c:pt>
                <c:pt idx="1012">
                  <c:v>2</c:v>
                </c:pt>
                <c:pt idx="1013">
                  <c:v>2</c:v>
                </c:pt>
                <c:pt idx="1014">
                  <c:v>0</c:v>
                </c:pt>
                <c:pt idx="1015">
                  <c:v>5</c:v>
                </c:pt>
                <c:pt idx="1016">
                  <c:v>4</c:v>
                </c:pt>
                <c:pt idx="1017">
                  <c:v>4</c:v>
                </c:pt>
                <c:pt idx="1018">
                  <c:v>10</c:v>
                </c:pt>
                <c:pt idx="1019">
                  <c:v>3</c:v>
                </c:pt>
                <c:pt idx="1020">
                  <c:v>3</c:v>
                </c:pt>
                <c:pt idx="1021">
                  <c:v>4</c:v>
                </c:pt>
                <c:pt idx="1022">
                  <c:v>2</c:v>
                </c:pt>
                <c:pt idx="1023">
                  <c:v>4</c:v>
                </c:pt>
                <c:pt idx="1024">
                  <c:v>2</c:v>
                </c:pt>
                <c:pt idx="1025">
                  <c:v>2</c:v>
                </c:pt>
                <c:pt idx="1026">
                  <c:v>1</c:v>
                </c:pt>
                <c:pt idx="1027">
                  <c:v>6</c:v>
                </c:pt>
                <c:pt idx="1028">
                  <c:v>2</c:v>
                </c:pt>
                <c:pt idx="1029">
                  <c:v>6</c:v>
                </c:pt>
                <c:pt idx="1030">
                  <c:v>1</c:v>
                </c:pt>
                <c:pt idx="1031">
                  <c:v>6</c:v>
                </c:pt>
                <c:pt idx="1032">
                  <c:v>7</c:v>
                </c:pt>
                <c:pt idx="1033">
                  <c:v>3</c:v>
                </c:pt>
                <c:pt idx="1034">
                  <c:v>1</c:v>
                </c:pt>
                <c:pt idx="1035">
                  <c:v>5</c:v>
                </c:pt>
                <c:pt idx="1036">
                  <c:v>5</c:v>
                </c:pt>
                <c:pt idx="1037">
                  <c:v>4</c:v>
                </c:pt>
                <c:pt idx="1038">
                  <c:v>5</c:v>
                </c:pt>
                <c:pt idx="1039">
                  <c:v>7</c:v>
                </c:pt>
                <c:pt idx="1040">
                  <c:v>2</c:v>
                </c:pt>
                <c:pt idx="1041">
                  <c:v>4</c:v>
                </c:pt>
                <c:pt idx="1042">
                  <c:v>9</c:v>
                </c:pt>
                <c:pt idx="1043">
                  <c:v>1</c:v>
                </c:pt>
                <c:pt idx="1044">
                  <c:v>4</c:v>
                </c:pt>
                <c:pt idx="1045">
                  <c:v>4</c:v>
                </c:pt>
                <c:pt idx="1046">
                  <c:v>2</c:v>
                </c:pt>
                <c:pt idx="1047">
                  <c:v>11</c:v>
                </c:pt>
                <c:pt idx="1048">
                  <c:v>2</c:v>
                </c:pt>
                <c:pt idx="1049">
                  <c:v>6</c:v>
                </c:pt>
                <c:pt idx="1050">
                  <c:v>3</c:v>
                </c:pt>
                <c:pt idx="1051">
                  <c:v>1</c:v>
                </c:pt>
                <c:pt idx="1052">
                  <c:v>6</c:v>
                </c:pt>
                <c:pt idx="1053">
                  <c:v>4</c:v>
                </c:pt>
                <c:pt idx="1054">
                  <c:v>1</c:v>
                </c:pt>
                <c:pt idx="1055">
                  <c:v>1</c:v>
                </c:pt>
                <c:pt idx="1056">
                  <c:v>4</c:v>
                </c:pt>
                <c:pt idx="1057">
                  <c:v>7</c:v>
                </c:pt>
                <c:pt idx="1058">
                  <c:v>8</c:v>
                </c:pt>
                <c:pt idx="1059">
                  <c:v>9</c:v>
                </c:pt>
                <c:pt idx="1060">
                  <c:v>8</c:v>
                </c:pt>
                <c:pt idx="1061">
                  <c:v>10</c:v>
                </c:pt>
                <c:pt idx="1062">
                  <c:v>2</c:v>
                </c:pt>
                <c:pt idx="1063">
                  <c:v>1</c:v>
                </c:pt>
                <c:pt idx="1064">
                  <c:v>1</c:v>
                </c:pt>
                <c:pt idx="1065">
                  <c:v>4</c:v>
                </c:pt>
                <c:pt idx="1066">
                  <c:v>1</c:v>
                </c:pt>
                <c:pt idx="1067">
                  <c:v>10</c:v>
                </c:pt>
                <c:pt idx="1068">
                  <c:v>2</c:v>
                </c:pt>
                <c:pt idx="1069">
                  <c:v>1</c:v>
                </c:pt>
                <c:pt idx="1070">
                  <c:v>5</c:v>
                </c:pt>
                <c:pt idx="1071">
                  <c:v>2</c:v>
                </c:pt>
                <c:pt idx="1072">
                  <c:v>4</c:v>
                </c:pt>
                <c:pt idx="1073">
                  <c:v>27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8</c:v>
                </c:pt>
                <c:pt idx="1078">
                  <c:v>6</c:v>
                </c:pt>
                <c:pt idx="1079">
                  <c:v>2</c:v>
                </c:pt>
                <c:pt idx="1080">
                  <c:v>3</c:v>
                </c:pt>
                <c:pt idx="1081">
                  <c:v>3</c:v>
                </c:pt>
                <c:pt idx="1082">
                  <c:v>1</c:v>
                </c:pt>
                <c:pt idx="1083">
                  <c:v>5</c:v>
                </c:pt>
                <c:pt idx="1084">
                  <c:v>3</c:v>
                </c:pt>
                <c:pt idx="1085">
                  <c:v>7</c:v>
                </c:pt>
                <c:pt idx="1086">
                  <c:v>2</c:v>
                </c:pt>
                <c:pt idx="1087">
                  <c:v>4</c:v>
                </c:pt>
                <c:pt idx="1088">
                  <c:v>6</c:v>
                </c:pt>
                <c:pt idx="1089">
                  <c:v>1</c:v>
                </c:pt>
                <c:pt idx="1090">
                  <c:v>2</c:v>
                </c:pt>
                <c:pt idx="1091">
                  <c:v>7</c:v>
                </c:pt>
                <c:pt idx="1092">
                  <c:v>2</c:v>
                </c:pt>
                <c:pt idx="1093">
                  <c:v>3</c:v>
                </c:pt>
                <c:pt idx="1094">
                  <c:v>5</c:v>
                </c:pt>
                <c:pt idx="1095">
                  <c:v>0</c:v>
                </c:pt>
                <c:pt idx="1096">
                  <c:v>3</c:v>
                </c:pt>
                <c:pt idx="1097">
                  <c:v>3</c:v>
                </c:pt>
                <c:pt idx="1098">
                  <c:v>1</c:v>
                </c:pt>
                <c:pt idx="1099">
                  <c:v>6</c:v>
                </c:pt>
                <c:pt idx="1100">
                  <c:v>1</c:v>
                </c:pt>
                <c:pt idx="1101">
                  <c:v>3</c:v>
                </c:pt>
                <c:pt idx="1102">
                  <c:v>3</c:v>
                </c:pt>
                <c:pt idx="1103">
                  <c:v>7</c:v>
                </c:pt>
                <c:pt idx="1104">
                  <c:v>3</c:v>
                </c:pt>
                <c:pt idx="1105">
                  <c:v>0</c:v>
                </c:pt>
                <c:pt idx="1106">
                  <c:v>5</c:v>
                </c:pt>
                <c:pt idx="1107">
                  <c:v>6</c:v>
                </c:pt>
                <c:pt idx="1108">
                  <c:v>1</c:v>
                </c:pt>
                <c:pt idx="1109">
                  <c:v>1</c:v>
                </c:pt>
                <c:pt idx="1110">
                  <c:v>9</c:v>
                </c:pt>
                <c:pt idx="1111">
                  <c:v>10</c:v>
                </c:pt>
                <c:pt idx="1112">
                  <c:v>1</c:v>
                </c:pt>
                <c:pt idx="1113">
                  <c:v>3</c:v>
                </c:pt>
                <c:pt idx="1114">
                  <c:v>4</c:v>
                </c:pt>
                <c:pt idx="1115">
                  <c:v>9</c:v>
                </c:pt>
                <c:pt idx="1116">
                  <c:v>5</c:v>
                </c:pt>
                <c:pt idx="1117">
                  <c:v>4</c:v>
                </c:pt>
                <c:pt idx="1118">
                  <c:v>2</c:v>
                </c:pt>
                <c:pt idx="1119">
                  <c:v>2</c:v>
                </c:pt>
                <c:pt idx="1120">
                  <c:v>9</c:v>
                </c:pt>
                <c:pt idx="1121">
                  <c:v>4</c:v>
                </c:pt>
                <c:pt idx="1122">
                  <c:v>6</c:v>
                </c:pt>
                <c:pt idx="1123">
                  <c:v>1</c:v>
                </c:pt>
                <c:pt idx="1124">
                  <c:v>5</c:v>
                </c:pt>
                <c:pt idx="1125">
                  <c:v>7</c:v>
                </c:pt>
                <c:pt idx="1126">
                  <c:v>1</c:v>
                </c:pt>
                <c:pt idx="1127">
                  <c:v>1</c:v>
                </c:pt>
                <c:pt idx="1128">
                  <c:v>6</c:v>
                </c:pt>
                <c:pt idx="1129">
                  <c:v>8</c:v>
                </c:pt>
                <c:pt idx="1130">
                  <c:v>2</c:v>
                </c:pt>
                <c:pt idx="1131">
                  <c:v>8</c:v>
                </c:pt>
                <c:pt idx="1132">
                  <c:v>3</c:v>
                </c:pt>
                <c:pt idx="1133">
                  <c:v>5</c:v>
                </c:pt>
                <c:pt idx="1134">
                  <c:v>4</c:v>
                </c:pt>
                <c:pt idx="1135">
                  <c:v>7</c:v>
                </c:pt>
                <c:pt idx="1136">
                  <c:v>7</c:v>
                </c:pt>
                <c:pt idx="1137">
                  <c:v>3</c:v>
                </c:pt>
                <c:pt idx="1138">
                  <c:v>7</c:v>
                </c:pt>
                <c:pt idx="1139">
                  <c:v>4</c:v>
                </c:pt>
                <c:pt idx="1140">
                  <c:v>0</c:v>
                </c:pt>
                <c:pt idx="1141">
                  <c:v>4</c:v>
                </c:pt>
                <c:pt idx="1142">
                  <c:v>7</c:v>
                </c:pt>
                <c:pt idx="1143">
                  <c:v>7</c:v>
                </c:pt>
                <c:pt idx="1144">
                  <c:v>1</c:v>
                </c:pt>
                <c:pt idx="1145">
                  <c:v>2</c:v>
                </c:pt>
                <c:pt idx="1146">
                  <c:v>9</c:v>
                </c:pt>
                <c:pt idx="1147">
                  <c:v>9</c:v>
                </c:pt>
                <c:pt idx="1148">
                  <c:v>8</c:v>
                </c:pt>
                <c:pt idx="1149">
                  <c:v>1</c:v>
                </c:pt>
                <c:pt idx="1150">
                  <c:v>6</c:v>
                </c:pt>
                <c:pt idx="1151">
                  <c:v>1</c:v>
                </c:pt>
                <c:pt idx="1152">
                  <c:v>4</c:v>
                </c:pt>
                <c:pt idx="1153">
                  <c:v>10</c:v>
                </c:pt>
                <c:pt idx="1154">
                  <c:v>5</c:v>
                </c:pt>
                <c:pt idx="1155">
                  <c:v>3</c:v>
                </c:pt>
                <c:pt idx="1156">
                  <c:v>4</c:v>
                </c:pt>
                <c:pt idx="1157">
                  <c:v>3</c:v>
                </c:pt>
                <c:pt idx="1158">
                  <c:v>5</c:v>
                </c:pt>
                <c:pt idx="1159">
                  <c:v>2</c:v>
                </c:pt>
                <c:pt idx="1160">
                  <c:v>9</c:v>
                </c:pt>
                <c:pt idx="1161">
                  <c:v>4</c:v>
                </c:pt>
                <c:pt idx="1162">
                  <c:v>1</c:v>
                </c:pt>
                <c:pt idx="1163">
                  <c:v>6</c:v>
                </c:pt>
                <c:pt idx="1164">
                  <c:v>2</c:v>
                </c:pt>
                <c:pt idx="1165">
                  <c:v>7</c:v>
                </c:pt>
                <c:pt idx="1166">
                  <c:v>1</c:v>
                </c:pt>
                <c:pt idx="1167">
                  <c:v>2</c:v>
                </c:pt>
                <c:pt idx="1168">
                  <c:v>5</c:v>
                </c:pt>
                <c:pt idx="1169">
                  <c:v>7</c:v>
                </c:pt>
                <c:pt idx="1170">
                  <c:v>1</c:v>
                </c:pt>
                <c:pt idx="1171">
                  <c:v>3</c:v>
                </c:pt>
                <c:pt idx="1172">
                  <c:v>1</c:v>
                </c:pt>
                <c:pt idx="1173">
                  <c:v>2</c:v>
                </c:pt>
                <c:pt idx="1174">
                  <c:v>3</c:v>
                </c:pt>
                <c:pt idx="1175">
                  <c:v>1</c:v>
                </c:pt>
                <c:pt idx="1176">
                  <c:v>5</c:v>
                </c:pt>
                <c:pt idx="1177">
                  <c:v>1</c:v>
                </c:pt>
                <c:pt idx="1178">
                  <c:v>2</c:v>
                </c:pt>
                <c:pt idx="1179">
                  <c:v>10</c:v>
                </c:pt>
                <c:pt idx="1180">
                  <c:v>6</c:v>
                </c:pt>
                <c:pt idx="1181">
                  <c:v>9</c:v>
                </c:pt>
                <c:pt idx="1182">
                  <c:v>3</c:v>
                </c:pt>
                <c:pt idx="1183">
                  <c:v>2</c:v>
                </c:pt>
                <c:pt idx="1184">
                  <c:v>7</c:v>
                </c:pt>
                <c:pt idx="1185">
                  <c:v>4</c:v>
                </c:pt>
                <c:pt idx="1186">
                  <c:v>2</c:v>
                </c:pt>
                <c:pt idx="1187">
                  <c:v>2</c:v>
                </c:pt>
                <c:pt idx="1188">
                  <c:v>1</c:v>
                </c:pt>
                <c:pt idx="1189">
                  <c:v>1</c:v>
                </c:pt>
                <c:pt idx="1190">
                  <c:v>3</c:v>
                </c:pt>
                <c:pt idx="1191">
                  <c:v>5</c:v>
                </c:pt>
                <c:pt idx="1192">
                  <c:v>5</c:v>
                </c:pt>
                <c:pt idx="1193">
                  <c:v>3</c:v>
                </c:pt>
                <c:pt idx="1194">
                  <c:v>2</c:v>
                </c:pt>
                <c:pt idx="1195">
                  <c:v>6</c:v>
                </c:pt>
                <c:pt idx="1196">
                  <c:v>10</c:v>
                </c:pt>
                <c:pt idx="1197">
                  <c:v>1</c:v>
                </c:pt>
                <c:pt idx="1198">
                  <c:v>7</c:v>
                </c:pt>
                <c:pt idx="1199">
                  <c:v>5</c:v>
                </c:pt>
                <c:pt idx="1200">
                  <c:v>6</c:v>
                </c:pt>
                <c:pt idx="1201">
                  <c:v>4</c:v>
                </c:pt>
                <c:pt idx="1202">
                  <c:v>1</c:v>
                </c:pt>
                <c:pt idx="1203">
                  <c:v>6</c:v>
                </c:pt>
                <c:pt idx="1204">
                  <c:v>4</c:v>
                </c:pt>
                <c:pt idx="1205">
                  <c:v>7</c:v>
                </c:pt>
                <c:pt idx="1206">
                  <c:v>4</c:v>
                </c:pt>
                <c:pt idx="1207">
                  <c:v>3</c:v>
                </c:pt>
                <c:pt idx="1208">
                  <c:v>4</c:v>
                </c:pt>
                <c:pt idx="1209">
                  <c:v>1</c:v>
                </c:pt>
                <c:pt idx="1210">
                  <c:v>1</c:v>
                </c:pt>
                <c:pt idx="1211">
                  <c:v>3</c:v>
                </c:pt>
                <c:pt idx="1212">
                  <c:v>4</c:v>
                </c:pt>
                <c:pt idx="1213">
                  <c:v>2</c:v>
                </c:pt>
                <c:pt idx="1214">
                  <c:v>7</c:v>
                </c:pt>
                <c:pt idx="1215">
                  <c:v>3</c:v>
                </c:pt>
                <c:pt idx="1216">
                  <c:v>4</c:v>
                </c:pt>
                <c:pt idx="1217">
                  <c:v>5</c:v>
                </c:pt>
                <c:pt idx="1218">
                  <c:v>4</c:v>
                </c:pt>
                <c:pt idx="1219">
                  <c:v>6</c:v>
                </c:pt>
                <c:pt idx="1220">
                  <c:v>3</c:v>
                </c:pt>
                <c:pt idx="1221">
                  <c:v>1</c:v>
                </c:pt>
                <c:pt idx="1222">
                  <c:v>3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1</c:v>
                </c:pt>
                <c:pt idx="1227">
                  <c:v>10</c:v>
                </c:pt>
                <c:pt idx="1228">
                  <c:v>5</c:v>
                </c:pt>
                <c:pt idx="1229">
                  <c:v>6</c:v>
                </c:pt>
                <c:pt idx="1230">
                  <c:v>5</c:v>
                </c:pt>
                <c:pt idx="1231">
                  <c:v>1</c:v>
                </c:pt>
                <c:pt idx="1232">
                  <c:v>5</c:v>
                </c:pt>
                <c:pt idx="1233">
                  <c:v>5</c:v>
                </c:pt>
                <c:pt idx="1234">
                  <c:v>7</c:v>
                </c:pt>
                <c:pt idx="1235">
                  <c:v>6</c:v>
                </c:pt>
                <c:pt idx="1236">
                  <c:v>5</c:v>
                </c:pt>
                <c:pt idx="1237">
                  <c:v>11</c:v>
                </c:pt>
                <c:pt idx="1238">
                  <c:v>3</c:v>
                </c:pt>
                <c:pt idx="1239">
                  <c:v>5</c:v>
                </c:pt>
                <c:pt idx="1240">
                  <c:v>6</c:v>
                </c:pt>
                <c:pt idx="1241">
                  <c:v>8</c:v>
                </c:pt>
                <c:pt idx="1242">
                  <c:v>2</c:v>
                </c:pt>
                <c:pt idx="1243">
                  <c:v>1</c:v>
                </c:pt>
                <c:pt idx="1244">
                  <c:v>1</c:v>
                </c:pt>
                <c:pt idx="1245">
                  <c:v>4</c:v>
                </c:pt>
                <c:pt idx="1246">
                  <c:v>6</c:v>
                </c:pt>
                <c:pt idx="1247">
                  <c:v>5</c:v>
                </c:pt>
                <c:pt idx="1248">
                  <c:v>0</c:v>
                </c:pt>
                <c:pt idx="1249">
                  <c:v>1</c:v>
                </c:pt>
                <c:pt idx="1250">
                  <c:v>6</c:v>
                </c:pt>
                <c:pt idx="1251">
                  <c:v>4</c:v>
                </c:pt>
                <c:pt idx="1252">
                  <c:v>8</c:v>
                </c:pt>
                <c:pt idx="1253">
                  <c:v>2</c:v>
                </c:pt>
                <c:pt idx="1254">
                  <c:v>2</c:v>
                </c:pt>
                <c:pt idx="1255">
                  <c:v>3</c:v>
                </c:pt>
                <c:pt idx="1256">
                  <c:v>3</c:v>
                </c:pt>
                <c:pt idx="1257">
                  <c:v>6</c:v>
                </c:pt>
                <c:pt idx="1258">
                  <c:v>2</c:v>
                </c:pt>
                <c:pt idx="1259">
                  <c:v>4</c:v>
                </c:pt>
                <c:pt idx="1260">
                  <c:v>6</c:v>
                </c:pt>
                <c:pt idx="1261">
                  <c:v>2</c:v>
                </c:pt>
                <c:pt idx="1262">
                  <c:v>1</c:v>
                </c:pt>
                <c:pt idx="1263">
                  <c:v>2</c:v>
                </c:pt>
                <c:pt idx="1264">
                  <c:v>1</c:v>
                </c:pt>
                <c:pt idx="1265">
                  <c:v>8</c:v>
                </c:pt>
                <c:pt idx="1266">
                  <c:v>2</c:v>
                </c:pt>
                <c:pt idx="1267">
                  <c:v>5</c:v>
                </c:pt>
                <c:pt idx="1268">
                  <c:v>9</c:v>
                </c:pt>
                <c:pt idx="1269">
                  <c:v>23</c:v>
                </c:pt>
                <c:pt idx="1270">
                  <c:v>3</c:v>
                </c:pt>
                <c:pt idx="1271">
                  <c:v>3</c:v>
                </c:pt>
                <c:pt idx="1272">
                  <c:v>9</c:v>
                </c:pt>
                <c:pt idx="1273">
                  <c:v>11</c:v>
                </c:pt>
                <c:pt idx="1274">
                  <c:v>4</c:v>
                </c:pt>
                <c:pt idx="1275">
                  <c:v>7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8</c:v>
                </c:pt>
                <c:pt idx="1282">
                  <c:v>6</c:v>
                </c:pt>
                <c:pt idx="1283">
                  <c:v>9</c:v>
                </c:pt>
                <c:pt idx="1284">
                  <c:v>1</c:v>
                </c:pt>
                <c:pt idx="1285">
                  <c:v>3</c:v>
                </c:pt>
                <c:pt idx="1286">
                  <c:v>4</c:v>
                </c:pt>
                <c:pt idx="1287">
                  <c:v>11</c:v>
                </c:pt>
                <c:pt idx="1288">
                  <c:v>6</c:v>
                </c:pt>
                <c:pt idx="1289">
                  <c:v>5</c:v>
                </c:pt>
                <c:pt idx="1290">
                  <c:v>2</c:v>
                </c:pt>
                <c:pt idx="1291">
                  <c:v>10</c:v>
                </c:pt>
                <c:pt idx="1292">
                  <c:v>9</c:v>
                </c:pt>
                <c:pt idx="1293">
                  <c:v>6</c:v>
                </c:pt>
                <c:pt idx="1294">
                  <c:v>2</c:v>
                </c:pt>
                <c:pt idx="1295">
                  <c:v>2</c:v>
                </c:pt>
                <c:pt idx="1296">
                  <c:v>1</c:v>
                </c:pt>
                <c:pt idx="1297">
                  <c:v>6</c:v>
                </c:pt>
                <c:pt idx="1298">
                  <c:v>1</c:v>
                </c:pt>
                <c:pt idx="1299">
                  <c:v>8</c:v>
                </c:pt>
                <c:pt idx="1300">
                  <c:v>1</c:v>
                </c:pt>
                <c:pt idx="1301">
                  <c:v>2</c:v>
                </c:pt>
                <c:pt idx="1302">
                  <c:v>7</c:v>
                </c:pt>
                <c:pt idx="1303">
                  <c:v>2</c:v>
                </c:pt>
                <c:pt idx="1304">
                  <c:v>5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3</c:v>
                </c:pt>
                <c:pt idx="1309">
                  <c:v>5</c:v>
                </c:pt>
                <c:pt idx="1310">
                  <c:v>2</c:v>
                </c:pt>
                <c:pt idx="1311">
                  <c:v>3</c:v>
                </c:pt>
                <c:pt idx="1312">
                  <c:v>4</c:v>
                </c:pt>
                <c:pt idx="1313">
                  <c:v>6</c:v>
                </c:pt>
                <c:pt idx="1314">
                  <c:v>7</c:v>
                </c:pt>
                <c:pt idx="1315">
                  <c:v>4</c:v>
                </c:pt>
                <c:pt idx="1316">
                  <c:v>4</c:v>
                </c:pt>
                <c:pt idx="1317">
                  <c:v>5</c:v>
                </c:pt>
                <c:pt idx="1318">
                  <c:v>1</c:v>
                </c:pt>
                <c:pt idx="1319">
                  <c:v>1</c:v>
                </c:pt>
                <c:pt idx="1320">
                  <c:v>2</c:v>
                </c:pt>
                <c:pt idx="1321">
                  <c:v>2</c:v>
                </c:pt>
                <c:pt idx="1322">
                  <c:v>11</c:v>
                </c:pt>
                <c:pt idx="1323">
                  <c:v>4</c:v>
                </c:pt>
                <c:pt idx="1324">
                  <c:v>6</c:v>
                </c:pt>
                <c:pt idx="1325">
                  <c:v>2</c:v>
                </c:pt>
                <c:pt idx="1326">
                  <c:v>5</c:v>
                </c:pt>
                <c:pt idx="1327">
                  <c:v>2</c:v>
                </c:pt>
                <c:pt idx="1328">
                  <c:v>2</c:v>
                </c:pt>
                <c:pt idx="1329">
                  <c:v>3</c:v>
                </c:pt>
                <c:pt idx="1330">
                  <c:v>6</c:v>
                </c:pt>
                <c:pt idx="1331">
                  <c:v>2</c:v>
                </c:pt>
                <c:pt idx="1332">
                  <c:v>1</c:v>
                </c:pt>
                <c:pt idx="1333">
                  <c:v>2</c:v>
                </c:pt>
                <c:pt idx="1334">
                  <c:v>1</c:v>
                </c:pt>
                <c:pt idx="1335">
                  <c:v>7</c:v>
                </c:pt>
                <c:pt idx="1336">
                  <c:v>4</c:v>
                </c:pt>
                <c:pt idx="1337">
                  <c:v>1</c:v>
                </c:pt>
                <c:pt idx="1338">
                  <c:v>2</c:v>
                </c:pt>
                <c:pt idx="1339">
                  <c:v>3</c:v>
                </c:pt>
                <c:pt idx="1340">
                  <c:v>6</c:v>
                </c:pt>
                <c:pt idx="1341">
                  <c:v>11</c:v>
                </c:pt>
                <c:pt idx="1342">
                  <c:v>5</c:v>
                </c:pt>
                <c:pt idx="1343">
                  <c:v>2</c:v>
                </c:pt>
                <c:pt idx="1344">
                  <c:v>9</c:v>
                </c:pt>
                <c:pt idx="1345">
                  <c:v>6</c:v>
                </c:pt>
                <c:pt idx="1346">
                  <c:v>9</c:v>
                </c:pt>
                <c:pt idx="1347">
                  <c:v>5</c:v>
                </c:pt>
                <c:pt idx="1348">
                  <c:v>3</c:v>
                </c:pt>
                <c:pt idx="1349">
                  <c:v>8</c:v>
                </c:pt>
                <c:pt idx="1350">
                  <c:v>3</c:v>
                </c:pt>
                <c:pt idx="1351">
                  <c:v>1</c:v>
                </c:pt>
                <c:pt idx="1352">
                  <c:v>2</c:v>
                </c:pt>
                <c:pt idx="1353">
                  <c:v>3</c:v>
                </c:pt>
                <c:pt idx="1354">
                  <c:v>2</c:v>
                </c:pt>
                <c:pt idx="1355">
                  <c:v>1</c:v>
                </c:pt>
                <c:pt idx="1356">
                  <c:v>3</c:v>
                </c:pt>
                <c:pt idx="1357">
                  <c:v>7</c:v>
                </c:pt>
                <c:pt idx="1358">
                  <c:v>11</c:v>
                </c:pt>
                <c:pt idx="1359">
                  <c:v>9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0</c:v>
                </c:pt>
                <c:pt idx="1364">
                  <c:v>1</c:v>
                </c:pt>
                <c:pt idx="1365">
                  <c:v>3</c:v>
                </c:pt>
                <c:pt idx="1366">
                  <c:v>8</c:v>
                </c:pt>
                <c:pt idx="1367">
                  <c:v>2</c:v>
                </c:pt>
                <c:pt idx="1368">
                  <c:v>6</c:v>
                </c:pt>
                <c:pt idx="1369">
                  <c:v>7</c:v>
                </c:pt>
                <c:pt idx="1370">
                  <c:v>6</c:v>
                </c:pt>
                <c:pt idx="1371">
                  <c:v>10</c:v>
                </c:pt>
                <c:pt idx="1372">
                  <c:v>1</c:v>
                </c:pt>
                <c:pt idx="1373">
                  <c:v>4</c:v>
                </c:pt>
                <c:pt idx="1374">
                  <c:v>2</c:v>
                </c:pt>
                <c:pt idx="1375">
                  <c:v>1</c:v>
                </c:pt>
                <c:pt idx="1376">
                  <c:v>5</c:v>
                </c:pt>
                <c:pt idx="1377">
                  <c:v>1</c:v>
                </c:pt>
                <c:pt idx="1378">
                  <c:v>2</c:v>
                </c:pt>
                <c:pt idx="1379">
                  <c:v>5</c:v>
                </c:pt>
                <c:pt idx="1380">
                  <c:v>3</c:v>
                </c:pt>
                <c:pt idx="1381">
                  <c:v>7</c:v>
                </c:pt>
                <c:pt idx="1382">
                  <c:v>5</c:v>
                </c:pt>
                <c:pt idx="1383">
                  <c:v>1</c:v>
                </c:pt>
                <c:pt idx="1384">
                  <c:v>3</c:v>
                </c:pt>
                <c:pt idx="1385">
                  <c:v>3</c:v>
                </c:pt>
                <c:pt idx="1386">
                  <c:v>4</c:v>
                </c:pt>
                <c:pt idx="1387">
                  <c:v>0</c:v>
                </c:pt>
                <c:pt idx="1388">
                  <c:v>3</c:v>
                </c:pt>
                <c:pt idx="1389">
                  <c:v>1</c:v>
                </c:pt>
                <c:pt idx="1390">
                  <c:v>3</c:v>
                </c:pt>
                <c:pt idx="1391">
                  <c:v>4</c:v>
                </c:pt>
                <c:pt idx="1392">
                  <c:v>7</c:v>
                </c:pt>
                <c:pt idx="1393">
                  <c:v>4</c:v>
                </c:pt>
                <c:pt idx="1394">
                  <c:v>2</c:v>
                </c:pt>
                <c:pt idx="1395">
                  <c:v>8</c:v>
                </c:pt>
                <c:pt idx="1396">
                  <c:v>10</c:v>
                </c:pt>
                <c:pt idx="1397">
                  <c:v>6</c:v>
                </c:pt>
                <c:pt idx="1398">
                  <c:v>3</c:v>
                </c:pt>
                <c:pt idx="1399">
                  <c:v>6</c:v>
                </c:pt>
                <c:pt idx="1400">
                  <c:v>1</c:v>
                </c:pt>
                <c:pt idx="1401">
                  <c:v>2</c:v>
                </c:pt>
                <c:pt idx="1402">
                  <c:v>5</c:v>
                </c:pt>
                <c:pt idx="1403">
                  <c:v>8</c:v>
                </c:pt>
                <c:pt idx="1404">
                  <c:v>7</c:v>
                </c:pt>
                <c:pt idx="1405">
                  <c:v>5</c:v>
                </c:pt>
                <c:pt idx="1406">
                  <c:v>3</c:v>
                </c:pt>
                <c:pt idx="1407">
                  <c:v>2</c:v>
                </c:pt>
                <c:pt idx="1408">
                  <c:v>9</c:v>
                </c:pt>
                <c:pt idx="1409">
                  <c:v>2</c:v>
                </c:pt>
                <c:pt idx="1410">
                  <c:v>1</c:v>
                </c:pt>
                <c:pt idx="1411">
                  <c:v>1</c:v>
                </c:pt>
                <c:pt idx="1412">
                  <c:v>2</c:v>
                </c:pt>
                <c:pt idx="1413">
                  <c:v>4</c:v>
                </c:pt>
                <c:pt idx="1414">
                  <c:v>6</c:v>
                </c:pt>
                <c:pt idx="1415">
                  <c:v>10</c:v>
                </c:pt>
                <c:pt idx="1416">
                  <c:v>4</c:v>
                </c:pt>
                <c:pt idx="1417">
                  <c:v>2</c:v>
                </c:pt>
                <c:pt idx="1418">
                  <c:v>8</c:v>
                </c:pt>
                <c:pt idx="1419">
                  <c:v>9</c:v>
                </c:pt>
                <c:pt idx="1420">
                  <c:v>7</c:v>
                </c:pt>
                <c:pt idx="1421">
                  <c:v>2</c:v>
                </c:pt>
                <c:pt idx="1422">
                  <c:v>3</c:v>
                </c:pt>
                <c:pt idx="1423">
                  <c:v>3</c:v>
                </c:pt>
                <c:pt idx="1424">
                  <c:v>5</c:v>
                </c:pt>
                <c:pt idx="1425">
                  <c:v>3</c:v>
                </c:pt>
                <c:pt idx="1426">
                  <c:v>6</c:v>
                </c:pt>
                <c:pt idx="1427">
                  <c:v>3</c:v>
                </c:pt>
                <c:pt idx="1428">
                  <c:v>3</c:v>
                </c:pt>
                <c:pt idx="1429">
                  <c:v>2</c:v>
                </c:pt>
                <c:pt idx="1430">
                  <c:v>6</c:v>
                </c:pt>
                <c:pt idx="1431">
                  <c:v>11</c:v>
                </c:pt>
                <c:pt idx="1432">
                  <c:v>2</c:v>
                </c:pt>
                <c:pt idx="1433">
                  <c:v>4</c:v>
                </c:pt>
                <c:pt idx="1434">
                  <c:v>2</c:v>
                </c:pt>
                <c:pt idx="1435">
                  <c:v>3</c:v>
                </c:pt>
                <c:pt idx="1436">
                  <c:v>8</c:v>
                </c:pt>
                <c:pt idx="1437">
                  <c:v>3</c:v>
                </c:pt>
                <c:pt idx="1438">
                  <c:v>8</c:v>
                </c:pt>
                <c:pt idx="1439">
                  <c:v>9</c:v>
                </c:pt>
                <c:pt idx="1440">
                  <c:v>0</c:v>
                </c:pt>
                <c:pt idx="1441">
                  <c:v>6</c:v>
                </c:pt>
                <c:pt idx="1442">
                  <c:v>10</c:v>
                </c:pt>
                <c:pt idx="1443">
                  <c:v>3</c:v>
                </c:pt>
                <c:pt idx="1444">
                  <c:v>5</c:v>
                </c:pt>
                <c:pt idx="1445">
                  <c:v>9</c:v>
                </c:pt>
                <c:pt idx="1446">
                  <c:v>2</c:v>
                </c:pt>
                <c:pt idx="1447">
                  <c:v>2</c:v>
                </c:pt>
                <c:pt idx="1448">
                  <c:v>1</c:v>
                </c:pt>
                <c:pt idx="1449">
                  <c:v>6</c:v>
                </c:pt>
                <c:pt idx="1450">
                  <c:v>5</c:v>
                </c:pt>
                <c:pt idx="1451">
                  <c:v>4</c:v>
                </c:pt>
                <c:pt idx="1452">
                  <c:v>1</c:v>
                </c:pt>
                <c:pt idx="1453">
                  <c:v>8</c:v>
                </c:pt>
                <c:pt idx="1454">
                  <c:v>2</c:v>
                </c:pt>
                <c:pt idx="1455">
                  <c:v>1</c:v>
                </c:pt>
                <c:pt idx="1456">
                  <c:v>4</c:v>
                </c:pt>
                <c:pt idx="1457">
                  <c:v>2</c:v>
                </c:pt>
                <c:pt idx="1458">
                  <c:v>0</c:v>
                </c:pt>
                <c:pt idx="1459">
                  <c:v>2</c:v>
                </c:pt>
                <c:pt idx="1460">
                  <c:v>4</c:v>
                </c:pt>
                <c:pt idx="1461">
                  <c:v>6</c:v>
                </c:pt>
                <c:pt idx="1462">
                  <c:v>1</c:v>
                </c:pt>
                <c:pt idx="1463">
                  <c:v>4</c:v>
                </c:pt>
                <c:pt idx="1464">
                  <c:v>1</c:v>
                </c:pt>
                <c:pt idx="1465">
                  <c:v>5</c:v>
                </c:pt>
                <c:pt idx="1466">
                  <c:v>2</c:v>
                </c:pt>
                <c:pt idx="1467">
                  <c:v>2</c:v>
                </c:pt>
                <c:pt idx="1468">
                  <c:v>7</c:v>
                </c:pt>
                <c:pt idx="1469">
                  <c:v>7</c:v>
                </c:pt>
                <c:pt idx="1470">
                  <c:v>3</c:v>
                </c:pt>
                <c:pt idx="1471">
                  <c:v>5</c:v>
                </c:pt>
                <c:pt idx="1472">
                  <c:v>1</c:v>
                </c:pt>
                <c:pt idx="1473">
                  <c:v>2</c:v>
                </c:pt>
                <c:pt idx="1474">
                  <c:v>4</c:v>
                </c:pt>
                <c:pt idx="1475">
                  <c:v>2</c:v>
                </c:pt>
                <c:pt idx="1476">
                  <c:v>4</c:v>
                </c:pt>
                <c:pt idx="1477">
                  <c:v>1</c:v>
                </c:pt>
                <c:pt idx="1478">
                  <c:v>1</c:v>
                </c:pt>
                <c:pt idx="1479">
                  <c:v>2</c:v>
                </c:pt>
                <c:pt idx="1480">
                  <c:v>3</c:v>
                </c:pt>
                <c:pt idx="1481">
                  <c:v>3</c:v>
                </c:pt>
                <c:pt idx="1482">
                  <c:v>8</c:v>
                </c:pt>
                <c:pt idx="1483">
                  <c:v>3</c:v>
                </c:pt>
                <c:pt idx="1484">
                  <c:v>6</c:v>
                </c:pt>
                <c:pt idx="1485">
                  <c:v>4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6</c:v>
                </c:pt>
                <c:pt idx="1490">
                  <c:v>4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2</c:v>
                </c:pt>
                <c:pt idx="1495">
                  <c:v>4</c:v>
                </c:pt>
                <c:pt idx="1496">
                  <c:v>8</c:v>
                </c:pt>
                <c:pt idx="1497">
                  <c:v>10</c:v>
                </c:pt>
                <c:pt idx="1498">
                  <c:v>11</c:v>
                </c:pt>
                <c:pt idx="1499">
                  <c:v>7</c:v>
                </c:pt>
                <c:pt idx="1500">
                  <c:v>1</c:v>
                </c:pt>
                <c:pt idx="1501">
                  <c:v>2</c:v>
                </c:pt>
                <c:pt idx="1502">
                  <c:v>5</c:v>
                </c:pt>
                <c:pt idx="1503">
                  <c:v>7</c:v>
                </c:pt>
                <c:pt idx="1504">
                  <c:v>5</c:v>
                </c:pt>
                <c:pt idx="1505">
                  <c:v>4</c:v>
                </c:pt>
                <c:pt idx="1506">
                  <c:v>1</c:v>
                </c:pt>
                <c:pt idx="1507">
                  <c:v>3</c:v>
                </c:pt>
                <c:pt idx="1508">
                  <c:v>2</c:v>
                </c:pt>
                <c:pt idx="1509">
                  <c:v>5</c:v>
                </c:pt>
                <c:pt idx="1510">
                  <c:v>3</c:v>
                </c:pt>
                <c:pt idx="1511">
                  <c:v>3</c:v>
                </c:pt>
                <c:pt idx="1512">
                  <c:v>7</c:v>
                </c:pt>
                <c:pt idx="1513">
                  <c:v>3</c:v>
                </c:pt>
                <c:pt idx="1514">
                  <c:v>1</c:v>
                </c:pt>
                <c:pt idx="1515">
                  <c:v>2</c:v>
                </c:pt>
                <c:pt idx="1516">
                  <c:v>1</c:v>
                </c:pt>
                <c:pt idx="1517">
                  <c:v>6</c:v>
                </c:pt>
                <c:pt idx="1518">
                  <c:v>4</c:v>
                </c:pt>
                <c:pt idx="1519">
                  <c:v>3</c:v>
                </c:pt>
                <c:pt idx="1520">
                  <c:v>3</c:v>
                </c:pt>
                <c:pt idx="1521">
                  <c:v>10</c:v>
                </c:pt>
                <c:pt idx="1522">
                  <c:v>5</c:v>
                </c:pt>
                <c:pt idx="1523">
                  <c:v>2</c:v>
                </c:pt>
                <c:pt idx="1524">
                  <c:v>5</c:v>
                </c:pt>
                <c:pt idx="1525">
                  <c:v>6</c:v>
                </c:pt>
                <c:pt idx="1526">
                  <c:v>2</c:v>
                </c:pt>
                <c:pt idx="1527">
                  <c:v>8</c:v>
                </c:pt>
                <c:pt idx="1528">
                  <c:v>5</c:v>
                </c:pt>
                <c:pt idx="1529">
                  <c:v>1</c:v>
                </c:pt>
                <c:pt idx="1530">
                  <c:v>3</c:v>
                </c:pt>
                <c:pt idx="1531">
                  <c:v>2</c:v>
                </c:pt>
                <c:pt idx="1532">
                  <c:v>4</c:v>
                </c:pt>
                <c:pt idx="1533">
                  <c:v>2</c:v>
                </c:pt>
                <c:pt idx="1534">
                  <c:v>2</c:v>
                </c:pt>
                <c:pt idx="1535">
                  <c:v>3</c:v>
                </c:pt>
                <c:pt idx="1536">
                  <c:v>4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4</c:v>
                </c:pt>
                <c:pt idx="1541">
                  <c:v>1</c:v>
                </c:pt>
                <c:pt idx="1542">
                  <c:v>6</c:v>
                </c:pt>
                <c:pt idx="1543">
                  <c:v>5</c:v>
                </c:pt>
                <c:pt idx="1544">
                  <c:v>2</c:v>
                </c:pt>
                <c:pt idx="1545">
                  <c:v>2</c:v>
                </c:pt>
                <c:pt idx="1546">
                  <c:v>5</c:v>
                </c:pt>
                <c:pt idx="1547">
                  <c:v>2</c:v>
                </c:pt>
                <c:pt idx="1548">
                  <c:v>2</c:v>
                </c:pt>
                <c:pt idx="1549">
                  <c:v>5</c:v>
                </c:pt>
                <c:pt idx="1550">
                  <c:v>5</c:v>
                </c:pt>
                <c:pt idx="1551">
                  <c:v>1</c:v>
                </c:pt>
                <c:pt idx="1552">
                  <c:v>1</c:v>
                </c:pt>
                <c:pt idx="1553">
                  <c:v>5</c:v>
                </c:pt>
                <c:pt idx="1554">
                  <c:v>2</c:v>
                </c:pt>
                <c:pt idx="1555">
                  <c:v>4</c:v>
                </c:pt>
                <c:pt idx="1556">
                  <c:v>3</c:v>
                </c:pt>
                <c:pt idx="1557">
                  <c:v>11</c:v>
                </c:pt>
                <c:pt idx="1558">
                  <c:v>6</c:v>
                </c:pt>
                <c:pt idx="1559">
                  <c:v>1</c:v>
                </c:pt>
                <c:pt idx="1560">
                  <c:v>8</c:v>
                </c:pt>
                <c:pt idx="1561">
                  <c:v>4</c:v>
                </c:pt>
                <c:pt idx="1562">
                  <c:v>7</c:v>
                </c:pt>
                <c:pt idx="1563">
                  <c:v>4</c:v>
                </c:pt>
                <c:pt idx="1564">
                  <c:v>2</c:v>
                </c:pt>
                <c:pt idx="1565">
                  <c:v>9</c:v>
                </c:pt>
                <c:pt idx="1566">
                  <c:v>3</c:v>
                </c:pt>
                <c:pt idx="1567">
                  <c:v>3</c:v>
                </c:pt>
                <c:pt idx="1568">
                  <c:v>5</c:v>
                </c:pt>
                <c:pt idx="1569">
                  <c:v>0</c:v>
                </c:pt>
                <c:pt idx="1570">
                  <c:v>6</c:v>
                </c:pt>
                <c:pt idx="1571">
                  <c:v>1</c:v>
                </c:pt>
                <c:pt idx="1572">
                  <c:v>10</c:v>
                </c:pt>
                <c:pt idx="1573">
                  <c:v>7</c:v>
                </c:pt>
                <c:pt idx="1574">
                  <c:v>5</c:v>
                </c:pt>
                <c:pt idx="1575">
                  <c:v>5</c:v>
                </c:pt>
                <c:pt idx="1576">
                  <c:v>4</c:v>
                </c:pt>
                <c:pt idx="1577">
                  <c:v>3</c:v>
                </c:pt>
                <c:pt idx="1578">
                  <c:v>2</c:v>
                </c:pt>
                <c:pt idx="1579">
                  <c:v>8</c:v>
                </c:pt>
                <c:pt idx="1580">
                  <c:v>3</c:v>
                </c:pt>
                <c:pt idx="1581">
                  <c:v>5</c:v>
                </c:pt>
                <c:pt idx="1582">
                  <c:v>2</c:v>
                </c:pt>
                <c:pt idx="1583">
                  <c:v>3</c:v>
                </c:pt>
                <c:pt idx="1584">
                  <c:v>8</c:v>
                </c:pt>
                <c:pt idx="1585">
                  <c:v>6</c:v>
                </c:pt>
                <c:pt idx="1586">
                  <c:v>4</c:v>
                </c:pt>
                <c:pt idx="1587">
                  <c:v>4</c:v>
                </c:pt>
                <c:pt idx="1588">
                  <c:v>6</c:v>
                </c:pt>
                <c:pt idx="1589">
                  <c:v>2</c:v>
                </c:pt>
                <c:pt idx="1590">
                  <c:v>4</c:v>
                </c:pt>
                <c:pt idx="1591">
                  <c:v>0</c:v>
                </c:pt>
                <c:pt idx="1592">
                  <c:v>3</c:v>
                </c:pt>
                <c:pt idx="1593">
                  <c:v>10</c:v>
                </c:pt>
                <c:pt idx="1594">
                  <c:v>11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1</c:v>
                </c:pt>
                <c:pt idx="1599">
                  <c:v>1</c:v>
                </c:pt>
                <c:pt idx="1600">
                  <c:v>3</c:v>
                </c:pt>
                <c:pt idx="1601">
                  <c:v>3</c:v>
                </c:pt>
                <c:pt idx="1602">
                  <c:v>4</c:v>
                </c:pt>
                <c:pt idx="1603">
                  <c:v>11</c:v>
                </c:pt>
                <c:pt idx="1604">
                  <c:v>3</c:v>
                </c:pt>
                <c:pt idx="1605">
                  <c:v>8</c:v>
                </c:pt>
                <c:pt idx="1606">
                  <c:v>0</c:v>
                </c:pt>
                <c:pt idx="1607">
                  <c:v>2</c:v>
                </c:pt>
                <c:pt idx="1608">
                  <c:v>5</c:v>
                </c:pt>
                <c:pt idx="1609">
                  <c:v>2</c:v>
                </c:pt>
                <c:pt idx="1610">
                  <c:v>4</c:v>
                </c:pt>
                <c:pt idx="1611">
                  <c:v>2</c:v>
                </c:pt>
                <c:pt idx="1612">
                  <c:v>5</c:v>
                </c:pt>
                <c:pt idx="1613">
                  <c:v>3</c:v>
                </c:pt>
                <c:pt idx="1614">
                  <c:v>2</c:v>
                </c:pt>
                <c:pt idx="1615">
                  <c:v>3</c:v>
                </c:pt>
                <c:pt idx="1616">
                  <c:v>3</c:v>
                </c:pt>
                <c:pt idx="1617">
                  <c:v>2</c:v>
                </c:pt>
                <c:pt idx="1618">
                  <c:v>0</c:v>
                </c:pt>
                <c:pt idx="1619">
                  <c:v>1</c:v>
                </c:pt>
                <c:pt idx="1620">
                  <c:v>2</c:v>
                </c:pt>
                <c:pt idx="1621">
                  <c:v>6</c:v>
                </c:pt>
                <c:pt idx="1622">
                  <c:v>4</c:v>
                </c:pt>
                <c:pt idx="1623">
                  <c:v>5</c:v>
                </c:pt>
                <c:pt idx="1624">
                  <c:v>9</c:v>
                </c:pt>
                <c:pt idx="1625">
                  <c:v>1</c:v>
                </c:pt>
                <c:pt idx="1626">
                  <c:v>2</c:v>
                </c:pt>
                <c:pt idx="1627">
                  <c:v>4</c:v>
                </c:pt>
                <c:pt idx="1628">
                  <c:v>1</c:v>
                </c:pt>
                <c:pt idx="1629">
                  <c:v>2</c:v>
                </c:pt>
                <c:pt idx="1630">
                  <c:v>6</c:v>
                </c:pt>
                <c:pt idx="1631">
                  <c:v>4</c:v>
                </c:pt>
                <c:pt idx="1632">
                  <c:v>4</c:v>
                </c:pt>
                <c:pt idx="1633">
                  <c:v>1</c:v>
                </c:pt>
                <c:pt idx="1634">
                  <c:v>5</c:v>
                </c:pt>
                <c:pt idx="1635">
                  <c:v>2</c:v>
                </c:pt>
                <c:pt idx="1636">
                  <c:v>6</c:v>
                </c:pt>
                <c:pt idx="1637">
                  <c:v>4</c:v>
                </c:pt>
                <c:pt idx="1638">
                  <c:v>3</c:v>
                </c:pt>
                <c:pt idx="1639">
                  <c:v>4</c:v>
                </c:pt>
                <c:pt idx="1640">
                  <c:v>1</c:v>
                </c:pt>
                <c:pt idx="1641">
                  <c:v>4</c:v>
                </c:pt>
                <c:pt idx="1642">
                  <c:v>3</c:v>
                </c:pt>
                <c:pt idx="1643">
                  <c:v>2</c:v>
                </c:pt>
                <c:pt idx="1644">
                  <c:v>4</c:v>
                </c:pt>
                <c:pt idx="1645">
                  <c:v>2</c:v>
                </c:pt>
                <c:pt idx="1646">
                  <c:v>7</c:v>
                </c:pt>
                <c:pt idx="1647">
                  <c:v>1</c:v>
                </c:pt>
                <c:pt idx="1648">
                  <c:v>6</c:v>
                </c:pt>
                <c:pt idx="1649">
                  <c:v>1</c:v>
                </c:pt>
                <c:pt idx="1650">
                  <c:v>6</c:v>
                </c:pt>
                <c:pt idx="1651">
                  <c:v>1</c:v>
                </c:pt>
                <c:pt idx="1652">
                  <c:v>8</c:v>
                </c:pt>
                <c:pt idx="1653">
                  <c:v>3</c:v>
                </c:pt>
                <c:pt idx="1654">
                  <c:v>1</c:v>
                </c:pt>
                <c:pt idx="1655">
                  <c:v>10</c:v>
                </c:pt>
                <c:pt idx="1656">
                  <c:v>2</c:v>
                </c:pt>
                <c:pt idx="1657">
                  <c:v>5</c:v>
                </c:pt>
                <c:pt idx="1658">
                  <c:v>1</c:v>
                </c:pt>
                <c:pt idx="1659">
                  <c:v>5</c:v>
                </c:pt>
                <c:pt idx="1660">
                  <c:v>2</c:v>
                </c:pt>
                <c:pt idx="1661">
                  <c:v>1</c:v>
                </c:pt>
                <c:pt idx="1662">
                  <c:v>6</c:v>
                </c:pt>
                <c:pt idx="1663">
                  <c:v>3</c:v>
                </c:pt>
                <c:pt idx="1664">
                  <c:v>7</c:v>
                </c:pt>
                <c:pt idx="1665">
                  <c:v>0</c:v>
                </c:pt>
                <c:pt idx="1666">
                  <c:v>7</c:v>
                </c:pt>
                <c:pt idx="1667">
                  <c:v>1</c:v>
                </c:pt>
                <c:pt idx="1668">
                  <c:v>1</c:v>
                </c:pt>
                <c:pt idx="1669">
                  <c:v>8</c:v>
                </c:pt>
                <c:pt idx="1670">
                  <c:v>4</c:v>
                </c:pt>
                <c:pt idx="1671">
                  <c:v>3</c:v>
                </c:pt>
                <c:pt idx="1672">
                  <c:v>1</c:v>
                </c:pt>
                <c:pt idx="1673">
                  <c:v>7</c:v>
                </c:pt>
                <c:pt idx="1674">
                  <c:v>4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7</c:v>
                </c:pt>
                <c:pt idx="1680">
                  <c:v>0</c:v>
                </c:pt>
                <c:pt idx="1681">
                  <c:v>9</c:v>
                </c:pt>
                <c:pt idx="1682">
                  <c:v>6</c:v>
                </c:pt>
                <c:pt idx="1683">
                  <c:v>1</c:v>
                </c:pt>
                <c:pt idx="1684">
                  <c:v>3</c:v>
                </c:pt>
                <c:pt idx="1685">
                  <c:v>1</c:v>
                </c:pt>
                <c:pt idx="1686">
                  <c:v>1</c:v>
                </c:pt>
                <c:pt idx="1687">
                  <c:v>0</c:v>
                </c:pt>
                <c:pt idx="1688">
                  <c:v>1</c:v>
                </c:pt>
                <c:pt idx="1689">
                  <c:v>9</c:v>
                </c:pt>
                <c:pt idx="1690">
                  <c:v>8</c:v>
                </c:pt>
                <c:pt idx="1691">
                  <c:v>5</c:v>
                </c:pt>
                <c:pt idx="1692">
                  <c:v>1</c:v>
                </c:pt>
                <c:pt idx="1693">
                  <c:v>4</c:v>
                </c:pt>
                <c:pt idx="1694">
                  <c:v>3</c:v>
                </c:pt>
                <c:pt idx="1695">
                  <c:v>6</c:v>
                </c:pt>
                <c:pt idx="1696">
                  <c:v>6</c:v>
                </c:pt>
                <c:pt idx="1697">
                  <c:v>3</c:v>
                </c:pt>
                <c:pt idx="1698">
                  <c:v>2</c:v>
                </c:pt>
                <c:pt idx="1699">
                  <c:v>2</c:v>
                </c:pt>
                <c:pt idx="1700">
                  <c:v>1</c:v>
                </c:pt>
                <c:pt idx="1701">
                  <c:v>2</c:v>
                </c:pt>
                <c:pt idx="1702">
                  <c:v>6</c:v>
                </c:pt>
                <c:pt idx="1703">
                  <c:v>2</c:v>
                </c:pt>
                <c:pt idx="1704">
                  <c:v>1</c:v>
                </c:pt>
                <c:pt idx="1705">
                  <c:v>10</c:v>
                </c:pt>
                <c:pt idx="1706">
                  <c:v>2</c:v>
                </c:pt>
                <c:pt idx="1707">
                  <c:v>5</c:v>
                </c:pt>
                <c:pt idx="1708">
                  <c:v>3</c:v>
                </c:pt>
                <c:pt idx="1709">
                  <c:v>1</c:v>
                </c:pt>
                <c:pt idx="1710">
                  <c:v>8</c:v>
                </c:pt>
                <c:pt idx="1711">
                  <c:v>7</c:v>
                </c:pt>
                <c:pt idx="1712">
                  <c:v>2</c:v>
                </c:pt>
                <c:pt idx="1713">
                  <c:v>4</c:v>
                </c:pt>
                <c:pt idx="1714">
                  <c:v>0</c:v>
                </c:pt>
                <c:pt idx="1715">
                  <c:v>4</c:v>
                </c:pt>
                <c:pt idx="1716">
                  <c:v>3</c:v>
                </c:pt>
                <c:pt idx="1717">
                  <c:v>1</c:v>
                </c:pt>
                <c:pt idx="1718">
                  <c:v>4</c:v>
                </c:pt>
                <c:pt idx="1719">
                  <c:v>1</c:v>
                </c:pt>
                <c:pt idx="1720">
                  <c:v>4</c:v>
                </c:pt>
                <c:pt idx="1721">
                  <c:v>6</c:v>
                </c:pt>
                <c:pt idx="1722">
                  <c:v>1</c:v>
                </c:pt>
                <c:pt idx="1723">
                  <c:v>7</c:v>
                </c:pt>
                <c:pt idx="1724">
                  <c:v>2</c:v>
                </c:pt>
                <c:pt idx="1725">
                  <c:v>2</c:v>
                </c:pt>
                <c:pt idx="1726">
                  <c:v>5</c:v>
                </c:pt>
                <c:pt idx="1727">
                  <c:v>4</c:v>
                </c:pt>
                <c:pt idx="1728">
                  <c:v>2</c:v>
                </c:pt>
                <c:pt idx="1729">
                  <c:v>1</c:v>
                </c:pt>
                <c:pt idx="1730">
                  <c:v>5</c:v>
                </c:pt>
                <c:pt idx="1731">
                  <c:v>11</c:v>
                </c:pt>
                <c:pt idx="1732">
                  <c:v>0</c:v>
                </c:pt>
                <c:pt idx="1733">
                  <c:v>7</c:v>
                </c:pt>
                <c:pt idx="1734">
                  <c:v>2</c:v>
                </c:pt>
                <c:pt idx="1735">
                  <c:v>3</c:v>
                </c:pt>
                <c:pt idx="1736">
                  <c:v>11</c:v>
                </c:pt>
                <c:pt idx="1737">
                  <c:v>7</c:v>
                </c:pt>
                <c:pt idx="1738">
                  <c:v>2</c:v>
                </c:pt>
                <c:pt idx="1739">
                  <c:v>2</c:v>
                </c:pt>
                <c:pt idx="1740">
                  <c:v>1</c:v>
                </c:pt>
                <c:pt idx="1741">
                  <c:v>1</c:v>
                </c:pt>
                <c:pt idx="1742">
                  <c:v>3</c:v>
                </c:pt>
                <c:pt idx="1743">
                  <c:v>5</c:v>
                </c:pt>
                <c:pt idx="1744">
                  <c:v>3</c:v>
                </c:pt>
                <c:pt idx="1745">
                  <c:v>4</c:v>
                </c:pt>
                <c:pt idx="1746">
                  <c:v>3</c:v>
                </c:pt>
                <c:pt idx="1747">
                  <c:v>4</c:v>
                </c:pt>
                <c:pt idx="1748">
                  <c:v>6</c:v>
                </c:pt>
                <c:pt idx="1749">
                  <c:v>3</c:v>
                </c:pt>
                <c:pt idx="1750">
                  <c:v>3</c:v>
                </c:pt>
                <c:pt idx="1751">
                  <c:v>7</c:v>
                </c:pt>
                <c:pt idx="1752">
                  <c:v>7</c:v>
                </c:pt>
                <c:pt idx="1753">
                  <c:v>2</c:v>
                </c:pt>
                <c:pt idx="1754">
                  <c:v>9</c:v>
                </c:pt>
                <c:pt idx="1755">
                  <c:v>3</c:v>
                </c:pt>
                <c:pt idx="1756">
                  <c:v>2</c:v>
                </c:pt>
                <c:pt idx="1757">
                  <c:v>8</c:v>
                </c:pt>
                <c:pt idx="1758">
                  <c:v>8</c:v>
                </c:pt>
                <c:pt idx="1759">
                  <c:v>4</c:v>
                </c:pt>
                <c:pt idx="1760">
                  <c:v>6</c:v>
                </c:pt>
                <c:pt idx="1761">
                  <c:v>3</c:v>
                </c:pt>
                <c:pt idx="1762">
                  <c:v>5</c:v>
                </c:pt>
                <c:pt idx="1763">
                  <c:v>3</c:v>
                </c:pt>
                <c:pt idx="1764">
                  <c:v>7</c:v>
                </c:pt>
                <c:pt idx="1765">
                  <c:v>3</c:v>
                </c:pt>
                <c:pt idx="1766">
                  <c:v>4</c:v>
                </c:pt>
                <c:pt idx="1767">
                  <c:v>5</c:v>
                </c:pt>
                <c:pt idx="1768">
                  <c:v>0</c:v>
                </c:pt>
                <c:pt idx="1769">
                  <c:v>11</c:v>
                </c:pt>
                <c:pt idx="1770">
                  <c:v>6</c:v>
                </c:pt>
                <c:pt idx="1771">
                  <c:v>8</c:v>
                </c:pt>
                <c:pt idx="1772">
                  <c:v>11</c:v>
                </c:pt>
                <c:pt idx="1773">
                  <c:v>9</c:v>
                </c:pt>
                <c:pt idx="1774">
                  <c:v>2</c:v>
                </c:pt>
                <c:pt idx="1775">
                  <c:v>5</c:v>
                </c:pt>
                <c:pt idx="1776">
                  <c:v>4</c:v>
                </c:pt>
                <c:pt idx="1777">
                  <c:v>6</c:v>
                </c:pt>
                <c:pt idx="1778">
                  <c:v>1</c:v>
                </c:pt>
                <c:pt idx="1779">
                  <c:v>1</c:v>
                </c:pt>
                <c:pt idx="1780">
                  <c:v>6</c:v>
                </c:pt>
                <c:pt idx="1781">
                  <c:v>2</c:v>
                </c:pt>
                <c:pt idx="1782">
                  <c:v>5</c:v>
                </c:pt>
                <c:pt idx="1783">
                  <c:v>6</c:v>
                </c:pt>
                <c:pt idx="1784">
                  <c:v>3</c:v>
                </c:pt>
                <c:pt idx="1785">
                  <c:v>0</c:v>
                </c:pt>
                <c:pt idx="1786">
                  <c:v>10</c:v>
                </c:pt>
                <c:pt idx="1787">
                  <c:v>7</c:v>
                </c:pt>
                <c:pt idx="1788">
                  <c:v>5</c:v>
                </c:pt>
                <c:pt idx="1789">
                  <c:v>3</c:v>
                </c:pt>
                <c:pt idx="1790">
                  <c:v>2</c:v>
                </c:pt>
                <c:pt idx="1791">
                  <c:v>5</c:v>
                </c:pt>
                <c:pt idx="1792">
                  <c:v>6</c:v>
                </c:pt>
                <c:pt idx="1793">
                  <c:v>4</c:v>
                </c:pt>
                <c:pt idx="1794">
                  <c:v>3</c:v>
                </c:pt>
                <c:pt idx="1795">
                  <c:v>1</c:v>
                </c:pt>
                <c:pt idx="1796">
                  <c:v>7</c:v>
                </c:pt>
                <c:pt idx="1797">
                  <c:v>3</c:v>
                </c:pt>
                <c:pt idx="1798">
                  <c:v>3</c:v>
                </c:pt>
                <c:pt idx="1799">
                  <c:v>4</c:v>
                </c:pt>
                <c:pt idx="1800">
                  <c:v>5</c:v>
                </c:pt>
                <c:pt idx="1801">
                  <c:v>1</c:v>
                </c:pt>
                <c:pt idx="1802">
                  <c:v>2</c:v>
                </c:pt>
                <c:pt idx="1803">
                  <c:v>5</c:v>
                </c:pt>
                <c:pt idx="1804">
                  <c:v>1</c:v>
                </c:pt>
                <c:pt idx="1805">
                  <c:v>7</c:v>
                </c:pt>
                <c:pt idx="1806">
                  <c:v>4</c:v>
                </c:pt>
                <c:pt idx="1807">
                  <c:v>9</c:v>
                </c:pt>
                <c:pt idx="1808">
                  <c:v>4</c:v>
                </c:pt>
                <c:pt idx="1809">
                  <c:v>2</c:v>
                </c:pt>
                <c:pt idx="1810">
                  <c:v>4</c:v>
                </c:pt>
                <c:pt idx="1811">
                  <c:v>5</c:v>
                </c:pt>
                <c:pt idx="1812">
                  <c:v>4</c:v>
                </c:pt>
                <c:pt idx="1813">
                  <c:v>6</c:v>
                </c:pt>
                <c:pt idx="1814">
                  <c:v>1</c:v>
                </c:pt>
                <c:pt idx="1815">
                  <c:v>5</c:v>
                </c:pt>
                <c:pt idx="1816">
                  <c:v>6</c:v>
                </c:pt>
                <c:pt idx="1817">
                  <c:v>2</c:v>
                </c:pt>
                <c:pt idx="1818">
                  <c:v>8</c:v>
                </c:pt>
                <c:pt idx="1819">
                  <c:v>8</c:v>
                </c:pt>
                <c:pt idx="1820">
                  <c:v>1</c:v>
                </c:pt>
                <c:pt idx="1821">
                  <c:v>2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8</c:v>
                </c:pt>
                <c:pt idx="1826">
                  <c:v>10</c:v>
                </c:pt>
                <c:pt idx="1827">
                  <c:v>1</c:v>
                </c:pt>
                <c:pt idx="1828">
                  <c:v>4</c:v>
                </c:pt>
                <c:pt idx="1829">
                  <c:v>9</c:v>
                </c:pt>
                <c:pt idx="1830">
                  <c:v>6</c:v>
                </c:pt>
                <c:pt idx="1831">
                  <c:v>0</c:v>
                </c:pt>
                <c:pt idx="1832">
                  <c:v>5</c:v>
                </c:pt>
                <c:pt idx="1833">
                  <c:v>5</c:v>
                </c:pt>
                <c:pt idx="1834">
                  <c:v>2</c:v>
                </c:pt>
                <c:pt idx="1835">
                  <c:v>0</c:v>
                </c:pt>
                <c:pt idx="1836">
                  <c:v>4</c:v>
                </c:pt>
                <c:pt idx="1837">
                  <c:v>4</c:v>
                </c:pt>
                <c:pt idx="1838">
                  <c:v>1</c:v>
                </c:pt>
                <c:pt idx="1839">
                  <c:v>4</c:v>
                </c:pt>
                <c:pt idx="1840">
                  <c:v>3</c:v>
                </c:pt>
                <c:pt idx="1841">
                  <c:v>1</c:v>
                </c:pt>
                <c:pt idx="1842">
                  <c:v>10</c:v>
                </c:pt>
                <c:pt idx="1843">
                  <c:v>6</c:v>
                </c:pt>
                <c:pt idx="1844">
                  <c:v>1</c:v>
                </c:pt>
                <c:pt idx="1845">
                  <c:v>6</c:v>
                </c:pt>
                <c:pt idx="1846">
                  <c:v>5</c:v>
                </c:pt>
                <c:pt idx="1847">
                  <c:v>4</c:v>
                </c:pt>
                <c:pt idx="1848">
                  <c:v>9</c:v>
                </c:pt>
                <c:pt idx="1849">
                  <c:v>11</c:v>
                </c:pt>
                <c:pt idx="1850">
                  <c:v>11</c:v>
                </c:pt>
                <c:pt idx="1851">
                  <c:v>6</c:v>
                </c:pt>
                <c:pt idx="1852">
                  <c:v>4</c:v>
                </c:pt>
                <c:pt idx="1853">
                  <c:v>4</c:v>
                </c:pt>
                <c:pt idx="1854">
                  <c:v>5</c:v>
                </c:pt>
                <c:pt idx="1855">
                  <c:v>1</c:v>
                </c:pt>
                <c:pt idx="1856">
                  <c:v>1</c:v>
                </c:pt>
                <c:pt idx="1857">
                  <c:v>6</c:v>
                </c:pt>
                <c:pt idx="1858">
                  <c:v>3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3</c:v>
                </c:pt>
                <c:pt idx="1863">
                  <c:v>5</c:v>
                </c:pt>
                <c:pt idx="1864">
                  <c:v>10</c:v>
                </c:pt>
                <c:pt idx="1865">
                  <c:v>3</c:v>
                </c:pt>
                <c:pt idx="1866">
                  <c:v>9</c:v>
                </c:pt>
                <c:pt idx="1867">
                  <c:v>1</c:v>
                </c:pt>
                <c:pt idx="1868">
                  <c:v>6</c:v>
                </c:pt>
                <c:pt idx="1869">
                  <c:v>4</c:v>
                </c:pt>
                <c:pt idx="1870">
                  <c:v>3</c:v>
                </c:pt>
                <c:pt idx="1871">
                  <c:v>4</c:v>
                </c:pt>
                <c:pt idx="1872">
                  <c:v>2</c:v>
                </c:pt>
                <c:pt idx="1873">
                  <c:v>3</c:v>
                </c:pt>
                <c:pt idx="1874">
                  <c:v>5</c:v>
                </c:pt>
                <c:pt idx="1875">
                  <c:v>2</c:v>
                </c:pt>
                <c:pt idx="1876">
                  <c:v>3</c:v>
                </c:pt>
                <c:pt idx="1877">
                  <c:v>9</c:v>
                </c:pt>
                <c:pt idx="1878">
                  <c:v>5</c:v>
                </c:pt>
                <c:pt idx="1879">
                  <c:v>3</c:v>
                </c:pt>
                <c:pt idx="1880">
                  <c:v>6</c:v>
                </c:pt>
                <c:pt idx="1881">
                  <c:v>9</c:v>
                </c:pt>
                <c:pt idx="1882">
                  <c:v>0</c:v>
                </c:pt>
                <c:pt idx="1883">
                  <c:v>3</c:v>
                </c:pt>
                <c:pt idx="1884">
                  <c:v>1</c:v>
                </c:pt>
                <c:pt idx="1885">
                  <c:v>0</c:v>
                </c:pt>
                <c:pt idx="1886">
                  <c:v>0</c:v>
                </c:pt>
                <c:pt idx="1887">
                  <c:v>7</c:v>
                </c:pt>
                <c:pt idx="1888">
                  <c:v>7</c:v>
                </c:pt>
                <c:pt idx="1889">
                  <c:v>4</c:v>
                </c:pt>
                <c:pt idx="1890">
                  <c:v>2</c:v>
                </c:pt>
                <c:pt idx="1891">
                  <c:v>4</c:v>
                </c:pt>
                <c:pt idx="1892">
                  <c:v>2</c:v>
                </c:pt>
                <c:pt idx="1893">
                  <c:v>4</c:v>
                </c:pt>
                <c:pt idx="1894">
                  <c:v>3</c:v>
                </c:pt>
                <c:pt idx="1895">
                  <c:v>7</c:v>
                </c:pt>
                <c:pt idx="1896">
                  <c:v>4</c:v>
                </c:pt>
                <c:pt idx="1897">
                  <c:v>1</c:v>
                </c:pt>
                <c:pt idx="1898">
                  <c:v>1</c:v>
                </c:pt>
                <c:pt idx="1899">
                  <c:v>3</c:v>
                </c:pt>
                <c:pt idx="1900">
                  <c:v>3</c:v>
                </c:pt>
                <c:pt idx="1901">
                  <c:v>9</c:v>
                </c:pt>
                <c:pt idx="1902">
                  <c:v>5</c:v>
                </c:pt>
                <c:pt idx="1903">
                  <c:v>2</c:v>
                </c:pt>
                <c:pt idx="1904">
                  <c:v>5</c:v>
                </c:pt>
                <c:pt idx="1905">
                  <c:v>2</c:v>
                </c:pt>
                <c:pt idx="1906">
                  <c:v>3</c:v>
                </c:pt>
                <c:pt idx="1907">
                  <c:v>1</c:v>
                </c:pt>
                <c:pt idx="1908">
                  <c:v>5</c:v>
                </c:pt>
                <c:pt idx="1909">
                  <c:v>7</c:v>
                </c:pt>
                <c:pt idx="1910">
                  <c:v>6</c:v>
                </c:pt>
                <c:pt idx="1911">
                  <c:v>4</c:v>
                </c:pt>
                <c:pt idx="1912">
                  <c:v>3</c:v>
                </c:pt>
                <c:pt idx="1913">
                  <c:v>2</c:v>
                </c:pt>
                <c:pt idx="1914">
                  <c:v>4</c:v>
                </c:pt>
                <c:pt idx="1915">
                  <c:v>11</c:v>
                </c:pt>
                <c:pt idx="1916">
                  <c:v>7</c:v>
                </c:pt>
                <c:pt idx="1917">
                  <c:v>1</c:v>
                </c:pt>
                <c:pt idx="1918">
                  <c:v>2</c:v>
                </c:pt>
                <c:pt idx="1919">
                  <c:v>8</c:v>
                </c:pt>
                <c:pt idx="1920">
                  <c:v>1</c:v>
                </c:pt>
                <c:pt idx="1921">
                  <c:v>3</c:v>
                </c:pt>
                <c:pt idx="1922">
                  <c:v>3</c:v>
                </c:pt>
                <c:pt idx="1923">
                  <c:v>2</c:v>
                </c:pt>
                <c:pt idx="1924">
                  <c:v>11</c:v>
                </c:pt>
                <c:pt idx="1925">
                  <c:v>10</c:v>
                </c:pt>
                <c:pt idx="1926">
                  <c:v>5</c:v>
                </c:pt>
                <c:pt idx="1927">
                  <c:v>10</c:v>
                </c:pt>
                <c:pt idx="1928">
                  <c:v>5</c:v>
                </c:pt>
                <c:pt idx="1929">
                  <c:v>8</c:v>
                </c:pt>
                <c:pt idx="1930">
                  <c:v>11</c:v>
                </c:pt>
                <c:pt idx="1931">
                  <c:v>3</c:v>
                </c:pt>
                <c:pt idx="1932">
                  <c:v>2</c:v>
                </c:pt>
                <c:pt idx="1933">
                  <c:v>6</c:v>
                </c:pt>
                <c:pt idx="1934">
                  <c:v>9</c:v>
                </c:pt>
                <c:pt idx="1935">
                  <c:v>5</c:v>
                </c:pt>
                <c:pt idx="1936">
                  <c:v>2</c:v>
                </c:pt>
                <c:pt idx="1937">
                  <c:v>7</c:v>
                </c:pt>
                <c:pt idx="1938">
                  <c:v>0</c:v>
                </c:pt>
                <c:pt idx="1939">
                  <c:v>6</c:v>
                </c:pt>
                <c:pt idx="1940">
                  <c:v>4</c:v>
                </c:pt>
                <c:pt idx="1941">
                  <c:v>2</c:v>
                </c:pt>
                <c:pt idx="1942">
                  <c:v>4</c:v>
                </c:pt>
                <c:pt idx="1943">
                  <c:v>6</c:v>
                </c:pt>
                <c:pt idx="1944">
                  <c:v>3</c:v>
                </c:pt>
                <c:pt idx="1945">
                  <c:v>6</c:v>
                </c:pt>
                <c:pt idx="1946">
                  <c:v>3</c:v>
                </c:pt>
                <c:pt idx="1947">
                  <c:v>2</c:v>
                </c:pt>
                <c:pt idx="1948">
                  <c:v>2</c:v>
                </c:pt>
                <c:pt idx="1949">
                  <c:v>4</c:v>
                </c:pt>
                <c:pt idx="1950">
                  <c:v>6</c:v>
                </c:pt>
                <c:pt idx="1951">
                  <c:v>0</c:v>
                </c:pt>
                <c:pt idx="1952">
                  <c:v>2</c:v>
                </c:pt>
                <c:pt idx="1953">
                  <c:v>4</c:v>
                </c:pt>
                <c:pt idx="1954">
                  <c:v>6</c:v>
                </c:pt>
                <c:pt idx="1955">
                  <c:v>3</c:v>
                </c:pt>
                <c:pt idx="1956">
                  <c:v>4</c:v>
                </c:pt>
                <c:pt idx="1957">
                  <c:v>3</c:v>
                </c:pt>
                <c:pt idx="1958">
                  <c:v>9</c:v>
                </c:pt>
                <c:pt idx="1959">
                  <c:v>1</c:v>
                </c:pt>
                <c:pt idx="1960">
                  <c:v>4</c:v>
                </c:pt>
                <c:pt idx="1961">
                  <c:v>6</c:v>
                </c:pt>
                <c:pt idx="1962">
                  <c:v>1</c:v>
                </c:pt>
                <c:pt idx="1963">
                  <c:v>4</c:v>
                </c:pt>
                <c:pt idx="1964">
                  <c:v>1</c:v>
                </c:pt>
                <c:pt idx="1965">
                  <c:v>7</c:v>
                </c:pt>
                <c:pt idx="1966">
                  <c:v>3</c:v>
                </c:pt>
                <c:pt idx="1967">
                  <c:v>9</c:v>
                </c:pt>
                <c:pt idx="1968">
                  <c:v>8</c:v>
                </c:pt>
                <c:pt idx="1969">
                  <c:v>4</c:v>
                </c:pt>
                <c:pt idx="1970">
                  <c:v>6</c:v>
                </c:pt>
                <c:pt idx="1971">
                  <c:v>9</c:v>
                </c:pt>
                <c:pt idx="1972">
                  <c:v>2</c:v>
                </c:pt>
                <c:pt idx="1973">
                  <c:v>3</c:v>
                </c:pt>
                <c:pt idx="1974">
                  <c:v>1</c:v>
                </c:pt>
                <c:pt idx="1975">
                  <c:v>3</c:v>
                </c:pt>
                <c:pt idx="1976">
                  <c:v>3</c:v>
                </c:pt>
                <c:pt idx="1977">
                  <c:v>1</c:v>
                </c:pt>
                <c:pt idx="1978">
                  <c:v>5</c:v>
                </c:pt>
                <c:pt idx="1979">
                  <c:v>5</c:v>
                </c:pt>
                <c:pt idx="1980">
                  <c:v>9</c:v>
                </c:pt>
                <c:pt idx="1981">
                  <c:v>2</c:v>
                </c:pt>
                <c:pt idx="1982">
                  <c:v>1</c:v>
                </c:pt>
                <c:pt idx="1983">
                  <c:v>2</c:v>
                </c:pt>
                <c:pt idx="1984">
                  <c:v>2</c:v>
                </c:pt>
                <c:pt idx="1985">
                  <c:v>6</c:v>
                </c:pt>
                <c:pt idx="1986">
                  <c:v>6</c:v>
                </c:pt>
                <c:pt idx="1987">
                  <c:v>7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1</c:v>
                </c:pt>
                <c:pt idx="1992">
                  <c:v>3</c:v>
                </c:pt>
                <c:pt idx="1993">
                  <c:v>8</c:v>
                </c:pt>
                <c:pt idx="1994">
                  <c:v>5</c:v>
                </c:pt>
                <c:pt idx="1995">
                  <c:v>3</c:v>
                </c:pt>
                <c:pt idx="1996">
                  <c:v>6</c:v>
                </c:pt>
                <c:pt idx="1997">
                  <c:v>5</c:v>
                </c:pt>
                <c:pt idx="1998">
                  <c:v>0</c:v>
                </c:pt>
                <c:pt idx="1999">
                  <c:v>5</c:v>
                </c:pt>
                <c:pt idx="2000">
                  <c:v>8</c:v>
                </c:pt>
                <c:pt idx="2001">
                  <c:v>1</c:v>
                </c:pt>
                <c:pt idx="2002">
                  <c:v>7</c:v>
                </c:pt>
                <c:pt idx="2003">
                  <c:v>4</c:v>
                </c:pt>
                <c:pt idx="2004">
                  <c:v>8</c:v>
                </c:pt>
                <c:pt idx="2005">
                  <c:v>4</c:v>
                </c:pt>
                <c:pt idx="2006">
                  <c:v>11</c:v>
                </c:pt>
                <c:pt idx="2007">
                  <c:v>1</c:v>
                </c:pt>
                <c:pt idx="2008">
                  <c:v>8</c:v>
                </c:pt>
                <c:pt idx="2009">
                  <c:v>5</c:v>
                </c:pt>
                <c:pt idx="2010">
                  <c:v>4</c:v>
                </c:pt>
                <c:pt idx="2011">
                  <c:v>1</c:v>
                </c:pt>
                <c:pt idx="2012">
                  <c:v>4</c:v>
                </c:pt>
                <c:pt idx="2013">
                  <c:v>5</c:v>
                </c:pt>
                <c:pt idx="2014">
                  <c:v>8</c:v>
                </c:pt>
                <c:pt idx="2015">
                  <c:v>1</c:v>
                </c:pt>
                <c:pt idx="2016">
                  <c:v>1</c:v>
                </c:pt>
                <c:pt idx="2017">
                  <c:v>3</c:v>
                </c:pt>
                <c:pt idx="2018">
                  <c:v>1</c:v>
                </c:pt>
                <c:pt idx="2019">
                  <c:v>3</c:v>
                </c:pt>
                <c:pt idx="2020">
                  <c:v>2</c:v>
                </c:pt>
                <c:pt idx="2021">
                  <c:v>10</c:v>
                </c:pt>
                <c:pt idx="2022">
                  <c:v>1</c:v>
                </c:pt>
                <c:pt idx="2023">
                  <c:v>2</c:v>
                </c:pt>
                <c:pt idx="2024">
                  <c:v>3</c:v>
                </c:pt>
                <c:pt idx="2025">
                  <c:v>1</c:v>
                </c:pt>
                <c:pt idx="2026">
                  <c:v>1</c:v>
                </c:pt>
                <c:pt idx="2027">
                  <c:v>6</c:v>
                </c:pt>
                <c:pt idx="2028">
                  <c:v>3</c:v>
                </c:pt>
                <c:pt idx="2029">
                  <c:v>1</c:v>
                </c:pt>
                <c:pt idx="2030">
                  <c:v>3</c:v>
                </c:pt>
                <c:pt idx="2031">
                  <c:v>1</c:v>
                </c:pt>
                <c:pt idx="2032">
                  <c:v>5</c:v>
                </c:pt>
                <c:pt idx="2033">
                  <c:v>2</c:v>
                </c:pt>
                <c:pt idx="2034">
                  <c:v>6</c:v>
                </c:pt>
                <c:pt idx="2035">
                  <c:v>1</c:v>
                </c:pt>
                <c:pt idx="2036">
                  <c:v>6</c:v>
                </c:pt>
                <c:pt idx="2037">
                  <c:v>25</c:v>
                </c:pt>
                <c:pt idx="2038">
                  <c:v>5</c:v>
                </c:pt>
                <c:pt idx="2039">
                  <c:v>9</c:v>
                </c:pt>
                <c:pt idx="2040">
                  <c:v>3</c:v>
                </c:pt>
                <c:pt idx="2041">
                  <c:v>4</c:v>
                </c:pt>
                <c:pt idx="2042">
                  <c:v>4</c:v>
                </c:pt>
                <c:pt idx="2043">
                  <c:v>6</c:v>
                </c:pt>
                <c:pt idx="2044">
                  <c:v>2</c:v>
                </c:pt>
                <c:pt idx="2045">
                  <c:v>3</c:v>
                </c:pt>
                <c:pt idx="2046">
                  <c:v>1</c:v>
                </c:pt>
                <c:pt idx="2047">
                  <c:v>3</c:v>
                </c:pt>
                <c:pt idx="2048">
                  <c:v>1</c:v>
                </c:pt>
                <c:pt idx="2049">
                  <c:v>1</c:v>
                </c:pt>
                <c:pt idx="2050">
                  <c:v>6</c:v>
                </c:pt>
                <c:pt idx="2051">
                  <c:v>5</c:v>
                </c:pt>
                <c:pt idx="2052">
                  <c:v>3</c:v>
                </c:pt>
                <c:pt idx="2053">
                  <c:v>1</c:v>
                </c:pt>
                <c:pt idx="2054">
                  <c:v>5</c:v>
                </c:pt>
                <c:pt idx="2055">
                  <c:v>1</c:v>
                </c:pt>
                <c:pt idx="2056">
                  <c:v>4</c:v>
                </c:pt>
                <c:pt idx="2057">
                  <c:v>3</c:v>
                </c:pt>
                <c:pt idx="2058">
                  <c:v>1</c:v>
                </c:pt>
                <c:pt idx="2059">
                  <c:v>0</c:v>
                </c:pt>
                <c:pt idx="2060">
                  <c:v>1</c:v>
                </c:pt>
                <c:pt idx="2061">
                  <c:v>3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1</c:v>
                </c:pt>
                <c:pt idx="2067">
                  <c:v>5</c:v>
                </c:pt>
                <c:pt idx="2068">
                  <c:v>5</c:v>
                </c:pt>
                <c:pt idx="2069">
                  <c:v>0</c:v>
                </c:pt>
                <c:pt idx="2070">
                  <c:v>1</c:v>
                </c:pt>
                <c:pt idx="2071">
                  <c:v>6</c:v>
                </c:pt>
                <c:pt idx="2072">
                  <c:v>2</c:v>
                </c:pt>
                <c:pt idx="2073">
                  <c:v>6</c:v>
                </c:pt>
                <c:pt idx="2074">
                  <c:v>4</c:v>
                </c:pt>
                <c:pt idx="2075">
                  <c:v>3</c:v>
                </c:pt>
                <c:pt idx="2076">
                  <c:v>3</c:v>
                </c:pt>
                <c:pt idx="2077">
                  <c:v>11</c:v>
                </c:pt>
                <c:pt idx="2078">
                  <c:v>3</c:v>
                </c:pt>
                <c:pt idx="2079">
                  <c:v>4</c:v>
                </c:pt>
                <c:pt idx="2080">
                  <c:v>6</c:v>
                </c:pt>
                <c:pt idx="2081">
                  <c:v>6</c:v>
                </c:pt>
                <c:pt idx="2082">
                  <c:v>0</c:v>
                </c:pt>
                <c:pt idx="2083">
                  <c:v>3</c:v>
                </c:pt>
                <c:pt idx="2084">
                  <c:v>3</c:v>
                </c:pt>
                <c:pt idx="2085">
                  <c:v>2</c:v>
                </c:pt>
                <c:pt idx="2086">
                  <c:v>3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1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4</c:v>
                </c:pt>
                <c:pt idx="2096">
                  <c:v>6</c:v>
                </c:pt>
                <c:pt idx="2097">
                  <c:v>1</c:v>
                </c:pt>
                <c:pt idx="2098">
                  <c:v>6</c:v>
                </c:pt>
                <c:pt idx="2099">
                  <c:v>6</c:v>
                </c:pt>
                <c:pt idx="2100">
                  <c:v>7</c:v>
                </c:pt>
                <c:pt idx="2101">
                  <c:v>5</c:v>
                </c:pt>
                <c:pt idx="2102">
                  <c:v>5</c:v>
                </c:pt>
                <c:pt idx="2103">
                  <c:v>4</c:v>
                </c:pt>
                <c:pt idx="2104">
                  <c:v>4</c:v>
                </c:pt>
                <c:pt idx="2105">
                  <c:v>2</c:v>
                </c:pt>
                <c:pt idx="2106">
                  <c:v>2</c:v>
                </c:pt>
                <c:pt idx="2107">
                  <c:v>3</c:v>
                </c:pt>
                <c:pt idx="2108">
                  <c:v>1</c:v>
                </c:pt>
                <c:pt idx="2109">
                  <c:v>3</c:v>
                </c:pt>
                <c:pt idx="2110">
                  <c:v>3</c:v>
                </c:pt>
                <c:pt idx="2111">
                  <c:v>7</c:v>
                </c:pt>
                <c:pt idx="2112">
                  <c:v>1</c:v>
                </c:pt>
                <c:pt idx="2113">
                  <c:v>3</c:v>
                </c:pt>
                <c:pt idx="2114">
                  <c:v>4</c:v>
                </c:pt>
                <c:pt idx="2115">
                  <c:v>3</c:v>
                </c:pt>
                <c:pt idx="2116">
                  <c:v>4</c:v>
                </c:pt>
                <c:pt idx="2117">
                  <c:v>2</c:v>
                </c:pt>
                <c:pt idx="2118">
                  <c:v>1</c:v>
                </c:pt>
                <c:pt idx="2119">
                  <c:v>5</c:v>
                </c:pt>
                <c:pt idx="2120">
                  <c:v>5</c:v>
                </c:pt>
                <c:pt idx="2121">
                  <c:v>3</c:v>
                </c:pt>
                <c:pt idx="2122">
                  <c:v>3</c:v>
                </c:pt>
                <c:pt idx="2123">
                  <c:v>8</c:v>
                </c:pt>
                <c:pt idx="2124">
                  <c:v>9</c:v>
                </c:pt>
                <c:pt idx="2125">
                  <c:v>3</c:v>
                </c:pt>
                <c:pt idx="2126">
                  <c:v>6</c:v>
                </c:pt>
                <c:pt idx="2127">
                  <c:v>9</c:v>
                </c:pt>
                <c:pt idx="2128">
                  <c:v>3</c:v>
                </c:pt>
                <c:pt idx="2129">
                  <c:v>11</c:v>
                </c:pt>
                <c:pt idx="2130">
                  <c:v>3</c:v>
                </c:pt>
                <c:pt idx="2131">
                  <c:v>6</c:v>
                </c:pt>
                <c:pt idx="2132">
                  <c:v>1</c:v>
                </c:pt>
                <c:pt idx="2133">
                  <c:v>1</c:v>
                </c:pt>
                <c:pt idx="2134">
                  <c:v>3</c:v>
                </c:pt>
                <c:pt idx="2135">
                  <c:v>7</c:v>
                </c:pt>
                <c:pt idx="2136">
                  <c:v>7</c:v>
                </c:pt>
                <c:pt idx="2137">
                  <c:v>3</c:v>
                </c:pt>
                <c:pt idx="2138">
                  <c:v>6</c:v>
                </c:pt>
                <c:pt idx="2139">
                  <c:v>1</c:v>
                </c:pt>
                <c:pt idx="2140">
                  <c:v>1</c:v>
                </c:pt>
                <c:pt idx="2141">
                  <c:v>3</c:v>
                </c:pt>
                <c:pt idx="2142">
                  <c:v>6</c:v>
                </c:pt>
                <c:pt idx="2143">
                  <c:v>7</c:v>
                </c:pt>
                <c:pt idx="2144">
                  <c:v>2</c:v>
                </c:pt>
                <c:pt idx="2145">
                  <c:v>6</c:v>
                </c:pt>
                <c:pt idx="2146">
                  <c:v>2</c:v>
                </c:pt>
                <c:pt idx="2147">
                  <c:v>6</c:v>
                </c:pt>
                <c:pt idx="2148">
                  <c:v>4</c:v>
                </c:pt>
                <c:pt idx="2149">
                  <c:v>0</c:v>
                </c:pt>
                <c:pt idx="2150">
                  <c:v>3</c:v>
                </c:pt>
                <c:pt idx="2151">
                  <c:v>1</c:v>
                </c:pt>
                <c:pt idx="2152">
                  <c:v>4</c:v>
                </c:pt>
                <c:pt idx="2153">
                  <c:v>3</c:v>
                </c:pt>
                <c:pt idx="2154">
                  <c:v>4</c:v>
                </c:pt>
                <c:pt idx="2155">
                  <c:v>1</c:v>
                </c:pt>
                <c:pt idx="2156">
                  <c:v>2</c:v>
                </c:pt>
                <c:pt idx="2157">
                  <c:v>2</c:v>
                </c:pt>
                <c:pt idx="2158">
                  <c:v>1</c:v>
                </c:pt>
                <c:pt idx="2159">
                  <c:v>2</c:v>
                </c:pt>
                <c:pt idx="2160">
                  <c:v>1</c:v>
                </c:pt>
                <c:pt idx="2161">
                  <c:v>2</c:v>
                </c:pt>
                <c:pt idx="2162">
                  <c:v>6</c:v>
                </c:pt>
                <c:pt idx="2163">
                  <c:v>4</c:v>
                </c:pt>
                <c:pt idx="2164">
                  <c:v>1</c:v>
                </c:pt>
                <c:pt idx="2165">
                  <c:v>3</c:v>
                </c:pt>
                <c:pt idx="2166">
                  <c:v>6</c:v>
                </c:pt>
                <c:pt idx="2167">
                  <c:v>8</c:v>
                </c:pt>
                <c:pt idx="2168">
                  <c:v>2</c:v>
                </c:pt>
                <c:pt idx="2169">
                  <c:v>1</c:v>
                </c:pt>
                <c:pt idx="2170">
                  <c:v>4</c:v>
                </c:pt>
                <c:pt idx="2171">
                  <c:v>7</c:v>
                </c:pt>
                <c:pt idx="2172">
                  <c:v>2</c:v>
                </c:pt>
                <c:pt idx="2173">
                  <c:v>4</c:v>
                </c:pt>
                <c:pt idx="2174">
                  <c:v>1</c:v>
                </c:pt>
                <c:pt idx="2175">
                  <c:v>9</c:v>
                </c:pt>
                <c:pt idx="2176">
                  <c:v>1</c:v>
                </c:pt>
                <c:pt idx="2177">
                  <c:v>3</c:v>
                </c:pt>
                <c:pt idx="2178">
                  <c:v>9</c:v>
                </c:pt>
                <c:pt idx="2179">
                  <c:v>4</c:v>
                </c:pt>
                <c:pt idx="2180">
                  <c:v>4</c:v>
                </c:pt>
                <c:pt idx="2181">
                  <c:v>8</c:v>
                </c:pt>
                <c:pt idx="2182">
                  <c:v>9</c:v>
                </c:pt>
                <c:pt idx="2183">
                  <c:v>4</c:v>
                </c:pt>
                <c:pt idx="2184">
                  <c:v>4</c:v>
                </c:pt>
                <c:pt idx="2185">
                  <c:v>5</c:v>
                </c:pt>
                <c:pt idx="2186">
                  <c:v>1</c:v>
                </c:pt>
                <c:pt idx="2187">
                  <c:v>1</c:v>
                </c:pt>
                <c:pt idx="2188">
                  <c:v>3</c:v>
                </c:pt>
                <c:pt idx="2189">
                  <c:v>7</c:v>
                </c:pt>
                <c:pt idx="2190">
                  <c:v>5</c:v>
                </c:pt>
                <c:pt idx="2191">
                  <c:v>5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2</c:v>
                </c:pt>
                <c:pt idx="2196">
                  <c:v>8</c:v>
                </c:pt>
                <c:pt idx="2197">
                  <c:v>7</c:v>
                </c:pt>
                <c:pt idx="2198">
                  <c:v>4</c:v>
                </c:pt>
                <c:pt idx="2199">
                  <c:v>3</c:v>
                </c:pt>
                <c:pt idx="2200">
                  <c:v>6</c:v>
                </c:pt>
                <c:pt idx="2201">
                  <c:v>5</c:v>
                </c:pt>
                <c:pt idx="2202">
                  <c:v>4</c:v>
                </c:pt>
                <c:pt idx="2203">
                  <c:v>3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3</c:v>
                </c:pt>
                <c:pt idx="2208">
                  <c:v>2</c:v>
                </c:pt>
                <c:pt idx="2209">
                  <c:v>3</c:v>
                </c:pt>
                <c:pt idx="2210">
                  <c:v>1</c:v>
                </c:pt>
                <c:pt idx="2211">
                  <c:v>1</c:v>
                </c:pt>
                <c:pt idx="2212">
                  <c:v>5</c:v>
                </c:pt>
                <c:pt idx="2213">
                  <c:v>6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1</c:v>
                </c:pt>
                <c:pt idx="2220">
                  <c:v>4</c:v>
                </c:pt>
                <c:pt idx="2221">
                  <c:v>1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11</c:v>
                </c:pt>
                <c:pt idx="2226">
                  <c:v>0</c:v>
                </c:pt>
                <c:pt idx="2227">
                  <c:v>5</c:v>
                </c:pt>
                <c:pt idx="2228">
                  <c:v>2</c:v>
                </c:pt>
                <c:pt idx="2229">
                  <c:v>4</c:v>
                </c:pt>
                <c:pt idx="2230">
                  <c:v>7</c:v>
                </c:pt>
                <c:pt idx="2231">
                  <c:v>1</c:v>
                </c:pt>
                <c:pt idx="2232">
                  <c:v>6</c:v>
                </c:pt>
                <c:pt idx="2233">
                  <c:v>6</c:v>
                </c:pt>
                <c:pt idx="2234">
                  <c:v>5</c:v>
                </c:pt>
                <c:pt idx="2235">
                  <c:v>1</c:v>
                </c:pt>
                <c:pt idx="2236">
                  <c:v>0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78-424E-8982-5C682DA38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447360"/>
        <c:axId val="2105432800"/>
      </c:scatterChart>
      <c:valAx>
        <c:axId val="2105447360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432800"/>
        <c:crosses val="autoZero"/>
        <c:crossBetween val="midCat"/>
      </c:valAx>
      <c:valAx>
        <c:axId val="21054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447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'Customer Profile'!$U$1</c:f>
              <c:strCache>
                <c:ptCount val="1"/>
                <c:pt idx="0">
                  <c:v>NumStorePurchases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1891951006124234E-3"/>
                  <c:y val="-0.224700349956255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'Customer Profile'!$U$2:$U$2241</c:f>
              <c:numCache>
                <c:formatCode>General</c:formatCode>
                <c:ptCount val="2240"/>
                <c:pt idx="0">
                  <c:v>9</c:v>
                </c:pt>
                <c:pt idx="1">
                  <c:v>7</c:v>
                </c:pt>
                <c:pt idx="2">
                  <c:v>2</c:v>
                </c:pt>
                <c:pt idx="3">
                  <c:v>3</c:v>
                </c:pt>
                <c:pt idx="4">
                  <c:v>7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7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9</c:v>
                </c:pt>
                <c:pt idx="13">
                  <c:v>4</c:v>
                </c:pt>
                <c:pt idx="14">
                  <c:v>3</c:v>
                </c:pt>
                <c:pt idx="15">
                  <c:v>5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8</c:v>
                </c:pt>
                <c:pt idx="22">
                  <c:v>4</c:v>
                </c:pt>
                <c:pt idx="23">
                  <c:v>5</c:v>
                </c:pt>
                <c:pt idx="24">
                  <c:v>4</c:v>
                </c:pt>
                <c:pt idx="25">
                  <c:v>11</c:v>
                </c:pt>
                <c:pt idx="26">
                  <c:v>3</c:v>
                </c:pt>
                <c:pt idx="27">
                  <c:v>5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11</c:v>
                </c:pt>
                <c:pt idx="32">
                  <c:v>5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7</c:v>
                </c:pt>
                <c:pt idx="37">
                  <c:v>7</c:v>
                </c:pt>
                <c:pt idx="38">
                  <c:v>9</c:v>
                </c:pt>
                <c:pt idx="39">
                  <c:v>3</c:v>
                </c:pt>
                <c:pt idx="40">
                  <c:v>10</c:v>
                </c:pt>
                <c:pt idx="41">
                  <c:v>4</c:v>
                </c:pt>
                <c:pt idx="42">
                  <c:v>3</c:v>
                </c:pt>
                <c:pt idx="43">
                  <c:v>10</c:v>
                </c:pt>
                <c:pt idx="44">
                  <c:v>2</c:v>
                </c:pt>
                <c:pt idx="45">
                  <c:v>4</c:v>
                </c:pt>
                <c:pt idx="46">
                  <c:v>9</c:v>
                </c:pt>
                <c:pt idx="47">
                  <c:v>11</c:v>
                </c:pt>
                <c:pt idx="48">
                  <c:v>7</c:v>
                </c:pt>
                <c:pt idx="49">
                  <c:v>4</c:v>
                </c:pt>
                <c:pt idx="50">
                  <c:v>8</c:v>
                </c:pt>
                <c:pt idx="51">
                  <c:v>7</c:v>
                </c:pt>
                <c:pt idx="52">
                  <c:v>3</c:v>
                </c:pt>
                <c:pt idx="53">
                  <c:v>9</c:v>
                </c:pt>
                <c:pt idx="54">
                  <c:v>3</c:v>
                </c:pt>
                <c:pt idx="55">
                  <c:v>7</c:v>
                </c:pt>
                <c:pt idx="56">
                  <c:v>3</c:v>
                </c:pt>
                <c:pt idx="57">
                  <c:v>4</c:v>
                </c:pt>
                <c:pt idx="58">
                  <c:v>3</c:v>
                </c:pt>
                <c:pt idx="59">
                  <c:v>5</c:v>
                </c:pt>
                <c:pt idx="60">
                  <c:v>6</c:v>
                </c:pt>
                <c:pt idx="61">
                  <c:v>11</c:v>
                </c:pt>
                <c:pt idx="62">
                  <c:v>3</c:v>
                </c:pt>
                <c:pt idx="63">
                  <c:v>5</c:v>
                </c:pt>
                <c:pt idx="64">
                  <c:v>9</c:v>
                </c:pt>
                <c:pt idx="65">
                  <c:v>10</c:v>
                </c:pt>
                <c:pt idx="66">
                  <c:v>3</c:v>
                </c:pt>
                <c:pt idx="67">
                  <c:v>6</c:v>
                </c:pt>
                <c:pt idx="68">
                  <c:v>6</c:v>
                </c:pt>
                <c:pt idx="69">
                  <c:v>5</c:v>
                </c:pt>
                <c:pt idx="70">
                  <c:v>8</c:v>
                </c:pt>
                <c:pt idx="71">
                  <c:v>5</c:v>
                </c:pt>
                <c:pt idx="72">
                  <c:v>6</c:v>
                </c:pt>
                <c:pt idx="73">
                  <c:v>2</c:v>
                </c:pt>
                <c:pt idx="74">
                  <c:v>5</c:v>
                </c:pt>
                <c:pt idx="75">
                  <c:v>6</c:v>
                </c:pt>
                <c:pt idx="76">
                  <c:v>11</c:v>
                </c:pt>
                <c:pt idx="77">
                  <c:v>10</c:v>
                </c:pt>
                <c:pt idx="78">
                  <c:v>9</c:v>
                </c:pt>
                <c:pt idx="79">
                  <c:v>3</c:v>
                </c:pt>
                <c:pt idx="80">
                  <c:v>3</c:v>
                </c:pt>
                <c:pt idx="81">
                  <c:v>11</c:v>
                </c:pt>
                <c:pt idx="82">
                  <c:v>6</c:v>
                </c:pt>
                <c:pt idx="83">
                  <c:v>11</c:v>
                </c:pt>
                <c:pt idx="84">
                  <c:v>11</c:v>
                </c:pt>
                <c:pt idx="85">
                  <c:v>4</c:v>
                </c:pt>
                <c:pt idx="86">
                  <c:v>2</c:v>
                </c:pt>
                <c:pt idx="87">
                  <c:v>3</c:v>
                </c:pt>
                <c:pt idx="88">
                  <c:v>11</c:v>
                </c:pt>
                <c:pt idx="89">
                  <c:v>4</c:v>
                </c:pt>
                <c:pt idx="90">
                  <c:v>3</c:v>
                </c:pt>
                <c:pt idx="91">
                  <c:v>8</c:v>
                </c:pt>
                <c:pt idx="92">
                  <c:v>13</c:v>
                </c:pt>
                <c:pt idx="93">
                  <c:v>10</c:v>
                </c:pt>
                <c:pt idx="94">
                  <c:v>10</c:v>
                </c:pt>
                <c:pt idx="95">
                  <c:v>6</c:v>
                </c:pt>
                <c:pt idx="96">
                  <c:v>4</c:v>
                </c:pt>
                <c:pt idx="97">
                  <c:v>9</c:v>
                </c:pt>
                <c:pt idx="98">
                  <c:v>3</c:v>
                </c:pt>
                <c:pt idx="99">
                  <c:v>2</c:v>
                </c:pt>
                <c:pt idx="100">
                  <c:v>7</c:v>
                </c:pt>
                <c:pt idx="101">
                  <c:v>4</c:v>
                </c:pt>
                <c:pt idx="102">
                  <c:v>2</c:v>
                </c:pt>
                <c:pt idx="103">
                  <c:v>10</c:v>
                </c:pt>
                <c:pt idx="104">
                  <c:v>9</c:v>
                </c:pt>
                <c:pt idx="105">
                  <c:v>13</c:v>
                </c:pt>
                <c:pt idx="106">
                  <c:v>4</c:v>
                </c:pt>
                <c:pt idx="107">
                  <c:v>6</c:v>
                </c:pt>
                <c:pt idx="108">
                  <c:v>13</c:v>
                </c:pt>
                <c:pt idx="109">
                  <c:v>9</c:v>
                </c:pt>
                <c:pt idx="110">
                  <c:v>7</c:v>
                </c:pt>
                <c:pt idx="111">
                  <c:v>4</c:v>
                </c:pt>
                <c:pt idx="112">
                  <c:v>3</c:v>
                </c:pt>
                <c:pt idx="113">
                  <c:v>4</c:v>
                </c:pt>
                <c:pt idx="114">
                  <c:v>7</c:v>
                </c:pt>
                <c:pt idx="115">
                  <c:v>2</c:v>
                </c:pt>
                <c:pt idx="116">
                  <c:v>7</c:v>
                </c:pt>
                <c:pt idx="117">
                  <c:v>6</c:v>
                </c:pt>
                <c:pt idx="118">
                  <c:v>4</c:v>
                </c:pt>
                <c:pt idx="119">
                  <c:v>12</c:v>
                </c:pt>
                <c:pt idx="120">
                  <c:v>2</c:v>
                </c:pt>
                <c:pt idx="121">
                  <c:v>3</c:v>
                </c:pt>
                <c:pt idx="122">
                  <c:v>7</c:v>
                </c:pt>
                <c:pt idx="123">
                  <c:v>10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5</c:v>
                </c:pt>
                <c:pt idx="128">
                  <c:v>3</c:v>
                </c:pt>
                <c:pt idx="129">
                  <c:v>2</c:v>
                </c:pt>
                <c:pt idx="130">
                  <c:v>6</c:v>
                </c:pt>
                <c:pt idx="131">
                  <c:v>8</c:v>
                </c:pt>
                <c:pt idx="132">
                  <c:v>8</c:v>
                </c:pt>
                <c:pt idx="133">
                  <c:v>11</c:v>
                </c:pt>
                <c:pt idx="134">
                  <c:v>6</c:v>
                </c:pt>
                <c:pt idx="135">
                  <c:v>11</c:v>
                </c:pt>
                <c:pt idx="136">
                  <c:v>3</c:v>
                </c:pt>
                <c:pt idx="137">
                  <c:v>5</c:v>
                </c:pt>
                <c:pt idx="138">
                  <c:v>4</c:v>
                </c:pt>
                <c:pt idx="139">
                  <c:v>3</c:v>
                </c:pt>
                <c:pt idx="140">
                  <c:v>9</c:v>
                </c:pt>
                <c:pt idx="141">
                  <c:v>8</c:v>
                </c:pt>
                <c:pt idx="142">
                  <c:v>5</c:v>
                </c:pt>
                <c:pt idx="143">
                  <c:v>4</c:v>
                </c:pt>
                <c:pt idx="144">
                  <c:v>3</c:v>
                </c:pt>
                <c:pt idx="145">
                  <c:v>8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4</c:v>
                </c:pt>
                <c:pt idx="150">
                  <c:v>11</c:v>
                </c:pt>
                <c:pt idx="151">
                  <c:v>13</c:v>
                </c:pt>
                <c:pt idx="152">
                  <c:v>12</c:v>
                </c:pt>
                <c:pt idx="153">
                  <c:v>4</c:v>
                </c:pt>
                <c:pt idx="154">
                  <c:v>10</c:v>
                </c:pt>
                <c:pt idx="155">
                  <c:v>3</c:v>
                </c:pt>
                <c:pt idx="156">
                  <c:v>5</c:v>
                </c:pt>
                <c:pt idx="157">
                  <c:v>4</c:v>
                </c:pt>
                <c:pt idx="158">
                  <c:v>11</c:v>
                </c:pt>
                <c:pt idx="159">
                  <c:v>10</c:v>
                </c:pt>
                <c:pt idx="160">
                  <c:v>9</c:v>
                </c:pt>
                <c:pt idx="161">
                  <c:v>10</c:v>
                </c:pt>
                <c:pt idx="162">
                  <c:v>3</c:v>
                </c:pt>
                <c:pt idx="163">
                  <c:v>10</c:v>
                </c:pt>
                <c:pt idx="164">
                  <c:v>7</c:v>
                </c:pt>
                <c:pt idx="165">
                  <c:v>2</c:v>
                </c:pt>
                <c:pt idx="166">
                  <c:v>2</c:v>
                </c:pt>
                <c:pt idx="167">
                  <c:v>10</c:v>
                </c:pt>
                <c:pt idx="168">
                  <c:v>4</c:v>
                </c:pt>
                <c:pt idx="169">
                  <c:v>4</c:v>
                </c:pt>
                <c:pt idx="170">
                  <c:v>3</c:v>
                </c:pt>
                <c:pt idx="171">
                  <c:v>7</c:v>
                </c:pt>
                <c:pt idx="172">
                  <c:v>3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7</c:v>
                </c:pt>
                <c:pt idx="177">
                  <c:v>3</c:v>
                </c:pt>
                <c:pt idx="178">
                  <c:v>7</c:v>
                </c:pt>
                <c:pt idx="179">
                  <c:v>4</c:v>
                </c:pt>
                <c:pt idx="180">
                  <c:v>5</c:v>
                </c:pt>
                <c:pt idx="181">
                  <c:v>2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7</c:v>
                </c:pt>
                <c:pt idx="186">
                  <c:v>11</c:v>
                </c:pt>
                <c:pt idx="187">
                  <c:v>9</c:v>
                </c:pt>
                <c:pt idx="188">
                  <c:v>4</c:v>
                </c:pt>
                <c:pt idx="189">
                  <c:v>5</c:v>
                </c:pt>
                <c:pt idx="190">
                  <c:v>8</c:v>
                </c:pt>
                <c:pt idx="191">
                  <c:v>3</c:v>
                </c:pt>
                <c:pt idx="192">
                  <c:v>3</c:v>
                </c:pt>
                <c:pt idx="193">
                  <c:v>7</c:v>
                </c:pt>
                <c:pt idx="194">
                  <c:v>11</c:v>
                </c:pt>
                <c:pt idx="195">
                  <c:v>12</c:v>
                </c:pt>
                <c:pt idx="196">
                  <c:v>13</c:v>
                </c:pt>
                <c:pt idx="197">
                  <c:v>3</c:v>
                </c:pt>
                <c:pt idx="198">
                  <c:v>10</c:v>
                </c:pt>
                <c:pt idx="199">
                  <c:v>3</c:v>
                </c:pt>
                <c:pt idx="200">
                  <c:v>7</c:v>
                </c:pt>
                <c:pt idx="201">
                  <c:v>5</c:v>
                </c:pt>
                <c:pt idx="202">
                  <c:v>3</c:v>
                </c:pt>
                <c:pt idx="203">
                  <c:v>10</c:v>
                </c:pt>
                <c:pt idx="204">
                  <c:v>6</c:v>
                </c:pt>
                <c:pt idx="205">
                  <c:v>8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7</c:v>
                </c:pt>
                <c:pt idx="210">
                  <c:v>3</c:v>
                </c:pt>
                <c:pt idx="211">
                  <c:v>3</c:v>
                </c:pt>
                <c:pt idx="212">
                  <c:v>5</c:v>
                </c:pt>
                <c:pt idx="213">
                  <c:v>13</c:v>
                </c:pt>
                <c:pt idx="214">
                  <c:v>3</c:v>
                </c:pt>
                <c:pt idx="215">
                  <c:v>4</c:v>
                </c:pt>
                <c:pt idx="216">
                  <c:v>9</c:v>
                </c:pt>
                <c:pt idx="217">
                  <c:v>5</c:v>
                </c:pt>
                <c:pt idx="218">
                  <c:v>2</c:v>
                </c:pt>
                <c:pt idx="219">
                  <c:v>4</c:v>
                </c:pt>
                <c:pt idx="220">
                  <c:v>3</c:v>
                </c:pt>
                <c:pt idx="221">
                  <c:v>10</c:v>
                </c:pt>
                <c:pt idx="222">
                  <c:v>2</c:v>
                </c:pt>
                <c:pt idx="223">
                  <c:v>5</c:v>
                </c:pt>
                <c:pt idx="224">
                  <c:v>7</c:v>
                </c:pt>
                <c:pt idx="225">
                  <c:v>4</c:v>
                </c:pt>
                <c:pt idx="226">
                  <c:v>4</c:v>
                </c:pt>
                <c:pt idx="227">
                  <c:v>7</c:v>
                </c:pt>
                <c:pt idx="228">
                  <c:v>5</c:v>
                </c:pt>
                <c:pt idx="229">
                  <c:v>9</c:v>
                </c:pt>
                <c:pt idx="230">
                  <c:v>3</c:v>
                </c:pt>
                <c:pt idx="231">
                  <c:v>7</c:v>
                </c:pt>
                <c:pt idx="232">
                  <c:v>4</c:v>
                </c:pt>
                <c:pt idx="233">
                  <c:v>4</c:v>
                </c:pt>
                <c:pt idx="234">
                  <c:v>3</c:v>
                </c:pt>
                <c:pt idx="235">
                  <c:v>11</c:v>
                </c:pt>
                <c:pt idx="236">
                  <c:v>7</c:v>
                </c:pt>
                <c:pt idx="237">
                  <c:v>10</c:v>
                </c:pt>
                <c:pt idx="238">
                  <c:v>4</c:v>
                </c:pt>
                <c:pt idx="239">
                  <c:v>12</c:v>
                </c:pt>
                <c:pt idx="240">
                  <c:v>6</c:v>
                </c:pt>
                <c:pt idx="241">
                  <c:v>3</c:v>
                </c:pt>
                <c:pt idx="242">
                  <c:v>2</c:v>
                </c:pt>
                <c:pt idx="243">
                  <c:v>3</c:v>
                </c:pt>
                <c:pt idx="244">
                  <c:v>2</c:v>
                </c:pt>
                <c:pt idx="245">
                  <c:v>10</c:v>
                </c:pt>
                <c:pt idx="246">
                  <c:v>11</c:v>
                </c:pt>
                <c:pt idx="247">
                  <c:v>6</c:v>
                </c:pt>
                <c:pt idx="248">
                  <c:v>7</c:v>
                </c:pt>
                <c:pt idx="249">
                  <c:v>8</c:v>
                </c:pt>
                <c:pt idx="250">
                  <c:v>8</c:v>
                </c:pt>
                <c:pt idx="251">
                  <c:v>3</c:v>
                </c:pt>
                <c:pt idx="252">
                  <c:v>12</c:v>
                </c:pt>
                <c:pt idx="253">
                  <c:v>3</c:v>
                </c:pt>
                <c:pt idx="254">
                  <c:v>10</c:v>
                </c:pt>
                <c:pt idx="255">
                  <c:v>10</c:v>
                </c:pt>
                <c:pt idx="256">
                  <c:v>4</c:v>
                </c:pt>
                <c:pt idx="257">
                  <c:v>7</c:v>
                </c:pt>
                <c:pt idx="258">
                  <c:v>4</c:v>
                </c:pt>
                <c:pt idx="259">
                  <c:v>3</c:v>
                </c:pt>
                <c:pt idx="260">
                  <c:v>3</c:v>
                </c:pt>
                <c:pt idx="261">
                  <c:v>9</c:v>
                </c:pt>
                <c:pt idx="262">
                  <c:v>3</c:v>
                </c:pt>
                <c:pt idx="263">
                  <c:v>13</c:v>
                </c:pt>
                <c:pt idx="264">
                  <c:v>6</c:v>
                </c:pt>
                <c:pt idx="265">
                  <c:v>3</c:v>
                </c:pt>
                <c:pt idx="266">
                  <c:v>13</c:v>
                </c:pt>
                <c:pt idx="267">
                  <c:v>5</c:v>
                </c:pt>
                <c:pt idx="268">
                  <c:v>8</c:v>
                </c:pt>
                <c:pt idx="269">
                  <c:v>6</c:v>
                </c:pt>
                <c:pt idx="270">
                  <c:v>9</c:v>
                </c:pt>
                <c:pt idx="271">
                  <c:v>5</c:v>
                </c:pt>
                <c:pt idx="272">
                  <c:v>6</c:v>
                </c:pt>
                <c:pt idx="273">
                  <c:v>4</c:v>
                </c:pt>
                <c:pt idx="274">
                  <c:v>5</c:v>
                </c:pt>
                <c:pt idx="275">
                  <c:v>2</c:v>
                </c:pt>
                <c:pt idx="276">
                  <c:v>2</c:v>
                </c:pt>
                <c:pt idx="277">
                  <c:v>3</c:v>
                </c:pt>
                <c:pt idx="278">
                  <c:v>9</c:v>
                </c:pt>
                <c:pt idx="279">
                  <c:v>6</c:v>
                </c:pt>
                <c:pt idx="280">
                  <c:v>3</c:v>
                </c:pt>
                <c:pt idx="281">
                  <c:v>3</c:v>
                </c:pt>
                <c:pt idx="282">
                  <c:v>5</c:v>
                </c:pt>
                <c:pt idx="283">
                  <c:v>3</c:v>
                </c:pt>
                <c:pt idx="284">
                  <c:v>5</c:v>
                </c:pt>
                <c:pt idx="285">
                  <c:v>4</c:v>
                </c:pt>
                <c:pt idx="286">
                  <c:v>3</c:v>
                </c:pt>
                <c:pt idx="287">
                  <c:v>9</c:v>
                </c:pt>
                <c:pt idx="288">
                  <c:v>12</c:v>
                </c:pt>
                <c:pt idx="289">
                  <c:v>4</c:v>
                </c:pt>
                <c:pt idx="290">
                  <c:v>13</c:v>
                </c:pt>
                <c:pt idx="291">
                  <c:v>12</c:v>
                </c:pt>
                <c:pt idx="292">
                  <c:v>3</c:v>
                </c:pt>
                <c:pt idx="293">
                  <c:v>5</c:v>
                </c:pt>
                <c:pt idx="294">
                  <c:v>3</c:v>
                </c:pt>
                <c:pt idx="295">
                  <c:v>2</c:v>
                </c:pt>
                <c:pt idx="296">
                  <c:v>3</c:v>
                </c:pt>
                <c:pt idx="297">
                  <c:v>8</c:v>
                </c:pt>
                <c:pt idx="298">
                  <c:v>7</c:v>
                </c:pt>
                <c:pt idx="299">
                  <c:v>5</c:v>
                </c:pt>
                <c:pt idx="300">
                  <c:v>1</c:v>
                </c:pt>
                <c:pt idx="301">
                  <c:v>3</c:v>
                </c:pt>
                <c:pt idx="302">
                  <c:v>1</c:v>
                </c:pt>
                <c:pt idx="303">
                  <c:v>4</c:v>
                </c:pt>
                <c:pt idx="304">
                  <c:v>4</c:v>
                </c:pt>
                <c:pt idx="305">
                  <c:v>12</c:v>
                </c:pt>
                <c:pt idx="306">
                  <c:v>3</c:v>
                </c:pt>
                <c:pt idx="307">
                  <c:v>3</c:v>
                </c:pt>
                <c:pt idx="308">
                  <c:v>7</c:v>
                </c:pt>
                <c:pt idx="309">
                  <c:v>3</c:v>
                </c:pt>
                <c:pt idx="310">
                  <c:v>4</c:v>
                </c:pt>
                <c:pt idx="311">
                  <c:v>5</c:v>
                </c:pt>
                <c:pt idx="312">
                  <c:v>8</c:v>
                </c:pt>
                <c:pt idx="313">
                  <c:v>10</c:v>
                </c:pt>
                <c:pt idx="314">
                  <c:v>5</c:v>
                </c:pt>
                <c:pt idx="315">
                  <c:v>10</c:v>
                </c:pt>
                <c:pt idx="316">
                  <c:v>10</c:v>
                </c:pt>
                <c:pt idx="317">
                  <c:v>4</c:v>
                </c:pt>
                <c:pt idx="318">
                  <c:v>2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6</c:v>
                </c:pt>
                <c:pt idx="323">
                  <c:v>2</c:v>
                </c:pt>
                <c:pt idx="324">
                  <c:v>3</c:v>
                </c:pt>
                <c:pt idx="325">
                  <c:v>8</c:v>
                </c:pt>
                <c:pt idx="326">
                  <c:v>6</c:v>
                </c:pt>
                <c:pt idx="327">
                  <c:v>2</c:v>
                </c:pt>
                <c:pt idx="328">
                  <c:v>9</c:v>
                </c:pt>
                <c:pt idx="329">
                  <c:v>4</c:v>
                </c:pt>
                <c:pt idx="330">
                  <c:v>8</c:v>
                </c:pt>
                <c:pt idx="331">
                  <c:v>7</c:v>
                </c:pt>
                <c:pt idx="332">
                  <c:v>4</c:v>
                </c:pt>
                <c:pt idx="333">
                  <c:v>3</c:v>
                </c:pt>
                <c:pt idx="334">
                  <c:v>12</c:v>
                </c:pt>
                <c:pt idx="335">
                  <c:v>3</c:v>
                </c:pt>
                <c:pt idx="336">
                  <c:v>2</c:v>
                </c:pt>
                <c:pt idx="337">
                  <c:v>6</c:v>
                </c:pt>
                <c:pt idx="338">
                  <c:v>8</c:v>
                </c:pt>
                <c:pt idx="339">
                  <c:v>5</c:v>
                </c:pt>
                <c:pt idx="340">
                  <c:v>13</c:v>
                </c:pt>
                <c:pt idx="341">
                  <c:v>4</c:v>
                </c:pt>
                <c:pt idx="342">
                  <c:v>3</c:v>
                </c:pt>
                <c:pt idx="343">
                  <c:v>4</c:v>
                </c:pt>
                <c:pt idx="344">
                  <c:v>2</c:v>
                </c:pt>
                <c:pt idx="345">
                  <c:v>10</c:v>
                </c:pt>
                <c:pt idx="346">
                  <c:v>4</c:v>
                </c:pt>
                <c:pt idx="347">
                  <c:v>4</c:v>
                </c:pt>
                <c:pt idx="348">
                  <c:v>5</c:v>
                </c:pt>
                <c:pt idx="349">
                  <c:v>2</c:v>
                </c:pt>
                <c:pt idx="350">
                  <c:v>9</c:v>
                </c:pt>
                <c:pt idx="351">
                  <c:v>4</c:v>
                </c:pt>
                <c:pt idx="352">
                  <c:v>10</c:v>
                </c:pt>
                <c:pt idx="353">
                  <c:v>5</c:v>
                </c:pt>
                <c:pt idx="354">
                  <c:v>7</c:v>
                </c:pt>
                <c:pt idx="355">
                  <c:v>3</c:v>
                </c:pt>
                <c:pt idx="356">
                  <c:v>3</c:v>
                </c:pt>
                <c:pt idx="357">
                  <c:v>12</c:v>
                </c:pt>
                <c:pt idx="358">
                  <c:v>2</c:v>
                </c:pt>
                <c:pt idx="359">
                  <c:v>6</c:v>
                </c:pt>
                <c:pt idx="360">
                  <c:v>4</c:v>
                </c:pt>
                <c:pt idx="361">
                  <c:v>4</c:v>
                </c:pt>
                <c:pt idx="362">
                  <c:v>3</c:v>
                </c:pt>
                <c:pt idx="363">
                  <c:v>4</c:v>
                </c:pt>
                <c:pt idx="364">
                  <c:v>2</c:v>
                </c:pt>
                <c:pt idx="365">
                  <c:v>5</c:v>
                </c:pt>
                <c:pt idx="366">
                  <c:v>6</c:v>
                </c:pt>
                <c:pt idx="367">
                  <c:v>4</c:v>
                </c:pt>
                <c:pt idx="368">
                  <c:v>3</c:v>
                </c:pt>
                <c:pt idx="369">
                  <c:v>3</c:v>
                </c:pt>
                <c:pt idx="370">
                  <c:v>2</c:v>
                </c:pt>
                <c:pt idx="371">
                  <c:v>5</c:v>
                </c:pt>
                <c:pt idx="372">
                  <c:v>9</c:v>
                </c:pt>
                <c:pt idx="373">
                  <c:v>12</c:v>
                </c:pt>
                <c:pt idx="374">
                  <c:v>6</c:v>
                </c:pt>
                <c:pt idx="375">
                  <c:v>6</c:v>
                </c:pt>
                <c:pt idx="376">
                  <c:v>3</c:v>
                </c:pt>
                <c:pt idx="377">
                  <c:v>3</c:v>
                </c:pt>
                <c:pt idx="378">
                  <c:v>5</c:v>
                </c:pt>
                <c:pt idx="379">
                  <c:v>3</c:v>
                </c:pt>
                <c:pt idx="380">
                  <c:v>2</c:v>
                </c:pt>
                <c:pt idx="381">
                  <c:v>7</c:v>
                </c:pt>
                <c:pt idx="382">
                  <c:v>8</c:v>
                </c:pt>
                <c:pt idx="383">
                  <c:v>9</c:v>
                </c:pt>
                <c:pt idx="384">
                  <c:v>6</c:v>
                </c:pt>
                <c:pt idx="385">
                  <c:v>10</c:v>
                </c:pt>
                <c:pt idx="386">
                  <c:v>2</c:v>
                </c:pt>
                <c:pt idx="387">
                  <c:v>3</c:v>
                </c:pt>
                <c:pt idx="388">
                  <c:v>3</c:v>
                </c:pt>
                <c:pt idx="389">
                  <c:v>8</c:v>
                </c:pt>
                <c:pt idx="390">
                  <c:v>3</c:v>
                </c:pt>
                <c:pt idx="391">
                  <c:v>8</c:v>
                </c:pt>
                <c:pt idx="392">
                  <c:v>9</c:v>
                </c:pt>
                <c:pt idx="393">
                  <c:v>2</c:v>
                </c:pt>
                <c:pt idx="394">
                  <c:v>3</c:v>
                </c:pt>
                <c:pt idx="395">
                  <c:v>5</c:v>
                </c:pt>
                <c:pt idx="396">
                  <c:v>5</c:v>
                </c:pt>
                <c:pt idx="397">
                  <c:v>4</c:v>
                </c:pt>
                <c:pt idx="398">
                  <c:v>9</c:v>
                </c:pt>
                <c:pt idx="399">
                  <c:v>13</c:v>
                </c:pt>
                <c:pt idx="400">
                  <c:v>8</c:v>
                </c:pt>
                <c:pt idx="401">
                  <c:v>2</c:v>
                </c:pt>
                <c:pt idx="402">
                  <c:v>4</c:v>
                </c:pt>
                <c:pt idx="403">
                  <c:v>3</c:v>
                </c:pt>
                <c:pt idx="404">
                  <c:v>9</c:v>
                </c:pt>
                <c:pt idx="405">
                  <c:v>7</c:v>
                </c:pt>
                <c:pt idx="406">
                  <c:v>10</c:v>
                </c:pt>
                <c:pt idx="407">
                  <c:v>12</c:v>
                </c:pt>
                <c:pt idx="408">
                  <c:v>2</c:v>
                </c:pt>
                <c:pt idx="409">
                  <c:v>3</c:v>
                </c:pt>
                <c:pt idx="410">
                  <c:v>10</c:v>
                </c:pt>
                <c:pt idx="411">
                  <c:v>12</c:v>
                </c:pt>
                <c:pt idx="412">
                  <c:v>4</c:v>
                </c:pt>
                <c:pt idx="413">
                  <c:v>8</c:v>
                </c:pt>
                <c:pt idx="414">
                  <c:v>8</c:v>
                </c:pt>
                <c:pt idx="415">
                  <c:v>3</c:v>
                </c:pt>
                <c:pt idx="416">
                  <c:v>6</c:v>
                </c:pt>
                <c:pt idx="417">
                  <c:v>8</c:v>
                </c:pt>
                <c:pt idx="418">
                  <c:v>3</c:v>
                </c:pt>
                <c:pt idx="419">
                  <c:v>11</c:v>
                </c:pt>
                <c:pt idx="420">
                  <c:v>4</c:v>
                </c:pt>
                <c:pt idx="421">
                  <c:v>3</c:v>
                </c:pt>
                <c:pt idx="422">
                  <c:v>4</c:v>
                </c:pt>
                <c:pt idx="423">
                  <c:v>4</c:v>
                </c:pt>
                <c:pt idx="424">
                  <c:v>10</c:v>
                </c:pt>
                <c:pt idx="425">
                  <c:v>2</c:v>
                </c:pt>
                <c:pt idx="426">
                  <c:v>3</c:v>
                </c:pt>
                <c:pt idx="427">
                  <c:v>2</c:v>
                </c:pt>
                <c:pt idx="428">
                  <c:v>6</c:v>
                </c:pt>
                <c:pt idx="429">
                  <c:v>7</c:v>
                </c:pt>
                <c:pt idx="430">
                  <c:v>6</c:v>
                </c:pt>
                <c:pt idx="431">
                  <c:v>4</c:v>
                </c:pt>
                <c:pt idx="432">
                  <c:v>3</c:v>
                </c:pt>
                <c:pt idx="433">
                  <c:v>8</c:v>
                </c:pt>
                <c:pt idx="434">
                  <c:v>7</c:v>
                </c:pt>
                <c:pt idx="435">
                  <c:v>5</c:v>
                </c:pt>
                <c:pt idx="436">
                  <c:v>3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5</c:v>
                </c:pt>
                <c:pt idx="441">
                  <c:v>3</c:v>
                </c:pt>
                <c:pt idx="442">
                  <c:v>3</c:v>
                </c:pt>
                <c:pt idx="443">
                  <c:v>2</c:v>
                </c:pt>
                <c:pt idx="444">
                  <c:v>5</c:v>
                </c:pt>
                <c:pt idx="445">
                  <c:v>11</c:v>
                </c:pt>
                <c:pt idx="446">
                  <c:v>3</c:v>
                </c:pt>
                <c:pt idx="447">
                  <c:v>2</c:v>
                </c:pt>
                <c:pt idx="448">
                  <c:v>5</c:v>
                </c:pt>
                <c:pt idx="449">
                  <c:v>3</c:v>
                </c:pt>
                <c:pt idx="450">
                  <c:v>3</c:v>
                </c:pt>
                <c:pt idx="451">
                  <c:v>13</c:v>
                </c:pt>
                <c:pt idx="452">
                  <c:v>2</c:v>
                </c:pt>
                <c:pt idx="453">
                  <c:v>12</c:v>
                </c:pt>
                <c:pt idx="454">
                  <c:v>5</c:v>
                </c:pt>
                <c:pt idx="455">
                  <c:v>2</c:v>
                </c:pt>
                <c:pt idx="456">
                  <c:v>6</c:v>
                </c:pt>
                <c:pt idx="457">
                  <c:v>11</c:v>
                </c:pt>
                <c:pt idx="458">
                  <c:v>4</c:v>
                </c:pt>
                <c:pt idx="459">
                  <c:v>3</c:v>
                </c:pt>
                <c:pt idx="460">
                  <c:v>8</c:v>
                </c:pt>
                <c:pt idx="461">
                  <c:v>8</c:v>
                </c:pt>
                <c:pt idx="462">
                  <c:v>4</c:v>
                </c:pt>
                <c:pt idx="463">
                  <c:v>3</c:v>
                </c:pt>
                <c:pt idx="464">
                  <c:v>5</c:v>
                </c:pt>
                <c:pt idx="465">
                  <c:v>4</c:v>
                </c:pt>
                <c:pt idx="466">
                  <c:v>3</c:v>
                </c:pt>
                <c:pt idx="467">
                  <c:v>4</c:v>
                </c:pt>
                <c:pt idx="468">
                  <c:v>8</c:v>
                </c:pt>
                <c:pt idx="469">
                  <c:v>7</c:v>
                </c:pt>
                <c:pt idx="470">
                  <c:v>9</c:v>
                </c:pt>
                <c:pt idx="471">
                  <c:v>8</c:v>
                </c:pt>
                <c:pt idx="472">
                  <c:v>5</c:v>
                </c:pt>
                <c:pt idx="473">
                  <c:v>9</c:v>
                </c:pt>
                <c:pt idx="474">
                  <c:v>13</c:v>
                </c:pt>
                <c:pt idx="475">
                  <c:v>4</c:v>
                </c:pt>
                <c:pt idx="476">
                  <c:v>8</c:v>
                </c:pt>
                <c:pt idx="477">
                  <c:v>3</c:v>
                </c:pt>
                <c:pt idx="478">
                  <c:v>12</c:v>
                </c:pt>
                <c:pt idx="479">
                  <c:v>3</c:v>
                </c:pt>
                <c:pt idx="480">
                  <c:v>3</c:v>
                </c:pt>
                <c:pt idx="481">
                  <c:v>5</c:v>
                </c:pt>
                <c:pt idx="482">
                  <c:v>12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6</c:v>
                </c:pt>
                <c:pt idx="487">
                  <c:v>4</c:v>
                </c:pt>
                <c:pt idx="488">
                  <c:v>3</c:v>
                </c:pt>
                <c:pt idx="489">
                  <c:v>8</c:v>
                </c:pt>
                <c:pt idx="490">
                  <c:v>10</c:v>
                </c:pt>
                <c:pt idx="491">
                  <c:v>10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9</c:v>
                </c:pt>
                <c:pt idx="496">
                  <c:v>6</c:v>
                </c:pt>
                <c:pt idx="497">
                  <c:v>3</c:v>
                </c:pt>
                <c:pt idx="498">
                  <c:v>8</c:v>
                </c:pt>
                <c:pt idx="499">
                  <c:v>3</c:v>
                </c:pt>
                <c:pt idx="500">
                  <c:v>4</c:v>
                </c:pt>
                <c:pt idx="501">
                  <c:v>4</c:v>
                </c:pt>
                <c:pt idx="502">
                  <c:v>3</c:v>
                </c:pt>
                <c:pt idx="503">
                  <c:v>6</c:v>
                </c:pt>
                <c:pt idx="504">
                  <c:v>2</c:v>
                </c:pt>
                <c:pt idx="505">
                  <c:v>12</c:v>
                </c:pt>
                <c:pt idx="506">
                  <c:v>3</c:v>
                </c:pt>
                <c:pt idx="507">
                  <c:v>4</c:v>
                </c:pt>
                <c:pt idx="508">
                  <c:v>10</c:v>
                </c:pt>
                <c:pt idx="509">
                  <c:v>3</c:v>
                </c:pt>
                <c:pt idx="510">
                  <c:v>7</c:v>
                </c:pt>
                <c:pt idx="511">
                  <c:v>8</c:v>
                </c:pt>
                <c:pt idx="512">
                  <c:v>9</c:v>
                </c:pt>
                <c:pt idx="513">
                  <c:v>3</c:v>
                </c:pt>
                <c:pt idx="514">
                  <c:v>3</c:v>
                </c:pt>
                <c:pt idx="515">
                  <c:v>4</c:v>
                </c:pt>
                <c:pt idx="516">
                  <c:v>8</c:v>
                </c:pt>
                <c:pt idx="517">
                  <c:v>12</c:v>
                </c:pt>
                <c:pt idx="518">
                  <c:v>12</c:v>
                </c:pt>
                <c:pt idx="519">
                  <c:v>6</c:v>
                </c:pt>
                <c:pt idx="520">
                  <c:v>2</c:v>
                </c:pt>
                <c:pt idx="521">
                  <c:v>7</c:v>
                </c:pt>
                <c:pt idx="522">
                  <c:v>6</c:v>
                </c:pt>
                <c:pt idx="523">
                  <c:v>4</c:v>
                </c:pt>
                <c:pt idx="524">
                  <c:v>3</c:v>
                </c:pt>
                <c:pt idx="525">
                  <c:v>2</c:v>
                </c:pt>
                <c:pt idx="526">
                  <c:v>2</c:v>
                </c:pt>
                <c:pt idx="527">
                  <c:v>4</c:v>
                </c:pt>
                <c:pt idx="528">
                  <c:v>11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3</c:v>
                </c:pt>
                <c:pt idx="533">
                  <c:v>13</c:v>
                </c:pt>
                <c:pt idx="534">
                  <c:v>12</c:v>
                </c:pt>
                <c:pt idx="535">
                  <c:v>2</c:v>
                </c:pt>
                <c:pt idx="536">
                  <c:v>3</c:v>
                </c:pt>
                <c:pt idx="537">
                  <c:v>5</c:v>
                </c:pt>
                <c:pt idx="538">
                  <c:v>3</c:v>
                </c:pt>
                <c:pt idx="539">
                  <c:v>10</c:v>
                </c:pt>
                <c:pt idx="540">
                  <c:v>2</c:v>
                </c:pt>
                <c:pt idx="541">
                  <c:v>2</c:v>
                </c:pt>
                <c:pt idx="542">
                  <c:v>6</c:v>
                </c:pt>
                <c:pt idx="543">
                  <c:v>10</c:v>
                </c:pt>
                <c:pt idx="544">
                  <c:v>11</c:v>
                </c:pt>
                <c:pt idx="545">
                  <c:v>4</c:v>
                </c:pt>
                <c:pt idx="546">
                  <c:v>5</c:v>
                </c:pt>
                <c:pt idx="547">
                  <c:v>6</c:v>
                </c:pt>
                <c:pt idx="548">
                  <c:v>7</c:v>
                </c:pt>
                <c:pt idx="549">
                  <c:v>13</c:v>
                </c:pt>
                <c:pt idx="550">
                  <c:v>2</c:v>
                </c:pt>
                <c:pt idx="551">
                  <c:v>9</c:v>
                </c:pt>
                <c:pt idx="552">
                  <c:v>10</c:v>
                </c:pt>
                <c:pt idx="553">
                  <c:v>7</c:v>
                </c:pt>
                <c:pt idx="554">
                  <c:v>2</c:v>
                </c:pt>
                <c:pt idx="555">
                  <c:v>7</c:v>
                </c:pt>
                <c:pt idx="556">
                  <c:v>4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8</c:v>
                </c:pt>
                <c:pt idx="561">
                  <c:v>10</c:v>
                </c:pt>
                <c:pt idx="562">
                  <c:v>2</c:v>
                </c:pt>
                <c:pt idx="563">
                  <c:v>12</c:v>
                </c:pt>
                <c:pt idx="564">
                  <c:v>4</c:v>
                </c:pt>
                <c:pt idx="565">
                  <c:v>2</c:v>
                </c:pt>
                <c:pt idx="566">
                  <c:v>10</c:v>
                </c:pt>
                <c:pt idx="567">
                  <c:v>3</c:v>
                </c:pt>
                <c:pt idx="568">
                  <c:v>6</c:v>
                </c:pt>
                <c:pt idx="569">
                  <c:v>3</c:v>
                </c:pt>
                <c:pt idx="570">
                  <c:v>13</c:v>
                </c:pt>
                <c:pt idx="571">
                  <c:v>8</c:v>
                </c:pt>
                <c:pt idx="572">
                  <c:v>7</c:v>
                </c:pt>
                <c:pt idx="573">
                  <c:v>9</c:v>
                </c:pt>
                <c:pt idx="574">
                  <c:v>10</c:v>
                </c:pt>
                <c:pt idx="575">
                  <c:v>4</c:v>
                </c:pt>
                <c:pt idx="576">
                  <c:v>8</c:v>
                </c:pt>
                <c:pt idx="577">
                  <c:v>5</c:v>
                </c:pt>
                <c:pt idx="578">
                  <c:v>3</c:v>
                </c:pt>
                <c:pt idx="579">
                  <c:v>6</c:v>
                </c:pt>
                <c:pt idx="580">
                  <c:v>4</c:v>
                </c:pt>
                <c:pt idx="581">
                  <c:v>8</c:v>
                </c:pt>
                <c:pt idx="582">
                  <c:v>11</c:v>
                </c:pt>
                <c:pt idx="583">
                  <c:v>8</c:v>
                </c:pt>
                <c:pt idx="584">
                  <c:v>4</c:v>
                </c:pt>
                <c:pt idx="585">
                  <c:v>10</c:v>
                </c:pt>
                <c:pt idx="586">
                  <c:v>9</c:v>
                </c:pt>
                <c:pt idx="587">
                  <c:v>3</c:v>
                </c:pt>
                <c:pt idx="588">
                  <c:v>9</c:v>
                </c:pt>
                <c:pt idx="589">
                  <c:v>4</c:v>
                </c:pt>
                <c:pt idx="590">
                  <c:v>4</c:v>
                </c:pt>
                <c:pt idx="591">
                  <c:v>3</c:v>
                </c:pt>
                <c:pt idx="592">
                  <c:v>5</c:v>
                </c:pt>
                <c:pt idx="593">
                  <c:v>3</c:v>
                </c:pt>
                <c:pt idx="594">
                  <c:v>4</c:v>
                </c:pt>
                <c:pt idx="595">
                  <c:v>4</c:v>
                </c:pt>
                <c:pt idx="596">
                  <c:v>6</c:v>
                </c:pt>
                <c:pt idx="597">
                  <c:v>2</c:v>
                </c:pt>
                <c:pt idx="598">
                  <c:v>5</c:v>
                </c:pt>
                <c:pt idx="599">
                  <c:v>9</c:v>
                </c:pt>
                <c:pt idx="600">
                  <c:v>3</c:v>
                </c:pt>
                <c:pt idx="601">
                  <c:v>2</c:v>
                </c:pt>
                <c:pt idx="602">
                  <c:v>9</c:v>
                </c:pt>
                <c:pt idx="603">
                  <c:v>8</c:v>
                </c:pt>
                <c:pt idx="604">
                  <c:v>3</c:v>
                </c:pt>
                <c:pt idx="605">
                  <c:v>3</c:v>
                </c:pt>
                <c:pt idx="606">
                  <c:v>6</c:v>
                </c:pt>
                <c:pt idx="607">
                  <c:v>8</c:v>
                </c:pt>
                <c:pt idx="608">
                  <c:v>5</c:v>
                </c:pt>
                <c:pt idx="609">
                  <c:v>5</c:v>
                </c:pt>
                <c:pt idx="610">
                  <c:v>4</c:v>
                </c:pt>
                <c:pt idx="611">
                  <c:v>3</c:v>
                </c:pt>
                <c:pt idx="612">
                  <c:v>7</c:v>
                </c:pt>
                <c:pt idx="613">
                  <c:v>6</c:v>
                </c:pt>
                <c:pt idx="614">
                  <c:v>9</c:v>
                </c:pt>
                <c:pt idx="615">
                  <c:v>4</c:v>
                </c:pt>
                <c:pt idx="616">
                  <c:v>3</c:v>
                </c:pt>
                <c:pt idx="617">
                  <c:v>4</c:v>
                </c:pt>
                <c:pt idx="618">
                  <c:v>7</c:v>
                </c:pt>
                <c:pt idx="619">
                  <c:v>12</c:v>
                </c:pt>
                <c:pt idx="620">
                  <c:v>2</c:v>
                </c:pt>
                <c:pt idx="621">
                  <c:v>5</c:v>
                </c:pt>
                <c:pt idx="622">
                  <c:v>8</c:v>
                </c:pt>
                <c:pt idx="623">
                  <c:v>4</c:v>
                </c:pt>
                <c:pt idx="624">
                  <c:v>3</c:v>
                </c:pt>
                <c:pt idx="625">
                  <c:v>12</c:v>
                </c:pt>
                <c:pt idx="626">
                  <c:v>7</c:v>
                </c:pt>
                <c:pt idx="627">
                  <c:v>3</c:v>
                </c:pt>
                <c:pt idx="628">
                  <c:v>5</c:v>
                </c:pt>
                <c:pt idx="629">
                  <c:v>2</c:v>
                </c:pt>
                <c:pt idx="630">
                  <c:v>3</c:v>
                </c:pt>
                <c:pt idx="631">
                  <c:v>4</c:v>
                </c:pt>
                <c:pt idx="632">
                  <c:v>11</c:v>
                </c:pt>
                <c:pt idx="633">
                  <c:v>6</c:v>
                </c:pt>
                <c:pt idx="634">
                  <c:v>10</c:v>
                </c:pt>
                <c:pt idx="635">
                  <c:v>3</c:v>
                </c:pt>
                <c:pt idx="636">
                  <c:v>2</c:v>
                </c:pt>
                <c:pt idx="637">
                  <c:v>3</c:v>
                </c:pt>
                <c:pt idx="638">
                  <c:v>6</c:v>
                </c:pt>
                <c:pt idx="639">
                  <c:v>4</c:v>
                </c:pt>
                <c:pt idx="640">
                  <c:v>7</c:v>
                </c:pt>
                <c:pt idx="641">
                  <c:v>3</c:v>
                </c:pt>
                <c:pt idx="642">
                  <c:v>10</c:v>
                </c:pt>
                <c:pt idx="643">
                  <c:v>8</c:v>
                </c:pt>
                <c:pt idx="644">
                  <c:v>10</c:v>
                </c:pt>
                <c:pt idx="645">
                  <c:v>4</c:v>
                </c:pt>
                <c:pt idx="646">
                  <c:v>5</c:v>
                </c:pt>
                <c:pt idx="647">
                  <c:v>3</c:v>
                </c:pt>
                <c:pt idx="648">
                  <c:v>11</c:v>
                </c:pt>
                <c:pt idx="649">
                  <c:v>4</c:v>
                </c:pt>
                <c:pt idx="650">
                  <c:v>13</c:v>
                </c:pt>
                <c:pt idx="651">
                  <c:v>3</c:v>
                </c:pt>
                <c:pt idx="652">
                  <c:v>4</c:v>
                </c:pt>
                <c:pt idx="653">
                  <c:v>8</c:v>
                </c:pt>
                <c:pt idx="654">
                  <c:v>3</c:v>
                </c:pt>
                <c:pt idx="655">
                  <c:v>3</c:v>
                </c:pt>
                <c:pt idx="656">
                  <c:v>5</c:v>
                </c:pt>
                <c:pt idx="657">
                  <c:v>8</c:v>
                </c:pt>
                <c:pt idx="658">
                  <c:v>12</c:v>
                </c:pt>
                <c:pt idx="659">
                  <c:v>3</c:v>
                </c:pt>
                <c:pt idx="660">
                  <c:v>9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7</c:v>
                </c:pt>
                <c:pt idx="665">
                  <c:v>4</c:v>
                </c:pt>
                <c:pt idx="666">
                  <c:v>9</c:v>
                </c:pt>
                <c:pt idx="667">
                  <c:v>5</c:v>
                </c:pt>
                <c:pt idx="668">
                  <c:v>6</c:v>
                </c:pt>
                <c:pt idx="669">
                  <c:v>3</c:v>
                </c:pt>
                <c:pt idx="670">
                  <c:v>6</c:v>
                </c:pt>
                <c:pt idx="671">
                  <c:v>4</c:v>
                </c:pt>
                <c:pt idx="672">
                  <c:v>4</c:v>
                </c:pt>
                <c:pt idx="673">
                  <c:v>5</c:v>
                </c:pt>
                <c:pt idx="674">
                  <c:v>13</c:v>
                </c:pt>
                <c:pt idx="675">
                  <c:v>12</c:v>
                </c:pt>
                <c:pt idx="676">
                  <c:v>7</c:v>
                </c:pt>
                <c:pt idx="677">
                  <c:v>4</c:v>
                </c:pt>
                <c:pt idx="678">
                  <c:v>9</c:v>
                </c:pt>
                <c:pt idx="679">
                  <c:v>9</c:v>
                </c:pt>
                <c:pt idx="680">
                  <c:v>4</c:v>
                </c:pt>
                <c:pt idx="681">
                  <c:v>13</c:v>
                </c:pt>
                <c:pt idx="682">
                  <c:v>7</c:v>
                </c:pt>
                <c:pt idx="683">
                  <c:v>10</c:v>
                </c:pt>
                <c:pt idx="684">
                  <c:v>6</c:v>
                </c:pt>
                <c:pt idx="685">
                  <c:v>10</c:v>
                </c:pt>
                <c:pt idx="686">
                  <c:v>3</c:v>
                </c:pt>
                <c:pt idx="687">
                  <c:v>5</c:v>
                </c:pt>
                <c:pt idx="688">
                  <c:v>10</c:v>
                </c:pt>
                <c:pt idx="689">
                  <c:v>13</c:v>
                </c:pt>
                <c:pt idx="690">
                  <c:v>3</c:v>
                </c:pt>
                <c:pt idx="691">
                  <c:v>9</c:v>
                </c:pt>
                <c:pt idx="692">
                  <c:v>3</c:v>
                </c:pt>
                <c:pt idx="693">
                  <c:v>12</c:v>
                </c:pt>
                <c:pt idx="694">
                  <c:v>8</c:v>
                </c:pt>
                <c:pt idx="695">
                  <c:v>9</c:v>
                </c:pt>
                <c:pt idx="696">
                  <c:v>6</c:v>
                </c:pt>
                <c:pt idx="697">
                  <c:v>5</c:v>
                </c:pt>
                <c:pt idx="698">
                  <c:v>4</c:v>
                </c:pt>
                <c:pt idx="699">
                  <c:v>3</c:v>
                </c:pt>
                <c:pt idx="700">
                  <c:v>2</c:v>
                </c:pt>
                <c:pt idx="701">
                  <c:v>7</c:v>
                </c:pt>
                <c:pt idx="702">
                  <c:v>8</c:v>
                </c:pt>
                <c:pt idx="703">
                  <c:v>2</c:v>
                </c:pt>
                <c:pt idx="704">
                  <c:v>2</c:v>
                </c:pt>
                <c:pt idx="705">
                  <c:v>3</c:v>
                </c:pt>
                <c:pt idx="706">
                  <c:v>5</c:v>
                </c:pt>
                <c:pt idx="707">
                  <c:v>3</c:v>
                </c:pt>
                <c:pt idx="708">
                  <c:v>4</c:v>
                </c:pt>
                <c:pt idx="709">
                  <c:v>3</c:v>
                </c:pt>
                <c:pt idx="710">
                  <c:v>5</c:v>
                </c:pt>
                <c:pt idx="711">
                  <c:v>3</c:v>
                </c:pt>
                <c:pt idx="712">
                  <c:v>11</c:v>
                </c:pt>
                <c:pt idx="713">
                  <c:v>3</c:v>
                </c:pt>
                <c:pt idx="714">
                  <c:v>5</c:v>
                </c:pt>
                <c:pt idx="715">
                  <c:v>5</c:v>
                </c:pt>
                <c:pt idx="716">
                  <c:v>6</c:v>
                </c:pt>
                <c:pt idx="717">
                  <c:v>5</c:v>
                </c:pt>
                <c:pt idx="718">
                  <c:v>9</c:v>
                </c:pt>
                <c:pt idx="719">
                  <c:v>12</c:v>
                </c:pt>
                <c:pt idx="720">
                  <c:v>12</c:v>
                </c:pt>
                <c:pt idx="721">
                  <c:v>8</c:v>
                </c:pt>
                <c:pt idx="722">
                  <c:v>4</c:v>
                </c:pt>
                <c:pt idx="723">
                  <c:v>8</c:v>
                </c:pt>
                <c:pt idx="724">
                  <c:v>3</c:v>
                </c:pt>
                <c:pt idx="725">
                  <c:v>2</c:v>
                </c:pt>
                <c:pt idx="726">
                  <c:v>3</c:v>
                </c:pt>
                <c:pt idx="727">
                  <c:v>8</c:v>
                </c:pt>
                <c:pt idx="728">
                  <c:v>3</c:v>
                </c:pt>
                <c:pt idx="729">
                  <c:v>6</c:v>
                </c:pt>
                <c:pt idx="730">
                  <c:v>4</c:v>
                </c:pt>
                <c:pt idx="731">
                  <c:v>4</c:v>
                </c:pt>
                <c:pt idx="732">
                  <c:v>8</c:v>
                </c:pt>
                <c:pt idx="733">
                  <c:v>3</c:v>
                </c:pt>
                <c:pt idx="734">
                  <c:v>11</c:v>
                </c:pt>
                <c:pt idx="735">
                  <c:v>11</c:v>
                </c:pt>
                <c:pt idx="736">
                  <c:v>7</c:v>
                </c:pt>
                <c:pt idx="737">
                  <c:v>10</c:v>
                </c:pt>
                <c:pt idx="738">
                  <c:v>3</c:v>
                </c:pt>
                <c:pt idx="739">
                  <c:v>4</c:v>
                </c:pt>
                <c:pt idx="740">
                  <c:v>8</c:v>
                </c:pt>
                <c:pt idx="741">
                  <c:v>2</c:v>
                </c:pt>
                <c:pt idx="742">
                  <c:v>2</c:v>
                </c:pt>
                <c:pt idx="743">
                  <c:v>10</c:v>
                </c:pt>
                <c:pt idx="744">
                  <c:v>6</c:v>
                </c:pt>
                <c:pt idx="745">
                  <c:v>6</c:v>
                </c:pt>
                <c:pt idx="746">
                  <c:v>3</c:v>
                </c:pt>
                <c:pt idx="747">
                  <c:v>9</c:v>
                </c:pt>
                <c:pt idx="748">
                  <c:v>2</c:v>
                </c:pt>
                <c:pt idx="749">
                  <c:v>9</c:v>
                </c:pt>
                <c:pt idx="750">
                  <c:v>3</c:v>
                </c:pt>
                <c:pt idx="751">
                  <c:v>12</c:v>
                </c:pt>
                <c:pt idx="752">
                  <c:v>11</c:v>
                </c:pt>
                <c:pt idx="753">
                  <c:v>8</c:v>
                </c:pt>
                <c:pt idx="754">
                  <c:v>8</c:v>
                </c:pt>
                <c:pt idx="755">
                  <c:v>12</c:v>
                </c:pt>
                <c:pt idx="756">
                  <c:v>3</c:v>
                </c:pt>
                <c:pt idx="757">
                  <c:v>4</c:v>
                </c:pt>
                <c:pt idx="758">
                  <c:v>2</c:v>
                </c:pt>
                <c:pt idx="759">
                  <c:v>3</c:v>
                </c:pt>
                <c:pt idx="760">
                  <c:v>11</c:v>
                </c:pt>
                <c:pt idx="761">
                  <c:v>9</c:v>
                </c:pt>
                <c:pt idx="762">
                  <c:v>13</c:v>
                </c:pt>
                <c:pt idx="763">
                  <c:v>3</c:v>
                </c:pt>
                <c:pt idx="764">
                  <c:v>7</c:v>
                </c:pt>
                <c:pt idx="765">
                  <c:v>11</c:v>
                </c:pt>
                <c:pt idx="766">
                  <c:v>3</c:v>
                </c:pt>
                <c:pt idx="767">
                  <c:v>4</c:v>
                </c:pt>
                <c:pt idx="768">
                  <c:v>3</c:v>
                </c:pt>
                <c:pt idx="769">
                  <c:v>12</c:v>
                </c:pt>
                <c:pt idx="770">
                  <c:v>2</c:v>
                </c:pt>
                <c:pt idx="771">
                  <c:v>13</c:v>
                </c:pt>
                <c:pt idx="772">
                  <c:v>13</c:v>
                </c:pt>
                <c:pt idx="773">
                  <c:v>2</c:v>
                </c:pt>
                <c:pt idx="774">
                  <c:v>13</c:v>
                </c:pt>
                <c:pt idx="775">
                  <c:v>13</c:v>
                </c:pt>
                <c:pt idx="776">
                  <c:v>3</c:v>
                </c:pt>
                <c:pt idx="777">
                  <c:v>2</c:v>
                </c:pt>
                <c:pt idx="778">
                  <c:v>3</c:v>
                </c:pt>
                <c:pt idx="779">
                  <c:v>3</c:v>
                </c:pt>
                <c:pt idx="780">
                  <c:v>9</c:v>
                </c:pt>
                <c:pt idx="781">
                  <c:v>6</c:v>
                </c:pt>
                <c:pt idx="782">
                  <c:v>12</c:v>
                </c:pt>
                <c:pt idx="783">
                  <c:v>8</c:v>
                </c:pt>
                <c:pt idx="784">
                  <c:v>4</c:v>
                </c:pt>
                <c:pt idx="785">
                  <c:v>12</c:v>
                </c:pt>
                <c:pt idx="786">
                  <c:v>6</c:v>
                </c:pt>
                <c:pt idx="787">
                  <c:v>8</c:v>
                </c:pt>
                <c:pt idx="788">
                  <c:v>4</c:v>
                </c:pt>
                <c:pt idx="789">
                  <c:v>0</c:v>
                </c:pt>
                <c:pt idx="790">
                  <c:v>13</c:v>
                </c:pt>
                <c:pt idx="791">
                  <c:v>12</c:v>
                </c:pt>
                <c:pt idx="792">
                  <c:v>2</c:v>
                </c:pt>
                <c:pt idx="793">
                  <c:v>5</c:v>
                </c:pt>
                <c:pt idx="794">
                  <c:v>8</c:v>
                </c:pt>
                <c:pt idx="795">
                  <c:v>5</c:v>
                </c:pt>
                <c:pt idx="796">
                  <c:v>12</c:v>
                </c:pt>
                <c:pt idx="797">
                  <c:v>5</c:v>
                </c:pt>
                <c:pt idx="798">
                  <c:v>2</c:v>
                </c:pt>
                <c:pt idx="799">
                  <c:v>2</c:v>
                </c:pt>
                <c:pt idx="800">
                  <c:v>4</c:v>
                </c:pt>
                <c:pt idx="801">
                  <c:v>9</c:v>
                </c:pt>
                <c:pt idx="802">
                  <c:v>4</c:v>
                </c:pt>
                <c:pt idx="803">
                  <c:v>3</c:v>
                </c:pt>
                <c:pt idx="804">
                  <c:v>8</c:v>
                </c:pt>
                <c:pt idx="805">
                  <c:v>8</c:v>
                </c:pt>
                <c:pt idx="806">
                  <c:v>2</c:v>
                </c:pt>
                <c:pt idx="807">
                  <c:v>4</c:v>
                </c:pt>
                <c:pt idx="808">
                  <c:v>7</c:v>
                </c:pt>
                <c:pt idx="809">
                  <c:v>11</c:v>
                </c:pt>
                <c:pt idx="810">
                  <c:v>2</c:v>
                </c:pt>
                <c:pt idx="811">
                  <c:v>4</c:v>
                </c:pt>
                <c:pt idx="812">
                  <c:v>5</c:v>
                </c:pt>
                <c:pt idx="813">
                  <c:v>5</c:v>
                </c:pt>
                <c:pt idx="814">
                  <c:v>6</c:v>
                </c:pt>
                <c:pt idx="815">
                  <c:v>4</c:v>
                </c:pt>
                <c:pt idx="816">
                  <c:v>4</c:v>
                </c:pt>
                <c:pt idx="817">
                  <c:v>3</c:v>
                </c:pt>
                <c:pt idx="818">
                  <c:v>3</c:v>
                </c:pt>
                <c:pt idx="819">
                  <c:v>4</c:v>
                </c:pt>
                <c:pt idx="820">
                  <c:v>13</c:v>
                </c:pt>
                <c:pt idx="821">
                  <c:v>3</c:v>
                </c:pt>
                <c:pt idx="822">
                  <c:v>4</c:v>
                </c:pt>
                <c:pt idx="823">
                  <c:v>4</c:v>
                </c:pt>
                <c:pt idx="824">
                  <c:v>11</c:v>
                </c:pt>
                <c:pt idx="825">
                  <c:v>7</c:v>
                </c:pt>
                <c:pt idx="826">
                  <c:v>2</c:v>
                </c:pt>
                <c:pt idx="827">
                  <c:v>4</c:v>
                </c:pt>
                <c:pt idx="828">
                  <c:v>7</c:v>
                </c:pt>
                <c:pt idx="829">
                  <c:v>10</c:v>
                </c:pt>
                <c:pt idx="830">
                  <c:v>6</c:v>
                </c:pt>
                <c:pt idx="831">
                  <c:v>6</c:v>
                </c:pt>
                <c:pt idx="832">
                  <c:v>8</c:v>
                </c:pt>
                <c:pt idx="833">
                  <c:v>4</c:v>
                </c:pt>
                <c:pt idx="834">
                  <c:v>3</c:v>
                </c:pt>
                <c:pt idx="835">
                  <c:v>5</c:v>
                </c:pt>
                <c:pt idx="836">
                  <c:v>3</c:v>
                </c:pt>
                <c:pt idx="837">
                  <c:v>4</c:v>
                </c:pt>
                <c:pt idx="838">
                  <c:v>3</c:v>
                </c:pt>
                <c:pt idx="839">
                  <c:v>6</c:v>
                </c:pt>
                <c:pt idx="840">
                  <c:v>8</c:v>
                </c:pt>
                <c:pt idx="841">
                  <c:v>11</c:v>
                </c:pt>
                <c:pt idx="842">
                  <c:v>3</c:v>
                </c:pt>
                <c:pt idx="843">
                  <c:v>9</c:v>
                </c:pt>
                <c:pt idx="844">
                  <c:v>3</c:v>
                </c:pt>
                <c:pt idx="845">
                  <c:v>3</c:v>
                </c:pt>
                <c:pt idx="846">
                  <c:v>2</c:v>
                </c:pt>
                <c:pt idx="847">
                  <c:v>1</c:v>
                </c:pt>
                <c:pt idx="848">
                  <c:v>9</c:v>
                </c:pt>
                <c:pt idx="849">
                  <c:v>6</c:v>
                </c:pt>
                <c:pt idx="850">
                  <c:v>2</c:v>
                </c:pt>
                <c:pt idx="851">
                  <c:v>12</c:v>
                </c:pt>
                <c:pt idx="852">
                  <c:v>4</c:v>
                </c:pt>
                <c:pt idx="853">
                  <c:v>6</c:v>
                </c:pt>
                <c:pt idx="854">
                  <c:v>6</c:v>
                </c:pt>
                <c:pt idx="855">
                  <c:v>3</c:v>
                </c:pt>
                <c:pt idx="856">
                  <c:v>6</c:v>
                </c:pt>
                <c:pt idx="857">
                  <c:v>2</c:v>
                </c:pt>
                <c:pt idx="858">
                  <c:v>3</c:v>
                </c:pt>
                <c:pt idx="859">
                  <c:v>2</c:v>
                </c:pt>
                <c:pt idx="860">
                  <c:v>5</c:v>
                </c:pt>
                <c:pt idx="861">
                  <c:v>2</c:v>
                </c:pt>
                <c:pt idx="862">
                  <c:v>1</c:v>
                </c:pt>
                <c:pt idx="863">
                  <c:v>5</c:v>
                </c:pt>
                <c:pt idx="864">
                  <c:v>12</c:v>
                </c:pt>
                <c:pt idx="865">
                  <c:v>10</c:v>
                </c:pt>
                <c:pt idx="866">
                  <c:v>7</c:v>
                </c:pt>
                <c:pt idx="867">
                  <c:v>3</c:v>
                </c:pt>
                <c:pt idx="868">
                  <c:v>3</c:v>
                </c:pt>
                <c:pt idx="869">
                  <c:v>11</c:v>
                </c:pt>
                <c:pt idx="870">
                  <c:v>3</c:v>
                </c:pt>
                <c:pt idx="871">
                  <c:v>3</c:v>
                </c:pt>
                <c:pt idx="872">
                  <c:v>12</c:v>
                </c:pt>
                <c:pt idx="873">
                  <c:v>2</c:v>
                </c:pt>
                <c:pt idx="874">
                  <c:v>2</c:v>
                </c:pt>
                <c:pt idx="875">
                  <c:v>5</c:v>
                </c:pt>
                <c:pt idx="876">
                  <c:v>4</c:v>
                </c:pt>
                <c:pt idx="877">
                  <c:v>6</c:v>
                </c:pt>
                <c:pt idx="878">
                  <c:v>4</c:v>
                </c:pt>
                <c:pt idx="879">
                  <c:v>3</c:v>
                </c:pt>
                <c:pt idx="880">
                  <c:v>3</c:v>
                </c:pt>
                <c:pt idx="881">
                  <c:v>6</c:v>
                </c:pt>
                <c:pt idx="882">
                  <c:v>3</c:v>
                </c:pt>
                <c:pt idx="883">
                  <c:v>12</c:v>
                </c:pt>
                <c:pt idx="884">
                  <c:v>9</c:v>
                </c:pt>
                <c:pt idx="885">
                  <c:v>12</c:v>
                </c:pt>
                <c:pt idx="886">
                  <c:v>7</c:v>
                </c:pt>
                <c:pt idx="887">
                  <c:v>12</c:v>
                </c:pt>
                <c:pt idx="888">
                  <c:v>8</c:v>
                </c:pt>
                <c:pt idx="889">
                  <c:v>3</c:v>
                </c:pt>
                <c:pt idx="890">
                  <c:v>12</c:v>
                </c:pt>
                <c:pt idx="891">
                  <c:v>6</c:v>
                </c:pt>
                <c:pt idx="892">
                  <c:v>12</c:v>
                </c:pt>
                <c:pt idx="893">
                  <c:v>3</c:v>
                </c:pt>
                <c:pt idx="894">
                  <c:v>4</c:v>
                </c:pt>
                <c:pt idx="895">
                  <c:v>5</c:v>
                </c:pt>
                <c:pt idx="896">
                  <c:v>6</c:v>
                </c:pt>
                <c:pt idx="897">
                  <c:v>5</c:v>
                </c:pt>
                <c:pt idx="898">
                  <c:v>3</c:v>
                </c:pt>
                <c:pt idx="899">
                  <c:v>6</c:v>
                </c:pt>
                <c:pt idx="900">
                  <c:v>3</c:v>
                </c:pt>
                <c:pt idx="901">
                  <c:v>4</c:v>
                </c:pt>
                <c:pt idx="902">
                  <c:v>3</c:v>
                </c:pt>
                <c:pt idx="903">
                  <c:v>9</c:v>
                </c:pt>
                <c:pt idx="904">
                  <c:v>10</c:v>
                </c:pt>
                <c:pt idx="905">
                  <c:v>6</c:v>
                </c:pt>
                <c:pt idx="906">
                  <c:v>5</c:v>
                </c:pt>
                <c:pt idx="907">
                  <c:v>6</c:v>
                </c:pt>
                <c:pt idx="908">
                  <c:v>4</c:v>
                </c:pt>
                <c:pt idx="909">
                  <c:v>10</c:v>
                </c:pt>
                <c:pt idx="910">
                  <c:v>10</c:v>
                </c:pt>
                <c:pt idx="911">
                  <c:v>9</c:v>
                </c:pt>
                <c:pt idx="912">
                  <c:v>8</c:v>
                </c:pt>
                <c:pt idx="913">
                  <c:v>5</c:v>
                </c:pt>
                <c:pt idx="914">
                  <c:v>11</c:v>
                </c:pt>
                <c:pt idx="915">
                  <c:v>10</c:v>
                </c:pt>
                <c:pt idx="916">
                  <c:v>6</c:v>
                </c:pt>
                <c:pt idx="917">
                  <c:v>9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8</c:v>
                </c:pt>
                <c:pt idx="923">
                  <c:v>2</c:v>
                </c:pt>
                <c:pt idx="924">
                  <c:v>9</c:v>
                </c:pt>
                <c:pt idx="925">
                  <c:v>7</c:v>
                </c:pt>
                <c:pt idx="926">
                  <c:v>13</c:v>
                </c:pt>
                <c:pt idx="927">
                  <c:v>7</c:v>
                </c:pt>
                <c:pt idx="928">
                  <c:v>10</c:v>
                </c:pt>
                <c:pt idx="929">
                  <c:v>7</c:v>
                </c:pt>
                <c:pt idx="930">
                  <c:v>13</c:v>
                </c:pt>
                <c:pt idx="931">
                  <c:v>6</c:v>
                </c:pt>
                <c:pt idx="932">
                  <c:v>13</c:v>
                </c:pt>
                <c:pt idx="933">
                  <c:v>0</c:v>
                </c:pt>
                <c:pt idx="934">
                  <c:v>9</c:v>
                </c:pt>
                <c:pt idx="935">
                  <c:v>13</c:v>
                </c:pt>
                <c:pt idx="936">
                  <c:v>4</c:v>
                </c:pt>
                <c:pt idx="937">
                  <c:v>12</c:v>
                </c:pt>
                <c:pt idx="938">
                  <c:v>4</c:v>
                </c:pt>
                <c:pt idx="939">
                  <c:v>5</c:v>
                </c:pt>
                <c:pt idx="940">
                  <c:v>4</c:v>
                </c:pt>
                <c:pt idx="941">
                  <c:v>4</c:v>
                </c:pt>
                <c:pt idx="942">
                  <c:v>5</c:v>
                </c:pt>
                <c:pt idx="943">
                  <c:v>8</c:v>
                </c:pt>
                <c:pt idx="944">
                  <c:v>12</c:v>
                </c:pt>
                <c:pt idx="945">
                  <c:v>8</c:v>
                </c:pt>
                <c:pt idx="946">
                  <c:v>13</c:v>
                </c:pt>
                <c:pt idx="947">
                  <c:v>9</c:v>
                </c:pt>
                <c:pt idx="948">
                  <c:v>8</c:v>
                </c:pt>
                <c:pt idx="949">
                  <c:v>2</c:v>
                </c:pt>
                <c:pt idx="950">
                  <c:v>5</c:v>
                </c:pt>
                <c:pt idx="951">
                  <c:v>7</c:v>
                </c:pt>
                <c:pt idx="952">
                  <c:v>4</c:v>
                </c:pt>
                <c:pt idx="953">
                  <c:v>3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9</c:v>
                </c:pt>
                <c:pt idx="958">
                  <c:v>11</c:v>
                </c:pt>
                <c:pt idx="959">
                  <c:v>6</c:v>
                </c:pt>
                <c:pt idx="960">
                  <c:v>4</c:v>
                </c:pt>
                <c:pt idx="961">
                  <c:v>11</c:v>
                </c:pt>
                <c:pt idx="962">
                  <c:v>4</c:v>
                </c:pt>
                <c:pt idx="963">
                  <c:v>7</c:v>
                </c:pt>
                <c:pt idx="964">
                  <c:v>6</c:v>
                </c:pt>
                <c:pt idx="965">
                  <c:v>11</c:v>
                </c:pt>
                <c:pt idx="966">
                  <c:v>12</c:v>
                </c:pt>
                <c:pt idx="967">
                  <c:v>5</c:v>
                </c:pt>
                <c:pt idx="968">
                  <c:v>5</c:v>
                </c:pt>
                <c:pt idx="969">
                  <c:v>3</c:v>
                </c:pt>
                <c:pt idx="970">
                  <c:v>3</c:v>
                </c:pt>
                <c:pt idx="971">
                  <c:v>2</c:v>
                </c:pt>
                <c:pt idx="972">
                  <c:v>2</c:v>
                </c:pt>
                <c:pt idx="973">
                  <c:v>9</c:v>
                </c:pt>
                <c:pt idx="974">
                  <c:v>5</c:v>
                </c:pt>
                <c:pt idx="975">
                  <c:v>2</c:v>
                </c:pt>
                <c:pt idx="976">
                  <c:v>13</c:v>
                </c:pt>
                <c:pt idx="977">
                  <c:v>2</c:v>
                </c:pt>
                <c:pt idx="978">
                  <c:v>5</c:v>
                </c:pt>
                <c:pt idx="979">
                  <c:v>2</c:v>
                </c:pt>
                <c:pt idx="980">
                  <c:v>10</c:v>
                </c:pt>
                <c:pt idx="981">
                  <c:v>3</c:v>
                </c:pt>
                <c:pt idx="982">
                  <c:v>3</c:v>
                </c:pt>
                <c:pt idx="983">
                  <c:v>8</c:v>
                </c:pt>
                <c:pt idx="984">
                  <c:v>4</c:v>
                </c:pt>
                <c:pt idx="985">
                  <c:v>3</c:v>
                </c:pt>
                <c:pt idx="986">
                  <c:v>3</c:v>
                </c:pt>
                <c:pt idx="987">
                  <c:v>13</c:v>
                </c:pt>
                <c:pt idx="988">
                  <c:v>12</c:v>
                </c:pt>
                <c:pt idx="989">
                  <c:v>3</c:v>
                </c:pt>
                <c:pt idx="990">
                  <c:v>0</c:v>
                </c:pt>
                <c:pt idx="991">
                  <c:v>3</c:v>
                </c:pt>
                <c:pt idx="992">
                  <c:v>6</c:v>
                </c:pt>
                <c:pt idx="993">
                  <c:v>9</c:v>
                </c:pt>
                <c:pt idx="994">
                  <c:v>7</c:v>
                </c:pt>
                <c:pt idx="995">
                  <c:v>12</c:v>
                </c:pt>
                <c:pt idx="996">
                  <c:v>9</c:v>
                </c:pt>
                <c:pt idx="997">
                  <c:v>5</c:v>
                </c:pt>
                <c:pt idx="998">
                  <c:v>4</c:v>
                </c:pt>
                <c:pt idx="999">
                  <c:v>4</c:v>
                </c:pt>
                <c:pt idx="1000">
                  <c:v>5</c:v>
                </c:pt>
                <c:pt idx="1001">
                  <c:v>4</c:v>
                </c:pt>
                <c:pt idx="1002">
                  <c:v>2</c:v>
                </c:pt>
                <c:pt idx="1003">
                  <c:v>9</c:v>
                </c:pt>
                <c:pt idx="1004">
                  <c:v>4</c:v>
                </c:pt>
                <c:pt idx="1005">
                  <c:v>8</c:v>
                </c:pt>
                <c:pt idx="1006">
                  <c:v>2</c:v>
                </c:pt>
                <c:pt idx="1007">
                  <c:v>13</c:v>
                </c:pt>
                <c:pt idx="1008">
                  <c:v>4</c:v>
                </c:pt>
                <c:pt idx="1009">
                  <c:v>3</c:v>
                </c:pt>
                <c:pt idx="1010">
                  <c:v>4</c:v>
                </c:pt>
                <c:pt idx="1011">
                  <c:v>3</c:v>
                </c:pt>
                <c:pt idx="1012">
                  <c:v>3</c:v>
                </c:pt>
                <c:pt idx="1013">
                  <c:v>4</c:v>
                </c:pt>
                <c:pt idx="1014">
                  <c:v>3</c:v>
                </c:pt>
                <c:pt idx="1015">
                  <c:v>11</c:v>
                </c:pt>
                <c:pt idx="1016">
                  <c:v>3</c:v>
                </c:pt>
                <c:pt idx="1017">
                  <c:v>5</c:v>
                </c:pt>
                <c:pt idx="1018">
                  <c:v>7</c:v>
                </c:pt>
                <c:pt idx="1019">
                  <c:v>2</c:v>
                </c:pt>
                <c:pt idx="1020">
                  <c:v>2</c:v>
                </c:pt>
                <c:pt idx="1021">
                  <c:v>10</c:v>
                </c:pt>
                <c:pt idx="1022">
                  <c:v>2</c:v>
                </c:pt>
                <c:pt idx="1023">
                  <c:v>4</c:v>
                </c:pt>
                <c:pt idx="1024">
                  <c:v>11</c:v>
                </c:pt>
                <c:pt idx="1025">
                  <c:v>2</c:v>
                </c:pt>
                <c:pt idx="1026">
                  <c:v>3</c:v>
                </c:pt>
                <c:pt idx="1027">
                  <c:v>11</c:v>
                </c:pt>
                <c:pt idx="1028">
                  <c:v>3</c:v>
                </c:pt>
                <c:pt idx="1029">
                  <c:v>4</c:v>
                </c:pt>
                <c:pt idx="1030">
                  <c:v>3</c:v>
                </c:pt>
                <c:pt idx="1031">
                  <c:v>13</c:v>
                </c:pt>
                <c:pt idx="1032">
                  <c:v>7</c:v>
                </c:pt>
                <c:pt idx="1033">
                  <c:v>3</c:v>
                </c:pt>
                <c:pt idx="1034">
                  <c:v>2</c:v>
                </c:pt>
                <c:pt idx="1035">
                  <c:v>5</c:v>
                </c:pt>
                <c:pt idx="1036">
                  <c:v>5</c:v>
                </c:pt>
                <c:pt idx="1037">
                  <c:v>8</c:v>
                </c:pt>
                <c:pt idx="1038">
                  <c:v>6</c:v>
                </c:pt>
                <c:pt idx="1039">
                  <c:v>5</c:v>
                </c:pt>
                <c:pt idx="1040">
                  <c:v>3</c:v>
                </c:pt>
                <c:pt idx="1041">
                  <c:v>11</c:v>
                </c:pt>
                <c:pt idx="1042">
                  <c:v>8</c:v>
                </c:pt>
                <c:pt idx="1043">
                  <c:v>3</c:v>
                </c:pt>
                <c:pt idx="1044">
                  <c:v>12</c:v>
                </c:pt>
                <c:pt idx="1045">
                  <c:v>13</c:v>
                </c:pt>
                <c:pt idx="1046">
                  <c:v>3</c:v>
                </c:pt>
                <c:pt idx="1047">
                  <c:v>11</c:v>
                </c:pt>
                <c:pt idx="1048">
                  <c:v>3</c:v>
                </c:pt>
                <c:pt idx="1049">
                  <c:v>12</c:v>
                </c:pt>
                <c:pt idx="1050">
                  <c:v>7</c:v>
                </c:pt>
                <c:pt idx="1051">
                  <c:v>3</c:v>
                </c:pt>
                <c:pt idx="1052">
                  <c:v>6</c:v>
                </c:pt>
                <c:pt idx="1053">
                  <c:v>4</c:v>
                </c:pt>
                <c:pt idx="1054">
                  <c:v>2</c:v>
                </c:pt>
                <c:pt idx="1055">
                  <c:v>2</c:v>
                </c:pt>
                <c:pt idx="1056">
                  <c:v>5</c:v>
                </c:pt>
                <c:pt idx="1057">
                  <c:v>9</c:v>
                </c:pt>
                <c:pt idx="1058">
                  <c:v>5</c:v>
                </c:pt>
                <c:pt idx="1059">
                  <c:v>6</c:v>
                </c:pt>
                <c:pt idx="1060">
                  <c:v>7</c:v>
                </c:pt>
                <c:pt idx="1061">
                  <c:v>5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5</c:v>
                </c:pt>
                <c:pt idx="1066">
                  <c:v>3</c:v>
                </c:pt>
                <c:pt idx="1067">
                  <c:v>8</c:v>
                </c:pt>
                <c:pt idx="1068">
                  <c:v>3</c:v>
                </c:pt>
                <c:pt idx="1069">
                  <c:v>4</c:v>
                </c:pt>
                <c:pt idx="1070">
                  <c:v>11</c:v>
                </c:pt>
                <c:pt idx="1071">
                  <c:v>3</c:v>
                </c:pt>
                <c:pt idx="1072">
                  <c:v>4</c:v>
                </c:pt>
                <c:pt idx="1073">
                  <c:v>0</c:v>
                </c:pt>
                <c:pt idx="1074">
                  <c:v>3</c:v>
                </c:pt>
                <c:pt idx="1075">
                  <c:v>3</c:v>
                </c:pt>
                <c:pt idx="1076">
                  <c:v>4</c:v>
                </c:pt>
                <c:pt idx="1077">
                  <c:v>3</c:v>
                </c:pt>
                <c:pt idx="1078">
                  <c:v>5</c:v>
                </c:pt>
                <c:pt idx="1079">
                  <c:v>4</c:v>
                </c:pt>
                <c:pt idx="1080">
                  <c:v>4</c:v>
                </c:pt>
                <c:pt idx="1081">
                  <c:v>3</c:v>
                </c:pt>
                <c:pt idx="1082">
                  <c:v>2</c:v>
                </c:pt>
                <c:pt idx="1083">
                  <c:v>5</c:v>
                </c:pt>
                <c:pt idx="1084">
                  <c:v>4</c:v>
                </c:pt>
                <c:pt idx="1085">
                  <c:v>13</c:v>
                </c:pt>
                <c:pt idx="1086">
                  <c:v>2</c:v>
                </c:pt>
                <c:pt idx="1087">
                  <c:v>5</c:v>
                </c:pt>
                <c:pt idx="1088">
                  <c:v>9</c:v>
                </c:pt>
                <c:pt idx="1089">
                  <c:v>3</c:v>
                </c:pt>
                <c:pt idx="1090">
                  <c:v>4</c:v>
                </c:pt>
                <c:pt idx="1091">
                  <c:v>5</c:v>
                </c:pt>
                <c:pt idx="1092">
                  <c:v>4</c:v>
                </c:pt>
                <c:pt idx="1093">
                  <c:v>4</c:v>
                </c:pt>
                <c:pt idx="1094">
                  <c:v>6</c:v>
                </c:pt>
                <c:pt idx="1095">
                  <c:v>3</c:v>
                </c:pt>
                <c:pt idx="1096">
                  <c:v>7</c:v>
                </c:pt>
                <c:pt idx="1097">
                  <c:v>7</c:v>
                </c:pt>
                <c:pt idx="1098">
                  <c:v>1</c:v>
                </c:pt>
                <c:pt idx="1099">
                  <c:v>4</c:v>
                </c:pt>
                <c:pt idx="1100">
                  <c:v>3</c:v>
                </c:pt>
                <c:pt idx="1101">
                  <c:v>3</c:v>
                </c:pt>
                <c:pt idx="1102">
                  <c:v>10</c:v>
                </c:pt>
                <c:pt idx="1103">
                  <c:v>6</c:v>
                </c:pt>
                <c:pt idx="1104">
                  <c:v>2</c:v>
                </c:pt>
                <c:pt idx="1105">
                  <c:v>0</c:v>
                </c:pt>
                <c:pt idx="1106">
                  <c:v>5</c:v>
                </c:pt>
                <c:pt idx="1107">
                  <c:v>5</c:v>
                </c:pt>
                <c:pt idx="1108">
                  <c:v>3</c:v>
                </c:pt>
                <c:pt idx="1109">
                  <c:v>4</c:v>
                </c:pt>
                <c:pt idx="1110">
                  <c:v>13</c:v>
                </c:pt>
                <c:pt idx="1111">
                  <c:v>7</c:v>
                </c:pt>
                <c:pt idx="1112">
                  <c:v>2</c:v>
                </c:pt>
                <c:pt idx="1113">
                  <c:v>4</c:v>
                </c:pt>
                <c:pt idx="1114">
                  <c:v>4</c:v>
                </c:pt>
                <c:pt idx="1115">
                  <c:v>8</c:v>
                </c:pt>
                <c:pt idx="1116">
                  <c:v>6</c:v>
                </c:pt>
                <c:pt idx="1117">
                  <c:v>12</c:v>
                </c:pt>
                <c:pt idx="1118">
                  <c:v>3</c:v>
                </c:pt>
                <c:pt idx="1119">
                  <c:v>4</c:v>
                </c:pt>
                <c:pt idx="1120">
                  <c:v>12</c:v>
                </c:pt>
                <c:pt idx="1121">
                  <c:v>4</c:v>
                </c:pt>
                <c:pt idx="1122">
                  <c:v>5</c:v>
                </c:pt>
                <c:pt idx="1123">
                  <c:v>2</c:v>
                </c:pt>
                <c:pt idx="1124">
                  <c:v>6</c:v>
                </c:pt>
                <c:pt idx="1125">
                  <c:v>8</c:v>
                </c:pt>
                <c:pt idx="1126">
                  <c:v>3</c:v>
                </c:pt>
                <c:pt idx="1127">
                  <c:v>2</c:v>
                </c:pt>
                <c:pt idx="1128">
                  <c:v>4</c:v>
                </c:pt>
                <c:pt idx="1129">
                  <c:v>4</c:v>
                </c:pt>
                <c:pt idx="1130">
                  <c:v>3</c:v>
                </c:pt>
                <c:pt idx="1131">
                  <c:v>5</c:v>
                </c:pt>
                <c:pt idx="1132">
                  <c:v>3</c:v>
                </c:pt>
                <c:pt idx="1133">
                  <c:v>4</c:v>
                </c:pt>
                <c:pt idx="1134">
                  <c:v>6</c:v>
                </c:pt>
                <c:pt idx="1135">
                  <c:v>11</c:v>
                </c:pt>
                <c:pt idx="1136">
                  <c:v>5</c:v>
                </c:pt>
                <c:pt idx="1137">
                  <c:v>5</c:v>
                </c:pt>
                <c:pt idx="1138">
                  <c:v>6</c:v>
                </c:pt>
                <c:pt idx="1139">
                  <c:v>5</c:v>
                </c:pt>
                <c:pt idx="1140">
                  <c:v>0</c:v>
                </c:pt>
                <c:pt idx="1141">
                  <c:v>4</c:v>
                </c:pt>
                <c:pt idx="1142">
                  <c:v>10</c:v>
                </c:pt>
                <c:pt idx="1143">
                  <c:v>6</c:v>
                </c:pt>
                <c:pt idx="1144">
                  <c:v>2</c:v>
                </c:pt>
                <c:pt idx="1145">
                  <c:v>3</c:v>
                </c:pt>
                <c:pt idx="1146">
                  <c:v>10</c:v>
                </c:pt>
                <c:pt idx="1147">
                  <c:v>9</c:v>
                </c:pt>
                <c:pt idx="1148">
                  <c:v>12</c:v>
                </c:pt>
                <c:pt idx="1149">
                  <c:v>3</c:v>
                </c:pt>
                <c:pt idx="1150">
                  <c:v>5</c:v>
                </c:pt>
                <c:pt idx="1151">
                  <c:v>2</c:v>
                </c:pt>
                <c:pt idx="1152">
                  <c:v>9</c:v>
                </c:pt>
                <c:pt idx="1153">
                  <c:v>10</c:v>
                </c:pt>
                <c:pt idx="1154">
                  <c:v>8</c:v>
                </c:pt>
                <c:pt idx="1155">
                  <c:v>6</c:v>
                </c:pt>
                <c:pt idx="1156">
                  <c:v>3</c:v>
                </c:pt>
                <c:pt idx="1157">
                  <c:v>6</c:v>
                </c:pt>
                <c:pt idx="1158">
                  <c:v>7</c:v>
                </c:pt>
                <c:pt idx="1159">
                  <c:v>3</c:v>
                </c:pt>
                <c:pt idx="1160">
                  <c:v>4</c:v>
                </c:pt>
                <c:pt idx="1161">
                  <c:v>7</c:v>
                </c:pt>
                <c:pt idx="1162">
                  <c:v>3</c:v>
                </c:pt>
                <c:pt idx="1163">
                  <c:v>11</c:v>
                </c:pt>
                <c:pt idx="1164">
                  <c:v>3</c:v>
                </c:pt>
                <c:pt idx="1165">
                  <c:v>12</c:v>
                </c:pt>
                <c:pt idx="1166">
                  <c:v>3</c:v>
                </c:pt>
                <c:pt idx="1167">
                  <c:v>4</c:v>
                </c:pt>
                <c:pt idx="1168">
                  <c:v>6</c:v>
                </c:pt>
                <c:pt idx="1169">
                  <c:v>6</c:v>
                </c:pt>
                <c:pt idx="1170">
                  <c:v>5</c:v>
                </c:pt>
                <c:pt idx="1171">
                  <c:v>4</c:v>
                </c:pt>
                <c:pt idx="1172">
                  <c:v>3</c:v>
                </c:pt>
                <c:pt idx="1173">
                  <c:v>4</c:v>
                </c:pt>
                <c:pt idx="1174">
                  <c:v>10</c:v>
                </c:pt>
                <c:pt idx="1175">
                  <c:v>2</c:v>
                </c:pt>
                <c:pt idx="1176">
                  <c:v>6</c:v>
                </c:pt>
                <c:pt idx="1177">
                  <c:v>3</c:v>
                </c:pt>
                <c:pt idx="1178">
                  <c:v>3</c:v>
                </c:pt>
                <c:pt idx="1179">
                  <c:v>13</c:v>
                </c:pt>
                <c:pt idx="1180">
                  <c:v>5</c:v>
                </c:pt>
                <c:pt idx="1181">
                  <c:v>9</c:v>
                </c:pt>
                <c:pt idx="1182">
                  <c:v>4</c:v>
                </c:pt>
                <c:pt idx="1183">
                  <c:v>3</c:v>
                </c:pt>
                <c:pt idx="1184">
                  <c:v>7</c:v>
                </c:pt>
                <c:pt idx="1185">
                  <c:v>13</c:v>
                </c:pt>
                <c:pt idx="1186">
                  <c:v>8</c:v>
                </c:pt>
                <c:pt idx="1187">
                  <c:v>4</c:v>
                </c:pt>
                <c:pt idx="1188">
                  <c:v>4</c:v>
                </c:pt>
                <c:pt idx="1189">
                  <c:v>2</c:v>
                </c:pt>
                <c:pt idx="1190">
                  <c:v>3</c:v>
                </c:pt>
                <c:pt idx="1191">
                  <c:v>10</c:v>
                </c:pt>
                <c:pt idx="1192">
                  <c:v>5</c:v>
                </c:pt>
                <c:pt idx="1193">
                  <c:v>13</c:v>
                </c:pt>
                <c:pt idx="1194">
                  <c:v>4</c:v>
                </c:pt>
                <c:pt idx="1195">
                  <c:v>6</c:v>
                </c:pt>
                <c:pt idx="1196">
                  <c:v>8</c:v>
                </c:pt>
                <c:pt idx="1197">
                  <c:v>2</c:v>
                </c:pt>
                <c:pt idx="1198">
                  <c:v>10</c:v>
                </c:pt>
                <c:pt idx="1199">
                  <c:v>7</c:v>
                </c:pt>
                <c:pt idx="1200">
                  <c:v>8</c:v>
                </c:pt>
                <c:pt idx="1201">
                  <c:v>4</c:v>
                </c:pt>
                <c:pt idx="1202">
                  <c:v>3</c:v>
                </c:pt>
                <c:pt idx="1203">
                  <c:v>6</c:v>
                </c:pt>
                <c:pt idx="1204">
                  <c:v>10</c:v>
                </c:pt>
                <c:pt idx="1205">
                  <c:v>7</c:v>
                </c:pt>
                <c:pt idx="1206">
                  <c:v>4</c:v>
                </c:pt>
                <c:pt idx="1207">
                  <c:v>5</c:v>
                </c:pt>
                <c:pt idx="1208">
                  <c:v>6</c:v>
                </c:pt>
                <c:pt idx="1209">
                  <c:v>0</c:v>
                </c:pt>
                <c:pt idx="1210">
                  <c:v>2</c:v>
                </c:pt>
                <c:pt idx="1211">
                  <c:v>8</c:v>
                </c:pt>
                <c:pt idx="1212">
                  <c:v>5</c:v>
                </c:pt>
                <c:pt idx="1213">
                  <c:v>3</c:v>
                </c:pt>
                <c:pt idx="1214">
                  <c:v>8</c:v>
                </c:pt>
                <c:pt idx="1215">
                  <c:v>3</c:v>
                </c:pt>
                <c:pt idx="1216">
                  <c:v>5</c:v>
                </c:pt>
                <c:pt idx="1217">
                  <c:v>4</c:v>
                </c:pt>
                <c:pt idx="1218">
                  <c:v>8</c:v>
                </c:pt>
                <c:pt idx="1219">
                  <c:v>4</c:v>
                </c:pt>
                <c:pt idx="1220">
                  <c:v>5</c:v>
                </c:pt>
                <c:pt idx="1221">
                  <c:v>3</c:v>
                </c:pt>
                <c:pt idx="1222">
                  <c:v>6</c:v>
                </c:pt>
                <c:pt idx="1223">
                  <c:v>3</c:v>
                </c:pt>
                <c:pt idx="1224">
                  <c:v>3</c:v>
                </c:pt>
                <c:pt idx="1225">
                  <c:v>4</c:v>
                </c:pt>
                <c:pt idx="1226">
                  <c:v>4</c:v>
                </c:pt>
                <c:pt idx="1227">
                  <c:v>11</c:v>
                </c:pt>
                <c:pt idx="1228">
                  <c:v>4</c:v>
                </c:pt>
                <c:pt idx="1229">
                  <c:v>5</c:v>
                </c:pt>
                <c:pt idx="1230">
                  <c:v>10</c:v>
                </c:pt>
                <c:pt idx="1231">
                  <c:v>2</c:v>
                </c:pt>
                <c:pt idx="1232">
                  <c:v>5</c:v>
                </c:pt>
                <c:pt idx="1233">
                  <c:v>7</c:v>
                </c:pt>
                <c:pt idx="1234">
                  <c:v>11</c:v>
                </c:pt>
                <c:pt idx="1235">
                  <c:v>13</c:v>
                </c:pt>
                <c:pt idx="1236">
                  <c:v>8</c:v>
                </c:pt>
                <c:pt idx="1237">
                  <c:v>4</c:v>
                </c:pt>
                <c:pt idx="1238">
                  <c:v>11</c:v>
                </c:pt>
                <c:pt idx="1239">
                  <c:v>6</c:v>
                </c:pt>
                <c:pt idx="1240">
                  <c:v>12</c:v>
                </c:pt>
                <c:pt idx="1241">
                  <c:v>6</c:v>
                </c:pt>
                <c:pt idx="1242">
                  <c:v>3</c:v>
                </c:pt>
                <c:pt idx="1243">
                  <c:v>3</c:v>
                </c:pt>
                <c:pt idx="1244">
                  <c:v>2</c:v>
                </c:pt>
                <c:pt idx="1245">
                  <c:v>8</c:v>
                </c:pt>
                <c:pt idx="1246">
                  <c:v>5</c:v>
                </c:pt>
                <c:pt idx="1247">
                  <c:v>5</c:v>
                </c:pt>
                <c:pt idx="1248">
                  <c:v>2</c:v>
                </c:pt>
                <c:pt idx="1249">
                  <c:v>2</c:v>
                </c:pt>
                <c:pt idx="1250">
                  <c:v>11</c:v>
                </c:pt>
                <c:pt idx="1251">
                  <c:v>4</c:v>
                </c:pt>
                <c:pt idx="1252">
                  <c:v>11</c:v>
                </c:pt>
                <c:pt idx="1253">
                  <c:v>4</c:v>
                </c:pt>
                <c:pt idx="1254">
                  <c:v>4</c:v>
                </c:pt>
                <c:pt idx="1255">
                  <c:v>8</c:v>
                </c:pt>
                <c:pt idx="1256">
                  <c:v>3</c:v>
                </c:pt>
                <c:pt idx="1257">
                  <c:v>9</c:v>
                </c:pt>
                <c:pt idx="1258">
                  <c:v>3</c:v>
                </c:pt>
                <c:pt idx="1259">
                  <c:v>13</c:v>
                </c:pt>
                <c:pt idx="1260">
                  <c:v>12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2</c:v>
                </c:pt>
                <c:pt idx="1265">
                  <c:v>7</c:v>
                </c:pt>
                <c:pt idx="1266">
                  <c:v>3</c:v>
                </c:pt>
                <c:pt idx="1267">
                  <c:v>4</c:v>
                </c:pt>
                <c:pt idx="1268">
                  <c:v>10</c:v>
                </c:pt>
                <c:pt idx="1269">
                  <c:v>1</c:v>
                </c:pt>
                <c:pt idx="1270">
                  <c:v>8</c:v>
                </c:pt>
                <c:pt idx="1271">
                  <c:v>8</c:v>
                </c:pt>
                <c:pt idx="1272">
                  <c:v>11</c:v>
                </c:pt>
                <c:pt idx="1273">
                  <c:v>8</c:v>
                </c:pt>
                <c:pt idx="1274">
                  <c:v>7</c:v>
                </c:pt>
                <c:pt idx="1275">
                  <c:v>7</c:v>
                </c:pt>
                <c:pt idx="1276">
                  <c:v>13</c:v>
                </c:pt>
                <c:pt idx="1277">
                  <c:v>10</c:v>
                </c:pt>
                <c:pt idx="1278">
                  <c:v>8</c:v>
                </c:pt>
                <c:pt idx="1279">
                  <c:v>4</c:v>
                </c:pt>
                <c:pt idx="1280">
                  <c:v>3</c:v>
                </c:pt>
                <c:pt idx="1281">
                  <c:v>6</c:v>
                </c:pt>
                <c:pt idx="1282">
                  <c:v>5</c:v>
                </c:pt>
                <c:pt idx="1283">
                  <c:v>9</c:v>
                </c:pt>
                <c:pt idx="1284">
                  <c:v>2</c:v>
                </c:pt>
                <c:pt idx="1285">
                  <c:v>4</c:v>
                </c:pt>
                <c:pt idx="1286">
                  <c:v>10</c:v>
                </c:pt>
                <c:pt idx="1287">
                  <c:v>5</c:v>
                </c:pt>
                <c:pt idx="1288">
                  <c:v>4</c:v>
                </c:pt>
                <c:pt idx="1289">
                  <c:v>12</c:v>
                </c:pt>
                <c:pt idx="1290">
                  <c:v>4</c:v>
                </c:pt>
                <c:pt idx="1291">
                  <c:v>13</c:v>
                </c:pt>
                <c:pt idx="1292">
                  <c:v>13</c:v>
                </c:pt>
                <c:pt idx="1293">
                  <c:v>10</c:v>
                </c:pt>
                <c:pt idx="1294">
                  <c:v>6</c:v>
                </c:pt>
                <c:pt idx="1295">
                  <c:v>4</c:v>
                </c:pt>
                <c:pt idx="1296">
                  <c:v>3</c:v>
                </c:pt>
                <c:pt idx="1297">
                  <c:v>7</c:v>
                </c:pt>
                <c:pt idx="1298">
                  <c:v>3</c:v>
                </c:pt>
                <c:pt idx="1299">
                  <c:v>6</c:v>
                </c:pt>
                <c:pt idx="1300">
                  <c:v>2</c:v>
                </c:pt>
                <c:pt idx="1301">
                  <c:v>4</c:v>
                </c:pt>
                <c:pt idx="1302">
                  <c:v>7</c:v>
                </c:pt>
                <c:pt idx="1303">
                  <c:v>3</c:v>
                </c:pt>
                <c:pt idx="1304">
                  <c:v>4</c:v>
                </c:pt>
                <c:pt idx="1305">
                  <c:v>8</c:v>
                </c:pt>
                <c:pt idx="1306">
                  <c:v>2</c:v>
                </c:pt>
                <c:pt idx="1307">
                  <c:v>3</c:v>
                </c:pt>
                <c:pt idx="1308">
                  <c:v>3</c:v>
                </c:pt>
                <c:pt idx="1309">
                  <c:v>11</c:v>
                </c:pt>
                <c:pt idx="1310">
                  <c:v>3</c:v>
                </c:pt>
                <c:pt idx="1311">
                  <c:v>3</c:v>
                </c:pt>
                <c:pt idx="1312">
                  <c:v>6</c:v>
                </c:pt>
                <c:pt idx="1313">
                  <c:v>10</c:v>
                </c:pt>
                <c:pt idx="1314">
                  <c:v>7</c:v>
                </c:pt>
                <c:pt idx="1315">
                  <c:v>13</c:v>
                </c:pt>
                <c:pt idx="1316">
                  <c:v>9</c:v>
                </c:pt>
                <c:pt idx="1317">
                  <c:v>5</c:v>
                </c:pt>
                <c:pt idx="1318">
                  <c:v>3</c:v>
                </c:pt>
                <c:pt idx="1319">
                  <c:v>7</c:v>
                </c:pt>
                <c:pt idx="1320">
                  <c:v>3</c:v>
                </c:pt>
                <c:pt idx="1321">
                  <c:v>3</c:v>
                </c:pt>
                <c:pt idx="1322">
                  <c:v>8</c:v>
                </c:pt>
                <c:pt idx="1323">
                  <c:v>6</c:v>
                </c:pt>
                <c:pt idx="1324">
                  <c:v>12</c:v>
                </c:pt>
                <c:pt idx="1325">
                  <c:v>3</c:v>
                </c:pt>
                <c:pt idx="1326">
                  <c:v>11</c:v>
                </c:pt>
                <c:pt idx="1327">
                  <c:v>4</c:v>
                </c:pt>
                <c:pt idx="1328">
                  <c:v>4</c:v>
                </c:pt>
                <c:pt idx="1329">
                  <c:v>2</c:v>
                </c:pt>
                <c:pt idx="1330">
                  <c:v>5</c:v>
                </c:pt>
                <c:pt idx="1331">
                  <c:v>3</c:v>
                </c:pt>
                <c:pt idx="1332">
                  <c:v>4</c:v>
                </c:pt>
                <c:pt idx="1333">
                  <c:v>3</c:v>
                </c:pt>
                <c:pt idx="1334">
                  <c:v>2</c:v>
                </c:pt>
                <c:pt idx="1335">
                  <c:v>8</c:v>
                </c:pt>
                <c:pt idx="1336">
                  <c:v>9</c:v>
                </c:pt>
                <c:pt idx="1337">
                  <c:v>2</c:v>
                </c:pt>
                <c:pt idx="1338">
                  <c:v>3</c:v>
                </c:pt>
                <c:pt idx="1339">
                  <c:v>4</c:v>
                </c:pt>
                <c:pt idx="1340">
                  <c:v>11</c:v>
                </c:pt>
                <c:pt idx="1341">
                  <c:v>9</c:v>
                </c:pt>
                <c:pt idx="1342">
                  <c:v>12</c:v>
                </c:pt>
                <c:pt idx="1343">
                  <c:v>3</c:v>
                </c:pt>
                <c:pt idx="1344">
                  <c:v>7</c:v>
                </c:pt>
                <c:pt idx="1345">
                  <c:v>6</c:v>
                </c:pt>
                <c:pt idx="1346">
                  <c:v>6</c:v>
                </c:pt>
                <c:pt idx="1347">
                  <c:v>10</c:v>
                </c:pt>
                <c:pt idx="1348">
                  <c:v>3</c:v>
                </c:pt>
                <c:pt idx="1349">
                  <c:v>8</c:v>
                </c:pt>
                <c:pt idx="1350">
                  <c:v>8</c:v>
                </c:pt>
                <c:pt idx="1351">
                  <c:v>3</c:v>
                </c:pt>
                <c:pt idx="1352">
                  <c:v>3</c:v>
                </c:pt>
                <c:pt idx="1353">
                  <c:v>7</c:v>
                </c:pt>
                <c:pt idx="1354">
                  <c:v>4</c:v>
                </c:pt>
                <c:pt idx="1355">
                  <c:v>3</c:v>
                </c:pt>
                <c:pt idx="1356">
                  <c:v>9</c:v>
                </c:pt>
                <c:pt idx="1357">
                  <c:v>5</c:v>
                </c:pt>
                <c:pt idx="1358">
                  <c:v>12</c:v>
                </c:pt>
                <c:pt idx="1359">
                  <c:v>12</c:v>
                </c:pt>
                <c:pt idx="1360">
                  <c:v>4</c:v>
                </c:pt>
                <c:pt idx="1361">
                  <c:v>3</c:v>
                </c:pt>
                <c:pt idx="1362">
                  <c:v>4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13</c:v>
                </c:pt>
                <c:pt idx="1367">
                  <c:v>4</c:v>
                </c:pt>
                <c:pt idx="1368">
                  <c:v>11</c:v>
                </c:pt>
                <c:pt idx="1369">
                  <c:v>4</c:v>
                </c:pt>
                <c:pt idx="1370">
                  <c:v>5</c:v>
                </c:pt>
                <c:pt idx="1371">
                  <c:v>7</c:v>
                </c:pt>
                <c:pt idx="1372">
                  <c:v>3</c:v>
                </c:pt>
                <c:pt idx="1373">
                  <c:v>11</c:v>
                </c:pt>
                <c:pt idx="1374">
                  <c:v>3</c:v>
                </c:pt>
                <c:pt idx="1375">
                  <c:v>2</c:v>
                </c:pt>
                <c:pt idx="1376">
                  <c:v>6</c:v>
                </c:pt>
                <c:pt idx="1377">
                  <c:v>3</c:v>
                </c:pt>
                <c:pt idx="1378">
                  <c:v>2</c:v>
                </c:pt>
                <c:pt idx="1379">
                  <c:v>8</c:v>
                </c:pt>
                <c:pt idx="1380">
                  <c:v>6</c:v>
                </c:pt>
                <c:pt idx="1381">
                  <c:v>8</c:v>
                </c:pt>
                <c:pt idx="1382">
                  <c:v>5</c:v>
                </c:pt>
                <c:pt idx="1383">
                  <c:v>2</c:v>
                </c:pt>
                <c:pt idx="1384">
                  <c:v>11</c:v>
                </c:pt>
                <c:pt idx="1385">
                  <c:v>3</c:v>
                </c:pt>
                <c:pt idx="1386">
                  <c:v>3</c:v>
                </c:pt>
                <c:pt idx="1387">
                  <c:v>0</c:v>
                </c:pt>
                <c:pt idx="1388">
                  <c:v>3</c:v>
                </c:pt>
                <c:pt idx="1389">
                  <c:v>3</c:v>
                </c:pt>
                <c:pt idx="1390">
                  <c:v>7</c:v>
                </c:pt>
                <c:pt idx="1391">
                  <c:v>8</c:v>
                </c:pt>
                <c:pt idx="1392">
                  <c:v>5</c:v>
                </c:pt>
                <c:pt idx="1393">
                  <c:v>6</c:v>
                </c:pt>
                <c:pt idx="1394">
                  <c:v>3</c:v>
                </c:pt>
                <c:pt idx="1395">
                  <c:v>8</c:v>
                </c:pt>
                <c:pt idx="1396">
                  <c:v>6</c:v>
                </c:pt>
                <c:pt idx="1397">
                  <c:v>10</c:v>
                </c:pt>
                <c:pt idx="1398">
                  <c:v>4</c:v>
                </c:pt>
                <c:pt idx="1399">
                  <c:v>12</c:v>
                </c:pt>
                <c:pt idx="1400">
                  <c:v>3</c:v>
                </c:pt>
                <c:pt idx="1401">
                  <c:v>3</c:v>
                </c:pt>
                <c:pt idx="1402">
                  <c:v>5</c:v>
                </c:pt>
                <c:pt idx="1403">
                  <c:v>4</c:v>
                </c:pt>
                <c:pt idx="1404">
                  <c:v>5</c:v>
                </c:pt>
                <c:pt idx="1405">
                  <c:v>12</c:v>
                </c:pt>
                <c:pt idx="1406">
                  <c:v>3</c:v>
                </c:pt>
                <c:pt idx="1407">
                  <c:v>2</c:v>
                </c:pt>
                <c:pt idx="1408">
                  <c:v>11</c:v>
                </c:pt>
                <c:pt idx="1409">
                  <c:v>3</c:v>
                </c:pt>
                <c:pt idx="1410">
                  <c:v>2</c:v>
                </c:pt>
                <c:pt idx="1411">
                  <c:v>2</c:v>
                </c:pt>
                <c:pt idx="1412">
                  <c:v>10</c:v>
                </c:pt>
                <c:pt idx="1413">
                  <c:v>5</c:v>
                </c:pt>
                <c:pt idx="1414">
                  <c:v>5</c:v>
                </c:pt>
                <c:pt idx="1415">
                  <c:v>13</c:v>
                </c:pt>
                <c:pt idx="1416">
                  <c:v>9</c:v>
                </c:pt>
                <c:pt idx="1417">
                  <c:v>3</c:v>
                </c:pt>
                <c:pt idx="1418">
                  <c:v>8</c:v>
                </c:pt>
                <c:pt idx="1419">
                  <c:v>6</c:v>
                </c:pt>
                <c:pt idx="1420">
                  <c:v>12</c:v>
                </c:pt>
                <c:pt idx="1421">
                  <c:v>10</c:v>
                </c:pt>
                <c:pt idx="1422">
                  <c:v>8</c:v>
                </c:pt>
                <c:pt idx="1423">
                  <c:v>2</c:v>
                </c:pt>
                <c:pt idx="1424">
                  <c:v>12</c:v>
                </c:pt>
                <c:pt idx="1425">
                  <c:v>2</c:v>
                </c:pt>
                <c:pt idx="1426">
                  <c:v>7</c:v>
                </c:pt>
                <c:pt idx="1427">
                  <c:v>4</c:v>
                </c:pt>
                <c:pt idx="1428">
                  <c:v>5</c:v>
                </c:pt>
                <c:pt idx="1429">
                  <c:v>13</c:v>
                </c:pt>
                <c:pt idx="1430">
                  <c:v>4</c:v>
                </c:pt>
                <c:pt idx="1431">
                  <c:v>12</c:v>
                </c:pt>
                <c:pt idx="1432">
                  <c:v>3</c:v>
                </c:pt>
                <c:pt idx="1433">
                  <c:v>8</c:v>
                </c:pt>
                <c:pt idx="1434">
                  <c:v>2</c:v>
                </c:pt>
                <c:pt idx="1435">
                  <c:v>8</c:v>
                </c:pt>
                <c:pt idx="1436">
                  <c:v>11</c:v>
                </c:pt>
                <c:pt idx="1437">
                  <c:v>8</c:v>
                </c:pt>
                <c:pt idx="1438">
                  <c:v>4</c:v>
                </c:pt>
                <c:pt idx="1439">
                  <c:v>12</c:v>
                </c:pt>
                <c:pt idx="1440">
                  <c:v>3</c:v>
                </c:pt>
                <c:pt idx="1441">
                  <c:v>13</c:v>
                </c:pt>
                <c:pt idx="1442">
                  <c:v>10</c:v>
                </c:pt>
                <c:pt idx="1443">
                  <c:v>10</c:v>
                </c:pt>
                <c:pt idx="1444">
                  <c:v>5</c:v>
                </c:pt>
                <c:pt idx="1445">
                  <c:v>6</c:v>
                </c:pt>
                <c:pt idx="1446">
                  <c:v>6</c:v>
                </c:pt>
                <c:pt idx="1447">
                  <c:v>4</c:v>
                </c:pt>
                <c:pt idx="1448">
                  <c:v>2</c:v>
                </c:pt>
                <c:pt idx="1449">
                  <c:v>13</c:v>
                </c:pt>
                <c:pt idx="1450">
                  <c:v>2</c:v>
                </c:pt>
                <c:pt idx="1451">
                  <c:v>10</c:v>
                </c:pt>
                <c:pt idx="1452">
                  <c:v>3</c:v>
                </c:pt>
                <c:pt idx="1453">
                  <c:v>10</c:v>
                </c:pt>
                <c:pt idx="1454">
                  <c:v>3</c:v>
                </c:pt>
                <c:pt idx="1455">
                  <c:v>2</c:v>
                </c:pt>
                <c:pt idx="1456">
                  <c:v>4</c:v>
                </c:pt>
                <c:pt idx="1457">
                  <c:v>10</c:v>
                </c:pt>
                <c:pt idx="1458">
                  <c:v>3</c:v>
                </c:pt>
                <c:pt idx="1459">
                  <c:v>3</c:v>
                </c:pt>
                <c:pt idx="1460">
                  <c:v>5</c:v>
                </c:pt>
                <c:pt idx="1461">
                  <c:v>13</c:v>
                </c:pt>
                <c:pt idx="1462">
                  <c:v>2</c:v>
                </c:pt>
                <c:pt idx="1463">
                  <c:v>7</c:v>
                </c:pt>
                <c:pt idx="1464">
                  <c:v>3</c:v>
                </c:pt>
                <c:pt idx="1465">
                  <c:v>6</c:v>
                </c:pt>
                <c:pt idx="1466">
                  <c:v>4</c:v>
                </c:pt>
                <c:pt idx="1467">
                  <c:v>4</c:v>
                </c:pt>
                <c:pt idx="1468">
                  <c:v>6</c:v>
                </c:pt>
                <c:pt idx="1469">
                  <c:v>9</c:v>
                </c:pt>
                <c:pt idx="1470">
                  <c:v>3</c:v>
                </c:pt>
                <c:pt idx="1471">
                  <c:v>5</c:v>
                </c:pt>
                <c:pt idx="1472">
                  <c:v>2</c:v>
                </c:pt>
                <c:pt idx="1473">
                  <c:v>13</c:v>
                </c:pt>
                <c:pt idx="1474">
                  <c:v>10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2</c:v>
                </c:pt>
                <c:pt idx="1479">
                  <c:v>2</c:v>
                </c:pt>
                <c:pt idx="1480">
                  <c:v>12</c:v>
                </c:pt>
                <c:pt idx="1481">
                  <c:v>3</c:v>
                </c:pt>
                <c:pt idx="1482">
                  <c:v>7</c:v>
                </c:pt>
                <c:pt idx="1483">
                  <c:v>3</c:v>
                </c:pt>
                <c:pt idx="1484">
                  <c:v>11</c:v>
                </c:pt>
                <c:pt idx="1485">
                  <c:v>4</c:v>
                </c:pt>
                <c:pt idx="1486">
                  <c:v>3</c:v>
                </c:pt>
                <c:pt idx="1487">
                  <c:v>3</c:v>
                </c:pt>
                <c:pt idx="1488">
                  <c:v>4</c:v>
                </c:pt>
                <c:pt idx="1489">
                  <c:v>12</c:v>
                </c:pt>
                <c:pt idx="1490">
                  <c:v>5</c:v>
                </c:pt>
                <c:pt idx="1491">
                  <c:v>3</c:v>
                </c:pt>
                <c:pt idx="1492">
                  <c:v>6</c:v>
                </c:pt>
                <c:pt idx="1493">
                  <c:v>11</c:v>
                </c:pt>
                <c:pt idx="1494">
                  <c:v>3</c:v>
                </c:pt>
                <c:pt idx="1495">
                  <c:v>6</c:v>
                </c:pt>
                <c:pt idx="1496">
                  <c:v>4</c:v>
                </c:pt>
                <c:pt idx="1497">
                  <c:v>6</c:v>
                </c:pt>
                <c:pt idx="1498">
                  <c:v>6</c:v>
                </c:pt>
                <c:pt idx="1499">
                  <c:v>7</c:v>
                </c:pt>
                <c:pt idx="1500">
                  <c:v>3</c:v>
                </c:pt>
                <c:pt idx="1501">
                  <c:v>3</c:v>
                </c:pt>
                <c:pt idx="1502">
                  <c:v>12</c:v>
                </c:pt>
                <c:pt idx="1503">
                  <c:v>9</c:v>
                </c:pt>
                <c:pt idx="1504">
                  <c:v>4</c:v>
                </c:pt>
                <c:pt idx="1505">
                  <c:v>6</c:v>
                </c:pt>
                <c:pt idx="1506">
                  <c:v>3</c:v>
                </c:pt>
                <c:pt idx="1507">
                  <c:v>4</c:v>
                </c:pt>
                <c:pt idx="1508">
                  <c:v>3</c:v>
                </c:pt>
                <c:pt idx="1509">
                  <c:v>7</c:v>
                </c:pt>
                <c:pt idx="1510">
                  <c:v>5</c:v>
                </c:pt>
                <c:pt idx="1511">
                  <c:v>8</c:v>
                </c:pt>
                <c:pt idx="1512">
                  <c:v>5</c:v>
                </c:pt>
                <c:pt idx="1513">
                  <c:v>4</c:v>
                </c:pt>
                <c:pt idx="1514">
                  <c:v>4</c:v>
                </c:pt>
                <c:pt idx="1515">
                  <c:v>12</c:v>
                </c:pt>
                <c:pt idx="1516">
                  <c:v>3</c:v>
                </c:pt>
                <c:pt idx="1517">
                  <c:v>10</c:v>
                </c:pt>
                <c:pt idx="1518">
                  <c:v>9</c:v>
                </c:pt>
                <c:pt idx="1519">
                  <c:v>4</c:v>
                </c:pt>
                <c:pt idx="1520">
                  <c:v>3</c:v>
                </c:pt>
                <c:pt idx="1521">
                  <c:v>4</c:v>
                </c:pt>
                <c:pt idx="1522">
                  <c:v>10</c:v>
                </c:pt>
                <c:pt idx="1523">
                  <c:v>4</c:v>
                </c:pt>
                <c:pt idx="1524">
                  <c:v>13</c:v>
                </c:pt>
                <c:pt idx="1525">
                  <c:v>4</c:v>
                </c:pt>
                <c:pt idx="1526">
                  <c:v>5</c:v>
                </c:pt>
                <c:pt idx="1527">
                  <c:v>8</c:v>
                </c:pt>
                <c:pt idx="1528">
                  <c:v>9</c:v>
                </c:pt>
                <c:pt idx="1529">
                  <c:v>2</c:v>
                </c:pt>
                <c:pt idx="1530">
                  <c:v>4</c:v>
                </c:pt>
                <c:pt idx="1531">
                  <c:v>3</c:v>
                </c:pt>
                <c:pt idx="1532">
                  <c:v>11</c:v>
                </c:pt>
                <c:pt idx="1533">
                  <c:v>3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8</c:v>
                </c:pt>
                <c:pt idx="1538">
                  <c:v>2</c:v>
                </c:pt>
                <c:pt idx="1539">
                  <c:v>3</c:v>
                </c:pt>
                <c:pt idx="1540">
                  <c:v>4</c:v>
                </c:pt>
                <c:pt idx="1541">
                  <c:v>3</c:v>
                </c:pt>
                <c:pt idx="1542">
                  <c:v>5</c:v>
                </c:pt>
                <c:pt idx="1543">
                  <c:v>6</c:v>
                </c:pt>
                <c:pt idx="1544">
                  <c:v>5</c:v>
                </c:pt>
                <c:pt idx="1545">
                  <c:v>2</c:v>
                </c:pt>
                <c:pt idx="1546">
                  <c:v>5</c:v>
                </c:pt>
                <c:pt idx="1547">
                  <c:v>4</c:v>
                </c:pt>
                <c:pt idx="1548">
                  <c:v>3</c:v>
                </c:pt>
                <c:pt idx="1549">
                  <c:v>10</c:v>
                </c:pt>
                <c:pt idx="1550">
                  <c:v>12</c:v>
                </c:pt>
                <c:pt idx="1551">
                  <c:v>2</c:v>
                </c:pt>
                <c:pt idx="1552">
                  <c:v>3</c:v>
                </c:pt>
                <c:pt idx="1553">
                  <c:v>12</c:v>
                </c:pt>
                <c:pt idx="1554">
                  <c:v>4</c:v>
                </c:pt>
                <c:pt idx="1555">
                  <c:v>4</c:v>
                </c:pt>
                <c:pt idx="1556">
                  <c:v>3</c:v>
                </c:pt>
                <c:pt idx="1557">
                  <c:v>5</c:v>
                </c:pt>
                <c:pt idx="1558">
                  <c:v>10</c:v>
                </c:pt>
                <c:pt idx="1559">
                  <c:v>5</c:v>
                </c:pt>
                <c:pt idx="1560">
                  <c:v>6</c:v>
                </c:pt>
                <c:pt idx="1561">
                  <c:v>7</c:v>
                </c:pt>
                <c:pt idx="1562">
                  <c:v>10</c:v>
                </c:pt>
                <c:pt idx="1563">
                  <c:v>7</c:v>
                </c:pt>
                <c:pt idx="1564">
                  <c:v>2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12</c:v>
                </c:pt>
                <c:pt idx="1569">
                  <c:v>3</c:v>
                </c:pt>
                <c:pt idx="1570">
                  <c:v>10</c:v>
                </c:pt>
                <c:pt idx="1571">
                  <c:v>3</c:v>
                </c:pt>
                <c:pt idx="1572">
                  <c:v>7</c:v>
                </c:pt>
                <c:pt idx="1573">
                  <c:v>5</c:v>
                </c:pt>
                <c:pt idx="1574">
                  <c:v>11</c:v>
                </c:pt>
                <c:pt idx="1575">
                  <c:v>5</c:v>
                </c:pt>
                <c:pt idx="1576">
                  <c:v>8</c:v>
                </c:pt>
                <c:pt idx="1577">
                  <c:v>5</c:v>
                </c:pt>
                <c:pt idx="1578">
                  <c:v>2</c:v>
                </c:pt>
                <c:pt idx="1579">
                  <c:v>7</c:v>
                </c:pt>
                <c:pt idx="1580">
                  <c:v>3</c:v>
                </c:pt>
                <c:pt idx="1581">
                  <c:v>3</c:v>
                </c:pt>
                <c:pt idx="1582">
                  <c:v>13</c:v>
                </c:pt>
                <c:pt idx="1583">
                  <c:v>11</c:v>
                </c:pt>
                <c:pt idx="1584">
                  <c:v>6</c:v>
                </c:pt>
                <c:pt idx="1585">
                  <c:v>6</c:v>
                </c:pt>
                <c:pt idx="1586">
                  <c:v>7</c:v>
                </c:pt>
                <c:pt idx="1587">
                  <c:v>13</c:v>
                </c:pt>
                <c:pt idx="1588">
                  <c:v>13</c:v>
                </c:pt>
                <c:pt idx="1589">
                  <c:v>3</c:v>
                </c:pt>
                <c:pt idx="1590">
                  <c:v>4</c:v>
                </c:pt>
                <c:pt idx="1591">
                  <c:v>3</c:v>
                </c:pt>
                <c:pt idx="1592">
                  <c:v>2</c:v>
                </c:pt>
                <c:pt idx="1593">
                  <c:v>8</c:v>
                </c:pt>
                <c:pt idx="1594">
                  <c:v>10</c:v>
                </c:pt>
                <c:pt idx="1595">
                  <c:v>6</c:v>
                </c:pt>
                <c:pt idx="1596">
                  <c:v>3</c:v>
                </c:pt>
                <c:pt idx="1597">
                  <c:v>10</c:v>
                </c:pt>
                <c:pt idx="1598">
                  <c:v>3</c:v>
                </c:pt>
                <c:pt idx="1599">
                  <c:v>3</c:v>
                </c:pt>
                <c:pt idx="1600">
                  <c:v>5</c:v>
                </c:pt>
                <c:pt idx="1601">
                  <c:v>13</c:v>
                </c:pt>
                <c:pt idx="1602">
                  <c:v>4</c:v>
                </c:pt>
                <c:pt idx="1603">
                  <c:v>11</c:v>
                </c:pt>
                <c:pt idx="1604">
                  <c:v>9</c:v>
                </c:pt>
                <c:pt idx="1605">
                  <c:v>6</c:v>
                </c:pt>
                <c:pt idx="1606">
                  <c:v>3</c:v>
                </c:pt>
                <c:pt idx="1607">
                  <c:v>2</c:v>
                </c:pt>
                <c:pt idx="1608">
                  <c:v>5</c:v>
                </c:pt>
                <c:pt idx="1609">
                  <c:v>4</c:v>
                </c:pt>
                <c:pt idx="1610">
                  <c:v>9</c:v>
                </c:pt>
                <c:pt idx="1611">
                  <c:v>3</c:v>
                </c:pt>
                <c:pt idx="1612">
                  <c:v>5</c:v>
                </c:pt>
                <c:pt idx="1613">
                  <c:v>7</c:v>
                </c:pt>
                <c:pt idx="1614">
                  <c:v>4</c:v>
                </c:pt>
                <c:pt idx="1615">
                  <c:v>10</c:v>
                </c:pt>
                <c:pt idx="1616">
                  <c:v>5</c:v>
                </c:pt>
                <c:pt idx="1617">
                  <c:v>3</c:v>
                </c:pt>
                <c:pt idx="1618">
                  <c:v>3</c:v>
                </c:pt>
                <c:pt idx="1619">
                  <c:v>2</c:v>
                </c:pt>
                <c:pt idx="1620">
                  <c:v>3</c:v>
                </c:pt>
                <c:pt idx="1621">
                  <c:v>6</c:v>
                </c:pt>
                <c:pt idx="1622">
                  <c:v>6</c:v>
                </c:pt>
                <c:pt idx="1623">
                  <c:v>5</c:v>
                </c:pt>
                <c:pt idx="1624">
                  <c:v>8</c:v>
                </c:pt>
                <c:pt idx="1625">
                  <c:v>3</c:v>
                </c:pt>
                <c:pt idx="1626">
                  <c:v>4</c:v>
                </c:pt>
                <c:pt idx="1627">
                  <c:v>5</c:v>
                </c:pt>
                <c:pt idx="1628">
                  <c:v>2</c:v>
                </c:pt>
                <c:pt idx="1629">
                  <c:v>3</c:v>
                </c:pt>
                <c:pt idx="1630">
                  <c:v>12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7</c:v>
                </c:pt>
                <c:pt idx="1635">
                  <c:v>4</c:v>
                </c:pt>
                <c:pt idx="1636">
                  <c:v>5</c:v>
                </c:pt>
                <c:pt idx="1637">
                  <c:v>3</c:v>
                </c:pt>
                <c:pt idx="1638">
                  <c:v>4</c:v>
                </c:pt>
                <c:pt idx="1639">
                  <c:v>9</c:v>
                </c:pt>
                <c:pt idx="1640">
                  <c:v>3</c:v>
                </c:pt>
                <c:pt idx="1641">
                  <c:v>8</c:v>
                </c:pt>
                <c:pt idx="1642">
                  <c:v>4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7</c:v>
                </c:pt>
                <c:pt idx="1647">
                  <c:v>2</c:v>
                </c:pt>
                <c:pt idx="1648">
                  <c:v>10</c:v>
                </c:pt>
                <c:pt idx="1649">
                  <c:v>2</c:v>
                </c:pt>
                <c:pt idx="1650">
                  <c:v>7</c:v>
                </c:pt>
                <c:pt idx="1651">
                  <c:v>2</c:v>
                </c:pt>
                <c:pt idx="1652">
                  <c:v>5</c:v>
                </c:pt>
                <c:pt idx="1653">
                  <c:v>4</c:v>
                </c:pt>
                <c:pt idx="1654">
                  <c:v>3</c:v>
                </c:pt>
                <c:pt idx="1655">
                  <c:v>7</c:v>
                </c:pt>
                <c:pt idx="1656">
                  <c:v>3</c:v>
                </c:pt>
                <c:pt idx="1657">
                  <c:v>7</c:v>
                </c:pt>
                <c:pt idx="1658">
                  <c:v>2</c:v>
                </c:pt>
                <c:pt idx="1659">
                  <c:v>8</c:v>
                </c:pt>
                <c:pt idx="1660">
                  <c:v>4</c:v>
                </c:pt>
                <c:pt idx="1661">
                  <c:v>2</c:v>
                </c:pt>
                <c:pt idx="1662">
                  <c:v>2</c:v>
                </c:pt>
                <c:pt idx="1663">
                  <c:v>5</c:v>
                </c:pt>
                <c:pt idx="1664">
                  <c:v>6</c:v>
                </c:pt>
                <c:pt idx="1665">
                  <c:v>2</c:v>
                </c:pt>
                <c:pt idx="1666">
                  <c:v>6</c:v>
                </c:pt>
                <c:pt idx="1667">
                  <c:v>2</c:v>
                </c:pt>
                <c:pt idx="1668">
                  <c:v>3</c:v>
                </c:pt>
                <c:pt idx="1669">
                  <c:v>6</c:v>
                </c:pt>
                <c:pt idx="1670">
                  <c:v>5</c:v>
                </c:pt>
                <c:pt idx="1671">
                  <c:v>12</c:v>
                </c:pt>
                <c:pt idx="1672">
                  <c:v>2</c:v>
                </c:pt>
                <c:pt idx="1673">
                  <c:v>8</c:v>
                </c:pt>
                <c:pt idx="1674">
                  <c:v>5</c:v>
                </c:pt>
                <c:pt idx="1675">
                  <c:v>4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10</c:v>
                </c:pt>
                <c:pt idx="1680">
                  <c:v>3</c:v>
                </c:pt>
                <c:pt idx="1681">
                  <c:v>8</c:v>
                </c:pt>
                <c:pt idx="1682">
                  <c:v>4</c:v>
                </c:pt>
                <c:pt idx="1683">
                  <c:v>3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0</c:v>
                </c:pt>
                <c:pt idx="1688">
                  <c:v>3</c:v>
                </c:pt>
                <c:pt idx="1689">
                  <c:v>4</c:v>
                </c:pt>
                <c:pt idx="1690">
                  <c:v>10</c:v>
                </c:pt>
                <c:pt idx="1691">
                  <c:v>7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6</c:v>
                </c:pt>
                <c:pt idx="1696">
                  <c:v>13</c:v>
                </c:pt>
                <c:pt idx="1697">
                  <c:v>7</c:v>
                </c:pt>
                <c:pt idx="1698">
                  <c:v>4</c:v>
                </c:pt>
                <c:pt idx="1699">
                  <c:v>10</c:v>
                </c:pt>
                <c:pt idx="1700">
                  <c:v>3</c:v>
                </c:pt>
                <c:pt idx="1701">
                  <c:v>3</c:v>
                </c:pt>
                <c:pt idx="1702">
                  <c:v>7</c:v>
                </c:pt>
                <c:pt idx="1703">
                  <c:v>7</c:v>
                </c:pt>
                <c:pt idx="1704">
                  <c:v>2</c:v>
                </c:pt>
                <c:pt idx="1705">
                  <c:v>8</c:v>
                </c:pt>
                <c:pt idx="1706">
                  <c:v>7</c:v>
                </c:pt>
                <c:pt idx="1707">
                  <c:v>5</c:v>
                </c:pt>
                <c:pt idx="1708">
                  <c:v>3</c:v>
                </c:pt>
                <c:pt idx="1709">
                  <c:v>3</c:v>
                </c:pt>
                <c:pt idx="1710">
                  <c:v>5</c:v>
                </c:pt>
                <c:pt idx="1711">
                  <c:v>11</c:v>
                </c:pt>
                <c:pt idx="1712">
                  <c:v>3</c:v>
                </c:pt>
                <c:pt idx="1713">
                  <c:v>10</c:v>
                </c:pt>
                <c:pt idx="1714">
                  <c:v>3</c:v>
                </c:pt>
                <c:pt idx="1715">
                  <c:v>10</c:v>
                </c:pt>
                <c:pt idx="1716">
                  <c:v>3</c:v>
                </c:pt>
                <c:pt idx="1717">
                  <c:v>3</c:v>
                </c:pt>
                <c:pt idx="1718">
                  <c:v>12</c:v>
                </c:pt>
                <c:pt idx="1719">
                  <c:v>3</c:v>
                </c:pt>
                <c:pt idx="1720">
                  <c:v>6</c:v>
                </c:pt>
                <c:pt idx="1721">
                  <c:v>11</c:v>
                </c:pt>
                <c:pt idx="1722">
                  <c:v>2</c:v>
                </c:pt>
                <c:pt idx="1723">
                  <c:v>6</c:v>
                </c:pt>
                <c:pt idx="1724">
                  <c:v>3</c:v>
                </c:pt>
                <c:pt idx="1725">
                  <c:v>8</c:v>
                </c:pt>
                <c:pt idx="1726">
                  <c:v>10</c:v>
                </c:pt>
                <c:pt idx="1727">
                  <c:v>5</c:v>
                </c:pt>
                <c:pt idx="1728">
                  <c:v>3</c:v>
                </c:pt>
                <c:pt idx="1729">
                  <c:v>3</c:v>
                </c:pt>
                <c:pt idx="1730">
                  <c:v>4</c:v>
                </c:pt>
                <c:pt idx="1731">
                  <c:v>8</c:v>
                </c:pt>
                <c:pt idx="1732">
                  <c:v>1</c:v>
                </c:pt>
                <c:pt idx="1733">
                  <c:v>10</c:v>
                </c:pt>
                <c:pt idx="1734">
                  <c:v>3</c:v>
                </c:pt>
                <c:pt idx="1735">
                  <c:v>4</c:v>
                </c:pt>
                <c:pt idx="1736">
                  <c:v>9</c:v>
                </c:pt>
                <c:pt idx="1737">
                  <c:v>10</c:v>
                </c:pt>
                <c:pt idx="1738">
                  <c:v>3</c:v>
                </c:pt>
                <c:pt idx="1739">
                  <c:v>10</c:v>
                </c:pt>
                <c:pt idx="1740">
                  <c:v>2</c:v>
                </c:pt>
                <c:pt idx="1741">
                  <c:v>2</c:v>
                </c:pt>
                <c:pt idx="1742">
                  <c:v>9</c:v>
                </c:pt>
                <c:pt idx="1743">
                  <c:v>6</c:v>
                </c:pt>
                <c:pt idx="1744">
                  <c:v>3</c:v>
                </c:pt>
                <c:pt idx="1745">
                  <c:v>3</c:v>
                </c:pt>
                <c:pt idx="1746">
                  <c:v>8</c:v>
                </c:pt>
                <c:pt idx="1747">
                  <c:v>9</c:v>
                </c:pt>
                <c:pt idx="1748">
                  <c:v>7</c:v>
                </c:pt>
                <c:pt idx="1749">
                  <c:v>7</c:v>
                </c:pt>
                <c:pt idx="1750">
                  <c:v>4</c:v>
                </c:pt>
                <c:pt idx="1751">
                  <c:v>5</c:v>
                </c:pt>
                <c:pt idx="1752">
                  <c:v>4</c:v>
                </c:pt>
                <c:pt idx="1753">
                  <c:v>3</c:v>
                </c:pt>
                <c:pt idx="1754">
                  <c:v>5</c:v>
                </c:pt>
                <c:pt idx="1755">
                  <c:v>4</c:v>
                </c:pt>
                <c:pt idx="1756">
                  <c:v>3</c:v>
                </c:pt>
                <c:pt idx="1757">
                  <c:v>11</c:v>
                </c:pt>
                <c:pt idx="1758">
                  <c:v>7</c:v>
                </c:pt>
                <c:pt idx="1759">
                  <c:v>5</c:v>
                </c:pt>
                <c:pt idx="1760">
                  <c:v>5</c:v>
                </c:pt>
                <c:pt idx="1761">
                  <c:v>4</c:v>
                </c:pt>
                <c:pt idx="1762">
                  <c:v>5</c:v>
                </c:pt>
                <c:pt idx="1763">
                  <c:v>12</c:v>
                </c:pt>
                <c:pt idx="1764">
                  <c:v>7</c:v>
                </c:pt>
                <c:pt idx="1765">
                  <c:v>5</c:v>
                </c:pt>
                <c:pt idx="1766">
                  <c:v>6</c:v>
                </c:pt>
                <c:pt idx="1767">
                  <c:v>9</c:v>
                </c:pt>
                <c:pt idx="1768">
                  <c:v>3</c:v>
                </c:pt>
                <c:pt idx="1769">
                  <c:v>12</c:v>
                </c:pt>
                <c:pt idx="1770">
                  <c:v>7</c:v>
                </c:pt>
                <c:pt idx="1771">
                  <c:v>10</c:v>
                </c:pt>
                <c:pt idx="1772">
                  <c:v>10</c:v>
                </c:pt>
                <c:pt idx="1773">
                  <c:v>6</c:v>
                </c:pt>
                <c:pt idx="1774">
                  <c:v>4</c:v>
                </c:pt>
                <c:pt idx="1775">
                  <c:v>12</c:v>
                </c:pt>
                <c:pt idx="1776">
                  <c:v>4</c:v>
                </c:pt>
                <c:pt idx="1777">
                  <c:v>10</c:v>
                </c:pt>
                <c:pt idx="1778">
                  <c:v>3</c:v>
                </c:pt>
                <c:pt idx="1779">
                  <c:v>2</c:v>
                </c:pt>
                <c:pt idx="1780">
                  <c:v>5</c:v>
                </c:pt>
                <c:pt idx="1781">
                  <c:v>3</c:v>
                </c:pt>
                <c:pt idx="1782">
                  <c:v>11</c:v>
                </c:pt>
                <c:pt idx="1783">
                  <c:v>7</c:v>
                </c:pt>
                <c:pt idx="1784">
                  <c:v>2</c:v>
                </c:pt>
                <c:pt idx="1785">
                  <c:v>3</c:v>
                </c:pt>
                <c:pt idx="1786">
                  <c:v>10</c:v>
                </c:pt>
                <c:pt idx="1787">
                  <c:v>8</c:v>
                </c:pt>
                <c:pt idx="1788">
                  <c:v>10</c:v>
                </c:pt>
                <c:pt idx="1789">
                  <c:v>3</c:v>
                </c:pt>
                <c:pt idx="1790">
                  <c:v>12</c:v>
                </c:pt>
                <c:pt idx="1791">
                  <c:v>5</c:v>
                </c:pt>
                <c:pt idx="1792">
                  <c:v>7</c:v>
                </c:pt>
                <c:pt idx="1793">
                  <c:v>4</c:v>
                </c:pt>
                <c:pt idx="1794">
                  <c:v>3</c:v>
                </c:pt>
                <c:pt idx="1795">
                  <c:v>2</c:v>
                </c:pt>
                <c:pt idx="1796">
                  <c:v>3</c:v>
                </c:pt>
                <c:pt idx="1797">
                  <c:v>8</c:v>
                </c:pt>
                <c:pt idx="1798">
                  <c:v>7</c:v>
                </c:pt>
                <c:pt idx="1799">
                  <c:v>9</c:v>
                </c:pt>
                <c:pt idx="1800">
                  <c:v>6</c:v>
                </c:pt>
                <c:pt idx="1801">
                  <c:v>2</c:v>
                </c:pt>
                <c:pt idx="1802">
                  <c:v>4</c:v>
                </c:pt>
                <c:pt idx="1803">
                  <c:v>6</c:v>
                </c:pt>
                <c:pt idx="1804">
                  <c:v>4</c:v>
                </c:pt>
                <c:pt idx="1805">
                  <c:v>10</c:v>
                </c:pt>
                <c:pt idx="1806">
                  <c:v>12</c:v>
                </c:pt>
                <c:pt idx="1807">
                  <c:v>12</c:v>
                </c:pt>
                <c:pt idx="1808">
                  <c:v>5</c:v>
                </c:pt>
                <c:pt idx="1809">
                  <c:v>3</c:v>
                </c:pt>
                <c:pt idx="1810">
                  <c:v>6</c:v>
                </c:pt>
                <c:pt idx="1811">
                  <c:v>12</c:v>
                </c:pt>
                <c:pt idx="1812">
                  <c:v>13</c:v>
                </c:pt>
                <c:pt idx="1813">
                  <c:v>13</c:v>
                </c:pt>
                <c:pt idx="1814">
                  <c:v>2</c:v>
                </c:pt>
                <c:pt idx="1815">
                  <c:v>6</c:v>
                </c:pt>
                <c:pt idx="1816">
                  <c:v>6</c:v>
                </c:pt>
                <c:pt idx="1817">
                  <c:v>3</c:v>
                </c:pt>
                <c:pt idx="1818">
                  <c:v>5</c:v>
                </c:pt>
                <c:pt idx="1819">
                  <c:v>5</c:v>
                </c:pt>
                <c:pt idx="1820">
                  <c:v>2</c:v>
                </c:pt>
                <c:pt idx="1821">
                  <c:v>4</c:v>
                </c:pt>
                <c:pt idx="1822">
                  <c:v>8</c:v>
                </c:pt>
                <c:pt idx="1823">
                  <c:v>9</c:v>
                </c:pt>
                <c:pt idx="1824">
                  <c:v>6</c:v>
                </c:pt>
                <c:pt idx="1825">
                  <c:v>12</c:v>
                </c:pt>
                <c:pt idx="1826">
                  <c:v>9</c:v>
                </c:pt>
                <c:pt idx="1827">
                  <c:v>3</c:v>
                </c:pt>
                <c:pt idx="1828">
                  <c:v>9</c:v>
                </c:pt>
                <c:pt idx="1829">
                  <c:v>6</c:v>
                </c:pt>
                <c:pt idx="1830">
                  <c:v>9</c:v>
                </c:pt>
                <c:pt idx="1831">
                  <c:v>3</c:v>
                </c:pt>
                <c:pt idx="1832">
                  <c:v>12</c:v>
                </c:pt>
                <c:pt idx="1833">
                  <c:v>4</c:v>
                </c:pt>
                <c:pt idx="1834">
                  <c:v>2</c:v>
                </c:pt>
                <c:pt idx="1835">
                  <c:v>3</c:v>
                </c:pt>
                <c:pt idx="1836">
                  <c:v>7</c:v>
                </c:pt>
                <c:pt idx="1837">
                  <c:v>8</c:v>
                </c:pt>
                <c:pt idx="1838">
                  <c:v>0</c:v>
                </c:pt>
                <c:pt idx="1839">
                  <c:v>13</c:v>
                </c:pt>
                <c:pt idx="1840">
                  <c:v>6</c:v>
                </c:pt>
                <c:pt idx="1841">
                  <c:v>3</c:v>
                </c:pt>
                <c:pt idx="1842">
                  <c:v>7</c:v>
                </c:pt>
                <c:pt idx="1843">
                  <c:v>10</c:v>
                </c:pt>
                <c:pt idx="1844">
                  <c:v>3</c:v>
                </c:pt>
                <c:pt idx="1845">
                  <c:v>11</c:v>
                </c:pt>
                <c:pt idx="1846">
                  <c:v>4</c:v>
                </c:pt>
                <c:pt idx="1847">
                  <c:v>5</c:v>
                </c:pt>
                <c:pt idx="1848">
                  <c:v>7</c:v>
                </c:pt>
                <c:pt idx="1849">
                  <c:v>5</c:v>
                </c:pt>
                <c:pt idx="1850">
                  <c:v>10</c:v>
                </c:pt>
                <c:pt idx="1851">
                  <c:v>6</c:v>
                </c:pt>
                <c:pt idx="1852">
                  <c:v>10</c:v>
                </c:pt>
                <c:pt idx="1853">
                  <c:v>10</c:v>
                </c:pt>
                <c:pt idx="1854">
                  <c:v>6</c:v>
                </c:pt>
                <c:pt idx="1855">
                  <c:v>2</c:v>
                </c:pt>
                <c:pt idx="1856">
                  <c:v>2</c:v>
                </c:pt>
                <c:pt idx="1857">
                  <c:v>6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3</c:v>
                </c:pt>
                <c:pt idx="1862">
                  <c:v>3</c:v>
                </c:pt>
                <c:pt idx="1863">
                  <c:v>11</c:v>
                </c:pt>
                <c:pt idx="1864">
                  <c:v>9</c:v>
                </c:pt>
                <c:pt idx="1865">
                  <c:v>2</c:v>
                </c:pt>
                <c:pt idx="1866">
                  <c:v>7</c:v>
                </c:pt>
                <c:pt idx="1867">
                  <c:v>3</c:v>
                </c:pt>
                <c:pt idx="1868">
                  <c:v>9</c:v>
                </c:pt>
                <c:pt idx="1869">
                  <c:v>6</c:v>
                </c:pt>
                <c:pt idx="1870">
                  <c:v>3</c:v>
                </c:pt>
                <c:pt idx="1871">
                  <c:v>8</c:v>
                </c:pt>
                <c:pt idx="1872">
                  <c:v>6</c:v>
                </c:pt>
                <c:pt idx="1873">
                  <c:v>3</c:v>
                </c:pt>
                <c:pt idx="1874">
                  <c:v>8</c:v>
                </c:pt>
                <c:pt idx="1875">
                  <c:v>6</c:v>
                </c:pt>
                <c:pt idx="1876">
                  <c:v>7</c:v>
                </c:pt>
                <c:pt idx="1877">
                  <c:v>8</c:v>
                </c:pt>
                <c:pt idx="1878">
                  <c:v>5</c:v>
                </c:pt>
                <c:pt idx="1879">
                  <c:v>13</c:v>
                </c:pt>
                <c:pt idx="1880">
                  <c:v>5</c:v>
                </c:pt>
                <c:pt idx="1881">
                  <c:v>10</c:v>
                </c:pt>
                <c:pt idx="1882">
                  <c:v>3</c:v>
                </c:pt>
                <c:pt idx="1883">
                  <c:v>9</c:v>
                </c:pt>
                <c:pt idx="1884">
                  <c:v>2</c:v>
                </c:pt>
                <c:pt idx="1885">
                  <c:v>3</c:v>
                </c:pt>
                <c:pt idx="1886">
                  <c:v>3</c:v>
                </c:pt>
                <c:pt idx="1887">
                  <c:v>13</c:v>
                </c:pt>
                <c:pt idx="1888">
                  <c:v>8</c:v>
                </c:pt>
                <c:pt idx="1889">
                  <c:v>4</c:v>
                </c:pt>
                <c:pt idx="1890">
                  <c:v>2</c:v>
                </c:pt>
                <c:pt idx="1891">
                  <c:v>7</c:v>
                </c:pt>
                <c:pt idx="1892">
                  <c:v>3</c:v>
                </c:pt>
                <c:pt idx="1893">
                  <c:v>4</c:v>
                </c:pt>
                <c:pt idx="1894">
                  <c:v>13</c:v>
                </c:pt>
                <c:pt idx="1895">
                  <c:v>9</c:v>
                </c:pt>
                <c:pt idx="1896">
                  <c:v>6</c:v>
                </c:pt>
                <c:pt idx="1897">
                  <c:v>3</c:v>
                </c:pt>
                <c:pt idx="1898">
                  <c:v>3</c:v>
                </c:pt>
                <c:pt idx="1899">
                  <c:v>6</c:v>
                </c:pt>
                <c:pt idx="1900">
                  <c:v>3</c:v>
                </c:pt>
                <c:pt idx="1901">
                  <c:v>10</c:v>
                </c:pt>
                <c:pt idx="1902">
                  <c:v>4</c:v>
                </c:pt>
                <c:pt idx="1903">
                  <c:v>3</c:v>
                </c:pt>
                <c:pt idx="1904">
                  <c:v>5</c:v>
                </c:pt>
                <c:pt idx="1905">
                  <c:v>4</c:v>
                </c:pt>
                <c:pt idx="1906">
                  <c:v>2</c:v>
                </c:pt>
                <c:pt idx="1907">
                  <c:v>3</c:v>
                </c:pt>
                <c:pt idx="1908">
                  <c:v>6</c:v>
                </c:pt>
                <c:pt idx="1909">
                  <c:v>8</c:v>
                </c:pt>
                <c:pt idx="1910">
                  <c:v>12</c:v>
                </c:pt>
                <c:pt idx="1911">
                  <c:v>3</c:v>
                </c:pt>
                <c:pt idx="1912">
                  <c:v>2</c:v>
                </c:pt>
                <c:pt idx="1913">
                  <c:v>3</c:v>
                </c:pt>
                <c:pt idx="1914">
                  <c:v>11</c:v>
                </c:pt>
                <c:pt idx="1915">
                  <c:v>7</c:v>
                </c:pt>
                <c:pt idx="1916">
                  <c:v>13</c:v>
                </c:pt>
                <c:pt idx="1917">
                  <c:v>2</c:v>
                </c:pt>
                <c:pt idx="1918">
                  <c:v>4</c:v>
                </c:pt>
                <c:pt idx="1919">
                  <c:v>7</c:v>
                </c:pt>
                <c:pt idx="1920">
                  <c:v>2</c:v>
                </c:pt>
                <c:pt idx="1921">
                  <c:v>3</c:v>
                </c:pt>
                <c:pt idx="1922">
                  <c:v>3</c:v>
                </c:pt>
                <c:pt idx="1923">
                  <c:v>2</c:v>
                </c:pt>
                <c:pt idx="1924">
                  <c:v>8</c:v>
                </c:pt>
                <c:pt idx="1925">
                  <c:v>5</c:v>
                </c:pt>
                <c:pt idx="1926">
                  <c:v>12</c:v>
                </c:pt>
                <c:pt idx="1927">
                  <c:v>10</c:v>
                </c:pt>
                <c:pt idx="1928">
                  <c:v>5</c:v>
                </c:pt>
                <c:pt idx="1929">
                  <c:v>13</c:v>
                </c:pt>
                <c:pt idx="1930">
                  <c:v>4</c:v>
                </c:pt>
                <c:pt idx="1931">
                  <c:v>8</c:v>
                </c:pt>
                <c:pt idx="1932">
                  <c:v>12</c:v>
                </c:pt>
                <c:pt idx="1933">
                  <c:v>10</c:v>
                </c:pt>
                <c:pt idx="1934">
                  <c:v>12</c:v>
                </c:pt>
                <c:pt idx="1935">
                  <c:v>10</c:v>
                </c:pt>
                <c:pt idx="1936">
                  <c:v>4</c:v>
                </c:pt>
                <c:pt idx="1937">
                  <c:v>3</c:v>
                </c:pt>
                <c:pt idx="1938">
                  <c:v>3</c:v>
                </c:pt>
                <c:pt idx="1939">
                  <c:v>13</c:v>
                </c:pt>
                <c:pt idx="1940">
                  <c:v>4</c:v>
                </c:pt>
                <c:pt idx="1941">
                  <c:v>3</c:v>
                </c:pt>
                <c:pt idx="1942">
                  <c:v>7</c:v>
                </c:pt>
                <c:pt idx="1943">
                  <c:v>12</c:v>
                </c:pt>
                <c:pt idx="1944">
                  <c:v>3</c:v>
                </c:pt>
                <c:pt idx="1945">
                  <c:v>10</c:v>
                </c:pt>
                <c:pt idx="1946">
                  <c:v>3</c:v>
                </c:pt>
                <c:pt idx="1947">
                  <c:v>3</c:v>
                </c:pt>
                <c:pt idx="1948">
                  <c:v>4</c:v>
                </c:pt>
                <c:pt idx="1949">
                  <c:v>3</c:v>
                </c:pt>
                <c:pt idx="1950">
                  <c:v>13</c:v>
                </c:pt>
                <c:pt idx="1951">
                  <c:v>0</c:v>
                </c:pt>
                <c:pt idx="1952">
                  <c:v>12</c:v>
                </c:pt>
                <c:pt idx="1953">
                  <c:v>6</c:v>
                </c:pt>
                <c:pt idx="1954">
                  <c:v>4</c:v>
                </c:pt>
                <c:pt idx="1955">
                  <c:v>6</c:v>
                </c:pt>
                <c:pt idx="1956">
                  <c:v>5</c:v>
                </c:pt>
                <c:pt idx="1957">
                  <c:v>4</c:v>
                </c:pt>
                <c:pt idx="1958">
                  <c:v>9</c:v>
                </c:pt>
                <c:pt idx="1959">
                  <c:v>2</c:v>
                </c:pt>
                <c:pt idx="1960">
                  <c:v>8</c:v>
                </c:pt>
                <c:pt idx="1961">
                  <c:v>7</c:v>
                </c:pt>
                <c:pt idx="1962">
                  <c:v>6</c:v>
                </c:pt>
                <c:pt idx="1963">
                  <c:v>8</c:v>
                </c:pt>
                <c:pt idx="1964">
                  <c:v>3</c:v>
                </c:pt>
                <c:pt idx="1965">
                  <c:v>8</c:v>
                </c:pt>
                <c:pt idx="1966">
                  <c:v>2</c:v>
                </c:pt>
                <c:pt idx="1967">
                  <c:v>5</c:v>
                </c:pt>
                <c:pt idx="1968">
                  <c:v>4</c:v>
                </c:pt>
                <c:pt idx="1969">
                  <c:v>2</c:v>
                </c:pt>
                <c:pt idx="1970">
                  <c:v>13</c:v>
                </c:pt>
                <c:pt idx="1971">
                  <c:v>9</c:v>
                </c:pt>
                <c:pt idx="1972">
                  <c:v>3</c:v>
                </c:pt>
                <c:pt idx="1973">
                  <c:v>2</c:v>
                </c:pt>
                <c:pt idx="1974">
                  <c:v>2</c:v>
                </c:pt>
                <c:pt idx="1975">
                  <c:v>4</c:v>
                </c:pt>
                <c:pt idx="1976">
                  <c:v>3</c:v>
                </c:pt>
                <c:pt idx="1977">
                  <c:v>3</c:v>
                </c:pt>
                <c:pt idx="1978">
                  <c:v>6</c:v>
                </c:pt>
                <c:pt idx="1979">
                  <c:v>9</c:v>
                </c:pt>
                <c:pt idx="1980">
                  <c:v>12</c:v>
                </c:pt>
                <c:pt idx="1981">
                  <c:v>4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13</c:v>
                </c:pt>
                <c:pt idx="1986">
                  <c:v>6</c:v>
                </c:pt>
                <c:pt idx="1987">
                  <c:v>5</c:v>
                </c:pt>
                <c:pt idx="1988">
                  <c:v>10</c:v>
                </c:pt>
                <c:pt idx="1989">
                  <c:v>13</c:v>
                </c:pt>
                <c:pt idx="1990">
                  <c:v>5</c:v>
                </c:pt>
                <c:pt idx="1991">
                  <c:v>2</c:v>
                </c:pt>
                <c:pt idx="1992">
                  <c:v>6</c:v>
                </c:pt>
                <c:pt idx="1993">
                  <c:v>4</c:v>
                </c:pt>
                <c:pt idx="1994">
                  <c:v>12</c:v>
                </c:pt>
                <c:pt idx="1995">
                  <c:v>12</c:v>
                </c:pt>
                <c:pt idx="1996">
                  <c:v>12</c:v>
                </c:pt>
                <c:pt idx="1997">
                  <c:v>4</c:v>
                </c:pt>
                <c:pt idx="1998">
                  <c:v>3</c:v>
                </c:pt>
                <c:pt idx="1999">
                  <c:v>11</c:v>
                </c:pt>
                <c:pt idx="2000">
                  <c:v>4</c:v>
                </c:pt>
                <c:pt idx="2001">
                  <c:v>3</c:v>
                </c:pt>
                <c:pt idx="2002">
                  <c:v>7</c:v>
                </c:pt>
                <c:pt idx="2003">
                  <c:v>12</c:v>
                </c:pt>
                <c:pt idx="2004">
                  <c:v>7</c:v>
                </c:pt>
                <c:pt idx="2005">
                  <c:v>6</c:v>
                </c:pt>
                <c:pt idx="2006">
                  <c:v>9</c:v>
                </c:pt>
                <c:pt idx="2007">
                  <c:v>3</c:v>
                </c:pt>
                <c:pt idx="2008">
                  <c:v>7</c:v>
                </c:pt>
                <c:pt idx="2009">
                  <c:v>5</c:v>
                </c:pt>
                <c:pt idx="2010">
                  <c:v>11</c:v>
                </c:pt>
                <c:pt idx="2011">
                  <c:v>3</c:v>
                </c:pt>
                <c:pt idx="2012">
                  <c:v>8</c:v>
                </c:pt>
                <c:pt idx="2013">
                  <c:v>8</c:v>
                </c:pt>
                <c:pt idx="2014">
                  <c:v>8</c:v>
                </c:pt>
                <c:pt idx="2015">
                  <c:v>3</c:v>
                </c:pt>
                <c:pt idx="2016">
                  <c:v>2</c:v>
                </c:pt>
                <c:pt idx="2017">
                  <c:v>3</c:v>
                </c:pt>
                <c:pt idx="2018">
                  <c:v>3</c:v>
                </c:pt>
                <c:pt idx="2019">
                  <c:v>7</c:v>
                </c:pt>
                <c:pt idx="2020">
                  <c:v>3</c:v>
                </c:pt>
                <c:pt idx="2021">
                  <c:v>6</c:v>
                </c:pt>
                <c:pt idx="2022">
                  <c:v>2</c:v>
                </c:pt>
                <c:pt idx="2023">
                  <c:v>4</c:v>
                </c:pt>
                <c:pt idx="2024">
                  <c:v>8</c:v>
                </c:pt>
                <c:pt idx="2025">
                  <c:v>2</c:v>
                </c:pt>
                <c:pt idx="2026">
                  <c:v>3</c:v>
                </c:pt>
                <c:pt idx="2027">
                  <c:v>5</c:v>
                </c:pt>
                <c:pt idx="2028">
                  <c:v>3</c:v>
                </c:pt>
                <c:pt idx="2029">
                  <c:v>2</c:v>
                </c:pt>
                <c:pt idx="2030">
                  <c:v>3</c:v>
                </c:pt>
                <c:pt idx="2031">
                  <c:v>3</c:v>
                </c:pt>
                <c:pt idx="2032">
                  <c:v>7</c:v>
                </c:pt>
                <c:pt idx="2033">
                  <c:v>13</c:v>
                </c:pt>
                <c:pt idx="2034">
                  <c:v>13</c:v>
                </c:pt>
                <c:pt idx="2035">
                  <c:v>2</c:v>
                </c:pt>
                <c:pt idx="2036">
                  <c:v>8</c:v>
                </c:pt>
                <c:pt idx="2037">
                  <c:v>0</c:v>
                </c:pt>
                <c:pt idx="2038">
                  <c:v>4</c:v>
                </c:pt>
                <c:pt idx="2039">
                  <c:v>5</c:v>
                </c:pt>
                <c:pt idx="2040">
                  <c:v>11</c:v>
                </c:pt>
                <c:pt idx="2041">
                  <c:v>5</c:v>
                </c:pt>
                <c:pt idx="2042">
                  <c:v>4</c:v>
                </c:pt>
                <c:pt idx="2043">
                  <c:v>5</c:v>
                </c:pt>
                <c:pt idx="2044">
                  <c:v>5</c:v>
                </c:pt>
                <c:pt idx="2045">
                  <c:v>8</c:v>
                </c:pt>
                <c:pt idx="2046">
                  <c:v>3</c:v>
                </c:pt>
                <c:pt idx="2047">
                  <c:v>2</c:v>
                </c:pt>
                <c:pt idx="2048">
                  <c:v>3</c:v>
                </c:pt>
                <c:pt idx="2049">
                  <c:v>2</c:v>
                </c:pt>
                <c:pt idx="2050">
                  <c:v>5</c:v>
                </c:pt>
                <c:pt idx="2051">
                  <c:v>9</c:v>
                </c:pt>
                <c:pt idx="2052">
                  <c:v>3</c:v>
                </c:pt>
                <c:pt idx="2053">
                  <c:v>2</c:v>
                </c:pt>
                <c:pt idx="2054">
                  <c:v>10</c:v>
                </c:pt>
                <c:pt idx="2055">
                  <c:v>3</c:v>
                </c:pt>
                <c:pt idx="2056">
                  <c:v>5</c:v>
                </c:pt>
                <c:pt idx="2057">
                  <c:v>3</c:v>
                </c:pt>
                <c:pt idx="2058">
                  <c:v>2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12</c:v>
                </c:pt>
                <c:pt idx="2063">
                  <c:v>3</c:v>
                </c:pt>
                <c:pt idx="2064">
                  <c:v>9</c:v>
                </c:pt>
                <c:pt idx="2065">
                  <c:v>4</c:v>
                </c:pt>
                <c:pt idx="2066">
                  <c:v>3</c:v>
                </c:pt>
                <c:pt idx="2067">
                  <c:v>7</c:v>
                </c:pt>
                <c:pt idx="2068">
                  <c:v>5</c:v>
                </c:pt>
                <c:pt idx="2069">
                  <c:v>3</c:v>
                </c:pt>
                <c:pt idx="2070">
                  <c:v>4</c:v>
                </c:pt>
                <c:pt idx="2071">
                  <c:v>9</c:v>
                </c:pt>
                <c:pt idx="2072">
                  <c:v>3</c:v>
                </c:pt>
                <c:pt idx="2073">
                  <c:v>9</c:v>
                </c:pt>
                <c:pt idx="2074">
                  <c:v>6</c:v>
                </c:pt>
                <c:pt idx="2075">
                  <c:v>5</c:v>
                </c:pt>
                <c:pt idx="2076">
                  <c:v>2</c:v>
                </c:pt>
                <c:pt idx="2077">
                  <c:v>6</c:v>
                </c:pt>
                <c:pt idx="2078">
                  <c:v>5</c:v>
                </c:pt>
                <c:pt idx="2079">
                  <c:v>8</c:v>
                </c:pt>
                <c:pt idx="2080">
                  <c:v>9</c:v>
                </c:pt>
                <c:pt idx="2081">
                  <c:v>4</c:v>
                </c:pt>
                <c:pt idx="2082">
                  <c:v>3</c:v>
                </c:pt>
                <c:pt idx="2083">
                  <c:v>4</c:v>
                </c:pt>
                <c:pt idx="2084">
                  <c:v>7</c:v>
                </c:pt>
                <c:pt idx="2085">
                  <c:v>7</c:v>
                </c:pt>
                <c:pt idx="2086">
                  <c:v>3</c:v>
                </c:pt>
                <c:pt idx="2087">
                  <c:v>6</c:v>
                </c:pt>
                <c:pt idx="2088">
                  <c:v>5</c:v>
                </c:pt>
                <c:pt idx="2089">
                  <c:v>5</c:v>
                </c:pt>
                <c:pt idx="2090">
                  <c:v>2</c:v>
                </c:pt>
                <c:pt idx="2091">
                  <c:v>6</c:v>
                </c:pt>
                <c:pt idx="2092">
                  <c:v>3</c:v>
                </c:pt>
                <c:pt idx="2093">
                  <c:v>3</c:v>
                </c:pt>
                <c:pt idx="2094">
                  <c:v>12</c:v>
                </c:pt>
                <c:pt idx="2095">
                  <c:v>7</c:v>
                </c:pt>
                <c:pt idx="2096">
                  <c:v>6</c:v>
                </c:pt>
                <c:pt idx="2097">
                  <c:v>3</c:v>
                </c:pt>
                <c:pt idx="2098">
                  <c:v>13</c:v>
                </c:pt>
                <c:pt idx="2099">
                  <c:v>4</c:v>
                </c:pt>
                <c:pt idx="2100">
                  <c:v>4</c:v>
                </c:pt>
                <c:pt idx="2101">
                  <c:v>12</c:v>
                </c:pt>
                <c:pt idx="2102">
                  <c:v>8</c:v>
                </c:pt>
                <c:pt idx="2103">
                  <c:v>10</c:v>
                </c:pt>
                <c:pt idx="2104">
                  <c:v>4</c:v>
                </c:pt>
                <c:pt idx="2105">
                  <c:v>3</c:v>
                </c:pt>
                <c:pt idx="2106">
                  <c:v>3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3</c:v>
                </c:pt>
                <c:pt idx="2111">
                  <c:v>7</c:v>
                </c:pt>
                <c:pt idx="2112">
                  <c:v>3</c:v>
                </c:pt>
                <c:pt idx="2113">
                  <c:v>3</c:v>
                </c:pt>
                <c:pt idx="2114">
                  <c:v>8</c:v>
                </c:pt>
                <c:pt idx="2115">
                  <c:v>3</c:v>
                </c:pt>
                <c:pt idx="2116">
                  <c:v>4</c:v>
                </c:pt>
                <c:pt idx="2117">
                  <c:v>3</c:v>
                </c:pt>
                <c:pt idx="2118">
                  <c:v>3</c:v>
                </c:pt>
                <c:pt idx="2119">
                  <c:v>11</c:v>
                </c:pt>
                <c:pt idx="2120">
                  <c:v>6</c:v>
                </c:pt>
                <c:pt idx="2121">
                  <c:v>6</c:v>
                </c:pt>
                <c:pt idx="2122">
                  <c:v>2</c:v>
                </c:pt>
                <c:pt idx="2123">
                  <c:v>4</c:v>
                </c:pt>
                <c:pt idx="2124">
                  <c:v>5</c:v>
                </c:pt>
                <c:pt idx="2125">
                  <c:v>10</c:v>
                </c:pt>
                <c:pt idx="2126">
                  <c:v>5</c:v>
                </c:pt>
                <c:pt idx="2127">
                  <c:v>5</c:v>
                </c:pt>
                <c:pt idx="2128">
                  <c:v>7</c:v>
                </c:pt>
                <c:pt idx="2129">
                  <c:v>10</c:v>
                </c:pt>
                <c:pt idx="2130">
                  <c:v>3</c:v>
                </c:pt>
                <c:pt idx="2131">
                  <c:v>12</c:v>
                </c:pt>
                <c:pt idx="2132">
                  <c:v>2</c:v>
                </c:pt>
                <c:pt idx="2133">
                  <c:v>2</c:v>
                </c:pt>
                <c:pt idx="2134">
                  <c:v>3</c:v>
                </c:pt>
                <c:pt idx="2135">
                  <c:v>12</c:v>
                </c:pt>
                <c:pt idx="2136">
                  <c:v>7</c:v>
                </c:pt>
                <c:pt idx="2137">
                  <c:v>2</c:v>
                </c:pt>
                <c:pt idx="2138">
                  <c:v>9</c:v>
                </c:pt>
                <c:pt idx="2139">
                  <c:v>3</c:v>
                </c:pt>
                <c:pt idx="2140">
                  <c:v>2</c:v>
                </c:pt>
                <c:pt idx="2141">
                  <c:v>12</c:v>
                </c:pt>
                <c:pt idx="2142">
                  <c:v>3</c:v>
                </c:pt>
                <c:pt idx="2143">
                  <c:v>13</c:v>
                </c:pt>
                <c:pt idx="2144">
                  <c:v>2</c:v>
                </c:pt>
                <c:pt idx="2145">
                  <c:v>5</c:v>
                </c:pt>
                <c:pt idx="2146">
                  <c:v>3</c:v>
                </c:pt>
                <c:pt idx="2147">
                  <c:v>5</c:v>
                </c:pt>
                <c:pt idx="2148">
                  <c:v>5</c:v>
                </c:pt>
                <c:pt idx="2149">
                  <c:v>0</c:v>
                </c:pt>
                <c:pt idx="2150">
                  <c:v>2</c:v>
                </c:pt>
                <c:pt idx="2151">
                  <c:v>2</c:v>
                </c:pt>
                <c:pt idx="2152">
                  <c:v>8</c:v>
                </c:pt>
                <c:pt idx="2153">
                  <c:v>12</c:v>
                </c:pt>
                <c:pt idx="2154">
                  <c:v>13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2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13</c:v>
                </c:pt>
                <c:pt idx="2163">
                  <c:v>5</c:v>
                </c:pt>
                <c:pt idx="2164">
                  <c:v>2</c:v>
                </c:pt>
                <c:pt idx="2165">
                  <c:v>4</c:v>
                </c:pt>
                <c:pt idx="2166">
                  <c:v>6</c:v>
                </c:pt>
                <c:pt idx="2167">
                  <c:v>13</c:v>
                </c:pt>
                <c:pt idx="2168">
                  <c:v>3</c:v>
                </c:pt>
                <c:pt idx="2169">
                  <c:v>3</c:v>
                </c:pt>
                <c:pt idx="2170">
                  <c:v>8</c:v>
                </c:pt>
                <c:pt idx="2171">
                  <c:v>8</c:v>
                </c:pt>
                <c:pt idx="2172">
                  <c:v>3</c:v>
                </c:pt>
                <c:pt idx="2173">
                  <c:v>8</c:v>
                </c:pt>
                <c:pt idx="2174">
                  <c:v>3</c:v>
                </c:pt>
                <c:pt idx="2175">
                  <c:v>7</c:v>
                </c:pt>
                <c:pt idx="2176">
                  <c:v>9</c:v>
                </c:pt>
                <c:pt idx="2177">
                  <c:v>10</c:v>
                </c:pt>
                <c:pt idx="2178">
                  <c:v>4</c:v>
                </c:pt>
                <c:pt idx="2179">
                  <c:v>11</c:v>
                </c:pt>
                <c:pt idx="2180">
                  <c:v>6</c:v>
                </c:pt>
                <c:pt idx="2181">
                  <c:v>6</c:v>
                </c:pt>
                <c:pt idx="2182">
                  <c:v>12</c:v>
                </c:pt>
                <c:pt idx="2183">
                  <c:v>6</c:v>
                </c:pt>
                <c:pt idx="2184">
                  <c:v>4</c:v>
                </c:pt>
                <c:pt idx="2185">
                  <c:v>5</c:v>
                </c:pt>
                <c:pt idx="2186">
                  <c:v>2</c:v>
                </c:pt>
                <c:pt idx="2187">
                  <c:v>3</c:v>
                </c:pt>
                <c:pt idx="2188">
                  <c:v>11</c:v>
                </c:pt>
                <c:pt idx="2189">
                  <c:v>7</c:v>
                </c:pt>
                <c:pt idx="2190">
                  <c:v>4</c:v>
                </c:pt>
                <c:pt idx="2191">
                  <c:v>8</c:v>
                </c:pt>
                <c:pt idx="2192">
                  <c:v>8</c:v>
                </c:pt>
                <c:pt idx="2193">
                  <c:v>4</c:v>
                </c:pt>
                <c:pt idx="2194">
                  <c:v>13</c:v>
                </c:pt>
                <c:pt idx="2195">
                  <c:v>4</c:v>
                </c:pt>
                <c:pt idx="2196">
                  <c:v>6</c:v>
                </c:pt>
                <c:pt idx="2197">
                  <c:v>3</c:v>
                </c:pt>
                <c:pt idx="2198">
                  <c:v>6</c:v>
                </c:pt>
                <c:pt idx="2199">
                  <c:v>10</c:v>
                </c:pt>
                <c:pt idx="2200">
                  <c:v>13</c:v>
                </c:pt>
                <c:pt idx="2201">
                  <c:v>4</c:v>
                </c:pt>
                <c:pt idx="2202">
                  <c:v>11</c:v>
                </c:pt>
                <c:pt idx="2203">
                  <c:v>4</c:v>
                </c:pt>
                <c:pt idx="2204">
                  <c:v>3</c:v>
                </c:pt>
                <c:pt idx="2205">
                  <c:v>2</c:v>
                </c:pt>
                <c:pt idx="2206">
                  <c:v>3</c:v>
                </c:pt>
                <c:pt idx="2207">
                  <c:v>3</c:v>
                </c:pt>
                <c:pt idx="2208">
                  <c:v>6</c:v>
                </c:pt>
                <c:pt idx="2209">
                  <c:v>3</c:v>
                </c:pt>
                <c:pt idx="2210">
                  <c:v>2</c:v>
                </c:pt>
                <c:pt idx="2211">
                  <c:v>3</c:v>
                </c:pt>
                <c:pt idx="2212">
                  <c:v>4</c:v>
                </c:pt>
                <c:pt idx="2213">
                  <c:v>10</c:v>
                </c:pt>
                <c:pt idx="2214">
                  <c:v>10</c:v>
                </c:pt>
                <c:pt idx="2215">
                  <c:v>6</c:v>
                </c:pt>
                <c:pt idx="2216">
                  <c:v>10</c:v>
                </c:pt>
                <c:pt idx="2217">
                  <c:v>5</c:v>
                </c:pt>
                <c:pt idx="2218">
                  <c:v>7</c:v>
                </c:pt>
                <c:pt idx="2219">
                  <c:v>3</c:v>
                </c:pt>
                <c:pt idx="2220">
                  <c:v>4</c:v>
                </c:pt>
                <c:pt idx="2221">
                  <c:v>3</c:v>
                </c:pt>
                <c:pt idx="2222">
                  <c:v>3</c:v>
                </c:pt>
                <c:pt idx="2223">
                  <c:v>7</c:v>
                </c:pt>
                <c:pt idx="2224">
                  <c:v>3</c:v>
                </c:pt>
                <c:pt idx="2225">
                  <c:v>8</c:v>
                </c:pt>
                <c:pt idx="2226">
                  <c:v>0</c:v>
                </c:pt>
                <c:pt idx="2227">
                  <c:v>8</c:v>
                </c:pt>
                <c:pt idx="2228">
                  <c:v>3</c:v>
                </c:pt>
                <c:pt idx="2229">
                  <c:v>3</c:v>
                </c:pt>
                <c:pt idx="2230">
                  <c:v>6</c:v>
                </c:pt>
                <c:pt idx="2231">
                  <c:v>2</c:v>
                </c:pt>
                <c:pt idx="2232">
                  <c:v>4</c:v>
                </c:pt>
                <c:pt idx="2233">
                  <c:v>5</c:v>
                </c:pt>
                <c:pt idx="2234">
                  <c:v>7</c:v>
                </c:pt>
                <c:pt idx="2235">
                  <c:v>3</c:v>
                </c:pt>
                <c:pt idx="2236">
                  <c:v>0</c:v>
                </c:pt>
                <c:pt idx="2237">
                  <c:v>3</c:v>
                </c:pt>
                <c:pt idx="2238">
                  <c:v>3</c:v>
                </c:pt>
                <c:pt idx="2239">
                  <c:v>4</c:v>
                </c:pt>
              </c:numCache>
            </c:numRef>
          </c:xVal>
          <c:yVal>
            <c:numRef>
              <c:f>'Customer Profile'!$M$2:$M$2241</c:f>
              <c:numCache>
                <c:formatCode>General</c:formatCode>
                <c:ptCount val="2240"/>
                <c:pt idx="0">
                  <c:v>36</c:v>
                </c:pt>
                <c:pt idx="1">
                  <c:v>60</c:v>
                </c:pt>
                <c:pt idx="2">
                  <c:v>46</c:v>
                </c:pt>
                <c:pt idx="3">
                  <c:v>74</c:v>
                </c:pt>
                <c:pt idx="4">
                  <c:v>50</c:v>
                </c:pt>
                <c:pt idx="5">
                  <c:v>56</c:v>
                </c:pt>
                <c:pt idx="6">
                  <c:v>45</c:v>
                </c:pt>
                <c:pt idx="7">
                  <c:v>61</c:v>
                </c:pt>
                <c:pt idx="8">
                  <c:v>63</c:v>
                </c:pt>
                <c:pt idx="9">
                  <c:v>34</c:v>
                </c:pt>
                <c:pt idx="10">
                  <c:v>57</c:v>
                </c:pt>
                <c:pt idx="11">
                  <c:v>51</c:v>
                </c:pt>
                <c:pt idx="12">
                  <c:v>58</c:v>
                </c:pt>
                <c:pt idx="13">
                  <c:v>49</c:v>
                </c:pt>
                <c:pt idx="14">
                  <c:v>68</c:v>
                </c:pt>
                <c:pt idx="15">
                  <c:v>39</c:v>
                </c:pt>
                <c:pt idx="16">
                  <c:v>52</c:v>
                </c:pt>
                <c:pt idx="17">
                  <c:v>40</c:v>
                </c:pt>
                <c:pt idx="18">
                  <c:v>46</c:v>
                </c:pt>
                <c:pt idx="19">
                  <c:v>33</c:v>
                </c:pt>
                <c:pt idx="20">
                  <c:v>70</c:v>
                </c:pt>
                <c:pt idx="21">
                  <c:v>55</c:v>
                </c:pt>
                <c:pt idx="22">
                  <c:v>70</c:v>
                </c:pt>
                <c:pt idx="23">
                  <c:v>63</c:v>
                </c:pt>
                <c:pt idx="24">
                  <c:v>51</c:v>
                </c:pt>
                <c:pt idx="25">
                  <c:v>61</c:v>
                </c:pt>
                <c:pt idx="26">
                  <c:v>68</c:v>
                </c:pt>
                <c:pt idx="27">
                  <c:v>76</c:v>
                </c:pt>
                <c:pt idx="28">
                  <c:v>44</c:v>
                </c:pt>
                <c:pt idx="29">
                  <c:v>35</c:v>
                </c:pt>
                <c:pt idx="30">
                  <c:v>41</c:v>
                </c:pt>
                <c:pt idx="31">
                  <c:v>65</c:v>
                </c:pt>
                <c:pt idx="32">
                  <c:v>75</c:v>
                </c:pt>
                <c:pt idx="33">
                  <c:v>25</c:v>
                </c:pt>
                <c:pt idx="34">
                  <c:v>56</c:v>
                </c:pt>
                <c:pt idx="35">
                  <c:v>49</c:v>
                </c:pt>
                <c:pt idx="36">
                  <c:v>59</c:v>
                </c:pt>
                <c:pt idx="37">
                  <c:v>73</c:v>
                </c:pt>
                <c:pt idx="38">
                  <c:v>46</c:v>
                </c:pt>
                <c:pt idx="39">
                  <c:v>58</c:v>
                </c:pt>
                <c:pt idx="40">
                  <c:v>65</c:v>
                </c:pt>
                <c:pt idx="41">
                  <c:v>66</c:v>
                </c:pt>
                <c:pt idx="42">
                  <c:v>65</c:v>
                </c:pt>
                <c:pt idx="43">
                  <c:v>56</c:v>
                </c:pt>
                <c:pt idx="44">
                  <c:v>42</c:v>
                </c:pt>
                <c:pt idx="45">
                  <c:v>70</c:v>
                </c:pt>
                <c:pt idx="46">
                  <c:v>54</c:v>
                </c:pt>
                <c:pt idx="47">
                  <c:v>69</c:v>
                </c:pt>
                <c:pt idx="48">
                  <c:v>56</c:v>
                </c:pt>
                <c:pt idx="49">
                  <c:v>50</c:v>
                </c:pt>
                <c:pt idx="50">
                  <c:v>58</c:v>
                </c:pt>
                <c:pt idx="51">
                  <c:v>66</c:v>
                </c:pt>
                <c:pt idx="52">
                  <c:v>70</c:v>
                </c:pt>
                <c:pt idx="53">
                  <c:v>62</c:v>
                </c:pt>
                <c:pt idx="54">
                  <c:v>76</c:v>
                </c:pt>
                <c:pt idx="55">
                  <c:v>58</c:v>
                </c:pt>
                <c:pt idx="56">
                  <c:v>52</c:v>
                </c:pt>
                <c:pt idx="57">
                  <c:v>51</c:v>
                </c:pt>
                <c:pt idx="58">
                  <c:v>48</c:v>
                </c:pt>
                <c:pt idx="59">
                  <c:v>69</c:v>
                </c:pt>
                <c:pt idx="60">
                  <c:v>51</c:v>
                </c:pt>
                <c:pt idx="61">
                  <c:v>32</c:v>
                </c:pt>
                <c:pt idx="62">
                  <c:v>40</c:v>
                </c:pt>
                <c:pt idx="63">
                  <c:v>60</c:v>
                </c:pt>
                <c:pt idx="64">
                  <c:v>51</c:v>
                </c:pt>
                <c:pt idx="65">
                  <c:v>53</c:v>
                </c:pt>
                <c:pt idx="66">
                  <c:v>43</c:v>
                </c:pt>
                <c:pt idx="67">
                  <c:v>48</c:v>
                </c:pt>
                <c:pt idx="68">
                  <c:v>64</c:v>
                </c:pt>
                <c:pt idx="69">
                  <c:v>49</c:v>
                </c:pt>
                <c:pt idx="70">
                  <c:v>51</c:v>
                </c:pt>
                <c:pt idx="71">
                  <c:v>45</c:v>
                </c:pt>
                <c:pt idx="72">
                  <c:v>71</c:v>
                </c:pt>
                <c:pt idx="73">
                  <c:v>52</c:v>
                </c:pt>
                <c:pt idx="74">
                  <c:v>43</c:v>
                </c:pt>
                <c:pt idx="75">
                  <c:v>47</c:v>
                </c:pt>
                <c:pt idx="76">
                  <c:v>67</c:v>
                </c:pt>
                <c:pt idx="77">
                  <c:v>50</c:v>
                </c:pt>
                <c:pt idx="78">
                  <c:v>67</c:v>
                </c:pt>
                <c:pt idx="79">
                  <c:v>45</c:v>
                </c:pt>
                <c:pt idx="80">
                  <c:v>57</c:v>
                </c:pt>
                <c:pt idx="81">
                  <c:v>36</c:v>
                </c:pt>
                <c:pt idx="82">
                  <c:v>63</c:v>
                </c:pt>
                <c:pt idx="83">
                  <c:v>45</c:v>
                </c:pt>
                <c:pt idx="84">
                  <c:v>43</c:v>
                </c:pt>
                <c:pt idx="85">
                  <c:v>63</c:v>
                </c:pt>
                <c:pt idx="86">
                  <c:v>32</c:v>
                </c:pt>
                <c:pt idx="87">
                  <c:v>65</c:v>
                </c:pt>
                <c:pt idx="88">
                  <c:v>41</c:v>
                </c:pt>
                <c:pt idx="89">
                  <c:v>75</c:v>
                </c:pt>
                <c:pt idx="90">
                  <c:v>35</c:v>
                </c:pt>
                <c:pt idx="91">
                  <c:v>49</c:v>
                </c:pt>
                <c:pt idx="92">
                  <c:v>77</c:v>
                </c:pt>
                <c:pt idx="93">
                  <c:v>35</c:v>
                </c:pt>
                <c:pt idx="94">
                  <c:v>33</c:v>
                </c:pt>
                <c:pt idx="95">
                  <c:v>48</c:v>
                </c:pt>
                <c:pt idx="96">
                  <c:v>51</c:v>
                </c:pt>
                <c:pt idx="97">
                  <c:v>44</c:v>
                </c:pt>
                <c:pt idx="98">
                  <c:v>36</c:v>
                </c:pt>
                <c:pt idx="99">
                  <c:v>47</c:v>
                </c:pt>
                <c:pt idx="100">
                  <c:v>36</c:v>
                </c:pt>
                <c:pt idx="101">
                  <c:v>32</c:v>
                </c:pt>
                <c:pt idx="102">
                  <c:v>55</c:v>
                </c:pt>
                <c:pt idx="103">
                  <c:v>43</c:v>
                </c:pt>
                <c:pt idx="104">
                  <c:v>67</c:v>
                </c:pt>
                <c:pt idx="105">
                  <c:v>34</c:v>
                </c:pt>
                <c:pt idx="106">
                  <c:v>32</c:v>
                </c:pt>
                <c:pt idx="107">
                  <c:v>67</c:v>
                </c:pt>
                <c:pt idx="108">
                  <c:v>69</c:v>
                </c:pt>
                <c:pt idx="109">
                  <c:v>40</c:v>
                </c:pt>
                <c:pt idx="110">
                  <c:v>30</c:v>
                </c:pt>
                <c:pt idx="111">
                  <c:v>57</c:v>
                </c:pt>
                <c:pt idx="112">
                  <c:v>45</c:v>
                </c:pt>
                <c:pt idx="113">
                  <c:v>51</c:v>
                </c:pt>
                <c:pt idx="114">
                  <c:v>64</c:v>
                </c:pt>
                <c:pt idx="115">
                  <c:v>54</c:v>
                </c:pt>
                <c:pt idx="116">
                  <c:v>66</c:v>
                </c:pt>
                <c:pt idx="117">
                  <c:v>68</c:v>
                </c:pt>
                <c:pt idx="118">
                  <c:v>61</c:v>
                </c:pt>
                <c:pt idx="119">
                  <c:v>44</c:v>
                </c:pt>
                <c:pt idx="120">
                  <c:v>37</c:v>
                </c:pt>
                <c:pt idx="121">
                  <c:v>70</c:v>
                </c:pt>
                <c:pt idx="122">
                  <c:v>55</c:v>
                </c:pt>
                <c:pt idx="123">
                  <c:v>70</c:v>
                </c:pt>
                <c:pt idx="124">
                  <c:v>54</c:v>
                </c:pt>
                <c:pt idx="125">
                  <c:v>41</c:v>
                </c:pt>
                <c:pt idx="126">
                  <c:v>32</c:v>
                </c:pt>
                <c:pt idx="127">
                  <c:v>48</c:v>
                </c:pt>
                <c:pt idx="128">
                  <c:v>64</c:v>
                </c:pt>
                <c:pt idx="129">
                  <c:v>67</c:v>
                </c:pt>
                <c:pt idx="130">
                  <c:v>52</c:v>
                </c:pt>
                <c:pt idx="131">
                  <c:v>50</c:v>
                </c:pt>
                <c:pt idx="132">
                  <c:v>46</c:v>
                </c:pt>
                <c:pt idx="133">
                  <c:v>69</c:v>
                </c:pt>
                <c:pt idx="134">
                  <c:v>44</c:v>
                </c:pt>
                <c:pt idx="135">
                  <c:v>72</c:v>
                </c:pt>
                <c:pt idx="136">
                  <c:v>38</c:v>
                </c:pt>
                <c:pt idx="137">
                  <c:v>72</c:v>
                </c:pt>
                <c:pt idx="138">
                  <c:v>40</c:v>
                </c:pt>
                <c:pt idx="139">
                  <c:v>40</c:v>
                </c:pt>
                <c:pt idx="140">
                  <c:v>46</c:v>
                </c:pt>
                <c:pt idx="141">
                  <c:v>40</c:v>
                </c:pt>
                <c:pt idx="142">
                  <c:v>54</c:v>
                </c:pt>
                <c:pt idx="143">
                  <c:v>50</c:v>
                </c:pt>
                <c:pt idx="144">
                  <c:v>48</c:v>
                </c:pt>
                <c:pt idx="145">
                  <c:v>56</c:v>
                </c:pt>
                <c:pt idx="146">
                  <c:v>34</c:v>
                </c:pt>
                <c:pt idx="147">
                  <c:v>61</c:v>
                </c:pt>
                <c:pt idx="148">
                  <c:v>53</c:v>
                </c:pt>
                <c:pt idx="149">
                  <c:v>52</c:v>
                </c:pt>
                <c:pt idx="150">
                  <c:v>46</c:v>
                </c:pt>
                <c:pt idx="151">
                  <c:v>76</c:v>
                </c:pt>
                <c:pt idx="152">
                  <c:v>29</c:v>
                </c:pt>
                <c:pt idx="153">
                  <c:v>34</c:v>
                </c:pt>
                <c:pt idx="154">
                  <c:v>55</c:v>
                </c:pt>
                <c:pt idx="155">
                  <c:v>66</c:v>
                </c:pt>
                <c:pt idx="156">
                  <c:v>44</c:v>
                </c:pt>
                <c:pt idx="157">
                  <c:v>46</c:v>
                </c:pt>
                <c:pt idx="158">
                  <c:v>50</c:v>
                </c:pt>
                <c:pt idx="159">
                  <c:v>68</c:v>
                </c:pt>
                <c:pt idx="160">
                  <c:v>53</c:v>
                </c:pt>
                <c:pt idx="161">
                  <c:v>49</c:v>
                </c:pt>
                <c:pt idx="162">
                  <c:v>55</c:v>
                </c:pt>
                <c:pt idx="163">
                  <c:v>72</c:v>
                </c:pt>
                <c:pt idx="164">
                  <c:v>45</c:v>
                </c:pt>
                <c:pt idx="165">
                  <c:v>55</c:v>
                </c:pt>
                <c:pt idx="166">
                  <c:v>70</c:v>
                </c:pt>
                <c:pt idx="167">
                  <c:v>73</c:v>
                </c:pt>
                <c:pt idx="168">
                  <c:v>35</c:v>
                </c:pt>
                <c:pt idx="169">
                  <c:v>41</c:v>
                </c:pt>
                <c:pt idx="170">
                  <c:v>35</c:v>
                </c:pt>
                <c:pt idx="171">
                  <c:v>46</c:v>
                </c:pt>
                <c:pt idx="172">
                  <c:v>49</c:v>
                </c:pt>
                <c:pt idx="173">
                  <c:v>42</c:v>
                </c:pt>
                <c:pt idx="174">
                  <c:v>43</c:v>
                </c:pt>
                <c:pt idx="175">
                  <c:v>40</c:v>
                </c:pt>
                <c:pt idx="176">
                  <c:v>34</c:v>
                </c:pt>
                <c:pt idx="177">
                  <c:v>39</c:v>
                </c:pt>
                <c:pt idx="178">
                  <c:v>59</c:v>
                </c:pt>
                <c:pt idx="179">
                  <c:v>56</c:v>
                </c:pt>
                <c:pt idx="180">
                  <c:v>63</c:v>
                </c:pt>
                <c:pt idx="181">
                  <c:v>50</c:v>
                </c:pt>
                <c:pt idx="182">
                  <c:v>61</c:v>
                </c:pt>
                <c:pt idx="183">
                  <c:v>59</c:v>
                </c:pt>
                <c:pt idx="184">
                  <c:v>49</c:v>
                </c:pt>
                <c:pt idx="185">
                  <c:v>50</c:v>
                </c:pt>
                <c:pt idx="186">
                  <c:v>55</c:v>
                </c:pt>
                <c:pt idx="187">
                  <c:v>45</c:v>
                </c:pt>
                <c:pt idx="188">
                  <c:v>53</c:v>
                </c:pt>
                <c:pt idx="189">
                  <c:v>65</c:v>
                </c:pt>
                <c:pt idx="190">
                  <c:v>64</c:v>
                </c:pt>
                <c:pt idx="191">
                  <c:v>46</c:v>
                </c:pt>
                <c:pt idx="192">
                  <c:v>37</c:v>
                </c:pt>
                <c:pt idx="193">
                  <c:v>56</c:v>
                </c:pt>
                <c:pt idx="194">
                  <c:v>30</c:v>
                </c:pt>
                <c:pt idx="195">
                  <c:v>60</c:v>
                </c:pt>
                <c:pt idx="196">
                  <c:v>40</c:v>
                </c:pt>
                <c:pt idx="197">
                  <c:v>44</c:v>
                </c:pt>
                <c:pt idx="198">
                  <c:v>69</c:v>
                </c:pt>
                <c:pt idx="199">
                  <c:v>62</c:v>
                </c:pt>
                <c:pt idx="200">
                  <c:v>48</c:v>
                </c:pt>
                <c:pt idx="201">
                  <c:v>51</c:v>
                </c:pt>
                <c:pt idx="202">
                  <c:v>56</c:v>
                </c:pt>
                <c:pt idx="203">
                  <c:v>32</c:v>
                </c:pt>
                <c:pt idx="204">
                  <c:v>48</c:v>
                </c:pt>
                <c:pt idx="205">
                  <c:v>68</c:v>
                </c:pt>
                <c:pt idx="206">
                  <c:v>56</c:v>
                </c:pt>
                <c:pt idx="207">
                  <c:v>49</c:v>
                </c:pt>
                <c:pt idx="208">
                  <c:v>69</c:v>
                </c:pt>
                <c:pt idx="209">
                  <c:v>52</c:v>
                </c:pt>
                <c:pt idx="210">
                  <c:v>45</c:v>
                </c:pt>
                <c:pt idx="211">
                  <c:v>50</c:v>
                </c:pt>
                <c:pt idx="212">
                  <c:v>58</c:v>
                </c:pt>
                <c:pt idx="213">
                  <c:v>45</c:v>
                </c:pt>
                <c:pt idx="214">
                  <c:v>56</c:v>
                </c:pt>
                <c:pt idx="215">
                  <c:v>47</c:v>
                </c:pt>
                <c:pt idx="216">
                  <c:v>50</c:v>
                </c:pt>
                <c:pt idx="217">
                  <c:v>64</c:v>
                </c:pt>
                <c:pt idx="218">
                  <c:v>46</c:v>
                </c:pt>
                <c:pt idx="219">
                  <c:v>41</c:v>
                </c:pt>
                <c:pt idx="220">
                  <c:v>61</c:v>
                </c:pt>
                <c:pt idx="221">
                  <c:v>45</c:v>
                </c:pt>
                <c:pt idx="222">
                  <c:v>39</c:v>
                </c:pt>
                <c:pt idx="223">
                  <c:v>65</c:v>
                </c:pt>
                <c:pt idx="224">
                  <c:v>48</c:v>
                </c:pt>
                <c:pt idx="225">
                  <c:v>54</c:v>
                </c:pt>
                <c:pt idx="226">
                  <c:v>61</c:v>
                </c:pt>
                <c:pt idx="227">
                  <c:v>57</c:v>
                </c:pt>
                <c:pt idx="228">
                  <c:v>37</c:v>
                </c:pt>
                <c:pt idx="229">
                  <c:v>68</c:v>
                </c:pt>
                <c:pt idx="230">
                  <c:v>49</c:v>
                </c:pt>
                <c:pt idx="231">
                  <c:v>72</c:v>
                </c:pt>
                <c:pt idx="233">
                  <c:v>55</c:v>
                </c:pt>
                <c:pt idx="234">
                  <c:v>51</c:v>
                </c:pt>
                <c:pt idx="235">
                  <c:v>34</c:v>
                </c:pt>
                <c:pt idx="236">
                  <c:v>63</c:v>
                </c:pt>
                <c:pt idx="237">
                  <c:v>43</c:v>
                </c:pt>
                <c:pt idx="238">
                  <c:v>46</c:v>
                </c:pt>
                <c:pt idx="239">
                  <c:v>38</c:v>
                </c:pt>
                <c:pt idx="240">
                  <c:v>74</c:v>
                </c:pt>
                <c:pt idx="241">
                  <c:v>38</c:v>
                </c:pt>
                <c:pt idx="242">
                  <c:v>48</c:v>
                </c:pt>
                <c:pt idx="243">
                  <c:v>55</c:v>
                </c:pt>
                <c:pt idx="244">
                  <c:v>72</c:v>
                </c:pt>
                <c:pt idx="245">
                  <c:v>53</c:v>
                </c:pt>
                <c:pt idx="246">
                  <c:v>51</c:v>
                </c:pt>
                <c:pt idx="247">
                  <c:v>48</c:v>
                </c:pt>
                <c:pt idx="248">
                  <c:v>43</c:v>
                </c:pt>
                <c:pt idx="249">
                  <c:v>58</c:v>
                </c:pt>
                <c:pt idx="250">
                  <c:v>39</c:v>
                </c:pt>
                <c:pt idx="251">
                  <c:v>37</c:v>
                </c:pt>
                <c:pt idx="252">
                  <c:v>55</c:v>
                </c:pt>
                <c:pt idx="253">
                  <c:v>45</c:v>
                </c:pt>
                <c:pt idx="254">
                  <c:v>56</c:v>
                </c:pt>
                <c:pt idx="255">
                  <c:v>61</c:v>
                </c:pt>
                <c:pt idx="256">
                  <c:v>43</c:v>
                </c:pt>
                <c:pt idx="257">
                  <c:v>58</c:v>
                </c:pt>
                <c:pt idx="258">
                  <c:v>43</c:v>
                </c:pt>
                <c:pt idx="259">
                  <c:v>47</c:v>
                </c:pt>
                <c:pt idx="260">
                  <c:v>33</c:v>
                </c:pt>
                <c:pt idx="261">
                  <c:v>39</c:v>
                </c:pt>
                <c:pt idx="262">
                  <c:v>44</c:v>
                </c:pt>
                <c:pt idx="263">
                  <c:v>35</c:v>
                </c:pt>
                <c:pt idx="264">
                  <c:v>53</c:v>
                </c:pt>
                <c:pt idx="265">
                  <c:v>51</c:v>
                </c:pt>
                <c:pt idx="266">
                  <c:v>65</c:v>
                </c:pt>
                <c:pt idx="267">
                  <c:v>51</c:v>
                </c:pt>
                <c:pt idx="268">
                  <c:v>47</c:v>
                </c:pt>
                <c:pt idx="269">
                  <c:v>49</c:v>
                </c:pt>
                <c:pt idx="270">
                  <c:v>45</c:v>
                </c:pt>
                <c:pt idx="271">
                  <c:v>67</c:v>
                </c:pt>
                <c:pt idx="272">
                  <c:v>49</c:v>
                </c:pt>
                <c:pt idx="273">
                  <c:v>29</c:v>
                </c:pt>
                <c:pt idx="274">
                  <c:v>39</c:v>
                </c:pt>
                <c:pt idx="275">
                  <c:v>29</c:v>
                </c:pt>
                <c:pt idx="276">
                  <c:v>54</c:v>
                </c:pt>
                <c:pt idx="277">
                  <c:v>46</c:v>
                </c:pt>
                <c:pt idx="278">
                  <c:v>63</c:v>
                </c:pt>
                <c:pt idx="279">
                  <c:v>67</c:v>
                </c:pt>
                <c:pt idx="280">
                  <c:v>46</c:v>
                </c:pt>
                <c:pt idx="281">
                  <c:v>53</c:v>
                </c:pt>
                <c:pt idx="282">
                  <c:v>46</c:v>
                </c:pt>
                <c:pt idx="283">
                  <c:v>35</c:v>
                </c:pt>
                <c:pt idx="284">
                  <c:v>70</c:v>
                </c:pt>
                <c:pt idx="285">
                  <c:v>69</c:v>
                </c:pt>
                <c:pt idx="286">
                  <c:v>71</c:v>
                </c:pt>
                <c:pt idx="287">
                  <c:v>43</c:v>
                </c:pt>
                <c:pt idx="288">
                  <c:v>65</c:v>
                </c:pt>
                <c:pt idx="289">
                  <c:v>58</c:v>
                </c:pt>
                <c:pt idx="290">
                  <c:v>78</c:v>
                </c:pt>
                <c:pt idx="291">
                  <c:v>42</c:v>
                </c:pt>
                <c:pt idx="292">
                  <c:v>39</c:v>
                </c:pt>
                <c:pt idx="293">
                  <c:v>55</c:v>
                </c:pt>
                <c:pt idx="294">
                  <c:v>56</c:v>
                </c:pt>
                <c:pt idx="295">
                  <c:v>63</c:v>
                </c:pt>
                <c:pt idx="296">
                  <c:v>61</c:v>
                </c:pt>
                <c:pt idx="297">
                  <c:v>59</c:v>
                </c:pt>
                <c:pt idx="298">
                  <c:v>56</c:v>
                </c:pt>
                <c:pt idx="299">
                  <c:v>69</c:v>
                </c:pt>
                <c:pt idx="300">
                  <c:v>39</c:v>
                </c:pt>
                <c:pt idx="301">
                  <c:v>38</c:v>
                </c:pt>
                <c:pt idx="302">
                  <c:v>45</c:v>
                </c:pt>
                <c:pt idx="303">
                  <c:v>46</c:v>
                </c:pt>
                <c:pt idx="304">
                  <c:v>63</c:v>
                </c:pt>
                <c:pt idx="305">
                  <c:v>42</c:v>
                </c:pt>
                <c:pt idx="306">
                  <c:v>46</c:v>
                </c:pt>
                <c:pt idx="307">
                  <c:v>52</c:v>
                </c:pt>
                <c:pt idx="308">
                  <c:v>56</c:v>
                </c:pt>
                <c:pt idx="309">
                  <c:v>49</c:v>
                </c:pt>
                <c:pt idx="310">
                  <c:v>48</c:v>
                </c:pt>
                <c:pt idx="311">
                  <c:v>38</c:v>
                </c:pt>
                <c:pt idx="312">
                  <c:v>46</c:v>
                </c:pt>
                <c:pt idx="313">
                  <c:v>54</c:v>
                </c:pt>
                <c:pt idx="314">
                  <c:v>35</c:v>
                </c:pt>
                <c:pt idx="315">
                  <c:v>75</c:v>
                </c:pt>
                <c:pt idx="316">
                  <c:v>70</c:v>
                </c:pt>
                <c:pt idx="317">
                  <c:v>75</c:v>
                </c:pt>
                <c:pt idx="318">
                  <c:v>41</c:v>
                </c:pt>
                <c:pt idx="319">
                  <c:v>44</c:v>
                </c:pt>
                <c:pt idx="320">
                  <c:v>51</c:v>
                </c:pt>
                <c:pt idx="321">
                  <c:v>56</c:v>
                </c:pt>
                <c:pt idx="322">
                  <c:v>61</c:v>
                </c:pt>
                <c:pt idx="323">
                  <c:v>50</c:v>
                </c:pt>
                <c:pt idx="324">
                  <c:v>40</c:v>
                </c:pt>
                <c:pt idx="325">
                  <c:v>56</c:v>
                </c:pt>
                <c:pt idx="326">
                  <c:v>65</c:v>
                </c:pt>
                <c:pt idx="327">
                  <c:v>48</c:v>
                </c:pt>
                <c:pt idx="328">
                  <c:v>64</c:v>
                </c:pt>
                <c:pt idx="329">
                  <c:v>50</c:v>
                </c:pt>
                <c:pt idx="330">
                  <c:v>42</c:v>
                </c:pt>
                <c:pt idx="331">
                  <c:v>56</c:v>
                </c:pt>
                <c:pt idx="332">
                  <c:v>67</c:v>
                </c:pt>
                <c:pt idx="333">
                  <c:v>49</c:v>
                </c:pt>
                <c:pt idx="334">
                  <c:v>61</c:v>
                </c:pt>
                <c:pt idx="335">
                  <c:v>42</c:v>
                </c:pt>
                <c:pt idx="336">
                  <c:v>43</c:v>
                </c:pt>
                <c:pt idx="337">
                  <c:v>57</c:v>
                </c:pt>
                <c:pt idx="338">
                  <c:v>47</c:v>
                </c:pt>
                <c:pt idx="339">
                  <c:v>46</c:v>
                </c:pt>
                <c:pt idx="340">
                  <c:v>54</c:v>
                </c:pt>
                <c:pt idx="341">
                  <c:v>43</c:v>
                </c:pt>
                <c:pt idx="342">
                  <c:v>43</c:v>
                </c:pt>
                <c:pt idx="343">
                  <c:v>33</c:v>
                </c:pt>
                <c:pt idx="344">
                  <c:v>51</c:v>
                </c:pt>
                <c:pt idx="345">
                  <c:v>60</c:v>
                </c:pt>
                <c:pt idx="346">
                  <c:v>53</c:v>
                </c:pt>
                <c:pt idx="347">
                  <c:v>77</c:v>
                </c:pt>
                <c:pt idx="348">
                  <c:v>47</c:v>
                </c:pt>
                <c:pt idx="349">
                  <c:v>56</c:v>
                </c:pt>
                <c:pt idx="350">
                  <c:v>59</c:v>
                </c:pt>
                <c:pt idx="351">
                  <c:v>33</c:v>
                </c:pt>
                <c:pt idx="352">
                  <c:v>33</c:v>
                </c:pt>
                <c:pt idx="353">
                  <c:v>46</c:v>
                </c:pt>
                <c:pt idx="354">
                  <c:v>46</c:v>
                </c:pt>
                <c:pt idx="355">
                  <c:v>43</c:v>
                </c:pt>
                <c:pt idx="356">
                  <c:v>41</c:v>
                </c:pt>
                <c:pt idx="357">
                  <c:v>50</c:v>
                </c:pt>
                <c:pt idx="358">
                  <c:v>50</c:v>
                </c:pt>
                <c:pt idx="359">
                  <c:v>51</c:v>
                </c:pt>
                <c:pt idx="360">
                  <c:v>60</c:v>
                </c:pt>
                <c:pt idx="361">
                  <c:v>47</c:v>
                </c:pt>
                <c:pt idx="362">
                  <c:v>43</c:v>
                </c:pt>
                <c:pt idx="363">
                  <c:v>47</c:v>
                </c:pt>
                <c:pt idx="364">
                  <c:v>69</c:v>
                </c:pt>
                <c:pt idx="365">
                  <c:v>49</c:v>
                </c:pt>
                <c:pt idx="366">
                  <c:v>64</c:v>
                </c:pt>
                <c:pt idx="367">
                  <c:v>31</c:v>
                </c:pt>
                <c:pt idx="368">
                  <c:v>36</c:v>
                </c:pt>
                <c:pt idx="369">
                  <c:v>62</c:v>
                </c:pt>
                <c:pt idx="370">
                  <c:v>50</c:v>
                </c:pt>
                <c:pt idx="371">
                  <c:v>41</c:v>
                </c:pt>
                <c:pt idx="372">
                  <c:v>71</c:v>
                </c:pt>
                <c:pt idx="373">
                  <c:v>34</c:v>
                </c:pt>
                <c:pt idx="374">
                  <c:v>70</c:v>
                </c:pt>
                <c:pt idx="375">
                  <c:v>67</c:v>
                </c:pt>
                <c:pt idx="376">
                  <c:v>49</c:v>
                </c:pt>
                <c:pt idx="377">
                  <c:v>54</c:v>
                </c:pt>
                <c:pt idx="378">
                  <c:v>48</c:v>
                </c:pt>
                <c:pt idx="379">
                  <c:v>48</c:v>
                </c:pt>
                <c:pt idx="380">
                  <c:v>35</c:v>
                </c:pt>
                <c:pt idx="381">
                  <c:v>59</c:v>
                </c:pt>
                <c:pt idx="382">
                  <c:v>40</c:v>
                </c:pt>
                <c:pt idx="383">
                  <c:v>48</c:v>
                </c:pt>
                <c:pt idx="384">
                  <c:v>70</c:v>
                </c:pt>
                <c:pt idx="385">
                  <c:v>56</c:v>
                </c:pt>
                <c:pt idx="386">
                  <c:v>50</c:v>
                </c:pt>
                <c:pt idx="387">
                  <c:v>53</c:v>
                </c:pt>
                <c:pt idx="388">
                  <c:v>34</c:v>
                </c:pt>
                <c:pt idx="389">
                  <c:v>47</c:v>
                </c:pt>
                <c:pt idx="390">
                  <c:v>54</c:v>
                </c:pt>
                <c:pt idx="391">
                  <c:v>57</c:v>
                </c:pt>
                <c:pt idx="392">
                  <c:v>72</c:v>
                </c:pt>
                <c:pt idx="393">
                  <c:v>38</c:v>
                </c:pt>
                <c:pt idx="394">
                  <c:v>45</c:v>
                </c:pt>
                <c:pt idx="395">
                  <c:v>63</c:v>
                </c:pt>
                <c:pt idx="396">
                  <c:v>52</c:v>
                </c:pt>
                <c:pt idx="397">
                  <c:v>31</c:v>
                </c:pt>
                <c:pt idx="398">
                  <c:v>43</c:v>
                </c:pt>
                <c:pt idx="399">
                  <c:v>46</c:v>
                </c:pt>
                <c:pt idx="400">
                  <c:v>48</c:v>
                </c:pt>
                <c:pt idx="401">
                  <c:v>48</c:v>
                </c:pt>
                <c:pt idx="402">
                  <c:v>66</c:v>
                </c:pt>
                <c:pt idx="403">
                  <c:v>72</c:v>
                </c:pt>
                <c:pt idx="404">
                  <c:v>52</c:v>
                </c:pt>
                <c:pt idx="405">
                  <c:v>52</c:v>
                </c:pt>
                <c:pt idx="406">
                  <c:v>74</c:v>
                </c:pt>
                <c:pt idx="407">
                  <c:v>49</c:v>
                </c:pt>
                <c:pt idx="408">
                  <c:v>52</c:v>
                </c:pt>
                <c:pt idx="409">
                  <c:v>47</c:v>
                </c:pt>
                <c:pt idx="410">
                  <c:v>31</c:v>
                </c:pt>
                <c:pt idx="411">
                  <c:v>75</c:v>
                </c:pt>
                <c:pt idx="412">
                  <c:v>64</c:v>
                </c:pt>
                <c:pt idx="413">
                  <c:v>57</c:v>
                </c:pt>
                <c:pt idx="414">
                  <c:v>62</c:v>
                </c:pt>
                <c:pt idx="415">
                  <c:v>39</c:v>
                </c:pt>
                <c:pt idx="416">
                  <c:v>62</c:v>
                </c:pt>
                <c:pt idx="417">
                  <c:v>69</c:v>
                </c:pt>
                <c:pt idx="418">
                  <c:v>46</c:v>
                </c:pt>
                <c:pt idx="419">
                  <c:v>52</c:v>
                </c:pt>
                <c:pt idx="420">
                  <c:v>63</c:v>
                </c:pt>
                <c:pt idx="421">
                  <c:v>50</c:v>
                </c:pt>
                <c:pt idx="422">
                  <c:v>66</c:v>
                </c:pt>
                <c:pt idx="423">
                  <c:v>49</c:v>
                </c:pt>
                <c:pt idx="424">
                  <c:v>45</c:v>
                </c:pt>
                <c:pt idx="425">
                  <c:v>61</c:v>
                </c:pt>
                <c:pt idx="426">
                  <c:v>69</c:v>
                </c:pt>
                <c:pt idx="427">
                  <c:v>67</c:v>
                </c:pt>
                <c:pt idx="428">
                  <c:v>49</c:v>
                </c:pt>
                <c:pt idx="429">
                  <c:v>51</c:v>
                </c:pt>
                <c:pt idx="430">
                  <c:v>44</c:v>
                </c:pt>
                <c:pt idx="431">
                  <c:v>43</c:v>
                </c:pt>
                <c:pt idx="432">
                  <c:v>46</c:v>
                </c:pt>
                <c:pt idx="433">
                  <c:v>56</c:v>
                </c:pt>
                <c:pt idx="434">
                  <c:v>44</c:v>
                </c:pt>
                <c:pt idx="435">
                  <c:v>63</c:v>
                </c:pt>
                <c:pt idx="436">
                  <c:v>51</c:v>
                </c:pt>
                <c:pt idx="437">
                  <c:v>52</c:v>
                </c:pt>
                <c:pt idx="438">
                  <c:v>56</c:v>
                </c:pt>
                <c:pt idx="439">
                  <c:v>31</c:v>
                </c:pt>
                <c:pt idx="440">
                  <c:v>38</c:v>
                </c:pt>
                <c:pt idx="441">
                  <c:v>48</c:v>
                </c:pt>
                <c:pt idx="442">
                  <c:v>35</c:v>
                </c:pt>
                <c:pt idx="443">
                  <c:v>52</c:v>
                </c:pt>
                <c:pt idx="444">
                  <c:v>56</c:v>
                </c:pt>
                <c:pt idx="445">
                  <c:v>66</c:v>
                </c:pt>
                <c:pt idx="446">
                  <c:v>36</c:v>
                </c:pt>
                <c:pt idx="447">
                  <c:v>51</c:v>
                </c:pt>
                <c:pt idx="448">
                  <c:v>67</c:v>
                </c:pt>
                <c:pt idx="449">
                  <c:v>59</c:v>
                </c:pt>
                <c:pt idx="450">
                  <c:v>36</c:v>
                </c:pt>
                <c:pt idx="451">
                  <c:v>67</c:v>
                </c:pt>
                <c:pt idx="452">
                  <c:v>46</c:v>
                </c:pt>
                <c:pt idx="453">
                  <c:v>58</c:v>
                </c:pt>
                <c:pt idx="454">
                  <c:v>67</c:v>
                </c:pt>
                <c:pt idx="455">
                  <c:v>61</c:v>
                </c:pt>
                <c:pt idx="456">
                  <c:v>43</c:v>
                </c:pt>
                <c:pt idx="457">
                  <c:v>49</c:v>
                </c:pt>
                <c:pt idx="458">
                  <c:v>31</c:v>
                </c:pt>
                <c:pt idx="459">
                  <c:v>50</c:v>
                </c:pt>
                <c:pt idx="460">
                  <c:v>39</c:v>
                </c:pt>
                <c:pt idx="461">
                  <c:v>49</c:v>
                </c:pt>
                <c:pt idx="462">
                  <c:v>49</c:v>
                </c:pt>
                <c:pt idx="463">
                  <c:v>49</c:v>
                </c:pt>
                <c:pt idx="464">
                  <c:v>68</c:v>
                </c:pt>
                <c:pt idx="465">
                  <c:v>69</c:v>
                </c:pt>
                <c:pt idx="466">
                  <c:v>49</c:v>
                </c:pt>
                <c:pt idx="467">
                  <c:v>45</c:v>
                </c:pt>
                <c:pt idx="468">
                  <c:v>72</c:v>
                </c:pt>
                <c:pt idx="469">
                  <c:v>39</c:v>
                </c:pt>
                <c:pt idx="470">
                  <c:v>45</c:v>
                </c:pt>
                <c:pt idx="471">
                  <c:v>52</c:v>
                </c:pt>
                <c:pt idx="472">
                  <c:v>59</c:v>
                </c:pt>
                <c:pt idx="473">
                  <c:v>52</c:v>
                </c:pt>
                <c:pt idx="474">
                  <c:v>57</c:v>
                </c:pt>
                <c:pt idx="475">
                  <c:v>51</c:v>
                </c:pt>
                <c:pt idx="476">
                  <c:v>67</c:v>
                </c:pt>
                <c:pt idx="477">
                  <c:v>31</c:v>
                </c:pt>
                <c:pt idx="478">
                  <c:v>32</c:v>
                </c:pt>
                <c:pt idx="479">
                  <c:v>47</c:v>
                </c:pt>
                <c:pt idx="480">
                  <c:v>42</c:v>
                </c:pt>
                <c:pt idx="481">
                  <c:v>50</c:v>
                </c:pt>
                <c:pt idx="482">
                  <c:v>61</c:v>
                </c:pt>
                <c:pt idx="483">
                  <c:v>46</c:v>
                </c:pt>
                <c:pt idx="484">
                  <c:v>46</c:v>
                </c:pt>
                <c:pt idx="485">
                  <c:v>66</c:v>
                </c:pt>
                <c:pt idx="486">
                  <c:v>56</c:v>
                </c:pt>
                <c:pt idx="487">
                  <c:v>48</c:v>
                </c:pt>
                <c:pt idx="488">
                  <c:v>65</c:v>
                </c:pt>
                <c:pt idx="489">
                  <c:v>55</c:v>
                </c:pt>
                <c:pt idx="490">
                  <c:v>47</c:v>
                </c:pt>
                <c:pt idx="491">
                  <c:v>63</c:v>
                </c:pt>
                <c:pt idx="492">
                  <c:v>52</c:v>
                </c:pt>
                <c:pt idx="493">
                  <c:v>35</c:v>
                </c:pt>
                <c:pt idx="494">
                  <c:v>50</c:v>
                </c:pt>
                <c:pt idx="495">
                  <c:v>47</c:v>
                </c:pt>
                <c:pt idx="496">
                  <c:v>34</c:v>
                </c:pt>
                <c:pt idx="497">
                  <c:v>68</c:v>
                </c:pt>
                <c:pt idx="498">
                  <c:v>43</c:v>
                </c:pt>
                <c:pt idx="499">
                  <c:v>45</c:v>
                </c:pt>
                <c:pt idx="500">
                  <c:v>70</c:v>
                </c:pt>
                <c:pt idx="501">
                  <c:v>44</c:v>
                </c:pt>
                <c:pt idx="502">
                  <c:v>38</c:v>
                </c:pt>
                <c:pt idx="503">
                  <c:v>66</c:v>
                </c:pt>
                <c:pt idx="504">
                  <c:v>51</c:v>
                </c:pt>
                <c:pt idx="505">
                  <c:v>55</c:v>
                </c:pt>
                <c:pt idx="506">
                  <c:v>60</c:v>
                </c:pt>
                <c:pt idx="507">
                  <c:v>68</c:v>
                </c:pt>
                <c:pt idx="508">
                  <c:v>66</c:v>
                </c:pt>
                <c:pt idx="509">
                  <c:v>34</c:v>
                </c:pt>
                <c:pt idx="510">
                  <c:v>53</c:v>
                </c:pt>
                <c:pt idx="511">
                  <c:v>44</c:v>
                </c:pt>
                <c:pt idx="512">
                  <c:v>64</c:v>
                </c:pt>
                <c:pt idx="513">
                  <c:v>49</c:v>
                </c:pt>
                <c:pt idx="514">
                  <c:v>49</c:v>
                </c:pt>
                <c:pt idx="515">
                  <c:v>62</c:v>
                </c:pt>
                <c:pt idx="516">
                  <c:v>68</c:v>
                </c:pt>
                <c:pt idx="517">
                  <c:v>62</c:v>
                </c:pt>
                <c:pt idx="518">
                  <c:v>34</c:v>
                </c:pt>
                <c:pt idx="519">
                  <c:v>61</c:v>
                </c:pt>
                <c:pt idx="520">
                  <c:v>47</c:v>
                </c:pt>
                <c:pt idx="521">
                  <c:v>67</c:v>
                </c:pt>
                <c:pt idx="522">
                  <c:v>39</c:v>
                </c:pt>
                <c:pt idx="523">
                  <c:v>67</c:v>
                </c:pt>
                <c:pt idx="524">
                  <c:v>42</c:v>
                </c:pt>
                <c:pt idx="525">
                  <c:v>55</c:v>
                </c:pt>
                <c:pt idx="526">
                  <c:v>50</c:v>
                </c:pt>
                <c:pt idx="527">
                  <c:v>57</c:v>
                </c:pt>
                <c:pt idx="528">
                  <c:v>49</c:v>
                </c:pt>
                <c:pt idx="529">
                  <c:v>28</c:v>
                </c:pt>
                <c:pt idx="530">
                  <c:v>63</c:v>
                </c:pt>
                <c:pt idx="531">
                  <c:v>65</c:v>
                </c:pt>
                <c:pt idx="532">
                  <c:v>31</c:v>
                </c:pt>
                <c:pt idx="533">
                  <c:v>37</c:v>
                </c:pt>
                <c:pt idx="534">
                  <c:v>52</c:v>
                </c:pt>
                <c:pt idx="535">
                  <c:v>52</c:v>
                </c:pt>
                <c:pt idx="536">
                  <c:v>54</c:v>
                </c:pt>
                <c:pt idx="537">
                  <c:v>45</c:v>
                </c:pt>
                <c:pt idx="538">
                  <c:v>45</c:v>
                </c:pt>
                <c:pt idx="539">
                  <c:v>65</c:v>
                </c:pt>
                <c:pt idx="540">
                  <c:v>55</c:v>
                </c:pt>
                <c:pt idx="541">
                  <c:v>40</c:v>
                </c:pt>
                <c:pt idx="542">
                  <c:v>48</c:v>
                </c:pt>
                <c:pt idx="543">
                  <c:v>66</c:v>
                </c:pt>
                <c:pt idx="544">
                  <c:v>43</c:v>
                </c:pt>
                <c:pt idx="545">
                  <c:v>63</c:v>
                </c:pt>
                <c:pt idx="546">
                  <c:v>33</c:v>
                </c:pt>
                <c:pt idx="547">
                  <c:v>40</c:v>
                </c:pt>
                <c:pt idx="548">
                  <c:v>60</c:v>
                </c:pt>
                <c:pt idx="549">
                  <c:v>45</c:v>
                </c:pt>
                <c:pt idx="550">
                  <c:v>63</c:v>
                </c:pt>
                <c:pt idx="551">
                  <c:v>44</c:v>
                </c:pt>
                <c:pt idx="552">
                  <c:v>44</c:v>
                </c:pt>
                <c:pt idx="553">
                  <c:v>29</c:v>
                </c:pt>
                <c:pt idx="554">
                  <c:v>46</c:v>
                </c:pt>
                <c:pt idx="555">
                  <c:v>52</c:v>
                </c:pt>
                <c:pt idx="556">
                  <c:v>58</c:v>
                </c:pt>
                <c:pt idx="557">
                  <c:v>45</c:v>
                </c:pt>
                <c:pt idx="558">
                  <c:v>46</c:v>
                </c:pt>
                <c:pt idx="559">
                  <c:v>54</c:v>
                </c:pt>
                <c:pt idx="560">
                  <c:v>66</c:v>
                </c:pt>
                <c:pt idx="561">
                  <c:v>45</c:v>
                </c:pt>
                <c:pt idx="562">
                  <c:v>49</c:v>
                </c:pt>
                <c:pt idx="563">
                  <c:v>42</c:v>
                </c:pt>
                <c:pt idx="564">
                  <c:v>41</c:v>
                </c:pt>
                <c:pt idx="565">
                  <c:v>38</c:v>
                </c:pt>
                <c:pt idx="566">
                  <c:v>51</c:v>
                </c:pt>
                <c:pt idx="567">
                  <c:v>72</c:v>
                </c:pt>
                <c:pt idx="568">
                  <c:v>48</c:v>
                </c:pt>
                <c:pt idx="569">
                  <c:v>33</c:v>
                </c:pt>
                <c:pt idx="570">
                  <c:v>43</c:v>
                </c:pt>
                <c:pt idx="571">
                  <c:v>47</c:v>
                </c:pt>
                <c:pt idx="572">
                  <c:v>74</c:v>
                </c:pt>
                <c:pt idx="573">
                  <c:v>46</c:v>
                </c:pt>
                <c:pt idx="574">
                  <c:v>50</c:v>
                </c:pt>
                <c:pt idx="575">
                  <c:v>58</c:v>
                </c:pt>
                <c:pt idx="576">
                  <c:v>36</c:v>
                </c:pt>
                <c:pt idx="577">
                  <c:v>58</c:v>
                </c:pt>
                <c:pt idx="578">
                  <c:v>63</c:v>
                </c:pt>
                <c:pt idx="579">
                  <c:v>47</c:v>
                </c:pt>
                <c:pt idx="580">
                  <c:v>40</c:v>
                </c:pt>
                <c:pt idx="581">
                  <c:v>46</c:v>
                </c:pt>
                <c:pt idx="582">
                  <c:v>69</c:v>
                </c:pt>
                <c:pt idx="583">
                  <c:v>46</c:v>
                </c:pt>
                <c:pt idx="584">
                  <c:v>45</c:v>
                </c:pt>
                <c:pt idx="585">
                  <c:v>43</c:v>
                </c:pt>
                <c:pt idx="586">
                  <c:v>43</c:v>
                </c:pt>
                <c:pt idx="587">
                  <c:v>39</c:v>
                </c:pt>
                <c:pt idx="588">
                  <c:v>47</c:v>
                </c:pt>
                <c:pt idx="589">
                  <c:v>51</c:v>
                </c:pt>
                <c:pt idx="590">
                  <c:v>57</c:v>
                </c:pt>
                <c:pt idx="591">
                  <c:v>66</c:v>
                </c:pt>
                <c:pt idx="592">
                  <c:v>67</c:v>
                </c:pt>
                <c:pt idx="593">
                  <c:v>44</c:v>
                </c:pt>
                <c:pt idx="594">
                  <c:v>43</c:v>
                </c:pt>
                <c:pt idx="595">
                  <c:v>39</c:v>
                </c:pt>
                <c:pt idx="596">
                  <c:v>42</c:v>
                </c:pt>
                <c:pt idx="597">
                  <c:v>40</c:v>
                </c:pt>
                <c:pt idx="598">
                  <c:v>78</c:v>
                </c:pt>
                <c:pt idx="599">
                  <c:v>45</c:v>
                </c:pt>
                <c:pt idx="600">
                  <c:v>69</c:v>
                </c:pt>
                <c:pt idx="601">
                  <c:v>45</c:v>
                </c:pt>
                <c:pt idx="602">
                  <c:v>64</c:v>
                </c:pt>
                <c:pt idx="603">
                  <c:v>29</c:v>
                </c:pt>
                <c:pt idx="604">
                  <c:v>45</c:v>
                </c:pt>
                <c:pt idx="605">
                  <c:v>55</c:v>
                </c:pt>
                <c:pt idx="606">
                  <c:v>59</c:v>
                </c:pt>
                <c:pt idx="607">
                  <c:v>32</c:v>
                </c:pt>
                <c:pt idx="608">
                  <c:v>56</c:v>
                </c:pt>
                <c:pt idx="609">
                  <c:v>63</c:v>
                </c:pt>
                <c:pt idx="610">
                  <c:v>37</c:v>
                </c:pt>
                <c:pt idx="611">
                  <c:v>58</c:v>
                </c:pt>
                <c:pt idx="612">
                  <c:v>38</c:v>
                </c:pt>
                <c:pt idx="613">
                  <c:v>55</c:v>
                </c:pt>
                <c:pt idx="614">
                  <c:v>43</c:v>
                </c:pt>
                <c:pt idx="615">
                  <c:v>46</c:v>
                </c:pt>
                <c:pt idx="616">
                  <c:v>31</c:v>
                </c:pt>
                <c:pt idx="617">
                  <c:v>37</c:v>
                </c:pt>
                <c:pt idx="618">
                  <c:v>49</c:v>
                </c:pt>
                <c:pt idx="619">
                  <c:v>46</c:v>
                </c:pt>
                <c:pt idx="620">
                  <c:v>43</c:v>
                </c:pt>
                <c:pt idx="621">
                  <c:v>47</c:v>
                </c:pt>
                <c:pt idx="622">
                  <c:v>40</c:v>
                </c:pt>
                <c:pt idx="623">
                  <c:v>51</c:v>
                </c:pt>
                <c:pt idx="624">
                  <c:v>40</c:v>
                </c:pt>
                <c:pt idx="625">
                  <c:v>60</c:v>
                </c:pt>
                <c:pt idx="626">
                  <c:v>45</c:v>
                </c:pt>
                <c:pt idx="627">
                  <c:v>44</c:v>
                </c:pt>
                <c:pt idx="628">
                  <c:v>66</c:v>
                </c:pt>
                <c:pt idx="629">
                  <c:v>40</c:v>
                </c:pt>
                <c:pt idx="630">
                  <c:v>38</c:v>
                </c:pt>
                <c:pt idx="631">
                  <c:v>57</c:v>
                </c:pt>
                <c:pt idx="632">
                  <c:v>59</c:v>
                </c:pt>
                <c:pt idx="633">
                  <c:v>65</c:v>
                </c:pt>
                <c:pt idx="634">
                  <c:v>39</c:v>
                </c:pt>
                <c:pt idx="635">
                  <c:v>64</c:v>
                </c:pt>
                <c:pt idx="636">
                  <c:v>64</c:v>
                </c:pt>
                <c:pt idx="637">
                  <c:v>48</c:v>
                </c:pt>
                <c:pt idx="638">
                  <c:v>64</c:v>
                </c:pt>
                <c:pt idx="639">
                  <c:v>62</c:v>
                </c:pt>
                <c:pt idx="640">
                  <c:v>41</c:v>
                </c:pt>
                <c:pt idx="641">
                  <c:v>48</c:v>
                </c:pt>
                <c:pt idx="642">
                  <c:v>47</c:v>
                </c:pt>
                <c:pt idx="643">
                  <c:v>41</c:v>
                </c:pt>
                <c:pt idx="644">
                  <c:v>34</c:v>
                </c:pt>
                <c:pt idx="645">
                  <c:v>38</c:v>
                </c:pt>
                <c:pt idx="646">
                  <c:v>37</c:v>
                </c:pt>
                <c:pt idx="647">
                  <c:v>48</c:v>
                </c:pt>
                <c:pt idx="648">
                  <c:v>56</c:v>
                </c:pt>
                <c:pt idx="649">
                  <c:v>50</c:v>
                </c:pt>
                <c:pt idx="650">
                  <c:v>63</c:v>
                </c:pt>
                <c:pt idx="651">
                  <c:v>62</c:v>
                </c:pt>
                <c:pt idx="652">
                  <c:v>57</c:v>
                </c:pt>
                <c:pt idx="653">
                  <c:v>58</c:v>
                </c:pt>
                <c:pt idx="654">
                  <c:v>43</c:v>
                </c:pt>
                <c:pt idx="655">
                  <c:v>45</c:v>
                </c:pt>
                <c:pt idx="656">
                  <c:v>66</c:v>
                </c:pt>
                <c:pt idx="657">
                  <c:v>61</c:v>
                </c:pt>
                <c:pt idx="658">
                  <c:v>49</c:v>
                </c:pt>
                <c:pt idx="659">
                  <c:v>54</c:v>
                </c:pt>
                <c:pt idx="660">
                  <c:v>65</c:v>
                </c:pt>
                <c:pt idx="661">
                  <c:v>69</c:v>
                </c:pt>
                <c:pt idx="662">
                  <c:v>48</c:v>
                </c:pt>
                <c:pt idx="663">
                  <c:v>33</c:v>
                </c:pt>
                <c:pt idx="664">
                  <c:v>54</c:v>
                </c:pt>
                <c:pt idx="665">
                  <c:v>36</c:v>
                </c:pt>
                <c:pt idx="666">
                  <c:v>70</c:v>
                </c:pt>
                <c:pt idx="667">
                  <c:v>73</c:v>
                </c:pt>
                <c:pt idx="668">
                  <c:v>44</c:v>
                </c:pt>
                <c:pt idx="669">
                  <c:v>47</c:v>
                </c:pt>
                <c:pt idx="670">
                  <c:v>51</c:v>
                </c:pt>
                <c:pt idx="671">
                  <c:v>68</c:v>
                </c:pt>
                <c:pt idx="672">
                  <c:v>29</c:v>
                </c:pt>
                <c:pt idx="673">
                  <c:v>54</c:v>
                </c:pt>
                <c:pt idx="674">
                  <c:v>51</c:v>
                </c:pt>
                <c:pt idx="675">
                  <c:v>63</c:v>
                </c:pt>
                <c:pt idx="676">
                  <c:v>57</c:v>
                </c:pt>
                <c:pt idx="677">
                  <c:v>37</c:v>
                </c:pt>
                <c:pt idx="678">
                  <c:v>70</c:v>
                </c:pt>
                <c:pt idx="679">
                  <c:v>53</c:v>
                </c:pt>
                <c:pt idx="680">
                  <c:v>46</c:v>
                </c:pt>
                <c:pt idx="681">
                  <c:v>46</c:v>
                </c:pt>
                <c:pt idx="682">
                  <c:v>66</c:v>
                </c:pt>
                <c:pt idx="683">
                  <c:v>30</c:v>
                </c:pt>
                <c:pt idx="684">
                  <c:v>66</c:v>
                </c:pt>
                <c:pt idx="685">
                  <c:v>70</c:v>
                </c:pt>
                <c:pt idx="686">
                  <c:v>52</c:v>
                </c:pt>
                <c:pt idx="687">
                  <c:v>49</c:v>
                </c:pt>
                <c:pt idx="688">
                  <c:v>65</c:v>
                </c:pt>
                <c:pt idx="689">
                  <c:v>46</c:v>
                </c:pt>
                <c:pt idx="690">
                  <c:v>44</c:v>
                </c:pt>
                <c:pt idx="691">
                  <c:v>50</c:v>
                </c:pt>
                <c:pt idx="692">
                  <c:v>71</c:v>
                </c:pt>
                <c:pt idx="693">
                  <c:v>63</c:v>
                </c:pt>
                <c:pt idx="694">
                  <c:v>46</c:v>
                </c:pt>
                <c:pt idx="695">
                  <c:v>45</c:v>
                </c:pt>
                <c:pt idx="696">
                  <c:v>71</c:v>
                </c:pt>
                <c:pt idx="697">
                  <c:v>51</c:v>
                </c:pt>
                <c:pt idx="698">
                  <c:v>69</c:v>
                </c:pt>
                <c:pt idx="699">
                  <c:v>69</c:v>
                </c:pt>
                <c:pt idx="700">
                  <c:v>38</c:v>
                </c:pt>
                <c:pt idx="701">
                  <c:v>31</c:v>
                </c:pt>
                <c:pt idx="702">
                  <c:v>59</c:v>
                </c:pt>
                <c:pt idx="703">
                  <c:v>50</c:v>
                </c:pt>
                <c:pt idx="704">
                  <c:v>51</c:v>
                </c:pt>
                <c:pt idx="705">
                  <c:v>53</c:v>
                </c:pt>
                <c:pt idx="706">
                  <c:v>56</c:v>
                </c:pt>
                <c:pt idx="707">
                  <c:v>61</c:v>
                </c:pt>
                <c:pt idx="708">
                  <c:v>40</c:v>
                </c:pt>
                <c:pt idx="709">
                  <c:v>52</c:v>
                </c:pt>
                <c:pt idx="710">
                  <c:v>67</c:v>
                </c:pt>
                <c:pt idx="711">
                  <c:v>33</c:v>
                </c:pt>
                <c:pt idx="712">
                  <c:v>69</c:v>
                </c:pt>
                <c:pt idx="713">
                  <c:v>66</c:v>
                </c:pt>
                <c:pt idx="714">
                  <c:v>52</c:v>
                </c:pt>
                <c:pt idx="715">
                  <c:v>60</c:v>
                </c:pt>
                <c:pt idx="716">
                  <c:v>72</c:v>
                </c:pt>
                <c:pt idx="717">
                  <c:v>66</c:v>
                </c:pt>
                <c:pt idx="718">
                  <c:v>48</c:v>
                </c:pt>
                <c:pt idx="719">
                  <c:v>58</c:v>
                </c:pt>
                <c:pt idx="720">
                  <c:v>49</c:v>
                </c:pt>
                <c:pt idx="721">
                  <c:v>51</c:v>
                </c:pt>
                <c:pt idx="722">
                  <c:v>63</c:v>
                </c:pt>
                <c:pt idx="723">
                  <c:v>61</c:v>
                </c:pt>
                <c:pt idx="724">
                  <c:v>45</c:v>
                </c:pt>
                <c:pt idx="725">
                  <c:v>34</c:v>
                </c:pt>
                <c:pt idx="726">
                  <c:v>43</c:v>
                </c:pt>
                <c:pt idx="727">
                  <c:v>59</c:v>
                </c:pt>
                <c:pt idx="728">
                  <c:v>45</c:v>
                </c:pt>
                <c:pt idx="729">
                  <c:v>47</c:v>
                </c:pt>
                <c:pt idx="730">
                  <c:v>49</c:v>
                </c:pt>
                <c:pt idx="731">
                  <c:v>35</c:v>
                </c:pt>
                <c:pt idx="732">
                  <c:v>26</c:v>
                </c:pt>
                <c:pt idx="733">
                  <c:v>44</c:v>
                </c:pt>
                <c:pt idx="734">
                  <c:v>52</c:v>
                </c:pt>
                <c:pt idx="735">
                  <c:v>50</c:v>
                </c:pt>
                <c:pt idx="736">
                  <c:v>48</c:v>
                </c:pt>
                <c:pt idx="737">
                  <c:v>35</c:v>
                </c:pt>
                <c:pt idx="738">
                  <c:v>56</c:v>
                </c:pt>
                <c:pt idx="739">
                  <c:v>67</c:v>
                </c:pt>
                <c:pt idx="740">
                  <c:v>38</c:v>
                </c:pt>
                <c:pt idx="741">
                  <c:v>43</c:v>
                </c:pt>
                <c:pt idx="742">
                  <c:v>37</c:v>
                </c:pt>
                <c:pt idx="743">
                  <c:v>77</c:v>
                </c:pt>
                <c:pt idx="744">
                  <c:v>62</c:v>
                </c:pt>
                <c:pt idx="745">
                  <c:v>62</c:v>
                </c:pt>
                <c:pt idx="746">
                  <c:v>49</c:v>
                </c:pt>
                <c:pt idx="747">
                  <c:v>60</c:v>
                </c:pt>
                <c:pt idx="748">
                  <c:v>35</c:v>
                </c:pt>
                <c:pt idx="749">
                  <c:v>66</c:v>
                </c:pt>
                <c:pt idx="750">
                  <c:v>33</c:v>
                </c:pt>
                <c:pt idx="751">
                  <c:v>48</c:v>
                </c:pt>
                <c:pt idx="752">
                  <c:v>63</c:v>
                </c:pt>
                <c:pt idx="753">
                  <c:v>35</c:v>
                </c:pt>
                <c:pt idx="754">
                  <c:v>62</c:v>
                </c:pt>
                <c:pt idx="755">
                  <c:v>53</c:v>
                </c:pt>
                <c:pt idx="756">
                  <c:v>49</c:v>
                </c:pt>
                <c:pt idx="757">
                  <c:v>62</c:v>
                </c:pt>
                <c:pt idx="758">
                  <c:v>65</c:v>
                </c:pt>
                <c:pt idx="759">
                  <c:v>53</c:v>
                </c:pt>
                <c:pt idx="760">
                  <c:v>66</c:v>
                </c:pt>
                <c:pt idx="761">
                  <c:v>66</c:v>
                </c:pt>
                <c:pt idx="762">
                  <c:v>70</c:v>
                </c:pt>
                <c:pt idx="763">
                  <c:v>42</c:v>
                </c:pt>
                <c:pt idx="764">
                  <c:v>68</c:v>
                </c:pt>
                <c:pt idx="765">
                  <c:v>59</c:v>
                </c:pt>
                <c:pt idx="766">
                  <c:v>63</c:v>
                </c:pt>
                <c:pt idx="767">
                  <c:v>47</c:v>
                </c:pt>
                <c:pt idx="768">
                  <c:v>58</c:v>
                </c:pt>
                <c:pt idx="769">
                  <c:v>60</c:v>
                </c:pt>
                <c:pt idx="770">
                  <c:v>58</c:v>
                </c:pt>
                <c:pt idx="771">
                  <c:v>61</c:v>
                </c:pt>
                <c:pt idx="772">
                  <c:v>74</c:v>
                </c:pt>
                <c:pt idx="773">
                  <c:v>44</c:v>
                </c:pt>
                <c:pt idx="774">
                  <c:v>74</c:v>
                </c:pt>
                <c:pt idx="775">
                  <c:v>43</c:v>
                </c:pt>
                <c:pt idx="776">
                  <c:v>41</c:v>
                </c:pt>
                <c:pt idx="777">
                  <c:v>38</c:v>
                </c:pt>
                <c:pt idx="778">
                  <c:v>51</c:v>
                </c:pt>
                <c:pt idx="779">
                  <c:v>37</c:v>
                </c:pt>
                <c:pt idx="780">
                  <c:v>49</c:v>
                </c:pt>
                <c:pt idx="781">
                  <c:v>46</c:v>
                </c:pt>
                <c:pt idx="782">
                  <c:v>50</c:v>
                </c:pt>
                <c:pt idx="783">
                  <c:v>45</c:v>
                </c:pt>
                <c:pt idx="784">
                  <c:v>69</c:v>
                </c:pt>
                <c:pt idx="785">
                  <c:v>56</c:v>
                </c:pt>
                <c:pt idx="786">
                  <c:v>41</c:v>
                </c:pt>
                <c:pt idx="787">
                  <c:v>55</c:v>
                </c:pt>
                <c:pt idx="788">
                  <c:v>74</c:v>
                </c:pt>
                <c:pt idx="789">
                  <c:v>56</c:v>
                </c:pt>
                <c:pt idx="790">
                  <c:v>50</c:v>
                </c:pt>
                <c:pt idx="791">
                  <c:v>51</c:v>
                </c:pt>
                <c:pt idx="792">
                  <c:v>47</c:v>
                </c:pt>
                <c:pt idx="793">
                  <c:v>45</c:v>
                </c:pt>
                <c:pt idx="794">
                  <c:v>38</c:v>
                </c:pt>
                <c:pt idx="795">
                  <c:v>75</c:v>
                </c:pt>
                <c:pt idx="796">
                  <c:v>61</c:v>
                </c:pt>
                <c:pt idx="797">
                  <c:v>49</c:v>
                </c:pt>
                <c:pt idx="798">
                  <c:v>51</c:v>
                </c:pt>
                <c:pt idx="799">
                  <c:v>45</c:v>
                </c:pt>
                <c:pt idx="800">
                  <c:v>50</c:v>
                </c:pt>
                <c:pt idx="801">
                  <c:v>67</c:v>
                </c:pt>
                <c:pt idx="802">
                  <c:v>55</c:v>
                </c:pt>
                <c:pt idx="803">
                  <c:v>29</c:v>
                </c:pt>
                <c:pt idx="804">
                  <c:v>66</c:v>
                </c:pt>
                <c:pt idx="805">
                  <c:v>45</c:v>
                </c:pt>
                <c:pt idx="806">
                  <c:v>43</c:v>
                </c:pt>
                <c:pt idx="807">
                  <c:v>52</c:v>
                </c:pt>
                <c:pt idx="808">
                  <c:v>67</c:v>
                </c:pt>
                <c:pt idx="809">
                  <c:v>46</c:v>
                </c:pt>
                <c:pt idx="810">
                  <c:v>62</c:v>
                </c:pt>
                <c:pt idx="811">
                  <c:v>59</c:v>
                </c:pt>
                <c:pt idx="812">
                  <c:v>46</c:v>
                </c:pt>
                <c:pt idx="813">
                  <c:v>60</c:v>
                </c:pt>
                <c:pt idx="814">
                  <c:v>50</c:v>
                </c:pt>
                <c:pt idx="815">
                  <c:v>53</c:v>
                </c:pt>
                <c:pt idx="816">
                  <c:v>48</c:v>
                </c:pt>
                <c:pt idx="817">
                  <c:v>49</c:v>
                </c:pt>
                <c:pt idx="818">
                  <c:v>46</c:v>
                </c:pt>
                <c:pt idx="819">
                  <c:v>73</c:v>
                </c:pt>
                <c:pt idx="820">
                  <c:v>57</c:v>
                </c:pt>
                <c:pt idx="821">
                  <c:v>58</c:v>
                </c:pt>
                <c:pt idx="822">
                  <c:v>46</c:v>
                </c:pt>
                <c:pt idx="823">
                  <c:v>46</c:v>
                </c:pt>
                <c:pt idx="824">
                  <c:v>54</c:v>
                </c:pt>
                <c:pt idx="825">
                  <c:v>59</c:v>
                </c:pt>
                <c:pt idx="826">
                  <c:v>29</c:v>
                </c:pt>
                <c:pt idx="827">
                  <c:v>73</c:v>
                </c:pt>
                <c:pt idx="828">
                  <c:v>59</c:v>
                </c:pt>
                <c:pt idx="829">
                  <c:v>56</c:v>
                </c:pt>
                <c:pt idx="830">
                  <c:v>49</c:v>
                </c:pt>
                <c:pt idx="831">
                  <c:v>73</c:v>
                </c:pt>
                <c:pt idx="832">
                  <c:v>55</c:v>
                </c:pt>
                <c:pt idx="833">
                  <c:v>65</c:v>
                </c:pt>
                <c:pt idx="834">
                  <c:v>62</c:v>
                </c:pt>
                <c:pt idx="835">
                  <c:v>71</c:v>
                </c:pt>
                <c:pt idx="836">
                  <c:v>71</c:v>
                </c:pt>
                <c:pt idx="837">
                  <c:v>64</c:v>
                </c:pt>
                <c:pt idx="838">
                  <c:v>56</c:v>
                </c:pt>
                <c:pt idx="839">
                  <c:v>51</c:v>
                </c:pt>
                <c:pt idx="840">
                  <c:v>59</c:v>
                </c:pt>
                <c:pt idx="841">
                  <c:v>40</c:v>
                </c:pt>
                <c:pt idx="842">
                  <c:v>35</c:v>
                </c:pt>
                <c:pt idx="843">
                  <c:v>40</c:v>
                </c:pt>
                <c:pt idx="844">
                  <c:v>51</c:v>
                </c:pt>
                <c:pt idx="845">
                  <c:v>53</c:v>
                </c:pt>
                <c:pt idx="846">
                  <c:v>43</c:v>
                </c:pt>
                <c:pt idx="847">
                  <c:v>39</c:v>
                </c:pt>
                <c:pt idx="848">
                  <c:v>61</c:v>
                </c:pt>
                <c:pt idx="849">
                  <c:v>56</c:v>
                </c:pt>
                <c:pt idx="850">
                  <c:v>35</c:v>
                </c:pt>
                <c:pt idx="851">
                  <c:v>75</c:v>
                </c:pt>
                <c:pt idx="852">
                  <c:v>62</c:v>
                </c:pt>
                <c:pt idx="853">
                  <c:v>32</c:v>
                </c:pt>
                <c:pt idx="854">
                  <c:v>38</c:v>
                </c:pt>
                <c:pt idx="855">
                  <c:v>58</c:v>
                </c:pt>
                <c:pt idx="856">
                  <c:v>51</c:v>
                </c:pt>
                <c:pt idx="857">
                  <c:v>49</c:v>
                </c:pt>
                <c:pt idx="858">
                  <c:v>52</c:v>
                </c:pt>
                <c:pt idx="859">
                  <c:v>48</c:v>
                </c:pt>
                <c:pt idx="860">
                  <c:v>61</c:v>
                </c:pt>
                <c:pt idx="861">
                  <c:v>50</c:v>
                </c:pt>
                <c:pt idx="862">
                  <c:v>64</c:v>
                </c:pt>
                <c:pt idx="863">
                  <c:v>77</c:v>
                </c:pt>
                <c:pt idx="864">
                  <c:v>42</c:v>
                </c:pt>
                <c:pt idx="865">
                  <c:v>63</c:v>
                </c:pt>
                <c:pt idx="866">
                  <c:v>32</c:v>
                </c:pt>
                <c:pt idx="867">
                  <c:v>35</c:v>
                </c:pt>
                <c:pt idx="868">
                  <c:v>37</c:v>
                </c:pt>
                <c:pt idx="869">
                  <c:v>43</c:v>
                </c:pt>
                <c:pt idx="870">
                  <c:v>67</c:v>
                </c:pt>
                <c:pt idx="871">
                  <c:v>38</c:v>
                </c:pt>
                <c:pt idx="872">
                  <c:v>51</c:v>
                </c:pt>
                <c:pt idx="873">
                  <c:v>57</c:v>
                </c:pt>
                <c:pt idx="874">
                  <c:v>66</c:v>
                </c:pt>
                <c:pt idx="875">
                  <c:v>50</c:v>
                </c:pt>
                <c:pt idx="876">
                  <c:v>41</c:v>
                </c:pt>
                <c:pt idx="877">
                  <c:v>64</c:v>
                </c:pt>
                <c:pt idx="878">
                  <c:v>55</c:v>
                </c:pt>
                <c:pt idx="879">
                  <c:v>61</c:v>
                </c:pt>
                <c:pt idx="880">
                  <c:v>50</c:v>
                </c:pt>
                <c:pt idx="881">
                  <c:v>50</c:v>
                </c:pt>
                <c:pt idx="882">
                  <c:v>40</c:v>
                </c:pt>
                <c:pt idx="883">
                  <c:v>67</c:v>
                </c:pt>
                <c:pt idx="884">
                  <c:v>53</c:v>
                </c:pt>
                <c:pt idx="885">
                  <c:v>56</c:v>
                </c:pt>
                <c:pt idx="886">
                  <c:v>52</c:v>
                </c:pt>
                <c:pt idx="887">
                  <c:v>65</c:v>
                </c:pt>
                <c:pt idx="888">
                  <c:v>51</c:v>
                </c:pt>
                <c:pt idx="889">
                  <c:v>60</c:v>
                </c:pt>
                <c:pt idx="890">
                  <c:v>38</c:v>
                </c:pt>
                <c:pt idx="891">
                  <c:v>46</c:v>
                </c:pt>
                <c:pt idx="892">
                  <c:v>26</c:v>
                </c:pt>
                <c:pt idx="893">
                  <c:v>45</c:v>
                </c:pt>
                <c:pt idx="894">
                  <c:v>45</c:v>
                </c:pt>
                <c:pt idx="895">
                  <c:v>59</c:v>
                </c:pt>
                <c:pt idx="896">
                  <c:v>57</c:v>
                </c:pt>
                <c:pt idx="897">
                  <c:v>60</c:v>
                </c:pt>
                <c:pt idx="898">
                  <c:v>49</c:v>
                </c:pt>
                <c:pt idx="899">
                  <c:v>64</c:v>
                </c:pt>
                <c:pt idx="900">
                  <c:v>32</c:v>
                </c:pt>
                <c:pt idx="901">
                  <c:v>59</c:v>
                </c:pt>
                <c:pt idx="902">
                  <c:v>51</c:v>
                </c:pt>
                <c:pt idx="903">
                  <c:v>72</c:v>
                </c:pt>
                <c:pt idx="904">
                  <c:v>63</c:v>
                </c:pt>
                <c:pt idx="905">
                  <c:v>42</c:v>
                </c:pt>
                <c:pt idx="906">
                  <c:v>48</c:v>
                </c:pt>
                <c:pt idx="907">
                  <c:v>28</c:v>
                </c:pt>
                <c:pt idx="908">
                  <c:v>52</c:v>
                </c:pt>
                <c:pt idx="909">
                  <c:v>72</c:v>
                </c:pt>
                <c:pt idx="910">
                  <c:v>30</c:v>
                </c:pt>
                <c:pt idx="911">
                  <c:v>56</c:v>
                </c:pt>
                <c:pt idx="912">
                  <c:v>69</c:v>
                </c:pt>
                <c:pt idx="913">
                  <c:v>69</c:v>
                </c:pt>
                <c:pt idx="914">
                  <c:v>42</c:v>
                </c:pt>
                <c:pt idx="915">
                  <c:v>73</c:v>
                </c:pt>
                <c:pt idx="916">
                  <c:v>66</c:v>
                </c:pt>
                <c:pt idx="917">
                  <c:v>41</c:v>
                </c:pt>
                <c:pt idx="918">
                  <c:v>61</c:v>
                </c:pt>
                <c:pt idx="919">
                  <c:v>40</c:v>
                </c:pt>
                <c:pt idx="920">
                  <c:v>55</c:v>
                </c:pt>
                <c:pt idx="921">
                  <c:v>30</c:v>
                </c:pt>
                <c:pt idx="922">
                  <c:v>56</c:v>
                </c:pt>
                <c:pt idx="923">
                  <c:v>51</c:v>
                </c:pt>
                <c:pt idx="924">
                  <c:v>52</c:v>
                </c:pt>
                <c:pt idx="925">
                  <c:v>77</c:v>
                </c:pt>
                <c:pt idx="926">
                  <c:v>51</c:v>
                </c:pt>
                <c:pt idx="927">
                  <c:v>45</c:v>
                </c:pt>
                <c:pt idx="928">
                  <c:v>61</c:v>
                </c:pt>
                <c:pt idx="929">
                  <c:v>62</c:v>
                </c:pt>
                <c:pt idx="930">
                  <c:v>34</c:v>
                </c:pt>
                <c:pt idx="931">
                  <c:v>55</c:v>
                </c:pt>
                <c:pt idx="932">
                  <c:v>51</c:v>
                </c:pt>
                <c:pt idx="933">
                  <c:v>76</c:v>
                </c:pt>
                <c:pt idx="934">
                  <c:v>67</c:v>
                </c:pt>
                <c:pt idx="935">
                  <c:v>54</c:v>
                </c:pt>
                <c:pt idx="936">
                  <c:v>48</c:v>
                </c:pt>
                <c:pt idx="937">
                  <c:v>70</c:v>
                </c:pt>
                <c:pt idx="938">
                  <c:v>43</c:v>
                </c:pt>
                <c:pt idx="939">
                  <c:v>29</c:v>
                </c:pt>
                <c:pt idx="940">
                  <c:v>31</c:v>
                </c:pt>
                <c:pt idx="941">
                  <c:v>40</c:v>
                </c:pt>
                <c:pt idx="942">
                  <c:v>58</c:v>
                </c:pt>
                <c:pt idx="943">
                  <c:v>70</c:v>
                </c:pt>
                <c:pt idx="944">
                  <c:v>44</c:v>
                </c:pt>
                <c:pt idx="945">
                  <c:v>63</c:v>
                </c:pt>
                <c:pt idx="946">
                  <c:v>59</c:v>
                </c:pt>
                <c:pt idx="947">
                  <c:v>63</c:v>
                </c:pt>
                <c:pt idx="948">
                  <c:v>68</c:v>
                </c:pt>
                <c:pt idx="949">
                  <c:v>45</c:v>
                </c:pt>
                <c:pt idx="950">
                  <c:v>72</c:v>
                </c:pt>
                <c:pt idx="951">
                  <c:v>38</c:v>
                </c:pt>
                <c:pt idx="952">
                  <c:v>57</c:v>
                </c:pt>
                <c:pt idx="953">
                  <c:v>55</c:v>
                </c:pt>
                <c:pt idx="954">
                  <c:v>30</c:v>
                </c:pt>
                <c:pt idx="955">
                  <c:v>42</c:v>
                </c:pt>
                <c:pt idx="956">
                  <c:v>71</c:v>
                </c:pt>
                <c:pt idx="957">
                  <c:v>47</c:v>
                </c:pt>
                <c:pt idx="958">
                  <c:v>52</c:v>
                </c:pt>
                <c:pt idx="959">
                  <c:v>53</c:v>
                </c:pt>
                <c:pt idx="960">
                  <c:v>55</c:v>
                </c:pt>
                <c:pt idx="961">
                  <c:v>69</c:v>
                </c:pt>
                <c:pt idx="962">
                  <c:v>69</c:v>
                </c:pt>
                <c:pt idx="963">
                  <c:v>56</c:v>
                </c:pt>
                <c:pt idx="964">
                  <c:v>44</c:v>
                </c:pt>
                <c:pt idx="965">
                  <c:v>51</c:v>
                </c:pt>
                <c:pt idx="966">
                  <c:v>44</c:v>
                </c:pt>
                <c:pt idx="967">
                  <c:v>68</c:v>
                </c:pt>
                <c:pt idx="968">
                  <c:v>63</c:v>
                </c:pt>
                <c:pt idx="969">
                  <c:v>41</c:v>
                </c:pt>
                <c:pt idx="970">
                  <c:v>69</c:v>
                </c:pt>
                <c:pt idx="971">
                  <c:v>65</c:v>
                </c:pt>
                <c:pt idx="972">
                  <c:v>65</c:v>
                </c:pt>
                <c:pt idx="973">
                  <c:v>65</c:v>
                </c:pt>
                <c:pt idx="974">
                  <c:v>67</c:v>
                </c:pt>
                <c:pt idx="975">
                  <c:v>42</c:v>
                </c:pt>
                <c:pt idx="976">
                  <c:v>56</c:v>
                </c:pt>
                <c:pt idx="977">
                  <c:v>43</c:v>
                </c:pt>
                <c:pt idx="978">
                  <c:v>69</c:v>
                </c:pt>
                <c:pt idx="979">
                  <c:v>47</c:v>
                </c:pt>
                <c:pt idx="980">
                  <c:v>64</c:v>
                </c:pt>
                <c:pt idx="981">
                  <c:v>51</c:v>
                </c:pt>
                <c:pt idx="982">
                  <c:v>44</c:v>
                </c:pt>
                <c:pt idx="983">
                  <c:v>47</c:v>
                </c:pt>
                <c:pt idx="984">
                  <c:v>53</c:v>
                </c:pt>
                <c:pt idx="985">
                  <c:v>48</c:v>
                </c:pt>
                <c:pt idx="986">
                  <c:v>45</c:v>
                </c:pt>
                <c:pt idx="987">
                  <c:v>54</c:v>
                </c:pt>
                <c:pt idx="988">
                  <c:v>65</c:v>
                </c:pt>
                <c:pt idx="989">
                  <c:v>50</c:v>
                </c:pt>
                <c:pt idx="990">
                  <c:v>44</c:v>
                </c:pt>
                <c:pt idx="991">
                  <c:v>48</c:v>
                </c:pt>
                <c:pt idx="992">
                  <c:v>75</c:v>
                </c:pt>
                <c:pt idx="993">
                  <c:v>68</c:v>
                </c:pt>
                <c:pt idx="994">
                  <c:v>62</c:v>
                </c:pt>
                <c:pt idx="995">
                  <c:v>68</c:v>
                </c:pt>
                <c:pt idx="996">
                  <c:v>55</c:v>
                </c:pt>
                <c:pt idx="997">
                  <c:v>65</c:v>
                </c:pt>
                <c:pt idx="998">
                  <c:v>47</c:v>
                </c:pt>
                <c:pt idx="999">
                  <c:v>63</c:v>
                </c:pt>
                <c:pt idx="1000">
                  <c:v>61</c:v>
                </c:pt>
                <c:pt idx="1001">
                  <c:v>59</c:v>
                </c:pt>
                <c:pt idx="1002">
                  <c:v>51</c:v>
                </c:pt>
                <c:pt idx="1003">
                  <c:v>51</c:v>
                </c:pt>
                <c:pt idx="1004">
                  <c:v>73</c:v>
                </c:pt>
                <c:pt idx="1005">
                  <c:v>67</c:v>
                </c:pt>
                <c:pt idx="1006">
                  <c:v>46</c:v>
                </c:pt>
                <c:pt idx="1007">
                  <c:v>78</c:v>
                </c:pt>
                <c:pt idx="1008">
                  <c:v>59</c:v>
                </c:pt>
                <c:pt idx="1009">
                  <c:v>33</c:v>
                </c:pt>
                <c:pt idx="1010">
                  <c:v>58</c:v>
                </c:pt>
                <c:pt idx="1011">
                  <c:v>32</c:v>
                </c:pt>
                <c:pt idx="1012">
                  <c:v>45</c:v>
                </c:pt>
                <c:pt idx="1013">
                  <c:v>42</c:v>
                </c:pt>
                <c:pt idx="1014">
                  <c:v>75</c:v>
                </c:pt>
                <c:pt idx="1015">
                  <c:v>47</c:v>
                </c:pt>
                <c:pt idx="1016">
                  <c:v>37</c:v>
                </c:pt>
                <c:pt idx="1017">
                  <c:v>70</c:v>
                </c:pt>
                <c:pt idx="1018">
                  <c:v>63</c:v>
                </c:pt>
                <c:pt idx="1019">
                  <c:v>50</c:v>
                </c:pt>
                <c:pt idx="1020">
                  <c:v>47</c:v>
                </c:pt>
                <c:pt idx="1021">
                  <c:v>60</c:v>
                </c:pt>
                <c:pt idx="1022">
                  <c:v>58</c:v>
                </c:pt>
                <c:pt idx="1023">
                  <c:v>44</c:v>
                </c:pt>
                <c:pt idx="1024">
                  <c:v>27</c:v>
                </c:pt>
                <c:pt idx="1025">
                  <c:v>50</c:v>
                </c:pt>
                <c:pt idx="1026">
                  <c:v>35</c:v>
                </c:pt>
                <c:pt idx="1027">
                  <c:v>42</c:v>
                </c:pt>
                <c:pt idx="1028">
                  <c:v>50</c:v>
                </c:pt>
                <c:pt idx="1029">
                  <c:v>28</c:v>
                </c:pt>
                <c:pt idx="1030">
                  <c:v>54</c:v>
                </c:pt>
                <c:pt idx="1031">
                  <c:v>46</c:v>
                </c:pt>
                <c:pt idx="1032">
                  <c:v>72</c:v>
                </c:pt>
                <c:pt idx="1033">
                  <c:v>47</c:v>
                </c:pt>
                <c:pt idx="1034">
                  <c:v>48</c:v>
                </c:pt>
                <c:pt idx="1035">
                  <c:v>50</c:v>
                </c:pt>
                <c:pt idx="1036">
                  <c:v>56</c:v>
                </c:pt>
                <c:pt idx="1037">
                  <c:v>58</c:v>
                </c:pt>
                <c:pt idx="1038">
                  <c:v>39</c:v>
                </c:pt>
                <c:pt idx="1039">
                  <c:v>44</c:v>
                </c:pt>
                <c:pt idx="1040">
                  <c:v>70</c:v>
                </c:pt>
                <c:pt idx="1041">
                  <c:v>61</c:v>
                </c:pt>
                <c:pt idx="1042">
                  <c:v>48</c:v>
                </c:pt>
                <c:pt idx="1043">
                  <c:v>71</c:v>
                </c:pt>
                <c:pt idx="1044">
                  <c:v>36</c:v>
                </c:pt>
                <c:pt idx="1045">
                  <c:v>73</c:v>
                </c:pt>
                <c:pt idx="1046">
                  <c:v>42</c:v>
                </c:pt>
                <c:pt idx="1047">
                  <c:v>54</c:v>
                </c:pt>
                <c:pt idx="1048">
                  <c:v>49</c:v>
                </c:pt>
                <c:pt idx="1049">
                  <c:v>51</c:v>
                </c:pt>
                <c:pt idx="1050">
                  <c:v>45</c:v>
                </c:pt>
                <c:pt idx="1051">
                  <c:v>33</c:v>
                </c:pt>
                <c:pt idx="1052">
                  <c:v>47</c:v>
                </c:pt>
                <c:pt idx="1053">
                  <c:v>53</c:v>
                </c:pt>
                <c:pt idx="1054">
                  <c:v>39</c:v>
                </c:pt>
                <c:pt idx="1055">
                  <c:v>26</c:v>
                </c:pt>
                <c:pt idx="1056">
                  <c:v>66</c:v>
                </c:pt>
                <c:pt idx="1057">
                  <c:v>66</c:v>
                </c:pt>
                <c:pt idx="1058">
                  <c:v>50</c:v>
                </c:pt>
                <c:pt idx="1059">
                  <c:v>58</c:v>
                </c:pt>
                <c:pt idx="1060">
                  <c:v>67</c:v>
                </c:pt>
                <c:pt idx="1061">
                  <c:v>64</c:v>
                </c:pt>
                <c:pt idx="1062">
                  <c:v>55</c:v>
                </c:pt>
                <c:pt idx="1063">
                  <c:v>52</c:v>
                </c:pt>
                <c:pt idx="1064">
                  <c:v>47</c:v>
                </c:pt>
                <c:pt idx="1065">
                  <c:v>56</c:v>
                </c:pt>
                <c:pt idx="1066">
                  <c:v>54</c:v>
                </c:pt>
                <c:pt idx="1067">
                  <c:v>42</c:v>
                </c:pt>
                <c:pt idx="1068">
                  <c:v>71</c:v>
                </c:pt>
                <c:pt idx="1069">
                  <c:v>66</c:v>
                </c:pt>
                <c:pt idx="1070">
                  <c:v>78</c:v>
                </c:pt>
                <c:pt idx="1071">
                  <c:v>52</c:v>
                </c:pt>
                <c:pt idx="1072">
                  <c:v>65</c:v>
                </c:pt>
                <c:pt idx="1073">
                  <c:v>35</c:v>
                </c:pt>
                <c:pt idx="1074">
                  <c:v>44</c:v>
                </c:pt>
                <c:pt idx="1075">
                  <c:v>51</c:v>
                </c:pt>
                <c:pt idx="1076">
                  <c:v>61</c:v>
                </c:pt>
                <c:pt idx="1077">
                  <c:v>56</c:v>
                </c:pt>
                <c:pt idx="1078">
                  <c:v>57</c:v>
                </c:pt>
                <c:pt idx="1079">
                  <c:v>45</c:v>
                </c:pt>
                <c:pt idx="1080">
                  <c:v>34</c:v>
                </c:pt>
                <c:pt idx="1081">
                  <c:v>48</c:v>
                </c:pt>
                <c:pt idx="1082">
                  <c:v>46</c:v>
                </c:pt>
                <c:pt idx="1083">
                  <c:v>57</c:v>
                </c:pt>
                <c:pt idx="1084">
                  <c:v>32</c:v>
                </c:pt>
                <c:pt idx="1085">
                  <c:v>51</c:v>
                </c:pt>
                <c:pt idx="1086">
                  <c:v>48</c:v>
                </c:pt>
                <c:pt idx="1087">
                  <c:v>35</c:v>
                </c:pt>
                <c:pt idx="1088">
                  <c:v>47</c:v>
                </c:pt>
                <c:pt idx="1089">
                  <c:v>47</c:v>
                </c:pt>
                <c:pt idx="1090">
                  <c:v>50</c:v>
                </c:pt>
                <c:pt idx="1091">
                  <c:v>70</c:v>
                </c:pt>
                <c:pt idx="1092">
                  <c:v>45</c:v>
                </c:pt>
                <c:pt idx="1093">
                  <c:v>48</c:v>
                </c:pt>
                <c:pt idx="1094">
                  <c:v>40</c:v>
                </c:pt>
                <c:pt idx="1095">
                  <c:v>72</c:v>
                </c:pt>
                <c:pt idx="1096">
                  <c:v>44</c:v>
                </c:pt>
                <c:pt idx="1097">
                  <c:v>61</c:v>
                </c:pt>
                <c:pt idx="1098">
                  <c:v>50</c:v>
                </c:pt>
                <c:pt idx="1099">
                  <c:v>59</c:v>
                </c:pt>
                <c:pt idx="1100">
                  <c:v>45</c:v>
                </c:pt>
                <c:pt idx="1101">
                  <c:v>48</c:v>
                </c:pt>
                <c:pt idx="1102">
                  <c:v>30</c:v>
                </c:pt>
                <c:pt idx="1103">
                  <c:v>48</c:v>
                </c:pt>
                <c:pt idx="1104">
                  <c:v>32</c:v>
                </c:pt>
                <c:pt idx="1105">
                  <c:v>42</c:v>
                </c:pt>
                <c:pt idx="1106">
                  <c:v>68</c:v>
                </c:pt>
                <c:pt idx="1107">
                  <c:v>57</c:v>
                </c:pt>
                <c:pt idx="1108">
                  <c:v>44</c:v>
                </c:pt>
                <c:pt idx="1109">
                  <c:v>42</c:v>
                </c:pt>
                <c:pt idx="1110">
                  <c:v>33</c:v>
                </c:pt>
                <c:pt idx="1111">
                  <c:v>67</c:v>
                </c:pt>
                <c:pt idx="1112">
                  <c:v>38</c:v>
                </c:pt>
                <c:pt idx="1113">
                  <c:v>38</c:v>
                </c:pt>
                <c:pt idx="1114">
                  <c:v>73</c:v>
                </c:pt>
                <c:pt idx="1115">
                  <c:v>65</c:v>
                </c:pt>
                <c:pt idx="1116">
                  <c:v>56</c:v>
                </c:pt>
                <c:pt idx="1117">
                  <c:v>65</c:v>
                </c:pt>
                <c:pt idx="1118">
                  <c:v>42</c:v>
                </c:pt>
                <c:pt idx="1119">
                  <c:v>50</c:v>
                </c:pt>
                <c:pt idx="1120">
                  <c:v>47</c:v>
                </c:pt>
                <c:pt idx="1121">
                  <c:v>51</c:v>
                </c:pt>
                <c:pt idx="1122">
                  <c:v>70</c:v>
                </c:pt>
                <c:pt idx="1123">
                  <c:v>45</c:v>
                </c:pt>
                <c:pt idx="1124">
                  <c:v>44</c:v>
                </c:pt>
                <c:pt idx="1125">
                  <c:v>44</c:v>
                </c:pt>
                <c:pt idx="1126">
                  <c:v>55</c:v>
                </c:pt>
                <c:pt idx="1127">
                  <c:v>52</c:v>
                </c:pt>
                <c:pt idx="1128">
                  <c:v>65</c:v>
                </c:pt>
                <c:pt idx="1129">
                  <c:v>64</c:v>
                </c:pt>
                <c:pt idx="1130">
                  <c:v>34</c:v>
                </c:pt>
                <c:pt idx="1131">
                  <c:v>75</c:v>
                </c:pt>
                <c:pt idx="1132">
                  <c:v>46</c:v>
                </c:pt>
                <c:pt idx="1133">
                  <c:v>62</c:v>
                </c:pt>
                <c:pt idx="1134">
                  <c:v>46</c:v>
                </c:pt>
                <c:pt idx="1135">
                  <c:v>55</c:v>
                </c:pt>
                <c:pt idx="1136">
                  <c:v>51</c:v>
                </c:pt>
                <c:pt idx="1137">
                  <c:v>49</c:v>
                </c:pt>
                <c:pt idx="1138">
                  <c:v>39</c:v>
                </c:pt>
                <c:pt idx="1139">
                  <c:v>58</c:v>
                </c:pt>
                <c:pt idx="1140">
                  <c:v>46</c:v>
                </c:pt>
                <c:pt idx="1141">
                  <c:v>67</c:v>
                </c:pt>
                <c:pt idx="1142">
                  <c:v>47</c:v>
                </c:pt>
                <c:pt idx="1143">
                  <c:v>52</c:v>
                </c:pt>
                <c:pt idx="1144">
                  <c:v>38</c:v>
                </c:pt>
                <c:pt idx="1145">
                  <c:v>49</c:v>
                </c:pt>
                <c:pt idx="1146">
                  <c:v>57</c:v>
                </c:pt>
                <c:pt idx="1147">
                  <c:v>65</c:v>
                </c:pt>
                <c:pt idx="1148">
                  <c:v>32</c:v>
                </c:pt>
                <c:pt idx="1149">
                  <c:v>56</c:v>
                </c:pt>
                <c:pt idx="1150">
                  <c:v>52</c:v>
                </c:pt>
                <c:pt idx="1151">
                  <c:v>41</c:v>
                </c:pt>
                <c:pt idx="1152">
                  <c:v>57</c:v>
                </c:pt>
                <c:pt idx="1153">
                  <c:v>39</c:v>
                </c:pt>
                <c:pt idx="1154">
                  <c:v>30</c:v>
                </c:pt>
                <c:pt idx="1155">
                  <c:v>41</c:v>
                </c:pt>
                <c:pt idx="1156">
                  <c:v>58</c:v>
                </c:pt>
                <c:pt idx="1157">
                  <c:v>42</c:v>
                </c:pt>
                <c:pt idx="1158">
                  <c:v>64</c:v>
                </c:pt>
                <c:pt idx="1159">
                  <c:v>49</c:v>
                </c:pt>
                <c:pt idx="1160">
                  <c:v>57</c:v>
                </c:pt>
                <c:pt idx="1161">
                  <c:v>61</c:v>
                </c:pt>
                <c:pt idx="1162">
                  <c:v>37</c:v>
                </c:pt>
                <c:pt idx="1163">
                  <c:v>68</c:v>
                </c:pt>
                <c:pt idx="1164">
                  <c:v>50</c:v>
                </c:pt>
                <c:pt idx="1165">
                  <c:v>41</c:v>
                </c:pt>
                <c:pt idx="1166">
                  <c:v>32</c:v>
                </c:pt>
                <c:pt idx="1167">
                  <c:v>51</c:v>
                </c:pt>
                <c:pt idx="1168">
                  <c:v>71</c:v>
                </c:pt>
                <c:pt idx="1169">
                  <c:v>65</c:v>
                </c:pt>
                <c:pt idx="1170">
                  <c:v>45</c:v>
                </c:pt>
                <c:pt idx="1171">
                  <c:v>38</c:v>
                </c:pt>
                <c:pt idx="1172">
                  <c:v>38</c:v>
                </c:pt>
                <c:pt idx="1173">
                  <c:v>47</c:v>
                </c:pt>
                <c:pt idx="1174">
                  <c:v>30</c:v>
                </c:pt>
                <c:pt idx="1175">
                  <c:v>51</c:v>
                </c:pt>
                <c:pt idx="1176">
                  <c:v>56</c:v>
                </c:pt>
                <c:pt idx="1177">
                  <c:v>48</c:v>
                </c:pt>
                <c:pt idx="1178">
                  <c:v>38</c:v>
                </c:pt>
                <c:pt idx="1179">
                  <c:v>39</c:v>
                </c:pt>
                <c:pt idx="1180">
                  <c:v>49</c:v>
                </c:pt>
                <c:pt idx="1181">
                  <c:v>39</c:v>
                </c:pt>
                <c:pt idx="1182">
                  <c:v>49</c:v>
                </c:pt>
                <c:pt idx="1183">
                  <c:v>36</c:v>
                </c:pt>
                <c:pt idx="1184">
                  <c:v>47</c:v>
                </c:pt>
                <c:pt idx="1185">
                  <c:v>58</c:v>
                </c:pt>
                <c:pt idx="1186">
                  <c:v>48</c:v>
                </c:pt>
                <c:pt idx="1187">
                  <c:v>49</c:v>
                </c:pt>
                <c:pt idx="1188">
                  <c:v>51</c:v>
                </c:pt>
                <c:pt idx="1189">
                  <c:v>49</c:v>
                </c:pt>
                <c:pt idx="1190">
                  <c:v>63</c:v>
                </c:pt>
                <c:pt idx="1191">
                  <c:v>49</c:v>
                </c:pt>
                <c:pt idx="1192">
                  <c:v>54</c:v>
                </c:pt>
                <c:pt idx="1193">
                  <c:v>61</c:v>
                </c:pt>
                <c:pt idx="1194">
                  <c:v>45</c:v>
                </c:pt>
                <c:pt idx="1195">
                  <c:v>54</c:v>
                </c:pt>
                <c:pt idx="1196">
                  <c:v>55</c:v>
                </c:pt>
                <c:pt idx="1197">
                  <c:v>44</c:v>
                </c:pt>
                <c:pt idx="1198">
                  <c:v>52</c:v>
                </c:pt>
                <c:pt idx="1199">
                  <c:v>51</c:v>
                </c:pt>
                <c:pt idx="1200">
                  <c:v>68</c:v>
                </c:pt>
                <c:pt idx="1201">
                  <c:v>47</c:v>
                </c:pt>
                <c:pt idx="1202">
                  <c:v>41</c:v>
                </c:pt>
                <c:pt idx="1203">
                  <c:v>42</c:v>
                </c:pt>
                <c:pt idx="1204">
                  <c:v>70</c:v>
                </c:pt>
                <c:pt idx="1205">
                  <c:v>49</c:v>
                </c:pt>
                <c:pt idx="1206">
                  <c:v>48</c:v>
                </c:pt>
                <c:pt idx="1207">
                  <c:v>41</c:v>
                </c:pt>
                <c:pt idx="1208">
                  <c:v>34</c:v>
                </c:pt>
                <c:pt idx="1209">
                  <c:v>71</c:v>
                </c:pt>
                <c:pt idx="1210">
                  <c:v>69</c:v>
                </c:pt>
                <c:pt idx="1211">
                  <c:v>57</c:v>
                </c:pt>
                <c:pt idx="1212">
                  <c:v>47</c:v>
                </c:pt>
                <c:pt idx="1213">
                  <c:v>48</c:v>
                </c:pt>
                <c:pt idx="1214">
                  <c:v>65</c:v>
                </c:pt>
                <c:pt idx="1215">
                  <c:v>50</c:v>
                </c:pt>
                <c:pt idx="1216">
                  <c:v>46</c:v>
                </c:pt>
                <c:pt idx="1217">
                  <c:v>49</c:v>
                </c:pt>
                <c:pt idx="1218">
                  <c:v>59</c:v>
                </c:pt>
                <c:pt idx="1219">
                  <c:v>73</c:v>
                </c:pt>
                <c:pt idx="1220">
                  <c:v>53</c:v>
                </c:pt>
                <c:pt idx="1221">
                  <c:v>43</c:v>
                </c:pt>
                <c:pt idx="1222">
                  <c:v>47</c:v>
                </c:pt>
                <c:pt idx="1223">
                  <c:v>69</c:v>
                </c:pt>
                <c:pt idx="1224">
                  <c:v>54</c:v>
                </c:pt>
                <c:pt idx="1225">
                  <c:v>56</c:v>
                </c:pt>
                <c:pt idx="1226">
                  <c:v>32</c:v>
                </c:pt>
                <c:pt idx="1227">
                  <c:v>62</c:v>
                </c:pt>
                <c:pt idx="1228">
                  <c:v>72</c:v>
                </c:pt>
                <c:pt idx="1229">
                  <c:v>59</c:v>
                </c:pt>
                <c:pt idx="1230">
                  <c:v>42</c:v>
                </c:pt>
                <c:pt idx="1231">
                  <c:v>50</c:v>
                </c:pt>
                <c:pt idx="1232">
                  <c:v>68</c:v>
                </c:pt>
                <c:pt idx="1233">
                  <c:v>62</c:v>
                </c:pt>
                <c:pt idx="1234">
                  <c:v>39</c:v>
                </c:pt>
                <c:pt idx="1235">
                  <c:v>46</c:v>
                </c:pt>
                <c:pt idx="1236">
                  <c:v>42</c:v>
                </c:pt>
                <c:pt idx="1237">
                  <c:v>68</c:v>
                </c:pt>
                <c:pt idx="1238">
                  <c:v>32</c:v>
                </c:pt>
                <c:pt idx="1239">
                  <c:v>51</c:v>
                </c:pt>
                <c:pt idx="1240">
                  <c:v>66</c:v>
                </c:pt>
                <c:pt idx="1241">
                  <c:v>62</c:v>
                </c:pt>
                <c:pt idx="1242">
                  <c:v>73</c:v>
                </c:pt>
                <c:pt idx="1243">
                  <c:v>53</c:v>
                </c:pt>
                <c:pt idx="1244">
                  <c:v>58</c:v>
                </c:pt>
                <c:pt idx="1245">
                  <c:v>41</c:v>
                </c:pt>
                <c:pt idx="1246">
                  <c:v>49</c:v>
                </c:pt>
                <c:pt idx="1247">
                  <c:v>78</c:v>
                </c:pt>
                <c:pt idx="1248">
                  <c:v>50</c:v>
                </c:pt>
                <c:pt idx="1249">
                  <c:v>58</c:v>
                </c:pt>
                <c:pt idx="1250">
                  <c:v>42</c:v>
                </c:pt>
                <c:pt idx="1251">
                  <c:v>36</c:v>
                </c:pt>
                <c:pt idx="1252">
                  <c:v>71</c:v>
                </c:pt>
                <c:pt idx="1253">
                  <c:v>37</c:v>
                </c:pt>
                <c:pt idx="1254">
                  <c:v>59</c:v>
                </c:pt>
                <c:pt idx="1255">
                  <c:v>52</c:v>
                </c:pt>
                <c:pt idx="1256">
                  <c:v>59</c:v>
                </c:pt>
                <c:pt idx="1257">
                  <c:v>70</c:v>
                </c:pt>
                <c:pt idx="1258">
                  <c:v>43</c:v>
                </c:pt>
                <c:pt idx="1259">
                  <c:v>61</c:v>
                </c:pt>
                <c:pt idx="1260">
                  <c:v>74</c:v>
                </c:pt>
                <c:pt idx="1261">
                  <c:v>54</c:v>
                </c:pt>
                <c:pt idx="1262">
                  <c:v>45</c:v>
                </c:pt>
                <c:pt idx="1263">
                  <c:v>39</c:v>
                </c:pt>
                <c:pt idx="1264">
                  <c:v>44</c:v>
                </c:pt>
                <c:pt idx="1265">
                  <c:v>56</c:v>
                </c:pt>
                <c:pt idx="1266">
                  <c:v>54</c:v>
                </c:pt>
                <c:pt idx="1267">
                  <c:v>50</c:v>
                </c:pt>
                <c:pt idx="1268">
                  <c:v>45</c:v>
                </c:pt>
                <c:pt idx="1269">
                  <c:v>55</c:v>
                </c:pt>
                <c:pt idx="1270">
                  <c:v>71</c:v>
                </c:pt>
                <c:pt idx="1271">
                  <c:v>68</c:v>
                </c:pt>
                <c:pt idx="1272">
                  <c:v>74</c:v>
                </c:pt>
                <c:pt idx="1273">
                  <c:v>72</c:v>
                </c:pt>
                <c:pt idx="1274">
                  <c:v>69</c:v>
                </c:pt>
                <c:pt idx="1275">
                  <c:v>45</c:v>
                </c:pt>
                <c:pt idx="1276">
                  <c:v>66</c:v>
                </c:pt>
                <c:pt idx="1277">
                  <c:v>42</c:v>
                </c:pt>
                <c:pt idx="1278">
                  <c:v>59</c:v>
                </c:pt>
                <c:pt idx="1279">
                  <c:v>53</c:v>
                </c:pt>
                <c:pt idx="1280">
                  <c:v>69</c:v>
                </c:pt>
                <c:pt idx="1281">
                  <c:v>73</c:v>
                </c:pt>
                <c:pt idx="1282">
                  <c:v>55</c:v>
                </c:pt>
                <c:pt idx="1283">
                  <c:v>53</c:v>
                </c:pt>
                <c:pt idx="1284">
                  <c:v>35</c:v>
                </c:pt>
                <c:pt idx="1285">
                  <c:v>70</c:v>
                </c:pt>
                <c:pt idx="1286">
                  <c:v>35</c:v>
                </c:pt>
                <c:pt idx="1287">
                  <c:v>44</c:v>
                </c:pt>
                <c:pt idx="1288">
                  <c:v>53</c:v>
                </c:pt>
                <c:pt idx="1289">
                  <c:v>35</c:v>
                </c:pt>
                <c:pt idx="1290">
                  <c:v>43</c:v>
                </c:pt>
                <c:pt idx="1291">
                  <c:v>62</c:v>
                </c:pt>
                <c:pt idx="1292">
                  <c:v>33</c:v>
                </c:pt>
                <c:pt idx="1293">
                  <c:v>45</c:v>
                </c:pt>
                <c:pt idx="1294">
                  <c:v>54</c:v>
                </c:pt>
                <c:pt idx="1295">
                  <c:v>61</c:v>
                </c:pt>
                <c:pt idx="1296">
                  <c:v>36</c:v>
                </c:pt>
                <c:pt idx="1297">
                  <c:v>62</c:v>
                </c:pt>
                <c:pt idx="1298">
                  <c:v>42</c:v>
                </c:pt>
                <c:pt idx="1299">
                  <c:v>34</c:v>
                </c:pt>
                <c:pt idx="1300">
                  <c:v>37</c:v>
                </c:pt>
                <c:pt idx="1301">
                  <c:v>43</c:v>
                </c:pt>
                <c:pt idx="1302">
                  <c:v>62</c:v>
                </c:pt>
                <c:pt idx="1303">
                  <c:v>34</c:v>
                </c:pt>
                <c:pt idx="1304">
                  <c:v>67</c:v>
                </c:pt>
                <c:pt idx="1305">
                  <c:v>42</c:v>
                </c:pt>
                <c:pt idx="1306">
                  <c:v>72</c:v>
                </c:pt>
                <c:pt idx="1307">
                  <c:v>68</c:v>
                </c:pt>
                <c:pt idx="1308">
                  <c:v>50</c:v>
                </c:pt>
                <c:pt idx="1309">
                  <c:v>43</c:v>
                </c:pt>
                <c:pt idx="1310">
                  <c:v>45</c:v>
                </c:pt>
                <c:pt idx="1311">
                  <c:v>47</c:v>
                </c:pt>
                <c:pt idx="1312">
                  <c:v>52</c:v>
                </c:pt>
                <c:pt idx="1313">
                  <c:v>33</c:v>
                </c:pt>
                <c:pt idx="1314">
                  <c:v>54</c:v>
                </c:pt>
                <c:pt idx="1315">
                  <c:v>50</c:v>
                </c:pt>
                <c:pt idx="1316">
                  <c:v>60</c:v>
                </c:pt>
                <c:pt idx="1317">
                  <c:v>67</c:v>
                </c:pt>
                <c:pt idx="1318">
                  <c:v>44</c:v>
                </c:pt>
                <c:pt idx="1319">
                  <c:v>71</c:v>
                </c:pt>
                <c:pt idx="1320">
                  <c:v>57</c:v>
                </c:pt>
                <c:pt idx="1321">
                  <c:v>36</c:v>
                </c:pt>
                <c:pt idx="1322">
                  <c:v>63</c:v>
                </c:pt>
                <c:pt idx="1323">
                  <c:v>54</c:v>
                </c:pt>
                <c:pt idx="1324">
                  <c:v>45</c:v>
                </c:pt>
                <c:pt idx="1325">
                  <c:v>39</c:v>
                </c:pt>
                <c:pt idx="1326">
                  <c:v>52</c:v>
                </c:pt>
                <c:pt idx="1327">
                  <c:v>56</c:v>
                </c:pt>
                <c:pt idx="1328">
                  <c:v>50</c:v>
                </c:pt>
                <c:pt idx="1329">
                  <c:v>62</c:v>
                </c:pt>
                <c:pt idx="1330">
                  <c:v>61</c:v>
                </c:pt>
                <c:pt idx="1331">
                  <c:v>46</c:v>
                </c:pt>
                <c:pt idx="1332">
                  <c:v>41</c:v>
                </c:pt>
                <c:pt idx="1333">
                  <c:v>44</c:v>
                </c:pt>
                <c:pt idx="1334">
                  <c:v>32</c:v>
                </c:pt>
                <c:pt idx="1335">
                  <c:v>70</c:v>
                </c:pt>
                <c:pt idx="1336">
                  <c:v>67</c:v>
                </c:pt>
                <c:pt idx="1337">
                  <c:v>39</c:v>
                </c:pt>
                <c:pt idx="1338">
                  <c:v>47</c:v>
                </c:pt>
                <c:pt idx="1339">
                  <c:v>76</c:v>
                </c:pt>
                <c:pt idx="1340">
                  <c:v>72</c:v>
                </c:pt>
                <c:pt idx="1341">
                  <c:v>72</c:v>
                </c:pt>
                <c:pt idx="1342">
                  <c:v>67</c:v>
                </c:pt>
                <c:pt idx="1343">
                  <c:v>37</c:v>
                </c:pt>
                <c:pt idx="1344">
                  <c:v>40</c:v>
                </c:pt>
                <c:pt idx="1345">
                  <c:v>66</c:v>
                </c:pt>
                <c:pt idx="1346">
                  <c:v>77</c:v>
                </c:pt>
                <c:pt idx="1347">
                  <c:v>52</c:v>
                </c:pt>
                <c:pt idx="1348">
                  <c:v>55</c:v>
                </c:pt>
                <c:pt idx="1349">
                  <c:v>51</c:v>
                </c:pt>
                <c:pt idx="1350">
                  <c:v>46</c:v>
                </c:pt>
                <c:pt idx="1351">
                  <c:v>43</c:v>
                </c:pt>
                <c:pt idx="1352">
                  <c:v>42</c:v>
                </c:pt>
                <c:pt idx="1353">
                  <c:v>33</c:v>
                </c:pt>
                <c:pt idx="1354">
                  <c:v>60</c:v>
                </c:pt>
                <c:pt idx="1355">
                  <c:v>37</c:v>
                </c:pt>
                <c:pt idx="1356">
                  <c:v>56</c:v>
                </c:pt>
                <c:pt idx="1357">
                  <c:v>51</c:v>
                </c:pt>
                <c:pt idx="1358">
                  <c:v>49</c:v>
                </c:pt>
                <c:pt idx="1359">
                  <c:v>47</c:v>
                </c:pt>
                <c:pt idx="1360">
                  <c:v>81</c:v>
                </c:pt>
                <c:pt idx="1361">
                  <c:v>56</c:v>
                </c:pt>
                <c:pt idx="1362">
                  <c:v>32</c:v>
                </c:pt>
                <c:pt idx="1363">
                  <c:v>55</c:v>
                </c:pt>
                <c:pt idx="1364">
                  <c:v>48</c:v>
                </c:pt>
                <c:pt idx="1365">
                  <c:v>55</c:v>
                </c:pt>
                <c:pt idx="1366">
                  <c:v>57</c:v>
                </c:pt>
                <c:pt idx="1367">
                  <c:v>70</c:v>
                </c:pt>
                <c:pt idx="1368">
                  <c:v>73</c:v>
                </c:pt>
                <c:pt idx="1369">
                  <c:v>53</c:v>
                </c:pt>
                <c:pt idx="1370">
                  <c:v>70</c:v>
                </c:pt>
                <c:pt idx="1371">
                  <c:v>67</c:v>
                </c:pt>
                <c:pt idx="1372">
                  <c:v>36</c:v>
                </c:pt>
                <c:pt idx="1373">
                  <c:v>33</c:v>
                </c:pt>
                <c:pt idx="1374">
                  <c:v>67</c:v>
                </c:pt>
                <c:pt idx="1375">
                  <c:v>42</c:v>
                </c:pt>
                <c:pt idx="1376">
                  <c:v>55</c:v>
                </c:pt>
                <c:pt idx="1377">
                  <c:v>59</c:v>
                </c:pt>
                <c:pt idx="1378">
                  <c:v>36</c:v>
                </c:pt>
                <c:pt idx="1379">
                  <c:v>55</c:v>
                </c:pt>
                <c:pt idx="1380">
                  <c:v>38</c:v>
                </c:pt>
                <c:pt idx="1381">
                  <c:v>41</c:v>
                </c:pt>
                <c:pt idx="1382">
                  <c:v>47</c:v>
                </c:pt>
                <c:pt idx="1383">
                  <c:v>68</c:v>
                </c:pt>
                <c:pt idx="1384">
                  <c:v>39</c:v>
                </c:pt>
                <c:pt idx="1385">
                  <c:v>42</c:v>
                </c:pt>
                <c:pt idx="1386">
                  <c:v>34</c:v>
                </c:pt>
                <c:pt idx="1387">
                  <c:v>50</c:v>
                </c:pt>
                <c:pt idx="1388">
                  <c:v>32</c:v>
                </c:pt>
                <c:pt idx="1389">
                  <c:v>52</c:v>
                </c:pt>
                <c:pt idx="1390">
                  <c:v>62</c:v>
                </c:pt>
                <c:pt idx="1391">
                  <c:v>47</c:v>
                </c:pt>
                <c:pt idx="1392">
                  <c:v>56</c:v>
                </c:pt>
                <c:pt idx="1393">
                  <c:v>67</c:v>
                </c:pt>
                <c:pt idx="1394">
                  <c:v>44</c:v>
                </c:pt>
                <c:pt idx="1395">
                  <c:v>54</c:v>
                </c:pt>
                <c:pt idx="1396">
                  <c:v>53</c:v>
                </c:pt>
                <c:pt idx="1397">
                  <c:v>27</c:v>
                </c:pt>
                <c:pt idx="1398">
                  <c:v>68</c:v>
                </c:pt>
                <c:pt idx="1399">
                  <c:v>54</c:v>
                </c:pt>
                <c:pt idx="1400">
                  <c:v>32</c:v>
                </c:pt>
                <c:pt idx="1401">
                  <c:v>43</c:v>
                </c:pt>
                <c:pt idx="1402">
                  <c:v>53</c:v>
                </c:pt>
                <c:pt idx="1403">
                  <c:v>54</c:v>
                </c:pt>
                <c:pt idx="1404">
                  <c:v>80</c:v>
                </c:pt>
                <c:pt idx="1405">
                  <c:v>70</c:v>
                </c:pt>
                <c:pt idx="1406">
                  <c:v>55</c:v>
                </c:pt>
                <c:pt idx="1407">
                  <c:v>50</c:v>
                </c:pt>
                <c:pt idx="1408">
                  <c:v>69</c:v>
                </c:pt>
                <c:pt idx="1409">
                  <c:v>63</c:v>
                </c:pt>
                <c:pt idx="1410">
                  <c:v>44</c:v>
                </c:pt>
                <c:pt idx="1411">
                  <c:v>47</c:v>
                </c:pt>
                <c:pt idx="1412">
                  <c:v>74</c:v>
                </c:pt>
                <c:pt idx="1413">
                  <c:v>39</c:v>
                </c:pt>
                <c:pt idx="1414">
                  <c:v>49</c:v>
                </c:pt>
                <c:pt idx="1415">
                  <c:v>47</c:v>
                </c:pt>
                <c:pt idx="1416">
                  <c:v>45</c:v>
                </c:pt>
                <c:pt idx="1417">
                  <c:v>71</c:v>
                </c:pt>
                <c:pt idx="1418">
                  <c:v>35</c:v>
                </c:pt>
                <c:pt idx="1419">
                  <c:v>70</c:v>
                </c:pt>
                <c:pt idx="1420">
                  <c:v>41</c:v>
                </c:pt>
                <c:pt idx="1421">
                  <c:v>49</c:v>
                </c:pt>
                <c:pt idx="1422">
                  <c:v>66</c:v>
                </c:pt>
                <c:pt idx="1423">
                  <c:v>37</c:v>
                </c:pt>
                <c:pt idx="1424">
                  <c:v>40</c:v>
                </c:pt>
                <c:pt idx="1425">
                  <c:v>53</c:v>
                </c:pt>
                <c:pt idx="1426">
                  <c:v>56</c:v>
                </c:pt>
                <c:pt idx="1427">
                  <c:v>48</c:v>
                </c:pt>
                <c:pt idx="1428">
                  <c:v>58</c:v>
                </c:pt>
                <c:pt idx="1429">
                  <c:v>50</c:v>
                </c:pt>
                <c:pt idx="1430">
                  <c:v>68</c:v>
                </c:pt>
                <c:pt idx="1431">
                  <c:v>66</c:v>
                </c:pt>
                <c:pt idx="1432">
                  <c:v>43</c:v>
                </c:pt>
                <c:pt idx="1433">
                  <c:v>47</c:v>
                </c:pt>
                <c:pt idx="1434">
                  <c:v>38</c:v>
                </c:pt>
                <c:pt idx="1435">
                  <c:v>55</c:v>
                </c:pt>
                <c:pt idx="1436">
                  <c:v>69</c:v>
                </c:pt>
                <c:pt idx="1437">
                  <c:v>58</c:v>
                </c:pt>
                <c:pt idx="1438">
                  <c:v>48</c:v>
                </c:pt>
                <c:pt idx="1439">
                  <c:v>59</c:v>
                </c:pt>
                <c:pt idx="1440">
                  <c:v>36</c:v>
                </c:pt>
                <c:pt idx="1441">
                  <c:v>46</c:v>
                </c:pt>
                <c:pt idx="1442">
                  <c:v>58</c:v>
                </c:pt>
                <c:pt idx="1443">
                  <c:v>78</c:v>
                </c:pt>
                <c:pt idx="1444">
                  <c:v>56</c:v>
                </c:pt>
                <c:pt idx="1445">
                  <c:v>64</c:v>
                </c:pt>
                <c:pt idx="1446">
                  <c:v>39</c:v>
                </c:pt>
                <c:pt idx="1447">
                  <c:v>53</c:v>
                </c:pt>
                <c:pt idx="1448">
                  <c:v>44</c:v>
                </c:pt>
                <c:pt idx="1449">
                  <c:v>59</c:v>
                </c:pt>
                <c:pt idx="1450">
                  <c:v>35</c:v>
                </c:pt>
                <c:pt idx="1451">
                  <c:v>66</c:v>
                </c:pt>
                <c:pt idx="1452">
                  <c:v>38</c:v>
                </c:pt>
                <c:pt idx="1453">
                  <c:v>49</c:v>
                </c:pt>
                <c:pt idx="1454">
                  <c:v>44</c:v>
                </c:pt>
                <c:pt idx="1455">
                  <c:v>55</c:v>
                </c:pt>
                <c:pt idx="1456">
                  <c:v>52</c:v>
                </c:pt>
                <c:pt idx="1457">
                  <c:v>66</c:v>
                </c:pt>
                <c:pt idx="1458">
                  <c:v>71</c:v>
                </c:pt>
                <c:pt idx="1459">
                  <c:v>55</c:v>
                </c:pt>
                <c:pt idx="1460">
                  <c:v>64</c:v>
                </c:pt>
                <c:pt idx="1461">
                  <c:v>38</c:v>
                </c:pt>
                <c:pt idx="1462">
                  <c:v>44</c:v>
                </c:pt>
                <c:pt idx="1463">
                  <c:v>61</c:v>
                </c:pt>
                <c:pt idx="1464">
                  <c:v>48</c:v>
                </c:pt>
                <c:pt idx="1465">
                  <c:v>49</c:v>
                </c:pt>
                <c:pt idx="1466">
                  <c:v>46</c:v>
                </c:pt>
                <c:pt idx="1467">
                  <c:v>70</c:v>
                </c:pt>
                <c:pt idx="1468">
                  <c:v>61</c:v>
                </c:pt>
                <c:pt idx="1469">
                  <c:v>43</c:v>
                </c:pt>
                <c:pt idx="1470">
                  <c:v>52</c:v>
                </c:pt>
                <c:pt idx="1471">
                  <c:v>50</c:v>
                </c:pt>
                <c:pt idx="1472">
                  <c:v>43</c:v>
                </c:pt>
                <c:pt idx="1473">
                  <c:v>40</c:v>
                </c:pt>
                <c:pt idx="1474">
                  <c:v>64</c:v>
                </c:pt>
                <c:pt idx="1475">
                  <c:v>50</c:v>
                </c:pt>
                <c:pt idx="1476">
                  <c:v>52</c:v>
                </c:pt>
                <c:pt idx="1477">
                  <c:v>62</c:v>
                </c:pt>
                <c:pt idx="1478">
                  <c:v>68</c:v>
                </c:pt>
                <c:pt idx="1479">
                  <c:v>53</c:v>
                </c:pt>
                <c:pt idx="1480">
                  <c:v>36</c:v>
                </c:pt>
                <c:pt idx="1481">
                  <c:v>48</c:v>
                </c:pt>
                <c:pt idx="1482">
                  <c:v>69</c:v>
                </c:pt>
                <c:pt idx="1483">
                  <c:v>39</c:v>
                </c:pt>
                <c:pt idx="1484">
                  <c:v>72</c:v>
                </c:pt>
                <c:pt idx="1485">
                  <c:v>59</c:v>
                </c:pt>
                <c:pt idx="1486">
                  <c:v>35</c:v>
                </c:pt>
                <c:pt idx="1487">
                  <c:v>50</c:v>
                </c:pt>
                <c:pt idx="1488">
                  <c:v>62</c:v>
                </c:pt>
                <c:pt idx="1489">
                  <c:v>60</c:v>
                </c:pt>
                <c:pt idx="1490">
                  <c:v>63</c:v>
                </c:pt>
                <c:pt idx="1491">
                  <c:v>48</c:v>
                </c:pt>
                <c:pt idx="1492">
                  <c:v>64</c:v>
                </c:pt>
                <c:pt idx="1493">
                  <c:v>39</c:v>
                </c:pt>
                <c:pt idx="1494">
                  <c:v>40</c:v>
                </c:pt>
                <c:pt idx="1495">
                  <c:v>69</c:v>
                </c:pt>
                <c:pt idx="1496">
                  <c:v>45</c:v>
                </c:pt>
                <c:pt idx="1497">
                  <c:v>40</c:v>
                </c:pt>
                <c:pt idx="1498">
                  <c:v>53</c:v>
                </c:pt>
                <c:pt idx="1499">
                  <c:v>70</c:v>
                </c:pt>
                <c:pt idx="1500">
                  <c:v>45</c:v>
                </c:pt>
                <c:pt idx="1501">
                  <c:v>43</c:v>
                </c:pt>
                <c:pt idx="1502">
                  <c:v>55</c:v>
                </c:pt>
                <c:pt idx="1503">
                  <c:v>70</c:v>
                </c:pt>
                <c:pt idx="1504">
                  <c:v>69</c:v>
                </c:pt>
                <c:pt idx="1505">
                  <c:v>51</c:v>
                </c:pt>
                <c:pt idx="1506">
                  <c:v>57</c:v>
                </c:pt>
                <c:pt idx="1507">
                  <c:v>50</c:v>
                </c:pt>
                <c:pt idx="1508">
                  <c:v>53</c:v>
                </c:pt>
                <c:pt idx="1509">
                  <c:v>34</c:v>
                </c:pt>
                <c:pt idx="1510">
                  <c:v>50</c:v>
                </c:pt>
                <c:pt idx="1511">
                  <c:v>46</c:v>
                </c:pt>
                <c:pt idx="1512">
                  <c:v>30</c:v>
                </c:pt>
                <c:pt idx="1513">
                  <c:v>36</c:v>
                </c:pt>
                <c:pt idx="1514">
                  <c:v>33</c:v>
                </c:pt>
                <c:pt idx="1515">
                  <c:v>48</c:v>
                </c:pt>
                <c:pt idx="1516">
                  <c:v>52</c:v>
                </c:pt>
                <c:pt idx="1517">
                  <c:v>54</c:v>
                </c:pt>
                <c:pt idx="1518">
                  <c:v>61</c:v>
                </c:pt>
                <c:pt idx="1519">
                  <c:v>67</c:v>
                </c:pt>
                <c:pt idx="1520">
                  <c:v>65</c:v>
                </c:pt>
                <c:pt idx="1521">
                  <c:v>67</c:v>
                </c:pt>
                <c:pt idx="1522">
                  <c:v>57</c:v>
                </c:pt>
                <c:pt idx="1523">
                  <c:v>71</c:v>
                </c:pt>
                <c:pt idx="1524">
                  <c:v>58</c:v>
                </c:pt>
                <c:pt idx="1525">
                  <c:v>71</c:v>
                </c:pt>
                <c:pt idx="1526">
                  <c:v>73</c:v>
                </c:pt>
                <c:pt idx="1527">
                  <c:v>54</c:v>
                </c:pt>
                <c:pt idx="1528">
                  <c:v>45</c:v>
                </c:pt>
                <c:pt idx="1529">
                  <c:v>64</c:v>
                </c:pt>
                <c:pt idx="1530">
                  <c:v>65</c:v>
                </c:pt>
                <c:pt idx="1531">
                  <c:v>38</c:v>
                </c:pt>
                <c:pt idx="1532">
                  <c:v>69</c:v>
                </c:pt>
                <c:pt idx="1533">
                  <c:v>53</c:v>
                </c:pt>
                <c:pt idx="1534">
                  <c:v>71</c:v>
                </c:pt>
                <c:pt idx="1535">
                  <c:v>41</c:v>
                </c:pt>
                <c:pt idx="1536">
                  <c:v>57</c:v>
                </c:pt>
                <c:pt idx="1537">
                  <c:v>69</c:v>
                </c:pt>
                <c:pt idx="1538">
                  <c:v>43</c:v>
                </c:pt>
                <c:pt idx="1539">
                  <c:v>42</c:v>
                </c:pt>
                <c:pt idx="1540">
                  <c:v>75</c:v>
                </c:pt>
                <c:pt idx="1541">
                  <c:v>29</c:v>
                </c:pt>
                <c:pt idx="1542">
                  <c:v>38</c:v>
                </c:pt>
                <c:pt idx="1543">
                  <c:v>47</c:v>
                </c:pt>
                <c:pt idx="1544">
                  <c:v>47</c:v>
                </c:pt>
                <c:pt idx="1545">
                  <c:v>31</c:v>
                </c:pt>
                <c:pt idx="1546">
                  <c:v>46</c:v>
                </c:pt>
                <c:pt idx="1547">
                  <c:v>48</c:v>
                </c:pt>
                <c:pt idx="1548">
                  <c:v>44</c:v>
                </c:pt>
                <c:pt idx="1549">
                  <c:v>43</c:v>
                </c:pt>
                <c:pt idx="1550">
                  <c:v>32</c:v>
                </c:pt>
                <c:pt idx="1551">
                  <c:v>48</c:v>
                </c:pt>
                <c:pt idx="1552">
                  <c:v>36</c:v>
                </c:pt>
                <c:pt idx="1553">
                  <c:v>53</c:v>
                </c:pt>
                <c:pt idx="1554">
                  <c:v>43</c:v>
                </c:pt>
                <c:pt idx="1555">
                  <c:v>45</c:v>
                </c:pt>
                <c:pt idx="1556">
                  <c:v>52</c:v>
                </c:pt>
                <c:pt idx="1557">
                  <c:v>46</c:v>
                </c:pt>
                <c:pt idx="1558">
                  <c:v>75</c:v>
                </c:pt>
                <c:pt idx="1559">
                  <c:v>74</c:v>
                </c:pt>
                <c:pt idx="1560">
                  <c:v>42</c:v>
                </c:pt>
                <c:pt idx="1561">
                  <c:v>56</c:v>
                </c:pt>
                <c:pt idx="1562">
                  <c:v>43</c:v>
                </c:pt>
                <c:pt idx="1563">
                  <c:v>28</c:v>
                </c:pt>
                <c:pt idx="1564">
                  <c:v>35</c:v>
                </c:pt>
                <c:pt idx="1565">
                  <c:v>67</c:v>
                </c:pt>
                <c:pt idx="1566">
                  <c:v>43</c:v>
                </c:pt>
                <c:pt idx="1567">
                  <c:v>35</c:v>
                </c:pt>
                <c:pt idx="1568">
                  <c:v>61</c:v>
                </c:pt>
                <c:pt idx="1569">
                  <c:v>38</c:v>
                </c:pt>
                <c:pt idx="1570">
                  <c:v>56</c:v>
                </c:pt>
                <c:pt idx="1571">
                  <c:v>54</c:v>
                </c:pt>
                <c:pt idx="1572">
                  <c:v>45</c:v>
                </c:pt>
                <c:pt idx="1573">
                  <c:v>49</c:v>
                </c:pt>
                <c:pt idx="1574">
                  <c:v>62</c:v>
                </c:pt>
                <c:pt idx="1575">
                  <c:v>47</c:v>
                </c:pt>
                <c:pt idx="1576">
                  <c:v>45</c:v>
                </c:pt>
                <c:pt idx="1577">
                  <c:v>40</c:v>
                </c:pt>
                <c:pt idx="1579">
                  <c:v>62</c:v>
                </c:pt>
                <c:pt idx="1580">
                  <c:v>53</c:v>
                </c:pt>
                <c:pt idx="1581">
                  <c:v>47</c:v>
                </c:pt>
                <c:pt idx="1582">
                  <c:v>51</c:v>
                </c:pt>
                <c:pt idx="1583">
                  <c:v>72</c:v>
                </c:pt>
                <c:pt idx="1584">
                  <c:v>69</c:v>
                </c:pt>
                <c:pt idx="1585">
                  <c:v>46</c:v>
                </c:pt>
                <c:pt idx="1586">
                  <c:v>48</c:v>
                </c:pt>
                <c:pt idx="1587">
                  <c:v>72</c:v>
                </c:pt>
                <c:pt idx="1588">
                  <c:v>75</c:v>
                </c:pt>
                <c:pt idx="1589">
                  <c:v>52</c:v>
                </c:pt>
                <c:pt idx="1590">
                  <c:v>69</c:v>
                </c:pt>
                <c:pt idx="1591">
                  <c:v>50</c:v>
                </c:pt>
                <c:pt idx="1592">
                  <c:v>43</c:v>
                </c:pt>
                <c:pt idx="1593">
                  <c:v>45</c:v>
                </c:pt>
                <c:pt idx="1594">
                  <c:v>70</c:v>
                </c:pt>
                <c:pt idx="1595">
                  <c:v>52</c:v>
                </c:pt>
                <c:pt idx="1596">
                  <c:v>39</c:v>
                </c:pt>
                <c:pt idx="1597">
                  <c:v>63</c:v>
                </c:pt>
                <c:pt idx="1598">
                  <c:v>46</c:v>
                </c:pt>
                <c:pt idx="1599">
                  <c:v>52</c:v>
                </c:pt>
                <c:pt idx="1600">
                  <c:v>60</c:v>
                </c:pt>
                <c:pt idx="1601">
                  <c:v>59</c:v>
                </c:pt>
                <c:pt idx="1602">
                  <c:v>34</c:v>
                </c:pt>
                <c:pt idx="1603">
                  <c:v>62</c:v>
                </c:pt>
                <c:pt idx="1604">
                  <c:v>66</c:v>
                </c:pt>
                <c:pt idx="1605">
                  <c:v>52</c:v>
                </c:pt>
                <c:pt idx="1606">
                  <c:v>74</c:v>
                </c:pt>
                <c:pt idx="1607">
                  <c:v>63</c:v>
                </c:pt>
                <c:pt idx="1608">
                  <c:v>66</c:v>
                </c:pt>
                <c:pt idx="1609">
                  <c:v>38</c:v>
                </c:pt>
                <c:pt idx="1610">
                  <c:v>59</c:v>
                </c:pt>
                <c:pt idx="1611">
                  <c:v>40</c:v>
                </c:pt>
                <c:pt idx="1612">
                  <c:v>69</c:v>
                </c:pt>
                <c:pt idx="1613">
                  <c:v>33</c:v>
                </c:pt>
                <c:pt idx="1614">
                  <c:v>50</c:v>
                </c:pt>
                <c:pt idx="1615">
                  <c:v>50</c:v>
                </c:pt>
                <c:pt idx="1616">
                  <c:v>48</c:v>
                </c:pt>
                <c:pt idx="1617">
                  <c:v>39</c:v>
                </c:pt>
                <c:pt idx="1618">
                  <c:v>35</c:v>
                </c:pt>
                <c:pt idx="1619">
                  <c:v>50</c:v>
                </c:pt>
                <c:pt idx="1620">
                  <c:v>62</c:v>
                </c:pt>
                <c:pt idx="1621">
                  <c:v>65</c:v>
                </c:pt>
                <c:pt idx="1622">
                  <c:v>52</c:v>
                </c:pt>
                <c:pt idx="1623">
                  <c:v>70</c:v>
                </c:pt>
                <c:pt idx="1624">
                  <c:v>46</c:v>
                </c:pt>
                <c:pt idx="1625">
                  <c:v>35</c:v>
                </c:pt>
                <c:pt idx="1626">
                  <c:v>48</c:v>
                </c:pt>
                <c:pt idx="1627">
                  <c:v>36</c:v>
                </c:pt>
                <c:pt idx="1628">
                  <c:v>45</c:v>
                </c:pt>
                <c:pt idx="1629">
                  <c:v>61</c:v>
                </c:pt>
                <c:pt idx="1630">
                  <c:v>65</c:v>
                </c:pt>
                <c:pt idx="1631">
                  <c:v>31</c:v>
                </c:pt>
                <c:pt idx="1632">
                  <c:v>53</c:v>
                </c:pt>
                <c:pt idx="1633">
                  <c:v>65</c:v>
                </c:pt>
                <c:pt idx="1634">
                  <c:v>43</c:v>
                </c:pt>
                <c:pt idx="1635">
                  <c:v>29</c:v>
                </c:pt>
                <c:pt idx="1636">
                  <c:v>69</c:v>
                </c:pt>
                <c:pt idx="1637">
                  <c:v>43</c:v>
                </c:pt>
                <c:pt idx="1638">
                  <c:v>37</c:v>
                </c:pt>
                <c:pt idx="1639">
                  <c:v>50</c:v>
                </c:pt>
                <c:pt idx="1640">
                  <c:v>64</c:v>
                </c:pt>
                <c:pt idx="1641">
                  <c:v>46</c:v>
                </c:pt>
                <c:pt idx="1642">
                  <c:v>50</c:v>
                </c:pt>
                <c:pt idx="1643">
                  <c:v>41</c:v>
                </c:pt>
                <c:pt idx="1644">
                  <c:v>49</c:v>
                </c:pt>
                <c:pt idx="1645">
                  <c:v>41</c:v>
                </c:pt>
                <c:pt idx="1646">
                  <c:v>71</c:v>
                </c:pt>
                <c:pt idx="1647">
                  <c:v>48</c:v>
                </c:pt>
                <c:pt idx="1648">
                  <c:v>65</c:v>
                </c:pt>
                <c:pt idx="1649">
                  <c:v>47</c:v>
                </c:pt>
                <c:pt idx="1650">
                  <c:v>60</c:v>
                </c:pt>
                <c:pt idx="1651">
                  <c:v>56</c:v>
                </c:pt>
                <c:pt idx="1652">
                  <c:v>31</c:v>
                </c:pt>
                <c:pt idx="1653">
                  <c:v>56</c:v>
                </c:pt>
                <c:pt idx="1654">
                  <c:v>32</c:v>
                </c:pt>
                <c:pt idx="1655">
                  <c:v>57</c:v>
                </c:pt>
                <c:pt idx="1656">
                  <c:v>60</c:v>
                </c:pt>
                <c:pt idx="1657">
                  <c:v>39</c:v>
                </c:pt>
                <c:pt idx="1658">
                  <c:v>26</c:v>
                </c:pt>
                <c:pt idx="1659">
                  <c:v>42</c:v>
                </c:pt>
                <c:pt idx="1660">
                  <c:v>50</c:v>
                </c:pt>
                <c:pt idx="1661">
                  <c:v>52</c:v>
                </c:pt>
                <c:pt idx="1662">
                  <c:v>47</c:v>
                </c:pt>
                <c:pt idx="1663">
                  <c:v>50</c:v>
                </c:pt>
                <c:pt idx="1664">
                  <c:v>39</c:v>
                </c:pt>
                <c:pt idx="1665">
                  <c:v>34</c:v>
                </c:pt>
                <c:pt idx="1666">
                  <c:v>45</c:v>
                </c:pt>
                <c:pt idx="1667">
                  <c:v>47</c:v>
                </c:pt>
                <c:pt idx="1668">
                  <c:v>42</c:v>
                </c:pt>
                <c:pt idx="1669">
                  <c:v>53</c:v>
                </c:pt>
                <c:pt idx="1670">
                  <c:v>64</c:v>
                </c:pt>
                <c:pt idx="1671">
                  <c:v>60</c:v>
                </c:pt>
                <c:pt idx="1672">
                  <c:v>70</c:v>
                </c:pt>
                <c:pt idx="1673">
                  <c:v>68</c:v>
                </c:pt>
                <c:pt idx="1674">
                  <c:v>42</c:v>
                </c:pt>
                <c:pt idx="1675">
                  <c:v>59</c:v>
                </c:pt>
                <c:pt idx="1676">
                  <c:v>40</c:v>
                </c:pt>
                <c:pt idx="1677">
                  <c:v>63</c:v>
                </c:pt>
                <c:pt idx="1678">
                  <c:v>51</c:v>
                </c:pt>
                <c:pt idx="1679">
                  <c:v>65</c:v>
                </c:pt>
                <c:pt idx="1680">
                  <c:v>64</c:v>
                </c:pt>
                <c:pt idx="1681">
                  <c:v>65</c:v>
                </c:pt>
                <c:pt idx="1682">
                  <c:v>57</c:v>
                </c:pt>
                <c:pt idx="1683">
                  <c:v>36</c:v>
                </c:pt>
                <c:pt idx="1684">
                  <c:v>49</c:v>
                </c:pt>
                <c:pt idx="1685">
                  <c:v>59</c:v>
                </c:pt>
                <c:pt idx="1686">
                  <c:v>43</c:v>
                </c:pt>
                <c:pt idx="1687">
                  <c:v>48</c:v>
                </c:pt>
                <c:pt idx="1688">
                  <c:v>65</c:v>
                </c:pt>
                <c:pt idx="1689">
                  <c:v>50</c:v>
                </c:pt>
                <c:pt idx="1690">
                  <c:v>43</c:v>
                </c:pt>
                <c:pt idx="1691">
                  <c:v>48</c:v>
                </c:pt>
                <c:pt idx="1692">
                  <c:v>45</c:v>
                </c:pt>
                <c:pt idx="1693">
                  <c:v>53</c:v>
                </c:pt>
                <c:pt idx="1694">
                  <c:v>47</c:v>
                </c:pt>
                <c:pt idx="1695">
                  <c:v>56</c:v>
                </c:pt>
                <c:pt idx="1696">
                  <c:v>69</c:v>
                </c:pt>
                <c:pt idx="1697">
                  <c:v>72</c:v>
                </c:pt>
                <c:pt idx="1698">
                  <c:v>31</c:v>
                </c:pt>
                <c:pt idx="1699">
                  <c:v>67</c:v>
                </c:pt>
                <c:pt idx="1700">
                  <c:v>56</c:v>
                </c:pt>
                <c:pt idx="1701">
                  <c:v>39</c:v>
                </c:pt>
                <c:pt idx="1702">
                  <c:v>29</c:v>
                </c:pt>
                <c:pt idx="1703">
                  <c:v>52</c:v>
                </c:pt>
                <c:pt idx="1704">
                  <c:v>60</c:v>
                </c:pt>
                <c:pt idx="1705">
                  <c:v>50</c:v>
                </c:pt>
                <c:pt idx="1706">
                  <c:v>69</c:v>
                </c:pt>
                <c:pt idx="1707">
                  <c:v>60</c:v>
                </c:pt>
                <c:pt idx="1708">
                  <c:v>63</c:v>
                </c:pt>
                <c:pt idx="1709">
                  <c:v>48</c:v>
                </c:pt>
                <c:pt idx="1710">
                  <c:v>41</c:v>
                </c:pt>
                <c:pt idx="1711">
                  <c:v>57</c:v>
                </c:pt>
                <c:pt idx="1712">
                  <c:v>57</c:v>
                </c:pt>
                <c:pt idx="1713">
                  <c:v>64</c:v>
                </c:pt>
                <c:pt idx="1714">
                  <c:v>64</c:v>
                </c:pt>
                <c:pt idx="1715">
                  <c:v>63</c:v>
                </c:pt>
                <c:pt idx="1716">
                  <c:v>45</c:v>
                </c:pt>
                <c:pt idx="1717">
                  <c:v>65</c:v>
                </c:pt>
                <c:pt idx="1718">
                  <c:v>50</c:v>
                </c:pt>
                <c:pt idx="1719">
                  <c:v>43</c:v>
                </c:pt>
                <c:pt idx="1720">
                  <c:v>75</c:v>
                </c:pt>
                <c:pt idx="1721">
                  <c:v>69</c:v>
                </c:pt>
                <c:pt idx="1722">
                  <c:v>47</c:v>
                </c:pt>
                <c:pt idx="1723">
                  <c:v>44</c:v>
                </c:pt>
                <c:pt idx="1724">
                  <c:v>42</c:v>
                </c:pt>
                <c:pt idx="1725">
                  <c:v>43</c:v>
                </c:pt>
                <c:pt idx="1726">
                  <c:v>59</c:v>
                </c:pt>
                <c:pt idx="1727">
                  <c:v>69</c:v>
                </c:pt>
                <c:pt idx="1728">
                  <c:v>35</c:v>
                </c:pt>
                <c:pt idx="1729">
                  <c:v>45</c:v>
                </c:pt>
                <c:pt idx="1730">
                  <c:v>65</c:v>
                </c:pt>
                <c:pt idx="1731">
                  <c:v>46</c:v>
                </c:pt>
                <c:pt idx="1732">
                  <c:v>43</c:v>
                </c:pt>
                <c:pt idx="1733">
                  <c:v>64</c:v>
                </c:pt>
                <c:pt idx="1734">
                  <c:v>39</c:v>
                </c:pt>
                <c:pt idx="1735">
                  <c:v>57</c:v>
                </c:pt>
                <c:pt idx="1736">
                  <c:v>43</c:v>
                </c:pt>
                <c:pt idx="1737">
                  <c:v>52</c:v>
                </c:pt>
                <c:pt idx="1738">
                  <c:v>43</c:v>
                </c:pt>
                <c:pt idx="1739">
                  <c:v>32</c:v>
                </c:pt>
                <c:pt idx="1740">
                  <c:v>37</c:v>
                </c:pt>
                <c:pt idx="1741">
                  <c:v>47</c:v>
                </c:pt>
                <c:pt idx="1742">
                  <c:v>75</c:v>
                </c:pt>
                <c:pt idx="1743">
                  <c:v>50</c:v>
                </c:pt>
                <c:pt idx="1744">
                  <c:v>52</c:v>
                </c:pt>
                <c:pt idx="1745">
                  <c:v>36</c:v>
                </c:pt>
                <c:pt idx="1746">
                  <c:v>71</c:v>
                </c:pt>
                <c:pt idx="1747">
                  <c:v>71</c:v>
                </c:pt>
                <c:pt idx="1748">
                  <c:v>65</c:v>
                </c:pt>
                <c:pt idx="1749">
                  <c:v>32</c:v>
                </c:pt>
                <c:pt idx="1750">
                  <c:v>37</c:v>
                </c:pt>
                <c:pt idx="1751">
                  <c:v>78</c:v>
                </c:pt>
                <c:pt idx="1752">
                  <c:v>61</c:v>
                </c:pt>
                <c:pt idx="1753">
                  <c:v>42</c:v>
                </c:pt>
                <c:pt idx="1754">
                  <c:v>59</c:v>
                </c:pt>
                <c:pt idx="1755">
                  <c:v>45</c:v>
                </c:pt>
                <c:pt idx="1756">
                  <c:v>50</c:v>
                </c:pt>
                <c:pt idx="1757">
                  <c:v>45</c:v>
                </c:pt>
                <c:pt idx="1758">
                  <c:v>49</c:v>
                </c:pt>
                <c:pt idx="1759">
                  <c:v>33</c:v>
                </c:pt>
                <c:pt idx="1760">
                  <c:v>37</c:v>
                </c:pt>
                <c:pt idx="1761">
                  <c:v>58</c:v>
                </c:pt>
                <c:pt idx="1762">
                  <c:v>50</c:v>
                </c:pt>
                <c:pt idx="1763">
                  <c:v>36</c:v>
                </c:pt>
                <c:pt idx="1764">
                  <c:v>56</c:v>
                </c:pt>
                <c:pt idx="1765">
                  <c:v>62</c:v>
                </c:pt>
                <c:pt idx="1766">
                  <c:v>66</c:v>
                </c:pt>
                <c:pt idx="1767">
                  <c:v>54</c:v>
                </c:pt>
                <c:pt idx="1768">
                  <c:v>46</c:v>
                </c:pt>
                <c:pt idx="1769">
                  <c:v>54</c:v>
                </c:pt>
                <c:pt idx="1770">
                  <c:v>48</c:v>
                </c:pt>
                <c:pt idx="1771">
                  <c:v>56</c:v>
                </c:pt>
                <c:pt idx="1772">
                  <c:v>35</c:v>
                </c:pt>
                <c:pt idx="1773">
                  <c:v>52</c:v>
                </c:pt>
                <c:pt idx="1774">
                  <c:v>38</c:v>
                </c:pt>
                <c:pt idx="1775">
                  <c:v>62</c:v>
                </c:pt>
                <c:pt idx="1776">
                  <c:v>51</c:v>
                </c:pt>
                <c:pt idx="1777">
                  <c:v>68</c:v>
                </c:pt>
                <c:pt idx="1778">
                  <c:v>56</c:v>
                </c:pt>
                <c:pt idx="1779">
                  <c:v>64</c:v>
                </c:pt>
                <c:pt idx="1780">
                  <c:v>69</c:v>
                </c:pt>
                <c:pt idx="1781">
                  <c:v>46</c:v>
                </c:pt>
                <c:pt idx="1782">
                  <c:v>44</c:v>
                </c:pt>
                <c:pt idx="1783">
                  <c:v>49</c:v>
                </c:pt>
                <c:pt idx="1784">
                  <c:v>53</c:v>
                </c:pt>
                <c:pt idx="1785">
                  <c:v>36</c:v>
                </c:pt>
                <c:pt idx="1786">
                  <c:v>57</c:v>
                </c:pt>
                <c:pt idx="1787">
                  <c:v>64</c:v>
                </c:pt>
                <c:pt idx="1788">
                  <c:v>49</c:v>
                </c:pt>
                <c:pt idx="1789">
                  <c:v>46</c:v>
                </c:pt>
                <c:pt idx="1790">
                  <c:v>49</c:v>
                </c:pt>
                <c:pt idx="1791">
                  <c:v>66</c:v>
                </c:pt>
                <c:pt idx="1792">
                  <c:v>39</c:v>
                </c:pt>
                <c:pt idx="1793">
                  <c:v>41</c:v>
                </c:pt>
                <c:pt idx="1794">
                  <c:v>49</c:v>
                </c:pt>
                <c:pt idx="1795">
                  <c:v>33</c:v>
                </c:pt>
                <c:pt idx="1796">
                  <c:v>66</c:v>
                </c:pt>
                <c:pt idx="1797">
                  <c:v>65</c:v>
                </c:pt>
                <c:pt idx="1798">
                  <c:v>71</c:v>
                </c:pt>
                <c:pt idx="1799">
                  <c:v>59</c:v>
                </c:pt>
                <c:pt idx="1800">
                  <c:v>49</c:v>
                </c:pt>
                <c:pt idx="1801">
                  <c:v>71</c:v>
                </c:pt>
                <c:pt idx="1802">
                  <c:v>61</c:v>
                </c:pt>
                <c:pt idx="1803">
                  <c:v>49</c:v>
                </c:pt>
                <c:pt idx="1804">
                  <c:v>58</c:v>
                </c:pt>
                <c:pt idx="1805">
                  <c:v>57</c:v>
                </c:pt>
                <c:pt idx="1806">
                  <c:v>53</c:v>
                </c:pt>
                <c:pt idx="1807">
                  <c:v>65</c:v>
                </c:pt>
                <c:pt idx="1808">
                  <c:v>55</c:v>
                </c:pt>
                <c:pt idx="1809">
                  <c:v>68</c:v>
                </c:pt>
                <c:pt idx="1810">
                  <c:v>51</c:v>
                </c:pt>
                <c:pt idx="1811">
                  <c:v>53</c:v>
                </c:pt>
                <c:pt idx="1812">
                  <c:v>50</c:v>
                </c:pt>
                <c:pt idx="1813">
                  <c:v>59</c:v>
                </c:pt>
                <c:pt idx="1814">
                  <c:v>51</c:v>
                </c:pt>
                <c:pt idx="1815">
                  <c:v>30</c:v>
                </c:pt>
                <c:pt idx="1816">
                  <c:v>41</c:v>
                </c:pt>
                <c:pt idx="1817">
                  <c:v>50</c:v>
                </c:pt>
                <c:pt idx="1818">
                  <c:v>50</c:v>
                </c:pt>
                <c:pt idx="1819">
                  <c:v>49</c:v>
                </c:pt>
                <c:pt idx="1820">
                  <c:v>64</c:v>
                </c:pt>
                <c:pt idx="1821">
                  <c:v>60</c:v>
                </c:pt>
                <c:pt idx="1822">
                  <c:v>50</c:v>
                </c:pt>
                <c:pt idx="1823">
                  <c:v>31</c:v>
                </c:pt>
                <c:pt idx="1824">
                  <c:v>36</c:v>
                </c:pt>
                <c:pt idx="1825">
                  <c:v>50</c:v>
                </c:pt>
                <c:pt idx="1826">
                  <c:v>76</c:v>
                </c:pt>
                <c:pt idx="1827">
                  <c:v>37</c:v>
                </c:pt>
                <c:pt idx="1828">
                  <c:v>35</c:v>
                </c:pt>
                <c:pt idx="1829">
                  <c:v>68</c:v>
                </c:pt>
                <c:pt idx="1830">
                  <c:v>60</c:v>
                </c:pt>
                <c:pt idx="1831">
                  <c:v>43</c:v>
                </c:pt>
                <c:pt idx="1832">
                  <c:v>63</c:v>
                </c:pt>
                <c:pt idx="1833">
                  <c:v>61</c:v>
                </c:pt>
                <c:pt idx="1834">
                  <c:v>42</c:v>
                </c:pt>
                <c:pt idx="1835">
                  <c:v>62</c:v>
                </c:pt>
                <c:pt idx="1836">
                  <c:v>69</c:v>
                </c:pt>
                <c:pt idx="1837">
                  <c:v>74</c:v>
                </c:pt>
                <c:pt idx="1838">
                  <c:v>45</c:v>
                </c:pt>
                <c:pt idx="1839">
                  <c:v>45</c:v>
                </c:pt>
                <c:pt idx="1840">
                  <c:v>67</c:v>
                </c:pt>
                <c:pt idx="1841">
                  <c:v>69</c:v>
                </c:pt>
                <c:pt idx="1842">
                  <c:v>72</c:v>
                </c:pt>
                <c:pt idx="1843">
                  <c:v>52</c:v>
                </c:pt>
                <c:pt idx="1844">
                  <c:v>65</c:v>
                </c:pt>
                <c:pt idx="1845">
                  <c:v>36</c:v>
                </c:pt>
                <c:pt idx="1846">
                  <c:v>62</c:v>
                </c:pt>
                <c:pt idx="1847">
                  <c:v>39</c:v>
                </c:pt>
                <c:pt idx="1848">
                  <c:v>56</c:v>
                </c:pt>
                <c:pt idx="1849">
                  <c:v>45</c:v>
                </c:pt>
                <c:pt idx="1850">
                  <c:v>42</c:v>
                </c:pt>
                <c:pt idx="1851">
                  <c:v>76</c:v>
                </c:pt>
                <c:pt idx="1852">
                  <c:v>43</c:v>
                </c:pt>
                <c:pt idx="1853">
                  <c:v>43</c:v>
                </c:pt>
                <c:pt idx="1854">
                  <c:v>59</c:v>
                </c:pt>
                <c:pt idx="1855">
                  <c:v>50</c:v>
                </c:pt>
                <c:pt idx="1856">
                  <c:v>43</c:v>
                </c:pt>
                <c:pt idx="1857">
                  <c:v>63</c:v>
                </c:pt>
                <c:pt idx="1858">
                  <c:v>67</c:v>
                </c:pt>
                <c:pt idx="1859">
                  <c:v>32</c:v>
                </c:pt>
                <c:pt idx="1860">
                  <c:v>42</c:v>
                </c:pt>
                <c:pt idx="1861">
                  <c:v>57</c:v>
                </c:pt>
                <c:pt idx="1862">
                  <c:v>44</c:v>
                </c:pt>
                <c:pt idx="1863">
                  <c:v>63</c:v>
                </c:pt>
                <c:pt idx="1864">
                  <c:v>56</c:v>
                </c:pt>
                <c:pt idx="1865">
                  <c:v>58</c:v>
                </c:pt>
                <c:pt idx="1866">
                  <c:v>62</c:v>
                </c:pt>
                <c:pt idx="1867">
                  <c:v>37</c:v>
                </c:pt>
                <c:pt idx="1868">
                  <c:v>67</c:v>
                </c:pt>
                <c:pt idx="1869">
                  <c:v>36</c:v>
                </c:pt>
                <c:pt idx="1870">
                  <c:v>45</c:v>
                </c:pt>
                <c:pt idx="1871">
                  <c:v>62</c:v>
                </c:pt>
                <c:pt idx="1872">
                  <c:v>35</c:v>
                </c:pt>
                <c:pt idx="1873">
                  <c:v>37</c:v>
                </c:pt>
                <c:pt idx="1874">
                  <c:v>41</c:v>
                </c:pt>
                <c:pt idx="1875">
                  <c:v>39</c:v>
                </c:pt>
                <c:pt idx="1876">
                  <c:v>67</c:v>
                </c:pt>
                <c:pt idx="1877">
                  <c:v>62</c:v>
                </c:pt>
                <c:pt idx="1878">
                  <c:v>41</c:v>
                </c:pt>
                <c:pt idx="1879">
                  <c:v>72</c:v>
                </c:pt>
                <c:pt idx="1880">
                  <c:v>46</c:v>
                </c:pt>
                <c:pt idx="1881">
                  <c:v>50</c:v>
                </c:pt>
                <c:pt idx="1882">
                  <c:v>39</c:v>
                </c:pt>
                <c:pt idx="1883">
                  <c:v>31</c:v>
                </c:pt>
                <c:pt idx="1884">
                  <c:v>33</c:v>
                </c:pt>
                <c:pt idx="1885">
                  <c:v>36</c:v>
                </c:pt>
                <c:pt idx="1886">
                  <c:v>34</c:v>
                </c:pt>
                <c:pt idx="1887">
                  <c:v>60</c:v>
                </c:pt>
                <c:pt idx="1888">
                  <c:v>56</c:v>
                </c:pt>
                <c:pt idx="1889">
                  <c:v>39</c:v>
                </c:pt>
                <c:pt idx="1890">
                  <c:v>62</c:v>
                </c:pt>
                <c:pt idx="1891">
                  <c:v>73</c:v>
                </c:pt>
                <c:pt idx="1892">
                  <c:v>38</c:v>
                </c:pt>
                <c:pt idx="1893">
                  <c:v>60</c:v>
                </c:pt>
                <c:pt idx="1894">
                  <c:v>41</c:v>
                </c:pt>
                <c:pt idx="1895">
                  <c:v>52</c:v>
                </c:pt>
                <c:pt idx="1896">
                  <c:v>56</c:v>
                </c:pt>
                <c:pt idx="1897">
                  <c:v>34</c:v>
                </c:pt>
                <c:pt idx="1898">
                  <c:v>70</c:v>
                </c:pt>
                <c:pt idx="1899">
                  <c:v>63</c:v>
                </c:pt>
                <c:pt idx="1900">
                  <c:v>38</c:v>
                </c:pt>
                <c:pt idx="1901">
                  <c:v>53</c:v>
                </c:pt>
                <c:pt idx="1902">
                  <c:v>54</c:v>
                </c:pt>
                <c:pt idx="1903">
                  <c:v>46</c:v>
                </c:pt>
                <c:pt idx="1904">
                  <c:v>64</c:v>
                </c:pt>
                <c:pt idx="1905">
                  <c:v>50</c:v>
                </c:pt>
                <c:pt idx="1906">
                  <c:v>53</c:v>
                </c:pt>
                <c:pt idx="1907">
                  <c:v>51</c:v>
                </c:pt>
                <c:pt idx="1908">
                  <c:v>46</c:v>
                </c:pt>
                <c:pt idx="1909">
                  <c:v>70</c:v>
                </c:pt>
                <c:pt idx="1910">
                  <c:v>55</c:v>
                </c:pt>
                <c:pt idx="1911">
                  <c:v>33</c:v>
                </c:pt>
                <c:pt idx="1912">
                  <c:v>51</c:v>
                </c:pt>
                <c:pt idx="1913">
                  <c:v>47</c:v>
                </c:pt>
                <c:pt idx="1914">
                  <c:v>52</c:v>
                </c:pt>
                <c:pt idx="1915">
                  <c:v>52</c:v>
                </c:pt>
                <c:pt idx="1916">
                  <c:v>61</c:v>
                </c:pt>
                <c:pt idx="1917">
                  <c:v>55</c:v>
                </c:pt>
                <c:pt idx="1918">
                  <c:v>64</c:v>
                </c:pt>
                <c:pt idx="1919">
                  <c:v>66</c:v>
                </c:pt>
                <c:pt idx="1920">
                  <c:v>43</c:v>
                </c:pt>
                <c:pt idx="1921">
                  <c:v>41</c:v>
                </c:pt>
                <c:pt idx="1922">
                  <c:v>35</c:v>
                </c:pt>
                <c:pt idx="1923">
                  <c:v>58</c:v>
                </c:pt>
                <c:pt idx="1924">
                  <c:v>66</c:v>
                </c:pt>
                <c:pt idx="1925">
                  <c:v>60</c:v>
                </c:pt>
                <c:pt idx="1926">
                  <c:v>49</c:v>
                </c:pt>
                <c:pt idx="1927">
                  <c:v>58</c:v>
                </c:pt>
                <c:pt idx="1928">
                  <c:v>33</c:v>
                </c:pt>
                <c:pt idx="1929">
                  <c:v>50</c:v>
                </c:pt>
                <c:pt idx="1930">
                  <c:v>64</c:v>
                </c:pt>
                <c:pt idx="1931">
                  <c:v>65</c:v>
                </c:pt>
                <c:pt idx="1932">
                  <c:v>53</c:v>
                </c:pt>
                <c:pt idx="1933">
                  <c:v>68</c:v>
                </c:pt>
                <c:pt idx="1934">
                  <c:v>51</c:v>
                </c:pt>
                <c:pt idx="1935">
                  <c:v>49</c:v>
                </c:pt>
                <c:pt idx="1936">
                  <c:v>43</c:v>
                </c:pt>
                <c:pt idx="1937">
                  <c:v>66</c:v>
                </c:pt>
                <c:pt idx="1938">
                  <c:v>49</c:v>
                </c:pt>
                <c:pt idx="1939">
                  <c:v>69</c:v>
                </c:pt>
                <c:pt idx="1940">
                  <c:v>62</c:v>
                </c:pt>
                <c:pt idx="1941">
                  <c:v>52</c:v>
                </c:pt>
                <c:pt idx="1942">
                  <c:v>52</c:v>
                </c:pt>
                <c:pt idx="1943">
                  <c:v>65</c:v>
                </c:pt>
                <c:pt idx="1944">
                  <c:v>69</c:v>
                </c:pt>
                <c:pt idx="1945">
                  <c:v>52</c:v>
                </c:pt>
                <c:pt idx="1946">
                  <c:v>25</c:v>
                </c:pt>
                <c:pt idx="1947">
                  <c:v>67</c:v>
                </c:pt>
                <c:pt idx="1948">
                  <c:v>49</c:v>
                </c:pt>
                <c:pt idx="1949">
                  <c:v>40</c:v>
                </c:pt>
                <c:pt idx="1950">
                  <c:v>77</c:v>
                </c:pt>
                <c:pt idx="1951">
                  <c:v>58</c:v>
                </c:pt>
                <c:pt idx="1952">
                  <c:v>42</c:v>
                </c:pt>
                <c:pt idx="1953">
                  <c:v>67</c:v>
                </c:pt>
                <c:pt idx="1954">
                  <c:v>63</c:v>
                </c:pt>
                <c:pt idx="1955">
                  <c:v>45</c:v>
                </c:pt>
                <c:pt idx="1956">
                  <c:v>74</c:v>
                </c:pt>
                <c:pt idx="1957">
                  <c:v>67</c:v>
                </c:pt>
                <c:pt idx="1958">
                  <c:v>49</c:v>
                </c:pt>
                <c:pt idx="1959">
                  <c:v>30</c:v>
                </c:pt>
                <c:pt idx="1960">
                  <c:v>42</c:v>
                </c:pt>
                <c:pt idx="1961">
                  <c:v>47</c:v>
                </c:pt>
                <c:pt idx="1962">
                  <c:v>44</c:v>
                </c:pt>
                <c:pt idx="1963">
                  <c:v>57</c:v>
                </c:pt>
                <c:pt idx="1964">
                  <c:v>66</c:v>
                </c:pt>
                <c:pt idx="1965">
                  <c:v>58</c:v>
                </c:pt>
                <c:pt idx="1966">
                  <c:v>47</c:v>
                </c:pt>
                <c:pt idx="1967">
                  <c:v>48</c:v>
                </c:pt>
                <c:pt idx="1968">
                  <c:v>40</c:v>
                </c:pt>
                <c:pt idx="1969">
                  <c:v>39</c:v>
                </c:pt>
                <c:pt idx="1970">
                  <c:v>45</c:v>
                </c:pt>
                <c:pt idx="1971">
                  <c:v>56</c:v>
                </c:pt>
                <c:pt idx="1972">
                  <c:v>36</c:v>
                </c:pt>
                <c:pt idx="1973">
                  <c:v>68</c:v>
                </c:pt>
                <c:pt idx="1974">
                  <c:v>48</c:v>
                </c:pt>
                <c:pt idx="1975">
                  <c:v>45</c:v>
                </c:pt>
                <c:pt idx="1976">
                  <c:v>45</c:v>
                </c:pt>
                <c:pt idx="1977">
                  <c:v>48</c:v>
                </c:pt>
                <c:pt idx="1978">
                  <c:v>28</c:v>
                </c:pt>
                <c:pt idx="1979">
                  <c:v>70</c:v>
                </c:pt>
                <c:pt idx="1980">
                  <c:v>71</c:v>
                </c:pt>
                <c:pt idx="1981">
                  <c:v>51</c:v>
                </c:pt>
                <c:pt idx="1982">
                  <c:v>45</c:v>
                </c:pt>
                <c:pt idx="1983">
                  <c:v>33</c:v>
                </c:pt>
                <c:pt idx="1984">
                  <c:v>49</c:v>
                </c:pt>
                <c:pt idx="1985">
                  <c:v>47</c:v>
                </c:pt>
                <c:pt idx="1986">
                  <c:v>65</c:v>
                </c:pt>
                <c:pt idx="1987">
                  <c:v>67</c:v>
                </c:pt>
                <c:pt idx="1988">
                  <c:v>46</c:v>
                </c:pt>
                <c:pt idx="1989">
                  <c:v>37</c:v>
                </c:pt>
                <c:pt idx="1990">
                  <c:v>55</c:v>
                </c:pt>
                <c:pt idx="1991">
                  <c:v>47</c:v>
                </c:pt>
                <c:pt idx="1992">
                  <c:v>66</c:v>
                </c:pt>
                <c:pt idx="1993">
                  <c:v>56</c:v>
                </c:pt>
                <c:pt idx="1994">
                  <c:v>63</c:v>
                </c:pt>
                <c:pt idx="1995">
                  <c:v>55</c:v>
                </c:pt>
                <c:pt idx="1996">
                  <c:v>51</c:v>
                </c:pt>
                <c:pt idx="1997">
                  <c:v>38</c:v>
                </c:pt>
                <c:pt idx="1998">
                  <c:v>61</c:v>
                </c:pt>
                <c:pt idx="1999">
                  <c:v>45</c:v>
                </c:pt>
                <c:pt idx="2000">
                  <c:v>45</c:v>
                </c:pt>
                <c:pt idx="2001">
                  <c:v>49</c:v>
                </c:pt>
                <c:pt idx="2002">
                  <c:v>60</c:v>
                </c:pt>
                <c:pt idx="2003">
                  <c:v>61</c:v>
                </c:pt>
                <c:pt idx="2004">
                  <c:v>46</c:v>
                </c:pt>
                <c:pt idx="2005">
                  <c:v>56</c:v>
                </c:pt>
                <c:pt idx="2006">
                  <c:v>51</c:v>
                </c:pt>
                <c:pt idx="2007">
                  <c:v>65</c:v>
                </c:pt>
                <c:pt idx="2008">
                  <c:v>37</c:v>
                </c:pt>
                <c:pt idx="2009">
                  <c:v>63</c:v>
                </c:pt>
                <c:pt idx="2010">
                  <c:v>33</c:v>
                </c:pt>
                <c:pt idx="2011">
                  <c:v>63</c:v>
                </c:pt>
                <c:pt idx="2012">
                  <c:v>53</c:v>
                </c:pt>
                <c:pt idx="2013">
                  <c:v>67</c:v>
                </c:pt>
                <c:pt idx="2014">
                  <c:v>43</c:v>
                </c:pt>
                <c:pt idx="2015">
                  <c:v>31</c:v>
                </c:pt>
                <c:pt idx="2016">
                  <c:v>43</c:v>
                </c:pt>
                <c:pt idx="2017">
                  <c:v>35</c:v>
                </c:pt>
                <c:pt idx="2018">
                  <c:v>49</c:v>
                </c:pt>
                <c:pt idx="2019">
                  <c:v>58</c:v>
                </c:pt>
                <c:pt idx="2020">
                  <c:v>46</c:v>
                </c:pt>
                <c:pt idx="2021">
                  <c:v>72</c:v>
                </c:pt>
                <c:pt idx="2022">
                  <c:v>46</c:v>
                </c:pt>
                <c:pt idx="2023">
                  <c:v>55</c:v>
                </c:pt>
                <c:pt idx="2024">
                  <c:v>35</c:v>
                </c:pt>
                <c:pt idx="2025">
                  <c:v>74</c:v>
                </c:pt>
                <c:pt idx="2026">
                  <c:v>56</c:v>
                </c:pt>
                <c:pt idx="2027">
                  <c:v>56</c:v>
                </c:pt>
                <c:pt idx="2028">
                  <c:v>41</c:v>
                </c:pt>
                <c:pt idx="2029">
                  <c:v>42</c:v>
                </c:pt>
                <c:pt idx="2030">
                  <c:v>40</c:v>
                </c:pt>
                <c:pt idx="2031">
                  <c:v>60</c:v>
                </c:pt>
                <c:pt idx="2032">
                  <c:v>51</c:v>
                </c:pt>
                <c:pt idx="2033">
                  <c:v>59</c:v>
                </c:pt>
                <c:pt idx="2034">
                  <c:v>52</c:v>
                </c:pt>
                <c:pt idx="2035">
                  <c:v>62</c:v>
                </c:pt>
                <c:pt idx="2036">
                  <c:v>65</c:v>
                </c:pt>
                <c:pt idx="2037">
                  <c:v>52</c:v>
                </c:pt>
                <c:pt idx="2038">
                  <c:v>46</c:v>
                </c:pt>
                <c:pt idx="2039">
                  <c:v>73</c:v>
                </c:pt>
                <c:pt idx="2040">
                  <c:v>50</c:v>
                </c:pt>
                <c:pt idx="2041">
                  <c:v>69</c:v>
                </c:pt>
                <c:pt idx="2042">
                  <c:v>67</c:v>
                </c:pt>
                <c:pt idx="2043">
                  <c:v>37</c:v>
                </c:pt>
                <c:pt idx="2044">
                  <c:v>73</c:v>
                </c:pt>
                <c:pt idx="2045">
                  <c:v>30</c:v>
                </c:pt>
                <c:pt idx="2046">
                  <c:v>71</c:v>
                </c:pt>
                <c:pt idx="2047">
                  <c:v>58</c:v>
                </c:pt>
                <c:pt idx="2048">
                  <c:v>64</c:v>
                </c:pt>
                <c:pt idx="2049">
                  <c:v>62</c:v>
                </c:pt>
                <c:pt idx="2050">
                  <c:v>63</c:v>
                </c:pt>
                <c:pt idx="2051">
                  <c:v>59</c:v>
                </c:pt>
                <c:pt idx="2052">
                  <c:v>49</c:v>
                </c:pt>
                <c:pt idx="2053">
                  <c:v>42</c:v>
                </c:pt>
                <c:pt idx="2054">
                  <c:v>55</c:v>
                </c:pt>
                <c:pt idx="2055">
                  <c:v>62</c:v>
                </c:pt>
                <c:pt idx="2056">
                  <c:v>37</c:v>
                </c:pt>
                <c:pt idx="2057">
                  <c:v>35</c:v>
                </c:pt>
                <c:pt idx="2058">
                  <c:v>40</c:v>
                </c:pt>
                <c:pt idx="2059">
                  <c:v>45</c:v>
                </c:pt>
                <c:pt idx="2060">
                  <c:v>54</c:v>
                </c:pt>
                <c:pt idx="2061">
                  <c:v>43</c:v>
                </c:pt>
                <c:pt idx="2062">
                  <c:v>37</c:v>
                </c:pt>
                <c:pt idx="2063">
                  <c:v>66</c:v>
                </c:pt>
                <c:pt idx="2064">
                  <c:v>53</c:v>
                </c:pt>
                <c:pt idx="2065">
                  <c:v>48</c:v>
                </c:pt>
                <c:pt idx="2066">
                  <c:v>47</c:v>
                </c:pt>
                <c:pt idx="2067">
                  <c:v>64</c:v>
                </c:pt>
                <c:pt idx="2068">
                  <c:v>65</c:v>
                </c:pt>
                <c:pt idx="2069">
                  <c:v>56</c:v>
                </c:pt>
                <c:pt idx="2070">
                  <c:v>56</c:v>
                </c:pt>
                <c:pt idx="2071">
                  <c:v>40</c:v>
                </c:pt>
                <c:pt idx="2072">
                  <c:v>42</c:v>
                </c:pt>
                <c:pt idx="2073">
                  <c:v>65</c:v>
                </c:pt>
                <c:pt idx="2074">
                  <c:v>51</c:v>
                </c:pt>
                <c:pt idx="2075">
                  <c:v>63</c:v>
                </c:pt>
                <c:pt idx="2076">
                  <c:v>48</c:v>
                </c:pt>
                <c:pt idx="2077">
                  <c:v>71</c:v>
                </c:pt>
                <c:pt idx="2078">
                  <c:v>46</c:v>
                </c:pt>
                <c:pt idx="2079">
                  <c:v>73</c:v>
                </c:pt>
                <c:pt idx="2080">
                  <c:v>48</c:v>
                </c:pt>
                <c:pt idx="2081">
                  <c:v>52</c:v>
                </c:pt>
                <c:pt idx="2082">
                  <c:v>62</c:v>
                </c:pt>
                <c:pt idx="2083">
                  <c:v>37</c:v>
                </c:pt>
                <c:pt idx="2084">
                  <c:v>61</c:v>
                </c:pt>
                <c:pt idx="2085">
                  <c:v>44</c:v>
                </c:pt>
                <c:pt idx="2086">
                  <c:v>66</c:v>
                </c:pt>
                <c:pt idx="2087">
                  <c:v>29</c:v>
                </c:pt>
                <c:pt idx="2088">
                  <c:v>44</c:v>
                </c:pt>
                <c:pt idx="2089">
                  <c:v>58</c:v>
                </c:pt>
                <c:pt idx="2090">
                  <c:v>35</c:v>
                </c:pt>
                <c:pt idx="2091">
                  <c:v>62</c:v>
                </c:pt>
                <c:pt idx="2092">
                  <c:v>50</c:v>
                </c:pt>
                <c:pt idx="2093">
                  <c:v>53</c:v>
                </c:pt>
                <c:pt idx="2094">
                  <c:v>26</c:v>
                </c:pt>
                <c:pt idx="2095">
                  <c:v>42</c:v>
                </c:pt>
                <c:pt idx="2096">
                  <c:v>62</c:v>
                </c:pt>
                <c:pt idx="2097">
                  <c:v>41</c:v>
                </c:pt>
                <c:pt idx="2098">
                  <c:v>75</c:v>
                </c:pt>
                <c:pt idx="2099">
                  <c:v>68</c:v>
                </c:pt>
                <c:pt idx="2100">
                  <c:v>44</c:v>
                </c:pt>
                <c:pt idx="2101">
                  <c:v>42</c:v>
                </c:pt>
                <c:pt idx="2102">
                  <c:v>45</c:v>
                </c:pt>
                <c:pt idx="2103">
                  <c:v>65</c:v>
                </c:pt>
                <c:pt idx="2104">
                  <c:v>52</c:v>
                </c:pt>
                <c:pt idx="2105">
                  <c:v>31</c:v>
                </c:pt>
                <c:pt idx="2106">
                  <c:v>54</c:v>
                </c:pt>
                <c:pt idx="2107">
                  <c:v>38</c:v>
                </c:pt>
                <c:pt idx="2108">
                  <c:v>59</c:v>
                </c:pt>
                <c:pt idx="2109">
                  <c:v>63</c:v>
                </c:pt>
                <c:pt idx="2110">
                  <c:v>32</c:v>
                </c:pt>
                <c:pt idx="2111">
                  <c:v>27</c:v>
                </c:pt>
                <c:pt idx="2112">
                  <c:v>60</c:v>
                </c:pt>
                <c:pt idx="2113">
                  <c:v>48</c:v>
                </c:pt>
                <c:pt idx="2114">
                  <c:v>70</c:v>
                </c:pt>
                <c:pt idx="2115">
                  <c:v>57</c:v>
                </c:pt>
                <c:pt idx="2116">
                  <c:v>47</c:v>
                </c:pt>
                <c:pt idx="2117">
                  <c:v>43</c:v>
                </c:pt>
                <c:pt idx="2118">
                  <c:v>32</c:v>
                </c:pt>
                <c:pt idx="2119">
                  <c:v>34</c:v>
                </c:pt>
                <c:pt idx="2120">
                  <c:v>39</c:v>
                </c:pt>
                <c:pt idx="2121">
                  <c:v>64</c:v>
                </c:pt>
                <c:pt idx="2122">
                  <c:v>42</c:v>
                </c:pt>
                <c:pt idx="2123">
                  <c:v>64</c:v>
                </c:pt>
                <c:pt idx="2124">
                  <c:v>72</c:v>
                </c:pt>
                <c:pt idx="2125">
                  <c:v>40</c:v>
                </c:pt>
                <c:pt idx="2126">
                  <c:v>45</c:v>
                </c:pt>
                <c:pt idx="2127">
                  <c:v>65</c:v>
                </c:pt>
                <c:pt idx="2128">
                  <c:v>39</c:v>
                </c:pt>
                <c:pt idx="2129">
                  <c:v>62</c:v>
                </c:pt>
                <c:pt idx="2130">
                  <c:v>35</c:v>
                </c:pt>
                <c:pt idx="2131">
                  <c:v>51</c:v>
                </c:pt>
                <c:pt idx="2132">
                  <c:v>56</c:v>
                </c:pt>
                <c:pt idx="2133">
                  <c:v>61</c:v>
                </c:pt>
                <c:pt idx="2134">
                  <c:v>36</c:v>
                </c:pt>
                <c:pt idx="2135">
                  <c:v>48</c:v>
                </c:pt>
                <c:pt idx="2136">
                  <c:v>37</c:v>
                </c:pt>
                <c:pt idx="2137">
                  <c:v>46</c:v>
                </c:pt>
                <c:pt idx="2138">
                  <c:v>52</c:v>
                </c:pt>
                <c:pt idx="2139">
                  <c:v>43</c:v>
                </c:pt>
                <c:pt idx="2140">
                  <c:v>42</c:v>
                </c:pt>
                <c:pt idx="2141">
                  <c:v>76</c:v>
                </c:pt>
                <c:pt idx="2142">
                  <c:v>48</c:v>
                </c:pt>
                <c:pt idx="2143">
                  <c:v>51</c:v>
                </c:pt>
                <c:pt idx="2144">
                  <c:v>50</c:v>
                </c:pt>
                <c:pt idx="2145">
                  <c:v>50</c:v>
                </c:pt>
                <c:pt idx="2146">
                  <c:v>70</c:v>
                </c:pt>
                <c:pt idx="2147">
                  <c:v>70</c:v>
                </c:pt>
                <c:pt idx="2148">
                  <c:v>38</c:v>
                </c:pt>
                <c:pt idx="2149">
                  <c:v>30</c:v>
                </c:pt>
                <c:pt idx="2150">
                  <c:v>45</c:v>
                </c:pt>
                <c:pt idx="2151">
                  <c:v>54</c:v>
                </c:pt>
                <c:pt idx="2152">
                  <c:v>57</c:v>
                </c:pt>
                <c:pt idx="2153">
                  <c:v>32</c:v>
                </c:pt>
                <c:pt idx="2154">
                  <c:v>62</c:v>
                </c:pt>
                <c:pt idx="2155">
                  <c:v>38</c:v>
                </c:pt>
                <c:pt idx="2156">
                  <c:v>52</c:v>
                </c:pt>
                <c:pt idx="2157">
                  <c:v>57</c:v>
                </c:pt>
                <c:pt idx="2158">
                  <c:v>36</c:v>
                </c:pt>
                <c:pt idx="2159">
                  <c:v>48</c:v>
                </c:pt>
                <c:pt idx="2160">
                  <c:v>37</c:v>
                </c:pt>
                <c:pt idx="2161">
                  <c:v>43</c:v>
                </c:pt>
                <c:pt idx="2162">
                  <c:v>74</c:v>
                </c:pt>
                <c:pt idx="2163">
                  <c:v>43</c:v>
                </c:pt>
                <c:pt idx="2164">
                  <c:v>62</c:v>
                </c:pt>
                <c:pt idx="2165">
                  <c:v>54</c:v>
                </c:pt>
                <c:pt idx="2166">
                  <c:v>63</c:v>
                </c:pt>
                <c:pt idx="2167">
                  <c:v>46</c:v>
                </c:pt>
                <c:pt idx="2168">
                  <c:v>46</c:v>
                </c:pt>
                <c:pt idx="2169">
                  <c:v>45</c:v>
                </c:pt>
                <c:pt idx="2170">
                  <c:v>46</c:v>
                </c:pt>
                <c:pt idx="2171">
                  <c:v>43</c:v>
                </c:pt>
                <c:pt idx="2172">
                  <c:v>51</c:v>
                </c:pt>
                <c:pt idx="2173">
                  <c:v>53</c:v>
                </c:pt>
                <c:pt idx="2174">
                  <c:v>41</c:v>
                </c:pt>
                <c:pt idx="2175">
                  <c:v>46</c:v>
                </c:pt>
                <c:pt idx="2176">
                  <c:v>61</c:v>
                </c:pt>
                <c:pt idx="2177">
                  <c:v>70</c:v>
                </c:pt>
                <c:pt idx="2178">
                  <c:v>54</c:v>
                </c:pt>
                <c:pt idx="2179">
                  <c:v>52</c:v>
                </c:pt>
                <c:pt idx="2180">
                  <c:v>45</c:v>
                </c:pt>
                <c:pt idx="2181">
                  <c:v>60</c:v>
                </c:pt>
                <c:pt idx="2182">
                  <c:v>47</c:v>
                </c:pt>
                <c:pt idx="2183">
                  <c:v>66</c:v>
                </c:pt>
                <c:pt idx="2184">
                  <c:v>73</c:v>
                </c:pt>
                <c:pt idx="2185">
                  <c:v>73</c:v>
                </c:pt>
                <c:pt idx="2186">
                  <c:v>37</c:v>
                </c:pt>
                <c:pt idx="2187">
                  <c:v>51</c:v>
                </c:pt>
                <c:pt idx="2188">
                  <c:v>38</c:v>
                </c:pt>
                <c:pt idx="2189">
                  <c:v>63</c:v>
                </c:pt>
                <c:pt idx="2190">
                  <c:v>56</c:v>
                </c:pt>
                <c:pt idx="2191">
                  <c:v>58</c:v>
                </c:pt>
                <c:pt idx="2192">
                  <c:v>53</c:v>
                </c:pt>
                <c:pt idx="2193">
                  <c:v>57</c:v>
                </c:pt>
                <c:pt idx="2194">
                  <c:v>66</c:v>
                </c:pt>
                <c:pt idx="2195">
                  <c:v>58</c:v>
                </c:pt>
                <c:pt idx="2196">
                  <c:v>52</c:v>
                </c:pt>
                <c:pt idx="2197">
                  <c:v>44</c:v>
                </c:pt>
                <c:pt idx="2198">
                  <c:v>72</c:v>
                </c:pt>
                <c:pt idx="2199">
                  <c:v>33</c:v>
                </c:pt>
                <c:pt idx="2200">
                  <c:v>69</c:v>
                </c:pt>
                <c:pt idx="2201">
                  <c:v>61</c:v>
                </c:pt>
                <c:pt idx="2202">
                  <c:v>54</c:v>
                </c:pt>
                <c:pt idx="2203">
                  <c:v>33</c:v>
                </c:pt>
                <c:pt idx="2204">
                  <c:v>41</c:v>
                </c:pt>
                <c:pt idx="2206">
                  <c:v>53</c:v>
                </c:pt>
                <c:pt idx="2207">
                  <c:v>37</c:v>
                </c:pt>
                <c:pt idx="2208">
                  <c:v>34</c:v>
                </c:pt>
                <c:pt idx="2209">
                  <c:v>60</c:v>
                </c:pt>
                <c:pt idx="2210">
                  <c:v>45</c:v>
                </c:pt>
                <c:pt idx="2211">
                  <c:v>71</c:v>
                </c:pt>
                <c:pt idx="2212">
                  <c:v>46</c:v>
                </c:pt>
                <c:pt idx="2213">
                  <c:v>65</c:v>
                </c:pt>
                <c:pt idx="2214">
                  <c:v>47</c:v>
                </c:pt>
                <c:pt idx="2215">
                  <c:v>37</c:v>
                </c:pt>
                <c:pt idx="2216">
                  <c:v>44</c:v>
                </c:pt>
                <c:pt idx="2217">
                  <c:v>43</c:v>
                </c:pt>
                <c:pt idx="2218">
                  <c:v>45</c:v>
                </c:pt>
                <c:pt idx="2219">
                  <c:v>37</c:v>
                </c:pt>
                <c:pt idx="2220">
                  <c:v>50</c:v>
                </c:pt>
                <c:pt idx="2221">
                  <c:v>68</c:v>
                </c:pt>
                <c:pt idx="2222">
                  <c:v>60</c:v>
                </c:pt>
                <c:pt idx="2223">
                  <c:v>69</c:v>
                </c:pt>
                <c:pt idx="2224">
                  <c:v>49</c:v>
                </c:pt>
                <c:pt idx="2225">
                  <c:v>30</c:v>
                </c:pt>
                <c:pt idx="2226">
                  <c:v>48</c:v>
                </c:pt>
                <c:pt idx="2227">
                  <c:v>55</c:v>
                </c:pt>
                <c:pt idx="2228">
                  <c:v>51</c:v>
                </c:pt>
                <c:pt idx="2229">
                  <c:v>40</c:v>
                </c:pt>
                <c:pt idx="2230">
                  <c:v>48</c:v>
                </c:pt>
                <c:pt idx="2231">
                  <c:v>46</c:v>
                </c:pt>
                <c:pt idx="2232">
                  <c:v>60</c:v>
                </c:pt>
                <c:pt idx="2233">
                  <c:v>56</c:v>
                </c:pt>
                <c:pt idx="2234">
                  <c:v>51</c:v>
                </c:pt>
                <c:pt idx="2235">
                  <c:v>49</c:v>
                </c:pt>
                <c:pt idx="2236">
                  <c:v>72</c:v>
                </c:pt>
                <c:pt idx="2237">
                  <c:v>43</c:v>
                </c:pt>
                <c:pt idx="2238">
                  <c:v>64</c:v>
                </c:pt>
                <c:pt idx="2239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1C-48E7-B102-2DC65EF0E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352640"/>
        <c:axId val="427365120"/>
      </c:scatterChart>
      <c:valAx>
        <c:axId val="42735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365120"/>
        <c:crosses val="autoZero"/>
        <c:crossBetween val="midCat"/>
      </c:valAx>
      <c:valAx>
        <c:axId val="42736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352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'Customer Profile'!$T$1</c:f>
              <c:strCache>
                <c:ptCount val="1"/>
                <c:pt idx="0">
                  <c:v>NumCatalogPurchases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3201662292213475E-2"/>
                  <c:y val="-7.138013998250218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'Customer Profile'!$T$2:$T$2241</c:f>
              <c:numCache>
                <c:formatCode>General</c:formatCode>
                <c:ptCount val="2240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0</c:v>
                </c:pt>
                <c:pt idx="4">
                  <c:v>11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6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5</c:v>
                </c:pt>
                <c:pt idx="23">
                  <c:v>1</c:v>
                </c:pt>
                <c:pt idx="24">
                  <c:v>3</c:v>
                </c:pt>
                <c:pt idx="25">
                  <c:v>5</c:v>
                </c:pt>
                <c:pt idx="26">
                  <c:v>0</c:v>
                </c:pt>
                <c:pt idx="27">
                  <c:v>3</c:v>
                </c:pt>
                <c:pt idx="28">
                  <c:v>1</c:v>
                </c:pt>
                <c:pt idx="29">
                  <c:v>4</c:v>
                </c:pt>
                <c:pt idx="30">
                  <c:v>1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6</c:v>
                </c:pt>
                <c:pt idx="38">
                  <c:v>7</c:v>
                </c:pt>
                <c:pt idx="39">
                  <c:v>1</c:v>
                </c:pt>
                <c:pt idx="40">
                  <c:v>5</c:v>
                </c:pt>
                <c:pt idx="41">
                  <c:v>2</c:v>
                </c:pt>
                <c:pt idx="42">
                  <c:v>0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6</c:v>
                </c:pt>
                <c:pt idx="47">
                  <c:v>4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1</c:v>
                </c:pt>
                <c:pt idx="52">
                  <c:v>0</c:v>
                </c:pt>
                <c:pt idx="53">
                  <c:v>4</c:v>
                </c:pt>
                <c:pt idx="54">
                  <c:v>1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3</c:v>
                </c:pt>
                <c:pt idx="61">
                  <c:v>7</c:v>
                </c:pt>
                <c:pt idx="62">
                  <c:v>0</c:v>
                </c:pt>
                <c:pt idx="63">
                  <c:v>3</c:v>
                </c:pt>
                <c:pt idx="64">
                  <c:v>4</c:v>
                </c:pt>
                <c:pt idx="65">
                  <c:v>5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2</c:v>
                </c:pt>
                <c:pt idx="73">
                  <c:v>0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4</c:v>
                </c:pt>
                <c:pt idx="79">
                  <c:v>0</c:v>
                </c:pt>
                <c:pt idx="80">
                  <c:v>5</c:v>
                </c:pt>
                <c:pt idx="81">
                  <c:v>2</c:v>
                </c:pt>
                <c:pt idx="82">
                  <c:v>1</c:v>
                </c:pt>
                <c:pt idx="83">
                  <c:v>8</c:v>
                </c:pt>
                <c:pt idx="84">
                  <c:v>2</c:v>
                </c:pt>
                <c:pt idx="85">
                  <c:v>4</c:v>
                </c:pt>
                <c:pt idx="86">
                  <c:v>1</c:v>
                </c:pt>
                <c:pt idx="87">
                  <c:v>0</c:v>
                </c:pt>
                <c:pt idx="88">
                  <c:v>4</c:v>
                </c:pt>
                <c:pt idx="89">
                  <c:v>1</c:v>
                </c:pt>
                <c:pt idx="90">
                  <c:v>0</c:v>
                </c:pt>
                <c:pt idx="91">
                  <c:v>5</c:v>
                </c:pt>
                <c:pt idx="92">
                  <c:v>3</c:v>
                </c:pt>
                <c:pt idx="93">
                  <c:v>7</c:v>
                </c:pt>
                <c:pt idx="94">
                  <c:v>4</c:v>
                </c:pt>
                <c:pt idx="95">
                  <c:v>1</c:v>
                </c:pt>
                <c:pt idx="96">
                  <c:v>0</c:v>
                </c:pt>
                <c:pt idx="97">
                  <c:v>7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4</c:v>
                </c:pt>
                <c:pt idx="104">
                  <c:v>5</c:v>
                </c:pt>
                <c:pt idx="105">
                  <c:v>10</c:v>
                </c:pt>
                <c:pt idx="106">
                  <c:v>1</c:v>
                </c:pt>
                <c:pt idx="107">
                  <c:v>4</c:v>
                </c:pt>
                <c:pt idx="108">
                  <c:v>3</c:v>
                </c:pt>
                <c:pt idx="109">
                  <c:v>6</c:v>
                </c:pt>
                <c:pt idx="110">
                  <c:v>6</c:v>
                </c:pt>
                <c:pt idx="111">
                  <c:v>1</c:v>
                </c:pt>
                <c:pt idx="112">
                  <c:v>0</c:v>
                </c:pt>
                <c:pt idx="113">
                  <c:v>6</c:v>
                </c:pt>
                <c:pt idx="114">
                  <c:v>3</c:v>
                </c:pt>
                <c:pt idx="115">
                  <c:v>0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6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0</c:v>
                </c:pt>
                <c:pt idx="129">
                  <c:v>0</c:v>
                </c:pt>
                <c:pt idx="130">
                  <c:v>9</c:v>
                </c:pt>
                <c:pt idx="131">
                  <c:v>2</c:v>
                </c:pt>
                <c:pt idx="132">
                  <c:v>3</c:v>
                </c:pt>
                <c:pt idx="133">
                  <c:v>2</c:v>
                </c:pt>
                <c:pt idx="134">
                  <c:v>4</c:v>
                </c:pt>
                <c:pt idx="135">
                  <c:v>7</c:v>
                </c:pt>
                <c:pt idx="136">
                  <c:v>0</c:v>
                </c:pt>
                <c:pt idx="137">
                  <c:v>4</c:v>
                </c:pt>
                <c:pt idx="138">
                  <c:v>1</c:v>
                </c:pt>
                <c:pt idx="139">
                  <c:v>1</c:v>
                </c:pt>
                <c:pt idx="140">
                  <c:v>4</c:v>
                </c:pt>
                <c:pt idx="141">
                  <c:v>5</c:v>
                </c:pt>
                <c:pt idx="142">
                  <c:v>2</c:v>
                </c:pt>
                <c:pt idx="143">
                  <c:v>6</c:v>
                </c:pt>
                <c:pt idx="144">
                  <c:v>0</c:v>
                </c:pt>
                <c:pt idx="145">
                  <c:v>4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5</c:v>
                </c:pt>
                <c:pt idx="152">
                  <c:v>4</c:v>
                </c:pt>
                <c:pt idx="153">
                  <c:v>6</c:v>
                </c:pt>
                <c:pt idx="154">
                  <c:v>2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5</c:v>
                </c:pt>
                <c:pt idx="161">
                  <c:v>2</c:v>
                </c:pt>
                <c:pt idx="162">
                  <c:v>0</c:v>
                </c:pt>
                <c:pt idx="163">
                  <c:v>4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2</c:v>
                </c:pt>
                <c:pt idx="168">
                  <c:v>0</c:v>
                </c:pt>
                <c:pt idx="169">
                  <c:v>2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3</c:v>
                </c:pt>
                <c:pt idx="185">
                  <c:v>3</c:v>
                </c:pt>
                <c:pt idx="186">
                  <c:v>2</c:v>
                </c:pt>
                <c:pt idx="187">
                  <c:v>2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2</c:v>
                </c:pt>
                <c:pt idx="193">
                  <c:v>4</c:v>
                </c:pt>
                <c:pt idx="194">
                  <c:v>7</c:v>
                </c:pt>
                <c:pt idx="195">
                  <c:v>2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0</c:v>
                </c:pt>
                <c:pt idx="200">
                  <c:v>6</c:v>
                </c:pt>
                <c:pt idx="201">
                  <c:v>1</c:v>
                </c:pt>
                <c:pt idx="202">
                  <c:v>0</c:v>
                </c:pt>
                <c:pt idx="203">
                  <c:v>9</c:v>
                </c:pt>
                <c:pt idx="204">
                  <c:v>1</c:v>
                </c:pt>
                <c:pt idx="205">
                  <c:v>4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9</c:v>
                </c:pt>
                <c:pt idx="210">
                  <c:v>0</c:v>
                </c:pt>
                <c:pt idx="211">
                  <c:v>0</c:v>
                </c:pt>
                <c:pt idx="212">
                  <c:v>8</c:v>
                </c:pt>
                <c:pt idx="213">
                  <c:v>3</c:v>
                </c:pt>
                <c:pt idx="214">
                  <c:v>1</c:v>
                </c:pt>
                <c:pt idx="215">
                  <c:v>3</c:v>
                </c:pt>
                <c:pt idx="216">
                  <c:v>4</c:v>
                </c:pt>
                <c:pt idx="217">
                  <c:v>3</c:v>
                </c:pt>
                <c:pt idx="218">
                  <c:v>1</c:v>
                </c:pt>
                <c:pt idx="219">
                  <c:v>3</c:v>
                </c:pt>
                <c:pt idx="220">
                  <c:v>1</c:v>
                </c:pt>
                <c:pt idx="221">
                  <c:v>4</c:v>
                </c:pt>
                <c:pt idx="222">
                  <c:v>0</c:v>
                </c:pt>
                <c:pt idx="223">
                  <c:v>4</c:v>
                </c:pt>
                <c:pt idx="224">
                  <c:v>6</c:v>
                </c:pt>
                <c:pt idx="225">
                  <c:v>0</c:v>
                </c:pt>
                <c:pt idx="226">
                  <c:v>0</c:v>
                </c:pt>
                <c:pt idx="227">
                  <c:v>5</c:v>
                </c:pt>
                <c:pt idx="228">
                  <c:v>11</c:v>
                </c:pt>
                <c:pt idx="229">
                  <c:v>2</c:v>
                </c:pt>
                <c:pt idx="230">
                  <c:v>0</c:v>
                </c:pt>
                <c:pt idx="231">
                  <c:v>5</c:v>
                </c:pt>
                <c:pt idx="232">
                  <c:v>6</c:v>
                </c:pt>
                <c:pt idx="233">
                  <c:v>0</c:v>
                </c:pt>
                <c:pt idx="234">
                  <c:v>0</c:v>
                </c:pt>
                <c:pt idx="235">
                  <c:v>2</c:v>
                </c:pt>
                <c:pt idx="236">
                  <c:v>2</c:v>
                </c:pt>
                <c:pt idx="237">
                  <c:v>6</c:v>
                </c:pt>
                <c:pt idx="238">
                  <c:v>1</c:v>
                </c:pt>
                <c:pt idx="239">
                  <c:v>5</c:v>
                </c:pt>
                <c:pt idx="240">
                  <c:v>2</c:v>
                </c:pt>
                <c:pt idx="241">
                  <c:v>5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2</c:v>
                </c:pt>
                <c:pt idx="246">
                  <c:v>5</c:v>
                </c:pt>
                <c:pt idx="247">
                  <c:v>8</c:v>
                </c:pt>
                <c:pt idx="248">
                  <c:v>10</c:v>
                </c:pt>
                <c:pt idx="249">
                  <c:v>7</c:v>
                </c:pt>
                <c:pt idx="250">
                  <c:v>4</c:v>
                </c:pt>
                <c:pt idx="251">
                  <c:v>0</c:v>
                </c:pt>
                <c:pt idx="252">
                  <c:v>3</c:v>
                </c:pt>
                <c:pt idx="253">
                  <c:v>1</c:v>
                </c:pt>
                <c:pt idx="254">
                  <c:v>5</c:v>
                </c:pt>
                <c:pt idx="255">
                  <c:v>7</c:v>
                </c:pt>
                <c:pt idx="256">
                  <c:v>2</c:v>
                </c:pt>
                <c:pt idx="257">
                  <c:v>5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4</c:v>
                </c:pt>
                <c:pt idx="262">
                  <c:v>0</c:v>
                </c:pt>
                <c:pt idx="263">
                  <c:v>7</c:v>
                </c:pt>
                <c:pt idx="264">
                  <c:v>2</c:v>
                </c:pt>
                <c:pt idx="265">
                  <c:v>1</c:v>
                </c:pt>
                <c:pt idx="266">
                  <c:v>8</c:v>
                </c:pt>
                <c:pt idx="267">
                  <c:v>5</c:v>
                </c:pt>
                <c:pt idx="268">
                  <c:v>4</c:v>
                </c:pt>
                <c:pt idx="269">
                  <c:v>1</c:v>
                </c:pt>
                <c:pt idx="270">
                  <c:v>4</c:v>
                </c:pt>
                <c:pt idx="271">
                  <c:v>1</c:v>
                </c:pt>
                <c:pt idx="272">
                  <c:v>4</c:v>
                </c:pt>
                <c:pt idx="273">
                  <c:v>2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7</c:v>
                </c:pt>
                <c:pt idx="279">
                  <c:v>8</c:v>
                </c:pt>
                <c:pt idx="280">
                  <c:v>0</c:v>
                </c:pt>
                <c:pt idx="281">
                  <c:v>1</c:v>
                </c:pt>
                <c:pt idx="282">
                  <c:v>3</c:v>
                </c:pt>
                <c:pt idx="283">
                  <c:v>0</c:v>
                </c:pt>
                <c:pt idx="284">
                  <c:v>1</c:v>
                </c:pt>
                <c:pt idx="285">
                  <c:v>9</c:v>
                </c:pt>
                <c:pt idx="286">
                  <c:v>1</c:v>
                </c:pt>
                <c:pt idx="287">
                  <c:v>5</c:v>
                </c:pt>
                <c:pt idx="288">
                  <c:v>9</c:v>
                </c:pt>
                <c:pt idx="289">
                  <c:v>0</c:v>
                </c:pt>
                <c:pt idx="290">
                  <c:v>3</c:v>
                </c:pt>
                <c:pt idx="291">
                  <c:v>2</c:v>
                </c:pt>
                <c:pt idx="292">
                  <c:v>0</c:v>
                </c:pt>
                <c:pt idx="293">
                  <c:v>3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3</c:v>
                </c:pt>
                <c:pt idx="298">
                  <c:v>4</c:v>
                </c:pt>
                <c:pt idx="299">
                  <c:v>3</c:v>
                </c:pt>
                <c:pt idx="300">
                  <c:v>28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9</c:v>
                </c:pt>
                <c:pt idx="305">
                  <c:v>2</c:v>
                </c:pt>
                <c:pt idx="306">
                  <c:v>0</c:v>
                </c:pt>
                <c:pt idx="307">
                  <c:v>0</c:v>
                </c:pt>
                <c:pt idx="308">
                  <c:v>3</c:v>
                </c:pt>
                <c:pt idx="309">
                  <c:v>0</c:v>
                </c:pt>
                <c:pt idx="310">
                  <c:v>0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5</c:v>
                </c:pt>
                <c:pt idx="316">
                  <c:v>7</c:v>
                </c:pt>
                <c:pt idx="317">
                  <c:v>6</c:v>
                </c:pt>
                <c:pt idx="318">
                  <c:v>0</c:v>
                </c:pt>
                <c:pt idx="319">
                  <c:v>1</c:v>
                </c:pt>
                <c:pt idx="320">
                  <c:v>6</c:v>
                </c:pt>
                <c:pt idx="321">
                  <c:v>3</c:v>
                </c:pt>
                <c:pt idx="322">
                  <c:v>2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6</c:v>
                </c:pt>
                <c:pt idx="327">
                  <c:v>1</c:v>
                </c:pt>
                <c:pt idx="328">
                  <c:v>7</c:v>
                </c:pt>
                <c:pt idx="329">
                  <c:v>3</c:v>
                </c:pt>
                <c:pt idx="330">
                  <c:v>2</c:v>
                </c:pt>
                <c:pt idx="331">
                  <c:v>4</c:v>
                </c:pt>
                <c:pt idx="332">
                  <c:v>1</c:v>
                </c:pt>
                <c:pt idx="333">
                  <c:v>1</c:v>
                </c:pt>
                <c:pt idx="334">
                  <c:v>9</c:v>
                </c:pt>
                <c:pt idx="335">
                  <c:v>0</c:v>
                </c:pt>
                <c:pt idx="336">
                  <c:v>0</c:v>
                </c:pt>
                <c:pt idx="337">
                  <c:v>5</c:v>
                </c:pt>
                <c:pt idx="338">
                  <c:v>1</c:v>
                </c:pt>
                <c:pt idx="339">
                  <c:v>2</c:v>
                </c:pt>
                <c:pt idx="340">
                  <c:v>5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1</c:v>
                </c:pt>
                <c:pt idx="345">
                  <c:v>5</c:v>
                </c:pt>
                <c:pt idx="346">
                  <c:v>0</c:v>
                </c:pt>
                <c:pt idx="347">
                  <c:v>3</c:v>
                </c:pt>
                <c:pt idx="348">
                  <c:v>3</c:v>
                </c:pt>
                <c:pt idx="349">
                  <c:v>1</c:v>
                </c:pt>
                <c:pt idx="350">
                  <c:v>6</c:v>
                </c:pt>
                <c:pt idx="351">
                  <c:v>1</c:v>
                </c:pt>
                <c:pt idx="352">
                  <c:v>11</c:v>
                </c:pt>
                <c:pt idx="353">
                  <c:v>1</c:v>
                </c:pt>
                <c:pt idx="354">
                  <c:v>6</c:v>
                </c:pt>
                <c:pt idx="355">
                  <c:v>0</c:v>
                </c:pt>
                <c:pt idx="356">
                  <c:v>0</c:v>
                </c:pt>
                <c:pt idx="357">
                  <c:v>3</c:v>
                </c:pt>
                <c:pt idx="358">
                  <c:v>0</c:v>
                </c:pt>
                <c:pt idx="359">
                  <c:v>4</c:v>
                </c:pt>
                <c:pt idx="360">
                  <c:v>5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6</c:v>
                </c:pt>
                <c:pt idx="366">
                  <c:v>3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6</c:v>
                </c:pt>
                <c:pt idx="372">
                  <c:v>4</c:v>
                </c:pt>
                <c:pt idx="373">
                  <c:v>5</c:v>
                </c:pt>
                <c:pt idx="374">
                  <c:v>5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4</c:v>
                </c:pt>
                <c:pt idx="379">
                  <c:v>0</c:v>
                </c:pt>
                <c:pt idx="380">
                  <c:v>0</c:v>
                </c:pt>
                <c:pt idx="381">
                  <c:v>4</c:v>
                </c:pt>
                <c:pt idx="382">
                  <c:v>2</c:v>
                </c:pt>
                <c:pt idx="383">
                  <c:v>2</c:v>
                </c:pt>
                <c:pt idx="384">
                  <c:v>6</c:v>
                </c:pt>
                <c:pt idx="385">
                  <c:v>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5</c:v>
                </c:pt>
                <c:pt idx="390">
                  <c:v>1</c:v>
                </c:pt>
                <c:pt idx="391">
                  <c:v>2</c:v>
                </c:pt>
                <c:pt idx="392">
                  <c:v>3</c:v>
                </c:pt>
                <c:pt idx="393">
                  <c:v>0</c:v>
                </c:pt>
                <c:pt idx="394">
                  <c:v>1</c:v>
                </c:pt>
                <c:pt idx="395">
                  <c:v>6</c:v>
                </c:pt>
                <c:pt idx="396">
                  <c:v>7</c:v>
                </c:pt>
                <c:pt idx="397">
                  <c:v>0</c:v>
                </c:pt>
                <c:pt idx="398">
                  <c:v>5</c:v>
                </c:pt>
                <c:pt idx="399">
                  <c:v>10</c:v>
                </c:pt>
                <c:pt idx="400">
                  <c:v>2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2</c:v>
                </c:pt>
                <c:pt idx="405">
                  <c:v>5</c:v>
                </c:pt>
                <c:pt idx="406">
                  <c:v>6</c:v>
                </c:pt>
                <c:pt idx="407">
                  <c:v>6</c:v>
                </c:pt>
                <c:pt idx="408">
                  <c:v>0</c:v>
                </c:pt>
                <c:pt idx="409">
                  <c:v>0</c:v>
                </c:pt>
                <c:pt idx="410">
                  <c:v>11</c:v>
                </c:pt>
                <c:pt idx="411">
                  <c:v>6</c:v>
                </c:pt>
                <c:pt idx="412">
                  <c:v>0</c:v>
                </c:pt>
                <c:pt idx="413">
                  <c:v>2</c:v>
                </c:pt>
                <c:pt idx="414">
                  <c:v>4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0</c:v>
                </c:pt>
                <c:pt idx="419">
                  <c:v>7</c:v>
                </c:pt>
                <c:pt idx="420">
                  <c:v>9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3</c:v>
                </c:pt>
                <c:pt idx="425">
                  <c:v>1</c:v>
                </c:pt>
                <c:pt idx="426">
                  <c:v>0</c:v>
                </c:pt>
                <c:pt idx="427">
                  <c:v>1</c:v>
                </c:pt>
                <c:pt idx="428">
                  <c:v>3</c:v>
                </c:pt>
                <c:pt idx="429">
                  <c:v>3</c:v>
                </c:pt>
                <c:pt idx="430">
                  <c:v>10</c:v>
                </c:pt>
                <c:pt idx="431">
                  <c:v>0</c:v>
                </c:pt>
                <c:pt idx="432">
                  <c:v>0</c:v>
                </c:pt>
                <c:pt idx="433">
                  <c:v>9</c:v>
                </c:pt>
                <c:pt idx="434">
                  <c:v>9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0</c:v>
                </c:pt>
                <c:pt idx="440">
                  <c:v>6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7</c:v>
                </c:pt>
                <c:pt idx="446">
                  <c:v>1</c:v>
                </c:pt>
                <c:pt idx="447">
                  <c:v>0</c:v>
                </c:pt>
                <c:pt idx="448">
                  <c:v>2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3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11</c:v>
                </c:pt>
                <c:pt idx="458">
                  <c:v>0</c:v>
                </c:pt>
                <c:pt idx="459">
                  <c:v>0</c:v>
                </c:pt>
                <c:pt idx="460">
                  <c:v>4</c:v>
                </c:pt>
                <c:pt idx="461">
                  <c:v>2</c:v>
                </c:pt>
                <c:pt idx="462">
                  <c:v>0</c:v>
                </c:pt>
                <c:pt idx="463">
                  <c:v>0</c:v>
                </c:pt>
                <c:pt idx="464">
                  <c:v>4</c:v>
                </c:pt>
                <c:pt idx="465">
                  <c:v>2</c:v>
                </c:pt>
                <c:pt idx="466">
                  <c:v>0</c:v>
                </c:pt>
                <c:pt idx="467">
                  <c:v>1</c:v>
                </c:pt>
                <c:pt idx="468">
                  <c:v>2</c:v>
                </c:pt>
                <c:pt idx="469">
                  <c:v>6</c:v>
                </c:pt>
                <c:pt idx="470">
                  <c:v>4</c:v>
                </c:pt>
                <c:pt idx="471">
                  <c:v>4</c:v>
                </c:pt>
                <c:pt idx="472">
                  <c:v>3</c:v>
                </c:pt>
                <c:pt idx="473">
                  <c:v>8</c:v>
                </c:pt>
                <c:pt idx="474">
                  <c:v>10</c:v>
                </c:pt>
                <c:pt idx="475">
                  <c:v>0</c:v>
                </c:pt>
                <c:pt idx="476">
                  <c:v>4</c:v>
                </c:pt>
                <c:pt idx="477">
                  <c:v>0</c:v>
                </c:pt>
                <c:pt idx="478">
                  <c:v>5</c:v>
                </c:pt>
                <c:pt idx="479">
                  <c:v>0</c:v>
                </c:pt>
                <c:pt idx="480">
                  <c:v>0</c:v>
                </c:pt>
                <c:pt idx="481">
                  <c:v>2</c:v>
                </c:pt>
                <c:pt idx="482">
                  <c:v>3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2</c:v>
                </c:pt>
                <c:pt idx="487">
                  <c:v>0</c:v>
                </c:pt>
                <c:pt idx="488">
                  <c:v>1</c:v>
                </c:pt>
                <c:pt idx="489">
                  <c:v>1</c:v>
                </c:pt>
                <c:pt idx="490">
                  <c:v>7</c:v>
                </c:pt>
                <c:pt idx="491">
                  <c:v>2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2</c:v>
                </c:pt>
                <c:pt idx="496">
                  <c:v>4</c:v>
                </c:pt>
                <c:pt idx="497">
                  <c:v>1</c:v>
                </c:pt>
                <c:pt idx="498">
                  <c:v>5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3</c:v>
                </c:pt>
                <c:pt idx="504">
                  <c:v>1</c:v>
                </c:pt>
                <c:pt idx="505">
                  <c:v>3</c:v>
                </c:pt>
                <c:pt idx="506">
                  <c:v>0</c:v>
                </c:pt>
                <c:pt idx="507">
                  <c:v>1</c:v>
                </c:pt>
                <c:pt idx="508">
                  <c:v>5</c:v>
                </c:pt>
                <c:pt idx="509">
                  <c:v>0</c:v>
                </c:pt>
                <c:pt idx="510">
                  <c:v>4</c:v>
                </c:pt>
                <c:pt idx="511">
                  <c:v>4</c:v>
                </c:pt>
                <c:pt idx="512">
                  <c:v>7</c:v>
                </c:pt>
                <c:pt idx="513">
                  <c:v>0</c:v>
                </c:pt>
                <c:pt idx="514">
                  <c:v>1</c:v>
                </c:pt>
                <c:pt idx="515">
                  <c:v>3</c:v>
                </c:pt>
                <c:pt idx="516">
                  <c:v>2</c:v>
                </c:pt>
                <c:pt idx="517">
                  <c:v>4</c:v>
                </c:pt>
                <c:pt idx="518">
                  <c:v>5</c:v>
                </c:pt>
                <c:pt idx="519">
                  <c:v>3</c:v>
                </c:pt>
                <c:pt idx="520">
                  <c:v>0</c:v>
                </c:pt>
                <c:pt idx="521">
                  <c:v>2</c:v>
                </c:pt>
                <c:pt idx="522">
                  <c:v>8</c:v>
                </c:pt>
                <c:pt idx="523">
                  <c:v>4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3</c:v>
                </c:pt>
                <c:pt idx="529">
                  <c:v>4</c:v>
                </c:pt>
                <c:pt idx="530">
                  <c:v>3</c:v>
                </c:pt>
                <c:pt idx="531">
                  <c:v>1</c:v>
                </c:pt>
                <c:pt idx="532">
                  <c:v>0</c:v>
                </c:pt>
                <c:pt idx="533">
                  <c:v>3</c:v>
                </c:pt>
                <c:pt idx="534">
                  <c:v>4</c:v>
                </c:pt>
                <c:pt idx="535">
                  <c:v>0</c:v>
                </c:pt>
                <c:pt idx="536">
                  <c:v>0</c:v>
                </c:pt>
                <c:pt idx="537">
                  <c:v>3</c:v>
                </c:pt>
                <c:pt idx="538">
                  <c:v>0</c:v>
                </c:pt>
                <c:pt idx="539">
                  <c:v>3</c:v>
                </c:pt>
                <c:pt idx="540">
                  <c:v>2</c:v>
                </c:pt>
                <c:pt idx="541">
                  <c:v>1</c:v>
                </c:pt>
                <c:pt idx="542">
                  <c:v>3</c:v>
                </c:pt>
                <c:pt idx="543">
                  <c:v>4</c:v>
                </c:pt>
                <c:pt idx="544">
                  <c:v>5</c:v>
                </c:pt>
                <c:pt idx="545">
                  <c:v>1</c:v>
                </c:pt>
                <c:pt idx="546">
                  <c:v>10</c:v>
                </c:pt>
                <c:pt idx="547">
                  <c:v>6</c:v>
                </c:pt>
                <c:pt idx="548">
                  <c:v>1</c:v>
                </c:pt>
                <c:pt idx="549">
                  <c:v>3</c:v>
                </c:pt>
                <c:pt idx="550">
                  <c:v>0</c:v>
                </c:pt>
                <c:pt idx="551">
                  <c:v>7</c:v>
                </c:pt>
                <c:pt idx="552">
                  <c:v>9</c:v>
                </c:pt>
                <c:pt idx="553">
                  <c:v>6</c:v>
                </c:pt>
                <c:pt idx="554">
                  <c:v>2</c:v>
                </c:pt>
                <c:pt idx="555">
                  <c:v>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3</c:v>
                </c:pt>
                <c:pt idx="561">
                  <c:v>7</c:v>
                </c:pt>
                <c:pt idx="562">
                  <c:v>0</c:v>
                </c:pt>
                <c:pt idx="563">
                  <c:v>2</c:v>
                </c:pt>
                <c:pt idx="564">
                  <c:v>2</c:v>
                </c:pt>
                <c:pt idx="565">
                  <c:v>0</c:v>
                </c:pt>
                <c:pt idx="566">
                  <c:v>3</c:v>
                </c:pt>
                <c:pt idx="567">
                  <c:v>0</c:v>
                </c:pt>
                <c:pt idx="568">
                  <c:v>3</c:v>
                </c:pt>
                <c:pt idx="569">
                  <c:v>0</c:v>
                </c:pt>
                <c:pt idx="570">
                  <c:v>7</c:v>
                </c:pt>
                <c:pt idx="571">
                  <c:v>1</c:v>
                </c:pt>
                <c:pt idx="572">
                  <c:v>2</c:v>
                </c:pt>
                <c:pt idx="573">
                  <c:v>2</c:v>
                </c:pt>
                <c:pt idx="574">
                  <c:v>8</c:v>
                </c:pt>
                <c:pt idx="575">
                  <c:v>9</c:v>
                </c:pt>
                <c:pt idx="576">
                  <c:v>5</c:v>
                </c:pt>
                <c:pt idx="577">
                  <c:v>1</c:v>
                </c:pt>
                <c:pt idx="578">
                  <c:v>0</c:v>
                </c:pt>
                <c:pt idx="579">
                  <c:v>4</c:v>
                </c:pt>
                <c:pt idx="580">
                  <c:v>0</c:v>
                </c:pt>
                <c:pt idx="581">
                  <c:v>4</c:v>
                </c:pt>
                <c:pt idx="582">
                  <c:v>6</c:v>
                </c:pt>
                <c:pt idx="583">
                  <c:v>4</c:v>
                </c:pt>
                <c:pt idx="584">
                  <c:v>1</c:v>
                </c:pt>
                <c:pt idx="585">
                  <c:v>6</c:v>
                </c:pt>
                <c:pt idx="586">
                  <c:v>7</c:v>
                </c:pt>
                <c:pt idx="587">
                  <c:v>0</c:v>
                </c:pt>
                <c:pt idx="588">
                  <c:v>5</c:v>
                </c:pt>
                <c:pt idx="589">
                  <c:v>6</c:v>
                </c:pt>
                <c:pt idx="590">
                  <c:v>4</c:v>
                </c:pt>
                <c:pt idx="591">
                  <c:v>0</c:v>
                </c:pt>
                <c:pt idx="592">
                  <c:v>2</c:v>
                </c:pt>
                <c:pt idx="593">
                  <c:v>0</c:v>
                </c:pt>
                <c:pt idx="594">
                  <c:v>1</c:v>
                </c:pt>
                <c:pt idx="595">
                  <c:v>3</c:v>
                </c:pt>
                <c:pt idx="596">
                  <c:v>6</c:v>
                </c:pt>
                <c:pt idx="597">
                  <c:v>1</c:v>
                </c:pt>
                <c:pt idx="598">
                  <c:v>10</c:v>
                </c:pt>
                <c:pt idx="599">
                  <c:v>7</c:v>
                </c:pt>
                <c:pt idx="600">
                  <c:v>0</c:v>
                </c:pt>
                <c:pt idx="601">
                  <c:v>0</c:v>
                </c:pt>
                <c:pt idx="602">
                  <c:v>4</c:v>
                </c:pt>
                <c:pt idx="603">
                  <c:v>10</c:v>
                </c:pt>
                <c:pt idx="604">
                  <c:v>0</c:v>
                </c:pt>
                <c:pt idx="605">
                  <c:v>0</c:v>
                </c:pt>
                <c:pt idx="606">
                  <c:v>3</c:v>
                </c:pt>
                <c:pt idx="607">
                  <c:v>7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5</c:v>
                </c:pt>
                <c:pt idx="612">
                  <c:v>2</c:v>
                </c:pt>
                <c:pt idx="613">
                  <c:v>1</c:v>
                </c:pt>
                <c:pt idx="614">
                  <c:v>6</c:v>
                </c:pt>
                <c:pt idx="615">
                  <c:v>2</c:v>
                </c:pt>
                <c:pt idx="616">
                  <c:v>0</c:v>
                </c:pt>
                <c:pt idx="617">
                  <c:v>8</c:v>
                </c:pt>
                <c:pt idx="618">
                  <c:v>4</c:v>
                </c:pt>
                <c:pt idx="619">
                  <c:v>2</c:v>
                </c:pt>
                <c:pt idx="620">
                  <c:v>0</c:v>
                </c:pt>
                <c:pt idx="621">
                  <c:v>2</c:v>
                </c:pt>
                <c:pt idx="622">
                  <c:v>5</c:v>
                </c:pt>
                <c:pt idx="623">
                  <c:v>2</c:v>
                </c:pt>
                <c:pt idx="624">
                  <c:v>0</c:v>
                </c:pt>
                <c:pt idx="625">
                  <c:v>3</c:v>
                </c:pt>
                <c:pt idx="626">
                  <c:v>1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3</c:v>
                </c:pt>
                <c:pt idx="633">
                  <c:v>9</c:v>
                </c:pt>
                <c:pt idx="634">
                  <c:v>4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4</c:v>
                </c:pt>
                <c:pt idx="639">
                  <c:v>10</c:v>
                </c:pt>
                <c:pt idx="640">
                  <c:v>6</c:v>
                </c:pt>
                <c:pt idx="641">
                  <c:v>1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8</c:v>
                </c:pt>
                <c:pt idx="649">
                  <c:v>4</c:v>
                </c:pt>
                <c:pt idx="650">
                  <c:v>9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2</c:v>
                </c:pt>
                <c:pt idx="659">
                  <c:v>0</c:v>
                </c:pt>
                <c:pt idx="660">
                  <c:v>6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3</c:v>
                </c:pt>
                <c:pt idx="665">
                  <c:v>1</c:v>
                </c:pt>
                <c:pt idx="666">
                  <c:v>7</c:v>
                </c:pt>
                <c:pt idx="667">
                  <c:v>4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9</c:v>
                </c:pt>
                <c:pt idx="675">
                  <c:v>5</c:v>
                </c:pt>
                <c:pt idx="676">
                  <c:v>2</c:v>
                </c:pt>
                <c:pt idx="677">
                  <c:v>1</c:v>
                </c:pt>
                <c:pt idx="678">
                  <c:v>2</c:v>
                </c:pt>
                <c:pt idx="679">
                  <c:v>3</c:v>
                </c:pt>
                <c:pt idx="680">
                  <c:v>3</c:v>
                </c:pt>
                <c:pt idx="681">
                  <c:v>5</c:v>
                </c:pt>
                <c:pt idx="682">
                  <c:v>2</c:v>
                </c:pt>
                <c:pt idx="683">
                  <c:v>9</c:v>
                </c:pt>
                <c:pt idx="684">
                  <c:v>8</c:v>
                </c:pt>
                <c:pt idx="685">
                  <c:v>4</c:v>
                </c:pt>
                <c:pt idx="686">
                  <c:v>0</c:v>
                </c:pt>
                <c:pt idx="687">
                  <c:v>1</c:v>
                </c:pt>
                <c:pt idx="688">
                  <c:v>4</c:v>
                </c:pt>
                <c:pt idx="689">
                  <c:v>3</c:v>
                </c:pt>
                <c:pt idx="690">
                  <c:v>0</c:v>
                </c:pt>
                <c:pt idx="691">
                  <c:v>4</c:v>
                </c:pt>
                <c:pt idx="692">
                  <c:v>0</c:v>
                </c:pt>
                <c:pt idx="693">
                  <c:v>8</c:v>
                </c:pt>
                <c:pt idx="694">
                  <c:v>6</c:v>
                </c:pt>
                <c:pt idx="695">
                  <c:v>5</c:v>
                </c:pt>
                <c:pt idx="696">
                  <c:v>3</c:v>
                </c:pt>
                <c:pt idx="697">
                  <c:v>5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3</c:v>
                </c:pt>
                <c:pt idx="702">
                  <c:v>4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3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4</c:v>
                </c:pt>
                <c:pt idx="713">
                  <c:v>0</c:v>
                </c:pt>
                <c:pt idx="714">
                  <c:v>1</c:v>
                </c:pt>
                <c:pt idx="715">
                  <c:v>3</c:v>
                </c:pt>
                <c:pt idx="716">
                  <c:v>1</c:v>
                </c:pt>
                <c:pt idx="717">
                  <c:v>10</c:v>
                </c:pt>
                <c:pt idx="718">
                  <c:v>2</c:v>
                </c:pt>
                <c:pt idx="719">
                  <c:v>8</c:v>
                </c:pt>
                <c:pt idx="720">
                  <c:v>2</c:v>
                </c:pt>
                <c:pt idx="721">
                  <c:v>4</c:v>
                </c:pt>
                <c:pt idx="722">
                  <c:v>2</c:v>
                </c:pt>
                <c:pt idx="723">
                  <c:v>3</c:v>
                </c:pt>
                <c:pt idx="724">
                  <c:v>0</c:v>
                </c:pt>
                <c:pt idx="725">
                  <c:v>1</c:v>
                </c:pt>
                <c:pt idx="726">
                  <c:v>1</c:v>
                </c:pt>
                <c:pt idx="727">
                  <c:v>3</c:v>
                </c:pt>
                <c:pt idx="728">
                  <c:v>0</c:v>
                </c:pt>
                <c:pt idx="729">
                  <c:v>3</c:v>
                </c:pt>
                <c:pt idx="730">
                  <c:v>0</c:v>
                </c:pt>
                <c:pt idx="731">
                  <c:v>0</c:v>
                </c:pt>
                <c:pt idx="732">
                  <c:v>6</c:v>
                </c:pt>
                <c:pt idx="733">
                  <c:v>0</c:v>
                </c:pt>
                <c:pt idx="734">
                  <c:v>5</c:v>
                </c:pt>
                <c:pt idx="735">
                  <c:v>5</c:v>
                </c:pt>
                <c:pt idx="736">
                  <c:v>3</c:v>
                </c:pt>
                <c:pt idx="737">
                  <c:v>4</c:v>
                </c:pt>
                <c:pt idx="738">
                  <c:v>0</c:v>
                </c:pt>
                <c:pt idx="739">
                  <c:v>0</c:v>
                </c:pt>
                <c:pt idx="740">
                  <c:v>6</c:v>
                </c:pt>
                <c:pt idx="741">
                  <c:v>2</c:v>
                </c:pt>
                <c:pt idx="742">
                  <c:v>1</c:v>
                </c:pt>
                <c:pt idx="743">
                  <c:v>3</c:v>
                </c:pt>
                <c:pt idx="744">
                  <c:v>2</c:v>
                </c:pt>
                <c:pt idx="745">
                  <c:v>5</c:v>
                </c:pt>
                <c:pt idx="746">
                  <c:v>0</c:v>
                </c:pt>
                <c:pt idx="747">
                  <c:v>4</c:v>
                </c:pt>
                <c:pt idx="748">
                  <c:v>0</c:v>
                </c:pt>
                <c:pt idx="749">
                  <c:v>7</c:v>
                </c:pt>
                <c:pt idx="750">
                  <c:v>0</c:v>
                </c:pt>
                <c:pt idx="751">
                  <c:v>5</c:v>
                </c:pt>
                <c:pt idx="752">
                  <c:v>6</c:v>
                </c:pt>
                <c:pt idx="753">
                  <c:v>5</c:v>
                </c:pt>
                <c:pt idx="754">
                  <c:v>1</c:v>
                </c:pt>
                <c:pt idx="755">
                  <c:v>5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6</c:v>
                </c:pt>
                <c:pt idx="763">
                  <c:v>0</c:v>
                </c:pt>
                <c:pt idx="764">
                  <c:v>4</c:v>
                </c:pt>
                <c:pt idx="765">
                  <c:v>2</c:v>
                </c:pt>
                <c:pt idx="766">
                  <c:v>2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2</c:v>
                </c:pt>
                <c:pt idx="771">
                  <c:v>5</c:v>
                </c:pt>
                <c:pt idx="772">
                  <c:v>3</c:v>
                </c:pt>
                <c:pt idx="773">
                  <c:v>1</c:v>
                </c:pt>
                <c:pt idx="774">
                  <c:v>3</c:v>
                </c:pt>
                <c:pt idx="775">
                  <c:v>3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2</c:v>
                </c:pt>
                <c:pt idx="781">
                  <c:v>7</c:v>
                </c:pt>
                <c:pt idx="782">
                  <c:v>3</c:v>
                </c:pt>
                <c:pt idx="783">
                  <c:v>6</c:v>
                </c:pt>
                <c:pt idx="784">
                  <c:v>1</c:v>
                </c:pt>
                <c:pt idx="785">
                  <c:v>3</c:v>
                </c:pt>
                <c:pt idx="786">
                  <c:v>2</c:v>
                </c:pt>
                <c:pt idx="787">
                  <c:v>1</c:v>
                </c:pt>
                <c:pt idx="788">
                  <c:v>8</c:v>
                </c:pt>
                <c:pt idx="789">
                  <c:v>0</c:v>
                </c:pt>
                <c:pt idx="790">
                  <c:v>8</c:v>
                </c:pt>
                <c:pt idx="791">
                  <c:v>3</c:v>
                </c:pt>
                <c:pt idx="792">
                  <c:v>2</c:v>
                </c:pt>
                <c:pt idx="793">
                  <c:v>1</c:v>
                </c:pt>
                <c:pt idx="794">
                  <c:v>2</c:v>
                </c:pt>
                <c:pt idx="795">
                  <c:v>2</c:v>
                </c:pt>
                <c:pt idx="796">
                  <c:v>7</c:v>
                </c:pt>
                <c:pt idx="797">
                  <c:v>6</c:v>
                </c:pt>
                <c:pt idx="798">
                  <c:v>2</c:v>
                </c:pt>
                <c:pt idx="799">
                  <c:v>0</c:v>
                </c:pt>
                <c:pt idx="800">
                  <c:v>0</c:v>
                </c:pt>
                <c:pt idx="801">
                  <c:v>2</c:v>
                </c:pt>
                <c:pt idx="802">
                  <c:v>1</c:v>
                </c:pt>
                <c:pt idx="803">
                  <c:v>0</c:v>
                </c:pt>
                <c:pt idx="804">
                  <c:v>2</c:v>
                </c:pt>
                <c:pt idx="805">
                  <c:v>1</c:v>
                </c:pt>
                <c:pt idx="806">
                  <c:v>1</c:v>
                </c:pt>
                <c:pt idx="807">
                  <c:v>5</c:v>
                </c:pt>
                <c:pt idx="808">
                  <c:v>10</c:v>
                </c:pt>
                <c:pt idx="809">
                  <c:v>4</c:v>
                </c:pt>
                <c:pt idx="810">
                  <c:v>1</c:v>
                </c:pt>
                <c:pt idx="811">
                  <c:v>1</c:v>
                </c:pt>
                <c:pt idx="812">
                  <c:v>3</c:v>
                </c:pt>
                <c:pt idx="813">
                  <c:v>1</c:v>
                </c:pt>
                <c:pt idx="814">
                  <c:v>3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6</c:v>
                </c:pt>
                <c:pt idx="820">
                  <c:v>9</c:v>
                </c:pt>
                <c:pt idx="821">
                  <c:v>5</c:v>
                </c:pt>
                <c:pt idx="822">
                  <c:v>1</c:v>
                </c:pt>
                <c:pt idx="823">
                  <c:v>5</c:v>
                </c:pt>
                <c:pt idx="824">
                  <c:v>10</c:v>
                </c:pt>
                <c:pt idx="825">
                  <c:v>4</c:v>
                </c:pt>
                <c:pt idx="826">
                  <c:v>2</c:v>
                </c:pt>
                <c:pt idx="827">
                  <c:v>4</c:v>
                </c:pt>
                <c:pt idx="828">
                  <c:v>10</c:v>
                </c:pt>
                <c:pt idx="829">
                  <c:v>2</c:v>
                </c:pt>
                <c:pt idx="830">
                  <c:v>1</c:v>
                </c:pt>
                <c:pt idx="831">
                  <c:v>9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2</c:v>
                </c:pt>
                <c:pt idx="836">
                  <c:v>1</c:v>
                </c:pt>
                <c:pt idx="837">
                  <c:v>2</c:v>
                </c:pt>
                <c:pt idx="838">
                  <c:v>0</c:v>
                </c:pt>
                <c:pt idx="839">
                  <c:v>1</c:v>
                </c:pt>
                <c:pt idx="840">
                  <c:v>2</c:v>
                </c:pt>
                <c:pt idx="841">
                  <c:v>7</c:v>
                </c:pt>
                <c:pt idx="842">
                  <c:v>0</c:v>
                </c:pt>
                <c:pt idx="843">
                  <c:v>9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0</c:v>
                </c:pt>
                <c:pt idx="848">
                  <c:v>6</c:v>
                </c:pt>
                <c:pt idx="849">
                  <c:v>1</c:v>
                </c:pt>
                <c:pt idx="850">
                  <c:v>0</c:v>
                </c:pt>
                <c:pt idx="851">
                  <c:v>6</c:v>
                </c:pt>
                <c:pt idx="852">
                  <c:v>1</c:v>
                </c:pt>
                <c:pt idx="853">
                  <c:v>1</c:v>
                </c:pt>
                <c:pt idx="854">
                  <c:v>2</c:v>
                </c:pt>
                <c:pt idx="855">
                  <c:v>1</c:v>
                </c:pt>
                <c:pt idx="856">
                  <c:v>6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11</c:v>
                </c:pt>
                <c:pt idx="861">
                  <c:v>1</c:v>
                </c:pt>
                <c:pt idx="862">
                  <c:v>0</c:v>
                </c:pt>
                <c:pt idx="863">
                  <c:v>10</c:v>
                </c:pt>
                <c:pt idx="864">
                  <c:v>4</c:v>
                </c:pt>
                <c:pt idx="865">
                  <c:v>5</c:v>
                </c:pt>
                <c:pt idx="866">
                  <c:v>1</c:v>
                </c:pt>
                <c:pt idx="867">
                  <c:v>1</c:v>
                </c:pt>
                <c:pt idx="868">
                  <c:v>0</c:v>
                </c:pt>
                <c:pt idx="869">
                  <c:v>6</c:v>
                </c:pt>
                <c:pt idx="870">
                  <c:v>1</c:v>
                </c:pt>
                <c:pt idx="871">
                  <c:v>0</c:v>
                </c:pt>
                <c:pt idx="872">
                  <c:v>6</c:v>
                </c:pt>
                <c:pt idx="873">
                  <c:v>0</c:v>
                </c:pt>
                <c:pt idx="874">
                  <c:v>1</c:v>
                </c:pt>
                <c:pt idx="875">
                  <c:v>3</c:v>
                </c:pt>
                <c:pt idx="876">
                  <c:v>0</c:v>
                </c:pt>
                <c:pt idx="877">
                  <c:v>5</c:v>
                </c:pt>
                <c:pt idx="878">
                  <c:v>0</c:v>
                </c:pt>
                <c:pt idx="879">
                  <c:v>1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4</c:v>
                </c:pt>
                <c:pt idx="884">
                  <c:v>3</c:v>
                </c:pt>
                <c:pt idx="885">
                  <c:v>5</c:v>
                </c:pt>
                <c:pt idx="886">
                  <c:v>4</c:v>
                </c:pt>
                <c:pt idx="887">
                  <c:v>3</c:v>
                </c:pt>
                <c:pt idx="888">
                  <c:v>4</c:v>
                </c:pt>
                <c:pt idx="889">
                  <c:v>1</c:v>
                </c:pt>
                <c:pt idx="890">
                  <c:v>5</c:v>
                </c:pt>
                <c:pt idx="891">
                  <c:v>2</c:v>
                </c:pt>
                <c:pt idx="892">
                  <c:v>10</c:v>
                </c:pt>
                <c:pt idx="893">
                  <c:v>0</c:v>
                </c:pt>
                <c:pt idx="894">
                  <c:v>1</c:v>
                </c:pt>
                <c:pt idx="895">
                  <c:v>2</c:v>
                </c:pt>
                <c:pt idx="896">
                  <c:v>3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8</c:v>
                </c:pt>
                <c:pt idx="904">
                  <c:v>2</c:v>
                </c:pt>
                <c:pt idx="905">
                  <c:v>1</c:v>
                </c:pt>
                <c:pt idx="906">
                  <c:v>2</c:v>
                </c:pt>
                <c:pt idx="907">
                  <c:v>10</c:v>
                </c:pt>
                <c:pt idx="908">
                  <c:v>0</c:v>
                </c:pt>
                <c:pt idx="909">
                  <c:v>4</c:v>
                </c:pt>
                <c:pt idx="910">
                  <c:v>9</c:v>
                </c:pt>
                <c:pt idx="911">
                  <c:v>7</c:v>
                </c:pt>
                <c:pt idx="912">
                  <c:v>7</c:v>
                </c:pt>
                <c:pt idx="913">
                  <c:v>11</c:v>
                </c:pt>
                <c:pt idx="914">
                  <c:v>5</c:v>
                </c:pt>
                <c:pt idx="915">
                  <c:v>7</c:v>
                </c:pt>
                <c:pt idx="916">
                  <c:v>1</c:v>
                </c:pt>
                <c:pt idx="917">
                  <c:v>7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5</c:v>
                </c:pt>
                <c:pt idx="922">
                  <c:v>2</c:v>
                </c:pt>
                <c:pt idx="923">
                  <c:v>2</c:v>
                </c:pt>
                <c:pt idx="924">
                  <c:v>7</c:v>
                </c:pt>
                <c:pt idx="925">
                  <c:v>1</c:v>
                </c:pt>
                <c:pt idx="926">
                  <c:v>2</c:v>
                </c:pt>
                <c:pt idx="927">
                  <c:v>1</c:v>
                </c:pt>
                <c:pt idx="928">
                  <c:v>4</c:v>
                </c:pt>
                <c:pt idx="929">
                  <c:v>5</c:v>
                </c:pt>
                <c:pt idx="930">
                  <c:v>10</c:v>
                </c:pt>
                <c:pt idx="931">
                  <c:v>1</c:v>
                </c:pt>
                <c:pt idx="932">
                  <c:v>8</c:v>
                </c:pt>
                <c:pt idx="933">
                  <c:v>0</c:v>
                </c:pt>
                <c:pt idx="934">
                  <c:v>9</c:v>
                </c:pt>
                <c:pt idx="935">
                  <c:v>7</c:v>
                </c:pt>
                <c:pt idx="936">
                  <c:v>0</c:v>
                </c:pt>
                <c:pt idx="937">
                  <c:v>7</c:v>
                </c:pt>
                <c:pt idx="938">
                  <c:v>1</c:v>
                </c:pt>
                <c:pt idx="939">
                  <c:v>10</c:v>
                </c:pt>
                <c:pt idx="940">
                  <c:v>5</c:v>
                </c:pt>
                <c:pt idx="941">
                  <c:v>0</c:v>
                </c:pt>
                <c:pt idx="942">
                  <c:v>3</c:v>
                </c:pt>
                <c:pt idx="943">
                  <c:v>6</c:v>
                </c:pt>
                <c:pt idx="944">
                  <c:v>6</c:v>
                </c:pt>
                <c:pt idx="945">
                  <c:v>2</c:v>
                </c:pt>
                <c:pt idx="946">
                  <c:v>5</c:v>
                </c:pt>
                <c:pt idx="947">
                  <c:v>11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2</c:v>
                </c:pt>
                <c:pt idx="952">
                  <c:v>8</c:v>
                </c:pt>
                <c:pt idx="953">
                  <c:v>0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2</c:v>
                </c:pt>
                <c:pt idx="958">
                  <c:v>4</c:v>
                </c:pt>
                <c:pt idx="959">
                  <c:v>2</c:v>
                </c:pt>
                <c:pt idx="960">
                  <c:v>0</c:v>
                </c:pt>
                <c:pt idx="961">
                  <c:v>6</c:v>
                </c:pt>
                <c:pt idx="962">
                  <c:v>1</c:v>
                </c:pt>
                <c:pt idx="963">
                  <c:v>6</c:v>
                </c:pt>
                <c:pt idx="964">
                  <c:v>2</c:v>
                </c:pt>
                <c:pt idx="965">
                  <c:v>3</c:v>
                </c:pt>
                <c:pt idx="966">
                  <c:v>3</c:v>
                </c:pt>
                <c:pt idx="967">
                  <c:v>8</c:v>
                </c:pt>
                <c:pt idx="968">
                  <c:v>3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2</c:v>
                </c:pt>
                <c:pt idx="974">
                  <c:v>10</c:v>
                </c:pt>
                <c:pt idx="975">
                  <c:v>2</c:v>
                </c:pt>
                <c:pt idx="976">
                  <c:v>5</c:v>
                </c:pt>
                <c:pt idx="977">
                  <c:v>0</c:v>
                </c:pt>
                <c:pt idx="978">
                  <c:v>11</c:v>
                </c:pt>
                <c:pt idx="979">
                  <c:v>0</c:v>
                </c:pt>
                <c:pt idx="980">
                  <c:v>7</c:v>
                </c:pt>
                <c:pt idx="981">
                  <c:v>0</c:v>
                </c:pt>
                <c:pt idx="982">
                  <c:v>1</c:v>
                </c:pt>
                <c:pt idx="983">
                  <c:v>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5</c:v>
                </c:pt>
                <c:pt idx="988">
                  <c:v>2</c:v>
                </c:pt>
                <c:pt idx="989">
                  <c:v>0</c:v>
                </c:pt>
                <c:pt idx="990">
                  <c:v>28</c:v>
                </c:pt>
                <c:pt idx="991">
                  <c:v>0</c:v>
                </c:pt>
                <c:pt idx="992">
                  <c:v>1</c:v>
                </c:pt>
                <c:pt idx="993">
                  <c:v>4</c:v>
                </c:pt>
                <c:pt idx="994">
                  <c:v>5</c:v>
                </c:pt>
                <c:pt idx="995">
                  <c:v>4</c:v>
                </c:pt>
                <c:pt idx="996">
                  <c:v>7</c:v>
                </c:pt>
                <c:pt idx="997">
                  <c:v>2</c:v>
                </c:pt>
                <c:pt idx="998">
                  <c:v>1</c:v>
                </c:pt>
                <c:pt idx="999">
                  <c:v>11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6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5</c:v>
                </c:pt>
                <c:pt idx="1008">
                  <c:v>5</c:v>
                </c:pt>
                <c:pt idx="1009">
                  <c:v>0</c:v>
                </c:pt>
                <c:pt idx="1010">
                  <c:v>9</c:v>
                </c:pt>
                <c:pt idx="1011">
                  <c:v>0</c:v>
                </c:pt>
                <c:pt idx="1012">
                  <c:v>2</c:v>
                </c:pt>
                <c:pt idx="1013">
                  <c:v>1</c:v>
                </c:pt>
                <c:pt idx="1014">
                  <c:v>0</c:v>
                </c:pt>
                <c:pt idx="1015">
                  <c:v>9</c:v>
                </c:pt>
                <c:pt idx="1016">
                  <c:v>5</c:v>
                </c:pt>
                <c:pt idx="1017">
                  <c:v>2</c:v>
                </c:pt>
                <c:pt idx="1018">
                  <c:v>6</c:v>
                </c:pt>
                <c:pt idx="1019">
                  <c:v>1</c:v>
                </c:pt>
                <c:pt idx="1020">
                  <c:v>0</c:v>
                </c:pt>
                <c:pt idx="1021">
                  <c:v>4</c:v>
                </c:pt>
                <c:pt idx="1022">
                  <c:v>0</c:v>
                </c:pt>
                <c:pt idx="1023">
                  <c:v>1</c:v>
                </c:pt>
                <c:pt idx="1024">
                  <c:v>7</c:v>
                </c:pt>
                <c:pt idx="1025">
                  <c:v>0</c:v>
                </c:pt>
                <c:pt idx="1026">
                  <c:v>0</c:v>
                </c:pt>
                <c:pt idx="1027">
                  <c:v>6</c:v>
                </c:pt>
                <c:pt idx="1028">
                  <c:v>1</c:v>
                </c:pt>
                <c:pt idx="1029">
                  <c:v>6</c:v>
                </c:pt>
                <c:pt idx="1030">
                  <c:v>0</c:v>
                </c:pt>
                <c:pt idx="1031">
                  <c:v>4</c:v>
                </c:pt>
                <c:pt idx="1032">
                  <c:v>1</c:v>
                </c:pt>
                <c:pt idx="1033">
                  <c:v>0</c:v>
                </c:pt>
                <c:pt idx="1034">
                  <c:v>1</c:v>
                </c:pt>
                <c:pt idx="1035">
                  <c:v>5</c:v>
                </c:pt>
                <c:pt idx="1036">
                  <c:v>4</c:v>
                </c:pt>
                <c:pt idx="1037">
                  <c:v>4</c:v>
                </c:pt>
                <c:pt idx="1038">
                  <c:v>7</c:v>
                </c:pt>
                <c:pt idx="1039">
                  <c:v>6</c:v>
                </c:pt>
                <c:pt idx="1040">
                  <c:v>1</c:v>
                </c:pt>
                <c:pt idx="1041">
                  <c:v>10</c:v>
                </c:pt>
                <c:pt idx="1042">
                  <c:v>4</c:v>
                </c:pt>
                <c:pt idx="1043">
                  <c:v>0</c:v>
                </c:pt>
                <c:pt idx="1044">
                  <c:v>3</c:v>
                </c:pt>
                <c:pt idx="1045">
                  <c:v>9</c:v>
                </c:pt>
                <c:pt idx="1046">
                  <c:v>0</c:v>
                </c:pt>
                <c:pt idx="1047">
                  <c:v>10</c:v>
                </c:pt>
                <c:pt idx="1048">
                  <c:v>0</c:v>
                </c:pt>
                <c:pt idx="1049">
                  <c:v>3</c:v>
                </c:pt>
                <c:pt idx="1050">
                  <c:v>5</c:v>
                </c:pt>
                <c:pt idx="1051">
                  <c:v>0</c:v>
                </c:pt>
                <c:pt idx="1052">
                  <c:v>2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3</c:v>
                </c:pt>
                <c:pt idx="1057">
                  <c:v>4</c:v>
                </c:pt>
                <c:pt idx="1058">
                  <c:v>8</c:v>
                </c:pt>
                <c:pt idx="1059">
                  <c:v>4</c:v>
                </c:pt>
                <c:pt idx="1060">
                  <c:v>2</c:v>
                </c:pt>
                <c:pt idx="1061">
                  <c:v>7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1</c:v>
                </c:pt>
                <c:pt idx="1067">
                  <c:v>2</c:v>
                </c:pt>
                <c:pt idx="1068">
                  <c:v>1</c:v>
                </c:pt>
                <c:pt idx="1069">
                  <c:v>0</c:v>
                </c:pt>
                <c:pt idx="1070">
                  <c:v>5</c:v>
                </c:pt>
                <c:pt idx="1071">
                  <c:v>0</c:v>
                </c:pt>
                <c:pt idx="1072">
                  <c:v>2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5</c:v>
                </c:pt>
                <c:pt idx="1078">
                  <c:v>9</c:v>
                </c:pt>
                <c:pt idx="1079">
                  <c:v>1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3</c:v>
                </c:pt>
                <c:pt idx="1086">
                  <c:v>1</c:v>
                </c:pt>
                <c:pt idx="1087">
                  <c:v>6</c:v>
                </c:pt>
                <c:pt idx="1088">
                  <c:v>4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1</c:v>
                </c:pt>
                <c:pt idx="1094">
                  <c:v>3</c:v>
                </c:pt>
                <c:pt idx="1095">
                  <c:v>0</c:v>
                </c:pt>
                <c:pt idx="1096">
                  <c:v>6</c:v>
                </c:pt>
                <c:pt idx="1097">
                  <c:v>6</c:v>
                </c:pt>
                <c:pt idx="1098">
                  <c:v>0</c:v>
                </c:pt>
                <c:pt idx="1099">
                  <c:v>3</c:v>
                </c:pt>
                <c:pt idx="1100">
                  <c:v>0</c:v>
                </c:pt>
                <c:pt idx="1101">
                  <c:v>0</c:v>
                </c:pt>
                <c:pt idx="1102">
                  <c:v>4</c:v>
                </c:pt>
                <c:pt idx="1103">
                  <c:v>1</c:v>
                </c:pt>
                <c:pt idx="1104">
                  <c:v>1</c:v>
                </c:pt>
                <c:pt idx="1105">
                  <c:v>28</c:v>
                </c:pt>
                <c:pt idx="1106">
                  <c:v>8</c:v>
                </c:pt>
                <c:pt idx="1107">
                  <c:v>2</c:v>
                </c:pt>
                <c:pt idx="1108">
                  <c:v>0</c:v>
                </c:pt>
                <c:pt idx="1109">
                  <c:v>1</c:v>
                </c:pt>
                <c:pt idx="1110">
                  <c:v>7</c:v>
                </c:pt>
                <c:pt idx="1111">
                  <c:v>6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2</c:v>
                </c:pt>
                <c:pt idx="1116">
                  <c:v>2</c:v>
                </c:pt>
                <c:pt idx="1117">
                  <c:v>7</c:v>
                </c:pt>
                <c:pt idx="1118">
                  <c:v>0</c:v>
                </c:pt>
                <c:pt idx="1119">
                  <c:v>1</c:v>
                </c:pt>
                <c:pt idx="1120">
                  <c:v>6</c:v>
                </c:pt>
                <c:pt idx="1121">
                  <c:v>1</c:v>
                </c:pt>
                <c:pt idx="1122">
                  <c:v>1</c:v>
                </c:pt>
                <c:pt idx="1123">
                  <c:v>0</c:v>
                </c:pt>
                <c:pt idx="1124">
                  <c:v>2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9</c:v>
                </c:pt>
                <c:pt idx="1129">
                  <c:v>10</c:v>
                </c:pt>
                <c:pt idx="1130">
                  <c:v>0</c:v>
                </c:pt>
                <c:pt idx="1131">
                  <c:v>2</c:v>
                </c:pt>
                <c:pt idx="1132">
                  <c:v>2</c:v>
                </c:pt>
                <c:pt idx="1133">
                  <c:v>10</c:v>
                </c:pt>
                <c:pt idx="1134">
                  <c:v>7</c:v>
                </c:pt>
                <c:pt idx="1135">
                  <c:v>2</c:v>
                </c:pt>
                <c:pt idx="1136">
                  <c:v>8</c:v>
                </c:pt>
                <c:pt idx="1137">
                  <c:v>5</c:v>
                </c:pt>
                <c:pt idx="1138">
                  <c:v>6</c:v>
                </c:pt>
                <c:pt idx="1139">
                  <c:v>2</c:v>
                </c:pt>
                <c:pt idx="1140">
                  <c:v>0</c:v>
                </c:pt>
                <c:pt idx="1141">
                  <c:v>6</c:v>
                </c:pt>
                <c:pt idx="1142">
                  <c:v>2</c:v>
                </c:pt>
                <c:pt idx="1143">
                  <c:v>5</c:v>
                </c:pt>
                <c:pt idx="1144">
                  <c:v>0</c:v>
                </c:pt>
                <c:pt idx="1145">
                  <c:v>0</c:v>
                </c:pt>
                <c:pt idx="1146">
                  <c:v>2</c:v>
                </c:pt>
                <c:pt idx="1147">
                  <c:v>2</c:v>
                </c:pt>
                <c:pt idx="1148">
                  <c:v>7</c:v>
                </c:pt>
                <c:pt idx="1149">
                  <c:v>0</c:v>
                </c:pt>
                <c:pt idx="1150">
                  <c:v>1</c:v>
                </c:pt>
                <c:pt idx="1151">
                  <c:v>1</c:v>
                </c:pt>
                <c:pt idx="1152">
                  <c:v>2</c:v>
                </c:pt>
                <c:pt idx="1153">
                  <c:v>3</c:v>
                </c:pt>
                <c:pt idx="1154">
                  <c:v>4</c:v>
                </c:pt>
                <c:pt idx="1155">
                  <c:v>1</c:v>
                </c:pt>
                <c:pt idx="1156">
                  <c:v>0</c:v>
                </c:pt>
                <c:pt idx="1157">
                  <c:v>1</c:v>
                </c:pt>
                <c:pt idx="1158">
                  <c:v>1</c:v>
                </c:pt>
                <c:pt idx="1159">
                  <c:v>0</c:v>
                </c:pt>
                <c:pt idx="1160">
                  <c:v>10</c:v>
                </c:pt>
                <c:pt idx="1161">
                  <c:v>5</c:v>
                </c:pt>
                <c:pt idx="1162">
                  <c:v>0</c:v>
                </c:pt>
                <c:pt idx="1163">
                  <c:v>9</c:v>
                </c:pt>
                <c:pt idx="1164">
                  <c:v>0</c:v>
                </c:pt>
                <c:pt idx="1165">
                  <c:v>7</c:v>
                </c:pt>
                <c:pt idx="1166">
                  <c:v>0</c:v>
                </c:pt>
                <c:pt idx="1167">
                  <c:v>1</c:v>
                </c:pt>
                <c:pt idx="1168">
                  <c:v>11</c:v>
                </c:pt>
                <c:pt idx="1169">
                  <c:v>10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4</c:v>
                </c:pt>
                <c:pt idx="1175">
                  <c:v>2</c:v>
                </c:pt>
                <c:pt idx="1176">
                  <c:v>2</c:v>
                </c:pt>
                <c:pt idx="1177">
                  <c:v>0</c:v>
                </c:pt>
                <c:pt idx="1178">
                  <c:v>0</c:v>
                </c:pt>
                <c:pt idx="1179">
                  <c:v>4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0</c:v>
                </c:pt>
                <c:pt idx="1184">
                  <c:v>1</c:v>
                </c:pt>
                <c:pt idx="1185">
                  <c:v>5</c:v>
                </c:pt>
                <c:pt idx="1186">
                  <c:v>4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6</c:v>
                </c:pt>
                <c:pt idx="1192">
                  <c:v>5</c:v>
                </c:pt>
                <c:pt idx="1193">
                  <c:v>5</c:v>
                </c:pt>
                <c:pt idx="1194">
                  <c:v>0</c:v>
                </c:pt>
                <c:pt idx="1195">
                  <c:v>3</c:v>
                </c:pt>
                <c:pt idx="1196">
                  <c:v>3</c:v>
                </c:pt>
                <c:pt idx="1197">
                  <c:v>0</c:v>
                </c:pt>
                <c:pt idx="1198">
                  <c:v>3</c:v>
                </c:pt>
                <c:pt idx="1199">
                  <c:v>6</c:v>
                </c:pt>
                <c:pt idx="1200">
                  <c:v>3</c:v>
                </c:pt>
                <c:pt idx="1201">
                  <c:v>1</c:v>
                </c:pt>
                <c:pt idx="1202">
                  <c:v>0</c:v>
                </c:pt>
                <c:pt idx="1203">
                  <c:v>1</c:v>
                </c:pt>
                <c:pt idx="1204">
                  <c:v>4</c:v>
                </c:pt>
                <c:pt idx="1205">
                  <c:v>4</c:v>
                </c:pt>
                <c:pt idx="1206">
                  <c:v>1</c:v>
                </c:pt>
                <c:pt idx="1207">
                  <c:v>2</c:v>
                </c:pt>
                <c:pt idx="1208">
                  <c:v>4</c:v>
                </c:pt>
                <c:pt idx="1209">
                  <c:v>0</c:v>
                </c:pt>
                <c:pt idx="1210">
                  <c:v>0</c:v>
                </c:pt>
                <c:pt idx="1211">
                  <c:v>4</c:v>
                </c:pt>
                <c:pt idx="1212">
                  <c:v>1</c:v>
                </c:pt>
                <c:pt idx="1213">
                  <c:v>0</c:v>
                </c:pt>
                <c:pt idx="1214">
                  <c:v>5</c:v>
                </c:pt>
                <c:pt idx="1215">
                  <c:v>1</c:v>
                </c:pt>
                <c:pt idx="1216">
                  <c:v>1</c:v>
                </c:pt>
                <c:pt idx="1217">
                  <c:v>0</c:v>
                </c:pt>
                <c:pt idx="1218">
                  <c:v>3</c:v>
                </c:pt>
                <c:pt idx="1219">
                  <c:v>1</c:v>
                </c:pt>
                <c:pt idx="1220">
                  <c:v>1</c:v>
                </c:pt>
                <c:pt idx="1221">
                  <c:v>0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2</c:v>
                </c:pt>
                <c:pt idx="1228">
                  <c:v>1</c:v>
                </c:pt>
                <c:pt idx="1229">
                  <c:v>2</c:v>
                </c:pt>
                <c:pt idx="1230">
                  <c:v>8</c:v>
                </c:pt>
                <c:pt idx="1231">
                  <c:v>2</c:v>
                </c:pt>
                <c:pt idx="1232">
                  <c:v>8</c:v>
                </c:pt>
                <c:pt idx="1233">
                  <c:v>6</c:v>
                </c:pt>
                <c:pt idx="1234">
                  <c:v>8</c:v>
                </c:pt>
                <c:pt idx="1235">
                  <c:v>3</c:v>
                </c:pt>
                <c:pt idx="1236">
                  <c:v>5</c:v>
                </c:pt>
                <c:pt idx="1237">
                  <c:v>3</c:v>
                </c:pt>
                <c:pt idx="1238">
                  <c:v>7</c:v>
                </c:pt>
                <c:pt idx="1239">
                  <c:v>8</c:v>
                </c:pt>
                <c:pt idx="1240">
                  <c:v>5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0</c:v>
                </c:pt>
                <c:pt idx="1245">
                  <c:v>2</c:v>
                </c:pt>
                <c:pt idx="1246">
                  <c:v>1</c:v>
                </c:pt>
                <c:pt idx="1247">
                  <c:v>3</c:v>
                </c:pt>
                <c:pt idx="1248">
                  <c:v>1</c:v>
                </c:pt>
                <c:pt idx="1249">
                  <c:v>1</c:v>
                </c:pt>
                <c:pt idx="1250">
                  <c:v>6</c:v>
                </c:pt>
                <c:pt idx="1251">
                  <c:v>0</c:v>
                </c:pt>
                <c:pt idx="1252">
                  <c:v>7</c:v>
                </c:pt>
                <c:pt idx="1253">
                  <c:v>0</c:v>
                </c:pt>
                <c:pt idx="1254">
                  <c:v>1</c:v>
                </c:pt>
                <c:pt idx="1255">
                  <c:v>3</c:v>
                </c:pt>
                <c:pt idx="1256">
                  <c:v>0</c:v>
                </c:pt>
                <c:pt idx="1257">
                  <c:v>6</c:v>
                </c:pt>
                <c:pt idx="1258">
                  <c:v>0</c:v>
                </c:pt>
                <c:pt idx="1259">
                  <c:v>5</c:v>
                </c:pt>
                <c:pt idx="1260">
                  <c:v>7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5</c:v>
                </c:pt>
                <c:pt idx="1269">
                  <c:v>1</c:v>
                </c:pt>
                <c:pt idx="1270">
                  <c:v>5</c:v>
                </c:pt>
                <c:pt idx="1271">
                  <c:v>11</c:v>
                </c:pt>
                <c:pt idx="1272">
                  <c:v>7</c:v>
                </c:pt>
                <c:pt idx="1273">
                  <c:v>2</c:v>
                </c:pt>
                <c:pt idx="1274">
                  <c:v>1</c:v>
                </c:pt>
                <c:pt idx="1275">
                  <c:v>2</c:v>
                </c:pt>
                <c:pt idx="1276">
                  <c:v>10</c:v>
                </c:pt>
                <c:pt idx="1277">
                  <c:v>2</c:v>
                </c:pt>
                <c:pt idx="1278">
                  <c:v>10</c:v>
                </c:pt>
                <c:pt idx="1279">
                  <c:v>0</c:v>
                </c:pt>
                <c:pt idx="1280">
                  <c:v>0</c:v>
                </c:pt>
                <c:pt idx="1281">
                  <c:v>10</c:v>
                </c:pt>
                <c:pt idx="1282">
                  <c:v>3</c:v>
                </c:pt>
                <c:pt idx="1283">
                  <c:v>3</c:v>
                </c:pt>
                <c:pt idx="1284">
                  <c:v>1</c:v>
                </c:pt>
                <c:pt idx="1285">
                  <c:v>1</c:v>
                </c:pt>
                <c:pt idx="1286">
                  <c:v>3</c:v>
                </c:pt>
                <c:pt idx="1287">
                  <c:v>6</c:v>
                </c:pt>
                <c:pt idx="1288">
                  <c:v>8</c:v>
                </c:pt>
                <c:pt idx="1289">
                  <c:v>5</c:v>
                </c:pt>
                <c:pt idx="1290">
                  <c:v>0</c:v>
                </c:pt>
                <c:pt idx="1291">
                  <c:v>3</c:v>
                </c:pt>
                <c:pt idx="1292">
                  <c:v>7</c:v>
                </c:pt>
                <c:pt idx="1293">
                  <c:v>6</c:v>
                </c:pt>
                <c:pt idx="1294">
                  <c:v>8</c:v>
                </c:pt>
                <c:pt idx="1295">
                  <c:v>0</c:v>
                </c:pt>
                <c:pt idx="1296">
                  <c:v>0</c:v>
                </c:pt>
                <c:pt idx="1297">
                  <c:v>9</c:v>
                </c:pt>
                <c:pt idx="1298">
                  <c:v>0</c:v>
                </c:pt>
                <c:pt idx="1299">
                  <c:v>4</c:v>
                </c:pt>
                <c:pt idx="1300">
                  <c:v>1</c:v>
                </c:pt>
                <c:pt idx="1301">
                  <c:v>0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3</c:v>
                </c:pt>
                <c:pt idx="1306">
                  <c:v>2</c:v>
                </c:pt>
                <c:pt idx="1307">
                  <c:v>0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4</c:v>
                </c:pt>
                <c:pt idx="1314">
                  <c:v>5</c:v>
                </c:pt>
                <c:pt idx="1315">
                  <c:v>6</c:v>
                </c:pt>
                <c:pt idx="1316">
                  <c:v>7</c:v>
                </c:pt>
                <c:pt idx="1317">
                  <c:v>6</c:v>
                </c:pt>
                <c:pt idx="1318">
                  <c:v>0</c:v>
                </c:pt>
                <c:pt idx="1319">
                  <c:v>8</c:v>
                </c:pt>
                <c:pt idx="1320">
                  <c:v>0</c:v>
                </c:pt>
                <c:pt idx="1321">
                  <c:v>0</c:v>
                </c:pt>
                <c:pt idx="1322">
                  <c:v>5</c:v>
                </c:pt>
                <c:pt idx="1323">
                  <c:v>5</c:v>
                </c:pt>
                <c:pt idx="1324">
                  <c:v>4</c:v>
                </c:pt>
                <c:pt idx="1325">
                  <c:v>0</c:v>
                </c:pt>
                <c:pt idx="1326">
                  <c:v>6</c:v>
                </c:pt>
                <c:pt idx="1327">
                  <c:v>1</c:v>
                </c:pt>
                <c:pt idx="1328">
                  <c:v>0</c:v>
                </c:pt>
                <c:pt idx="1329">
                  <c:v>2</c:v>
                </c:pt>
                <c:pt idx="1330">
                  <c:v>2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3</c:v>
                </c:pt>
                <c:pt idx="1336">
                  <c:v>6</c:v>
                </c:pt>
                <c:pt idx="1337">
                  <c:v>0</c:v>
                </c:pt>
                <c:pt idx="1338">
                  <c:v>0</c:v>
                </c:pt>
                <c:pt idx="1339">
                  <c:v>6</c:v>
                </c:pt>
                <c:pt idx="1340">
                  <c:v>7</c:v>
                </c:pt>
                <c:pt idx="1341">
                  <c:v>4</c:v>
                </c:pt>
                <c:pt idx="1342">
                  <c:v>2</c:v>
                </c:pt>
                <c:pt idx="1343">
                  <c:v>0</c:v>
                </c:pt>
                <c:pt idx="1344">
                  <c:v>1</c:v>
                </c:pt>
                <c:pt idx="1345">
                  <c:v>8</c:v>
                </c:pt>
                <c:pt idx="1346">
                  <c:v>4</c:v>
                </c:pt>
                <c:pt idx="1347">
                  <c:v>2</c:v>
                </c:pt>
                <c:pt idx="1348">
                  <c:v>0</c:v>
                </c:pt>
                <c:pt idx="1349">
                  <c:v>4</c:v>
                </c:pt>
                <c:pt idx="1350">
                  <c:v>3</c:v>
                </c:pt>
                <c:pt idx="1351">
                  <c:v>0</c:v>
                </c:pt>
                <c:pt idx="1352">
                  <c:v>0</c:v>
                </c:pt>
                <c:pt idx="1353">
                  <c:v>4</c:v>
                </c:pt>
                <c:pt idx="1354">
                  <c:v>1</c:v>
                </c:pt>
                <c:pt idx="1355">
                  <c:v>0</c:v>
                </c:pt>
                <c:pt idx="1356">
                  <c:v>4</c:v>
                </c:pt>
                <c:pt idx="1357">
                  <c:v>2</c:v>
                </c:pt>
                <c:pt idx="1358">
                  <c:v>2</c:v>
                </c:pt>
                <c:pt idx="1359">
                  <c:v>6</c:v>
                </c:pt>
                <c:pt idx="1360">
                  <c:v>1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1</c:v>
                </c:pt>
                <c:pt idx="1366">
                  <c:v>3</c:v>
                </c:pt>
                <c:pt idx="1367">
                  <c:v>0</c:v>
                </c:pt>
                <c:pt idx="1368">
                  <c:v>2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0</c:v>
                </c:pt>
                <c:pt idx="1373">
                  <c:v>5</c:v>
                </c:pt>
                <c:pt idx="1374">
                  <c:v>0</c:v>
                </c:pt>
                <c:pt idx="1375">
                  <c:v>0</c:v>
                </c:pt>
                <c:pt idx="1376">
                  <c:v>3</c:v>
                </c:pt>
                <c:pt idx="1377">
                  <c:v>0</c:v>
                </c:pt>
                <c:pt idx="1378">
                  <c:v>1</c:v>
                </c:pt>
                <c:pt idx="1379">
                  <c:v>1</c:v>
                </c:pt>
                <c:pt idx="1380">
                  <c:v>2</c:v>
                </c:pt>
                <c:pt idx="1381">
                  <c:v>6</c:v>
                </c:pt>
                <c:pt idx="1382">
                  <c:v>1</c:v>
                </c:pt>
                <c:pt idx="1383">
                  <c:v>0</c:v>
                </c:pt>
                <c:pt idx="1384">
                  <c:v>6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</c:v>
                </c:pt>
                <c:pt idx="1391">
                  <c:v>2</c:v>
                </c:pt>
                <c:pt idx="1392">
                  <c:v>3</c:v>
                </c:pt>
                <c:pt idx="1393">
                  <c:v>1</c:v>
                </c:pt>
                <c:pt idx="1394">
                  <c:v>0</c:v>
                </c:pt>
                <c:pt idx="1395">
                  <c:v>1</c:v>
                </c:pt>
                <c:pt idx="1396">
                  <c:v>4</c:v>
                </c:pt>
                <c:pt idx="1397">
                  <c:v>4</c:v>
                </c:pt>
                <c:pt idx="1398">
                  <c:v>10</c:v>
                </c:pt>
                <c:pt idx="1399">
                  <c:v>3</c:v>
                </c:pt>
                <c:pt idx="1400">
                  <c:v>0</c:v>
                </c:pt>
                <c:pt idx="1401">
                  <c:v>1</c:v>
                </c:pt>
                <c:pt idx="1402">
                  <c:v>1</c:v>
                </c:pt>
                <c:pt idx="1403">
                  <c:v>3</c:v>
                </c:pt>
                <c:pt idx="1404">
                  <c:v>10</c:v>
                </c:pt>
                <c:pt idx="1405">
                  <c:v>7</c:v>
                </c:pt>
                <c:pt idx="1406">
                  <c:v>2</c:v>
                </c:pt>
                <c:pt idx="1407">
                  <c:v>1</c:v>
                </c:pt>
                <c:pt idx="1408">
                  <c:v>11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5</c:v>
                </c:pt>
                <c:pt idx="1413">
                  <c:v>1</c:v>
                </c:pt>
                <c:pt idx="1414">
                  <c:v>10</c:v>
                </c:pt>
                <c:pt idx="1415">
                  <c:v>5</c:v>
                </c:pt>
                <c:pt idx="1416">
                  <c:v>10</c:v>
                </c:pt>
                <c:pt idx="1417">
                  <c:v>0</c:v>
                </c:pt>
                <c:pt idx="1418">
                  <c:v>4</c:v>
                </c:pt>
                <c:pt idx="1419">
                  <c:v>3</c:v>
                </c:pt>
                <c:pt idx="1420">
                  <c:v>3</c:v>
                </c:pt>
                <c:pt idx="1421">
                  <c:v>10</c:v>
                </c:pt>
                <c:pt idx="1422">
                  <c:v>2</c:v>
                </c:pt>
                <c:pt idx="1423">
                  <c:v>1</c:v>
                </c:pt>
                <c:pt idx="1424">
                  <c:v>3</c:v>
                </c:pt>
                <c:pt idx="1425">
                  <c:v>1</c:v>
                </c:pt>
                <c:pt idx="1426">
                  <c:v>6</c:v>
                </c:pt>
                <c:pt idx="1427">
                  <c:v>0</c:v>
                </c:pt>
                <c:pt idx="1428">
                  <c:v>1</c:v>
                </c:pt>
                <c:pt idx="1429">
                  <c:v>5</c:v>
                </c:pt>
                <c:pt idx="1430">
                  <c:v>1</c:v>
                </c:pt>
                <c:pt idx="1431">
                  <c:v>9</c:v>
                </c:pt>
                <c:pt idx="1432">
                  <c:v>0</c:v>
                </c:pt>
                <c:pt idx="1433">
                  <c:v>2</c:v>
                </c:pt>
                <c:pt idx="1434">
                  <c:v>1</c:v>
                </c:pt>
                <c:pt idx="1435">
                  <c:v>10</c:v>
                </c:pt>
                <c:pt idx="1436">
                  <c:v>5</c:v>
                </c:pt>
                <c:pt idx="1437">
                  <c:v>7</c:v>
                </c:pt>
                <c:pt idx="1438">
                  <c:v>5</c:v>
                </c:pt>
                <c:pt idx="1439">
                  <c:v>6</c:v>
                </c:pt>
                <c:pt idx="1440">
                  <c:v>0</c:v>
                </c:pt>
                <c:pt idx="1441">
                  <c:v>4</c:v>
                </c:pt>
                <c:pt idx="1442">
                  <c:v>5</c:v>
                </c:pt>
                <c:pt idx="1443">
                  <c:v>5</c:v>
                </c:pt>
                <c:pt idx="1444">
                  <c:v>2</c:v>
                </c:pt>
                <c:pt idx="1445">
                  <c:v>5</c:v>
                </c:pt>
                <c:pt idx="1446">
                  <c:v>3</c:v>
                </c:pt>
                <c:pt idx="1447">
                  <c:v>1</c:v>
                </c:pt>
                <c:pt idx="1448">
                  <c:v>0</c:v>
                </c:pt>
                <c:pt idx="1449">
                  <c:v>4</c:v>
                </c:pt>
                <c:pt idx="1450">
                  <c:v>1</c:v>
                </c:pt>
                <c:pt idx="1451">
                  <c:v>7</c:v>
                </c:pt>
                <c:pt idx="1452">
                  <c:v>0</c:v>
                </c:pt>
                <c:pt idx="1453">
                  <c:v>2</c:v>
                </c:pt>
                <c:pt idx="1454">
                  <c:v>0</c:v>
                </c:pt>
                <c:pt idx="1455">
                  <c:v>1</c:v>
                </c:pt>
                <c:pt idx="1456">
                  <c:v>10</c:v>
                </c:pt>
                <c:pt idx="1457">
                  <c:v>4</c:v>
                </c:pt>
                <c:pt idx="1458">
                  <c:v>0</c:v>
                </c:pt>
                <c:pt idx="1459">
                  <c:v>0</c:v>
                </c:pt>
                <c:pt idx="1460">
                  <c:v>8</c:v>
                </c:pt>
                <c:pt idx="1461">
                  <c:v>8</c:v>
                </c:pt>
                <c:pt idx="1462">
                  <c:v>1</c:v>
                </c:pt>
                <c:pt idx="1463">
                  <c:v>5</c:v>
                </c:pt>
                <c:pt idx="1464">
                  <c:v>1</c:v>
                </c:pt>
                <c:pt idx="1465">
                  <c:v>3</c:v>
                </c:pt>
                <c:pt idx="1466">
                  <c:v>0</c:v>
                </c:pt>
                <c:pt idx="1467">
                  <c:v>1</c:v>
                </c:pt>
                <c:pt idx="1468">
                  <c:v>4</c:v>
                </c:pt>
                <c:pt idx="1469">
                  <c:v>2</c:v>
                </c:pt>
                <c:pt idx="1470">
                  <c:v>1</c:v>
                </c:pt>
                <c:pt idx="1471">
                  <c:v>2</c:v>
                </c:pt>
                <c:pt idx="1472">
                  <c:v>0</c:v>
                </c:pt>
                <c:pt idx="1473">
                  <c:v>3</c:v>
                </c:pt>
                <c:pt idx="1474">
                  <c:v>7</c:v>
                </c:pt>
                <c:pt idx="1475">
                  <c:v>1</c:v>
                </c:pt>
                <c:pt idx="1476">
                  <c:v>6</c:v>
                </c:pt>
                <c:pt idx="1477">
                  <c:v>3</c:v>
                </c:pt>
                <c:pt idx="1478">
                  <c:v>0</c:v>
                </c:pt>
                <c:pt idx="1479">
                  <c:v>0</c:v>
                </c:pt>
                <c:pt idx="1480">
                  <c:v>5</c:v>
                </c:pt>
                <c:pt idx="1481">
                  <c:v>1</c:v>
                </c:pt>
                <c:pt idx="1482">
                  <c:v>1</c:v>
                </c:pt>
                <c:pt idx="1483">
                  <c:v>0</c:v>
                </c:pt>
                <c:pt idx="1484">
                  <c:v>5</c:v>
                </c:pt>
                <c:pt idx="1485">
                  <c:v>5</c:v>
                </c:pt>
                <c:pt idx="1486">
                  <c:v>0</c:v>
                </c:pt>
                <c:pt idx="1487">
                  <c:v>1</c:v>
                </c:pt>
                <c:pt idx="1488">
                  <c:v>1</c:v>
                </c:pt>
                <c:pt idx="1489">
                  <c:v>6</c:v>
                </c:pt>
                <c:pt idx="1490">
                  <c:v>7</c:v>
                </c:pt>
                <c:pt idx="1491">
                  <c:v>1</c:v>
                </c:pt>
                <c:pt idx="1492">
                  <c:v>4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2</c:v>
                </c:pt>
                <c:pt idx="1497">
                  <c:v>1</c:v>
                </c:pt>
                <c:pt idx="1498">
                  <c:v>4</c:v>
                </c:pt>
                <c:pt idx="1499">
                  <c:v>1</c:v>
                </c:pt>
                <c:pt idx="1500">
                  <c:v>0</c:v>
                </c:pt>
                <c:pt idx="1501">
                  <c:v>1</c:v>
                </c:pt>
                <c:pt idx="1502">
                  <c:v>8</c:v>
                </c:pt>
                <c:pt idx="1503">
                  <c:v>2</c:v>
                </c:pt>
                <c:pt idx="1504">
                  <c:v>1</c:v>
                </c:pt>
                <c:pt idx="1505">
                  <c:v>1</c:v>
                </c:pt>
                <c:pt idx="1506">
                  <c:v>0</c:v>
                </c:pt>
                <c:pt idx="1507">
                  <c:v>1</c:v>
                </c:pt>
                <c:pt idx="1508">
                  <c:v>0</c:v>
                </c:pt>
                <c:pt idx="1509">
                  <c:v>1</c:v>
                </c:pt>
                <c:pt idx="1510">
                  <c:v>1</c:v>
                </c:pt>
                <c:pt idx="1511">
                  <c:v>7</c:v>
                </c:pt>
                <c:pt idx="1512">
                  <c:v>4</c:v>
                </c:pt>
                <c:pt idx="1513">
                  <c:v>1</c:v>
                </c:pt>
                <c:pt idx="1514">
                  <c:v>0</c:v>
                </c:pt>
                <c:pt idx="1515">
                  <c:v>10</c:v>
                </c:pt>
                <c:pt idx="1516">
                  <c:v>0</c:v>
                </c:pt>
                <c:pt idx="1517">
                  <c:v>4</c:v>
                </c:pt>
                <c:pt idx="1518">
                  <c:v>6</c:v>
                </c:pt>
                <c:pt idx="1519">
                  <c:v>8</c:v>
                </c:pt>
                <c:pt idx="1520">
                  <c:v>0</c:v>
                </c:pt>
                <c:pt idx="1521">
                  <c:v>2</c:v>
                </c:pt>
                <c:pt idx="1522">
                  <c:v>4</c:v>
                </c:pt>
                <c:pt idx="1523">
                  <c:v>1</c:v>
                </c:pt>
                <c:pt idx="1524">
                  <c:v>3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8</c:v>
                </c:pt>
                <c:pt idx="1529">
                  <c:v>1</c:v>
                </c:pt>
                <c:pt idx="1530">
                  <c:v>1</c:v>
                </c:pt>
                <c:pt idx="1531">
                  <c:v>0</c:v>
                </c:pt>
                <c:pt idx="1532">
                  <c:v>4</c:v>
                </c:pt>
                <c:pt idx="1533">
                  <c:v>1</c:v>
                </c:pt>
                <c:pt idx="1534">
                  <c:v>1</c:v>
                </c:pt>
                <c:pt idx="1535">
                  <c:v>0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0</c:v>
                </c:pt>
                <c:pt idx="1540">
                  <c:v>1</c:v>
                </c:pt>
                <c:pt idx="1541">
                  <c:v>0</c:v>
                </c:pt>
                <c:pt idx="1542">
                  <c:v>3</c:v>
                </c:pt>
                <c:pt idx="1543">
                  <c:v>1</c:v>
                </c:pt>
                <c:pt idx="1544">
                  <c:v>1</c:v>
                </c:pt>
                <c:pt idx="1545">
                  <c:v>2</c:v>
                </c:pt>
                <c:pt idx="1546">
                  <c:v>11</c:v>
                </c:pt>
                <c:pt idx="1547">
                  <c:v>0</c:v>
                </c:pt>
                <c:pt idx="1548">
                  <c:v>0</c:v>
                </c:pt>
                <c:pt idx="1549">
                  <c:v>7</c:v>
                </c:pt>
                <c:pt idx="1550">
                  <c:v>3</c:v>
                </c:pt>
                <c:pt idx="1551">
                  <c:v>1</c:v>
                </c:pt>
                <c:pt idx="1552">
                  <c:v>1</c:v>
                </c:pt>
                <c:pt idx="1553">
                  <c:v>3</c:v>
                </c:pt>
                <c:pt idx="1554">
                  <c:v>0</c:v>
                </c:pt>
                <c:pt idx="1555">
                  <c:v>1</c:v>
                </c:pt>
                <c:pt idx="1556">
                  <c:v>4</c:v>
                </c:pt>
                <c:pt idx="1557">
                  <c:v>8</c:v>
                </c:pt>
                <c:pt idx="1558">
                  <c:v>2</c:v>
                </c:pt>
                <c:pt idx="1559">
                  <c:v>3</c:v>
                </c:pt>
                <c:pt idx="1560">
                  <c:v>6</c:v>
                </c:pt>
                <c:pt idx="1561">
                  <c:v>4</c:v>
                </c:pt>
                <c:pt idx="1562">
                  <c:v>2</c:v>
                </c:pt>
                <c:pt idx="1563">
                  <c:v>10</c:v>
                </c:pt>
                <c:pt idx="1564">
                  <c:v>1</c:v>
                </c:pt>
                <c:pt idx="1565">
                  <c:v>1</c:v>
                </c:pt>
                <c:pt idx="1566">
                  <c:v>0</c:v>
                </c:pt>
                <c:pt idx="1567">
                  <c:v>1</c:v>
                </c:pt>
                <c:pt idx="1568">
                  <c:v>3</c:v>
                </c:pt>
                <c:pt idx="1569">
                  <c:v>0</c:v>
                </c:pt>
                <c:pt idx="1570">
                  <c:v>9</c:v>
                </c:pt>
                <c:pt idx="1571">
                  <c:v>0</c:v>
                </c:pt>
                <c:pt idx="1572">
                  <c:v>4</c:v>
                </c:pt>
                <c:pt idx="1573">
                  <c:v>1</c:v>
                </c:pt>
                <c:pt idx="1574">
                  <c:v>2</c:v>
                </c:pt>
                <c:pt idx="1575">
                  <c:v>1</c:v>
                </c:pt>
                <c:pt idx="1576">
                  <c:v>6</c:v>
                </c:pt>
                <c:pt idx="1577">
                  <c:v>3</c:v>
                </c:pt>
                <c:pt idx="1578">
                  <c:v>1</c:v>
                </c:pt>
                <c:pt idx="1579">
                  <c:v>7</c:v>
                </c:pt>
                <c:pt idx="1580">
                  <c:v>0</c:v>
                </c:pt>
                <c:pt idx="1581">
                  <c:v>3</c:v>
                </c:pt>
                <c:pt idx="1582">
                  <c:v>9</c:v>
                </c:pt>
                <c:pt idx="1583">
                  <c:v>7</c:v>
                </c:pt>
                <c:pt idx="1584">
                  <c:v>3</c:v>
                </c:pt>
                <c:pt idx="1585">
                  <c:v>10</c:v>
                </c:pt>
                <c:pt idx="1586">
                  <c:v>1</c:v>
                </c:pt>
                <c:pt idx="1587">
                  <c:v>8</c:v>
                </c:pt>
                <c:pt idx="1588">
                  <c:v>4</c:v>
                </c:pt>
                <c:pt idx="1589">
                  <c:v>1</c:v>
                </c:pt>
                <c:pt idx="1590">
                  <c:v>7</c:v>
                </c:pt>
                <c:pt idx="1591">
                  <c:v>0</c:v>
                </c:pt>
                <c:pt idx="1592">
                  <c:v>1</c:v>
                </c:pt>
                <c:pt idx="1593">
                  <c:v>4</c:v>
                </c:pt>
                <c:pt idx="1594">
                  <c:v>2</c:v>
                </c:pt>
                <c:pt idx="1595">
                  <c:v>1</c:v>
                </c:pt>
                <c:pt idx="1596">
                  <c:v>0</c:v>
                </c:pt>
                <c:pt idx="1597">
                  <c:v>2</c:v>
                </c:pt>
                <c:pt idx="1598">
                  <c:v>1</c:v>
                </c:pt>
                <c:pt idx="1599">
                  <c:v>0</c:v>
                </c:pt>
                <c:pt idx="1600">
                  <c:v>2</c:v>
                </c:pt>
                <c:pt idx="1601">
                  <c:v>9</c:v>
                </c:pt>
                <c:pt idx="1602">
                  <c:v>3</c:v>
                </c:pt>
                <c:pt idx="1603">
                  <c:v>5</c:v>
                </c:pt>
                <c:pt idx="1604">
                  <c:v>4</c:v>
                </c:pt>
                <c:pt idx="1605">
                  <c:v>1</c:v>
                </c:pt>
                <c:pt idx="1606">
                  <c:v>0</c:v>
                </c:pt>
                <c:pt idx="1607">
                  <c:v>2</c:v>
                </c:pt>
                <c:pt idx="1608">
                  <c:v>6</c:v>
                </c:pt>
                <c:pt idx="1609">
                  <c:v>0</c:v>
                </c:pt>
                <c:pt idx="1610">
                  <c:v>6</c:v>
                </c:pt>
                <c:pt idx="1611">
                  <c:v>0</c:v>
                </c:pt>
                <c:pt idx="1612">
                  <c:v>4</c:v>
                </c:pt>
                <c:pt idx="1613">
                  <c:v>4</c:v>
                </c:pt>
                <c:pt idx="1614">
                  <c:v>1</c:v>
                </c:pt>
                <c:pt idx="1615">
                  <c:v>2</c:v>
                </c:pt>
                <c:pt idx="1616">
                  <c:v>3</c:v>
                </c:pt>
                <c:pt idx="1617">
                  <c:v>1</c:v>
                </c:pt>
                <c:pt idx="1618">
                  <c:v>0</c:v>
                </c:pt>
                <c:pt idx="1619">
                  <c:v>1</c:v>
                </c:pt>
                <c:pt idx="1620">
                  <c:v>0</c:v>
                </c:pt>
                <c:pt idx="1621">
                  <c:v>4</c:v>
                </c:pt>
                <c:pt idx="1622">
                  <c:v>3</c:v>
                </c:pt>
                <c:pt idx="1623">
                  <c:v>1</c:v>
                </c:pt>
                <c:pt idx="1624">
                  <c:v>2</c:v>
                </c:pt>
                <c:pt idx="1625">
                  <c:v>0</c:v>
                </c:pt>
                <c:pt idx="1626">
                  <c:v>1</c:v>
                </c:pt>
                <c:pt idx="1627">
                  <c:v>2</c:v>
                </c:pt>
                <c:pt idx="1628">
                  <c:v>1</c:v>
                </c:pt>
                <c:pt idx="1629">
                  <c:v>0</c:v>
                </c:pt>
                <c:pt idx="1630">
                  <c:v>2</c:v>
                </c:pt>
                <c:pt idx="1631">
                  <c:v>1</c:v>
                </c:pt>
                <c:pt idx="1632">
                  <c:v>1</c:v>
                </c:pt>
                <c:pt idx="1633">
                  <c:v>0</c:v>
                </c:pt>
                <c:pt idx="1634">
                  <c:v>6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0</c:v>
                </c:pt>
                <c:pt idx="1639">
                  <c:v>4</c:v>
                </c:pt>
                <c:pt idx="1640">
                  <c:v>0</c:v>
                </c:pt>
                <c:pt idx="1641">
                  <c:v>1</c:v>
                </c:pt>
                <c:pt idx="1642">
                  <c:v>1</c:v>
                </c:pt>
                <c:pt idx="1643">
                  <c:v>2</c:v>
                </c:pt>
                <c:pt idx="1644">
                  <c:v>4</c:v>
                </c:pt>
                <c:pt idx="1645">
                  <c:v>0</c:v>
                </c:pt>
                <c:pt idx="1646">
                  <c:v>3</c:v>
                </c:pt>
                <c:pt idx="1647">
                  <c:v>0</c:v>
                </c:pt>
                <c:pt idx="1648">
                  <c:v>5</c:v>
                </c:pt>
                <c:pt idx="1649">
                  <c:v>0</c:v>
                </c:pt>
                <c:pt idx="1650">
                  <c:v>1</c:v>
                </c:pt>
                <c:pt idx="1651">
                  <c:v>0</c:v>
                </c:pt>
                <c:pt idx="1652">
                  <c:v>2</c:v>
                </c:pt>
                <c:pt idx="1653">
                  <c:v>0</c:v>
                </c:pt>
                <c:pt idx="1654">
                  <c:v>1</c:v>
                </c:pt>
                <c:pt idx="1655">
                  <c:v>4</c:v>
                </c:pt>
                <c:pt idx="1656">
                  <c:v>0</c:v>
                </c:pt>
                <c:pt idx="1657">
                  <c:v>6</c:v>
                </c:pt>
                <c:pt idx="1658">
                  <c:v>0</c:v>
                </c:pt>
                <c:pt idx="1659">
                  <c:v>6</c:v>
                </c:pt>
                <c:pt idx="1660">
                  <c:v>1</c:v>
                </c:pt>
                <c:pt idx="1661">
                  <c:v>1</c:v>
                </c:pt>
                <c:pt idx="1662">
                  <c:v>2</c:v>
                </c:pt>
                <c:pt idx="1663">
                  <c:v>1</c:v>
                </c:pt>
                <c:pt idx="1664">
                  <c:v>6</c:v>
                </c:pt>
                <c:pt idx="1665">
                  <c:v>1</c:v>
                </c:pt>
                <c:pt idx="1666">
                  <c:v>3</c:v>
                </c:pt>
                <c:pt idx="1667">
                  <c:v>0</c:v>
                </c:pt>
                <c:pt idx="1668">
                  <c:v>0</c:v>
                </c:pt>
                <c:pt idx="1669">
                  <c:v>2</c:v>
                </c:pt>
                <c:pt idx="1670">
                  <c:v>1</c:v>
                </c:pt>
                <c:pt idx="1671">
                  <c:v>6</c:v>
                </c:pt>
                <c:pt idx="1672">
                  <c:v>1</c:v>
                </c:pt>
                <c:pt idx="1673">
                  <c:v>5</c:v>
                </c:pt>
                <c:pt idx="1674">
                  <c:v>2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5</c:v>
                </c:pt>
                <c:pt idx="1680">
                  <c:v>0</c:v>
                </c:pt>
                <c:pt idx="1681">
                  <c:v>2</c:v>
                </c:pt>
                <c:pt idx="1682">
                  <c:v>3</c:v>
                </c:pt>
                <c:pt idx="1683">
                  <c:v>0</c:v>
                </c:pt>
                <c:pt idx="1684">
                  <c:v>1</c:v>
                </c:pt>
                <c:pt idx="1685">
                  <c:v>0</c:v>
                </c:pt>
                <c:pt idx="1686">
                  <c:v>1</c:v>
                </c:pt>
                <c:pt idx="1687">
                  <c:v>22</c:v>
                </c:pt>
                <c:pt idx="1688">
                  <c:v>0</c:v>
                </c:pt>
                <c:pt idx="1689">
                  <c:v>0</c:v>
                </c:pt>
                <c:pt idx="1690">
                  <c:v>4</c:v>
                </c:pt>
                <c:pt idx="1691">
                  <c:v>6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2</c:v>
                </c:pt>
                <c:pt idx="1696">
                  <c:v>5</c:v>
                </c:pt>
                <c:pt idx="1697">
                  <c:v>10</c:v>
                </c:pt>
                <c:pt idx="1698">
                  <c:v>0</c:v>
                </c:pt>
                <c:pt idx="1699">
                  <c:v>4</c:v>
                </c:pt>
                <c:pt idx="1700">
                  <c:v>0</c:v>
                </c:pt>
                <c:pt idx="1701">
                  <c:v>0</c:v>
                </c:pt>
                <c:pt idx="1702">
                  <c:v>4</c:v>
                </c:pt>
                <c:pt idx="1703">
                  <c:v>1</c:v>
                </c:pt>
                <c:pt idx="1704">
                  <c:v>0</c:v>
                </c:pt>
                <c:pt idx="1705">
                  <c:v>2</c:v>
                </c:pt>
                <c:pt idx="1706">
                  <c:v>7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6</c:v>
                </c:pt>
                <c:pt idx="1711">
                  <c:v>6</c:v>
                </c:pt>
                <c:pt idx="1712">
                  <c:v>0</c:v>
                </c:pt>
                <c:pt idx="1713">
                  <c:v>2</c:v>
                </c:pt>
                <c:pt idx="1714">
                  <c:v>0</c:v>
                </c:pt>
                <c:pt idx="1715">
                  <c:v>3</c:v>
                </c:pt>
                <c:pt idx="1716">
                  <c:v>0</c:v>
                </c:pt>
                <c:pt idx="1717">
                  <c:v>0</c:v>
                </c:pt>
                <c:pt idx="1718">
                  <c:v>5</c:v>
                </c:pt>
                <c:pt idx="1719">
                  <c:v>0</c:v>
                </c:pt>
                <c:pt idx="1720">
                  <c:v>1</c:v>
                </c:pt>
                <c:pt idx="1721">
                  <c:v>8</c:v>
                </c:pt>
                <c:pt idx="1722">
                  <c:v>0</c:v>
                </c:pt>
                <c:pt idx="1723">
                  <c:v>1</c:v>
                </c:pt>
                <c:pt idx="1724">
                  <c:v>0</c:v>
                </c:pt>
                <c:pt idx="1725">
                  <c:v>3</c:v>
                </c:pt>
                <c:pt idx="1726">
                  <c:v>7</c:v>
                </c:pt>
                <c:pt idx="1727">
                  <c:v>1</c:v>
                </c:pt>
                <c:pt idx="1728">
                  <c:v>1</c:v>
                </c:pt>
                <c:pt idx="1729">
                  <c:v>0</c:v>
                </c:pt>
                <c:pt idx="1730">
                  <c:v>6</c:v>
                </c:pt>
                <c:pt idx="1731">
                  <c:v>8</c:v>
                </c:pt>
                <c:pt idx="1732">
                  <c:v>0</c:v>
                </c:pt>
                <c:pt idx="1733">
                  <c:v>7</c:v>
                </c:pt>
                <c:pt idx="1734">
                  <c:v>0</c:v>
                </c:pt>
                <c:pt idx="1735">
                  <c:v>1</c:v>
                </c:pt>
                <c:pt idx="1736">
                  <c:v>6</c:v>
                </c:pt>
                <c:pt idx="1737">
                  <c:v>4</c:v>
                </c:pt>
                <c:pt idx="1738">
                  <c:v>0</c:v>
                </c:pt>
                <c:pt idx="1739">
                  <c:v>5</c:v>
                </c:pt>
                <c:pt idx="1740">
                  <c:v>1</c:v>
                </c:pt>
                <c:pt idx="1741">
                  <c:v>0</c:v>
                </c:pt>
                <c:pt idx="1742">
                  <c:v>5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5</c:v>
                </c:pt>
                <c:pt idx="1747">
                  <c:v>2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10</c:v>
                </c:pt>
                <c:pt idx="1752">
                  <c:v>2</c:v>
                </c:pt>
                <c:pt idx="1753">
                  <c:v>0</c:v>
                </c:pt>
                <c:pt idx="1754">
                  <c:v>2</c:v>
                </c:pt>
                <c:pt idx="1755">
                  <c:v>0</c:v>
                </c:pt>
                <c:pt idx="1756">
                  <c:v>0</c:v>
                </c:pt>
                <c:pt idx="1757">
                  <c:v>4</c:v>
                </c:pt>
                <c:pt idx="1758">
                  <c:v>2</c:v>
                </c:pt>
                <c:pt idx="1759">
                  <c:v>10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5</c:v>
                </c:pt>
                <c:pt idx="1764">
                  <c:v>3</c:v>
                </c:pt>
                <c:pt idx="1765">
                  <c:v>11</c:v>
                </c:pt>
                <c:pt idx="1766">
                  <c:v>1</c:v>
                </c:pt>
                <c:pt idx="1767">
                  <c:v>4</c:v>
                </c:pt>
                <c:pt idx="1768">
                  <c:v>0</c:v>
                </c:pt>
                <c:pt idx="1769">
                  <c:v>2</c:v>
                </c:pt>
                <c:pt idx="1770">
                  <c:v>7</c:v>
                </c:pt>
                <c:pt idx="1771">
                  <c:v>5</c:v>
                </c:pt>
                <c:pt idx="1772">
                  <c:v>4</c:v>
                </c:pt>
                <c:pt idx="1773">
                  <c:v>6</c:v>
                </c:pt>
                <c:pt idx="1774">
                  <c:v>0</c:v>
                </c:pt>
                <c:pt idx="1775">
                  <c:v>2</c:v>
                </c:pt>
                <c:pt idx="1776">
                  <c:v>1</c:v>
                </c:pt>
                <c:pt idx="1777">
                  <c:v>5</c:v>
                </c:pt>
                <c:pt idx="1778">
                  <c:v>0</c:v>
                </c:pt>
                <c:pt idx="1779">
                  <c:v>1</c:v>
                </c:pt>
                <c:pt idx="1780">
                  <c:v>3</c:v>
                </c:pt>
                <c:pt idx="1781">
                  <c:v>0</c:v>
                </c:pt>
                <c:pt idx="1782">
                  <c:v>5</c:v>
                </c:pt>
                <c:pt idx="1783">
                  <c:v>2</c:v>
                </c:pt>
                <c:pt idx="1784">
                  <c:v>1</c:v>
                </c:pt>
                <c:pt idx="1785">
                  <c:v>0</c:v>
                </c:pt>
                <c:pt idx="1786">
                  <c:v>7</c:v>
                </c:pt>
                <c:pt idx="1787">
                  <c:v>2</c:v>
                </c:pt>
                <c:pt idx="1788">
                  <c:v>7</c:v>
                </c:pt>
                <c:pt idx="1789">
                  <c:v>0</c:v>
                </c:pt>
                <c:pt idx="1790">
                  <c:v>8</c:v>
                </c:pt>
                <c:pt idx="1791">
                  <c:v>11</c:v>
                </c:pt>
                <c:pt idx="1792">
                  <c:v>6</c:v>
                </c:pt>
                <c:pt idx="1793">
                  <c:v>1</c:v>
                </c:pt>
                <c:pt idx="1794">
                  <c:v>0</c:v>
                </c:pt>
                <c:pt idx="1795">
                  <c:v>1</c:v>
                </c:pt>
                <c:pt idx="1796">
                  <c:v>4</c:v>
                </c:pt>
                <c:pt idx="1797">
                  <c:v>1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1</c:v>
                </c:pt>
                <c:pt idx="1802">
                  <c:v>0</c:v>
                </c:pt>
                <c:pt idx="1803">
                  <c:v>9</c:v>
                </c:pt>
                <c:pt idx="1804">
                  <c:v>0</c:v>
                </c:pt>
                <c:pt idx="1805">
                  <c:v>8</c:v>
                </c:pt>
                <c:pt idx="1806">
                  <c:v>4</c:v>
                </c:pt>
                <c:pt idx="1807">
                  <c:v>2</c:v>
                </c:pt>
                <c:pt idx="1808">
                  <c:v>6</c:v>
                </c:pt>
                <c:pt idx="1809">
                  <c:v>0</c:v>
                </c:pt>
                <c:pt idx="1810">
                  <c:v>3</c:v>
                </c:pt>
                <c:pt idx="1811">
                  <c:v>7</c:v>
                </c:pt>
                <c:pt idx="1812">
                  <c:v>6</c:v>
                </c:pt>
                <c:pt idx="1813">
                  <c:v>3</c:v>
                </c:pt>
                <c:pt idx="1814">
                  <c:v>0</c:v>
                </c:pt>
                <c:pt idx="1815">
                  <c:v>1</c:v>
                </c:pt>
                <c:pt idx="1816">
                  <c:v>4</c:v>
                </c:pt>
                <c:pt idx="1817">
                  <c:v>0</c:v>
                </c:pt>
                <c:pt idx="1818">
                  <c:v>6</c:v>
                </c:pt>
                <c:pt idx="1819">
                  <c:v>10</c:v>
                </c:pt>
                <c:pt idx="1820">
                  <c:v>0</c:v>
                </c:pt>
                <c:pt idx="1821">
                  <c:v>1</c:v>
                </c:pt>
                <c:pt idx="1822">
                  <c:v>2</c:v>
                </c:pt>
                <c:pt idx="1823">
                  <c:v>3</c:v>
                </c:pt>
                <c:pt idx="1824">
                  <c:v>1</c:v>
                </c:pt>
                <c:pt idx="1825">
                  <c:v>3</c:v>
                </c:pt>
                <c:pt idx="1826">
                  <c:v>6</c:v>
                </c:pt>
                <c:pt idx="1827">
                  <c:v>0</c:v>
                </c:pt>
                <c:pt idx="1828">
                  <c:v>8</c:v>
                </c:pt>
                <c:pt idx="1829">
                  <c:v>4</c:v>
                </c:pt>
                <c:pt idx="1830">
                  <c:v>7</c:v>
                </c:pt>
                <c:pt idx="1831">
                  <c:v>0</c:v>
                </c:pt>
                <c:pt idx="1832">
                  <c:v>5</c:v>
                </c:pt>
                <c:pt idx="1833">
                  <c:v>9</c:v>
                </c:pt>
                <c:pt idx="1834">
                  <c:v>1</c:v>
                </c:pt>
                <c:pt idx="1835">
                  <c:v>0</c:v>
                </c:pt>
                <c:pt idx="1836">
                  <c:v>11</c:v>
                </c:pt>
                <c:pt idx="1837">
                  <c:v>5</c:v>
                </c:pt>
                <c:pt idx="1838">
                  <c:v>0</c:v>
                </c:pt>
                <c:pt idx="1839">
                  <c:v>9</c:v>
                </c:pt>
                <c:pt idx="1840">
                  <c:v>4</c:v>
                </c:pt>
                <c:pt idx="1841">
                  <c:v>0</c:v>
                </c:pt>
                <c:pt idx="1842">
                  <c:v>5</c:v>
                </c:pt>
                <c:pt idx="1843">
                  <c:v>2</c:v>
                </c:pt>
                <c:pt idx="1844">
                  <c:v>0</c:v>
                </c:pt>
                <c:pt idx="1845">
                  <c:v>5</c:v>
                </c:pt>
                <c:pt idx="1846">
                  <c:v>5</c:v>
                </c:pt>
                <c:pt idx="1847">
                  <c:v>2</c:v>
                </c:pt>
                <c:pt idx="1848">
                  <c:v>1</c:v>
                </c:pt>
                <c:pt idx="1849">
                  <c:v>3</c:v>
                </c:pt>
                <c:pt idx="1850">
                  <c:v>10</c:v>
                </c:pt>
                <c:pt idx="1851">
                  <c:v>3</c:v>
                </c:pt>
                <c:pt idx="1852">
                  <c:v>2</c:v>
                </c:pt>
                <c:pt idx="1853">
                  <c:v>2</c:v>
                </c:pt>
                <c:pt idx="1854">
                  <c:v>1</c:v>
                </c:pt>
                <c:pt idx="1855">
                  <c:v>0</c:v>
                </c:pt>
                <c:pt idx="1856">
                  <c:v>0</c:v>
                </c:pt>
                <c:pt idx="1857">
                  <c:v>6</c:v>
                </c:pt>
                <c:pt idx="1858">
                  <c:v>1</c:v>
                </c:pt>
                <c:pt idx="1859">
                  <c:v>1</c:v>
                </c:pt>
                <c:pt idx="1860">
                  <c:v>0</c:v>
                </c:pt>
                <c:pt idx="1861">
                  <c:v>6</c:v>
                </c:pt>
                <c:pt idx="1862">
                  <c:v>1</c:v>
                </c:pt>
                <c:pt idx="1863">
                  <c:v>2</c:v>
                </c:pt>
                <c:pt idx="1864">
                  <c:v>4</c:v>
                </c:pt>
                <c:pt idx="1865">
                  <c:v>2</c:v>
                </c:pt>
                <c:pt idx="1866">
                  <c:v>5</c:v>
                </c:pt>
                <c:pt idx="1867">
                  <c:v>0</c:v>
                </c:pt>
                <c:pt idx="1868">
                  <c:v>2</c:v>
                </c:pt>
                <c:pt idx="1869">
                  <c:v>3</c:v>
                </c:pt>
                <c:pt idx="1870">
                  <c:v>1</c:v>
                </c:pt>
                <c:pt idx="1871">
                  <c:v>6</c:v>
                </c:pt>
                <c:pt idx="1872">
                  <c:v>1</c:v>
                </c:pt>
                <c:pt idx="1873">
                  <c:v>1</c:v>
                </c:pt>
                <c:pt idx="1874">
                  <c:v>4</c:v>
                </c:pt>
                <c:pt idx="1875">
                  <c:v>8</c:v>
                </c:pt>
                <c:pt idx="1876">
                  <c:v>4</c:v>
                </c:pt>
                <c:pt idx="1877">
                  <c:v>2</c:v>
                </c:pt>
                <c:pt idx="1878">
                  <c:v>1</c:v>
                </c:pt>
                <c:pt idx="1879">
                  <c:v>8</c:v>
                </c:pt>
                <c:pt idx="1880">
                  <c:v>3</c:v>
                </c:pt>
                <c:pt idx="1881">
                  <c:v>7</c:v>
                </c:pt>
                <c:pt idx="1882">
                  <c:v>0</c:v>
                </c:pt>
                <c:pt idx="1883">
                  <c:v>9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5</c:v>
                </c:pt>
                <c:pt idx="1888">
                  <c:v>6</c:v>
                </c:pt>
                <c:pt idx="1889">
                  <c:v>0</c:v>
                </c:pt>
                <c:pt idx="1890">
                  <c:v>2</c:v>
                </c:pt>
                <c:pt idx="1891">
                  <c:v>6</c:v>
                </c:pt>
                <c:pt idx="1892">
                  <c:v>0</c:v>
                </c:pt>
                <c:pt idx="1893">
                  <c:v>5</c:v>
                </c:pt>
                <c:pt idx="1894">
                  <c:v>3</c:v>
                </c:pt>
                <c:pt idx="1895">
                  <c:v>2</c:v>
                </c:pt>
                <c:pt idx="1896">
                  <c:v>2</c:v>
                </c:pt>
                <c:pt idx="1897">
                  <c:v>0</c:v>
                </c:pt>
                <c:pt idx="1898">
                  <c:v>0</c:v>
                </c:pt>
                <c:pt idx="1899">
                  <c:v>4</c:v>
                </c:pt>
                <c:pt idx="1900">
                  <c:v>1</c:v>
                </c:pt>
                <c:pt idx="1901">
                  <c:v>4</c:v>
                </c:pt>
                <c:pt idx="1902">
                  <c:v>1</c:v>
                </c:pt>
                <c:pt idx="1903">
                  <c:v>0</c:v>
                </c:pt>
                <c:pt idx="1904">
                  <c:v>2</c:v>
                </c:pt>
                <c:pt idx="1905">
                  <c:v>0</c:v>
                </c:pt>
                <c:pt idx="1906">
                  <c:v>1</c:v>
                </c:pt>
                <c:pt idx="1907">
                  <c:v>1</c:v>
                </c:pt>
                <c:pt idx="1908">
                  <c:v>4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1</c:v>
                </c:pt>
                <c:pt idx="1914">
                  <c:v>2</c:v>
                </c:pt>
                <c:pt idx="1915">
                  <c:v>3</c:v>
                </c:pt>
                <c:pt idx="1916">
                  <c:v>4</c:v>
                </c:pt>
                <c:pt idx="1917">
                  <c:v>0</c:v>
                </c:pt>
                <c:pt idx="1918">
                  <c:v>0</c:v>
                </c:pt>
                <c:pt idx="1919">
                  <c:v>2</c:v>
                </c:pt>
                <c:pt idx="1920">
                  <c:v>1</c:v>
                </c:pt>
                <c:pt idx="1921">
                  <c:v>0</c:v>
                </c:pt>
                <c:pt idx="1922">
                  <c:v>0</c:v>
                </c:pt>
                <c:pt idx="1923">
                  <c:v>2</c:v>
                </c:pt>
                <c:pt idx="1924">
                  <c:v>8</c:v>
                </c:pt>
                <c:pt idx="1925">
                  <c:v>3</c:v>
                </c:pt>
                <c:pt idx="1926">
                  <c:v>6</c:v>
                </c:pt>
                <c:pt idx="1927">
                  <c:v>5</c:v>
                </c:pt>
                <c:pt idx="1928">
                  <c:v>1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2</c:v>
                </c:pt>
                <c:pt idx="1933">
                  <c:v>2</c:v>
                </c:pt>
                <c:pt idx="1934">
                  <c:v>4</c:v>
                </c:pt>
                <c:pt idx="1935">
                  <c:v>6</c:v>
                </c:pt>
                <c:pt idx="1936">
                  <c:v>0</c:v>
                </c:pt>
                <c:pt idx="1937">
                  <c:v>4</c:v>
                </c:pt>
                <c:pt idx="1938">
                  <c:v>0</c:v>
                </c:pt>
                <c:pt idx="1939">
                  <c:v>6</c:v>
                </c:pt>
                <c:pt idx="1940">
                  <c:v>1</c:v>
                </c:pt>
                <c:pt idx="1941">
                  <c:v>0</c:v>
                </c:pt>
                <c:pt idx="1942">
                  <c:v>4</c:v>
                </c:pt>
                <c:pt idx="1943">
                  <c:v>5</c:v>
                </c:pt>
                <c:pt idx="1944">
                  <c:v>3</c:v>
                </c:pt>
                <c:pt idx="1945">
                  <c:v>8</c:v>
                </c:pt>
                <c:pt idx="1946">
                  <c:v>1</c:v>
                </c:pt>
                <c:pt idx="1947">
                  <c:v>0</c:v>
                </c:pt>
                <c:pt idx="1948">
                  <c:v>0</c:v>
                </c:pt>
                <c:pt idx="1949">
                  <c:v>2</c:v>
                </c:pt>
                <c:pt idx="1950">
                  <c:v>8</c:v>
                </c:pt>
                <c:pt idx="1951">
                  <c:v>0</c:v>
                </c:pt>
                <c:pt idx="1952">
                  <c:v>2</c:v>
                </c:pt>
                <c:pt idx="1953">
                  <c:v>6</c:v>
                </c:pt>
                <c:pt idx="1954">
                  <c:v>4</c:v>
                </c:pt>
                <c:pt idx="1955">
                  <c:v>3</c:v>
                </c:pt>
                <c:pt idx="1956">
                  <c:v>7</c:v>
                </c:pt>
                <c:pt idx="1957">
                  <c:v>0</c:v>
                </c:pt>
                <c:pt idx="1958">
                  <c:v>2</c:v>
                </c:pt>
                <c:pt idx="1959">
                  <c:v>0</c:v>
                </c:pt>
                <c:pt idx="1960">
                  <c:v>2</c:v>
                </c:pt>
                <c:pt idx="1961">
                  <c:v>1</c:v>
                </c:pt>
                <c:pt idx="1962">
                  <c:v>1</c:v>
                </c:pt>
                <c:pt idx="1963">
                  <c:v>4</c:v>
                </c:pt>
                <c:pt idx="1964">
                  <c:v>0</c:v>
                </c:pt>
                <c:pt idx="1965">
                  <c:v>1</c:v>
                </c:pt>
                <c:pt idx="1966">
                  <c:v>1</c:v>
                </c:pt>
                <c:pt idx="1967">
                  <c:v>3</c:v>
                </c:pt>
                <c:pt idx="1968">
                  <c:v>5</c:v>
                </c:pt>
                <c:pt idx="1969">
                  <c:v>1</c:v>
                </c:pt>
                <c:pt idx="1970">
                  <c:v>3</c:v>
                </c:pt>
                <c:pt idx="1971">
                  <c:v>4</c:v>
                </c:pt>
                <c:pt idx="1972">
                  <c:v>1</c:v>
                </c:pt>
                <c:pt idx="1973">
                  <c:v>2</c:v>
                </c:pt>
                <c:pt idx="1974">
                  <c:v>0</c:v>
                </c:pt>
                <c:pt idx="1975">
                  <c:v>0</c:v>
                </c:pt>
                <c:pt idx="1976">
                  <c:v>1</c:v>
                </c:pt>
                <c:pt idx="1977">
                  <c:v>0</c:v>
                </c:pt>
                <c:pt idx="1978">
                  <c:v>4</c:v>
                </c:pt>
                <c:pt idx="1979">
                  <c:v>7</c:v>
                </c:pt>
                <c:pt idx="1980">
                  <c:v>2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1</c:v>
                </c:pt>
                <c:pt idx="1985">
                  <c:v>9</c:v>
                </c:pt>
                <c:pt idx="1986">
                  <c:v>3</c:v>
                </c:pt>
                <c:pt idx="1987">
                  <c:v>10</c:v>
                </c:pt>
                <c:pt idx="1988">
                  <c:v>4</c:v>
                </c:pt>
                <c:pt idx="1989">
                  <c:v>3</c:v>
                </c:pt>
                <c:pt idx="1990">
                  <c:v>11</c:v>
                </c:pt>
                <c:pt idx="1991">
                  <c:v>0</c:v>
                </c:pt>
                <c:pt idx="1992">
                  <c:v>1</c:v>
                </c:pt>
                <c:pt idx="1993">
                  <c:v>2</c:v>
                </c:pt>
                <c:pt idx="1994">
                  <c:v>5</c:v>
                </c:pt>
                <c:pt idx="1995">
                  <c:v>5</c:v>
                </c:pt>
                <c:pt idx="1996">
                  <c:v>7</c:v>
                </c:pt>
                <c:pt idx="1997">
                  <c:v>7</c:v>
                </c:pt>
                <c:pt idx="1998">
                  <c:v>0</c:v>
                </c:pt>
                <c:pt idx="1999">
                  <c:v>2</c:v>
                </c:pt>
                <c:pt idx="2000">
                  <c:v>2</c:v>
                </c:pt>
                <c:pt idx="2001">
                  <c:v>0</c:v>
                </c:pt>
                <c:pt idx="2002">
                  <c:v>4</c:v>
                </c:pt>
                <c:pt idx="2003">
                  <c:v>5</c:v>
                </c:pt>
                <c:pt idx="2004">
                  <c:v>4</c:v>
                </c:pt>
                <c:pt idx="2005">
                  <c:v>1</c:v>
                </c:pt>
                <c:pt idx="2006">
                  <c:v>5</c:v>
                </c:pt>
                <c:pt idx="2007">
                  <c:v>0</c:v>
                </c:pt>
                <c:pt idx="2008">
                  <c:v>4</c:v>
                </c:pt>
                <c:pt idx="2009">
                  <c:v>5</c:v>
                </c:pt>
                <c:pt idx="2010">
                  <c:v>5</c:v>
                </c:pt>
                <c:pt idx="2011">
                  <c:v>0</c:v>
                </c:pt>
                <c:pt idx="2012">
                  <c:v>4</c:v>
                </c:pt>
                <c:pt idx="2013">
                  <c:v>4</c:v>
                </c:pt>
                <c:pt idx="2014">
                  <c:v>2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2</c:v>
                </c:pt>
                <c:pt idx="2020">
                  <c:v>0</c:v>
                </c:pt>
                <c:pt idx="2021">
                  <c:v>4</c:v>
                </c:pt>
                <c:pt idx="2022">
                  <c:v>0</c:v>
                </c:pt>
                <c:pt idx="2023">
                  <c:v>0</c:v>
                </c:pt>
                <c:pt idx="2024">
                  <c:v>3</c:v>
                </c:pt>
                <c:pt idx="2025">
                  <c:v>0</c:v>
                </c:pt>
                <c:pt idx="2026">
                  <c:v>0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0</c:v>
                </c:pt>
                <c:pt idx="2031">
                  <c:v>0</c:v>
                </c:pt>
                <c:pt idx="2032">
                  <c:v>5</c:v>
                </c:pt>
                <c:pt idx="2033">
                  <c:v>8</c:v>
                </c:pt>
                <c:pt idx="2034">
                  <c:v>3</c:v>
                </c:pt>
                <c:pt idx="2035">
                  <c:v>1</c:v>
                </c:pt>
                <c:pt idx="2036">
                  <c:v>2</c:v>
                </c:pt>
                <c:pt idx="2037">
                  <c:v>0</c:v>
                </c:pt>
                <c:pt idx="2038">
                  <c:v>1</c:v>
                </c:pt>
                <c:pt idx="2039">
                  <c:v>10</c:v>
                </c:pt>
                <c:pt idx="2040">
                  <c:v>4</c:v>
                </c:pt>
                <c:pt idx="2041">
                  <c:v>2</c:v>
                </c:pt>
                <c:pt idx="2042">
                  <c:v>1</c:v>
                </c:pt>
                <c:pt idx="2043">
                  <c:v>1</c:v>
                </c:pt>
                <c:pt idx="2044">
                  <c:v>2</c:v>
                </c:pt>
                <c:pt idx="2045">
                  <c:v>6</c:v>
                </c:pt>
                <c:pt idx="2046">
                  <c:v>0</c:v>
                </c:pt>
                <c:pt idx="2047">
                  <c:v>1</c:v>
                </c:pt>
                <c:pt idx="2048">
                  <c:v>0</c:v>
                </c:pt>
                <c:pt idx="2049">
                  <c:v>0</c:v>
                </c:pt>
                <c:pt idx="2050">
                  <c:v>1</c:v>
                </c:pt>
                <c:pt idx="2051">
                  <c:v>2</c:v>
                </c:pt>
                <c:pt idx="2052">
                  <c:v>0</c:v>
                </c:pt>
                <c:pt idx="2053">
                  <c:v>0</c:v>
                </c:pt>
                <c:pt idx="2054">
                  <c:v>5</c:v>
                </c:pt>
                <c:pt idx="2055">
                  <c:v>0</c:v>
                </c:pt>
                <c:pt idx="2056">
                  <c:v>8</c:v>
                </c:pt>
                <c:pt idx="2057">
                  <c:v>1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6</c:v>
                </c:pt>
                <c:pt idx="2063">
                  <c:v>2</c:v>
                </c:pt>
                <c:pt idx="2064">
                  <c:v>4</c:v>
                </c:pt>
                <c:pt idx="2065">
                  <c:v>3</c:v>
                </c:pt>
                <c:pt idx="2066">
                  <c:v>0</c:v>
                </c:pt>
                <c:pt idx="2067">
                  <c:v>4</c:v>
                </c:pt>
                <c:pt idx="2068">
                  <c:v>3</c:v>
                </c:pt>
                <c:pt idx="2069">
                  <c:v>0</c:v>
                </c:pt>
                <c:pt idx="2070">
                  <c:v>0</c:v>
                </c:pt>
                <c:pt idx="2071">
                  <c:v>2</c:v>
                </c:pt>
                <c:pt idx="2072">
                  <c:v>1</c:v>
                </c:pt>
                <c:pt idx="2073">
                  <c:v>4</c:v>
                </c:pt>
                <c:pt idx="2074">
                  <c:v>2</c:v>
                </c:pt>
                <c:pt idx="2075">
                  <c:v>2</c:v>
                </c:pt>
                <c:pt idx="2076">
                  <c:v>1</c:v>
                </c:pt>
                <c:pt idx="2077">
                  <c:v>1</c:v>
                </c:pt>
                <c:pt idx="2078">
                  <c:v>2</c:v>
                </c:pt>
                <c:pt idx="2079">
                  <c:v>4</c:v>
                </c:pt>
                <c:pt idx="2080">
                  <c:v>7</c:v>
                </c:pt>
                <c:pt idx="2081">
                  <c:v>2</c:v>
                </c:pt>
                <c:pt idx="2082">
                  <c:v>0</c:v>
                </c:pt>
                <c:pt idx="2083">
                  <c:v>0</c:v>
                </c:pt>
                <c:pt idx="2084">
                  <c:v>4</c:v>
                </c:pt>
                <c:pt idx="2085">
                  <c:v>2</c:v>
                </c:pt>
                <c:pt idx="2086">
                  <c:v>0</c:v>
                </c:pt>
                <c:pt idx="2087">
                  <c:v>3</c:v>
                </c:pt>
                <c:pt idx="2088">
                  <c:v>1</c:v>
                </c:pt>
                <c:pt idx="2089">
                  <c:v>11</c:v>
                </c:pt>
                <c:pt idx="2090">
                  <c:v>0</c:v>
                </c:pt>
                <c:pt idx="2091">
                  <c:v>6</c:v>
                </c:pt>
                <c:pt idx="2092">
                  <c:v>0</c:v>
                </c:pt>
                <c:pt idx="2093">
                  <c:v>0</c:v>
                </c:pt>
                <c:pt idx="2094">
                  <c:v>8</c:v>
                </c:pt>
                <c:pt idx="2095">
                  <c:v>1</c:v>
                </c:pt>
                <c:pt idx="2096">
                  <c:v>1</c:v>
                </c:pt>
                <c:pt idx="2097">
                  <c:v>0</c:v>
                </c:pt>
                <c:pt idx="2098">
                  <c:v>4</c:v>
                </c:pt>
                <c:pt idx="2099">
                  <c:v>7</c:v>
                </c:pt>
                <c:pt idx="2100">
                  <c:v>3</c:v>
                </c:pt>
                <c:pt idx="2101">
                  <c:v>2</c:v>
                </c:pt>
                <c:pt idx="2102">
                  <c:v>10</c:v>
                </c:pt>
                <c:pt idx="2103">
                  <c:v>8</c:v>
                </c:pt>
                <c:pt idx="2104">
                  <c:v>1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1</c:v>
                </c:pt>
                <c:pt idx="2109">
                  <c:v>0</c:v>
                </c:pt>
                <c:pt idx="2110">
                  <c:v>0</c:v>
                </c:pt>
                <c:pt idx="2111">
                  <c:v>3</c:v>
                </c:pt>
                <c:pt idx="2112">
                  <c:v>0</c:v>
                </c:pt>
                <c:pt idx="2113">
                  <c:v>0</c:v>
                </c:pt>
                <c:pt idx="2114">
                  <c:v>2</c:v>
                </c:pt>
                <c:pt idx="2115">
                  <c:v>0</c:v>
                </c:pt>
                <c:pt idx="2116">
                  <c:v>1</c:v>
                </c:pt>
                <c:pt idx="2117">
                  <c:v>1</c:v>
                </c:pt>
                <c:pt idx="2118">
                  <c:v>0</c:v>
                </c:pt>
                <c:pt idx="2119">
                  <c:v>2</c:v>
                </c:pt>
                <c:pt idx="2120">
                  <c:v>7</c:v>
                </c:pt>
                <c:pt idx="2121">
                  <c:v>5</c:v>
                </c:pt>
                <c:pt idx="2122">
                  <c:v>2</c:v>
                </c:pt>
                <c:pt idx="2123">
                  <c:v>2</c:v>
                </c:pt>
                <c:pt idx="2124">
                  <c:v>1</c:v>
                </c:pt>
                <c:pt idx="2125">
                  <c:v>2</c:v>
                </c:pt>
                <c:pt idx="2126">
                  <c:v>9</c:v>
                </c:pt>
                <c:pt idx="2127">
                  <c:v>3</c:v>
                </c:pt>
                <c:pt idx="2128">
                  <c:v>8</c:v>
                </c:pt>
                <c:pt idx="2129">
                  <c:v>2</c:v>
                </c:pt>
                <c:pt idx="2130">
                  <c:v>0</c:v>
                </c:pt>
                <c:pt idx="2131">
                  <c:v>3</c:v>
                </c:pt>
                <c:pt idx="2132">
                  <c:v>0</c:v>
                </c:pt>
                <c:pt idx="2133">
                  <c:v>1</c:v>
                </c:pt>
                <c:pt idx="2134">
                  <c:v>0</c:v>
                </c:pt>
                <c:pt idx="2135">
                  <c:v>8</c:v>
                </c:pt>
                <c:pt idx="2136">
                  <c:v>1</c:v>
                </c:pt>
                <c:pt idx="2137">
                  <c:v>2</c:v>
                </c:pt>
                <c:pt idx="2138">
                  <c:v>2</c:v>
                </c:pt>
                <c:pt idx="2139">
                  <c:v>0</c:v>
                </c:pt>
                <c:pt idx="2140">
                  <c:v>0</c:v>
                </c:pt>
                <c:pt idx="2141">
                  <c:v>6</c:v>
                </c:pt>
                <c:pt idx="2142">
                  <c:v>6</c:v>
                </c:pt>
                <c:pt idx="2143">
                  <c:v>3</c:v>
                </c:pt>
                <c:pt idx="2144">
                  <c:v>0</c:v>
                </c:pt>
                <c:pt idx="2145">
                  <c:v>9</c:v>
                </c:pt>
                <c:pt idx="2146">
                  <c:v>0</c:v>
                </c:pt>
                <c:pt idx="2147">
                  <c:v>1</c:v>
                </c:pt>
                <c:pt idx="2148">
                  <c:v>2</c:v>
                </c:pt>
                <c:pt idx="2149">
                  <c:v>1</c:v>
                </c:pt>
                <c:pt idx="2150">
                  <c:v>1</c:v>
                </c:pt>
                <c:pt idx="2151">
                  <c:v>0</c:v>
                </c:pt>
                <c:pt idx="2152">
                  <c:v>4</c:v>
                </c:pt>
                <c:pt idx="2153">
                  <c:v>5</c:v>
                </c:pt>
                <c:pt idx="2154">
                  <c:v>7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1</c:v>
                </c:pt>
                <c:pt idx="2161">
                  <c:v>1</c:v>
                </c:pt>
                <c:pt idx="2162">
                  <c:v>5</c:v>
                </c:pt>
                <c:pt idx="2163">
                  <c:v>1</c:v>
                </c:pt>
                <c:pt idx="2164">
                  <c:v>1</c:v>
                </c:pt>
                <c:pt idx="2165">
                  <c:v>0</c:v>
                </c:pt>
                <c:pt idx="2166">
                  <c:v>1</c:v>
                </c:pt>
                <c:pt idx="2167">
                  <c:v>3</c:v>
                </c:pt>
                <c:pt idx="2168">
                  <c:v>0</c:v>
                </c:pt>
                <c:pt idx="2169">
                  <c:v>0</c:v>
                </c:pt>
                <c:pt idx="2170">
                  <c:v>3</c:v>
                </c:pt>
                <c:pt idx="2171">
                  <c:v>1</c:v>
                </c:pt>
                <c:pt idx="2172">
                  <c:v>0</c:v>
                </c:pt>
                <c:pt idx="2173">
                  <c:v>1</c:v>
                </c:pt>
                <c:pt idx="2174">
                  <c:v>0</c:v>
                </c:pt>
                <c:pt idx="2175">
                  <c:v>5</c:v>
                </c:pt>
                <c:pt idx="2176">
                  <c:v>2</c:v>
                </c:pt>
                <c:pt idx="2177">
                  <c:v>4</c:v>
                </c:pt>
                <c:pt idx="2178">
                  <c:v>3</c:v>
                </c:pt>
                <c:pt idx="2179">
                  <c:v>2</c:v>
                </c:pt>
                <c:pt idx="2180">
                  <c:v>3</c:v>
                </c:pt>
                <c:pt idx="2181">
                  <c:v>4</c:v>
                </c:pt>
                <c:pt idx="2182">
                  <c:v>6</c:v>
                </c:pt>
                <c:pt idx="2183">
                  <c:v>1</c:v>
                </c:pt>
                <c:pt idx="2184">
                  <c:v>6</c:v>
                </c:pt>
                <c:pt idx="2185">
                  <c:v>10</c:v>
                </c:pt>
                <c:pt idx="2186">
                  <c:v>0</c:v>
                </c:pt>
                <c:pt idx="2187">
                  <c:v>0</c:v>
                </c:pt>
                <c:pt idx="2188">
                  <c:v>10</c:v>
                </c:pt>
                <c:pt idx="2189">
                  <c:v>1</c:v>
                </c:pt>
                <c:pt idx="2190">
                  <c:v>6</c:v>
                </c:pt>
                <c:pt idx="2191">
                  <c:v>5</c:v>
                </c:pt>
                <c:pt idx="2192">
                  <c:v>1</c:v>
                </c:pt>
                <c:pt idx="2193">
                  <c:v>6</c:v>
                </c:pt>
                <c:pt idx="2194">
                  <c:v>5</c:v>
                </c:pt>
                <c:pt idx="2195">
                  <c:v>0</c:v>
                </c:pt>
                <c:pt idx="2196">
                  <c:v>8</c:v>
                </c:pt>
                <c:pt idx="2197">
                  <c:v>2</c:v>
                </c:pt>
                <c:pt idx="2198">
                  <c:v>3</c:v>
                </c:pt>
                <c:pt idx="2199">
                  <c:v>4</c:v>
                </c:pt>
                <c:pt idx="2200">
                  <c:v>3</c:v>
                </c:pt>
                <c:pt idx="2201">
                  <c:v>4</c:v>
                </c:pt>
                <c:pt idx="2202">
                  <c:v>6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8</c:v>
                </c:pt>
                <c:pt idx="2209">
                  <c:v>1</c:v>
                </c:pt>
                <c:pt idx="2210">
                  <c:v>0</c:v>
                </c:pt>
                <c:pt idx="2211">
                  <c:v>0</c:v>
                </c:pt>
                <c:pt idx="2212">
                  <c:v>2</c:v>
                </c:pt>
                <c:pt idx="2213">
                  <c:v>3</c:v>
                </c:pt>
                <c:pt idx="2214">
                  <c:v>4</c:v>
                </c:pt>
                <c:pt idx="2215">
                  <c:v>6</c:v>
                </c:pt>
                <c:pt idx="2216">
                  <c:v>4</c:v>
                </c:pt>
                <c:pt idx="2217">
                  <c:v>3</c:v>
                </c:pt>
                <c:pt idx="2218">
                  <c:v>5</c:v>
                </c:pt>
                <c:pt idx="2219">
                  <c:v>0</c:v>
                </c:pt>
                <c:pt idx="2220">
                  <c:v>9</c:v>
                </c:pt>
                <c:pt idx="2221">
                  <c:v>0</c:v>
                </c:pt>
                <c:pt idx="2222">
                  <c:v>0</c:v>
                </c:pt>
                <c:pt idx="2223">
                  <c:v>1</c:v>
                </c:pt>
                <c:pt idx="2224">
                  <c:v>0</c:v>
                </c:pt>
                <c:pt idx="2225">
                  <c:v>6</c:v>
                </c:pt>
                <c:pt idx="2226">
                  <c:v>0</c:v>
                </c:pt>
                <c:pt idx="2227">
                  <c:v>6</c:v>
                </c:pt>
                <c:pt idx="2228">
                  <c:v>1</c:v>
                </c:pt>
                <c:pt idx="2229">
                  <c:v>0</c:v>
                </c:pt>
                <c:pt idx="2230">
                  <c:v>1</c:v>
                </c:pt>
                <c:pt idx="2231">
                  <c:v>0</c:v>
                </c:pt>
                <c:pt idx="2232">
                  <c:v>2</c:v>
                </c:pt>
                <c:pt idx="2233">
                  <c:v>3</c:v>
                </c:pt>
                <c:pt idx="2234">
                  <c:v>4</c:v>
                </c:pt>
                <c:pt idx="2235">
                  <c:v>0</c:v>
                </c:pt>
                <c:pt idx="2236">
                  <c:v>0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</c:numCache>
            </c:numRef>
          </c:xVal>
          <c:yVal>
            <c:numRef>
              <c:f>'Customer Profile'!$M$2:$M$2241</c:f>
              <c:numCache>
                <c:formatCode>General</c:formatCode>
                <c:ptCount val="2240"/>
                <c:pt idx="0">
                  <c:v>36</c:v>
                </c:pt>
                <c:pt idx="1">
                  <c:v>60</c:v>
                </c:pt>
                <c:pt idx="2">
                  <c:v>46</c:v>
                </c:pt>
                <c:pt idx="3">
                  <c:v>74</c:v>
                </c:pt>
                <c:pt idx="4">
                  <c:v>50</c:v>
                </c:pt>
                <c:pt idx="5">
                  <c:v>56</c:v>
                </c:pt>
                <c:pt idx="6">
                  <c:v>45</c:v>
                </c:pt>
                <c:pt idx="7">
                  <c:v>61</c:v>
                </c:pt>
                <c:pt idx="8">
                  <c:v>63</c:v>
                </c:pt>
                <c:pt idx="9">
                  <c:v>34</c:v>
                </c:pt>
                <c:pt idx="10">
                  <c:v>57</c:v>
                </c:pt>
                <c:pt idx="11">
                  <c:v>51</c:v>
                </c:pt>
                <c:pt idx="12">
                  <c:v>58</c:v>
                </c:pt>
                <c:pt idx="13">
                  <c:v>49</c:v>
                </c:pt>
                <c:pt idx="14">
                  <c:v>68</c:v>
                </c:pt>
                <c:pt idx="15">
                  <c:v>39</c:v>
                </c:pt>
                <c:pt idx="16">
                  <c:v>52</c:v>
                </c:pt>
                <c:pt idx="17">
                  <c:v>40</c:v>
                </c:pt>
                <c:pt idx="18">
                  <c:v>46</c:v>
                </c:pt>
                <c:pt idx="19">
                  <c:v>33</c:v>
                </c:pt>
                <c:pt idx="20">
                  <c:v>70</c:v>
                </c:pt>
                <c:pt idx="21">
                  <c:v>55</c:v>
                </c:pt>
                <c:pt idx="22">
                  <c:v>70</c:v>
                </c:pt>
                <c:pt idx="23">
                  <c:v>63</c:v>
                </c:pt>
                <c:pt idx="24">
                  <c:v>51</c:v>
                </c:pt>
                <c:pt idx="25">
                  <c:v>61</c:v>
                </c:pt>
                <c:pt idx="26">
                  <c:v>68</c:v>
                </c:pt>
                <c:pt idx="27">
                  <c:v>76</c:v>
                </c:pt>
                <c:pt idx="28">
                  <c:v>44</c:v>
                </c:pt>
                <c:pt idx="29">
                  <c:v>35</c:v>
                </c:pt>
                <c:pt idx="30">
                  <c:v>41</c:v>
                </c:pt>
                <c:pt idx="31">
                  <c:v>65</c:v>
                </c:pt>
                <c:pt idx="32">
                  <c:v>75</c:v>
                </c:pt>
                <c:pt idx="33">
                  <c:v>25</c:v>
                </c:pt>
                <c:pt idx="34">
                  <c:v>56</c:v>
                </c:pt>
                <c:pt idx="35">
                  <c:v>49</c:v>
                </c:pt>
                <c:pt idx="36">
                  <c:v>59</c:v>
                </c:pt>
                <c:pt idx="37">
                  <c:v>73</c:v>
                </c:pt>
                <c:pt idx="38">
                  <c:v>46</c:v>
                </c:pt>
                <c:pt idx="39">
                  <c:v>58</c:v>
                </c:pt>
                <c:pt idx="40">
                  <c:v>65</c:v>
                </c:pt>
                <c:pt idx="41">
                  <c:v>66</c:v>
                </c:pt>
                <c:pt idx="42">
                  <c:v>65</c:v>
                </c:pt>
                <c:pt idx="43">
                  <c:v>56</c:v>
                </c:pt>
                <c:pt idx="44">
                  <c:v>42</c:v>
                </c:pt>
                <c:pt idx="45">
                  <c:v>70</c:v>
                </c:pt>
                <c:pt idx="46">
                  <c:v>54</c:v>
                </c:pt>
                <c:pt idx="47">
                  <c:v>69</c:v>
                </c:pt>
                <c:pt idx="48">
                  <c:v>56</c:v>
                </c:pt>
                <c:pt idx="49">
                  <c:v>50</c:v>
                </c:pt>
                <c:pt idx="50">
                  <c:v>58</c:v>
                </c:pt>
                <c:pt idx="51">
                  <c:v>66</c:v>
                </c:pt>
                <c:pt idx="52">
                  <c:v>70</c:v>
                </c:pt>
                <c:pt idx="53">
                  <c:v>62</c:v>
                </c:pt>
                <c:pt idx="54">
                  <c:v>76</c:v>
                </c:pt>
                <c:pt idx="55">
                  <c:v>58</c:v>
                </c:pt>
                <c:pt idx="56">
                  <c:v>52</c:v>
                </c:pt>
                <c:pt idx="57">
                  <c:v>51</c:v>
                </c:pt>
                <c:pt idx="58">
                  <c:v>48</c:v>
                </c:pt>
                <c:pt idx="59">
                  <c:v>69</c:v>
                </c:pt>
                <c:pt idx="60">
                  <c:v>51</c:v>
                </c:pt>
                <c:pt idx="61">
                  <c:v>32</c:v>
                </c:pt>
                <c:pt idx="62">
                  <c:v>40</c:v>
                </c:pt>
                <c:pt idx="63">
                  <c:v>60</c:v>
                </c:pt>
                <c:pt idx="64">
                  <c:v>51</c:v>
                </c:pt>
                <c:pt idx="65">
                  <c:v>53</c:v>
                </c:pt>
                <c:pt idx="66">
                  <c:v>43</c:v>
                </c:pt>
                <c:pt idx="67">
                  <c:v>48</c:v>
                </c:pt>
                <c:pt idx="68">
                  <c:v>64</c:v>
                </c:pt>
                <c:pt idx="69">
                  <c:v>49</c:v>
                </c:pt>
                <c:pt idx="70">
                  <c:v>51</c:v>
                </c:pt>
                <c:pt idx="71">
                  <c:v>45</c:v>
                </c:pt>
                <c:pt idx="72">
                  <c:v>71</c:v>
                </c:pt>
                <c:pt idx="73">
                  <c:v>52</c:v>
                </c:pt>
                <c:pt idx="74">
                  <c:v>43</c:v>
                </c:pt>
                <c:pt idx="75">
                  <c:v>47</c:v>
                </c:pt>
                <c:pt idx="76">
                  <c:v>67</c:v>
                </c:pt>
                <c:pt idx="77">
                  <c:v>50</c:v>
                </c:pt>
                <c:pt idx="78">
                  <c:v>67</c:v>
                </c:pt>
                <c:pt idx="79">
                  <c:v>45</c:v>
                </c:pt>
                <c:pt idx="80">
                  <c:v>57</c:v>
                </c:pt>
                <c:pt idx="81">
                  <c:v>36</c:v>
                </c:pt>
                <c:pt idx="82">
                  <c:v>63</c:v>
                </c:pt>
                <c:pt idx="83">
                  <c:v>45</c:v>
                </c:pt>
                <c:pt idx="84">
                  <c:v>43</c:v>
                </c:pt>
                <c:pt idx="85">
                  <c:v>63</c:v>
                </c:pt>
                <c:pt idx="86">
                  <c:v>32</c:v>
                </c:pt>
                <c:pt idx="87">
                  <c:v>65</c:v>
                </c:pt>
                <c:pt idx="88">
                  <c:v>41</c:v>
                </c:pt>
                <c:pt idx="89">
                  <c:v>75</c:v>
                </c:pt>
                <c:pt idx="90">
                  <c:v>35</c:v>
                </c:pt>
                <c:pt idx="91">
                  <c:v>49</c:v>
                </c:pt>
                <c:pt idx="92">
                  <c:v>77</c:v>
                </c:pt>
                <c:pt idx="93">
                  <c:v>35</c:v>
                </c:pt>
                <c:pt idx="94">
                  <c:v>33</c:v>
                </c:pt>
                <c:pt idx="95">
                  <c:v>48</c:v>
                </c:pt>
                <c:pt idx="96">
                  <c:v>51</c:v>
                </c:pt>
                <c:pt idx="97">
                  <c:v>44</c:v>
                </c:pt>
                <c:pt idx="98">
                  <c:v>36</c:v>
                </c:pt>
                <c:pt idx="99">
                  <c:v>47</c:v>
                </c:pt>
                <c:pt idx="100">
                  <c:v>36</c:v>
                </c:pt>
                <c:pt idx="101">
                  <c:v>32</c:v>
                </c:pt>
                <c:pt idx="102">
                  <c:v>55</c:v>
                </c:pt>
                <c:pt idx="103">
                  <c:v>43</c:v>
                </c:pt>
                <c:pt idx="104">
                  <c:v>67</c:v>
                </c:pt>
                <c:pt idx="105">
                  <c:v>34</c:v>
                </c:pt>
                <c:pt idx="106">
                  <c:v>32</c:v>
                </c:pt>
                <c:pt idx="107">
                  <c:v>67</c:v>
                </c:pt>
                <c:pt idx="108">
                  <c:v>69</c:v>
                </c:pt>
                <c:pt idx="109">
                  <c:v>40</c:v>
                </c:pt>
                <c:pt idx="110">
                  <c:v>30</c:v>
                </c:pt>
                <c:pt idx="111">
                  <c:v>57</c:v>
                </c:pt>
                <c:pt idx="112">
                  <c:v>45</c:v>
                </c:pt>
                <c:pt idx="113">
                  <c:v>51</c:v>
                </c:pt>
                <c:pt idx="114">
                  <c:v>64</c:v>
                </c:pt>
                <c:pt idx="115">
                  <c:v>54</c:v>
                </c:pt>
                <c:pt idx="116">
                  <c:v>66</c:v>
                </c:pt>
                <c:pt idx="117">
                  <c:v>68</c:v>
                </c:pt>
                <c:pt idx="118">
                  <c:v>61</c:v>
                </c:pt>
                <c:pt idx="119">
                  <c:v>44</c:v>
                </c:pt>
                <c:pt idx="120">
                  <c:v>37</c:v>
                </c:pt>
                <c:pt idx="121">
                  <c:v>70</c:v>
                </c:pt>
                <c:pt idx="122">
                  <c:v>55</c:v>
                </c:pt>
                <c:pt idx="123">
                  <c:v>70</c:v>
                </c:pt>
                <c:pt idx="124">
                  <c:v>54</c:v>
                </c:pt>
                <c:pt idx="125">
                  <c:v>41</c:v>
                </c:pt>
                <c:pt idx="126">
                  <c:v>32</c:v>
                </c:pt>
                <c:pt idx="127">
                  <c:v>48</c:v>
                </c:pt>
                <c:pt idx="128">
                  <c:v>64</c:v>
                </c:pt>
                <c:pt idx="129">
                  <c:v>67</c:v>
                </c:pt>
                <c:pt idx="130">
                  <c:v>52</c:v>
                </c:pt>
                <c:pt idx="131">
                  <c:v>50</c:v>
                </c:pt>
                <c:pt idx="132">
                  <c:v>46</c:v>
                </c:pt>
                <c:pt idx="133">
                  <c:v>69</c:v>
                </c:pt>
                <c:pt idx="134">
                  <c:v>44</c:v>
                </c:pt>
                <c:pt idx="135">
                  <c:v>72</c:v>
                </c:pt>
                <c:pt idx="136">
                  <c:v>38</c:v>
                </c:pt>
                <c:pt idx="137">
                  <c:v>72</c:v>
                </c:pt>
                <c:pt idx="138">
                  <c:v>40</c:v>
                </c:pt>
                <c:pt idx="139">
                  <c:v>40</c:v>
                </c:pt>
                <c:pt idx="140">
                  <c:v>46</c:v>
                </c:pt>
                <c:pt idx="141">
                  <c:v>40</c:v>
                </c:pt>
                <c:pt idx="142">
                  <c:v>54</c:v>
                </c:pt>
                <c:pt idx="143">
                  <c:v>50</c:v>
                </c:pt>
                <c:pt idx="144">
                  <c:v>48</c:v>
                </c:pt>
                <c:pt idx="145">
                  <c:v>56</c:v>
                </c:pt>
                <c:pt idx="146">
                  <c:v>34</c:v>
                </c:pt>
                <c:pt idx="147">
                  <c:v>61</c:v>
                </c:pt>
                <c:pt idx="148">
                  <c:v>53</c:v>
                </c:pt>
                <c:pt idx="149">
                  <c:v>52</c:v>
                </c:pt>
                <c:pt idx="150">
                  <c:v>46</c:v>
                </c:pt>
                <c:pt idx="151">
                  <c:v>76</c:v>
                </c:pt>
                <c:pt idx="152">
                  <c:v>29</c:v>
                </c:pt>
                <c:pt idx="153">
                  <c:v>34</c:v>
                </c:pt>
                <c:pt idx="154">
                  <c:v>55</c:v>
                </c:pt>
                <c:pt idx="155">
                  <c:v>66</c:v>
                </c:pt>
                <c:pt idx="156">
                  <c:v>44</c:v>
                </c:pt>
                <c:pt idx="157">
                  <c:v>46</c:v>
                </c:pt>
                <c:pt idx="158">
                  <c:v>50</c:v>
                </c:pt>
                <c:pt idx="159">
                  <c:v>68</c:v>
                </c:pt>
                <c:pt idx="160">
                  <c:v>53</c:v>
                </c:pt>
                <c:pt idx="161">
                  <c:v>49</c:v>
                </c:pt>
                <c:pt idx="162">
                  <c:v>55</c:v>
                </c:pt>
                <c:pt idx="163">
                  <c:v>72</c:v>
                </c:pt>
                <c:pt idx="164">
                  <c:v>45</c:v>
                </c:pt>
                <c:pt idx="165">
                  <c:v>55</c:v>
                </c:pt>
                <c:pt idx="166">
                  <c:v>70</c:v>
                </c:pt>
                <c:pt idx="167">
                  <c:v>73</c:v>
                </c:pt>
                <c:pt idx="168">
                  <c:v>35</c:v>
                </c:pt>
                <c:pt idx="169">
                  <c:v>41</c:v>
                </c:pt>
                <c:pt idx="170">
                  <c:v>35</c:v>
                </c:pt>
                <c:pt idx="171">
                  <c:v>46</c:v>
                </c:pt>
                <c:pt idx="172">
                  <c:v>49</c:v>
                </c:pt>
                <c:pt idx="173">
                  <c:v>42</c:v>
                </c:pt>
                <c:pt idx="174">
                  <c:v>43</c:v>
                </c:pt>
                <c:pt idx="175">
                  <c:v>40</c:v>
                </c:pt>
                <c:pt idx="176">
                  <c:v>34</c:v>
                </c:pt>
                <c:pt idx="177">
                  <c:v>39</c:v>
                </c:pt>
                <c:pt idx="178">
                  <c:v>59</c:v>
                </c:pt>
                <c:pt idx="179">
                  <c:v>56</c:v>
                </c:pt>
                <c:pt idx="180">
                  <c:v>63</c:v>
                </c:pt>
                <c:pt idx="181">
                  <c:v>50</c:v>
                </c:pt>
                <c:pt idx="182">
                  <c:v>61</c:v>
                </c:pt>
                <c:pt idx="183">
                  <c:v>59</c:v>
                </c:pt>
                <c:pt idx="184">
                  <c:v>49</c:v>
                </c:pt>
                <c:pt idx="185">
                  <c:v>50</c:v>
                </c:pt>
                <c:pt idx="186">
                  <c:v>55</c:v>
                </c:pt>
                <c:pt idx="187">
                  <c:v>45</c:v>
                </c:pt>
                <c:pt idx="188">
                  <c:v>53</c:v>
                </c:pt>
                <c:pt idx="189">
                  <c:v>65</c:v>
                </c:pt>
                <c:pt idx="190">
                  <c:v>64</c:v>
                </c:pt>
                <c:pt idx="191">
                  <c:v>46</c:v>
                </c:pt>
                <c:pt idx="192">
                  <c:v>37</c:v>
                </c:pt>
                <c:pt idx="193">
                  <c:v>56</c:v>
                </c:pt>
                <c:pt idx="194">
                  <c:v>30</c:v>
                </c:pt>
                <c:pt idx="195">
                  <c:v>60</c:v>
                </c:pt>
                <c:pt idx="196">
                  <c:v>40</c:v>
                </c:pt>
                <c:pt idx="197">
                  <c:v>44</c:v>
                </c:pt>
                <c:pt idx="198">
                  <c:v>69</c:v>
                </c:pt>
                <c:pt idx="199">
                  <c:v>62</c:v>
                </c:pt>
                <c:pt idx="200">
                  <c:v>48</c:v>
                </c:pt>
                <c:pt idx="201">
                  <c:v>51</c:v>
                </c:pt>
                <c:pt idx="202">
                  <c:v>56</c:v>
                </c:pt>
                <c:pt idx="203">
                  <c:v>32</c:v>
                </c:pt>
                <c:pt idx="204">
                  <c:v>48</c:v>
                </c:pt>
                <c:pt idx="205">
                  <c:v>68</c:v>
                </c:pt>
                <c:pt idx="206">
                  <c:v>56</c:v>
                </c:pt>
                <c:pt idx="207">
                  <c:v>49</c:v>
                </c:pt>
                <c:pt idx="208">
                  <c:v>69</c:v>
                </c:pt>
                <c:pt idx="209">
                  <c:v>52</c:v>
                </c:pt>
                <c:pt idx="210">
                  <c:v>45</c:v>
                </c:pt>
                <c:pt idx="211">
                  <c:v>50</c:v>
                </c:pt>
                <c:pt idx="212">
                  <c:v>58</c:v>
                </c:pt>
                <c:pt idx="213">
                  <c:v>45</c:v>
                </c:pt>
                <c:pt idx="214">
                  <c:v>56</c:v>
                </c:pt>
                <c:pt idx="215">
                  <c:v>47</c:v>
                </c:pt>
                <c:pt idx="216">
                  <c:v>50</c:v>
                </c:pt>
                <c:pt idx="217">
                  <c:v>64</c:v>
                </c:pt>
                <c:pt idx="218">
                  <c:v>46</c:v>
                </c:pt>
                <c:pt idx="219">
                  <c:v>41</c:v>
                </c:pt>
                <c:pt idx="220">
                  <c:v>61</c:v>
                </c:pt>
                <c:pt idx="221">
                  <c:v>45</c:v>
                </c:pt>
                <c:pt idx="222">
                  <c:v>39</c:v>
                </c:pt>
                <c:pt idx="223">
                  <c:v>65</c:v>
                </c:pt>
                <c:pt idx="224">
                  <c:v>48</c:v>
                </c:pt>
                <c:pt idx="225">
                  <c:v>54</c:v>
                </c:pt>
                <c:pt idx="226">
                  <c:v>61</c:v>
                </c:pt>
                <c:pt idx="227">
                  <c:v>57</c:v>
                </c:pt>
                <c:pt idx="228">
                  <c:v>37</c:v>
                </c:pt>
                <c:pt idx="229">
                  <c:v>68</c:v>
                </c:pt>
                <c:pt idx="230">
                  <c:v>49</c:v>
                </c:pt>
                <c:pt idx="231">
                  <c:v>72</c:v>
                </c:pt>
                <c:pt idx="233">
                  <c:v>55</c:v>
                </c:pt>
                <c:pt idx="234">
                  <c:v>51</c:v>
                </c:pt>
                <c:pt idx="235">
                  <c:v>34</c:v>
                </c:pt>
                <c:pt idx="236">
                  <c:v>63</c:v>
                </c:pt>
                <c:pt idx="237">
                  <c:v>43</c:v>
                </c:pt>
                <c:pt idx="238">
                  <c:v>46</c:v>
                </c:pt>
                <c:pt idx="239">
                  <c:v>38</c:v>
                </c:pt>
                <c:pt idx="240">
                  <c:v>74</c:v>
                </c:pt>
                <c:pt idx="241">
                  <c:v>38</c:v>
                </c:pt>
                <c:pt idx="242">
                  <c:v>48</c:v>
                </c:pt>
                <c:pt idx="243">
                  <c:v>55</c:v>
                </c:pt>
                <c:pt idx="244">
                  <c:v>72</c:v>
                </c:pt>
                <c:pt idx="245">
                  <c:v>53</c:v>
                </c:pt>
                <c:pt idx="246">
                  <c:v>51</c:v>
                </c:pt>
                <c:pt idx="247">
                  <c:v>48</c:v>
                </c:pt>
                <c:pt idx="248">
                  <c:v>43</c:v>
                </c:pt>
                <c:pt idx="249">
                  <c:v>58</c:v>
                </c:pt>
                <c:pt idx="250">
                  <c:v>39</c:v>
                </c:pt>
                <c:pt idx="251">
                  <c:v>37</c:v>
                </c:pt>
                <c:pt idx="252">
                  <c:v>55</c:v>
                </c:pt>
                <c:pt idx="253">
                  <c:v>45</c:v>
                </c:pt>
                <c:pt idx="254">
                  <c:v>56</c:v>
                </c:pt>
                <c:pt idx="255">
                  <c:v>61</c:v>
                </c:pt>
                <c:pt idx="256">
                  <c:v>43</c:v>
                </c:pt>
                <c:pt idx="257">
                  <c:v>58</c:v>
                </c:pt>
                <c:pt idx="258">
                  <c:v>43</c:v>
                </c:pt>
                <c:pt idx="259">
                  <c:v>47</c:v>
                </c:pt>
                <c:pt idx="260">
                  <c:v>33</c:v>
                </c:pt>
                <c:pt idx="261">
                  <c:v>39</c:v>
                </c:pt>
                <c:pt idx="262">
                  <c:v>44</c:v>
                </c:pt>
                <c:pt idx="263">
                  <c:v>35</c:v>
                </c:pt>
                <c:pt idx="264">
                  <c:v>53</c:v>
                </c:pt>
                <c:pt idx="265">
                  <c:v>51</c:v>
                </c:pt>
                <c:pt idx="266">
                  <c:v>65</c:v>
                </c:pt>
                <c:pt idx="267">
                  <c:v>51</c:v>
                </c:pt>
                <c:pt idx="268">
                  <c:v>47</c:v>
                </c:pt>
                <c:pt idx="269">
                  <c:v>49</c:v>
                </c:pt>
                <c:pt idx="270">
                  <c:v>45</c:v>
                </c:pt>
                <c:pt idx="271">
                  <c:v>67</c:v>
                </c:pt>
                <c:pt idx="272">
                  <c:v>49</c:v>
                </c:pt>
                <c:pt idx="273">
                  <c:v>29</c:v>
                </c:pt>
                <c:pt idx="274">
                  <c:v>39</c:v>
                </c:pt>
                <c:pt idx="275">
                  <c:v>29</c:v>
                </c:pt>
                <c:pt idx="276">
                  <c:v>54</c:v>
                </c:pt>
                <c:pt idx="277">
                  <c:v>46</c:v>
                </c:pt>
                <c:pt idx="278">
                  <c:v>63</c:v>
                </c:pt>
                <c:pt idx="279">
                  <c:v>67</c:v>
                </c:pt>
                <c:pt idx="280">
                  <c:v>46</c:v>
                </c:pt>
                <c:pt idx="281">
                  <c:v>53</c:v>
                </c:pt>
                <c:pt idx="282">
                  <c:v>46</c:v>
                </c:pt>
                <c:pt idx="283">
                  <c:v>35</c:v>
                </c:pt>
                <c:pt idx="284">
                  <c:v>70</c:v>
                </c:pt>
                <c:pt idx="285">
                  <c:v>69</c:v>
                </c:pt>
                <c:pt idx="286">
                  <c:v>71</c:v>
                </c:pt>
                <c:pt idx="287">
                  <c:v>43</c:v>
                </c:pt>
                <c:pt idx="288">
                  <c:v>65</c:v>
                </c:pt>
                <c:pt idx="289">
                  <c:v>58</c:v>
                </c:pt>
                <c:pt idx="290">
                  <c:v>78</c:v>
                </c:pt>
                <c:pt idx="291">
                  <c:v>42</c:v>
                </c:pt>
                <c:pt idx="292">
                  <c:v>39</c:v>
                </c:pt>
                <c:pt idx="293">
                  <c:v>55</c:v>
                </c:pt>
                <c:pt idx="294">
                  <c:v>56</c:v>
                </c:pt>
                <c:pt idx="295">
                  <c:v>63</c:v>
                </c:pt>
                <c:pt idx="296">
                  <c:v>61</c:v>
                </c:pt>
                <c:pt idx="297">
                  <c:v>59</c:v>
                </c:pt>
                <c:pt idx="298">
                  <c:v>56</c:v>
                </c:pt>
                <c:pt idx="299">
                  <c:v>69</c:v>
                </c:pt>
                <c:pt idx="300">
                  <c:v>39</c:v>
                </c:pt>
                <c:pt idx="301">
                  <c:v>38</c:v>
                </c:pt>
                <c:pt idx="302">
                  <c:v>45</c:v>
                </c:pt>
                <c:pt idx="303">
                  <c:v>46</c:v>
                </c:pt>
                <c:pt idx="304">
                  <c:v>63</c:v>
                </c:pt>
                <c:pt idx="305">
                  <c:v>42</c:v>
                </c:pt>
                <c:pt idx="306">
                  <c:v>46</c:v>
                </c:pt>
                <c:pt idx="307">
                  <c:v>52</c:v>
                </c:pt>
                <c:pt idx="308">
                  <c:v>56</c:v>
                </c:pt>
                <c:pt idx="309">
                  <c:v>49</c:v>
                </c:pt>
                <c:pt idx="310">
                  <c:v>48</c:v>
                </c:pt>
                <c:pt idx="311">
                  <c:v>38</c:v>
                </c:pt>
                <c:pt idx="312">
                  <c:v>46</c:v>
                </c:pt>
                <c:pt idx="313">
                  <c:v>54</c:v>
                </c:pt>
                <c:pt idx="314">
                  <c:v>35</c:v>
                </c:pt>
                <c:pt idx="315">
                  <c:v>75</c:v>
                </c:pt>
                <c:pt idx="316">
                  <c:v>70</c:v>
                </c:pt>
                <c:pt idx="317">
                  <c:v>75</c:v>
                </c:pt>
                <c:pt idx="318">
                  <c:v>41</c:v>
                </c:pt>
                <c:pt idx="319">
                  <c:v>44</c:v>
                </c:pt>
                <c:pt idx="320">
                  <c:v>51</c:v>
                </c:pt>
                <c:pt idx="321">
                  <c:v>56</c:v>
                </c:pt>
                <c:pt idx="322">
                  <c:v>61</c:v>
                </c:pt>
                <c:pt idx="323">
                  <c:v>50</c:v>
                </c:pt>
                <c:pt idx="324">
                  <c:v>40</c:v>
                </c:pt>
                <c:pt idx="325">
                  <c:v>56</c:v>
                </c:pt>
                <c:pt idx="326">
                  <c:v>65</c:v>
                </c:pt>
                <c:pt idx="327">
                  <c:v>48</c:v>
                </c:pt>
                <c:pt idx="328">
                  <c:v>64</c:v>
                </c:pt>
                <c:pt idx="329">
                  <c:v>50</c:v>
                </c:pt>
                <c:pt idx="330">
                  <c:v>42</c:v>
                </c:pt>
                <c:pt idx="331">
                  <c:v>56</c:v>
                </c:pt>
                <c:pt idx="332">
                  <c:v>67</c:v>
                </c:pt>
                <c:pt idx="333">
                  <c:v>49</c:v>
                </c:pt>
                <c:pt idx="334">
                  <c:v>61</c:v>
                </c:pt>
                <c:pt idx="335">
                  <c:v>42</c:v>
                </c:pt>
                <c:pt idx="336">
                  <c:v>43</c:v>
                </c:pt>
                <c:pt idx="337">
                  <c:v>57</c:v>
                </c:pt>
                <c:pt idx="338">
                  <c:v>47</c:v>
                </c:pt>
                <c:pt idx="339">
                  <c:v>46</c:v>
                </c:pt>
                <c:pt idx="340">
                  <c:v>54</c:v>
                </c:pt>
                <c:pt idx="341">
                  <c:v>43</c:v>
                </c:pt>
                <c:pt idx="342">
                  <c:v>43</c:v>
                </c:pt>
                <c:pt idx="343">
                  <c:v>33</c:v>
                </c:pt>
                <c:pt idx="344">
                  <c:v>51</c:v>
                </c:pt>
                <c:pt idx="345">
                  <c:v>60</c:v>
                </c:pt>
                <c:pt idx="346">
                  <c:v>53</c:v>
                </c:pt>
                <c:pt idx="347">
                  <c:v>77</c:v>
                </c:pt>
                <c:pt idx="348">
                  <c:v>47</c:v>
                </c:pt>
                <c:pt idx="349">
                  <c:v>56</c:v>
                </c:pt>
                <c:pt idx="350">
                  <c:v>59</c:v>
                </c:pt>
                <c:pt idx="351">
                  <c:v>33</c:v>
                </c:pt>
                <c:pt idx="352">
                  <c:v>33</c:v>
                </c:pt>
                <c:pt idx="353">
                  <c:v>46</c:v>
                </c:pt>
                <c:pt idx="354">
                  <c:v>46</c:v>
                </c:pt>
                <c:pt idx="355">
                  <c:v>43</c:v>
                </c:pt>
                <c:pt idx="356">
                  <c:v>41</c:v>
                </c:pt>
                <c:pt idx="357">
                  <c:v>50</c:v>
                </c:pt>
                <c:pt idx="358">
                  <c:v>50</c:v>
                </c:pt>
                <c:pt idx="359">
                  <c:v>51</c:v>
                </c:pt>
                <c:pt idx="360">
                  <c:v>60</c:v>
                </c:pt>
                <c:pt idx="361">
                  <c:v>47</c:v>
                </c:pt>
                <c:pt idx="362">
                  <c:v>43</c:v>
                </c:pt>
                <c:pt idx="363">
                  <c:v>47</c:v>
                </c:pt>
                <c:pt idx="364">
                  <c:v>69</c:v>
                </c:pt>
                <c:pt idx="365">
                  <c:v>49</c:v>
                </c:pt>
                <c:pt idx="366">
                  <c:v>64</c:v>
                </c:pt>
                <c:pt idx="367">
                  <c:v>31</c:v>
                </c:pt>
                <c:pt idx="368">
                  <c:v>36</c:v>
                </c:pt>
                <c:pt idx="369">
                  <c:v>62</c:v>
                </c:pt>
                <c:pt idx="370">
                  <c:v>50</c:v>
                </c:pt>
                <c:pt idx="371">
                  <c:v>41</c:v>
                </c:pt>
                <c:pt idx="372">
                  <c:v>71</c:v>
                </c:pt>
                <c:pt idx="373">
                  <c:v>34</c:v>
                </c:pt>
                <c:pt idx="374">
                  <c:v>70</c:v>
                </c:pt>
                <c:pt idx="375">
                  <c:v>67</c:v>
                </c:pt>
                <c:pt idx="376">
                  <c:v>49</c:v>
                </c:pt>
                <c:pt idx="377">
                  <c:v>54</c:v>
                </c:pt>
                <c:pt idx="378">
                  <c:v>48</c:v>
                </c:pt>
                <c:pt idx="379">
                  <c:v>48</c:v>
                </c:pt>
                <c:pt idx="380">
                  <c:v>35</c:v>
                </c:pt>
                <c:pt idx="381">
                  <c:v>59</c:v>
                </c:pt>
                <c:pt idx="382">
                  <c:v>40</c:v>
                </c:pt>
                <c:pt idx="383">
                  <c:v>48</c:v>
                </c:pt>
                <c:pt idx="384">
                  <c:v>70</c:v>
                </c:pt>
                <c:pt idx="385">
                  <c:v>56</c:v>
                </c:pt>
                <c:pt idx="386">
                  <c:v>50</c:v>
                </c:pt>
                <c:pt idx="387">
                  <c:v>53</c:v>
                </c:pt>
                <c:pt idx="388">
                  <c:v>34</c:v>
                </c:pt>
                <c:pt idx="389">
                  <c:v>47</c:v>
                </c:pt>
                <c:pt idx="390">
                  <c:v>54</c:v>
                </c:pt>
                <c:pt idx="391">
                  <c:v>57</c:v>
                </c:pt>
                <c:pt idx="392">
                  <c:v>72</c:v>
                </c:pt>
                <c:pt idx="393">
                  <c:v>38</c:v>
                </c:pt>
                <c:pt idx="394">
                  <c:v>45</c:v>
                </c:pt>
                <c:pt idx="395">
                  <c:v>63</c:v>
                </c:pt>
                <c:pt idx="396">
                  <c:v>52</c:v>
                </c:pt>
                <c:pt idx="397">
                  <c:v>31</c:v>
                </c:pt>
                <c:pt idx="398">
                  <c:v>43</c:v>
                </c:pt>
                <c:pt idx="399">
                  <c:v>46</c:v>
                </c:pt>
                <c:pt idx="400">
                  <c:v>48</c:v>
                </c:pt>
                <c:pt idx="401">
                  <c:v>48</c:v>
                </c:pt>
                <c:pt idx="402">
                  <c:v>66</c:v>
                </c:pt>
                <c:pt idx="403">
                  <c:v>72</c:v>
                </c:pt>
                <c:pt idx="404">
                  <c:v>52</c:v>
                </c:pt>
                <c:pt idx="405">
                  <c:v>52</c:v>
                </c:pt>
                <c:pt idx="406">
                  <c:v>74</c:v>
                </c:pt>
                <c:pt idx="407">
                  <c:v>49</c:v>
                </c:pt>
                <c:pt idx="408">
                  <c:v>52</c:v>
                </c:pt>
                <c:pt idx="409">
                  <c:v>47</c:v>
                </c:pt>
                <c:pt idx="410">
                  <c:v>31</c:v>
                </c:pt>
                <c:pt idx="411">
                  <c:v>75</c:v>
                </c:pt>
                <c:pt idx="412">
                  <c:v>64</c:v>
                </c:pt>
                <c:pt idx="413">
                  <c:v>57</c:v>
                </c:pt>
                <c:pt idx="414">
                  <c:v>62</c:v>
                </c:pt>
                <c:pt idx="415">
                  <c:v>39</c:v>
                </c:pt>
                <c:pt idx="416">
                  <c:v>62</c:v>
                </c:pt>
                <c:pt idx="417">
                  <c:v>69</c:v>
                </c:pt>
                <c:pt idx="418">
                  <c:v>46</c:v>
                </c:pt>
                <c:pt idx="419">
                  <c:v>52</c:v>
                </c:pt>
                <c:pt idx="420">
                  <c:v>63</c:v>
                </c:pt>
                <c:pt idx="421">
                  <c:v>50</c:v>
                </c:pt>
                <c:pt idx="422">
                  <c:v>66</c:v>
                </c:pt>
                <c:pt idx="423">
                  <c:v>49</c:v>
                </c:pt>
                <c:pt idx="424">
                  <c:v>45</c:v>
                </c:pt>
                <c:pt idx="425">
                  <c:v>61</c:v>
                </c:pt>
                <c:pt idx="426">
                  <c:v>69</c:v>
                </c:pt>
                <c:pt idx="427">
                  <c:v>67</c:v>
                </c:pt>
                <c:pt idx="428">
                  <c:v>49</c:v>
                </c:pt>
                <c:pt idx="429">
                  <c:v>51</c:v>
                </c:pt>
                <c:pt idx="430">
                  <c:v>44</c:v>
                </c:pt>
                <c:pt idx="431">
                  <c:v>43</c:v>
                </c:pt>
                <c:pt idx="432">
                  <c:v>46</c:v>
                </c:pt>
                <c:pt idx="433">
                  <c:v>56</c:v>
                </c:pt>
                <c:pt idx="434">
                  <c:v>44</c:v>
                </c:pt>
                <c:pt idx="435">
                  <c:v>63</c:v>
                </c:pt>
                <c:pt idx="436">
                  <c:v>51</c:v>
                </c:pt>
                <c:pt idx="437">
                  <c:v>52</c:v>
                </c:pt>
                <c:pt idx="438">
                  <c:v>56</c:v>
                </c:pt>
                <c:pt idx="439">
                  <c:v>31</c:v>
                </c:pt>
                <c:pt idx="440">
                  <c:v>38</c:v>
                </c:pt>
                <c:pt idx="441">
                  <c:v>48</c:v>
                </c:pt>
                <c:pt idx="442">
                  <c:v>35</c:v>
                </c:pt>
                <c:pt idx="443">
                  <c:v>52</c:v>
                </c:pt>
                <c:pt idx="444">
                  <c:v>56</c:v>
                </c:pt>
                <c:pt idx="445">
                  <c:v>66</c:v>
                </c:pt>
                <c:pt idx="446">
                  <c:v>36</c:v>
                </c:pt>
                <c:pt idx="447">
                  <c:v>51</c:v>
                </c:pt>
                <c:pt idx="448">
                  <c:v>67</c:v>
                </c:pt>
                <c:pt idx="449">
                  <c:v>59</c:v>
                </c:pt>
                <c:pt idx="450">
                  <c:v>36</c:v>
                </c:pt>
                <c:pt idx="451">
                  <c:v>67</c:v>
                </c:pt>
                <c:pt idx="452">
                  <c:v>46</c:v>
                </c:pt>
                <c:pt idx="453">
                  <c:v>58</c:v>
                </c:pt>
                <c:pt idx="454">
                  <c:v>67</c:v>
                </c:pt>
                <c:pt idx="455">
                  <c:v>61</c:v>
                </c:pt>
                <c:pt idx="456">
                  <c:v>43</c:v>
                </c:pt>
                <c:pt idx="457">
                  <c:v>49</c:v>
                </c:pt>
                <c:pt idx="458">
                  <c:v>31</c:v>
                </c:pt>
                <c:pt idx="459">
                  <c:v>50</c:v>
                </c:pt>
                <c:pt idx="460">
                  <c:v>39</c:v>
                </c:pt>
                <c:pt idx="461">
                  <c:v>49</c:v>
                </c:pt>
                <c:pt idx="462">
                  <c:v>49</c:v>
                </c:pt>
                <c:pt idx="463">
                  <c:v>49</c:v>
                </c:pt>
                <c:pt idx="464">
                  <c:v>68</c:v>
                </c:pt>
                <c:pt idx="465">
                  <c:v>69</c:v>
                </c:pt>
                <c:pt idx="466">
                  <c:v>49</c:v>
                </c:pt>
                <c:pt idx="467">
                  <c:v>45</c:v>
                </c:pt>
                <c:pt idx="468">
                  <c:v>72</c:v>
                </c:pt>
                <c:pt idx="469">
                  <c:v>39</c:v>
                </c:pt>
                <c:pt idx="470">
                  <c:v>45</c:v>
                </c:pt>
                <c:pt idx="471">
                  <c:v>52</c:v>
                </c:pt>
                <c:pt idx="472">
                  <c:v>59</c:v>
                </c:pt>
                <c:pt idx="473">
                  <c:v>52</c:v>
                </c:pt>
                <c:pt idx="474">
                  <c:v>57</c:v>
                </c:pt>
                <c:pt idx="475">
                  <c:v>51</c:v>
                </c:pt>
                <c:pt idx="476">
                  <c:v>67</c:v>
                </c:pt>
                <c:pt idx="477">
                  <c:v>31</c:v>
                </c:pt>
                <c:pt idx="478">
                  <c:v>32</c:v>
                </c:pt>
                <c:pt idx="479">
                  <c:v>47</c:v>
                </c:pt>
                <c:pt idx="480">
                  <c:v>42</c:v>
                </c:pt>
                <c:pt idx="481">
                  <c:v>50</c:v>
                </c:pt>
                <c:pt idx="482">
                  <c:v>61</c:v>
                </c:pt>
                <c:pt idx="483">
                  <c:v>46</c:v>
                </c:pt>
                <c:pt idx="484">
                  <c:v>46</c:v>
                </c:pt>
                <c:pt idx="485">
                  <c:v>66</c:v>
                </c:pt>
                <c:pt idx="486">
                  <c:v>56</c:v>
                </c:pt>
                <c:pt idx="487">
                  <c:v>48</c:v>
                </c:pt>
                <c:pt idx="488">
                  <c:v>65</c:v>
                </c:pt>
                <c:pt idx="489">
                  <c:v>55</c:v>
                </c:pt>
                <c:pt idx="490">
                  <c:v>47</c:v>
                </c:pt>
                <c:pt idx="491">
                  <c:v>63</c:v>
                </c:pt>
                <c:pt idx="492">
                  <c:v>52</c:v>
                </c:pt>
                <c:pt idx="493">
                  <c:v>35</c:v>
                </c:pt>
                <c:pt idx="494">
                  <c:v>50</c:v>
                </c:pt>
                <c:pt idx="495">
                  <c:v>47</c:v>
                </c:pt>
                <c:pt idx="496">
                  <c:v>34</c:v>
                </c:pt>
                <c:pt idx="497">
                  <c:v>68</c:v>
                </c:pt>
                <c:pt idx="498">
                  <c:v>43</c:v>
                </c:pt>
                <c:pt idx="499">
                  <c:v>45</c:v>
                </c:pt>
                <c:pt idx="500">
                  <c:v>70</c:v>
                </c:pt>
                <c:pt idx="501">
                  <c:v>44</c:v>
                </c:pt>
                <c:pt idx="502">
                  <c:v>38</c:v>
                </c:pt>
                <c:pt idx="503">
                  <c:v>66</c:v>
                </c:pt>
                <c:pt idx="504">
                  <c:v>51</c:v>
                </c:pt>
                <c:pt idx="505">
                  <c:v>55</c:v>
                </c:pt>
                <c:pt idx="506">
                  <c:v>60</c:v>
                </c:pt>
                <c:pt idx="507">
                  <c:v>68</c:v>
                </c:pt>
                <c:pt idx="508">
                  <c:v>66</c:v>
                </c:pt>
                <c:pt idx="509">
                  <c:v>34</c:v>
                </c:pt>
                <c:pt idx="510">
                  <c:v>53</c:v>
                </c:pt>
                <c:pt idx="511">
                  <c:v>44</c:v>
                </c:pt>
                <c:pt idx="512">
                  <c:v>64</c:v>
                </c:pt>
                <c:pt idx="513">
                  <c:v>49</c:v>
                </c:pt>
                <c:pt idx="514">
                  <c:v>49</c:v>
                </c:pt>
                <c:pt idx="515">
                  <c:v>62</c:v>
                </c:pt>
                <c:pt idx="516">
                  <c:v>68</c:v>
                </c:pt>
                <c:pt idx="517">
                  <c:v>62</c:v>
                </c:pt>
                <c:pt idx="518">
                  <c:v>34</c:v>
                </c:pt>
                <c:pt idx="519">
                  <c:v>61</c:v>
                </c:pt>
                <c:pt idx="520">
                  <c:v>47</c:v>
                </c:pt>
                <c:pt idx="521">
                  <c:v>67</c:v>
                </c:pt>
                <c:pt idx="522">
                  <c:v>39</c:v>
                </c:pt>
                <c:pt idx="523">
                  <c:v>67</c:v>
                </c:pt>
                <c:pt idx="524">
                  <c:v>42</c:v>
                </c:pt>
                <c:pt idx="525">
                  <c:v>55</c:v>
                </c:pt>
                <c:pt idx="526">
                  <c:v>50</c:v>
                </c:pt>
                <c:pt idx="527">
                  <c:v>57</c:v>
                </c:pt>
                <c:pt idx="528">
                  <c:v>49</c:v>
                </c:pt>
                <c:pt idx="529">
                  <c:v>28</c:v>
                </c:pt>
                <c:pt idx="530">
                  <c:v>63</c:v>
                </c:pt>
                <c:pt idx="531">
                  <c:v>65</c:v>
                </c:pt>
                <c:pt idx="532">
                  <c:v>31</c:v>
                </c:pt>
                <c:pt idx="533">
                  <c:v>37</c:v>
                </c:pt>
                <c:pt idx="534">
                  <c:v>52</c:v>
                </c:pt>
                <c:pt idx="535">
                  <c:v>52</c:v>
                </c:pt>
                <c:pt idx="536">
                  <c:v>54</c:v>
                </c:pt>
                <c:pt idx="537">
                  <c:v>45</c:v>
                </c:pt>
                <c:pt idx="538">
                  <c:v>45</c:v>
                </c:pt>
                <c:pt idx="539">
                  <c:v>65</c:v>
                </c:pt>
                <c:pt idx="540">
                  <c:v>55</c:v>
                </c:pt>
                <c:pt idx="541">
                  <c:v>40</c:v>
                </c:pt>
                <c:pt idx="542">
                  <c:v>48</c:v>
                </c:pt>
                <c:pt idx="543">
                  <c:v>66</c:v>
                </c:pt>
                <c:pt idx="544">
                  <c:v>43</c:v>
                </c:pt>
                <c:pt idx="545">
                  <c:v>63</c:v>
                </c:pt>
                <c:pt idx="546">
                  <c:v>33</c:v>
                </c:pt>
                <c:pt idx="547">
                  <c:v>40</c:v>
                </c:pt>
                <c:pt idx="548">
                  <c:v>60</c:v>
                </c:pt>
                <c:pt idx="549">
                  <c:v>45</c:v>
                </c:pt>
                <c:pt idx="550">
                  <c:v>63</c:v>
                </c:pt>
                <c:pt idx="551">
                  <c:v>44</c:v>
                </c:pt>
                <c:pt idx="552">
                  <c:v>44</c:v>
                </c:pt>
                <c:pt idx="553">
                  <c:v>29</c:v>
                </c:pt>
                <c:pt idx="554">
                  <c:v>46</c:v>
                </c:pt>
                <c:pt idx="555">
                  <c:v>52</c:v>
                </c:pt>
                <c:pt idx="556">
                  <c:v>58</c:v>
                </c:pt>
                <c:pt idx="557">
                  <c:v>45</c:v>
                </c:pt>
                <c:pt idx="558">
                  <c:v>46</c:v>
                </c:pt>
                <c:pt idx="559">
                  <c:v>54</c:v>
                </c:pt>
                <c:pt idx="560">
                  <c:v>66</c:v>
                </c:pt>
                <c:pt idx="561">
                  <c:v>45</c:v>
                </c:pt>
                <c:pt idx="562">
                  <c:v>49</c:v>
                </c:pt>
                <c:pt idx="563">
                  <c:v>42</c:v>
                </c:pt>
                <c:pt idx="564">
                  <c:v>41</c:v>
                </c:pt>
                <c:pt idx="565">
                  <c:v>38</c:v>
                </c:pt>
                <c:pt idx="566">
                  <c:v>51</c:v>
                </c:pt>
                <c:pt idx="567">
                  <c:v>72</c:v>
                </c:pt>
                <c:pt idx="568">
                  <c:v>48</c:v>
                </c:pt>
                <c:pt idx="569">
                  <c:v>33</c:v>
                </c:pt>
                <c:pt idx="570">
                  <c:v>43</c:v>
                </c:pt>
                <c:pt idx="571">
                  <c:v>47</c:v>
                </c:pt>
                <c:pt idx="572">
                  <c:v>74</c:v>
                </c:pt>
                <c:pt idx="573">
                  <c:v>46</c:v>
                </c:pt>
                <c:pt idx="574">
                  <c:v>50</c:v>
                </c:pt>
                <c:pt idx="575">
                  <c:v>58</c:v>
                </c:pt>
                <c:pt idx="576">
                  <c:v>36</c:v>
                </c:pt>
                <c:pt idx="577">
                  <c:v>58</c:v>
                </c:pt>
                <c:pt idx="578">
                  <c:v>63</c:v>
                </c:pt>
                <c:pt idx="579">
                  <c:v>47</c:v>
                </c:pt>
                <c:pt idx="580">
                  <c:v>40</c:v>
                </c:pt>
                <c:pt idx="581">
                  <c:v>46</c:v>
                </c:pt>
                <c:pt idx="582">
                  <c:v>69</c:v>
                </c:pt>
                <c:pt idx="583">
                  <c:v>46</c:v>
                </c:pt>
                <c:pt idx="584">
                  <c:v>45</c:v>
                </c:pt>
                <c:pt idx="585">
                  <c:v>43</c:v>
                </c:pt>
                <c:pt idx="586">
                  <c:v>43</c:v>
                </c:pt>
                <c:pt idx="587">
                  <c:v>39</c:v>
                </c:pt>
                <c:pt idx="588">
                  <c:v>47</c:v>
                </c:pt>
                <c:pt idx="589">
                  <c:v>51</c:v>
                </c:pt>
                <c:pt idx="590">
                  <c:v>57</c:v>
                </c:pt>
                <c:pt idx="591">
                  <c:v>66</c:v>
                </c:pt>
                <c:pt idx="592">
                  <c:v>67</c:v>
                </c:pt>
                <c:pt idx="593">
                  <c:v>44</c:v>
                </c:pt>
                <c:pt idx="594">
                  <c:v>43</c:v>
                </c:pt>
                <c:pt idx="595">
                  <c:v>39</c:v>
                </c:pt>
                <c:pt idx="596">
                  <c:v>42</c:v>
                </c:pt>
                <c:pt idx="597">
                  <c:v>40</c:v>
                </c:pt>
                <c:pt idx="598">
                  <c:v>78</c:v>
                </c:pt>
                <c:pt idx="599">
                  <c:v>45</c:v>
                </c:pt>
                <c:pt idx="600">
                  <c:v>69</c:v>
                </c:pt>
                <c:pt idx="601">
                  <c:v>45</c:v>
                </c:pt>
                <c:pt idx="602">
                  <c:v>64</c:v>
                </c:pt>
                <c:pt idx="603">
                  <c:v>29</c:v>
                </c:pt>
                <c:pt idx="604">
                  <c:v>45</c:v>
                </c:pt>
                <c:pt idx="605">
                  <c:v>55</c:v>
                </c:pt>
                <c:pt idx="606">
                  <c:v>59</c:v>
                </c:pt>
                <c:pt idx="607">
                  <c:v>32</c:v>
                </c:pt>
                <c:pt idx="608">
                  <c:v>56</c:v>
                </c:pt>
                <c:pt idx="609">
                  <c:v>63</c:v>
                </c:pt>
                <c:pt idx="610">
                  <c:v>37</c:v>
                </c:pt>
                <c:pt idx="611">
                  <c:v>58</c:v>
                </c:pt>
                <c:pt idx="612">
                  <c:v>38</c:v>
                </c:pt>
                <c:pt idx="613">
                  <c:v>55</c:v>
                </c:pt>
                <c:pt idx="614">
                  <c:v>43</c:v>
                </c:pt>
                <c:pt idx="615">
                  <c:v>46</c:v>
                </c:pt>
                <c:pt idx="616">
                  <c:v>31</c:v>
                </c:pt>
                <c:pt idx="617">
                  <c:v>37</c:v>
                </c:pt>
                <c:pt idx="618">
                  <c:v>49</c:v>
                </c:pt>
                <c:pt idx="619">
                  <c:v>46</c:v>
                </c:pt>
                <c:pt idx="620">
                  <c:v>43</c:v>
                </c:pt>
                <c:pt idx="621">
                  <c:v>47</c:v>
                </c:pt>
                <c:pt idx="622">
                  <c:v>40</c:v>
                </c:pt>
                <c:pt idx="623">
                  <c:v>51</c:v>
                </c:pt>
                <c:pt idx="624">
                  <c:v>40</c:v>
                </c:pt>
                <c:pt idx="625">
                  <c:v>60</c:v>
                </c:pt>
                <c:pt idx="626">
                  <c:v>45</c:v>
                </c:pt>
                <c:pt idx="627">
                  <c:v>44</c:v>
                </c:pt>
                <c:pt idx="628">
                  <c:v>66</c:v>
                </c:pt>
                <c:pt idx="629">
                  <c:v>40</c:v>
                </c:pt>
                <c:pt idx="630">
                  <c:v>38</c:v>
                </c:pt>
                <c:pt idx="631">
                  <c:v>57</c:v>
                </c:pt>
                <c:pt idx="632">
                  <c:v>59</c:v>
                </c:pt>
                <c:pt idx="633">
                  <c:v>65</c:v>
                </c:pt>
                <c:pt idx="634">
                  <c:v>39</c:v>
                </c:pt>
                <c:pt idx="635">
                  <c:v>64</c:v>
                </c:pt>
                <c:pt idx="636">
                  <c:v>64</c:v>
                </c:pt>
                <c:pt idx="637">
                  <c:v>48</c:v>
                </c:pt>
                <c:pt idx="638">
                  <c:v>64</c:v>
                </c:pt>
                <c:pt idx="639">
                  <c:v>62</c:v>
                </c:pt>
                <c:pt idx="640">
                  <c:v>41</c:v>
                </c:pt>
                <c:pt idx="641">
                  <c:v>48</c:v>
                </c:pt>
                <c:pt idx="642">
                  <c:v>47</c:v>
                </c:pt>
                <c:pt idx="643">
                  <c:v>41</c:v>
                </c:pt>
                <c:pt idx="644">
                  <c:v>34</c:v>
                </c:pt>
                <c:pt idx="645">
                  <c:v>38</c:v>
                </c:pt>
                <c:pt idx="646">
                  <c:v>37</c:v>
                </c:pt>
                <c:pt idx="647">
                  <c:v>48</c:v>
                </c:pt>
                <c:pt idx="648">
                  <c:v>56</c:v>
                </c:pt>
                <c:pt idx="649">
                  <c:v>50</c:v>
                </c:pt>
                <c:pt idx="650">
                  <c:v>63</c:v>
                </c:pt>
                <c:pt idx="651">
                  <c:v>62</c:v>
                </c:pt>
                <c:pt idx="652">
                  <c:v>57</c:v>
                </c:pt>
                <c:pt idx="653">
                  <c:v>58</c:v>
                </c:pt>
                <c:pt idx="654">
                  <c:v>43</c:v>
                </c:pt>
                <c:pt idx="655">
                  <c:v>45</c:v>
                </c:pt>
                <c:pt idx="656">
                  <c:v>66</c:v>
                </c:pt>
                <c:pt idx="657">
                  <c:v>61</c:v>
                </c:pt>
                <c:pt idx="658">
                  <c:v>49</c:v>
                </c:pt>
                <c:pt idx="659">
                  <c:v>54</c:v>
                </c:pt>
                <c:pt idx="660">
                  <c:v>65</c:v>
                </c:pt>
                <c:pt idx="661">
                  <c:v>69</c:v>
                </c:pt>
                <c:pt idx="662">
                  <c:v>48</c:v>
                </c:pt>
                <c:pt idx="663">
                  <c:v>33</c:v>
                </c:pt>
                <c:pt idx="664">
                  <c:v>54</c:v>
                </c:pt>
                <c:pt idx="665">
                  <c:v>36</c:v>
                </c:pt>
                <c:pt idx="666">
                  <c:v>70</c:v>
                </c:pt>
                <c:pt idx="667">
                  <c:v>73</c:v>
                </c:pt>
                <c:pt idx="668">
                  <c:v>44</c:v>
                </c:pt>
                <c:pt idx="669">
                  <c:v>47</c:v>
                </c:pt>
                <c:pt idx="670">
                  <c:v>51</c:v>
                </c:pt>
                <c:pt idx="671">
                  <c:v>68</c:v>
                </c:pt>
                <c:pt idx="672">
                  <c:v>29</c:v>
                </c:pt>
                <c:pt idx="673">
                  <c:v>54</c:v>
                </c:pt>
                <c:pt idx="674">
                  <c:v>51</c:v>
                </c:pt>
                <c:pt idx="675">
                  <c:v>63</c:v>
                </c:pt>
                <c:pt idx="676">
                  <c:v>57</c:v>
                </c:pt>
                <c:pt idx="677">
                  <c:v>37</c:v>
                </c:pt>
                <c:pt idx="678">
                  <c:v>70</c:v>
                </c:pt>
                <c:pt idx="679">
                  <c:v>53</c:v>
                </c:pt>
                <c:pt idx="680">
                  <c:v>46</c:v>
                </c:pt>
                <c:pt idx="681">
                  <c:v>46</c:v>
                </c:pt>
                <c:pt idx="682">
                  <c:v>66</c:v>
                </c:pt>
                <c:pt idx="683">
                  <c:v>30</c:v>
                </c:pt>
                <c:pt idx="684">
                  <c:v>66</c:v>
                </c:pt>
                <c:pt idx="685">
                  <c:v>70</c:v>
                </c:pt>
                <c:pt idx="686">
                  <c:v>52</c:v>
                </c:pt>
                <c:pt idx="687">
                  <c:v>49</c:v>
                </c:pt>
                <c:pt idx="688">
                  <c:v>65</c:v>
                </c:pt>
                <c:pt idx="689">
                  <c:v>46</c:v>
                </c:pt>
                <c:pt idx="690">
                  <c:v>44</c:v>
                </c:pt>
                <c:pt idx="691">
                  <c:v>50</c:v>
                </c:pt>
                <c:pt idx="692">
                  <c:v>71</c:v>
                </c:pt>
                <c:pt idx="693">
                  <c:v>63</c:v>
                </c:pt>
                <c:pt idx="694">
                  <c:v>46</c:v>
                </c:pt>
                <c:pt idx="695">
                  <c:v>45</c:v>
                </c:pt>
                <c:pt idx="696">
                  <c:v>71</c:v>
                </c:pt>
                <c:pt idx="697">
                  <c:v>51</c:v>
                </c:pt>
                <c:pt idx="698">
                  <c:v>69</c:v>
                </c:pt>
                <c:pt idx="699">
                  <c:v>69</c:v>
                </c:pt>
                <c:pt idx="700">
                  <c:v>38</c:v>
                </c:pt>
                <c:pt idx="701">
                  <c:v>31</c:v>
                </c:pt>
                <c:pt idx="702">
                  <c:v>59</c:v>
                </c:pt>
                <c:pt idx="703">
                  <c:v>50</c:v>
                </c:pt>
                <c:pt idx="704">
                  <c:v>51</c:v>
                </c:pt>
                <c:pt idx="705">
                  <c:v>53</c:v>
                </c:pt>
                <c:pt idx="706">
                  <c:v>56</c:v>
                </c:pt>
                <c:pt idx="707">
                  <c:v>61</c:v>
                </c:pt>
                <c:pt idx="708">
                  <c:v>40</c:v>
                </c:pt>
                <c:pt idx="709">
                  <c:v>52</c:v>
                </c:pt>
                <c:pt idx="710">
                  <c:v>67</c:v>
                </c:pt>
                <c:pt idx="711">
                  <c:v>33</c:v>
                </c:pt>
                <c:pt idx="712">
                  <c:v>69</c:v>
                </c:pt>
                <c:pt idx="713">
                  <c:v>66</c:v>
                </c:pt>
                <c:pt idx="714">
                  <c:v>52</c:v>
                </c:pt>
                <c:pt idx="715">
                  <c:v>60</c:v>
                </c:pt>
                <c:pt idx="716">
                  <c:v>72</c:v>
                </c:pt>
                <c:pt idx="717">
                  <c:v>66</c:v>
                </c:pt>
                <c:pt idx="718">
                  <c:v>48</c:v>
                </c:pt>
                <c:pt idx="719">
                  <c:v>58</c:v>
                </c:pt>
                <c:pt idx="720">
                  <c:v>49</c:v>
                </c:pt>
                <c:pt idx="721">
                  <c:v>51</c:v>
                </c:pt>
                <c:pt idx="722">
                  <c:v>63</c:v>
                </c:pt>
                <c:pt idx="723">
                  <c:v>61</c:v>
                </c:pt>
                <c:pt idx="724">
                  <c:v>45</c:v>
                </c:pt>
                <c:pt idx="725">
                  <c:v>34</c:v>
                </c:pt>
                <c:pt idx="726">
                  <c:v>43</c:v>
                </c:pt>
                <c:pt idx="727">
                  <c:v>59</c:v>
                </c:pt>
                <c:pt idx="728">
                  <c:v>45</c:v>
                </c:pt>
                <c:pt idx="729">
                  <c:v>47</c:v>
                </c:pt>
                <c:pt idx="730">
                  <c:v>49</c:v>
                </c:pt>
                <c:pt idx="731">
                  <c:v>35</c:v>
                </c:pt>
                <c:pt idx="732">
                  <c:v>26</c:v>
                </c:pt>
                <c:pt idx="733">
                  <c:v>44</c:v>
                </c:pt>
                <c:pt idx="734">
                  <c:v>52</c:v>
                </c:pt>
                <c:pt idx="735">
                  <c:v>50</c:v>
                </c:pt>
                <c:pt idx="736">
                  <c:v>48</c:v>
                </c:pt>
                <c:pt idx="737">
                  <c:v>35</c:v>
                </c:pt>
                <c:pt idx="738">
                  <c:v>56</c:v>
                </c:pt>
                <c:pt idx="739">
                  <c:v>67</c:v>
                </c:pt>
                <c:pt idx="740">
                  <c:v>38</c:v>
                </c:pt>
                <c:pt idx="741">
                  <c:v>43</c:v>
                </c:pt>
                <c:pt idx="742">
                  <c:v>37</c:v>
                </c:pt>
                <c:pt idx="743">
                  <c:v>77</c:v>
                </c:pt>
                <c:pt idx="744">
                  <c:v>62</c:v>
                </c:pt>
                <c:pt idx="745">
                  <c:v>62</c:v>
                </c:pt>
                <c:pt idx="746">
                  <c:v>49</c:v>
                </c:pt>
                <c:pt idx="747">
                  <c:v>60</c:v>
                </c:pt>
                <c:pt idx="748">
                  <c:v>35</c:v>
                </c:pt>
                <c:pt idx="749">
                  <c:v>66</c:v>
                </c:pt>
                <c:pt idx="750">
                  <c:v>33</c:v>
                </c:pt>
                <c:pt idx="751">
                  <c:v>48</c:v>
                </c:pt>
                <c:pt idx="752">
                  <c:v>63</c:v>
                </c:pt>
                <c:pt idx="753">
                  <c:v>35</c:v>
                </c:pt>
                <c:pt idx="754">
                  <c:v>62</c:v>
                </c:pt>
                <c:pt idx="755">
                  <c:v>53</c:v>
                </c:pt>
                <c:pt idx="756">
                  <c:v>49</c:v>
                </c:pt>
                <c:pt idx="757">
                  <c:v>62</c:v>
                </c:pt>
                <c:pt idx="758">
                  <c:v>65</c:v>
                </c:pt>
                <c:pt idx="759">
                  <c:v>53</c:v>
                </c:pt>
                <c:pt idx="760">
                  <c:v>66</c:v>
                </c:pt>
                <c:pt idx="761">
                  <c:v>66</c:v>
                </c:pt>
                <c:pt idx="762">
                  <c:v>70</c:v>
                </c:pt>
                <c:pt idx="763">
                  <c:v>42</c:v>
                </c:pt>
                <c:pt idx="764">
                  <c:v>68</c:v>
                </c:pt>
                <c:pt idx="765">
                  <c:v>59</c:v>
                </c:pt>
                <c:pt idx="766">
                  <c:v>63</c:v>
                </c:pt>
                <c:pt idx="767">
                  <c:v>47</c:v>
                </c:pt>
                <c:pt idx="768">
                  <c:v>58</c:v>
                </c:pt>
                <c:pt idx="769">
                  <c:v>60</c:v>
                </c:pt>
                <c:pt idx="770">
                  <c:v>58</c:v>
                </c:pt>
                <c:pt idx="771">
                  <c:v>61</c:v>
                </c:pt>
                <c:pt idx="772">
                  <c:v>74</c:v>
                </c:pt>
                <c:pt idx="773">
                  <c:v>44</c:v>
                </c:pt>
                <c:pt idx="774">
                  <c:v>74</c:v>
                </c:pt>
                <c:pt idx="775">
                  <c:v>43</c:v>
                </c:pt>
                <c:pt idx="776">
                  <c:v>41</c:v>
                </c:pt>
                <c:pt idx="777">
                  <c:v>38</c:v>
                </c:pt>
                <c:pt idx="778">
                  <c:v>51</c:v>
                </c:pt>
                <c:pt idx="779">
                  <c:v>37</c:v>
                </c:pt>
                <c:pt idx="780">
                  <c:v>49</c:v>
                </c:pt>
                <c:pt idx="781">
                  <c:v>46</c:v>
                </c:pt>
                <c:pt idx="782">
                  <c:v>50</c:v>
                </c:pt>
                <c:pt idx="783">
                  <c:v>45</c:v>
                </c:pt>
                <c:pt idx="784">
                  <c:v>69</c:v>
                </c:pt>
                <c:pt idx="785">
                  <c:v>56</c:v>
                </c:pt>
                <c:pt idx="786">
                  <c:v>41</c:v>
                </c:pt>
                <c:pt idx="787">
                  <c:v>55</c:v>
                </c:pt>
                <c:pt idx="788">
                  <c:v>74</c:v>
                </c:pt>
                <c:pt idx="789">
                  <c:v>56</c:v>
                </c:pt>
                <c:pt idx="790">
                  <c:v>50</c:v>
                </c:pt>
                <c:pt idx="791">
                  <c:v>51</c:v>
                </c:pt>
                <c:pt idx="792">
                  <c:v>47</c:v>
                </c:pt>
                <c:pt idx="793">
                  <c:v>45</c:v>
                </c:pt>
                <c:pt idx="794">
                  <c:v>38</c:v>
                </c:pt>
                <c:pt idx="795">
                  <c:v>75</c:v>
                </c:pt>
                <c:pt idx="796">
                  <c:v>61</c:v>
                </c:pt>
                <c:pt idx="797">
                  <c:v>49</c:v>
                </c:pt>
                <c:pt idx="798">
                  <c:v>51</c:v>
                </c:pt>
                <c:pt idx="799">
                  <c:v>45</c:v>
                </c:pt>
                <c:pt idx="800">
                  <c:v>50</c:v>
                </c:pt>
                <c:pt idx="801">
                  <c:v>67</c:v>
                </c:pt>
                <c:pt idx="802">
                  <c:v>55</c:v>
                </c:pt>
                <c:pt idx="803">
                  <c:v>29</c:v>
                </c:pt>
                <c:pt idx="804">
                  <c:v>66</c:v>
                </c:pt>
                <c:pt idx="805">
                  <c:v>45</c:v>
                </c:pt>
                <c:pt idx="806">
                  <c:v>43</c:v>
                </c:pt>
                <c:pt idx="807">
                  <c:v>52</c:v>
                </c:pt>
                <c:pt idx="808">
                  <c:v>67</c:v>
                </c:pt>
                <c:pt idx="809">
                  <c:v>46</c:v>
                </c:pt>
                <c:pt idx="810">
                  <c:v>62</c:v>
                </c:pt>
                <c:pt idx="811">
                  <c:v>59</c:v>
                </c:pt>
                <c:pt idx="812">
                  <c:v>46</c:v>
                </c:pt>
                <c:pt idx="813">
                  <c:v>60</c:v>
                </c:pt>
                <c:pt idx="814">
                  <c:v>50</c:v>
                </c:pt>
                <c:pt idx="815">
                  <c:v>53</c:v>
                </c:pt>
                <c:pt idx="816">
                  <c:v>48</c:v>
                </c:pt>
                <c:pt idx="817">
                  <c:v>49</c:v>
                </c:pt>
                <c:pt idx="818">
                  <c:v>46</c:v>
                </c:pt>
                <c:pt idx="819">
                  <c:v>73</c:v>
                </c:pt>
                <c:pt idx="820">
                  <c:v>57</c:v>
                </c:pt>
                <c:pt idx="821">
                  <c:v>58</c:v>
                </c:pt>
                <c:pt idx="822">
                  <c:v>46</c:v>
                </c:pt>
                <c:pt idx="823">
                  <c:v>46</c:v>
                </c:pt>
                <c:pt idx="824">
                  <c:v>54</c:v>
                </c:pt>
                <c:pt idx="825">
                  <c:v>59</c:v>
                </c:pt>
                <c:pt idx="826">
                  <c:v>29</c:v>
                </c:pt>
                <c:pt idx="827">
                  <c:v>73</c:v>
                </c:pt>
                <c:pt idx="828">
                  <c:v>59</c:v>
                </c:pt>
                <c:pt idx="829">
                  <c:v>56</c:v>
                </c:pt>
                <c:pt idx="830">
                  <c:v>49</c:v>
                </c:pt>
                <c:pt idx="831">
                  <c:v>73</c:v>
                </c:pt>
                <c:pt idx="832">
                  <c:v>55</c:v>
                </c:pt>
                <c:pt idx="833">
                  <c:v>65</c:v>
                </c:pt>
                <c:pt idx="834">
                  <c:v>62</c:v>
                </c:pt>
                <c:pt idx="835">
                  <c:v>71</c:v>
                </c:pt>
                <c:pt idx="836">
                  <c:v>71</c:v>
                </c:pt>
                <c:pt idx="837">
                  <c:v>64</c:v>
                </c:pt>
                <c:pt idx="838">
                  <c:v>56</c:v>
                </c:pt>
                <c:pt idx="839">
                  <c:v>51</c:v>
                </c:pt>
                <c:pt idx="840">
                  <c:v>59</c:v>
                </c:pt>
                <c:pt idx="841">
                  <c:v>40</c:v>
                </c:pt>
                <c:pt idx="842">
                  <c:v>35</c:v>
                </c:pt>
                <c:pt idx="843">
                  <c:v>40</c:v>
                </c:pt>
                <c:pt idx="844">
                  <c:v>51</c:v>
                </c:pt>
                <c:pt idx="845">
                  <c:v>53</c:v>
                </c:pt>
                <c:pt idx="846">
                  <c:v>43</c:v>
                </c:pt>
                <c:pt idx="847">
                  <c:v>39</c:v>
                </c:pt>
                <c:pt idx="848">
                  <c:v>61</c:v>
                </c:pt>
                <c:pt idx="849">
                  <c:v>56</c:v>
                </c:pt>
                <c:pt idx="850">
                  <c:v>35</c:v>
                </c:pt>
                <c:pt idx="851">
                  <c:v>75</c:v>
                </c:pt>
                <c:pt idx="852">
                  <c:v>62</c:v>
                </c:pt>
                <c:pt idx="853">
                  <c:v>32</c:v>
                </c:pt>
                <c:pt idx="854">
                  <c:v>38</c:v>
                </c:pt>
                <c:pt idx="855">
                  <c:v>58</c:v>
                </c:pt>
                <c:pt idx="856">
                  <c:v>51</c:v>
                </c:pt>
                <c:pt idx="857">
                  <c:v>49</c:v>
                </c:pt>
                <c:pt idx="858">
                  <c:v>52</c:v>
                </c:pt>
                <c:pt idx="859">
                  <c:v>48</c:v>
                </c:pt>
                <c:pt idx="860">
                  <c:v>61</c:v>
                </c:pt>
                <c:pt idx="861">
                  <c:v>50</c:v>
                </c:pt>
                <c:pt idx="862">
                  <c:v>64</c:v>
                </c:pt>
                <c:pt idx="863">
                  <c:v>77</c:v>
                </c:pt>
                <c:pt idx="864">
                  <c:v>42</c:v>
                </c:pt>
                <c:pt idx="865">
                  <c:v>63</c:v>
                </c:pt>
                <c:pt idx="866">
                  <c:v>32</c:v>
                </c:pt>
                <c:pt idx="867">
                  <c:v>35</c:v>
                </c:pt>
                <c:pt idx="868">
                  <c:v>37</c:v>
                </c:pt>
                <c:pt idx="869">
                  <c:v>43</c:v>
                </c:pt>
                <c:pt idx="870">
                  <c:v>67</c:v>
                </c:pt>
                <c:pt idx="871">
                  <c:v>38</c:v>
                </c:pt>
                <c:pt idx="872">
                  <c:v>51</c:v>
                </c:pt>
                <c:pt idx="873">
                  <c:v>57</c:v>
                </c:pt>
                <c:pt idx="874">
                  <c:v>66</c:v>
                </c:pt>
                <c:pt idx="875">
                  <c:v>50</c:v>
                </c:pt>
                <c:pt idx="876">
                  <c:v>41</c:v>
                </c:pt>
                <c:pt idx="877">
                  <c:v>64</c:v>
                </c:pt>
                <c:pt idx="878">
                  <c:v>55</c:v>
                </c:pt>
                <c:pt idx="879">
                  <c:v>61</c:v>
                </c:pt>
                <c:pt idx="880">
                  <c:v>50</c:v>
                </c:pt>
                <c:pt idx="881">
                  <c:v>50</c:v>
                </c:pt>
                <c:pt idx="882">
                  <c:v>40</c:v>
                </c:pt>
                <c:pt idx="883">
                  <c:v>67</c:v>
                </c:pt>
                <c:pt idx="884">
                  <c:v>53</c:v>
                </c:pt>
                <c:pt idx="885">
                  <c:v>56</c:v>
                </c:pt>
                <c:pt idx="886">
                  <c:v>52</c:v>
                </c:pt>
                <c:pt idx="887">
                  <c:v>65</c:v>
                </c:pt>
                <c:pt idx="888">
                  <c:v>51</c:v>
                </c:pt>
                <c:pt idx="889">
                  <c:v>60</c:v>
                </c:pt>
                <c:pt idx="890">
                  <c:v>38</c:v>
                </c:pt>
                <c:pt idx="891">
                  <c:v>46</c:v>
                </c:pt>
                <c:pt idx="892">
                  <c:v>26</c:v>
                </c:pt>
                <c:pt idx="893">
                  <c:v>45</c:v>
                </c:pt>
                <c:pt idx="894">
                  <c:v>45</c:v>
                </c:pt>
                <c:pt idx="895">
                  <c:v>59</c:v>
                </c:pt>
                <c:pt idx="896">
                  <c:v>57</c:v>
                </c:pt>
                <c:pt idx="897">
                  <c:v>60</c:v>
                </c:pt>
                <c:pt idx="898">
                  <c:v>49</c:v>
                </c:pt>
                <c:pt idx="899">
                  <c:v>64</c:v>
                </c:pt>
                <c:pt idx="900">
                  <c:v>32</c:v>
                </c:pt>
                <c:pt idx="901">
                  <c:v>59</c:v>
                </c:pt>
                <c:pt idx="902">
                  <c:v>51</c:v>
                </c:pt>
                <c:pt idx="903">
                  <c:v>72</c:v>
                </c:pt>
                <c:pt idx="904">
                  <c:v>63</c:v>
                </c:pt>
                <c:pt idx="905">
                  <c:v>42</c:v>
                </c:pt>
                <c:pt idx="906">
                  <c:v>48</c:v>
                </c:pt>
                <c:pt idx="907">
                  <c:v>28</c:v>
                </c:pt>
                <c:pt idx="908">
                  <c:v>52</c:v>
                </c:pt>
                <c:pt idx="909">
                  <c:v>72</c:v>
                </c:pt>
                <c:pt idx="910">
                  <c:v>30</c:v>
                </c:pt>
                <c:pt idx="911">
                  <c:v>56</c:v>
                </c:pt>
                <c:pt idx="912">
                  <c:v>69</c:v>
                </c:pt>
                <c:pt idx="913">
                  <c:v>69</c:v>
                </c:pt>
                <c:pt idx="914">
                  <c:v>42</c:v>
                </c:pt>
                <c:pt idx="915">
                  <c:v>73</c:v>
                </c:pt>
                <c:pt idx="916">
                  <c:v>66</c:v>
                </c:pt>
                <c:pt idx="917">
                  <c:v>41</c:v>
                </c:pt>
                <c:pt idx="918">
                  <c:v>61</c:v>
                </c:pt>
                <c:pt idx="919">
                  <c:v>40</c:v>
                </c:pt>
                <c:pt idx="920">
                  <c:v>55</c:v>
                </c:pt>
                <c:pt idx="921">
                  <c:v>30</c:v>
                </c:pt>
                <c:pt idx="922">
                  <c:v>56</c:v>
                </c:pt>
                <c:pt idx="923">
                  <c:v>51</c:v>
                </c:pt>
                <c:pt idx="924">
                  <c:v>52</c:v>
                </c:pt>
                <c:pt idx="925">
                  <c:v>77</c:v>
                </c:pt>
                <c:pt idx="926">
                  <c:v>51</c:v>
                </c:pt>
                <c:pt idx="927">
                  <c:v>45</c:v>
                </c:pt>
                <c:pt idx="928">
                  <c:v>61</c:v>
                </c:pt>
                <c:pt idx="929">
                  <c:v>62</c:v>
                </c:pt>
                <c:pt idx="930">
                  <c:v>34</c:v>
                </c:pt>
                <c:pt idx="931">
                  <c:v>55</c:v>
                </c:pt>
                <c:pt idx="932">
                  <c:v>51</c:v>
                </c:pt>
                <c:pt idx="933">
                  <c:v>76</c:v>
                </c:pt>
                <c:pt idx="934">
                  <c:v>67</c:v>
                </c:pt>
                <c:pt idx="935">
                  <c:v>54</c:v>
                </c:pt>
                <c:pt idx="936">
                  <c:v>48</c:v>
                </c:pt>
                <c:pt idx="937">
                  <c:v>70</c:v>
                </c:pt>
                <c:pt idx="938">
                  <c:v>43</c:v>
                </c:pt>
                <c:pt idx="939">
                  <c:v>29</c:v>
                </c:pt>
                <c:pt idx="940">
                  <c:v>31</c:v>
                </c:pt>
                <c:pt idx="941">
                  <c:v>40</c:v>
                </c:pt>
                <c:pt idx="942">
                  <c:v>58</c:v>
                </c:pt>
                <c:pt idx="943">
                  <c:v>70</c:v>
                </c:pt>
                <c:pt idx="944">
                  <c:v>44</c:v>
                </c:pt>
                <c:pt idx="945">
                  <c:v>63</c:v>
                </c:pt>
                <c:pt idx="946">
                  <c:v>59</c:v>
                </c:pt>
                <c:pt idx="947">
                  <c:v>63</c:v>
                </c:pt>
                <c:pt idx="948">
                  <c:v>68</c:v>
                </c:pt>
                <c:pt idx="949">
                  <c:v>45</c:v>
                </c:pt>
                <c:pt idx="950">
                  <c:v>72</c:v>
                </c:pt>
                <c:pt idx="951">
                  <c:v>38</c:v>
                </c:pt>
                <c:pt idx="952">
                  <c:v>57</c:v>
                </c:pt>
                <c:pt idx="953">
                  <c:v>55</c:v>
                </c:pt>
                <c:pt idx="954">
                  <c:v>30</c:v>
                </c:pt>
                <c:pt idx="955">
                  <c:v>42</c:v>
                </c:pt>
                <c:pt idx="956">
                  <c:v>71</c:v>
                </c:pt>
                <c:pt idx="957">
                  <c:v>47</c:v>
                </c:pt>
                <c:pt idx="958">
                  <c:v>52</c:v>
                </c:pt>
                <c:pt idx="959">
                  <c:v>53</c:v>
                </c:pt>
                <c:pt idx="960">
                  <c:v>55</c:v>
                </c:pt>
                <c:pt idx="961">
                  <c:v>69</c:v>
                </c:pt>
                <c:pt idx="962">
                  <c:v>69</c:v>
                </c:pt>
                <c:pt idx="963">
                  <c:v>56</c:v>
                </c:pt>
                <c:pt idx="964">
                  <c:v>44</c:v>
                </c:pt>
                <c:pt idx="965">
                  <c:v>51</c:v>
                </c:pt>
                <c:pt idx="966">
                  <c:v>44</c:v>
                </c:pt>
                <c:pt idx="967">
                  <c:v>68</c:v>
                </c:pt>
                <c:pt idx="968">
                  <c:v>63</c:v>
                </c:pt>
                <c:pt idx="969">
                  <c:v>41</c:v>
                </c:pt>
                <c:pt idx="970">
                  <c:v>69</c:v>
                </c:pt>
                <c:pt idx="971">
                  <c:v>65</c:v>
                </c:pt>
                <c:pt idx="972">
                  <c:v>65</c:v>
                </c:pt>
                <c:pt idx="973">
                  <c:v>65</c:v>
                </c:pt>
                <c:pt idx="974">
                  <c:v>67</c:v>
                </c:pt>
                <c:pt idx="975">
                  <c:v>42</c:v>
                </c:pt>
                <c:pt idx="976">
                  <c:v>56</c:v>
                </c:pt>
                <c:pt idx="977">
                  <c:v>43</c:v>
                </c:pt>
                <c:pt idx="978">
                  <c:v>69</c:v>
                </c:pt>
                <c:pt idx="979">
                  <c:v>47</c:v>
                </c:pt>
                <c:pt idx="980">
                  <c:v>64</c:v>
                </c:pt>
                <c:pt idx="981">
                  <c:v>51</c:v>
                </c:pt>
                <c:pt idx="982">
                  <c:v>44</c:v>
                </c:pt>
                <c:pt idx="983">
                  <c:v>47</c:v>
                </c:pt>
                <c:pt idx="984">
                  <c:v>53</c:v>
                </c:pt>
                <c:pt idx="985">
                  <c:v>48</c:v>
                </c:pt>
                <c:pt idx="986">
                  <c:v>45</c:v>
                </c:pt>
                <c:pt idx="987">
                  <c:v>54</c:v>
                </c:pt>
                <c:pt idx="988">
                  <c:v>65</c:v>
                </c:pt>
                <c:pt idx="989">
                  <c:v>50</c:v>
                </c:pt>
                <c:pt idx="990">
                  <c:v>44</c:v>
                </c:pt>
                <c:pt idx="991">
                  <c:v>48</c:v>
                </c:pt>
                <c:pt idx="992">
                  <c:v>75</c:v>
                </c:pt>
                <c:pt idx="993">
                  <c:v>68</c:v>
                </c:pt>
                <c:pt idx="994">
                  <c:v>62</c:v>
                </c:pt>
                <c:pt idx="995">
                  <c:v>68</c:v>
                </c:pt>
                <c:pt idx="996">
                  <c:v>55</c:v>
                </c:pt>
                <c:pt idx="997">
                  <c:v>65</c:v>
                </c:pt>
                <c:pt idx="998">
                  <c:v>47</c:v>
                </c:pt>
                <c:pt idx="999">
                  <c:v>63</c:v>
                </c:pt>
                <c:pt idx="1000">
                  <c:v>61</c:v>
                </c:pt>
                <c:pt idx="1001">
                  <c:v>59</c:v>
                </c:pt>
                <c:pt idx="1002">
                  <c:v>51</c:v>
                </c:pt>
                <c:pt idx="1003">
                  <c:v>51</c:v>
                </c:pt>
                <c:pt idx="1004">
                  <c:v>73</c:v>
                </c:pt>
                <c:pt idx="1005">
                  <c:v>67</c:v>
                </c:pt>
                <c:pt idx="1006">
                  <c:v>46</c:v>
                </c:pt>
                <c:pt idx="1007">
                  <c:v>78</c:v>
                </c:pt>
                <c:pt idx="1008">
                  <c:v>59</c:v>
                </c:pt>
                <c:pt idx="1009">
                  <c:v>33</c:v>
                </c:pt>
                <c:pt idx="1010">
                  <c:v>58</c:v>
                </c:pt>
                <c:pt idx="1011">
                  <c:v>32</c:v>
                </c:pt>
                <c:pt idx="1012">
                  <c:v>45</c:v>
                </c:pt>
                <c:pt idx="1013">
                  <c:v>42</c:v>
                </c:pt>
                <c:pt idx="1014">
                  <c:v>75</c:v>
                </c:pt>
                <c:pt idx="1015">
                  <c:v>47</c:v>
                </c:pt>
                <c:pt idx="1016">
                  <c:v>37</c:v>
                </c:pt>
                <c:pt idx="1017">
                  <c:v>70</c:v>
                </c:pt>
                <c:pt idx="1018">
                  <c:v>63</c:v>
                </c:pt>
                <c:pt idx="1019">
                  <c:v>50</c:v>
                </c:pt>
                <c:pt idx="1020">
                  <c:v>47</c:v>
                </c:pt>
                <c:pt idx="1021">
                  <c:v>60</c:v>
                </c:pt>
                <c:pt idx="1022">
                  <c:v>58</c:v>
                </c:pt>
                <c:pt idx="1023">
                  <c:v>44</c:v>
                </c:pt>
                <c:pt idx="1024">
                  <c:v>27</c:v>
                </c:pt>
                <c:pt idx="1025">
                  <c:v>50</c:v>
                </c:pt>
                <c:pt idx="1026">
                  <c:v>35</c:v>
                </c:pt>
                <c:pt idx="1027">
                  <c:v>42</c:v>
                </c:pt>
                <c:pt idx="1028">
                  <c:v>50</c:v>
                </c:pt>
                <c:pt idx="1029">
                  <c:v>28</c:v>
                </c:pt>
                <c:pt idx="1030">
                  <c:v>54</c:v>
                </c:pt>
                <c:pt idx="1031">
                  <c:v>46</c:v>
                </c:pt>
                <c:pt idx="1032">
                  <c:v>72</c:v>
                </c:pt>
                <c:pt idx="1033">
                  <c:v>47</c:v>
                </c:pt>
                <c:pt idx="1034">
                  <c:v>48</c:v>
                </c:pt>
                <c:pt idx="1035">
                  <c:v>50</c:v>
                </c:pt>
                <c:pt idx="1036">
                  <c:v>56</c:v>
                </c:pt>
                <c:pt idx="1037">
                  <c:v>58</c:v>
                </c:pt>
                <c:pt idx="1038">
                  <c:v>39</c:v>
                </c:pt>
                <c:pt idx="1039">
                  <c:v>44</c:v>
                </c:pt>
                <c:pt idx="1040">
                  <c:v>70</c:v>
                </c:pt>
                <c:pt idx="1041">
                  <c:v>61</c:v>
                </c:pt>
                <c:pt idx="1042">
                  <c:v>48</c:v>
                </c:pt>
                <c:pt idx="1043">
                  <c:v>71</c:v>
                </c:pt>
                <c:pt idx="1044">
                  <c:v>36</c:v>
                </c:pt>
                <c:pt idx="1045">
                  <c:v>73</c:v>
                </c:pt>
                <c:pt idx="1046">
                  <c:v>42</c:v>
                </c:pt>
                <c:pt idx="1047">
                  <c:v>54</c:v>
                </c:pt>
                <c:pt idx="1048">
                  <c:v>49</c:v>
                </c:pt>
                <c:pt idx="1049">
                  <c:v>51</c:v>
                </c:pt>
                <c:pt idx="1050">
                  <c:v>45</c:v>
                </c:pt>
                <c:pt idx="1051">
                  <c:v>33</c:v>
                </c:pt>
                <c:pt idx="1052">
                  <c:v>47</c:v>
                </c:pt>
                <c:pt idx="1053">
                  <c:v>53</c:v>
                </c:pt>
                <c:pt idx="1054">
                  <c:v>39</c:v>
                </c:pt>
                <c:pt idx="1055">
                  <c:v>26</c:v>
                </c:pt>
                <c:pt idx="1056">
                  <c:v>66</c:v>
                </c:pt>
                <c:pt idx="1057">
                  <c:v>66</c:v>
                </c:pt>
                <c:pt idx="1058">
                  <c:v>50</c:v>
                </c:pt>
                <c:pt idx="1059">
                  <c:v>58</c:v>
                </c:pt>
                <c:pt idx="1060">
                  <c:v>67</c:v>
                </c:pt>
                <c:pt idx="1061">
                  <c:v>64</c:v>
                </c:pt>
                <c:pt idx="1062">
                  <c:v>55</c:v>
                </c:pt>
                <c:pt idx="1063">
                  <c:v>52</c:v>
                </c:pt>
                <c:pt idx="1064">
                  <c:v>47</c:v>
                </c:pt>
                <c:pt idx="1065">
                  <c:v>56</c:v>
                </c:pt>
                <c:pt idx="1066">
                  <c:v>54</c:v>
                </c:pt>
                <c:pt idx="1067">
                  <c:v>42</c:v>
                </c:pt>
                <c:pt idx="1068">
                  <c:v>71</c:v>
                </c:pt>
                <c:pt idx="1069">
                  <c:v>66</c:v>
                </c:pt>
                <c:pt idx="1070">
                  <c:v>78</c:v>
                </c:pt>
                <c:pt idx="1071">
                  <c:v>52</c:v>
                </c:pt>
                <c:pt idx="1072">
                  <c:v>65</c:v>
                </c:pt>
                <c:pt idx="1073">
                  <c:v>35</c:v>
                </c:pt>
                <c:pt idx="1074">
                  <c:v>44</c:v>
                </c:pt>
                <c:pt idx="1075">
                  <c:v>51</c:v>
                </c:pt>
                <c:pt idx="1076">
                  <c:v>61</c:v>
                </c:pt>
                <c:pt idx="1077">
                  <c:v>56</c:v>
                </c:pt>
                <c:pt idx="1078">
                  <c:v>57</c:v>
                </c:pt>
                <c:pt idx="1079">
                  <c:v>45</c:v>
                </c:pt>
                <c:pt idx="1080">
                  <c:v>34</c:v>
                </c:pt>
                <c:pt idx="1081">
                  <c:v>48</c:v>
                </c:pt>
                <c:pt idx="1082">
                  <c:v>46</c:v>
                </c:pt>
                <c:pt idx="1083">
                  <c:v>57</c:v>
                </c:pt>
                <c:pt idx="1084">
                  <c:v>32</c:v>
                </c:pt>
                <c:pt idx="1085">
                  <c:v>51</c:v>
                </c:pt>
                <c:pt idx="1086">
                  <c:v>48</c:v>
                </c:pt>
                <c:pt idx="1087">
                  <c:v>35</c:v>
                </c:pt>
                <c:pt idx="1088">
                  <c:v>47</c:v>
                </c:pt>
                <c:pt idx="1089">
                  <c:v>47</c:v>
                </c:pt>
                <c:pt idx="1090">
                  <c:v>50</c:v>
                </c:pt>
                <c:pt idx="1091">
                  <c:v>70</c:v>
                </c:pt>
                <c:pt idx="1092">
                  <c:v>45</c:v>
                </c:pt>
                <c:pt idx="1093">
                  <c:v>48</c:v>
                </c:pt>
                <c:pt idx="1094">
                  <c:v>40</c:v>
                </c:pt>
                <c:pt idx="1095">
                  <c:v>72</c:v>
                </c:pt>
                <c:pt idx="1096">
                  <c:v>44</c:v>
                </c:pt>
                <c:pt idx="1097">
                  <c:v>61</c:v>
                </c:pt>
                <c:pt idx="1098">
                  <c:v>50</c:v>
                </c:pt>
                <c:pt idx="1099">
                  <c:v>59</c:v>
                </c:pt>
                <c:pt idx="1100">
                  <c:v>45</c:v>
                </c:pt>
                <c:pt idx="1101">
                  <c:v>48</c:v>
                </c:pt>
                <c:pt idx="1102">
                  <c:v>30</c:v>
                </c:pt>
                <c:pt idx="1103">
                  <c:v>48</c:v>
                </c:pt>
                <c:pt idx="1104">
                  <c:v>32</c:v>
                </c:pt>
                <c:pt idx="1105">
                  <c:v>42</c:v>
                </c:pt>
                <c:pt idx="1106">
                  <c:v>68</c:v>
                </c:pt>
                <c:pt idx="1107">
                  <c:v>57</c:v>
                </c:pt>
                <c:pt idx="1108">
                  <c:v>44</c:v>
                </c:pt>
                <c:pt idx="1109">
                  <c:v>42</c:v>
                </c:pt>
                <c:pt idx="1110">
                  <c:v>33</c:v>
                </c:pt>
                <c:pt idx="1111">
                  <c:v>67</c:v>
                </c:pt>
                <c:pt idx="1112">
                  <c:v>38</c:v>
                </c:pt>
                <c:pt idx="1113">
                  <c:v>38</c:v>
                </c:pt>
                <c:pt idx="1114">
                  <c:v>73</c:v>
                </c:pt>
                <c:pt idx="1115">
                  <c:v>65</c:v>
                </c:pt>
                <c:pt idx="1116">
                  <c:v>56</c:v>
                </c:pt>
                <c:pt idx="1117">
                  <c:v>65</c:v>
                </c:pt>
                <c:pt idx="1118">
                  <c:v>42</c:v>
                </c:pt>
                <c:pt idx="1119">
                  <c:v>50</c:v>
                </c:pt>
                <c:pt idx="1120">
                  <c:v>47</c:v>
                </c:pt>
                <c:pt idx="1121">
                  <c:v>51</c:v>
                </c:pt>
                <c:pt idx="1122">
                  <c:v>70</c:v>
                </c:pt>
                <c:pt idx="1123">
                  <c:v>45</c:v>
                </c:pt>
                <c:pt idx="1124">
                  <c:v>44</c:v>
                </c:pt>
                <c:pt idx="1125">
                  <c:v>44</c:v>
                </c:pt>
                <c:pt idx="1126">
                  <c:v>55</c:v>
                </c:pt>
                <c:pt idx="1127">
                  <c:v>52</c:v>
                </c:pt>
                <c:pt idx="1128">
                  <c:v>65</c:v>
                </c:pt>
                <c:pt idx="1129">
                  <c:v>64</c:v>
                </c:pt>
                <c:pt idx="1130">
                  <c:v>34</c:v>
                </c:pt>
                <c:pt idx="1131">
                  <c:v>75</c:v>
                </c:pt>
                <c:pt idx="1132">
                  <c:v>46</c:v>
                </c:pt>
                <c:pt idx="1133">
                  <c:v>62</c:v>
                </c:pt>
                <c:pt idx="1134">
                  <c:v>46</c:v>
                </c:pt>
                <c:pt idx="1135">
                  <c:v>55</c:v>
                </c:pt>
                <c:pt idx="1136">
                  <c:v>51</c:v>
                </c:pt>
                <c:pt idx="1137">
                  <c:v>49</c:v>
                </c:pt>
                <c:pt idx="1138">
                  <c:v>39</c:v>
                </c:pt>
                <c:pt idx="1139">
                  <c:v>58</c:v>
                </c:pt>
                <c:pt idx="1140">
                  <c:v>46</c:v>
                </c:pt>
                <c:pt idx="1141">
                  <c:v>67</c:v>
                </c:pt>
                <c:pt idx="1142">
                  <c:v>47</c:v>
                </c:pt>
                <c:pt idx="1143">
                  <c:v>52</c:v>
                </c:pt>
                <c:pt idx="1144">
                  <c:v>38</c:v>
                </c:pt>
                <c:pt idx="1145">
                  <c:v>49</c:v>
                </c:pt>
                <c:pt idx="1146">
                  <c:v>57</c:v>
                </c:pt>
                <c:pt idx="1147">
                  <c:v>65</c:v>
                </c:pt>
                <c:pt idx="1148">
                  <c:v>32</c:v>
                </c:pt>
                <c:pt idx="1149">
                  <c:v>56</c:v>
                </c:pt>
                <c:pt idx="1150">
                  <c:v>52</c:v>
                </c:pt>
                <c:pt idx="1151">
                  <c:v>41</c:v>
                </c:pt>
                <c:pt idx="1152">
                  <c:v>57</c:v>
                </c:pt>
                <c:pt idx="1153">
                  <c:v>39</c:v>
                </c:pt>
                <c:pt idx="1154">
                  <c:v>30</c:v>
                </c:pt>
                <c:pt idx="1155">
                  <c:v>41</c:v>
                </c:pt>
                <c:pt idx="1156">
                  <c:v>58</c:v>
                </c:pt>
                <c:pt idx="1157">
                  <c:v>42</c:v>
                </c:pt>
                <c:pt idx="1158">
                  <c:v>64</c:v>
                </c:pt>
                <c:pt idx="1159">
                  <c:v>49</c:v>
                </c:pt>
                <c:pt idx="1160">
                  <c:v>57</c:v>
                </c:pt>
                <c:pt idx="1161">
                  <c:v>61</c:v>
                </c:pt>
                <c:pt idx="1162">
                  <c:v>37</c:v>
                </c:pt>
                <c:pt idx="1163">
                  <c:v>68</c:v>
                </c:pt>
                <c:pt idx="1164">
                  <c:v>50</c:v>
                </c:pt>
                <c:pt idx="1165">
                  <c:v>41</c:v>
                </c:pt>
                <c:pt idx="1166">
                  <c:v>32</c:v>
                </c:pt>
                <c:pt idx="1167">
                  <c:v>51</c:v>
                </c:pt>
                <c:pt idx="1168">
                  <c:v>71</c:v>
                </c:pt>
                <c:pt idx="1169">
                  <c:v>65</c:v>
                </c:pt>
                <c:pt idx="1170">
                  <c:v>45</c:v>
                </c:pt>
                <c:pt idx="1171">
                  <c:v>38</c:v>
                </c:pt>
                <c:pt idx="1172">
                  <c:v>38</c:v>
                </c:pt>
                <c:pt idx="1173">
                  <c:v>47</c:v>
                </c:pt>
                <c:pt idx="1174">
                  <c:v>30</c:v>
                </c:pt>
                <c:pt idx="1175">
                  <c:v>51</c:v>
                </c:pt>
                <c:pt idx="1176">
                  <c:v>56</c:v>
                </c:pt>
                <c:pt idx="1177">
                  <c:v>48</c:v>
                </c:pt>
                <c:pt idx="1178">
                  <c:v>38</c:v>
                </c:pt>
                <c:pt idx="1179">
                  <c:v>39</c:v>
                </c:pt>
                <c:pt idx="1180">
                  <c:v>49</c:v>
                </c:pt>
                <c:pt idx="1181">
                  <c:v>39</c:v>
                </c:pt>
                <c:pt idx="1182">
                  <c:v>49</c:v>
                </c:pt>
                <c:pt idx="1183">
                  <c:v>36</c:v>
                </c:pt>
                <c:pt idx="1184">
                  <c:v>47</c:v>
                </c:pt>
                <c:pt idx="1185">
                  <c:v>58</c:v>
                </c:pt>
                <c:pt idx="1186">
                  <c:v>48</c:v>
                </c:pt>
                <c:pt idx="1187">
                  <c:v>49</c:v>
                </c:pt>
                <c:pt idx="1188">
                  <c:v>51</c:v>
                </c:pt>
                <c:pt idx="1189">
                  <c:v>49</c:v>
                </c:pt>
                <c:pt idx="1190">
                  <c:v>63</c:v>
                </c:pt>
                <c:pt idx="1191">
                  <c:v>49</c:v>
                </c:pt>
                <c:pt idx="1192">
                  <c:v>54</c:v>
                </c:pt>
                <c:pt idx="1193">
                  <c:v>61</c:v>
                </c:pt>
                <c:pt idx="1194">
                  <c:v>45</c:v>
                </c:pt>
                <c:pt idx="1195">
                  <c:v>54</c:v>
                </c:pt>
                <c:pt idx="1196">
                  <c:v>55</c:v>
                </c:pt>
                <c:pt idx="1197">
                  <c:v>44</c:v>
                </c:pt>
                <c:pt idx="1198">
                  <c:v>52</c:v>
                </c:pt>
                <c:pt idx="1199">
                  <c:v>51</c:v>
                </c:pt>
                <c:pt idx="1200">
                  <c:v>68</c:v>
                </c:pt>
                <c:pt idx="1201">
                  <c:v>47</c:v>
                </c:pt>
                <c:pt idx="1202">
                  <c:v>41</c:v>
                </c:pt>
                <c:pt idx="1203">
                  <c:v>42</c:v>
                </c:pt>
                <c:pt idx="1204">
                  <c:v>70</c:v>
                </c:pt>
                <c:pt idx="1205">
                  <c:v>49</c:v>
                </c:pt>
                <c:pt idx="1206">
                  <c:v>48</c:v>
                </c:pt>
                <c:pt idx="1207">
                  <c:v>41</c:v>
                </c:pt>
                <c:pt idx="1208">
                  <c:v>34</c:v>
                </c:pt>
                <c:pt idx="1209">
                  <c:v>71</c:v>
                </c:pt>
                <c:pt idx="1210">
                  <c:v>69</c:v>
                </c:pt>
                <c:pt idx="1211">
                  <c:v>57</c:v>
                </c:pt>
                <c:pt idx="1212">
                  <c:v>47</c:v>
                </c:pt>
                <c:pt idx="1213">
                  <c:v>48</c:v>
                </c:pt>
                <c:pt idx="1214">
                  <c:v>65</c:v>
                </c:pt>
                <c:pt idx="1215">
                  <c:v>50</c:v>
                </c:pt>
                <c:pt idx="1216">
                  <c:v>46</c:v>
                </c:pt>
                <c:pt idx="1217">
                  <c:v>49</c:v>
                </c:pt>
                <c:pt idx="1218">
                  <c:v>59</c:v>
                </c:pt>
                <c:pt idx="1219">
                  <c:v>73</c:v>
                </c:pt>
                <c:pt idx="1220">
                  <c:v>53</c:v>
                </c:pt>
                <c:pt idx="1221">
                  <c:v>43</c:v>
                </c:pt>
                <c:pt idx="1222">
                  <c:v>47</c:v>
                </c:pt>
                <c:pt idx="1223">
                  <c:v>69</c:v>
                </c:pt>
                <c:pt idx="1224">
                  <c:v>54</c:v>
                </c:pt>
                <c:pt idx="1225">
                  <c:v>56</c:v>
                </c:pt>
                <c:pt idx="1226">
                  <c:v>32</c:v>
                </c:pt>
                <c:pt idx="1227">
                  <c:v>62</c:v>
                </c:pt>
                <c:pt idx="1228">
                  <c:v>72</c:v>
                </c:pt>
                <c:pt idx="1229">
                  <c:v>59</c:v>
                </c:pt>
                <c:pt idx="1230">
                  <c:v>42</c:v>
                </c:pt>
                <c:pt idx="1231">
                  <c:v>50</c:v>
                </c:pt>
                <c:pt idx="1232">
                  <c:v>68</c:v>
                </c:pt>
                <c:pt idx="1233">
                  <c:v>62</c:v>
                </c:pt>
                <c:pt idx="1234">
                  <c:v>39</c:v>
                </c:pt>
                <c:pt idx="1235">
                  <c:v>46</c:v>
                </c:pt>
                <c:pt idx="1236">
                  <c:v>42</c:v>
                </c:pt>
                <c:pt idx="1237">
                  <c:v>68</c:v>
                </c:pt>
                <c:pt idx="1238">
                  <c:v>32</c:v>
                </c:pt>
                <c:pt idx="1239">
                  <c:v>51</c:v>
                </c:pt>
                <c:pt idx="1240">
                  <c:v>66</c:v>
                </c:pt>
                <c:pt idx="1241">
                  <c:v>62</c:v>
                </c:pt>
                <c:pt idx="1242">
                  <c:v>73</c:v>
                </c:pt>
                <c:pt idx="1243">
                  <c:v>53</c:v>
                </c:pt>
                <c:pt idx="1244">
                  <c:v>58</c:v>
                </c:pt>
                <c:pt idx="1245">
                  <c:v>41</c:v>
                </c:pt>
                <c:pt idx="1246">
                  <c:v>49</c:v>
                </c:pt>
                <c:pt idx="1247">
                  <c:v>78</c:v>
                </c:pt>
                <c:pt idx="1248">
                  <c:v>50</c:v>
                </c:pt>
                <c:pt idx="1249">
                  <c:v>58</c:v>
                </c:pt>
                <c:pt idx="1250">
                  <c:v>42</c:v>
                </c:pt>
                <c:pt idx="1251">
                  <c:v>36</c:v>
                </c:pt>
                <c:pt idx="1252">
                  <c:v>71</c:v>
                </c:pt>
                <c:pt idx="1253">
                  <c:v>37</c:v>
                </c:pt>
                <c:pt idx="1254">
                  <c:v>59</c:v>
                </c:pt>
                <c:pt idx="1255">
                  <c:v>52</c:v>
                </c:pt>
                <c:pt idx="1256">
                  <c:v>59</c:v>
                </c:pt>
                <c:pt idx="1257">
                  <c:v>70</c:v>
                </c:pt>
                <c:pt idx="1258">
                  <c:v>43</c:v>
                </c:pt>
                <c:pt idx="1259">
                  <c:v>61</c:v>
                </c:pt>
                <c:pt idx="1260">
                  <c:v>74</c:v>
                </c:pt>
                <c:pt idx="1261">
                  <c:v>54</c:v>
                </c:pt>
                <c:pt idx="1262">
                  <c:v>45</c:v>
                </c:pt>
                <c:pt idx="1263">
                  <c:v>39</c:v>
                </c:pt>
                <c:pt idx="1264">
                  <c:v>44</c:v>
                </c:pt>
                <c:pt idx="1265">
                  <c:v>56</c:v>
                </c:pt>
                <c:pt idx="1266">
                  <c:v>54</c:v>
                </c:pt>
                <c:pt idx="1267">
                  <c:v>50</c:v>
                </c:pt>
                <c:pt idx="1268">
                  <c:v>45</c:v>
                </c:pt>
                <c:pt idx="1269">
                  <c:v>55</c:v>
                </c:pt>
                <c:pt idx="1270">
                  <c:v>71</c:v>
                </c:pt>
                <c:pt idx="1271">
                  <c:v>68</c:v>
                </c:pt>
                <c:pt idx="1272">
                  <c:v>74</c:v>
                </c:pt>
                <c:pt idx="1273">
                  <c:v>72</c:v>
                </c:pt>
                <c:pt idx="1274">
                  <c:v>69</c:v>
                </c:pt>
                <c:pt idx="1275">
                  <c:v>45</c:v>
                </c:pt>
                <c:pt idx="1276">
                  <c:v>66</c:v>
                </c:pt>
                <c:pt idx="1277">
                  <c:v>42</c:v>
                </c:pt>
                <c:pt idx="1278">
                  <c:v>59</c:v>
                </c:pt>
                <c:pt idx="1279">
                  <c:v>53</c:v>
                </c:pt>
                <c:pt idx="1280">
                  <c:v>69</c:v>
                </c:pt>
                <c:pt idx="1281">
                  <c:v>73</c:v>
                </c:pt>
                <c:pt idx="1282">
                  <c:v>55</c:v>
                </c:pt>
                <c:pt idx="1283">
                  <c:v>53</c:v>
                </c:pt>
                <c:pt idx="1284">
                  <c:v>35</c:v>
                </c:pt>
                <c:pt idx="1285">
                  <c:v>70</c:v>
                </c:pt>
                <c:pt idx="1286">
                  <c:v>35</c:v>
                </c:pt>
                <c:pt idx="1287">
                  <c:v>44</c:v>
                </c:pt>
                <c:pt idx="1288">
                  <c:v>53</c:v>
                </c:pt>
                <c:pt idx="1289">
                  <c:v>35</c:v>
                </c:pt>
                <c:pt idx="1290">
                  <c:v>43</c:v>
                </c:pt>
                <c:pt idx="1291">
                  <c:v>62</c:v>
                </c:pt>
                <c:pt idx="1292">
                  <c:v>33</c:v>
                </c:pt>
                <c:pt idx="1293">
                  <c:v>45</c:v>
                </c:pt>
                <c:pt idx="1294">
                  <c:v>54</c:v>
                </c:pt>
                <c:pt idx="1295">
                  <c:v>61</c:v>
                </c:pt>
                <c:pt idx="1296">
                  <c:v>36</c:v>
                </c:pt>
                <c:pt idx="1297">
                  <c:v>62</c:v>
                </c:pt>
                <c:pt idx="1298">
                  <c:v>42</c:v>
                </c:pt>
                <c:pt idx="1299">
                  <c:v>34</c:v>
                </c:pt>
                <c:pt idx="1300">
                  <c:v>37</c:v>
                </c:pt>
                <c:pt idx="1301">
                  <c:v>43</c:v>
                </c:pt>
                <c:pt idx="1302">
                  <c:v>62</c:v>
                </c:pt>
                <c:pt idx="1303">
                  <c:v>34</c:v>
                </c:pt>
                <c:pt idx="1304">
                  <c:v>67</c:v>
                </c:pt>
                <c:pt idx="1305">
                  <c:v>42</c:v>
                </c:pt>
                <c:pt idx="1306">
                  <c:v>72</c:v>
                </c:pt>
                <c:pt idx="1307">
                  <c:v>68</c:v>
                </c:pt>
                <c:pt idx="1308">
                  <c:v>50</c:v>
                </c:pt>
                <c:pt idx="1309">
                  <c:v>43</c:v>
                </c:pt>
                <c:pt idx="1310">
                  <c:v>45</c:v>
                </c:pt>
                <c:pt idx="1311">
                  <c:v>47</c:v>
                </c:pt>
                <c:pt idx="1312">
                  <c:v>52</c:v>
                </c:pt>
                <c:pt idx="1313">
                  <c:v>33</c:v>
                </c:pt>
                <c:pt idx="1314">
                  <c:v>54</c:v>
                </c:pt>
                <c:pt idx="1315">
                  <c:v>50</c:v>
                </c:pt>
                <c:pt idx="1316">
                  <c:v>60</c:v>
                </c:pt>
                <c:pt idx="1317">
                  <c:v>67</c:v>
                </c:pt>
                <c:pt idx="1318">
                  <c:v>44</c:v>
                </c:pt>
                <c:pt idx="1319">
                  <c:v>71</c:v>
                </c:pt>
                <c:pt idx="1320">
                  <c:v>57</c:v>
                </c:pt>
                <c:pt idx="1321">
                  <c:v>36</c:v>
                </c:pt>
                <c:pt idx="1322">
                  <c:v>63</c:v>
                </c:pt>
                <c:pt idx="1323">
                  <c:v>54</c:v>
                </c:pt>
                <c:pt idx="1324">
                  <c:v>45</c:v>
                </c:pt>
                <c:pt idx="1325">
                  <c:v>39</c:v>
                </c:pt>
                <c:pt idx="1326">
                  <c:v>52</c:v>
                </c:pt>
                <c:pt idx="1327">
                  <c:v>56</c:v>
                </c:pt>
                <c:pt idx="1328">
                  <c:v>50</c:v>
                </c:pt>
                <c:pt idx="1329">
                  <c:v>62</c:v>
                </c:pt>
                <c:pt idx="1330">
                  <c:v>61</c:v>
                </c:pt>
                <c:pt idx="1331">
                  <c:v>46</c:v>
                </c:pt>
                <c:pt idx="1332">
                  <c:v>41</c:v>
                </c:pt>
                <c:pt idx="1333">
                  <c:v>44</c:v>
                </c:pt>
                <c:pt idx="1334">
                  <c:v>32</c:v>
                </c:pt>
                <c:pt idx="1335">
                  <c:v>70</c:v>
                </c:pt>
                <c:pt idx="1336">
                  <c:v>67</c:v>
                </c:pt>
                <c:pt idx="1337">
                  <c:v>39</c:v>
                </c:pt>
                <c:pt idx="1338">
                  <c:v>47</c:v>
                </c:pt>
                <c:pt idx="1339">
                  <c:v>76</c:v>
                </c:pt>
                <c:pt idx="1340">
                  <c:v>72</c:v>
                </c:pt>
                <c:pt idx="1341">
                  <c:v>72</c:v>
                </c:pt>
                <c:pt idx="1342">
                  <c:v>67</c:v>
                </c:pt>
                <c:pt idx="1343">
                  <c:v>37</c:v>
                </c:pt>
                <c:pt idx="1344">
                  <c:v>40</c:v>
                </c:pt>
                <c:pt idx="1345">
                  <c:v>66</c:v>
                </c:pt>
                <c:pt idx="1346">
                  <c:v>77</c:v>
                </c:pt>
                <c:pt idx="1347">
                  <c:v>52</c:v>
                </c:pt>
                <c:pt idx="1348">
                  <c:v>55</c:v>
                </c:pt>
                <c:pt idx="1349">
                  <c:v>51</c:v>
                </c:pt>
                <c:pt idx="1350">
                  <c:v>46</c:v>
                </c:pt>
                <c:pt idx="1351">
                  <c:v>43</c:v>
                </c:pt>
                <c:pt idx="1352">
                  <c:v>42</c:v>
                </c:pt>
                <c:pt idx="1353">
                  <c:v>33</c:v>
                </c:pt>
                <c:pt idx="1354">
                  <c:v>60</c:v>
                </c:pt>
                <c:pt idx="1355">
                  <c:v>37</c:v>
                </c:pt>
                <c:pt idx="1356">
                  <c:v>56</c:v>
                </c:pt>
                <c:pt idx="1357">
                  <c:v>51</c:v>
                </c:pt>
                <c:pt idx="1358">
                  <c:v>49</c:v>
                </c:pt>
                <c:pt idx="1359">
                  <c:v>47</c:v>
                </c:pt>
                <c:pt idx="1360">
                  <c:v>81</c:v>
                </c:pt>
                <c:pt idx="1361">
                  <c:v>56</c:v>
                </c:pt>
                <c:pt idx="1362">
                  <c:v>32</c:v>
                </c:pt>
                <c:pt idx="1363">
                  <c:v>55</c:v>
                </c:pt>
                <c:pt idx="1364">
                  <c:v>48</c:v>
                </c:pt>
                <c:pt idx="1365">
                  <c:v>55</c:v>
                </c:pt>
                <c:pt idx="1366">
                  <c:v>57</c:v>
                </c:pt>
                <c:pt idx="1367">
                  <c:v>70</c:v>
                </c:pt>
                <c:pt idx="1368">
                  <c:v>73</c:v>
                </c:pt>
                <c:pt idx="1369">
                  <c:v>53</c:v>
                </c:pt>
                <c:pt idx="1370">
                  <c:v>70</c:v>
                </c:pt>
                <c:pt idx="1371">
                  <c:v>67</c:v>
                </c:pt>
                <c:pt idx="1372">
                  <c:v>36</c:v>
                </c:pt>
                <c:pt idx="1373">
                  <c:v>33</c:v>
                </c:pt>
                <c:pt idx="1374">
                  <c:v>67</c:v>
                </c:pt>
                <c:pt idx="1375">
                  <c:v>42</c:v>
                </c:pt>
                <c:pt idx="1376">
                  <c:v>55</c:v>
                </c:pt>
                <c:pt idx="1377">
                  <c:v>59</c:v>
                </c:pt>
                <c:pt idx="1378">
                  <c:v>36</c:v>
                </c:pt>
                <c:pt idx="1379">
                  <c:v>55</c:v>
                </c:pt>
                <c:pt idx="1380">
                  <c:v>38</c:v>
                </c:pt>
                <c:pt idx="1381">
                  <c:v>41</c:v>
                </c:pt>
                <c:pt idx="1382">
                  <c:v>47</c:v>
                </c:pt>
                <c:pt idx="1383">
                  <c:v>68</c:v>
                </c:pt>
                <c:pt idx="1384">
                  <c:v>39</c:v>
                </c:pt>
                <c:pt idx="1385">
                  <c:v>42</c:v>
                </c:pt>
                <c:pt idx="1386">
                  <c:v>34</c:v>
                </c:pt>
                <c:pt idx="1387">
                  <c:v>50</c:v>
                </c:pt>
                <c:pt idx="1388">
                  <c:v>32</c:v>
                </c:pt>
                <c:pt idx="1389">
                  <c:v>52</c:v>
                </c:pt>
                <c:pt idx="1390">
                  <c:v>62</c:v>
                </c:pt>
                <c:pt idx="1391">
                  <c:v>47</c:v>
                </c:pt>
                <c:pt idx="1392">
                  <c:v>56</c:v>
                </c:pt>
                <c:pt idx="1393">
                  <c:v>67</c:v>
                </c:pt>
                <c:pt idx="1394">
                  <c:v>44</c:v>
                </c:pt>
                <c:pt idx="1395">
                  <c:v>54</c:v>
                </c:pt>
                <c:pt idx="1396">
                  <c:v>53</c:v>
                </c:pt>
                <c:pt idx="1397">
                  <c:v>27</c:v>
                </c:pt>
                <c:pt idx="1398">
                  <c:v>68</c:v>
                </c:pt>
                <c:pt idx="1399">
                  <c:v>54</c:v>
                </c:pt>
                <c:pt idx="1400">
                  <c:v>32</c:v>
                </c:pt>
                <c:pt idx="1401">
                  <c:v>43</c:v>
                </c:pt>
                <c:pt idx="1402">
                  <c:v>53</c:v>
                </c:pt>
                <c:pt idx="1403">
                  <c:v>54</c:v>
                </c:pt>
                <c:pt idx="1404">
                  <c:v>80</c:v>
                </c:pt>
                <c:pt idx="1405">
                  <c:v>70</c:v>
                </c:pt>
                <c:pt idx="1406">
                  <c:v>55</c:v>
                </c:pt>
                <c:pt idx="1407">
                  <c:v>50</c:v>
                </c:pt>
                <c:pt idx="1408">
                  <c:v>69</c:v>
                </c:pt>
                <c:pt idx="1409">
                  <c:v>63</c:v>
                </c:pt>
                <c:pt idx="1410">
                  <c:v>44</c:v>
                </c:pt>
                <c:pt idx="1411">
                  <c:v>47</c:v>
                </c:pt>
                <c:pt idx="1412">
                  <c:v>74</c:v>
                </c:pt>
                <c:pt idx="1413">
                  <c:v>39</c:v>
                </c:pt>
                <c:pt idx="1414">
                  <c:v>49</c:v>
                </c:pt>
                <c:pt idx="1415">
                  <c:v>47</c:v>
                </c:pt>
                <c:pt idx="1416">
                  <c:v>45</c:v>
                </c:pt>
                <c:pt idx="1417">
                  <c:v>71</c:v>
                </c:pt>
                <c:pt idx="1418">
                  <c:v>35</c:v>
                </c:pt>
                <c:pt idx="1419">
                  <c:v>70</c:v>
                </c:pt>
                <c:pt idx="1420">
                  <c:v>41</c:v>
                </c:pt>
                <c:pt idx="1421">
                  <c:v>49</c:v>
                </c:pt>
                <c:pt idx="1422">
                  <c:v>66</c:v>
                </c:pt>
                <c:pt idx="1423">
                  <c:v>37</c:v>
                </c:pt>
                <c:pt idx="1424">
                  <c:v>40</c:v>
                </c:pt>
                <c:pt idx="1425">
                  <c:v>53</c:v>
                </c:pt>
                <c:pt idx="1426">
                  <c:v>56</c:v>
                </c:pt>
                <c:pt idx="1427">
                  <c:v>48</c:v>
                </c:pt>
                <c:pt idx="1428">
                  <c:v>58</c:v>
                </c:pt>
                <c:pt idx="1429">
                  <c:v>50</c:v>
                </c:pt>
                <c:pt idx="1430">
                  <c:v>68</c:v>
                </c:pt>
                <c:pt idx="1431">
                  <c:v>66</c:v>
                </c:pt>
                <c:pt idx="1432">
                  <c:v>43</c:v>
                </c:pt>
                <c:pt idx="1433">
                  <c:v>47</c:v>
                </c:pt>
                <c:pt idx="1434">
                  <c:v>38</c:v>
                </c:pt>
                <c:pt idx="1435">
                  <c:v>55</c:v>
                </c:pt>
                <c:pt idx="1436">
                  <c:v>69</c:v>
                </c:pt>
                <c:pt idx="1437">
                  <c:v>58</c:v>
                </c:pt>
                <c:pt idx="1438">
                  <c:v>48</c:v>
                </c:pt>
                <c:pt idx="1439">
                  <c:v>59</c:v>
                </c:pt>
                <c:pt idx="1440">
                  <c:v>36</c:v>
                </c:pt>
                <c:pt idx="1441">
                  <c:v>46</c:v>
                </c:pt>
                <c:pt idx="1442">
                  <c:v>58</c:v>
                </c:pt>
                <c:pt idx="1443">
                  <c:v>78</c:v>
                </c:pt>
                <c:pt idx="1444">
                  <c:v>56</c:v>
                </c:pt>
                <c:pt idx="1445">
                  <c:v>64</c:v>
                </c:pt>
                <c:pt idx="1446">
                  <c:v>39</c:v>
                </c:pt>
                <c:pt idx="1447">
                  <c:v>53</c:v>
                </c:pt>
                <c:pt idx="1448">
                  <c:v>44</c:v>
                </c:pt>
                <c:pt idx="1449">
                  <c:v>59</c:v>
                </c:pt>
                <c:pt idx="1450">
                  <c:v>35</c:v>
                </c:pt>
                <c:pt idx="1451">
                  <c:v>66</c:v>
                </c:pt>
                <c:pt idx="1452">
                  <c:v>38</c:v>
                </c:pt>
                <c:pt idx="1453">
                  <c:v>49</c:v>
                </c:pt>
                <c:pt idx="1454">
                  <c:v>44</c:v>
                </c:pt>
                <c:pt idx="1455">
                  <c:v>55</c:v>
                </c:pt>
                <c:pt idx="1456">
                  <c:v>52</c:v>
                </c:pt>
                <c:pt idx="1457">
                  <c:v>66</c:v>
                </c:pt>
                <c:pt idx="1458">
                  <c:v>71</c:v>
                </c:pt>
                <c:pt idx="1459">
                  <c:v>55</c:v>
                </c:pt>
                <c:pt idx="1460">
                  <c:v>64</c:v>
                </c:pt>
                <c:pt idx="1461">
                  <c:v>38</c:v>
                </c:pt>
                <c:pt idx="1462">
                  <c:v>44</c:v>
                </c:pt>
                <c:pt idx="1463">
                  <c:v>61</c:v>
                </c:pt>
                <c:pt idx="1464">
                  <c:v>48</c:v>
                </c:pt>
                <c:pt idx="1465">
                  <c:v>49</c:v>
                </c:pt>
                <c:pt idx="1466">
                  <c:v>46</c:v>
                </c:pt>
                <c:pt idx="1467">
                  <c:v>70</c:v>
                </c:pt>
                <c:pt idx="1468">
                  <c:v>61</c:v>
                </c:pt>
                <c:pt idx="1469">
                  <c:v>43</c:v>
                </c:pt>
                <c:pt idx="1470">
                  <c:v>52</c:v>
                </c:pt>
                <c:pt idx="1471">
                  <c:v>50</c:v>
                </c:pt>
                <c:pt idx="1472">
                  <c:v>43</c:v>
                </c:pt>
                <c:pt idx="1473">
                  <c:v>40</c:v>
                </c:pt>
                <c:pt idx="1474">
                  <c:v>64</c:v>
                </c:pt>
                <c:pt idx="1475">
                  <c:v>50</c:v>
                </c:pt>
                <c:pt idx="1476">
                  <c:v>52</c:v>
                </c:pt>
                <c:pt idx="1477">
                  <c:v>62</c:v>
                </c:pt>
                <c:pt idx="1478">
                  <c:v>68</c:v>
                </c:pt>
                <c:pt idx="1479">
                  <c:v>53</c:v>
                </c:pt>
                <c:pt idx="1480">
                  <c:v>36</c:v>
                </c:pt>
                <c:pt idx="1481">
                  <c:v>48</c:v>
                </c:pt>
                <c:pt idx="1482">
                  <c:v>69</c:v>
                </c:pt>
                <c:pt idx="1483">
                  <c:v>39</c:v>
                </c:pt>
                <c:pt idx="1484">
                  <c:v>72</c:v>
                </c:pt>
                <c:pt idx="1485">
                  <c:v>59</c:v>
                </c:pt>
                <c:pt idx="1486">
                  <c:v>35</c:v>
                </c:pt>
                <c:pt idx="1487">
                  <c:v>50</c:v>
                </c:pt>
                <c:pt idx="1488">
                  <c:v>62</c:v>
                </c:pt>
                <c:pt idx="1489">
                  <c:v>60</c:v>
                </c:pt>
                <c:pt idx="1490">
                  <c:v>63</c:v>
                </c:pt>
                <c:pt idx="1491">
                  <c:v>48</c:v>
                </c:pt>
                <c:pt idx="1492">
                  <c:v>64</c:v>
                </c:pt>
                <c:pt idx="1493">
                  <c:v>39</c:v>
                </c:pt>
                <c:pt idx="1494">
                  <c:v>40</c:v>
                </c:pt>
                <c:pt idx="1495">
                  <c:v>69</c:v>
                </c:pt>
                <c:pt idx="1496">
                  <c:v>45</c:v>
                </c:pt>
                <c:pt idx="1497">
                  <c:v>40</c:v>
                </c:pt>
                <c:pt idx="1498">
                  <c:v>53</c:v>
                </c:pt>
                <c:pt idx="1499">
                  <c:v>70</c:v>
                </c:pt>
                <c:pt idx="1500">
                  <c:v>45</c:v>
                </c:pt>
                <c:pt idx="1501">
                  <c:v>43</c:v>
                </c:pt>
                <c:pt idx="1502">
                  <c:v>55</c:v>
                </c:pt>
                <c:pt idx="1503">
                  <c:v>70</c:v>
                </c:pt>
                <c:pt idx="1504">
                  <c:v>69</c:v>
                </c:pt>
                <c:pt idx="1505">
                  <c:v>51</c:v>
                </c:pt>
                <c:pt idx="1506">
                  <c:v>57</c:v>
                </c:pt>
                <c:pt idx="1507">
                  <c:v>50</c:v>
                </c:pt>
                <c:pt idx="1508">
                  <c:v>53</c:v>
                </c:pt>
                <c:pt idx="1509">
                  <c:v>34</c:v>
                </c:pt>
                <c:pt idx="1510">
                  <c:v>50</c:v>
                </c:pt>
                <c:pt idx="1511">
                  <c:v>46</c:v>
                </c:pt>
                <c:pt idx="1512">
                  <c:v>30</c:v>
                </c:pt>
                <c:pt idx="1513">
                  <c:v>36</c:v>
                </c:pt>
                <c:pt idx="1514">
                  <c:v>33</c:v>
                </c:pt>
                <c:pt idx="1515">
                  <c:v>48</c:v>
                </c:pt>
                <c:pt idx="1516">
                  <c:v>52</c:v>
                </c:pt>
                <c:pt idx="1517">
                  <c:v>54</c:v>
                </c:pt>
                <c:pt idx="1518">
                  <c:v>61</c:v>
                </c:pt>
                <c:pt idx="1519">
                  <c:v>67</c:v>
                </c:pt>
                <c:pt idx="1520">
                  <c:v>65</c:v>
                </c:pt>
                <c:pt idx="1521">
                  <c:v>67</c:v>
                </c:pt>
                <c:pt idx="1522">
                  <c:v>57</c:v>
                </c:pt>
                <c:pt idx="1523">
                  <c:v>71</c:v>
                </c:pt>
                <c:pt idx="1524">
                  <c:v>58</c:v>
                </c:pt>
                <c:pt idx="1525">
                  <c:v>71</c:v>
                </c:pt>
                <c:pt idx="1526">
                  <c:v>73</c:v>
                </c:pt>
                <c:pt idx="1527">
                  <c:v>54</c:v>
                </c:pt>
                <c:pt idx="1528">
                  <c:v>45</c:v>
                </c:pt>
                <c:pt idx="1529">
                  <c:v>64</c:v>
                </c:pt>
                <c:pt idx="1530">
                  <c:v>65</c:v>
                </c:pt>
                <c:pt idx="1531">
                  <c:v>38</c:v>
                </c:pt>
                <c:pt idx="1532">
                  <c:v>69</c:v>
                </c:pt>
                <c:pt idx="1533">
                  <c:v>53</c:v>
                </c:pt>
                <c:pt idx="1534">
                  <c:v>71</c:v>
                </c:pt>
                <c:pt idx="1535">
                  <c:v>41</c:v>
                </c:pt>
                <c:pt idx="1536">
                  <c:v>57</c:v>
                </c:pt>
                <c:pt idx="1537">
                  <c:v>69</c:v>
                </c:pt>
                <c:pt idx="1538">
                  <c:v>43</c:v>
                </c:pt>
                <c:pt idx="1539">
                  <c:v>42</c:v>
                </c:pt>
                <c:pt idx="1540">
                  <c:v>75</c:v>
                </c:pt>
                <c:pt idx="1541">
                  <c:v>29</c:v>
                </c:pt>
                <c:pt idx="1542">
                  <c:v>38</c:v>
                </c:pt>
                <c:pt idx="1543">
                  <c:v>47</c:v>
                </c:pt>
                <c:pt idx="1544">
                  <c:v>47</c:v>
                </c:pt>
                <c:pt idx="1545">
                  <c:v>31</c:v>
                </c:pt>
                <c:pt idx="1546">
                  <c:v>46</c:v>
                </c:pt>
                <c:pt idx="1547">
                  <c:v>48</c:v>
                </c:pt>
                <c:pt idx="1548">
                  <c:v>44</c:v>
                </c:pt>
                <c:pt idx="1549">
                  <c:v>43</c:v>
                </c:pt>
                <c:pt idx="1550">
                  <c:v>32</c:v>
                </c:pt>
                <c:pt idx="1551">
                  <c:v>48</c:v>
                </c:pt>
                <c:pt idx="1552">
                  <c:v>36</c:v>
                </c:pt>
                <c:pt idx="1553">
                  <c:v>53</c:v>
                </c:pt>
                <c:pt idx="1554">
                  <c:v>43</c:v>
                </c:pt>
                <c:pt idx="1555">
                  <c:v>45</c:v>
                </c:pt>
                <c:pt idx="1556">
                  <c:v>52</c:v>
                </c:pt>
                <c:pt idx="1557">
                  <c:v>46</c:v>
                </c:pt>
                <c:pt idx="1558">
                  <c:v>75</c:v>
                </c:pt>
                <c:pt idx="1559">
                  <c:v>74</c:v>
                </c:pt>
                <c:pt idx="1560">
                  <c:v>42</c:v>
                </c:pt>
                <c:pt idx="1561">
                  <c:v>56</c:v>
                </c:pt>
                <c:pt idx="1562">
                  <c:v>43</c:v>
                </c:pt>
                <c:pt idx="1563">
                  <c:v>28</c:v>
                </c:pt>
                <c:pt idx="1564">
                  <c:v>35</c:v>
                </c:pt>
                <c:pt idx="1565">
                  <c:v>67</c:v>
                </c:pt>
                <c:pt idx="1566">
                  <c:v>43</c:v>
                </c:pt>
                <c:pt idx="1567">
                  <c:v>35</c:v>
                </c:pt>
                <c:pt idx="1568">
                  <c:v>61</c:v>
                </c:pt>
                <c:pt idx="1569">
                  <c:v>38</c:v>
                </c:pt>
                <c:pt idx="1570">
                  <c:v>56</c:v>
                </c:pt>
                <c:pt idx="1571">
                  <c:v>54</c:v>
                </c:pt>
                <c:pt idx="1572">
                  <c:v>45</c:v>
                </c:pt>
                <c:pt idx="1573">
                  <c:v>49</c:v>
                </c:pt>
                <c:pt idx="1574">
                  <c:v>62</c:v>
                </c:pt>
                <c:pt idx="1575">
                  <c:v>47</c:v>
                </c:pt>
                <c:pt idx="1576">
                  <c:v>45</c:v>
                </c:pt>
                <c:pt idx="1577">
                  <c:v>40</c:v>
                </c:pt>
                <c:pt idx="1579">
                  <c:v>62</c:v>
                </c:pt>
                <c:pt idx="1580">
                  <c:v>53</c:v>
                </c:pt>
                <c:pt idx="1581">
                  <c:v>47</c:v>
                </c:pt>
                <c:pt idx="1582">
                  <c:v>51</c:v>
                </c:pt>
                <c:pt idx="1583">
                  <c:v>72</c:v>
                </c:pt>
                <c:pt idx="1584">
                  <c:v>69</c:v>
                </c:pt>
                <c:pt idx="1585">
                  <c:v>46</c:v>
                </c:pt>
                <c:pt idx="1586">
                  <c:v>48</c:v>
                </c:pt>
                <c:pt idx="1587">
                  <c:v>72</c:v>
                </c:pt>
                <c:pt idx="1588">
                  <c:v>75</c:v>
                </c:pt>
                <c:pt idx="1589">
                  <c:v>52</c:v>
                </c:pt>
                <c:pt idx="1590">
                  <c:v>69</c:v>
                </c:pt>
                <c:pt idx="1591">
                  <c:v>50</c:v>
                </c:pt>
                <c:pt idx="1592">
                  <c:v>43</c:v>
                </c:pt>
                <c:pt idx="1593">
                  <c:v>45</c:v>
                </c:pt>
                <c:pt idx="1594">
                  <c:v>70</c:v>
                </c:pt>
                <c:pt idx="1595">
                  <c:v>52</c:v>
                </c:pt>
                <c:pt idx="1596">
                  <c:v>39</c:v>
                </c:pt>
                <c:pt idx="1597">
                  <c:v>63</c:v>
                </c:pt>
                <c:pt idx="1598">
                  <c:v>46</c:v>
                </c:pt>
                <c:pt idx="1599">
                  <c:v>52</c:v>
                </c:pt>
                <c:pt idx="1600">
                  <c:v>60</c:v>
                </c:pt>
                <c:pt idx="1601">
                  <c:v>59</c:v>
                </c:pt>
                <c:pt idx="1602">
                  <c:v>34</c:v>
                </c:pt>
                <c:pt idx="1603">
                  <c:v>62</c:v>
                </c:pt>
                <c:pt idx="1604">
                  <c:v>66</c:v>
                </c:pt>
                <c:pt idx="1605">
                  <c:v>52</c:v>
                </c:pt>
                <c:pt idx="1606">
                  <c:v>74</c:v>
                </c:pt>
                <c:pt idx="1607">
                  <c:v>63</c:v>
                </c:pt>
                <c:pt idx="1608">
                  <c:v>66</c:v>
                </c:pt>
                <c:pt idx="1609">
                  <c:v>38</c:v>
                </c:pt>
                <c:pt idx="1610">
                  <c:v>59</c:v>
                </c:pt>
                <c:pt idx="1611">
                  <c:v>40</c:v>
                </c:pt>
                <c:pt idx="1612">
                  <c:v>69</c:v>
                </c:pt>
                <c:pt idx="1613">
                  <c:v>33</c:v>
                </c:pt>
                <c:pt idx="1614">
                  <c:v>50</c:v>
                </c:pt>
                <c:pt idx="1615">
                  <c:v>50</c:v>
                </c:pt>
                <c:pt idx="1616">
                  <c:v>48</c:v>
                </c:pt>
                <c:pt idx="1617">
                  <c:v>39</c:v>
                </c:pt>
                <c:pt idx="1618">
                  <c:v>35</c:v>
                </c:pt>
                <c:pt idx="1619">
                  <c:v>50</c:v>
                </c:pt>
                <c:pt idx="1620">
                  <c:v>62</c:v>
                </c:pt>
                <c:pt idx="1621">
                  <c:v>65</c:v>
                </c:pt>
                <c:pt idx="1622">
                  <c:v>52</c:v>
                </c:pt>
                <c:pt idx="1623">
                  <c:v>70</c:v>
                </c:pt>
                <c:pt idx="1624">
                  <c:v>46</c:v>
                </c:pt>
                <c:pt idx="1625">
                  <c:v>35</c:v>
                </c:pt>
                <c:pt idx="1626">
                  <c:v>48</c:v>
                </c:pt>
                <c:pt idx="1627">
                  <c:v>36</c:v>
                </c:pt>
                <c:pt idx="1628">
                  <c:v>45</c:v>
                </c:pt>
                <c:pt idx="1629">
                  <c:v>61</c:v>
                </c:pt>
                <c:pt idx="1630">
                  <c:v>65</c:v>
                </c:pt>
                <c:pt idx="1631">
                  <c:v>31</c:v>
                </c:pt>
                <c:pt idx="1632">
                  <c:v>53</c:v>
                </c:pt>
                <c:pt idx="1633">
                  <c:v>65</c:v>
                </c:pt>
                <c:pt idx="1634">
                  <c:v>43</c:v>
                </c:pt>
                <c:pt idx="1635">
                  <c:v>29</c:v>
                </c:pt>
                <c:pt idx="1636">
                  <c:v>69</c:v>
                </c:pt>
                <c:pt idx="1637">
                  <c:v>43</c:v>
                </c:pt>
                <c:pt idx="1638">
                  <c:v>37</c:v>
                </c:pt>
                <c:pt idx="1639">
                  <c:v>50</c:v>
                </c:pt>
                <c:pt idx="1640">
                  <c:v>64</c:v>
                </c:pt>
                <c:pt idx="1641">
                  <c:v>46</c:v>
                </c:pt>
                <c:pt idx="1642">
                  <c:v>50</c:v>
                </c:pt>
                <c:pt idx="1643">
                  <c:v>41</c:v>
                </c:pt>
                <c:pt idx="1644">
                  <c:v>49</c:v>
                </c:pt>
                <c:pt idx="1645">
                  <c:v>41</c:v>
                </c:pt>
                <c:pt idx="1646">
                  <c:v>71</c:v>
                </c:pt>
                <c:pt idx="1647">
                  <c:v>48</c:v>
                </c:pt>
                <c:pt idx="1648">
                  <c:v>65</c:v>
                </c:pt>
                <c:pt idx="1649">
                  <c:v>47</c:v>
                </c:pt>
                <c:pt idx="1650">
                  <c:v>60</c:v>
                </c:pt>
                <c:pt idx="1651">
                  <c:v>56</c:v>
                </c:pt>
                <c:pt idx="1652">
                  <c:v>31</c:v>
                </c:pt>
                <c:pt idx="1653">
                  <c:v>56</c:v>
                </c:pt>
                <c:pt idx="1654">
                  <c:v>32</c:v>
                </c:pt>
                <c:pt idx="1655">
                  <c:v>57</c:v>
                </c:pt>
                <c:pt idx="1656">
                  <c:v>60</c:v>
                </c:pt>
                <c:pt idx="1657">
                  <c:v>39</c:v>
                </c:pt>
                <c:pt idx="1658">
                  <c:v>26</c:v>
                </c:pt>
                <c:pt idx="1659">
                  <c:v>42</c:v>
                </c:pt>
                <c:pt idx="1660">
                  <c:v>50</c:v>
                </c:pt>
                <c:pt idx="1661">
                  <c:v>52</c:v>
                </c:pt>
                <c:pt idx="1662">
                  <c:v>47</c:v>
                </c:pt>
                <c:pt idx="1663">
                  <c:v>50</c:v>
                </c:pt>
                <c:pt idx="1664">
                  <c:v>39</c:v>
                </c:pt>
                <c:pt idx="1665">
                  <c:v>34</c:v>
                </c:pt>
                <c:pt idx="1666">
                  <c:v>45</c:v>
                </c:pt>
                <c:pt idx="1667">
                  <c:v>47</c:v>
                </c:pt>
                <c:pt idx="1668">
                  <c:v>42</c:v>
                </c:pt>
                <c:pt idx="1669">
                  <c:v>53</c:v>
                </c:pt>
                <c:pt idx="1670">
                  <c:v>64</c:v>
                </c:pt>
                <c:pt idx="1671">
                  <c:v>60</c:v>
                </c:pt>
                <c:pt idx="1672">
                  <c:v>70</c:v>
                </c:pt>
                <c:pt idx="1673">
                  <c:v>68</c:v>
                </c:pt>
                <c:pt idx="1674">
                  <c:v>42</c:v>
                </c:pt>
                <c:pt idx="1675">
                  <c:v>59</c:v>
                </c:pt>
                <c:pt idx="1676">
                  <c:v>40</c:v>
                </c:pt>
                <c:pt idx="1677">
                  <c:v>63</c:v>
                </c:pt>
                <c:pt idx="1678">
                  <c:v>51</c:v>
                </c:pt>
                <c:pt idx="1679">
                  <c:v>65</c:v>
                </c:pt>
                <c:pt idx="1680">
                  <c:v>64</c:v>
                </c:pt>
                <c:pt idx="1681">
                  <c:v>65</c:v>
                </c:pt>
                <c:pt idx="1682">
                  <c:v>57</c:v>
                </c:pt>
                <c:pt idx="1683">
                  <c:v>36</c:v>
                </c:pt>
                <c:pt idx="1684">
                  <c:v>49</c:v>
                </c:pt>
                <c:pt idx="1685">
                  <c:v>59</c:v>
                </c:pt>
                <c:pt idx="1686">
                  <c:v>43</c:v>
                </c:pt>
                <c:pt idx="1687">
                  <c:v>48</c:v>
                </c:pt>
                <c:pt idx="1688">
                  <c:v>65</c:v>
                </c:pt>
                <c:pt idx="1689">
                  <c:v>50</c:v>
                </c:pt>
                <c:pt idx="1690">
                  <c:v>43</c:v>
                </c:pt>
                <c:pt idx="1691">
                  <c:v>48</c:v>
                </c:pt>
                <c:pt idx="1692">
                  <c:v>45</c:v>
                </c:pt>
                <c:pt idx="1693">
                  <c:v>53</c:v>
                </c:pt>
                <c:pt idx="1694">
                  <c:v>47</c:v>
                </c:pt>
                <c:pt idx="1695">
                  <c:v>56</c:v>
                </c:pt>
                <c:pt idx="1696">
                  <c:v>69</c:v>
                </c:pt>
                <c:pt idx="1697">
                  <c:v>72</c:v>
                </c:pt>
                <c:pt idx="1698">
                  <c:v>31</c:v>
                </c:pt>
                <c:pt idx="1699">
                  <c:v>67</c:v>
                </c:pt>
                <c:pt idx="1700">
                  <c:v>56</c:v>
                </c:pt>
                <c:pt idx="1701">
                  <c:v>39</c:v>
                </c:pt>
                <c:pt idx="1702">
                  <c:v>29</c:v>
                </c:pt>
                <c:pt idx="1703">
                  <c:v>52</c:v>
                </c:pt>
                <c:pt idx="1704">
                  <c:v>60</c:v>
                </c:pt>
                <c:pt idx="1705">
                  <c:v>50</c:v>
                </c:pt>
                <c:pt idx="1706">
                  <c:v>69</c:v>
                </c:pt>
                <c:pt idx="1707">
                  <c:v>60</c:v>
                </c:pt>
                <c:pt idx="1708">
                  <c:v>63</c:v>
                </c:pt>
                <c:pt idx="1709">
                  <c:v>48</c:v>
                </c:pt>
                <c:pt idx="1710">
                  <c:v>41</c:v>
                </c:pt>
                <c:pt idx="1711">
                  <c:v>57</c:v>
                </c:pt>
                <c:pt idx="1712">
                  <c:v>57</c:v>
                </c:pt>
                <c:pt idx="1713">
                  <c:v>64</c:v>
                </c:pt>
                <c:pt idx="1714">
                  <c:v>64</c:v>
                </c:pt>
                <c:pt idx="1715">
                  <c:v>63</c:v>
                </c:pt>
                <c:pt idx="1716">
                  <c:v>45</c:v>
                </c:pt>
                <c:pt idx="1717">
                  <c:v>65</c:v>
                </c:pt>
                <c:pt idx="1718">
                  <c:v>50</c:v>
                </c:pt>
                <c:pt idx="1719">
                  <c:v>43</c:v>
                </c:pt>
                <c:pt idx="1720">
                  <c:v>75</c:v>
                </c:pt>
                <c:pt idx="1721">
                  <c:v>69</c:v>
                </c:pt>
                <c:pt idx="1722">
                  <c:v>47</c:v>
                </c:pt>
                <c:pt idx="1723">
                  <c:v>44</c:v>
                </c:pt>
                <c:pt idx="1724">
                  <c:v>42</c:v>
                </c:pt>
                <c:pt idx="1725">
                  <c:v>43</c:v>
                </c:pt>
                <c:pt idx="1726">
                  <c:v>59</c:v>
                </c:pt>
                <c:pt idx="1727">
                  <c:v>69</c:v>
                </c:pt>
                <c:pt idx="1728">
                  <c:v>35</c:v>
                </c:pt>
                <c:pt idx="1729">
                  <c:v>45</c:v>
                </c:pt>
                <c:pt idx="1730">
                  <c:v>65</c:v>
                </c:pt>
                <c:pt idx="1731">
                  <c:v>46</c:v>
                </c:pt>
                <c:pt idx="1732">
                  <c:v>43</c:v>
                </c:pt>
                <c:pt idx="1733">
                  <c:v>64</c:v>
                </c:pt>
                <c:pt idx="1734">
                  <c:v>39</c:v>
                </c:pt>
                <c:pt idx="1735">
                  <c:v>57</c:v>
                </c:pt>
                <c:pt idx="1736">
                  <c:v>43</c:v>
                </c:pt>
                <c:pt idx="1737">
                  <c:v>52</c:v>
                </c:pt>
                <c:pt idx="1738">
                  <c:v>43</c:v>
                </c:pt>
                <c:pt idx="1739">
                  <c:v>32</c:v>
                </c:pt>
                <c:pt idx="1740">
                  <c:v>37</c:v>
                </c:pt>
                <c:pt idx="1741">
                  <c:v>47</c:v>
                </c:pt>
                <c:pt idx="1742">
                  <c:v>75</c:v>
                </c:pt>
                <c:pt idx="1743">
                  <c:v>50</c:v>
                </c:pt>
                <c:pt idx="1744">
                  <c:v>52</c:v>
                </c:pt>
                <c:pt idx="1745">
                  <c:v>36</c:v>
                </c:pt>
                <c:pt idx="1746">
                  <c:v>71</c:v>
                </c:pt>
                <c:pt idx="1747">
                  <c:v>71</c:v>
                </c:pt>
                <c:pt idx="1748">
                  <c:v>65</c:v>
                </c:pt>
                <c:pt idx="1749">
                  <c:v>32</c:v>
                </c:pt>
                <c:pt idx="1750">
                  <c:v>37</c:v>
                </c:pt>
                <c:pt idx="1751">
                  <c:v>78</c:v>
                </c:pt>
                <c:pt idx="1752">
                  <c:v>61</c:v>
                </c:pt>
                <c:pt idx="1753">
                  <c:v>42</c:v>
                </c:pt>
                <c:pt idx="1754">
                  <c:v>59</c:v>
                </c:pt>
                <c:pt idx="1755">
                  <c:v>45</c:v>
                </c:pt>
                <c:pt idx="1756">
                  <c:v>50</c:v>
                </c:pt>
                <c:pt idx="1757">
                  <c:v>45</c:v>
                </c:pt>
                <c:pt idx="1758">
                  <c:v>49</c:v>
                </c:pt>
                <c:pt idx="1759">
                  <c:v>33</c:v>
                </c:pt>
                <c:pt idx="1760">
                  <c:v>37</c:v>
                </c:pt>
                <c:pt idx="1761">
                  <c:v>58</c:v>
                </c:pt>
                <c:pt idx="1762">
                  <c:v>50</c:v>
                </c:pt>
                <c:pt idx="1763">
                  <c:v>36</c:v>
                </c:pt>
                <c:pt idx="1764">
                  <c:v>56</c:v>
                </c:pt>
                <c:pt idx="1765">
                  <c:v>62</c:v>
                </c:pt>
                <c:pt idx="1766">
                  <c:v>66</c:v>
                </c:pt>
                <c:pt idx="1767">
                  <c:v>54</c:v>
                </c:pt>
                <c:pt idx="1768">
                  <c:v>46</c:v>
                </c:pt>
                <c:pt idx="1769">
                  <c:v>54</c:v>
                </c:pt>
                <c:pt idx="1770">
                  <c:v>48</c:v>
                </c:pt>
                <c:pt idx="1771">
                  <c:v>56</c:v>
                </c:pt>
                <c:pt idx="1772">
                  <c:v>35</c:v>
                </c:pt>
                <c:pt idx="1773">
                  <c:v>52</c:v>
                </c:pt>
                <c:pt idx="1774">
                  <c:v>38</c:v>
                </c:pt>
                <c:pt idx="1775">
                  <c:v>62</c:v>
                </c:pt>
                <c:pt idx="1776">
                  <c:v>51</c:v>
                </c:pt>
                <c:pt idx="1777">
                  <c:v>68</c:v>
                </c:pt>
                <c:pt idx="1778">
                  <c:v>56</c:v>
                </c:pt>
                <c:pt idx="1779">
                  <c:v>64</c:v>
                </c:pt>
                <c:pt idx="1780">
                  <c:v>69</c:v>
                </c:pt>
                <c:pt idx="1781">
                  <c:v>46</c:v>
                </c:pt>
                <c:pt idx="1782">
                  <c:v>44</c:v>
                </c:pt>
                <c:pt idx="1783">
                  <c:v>49</c:v>
                </c:pt>
                <c:pt idx="1784">
                  <c:v>53</c:v>
                </c:pt>
                <c:pt idx="1785">
                  <c:v>36</c:v>
                </c:pt>
                <c:pt idx="1786">
                  <c:v>57</c:v>
                </c:pt>
                <c:pt idx="1787">
                  <c:v>64</c:v>
                </c:pt>
                <c:pt idx="1788">
                  <c:v>49</c:v>
                </c:pt>
                <c:pt idx="1789">
                  <c:v>46</c:v>
                </c:pt>
                <c:pt idx="1790">
                  <c:v>49</c:v>
                </c:pt>
                <c:pt idx="1791">
                  <c:v>66</c:v>
                </c:pt>
                <c:pt idx="1792">
                  <c:v>39</c:v>
                </c:pt>
                <c:pt idx="1793">
                  <c:v>41</c:v>
                </c:pt>
                <c:pt idx="1794">
                  <c:v>49</c:v>
                </c:pt>
                <c:pt idx="1795">
                  <c:v>33</c:v>
                </c:pt>
                <c:pt idx="1796">
                  <c:v>66</c:v>
                </c:pt>
                <c:pt idx="1797">
                  <c:v>65</c:v>
                </c:pt>
                <c:pt idx="1798">
                  <c:v>71</c:v>
                </c:pt>
                <c:pt idx="1799">
                  <c:v>59</c:v>
                </c:pt>
                <c:pt idx="1800">
                  <c:v>49</c:v>
                </c:pt>
                <c:pt idx="1801">
                  <c:v>71</c:v>
                </c:pt>
                <c:pt idx="1802">
                  <c:v>61</c:v>
                </c:pt>
                <c:pt idx="1803">
                  <c:v>49</c:v>
                </c:pt>
                <c:pt idx="1804">
                  <c:v>58</c:v>
                </c:pt>
                <c:pt idx="1805">
                  <c:v>57</c:v>
                </c:pt>
                <c:pt idx="1806">
                  <c:v>53</c:v>
                </c:pt>
                <c:pt idx="1807">
                  <c:v>65</c:v>
                </c:pt>
                <c:pt idx="1808">
                  <c:v>55</c:v>
                </c:pt>
                <c:pt idx="1809">
                  <c:v>68</c:v>
                </c:pt>
                <c:pt idx="1810">
                  <c:v>51</c:v>
                </c:pt>
                <c:pt idx="1811">
                  <c:v>53</c:v>
                </c:pt>
                <c:pt idx="1812">
                  <c:v>50</c:v>
                </c:pt>
                <c:pt idx="1813">
                  <c:v>59</c:v>
                </c:pt>
                <c:pt idx="1814">
                  <c:v>51</c:v>
                </c:pt>
                <c:pt idx="1815">
                  <c:v>30</c:v>
                </c:pt>
                <c:pt idx="1816">
                  <c:v>41</c:v>
                </c:pt>
                <c:pt idx="1817">
                  <c:v>50</c:v>
                </c:pt>
                <c:pt idx="1818">
                  <c:v>50</c:v>
                </c:pt>
                <c:pt idx="1819">
                  <c:v>49</c:v>
                </c:pt>
                <c:pt idx="1820">
                  <c:v>64</c:v>
                </c:pt>
                <c:pt idx="1821">
                  <c:v>60</c:v>
                </c:pt>
                <c:pt idx="1822">
                  <c:v>50</c:v>
                </c:pt>
                <c:pt idx="1823">
                  <c:v>31</c:v>
                </c:pt>
                <c:pt idx="1824">
                  <c:v>36</c:v>
                </c:pt>
                <c:pt idx="1825">
                  <c:v>50</c:v>
                </c:pt>
                <c:pt idx="1826">
                  <c:v>76</c:v>
                </c:pt>
                <c:pt idx="1827">
                  <c:v>37</c:v>
                </c:pt>
                <c:pt idx="1828">
                  <c:v>35</c:v>
                </c:pt>
                <c:pt idx="1829">
                  <c:v>68</c:v>
                </c:pt>
                <c:pt idx="1830">
                  <c:v>60</c:v>
                </c:pt>
                <c:pt idx="1831">
                  <c:v>43</c:v>
                </c:pt>
                <c:pt idx="1832">
                  <c:v>63</c:v>
                </c:pt>
                <c:pt idx="1833">
                  <c:v>61</c:v>
                </c:pt>
                <c:pt idx="1834">
                  <c:v>42</c:v>
                </c:pt>
                <c:pt idx="1835">
                  <c:v>62</c:v>
                </c:pt>
                <c:pt idx="1836">
                  <c:v>69</c:v>
                </c:pt>
                <c:pt idx="1837">
                  <c:v>74</c:v>
                </c:pt>
                <c:pt idx="1838">
                  <c:v>45</c:v>
                </c:pt>
                <c:pt idx="1839">
                  <c:v>45</c:v>
                </c:pt>
                <c:pt idx="1840">
                  <c:v>67</c:v>
                </c:pt>
                <c:pt idx="1841">
                  <c:v>69</c:v>
                </c:pt>
                <c:pt idx="1842">
                  <c:v>72</c:v>
                </c:pt>
                <c:pt idx="1843">
                  <c:v>52</c:v>
                </c:pt>
                <c:pt idx="1844">
                  <c:v>65</c:v>
                </c:pt>
                <c:pt idx="1845">
                  <c:v>36</c:v>
                </c:pt>
                <c:pt idx="1846">
                  <c:v>62</c:v>
                </c:pt>
                <c:pt idx="1847">
                  <c:v>39</c:v>
                </c:pt>
                <c:pt idx="1848">
                  <c:v>56</c:v>
                </c:pt>
                <c:pt idx="1849">
                  <c:v>45</c:v>
                </c:pt>
                <c:pt idx="1850">
                  <c:v>42</c:v>
                </c:pt>
                <c:pt idx="1851">
                  <c:v>76</c:v>
                </c:pt>
                <c:pt idx="1852">
                  <c:v>43</c:v>
                </c:pt>
                <c:pt idx="1853">
                  <c:v>43</c:v>
                </c:pt>
                <c:pt idx="1854">
                  <c:v>59</c:v>
                </c:pt>
                <c:pt idx="1855">
                  <c:v>50</c:v>
                </c:pt>
                <c:pt idx="1856">
                  <c:v>43</c:v>
                </c:pt>
                <c:pt idx="1857">
                  <c:v>63</c:v>
                </c:pt>
                <c:pt idx="1858">
                  <c:v>67</c:v>
                </c:pt>
                <c:pt idx="1859">
                  <c:v>32</c:v>
                </c:pt>
                <c:pt idx="1860">
                  <c:v>42</c:v>
                </c:pt>
                <c:pt idx="1861">
                  <c:v>57</c:v>
                </c:pt>
                <c:pt idx="1862">
                  <c:v>44</c:v>
                </c:pt>
                <c:pt idx="1863">
                  <c:v>63</c:v>
                </c:pt>
                <c:pt idx="1864">
                  <c:v>56</c:v>
                </c:pt>
                <c:pt idx="1865">
                  <c:v>58</c:v>
                </c:pt>
                <c:pt idx="1866">
                  <c:v>62</c:v>
                </c:pt>
                <c:pt idx="1867">
                  <c:v>37</c:v>
                </c:pt>
                <c:pt idx="1868">
                  <c:v>67</c:v>
                </c:pt>
                <c:pt idx="1869">
                  <c:v>36</c:v>
                </c:pt>
                <c:pt idx="1870">
                  <c:v>45</c:v>
                </c:pt>
                <c:pt idx="1871">
                  <c:v>62</c:v>
                </c:pt>
                <c:pt idx="1872">
                  <c:v>35</c:v>
                </c:pt>
                <c:pt idx="1873">
                  <c:v>37</c:v>
                </c:pt>
                <c:pt idx="1874">
                  <c:v>41</c:v>
                </c:pt>
                <c:pt idx="1875">
                  <c:v>39</c:v>
                </c:pt>
                <c:pt idx="1876">
                  <c:v>67</c:v>
                </c:pt>
                <c:pt idx="1877">
                  <c:v>62</c:v>
                </c:pt>
                <c:pt idx="1878">
                  <c:v>41</c:v>
                </c:pt>
                <c:pt idx="1879">
                  <c:v>72</c:v>
                </c:pt>
                <c:pt idx="1880">
                  <c:v>46</c:v>
                </c:pt>
                <c:pt idx="1881">
                  <c:v>50</c:v>
                </c:pt>
                <c:pt idx="1882">
                  <c:v>39</c:v>
                </c:pt>
                <c:pt idx="1883">
                  <c:v>31</c:v>
                </c:pt>
                <c:pt idx="1884">
                  <c:v>33</c:v>
                </c:pt>
                <c:pt idx="1885">
                  <c:v>36</c:v>
                </c:pt>
                <c:pt idx="1886">
                  <c:v>34</c:v>
                </c:pt>
                <c:pt idx="1887">
                  <c:v>60</c:v>
                </c:pt>
                <c:pt idx="1888">
                  <c:v>56</c:v>
                </c:pt>
                <c:pt idx="1889">
                  <c:v>39</c:v>
                </c:pt>
                <c:pt idx="1890">
                  <c:v>62</c:v>
                </c:pt>
                <c:pt idx="1891">
                  <c:v>73</c:v>
                </c:pt>
                <c:pt idx="1892">
                  <c:v>38</c:v>
                </c:pt>
                <c:pt idx="1893">
                  <c:v>60</c:v>
                </c:pt>
                <c:pt idx="1894">
                  <c:v>41</c:v>
                </c:pt>
                <c:pt idx="1895">
                  <c:v>52</c:v>
                </c:pt>
                <c:pt idx="1896">
                  <c:v>56</c:v>
                </c:pt>
                <c:pt idx="1897">
                  <c:v>34</c:v>
                </c:pt>
                <c:pt idx="1898">
                  <c:v>70</c:v>
                </c:pt>
                <c:pt idx="1899">
                  <c:v>63</c:v>
                </c:pt>
                <c:pt idx="1900">
                  <c:v>38</c:v>
                </c:pt>
                <c:pt idx="1901">
                  <c:v>53</c:v>
                </c:pt>
                <c:pt idx="1902">
                  <c:v>54</c:v>
                </c:pt>
                <c:pt idx="1903">
                  <c:v>46</c:v>
                </c:pt>
                <c:pt idx="1904">
                  <c:v>64</c:v>
                </c:pt>
                <c:pt idx="1905">
                  <c:v>50</c:v>
                </c:pt>
                <c:pt idx="1906">
                  <c:v>53</c:v>
                </c:pt>
                <c:pt idx="1907">
                  <c:v>51</c:v>
                </c:pt>
                <c:pt idx="1908">
                  <c:v>46</c:v>
                </c:pt>
                <c:pt idx="1909">
                  <c:v>70</c:v>
                </c:pt>
                <c:pt idx="1910">
                  <c:v>55</c:v>
                </c:pt>
                <c:pt idx="1911">
                  <c:v>33</c:v>
                </c:pt>
                <c:pt idx="1912">
                  <c:v>51</c:v>
                </c:pt>
                <c:pt idx="1913">
                  <c:v>47</c:v>
                </c:pt>
                <c:pt idx="1914">
                  <c:v>52</c:v>
                </c:pt>
                <c:pt idx="1915">
                  <c:v>52</c:v>
                </c:pt>
                <c:pt idx="1916">
                  <c:v>61</c:v>
                </c:pt>
                <c:pt idx="1917">
                  <c:v>55</c:v>
                </c:pt>
                <c:pt idx="1918">
                  <c:v>64</c:v>
                </c:pt>
                <c:pt idx="1919">
                  <c:v>66</c:v>
                </c:pt>
                <c:pt idx="1920">
                  <c:v>43</c:v>
                </c:pt>
                <c:pt idx="1921">
                  <c:v>41</c:v>
                </c:pt>
                <c:pt idx="1922">
                  <c:v>35</c:v>
                </c:pt>
                <c:pt idx="1923">
                  <c:v>58</c:v>
                </c:pt>
                <c:pt idx="1924">
                  <c:v>66</c:v>
                </c:pt>
                <c:pt idx="1925">
                  <c:v>60</c:v>
                </c:pt>
                <c:pt idx="1926">
                  <c:v>49</c:v>
                </c:pt>
                <c:pt idx="1927">
                  <c:v>58</c:v>
                </c:pt>
                <c:pt idx="1928">
                  <c:v>33</c:v>
                </c:pt>
                <c:pt idx="1929">
                  <c:v>50</c:v>
                </c:pt>
                <c:pt idx="1930">
                  <c:v>64</c:v>
                </c:pt>
                <c:pt idx="1931">
                  <c:v>65</c:v>
                </c:pt>
                <c:pt idx="1932">
                  <c:v>53</c:v>
                </c:pt>
                <c:pt idx="1933">
                  <c:v>68</c:v>
                </c:pt>
                <c:pt idx="1934">
                  <c:v>51</c:v>
                </c:pt>
                <c:pt idx="1935">
                  <c:v>49</c:v>
                </c:pt>
                <c:pt idx="1936">
                  <c:v>43</c:v>
                </c:pt>
                <c:pt idx="1937">
                  <c:v>66</c:v>
                </c:pt>
                <c:pt idx="1938">
                  <c:v>49</c:v>
                </c:pt>
                <c:pt idx="1939">
                  <c:v>69</c:v>
                </c:pt>
                <c:pt idx="1940">
                  <c:v>62</c:v>
                </c:pt>
                <c:pt idx="1941">
                  <c:v>52</c:v>
                </c:pt>
                <c:pt idx="1942">
                  <c:v>52</c:v>
                </c:pt>
                <c:pt idx="1943">
                  <c:v>65</c:v>
                </c:pt>
                <c:pt idx="1944">
                  <c:v>69</c:v>
                </c:pt>
                <c:pt idx="1945">
                  <c:v>52</c:v>
                </c:pt>
                <c:pt idx="1946">
                  <c:v>25</c:v>
                </c:pt>
                <c:pt idx="1947">
                  <c:v>67</c:v>
                </c:pt>
                <c:pt idx="1948">
                  <c:v>49</c:v>
                </c:pt>
                <c:pt idx="1949">
                  <c:v>40</c:v>
                </c:pt>
                <c:pt idx="1950">
                  <c:v>77</c:v>
                </c:pt>
                <c:pt idx="1951">
                  <c:v>58</c:v>
                </c:pt>
                <c:pt idx="1952">
                  <c:v>42</c:v>
                </c:pt>
                <c:pt idx="1953">
                  <c:v>67</c:v>
                </c:pt>
                <c:pt idx="1954">
                  <c:v>63</c:v>
                </c:pt>
                <c:pt idx="1955">
                  <c:v>45</c:v>
                </c:pt>
                <c:pt idx="1956">
                  <c:v>74</c:v>
                </c:pt>
                <c:pt idx="1957">
                  <c:v>67</c:v>
                </c:pt>
                <c:pt idx="1958">
                  <c:v>49</c:v>
                </c:pt>
                <c:pt idx="1959">
                  <c:v>30</c:v>
                </c:pt>
                <c:pt idx="1960">
                  <c:v>42</c:v>
                </c:pt>
                <c:pt idx="1961">
                  <c:v>47</c:v>
                </c:pt>
                <c:pt idx="1962">
                  <c:v>44</c:v>
                </c:pt>
                <c:pt idx="1963">
                  <c:v>57</c:v>
                </c:pt>
                <c:pt idx="1964">
                  <c:v>66</c:v>
                </c:pt>
                <c:pt idx="1965">
                  <c:v>58</c:v>
                </c:pt>
                <c:pt idx="1966">
                  <c:v>47</c:v>
                </c:pt>
                <c:pt idx="1967">
                  <c:v>48</c:v>
                </c:pt>
                <c:pt idx="1968">
                  <c:v>40</c:v>
                </c:pt>
                <c:pt idx="1969">
                  <c:v>39</c:v>
                </c:pt>
                <c:pt idx="1970">
                  <c:v>45</c:v>
                </c:pt>
                <c:pt idx="1971">
                  <c:v>56</c:v>
                </c:pt>
                <c:pt idx="1972">
                  <c:v>36</c:v>
                </c:pt>
                <c:pt idx="1973">
                  <c:v>68</c:v>
                </c:pt>
                <c:pt idx="1974">
                  <c:v>48</c:v>
                </c:pt>
                <c:pt idx="1975">
                  <c:v>45</c:v>
                </c:pt>
                <c:pt idx="1976">
                  <c:v>45</c:v>
                </c:pt>
                <c:pt idx="1977">
                  <c:v>48</c:v>
                </c:pt>
                <c:pt idx="1978">
                  <c:v>28</c:v>
                </c:pt>
                <c:pt idx="1979">
                  <c:v>70</c:v>
                </c:pt>
                <c:pt idx="1980">
                  <c:v>71</c:v>
                </c:pt>
                <c:pt idx="1981">
                  <c:v>51</c:v>
                </c:pt>
                <c:pt idx="1982">
                  <c:v>45</c:v>
                </c:pt>
                <c:pt idx="1983">
                  <c:v>33</c:v>
                </c:pt>
                <c:pt idx="1984">
                  <c:v>49</c:v>
                </c:pt>
                <c:pt idx="1985">
                  <c:v>47</c:v>
                </c:pt>
                <c:pt idx="1986">
                  <c:v>65</c:v>
                </c:pt>
                <c:pt idx="1987">
                  <c:v>67</c:v>
                </c:pt>
                <c:pt idx="1988">
                  <c:v>46</c:v>
                </c:pt>
                <c:pt idx="1989">
                  <c:v>37</c:v>
                </c:pt>
                <c:pt idx="1990">
                  <c:v>55</c:v>
                </c:pt>
                <c:pt idx="1991">
                  <c:v>47</c:v>
                </c:pt>
                <c:pt idx="1992">
                  <c:v>66</c:v>
                </c:pt>
                <c:pt idx="1993">
                  <c:v>56</c:v>
                </c:pt>
                <c:pt idx="1994">
                  <c:v>63</c:v>
                </c:pt>
                <c:pt idx="1995">
                  <c:v>55</c:v>
                </c:pt>
                <c:pt idx="1996">
                  <c:v>51</c:v>
                </c:pt>
                <c:pt idx="1997">
                  <c:v>38</c:v>
                </c:pt>
                <c:pt idx="1998">
                  <c:v>61</c:v>
                </c:pt>
                <c:pt idx="1999">
                  <c:v>45</c:v>
                </c:pt>
                <c:pt idx="2000">
                  <c:v>45</c:v>
                </c:pt>
                <c:pt idx="2001">
                  <c:v>49</c:v>
                </c:pt>
                <c:pt idx="2002">
                  <c:v>60</c:v>
                </c:pt>
                <c:pt idx="2003">
                  <c:v>61</c:v>
                </c:pt>
                <c:pt idx="2004">
                  <c:v>46</c:v>
                </c:pt>
                <c:pt idx="2005">
                  <c:v>56</c:v>
                </c:pt>
                <c:pt idx="2006">
                  <c:v>51</c:v>
                </c:pt>
                <c:pt idx="2007">
                  <c:v>65</c:v>
                </c:pt>
                <c:pt idx="2008">
                  <c:v>37</c:v>
                </c:pt>
                <c:pt idx="2009">
                  <c:v>63</c:v>
                </c:pt>
                <c:pt idx="2010">
                  <c:v>33</c:v>
                </c:pt>
                <c:pt idx="2011">
                  <c:v>63</c:v>
                </c:pt>
                <c:pt idx="2012">
                  <c:v>53</c:v>
                </c:pt>
                <c:pt idx="2013">
                  <c:v>67</c:v>
                </c:pt>
                <c:pt idx="2014">
                  <c:v>43</c:v>
                </c:pt>
                <c:pt idx="2015">
                  <c:v>31</c:v>
                </c:pt>
                <c:pt idx="2016">
                  <c:v>43</c:v>
                </c:pt>
                <c:pt idx="2017">
                  <c:v>35</c:v>
                </c:pt>
                <c:pt idx="2018">
                  <c:v>49</c:v>
                </c:pt>
                <c:pt idx="2019">
                  <c:v>58</c:v>
                </c:pt>
                <c:pt idx="2020">
                  <c:v>46</c:v>
                </c:pt>
                <c:pt idx="2021">
                  <c:v>72</c:v>
                </c:pt>
                <c:pt idx="2022">
                  <c:v>46</c:v>
                </c:pt>
                <c:pt idx="2023">
                  <c:v>55</c:v>
                </c:pt>
                <c:pt idx="2024">
                  <c:v>35</c:v>
                </c:pt>
                <c:pt idx="2025">
                  <c:v>74</c:v>
                </c:pt>
                <c:pt idx="2026">
                  <c:v>56</c:v>
                </c:pt>
                <c:pt idx="2027">
                  <c:v>56</c:v>
                </c:pt>
                <c:pt idx="2028">
                  <c:v>41</c:v>
                </c:pt>
                <c:pt idx="2029">
                  <c:v>42</c:v>
                </c:pt>
                <c:pt idx="2030">
                  <c:v>40</c:v>
                </c:pt>
                <c:pt idx="2031">
                  <c:v>60</c:v>
                </c:pt>
                <c:pt idx="2032">
                  <c:v>51</c:v>
                </c:pt>
                <c:pt idx="2033">
                  <c:v>59</c:v>
                </c:pt>
                <c:pt idx="2034">
                  <c:v>52</c:v>
                </c:pt>
                <c:pt idx="2035">
                  <c:v>62</c:v>
                </c:pt>
                <c:pt idx="2036">
                  <c:v>65</c:v>
                </c:pt>
                <c:pt idx="2037">
                  <c:v>52</c:v>
                </c:pt>
                <c:pt idx="2038">
                  <c:v>46</c:v>
                </c:pt>
                <c:pt idx="2039">
                  <c:v>73</c:v>
                </c:pt>
                <c:pt idx="2040">
                  <c:v>50</c:v>
                </c:pt>
                <c:pt idx="2041">
                  <c:v>69</c:v>
                </c:pt>
                <c:pt idx="2042">
                  <c:v>67</c:v>
                </c:pt>
                <c:pt idx="2043">
                  <c:v>37</c:v>
                </c:pt>
                <c:pt idx="2044">
                  <c:v>73</c:v>
                </c:pt>
                <c:pt idx="2045">
                  <c:v>30</c:v>
                </c:pt>
                <c:pt idx="2046">
                  <c:v>71</c:v>
                </c:pt>
                <c:pt idx="2047">
                  <c:v>58</c:v>
                </c:pt>
                <c:pt idx="2048">
                  <c:v>64</c:v>
                </c:pt>
                <c:pt idx="2049">
                  <c:v>62</c:v>
                </c:pt>
                <c:pt idx="2050">
                  <c:v>63</c:v>
                </c:pt>
                <c:pt idx="2051">
                  <c:v>59</c:v>
                </c:pt>
                <c:pt idx="2052">
                  <c:v>49</c:v>
                </c:pt>
                <c:pt idx="2053">
                  <c:v>42</c:v>
                </c:pt>
                <c:pt idx="2054">
                  <c:v>55</c:v>
                </c:pt>
                <c:pt idx="2055">
                  <c:v>62</c:v>
                </c:pt>
                <c:pt idx="2056">
                  <c:v>37</c:v>
                </c:pt>
                <c:pt idx="2057">
                  <c:v>35</c:v>
                </c:pt>
                <c:pt idx="2058">
                  <c:v>40</c:v>
                </c:pt>
                <c:pt idx="2059">
                  <c:v>45</c:v>
                </c:pt>
                <c:pt idx="2060">
                  <c:v>54</c:v>
                </c:pt>
                <c:pt idx="2061">
                  <c:v>43</c:v>
                </c:pt>
                <c:pt idx="2062">
                  <c:v>37</c:v>
                </c:pt>
                <c:pt idx="2063">
                  <c:v>66</c:v>
                </c:pt>
                <c:pt idx="2064">
                  <c:v>53</c:v>
                </c:pt>
                <c:pt idx="2065">
                  <c:v>48</c:v>
                </c:pt>
                <c:pt idx="2066">
                  <c:v>47</c:v>
                </c:pt>
                <c:pt idx="2067">
                  <c:v>64</c:v>
                </c:pt>
                <c:pt idx="2068">
                  <c:v>65</c:v>
                </c:pt>
                <c:pt idx="2069">
                  <c:v>56</c:v>
                </c:pt>
                <c:pt idx="2070">
                  <c:v>56</c:v>
                </c:pt>
                <c:pt idx="2071">
                  <c:v>40</c:v>
                </c:pt>
                <c:pt idx="2072">
                  <c:v>42</c:v>
                </c:pt>
                <c:pt idx="2073">
                  <c:v>65</c:v>
                </c:pt>
                <c:pt idx="2074">
                  <c:v>51</c:v>
                </c:pt>
                <c:pt idx="2075">
                  <c:v>63</c:v>
                </c:pt>
                <c:pt idx="2076">
                  <c:v>48</c:v>
                </c:pt>
                <c:pt idx="2077">
                  <c:v>71</c:v>
                </c:pt>
                <c:pt idx="2078">
                  <c:v>46</c:v>
                </c:pt>
                <c:pt idx="2079">
                  <c:v>73</c:v>
                </c:pt>
                <c:pt idx="2080">
                  <c:v>48</c:v>
                </c:pt>
                <c:pt idx="2081">
                  <c:v>52</c:v>
                </c:pt>
                <c:pt idx="2082">
                  <c:v>62</c:v>
                </c:pt>
                <c:pt idx="2083">
                  <c:v>37</c:v>
                </c:pt>
                <c:pt idx="2084">
                  <c:v>61</c:v>
                </c:pt>
                <c:pt idx="2085">
                  <c:v>44</c:v>
                </c:pt>
                <c:pt idx="2086">
                  <c:v>66</c:v>
                </c:pt>
                <c:pt idx="2087">
                  <c:v>29</c:v>
                </c:pt>
                <c:pt idx="2088">
                  <c:v>44</c:v>
                </c:pt>
                <c:pt idx="2089">
                  <c:v>58</c:v>
                </c:pt>
                <c:pt idx="2090">
                  <c:v>35</c:v>
                </c:pt>
                <c:pt idx="2091">
                  <c:v>62</c:v>
                </c:pt>
                <c:pt idx="2092">
                  <c:v>50</c:v>
                </c:pt>
                <c:pt idx="2093">
                  <c:v>53</c:v>
                </c:pt>
                <c:pt idx="2094">
                  <c:v>26</c:v>
                </c:pt>
                <c:pt idx="2095">
                  <c:v>42</c:v>
                </c:pt>
                <c:pt idx="2096">
                  <c:v>62</c:v>
                </c:pt>
                <c:pt idx="2097">
                  <c:v>41</c:v>
                </c:pt>
                <c:pt idx="2098">
                  <c:v>75</c:v>
                </c:pt>
                <c:pt idx="2099">
                  <c:v>68</c:v>
                </c:pt>
                <c:pt idx="2100">
                  <c:v>44</c:v>
                </c:pt>
                <c:pt idx="2101">
                  <c:v>42</c:v>
                </c:pt>
                <c:pt idx="2102">
                  <c:v>45</c:v>
                </c:pt>
                <c:pt idx="2103">
                  <c:v>65</c:v>
                </c:pt>
                <c:pt idx="2104">
                  <c:v>52</c:v>
                </c:pt>
                <c:pt idx="2105">
                  <c:v>31</c:v>
                </c:pt>
                <c:pt idx="2106">
                  <c:v>54</c:v>
                </c:pt>
                <c:pt idx="2107">
                  <c:v>38</c:v>
                </c:pt>
                <c:pt idx="2108">
                  <c:v>59</c:v>
                </c:pt>
                <c:pt idx="2109">
                  <c:v>63</c:v>
                </c:pt>
                <c:pt idx="2110">
                  <c:v>32</c:v>
                </c:pt>
                <c:pt idx="2111">
                  <c:v>27</c:v>
                </c:pt>
                <c:pt idx="2112">
                  <c:v>60</c:v>
                </c:pt>
                <c:pt idx="2113">
                  <c:v>48</c:v>
                </c:pt>
                <c:pt idx="2114">
                  <c:v>70</c:v>
                </c:pt>
                <c:pt idx="2115">
                  <c:v>57</c:v>
                </c:pt>
                <c:pt idx="2116">
                  <c:v>47</c:v>
                </c:pt>
                <c:pt idx="2117">
                  <c:v>43</c:v>
                </c:pt>
                <c:pt idx="2118">
                  <c:v>32</c:v>
                </c:pt>
                <c:pt idx="2119">
                  <c:v>34</c:v>
                </c:pt>
                <c:pt idx="2120">
                  <c:v>39</c:v>
                </c:pt>
                <c:pt idx="2121">
                  <c:v>64</c:v>
                </c:pt>
                <c:pt idx="2122">
                  <c:v>42</c:v>
                </c:pt>
                <c:pt idx="2123">
                  <c:v>64</c:v>
                </c:pt>
                <c:pt idx="2124">
                  <c:v>72</c:v>
                </c:pt>
                <c:pt idx="2125">
                  <c:v>40</c:v>
                </c:pt>
                <c:pt idx="2126">
                  <c:v>45</c:v>
                </c:pt>
                <c:pt idx="2127">
                  <c:v>65</c:v>
                </c:pt>
                <c:pt idx="2128">
                  <c:v>39</c:v>
                </c:pt>
                <c:pt idx="2129">
                  <c:v>62</c:v>
                </c:pt>
                <c:pt idx="2130">
                  <c:v>35</c:v>
                </c:pt>
                <c:pt idx="2131">
                  <c:v>51</c:v>
                </c:pt>
                <c:pt idx="2132">
                  <c:v>56</c:v>
                </c:pt>
                <c:pt idx="2133">
                  <c:v>61</c:v>
                </c:pt>
                <c:pt idx="2134">
                  <c:v>36</c:v>
                </c:pt>
                <c:pt idx="2135">
                  <c:v>48</c:v>
                </c:pt>
                <c:pt idx="2136">
                  <c:v>37</c:v>
                </c:pt>
                <c:pt idx="2137">
                  <c:v>46</c:v>
                </c:pt>
                <c:pt idx="2138">
                  <c:v>52</c:v>
                </c:pt>
                <c:pt idx="2139">
                  <c:v>43</c:v>
                </c:pt>
                <c:pt idx="2140">
                  <c:v>42</c:v>
                </c:pt>
                <c:pt idx="2141">
                  <c:v>76</c:v>
                </c:pt>
                <c:pt idx="2142">
                  <c:v>48</c:v>
                </c:pt>
                <c:pt idx="2143">
                  <c:v>51</c:v>
                </c:pt>
                <c:pt idx="2144">
                  <c:v>50</c:v>
                </c:pt>
                <c:pt idx="2145">
                  <c:v>50</c:v>
                </c:pt>
                <c:pt idx="2146">
                  <c:v>70</c:v>
                </c:pt>
                <c:pt idx="2147">
                  <c:v>70</c:v>
                </c:pt>
                <c:pt idx="2148">
                  <c:v>38</c:v>
                </c:pt>
                <c:pt idx="2149">
                  <c:v>30</c:v>
                </c:pt>
                <c:pt idx="2150">
                  <c:v>45</c:v>
                </c:pt>
                <c:pt idx="2151">
                  <c:v>54</c:v>
                </c:pt>
                <c:pt idx="2152">
                  <c:v>57</c:v>
                </c:pt>
                <c:pt idx="2153">
                  <c:v>32</c:v>
                </c:pt>
                <c:pt idx="2154">
                  <c:v>62</c:v>
                </c:pt>
                <c:pt idx="2155">
                  <c:v>38</c:v>
                </c:pt>
                <c:pt idx="2156">
                  <c:v>52</c:v>
                </c:pt>
                <c:pt idx="2157">
                  <c:v>57</c:v>
                </c:pt>
                <c:pt idx="2158">
                  <c:v>36</c:v>
                </c:pt>
                <c:pt idx="2159">
                  <c:v>48</c:v>
                </c:pt>
                <c:pt idx="2160">
                  <c:v>37</c:v>
                </c:pt>
                <c:pt idx="2161">
                  <c:v>43</c:v>
                </c:pt>
                <c:pt idx="2162">
                  <c:v>74</c:v>
                </c:pt>
                <c:pt idx="2163">
                  <c:v>43</c:v>
                </c:pt>
                <c:pt idx="2164">
                  <c:v>62</c:v>
                </c:pt>
                <c:pt idx="2165">
                  <c:v>54</c:v>
                </c:pt>
                <c:pt idx="2166">
                  <c:v>63</c:v>
                </c:pt>
                <c:pt idx="2167">
                  <c:v>46</c:v>
                </c:pt>
                <c:pt idx="2168">
                  <c:v>46</c:v>
                </c:pt>
                <c:pt idx="2169">
                  <c:v>45</c:v>
                </c:pt>
                <c:pt idx="2170">
                  <c:v>46</c:v>
                </c:pt>
                <c:pt idx="2171">
                  <c:v>43</c:v>
                </c:pt>
                <c:pt idx="2172">
                  <c:v>51</c:v>
                </c:pt>
                <c:pt idx="2173">
                  <c:v>53</c:v>
                </c:pt>
                <c:pt idx="2174">
                  <c:v>41</c:v>
                </c:pt>
                <c:pt idx="2175">
                  <c:v>46</c:v>
                </c:pt>
                <c:pt idx="2176">
                  <c:v>61</c:v>
                </c:pt>
                <c:pt idx="2177">
                  <c:v>70</c:v>
                </c:pt>
                <c:pt idx="2178">
                  <c:v>54</c:v>
                </c:pt>
                <c:pt idx="2179">
                  <c:v>52</c:v>
                </c:pt>
                <c:pt idx="2180">
                  <c:v>45</c:v>
                </c:pt>
                <c:pt idx="2181">
                  <c:v>60</c:v>
                </c:pt>
                <c:pt idx="2182">
                  <c:v>47</c:v>
                </c:pt>
                <c:pt idx="2183">
                  <c:v>66</c:v>
                </c:pt>
                <c:pt idx="2184">
                  <c:v>73</c:v>
                </c:pt>
                <c:pt idx="2185">
                  <c:v>73</c:v>
                </c:pt>
                <c:pt idx="2186">
                  <c:v>37</c:v>
                </c:pt>
                <c:pt idx="2187">
                  <c:v>51</c:v>
                </c:pt>
                <c:pt idx="2188">
                  <c:v>38</c:v>
                </c:pt>
                <c:pt idx="2189">
                  <c:v>63</c:v>
                </c:pt>
                <c:pt idx="2190">
                  <c:v>56</c:v>
                </c:pt>
                <c:pt idx="2191">
                  <c:v>58</c:v>
                </c:pt>
                <c:pt idx="2192">
                  <c:v>53</c:v>
                </c:pt>
                <c:pt idx="2193">
                  <c:v>57</c:v>
                </c:pt>
                <c:pt idx="2194">
                  <c:v>66</c:v>
                </c:pt>
                <c:pt idx="2195">
                  <c:v>58</c:v>
                </c:pt>
                <c:pt idx="2196">
                  <c:v>52</c:v>
                </c:pt>
                <c:pt idx="2197">
                  <c:v>44</c:v>
                </c:pt>
                <c:pt idx="2198">
                  <c:v>72</c:v>
                </c:pt>
                <c:pt idx="2199">
                  <c:v>33</c:v>
                </c:pt>
                <c:pt idx="2200">
                  <c:v>69</c:v>
                </c:pt>
                <c:pt idx="2201">
                  <c:v>61</c:v>
                </c:pt>
                <c:pt idx="2202">
                  <c:v>54</c:v>
                </c:pt>
                <c:pt idx="2203">
                  <c:v>33</c:v>
                </c:pt>
                <c:pt idx="2204">
                  <c:v>41</c:v>
                </c:pt>
                <c:pt idx="2206">
                  <c:v>53</c:v>
                </c:pt>
                <c:pt idx="2207">
                  <c:v>37</c:v>
                </c:pt>
                <c:pt idx="2208">
                  <c:v>34</c:v>
                </c:pt>
                <c:pt idx="2209">
                  <c:v>60</c:v>
                </c:pt>
                <c:pt idx="2210">
                  <c:v>45</c:v>
                </c:pt>
                <c:pt idx="2211">
                  <c:v>71</c:v>
                </c:pt>
                <c:pt idx="2212">
                  <c:v>46</c:v>
                </c:pt>
                <c:pt idx="2213">
                  <c:v>65</c:v>
                </c:pt>
                <c:pt idx="2214">
                  <c:v>47</c:v>
                </c:pt>
                <c:pt idx="2215">
                  <c:v>37</c:v>
                </c:pt>
                <c:pt idx="2216">
                  <c:v>44</c:v>
                </c:pt>
                <c:pt idx="2217">
                  <c:v>43</c:v>
                </c:pt>
                <c:pt idx="2218">
                  <c:v>45</c:v>
                </c:pt>
                <c:pt idx="2219">
                  <c:v>37</c:v>
                </c:pt>
                <c:pt idx="2220">
                  <c:v>50</c:v>
                </c:pt>
                <c:pt idx="2221">
                  <c:v>68</c:v>
                </c:pt>
                <c:pt idx="2222">
                  <c:v>60</c:v>
                </c:pt>
                <c:pt idx="2223">
                  <c:v>69</c:v>
                </c:pt>
                <c:pt idx="2224">
                  <c:v>49</c:v>
                </c:pt>
                <c:pt idx="2225">
                  <c:v>30</c:v>
                </c:pt>
                <c:pt idx="2226">
                  <c:v>48</c:v>
                </c:pt>
                <c:pt idx="2227">
                  <c:v>55</c:v>
                </c:pt>
                <c:pt idx="2228">
                  <c:v>51</c:v>
                </c:pt>
                <c:pt idx="2229">
                  <c:v>40</c:v>
                </c:pt>
                <c:pt idx="2230">
                  <c:v>48</c:v>
                </c:pt>
                <c:pt idx="2231">
                  <c:v>46</c:v>
                </c:pt>
                <c:pt idx="2232">
                  <c:v>60</c:v>
                </c:pt>
                <c:pt idx="2233">
                  <c:v>56</c:v>
                </c:pt>
                <c:pt idx="2234">
                  <c:v>51</c:v>
                </c:pt>
                <c:pt idx="2235">
                  <c:v>49</c:v>
                </c:pt>
                <c:pt idx="2236">
                  <c:v>72</c:v>
                </c:pt>
                <c:pt idx="2237">
                  <c:v>43</c:v>
                </c:pt>
                <c:pt idx="2238">
                  <c:v>64</c:v>
                </c:pt>
                <c:pt idx="2239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F2-4F8F-AD04-4D3E5F14A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908944"/>
        <c:axId val="2007901872"/>
      </c:scatterChart>
      <c:valAx>
        <c:axId val="2007908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901872"/>
        <c:crosses val="autoZero"/>
        <c:crossBetween val="midCat"/>
      </c:valAx>
      <c:valAx>
        <c:axId val="200790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908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'Customer Profile'!$E$1</c:f>
              <c:strCache>
                <c:ptCount val="1"/>
                <c:pt idx="0">
                  <c:v> Income 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7.6408355205599299E-2"/>
                  <c:y val="0.15894575678040246"/>
                </c:manualLayout>
              </c:layout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'Customer Profile'!$E$2:$E$2241</c:f>
              <c:numCache>
                <c:formatCode>"$"#,##0_);[Red]\("$"#,##0\)</c:formatCode>
                <c:ptCount val="2240"/>
                <c:pt idx="0" formatCode="&quot;$&quot;#,##0.00_);[Red]\(&quot;$&quot;#,##0.00\)">
                  <c:v>70951</c:v>
                </c:pt>
                <c:pt idx="1">
                  <c:v>57091</c:v>
                </c:pt>
                <c:pt idx="2" formatCode="&quot;$&quot;#,##0.00_);[Red]\(&quot;$&quot;#,##0.00\)">
                  <c:v>46098</c:v>
                </c:pt>
                <c:pt idx="3" formatCode="&quot;$&quot;#,##0.00_);[Red]\(&quot;$&quot;#,##0.00\)">
                  <c:v>25358</c:v>
                </c:pt>
                <c:pt idx="4" formatCode="&quot;$&quot;#,##0.00_);[Red]\(&quot;$&quot;#,##0.00\)">
                  <c:v>60491</c:v>
                </c:pt>
                <c:pt idx="5" formatCode="&quot;$&quot;#,##0.00_);[Red]\(&quot;$&quot;#,##0.00\)">
                  <c:v>46891</c:v>
                </c:pt>
                <c:pt idx="6" formatCode="&quot;$&quot;#,##0.00_);[Red]\(&quot;$&quot;#,##0.00\)">
                  <c:v>46310</c:v>
                </c:pt>
                <c:pt idx="7" formatCode="&quot;$&quot;#,##0.00_);[Red]\(&quot;$&quot;#,##0.00\)">
                  <c:v>17144</c:v>
                </c:pt>
                <c:pt idx="8" formatCode="&quot;$&quot;#,##0.00_);[Red]\(&quot;$&quot;#,##0.00\)">
                  <c:v>65148</c:v>
                </c:pt>
                <c:pt idx="9" formatCode="&quot;$&quot;#,##0.00_);[Red]\(&quot;$&quot;#,##0.00\)">
                  <c:v>25545</c:v>
                </c:pt>
                <c:pt idx="10" formatCode="&quot;$&quot;#,##0.00_);[Red]\(&quot;$&quot;#,##0.00\)">
                  <c:v>55761</c:v>
                </c:pt>
                <c:pt idx="11" formatCode="&quot;$&quot;#,##0.00_);[Red]\(&quot;$&quot;#,##0.00\)">
                  <c:v>20587</c:v>
                </c:pt>
                <c:pt idx="12" formatCode="&quot;$&quot;#,##0.00_);[Red]\(&quot;$&quot;#,##0.00\)">
                  <c:v>56253</c:v>
                </c:pt>
                <c:pt idx="13" formatCode="&quot;$&quot;#,##0.00_);[Red]\(&quot;$&quot;#,##0.00\)">
                  <c:v>46423</c:v>
                </c:pt>
                <c:pt idx="14" formatCode="&quot;$&quot;#,##0.00_);[Red]\(&quot;$&quot;#,##0.00\)">
                  <c:v>51411</c:v>
                </c:pt>
                <c:pt idx="15" formatCode="&quot;$&quot;#,##0.00_);[Red]\(&quot;$&quot;#,##0.00\)">
                  <c:v>41039</c:v>
                </c:pt>
                <c:pt idx="16" formatCode="&quot;$&quot;#,##0.00_);[Red]\(&quot;$&quot;#,##0.00\)">
                  <c:v>25293</c:v>
                </c:pt>
                <c:pt idx="17" formatCode="&quot;$&quot;#,##0.00_);[Red]\(&quot;$&quot;#,##0.00\)">
                  <c:v>27733</c:v>
                </c:pt>
                <c:pt idx="18" formatCode="&quot;$&quot;#,##0.00_);[Red]\(&quot;$&quot;#,##0.00\)">
                  <c:v>22212</c:v>
                </c:pt>
                <c:pt idx="19" formatCode="&quot;$&quot;#,##0.00_);[Red]\(&quot;$&quot;#,##0.00\)">
                  <c:v>34176</c:v>
                </c:pt>
                <c:pt idx="20" formatCode="&quot;$&quot;#,##0.00_);[Red]\(&quot;$&quot;#,##0.00\)">
                  <c:v>30833</c:v>
                </c:pt>
                <c:pt idx="21">
                  <c:v>43456</c:v>
                </c:pt>
                <c:pt idx="22" formatCode="&quot;$&quot;#,##0.00_);[Red]\(&quot;$&quot;#,##0.00\)">
                  <c:v>67046</c:v>
                </c:pt>
                <c:pt idx="23" formatCode="&quot;$&quot;#,##0.00_);[Red]\(&quot;$&quot;#,##0.00\)">
                  <c:v>53083</c:v>
                </c:pt>
                <c:pt idx="24" formatCode="&quot;$&quot;#,##0.00_);[Red]\(&quot;$&quot;#,##0.00\)">
                  <c:v>61209</c:v>
                </c:pt>
                <c:pt idx="25" formatCode="&quot;$&quot;#,##0.00_);[Red]\(&quot;$&quot;#,##0.00\)">
                  <c:v>76045</c:v>
                </c:pt>
                <c:pt idx="26" formatCode="&quot;$&quot;#,##0.00_);[Red]\(&quot;$&quot;#,##0.00\)">
                  <c:v>23272</c:v>
                </c:pt>
                <c:pt idx="27">
                  <c:v>71604</c:v>
                </c:pt>
                <c:pt idx="28" formatCode="&quot;$&quot;#,##0.00_);[Red]\(&quot;$&quot;#,##0.00\)">
                  <c:v>28973</c:v>
                </c:pt>
                <c:pt idx="29" formatCode="&quot;$&quot;#,##0.00_);[Red]\(&quot;$&quot;#,##0.00\)">
                  <c:v>71952</c:v>
                </c:pt>
                <c:pt idx="30" formatCode="&quot;$&quot;#,##0.00_);[Red]\(&quot;$&quot;#,##0.00\)">
                  <c:v>67506</c:v>
                </c:pt>
                <c:pt idx="31" formatCode="&quot;$&quot;#,##0.00_);[Red]\(&quot;$&quot;#,##0.00\)">
                  <c:v>62503</c:v>
                </c:pt>
                <c:pt idx="32" formatCode="&quot;$&quot;#,##0.00_);[Red]\(&quot;$&quot;#,##0.00\)">
                  <c:v>44124</c:v>
                </c:pt>
                <c:pt idx="33" formatCode="&quot;$&quot;#,##0.00_);[Red]\(&quot;$&quot;#,##0.00\)">
                  <c:v>14421</c:v>
                </c:pt>
                <c:pt idx="34" formatCode="&quot;$&quot;#,##0.00_);[Red]\(&quot;$&quot;#,##0.00\)">
                  <c:v>48006</c:v>
                </c:pt>
                <c:pt idx="35" formatCode="&quot;$&quot;#,##0.00_);[Red]\(&quot;$&quot;#,##0.00\)">
                  <c:v>38808</c:v>
                </c:pt>
                <c:pt idx="36" formatCode="&quot;$&quot;#,##0.00_);[Red]\(&quot;$&quot;#,##0.00\)">
                  <c:v>45183</c:v>
                </c:pt>
                <c:pt idx="37" formatCode="&quot;$&quot;#,##0.00_);[Red]\(&quot;$&quot;#,##0.00\)">
                  <c:v>82032</c:v>
                </c:pt>
                <c:pt idx="38" formatCode="&quot;$&quot;#,##0.00_);[Red]\(&quot;$&quot;#,##0.00\)">
                  <c:v>81169</c:v>
                </c:pt>
                <c:pt idx="39" formatCode="&quot;$&quot;#,##0.00_);[Red]\(&quot;$&quot;#,##0.00\)">
                  <c:v>23091</c:v>
                </c:pt>
                <c:pt idx="40" formatCode="&quot;$&quot;#,##0.00_);[Red]\(&quot;$&quot;#,##0.00\)">
                  <c:v>64857</c:v>
                </c:pt>
                <c:pt idx="41" formatCode="&quot;$&quot;#,##0.00_);[Red]\(&quot;$&quot;#,##0.00\)">
                  <c:v>48726</c:v>
                </c:pt>
                <c:pt idx="42" formatCode="&quot;$&quot;#,##0.00_);[Red]\(&quot;$&quot;#,##0.00\)">
                  <c:v>28839</c:v>
                </c:pt>
                <c:pt idx="43" formatCode="&quot;$&quot;#,##0.00_);[Red]\(&quot;$&quot;#,##0.00\)">
                  <c:v>61559</c:v>
                </c:pt>
                <c:pt idx="44" formatCode="&quot;$&quot;#,##0.00_);[Red]\(&quot;$&quot;#,##0.00\)">
                  <c:v>15287</c:v>
                </c:pt>
                <c:pt idx="45" formatCode="&quot;$&quot;#,##0.00_);[Red]\(&quot;$&quot;#,##0.00\)">
                  <c:v>34838</c:v>
                </c:pt>
                <c:pt idx="46" formatCode="&quot;$&quot;#,##0.00_);[Red]\(&quot;$&quot;#,##0.00\)">
                  <c:v>67309</c:v>
                </c:pt>
                <c:pt idx="47" formatCode="&quot;$&quot;#,##0.00_);[Red]\(&quot;$&quot;#,##0.00\)">
                  <c:v>83844</c:v>
                </c:pt>
                <c:pt idx="48" formatCode="&quot;$&quot;#,##0.00_);[Red]\(&quot;$&quot;#,##0.00\)">
                  <c:v>66480</c:v>
                </c:pt>
                <c:pt idx="49" formatCode="&quot;$&quot;#,##0.00_);[Red]\(&quot;$&quot;#,##0.00\)">
                  <c:v>36715</c:v>
                </c:pt>
                <c:pt idx="50" formatCode="&quot;$&quot;#,##0.00_);[Red]\(&quot;$&quot;#,##0.00\)">
                  <c:v>41003</c:v>
                </c:pt>
                <c:pt idx="51">
                  <c:v>53863</c:v>
                </c:pt>
                <c:pt idx="52" formatCode="&quot;$&quot;#,##0.00_);[Red]\(&quot;$&quot;#,##0.00\)">
                  <c:v>22263</c:v>
                </c:pt>
                <c:pt idx="53" formatCode="&quot;$&quot;#,##0.00_);[Red]\(&quot;$&quot;#,##0.00\)">
                  <c:v>75032</c:v>
                </c:pt>
                <c:pt idx="54" formatCode="&quot;$&quot;#,##0.00_);[Red]\(&quot;$&quot;#,##0.00\)">
                  <c:v>45576</c:v>
                </c:pt>
                <c:pt idx="55" formatCode="&quot;$&quot;#,##0.00_);[Red]\(&quot;$&quot;#,##0.00\)">
                  <c:v>46757</c:v>
                </c:pt>
                <c:pt idx="56" formatCode="&quot;$&quot;#,##0.00_);[Red]\(&quot;$&quot;#,##0.00\)">
                  <c:v>40590</c:v>
                </c:pt>
                <c:pt idx="57" formatCode="&quot;$&quot;#,##0.00_);[Red]\(&quot;$&quot;#,##0.00\)">
                  <c:v>36138</c:v>
                </c:pt>
                <c:pt idx="58" formatCode="&quot;$&quot;#,##0.00_);[Red]\(&quot;$&quot;#,##0.00\)">
                  <c:v>34853</c:v>
                </c:pt>
                <c:pt idx="59" formatCode="&quot;$&quot;#,##0.00_);[Red]\(&quot;$&quot;#,##0.00\)">
                  <c:v>44213</c:v>
                </c:pt>
                <c:pt idx="60" formatCode="&quot;$&quot;#,##0.00_);[Red]\(&quot;$&quot;#,##0.00\)">
                  <c:v>72940</c:v>
                </c:pt>
                <c:pt idx="61" formatCode="&quot;$&quot;#,##0.00_);[Red]\(&quot;$&quot;#,##0.00\)">
                  <c:v>81217</c:v>
                </c:pt>
                <c:pt idx="62" formatCode="&quot;$&quot;#,##0.00_);[Red]\(&quot;$&quot;#,##0.00\)">
                  <c:v>22944</c:v>
                </c:pt>
                <c:pt idx="63" formatCode="&quot;$&quot;#,##0.00_);[Red]\(&quot;$&quot;#,##0.00\)">
                  <c:v>63342</c:v>
                </c:pt>
                <c:pt idx="64" formatCode="&quot;$&quot;#,##0.00_);[Red]\(&quot;$&quot;#,##0.00\)">
                  <c:v>61872</c:v>
                </c:pt>
                <c:pt idx="65" formatCode="&quot;$&quot;#,##0.00_);[Red]\(&quot;$&quot;#,##0.00\)">
                  <c:v>73455</c:v>
                </c:pt>
                <c:pt idx="66" formatCode="&quot;$&quot;#,##0.00_);[Red]\(&quot;$&quot;#,##0.00\)">
                  <c:v>42554</c:v>
                </c:pt>
                <c:pt idx="67" formatCode="&quot;$&quot;#,##0.00_);[Red]\(&quot;$&quot;#,##0.00\)">
                  <c:v>51148</c:v>
                </c:pt>
                <c:pt idx="68" formatCode="&quot;$&quot;#,##0.00_);[Red]\(&quot;$&quot;#,##0.00\)">
                  <c:v>47743</c:v>
                </c:pt>
                <c:pt idx="69" formatCode="&quot;$&quot;#,##0.00_);[Red]\(&quot;$&quot;#,##0.00\)">
                  <c:v>57091</c:v>
                </c:pt>
                <c:pt idx="70">
                  <c:v>72967</c:v>
                </c:pt>
                <c:pt idx="71" formatCode="&quot;$&quot;#,##0.00_);[Red]\(&quot;$&quot;#,##0.00\)">
                  <c:v>40780</c:v>
                </c:pt>
                <c:pt idx="72" formatCode="&quot;$&quot;#,##0.00_);[Red]\(&quot;$&quot;#,##0.00\)">
                  <c:v>48070</c:v>
                </c:pt>
                <c:pt idx="73" formatCode="&quot;$&quot;#,##0.00_);[Red]\(&quot;$&quot;#,##0.00\)">
                  <c:v>43142</c:v>
                </c:pt>
                <c:pt idx="74" formatCode="&quot;$&quot;#,##0.00_);[Red]\(&quot;$&quot;#,##0.00\)">
                  <c:v>36550</c:v>
                </c:pt>
                <c:pt idx="75" formatCode="&quot;$&quot;#,##0.00_);[Red]\(&quot;$&quot;#,##0.00\)">
                  <c:v>40049</c:v>
                </c:pt>
                <c:pt idx="76" formatCode="&quot;$&quot;#,##0.00_);[Red]\(&quot;$&quot;#,##0.00\)">
                  <c:v>76773</c:v>
                </c:pt>
                <c:pt idx="77" formatCode="&quot;$&quot;#,##0.00_);[Red]\(&quot;$&quot;#,##0.00\)">
                  <c:v>52531</c:v>
                </c:pt>
                <c:pt idx="78" formatCode="&quot;$&quot;#,##0.00_);[Red]\(&quot;$&quot;#,##0.00\)">
                  <c:v>64497</c:v>
                </c:pt>
                <c:pt idx="79" formatCode="&quot;$&quot;#,##0.00_);[Red]\(&quot;$&quot;#,##0.00\)">
                  <c:v>7500</c:v>
                </c:pt>
                <c:pt idx="80" formatCode="&quot;$&quot;#,##0.00_);[Red]\(&quot;$&quot;#,##0.00\)">
                  <c:v>41638</c:v>
                </c:pt>
                <c:pt idx="81" formatCode="&quot;$&quot;#,##0.00_);[Red]\(&quot;$&quot;#,##0.00\)">
                  <c:v>55357</c:v>
                </c:pt>
                <c:pt idx="82" formatCode="&quot;$&quot;#,##0.00_);[Red]\(&quot;$&quot;#,##0.00\)">
                  <c:v>61331</c:v>
                </c:pt>
                <c:pt idx="83" formatCode="&quot;$&quot;#,##0.00_);[Red]\(&quot;$&quot;#,##0.00\)">
                  <c:v>75012</c:v>
                </c:pt>
                <c:pt idx="84" formatCode="&quot;$&quot;#,##0.00_);[Red]\(&quot;$&quot;#,##0.00\)">
                  <c:v>54880</c:v>
                </c:pt>
                <c:pt idx="85" formatCode="&quot;$&quot;#,##0.00_);[Red]\(&quot;$&quot;#,##0.00\)">
                  <c:v>42315</c:v>
                </c:pt>
                <c:pt idx="86" formatCode="&quot;$&quot;#,##0.00_);[Red]\(&quot;$&quot;#,##0.00\)">
                  <c:v>9255</c:v>
                </c:pt>
                <c:pt idx="87">
                  <c:v>35340</c:v>
                </c:pt>
                <c:pt idx="88" formatCode="&quot;$&quot;#,##0.00_);[Red]\(&quot;$&quot;#,##0.00\)">
                  <c:v>69508</c:v>
                </c:pt>
                <c:pt idx="89" formatCode="&quot;$&quot;#,##0.00_);[Red]\(&quot;$&quot;#,##0.00\)">
                  <c:v>51012</c:v>
                </c:pt>
                <c:pt idx="90" formatCode="&quot;$&quot;#,##0.00_);[Red]\(&quot;$&quot;#,##0.00\)">
                  <c:v>7500</c:v>
                </c:pt>
                <c:pt idx="91" formatCode="&quot;$&quot;#,##0.00_);[Red]\(&quot;$&quot;#,##0.00\)">
                  <c:v>79930</c:v>
                </c:pt>
                <c:pt idx="92" formatCode="&quot;$&quot;#,##0.00_);[Red]\(&quot;$&quot;#,##0.00\)">
                  <c:v>65275</c:v>
                </c:pt>
                <c:pt idx="93" formatCode="&quot;$&quot;#,##0.00_);[Red]\(&quot;$&quot;#,##0.00\)">
                  <c:v>83512</c:v>
                </c:pt>
                <c:pt idx="94" formatCode="&quot;$&quot;#,##0.00_);[Red]\(&quot;$&quot;#,##0.00\)">
                  <c:v>84219</c:v>
                </c:pt>
                <c:pt idx="95">
                  <c:v>48432</c:v>
                </c:pt>
                <c:pt idx="96" formatCode="&quot;$&quot;#,##0.00_);[Red]\(&quot;$&quot;#,##0.00\)">
                  <c:v>30015</c:v>
                </c:pt>
                <c:pt idx="97" formatCode="&quot;$&quot;#,##0.00_);[Red]\(&quot;$&quot;#,##0.00\)">
                  <c:v>96876</c:v>
                </c:pt>
                <c:pt idx="98" formatCode="&quot;$&quot;#,##0.00_);[Red]\(&quot;$&quot;#,##0.00\)">
                  <c:v>20559</c:v>
                </c:pt>
                <c:pt idx="99" formatCode="&quot;$&quot;#,##0.00_);[Red]\(&quot;$&quot;#,##0.00\)">
                  <c:v>34421</c:v>
                </c:pt>
                <c:pt idx="100" formatCode="&quot;$&quot;#,##0.00_);[Red]\(&quot;$&quot;#,##0.00\)">
                  <c:v>54006</c:v>
                </c:pt>
                <c:pt idx="101" formatCode="&quot;$&quot;#,##0.00_);[Red]\(&quot;$&quot;#,##0.00\)">
                  <c:v>37155</c:v>
                </c:pt>
                <c:pt idx="102" formatCode="&quot;$&quot;#,##0.00_);[Red]\(&quot;$&quot;#,##0.00\)">
                  <c:v>22634</c:v>
                </c:pt>
                <c:pt idx="103" formatCode="&quot;$&quot;#,##0.00_);[Red]\(&quot;$&quot;#,##0.00\)">
                  <c:v>65819</c:v>
                </c:pt>
                <c:pt idx="104" formatCode="&quot;$&quot;#,##0.00_);[Red]\(&quot;$&quot;#,##0.00\)">
                  <c:v>57333</c:v>
                </c:pt>
                <c:pt idx="105" formatCode="&quot;$&quot;#,##0.00_);[Red]\(&quot;$&quot;#,##0.00\)">
                  <c:v>81361</c:v>
                </c:pt>
                <c:pt idx="106" formatCode="&quot;$&quot;#,##0.00_);[Red]\(&quot;$&quot;#,##0.00\)">
                  <c:v>46107</c:v>
                </c:pt>
                <c:pt idx="107" formatCode="&quot;$&quot;#,##0.00_);[Red]\(&quot;$&quot;#,##0.00\)">
                  <c:v>62820</c:v>
                </c:pt>
                <c:pt idx="108" formatCode="&quot;$&quot;#,##0.00_);[Red]\(&quot;$&quot;#,##0.00\)">
                  <c:v>62335</c:v>
                </c:pt>
                <c:pt idx="109" formatCode="&quot;$&quot;#,##0.00_);[Red]\(&quot;$&quot;#,##0.00\)">
                  <c:v>56937</c:v>
                </c:pt>
                <c:pt idx="110" formatCode="&quot;$&quot;#,##0.00_);[Red]\(&quot;$&quot;#,##0.00\)">
                  <c:v>90273</c:v>
                </c:pt>
                <c:pt idx="111" formatCode="&quot;$&quot;#,##0.00_);[Red]\(&quot;$&quot;#,##0.00\)">
                  <c:v>42523</c:v>
                </c:pt>
                <c:pt idx="112" formatCode="&quot;$&quot;#,##0.00_);[Red]\(&quot;$&quot;#,##0.00\)">
                  <c:v>26907</c:v>
                </c:pt>
                <c:pt idx="113" formatCode="&quot;$&quot;#,##0.00_);[Red]\(&quot;$&quot;#,##0.00\)">
                  <c:v>78579</c:v>
                </c:pt>
                <c:pt idx="114" formatCode="&quot;$&quot;#,##0.00_);[Red]\(&quot;$&quot;#,##0.00\)">
                  <c:v>66033</c:v>
                </c:pt>
                <c:pt idx="115" formatCode="&quot;$&quot;#,##0.00_);[Red]\(&quot;$&quot;#,##0.00\)">
                  <c:v>25930</c:v>
                </c:pt>
                <c:pt idx="116" formatCode="&quot;$&quot;#,##0.00_);[Red]\(&quot;$&quot;#,##0.00\)">
                  <c:v>41769</c:v>
                </c:pt>
                <c:pt idx="117" formatCode="&quot;$&quot;#,##0.00_);[Red]\(&quot;$&quot;#,##0.00\)">
                  <c:v>53593</c:v>
                </c:pt>
                <c:pt idx="118" formatCode="&quot;$&quot;#,##0.00_);[Red]\(&quot;$&quot;#,##0.00\)">
                  <c:v>30507</c:v>
                </c:pt>
                <c:pt idx="119" formatCode="&quot;$&quot;#,##0.00_);[Red]\(&quot;$&quot;#,##0.00\)">
                  <c:v>69389</c:v>
                </c:pt>
                <c:pt idx="120" formatCode="&quot;$&quot;#,##0.00_);[Red]\(&quot;$&quot;#,##0.00\)">
                  <c:v>18890</c:v>
                </c:pt>
                <c:pt idx="121" formatCode="&quot;$&quot;#,##0.00_);[Red]\(&quot;$&quot;#,##0.00\)">
                  <c:v>32871</c:v>
                </c:pt>
                <c:pt idx="122" formatCode="&quot;$&quot;#,##0.00_);[Red]\(&quot;$&quot;#,##0.00\)">
                  <c:v>57183</c:v>
                </c:pt>
                <c:pt idx="123" formatCode="&quot;$&quot;#,##0.00_);[Red]\(&quot;$&quot;#,##0.00\)">
                  <c:v>57304</c:v>
                </c:pt>
                <c:pt idx="124" formatCode="&quot;$&quot;#,##0.00_);[Red]\(&quot;$&quot;#,##0.00\)">
                  <c:v>52074</c:v>
                </c:pt>
                <c:pt idx="125" formatCode="&quot;$&quot;#,##0.00_);[Red]\(&quot;$&quot;#,##0.00\)">
                  <c:v>16005</c:v>
                </c:pt>
                <c:pt idx="126" formatCode="&quot;$&quot;#,##0.00_);[Red]\(&quot;$&quot;#,##0.00\)">
                  <c:v>33996</c:v>
                </c:pt>
                <c:pt idx="127" formatCode="&quot;$&quot;#,##0.00_);[Red]\(&quot;$&quot;#,##0.00\)">
                  <c:v>52034</c:v>
                </c:pt>
                <c:pt idx="128" formatCode="&quot;$&quot;#,##0.00_);[Red]\(&quot;$&quot;#,##0.00\)">
                  <c:v>37633</c:v>
                </c:pt>
                <c:pt idx="129" formatCode="&quot;$&quot;#,##0.00_);[Red]\(&quot;$&quot;#,##0.00\)">
                  <c:v>36807</c:v>
                </c:pt>
                <c:pt idx="130" formatCode="&quot;$&quot;#,##0.00_);[Red]\(&quot;$&quot;#,##0.00\)">
                  <c:v>74918</c:v>
                </c:pt>
                <c:pt idx="131" formatCode="&quot;$&quot;#,##0.00_);[Red]\(&quot;$&quot;#,##0.00\)">
                  <c:v>73691</c:v>
                </c:pt>
                <c:pt idx="132" formatCode="&quot;$&quot;#,##0.00_);[Red]\(&quot;$&quot;#,##0.00\)">
                  <c:v>47682</c:v>
                </c:pt>
                <c:pt idx="133" formatCode="&quot;$&quot;#,##0.00_);[Red]\(&quot;$&quot;#,##0.00\)">
                  <c:v>51537</c:v>
                </c:pt>
                <c:pt idx="134" formatCode="&quot;$&quot;#,##0.00_);[Red]\(&quot;$&quot;#,##0.00\)">
                  <c:v>50353</c:v>
                </c:pt>
                <c:pt idx="135" formatCode="&quot;$&quot;#,##0.00_);[Red]\(&quot;$&quot;#,##0.00\)">
                  <c:v>67911</c:v>
                </c:pt>
                <c:pt idx="136" formatCode="&quot;$&quot;#,##0.00_);[Red]\(&quot;$&quot;#,##0.00\)">
                  <c:v>28427</c:v>
                </c:pt>
                <c:pt idx="137" formatCode="&quot;$&quot;#,##0.00_);[Red]\(&quot;$&quot;#,##0.00\)">
                  <c:v>80360</c:v>
                </c:pt>
                <c:pt idx="138" formatCode="&quot;$&quot;#,##0.00_);[Red]\(&quot;$&quot;#,##0.00\)">
                  <c:v>42395</c:v>
                </c:pt>
                <c:pt idx="139" formatCode="&quot;$&quot;#,##0.00_);[Red]\(&quot;$&quot;#,##0.00\)">
                  <c:v>42162</c:v>
                </c:pt>
                <c:pt idx="140" formatCode="&quot;$&quot;#,##0.00_);[Red]\(&quot;$&quot;#,##0.00\)">
                  <c:v>60554</c:v>
                </c:pt>
                <c:pt idx="141" formatCode="&quot;$&quot;#,##0.00_);[Red]\(&quot;$&quot;#,##0.00\)">
                  <c:v>75774</c:v>
                </c:pt>
                <c:pt idx="142" formatCode="&quot;$&quot;#,##0.00_);[Red]\(&quot;$&quot;#,##0.00\)">
                  <c:v>54178</c:v>
                </c:pt>
                <c:pt idx="143" formatCode="&quot;$&quot;#,##0.00_);[Red]\(&quot;$&quot;#,##0.00\)">
                  <c:v>42835</c:v>
                </c:pt>
                <c:pt idx="144" formatCode="&quot;$&quot;#,##0.00_);[Red]\(&quot;$&quot;#,##0.00\)">
                  <c:v>20895</c:v>
                </c:pt>
                <c:pt idx="145" formatCode="&quot;$&quot;#,##0.00_);[Red]\(&quot;$&quot;#,##0.00\)">
                  <c:v>60161</c:v>
                </c:pt>
                <c:pt idx="146" formatCode="&quot;$&quot;#,##0.00_);[Red]\(&quot;$&quot;#,##0.00\)">
                  <c:v>23442</c:v>
                </c:pt>
                <c:pt idx="147" formatCode="&quot;$&quot;#,##0.00_);[Red]\(&quot;$&quot;#,##0.00\)">
                  <c:v>44512</c:v>
                </c:pt>
                <c:pt idx="148" formatCode="&quot;$&quot;#,##0.00_);[Red]\(&quot;$&quot;#,##0.00\)">
                  <c:v>40521</c:v>
                </c:pt>
                <c:pt idx="149" formatCode="&quot;$&quot;#,##0.00_);[Red]\(&quot;$&quot;#,##0.00\)">
                  <c:v>44602</c:v>
                </c:pt>
                <c:pt idx="150" formatCode="&quot;$&quot;#,##0.00_);[Red]\(&quot;$&quot;#,##0.00\)">
                  <c:v>74190</c:v>
                </c:pt>
                <c:pt idx="151" formatCode="&quot;$&quot;#,##0.00_);[Red]\(&quot;$&quot;#,##0.00\)">
                  <c:v>63285</c:v>
                </c:pt>
                <c:pt idx="152" formatCode="&quot;$&quot;#,##0.00_);[Red]\(&quot;$&quot;#,##0.00\)">
                  <c:v>92859</c:v>
                </c:pt>
                <c:pt idx="153" formatCode="&quot;$&quot;#,##0.00_);[Red]\(&quot;$&quot;#,##0.00\)">
                  <c:v>74004</c:v>
                </c:pt>
                <c:pt idx="154" formatCode="&quot;$&quot;#,##0.00_);[Red]\(&quot;$&quot;#,##0.00\)">
                  <c:v>65814</c:v>
                </c:pt>
                <c:pt idx="155" formatCode="&quot;$&quot;#,##0.00_);[Red]\(&quot;$&quot;#,##0.00\)">
                  <c:v>38452</c:v>
                </c:pt>
                <c:pt idx="156">
                  <c:v>54809</c:v>
                </c:pt>
                <c:pt idx="157" formatCode="&quot;$&quot;#,##0.00_);[Red]\(&quot;$&quot;#,##0.00\)">
                  <c:v>45503</c:v>
                </c:pt>
                <c:pt idx="158" formatCode="&quot;$&quot;#,##0.00_);[Red]\(&quot;$&quot;#,##0.00\)">
                  <c:v>64722</c:v>
                </c:pt>
                <c:pt idx="159" formatCode="&quot;$&quot;#,##0.00_);[Red]\(&quot;$&quot;#,##0.00\)">
                  <c:v>56129</c:v>
                </c:pt>
                <c:pt idx="160">
                  <c:v>70566</c:v>
                </c:pt>
                <c:pt idx="161" formatCode="&quot;$&quot;#,##0.00_);[Red]\(&quot;$&quot;#,##0.00\)">
                  <c:v>57136</c:v>
                </c:pt>
                <c:pt idx="162" formatCode="&quot;$&quot;#,##0.00_);[Red]\(&quot;$&quot;#,##0.00\)">
                  <c:v>44794</c:v>
                </c:pt>
                <c:pt idx="163">
                  <c:v>62845</c:v>
                </c:pt>
                <c:pt idx="164" formatCode="&quot;$&quot;#,##0.00_);[Red]\(&quot;$&quot;#,##0.00\)">
                  <c:v>49681</c:v>
                </c:pt>
                <c:pt idx="165" formatCode="&quot;$&quot;#,##0.00_);[Red]\(&quot;$&quot;#,##0.00\)">
                  <c:v>22634</c:v>
                </c:pt>
                <c:pt idx="166" formatCode="&quot;$&quot;#,##0.00_);[Red]\(&quot;$&quot;#,##0.00\)">
                  <c:v>29298</c:v>
                </c:pt>
                <c:pt idx="167" formatCode="&quot;$&quot;#,##0.00_);[Red]\(&quot;$&quot;#,##0.00\)">
                  <c:v>61467</c:v>
                </c:pt>
                <c:pt idx="168" formatCode="&quot;$&quot;#,##0.00_);[Red]\(&quot;$&quot;#,##0.00\)">
                  <c:v>23477</c:v>
                </c:pt>
                <c:pt idx="169" formatCode="&quot;$&quot;#,##0.00_);[Red]\(&quot;$&quot;#,##0.00\)">
                  <c:v>62994</c:v>
                </c:pt>
                <c:pt idx="170" formatCode="&quot;$&quot;#,##0.00_);[Red]\(&quot;$&quot;#,##0.00\)">
                  <c:v>21846</c:v>
                </c:pt>
                <c:pt idx="171" formatCode="&quot;$&quot;#,##0.00_);[Red]\(&quot;$&quot;#,##0.00\)">
                  <c:v>46149</c:v>
                </c:pt>
                <c:pt idx="172" formatCode="&quot;$&quot;#,##0.00_);[Red]\(&quot;$&quot;#,##0.00\)">
                  <c:v>41644</c:v>
                </c:pt>
                <c:pt idx="173" formatCode="&quot;$&quot;#,##0.00_);[Red]\(&quot;$&quot;#,##0.00\)">
                  <c:v>31086</c:v>
                </c:pt>
                <c:pt idx="174" formatCode="&quot;$&quot;#,##0.00_);[Red]\(&quot;$&quot;#,##0.00\)">
                  <c:v>37717</c:v>
                </c:pt>
                <c:pt idx="175" formatCode="&quot;$&quot;#,##0.00_);[Red]\(&quot;$&quot;#,##0.00\)">
                  <c:v>40211</c:v>
                </c:pt>
                <c:pt idx="176" formatCode="&quot;$&quot;#,##0.00_);[Red]\(&quot;$&quot;#,##0.00\)">
                  <c:v>57100</c:v>
                </c:pt>
                <c:pt idx="177" formatCode="&quot;$&quot;#,##0.00_);[Red]\(&quot;$&quot;#,##0.00\)">
                  <c:v>39660</c:v>
                </c:pt>
                <c:pt idx="178" formatCode="&quot;$&quot;#,##0.00_);[Red]\(&quot;$&quot;#,##0.00\)">
                  <c:v>56181</c:v>
                </c:pt>
                <c:pt idx="179" formatCode="&quot;$&quot;#,##0.00_);[Red]\(&quot;$&quot;#,##0.00\)">
                  <c:v>36317</c:v>
                </c:pt>
                <c:pt idx="180" formatCode="&quot;$&quot;#,##0.00_);[Red]\(&quot;$&quot;#,##0.00\)">
                  <c:v>26490</c:v>
                </c:pt>
                <c:pt idx="181" formatCode="&quot;$&quot;#,##0.00_);[Red]\(&quot;$&quot;#,##0.00\)">
                  <c:v>10245</c:v>
                </c:pt>
                <c:pt idx="182" formatCode="&quot;$&quot;#,##0.00_);[Red]\(&quot;$&quot;#,##0.00\)">
                  <c:v>22123</c:v>
                </c:pt>
                <c:pt idx="183" formatCode="&quot;$&quot;#,##0.00_);[Red]\(&quot;$&quot;#,##0.00\)">
                  <c:v>47175</c:v>
                </c:pt>
                <c:pt idx="184" formatCode="&quot;$&quot;#,##0.00_);[Red]\(&quot;$&quot;#,##0.00\)">
                  <c:v>74716</c:v>
                </c:pt>
                <c:pt idx="185" formatCode="&quot;$&quot;#,##0.00_);[Red]\(&quot;$&quot;#,##0.00\)">
                  <c:v>55635</c:v>
                </c:pt>
                <c:pt idx="186" formatCode="&quot;$&quot;#,##0.00_);[Red]\(&quot;$&quot;#,##0.00\)">
                  <c:v>44529</c:v>
                </c:pt>
                <c:pt idx="187" formatCode="&quot;$&quot;#,##0.00_);[Red]\(&quot;$&quot;#,##0.00\)">
                  <c:v>46049</c:v>
                </c:pt>
                <c:pt idx="188" formatCode="&quot;$&quot;#,##0.00_);[Red]\(&quot;$&quot;#,##0.00\)">
                  <c:v>41335</c:v>
                </c:pt>
                <c:pt idx="189" formatCode="&quot;$&quot;#,##0.00_);[Red]\(&quot;$&quot;#,##0.00\)">
                  <c:v>54252</c:v>
                </c:pt>
                <c:pt idx="190" formatCode="&quot;$&quot;#,##0.00_);[Red]\(&quot;$&quot;#,##0.00\)">
                  <c:v>47320</c:v>
                </c:pt>
                <c:pt idx="191" formatCode="&quot;$&quot;#,##0.00_);[Red]\(&quot;$&quot;#,##0.00\)">
                  <c:v>33249</c:v>
                </c:pt>
                <c:pt idx="192" formatCode="&quot;$&quot;#,##0.00_);[Red]\(&quot;$&quot;#,##0.00\)">
                  <c:v>40059</c:v>
                </c:pt>
                <c:pt idx="193" formatCode="&quot;$&quot;#,##0.00_);[Red]\(&quot;$&quot;#,##0.00\)">
                  <c:v>81168</c:v>
                </c:pt>
                <c:pt idx="194" formatCode="&quot;$&quot;#,##0.00_);[Red]\(&quot;$&quot;#,##0.00\)">
                  <c:v>86037</c:v>
                </c:pt>
                <c:pt idx="195" formatCode="&quot;$&quot;#,##0.00_);[Red]\(&quot;$&quot;#,##0.00\)">
                  <c:v>74881</c:v>
                </c:pt>
                <c:pt idx="196" formatCode="&quot;$&quot;#,##0.00_);[Red]\(&quot;$&quot;#,##0.00\)">
                  <c:v>44953</c:v>
                </c:pt>
                <c:pt idx="197" formatCode="&quot;$&quot;#,##0.00_);[Red]\(&quot;$&quot;#,##0.00\)">
                  <c:v>46931</c:v>
                </c:pt>
                <c:pt idx="198" formatCode="&quot;$&quot;#,##0.00_);[Red]\(&quot;$&quot;#,##0.00\)">
                  <c:v>61823</c:v>
                </c:pt>
                <c:pt idx="199" formatCode="&quot;$&quot;#,##0.00_);[Red]\(&quot;$&quot;#,##0.00\)">
                  <c:v>34554</c:v>
                </c:pt>
                <c:pt idx="200" formatCode="&quot;$&quot;#,##0.00_);[Red]\(&quot;$&quot;#,##0.00\)">
                  <c:v>79593</c:v>
                </c:pt>
                <c:pt idx="201" formatCode="&quot;$&quot;#,##0.00_);[Red]\(&quot;$&quot;#,##0.00\)">
                  <c:v>64413</c:v>
                </c:pt>
                <c:pt idx="202" formatCode="&quot;$&quot;#,##0.00_);[Red]\(&quot;$&quot;#,##0.00\)">
                  <c:v>40637</c:v>
                </c:pt>
                <c:pt idx="203" formatCode="&quot;$&quot;#,##0.00_);[Red]\(&quot;$&quot;#,##0.00\)">
                  <c:v>85710</c:v>
                </c:pt>
                <c:pt idx="204">
                  <c:v>48432</c:v>
                </c:pt>
                <c:pt idx="205" formatCode="&quot;$&quot;#,##0.00_);[Red]\(&quot;$&quot;#,##0.00\)">
                  <c:v>58398</c:v>
                </c:pt>
                <c:pt idx="206" formatCode="&quot;$&quot;#,##0.00_);[Red]\(&quot;$&quot;#,##0.00\)">
                  <c:v>52117</c:v>
                </c:pt>
                <c:pt idx="207" formatCode="&quot;$&quot;#,##0.00_);[Red]\(&quot;$&quot;#,##0.00\)">
                  <c:v>35641</c:v>
                </c:pt>
                <c:pt idx="208" formatCode="&quot;$&quot;#,##0.00_);[Red]\(&quot;$&quot;#,##0.00\)">
                  <c:v>28332</c:v>
                </c:pt>
                <c:pt idx="209" formatCode="&quot;$&quot;#,##0.00_);[Red]\(&quot;$&quot;#,##0.00\)">
                  <c:v>56796</c:v>
                </c:pt>
                <c:pt idx="210" formatCode="&quot;$&quot;#,##0.00_);[Red]\(&quot;$&quot;#,##0.00\)">
                  <c:v>53204</c:v>
                </c:pt>
                <c:pt idx="211" formatCode="&quot;$&quot;#,##0.00_);[Red]\(&quot;$&quot;#,##0.00\)">
                  <c:v>42403</c:v>
                </c:pt>
                <c:pt idx="212" formatCode="&quot;$&quot;#,##0.00_);[Red]\(&quot;$&quot;#,##0.00\)">
                  <c:v>80695</c:v>
                </c:pt>
                <c:pt idx="213" formatCode="&quot;$&quot;#,##0.00_);[Red]\(&quot;$&quot;#,##0.00\)">
                  <c:v>70179</c:v>
                </c:pt>
                <c:pt idx="214" formatCode="&quot;$&quot;#,##0.00_);[Red]\(&quot;$&quot;#,##0.00\)">
                  <c:v>40760</c:v>
                </c:pt>
                <c:pt idx="215" formatCode="&quot;$&quot;#,##0.00_);[Red]\(&quot;$&quot;#,##0.00\)">
                  <c:v>56715</c:v>
                </c:pt>
                <c:pt idx="216" formatCode="&quot;$&quot;#,##0.00_);[Red]\(&quot;$&quot;#,##0.00\)">
                  <c:v>71969</c:v>
                </c:pt>
                <c:pt idx="217" formatCode="&quot;$&quot;#,##0.00_);[Red]\(&quot;$&quot;#,##0.00\)">
                  <c:v>75283</c:v>
                </c:pt>
                <c:pt idx="218" formatCode="&quot;$&quot;#,##0.00_);[Red]\(&quot;$&quot;#,##0.00\)">
                  <c:v>22669</c:v>
                </c:pt>
                <c:pt idx="219" formatCode="&quot;$&quot;#,##0.00_);[Red]\(&quot;$&quot;#,##0.00\)">
                  <c:v>61014</c:v>
                </c:pt>
                <c:pt idx="220" formatCode="&quot;$&quot;#,##0.00_);[Red]\(&quot;$&quot;#,##0.00\)">
                  <c:v>41275</c:v>
                </c:pt>
                <c:pt idx="221" formatCode="&quot;$&quot;#,##0.00_);[Red]\(&quot;$&quot;#,##0.00\)">
                  <c:v>81929</c:v>
                </c:pt>
                <c:pt idx="222" formatCode="&quot;$&quot;#,##0.00_);[Red]\(&quot;$&quot;#,##0.00\)">
                  <c:v>27590</c:v>
                </c:pt>
                <c:pt idx="223" formatCode="&quot;$&quot;#,##0.00_);[Red]\(&quot;$&quot;#,##0.00\)">
                  <c:v>50965</c:v>
                </c:pt>
                <c:pt idx="224" formatCode="&quot;$&quot;#,##0.00_);[Red]\(&quot;$&quot;#,##0.00\)">
                  <c:v>85844</c:v>
                </c:pt>
                <c:pt idx="225" formatCode="&quot;$&quot;#,##0.00_);[Red]\(&quot;$&quot;#,##0.00\)">
                  <c:v>52569</c:v>
                </c:pt>
                <c:pt idx="226" formatCode="&quot;$&quot;#,##0.00_);[Red]\(&quot;$&quot;#,##0.00\)">
                  <c:v>17144</c:v>
                </c:pt>
                <c:pt idx="227" formatCode="&quot;$&quot;#,##0.00_);[Red]\(&quot;$&quot;#,##0.00\)">
                  <c:v>81246</c:v>
                </c:pt>
                <c:pt idx="228" formatCode="&quot;$&quot;#,##0.00_);[Red]\(&quot;$&quot;#,##0.00\)">
                  <c:v>73356</c:v>
                </c:pt>
                <c:pt idx="229" formatCode="&quot;$&quot;#,##0.00_);[Red]\(&quot;$&quot;#,##0.00\)">
                  <c:v>55707</c:v>
                </c:pt>
                <c:pt idx="230" formatCode="&quot;$&quot;#,##0.00_);[Red]\(&quot;$&quot;#,##0.00\)">
                  <c:v>22063</c:v>
                </c:pt>
                <c:pt idx="231" formatCode="&quot;$&quot;#,##0.00_);[Red]\(&quot;$&quot;#,##0.00\)">
                  <c:v>49912</c:v>
                </c:pt>
                <c:pt idx="232" formatCode="&quot;$&quot;#,##0.00_);[Red]\(&quot;$&quot;#,##0.00\)">
                  <c:v>83532</c:v>
                </c:pt>
                <c:pt idx="233" formatCode="&quot;$&quot;#,##0.00_);[Red]\(&quot;$&quot;#,##0.00\)">
                  <c:v>48877</c:v>
                </c:pt>
                <c:pt idx="234" formatCode="&quot;$&quot;#,##0.00_);[Red]\(&quot;$&quot;#,##0.00\)">
                  <c:v>13260</c:v>
                </c:pt>
                <c:pt idx="235" formatCode="&quot;$&quot;#,##0.00_);[Red]\(&quot;$&quot;#,##0.00\)">
                  <c:v>42000</c:v>
                </c:pt>
                <c:pt idx="236" formatCode="&quot;$&quot;#,##0.00_);[Red]\(&quot;$&quot;#,##0.00\)">
                  <c:v>50729</c:v>
                </c:pt>
                <c:pt idx="237" formatCode="&quot;$&quot;#,##0.00_);[Red]\(&quot;$&quot;#,##0.00\)">
                  <c:v>72159</c:v>
                </c:pt>
                <c:pt idx="238" formatCode="&quot;$&quot;#,##0.00_);[Red]\(&quot;$&quot;#,##0.00\)">
                  <c:v>27573</c:v>
                </c:pt>
                <c:pt idx="239" formatCode="&quot;$&quot;#,##0.00_);[Red]\(&quot;$&quot;#,##0.00\)">
                  <c:v>92491</c:v>
                </c:pt>
                <c:pt idx="240" formatCode="&quot;$&quot;#,##0.00_);[Red]\(&quot;$&quot;#,##0.00\)">
                  <c:v>77632</c:v>
                </c:pt>
                <c:pt idx="241" formatCode="&quot;$&quot;#,##0.00_);[Red]\(&quot;$&quot;#,##0.00\)">
                  <c:v>36262</c:v>
                </c:pt>
                <c:pt idx="242" formatCode="&quot;$&quot;#,##0.00_);[Red]\(&quot;$&quot;#,##0.00\)">
                  <c:v>26228</c:v>
                </c:pt>
                <c:pt idx="243" formatCode="&quot;$&quot;#,##0.00_);[Red]\(&quot;$&quot;#,##0.00\)">
                  <c:v>49618</c:v>
                </c:pt>
                <c:pt idx="244" formatCode="&quot;$&quot;#,##0.00_);[Red]\(&quot;$&quot;#,##0.00\)">
                  <c:v>36408</c:v>
                </c:pt>
                <c:pt idx="245" formatCode="&quot;$&quot;#,##0.00_);[Red]\(&quot;$&quot;#,##0.00\)">
                  <c:v>69674</c:v>
                </c:pt>
                <c:pt idx="246" formatCode="&quot;$&quot;#,##0.00_);[Red]\(&quot;$&quot;#,##0.00\)">
                  <c:v>67536</c:v>
                </c:pt>
                <c:pt idx="247" formatCode="&quot;$&quot;#,##0.00_);[Red]\(&quot;$&quot;#,##0.00\)">
                  <c:v>52845</c:v>
                </c:pt>
                <c:pt idx="248" formatCode="&quot;$&quot;#,##0.00_);[Red]\(&quot;$&quot;#,##0.00\)">
                  <c:v>70440</c:v>
                </c:pt>
                <c:pt idx="249" formatCode="&quot;$&quot;#,##0.00_);[Red]\(&quot;$&quot;#,##0.00\)">
                  <c:v>80124</c:v>
                </c:pt>
                <c:pt idx="250" formatCode="&quot;$&quot;#,##0.00_);[Red]\(&quot;$&quot;#,##0.00\)">
                  <c:v>70038</c:v>
                </c:pt>
                <c:pt idx="251">
                  <c:v>14796</c:v>
                </c:pt>
                <c:pt idx="252" formatCode="&quot;$&quot;#,##0.00_);[Red]\(&quot;$&quot;#,##0.00\)">
                  <c:v>63810</c:v>
                </c:pt>
                <c:pt idx="253" formatCode="&quot;$&quot;#,##0.00_);[Red]\(&quot;$&quot;#,##0.00\)">
                  <c:v>37697</c:v>
                </c:pt>
                <c:pt idx="254" formatCode="&quot;$&quot;#,##0.00_);[Red]\(&quot;$&quot;#,##0.00\)">
                  <c:v>55250</c:v>
                </c:pt>
                <c:pt idx="255" formatCode="&quot;$&quot;#,##0.00_);[Red]\(&quot;$&quot;#,##0.00\)">
                  <c:v>78468</c:v>
                </c:pt>
                <c:pt idx="256" formatCode="&quot;$&quot;#,##0.00_);[Red]\(&quot;$&quot;#,##0.00\)">
                  <c:v>27683</c:v>
                </c:pt>
                <c:pt idx="258" formatCode="&quot;$&quot;#,##0.00_);[Red]\(&quot;$&quot;#,##0.00\)">
                  <c:v>41986</c:v>
                </c:pt>
                <c:pt idx="259" formatCode="&quot;$&quot;#,##0.00_);[Red]\(&quot;$&quot;#,##0.00\)">
                  <c:v>26067</c:v>
                </c:pt>
                <c:pt idx="260" formatCode="&quot;$&quot;#,##0.00_);[Red]\(&quot;$&quot;#,##0.00\)">
                  <c:v>38872</c:v>
                </c:pt>
                <c:pt idx="261" formatCode="&quot;$&quot;#,##0.00_);[Red]\(&quot;$&quot;#,##0.00\)">
                  <c:v>57937</c:v>
                </c:pt>
                <c:pt idx="262" formatCode="&quot;$&quot;#,##0.00_);[Red]\(&quot;$&quot;#,##0.00\)">
                  <c:v>35790</c:v>
                </c:pt>
                <c:pt idx="263" formatCode="&quot;$&quot;#,##0.00_);[Red]\(&quot;$&quot;#,##0.00\)">
                  <c:v>92910</c:v>
                </c:pt>
                <c:pt idx="264" formatCode="&quot;$&quot;#,##0.00_);[Red]\(&quot;$&quot;#,##0.00\)">
                  <c:v>58554</c:v>
                </c:pt>
                <c:pt idx="265">
                  <c:v>50447</c:v>
                </c:pt>
                <c:pt idx="266" formatCode="&quot;$&quot;#,##0.00_);[Red]\(&quot;$&quot;#,##0.00\)">
                  <c:v>58656</c:v>
                </c:pt>
                <c:pt idx="267" formatCode="&quot;$&quot;#,##0.00_);[Red]\(&quot;$&quot;#,##0.00\)">
                  <c:v>74854</c:v>
                </c:pt>
                <c:pt idx="268" formatCode="&quot;$&quot;#,##0.00_);[Red]\(&quot;$&quot;#,##0.00\)">
                  <c:v>82584</c:v>
                </c:pt>
                <c:pt idx="269" formatCode="&quot;$&quot;#,##0.00_);[Red]\(&quot;$&quot;#,##0.00\)">
                  <c:v>31907</c:v>
                </c:pt>
                <c:pt idx="270" formatCode="&quot;$&quot;#,##0.00_);[Red]\(&quot;$&quot;#,##0.00\)">
                  <c:v>79941</c:v>
                </c:pt>
                <c:pt idx="271" formatCode="&quot;$&quot;#,##0.00_);[Red]\(&quot;$&quot;#,##0.00\)">
                  <c:v>44551</c:v>
                </c:pt>
                <c:pt idx="272" formatCode="&quot;$&quot;#,##0.00_);[Red]\(&quot;$&quot;#,##0.00\)">
                  <c:v>50334</c:v>
                </c:pt>
                <c:pt idx="273" formatCode="&quot;$&quot;#,##0.00_);[Red]\(&quot;$&quot;#,##0.00\)">
                  <c:v>42670</c:v>
                </c:pt>
                <c:pt idx="274" formatCode="&quot;$&quot;#,##0.00_);[Red]\(&quot;$&quot;#,##0.00\)">
                  <c:v>38513</c:v>
                </c:pt>
                <c:pt idx="275" formatCode="&quot;$&quot;#,##0.00_);[Red]\(&quot;$&quot;#,##0.00\)">
                  <c:v>17256</c:v>
                </c:pt>
                <c:pt idx="276">
                  <c:v>32474</c:v>
                </c:pt>
                <c:pt idx="277" formatCode="&quot;$&quot;#,##0.00_);[Red]\(&quot;$&quot;#,##0.00\)">
                  <c:v>33249</c:v>
                </c:pt>
                <c:pt idx="278" formatCode="&quot;$&quot;#,##0.00_);[Red]\(&quot;$&quot;#,##0.00\)">
                  <c:v>72905</c:v>
                </c:pt>
                <c:pt idx="279">
                  <c:v>66991</c:v>
                </c:pt>
                <c:pt idx="280" formatCode="&quot;$&quot;#,##0.00_);[Red]\(&quot;$&quot;#,##0.00\)">
                  <c:v>34984</c:v>
                </c:pt>
                <c:pt idx="281" formatCode="&quot;$&quot;#,##0.00_);[Red]\(&quot;$&quot;#,##0.00\)">
                  <c:v>34916</c:v>
                </c:pt>
                <c:pt idx="282" formatCode="&quot;$&quot;#,##0.00_);[Red]\(&quot;$&quot;#,##0.00\)">
                  <c:v>53201</c:v>
                </c:pt>
                <c:pt idx="283" formatCode="&quot;$&quot;#,##0.00_);[Red]\(&quot;$&quot;#,##0.00\)">
                  <c:v>20425</c:v>
                </c:pt>
                <c:pt idx="284" formatCode="&quot;$&quot;#,##0.00_);[Red]\(&quot;$&quot;#,##0.00\)">
                  <c:v>40689</c:v>
                </c:pt>
                <c:pt idx="285" formatCode="&quot;$&quot;#,##0.00_);[Red]\(&quot;$&quot;#,##0.00\)">
                  <c:v>82623</c:v>
                </c:pt>
                <c:pt idx="286" formatCode="&quot;$&quot;#,##0.00_);[Red]\(&quot;$&quot;#,##0.00\)">
                  <c:v>34026</c:v>
                </c:pt>
                <c:pt idx="287" formatCode="&quot;$&quot;#,##0.00_);[Red]\(&quot;$&quot;#,##0.00\)">
                  <c:v>52513</c:v>
                </c:pt>
                <c:pt idx="288" formatCode="&quot;$&quot;#,##0.00_);[Red]\(&quot;$&quot;#,##0.00\)">
                  <c:v>86424</c:v>
                </c:pt>
                <c:pt idx="289" formatCode="&quot;$&quot;#,##0.00_);[Red]\(&quot;$&quot;#,##0.00\)">
                  <c:v>33562</c:v>
                </c:pt>
                <c:pt idx="290" formatCode="&quot;$&quot;#,##0.00_);[Red]\(&quot;$&quot;#,##0.00\)">
                  <c:v>57513</c:v>
                </c:pt>
                <c:pt idx="291" formatCode="&quot;$&quot;#,##0.00_);[Red]\(&quot;$&quot;#,##0.00\)">
                  <c:v>60474</c:v>
                </c:pt>
                <c:pt idx="292" formatCode="&quot;$&quot;#,##0.00_);[Red]\(&quot;$&quot;#,##0.00\)">
                  <c:v>21059</c:v>
                </c:pt>
                <c:pt idx="293" formatCode="&quot;$&quot;#,##0.00_);[Red]\(&quot;$&quot;#,##0.00\)">
                  <c:v>69063</c:v>
                </c:pt>
                <c:pt idx="294" formatCode="&quot;$&quot;#,##0.00_);[Red]\(&quot;$&quot;#,##0.00\)">
                  <c:v>36921</c:v>
                </c:pt>
                <c:pt idx="295" formatCode="&quot;$&quot;#,##0.00_);[Red]\(&quot;$&quot;#,##0.00\)">
                  <c:v>45160</c:v>
                </c:pt>
                <c:pt idx="296">
                  <c:v>47823</c:v>
                </c:pt>
                <c:pt idx="297" formatCode="&quot;$&quot;#,##0.00_);[Red]\(&quot;$&quot;#,##0.00\)">
                  <c:v>55759</c:v>
                </c:pt>
                <c:pt idx="298" formatCode="&quot;$&quot;#,##0.00_);[Red]\(&quot;$&quot;#,##0.00\)">
                  <c:v>71488</c:v>
                </c:pt>
                <c:pt idx="299" formatCode="&quot;$&quot;#,##0.00_);[Red]\(&quot;$&quot;#,##0.00\)">
                  <c:v>47958</c:v>
                </c:pt>
                <c:pt idx="300" formatCode="&quot;$&quot;#,##0.00_);[Red]\(&quot;$&quot;#,##0.00\)">
                  <c:v>160803</c:v>
                </c:pt>
                <c:pt idx="301" formatCode="&quot;$&quot;#,##0.00_);[Red]\(&quot;$&quot;#,##0.00\)">
                  <c:v>28427</c:v>
                </c:pt>
                <c:pt idx="302" formatCode="&quot;$&quot;#,##0.00_);[Red]\(&quot;$&quot;#,##0.00\)">
                  <c:v>162397</c:v>
                </c:pt>
                <c:pt idx="303" formatCode="&quot;$&quot;#,##0.00_);[Red]\(&quot;$&quot;#,##0.00\)">
                  <c:v>42160</c:v>
                </c:pt>
                <c:pt idx="304" formatCode="&quot;$&quot;#,##0.00_);[Red]\(&quot;$&quot;#,##0.00\)">
                  <c:v>84460</c:v>
                </c:pt>
                <c:pt idx="305" formatCode="&quot;$&quot;#,##0.00_);[Red]\(&quot;$&quot;#,##0.00\)">
                  <c:v>60839</c:v>
                </c:pt>
                <c:pt idx="306" formatCode="&quot;$&quot;#,##0.00_);[Red]\(&quot;$&quot;#,##0.00\)">
                  <c:v>34176</c:v>
                </c:pt>
                <c:pt idx="307" formatCode="&quot;$&quot;#,##0.00_);[Red]\(&quot;$&quot;#,##0.00\)">
                  <c:v>30822</c:v>
                </c:pt>
                <c:pt idx="308" formatCode="&quot;$&quot;#,##0.00_);[Red]\(&quot;$&quot;#,##0.00\)">
                  <c:v>62694</c:v>
                </c:pt>
                <c:pt idx="309">
                  <c:v>38578</c:v>
                </c:pt>
                <c:pt idx="310" formatCode="&quot;$&quot;#,##0.00_);[Red]\(&quot;$&quot;#,##0.00\)">
                  <c:v>59041</c:v>
                </c:pt>
                <c:pt idx="311">
                  <c:v>81698</c:v>
                </c:pt>
                <c:pt idx="312" formatCode="&quot;$&quot;#,##0.00_);[Red]\(&quot;$&quot;#,##0.00\)">
                  <c:v>56243</c:v>
                </c:pt>
                <c:pt idx="313" formatCode="&quot;$&quot;#,##0.00_);[Red]\(&quot;$&quot;#,##0.00\)">
                  <c:v>81380</c:v>
                </c:pt>
                <c:pt idx="314" formatCode="&quot;$&quot;#,##0.00_);[Red]\(&quot;$&quot;#,##0.00\)">
                  <c:v>38508</c:v>
                </c:pt>
                <c:pt idx="315" formatCode="&quot;$&quot;#,##0.00_);[Red]\(&quot;$&quot;#,##0.00\)">
                  <c:v>82657</c:v>
                </c:pt>
                <c:pt idx="316" formatCode="&quot;$&quot;#,##0.00_);[Red]\(&quot;$&quot;#,##0.00\)">
                  <c:v>69702</c:v>
                </c:pt>
                <c:pt idx="317" formatCode="&quot;$&quot;#,##0.00_);[Red]\(&quot;$&quot;#,##0.00\)">
                  <c:v>78569</c:v>
                </c:pt>
                <c:pt idx="318" formatCode="&quot;$&quot;#,##0.00_);[Red]\(&quot;$&quot;#,##0.00\)">
                  <c:v>37406</c:v>
                </c:pt>
                <c:pt idx="319" formatCode="&quot;$&quot;#,##0.00_);[Red]\(&quot;$&quot;#,##0.00\)">
                  <c:v>41443</c:v>
                </c:pt>
                <c:pt idx="320" formatCode="&quot;$&quot;#,##0.00_);[Red]\(&quot;$&quot;#,##0.00\)">
                  <c:v>90765</c:v>
                </c:pt>
                <c:pt idx="321" formatCode="&quot;$&quot;#,##0.00_);[Red]\(&quot;$&quot;#,##0.00\)">
                  <c:v>56962</c:v>
                </c:pt>
                <c:pt idx="322" formatCode="&quot;$&quot;#,##0.00_);[Red]\(&quot;$&quot;#,##0.00\)">
                  <c:v>47353</c:v>
                </c:pt>
                <c:pt idx="323" formatCode="&quot;$&quot;#,##0.00_);[Red]\(&quot;$&quot;#,##0.00\)">
                  <c:v>38590</c:v>
                </c:pt>
                <c:pt idx="325" formatCode="&quot;$&quot;#,##0.00_);[Red]\(&quot;$&quot;#,##0.00\)">
                  <c:v>56046</c:v>
                </c:pt>
                <c:pt idx="326">
                  <c:v>90369</c:v>
                </c:pt>
                <c:pt idx="327" formatCode="&quot;$&quot;#,##0.00_);[Red]\(&quot;$&quot;#,##0.00\)">
                  <c:v>35860</c:v>
                </c:pt>
                <c:pt idx="328" formatCode="&quot;$&quot;#,##0.00_);[Red]\(&quot;$&quot;#,##0.00\)">
                  <c:v>77297</c:v>
                </c:pt>
                <c:pt idx="329" formatCode="&quot;$&quot;#,##0.00_);[Red]\(&quot;$&quot;#,##0.00\)">
                  <c:v>71796</c:v>
                </c:pt>
                <c:pt idx="330" formatCode="&quot;$&quot;#,##0.00_);[Red]\(&quot;$&quot;#,##0.00\)">
                  <c:v>61825</c:v>
                </c:pt>
                <c:pt idx="331">
                  <c:v>65220</c:v>
                </c:pt>
                <c:pt idx="332" formatCode="&quot;$&quot;#,##0.00_);[Red]\(&quot;$&quot;#,##0.00\)">
                  <c:v>64587</c:v>
                </c:pt>
                <c:pt idx="333" formatCode="&quot;$&quot;#,##0.00_);[Red]\(&quot;$&quot;#,##0.00\)">
                  <c:v>25224</c:v>
                </c:pt>
                <c:pt idx="334" formatCode="&quot;$&quot;#,##0.00_);[Red]\(&quot;$&quot;#,##0.00\)">
                  <c:v>81843</c:v>
                </c:pt>
                <c:pt idx="335" formatCode="&quot;$&quot;#,##0.00_);[Red]\(&quot;$&quot;#,##0.00\)">
                  <c:v>34350</c:v>
                </c:pt>
                <c:pt idx="336" formatCode="&quot;$&quot;#,##0.00_);[Red]\(&quot;$&quot;#,##0.00\)">
                  <c:v>34043</c:v>
                </c:pt>
                <c:pt idx="337" formatCode="&quot;$&quot;#,##0.00_);[Red]\(&quot;$&quot;#,##0.00\)">
                  <c:v>64140</c:v>
                </c:pt>
                <c:pt idx="338" formatCode="&quot;$&quot;#,##0.00_);[Red]\(&quot;$&quot;#,##0.00\)">
                  <c:v>65640</c:v>
                </c:pt>
                <c:pt idx="339" formatCode="&quot;$&quot;#,##0.00_);[Red]\(&quot;$&quot;#,##0.00\)">
                  <c:v>43057</c:v>
                </c:pt>
                <c:pt idx="340" formatCode="&quot;$&quot;#,##0.00_);[Red]\(&quot;$&quot;#,##0.00\)">
                  <c:v>62981</c:v>
                </c:pt>
                <c:pt idx="341" formatCode="&quot;$&quot;#,##0.00_);[Red]\(&quot;$&quot;#,##0.00\)">
                  <c:v>30168</c:v>
                </c:pt>
                <c:pt idx="342" formatCode="&quot;$&quot;#,##0.00_);[Red]\(&quot;$&quot;#,##0.00\)">
                  <c:v>25851</c:v>
                </c:pt>
                <c:pt idx="343" formatCode="&quot;$&quot;#,##0.00_);[Red]\(&quot;$&quot;#,##0.00\)">
                  <c:v>39747</c:v>
                </c:pt>
                <c:pt idx="344" formatCode="&quot;$&quot;#,##0.00_);[Red]\(&quot;$&quot;#,##0.00\)">
                  <c:v>22585</c:v>
                </c:pt>
                <c:pt idx="345" formatCode="&quot;$&quot;#,##0.00_);[Red]\(&quot;$&quot;#,##0.00\)">
                  <c:v>66426</c:v>
                </c:pt>
                <c:pt idx="346" formatCode="&quot;$&quot;#,##0.00_);[Red]\(&quot;$&quot;#,##0.00\)">
                  <c:v>40706</c:v>
                </c:pt>
                <c:pt idx="347" formatCode="&quot;$&quot;#,##0.00_);[Red]\(&quot;$&quot;#,##0.00\)">
                  <c:v>55956</c:v>
                </c:pt>
                <c:pt idx="348" formatCode="&quot;$&quot;#,##0.00_);[Red]\(&quot;$&quot;#,##0.00\)">
                  <c:v>69719</c:v>
                </c:pt>
                <c:pt idx="349" formatCode="&quot;$&quot;#,##0.00_);[Red]\(&quot;$&quot;#,##0.00\)">
                  <c:v>23529</c:v>
                </c:pt>
                <c:pt idx="350" formatCode="&quot;$&quot;#,##0.00_);[Red]\(&quot;$&quot;#,##0.00\)">
                  <c:v>85696</c:v>
                </c:pt>
                <c:pt idx="351" formatCode="&quot;$&quot;#,##0.00_);[Red]\(&quot;$&quot;#,##0.00\)">
                  <c:v>45204</c:v>
                </c:pt>
                <c:pt idx="352" formatCode="&quot;$&quot;#,##0.00_);[Red]\(&quot;$&quot;#,##0.00\)">
                  <c:v>87679</c:v>
                </c:pt>
                <c:pt idx="353" formatCode="&quot;$&quot;#,##0.00_);[Red]\(&quot;$&quot;#,##0.00\)">
                  <c:v>33955</c:v>
                </c:pt>
                <c:pt idx="354">
                  <c:v>79174</c:v>
                </c:pt>
                <c:pt idx="355" formatCode="&quot;$&quot;#,##0.00_);[Red]\(&quot;$&quot;#,##0.00\)">
                  <c:v>12393</c:v>
                </c:pt>
                <c:pt idx="356" formatCode="&quot;$&quot;#,##0.00_);[Red]\(&quot;$&quot;#,##0.00\)">
                  <c:v>25965</c:v>
                </c:pt>
                <c:pt idx="357" formatCode="&quot;$&quot;#,##0.00_);[Red]\(&quot;$&quot;#,##0.00\)">
                  <c:v>64795</c:v>
                </c:pt>
                <c:pt idx="358" formatCode="&quot;$&quot;#,##0.00_);[Red]\(&quot;$&quot;#,##0.00\)">
                  <c:v>29732</c:v>
                </c:pt>
                <c:pt idx="359">
                  <c:v>84835</c:v>
                </c:pt>
                <c:pt idx="360" formatCode="&quot;$&quot;#,##0.00_);[Red]\(&quot;$&quot;#,##0.00\)">
                  <c:v>54959</c:v>
                </c:pt>
                <c:pt idx="361" formatCode="&quot;$&quot;#,##0.00_);[Red]\(&quot;$&quot;#,##0.00\)">
                  <c:v>39190</c:v>
                </c:pt>
                <c:pt idx="362" formatCode="&quot;$&quot;#,##0.00_);[Red]\(&quot;$&quot;#,##0.00\)">
                  <c:v>35544</c:v>
                </c:pt>
                <c:pt idx="363" formatCode="&quot;$&quot;#,##0.00_);[Red]\(&quot;$&quot;#,##0.00\)">
                  <c:v>43322</c:v>
                </c:pt>
                <c:pt idx="364">
                  <c:v>47139</c:v>
                </c:pt>
                <c:pt idx="365" formatCode="&quot;$&quot;#,##0.00_);[Red]\(&quot;$&quot;#,##0.00\)">
                  <c:v>75251</c:v>
                </c:pt>
                <c:pt idx="366" formatCode="&quot;$&quot;#,##0.00_);[Red]\(&quot;$&quot;#,##0.00\)">
                  <c:v>64849</c:v>
                </c:pt>
                <c:pt idx="367" formatCode="&quot;$&quot;#,##0.00_);[Red]\(&quot;$&quot;#,##0.00\)">
                  <c:v>18929</c:v>
                </c:pt>
                <c:pt idx="368" formatCode="&quot;$&quot;#,##0.00_);[Red]\(&quot;$&quot;#,##0.00\)">
                  <c:v>23148</c:v>
                </c:pt>
                <c:pt idx="369" formatCode="&quot;$&quot;#,##0.00_);[Red]\(&quot;$&quot;#,##0.00\)">
                  <c:v>53537</c:v>
                </c:pt>
                <c:pt idx="370" formatCode="&quot;$&quot;#,##0.00_);[Red]\(&quot;$&quot;#,##0.00\)">
                  <c:v>42033</c:v>
                </c:pt>
                <c:pt idx="371" formatCode="&quot;$&quot;#,##0.00_);[Red]\(&quot;$&quot;#,##0.00\)">
                  <c:v>78789</c:v>
                </c:pt>
                <c:pt idx="372" formatCode="&quot;$&quot;#,##0.00_);[Red]\(&quot;$&quot;#,##0.00\)">
                  <c:v>63120</c:v>
                </c:pt>
                <c:pt idx="373" formatCode="&quot;$&quot;#,##0.00_);[Red]\(&quot;$&quot;#,##0.00\)">
                  <c:v>67430</c:v>
                </c:pt>
                <c:pt idx="374" formatCode="&quot;$&quot;#,##0.00_);[Red]\(&quot;$&quot;#,##0.00\)">
                  <c:v>78939</c:v>
                </c:pt>
                <c:pt idx="375" formatCode="&quot;$&quot;#,##0.00_);[Red]\(&quot;$&quot;#,##0.00\)">
                  <c:v>45736</c:v>
                </c:pt>
                <c:pt idx="376" formatCode="&quot;$&quot;#,##0.00_);[Red]\(&quot;$&quot;#,##0.00\)">
                  <c:v>40321</c:v>
                </c:pt>
                <c:pt idx="377" formatCode="&quot;$&quot;#,##0.00_);[Red]\(&quot;$&quot;#,##0.00\)">
                  <c:v>59062</c:v>
                </c:pt>
                <c:pt idx="378" formatCode="&quot;$&quot;#,##0.00_);[Red]\(&quot;$&quot;#,##0.00\)">
                  <c:v>69401</c:v>
                </c:pt>
                <c:pt idx="379" formatCode="&quot;$&quot;#,##0.00_);[Red]\(&quot;$&quot;#,##0.00\)">
                  <c:v>31814</c:v>
                </c:pt>
                <c:pt idx="380" formatCode="&quot;$&quot;#,##0.00_);[Red]\(&quot;$&quot;#,##0.00\)">
                  <c:v>25252</c:v>
                </c:pt>
                <c:pt idx="381">
                  <c:v>71434</c:v>
                </c:pt>
                <c:pt idx="382" formatCode="&quot;$&quot;#,##0.00_);[Red]\(&quot;$&quot;#,##0.00\)">
                  <c:v>34445</c:v>
                </c:pt>
                <c:pt idx="383" formatCode="&quot;$&quot;#,##0.00_);[Red]\(&quot;$&quot;#,##0.00\)">
                  <c:v>55012</c:v>
                </c:pt>
                <c:pt idx="384" formatCode="&quot;$&quot;#,##0.00_);[Red]\(&quot;$&quot;#,##0.00\)">
                  <c:v>86610</c:v>
                </c:pt>
                <c:pt idx="385" formatCode="&quot;$&quot;#,##0.00_);[Red]\(&quot;$&quot;#,##0.00\)">
                  <c:v>84618</c:v>
                </c:pt>
                <c:pt idx="386" formatCode="&quot;$&quot;#,##0.00_);[Red]\(&quot;$&quot;#,##0.00\)">
                  <c:v>45684</c:v>
                </c:pt>
                <c:pt idx="387" formatCode="&quot;$&quot;#,##0.00_);[Red]\(&quot;$&quot;#,##0.00\)">
                  <c:v>34053</c:v>
                </c:pt>
                <c:pt idx="388" formatCode="&quot;$&quot;#,##0.00_);[Red]\(&quot;$&quot;#,##0.00\)">
                  <c:v>21063</c:v>
                </c:pt>
                <c:pt idx="389" formatCode="&quot;$&quot;#,##0.00_);[Red]\(&quot;$&quot;#,##0.00\)">
                  <c:v>63159</c:v>
                </c:pt>
                <c:pt idx="390">
                  <c:v>44931</c:v>
                </c:pt>
                <c:pt idx="391">
                  <c:v>60597</c:v>
                </c:pt>
                <c:pt idx="392" formatCode="&quot;$&quot;#,##0.00_);[Red]\(&quot;$&quot;#,##0.00\)">
                  <c:v>58607</c:v>
                </c:pt>
                <c:pt idx="394" formatCode="&quot;$&quot;#,##0.00_);[Red]\(&quot;$&quot;#,##0.00\)">
                  <c:v>37697</c:v>
                </c:pt>
                <c:pt idx="395" formatCode="&quot;$&quot;#,##0.00_);[Red]\(&quot;$&quot;#,##0.00\)">
                  <c:v>71964</c:v>
                </c:pt>
                <c:pt idx="396" formatCode="&quot;$&quot;#,##0.00_);[Red]\(&quot;$&quot;#,##0.00\)">
                  <c:v>72679</c:v>
                </c:pt>
                <c:pt idx="397" formatCode="&quot;$&quot;#,##0.00_);[Red]\(&quot;$&quot;#,##0.00\)">
                  <c:v>35765</c:v>
                </c:pt>
                <c:pt idx="398" formatCode="&quot;$&quot;#,##0.00_);[Red]\(&quot;$&quot;#,##0.00\)">
                  <c:v>77583</c:v>
                </c:pt>
                <c:pt idx="399" formatCode="&quot;$&quot;#,##0.00_);[Red]\(&quot;$&quot;#,##0.00\)">
                  <c:v>61456</c:v>
                </c:pt>
                <c:pt idx="400" formatCode="&quot;$&quot;#,##0.00_);[Red]\(&quot;$&quot;#,##0.00\)">
                  <c:v>57906</c:v>
                </c:pt>
                <c:pt idx="401" formatCode="&quot;$&quot;#,##0.00_);[Red]\(&quot;$&quot;#,##0.00\)">
                  <c:v>35860</c:v>
                </c:pt>
                <c:pt idx="402" formatCode="&quot;$&quot;#,##0.00_);[Red]\(&quot;$&quot;#,##0.00\)">
                  <c:v>50737</c:v>
                </c:pt>
                <c:pt idx="403" formatCode="&quot;$&quot;#,##0.00_);[Red]\(&quot;$&quot;#,##0.00\)">
                  <c:v>38823</c:v>
                </c:pt>
                <c:pt idx="404" formatCode="&quot;$&quot;#,##0.00_);[Red]\(&quot;$&quot;#,##0.00\)">
                  <c:v>53374</c:v>
                </c:pt>
                <c:pt idx="405" formatCode="&quot;$&quot;#,##0.00_);[Red]\(&quot;$&quot;#,##0.00\)">
                  <c:v>72460</c:v>
                </c:pt>
                <c:pt idx="406">
                  <c:v>81044</c:v>
                </c:pt>
                <c:pt idx="407" formatCode="&quot;$&quot;#,##0.00_);[Red]\(&quot;$&quot;#,##0.00\)">
                  <c:v>84906</c:v>
                </c:pt>
                <c:pt idx="408" formatCode="&quot;$&quot;#,##0.00_);[Red]\(&quot;$&quot;#,##0.00\)">
                  <c:v>33581</c:v>
                </c:pt>
                <c:pt idx="409" formatCode="&quot;$&quot;#,##0.00_);[Red]\(&quot;$&quot;#,##0.00\)">
                  <c:v>20130</c:v>
                </c:pt>
                <c:pt idx="410" formatCode="&quot;$&quot;#,##0.00_);[Red]\(&quot;$&quot;#,##0.00\)">
                  <c:v>96843</c:v>
                </c:pt>
                <c:pt idx="411" formatCode="&quot;$&quot;#,##0.00_);[Red]\(&quot;$&quot;#,##0.00\)">
                  <c:v>82800</c:v>
                </c:pt>
                <c:pt idx="412" formatCode="&quot;$&quot;#,##0.00_);[Red]\(&quot;$&quot;#,##0.00\)">
                  <c:v>50116</c:v>
                </c:pt>
                <c:pt idx="413" formatCode="&quot;$&quot;#,##0.00_);[Red]\(&quot;$&quot;#,##0.00\)">
                  <c:v>62905</c:v>
                </c:pt>
                <c:pt idx="414" formatCode="&quot;$&quot;#,##0.00_);[Red]\(&quot;$&quot;#,##0.00\)">
                  <c:v>63033</c:v>
                </c:pt>
                <c:pt idx="415">
                  <c:v>45203</c:v>
                </c:pt>
                <c:pt idx="416" formatCode="&quot;$&quot;#,##0.00_);[Red]\(&quot;$&quot;#,##0.00\)">
                  <c:v>62859</c:v>
                </c:pt>
                <c:pt idx="417" formatCode="&quot;$&quot;#,##0.00_);[Red]\(&quot;$&quot;#,##0.00\)">
                  <c:v>53700</c:v>
                </c:pt>
                <c:pt idx="418" formatCode="&quot;$&quot;#,##0.00_);[Red]\(&quot;$&quot;#,##0.00\)">
                  <c:v>7500</c:v>
                </c:pt>
                <c:pt idx="419" formatCode="&quot;$&quot;#,##0.00_);[Red]\(&quot;$&quot;#,##0.00\)">
                  <c:v>76653</c:v>
                </c:pt>
                <c:pt idx="420" formatCode="&quot;$&quot;#,##0.00_);[Red]\(&quot;$&quot;#,##0.00\)">
                  <c:v>80995</c:v>
                </c:pt>
                <c:pt idx="421" formatCode="&quot;$&quot;#,##0.00_);[Red]\(&quot;$&quot;#,##0.00\)">
                  <c:v>30372</c:v>
                </c:pt>
                <c:pt idx="422" formatCode="&quot;$&quot;#,##0.00_);[Red]\(&quot;$&quot;#,##0.00\)">
                  <c:v>22554</c:v>
                </c:pt>
                <c:pt idx="423" formatCode="&quot;$&quot;#,##0.00_);[Red]\(&quot;$&quot;#,##0.00\)">
                  <c:v>26290</c:v>
                </c:pt>
                <c:pt idx="424" formatCode="&quot;$&quot;#,##0.00_);[Red]\(&quot;$&quot;#,##0.00\)">
                  <c:v>56939</c:v>
                </c:pt>
                <c:pt idx="425" formatCode="&quot;$&quot;#,##0.00_);[Red]\(&quot;$&quot;#,##0.00\)">
                  <c:v>46779</c:v>
                </c:pt>
                <c:pt idx="426" formatCode="&quot;$&quot;#,##0.00_);[Red]\(&quot;$&quot;#,##0.00\)">
                  <c:v>40049</c:v>
                </c:pt>
                <c:pt idx="427" formatCode="&quot;$&quot;#,##0.00_);[Red]\(&quot;$&quot;#,##0.00\)">
                  <c:v>46344</c:v>
                </c:pt>
                <c:pt idx="428" formatCode="&quot;$&quot;#,##0.00_);[Red]\(&quot;$&quot;#,##0.00\)">
                  <c:v>80134</c:v>
                </c:pt>
                <c:pt idx="429" formatCode="&quot;$&quot;#,##0.00_);[Red]\(&quot;$&quot;#,##0.00\)">
                  <c:v>70617</c:v>
                </c:pt>
                <c:pt idx="430" formatCode="&quot;$&quot;#,##0.00_);[Red]\(&quot;$&quot;#,##0.00\)">
                  <c:v>82326</c:v>
                </c:pt>
                <c:pt idx="431" formatCode="&quot;$&quot;#,##0.00_);[Red]\(&quot;$&quot;#,##0.00\)">
                  <c:v>41154</c:v>
                </c:pt>
                <c:pt idx="432" formatCode="&quot;$&quot;#,##0.00_);[Red]\(&quot;$&quot;#,##0.00\)">
                  <c:v>37284</c:v>
                </c:pt>
                <c:pt idx="433" formatCode="&quot;$&quot;#,##0.00_);[Red]\(&quot;$&quot;#,##0.00\)">
                  <c:v>64176</c:v>
                </c:pt>
                <c:pt idx="434" formatCode="&quot;$&quot;#,##0.00_);[Red]\(&quot;$&quot;#,##0.00\)">
                  <c:v>82582</c:v>
                </c:pt>
                <c:pt idx="435" formatCode="&quot;$&quot;#,##0.00_);[Red]\(&quot;$&quot;#,##0.00\)">
                  <c:v>26490</c:v>
                </c:pt>
                <c:pt idx="436" formatCode="&quot;$&quot;#,##0.00_);[Red]\(&quot;$&quot;#,##0.00\)">
                  <c:v>23626</c:v>
                </c:pt>
                <c:pt idx="437" formatCode="&quot;$&quot;#,##0.00_);[Red]\(&quot;$&quot;#,##0.00\)">
                  <c:v>43641</c:v>
                </c:pt>
                <c:pt idx="438" formatCode="&quot;$&quot;#,##0.00_);[Red]\(&quot;$&quot;#,##0.00\)">
                  <c:v>46891</c:v>
                </c:pt>
                <c:pt idx="439" formatCode="&quot;$&quot;#,##0.00_);[Red]\(&quot;$&quot;#,##0.00\)">
                  <c:v>18929</c:v>
                </c:pt>
                <c:pt idx="440" formatCode="&quot;$&quot;#,##0.00_);[Red]\(&quot;$&quot;#,##0.00\)">
                  <c:v>69520</c:v>
                </c:pt>
                <c:pt idx="441" formatCode="&quot;$&quot;#,##0.00_);[Red]\(&quot;$&quot;#,##0.00\)">
                  <c:v>27159</c:v>
                </c:pt>
                <c:pt idx="442" formatCode="&quot;$&quot;#,##0.00_);[Red]\(&quot;$&quot;#,##0.00\)">
                  <c:v>32880</c:v>
                </c:pt>
                <c:pt idx="443" formatCode="&quot;$&quot;#,##0.00_);[Red]\(&quot;$&quot;#,##0.00\)">
                  <c:v>26304</c:v>
                </c:pt>
                <c:pt idx="444" formatCode="&quot;$&quot;#,##0.00_);[Red]\(&quot;$&quot;#,##0.00\)">
                  <c:v>45143</c:v>
                </c:pt>
                <c:pt idx="445" formatCode="&quot;$&quot;#,##0.00_);[Red]\(&quot;$&quot;#,##0.00\)">
                  <c:v>57959</c:v>
                </c:pt>
                <c:pt idx="446" formatCode="&quot;$&quot;#,##0.00_);[Red]\(&quot;$&quot;#,##0.00\)">
                  <c:v>33812</c:v>
                </c:pt>
                <c:pt idx="447" formatCode="&quot;$&quot;#,##0.00_);[Red]\(&quot;$&quot;#,##0.00\)">
                  <c:v>33697</c:v>
                </c:pt>
                <c:pt idx="448">
                  <c:v>36634</c:v>
                </c:pt>
                <c:pt idx="449" formatCode="&quot;$&quot;#,##0.00_);[Red]\(&quot;$&quot;#,##0.00\)">
                  <c:v>50785</c:v>
                </c:pt>
                <c:pt idx="450" formatCode="&quot;$&quot;#,##0.00_);[Red]\(&quot;$&quot;#,##0.00\)">
                  <c:v>22327</c:v>
                </c:pt>
                <c:pt idx="451" formatCode="&quot;$&quot;#,##0.00_);[Red]\(&quot;$&quot;#,##0.00\)">
                  <c:v>62670</c:v>
                </c:pt>
                <c:pt idx="452">
                  <c:v>37368</c:v>
                </c:pt>
                <c:pt idx="453" formatCode="&quot;$&quot;#,##0.00_);[Red]\(&quot;$&quot;#,##0.00\)">
                  <c:v>66313</c:v>
                </c:pt>
                <c:pt idx="454" formatCode="&quot;$&quot;#,##0.00_);[Red]\(&quot;$&quot;#,##0.00\)">
                  <c:v>46734</c:v>
                </c:pt>
                <c:pt idx="455" formatCode="&quot;$&quot;#,##0.00_);[Red]\(&quot;$&quot;#,##0.00\)">
                  <c:v>58401</c:v>
                </c:pt>
                <c:pt idx="456" formatCode="&quot;$&quot;#,##0.00_);[Red]\(&quot;$&quot;#,##0.00\)">
                  <c:v>47025</c:v>
                </c:pt>
                <c:pt idx="457" formatCode="&quot;$&quot;#,##0.00_);[Red]\(&quot;$&quot;#,##0.00\)">
                  <c:v>77044</c:v>
                </c:pt>
                <c:pt idx="458" formatCode="&quot;$&quot;#,##0.00_);[Red]\(&quot;$&quot;#,##0.00\)">
                  <c:v>18929</c:v>
                </c:pt>
                <c:pt idx="459" formatCode="&quot;$&quot;#,##0.00_);[Red]\(&quot;$&quot;#,##0.00\)">
                  <c:v>29819</c:v>
                </c:pt>
                <c:pt idx="460" formatCode="&quot;$&quot;#,##0.00_);[Red]\(&quot;$&quot;#,##0.00\)">
                  <c:v>70038</c:v>
                </c:pt>
                <c:pt idx="461" formatCode="&quot;$&quot;#,##0.00_);[Red]\(&quot;$&quot;#,##0.00\)">
                  <c:v>59666</c:v>
                </c:pt>
                <c:pt idx="462" formatCode="&quot;$&quot;#,##0.00_);[Red]\(&quot;$&quot;#,##0.00\)">
                  <c:v>33622</c:v>
                </c:pt>
                <c:pt idx="463" formatCode="&quot;$&quot;#,##0.00_);[Red]\(&quot;$&quot;#,##0.00\)">
                  <c:v>30261</c:v>
                </c:pt>
                <c:pt idx="464" formatCode="&quot;$&quot;#,##0.00_);[Red]\(&quot;$&quot;#,##0.00\)">
                  <c:v>69267</c:v>
                </c:pt>
                <c:pt idx="465" formatCode="&quot;$&quot;#,##0.00_);[Red]\(&quot;$&quot;#,##0.00\)">
                  <c:v>43776</c:v>
                </c:pt>
                <c:pt idx="466" formatCode="&quot;$&quot;#,##0.00_);[Red]\(&quot;$&quot;#,##0.00\)">
                  <c:v>40321</c:v>
                </c:pt>
                <c:pt idx="467">
                  <c:v>53359</c:v>
                </c:pt>
                <c:pt idx="468" formatCode="&quot;$&quot;#,##0.00_);[Red]\(&quot;$&quot;#,##0.00\)">
                  <c:v>54591</c:v>
                </c:pt>
                <c:pt idx="469" formatCode="&quot;$&quot;#,##0.00_);[Red]\(&quot;$&quot;#,##0.00\)">
                  <c:v>69109</c:v>
                </c:pt>
                <c:pt idx="470" formatCode="&quot;$&quot;#,##0.00_);[Red]\(&quot;$&quot;#,##0.00\)">
                  <c:v>58597</c:v>
                </c:pt>
                <c:pt idx="471" formatCode="&quot;$&quot;#,##0.00_);[Red]\(&quot;$&quot;#,##0.00\)">
                  <c:v>81657</c:v>
                </c:pt>
                <c:pt idx="472" formatCode="&quot;$&quot;#,##0.00_);[Red]\(&quot;$&quot;#,##0.00\)">
                  <c:v>62568</c:v>
                </c:pt>
                <c:pt idx="473" formatCode="&quot;$&quot;#,##0.00_);[Red]\(&quot;$&quot;#,##0.00\)">
                  <c:v>66582</c:v>
                </c:pt>
                <c:pt idx="474" formatCode="&quot;$&quot;#,##0.00_);[Red]\(&quot;$&quot;#,##0.00\)">
                  <c:v>78825</c:v>
                </c:pt>
                <c:pt idx="475" formatCode="&quot;$&quot;#,##0.00_);[Red]\(&quot;$&quot;#,##0.00\)">
                  <c:v>28164</c:v>
                </c:pt>
                <c:pt idx="476">
                  <c:v>72071</c:v>
                </c:pt>
                <c:pt idx="477" formatCode="&quot;$&quot;#,##0.00_);[Red]\(&quot;$&quot;#,##0.00\)">
                  <c:v>18222</c:v>
                </c:pt>
                <c:pt idx="479" formatCode="&quot;$&quot;#,##0.00_);[Red]\(&quot;$&quot;#,##0.00\)">
                  <c:v>28440</c:v>
                </c:pt>
                <c:pt idx="480" formatCode="&quot;$&quot;#,##0.00_);[Red]\(&quot;$&quot;#,##0.00\)">
                  <c:v>30545</c:v>
                </c:pt>
                <c:pt idx="481" formatCode="&quot;$&quot;#,##0.00_);[Red]\(&quot;$&quot;#,##0.00\)">
                  <c:v>34600</c:v>
                </c:pt>
                <c:pt idx="482" formatCode="&quot;$&quot;#,##0.00_);[Red]\(&quot;$&quot;#,##0.00\)">
                  <c:v>62807</c:v>
                </c:pt>
                <c:pt idx="483" formatCode="&quot;$&quot;#,##0.00_);[Red]\(&quot;$&quot;#,##0.00\)">
                  <c:v>40233</c:v>
                </c:pt>
                <c:pt idx="484" formatCode="&quot;$&quot;#,##0.00_);[Red]\(&quot;$&quot;#,##0.00\)">
                  <c:v>30801</c:v>
                </c:pt>
                <c:pt idx="485" formatCode="&quot;$&quot;#,##0.00_);[Red]\(&quot;$&quot;#,##0.00\)">
                  <c:v>51124</c:v>
                </c:pt>
                <c:pt idx="486" formatCode="&quot;$&quot;#,##0.00_);[Red]\(&quot;$&quot;#,##0.00\)">
                  <c:v>61482</c:v>
                </c:pt>
                <c:pt idx="487" formatCode="&quot;$&quot;#,##0.00_);[Red]\(&quot;$&quot;#,##0.00\)">
                  <c:v>25410</c:v>
                </c:pt>
                <c:pt idx="488" formatCode="&quot;$&quot;#,##0.00_);[Red]\(&quot;$&quot;#,##0.00\)">
                  <c:v>31395</c:v>
                </c:pt>
                <c:pt idx="489" formatCode="&quot;$&quot;#,##0.00_);[Red]\(&quot;$&quot;#,##0.00\)">
                  <c:v>61286</c:v>
                </c:pt>
                <c:pt idx="490" formatCode="&quot;$&quot;#,##0.00_);[Red]\(&quot;$&quot;#,##0.00\)">
                  <c:v>83891</c:v>
                </c:pt>
                <c:pt idx="491" formatCode="&quot;$&quot;#,##0.00_);[Red]\(&quot;$&quot;#,##0.00\)">
                  <c:v>75342</c:v>
                </c:pt>
                <c:pt idx="492" formatCode="&quot;$&quot;#,##0.00_);[Red]\(&quot;$&quot;#,##0.00\)">
                  <c:v>46831</c:v>
                </c:pt>
                <c:pt idx="493" formatCode="&quot;$&quot;#,##0.00_);[Red]\(&quot;$&quot;#,##0.00\)">
                  <c:v>20491</c:v>
                </c:pt>
                <c:pt idx="494" formatCode="&quot;$&quot;#,##0.00_);[Red]\(&quot;$&quot;#,##0.00\)">
                  <c:v>35178</c:v>
                </c:pt>
                <c:pt idx="495" formatCode="&quot;$&quot;#,##0.00_);[Red]\(&quot;$&quot;#,##0.00\)">
                  <c:v>38410</c:v>
                </c:pt>
                <c:pt idx="496" formatCode="&quot;$&quot;#,##0.00_);[Red]\(&quot;$&quot;#,##0.00\)">
                  <c:v>73454</c:v>
                </c:pt>
                <c:pt idx="497">
                  <c:v>37716</c:v>
                </c:pt>
                <c:pt idx="498" formatCode="&quot;$&quot;#,##0.00_);[Red]\(&quot;$&quot;#,##0.00\)">
                  <c:v>88097</c:v>
                </c:pt>
                <c:pt idx="499" formatCode="&quot;$&quot;#,##0.00_);[Red]\(&quot;$&quot;#,##0.00\)">
                  <c:v>24027</c:v>
                </c:pt>
                <c:pt idx="500" formatCode="&quot;$&quot;#,##0.00_);[Red]\(&quot;$&quot;#,##0.00\)">
                  <c:v>57530</c:v>
                </c:pt>
                <c:pt idx="501" formatCode="&quot;$&quot;#,##0.00_);[Red]\(&quot;$&quot;#,##0.00\)">
                  <c:v>31878</c:v>
                </c:pt>
                <c:pt idx="502" formatCode="&quot;$&quot;#,##0.00_);[Red]\(&quot;$&quot;#,##0.00\)">
                  <c:v>21840</c:v>
                </c:pt>
                <c:pt idx="503" formatCode="&quot;$&quot;#,##0.00_);[Red]\(&quot;$&quot;#,##0.00\)">
                  <c:v>55521</c:v>
                </c:pt>
                <c:pt idx="504" formatCode="&quot;$&quot;#,##0.00_);[Red]\(&quot;$&quot;#,##0.00\)">
                  <c:v>29548</c:v>
                </c:pt>
                <c:pt idx="505" formatCode="&quot;$&quot;#,##0.00_);[Red]\(&quot;$&quot;#,##0.00\)">
                  <c:v>63810</c:v>
                </c:pt>
                <c:pt idx="506" formatCode="&quot;$&quot;#,##0.00_);[Red]\(&quot;$&quot;#,##0.00\)">
                  <c:v>28249</c:v>
                </c:pt>
                <c:pt idx="507" formatCode="&quot;$&quot;#,##0.00_);[Red]\(&quot;$&quot;#,##0.00\)">
                  <c:v>61278</c:v>
                </c:pt>
                <c:pt idx="508" formatCode="&quot;$&quot;#,##0.00_);[Red]\(&quot;$&quot;#,##0.00\)">
                  <c:v>70638</c:v>
                </c:pt>
                <c:pt idx="509" formatCode="&quot;$&quot;#,##0.00_);[Red]\(&quot;$&quot;#,##0.00\)">
                  <c:v>17323</c:v>
                </c:pt>
                <c:pt idx="510" formatCode="&quot;$&quot;#,##0.00_);[Red]\(&quot;$&quot;#,##0.00\)">
                  <c:v>56534</c:v>
                </c:pt>
                <c:pt idx="511" formatCode="&quot;$&quot;#,##0.00_);[Red]\(&quot;$&quot;#,##0.00\)">
                  <c:v>61996</c:v>
                </c:pt>
                <c:pt idx="512" formatCode="&quot;$&quot;#,##0.00_);[Red]\(&quot;$&quot;#,##0.00\)">
                  <c:v>71113</c:v>
                </c:pt>
                <c:pt idx="513" formatCode="&quot;$&quot;#,##0.00_);[Red]\(&quot;$&quot;#,##0.00\)">
                  <c:v>29791</c:v>
                </c:pt>
                <c:pt idx="514" formatCode="&quot;$&quot;#,##0.00_);[Red]\(&quot;$&quot;#,##0.00\)">
                  <c:v>26759</c:v>
                </c:pt>
                <c:pt idx="515" formatCode="&quot;$&quot;#,##0.00_);[Red]\(&quot;$&quot;#,##0.00\)">
                  <c:v>76320</c:v>
                </c:pt>
                <c:pt idx="516" formatCode="&quot;$&quot;#,##0.00_);[Red]\(&quot;$&quot;#,##0.00\)">
                  <c:v>40464</c:v>
                </c:pt>
                <c:pt idx="517" formatCode="&quot;$&quot;#,##0.00_);[Red]\(&quot;$&quot;#,##0.00\)">
                  <c:v>82576</c:v>
                </c:pt>
                <c:pt idx="518" formatCode="&quot;$&quot;#,##0.00_);[Red]\(&quot;$&quot;#,##0.00\)">
                  <c:v>75794</c:v>
                </c:pt>
                <c:pt idx="519" formatCode="&quot;$&quot;#,##0.00_);[Red]\(&quot;$&quot;#,##0.00\)">
                  <c:v>54197</c:v>
                </c:pt>
                <c:pt idx="520" formatCode="&quot;$&quot;#,##0.00_);[Red]\(&quot;$&quot;#,##0.00\)">
                  <c:v>34596</c:v>
                </c:pt>
                <c:pt idx="521" formatCode="&quot;$&quot;#,##0.00_);[Red]\(&quot;$&quot;#,##0.00\)">
                  <c:v>42607</c:v>
                </c:pt>
                <c:pt idx="522" formatCode="&quot;$&quot;#,##0.00_);[Red]\(&quot;$&quot;#,##0.00\)">
                  <c:v>71853</c:v>
                </c:pt>
                <c:pt idx="523" formatCode="&quot;$&quot;#,##0.00_);[Red]\(&quot;$&quot;#,##0.00\)">
                  <c:v>50501</c:v>
                </c:pt>
                <c:pt idx="524" formatCode="&quot;$&quot;#,##0.00_);[Red]\(&quot;$&quot;#,##0.00\)">
                  <c:v>16653</c:v>
                </c:pt>
                <c:pt idx="525" formatCode="&quot;$&quot;#,##0.00_);[Red]\(&quot;$&quot;#,##0.00\)">
                  <c:v>43602</c:v>
                </c:pt>
                <c:pt idx="526" formatCode="&quot;$&quot;#,##0.00_);[Red]\(&quot;$&quot;#,##0.00\)">
                  <c:v>40851</c:v>
                </c:pt>
                <c:pt idx="527" formatCode="&quot;$&quot;#,##0.00_);[Red]\(&quot;$&quot;#,##0.00\)">
                  <c:v>18701</c:v>
                </c:pt>
                <c:pt idx="528" formatCode="&quot;$&quot;#,##0.00_);[Red]\(&quot;$&quot;#,##0.00\)">
                  <c:v>76234</c:v>
                </c:pt>
                <c:pt idx="529" formatCode="&quot;$&quot;#,##0.00_);[Red]\(&quot;$&quot;#,##0.00\)">
                  <c:v>74293</c:v>
                </c:pt>
                <c:pt idx="530" formatCode="&quot;$&quot;#,##0.00_);[Red]\(&quot;$&quot;#,##0.00\)">
                  <c:v>75154</c:v>
                </c:pt>
                <c:pt idx="531" formatCode="&quot;$&quot;#,##0.00_);[Red]\(&quot;$&quot;#,##0.00\)">
                  <c:v>46097</c:v>
                </c:pt>
                <c:pt idx="532" formatCode="&quot;$&quot;#,##0.00_);[Red]\(&quot;$&quot;#,##0.00\)">
                  <c:v>34412</c:v>
                </c:pt>
                <c:pt idx="533">
                  <c:v>65370</c:v>
                </c:pt>
                <c:pt idx="534" formatCode="&quot;$&quot;#,##0.00_);[Red]\(&quot;$&quot;#,##0.00\)">
                  <c:v>52413</c:v>
                </c:pt>
                <c:pt idx="535" formatCode="&quot;$&quot;#,##0.00_);[Red]\(&quot;$&quot;#,##0.00\)">
                  <c:v>22390</c:v>
                </c:pt>
                <c:pt idx="536" formatCode="&quot;$&quot;#,##0.00_);[Red]\(&quot;$&quot;#,##0.00\)">
                  <c:v>42664</c:v>
                </c:pt>
                <c:pt idx="537" formatCode="&quot;$&quot;#,##0.00_);[Red]\(&quot;$&quot;#,##0.00\)">
                  <c:v>47025</c:v>
                </c:pt>
                <c:pt idx="538" formatCode="&quot;$&quot;#,##0.00_);[Red]\(&quot;$&quot;#,##0.00\)">
                  <c:v>30560</c:v>
                </c:pt>
                <c:pt idx="539" formatCode="&quot;$&quot;#,##0.00_);[Red]\(&quot;$&quot;#,##0.00\)">
                  <c:v>71866</c:v>
                </c:pt>
                <c:pt idx="540" formatCode="&quot;$&quot;#,##0.00_);[Red]\(&quot;$&quot;#,##0.00\)">
                  <c:v>29435</c:v>
                </c:pt>
                <c:pt idx="541" formatCode="&quot;$&quot;#,##0.00_);[Red]\(&quot;$&quot;#,##0.00\)">
                  <c:v>36143</c:v>
                </c:pt>
                <c:pt idx="542" formatCode="&quot;$&quot;#,##0.00_);[Red]\(&quot;$&quot;#,##0.00\)">
                  <c:v>57100</c:v>
                </c:pt>
                <c:pt idx="543" formatCode="&quot;$&quot;#,##0.00_);[Red]\(&quot;$&quot;#,##0.00\)">
                  <c:v>80317</c:v>
                </c:pt>
                <c:pt idx="544" formatCode="&quot;$&quot;#,##0.00_);[Red]\(&quot;$&quot;#,##0.00\)">
                  <c:v>73807</c:v>
                </c:pt>
                <c:pt idx="545" formatCode="&quot;$&quot;#,##0.00_);[Red]\(&quot;$&quot;#,##0.00\)">
                  <c:v>33438</c:v>
                </c:pt>
                <c:pt idx="546" formatCode="&quot;$&quot;#,##0.00_);[Red]\(&quot;$&quot;#,##0.00\)">
                  <c:v>67546</c:v>
                </c:pt>
                <c:pt idx="547" formatCode="&quot;$&quot;#,##0.00_);[Red]\(&quot;$&quot;#,##0.00\)">
                  <c:v>72066</c:v>
                </c:pt>
                <c:pt idx="548" formatCode="&quot;$&quot;#,##0.00_);[Red]\(&quot;$&quot;#,##0.00\)">
                  <c:v>54456</c:v>
                </c:pt>
                <c:pt idx="549" formatCode="&quot;$&quot;#,##0.00_);[Red]\(&quot;$&quot;#,##0.00\)">
                  <c:v>70179</c:v>
                </c:pt>
                <c:pt idx="550">
                  <c:v>30523</c:v>
                </c:pt>
                <c:pt idx="551" formatCode="&quot;$&quot;#,##0.00_);[Red]\(&quot;$&quot;#,##0.00\)">
                  <c:v>72117</c:v>
                </c:pt>
                <c:pt idx="552" formatCode="&quot;$&quot;#,##0.00_);[Red]\(&quot;$&quot;#,##0.00\)">
                  <c:v>102160</c:v>
                </c:pt>
                <c:pt idx="553" formatCode="&quot;$&quot;#,##0.00_);[Red]\(&quot;$&quot;#,##0.00\)">
                  <c:v>87000</c:v>
                </c:pt>
                <c:pt idx="554" formatCode="&quot;$&quot;#,##0.00_);[Red]\(&quot;$&quot;#,##0.00\)">
                  <c:v>46098</c:v>
                </c:pt>
                <c:pt idx="555" formatCode="&quot;$&quot;#,##0.00_);[Red]\(&quot;$&quot;#,##0.00\)">
                  <c:v>56796</c:v>
                </c:pt>
                <c:pt idx="556" formatCode="&quot;$&quot;#,##0.00_);[Red]\(&quot;$&quot;#,##0.00\)">
                  <c:v>48918</c:v>
                </c:pt>
                <c:pt idx="557" formatCode="&quot;$&quot;#,##0.00_);[Red]\(&quot;$&quot;#,##0.00\)">
                  <c:v>30560</c:v>
                </c:pt>
                <c:pt idx="558" formatCode="&quot;$&quot;#,##0.00_);[Red]\(&quot;$&quot;#,##0.00\)">
                  <c:v>33183</c:v>
                </c:pt>
                <c:pt idx="559" formatCode="&quot;$&quot;#,##0.00_);[Red]\(&quot;$&quot;#,##0.00\)">
                  <c:v>22574</c:v>
                </c:pt>
                <c:pt idx="560" formatCode="&quot;$&quot;#,##0.00_);[Red]\(&quot;$&quot;#,##0.00\)">
                  <c:v>65210</c:v>
                </c:pt>
                <c:pt idx="561" formatCode="&quot;$&quot;#,##0.00_);[Red]\(&quot;$&quot;#,##0.00\)">
                  <c:v>78416</c:v>
                </c:pt>
                <c:pt idx="562" formatCode="&quot;$&quot;#,##0.00_);[Red]\(&quot;$&quot;#,##0.00\)">
                  <c:v>43269</c:v>
                </c:pt>
                <c:pt idx="563" formatCode="&quot;$&quot;#,##0.00_);[Red]\(&quot;$&quot;#,##0.00\)">
                  <c:v>60474</c:v>
                </c:pt>
                <c:pt idx="564" formatCode="&quot;$&quot;#,##0.00_);[Red]\(&quot;$&quot;#,##0.00\)">
                  <c:v>51766</c:v>
                </c:pt>
                <c:pt idx="565" formatCode="&quot;$&quot;#,##0.00_);[Red]\(&quot;$&quot;#,##0.00\)">
                  <c:v>24072</c:v>
                </c:pt>
                <c:pt idx="567" formatCode="&quot;$&quot;#,##0.00_);[Red]\(&quot;$&quot;#,##0.00\)">
                  <c:v>26518</c:v>
                </c:pt>
                <c:pt idx="568" formatCode="&quot;$&quot;#,##0.00_);[Red]\(&quot;$&quot;#,##0.00\)">
                  <c:v>49094</c:v>
                </c:pt>
                <c:pt idx="569" formatCode="&quot;$&quot;#,##0.00_);[Red]\(&quot;$&quot;#,##0.00\)">
                  <c:v>35388</c:v>
                </c:pt>
                <c:pt idx="570" formatCode="&quot;$&quot;#,##0.00_);[Red]\(&quot;$&quot;#,##0.00\)">
                  <c:v>67023</c:v>
                </c:pt>
                <c:pt idx="571" formatCode="&quot;$&quot;#,##0.00_);[Red]\(&quot;$&quot;#,##0.00\)">
                  <c:v>46014</c:v>
                </c:pt>
                <c:pt idx="572" formatCode="&quot;$&quot;#,##0.00_);[Red]\(&quot;$&quot;#,##0.00\)">
                  <c:v>67472</c:v>
                </c:pt>
                <c:pt idx="573" formatCode="&quot;$&quot;#,##0.00_);[Red]\(&quot;$&quot;#,##0.00\)">
                  <c:v>67893</c:v>
                </c:pt>
                <c:pt idx="574" formatCode="&quot;$&quot;#,##0.00_);[Red]\(&quot;$&quot;#,##0.00\)">
                  <c:v>74290</c:v>
                </c:pt>
                <c:pt idx="575" formatCode="&quot;$&quot;#,##0.00_);[Red]\(&quot;$&quot;#,##0.00\)">
                  <c:v>68118</c:v>
                </c:pt>
                <c:pt idx="576" formatCode="&quot;$&quot;#,##0.00_);[Red]\(&quot;$&quot;#,##0.00\)">
                  <c:v>72903</c:v>
                </c:pt>
                <c:pt idx="577" formatCode="&quot;$&quot;#,##0.00_);[Red]\(&quot;$&quot;#,##0.00\)">
                  <c:v>49980</c:v>
                </c:pt>
                <c:pt idx="579" formatCode="&quot;$&quot;#,##0.00_);[Red]\(&quot;$&quot;#,##0.00\)">
                  <c:v>78128</c:v>
                </c:pt>
                <c:pt idx="580" formatCode="&quot;$&quot;#,##0.00_);[Red]\(&quot;$&quot;#,##0.00\)">
                  <c:v>28510</c:v>
                </c:pt>
                <c:pt idx="581" formatCode="&quot;$&quot;#,##0.00_);[Red]\(&quot;$&quot;#,##0.00\)">
                  <c:v>52614</c:v>
                </c:pt>
                <c:pt idx="582" formatCode="&quot;$&quot;#,##0.00_);[Red]\(&quot;$&quot;#,##0.00\)">
                  <c:v>55951</c:v>
                </c:pt>
                <c:pt idx="583" formatCode="&quot;$&quot;#,##0.00_);[Red]\(&quot;$&quot;#,##0.00\)">
                  <c:v>52614</c:v>
                </c:pt>
                <c:pt idx="584" formatCode="&quot;$&quot;#,##0.00_);[Red]\(&quot;$&quot;#,##0.00\)">
                  <c:v>20180</c:v>
                </c:pt>
                <c:pt idx="585" formatCode="&quot;$&quot;#,##0.00_);[Red]\(&quot;$&quot;#,##0.00\)">
                  <c:v>68092</c:v>
                </c:pt>
                <c:pt idx="586" formatCode="&quot;$&quot;#,##0.00_);[Red]\(&quot;$&quot;#,##0.00\)">
                  <c:v>71847</c:v>
                </c:pt>
                <c:pt idx="587" formatCode="&quot;$&quot;#,##0.00_);[Red]\(&quot;$&quot;#,##0.00\)">
                  <c:v>23661</c:v>
                </c:pt>
                <c:pt idx="588" formatCode="&quot;$&quot;#,##0.00_);[Red]\(&quot;$&quot;#,##0.00\)">
                  <c:v>68352</c:v>
                </c:pt>
                <c:pt idx="589" formatCode="&quot;$&quot;#,##0.00_);[Red]\(&quot;$&quot;#,##0.00\)">
                  <c:v>79419</c:v>
                </c:pt>
                <c:pt idx="590" formatCode="&quot;$&quot;#,##0.00_);[Red]\(&quot;$&quot;#,##0.00\)">
                  <c:v>45906</c:v>
                </c:pt>
                <c:pt idx="591" formatCode="&quot;$&quot;#,##0.00_);[Red]\(&quot;$&quot;#,##0.00\)">
                  <c:v>46015</c:v>
                </c:pt>
                <c:pt idx="592" formatCode="&quot;$&quot;#,##0.00_);[Red]\(&quot;$&quot;#,##0.00\)">
                  <c:v>62637</c:v>
                </c:pt>
                <c:pt idx="593" formatCode="&quot;$&quot;#,##0.00_);[Red]\(&quot;$&quot;#,##0.00\)">
                  <c:v>36273</c:v>
                </c:pt>
                <c:pt idx="594" formatCode="&quot;$&quot;#,##0.00_);[Red]\(&quot;$&quot;#,##0.00\)">
                  <c:v>28442</c:v>
                </c:pt>
                <c:pt idx="595" formatCode="&quot;$&quot;#,##0.00_);[Red]\(&quot;$&quot;#,##0.00\)">
                  <c:v>42081</c:v>
                </c:pt>
                <c:pt idx="596" formatCode="&quot;$&quot;#,##0.00_);[Red]\(&quot;$&quot;#,##0.00\)">
                  <c:v>75507</c:v>
                </c:pt>
                <c:pt idx="597">
                  <c:v>26872</c:v>
                </c:pt>
                <c:pt idx="598" formatCode="&quot;$&quot;#,##0.00_);[Red]\(&quot;$&quot;#,##0.00\)">
                  <c:v>48948</c:v>
                </c:pt>
                <c:pt idx="599" formatCode="&quot;$&quot;#,##0.00_);[Red]\(&quot;$&quot;#,##0.00\)">
                  <c:v>85606</c:v>
                </c:pt>
                <c:pt idx="600" formatCode="&quot;$&quot;#,##0.00_);[Red]\(&quot;$&quot;#,##0.00\)">
                  <c:v>8820</c:v>
                </c:pt>
                <c:pt idx="601" formatCode="&quot;$&quot;#,##0.00_);[Red]\(&quot;$&quot;#,##0.00\)">
                  <c:v>30772</c:v>
                </c:pt>
                <c:pt idx="602" formatCode="&quot;$&quot;#,##0.00_);[Red]\(&quot;$&quot;#,##0.00\)">
                  <c:v>66636</c:v>
                </c:pt>
                <c:pt idx="603" formatCode="&quot;$&quot;#,##0.00_);[Red]\(&quot;$&quot;#,##0.00\)">
                  <c:v>83528</c:v>
                </c:pt>
                <c:pt idx="604" formatCode="&quot;$&quot;#,##0.00_);[Red]\(&quot;$&quot;#,##0.00\)">
                  <c:v>30992</c:v>
                </c:pt>
                <c:pt idx="605" formatCode="&quot;$&quot;#,##0.00_);[Red]\(&quot;$&quot;#,##0.00\)">
                  <c:v>37758</c:v>
                </c:pt>
                <c:pt idx="606" formatCode="&quot;$&quot;#,##0.00_);[Red]\(&quot;$&quot;#,##0.00\)">
                  <c:v>71670</c:v>
                </c:pt>
                <c:pt idx="607" formatCode="&quot;$&quot;#,##0.00_);[Red]\(&quot;$&quot;#,##0.00\)">
                  <c:v>88420</c:v>
                </c:pt>
                <c:pt idx="608" formatCode="&quot;$&quot;#,##0.00_);[Red]\(&quot;$&quot;#,##0.00\)">
                  <c:v>69139</c:v>
                </c:pt>
                <c:pt idx="609">
                  <c:v>49967</c:v>
                </c:pt>
                <c:pt idx="610" formatCode="&quot;$&quot;#,##0.00_);[Red]\(&quot;$&quot;#,##0.00\)">
                  <c:v>24570</c:v>
                </c:pt>
                <c:pt idx="611" formatCode="&quot;$&quot;#,##0.00_);[Red]\(&quot;$&quot;#,##0.00\)">
                  <c:v>38620</c:v>
                </c:pt>
                <c:pt idx="612" formatCode="&quot;$&quot;#,##0.00_);[Red]\(&quot;$&quot;#,##0.00\)">
                  <c:v>50150</c:v>
                </c:pt>
                <c:pt idx="613" formatCode="&quot;$&quot;#,##0.00_);[Red]\(&quot;$&quot;#,##0.00\)">
                  <c:v>54198</c:v>
                </c:pt>
                <c:pt idx="614" formatCode="&quot;$&quot;#,##0.00_);[Red]\(&quot;$&quot;#,##0.00\)">
                  <c:v>63693</c:v>
                </c:pt>
                <c:pt idx="615">
                  <c:v>61905</c:v>
                </c:pt>
                <c:pt idx="616">
                  <c:v>18351</c:v>
                </c:pt>
                <c:pt idx="617" formatCode="&quot;$&quot;#,##0.00_);[Red]\(&quot;$&quot;#,##0.00\)">
                  <c:v>70643</c:v>
                </c:pt>
                <c:pt idx="618" formatCode="&quot;$&quot;#,##0.00_);[Red]\(&quot;$&quot;#,##0.00\)">
                  <c:v>59973</c:v>
                </c:pt>
                <c:pt idx="619" formatCode="&quot;$&quot;#,##0.00_);[Red]\(&quot;$&quot;#,##0.00\)">
                  <c:v>66653</c:v>
                </c:pt>
                <c:pt idx="620" formatCode="&quot;$&quot;#,##0.00_);[Red]\(&quot;$&quot;#,##0.00\)">
                  <c:v>41014</c:v>
                </c:pt>
                <c:pt idx="621" formatCode="&quot;$&quot;#,##0.00_);[Red]\(&quot;$&quot;#,##0.00\)">
                  <c:v>45837</c:v>
                </c:pt>
                <c:pt idx="622" formatCode="&quot;$&quot;#,##0.00_);[Red]\(&quot;$&quot;#,##0.00\)">
                  <c:v>75774</c:v>
                </c:pt>
                <c:pt idx="623" formatCode="&quot;$&quot;#,##0.00_);[Red]\(&quot;$&quot;#,##0.00\)">
                  <c:v>44267</c:v>
                </c:pt>
                <c:pt idx="624" formatCode="&quot;$&quot;#,##0.00_);[Red]\(&quot;$&quot;#,##0.00\)">
                  <c:v>19414</c:v>
                </c:pt>
                <c:pt idx="625" formatCode="&quot;$&quot;#,##0.00_);[Red]\(&quot;$&quot;#,##0.00\)">
                  <c:v>82332</c:v>
                </c:pt>
                <c:pt idx="626" formatCode="&quot;$&quot;#,##0.00_);[Red]\(&quot;$&quot;#,##0.00\)">
                  <c:v>71322</c:v>
                </c:pt>
                <c:pt idx="627">
                  <c:v>22701</c:v>
                </c:pt>
                <c:pt idx="629" formatCode="&quot;$&quot;#,##0.00_);[Red]\(&quot;$&quot;#,##0.00\)">
                  <c:v>38547</c:v>
                </c:pt>
                <c:pt idx="630" formatCode="&quot;$&quot;#,##0.00_);[Red]\(&quot;$&quot;#,##0.00\)">
                  <c:v>30096</c:v>
                </c:pt>
                <c:pt idx="631" formatCode="&quot;$&quot;#,##0.00_);[Red]\(&quot;$&quot;#,##0.00\)">
                  <c:v>18701</c:v>
                </c:pt>
                <c:pt idx="632" formatCode="&quot;$&quot;#,##0.00_);[Red]\(&quot;$&quot;#,##0.00\)">
                  <c:v>59432</c:v>
                </c:pt>
                <c:pt idx="633" formatCode="&quot;$&quot;#,##0.00_);[Red]\(&quot;$&quot;#,##0.00\)">
                  <c:v>91249</c:v>
                </c:pt>
                <c:pt idx="634" formatCode="&quot;$&quot;#,##0.00_);[Red]\(&quot;$&quot;#,##0.00\)">
                  <c:v>74116</c:v>
                </c:pt>
                <c:pt idx="635" formatCode="&quot;$&quot;#,##0.00_);[Red]\(&quot;$&quot;#,##0.00\)">
                  <c:v>26091</c:v>
                </c:pt>
                <c:pt idx="636" formatCode="&quot;$&quot;#,##0.00_);[Red]\(&quot;$&quot;#,##0.00\)">
                  <c:v>40737</c:v>
                </c:pt>
                <c:pt idx="637">
                  <c:v>32300</c:v>
                </c:pt>
                <c:pt idx="638" formatCode="&quot;$&quot;#,##0.00_);[Red]\(&quot;$&quot;#,##0.00\)">
                  <c:v>68148</c:v>
                </c:pt>
                <c:pt idx="639" formatCode="&quot;$&quot;#,##0.00_);[Red]\(&quot;$&quot;#,##0.00\)">
                  <c:v>87771</c:v>
                </c:pt>
                <c:pt idx="640" formatCode="&quot;$&quot;#,##0.00_);[Red]\(&quot;$&quot;#,##0.00\)">
                  <c:v>81741</c:v>
                </c:pt>
                <c:pt idx="641" formatCode="&quot;$&quot;#,##0.00_);[Red]\(&quot;$&quot;#,##0.00\)">
                  <c:v>46854</c:v>
                </c:pt>
                <c:pt idx="642" formatCode="&quot;$&quot;#,##0.00_);[Red]\(&quot;$&quot;#,##0.00\)">
                  <c:v>71466</c:v>
                </c:pt>
                <c:pt idx="643" formatCode="&quot;$&quot;#,##0.00_);[Red]\(&quot;$&quot;#,##0.00\)">
                  <c:v>77353</c:v>
                </c:pt>
                <c:pt idx="644" formatCode="&quot;$&quot;#,##0.00_);[Red]\(&quot;$&quot;#,##0.00\)">
                  <c:v>51563</c:v>
                </c:pt>
                <c:pt idx="645" formatCode="&quot;$&quot;#,##0.00_);[Red]\(&quot;$&quot;#,##0.00\)">
                  <c:v>39922</c:v>
                </c:pt>
                <c:pt idx="646" formatCode="&quot;$&quot;#,##0.00_);[Red]\(&quot;$&quot;#,##0.00\)">
                  <c:v>42207</c:v>
                </c:pt>
                <c:pt idx="647" formatCode="&quot;$&quot;#,##0.00_);[Red]\(&quot;$&quot;#,##0.00\)">
                  <c:v>37971</c:v>
                </c:pt>
                <c:pt idx="648" formatCode="&quot;$&quot;#,##0.00_);[Red]\(&quot;$&quot;#,##0.00\)">
                  <c:v>62745</c:v>
                </c:pt>
                <c:pt idx="649" formatCode="&quot;$&quot;#,##0.00_);[Red]\(&quot;$&quot;#,##0.00\)">
                  <c:v>70886</c:v>
                </c:pt>
                <c:pt idx="650" formatCode="&quot;$&quot;#,##0.00_);[Red]\(&quot;$&quot;#,##0.00\)">
                  <c:v>68281</c:v>
                </c:pt>
                <c:pt idx="651" formatCode="&quot;$&quot;#,##0.00_);[Red]\(&quot;$&quot;#,##0.00\)">
                  <c:v>35701</c:v>
                </c:pt>
                <c:pt idx="652" formatCode="&quot;$&quot;#,##0.00_);[Red]\(&quot;$&quot;#,##0.00\)">
                  <c:v>42523</c:v>
                </c:pt>
                <c:pt idx="653" formatCode="&quot;$&quot;#,##0.00_);[Red]\(&quot;$&quot;#,##0.00\)">
                  <c:v>57288</c:v>
                </c:pt>
                <c:pt idx="654" formatCode="&quot;$&quot;#,##0.00_);[Red]\(&quot;$&quot;#,##0.00\)">
                  <c:v>17117</c:v>
                </c:pt>
                <c:pt idx="655" formatCode="&quot;$&quot;#,##0.00_);[Red]\(&quot;$&quot;#,##0.00\)">
                  <c:v>36301</c:v>
                </c:pt>
                <c:pt idx="656" formatCode="&quot;$&quot;#,##0.00_);[Red]\(&quot;$&quot;#,##0.00\)">
                  <c:v>49431</c:v>
                </c:pt>
                <c:pt idx="657" formatCode="&quot;$&quot;#,##0.00_);[Red]\(&quot;$&quot;#,##0.00\)">
                  <c:v>49154</c:v>
                </c:pt>
                <c:pt idx="658" formatCode="&quot;$&quot;#,##0.00_);[Red]\(&quot;$&quot;#,##0.00\)">
                  <c:v>70932</c:v>
                </c:pt>
                <c:pt idx="659" formatCode="&quot;$&quot;#,##0.00_);[Red]\(&quot;$&quot;#,##0.00\)">
                  <c:v>26642</c:v>
                </c:pt>
                <c:pt idx="660" formatCode="&quot;$&quot;#,##0.00_);[Red]\(&quot;$&quot;#,##0.00\)">
                  <c:v>52973</c:v>
                </c:pt>
                <c:pt idx="661" formatCode="&quot;$&quot;#,##0.00_);[Red]\(&quot;$&quot;#,##0.00\)">
                  <c:v>35704</c:v>
                </c:pt>
                <c:pt idx="662" formatCode="&quot;$&quot;#,##0.00_);[Red]\(&quot;$&quot;#,##0.00\)">
                  <c:v>35688</c:v>
                </c:pt>
                <c:pt idx="663" formatCode="&quot;$&quot;#,##0.00_);[Red]\(&quot;$&quot;#,##0.00\)">
                  <c:v>34176</c:v>
                </c:pt>
                <c:pt idx="664" formatCode="&quot;$&quot;#,##0.00_);[Red]\(&quot;$&quot;#,##0.00\)">
                  <c:v>56575</c:v>
                </c:pt>
                <c:pt idx="665" formatCode="&quot;$&quot;#,##0.00_);[Red]\(&quot;$&quot;#,##0.00\)">
                  <c:v>29760</c:v>
                </c:pt>
                <c:pt idx="666" formatCode="&quot;$&quot;#,##0.00_);[Red]\(&quot;$&quot;#,##0.00\)">
                  <c:v>94642</c:v>
                </c:pt>
                <c:pt idx="667" formatCode="&quot;$&quot;#,##0.00_);[Red]\(&quot;$&quot;#,##0.00\)">
                  <c:v>66375</c:v>
                </c:pt>
                <c:pt idx="668" formatCode="&quot;$&quot;#,##0.00_);[Red]\(&quot;$&quot;#,##0.00\)">
                  <c:v>42014</c:v>
                </c:pt>
                <c:pt idx="669" formatCode="&quot;$&quot;#,##0.00_);[Red]\(&quot;$&quot;#,##0.00\)">
                  <c:v>20130</c:v>
                </c:pt>
                <c:pt idx="670" formatCode="&quot;$&quot;#,##0.00_);[Red]\(&quot;$&quot;#,##0.00\)">
                  <c:v>55282</c:v>
                </c:pt>
                <c:pt idx="671" formatCode="&quot;$&quot;#,##0.00_);[Red]\(&quot;$&quot;#,##0.00\)">
                  <c:v>54348</c:v>
                </c:pt>
                <c:pt idx="672" formatCode="&quot;$&quot;#,##0.00_);[Red]\(&quot;$&quot;#,##0.00\)">
                  <c:v>34935</c:v>
                </c:pt>
                <c:pt idx="673" formatCode="&quot;$&quot;#,##0.00_);[Red]\(&quot;$&quot;#,##0.00\)">
                  <c:v>70844</c:v>
                </c:pt>
                <c:pt idx="674" formatCode="&quot;$&quot;#,##0.00_);[Red]\(&quot;$&quot;#,##0.00\)">
                  <c:v>69016</c:v>
                </c:pt>
                <c:pt idx="675" formatCode="&quot;$&quot;#,##0.00_);[Red]\(&quot;$&quot;#,##0.00\)">
                  <c:v>78952</c:v>
                </c:pt>
                <c:pt idx="676" formatCode="&quot;$&quot;#,##0.00_);[Red]\(&quot;$&quot;#,##0.00\)">
                  <c:v>45989</c:v>
                </c:pt>
                <c:pt idx="677" formatCode="&quot;$&quot;#,##0.00_);[Red]\(&quot;$&quot;#,##0.00\)">
                  <c:v>36108</c:v>
                </c:pt>
                <c:pt idx="678" formatCode="&quot;$&quot;#,##0.00_);[Red]\(&quot;$&quot;#,##0.00\)">
                  <c:v>67381</c:v>
                </c:pt>
                <c:pt idx="679" formatCode="&quot;$&quot;#,##0.00_);[Red]\(&quot;$&quot;#,##0.00\)">
                  <c:v>63841</c:v>
                </c:pt>
                <c:pt idx="680" formatCode="&quot;$&quot;#,##0.00_);[Red]\(&quot;$&quot;#,##0.00\)">
                  <c:v>76068</c:v>
                </c:pt>
                <c:pt idx="681" formatCode="&quot;$&quot;#,##0.00_);[Red]\(&quot;$&quot;#,##0.00\)">
                  <c:v>70300</c:v>
                </c:pt>
                <c:pt idx="682" formatCode="&quot;$&quot;#,##0.00_);[Red]\(&quot;$&quot;#,##0.00\)">
                  <c:v>59821</c:v>
                </c:pt>
                <c:pt idx="683" formatCode="&quot;$&quot;#,##0.00_);[Red]\(&quot;$&quot;#,##0.00\)">
                  <c:v>68682</c:v>
                </c:pt>
                <c:pt idx="684" formatCode="&quot;$&quot;#,##0.00_);[Red]\(&quot;$&quot;#,##0.00\)">
                  <c:v>72635</c:v>
                </c:pt>
                <c:pt idx="685" formatCode="&quot;$&quot;#,##0.00_);[Red]\(&quot;$&quot;#,##0.00\)">
                  <c:v>80872</c:v>
                </c:pt>
                <c:pt idx="686" formatCode="&quot;$&quot;#,##0.00_);[Red]\(&quot;$&quot;#,##0.00\)">
                  <c:v>14045</c:v>
                </c:pt>
                <c:pt idx="687" formatCode="&quot;$&quot;#,##0.00_);[Red]\(&quot;$&quot;#,##0.00\)">
                  <c:v>56721</c:v>
                </c:pt>
                <c:pt idx="688" formatCode="&quot;$&quot;#,##0.00_);[Red]\(&quot;$&quot;#,##0.00\)">
                  <c:v>60714</c:v>
                </c:pt>
                <c:pt idx="689" formatCode="&quot;$&quot;#,##0.00_);[Red]\(&quot;$&quot;#,##0.00\)">
                  <c:v>69283</c:v>
                </c:pt>
                <c:pt idx="690" formatCode="&quot;$&quot;#,##0.00_);[Red]\(&quot;$&quot;#,##0.00\)">
                  <c:v>34487</c:v>
                </c:pt>
                <c:pt idx="691" formatCode="&quot;$&quot;#,##0.00_);[Red]\(&quot;$&quot;#,##0.00\)">
                  <c:v>60585</c:v>
                </c:pt>
                <c:pt idx="692" formatCode="&quot;$&quot;#,##0.00_);[Red]\(&quot;$&quot;#,##0.00\)">
                  <c:v>16813</c:v>
                </c:pt>
                <c:pt idx="693" formatCode="&quot;$&quot;#,##0.00_);[Red]\(&quot;$&quot;#,##0.00\)">
                  <c:v>48192</c:v>
                </c:pt>
                <c:pt idx="694" formatCode="&quot;$&quot;#,##0.00_);[Red]\(&quot;$&quot;#,##0.00\)">
                  <c:v>55914</c:v>
                </c:pt>
                <c:pt idx="695" formatCode="&quot;$&quot;#,##0.00_);[Red]\(&quot;$&quot;#,##0.00\)">
                  <c:v>55424</c:v>
                </c:pt>
                <c:pt idx="696" formatCode="&quot;$&quot;#,##0.00_);[Red]\(&quot;$&quot;#,##0.00\)">
                  <c:v>82460</c:v>
                </c:pt>
                <c:pt idx="697" formatCode="&quot;$&quot;#,##0.00_);[Red]\(&quot;$&quot;#,##0.00\)">
                  <c:v>76467</c:v>
                </c:pt>
                <c:pt idx="698" formatCode="&quot;$&quot;#,##0.00_);[Red]\(&quot;$&quot;#,##0.00\)">
                  <c:v>62307</c:v>
                </c:pt>
                <c:pt idx="699" formatCode="&quot;$&quot;#,##0.00_);[Red]\(&quot;$&quot;#,##0.00\)">
                  <c:v>40887</c:v>
                </c:pt>
                <c:pt idx="700" formatCode="&quot;$&quot;#,##0.00_);[Red]\(&quot;$&quot;#,##0.00\)">
                  <c:v>25271</c:v>
                </c:pt>
                <c:pt idx="701" formatCode="&quot;$&quot;#,##0.00_);[Red]\(&quot;$&quot;#,##0.00\)">
                  <c:v>91172</c:v>
                </c:pt>
                <c:pt idx="702" formatCode="&quot;$&quot;#,##0.00_);[Red]\(&quot;$&quot;#,##0.00\)">
                  <c:v>75072</c:v>
                </c:pt>
                <c:pt idx="703" formatCode="&quot;$&quot;#,##0.00_);[Red]\(&quot;$&quot;#,##0.00\)">
                  <c:v>39763</c:v>
                </c:pt>
                <c:pt idx="704" formatCode="&quot;$&quot;#,##0.00_);[Red]\(&quot;$&quot;#,##0.00\)">
                  <c:v>38200</c:v>
                </c:pt>
                <c:pt idx="705" formatCode="&quot;$&quot;#,##0.00_);[Red]\(&quot;$&quot;#,##0.00\)">
                  <c:v>38443</c:v>
                </c:pt>
                <c:pt idx="706" formatCode="&quot;$&quot;#,##0.00_);[Red]\(&quot;$&quot;#,##0.00\)">
                  <c:v>66294</c:v>
                </c:pt>
                <c:pt idx="707" formatCode="&quot;$&quot;#,##0.00_);[Red]\(&quot;$&quot;#,##0.00\)">
                  <c:v>19740</c:v>
                </c:pt>
                <c:pt idx="708" formatCode="&quot;$&quot;#,##0.00_);[Red]\(&quot;$&quot;#,##0.00\)">
                  <c:v>31089</c:v>
                </c:pt>
                <c:pt idx="709" formatCode="&quot;$&quot;#,##0.00_);[Red]\(&quot;$&quot;#,##0.00\)">
                  <c:v>41021</c:v>
                </c:pt>
                <c:pt idx="710" formatCode="&quot;$&quot;#,##0.00_);[Red]\(&quot;$&quot;#,##0.00\)">
                  <c:v>60033</c:v>
                </c:pt>
                <c:pt idx="711" formatCode="&quot;$&quot;#,##0.00_);[Red]\(&quot;$&quot;#,##0.00\)">
                  <c:v>16248</c:v>
                </c:pt>
                <c:pt idx="712" formatCode="&quot;$&quot;#,##0.00_);[Red]\(&quot;$&quot;#,##0.00\)">
                  <c:v>83844</c:v>
                </c:pt>
                <c:pt idx="713" formatCode="&quot;$&quot;#,##0.00_);[Red]\(&quot;$&quot;#,##0.00\)">
                  <c:v>38452</c:v>
                </c:pt>
                <c:pt idx="714" formatCode="&quot;$&quot;#,##0.00_);[Red]\(&quot;$&quot;#,##0.00\)">
                  <c:v>42731</c:v>
                </c:pt>
                <c:pt idx="715" formatCode="&quot;$&quot;#,##0.00_);[Red]\(&quot;$&quot;#,##0.00\)">
                  <c:v>63342</c:v>
                </c:pt>
                <c:pt idx="716" formatCode="&quot;$&quot;#,##0.00_);[Red]\(&quot;$&quot;#,##0.00\)">
                  <c:v>49160</c:v>
                </c:pt>
                <c:pt idx="717" formatCode="&quot;$&quot;#,##0.00_);[Red]\(&quot;$&quot;#,##0.00\)">
                  <c:v>49667</c:v>
                </c:pt>
                <c:pt idx="718" formatCode="&quot;$&quot;#,##0.00_);[Red]\(&quot;$&quot;#,##0.00\)">
                  <c:v>54108</c:v>
                </c:pt>
                <c:pt idx="719" formatCode="&quot;$&quot;#,##0.00_);[Red]\(&quot;$&quot;#,##0.00\)">
                  <c:v>77226</c:v>
                </c:pt>
                <c:pt idx="720" formatCode="&quot;$&quot;#,##0.00_);[Red]\(&quot;$&quot;#,##0.00\)">
                  <c:v>62710</c:v>
                </c:pt>
                <c:pt idx="721" formatCode="&quot;$&quot;#,##0.00_);[Red]\(&quot;$&quot;#,##0.00\)">
                  <c:v>63684</c:v>
                </c:pt>
                <c:pt idx="722" formatCode="&quot;$&quot;#,##0.00_);[Red]\(&quot;$&quot;#,##0.00\)">
                  <c:v>51412</c:v>
                </c:pt>
                <c:pt idx="723" formatCode="&quot;$&quot;#,##0.00_);[Red]\(&quot;$&quot;#,##0.00\)">
                  <c:v>87305</c:v>
                </c:pt>
                <c:pt idx="724" formatCode="&quot;$&quot;#,##0.00_);[Red]\(&quot;$&quot;#,##0.00\)">
                  <c:v>21675</c:v>
                </c:pt>
                <c:pt idx="725" formatCode="&quot;$&quot;#,##0.00_);[Red]\(&quot;$&quot;#,##0.00\)">
                  <c:v>15038</c:v>
                </c:pt>
                <c:pt idx="726" formatCode="&quot;$&quot;#,##0.00_);[Red]\(&quot;$&quot;#,##0.00\)">
                  <c:v>38557</c:v>
                </c:pt>
                <c:pt idx="727" formatCode="&quot;$&quot;#,##0.00_);[Red]\(&quot;$&quot;#,##0.00\)">
                  <c:v>52597</c:v>
                </c:pt>
                <c:pt idx="728" formatCode="&quot;$&quot;#,##0.00_);[Red]\(&quot;$&quot;#,##0.00\)">
                  <c:v>13624</c:v>
                </c:pt>
                <c:pt idx="729" formatCode="&quot;$&quot;#,##0.00_);[Red]\(&quot;$&quot;#,##0.00\)">
                  <c:v>63206</c:v>
                </c:pt>
                <c:pt idx="730" formatCode="&quot;$&quot;#,##0.00_);[Red]\(&quot;$&quot;#,##0.00\)">
                  <c:v>27213</c:v>
                </c:pt>
                <c:pt idx="731">
                  <c:v>39146</c:v>
                </c:pt>
                <c:pt idx="732" formatCode="&quot;$&quot;#,##0.00_);[Red]\(&quot;$&quot;#,##0.00\)">
                  <c:v>80617</c:v>
                </c:pt>
                <c:pt idx="733" formatCode="&quot;$&quot;#,##0.00_);[Red]\(&quot;$&quot;#,##0.00\)">
                  <c:v>25315</c:v>
                </c:pt>
                <c:pt idx="734" formatCode="&quot;$&quot;#,##0.00_);[Red]\(&quot;$&quot;#,##0.00\)">
                  <c:v>80952</c:v>
                </c:pt>
                <c:pt idx="735" formatCode="&quot;$&quot;#,##0.00_);[Red]\(&quot;$&quot;#,##0.00\)">
                  <c:v>55239</c:v>
                </c:pt>
                <c:pt idx="736" formatCode="&quot;$&quot;#,##0.00_);[Red]\(&quot;$&quot;#,##0.00\)">
                  <c:v>60208</c:v>
                </c:pt>
                <c:pt idx="737" formatCode="&quot;$&quot;#,##0.00_);[Red]\(&quot;$&quot;#,##0.00\)">
                  <c:v>80141</c:v>
                </c:pt>
                <c:pt idx="738" formatCode="&quot;$&quot;#,##0.00_);[Red]\(&quot;$&quot;#,##0.00\)">
                  <c:v>30630</c:v>
                </c:pt>
                <c:pt idx="739" formatCode="&quot;$&quot;#,##0.00_);[Red]\(&quot;$&quot;#,##0.00\)">
                  <c:v>39898</c:v>
                </c:pt>
                <c:pt idx="740" formatCode="&quot;$&quot;#,##0.00_);[Red]\(&quot;$&quot;#,##0.00\)">
                  <c:v>78687</c:v>
                </c:pt>
                <c:pt idx="741" formatCode="&quot;$&quot;#,##0.00_);[Red]\(&quot;$&quot;#,##0.00\)">
                  <c:v>28647</c:v>
                </c:pt>
                <c:pt idx="742" formatCode="&quot;$&quot;#,##0.00_);[Red]\(&quot;$&quot;#,##0.00\)">
                  <c:v>39684</c:v>
                </c:pt>
                <c:pt idx="743" formatCode="&quot;$&quot;#,##0.00_);[Red]\(&quot;$&quot;#,##0.00\)">
                  <c:v>80184</c:v>
                </c:pt>
                <c:pt idx="744" formatCode="&quot;$&quot;#,##0.00_);[Red]\(&quot;$&quot;#,##0.00\)">
                  <c:v>52332</c:v>
                </c:pt>
                <c:pt idx="745" formatCode="&quot;$&quot;#,##0.00_);[Red]\(&quot;$&quot;#,##0.00\)">
                  <c:v>61180</c:v>
                </c:pt>
                <c:pt idx="746" formatCode="&quot;$&quot;#,##0.00_);[Red]\(&quot;$&quot;#,##0.00\)">
                  <c:v>44503</c:v>
                </c:pt>
                <c:pt idx="747">
                  <c:v>84865</c:v>
                </c:pt>
                <c:pt idx="748" formatCode="&quot;$&quot;#,##0.00_);[Red]\(&quot;$&quot;#,##0.00\)">
                  <c:v>34320</c:v>
                </c:pt>
                <c:pt idx="749" formatCode="&quot;$&quot;#,##0.00_);[Red]\(&quot;$&quot;#,##0.00\)">
                  <c:v>52750</c:v>
                </c:pt>
                <c:pt idx="750" formatCode="&quot;$&quot;#,##0.00_);[Red]\(&quot;$&quot;#,##0.00\)">
                  <c:v>23331</c:v>
                </c:pt>
                <c:pt idx="751" formatCode="&quot;$&quot;#,##0.00_);[Red]\(&quot;$&quot;#,##0.00\)">
                  <c:v>73926</c:v>
                </c:pt>
                <c:pt idx="752" formatCode="&quot;$&quot;#,##0.00_);[Red]\(&quot;$&quot;#,##0.00\)">
                  <c:v>65196</c:v>
                </c:pt>
                <c:pt idx="753" formatCode="&quot;$&quot;#,##0.00_);[Red]\(&quot;$&quot;#,##0.00\)">
                  <c:v>69867</c:v>
                </c:pt>
                <c:pt idx="754" formatCode="&quot;$&quot;#,##0.00_);[Red]\(&quot;$&quot;#,##0.00\)">
                  <c:v>33051</c:v>
                </c:pt>
                <c:pt idx="755">
                  <c:v>61314</c:v>
                </c:pt>
                <c:pt idx="757" formatCode="&quot;$&quot;#,##0.00_);[Red]\(&quot;$&quot;#,##0.00\)">
                  <c:v>52854</c:v>
                </c:pt>
                <c:pt idx="758" formatCode="&quot;$&quot;#,##0.00_);[Red]\(&quot;$&quot;#,##0.00\)">
                  <c:v>34633</c:v>
                </c:pt>
                <c:pt idx="759" formatCode="&quot;$&quot;#,##0.00_);[Red]\(&quot;$&quot;#,##0.00\)">
                  <c:v>41120</c:v>
                </c:pt>
                <c:pt idx="760">
                  <c:v>67225</c:v>
                </c:pt>
                <c:pt idx="761" formatCode="&quot;$&quot;#,##0.00_);[Red]\(&quot;$&quot;#,##0.00\)">
                  <c:v>59925</c:v>
                </c:pt>
                <c:pt idx="762" formatCode="&quot;$&quot;#,##0.00_);[Red]\(&quot;$&quot;#,##0.00\)">
                  <c:v>71107</c:v>
                </c:pt>
                <c:pt idx="763" formatCode="&quot;$&quot;#,##0.00_);[Red]\(&quot;$&quot;#,##0.00\)">
                  <c:v>24594</c:v>
                </c:pt>
                <c:pt idx="764" formatCode="&quot;$&quot;#,##0.00_);[Red]\(&quot;$&quot;#,##0.00\)">
                  <c:v>59354</c:v>
                </c:pt>
                <c:pt idx="765" formatCode="&quot;$&quot;#,##0.00_);[Red]\(&quot;$&quot;#,##0.00\)">
                  <c:v>69627</c:v>
                </c:pt>
                <c:pt idx="766" formatCode="&quot;$&quot;#,##0.00_);[Red]\(&quot;$&quot;#,##0.00\)">
                  <c:v>15056</c:v>
                </c:pt>
                <c:pt idx="767" formatCode="&quot;$&quot;#,##0.00_);[Red]\(&quot;$&quot;#,##0.00\)">
                  <c:v>42557</c:v>
                </c:pt>
                <c:pt idx="768" formatCode="&quot;$&quot;#,##0.00_);[Red]\(&quot;$&quot;#,##0.00\)">
                  <c:v>14918</c:v>
                </c:pt>
                <c:pt idx="769" formatCode="&quot;$&quot;#,##0.00_);[Red]\(&quot;$&quot;#,##0.00\)">
                  <c:v>74881</c:v>
                </c:pt>
                <c:pt idx="770" formatCode="&quot;$&quot;#,##0.00_);[Red]\(&quot;$&quot;#,##0.00\)">
                  <c:v>22419</c:v>
                </c:pt>
                <c:pt idx="771" formatCode="&quot;$&quot;#,##0.00_);[Red]\(&quot;$&quot;#,##0.00\)">
                  <c:v>63381</c:v>
                </c:pt>
                <c:pt idx="772" formatCode="&quot;$&quot;#,##0.00_);[Red]\(&quot;$&quot;#,##0.00\)">
                  <c:v>73059</c:v>
                </c:pt>
                <c:pt idx="773" formatCode="&quot;$&quot;#,##0.00_);[Red]\(&quot;$&quot;#,##0.00\)">
                  <c:v>20981</c:v>
                </c:pt>
                <c:pt idx="774" formatCode="&quot;$&quot;#,##0.00_);[Red]\(&quot;$&quot;#,##0.00\)">
                  <c:v>73059</c:v>
                </c:pt>
                <c:pt idx="775" formatCode="&quot;$&quot;#,##0.00_);[Red]\(&quot;$&quot;#,##0.00\)">
                  <c:v>63855</c:v>
                </c:pt>
                <c:pt idx="776">
                  <c:v>31859</c:v>
                </c:pt>
                <c:pt idx="777" formatCode="&quot;$&quot;#,##0.00_);[Red]\(&quot;$&quot;#,##0.00\)">
                  <c:v>33569</c:v>
                </c:pt>
                <c:pt idx="778">
                  <c:v>27242</c:v>
                </c:pt>
                <c:pt idx="779">
                  <c:v>27255</c:v>
                </c:pt>
                <c:pt idx="780" formatCode="&quot;$&quot;#,##0.00_);[Red]\(&quot;$&quot;#,##0.00\)">
                  <c:v>65685</c:v>
                </c:pt>
                <c:pt idx="781" formatCode="&quot;$&quot;#,##0.00_);[Red]\(&quot;$&quot;#,##0.00\)">
                  <c:v>83829</c:v>
                </c:pt>
                <c:pt idx="782" formatCode="&quot;$&quot;#,##0.00_);[Red]\(&quot;$&quot;#,##0.00\)">
                  <c:v>49269</c:v>
                </c:pt>
                <c:pt idx="783" formatCode="&quot;$&quot;#,##0.00_);[Red]\(&quot;$&quot;#,##0.00\)">
                  <c:v>72309</c:v>
                </c:pt>
                <c:pt idx="784" formatCode="&quot;$&quot;#,##0.00_);[Red]\(&quot;$&quot;#,##0.00\)">
                  <c:v>28457</c:v>
                </c:pt>
                <c:pt idx="785" formatCode="&quot;$&quot;#,##0.00_);[Red]\(&quot;$&quot;#,##0.00\)">
                  <c:v>57912</c:v>
                </c:pt>
                <c:pt idx="786" formatCode="&quot;$&quot;#,##0.00_);[Red]\(&quot;$&quot;#,##0.00\)">
                  <c:v>44010</c:v>
                </c:pt>
                <c:pt idx="787" formatCode="&quot;$&quot;#,##0.00_);[Red]\(&quot;$&quot;#,##0.00\)">
                  <c:v>61286</c:v>
                </c:pt>
                <c:pt idx="788" formatCode="&quot;$&quot;#,##0.00_);[Red]\(&quot;$&quot;#,##0.00\)">
                  <c:v>68117</c:v>
                </c:pt>
                <c:pt idx="789" formatCode="&quot;$&quot;#,##0.00_);[Red]\(&quot;$&quot;#,##0.00\)">
                  <c:v>4861</c:v>
                </c:pt>
                <c:pt idx="790" formatCode="&quot;$&quot;#,##0.00_);[Red]\(&quot;$&quot;#,##0.00\)">
                  <c:v>78931</c:v>
                </c:pt>
                <c:pt idx="791" formatCode="&quot;$&quot;#,##0.00_);[Red]\(&quot;$&quot;#,##0.00\)">
                  <c:v>65706</c:v>
                </c:pt>
                <c:pt idx="792" formatCode="&quot;$&quot;#,##0.00_);[Red]\(&quot;$&quot;#,##0.00\)">
                  <c:v>43018</c:v>
                </c:pt>
                <c:pt idx="793" formatCode="&quot;$&quot;#,##0.00_);[Red]\(&quot;$&quot;#,##0.00\)">
                  <c:v>50200</c:v>
                </c:pt>
                <c:pt idx="794" formatCode="&quot;$&quot;#,##0.00_);[Red]\(&quot;$&quot;#,##0.00\)">
                  <c:v>90687</c:v>
                </c:pt>
                <c:pt idx="795" formatCode="&quot;$&quot;#,##0.00_);[Red]\(&quot;$&quot;#,##0.00\)">
                  <c:v>64014</c:v>
                </c:pt>
                <c:pt idx="796">
                  <c:v>77037</c:v>
                </c:pt>
                <c:pt idx="797" formatCode="&quot;$&quot;#,##0.00_);[Red]\(&quot;$&quot;#,##0.00\)">
                  <c:v>62220</c:v>
                </c:pt>
                <c:pt idx="798" formatCode="&quot;$&quot;#,##0.00_);[Red]\(&quot;$&quot;#,##0.00\)">
                  <c:v>22979</c:v>
                </c:pt>
                <c:pt idx="799" formatCode="&quot;$&quot;#,##0.00_);[Red]\(&quot;$&quot;#,##0.00\)">
                  <c:v>31859</c:v>
                </c:pt>
                <c:pt idx="800" formatCode="&quot;$&quot;#,##0.00_);[Red]\(&quot;$&quot;#,##0.00\)">
                  <c:v>43300</c:v>
                </c:pt>
                <c:pt idx="801">
                  <c:v>65324</c:v>
                </c:pt>
                <c:pt idx="802" formatCode="&quot;$&quot;#,##0.00_);[Red]\(&quot;$&quot;#,##0.00\)">
                  <c:v>49605</c:v>
                </c:pt>
                <c:pt idx="803" formatCode="&quot;$&quot;#,##0.00_);[Red]\(&quot;$&quot;#,##0.00\)">
                  <c:v>18746</c:v>
                </c:pt>
                <c:pt idx="804" formatCode="&quot;$&quot;#,##0.00_);[Red]\(&quot;$&quot;#,##0.00\)">
                  <c:v>61284</c:v>
                </c:pt>
                <c:pt idx="805">
                  <c:v>49544</c:v>
                </c:pt>
                <c:pt idx="806" formatCode="&quot;$&quot;#,##0.00_);[Red]\(&quot;$&quot;#,##0.00\)">
                  <c:v>21282</c:v>
                </c:pt>
                <c:pt idx="807" formatCode="&quot;$&quot;#,##0.00_);[Red]\(&quot;$&quot;#,##0.00\)">
                  <c:v>94871</c:v>
                </c:pt>
                <c:pt idx="808">
                  <c:v>63564</c:v>
                </c:pt>
                <c:pt idx="809" formatCode="&quot;$&quot;#,##0.00_);[Red]\(&quot;$&quot;#,##0.00\)">
                  <c:v>60934</c:v>
                </c:pt>
                <c:pt idx="810" formatCode="&quot;$&quot;#,##0.00_);[Red]\(&quot;$&quot;#,##0.00\)">
                  <c:v>18690</c:v>
                </c:pt>
                <c:pt idx="811" formatCode="&quot;$&quot;#,##0.00_);[Red]\(&quot;$&quot;#,##0.00\)">
                  <c:v>31497</c:v>
                </c:pt>
                <c:pt idx="812" formatCode="&quot;$&quot;#,##0.00_);[Red]\(&quot;$&quot;#,##0.00\)">
                  <c:v>53253</c:v>
                </c:pt>
                <c:pt idx="813" formatCode="&quot;$&quot;#,##0.00_);[Red]\(&quot;$&quot;#,##0.00\)">
                  <c:v>60544</c:v>
                </c:pt>
                <c:pt idx="814" formatCode="&quot;$&quot;#,##0.00_);[Red]\(&quot;$&quot;#,##0.00\)">
                  <c:v>37150</c:v>
                </c:pt>
                <c:pt idx="815" formatCode="&quot;$&quot;#,##0.00_);[Red]\(&quot;$&quot;#,##0.00\)">
                  <c:v>41335</c:v>
                </c:pt>
                <c:pt idx="816">
                  <c:v>24639</c:v>
                </c:pt>
                <c:pt idx="817" formatCode="&quot;$&quot;#,##0.00_);[Red]\(&quot;$&quot;#,##0.00\)">
                  <c:v>30675</c:v>
                </c:pt>
                <c:pt idx="818" formatCode="&quot;$&quot;#,##0.00_);[Red]\(&quot;$&quot;#,##0.00\)">
                  <c:v>37284</c:v>
                </c:pt>
                <c:pt idx="819" formatCode="&quot;$&quot;#,##0.00_);[Red]\(&quot;$&quot;#,##0.00\)">
                  <c:v>46681</c:v>
                </c:pt>
                <c:pt idx="820">
                  <c:v>79143</c:v>
                </c:pt>
                <c:pt idx="821" formatCode="&quot;$&quot;#,##0.00_);[Red]\(&quot;$&quot;#,##0.00\)">
                  <c:v>38620</c:v>
                </c:pt>
                <c:pt idx="822" formatCode="&quot;$&quot;#,##0.00_);[Red]\(&quot;$&quot;#,##0.00\)">
                  <c:v>49514</c:v>
                </c:pt>
                <c:pt idx="823" formatCode="&quot;$&quot;#,##0.00_);[Red]\(&quot;$&quot;#,##0.00\)">
                  <c:v>79205</c:v>
                </c:pt>
                <c:pt idx="824" formatCode="&quot;$&quot;#,##0.00_);[Red]\(&quot;$&quot;#,##0.00\)">
                  <c:v>77766</c:v>
                </c:pt>
                <c:pt idx="825" formatCode="&quot;$&quot;#,##0.00_);[Red]\(&quot;$&quot;#,##0.00\)">
                  <c:v>56067</c:v>
                </c:pt>
                <c:pt idx="826" formatCode="&quot;$&quot;#,##0.00_);[Red]\(&quot;$&quot;#,##0.00\)">
                  <c:v>7500</c:v>
                </c:pt>
                <c:pt idx="827" formatCode="&quot;$&quot;#,##0.00_);[Red]\(&quot;$&quot;#,##0.00\)">
                  <c:v>70666</c:v>
                </c:pt>
                <c:pt idx="828" formatCode="&quot;$&quot;#,##0.00_);[Red]\(&quot;$&quot;#,##0.00\)">
                  <c:v>76624</c:v>
                </c:pt>
                <c:pt idx="829" formatCode="&quot;$&quot;#,##0.00_);[Red]\(&quot;$&quot;#,##0.00\)">
                  <c:v>71613</c:v>
                </c:pt>
                <c:pt idx="830" formatCode="&quot;$&quot;#,##0.00_);[Red]\(&quot;$&quot;#,##0.00\)">
                  <c:v>38988</c:v>
                </c:pt>
                <c:pt idx="831" formatCode="&quot;$&quot;#,##0.00_);[Red]\(&quot;$&quot;#,##0.00\)">
                  <c:v>76140</c:v>
                </c:pt>
                <c:pt idx="832" formatCode="&quot;$&quot;#,##0.00_);[Red]\(&quot;$&quot;#,##0.00\)">
                  <c:v>37070</c:v>
                </c:pt>
                <c:pt idx="833" formatCode="&quot;$&quot;#,##0.00_);[Red]\(&quot;$&quot;#,##0.00\)">
                  <c:v>55249</c:v>
                </c:pt>
                <c:pt idx="834" formatCode="&quot;$&quot;#,##0.00_);[Red]\(&quot;$&quot;#,##0.00\)">
                  <c:v>24221</c:v>
                </c:pt>
                <c:pt idx="835" formatCode="&quot;$&quot;#,##0.00_);[Red]\(&quot;$&quot;#,##0.00\)">
                  <c:v>52157</c:v>
                </c:pt>
                <c:pt idx="836" formatCode="&quot;$&quot;#,##0.00_);[Red]\(&quot;$&quot;#,##0.00\)">
                  <c:v>34026</c:v>
                </c:pt>
                <c:pt idx="837" formatCode="&quot;$&quot;#,##0.00_);[Red]\(&quot;$&quot;#,##0.00\)">
                  <c:v>36864</c:v>
                </c:pt>
                <c:pt idx="838" formatCode="&quot;$&quot;#,##0.00_);[Red]\(&quot;$&quot;#,##0.00\)">
                  <c:v>29672</c:v>
                </c:pt>
                <c:pt idx="839" formatCode="&quot;$&quot;#,##0.00_);[Red]\(&quot;$&quot;#,##0.00\)">
                  <c:v>44159</c:v>
                </c:pt>
                <c:pt idx="840" formatCode="&quot;$&quot;#,##0.00_);[Red]\(&quot;$&quot;#,##0.00\)">
                  <c:v>57967</c:v>
                </c:pt>
                <c:pt idx="841" formatCode="&quot;$&quot;#,##0.00_);[Red]\(&quot;$&quot;#,##0.00\)">
                  <c:v>87171</c:v>
                </c:pt>
                <c:pt idx="842" formatCode="&quot;$&quot;#,##0.00_);[Red]\(&quot;$&quot;#,##0.00\)">
                  <c:v>20425</c:v>
                </c:pt>
                <c:pt idx="843" formatCode="&quot;$&quot;#,##0.00_);[Red]\(&quot;$&quot;#,##0.00\)">
                  <c:v>91065</c:v>
                </c:pt>
                <c:pt idx="844" formatCode="&quot;$&quot;#,##0.00_);[Red]\(&quot;$&quot;#,##0.00\)">
                  <c:v>59892</c:v>
                </c:pt>
                <c:pt idx="845" formatCode="&quot;$&quot;#,##0.00_);[Red]\(&quot;$&quot;#,##0.00\)">
                  <c:v>32889</c:v>
                </c:pt>
                <c:pt idx="846" formatCode="&quot;$&quot;#,##0.00_);[Red]\(&quot;$&quot;#,##0.00\)">
                  <c:v>17345</c:v>
                </c:pt>
                <c:pt idx="847">
                  <c:v>6560</c:v>
                </c:pt>
                <c:pt idx="848" formatCode="&quot;$&quot;#,##0.00_);[Red]\(&quot;$&quot;#,##0.00\)">
                  <c:v>98777</c:v>
                </c:pt>
                <c:pt idx="849" formatCode="&quot;$&quot;#,##0.00_);[Red]\(&quot;$&quot;#,##0.00\)">
                  <c:v>44375</c:v>
                </c:pt>
                <c:pt idx="850" formatCode="&quot;$&quot;#,##0.00_);[Red]\(&quot;$&quot;#,##0.00\)">
                  <c:v>19485</c:v>
                </c:pt>
                <c:pt idx="851" formatCode="&quot;$&quot;#,##0.00_);[Red]\(&quot;$&quot;#,##0.00\)">
                  <c:v>82800</c:v>
                </c:pt>
                <c:pt idx="852" formatCode="&quot;$&quot;#,##0.00_);[Red]\(&quot;$&quot;#,##0.00\)">
                  <c:v>53154</c:v>
                </c:pt>
                <c:pt idx="853" formatCode="&quot;$&quot;#,##0.00_);[Red]\(&quot;$&quot;#,##0.00\)">
                  <c:v>38683</c:v>
                </c:pt>
                <c:pt idx="854" formatCode="&quot;$&quot;#,##0.00_);[Red]\(&quot;$&quot;#,##0.00\)">
                  <c:v>87188</c:v>
                </c:pt>
                <c:pt idx="855" formatCode="&quot;$&quot;#,##0.00_);[Red]\(&quot;$&quot;#,##0.00\)">
                  <c:v>39548</c:v>
                </c:pt>
                <c:pt idx="856" formatCode="&quot;$&quot;#,##0.00_);[Red]\(&quot;$&quot;#,##0.00\)">
                  <c:v>57642</c:v>
                </c:pt>
                <c:pt idx="857" formatCode="&quot;$&quot;#,##0.00_);[Red]\(&quot;$&quot;#,##0.00\)">
                  <c:v>30467</c:v>
                </c:pt>
                <c:pt idx="858" formatCode="&quot;$&quot;#,##0.00_);[Red]\(&quot;$&quot;#,##0.00\)">
                  <c:v>23228</c:v>
                </c:pt>
                <c:pt idx="859" formatCode="&quot;$&quot;#,##0.00_);[Red]\(&quot;$&quot;#,##0.00\)">
                  <c:v>20427</c:v>
                </c:pt>
                <c:pt idx="860" formatCode="&quot;$&quot;#,##0.00_);[Red]\(&quot;$&quot;#,##0.00\)">
                  <c:v>70971</c:v>
                </c:pt>
                <c:pt idx="861" formatCode="&quot;$&quot;#,##0.00_);[Red]\(&quot;$&quot;#,##0.00\)">
                  <c:v>35178</c:v>
                </c:pt>
                <c:pt idx="862" formatCode="&quot;$&quot;#,##0.00_);[Red]\(&quot;$&quot;#,##0.00\)">
                  <c:v>6835</c:v>
                </c:pt>
                <c:pt idx="863" formatCode="&quot;$&quot;#,##0.00_);[Red]\(&quot;$&quot;#,##0.00\)">
                  <c:v>80589</c:v>
                </c:pt>
                <c:pt idx="864" formatCode="&quot;$&quot;#,##0.00_);[Red]\(&quot;$&quot;#,##0.00\)">
                  <c:v>60152</c:v>
                </c:pt>
                <c:pt idx="865" formatCode="&quot;$&quot;#,##0.00_);[Red]\(&quot;$&quot;#,##0.00\)">
                  <c:v>77863</c:v>
                </c:pt>
                <c:pt idx="866" formatCode="&quot;$&quot;#,##0.00_);[Red]\(&quot;$&quot;#,##0.00\)">
                  <c:v>42387</c:v>
                </c:pt>
                <c:pt idx="867" formatCode="&quot;$&quot;#,##0.00_);[Red]\(&quot;$&quot;#,##0.00\)">
                  <c:v>21955</c:v>
                </c:pt>
                <c:pt idx="868" formatCode="&quot;$&quot;#,##0.00_);[Red]\(&quot;$&quot;#,##0.00\)">
                  <c:v>18988</c:v>
                </c:pt>
                <c:pt idx="869" formatCode="&quot;$&quot;#,##0.00_);[Red]\(&quot;$&quot;#,##0.00\)">
                  <c:v>85738</c:v>
                </c:pt>
                <c:pt idx="870" formatCode="&quot;$&quot;#,##0.00_);[Red]\(&quot;$&quot;#,##0.00\)">
                  <c:v>32144</c:v>
                </c:pt>
                <c:pt idx="871" formatCode="&quot;$&quot;#,##0.00_);[Red]\(&quot;$&quot;#,##0.00\)">
                  <c:v>39062</c:v>
                </c:pt>
                <c:pt idx="872" formatCode="&quot;$&quot;#,##0.00_);[Red]\(&quot;$&quot;#,##0.00\)">
                  <c:v>67353</c:v>
                </c:pt>
                <c:pt idx="874" formatCode="&quot;$&quot;#,##0.00_);[Red]\(&quot;$&quot;#,##0.00\)">
                  <c:v>37244</c:v>
                </c:pt>
                <c:pt idx="875" formatCode="&quot;$&quot;#,##0.00_);[Red]\(&quot;$&quot;#,##0.00\)">
                  <c:v>71819</c:v>
                </c:pt>
                <c:pt idx="876" formatCode="&quot;$&quot;#,##0.00_);[Red]\(&quot;$&quot;#,##0.00\)">
                  <c:v>47850</c:v>
                </c:pt>
                <c:pt idx="877" formatCode="&quot;$&quot;#,##0.00_);[Red]\(&quot;$&quot;#,##0.00\)">
                  <c:v>65487</c:v>
                </c:pt>
                <c:pt idx="878" formatCode="&quot;$&quot;#,##0.00_);[Red]\(&quot;$&quot;#,##0.00\)">
                  <c:v>43482</c:v>
                </c:pt>
                <c:pt idx="879" formatCode="&quot;$&quot;#,##0.00_);[Red]\(&quot;$&quot;#,##0.00\)">
                  <c:v>32218</c:v>
                </c:pt>
                <c:pt idx="880" formatCode="&quot;$&quot;#,##0.00_);[Red]\(&quot;$&quot;#,##0.00\)">
                  <c:v>52914</c:v>
                </c:pt>
                <c:pt idx="881" formatCode="&quot;$&quot;#,##0.00_);[Red]\(&quot;$&quot;#,##0.00\)">
                  <c:v>46463</c:v>
                </c:pt>
                <c:pt idx="882" formatCode="&quot;$&quot;#,##0.00_);[Red]\(&quot;$&quot;#,##0.00\)">
                  <c:v>36038</c:v>
                </c:pt>
                <c:pt idx="883" formatCode="&quot;$&quot;#,##0.00_);[Red]\(&quot;$&quot;#,##0.00\)">
                  <c:v>75315</c:v>
                </c:pt>
                <c:pt idx="884" formatCode="&quot;$&quot;#,##0.00_);[Red]\(&quot;$&quot;#,##0.00\)">
                  <c:v>63841</c:v>
                </c:pt>
                <c:pt idx="885" formatCode="&quot;$&quot;#,##0.00_);[Red]\(&quot;$&quot;#,##0.00\)">
                  <c:v>81051</c:v>
                </c:pt>
                <c:pt idx="886">
                  <c:v>68695</c:v>
                </c:pt>
                <c:pt idx="887">
                  <c:v>63915</c:v>
                </c:pt>
                <c:pt idx="888" formatCode="&quot;$&quot;#,##0.00_);[Red]\(&quot;$&quot;#,##0.00\)">
                  <c:v>67419</c:v>
                </c:pt>
                <c:pt idx="889" formatCode="&quot;$&quot;#,##0.00_);[Red]\(&quot;$&quot;#,##0.00\)">
                  <c:v>16860</c:v>
                </c:pt>
                <c:pt idx="890" formatCode="&quot;$&quot;#,##0.00_);[Red]\(&quot;$&quot;#,##0.00\)">
                  <c:v>89616</c:v>
                </c:pt>
                <c:pt idx="891" formatCode="&quot;$&quot;#,##0.00_);[Red]\(&quot;$&quot;#,##0.00\)">
                  <c:v>55801</c:v>
                </c:pt>
                <c:pt idx="892" formatCode="&quot;$&quot;#,##0.00_);[Red]\(&quot;$&quot;#,##0.00\)">
                  <c:v>83257</c:v>
                </c:pt>
                <c:pt idx="893" formatCode="&quot;$&quot;#,##0.00_);[Red]\(&quot;$&quot;#,##0.00\)">
                  <c:v>31615</c:v>
                </c:pt>
                <c:pt idx="894" formatCode="&quot;$&quot;#,##0.00_);[Red]\(&quot;$&quot;#,##0.00\)">
                  <c:v>20180</c:v>
                </c:pt>
                <c:pt idx="895" formatCode="&quot;$&quot;#,##0.00_);[Red]\(&quot;$&quot;#,##0.00\)">
                  <c:v>65316</c:v>
                </c:pt>
                <c:pt idx="896" formatCode="&quot;$&quot;#,##0.00_);[Red]\(&quot;$&quot;#,##0.00\)">
                  <c:v>64100</c:v>
                </c:pt>
                <c:pt idx="897" formatCode="&quot;$&quot;#,##0.00_);[Red]\(&quot;$&quot;#,##0.00\)">
                  <c:v>46524</c:v>
                </c:pt>
                <c:pt idx="898" formatCode="&quot;$&quot;#,##0.00_);[Red]\(&quot;$&quot;#,##0.00\)">
                  <c:v>30023</c:v>
                </c:pt>
                <c:pt idx="899">
                  <c:v>50388</c:v>
                </c:pt>
                <c:pt idx="900" formatCode="&quot;$&quot;#,##0.00_);[Red]\(&quot;$&quot;#,##0.00\)">
                  <c:v>30279</c:v>
                </c:pt>
                <c:pt idx="901">
                  <c:v>58646</c:v>
                </c:pt>
                <c:pt idx="902" formatCode="&quot;$&quot;#,##0.00_);[Red]\(&quot;$&quot;#,##0.00\)">
                  <c:v>35682</c:v>
                </c:pt>
                <c:pt idx="903" formatCode="&quot;$&quot;#,##0.00_);[Red]\(&quot;$&quot;#,##0.00\)">
                  <c:v>69098</c:v>
                </c:pt>
                <c:pt idx="904">
                  <c:v>69096</c:v>
                </c:pt>
                <c:pt idx="905" formatCode="&quot;$&quot;#,##0.00_);[Red]\(&quot;$&quot;#,##0.00\)">
                  <c:v>63777</c:v>
                </c:pt>
                <c:pt idx="906" formatCode="&quot;$&quot;#,##0.00_);[Red]\(&quot;$&quot;#,##0.00\)">
                  <c:v>60432</c:v>
                </c:pt>
                <c:pt idx="907" formatCode="&quot;$&quot;#,##0.00_);[Red]\(&quot;$&quot;#,##0.00\)">
                  <c:v>72354</c:v>
                </c:pt>
                <c:pt idx="908" formatCode="&quot;$&quot;#,##0.00_);[Red]\(&quot;$&quot;#,##0.00\)">
                  <c:v>39858</c:v>
                </c:pt>
                <c:pt idx="909">
                  <c:v>62845</c:v>
                </c:pt>
                <c:pt idx="910" formatCode="&quot;$&quot;#,##0.00_);[Red]\(&quot;$&quot;#,##0.00\)">
                  <c:v>68682</c:v>
                </c:pt>
                <c:pt idx="911" formatCode="&quot;$&quot;#,##0.00_);[Red]\(&quot;$&quot;#,##0.00\)">
                  <c:v>69882</c:v>
                </c:pt>
                <c:pt idx="912" formatCode="&quot;$&quot;#,##0.00_);[Red]\(&quot;$&quot;#,##0.00\)">
                  <c:v>72228</c:v>
                </c:pt>
                <c:pt idx="913" formatCode="&quot;$&quot;#,##0.00_);[Red]\(&quot;$&quot;#,##0.00\)">
                  <c:v>75127</c:v>
                </c:pt>
                <c:pt idx="914" formatCode="&quot;$&quot;#,##0.00_);[Red]\(&quot;$&quot;#,##0.00\)">
                  <c:v>85693</c:v>
                </c:pt>
                <c:pt idx="915" formatCode="&quot;$&quot;#,##0.00_);[Red]\(&quot;$&quot;#,##0.00\)">
                  <c:v>78427</c:v>
                </c:pt>
                <c:pt idx="916" formatCode="&quot;$&quot;#,##0.00_);[Red]\(&quot;$&quot;#,##0.00\)">
                  <c:v>38946</c:v>
                </c:pt>
                <c:pt idx="917" formatCode="&quot;$&quot;#,##0.00_);[Red]\(&quot;$&quot;#,##0.00\)">
                  <c:v>82497</c:v>
                </c:pt>
                <c:pt idx="918" formatCode="&quot;$&quot;#,##0.00_);[Red]\(&quot;$&quot;#,##0.00\)">
                  <c:v>13672</c:v>
                </c:pt>
                <c:pt idx="919" formatCode="&quot;$&quot;#,##0.00_);[Red]\(&quot;$&quot;#,##0.00\)">
                  <c:v>41967</c:v>
                </c:pt>
                <c:pt idx="920" formatCode="&quot;$&quot;#,##0.00_);[Red]\(&quot;$&quot;#,##0.00\)">
                  <c:v>33564</c:v>
                </c:pt>
                <c:pt idx="921" formatCode="&quot;$&quot;#,##0.00_);[Red]\(&quot;$&quot;#,##0.00\)">
                  <c:v>51373</c:v>
                </c:pt>
                <c:pt idx="922" formatCode="&quot;$&quot;#,##0.00_);[Red]\(&quot;$&quot;#,##0.00\)">
                  <c:v>47009</c:v>
                </c:pt>
                <c:pt idx="923" formatCode="&quot;$&quot;#,##0.00_);[Red]\(&quot;$&quot;#,##0.00\)">
                  <c:v>22070</c:v>
                </c:pt>
                <c:pt idx="924" formatCode="&quot;$&quot;#,##0.00_);[Red]\(&quot;$&quot;#,##0.00\)">
                  <c:v>75759</c:v>
                </c:pt>
                <c:pt idx="925" formatCode="&quot;$&quot;#,##0.00_);[Red]\(&quot;$&quot;#,##0.00\)">
                  <c:v>45006</c:v>
                </c:pt>
                <c:pt idx="926" formatCode="&quot;$&quot;#,##0.00_);[Red]\(&quot;$&quot;#,##0.00\)">
                  <c:v>82072</c:v>
                </c:pt>
                <c:pt idx="927" formatCode="&quot;$&quot;#,##0.00_);[Red]\(&quot;$&quot;#,##0.00\)">
                  <c:v>49681</c:v>
                </c:pt>
                <c:pt idx="928" formatCode="&quot;$&quot;#,##0.00_);[Red]\(&quot;$&quot;#,##0.00\)">
                  <c:v>65695</c:v>
                </c:pt>
                <c:pt idx="929" formatCode="&quot;$&quot;#,##0.00_);[Red]\(&quot;$&quot;#,##0.00\)">
                  <c:v>71367</c:v>
                </c:pt>
                <c:pt idx="930" formatCode="&quot;$&quot;#,##0.00_);[Red]\(&quot;$&quot;#,##0.00\)">
                  <c:v>81361</c:v>
                </c:pt>
                <c:pt idx="931" formatCode="&quot;$&quot;#,##0.00_);[Red]\(&quot;$&quot;#,##0.00\)">
                  <c:v>57705</c:v>
                </c:pt>
                <c:pt idx="932" formatCode="&quot;$&quot;#,##0.00_);[Red]\(&quot;$&quot;#,##0.00\)">
                  <c:v>105471</c:v>
                </c:pt>
                <c:pt idx="933" formatCode="&quot;$&quot;#,##0.00_);[Red]\(&quot;$&quot;#,##0.00\)">
                  <c:v>113734</c:v>
                </c:pt>
                <c:pt idx="934" formatCode="&quot;$&quot;#,##0.00_);[Red]\(&quot;$&quot;#,##0.00\)">
                  <c:v>74637</c:v>
                </c:pt>
                <c:pt idx="935" formatCode="&quot;$&quot;#,##0.00_);[Red]\(&quot;$&quot;#,##0.00\)">
                  <c:v>70647</c:v>
                </c:pt>
                <c:pt idx="936" formatCode="&quot;$&quot;#,##0.00_);[Red]\(&quot;$&quot;#,##0.00\)">
                  <c:v>27803</c:v>
                </c:pt>
                <c:pt idx="937" formatCode="&quot;$&quot;#,##0.00_);[Red]\(&quot;$&quot;#,##0.00\)">
                  <c:v>78497</c:v>
                </c:pt>
                <c:pt idx="938" formatCode="&quot;$&quot;#,##0.00_);[Red]\(&quot;$&quot;#,##0.00\)">
                  <c:v>42011</c:v>
                </c:pt>
                <c:pt idx="939" formatCode="&quot;$&quot;#,##0.00_);[Red]\(&quot;$&quot;#,##0.00\)">
                  <c:v>75114</c:v>
                </c:pt>
                <c:pt idx="940" formatCode="&quot;$&quot;#,##0.00_);[Red]\(&quot;$&quot;#,##0.00\)">
                  <c:v>51250</c:v>
                </c:pt>
                <c:pt idx="941" formatCode="&quot;$&quot;#,##0.00_);[Red]\(&quot;$&quot;#,##0.00\)">
                  <c:v>24480</c:v>
                </c:pt>
                <c:pt idx="942" formatCode="&quot;$&quot;#,##0.00_);[Red]\(&quot;$&quot;#,##0.00\)">
                  <c:v>81300</c:v>
                </c:pt>
                <c:pt idx="943" formatCode="&quot;$&quot;#,##0.00_);[Red]\(&quot;$&quot;#,##0.00\)">
                  <c:v>73705</c:v>
                </c:pt>
                <c:pt idx="944" formatCode="&quot;$&quot;#,##0.00_);[Red]\(&quot;$&quot;#,##0.00\)">
                  <c:v>78710</c:v>
                </c:pt>
                <c:pt idx="945" formatCode="&quot;$&quot;#,##0.00_);[Red]\(&quot;$&quot;#,##0.00\)">
                  <c:v>51876</c:v>
                </c:pt>
                <c:pt idx="946" formatCode="&quot;$&quot;#,##0.00_);[Red]\(&quot;$&quot;#,##0.00\)">
                  <c:v>82571</c:v>
                </c:pt>
                <c:pt idx="947" formatCode="&quot;$&quot;#,##0.00_);[Red]\(&quot;$&quot;#,##0.00\)">
                  <c:v>80739</c:v>
                </c:pt>
                <c:pt idx="948" formatCode="&quot;$&quot;#,##0.00_);[Red]\(&quot;$&quot;#,##0.00\)">
                  <c:v>50725</c:v>
                </c:pt>
                <c:pt idx="949" formatCode="&quot;$&quot;#,##0.00_);[Red]\(&quot;$&quot;#,##0.00\)">
                  <c:v>7500</c:v>
                </c:pt>
                <c:pt idx="950" formatCode="&quot;$&quot;#,##0.00_);[Red]\(&quot;$&quot;#,##0.00\)">
                  <c:v>35416</c:v>
                </c:pt>
                <c:pt idx="951" formatCode="&quot;$&quot;#,##0.00_);[Red]\(&quot;$&quot;#,##0.00\)">
                  <c:v>50150</c:v>
                </c:pt>
                <c:pt idx="952" formatCode="&quot;$&quot;#,##0.00_);[Red]\(&quot;$&quot;#,##0.00\)">
                  <c:v>61839</c:v>
                </c:pt>
                <c:pt idx="953" formatCode="&quot;$&quot;#,##0.00_);[Red]\(&quot;$&quot;#,##0.00\)">
                  <c:v>34704</c:v>
                </c:pt>
                <c:pt idx="954" formatCode="&quot;$&quot;#,##0.00_);[Red]\(&quot;$&quot;#,##0.00\)">
                  <c:v>20193</c:v>
                </c:pt>
                <c:pt idx="955" formatCode="&quot;$&quot;#,##0.00_);[Red]\(&quot;$&quot;#,##0.00\)">
                  <c:v>31605</c:v>
                </c:pt>
                <c:pt idx="956" formatCode="&quot;$&quot;#,##0.00_);[Red]\(&quot;$&quot;#,##0.00\)">
                  <c:v>50616</c:v>
                </c:pt>
                <c:pt idx="957" formatCode="&quot;$&quot;#,##0.00_);[Red]\(&quot;$&quot;#,##0.00\)">
                  <c:v>65463</c:v>
                </c:pt>
                <c:pt idx="958" formatCode="&quot;$&quot;#,##0.00_);[Red]\(&quot;$&quot;#,##0.00\)">
                  <c:v>56242</c:v>
                </c:pt>
                <c:pt idx="959" formatCode="&quot;$&quot;#,##0.00_);[Red]\(&quot;$&quot;#,##0.00\)">
                  <c:v>58554</c:v>
                </c:pt>
                <c:pt idx="960" formatCode="&quot;$&quot;#,##0.00_);[Red]\(&quot;$&quot;#,##0.00\)">
                  <c:v>33585</c:v>
                </c:pt>
                <c:pt idx="961" formatCode="&quot;$&quot;#,##0.00_);[Red]\(&quot;$&quot;#,##0.00\)">
                  <c:v>63998</c:v>
                </c:pt>
                <c:pt idx="962" formatCode="&quot;$&quot;#,##0.00_);[Red]\(&quot;$&quot;#,##0.00\)">
                  <c:v>40442</c:v>
                </c:pt>
                <c:pt idx="963" formatCode="&quot;$&quot;#,##0.00_);[Red]\(&quot;$&quot;#,##0.00\)">
                  <c:v>70924</c:v>
                </c:pt>
                <c:pt idx="964" formatCode="&quot;$&quot;#,##0.00_);[Red]\(&quot;$&quot;#,##0.00\)">
                  <c:v>57954</c:v>
                </c:pt>
                <c:pt idx="965">
                  <c:v>77622</c:v>
                </c:pt>
                <c:pt idx="966" formatCode="&quot;$&quot;#,##0.00_);[Red]\(&quot;$&quot;#,##0.00\)">
                  <c:v>75330</c:v>
                </c:pt>
                <c:pt idx="967" formatCode="&quot;$&quot;#,##0.00_);[Red]\(&quot;$&quot;#,##0.00\)">
                  <c:v>80812</c:v>
                </c:pt>
                <c:pt idx="968" formatCode="&quot;$&quot;#,##0.00_);[Red]\(&quot;$&quot;#,##0.00\)">
                  <c:v>79803</c:v>
                </c:pt>
                <c:pt idx="969" formatCode="&quot;$&quot;#,##0.00_);[Red]\(&quot;$&quot;#,##0.00\)">
                  <c:v>44964</c:v>
                </c:pt>
                <c:pt idx="970" formatCode="&quot;$&quot;#,##0.00_);[Red]\(&quot;$&quot;#,##0.00\)">
                  <c:v>49638</c:v>
                </c:pt>
                <c:pt idx="971" formatCode="&quot;$&quot;#,##0.00_);[Red]\(&quot;$&quot;#,##0.00\)">
                  <c:v>15759</c:v>
                </c:pt>
                <c:pt idx="972" formatCode="&quot;$&quot;#,##0.00_);[Red]\(&quot;$&quot;#,##0.00\)">
                  <c:v>22304</c:v>
                </c:pt>
                <c:pt idx="973">
                  <c:v>54998</c:v>
                </c:pt>
                <c:pt idx="974" formatCode="&quot;$&quot;#,##0.00_);[Red]\(&quot;$&quot;#,##0.00\)">
                  <c:v>79865</c:v>
                </c:pt>
                <c:pt idx="975" formatCode="&quot;$&quot;#,##0.00_);[Red]\(&quot;$&quot;#,##0.00\)">
                  <c:v>27244</c:v>
                </c:pt>
                <c:pt idx="976" formatCode="&quot;$&quot;#,##0.00_);[Red]\(&quot;$&quot;#,##0.00\)">
                  <c:v>71322</c:v>
                </c:pt>
                <c:pt idx="977" formatCode="&quot;$&quot;#,##0.00_);[Red]\(&quot;$&quot;#,##0.00\)">
                  <c:v>22775</c:v>
                </c:pt>
                <c:pt idx="978" formatCode="&quot;$&quot;#,##0.00_);[Red]\(&quot;$&quot;#,##0.00\)">
                  <c:v>75127</c:v>
                </c:pt>
                <c:pt idx="979" formatCode="&quot;$&quot;#,##0.00_);[Red]\(&quot;$&quot;#,##0.00\)">
                  <c:v>30351</c:v>
                </c:pt>
                <c:pt idx="980" formatCode="&quot;$&quot;#,##0.00_);[Red]\(&quot;$&quot;#,##0.00\)">
                  <c:v>82347</c:v>
                </c:pt>
                <c:pt idx="981" formatCode="&quot;$&quot;#,##0.00_);[Red]\(&quot;$&quot;#,##0.00\)">
                  <c:v>24206</c:v>
                </c:pt>
                <c:pt idx="982" formatCode="&quot;$&quot;#,##0.00_);[Red]\(&quot;$&quot;#,##0.00\)">
                  <c:v>34380</c:v>
                </c:pt>
                <c:pt idx="983">
                  <c:v>53367</c:v>
                </c:pt>
                <c:pt idx="984">
                  <c:v>38236</c:v>
                </c:pt>
                <c:pt idx="985">
                  <c:v>38576</c:v>
                </c:pt>
                <c:pt idx="986" formatCode="&quot;$&quot;#,##0.00_);[Red]\(&quot;$&quot;#,##0.00\)">
                  <c:v>55412</c:v>
                </c:pt>
                <c:pt idx="987" formatCode="&quot;$&quot;#,##0.00_);[Red]\(&quot;$&quot;#,##0.00\)">
                  <c:v>68743</c:v>
                </c:pt>
                <c:pt idx="988" formatCode="&quot;$&quot;#,##0.00_);[Red]\(&quot;$&quot;#,##0.00\)">
                  <c:v>53230</c:v>
                </c:pt>
                <c:pt idx="989" formatCode="&quot;$&quot;#,##0.00_);[Red]\(&quot;$&quot;#,##0.00\)">
                  <c:v>16626</c:v>
                </c:pt>
                <c:pt idx="990" formatCode="&quot;$&quot;#,##0.00_);[Red]\(&quot;$&quot;#,##0.00\)">
                  <c:v>157146</c:v>
                </c:pt>
                <c:pt idx="991" formatCode="&quot;$&quot;#,##0.00_);[Red]\(&quot;$&quot;#,##0.00\)">
                  <c:v>46094</c:v>
                </c:pt>
                <c:pt idx="992" formatCode="&quot;$&quot;#,##0.00_);[Red]\(&quot;$&quot;#,##0.00\)">
                  <c:v>37760</c:v>
                </c:pt>
                <c:pt idx="993" formatCode="&quot;$&quot;#,##0.00_);[Red]\(&quot;$&quot;#,##0.00\)">
                  <c:v>70503</c:v>
                </c:pt>
                <c:pt idx="994" formatCode="&quot;$&quot;#,##0.00_);[Red]\(&quot;$&quot;#,##0.00\)">
                  <c:v>71367</c:v>
                </c:pt>
                <c:pt idx="995" formatCode="&quot;$&quot;#,##0.00_);[Red]\(&quot;$&quot;#,##0.00\)">
                  <c:v>53653</c:v>
                </c:pt>
                <c:pt idx="996" formatCode="&quot;$&quot;#,##0.00_);[Red]\(&quot;$&quot;#,##0.00\)">
                  <c:v>89572</c:v>
                </c:pt>
                <c:pt idx="997" formatCode="&quot;$&quot;#,##0.00_);[Red]\(&quot;$&quot;#,##0.00\)">
                  <c:v>48195</c:v>
                </c:pt>
                <c:pt idx="998" formatCode="&quot;$&quot;#,##0.00_);[Red]\(&quot;$&quot;#,##0.00\)">
                  <c:v>21255</c:v>
                </c:pt>
                <c:pt idx="999" formatCode="&quot;$&quot;#,##0.00_);[Red]\(&quot;$&quot;#,##0.00\)">
                  <c:v>74250</c:v>
                </c:pt>
                <c:pt idx="1000" formatCode="&quot;$&quot;#,##0.00_);[Red]\(&quot;$&quot;#,##0.00\)">
                  <c:v>38201</c:v>
                </c:pt>
                <c:pt idx="1001" formatCode="&quot;$&quot;#,##0.00_);[Red]\(&quot;$&quot;#,##0.00\)">
                  <c:v>31497</c:v>
                </c:pt>
                <c:pt idx="1002" formatCode="&quot;$&quot;#,##0.00_);[Red]\(&quot;$&quot;#,##0.00\)">
                  <c:v>20587</c:v>
                </c:pt>
                <c:pt idx="1003" formatCode="&quot;$&quot;#,##0.00_);[Red]\(&quot;$&quot;#,##0.00\)">
                  <c:v>83273</c:v>
                </c:pt>
                <c:pt idx="1004" formatCode="&quot;$&quot;#,##0.00_);[Red]\(&quot;$&quot;#,##0.00\)">
                  <c:v>34469</c:v>
                </c:pt>
                <c:pt idx="1005" formatCode="&quot;$&quot;#,##0.00_);[Red]\(&quot;$&quot;#,##0.00\)">
                  <c:v>59111</c:v>
                </c:pt>
                <c:pt idx="1006" formatCode="&quot;$&quot;#,##0.00_);[Red]\(&quot;$&quot;#,##0.00\)">
                  <c:v>17459</c:v>
                </c:pt>
                <c:pt idx="1007" formatCode="&quot;$&quot;#,##0.00_);[Red]\(&quot;$&quot;#,##0.00\)">
                  <c:v>77598</c:v>
                </c:pt>
                <c:pt idx="1008" formatCode="&quot;$&quot;#,##0.00_);[Red]\(&quot;$&quot;#,##0.00\)">
                  <c:v>76081</c:v>
                </c:pt>
                <c:pt idx="1009" formatCode="&quot;$&quot;#,##0.00_);[Red]\(&quot;$&quot;#,##0.00\)">
                  <c:v>25008</c:v>
                </c:pt>
                <c:pt idx="1010" formatCode="&quot;$&quot;#,##0.00_);[Red]\(&quot;$&quot;#,##0.00\)">
                  <c:v>68118</c:v>
                </c:pt>
                <c:pt idx="1011" formatCode="&quot;$&quot;#,##0.00_);[Red]\(&quot;$&quot;#,##0.00\)">
                  <c:v>28691</c:v>
                </c:pt>
                <c:pt idx="1012" formatCode="&quot;$&quot;#,##0.00_);[Red]\(&quot;$&quot;#,##0.00\)">
                  <c:v>34529</c:v>
                </c:pt>
                <c:pt idx="1013" formatCode="&quot;$&quot;#,##0.00_);[Red]\(&quot;$&quot;#,##0.00\)">
                  <c:v>48526</c:v>
                </c:pt>
                <c:pt idx="1014" formatCode="&quot;$&quot;#,##0.00_);[Red]\(&quot;$&quot;#,##0.00\)">
                  <c:v>18100</c:v>
                </c:pt>
                <c:pt idx="1015" formatCode="&quot;$&quot;#,##0.00_);[Red]\(&quot;$&quot;#,##0.00\)">
                  <c:v>83145</c:v>
                </c:pt>
                <c:pt idx="1016" formatCode="&quot;$&quot;#,##0.00_);[Red]\(&quot;$&quot;#,##0.00\)">
                  <c:v>42710</c:v>
                </c:pt>
                <c:pt idx="1017" formatCode="&quot;$&quot;#,##0.00_);[Red]\(&quot;$&quot;#,##0.00\)">
                  <c:v>26997</c:v>
                </c:pt>
                <c:pt idx="1018" formatCode="&quot;$&quot;#,##0.00_);[Red]\(&quot;$&quot;#,##0.00\)">
                  <c:v>78331</c:v>
                </c:pt>
                <c:pt idx="1019" formatCode="&quot;$&quot;#,##0.00_);[Red]\(&quot;$&quot;#,##0.00\)">
                  <c:v>42767</c:v>
                </c:pt>
                <c:pt idx="1020" formatCode="&quot;$&quot;#,##0.00_);[Red]\(&quot;$&quot;#,##0.00\)">
                  <c:v>30351</c:v>
                </c:pt>
                <c:pt idx="1021" formatCode="&quot;$&quot;#,##0.00_);[Red]\(&quot;$&quot;#,##0.00\)">
                  <c:v>61794</c:v>
                </c:pt>
                <c:pt idx="1022" formatCode="&quot;$&quot;#,##0.00_);[Red]\(&quot;$&quot;#,##0.00\)">
                  <c:v>54072</c:v>
                </c:pt>
                <c:pt idx="1023" formatCode="&quot;$&quot;#,##0.00_);[Red]\(&quot;$&quot;#,##0.00\)">
                  <c:v>28769</c:v>
                </c:pt>
                <c:pt idx="1024" formatCode="&quot;$&quot;#,##0.00_);[Red]\(&quot;$&quot;#,##0.00\)">
                  <c:v>80134</c:v>
                </c:pt>
                <c:pt idx="1025" formatCode="&quot;$&quot;#,##0.00_);[Red]\(&quot;$&quot;#,##0.00\)">
                  <c:v>22804</c:v>
                </c:pt>
                <c:pt idx="1026" formatCode="&quot;$&quot;#,##0.00_);[Red]\(&quot;$&quot;#,##0.00\)">
                  <c:v>28072</c:v>
                </c:pt>
                <c:pt idx="1027" formatCode="&quot;$&quot;#,##0.00_);[Red]\(&quot;$&quot;#,##0.00\)">
                  <c:v>77298</c:v>
                </c:pt>
                <c:pt idx="1029" formatCode="&quot;$&quot;#,##0.00_);[Red]\(&quot;$&quot;#,##0.00\)">
                  <c:v>70515</c:v>
                </c:pt>
                <c:pt idx="1030" formatCode="&quot;$&quot;#,##0.00_);[Red]\(&quot;$&quot;#,##0.00\)">
                  <c:v>47821</c:v>
                </c:pt>
                <c:pt idx="1031" formatCode="&quot;$&quot;#,##0.00_);[Red]\(&quot;$&quot;#,##0.00\)">
                  <c:v>58330</c:v>
                </c:pt>
                <c:pt idx="1032" formatCode="&quot;$&quot;#,##0.00_);[Red]\(&quot;$&quot;#,##0.00\)">
                  <c:v>51569</c:v>
                </c:pt>
                <c:pt idx="1033" formatCode="&quot;$&quot;#,##0.00_);[Red]\(&quot;$&quot;#,##0.00\)">
                  <c:v>25509</c:v>
                </c:pt>
                <c:pt idx="1034" formatCode="&quot;$&quot;#,##0.00_);[Red]\(&quot;$&quot;#,##0.00\)">
                  <c:v>35860</c:v>
                </c:pt>
                <c:pt idx="1035" formatCode="&quot;$&quot;#,##0.00_);[Red]\(&quot;$&quot;#,##0.00\)">
                  <c:v>86979</c:v>
                </c:pt>
                <c:pt idx="1036">
                  <c:v>74806</c:v>
                </c:pt>
                <c:pt idx="1037" formatCode="&quot;$&quot;#,##0.00_);[Red]\(&quot;$&quot;#,##0.00\)">
                  <c:v>32632</c:v>
                </c:pt>
                <c:pt idx="1038" formatCode="&quot;$&quot;#,##0.00_);[Red]\(&quot;$&quot;#,##0.00\)">
                  <c:v>66664</c:v>
                </c:pt>
                <c:pt idx="1039" formatCode="&quot;$&quot;#,##0.00_);[Red]\(&quot;$&quot;#,##0.00\)">
                  <c:v>56628</c:v>
                </c:pt>
                <c:pt idx="1040" formatCode="&quot;$&quot;#,##0.00_);[Red]\(&quot;$&quot;#,##0.00\)">
                  <c:v>27450</c:v>
                </c:pt>
                <c:pt idx="1041" formatCode="&quot;$&quot;#,##0.00_);[Red]\(&quot;$&quot;#,##0.00\)">
                  <c:v>79530</c:v>
                </c:pt>
                <c:pt idx="1042" formatCode="&quot;$&quot;#,##0.00_);[Red]\(&quot;$&quot;#,##0.00\)">
                  <c:v>65333</c:v>
                </c:pt>
                <c:pt idx="1043" formatCode="&quot;$&quot;#,##0.00_);[Red]\(&quot;$&quot;#,##0.00\)">
                  <c:v>28320</c:v>
                </c:pt>
                <c:pt idx="1044" formatCode="&quot;$&quot;#,##0.00_);[Red]\(&quot;$&quot;#,##0.00\)">
                  <c:v>64355</c:v>
                </c:pt>
                <c:pt idx="1045" formatCode="&quot;$&quot;#,##0.00_);[Red]\(&quot;$&quot;#,##0.00\)">
                  <c:v>90842</c:v>
                </c:pt>
                <c:pt idx="1046" formatCode="&quot;$&quot;#,##0.00_);[Red]\(&quot;$&quot;#,##0.00\)">
                  <c:v>20194</c:v>
                </c:pt>
                <c:pt idx="1047" formatCode="&quot;$&quot;#,##0.00_);[Red]\(&quot;$&quot;#,##0.00\)">
                  <c:v>77766</c:v>
                </c:pt>
                <c:pt idx="1048" formatCode="&quot;$&quot;#,##0.00_);[Red]\(&quot;$&quot;#,##0.00\)">
                  <c:v>37760</c:v>
                </c:pt>
                <c:pt idx="1049" formatCode="&quot;$&quot;#,##0.00_);[Red]\(&quot;$&quot;#,##0.00\)">
                  <c:v>62466</c:v>
                </c:pt>
                <c:pt idx="1050">
                  <c:v>65104</c:v>
                </c:pt>
                <c:pt idx="1051" formatCode="&quot;$&quot;#,##0.00_);[Red]\(&quot;$&quot;#,##0.00\)">
                  <c:v>29604</c:v>
                </c:pt>
                <c:pt idx="1052" formatCode="&quot;$&quot;#,##0.00_);[Red]\(&quot;$&quot;#,##0.00\)">
                  <c:v>58494</c:v>
                </c:pt>
                <c:pt idx="1053" formatCode="&quot;$&quot;#,##0.00_);[Red]\(&quot;$&quot;#,##0.00\)">
                  <c:v>50616</c:v>
                </c:pt>
                <c:pt idx="1054" formatCode="&quot;$&quot;#,##0.00_);[Red]\(&quot;$&quot;#,##0.00\)">
                  <c:v>24367</c:v>
                </c:pt>
                <c:pt idx="1055" formatCode="&quot;$&quot;#,##0.00_);[Red]\(&quot;$&quot;#,##0.00\)">
                  <c:v>34824</c:v>
                </c:pt>
                <c:pt idx="1056" formatCode="&quot;$&quot;#,##0.00_);[Red]\(&quot;$&quot;#,##0.00\)">
                  <c:v>74268</c:v>
                </c:pt>
                <c:pt idx="1057" formatCode="&quot;$&quot;#,##0.00_);[Red]\(&quot;$&quot;#,##0.00\)">
                  <c:v>58482</c:v>
                </c:pt>
                <c:pt idx="1058" formatCode="&quot;$&quot;#,##0.00_);[Red]\(&quot;$&quot;#,##0.00\)">
                  <c:v>74538</c:v>
                </c:pt>
                <c:pt idx="1059" formatCode="&quot;$&quot;#,##0.00_);[Red]\(&quot;$&quot;#,##0.00\)">
                  <c:v>53378</c:v>
                </c:pt>
                <c:pt idx="1060" formatCode="&quot;$&quot;#,##0.00_);[Red]\(&quot;$&quot;#,##0.00\)">
                  <c:v>50002</c:v>
                </c:pt>
                <c:pt idx="1061" formatCode="&quot;$&quot;#,##0.00_);[Red]\(&quot;$&quot;#,##0.00\)">
                  <c:v>52852</c:v>
                </c:pt>
                <c:pt idx="1062" formatCode="&quot;$&quot;#,##0.00_);[Red]\(&quot;$&quot;#,##0.00\)">
                  <c:v>45903</c:v>
                </c:pt>
                <c:pt idx="1063" formatCode="&quot;$&quot;#,##0.00_);[Red]\(&quot;$&quot;#,##0.00\)">
                  <c:v>54132</c:v>
                </c:pt>
                <c:pt idx="1064" formatCode="&quot;$&quot;#,##0.00_);[Red]\(&quot;$&quot;#,##0.00\)">
                  <c:v>45894</c:v>
                </c:pt>
                <c:pt idx="1065" formatCode="&quot;$&quot;#,##0.00_);[Red]\(&quot;$&quot;#,##0.00\)">
                  <c:v>69139</c:v>
                </c:pt>
                <c:pt idx="1066" formatCode="&quot;$&quot;#,##0.00_);[Red]\(&quot;$&quot;#,##0.00\)">
                  <c:v>30753</c:v>
                </c:pt>
                <c:pt idx="1067" formatCode="&quot;$&quot;#,##0.00_);[Red]\(&quot;$&quot;#,##0.00\)">
                  <c:v>77568</c:v>
                </c:pt>
                <c:pt idx="1068" formatCode="&quot;$&quot;#,##0.00_);[Red]\(&quot;$&quot;#,##0.00\)">
                  <c:v>48767</c:v>
                </c:pt>
                <c:pt idx="1069" formatCode="&quot;$&quot;#,##0.00_);[Red]\(&quot;$&quot;#,##0.00\)">
                  <c:v>38725</c:v>
                </c:pt>
                <c:pt idx="1071" formatCode="&quot;$&quot;#,##0.00_);[Red]\(&quot;$&quot;#,##0.00\)">
                  <c:v>23910</c:v>
                </c:pt>
                <c:pt idx="1072" formatCode="&quot;$&quot;#,##0.00_);[Red]\(&quot;$&quot;#,##0.00\)">
                  <c:v>54603</c:v>
                </c:pt>
                <c:pt idx="1074" formatCode="&quot;$&quot;#,##0.00_);[Red]\(&quot;$&quot;#,##0.00\)">
                  <c:v>31056</c:v>
                </c:pt>
                <c:pt idx="1075" formatCode="&quot;$&quot;#,##0.00_);[Red]\(&quot;$&quot;#,##0.00\)">
                  <c:v>33986</c:v>
                </c:pt>
                <c:pt idx="1076" formatCode="&quot;$&quot;#,##0.00_);[Red]\(&quot;$&quot;#,##0.00\)">
                  <c:v>29440</c:v>
                </c:pt>
                <c:pt idx="1077" formatCode="&quot;$&quot;#,##0.00_);[Red]\(&quot;$&quot;#,##0.00\)">
                  <c:v>53843</c:v>
                </c:pt>
                <c:pt idx="1078" formatCode="&quot;$&quot;#,##0.00_);[Red]\(&quot;$&quot;#,##0.00\)">
                  <c:v>82224</c:v>
                </c:pt>
                <c:pt idx="1079" formatCode="&quot;$&quot;#,##0.00_);[Red]\(&quot;$&quot;#,##0.00\)">
                  <c:v>42473</c:v>
                </c:pt>
                <c:pt idx="1080" formatCode="&quot;$&quot;#,##0.00_);[Red]\(&quot;$&quot;#,##0.00\)">
                  <c:v>41020</c:v>
                </c:pt>
                <c:pt idx="1081" formatCode="&quot;$&quot;#,##0.00_);[Red]\(&quot;$&quot;#,##0.00\)">
                  <c:v>34961</c:v>
                </c:pt>
                <c:pt idx="1082" formatCode="&quot;$&quot;#,##0.00_);[Red]\(&quot;$&quot;#,##0.00\)">
                  <c:v>41658</c:v>
                </c:pt>
                <c:pt idx="1083" formatCode="&quot;$&quot;#,##0.00_);[Red]\(&quot;$&quot;#,##0.00\)">
                  <c:v>41551</c:v>
                </c:pt>
                <c:pt idx="1084" formatCode="&quot;$&quot;#,##0.00_);[Red]\(&quot;$&quot;#,##0.00\)">
                  <c:v>18358</c:v>
                </c:pt>
                <c:pt idx="1085" formatCode="&quot;$&quot;#,##0.00_);[Red]\(&quot;$&quot;#,##0.00\)">
                  <c:v>69084</c:v>
                </c:pt>
                <c:pt idx="1086" formatCode="&quot;$&quot;#,##0.00_);[Red]\(&quot;$&quot;#,##0.00\)">
                  <c:v>38961</c:v>
                </c:pt>
                <c:pt idx="1087" formatCode="&quot;$&quot;#,##0.00_);[Red]\(&quot;$&quot;#,##0.00\)">
                  <c:v>78394</c:v>
                </c:pt>
                <c:pt idx="1088" formatCode="&quot;$&quot;#,##0.00_);[Red]\(&quot;$&quot;#,##0.00\)">
                  <c:v>79632</c:v>
                </c:pt>
                <c:pt idx="1089" formatCode="&quot;$&quot;#,##0.00_);[Red]\(&quot;$&quot;#,##0.00\)">
                  <c:v>30899</c:v>
                </c:pt>
                <c:pt idx="1090" formatCode="&quot;$&quot;#,##0.00_);[Red]\(&quot;$&quot;#,##0.00\)">
                  <c:v>38196</c:v>
                </c:pt>
                <c:pt idx="1091" formatCode="&quot;$&quot;#,##0.00_);[Red]\(&quot;$&quot;#,##0.00\)">
                  <c:v>40689</c:v>
                </c:pt>
                <c:pt idx="1092" formatCode="&quot;$&quot;#,##0.00_);[Red]\(&quot;$&quot;#,##0.00\)">
                  <c:v>21024</c:v>
                </c:pt>
                <c:pt idx="1093" formatCode="&quot;$&quot;#,##0.00_);[Red]\(&quot;$&quot;#,##0.00\)">
                  <c:v>44051</c:v>
                </c:pt>
                <c:pt idx="1094" formatCode="&quot;$&quot;#,##0.00_);[Red]\(&quot;$&quot;#,##0.00\)">
                  <c:v>58293</c:v>
                </c:pt>
                <c:pt idx="1095" formatCode="&quot;$&quot;#,##0.00_);[Red]\(&quot;$&quot;#,##0.00\)">
                  <c:v>35946</c:v>
                </c:pt>
                <c:pt idx="1096" formatCode="&quot;$&quot;#,##0.00_);[Red]\(&quot;$&quot;#,##0.00\)">
                  <c:v>74985</c:v>
                </c:pt>
                <c:pt idx="1097">
                  <c:v>82504</c:v>
                </c:pt>
                <c:pt idx="1098" formatCode="&quot;$&quot;#,##0.00_);[Red]\(&quot;$&quot;#,##0.00\)">
                  <c:v>157733</c:v>
                </c:pt>
                <c:pt idx="1099">
                  <c:v>81975</c:v>
                </c:pt>
                <c:pt idx="1100" formatCode="&quot;$&quot;#,##0.00_);[Red]\(&quot;$&quot;#,##0.00\)">
                  <c:v>9548</c:v>
                </c:pt>
                <c:pt idx="1101" formatCode="&quot;$&quot;#,##0.00_);[Red]\(&quot;$&quot;#,##0.00\)">
                  <c:v>23559</c:v>
                </c:pt>
                <c:pt idx="1102" formatCode="&quot;$&quot;#,##0.00_);[Red]\(&quot;$&quot;#,##0.00\)">
                  <c:v>90638</c:v>
                </c:pt>
                <c:pt idx="1103" formatCode="&quot;$&quot;#,##0.00_);[Red]\(&quot;$&quot;#,##0.00\)">
                  <c:v>32644</c:v>
                </c:pt>
                <c:pt idx="1104">
                  <c:v>21474</c:v>
                </c:pt>
                <c:pt idx="1105" formatCode="&quot;$&quot;#,##0.00_);[Red]\(&quot;$&quot;#,##0.00\)">
                  <c:v>2447</c:v>
                </c:pt>
                <c:pt idx="1106" formatCode="&quot;$&quot;#,##0.00_);[Red]\(&quot;$&quot;#,##0.00\)">
                  <c:v>94384</c:v>
                </c:pt>
                <c:pt idx="1107" formatCode="&quot;$&quot;#,##0.00_);[Red]\(&quot;$&quot;#,##0.00\)">
                  <c:v>48920</c:v>
                </c:pt>
                <c:pt idx="1108" formatCode="&quot;$&quot;#,##0.00_);[Red]\(&quot;$&quot;#,##0.00\)">
                  <c:v>23763</c:v>
                </c:pt>
                <c:pt idx="1109" formatCode="&quot;$&quot;#,##0.00_);[Red]\(&quot;$&quot;#,##0.00\)">
                  <c:v>16014</c:v>
                </c:pt>
                <c:pt idx="1110" formatCode="&quot;$&quot;#,##0.00_);[Red]\(&quot;$&quot;#,##0.00\)">
                  <c:v>68487</c:v>
                </c:pt>
                <c:pt idx="1111" formatCode="&quot;$&quot;#,##0.00_);[Red]\(&quot;$&quot;#,##0.00\)">
                  <c:v>53103</c:v>
                </c:pt>
                <c:pt idx="1112" formatCode="&quot;$&quot;#,##0.00_);[Red]\(&quot;$&quot;#,##0.00\)">
                  <c:v>28359</c:v>
                </c:pt>
                <c:pt idx="1113" formatCode="&quot;$&quot;#,##0.00_);[Red]\(&quot;$&quot;#,##0.00\)">
                  <c:v>39922</c:v>
                </c:pt>
                <c:pt idx="1114" formatCode="&quot;$&quot;#,##0.00_);[Red]\(&quot;$&quot;#,##0.00\)">
                  <c:v>45579</c:v>
                </c:pt>
                <c:pt idx="1115">
                  <c:v>54450</c:v>
                </c:pt>
                <c:pt idx="1116" formatCode="&quot;$&quot;#,##0.00_);[Red]\(&quot;$&quot;#,##0.00\)">
                  <c:v>54111</c:v>
                </c:pt>
                <c:pt idx="1117" formatCode="&quot;$&quot;#,##0.00_);[Red]\(&quot;$&quot;#,##0.00\)">
                  <c:v>90226</c:v>
                </c:pt>
                <c:pt idx="1118" formatCode="&quot;$&quot;#,##0.00_);[Red]\(&quot;$&quot;#,##0.00\)">
                  <c:v>45057</c:v>
                </c:pt>
                <c:pt idx="1119" formatCode="&quot;$&quot;#,##0.00_);[Red]\(&quot;$&quot;#,##0.00\)">
                  <c:v>32011</c:v>
                </c:pt>
                <c:pt idx="1120" formatCode="&quot;$&quot;#,##0.00_);[Red]\(&quot;$&quot;#,##0.00\)">
                  <c:v>67445</c:v>
                </c:pt>
                <c:pt idx="1121" formatCode="&quot;$&quot;#,##0.00_);[Red]\(&quot;$&quot;#,##0.00\)">
                  <c:v>43020</c:v>
                </c:pt>
                <c:pt idx="1122" formatCode="&quot;$&quot;#,##0.00_);[Red]\(&quot;$&quot;#,##0.00\)">
                  <c:v>47352</c:v>
                </c:pt>
                <c:pt idx="1123" formatCode="&quot;$&quot;#,##0.00_);[Red]\(&quot;$&quot;#,##0.00\)">
                  <c:v>39356</c:v>
                </c:pt>
                <c:pt idx="1124">
                  <c:v>43263</c:v>
                </c:pt>
                <c:pt idx="1125" formatCode="&quot;$&quot;#,##0.00_);[Red]\(&quot;$&quot;#,##0.00\)">
                  <c:v>55842</c:v>
                </c:pt>
                <c:pt idx="1126" formatCode="&quot;$&quot;#,##0.00_);[Red]\(&quot;$&quot;#,##0.00\)">
                  <c:v>37758</c:v>
                </c:pt>
                <c:pt idx="1127" formatCode="&quot;$&quot;#,##0.00_);[Red]\(&quot;$&quot;#,##0.00\)">
                  <c:v>25293</c:v>
                </c:pt>
                <c:pt idx="1128" formatCode="&quot;$&quot;#,##0.00_);[Red]\(&quot;$&quot;#,##0.00\)">
                  <c:v>64090</c:v>
                </c:pt>
                <c:pt idx="1129" formatCode="&quot;$&quot;#,##0.00_);[Red]\(&quot;$&quot;#,##0.00\)">
                  <c:v>58138</c:v>
                </c:pt>
                <c:pt idx="1130" formatCode="&quot;$&quot;#,##0.00_);[Red]\(&quot;$&quot;#,##0.00\)">
                  <c:v>22434</c:v>
                </c:pt>
                <c:pt idx="1131" formatCode="&quot;$&quot;#,##0.00_);[Red]\(&quot;$&quot;#,##0.00\)">
                  <c:v>64014</c:v>
                </c:pt>
                <c:pt idx="1132" formatCode="&quot;$&quot;#,##0.00_);[Red]\(&quot;$&quot;#,##0.00\)">
                  <c:v>47808</c:v>
                </c:pt>
                <c:pt idx="1133" formatCode="&quot;$&quot;#,##0.00_);[Red]\(&quot;$&quot;#,##0.00\)">
                  <c:v>87771</c:v>
                </c:pt>
                <c:pt idx="1134" formatCode="&quot;$&quot;#,##0.00_);[Red]\(&quot;$&quot;#,##0.00\)">
                  <c:v>83829</c:v>
                </c:pt>
                <c:pt idx="1135" formatCode="&quot;$&quot;#,##0.00_);[Red]\(&quot;$&quot;#,##0.00\)">
                  <c:v>57811</c:v>
                </c:pt>
                <c:pt idx="1136" formatCode="&quot;$&quot;#,##0.00_);[Red]\(&quot;$&quot;#,##0.00\)">
                  <c:v>67384</c:v>
                </c:pt>
                <c:pt idx="1137" formatCode="&quot;$&quot;#,##0.00_);[Red]\(&quot;$&quot;#,##0.00\)">
                  <c:v>78075</c:v>
                </c:pt>
                <c:pt idx="1138" formatCode="&quot;$&quot;#,##0.00_);[Red]\(&quot;$&quot;#,##0.00\)">
                  <c:v>84169</c:v>
                </c:pt>
                <c:pt idx="1139" formatCode="&quot;$&quot;#,##0.00_);[Red]\(&quot;$&quot;#,##0.00\)">
                  <c:v>48721</c:v>
                </c:pt>
                <c:pt idx="1140" formatCode="&quot;$&quot;#,##0.00_);[Red]\(&quot;$&quot;#,##0.00\)">
                  <c:v>153924</c:v>
                </c:pt>
                <c:pt idx="1141" formatCode="&quot;$&quot;#,##0.00_);[Red]\(&quot;$&quot;#,##0.00\)">
                  <c:v>90933</c:v>
                </c:pt>
                <c:pt idx="1142" formatCode="&quot;$&quot;#,##0.00_);[Red]\(&quot;$&quot;#,##0.00\)">
                  <c:v>60093</c:v>
                </c:pt>
                <c:pt idx="1143" formatCode="&quot;$&quot;#,##0.00_);[Red]\(&quot;$&quot;#,##0.00\)">
                  <c:v>62882</c:v>
                </c:pt>
                <c:pt idx="1144" formatCode="&quot;$&quot;#,##0.00_);[Red]\(&quot;$&quot;#,##0.00\)">
                  <c:v>43776</c:v>
                </c:pt>
                <c:pt idx="1145">
                  <c:v>21359</c:v>
                </c:pt>
                <c:pt idx="1146" formatCode="&quot;$&quot;#,##0.00_);[Red]\(&quot;$&quot;#,##0.00\)">
                  <c:v>51983</c:v>
                </c:pt>
                <c:pt idx="1147" formatCode="&quot;$&quot;#,##0.00_);[Red]\(&quot;$&quot;#,##0.00\)">
                  <c:v>58821</c:v>
                </c:pt>
                <c:pt idx="1148" formatCode="&quot;$&quot;#,##0.00_);[Red]\(&quot;$&quot;#,##0.00\)">
                  <c:v>66973</c:v>
                </c:pt>
                <c:pt idx="1149" formatCode="&quot;$&quot;#,##0.00_);[Red]\(&quot;$&quot;#,##0.00\)">
                  <c:v>33456</c:v>
                </c:pt>
                <c:pt idx="1150" formatCode="&quot;$&quot;#,##0.00_);[Red]\(&quot;$&quot;#,##0.00\)">
                  <c:v>48752</c:v>
                </c:pt>
                <c:pt idx="1151" formatCode="&quot;$&quot;#,##0.00_);[Red]\(&quot;$&quot;#,##0.00\)">
                  <c:v>31535</c:v>
                </c:pt>
                <c:pt idx="1152" formatCode="&quot;$&quot;#,##0.00_);[Red]\(&quot;$&quot;#,##0.00\)">
                  <c:v>61798</c:v>
                </c:pt>
                <c:pt idx="1153" formatCode="&quot;$&quot;#,##0.00_);[Red]\(&quot;$&quot;#,##0.00\)">
                  <c:v>61416</c:v>
                </c:pt>
                <c:pt idx="1154" formatCode="&quot;$&quot;#,##0.00_);[Red]\(&quot;$&quot;#,##0.00\)">
                  <c:v>49767</c:v>
                </c:pt>
                <c:pt idx="1155" formatCode="&quot;$&quot;#,##0.00_);[Red]\(&quot;$&quot;#,##0.00\)">
                  <c:v>50183</c:v>
                </c:pt>
                <c:pt idx="1156" formatCode="&quot;$&quot;#,##0.00_);[Red]\(&quot;$&quot;#,##0.00\)">
                  <c:v>30983</c:v>
                </c:pt>
                <c:pt idx="1157">
                  <c:v>62499</c:v>
                </c:pt>
                <c:pt idx="1158" formatCode="&quot;$&quot;#,##0.00_);[Red]\(&quot;$&quot;#,##0.00\)">
                  <c:v>42213</c:v>
                </c:pt>
                <c:pt idx="1159" formatCode="&quot;$&quot;#,##0.00_);[Red]\(&quot;$&quot;#,##0.00\)">
                  <c:v>36026</c:v>
                </c:pt>
                <c:pt idx="1160" formatCode="&quot;$&quot;#,##0.00_);[Red]\(&quot;$&quot;#,##0.00\)">
                  <c:v>60896</c:v>
                </c:pt>
                <c:pt idx="1161" formatCode="&quot;$&quot;#,##0.00_);[Red]\(&quot;$&quot;#,##0.00\)">
                  <c:v>50611</c:v>
                </c:pt>
                <c:pt idx="1162" formatCode="&quot;$&quot;#,##0.00_);[Red]\(&quot;$&quot;#,##0.00\)">
                  <c:v>35684</c:v>
                </c:pt>
                <c:pt idx="1163" formatCode="&quot;$&quot;#,##0.00_);[Red]\(&quot;$&quot;#,##0.00\)">
                  <c:v>64108</c:v>
                </c:pt>
                <c:pt idx="1164" formatCode="&quot;$&quot;#,##0.00_);[Red]\(&quot;$&quot;#,##0.00\)">
                  <c:v>44635</c:v>
                </c:pt>
                <c:pt idx="1165" formatCode="&quot;$&quot;#,##0.00_);[Red]\(&quot;$&quot;#,##0.00\)">
                  <c:v>81702</c:v>
                </c:pt>
                <c:pt idx="1166" formatCode="&quot;$&quot;#,##0.00_);[Red]\(&quot;$&quot;#,##0.00\)">
                  <c:v>25443</c:v>
                </c:pt>
                <c:pt idx="1167" formatCode="&quot;$&quot;#,##0.00_);[Red]\(&quot;$&quot;#,##0.00\)">
                  <c:v>40548</c:v>
                </c:pt>
                <c:pt idx="1168" formatCode="&quot;$&quot;#,##0.00_);[Red]\(&quot;$&quot;#,##0.00\)">
                  <c:v>80763</c:v>
                </c:pt>
                <c:pt idx="1169" formatCode="&quot;$&quot;#,##0.00_);[Red]\(&quot;$&quot;#,##0.00\)">
                  <c:v>84117</c:v>
                </c:pt>
                <c:pt idx="1170" formatCode="&quot;$&quot;#,##0.00_);[Red]\(&quot;$&quot;#,##0.00\)">
                  <c:v>49187</c:v>
                </c:pt>
                <c:pt idx="1171" formatCode="&quot;$&quot;#,##0.00_);[Red]\(&quot;$&quot;#,##0.00\)">
                  <c:v>31788</c:v>
                </c:pt>
                <c:pt idx="1172" formatCode="&quot;$&quot;#,##0.00_);[Red]\(&quot;$&quot;#,##0.00\)">
                  <c:v>27100</c:v>
                </c:pt>
                <c:pt idx="1173" formatCode="&quot;$&quot;#,##0.00_);[Red]\(&quot;$&quot;#,##0.00\)">
                  <c:v>61917</c:v>
                </c:pt>
                <c:pt idx="1174" formatCode="&quot;$&quot;#,##0.00_);[Red]\(&quot;$&quot;#,##0.00\)">
                  <c:v>90638</c:v>
                </c:pt>
                <c:pt idx="1175">
                  <c:v>25959</c:v>
                </c:pt>
                <c:pt idx="1176" formatCode="&quot;$&quot;#,##0.00_);[Red]\(&quot;$&quot;#,##0.00\)">
                  <c:v>59754</c:v>
                </c:pt>
                <c:pt idx="1177" formatCode="&quot;$&quot;#,##0.00_);[Red]\(&quot;$&quot;#,##0.00\)">
                  <c:v>31163</c:v>
                </c:pt>
                <c:pt idx="1178" formatCode="&quot;$&quot;#,##0.00_);[Red]\(&quot;$&quot;#,##0.00\)">
                  <c:v>39453</c:v>
                </c:pt>
                <c:pt idx="1179" formatCode="&quot;$&quot;#,##0.00_);[Red]\(&quot;$&quot;#,##0.00\)">
                  <c:v>65169</c:v>
                </c:pt>
                <c:pt idx="1180" formatCode="&quot;$&quot;#,##0.00_);[Red]\(&quot;$&quot;#,##0.00\)">
                  <c:v>49854</c:v>
                </c:pt>
                <c:pt idx="1181" formatCode="&quot;$&quot;#,##0.00_);[Red]\(&quot;$&quot;#,##0.00\)">
                  <c:v>58582</c:v>
                </c:pt>
                <c:pt idx="1182" formatCode="&quot;$&quot;#,##0.00_);[Red]\(&quot;$&quot;#,##0.00\)">
                  <c:v>46053</c:v>
                </c:pt>
                <c:pt idx="1183" formatCode="&quot;$&quot;#,##0.00_);[Red]\(&quot;$&quot;#,##0.00\)">
                  <c:v>31158</c:v>
                </c:pt>
                <c:pt idx="1184">
                  <c:v>46374</c:v>
                </c:pt>
                <c:pt idx="1185" formatCode="&quot;$&quot;#,##0.00_);[Red]\(&quot;$&quot;#,##0.00\)">
                  <c:v>77437</c:v>
                </c:pt>
                <c:pt idx="1187" formatCode="&quot;$&quot;#,##0.00_);[Red]\(&quot;$&quot;#,##0.00\)">
                  <c:v>14188</c:v>
                </c:pt>
                <c:pt idx="1188" formatCode="&quot;$&quot;#,##0.00_);[Red]\(&quot;$&quot;#,##0.00\)">
                  <c:v>32303</c:v>
                </c:pt>
                <c:pt idx="1189">
                  <c:v>34578</c:v>
                </c:pt>
                <c:pt idx="1190" formatCode="&quot;$&quot;#,##0.00_);[Red]\(&quot;$&quot;#,##0.00\)">
                  <c:v>35246</c:v>
                </c:pt>
                <c:pt idx="1191" formatCode="&quot;$&quot;#,##0.00_);[Red]\(&quot;$&quot;#,##0.00\)">
                  <c:v>86857</c:v>
                </c:pt>
                <c:pt idx="1192" formatCode="&quot;$&quot;#,##0.00_);[Red]\(&quot;$&quot;#,##0.00\)">
                  <c:v>77870</c:v>
                </c:pt>
                <c:pt idx="1193" formatCode="&quot;$&quot;#,##0.00_);[Red]\(&quot;$&quot;#,##0.00\)">
                  <c:v>92556</c:v>
                </c:pt>
                <c:pt idx="1194" formatCode="&quot;$&quot;#,##0.00_);[Red]\(&quot;$&quot;#,##0.00\)">
                  <c:v>14849</c:v>
                </c:pt>
                <c:pt idx="1195" formatCode="&quot;$&quot;#,##0.00_);[Red]\(&quot;$&quot;#,##0.00\)">
                  <c:v>51479</c:v>
                </c:pt>
                <c:pt idx="1196" formatCode="&quot;$&quot;#,##0.00_);[Red]\(&quot;$&quot;#,##0.00\)">
                  <c:v>60894</c:v>
                </c:pt>
                <c:pt idx="1197" formatCode="&quot;$&quot;#,##0.00_);[Red]\(&quot;$&quot;#,##0.00\)">
                  <c:v>40246</c:v>
                </c:pt>
                <c:pt idx="1198" formatCode="&quot;$&quot;#,##0.00_);[Red]\(&quot;$&quot;#,##0.00\)">
                  <c:v>69901</c:v>
                </c:pt>
                <c:pt idx="1199" formatCode="&quot;$&quot;#,##0.00_);[Red]\(&quot;$&quot;#,##0.00\)">
                  <c:v>81205</c:v>
                </c:pt>
                <c:pt idx="1200" formatCode="&quot;$&quot;#,##0.00_);[Red]\(&quot;$&quot;#,##0.00\)">
                  <c:v>47703</c:v>
                </c:pt>
                <c:pt idx="1201" formatCode="&quot;$&quot;#,##0.00_);[Red]\(&quot;$&quot;#,##0.00\)">
                  <c:v>48186</c:v>
                </c:pt>
                <c:pt idx="1202" formatCode="&quot;$&quot;#,##0.00_);[Red]\(&quot;$&quot;#,##0.00\)">
                  <c:v>19107</c:v>
                </c:pt>
                <c:pt idx="1203" formatCode="&quot;$&quot;#,##0.00_);[Red]\(&quot;$&quot;#,##0.00\)">
                  <c:v>24401</c:v>
                </c:pt>
                <c:pt idx="1204" formatCode="&quot;$&quot;#,##0.00_);[Red]\(&quot;$&quot;#,##0.00\)">
                  <c:v>60689</c:v>
                </c:pt>
                <c:pt idx="1205" formatCode="&quot;$&quot;#,##0.00_);[Red]\(&quot;$&quot;#,##0.00\)">
                  <c:v>77981</c:v>
                </c:pt>
                <c:pt idx="1206" formatCode="&quot;$&quot;#,##0.00_);[Red]\(&quot;$&quot;#,##0.00\)">
                  <c:v>35688</c:v>
                </c:pt>
                <c:pt idx="1207" formatCode="&quot;$&quot;#,##0.00_);[Red]\(&quot;$&quot;#,##0.00\)">
                  <c:v>34968</c:v>
                </c:pt>
                <c:pt idx="1208" formatCode="&quot;$&quot;#,##0.00_);[Red]\(&quot;$&quot;#,##0.00\)">
                  <c:v>73395</c:v>
                </c:pt>
                <c:pt idx="1209" formatCode="&quot;$&quot;#,##0.00_);[Red]\(&quot;$&quot;#,##0.00\)">
                  <c:v>5648</c:v>
                </c:pt>
                <c:pt idx="1210" formatCode="&quot;$&quot;#,##0.00_);[Red]\(&quot;$&quot;#,##0.00\)">
                  <c:v>33444</c:v>
                </c:pt>
                <c:pt idx="1211" formatCode="&quot;$&quot;#,##0.00_);[Red]\(&quot;$&quot;#,##0.00\)">
                  <c:v>58512</c:v>
                </c:pt>
                <c:pt idx="1212" formatCode="&quot;$&quot;#,##0.00_);[Red]\(&quot;$&quot;#,##0.00\)">
                  <c:v>40344</c:v>
                </c:pt>
                <c:pt idx="1213" formatCode="&quot;$&quot;#,##0.00_);[Red]\(&quot;$&quot;#,##0.00\)">
                  <c:v>37401</c:v>
                </c:pt>
                <c:pt idx="1214" formatCode="&quot;$&quot;#,##0.00_);[Red]\(&quot;$&quot;#,##0.00\)">
                  <c:v>55284</c:v>
                </c:pt>
                <c:pt idx="1215" formatCode="&quot;$&quot;#,##0.00_);[Red]\(&quot;$&quot;#,##0.00\)">
                  <c:v>38232</c:v>
                </c:pt>
                <c:pt idx="1216" formatCode="&quot;$&quot;#,##0.00_);[Red]\(&quot;$&quot;#,##0.00\)">
                  <c:v>57338</c:v>
                </c:pt>
                <c:pt idx="1217" formatCode="&quot;$&quot;#,##0.00_);[Red]\(&quot;$&quot;#,##0.00\)">
                  <c:v>42618</c:v>
                </c:pt>
                <c:pt idx="1218" formatCode="&quot;$&quot;#,##0.00_);[Red]\(&quot;$&quot;#,##0.00\)">
                  <c:v>72025</c:v>
                </c:pt>
                <c:pt idx="1219" formatCode="&quot;$&quot;#,##0.00_);[Red]\(&quot;$&quot;#,##0.00\)">
                  <c:v>45072</c:v>
                </c:pt>
                <c:pt idx="1220" formatCode="&quot;$&quot;#,##0.00_);[Red]\(&quot;$&quot;#,##0.00\)">
                  <c:v>35893</c:v>
                </c:pt>
                <c:pt idx="1221" formatCode="&quot;$&quot;#,##0.00_);[Red]\(&quot;$&quot;#,##0.00\)">
                  <c:v>42693</c:v>
                </c:pt>
                <c:pt idx="1222" formatCode="&quot;$&quot;#,##0.00_);[Red]\(&quot;$&quot;#,##0.00\)">
                  <c:v>45207</c:v>
                </c:pt>
                <c:pt idx="1223" formatCode="&quot;$&quot;#,##0.00_);[Red]\(&quot;$&quot;#,##0.00\)">
                  <c:v>33402</c:v>
                </c:pt>
                <c:pt idx="1224" formatCode="&quot;$&quot;#,##0.00_);[Red]\(&quot;$&quot;#,##0.00\)">
                  <c:v>40304</c:v>
                </c:pt>
                <c:pt idx="1225">
                  <c:v>33168</c:v>
                </c:pt>
                <c:pt idx="1226" formatCode="&quot;$&quot;#,##0.00_);[Red]\(&quot;$&quot;#,##0.00\)">
                  <c:v>10404</c:v>
                </c:pt>
                <c:pt idx="1227" formatCode="&quot;$&quot;#,##0.00_);[Red]\(&quot;$&quot;#,##0.00\)">
                  <c:v>78353</c:v>
                </c:pt>
                <c:pt idx="1228" formatCode="&quot;$&quot;#,##0.00_);[Red]\(&quot;$&quot;#,##0.00\)">
                  <c:v>48150</c:v>
                </c:pt>
                <c:pt idx="1229" formatCode="&quot;$&quot;#,##0.00_);[Red]\(&quot;$&quot;#,##0.00\)">
                  <c:v>39552</c:v>
                </c:pt>
                <c:pt idx="1230" formatCode="&quot;$&quot;#,##0.00_);[Red]\(&quot;$&quot;#,##0.00\)">
                  <c:v>56775</c:v>
                </c:pt>
                <c:pt idx="1231" formatCode="&quot;$&quot;#,##0.00_);[Red]\(&quot;$&quot;#,##0.00\)">
                  <c:v>37126</c:v>
                </c:pt>
                <c:pt idx="1232" formatCode="&quot;$&quot;#,##0.00_);[Red]\(&quot;$&quot;#,##0.00\)">
                  <c:v>94384</c:v>
                </c:pt>
                <c:pt idx="1233" formatCode="&quot;$&quot;#,##0.00_);[Red]\(&quot;$&quot;#,##0.00\)">
                  <c:v>89120</c:v>
                </c:pt>
                <c:pt idx="1234" formatCode="&quot;$&quot;#,##0.00_);[Red]\(&quot;$&quot;#,##0.00\)">
                  <c:v>73450</c:v>
                </c:pt>
                <c:pt idx="1235" formatCode="&quot;$&quot;#,##0.00_);[Red]\(&quot;$&quot;#,##0.00\)">
                  <c:v>57036</c:v>
                </c:pt>
                <c:pt idx="1236" formatCode="&quot;$&quot;#,##0.00_);[Red]\(&quot;$&quot;#,##0.00\)">
                  <c:v>71626</c:v>
                </c:pt>
                <c:pt idx="1237" formatCode="&quot;$&quot;#,##0.00_);[Red]\(&quot;$&quot;#,##0.00\)">
                  <c:v>64504</c:v>
                </c:pt>
                <c:pt idx="1238" formatCode="&quot;$&quot;#,##0.00_);[Red]\(&quot;$&quot;#,##0.00\)">
                  <c:v>81217</c:v>
                </c:pt>
                <c:pt idx="1239" formatCode="&quot;$&quot;#,##0.00_);[Red]\(&quot;$&quot;#,##0.00\)">
                  <c:v>75345</c:v>
                </c:pt>
                <c:pt idx="1240" formatCode="&quot;$&quot;#,##0.00_);[Red]\(&quot;$&quot;#,##0.00\)">
                  <c:v>80395</c:v>
                </c:pt>
                <c:pt idx="1241" formatCode="&quot;$&quot;#,##0.00_);[Red]\(&quot;$&quot;#,##0.00\)">
                  <c:v>50664</c:v>
                </c:pt>
                <c:pt idx="1242" formatCode="&quot;$&quot;#,##0.00_);[Red]\(&quot;$&quot;#,##0.00\)">
                  <c:v>42192</c:v>
                </c:pt>
                <c:pt idx="1243" formatCode="&quot;$&quot;#,##0.00_);[Red]\(&quot;$&quot;#,##0.00\)">
                  <c:v>48985</c:v>
                </c:pt>
                <c:pt idx="1244" formatCode="&quot;$&quot;#,##0.00_);[Red]\(&quot;$&quot;#,##0.00\)">
                  <c:v>36736</c:v>
                </c:pt>
                <c:pt idx="1245" formatCode="&quot;$&quot;#,##0.00_);[Red]\(&quot;$&quot;#,##0.00\)">
                  <c:v>70829</c:v>
                </c:pt>
                <c:pt idx="1246" formatCode="&quot;$&quot;#,##0.00_);[Red]\(&quot;$&quot;#,##0.00\)">
                  <c:v>49494</c:v>
                </c:pt>
                <c:pt idx="1247" formatCode="&quot;$&quot;#,##0.00_);[Red]\(&quot;$&quot;#,##0.00\)">
                  <c:v>65073</c:v>
                </c:pt>
                <c:pt idx="1248" formatCode="&quot;$&quot;#,##0.00_);[Red]\(&quot;$&quot;#,##0.00\)">
                  <c:v>25818</c:v>
                </c:pt>
                <c:pt idx="1249" formatCode="&quot;$&quot;#,##0.00_);[Red]\(&quot;$&quot;#,##0.00\)">
                  <c:v>45146</c:v>
                </c:pt>
                <c:pt idx="1250" formatCode="&quot;$&quot;#,##0.00_);[Red]\(&quot;$&quot;#,##0.00\)">
                  <c:v>77298</c:v>
                </c:pt>
                <c:pt idx="1251" formatCode="&quot;$&quot;#,##0.00_);[Red]\(&quot;$&quot;#,##0.00\)">
                  <c:v>33454</c:v>
                </c:pt>
                <c:pt idx="1252" formatCode="&quot;$&quot;#,##0.00_);[Red]\(&quot;$&quot;#,##0.00\)">
                  <c:v>52203</c:v>
                </c:pt>
                <c:pt idx="1253" formatCode="&quot;$&quot;#,##0.00_);[Red]\(&quot;$&quot;#,##0.00\)">
                  <c:v>26646</c:v>
                </c:pt>
                <c:pt idx="1254">
                  <c:v>58646</c:v>
                </c:pt>
                <c:pt idx="1255" formatCode="&quot;$&quot;#,##0.00_);[Red]\(&quot;$&quot;#,##0.00\)">
                  <c:v>68462</c:v>
                </c:pt>
                <c:pt idx="1256" formatCode="&quot;$&quot;#,##0.00_);[Red]\(&quot;$&quot;#,##0.00\)">
                  <c:v>27238</c:v>
                </c:pt>
                <c:pt idx="1257" formatCode="&quot;$&quot;#,##0.00_);[Red]\(&quot;$&quot;#,##0.00\)">
                  <c:v>75903</c:v>
                </c:pt>
                <c:pt idx="1258" formatCode="&quot;$&quot;#,##0.00_);[Red]\(&quot;$&quot;#,##0.00\)">
                  <c:v>38643</c:v>
                </c:pt>
                <c:pt idx="1259" formatCode="&quot;$&quot;#,##0.00_);[Red]\(&quot;$&quot;#,##0.00\)">
                  <c:v>63381</c:v>
                </c:pt>
                <c:pt idx="1260" formatCode="&quot;$&quot;#,##0.00_);[Red]\(&quot;$&quot;#,##0.00\)">
                  <c:v>74485</c:v>
                </c:pt>
                <c:pt idx="1261" formatCode="&quot;$&quot;#,##0.00_);[Red]\(&quot;$&quot;#,##0.00\)">
                  <c:v>32557</c:v>
                </c:pt>
                <c:pt idx="1262" formatCode="&quot;$&quot;#,##0.00_);[Red]\(&quot;$&quot;#,##0.00\)">
                  <c:v>37395</c:v>
                </c:pt>
                <c:pt idx="1263" formatCode="&quot;$&quot;#,##0.00_);[Red]\(&quot;$&quot;#,##0.00\)">
                  <c:v>43815</c:v>
                </c:pt>
                <c:pt idx="1264" formatCode="&quot;$&quot;#,##0.00_);[Red]\(&quot;$&quot;#,##0.00\)">
                  <c:v>31353</c:v>
                </c:pt>
                <c:pt idx="1265" formatCode="&quot;$&quot;#,##0.00_);[Red]\(&quot;$&quot;#,##0.00\)">
                  <c:v>59594</c:v>
                </c:pt>
                <c:pt idx="1266" formatCode="&quot;$&quot;#,##0.00_);[Red]\(&quot;$&quot;#,##0.00\)">
                  <c:v>22574</c:v>
                </c:pt>
                <c:pt idx="1267" formatCode="&quot;$&quot;#,##0.00_);[Red]\(&quot;$&quot;#,##0.00\)">
                  <c:v>44421</c:v>
                </c:pt>
                <c:pt idx="1268" formatCode="&quot;$&quot;#,##0.00_);[Red]\(&quot;$&quot;#,##0.00\)">
                  <c:v>65991</c:v>
                </c:pt>
                <c:pt idx="1269" formatCode="&quot;$&quot;#,##0.00_);[Red]\(&quot;$&quot;#,##0.00\)">
                  <c:v>7144</c:v>
                </c:pt>
                <c:pt idx="1270" formatCode="&quot;$&quot;#,##0.00_);[Red]\(&quot;$&quot;#,##0.00\)">
                  <c:v>59292</c:v>
                </c:pt>
                <c:pt idx="1271" formatCode="&quot;$&quot;#,##0.00_);[Red]\(&quot;$&quot;#,##0.00\)">
                  <c:v>73892</c:v>
                </c:pt>
                <c:pt idx="1272" formatCode="&quot;$&quot;#,##0.00_);[Red]\(&quot;$&quot;#,##0.00\)">
                  <c:v>91712</c:v>
                </c:pt>
                <c:pt idx="1273" formatCode="&quot;$&quot;#,##0.00_);[Red]\(&quot;$&quot;#,##0.00\)">
                  <c:v>54356</c:v>
                </c:pt>
                <c:pt idx="1274" formatCode="&quot;$&quot;#,##0.00_);[Red]\(&quot;$&quot;#,##0.00\)">
                  <c:v>70545</c:v>
                </c:pt>
                <c:pt idx="1275" formatCode="&quot;$&quot;#,##0.00_);[Red]\(&quot;$&quot;#,##0.00\)">
                  <c:v>60482</c:v>
                </c:pt>
                <c:pt idx="1276" formatCode="&quot;$&quot;#,##0.00_);[Red]\(&quot;$&quot;#,##0.00\)">
                  <c:v>82384</c:v>
                </c:pt>
                <c:pt idx="1277" formatCode="&quot;$&quot;#,##0.00_);[Red]\(&quot;$&quot;#,##0.00\)">
                  <c:v>58025</c:v>
                </c:pt>
                <c:pt idx="1278" formatCode="&quot;$&quot;#,##0.00_);[Red]\(&quot;$&quot;#,##0.00\)">
                  <c:v>72217</c:v>
                </c:pt>
                <c:pt idx="1279" formatCode="&quot;$&quot;#,##0.00_);[Red]\(&quot;$&quot;#,##0.00\)">
                  <c:v>35322</c:v>
                </c:pt>
                <c:pt idx="1280" formatCode="&quot;$&quot;#,##0.00_);[Red]\(&quot;$&quot;#,##0.00\)">
                  <c:v>50870</c:v>
                </c:pt>
                <c:pt idx="1281" formatCode="&quot;$&quot;#,##0.00_);[Red]\(&quot;$&quot;#,##0.00\)">
                  <c:v>83790</c:v>
                </c:pt>
                <c:pt idx="1282" formatCode="&quot;$&quot;#,##0.00_);[Red]\(&quot;$&quot;#,##0.00\)">
                  <c:v>55686</c:v>
                </c:pt>
                <c:pt idx="1283" formatCode="&quot;$&quot;#,##0.00_);[Red]\(&quot;$&quot;#,##0.00\)">
                  <c:v>63841</c:v>
                </c:pt>
                <c:pt idx="1284">
                  <c:v>34728</c:v>
                </c:pt>
                <c:pt idx="1285" formatCode="&quot;$&quot;#,##0.00_);[Red]\(&quot;$&quot;#,##0.00\)">
                  <c:v>59385</c:v>
                </c:pt>
                <c:pt idx="1286" formatCode="&quot;$&quot;#,##0.00_);[Red]\(&quot;$&quot;#,##0.00\)">
                  <c:v>82333</c:v>
                </c:pt>
                <c:pt idx="1287" formatCode="&quot;$&quot;#,##0.00_);[Red]\(&quot;$&quot;#,##0.00\)">
                  <c:v>54233</c:v>
                </c:pt>
                <c:pt idx="1288" formatCode="&quot;$&quot;#,##0.00_);[Red]\(&quot;$&quot;#,##0.00\)">
                  <c:v>42564</c:v>
                </c:pt>
                <c:pt idx="1289" formatCode="&quot;$&quot;#,##0.00_);[Red]\(&quot;$&quot;#,##0.00\)">
                  <c:v>91820</c:v>
                </c:pt>
                <c:pt idx="1290">
                  <c:v>33039</c:v>
                </c:pt>
                <c:pt idx="1291" formatCode="&quot;$&quot;#,##0.00_);[Red]\(&quot;$&quot;#,##0.00\)">
                  <c:v>65031</c:v>
                </c:pt>
                <c:pt idx="1292" formatCode="&quot;$&quot;#,##0.00_);[Red]\(&quot;$&quot;#,##0.00\)">
                  <c:v>68487</c:v>
                </c:pt>
                <c:pt idx="1293" formatCode="&quot;$&quot;#,##0.00_);[Red]\(&quot;$&quot;#,##0.00\)">
                  <c:v>70893</c:v>
                </c:pt>
                <c:pt idx="1294" formatCode="&quot;$&quot;#,##0.00_);[Red]\(&quot;$&quot;#,##0.00\)">
                  <c:v>65777</c:v>
                </c:pt>
                <c:pt idx="1295" formatCode="&quot;$&quot;#,##0.00_);[Red]\(&quot;$&quot;#,##0.00\)">
                  <c:v>29315</c:v>
                </c:pt>
                <c:pt idx="1296" formatCode="&quot;$&quot;#,##0.00_);[Red]\(&quot;$&quot;#,##0.00\)">
                  <c:v>29938</c:v>
                </c:pt>
                <c:pt idx="1297" formatCode="&quot;$&quot;#,##0.00_);[Red]\(&quot;$&quot;#,##0.00\)">
                  <c:v>79823</c:v>
                </c:pt>
                <c:pt idx="1298" formatCode="&quot;$&quot;#,##0.00_);[Red]\(&quot;$&quot;#,##0.00\)">
                  <c:v>15862</c:v>
                </c:pt>
                <c:pt idx="1299" formatCode="&quot;$&quot;#,##0.00_);[Red]\(&quot;$&quot;#,##0.00\)">
                  <c:v>61787</c:v>
                </c:pt>
                <c:pt idx="1300" formatCode="&quot;$&quot;#,##0.00_);[Red]\(&quot;$&quot;#,##0.00\)">
                  <c:v>15345</c:v>
                </c:pt>
                <c:pt idx="1301" formatCode="&quot;$&quot;#,##0.00_);[Red]\(&quot;$&quot;#,##0.00\)">
                  <c:v>44359</c:v>
                </c:pt>
                <c:pt idx="1302" formatCode="&quot;$&quot;#,##0.00_);[Red]\(&quot;$&quot;#,##0.00\)">
                  <c:v>59052</c:v>
                </c:pt>
                <c:pt idx="1303" formatCode="&quot;$&quot;#,##0.00_);[Red]\(&quot;$&quot;#,##0.00\)">
                  <c:v>30390</c:v>
                </c:pt>
                <c:pt idx="1304" formatCode="&quot;$&quot;#,##0.00_);[Red]\(&quot;$&quot;#,##0.00\)">
                  <c:v>36930</c:v>
                </c:pt>
                <c:pt idx="1305" formatCode="&quot;$&quot;#,##0.00_);[Red]\(&quot;$&quot;#,##0.00\)">
                  <c:v>57537</c:v>
                </c:pt>
                <c:pt idx="1306">
                  <c:v>47570</c:v>
                </c:pt>
                <c:pt idx="1307" formatCode="&quot;$&quot;#,##0.00_);[Red]\(&quot;$&quot;#,##0.00\)">
                  <c:v>48794</c:v>
                </c:pt>
                <c:pt idx="1308" formatCode="&quot;$&quot;#,##0.00_);[Red]\(&quot;$&quot;#,##0.00\)">
                  <c:v>32892</c:v>
                </c:pt>
                <c:pt idx="1309" formatCode="&quot;$&quot;#,##0.00_);[Red]\(&quot;$&quot;#,##0.00\)">
                  <c:v>71022</c:v>
                </c:pt>
                <c:pt idx="1310" formatCode="&quot;$&quot;#,##0.00_);[Red]\(&quot;$&quot;#,##0.00\)">
                  <c:v>52190</c:v>
                </c:pt>
                <c:pt idx="1311">
                  <c:v>18393</c:v>
                </c:pt>
                <c:pt idx="1312" formatCode="&quot;$&quot;#,##0.00_);[Red]\(&quot;$&quot;#,##0.00\)">
                  <c:v>58917</c:v>
                </c:pt>
                <c:pt idx="1313" formatCode="&quot;$&quot;#,##0.00_);[Red]\(&quot;$&quot;#,##0.00\)">
                  <c:v>78285</c:v>
                </c:pt>
                <c:pt idx="1314" formatCode="&quot;$&quot;#,##0.00_);[Red]\(&quot;$&quot;#,##0.00\)">
                  <c:v>57136</c:v>
                </c:pt>
                <c:pt idx="1315" formatCode="&quot;$&quot;#,##0.00_);[Red]\(&quot;$&quot;#,##0.00\)">
                  <c:v>80573</c:v>
                </c:pt>
                <c:pt idx="1316" formatCode="&quot;$&quot;#,##0.00_);[Red]\(&quot;$&quot;#,##0.00\)">
                  <c:v>88347</c:v>
                </c:pt>
                <c:pt idx="1317" formatCode="&quot;$&quot;#,##0.00_);[Red]\(&quot;$&quot;#,##0.00\)">
                  <c:v>86718</c:v>
                </c:pt>
                <c:pt idx="1318" formatCode="&quot;$&quot;#,##0.00_);[Red]\(&quot;$&quot;#,##0.00\)">
                  <c:v>33178</c:v>
                </c:pt>
                <c:pt idx="1319" formatCode="&quot;$&quot;#,##0.00_);[Red]\(&quot;$&quot;#,##0.00\)">
                  <c:v>76842</c:v>
                </c:pt>
                <c:pt idx="1320" formatCode="&quot;$&quot;#,##0.00_);[Red]\(&quot;$&quot;#,##0.00\)">
                  <c:v>45759</c:v>
                </c:pt>
                <c:pt idx="1321" formatCode="&quot;$&quot;#,##0.00_);[Red]\(&quot;$&quot;#,##0.00\)">
                  <c:v>41473</c:v>
                </c:pt>
                <c:pt idx="1322" formatCode="&quot;$&quot;#,##0.00_);[Red]\(&quot;$&quot;#,##0.00\)">
                  <c:v>61074</c:v>
                </c:pt>
                <c:pt idx="1323" formatCode="&quot;$&quot;#,##0.00_);[Red]\(&quot;$&quot;#,##0.00\)">
                  <c:v>66825</c:v>
                </c:pt>
                <c:pt idx="1324" formatCode="&quot;$&quot;#,##0.00_);[Red]\(&quot;$&quot;#,##0.00\)">
                  <c:v>64892</c:v>
                </c:pt>
                <c:pt idx="1325" formatCode="&quot;$&quot;#,##0.00_);[Red]\(&quot;$&quot;#,##0.00\)">
                  <c:v>28718</c:v>
                </c:pt>
                <c:pt idx="1326" formatCode="&quot;$&quot;#,##0.00_);[Red]\(&quot;$&quot;#,##0.00\)">
                  <c:v>62772</c:v>
                </c:pt>
                <c:pt idx="1327" formatCode="&quot;$&quot;#,##0.00_);[Red]\(&quot;$&quot;#,##0.00\)">
                  <c:v>57236</c:v>
                </c:pt>
                <c:pt idx="1328" formatCode="&quot;$&quot;#,##0.00_);[Red]\(&quot;$&quot;#,##0.00\)">
                  <c:v>36230</c:v>
                </c:pt>
                <c:pt idx="1329" formatCode="&quot;$&quot;#,##0.00_);[Red]\(&quot;$&quot;#,##0.00\)">
                  <c:v>38829</c:v>
                </c:pt>
                <c:pt idx="1330" formatCode="&quot;$&quot;#,##0.00_);[Red]\(&quot;$&quot;#,##0.00\)">
                  <c:v>51651</c:v>
                </c:pt>
                <c:pt idx="1331" formatCode="&quot;$&quot;#,##0.00_);[Red]\(&quot;$&quot;#,##0.00\)">
                  <c:v>19789</c:v>
                </c:pt>
                <c:pt idx="1332" formatCode="&quot;$&quot;#,##0.00_);[Red]\(&quot;$&quot;#,##0.00\)">
                  <c:v>30828</c:v>
                </c:pt>
                <c:pt idx="1333" formatCode="&quot;$&quot;#,##0.00_);[Red]\(&quot;$&quot;#,##0.00\)">
                  <c:v>39771</c:v>
                </c:pt>
                <c:pt idx="1334" formatCode="&quot;$&quot;#,##0.00_);[Red]\(&quot;$&quot;#,##0.00\)">
                  <c:v>17487</c:v>
                </c:pt>
                <c:pt idx="1335" formatCode="&quot;$&quot;#,##0.00_);[Red]\(&quot;$&quot;#,##0.00\)">
                  <c:v>67680</c:v>
                </c:pt>
                <c:pt idx="1336" formatCode="&quot;$&quot;#,##0.00_);[Red]\(&quot;$&quot;#,##0.00\)">
                  <c:v>77972</c:v>
                </c:pt>
                <c:pt idx="1337" formatCode="&quot;$&quot;#,##0.00_);[Red]\(&quot;$&quot;#,##0.00\)">
                  <c:v>18492</c:v>
                </c:pt>
                <c:pt idx="1338" formatCode="&quot;$&quot;#,##0.00_);[Red]\(&quot;$&quot;#,##0.00\)">
                  <c:v>47889</c:v>
                </c:pt>
                <c:pt idx="1339" formatCode="&quot;$&quot;#,##0.00_);[Red]\(&quot;$&quot;#,##0.00\)">
                  <c:v>62847</c:v>
                </c:pt>
                <c:pt idx="1340" formatCode="&quot;$&quot;#,##0.00_);[Red]\(&quot;$&quot;#,##0.00\)">
                  <c:v>67911</c:v>
                </c:pt>
                <c:pt idx="1341" formatCode="&quot;$&quot;#,##0.00_);[Red]\(&quot;$&quot;#,##0.00\)">
                  <c:v>76995</c:v>
                </c:pt>
                <c:pt idx="1342" formatCode="&quot;$&quot;#,##0.00_);[Red]\(&quot;$&quot;#,##0.00\)">
                  <c:v>72550</c:v>
                </c:pt>
                <c:pt idx="1343" formatCode="&quot;$&quot;#,##0.00_);[Red]\(&quot;$&quot;#,##0.00\)">
                  <c:v>38680</c:v>
                </c:pt>
                <c:pt idx="1344" formatCode="&quot;$&quot;#,##0.00_);[Red]\(&quot;$&quot;#,##0.00\)">
                  <c:v>56386</c:v>
                </c:pt>
                <c:pt idx="1345" formatCode="&quot;$&quot;#,##0.00_);[Red]\(&quot;$&quot;#,##0.00\)">
                  <c:v>72635</c:v>
                </c:pt>
                <c:pt idx="1346" formatCode="&quot;$&quot;#,##0.00_);[Red]\(&quot;$&quot;#,##0.00\)">
                  <c:v>55614</c:v>
                </c:pt>
                <c:pt idx="1347" formatCode="&quot;$&quot;#,##0.00_);[Red]\(&quot;$&quot;#,##0.00\)">
                  <c:v>70091</c:v>
                </c:pt>
                <c:pt idx="1348" formatCode="&quot;$&quot;#,##0.00_);[Red]\(&quot;$&quot;#,##0.00\)">
                  <c:v>27038</c:v>
                </c:pt>
                <c:pt idx="1349" formatCode="&quot;$&quot;#,##0.00_);[Red]\(&quot;$&quot;#,##0.00\)">
                  <c:v>44511</c:v>
                </c:pt>
                <c:pt idx="1350" formatCode="&quot;$&quot;#,##0.00_);[Red]\(&quot;$&quot;#,##0.00\)">
                  <c:v>59481</c:v>
                </c:pt>
                <c:pt idx="1351" formatCode="&quot;$&quot;#,##0.00_);[Red]\(&quot;$&quot;#,##0.00\)">
                  <c:v>38415</c:v>
                </c:pt>
                <c:pt idx="1352" formatCode="&quot;$&quot;#,##0.00_);[Red]\(&quot;$&quot;#,##0.00\)">
                  <c:v>33462</c:v>
                </c:pt>
                <c:pt idx="1353" formatCode="&quot;$&quot;#,##0.00_);[Red]\(&quot;$&quot;#,##0.00\)">
                  <c:v>66951</c:v>
                </c:pt>
                <c:pt idx="1354" formatCode="&quot;$&quot;#,##0.00_);[Red]\(&quot;$&quot;#,##0.00\)">
                  <c:v>27215</c:v>
                </c:pt>
                <c:pt idx="1355" formatCode="&quot;$&quot;#,##0.00_);[Red]\(&quot;$&quot;#,##0.00\)">
                  <c:v>16529</c:v>
                </c:pt>
                <c:pt idx="1356" formatCode="&quot;$&quot;#,##0.00_);[Red]\(&quot;$&quot;#,##0.00\)">
                  <c:v>77343</c:v>
                </c:pt>
                <c:pt idx="1357" formatCode="&quot;$&quot;#,##0.00_);[Red]\(&quot;$&quot;#,##0.00\)">
                  <c:v>55158</c:v>
                </c:pt>
                <c:pt idx="1358" formatCode="&quot;$&quot;#,##0.00_);[Red]\(&quot;$&quot;#,##0.00\)">
                  <c:v>59868</c:v>
                </c:pt>
                <c:pt idx="1359" formatCode="&quot;$&quot;#,##0.00_);[Red]\(&quot;$&quot;#,##0.00\)">
                  <c:v>67445</c:v>
                </c:pt>
                <c:pt idx="1360" formatCode="&quot;$&quot;#,##0.00_);[Red]\(&quot;$&quot;#,##0.00\)">
                  <c:v>51141</c:v>
                </c:pt>
                <c:pt idx="1361" formatCode="&quot;$&quot;#,##0.00_);[Red]\(&quot;$&quot;#,##0.00\)">
                  <c:v>23478</c:v>
                </c:pt>
                <c:pt idx="1362" formatCode="&quot;$&quot;#,##0.00_);[Red]\(&quot;$&quot;#,##0.00\)">
                  <c:v>31928</c:v>
                </c:pt>
                <c:pt idx="1363" formatCode="&quot;$&quot;#,##0.00_);[Red]\(&quot;$&quot;#,##0.00\)">
                  <c:v>33279</c:v>
                </c:pt>
                <c:pt idx="1364" formatCode="&quot;$&quot;#,##0.00_);[Red]\(&quot;$&quot;#,##0.00\)">
                  <c:v>18978</c:v>
                </c:pt>
                <c:pt idx="1365" formatCode="&quot;$&quot;#,##0.00_);[Red]\(&quot;$&quot;#,##0.00\)">
                  <c:v>38179</c:v>
                </c:pt>
                <c:pt idx="1366" formatCode="&quot;$&quot;#,##0.00_);[Red]\(&quot;$&quot;#,##0.00\)">
                  <c:v>75236</c:v>
                </c:pt>
                <c:pt idx="1367" formatCode="&quot;$&quot;#,##0.00_);[Red]\(&quot;$&quot;#,##0.00\)">
                  <c:v>58217</c:v>
                </c:pt>
                <c:pt idx="1368">
                  <c:v>60200</c:v>
                </c:pt>
                <c:pt idx="1369" formatCode="&quot;$&quot;#,##0.00_);[Red]\(&quot;$&quot;#,##0.00\)">
                  <c:v>43795</c:v>
                </c:pt>
                <c:pt idx="1370" formatCode="&quot;$&quot;#,##0.00_);[Red]\(&quot;$&quot;#,##0.00\)">
                  <c:v>71965</c:v>
                </c:pt>
                <c:pt idx="1371" formatCode="&quot;$&quot;#,##0.00_);[Red]\(&quot;$&quot;#,##0.00\)">
                  <c:v>70421</c:v>
                </c:pt>
                <c:pt idx="1372" formatCode="&quot;$&quot;#,##0.00_);[Red]\(&quot;$&quot;#,##0.00\)">
                  <c:v>29103</c:v>
                </c:pt>
                <c:pt idx="1373" formatCode="&quot;$&quot;#,##0.00_);[Red]\(&quot;$&quot;#,##0.00\)">
                  <c:v>68655</c:v>
                </c:pt>
                <c:pt idx="1374" formatCode="&quot;$&quot;#,##0.00_);[Red]\(&quot;$&quot;#,##0.00\)">
                  <c:v>38998</c:v>
                </c:pt>
                <c:pt idx="1375" formatCode="&quot;$&quot;#,##0.00_);[Red]\(&quot;$&quot;#,##0.00\)">
                  <c:v>17688</c:v>
                </c:pt>
                <c:pt idx="1376" formatCode="&quot;$&quot;#,##0.00_);[Red]\(&quot;$&quot;#,##0.00\)">
                  <c:v>86358</c:v>
                </c:pt>
                <c:pt idx="1377" formatCode="&quot;$&quot;#,##0.00_);[Red]\(&quot;$&quot;#,##0.00\)">
                  <c:v>37859</c:v>
                </c:pt>
                <c:pt idx="1378" formatCode="&quot;$&quot;#,##0.00_);[Red]\(&quot;$&quot;#,##0.00\)">
                  <c:v>21355</c:v>
                </c:pt>
                <c:pt idx="1379" formatCode="&quot;$&quot;#,##0.00_);[Red]\(&quot;$&quot;#,##0.00\)">
                  <c:v>37070</c:v>
                </c:pt>
                <c:pt idx="1380" formatCode="&quot;$&quot;#,##0.00_);[Red]\(&quot;$&quot;#,##0.00\)">
                  <c:v>82025</c:v>
                </c:pt>
                <c:pt idx="1381">
                  <c:v>96547</c:v>
                </c:pt>
                <c:pt idx="1382" formatCode="&quot;$&quot;#,##0.00_);[Red]\(&quot;$&quot;#,##0.00\)">
                  <c:v>44989</c:v>
                </c:pt>
                <c:pt idx="1383" formatCode="&quot;$&quot;#,##0.00_);[Red]\(&quot;$&quot;#,##0.00\)">
                  <c:v>41452</c:v>
                </c:pt>
                <c:pt idx="1384" formatCode="&quot;$&quot;#,##0.00_);[Red]\(&quot;$&quot;#,##0.00\)">
                  <c:v>75777</c:v>
                </c:pt>
                <c:pt idx="1385" formatCode="&quot;$&quot;#,##0.00_);[Red]\(&quot;$&quot;#,##0.00\)">
                  <c:v>21645</c:v>
                </c:pt>
                <c:pt idx="1386" formatCode="&quot;$&quot;#,##0.00_);[Red]\(&quot;$&quot;#,##0.00\)">
                  <c:v>29236</c:v>
                </c:pt>
                <c:pt idx="1387" formatCode="&quot;$&quot;#,##0.00_);[Red]\(&quot;$&quot;#,##0.00\)">
                  <c:v>1730</c:v>
                </c:pt>
                <c:pt idx="1388" formatCode="&quot;$&quot;#,##0.00_);[Red]\(&quot;$&quot;#,##0.00\)">
                  <c:v>10979</c:v>
                </c:pt>
                <c:pt idx="1389" formatCode="&quot;$&quot;#,##0.00_);[Red]\(&quot;$&quot;#,##0.00\)">
                  <c:v>35924</c:v>
                </c:pt>
                <c:pt idx="1390" formatCode="&quot;$&quot;#,##0.00_);[Red]\(&quot;$&quot;#,##0.00\)">
                  <c:v>68805</c:v>
                </c:pt>
                <c:pt idx="1391" formatCode="&quot;$&quot;#,##0.00_);[Red]\(&quot;$&quot;#,##0.00\)">
                  <c:v>65352</c:v>
                </c:pt>
                <c:pt idx="1392" formatCode="&quot;$&quot;#,##0.00_);[Red]\(&quot;$&quot;#,##0.00\)">
                  <c:v>32727</c:v>
                </c:pt>
                <c:pt idx="1393" formatCode="&quot;$&quot;#,##0.00_);[Red]\(&quot;$&quot;#,##0.00\)">
                  <c:v>27421</c:v>
                </c:pt>
                <c:pt idx="1394" formatCode="&quot;$&quot;#,##0.00_);[Red]\(&quot;$&quot;#,##0.00\)">
                  <c:v>32952</c:v>
                </c:pt>
                <c:pt idx="1395" formatCode="&quot;$&quot;#,##0.00_);[Red]\(&quot;$&quot;#,##0.00\)">
                  <c:v>79146</c:v>
                </c:pt>
                <c:pt idx="1396" formatCode="&quot;$&quot;#,##0.00_);[Red]\(&quot;$&quot;#,##0.00\)">
                  <c:v>61671</c:v>
                </c:pt>
                <c:pt idx="1397" formatCode="&quot;$&quot;#,##0.00_);[Red]\(&quot;$&quot;#,##0.00\)">
                  <c:v>80685</c:v>
                </c:pt>
                <c:pt idx="1398" formatCode="&quot;$&quot;#,##0.00_);[Red]\(&quot;$&quot;#,##0.00\)">
                  <c:v>84953</c:v>
                </c:pt>
                <c:pt idx="1399" formatCode="&quot;$&quot;#,##0.00_);[Red]\(&quot;$&quot;#,##0.00\)">
                  <c:v>63246</c:v>
                </c:pt>
                <c:pt idx="1400" formatCode="&quot;$&quot;#,##0.00_);[Red]\(&quot;$&quot;#,##0.00\)">
                  <c:v>28691</c:v>
                </c:pt>
                <c:pt idx="1401" formatCode="&quot;$&quot;#,##0.00_);[Red]\(&quot;$&quot;#,##0.00\)">
                  <c:v>26224</c:v>
                </c:pt>
                <c:pt idx="1402" formatCode="&quot;$&quot;#,##0.00_);[Red]\(&quot;$&quot;#,##0.00\)">
                  <c:v>44377</c:v>
                </c:pt>
                <c:pt idx="1403" formatCode="&quot;$&quot;#,##0.00_);[Red]\(&quot;$&quot;#,##0.00\)">
                  <c:v>76982</c:v>
                </c:pt>
                <c:pt idx="1404" formatCode="&quot;$&quot;#,##0.00_);[Red]\(&quot;$&quot;#,##0.00\)">
                  <c:v>93027</c:v>
                </c:pt>
                <c:pt idx="1405" formatCode="&quot;$&quot;#,##0.00_);[Red]\(&quot;$&quot;#,##0.00\)">
                  <c:v>78497</c:v>
                </c:pt>
                <c:pt idx="1406" formatCode="&quot;$&quot;#,##0.00_);[Red]\(&quot;$&quot;#,##0.00\)">
                  <c:v>46734</c:v>
                </c:pt>
                <c:pt idx="1407" formatCode="&quot;$&quot;#,##0.00_);[Red]\(&quot;$&quot;#,##0.00\)">
                  <c:v>31632</c:v>
                </c:pt>
                <c:pt idx="1408" formatCode="&quot;$&quot;#,##0.00_);[Red]\(&quot;$&quot;#,##0.00\)">
                  <c:v>84574</c:v>
                </c:pt>
                <c:pt idx="1409" formatCode="&quot;$&quot;#,##0.00_);[Red]\(&quot;$&quot;#,##0.00\)">
                  <c:v>49572</c:v>
                </c:pt>
                <c:pt idx="1410" formatCode="&quot;$&quot;#,##0.00_);[Red]\(&quot;$&quot;#,##0.00\)">
                  <c:v>27889</c:v>
                </c:pt>
                <c:pt idx="1411" formatCode="&quot;$&quot;#,##0.00_);[Red]\(&quot;$&quot;#,##0.00\)">
                  <c:v>26751</c:v>
                </c:pt>
                <c:pt idx="1412" formatCode="&quot;$&quot;#,##0.00_);[Red]\(&quot;$&quot;#,##0.00\)">
                  <c:v>77457</c:v>
                </c:pt>
                <c:pt idx="1413" formatCode="&quot;$&quot;#,##0.00_);[Red]\(&quot;$&quot;#,##0.00\)">
                  <c:v>50272</c:v>
                </c:pt>
                <c:pt idx="1414" formatCode="&quot;$&quot;#,##0.00_);[Red]\(&quot;$&quot;#,##0.00\)">
                  <c:v>83443</c:v>
                </c:pt>
                <c:pt idx="1415" formatCode="&quot;$&quot;#,##0.00_);[Red]\(&quot;$&quot;#,##0.00\)">
                  <c:v>75702</c:v>
                </c:pt>
                <c:pt idx="1416" formatCode="&quot;$&quot;#,##0.00_);[Red]\(&quot;$&quot;#,##0.00\)">
                  <c:v>74068</c:v>
                </c:pt>
                <c:pt idx="1417" formatCode="&quot;$&quot;#,##0.00_);[Red]\(&quot;$&quot;#,##0.00\)">
                  <c:v>38054</c:v>
                </c:pt>
                <c:pt idx="1418" formatCode="&quot;$&quot;#,##0.00_);[Red]\(&quot;$&quot;#,##0.00\)">
                  <c:v>71952</c:v>
                </c:pt>
                <c:pt idx="1419" formatCode="&quot;$&quot;#,##0.00_);[Red]\(&quot;$&quot;#,##0.00\)">
                  <c:v>43185</c:v>
                </c:pt>
                <c:pt idx="1420" formatCode="&quot;$&quot;#,##0.00_);[Red]\(&quot;$&quot;#,##0.00\)">
                  <c:v>69661</c:v>
                </c:pt>
                <c:pt idx="1421" formatCode="&quot;$&quot;#,##0.00_);[Red]\(&quot;$&quot;#,##0.00\)">
                  <c:v>65704</c:v>
                </c:pt>
                <c:pt idx="1422" formatCode="&quot;$&quot;#,##0.00_);[Red]\(&quot;$&quot;#,##0.00\)">
                  <c:v>62535</c:v>
                </c:pt>
                <c:pt idx="1423" formatCode="&quot;$&quot;#,##0.00_);[Red]\(&quot;$&quot;#,##0.00\)">
                  <c:v>11012</c:v>
                </c:pt>
                <c:pt idx="1424" formatCode="&quot;$&quot;#,##0.00_);[Red]\(&quot;$&quot;#,##0.00\)">
                  <c:v>58684</c:v>
                </c:pt>
                <c:pt idx="1425" formatCode="&quot;$&quot;#,##0.00_);[Red]\(&quot;$&quot;#,##0.00\)">
                  <c:v>29543</c:v>
                </c:pt>
                <c:pt idx="1426" formatCode="&quot;$&quot;#,##0.00_);[Red]\(&quot;$&quot;#,##0.00\)">
                  <c:v>70924</c:v>
                </c:pt>
                <c:pt idx="1427" formatCode="&quot;$&quot;#,##0.00_);[Red]\(&quot;$&quot;#,##0.00\)">
                  <c:v>33471</c:v>
                </c:pt>
                <c:pt idx="1428" formatCode="&quot;$&quot;#,##0.00_);[Red]\(&quot;$&quot;#,##0.00\)">
                  <c:v>54414</c:v>
                </c:pt>
                <c:pt idx="1429">
                  <c:v>76445</c:v>
                </c:pt>
                <c:pt idx="1430" formatCode="&quot;$&quot;#,##0.00_);[Red]\(&quot;$&quot;#,##0.00\)">
                  <c:v>46231</c:v>
                </c:pt>
                <c:pt idx="1431">
                  <c:v>66465</c:v>
                </c:pt>
                <c:pt idx="1432" formatCode="&quot;$&quot;#,##0.00_);[Red]\(&quot;$&quot;#,##0.00\)">
                  <c:v>25804</c:v>
                </c:pt>
                <c:pt idx="1433" formatCode="&quot;$&quot;#,##0.00_);[Red]\(&quot;$&quot;#,##0.00\)">
                  <c:v>37087</c:v>
                </c:pt>
                <c:pt idx="1434" formatCode="&quot;$&quot;#,##0.00_);[Red]\(&quot;$&quot;#,##0.00\)">
                  <c:v>36790</c:v>
                </c:pt>
                <c:pt idx="1435" formatCode="&quot;$&quot;#,##0.00_);[Red]\(&quot;$&quot;#,##0.00\)">
                  <c:v>78420</c:v>
                </c:pt>
                <c:pt idx="1436" formatCode="&quot;$&quot;#,##0.00_);[Red]\(&quot;$&quot;#,##0.00\)">
                  <c:v>61010</c:v>
                </c:pt>
                <c:pt idx="1437" formatCode="&quot;$&quot;#,##0.00_);[Red]\(&quot;$&quot;#,##0.00\)">
                  <c:v>80124</c:v>
                </c:pt>
                <c:pt idx="1438" formatCode="&quot;$&quot;#,##0.00_);[Red]\(&quot;$&quot;#,##0.00\)">
                  <c:v>67432</c:v>
                </c:pt>
                <c:pt idx="1439" formatCode="&quot;$&quot;#,##0.00_);[Red]\(&quot;$&quot;#,##0.00\)">
                  <c:v>63887</c:v>
                </c:pt>
                <c:pt idx="1440" formatCode="&quot;$&quot;#,##0.00_);[Red]\(&quot;$&quot;#,##0.00\)">
                  <c:v>19986</c:v>
                </c:pt>
                <c:pt idx="1441" formatCode="&quot;$&quot;#,##0.00_);[Red]\(&quot;$&quot;#,##0.00\)">
                  <c:v>58330</c:v>
                </c:pt>
                <c:pt idx="1442" formatCode="&quot;$&quot;#,##0.00_);[Red]\(&quot;$&quot;#,##0.00\)">
                  <c:v>52278</c:v>
                </c:pt>
                <c:pt idx="1443" formatCode="&quot;$&quot;#,##0.00_);[Red]\(&quot;$&quot;#,##0.00\)">
                  <c:v>75865</c:v>
                </c:pt>
                <c:pt idx="1444" formatCode="&quot;$&quot;#,##0.00_);[Red]\(&quot;$&quot;#,##0.00\)">
                  <c:v>51390</c:v>
                </c:pt>
                <c:pt idx="1445" formatCode="&quot;$&quot;#,##0.00_);[Red]\(&quot;$&quot;#,##0.00\)">
                  <c:v>73803</c:v>
                </c:pt>
                <c:pt idx="1446" formatCode="&quot;$&quot;#,##0.00_);[Red]\(&quot;$&quot;#,##0.00\)">
                  <c:v>68627</c:v>
                </c:pt>
                <c:pt idx="1447" formatCode="&quot;$&quot;#,##0.00_);[Red]\(&quot;$&quot;#,##0.00\)">
                  <c:v>36997</c:v>
                </c:pt>
                <c:pt idx="1448" formatCode="&quot;$&quot;#,##0.00_);[Red]\(&quot;$&quot;#,##0.00\)">
                  <c:v>42997</c:v>
                </c:pt>
                <c:pt idx="1449" formatCode="&quot;$&quot;#,##0.00_);[Red]\(&quot;$&quot;#,##0.00\)">
                  <c:v>54693</c:v>
                </c:pt>
                <c:pt idx="1450" formatCode="&quot;$&quot;#,##0.00_);[Red]\(&quot;$&quot;#,##0.00\)">
                  <c:v>21888</c:v>
                </c:pt>
                <c:pt idx="1451" formatCode="&quot;$&quot;#,##0.00_);[Red]\(&quot;$&quot;#,##0.00\)">
                  <c:v>74805</c:v>
                </c:pt>
                <c:pt idx="1452" formatCode="&quot;$&quot;#,##0.00_);[Red]\(&quot;$&quot;#,##0.00\)">
                  <c:v>27100</c:v>
                </c:pt>
                <c:pt idx="1453" formatCode="&quot;$&quot;#,##0.00_);[Red]\(&quot;$&quot;#,##0.00\)">
                  <c:v>64474</c:v>
                </c:pt>
                <c:pt idx="1454" formatCode="&quot;$&quot;#,##0.00_);[Red]\(&quot;$&quot;#,##0.00\)">
                  <c:v>30368</c:v>
                </c:pt>
                <c:pt idx="1455" formatCode="&quot;$&quot;#,##0.00_);[Red]\(&quot;$&quot;#,##0.00\)">
                  <c:v>30843</c:v>
                </c:pt>
                <c:pt idx="1457" formatCode="&quot;$&quot;#,##0.00_);[Red]\(&quot;$&quot;#,##0.00\)">
                  <c:v>65748</c:v>
                </c:pt>
                <c:pt idx="1458" formatCode="&quot;$&quot;#,##0.00_);[Red]\(&quot;$&quot;#,##0.00\)">
                  <c:v>41145</c:v>
                </c:pt>
                <c:pt idx="1459" formatCode="&quot;$&quot;#,##0.00_);[Red]\(&quot;$&quot;#,##0.00\)">
                  <c:v>44794</c:v>
                </c:pt>
                <c:pt idx="1460" formatCode="&quot;$&quot;#,##0.00_);[Red]\(&quot;$&quot;#,##0.00\)">
                  <c:v>62187</c:v>
                </c:pt>
                <c:pt idx="1461" formatCode="&quot;$&quot;#,##0.00_);[Red]\(&quot;$&quot;#,##0.00\)">
                  <c:v>101970</c:v>
                </c:pt>
                <c:pt idx="1462" formatCode="&quot;$&quot;#,##0.00_);[Red]\(&quot;$&quot;#,##0.00\)">
                  <c:v>31353</c:v>
                </c:pt>
                <c:pt idx="1463" formatCode="&quot;$&quot;#,##0.00_);[Red]\(&quot;$&quot;#,##0.00\)">
                  <c:v>50611</c:v>
                </c:pt>
                <c:pt idx="1464" formatCode="&quot;$&quot;#,##0.00_);[Red]\(&quot;$&quot;#,##0.00\)">
                  <c:v>42429</c:v>
                </c:pt>
                <c:pt idx="1465" formatCode="&quot;$&quot;#,##0.00_);[Red]\(&quot;$&quot;#,##0.00\)">
                  <c:v>69209</c:v>
                </c:pt>
                <c:pt idx="1466" formatCode="&quot;$&quot;#,##0.00_);[Red]\(&quot;$&quot;#,##0.00\)">
                  <c:v>17003</c:v>
                </c:pt>
                <c:pt idx="1468" formatCode="&quot;$&quot;#,##0.00_);[Red]\(&quot;$&quot;#,##0.00\)">
                  <c:v>47916</c:v>
                </c:pt>
                <c:pt idx="1469" formatCode="&quot;$&quot;#,##0.00_);[Red]\(&quot;$&quot;#,##0.00\)">
                  <c:v>57867</c:v>
                </c:pt>
                <c:pt idx="1470" formatCode="&quot;$&quot;#,##0.00_);[Red]\(&quot;$&quot;#,##0.00\)">
                  <c:v>38361</c:v>
                </c:pt>
                <c:pt idx="1471" formatCode="&quot;$&quot;#,##0.00_);[Red]\(&quot;$&quot;#,##0.00\)">
                  <c:v>34600</c:v>
                </c:pt>
                <c:pt idx="1472">
                  <c:v>52195</c:v>
                </c:pt>
                <c:pt idx="1473" formatCode="&quot;$&quot;#,##0.00_);[Red]\(&quot;$&quot;#,##0.00\)">
                  <c:v>56981</c:v>
                </c:pt>
                <c:pt idx="1474" formatCode="&quot;$&quot;#,##0.00_);[Red]\(&quot;$&quot;#,##0.00\)">
                  <c:v>78618</c:v>
                </c:pt>
                <c:pt idx="1475" formatCode="&quot;$&quot;#,##0.00_);[Red]\(&quot;$&quot;#,##0.00\)">
                  <c:v>33316</c:v>
                </c:pt>
                <c:pt idx="1476">
                  <c:v>69476</c:v>
                </c:pt>
                <c:pt idx="1478" formatCode="&quot;$&quot;#,##0.00_);[Red]\(&quot;$&quot;#,##0.00\)">
                  <c:v>48686</c:v>
                </c:pt>
                <c:pt idx="1479" formatCode="&quot;$&quot;#,##0.00_);[Red]\(&quot;$&quot;#,##0.00\)">
                  <c:v>41728</c:v>
                </c:pt>
                <c:pt idx="1480" formatCode="&quot;$&quot;#,##0.00_);[Red]\(&quot;$&quot;#,##0.00\)">
                  <c:v>70596</c:v>
                </c:pt>
                <c:pt idx="1481" formatCode="&quot;$&quot;#,##0.00_);[Red]\(&quot;$&quot;#,##0.00\)">
                  <c:v>7500</c:v>
                </c:pt>
                <c:pt idx="1482" formatCode="&quot;$&quot;#,##0.00_);[Red]\(&quot;$&quot;#,##0.00\)">
                  <c:v>69142</c:v>
                </c:pt>
                <c:pt idx="1483" formatCode="&quot;$&quot;#,##0.00_);[Red]\(&quot;$&quot;#,##0.00\)">
                  <c:v>23616</c:v>
                </c:pt>
                <c:pt idx="1484" formatCode="&quot;$&quot;#,##0.00_);[Red]\(&quot;$&quot;#,##0.00\)">
                  <c:v>74859</c:v>
                </c:pt>
                <c:pt idx="1485" formatCode="&quot;$&quot;#,##0.00_);[Red]\(&quot;$&quot;#,##0.00\)">
                  <c:v>76081</c:v>
                </c:pt>
                <c:pt idx="1486" formatCode="&quot;$&quot;#,##0.00_);[Red]\(&quot;$&quot;#,##0.00\)">
                  <c:v>38197</c:v>
                </c:pt>
                <c:pt idx="1487" formatCode="&quot;$&quot;#,##0.00_);[Red]\(&quot;$&quot;#,##0.00\)">
                  <c:v>56850</c:v>
                </c:pt>
                <c:pt idx="1488" formatCode="&quot;$&quot;#,##0.00_);[Red]\(&quot;$&quot;#,##0.00\)">
                  <c:v>36732</c:v>
                </c:pt>
                <c:pt idx="1489" formatCode="&quot;$&quot;#,##0.00_);[Red]\(&quot;$&quot;#,##0.00\)">
                  <c:v>59184</c:v>
                </c:pt>
                <c:pt idx="1490">
                  <c:v>71691</c:v>
                </c:pt>
                <c:pt idx="1491" formatCode="&quot;$&quot;#,##0.00_);[Red]\(&quot;$&quot;#,##0.00\)">
                  <c:v>9722</c:v>
                </c:pt>
                <c:pt idx="1492" formatCode="&quot;$&quot;#,##0.00_);[Red]\(&quot;$&quot;#,##0.00\)">
                  <c:v>55267</c:v>
                </c:pt>
                <c:pt idx="1493" formatCode="&quot;$&quot;#,##0.00_);[Red]\(&quot;$&quot;#,##0.00\)">
                  <c:v>75777</c:v>
                </c:pt>
                <c:pt idx="1494" formatCode="&quot;$&quot;#,##0.00_);[Red]\(&quot;$&quot;#,##0.00\)">
                  <c:v>36959</c:v>
                </c:pt>
                <c:pt idx="1495" formatCode="&quot;$&quot;#,##0.00_);[Red]\(&quot;$&quot;#,##0.00\)">
                  <c:v>46610</c:v>
                </c:pt>
                <c:pt idx="1496" formatCode="&quot;$&quot;#,##0.00_);[Red]\(&quot;$&quot;#,##0.00\)">
                  <c:v>51369</c:v>
                </c:pt>
                <c:pt idx="1497" formatCode="&quot;$&quot;#,##0.00_);[Red]\(&quot;$&quot;#,##0.00\)">
                  <c:v>42021</c:v>
                </c:pt>
                <c:pt idx="1498" formatCode="&quot;$&quot;#,##0.00_);[Red]\(&quot;$&quot;#,##0.00\)">
                  <c:v>75693</c:v>
                </c:pt>
                <c:pt idx="1499" formatCode="&quot;$&quot;#,##0.00_);[Red]\(&quot;$&quot;#,##0.00\)">
                  <c:v>39767</c:v>
                </c:pt>
                <c:pt idx="1500" formatCode="&quot;$&quot;#,##0.00_);[Red]\(&quot;$&quot;#,##0.00\)">
                  <c:v>30992</c:v>
                </c:pt>
                <c:pt idx="1501" formatCode="&quot;$&quot;#,##0.00_);[Red]\(&quot;$&quot;#,##0.00\)">
                  <c:v>41580</c:v>
                </c:pt>
                <c:pt idx="1502" formatCode="&quot;$&quot;#,##0.00_);[Red]\(&quot;$&quot;#,##0.00\)">
                  <c:v>80398</c:v>
                </c:pt>
                <c:pt idx="1503" formatCode="&quot;$&quot;#,##0.00_);[Red]\(&quot;$&quot;#,##0.00\)">
                  <c:v>49090</c:v>
                </c:pt>
                <c:pt idx="1504" formatCode="&quot;$&quot;#,##0.00_);[Red]\(&quot;$&quot;#,##0.00\)">
                  <c:v>54549</c:v>
                </c:pt>
                <c:pt idx="1505" formatCode="&quot;$&quot;#,##0.00_);[Red]\(&quot;$&quot;#,##0.00\)">
                  <c:v>53187</c:v>
                </c:pt>
                <c:pt idx="1506" formatCode="&quot;$&quot;#,##0.00_);[Red]\(&quot;$&quot;#,##0.00\)">
                  <c:v>31686</c:v>
                </c:pt>
                <c:pt idx="1507" formatCode="&quot;$&quot;#,##0.00_);[Red]\(&quot;$&quot;#,##0.00\)">
                  <c:v>43824</c:v>
                </c:pt>
                <c:pt idx="1508" formatCode="&quot;$&quot;#,##0.00_);[Red]\(&quot;$&quot;#,##0.00\)">
                  <c:v>27071</c:v>
                </c:pt>
                <c:pt idx="1509" formatCode="&quot;$&quot;#,##0.00_);[Red]\(&quot;$&quot;#,##0.00\)">
                  <c:v>46923</c:v>
                </c:pt>
                <c:pt idx="1510" formatCode="&quot;$&quot;#,##0.00_);[Red]\(&quot;$&quot;#,##0.00\)">
                  <c:v>54690</c:v>
                </c:pt>
                <c:pt idx="1511" formatCode="&quot;$&quot;#,##0.00_);[Red]\(&quot;$&quot;#,##0.00\)">
                  <c:v>80144</c:v>
                </c:pt>
                <c:pt idx="1512" formatCode="&quot;$&quot;#,##0.00_);[Red]\(&quot;$&quot;#,##0.00\)">
                  <c:v>68126</c:v>
                </c:pt>
                <c:pt idx="1513" formatCode="&quot;$&quot;#,##0.00_);[Red]\(&quot;$&quot;#,##0.00\)">
                  <c:v>29760</c:v>
                </c:pt>
                <c:pt idx="1514" formatCode="&quot;$&quot;#,##0.00_);[Red]\(&quot;$&quot;#,##0.00\)">
                  <c:v>27938</c:v>
                </c:pt>
                <c:pt idx="1515" formatCode="&quot;$&quot;#,##0.00_);[Red]\(&quot;$&quot;#,##0.00\)">
                  <c:v>71128</c:v>
                </c:pt>
                <c:pt idx="1516" formatCode="&quot;$&quot;#,##0.00_);[Red]\(&quot;$&quot;#,##0.00\)">
                  <c:v>42169</c:v>
                </c:pt>
                <c:pt idx="1517" formatCode="&quot;$&quot;#,##0.00_);[Red]\(&quot;$&quot;#,##0.00\)">
                  <c:v>62513</c:v>
                </c:pt>
                <c:pt idx="1518" formatCode="&quot;$&quot;#,##0.00_);[Red]\(&quot;$&quot;#,##0.00\)">
                  <c:v>98777</c:v>
                </c:pt>
                <c:pt idx="1519" formatCode="&quot;$&quot;#,##0.00_);[Red]\(&quot;$&quot;#,##0.00\)">
                  <c:v>36130</c:v>
                </c:pt>
                <c:pt idx="1520" formatCode="&quot;$&quot;#,##0.00_);[Red]\(&quot;$&quot;#,##0.00\)">
                  <c:v>34941</c:v>
                </c:pt>
                <c:pt idx="1521" formatCode="&quot;$&quot;#,##0.00_);[Red]\(&quot;$&quot;#,##0.00\)">
                  <c:v>22507</c:v>
                </c:pt>
                <c:pt idx="1522" formatCode="&quot;$&quot;#,##0.00_);[Red]\(&quot;$&quot;#,##0.00\)">
                  <c:v>63972</c:v>
                </c:pt>
                <c:pt idx="1523" formatCode="&quot;$&quot;#,##0.00_);[Red]\(&quot;$&quot;#,##0.00\)">
                  <c:v>56551</c:v>
                </c:pt>
                <c:pt idx="1524" formatCode="&quot;$&quot;#,##0.00_);[Red]\(&quot;$&quot;#,##0.00\)">
                  <c:v>64191</c:v>
                </c:pt>
                <c:pt idx="1525" formatCode="&quot;$&quot;#,##0.00_);[Red]\(&quot;$&quot;#,##0.00\)">
                  <c:v>42873</c:v>
                </c:pt>
                <c:pt idx="1526" formatCode="&quot;$&quot;#,##0.00_);[Red]\(&quot;$&quot;#,##0.00\)">
                  <c:v>56223</c:v>
                </c:pt>
                <c:pt idx="1527" formatCode="&quot;$&quot;#,##0.00_);[Red]\(&quot;$&quot;#,##0.00\)">
                  <c:v>79146</c:v>
                </c:pt>
                <c:pt idx="1528" formatCode="&quot;$&quot;#,##0.00_);[Red]\(&quot;$&quot;#,##0.00\)">
                  <c:v>75825</c:v>
                </c:pt>
                <c:pt idx="1529" formatCode="&quot;$&quot;#,##0.00_);[Red]\(&quot;$&quot;#,##0.00\)">
                  <c:v>44155</c:v>
                </c:pt>
                <c:pt idx="1530" formatCode="&quot;$&quot;#,##0.00_);[Red]\(&quot;$&quot;#,##0.00\)">
                  <c:v>54342</c:v>
                </c:pt>
                <c:pt idx="1531" formatCode="&quot;$&quot;#,##0.00_);[Red]\(&quot;$&quot;#,##0.00\)">
                  <c:v>30096</c:v>
                </c:pt>
                <c:pt idx="1532" formatCode="&quot;$&quot;#,##0.00_);[Red]\(&quot;$&quot;#,##0.00\)">
                  <c:v>83844</c:v>
                </c:pt>
                <c:pt idx="1533" formatCode="&quot;$&quot;#,##0.00_);[Red]\(&quot;$&quot;#,##0.00\)">
                  <c:v>23748</c:v>
                </c:pt>
                <c:pt idx="1534" formatCode="&quot;$&quot;#,##0.00_);[Red]\(&quot;$&quot;#,##0.00\)">
                  <c:v>56551</c:v>
                </c:pt>
                <c:pt idx="1535" formatCode="&quot;$&quot;#,##0.00_);[Red]\(&quot;$&quot;#,##0.00\)">
                  <c:v>43586</c:v>
                </c:pt>
                <c:pt idx="1536" formatCode="&quot;$&quot;#,##0.00_);[Red]\(&quot;$&quot;#,##0.00\)">
                  <c:v>49096</c:v>
                </c:pt>
                <c:pt idx="1537" formatCode="&quot;$&quot;#,##0.00_);[Red]\(&quot;$&quot;#,##0.00\)">
                  <c:v>50300</c:v>
                </c:pt>
                <c:pt idx="1538" formatCode="&quot;$&quot;#,##0.00_);[Red]\(&quot;$&quot;#,##0.00\)">
                  <c:v>31626</c:v>
                </c:pt>
                <c:pt idx="1539" formatCode="&quot;$&quot;#,##0.00_);[Red]\(&quot;$&quot;#,##0.00\)">
                  <c:v>27922</c:v>
                </c:pt>
                <c:pt idx="1540" formatCode="&quot;$&quot;#,##0.00_);[Red]\(&quot;$&quot;#,##0.00\)">
                  <c:v>51012</c:v>
                </c:pt>
                <c:pt idx="1541" formatCode="&quot;$&quot;#,##0.00_);[Red]\(&quot;$&quot;#,##0.00\)">
                  <c:v>15253</c:v>
                </c:pt>
                <c:pt idx="1542" formatCode="&quot;$&quot;#,##0.00_);[Red]\(&quot;$&quot;#,##0.00\)">
                  <c:v>37292</c:v>
                </c:pt>
                <c:pt idx="1543" formatCode="&quot;$&quot;#,##0.00_);[Red]\(&quot;$&quot;#,##0.00\)">
                  <c:v>49669</c:v>
                </c:pt>
                <c:pt idx="1544" formatCode="&quot;$&quot;#,##0.00_);[Red]\(&quot;$&quot;#,##0.00\)">
                  <c:v>42373</c:v>
                </c:pt>
                <c:pt idx="1545" formatCode="&quot;$&quot;#,##0.00_);[Red]\(&quot;$&quot;#,##0.00\)">
                  <c:v>16185</c:v>
                </c:pt>
                <c:pt idx="1546" formatCode="&quot;$&quot;#,##0.00_);[Red]\(&quot;$&quot;#,##0.00\)">
                  <c:v>92163</c:v>
                </c:pt>
                <c:pt idx="1547" formatCode="&quot;$&quot;#,##0.00_);[Red]\(&quot;$&quot;#,##0.00\)">
                  <c:v>43050</c:v>
                </c:pt>
                <c:pt idx="1548" formatCode="&quot;$&quot;#,##0.00_);[Red]\(&quot;$&quot;#,##0.00\)">
                  <c:v>22108</c:v>
                </c:pt>
                <c:pt idx="1549" formatCode="&quot;$&quot;#,##0.00_);[Red]\(&quot;$&quot;#,##0.00\)">
                  <c:v>61346</c:v>
                </c:pt>
                <c:pt idx="1550" formatCode="&quot;$&quot;#,##0.00_);[Red]\(&quot;$&quot;#,##0.00\)">
                  <c:v>64449</c:v>
                </c:pt>
                <c:pt idx="1551" formatCode="&quot;$&quot;#,##0.00_);[Red]\(&quot;$&quot;#,##0.00\)">
                  <c:v>35860</c:v>
                </c:pt>
                <c:pt idx="1552" formatCode="&quot;$&quot;#,##0.00_);[Red]\(&quot;$&quot;#,##0.00\)">
                  <c:v>30298</c:v>
                </c:pt>
                <c:pt idx="1553" formatCode="&quot;$&quot;#,##0.00_);[Red]\(&quot;$&quot;#,##0.00\)">
                  <c:v>70777</c:v>
                </c:pt>
                <c:pt idx="1554">
                  <c:v>33039</c:v>
                </c:pt>
                <c:pt idx="1555" formatCode="&quot;$&quot;#,##0.00_);[Red]\(&quot;$&quot;#,##0.00\)">
                  <c:v>51650</c:v>
                </c:pt>
                <c:pt idx="1556" formatCode="&quot;$&quot;#,##0.00_);[Red]\(&quot;$&quot;#,##0.00\)">
                  <c:v>40590</c:v>
                </c:pt>
                <c:pt idx="1557" formatCode="&quot;$&quot;#,##0.00_);[Red]\(&quot;$&quot;#,##0.00\)">
                  <c:v>46772</c:v>
                </c:pt>
                <c:pt idx="1558" formatCode="&quot;$&quot;#,##0.00_);[Red]\(&quot;$&quot;#,##0.00\)">
                  <c:v>62159</c:v>
                </c:pt>
                <c:pt idx="1559" formatCode="&quot;$&quot;#,##0.00_);[Red]\(&quot;$&quot;#,##0.00\)">
                  <c:v>66000</c:v>
                </c:pt>
                <c:pt idx="1560" formatCode="&quot;$&quot;#,##0.00_);[Red]\(&quot;$&quot;#,##0.00\)">
                  <c:v>75507</c:v>
                </c:pt>
                <c:pt idx="1561" formatCode="&quot;$&quot;#,##0.00_);[Red]\(&quot;$&quot;#,##0.00\)">
                  <c:v>76800</c:v>
                </c:pt>
                <c:pt idx="1562" formatCode="&quot;$&quot;#,##0.00_);[Red]\(&quot;$&quot;#,##0.00\)">
                  <c:v>64813</c:v>
                </c:pt>
                <c:pt idx="1563" formatCode="&quot;$&quot;#,##0.00_);[Red]\(&quot;$&quot;#,##0.00\)">
                  <c:v>79244</c:v>
                </c:pt>
                <c:pt idx="1564" formatCode="&quot;$&quot;#,##0.00_);[Red]\(&quot;$&quot;#,##0.00\)">
                  <c:v>22518</c:v>
                </c:pt>
                <c:pt idx="1565" formatCode="&quot;$&quot;#,##0.00_);[Red]\(&quot;$&quot;#,##0.00\)">
                  <c:v>57744</c:v>
                </c:pt>
                <c:pt idx="1566" formatCode="&quot;$&quot;#,##0.00_);[Red]\(&quot;$&quot;#,##0.00\)">
                  <c:v>38702</c:v>
                </c:pt>
                <c:pt idx="1567" formatCode="&quot;$&quot;#,##0.00_);[Red]\(&quot;$&quot;#,##0.00\)">
                  <c:v>29999</c:v>
                </c:pt>
                <c:pt idx="1568" formatCode="&quot;$&quot;#,##0.00_);[Red]\(&quot;$&quot;#,##0.00\)">
                  <c:v>62807</c:v>
                </c:pt>
                <c:pt idx="1569" formatCode="&quot;$&quot;#,##0.00_);[Red]\(&quot;$&quot;#,##0.00\)">
                  <c:v>23536</c:v>
                </c:pt>
                <c:pt idx="1570" formatCode="&quot;$&quot;#,##0.00_);[Red]\(&quot;$&quot;#,##0.00\)">
                  <c:v>84618</c:v>
                </c:pt>
                <c:pt idx="1571" formatCode="&quot;$&quot;#,##0.00_);[Red]\(&quot;$&quot;#,##0.00\)">
                  <c:v>37054</c:v>
                </c:pt>
                <c:pt idx="1572" formatCode="&quot;$&quot;#,##0.00_);[Red]\(&quot;$&quot;#,##0.00\)">
                  <c:v>62061</c:v>
                </c:pt>
                <c:pt idx="1573" formatCode="&quot;$&quot;#,##0.00_);[Red]\(&quot;$&quot;#,##0.00\)">
                  <c:v>46344</c:v>
                </c:pt>
                <c:pt idx="1574" formatCode="&quot;$&quot;#,##0.00_);[Red]\(&quot;$&quot;#,##0.00\)">
                  <c:v>54753</c:v>
                </c:pt>
                <c:pt idx="1575" formatCode="&quot;$&quot;#,##0.00_);[Red]\(&quot;$&quot;#,##0.00\)">
                  <c:v>44989</c:v>
                </c:pt>
                <c:pt idx="1576" formatCode="&quot;$&quot;#,##0.00_);[Red]\(&quot;$&quot;#,##0.00\)">
                  <c:v>54058</c:v>
                </c:pt>
                <c:pt idx="1577" formatCode="&quot;$&quot;#,##0.00_);[Red]\(&quot;$&quot;#,##0.00\)">
                  <c:v>77882</c:v>
                </c:pt>
                <c:pt idx="1578" formatCode="&quot;$&quot;#,##0.00_);[Red]\(&quot;$&quot;#,##0.00\)">
                  <c:v>36640</c:v>
                </c:pt>
                <c:pt idx="1579" formatCode="&quot;$&quot;#,##0.00_);[Red]\(&quot;$&quot;#,##0.00\)">
                  <c:v>77520</c:v>
                </c:pt>
                <c:pt idx="1580" formatCode="&quot;$&quot;#,##0.00_);[Red]\(&quot;$&quot;#,##0.00\)">
                  <c:v>36065</c:v>
                </c:pt>
                <c:pt idx="1581" formatCode="&quot;$&quot;#,##0.00_);[Red]\(&quot;$&quot;#,##0.00\)">
                  <c:v>49166</c:v>
                </c:pt>
                <c:pt idx="1582" formatCode="&quot;$&quot;#,##0.00_);[Red]\(&quot;$&quot;#,##0.00\)">
                  <c:v>80336</c:v>
                </c:pt>
                <c:pt idx="1583" formatCode="&quot;$&quot;#,##0.00_);[Red]\(&quot;$&quot;#,##0.00\)">
                  <c:v>70165</c:v>
                </c:pt>
                <c:pt idx="1584" formatCode="&quot;$&quot;#,##0.00_);[Red]\(&quot;$&quot;#,##0.00\)">
                  <c:v>77027</c:v>
                </c:pt>
                <c:pt idx="1585" formatCode="&quot;$&quot;#,##0.00_);[Red]\(&quot;$&quot;#,##0.00\)">
                  <c:v>86836</c:v>
                </c:pt>
                <c:pt idx="1586" formatCode="&quot;$&quot;#,##0.00_);[Red]\(&quot;$&quot;#,##0.00\)">
                  <c:v>63516</c:v>
                </c:pt>
                <c:pt idx="1587" formatCode="&quot;$&quot;#,##0.00_);[Red]\(&quot;$&quot;#,##0.00\)">
                  <c:v>72025</c:v>
                </c:pt>
                <c:pt idx="1588" formatCode="&quot;$&quot;#,##0.00_);[Red]\(&quot;$&quot;#,##0.00\)">
                  <c:v>66835</c:v>
                </c:pt>
                <c:pt idx="1589" formatCode="&quot;$&quot;#,##0.00_);[Red]\(&quot;$&quot;#,##0.00\)">
                  <c:v>18589</c:v>
                </c:pt>
                <c:pt idx="1590" formatCode="&quot;$&quot;#,##0.00_);[Red]\(&quot;$&quot;#,##0.00\)">
                  <c:v>77610</c:v>
                </c:pt>
                <c:pt idx="1591" formatCode="&quot;$&quot;#,##0.00_);[Red]\(&quot;$&quot;#,##0.00\)">
                  <c:v>34109</c:v>
                </c:pt>
                <c:pt idx="1592" formatCode="&quot;$&quot;#,##0.00_);[Red]\(&quot;$&quot;#,##0.00\)">
                  <c:v>38136</c:v>
                </c:pt>
                <c:pt idx="1593">
                  <c:v>72335</c:v>
                </c:pt>
                <c:pt idx="1594" formatCode="&quot;$&quot;#,##0.00_);[Red]\(&quot;$&quot;#,##0.00\)">
                  <c:v>64950</c:v>
                </c:pt>
                <c:pt idx="1595" formatCode="&quot;$&quot;#,##0.00_);[Red]\(&quot;$&quot;#,##0.00\)">
                  <c:v>26877</c:v>
                </c:pt>
                <c:pt idx="1596" formatCode="&quot;$&quot;#,##0.00_);[Red]\(&quot;$&quot;#,##0.00\)">
                  <c:v>24711</c:v>
                </c:pt>
                <c:pt idx="1597" formatCode="&quot;$&quot;#,##0.00_);[Red]\(&quot;$&quot;#,##0.00\)">
                  <c:v>51518</c:v>
                </c:pt>
                <c:pt idx="1598" formatCode="&quot;$&quot;#,##0.00_);[Red]\(&quot;$&quot;#,##0.00\)">
                  <c:v>36663</c:v>
                </c:pt>
                <c:pt idx="1599" formatCode="&quot;$&quot;#,##0.00_);[Red]\(&quot;$&quot;#,##0.00\)">
                  <c:v>42231</c:v>
                </c:pt>
                <c:pt idx="1600" formatCode="&quot;$&quot;#,##0.00_);[Red]\(&quot;$&quot;#,##0.00\)">
                  <c:v>79410</c:v>
                </c:pt>
                <c:pt idx="1601" formatCode="&quot;$&quot;#,##0.00_);[Red]\(&quot;$&quot;#,##0.00\)">
                  <c:v>82122</c:v>
                </c:pt>
                <c:pt idx="1602">
                  <c:v>95169</c:v>
                </c:pt>
                <c:pt idx="1603" formatCode="&quot;$&quot;#,##0.00_);[Red]\(&quot;$&quot;#,##0.00\)">
                  <c:v>80982</c:v>
                </c:pt>
                <c:pt idx="1604" formatCode="&quot;$&quot;#,##0.00_);[Red]\(&quot;$&quot;#,##0.00\)">
                  <c:v>72906</c:v>
                </c:pt>
                <c:pt idx="1605" formatCode="&quot;$&quot;#,##0.00_);[Red]\(&quot;$&quot;#,##0.00\)">
                  <c:v>65747</c:v>
                </c:pt>
                <c:pt idx="1606">
                  <c:v>27469</c:v>
                </c:pt>
                <c:pt idx="1607" formatCode="&quot;$&quot;#,##0.00_);[Red]\(&quot;$&quot;#,##0.00\)">
                  <c:v>28087</c:v>
                </c:pt>
                <c:pt idx="1608" formatCode="&quot;$&quot;#,##0.00_);[Red]\(&quot;$&quot;#,##0.00\)">
                  <c:v>75261</c:v>
                </c:pt>
                <c:pt idx="1609" formatCode="&quot;$&quot;#,##0.00_);[Red]\(&quot;$&quot;#,##0.00\)">
                  <c:v>36075</c:v>
                </c:pt>
                <c:pt idx="1610" formatCode="&quot;$&quot;#,##0.00_);[Red]\(&quot;$&quot;#,##0.00\)">
                  <c:v>85696</c:v>
                </c:pt>
                <c:pt idx="1611" formatCode="&quot;$&quot;#,##0.00_);[Red]\(&quot;$&quot;#,##0.00\)">
                  <c:v>51111</c:v>
                </c:pt>
                <c:pt idx="1612" formatCode="&quot;$&quot;#,##0.00_);[Red]\(&quot;$&quot;#,##0.00\)">
                  <c:v>62998</c:v>
                </c:pt>
                <c:pt idx="1613" formatCode="&quot;$&quot;#,##0.00_);[Red]\(&quot;$&quot;#,##0.00\)">
                  <c:v>90247</c:v>
                </c:pt>
                <c:pt idx="1614" formatCode="&quot;$&quot;#,##0.00_);[Red]\(&quot;$&quot;#,##0.00\)">
                  <c:v>26850</c:v>
                </c:pt>
                <c:pt idx="1615" formatCode="&quot;$&quot;#,##0.00_);[Red]\(&quot;$&quot;#,##0.00\)">
                  <c:v>47111</c:v>
                </c:pt>
                <c:pt idx="1616" formatCode="&quot;$&quot;#,##0.00_);[Red]\(&quot;$&quot;#,##0.00\)">
                  <c:v>54222</c:v>
                </c:pt>
                <c:pt idx="1617" formatCode="&quot;$&quot;#,##0.00_);[Red]\(&quot;$&quot;#,##0.00\)">
                  <c:v>22448</c:v>
                </c:pt>
                <c:pt idx="1618" formatCode="&quot;$&quot;#,##0.00_);[Red]\(&quot;$&quot;#,##0.00\)">
                  <c:v>26816</c:v>
                </c:pt>
                <c:pt idx="1619" formatCode="&quot;$&quot;#,##0.00_);[Red]\(&quot;$&quot;#,##0.00\)">
                  <c:v>25721</c:v>
                </c:pt>
                <c:pt idx="1620" formatCode="&quot;$&quot;#,##0.00_);[Red]\(&quot;$&quot;#,##0.00\)">
                  <c:v>42243</c:v>
                </c:pt>
                <c:pt idx="1621" formatCode="&quot;$&quot;#,##0.00_);[Red]\(&quot;$&quot;#,##0.00\)">
                  <c:v>63943</c:v>
                </c:pt>
                <c:pt idx="1622" formatCode="&quot;$&quot;#,##0.00_);[Red]\(&quot;$&quot;#,##0.00\)">
                  <c:v>79734</c:v>
                </c:pt>
                <c:pt idx="1623" formatCode="&quot;$&quot;#,##0.00_);[Red]\(&quot;$&quot;#,##0.00\)">
                  <c:v>53312</c:v>
                </c:pt>
                <c:pt idx="1624" formatCode="&quot;$&quot;#,##0.00_);[Red]\(&quot;$&quot;#,##0.00\)">
                  <c:v>60631</c:v>
                </c:pt>
                <c:pt idx="1625" formatCode="&quot;$&quot;#,##0.00_);[Red]\(&quot;$&quot;#,##0.00\)">
                  <c:v>27161</c:v>
                </c:pt>
                <c:pt idx="1626" formatCode="&quot;$&quot;#,##0.00_);[Red]\(&quot;$&quot;#,##0.00\)">
                  <c:v>22682</c:v>
                </c:pt>
                <c:pt idx="1627" formatCode="&quot;$&quot;#,##0.00_);[Red]\(&quot;$&quot;#,##0.00\)">
                  <c:v>37929</c:v>
                </c:pt>
                <c:pt idx="1628" formatCode="&quot;$&quot;#,##0.00_);[Red]\(&quot;$&quot;#,##0.00\)">
                  <c:v>46106</c:v>
                </c:pt>
                <c:pt idx="1629" formatCode="&quot;$&quot;#,##0.00_);[Red]\(&quot;$&quot;#,##0.00\)">
                  <c:v>31454</c:v>
                </c:pt>
                <c:pt idx="1630" formatCode="&quot;$&quot;#,##0.00_);[Red]\(&quot;$&quot;#,##0.00\)">
                  <c:v>50898</c:v>
                </c:pt>
                <c:pt idx="1631" formatCode="&quot;$&quot;#,##0.00_);[Red]\(&quot;$&quot;#,##0.00\)">
                  <c:v>24279</c:v>
                </c:pt>
                <c:pt idx="1632" formatCode="&quot;$&quot;#,##0.00_);[Red]\(&quot;$&quot;#,##0.00\)">
                  <c:v>51287</c:v>
                </c:pt>
                <c:pt idx="1633" formatCode="&quot;$&quot;#,##0.00_);[Red]\(&quot;$&quot;#,##0.00\)">
                  <c:v>14661</c:v>
                </c:pt>
                <c:pt idx="1634" formatCode="&quot;$&quot;#,##0.00_);[Red]\(&quot;$&quot;#,##0.00\)">
                  <c:v>82170</c:v>
                </c:pt>
                <c:pt idx="1635" formatCode="&quot;$&quot;#,##0.00_);[Red]\(&quot;$&quot;#,##0.00\)">
                  <c:v>34935</c:v>
                </c:pt>
                <c:pt idx="1636" formatCode="&quot;$&quot;#,##0.00_);[Red]\(&quot;$&quot;#,##0.00\)">
                  <c:v>59354</c:v>
                </c:pt>
                <c:pt idx="1637" formatCode="&quot;$&quot;#,##0.00_);[Red]\(&quot;$&quot;#,##0.00\)">
                  <c:v>38593</c:v>
                </c:pt>
                <c:pt idx="1638" formatCode="&quot;$&quot;#,##0.00_);[Red]\(&quot;$&quot;#,##0.00\)">
                  <c:v>23228</c:v>
                </c:pt>
                <c:pt idx="1639" formatCode="&quot;$&quot;#,##0.00_);[Red]\(&quot;$&quot;#,##0.00\)">
                  <c:v>78041</c:v>
                </c:pt>
                <c:pt idx="1640" formatCode="&quot;$&quot;#,##0.00_);[Red]\(&quot;$&quot;#,##0.00\)">
                  <c:v>53233</c:v>
                </c:pt>
                <c:pt idx="1641" formatCode="&quot;$&quot;#,##0.00_);[Red]\(&quot;$&quot;#,##0.00\)">
                  <c:v>54730</c:v>
                </c:pt>
                <c:pt idx="1642" formatCode="&quot;$&quot;#,##0.00_);[Red]\(&quot;$&quot;#,##0.00\)">
                  <c:v>39791</c:v>
                </c:pt>
                <c:pt idx="1643" formatCode="&quot;$&quot;#,##0.00_);[Red]\(&quot;$&quot;#,##0.00\)">
                  <c:v>14515</c:v>
                </c:pt>
                <c:pt idx="1644" formatCode="&quot;$&quot;#,##0.00_);[Red]\(&quot;$&quot;#,##0.00\)">
                  <c:v>53761</c:v>
                </c:pt>
                <c:pt idx="1645" formatCode="&quot;$&quot;#,##0.00_);[Red]\(&quot;$&quot;#,##0.00\)">
                  <c:v>33228</c:v>
                </c:pt>
                <c:pt idx="1646" formatCode="&quot;$&quot;#,##0.00_);[Red]\(&quot;$&quot;#,##0.00\)">
                  <c:v>64866</c:v>
                </c:pt>
                <c:pt idx="1647" formatCode="&quot;$&quot;#,##0.00_);[Red]\(&quot;$&quot;#,##0.00\)">
                  <c:v>27190</c:v>
                </c:pt>
                <c:pt idx="1648" formatCode="&quot;$&quot;#,##0.00_);[Red]\(&quot;$&quot;#,##0.00\)">
                  <c:v>69245</c:v>
                </c:pt>
                <c:pt idx="1649" formatCode="&quot;$&quot;#,##0.00_);[Red]\(&quot;$&quot;#,##0.00\)">
                  <c:v>34596</c:v>
                </c:pt>
                <c:pt idx="1651" formatCode="&quot;$&quot;#,##0.00_);[Red]\(&quot;$&quot;#,##0.00\)">
                  <c:v>47025</c:v>
                </c:pt>
                <c:pt idx="1652">
                  <c:v>74214</c:v>
                </c:pt>
                <c:pt idx="1653" formatCode="&quot;$&quot;#,##0.00_);[Red]\(&quot;$&quot;#,##0.00\)">
                  <c:v>51717</c:v>
                </c:pt>
                <c:pt idx="1654" formatCode="&quot;$&quot;#,##0.00_);[Red]\(&quot;$&quot;#,##0.00\)">
                  <c:v>33996</c:v>
                </c:pt>
                <c:pt idx="1655" formatCode="&quot;$&quot;#,##0.00_);[Red]\(&quot;$&quot;#,##0.00\)">
                  <c:v>68142</c:v>
                </c:pt>
                <c:pt idx="1656" formatCode="&quot;$&quot;#,##0.00_);[Red]\(&quot;$&quot;#,##0.00\)">
                  <c:v>28249</c:v>
                </c:pt>
                <c:pt idx="1657" formatCode="&quot;$&quot;#,##0.00_);[Red]\(&quot;$&quot;#,##0.00\)">
                  <c:v>79908</c:v>
                </c:pt>
                <c:pt idx="1658" formatCode="&quot;$&quot;#,##0.00_);[Red]\(&quot;$&quot;#,##0.00\)">
                  <c:v>34824</c:v>
                </c:pt>
                <c:pt idx="1659" formatCode="&quot;$&quot;#,##0.00_);[Red]\(&quot;$&quot;#,##0.00\)">
                  <c:v>90300</c:v>
                </c:pt>
                <c:pt idx="1660" formatCode="&quot;$&quot;#,##0.00_);[Red]\(&quot;$&quot;#,##0.00\)">
                  <c:v>33316</c:v>
                </c:pt>
                <c:pt idx="1661" formatCode="&quot;$&quot;#,##0.00_);[Red]\(&quot;$&quot;#,##0.00\)">
                  <c:v>30396</c:v>
                </c:pt>
                <c:pt idx="1662" formatCode="&quot;$&quot;#,##0.00_);[Red]\(&quot;$&quot;#,##0.00\)">
                  <c:v>32233</c:v>
                </c:pt>
                <c:pt idx="1663" formatCode="&quot;$&quot;#,##0.00_);[Red]\(&quot;$&quot;#,##0.00\)">
                  <c:v>54690</c:v>
                </c:pt>
                <c:pt idx="1664" formatCode="&quot;$&quot;#,##0.00_);[Red]\(&quot;$&quot;#,##0.00\)">
                  <c:v>84169</c:v>
                </c:pt>
                <c:pt idx="1665" formatCode="&quot;$&quot;#,##0.00_);[Red]\(&quot;$&quot;#,##0.00\)">
                  <c:v>18227</c:v>
                </c:pt>
                <c:pt idx="1666" formatCode="&quot;$&quot;#,##0.00_);[Red]\(&quot;$&quot;#,##0.00\)">
                  <c:v>75484</c:v>
                </c:pt>
                <c:pt idx="1667" formatCode="&quot;$&quot;#,##0.00_);[Red]\(&quot;$&quot;#,##0.00\)">
                  <c:v>34421</c:v>
                </c:pt>
                <c:pt idx="1668" formatCode="&quot;$&quot;#,##0.00_);[Red]\(&quot;$&quot;#,##0.00\)">
                  <c:v>24594</c:v>
                </c:pt>
                <c:pt idx="1669" formatCode="&quot;$&quot;#,##0.00_);[Red]\(&quot;$&quot;#,##0.00\)">
                  <c:v>55954</c:v>
                </c:pt>
                <c:pt idx="1670" formatCode="&quot;$&quot;#,##0.00_);[Red]\(&quot;$&quot;#,##0.00\)">
                  <c:v>43140</c:v>
                </c:pt>
                <c:pt idx="1671" formatCode="&quot;$&quot;#,##0.00_);[Red]\(&quot;$&quot;#,##0.00\)">
                  <c:v>82014</c:v>
                </c:pt>
                <c:pt idx="1672" formatCode="&quot;$&quot;#,##0.00_);[Red]\(&quot;$&quot;#,##0.00\)">
                  <c:v>44689</c:v>
                </c:pt>
                <c:pt idx="1673" formatCode="&quot;$&quot;#,##0.00_);[Red]\(&quot;$&quot;#,##0.00\)">
                  <c:v>67087</c:v>
                </c:pt>
                <c:pt idx="1674" formatCode="&quot;$&quot;#,##0.00_);[Red]\(&quot;$&quot;#,##0.00\)">
                  <c:v>68274</c:v>
                </c:pt>
                <c:pt idx="1675" formatCode="&quot;$&quot;#,##0.00_);[Red]\(&quot;$&quot;#,##0.00\)">
                  <c:v>33419</c:v>
                </c:pt>
                <c:pt idx="1676" formatCode="&quot;$&quot;#,##0.00_);[Red]\(&quot;$&quot;#,##0.00\)">
                  <c:v>29009</c:v>
                </c:pt>
                <c:pt idx="1677" formatCode="&quot;$&quot;#,##0.00_);[Red]\(&quot;$&quot;#,##0.00\)">
                  <c:v>38741</c:v>
                </c:pt>
                <c:pt idx="1678" formatCode="&quot;$&quot;#,##0.00_);[Red]\(&quot;$&quot;#,##0.00\)">
                  <c:v>15315</c:v>
                </c:pt>
                <c:pt idx="1679" formatCode="&quot;$&quot;#,##0.00_);[Red]\(&quot;$&quot;#,##0.00\)">
                  <c:v>64857</c:v>
                </c:pt>
                <c:pt idx="1680">
                  <c:v>21994</c:v>
                </c:pt>
                <c:pt idx="1681">
                  <c:v>54450</c:v>
                </c:pt>
                <c:pt idx="1682" formatCode="&quot;$&quot;#,##0.00_);[Red]\(&quot;$&quot;#,##0.00\)">
                  <c:v>63404</c:v>
                </c:pt>
                <c:pt idx="1683" formatCode="&quot;$&quot;#,##0.00_);[Red]\(&quot;$&quot;#,##0.00\)">
                  <c:v>19510</c:v>
                </c:pt>
                <c:pt idx="1684" formatCode="&quot;$&quot;#,##0.00_);[Red]\(&quot;$&quot;#,##0.00\)">
                  <c:v>24762</c:v>
                </c:pt>
                <c:pt idx="1685">
                  <c:v>46102</c:v>
                </c:pt>
                <c:pt idx="1686" formatCode="&quot;$&quot;#,##0.00_);[Red]\(&quot;$&quot;#,##0.00\)">
                  <c:v>24882</c:v>
                </c:pt>
                <c:pt idx="1687" formatCode="&quot;$&quot;#,##0.00_);[Red]\(&quot;$&quot;#,##0.00\)">
                  <c:v>157243</c:v>
                </c:pt>
                <c:pt idx="1688" formatCode="&quot;$&quot;#,##0.00_);[Red]\(&quot;$&quot;#,##0.00\)">
                  <c:v>26150</c:v>
                </c:pt>
                <c:pt idx="1689" formatCode="&quot;$&quot;#,##0.00_);[Red]\(&quot;$&quot;#,##0.00\)">
                  <c:v>30538</c:v>
                </c:pt>
                <c:pt idx="1690" formatCode="&quot;$&quot;#,##0.00_);[Red]\(&quot;$&quot;#,##0.00\)">
                  <c:v>75437</c:v>
                </c:pt>
                <c:pt idx="1691" formatCode="&quot;$&quot;#,##0.00_);[Red]\(&quot;$&quot;#,##0.00\)">
                  <c:v>79593</c:v>
                </c:pt>
                <c:pt idx="1692" formatCode="&quot;$&quot;#,##0.00_);[Red]\(&quot;$&quot;#,##0.00\)">
                  <c:v>29478</c:v>
                </c:pt>
                <c:pt idx="1693" formatCode="&quot;$&quot;#,##0.00_);[Red]\(&quot;$&quot;#,##0.00\)">
                  <c:v>19329</c:v>
                </c:pt>
                <c:pt idx="1694" formatCode="&quot;$&quot;#,##0.00_);[Red]\(&quot;$&quot;#,##0.00\)">
                  <c:v>25509</c:v>
                </c:pt>
                <c:pt idx="1695" formatCode="&quot;$&quot;#,##0.00_);[Red]\(&quot;$&quot;#,##0.00\)">
                  <c:v>65735</c:v>
                </c:pt>
                <c:pt idx="1696" formatCode="&quot;$&quot;#,##0.00_);[Red]\(&quot;$&quot;#,##0.00\)">
                  <c:v>67433</c:v>
                </c:pt>
                <c:pt idx="1697" formatCode="&quot;$&quot;#,##0.00_);[Red]\(&quot;$&quot;#,##0.00\)">
                  <c:v>72643</c:v>
                </c:pt>
                <c:pt idx="1698" formatCode="&quot;$&quot;#,##0.00_);[Red]\(&quot;$&quot;#,##0.00\)">
                  <c:v>24683</c:v>
                </c:pt>
                <c:pt idx="1699" formatCode="&quot;$&quot;#,##0.00_);[Red]\(&quot;$&quot;#,##0.00\)">
                  <c:v>85683</c:v>
                </c:pt>
                <c:pt idx="1700" formatCode="&quot;$&quot;#,##0.00_);[Red]\(&quot;$&quot;#,##0.00\)">
                  <c:v>44300</c:v>
                </c:pt>
                <c:pt idx="1702" formatCode="&quot;$&quot;#,##0.00_);[Red]\(&quot;$&quot;#,##0.00\)">
                  <c:v>48789</c:v>
                </c:pt>
                <c:pt idx="1703" formatCode="&quot;$&quot;#,##0.00_);[Red]\(&quot;$&quot;#,##0.00\)">
                  <c:v>54165</c:v>
                </c:pt>
                <c:pt idx="1704" formatCode="&quot;$&quot;#,##0.00_);[Red]\(&quot;$&quot;#,##0.00\)">
                  <c:v>32583</c:v>
                </c:pt>
                <c:pt idx="1705">
                  <c:v>49505</c:v>
                </c:pt>
                <c:pt idx="1706" formatCode="&quot;$&quot;#,##0.00_);[Red]\(&quot;$&quot;#,##0.00\)">
                  <c:v>85431</c:v>
                </c:pt>
                <c:pt idx="1707" formatCode="&quot;$&quot;#,##0.00_);[Red]\(&quot;$&quot;#,##0.00\)">
                  <c:v>60544</c:v>
                </c:pt>
                <c:pt idx="1708" formatCode="&quot;$&quot;#,##0.00_);[Red]\(&quot;$&quot;#,##0.00\)">
                  <c:v>50520</c:v>
                </c:pt>
                <c:pt idx="1709" formatCode="&quot;$&quot;#,##0.00_);[Red]\(&quot;$&quot;#,##0.00\)">
                  <c:v>42429</c:v>
                </c:pt>
                <c:pt idx="1710">
                  <c:v>80011</c:v>
                </c:pt>
                <c:pt idx="1711" formatCode="&quot;$&quot;#,##0.00_);[Red]\(&quot;$&quot;#,##0.00\)">
                  <c:v>69932</c:v>
                </c:pt>
                <c:pt idx="1712" formatCode="&quot;$&quot;#,##0.00_);[Red]\(&quot;$&quot;#,##0.00\)">
                  <c:v>46910</c:v>
                </c:pt>
                <c:pt idx="1713" formatCode="&quot;$&quot;#,##0.00_);[Red]\(&quot;$&quot;#,##0.00\)">
                  <c:v>65486</c:v>
                </c:pt>
                <c:pt idx="1714">
                  <c:v>21994</c:v>
                </c:pt>
                <c:pt idx="1715" formatCode="&quot;$&quot;#,##0.00_);[Red]\(&quot;$&quot;#,##0.00\)">
                  <c:v>81320</c:v>
                </c:pt>
                <c:pt idx="1716" formatCode="&quot;$&quot;#,##0.00_);[Red]\(&quot;$&quot;#,##0.00\)">
                  <c:v>17649</c:v>
                </c:pt>
                <c:pt idx="1717" formatCode="&quot;$&quot;#,##0.00_);[Red]\(&quot;$&quot;#,##0.00\)">
                  <c:v>46984</c:v>
                </c:pt>
                <c:pt idx="1718" formatCode="&quot;$&quot;#,##0.00_);[Red]\(&quot;$&quot;#,##0.00\)">
                  <c:v>69930</c:v>
                </c:pt>
                <c:pt idx="1719" formatCode="&quot;$&quot;#,##0.00_);[Red]\(&quot;$&quot;#,##0.00\)">
                  <c:v>54162</c:v>
                </c:pt>
                <c:pt idx="1720" formatCode="&quot;$&quot;#,##0.00_);[Red]\(&quot;$&quot;#,##0.00\)">
                  <c:v>37760</c:v>
                </c:pt>
                <c:pt idx="1721" formatCode="&quot;$&quot;#,##0.00_);[Red]\(&quot;$&quot;#,##0.00\)">
                  <c:v>69805</c:v>
                </c:pt>
                <c:pt idx="1722" formatCode="&quot;$&quot;#,##0.00_);[Red]\(&quot;$&quot;#,##0.00\)">
                  <c:v>39996</c:v>
                </c:pt>
                <c:pt idx="1723" formatCode="&quot;$&quot;#,##0.00_);[Red]\(&quot;$&quot;#,##0.00\)">
                  <c:v>42014</c:v>
                </c:pt>
                <c:pt idx="1724" formatCode="&quot;$&quot;#,##0.00_);[Red]\(&quot;$&quot;#,##0.00\)">
                  <c:v>23724</c:v>
                </c:pt>
                <c:pt idx="1725" formatCode="&quot;$&quot;#,##0.00_);[Red]\(&quot;$&quot;#,##0.00\)">
                  <c:v>53172</c:v>
                </c:pt>
                <c:pt idx="1726" formatCode="&quot;$&quot;#,##0.00_);[Red]\(&quot;$&quot;#,##0.00\)">
                  <c:v>86111</c:v>
                </c:pt>
                <c:pt idx="1727" formatCode="&quot;$&quot;#,##0.00_);[Red]\(&quot;$&quot;#,##0.00\)">
                  <c:v>43462</c:v>
                </c:pt>
                <c:pt idx="1728" formatCode="&quot;$&quot;#,##0.00_);[Red]\(&quot;$&quot;#,##0.00\)">
                  <c:v>14906</c:v>
                </c:pt>
                <c:pt idx="1729" formatCode="&quot;$&quot;#,##0.00_);[Red]\(&quot;$&quot;#,##0.00\)">
                  <c:v>26907</c:v>
                </c:pt>
                <c:pt idx="1730" formatCode="&quot;$&quot;#,##0.00_);[Red]\(&quot;$&quot;#,##0.00\)">
                  <c:v>79456</c:v>
                </c:pt>
                <c:pt idx="1731" formatCode="&quot;$&quot;#,##0.00_);[Red]\(&quot;$&quot;#,##0.00\)">
                  <c:v>80427</c:v>
                </c:pt>
                <c:pt idx="1733" formatCode="&quot;$&quot;#,##0.00_);[Red]\(&quot;$&quot;#,##0.00\)">
                  <c:v>82347</c:v>
                </c:pt>
                <c:pt idx="1734" formatCode="&quot;$&quot;#,##0.00_);[Red]\(&quot;$&quot;#,##0.00\)">
                  <c:v>28567</c:v>
                </c:pt>
                <c:pt idx="1735" formatCode="&quot;$&quot;#,##0.00_);[Red]\(&quot;$&quot;#,##0.00\)">
                  <c:v>41713</c:v>
                </c:pt>
                <c:pt idx="1736" formatCode="&quot;$&quot;#,##0.00_);[Red]\(&quot;$&quot;#,##0.00\)">
                  <c:v>63693</c:v>
                </c:pt>
                <c:pt idx="1737" formatCode="&quot;$&quot;#,##0.00_);[Red]\(&quot;$&quot;#,##0.00\)">
                  <c:v>67369</c:v>
                </c:pt>
                <c:pt idx="1738" formatCode="&quot;$&quot;#,##0.00_);[Red]\(&quot;$&quot;#,##0.00\)">
                  <c:v>55563</c:v>
                </c:pt>
                <c:pt idx="1739" formatCode="&quot;$&quot;#,##0.00_);[Red]\(&quot;$&quot;#,##0.00\)">
                  <c:v>75433</c:v>
                </c:pt>
                <c:pt idx="1740" formatCode="&quot;$&quot;#,##0.00_);[Red]\(&quot;$&quot;#,##0.00\)">
                  <c:v>37235</c:v>
                </c:pt>
                <c:pt idx="1741" formatCode="&quot;$&quot;#,##0.00_);[Red]\(&quot;$&quot;#,##0.00\)">
                  <c:v>45068</c:v>
                </c:pt>
                <c:pt idx="1742">
                  <c:v>68657</c:v>
                </c:pt>
                <c:pt idx="1743" formatCode="&quot;$&quot;#,##0.00_);[Red]\(&quot;$&quot;#,##0.00\)">
                  <c:v>57420</c:v>
                </c:pt>
                <c:pt idx="1744" formatCode="&quot;$&quot;#,##0.00_);[Red]\(&quot;$&quot;#,##0.00\)">
                  <c:v>38361</c:v>
                </c:pt>
                <c:pt idx="1745" formatCode="&quot;$&quot;#,##0.00_);[Red]\(&quot;$&quot;#,##0.00\)">
                  <c:v>36145</c:v>
                </c:pt>
                <c:pt idx="1746" formatCode="&quot;$&quot;#,##0.00_);[Red]\(&quot;$&quot;#,##0.00\)">
                  <c:v>59292</c:v>
                </c:pt>
                <c:pt idx="1747" formatCode="&quot;$&quot;#,##0.00_);[Red]\(&quot;$&quot;#,##0.00\)">
                  <c:v>57045</c:v>
                </c:pt>
                <c:pt idx="1748" formatCode="&quot;$&quot;#,##0.00_);[Red]\(&quot;$&quot;#,##0.00\)">
                  <c:v>62058</c:v>
                </c:pt>
                <c:pt idx="1749" formatCode="&quot;$&quot;#,##0.00_);[Red]\(&quot;$&quot;#,##0.00\)">
                  <c:v>59060</c:v>
                </c:pt>
                <c:pt idx="1750" formatCode="&quot;$&quot;#,##0.00_);[Red]\(&quot;$&quot;#,##0.00\)">
                  <c:v>38175</c:v>
                </c:pt>
                <c:pt idx="1751" formatCode="&quot;$&quot;#,##0.00_);[Red]\(&quot;$&quot;#,##0.00\)">
                  <c:v>48948</c:v>
                </c:pt>
                <c:pt idx="1752">
                  <c:v>48904</c:v>
                </c:pt>
                <c:pt idx="1753" formatCode="&quot;$&quot;#,##0.00_);[Red]\(&quot;$&quot;#,##0.00\)">
                  <c:v>13533</c:v>
                </c:pt>
                <c:pt idx="1754" formatCode="&quot;$&quot;#,##0.00_);[Red]\(&quot;$&quot;#,##0.00\)">
                  <c:v>51195</c:v>
                </c:pt>
                <c:pt idx="1755" formatCode="&quot;$&quot;#,##0.00_);[Red]\(&quot;$&quot;#,##0.00\)">
                  <c:v>37509</c:v>
                </c:pt>
                <c:pt idx="1756" formatCode="&quot;$&quot;#,##0.00_);[Red]\(&quot;$&quot;#,##0.00\)">
                  <c:v>30372</c:v>
                </c:pt>
                <c:pt idx="1757" formatCode="&quot;$&quot;#,##0.00_);[Red]\(&quot;$&quot;#,##0.00\)">
                  <c:v>61064</c:v>
                </c:pt>
                <c:pt idx="1758" formatCode="&quot;$&quot;#,##0.00_);[Red]\(&quot;$&quot;#,##0.00\)">
                  <c:v>44325</c:v>
                </c:pt>
                <c:pt idx="1759" formatCode="&quot;$&quot;#,##0.00_);[Red]\(&quot;$&quot;#,##0.00\)">
                  <c:v>67546</c:v>
                </c:pt>
                <c:pt idx="1760" formatCode="&quot;$&quot;#,##0.00_);[Red]\(&quot;$&quot;#,##0.00\)">
                  <c:v>35196</c:v>
                </c:pt>
                <c:pt idx="1761" formatCode="&quot;$&quot;#,##0.00_);[Red]\(&quot;$&quot;#,##0.00\)">
                  <c:v>33629</c:v>
                </c:pt>
                <c:pt idx="1762">
                  <c:v>65808</c:v>
                </c:pt>
                <c:pt idx="1763" formatCode="&quot;$&quot;#,##0.00_);[Red]\(&quot;$&quot;#,##0.00\)">
                  <c:v>70596</c:v>
                </c:pt>
                <c:pt idx="1764" formatCode="&quot;$&quot;#,##0.00_);[Red]\(&quot;$&quot;#,##0.00\)">
                  <c:v>42720</c:v>
                </c:pt>
                <c:pt idx="1765" formatCode="&quot;$&quot;#,##0.00_);[Red]\(&quot;$&quot;#,##0.00\)">
                  <c:v>87195</c:v>
                </c:pt>
                <c:pt idx="1766" formatCode="&quot;$&quot;#,##0.00_);[Red]\(&quot;$&quot;#,##0.00\)">
                  <c:v>42586</c:v>
                </c:pt>
                <c:pt idx="1767" formatCode="&quot;$&quot;#,##0.00_);[Red]\(&quot;$&quot;#,##0.00\)">
                  <c:v>56320</c:v>
                </c:pt>
                <c:pt idx="1768" formatCode="&quot;$&quot;#,##0.00_);[Red]\(&quot;$&quot;#,##0.00\)">
                  <c:v>36627</c:v>
                </c:pt>
                <c:pt idx="1769">
                  <c:v>59235</c:v>
                </c:pt>
                <c:pt idx="1770" formatCode="&quot;$&quot;#,##0.00_);[Red]\(&quot;$&quot;#,##0.00\)">
                  <c:v>83917</c:v>
                </c:pt>
                <c:pt idx="1771" formatCode="&quot;$&quot;#,##0.00_);[Red]\(&quot;$&quot;#,##0.00\)">
                  <c:v>70053</c:v>
                </c:pt>
                <c:pt idx="1772" formatCode="&quot;$&quot;#,##0.00_);[Red]\(&quot;$&quot;#,##0.00\)">
                  <c:v>83033</c:v>
                </c:pt>
                <c:pt idx="1773" formatCode="&quot;$&quot;#,##0.00_);[Red]\(&quot;$&quot;#,##0.00\)">
                  <c:v>65176</c:v>
                </c:pt>
                <c:pt idx="1774" formatCode="&quot;$&quot;#,##0.00_);[Red]\(&quot;$&quot;#,##0.00\)">
                  <c:v>32146</c:v>
                </c:pt>
                <c:pt idx="1775" formatCode="&quot;$&quot;#,##0.00_);[Red]\(&quot;$&quot;#,##0.00\)">
                  <c:v>61250</c:v>
                </c:pt>
                <c:pt idx="1776" formatCode="&quot;$&quot;#,##0.00_);[Red]\(&quot;$&quot;#,##0.00\)">
                  <c:v>54137</c:v>
                </c:pt>
                <c:pt idx="1777" formatCode="&quot;$&quot;#,##0.00_);[Red]\(&quot;$&quot;#,##0.00\)">
                  <c:v>65569</c:v>
                </c:pt>
                <c:pt idx="1778" formatCode="&quot;$&quot;#,##0.00_);[Red]\(&quot;$&quot;#,##0.00\)">
                  <c:v>35791</c:v>
                </c:pt>
                <c:pt idx="1779" formatCode="&quot;$&quot;#,##0.00_);[Red]\(&quot;$&quot;#,##0.00\)">
                  <c:v>40451</c:v>
                </c:pt>
                <c:pt idx="1780" formatCode="&quot;$&quot;#,##0.00_);[Red]\(&quot;$&quot;#,##0.00\)">
                  <c:v>64831</c:v>
                </c:pt>
                <c:pt idx="1781" formatCode="&quot;$&quot;#,##0.00_);[Red]\(&quot;$&quot;#,##0.00\)">
                  <c:v>44319</c:v>
                </c:pt>
                <c:pt idx="1782" formatCode="&quot;$&quot;#,##0.00_);[Red]\(&quot;$&quot;#,##0.00\)">
                  <c:v>71855</c:v>
                </c:pt>
                <c:pt idx="1783" formatCode="&quot;$&quot;#,##0.00_);[Red]\(&quot;$&quot;#,##0.00\)">
                  <c:v>62010</c:v>
                </c:pt>
                <c:pt idx="1784" formatCode="&quot;$&quot;#,##0.00_);[Red]\(&quot;$&quot;#,##0.00\)">
                  <c:v>19514</c:v>
                </c:pt>
                <c:pt idx="1785" formatCode="&quot;$&quot;#,##0.00_);[Red]\(&quot;$&quot;#,##0.00\)">
                  <c:v>16581</c:v>
                </c:pt>
                <c:pt idx="1786" formatCode="&quot;$&quot;#,##0.00_);[Red]\(&quot;$&quot;#,##0.00\)">
                  <c:v>68316</c:v>
                </c:pt>
                <c:pt idx="1788" formatCode="&quot;$&quot;#,##0.00_);[Red]\(&quot;$&quot;#,##0.00\)">
                  <c:v>83151</c:v>
                </c:pt>
                <c:pt idx="1789" formatCode="&quot;$&quot;#,##0.00_);[Red]\(&quot;$&quot;#,##0.00\)">
                  <c:v>37085</c:v>
                </c:pt>
                <c:pt idx="1790" formatCode="&quot;$&quot;#,##0.00_);[Red]\(&quot;$&quot;#,##0.00\)">
                  <c:v>70116</c:v>
                </c:pt>
                <c:pt idx="1791" formatCode="&quot;$&quot;#,##0.00_);[Red]\(&quot;$&quot;#,##0.00\)">
                  <c:v>79800</c:v>
                </c:pt>
                <c:pt idx="1792" formatCode="&quot;$&quot;#,##0.00_);[Red]\(&quot;$&quot;#,##0.00\)">
                  <c:v>69109</c:v>
                </c:pt>
                <c:pt idx="1793" formatCode="&quot;$&quot;#,##0.00_);[Red]\(&quot;$&quot;#,##0.00\)">
                  <c:v>30732</c:v>
                </c:pt>
                <c:pt idx="1794">
                  <c:v>38578</c:v>
                </c:pt>
                <c:pt idx="1795" formatCode="&quot;$&quot;#,##0.00_);[Red]\(&quot;$&quot;#,##0.00\)">
                  <c:v>20518</c:v>
                </c:pt>
                <c:pt idx="1796" formatCode="&quot;$&quot;#,##0.00_);[Red]\(&quot;$&quot;#,##0.00\)">
                  <c:v>62972</c:v>
                </c:pt>
                <c:pt idx="1797" formatCode="&quot;$&quot;#,##0.00_);[Red]\(&quot;$&quot;#,##0.00\)">
                  <c:v>46086</c:v>
                </c:pt>
                <c:pt idx="1798" formatCode="&quot;$&quot;#,##0.00_);[Red]\(&quot;$&quot;#,##0.00\)">
                  <c:v>60905</c:v>
                </c:pt>
                <c:pt idx="1799" formatCode="&quot;$&quot;#,##0.00_);[Red]\(&quot;$&quot;#,##0.00\)">
                  <c:v>66565</c:v>
                </c:pt>
                <c:pt idx="1800" formatCode="&quot;$&quot;#,##0.00_);[Red]\(&quot;$&quot;#,##0.00\)">
                  <c:v>80134</c:v>
                </c:pt>
                <c:pt idx="1801" formatCode="&quot;$&quot;#,##0.00_);[Red]\(&quot;$&quot;#,##0.00\)">
                  <c:v>27203</c:v>
                </c:pt>
                <c:pt idx="1802" formatCode="&quot;$&quot;#,##0.00_);[Red]\(&quot;$&quot;#,##0.00\)">
                  <c:v>50523</c:v>
                </c:pt>
                <c:pt idx="1803" formatCode="&quot;$&quot;#,##0.00_);[Red]\(&quot;$&quot;#,##0.00\)">
                  <c:v>72504</c:v>
                </c:pt>
                <c:pt idx="1804" formatCode="&quot;$&quot;#,##0.00_);[Red]\(&quot;$&quot;#,##0.00\)">
                  <c:v>48918</c:v>
                </c:pt>
                <c:pt idx="1805" formatCode="&quot;$&quot;#,##0.00_);[Red]\(&quot;$&quot;#,##0.00\)">
                  <c:v>59304</c:v>
                </c:pt>
                <c:pt idx="1806" formatCode="&quot;$&quot;#,##0.00_);[Red]\(&quot;$&quot;#,##0.00\)">
                  <c:v>63967</c:v>
                </c:pt>
                <c:pt idx="1807" formatCode="&quot;$&quot;#,##0.00_);[Red]\(&quot;$&quot;#,##0.00\)">
                  <c:v>67131</c:v>
                </c:pt>
                <c:pt idx="1808" formatCode="&quot;$&quot;#,##0.00_);[Red]\(&quot;$&quot;#,##0.00\)">
                  <c:v>69759</c:v>
                </c:pt>
                <c:pt idx="1809" formatCode="&quot;$&quot;#,##0.00_);[Red]\(&quot;$&quot;#,##0.00\)">
                  <c:v>39722</c:v>
                </c:pt>
                <c:pt idx="1810" formatCode="&quot;$&quot;#,##0.00_);[Red]\(&quot;$&quot;#,##0.00\)">
                  <c:v>66731</c:v>
                </c:pt>
                <c:pt idx="1811" formatCode="&quot;$&quot;#,##0.00_);[Red]\(&quot;$&quot;#,##0.00\)">
                  <c:v>77382</c:v>
                </c:pt>
                <c:pt idx="1812" formatCode="&quot;$&quot;#,##0.00_);[Red]\(&quot;$&quot;#,##0.00\)">
                  <c:v>80573</c:v>
                </c:pt>
                <c:pt idx="1813" formatCode="&quot;$&quot;#,##0.00_);[Red]\(&quot;$&quot;#,##0.00\)">
                  <c:v>72828</c:v>
                </c:pt>
                <c:pt idx="1814" formatCode="&quot;$&quot;#,##0.00_);[Red]\(&quot;$&quot;#,##0.00\)">
                  <c:v>31880</c:v>
                </c:pt>
                <c:pt idx="1815" formatCode="&quot;$&quot;#,##0.00_);[Red]\(&quot;$&quot;#,##0.00\)">
                  <c:v>42691</c:v>
                </c:pt>
                <c:pt idx="1816" formatCode="&quot;$&quot;#,##0.00_);[Red]\(&quot;$&quot;#,##0.00\)">
                  <c:v>43974</c:v>
                </c:pt>
                <c:pt idx="1817" formatCode="&quot;$&quot;#,##0.00_);[Red]\(&quot;$&quot;#,##0.00\)">
                  <c:v>35788</c:v>
                </c:pt>
                <c:pt idx="1818" formatCode="&quot;$&quot;#,##0.00_);[Red]\(&quot;$&quot;#,##0.00\)">
                  <c:v>91700</c:v>
                </c:pt>
                <c:pt idx="1819" formatCode="&quot;$&quot;#,##0.00_);[Red]\(&quot;$&quot;#,##0.00\)">
                  <c:v>55260</c:v>
                </c:pt>
                <c:pt idx="1821" formatCode="&quot;$&quot;#,##0.00_);[Red]\(&quot;$&quot;#,##0.00\)">
                  <c:v>61923</c:v>
                </c:pt>
                <c:pt idx="1822" formatCode="&quot;$&quot;#,##0.00_);[Red]\(&quot;$&quot;#,##0.00\)">
                  <c:v>60504</c:v>
                </c:pt>
                <c:pt idx="1823" formatCode="&quot;$&quot;#,##0.00_);[Red]\(&quot;$&quot;#,##0.00\)">
                  <c:v>64509</c:v>
                </c:pt>
                <c:pt idx="1824" formatCode="&quot;$&quot;#,##0.00_);[Red]\(&quot;$&quot;#,##0.00\)">
                  <c:v>40101</c:v>
                </c:pt>
                <c:pt idx="1825" formatCode="&quot;$&quot;#,##0.00_);[Red]\(&quot;$&quot;#,##0.00\)">
                  <c:v>58350</c:v>
                </c:pt>
                <c:pt idx="1826" formatCode="&quot;$&quot;#,##0.00_);[Red]\(&quot;$&quot;#,##0.00\)">
                  <c:v>70356</c:v>
                </c:pt>
                <c:pt idx="1827" formatCode="&quot;$&quot;#,##0.00_);[Red]\(&quot;$&quot;#,##0.00\)">
                  <c:v>32414</c:v>
                </c:pt>
                <c:pt idx="1828">
                  <c:v>79529</c:v>
                </c:pt>
                <c:pt idx="1829" formatCode="&quot;$&quot;#,##0.00_);[Red]\(&quot;$&quot;#,##0.00\)">
                  <c:v>75027</c:v>
                </c:pt>
                <c:pt idx="1830" formatCode="&quot;$&quot;#,##0.00_);[Red]\(&quot;$&quot;#,##0.00\)">
                  <c:v>80950</c:v>
                </c:pt>
                <c:pt idx="1831" formatCode="&quot;$&quot;#,##0.00_);[Red]\(&quot;$&quot;#,##0.00\)">
                  <c:v>60199</c:v>
                </c:pt>
                <c:pt idx="1832" formatCode="&quot;$&quot;#,##0.00_);[Red]\(&quot;$&quot;#,##0.00\)">
                  <c:v>53977</c:v>
                </c:pt>
                <c:pt idx="1833" formatCode="&quot;$&quot;#,##0.00_);[Red]\(&quot;$&quot;#,##0.00\)">
                  <c:v>83151</c:v>
                </c:pt>
                <c:pt idx="1834" formatCode="&quot;$&quot;#,##0.00_);[Red]\(&quot;$&quot;#,##0.00\)">
                  <c:v>36781</c:v>
                </c:pt>
                <c:pt idx="1835" formatCode="&quot;$&quot;#,##0.00_);[Red]\(&quot;$&quot;#,##0.00\)">
                  <c:v>34242</c:v>
                </c:pt>
                <c:pt idx="1836" formatCode="&quot;$&quot;#,##0.00_);[Red]\(&quot;$&quot;#,##0.00\)">
                  <c:v>81795</c:v>
                </c:pt>
                <c:pt idx="1837" formatCode="&quot;$&quot;#,##0.00_);[Red]\(&quot;$&quot;#,##0.00\)">
                  <c:v>81574</c:v>
                </c:pt>
                <c:pt idx="1838" formatCode="&quot;$&quot;#,##0.00_);[Red]\(&quot;$&quot;#,##0.00\)">
                  <c:v>5305</c:v>
                </c:pt>
                <c:pt idx="1839" formatCode="&quot;$&quot;#,##0.00_);[Red]\(&quot;$&quot;#,##0.00\)">
                  <c:v>79689</c:v>
                </c:pt>
                <c:pt idx="1840" formatCode="&quot;$&quot;#,##0.00_);[Red]\(&quot;$&quot;#,##0.00\)">
                  <c:v>62820</c:v>
                </c:pt>
                <c:pt idx="1841" formatCode="&quot;$&quot;#,##0.00_);[Red]\(&quot;$&quot;#,##0.00\)">
                  <c:v>13084</c:v>
                </c:pt>
                <c:pt idx="1842" formatCode="&quot;$&quot;#,##0.00_);[Red]\(&quot;$&quot;#,##0.00\)">
                  <c:v>49912</c:v>
                </c:pt>
                <c:pt idx="1843" formatCode="&quot;$&quot;#,##0.00_);[Red]\(&quot;$&quot;#,##0.00\)">
                  <c:v>62187</c:v>
                </c:pt>
                <c:pt idx="1844" formatCode="&quot;$&quot;#,##0.00_);[Red]\(&quot;$&quot;#,##0.00\)">
                  <c:v>50943</c:v>
                </c:pt>
                <c:pt idx="1845" formatCode="&quot;$&quot;#,##0.00_);[Red]\(&quot;$&quot;#,##0.00\)">
                  <c:v>92533</c:v>
                </c:pt>
                <c:pt idx="1846" formatCode="&quot;$&quot;#,##0.00_);[Red]\(&quot;$&quot;#,##0.00\)">
                  <c:v>62450</c:v>
                </c:pt>
                <c:pt idx="1847" formatCode="&quot;$&quot;#,##0.00_);[Red]\(&quot;$&quot;#,##0.00\)">
                  <c:v>37040</c:v>
                </c:pt>
                <c:pt idx="1848" formatCode="&quot;$&quot;#,##0.00_);[Red]\(&quot;$&quot;#,##0.00\)">
                  <c:v>69263</c:v>
                </c:pt>
                <c:pt idx="1849" formatCode="&quot;$&quot;#,##0.00_);[Red]\(&quot;$&quot;#,##0.00\)">
                  <c:v>60000</c:v>
                </c:pt>
                <c:pt idx="1850" formatCode="&quot;$&quot;#,##0.00_);[Red]\(&quot;$&quot;#,##0.00\)">
                  <c:v>88194</c:v>
                </c:pt>
                <c:pt idx="1851" formatCode="&quot;$&quot;#,##0.00_);[Red]\(&quot;$&quot;#,##0.00\)">
                  <c:v>65846</c:v>
                </c:pt>
                <c:pt idx="1852" formatCode="&quot;$&quot;#,##0.00_);[Red]\(&quot;$&quot;#,##0.00\)">
                  <c:v>66373</c:v>
                </c:pt>
                <c:pt idx="1853" formatCode="&quot;$&quot;#,##0.00_);[Red]\(&quot;$&quot;#,##0.00\)">
                  <c:v>66373</c:v>
                </c:pt>
                <c:pt idx="1854" formatCode="&quot;$&quot;#,##0.00_);[Red]\(&quot;$&quot;#,##0.00\)">
                  <c:v>50127</c:v>
                </c:pt>
                <c:pt idx="1855" formatCode="&quot;$&quot;#,##0.00_);[Red]\(&quot;$&quot;#,##0.00\)">
                  <c:v>26954</c:v>
                </c:pt>
                <c:pt idx="1856" formatCode="&quot;$&quot;#,##0.00_);[Red]\(&quot;$&quot;#,##0.00\)">
                  <c:v>37717</c:v>
                </c:pt>
                <c:pt idx="1857" formatCode="&quot;$&quot;#,##0.00_);[Red]\(&quot;$&quot;#,##0.00\)">
                  <c:v>85485</c:v>
                </c:pt>
                <c:pt idx="1858" formatCode="&quot;$&quot;#,##0.00_);[Red]\(&quot;$&quot;#,##0.00\)">
                  <c:v>52869</c:v>
                </c:pt>
                <c:pt idx="1859" formatCode="&quot;$&quot;#,##0.00_);[Red]\(&quot;$&quot;#,##0.00\)">
                  <c:v>38360</c:v>
                </c:pt>
                <c:pt idx="1860" formatCode="&quot;$&quot;#,##0.00_);[Red]\(&quot;$&quot;#,##0.00\)">
                  <c:v>32765</c:v>
                </c:pt>
                <c:pt idx="1861" formatCode="&quot;$&quot;#,##0.00_);[Red]\(&quot;$&quot;#,##0.00\)">
                  <c:v>58308</c:v>
                </c:pt>
                <c:pt idx="1863" formatCode="&quot;$&quot;#,##0.00_);[Red]\(&quot;$&quot;#,##0.00\)">
                  <c:v>79761</c:v>
                </c:pt>
                <c:pt idx="1864" formatCode="&quot;$&quot;#,##0.00_);[Red]\(&quot;$&quot;#,##0.00\)">
                  <c:v>73538</c:v>
                </c:pt>
                <c:pt idx="1865" formatCode="&quot;$&quot;#,##0.00_);[Red]\(&quot;$&quot;#,##0.00\)">
                  <c:v>22419</c:v>
                </c:pt>
                <c:pt idx="1866" formatCode="&quot;$&quot;#,##0.00_);[Red]\(&quot;$&quot;#,##0.00\)">
                  <c:v>71706</c:v>
                </c:pt>
                <c:pt idx="1867" formatCode="&quot;$&quot;#,##0.00_);[Red]\(&quot;$&quot;#,##0.00\)">
                  <c:v>34738</c:v>
                </c:pt>
                <c:pt idx="1868">
                  <c:v>65324</c:v>
                </c:pt>
                <c:pt idx="1869" formatCode="&quot;$&quot;#,##0.00_);[Red]\(&quot;$&quot;#,##0.00\)">
                  <c:v>66503</c:v>
                </c:pt>
                <c:pt idx="1870" formatCode="&quot;$&quot;#,##0.00_);[Red]\(&quot;$&quot;#,##0.00\)">
                  <c:v>17148</c:v>
                </c:pt>
                <c:pt idx="1871" formatCode="&quot;$&quot;#,##0.00_);[Red]\(&quot;$&quot;#,##0.00\)">
                  <c:v>57957</c:v>
                </c:pt>
                <c:pt idx="1872" formatCode="&quot;$&quot;#,##0.00_);[Red]\(&quot;$&quot;#,##0.00\)">
                  <c:v>45921</c:v>
                </c:pt>
                <c:pt idx="1873" formatCode="&quot;$&quot;#,##0.00_);[Red]\(&quot;$&quot;#,##0.00\)">
                  <c:v>23976</c:v>
                </c:pt>
                <c:pt idx="1874" formatCode="&quot;$&quot;#,##0.00_);[Red]\(&quot;$&quot;#,##0.00\)">
                  <c:v>76412</c:v>
                </c:pt>
                <c:pt idx="1875" formatCode="&quot;$&quot;#,##0.00_);[Red]\(&quot;$&quot;#,##0.00\)">
                  <c:v>71853</c:v>
                </c:pt>
                <c:pt idx="1876" formatCode="&quot;$&quot;#,##0.00_);[Red]\(&quot;$&quot;#,##0.00\)">
                  <c:v>93404</c:v>
                </c:pt>
                <c:pt idx="1877" formatCode="&quot;$&quot;#,##0.00_);[Red]\(&quot;$&quot;#,##0.00\)">
                  <c:v>58113</c:v>
                </c:pt>
                <c:pt idx="1878" formatCode="&quot;$&quot;#,##0.00_);[Red]\(&quot;$&quot;#,##0.00\)">
                  <c:v>28071</c:v>
                </c:pt>
                <c:pt idx="1879">
                  <c:v>81698</c:v>
                </c:pt>
                <c:pt idx="1880" formatCode="&quot;$&quot;#,##0.00_);[Red]\(&quot;$&quot;#,##0.00\)">
                  <c:v>40794</c:v>
                </c:pt>
                <c:pt idx="1881" formatCode="&quot;$&quot;#,##0.00_);[Red]\(&quot;$&quot;#,##0.00\)">
                  <c:v>49118</c:v>
                </c:pt>
                <c:pt idx="1882" formatCode="&quot;$&quot;#,##0.00_);[Red]\(&quot;$&quot;#,##0.00\)">
                  <c:v>40479</c:v>
                </c:pt>
                <c:pt idx="1883" formatCode="&quot;$&quot;#,##0.00_);[Red]\(&quot;$&quot;#,##0.00\)">
                  <c:v>73687</c:v>
                </c:pt>
                <c:pt idx="1884" formatCode="&quot;$&quot;#,##0.00_);[Red]\(&quot;$&quot;#,##0.00\)">
                  <c:v>24645</c:v>
                </c:pt>
                <c:pt idx="1885" formatCode="&quot;$&quot;#,##0.00_);[Red]\(&quot;$&quot;#,##0.00\)">
                  <c:v>19986</c:v>
                </c:pt>
                <c:pt idx="1886" formatCode="&quot;$&quot;#,##0.00_);[Red]\(&quot;$&quot;#,##0.00\)">
                  <c:v>7500</c:v>
                </c:pt>
                <c:pt idx="1887" formatCode="&quot;$&quot;#,##0.00_);[Red]\(&quot;$&quot;#,##0.00\)">
                  <c:v>57072</c:v>
                </c:pt>
                <c:pt idx="1888" formatCode="&quot;$&quot;#,##0.00_);[Red]\(&quot;$&quot;#,##0.00\)">
                  <c:v>83003</c:v>
                </c:pt>
                <c:pt idx="1889" formatCode="&quot;$&quot;#,##0.00_);[Red]\(&quot;$&quot;#,##0.00\)">
                  <c:v>32313</c:v>
                </c:pt>
                <c:pt idx="1890" formatCode="&quot;$&quot;#,##0.00_);[Red]\(&quot;$&quot;#,##0.00\)">
                  <c:v>33762</c:v>
                </c:pt>
                <c:pt idx="1891" formatCode="&quot;$&quot;#,##0.00_);[Red]\(&quot;$&quot;#,##0.00\)">
                  <c:v>82032</c:v>
                </c:pt>
                <c:pt idx="1892" formatCode="&quot;$&quot;#,##0.00_);[Red]\(&quot;$&quot;#,##0.00\)">
                  <c:v>22010</c:v>
                </c:pt>
                <c:pt idx="1893">
                  <c:v>64260</c:v>
                </c:pt>
                <c:pt idx="1894" formatCode="&quot;$&quot;#,##0.00_);[Red]\(&quot;$&quot;#,##0.00\)">
                  <c:v>65295</c:v>
                </c:pt>
                <c:pt idx="1895" formatCode="&quot;$&quot;#,##0.00_);[Red]\(&quot;$&quot;#,##0.00\)">
                  <c:v>73448</c:v>
                </c:pt>
                <c:pt idx="1896" formatCode="&quot;$&quot;#,##0.00_);[Red]\(&quot;$&quot;#,##0.00\)">
                  <c:v>69969</c:v>
                </c:pt>
                <c:pt idx="1897">
                  <c:v>23830</c:v>
                </c:pt>
                <c:pt idx="1898" formatCode="&quot;$&quot;#,##0.00_);[Red]\(&quot;$&quot;#,##0.00\)">
                  <c:v>15033</c:v>
                </c:pt>
                <c:pt idx="1899" formatCode="&quot;$&quot;#,##0.00_);[Red]\(&quot;$&quot;#,##0.00\)">
                  <c:v>65488</c:v>
                </c:pt>
                <c:pt idx="1900" formatCode="&quot;$&quot;#,##0.00_);[Red]\(&quot;$&quot;#,##0.00\)">
                  <c:v>35876</c:v>
                </c:pt>
                <c:pt idx="1901" formatCode="&quot;$&quot;#,##0.00_);[Red]\(&quot;$&quot;#,##0.00\)">
                  <c:v>64590</c:v>
                </c:pt>
                <c:pt idx="1902" formatCode="&quot;$&quot;#,##0.00_);[Red]\(&quot;$&quot;#,##0.00\)">
                  <c:v>46904</c:v>
                </c:pt>
                <c:pt idx="1903" formatCode="&quot;$&quot;#,##0.00_);[Red]\(&quot;$&quot;#,##0.00\)">
                  <c:v>35797</c:v>
                </c:pt>
                <c:pt idx="1904" formatCode="&quot;$&quot;#,##0.00_);[Red]\(&quot;$&quot;#,##0.00\)">
                  <c:v>54237</c:v>
                </c:pt>
                <c:pt idx="1905" formatCode="&quot;$&quot;#,##0.00_);[Red]\(&quot;$&quot;#,##0.00\)">
                  <c:v>18793</c:v>
                </c:pt>
                <c:pt idx="1906" formatCode="&quot;$&quot;#,##0.00_);[Red]\(&quot;$&quot;#,##0.00\)">
                  <c:v>19514</c:v>
                </c:pt>
                <c:pt idx="1907" formatCode="&quot;$&quot;#,##0.00_);[Red]\(&quot;$&quot;#,##0.00\)">
                  <c:v>23162</c:v>
                </c:pt>
                <c:pt idx="1908">
                  <c:v>73170</c:v>
                </c:pt>
                <c:pt idx="1909" formatCode="&quot;$&quot;#,##0.00_);[Red]\(&quot;$&quot;#,##0.00\)">
                  <c:v>53790</c:v>
                </c:pt>
                <c:pt idx="1910" formatCode="&quot;$&quot;#,##0.00_);[Red]\(&quot;$&quot;#,##0.00\)">
                  <c:v>67272</c:v>
                </c:pt>
                <c:pt idx="1911" formatCode="&quot;$&quot;#,##0.00_);[Red]\(&quot;$&quot;#,##0.00\)">
                  <c:v>41883</c:v>
                </c:pt>
                <c:pt idx="1912" formatCode="&quot;$&quot;#,##0.00_);[Red]\(&quot;$&quot;#,##0.00\)">
                  <c:v>38097</c:v>
                </c:pt>
                <c:pt idx="1913" formatCode="&quot;$&quot;#,##0.00_);[Red]\(&quot;$&quot;#,##0.00\)">
                  <c:v>31560</c:v>
                </c:pt>
                <c:pt idx="1914" formatCode="&quot;$&quot;#,##0.00_);[Red]\(&quot;$&quot;#,##0.00\)">
                  <c:v>55212</c:v>
                </c:pt>
                <c:pt idx="1915" formatCode="&quot;$&quot;#,##0.00_);[Red]\(&quot;$&quot;#,##0.00\)">
                  <c:v>58086</c:v>
                </c:pt>
                <c:pt idx="1916" formatCode="&quot;$&quot;#,##0.00_);[Red]\(&quot;$&quot;#,##0.00\)">
                  <c:v>67716</c:v>
                </c:pt>
                <c:pt idx="1917" formatCode="&quot;$&quot;#,##0.00_);[Red]\(&quot;$&quot;#,##0.00\)">
                  <c:v>28764</c:v>
                </c:pt>
                <c:pt idx="1918" formatCode="&quot;$&quot;#,##0.00_);[Red]\(&quot;$&quot;#,##0.00\)">
                  <c:v>23539</c:v>
                </c:pt>
                <c:pt idx="1919" formatCode="&quot;$&quot;#,##0.00_);[Red]\(&quot;$&quot;#,##0.00\)">
                  <c:v>58275</c:v>
                </c:pt>
                <c:pt idx="1920" formatCode="&quot;$&quot;#,##0.00_);[Red]\(&quot;$&quot;#,##0.00\)">
                  <c:v>24882</c:v>
                </c:pt>
                <c:pt idx="1921" formatCode="&quot;$&quot;#,##0.00_);[Red]\(&quot;$&quot;#,##0.00\)">
                  <c:v>41850</c:v>
                </c:pt>
                <c:pt idx="1922" formatCode="&quot;$&quot;#,##0.00_);[Red]\(&quot;$&quot;#,##0.00\)">
                  <c:v>42386</c:v>
                </c:pt>
                <c:pt idx="1923" formatCode="&quot;$&quot;#,##0.00_);[Red]\(&quot;$&quot;#,##0.00\)">
                  <c:v>34377</c:v>
                </c:pt>
                <c:pt idx="1924" formatCode="&quot;$&quot;#,##0.00_);[Red]\(&quot;$&quot;#,##0.00\)">
                  <c:v>76998</c:v>
                </c:pt>
                <c:pt idx="1925" formatCode="&quot;$&quot;#,##0.00_);[Red]\(&quot;$&quot;#,##0.00\)">
                  <c:v>64325</c:v>
                </c:pt>
                <c:pt idx="1926" formatCode="&quot;$&quot;#,##0.00_);[Red]\(&quot;$&quot;#,##0.00\)">
                  <c:v>84906</c:v>
                </c:pt>
                <c:pt idx="1927" formatCode="&quot;$&quot;#,##0.00_);[Red]\(&quot;$&quot;#,##0.00\)">
                  <c:v>52278</c:v>
                </c:pt>
                <c:pt idx="1928" formatCode="&quot;$&quot;#,##0.00_);[Red]\(&quot;$&quot;#,##0.00\)">
                  <c:v>23331</c:v>
                </c:pt>
                <c:pt idx="1929" formatCode="&quot;$&quot;#,##0.00_);[Red]\(&quot;$&quot;#,##0.00\)">
                  <c:v>71499</c:v>
                </c:pt>
                <c:pt idx="1930" formatCode="&quot;$&quot;#,##0.00_);[Red]\(&quot;$&quot;#,##0.00\)">
                  <c:v>78499</c:v>
                </c:pt>
                <c:pt idx="1931" formatCode="&quot;$&quot;#,##0.00_);[Red]\(&quot;$&quot;#,##0.00\)">
                  <c:v>58116</c:v>
                </c:pt>
                <c:pt idx="1932" formatCode="&quot;$&quot;#,##0.00_);[Red]\(&quot;$&quot;#,##0.00\)">
                  <c:v>83664</c:v>
                </c:pt>
                <c:pt idx="1933" formatCode="&quot;$&quot;#,##0.00_);[Red]\(&quot;$&quot;#,##0.00\)">
                  <c:v>56129</c:v>
                </c:pt>
                <c:pt idx="1934" formatCode="&quot;$&quot;#,##0.00_);[Red]\(&quot;$&quot;#,##0.00\)">
                  <c:v>44802</c:v>
                </c:pt>
                <c:pt idx="1935" formatCode="&quot;$&quot;#,##0.00_);[Red]\(&quot;$&quot;#,##0.00\)">
                  <c:v>86857</c:v>
                </c:pt>
                <c:pt idx="1936" formatCode="&quot;$&quot;#,##0.00_);[Red]\(&quot;$&quot;#,##0.00\)">
                  <c:v>28587</c:v>
                </c:pt>
                <c:pt idx="1937" formatCode="&quot;$&quot;#,##0.00_);[Red]\(&quot;$&quot;#,##0.00\)">
                  <c:v>62972</c:v>
                </c:pt>
                <c:pt idx="1938" formatCode="&quot;$&quot;#,##0.00_);[Red]\(&quot;$&quot;#,##0.00\)">
                  <c:v>24884</c:v>
                </c:pt>
                <c:pt idx="1939" formatCode="&quot;$&quot;#,##0.00_);[Red]\(&quot;$&quot;#,##0.00\)">
                  <c:v>62000</c:v>
                </c:pt>
                <c:pt idx="1940" formatCode="&quot;$&quot;#,##0.00_);[Red]\(&quot;$&quot;#,##0.00\)">
                  <c:v>44911</c:v>
                </c:pt>
                <c:pt idx="1941" formatCode="&quot;$&quot;#,##0.00_);[Red]\(&quot;$&quot;#,##0.00\)">
                  <c:v>21918</c:v>
                </c:pt>
                <c:pt idx="1942">
                  <c:v>68695</c:v>
                </c:pt>
                <c:pt idx="1943" formatCode="&quot;$&quot;#,##0.00_);[Red]\(&quot;$&quot;#,##0.00\)">
                  <c:v>71391</c:v>
                </c:pt>
                <c:pt idx="1944" formatCode="&quot;$&quot;#,##0.00_);[Red]\(&quot;$&quot;#,##0.00\)">
                  <c:v>34074</c:v>
                </c:pt>
                <c:pt idx="1945" formatCode="&quot;$&quot;#,##0.00_);[Red]\(&quot;$&quot;#,##0.00\)">
                  <c:v>66476</c:v>
                </c:pt>
                <c:pt idx="1946" formatCode="&quot;$&quot;#,##0.00_);[Red]\(&quot;$&quot;#,##0.00\)">
                  <c:v>7500</c:v>
                </c:pt>
                <c:pt idx="1947" formatCode="&quot;$&quot;#,##0.00_);[Red]\(&quot;$&quot;#,##0.00\)">
                  <c:v>38998</c:v>
                </c:pt>
                <c:pt idx="1948" formatCode="&quot;$&quot;#,##0.00_);[Red]\(&quot;$&quot;#,##0.00\)">
                  <c:v>46423</c:v>
                </c:pt>
                <c:pt idx="1949" formatCode="&quot;$&quot;#,##0.00_);[Red]\(&quot;$&quot;#,##0.00\)">
                  <c:v>39665</c:v>
                </c:pt>
                <c:pt idx="1950" formatCode="&quot;$&quot;#,##0.00_);[Red]\(&quot;$&quot;#,##0.00\)">
                  <c:v>82716</c:v>
                </c:pt>
                <c:pt idx="1951" formatCode="&quot;$&quot;#,##0.00_);[Red]\(&quot;$&quot;#,##0.00\)">
                  <c:v>4023</c:v>
                </c:pt>
                <c:pt idx="1952" formatCode="&quot;$&quot;#,##0.00_);[Red]\(&quot;$&quot;#,##0.00\)">
                  <c:v>70337</c:v>
                </c:pt>
                <c:pt idx="1953" formatCode="&quot;$&quot;#,##0.00_);[Red]\(&quot;$&quot;#,##0.00\)">
                  <c:v>80067</c:v>
                </c:pt>
                <c:pt idx="1954" formatCode="&quot;$&quot;#,##0.00_);[Red]\(&quot;$&quot;#,##0.00\)">
                  <c:v>64961</c:v>
                </c:pt>
                <c:pt idx="1955" formatCode="&quot;$&quot;#,##0.00_);[Red]\(&quot;$&quot;#,##0.00\)">
                  <c:v>59809</c:v>
                </c:pt>
                <c:pt idx="1956" formatCode="&quot;$&quot;#,##0.00_);[Red]\(&quot;$&quot;#,##0.00\)">
                  <c:v>78093</c:v>
                </c:pt>
                <c:pt idx="1957" formatCode="&quot;$&quot;#,##0.00_);[Red]\(&quot;$&quot;#,##0.00\)">
                  <c:v>39898</c:v>
                </c:pt>
                <c:pt idx="1958" formatCode="&quot;$&quot;#,##0.00_);[Red]\(&quot;$&quot;#,##0.00\)">
                  <c:v>65685</c:v>
                </c:pt>
                <c:pt idx="1959" formatCode="&quot;$&quot;#,##0.00_);[Red]\(&quot;$&quot;#,##0.00\)">
                  <c:v>26868</c:v>
                </c:pt>
                <c:pt idx="1960" formatCode="&quot;$&quot;#,##0.00_);[Red]\(&quot;$&quot;#,##0.00\)">
                  <c:v>61825</c:v>
                </c:pt>
                <c:pt idx="1961" formatCode="&quot;$&quot;#,##0.00_);[Red]\(&quot;$&quot;#,##0.00\)">
                  <c:v>53034</c:v>
                </c:pt>
                <c:pt idx="1962">
                  <c:v>55375</c:v>
                </c:pt>
                <c:pt idx="1963" formatCode="&quot;$&quot;#,##0.00_);[Red]\(&quot;$&quot;#,##0.00\)">
                  <c:v>65526</c:v>
                </c:pt>
                <c:pt idx="1964" formatCode="&quot;$&quot;#,##0.00_);[Red]\(&quot;$&quot;#,##0.00\)">
                  <c:v>46015</c:v>
                </c:pt>
                <c:pt idx="1965" formatCode="&quot;$&quot;#,##0.00_);[Red]\(&quot;$&quot;#,##0.00\)">
                  <c:v>50437</c:v>
                </c:pt>
                <c:pt idx="1966" formatCode="&quot;$&quot;#,##0.00_);[Red]\(&quot;$&quot;#,##0.00\)">
                  <c:v>30631</c:v>
                </c:pt>
                <c:pt idx="1967" formatCode="&quot;$&quot;#,##0.00_);[Red]\(&quot;$&quot;#,##0.00\)">
                  <c:v>78901</c:v>
                </c:pt>
                <c:pt idx="1968" formatCode="&quot;$&quot;#,##0.00_);[Red]\(&quot;$&quot;#,##0.00\)">
                  <c:v>56337</c:v>
                </c:pt>
                <c:pt idx="1969" formatCode="&quot;$&quot;#,##0.00_);[Red]\(&quot;$&quot;#,##0.00\)">
                  <c:v>19444</c:v>
                </c:pt>
                <c:pt idx="1970" formatCode="&quot;$&quot;#,##0.00_);[Red]\(&quot;$&quot;#,##0.00\)">
                  <c:v>70379</c:v>
                </c:pt>
                <c:pt idx="1971">
                  <c:v>75276</c:v>
                </c:pt>
                <c:pt idx="1972" formatCode="&quot;$&quot;#,##0.00_);[Red]\(&quot;$&quot;#,##0.00\)">
                  <c:v>7500</c:v>
                </c:pt>
                <c:pt idx="1973" formatCode="&quot;$&quot;#,##0.00_);[Red]\(&quot;$&quot;#,##0.00\)">
                  <c:v>36957</c:v>
                </c:pt>
                <c:pt idx="1974" formatCode="&quot;$&quot;#,##0.00_);[Red]\(&quot;$&quot;#,##0.00\)">
                  <c:v>54466</c:v>
                </c:pt>
                <c:pt idx="1975" formatCode="&quot;$&quot;#,##0.00_);[Red]\(&quot;$&quot;#,##0.00\)">
                  <c:v>16927</c:v>
                </c:pt>
                <c:pt idx="1976" formatCode="&quot;$&quot;#,##0.00_);[Red]\(&quot;$&quot;#,##0.00\)">
                  <c:v>12571</c:v>
                </c:pt>
                <c:pt idx="1977" formatCode="&quot;$&quot;#,##0.00_);[Red]\(&quot;$&quot;#,##0.00\)">
                  <c:v>31163</c:v>
                </c:pt>
                <c:pt idx="1978" formatCode="&quot;$&quot;#,##0.00_);[Red]\(&quot;$&quot;#,##0.00\)">
                  <c:v>74293</c:v>
                </c:pt>
                <c:pt idx="1979" formatCode="&quot;$&quot;#,##0.00_);[Red]\(&quot;$&quot;#,##0.00\)">
                  <c:v>72282</c:v>
                </c:pt>
                <c:pt idx="1980" formatCode="&quot;$&quot;#,##0.00_);[Red]\(&quot;$&quot;#,##0.00\)">
                  <c:v>59462</c:v>
                </c:pt>
                <c:pt idx="1981" formatCode="&quot;$&quot;#,##0.00_);[Red]\(&quot;$&quot;#,##0.00\)">
                  <c:v>15315</c:v>
                </c:pt>
                <c:pt idx="1982" formatCode="&quot;$&quot;#,##0.00_);[Red]\(&quot;$&quot;#,##0.00\)">
                  <c:v>25176</c:v>
                </c:pt>
                <c:pt idx="1983" formatCode="&quot;$&quot;#,##0.00_);[Red]\(&quot;$&quot;#,##0.00\)">
                  <c:v>13724</c:v>
                </c:pt>
                <c:pt idx="1984" formatCode="&quot;$&quot;#,##0.00_);[Red]\(&quot;$&quot;#,##0.00\)">
                  <c:v>24434</c:v>
                </c:pt>
                <c:pt idx="1985" formatCode="&quot;$&quot;#,##0.00_);[Red]\(&quot;$&quot;#,##0.00\)">
                  <c:v>102692</c:v>
                </c:pt>
                <c:pt idx="1986" formatCode="&quot;$&quot;#,##0.00_);[Red]\(&quot;$&quot;#,##0.00\)">
                  <c:v>60230</c:v>
                </c:pt>
                <c:pt idx="1987" formatCode="&quot;$&quot;#,##0.00_);[Red]\(&quot;$&quot;#,##0.00\)">
                  <c:v>70044</c:v>
                </c:pt>
                <c:pt idx="1988" formatCode="&quot;$&quot;#,##0.00_);[Red]\(&quot;$&quot;#,##0.00\)">
                  <c:v>74165</c:v>
                </c:pt>
                <c:pt idx="1989" formatCode="&quot;$&quot;#,##0.00_);[Red]\(&quot;$&quot;#,##0.00\)">
                  <c:v>55434</c:v>
                </c:pt>
                <c:pt idx="1990" formatCode="&quot;$&quot;#,##0.00_);[Red]\(&quot;$&quot;#,##0.00\)">
                  <c:v>79946</c:v>
                </c:pt>
                <c:pt idx="1991" formatCode="&quot;$&quot;#,##0.00_);[Red]\(&quot;$&quot;#,##0.00\)">
                  <c:v>33590</c:v>
                </c:pt>
                <c:pt idx="1992" formatCode="&quot;$&quot;#,##0.00_);[Red]\(&quot;$&quot;#,##0.00\)">
                  <c:v>38946</c:v>
                </c:pt>
                <c:pt idx="1993" formatCode="&quot;$&quot;#,##0.00_);[Red]\(&quot;$&quot;#,##0.00\)">
                  <c:v>58692</c:v>
                </c:pt>
                <c:pt idx="1994" formatCode="&quot;$&quot;#,##0.00_);[Red]\(&quot;$&quot;#,##0.00\)">
                  <c:v>53977</c:v>
                </c:pt>
                <c:pt idx="1995" formatCode="&quot;$&quot;#,##0.00_);[Red]\(&quot;$&quot;#,##0.00\)">
                  <c:v>82427</c:v>
                </c:pt>
                <c:pt idx="1996" formatCode="&quot;$&quot;#,##0.00_);[Red]\(&quot;$&quot;#,##0.00\)">
                  <c:v>93790</c:v>
                </c:pt>
                <c:pt idx="1997" formatCode="&quot;$&quot;#,##0.00_);[Red]\(&quot;$&quot;#,##0.00\)">
                  <c:v>70123</c:v>
                </c:pt>
                <c:pt idx="1998">
                  <c:v>39228</c:v>
                </c:pt>
                <c:pt idx="1999" formatCode="&quot;$&quot;#,##0.00_);[Red]\(&quot;$&quot;#,##0.00\)">
                  <c:v>66476</c:v>
                </c:pt>
                <c:pt idx="2000" formatCode="&quot;$&quot;#,##0.00_);[Red]\(&quot;$&quot;#,##0.00\)">
                  <c:v>51369</c:v>
                </c:pt>
                <c:pt idx="2001" formatCode="&quot;$&quot;#,##0.00_);[Red]\(&quot;$&quot;#,##0.00\)">
                  <c:v>38887</c:v>
                </c:pt>
                <c:pt idx="2002" formatCode="&quot;$&quot;#,##0.00_);[Red]\(&quot;$&quot;#,##0.00\)">
                  <c:v>86429</c:v>
                </c:pt>
                <c:pt idx="2003" formatCode="&quot;$&quot;#,##0.00_);[Red]\(&quot;$&quot;#,##0.00\)">
                  <c:v>62204</c:v>
                </c:pt>
                <c:pt idx="2004" formatCode="&quot;$&quot;#,##0.00_);[Red]\(&quot;$&quot;#,##0.00\)">
                  <c:v>84196</c:v>
                </c:pt>
                <c:pt idx="2005" formatCode="&quot;$&quot;#,##0.00_);[Red]\(&quot;$&quot;#,##0.00\)">
                  <c:v>59686</c:v>
                </c:pt>
                <c:pt idx="2006" formatCode="&quot;$&quot;#,##0.00_);[Red]\(&quot;$&quot;#,##0.00\)">
                  <c:v>58710</c:v>
                </c:pt>
                <c:pt idx="2007" formatCode="&quot;$&quot;#,##0.00_);[Red]\(&quot;$&quot;#,##0.00\)">
                  <c:v>50943</c:v>
                </c:pt>
                <c:pt idx="2008" formatCode="&quot;$&quot;#,##0.00_);[Red]\(&quot;$&quot;#,##0.00\)">
                  <c:v>82733</c:v>
                </c:pt>
                <c:pt idx="2009" formatCode="&quot;$&quot;#,##0.00_);[Red]\(&quot;$&quot;#,##0.00\)">
                  <c:v>94472</c:v>
                </c:pt>
                <c:pt idx="2010" formatCode="&quot;$&quot;#,##0.00_);[Red]\(&quot;$&quot;#,##0.00\)">
                  <c:v>68655</c:v>
                </c:pt>
                <c:pt idx="2011">
                  <c:v>32173</c:v>
                </c:pt>
                <c:pt idx="2012" formatCode="&quot;$&quot;#,##0.00_);[Red]\(&quot;$&quot;#,##0.00\)">
                  <c:v>57107</c:v>
                </c:pt>
                <c:pt idx="2013">
                  <c:v>72071</c:v>
                </c:pt>
                <c:pt idx="2014" formatCode="&quot;$&quot;#,##0.00_);[Red]\(&quot;$&quot;#,##0.00\)">
                  <c:v>71427</c:v>
                </c:pt>
                <c:pt idx="2015" formatCode="&quot;$&quot;#,##0.00_);[Red]\(&quot;$&quot;#,##0.00\)">
                  <c:v>26095</c:v>
                </c:pt>
                <c:pt idx="2016" formatCode="&quot;$&quot;#,##0.00_);[Red]\(&quot;$&quot;#,##0.00\)">
                  <c:v>22775</c:v>
                </c:pt>
                <c:pt idx="2017" formatCode="&quot;$&quot;#,##0.00_);[Red]\(&quot;$&quot;#,##0.00\)">
                  <c:v>42386</c:v>
                </c:pt>
                <c:pt idx="2018" formatCode="&quot;$&quot;#,##0.00_);[Red]\(&quot;$&quot;#,##0.00\)">
                  <c:v>31590</c:v>
                </c:pt>
                <c:pt idx="2019" formatCode="&quot;$&quot;#,##0.00_);[Red]\(&quot;$&quot;#,##0.00\)">
                  <c:v>48799</c:v>
                </c:pt>
                <c:pt idx="2020" formatCode="&quot;$&quot;#,##0.00_);[Red]\(&quot;$&quot;#,##0.00\)">
                  <c:v>31160</c:v>
                </c:pt>
                <c:pt idx="2021" formatCode="&quot;$&quot;#,##0.00_);[Red]\(&quot;$&quot;#,##0.00\)">
                  <c:v>69372</c:v>
                </c:pt>
                <c:pt idx="2022" formatCode="&quot;$&quot;#,##0.00_);[Red]\(&quot;$&quot;#,##0.00\)">
                  <c:v>11448</c:v>
                </c:pt>
                <c:pt idx="2023" formatCode="&quot;$&quot;#,##0.00_);[Red]\(&quot;$&quot;#,##0.00\)">
                  <c:v>47472</c:v>
                </c:pt>
                <c:pt idx="2024" formatCode="&quot;$&quot;#,##0.00_);[Red]\(&quot;$&quot;#,##0.00\)">
                  <c:v>80910</c:v>
                </c:pt>
                <c:pt idx="2025" formatCode="&quot;$&quot;#,##0.00_);[Red]\(&quot;$&quot;#,##0.00\)">
                  <c:v>28389</c:v>
                </c:pt>
                <c:pt idx="2026" formatCode="&quot;$&quot;#,##0.00_);[Red]\(&quot;$&quot;#,##0.00\)">
                  <c:v>35791</c:v>
                </c:pt>
                <c:pt idx="2027" formatCode="&quot;$&quot;#,##0.00_);[Red]\(&quot;$&quot;#,##0.00\)">
                  <c:v>45143</c:v>
                </c:pt>
                <c:pt idx="2028" formatCode="&quot;$&quot;#,##0.00_);[Red]\(&quot;$&quot;#,##0.00\)">
                  <c:v>15072</c:v>
                </c:pt>
                <c:pt idx="2029" formatCode="&quot;$&quot;#,##0.00_);[Red]\(&quot;$&quot;#,##0.00\)">
                  <c:v>15287</c:v>
                </c:pt>
                <c:pt idx="2030" formatCode="&quot;$&quot;#,##0.00_);[Red]\(&quot;$&quot;#,##0.00\)">
                  <c:v>35523</c:v>
                </c:pt>
                <c:pt idx="2031" formatCode="&quot;$&quot;#,##0.00_);[Red]\(&quot;$&quot;#,##0.00\)">
                  <c:v>30081</c:v>
                </c:pt>
                <c:pt idx="2032" formatCode="&quot;$&quot;#,##0.00_);[Red]\(&quot;$&quot;#,##0.00\)">
                  <c:v>64713</c:v>
                </c:pt>
                <c:pt idx="2033">
                  <c:v>83715</c:v>
                </c:pt>
                <c:pt idx="2034" formatCode="&quot;$&quot;#,##0.00_);[Red]\(&quot;$&quot;#,##0.00\)">
                  <c:v>48240</c:v>
                </c:pt>
                <c:pt idx="2035" formatCode="&quot;$&quot;#,##0.00_);[Red]\(&quot;$&quot;#,##0.00\)">
                  <c:v>18690</c:v>
                </c:pt>
                <c:pt idx="2036" formatCode="&quot;$&quot;#,##0.00_);[Red]\(&quot;$&quot;#,##0.00\)">
                  <c:v>50387</c:v>
                </c:pt>
                <c:pt idx="2037">
                  <c:v>4428</c:v>
                </c:pt>
                <c:pt idx="2038" formatCode="&quot;$&quot;#,##0.00_);[Red]\(&quot;$&quot;#,##0.00\)">
                  <c:v>48178</c:v>
                </c:pt>
                <c:pt idx="2039" formatCode="&quot;$&quot;#,##0.00_);[Red]\(&quot;$&quot;#,##0.00\)">
                  <c:v>83837</c:v>
                </c:pt>
                <c:pt idx="2040" formatCode="&quot;$&quot;#,##0.00_);[Red]\(&quot;$&quot;#,##0.00\)">
                  <c:v>66303</c:v>
                </c:pt>
                <c:pt idx="2041" formatCode="&quot;$&quot;#,##0.00_);[Red]\(&quot;$&quot;#,##0.00\)">
                  <c:v>49413</c:v>
                </c:pt>
                <c:pt idx="2043" formatCode="&quot;$&quot;#,##0.00_);[Red]\(&quot;$&quot;#,##0.00\)">
                  <c:v>35196</c:v>
                </c:pt>
                <c:pt idx="2044" formatCode="&quot;$&quot;#,##0.00_);[Red]\(&quot;$&quot;#,##0.00\)">
                  <c:v>51315</c:v>
                </c:pt>
                <c:pt idx="2045" formatCode="&quot;$&quot;#,##0.00_);[Red]\(&quot;$&quot;#,##0.00\)">
                  <c:v>61618</c:v>
                </c:pt>
                <c:pt idx="2046" formatCode="&quot;$&quot;#,##0.00_);[Red]\(&quot;$&quot;#,##0.00\)">
                  <c:v>54432</c:v>
                </c:pt>
                <c:pt idx="2047">
                  <c:v>34213</c:v>
                </c:pt>
                <c:pt idx="2048" formatCode="&quot;$&quot;#,##0.00_);[Red]\(&quot;$&quot;#,##0.00\)">
                  <c:v>41437</c:v>
                </c:pt>
                <c:pt idx="2049" formatCode="&quot;$&quot;#,##0.00_);[Red]\(&quot;$&quot;#,##0.00\)">
                  <c:v>23295</c:v>
                </c:pt>
                <c:pt idx="2050" formatCode="&quot;$&quot;#,##0.00_);[Red]\(&quot;$&quot;#,##0.00\)">
                  <c:v>46692</c:v>
                </c:pt>
                <c:pt idx="2051" formatCode="&quot;$&quot;#,##0.00_);[Red]\(&quot;$&quot;#,##0.00\)">
                  <c:v>59247</c:v>
                </c:pt>
                <c:pt idx="2052" formatCode="&quot;$&quot;#,##0.00_);[Red]\(&quot;$&quot;#,##0.00\)">
                  <c:v>37787</c:v>
                </c:pt>
                <c:pt idx="2053" formatCode="&quot;$&quot;#,##0.00_);[Red]\(&quot;$&quot;#,##0.00\)">
                  <c:v>47691</c:v>
                </c:pt>
                <c:pt idx="2054" formatCode="&quot;$&quot;#,##0.00_);[Red]\(&quot;$&quot;#,##0.00\)">
                  <c:v>70287</c:v>
                </c:pt>
                <c:pt idx="2055" formatCode="&quot;$&quot;#,##0.00_);[Red]\(&quot;$&quot;#,##0.00\)">
                  <c:v>26887</c:v>
                </c:pt>
                <c:pt idx="2056" formatCode="&quot;$&quot;#,##0.00_);[Red]\(&quot;$&quot;#,##0.00\)">
                  <c:v>90000</c:v>
                </c:pt>
                <c:pt idx="2057" formatCode="&quot;$&quot;#,##0.00_);[Red]\(&quot;$&quot;#,##0.00\)">
                  <c:v>8940</c:v>
                </c:pt>
                <c:pt idx="2058" formatCode="&quot;$&quot;#,##0.00_);[Red]\(&quot;$&quot;#,##0.00\)">
                  <c:v>24336</c:v>
                </c:pt>
                <c:pt idx="2059" formatCode="&quot;$&quot;#,##0.00_);[Red]\(&quot;$&quot;#,##0.00\)">
                  <c:v>26326</c:v>
                </c:pt>
                <c:pt idx="2060" formatCode="&quot;$&quot;#,##0.00_);[Red]\(&quot;$&quot;#,##0.00\)">
                  <c:v>35441</c:v>
                </c:pt>
                <c:pt idx="2061" formatCode="&quot;$&quot;#,##0.00_);[Red]\(&quot;$&quot;#,##0.00\)">
                  <c:v>16531</c:v>
                </c:pt>
                <c:pt idx="2062" formatCode="&quot;$&quot;#,##0.00_);[Red]\(&quot;$&quot;#,##0.00\)">
                  <c:v>72570</c:v>
                </c:pt>
                <c:pt idx="2063" formatCode="&quot;$&quot;#,##0.00_);[Red]\(&quot;$&quot;#,##0.00\)">
                  <c:v>46390</c:v>
                </c:pt>
                <c:pt idx="2064" formatCode="&quot;$&quot;#,##0.00_);[Red]\(&quot;$&quot;#,##0.00\)">
                  <c:v>75922</c:v>
                </c:pt>
                <c:pt idx="2065" formatCode="&quot;$&quot;#,##0.00_);[Red]\(&quot;$&quot;#,##0.00\)">
                  <c:v>89694</c:v>
                </c:pt>
                <c:pt idx="2066" formatCode="&quot;$&quot;#,##0.00_);[Red]\(&quot;$&quot;#,##0.00\)">
                  <c:v>19346</c:v>
                </c:pt>
                <c:pt idx="2067" formatCode="&quot;$&quot;#,##0.00_);[Red]\(&quot;$&quot;#,##0.00\)">
                  <c:v>82017</c:v>
                </c:pt>
                <c:pt idx="2068" formatCode="&quot;$&quot;#,##0.00_);[Red]\(&quot;$&quot;#,##0.00\)">
                  <c:v>46998</c:v>
                </c:pt>
                <c:pt idx="2069" formatCode="&quot;$&quot;#,##0.00_);[Red]\(&quot;$&quot;#,##0.00\)">
                  <c:v>29672</c:v>
                </c:pt>
                <c:pt idx="2070" formatCode="&quot;$&quot;#,##0.00_);[Red]\(&quot;$&quot;#,##0.00\)">
                  <c:v>44393</c:v>
                </c:pt>
                <c:pt idx="2071" formatCode="&quot;$&quot;#,##0.00_);[Red]\(&quot;$&quot;#,##0.00\)">
                  <c:v>88325</c:v>
                </c:pt>
                <c:pt idx="2072">
                  <c:v>40662</c:v>
                </c:pt>
                <c:pt idx="2073" formatCode="&quot;$&quot;#,##0.00_);[Red]\(&quot;$&quot;#,##0.00\)">
                  <c:v>78028</c:v>
                </c:pt>
                <c:pt idx="2075">
                  <c:v>67267</c:v>
                </c:pt>
                <c:pt idx="2076" formatCode="&quot;$&quot;#,##0.00_);[Red]\(&quot;$&quot;#,##0.00\)">
                  <c:v>39435</c:v>
                </c:pt>
                <c:pt idx="2077" formatCode="&quot;$&quot;#,##0.00_);[Red]\(&quot;$&quot;#,##0.00\)">
                  <c:v>55517</c:v>
                </c:pt>
                <c:pt idx="2078" formatCode="&quot;$&quot;#,##0.00_);[Red]\(&quot;$&quot;#,##0.00\)">
                  <c:v>76618</c:v>
                </c:pt>
                <c:pt idx="2079" formatCode="&quot;$&quot;#,##0.00_);[Red]\(&quot;$&quot;#,##0.00\)">
                  <c:v>77142</c:v>
                </c:pt>
                <c:pt idx="2080" formatCode="&quot;$&quot;#,##0.00_);[Red]\(&quot;$&quot;#,##0.00\)">
                  <c:v>92955</c:v>
                </c:pt>
                <c:pt idx="2081" formatCode="&quot;$&quot;#,##0.00_);[Red]\(&quot;$&quot;#,##0.00\)">
                  <c:v>51039</c:v>
                </c:pt>
                <c:pt idx="2082" formatCode="&quot;$&quot;#,##0.00_);[Red]\(&quot;$&quot;#,##0.00\)">
                  <c:v>38285</c:v>
                </c:pt>
                <c:pt idx="2083" formatCode="&quot;$&quot;#,##0.00_);[Red]\(&quot;$&quot;#,##0.00\)">
                  <c:v>31761</c:v>
                </c:pt>
                <c:pt idx="2084" formatCode="&quot;$&quot;#,##0.00_);[Red]\(&quot;$&quot;#,##0.00\)">
                  <c:v>73113</c:v>
                </c:pt>
                <c:pt idx="2085" formatCode="&quot;$&quot;#,##0.00_);[Red]\(&quot;$&quot;#,##0.00\)">
                  <c:v>59601</c:v>
                </c:pt>
                <c:pt idx="2086" formatCode="&quot;$&quot;#,##0.00_);[Red]\(&quot;$&quot;#,##0.00\)">
                  <c:v>36927</c:v>
                </c:pt>
                <c:pt idx="2087" formatCode="&quot;$&quot;#,##0.00_);[Red]\(&quot;$&quot;#,##0.00\)">
                  <c:v>63207</c:v>
                </c:pt>
                <c:pt idx="2088">
                  <c:v>54809</c:v>
                </c:pt>
                <c:pt idx="2089" formatCode="&quot;$&quot;#,##0.00_);[Red]\(&quot;$&quot;#,##0.00\)">
                  <c:v>49476</c:v>
                </c:pt>
                <c:pt idx="2090" formatCode="&quot;$&quot;#,##0.00_);[Red]\(&quot;$&quot;#,##0.00\)">
                  <c:v>26576</c:v>
                </c:pt>
                <c:pt idx="2091">
                  <c:v>67786</c:v>
                </c:pt>
                <c:pt idx="2092" formatCode="&quot;$&quot;#,##0.00_);[Red]\(&quot;$&quot;#,##0.00\)">
                  <c:v>32892</c:v>
                </c:pt>
                <c:pt idx="2093" formatCode="&quot;$&quot;#,##0.00_);[Red]\(&quot;$&quot;#,##0.00\)">
                  <c:v>36778</c:v>
                </c:pt>
                <c:pt idx="2094" formatCode="&quot;$&quot;#,##0.00_);[Red]\(&quot;$&quot;#,##0.00\)">
                  <c:v>71163</c:v>
                </c:pt>
                <c:pt idx="2095" formatCode="&quot;$&quot;#,##0.00_);[Red]\(&quot;$&quot;#,##0.00\)">
                  <c:v>54210</c:v>
                </c:pt>
                <c:pt idx="2096" formatCode="&quot;$&quot;#,##0.00_);[Red]\(&quot;$&quot;#,##0.00\)">
                  <c:v>54984</c:v>
                </c:pt>
                <c:pt idx="2097" formatCode="&quot;$&quot;#,##0.00_);[Red]\(&quot;$&quot;#,##0.00\)">
                  <c:v>36802</c:v>
                </c:pt>
                <c:pt idx="2098" formatCode="&quot;$&quot;#,##0.00_);[Red]\(&quot;$&quot;#,##0.00\)">
                  <c:v>66835</c:v>
                </c:pt>
                <c:pt idx="2099" formatCode="&quot;$&quot;#,##0.00_);[Red]\(&quot;$&quot;#,##0.00\)">
                  <c:v>62551</c:v>
                </c:pt>
                <c:pt idx="2100" formatCode="&quot;$&quot;#,##0.00_);[Red]\(&quot;$&quot;#,##0.00\)">
                  <c:v>41124</c:v>
                </c:pt>
                <c:pt idx="2101">
                  <c:v>72063</c:v>
                </c:pt>
                <c:pt idx="2102" formatCode="&quot;$&quot;#,##0.00_);[Red]\(&quot;$&quot;#,##0.00\)">
                  <c:v>65665</c:v>
                </c:pt>
                <c:pt idx="2103" formatCode="&quot;$&quot;#,##0.00_);[Red]\(&quot;$&quot;#,##0.00\)">
                  <c:v>76542</c:v>
                </c:pt>
                <c:pt idx="2104" formatCode="&quot;$&quot;#,##0.00_);[Red]\(&quot;$&quot;#,##0.00\)">
                  <c:v>43638</c:v>
                </c:pt>
                <c:pt idx="2105" formatCode="&quot;$&quot;#,##0.00_);[Red]\(&quot;$&quot;#,##0.00\)">
                  <c:v>30093</c:v>
                </c:pt>
                <c:pt idx="2106" formatCode="&quot;$&quot;#,##0.00_);[Red]\(&quot;$&quot;#,##0.00\)">
                  <c:v>27943</c:v>
                </c:pt>
                <c:pt idx="2107" formatCode="&quot;$&quot;#,##0.00_);[Red]\(&quot;$&quot;#,##0.00\)">
                  <c:v>39922</c:v>
                </c:pt>
                <c:pt idx="2108" formatCode="&quot;$&quot;#,##0.00_);[Red]\(&quot;$&quot;#,##0.00\)">
                  <c:v>42769</c:v>
                </c:pt>
                <c:pt idx="2109" formatCode="&quot;$&quot;#,##0.00_);[Red]\(&quot;$&quot;#,##0.00\)">
                  <c:v>37334</c:v>
                </c:pt>
                <c:pt idx="2110" formatCode="&quot;$&quot;#,##0.00_);[Red]\(&quot;$&quot;#,##0.00\)">
                  <c:v>10979</c:v>
                </c:pt>
                <c:pt idx="2111" formatCode="&quot;$&quot;#,##0.00_);[Red]\(&quot;$&quot;#,##0.00\)">
                  <c:v>95529</c:v>
                </c:pt>
                <c:pt idx="2112">
                  <c:v>48330</c:v>
                </c:pt>
                <c:pt idx="2114" formatCode="&quot;$&quot;#,##0.00_);[Red]\(&quot;$&quot;#,##0.00\)">
                  <c:v>59412</c:v>
                </c:pt>
                <c:pt idx="2115" formatCode="&quot;$&quot;#,##0.00_);[Red]\(&quot;$&quot;#,##0.00\)">
                  <c:v>40800</c:v>
                </c:pt>
                <c:pt idx="2116" formatCode="&quot;$&quot;#,##0.00_);[Red]\(&quot;$&quot;#,##0.00\)">
                  <c:v>44392</c:v>
                </c:pt>
                <c:pt idx="2117" formatCode="&quot;$&quot;#,##0.00_);[Red]\(&quot;$&quot;#,##0.00\)">
                  <c:v>7500</c:v>
                </c:pt>
                <c:pt idx="2118" formatCode="&quot;$&quot;#,##0.00_);[Red]\(&quot;$&quot;#,##0.00\)">
                  <c:v>30279</c:v>
                </c:pt>
                <c:pt idx="2119" formatCode="&quot;$&quot;#,##0.00_);[Red]\(&quot;$&quot;#,##0.00\)">
                  <c:v>42000</c:v>
                </c:pt>
                <c:pt idx="2120" formatCode="&quot;$&quot;#,##0.00_);[Red]\(&quot;$&quot;#,##0.00\)">
                  <c:v>66664</c:v>
                </c:pt>
                <c:pt idx="2121" formatCode="&quot;$&quot;#,##0.00_);[Red]\(&quot;$&quot;#,##0.00\)">
                  <c:v>65487</c:v>
                </c:pt>
                <c:pt idx="2122" formatCode="&quot;$&quot;#,##0.00_);[Red]\(&quot;$&quot;#,##0.00\)">
                  <c:v>7500</c:v>
                </c:pt>
                <c:pt idx="2123" formatCode="&quot;$&quot;#,##0.00_);[Red]\(&quot;$&quot;#,##0.00\)">
                  <c:v>66726</c:v>
                </c:pt>
                <c:pt idx="2124" formatCode="&quot;$&quot;#,##0.00_);[Red]\(&quot;$&quot;#,##0.00\)">
                  <c:v>51529</c:v>
                </c:pt>
                <c:pt idx="2125" formatCode="&quot;$&quot;#,##0.00_);[Red]\(&quot;$&quot;#,##0.00\)">
                  <c:v>54386</c:v>
                </c:pt>
                <c:pt idx="2126" formatCode="&quot;$&quot;#,##0.00_);[Red]\(&quot;$&quot;#,##0.00\)">
                  <c:v>68397</c:v>
                </c:pt>
                <c:pt idx="2127" formatCode="&quot;$&quot;#,##0.00_);[Red]\(&quot;$&quot;#,##0.00\)">
                  <c:v>66334</c:v>
                </c:pt>
                <c:pt idx="2128">
                  <c:v>63211</c:v>
                </c:pt>
                <c:pt idx="2129" formatCode="&quot;$&quot;#,##0.00_);[Red]\(&quot;$&quot;#,##0.00\)">
                  <c:v>71232</c:v>
                </c:pt>
                <c:pt idx="2130" formatCode="&quot;$&quot;#,##0.00_);[Red]\(&quot;$&quot;#,##0.00\)">
                  <c:v>33235</c:v>
                </c:pt>
                <c:pt idx="2131" formatCode="&quot;$&quot;#,##0.00_);[Red]\(&quot;$&quot;#,##0.00\)">
                  <c:v>62466</c:v>
                </c:pt>
                <c:pt idx="2132" formatCode="&quot;$&quot;#,##0.00_);[Red]\(&quot;$&quot;#,##0.00\)">
                  <c:v>34230</c:v>
                </c:pt>
                <c:pt idx="2133" formatCode="&quot;$&quot;#,##0.00_);[Red]\(&quot;$&quot;#,##0.00\)">
                  <c:v>28520</c:v>
                </c:pt>
                <c:pt idx="2134" formatCode="&quot;$&quot;#,##0.00_);[Red]\(&quot;$&quot;#,##0.00\)">
                  <c:v>44322</c:v>
                </c:pt>
                <c:pt idx="2135" formatCode="&quot;$&quot;#,##0.00_);[Red]\(&quot;$&quot;#,##0.00\)">
                  <c:v>65308</c:v>
                </c:pt>
                <c:pt idx="2136" formatCode="&quot;$&quot;#,##0.00_);[Red]\(&quot;$&quot;#,##0.00\)">
                  <c:v>52413</c:v>
                </c:pt>
                <c:pt idx="2137" formatCode="&quot;$&quot;#,##0.00_);[Red]\(&quot;$&quot;#,##0.00\)">
                  <c:v>46098</c:v>
                </c:pt>
                <c:pt idx="2138" formatCode="&quot;$&quot;#,##0.00_);[Red]\(&quot;$&quot;#,##0.00\)">
                  <c:v>54803</c:v>
                </c:pt>
                <c:pt idx="2139" formatCode="&quot;$&quot;#,##0.00_);[Red]\(&quot;$&quot;#,##0.00\)">
                  <c:v>36975</c:v>
                </c:pt>
                <c:pt idx="2140" formatCode="&quot;$&quot;#,##0.00_);[Red]\(&quot;$&quot;#,##0.00\)">
                  <c:v>7500</c:v>
                </c:pt>
                <c:pt idx="2141" formatCode="&quot;$&quot;#,##0.00_);[Red]\(&quot;$&quot;#,##0.00\)">
                  <c:v>69755</c:v>
                </c:pt>
                <c:pt idx="2142" formatCode="&quot;$&quot;#,##0.00_);[Red]\(&quot;$&quot;#,##0.00\)">
                  <c:v>55593</c:v>
                </c:pt>
                <c:pt idx="2143" formatCode="&quot;$&quot;#,##0.00_);[Red]\(&quot;$&quot;#,##0.00\)">
                  <c:v>69084</c:v>
                </c:pt>
                <c:pt idx="2144" formatCode="&quot;$&quot;#,##0.00_);[Red]\(&quot;$&quot;#,##0.00\)">
                  <c:v>22804</c:v>
                </c:pt>
                <c:pt idx="2145" formatCode="&quot;$&quot;#,##0.00_);[Red]\(&quot;$&quot;#,##0.00\)">
                  <c:v>72258</c:v>
                </c:pt>
                <c:pt idx="2146" formatCode="&quot;$&quot;#,##0.00_);[Red]\(&quot;$&quot;#,##0.00\)">
                  <c:v>49389</c:v>
                </c:pt>
                <c:pt idx="2147" formatCode="&quot;$&quot;#,##0.00_);[Red]\(&quot;$&quot;#,##0.00\)">
                  <c:v>47352</c:v>
                </c:pt>
                <c:pt idx="2148" formatCode="&quot;$&quot;#,##0.00_);[Red]\(&quot;$&quot;#,##0.00\)">
                  <c:v>86580</c:v>
                </c:pt>
                <c:pt idx="2149" formatCode="&quot;$&quot;#,##0.00_);[Red]\(&quot;$&quot;#,##0.00\)">
                  <c:v>8028</c:v>
                </c:pt>
                <c:pt idx="2150" formatCode="&quot;$&quot;#,##0.00_);[Red]\(&quot;$&quot;#,##0.00\)">
                  <c:v>23718</c:v>
                </c:pt>
                <c:pt idx="2151" formatCode="&quot;$&quot;#,##0.00_);[Red]\(&quot;$&quot;#,##0.00\)">
                  <c:v>28420</c:v>
                </c:pt>
                <c:pt idx="2152" formatCode="&quot;$&quot;#,##0.00_);[Red]\(&quot;$&quot;#,##0.00\)">
                  <c:v>65526</c:v>
                </c:pt>
                <c:pt idx="2153" formatCode="&quot;$&quot;#,##0.00_);[Red]\(&quot;$&quot;#,##0.00\)">
                  <c:v>77845</c:v>
                </c:pt>
                <c:pt idx="2154" formatCode="&quot;$&quot;#,##0.00_);[Red]\(&quot;$&quot;#,##0.00\)">
                  <c:v>65492</c:v>
                </c:pt>
                <c:pt idx="2155" formatCode="&quot;$&quot;#,##0.00_);[Red]\(&quot;$&quot;#,##0.00\)">
                  <c:v>22148</c:v>
                </c:pt>
                <c:pt idx="2156" formatCode="&quot;$&quot;#,##0.00_);[Red]\(&quot;$&quot;#,##0.00\)">
                  <c:v>44078</c:v>
                </c:pt>
                <c:pt idx="2157" formatCode="&quot;$&quot;#,##0.00_);[Red]\(&quot;$&quot;#,##0.00\)">
                  <c:v>45759</c:v>
                </c:pt>
                <c:pt idx="2158" formatCode="&quot;$&quot;#,##0.00_);[Red]\(&quot;$&quot;#,##0.00\)">
                  <c:v>18169</c:v>
                </c:pt>
                <c:pt idx="2159" formatCode="&quot;$&quot;#,##0.00_);[Red]\(&quot;$&quot;#,##0.00\)">
                  <c:v>37401</c:v>
                </c:pt>
                <c:pt idx="2160" formatCode="&quot;$&quot;#,##0.00_);[Red]\(&quot;$&quot;#,##0.00\)">
                  <c:v>30477</c:v>
                </c:pt>
                <c:pt idx="2161" formatCode="&quot;$&quot;#,##0.00_);[Red]\(&quot;$&quot;#,##0.00\)">
                  <c:v>46377</c:v>
                </c:pt>
                <c:pt idx="2162" formatCode="&quot;$&quot;#,##0.00_);[Red]\(&quot;$&quot;#,##0.00\)">
                  <c:v>70321</c:v>
                </c:pt>
                <c:pt idx="2163" formatCode="&quot;$&quot;#,##0.00_);[Red]\(&quot;$&quot;#,##0.00\)">
                  <c:v>57113</c:v>
                </c:pt>
                <c:pt idx="2164" formatCode="&quot;$&quot;#,##0.00_);[Red]\(&quot;$&quot;#,##0.00\)">
                  <c:v>18690</c:v>
                </c:pt>
                <c:pt idx="2165" formatCode="&quot;$&quot;#,##0.00_);[Red]\(&quot;$&quot;#,##0.00\)">
                  <c:v>36947</c:v>
                </c:pt>
                <c:pt idx="2166">
                  <c:v>46610</c:v>
                </c:pt>
                <c:pt idx="2167" formatCode="&quot;$&quot;#,##0.00_);[Red]\(&quot;$&quot;#,##0.00\)">
                  <c:v>65106</c:v>
                </c:pt>
                <c:pt idx="2168" formatCode="&quot;$&quot;#,##0.00_);[Red]\(&quot;$&quot;#,##0.00\)">
                  <c:v>23957</c:v>
                </c:pt>
                <c:pt idx="2169" formatCode="&quot;$&quot;#,##0.00_);[Red]\(&quot;$&quot;#,##0.00\)">
                  <c:v>36283</c:v>
                </c:pt>
                <c:pt idx="2170" formatCode="&quot;$&quot;#,##0.00_);[Red]\(&quot;$&quot;#,##0.00\)">
                  <c:v>56559</c:v>
                </c:pt>
                <c:pt idx="2171" formatCode="&quot;$&quot;#,##0.00_);[Red]\(&quot;$&quot;#,##0.00\)">
                  <c:v>43783</c:v>
                </c:pt>
                <c:pt idx="2172" formatCode="&quot;$&quot;#,##0.00_);[Red]\(&quot;$&quot;#,##0.00\)">
                  <c:v>38853</c:v>
                </c:pt>
                <c:pt idx="2173" formatCode="&quot;$&quot;#,##0.00_);[Red]\(&quot;$&quot;#,##0.00\)">
                  <c:v>50014</c:v>
                </c:pt>
                <c:pt idx="2174" formatCode="&quot;$&quot;#,##0.00_);[Red]\(&quot;$&quot;#,##0.00\)">
                  <c:v>45889</c:v>
                </c:pt>
                <c:pt idx="2175" formatCode="&quot;$&quot;#,##0.00_);[Red]\(&quot;$&quot;#,##0.00\)">
                  <c:v>76532</c:v>
                </c:pt>
                <c:pt idx="2176" formatCode="&quot;$&quot;#,##0.00_);[Red]\(&quot;$&quot;#,##0.00\)">
                  <c:v>30522</c:v>
                </c:pt>
                <c:pt idx="2177" formatCode="&quot;$&quot;#,##0.00_);[Red]\(&quot;$&quot;#,##0.00\)">
                  <c:v>70792</c:v>
                </c:pt>
                <c:pt idx="2178" formatCode="&quot;$&quot;#,##0.00_);[Red]\(&quot;$&quot;#,##0.00\)">
                  <c:v>61223</c:v>
                </c:pt>
                <c:pt idx="2179" formatCode="&quot;$&quot;#,##0.00_);[Red]\(&quot;$&quot;#,##0.00\)">
                  <c:v>55212</c:v>
                </c:pt>
                <c:pt idx="2180" formatCode="&quot;$&quot;#,##0.00_);[Red]\(&quot;$&quot;#,##0.00\)">
                  <c:v>53858</c:v>
                </c:pt>
                <c:pt idx="2181" formatCode="&quot;$&quot;#,##0.00_);[Red]\(&quot;$&quot;#,##0.00\)">
                  <c:v>45938</c:v>
                </c:pt>
                <c:pt idx="2182" formatCode="&quot;$&quot;#,##0.00_);[Red]\(&quot;$&quot;#,##0.00\)">
                  <c:v>67445</c:v>
                </c:pt>
                <c:pt idx="2183" formatCode="&quot;$&quot;#,##0.00_);[Red]\(&quot;$&quot;#,##0.00\)">
                  <c:v>42586</c:v>
                </c:pt>
                <c:pt idx="2184" formatCode="&quot;$&quot;#,##0.00_);[Red]\(&quot;$&quot;#,##0.00\)">
                  <c:v>46681</c:v>
                </c:pt>
                <c:pt idx="2185" formatCode="&quot;$&quot;#,##0.00_);[Red]\(&quot;$&quot;#,##0.00\)">
                  <c:v>92344</c:v>
                </c:pt>
                <c:pt idx="2186" formatCode="&quot;$&quot;#,##0.00_);[Red]\(&quot;$&quot;#,##0.00\)">
                  <c:v>31385</c:v>
                </c:pt>
                <c:pt idx="2187">
                  <c:v>24163</c:v>
                </c:pt>
                <c:pt idx="2188" formatCode="&quot;$&quot;#,##0.00_);[Red]\(&quot;$&quot;#,##0.00\)">
                  <c:v>76630</c:v>
                </c:pt>
                <c:pt idx="2189" formatCode="&quot;$&quot;#,##0.00_);[Red]\(&quot;$&quot;#,##0.00\)">
                  <c:v>66886</c:v>
                </c:pt>
                <c:pt idx="2190" formatCode="&quot;$&quot;#,##0.00_);[Red]\(&quot;$&quot;#,##0.00\)">
                  <c:v>72190</c:v>
                </c:pt>
                <c:pt idx="2191" formatCode="&quot;$&quot;#,##0.00_);[Red]\(&quot;$&quot;#,##0.00\)">
                  <c:v>72968</c:v>
                </c:pt>
                <c:pt idx="2192" formatCode="&quot;$&quot;#,##0.00_);[Red]\(&quot;$&quot;#,##0.00\)">
                  <c:v>45688</c:v>
                </c:pt>
                <c:pt idx="2193" formatCode="&quot;$&quot;#,##0.00_);[Red]\(&quot;$&quot;#,##0.00\)">
                  <c:v>85620</c:v>
                </c:pt>
                <c:pt idx="2194" formatCode="&quot;$&quot;#,##0.00_);[Red]\(&quot;$&quot;#,##0.00\)">
                  <c:v>76005</c:v>
                </c:pt>
                <c:pt idx="2195" formatCode="&quot;$&quot;#,##0.00_);[Red]\(&quot;$&quot;#,##0.00\)">
                  <c:v>33378</c:v>
                </c:pt>
                <c:pt idx="2196">
                  <c:v>57731</c:v>
                </c:pt>
                <c:pt idx="2197" formatCode="&quot;$&quot;#,##0.00_);[Red]\(&quot;$&quot;#,##0.00\)">
                  <c:v>37774</c:v>
                </c:pt>
                <c:pt idx="2198" formatCode="&quot;$&quot;#,##0.00_);[Red]\(&quot;$&quot;#,##0.00\)">
                  <c:v>72298</c:v>
                </c:pt>
                <c:pt idx="2199" formatCode="&quot;$&quot;#,##0.00_);[Red]\(&quot;$&quot;#,##0.00\)">
                  <c:v>84219</c:v>
                </c:pt>
                <c:pt idx="2200" formatCode="&quot;$&quot;#,##0.00_);[Red]\(&quot;$&quot;#,##0.00\)">
                  <c:v>75278</c:v>
                </c:pt>
                <c:pt idx="2201" formatCode="&quot;$&quot;#,##0.00_);[Red]\(&quot;$&quot;#,##0.00\)">
                  <c:v>89058</c:v>
                </c:pt>
                <c:pt idx="2202" formatCode="&quot;$&quot;#,##0.00_);[Red]\(&quot;$&quot;#,##0.00\)">
                  <c:v>75702</c:v>
                </c:pt>
                <c:pt idx="2203" formatCode="&quot;$&quot;#,##0.00_);[Red]\(&quot;$&quot;#,##0.00\)">
                  <c:v>15716</c:v>
                </c:pt>
                <c:pt idx="2204" formatCode="&quot;$&quot;#,##0.00_);[Red]\(&quot;$&quot;#,##0.00\)">
                  <c:v>25130</c:v>
                </c:pt>
                <c:pt idx="2205" formatCode="&quot;$&quot;#,##0.00_);[Red]\(&quot;$&quot;#,##0.00\)">
                  <c:v>60182</c:v>
                </c:pt>
                <c:pt idx="2206" formatCode="&quot;$&quot;#,##0.00_);[Red]\(&quot;$&quot;#,##0.00\)">
                  <c:v>29187</c:v>
                </c:pt>
                <c:pt idx="2207" formatCode="&quot;$&quot;#,##0.00_);[Red]\(&quot;$&quot;#,##0.00\)">
                  <c:v>16269</c:v>
                </c:pt>
                <c:pt idx="2208" formatCode="&quot;$&quot;#,##0.00_);[Red]\(&quot;$&quot;#,##0.00\)">
                  <c:v>67605</c:v>
                </c:pt>
                <c:pt idx="2209" formatCode="&quot;$&quot;#,##0.00_);[Red]\(&quot;$&quot;#,##0.00\)">
                  <c:v>36443</c:v>
                </c:pt>
                <c:pt idx="2210" formatCode="&quot;$&quot;#,##0.00_);[Red]\(&quot;$&quot;#,##0.00\)">
                  <c:v>33181</c:v>
                </c:pt>
                <c:pt idx="2211" formatCode="&quot;$&quot;#,##0.00_);[Red]\(&quot;$&quot;#,##0.00\)">
                  <c:v>48699</c:v>
                </c:pt>
                <c:pt idx="2212" formatCode="&quot;$&quot;#,##0.00_);[Red]\(&quot;$&quot;#,##0.00\)">
                  <c:v>51948</c:v>
                </c:pt>
                <c:pt idx="2213" formatCode="&quot;$&quot;#,##0.00_);[Red]\(&quot;$&quot;#,##0.00\)">
                  <c:v>77376</c:v>
                </c:pt>
                <c:pt idx="2214" formatCode="&quot;$&quot;#,##0.00_);[Red]\(&quot;$&quot;#,##0.00\)">
                  <c:v>72099</c:v>
                </c:pt>
                <c:pt idx="2215" formatCode="&quot;$&quot;#,##0.00_);[Red]\(&quot;$&quot;#,##0.00\)">
                  <c:v>79607</c:v>
                </c:pt>
                <c:pt idx="2216" formatCode="&quot;$&quot;#,##0.00_);[Red]\(&quot;$&quot;#,##0.00\)">
                  <c:v>85072</c:v>
                </c:pt>
                <c:pt idx="2217" formatCode="&quot;$&quot;#,##0.00_);[Red]\(&quot;$&quot;#,##0.00\)">
                  <c:v>51267</c:v>
                </c:pt>
                <c:pt idx="2218">
                  <c:v>65104</c:v>
                </c:pt>
                <c:pt idx="2219" formatCode="&quot;$&quot;#,##0.00_);[Red]\(&quot;$&quot;#,##0.00\)">
                  <c:v>25707</c:v>
                </c:pt>
                <c:pt idx="2220" formatCode="&quot;$&quot;#,##0.00_);[Red]\(&quot;$&quot;#,##0.00\)">
                  <c:v>78642</c:v>
                </c:pt>
                <c:pt idx="2221" formatCode="&quot;$&quot;#,##0.00_);[Red]\(&quot;$&quot;#,##0.00\)">
                  <c:v>34587</c:v>
                </c:pt>
                <c:pt idx="2222" formatCode="&quot;$&quot;#,##0.00_);[Red]\(&quot;$&quot;#,##0.00\)">
                  <c:v>27116</c:v>
                </c:pt>
                <c:pt idx="2223" formatCode="&quot;$&quot;#,##0.00_);[Red]\(&quot;$&quot;#,##0.00\)">
                  <c:v>57247</c:v>
                </c:pt>
                <c:pt idx="2224" formatCode="&quot;$&quot;#,##0.00_);[Red]\(&quot;$&quot;#,##0.00\)">
                  <c:v>51813</c:v>
                </c:pt>
                <c:pt idx="2225" formatCode="&quot;$&quot;#,##0.00_);[Red]\(&quot;$&quot;#,##0.00\)">
                  <c:v>89891</c:v>
                </c:pt>
                <c:pt idx="2226" formatCode="&quot;$&quot;#,##0.00_);[Red]\(&quot;$&quot;#,##0.00\)">
                  <c:v>3502</c:v>
                </c:pt>
                <c:pt idx="2227" formatCode="&quot;$&quot;#,##0.00_);[Red]\(&quot;$&quot;#,##0.00\)">
                  <c:v>70713</c:v>
                </c:pt>
                <c:pt idx="2228" formatCode="&quot;$&quot;#,##0.00_);[Red]\(&quot;$&quot;#,##0.00\)">
                  <c:v>19656</c:v>
                </c:pt>
                <c:pt idx="2229" formatCode="&quot;$&quot;#,##0.00_);[Red]\(&quot;$&quot;#,##0.00\)">
                  <c:v>19419</c:v>
                </c:pt>
                <c:pt idx="2230">
                  <c:v>48432</c:v>
                </c:pt>
                <c:pt idx="2231" formatCode="&quot;$&quot;#,##0.00_);[Red]\(&quot;$&quot;#,##0.00\)">
                  <c:v>22280</c:v>
                </c:pt>
                <c:pt idx="2232" formatCode="&quot;$&quot;#,##0.00_);[Red]\(&quot;$&quot;#,##0.00\)">
                  <c:v>49678</c:v>
                </c:pt>
                <c:pt idx="2233" formatCode="&quot;$&quot;#,##0.00_);[Red]\(&quot;$&quot;#,##0.00\)">
                  <c:v>56962</c:v>
                </c:pt>
                <c:pt idx="2234" formatCode="&quot;$&quot;#,##0.00_);[Red]\(&quot;$&quot;#,##0.00\)">
                  <c:v>65968</c:v>
                </c:pt>
                <c:pt idx="2235" formatCode="&quot;$&quot;#,##0.00_);[Red]\(&quot;$&quot;#,##0.00\)">
                  <c:v>42394</c:v>
                </c:pt>
                <c:pt idx="2236" formatCode="&quot;$&quot;#,##0.00_);[Red]\(&quot;$&quot;#,##0.00\)">
                  <c:v>156924</c:v>
                </c:pt>
                <c:pt idx="2237" formatCode="&quot;$&quot;#,##0.00_);[Red]\(&quot;$&quot;#,##0.00\)">
                  <c:v>26487</c:v>
                </c:pt>
                <c:pt idx="2238" formatCode="&quot;$&quot;#,##0.00_);[Red]\(&quot;$&quot;#,##0.00\)">
                  <c:v>26091</c:v>
                </c:pt>
                <c:pt idx="2239" formatCode="&quot;$&quot;#,##0.00_);[Red]\(&quot;$&quot;#,##0.00\)">
                  <c:v>41411</c:v>
                </c:pt>
              </c:numCache>
            </c:numRef>
          </c:xVal>
          <c:yVal>
            <c:numRef>
              <c:f>'Customer Profile'!$U$2:$U$2241</c:f>
              <c:numCache>
                <c:formatCode>General</c:formatCode>
                <c:ptCount val="2240"/>
                <c:pt idx="0">
                  <c:v>9</c:v>
                </c:pt>
                <c:pt idx="1">
                  <c:v>7</c:v>
                </c:pt>
                <c:pt idx="2">
                  <c:v>2</c:v>
                </c:pt>
                <c:pt idx="3">
                  <c:v>3</c:v>
                </c:pt>
                <c:pt idx="4">
                  <c:v>7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7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9</c:v>
                </c:pt>
                <c:pt idx="13">
                  <c:v>4</c:v>
                </c:pt>
                <c:pt idx="14">
                  <c:v>3</c:v>
                </c:pt>
                <c:pt idx="15">
                  <c:v>5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8</c:v>
                </c:pt>
                <c:pt idx="22">
                  <c:v>4</c:v>
                </c:pt>
                <c:pt idx="23">
                  <c:v>5</c:v>
                </c:pt>
                <c:pt idx="24">
                  <c:v>4</c:v>
                </c:pt>
                <c:pt idx="25">
                  <c:v>11</c:v>
                </c:pt>
                <c:pt idx="26">
                  <c:v>3</c:v>
                </c:pt>
                <c:pt idx="27">
                  <c:v>5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11</c:v>
                </c:pt>
                <c:pt idx="32">
                  <c:v>5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7</c:v>
                </c:pt>
                <c:pt idx="37">
                  <c:v>7</c:v>
                </c:pt>
                <c:pt idx="38">
                  <c:v>9</c:v>
                </c:pt>
                <c:pt idx="39">
                  <c:v>3</c:v>
                </c:pt>
                <c:pt idx="40">
                  <c:v>10</c:v>
                </c:pt>
                <c:pt idx="41">
                  <c:v>4</c:v>
                </c:pt>
                <c:pt idx="42">
                  <c:v>3</c:v>
                </c:pt>
                <c:pt idx="43">
                  <c:v>10</c:v>
                </c:pt>
                <c:pt idx="44">
                  <c:v>2</c:v>
                </c:pt>
                <c:pt idx="45">
                  <c:v>4</c:v>
                </c:pt>
                <c:pt idx="46">
                  <c:v>9</c:v>
                </c:pt>
                <c:pt idx="47">
                  <c:v>11</c:v>
                </c:pt>
                <c:pt idx="48">
                  <c:v>7</c:v>
                </c:pt>
                <c:pt idx="49">
                  <c:v>4</c:v>
                </c:pt>
                <c:pt idx="50">
                  <c:v>8</c:v>
                </c:pt>
                <c:pt idx="51">
                  <c:v>7</c:v>
                </c:pt>
                <c:pt idx="52">
                  <c:v>3</c:v>
                </c:pt>
                <c:pt idx="53">
                  <c:v>9</c:v>
                </c:pt>
                <c:pt idx="54">
                  <c:v>3</c:v>
                </c:pt>
                <c:pt idx="55">
                  <c:v>7</c:v>
                </c:pt>
                <c:pt idx="56">
                  <c:v>3</c:v>
                </c:pt>
                <c:pt idx="57">
                  <c:v>4</c:v>
                </c:pt>
                <c:pt idx="58">
                  <c:v>3</c:v>
                </c:pt>
                <c:pt idx="59">
                  <c:v>5</c:v>
                </c:pt>
                <c:pt idx="60">
                  <c:v>6</c:v>
                </c:pt>
                <c:pt idx="61">
                  <c:v>11</c:v>
                </c:pt>
                <c:pt idx="62">
                  <c:v>3</c:v>
                </c:pt>
                <c:pt idx="63">
                  <c:v>5</c:v>
                </c:pt>
                <c:pt idx="64">
                  <c:v>9</c:v>
                </c:pt>
                <c:pt idx="65">
                  <c:v>10</c:v>
                </c:pt>
                <c:pt idx="66">
                  <c:v>3</c:v>
                </c:pt>
                <c:pt idx="67">
                  <c:v>6</c:v>
                </c:pt>
                <c:pt idx="68">
                  <c:v>6</c:v>
                </c:pt>
                <c:pt idx="69">
                  <c:v>5</c:v>
                </c:pt>
                <c:pt idx="70">
                  <c:v>8</c:v>
                </c:pt>
                <c:pt idx="71">
                  <c:v>5</c:v>
                </c:pt>
                <c:pt idx="72">
                  <c:v>6</c:v>
                </c:pt>
                <c:pt idx="73">
                  <c:v>2</c:v>
                </c:pt>
                <c:pt idx="74">
                  <c:v>5</c:v>
                </c:pt>
                <c:pt idx="75">
                  <c:v>6</c:v>
                </c:pt>
                <c:pt idx="76">
                  <c:v>11</c:v>
                </c:pt>
                <c:pt idx="77">
                  <c:v>10</c:v>
                </c:pt>
                <c:pt idx="78">
                  <c:v>9</c:v>
                </c:pt>
                <c:pt idx="79">
                  <c:v>3</c:v>
                </c:pt>
                <c:pt idx="80">
                  <c:v>3</c:v>
                </c:pt>
                <c:pt idx="81">
                  <c:v>11</c:v>
                </c:pt>
                <c:pt idx="82">
                  <c:v>6</c:v>
                </c:pt>
                <c:pt idx="83">
                  <c:v>11</c:v>
                </c:pt>
                <c:pt idx="84">
                  <c:v>11</c:v>
                </c:pt>
                <c:pt idx="85">
                  <c:v>4</c:v>
                </c:pt>
                <c:pt idx="86">
                  <c:v>2</c:v>
                </c:pt>
                <c:pt idx="87">
                  <c:v>3</c:v>
                </c:pt>
                <c:pt idx="88">
                  <c:v>11</c:v>
                </c:pt>
                <c:pt idx="89">
                  <c:v>4</c:v>
                </c:pt>
                <c:pt idx="90">
                  <c:v>3</c:v>
                </c:pt>
                <c:pt idx="91">
                  <c:v>8</c:v>
                </c:pt>
                <c:pt idx="92">
                  <c:v>13</c:v>
                </c:pt>
                <c:pt idx="93">
                  <c:v>10</c:v>
                </c:pt>
                <c:pt idx="94">
                  <c:v>10</c:v>
                </c:pt>
                <c:pt idx="95">
                  <c:v>6</c:v>
                </c:pt>
                <c:pt idx="96">
                  <c:v>4</c:v>
                </c:pt>
                <c:pt idx="97">
                  <c:v>9</c:v>
                </c:pt>
                <c:pt idx="98">
                  <c:v>3</c:v>
                </c:pt>
                <c:pt idx="99">
                  <c:v>2</c:v>
                </c:pt>
                <c:pt idx="100">
                  <c:v>7</c:v>
                </c:pt>
                <c:pt idx="101">
                  <c:v>4</c:v>
                </c:pt>
                <c:pt idx="102">
                  <c:v>2</c:v>
                </c:pt>
                <c:pt idx="103">
                  <c:v>10</c:v>
                </c:pt>
                <c:pt idx="104">
                  <c:v>9</c:v>
                </c:pt>
                <c:pt idx="105">
                  <c:v>13</c:v>
                </c:pt>
                <c:pt idx="106">
                  <c:v>4</c:v>
                </c:pt>
                <c:pt idx="107">
                  <c:v>6</c:v>
                </c:pt>
                <c:pt idx="108">
                  <c:v>13</c:v>
                </c:pt>
                <c:pt idx="109">
                  <c:v>9</c:v>
                </c:pt>
                <c:pt idx="110">
                  <c:v>7</c:v>
                </c:pt>
                <c:pt idx="111">
                  <c:v>4</c:v>
                </c:pt>
                <c:pt idx="112">
                  <c:v>3</c:v>
                </c:pt>
                <c:pt idx="113">
                  <c:v>4</c:v>
                </c:pt>
                <c:pt idx="114">
                  <c:v>7</c:v>
                </c:pt>
                <c:pt idx="115">
                  <c:v>2</c:v>
                </c:pt>
                <c:pt idx="116">
                  <c:v>7</c:v>
                </c:pt>
                <c:pt idx="117">
                  <c:v>6</c:v>
                </c:pt>
                <c:pt idx="118">
                  <c:v>4</c:v>
                </c:pt>
                <c:pt idx="119">
                  <c:v>12</c:v>
                </c:pt>
                <c:pt idx="120">
                  <c:v>2</c:v>
                </c:pt>
                <c:pt idx="121">
                  <c:v>3</c:v>
                </c:pt>
                <c:pt idx="122">
                  <c:v>7</c:v>
                </c:pt>
                <c:pt idx="123">
                  <c:v>10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5</c:v>
                </c:pt>
                <c:pt idx="128">
                  <c:v>3</c:v>
                </c:pt>
                <c:pt idx="129">
                  <c:v>2</c:v>
                </c:pt>
                <c:pt idx="130">
                  <c:v>6</c:v>
                </c:pt>
                <c:pt idx="131">
                  <c:v>8</c:v>
                </c:pt>
                <c:pt idx="132">
                  <c:v>8</c:v>
                </c:pt>
                <c:pt idx="133">
                  <c:v>11</c:v>
                </c:pt>
                <c:pt idx="134">
                  <c:v>6</c:v>
                </c:pt>
                <c:pt idx="135">
                  <c:v>11</c:v>
                </c:pt>
                <c:pt idx="136">
                  <c:v>3</c:v>
                </c:pt>
                <c:pt idx="137">
                  <c:v>5</c:v>
                </c:pt>
                <c:pt idx="138">
                  <c:v>4</c:v>
                </c:pt>
                <c:pt idx="139">
                  <c:v>3</c:v>
                </c:pt>
                <c:pt idx="140">
                  <c:v>9</c:v>
                </c:pt>
                <c:pt idx="141">
                  <c:v>8</c:v>
                </c:pt>
                <c:pt idx="142">
                  <c:v>5</c:v>
                </c:pt>
                <c:pt idx="143">
                  <c:v>4</c:v>
                </c:pt>
                <c:pt idx="144">
                  <c:v>3</c:v>
                </c:pt>
                <c:pt idx="145">
                  <c:v>8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4</c:v>
                </c:pt>
                <c:pt idx="150">
                  <c:v>11</c:v>
                </c:pt>
                <c:pt idx="151">
                  <c:v>13</c:v>
                </c:pt>
                <c:pt idx="152">
                  <c:v>12</c:v>
                </c:pt>
                <c:pt idx="153">
                  <c:v>4</c:v>
                </c:pt>
                <c:pt idx="154">
                  <c:v>10</c:v>
                </c:pt>
                <c:pt idx="155">
                  <c:v>3</c:v>
                </c:pt>
                <c:pt idx="156">
                  <c:v>5</c:v>
                </c:pt>
                <c:pt idx="157">
                  <c:v>4</c:v>
                </c:pt>
                <c:pt idx="158">
                  <c:v>11</c:v>
                </c:pt>
                <c:pt idx="159">
                  <c:v>10</c:v>
                </c:pt>
                <c:pt idx="160">
                  <c:v>9</c:v>
                </c:pt>
                <c:pt idx="161">
                  <c:v>10</c:v>
                </c:pt>
                <c:pt idx="162">
                  <c:v>3</c:v>
                </c:pt>
                <c:pt idx="163">
                  <c:v>10</c:v>
                </c:pt>
                <c:pt idx="164">
                  <c:v>7</c:v>
                </c:pt>
                <c:pt idx="165">
                  <c:v>2</c:v>
                </c:pt>
                <c:pt idx="166">
                  <c:v>2</c:v>
                </c:pt>
                <c:pt idx="167">
                  <c:v>10</c:v>
                </c:pt>
                <c:pt idx="168">
                  <c:v>4</c:v>
                </c:pt>
                <c:pt idx="169">
                  <c:v>4</c:v>
                </c:pt>
                <c:pt idx="170">
                  <c:v>3</c:v>
                </c:pt>
                <c:pt idx="171">
                  <c:v>7</c:v>
                </c:pt>
                <c:pt idx="172">
                  <c:v>3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7</c:v>
                </c:pt>
                <c:pt idx="177">
                  <c:v>3</c:v>
                </c:pt>
                <c:pt idx="178">
                  <c:v>7</c:v>
                </c:pt>
                <c:pt idx="179">
                  <c:v>4</c:v>
                </c:pt>
                <c:pt idx="180">
                  <c:v>5</c:v>
                </c:pt>
                <c:pt idx="181">
                  <c:v>2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7</c:v>
                </c:pt>
                <c:pt idx="186">
                  <c:v>11</c:v>
                </c:pt>
                <c:pt idx="187">
                  <c:v>9</c:v>
                </c:pt>
                <c:pt idx="188">
                  <c:v>4</c:v>
                </c:pt>
                <c:pt idx="189">
                  <c:v>5</c:v>
                </c:pt>
                <c:pt idx="190">
                  <c:v>8</c:v>
                </c:pt>
                <c:pt idx="191">
                  <c:v>3</c:v>
                </c:pt>
                <c:pt idx="192">
                  <c:v>3</c:v>
                </c:pt>
                <c:pt idx="193">
                  <c:v>7</c:v>
                </c:pt>
                <c:pt idx="194">
                  <c:v>11</c:v>
                </c:pt>
                <c:pt idx="195">
                  <c:v>12</c:v>
                </c:pt>
                <c:pt idx="196">
                  <c:v>13</c:v>
                </c:pt>
                <c:pt idx="197">
                  <c:v>3</c:v>
                </c:pt>
                <c:pt idx="198">
                  <c:v>10</c:v>
                </c:pt>
                <c:pt idx="199">
                  <c:v>3</c:v>
                </c:pt>
                <c:pt idx="200">
                  <c:v>7</c:v>
                </c:pt>
                <c:pt idx="201">
                  <c:v>5</c:v>
                </c:pt>
                <c:pt idx="202">
                  <c:v>3</c:v>
                </c:pt>
                <c:pt idx="203">
                  <c:v>10</c:v>
                </c:pt>
                <c:pt idx="204">
                  <c:v>6</c:v>
                </c:pt>
                <c:pt idx="205">
                  <c:v>8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7</c:v>
                </c:pt>
                <c:pt idx="210">
                  <c:v>3</c:v>
                </c:pt>
                <c:pt idx="211">
                  <c:v>3</c:v>
                </c:pt>
                <c:pt idx="212">
                  <c:v>5</c:v>
                </c:pt>
                <c:pt idx="213">
                  <c:v>13</c:v>
                </c:pt>
                <c:pt idx="214">
                  <c:v>3</c:v>
                </c:pt>
                <c:pt idx="215">
                  <c:v>4</c:v>
                </c:pt>
                <c:pt idx="216">
                  <c:v>9</c:v>
                </c:pt>
                <c:pt idx="217">
                  <c:v>5</c:v>
                </c:pt>
                <c:pt idx="218">
                  <c:v>2</c:v>
                </c:pt>
                <c:pt idx="219">
                  <c:v>4</c:v>
                </c:pt>
                <c:pt idx="220">
                  <c:v>3</c:v>
                </c:pt>
                <c:pt idx="221">
                  <c:v>10</c:v>
                </c:pt>
                <c:pt idx="222">
                  <c:v>2</c:v>
                </c:pt>
                <c:pt idx="223">
                  <c:v>5</c:v>
                </c:pt>
                <c:pt idx="224">
                  <c:v>7</c:v>
                </c:pt>
                <c:pt idx="225">
                  <c:v>4</c:v>
                </c:pt>
                <c:pt idx="226">
                  <c:v>4</c:v>
                </c:pt>
                <c:pt idx="227">
                  <c:v>7</c:v>
                </c:pt>
                <c:pt idx="228">
                  <c:v>5</c:v>
                </c:pt>
                <c:pt idx="229">
                  <c:v>9</c:v>
                </c:pt>
                <c:pt idx="230">
                  <c:v>3</c:v>
                </c:pt>
                <c:pt idx="231">
                  <c:v>7</c:v>
                </c:pt>
                <c:pt idx="232">
                  <c:v>4</c:v>
                </c:pt>
                <c:pt idx="233">
                  <c:v>4</c:v>
                </c:pt>
                <c:pt idx="234">
                  <c:v>3</c:v>
                </c:pt>
                <c:pt idx="235">
                  <c:v>11</c:v>
                </c:pt>
                <c:pt idx="236">
                  <c:v>7</c:v>
                </c:pt>
                <c:pt idx="237">
                  <c:v>10</c:v>
                </c:pt>
                <c:pt idx="238">
                  <c:v>4</c:v>
                </c:pt>
                <c:pt idx="239">
                  <c:v>12</c:v>
                </c:pt>
                <c:pt idx="240">
                  <c:v>6</c:v>
                </c:pt>
                <c:pt idx="241">
                  <c:v>3</c:v>
                </c:pt>
                <c:pt idx="242">
                  <c:v>2</c:v>
                </c:pt>
                <c:pt idx="243">
                  <c:v>3</c:v>
                </c:pt>
                <c:pt idx="244">
                  <c:v>2</c:v>
                </c:pt>
                <c:pt idx="245">
                  <c:v>10</c:v>
                </c:pt>
                <c:pt idx="246">
                  <c:v>11</c:v>
                </c:pt>
                <c:pt idx="247">
                  <c:v>6</c:v>
                </c:pt>
                <c:pt idx="248">
                  <c:v>7</c:v>
                </c:pt>
                <c:pt idx="249">
                  <c:v>8</c:v>
                </c:pt>
                <c:pt idx="250">
                  <c:v>8</c:v>
                </c:pt>
                <c:pt idx="251">
                  <c:v>3</c:v>
                </c:pt>
                <c:pt idx="252">
                  <c:v>12</c:v>
                </c:pt>
                <c:pt idx="253">
                  <c:v>3</c:v>
                </c:pt>
                <c:pt idx="254">
                  <c:v>10</c:v>
                </c:pt>
                <c:pt idx="255">
                  <c:v>10</c:v>
                </c:pt>
                <c:pt idx="256">
                  <c:v>4</c:v>
                </c:pt>
                <c:pt idx="257">
                  <c:v>7</c:v>
                </c:pt>
                <c:pt idx="258">
                  <c:v>4</c:v>
                </c:pt>
                <c:pt idx="259">
                  <c:v>3</c:v>
                </c:pt>
                <c:pt idx="260">
                  <c:v>3</c:v>
                </c:pt>
                <c:pt idx="261">
                  <c:v>9</c:v>
                </c:pt>
                <c:pt idx="262">
                  <c:v>3</c:v>
                </c:pt>
                <c:pt idx="263">
                  <c:v>13</c:v>
                </c:pt>
                <c:pt idx="264">
                  <c:v>6</c:v>
                </c:pt>
                <c:pt idx="265">
                  <c:v>3</c:v>
                </c:pt>
                <c:pt idx="266">
                  <c:v>13</c:v>
                </c:pt>
                <c:pt idx="267">
                  <c:v>5</c:v>
                </c:pt>
                <c:pt idx="268">
                  <c:v>8</c:v>
                </c:pt>
                <c:pt idx="269">
                  <c:v>6</c:v>
                </c:pt>
                <c:pt idx="270">
                  <c:v>9</c:v>
                </c:pt>
                <c:pt idx="271">
                  <c:v>5</c:v>
                </c:pt>
                <c:pt idx="272">
                  <c:v>6</c:v>
                </c:pt>
                <c:pt idx="273">
                  <c:v>4</c:v>
                </c:pt>
                <c:pt idx="274">
                  <c:v>5</c:v>
                </c:pt>
                <c:pt idx="275">
                  <c:v>2</c:v>
                </c:pt>
                <c:pt idx="276">
                  <c:v>2</c:v>
                </c:pt>
                <c:pt idx="277">
                  <c:v>3</c:v>
                </c:pt>
                <c:pt idx="278">
                  <c:v>9</c:v>
                </c:pt>
                <c:pt idx="279">
                  <c:v>6</c:v>
                </c:pt>
                <c:pt idx="280">
                  <c:v>3</c:v>
                </c:pt>
                <c:pt idx="281">
                  <c:v>3</c:v>
                </c:pt>
                <c:pt idx="282">
                  <c:v>5</c:v>
                </c:pt>
                <c:pt idx="283">
                  <c:v>3</c:v>
                </c:pt>
                <c:pt idx="284">
                  <c:v>5</c:v>
                </c:pt>
                <c:pt idx="285">
                  <c:v>4</c:v>
                </c:pt>
                <c:pt idx="286">
                  <c:v>3</c:v>
                </c:pt>
                <c:pt idx="287">
                  <c:v>9</c:v>
                </c:pt>
                <c:pt idx="288">
                  <c:v>12</c:v>
                </c:pt>
                <c:pt idx="289">
                  <c:v>4</c:v>
                </c:pt>
                <c:pt idx="290">
                  <c:v>13</c:v>
                </c:pt>
                <c:pt idx="291">
                  <c:v>12</c:v>
                </c:pt>
                <c:pt idx="292">
                  <c:v>3</c:v>
                </c:pt>
                <c:pt idx="293">
                  <c:v>5</c:v>
                </c:pt>
                <c:pt idx="294">
                  <c:v>3</c:v>
                </c:pt>
                <c:pt idx="295">
                  <c:v>2</c:v>
                </c:pt>
                <c:pt idx="296">
                  <c:v>3</c:v>
                </c:pt>
                <c:pt idx="297">
                  <c:v>8</c:v>
                </c:pt>
                <c:pt idx="298">
                  <c:v>7</c:v>
                </c:pt>
                <c:pt idx="299">
                  <c:v>5</c:v>
                </c:pt>
                <c:pt idx="300">
                  <c:v>1</c:v>
                </c:pt>
                <c:pt idx="301">
                  <c:v>3</c:v>
                </c:pt>
                <c:pt idx="302">
                  <c:v>1</c:v>
                </c:pt>
                <c:pt idx="303">
                  <c:v>4</c:v>
                </c:pt>
                <c:pt idx="304">
                  <c:v>4</c:v>
                </c:pt>
                <c:pt idx="305">
                  <c:v>12</c:v>
                </c:pt>
                <c:pt idx="306">
                  <c:v>3</c:v>
                </c:pt>
                <c:pt idx="307">
                  <c:v>3</c:v>
                </c:pt>
                <c:pt idx="308">
                  <c:v>7</c:v>
                </c:pt>
                <c:pt idx="309">
                  <c:v>3</c:v>
                </c:pt>
                <c:pt idx="310">
                  <c:v>4</c:v>
                </c:pt>
                <c:pt idx="311">
                  <c:v>5</c:v>
                </c:pt>
                <c:pt idx="312">
                  <c:v>8</c:v>
                </c:pt>
                <c:pt idx="313">
                  <c:v>10</c:v>
                </c:pt>
                <c:pt idx="314">
                  <c:v>5</c:v>
                </c:pt>
                <c:pt idx="315">
                  <c:v>10</c:v>
                </c:pt>
                <c:pt idx="316">
                  <c:v>10</c:v>
                </c:pt>
                <c:pt idx="317">
                  <c:v>4</c:v>
                </c:pt>
                <c:pt idx="318">
                  <c:v>2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6</c:v>
                </c:pt>
                <c:pt idx="323">
                  <c:v>2</c:v>
                </c:pt>
                <c:pt idx="324">
                  <c:v>3</c:v>
                </c:pt>
                <c:pt idx="325">
                  <c:v>8</c:v>
                </c:pt>
                <c:pt idx="326">
                  <c:v>6</c:v>
                </c:pt>
                <c:pt idx="327">
                  <c:v>2</c:v>
                </c:pt>
                <c:pt idx="328">
                  <c:v>9</c:v>
                </c:pt>
                <c:pt idx="329">
                  <c:v>4</c:v>
                </c:pt>
                <c:pt idx="330">
                  <c:v>8</c:v>
                </c:pt>
                <c:pt idx="331">
                  <c:v>7</c:v>
                </c:pt>
                <c:pt idx="332">
                  <c:v>4</c:v>
                </c:pt>
                <c:pt idx="333">
                  <c:v>3</c:v>
                </c:pt>
                <c:pt idx="334">
                  <c:v>12</c:v>
                </c:pt>
                <c:pt idx="335">
                  <c:v>3</c:v>
                </c:pt>
                <c:pt idx="336">
                  <c:v>2</c:v>
                </c:pt>
                <c:pt idx="337">
                  <c:v>6</c:v>
                </c:pt>
                <c:pt idx="338">
                  <c:v>8</c:v>
                </c:pt>
                <c:pt idx="339">
                  <c:v>5</c:v>
                </c:pt>
                <c:pt idx="340">
                  <c:v>13</c:v>
                </c:pt>
                <c:pt idx="341">
                  <c:v>4</c:v>
                </c:pt>
                <c:pt idx="342">
                  <c:v>3</c:v>
                </c:pt>
                <c:pt idx="343">
                  <c:v>4</c:v>
                </c:pt>
                <c:pt idx="344">
                  <c:v>2</c:v>
                </c:pt>
                <c:pt idx="345">
                  <c:v>10</c:v>
                </c:pt>
                <c:pt idx="346">
                  <c:v>4</c:v>
                </c:pt>
                <c:pt idx="347">
                  <c:v>4</c:v>
                </c:pt>
                <c:pt idx="348">
                  <c:v>5</c:v>
                </c:pt>
                <c:pt idx="349">
                  <c:v>2</c:v>
                </c:pt>
                <c:pt idx="350">
                  <c:v>9</c:v>
                </c:pt>
                <c:pt idx="351">
                  <c:v>4</c:v>
                </c:pt>
                <c:pt idx="352">
                  <c:v>10</c:v>
                </c:pt>
                <c:pt idx="353">
                  <c:v>5</c:v>
                </c:pt>
                <c:pt idx="354">
                  <c:v>7</c:v>
                </c:pt>
                <c:pt idx="355">
                  <c:v>3</c:v>
                </c:pt>
                <c:pt idx="356">
                  <c:v>3</c:v>
                </c:pt>
                <c:pt idx="357">
                  <c:v>12</c:v>
                </c:pt>
                <c:pt idx="358">
                  <c:v>2</c:v>
                </c:pt>
                <c:pt idx="359">
                  <c:v>6</c:v>
                </c:pt>
                <c:pt idx="360">
                  <c:v>4</c:v>
                </c:pt>
                <c:pt idx="361">
                  <c:v>4</c:v>
                </c:pt>
                <c:pt idx="362">
                  <c:v>3</c:v>
                </c:pt>
                <c:pt idx="363">
                  <c:v>4</c:v>
                </c:pt>
                <c:pt idx="364">
                  <c:v>2</c:v>
                </c:pt>
                <c:pt idx="365">
                  <c:v>5</c:v>
                </c:pt>
                <c:pt idx="366">
                  <c:v>6</c:v>
                </c:pt>
                <c:pt idx="367">
                  <c:v>4</c:v>
                </c:pt>
                <c:pt idx="368">
                  <c:v>3</c:v>
                </c:pt>
                <c:pt idx="369">
                  <c:v>3</c:v>
                </c:pt>
                <c:pt idx="370">
                  <c:v>2</c:v>
                </c:pt>
                <c:pt idx="371">
                  <c:v>5</c:v>
                </c:pt>
                <c:pt idx="372">
                  <c:v>9</c:v>
                </c:pt>
                <c:pt idx="373">
                  <c:v>12</c:v>
                </c:pt>
                <c:pt idx="374">
                  <c:v>6</c:v>
                </c:pt>
                <c:pt idx="375">
                  <c:v>6</c:v>
                </c:pt>
                <c:pt idx="376">
                  <c:v>3</c:v>
                </c:pt>
                <c:pt idx="377">
                  <c:v>3</c:v>
                </c:pt>
                <c:pt idx="378">
                  <c:v>5</c:v>
                </c:pt>
                <c:pt idx="379">
                  <c:v>3</c:v>
                </c:pt>
                <c:pt idx="380">
                  <c:v>2</c:v>
                </c:pt>
                <c:pt idx="381">
                  <c:v>7</c:v>
                </c:pt>
                <c:pt idx="382">
                  <c:v>8</c:v>
                </c:pt>
                <c:pt idx="383">
                  <c:v>9</c:v>
                </c:pt>
                <c:pt idx="384">
                  <c:v>6</c:v>
                </c:pt>
                <c:pt idx="385">
                  <c:v>10</c:v>
                </c:pt>
                <c:pt idx="386">
                  <c:v>2</c:v>
                </c:pt>
                <c:pt idx="387">
                  <c:v>3</c:v>
                </c:pt>
                <c:pt idx="388">
                  <c:v>3</c:v>
                </c:pt>
                <c:pt idx="389">
                  <c:v>8</c:v>
                </c:pt>
                <c:pt idx="390">
                  <c:v>3</c:v>
                </c:pt>
                <c:pt idx="391">
                  <c:v>8</c:v>
                </c:pt>
                <c:pt idx="392">
                  <c:v>9</c:v>
                </c:pt>
                <c:pt idx="393">
                  <c:v>2</c:v>
                </c:pt>
                <c:pt idx="394">
                  <c:v>3</c:v>
                </c:pt>
                <c:pt idx="395">
                  <c:v>5</c:v>
                </c:pt>
                <c:pt idx="396">
                  <c:v>5</c:v>
                </c:pt>
                <c:pt idx="397">
                  <c:v>4</c:v>
                </c:pt>
                <c:pt idx="398">
                  <c:v>9</c:v>
                </c:pt>
                <c:pt idx="399">
                  <c:v>13</c:v>
                </c:pt>
                <c:pt idx="400">
                  <c:v>8</c:v>
                </c:pt>
                <c:pt idx="401">
                  <c:v>2</c:v>
                </c:pt>
                <c:pt idx="402">
                  <c:v>4</c:v>
                </c:pt>
                <c:pt idx="403">
                  <c:v>3</c:v>
                </c:pt>
                <c:pt idx="404">
                  <c:v>9</c:v>
                </c:pt>
                <c:pt idx="405">
                  <c:v>7</c:v>
                </c:pt>
                <c:pt idx="406">
                  <c:v>10</c:v>
                </c:pt>
                <c:pt idx="407">
                  <c:v>12</c:v>
                </c:pt>
                <c:pt idx="408">
                  <c:v>2</c:v>
                </c:pt>
                <c:pt idx="409">
                  <c:v>3</c:v>
                </c:pt>
                <c:pt idx="410">
                  <c:v>10</c:v>
                </c:pt>
                <c:pt idx="411">
                  <c:v>12</c:v>
                </c:pt>
                <c:pt idx="412">
                  <c:v>4</c:v>
                </c:pt>
                <c:pt idx="413">
                  <c:v>8</c:v>
                </c:pt>
                <c:pt idx="414">
                  <c:v>8</c:v>
                </c:pt>
                <c:pt idx="415">
                  <c:v>3</c:v>
                </c:pt>
                <c:pt idx="416">
                  <c:v>6</c:v>
                </c:pt>
                <c:pt idx="417">
                  <c:v>8</c:v>
                </c:pt>
                <c:pt idx="418">
                  <c:v>3</c:v>
                </c:pt>
                <c:pt idx="419">
                  <c:v>11</c:v>
                </c:pt>
                <c:pt idx="420">
                  <c:v>4</c:v>
                </c:pt>
                <c:pt idx="421">
                  <c:v>3</c:v>
                </c:pt>
                <c:pt idx="422">
                  <c:v>4</c:v>
                </c:pt>
                <c:pt idx="423">
                  <c:v>4</c:v>
                </c:pt>
                <c:pt idx="424">
                  <c:v>10</c:v>
                </c:pt>
                <c:pt idx="425">
                  <c:v>2</c:v>
                </c:pt>
                <c:pt idx="426">
                  <c:v>3</c:v>
                </c:pt>
                <c:pt idx="427">
                  <c:v>2</c:v>
                </c:pt>
                <c:pt idx="428">
                  <c:v>6</c:v>
                </c:pt>
                <c:pt idx="429">
                  <c:v>7</c:v>
                </c:pt>
                <c:pt idx="430">
                  <c:v>6</c:v>
                </c:pt>
                <c:pt idx="431">
                  <c:v>4</c:v>
                </c:pt>
                <c:pt idx="432">
                  <c:v>3</c:v>
                </c:pt>
                <c:pt idx="433">
                  <c:v>8</c:v>
                </c:pt>
                <c:pt idx="434">
                  <c:v>7</c:v>
                </c:pt>
                <c:pt idx="435">
                  <c:v>5</c:v>
                </c:pt>
                <c:pt idx="436">
                  <c:v>3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5</c:v>
                </c:pt>
                <c:pt idx="441">
                  <c:v>3</c:v>
                </c:pt>
                <c:pt idx="442">
                  <c:v>3</c:v>
                </c:pt>
                <c:pt idx="443">
                  <c:v>2</c:v>
                </c:pt>
                <c:pt idx="444">
                  <c:v>5</c:v>
                </c:pt>
                <c:pt idx="445">
                  <c:v>11</c:v>
                </c:pt>
                <c:pt idx="446">
                  <c:v>3</c:v>
                </c:pt>
                <c:pt idx="447">
                  <c:v>2</c:v>
                </c:pt>
                <c:pt idx="448">
                  <c:v>5</c:v>
                </c:pt>
                <c:pt idx="449">
                  <c:v>3</c:v>
                </c:pt>
                <c:pt idx="450">
                  <c:v>3</c:v>
                </c:pt>
                <c:pt idx="451">
                  <c:v>13</c:v>
                </c:pt>
                <c:pt idx="452">
                  <c:v>2</c:v>
                </c:pt>
                <c:pt idx="453">
                  <c:v>12</c:v>
                </c:pt>
                <c:pt idx="454">
                  <c:v>5</c:v>
                </c:pt>
                <c:pt idx="455">
                  <c:v>2</c:v>
                </c:pt>
                <c:pt idx="456">
                  <c:v>6</c:v>
                </c:pt>
                <c:pt idx="457">
                  <c:v>11</c:v>
                </c:pt>
                <c:pt idx="458">
                  <c:v>4</c:v>
                </c:pt>
                <c:pt idx="459">
                  <c:v>3</c:v>
                </c:pt>
                <c:pt idx="460">
                  <c:v>8</c:v>
                </c:pt>
                <c:pt idx="461">
                  <c:v>8</c:v>
                </c:pt>
                <c:pt idx="462">
                  <c:v>4</c:v>
                </c:pt>
                <c:pt idx="463">
                  <c:v>3</c:v>
                </c:pt>
                <c:pt idx="464">
                  <c:v>5</c:v>
                </c:pt>
                <c:pt idx="465">
                  <c:v>4</c:v>
                </c:pt>
                <c:pt idx="466">
                  <c:v>3</c:v>
                </c:pt>
                <c:pt idx="467">
                  <c:v>4</c:v>
                </c:pt>
                <c:pt idx="468">
                  <c:v>8</c:v>
                </c:pt>
                <c:pt idx="469">
                  <c:v>7</c:v>
                </c:pt>
                <c:pt idx="470">
                  <c:v>9</c:v>
                </c:pt>
                <c:pt idx="471">
                  <c:v>8</c:v>
                </c:pt>
                <c:pt idx="472">
                  <c:v>5</c:v>
                </c:pt>
                <c:pt idx="473">
                  <c:v>9</c:v>
                </c:pt>
                <c:pt idx="474">
                  <c:v>13</c:v>
                </c:pt>
                <c:pt idx="475">
                  <c:v>4</c:v>
                </c:pt>
                <c:pt idx="476">
                  <c:v>8</c:v>
                </c:pt>
                <c:pt idx="477">
                  <c:v>3</c:v>
                </c:pt>
                <c:pt idx="478">
                  <c:v>12</c:v>
                </c:pt>
                <c:pt idx="479">
                  <c:v>3</c:v>
                </c:pt>
                <c:pt idx="480">
                  <c:v>3</c:v>
                </c:pt>
                <c:pt idx="481">
                  <c:v>5</c:v>
                </c:pt>
                <c:pt idx="482">
                  <c:v>12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6</c:v>
                </c:pt>
                <c:pt idx="487">
                  <c:v>4</c:v>
                </c:pt>
                <c:pt idx="488">
                  <c:v>3</c:v>
                </c:pt>
                <c:pt idx="489">
                  <c:v>8</c:v>
                </c:pt>
                <c:pt idx="490">
                  <c:v>10</c:v>
                </c:pt>
                <c:pt idx="491">
                  <c:v>10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9</c:v>
                </c:pt>
                <c:pt idx="496">
                  <c:v>6</c:v>
                </c:pt>
                <c:pt idx="497">
                  <c:v>3</c:v>
                </c:pt>
                <c:pt idx="498">
                  <c:v>8</c:v>
                </c:pt>
                <c:pt idx="499">
                  <c:v>3</c:v>
                </c:pt>
                <c:pt idx="500">
                  <c:v>4</c:v>
                </c:pt>
                <c:pt idx="501">
                  <c:v>4</c:v>
                </c:pt>
                <c:pt idx="502">
                  <c:v>3</c:v>
                </c:pt>
                <c:pt idx="503">
                  <c:v>6</c:v>
                </c:pt>
                <c:pt idx="504">
                  <c:v>2</c:v>
                </c:pt>
                <c:pt idx="505">
                  <c:v>12</c:v>
                </c:pt>
                <c:pt idx="506">
                  <c:v>3</c:v>
                </c:pt>
                <c:pt idx="507">
                  <c:v>4</c:v>
                </c:pt>
                <c:pt idx="508">
                  <c:v>10</c:v>
                </c:pt>
                <c:pt idx="509">
                  <c:v>3</c:v>
                </c:pt>
                <c:pt idx="510">
                  <c:v>7</c:v>
                </c:pt>
                <c:pt idx="511">
                  <c:v>8</c:v>
                </c:pt>
                <c:pt idx="512">
                  <c:v>9</c:v>
                </c:pt>
                <c:pt idx="513">
                  <c:v>3</c:v>
                </c:pt>
                <c:pt idx="514">
                  <c:v>3</c:v>
                </c:pt>
                <c:pt idx="515">
                  <c:v>4</c:v>
                </c:pt>
                <c:pt idx="516">
                  <c:v>8</c:v>
                </c:pt>
                <c:pt idx="517">
                  <c:v>12</c:v>
                </c:pt>
                <c:pt idx="518">
                  <c:v>12</c:v>
                </c:pt>
                <c:pt idx="519">
                  <c:v>6</c:v>
                </c:pt>
                <c:pt idx="520">
                  <c:v>2</c:v>
                </c:pt>
                <c:pt idx="521">
                  <c:v>7</c:v>
                </c:pt>
                <c:pt idx="522">
                  <c:v>6</c:v>
                </c:pt>
                <c:pt idx="523">
                  <c:v>4</c:v>
                </c:pt>
                <c:pt idx="524">
                  <c:v>3</c:v>
                </c:pt>
                <c:pt idx="525">
                  <c:v>2</c:v>
                </c:pt>
                <c:pt idx="526">
                  <c:v>2</c:v>
                </c:pt>
                <c:pt idx="527">
                  <c:v>4</c:v>
                </c:pt>
                <c:pt idx="528">
                  <c:v>11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3</c:v>
                </c:pt>
                <c:pt idx="533">
                  <c:v>13</c:v>
                </c:pt>
                <c:pt idx="534">
                  <c:v>12</c:v>
                </c:pt>
                <c:pt idx="535">
                  <c:v>2</c:v>
                </c:pt>
                <c:pt idx="536">
                  <c:v>3</c:v>
                </c:pt>
                <c:pt idx="537">
                  <c:v>5</c:v>
                </c:pt>
                <c:pt idx="538">
                  <c:v>3</c:v>
                </c:pt>
                <c:pt idx="539">
                  <c:v>10</c:v>
                </c:pt>
                <c:pt idx="540">
                  <c:v>2</c:v>
                </c:pt>
                <c:pt idx="541">
                  <c:v>2</c:v>
                </c:pt>
                <c:pt idx="542">
                  <c:v>6</c:v>
                </c:pt>
                <c:pt idx="543">
                  <c:v>10</c:v>
                </c:pt>
                <c:pt idx="544">
                  <c:v>11</c:v>
                </c:pt>
                <c:pt idx="545">
                  <c:v>4</c:v>
                </c:pt>
                <c:pt idx="546">
                  <c:v>5</c:v>
                </c:pt>
                <c:pt idx="547">
                  <c:v>6</c:v>
                </c:pt>
                <c:pt idx="548">
                  <c:v>7</c:v>
                </c:pt>
                <c:pt idx="549">
                  <c:v>13</c:v>
                </c:pt>
                <c:pt idx="550">
                  <c:v>2</c:v>
                </c:pt>
                <c:pt idx="551">
                  <c:v>9</c:v>
                </c:pt>
                <c:pt idx="552">
                  <c:v>10</c:v>
                </c:pt>
                <c:pt idx="553">
                  <c:v>7</c:v>
                </c:pt>
                <c:pt idx="554">
                  <c:v>2</c:v>
                </c:pt>
                <c:pt idx="555">
                  <c:v>7</c:v>
                </c:pt>
                <c:pt idx="556">
                  <c:v>4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8</c:v>
                </c:pt>
                <c:pt idx="561">
                  <c:v>10</c:v>
                </c:pt>
                <c:pt idx="562">
                  <c:v>2</c:v>
                </c:pt>
                <c:pt idx="563">
                  <c:v>12</c:v>
                </c:pt>
                <c:pt idx="564">
                  <c:v>4</c:v>
                </c:pt>
                <c:pt idx="565">
                  <c:v>2</c:v>
                </c:pt>
                <c:pt idx="566">
                  <c:v>10</c:v>
                </c:pt>
                <c:pt idx="567">
                  <c:v>3</c:v>
                </c:pt>
                <c:pt idx="568">
                  <c:v>6</c:v>
                </c:pt>
                <c:pt idx="569">
                  <c:v>3</c:v>
                </c:pt>
                <c:pt idx="570">
                  <c:v>13</c:v>
                </c:pt>
                <c:pt idx="571">
                  <c:v>8</c:v>
                </c:pt>
                <c:pt idx="572">
                  <c:v>7</c:v>
                </c:pt>
                <c:pt idx="573">
                  <c:v>9</c:v>
                </c:pt>
                <c:pt idx="574">
                  <c:v>10</c:v>
                </c:pt>
                <c:pt idx="575">
                  <c:v>4</c:v>
                </c:pt>
                <c:pt idx="576">
                  <c:v>8</c:v>
                </c:pt>
                <c:pt idx="577">
                  <c:v>5</c:v>
                </c:pt>
                <c:pt idx="578">
                  <c:v>3</c:v>
                </c:pt>
                <c:pt idx="579">
                  <c:v>6</c:v>
                </c:pt>
                <c:pt idx="580">
                  <c:v>4</c:v>
                </c:pt>
                <c:pt idx="581">
                  <c:v>8</c:v>
                </c:pt>
                <c:pt idx="582">
                  <c:v>11</c:v>
                </c:pt>
                <c:pt idx="583">
                  <c:v>8</c:v>
                </c:pt>
                <c:pt idx="584">
                  <c:v>4</c:v>
                </c:pt>
                <c:pt idx="585">
                  <c:v>10</c:v>
                </c:pt>
                <c:pt idx="586">
                  <c:v>9</c:v>
                </c:pt>
                <c:pt idx="587">
                  <c:v>3</c:v>
                </c:pt>
                <c:pt idx="588">
                  <c:v>9</c:v>
                </c:pt>
                <c:pt idx="589">
                  <c:v>4</c:v>
                </c:pt>
                <c:pt idx="590">
                  <c:v>4</c:v>
                </c:pt>
                <c:pt idx="591">
                  <c:v>3</c:v>
                </c:pt>
                <c:pt idx="592">
                  <c:v>5</c:v>
                </c:pt>
                <c:pt idx="593">
                  <c:v>3</c:v>
                </c:pt>
                <c:pt idx="594">
                  <c:v>4</c:v>
                </c:pt>
                <c:pt idx="595">
                  <c:v>4</c:v>
                </c:pt>
                <c:pt idx="596">
                  <c:v>6</c:v>
                </c:pt>
                <c:pt idx="597">
                  <c:v>2</c:v>
                </c:pt>
                <c:pt idx="598">
                  <c:v>5</c:v>
                </c:pt>
                <c:pt idx="599">
                  <c:v>9</c:v>
                </c:pt>
                <c:pt idx="600">
                  <c:v>3</c:v>
                </c:pt>
                <c:pt idx="601">
                  <c:v>2</c:v>
                </c:pt>
                <c:pt idx="602">
                  <c:v>9</c:v>
                </c:pt>
                <c:pt idx="603">
                  <c:v>8</c:v>
                </c:pt>
                <c:pt idx="604">
                  <c:v>3</c:v>
                </c:pt>
                <c:pt idx="605">
                  <c:v>3</c:v>
                </c:pt>
                <c:pt idx="606">
                  <c:v>6</c:v>
                </c:pt>
                <c:pt idx="607">
                  <c:v>8</c:v>
                </c:pt>
                <c:pt idx="608">
                  <c:v>5</c:v>
                </c:pt>
                <c:pt idx="609">
                  <c:v>5</c:v>
                </c:pt>
                <c:pt idx="610">
                  <c:v>4</c:v>
                </c:pt>
                <c:pt idx="611">
                  <c:v>3</c:v>
                </c:pt>
                <c:pt idx="612">
                  <c:v>7</c:v>
                </c:pt>
                <c:pt idx="613">
                  <c:v>6</c:v>
                </c:pt>
                <c:pt idx="614">
                  <c:v>9</c:v>
                </c:pt>
                <c:pt idx="615">
                  <c:v>4</c:v>
                </c:pt>
                <c:pt idx="616">
                  <c:v>3</c:v>
                </c:pt>
                <c:pt idx="617">
                  <c:v>4</c:v>
                </c:pt>
                <c:pt idx="618">
                  <c:v>7</c:v>
                </c:pt>
                <c:pt idx="619">
                  <c:v>12</c:v>
                </c:pt>
                <c:pt idx="620">
                  <c:v>2</c:v>
                </c:pt>
                <c:pt idx="621">
                  <c:v>5</c:v>
                </c:pt>
                <c:pt idx="622">
                  <c:v>8</c:v>
                </c:pt>
                <c:pt idx="623">
                  <c:v>4</c:v>
                </c:pt>
                <c:pt idx="624">
                  <c:v>3</c:v>
                </c:pt>
                <c:pt idx="625">
                  <c:v>12</c:v>
                </c:pt>
                <c:pt idx="626">
                  <c:v>7</c:v>
                </c:pt>
                <c:pt idx="627">
                  <c:v>3</c:v>
                </c:pt>
                <c:pt idx="628">
                  <c:v>5</c:v>
                </c:pt>
                <c:pt idx="629">
                  <c:v>2</c:v>
                </c:pt>
                <c:pt idx="630">
                  <c:v>3</c:v>
                </c:pt>
                <c:pt idx="631">
                  <c:v>4</c:v>
                </c:pt>
                <c:pt idx="632">
                  <c:v>11</c:v>
                </c:pt>
                <c:pt idx="633">
                  <c:v>6</c:v>
                </c:pt>
                <c:pt idx="634">
                  <c:v>10</c:v>
                </c:pt>
                <c:pt idx="635">
                  <c:v>3</c:v>
                </c:pt>
                <c:pt idx="636">
                  <c:v>2</c:v>
                </c:pt>
                <c:pt idx="637">
                  <c:v>3</c:v>
                </c:pt>
                <c:pt idx="638">
                  <c:v>6</c:v>
                </c:pt>
                <c:pt idx="639">
                  <c:v>4</c:v>
                </c:pt>
                <c:pt idx="640">
                  <c:v>7</c:v>
                </c:pt>
                <c:pt idx="641">
                  <c:v>3</c:v>
                </c:pt>
                <c:pt idx="642">
                  <c:v>10</c:v>
                </c:pt>
                <c:pt idx="643">
                  <c:v>8</c:v>
                </c:pt>
                <c:pt idx="644">
                  <c:v>10</c:v>
                </c:pt>
                <c:pt idx="645">
                  <c:v>4</c:v>
                </c:pt>
                <c:pt idx="646">
                  <c:v>5</c:v>
                </c:pt>
                <c:pt idx="647">
                  <c:v>3</c:v>
                </c:pt>
                <c:pt idx="648">
                  <c:v>11</c:v>
                </c:pt>
                <c:pt idx="649">
                  <c:v>4</c:v>
                </c:pt>
                <c:pt idx="650">
                  <c:v>13</c:v>
                </c:pt>
                <c:pt idx="651">
                  <c:v>3</c:v>
                </c:pt>
                <c:pt idx="652">
                  <c:v>4</c:v>
                </c:pt>
                <c:pt idx="653">
                  <c:v>8</c:v>
                </c:pt>
                <c:pt idx="654">
                  <c:v>3</c:v>
                </c:pt>
                <c:pt idx="655">
                  <c:v>3</c:v>
                </c:pt>
                <c:pt idx="656">
                  <c:v>5</c:v>
                </c:pt>
                <c:pt idx="657">
                  <c:v>8</c:v>
                </c:pt>
                <c:pt idx="658">
                  <c:v>12</c:v>
                </c:pt>
                <c:pt idx="659">
                  <c:v>3</c:v>
                </c:pt>
                <c:pt idx="660">
                  <c:v>9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7</c:v>
                </c:pt>
                <c:pt idx="665">
                  <c:v>4</c:v>
                </c:pt>
                <c:pt idx="666">
                  <c:v>9</c:v>
                </c:pt>
                <c:pt idx="667">
                  <c:v>5</c:v>
                </c:pt>
                <c:pt idx="668">
                  <c:v>6</c:v>
                </c:pt>
                <c:pt idx="669">
                  <c:v>3</c:v>
                </c:pt>
                <c:pt idx="670">
                  <c:v>6</c:v>
                </c:pt>
                <c:pt idx="671">
                  <c:v>4</c:v>
                </c:pt>
                <c:pt idx="672">
                  <c:v>4</c:v>
                </c:pt>
                <c:pt idx="673">
                  <c:v>5</c:v>
                </c:pt>
                <c:pt idx="674">
                  <c:v>13</c:v>
                </c:pt>
                <c:pt idx="675">
                  <c:v>12</c:v>
                </c:pt>
                <c:pt idx="676">
                  <c:v>7</c:v>
                </c:pt>
                <c:pt idx="677">
                  <c:v>4</c:v>
                </c:pt>
                <c:pt idx="678">
                  <c:v>9</c:v>
                </c:pt>
                <c:pt idx="679">
                  <c:v>9</c:v>
                </c:pt>
                <c:pt idx="680">
                  <c:v>4</c:v>
                </c:pt>
                <c:pt idx="681">
                  <c:v>13</c:v>
                </c:pt>
                <c:pt idx="682">
                  <c:v>7</c:v>
                </c:pt>
                <c:pt idx="683">
                  <c:v>10</c:v>
                </c:pt>
                <c:pt idx="684">
                  <c:v>6</c:v>
                </c:pt>
                <c:pt idx="685">
                  <c:v>10</c:v>
                </c:pt>
                <c:pt idx="686">
                  <c:v>3</c:v>
                </c:pt>
                <c:pt idx="687">
                  <c:v>5</c:v>
                </c:pt>
                <c:pt idx="688">
                  <c:v>10</c:v>
                </c:pt>
                <c:pt idx="689">
                  <c:v>13</c:v>
                </c:pt>
                <c:pt idx="690">
                  <c:v>3</c:v>
                </c:pt>
                <c:pt idx="691">
                  <c:v>9</c:v>
                </c:pt>
                <c:pt idx="692">
                  <c:v>3</c:v>
                </c:pt>
                <c:pt idx="693">
                  <c:v>12</c:v>
                </c:pt>
                <c:pt idx="694">
                  <c:v>8</c:v>
                </c:pt>
                <c:pt idx="695">
                  <c:v>9</c:v>
                </c:pt>
                <c:pt idx="696">
                  <c:v>6</c:v>
                </c:pt>
                <c:pt idx="697">
                  <c:v>5</c:v>
                </c:pt>
                <c:pt idx="698">
                  <c:v>4</c:v>
                </c:pt>
                <c:pt idx="699">
                  <c:v>3</c:v>
                </c:pt>
                <c:pt idx="700">
                  <c:v>2</c:v>
                </c:pt>
                <c:pt idx="701">
                  <c:v>7</c:v>
                </c:pt>
                <c:pt idx="702">
                  <c:v>8</c:v>
                </c:pt>
                <c:pt idx="703">
                  <c:v>2</c:v>
                </c:pt>
                <c:pt idx="704">
                  <c:v>2</c:v>
                </c:pt>
                <c:pt idx="705">
                  <c:v>3</c:v>
                </c:pt>
                <c:pt idx="706">
                  <c:v>5</c:v>
                </c:pt>
                <c:pt idx="707">
                  <c:v>3</c:v>
                </c:pt>
                <c:pt idx="708">
                  <c:v>4</c:v>
                </c:pt>
                <c:pt idx="709">
                  <c:v>3</c:v>
                </c:pt>
                <c:pt idx="710">
                  <c:v>5</c:v>
                </c:pt>
                <c:pt idx="711">
                  <c:v>3</c:v>
                </c:pt>
                <c:pt idx="712">
                  <c:v>11</c:v>
                </c:pt>
                <c:pt idx="713">
                  <c:v>3</c:v>
                </c:pt>
                <c:pt idx="714">
                  <c:v>5</c:v>
                </c:pt>
                <c:pt idx="715">
                  <c:v>5</c:v>
                </c:pt>
                <c:pt idx="716">
                  <c:v>6</c:v>
                </c:pt>
                <c:pt idx="717">
                  <c:v>5</c:v>
                </c:pt>
                <c:pt idx="718">
                  <c:v>9</c:v>
                </c:pt>
                <c:pt idx="719">
                  <c:v>12</c:v>
                </c:pt>
                <c:pt idx="720">
                  <c:v>12</c:v>
                </c:pt>
                <c:pt idx="721">
                  <c:v>8</c:v>
                </c:pt>
                <c:pt idx="722">
                  <c:v>4</c:v>
                </c:pt>
                <c:pt idx="723">
                  <c:v>8</c:v>
                </c:pt>
                <c:pt idx="724">
                  <c:v>3</c:v>
                </c:pt>
                <c:pt idx="725">
                  <c:v>2</c:v>
                </c:pt>
                <c:pt idx="726">
                  <c:v>3</c:v>
                </c:pt>
                <c:pt idx="727">
                  <c:v>8</c:v>
                </c:pt>
                <c:pt idx="728">
                  <c:v>3</c:v>
                </c:pt>
                <c:pt idx="729">
                  <c:v>6</c:v>
                </c:pt>
                <c:pt idx="730">
                  <c:v>4</c:v>
                </c:pt>
                <c:pt idx="731">
                  <c:v>4</c:v>
                </c:pt>
                <c:pt idx="732">
                  <c:v>8</c:v>
                </c:pt>
                <c:pt idx="733">
                  <c:v>3</c:v>
                </c:pt>
                <c:pt idx="734">
                  <c:v>11</c:v>
                </c:pt>
                <c:pt idx="735">
                  <c:v>11</c:v>
                </c:pt>
                <c:pt idx="736">
                  <c:v>7</c:v>
                </c:pt>
                <c:pt idx="737">
                  <c:v>10</c:v>
                </c:pt>
                <c:pt idx="738">
                  <c:v>3</c:v>
                </c:pt>
                <c:pt idx="739">
                  <c:v>4</c:v>
                </c:pt>
                <c:pt idx="740">
                  <c:v>8</c:v>
                </c:pt>
                <c:pt idx="741">
                  <c:v>2</c:v>
                </c:pt>
                <c:pt idx="742">
                  <c:v>2</c:v>
                </c:pt>
                <c:pt idx="743">
                  <c:v>10</c:v>
                </c:pt>
                <c:pt idx="744">
                  <c:v>6</c:v>
                </c:pt>
                <c:pt idx="745">
                  <c:v>6</c:v>
                </c:pt>
                <c:pt idx="746">
                  <c:v>3</c:v>
                </c:pt>
                <c:pt idx="747">
                  <c:v>9</c:v>
                </c:pt>
                <c:pt idx="748">
                  <c:v>2</c:v>
                </c:pt>
                <c:pt idx="749">
                  <c:v>9</c:v>
                </c:pt>
                <c:pt idx="750">
                  <c:v>3</c:v>
                </c:pt>
                <c:pt idx="751">
                  <c:v>12</c:v>
                </c:pt>
                <c:pt idx="752">
                  <c:v>11</c:v>
                </c:pt>
                <c:pt idx="753">
                  <c:v>8</c:v>
                </c:pt>
                <c:pt idx="754">
                  <c:v>8</c:v>
                </c:pt>
                <c:pt idx="755">
                  <c:v>12</c:v>
                </c:pt>
                <c:pt idx="756">
                  <c:v>3</c:v>
                </c:pt>
                <c:pt idx="757">
                  <c:v>4</c:v>
                </c:pt>
                <c:pt idx="758">
                  <c:v>2</c:v>
                </c:pt>
                <c:pt idx="759">
                  <c:v>3</c:v>
                </c:pt>
                <c:pt idx="760">
                  <c:v>11</c:v>
                </c:pt>
                <c:pt idx="761">
                  <c:v>9</c:v>
                </c:pt>
                <c:pt idx="762">
                  <c:v>13</c:v>
                </c:pt>
                <c:pt idx="763">
                  <c:v>3</c:v>
                </c:pt>
                <c:pt idx="764">
                  <c:v>7</c:v>
                </c:pt>
                <c:pt idx="765">
                  <c:v>11</c:v>
                </c:pt>
                <c:pt idx="766">
                  <c:v>3</c:v>
                </c:pt>
                <c:pt idx="767">
                  <c:v>4</c:v>
                </c:pt>
                <c:pt idx="768">
                  <c:v>3</c:v>
                </c:pt>
                <c:pt idx="769">
                  <c:v>12</c:v>
                </c:pt>
                <c:pt idx="770">
                  <c:v>2</c:v>
                </c:pt>
                <c:pt idx="771">
                  <c:v>13</c:v>
                </c:pt>
                <c:pt idx="772">
                  <c:v>13</c:v>
                </c:pt>
                <c:pt idx="773">
                  <c:v>2</c:v>
                </c:pt>
                <c:pt idx="774">
                  <c:v>13</c:v>
                </c:pt>
                <c:pt idx="775">
                  <c:v>13</c:v>
                </c:pt>
                <c:pt idx="776">
                  <c:v>3</c:v>
                </c:pt>
                <c:pt idx="777">
                  <c:v>2</c:v>
                </c:pt>
                <c:pt idx="778">
                  <c:v>3</c:v>
                </c:pt>
                <c:pt idx="779">
                  <c:v>3</c:v>
                </c:pt>
                <c:pt idx="780">
                  <c:v>9</c:v>
                </c:pt>
                <c:pt idx="781">
                  <c:v>6</c:v>
                </c:pt>
                <c:pt idx="782">
                  <c:v>12</c:v>
                </c:pt>
                <c:pt idx="783">
                  <c:v>8</c:v>
                </c:pt>
                <c:pt idx="784">
                  <c:v>4</c:v>
                </c:pt>
                <c:pt idx="785">
                  <c:v>12</c:v>
                </c:pt>
                <c:pt idx="786">
                  <c:v>6</c:v>
                </c:pt>
                <c:pt idx="787">
                  <c:v>8</c:v>
                </c:pt>
                <c:pt idx="788">
                  <c:v>4</c:v>
                </c:pt>
                <c:pt idx="789">
                  <c:v>0</c:v>
                </c:pt>
                <c:pt idx="790">
                  <c:v>13</c:v>
                </c:pt>
                <c:pt idx="791">
                  <c:v>12</c:v>
                </c:pt>
                <c:pt idx="792">
                  <c:v>2</c:v>
                </c:pt>
                <c:pt idx="793">
                  <c:v>5</c:v>
                </c:pt>
                <c:pt idx="794">
                  <c:v>8</c:v>
                </c:pt>
                <c:pt idx="795">
                  <c:v>5</c:v>
                </c:pt>
                <c:pt idx="796">
                  <c:v>12</c:v>
                </c:pt>
                <c:pt idx="797">
                  <c:v>5</c:v>
                </c:pt>
                <c:pt idx="798">
                  <c:v>2</c:v>
                </c:pt>
                <c:pt idx="799">
                  <c:v>2</c:v>
                </c:pt>
                <c:pt idx="800">
                  <c:v>4</c:v>
                </c:pt>
                <c:pt idx="801">
                  <c:v>9</c:v>
                </c:pt>
                <c:pt idx="802">
                  <c:v>4</c:v>
                </c:pt>
                <c:pt idx="803">
                  <c:v>3</c:v>
                </c:pt>
                <c:pt idx="804">
                  <c:v>8</c:v>
                </c:pt>
                <c:pt idx="805">
                  <c:v>8</c:v>
                </c:pt>
                <c:pt idx="806">
                  <c:v>2</c:v>
                </c:pt>
                <c:pt idx="807">
                  <c:v>4</c:v>
                </c:pt>
                <c:pt idx="808">
                  <c:v>7</c:v>
                </c:pt>
                <c:pt idx="809">
                  <c:v>11</c:v>
                </c:pt>
                <c:pt idx="810">
                  <c:v>2</c:v>
                </c:pt>
                <c:pt idx="811">
                  <c:v>4</c:v>
                </c:pt>
                <c:pt idx="812">
                  <c:v>5</c:v>
                </c:pt>
                <c:pt idx="813">
                  <c:v>5</c:v>
                </c:pt>
                <c:pt idx="814">
                  <c:v>6</c:v>
                </c:pt>
                <c:pt idx="815">
                  <c:v>4</c:v>
                </c:pt>
                <c:pt idx="816">
                  <c:v>4</c:v>
                </c:pt>
                <c:pt idx="817">
                  <c:v>3</c:v>
                </c:pt>
                <c:pt idx="818">
                  <c:v>3</c:v>
                </c:pt>
                <c:pt idx="819">
                  <c:v>4</c:v>
                </c:pt>
                <c:pt idx="820">
                  <c:v>13</c:v>
                </c:pt>
                <c:pt idx="821">
                  <c:v>3</c:v>
                </c:pt>
                <c:pt idx="822">
                  <c:v>4</c:v>
                </c:pt>
                <c:pt idx="823">
                  <c:v>4</c:v>
                </c:pt>
                <c:pt idx="824">
                  <c:v>11</c:v>
                </c:pt>
                <c:pt idx="825">
                  <c:v>7</c:v>
                </c:pt>
                <c:pt idx="826">
                  <c:v>2</c:v>
                </c:pt>
                <c:pt idx="827">
                  <c:v>4</c:v>
                </c:pt>
                <c:pt idx="828">
                  <c:v>7</c:v>
                </c:pt>
                <c:pt idx="829">
                  <c:v>10</c:v>
                </c:pt>
                <c:pt idx="830">
                  <c:v>6</c:v>
                </c:pt>
                <c:pt idx="831">
                  <c:v>6</c:v>
                </c:pt>
                <c:pt idx="832">
                  <c:v>8</c:v>
                </c:pt>
                <c:pt idx="833">
                  <c:v>4</c:v>
                </c:pt>
                <c:pt idx="834">
                  <c:v>3</c:v>
                </c:pt>
                <c:pt idx="835">
                  <c:v>5</c:v>
                </c:pt>
                <c:pt idx="836">
                  <c:v>3</c:v>
                </c:pt>
                <c:pt idx="837">
                  <c:v>4</c:v>
                </c:pt>
                <c:pt idx="838">
                  <c:v>3</c:v>
                </c:pt>
                <c:pt idx="839">
                  <c:v>6</c:v>
                </c:pt>
                <c:pt idx="840">
                  <c:v>8</c:v>
                </c:pt>
                <c:pt idx="841">
                  <c:v>11</c:v>
                </c:pt>
                <c:pt idx="842">
                  <c:v>3</c:v>
                </c:pt>
                <c:pt idx="843">
                  <c:v>9</c:v>
                </c:pt>
                <c:pt idx="844">
                  <c:v>3</c:v>
                </c:pt>
                <c:pt idx="845">
                  <c:v>3</c:v>
                </c:pt>
                <c:pt idx="846">
                  <c:v>2</c:v>
                </c:pt>
                <c:pt idx="847">
                  <c:v>1</c:v>
                </c:pt>
                <c:pt idx="848">
                  <c:v>9</c:v>
                </c:pt>
                <c:pt idx="849">
                  <c:v>6</c:v>
                </c:pt>
                <c:pt idx="850">
                  <c:v>2</c:v>
                </c:pt>
                <c:pt idx="851">
                  <c:v>12</c:v>
                </c:pt>
                <c:pt idx="852">
                  <c:v>4</c:v>
                </c:pt>
                <c:pt idx="853">
                  <c:v>6</c:v>
                </c:pt>
                <c:pt idx="854">
                  <c:v>6</c:v>
                </c:pt>
                <c:pt idx="855">
                  <c:v>3</c:v>
                </c:pt>
                <c:pt idx="856">
                  <c:v>6</c:v>
                </c:pt>
                <c:pt idx="857">
                  <c:v>2</c:v>
                </c:pt>
                <c:pt idx="858">
                  <c:v>3</c:v>
                </c:pt>
                <c:pt idx="859">
                  <c:v>2</c:v>
                </c:pt>
                <c:pt idx="860">
                  <c:v>5</c:v>
                </c:pt>
                <c:pt idx="861">
                  <c:v>2</c:v>
                </c:pt>
                <c:pt idx="862">
                  <c:v>1</c:v>
                </c:pt>
                <c:pt idx="863">
                  <c:v>5</c:v>
                </c:pt>
                <c:pt idx="864">
                  <c:v>12</c:v>
                </c:pt>
                <c:pt idx="865">
                  <c:v>10</c:v>
                </c:pt>
                <c:pt idx="866">
                  <c:v>7</c:v>
                </c:pt>
                <c:pt idx="867">
                  <c:v>3</c:v>
                </c:pt>
                <c:pt idx="868">
                  <c:v>3</c:v>
                </c:pt>
                <c:pt idx="869">
                  <c:v>11</c:v>
                </c:pt>
                <c:pt idx="870">
                  <c:v>3</c:v>
                </c:pt>
                <c:pt idx="871">
                  <c:v>3</c:v>
                </c:pt>
                <c:pt idx="872">
                  <c:v>12</c:v>
                </c:pt>
                <c:pt idx="873">
                  <c:v>2</c:v>
                </c:pt>
                <c:pt idx="874">
                  <c:v>2</c:v>
                </c:pt>
                <c:pt idx="875">
                  <c:v>5</c:v>
                </c:pt>
                <c:pt idx="876">
                  <c:v>4</c:v>
                </c:pt>
                <c:pt idx="877">
                  <c:v>6</c:v>
                </c:pt>
                <c:pt idx="878">
                  <c:v>4</c:v>
                </c:pt>
                <c:pt idx="879">
                  <c:v>3</c:v>
                </c:pt>
                <c:pt idx="880">
                  <c:v>3</c:v>
                </c:pt>
                <c:pt idx="881">
                  <c:v>6</c:v>
                </c:pt>
                <c:pt idx="882">
                  <c:v>3</c:v>
                </c:pt>
                <c:pt idx="883">
                  <c:v>12</c:v>
                </c:pt>
                <c:pt idx="884">
                  <c:v>9</c:v>
                </c:pt>
                <c:pt idx="885">
                  <c:v>12</c:v>
                </c:pt>
                <c:pt idx="886">
                  <c:v>7</c:v>
                </c:pt>
                <c:pt idx="887">
                  <c:v>12</c:v>
                </c:pt>
                <c:pt idx="888">
                  <c:v>8</c:v>
                </c:pt>
                <c:pt idx="889">
                  <c:v>3</c:v>
                </c:pt>
                <c:pt idx="890">
                  <c:v>12</c:v>
                </c:pt>
                <c:pt idx="891">
                  <c:v>6</c:v>
                </c:pt>
                <c:pt idx="892">
                  <c:v>12</c:v>
                </c:pt>
                <c:pt idx="893">
                  <c:v>3</c:v>
                </c:pt>
                <c:pt idx="894">
                  <c:v>4</c:v>
                </c:pt>
                <c:pt idx="895">
                  <c:v>5</c:v>
                </c:pt>
                <c:pt idx="896">
                  <c:v>6</c:v>
                </c:pt>
                <c:pt idx="897">
                  <c:v>5</c:v>
                </c:pt>
                <c:pt idx="898">
                  <c:v>3</c:v>
                </c:pt>
                <c:pt idx="899">
                  <c:v>6</c:v>
                </c:pt>
                <c:pt idx="900">
                  <c:v>3</c:v>
                </c:pt>
                <c:pt idx="901">
                  <c:v>4</c:v>
                </c:pt>
                <c:pt idx="902">
                  <c:v>3</c:v>
                </c:pt>
                <c:pt idx="903">
                  <c:v>9</c:v>
                </c:pt>
                <c:pt idx="904">
                  <c:v>10</c:v>
                </c:pt>
                <c:pt idx="905">
                  <c:v>6</c:v>
                </c:pt>
                <c:pt idx="906">
                  <c:v>5</c:v>
                </c:pt>
                <c:pt idx="907">
                  <c:v>6</c:v>
                </c:pt>
                <c:pt idx="908">
                  <c:v>4</c:v>
                </c:pt>
                <c:pt idx="909">
                  <c:v>10</c:v>
                </c:pt>
                <c:pt idx="910">
                  <c:v>10</c:v>
                </c:pt>
                <c:pt idx="911">
                  <c:v>9</c:v>
                </c:pt>
                <c:pt idx="912">
                  <c:v>8</c:v>
                </c:pt>
                <c:pt idx="913">
                  <c:v>5</c:v>
                </c:pt>
                <c:pt idx="914">
                  <c:v>11</c:v>
                </c:pt>
                <c:pt idx="915">
                  <c:v>10</c:v>
                </c:pt>
                <c:pt idx="916">
                  <c:v>6</c:v>
                </c:pt>
                <c:pt idx="917">
                  <c:v>9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8</c:v>
                </c:pt>
                <c:pt idx="923">
                  <c:v>2</c:v>
                </c:pt>
                <c:pt idx="924">
                  <c:v>9</c:v>
                </c:pt>
                <c:pt idx="925">
                  <c:v>7</c:v>
                </c:pt>
                <c:pt idx="926">
                  <c:v>13</c:v>
                </c:pt>
                <c:pt idx="927">
                  <c:v>7</c:v>
                </c:pt>
                <c:pt idx="928">
                  <c:v>10</c:v>
                </c:pt>
                <c:pt idx="929">
                  <c:v>7</c:v>
                </c:pt>
                <c:pt idx="930">
                  <c:v>13</c:v>
                </c:pt>
                <c:pt idx="931">
                  <c:v>6</c:v>
                </c:pt>
                <c:pt idx="932">
                  <c:v>13</c:v>
                </c:pt>
                <c:pt idx="933">
                  <c:v>0</c:v>
                </c:pt>
                <c:pt idx="934">
                  <c:v>9</c:v>
                </c:pt>
                <c:pt idx="935">
                  <c:v>13</c:v>
                </c:pt>
                <c:pt idx="936">
                  <c:v>4</c:v>
                </c:pt>
                <c:pt idx="937">
                  <c:v>12</c:v>
                </c:pt>
                <c:pt idx="938">
                  <c:v>4</c:v>
                </c:pt>
                <c:pt idx="939">
                  <c:v>5</c:v>
                </c:pt>
                <c:pt idx="940">
                  <c:v>4</c:v>
                </c:pt>
                <c:pt idx="941">
                  <c:v>4</c:v>
                </c:pt>
                <c:pt idx="942">
                  <c:v>5</c:v>
                </c:pt>
                <c:pt idx="943">
                  <c:v>8</c:v>
                </c:pt>
                <c:pt idx="944">
                  <c:v>12</c:v>
                </c:pt>
                <c:pt idx="945">
                  <c:v>8</c:v>
                </c:pt>
                <c:pt idx="946">
                  <c:v>13</c:v>
                </c:pt>
                <c:pt idx="947">
                  <c:v>9</c:v>
                </c:pt>
                <c:pt idx="948">
                  <c:v>8</c:v>
                </c:pt>
                <c:pt idx="949">
                  <c:v>2</c:v>
                </c:pt>
                <c:pt idx="950">
                  <c:v>5</c:v>
                </c:pt>
                <c:pt idx="951">
                  <c:v>7</c:v>
                </c:pt>
                <c:pt idx="952">
                  <c:v>4</c:v>
                </c:pt>
                <c:pt idx="953">
                  <c:v>3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9</c:v>
                </c:pt>
                <c:pt idx="958">
                  <c:v>11</c:v>
                </c:pt>
                <c:pt idx="959">
                  <c:v>6</c:v>
                </c:pt>
                <c:pt idx="960">
                  <c:v>4</c:v>
                </c:pt>
                <c:pt idx="961">
                  <c:v>11</c:v>
                </c:pt>
                <c:pt idx="962">
                  <c:v>4</c:v>
                </c:pt>
                <c:pt idx="963">
                  <c:v>7</c:v>
                </c:pt>
                <c:pt idx="964">
                  <c:v>6</c:v>
                </c:pt>
                <c:pt idx="965">
                  <c:v>11</c:v>
                </c:pt>
                <c:pt idx="966">
                  <c:v>12</c:v>
                </c:pt>
                <c:pt idx="967">
                  <c:v>5</c:v>
                </c:pt>
                <c:pt idx="968">
                  <c:v>5</c:v>
                </c:pt>
                <c:pt idx="969">
                  <c:v>3</c:v>
                </c:pt>
                <c:pt idx="970">
                  <c:v>3</c:v>
                </c:pt>
                <c:pt idx="971">
                  <c:v>2</c:v>
                </c:pt>
                <c:pt idx="972">
                  <c:v>2</c:v>
                </c:pt>
                <c:pt idx="973">
                  <c:v>9</c:v>
                </c:pt>
                <c:pt idx="974">
                  <c:v>5</c:v>
                </c:pt>
                <c:pt idx="975">
                  <c:v>2</c:v>
                </c:pt>
                <c:pt idx="976">
                  <c:v>13</c:v>
                </c:pt>
                <c:pt idx="977">
                  <c:v>2</c:v>
                </c:pt>
                <c:pt idx="978">
                  <c:v>5</c:v>
                </c:pt>
                <c:pt idx="979">
                  <c:v>2</c:v>
                </c:pt>
                <c:pt idx="980">
                  <c:v>10</c:v>
                </c:pt>
                <c:pt idx="981">
                  <c:v>3</c:v>
                </c:pt>
                <c:pt idx="982">
                  <c:v>3</c:v>
                </c:pt>
                <c:pt idx="983">
                  <c:v>8</c:v>
                </c:pt>
                <c:pt idx="984">
                  <c:v>4</c:v>
                </c:pt>
                <c:pt idx="985">
                  <c:v>3</c:v>
                </c:pt>
                <c:pt idx="986">
                  <c:v>3</c:v>
                </c:pt>
                <c:pt idx="987">
                  <c:v>13</c:v>
                </c:pt>
                <c:pt idx="988">
                  <c:v>12</c:v>
                </c:pt>
                <c:pt idx="989">
                  <c:v>3</c:v>
                </c:pt>
                <c:pt idx="990">
                  <c:v>0</c:v>
                </c:pt>
                <c:pt idx="991">
                  <c:v>3</c:v>
                </c:pt>
                <c:pt idx="992">
                  <c:v>6</c:v>
                </c:pt>
                <c:pt idx="993">
                  <c:v>9</c:v>
                </c:pt>
                <c:pt idx="994">
                  <c:v>7</c:v>
                </c:pt>
                <c:pt idx="995">
                  <c:v>12</c:v>
                </c:pt>
                <c:pt idx="996">
                  <c:v>9</c:v>
                </c:pt>
                <c:pt idx="997">
                  <c:v>5</c:v>
                </c:pt>
                <c:pt idx="998">
                  <c:v>4</c:v>
                </c:pt>
                <c:pt idx="999">
                  <c:v>4</c:v>
                </c:pt>
                <c:pt idx="1000">
                  <c:v>5</c:v>
                </c:pt>
                <c:pt idx="1001">
                  <c:v>4</c:v>
                </c:pt>
                <c:pt idx="1002">
                  <c:v>2</c:v>
                </c:pt>
                <c:pt idx="1003">
                  <c:v>9</c:v>
                </c:pt>
                <c:pt idx="1004">
                  <c:v>4</c:v>
                </c:pt>
                <c:pt idx="1005">
                  <c:v>8</c:v>
                </c:pt>
                <c:pt idx="1006">
                  <c:v>2</c:v>
                </c:pt>
                <c:pt idx="1007">
                  <c:v>13</c:v>
                </c:pt>
                <c:pt idx="1008">
                  <c:v>4</c:v>
                </c:pt>
                <c:pt idx="1009">
                  <c:v>3</c:v>
                </c:pt>
                <c:pt idx="1010">
                  <c:v>4</c:v>
                </c:pt>
                <c:pt idx="1011">
                  <c:v>3</c:v>
                </c:pt>
                <c:pt idx="1012">
                  <c:v>3</c:v>
                </c:pt>
                <c:pt idx="1013">
                  <c:v>4</c:v>
                </c:pt>
                <c:pt idx="1014">
                  <c:v>3</c:v>
                </c:pt>
                <c:pt idx="1015">
                  <c:v>11</c:v>
                </c:pt>
                <c:pt idx="1016">
                  <c:v>3</c:v>
                </c:pt>
                <c:pt idx="1017">
                  <c:v>5</c:v>
                </c:pt>
                <c:pt idx="1018">
                  <c:v>7</c:v>
                </c:pt>
                <c:pt idx="1019">
                  <c:v>2</c:v>
                </c:pt>
                <c:pt idx="1020">
                  <c:v>2</c:v>
                </c:pt>
                <c:pt idx="1021">
                  <c:v>10</c:v>
                </c:pt>
                <c:pt idx="1022">
                  <c:v>2</c:v>
                </c:pt>
                <c:pt idx="1023">
                  <c:v>4</c:v>
                </c:pt>
                <c:pt idx="1024">
                  <c:v>11</c:v>
                </c:pt>
                <c:pt idx="1025">
                  <c:v>2</c:v>
                </c:pt>
                <c:pt idx="1026">
                  <c:v>3</c:v>
                </c:pt>
                <c:pt idx="1027">
                  <c:v>11</c:v>
                </c:pt>
                <c:pt idx="1028">
                  <c:v>3</c:v>
                </c:pt>
                <c:pt idx="1029">
                  <c:v>4</c:v>
                </c:pt>
                <c:pt idx="1030">
                  <c:v>3</c:v>
                </c:pt>
                <c:pt idx="1031">
                  <c:v>13</c:v>
                </c:pt>
                <c:pt idx="1032">
                  <c:v>7</c:v>
                </c:pt>
                <c:pt idx="1033">
                  <c:v>3</c:v>
                </c:pt>
                <c:pt idx="1034">
                  <c:v>2</c:v>
                </c:pt>
                <c:pt idx="1035">
                  <c:v>5</c:v>
                </c:pt>
                <c:pt idx="1036">
                  <c:v>5</c:v>
                </c:pt>
                <c:pt idx="1037">
                  <c:v>8</c:v>
                </c:pt>
                <c:pt idx="1038">
                  <c:v>6</c:v>
                </c:pt>
                <c:pt idx="1039">
                  <c:v>5</c:v>
                </c:pt>
                <c:pt idx="1040">
                  <c:v>3</c:v>
                </c:pt>
                <c:pt idx="1041">
                  <c:v>11</c:v>
                </c:pt>
                <c:pt idx="1042">
                  <c:v>8</c:v>
                </c:pt>
                <c:pt idx="1043">
                  <c:v>3</c:v>
                </c:pt>
                <c:pt idx="1044">
                  <c:v>12</c:v>
                </c:pt>
                <c:pt idx="1045">
                  <c:v>13</c:v>
                </c:pt>
                <c:pt idx="1046">
                  <c:v>3</c:v>
                </c:pt>
                <c:pt idx="1047">
                  <c:v>11</c:v>
                </c:pt>
                <c:pt idx="1048">
                  <c:v>3</c:v>
                </c:pt>
                <c:pt idx="1049">
                  <c:v>12</c:v>
                </c:pt>
                <c:pt idx="1050">
                  <c:v>7</c:v>
                </c:pt>
                <c:pt idx="1051">
                  <c:v>3</c:v>
                </c:pt>
                <c:pt idx="1052">
                  <c:v>6</c:v>
                </c:pt>
                <c:pt idx="1053">
                  <c:v>4</c:v>
                </c:pt>
                <c:pt idx="1054">
                  <c:v>2</c:v>
                </c:pt>
                <c:pt idx="1055">
                  <c:v>2</c:v>
                </c:pt>
                <c:pt idx="1056">
                  <c:v>5</c:v>
                </c:pt>
                <c:pt idx="1057">
                  <c:v>9</c:v>
                </c:pt>
                <c:pt idx="1058">
                  <c:v>5</c:v>
                </c:pt>
                <c:pt idx="1059">
                  <c:v>6</c:v>
                </c:pt>
                <c:pt idx="1060">
                  <c:v>7</c:v>
                </c:pt>
                <c:pt idx="1061">
                  <c:v>5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5</c:v>
                </c:pt>
                <c:pt idx="1066">
                  <c:v>3</c:v>
                </c:pt>
                <c:pt idx="1067">
                  <c:v>8</c:v>
                </c:pt>
                <c:pt idx="1068">
                  <c:v>3</c:v>
                </c:pt>
                <c:pt idx="1069">
                  <c:v>4</c:v>
                </c:pt>
                <c:pt idx="1070">
                  <c:v>11</c:v>
                </c:pt>
                <c:pt idx="1071">
                  <c:v>3</c:v>
                </c:pt>
                <c:pt idx="1072">
                  <c:v>4</c:v>
                </c:pt>
                <c:pt idx="1073">
                  <c:v>0</c:v>
                </c:pt>
                <c:pt idx="1074">
                  <c:v>3</c:v>
                </c:pt>
                <c:pt idx="1075">
                  <c:v>3</c:v>
                </c:pt>
                <c:pt idx="1076">
                  <c:v>4</c:v>
                </c:pt>
                <c:pt idx="1077">
                  <c:v>3</c:v>
                </c:pt>
                <c:pt idx="1078">
                  <c:v>5</c:v>
                </c:pt>
                <c:pt idx="1079">
                  <c:v>4</c:v>
                </c:pt>
                <c:pt idx="1080">
                  <c:v>4</c:v>
                </c:pt>
                <c:pt idx="1081">
                  <c:v>3</c:v>
                </c:pt>
                <c:pt idx="1082">
                  <c:v>2</c:v>
                </c:pt>
                <c:pt idx="1083">
                  <c:v>5</c:v>
                </c:pt>
                <c:pt idx="1084">
                  <c:v>4</c:v>
                </c:pt>
                <c:pt idx="1085">
                  <c:v>13</c:v>
                </c:pt>
                <c:pt idx="1086">
                  <c:v>2</c:v>
                </c:pt>
                <c:pt idx="1087">
                  <c:v>5</c:v>
                </c:pt>
                <c:pt idx="1088">
                  <c:v>9</c:v>
                </c:pt>
                <c:pt idx="1089">
                  <c:v>3</c:v>
                </c:pt>
                <c:pt idx="1090">
                  <c:v>4</c:v>
                </c:pt>
                <c:pt idx="1091">
                  <c:v>5</c:v>
                </c:pt>
                <c:pt idx="1092">
                  <c:v>4</c:v>
                </c:pt>
                <c:pt idx="1093">
                  <c:v>4</c:v>
                </c:pt>
                <c:pt idx="1094">
                  <c:v>6</c:v>
                </c:pt>
                <c:pt idx="1095">
                  <c:v>3</c:v>
                </c:pt>
                <c:pt idx="1096">
                  <c:v>7</c:v>
                </c:pt>
                <c:pt idx="1097">
                  <c:v>7</c:v>
                </c:pt>
                <c:pt idx="1098">
                  <c:v>1</c:v>
                </c:pt>
                <c:pt idx="1099">
                  <c:v>4</c:v>
                </c:pt>
                <c:pt idx="1100">
                  <c:v>3</c:v>
                </c:pt>
                <c:pt idx="1101">
                  <c:v>3</c:v>
                </c:pt>
                <c:pt idx="1102">
                  <c:v>10</c:v>
                </c:pt>
                <c:pt idx="1103">
                  <c:v>6</c:v>
                </c:pt>
                <c:pt idx="1104">
                  <c:v>2</c:v>
                </c:pt>
                <c:pt idx="1105">
                  <c:v>0</c:v>
                </c:pt>
                <c:pt idx="1106">
                  <c:v>5</c:v>
                </c:pt>
                <c:pt idx="1107">
                  <c:v>5</c:v>
                </c:pt>
                <c:pt idx="1108">
                  <c:v>3</c:v>
                </c:pt>
                <c:pt idx="1109">
                  <c:v>4</c:v>
                </c:pt>
                <c:pt idx="1110">
                  <c:v>13</c:v>
                </c:pt>
                <c:pt idx="1111">
                  <c:v>7</c:v>
                </c:pt>
                <c:pt idx="1112">
                  <c:v>2</c:v>
                </c:pt>
                <c:pt idx="1113">
                  <c:v>4</c:v>
                </c:pt>
                <c:pt idx="1114">
                  <c:v>4</c:v>
                </c:pt>
                <c:pt idx="1115">
                  <c:v>8</c:v>
                </c:pt>
                <c:pt idx="1116">
                  <c:v>6</c:v>
                </c:pt>
                <c:pt idx="1117">
                  <c:v>12</c:v>
                </c:pt>
                <c:pt idx="1118">
                  <c:v>3</c:v>
                </c:pt>
                <c:pt idx="1119">
                  <c:v>4</c:v>
                </c:pt>
                <c:pt idx="1120">
                  <c:v>12</c:v>
                </c:pt>
                <c:pt idx="1121">
                  <c:v>4</c:v>
                </c:pt>
                <c:pt idx="1122">
                  <c:v>5</c:v>
                </c:pt>
                <c:pt idx="1123">
                  <c:v>2</c:v>
                </c:pt>
                <c:pt idx="1124">
                  <c:v>6</c:v>
                </c:pt>
                <c:pt idx="1125">
                  <c:v>8</c:v>
                </c:pt>
                <c:pt idx="1126">
                  <c:v>3</c:v>
                </c:pt>
                <c:pt idx="1127">
                  <c:v>2</c:v>
                </c:pt>
                <c:pt idx="1128">
                  <c:v>4</c:v>
                </c:pt>
                <c:pt idx="1129">
                  <c:v>4</c:v>
                </c:pt>
                <c:pt idx="1130">
                  <c:v>3</c:v>
                </c:pt>
                <c:pt idx="1131">
                  <c:v>5</c:v>
                </c:pt>
                <c:pt idx="1132">
                  <c:v>3</c:v>
                </c:pt>
                <c:pt idx="1133">
                  <c:v>4</c:v>
                </c:pt>
                <c:pt idx="1134">
                  <c:v>6</c:v>
                </c:pt>
                <c:pt idx="1135">
                  <c:v>11</c:v>
                </c:pt>
                <c:pt idx="1136">
                  <c:v>5</c:v>
                </c:pt>
                <c:pt idx="1137">
                  <c:v>5</c:v>
                </c:pt>
                <c:pt idx="1138">
                  <c:v>6</c:v>
                </c:pt>
                <c:pt idx="1139">
                  <c:v>5</c:v>
                </c:pt>
                <c:pt idx="1140">
                  <c:v>0</c:v>
                </c:pt>
                <c:pt idx="1141">
                  <c:v>4</c:v>
                </c:pt>
                <c:pt idx="1142">
                  <c:v>10</c:v>
                </c:pt>
                <c:pt idx="1143">
                  <c:v>6</c:v>
                </c:pt>
                <c:pt idx="1144">
                  <c:v>2</c:v>
                </c:pt>
                <c:pt idx="1145">
                  <c:v>3</c:v>
                </c:pt>
                <c:pt idx="1146">
                  <c:v>10</c:v>
                </c:pt>
                <c:pt idx="1147">
                  <c:v>9</c:v>
                </c:pt>
                <c:pt idx="1148">
                  <c:v>12</c:v>
                </c:pt>
                <c:pt idx="1149">
                  <c:v>3</c:v>
                </c:pt>
                <c:pt idx="1150">
                  <c:v>5</c:v>
                </c:pt>
                <c:pt idx="1151">
                  <c:v>2</c:v>
                </c:pt>
                <c:pt idx="1152">
                  <c:v>9</c:v>
                </c:pt>
                <c:pt idx="1153">
                  <c:v>10</c:v>
                </c:pt>
                <c:pt idx="1154">
                  <c:v>8</c:v>
                </c:pt>
                <c:pt idx="1155">
                  <c:v>6</c:v>
                </c:pt>
                <c:pt idx="1156">
                  <c:v>3</c:v>
                </c:pt>
                <c:pt idx="1157">
                  <c:v>6</c:v>
                </c:pt>
                <c:pt idx="1158">
                  <c:v>7</c:v>
                </c:pt>
                <c:pt idx="1159">
                  <c:v>3</c:v>
                </c:pt>
                <c:pt idx="1160">
                  <c:v>4</c:v>
                </c:pt>
                <c:pt idx="1161">
                  <c:v>7</c:v>
                </c:pt>
                <c:pt idx="1162">
                  <c:v>3</c:v>
                </c:pt>
                <c:pt idx="1163">
                  <c:v>11</c:v>
                </c:pt>
                <c:pt idx="1164">
                  <c:v>3</c:v>
                </c:pt>
                <c:pt idx="1165">
                  <c:v>12</c:v>
                </c:pt>
                <c:pt idx="1166">
                  <c:v>3</c:v>
                </c:pt>
                <c:pt idx="1167">
                  <c:v>4</c:v>
                </c:pt>
                <c:pt idx="1168">
                  <c:v>6</c:v>
                </c:pt>
                <c:pt idx="1169">
                  <c:v>6</c:v>
                </c:pt>
                <c:pt idx="1170">
                  <c:v>5</c:v>
                </c:pt>
                <c:pt idx="1171">
                  <c:v>4</c:v>
                </c:pt>
                <c:pt idx="1172">
                  <c:v>3</c:v>
                </c:pt>
                <c:pt idx="1173">
                  <c:v>4</c:v>
                </c:pt>
                <c:pt idx="1174">
                  <c:v>10</c:v>
                </c:pt>
                <c:pt idx="1175">
                  <c:v>2</c:v>
                </c:pt>
                <c:pt idx="1176">
                  <c:v>6</c:v>
                </c:pt>
                <c:pt idx="1177">
                  <c:v>3</c:v>
                </c:pt>
                <c:pt idx="1178">
                  <c:v>3</c:v>
                </c:pt>
                <c:pt idx="1179">
                  <c:v>13</c:v>
                </c:pt>
                <c:pt idx="1180">
                  <c:v>5</c:v>
                </c:pt>
                <c:pt idx="1181">
                  <c:v>9</c:v>
                </c:pt>
                <c:pt idx="1182">
                  <c:v>4</c:v>
                </c:pt>
                <c:pt idx="1183">
                  <c:v>3</c:v>
                </c:pt>
                <c:pt idx="1184">
                  <c:v>7</c:v>
                </c:pt>
                <c:pt idx="1185">
                  <c:v>13</c:v>
                </c:pt>
                <c:pt idx="1186">
                  <c:v>8</c:v>
                </c:pt>
                <c:pt idx="1187">
                  <c:v>4</c:v>
                </c:pt>
                <c:pt idx="1188">
                  <c:v>4</c:v>
                </c:pt>
                <c:pt idx="1189">
                  <c:v>2</c:v>
                </c:pt>
                <c:pt idx="1190">
                  <c:v>3</c:v>
                </c:pt>
                <c:pt idx="1191">
                  <c:v>10</c:v>
                </c:pt>
                <c:pt idx="1192">
                  <c:v>5</c:v>
                </c:pt>
                <c:pt idx="1193">
                  <c:v>13</c:v>
                </c:pt>
                <c:pt idx="1194">
                  <c:v>4</c:v>
                </c:pt>
                <c:pt idx="1195">
                  <c:v>6</c:v>
                </c:pt>
                <c:pt idx="1196">
                  <c:v>8</c:v>
                </c:pt>
                <c:pt idx="1197">
                  <c:v>2</c:v>
                </c:pt>
                <c:pt idx="1198">
                  <c:v>10</c:v>
                </c:pt>
                <c:pt idx="1199">
                  <c:v>7</c:v>
                </c:pt>
                <c:pt idx="1200">
                  <c:v>8</c:v>
                </c:pt>
                <c:pt idx="1201">
                  <c:v>4</c:v>
                </c:pt>
                <c:pt idx="1202">
                  <c:v>3</c:v>
                </c:pt>
                <c:pt idx="1203">
                  <c:v>6</c:v>
                </c:pt>
                <c:pt idx="1204">
                  <c:v>10</c:v>
                </c:pt>
                <c:pt idx="1205">
                  <c:v>7</c:v>
                </c:pt>
                <c:pt idx="1206">
                  <c:v>4</c:v>
                </c:pt>
                <c:pt idx="1207">
                  <c:v>5</c:v>
                </c:pt>
                <c:pt idx="1208">
                  <c:v>6</c:v>
                </c:pt>
                <c:pt idx="1209">
                  <c:v>0</c:v>
                </c:pt>
                <c:pt idx="1210">
                  <c:v>2</c:v>
                </c:pt>
                <c:pt idx="1211">
                  <c:v>8</c:v>
                </c:pt>
                <c:pt idx="1212">
                  <c:v>5</c:v>
                </c:pt>
                <c:pt idx="1213">
                  <c:v>3</c:v>
                </c:pt>
                <c:pt idx="1214">
                  <c:v>8</c:v>
                </c:pt>
                <c:pt idx="1215">
                  <c:v>3</c:v>
                </c:pt>
                <c:pt idx="1216">
                  <c:v>5</c:v>
                </c:pt>
                <c:pt idx="1217">
                  <c:v>4</c:v>
                </c:pt>
                <c:pt idx="1218">
                  <c:v>8</c:v>
                </c:pt>
                <c:pt idx="1219">
                  <c:v>4</c:v>
                </c:pt>
                <c:pt idx="1220">
                  <c:v>5</c:v>
                </c:pt>
                <c:pt idx="1221">
                  <c:v>3</c:v>
                </c:pt>
                <c:pt idx="1222">
                  <c:v>6</c:v>
                </c:pt>
                <c:pt idx="1223">
                  <c:v>3</c:v>
                </c:pt>
                <c:pt idx="1224">
                  <c:v>3</c:v>
                </c:pt>
                <c:pt idx="1225">
                  <c:v>4</c:v>
                </c:pt>
                <c:pt idx="1226">
                  <c:v>4</c:v>
                </c:pt>
                <c:pt idx="1227">
                  <c:v>11</c:v>
                </c:pt>
                <c:pt idx="1228">
                  <c:v>4</c:v>
                </c:pt>
                <c:pt idx="1229">
                  <c:v>5</c:v>
                </c:pt>
                <c:pt idx="1230">
                  <c:v>10</c:v>
                </c:pt>
                <c:pt idx="1231">
                  <c:v>2</c:v>
                </c:pt>
                <c:pt idx="1232">
                  <c:v>5</c:v>
                </c:pt>
                <c:pt idx="1233">
                  <c:v>7</c:v>
                </c:pt>
                <c:pt idx="1234">
                  <c:v>11</c:v>
                </c:pt>
                <c:pt idx="1235">
                  <c:v>13</c:v>
                </c:pt>
                <c:pt idx="1236">
                  <c:v>8</c:v>
                </c:pt>
                <c:pt idx="1237">
                  <c:v>4</c:v>
                </c:pt>
                <c:pt idx="1238">
                  <c:v>11</c:v>
                </c:pt>
                <c:pt idx="1239">
                  <c:v>6</c:v>
                </c:pt>
                <c:pt idx="1240">
                  <c:v>12</c:v>
                </c:pt>
                <c:pt idx="1241">
                  <c:v>6</c:v>
                </c:pt>
                <c:pt idx="1242">
                  <c:v>3</c:v>
                </c:pt>
                <c:pt idx="1243">
                  <c:v>3</c:v>
                </c:pt>
                <c:pt idx="1244">
                  <c:v>2</c:v>
                </c:pt>
                <c:pt idx="1245">
                  <c:v>8</c:v>
                </c:pt>
                <c:pt idx="1246">
                  <c:v>5</c:v>
                </c:pt>
                <c:pt idx="1247">
                  <c:v>5</c:v>
                </c:pt>
                <c:pt idx="1248">
                  <c:v>2</c:v>
                </c:pt>
                <c:pt idx="1249">
                  <c:v>2</c:v>
                </c:pt>
                <c:pt idx="1250">
                  <c:v>11</c:v>
                </c:pt>
                <c:pt idx="1251">
                  <c:v>4</c:v>
                </c:pt>
                <c:pt idx="1252">
                  <c:v>11</c:v>
                </c:pt>
                <c:pt idx="1253">
                  <c:v>4</c:v>
                </c:pt>
                <c:pt idx="1254">
                  <c:v>4</c:v>
                </c:pt>
                <c:pt idx="1255">
                  <c:v>8</c:v>
                </c:pt>
                <c:pt idx="1256">
                  <c:v>3</c:v>
                </c:pt>
                <c:pt idx="1257">
                  <c:v>9</c:v>
                </c:pt>
                <c:pt idx="1258">
                  <c:v>3</c:v>
                </c:pt>
                <c:pt idx="1259">
                  <c:v>13</c:v>
                </c:pt>
                <c:pt idx="1260">
                  <c:v>12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2</c:v>
                </c:pt>
                <c:pt idx="1265">
                  <c:v>7</c:v>
                </c:pt>
                <c:pt idx="1266">
                  <c:v>3</c:v>
                </c:pt>
                <c:pt idx="1267">
                  <c:v>4</c:v>
                </c:pt>
                <c:pt idx="1268">
                  <c:v>10</c:v>
                </c:pt>
                <c:pt idx="1269">
                  <c:v>1</c:v>
                </c:pt>
                <c:pt idx="1270">
                  <c:v>8</c:v>
                </c:pt>
                <c:pt idx="1271">
                  <c:v>8</c:v>
                </c:pt>
                <c:pt idx="1272">
                  <c:v>11</c:v>
                </c:pt>
                <c:pt idx="1273">
                  <c:v>8</c:v>
                </c:pt>
                <c:pt idx="1274">
                  <c:v>7</c:v>
                </c:pt>
                <c:pt idx="1275">
                  <c:v>7</c:v>
                </c:pt>
                <c:pt idx="1276">
                  <c:v>13</c:v>
                </c:pt>
                <c:pt idx="1277">
                  <c:v>10</c:v>
                </c:pt>
                <c:pt idx="1278">
                  <c:v>8</c:v>
                </c:pt>
                <c:pt idx="1279">
                  <c:v>4</c:v>
                </c:pt>
                <c:pt idx="1280">
                  <c:v>3</c:v>
                </c:pt>
                <c:pt idx="1281">
                  <c:v>6</c:v>
                </c:pt>
                <c:pt idx="1282">
                  <c:v>5</c:v>
                </c:pt>
                <c:pt idx="1283">
                  <c:v>9</c:v>
                </c:pt>
                <c:pt idx="1284">
                  <c:v>2</c:v>
                </c:pt>
                <c:pt idx="1285">
                  <c:v>4</c:v>
                </c:pt>
                <c:pt idx="1286">
                  <c:v>10</c:v>
                </c:pt>
                <c:pt idx="1287">
                  <c:v>5</c:v>
                </c:pt>
                <c:pt idx="1288">
                  <c:v>4</c:v>
                </c:pt>
                <c:pt idx="1289">
                  <c:v>12</c:v>
                </c:pt>
                <c:pt idx="1290">
                  <c:v>4</c:v>
                </c:pt>
                <c:pt idx="1291">
                  <c:v>13</c:v>
                </c:pt>
                <c:pt idx="1292">
                  <c:v>13</c:v>
                </c:pt>
                <c:pt idx="1293">
                  <c:v>10</c:v>
                </c:pt>
                <c:pt idx="1294">
                  <c:v>6</c:v>
                </c:pt>
                <c:pt idx="1295">
                  <c:v>4</c:v>
                </c:pt>
                <c:pt idx="1296">
                  <c:v>3</c:v>
                </c:pt>
                <c:pt idx="1297">
                  <c:v>7</c:v>
                </c:pt>
                <c:pt idx="1298">
                  <c:v>3</c:v>
                </c:pt>
                <c:pt idx="1299">
                  <c:v>6</c:v>
                </c:pt>
                <c:pt idx="1300">
                  <c:v>2</c:v>
                </c:pt>
                <c:pt idx="1301">
                  <c:v>4</c:v>
                </c:pt>
                <c:pt idx="1302">
                  <c:v>7</c:v>
                </c:pt>
                <c:pt idx="1303">
                  <c:v>3</c:v>
                </c:pt>
                <c:pt idx="1304">
                  <c:v>4</c:v>
                </c:pt>
                <c:pt idx="1305">
                  <c:v>8</c:v>
                </c:pt>
                <c:pt idx="1306">
                  <c:v>2</c:v>
                </c:pt>
                <c:pt idx="1307">
                  <c:v>3</c:v>
                </c:pt>
                <c:pt idx="1308">
                  <c:v>3</c:v>
                </c:pt>
                <c:pt idx="1309">
                  <c:v>11</c:v>
                </c:pt>
                <c:pt idx="1310">
                  <c:v>3</c:v>
                </c:pt>
                <c:pt idx="1311">
                  <c:v>3</c:v>
                </c:pt>
                <c:pt idx="1312">
                  <c:v>6</c:v>
                </c:pt>
                <c:pt idx="1313">
                  <c:v>10</c:v>
                </c:pt>
                <c:pt idx="1314">
                  <c:v>7</c:v>
                </c:pt>
                <c:pt idx="1315">
                  <c:v>13</c:v>
                </c:pt>
                <c:pt idx="1316">
                  <c:v>9</c:v>
                </c:pt>
                <c:pt idx="1317">
                  <c:v>5</c:v>
                </c:pt>
                <c:pt idx="1318">
                  <c:v>3</c:v>
                </c:pt>
                <c:pt idx="1319">
                  <c:v>7</c:v>
                </c:pt>
                <c:pt idx="1320">
                  <c:v>3</c:v>
                </c:pt>
                <c:pt idx="1321">
                  <c:v>3</c:v>
                </c:pt>
                <c:pt idx="1322">
                  <c:v>8</c:v>
                </c:pt>
                <c:pt idx="1323">
                  <c:v>6</c:v>
                </c:pt>
                <c:pt idx="1324">
                  <c:v>12</c:v>
                </c:pt>
                <c:pt idx="1325">
                  <c:v>3</c:v>
                </c:pt>
                <c:pt idx="1326">
                  <c:v>11</c:v>
                </c:pt>
                <c:pt idx="1327">
                  <c:v>4</c:v>
                </c:pt>
                <c:pt idx="1328">
                  <c:v>4</c:v>
                </c:pt>
                <c:pt idx="1329">
                  <c:v>2</c:v>
                </c:pt>
                <c:pt idx="1330">
                  <c:v>5</c:v>
                </c:pt>
                <c:pt idx="1331">
                  <c:v>3</c:v>
                </c:pt>
                <c:pt idx="1332">
                  <c:v>4</c:v>
                </c:pt>
                <c:pt idx="1333">
                  <c:v>3</c:v>
                </c:pt>
                <c:pt idx="1334">
                  <c:v>2</c:v>
                </c:pt>
                <c:pt idx="1335">
                  <c:v>8</c:v>
                </c:pt>
                <c:pt idx="1336">
                  <c:v>9</c:v>
                </c:pt>
                <c:pt idx="1337">
                  <c:v>2</c:v>
                </c:pt>
                <c:pt idx="1338">
                  <c:v>3</c:v>
                </c:pt>
                <c:pt idx="1339">
                  <c:v>4</c:v>
                </c:pt>
                <c:pt idx="1340">
                  <c:v>11</c:v>
                </c:pt>
                <c:pt idx="1341">
                  <c:v>9</c:v>
                </c:pt>
                <c:pt idx="1342">
                  <c:v>12</c:v>
                </c:pt>
                <c:pt idx="1343">
                  <c:v>3</c:v>
                </c:pt>
                <c:pt idx="1344">
                  <c:v>7</c:v>
                </c:pt>
                <c:pt idx="1345">
                  <c:v>6</c:v>
                </c:pt>
                <c:pt idx="1346">
                  <c:v>6</c:v>
                </c:pt>
                <c:pt idx="1347">
                  <c:v>10</c:v>
                </c:pt>
                <c:pt idx="1348">
                  <c:v>3</c:v>
                </c:pt>
                <c:pt idx="1349">
                  <c:v>8</c:v>
                </c:pt>
                <c:pt idx="1350">
                  <c:v>8</c:v>
                </c:pt>
                <c:pt idx="1351">
                  <c:v>3</c:v>
                </c:pt>
                <c:pt idx="1352">
                  <c:v>3</c:v>
                </c:pt>
                <c:pt idx="1353">
                  <c:v>7</c:v>
                </c:pt>
                <c:pt idx="1354">
                  <c:v>4</c:v>
                </c:pt>
                <c:pt idx="1355">
                  <c:v>3</c:v>
                </c:pt>
                <c:pt idx="1356">
                  <c:v>9</c:v>
                </c:pt>
                <c:pt idx="1357">
                  <c:v>5</c:v>
                </c:pt>
                <c:pt idx="1358">
                  <c:v>12</c:v>
                </c:pt>
                <c:pt idx="1359">
                  <c:v>12</c:v>
                </c:pt>
                <c:pt idx="1360">
                  <c:v>4</c:v>
                </c:pt>
                <c:pt idx="1361">
                  <c:v>3</c:v>
                </c:pt>
                <c:pt idx="1362">
                  <c:v>4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13</c:v>
                </c:pt>
                <c:pt idx="1367">
                  <c:v>4</c:v>
                </c:pt>
                <c:pt idx="1368">
                  <c:v>11</c:v>
                </c:pt>
                <c:pt idx="1369">
                  <c:v>4</c:v>
                </c:pt>
                <c:pt idx="1370">
                  <c:v>5</c:v>
                </c:pt>
                <c:pt idx="1371">
                  <c:v>7</c:v>
                </c:pt>
                <c:pt idx="1372">
                  <c:v>3</c:v>
                </c:pt>
                <c:pt idx="1373">
                  <c:v>11</c:v>
                </c:pt>
                <c:pt idx="1374">
                  <c:v>3</c:v>
                </c:pt>
                <c:pt idx="1375">
                  <c:v>2</c:v>
                </c:pt>
                <c:pt idx="1376">
                  <c:v>6</c:v>
                </c:pt>
                <c:pt idx="1377">
                  <c:v>3</c:v>
                </c:pt>
                <c:pt idx="1378">
                  <c:v>2</c:v>
                </c:pt>
                <c:pt idx="1379">
                  <c:v>8</c:v>
                </c:pt>
                <c:pt idx="1380">
                  <c:v>6</c:v>
                </c:pt>
                <c:pt idx="1381">
                  <c:v>8</c:v>
                </c:pt>
                <c:pt idx="1382">
                  <c:v>5</c:v>
                </c:pt>
                <c:pt idx="1383">
                  <c:v>2</c:v>
                </c:pt>
                <c:pt idx="1384">
                  <c:v>11</c:v>
                </c:pt>
                <c:pt idx="1385">
                  <c:v>3</c:v>
                </c:pt>
                <c:pt idx="1386">
                  <c:v>3</c:v>
                </c:pt>
                <c:pt idx="1387">
                  <c:v>0</c:v>
                </c:pt>
                <c:pt idx="1388">
                  <c:v>3</c:v>
                </c:pt>
                <c:pt idx="1389">
                  <c:v>3</c:v>
                </c:pt>
                <c:pt idx="1390">
                  <c:v>7</c:v>
                </c:pt>
                <c:pt idx="1391">
                  <c:v>8</c:v>
                </c:pt>
                <c:pt idx="1392">
                  <c:v>5</c:v>
                </c:pt>
                <c:pt idx="1393">
                  <c:v>6</c:v>
                </c:pt>
                <c:pt idx="1394">
                  <c:v>3</c:v>
                </c:pt>
                <c:pt idx="1395">
                  <c:v>8</c:v>
                </c:pt>
                <c:pt idx="1396">
                  <c:v>6</c:v>
                </c:pt>
                <c:pt idx="1397">
                  <c:v>10</c:v>
                </c:pt>
                <c:pt idx="1398">
                  <c:v>4</c:v>
                </c:pt>
                <c:pt idx="1399">
                  <c:v>12</c:v>
                </c:pt>
                <c:pt idx="1400">
                  <c:v>3</c:v>
                </c:pt>
                <c:pt idx="1401">
                  <c:v>3</c:v>
                </c:pt>
                <c:pt idx="1402">
                  <c:v>5</c:v>
                </c:pt>
                <c:pt idx="1403">
                  <c:v>4</c:v>
                </c:pt>
                <c:pt idx="1404">
                  <c:v>5</c:v>
                </c:pt>
                <c:pt idx="1405">
                  <c:v>12</c:v>
                </c:pt>
                <c:pt idx="1406">
                  <c:v>3</c:v>
                </c:pt>
                <c:pt idx="1407">
                  <c:v>2</c:v>
                </c:pt>
                <c:pt idx="1408">
                  <c:v>11</c:v>
                </c:pt>
                <c:pt idx="1409">
                  <c:v>3</c:v>
                </c:pt>
                <c:pt idx="1410">
                  <c:v>2</c:v>
                </c:pt>
                <c:pt idx="1411">
                  <c:v>2</c:v>
                </c:pt>
                <c:pt idx="1412">
                  <c:v>10</c:v>
                </c:pt>
                <c:pt idx="1413">
                  <c:v>5</c:v>
                </c:pt>
                <c:pt idx="1414">
                  <c:v>5</c:v>
                </c:pt>
                <c:pt idx="1415">
                  <c:v>13</c:v>
                </c:pt>
                <c:pt idx="1416">
                  <c:v>9</c:v>
                </c:pt>
                <c:pt idx="1417">
                  <c:v>3</c:v>
                </c:pt>
                <c:pt idx="1418">
                  <c:v>8</c:v>
                </c:pt>
                <c:pt idx="1419">
                  <c:v>6</c:v>
                </c:pt>
                <c:pt idx="1420">
                  <c:v>12</c:v>
                </c:pt>
                <c:pt idx="1421">
                  <c:v>10</c:v>
                </c:pt>
                <c:pt idx="1422">
                  <c:v>8</c:v>
                </c:pt>
                <c:pt idx="1423">
                  <c:v>2</c:v>
                </c:pt>
                <c:pt idx="1424">
                  <c:v>12</c:v>
                </c:pt>
                <c:pt idx="1425">
                  <c:v>2</c:v>
                </c:pt>
                <c:pt idx="1426">
                  <c:v>7</c:v>
                </c:pt>
                <c:pt idx="1427">
                  <c:v>4</c:v>
                </c:pt>
                <c:pt idx="1428">
                  <c:v>5</c:v>
                </c:pt>
                <c:pt idx="1429">
                  <c:v>13</c:v>
                </c:pt>
                <c:pt idx="1430">
                  <c:v>4</c:v>
                </c:pt>
                <c:pt idx="1431">
                  <c:v>12</c:v>
                </c:pt>
                <c:pt idx="1432">
                  <c:v>3</c:v>
                </c:pt>
                <c:pt idx="1433">
                  <c:v>8</c:v>
                </c:pt>
                <c:pt idx="1434">
                  <c:v>2</c:v>
                </c:pt>
                <c:pt idx="1435">
                  <c:v>8</c:v>
                </c:pt>
                <c:pt idx="1436">
                  <c:v>11</c:v>
                </c:pt>
                <c:pt idx="1437">
                  <c:v>8</c:v>
                </c:pt>
                <c:pt idx="1438">
                  <c:v>4</c:v>
                </c:pt>
                <c:pt idx="1439">
                  <c:v>12</c:v>
                </c:pt>
                <c:pt idx="1440">
                  <c:v>3</c:v>
                </c:pt>
                <c:pt idx="1441">
                  <c:v>13</c:v>
                </c:pt>
                <c:pt idx="1442">
                  <c:v>10</c:v>
                </c:pt>
                <c:pt idx="1443">
                  <c:v>10</c:v>
                </c:pt>
                <c:pt idx="1444">
                  <c:v>5</c:v>
                </c:pt>
                <c:pt idx="1445">
                  <c:v>6</c:v>
                </c:pt>
                <c:pt idx="1446">
                  <c:v>6</c:v>
                </c:pt>
                <c:pt idx="1447">
                  <c:v>4</c:v>
                </c:pt>
                <c:pt idx="1448">
                  <c:v>2</c:v>
                </c:pt>
                <c:pt idx="1449">
                  <c:v>13</c:v>
                </c:pt>
                <c:pt idx="1450">
                  <c:v>2</c:v>
                </c:pt>
                <c:pt idx="1451">
                  <c:v>10</c:v>
                </c:pt>
                <c:pt idx="1452">
                  <c:v>3</c:v>
                </c:pt>
                <c:pt idx="1453">
                  <c:v>10</c:v>
                </c:pt>
                <c:pt idx="1454">
                  <c:v>3</c:v>
                </c:pt>
                <c:pt idx="1455">
                  <c:v>2</c:v>
                </c:pt>
                <c:pt idx="1456">
                  <c:v>4</c:v>
                </c:pt>
                <c:pt idx="1457">
                  <c:v>10</c:v>
                </c:pt>
                <c:pt idx="1458">
                  <c:v>3</c:v>
                </c:pt>
                <c:pt idx="1459">
                  <c:v>3</c:v>
                </c:pt>
                <c:pt idx="1460">
                  <c:v>5</c:v>
                </c:pt>
                <c:pt idx="1461">
                  <c:v>13</c:v>
                </c:pt>
                <c:pt idx="1462">
                  <c:v>2</c:v>
                </c:pt>
                <c:pt idx="1463">
                  <c:v>7</c:v>
                </c:pt>
                <c:pt idx="1464">
                  <c:v>3</c:v>
                </c:pt>
                <c:pt idx="1465">
                  <c:v>6</c:v>
                </c:pt>
                <c:pt idx="1466">
                  <c:v>4</c:v>
                </c:pt>
                <c:pt idx="1467">
                  <c:v>4</c:v>
                </c:pt>
                <c:pt idx="1468">
                  <c:v>6</c:v>
                </c:pt>
                <c:pt idx="1469">
                  <c:v>9</c:v>
                </c:pt>
                <c:pt idx="1470">
                  <c:v>3</c:v>
                </c:pt>
                <c:pt idx="1471">
                  <c:v>5</c:v>
                </c:pt>
                <c:pt idx="1472">
                  <c:v>2</c:v>
                </c:pt>
                <c:pt idx="1473">
                  <c:v>13</c:v>
                </c:pt>
                <c:pt idx="1474">
                  <c:v>10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2</c:v>
                </c:pt>
                <c:pt idx="1479">
                  <c:v>2</c:v>
                </c:pt>
                <c:pt idx="1480">
                  <c:v>12</c:v>
                </c:pt>
                <c:pt idx="1481">
                  <c:v>3</c:v>
                </c:pt>
                <c:pt idx="1482">
                  <c:v>7</c:v>
                </c:pt>
                <c:pt idx="1483">
                  <c:v>3</c:v>
                </c:pt>
                <c:pt idx="1484">
                  <c:v>11</c:v>
                </c:pt>
                <c:pt idx="1485">
                  <c:v>4</c:v>
                </c:pt>
                <c:pt idx="1486">
                  <c:v>3</c:v>
                </c:pt>
                <c:pt idx="1487">
                  <c:v>3</c:v>
                </c:pt>
                <c:pt idx="1488">
                  <c:v>4</c:v>
                </c:pt>
                <c:pt idx="1489">
                  <c:v>12</c:v>
                </c:pt>
                <c:pt idx="1490">
                  <c:v>5</c:v>
                </c:pt>
                <c:pt idx="1491">
                  <c:v>3</c:v>
                </c:pt>
                <c:pt idx="1492">
                  <c:v>6</c:v>
                </c:pt>
                <c:pt idx="1493">
                  <c:v>11</c:v>
                </c:pt>
                <c:pt idx="1494">
                  <c:v>3</c:v>
                </c:pt>
                <c:pt idx="1495">
                  <c:v>6</c:v>
                </c:pt>
                <c:pt idx="1496">
                  <c:v>4</c:v>
                </c:pt>
                <c:pt idx="1497">
                  <c:v>6</c:v>
                </c:pt>
                <c:pt idx="1498">
                  <c:v>6</c:v>
                </c:pt>
                <c:pt idx="1499">
                  <c:v>7</c:v>
                </c:pt>
                <c:pt idx="1500">
                  <c:v>3</c:v>
                </c:pt>
                <c:pt idx="1501">
                  <c:v>3</c:v>
                </c:pt>
                <c:pt idx="1502">
                  <c:v>12</c:v>
                </c:pt>
                <c:pt idx="1503">
                  <c:v>9</c:v>
                </c:pt>
                <c:pt idx="1504">
                  <c:v>4</c:v>
                </c:pt>
                <c:pt idx="1505">
                  <c:v>6</c:v>
                </c:pt>
                <c:pt idx="1506">
                  <c:v>3</c:v>
                </c:pt>
                <c:pt idx="1507">
                  <c:v>4</c:v>
                </c:pt>
                <c:pt idx="1508">
                  <c:v>3</c:v>
                </c:pt>
                <c:pt idx="1509">
                  <c:v>7</c:v>
                </c:pt>
                <c:pt idx="1510">
                  <c:v>5</c:v>
                </c:pt>
                <c:pt idx="1511">
                  <c:v>8</c:v>
                </c:pt>
                <c:pt idx="1512">
                  <c:v>5</c:v>
                </c:pt>
                <c:pt idx="1513">
                  <c:v>4</c:v>
                </c:pt>
                <c:pt idx="1514">
                  <c:v>4</c:v>
                </c:pt>
                <c:pt idx="1515">
                  <c:v>12</c:v>
                </c:pt>
                <c:pt idx="1516">
                  <c:v>3</c:v>
                </c:pt>
                <c:pt idx="1517">
                  <c:v>10</c:v>
                </c:pt>
                <c:pt idx="1518">
                  <c:v>9</c:v>
                </c:pt>
                <c:pt idx="1519">
                  <c:v>4</c:v>
                </c:pt>
                <c:pt idx="1520">
                  <c:v>3</c:v>
                </c:pt>
                <c:pt idx="1521">
                  <c:v>4</c:v>
                </c:pt>
                <c:pt idx="1522">
                  <c:v>10</c:v>
                </c:pt>
                <c:pt idx="1523">
                  <c:v>4</c:v>
                </c:pt>
                <c:pt idx="1524">
                  <c:v>13</c:v>
                </c:pt>
                <c:pt idx="1525">
                  <c:v>4</c:v>
                </c:pt>
                <c:pt idx="1526">
                  <c:v>5</c:v>
                </c:pt>
                <c:pt idx="1527">
                  <c:v>8</c:v>
                </c:pt>
                <c:pt idx="1528">
                  <c:v>9</c:v>
                </c:pt>
                <c:pt idx="1529">
                  <c:v>2</c:v>
                </c:pt>
                <c:pt idx="1530">
                  <c:v>4</c:v>
                </c:pt>
                <c:pt idx="1531">
                  <c:v>3</c:v>
                </c:pt>
                <c:pt idx="1532">
                  <c:v>11</c:v>
                </c:pt>
                <c:pt idx="1533">
                  <c:v>3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8</c:v>
                </c:pt>
                <c:pt idx="1538">
                  <c:v>2</c:v>
                </c:pt>
                <c:pt idx="1539">
                  <c:v>3</c:v>
                </c:pt>
                <c:pt idx="1540">
                  <c:v>4</c:v>
                </c:pt>
                <c:pt idx="1541">
                  <c:v>3</c:v>
                </c:pt>
                <c:pt idx="1542">
                  <c:v>5</c:v>
                </c:pt>
                <c:pt idx="1543">
                  <c:v>6</c:v>
                </c:pt>
                <c:pt idx="1544">
                  <c:v>5</c:v>
                </c:pt>
                <c:pt idx="1545">
                  <c:v>2</c:v>
                </c:pt>
                <c:pt idx="1546">
                  <c:v>5</c:v>
                </c:pt>
                <c:pt idx="1547">
                  <c:v>4</c:v>
                </c:pt>
                <c:pt idx="1548">
                  <c:v>3</c:v>
                </c:pt>
                <c:pt idx="1549">
                  <c:v>10</c:v>
                </c:pt>
                <c:pt idx="1550">
                  <c:v>12</c:v>
                </c:pt>
                <c:pt idx="1551">
                  <c:v>2</c:v>
                </c:pt>
                <c:pt idx="1552">
                  <c:v>3</c:v>
                </c:pt>
                <c:pt idx="1553">
                  <c:v>12</c:v>
                </c:pt>
                <c:pt idx="1554">
                  <c:v>4</c:v>
                </c:pt>
                <c:pt idx="1555">
                  <c:v>4</c:v>
                </c:pt>
                <c:pt idx="1556">
                  <c:v>3</c:v>
                </c:pt>
                <c:pt idx="1557">
                  <c:v>5</c:v>
                </c:pt>
                <c:pt idx="1558">
                  <c:v>10</c:v>
                </c:pt>
                <c:pt idx="1559">
                  <c:v>5</c:v>
                </c:pt>
                <c:pt idx="1560">
                  <c:v>6</c:v>
                </c:pt>
                <c:pt idx="1561">
                  <c:v>7</c:v>
                </c:pt>
                <c:pt idx="1562">
                  <c:v>10</c:v>
                </c:pt>
                <c:pt idx="1563">
                  <c:v>7</c:v>
                </c:pt>
                <c:pt idx="1564">
                  <c:v>2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12</c:v>
                </c:pt>
                <c:pt idx="1569">
                  <c:v>3</c:v>
                </c:pt>
                <c:pt idx="1570">
                  <c:v>10</c:v>
                </c:pt>
                <c:pt idx="1571">
                  <c:v>3</c:v>
                </c:pt>
                <c:pt idx="1572">
                  <c:v>7</c:v>
                </c:pt>
                <c:pt idx="1573">
                  <c:v>5</c:v>
                </c:pt>
                <c:pt idx="1574">
                  <c:v>11</c:v>
                </c:pt>
                <c:pt idx="1575">
                  <c:v>5</c:v>
                </c:pt>
                <c:pt idx="1576">
                  <c:v>8</c:v>
                </c:pt>
                <c:pt idx="1577">
                  <c:v>5</c:v>
                </c:pt>
                <c:pt idx="1578">
                  <c:v>2</c:v>
                </c:pt>
                <c:pt idx="1579">
                  <c:v>7</c:v>
                </c:pt>
                <c:pt idx="1580">
                  <c:v>3</c:v>
                </c:pt>
                <c:pt idx="1581">
                  <c:v>3</c:v>
                </c:pt>
                <c:pt idx="1582">
                  <c:v>13</c:v>
                </c:pt>
                <c:pt idx="1583">
                  <c:v>11</c:v>
                </c:pt>
                <c:pt idx="1584">
                  <c:v>6</c:v>
                </c:pt>
                <c:pt idx="1585">
                  <c:v>6</c:v>
                </c:pt>
                <c:pt idx="1586">
                  <c:v>7</c:v>
                </c:pt>
                <c:pt idx="1587">
                  <c:v>13</c:v>
                </c:pt>
                <c:pt idx="1588">
                  <c:v>13</c:v>
                </c:pt>
                <c:pt idx="1589">
                  <c:v>3</c:v>
                </c:pt>
                <c:pt idx="1590">
                  <c:v>4</c:v>
                </c:pt>
                <c:pt idx="1591">
                  <c:v>3</c:v>
                </c:pt>
                <c:pt idx="1592">
                  <c:v>2</c:v>
                </c:pt>
                <c:pt idx="1593">
                  <c:v>8</c:v>
                </c:pt>
                <c:pt idx="1594">
                  <c:v>10</c:v>
                </c:pt>
                <c:pt idx="1595">
                  <c:v>6</c:v>
                </c:pt>
                <c:pt idx="1596">
                  <c:v>3</c:v>
                </c:pt>
                <c:pt idx="1597">
                  <c:v>10</c:v>
                </c:pt>
                <c:pt idx="1598">
                  <c:v>3</c:v>
                </c:pt>
                <c:pt idx="1599">
                  <c:v>3</c:v>
                </c:pt>
                <c:pt idx="1600">
                  <c:v>5</c:v>
                </c:pt>
                <c:pt idx="1601">
                  <c:v>13</c:v>
                </c:pt>
                <c:pt idx="1602">
                  <c:v>4</c:v>
                </c:pt>
                <c:pt idx="1603">
                  <c:v>11</c:v>
                </c:pt>
                <c:pt idx="1604">
                  <c:v>9</c:v>
                </c:pt>
                <c:pt idx="1605">
                  <c:v>6</c:v>
                </c:pt>
                <c:pt idx="1606">
                  <c:v>3</c:v>
                </c:pt>
                <c:pt idx="1607">
                  <c:v>2</c:v>
                </c:pt>
                <c:pt idx="1608">
                  <c:v>5</c:v>
                </c:pt>
                <c:pt idx="1609">
                  <c:v>4</c:v>
                </c:pt>
                <c:pt idx="1610">
                  <c:v>9</c:v>
                </c:pt>
                <c:pt idx="1611">
                  <c:v>3</c:v>
                </c:pt>
                <c:pt idx="1612">
                  <c:v>5</c:v>
                </c:pt>
                <c:pt idx="1613">
                  <c:v>7</c:v>
                </c:pt>
                <c:pt idx="1614">
                  <c:v>4</c:v>
                </c:pt>
                <c:pt idx="1615">
                  <c:v>10</c:v>
                </c:pt>
                <c:pt idx="1616">
                  <c:v>5</c:v>
                </c:pt>
                <c:pt idx="1617">
                  <c:v>3</c:v>
                </c:pt>
                <c:pt idx="1618">
                  <c:v>3</c:v>
                </c:pt>
                <c:pt idx="1619">
                  <c:v>2</c:v>
                </c:pt>
                <c:pt idx="1620">
                  <c:v>3</c:v>
                </c:pt>
                <c:pt idx="1621">
                  <c:v>6</c:v>
                </c:pt>
                <c:pt idx="1622">
                  <c:v>6</c:v>
                </c:pt>
                <c:pt idx="1623">
                  <c:v>5</c:v>
                </c:pt>
                <c:pt idx="1624">
                  <c:v>8</c:v>
                </c:pt>
                <c:pt idx="1625">
                  <c:v>3</c:v>
                </c:pt>
                <c:pt idx="1626">
                  <c:v>4</c:v>
                </c:pt>
                <c:pt idx="1627">
                  <c:v>5</c:v>
                </c:pt>
                <c:pt idx="1628">
                  <c:v>2</c:v>
                </c:pt>
                <c:pt idx="1629">
                  <c:v>3</c:v>
                </c:pt>
                <c:pt idx="1630">
                  <c:v>12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7</c:v>
                </c:pt>
                <c:pt idx="1635">
                  <c:v>4</c:v>
                </c:pt>
                <c:pt idx="1636">
                  <c:v>5</c:v>
                </c:pt>
                <c:pt idx="1637">
                  <c:v>3</c:v>
                </c:pt>
                <c:pt idx="1638">
                  <c:v>4</c:v>
                </c:pt>
                <c:pt idx="1639">
                  <c:v>9</c:v>
                </c:pt>
                <c:pt idx="1640">
                  <c:v>3</c:v>
                </c:pt>
                <c:pt idx="1641">
                  <c:v>8</c:v>
                </c:pt>
                <c:pt idx="1642">
                  <c:v>4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7</c:v>
                </c:pt>
                <c:pt idx="1647">
                  <c:v>2</c:v>
                </c:pt>
                <c:pt idx="1648">
                  <c:v>10</c:v>
                </c:pt>
                <c:pt idx="1649">
                  <c:v>2</c:v>
                </c:pt>
                <c:pt idx="1650">
                  <c:v>7</c:v>
                </c:pt>
                <c:pt idx="1651">
                  <c:v>2</c:v>
                </c:pt>
                <c:pt idx="1652">
                  <c:v>5</c:v>
                </c:pt>
                <c:pt idx="1653">
                  <c:v>4</c:v>
                </c:pt>
                <c:pt idx="1654">
                  <c:v>3</c:v>
                </c:pt>
                <c:pt idx="1655">
                  <c:v>7</c:v>
                </c:pt>
                <c:pt idx="1656">
                  <c:v>3</c:v>
                </c:pt>
                <c:pt idx="1657">
                  <c:v>7</c:v>
                </c:pt>
                <c:pt idx="1658">
                  <c:v>2</c:v>
                </c:pt>
                <c:pt idx="1659">
                  <c:v>8</c:v>
                </c:pt>
                <c:pt idx="1660">
                  <c:v>4</c:v>
                </c:pt>
                <c:pt idx="1661">
                  <c:v>2</c:v>
                </c:pt>
                <c:pt idx="1662">
                  <c:v>2</c:v>
                </c:pt>
                <c:pt idx="1663">
                  <c:v>5</c:v>
                </c:pt>
                <c:pt idx="1664">
                  <c:v>6</c:v>
                </c:pt>
                <c:pt idx="1665">
                  <c:v>2</c:v>
                </c:pt>
                <c:pt idx="1666">
                  <c:v>6</c:v>
                </c:pt>
                <c:pt idx="1667">
                  <c:v>2</c:v>
                </c:pt>
                <c:pt idx="1668">
                  <c:v>3</c:v>
                </c:pt>
                <c:pt idx="1669">
                  <c:v>6</c:v>
                </c:pt>
                <c:pt idx="1670">
                  <c:v>5</c:v>
                </c:pt>
                <c:pt idx="1671">
                  <c:v>12</c:v>
                </c:pt>
                <c:pt idx="1672">
                  <c:v>2</c:v>
                </c:pt>
                <c:pt idx="1673">
                  <c:v>8</c:v>
                </c:pt>
                <c:pt idx="1674">
                  <c:v>5</c:v>
                </c:pt>
                <c:pt idx="1675">
                  <c:v>4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10</c:v>
                </c:pt>
                <c:pt idx="1680">
                  <c:v>3</c:v>
                </c:pt>
                <c:pt idx="1681">
                  <c:v>8</c:v>
                </c:pt>
                <c:pt idx="1682">
                  <c:v>4</c:v>
                </c:pt>
                <c:pt idx="1683">
                  <c:v>3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0</c:v>
                </c:pt>
                <c:pt idx="1688">
                  <c:v>3</c:v>
                </c:pt>
                <c:pt idx="1689">
                  <c:v>4</c:v>
                </c:pt>
                <c:pt idx="1690">
                  <c:v>10</c:v>
                </c:pt>
                <c:pt idx="1691">
                  <c:v>7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6</c:v>
                </c:pt>
                <c:pt idx="1696">
                  <c:v>13</c:v>
                </c:pt>
                <c:pt idx="1697">
                  <c:v>7</c:v>
                </c:pt>
                <c:pt idx="1698">
                  <c:v>4</c:v>
                </c:pt>
                <c:pt idx="1699">
                  <c:v>10</c:v>
                </c:pt>
                <c:pt idx="1700">
                  <c:v>3</c:v>
                </c:pt>
                <c:pt idx="1701">
                  <c:v>3</c:v>
                </c:pt>
                <c:pt idx="1702">
                  <c:v>7</c:v>
                </c:pt>
                <c:pt idx="1703">
                  <c:v>7</c:v>
                </c:pt>
                <c:pt idx="1704">
                  <c:v>2</c:v>
                </c:pt>
                <c:pt idx="1705">
                  <c:v>8</c:v>
                </c:pt>
                <c:pt idx="1706">
                  <c:v>7</c:v>
                </c:pt>
                <c:pt idx="1707">
                  <c:v>5</c:v>
                </c:pt>
                <c:pt idx="1708">
                  <c:v>3</c:v>
                </c:pt>
                <c:pt idx="1709">
                  <c:v>3</c:v>
                </c:pt>
                <c:pt idx="1710">
                  <c:v>5</c:v>
                </c:pt>
                <c:pt idx="1711">
                  <c:v>11</c:v>
                </c:pt>
                <c:pt idx="1712">
                  <c:v>3</c:v>
                </c:pt>
                <c:pt idx="1713">
                  <c:v>10</c:v>
                </c:pt>
                <c:pt idx="1714">
                  <c:v>3</c:v>
                </c:pt>
                <c:pt idx="1715">
                  <c:v>10</c:v>
                </c:pt>
                <c:pt idx="1716">
                  <c:v>3</c:v>
                </c:pt>
                <c:pt idx="1717">
                  <c:v>3</c:v>
                </c:pt>
                <c:pt idx="1718">
                  <c:v>12</c:v>
                </c:pt>
                <c:pt idx="1719">
                  <c:v>3</c:v>
                </c:pt>
                <c:pt idx="1720">
                  <c:v>6</c:v>
                </c:pt>
                <c:pt idx="1721">
                  <c:v>11</c:v>
                </c:pt>
                <c:pt idx="1722">
                  <c:v>2</c:v>
                </c:pt>
                <c:pt idx="1723">
                  <c:v>6</c:v>
                </c:pt>
                <c:pt idx="1724">
                  <c:v>3</c:v>
                </c:pt>
                <c:pt idx="1725">
                  <c:v>8</c:v>
                </c:pt>
                <c:pt idx="1726">
                  <c:v>10</c:v>
                </c:pt>
                <c:pt idx="1727">
                  <c:v>5</c:v>
                </c:pt>
                <c:pt idx="1728">
                  <c:v>3</c:v>
                </c:pt>
                <c:pt idx="1729">
                  <c:v>3</c:v>
                </c:pt>
                <c:pt idx="1730">
                  <c:v>4</c:v>
                </c:pt>
                <c:pt idx="1731">
                  <c:v>8</c:v>
                </c:pt>
                <c:pt idx="1732">
                  <c:v>1</c:v>
                </c:pt>
                <c:pt idx="1733">
                  <c:v>10</c:v>
                </c:pt>
                <c:pt idx="1734">
                  <c:v>3</c:v>
                </c:pt>
                <c:pt idx="1735">
                  <c:v>4</c:v>
                </c:pt>
                <c:pt idx="1736">
                  <c:v>9</c:v>
                </c:pt>
                <c:pt idx="1737">
                  <c:v>10</c:v>
                </c:pt>
                <c:pt idx="1738">
                  <c:v>3</c:v>
                </c:pt>
                <c:pt idx="1739">
                  <c:v>10</c:v>
                </c:pt>
                <c:pt idx="1740">
                  <c:v>2</c:v>
                </c:pt>
                <c:pt idx="1741">
                  <c:v>2</c:v>
                </c:pt>
                <c:pt idx="1742">
                  <c:v>9</c:v>
                </c:pt>
                <c:pt idx="1743">
                  <c:v>6</c:v>
                </c:pt>
                <c:pt idx="1744">
                  <c:v>3</c:v>
                </c:pt>
                <c:pt idx="1745">
                  <c:v>3</c:v>
                </c:pt>
                <c:pt idx="1746">
                  <c:v>8</c:v>
                </c:pt>
                <c:pt idx="1747">
                  <c:v>9</c:v>
                </c:pt>
                <c:pt idx="1748">
                  <c:v>7</c:v>
                </c:pt>
                <c:pt idx="1749">
                  <c:v>7</c:v>
                </c:pt>
                <c:pt idx="1750">
                  <c:v>4</c:v>
                </c:pt>
                <c:pt idx="1751">
                  <c:v>5</c:v>
                </c:pt>
                <c:pt idx="1752">
                  <c:v>4</c:v>
                </c:pt>
                <c:pt idx="1753">
                  <c:v>3</c:v>
                </c:pt>
                <c:pt idx="1754">
                  <c:v>5</c:v>
                </c:pt>
                <c:pt idx="1755">
                  <c:v>4</c:v>
                </c:pt>
                <c:pt idx="1756">
                  <c:v>3</c:v>
                </c:pt>
                <c:pt idx="1757">
                  <c:v>11</c:v>
                </c:pt>
                <c:pt idx="1758">
                  <c:v>7</c:v>
                </c:pt>
                <c:pt idx="1759">
                  <c:v>5</c:v>
                </c:pt>
                <c:pt idx="1760">
                  <c:v>5</c:v>
                </c:pt>
                <c:pt idx="1761">
                  <c:v>4</c:v>
                </c:pt>
                <c:pt idx="1762">
                  <c:v>5</c:v>
                </c:pt>
                <c:pt idx="1763">
                  <c:v>12</c:v>
                </c:pt>
                <c:pt idx="1764">
                  <c:v>7</c:v>
                </c:pt>
                <c:pt idx="1765">
                  <c:v>5</c:v>
                </c:pt>
                <c:pt idx="1766">
                  <c:v>6</c:v>
                </c:pt>
                <c:pt idx="1767">
                  <c:v>9</c:v>
                </c:pt>
                <c:pt idx="1768">
                  <c:v>3</c:v>
                </c:pt>
                <c:pt idx="1769">
                  <c:v>12</c:v>
                </c:pt>
                <c:pt idx="1770">
                  <c:v>7</c:v>
                </c:pt>
                <c:pt idx="1771">
                  <c:v>10</c:v>
                </c:pt>
                <c:pt idx="1772">
                  <c:v>10</c:v>
                </c:pt>
                <c:pt idx="1773">
                  <c:v>6</c:v>
                </c:pt>
                <c:pt idx="1774">
                  <c:v>4</c:v>
                </c:pt>
                <c:pt idx="1775">
                  <c:v>12</c:v>
                </c:pt>
                <c:pt idx="1776">
                  <c:v>4</c:v>
                </c:pt>
                <c:pt idx="1777">
                  <c:v>10</c:v>
                </c:pt>
                <c:pt idx="1778">
                  <c:v>3</c:v>
                </c:pt>
                <c:pt idx="1779">
                  <c:v>2</c:v>
                </c:pt>
                <c:pt idx="1780">
                  <c:v>5</c:v>
                </c:pt>
                <c:pt idx="1781">
                  <c:v>3</c:v>
                </c:pt>
                <c:pt idx="1782">
                  <c:v>11</c:v>
                </c:pt>
                <c:pt idx="1783">
                  <c:v>7</c:v>
                </c:pt>
                <c:pt idx="1784">
                  <c:v>2</c:v>
                </c:pt>
                <c:pt idx="1785">
                  <c:v>3</c:v>
                </c:pt>
                <c:pt idx="1786">
                  <c:v>10</c:v>
                </c:pt>
                <c:pt idx="1787">
                  <c:v>8</c:v>
                </c:pt>
                <c:pt idx="1788">
                  <c:v>10</c:v>
                </c:pt>
                <c:pt idx="1789">
                  <c:v>3</c:v>
                </c:pt>
                <c:pt idx="1790">
                  <c:v>12</c:v>
                </c:pt>
                <c:pt idx="1791">
                  <c:v>5</c:v>
                </c:pt>
                <c:pt idx="1792">
                  <c:v>7</c:v>
                </c:pt>
                <c:pt idx="1793">
                  <c:v>4</c:v>
                </c:pt>
                <c:pt idx="1794">
                  <c:v>3</c:v>
                </c:pt>
                <c:pt idx="1795">
                  <c:v>2</c:v>
                </c:pt>
                <c:pt idx="1796">
                  <c:v>3</c:v>
                </c:pt>
                <c:pt idx="1797">
                  <c:v>8</c:v>
                </c:pt>
                <c:pt idx="1798">
                  <c:v>7</c:v>
                </c:pt>
                <c:pt idx="1799">
                  <c:v>9</c:v>
                </c:pt>
                <c:pt idx="1800">
                  <c:v>6</c:v>
                </c:pt>
                <c:pt idx="1801">
                  <c:v>2</c:v>
                </c:pt>
                <c:pt idx="1802">
                  <c:v>4</c:v>
                </c:pt>
                <c:pt idx="1803">
                  <c:v>6</c:v>
                </c:pt>
                <c:pt idx="1804">
                  <c:v>4</c:v>
                </c:pt>
                <c:pt idx="1805">
                  <c:v>10</c:v>
                </c:pt>
                <c:pt idx="1806">
                  <c:v>12</c:v>
                </c:pt>
                <c:pt idx="1807">
                  <c:v>12</c:v>
                </c:pt>
                <c:pt idx="1808">
                  <c:v>5</c:v>
                </c:pt>
                <c:pt idx="1809">
                  <c:v>3</c:v>
                </c:pt>
                <c:pt idx="1810">
                  <c:v>6</c:v>
                </c:pt>
                <c:pt idx="1811">
                  <c:v>12</c:v>
                </c:pt>
                <c:pt idx="1812">
                  <c:v>13</c:v>
                </c:pt>
                <c:pt idx="1813">
                  <c:v>13</c:v>
                </c:pt>
                <c:pt idx="1814">
                  <c:v>2</c:v>
                </c:pt>
                <c:pt idx="1815">
                  <c:v>6</c:v>
                </c:pt>
                <c:pt idx="1816">
                  <c:v>6</c:v>
                </c:pt>
                <c:pt idx="1817">
                  <c:v>3</c:v>
                </c:pt>
                <c:pt idx="1818">
                  <c:v>5</c:v>
                </c:pt>
                <c:pt idx="1819">
                  <c:v>5</c:v>
                </c:pt>
                <c:pt idx="1820">
                  <c:v>2</c:v>
                </c:pt>
                <c:pt idx="1821">
                  <c:v>4</c:v>
                </c:pt>
                <c:pt idx="1822">
                  <c:v>8</c:v>
                </c:pt>
                <c:pt idx="1823">
                  <c:v>9</c:v>
                </c:pt>
                <c:pt idx="1824">
                  <c:v>6</c:v>
                </c:pt>
                <c:pt idx="1825">
                  <c:v>12</c:v>
                </c:pt>
                <c:pt idx="1826">
                  <c:v>9</c:v>
                </c:pt>
                <c:pt idx="1827">
                  <c:v>3</c:v>
                </c:pt>
                <c:pt idx="1828">
                  <c:v>9</c:v>
                </c:pt>
                <c:pt idx="1829">
                  <c:v>6</c:v>
                </c:pt>
                <c:pt idx="1830">
                  <c:v>9</c:v>
                </c:pt>
                <c:pt idx="1831">
                  <c:v>3</c:v>
                </c:pt>
                <c:pt idx="1832">
                  <c:v>12</c:v>
                </c:pt>
                <c:pt idx="1833">
                  <c:v>4</c:v>
                </c:pt>
                <c:pt idx="1834">
                  <c:v>2</c:v>
                </c:pt>
                <c:pt idx="1835">
                  <c:v>3</c:v>
                </c:pt>
                <c:pt idx="1836">
                  <c:v>7</c:v>
                </c:pt>
                <c:pt idx="1837">
                  <c:v>8</c:v>
                </c:pt>
                <c:pt idx="1838">
                  <c:v>0</c:v>
                </c:pt>
                <c:pt idx="1839">
                  <c:v>13</c:v>
                </c:pt>
                <c:pt idx="1840">
                  <c:v>6</c:v>
                </c:pt>
                <c:pt idx="1841">
                  <c:v>3</c:v>
                </c:pt>
                <c:pt idx="1842">
                  <c:v>7</c:v>
                </c:pt>
                <c:pt idx="1843">
                  <c:v>10</c:v>
                </c:pt>
                <c:pt idx="1844">
                  <c:v>3</c:v>
                </c:pt>
                <c:pt idx="1845">
                  <c:v>11</c:v>
                </c:pt>
                <c:pt idx="1846">
                  <c:v>4</c:v>
                </c:pt>
                <c:pt idx="1847">
                  <c:v>5</c:v>
                </c:pt>
                <c:pt idx="1848">
                  <c:v>7</c:v>
                </c:pt>
                <c:pt idx="1849">
                  <c:v>5</c:v>
                </c:pt>
                <c:pt idx="1850">
                  <c:v>10</c:v>
                </c:pt>
                <c:pt idx="1851">
                  <c:v>6</c:v>
                </c:pt>
                <c:pt idx="1852">
                  <c:v>10</c:v>
                </c:pt>
                <c:pt idx="1853">
                  <c:v>10</c:v>
                </c:pt>
                <c:pt idx="1854">
                  <c:v>6</c:v>
                </c:pt>
                <c:pt idx="1855">
                  <c:v>2</c:v>
                </c:pt>
                <c:pt idx="1856">
                  <c:v>2</c:v>
                </c:pt>
                <c:pt idx="1857">
                  <c:v>6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3</c:v>
                </c:pt>
                <c:pt idx="1862">
                  <c:v>3</c:v>
                </c:pt>
                <c:pt idx="1863">
                  <c:v>11</c:v>
                </c:pt>
                <c:pt idx="1864">
                  <c:v>9</c:v>
                </c:pt>
                <c:pt idx="1865">
                  <c:v>2</c:v>
                </c:pt>
                <c:pt idx="1866">
                  <c:v>7</c:v>
                </c:pt>
                <c:pt idx="1867">
                  <c:v>3</c:v>
                </c:pt>
                <c:pt idx="1868">
                  <c:v>9</c:v>
                </c:pt>
                <c:pt idx="1869">
                  <c:v>6</c:v>
                </c:pt>
                <c:pt idx="1870">
                  <c:v>3</c:v>
                </c:pt>
                <c:pt idx="1871">
                  <c:v>8</c:v>
                </c:pt>
                <c:pt idx="1872">
                  <c:v>6</c:v>
                </c:pt>
                <c:pt idx="1873">
                  <c:v>3</c:v>
                </c:pt>
                <c:pt idx="1874">
                  <c:v>8</c:v>
                </c:pt>
                <c:pt idx="1875">
                  <c:v>6</c:v>
                </c:pt>
                <c:pt idx="1876">
                  <c:v>7</c:v>
                </c:pt>
                <c:pt idx="1877">
                  <c:v>8</c:v>
                </c:pt>
                <c:pt idx="1878">
                  <c:v>5</c:v>
                </c:pt>
                <c:pt idx="1879">
                  <c:v>13</c:v>
                </c:pt>
                <c:pt idx="1880">
                  <c:v>5</c:v>
                </c:pt>
                <c:pt idx="1881">
                  <c:v>10</c:v>
                </c:pt>
                <c:pt idx="1882">
                  <c:v>3</c:v>
                </c:pt>
                <c:pt idx="1883">
                  <c:v>9</c:v>
                </c:pt>
                <c:pt idx="1884">
                  <c:v>2</c:v>
                </c:pt>
                <c:pt idx="1885">
                  <c:v>3</c:v>
                </c:pt>
                <c:pt idx="1886">
                  <c:v>3</c:v>
                </c:pt>
                <c:pt idx="1887">
                  <c:v>13</c:v>
                </c:pt>
                <c:pt idx="1888">
                  <c:v>8</c:v>
                </c:pt>
                <c:pt idx="1889">
                  <c:v>4</c:v>
                </c:pt>
                <c:pt idx="1890">
                  <c:v>2</c:v>
                </c:pt>
                <c:pt idx="1891">
                  <c:v>7</c:v>
                </c:pt>
                <c:pt idx="1892">
                  <c:v>3</c:v>
                </c:pt>
                <c:pt idx="1893">
                  <c:v>4</c:v>
                </c:pt>
                <c:pt idx="1894">
                  <c:v>13</c:v>
                </c:pt>
                <c:pt idx="1895">
                  <c:v>9</c:v>
                </c:pt>
                <c:pt idx="1896">
                  <c:v>6</c:v>
                </c:pt>
                <c:pt idx="1897">
                  <c:v>3</c:v>
                </c:pt>
                <c:pt idx="1898">
                  <c:v>3</c:v>
                </c:pt>
                <c:pt idx="1899">
                  <c:v>6</c:v>
                </c:pt>
                <c:pt idx="1900">
                  <c:v>3</c:v>
                </c:pt>
                <c:pt idx="1901">
                  <c:v>10</c:v>
                </c:pt>
                <c:pt idx="1902">
                  <c:v>4</c:v>
                </c:pt>
                <c:pt idx="1903">
                  <c:v>3</c:v>
                </c:pt>
                <c:pt idx="1904">
                  <c:v>5</c:v>
                </c:pt>
                <c:pt idx="1905">
                  <c:v>4</c:v>
                </c:pt>
                <c:pt idx="1906">
                  <c:v>2</c:v>
                </c:pt>
                <c:pt idx="1907">
                  <c:v>3</c:v>
                </c:pt>
                <c:pt idx="1908">
                  <c:v>6</c:v>
                </c:pt>
                <c:pt idx="1909">
                  <c:v>8</c:v>
                </c:pt>
                <c:pt idx="1910">
                  <c:v>12</c:v>
                </c:pt>
                <c:pt idx="1911">
                  <c:v>3</c:v>
                </c:pt>
                <c:pt idx="1912">
                  <c:v>2</c:v>
                </c:pt>
                <c:pt idx="1913">
                  <c:v>3</c:v>
                </c:pt>
                <c:pt idx="1914">
                  <c:v>11</c:v>
                </c:pt>
                <c:pt idx="1915">
                  <c:v>7</c:v>
                </c:pt>
                <c:pt idx="1916">
                  <c:v>13</c:v>
                </c:pt>
                <c:pt idx="1917">
                  <c:v>2</c:v>
                </c:pt>
                <c:pt idx="1918">
                  <c:v>4</c:v>
                </c:pt>
                <c:pt idx="1919">
                  <c:v>7</c:v>
                </c:pt>
                <c:pt idx="1920">
                  <c:v>2</c:v>
                </c:pt>
                <c:pt idx="1921">
                  <c:v>3</c:v>
                </c:pt>
                <c:pt idx="1922">
                  <c:v>3</c:v>
                </c:pt>
                <c:pt idx="1923">
                  <c:v>2</c:v>
                </c:pt>
                <c:pt idx="1924">
                  <c:v>8</c:v>
                </c:pt>
                <c:pt idx="1925">
                  <c:v>5</c:v>
                </c:pt>
                <c:pt idx="1926">
                  <c:v>12</c:v>
                </c:pt>
                <c:pt idx="1927">
                  <c:v>10</c:v>
                </c:pt>
                <c:pt idx="1928">
                  <c:v>5</c:v>
                </c:pt>
                <c:pt idx="1929">
                  <c:v>13</c:v>
                </c:pt>
                <c:pt idx="1930">
                  <c:v>4</c:v>
                </c:pt>
                <c:pt idx="1931">
                  <c:v>8</c:v>
                </c:pt>
                <c:pt idx="1932">
                  <c:v>12</c:v>
                </c:pt>
                <c:pt idx="1933">
                  <c:v>10</c:v>
                </c:pt>
                <c:pt idx="1934">
                  <c:v>12</c:v>
                </c:pt>
                <c:pt idx="1935">
                  <c:v>10</c:v>
                </c:pt>
                <c:pt idx="1936">
                  <c:v>4</c:v>
                </c:pt>
                <c:pt idx="1937">
                  <c:v>3</c:v>
                </c:pt>
                <c:pt idx="1938">
                  <c:v>3</c:v>
                </c:pt>
                <c:pt idx="1939">
                  <c:v>13</c:v>
                </c:pt>
                <c:pt idx="1940">
                  <c:v>4</c:v>
                </c:pt>
                <c:pt idx="1941">
                  <c:v>3</c:v>
                </c:pt>
                <c:pt idx="1942">
                  <c:v>7</c:v>
                </c:pt>
                <c:pt idx="1943">
                  <c:v>12</c:v>
                </c:pt>
                <c:pt idx="1944">
                  <c:v>3</c:v>
                </c:pt>
                <c:pt idx="1945">
                  <c:v>10</c:v>
                </c:pt>
                <c:pt idx="1946">
                  <c:v>3</c:v>
                </c:pt>
                <c:pt idx="1947">
                  <c:v>3</c:v>
                </c:pt>
                <c:pt idx="1948">
                  <c:v>4</c:v>
                </c:pt>
                <c:pt idx="1949">
                  <c:v>3</c:v>
                </c:pt>
                <c:pt idx="1950">
                  <c:v>13</c:v>
                </c:pt>
                <c:pt idx="1951">
                  <c:v>0</c:v>
                </c:pt>
                <c:pt idx="1952">
                  <c:v>12</c:v>
                </c:pt>
                <c:pt idx="1953">
                  <c:v>6</c:v>
                </c:pt>
                <c:pt idx="1954">
                  <c:v>4</c:v>
                </c:pt>
                <c:pt idx="1955">
                  <c:v>6</c:v>
                </c:pt>
                <c:pt idx="1956">
                  <c:v>5</c:v>
                </c:pt>
                <c:pt idx="1957">
                  <c:v>4</c:v>
                </c:pt>
                <c:pt idx="1958">
                  <c:v>9</c:v>
                </c:pt>
                <c:pt idx="1959">
                  <c:v>2</c:v>
                </c:pt>
                <c:pt idx="1960">
                  <c:v>8</c:v>
                </c:pt>
                <c:pt idx="1961">
                  <c:v>7</c:v>
                </c:pt>
                <c:pt idx="1962">
                  <c:v>6</c:v>
                </c:pt>
                <c:pt idx="1963">
                  <c:v>8</c:v>
                </c:pt>
                <c:pt idx="1964">
                  <c:v>3</c:v>
                </c:pt>
                <c:pt idx="1965">
                  <c:v>8</c:v>
                </c:pt>
                <c:pt idx="1966">
                  <c:v>2</c:v>
                </c:pt>
                <c:pt idx="1967">
                  <c:v>5</c:v>
                </c:pt>
                <c:pt idx="1968">
                  <c:v>4</c:v>
                </c:pt>
                <c:pt idx="1969">
                  <c:v>2</c:v>
                </c:pt>
                <c:pt idx="1970">
                  <c:v>13</c:v>
                </c:pt>
                <c:pt idx="1971">
                  <c:v>9</c:v>
                </c:pt>
                <c:pt idx="1972">
                  <c:v>3</c:v>
                </c:pt>
                <c:pt idx="1973">
                  <c:v>2</c:v>
                </c:pt>
                <c:pt idx="1974">
                  <c:v>2</c:v>
                </c:pt>
                <c:pt idx="1975">
                  <c:v>4</c:v>
                </c:pt>
                <c:pt idx="1976">
                  <c:v>3</c:v>
                </c:pt>
                <c:pt idx="1977">
                  <c:v>3</c:v>
                </c:pt>
                <c:pt idx="1978">
                  <c:v>6</c:v>
                </c:pt>
                <c:pt idx="1979">
                  <c:v>9</c:v>
                </c:pt>
                <c:pt idx="1980">
                  <c:v>12</c:v>
                </c:pt>
                <c:pt idx="1981">
                  <c:v>4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13</c:v>
                </c:pt>
                <c:pt idx="1986">
                  <c:v>6</c:v>
                </c:pt>
                <c:pt idx="1987">
                  <c:v>5</c:v>
                </c:pt>
                <c:pt idx="1988">
                  <c:v>10</c:v>
                </c:pt>
                <c:pt idx="1989">
                  <c:v>13</c:v>
                </c:pt>
                <c:pt idx="1990">
                  <c:v>5</c:v>
                </c:pt>
                <c:pt idx="1991">
                  <c:v>2</c:v>
                </c:pt>
                <c:pt idx="1992">
                  <c:v>6</c:v>
                </c:pt>
                <c:pt idx="1993">
                  <c:v>4</c:v>
                </c:pt>
                <c:pt idx="1994">
                  <c:v>12</c:v>
                </c:pt>
                <c:pt idx="1995">
                  <c:v>12</c:v>
                </c:pt>
                <c:pt idx="1996">
                  <c:v>12</c:v>
                </c:pt>
                <c:pt idx="1997">
                  <c:v>4</c:v>
                </c:pt>
                <c:pt idx="1998">
                  <c:v>3</c:v>
                </c:pt>
                <c:pt idx="1999">
                  <c:v>11</c:v>
                </c:pt>
                <c:pt idx="2000">
                  <c:v>4</c:v>
                </c:pt>
                <c:pt idx="2001">
                  <c:v>3</c:v>
                </c:pt>
                <c:pt idx="2002">
                  <c:v>7</c:v>
                </c:pt>
                <c:pt idx="2003">
                  <c:v>12</c:v>
                </c:pt>
                <c:pt idx="2004">
                  <c:v>7</c:v>
                </c:pt>
                <c:pt idx="2005">
                  <c:v>6</c:v>
                </c:pt>
                <c:pt idx="2006">
                  <c:v>9</c:v>
                </c:pt>
                <c:pt idx="2007">
                  <c:v>3</c:v>
                </c:pt>
                <c:pt idx="2008">
                  <c:v>7</c:v>
                </c:pt>
                <c:pt idx="2009">
                  <c:v>5</c:v>
                </c:pt>
                <c:pt idx="2010">
                  <c:v>11</c:v>
                </c:pt>
                <c:pt idx="2011">
                  <c:v>3</c:v>
                </c:pt>
                <c:pt idx="2012">
                  <c:v>8</c:v>
                </c:pt>
                <c:pt idx="2013">
                  <c:v>8</c:v>
                </c:pt>
                <c:pt idx="2014">
                  <c:v>8</c:v>
                </c:pt>
                <c:pt idx="2015">
                  <c:v>3</c:v>
                </c:pt>
                <c:pt idx="2016">
                  <c:v>2</c:v>
                </c:pt>
                <c:pt idx="2017">
                  <c:v>3</c:v>
                </c:pt>
                <c:pt idx="2018">
                  <c:v>3</c:v>
                </c:pt>
                <c:pt idx="2019">
                  <c:v>7</c:v>
                </c:pt>
                <c:pt idx="2020">
                  <c:v>3</c:v>
                </c:pt>
                <c:pt idx="2021">
                  <c:v>6</c:v>
                </c:pt>
                <c:pt idx="2022">
                  <c:v>2</c:v>
                </c:pt>
                <c:pt idx="2023">
                  <c:v>4</c:v>
                </c:pt>
                <c:pt idx="2024">
                  <c:v>8</c:v>
                </c:pt>
                <c:pt idx="2025">
                  <c:v>2</c:v>
                </c:pt>
                <c:pt idx="2026">
                  <c:v>3</c:v>
                </c:pt>
                <c:pt idx="2027">
                  <c:v>5</c:v>
                </c:pt>
                <c:pt idx="2028">
                  <c:v>3</c:v>
                </c:pt>
                <c:pt idx="2029">
                  <c:v>2</c:v>
                </c:pt>
                <c:pt idx="2030">
                  <c:v>3</c:v>
                </c:pt>
                <c:pt idx="2031">
                  <c:v>3</c:v>
                </c:pt>
                <c:pt idx="2032">
                  <c:v>7</c:v>
                </c:pt>
                <c:pt idx="2033">
                  <c:v>13</c:v>
                </c:pt>
                <c:pt idx="2034">
                  <c:v>13</c:v>
                </c:pt>
                <c:pt idx="2035">
                  <c:v>2</c:v>
                </c:pt>
                <c:pt idx="2036">
                  <c:v>8</c:v>
                </c:pt>
                <c:pt idx="2037">
                  <c:v>0</c:v>
                </c:pt>
                <c:pt idx="2038">
                  <c:v>4</c:v>
                </c:pt>
                <c:pt idx="2039">
                  <c:v>5</c:v>
                </c:pt>
                <c:pt idx="2040">
                  <c:v>11</c:v>
                </c:pt>
                <c:pt idx="2041">
                  <c:v>5</c:v>
                </c:pt>
                <c:pt idx="2042">
                  <c:v>4</c:v>
                </c:pt>
                <c:pt idx="2043">
                  <c:v>5</c:v>
                </c:pt>
                <c:pt idx="2044">
                  <c:v>5</c:v>
                </c:pt>
                <c:pt idx="2045">
                  <c:v>8</c:v>
                </c:pt>
                <c:pt idx="2046">
                  <c:v>3</c:v>
                </c:pt>
                <c:pt idx="2047">
                  <c:v>2</c:v>
                </c:pt>
                <c:pt idx="2048">
                  <c:v>3</c:v>
                </c:pt>
                <c:pt idx="2049">
                  <c:v>2</c:v>
                </c:pt>
                <c:pt idx="2050">
                  <c:v>5</c:v>
                </c:pt>
                <c:pt idx="2051">
                  <c:v>9</c:v>
                </c:pt>
                <c:pt idx="2052">
                  <c:v>3</c:v>
                </c:pt>
                <c:pt idx="2053">
                  <c:v>2</c:v>
                </c:pt>
                <c:pt idx="2054">
                  <c:v>10</c:v>
                </c:pt>
                <c:pt idx="2055">
                  <c:v>3</c:v>
                </c:pt>
                <c:pt idx="2056">
                  <c:v>5</c:v>
                </c:pt>
                <c:pt idx="2057">
                  <c:v>3</c:v>
                </c:pt>
                <c:pt idx="2058">
                  <c:v>2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12</c:v>
                </c:pt>
                <c:pt idx="2063">
                  <c:v>3</c:v>
                </c:pt>
                <c:pt idx="2064">
                  <c:v>9</c:v>
                </c:pt>
                <c:pt idx="2065">
                  <c:v>4</c:v>
                </c:pt>
                <c:pt idx="2066">
                  <c:v>3</c:v>
                </c:pt>
                <c:pt idx="2067">
                  <c:v>7</c:v>
                </c:pt>
                <c:pt idx="2068">
                  <c:v>5</c:v>
                </c:pt>
                <c:pt idx="2069">
                  <c:v>3</c:v>
                </c:pt>
                <c:pt idx="2070">
                  <c:v>4</c:v>
                </c:pt>
                <c:pt idx="2071">
                  <c:v>9</c:v>
                </c:pt>
                <c:pt idx="2072">
                  <c:v>3</c:v>
                </c:pt>
                <c:pt idx="2073">
                  <c:v>9</c:v>
                </c:pt>
                <c:pt idx="2074">
                  <c:v>6</c:v>
                </c:pt>
                <c:pt idx="2075">
                  <c:v>5</c:v>
                </c:pt>
                <c:pt idx="2076">
                  <c:v>2</c:v>
                </c:pt>
                <c:pt idx="2077">
                  <c:v>6</c:v>
                </c:pt>
                <c:pt idx="2078">
                  <c:v>5</c:v>
                </c:pt>
                <c:pt idx="2079">
                  <c:v>8</c:v>
                </c:pt>
                <c:pt idx="2080">
                  <c:v>9</c:v>
                </c:pt>
                <c:pt idx="2081">
                  <c:v>4</c:v>
                </c:pt>
                <c:pt idx="2082">
                  <c:v>3</c:v>
                </c:pt>
                <c:pt idx="2083">
                  <c:v>4</c:v>
                </c:pt>
                <c:pt idx="2084">
                  <c:v>7</c:v>
                </c:pt>
                <c:pt idx="2085">
                  <c:v>7</c:v>
                </c:pt>
                <c:pt idx="2086">
                  <c:v>3</c:v>
                </c:pt>
                <c:pt idx="2087">
                  <c:v>6</c:v>
                </c:pt>
                <c:pt idx="2088">
                  <c:v>5</c:v>
                </c:pt>
                <c:pt idx="2089">
                  <c:v>5</c:v>
                </c:pt>
                <c:pt idx="2090">
                  <c:v>2</c:v>
                </c:pt>
                <c:pt idx="2091">
                  <c:v>6</c:v>
                </c:pt>
                <c:pt idx="2092">
                  <c:v>3</c:v>
                </c:pt>
                <c:pt idx="2093">
                  <c:v>3</c:v>
                </c:pt>
                <c:pt idx="2094">
                  <c:v>12</c:v>
                </c:pt>
                <c:pt idx="2095">
                  <c:v>7</c:v>
                </c:pt>
                <c:pt idx="2096">
                  <c:v>6</c:v>
                </c:pt>
                <c:pt idx="2097">
                  <c:v>3</c:v>
                </c:pt>
                <c:pt idx="2098">
                  <c:v>13</c:v>
                </c:pt>
                <c:pt idx="2099">
                  <c:v>4</c:v>
                </c:pt>
                <c:pt idx="2100">
                  <c:v>4</c:v>
                </c:pt>
                <c:pt idx="2101">
                  <c:v>12</c:v>
                </c:pt>
                <c:pt idx="2102">
                  <c:v>8</c:v>
                </c:pt>
                <c:pt idx="2103">
                  <c:v>10</c:v>
                </c:pt>
                <c:pt idx="2104">
                  <c:v>4</c:v>
                </c:pt>
                <c:pt idx="2105">
                  <c:v>3</c:v>
                </c:pt>
                <c:pt idx="2106">
                  <c:v>3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3</c:v>
                </c:pt>
                <c:pt idx="2111">
                  <c:v>7</c:v>
                </c:pt>
                <c:pt idx="2112">
                  <c:v>3</c:v>
                </c:pt>
                <c:pt idx="2113">
                  <c:v>3</c:v>
                </c:pt>
                <c:pt idx="2114">
                  <c:v>8</c:v>
                </c:pt>
                <c:pt idx="2115">
                  <c:v>3</c:v>
                </c:pt>
                <c:pt idx="2116">
                  <c:v>4</c:v>
                </c:pt>
                <c:pt idx="2117">
                  <c:v>3</c:v>
                </c:pt>
                <c:pt idx="2118">
                  <c:v>3</c:v>
                </c:pt>
                <c:pt idx="2119">
                  <c:v>11</c:v>
                </c:pt>
                <c:pt idx="2120">
                  <c:v>6</c:v>
                </c:pt>
                <c:pt idx="2121">
                  <c:v>6</c:v>
                </c:pt>
                <c:pt idx="2122">
                  <c:v>2</c:v>
                </c:pt>
                <c:pt idx="2123">
                  <c:v>4</c:v>
                </c:pt>
                <c:pt idx="2124">
                  <c:v>5</c:v>
                </c:pt>
                <c:pt idx="2125">
                  <c:v>10</c:v>
                </c:pt>
                <c:pt idx="2126">
                  <c:v>5</c:v>
                </c:pt>
                <c:pt idx="2127">
                  <c:v>5</c:v>
                </c:pt>
                <c:pt idx="2128">
                  <c:v>7</c:v>
                </c:pt>
                <c:pt idx="2129">
                  <c:v>10</c:v>
                </c:pt>
                <c:pt idx="2130">
                  <c:v>3</c:v>
                </c:pt>
                <c:pt idx="2131">
                  <c:v>12</c:v>
                </c:pt>
                <c:pt idx="2132">
                  <c:v>2</c:v>
                </c:pt>
                <c:pt idx="2133">
                  <c:v>2</c:v>
                </c:pt>
                <c:pt idx="2134">
                  <c:v>3</c:v>
                </c:pt>
                <c:pt idx="2135">
                  <c:v>12</c:v>
                </c:pt>
                <c:pt idx="2136">
                  <c:v>7</c:v>
                </c:pt>
                <c:pt idx="2137">
                  <c:v>2</c:v>
                </c:pt>
                <c:pt idx="2138">
                  <c:v>9</c:v>
                </c:pt>
                <c:pt idx="2139">
                  <c:v>3</c:v>
                </c:pt>
                <c:pt idx="2140">
                  <c:v>2</c:v>
                </c:pt>
                <c:pt idx="2141">
                  <c:v>12</c:v>
                </c:pt>
                <c:pt idx="2142">
                  <c:v>3</c:v>
                </c:pt>
                <c:pt idx="2143">
                  <c:v>13</c:v>
                </c:pt>
                <c:pt idx="2144">
                  <c:v>2</c:v>
                </c:pt>
                <c:pt idx="2145">
                  <c:v>5</c:v>
                </c:pt>
                <c:pt idx="2146">
                  <c:v>3</c:v>
                </c:pt>
                <c:pt idx="2147">
                  <c:v>5</c:v>
                </c:pt>
                <c:pt idx="2148">
                  <c:v>5</c:v>
                </c:pt>
                <c:pt idx="2149">
                  <c:v>0</c:v>
                </c:pt>
                <c:pt idx="2150">
                  <c:v>2</c:v>
                </c:pt>
                <c:pt idx="2151">
                  <c:v>2</c:v>
                </c:pt>
                <c:pt idx="2152">
                  <c:v>8</c:v>
                </c:pt>
                <c:pt idx="2153">
                  <c:v>12</c:v>
                </c:pt>
                <c:pt idx="2154">
                  <c:v>13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2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13</c:v>
                </c:pt>
                <c:pt idx="2163">
                  <c:v>5</c:v>
                </c:pt>
                <c:pt idx="2164">
                  <c:v>2</c:v>
                </c:pt>
                <c:pt idx="2165">
                  <c:v>4</c:v>
                </c:pt>
                <c:pt idx="2166">
                  <c:v>6</c:v>
                </c:pt>
                <c:pt idx="2167">
                  <c:v>13</c:v>
                </c:pt>
                <c:pt idx="2168">
                  <c:v>3</c:v>
                </c:pt>
                <c:pt idx="2169">
                  <c:v>3</c:v>
                </c:pt>
                <c:pt idx="2170">
                  <c:v>8</c:v>
                </c:pt>
                <c:pt idx="2171">
                  <c:v>8</c:v>
                </c:pt>
                <c:pt idx="2172">
                  <c:v>3</c:v>
                </c:pt>
                <c:pt idx="2173">
                  <c:v>8</c:v>
                </c:pt>
                <c:pt idx="2174">
                  <c:v>3</c:v>
                </c:pt>
                <c:pt idx="2175">
                  <c:v>7</c:v>
                </c:pt>
                <c:pt idx="2176">
                  <c:v>9</c:v>
                </c:pt>
                <c:pt idx="2177">
                  <c:v>10</c:v>
                </c:pt>
                <c:pt idx="2178">
                  <c:v>4</c:v>
                </c:pt>
                <c:pt idx="2179">
                  <c:v>11</c:v>
                </c:pt>
                <c:pt idx="2180">
                  <c:v>6</c:v>
                </c:pt>
                <c:pt idx="2181">
                  <c:v>6</c:v>
                </c:pt>
                <c:pt idx="2182">
                  <c:v>12</c:v>
                </c:pt>
                <c:pt idx="2183">
                  <c:v>6</c:v>
                </c:pt>
                <c:pt idx="2184">
                  <c:v>4</c:v>
                </c:pt>
                <c:pt idx="2185">
                  <c:v>5</c:v>
                </c:pt>
                <c:pt idx="2186">
                  <c:v>2</c:v>
                </c:pt>
                <c:pt idx="2187">
                  <c:v>3</c:v>
                </c:pt>
                <c:pt idx="2188">
                  <c:v>11</c:v>
                </c:pt>
                <c:pt idx="2189">
                  <c:v>7</c:v>
                </c:pt>
                <c:pt idx="2190">
                  <c:v>4</c:v>
                </c:pt>
                <c:pt idx="2191">
                  <c:v>8</c:v>
                </c:pt>
                <c:pt idx="2192">
                  <c:v>8</c:v>
                </c:pt>
                <c:pt idx="2193">
                  <c:v>4</c:v>
                </c:pt>
                <c:pt idx="2194">
                  <c:v>13</c:v>
                </c:pt>
                <c:pt idx="2195">
                  <c:v>4</c:v>
                </c:pt>
                <c:pt idx="2196">
                  <c:v>6</c:v>
                </c:pt>
                <c:pt idx="2197">
                  <c:v>3</c:v>
                </c:pt>
                <c:pt idx="2198">
                  <c:v>6</c:v>
                </c:pt>
                <c:pt idx="2199">
                  <c:v>10</c:v>
                </c:pt>
                <c:pt idx="2200">
                  <c:v>13</c:v>
                </c:pt>
                <c:pt idx="2201">
                  <c:v>4</c:v>
                </c:pt>
                <c:pt idx="2202">
                  <c:v>11</c:v>
                </c:pt>
                <c:pt idx="2203">
                  <c:v>4</c:v>
                </c:pt>
                <c:pt idx="2204">
                  <c:v>3</c:v>
                </c:pt>
                <c:pt idx="2205">
                  <c:v>2</c:v>
                </c:pt>
                <c:pt idx="2206">
                  <c:v>3</c:v>
                </c:pt>
                <c:pt idx="2207">
                  <c:v>3</c:v>
                </c:pt>
                <c:pt idx="2208">
                  <c:v>6</c:v>
                </c:pt>
                <c:pt idx="2209">
                  <c:v>3</c:v>
                </c:pt>
                <c:pt idx="2210">
                  <c:v>2</c:v>
                </c:pt>
                <c:pt idx="2211">
                  <c:v>3</c:v>
                </c:pt>
                <c:pt idx="2212">
                  <c:v>4</c:v>
                </c:pt>
                <c:pt idx="2213">
                  <c:v>10</c:v>
                </c:pt>
                <c:pt idx="2214">
                  <c:v>10</c:v>
                </c:pt>
                <c:pt idx="2215">
                  <c:v>6</c:v>
                </c:pt>
                <c:pt idx="2216">
                  <c:v>10</c:v>
                </c:pt>
                <c:pt idx="2217">
                  <c:v>5</c:v>
                </c:pt>
                <c:pt idx="2218">
                  <c:v>7</c:v>
                </c:pt>
                <c:pt idx="2219">
                  <c:v>3</c:v>
                </c:pt>
                <c:pt idx="2220">
                  <c:v>4</c:v>
                </c:pt>
                <c:pt idx="2221">
                  <c:v>3</c:v>
                </c:pt>
                <c:pt idx="2222">
                  <c:v>3</c:v>
                </c:pt>
                <c:pt idx="2223">
                  <c:v>7</c:v>
                </c:pt>
                <c:pt idx="2224">
                  <c:v>3</c:v>
                </c:pt>
                <c:pt idx="2225">
                  <c:v>8</c:v>
                </c:pt>
                <c:pt idx="2226">
                  <c:v>0</c:v>
                </c:pt>
                <c:pt idx="2227">
                  <c:v>8</c:v>
                </c:pt>
                <c:pt idx="2228">
                  <c:v>3</c:v>
                </c:pt>
                <c:pt idx="2229">
                  <c:v>3</c:v>
                </c:pt>
                <c:pt idx="2230">
                  <c:v>6</c:v>
                </c:pt>
                <c:pt idx="2231">
                  <c:v>2</c:v>
                </c:pt>
                <c:pt idx="2232">
                  <c:v>4</c:v>
                </c:pt>
                <c:pt idx="2233">
                  <c:v>5</c:v>
                </c:pt>
                <c:pt idx="2234">
                  <c:v>7</c:v>
                </c:pt>
                <c:pt idx="2235">
                  <c:v>3</c:v>
                </c:pt>
                <c:pt idx="2236">
                  <c:v>0</c:v>
                </c:pt>
                <c:pt idx="2237">
                  <c:v>3</c:v>
                </c:pt>
                <c:pt idx="2238">
                  <c:v>3</c:v>
                </c:pt>
                <c:pt idx="223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2E-44DA-820D-958D72451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289600"/>
        <c:axId val="577286272"/>
      </c:scatterChart>
      <c:valAx>
        <c:axId val="57728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Annual Incomes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#,\K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286272"/>
        <c:crosses val="autoZero"/>
        <c:crossBetween val="midCat"/>
      </c:valAx>
      <c:valAx>
        <c:axId val="57728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Number of purchases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28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Education</a:t>
            </a:r>
            <a:r>
              <a:rPr lang="en-US" baseline="0"/>
              <a:t> vs Web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'Customer Profile'!$W$1</c:f>
              <c:strCache>
                <c:ptCount val="1"/>
                <c:pt idx="0">
                  <c:v>Education2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1.1187226596675415E-2"/>
                  <c:y val="-0.236321449402158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'Customer Profile'!$W$2:$W$2241</c:f>
              <c:numCache>
                <c:formatCode>General</c:formatCode>
                <c:ptCount val="2240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5</c:v>
                </c:pt>
                <c:pt idx="15">
                  <c:v>3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2</c:v>
                </c:pt>
                <c:pt idx="20">
                  <c:v>2</c:v>
                </c:pt>
                <c:pt idx="21">
                  <c:v>4</c:v>
                </c:pt>
                <c:pt idx="22">
                  <c:v>2</c:v>
                </c:pt>
                <c:pt idx="23">
                  <c:v>3</c:v>
                </c:pt>
                <c:pt idx="24">
                  <c:v>2</c:v>
                </c:pt>
                <c:pt idx="25">
                  <c:v>5</c:v>
                </c:pt>
                <c:pt idx="26">
                  <c:v>2</c:v>
                </c:pt>
                <c:pt idx="27">
                  <c:v>5</c:v>
                </c:pt>
                <c:pt idx="28">
                  <c:v>5</c:v>
                </c:pt>
                <c:pt idx="29">
                  <c:v>2</c:v>
                </c:pt>
                <c:pt idx="30">
                  <c:v>3</c:v>
                </c:pt>
                <c:pt idx="31">
                  <c:v>2</c:v>
                </c:pt>
                <c:pt idx="32">
                  <c:v>5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4</c:v>
                </c:pt>
                <c:pt idx="37">
                  <c:v>5</c:v>
                </c:pt>
                <c:pt idx="38">
                  <c:v>4</c:v>
                </c:pt>
                <c:pt idx="39">
                  <c:v>5</c:v>
                </c:pt>
                <c:pt idx="40">
                  <c:v>4</c:v>
                </c:pt>
                <c:pt idx="41">
                  <c:v>2</c:v>
                </c:pt>
                <c:pt idx="42">
                  <c:v>4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5</c:v>
                </c:pt>
                <c:pt idx="51">
                  <c:v>2</c:v>
                </c:pt>
                <c:pt idx="52">
                  <c:v>2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2</c:v>
                </c:pt>
                <c:pt idx="57">
                  <c:v>4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4</c:v>
                </c:pt>
                <c:pt idx="63">
                  <c:v>5</c:v>
                </c:pt>
                <c:pt idx="64">
                  <c:v>4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5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4</c:v>
                </c:pt>
                <c:pt idx="84">
                  <c:v>5</c:v>
                </c:pt>
                <c:pt idx="85">
                  <c:v>4</c:v>
                </c:pt>
                <c:pt idx="86">
                  <c:v>2</c:v>
                </c:pt>
                <c:pt idx="87">
                  <c:v>5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5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5</c:v>
                </c:pt>
                <c:pt idx="96">
                  <c:v>2</c:v>
                </c:pt>
                <c:pt idx="97">
                  <c:v>2</c:v>
                </c:pt>
                <c:pt idx="98">
                  <c:v>4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5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5</c:v>
                </c:pt>
                <c:pt idx="110">
                  <c:v>2</c:v>
                </c:pt>
                <c:pt idx="111">
                  <c:v>2</c:v>
                </c:pt>
                <c:pt idx="112">
                  <c:v>3</c:v>
                </c:pt>
                <c:pt idx="113">
                  <c:v>4</c:v>
                </c:pt>
                <c:pt idx="114">
                  <c:v>2</c:v>
                </c:pt>
                <c:pt idx="115">
                  <c:v>2</c:v>
                </c:pt>
                <c:pt idx="116">
                  <c:v>3</c:v>
                </c:pt>
                <c:pt idx="117">
                  <c:v>5</c:v>
                </c:pt>
                <c:pt idx="118">
                  <c:v>2</c:v>
                </c:pt>
                <c:pt idx="119">
                  <c:v>5</c:v>
                </c:pt>
                <c:pt idx="120">
                  <c:v>4</c:v>
                </c:pt>
                <c:pt idx="121">
                  <c:v>2</c:v>
                </c:pt>
                <c:pt idx="122">
                  <c:v>4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6">
                  <c:v>5</c:v>
                </c:pt>
                <c:pt idx="127">
                  <c:v>4</c:v>
                </c:pt>
                <c:pt idx="128">
                  <c:v>5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3</c:v>
                </c:pt>
                <c:pt idx="133">
                  <c:v>2</c:v>
                </c:pt>
                <c:pt idx="134">
                  <c:v>4</c:v>
                </c:pt>
                <c:pt idx="135">
                  <c:v>5</c:v>
                </c:pt>
                <c:pt idx="136">
                  <c:v>2</c:v>
                </c:pt>
                <c:pt idx="137">
                  <c:v>5</c:v>
                </c:pt>
                <c:pt idx="138">
                  <c:v>3</c:v>
                </c:pt>
                <c:pt idx="139">
                  <c:v>2</c:v>
                </c:pt>
                <c:pt idx="140">
                  <c:v>5</c:v>
                </c:pt>
                <c:pt idx="141">
                  <c:v>3</c:v>
                </c:pt>
                <c:pt idx="142">
                  <c:v>2</c:v>
                </c:pt>
                <c:pt idx="143">
                  <c:v>4</c:v>
                </c:pt>
                <c:pt idx="144">
                  <c:v>2</c:v>
                </c:pt>
                <c:pt idx="145">
                  <c:v>3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4</c:v>
                </c:pt>
                <c:pt idx="150">
                  <c:v>2</c:v>
                </c:pt>
                <c:pt idx="151">
                  <c:v>2</c:v>
                </c:pt>
                <c:pt idx="152">
                  <c:v>4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5</c:v>
                </c:pt>
                <c:pt idx="158">
                  <c:v>2</c:v>
                </c:pt>
                <c:pt idx="159">
                  <c:v>4</c:v>
                </c:pt>
                <c:pt idx="160">
                  <c:v>2</c:v>
                </c:pt>
                <c:pt idx="161">
                  <c:v>4</c:v>
                </c:pt>
                <c:pt idx="162">
                  <c:v>2</c:v>
                </c:pt>
                <c:pt idx="163">
                  <c:v>4</c:v>
                </c:pt>
                <c:pt idx="164">
                  <c:v>4</c:v>
                </c:pt>
                <c:pt idx="165">
                  <c:v>1</c:v>
                </c:pt>
                <c:pt idx="166">
                  <c:v>4</c:v>
                </c:pt>
                <c:pt idx="167">
                  <c:v>5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5</c:v>
                </c:pt>
                <c:pt idx="173">
                  <c:v>3</c:v>
                </c:pt>
                <c:pt idx="174">
                  <c:v>5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3</c:v>
                </c:pt>
                <c:pt idx="181">
                  <c:v>2</c:v>
                </c:pt>
                <c:pt idx="182">
                  <c:v>1</c:v>
                </c:pt>
                <c:pt idx="183">
                  <c:v>4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4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4</c:v>
                </c:pt>
                <c:pt idx="196">
                  <c:v>5</c:v>
                </c:pt>
                <c:pt idx="197">
                  <c:v>2</c:v>
                </c:pt>
                <c:pt idx="198">
                  <c:v>2</c:v>
                </c:pt>
                <c:pt idx="199">
                  <c:v>5</c:v>
                </c:pt>
                <c:pt idx="200">
                  <c:v>2</c:v>
                </c:pt>
                <c:pt idx="201">
                  <c:v>5</c:v>
                </c:pt>
                <c:pt idx="202">
                  <c:v>5</c:v>
                </c:pt>
                <c:pt idx="203">
                  <c:v>3</c:v>
                </c:pt>
                <c:pt idx="204">
                  <c:v>5</c:v>
                </c:pt>
                <c:pt idx="205">
                  <c:v>2</c:v>
                </c:pt>
                <c:pt idx="206">
                  <c:v>2</c:v>
                </c:pt>
                <c:pt idx="207">
                  <c:v>4</c:v>
                </c:pt>
                <c:pt idx="208">
                  <c:v>2</c:v>
                </c:pt>
                <c:pt idx="209">
                  <c:v>2</c:v>
                </c:pt>
                <c:pt idx="210">
                  <c:v>4</c:v>
                </c:pt>
                <c:pt idx="211">
                  <c:v>5</c:v>
                </c:pt>
                <c:pt idx="212">
                  <c:v>2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5</c:v>
                </c:pt>
                <c:pt idx="217">
                  <c:v>5</c:v>
                </c:pt>
                <c:pt idx="218">
                  <c:v>4</c:v>
                </c:pt>
                <c:pt idx="219">
                  <c:v>2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5</c:v>
                </c:pt>
                <c:pt idx="225">
                  <c:v>5</c:v>
                </c:pt>
                <c:pt idx="226">
                  <c:v>4</c:v>
                </c:pt>
                <c:pt idx="227">
                  <c:v>2</c:v>
                </c:pt>
                <c:pt idx="228">
                  <c:v>5</c:v>
                </c:pt>
                <c:pt idx="229">
                  <c:v>5</c:v>
                </c:pt>
                <c:pt idx="230">
                  <c:v>2</c:v>
                </c:pt>
                <c:pt idx="231">
                  <c:v>4</c:v>
                </c:pt>
                <c:pt idx="232">
                  <c:v>5</c:v>
                </c:pt>
                <c:pt idx="233">
                  <c:v>2</c:v>
                </c:pt>
                <c:pt idx="234">
                  <c:v>2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2</c:v>
                </c:pt>
                <c:pt idx="239">
                  <c:v>5</c:v>
                </c:pt>
                <c:pt idx="240">
                  <c:v>4</c:v>
                </c:pt>
                <c:pt idx="241">
                  <c:v>4</c:v>
                </c:pt>
                <c:pt idx="242">
                  <c:v>2</c:v>
                </c:pt>
                <c:pt idx="243">
                  <c:v>4</c:v>
                </c:pt>
                <c:pt idx="244">
                  <c:v>4</c:v>
                </c:pt>
                <c:pt idx="245">
                  <c:v>5</c:v>
                </c:pt>
                <c:pt idx="246">
                  <c:v>5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5</c:v>
                </c:pt>
                <c:pt idx="251">
                  <c:v>3</c:v>
                </c:pt>
                <c:pt idx="252">
                  <c:v>2</c:v>
                </c:pt>
                <c:pt idx="253">
                  <c:v>2</c:v>
                </c:pt>
                <c:pt idx="254">
                  <c:v>4</c:v>
                </c:pt>
                <c:pt idx="255">
                  <c:v>2</c:v>
                </c:pt>
                <c:pt idx="256">
                  <c:v>5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3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4</c:v>
                </c:pt>
                <c:pt idx="267">
                  <c:v>2</c:v>
                </c:pt>
                <c:pt idx="268">
                  <c:v>4</c:v>
                </c:pt>
                <c:pt idx="269">
                  <c:v>2</c:v>
                </c:pt>
                <c:pt idx="270">
                  <c:v>2</c:v>
                </c:pt>
                <c:pt idx="271">
                  <c:v>4</c:v>
                </c:pt>
                <c:pt idx="272">
                  <c:v>3</c:v>
                </c:pt>
                <c:pt idx="273">
                  <c:v>4</c:v>
                </c:pt>
                <c:pt idx="274">
                  <c:v>5</c:v>
                </c:pt>
                <c:pt idx="275">
                  <c:v>1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4</c:v>
                </c:pt>
                <c:pt idx="280">
                  <c:v>3</c:v>
                </c:pt>
                <c:pt idx="281">
                  <c:v>2</c:v>
                </c:pt>
                <c:pt idx="282">
                  <c:v>2</c:v>
                </c:pt>
                <c:pt idx="283">
                  <c:v>1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3</c:v>
                </c:pt>
                <c:pt idx="288">
                  <c:v>4</c:v>
                </c:pt>
                <c:pt idx="289">
                  <c:v>4</c:v>
                </c:pt>
                <c:pt idx="290">
                  <c:v>5</c:v>
                </c:pt>
                <c:pt idx="291">
                  <c:v>2</c:v>
                </c:pt>
                <c:pt idx="292">
                  <c:v>4</c:v>
                </c:pt>
                <c:pt idx="293">
                  <c:v>5</c:v>
                </c:pt>
                <c:pt idx="294">
                  <c:v>5</c:v>
                </c:pt>
                <c:pt idx="295">
                  <c:v>2</c:v>
                </c:pt>
                <c:pt idx="296">
                  <c:v>3</c:v>
                </c:pt>
                <c:pt idx="297">
                  <c:v>2</c:v>
                </c:pt>
                <c:pt idx="298">
                  <c:v>3</c:v>
                </c:pt>
                <c:pt idx="299">
                  <c:v>2</c:v>
                </c:pt>
                <c:pt idx="300">
                  <c:v>5</c:v>
                </c:pt>
                <c:pt idx="301">
                  <c:v>2</c:v>
                </c:pt>
                <c:pt idx="302">
                  <c:v>5</c:v>
                </c:pt>
                <c:pt idx="303">
                  <c:v>2</c:v>
                </c:pt>
                <c:pt idx="304">
                  <c:v>5</c:v>
                </c:pt>
                <c:pt idx="305">
                  <c:v>3</c:v>
                </c:pt>
                <c:pt idx="306">
                  <c:v>4</c:v>
                </c:pt>
                <c:pt idx="307">
                  <c:v>2</c:v>
                </c:pt>
                <c:pt idx="308">
                  <c:v>4</c:v>
                </c:pt>
                <c:pt idx="309">
                  <c:v>5</c:v>
                </c:pt>
                <c:pt idx="310">
                  <c:v>2</c:v>
                </c:pt>
                <c:pt idx="311">
                  <c:v>3</c:v>
                </c:pt>
                <c:pt idx="312">
                  <c:v>2</c:v>
                </c:pt>
                <c:pt idx="313">
                  <c:v>4</c:v>
                </c:pt>
                <c:pt idx="314">
                  <c:v>2</c:v>
                </c:pt>
                <c:pt idx="315">
                  <c:v>2</c:v>
                </c:pt>
                <c:pt idx="316">
                  <c:v>5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4</c:v>
                </c:pt>
                <c:pt idx="322">
                  <c:v>4</c:v>
                </c:pt>
                <c:pt idx="323">
                  <c:v>2</c:v>
                </c:pt>
                <c:pt idx="324">
                  <c:v>5</c:v>
                </c:pt>
                <c:pt idx="325">
                  <c:v>2</c:v>
                </c:pt>
                <c:pt idx="326">
                  <c:v>2</c:v>
                </c:pt>
                <c:pt idx="327">
                  <c:v>5</c:v>
                </c:pt>
                <c:pt idx="328">
                  <c:v>3</c:v>
                </c:pt>
                <c:pt idx="329">
                  <c:v>2</c:v>
                </c:pt>
                <c:pt idx="330">
                  <c:v>2</c:v>
                </c:pt>
                <c:pt idx="331">
                  <c:v>5</c:v>
                </c:pt>
                <c:pt idx="332">
                  <c:v>2</c:v>
                </c:pt>
                <c:pt idx="333">
                  <c:v>1</c:v>
                </c:pt>
                <c:pt idx="334">
                  <c:v>4</c:v>
                </c:pt>
                <c:pt idx="335">
                  <c:v>2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2</c:v>
                </c:pt>
                <c:pt idx="340">
                  <c:v>5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5</c:v>
                </c:pt>
                <c:pt idx="346">
                  <c:v>5</c:v>
                </c:pt>
                <c:pt idx="347">
                  <c:v>2</c:v>
                </c:pt>
                <c:pt idx="348">
                  <c:v>2</c:v>
                </c:pt>
                <c:pt idx="349">
                  <c:v>1</c:v>
                </c:pt>
                <c:pt idx="350">
                  <c:v>5</c:v>
                </c:pt>
                <c:pt idx="351">
                  <c:v>3</c:v>
                </c:pt>
                <c:pt idx="352">
                  <c:v>2</c:v>
                </c:pt>
                <c:pt idx="353">
                  <c:v>2</c:v>
                </c:pt>
                <c:pt idx="354">
                  <c:v>5</c:v>
                </c:pt>
                <c:pt idx="355">
                  <c:v>3</c:v>
                </c:pt>
                <c:pt idx="356">
                  <c:v>1</c:v>
                </c:pt>
                <c:pt idx="357">
                  <c:v>2</c:v>
                </c:pt>
                <c:pt idx="358">
                  <c:v>5</c:v>
                </c:pt>
                <c:pt idx="359">
                  <c:v>2</c:v>
                </c:pt>
                <c:pt idx="360">
                  <c:v>5</c:v>
                </c:pt>
                <c:pt idx="361">
                  <c:v>5</c:v>
                </c:pt>
                <c:pt idx="362">
                  <c:v>4</c:v>
                </c:pt>
                <c:pt idx="363">
                  <c:v>2</c:v>
                </c:pt>
                <c:pt idx="364">
                  <c:v>2</c:v>
                </c:pt>
                <c:pt idx="365">
                  <c:v>4</c:v>
                </c:pt>
                <c:pt idx="366">
                  <c:v>2</c:v>
                </c:pt>
                <c:pt idx="367">
                  <c:v>2</c:v>
                </c:pt>
                <c:pt idx="368">
                  <c:v>3</c:v>
                </c:pt>
                <c:pt idx="369">
                  <c:v>5</c:v>
                </c:pt>
                <c:pt idx="370">
                  <c:v>3</c:v>
                </c:pt>
                <c:pt idx="371">
                  <c:v>4</c:v>
                </c:pt>
                <c:pt idx="372">
                  <c:v>4</c:v>
                </c:pt>
                <c:pt idx="373">
                  <c:v>2</c:v>
                </c:pt>
                <c:pt idx="374">
                  <c:v>5</c:v>
                </c:pt>
                <c:pt idx="375">
                  <c:v>4</c:v>
                </c:pt>
                <c:pt idx="376">
                  <c:v>2</c:v>
                </c:pt>
                <c:pt idx="377">
                  <c:v>5</c:v>
                </c:pt>
                <c:pt idx="378">
                  <c:v>3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1</c:v>
                </c:pt>
                <c:pt idx="383">
                  <c:v>5</c:v>
                </c:pt>
                <c:pt idx="384">
                  <c:v>2</c:v>
                </c:pt>
                <c:pt idx="385">
                  <c:v>5</c:v>
                </c:pt>
                <c:pt idx="386">
                  <c:v>2</c:v>
                </c:pt>
                <c:pt idx="387">
                  <c:v>4</c:v>
                </c:pt>
                <c:pt idx="388">
                  <c:v>1</c:v>
                </c:pt>
                <c:pt idx="389">
                  <c:v>5</c:v>
                </c:pt>
                <c:pt idx="390">
                  <c:v>2</c:v>
                </c:pt>
                <c:pt idx="391">
                  <c:v>2</c:v>
                </c:pt>
                <c:pt idx="392">
                  <c:v>5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5</c:v>
                </c:pt>
                <c:pt idx="401">
                  <c:v>5</c:v>
                </c:pt>
                <c:pt idx="402">
                  <c:v>2</c:v>
                </c:pt>
                <c:pt idx="403">
                  <c:v>2</c:v>
                </c:pt>
                <c:pt idx="404">
                  <c:v>5</c:v>
                </c:pt>
                <c:pt idx="405">
                  <c:v>2</c:v>
                </c:pt>
                <c:pt idx="406">
                  <c:v>3</c:v>
                </c:pt>
                <c:pt idx="407">
                  <c:v>2</c:v>
                </c:pt>
                <c:pt idx="408">
                  <c:v>5</c:v>
                </c:pt>
                <c:pt idx="409">
                  <c:v>3</c:v>
                </c:pt>
                <c:pt idx="410">
                  <c:v>2</c:v>
                </c:pt>
                <c:pt idx="411">
                  <c:v>5</c:v>
                </c:pt>
                <c:pt idx="412">
                  <c:v>2</c:v>
                </c:pt>
                <c:pt idx="413">
                  <c:v>3</c:v>
                </c:pt>
                <c:pt idx="414">
                  <c:v>2</c:v>
                </c:pt>
                <c:pt idx="415">
                  <c:v>2</c:v>
                </c:pt>
                <c:pt idx="416">
                  <c:v>5</c:v>
                </c:pt>
                <c:pt idx="417">
                  <c:v>2</c:v>
                </c:pt>
                <c:pt idx="418">
                  <c:v>4</c:v>
                </c:pt>
                <c:pt idx="419">
                  <c:v>2</c:v>
                </c:pt>
                <c:pt idx="420">
                  <c:v>5</c:v>
                </c:pt>
                <c:pt idx="421">
                  <c:v>2</c:v>
                </c:pt>
                <c:pt idx="422">
                  <c:v>5</c:v>
                </c:pt>
                <c:pt idx="423">
                  <c:v>2</c:v>
                </c:pt>
                <c:pt idx="424">
                  <c:v>2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3</c:v>
                </c:pt>
                <c:pt idx="431">
                  <c:v>2</c:v>
                </c:pt>
                <c:pt idx="432">
                  <c:v>3</c:v>
                </c:pt>
                <c:pt idx="433">
                  <c:v>3</c:v>
                </c:pt>
                <c:pt idx="434">
                  <c:v>2</c:v>
                </c:pt>
                <c:pt idx="435">
                  <c:v>3</c:v>
                </c:pt>
                <c:pt idx="436">
                  <c:v>5</c:v>
                </c:pt>
                <c:pt idx="437">
                  <c:v>4</c:v>
                </c:pt>
                <c:pt idx="438">
                  <c:v>3</c:v>
                </c:pt>
                <c:pt idx="439">
                  <c:v>2</c:v>
                </c:pt>
                <c:pt idx="440">
                  <c:v>2</c:v>
                </c:pt>
                <c:pt idx="441">
                  <c:v>4</c:v>
                </c:pt>
                <c:pt idx="442">
                  <c:v>2</c:v>
                </c:pt>
                <c:pt idx="443">
                  <c:v>2</c:v>
                </c:pt>
                <c:pt idx="444">
                  <c:v>4</c:v>
                </c:pt>
                <c:pt idx="445">
                  <c:v>2</c:v>
                </c:pt>
                <c:pt idx="446">
                  <c:v>3</c:v>
                </c:pt>
                <c:pt idx="447">
                  <c:v>2</c:v>
                </c:pt>
                <c:pt idx="448">
                  <c:v>4</c:v>
                </c:pt>
                <c:pt idx="449">
                  <c:v>2</c:v>
                </c:pt>
                <c:pt idx="450">
                  <c:v>2</c:v>
                </c:pt>
                <c:pt idx="451">
                  <c:v>5</c:v>
                </c:pt>
                <c:pt idx="452">
                  <c:v>4</c:v>
                </c:pt>
                <c:pt idx="453">
                  <c:v>5</c:v>
                </c:pt>
                <c:pt idx="454">
                  <c:v>2</c:v>
                </c:pt>
                <c:pt idx="455">
                  <c:v>2</c:v>
                </c:pt>
                <c:pt idx="456">
                  <c:v>3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5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4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5</c:v>
                </c:pt>
                <c:pt idx="474">
                  <c:v>5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5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5</c:v>
                </c:pt>
                <c:pt idx="484">
                  <c:v>1</c:v>
                </c:pt>
                <c:pt idx="485">
                  <c:v>4</c:v>
                </c:pt>
                <c:pt idx="486">
                  <c:v>2</c:v>
                </c:pt>
                <c:pt idx="487">
                  <c:v>2</c:v>
                </c:pt>
                <c:pt idx="488">
                  <c:v>3</c:v>
                </c:pt>
                <c:pt idx="489">
                  <c:v>2</c:v>
                </c:pt>
                <c:pt idx="490">
                  <c:v>4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4</c:v>
                </c:pt>
                <c:pt idx="495">
                  <c:v>5</c:v>
                </c:pt>
                <c:pt idx="496">
                  <c:v>4</c:v>
                </c:pt>
                <c:pt idx="497">
                  <c:v>2</c:v>
                </c:pt>
                <c:pt idx="498">
                  <c:v>4</c:v>
                </c:pt>
                <c:pt idx="499">
                  <c:v>2</c:v>
                </c:pt>
                <c:pt idx="500">
                  <c:v>4</c:v>
                </c:pt>
                <c:pt idx="501">
                  <c:v>3</c:v>
                </c:pt>
                <c:pt idx="502">
                  <c:v>5</c:v>
                </c:pt>
                <c:pt idx="503">
                  <c:v>5</c:v>
                </c:pt>
                <c:pt idx="504">
                  <c:v>4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4</c:v>
                </c:pt>
                <c:pt idx="509">
                  <c:v>2</c:v>
                </c:pt>
                <c:pt idx="510">
                  <c:v>2</c:v>
                </c:pt>
                <c:pt idx="511">
                  <c:v>5</c:v>
                </c:pt>
                <c:pt idx="512">
                  <c:v>2</c:v>
                </c:pt>
                <c:pt idx="513">
                  <c:v>5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4</c:v>
                </c:pt>
                <c:pt idx="518">
                  <c:v>2</c:v>
                </c:pt>
                <c:pt idx="519">
                  <c:v>4</c:v>
                </c:pt>
                <c:pt idx="520">
                  <c:v>5</c:v>
                </c:pt>
                <c:pt idx="521">
                  <c:v>3</c:v>
                </c:pt>
                <c:pt idx="522">
                  <c:v>2</c:v>
                </c:pt>
                <c:pt idx="523">
                  <c:v>2</c:v>
                </c:pt>
                <c:pt idx="524">
                  <c:v>4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4</c:v>
                </c:pt>
                <c:pt idx="529">
                  <c:v>2</c:v>
                </c:pt>
                <c:pt idx="530">
                  <c:v>4</c:v>
                </c:pt>
                <c:pt idx="531">
                  <c:v>2</c:v>
                </c:pt>
                <c:pt idx="532">
                  <c:v>2</c:v>
                </c:pt>
                <c:pt idx="533">
                  <c:v>3</c:v>
                </c:pt>
                <c:pt idx="534">
                  <c:v>2</c:v>
                </c:pt>
                <c:pt idx="535">
                  <c:v>1</c:v>
                </c:pt>
                <c:pt idx="536">
                  <c:v>2</c:v>
                </c:pt>
                <c:pt idx="537">
                  <c:v>2</c:v>
                </c:pt>
                <c:pt idx="538">
                  <c:v>4</c:v>
                </c:pt>
                <c:pt idx="539">
                  <c:v>2</c:v>
                </c:pt>
                <c:pt idx="540">
                  <c:v>4</c:v>
                </c:pt>
                <c:pt idx="541">
                  <c:v>4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5</c:v>
                </c:pt>
                <c:pt idx="546">
                  <c:v>5</c:v>
                </c:pt>
                <c:pt idx="547">
                  <c:v>2</c:v>
                </c:pt>
                <c:pt idx="548">
                  <c:v>5</c:v>
                </c:pt>
                <c:pt idx="549">
                  <c:v>5</c:v>
                </c:pt>
                <c:pt idx="550">
                  <c:v>4</c:v>
                </c:pt>
                <c:pt idx="551">
                  <c:v>2</c:v>
                </c:pt>
                <c:pt idx="552">
                  <c:v>5</c:v>
                </c:pt>
                <c:pt idx="553">
                  <c:v>3</c:v>
                </c:pt>
                <c:pt idx="554">
                  <c:v>4</c:v>
                </c:pt>
                <c:pt idx="555">
                  <c:v>2</c:v>
                </c:pt>
                <c:pt idx="556">
                  <c:v>5</c:v>
                </c:pt>
                <c:pt idx="557">
                  <c:v>4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5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5</c:v>
                </c:pt>
                <c:pt idx="568">
                  <c:v>2</c:v>
                </c:pt>
                <c:pt idx="569">
                  <c:v>3</c:v>
                </c:pt>
                <c:pt idx="570">
                  <c:v>2</c:v>
                </c:pt>
                <c:pt idx="571">
                  <c:v>4</c:v>
                </c:pt>
                <c:pt idx="572">
                  <c:v>5</c:v>
                </c:pt>
                <c:pt idx="573">
                  <c:v>3</c:v>
                </c:pt>
                <c:pt idx="574">
                  <c:v>4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5</c:v>
                </c:pt>
                <c:pt idx="580">
                  <c:v>2</c:v>
                </c:pt>
                <c:pt idx="581">
                  <c:v>5</c:v>
                </c:pt>
                <c:pt idx="582">
                  <c:v>4</c:v>
                </c:pt>
                <c:pt idx="583">
                  <c:v>5</c:v>
                </c:pt>
                <c:pt idx="584">
                  <c:v>2</c:v>
                </c:pt>
                <c:pt idx="585">
                  <c:v>4</c:v>
                </c:pt>
                <c:pt idx="586">
                  <c:v>2</c:v>
                </c:pt>
                <c:pt idx="587">
                  <c:v>4</c:v>
                </c:pt>
                <c:pt idx="588">
                  <c:v>5</c:v>
                </c:pt>
                <c:pt idx="589">
                  <c:v>4</c:v>
                </c:pt>
                <c:pt idx="590">
                  <c:v>2</c:v>
                </c:pt>
                <c:pt idx="591">
                  <c:v>5</c:v>
                </c:pt>
                <c:pt idx="592">
                  <c:v>4</c:v>
                </c:pt>
                <c:pt idx="593">
                  <c:v>4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5</c:v>
                </c:pt>
                <c:pt idx="599">
                  <c:v>2</c:v>
                </c:pt>
                <c:pt idx="600">
                  <c:v>4</c:v>
                </c:pt>
                <c:pt idx="601">
                  <c:v>2</c:v>
                </c:pt>
                <c:pt idx="602">
                  <c:v>4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5</c:v>
                </c:pt>
                <c:pt idx="607">
                  <c:v>4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4</c:v>
                </c:pt>
                <c:pt idx="612">
                  <c:v>5</c:v>
                </c:pt>
                <c:pt idx="613">
                  <c:v>2</c:v>
                </c:pt>
                <c:pt idx="614">
                  <c:v>2</c:v>
                </c:pt>
                <c:pt idx="615">
                  <c:v>5</c:v>
                </c:pt>
                <c:pt idx="616">
                  <c:v>2</c:v>
                </c:pt>
                <c:pt idx="617">
                  <c:v>5</c:v>
                </c:pt>
                <c:pt idx="618">
                  <c:v>5</c:v>
                </c:pt>
                <c:pt idx="619">
                  <c:v>2</c:v>
                </c:pt>
                <c:pt idx="620">
                  <c:v>5</c:v>
                </c:pt>
                <c:pt idx="621">
                  <c:v>2</c:v>
                </c:pt>
                <c:pt idx="622">
                  <c:v>3</c:v>
                </c:pt>
                <c:pt idx="623">
                  <c:v>2</c:v>
                </c:pt>
                <c:pt idx="624">
                  <c:v>3</c:v>
                </c:pt>
                <c:pt idx="625">
                  <c:v>2</c:v>
                </c:pt>
                <c:pt idx="626">
                  <c:v>2</c:v>
                </c:pt>
                <c:pt idx="627">
                  <c:v>4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4</c:v>
                </c:pt>
                <c:pt idx="633">
                  <c:v>2</c:v>
                </c:pt>
                <c:pt idx="634">
                  <c:v>3</c:v>
                </c:pt>
                <c:pt idx="635">
                  <c:v>2</c:v>
                </c:pt>
                <c:pt idx="636">
                  <c:v>5</c:v>
                </c:pt>
                <c:pt idx="637">
                  <c:v>2</c:v>
                </c:pt>
                <c:pt idx="638">
                  <c:v>4</c:v>
                </c:pt>
                <c:pt idx="639">
                  <c:v>2</c:v>
                </c:pt>
                <c:pt idx="640">
                  <c:v>2</c:v>
                </c:pt>
                <c:pt idx="641">
                  <c:v>5</c:v>
                </c:pt>
                <c:pt idx="642">
                  <c:v>5</c:v>
                </c:pt>
                <c:pt idx="643">
                  <c:v>2</c:v>
                </c:pt>
                <c:pt idx="644">
                  <c:v>5</c:v>
                </c:pt>
                <c:pt idx="645">
                  <c:v>2</c:v>
                </c:pt>
                <c:pt idx="646">
                  <c:v>4</c:v>
                </c:pt>
                <c:pt idx="647">
                  <c:v>2</c:v>
                </c:pt>
                <c:pt idx="648">
                  <c:v>5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4</c:v>
                </c:pt>
                <c:pt idx="654">
                  <c:v>3</c:v>
                </c:pt>
                <c:pt idx="655">
                  <c:v>3</c:v>
                </c:pt>
                <c:pt idx="656">
                  <c:v>2</c:v>
                </c:pt>
                <c:pt idx="657">
                  <c:v>5</c:v>
                </c:pt>
                <c:pt idx="658">
                  <c:v>3</c:v>
                </c:pt>
                <c:pt idx="659">
                  <c:v>5</c:v>
                </c:pt>
                <c:pt idx="660">
                  <c:v>4</c:v>
                </c:pt>
                <c:pt idx="661">
                  <c:v>2</c:v>
                </c:pt>
                <c:pt idx="662">
                  <c:v>3</c:v>
                </c:pt>
                <c:pt idx="663">
                  <c:v>2</c:v>
                </c:pt>
                <c:pt idx="664">
                  <c:v>5</c:v>
                </c:pt>
                <c:pt idx="665">
                  <c:v>2</c:v>
                </c:pt>
                <c:pt idx="666">
                  <c:v>2</c:v>
                </c:pt>
                <c:pt idx="667">
                  <c:v>5</c:v>
                </c:pt>
                <c:pt idx="668">
                  <c:v>2</c:v>
                </c:pt>
                <c:pt idx="669">
                  <c:v>3</c:v>
                </c:pt>
                <c:pt idx="670">
                  <c:v>4</c:v>
                </c:pt>
                <c:pt idx="671">
                  <c:v>4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5</c:v>
                </c:pt>
                <c:pt idx="676">
                  <c:v>2</c:v>
                </c:pt>
                <c:pt idx="677">
                  <c:v>2</c:v>
                </c:pt>
                <c:pt idx="678">
                  <c:v>4</c:v>
                </c:pt>
                <c:pt idx="679">
                  <c:v>4</c:v>
                </c:pt>
                <c:pt idx="680">
                  <c:v>2</c:v>
                </c:pt>
                <c:pt idx="681">
                  <c:v>2</c:v>
                </c:pt>
                <c:pt idx="682">
                  <c:v>5</c:v>
                </c:pt>
                <c:pt idx="683">
                  <c:v>5</c:v>
                </c:pt>
                <c:pt idx="684">
                  <c:v>3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5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4</c:v>
                </c:pt>
                <c:pt idx="702">
                  <c:v>2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2</c:v>
                </c:pt>
                <c:pt idx="713">
                  <c:v>4</c:v>
                </c:pt>
                <c:pt idx="714">
                  <c:v>5</c:v>
                </c:pt>
                <c:pt idx="715">
                  <c:v>5</c:v>
                </c:pt>
                <c:pt idx="716">
                  <c:v>2</c:v>
                </c:pt>
                <c:pt idx="717">
                  <c:v>5</c:v>
                </c:pt>
                <c:pt idx="718">
                  <c:v>4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4</c:v>
                </c:pt>
                <c:pt idx="723">
                  <c:v>3</c:v>
                </c:pt>
                <c:pt idx="724">
                  <c:v>2</c:v>
                </c:pt>
                <c:pt idx="725">
                  <c:v>1</c:v>
                </c:pt>
                <c:pt idx="726">
                  <c:v>2</c:v>
                </c:pt>
                <c:pt idx="727">
                  <c:v>5</c:v>
                </c:pt>
                <c:pt idx="728">
                  <c:v>2</c:v>
                </c:pt>
                <c:pt idx="729">
                  <c:v>4</c:v>
                </c:pt>
                <c:pt idx="730">
                  <c:v>5</c:v>
                </c:pt>
                <c:pt idx="731">
                  <c:v>2</c:v>
                </c:pt>
                <c:pt idx="732">
                  <c:v>3</c:v>
                </c:pt>
                <c:pt idx="733">
                  <c:v>3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4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5</c:v>
                </c:pt>
                <c:pt idx="743">
                  <c:v>4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5</c:v>
                </c:pt>
                <c:pt idx="748">
                  <c:v>5</c:v>
                </c:pt>
                <c:pt idx="749">
                  <c:v>4</c:v>
                </c:pt>
                <c:pt idx="750">
                  <c:v>3</c:v>
                </c:pt>
                <c:pt idx="751">
                  <c:v>2</c:v>
                </c:pt>
                <c:pt idx="752">
                  <c:v>2</c:v>
                </c:pt>
                <c:pt idx="753">
                  <c:v>5</c:v>
                </c:pt>
                <c:pt idx="754">
                  <c:v>4</c:v>
                </c:pt>
                <c:pt idx="755">
                  <c:v>2</c:v>
                </c:pt>
                <c:pt idx="756">
                  <c:v>5</c:v>
                </c:pt>
                <c:pt idx="757">
                  <c:v>5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1</c:v>
                </c:pt>
                <c:pt idx="764">
                  <c:v>4</c:v>
                </c:pt>
                <c:pt idx="765">
                  <c:v>2</c:v>
                </c:pt>
                <c:pt idx="766">
                  <c:v>1</c:v>
                </c:pt>
                <c:pt idx="767">
                  <c:v>2</c:v>
                </c:pt>
                <c:pt idx="768">
                  <c:v>1</c:v>
                </c:pt>
                <c:pt idx="769">
                  <c:v>4</c:v>
                </c:pt>
                <c:pt idx="770">
                  <c:v>2</c:v>
                </c:pt>
                <c:pt idx="771">
                  <c:v>2</c:v>
                </c:pt>
                <c:pt idx="772">
                  <c:v>5</c:v>
                </c:pt>
                <c:pt idx="773">
                  <c:v>3</c:v>
                </c:pt>
                <c:pt idx="774">
                  <c:v>5</c:v>
                </c:pt>
                <c:pt idx="775">
                  <c:v>3</c:v>
                </c:pt>
                <c:pt idx="776">
                  <c:v>3</c:v>
                </c:pt>
                <c:pt idx="777">
                  <c:v>5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5</c:v>
                </c:pt>
                <c:pt idx="783">
                  <c:v>4</c:v>
                </c:pt>
                <c:pt idx="784">
                  <c:v>3</c:v>
                </c:pt>
                <c:pt idx="785">
                  <c:v>5</c:v>
                </c:pt>
                <c:pt idx="786">
                  <c:v>2</c:v>
                </c:pt>
                <c:pt idx="787">
                  <c:v>2</c:v>
                </c:pt>
                <c:pt idx="788">
                  <c:v>5</c:v>
                </c:pt>
                <c:pt idx="789">
                  <c:v>2</c:v>
                </c:pt>
                <c:pt idx="790">
                  <c:v>5</c:v>
                </c:pt>
                <c:pt idx="791">
                  <c:v>3</c:v>
                </c:pt>
                <c:pt idx="792">
                  <c:v>4</c:v>
                </c:pt>
                <c:pt idx="793">
                  <c:v>2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5</c:v>
                </c:pt>
                <c:pt idx="802">
                  <c:v>4</c:v>
                </c:pt>
                <c:pt idx="803">
                  <c:v>1</c:v>
                </c:pt>
                <c:pt idx="804">
                  <c:v>5</c:v>
                </c:pt>
                <c:pt idx="805">
                  <c:v>5</c:v>
                </c:pt>
                <c:pt idx="806">
                  <c:v>3</c:v>
                </c:pt>
                <c:pt idx="807">
                  <c:v>5</c:v>
                </c:pt>
                <c:pt idx="808">
                  <c:v>3</c:v>
                </c:pt>
                <c:pt idx="809">
                  <c:v>2</c:v>
                </c:pt>
                <c:pt idx="810">
                  <c:v>2</c:v>
                </c:pt>
                <c:pt idx="811">
                  <c:v>5</c:v>
                </c:pt>
                <c:pt idx="812">
                  <c:v>4</c:v>
                </c:pt>
                <c:pt idx="813">
                  <c:v>2</c:v>
                </c:pt>
                <c:pt idx="814">
                  <c:v>2</c:v>
                </c:pt>
                <c:pt idx="815">
                  <c:v>4</c:v>
                </c:pt>
                <c:pt idx="816">
                  <c:v>2</c:v>
                </c:pt>
                <c:pt idx="817">
                  <c:v>2</c:v>
                </c:pt>
                <c:pt idx="818">
                  <c:v>3</c:v>
                </c:pt>
                <c:pt idx="819">
                  <c:v>5</c:v>
                </c:pt>
                <c:pt idx="820">
                  <c:v>4</c:v>
                </c:pt>
                <c:pt idx="821">
                  <c:v>4</c:v>
                </c:pt>
                <c:pt idx="822">
                  <c:v>3</c:v>
                </c:pt>
                <c:pt idx="823">
                  <c:v>2</c:v>
                </c:pt>
                <c:pt idx="824">
                  <c:v>5</c:v>
                </c:pt>
                <c:pt idx="825">
                  <c:v>5</c:v>
                </c:pt>
                <c:pt idx="826">
                  <c:v>1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5</c:v>
                </c:pt>
                <c:pt idx="832">
                  <c:v>2</c:v>
                </c:pt>
                <c:pt idx="833">
                  <c:v>4</c:v>
                </c:pt>
                <c:pt idx="834">
                  <c:v>2</c:v>
                </c:pt>
                <c:pt idx="835">
                  <c:v>5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4</c:v>
                </c:pt>
                <c:pt idx="840">
                  <c:v>2</c:v>
                </c:pt>
                <c:pt idx="841">
                  <c:v>5</c:v>
                </c:pt>
                <c:pt idx="842">
                  <c:v>1</c:v>
                </c:pt>
                <c:pt idx="843">
                  <c:v>2</c:v>
                </c:pt>
                <c:pt idx="844">
                  <c:v>5</c:v>
                </c:pt>
                <c:pt idx="845">
                  <c:v>4</c:v>
                </c:pt>
                <c:pt idx="846">
                  <c:v>2</c:v>
                </c:pt>
                <c:pt idx="847">
                  <c:v>4</c:v>
                </c:pt>
                <c:pt idx="848">
                  <c:v>4</c:v>
                </c:pt>
                <c:pt idx="849">
                  <c:v>2</c:v>
                </c:pt>
                <c:pt idx="850">
                  <c:v>4</c:v>
                </c:pt>
                <c:pt idx="851">
                  <c:v>5</c:v>
                </c:pt>
                <c:pt idx="852">
                  <c:v>2</c:v>
                </c:pt>
                <c:pt idx="853">
                  <c:v>3</c:v>
                </c:pt>
                <c:pt idx="854">
                  <c:v>5</c:v>
                </c:pt>
                <c:pt idx="855">
                  <c:v>3</c:v>
                </c:pt>
                <c:pt idx="856">
                  <c:v>5</c:v>
                </c:pt>
                <c:pt idx="857">
                  <c:v>2</c:v>
                </c:pt>
                <c:pt idx="858">
                  <c:v>2</c:v>
                </c:pt>
                <c:pt idx="859">
                  <c:v>5</c:v>
                </c:pt>
                <c:pt idx="860">
                  <c:v>2</c:v>
                </c:pt>
                <c:pt idx="861">
                  <c:v>4</c:v>
                </c:pt>
                <c:pt idx="862">
                  <c:v>5</c:v>
                </c:pt>
                <c:pt idx="863">
                  <c:v>2</c:v>
                </c:pt>
                <c:pt idx="864">
                  <c:v>2</c:v>
                </c:pt>
                <c:pt idx="865">
                  <c:v>5</c:v>
                </c:pt>
                <c:pt idx="866">
                  <c:v>2</c:v>
                </c:pt>
                <c:pt idx="867">
                  <c:v>3</c:v>
                </c:pt>
                <c:pt idx="868">
                  <c:v>5</c:v>
                </c:pt>
                <c:pt idx="869">
                  <c:v>4</c:v>
                </c:pt>
                <c:pt idx="870">
                  <c:v>2</c:v>
                </c:pt>
                <c:pt idx="871">
                  <c:v>2</c:v>
                </c:pt>
                <c:pt idx="872">
                  <c:v>5</c:v>
                </c:pt>
                <c:pt idx="873">
                  <c:v>3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4</c:v>
                </c:pt>
                <c:pt idx="878">
                  <c:v>2</c:v>
                </c:pt>
                <c:pt idx="879">
                  <c:v>3</c:v>
                </c:pt>
                <c:pt idx="880">
                  <c:v>2</c:v>
                </c:pt>
                <c:pt idx="881">
                  <c:v>5</c:v>
                </c:pt>
                <c:pt idx="882">
                  <c:v>5</c:v>
                </c:pt>
                <c:pt idx="883">
                  <c:v>2</c:v>
                </c:pt>
                <c:pt idx="884">
                  <c:v>4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2</c:v>
                </c:pt>
                <c:pt idx="889">
                  <c:v>2</c:v>
                </c:pt>
                <c:pt idx="890">
                  <c:v>4</c:v>
                </c:pt>
                <c:pt idx="891">
                  <c:v>2</c:v>
                </c:pt>
                <c:pt idx="892">
                  <c:v>3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4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4</c:v>
                </c:pt>
                <c:pt idx="902">
                  <c:v>5</c:v>
                </c:pt>
                <c:pt idx="903">
                  <c:v>5</c:v>
                </c:pt>
                <c:pt idx="904">
                  <c:v>2</c:v>
                </c:pt>
                <c:pt idx="905">
                  <c:v>2</c:v>
                </c:pt>
                <c:pt idx="906">
                  <c:v>4</c:v>
                </c:pt>
                <c:pt idx="907">
                  <c:v>2</c:v>
                </c:pt>
                <c:pt idx="908">
                  <c:v>4</c:v>
                </c:pt>
                <c:pt idx="909">
                  <c:v>4</c:v>
                </c:pt>
                <c:pt idx="910">
                  <c:v>5</c:v>
                </c:pt>
                <c:pt idx="911">
                  <c:v>4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4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4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4</c:v>
                </c:pt>
                <c:pt idx="926">
                  <c:v>5</c:v>
                </c:pt>
                <c:pt idx="927">
                  <c:v>4</c:v>
                </c:pt>
                <c:pt idx="928">
                  <c:v>5</c:v>
                </c:pt>
                <c:pt idx="929">
                  <c:v>2</c:v>
                </c:pt>
                <c:pt idx="930">
                  <c:v>2</c:v>
                </c:pt>
                <c:pt idx="931">
                  <c:v>5</c:v>
                </c:pt>
                <c:pt idx="932">
                  <c:v>2</c:v>
                </c:pt>
                <c:pt idx="933">
                  <c:v>5</c:v>
                </c:pt>
                <c:pt idx="934">
                  <c:v>5</c:v>
                </c:pt>
                <c:pt idx="935">
                  <c:v>2</c:v>
                </c:pt>
                <c:pt idx="936">
                  <c:v>2</c:v>
                </c:pt>
                <c:pt idx="937">
                  <c:v>3</c:v>
                </c:pt>
                <c:pt idx="938">
                  <c:v>2</c:v>
                </c:pt>
                <c:pt idx="939">
                  <c:v>2</c:v>
                </c:pt>
                <c:pt idx="940">
                  <c:v>3</c:v>
                </c:pt>
                <c:pt idx="941">
                  <c:v>1</c:v>
                </c:pt>
                <c:pt idx="942">
                  <c:v>5</c:v>
                </c:pt>
                <c:pt idx="943">
                  <c:v>4</c:v>
                </c:pt>
                <c:pt idx="944">
                  <c:v>4</c:v>
                </c:pt>
                <c:pt idx="945">
                  <c:v>2</c:v>
                </c:pt>
                <c:pt idx="946">
                  <c:v>5</c:v>
                </c:pt>
                <c:pt idx="947">
                  <c:v>4</c:v>
                </c:pt>
                <c:pt idx="948">
                  <c:v>2</c:v>
                </c:pt>
                <c:pt idx="949">
                  <c:v>2</c:v>
                </c:pt>
                <c:pt idx="950">
                  <c:v>4</c:v>
                </c:pt>
                <c:pt idx="951">
                  <c:v>5</c:v>
                </c:pt>
                <c:pt idx="952">
                  <c:v>2</c:v>
                </c:pt>
                <c:pt idx="953">
                  <c:v>2</c:v>
                </c:pt>
                <c:pt idx="954">
                  <c:v>3</c:v>
                </c:pt>
                <c:pt idx="955">
                  <c:v>5</c:v>
                </c:pt>
                <c:pt idx="956">
                  <c:v>5</c:v>
                </c:pt>
                <c:pt idx="957">
                  <c:v>3</c:v>
                </c:pt>
                <c:pt idx="958">
                  <c:v>5</c:v>
                </c:pt>
                <c:pt idx="959">
                  <c:v>2</c:v>
                </c:pt>
                <c:pt idx="960">
                  <c:v>4</c:v>
                </c:pt>
                <c:pt idx="961">
                  <c:v>3</c:v>
                </c:pt>
                <c:pt idx="962">
                  <c:v>4</c:v>
                </c:pt>
                <c:pt idx="963">
                  <c:v>3</c:v>
                </c:pt>
                <c:pt idx="964">
                  <c:v>4</c:v>
                </c:pt>
                <c:pt idx="965">
                  <c:v>5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5</c:v>
                </c:pt>
                <c:pt idx="974">
                  <c:v>2</c:v>
                </c:pt>
                <c:pt idx="975">
                  <c:v>2</c:v>
                </c:pt>
                <c:pt idx="976">
                  <c:v>5</c:v>
                </c:pt>
                <c:pt idx="977">
                  <c:v>2</c:v>
                </c:pt>
                <c:pt idx="978">
                  <c:v>2</c:v>
                </c:pt>
                <c:pt idx="979">
                  <c:v>5</c:v>
                </c:pt>
                <c:pt idx="980">
                  <c:v>3</c:v>
                </c:pt>
                <c:pt idx="981">
                  <c:v>2</c:v>
                </c:pt>
                <c:pt idx="982">
                  <c:v>2</c:v>
                </c:pt>
                <c:pt idx="983">
                  <c:v>4</c:v>
                </c:pt>
                <c:pt idx="984">
                  <c:v>5</c:v>
                </c:pt>
                <c:pt idx="985">
                  <c:v>4</c:v>
                </c:pt>
                <c:pt idx="986">
                  <c:v>5</c:v>
                </c:pt>
                <c:pt idx="987">
                  <c:v>2</c:v>
                </c:pt>
                <c:pt idx="988">
                  <c:v>3</c:v>
                </c:pt>
                <c:pt idx="989">
                  <c:v>2</c:v>
                </c:pt>
                <c:pt idx="990">
                  <c:v>2</c:v>
                </c:pt>
                <c:pt idx="991">
                  <c:v>3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3</c:v>
                </c:pt>
                <c:pt idx="997">
                  <c:v>2</c:v>
                </c:pt>
                <c:pt idx="998">
                  <c:v>4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2</c:v>
                </c:pt>
                <c:pt idx="1003">
                  <c:v>2</c:v>
                </c:pt>
                <c:pt idx="1004">
                  <c:v>5</c:v>
                </c:pt>
                <c:pt idx="1005">
                  <c:v>2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4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5</c:v>
                </c:pt>
                <c:pt idx="1017">
                  <c:v>1</c:v>
                </c:pt>
                <c:pt idx="1018">
                  <c:v>2</c:v>
                </c:pt>
                <c:pt idx="1019">
                  <c:v>5</c:v>
                </c:pt>
                <c:pt idx="1020">
                  <c:v>5</c:v>
                </c:pt>
                <c:pt idx="1021">
                  <c:v>4</c:v>
                </c:pt>
                <c:pt idx="1022">
                  <c:v>5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4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3</c:v>
                </c:pt>
                <c:pt idx="1031">
                  <c:v>2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4</c:v>
                </c:pt>
                <c:pt idx="1037">
                  <c:v>3</c:v>
                </c:pt>
                <c:pt idx="1038">
                  <c:v>3</c:v>
                </c:pt>
                <c:pt idx="1039">
                  <c:v>2</c:v>
                </c:pt>
                <c:pt idx="1040">
                  <c:v>4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5</c:v>
                </c:pt>
                <c:pt idx="1045">
                  <c:v>2</c:v>
                </c:pt>
                <c:pt idx="1046">
                  <c:v>1</c:v>
                </c:pt>
                <c:pt idx="1047">
                  <c:v>5</c:v>
                </c:pt>
                <c:pt idx="1048">
                  <c:v>4</c:v>
                </c:pt>
                <c:pt idx="1049">
                  <c:v>3</c:v>
                </c:pt>
                <c:pt idx="1050">
                  <c:v>4</c:v>
                </c:pt>
                <c:pt idx="1051">
                  <c:v>2</c:v>
                </c:pt>
                <c:pt idx="1052">
                  <c:v>4</c:v>
                </c:pt>
                <c:pt idx="1053">
                  <c:v>5</c:v>
                </c:pt>
                <c:pt idx="1054">
                  <c:v>1</c:v>
                </c:pt>
                <c:pt idx="1055">
                  <c:v>2</c:v>
                </c:pt>
                <c:pt idx="1056">
                  <c:v>2</c:v>
                </c:pt>
                <c:pt idx="1057">
                  <c:v>5</c:v>
                </c:pt>
                <c:pt idx="1058">
                  <c:v>2</c:v>
                </c:pt>
                <c:pt idx="1059">
                  <c:v>5</c:v>
                </c:pt>
                <c:pt idx="1060">
                  <c:v>2</c:v>
                </c:pt>
                <c:pt idx="1061">
                  <c:v>2</c:v>
                </c:pt>
                <c:pt idx="1062">
                  <c:v>4</c:v>
                </c:pt>
                <c:pt idx="1063">
                  <c:v>5</c:v>
                </c:pt>
                <c:pt idx="1064">
                  <c:v>3</c:v>
                </c:pt>
                <c:pt idx="1065">
                  <c:v>2</c:v>
                </c:pt>
                <c:pt idx="1066">
                  <c:v>3</c:v>
                </c:pt>
                <c:pt idx="1067">
                  <c:v>2</c:v>
                </c:pt>
                <c:pt idx="1068">
                  <c:v>5</c:v>
                </c:pt>
                <c:pt idx="1069">
                  <c:v>5</c:v>
                </c:pt>
                <c:pt idx="1070">
                  <c:v>4</c:v>
                </c:pt>
                <c:pt idx="1071">
                  <c:v>2</c:v>
                </c:pt>
                <c:pt idx="1072">
                  <c:v>4</c:v>
                </c:pt>
                <c:pt idx="1073">
                  <c:v>2</c:v>
                </c:pt>
                <c:pt idx="1074">
                  <c:v>3</c:v>
                </c:pt>
                <c:pt idx="1075">
                  <c:v>2</c:v>
                </c:pt>
                <c:pt idx="1076">
                  <c:v>2</c:v>
                </c:pt>
                <c:pt idx="1077">
                  <c:v>4</c:v>
                </c:pt>
                <c:pt idx="1078">
                  <c:v>2</c:v>
                </c:pt>
                <c:pt idx="1079">
                  <c:v>5</c:v>
                </c:pt>
                <c:pt idx="1080">
                  <c:v>4</c:v>
                </c:pt>
                <c:pt idx="1081">
                  <c:v>2</c:v>
                </c:pt>
                <c:pt idx="1082">
                  <c:v>3</c:v>
                </c:pt>
                <c:pt idx="1083">
                  <c:v>5</c:v>
                </c:pt>
                <c:pt idx="1084">
                  <c:v>2</c:v>
                </c:pt>
                <c:pt idx="1085">
                  <c:v>5</c:v>
                </c:pt>
                <c:pt idx="1086">
                  <c:v>4</c:v>
                </c:pt>
                <c:pt idx="1087">
                  <c:v>2</c:v>
                </c:pt>
                <c:pt idx="1088">
                  <c:v>5</c:v>
                </c:pt>
                <c:pt idx="1089">
                  <c:v>5</c:v>
                </c:pt>
                <c:pt idx="1090">
                  <c:v>4</c:v>
                </c:pt>
                <c:pt idx="1091">
                  <c:v>2</c:v>
                </c:pt>
                <c:pt idx="1092">
                  <c:v>4</c:v>
                </c:pt>
                <c:pt idx="1093">
                  <c:v>4</c:v>
                </c:pt>
                <c:pt idx="1094">
                  <c:v>5</c:v>
                </c:pt>
                <c:pt idx="1095">
                  <c:v>5</c:v>
                </c:pt>
                <c:pt idx="1096">
                  <c:v>2</c:v>
                </c:pt>
                <c:pt idx="1097">
                  <c:v>3</c:v>
                </c:pt>
                <c:pt idx="1098">
                  <c:v>4</c:v>
                </c:pt>
                <c:pt idx="1099">
                  <c:v>3</c:v>
                </c:pt>
                <c:pt idx="1100">
                  <c:v>1</c:v>
                </c:pt>
                <c:pt idx="1101">
                  <c:v>3</c:v>
                </c:pt>
                <c:pt idx="1102">
                  <c:v>4</c:v>
                </c:pt>
                <c:pt idx="1103">
                  <c:v>5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1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5</c:v>
                </c:pt>
                <c:pt idx="1115">
                  <c:v>2</c:v>
                </c:pt>
                <c:pt idx="1116">
                  <c:v>5</c:v>
                </c:pt>
                <c:pt idx="1117">
                  <c:v>4</c:v>
                </c:pt>
                <c:pt idx="1118">
                  <c:v>4</c:v>
                </c:pt>
                <c:pt idx="1119">
                  <c:v>5</c:v>
                </c:pt>
                <c:pt idx="1120">
                  <c:v>2</c:v>
                </c:pt>
                <c:pt idx="1121">
                  <c:v>2</c:v>
                </c:pt>
                <c:pt idx="1122">
                  <c:v>4</c:v>
                </c:pt>
                <c:pt idx="1123">
                  <c:v>2</c:v>
                </c:pt>
                <c:pt idx="1124">
                  <c:v>4</c:v>
                </c:pt>
                <c:pt idx="1125">
                  <c:v>4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5</c:v>
                </c:pt>
                <c:pt idx="1132">
                  <c:v>4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5</c:v>
                </c:pt>
                <c:pt idx="1138">
                  <c:v>5</c:v>
                </c:pt>
                <c:pt idx="1139">
                  <c:v>4</c:v>
                </c:pt>
                <c:pt idx="1140">
                  <c:v>2</c:v>
                </c:pt>
                <c:pt idx="1141">
                  <c:v>5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3</c:v>
                </c:pt>
                <c:pt idx="1148">
                  <c:v>5</c:v>
                </c:pt>
                <c:pt idx="1149">
                  <c:v>2</c:v>
                </c:pt>
                <c:pt idx="1150">
                  <c:v>2</c:v>
                </c:pt>
                <c:pt idx="1151">
                  <c:v>4</c:v>
                </c:pt>
                <c:pt idx="1152">
                  <c:v>5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4</c:v>
                </c:pt>
                <c:pt idx="1158">
                  <c:v>2</c:v>
                </c:pt>
                <c:pt idx="1159">
                  <c:v>2</c:v>
                </c:pt>
                <c:pt idx="1160">
                  <c:v>5</c:v>
                </c:pt>
                <c:pt idx="1161">
                  <c:v>5</c:v>
                </c:pt>
                <c:pt idx="1162">
                  <c:v>3</c:v>
                </c:pt>
                <c:pt idx="1163">
                  <c:v>5</c:v>
                </c:pt>
                <c:pt idx="1164">
                  <c:v>4</c:v>
                </c:pt>
                <c:pt idx="1165">
                  <c:v>2</c:v>
                </c:pt>
                <c:pt idx="1166">
                  <c:v>1</c:v>
                </c:pt>
                <c:pt idx="1167">
                  <c:v>2</c:v>
                </c:pt>
                <c:pt idx="1168">
                  <c:v>2</c:v>
                </c:pt>
                <c:pt idx="1169">
                  <c:v>5</c:v>
                </c:pt>
                <c:pt idx="1170">
                  <c:v>5</c:v>
                </c:pt>
                <c:pt idx="1171">
                  <c:v>4</c:v>
                </c:pt>
                <c:pt idx="1172">
                  <c:v>4</c:v>
                </c:pt>
                <c:pt idx="1173">
                  <c:v>5</c:v>
                </c:pt>
                <c:pt idx="1174">
                  <c:v>4</c:v>
                </c:pt>
                <c:pt idx="1175">
                  <c:v>3</c:v>
                </c:pt>
                <c:pt idx="1176">
                  <c:v>2</c:v>
                </c:pt>
                <c:pt idx="1177">
                  <c:v>3</c:v>
                </c:pt>
                <c:pt idx="1178">
                  <c:v>2</c:v>
                </c:pt>
                <c:pt idx="1179">
                  <c:v>2</c:v>
                </c:pt>
                <c:pt idx="1180">
                  <c:v>4</c:v>
                </c:pt>
                <c:pt idx="1181">
                  <c:v>3</c:v>
                </c:pt>
                <c:pt idx="1182">
                  <c:v>2</c:v>
                </c:pt>
                <c:pt idx="1183">
                  <c:v>2</c:v>
                </c:pt>
                <c:pt idx="1184">
                  <c:v>5</c:v>
                </c:pt>
                <c:pt idx="1185">
                  <c:v>2</c:v>
                </c:pt>
                <c:pt idx="1186">
                  <c:v>4</c:v>
                </c:pt>
                <c:pt idx="1187">
                  <c:v>1</c:v>
                </c:pt>
                <c:pt idx="1188">
                  <c:v>5</c:v>
                </c:pt>
                <c:pt idx="1189">
                  <c:v>5</c:v>
                </c:pt>
                <c:pt idx="1190">
                  <c:v>2</c:v>
                </c:pt>
                <c:pt idx="1191">
                  <c:v>5</c:v>
                </c:pt>
                <c:pt idx="1192">
                  <c:v>2</c:v>
                </c:pt>
                <c:pt idx="1193">
                  <c:v>3</c:v>
                </c:pt>
                <c:pt idx="1194">
                  <c:v>5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4</c:v>
                </c:pt>
                <c:pt idx="1204">
                  <c:v>2</c:v>
                </c:pt>
                <c:pt idx="1205">
                  <c:v>2</c:v>
                </c:pt>
                <c:pt idx="1206">
                  <c:v>3</c:v>
                </c:pt>
                <c:pt idx="1207">
                  <c:v>2</c:v>
                </c:pt>
                <c:pt idx="1208">
                  <c:v>4</c:v>
                </c:pt>
                <c:pt idx="1209">
                  <c:v>5</c:v>
                </c:pt>
                <c:pt idx="1210">
                  <c:v>4</c:v>
                </c:pt>
                <c:pt idx="1211">
                  <c:v>2</c:v>
                </c:pt>
                <c:pt idx="1212">
                  <c:v>5</c:v>
                </c:pt>
                <c:pt idx="1213">
                  <c:v>5</c:v>
                </c:pt>
                <c:pt idx="1214">
                  <c:v>4</c:v>
                </c:pt>
                <c:pt idx="1215">
                  <c:v>2</c:v>
                </c:pt>
                <c:pt idx="1216">
                  <c:v>2</c:v>
                </c:pt>
                <c:pt idx="1217">
                  <c:v>4</c:v>
                </c:pt>
                <c:pt idx="1218">
                  <c:v>2</c:v>
                </c:pt>
                <c:pt idx="1219">
                  <c:v>5</c:v>
                </c:pt>
                <c:pt idx="1220">
                  <c:v>2</c:v>
                </c:pt>
                <c:pt idx="1221">
                  <c:v>2</c:v>
                </c:pt>
                <c:pt idx="1222">
                  <c:v>5</c:v>
                </c:pt>
                <c:pt idx="1223">
                  <c:v>2</c:v>
                </c:pt>
                <c:pt idx="1224">
                  <c:v>5</c:v>
                </c:pt>
                <c:pt idx="1225">
                  <c:v>4</c:v>
                </c:pt>
                <c:pt idx="1226">
                  <c:v>3</c:v>
                </c:pt>
                <c:pt idx="1227">
                  <c:v>3</c:v>
                </c:pt>
                <c:pt idx="1228">
                  <c:v>4</c:v>
                </c:pt>
                <c:pt idx="1229">
                  <c:v>2</c:v>
                </c:pt>
                <c:pt idx="1230">
                  <c:v>2</c:v>
                </c:pt>
                <c:pt idx="1231">
                  <c:v>5</c:v>
                </c:pt>
                <c:pt idx="1232">
                  <c:v>2</c:v>
                </c:pt>
                <c:pt idx="1233">
                  <c:v>4</c:v>
                </c:pt>
                <c:pt idx="1234">
                  <c:v>4</c:v>
                </c:pt>
                <c:pt idx="1235">
                  <c:v>3</c:v>
                </c:pt>
                <c:pt idx="1236">
                  <c:v>2</c:v>
                </c:pt>
                <c:pt idx="1237">
                  <c:v>5</c:v>
                </c:pt>
                <c:pt idx="1238">
                  <c:v>2</c:v>
                </c:pt>
                <c:pt idx="1239">
                  <c:v>4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3</c:v>
                </c:pt>
                <c:pt idx="1244">
                  <c:v>5</c:v>
                </c:pt>
                <c:pt idx="1245">
                  <c:v>3</c:v>
                </c:pt>
                <c:pt idx="1246">
                  <c:v>4</c:v>
                </c:pt>
                <c:pt idx="1247">
                  <c:v>4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5</c:v>
                </c:pt>
                <c:pt idx="1252">
                  <c:v>3</c:v>
                </c:pt>
                <c:pt idx="1253">
                  <c:v>2</c:v>
                </c:pt>
                <c:pt idx="1254">
                  <c:v>4</c:v>
                </c:pt>
                <c:pt idx="1255">
                  <c:v>5</c:v>
                </c:pt>
                <c:pt idx="1256">
                  <c:v>5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4</c:v>
                </c:pt>
                <c:pt idx="1262">
                  <c:v>5</c:v>
                </c:pt>
                <c:pt idx="1263">
                  <c:v>4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5</c:v>
                </c:pt>
                <c:pt idx="1270">
                  <c:v>5</c:v>
                </c:pt>
                <c:pt idx="1271">
                  <c:v>2</c:v>
                </c:pt>
                <c:pt idx="1272">
                  <c:v>4</c:v>
                </c:pt>
                <c:pt idx="1273">
                  <c:v>5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2</c:v>
                </c:pt>
                <c:pt idx="1278">
                  <c:v>4</c:v>
                </c:pt>
                <c:pt idx="1279">
                  <c:v>2</c:v>
                </c:pt>
                <c:pt idx="1280">
                  <c:v>5</c:v>
                </c:pt>
                <c:pt idx="1281">
                  <c:v>4</c:v>
                </c:pt>
                <c:pt idx="1282">
                  <c:v>2</c:v>
                </c:pt>
                <c:pt idx="1283">
                  <c:v>4</c:v>
                </c:pt>
                <c:pt idx="1284">
                  <c:v>2</c:v>
                </c:pt>
                <c:pt idx="1285">
                  <c:v>4</c:v>
                </c:pt>
                <c:pt idx="1286">
                  <c:v>5</c:v>
                </c:pt>
                <c:pt idx="1287">
                  <c:v>2</c:v>
                </c:pt>
                <c:pt idx="1288">
                  <c:v>5</c:v>
                </c:pt>
                <c:pt idx="1289">
                  <c:v>5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4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1</c:v>
                </c:pt>
                <c:pt idx="1299">
                  <c:v>4</c:v>
                </c:pt>
                <c:pt idx="1300">
                  <c:v>2</c:v>
                </c:pt>
                <c:pt idx="1301">
                  <c:v>2</c:v>
                </c:pt>
                <c:pt idx="1302">
                  <c:v>3</c:v>
                </c:pt>
                <c:pt idx="1303">
                  <c:v>3</c:v>
                </c:pt>
                <c:pt idx="1304">
                  <c:v>5</c:v>
                </c:pt>
                <c:pt idx="1305">
                  <c:v>2</c:v>
                </c:pt>
                <c:pt idx="1306">
                  <c:v>4</c:v>
                </c:pt>
                <c:pt idx="1307">
                  <c:v>2</c:v>
                </c:pt>
                <c:pt idx="1308">
                  <c:v>5</c:v>
                </c:pt>
                <c:pt idx="1309">
                  <c:v>2</c:v>
                </c:pt>
                <c:pt idx="1310">
                  <c:v>5</c:v>
                </c:pt>
                <c:pt idx="1311">
                  <c:v>1</c:v>
                </c:pt>
                <c:pt idx="1312">
                  <c:v>2</c:v>
                </c:pt>
                <c:pt idx="1313">
                  <c:v>4</c:v>
                </c:pt>
                <c:pt idx="1314">
                  <c:v>2</c:v>
                </c:pt>
                <c:pt idx="1315">
                  <c:v>4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5</c:v>
                </c:pt>
                <c:pt idx="1320">
                  <c:v>5</c:v>
                </c:pt>
                <c:pt idx="1321">
                  <c:v>3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4</c:v>
                </c:pt>
                <c:pt idx="1327">
                  <c:v>5</c:v>
                </c:pt>
                <c:pt idx="1328">
                  <c:v>4</c:v>
                </c:pt>
                <c:pt idx="1329">
                  <c:v>5</c:v>
                </c:pt>
                <c:pt idx="1330">
                  <c:v>2</c:v>
                </c:pt>
                <c:pt idx="1331">
                  <c:v>3</c:v>
                </c:pt>
                <c:pt idx="1332">
                  <c:v>2</c:v>
                </c:pt>
                <c:pt idx="1333">
                  <c:v>2</c:v>
                </c:pt>
                <c:pt idx="1334">
                  <c:v>1</c:v>
                </c:pt>
                <c:pt idx="1335">
                  <c:v>5</c:v>
                </c:pt>
                <c:pt idx="1336">
                  <c:v>2</c:v>
                </c:pt>
                <c:pt idx="1337">
                  <c:v>4</c:v>
                </c:pt>
                <c:pt idx="1338">
                  <c:v>2</c:v>
                </c:pt>
                <c:pt idx="1339">
                  <c:v>4</c:v>
                </c:pt>
                <c:pt idx="1340">
                  <c:v>5</c:v>
                </c:pt>
                <c:pt idx="1341">
                  <c:v>4</c:v>
                </c:pt>
                <c:pt idx="1342">
                  <c:v>5</c:v>
                </c:pt>
                <c:pt idx="1343">
                  <c:v>2</c:v>
                </c:pt>
                <c:pt idx="1344">
                  <c:v>2</c:v>
                </c:pt>
                <c:pt idx="1345">
                  <c:v>3</c:v>
                </c:pt>
                <c:pt idx="1346">
                  <c:v>5</c:v>
                </c:pt>
                <c:pt idx="1347">
                  <c:v>4</c:v>
                </c:pt>
                <c:pt idx="1348">
                  <c:v>2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4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5</c:v>
                </c:pt>
                <c:pt idx="1358">
                  <c:v>2</c:v>
                </c:pt>
                <c:pt idx="1359">
                  <c:v>2</c:v>
                </c:pt>
                <c:pt idx="1360">
                  <c:v>5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1</c:v>
                </c:pt>
                <c:pt idx="1365">
                  <c:v>4</c:v>
                </c:pt>
                <c:pt idx="1366">
                  <c:v>2</c:v>
                </c:pt>
                <c:pt idx="1367">
                  <c:v>4</c:v>
                </c:pt>
                <c:pt idx="1368">
                  <c:v>5</c:v>
                </c:pt>
                <c:pt idx="1369">
                  <c:v>4</c:v>
                </c:pt>
                <c:pt idx="1370">
                  <c:v>2</c:v>
                </c:pt>
                <c:pt idx="1371">
                  <c:v>5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3</c:v>
                </c:pt>
                <c:pt idx="1382">
                  <c:v>2</c:v>
                </c:pt>
                <c:pt idx="1383">
                  <c:v>2</c:v>
                </c:pt>
                <c:pt idx="1384">
                  <c:v>4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4</c:v>
                </c:pt>
                <c:pt idx="1389">
                  <c:v>4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4</c:v>
                </c:pt>
                <c:pt idx="1399">
                  <c:v>5</c:v>
                </c:pt>
                <c:pt idx="1400">
                  <c:v>2</c:v>
                </c:pt>
                <c:pt idx="1401">
                  <c:v>3</c:v>
                </c:pt>
                <c:pt idx="1402">
                  <c:v>5</c:v>
                </c:pt>
                <c:pt idx="1403">
                  <c:v>2</c:v>
                </c:pt>
                <c:pt idx="1404">
                  <c:v>5</c:v>
                </c:pt>
                <c:pt idx="1405">
                  <c:v>3</c:v>
                </c:pt>
                <c:pt idx="1406">
                  <c:v>5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4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5</c:v>
                </c:pt>
                <c:pt idx="1415">
                  <c:v>2</c:v>
                </c:pt>
                <c:pt idx="1416">
                  <c:v>2</c:v>
                </c:pt>
                <c:pt idx="1417">
                  <c:v>4</c:v>
                </c:pt>
                <c:pt idx="1418">
                  <c:v>2</c:v>
                </c:pt>
                <c:pt idx="1419">
                  <c:v>2</c:v>
                </c:pt>
                <c:pt idx="1420">
                  <c:v>4</c:v>
                </c:pt>
                <c:pt idx="1421">
                  <c:v>3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4</c:v>
                </c:pt>
                <c:pt idx="1426">
                  <c:v>3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5</c:v>
                </c:pt>
                <c:pt idx="1431">
                  <c:v>5</c:v>
                </c:pt>
                <c:pt idx="1432">
                  <c:v>3</c:v>
                </c:pt>
                <c:pt idx="1433">
                  <c:v>5</c:v>
                </c:pt>
                <c:pt idx="1434">
                  <c:v>2</c:v>
                </c:pt>
                <c:pt idx="1435">
                  <c:v>5</c:v>
                </c:pt>
                <c:pt idx="1436">
                  <c:v>5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5</c:v>
                </c:pt>
                <c:pt idx="1443">
                  <c:v>5</c:v>
                </c:pt>
                <c:pt idx="1444">
                  <c:v>4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5</c:v>
                </c:pt>
                <c:pt idx="1449">
                  <c:v>5</c:v>
                </c:pt>
                <c:pt idx="1450">
                  <c:v>4</c:v>
                </c:pt>
                <c:pt idx="1451">
                  <c:v>3</c:v>
                </c:pt>
                <c:pt idx="1452">
                  <c:v>4</c:v>
                </c:pt>
                <c:pt idx="1453">
                  <c:v>2</c:v>
                </c:pt>
                <c:pt idx="1454">
                  <c:v>2</c:v>
                </c:pt>
                <c:pt idx="1455">
                  <c:v>5</c:v>
                </c:pt>
                <c:pt idx="1456">
                  <c:v>4</c:v>
                </c:pt>
                <c:pt idx="1457">
                  <c:v>2</c:v>
                </c:pt>
                <c:pt idx="1458">
                  <c:v>5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5</c:v>
                </c:pt>
                <c:pt idx="1464">
                  <c:v>2</c:v>
                </c:pt>
                <c:pt idx="1465">
                  <c:v>2</c:v>
                </c:pt>
                <c:pt idx="1466">
                  <c:v>3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3</c:v>
                </c:pt>
                <c:pt idx="1473">
                  <c:v>2</c:v>
                </c:pt>
                <c:pt idx="1474">
                  <c:v>2</c:v>
                </c:pt>
                <c:pt idx="1475">
                  <c:v>4</c:v>
                </c:pt>
                <c:pt idx="1476">
                  <c:v>5</c:v>
                </c:pt>
                <c:pt idx="1477">
                  <c:v>5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3</c:v>
                </c:pt>
                <c:pt idx="1484">
                  <c:v>3</c:v>
                </c:pt>
                <c:pt idx="1485">
                  <c:v>2</c:v>
                </c:pt>
                <c:pt idx="1486">
                  <c:v>5</c:v>
                </c:pt>
                <c:pt idx="1487">
                  <c:v>4</c:v>
                </c:pt>
                <c:pt idx="1488">
                  <c:v>5</c:v>
                </c:pt>
                <c:pt idx="1489">
                  <c:v>3</c:v>
                </c:pt>
                <c:pt idx="1490">
                  <c:v>5</c:v>
                </c:pt>
                <c:pt idx="1491">
                  <c:v>1</c:v>
                </c:pt>
                <c:pt idx="1492">
                  <c:v>2</c:v>
                </c:pt>
                <c:pt idx="1493">
                  <c:v>4</c:v>
                </c:pt>
                <c:pt idx="1494">
                  <c:v>4</c:v>
                </c:pt>
                <c:pt idx="1495">
                  <c:v>5</c:v>
                </c:pt>
                <c:pt idx="1496">
                  <c:v>2</c:v>
                </c:pt>
                <c:pt idx="1497">
                  <c:v>4</c:v>
                </c:pt>
                <c:pt idx="1498">
                  <c:v>2</c:v>
                </c:pt>
                <c:pt idx="1499">
                  <c:v>4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5</c:v>
                </c:pt>
                <c:pt idx="1505">
                  <c:v>2</c:v>
                </c:pt>
                <c:pt idx="1506">
                  <c:v>5</c:v>
                </c:pt>
                <c:pt idx="1507">
                  <c:v>2</c:v>
                </c:pt>
                <c:pt idx="1508">
                  <c:v>4</c:v>
                </c:pt>
                <c:pt idx="1509">
                  <c:v>2</c:v>
                </c:pt>
                <c:pt idx="1510">
                  <c:v>3</c:v>
                </c:pt>
                <c:pt idx="1511">
                  <c:v>2</c:v>
                </c:pt>
                <c:pt idx="1512">
                  <c:v>5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2</c:v>
                </c:pt>
                <c:pt idx="1520">
                  <c:v>4</c:v>
                </c:pt>
                <c:pt idx="1521">
                  <c:v>2</c:v>
                </c:pt>
                <c:pt idx="1522">
                  <c:v>4</c:v>
                </c:pt>
                <c:pt idx="1523">
                  <c:v>5</c:v>
                </c:pt>
                <c:pt idx="1524">
                  <c:v>4</c:v>
                </c:pt>
                <c:pt idx="1525">
                  <c:v>5</c:v>
                </c:pt>
                <c:pt idx="1526">
                  <c:v>5</c:v>
                </c:pt>
                <c:pt idx="1527">
                  <c:v>2</c:v>
                </c:pt>
                <c:pt idx="1528">
                  <c:v>2</c:v>
                </c:pt>
                <c:pt idx="1529">
                  <c:v>5</c:v>
                </c:pt>
                <c:pt idx="1530">
                  <c:v>3</c:v>
                </c:pt>
                <c:pt idx="1531">
                  <c:v>2</c:v>
                </c:pt>
                <c:pt idx="1532">
                  <c:v>2</c:v>
                </c:pt>
                <c:pt idx="1533">
                  <c:v>4</c:v>
                </c:pt>
                <c:pt idx="1534">
                  <c:v>5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1</c:v>
                </c:pt>
                <c:pt idx="1542">
                  <c:v>2</c:v>
                </c:pt>
                <c:pt idx="1543">
                  <c:v>3</c:v>
                </c:pt>
                <c:pt idx="1544">
                  <c:v>2</c:v>
                </c:pt>
                <c:pt idx="1545">
                  <c:v>1</c:v>
                </c:pt>
                <c:pt idx="1546">
                  <c:v>4</c:v>
                </c:pt>
                <c:pt idx="1547">
                  <c:v>3</c:v>
                </c:pt>
                <c:pt idx="1548">
                  <c:v>2</c:v>
                </c:pt>
                <c:pt idx="1549">
                  <c:v>4</c:v>
                </c:pt>
                <c:pt idx="1550">
                  <c:v>2</c:v>
                </c:pt>
                <c:pt idx="1551">
                  <c:v>5</c:v>
                </c:pt>
                <c:pt idx="1552">
                  <c:v>5</c:v>
                </c:pt>
                <c:pt idx="1553">
                  <c:v>4</c:v>
                </c:pt>
                <c:pt idx="1554">
                  <c:v>2</c:v>
                </c:pt>
                <c:pt idx="1555">
                  <c:v>5</c:v>
                </c:pt>
                <c:pt idx="1556">
                  <c:v>2</c:v>
                </c:pt>
                <c:pt idx="1557">
                  <c:v>3</c:v>
                </c:pt>
                <c:pt idx="1558">
                  <c:v>5</c:v>
                </c:pt>
                <c:pt idx="1559">
                  <c:v>4</c:v>
                </c:pt>
                <c:pt idx="1560">
                  <c:v>2</c:v>
                </c:pt>
                <c:pt idx="1561">
                  <c:v>3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5</c:v>
                </c:pt>
                <c:pt idx="1566">
                  <c:v>3</c:v>
                </c:pt>
                <c:pt idx="1567">
                  <c:v>5</c:v>
                </c:pt>
                <c:pt idx="1568">
                  <c:v>2</c:v>
                </c:pt>
                <c:pt idx="1569">
                  <c:v>5</c:v>
                </c:pt>
                <c:pt idx="1570">
                  <c:v>5</c:v>
                </c:pt>
                <c:pt idx="1571">
                  <c:v>4</c:v>
                </c:pt>
                <c:pt idx="1572">
                  <c:v>2</c:v>
                </c:pt>
                <c:pt idx="1573">
                  <c:v>3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4</c:v>
                </c:pt>
                <c:pt idx="1578">
                  <c:v>3</c:v>
                </c:pt>
                <c:pt idx="1579">
                  <c:v>4</c:v>
                </c:pt>
                <c:pt idx="1580">
                  <c:v>2</c:v>
                </c:pt>
                <c:pt idx="1581">
                  <c:v>2</c:v>
                </c:pt>
                <c:pt idx="1582">
                  <c:v>5</c:v>
                </c:pt>
                <c:pt idx="1583">
                  <c:v>2</c:v>
                </c:pt>
                <c:pt idx="1584">
                  <c:v>4</c:v>
                </c:pt>
                <c:pt idx="1585">
                  <c:v>5</c:v>
                </c:pt>
                <c:pt idx="1586">
                  <c:v>5</c:v>
                </c:pt>
                <c:pt idx="1587">
                  <c:v>2</c:v>
                </c:pt>
                <c:pt idx="1588">
                  <c:v>4</c:v>
                </c:pt>
                <c:pt idx="1589">
                  <c:v>2</c:v>
                </c:pt>
                <c:pt idx="1590">
                  <c:v>5</c:v>
                </c:pt>
                <c:pt idx="1591">
                  <c:v>4</c:v>
                </c:pt>
                <c:pt idx="1592">
                  <c:v>2</c:v>
                </c:pt>
                <c:pt idx="1593">
                  <c:v>5</c:v>
                </c:pt>
                <c:pt idx="1594">
                  <c:v>5</c:v>
                </c:pt>
                <c:pt idx="1595">
                  <c:v>4</c:v>
                </c:pt>
                <c:pt idx="1596">
                  <c:v>2</c:v>
                </c:pt>
                <c:pt idx="1597">
                  <c:v>5</c:v>
                </c:pt>
                <c:pt idx="1598">
                  <c:v>5</c:v>
                </c:pt>
                <c:pt idx="1599">
                  <c:v>2</c:v>
                </c:pt>
                <c:pt idx="1600">
                  <c:v>2</c:v>
                </c:pt>
                <c:pt idx="1601">
                  <c:v>3</c:v>
                </c:pt>
                <c:pt idx="1602">
                  <c:v>5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5</c:v>
                </c:pt>
                <c:pt idx="1609">
                  <c:v>2</c:v>
                </c:pt>
                <c:pt idx="1610">
                  <c:v>5</c:v>
                </c:pt>
                <c:pt idx="1611">
                  <c:v>3</c:v>
                </c:pt>
                <c:pt idx="1612">
                  <c:v>2</c:v>
                </c:pt>
                <c:pt idx="1613">
                  <c:v>4</c:v>
                </c:pt>
                <c:pt idx="1614">
                  <c:v>3</c:v>
                </c:pt>
                <c:pt idx="1615">
                  <c:v>5</c:v>
                </c:pt>
                <c:pt idx="1616">
                  <c:v>5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4</c:v>
                </c:pt>
                <c:pt idx="1623">
                  <c:v>5</c:v>
                </c:pt>
                <c:pt idx="1624">
                  <c:v>5</c:v>
                </c:pt>
                <c:pt idx="1625">
                  <c:v>4</c:v>
                </c:pt>
                <c:pt idx="1626">
                  <c:v>2</c:v>
                </c:pt>
                <c:pt idx="1627">
                  <c:v>5</c:v>
                </c:pt>
                <c:pt idx="1628">
                  <c:v>4</c:v>
                </c:pt>
                <c:pt idx="1629">
                  <c:v>2</c:v>
                </c:pt>
                <c:pt idx="1630">
                  <c:v>4</c:v>
                </c:pt>
                <c:pt idx="1631">
                  <c:v>1</c:v>
                </c:pt>
                <c:pt idx="1632">
                  <c:v>2</c:v>
                </c:pt>
                <c:pt idx="1633">
                  <c:v>4</c:v>
                </c:pt>
                <c:pt idx="1634">
                  <c:v>5</c:v>
                </c:pt>
                <c:pt idx="1635">
                  <c:v>2</c:v>
                </c:pt>
                <c:pt idx="1636">
                  <c:v>4</c:v>
                </c:pt>
                <c:pt idx="1637">
                  <c:v>3</c:v>
                </c:pt>
                <c:pt idx="1638">
                  <c:v>2</c:v>
                </c:pt>
                <c:pt idx="1639">
                  <c:v>3</c:v>
                </c:pt>
                <c:pt idx="1640">
                  <c:v>3</c:v>
                </c:pt>
                <c:pt idx="1641">
                  <c:v>4</c:v>
                </c:pt>
                <c:pt idx="1642">
                  <c:v>4</c:v>
                </c:pt>
                <c:pt idx="1643">
                  <c:v>3</c:v>
                </c:pt>
                <c:pt idx="1644">
                  <c:v>4</c:v>
                </c:pt>
                <c:pt idx="1645">
                  <c:v>2</c:v>
                </c:pt>
                <c:pt idx="1646">
                  <c:v>4</c:v>
                </c:pt>
                <c:pt idx="1647">
                  <c:v>1</c:v>
                </c:pt>
                <c:pt idx="1648">
                  <c:v>4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2</c:v>
                </c:pt>
                <c:pt idx="1656">
                  <c:v>1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4</c:v>
                </c:pt>
                <c:pt idx="1661">
                  <c:v>5</c:v>
                </c:pt>
                <c:pt idx="1662">
                  <c:v>2</c:v>
                </c:pt>
                <c:pt idx="1663">
                  <c:v>3</c:v>
                </c:pt>
                <c:pt idx="1664">
                  <c:v>5</c:v>
                </c:pt>
                <c:pt idx="1665">
                  <c:v>2</c:v>
                </c:pt>
                <c:pt idx="1666">
                  <c:v>3</c:v>
                </c:pt>
                <c:pt idx="1667">
                  <c:v>2</c:v>
                </c:pt>
                <c:pt idx="1668">
                  <c:v>1</c:v>
                </c:pt>
                <c:pt idx="1669">
                  <c:v>5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4</c:v>
                </c:pt>
                <c:pt idx="1674">
                  <c:v>2</c:v>
                </c:pt>
                <c:pt idx="1675">
                  <c:v>5</c:v>
                </c:pt>
                <c:pt idx="1676">
                  <c:v>2</c:v>
                </c:pt>
                <c:pt idx="1677">
                  <c:v>3</c:v>
                </c:pt>
                <c:pt idx="1678">
                  <c:v>3</c:v>
                </c:pt>
                <c:pt idx="1679">
                  <c:v>4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4</c:v>
                </c:pt>
                <c:pt idx="1684">
                  <c:v>2</c:v>
                </c:pt>
                <c:pt idx="1685">
                  <c:v>2</c:v>
                </c:pt>
                <c:pt idx="1686">
                  <c:v>1</c:v>
                </c:pt>
                <c:pt idx="1687">
                  <c:v>5</c:v>
                </c:pt>
                <c:pt idx="1688">
                  <c:v>2</c:v>
                </c:pt>
                <c:pt idx="1689">
                  <c:v>4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5</c:v>
                </c:pt>
                <c:pt idx="1695">
                  <c:v>4</c:v>
                </c:pt>
                <c:pt idx="1696">
                  <c:v>2</c:v>
                </c:pt>
                <c:pt idx="1697">
                  <c:v>2</c:v>
                </c:pt>
                <c:pt idx="1698">
                  <c:v>3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5</c:v>
                </c:pt>
                <c:pt idx="1705">
                  <c:v>4</c:v>
                </c:pt>
                <c:pt idx="1706">
                  <c:v>5</c:v>
                </c:pt>
                <c:pt idx="1707">
                  <c:v>2</c:v>
                </c:pt>
                <c:pt idx="1708">
                  <c:v>5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5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5</c:v>
                </c:pt>
                <c:pt idx="1722">
                  <c:v>2</c:v>
                </c:pt>
                <c:pt idx="1723">
                  <c:v>2</c:v>
                </c:pt>
                <c:pt idx="1724">
                  <c:v>1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3</c:v>
                </c:pt>
                <c:pt idx="1730">
                  <c:v>2</c:v>
                </c:pt>
                <c:pt idx="1731">
                  <c:v>5</c:v>
                </c:pt>
                <c:pt idx="1732">
                  <c:v>3</c:v>
                </c:pt>
                <c:pt idx="1733">
                  <c:v>3</c:v>
                </c:pt>
                <c:pt idx="1734">
                  <c:v>2</c:v>
                </c:pt>
                <c:pt idx="1735">
                  <c:v>3</c:v>
                </c:pt>
                <c:pt idx="1736">
                  <c:v>2</c:v>
                </c:pt>
                <c:pt idx="1737">
                  <c:v>4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5</c:v>
                </c:pt>
                <c:pt idx="1742">
                  <c:v>4</c:v>
                </c:pt>
                <c:pt idx="1743">
                  <c:v>4</c:v>
                </c:pt>
                <c:pt idx="1744">
                  <c:v>2</c:v>
                </c:pt>
                <c:pt idx="1745">
                  <c:v>3</c:v>
                </c:pt>
                <c:pt idx="1746">
                  <c:v>5</c:v>
                </c:pt>
                <c:pt idx="1747">
                  <c:v>2</c:v>
                </c:pt>
                <c:pt idx="1748">
                  <c:v>4</c:v>
                </c:pt>
                <c:pt idx="1749">
                  <c:v>3</c:v>
                </c:pt>
                <c:pt idx="1750">
                  <c:v>5</c:v>
                </c:pt>
                <c:pt idx="1751">
                  <c:v>5</c:v>
                </c:pt>
                <c:pt idx="1752">
                  <c:v>2</c:v>
                </c:pt>
                <c:pt idx="1753">
                  <c:v>3</c:v>
                </c:pt>
                <c:pt idx="1754">
                  <c:v>2</c:v>
                </c:pt>
                <c:pt idx="1755">
                  <c:v>4</c:v>
                </c:pt>
                <c:pt idx="1756">
                  <c:v>2</c:v>
                </c:pt>
                <c:pt idx="1757">
                  <c:v>2</c:v>
                </c:pt>
                <c:pt idx="1758">
                  <c:v>5</c:v>
                </c:pt>
                <c:pt idx="1759">
                  <c:v>5</c:v>
                </c:pt>
                <c:pt idx="1760">
                  <c:v>2</c:v>
                </c:pt>
                <c:pt idx="1761">
                  <c:v>5</c:v>
                </c:pt>
                <c:pt idx="1762">
                  <c:v>5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5</c:v>
                </c:pt>
                <c:pt idx="1768">
                  <c:v>2</c:v>
                </c:pt>
                <c:pt idx="1769">
                  <c:v>4</c:v>
                </c:pt>
                <c:pt idx="1770">
                  <c:v>2</c:v>
                </c:pt>
                <c:pt idx="1771">
                  <c:v>4</c:v>
                </c:pt>
                <c:pt idx="1772">
                  <c:v>2</c:v>
                </c:pt>
                <c:pt idx="1773">
                  <c:v>4</c:v>
                </c:pt>
                <c:pt idx="1774">
                  <c:v>3</c:v>
                </c:pt>
                <c:pt idx="1775">
                  <c:v>2</c:v>
                </c:pt>
                <c:pt idx="1776">
                  <c:v>2</c:v>
                </c:pt>
                <c:pt idx="1777">
                  <c:v>4</c:v>
                </c:pt>
                <c:pt idx="1778">
                  <c:v>4</c:v>
                </c:pt>
                <c:pt idx="1779">
                  <c:v>5</c:v>
                </c:pt>
                <c:pt idx="1780">
                  <c:v>3</c:v>
                </c:pt>
                <c:pt idx="1781">
                  <c:v>4</c:v>
                </c:pt>
                <c:pt idx="1782">
                  <c:v>2</c:v>
                </c:pt>
                <c:pt idx="1783">
                  <c:v>5</c:v>
                </c:pt>
                <c:pt idx="1784">
                  <c:v>2</c:v>
                </c:pt>
                <c:pt idx="1785">
                  <c:v>1</c:v>
                </c:pt>
                <c:pt idx="1786">
                  <c:v>3</c:v>
                </c:pt>
                <c:pt idx="1787">
                  <c:v>5</c:v>
                </c:pt>
                <c:pt idx="1788">
                  <c:v>4</c:v>
                </c:pt>
                <c:pt idx="1789">
                  <c:v>2</c:v>
                </c:pt>
                <c:pt idx="1790">
                  <c:v>5</c:v>
                </c:pt>
                <c:pt idx="1791">
                  <c:v>2</c:v>
                </c:pt>
                <c:pt idx="1792">
                  <c:v>2</c:v>
                </c:pt>
                <c:pt idx="1793">
                  <c:v>5</c:v>
                </c:pt>
                <c:pt idx="1794">
                  <c:v>5</c:v>
                </c:pt>
                <c:pt idx="1795">
                  <c:v>2</c:v>
                </c:pt>
                <c:pt idx="1796">
                  <c:v>3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2</c:v>
                </c:pt>
                <c:pt idx="1804">
                  <c:v>5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5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4</c:v>
                </c:pt>
                <c:pt idx="1813">
                  <c:v>4</c:v>
                </c:pt>
                <c:pt idx="1814">
                  <c:v>2</c:v>
                </c:pt>
                <c:pt idx="1815">
                  <c:v>2</c:v>
                </c:pt>
                <c:pt idx="1816">
                  <c:v>5</c:v>
                </c:pt>
                <c:pt idx="1817">
                  <c:v>2</c:v>
                </c:pt>
                <c:pt idx="1818">
                  <c:v>2</c:v>
                </c:pt>
                <c:pt idx="1819">
                  <c:v>5</c:v>
                </c:pt>
                <c:pt idx="1820">
                  <c:v>2</c:v>
                </c:pt>
                <c:pt idx="1821">
                  <c:v>4</c:v>
                </c:pt>
                <c:pt idx="1822">
                  <c:v>5</c:v>
                </c:pt>
                <c:pt idx="1823">
                  <c:v>2</c:v>
                </c:pt>
                <c:pt idx="1824">
                  <c:v>4</c:v>
                </c:pt>
                <c:pt idx="1825">
                  <c:v>2</c:v>
                </c:pt>
                <c:pt idx="1826">
                  <c:v>5</c:v>
                </c:pt>
                <c:pt idx="1827">
                  <c:v>3</c:v>
                </c:pt>
                <c:pt idx="1828">
                  <c:v>2</c:v>
                </c:pt>
                <c:pt idx="1829">
                  <c:v>2</c:v>
                </c:pt>
                <c:pt idx="1830">
                  <c:v>4</c:v>
                </c:pt>
                <c:pt idx="1831">
                  <c:v>2</c:v>
                </c:pt>
                <c:pt idx="1832">
                  <c:v>2</c:v>
                </c:pt>
                <c:pt idx="1833">
                  <c:v>4</c:v>
                </c:pt>
                <c:pt idx="1834">
                  <c:v>2</c:v>
                </c:pt>
                <c:pt idx="1835">
                  <c:v>4</c:v>
                </c:pt>
                <c:pt idx="1836">
                  <c:v>2</c:v>
                </c:pt>
                <c:pt idx="1837">
                  <c:v>5</c:v>
                </c:pt>
                <c:pt idx="1838">
                  <c:v>2</c:v>
                </c:pt>
                <c:pt idx="1839">
                  <c:v>3</c:v>
                </c:pt>
                <c:pt idx="1840">
                  <c:v>2</c:v>
                </c:pt>
                <c:pt idx="1841">
                  <c:v>1</c:v>
                </c:pt>
                <c:pt idx="1842">
                  <c:v>4</c:v>
                </c:pt>
                <c:pt idx="1843">
                  <c:v>5</c:v>
                </c:pt>
                <c:pt idx="1844">
                  <c:v>4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5</c:v>
                </c:pt>
                <c:pt idx="1850">
                  <c:v>3</c:v>
                </c:pt>
                <c:pt idx="1851">
                  <c:v>5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5</c:v>
                </c:pt>
                <c:pt idx="1857">
                  <c:v>3</c:v>
                </c:pt>
                <c:pt idx="1858">
                  <c:v>5</c:v>
                </c:pt>
                <c:pt idx="1859">
                  <c:v>2</c:v>
                </c:pt>
                <c:pt idx="1860">
                  <c:v>4</c:v>
                </c:pt>
                <c:pt idx="1861">
                  <c:v>4</c:v>
                </c:pt>
                <c:pt idx="1862">
                  <c:v>2</c:v>
                </c:pt>
                <c:pt idx="1863">
                  <c:v>5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5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5</c:v>
                </c:pt>
                <c:pt idx="1873">
                  <c:v>2</c:v>
                </c:pt>
                <c:pt idx="1874">
                  <c:v>5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4</c:v>
                </c:pt>
                <c:pt idx="1880">
                  <c:v>2</c:v>
                </c:pt>
                <c:pt idx="1881">
                  <c:v>3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5</c:v>
                </c:pt>
                <c:pt idx="1888">
                  <c:v>2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2</c:v>
                </c:pt>
                <c:pt idx="1893">
                  <c:v>2</c:v>
                </c:pt>
                <c:pt idx="1894">
                  <c:v>5</c:v>
                </c:pt>
                <c:pt idx="1895">
                  <c:v>2</c:v>
                </c:pt>
                <c:pt idx="1896">
                  <c:v>5</c:v>
                </c:pt>
                <c:pt idx="1897">
                  <c:v>3</c:v>
                </c:pt>
                <c:pt idx="1898">
                  <c:v>2</c:v>
                </c:pt>
                <c:pt idx="1899">
                  <c:v>5</c:v>
                </c:pt>
                <c:pt idx="1900">
                  <c:v>4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5</c:v>
                </c:pt>
                <c:pt idx="1905">
                  <c:v>2</c:v>
                </c:pt>
                <c:pt idx="1906">
                  <c:v>2</c:v>
                </c:pt>
                <c:pt idx="1907">
                  <c:v>3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2</c:v>
                </c:pt>
                <c:pt idx="1917">
                  <c:v>5</c:v>
                </c:pt>
                <c:pt idx="1918">
                  <c:v>2</c:v>
                </c:pt>
                <c:pt idx="1919">
                  <c:v>2</c:v>
                </c:pt>
                <c:pt idx="1920">
                  <c:v>1</c:v>
                </c:pt>
                <c:pt idx="1921">
                  <c:v>2</c:v>
                </c:pt>
                <c:pt idx="1922">
                  <c:v>4</c:v>
                </c:pt>
                <c:pt idx="1923">
                  <c:v>2</c:v>
                </c:pt>
                <c:pt idx="1924">
                  <c:v>2</c:v>
                </c:pt>
                <c:pt idx="1925">
                  <c:v>5</c:v>
                </c:pt>
                <c:pt idx="1926">
                  <c:v>2</c:v>
                </c:pt>
                <c:pt idx="1927">
                  <c:v>5</c:v>
                </c:pt>
                <c:pt idx="1928">
                  <c:v>3</c:v>
                </c:pt>
                <c:pt idx="1929">
                  <c:v>4</c:v>
                </c:pt>
                <c:pt idx="1930">
                  <c:v>2</c:v>
                </c:pt>
                <c:pt idx="1931">
                  <c:v>2</c:v>
                </c:pt>
                <c:pt idx="1932">
                  <c:v>5</c:v>
                </c:pt>
                <c:pt idx="1933">
                  <c:v>4</c:v>
                </c:pt>
                <c:pt idx="1934">
                  <c:v>4</c:v>
                </c:pt>
                <c:pt idx="1935">
                  <c:v>5</c:v>
                </c:pt>
                <c:pt idx="1936">
                  <c:v>2</c:v>
                </c:pt>
                <c:pt idx="1937">
                  <c:v>3</c:v>
                </c:pt>
                <c:pt idx="1938">
                  <c:v>3</c:v>
                </c:pt>
                <c:pt idx="1939">
                  <c:v>5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4</c:v>
                </c:pt>
                <c:pt idx="1946">
                  <c:v>3</c:v>
                </c:pt>
                <c:pt idx="1947">
                  <c:v>2</c:v>
                </c:pt>
                <c:pt idx="1948">
                  <c:v>4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4</c:v>
                </c:pt>
                <c:pt idx="1957">
                  <c:v>2</c:v>
                </c:pt>
                <c:pt idx="1958">
                  <c:v>2</c:v>
                </c:pt>
                <c:pt idx="1959">
                  <c:v>1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5</c:v>
                </c:pt>
                <c:pt idx="1964">
                  <c:v>5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3</c:v>
                </c:pt>
                <c:pt idx="1969">
                  <c:v>2</c:v>
                </c:pt>
                <c:pt idx="1970">
                  <c:v>4</c:v>
                </c:pt>
                <c:pt idx="1971">
                  <c:v>2</c:v>
                </c:pt>
                <c:pt idx="1972">
                  <c:v>3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2</c:v>
                </c:pt>
                <c:pt idx="1977">
                  <c:v>3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3</c:v>
                </c:pt>
                <c:pt idx="1982">
                  <c:v>3</c:v>
                </c:pt>
                <c:pt idx="1983">
                  <c:v>1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5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5</c:v>
                </c:pt>
                <c:pt idx="1998">
                  <c:v>4</c:v>
                </c:pt>
                <c:pt idx="1999">
                  <c:v>5</c:v>
                </c:pt>
                <c:pt idx="2000">
                  <c:v>2</c:v>
                </c:pt>
                <c:pt idx="2001">
                  <c:v>5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4</c:v>
                </c:pt>
                <c:pt idx="2008">
                  <c:v>5</c:v>
                </c:pt>
                <c:pt idx="2009">
                  <c:v>2</c:v>
                </c:pt>
                <c:pt idx="2010">
                  <c:v>2</c:v>
                </c:pt>
                <c:pt idx="2011">
                  <c:v>5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4</c:v>
                </c:pt>
                <c:pt idx="2018">
                  <c:v>2</c:v>
                </c:pt>
                <c:pt idx="2019">
                  <c:v>5</c:v>
                </c:pt>
                <c:pt idx="2020">
                  <c:v>4</c:v>
                </c:pt>
                <c:pt idx="2021">
                  <c:v>2</c:v>
                </c:pt>
                <c:pt idx="2022">
                  <c:v>3</c:v>
                </c:pt>
                <c:pt idx="2023">
                  <c:v>5</c:v>
                </c:pt>
                <c:pt idx="2024">
                  <c:v>3</c:v>
                </c:pt>
                <c:pt idx="2025">
                  <c:v>1</c:v>
                </c:pt>
                <c:pt idx="2026">
                  <c:v>4</c:v>
                </c:pt>
                <c:pt idx="2027">
                  <c:v>4</c:v>
                </c:pt>
                <c:pt idx="2028">
                  <c:v>2</c:v>
                </c:pt>
                <c:pt idx="2029">
                  <c:v>2</c:v>
                </c:pt>
                <c:pt idx="2030">
                  <c:v>3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5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5</c:v>
                </c:pt>
                <c:pt idx="2040">
                  <c:v>2</c:v>
                </c:pt>
                <c:pt idx="2041">
                  <c:v>2</c:v>
                </c:pt>
                <c:pt idx="2042">
                  <c:v>4</c:v>
                </c:pt>
                <c:pt idx="2043">
                  <c:v>2</c:v>
                </c:pt>
                <c:pt idx="2044">
                  <c:v>2</c:v>
                </c:pt>
                <c:pt idx="2045">
                  <c:v>3</c:v>
                </c:pt>
                <c:pt idx="2046">
                  <c:v>5</c:v>
                </c:pt>
                <c:pt idx="2047">
                  <c:v>2</c:v>
                </c:pt>
                <c:pt idx="2048">
                  <c:v>5</c:v>
                </c:pt>
                <c:pt idx="2049">
                  <c:v>2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2</c:v>
                </c:pt>
                <c:pt idx="2054">
                  <c:v>2</c:v>
                </c:pt>
                <c:pt idx="2055">
                  <c:v>3</c:v>
                </c:pt>
                <c:pt idx="2056">
                  <c:v>2</c:v>
                </c:pt>
                <c:pt idx="2057">
                  <c:v>1</c:v>
                </c:pt>
                <c:pt idx="2058">
                  <c:v>3</c:v>
                </c:pt>
                <c:pt idx="2059">
                  <c:v>3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4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5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4</c:v>
                </c:pt>
                <c:pt idx="2073">
                  <c:v>5</c:v>
                </c:pt>
                <c:pt idx="2074">
                  <c:v>4</c:v>
                </c:pt>
                <c:pt idx="2075">
                  <c:v>2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2</c:v>
                </c:pt>
                <c:pt idx="2080">
                  <c:v>2</c:v>
                </c:pt>
                <c:pt idx="2081">
                  <c:v>5</c:v>
                </c:pt>
                <c:pt idx="2082">
                  <c:v>2</c:v>
                </c:pt>
                <c:pt idx="2083">
                  <c:v>2</c:v>
                </c:pt>
                <c:pt idx="2084">
                  <c:v>4</c:v>
                </c:pt>
                <c:pt idx="2085">
                  <c:v>3</c:v>
                </c:pt>
                <c:pt idx="2086">
                  <c:v>4</c:v>
                </c:pt>
                <c:pt idx="2087">
                  <c:v>2</c:v>
                </c:pt>
                <c:pt idx="2088">
                  <c:v>2</c:v>
                </c:pt>
                <c:pt idx="2089">
                  <c:v>4</c:v>
                </c:pt>
                <c:pt idx="2090">
                  <c:v>2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2</c:v>
                </c:pt>
                <c:pt idx="2095">
                  <c:v>3</c:v>
                </c:pt>
                <c:pt idx="2096">
                  <c:v>2</c:v>
                </c:pt>
                <c:pt idx="2097">
                  <c:v>5</c:v>
                </c:pt>
                <c:pt idx="2098">
                  <c:v>4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5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5</c:v>
                </c:pt>
                <c:pt idx="2109">
                  <c:v>5</c:v>
                </c:pt>
                <c:pt idx="2110">
                  <c:v>4</c:v>
                </c:pt>
                <c:pt idx="2111">
                  <c:v>2</c:v>
                </c:pt>
                <c:pt idx="2112">
                  <c:v>4</c:v>
                </c:pt>
                <c:pt idx="2113">
                  <c:v>3</c:v>
                </c:pt>
                <c:pt idx="2114">
                  <c:v>4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5</c:v>
                </c:pt>
                <c:pt idx="2120">
                  <c:v>3</c:v>
                </c:pt>
                <c:pt idx="2121">
                  <c:v>4</c:v>
                </c:pt>
                <c:pt idx="2122">
                  <c:v>3</c:v>
                </c:pt>
                <c:pt idx="2123">
                  <c:v>4</c:v>
                </c:pt>
                <c:pt idx="2124">
                  <c:v>4</c:v>
                </c:pt>
                <c:pt idx="2125">
                  <c:v>2</c:v>
                </c:pt>
                <c:pt idx="2126">
                  <c:v>5</c:v>
                </c:pt>
                <c:pt idx="2127">
                  <c:v>5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3</c:v>
                </c:pt>
                <c:pt idx="2132">
                  <c:v>5</c:v>
                </c:pt>
                <c:pt idx="2133">
                  <c:v>4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4</c:v>
                </c:pt>
                <c:pt idx="2138">
                  <c:v>2</c:v>
                </c:pt>
                <c:pt idx="2139">
                  <c:v>3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5</c:v>
                </c:pt>
                <c:pt idx="2144">
                  <c:v>2</c:v>
                </c:pt>
                <c:pt idx="2145">
                  <c:v>2</c:v>
                </c:pt>
                <c:pt idx="2146">
                  <c:v>4</c:v>
                </c:pt>
                <c:pt idx="2147">
                  <c:v>4</c:v>
                </c:pt>
                <c:pt idx="2148">
                  <c:v>5</c:v>
                </c:pt>
                <c:pt idx="2149">
                  <c:v>2</c:v>
                </c:pt>
                <c:pt idx="2150">
                  <c:v>3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4</c:v>
                </c:pt>
                <c:pt idx="2161">
                  <c:v>5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5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5</c:v>
                </c:pt>
                <c:pt idx="2171">
                  <c:v>4</c:v>
                </c:pt>
                <c:pt idx="2172">
                  <c:v>5</c:v>
                </c:pt>
                <c:pt idx="2173">
                  <c:v>4</c:v>
                </c:pt>
                <c:pt idx="2174">
                  <c:v>3</c:v>
                </c:pt>
                <c:pt idx="2175">
                  <c:v>2</c:v>
                </c:pt>
                <c:pt idx="2176">
                  <c:v>4</c:v>
                </c:pt>
                <c:pt idx="2177">
                  <c:v>2</c:v>
                </c:pt>
                <c:pt idx="2178">
                  <c:v>2</c:v>
                </c:pt>
                <c:pt idx="2179">
                  <c:v>5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5</c:v>
                </c:pt>
                <c:pt idx="2185">
                  <c:v>2</c:v>
                </c:pt>
                <c:pt idx="2186">
                  <c:v>4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5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4</c:v>
                </c:pt>
                <c:pt idx="2202">
                  <c:v>2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5</c:v>
                </c:pt>
                <c:pt idx="2207">
                  <c:v>5</c:v>
                </c:pt>
                <c:pt idx="2208">
                  <c:v>2</c:v>
                </c:pt>
                <c:pt idx="2209">
                  <c:v>2</c:v>
                </c:pt>
                <c:pt idx="2210">
                  <c:v>4</c:v>
                </c:pt>
                <c:pt idx="2211">
                  <c:v>5</c:v>
                </c:pt>
                <c:pt idx="2212">
                  <c:v>2</c:v>
                </c:pt>
                <c:pt idx="2213">
                  <c:v>5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4</c:v>
                </c:pt>
                <c:pt idx="2219">
                  <c:v>1</c:v>
                </c:pt>
                <c:pt idx="2220">
                  <c:v>5</c:v>
                </c:pt>
                <c:pt idx="2221">
                  <c:v>2</c:v>
                </c:pt>
                <c:pt idx="2222">
                  <c:v>2</c:v>
                </c:pt>
                <c:pt idx="2223">
                  <c:v>3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5</c:v>
                </c:pt>
                <c:pt idx="2231">
                  <c:v>2</c:v>
                </c:pt>
                <c:pt idx="2232">
                  <c:v>2</c:v>
                </c:pt>
                <c:pt idx="2233">
                  <c:v>4</c:v>
                </c:pt>
                <c:pt idx="2234">
                  <c:v>5</c:v>
                </c:pt>
                <c:pt idx="2235">
                  <c:v>4</c:v>
                </c:pt>
                <c:pt idx="2236">
                  <c:v>5</c:v>
                </c:pt>
                <c:pt idx="2237">
                  <c:v>1</c:v>
                </c:pt>
                <c:pt idx="2238">
                  <c:v>2</c:v>
                </c:pt>
                <c:pt idx="2239">
                  <c:v>2</c:v>
                </c:pt>
              </c:numCache>
            </c:numRef>
          </c:xVal>
          <c:yVal>
            <c:numRef>
              <c:f>'Customer Profile'!$L$2:$L$2241</c:f>
              <c:numCache>
                <c:formatCode>General</c:formatCode>
                <c:ptCount val="2240"/>
                <c:pt idx="0">
                  <c:v>3</c:v>
                </c:pt>
                <c:pt idx="1">
                  <c:v>7</c:v>
                </c:pt>
                <c:pt idx="2">
                  <c:v>3</c:v>
                </c:pt>
                <c:pt idx="3">
                  <c:v>1</c:v>
                </c:pt>
                <c:pt idx="4">
                  <c:v>6</c:v>
                </c:pt>
                <c:pt idx="5">
                  <c:v>2</c:v>
                </c:pt>
                <c:pt idx="6">
                  <c:v>6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  <c:pt idx="10">
                  <c:v>4</c:v>
                </c:pt>
                <c:pt idx="11">
                  <c:v>1</c:v>
                </c:pt>
                <c:pt idx="12">
                  <c:v>7</c:v>
                </c:pt>
                <c:pt idx="13">
                  <c:v>2</c:v>
                </c:pt>
                <c:pt idx="14">
                  <c:v>0</c:v>
                </c:pt>
                <c:pt idx="15">
                  <c:v>8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1</c:v>
                </c:pt>
                <c:pt idx="21">
                  <c:v>5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4</c:v>
                </c:pt>
                <c:pt idx="26">
                  <c:v>1</c:v>
                </c:pt>
                <c:pt idx="27">
                  <c:v>8</c:v>
                </c:pt>
                <c:pt idx="28">
                  <c:v>5</c:v>
                </c:pt>
                <c:pt idx="29">
                  <c:v>8</c:v>
                </c:pt>
                <c:pt idx="30">
                  <c:v>4</c:v>
                </c:pt>
                <c:pt idx="31">
                  <c:v>8</c:v>
                </c:pt>
                <c:pt idx="32">
                  <c:v>6</c:v>
                </c:pt>
                <c:pt idx="33">
                  <c:v>1</c:v>
                </c:pt>
                <c:pt idx="34">
                  <c:v>1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  <c:pt idx="38">
                  <c:v>5</c:v>
                </c:pt>
                <c:pt idx="39">
                  <c:v>2</c:v>
                </c:pt>
                <c:pt idx="40">
                  <c:v>7</c:v>
                </c:pt>
                <c:pt idx="41">
                  <c:v>3</c:v>
                </c:pt>
                <c:pt idx="42">
                  <c:v>2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9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6</c:v>
                </c:pt>
                <c:pt idx="51">
                  <c:v>7</c:v>
                </c:pt>
                <c:pt idx="52">
                  <c:v>1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8</c:v>
                </c:pt>
                <c:pt idx="64">
                  <c:v>4</c:v>
                </c:pt>
                <c:pt idx="65">
                  <c:v>6</c:v>
                </c:pt>
                <c:pt idx="66">
                  <c:v>2</c:v>
                </c:pt>
                <c:pt idx="67">
                  <c:v>5</c:v>
                </c:pt>
                <c:pt idx="68">
                  <c:v>4</c:v>
                </c:pt>
                <c:pt idx="69">
                  <c:v>9</c:v>
                </c:pt>
                <c:pt idx="70">
                  <c:v>7</c:v>
                </c:pt>
                <c:pt idx="71">
                  <c:v>7</c:v>
                </c:pt>
                <c:pt idx="72">
                  <c:v>8</c:v>
                </c:pt>
                <c:pt idx="73">
                  <c:v>1</c:v>
                </c:pt>
                <c:pt idx="74">
                  <c:v>9</c:v>
                </c:pt>
                <c:pt idx="75">
                  <c:v>3</c:v>
                </c:pt>
                <c:pt idx="76">
                  <c:v>2</c:v>
                </c:pt>
                <c:pt idx="77">
                  <c:v>7</c:v>
                </c:pt>
                <c:pt idx="78">
                  <c:v>11</c:v>
                </c:pt>
                <c:pt idx="79">
                  <c:v>2</c:v>
                </c:pt>
                <c:pt idx="80">
                  <c:v>5</c:v>
                </c:pt>
                <c:pt idx="81">
                  <c:v>6</c:v>
                </c:pt>
                <c:pt idx="82">
                  <c:v>11</c:v>
                </c:pt>
                <c:pt idx="83">
                  <c:v>3</c:v>
                </c:pt>
                <c:pt idx="84">
                  <c:v>6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11</c:v>
                </c:pt>
                <c:pt idx="89">
                  <c:v>4</c:v>
                </c:pt>
                <c:pt idx="90">
                  <c:v>2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7</c:v>
                </c:pt>
                <c:pt idx="96">
                  <c:v>1</c:v>
                </c:pt>
                <c:pt idx="97">
                  <c:v>7</c:v>
                </c:pt>
                <c:pt idx="98">
                  <c:v>2</c:v>
                </c:pt>
                <c:pt idx="99">
                  <c:v>1</c:v>
                </c:pt>
                <c:pt idx="100">
                  <c:v>8</c:v>
                </c:pt>
                <c:pt idx="101">
                  <c:v>2</c:v>
                </c:pt>
                <c:pt idx="102">
                  <c:v>2</c:v>
                </c:pt>
                <c:pt idx="103">
                  <c:v>5</c:v>
                </c:pt>
                <c:pt idx="104">
                  <c:v>8</c:v>
                </c:pt>
                <c:pt idx="105">
                  <c:v>3</c:v>
                </c:pt>
                <c:pt idx="106">
                  <c:v>1</c:v>
                </c:pt>
                <c:pt idx="107">
                  <c:v>3</c:v>
                </c:pt>
                <c:pt idx="108">
                  <c:v>3</c:v>
                </c:pt>
                <c:pt idx="109">
                  <c:v>8</c:v>
                </c:pt>
                <c:pt idx="110">
                  <c:v>5</c:v>
                </c:pt>
                <c:pt idx="111">
                  <c:v>1</c:v>
                </c:pt>
                <c:pt idx="112">
                  <c:v>1</c:v>
                </c:pt>
                <c:pt idx="113">
                  <c:v>5</c:v>
                </c:pt>
                <c:pt idx="114">
                  <c:v>8</c:v>
                </c:pt>
                <c:pt idx="115">
                  <c:v>1</c:v>
                </c:pt>
                <c:pt idx="116">
                  <c:v>8</c:v>
                </c:pt>
                <c:pt idx="117">
                  <c:v>7</c:v>
                </c:pt>
                <c:pt idx="118">
                  <c:v>5</c:v>
                </c:pt>
                <c:pt idx="119">
                  <c:v>7</c:v>
                </c:pt>
                <c:pt idx="120">
                  <c:v>0</c:v>
                </c:pt>
                <c:pt idx="121">
                  <c:v>1</c:v>
                </c:pt>
                <c:pt idx="122">
                  <c:v>9</c:v>
                </c:pt>
                <c:pt idx="123">
                  <c:v>7</c:v>
                </c:pt>
                <c:pt idx="124">
                  <c:v>2</c:v>
                </c:pt>
                <c:pt idx="125">
                  <c:v>2</c:v>
                </c:pt>
                <c:pt idx="126">
                  <c:v>1</c:v>
                </c:pt>
                <c:pt idx="127">
                  <c:v>4</c:v>
                </c:pt>
                <c:pt idx="128">
                  <c:v>1</c:v>
                </c:pt>
                <c:pt idx="129">
                  <c:v>1</c:v>
                </c:pt>
                <c:pt idx="130">
                  <c:v>5</c:v>
                </c:pt>
                <c:pt idx="131">
                  <c:v>6</c:v>
                </c:pt>
                <c:pt idx="132">
                  <c:v>4</c:v>
                </c:pt>
                <c:pt idx="133">
                  <c:v>2</c:v>
                </c:pt>
                <c:pt idx="134">
                  <c:v>4</c:v>
                </c:pt>
                <c:pt idx="135">
                  <c:v>6</c:v>
                </c:pt>
                <c:pt idx="136">
                  <c:v>2</c:v>
                </c:pt>
                <c:pt idx="137">
                  <c:v>4</c:v>
                </c:pt>
                <c:pt idx="138">
                  <c:v>3</c:v>
                </c:pt>
                <c:pt idx="139">
                  <c:v>3</c:v>
                </c:pt>
                <c:pt idx="140">
                  <c:v>8</c:v>
                </c:pt>
                <c:pt idx="141">
                  <c:v>7</c:v>
                </c:pt>
                <c:pt idx="142">
                  <c:v>2</c:v>
                </c:pt>
                <c:pt idx="143">
                  <c:v>6</c:v>
                </c:pt>
                <c:pt idx="144">
                  <c:v>2</c:v>
                </c:pt>
                <c:pt idx="145">
                  <c:v>11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6</c:v>
                </c:pt>
                <c:pt idx="150">
                  <c:v>4</c:v>
                </c:pt>
                <c:pt idx="151">
                  <c:v>6</c:v>
                </c:pt>
                <c:pt idx="152">
                  <c:v>5</c:v>
                </c:pt>
                <c:pt idx="153">
                  <c:v>4</c:v>
                </c:pt>
                <c:pt idx="154">
                  <c:v>8</c:v>
                </c:pt>
                <c:pt idx="155">
                  <c:v>3</c:v>
                </c:pt>
                <c:pt idx="156">
                  <c:v>2</c:v>
                </c:pt>
                <c:pt idx="157">
                  <c:v>3</c:v>
                </c:pt>
                <c:pt idx="158">
                  <c:v>8</c:v>
                </c:pt>
                <c:pt idx="159">
                  <c:v>6</c:v>
                </c:pt>
                <c:pt idx="160">
                  <c:v>6</c:v>
                </c:pt>
                <c:pt idx="161">
                  <c:v>5</c:v>
                </c:pt>
                <c:pt idx="162">
                  <c:v>2</c:v>
                </c:pt>
                <c:pt idx="163">
                  <c:v>3</c:v>
                </c:pt>
                <c:pt idx="164">
                  <c:v>7</c:v>
                </c:pt>
                <c:pt idx="165">
                  <c:v>2</c:v>
                </c:pt>
                <c:pt idx="166">
                  <c:v>1</c:v>
                </c:pt>
                <c:pt idx="167">
                  <c:v>5</c:v>
                </c:pt>
                <c:pt idx="168">
                  <c:v>3</c:v>
                </c:pt>
                <c:pt idx="169">
                  <c:v>6</c:v>
                </c:pt>
                <c:pt idx="170">
                  <c:v>4</c:v>
                </c:pt>
                <c:pt idx="171">
                  <c:v>5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3</c:v>
                </c:pt>
                <c:pt idx="177">
                  <c:v>7</c:v>
                </c:pt>
                <c:pt idx="178">
                  <c:v>4</c:v>
                </c:pt>
                <c:pt idx="179">
                  <c:v>3</c:v>
                </c:pt>
                <c:pt idx="180">
                  <c:v>3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7</c:v>
                </c:pt>
                <c:pt idx="185">
                  <c:v>7</c:v>
                </c:pt>
                <c:pt idx="186">
                  <c:v>6</c:v>
                </c:pt>
                <c:pt idx="187">
                  <c:v>5</c:v>
                </c:pt>
                <c:pt idx="188">
                  <c:v>4</c:v>
                </c:pt>
                <c:pt idx="189">
                  <c:v>4</c:v>
                </c:pt>
                <c:pt idx="190">
                  <c:v>5</c:v>
                </c:pt>
                <c:pt idx="191">
                  <c:v>2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9</c:v>
                </c:pt>
                <c:pt idx="196">
                  <c:v>7</c:v>
                </c:pt>
                <c:pt idx="197">
                  <c:v>1</c:v>
                </c:pt>
                <c:pt idx="198">
                  <c:v>8</c:v>
                </c:pt>
                <c:pt idx="199">
                  <c:v>2</c:v>
                </c:pt>
                <c:pt idx="200">
                  <c:v>5</c:v>
                </c:pt>
                <c:pt idx="201">
                  <c:v>5</c:v>
                </c:pt>
                <c:pt idx="202">
                  <c:v>1</c:v>
                </c:pt>
                <c:pt idx="203">
                  <c:v>6</c:v>
                </c:pt>
                <c:pt idx="204">
                  <c:v>7</c:v>
                </c:pt>
                <c:pt idx="205">
                  <c:v>5</c:v>
                </c:pt>
                <c:pt idx="206">
                  <c:v>5</c:v>
                </c:pt>
                <c:pt idx="207">
                  <c:v>3</c:v>
                </c:pt>
                <c:pt idx="208">
                  <c:v>2</c:v>
                </c:pt>
                <c:pt idx="209">
                  <c:v>8</c:v>
                </c:pt>
                <c:pt idx="210">
                  <c:v>1</c:v>
                </c:pt>
                <c:pt idx="211">
                  <c:v>1</c:v>
                </c:pt>
                <c:pt idx="212">
                  <c:v>5</c:v>
                </c:pt>
                <c:pt idx="213">
                  <c:v>7</c:v>
                </c:pt>
                <c:pt idx="214">
                  <c:v>2</c:v>
                </c:pt>
                <c:pt idx="215">
                  <c:v>7</c:v>
                </c:pt>
                <c:pt idx="216">
                  <c:v>3</c:v>
                </c:pt>
                <c:pt idx="217">
                  <c:v>6</c:v>
                </c:pt>
                <c:pt idx="218">
                  <c:v>4</c:v>
                </c:pt>
                <c:pt idx="219">
                  <c:v>9</c:v>
                </c:pt>
                <c:pt idx="220">
                  <c:v>3</c:v>
                </c:pt>
                <c:pt idx="221">
                  <c:v>4</c:v>
                </c:pt>
                <c:pt idx="222">
                  <c:v>1</c:v>
                </c:pt>
                <c:pt idx="223">
                  <c:v>10</c:v>
                </c:pt>
                <c:pt idx="224">
                  <c:v>6</c:v>
                </c:pt>
                <c:pt idx="225">
                  <c:v>2</c:v>
                </c:pt>
                <c:pt idx="226">
                  <c:v>3</c:v>
                </c:pt>
                <c:pt idx="227">
                  <c:v>4</c:v>
                </c:pt>
                <c:pt idx="228">
                  <c:v>5</c:v>
                </c:pt>
                <c:pt idx="229">
                  <c:v>3</c:v>
                </c:pt>
                <c:pt idx="230">
                  <c:v>2</c:v>
                </c:pt>
                <c:pt idx="231">
                  <c:v>10</c:v>
                </c:pt>
                <c:pt idx="232">
                  <c:v>4</c:v>
                </c:pt>
                <c:pt idx="233">
                  <c:v>3</c:v>
                </c:pt>
                <c:pt idx="234">
                  <c:v>3</c:v>
                </c:pt>
                <c:pt idx="235">
                  <c:v>5</c:v>
                </c:pt>
                <c:pt idx="236">
                  <c:v>6</c:v>
                </c:pt>
                <c:pt idx="237">
                  <c:v>4</c:v>
                </c:pt>
                <c:pt idx="238">
                  <c:v>5</c:v>
                </c:pt>
                <c:pt idx="239">
                  <c:v>7</c:v>
                </c:pt>
                <c:pt idx="240">
                  <c:v>4</c:v>
                </c:pt>
                <c:pt idx="241">
                  <c:v>3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10</c:v>
                </c:pt>
                <c:pt idx="246">
                  <c:v>11</c:v>
                </c:pt>
                <c:pt idx="247">
                  <c:v>8</c:v>
                </c:pt>
                <c:pt idx="248">
                  <c:v>5</c:v>
                </c:pt>
                <c:pt idx="249">
                  <c:v>3</c:v>
                </c:pt>
                <c:pt idx="250">
                  <c:v>4</c:v>
                </c:pt>
                <c:pt idx="251">
                  <c:v>1</c:v>
                </c:pt>
                <c:pt idx="252">
                  <c:v>4</c:v>
                </c:pt>
                <c:pt idx="253">
                  <c:v>2</c:v>
                </c:pt>
                <c:pt idx="254">
                  <c:v>7</c:v>
                </c:pt>
                <c:pt idx="255">
                  <c:v>10</c:v>
                </c:pt>
                <c:pt idx="256">
                  <c:v>6</c:v>
                </c:pt>
                <c:pt idx="257">
                  <c:v>6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4</c:v>
                </c:pt>
                <c:pt idx="262">
                  <c:v>2</c:v>
                </c:pt>
                <c:pt idx="263">
                  <c:v>6</c:v>
                </c:pt>
                <c:pt idx="264">
                  <c:v>8</c:v>
                </c:pt>
                <c:pt idx="265">
                  <c:v>3</c:v>
                </c:pt>
                <c:pt idx="266">
                  <c:v>7</c:v>
                </c:pt>
                <c:pt idx="267">
                  <c:v>2</c:v>
                </c:pt>
                <c:pt idx="268">
                  <c:v>3</c:v>
                </c:pt>
                <c:pt idx="269">
                  <c:v>6</c:v>
                </c:pt>
                <c:pt idx="270">
                  <c:v>2</c:v>
                </c:pt>
                <c:pt idx="271">
                  <c:v>4</c:v>
                </c:pt>
                <c:pt idx="272">
                  <c:v>7</c:v>
                </c:pt>
                <c:pt idx="273">
                  <c:v>4</c:v>
                </c:pt>
                <c:pt idx="274">
                  <c:v>6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3</c:v>
                </c:pt>
                <c:pt idx="279">
                  <c:v>4</c:v>
                </c:pt>
                <c:pt idx="280">
                  <c:v>1</c:v>
                </c:pt>
                <c:pt idx="281">
                  <c:v>5</c:v>
                </c:pt>
                <c:pt idx="282">
                  <c:v>6</c:v>
                </c:pt>
                <c:pt idx="283">
                  <c:v>2</c:v>
                </c:pt>
                <c:pt idx="284">
                  <c:v>7</c:v>
                </c:pt>
                <c:pt idx="285">
                  <c:v>2</c:v>
                </c:pt>
                <c:pt idx="286">
                  <c:v>2</c:v>
                </c:pt>
                <c:pt idx="287">
                  <c:v>9</c:v>
                </c:pt>
                <c:pt idx="288">
                  <c:v>6</c:v>
                </c:pt>
                <c:pt idx="289">
                  <c:v>2</c:v>
                </c:pt>
                <c:pt idx="290">
                  <c:v>9</c:v>
                </c:pt>
                <c:pt idx="291">
                  <c:v>10</c:v>
                </c:pt>
                <c:pt idx="292">
                  <c:v>3</c:v>
                </c:pt>
                <c:pt idx="293">
                  <c:v>5</c:v>
                </c:pt>
                <c:pt idx="294">
                  <c:v>2</c:v>
                </c:pt>
                <c:pt idx="295">
                  <c:v>1</c:v>
                </c:pt>
                <c:pt idx="296">
                  <c:v>2</c:v>
                </c:pt>
                <c:pt idx="297">
                  <c:v>10</c:v>
                </c:pt>
                <c:pt idx="298">
                  <c:v>3</c:v>
                </c:pt>
                <c:pt idx="299">
                  <c:v>6</c:v>
                </c:pt>
                <c:pt idx="300">
                  <c:v>0</c:v>
                </c:pt>
                <c:pt idx="301">
                  <c:v>2</c:v>
                </c:pt>
                <c:pt idx="302">
                  <c:v>0</c:v>
                </c:pt>
                <c:pt idx="303">
                  <c:v>2</c:v>
                </c:pt>
                <c:pt idx="304">
                  <c:v>9</c:v>
                </c:pt>
                <c:pt idx="305">
                  <c:v>2</c:v>
                </c:pt>
                <c:pt idx="306">
                  <c:v>1</c:v>
                </c:pt>
                <c:pt idx="307">
                  <c:v>1</c:v>
                </c:pt>
                <c:pt idx="308">
                  <c:v>9</c:v>
                </c:pt>
                <c:pt idx="309">
                  <c:v>3</c:v>
                </c:pt>
                <c:pt idx="310">
                  <c:v>2</c:v>
                </c:pt>
                <c:pt idx="311">
                  <c:v>8</c:v>
                </c:pt>
                <c:pt idx="312">
                  <c:v>4</c:v>
                </c:pt>
                <c:pt idx="313">
                  <c:v>4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4</c:v>
                </c:pt>
                <c:pt idx="318">
                  <c:v>1</c:v>
                </c:pt>
                <c:pt idx="319">
                  <c:v>8</c:v>
                </c:pt>
                <c:pt idx="320">
                  <c:v>4</c:v>
                </c:pt>
                <c:pt idx="321">
                  <c:v>6</c:v>
                </c:pt>
                <c:pt idx="322">
                  <c:v>2</c:v>
                </c:pt>
                <c:pt idx="323">
                  <c:v>1</c:v>
                </c:pt>
                <c:pt idx="324">
                  <c:v>3</c:v>
                </c:pt>
                <c:pt idx="325">
                  <c:v>10</c:v>
                </c:pt>
                <c:pt idx="326">
                  <c:v>4</c:v>
                </c:pt>
                <c:pt idx="327">
                  <c:v>1</c:v>
                </c:pt>
                <c:pt idx="328">
                  <c:v>5</c:v>
                </c:pt>
                <c:pt idx="329">
                  <c:v>9</c:v>
                </c:pt>
                <c:pt idx="330">
                  <c:v>4</c:v>
                </c:pt>
                <c:pt idx="331">
                  <c:v>8</c:v>
                </c:pt>
                <c:pt idx="332">
                  <c:v>1</c:v>
                </c:pt>
                <c:pt idx="333">
                  <c:v>1</c:v>
                </c:pt>
                <c:pt idx="334">
                  <c:v>5</c:v>
                </c:pt>
                <c:pt idx="335">
                  <c:v>1</c:v>
                </c:pt>
                <c:pt idx="336">
                  <c:v>2</c:v>
                </c:pt>
                <c:pt idx="337">
                  <c:v>2</c:v>
                </c:pt>
                <c:pt idx="338">
                  <c:v>5</c:v>
                </c:pt>
                <c:pt idx="339">
                  <c:v>4</c:v>
                </c:pt>
                <c:pt idx="340">
                  <c:v>4</c:v>
                </c:pt>
                <c:pt idx="341">
                  <c:v>6</c:v>
                </c:pt>
                <c:pt idx="342">
                  <c:v>2</c:v>
                </c:pt>
                <c:pt idx="343">
                  <c:v>5</c:v>
                </c:pt>
                <c:pt idx="344">
                  <c:v>1</c:v>
                </c:pt>
                <c:pt idx="345">
                  <c:v>3</c:v>
                </c:pt>
                <c:pt idx="346">
                  <c:v>3</c:v>
                </c:pt>
                <c:pt idx="347">
                  <c:v>7</c:v>
                </c:pt>
                <c:pt idx="348">
                  <c:v>2</c:v>
                </c:pt>
                <c:pt idx="349">
                  <c:v>1</c:v>
                </c:pt>
                <c:pt idx="350">
                  <c:v>4</c:v>
                </c:pt>
                <c:pt idx="351">
                  <c:v>1</c:v>
                </c:pt>
                <c:pt idx="352">
                  <c:v>7</c:v>
                </c:pt>
                <c:pt idx="353">
                  <c:v>5</c:v>
                </c:pt>
                <c:pt idx="354">
                  <c:v>5</c:v>
                </c:pt>
                <c:pt idx="355">
                  <c:v>2</c:v>
                </c:pt>
                <c:pt idx="356">
                  <c:v>2</c:v>
                </c:pt>
                <c:pt idx="357">
                  <c:v>3</c:v>
                </c:pt>
                <c:pt idx="358">
                  <c:v>2</c:v>
                </c:pt>
                <c:pt idx="359">
                  <c:v>4</c:v>
                </c:pt>
                <c:pt idx="360">
                  <c:v>9</c:v>
                </c:pt>
                <c:pt idx="361">
                  <c:v>2</c:v>
                </c:pt>
                <c:pt idx="362">
                  <c:v>2</c:v>
                </c:pt>
                <c:pt idx="363">
                  <c:v>3</c:v>
                </c:pt>
                <c:pt idx="364">
                  <c:v>2</c:v>
                </c:pt>
                <c:pt idx="365">
                  <c:v>7</c:v>
                </c:pt>
                <c:pt idx="366">
                  <c:v>9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1</c:v>
                </c:pt>
                <c:pt idx="371">
                  <c:v>4</c:v>
                </c:pt>
                <c:pt idx="372">
                  <c:v>8</c:v>
                </c:pt>
                <c:pt idx="373">
                  <c:v>11</c:v>
                </c:pt>
                <c:pt idx="374">
                  <c:v>8</c:v>
                </c:pt>
                <c:pt idx="375">
                  <c:v>7</c:v>
                </c:pt>
                <c:pt idx="376">
                  <c:v>3</c:v>
                </c:pt>
                <c:pt idx="377">
                  <c:v>2</c:v>
                </c:pt>
                <c:pt idx="378">
                  <c:v>4</c:v>
                </c:pt>
                <c:pt idx="379">
                  <c:v>2</c:v>
                </c:pt>
                <c:pt idx="380">
                  <c:v>1</c:v>
                </c:pt>
                <c:pt idx="381">
                  <c:v>7</c:v>
                </c:pt>
                <c:pt idx="382">
                  <c:v>11</c:v>
                </c:pt>
                <c:pt idx="383">
                  <c:v>8</c:v>
                </c:pt>
                <c:pt idx="384">
                  <c:v>5</c:v>
                </c:pt>
                <c:pt idx="385">
                  <c:v>6</c:v>
                </c:pt>
                <c:pt idx="386">
                  <c:v>1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1</c:v>
                </c:pt>
                <c:pt idx="394">
                  <c:v>2</c:v>
                </c:pt>
                <c:pt idx="395">
                  <c:v>5</c:v>
                </c:pt>
                <c:pt idx="396">
                  <c:v>4</c:v>
                </c:pt>
                <c:pt idx="397">
                  <c:v>2</c:v>
                </c:pt>
                <c:pt idx="398">
                  <c:v>4</c:v>
                </c:pt>
                <c:pt idx="399">
                  <c:v>6</c:v>
                </c:pt>
                <c:pt idx="400">
                  <c:v>4</c:v>
                </c:pt>
                <c:pt idx="401">
                  <c:v>1</c:v>
                </c:pt>
                <c:pt idx="402">
                  <c:v>2</c:v>
                </c:pt>
                <c:pt idx="403">
                  <c:v>2</c:v>
                </c:pt>
                <c:pt idx="404">
                  <c:v>4</c:v>
                </c:pt>
                <c:pt idx="405">
                  <c:v>3</c:v>
                </c:pt>
                <c:pt idx="406">
                  <c:v>5</c:v>
                </c:pt>
                <c:pt idx="407">
                  <c:v>5</c:v>
                </c:pt>
                <c:pt idx="408">
                  <c:v>1</c:v>
                </c:pt>
                <c:pt idx="409">
                  <c:v>1</c:v>
                </c:pt>
                <c:pt idx="410">
                  <c:v>6</c:v>
                </c:pt>
                <c:pt idx="411">
                  <c:v>7</c:v>
                </c:pt>
                <c:pt idx="412">
                  <c:v>1</c:v>
                </c:pt>
                <c:pt idx="413">
                  <c:v>7</c:v>
                </c:pt>
                <c:pt idx="414">
                  <c:v>3</c:v>
                </c:pt>
                <c:pt idx="415">
                  <c:v>3</c:v>
                </c:pt>
                <c:pt idx="416">
                  <c:v>9</c:v>
                </c:pt>
                <c:pt idx="417">
                  <c:v>5</c:v>
                </c:pt>
                <c:pt idx="418">
                  <c:v>2</c:v>
                </c:pt>
                <c:pt idx="419">
                  <c:v>4</c:v>
                </c:pt>
                <c:pt idx="420">
                  <c:v>8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3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5</c:v>
                </c:pt>
                <c:pt idx="429">
                  <c:v>3</c:v>
                </c:pt>
                <c:pt idx="430">
                  <c:v>5</c:v>
                </c:pt>
                <c:pt idx="431">
                  <c:v>1</c:v>
                </c:pt>
                <c:pt idx="432">
                  <c:v>0</c:v>
                </c:pt>
                <c:pt idx="433">
                  <c:v>8</c:v>
                </c:pt>
                <c:pt idx="434">
                  <c:v>4</c:v>
                </c:pt>
                <c:pt idx="435">
                  <c:v>3</c:v>
                </c:pt>
                <c:pt idx="436">
                  <c:v>3</c:v>
                </c:pt>
                <c:pt idx="437">
                  <c:v>2</c:v>
                </c:pt>
                <c:pt idx="438">
                  <c:v>2</c:v>
                </c:pt>
                <c:pt idx="439">
                  <c:v>1</c:v>
                </c:pt>
                <c:pt idx="440">
                  <c:v>9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6</c:v>
                </c:pt>
                <c:pt idx="445">
                  <c:v>4</c:v>
                </c:pt>
                <c:pt idx="446">
                  <c:v>2</c:v>
                </c:pt>
                <c:pt idx="447">
                  <c:v>1</c:v>
                </c:pt>
                <c:pt idx="448">
                  <c:v>5</c:v>
                </c:pt>
                <c:pt idx="449">
                  <c:v>2</c:v>
                </c:pt>
                <c:pt idx="450">
                  <c:v>1</c:v>
                </c:pt>
                <c:pt idx="451">
                  <c:v>5</c:v>
                </c:pt>
                <c:pt idx="452">
                  <c:v>1</c:v>
                </c:pt>
                <c:pt idx="453">
                  <c:v>6</c:v>
                </c:pt>
                <c:pt idx="454">
                  <c:v>6</c:v>
                </c:pt>
                <c:pt idx="455">
                  <c:v>1</c:v>
                </c:pt>
                <c:pt idx="456">
                  <c:v>11</c:v>
                </c:pt>
                <c:pt idx="457">
                  <c:v>7</c:v>
                </c:pt>
                <c:pt idx="458">
                  <c:v>1</c:v>
                </c:pt>
                <c:pt idx="459">
                  <c:v>3</c:v>
                </c:pt>
                <c:pt idx="460">
                  <c:v>4</c:v>
                </c:pt>
                <c:pt idx="461">
                  <c:v>3</c:v>
                </c:pt>
                <c:pt idx="462">
                  <c:v>2</c:v>
                </c:pt>
                <c:pt idx="463">
                  <c:v>0</c:v>
                </c:pt>
                <c:pt idx="464">
                  <c:v>3</c:v>
                </c:pt>
                <c:pt idx="465">
                  <c:v>5</c:v>
                </c:pt>
                <c:pt idx="466">
                  <c:v>3</c:v>
                </c:pt>
                <c:pt idx="467">
                  <c:v>5</c:v>
                </c:pt>
                <c:pt idx="468">
                  <c:v>6</c:v>
                </c:pt>
                <c:pt idx="469">
                  <c:v>6</c:v>
                </c:pt>
                <c:pt idx="470">
                  <c:v>7</c:v>
                </c:pt>
                <c:pt idx="471">
                  <c:v>3</c:v>
                </c:pt>
                <c:pt idx="472">
                  <c:v>5</c:v>
                </c:pt>
                <c:pt idx="473">
                  <c:v>2</c:v>
                </c:pt>
                <c:pt idx="474">
                  <c:v>5</c:v>
                </c:pt>
                <c:pt idx="475">
                  <c:v>2</c:v>
                </c:pt>
                <c:pt idx="476">
                  <c:v>5</c:v>
                </c:pt>
                <c:pt idx="477">
                  <c:v>2</c:v>
                </c:pt>
                <c:pt idx="478">
                  <c:v>6</c:v>
                </c:pt>
                <c:pt idx="479">
                  <c:v>2</c:v>
                </c:pt>
                <c:pt idx="480">
                  <c:v>2</c:v>
                </c:pt>
                <c:pt idx="481">
                  <c:v>5</c:v>
                </c:pt>
                <c:pt idx="482">
                  <c:v>5</c:v>
                </c:pt>
                <c:pt idx="483">
                  <c:v>2</c:v>
                </c:pt>
                <c:pt idx="484">
                  <c:v>1</c:v>
                </c:pt>
                <c:pt idx="485">
                  <c:v>1</c:v>
                </c:pt>
                <c:pt idx="486">
                  <c:v>3</c:v>
                </c:pt>
                <c:pt idx="487">
                  <c:v>1</c:v>
                </c:pt>
                <c:pt idx="488">
                  <c:v>2</c:v>
                </c:pt>
                <c:pt idx="489">
                  <c:v>7</c:v>
                </c:pt>
                <c:pt idx="490">
                  <c:v>4</c:v>
                </c:pt>
                <c:pt idx="491">
                  <c:v>5</c:v>
                </c:pt>
                <c:pt idx="492">
                  <c:v>1</c:v>
                </c:pt>
                <c:pt idx="493">
                  <c:v>0</c:v>
                </c:pt>
                <c:pt idx="494">
                  <c:v>1</c:v>
                </c:pt>
                <c:pt idx="495">
                  <c:v>5</c:v>
                </c:pt>
                <c:pt idx="496">
                  <c:v>2</c:v>
                </c:pt>
                <c:pt idx="497">
                  <c:v>4</c:v>
                </c:pt>
                <c:pt idx="498">
                  <c:v>6</c:v>
                </c:pt>
                <c:pt idx="499">
                  <c:v>2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6</c:v>
                </c:pt>
                <c:pt idx="504">
                  <c:v>1</c:v>
                </c:pt>
                <c:pt idx="505">
                  <c:v>4</c:v>
                </c:pt>
                <c:pt idx="506">
                  <c:v>2</c:v>
                </c:pt>
                <c:pt idx="507">
                  <c:v>3</c:v>
                </c:pt>
                <c:pt idx="508">
                  <c:v>4</c:v>
                </c:pt>
                <c:pt idx="509">
                  <c:v>1</c:v>
                </c:pt>
                <c:pt idx="510">
                  <c:v>10</c:v>
                </c:pt>
                <c:pt idx="511">
                  <c:v>6</c:v>
                </c:pt>
                <c:pt idx="512">
                  <c:v>6</c:v>
                </c:pt>
                <c:pt idx="513">
                  <c:v>2</c:v>
                </c:pt>
                <c:pt idx="514">
                  <c:v>2</c:v>
                </c:pt>
                <c:pt idx="515">
                  <c:v>6</c:v>
                </c:pt>
                <c:pt idx="516">
                  <c:v>8</c:v>
                </c:pt>
                <c:pt idx="517">
                  <c:v>2</c:v>
                </c:pt>
                <c:pt idx="518">
                  <c:v>7</c:v>
                </c:pt>
                <c:pt idx="519">
                  <c:v>1</c:v>
                </c:pt>
                <c:pt idx="520">
                  <c:v>1</c:v>
                </c:pt>
                <c:pt idx="521">
                  <c:v>3</c:v>
                </c:pt>
                <c:pt idx="522">
                  <c:v>2</c:v>
                </c:pt>
                <c:pt idx="523">
                  <c:v>5</c:v>
                </c:pt>
                <c:pt idx="524">
                  <c:v>2</c:v>
                </c:pt>
                <c:pt idx="525">
                  <c:v>3</c:v>
                </c:pt>
                <c:pt idx="526">
                  <c:v>1</c:v>
                </c:pt>
                <c:pt idx="527">
                  <c:v>2</c:v>
                </c:pt>
                <c:pt idx="528">
                  <c:v>8</c:v>
                </c:pt>
                <c:pt idx="529">
                  <c:v>5</c:v>
                </c:pt>
                <c:pt idx="530">
                  <c:v>6</c:v>
                </c:pt>
                <c:pt idx="531">
                  <c:v>3</c:v>
                </c:pt>
                <c:pt idx="532">
                  <c:v>5</c:v>
                </c:pt>
                <c:pt idx="533">
                  <c:v>2</c:v>
                </c:pt>
                <c:pt idx="534">
                  <c:v>6</c:v>
                </c:pt>
                <c:pt idx="535">
                  <c:v>1</c:v>
                </c:pt>
                <c:pt idx="536">
                  <c:v>1</c:v>
                </c:pt>
                <c:pt idx="537">
                  <c:v>6</c:v>
                </c:pt>
                <c:pt idx="538">
                  <c:v>1</c:v>
                </c:pt>
                <c:pt idx="539">
                  <c:v>6</c:v>
                </c:pt>
                <c:pt idx="540">
                  <c:v>3</c:v>
                </c:pt>
                <c:pt idx="541">
                  <c:v>0</c:v>
                </c:pt>
                <c:pt idx="542">
                  <c:v>3</c:v>
                </c:pt>
                <c:pt idx="543">
                  <c:v>3</c:v>
                </c:pt>
                <c:pt idx="544">
                  <c:v>5</c:v>
                </c:pt>
                <c:pt idx="545">
                  <c:v>2</c:v>
                </c:pt>
                <c:pt idx="546">
                  <c:v>4</c:v>
                </c:pt>
                <c:pt idx="547">
                  <c:v>4</c:v>
                </c:pt>
                <c:pt idx="548">
                  <c:v>6</c:v>
                </c:pt>
                <c:pt idx="549">
                  <c:v>7</c:v>
                </c:pt>
                <c:pt idx="550">
                  <c:v>1</c:v>
                </c:pt>
                <c:pt idx="551">
                  <c:v>9</c:v>
                </c:pt>
                <c:pt idx="552">
                  <c:v>7</c:v>
                </c:pt>
                <c:pt idx="553">
                  <c:v>4</c:v>
                </c:pt>
                <c:pt idx="554">
                  <c:v>3</c:v>
                </c:pt>
                <c:pt idx="555">
                  <c:v>8</c:v>
                </c:pt>
                <c:pt idx="556">
                  <c:v>1</c:v>
                </c:pt>
                <c:pt idx="557">
                  <c:v>1</c:v>
                </c:pt>
                <c:pt idx="558">
                  <c:v>4</c:v>
                </c:pt>
                <c:pt idx="559">
                  <c:v>2</c:v>
                </c:pt>
                <c:pt idx="560">
                  <c:v>9</c:v>
                </c:pt>
                <c:pt idx="561">
                  <c:v>7</c:v>
                </c:pt>
                <c:pt idx="562">
                  <c:v>1</c:v>
                </c:pt>
                <c:pt idx="563">
                  <c:v>10</c:v>
                </c:pt>
                <c:pt idx="564">
                  <c:v>4</c:v>
                </c:pt>
                <c:pt idx="565">
                  <c:v>1</c:v>
                </c:pt>
                <c:pt idx="566">
                  <c:v>2</c:v>
                </c:pt>
                <c:pt idx="567">
                  <c:v>2</c:v>
                </c:pt>
                <c:pt idx="568">
                  <c:v>6</c:v>
                </c:pt>
                <c:pt idx="569">
                  <c:v>1</c:v>
                </c:pt>
                <c:pt idx="570">
                  <c:v>3</c:v>
                </c:pt>
                <c:pt idx="571">
                  <c:v>7</c:v>
                </c:pt>
                <c:pt idx="572">
                  <c:v>4</c:v>
                </c:pt>
                <c:pt idx="573">
                  <c:v>3</c:v>
                </c:pt>
                <c:pt idx="574">
                  <c:v>10</c:v>
                </c:pt>
                <c:pt idx="575">
                  <c:v>8</c:v>
                </c:pt>
                <c:pt idx="576">
                  <c:v>7</c:v>
                </c:pt>
                <c:pt idx="577">
                  <c:v>3</c:v>
                </c:pt>
                <c:pt idx="578">
                  <c:v>1</c:v>
                </c:pt>
                <c:pt idx="579">
                  <c:v>8</c:v>
                </c:pt>
                <c:pt idx="580">
                  <c:v>2</c:v>
                </c:pt>
                <c:pt idx="581">
                  <c:v>2</c:v>
                </c:pt>
                <c:pt idx="582">
                  <c:v>3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6</c:v>
                </c:pt>
                <c:pt idx="587">
                  <c:v>1</c:v>
                </c:pt>
                <c:pt idx="588">
                  <c:v>8</c:v>
                </c:pt>
                <c:pt idx="589">
                  <c:v>4</c:v>
                </c:pt>
                <c:pt idx="590">
                  <c:v>5</c:v>
                </c:pt>
                <c:pt idx="591">
                  <c:v>1</c:v>
                </c:pt>
                <c:pt idx="592">
                  <c:v>2</c:v>
                </c:pt>
                <c:pt idx="593">
                  <c:v>3</c:v>
                </c:pt>
                <c:pt idx="594">
                  <c:v>2</c:v>
                </c:pt>
                <c:pt idx="595">
                  <c:v>6</c:v>
                </c:pt>
                <c:pt idx="596">
                  <c:v>8</c:v>
                </c:pt>
                <c:pt idx="597">
                  <c:v>1</c:v>
                </c:pt>
                <c:pt idx="598">
                  <c:v>7</c:v>
                </c:pt>
                <c:pt idx="599">
                  <c:v>6</c:v>
                </c:pt>
                <c:pt idx="600">
                  <c:v>3</c:v>
                </c:pt>
                <c:pt idx="601">
                  <c:v>1</c:v>
                </c:pt>
                <c:pt idx="602">
                  <c:v>3</c:v>
                </c:pt>
                <c:pt idx="603">
                  <c:v>4</c:v>
                </c:pt>
                <c:pt idx="604">
                  <c:v>1</c:v>
                </c:pt>
                <c:pt idx="605">
                  <c:v>1</c:v>
                </c:pt>
                <c:pt idx="606">
                  <c:v>5</c:v>
                </c:pt>
                <c:pt idx="607">
                  <c:v>4</c:v>
                </c:pt>
                <c:pt idx="608">
                  <c:v>4</c:v>
                </c:pt>
                <c:pt idx="609">
                  <c:v>6</c:v>
                </c:pt>
                <c:pt idx="610">
                  <c:v>4</c:v>
                </c:pt>
                <c:pt idx="611">
                  <c:v>2</c:v>
                </c:pt>
                <c:pt idx="612">
                  <c:v>5</c:v>
                </c:pt>
                <c:pt idx="613">
                  <c:v>3</c:v>
                </c:pt>
                <c:pt idx="614">
                  <c:v>11</c:v>
                </c:pt>
                <c:pt idx="615">
                  <c:v>4</c:v>
                </c:pt>
                <c:pt idx="616">
                  <c:v>2</c:v>
                </c:pt>
                <c:pt idx="617">
                  <c:v>5</c:v>
                </c:pt>
                <c:pt idx="618">
                  <c:v>3</c:v>
                </c:pt>
                <c:pt idx="619">
                  <c:v>4</c:v>
                </c:pt>
                <c:pt idx="620">
                  <c:v>1</c:v>
                </c:pt>
                <c:pt idx="621">
                  <c:v>6</c:v>
                </c:pt>
                <c:pt idx="622">
                  <c:v>7</c:v>
                </c:pt>
                <c:pt idx="623">
                  <c:v>5</c:v>
                </c:pt>
                <c:pt idx="624">
                  <c:v>1</c:v>
                </c:pt>
                <c:pt idx="625">
                  <c:v>5</c:v>
                </c:pt>
                <c:pt idx="626">
                  <c:v>4</c:v>
                </c:pt>
                <c:pt idx="627">
                  <c:v>1</c:v>
                </c:pt>
                <c:pt idx="628">
                  <c:v>6</c:v>
                </c:pt>
                <c:pt idx="629">
                  <c:v>1</c:v>
                </c:pt>
                <c:pt idx="630">
                  <c:v>2</c:v>
                </c:pt>
                <c:pt idx="631">
                  <c:v>2</c:v>
                </c:pt>
                <c:pt idx="632">
                  <c:v>5</c:v>
                </c:pt>
                <c:pt idx="633">
                  <c:v>7</c:v>
                </c:pt>
                <c:pt idx="634">
                  <c:v>4</c:v>
                </c:pt>
                <c:pt idx="635">
                  <c:v>2</c:v>
                </c:pt>
                <c:pt idx="636">
                  <c:v>1</c:v>
                </c:pt>
                <c:pt idx="637">
                  <c:v>1</c:v>
                </c:pt>
                <c:pt idx="638">
                  <c:v>4</c:v>
                </c:pt>
                <c:pt idx="639">
                  <c:v>5</c:v>
                </c:pt>
                <c:pt idx="640">
                  <c:v>6</c:v>
                </c:pt>
                <c:pt idx="641">
                  <c:v>5</c:v>
                </c:pt>
                <c:pt idx="642">
                  <c:v>4</c:v>
                </c:pt>
                <c:pt idx="643">
                  <c:v>6</c:v>
                </c:pt>
                <c:pt idx="644">
                  <c:v>4</c:v>
                </c:pt>
                <c:pt idx="645">
                  <c:v>3</c:v>
                </c:pt>
                <c:pt idx="646">
                  <c:v>4</c:v>
                </c:pt>
                <c:pt idx="647">
                  <c:v>1</c:v>
                </c:pt>
                <c:pt idx="648">
                  <c:v>7</c:v>
                </c:pt>
                <c:pt idx="649">
                  <c:v>5</c:v>
                </c:pt>
                <c:pt idx="650">
                  <c:v>2</c:v>
                </c:pt>
                <c:pt idx="651">
                  <c:v>1</c:v>
                </c:pt>
                <c:pt idx="652">
                  <c:v>1</c:v>
                </c:pt>
                <c:pt idx="653">
                  <c:v>8</c:v>
                </c:pt>
                <c:pt idx="654">
                  <c:v>3</c:v>
                </c:pt>
                <c:pt idx="655">
                  <c:v>3</c:v>
                </c:pt>
                <c:pt idx="656">
                  <c:v>7</c:v>
                </c:pt>
                <c:pt idx="657">
                  <c:v>4</c:v>
                </c:pt>
                <c:pt idx="658">
                  <c:v>6</c:v>
                </c:pt>
                <c:pt idx="659">
                  <c:v>2</c:v>
                </c:pt>
                <c:pt idx="660">
                  <c:v>9</c:v>
                </c:pt>
                <c:pt idx="661">
                  <c:v>2</c:v>
                </c:pt>
                <c:pt idx="662">
                  <c:v>4</c:v>
                </c:pt>
                <c:pt idx="663">
                  <c:v>3</c:v>
                </c:pt>
                <c:pt idx="664">
                  <c:v>7</c:v>
                </c:pt>
                <c:pt idx="665">
                  <c:v>3</c:v>
                </c:pt>
                <c:pt idx="666">
                  <c:v>5</c:v>
                </c:pt>
                <c:pt idx="667">
                  <c:v>2</c:v>
                </c:pt>
                <c:pt idx="668">
                  <c:v>7</c:v>
                </c:pt>
                <c:pt idx="669">
                  <c:v>1</c:v>
                </c:pt>
                <c:pt idx="670">
                  <c:v>3</c:v>
                </c:pt>
                <c:pt idx="671">
                  <c:v>2</c:v>
                </c:pt>
                <c:pt idx="672">
                  <c:v>2</c:v>
                </c:pt>
                <c:pt idx="673">
                  <c:v>6</c:v>
                </c:pt>
                <c:pt idx="674">
                  <c:v>8</c:v>
                </c:pt>
                <c:pt idx="675">
                  <c:v>2</c:v>
                </c:pt>
                <c:pt idx="676">
                  <c:v>3</c:v>
                </c:pt>
                <c:pt idx="677">
                  <c:v>7</c:v>
                </c:pt>
                <c:pt idx="678">
                  <c:v>2</c:v>
                </c:pt>
                <c:pt idx="679">
                  <c:v>9</c:v>
                </c:pt>
                <c:pt idx="680">
                  <c:v>2</c:v>
                </c:pt>
                <c:pt idx="681">
                  <c:v>5</c:v>
                </c:pt>
                <c:pt idx="682">
                  <c:v>11</c:v>
                </c:pt>
                <c:pt idx="683">
                  <c:v>4</c:v>
                </c:pt>
                <c:pt idx="684">
                  <c:v>6</c:v>
                </c:pt>
                <c:pt idx="685">
                  <c:v>4</c:v>
                </c:pt>
                <c:pt idx="686">
                  <c:v>1</c:v>
                </c:pt>
                <c:pt idx="687">
                  <c:v>4</c:v>
                </c:pt>
                <c:pt idx="688">
                  <c:v>7</c:v>
                </c:pt>
                <c:pt idx="689">
                  <c:v>7</c:v>
                </c:pt>
                <c:pt idx="690">
                  <c:v>3</c:v>
                </c:pt>
                <c:pt idx="691">
                  <c:v>7</c:v>
                </c:pt>
                <c:pt idx="692">
                  <c:v>2</c:v>
                </c:pt>
                <c:pt idx="693">
                  <c:v>2</c:v>
                </c:pt>
                <c:pt idx="694">
                  <c:v>11</c:v>
                </c:pt>
                <c:pt idx="695">
                  <c:v>7</c:v>
                </c:pt>
                <c:pt idx="696">
                  <c:v>5</c:v>
                </c:pt>
                <c:pt idx="697">
                  <c:v>2</c:v>
                </c:pt>
                <c:pt idx="698">
                  <c:v>4</c:v>
                </c:pt>
                <c:pt idx="699">
                  <c:v>3</c:v>
                </c:pt>
                <c:pt idx="700">
                  <c:v>1</c:v>
                </c:pt>
                <c:pt idx="701">
                  <c:v>4</c:v>
                </c:pt>
                <c:pt idx="702">
                  <c:v>5</c:v>
                </c:pt>
                <c:pt idx="703">
                  <c:v>5</c:v>
                </c:pt>
                <c:pt idx="704">
                  <c:v>1</c:v>
                </c:pt>
                <c:pt idx="705">
                  <c:v>1</c:v>
                </c:pt>
                <c:pt idx="706">
                  <c:v>4</c:v>
                </c:pt>
                <c:pt idx="707">
                  <c:v>1</c:v>
                </c:pt>
                <c:pt idx="708">
                  <c:v>3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4</c:v>
                </c:pt>
                <c:pt idx="713">
                  <c:v>3</c:v>
                </c:pt>
                <c:pt idx="714">
                  <c:v>4</c:v>
                </c:pt>
                <c:pt idx="715">
                  <c:v>8</c:v>
                </c:pt>
                <c:pt idx="716">
                  <c:v>3</c:v>
                </c:pt>
                <c:pt idx="717">
                  <c:v>5</c:v>
                </c:pt>
                <c:pt idx="718">
                  <c:v>8</c:v>
                </c:pt>
                <c:pt idx="719">
                  <c:v>6</c:v>
                </c:pt>
                <c:pt idx="720">
                  <c:v>4</c:v>
                </c:pt>
                <c:pt idx="721">
                  <c:v>8</c:v>
                </c:pt>
                <c:pt idx="722">
                  <c:v>3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3</c:v>
                </c:pt>
                <c:pt idx="727">
                  <c:v>6</c:v>
                </c:pt>
                <c:pt idx="728">
                  <c:v>2</c:v>
                </c:pt>
                <c:pt idx="729">
                  <c:v>4</c:v>
                </c:pt>
                <c:pt idx="730">
                  <c:v>2</c:v>
                </c:pt>
                <c:pt idx="731">
                  <c:v>4</c:v>
                </c:pt>
                <c:pt idx="732">
                  <c:v>4</c:v>
                </c:pt>
                <c:pt idx="733">
                  <c:v>3</c:v>
                </c:pt>
                <c:pt idx="734">
                  <c:v>8</c:v>
                </c:pt>
                <c:pt idx="735">
                  <c:v>7</c:v>
                </c:pt>
                <c:pt idx="736">
                  <c:v>8</c:v>
                </c:pt>
                <c:pt idx="737">
                  <c:v>7</c:v>
                </c:pt>
                <c:pt idx="738">
                  <c:v>2</c:v>
                </c:pt>
                <c:pt idx="739">
                  <c:v>3</c:v>
                </c:pt>
                <c:pt idx="740">
                  <c:v>4</c:v>
                </c:pt>
                <c:pt idx="741">
                  <c:v>2</c:v>
                </c:pt>
                <c:pt idx="742">
                  <c:v>2</c:v>
                </c:pt>
                <c:pt idx="743">
                  <c:v>6</c:v>
                </c:pt>
                <c:pt idx="744">
                  <c:v>3</c:v>
                </c:pt>
                <c:pt idx="745">
                  <c:v>5</c:v>
                </c:pt>
                <c:pt idx="746">
                  <c:v>2</c:v>
                </c:pt>
                <c:pt idx="747">
                  <c:v>2</c:v>
                </c:pt>
                <c:pt idx="748">
                  <c:v>1</c:v>
                </c:pt>
                <c:pt idx="749">
                  <c:v>5</c:v>
                </c:pt>
                <c:pt idx="750">
                  <c:v>3</c:v>
                </c:pt>
                <c:pt idx="751">
                  <c:v>6</c:v>
                </c:pt>
                <c:pt idx="752">
                  <c:v>7</c:v>
                </c:pt>
                <c:pt idx="753">
                  <c:v>3</c:v>
                </c:pt>
                <c:pt idx="754">
                  <c:v>9</c:v>
                </c:pt>
                <c:pt idx="755">
                  <c:v>5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2</c:v>
                </c:pt>
                <c:pt idx="760">
                  <c:v>7</c:v>
                </c:pt>
                <c:pt idx="761">
                  <c:v>9</c:v>
                </c:pt>
                <c:pt idx="762">
                  <c:v>7</c:v>
                </c:pt>
                <c:pt idx="763">
                  <c:v>1</c:v>
                </c:pt>
                <c:pt idx="764">
                  <c:v>4</c:v>
                </c:pt>
                <c:pt idx="765">
                  <c:v>8</c:v>
                </c:pt>
                <c:pt idx="766">
                  <c:v>2</c:v>
                </c:pt>
                <c:pt idx="767">
                  <c:v>6</c:v>
                </c:pt>
                <c:pt idx="768">
                  <c:v>1</c:v>
                </c:pt>
                <c:pt idx="769">
                  <c:v>9</c:v>
                </c:pt>
                <c:pt idx="770">
                  <c:v>3</c:v>
                </c:pt>
                <c:pt idx="771">
                  <c:v>4</c:v>
                </c:pt>
                <c:pt idx="772">
                  <c:v>9</c:v>
                </c:pt>
                <c:pt idx="773">
                  <c:v>3</c:v>
                </c:pt>
                <c:pt idx="774">
                  <c:v>9</c:v>
                </c:pt>
                <c:pt idx="775">
                  <c:v>7</c:v>
                </c:pt>
                <c:pt idx="776">
                  <c:v>1</c:v>
                </c:pt>
                <c:pt idx="777">
                  <c:v>1</c:v>
                </c:pt>
                <c:pt idx="778">
                  <c:v>2</c:v>
                </c:pt>
                <c:pt idx="779">
                  <c:v>1</c:v>
                </c:pt>
                <c:pt idx="780">
                  <c:v>9</c:v>
                </c:pt>
                <c:pt idx="781">
                  <c:v>4</c:v>
                </c:pt>
                <c:pt idx="782">
                  <c:v>7</c:v>
                </c:pt>
                <c:pt idx="783">
                  <c:v>5</c:v>
                </c:pt>
                <c:pt idx="784">
                  <c:v>4</c:v>
                </c:pt>
                <c:pt idx="785">
                  <c:v>8</c:v>
                </c:pt>
                <c:pt idx="786">
                  <c:v>10</c:v>
                </c:pt>
                <c:pt idx="787">
                  <c:v>7</c:v>
                </c:pt>
                <c:pt idx="788">
                  <c:v>11</c:v>
                </c:pt>
                <c:pt idx="789">
                  <c:v>0</c:v>
                </c:pt>
                <c:pt idx="790">
                  <c:v>2</c:v>
                </c:pt>
                <c:pt idx="791">
                  <c:v>11</c:v>
                </c:pt>
                <c:pt idx="792">
                  <c:v>2</c:v>
                </c:pt>
                <c:pt idx="793">
                  <c:v>7</c:v>
                </c:pt>
                <c:pt idx="794">
                  <c:v>6</c:v>
                </c:pt>
                <c:pt idx="795">
                  <c:v>8</c:v>
                </c:pt>
                <c:pt idx="796">
                  <c:v>7</c:v>
                </c:pt>
                <c:pt idx="797">
                  <c:v>7</c:v>
                </c:pt>
                <c:pt idx="798">
                  <c:v>3</c:v>
                </c:pt>
                <c:pt idx="799">
                  <c:v>1</c:v>
                </c:pt>
                <c:pt idx="800">
                  <c:v>4</c:v>
                </c:pt>
                <c:pt idx="801">
                  <c:v>6</c:v>
                </c:pt>
                <c:pt idx="802">
                  <c:v>2</c:v>
                </c:pt>
                <c:pt idx="803">
                  <c:v>3</c:v>
                </c:pt>
                <c:pt idx="804">
                  <c:v>11</c:v>
                </c:pt>
                <c:pt idx="805">
                  <c:v>5</c:v>
                </c:pt>
                <c:pt idx="806">
                  <c:v>2</c:v>
                </c:pt>
                <c:pt idx="807">
                  <c:v>8</c:v>
                </c:pt>
                <c:pt idx="808">
                  <c:v>10</c:v>
                </c:pt>
                <c:pt idx="809">
                  <c:v>6</c:v>
                </c:pt>
                <c:pt idx="810">
                  <c:v>1</c:v>
                </c:pt>
                <c:pt idx="811">
                  <c:v>3</c:v>
                </c:pt>
                <c:pt idx="812">
                  <c:v>4</c:v>
                </c:pt>
                <c:pt idx="813">
                  <c:v>5</c:v>
                </c:pt>
                <c:pt idx="814">
                  <c:v>4</c:v>
                </c:pt>
                <c:pt idx="815">
                  <c:v>4</c:v>
                </c:pt>
                <c:pt idx="816">
                  <c:v>2</c:v>
                </c:pt>
                <c:pt idx="817">
                  <c:v>1</c:v>
                </c:pt>
                <c:pt idx="818">
                  <c:v>0</c:v>
                </c:pt>
                <c:pt idx="819">
                  <c:v>4</c:v>
                </c:pt>
                <c:pt idx="820">
                  <c:v>6</c:v>
                </c:pt>
                <c:pt idx="821">
                  <c:v>2</c:v>
                </c:pt>
                <c:pt idx="822">
                  <c:v>6</c:v>
                </c:pt>
                <c:pt idx="823">
                  <c:v>6</c:v>
                </c:pt>
                <c:pt idx="824">
                  <c:v>11</c:v>
                </c:pt>
                <c:pt idx="825">
                  <c:v>7</c:v>
                </c:pt>
                <c:pt idx="826">
                  <c:v>3</c:v>
                </c:pt>
                <c:pt idx="827">
                  <c:v>7</c:v>
                </c:pt>
                <c:pt idx="828">
                  <c:v>5</c:v>
                </c:pt>
                <c:pt idx="829">
                  <c:v>8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2</c:v>
                </c:pt>
                <c:pt idx="834">
                  <c:v>1</c:v>
                </c:pt>
                <c:pt idx="835">
                  <c:v>3</c:v>
                </c:pt>
                <c:pt idx="836">
                  <c:v>2</c:v>
                </c:pt>
                <c:pt idx="837">
                  <c:v>5</c:v>
                </c:pt>
                <c:pt idx="838">
                  <c:v>0</c:v>
                </c:pt>
                <c:pt idx="839">
                  <c:v>4</c:v>
                </c:pt>
                <c:pt idx="840">
                  <c:v>4</c:v>
                </c:pt>
                <c:pt idx="841">
                  <c:v>6</c:v>
                </c:pt>
                <c:pt idx="842">
                  <c:v>2</c:v>
                </c:pt>
                <c:pt idx="843">
                  <c:v>7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1</c:v>
                </c:pt>
                <c:pt idx="848">
                  <c:v>4</c:v>
                </c:pt>
                <c:pt idx="849">
                  <c:v>4</c:v>
                </c:pt>
                <c:pt idx="850">
                  <c:v>1</c:v>
                </c:pt>
                <c:pt idx="851">
                  <c:v>7</c:v>
                </c:pt>
                <c:pt idx="852">
                  <c:v>3</c:v>
                </c:pt>
                <c:pt idx="853">
                  <c:v>4</c:v>
                </c:pt>
                <c:pt idx="854">
                  <c:v>10</c:v>
                </c:pt>
                <c:pt idx="855">
                  <c:v>1</c:v>
                </c:pt>
                <c:pt idx="856">
                  <c:v>7</c:v>
                </c:pt>
                <c:pt idx="857">
                  <c:v>1</c:v>
                </c:pt>
                <c:pt idx="858">
                  <c:v>2</c:v>
                </c:pt>
                <c:pt idx="859">
                  <c:v>1</c:v>
                </c:pt>
                <c:pt idx="860">
                  <c:v>11</c:v>
                </c:pt>
                <c:pt idx="861">
                  <c:v>1</c:v>
                </c:pt>
                <c:pt idx="862">
                  <c:v>0</c:v>
                </c:pt>
                <c:pt idx="863">
                  <c:v>5</c:v>
                </c:pt>
                <c:pt idx="864">
                  <c:v>6</c:v>
                </c:pt>
                <c:pt idx="865">
                  <c:v>4</c:v>
                </c:pt>
                <c:pt idx="866">
                  <c:v>8</c:v>
                </c:pt>
                <c:pt idx="867">
                  <c:v>2</c:v>
                </c:pt>
                <c:pt idx="868">
                  <c:v>1</c:v>
                </c:pt>
                <c:pt idx="869">
                  <c:v>3</c:v>
                </c:pt>
                <c:pt idx="870">
                  <c:v>2</c:v>
                </c:pt>
                <c:pt idx="871">
                  <c:v>1</c:v>
                </c:pt>
                <c:pt idx="872">
                  <c:v>5</c:v>
                </c:pt>
                <c:pt idx="873">
                  <c:v>1</c:v>
                </c:pt>
                <c:pt idx="874">
                  <c:v>1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2</c:v>
                </c:pt>
                <c:pt idx="879">
                  <c:v>2</c:v>
                </c:pt>
                <c:pt idx="880">
                  <c:v>7</c:v>
                </c:pt>
                <c:pt idx="881">
                  <c:v>3</c:v>
                </c:pt>
                <c:pt idx="882">
                  <c:v>3</c:v>
                </c:pt>
                <c:pt idx="883">
                  <c:v>5</c:v>
                </c:pt>
                <c:pt idx="884">
                  <c:v>9</c:v>
                </c:pt>
                <c:pt idx="885">
                  <c:v>5</c:v>
                </c:pt>
                <c:pt idx="886">
                  <c:v>4</c:v>
                </c:pt>
                <c:pt idx="887">
                  <c:v>6</c:v>
                </c:pt>
                <c:pt idx="888">
                  <c:v>9</c:v>
                </c:pt>
                <c:pt idx="889">
                  <c:v>1</c:v>
                </c:pt>
                <c:pt idx="890">
                  <c:v>7</c:v>
                </c:pt>
                <c:pt idx="891">
                  <c:v>7</c:v>
                </c:pt>
                <c:pt idx="892">
                  <c:v>5</c:v>
                </c:pt>
                <c:pt idx="893">
                  <c:v>2</c:v>
                </c:pt>
                <c:pt idx="894">
                  <c:v>2</c:v>
                </c:pt>
                <c:pt idx="895">
                  <c:v>3</c:v>
                </c:pt>
                <c:pt idx="896">
                  <c:v>8</c:v>
                </c:pt>
                <c:pt idx="897">
                  <c:v>1</c:v>
                </c:pt>
                <c:pt idx="898">
                  <c:v>2</c:v>
                </c:pt>
                <c:pt idx="899">
                  <c:v>6</c:v>
                </c:pt>
                <c:pt idx="900">
                  <c:v>1</c:v>
                </c:pt>
                <c:pt idx="901">
                  <c:v>2</c:v>
                </c:pt>
                <c:pt idx="902">
                  <c:v>1</c:v>
                </c:pt>
                <c:pt idx="903">
                  <c:v>7</c:v>
                </c:pt>
                <c:pt idx="904">
                  <c:v>5</c:v>
                </c:pt>
                <c:pt idx="905">
                  <c:v>11</c:v>
                </c:pt>
                <c:pt idx="906">
                  <c:v>7</c:v>
                </c:pt>
                <c:pt idx="907">
                  <c:v>2</c:v>
                </c:pt>
                <c:pt idx="908">
                  <c:v>2</c:v>
                </c:pt>
                <c:pt idx="909">
                  <c:v>3</c:v>
                </c:pt>
                <c:pt idx="910">
                  <c:v>4</c:v>
                </c:pt>
                <c:pt idx="911">
                  <c:v>3</c:v>
                </c:pt>
                <c:pt idx="912">
                  <c:v>6</c:v>
                </c:pt>
                <c:pt idx="913">
                  <c:v>2</c:v>
                </c:pt>
                <c:pt idx="914">
                  <c:v>9</c:v>
                </c:pt>
                <c:pt idx="915">
                  <c:v>3</c:v>
                </c:pt>
                <c:pt idx="916">
                  <c:v>3</c:v>
                </c:pt>
                <c:pt idx="917">
                  <c:v>2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3</c:v>
                </c:pt>
                <c:pt idx="922">
                  <c:v>3</c:v>
                </c:pt>
                <c:pt idx="923">
                  <c:v>2</c:v>
                </c:pt>
                <c:pt idx="924">
                  <c:v>9</c:v>
                </c:pt>
                <c:pt idx="925">
                  <c:v>3</c:v>
                </c:pt>
                <c:pt idx="926">
                  <c:v>3</c:v>
                </c:pt>
                <c:pt idx="927">
                  <c:v>7</c:v>
                </c:pt>
                <c:pt idx="928">
                  <c:v>5</c:v>
                </c:pt>
                <c:pt idx="929">
                  <c:v>4</c:v>
                </c:pt>
                <c:pt idx="930">
                  <c:v>3</c:v>
                </c:pt>
                <c:pt idx="931">
                  <c:v>8</c:v>
                </c:pt>
                <c:pt idx="932">
                  <c:v>9</c:v>
                </c:pt>
                <c:pt idx="933">
                  <c:v>27</c:v>
                </c:pt>
                <c:pt idx="934">
                  <c:v>6</c:v>
                </c:pt>
                <c:pt idx="935">
                  <c:v>4</c:v>
                </c:pt>
                <c:pt idx="936">
                  <c:v>3</c:v>
                </c:pt>
                <c:pt idx="937">
                  <c:v>5</c:v>
                </c:pt>
                <c:pt idx="938">
                  <c:v>3</c:v>
                </c:pt>
                <c:pt idx="939">
                  <c:v>3</c:v>
                </c:pt>
                <c:pt idx="940">
                  <c:v>10</c:v>
                </c:pt>
                <c:pt idx="941">
                  <c:v>3</c:v>
                </c:pt>
                <c:pt idx="942">
                  <c:v>10</c:v>
                </c:pt>
                <c:pt idx="943">
                  <c:v>9</c:v>
                </c:pt>
                <c:pt idx="944">
                  <c:v>7</c:v>
                </c:pt>
                <c:pt idx="945">
                  <c:v>2</c:v>
                </c:pt>
                <c:pt idx="946">
                  <c:v>6</c:v>
                </c:pt>
                <c:pt idx="947">
                  <c:v>3</c:v>
                </c:pt>
                <c:pt idx="948">
                  <c:v>8</c:v>
                </c:pt>
                <c:pt idx="949">
                  <c:v>4</c:v>
                </c:pt>
                <c:pt idx="950">
                  <c:v>7</c:v>
                </c:pt>
                <c:pt idx="951">
                  <c:v>5</c:v>
                </c:pt>
                <c:pt idx="952">
                  <c:v>4</c:v>
                </c:pt>
                <c:pt idx="953">
                  <c:v>1</c:v>
                </c:pt>
                <c:pt idx="954">
                  <c:v>1</c:v>
                </c:pt>
                <c:pt idx="955">
                  <c:v>2</c:v>
                </c:pt>
                <c:pt idx="956">
                  <c:v>1</c:v>
                </c:pt>
                <c:pt idx="957">
                  <c:v>6</c:v>
                </c:pt>
                <c:pt idx="958">
                  <c:v>8</c:v>
                </c:pt>
                <c:pt idx="959">
                  <c:v>8</c:v>
                </c:pt>
                <c:pt idx="960">
                  <c:v>2</c:v>
                </c:pt>
                <c:pt idx="961">
                  <c:v>7</c:v>
                </c:pt>
                <c:pt idx="962">
                  <c:v>3</c:v>
                </c:pt>
                <c:pt idx="963">
                  <c:v>6</c:v>
                </c:pt>
                <c:pt idx="964">
                  <c:v>8</c:v>
                </c:pt>
                <c:pt idx="965">
                  <c:v>6</c:v>
                </c:pt>
                <c:pt idx="966">
                  <c:v>10</c:v>
                </c:pt>
                <c:pt idx="967">
                  <c:v>4</c:v>
                </c:pt>
                <c:pt idx="968">
                  <c:v>4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4</c:v>
                </c:pt>
                <c:pt idx="974">
                  <c:v>5</c:v>
                </c:pt>
                <c:pt idx="975">
                  <c:v>2</c:v>
                </c:pt>
                <c:pt idx="976">
                  <c:v>8</c:v>
                </c:pt>
                <c:pt idx="977">
                  <c:v>1</c:v>
                </c:pt>
                <c:pt idx="978">
                  <c:v>2</c:v>
                </c:pt>
                <c:pt idx="979">
                  <c:v>3</c:v>
                </c:pt>
                <c:pt idx="980">
                  <c:v>7</c:v>
                </c:pt>
                <c:pt idx="981">
                  <c:v>1</c:v>
                </c:pt>
                <c:pt idx="982">
                  <c:v>4</c:v>
                </c:pt>
                <c:pt idx="983">
                  <c:v>5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11</c:v>
                </c:pt>
                <c:pt idx="988">
                  <c:v>5</c:v>
                </c:pt>
                <c:pt idx="989">
                  <c:v>3</c:v>
                </c:pt>
                <c:pt idx="990">
                  <c:v>0</c:v>
                </c:pt>
                <c:pt idx="991">
                  <c:v>1</c:v>
                </c:pt>
                <c:pt idx="992">
                  <c:v>4</c:v>
                </c:pt>
                <c:pt idx="993">
                  <c:v>2</c:v>
                </c:pt>
                <c:pt idx="994">
                  <c:v>4</c:v>
                </c:pt>
                <c:pt idx="995">
                  <c:v>10</c:v>
                </c:pt>
                <c:pt idx="996">
                  <c:v>7</c:v>
                </c:pt>
                <c:pt idx="997">
                  <c:v>4</c:v>
                </c:pt>
                <c:pt idx="998">
                  <c:v>2</c:v>
                </c:pt>
                <c:pt idx="999">
                  <c:v>2</c:v>
                </c:pt>
                <c:pt idx="1000">
                  <c:v>5</c:v>
                </c:pt>
                <c:pt idx="1001">
                  <c:v>3</c:v>
                </c:pt>
                <c:pt idx="1002">
                  <c:v>1</c:v>
                </c:pt>
                <c:pt idx="1003">
                  <c:v>4</c:v>
                </c:pt>
                <c:pt idx="1004">
                  <c:v>1</c:v>
                </c:pt>
                <c:pt idx="1005">
                  <c:v>11</c:v>
                </c:pt>
                <c:pt idx="1006">
                  <c:v>3</c:v>
                </c:pt>
                <c:pt idx="1007">
                  <c:v>7</c:v>
                </c:pt>
                <c:pt idx="1008">
                  <c:v>4</c:v>
                </c:pt>
                <c:pt idx="1009">
                  <c:v>1</c:v>
                </c:pt>
                <c:pt idx="1010">
                  <c:v>8</c:v>
                </c:pt>
                <c:pt idx="1011">
                  <c:v>1</c:v>
                </c:pt>
                <c:pt idx="1012">
                  <c:v>2</c:v>
                </c:pt>
                <c:pt idx="1013">
                  <c:v>2</c:v>
                </c:pt>
                <c:pt idx="1014">
                  <c:v>0</c:v>
                </c:pt>
                <c:pt idx="1015">
                  <c:v>5</c:v>
                </c:pt>
                <c:pt idx="1016">
                  <c:v>4</c:v>
                </c:pt>
                <c:pt idx="1017">
                  <c:v>4</c:v>
                </c:pt>
                <c:pt idx="1018">
                  <c:v>10</c:v>
                </c:pt>
                <c:pt idx="1019">
                  <c:v>3</c:v>
                </c:pt>
                <c:pt idx="1020">
                  <c:v>3</c:v>
                </c:pt>
                <c:pt idx="1021">
                  <c:v>4</c:v>
                </c:pt>
                <c:pt idx="1022">
                  <c:v>2</c:v>
                </c:pt>
                <c:pt idx="1023">
                  <c:v>4</c:v>
                </c:pt>
                <c:pt idx="1024">
                  <c:v>2</c:v>
                </c:pt>
                <c:pt idx="1025">
                  <c:v>2</c:v>
                </c:pt>
                <c:pt idx="1026">
                  <c:v>1</c:v>
                </c:pt>
                <c:pt idx="1027">
                  <c:v>6</c:v>
                </c:pt>
                <c:pt idx="1028">
                  <c:v>2</c:v>
                </c:pt>
                <c:pt idx="1029">
                  <c:v>6</c:v>
                </c:pt>
                <c:pt idx="1030">
                  <c:v>1</c:v>
                </c:pt>
                <c:pt idx="1031">
                  <c:v>6</c:v>
                </c:pt>
                <c:pt idx="1032">
                  <c:v>7</c:v>
                </c:pt>
                <c:pt idx="1033">
                  <c:v>3</c:v>
                </c:pt>
                <c:pt idx="1034">
                  <c:v>1</c:v>
                </c:pt>
                <c:pt idx="1035">
                  <c:v>5</c:v>
                </c:pt>
                <c:pt idx="1036">
                  <c:v>5</c:v>
                </c:pt>
                <c:pt idx="1037">
                  <c:v>4</c:v>
                </c:pt>
                <c:pt idx="1038">
                  <c:v>5</c:v>
                </c:pt>
                <c:pt idx="1039">
                  <c:v>7</c:v>
                </c:pt>
                <c:pt idx="1040">
                  <c:v>2</c:v>
                </c:pt>
                <c:pt idx="1041">
                  <c:v>4</c:v>
                </c:pt>
                <c:pt idx="1042">
                  <c:v>9</c:v>
                </c:pt>
                <c:pt idx="1043">
                  <c:v>1</c:v>
                </c:pt>
                <c:pt idx="1044">
                  <c:v>4</c:v>
                </c:pt>
                <c:pt idx="1045">
                  <c:v>4</c:v>
                </c:pt>
                <c:pt idx="1046">
                  <c:v>2</c:v>
                </c:pt>
                <c:pt idx="1047">
                  <c:v>11</c:v>
                </c:pt>
                <c:pt idx="1048">
                  <c:v>2</c:v>
                </c:pt>
                <c:pt idx="1049">
                  <c:v>6</c:v>
                </c:pt>
                <c:pt idx="1050">
                  <c:v>3</c:v>
                </c:pt>
                <c:pt idx="1051">
                  <c:v>1</c:v>
                </c:pt>
                <c:pt idx="1052">
                  <c:v>6</c:v>
                </c:pt>
                <c:pt idx="1053">
                  <c:v>4</c:v>
                </c:pt>
                <c:pt idx="1054">
                  <c:v>1</c:v>
                </c:pt>
                <c:pt idx="1055">
                  <c:v>1</c:v>
                </c:pt>
                <c:pt idx="1056">
                  <c:v>4</c:v>
                </c:pt>
                <c:pt idx="1057">
                  <c:v>7</c:v>
                </c:pt>
                <c:pt idx="1058">
                  <c:v>8</c:v>
                </c:pt>
                <c:pt idx="1059">
                  <c:v>9</c:v>
                </c:pt>
                <c:pt idx="1060">
                  <c:v>8</c:v>
                </c:pt>
                <c:pt idx="1061">
                  <c:v>10</c:v>
                </c:pt>
                <c:pt idx="1062">
                  <c:v>2</c:v>
                </c:pt>
                <c:pt idx="1063">
                  <c:v>1</c:v>
                </c:pt>
                <c:pt idx="1064">
                  <c:v>1</c:v>
                </c:pt>
                <c:pt idx="1065">
                  <c:v>4</c:v>
                </c:pt>
                <c:pt idx="1066">
                  <c:v>1</c:v>
                </c:pt>
                <c:pt idx="1067">
                  <c:v>10</c:v>
                </c:pt>
                <c:pt idx="1068">
                  <c:v>2</c:v>
                </c:pt>
                <c:pt idx="1069">
                  <c:v>1</c:v>
                </c:pt>
                <c:pt idx="1070">
                  <c:v>5</c:v>
                </c:pt>
                <c:pt idx="1071">
                  <c:v>2</c:v>
                </c:pt>
                <c:pt idx="1072">
                  <c:v>4</c:v>
                </c:pt>
                <c:pt idx="1073">
                  <c:v>27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8</c:v>
                </c:pt>
                <c:pt idx="1078">
                  <c:v>6</c:v>
                </c:pt>
                <c:pt idx="1079">
                  <c:v>2</c:v>
                </c:pt>
                <c:pt idx="1080">
                  <c:v>3</c:v>
                </c:pt>
                <c:pt idx="1081">
                  <c:v>3</c:v>
                </c:pt>
                <c:pt idx="1082">
                  <c:v>1</c:v>
                </c:pt>
                <c:pt idx="1083">
                  <c:v>5</c:v>
                </c:pt>
                <c:pt idx="1084">
                  <c:v>3</c:v>
                </c:pt>
                <c:pt idx="1085">
                  <c:v>7</c:v>
                </c:pt>
                <c:pt idx="1086">
                  <c:v>2</c:v>
                </c:pt>
                <c:pt idx="1087">
                  <c:v>4</c:v>
                </c:pt>
                <c:pt idx="1088">
                  <c:v>6</c:v>
                </c:pt>
                <c:pt idx="1089">
                  <c:v>1</c:v>
                </c:pt>
                <c:pt idx="1090">
                  <c:v>2</c:v>
                </c:pt>
                <c:pt idx="1091">
                  <c:v>7</c:v>
                </c:pt>
                <c:pt idx="1092">
                  <c:v>2</c:v>
                </c:pt>
                <c:pt idx="1093">
                  <c:v>3</c:v>
                </c:pt>
                <c:pt idx="1094">
                  <c:v>5</c:v>
                </c:pt>
                <c:pt idx="1095">
                  <c:v>0</c:v>
                </c:pt>
                <c:pt idx="1096">
                  <c:v>3</c:v>
                </c:pt>
                <c:pt idx="1097">
                  <c:v>3</c:v>
                </c:pt>
                <c:pt idx="1098">
                  <c:v>1</c:v>
                </c:pt>
                <c:pt idx="1099">
                  <c:v>6</c:v>
                </c:pt>
                <c:pt idx="1100">
                  <c:v>1</c:v>
                </c:pt>
                <c:pt idx="1101">
                  <c:v>3</c:v>
                </c:pt>
                <c:pt idx="1102">
                  <c:v>3</c:v>
                </c:pt>
                <c:pt idx="1103">
                  <c:v>7</c:v>
                </c:pt>
                <c:pt idx="1104">
                  <c:v>3</c:v>
                </c:pt>
                <c:pt idx="1105">
                  <c:v>0</c:v>
                </c:pt>
                <c:pt idx="1106">
                  <c:v>5</c:v>
                </c:pt>
                <c:pt idx="1107">
                  <c:v>6</c:v>
                </c:pt>
                <c:pt idx="1108">
                  <c:v>1</c:v>
                </c:pt>
                <c:pt idx="1109">
                  <c:v>1</c:v>
                </c:pt>
                <c:pt idx="1110">
                  <c:v>9</c:v>
                </c:pt>
                <c:pt idx="1111">
                  <c:v>10</c:v>
                </c:pt>
                <c:pt idx="1112">
                  <c:v>1</c:v>
                </c:pt>
                <c:pt idx="1113">
                  <c:v>3</c:v>
                </c:pt>
                <c:pt idx="1114">
                  <c:v>4</c:v>
                </c:pt>
                <c:pt idx="1115">
                  <c:v>9</c:v>
                </c:pt>
                <c:pt idx="1116">
                  <c:v>5</c:v>
                </c:pt>
                <c:pt idx="1117">
                  <c:v>4</c:v>
                </c:pt>
                <c:pt idx="1118">
                  <c:v>2</c:v>
                </c:pt>
                <c:pt idx="1119">
                  <c:v>2</c:v>
                </c:pt>
                <c:pt idx="1120">
                  <c:v>9</c:v>
                </c:pt>
                <c:pt idx="1121">
                  <c:v>4</c:v>
                </c:pt>
                <c:pt idx="1122">
                  <c:v>6</c:v>
                </c:pt>
                <c:pt idx="1123">
                  <c:v>1</c:v>
                </c:pt>
                <c:pt idx="1124">
                  <c:v>5</c:v>
                </c:pt>
                <c:pt idx="1125">
                  <c:v>7</c:v>
                </c:pt>
                <c:pt idx="1126">
                  <c:v>1</c:v>
                </c:pt>
                <c:pt idx="1127">
                  <c:v>1</c:v>
                </c:pt>
                <c:pt idx="1128">
                  <c:v>6</c:v>
                </c:pt>
                <c:pt idx="1129">
                  <c:v>8</c:v>
                </c:pt>
                <c:pt idx="1130">
                  <c:v>2</c:v>
                </c:pt>
                <c:pt idx="1131">
                  <c:v>8</c:v>
                </c:pt>
                <c:pt idx="1132">
                  <c:v>3</c:v>
                </c:pt>
                <c:pt idx="1133">
                  <c:v>5</c:v>
                </c:pt>
                <c:pt idx="1134">
                  <c:v>4</c:v>
                </c:pt>
                <c:pt idx="1135">
                  <c:v>7</c:v>
                </c:pt>
                <c:pt idx="1136">
                  <c:v>7</c:v>
                </c:pt>
                <c:pt idx="1137">
                  <c:v>3</c:v>
                </c:pt>
                <c:pt idx="1138">
                  <c:v>7</c:v>
                </c:pt>
                <c:pt idx="1139">
                  <c:v>4</c:v>
                </c:pt>
                <c:pt idx="1140">
                  <c:v>0</c:v>
                </c:pt>
                <c:pt idx="1141">
                  <c:v>4</c:v>
                </c:pt>
                <c:pt idx="1142">
                  <c:v>7</c:v>
                </c:pt>
                <c:pt idx="1143">
                  <c:v>7</c:v>
                </c:pt>
                <c:pt idx="1144">
                  <c:v>1</c:v>
                </c:pt>
                <c:pt idx="1145">
                  <c:v>2</c:v>
                </c:pt>
                <c:pt idx="1146">
                  <c:v>9</c:v>
                </c:pt>
                <c:pt idx="1147">
                  <c:v>9</c:v>
                </c:pt>
                <c:pt idx="1148">
                  <c:v>8</c:v>
                </c:pt>
                <c:pt idx="1149">
                  <c:v>1</c:v>
                </c:pt>
                <c:pt idx="1150">
                  <c:v>6</c:v>
                </c:pt>
                <c:pt idx="1151">
                  <c:v>1</c:v>
                </c:pt>
                <c:pt idx="1152">
                  <c:v>4</c:v>
                </c:pt>
                <c:pt idx="1153">
                  <c:v>10</c:v>
                </c:pt>
                <c:pt idx="1154">
                  <c:v>5</c:v>
                </c:pt>
                <c:pt idx="1155">
                  <c:v>3</c:v>
                </c:pt>
                <c:pt idx="1156">
                  <c:v>4</c:v>
                </c:pt>
                <c:pt idx="1157">
                  <c:v>3</c:v>
                </c:pt>
                <c:pt idx="1158">
                  <c:v>5</c:v>
                </c:pt>
                <c:pt idx="1159">
                  <c:v>2</c:v>
                </c:pt>
                <c:pt idx="1160">
                  <c:v>9</c:v>
                </c:pt>
                <c:pt idx="1161">
                  <c:v>4</c:v>
                </c:pt>
                <c:pt idx="1162">
                  <c:v>1</c:v>
                </c:pt>
                <c:pt idx="1163">
                  <c:v>6</c:v>
                </c:pt>
                <c:pt idx="1164">
                  <c:v>2</c:v>
                </c:pt>
                <c:pt idx="1165">
                  <c:v>7</c:v>
                </c:pt>
                <c:pt idx="1166">
                  <c:v>1</c:v>
                </c:pt>
                <c:pt idx="1167">
                  <c:v>2</c:v>
                </c:pt>
                <c:pt idx="1168">
                  <c:v>5</c:v>
                </c:pt>
                <c:pt idx="1169">
                  <c:v>7</c:v>
                </c:pt>
                <c:pt idx="1170">
                  <c:v>1</c:v>
                </c:pt>
                <c:pt idx="1171">
                  <c:v>3</c:v>
                </c:pt>
                <c:pt idx="1172">
                  <c:v>1</c:v>
                </c:pt>
                <c:pt idx="1173">
                  <c:v>2</c:v>
                </c:pt>
                <c:pt idx="1174">
                  <c:v>3</c:v>
                </c:pt>
                <c:pt idx="1175">
                  <c:v>1</c:v>
                </c:pt>
                <c:pt idx="1176">
                  <c:v>5</c:v>
                </c:pt>
                <c:pt idx="1177">
                  <c:v>1</c:v>
                </c:pt>
                <c:pt idx="1178">
                  <c:v>2</c:v>
                </c:pt>
                <c:pt idx="1179">
                  <c:v>10</c:v>
                </c:pt>
                <c:pt idx="1180">
                  <c:v>6</c:v>
                </c:pt>
                <c:pt idx="1181">
                  <c:v>9</c:v>
                </c:pt>
                <c:pt idx="1182">
                  <c:v>3</c:v>
                </c:pt>
                <c:pt idx="1183">
                  <c:v>2</c:v>
                </c:pt>
                <c:pt idx="1184">
                  <c:v>7</c:v>
                </c:pt>
                <c:pt idx="1185">
                  <c:v>4</c:v>
                </c:pt>
                <c:pt idx="1186">
                  <c:v>2</c:v>
                </c:pt>
                <c:pt idx="1187">
                  <c:v>2</c:v>
                </c:pt>
                <c:pt idx="1188">
                  <c:v>1</c:v>
                </c:pt>
                <c:pt idx="1189">
                  <c:v>1</c:v>
                </c:pt>
                <c:pt idx="1190">
                  <c:v>3</c:v>
                </c:pt>
                <c:pt idx="1191">
                  <c:v>5</c:v>
                </c:pt>
                <c:pt idx="1192">
                  <c:v>5</c:v>
                </c:pt>
                <c:pt idx="1193">
                  <c:v>3</c:v>
                </c:pt>
                <c:pt idx="1194">
                  <c:v>2</c:v>
                </c:pt>
                <c:pt idx="1195">
                  <c:v>6</c:v>
                </c:pt>
                <c:pt idx="1196">
                  <c:v>10</c:v>
                </c:pt>
                <c:pt idx="1197">
                  <c:v>1</c:v>
                </c:pt>
                <c:pt idx="1198">
                  <c:v>7</c:v>
                </c:pt>
                <c:pt idx="1199">
                  <c:v>5</c:v>
                </c:pt>
                <c:pt idx="1200">
                  <c:v>6</c:v>
                </c:pt>
                <c:pt idx="1201">
                  <c:v>4</c:v>
                </c:pt>
                <c:pt idx="1202">
                  <c:v>1</c:v>
                </c:pt>
                <c:pt idx="1203">
                  <c:v>6</c:v>
                </c:pt>
                <c:pt idx="1204">
                  <c:v>4</c:v>
                </c:pt>
                <c:pt idx="1205">
                  <c:v>7</c:v>
                </c:pt>
                <c:pt idx="1206">
                  <c:v>4</c:v>
                </c:pt>
                <c:pt idx="1207">
                  <c:v>3</c:v>
                </c:pt>
                <c:pt idx="1208">
                  <c:v>4</c:v>
                </c:pt>
                <c:pt idx="1209">
                  <c:v>1</c:v>
                </c:pt>
                <c:pt idx="1210">
                  <c:v>1</c:v>
                </c:pt>
                <c:pt idx="1211">
                  <c:v>3</c:v>
                </c:pt>
                <c:pt idx="1212">
                  <c:v>4</c:v>
                </c:pt>
                <c:pt idx="1213">
                  <c:v>2</c:v>
                </c:pt>
                <c:pt idx="1214">
                  <c:v>7</c:v>
                </c:pt>
                <c:pt idx="1215">
                  <c:v>3</c:v>
                </c:pt>
                <c:pt idx="1216">
                  <c:v>4</c:v>
                </c:pt>
                <c:pt idx="1217">
                  <c:v>5</c:v>
                </c:pt>
                <c:pt idx="1218">
                  <c:v>4</c:v>
                </c:pt>
                <c:pt idx="1219">
                  <c:v>6</c:v>
                </c:pt>
                <c:pt idx="1220">
                  <c:v>3</c:v>
                </c:pt>
                <c:pt idx="1221">
                  <c:v>1</c:v>
                </c:pt>
                <c:pt idx="1222">
                  <c:v>3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1</c:v>
                </c:pt>
                <c:pt idx="1227">
                  <c:v>10</c:v>
                </c:pt>
                <c:pt idx="1228">
                  <c:v>5</c:v>
                </c:pt>
                <c:pt idx="1229">
                  <c:v>6</c:v>
                </c:pt>
                <c:pt idx="1230">
                  <c:v>5</c:v>
                </c:pt>
                <c:pt idx="1231">
                  <c:v>1</c:v>
                </c:pt>
                <c:pt idx="1232">
                  <c:v>5</c:v>
                </c:pt>
                <c:pt idx="1233">
                  <c:v>5</c:v>
                </c:pt>
                <c:pt idx="1234">
                  <c:v>7</c:v>
                </c:pt>
                <c:pt idx="1235">
                  <c:v>6</c:v>
                </c:pt>
                <c:pt idx="1236">
                  <c:v>5</c:v>
                </c:pt>
                <c:pt idx="1237">
                  <c:v>11</c:v>
                </c:pt>
                <c:pt idx="1238">
                  <c:v>3</c:v>
                </c:pt>
                <c:pt idx="1239">
                  <c:v>5</c:v>
                </c:pt>
                <c:pt idx="1240">
                  <c:v>6</c:v>
                </c:pt>
                <c:pt idx="1241">
                  <c:v>8</c:v>
                </c:pt>
                <c:pt idx="1242">
                  <c:v>2</c:v>
                </c:pt>
                <c:pt idx="1243">
                  <c:v>1</c:v>
                </c:pt>
                <c:pt idx="1244">
                  <c:v>1</c:v>
                </c:pt>
                <c:pt idx="1245">
                  <c:v>4</c:v>
                </c:pt>
                <c:pt idx="1246">
                  <c:v>6</c:v>
                </c:pt>
                <c:pt idx="1247">
                  <c:v>5</c:v>
                </c:pt>
                <c:pt idx="1248">
                  <c:v>0</c:v>
                </c:pt>
                <c:pt idx="1249">
                  <c:v>1</c:v>
                </c:pt>
                <c:pt idx="1250">
                  <c:v>6</c:v>
                </c:pt>
                <c:pt idx="1251">
                  <c:v>4</c:v>
                </c:pt>
                <c:pt idx="1252">
                  <c:v>8</c:v>
                </c:pt>
                <c:pt idx="1253">
                  <c:v>2</c:v>
                </c:pt>
                <c:pt idx="1254">
                  <c:v>2</c:v>
                </c:pt>
                <c:pt idx="1255">
                  <c:v>3</c:v>
                </c:pt>
                <c:pt idx="1256">
                  <c:v>3</c:v>
                </c:pt>
                <c:pt idx="1257">
                  <c:v>6</c:v>
                </c:pt>
                <c:pt idx="1258">
                  <c:v>2</c:v>
                </c:pt>
                <c:pt idx="1259">
                  <c:v>4</c:v>
                </c:pt>
                <c:pt idx="1260">
                  <c:v>6</c:v>
                </c:pt>
                <c:pt idx="1261">
                  <c:v>2</c:v>
                </c:pt>
                <c:pt idx="1262">
                  <c:v>1</c:v>
                </c:pt>
                <c:pt idx="1263">
                  <c:v>2</c:v>
                </c:pt>
                <c:pt idx="1264">
                  <c:v>1</c:v>
                </c:pt>
                <c:pt idx="1265">
                  <c:v>8</c:v>
                </c:pt>
                <c:pt idx="1266">
                  <c:v>2</c:v>
                </c:pt>
                <c:pt idx="1267">
                  <c:v>5</c:v>
                </c:pt>
                <c:pt idx="1268">
                  <c:v>9</c:v>
                </c:pt>
                <c:pt idx="1269">
                  <c:v>23</c:v>
                </c:pt>
                <c:pt idx="1270">
                  <c:v>3</c:v>
                </c:pt>
                <c:pt idx="1271">
                  <c:v>3</c:v>
                </c:pt>
                <c:pt idx="1272">
                  <c:v>9</c:v>
                </c:pt>
                <c:pt idx="1273">
                  <c:v>11</c:v>
                </c:pt>
                <c:pt idx="1274">
                  <c:v>4</c:v>
                </c:pt>
                <c:pt idx="1275">
                  <c:v>7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8</c:v>
                </c:pt>
                <c:pt idx="1282">
                  <c:v>6</c:v>
                </c:pt>
                <c:pt idx="1283">
                  <c:v>9</c:v>
                </c:pt>
                <c:pt idx="1284">
                  <c:v>1</c:v>
                </c:pt>
                <c:pt idx="1285">
                  <c:v>3</c:v>
                </c:pt>
                <c:pt idx="1286">
                  <c:v>4</c:v>
                </c:pt>
                <c:pt idx="1287">
                  <c:v>11</c:v>
                </c:pt>
                <c:pt idx="1288">
                  <c:v>6</c:v>
                </c:pt>
                <c:pt idx="1289">
                  <c:v>5</c:v>
                </c:pt>
                <c:pt idx="1290">
                  <c:v>2</c:v>
                </c:pt>
                <c:pt idx="1291">
                  <c:v>10</c:v>
                </c:pt>
                <c:pt idx="1292">
                  <c:v>9</c:v>
                </c:pt>
                <c:pt idx="1293">
                  <c:v>6</c:v>
                </c:pt>
                <c:pt idx="1294">
                  <c:v>2</c:v>
                </c:pt>
                <c:pt idx="1295">
                  <c:v>2</c:v>
                </c:pt>
                <c:pt idx="1296">
                  <c:v>1</c:v>
                </c:pt>
                <c:pt idx="1297">
                  <c:v>6</c:v>
                </c:pt>
                <c:pt idx="1298">
                  <c:v>1</c:v>
                </c:pt>
                <c:pt idx="1299">
                  <c:v>8</c:v>
                </c:pt>
                <c:pt idx="1300">
                  <c:v>1</c:v>
                </c:pt>
                <c:pt idx="1301">
                  <c:v>2</c:v>
                </c:pt>
                <c:pt idx="1302">
                  <c:v>7</c:v>
                </c:pt>
                <c:pt idx="1303">
                  <c:v>2</c:v>
                </c:pt>
                <c:pt idx="1304">
                  <c:v>5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3</c:v>
                </c:pt>
                <c:pt idx="1309">
                  <c:v>5</c:v>
                </c:pt>
                <c:pt idx="1310">
                  <c:v>2</c:v>
                </c:pt>
                <c:pt idx="1311">
                  <c:v>3</c:v>
                </c:pt>
                <c:pt idx="1312">
                  <c:v>4</c:v>
                </c:pt>
                <c:pt idx="1313">
                  <c:v>6</c:v>
                </c:pt>
                <c:pt idx="1314">
                  <c:v>7</c:v>
                </c:pt>
                <c:pt idx="1315">
                  <c:v>4</c:v>
                </c:pt>
                <c:pt idx="1316">
                  <c:v>4</c:v>
                </c:pt>
                <c:pt idx="1317">
                  <c:v>5</c:v>
                </c:pt>
                <c:pt idx="1318">
                  <c:v>1</c:v>
                </c:pt>
                <c:pt idx="1319">
                  <c:v>1</c:v>
                </c:pt>
                <c:pt idx="1320">
                  <c:v>2</c:v>
                </c:pt>
                <c:pt idx="1321">
                  <c:v>2</c:v>
                </c:pt>
                <c:pt idx="1322">
                  <c:v>11</c:v>
                </c:pt>
                <c:pt idx="1323">
                  <c:v>4</c:v>
                </c:pt>
                <c:pt idx="1324">
                  <c:v>6</c:v>
                </c:pt>
                <c:pt idx="1325">
                  <c:v>2</c:v>
                </c:pt>
                <c:pt idx="1326">
                  <c:v>5</c:v>
                </c:pt>
                <c:pt idx="1327">
                  <c:v>2</c:v>
                </c:pt>
                <c:pt idx="1328">
                  <c:v>2</c:v>
                </c:pt>
                <c:pt idx="1329">
                  <c:v>3</c:v>
                </c:pt>
                <c:pt idx="1330">
                  <c:v>6</c:v>
                </c:pt>
                <c:pt idx="1331">
                  <c:v>2</c:v>
                </c:pt>
                <c:pt idx="1332">
                  <c:v>1</c:v>
                </c:pt>
                <c:pt idx="1333">
                  <c:v>2</c:v>
                </c:pt>
                <c:pt idx="1334">
                  <c:v>1</c:v>
                </c:pt>
                <c:pt idx="1335">
                  <c:v>7</c:v>
                </c:pt>
                <c:pt idx="1336">
                  <c:v>4</c:v>
                </c:pt>
                <c:pt idx="1337">
                  <c:v>1</c:v>
                </c:pt>
                <c:pt idx="1338">
                  <c:v>2</c:v>
                </c:pt>
                <c:pt idx="1339">
                  <c:v>3</c:v>
                </c:pt>
                <c:pt idx="1340">
                  <c:v>6</c:v>
                </c:pt>
                <c:pt idx="1341">
                  <c:v>11</c:v>
                </c:pt>
                <c:pt idx="1342">
                  <c:v>5</c:v>
                </c:pt>
                <c:pt idx="1343">
                  <c:v>2</c:v>
                </c:pt>
                <c:pt idx="1344">
                  <c:v>9</c:v>
                </c:pt>
                <c:pt idx="1345">
                  <c:v>6</c:v>
                </c:pt>
                <c:pt idx="1346">
                  <c:v>9</c:v>
                </c:pt>
                <c:pt idx="1347">
                  <c:v>5</c:v>
                </c:pt>
                <c:pt idx="1348">
                  <c:v>3</c:v>
                </c:pt>
                <c:pt idx="1349">
                  <c:v>8</c:v>
                </c:pt>
                <c:pt idx="1350">
                  <c:v>3</c:v>
                </c:pt>
                <c:pt idx="1351">
                  <c:v>1</c:v>
                </c:pt>
                <c:pt idx="1352">
                  <c:v>2</c:v>
                </c:pt>
                <c:pt idx="1353">
                  <c:v>3</c:v>
                </c:pt>
                <c:pt idx="1354">
                  <c:v>2</c:v>
                </c:pt>
                <c:pt idx="1355">
                  <c:v>1</c:v>
                </c:pt>
                <c:pt idx="1356">
                  <c:v>3</c:v>
                </c:pt>
                <c:pt idx="1357">
                  <c:v>7</c:v>
                </c:pt>
                <c:pt idx="1358">
                  <c:v>11</c:v>
                </c:pt>
                <c:pt idx="1359">
                  <c:v>9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0</c:v>
                </c:pt>
                <c:pt idx="1364">
                  <c:v>1</c:v>
                </c:pt>
                <c:pt idx="1365">
                  <c:v>3</c:v>
                </c:pt>
                <c:pt idx="1366">
                  <c:v>8</c:v>
                </c:pt>
                <c:pt idx="1367">
                  <c:v>2</c:v>
                </c:pt>
                <c:pt idx="1368">
                  <c:v>6</c:v>
                </c:pt>
                <c:pt idx="1369">
                  <c:v>7</c:v>
                </c:pt>
                <c:pt idx="1370">
                  <c:v>6</c:v>
                </c:pt>
                <c:pt idx="1371">
                  <c:v>10</c:v>
                </c:pt>
                <c:pt idx="1372">
                  <c:v>1</c:v>
                </c:pt>
                <c:pt idx="1373">
                  <c:v>4</c:v>
                </c:pt>
                <c:pt idx="1374">
                  <c:v>2</c:v>
                </c:pt>
                <c:pt idx="1375">
                  <c:v>1</c:v>
                </c:pt>
                <c:pt idx="1376">
                  <c:v>5</c:v>
                </c:pt>
                <c:pt idx="1377">
                  <c:v>1</c:v>
                </c:pt>
                <c:pt idx="1378">
                  <c:v>2</c:v>
                </c:pt>
                <c:pt idx="1379">
                  <c:v>5</c:v>
                </c:pt>
                <c:pt idx="1380">
                  <c:v>3</c:v>
                </c:pt>
                <c:pt idx="1381">
                  <c:v>7</c:v>
                </c:pt>
                <c:pt idx="1382">
                  <c:v>5</c:v>
                </c:pt>
                <c:pt idx="1383">
                  <c:v>1</c:v>
                </c:pt>
                <c:pt idx="1384">
                  <c:v>3</c:v>
                </c:pt>
                <c:pt idx="1385">
                  <c:v>3</c:v>
                </c:pt>
                <c:pt idx="1386">
                  <c:v>4</c:v>
                </c:pt>
                <c:pt idx="1387">
                  <c:v>0</c:v>
                </c:pt>
                <c:pt idx="1388">
                  <c:v>3</c:v>
                </c:pt>
                <c:pt idx="1389">
                  <c:v>1</c:v>
                </c:pt>
                <c:pt idx="1390">
                  <c:v>3</c:v>
                </c:pt>
                <c:pt idx="1391">
                  <c:v>4</c:v>
                </c:pt>
                <c:pt idx="1392">
                  <c:v>7</c:v>
                </c:pt>
                <c:pt idx="1393">
                  <c:v>4</c:v>
                </c:pt>
                <c:pt idx="1394">
                  <c:v>2</c:v>
                </c:pt>
                <c:pt idx="1395">
                  <c:v>8</c:v>
                </c:pt>
                <c:pt idx="1396">
                  <c:v>10</c:v>
                </c:pt>
                <c:pt idx="1397">
                  <c:v>6</c:v>
                </c:pt>
                <c:pt idx="1398">
                  <c:v>3</c:v>
                </c:pt>
                <c:pt idx="1399">
                  <c:v>6</c:v>
                </c:pt>
                <c:pt idx="1400">
                  <c:v>1</c:v>
                </c:pt>
                <c:pt idx="1401">
                  <c:v>2</c:v>
                </c:pt>
                <c:pt idx="1402">
                  <c:v>5</c:v>
                </c:pt>
                <c:pt idx="1403">
                  <c:v>8</c:v>
                </c:pt>
                <c:pt idx="1404">
                  <c:v>7</c:v>
                </c:pt>
                <c:pt idx="1405">
                  <c:v>5</c:v>
                </c:pt>
                <c:pt idx="1406">
                  <c:v>3</c:v>
                </c:pt>
                <c:pt idx="1407">
                  <c:v>2</c:v>
                </c:pt>
                <c:pt idx="1408">
                  <c:v>9</c:v>
                </c:pt>
                <c:pt idx="1409">
                  <c:v>2</c:v>
                </c:pt>
                <c:pt idx="1410">
                  <c:v>1</c:v>
                </c:pt>
                <c:pt idx="1411">
                  <c:v>1</c:v>
                </c:pt>
                <c:pt idx="1412">
                  <c:v>2</c:v>
                </c:pt>
                <c:pt idx="1413">
                  <c:v>4</c:v>
                </c:pt>
                <c:pt idx="1414">
                  <c:v>6</c:v>
                </c:pt>
                <c:pt idx="1415">
                  <c:v>10</c:v>
                </c:pt>
                <c:pt idx="1416">
                  <c:v>4</c:v>
                </c:pt>
                <c:pt idx="1417">
                  <c:v>2</c:v>
                </c:pt>
                <c:pt idx="1418">
                  <c:v>8</c:v>
                </c:pt>
                <c:pt idx="1419">
                  <c:v>9</c:v>
                </c:pt>
                <c:pt idx="1420">
                  <c:v>7</c:v>
                </c:pt>
                <c:pt idx="1421">
                  <c:v>2</c:v>
                </c:pt>
                <c:pt idx="1422">
                  <c:v>3</c:v>
                </c:pt>
                <c:pt idx="1423">
                  <c:v>3</c:v>
                </c:pt>
                <c:pt idx="1424">
                  <c:v>5</c:v>
                </c:pt>
                <c:pt idx="1425">
                  <c:v>3</c:v>
                </c:pt>
                <c:pt idx="1426">
                  <c:v>6</c:v>
                </c:pt>
                <c:pt idx="1427">
                  <c:v>3</c:v>
                </c:pt>
                <c:pt idx="1428">
                  <c:v>3</c:v>
                </c:pt>
                <c:pt idx="1429">
                  <c:v>2</c:v>
                </c:pt>
                <c:pt idx="1430">
                  <c:v>6</c:v>
                </c:pt>
                <c:pt idx="1431">
                  <c:v>11</c:v>
                </c:pt>
                <c:pt idx="1432">
                  <c:v>2</c:v>
                </c:pt>
                <c:pt idx="1433">
                  <c:v>4</c:v>
                </c:pt>
                <c:pt idx="1434">
                  <c:v>2</c:v>
                </c:pt>
                <c:pt idx="1435">
                  <c:v>3</c:v>
                </c:pt>
                <c:pt idx="1436">
                  <c:v>8</c:v>
                </c:pt>
                <c:pt idx="1437">
                  <c:v>3</c:v>
                </c:pt>
                <c:pt idx="1438">
                  <c:v>8</c:v>
                </c:pt>
                <c:pt idx="1439">
                  <c:v>9</c:v>
                </c:pt>
                <c:pt idx="1440">
                  <c:v>0</c:v>
                </c:pt>
                <c:pt idx="1441">
                  <c:v>6</c:v>
                </c:pt>
                <c:pt idx="1442">
                  <c:v>10</c:v>
                </c:pt>
                <c:pt idx="1443">
                  <c:v>3</c:v>
                </c:pt>
                <c:pt idx="1444">
                  <c:v>5</c:v>
                </c:pt>
                <c:pt idx="1445">
                  <c:v>9</c:v>
                </c:pt>
                <c:pt idx="1446">
                  <c:v>2</c:v>
                </c:pt>
                <c:pt idx="1447">
                  <c:v>2</c:v>
                </c:pt>
                <c:pt idx="1448">
                  <c:v>1</c:v>
                </c:pt>
                <c:pt idx="1449">
                  <c:v>6</c:v>
                </c:pt>
                <c:pt idx="1450">
                  <c:v>5</c:v>
                </c:pt>
                <c:pt idx="1451">
                  <c:v>4</c:v>
                </c:pt>
                <c:pt idx="1452">
                  <c:v>1</c:v>
                </c:pt>
                <c:pt idx="1453">
                  <c:v>8</c:v>
                </c:pt>
                <c:pt idx="1454">
                  <c:v>2</c:v>
                </c:pt>
                <c:pt idx="1455">
                  <c:v>1</c:v>
                </c:pt>
                <c:pt idx="1456">
                  <c:v>4</c:v>
                </c:pt>
                <c:pt idx="1457">
                  <c:v>2</c:v>
                </c:pt>
                <c:pt idx="1458">
                  <c:v>0</c:v>
                </c:pt>
                <c:pt idx="1459">
                  <c:v>2</c:v>
                </c:pt>
                <c:pt idx="1460">
                  <c:v>4</c:v>
                </c:pt>
                <c:pt idx="1461">
                  <c:v>6</c:v>
                </c:pt>
                <c:pt idx="1462">
                  <c:v>1</c:v>
                </c:pt>
                <c:pt idx="1463">
                  <c:v>4</c:v>
                </c:pt>
                <c:pt idx="1464">
                  <c:v>1</c:v>
                </c:pt>
                <c:pt idx="1465">
                  <c:v>5</c:v>
                </c:pt>
                <c:pt idx="1466">
                  <c:v>2</c:v>
                </c:pt>
                <c:pt idx="1467">
                  <c:v>2</c:v>
                </c:pt>
                <c:pt idx="1468">
                  <c:v>7</c:v>
                </c:pt>
                <c:pt idx="1469">
                  <c:v>7</c:v>
                </c:pt>
                <c:pt idx="1470">
                  <c:v>3</c:v>
                </c:pt>
                <c:pt idx="1471">
                  <c:v>5</c:v>
                </c:pt>
                <c:pt idx="1472">
                  <c:v>1</c:v>
                </c:pt>
                <c:pt idx="1473">
                  <c:v>2</c:v>
                </c:pt>
                <c:pt idx="1474">
                  <c:v>4</c:v>
                </c:pt>
                <c:pt idx="1475">
                  <c:v>2</c:v>
                </c:pt>
                <c:pt idx="1476">
                  <c:v>4</c:v>
                </c:pt>
                <c:pt idx="1477">
                  <c:v>1</c:v>
                </c:pt>
                <c:pt idx="1478">
                  <c:v>1</c:v>
                </c:pt>
                <c:pt idx="1479">
                  <c:v>2</c:v>
                </c:pt>
                <c:pt idx="1480">
                  <c:v>3</c:v>
                </c:pt>
                <c:pt idx="1481">
                  <c:v>3</c:v>
                </c:pt>
                <c:pt idx="1482">
                  <c:v>8</c:v>
                </c:pt>
                <c:pt idx="1483">
                  <c:v>3</c:v>
                </c:pt>
                <c:pt idx="1484">
                  <c:v>6</c:v>
                </c:pt>
                <c:pt idx="1485">
                  <c:v>4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6</c:v>
                </c:pt>
                <c:pt idx="1490">
                  <c:v>4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2</c:v>
                </c:pt>
                <c:pt idx="1495">
                  <c:v>4</c:v>
                </c:pt>
                <c:pt idx="1496">
                  <c:v>8</c:v>
                </c:pt>
                <c:pt idx="1497">
                  <c:v>10</c:v>
                </c:pt>
                <c:pt idx="1498">
                  <c:v>11</c:v>
                </c:pt>
                <c:pt idx="1499">
                  <c:v>7</c:v>
                </c:pt>
                <c:pt idx="1500">
                  <c:v>1</c:v>
                </c:pt>
                <c:pt idx="1501">
                  <c:v>2</c:v>
                </c:pt>
                <c:pt idx="1502">
                  <c:v>5</c:v>
                </c:pt>
                <c:pt idx="1503">
                  <c:v>7</c:v>
                </c:pt>
                <c:pt idx="1504">
                  <c:v>5</c:v>
                </c:pt>
                <c:pt idx="1505">
                  <c:v>4</c:v>
                </c:pt>
                <c:pt idx="1506">
                  <c:v>1</c:v>
                </c:pt>
                <c:pt idx="1507">
                  <c:v>3</c:v>
                </c:pt>
                <c:pt idx="1508">
                  <c:v>2</c:v>
                </c:pt>
                <c:pt idx="1509">
                  <c:v>5</c:v>
                </c:pt>
                <c:pt idx="1510">
                  <c:v>3</c:v>
                </c:pt>
                <c:pt idx="1511">
                  <c:v>3</c:v>
                </c:pt>
                <c:pt idx="1512">
                  <c:v>7</c:v>
                </c:pt>
                <c:pt idx="1513">
                  <c:v>3</c:v>
                </c:pt>
                <c:pt idx="1514">
                  <c:v>1</c:v>
                </c:pt>
                <c:pt idx="1515">
                  <c:v>2</c:v>
                </c:pt>
                <c:pt idx="1516">
                  <c:v>1</c:v>
                </c:pt>
                <c:pt idx="1517">
                  <c:v>6</c:v>
                </c:pt>
                <c:pt idx="1518">
                  <c:v>4</c:v>
                </c:pt>
                <c:pt idx="1519">
                  <c:v>3</c:v>
                </c:pt>
                <c:pt idx="1520">
                  <c:v>3</c:v>
                </c:pt>
                <c:pt idx="1521">
                  <c:v>10</c:v>
                </c:pt>
                <c:pt idx="1522">
                  <c:v>5</c:v>
                </c:pt>
                <c:pt idx="1523">
                  <c:v>2</c:v>
                </c:pt>
                <c:pt idx="1524">
                  <c:v>5</c:v>
                </c:pt>
                <c:pt idx="1525">
                  <c:v>6</c:v>
                </c:pt>
                <c:pt idx="1526">
                  <c:v>2</c:v>
                </c:pt>
                <c:pt idx="1527">
                  <c:v>8</c:v>
                </c:pt>
                <c:pt idx="1528">
                  <c:v>5</c:v>
                </c:pt>
                <c:pt idx="1529">
                  <c:v>1</c:v>
                </c:pt>
                <c:pt idx="1530">
                  <c:v>3</c:v>
                </c:pt>
                <c:pt idx="1531">
                  <c:v>2</c:v>
                </c:pt>
                <c:pt idx="1532">
                  <c:v>4</c:v>
                </c:pt>
                <c:pt idx="1533">
                  <c:v>2</c:v>
                </c:pt>
                <c:pt idx="1534">
                  <c:v>2</c:v>
                </c:pt>
                <c:pt idx="1535">
                  <c:v>3</c:v>
                </c:pt>
                <c:pt idx="1536">
                  <c:v>4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4</c:v>
                </c:pt>
                <c:pt idx="1541">
                  <c:v>1</c:v>
                </c:pt>
                <c:pt idx="1542">
                  <c:v>6</c:v>
                </c:pt>
                <c:pt idx="1543">
                  <c:v>5</c:v>
                </c:pt>
                <c:pt idx="1544">
                  <c:v>2</c:v>
                </c:pt>
                <c:pt idx="1545">
                  <c:v>2</c:v>
                </c:pt>
                <c:pt idx="1546">
                  <c:v>5</c:v>
                </c:pt>
                <c:pt idx="1547">
                  <c:v>2</c:v>
                </c:pt>
                <c:pt idx="1548">
                  <c:v>2</c:v>
                </c:pt>
                <c:pt idx="1549">
                  <c:v>5</c:v>
                </c:pt>
                <c:pt idx="1550">
                  <c:v>5</c:v>
                </c:pt>
                <c:pt idx="1551">
                  <c:v>1</c:v>
                </c:pt>
                <c:pt idx="1552">
                  <c:v>1</c:v>
                </c:pt>
                <c:pt idx="1553">
                  <c:v>5</c:v>
                </c:pt>
                <c:pt idx="1554">
                  <c:v>2</c:v>
                </c:pt>
                <c:pt idx="1555">
                  <c:v>4</c:v>
                </c:pt>
                <c:pt idx="1556">
                  <c:v>3</c:v>
                </c:pt>
                <c:pt idx="1557">
                  <c:v>11</c:v>
                </c:pt>
                <c:pt idx="1558">
                  <c:v>6</c:v>
                </c:pt>
                <c:pt idx="1559">
                  <c:v>1</c:v>
                </c:pt>
                <c:pt idx="1560">
                  <c:v>8</c:v>
                </c:pt>
                <c:pt idx="1561">
                  <c:v>4</c:v>
                </c:pt>
                <c:pt idx="1562">
                  <c:v>7</c:v>
                </c:pt>
                <c:pt idx="1563">
                  <c:v>4</c:v>
                </c:pt>
                <c:pt idx="1564">
                  <c:v>2</c:v>
                </c:pt>
                <c:pt idx="1565">
                  <c:v>9</c:v>
                </c:pt>
                <c:pt idx="1566">
                  <c:v>3</c:v>
                </c:pt>
                <c:pt idx="1567">
                  <c:v>3</c:v>
                </c:pt>
                <c:pt idx="1568">
                  <c:v>5</c:v>
                </c:pt>
                <c:pt idx="1569">
                  <c:v>0</c:v>
                </c:pt>
                <c:pt idx="1570">
                  <c:v>6</c:v>
                </c:pt>
                <c:pt idx="1571">
                  <c:v>1</c:v>
                </c:pt>
                <c:pt idx="1572">
                  <c:v>10</c:v>
                </c:pt>
                <c:pt idx="1573">
                  <c:v>7</c:v>
                </c:pt>
                <c:pt idx="1574">
                  <c:v>5</c:v>
                </c:pt>
                <c:pt idx="1575">
                  <c:v>5</c:v>
                </c:pt>
                <c:pt idx="1576">
                  <c:v>4</c:v>
                </c:pt>
                <c:pt idx="1577">
                  <c:v>3</c:v>
                </c:pt>
                <c:pt idx="1578">
                  <c:v>2</c:v>
                </c:pt>
                <c:pt idx="1579">
                  <c:v>8</c:v>
                </c:pt>
                <c:pt idx="1580">
                  <c:v>3</c:v>
                </c:pt>
                <c:pt idx="1581">
                  <c:v>5</c:v>
                </c:pt>
                <c:pt idx="1582">
                  <c:v>2</c:v>
                </c:pt>
                <c:pt idx="1583">
                  <c:v>3</c:v>
                </c:pt>
                <c:pt idx="1584">
                  <c:v>8</c:v>
                </c:pt>
                <c:pt idx="1585">
                  <c:v>6</c:v>
                </c:pt>
                <c:pt idx="1586">
                  <c:v>4</c:v>
                </c:pt>
                <c:pt idx="1587">
                  <c:v>4</c:v>
                </c:pt>
                <c:pt idx="1588">
                  <c:v>6</c:v>
                </c:pt>
                <c:pt idx="1589">
                  <c:v>2</c:v>
                </c:pt>
                <c:pt idx="1590">
                  <c:v>4</c:v>
                </c:pt>
                <c:pt idx="1591">
                  <c:v>0</c:v>
                </c:pt>
                <c:pt idx="1592">
                  <c:v>3</c:v>
                </c:pt>
                <c:pt idx="1593">
                  <c:v>10</c:v>
                </c:pt>
                <c:pt idx="1594">
                  <c:v>11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1</c:v>
                </c:pt>
                <c:pt idx="1599">
                  <c:v>1</c:v>
                </c:pt>
                <c:pt idx="1600">
                  <c:v>3</c:v>
                </c:pt>
                <c:pt idx="1601">
                  <c:v>3</c:v>
                </c:pt>
                <c:pt idx="1602">
                  <c:v>4</c:v>
                </c:pt>
                <c:pt idx="1603">
                  <c:v>11</c:v>
                </c:pt>
                <c:pt idx="1604">
                  <c:v>3</c:v>
                </c:pt>
                <c:pt idx="1605">
                  <c:v>8</c:v>
                </c:pt>
                <c:pt idx="1606">
                  <c:v>0</c:v>
                </c:pt>
                <c:pt idx="1607">
                  <c:v>2</c:v>
                </c:pt>
                <c:pt idx="1608">
                  <c:v>5</c:v>
                </c:pt>
                <c:pt idx="1609">
                  <c:v>2</c:v>
                </c:pt>
                <c:pt idx="1610">
                  <c:v>4</c:v>
                </c:pt>
                <c:pt idx="1611">
                  <c:v>2</c:v>
                </c:pt>
                <c:pt idx="1612">
                  <c:v>5</c:v>
                </c:pt>
                <c:pt idx="1613">
                  <c:v>3</c:v>
                </c:pt>
                <c:pt idx="1614">
                  <c:v>2</c:v>
                </c:pt>
                <c:pt idx="1615">
                  <c:v>3</c:v>
                </c:pt>
                <c:pt idx="1616">
                  <c:v>3</c:v>
                </c:pt>
                <c:pt idx="1617">
                  <c:v>2</c:v>
                </c:pt>
                <c:pt idx="1618">
                  <c:v>0</c:v>
                </c:pt>
                <c:pt idx="1619">
                  <c:v>1</c:v>
                </c:pt>
                <c:pt idx="1620">
                  <c:v>2</c:v>
                </c:pt>
                <c:pt idx="1621">
                  <c:v>6</c:v>
                </c:pt>
                <c:pt idx="1622">
                  <c:v>4</c:v>
                </c:pt>
                <c:pt idx="1623">
                  <c:v>5</c:v>
                </c:pt>
                <c:pt idx="1624">
                  <c:v>9</c:v>
                </c:pt>
                <c:pt idx="1625">
                  <c:v>1</c:v>
                </c:pt>
                <c:pt idx="1626">
                  <c:v>2</c:v>
                </c:pt>
                <c:pt idx="1627">
                  <c:v>4</c:v>
                </c:pt>
                <c:pt idx="1628">
                  <c:v>1</c:v>
                </c:pt>
                <c:pt idx="1629">
                  <c:v>2</c:v>
                </c:pt>
                <c:pt idx="1630">
                  <c:v>6</c:v>
                </c:pt>
                <c:pt idx="1631">
                  <c:v>4</c:v>
                </c:pt>
                <c:pt idx="1632">
                  <c:v>4</c:v>
                </c:pt>
                <c:pt idx="1633">
                  <c:v>1</c:v>
                </c:pt>
                <c:pt idx="1634">
                  <c:v>5</c:v>
                </c:pt>
                <c:pt idx="1635">
                  <c:v>2</c:v>
                </c:pt>
                <c:pt idx="1636">
                  <c:v>6</c:v>
                </c:pt>
                <c:pt idx="1637">
                  <c:v>4</c:v>
                </c:pt>
                <c:pt idx="1638">
                  <c:v>3</c:v>
                </c:pt>
                <c:pt idx="1639">
                  <c:v>4</c:v>
                </c:pt>
                <c:pt idx="1640">
                  <c:v>1</c:v>
                </c:pt>
                <c:pt idx="1641">
                  <c:v>4</c:v>
                </c:pt>
                <c:pt idx="1642">
                  <c:v>3</c:v>
                </c:pt>
                <c:pt idx="1643">
                  <c:v>2</c:v>
                </c:pt>
                <c:pt idx="1644">
                  <c:v>4</c:v>
                </c:pt>
                <c:pt idx="1645">
                  <c:v>2</c:v>
                </c:pt>
                <c:pt idx="1646">
                  <c:v>7</c:v>
                </c:pt>
                <c:pt idx="1647">
                  <c:v>1</c:v>
                </c:pt>
                <c:pt idx="1648">
                  <c:v>6</c:v>
                </c:pt>
                <c:pt idx="1649">
                  <c:v>1</c:v>
                </c:pt>
                <c:pt idx="1650">
                  <c:v>6</c:v>
                </c:pt>
                <c:pt idx="1651">
                  <c:v>1</c:v>
                </c:pt>
                <c:pt idx="1652">
                  <c:v>8</c:v>
                </c:pt>
                <c:pt idx="1653">
                  <c:v>3</c:v>
                </c:pt>
                <c:pt idx="1654">
                  <c:v>1</c:v>
                </c:pt>
                <c:pt idx="1655">
                  <c:v>10</c:v>
                </c:pt>
                <c:pt idx="1656">
                  <c:v>2</c:v>
                </c:pt>
                <c:pt idx="1657">
                  <c:v>5</c:v>
                </c:pt>
                <c:pt idx="1658">
                  <c:v>1</c:v>
                </c:pt>
                <c:pt idx="1659">
                  <c:v>5</c:v>
                </c:pt>
                <c:pt idx="1660">
                  <c:v>2</c:v>
                </c:pt>
                <c:pt idx="1661">
                  <c:v>1</c:v>
                </c:pt>
                <c:pt idx="1662">
                  <c:v>6</c:v>
                </c:pt>
                <c:pt idx="1663">
                  <c:v>3</c:v>
                </c:pt>
                <c:pt idx="1664">
                  <c:v>7</c:v>
                </c:pt>
                <c:pt idx="1665">
                  <c:v>0</c:v>
                </c:pt>
                <c:pt idx="1666">
                  <c:v>7</c:v>
                </c:pt>
                <c:pt idx="1667">
                  <c:v>1</c:v>
                </c:pt>
                <c:pt idx="1668">
                  <c:v>1</c:v>
                </c:pt>
                <c:pt idx="1669">
                  <c:v>8</c:v>
                </c:pt>
                <c:pt idx="1670">
                  <c:v>4</c:v>
                </c:pt>
                <c:pt idx="1671">
                  <c:v>3</c:v>
                </c:pt>
                <c:pt idx="1672">
                  <c:v>1</c:v>
                </c:pt>
                <c:pt idx="1673">
                  <c:v>7</c:v>
                </c:pt>
                <c:pt idx="1674">
                  <c:v>4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7</c:v>
                </c:pt>
                <c:pt idx="1680">
                  <c:v>0</c:v>
                </c:pt>
                <c:pt idx="1681">
                  <c:v>9</c:v>
                </c:pt>
                <c:pt idx="1682">
                  <c:v>6</c:v>
                </c:pt>
                <c:pt idx="1683">
                  <c:v>1</c:v>
                </c:pt>
                <c:pt idx="1684">
                  <c:v>3</c:v>
                </c:pt>
                <c:pt idx="1685">
                  <c:v>1</c:v>
                </c:pt>
                <c:pt idx="1686">
                  <c:v>1</c:v>
                </c:pt>
                <c:pt idx="1687">
                  <c:v>0</c:v>
                </c:pt>
                <c:pt idx="1688">
                  <c:v>1</c:v>
                </c:pt>
                <c:pt idx="1689">
                  <c:v>9</c:v>
                </c:pt>
                <c:pt idx="1690">
                  <c:v>8</c:v>
                </c:pt>
                <c:pt idx="1691">
                  <c:v>5</c:v>
                </c:pt>
                <c:pt idx="1692">
                  <c:v>1</c:v>
                </c:pt>
                <c:pt idx="1693">
                  <c:v>4</c:v>
                </c:pt>
                <c:pt idx="1694">
                  <c:v>3</c:v>
                </c:pt>
                <c:pt idx="1695">
                  <c:v>6</c:v>
                </c:pt>
                <c:pt idx="1696">
                  <c:v>6</c:v>
                </c:pt>
                <c:pt idx="1697">
                  <c:v>3</c:v>
                </c:pt>
                <c:pt idx="1698">
                  <c:v>2</c:v>
                </c:pt>
                <c:pt idx="1699">
                  <c:v>2</c:v>
                </c:pt>
                <c:pt idx="1700">
                  <c:v>1</c:v>
                </c:pt>
                <c:pt idx="1701">
                  <c:v>2</c:v>
                </c:pt>
                <c:pt idx="1702">
                  <c:v>6</c:v>
                </c:pt>
                <c:pt idx="1703">
                  <c:v>2</c:v>
                </c:pt>
                <c:pt idx="1704">
                  <c:v>1</c:v>
                </c:pt>
                <c:pt idx="1705">
                  <c:v>10</c:v>
                </c:pt>
                <c:pt idx="1706">
                  <c:v>2</c:v>
                </c:pt>
                <c:pt idx="1707">
                  <c:v>5</c:v>
                </c:pt>
                <c:pt idx="1708">
                  <c:v>3</c:v>
                </c:pt>
                <c:pt idx="1709">
                  <c:v>1</c:v>
                </c:pt>
                <c:pt idx="1710">
                  <c:v>8</c:v>
                </c:pt>
                <c:pt idx="1711">
                  <c:v>7</c:v>
                </c:pt>
                <c:pt idx="1712">
                  <c:v>2</c:v>
                </c:pt>
                <c:pt idx="1713">
                  <c:v>4</c:v>
                </c:pt>
                <c:pt idx="1714">
                  <c:v>0</c:v>
                </c:pt>
                <c:pt idx="1715">
                  <c:v>4</c:v>
                </c:pt>
                <c:pt idx="1716">
                  <c:v>3</c:v>
                </c:pt>
                <c:pt idx="1717">
                  <c:v>1</c:v>
                </c:pt>
                <c:pt idx="1718">
                  <c:v>4</c:v>
                </c:pt>
                <c:pt idx="1719">
                  <c:v>1</c:v>
                </c:pt>
                <c:pt idx="1720">
                  <c:v>4</c:v>
                </c:pt>
                <c:pt idx="1721">
                  <c:v>6</c:v>
                </c:pt>
                <c:pt idx="1722">
                  <c:v>1</c:v>
                </c:pt>
                <c:pt idx="1723">
                  <c:v>7</c:v>
                </c:pt>
                <c:pt idx="1724">
                  <c:v>2</c:v>
                </c:pt>
                <c:pt idx="1725">
                  <c:v>2</c:v>
                </c:pt>
                <c:pt idx="1726">
                  <c:v>5</c:v>
                </c:pt>
                <c:pt idx="1727">
                  <c:v>4</c:v>
                </c:pt>
                <c:pt idx="1728">
                  <c:v>2</c:v>
                </c:pt>
                <c:pt idx="1729">
                  <c:v>1</c:v>
                </c:pt>
                <c:pt idx="1730">
                  <c:v>5</c:v>
                </c:pt>
                <c:pt idx="1731">
                  <c:v>11</c:v>
                </c:pt>
                <c:pt idx="1732">
                  <c:v>0</c:v>
                </c:pt>
                <c:pt idx="1733">
                  <c:v>7</c:v>
                </c:pt>
                <c:pt idx="1734">
                  <c:v>2</c:v>
                </c:pt>
                <c:pt idx="1735">
                  <c:v>3</c:v>
                </c:pt>
                <c:pt idx="1736">
                  <c:v>11</c:v>
                </c:pt>
                <c:pt idx="1737">
                  <c:v>7</c:v>
                </c:pt>
                <c:pt idx="1738">
                  <c:v>2</c:v>
                </c:pt>
                <c:pt idx="1739">
                  <c:v>2</c:v>
                </c:pt>
                <c:pt idx="1740">
                  <c:v>1</c:v>
                </c:pt>
                <c:pt idx="1741">
                  <c:v>1</c:v>
                </c:pt>
                <c:pt idx="1742">
                  <c:v>3</c:v>
                </c:pt>
                <c:pt idx="1743">
                  <c:v>5</c:v>
                </c:pt>
                <c:pt idx="1744">
                  <c:v>3</c:v>
                </c:pt>
                <c:pt idx="1745">
                  <c:v>4</c:v>
                </c:pt>
                <c:pt idx="1746">
                  <c:v>3</c:v>
                </c:pt>
                <c:pt idx="1747">
                  <c:v>4</c:v>
                </c:pt>
                <c:pt idx="1748">
                  <c:v>6</c:v>
                </c:pt>
                <c:pt idx="1749">
                  <c:v>3</c:v>
                </c:pt>
                <c:pt idx="1750">
                  <c:v>3</c:v>
                </c:pt>
                <c:pt idx="1751">
                  <c:v>7</c:v>
                </c:pt>
                <c:pt idx="1752">
                  <c:v>7</c:v>
                </c:pt>
                <c:pt idx="1753">
                  <c:v>2</c:v>
                </c:pt>
                <c:pt idx="1754">
                  <c:v>9</c:v>
                </c:pt>
                <c:pt idx="1755">
                  <c:v>3</c:v>
                </c:pt>
                <c:pt idx="1756">
                  <c:v>2</c:v>
                </c:pt>
                <c:pt idx="1757">
                  <c:v>8</c:v>
                </c:pt>
                <c:pt idx="1758">
                  <c:v>8</c:v>
                </c:pt>
                <c:pt idx="1759">
                  <c:v>4</c:v>
                </c:pt>
                <c:pt idx="1760">
                  <c:v>6</c:v>
                </c:pt>
                <c:pt idx="1761">
                  <c:v>3</c:v>
                </c:pt>
                <c:pt idx="1762">
                  <c:v>5</c:v>
                </c:pt>
                <c:pt idx="1763">
                  <c:v>3</c:v>
                </c:pt>
                <c:pt idx="1764">
                  <c:v>7</c:v>
                </c:pt>
                <c:pt idx="1765">
                  <c:v>3</c:v>
                </c:pt>
                <c:pt idx="1766">
                  <c:v>4</c:v>
                </c:pt>
                <c:pt idx="1767">
                  <c:v>5</c:v>
                </c:pt>
                <c:pt idx="1768">
                  <c:v>0</c:v>
                </c:pt>
                <c:pt idx="1769">
                  <c:v>11</c:v>
                </c:pt>
                <c:pt idx="1770">
                  <c:v>6</c:v>
                </c:pt>
                <c:pt idx="1771">
                  <c:v>8</c:v>
                </c:pt>
                <c:pt idx="1772">
                  <c:v>11</c:v>
                </c:pt>
                <c:pt idx="1773">
                  <c:v>9</c:v>
                </c:pt>
                <c:pt idx="1774">
                  <c:v>2</c:v>
                </c:pt>
                <c:pt idx="1775">
                  <c:v>5</c:v>
                </c:pt>
                <c:pt idx="1776">
                  <c:v>4</c:v>
                </c:pt>
                <c:pt idx="1777">
                  <c:v>6</c:v>
                </c:pt>
                <c:pt idx="1778">
                  <c:v>1</c:v>
                </c:pt>
                <c:pt idx="1779">
                  <c:v>1</c:v>
                </c:pt>
                <c:pt idx="1780">
                  <c:v>6</c:v>
                </c:pt>
                <c:pt idx="1781">
                  <c:v>2</c:v>
                </c:pt>
                <c:pt idx="1782">
                  <c:v>5</c:v>
                </c:pt>
                <c:pt idx="1783">
                  <c:v>6</c:v>
                </c:pt>
                <c:pt idx="1784">
                  <c:v>3</c:v>
                </c:pt>
                <c:pt idx="1785">
                  <c:v>0</c:v>
                </c:pt>
                <c:pt idx="1786">
                  <c:v>10</c:v>
                </c:pt>
                <c:pt idx="1787">
                  <c:v>7</c:v>
                </c:pt>
                <c:pt idx="1788">
                  <c:v>5</c:v>
                </c:pt>
                <c:pt idx="1789">
                  <c:v>3</c:v>
                </c:pt>
                <c:pt idx="1790">
                  <c:v>2</c:v>
                </c:pt>
                <c:pt idx="1791">
                  <c:v>5</c:v>
                </c:pt>
                <c:pt idx="1792">
                  <c:v>6</c:v>
                </c:pt>
                <c:pt idx="1793">
                  <c:v>4</c:v>
                </c:pt>
                <c:pt idx="1794">
                  <c:v>3</c:v>
                </c:pt>
                <c:pt idx="1795">
                  <c:v>1</c:v>
                </c:pt>
                <c:pt idx="1796">
                  <c:v>7</c:v>
                </c:pt>
                <c:pt idx="1797">
                  <c:v>3</c:v>
                </c:pt>
                <c:pt idx="1798">
                  <c:v>3</c:v>
                </c:pt>
                <c:pt idx="1799">
                  <c:v>4</c:v>
                </c:pt>
                <c:pt idx="1800">
                  <c:v>5</c:v>
                </c:pt>
                <c:pt idx="1801">
                  <c:v>1</c:v>
                </c:pt>
                <c:pt idx="1802">
                  <c:v>2</c:v>
                </c:pt>
                <c:pt idx="1803">
                  <c:v>5</c:v>
                </c:pt>
                <c:pt idx="1804">
                  <c:v>1</c:v>
                </c:pt>
                <c:pt idx="1805">
                  <c:v>7</c:v>
                </c:pt>
                <c:pt idx="1806">
                  <c:v>4</c:v>
                </c:pt>
                <c:pt idx="1807">
                  <c:v>9</c:v>
                </c:pt>
                <c:pt idx="1808">
                  <c:v>4</c:v>
                </c:pt>
                <c:pt idx="1809">
                  <c:v>2</c:v>
                </c:pt>
                <c:pt idx="1810">
                  <c:v>4</c:v>
                </c:pt>
                <c:pt idx="1811">
                  <c:v>5</c:v>
                </c:pt>
                <c:pt idx="1812">
                  <c:v>4</c:v>
                </c:pt>
                <c:pt idx="1813">
                  <c:v>6</c:v>
                </c:pt>
                <c:pt idx="1814">
                  <c:v>1</c:v>
                </c:pt>
                <c:pt idx="1815">
                  <c:v>5</c:v>
                </c:pt>
                <c:pt idx="1816">
                  <c:v>6</c:v>
                </c:pt>
                <c:pt idx="1817">
                  <c:v>2</c:v>
                </c:pt>
                <c:pt idx="1818">
                  <c:v>8</c:v>
                </c:pt>
                <c:pt idx="1819">
                  <c:v>8</c:v>
                </c:pt>
                <c:pt idx="1820">
                  <c:v>1</c:v>
                </c:pt>
                <c:pt idx="1821">
                  <c:v>2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8</c:v>
                </c:pt>
                <c:pt idx="1826">
                  <c:v>10</c:v>
                </c:pt>
                <c:pt idx="1827">
                  <c:v>1</c:v>
                </c:pt>
                <c:pt idx="1828">
                  <c:v>4</c:v>
                </c:pt>
                <c:pt idx="1829">
                  <c:v>9</c:v>
                </c:pt>
                <c:pt idx="1830">
                  <c:v>6</c:v>
                </c:pt>
                <c:pt idx="1831">
                  <c:v>0</c:v>
                </c:pt>
                <c:pt idx="1832">
                  <c:v>5</c:v>
                </c:pt>
                <c:pt idx="1833">
                  <c:v>5</c:v>
                </c:pt>
                <c:pt idx="1834">
                  <c:v>2</c:v>
                </c:pt>
                <c:pt idx="1835">
                  <c:v>0</c:v>
                </c:pt>
                <c:pt idx="1836">
                  <c:v>4</c:v>
                </c:pt>
                <c:pt idx="1837">
                  <c:v>4</c:v>
                </c:pt>
                <c:pt idx="1838">
                  <c:v>1</c:v>
                </c:pt>
                <c:pt idx="1839">
                  <c:v>4</c:v>
                </c:pt>
                <c:pt idx="1840">
                  <c:v>3</c:v>
                </c:pt>
                <c:pt idx="1841">
                  <c:v>1</c:v>
                </c:pt>
                <c:pt idx="1842">
                  <c:v>10</c:v>
                </c:pt>
                <c:pt idx="1843">
                  <c:v>6</c:v>
                </c:pt>
                <c:pt idx="1844">
                  <c:v>1</c:v>
                </c:pt>
                <c:pt idx="1845">
                  <c:v>6</c:v>
                </c:pt>
                <c:pt idx="1846">
                  <c:v>5</c:v>
                </c:pt>
                <c:pt idx="1847">
                  <c:v>4</c:v>
                </c:pt>
                <c:pt idx="1848">
                  <c:v>9</c:v>
                </c:pt>
                <c:pt idx="1849">
                  <c:v>11</c:v>
                </c:pt>
                <c:pt idx="1850">
                  <c:v>11</c:v>
                </c:pt>
                <c:pt idx="1851">
                  <c:v>6</c:v>
                </c:pt>
                <c:pt idx="1852">
                  <c:v>4</c:v>
                </c:pt>
                <c:pt idx="1853">
                  <c:v>4</c:v>
                </c:pt>
                <c:pt idx="1854">
                  <c:v>5</c:v>
                </c:pt>
                <c:pt idx="1855">
                  <c:v>1</c:v>
                </c:pt>
                <c:pt idx="1856">
                  <c:v>1</c:v>
                </c:pt>
                <c:pt idx="1857">
                  <c:v>6</c:v>
                </c:pt>
                <c:pt idx="1858">
                  <c:v>3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3</c:v>
                </c:pt>
                <c:pt idx="1863">
                  <c:v>5</c:v>
                </c:pt>
                <c:pt idx="1864">
                  <c:v>10</c:v>
                </c:pt>
                <c:pt idx="1865">
                  <c:v>3</c:v>
                </c:pt>
                <c:pt idx="1866">
                  <c:v>9</c:v>
                </c:pt>
                <c:pt idx="1867">
                  <c:v>1</c:v>
                </c:pt>
                <c:pt idx="1868">
                  <c:v>6</c:v>
                </c:pt>
                <c:pt idx="1869">
                  <c:v>4</c:v>
                </c:pt>
                <c:pt idx="1870">
                  <c:v>3</c:v>
                </c:pt>
                <c:pt idx="1871">
                  <c:v>4</c:v>
                </c:pt>
                <c:pt idx="1872">
                  <c:v>2</c:v>
                </c:pt>
                <c:pt idx="1873">
                  <c:v>3</c:v>
                </c:pt>
                <c:pt idx="1874">
                  <c:v>5</c:v>
                </c:pt>
                <c:pt idx="1875">
                  <c:v>2</c:v>
                </c:pt>
                <c:pt idx="1876">
                  <c:v>3</c:v>
                </c:pt>
                <c:pt idx="1877">
                  <c:v>9</c:v>
                </c:pt>
                <c:pt idx="1878">
                  <c:v>5</c:v>
                </c:pt>
                <c:pt idx="1879">
                  <c:v>3</c:v>
                </c:pt>
                <c:pt idx="1880">
                  <c:v>6</c:v>
                </c:pt>
                <c:pt idx="1881">
                  <c:v>9</c:v>
                </c:pt>
                <c:pt idx="1882">
                  <c:v>0</c:v>
                </c:pt>
                <c:pt idx="1883">
                  <c:v>3</c:v>
                </c:pt>
                <c:pt idx="1884">
                  <c:v>1</c:v>
                </c:pt>
                <c:pt idx="1885">
                  <c:v>0</c:v>
                </c:pt>
                <c:pt idx="1886">
                  <c:v>0</c:v>
                </c:pt>
                <c:pt idx="1887">
                  <c:v>7</c:v>
                </c:pt>
                <c:pt idx="1888">
                  <c:v>7</c:v>
                </c:pt>
                <c:pt idx="1889">
                  <c:v>4</c:v>
                </c:pt>
                <c:pt idx="1890">
                  <c:v>2</c:v>
                </c:pt>
                <c:pt idx="1891">
                  <c:v>4</c:v>
                </c:pt>
                <c:pt idx="1892">
                  <c:v>2</c:v>
                </c:pt>
                <c:pt idx="1893">
                  <c:v>4</c:v>
                </c:pt>
                <c:pt idx="1894">
                  <c:v>3</c:v>
                </c:pt>
                <c:pt idx="1895">
                  <c:v>7</c:v>
                </c:pt>
                <c:pt idx="1896">
                  <c:v>4</c:v>
                </c:pt>
                <c:pt idx="1897">
                  <c:v>1</c:v>
                </c:pt>
                <c:pt idx="1898">
                  <c:v>1</c:v>
                </c:pt>
                <c:pt idx="1899">
                  <c:v>3</c:v>
                </c:pt>
                <c:pt idx="1900">
                  <c:v>3</c:v>
                </c:pt>
                <c:pt idx="1901">
                  <c:v>9</c:v>
                </c:pt>
                <c:pt idx="1902">
                  <c:v>5</c:v>
                </c:pt>
                <c:pt idx="1903">
                  <c:v>2</c:v>
                </c:pt>
                <c:pt idx="1904">
                  <c:v>5</c:v>
                </c:pt>
                <c:pt idx="1905">
                  <c:v>2</c:v>
                </c:pt>
                <c:pt idx="1906">
                  <c:v>3</c:v>
                </c:pt>
                <c:pt idx="1907">
                  <c:v>1</c:v>
                </c:pt>
                <c:pt idx="1908">
                  <c:v>5</c:v>
                </c:pt>
                <c:pt idx="1909">
                  <c:v>7</c:v>
                </c:pt>
                <c:pt idx="1910">
                  <c:v>6</c:v>
                </c:pt>
                <c:pt idx="1911">
                  <c:v>4</c:v>
                </c:pt>
                <c:pt idx="1912">
                  <c:v>3</c:v>
                </c:pt>
                <c:pt idx="1913">
                  <c:v>2</c:v>
                </c:pt>
                <c:pt idx="1914">
                  <c:v>4</c:v>
                </c:pt>
                <c:pt idx="1915">
                  <c:v>11</c:v>
                </c:pt>
                <c:pt idx="1916">
                  <c:v>7</c:v>
                </c:pt>
                <c:pt idx="1917">
                  <c:v>1</c:v>
                </c:pt>
                <c:pt idx="1918">
                  <c:v>2</c:v>
                </c:pt>
                <c:pt idx="1919">
                  <c:v>8</c:v>
                </c:pt>
                <c:pt idx="1920">
                  <c:v>1</c:v>
                </c:pt>
                <c:pt idx="1921">
                  <c:v>3</c:v>
                </c:pt>
                <c:pt idx="1922">
                  <c:v>3</c:v>
                </c:pt>
                <c:pt idx="1923">
                  <c:v>2</c:v>
                </c:pt>
                <c:pt idx="1924">
                  <c:v>11</c:v>
                </c:pt>
                <c:pt idx="1925">
                  <c:v>10</c:v>
                </c:pt>
                <c:pt idx="1926">
                  <c:v>5</c:v>
                </c:pt>
                <c:pt idx="1927">
                  <c:v>10</c:v>
                </c:pt>
                <c:pt idx="1928">
                  <c:v>5</c:v>
                </c:pt>
                <c:pt idx="1929">
                  <c:v>8</c:v>
                </c:pt>
                <c:pt idx="1930">
                  <c:v>11</c:v>
                </c:pt>
                <c:pt idx="1931">
                  <c:v>3</c:v>
                </c:pt>
                <c:pt idx="1932">
                  <c:v>2</c:v>
                </c:pt>
                <c:pt idx="1933">
                  <c:v>6</c:v>
                </c:pt>
                <c:pt idx="1934">
                  <c:v>9</c:v>
                </c:pt>
                <c:pt idx="1935">
                  <c:v>5</c:v>
                </c:pt>
                <c:pt idx="1936">
                  <c:v>2</c:v>
                </c:pt>
                <c:pt idx="1937">
                  <c:v>7</c:v>
                </c:pt>
                <c:pt idx="1938">
                  <c:v>0</c:v>
                </c:pt>
                <c:pt idx="1939">
                  <c:v>6</c:v>
                </c:pt>
                <c:pt idx="1940">
                  <c:v>4</c:v>
                </c:pt>
                <c:pt idx="1941">
                  <c:v>2</c:v>
                </c:pt>
                <c:pt idx="1942">
                  <c:v>4</c:v>
                </c:pt>
                <c:pt idx="1943">
                  <c:v>6</c:v>
                </c:pt>
                <c:pt idx="1944">
                  <c:v>3</c:v>
                </c:pt>
                <c:pt idx="1945">
                  <c:v>6</c:v>
                </c:pt>
                <c:pt idx="1946">
                  <c:v>3</c:v>
                </c:pt>
                <c:pt idx="1947">
                  <c:v>2</c:v>
                </c:pt>
                <c:pt idx="1948">
                  <c:v>2</c:v>
                </c:pt>
                <c:pt idx="1949">
                  <c:v>4</c:v>
                </c:pt>
                <c:pt idx="1950">
                  <c:v>6</c:v>
                </c:pt>
                <c:pt idx="1951">
                  <c:v>0</c:v>
                </c:pt>
                <c:pt idx="1952">
                  <c:v>2</c:v>
                </c:pt>
                <c:pt idx="1953">
                  <c:v>4</c:v>
                </c:pt>
                <c:pt idx="1954">
                  <c:v>6</c:v>
                </c:pt>
                <c:pt idx="1955">
                  <c:v>3</c:v>
                </c:pt>
                <c:pt idx="1956">
                  <c:v>4</c:v>
                </c:pt>
                <c:pt idx="1957">
                  <c:v>3</c:v>
                </c:pt>
                <c:pt idx="1958">
                  <c:v>9</c:v>
                </c:pt>
                <c:pt idx="1959">
                  <c:v>1</c:v>
                </c:pt>
                <c:pt idx="1960">
                  <c:v>4</c:v>
                </c:pt>
                <c:pt idx="1961">
                  <c:v>6</c:v>
                </c:pt>
                <c:pt idx="1962">
                  <c:v>1</c:v>
                </c:pt>
                <c:pt idx="1963">
                  <c:v>4</c:v>
                </c:pt>
                <c:pt idx="1964">
                  <c:v>1</c:v>
                </c:pt>
                <c:pt idx="1965">
                  <c:v>7</c:v>
                </c:pt>
                <c:pt idx="1966">
                  <c:v>3</c:v>
                </c:pt>
                <c:pt idx="1967">
                  <c:v>9</c:v>
                </c:pt>
                <c:pt idx="1968">
                  <c:v>8</c:v>
                </c:pt>
                <c:pt idx="1969">
                  <c:v>4</c:v>
                </c:pt>
                <c:pt idx="1970">
                  <c:v>6</c:v>
                </c:pt>
                <c:pt idx="1971">
                  <c:v>9</c:v>
                </c:pt>
                <c:pt idx="1972">
                  <c:v>2</c:v>
                </c:pt>
                <c:pt idx="1973">
                  <c:v>3</c:v>
                </c:pt>
                <c:pt idx="1974">
                  <c:v>1</c:v>
                </c:pt>
                <c:pt idx="1975">
                  <c:v>3</c:v>
                </c:pt>
                <c:pt idx="1976">
                  <c:v>3</c:v>
                </c:pt>
                <c:pt idx="1977">
                  <c:v>1</c:v>
                </c:pt>
                <c:pt idx="1978">
                  <c:v>5</c:v>
                </c:pt>
                <c:pt idx="1979">
                  <c:v>5</c:v>
                </c:pt>
                <c:pt idx="1980">
                  <c:v>9</c:v>
                </c:pt>
                <c:pt idx="1981">
                  <c:v>2</c:v>
                </c:pt>
                <c:pt idx="1982">
                  <c:v>1</c:v>
                </c:pt>
                <c:pt idx="1983">
                  <c:v>2</c:v>
                </c:pt>
                <c:pt idx="1984">
                  <c:v>2</c:v>
                </c:pt>
                <c:pt idx="1985">
                  <c:v>6</c:v>
                </c:pt>
                <c:pt idx="1986">
                  <c:v>6</c:v>
                </c:pt>
                <c:pt idx="1987">
                  <c:v>7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1</c:v>
                </c:pt>
                <c:pt idx="1992">
                  <c:v>3</c:v>
                </c:pt>
                <c:pt idx="1993">
                  <c:v>8</c:v>
                </c:pt>
                <c:pt idx="1994">
                  <c:v>5</c:v>
                </c:pt>
                <c:pt idx="1995">
                  <c:v>3</c:v>
                </c:pt>
                <c:pt idx="1996">
                  <c:v>6</c:v>
                </c:pt>
                <c:pt idx="1997">
                  <c:v>5</c:v>
                </c:pt>
                <c:pt idx="1998">
                  <c:v>0</c:v>
                </c:pt>
                <c:pt idx="1999">
                  <c:v>5</c:v>
                </c:pt>
                <c:pt idx="2000">
                  <c:v>8</c:v>
                </c:pt>
                <c:pt idx="2001">
                  <c:v>1</c:v>
                </c:pt>
                <c:pt idx="2002">
                  <c:v>7</c:v>
                </c:pt>
                <c:pt idx="2003">
                  <c:v>4</c:v>
                </c:pt>
                <c:pt idx="2004">
                  <c:v>8</c:v>
                </c:pt>
                <c:pt idx="2005">
                  <c:v>4</c:v>
                </c:pt>
                <c:pt idx="2006">
                  <c:v>11</c:v>
                </c:pt>
                <c:pt idx="2007">
                  <c:v>1</c:v>
                </c:pt>
                <c:pt idx="2008">
                  <c:v>8</c:v>
                </c:pt>
                <c:pt idx="2009">
                  <c:v>5</c:v>
                </c:pt>
                <c:pt idx="2010">
                  <c:v>4</c:v>
                </c:pt>
                <c:pt idx="2011">
                  <c:v>1</c:v>
                </c:pt>
                <c:pt idx="2012">
                  <c:v>4</c:v>
                </c:pt>
                <c:pt idx="2013">
                  <c:v>5</c:v>
                </c:pt>
                <c:pt idx="2014">
                  <c:v>8</c:v>
                </c:pt>
                <c:pt idx="2015">
                  <c:v>1</c:v>
                </c:pt>
                <c:pt idx="2016">
                  <c:v>1</c:v>
                </c:pt>
                <c:pt idx="2017">
                  <c:v>3</c:v>
                </c:pt>
                <c:pt idx="2018">
                  <c:v>1</c:v>
                </c:pt>
                <c:pt idx="2019">
                  <c:v>3</c:v>
                </c:pt>
                <c:pt idx="2020">
                  <c:v>2</c:v>
                </c:pt>
                <c:pt idx="2021">
                  <c:v>10</c:v>
                </c:pt>
                <c:pt idx="2022">
                  <c:v>1</c:v>
                </c:pt>
                <c:pt idx="2023">
                  <c:v>2</c:v>
                </c:pt>
                <c:pt idx="2024">
                  <c:v>3</c:v>
                </c:pt>
                <c:pt idx="2025">
                  <c:v>1</c:v>
                </c:pt>
                <c:pt idx="2026">
                  <c:v>1</c:v>
                </c:pt>
                <c:pt idx="2027">
                  <c:v>6</c:v>
                </c:pt>
                <c:pt idx="2028">
                  <c:v>3</c:v>
                </c:pt>
                <c:pt idx="2029">
                  <c:v>1</c:v>
                </c:pt>
                <c:pt idx="2030">
                  <c:v>3</c:v>
                </c:pt>
                <c:pt idx="2031">
                  <c:v>1</c:v>
                </c:pt>
                <c:pt idx="2032">
                  <c:v>5</c:v>
                </c:pt>
                <c:pt idx="2033">
                  <c:v>2</c:v>
                </c:pt>
                <c:pt idx="2034">
                  <c:v>6</c:v>
                </c:pt>
                <c:pt idx="2035">
                  <c:v>1</c:v>
                </c:pt>
                <c:pt idx="2036">
                  <c:v>6</c:v>
                </c:pt>
                <c:pt idx="2037">
                  <c:v>25</c:v>
                </c:pt>
                <c:pt idx="2038">
                  <c:v>5</c:v>
                </c:pt>
                <c:pt idx="2039">
                  <c:v>9</c:v>
                </c:pt>
                <c:pt idx="2040">
                  <c:v>3</c:v>
                </c:pt>
                <c:pt idx="2041">
                  <c:v>4</c:v>
                </c:pt>
                <c:pt idx="2042">
                  <c:v>4</c:v>
                </c:pt>
                <c:pt idx="2043">
                  <c:v>6</c:v>
                </c:pt>
                <c:pt idx="2044">
                  <c:v>2</c:v>
                </c:pt>
                <c:pt idx="2045">
                  <c:v>3</c:v>
                </c:pt>
                <c:pt idx="2046">
                  <c:v>1</c:v>
                </c:pt>
                <c:pt idx="2047">
                  <c:v>3</c:v>
                </c:pt>
                <c:pt idx="2048">
                  <c:v>1</c:v>
                </c:pt>
                <c:pt idx="2049">
                  <c:v>1</c:v>
                </c:pt>
                <c:pt idx="2050">
                  <c:v>6</c:v>
                </c:pt>
                <c:pt idx="2051">
                  <c:v>5</c:v>
                </c:pt>
                <c:pt idx="2052">
                  <c:v>3</c:v>
                </c:pt>
                <c:pt idx="2053">
                  <c:v>1</c:v>
                </c:pt>
                <c:pt idx="2054">
                  <c:v>5</c:v>
                </c:pt>
                <c:pt idx="2055">
                  <c:v>1</c:v>
                </c:pt>
                <c:pt idx="2056">
                  <c:v>4</c:v>
                </c:pt>
                <c:pt idx="2057">
                  <c:v>3</c:v>
                </c:pt>
                <c:pt idx="2058">
                  <c:v>1</c:v>
                </c:pt>
                <c:pt idx="2059">
                  <c:v>0</c:v>
                </c:pt>
                <c:pt idx="2060">
                  <c:v>1</c:v>
                </c:pt>
                <c:pt idx="2061">
                  <c:v>3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1</c:v>
                </c:pt>
                <c:pt idx="2067">
                  <c:v>5</c:v>
                </c:pt>
                <c:pt idx="2068">
                  <c:v>5</c:v>
                </c:pt>
                <c:pt idx="2069">
                  <c:v>0</c:v>
                </c:pt>
                <c:pt idx="2070">
                  <c:v>1</c:v>
                </c:pt>
                <c:pt idx="2071">
                  <c:v>6</c:v>
                </c:pt>
                <c:pt idx="2072">
                  <c:v>2</c:v>
                </c:pt>
                <c:pt idx="2073">
                  <c:v>6</c:v>
                </c:pt>
                <c:pt idx="2074">
                  <c:v>4</c:v>
                </c:pt>
                <c:pt idx="2075">
                  <c:v>3</c:v>
                </c:pt>
                <c:pt idx="2076">
                  <c:v>3</c:v>
                </c:pt>
                <c:pt idx="2077">
                  <c:v>11</c:v>
                </c:pt>
                <c:pt idx="2078">
                  <c:v>3</c:v>
                </c:pt>
                <c:pt idx="2079">
                  <c:v>4</c:v>
                </c:pt>
                <c:pt idx="2080">
                  <c:v>6</c:v>
                </c:pt>
                <c:pt idx="2081">
                  <c:v>6</c:v>
                </c:pt>
                <c:pt idx="2082">
                  <c:v>0</c:v>
                </c:pt>
                <c:pt idx="2083">
                  <c:v>3</c:v>
                </c:pt>
                <c:pt idx="2084">
                  <c:v>3</c:v>
                </c:pt>
                <c:pt idx="2085">
                  <c:v>2</c:v>
                </c:pt>
                <c:pt idx="2086">
                  <c:v>3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1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4</c:v>
                </c:pt>
                <c:pt idx="2096">
                  <c:v>6</c:v>
                </c:pt>
                <c:pt idx="2097">
                  <c:v>1</c:v>
                </c:pt>
                <c:pt idx="2098">
                  <c:v>6</c:v>
                </c:pt>
                <c:pt idx="2099">
                  <c:v>6</c:v>
                </c:pt>
                <c:pt idx="2100">
                  <c:v>7</c:v>
                </c:pt>
                <c:pt idx="2101">
                  <c:v>5</c:v>
                </c:pt>
                <c:pt idx="2102">
                  <c:v>5</c:v>
                </c:pt>
                <c:pt idx="2103">
                  <c:v>4</c:v>
                </c:pt>
                <c:pt idx="2104">
                  <c:v>4</c:v>
                </c:pt>
                <c:pt idx="2105">
                  <c:v>2</c:v>
                </c:pt>
                <c:pt idx="2106">
                  <c:v>2</c:v>
                </c:pt>
                <c:pt idx="2107">
                  <c:v>3</c:v>
                </c:pt>
                <c:pt idx="2108">
                  <c:v>1</c:v>
                </c:pt>
                <c:pt idx="2109">
                  <c:v>3</c:v>
                </c:pt>
                <c:pt idx="2110">
                  <c:v>3</c:v>
                </c:pt>
                <c:pt idx="2111">
                  <c:v>7</c:v>
                </c:pt>
                <c:pt idx="2112">
                  <c:v>1</c:v>
                </c:pt>
                <c:pt idx="2113">
                  <c:v>3</c:v>
                </c:pt>
                <c:pt idx="2114">
                  <c:v>4</c:v>
                </c:pt>
                <c:pt idx="2115">
                  <c:v>3</c:v>
                </c:pt>
                <c:pt idx="2116">
                  <c:v>4</c:v>
                </c:pt>
                <c:pt idx="2117">
                  <c:v>2</c:v>
                </c:pt>
                <c:pt idx="2118">
                  <c:v>1</c:v>
                </c:pt>
                <c:pt idx="2119">
                  <c:v>5</c:v>
                </c:pt>
                <c:pt idx="2120">
                  <c:v>5</c:v>
                </c:pt>
                <c:pt idx="2121">
                  <c:v>3</c:v>
                </c:pt>
                <c:pt idx="2122">
                  <c:v>3</c:v>
                </c:pt>
                <c:pt idx="2123">
                  <c:v>8</c:v>
                </c:pt>
                <c:pt idx="2124">
                  <c:v>9</c:v>
                </c:pt>
                <c:pt idx="2125">
                  <c:v>3</c:v>
                </c:pt>
                <c:pt idx="2126">
                  <c:v>6</c:v>
                </c:pt>
                <c:pt idx="2127">
                  <c:v>9</c:v>
                </c:pt>
                <c:pt idx="2128">
                  <c:v>3</c:v>
                </c:pt>
                <c:pt idx="2129">
                  <c:v>11</c:v>
                </c:pt>
                <c:pt idx="2130">
                  <c:v>3</c:v>
                </c:pt>
                <c:pt idx="2131">
                  <c:v>6</c:v>
                </c:pt>
                <c:pt idx="2132">
                  <c:v>1</c:v>
                </c:pt>
                <c:pt idx="2133">
                  <c:v>1</c:v>
                </c:pt>
                <c:pt idx="2134">
                  <c:v>3</c:v>
                </c:pt>
                <c:pt idx="2135">
                  <c:v>7</c:v>
                </c:pt>
                <c:pt idx="2136">
                  <c:v>7</c:v>
                </c:pt>
                <c:pt idx="2137">
                  <c:v>3</c:v>
                </c:pt>
                <c:pt idx="2138">
                  <c:v>6</c:v>
                </c:pt>
                <c:pt idx="2139">
                  <c:v>1</c:v>
                </c:pt>
                <c:pt idx="2140">
                  <c:v>1</c:v>
                </c:pt>
                <c:pt idx="2141">
                  <c:v>3</c:v>
                </c:pt>
                <c:pt idx="2142">
                  <c:v>6</c:v>
                </c:pt>
                <c:pt idx="2143">
                  <c:v>7</c:v>
                </c:pt>
                <c:pt idx="2144">
                  <c:v>2</c:v>
                </c:pt>
                <c:pt idx="2145">
                  <c:v>6</c:v>
                </c:pt>
                <c:pt idx="2146">
                  <c:v>2</c:v>
                </c:pt>
                <c:pt idx="2147">
                  <c:v>6</c:v>
                </c:pt>
                <c:pt idx="2148">
                  <c:v>4</c:v>
                </c:pt>
                <c:pt idx="2149">
                  <c:v>0</c:v>
                </c:pt>
                <c:pt idx="2150">
                  <c:v>3</c:v>
                </c:pt>
                <c:pt idx="2151">
                  <c:v>1</c:v>
                </c:pt>
                <c:pt idx="2152">
                  <c:v>4</c:v>
                </c:pt>
                <c:pt idx="2153">
                  <c:v>3</c:v>
                </c:pt>
                <c:pt idx="2154">
                  <c:v>4</c:v>
                </c:pt>
                <c:pt idx="2155">
                  <c:v>1</c:v>
                </c:pt>
                <c:pt idx="2156">
                  <c:v>2</c:v>
                </c:pt>
                <c:pt idx="2157">
                  <c:v>2</c:v>
                </c:pt>
                <c:pt idx="2158">
                  <c:v>1</c:v>
                </c:pt>
                <c:pt idx="2159">
                  <c:v>2</c:v>
                </c:pt>
                <c:pt idx="2160">
                  <c:v>1</c:v>
                </c:pt>
                <c:pt idx="2161">
                  <c:v>2</c:v>
                </c:pt>
                <c:pt idx="2162">
                  <c:v>6</c:v>
                </c:pt>
                <c:pt idx="2163">
                  <c:v>4</c:v>
                </c:pt>
                <c:pt idx="2164">
                  <c:v>1</c:v>
                </c:pt>
                <c:pt idx="2165">
                  <c:v>3</c:v>
                </c:pt>
                <c:pt idx="2166">
                  <c:v>6</c:v>
                </c:pt>
                <c:pt idx="2167">
                  <c:v>8</c:v>
                </c:pt>
                <c:pt idx="2168">
                  <c:v>2</c:v>
                </c:pt>
                <c:pt idx="2169">
                  <c:v>1</c:v>
                </c:pt>
                <c:pt idx="2170">
                  <c:v>4</c:v>
                </c:pt>
                <c:pt idx="2171">
                  <c:v>7</c:v>
                </c:pt>
                <c:pt idx="2172">
                  <c:v>2</c:v>
                </c:pt>
                <c:pt idx="2173">
                  <c:v>4</c:v>
                </c:pt>
                <c:pt idx="2174">
                  <c:v>1</c:v>
                </c:pt>
                <c:pt idx="2175">
                  <c:v>9</c:v>
                </c:pt>
                <c:pt idx="2176">
                  <c:v>1</c:v>
                </c:pt>
                <c:pt idx="2177">
                  <c:v>3</c:v>
                </c:pt>
                <c:pt idx="2178">
                  <c:v>9</c:v>
                </c:pt>
                <c:pt idx="2179">
                  <c:v>4</c:v>
                </c:pt>
                <c:pt idx="2180">
                  <c:v>4</c:v>
                </c:pt>
                <c:pt idx="2181">
                  <c:v>8</c:v>
                </c:pt>
                <c:pt idx="2182">
                  <c:v>9</c:v>
                </c:pt>
                <c:pt idx="2183">
                  <c:v>4</c:v>
                </c:pt>
                <c:pt idx="2184">
                  <c:v>4</c:v>
                </c:pt>
                <c:pt idx="2185">
                  <c:v>5</c:v>
                </c:pt>
                <c:pt idx="2186">
                  <c:v>1</c:v>
                </c:pt>
                <c:pt idx="2187">
                  <c:v>1</c:v>
                </c:pt>
                <c:pt idx="2188">
                  <c:v>3</c:v>
                </c:pt>
                <c:pt idx="2189">
                  <c:v>7</c:v>
                </c:pt>
                <c:pt idx="2190">
                  <c:v>5</c:v>
                </c:pt>
                <c:pt idx="2191">
                  <c:v>5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2</c:v>
                </c:pt>
                <c:pt idx="2196">
                  <c:v>8</c:v>
                </c:pt>
                <c:pt idx="2197">
                  <c:v>7</c:v>
                </c:pt>
                <c:pt idx="2198">
                  <c:v>4</c:v>
                </c:pt>
                <c:pt idx="2199">
                  <c:v>3</c:v>
                </c:pt>
                <c:pt idx="2200">
                  <c:v>6</c:v>
                </c:pt>
                <c:pt idx="2201">
                  <c:v>5</c:v>
                </c:pt>
                <c:pt idx="2202">
                  <c:v>4</c:v>
                </c:pt>
                <c:pt idx="2203">
                  <c:v>3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3</c:v>
                </c:pt>
                <c:pt idx="2208">
                  <c:v>2</c:v>
                </c:pt>
                <c:pt idx="2209">
                  <c:v>3</c:v>
                </c:pt>
                <c:pt idx="2210">
                  <c:v>1</c:v>
                </c:pt>
                <c:pt idx="2211">
                  <c:v>1</c:v>
                </c:pt>
                <c:pt idx="2212">
                  <c:v>5</c:v>
                </c:pt>
                <c:pt idx="2213">
                  <c:v>6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1</c:v>
                </c:pt>
                <c:pt idx="2220">
                  <c:v>4</c:v>
                </c:pt>
                <c:pt idx="2221">
                  <c:v>1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11</c:v>
                </c:pt>
                <c:pt idx="2226">
                  <c:v>0</c:v>
                </c:pt>
                <c:pt idx="2227">
                  <c:v>5</c:v>
                </c:pt>
                <c:pt idx="2228">
                  <c:v>2</c:v>
                </c:pt>
                <c:pt idx="2229">
                  <c:v>4</c:v>
                </c:pt>
                <c:pt idx="2230">
                  <c:v>7</c:v>
                </c:pt>
                <c:pt idx="2231">
                  <c:v>1</c:v>
                </c:pt>
                <c:pt idx="2232">
                  <c:v>6</c:v>
                </c:pt>
                <c:pt idx="2233">
                  <c:v>6</c:v>
                </c:pt>
                <c:pt idx="2234">
                  <c:v>5</c:v>
                </c:pt>
                <c:pt idx="2235">
                  <c:v>1</c:v>
                </c:pt>
                <c:pt idx="2236">
                  <c:v>0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18-458D-BBE5-4819470BD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973136"/>
        <c:axId val="2047971888"/>
      </c:scatterChart>
      <c:valAx>
        <c:axId val="2047973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971888"/>
        <c:crosses val="autoZero"/>
        <c:crossBetween val="midCat"/>
      </c:valAx>
      <c:valAx>
        <c:axId val="204797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97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Income Freq.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w Cen MT" panose="020B0602020104020603"/>
            </a:rPr>
            <a:t>Income Freq.</a:t>
          </a:r>
        </a:p>
      </cx:txPr>
    </cx:title>
    <cx:plotArea>
      <cx:plotAreaRegion>
        <cx:series layoutId="clusteredColumn" uniqueId="{568E8296-B764-4FD1-A9A3-02CEDBF3CE43}">
          <cx:dataLabels pos="outEnd">
            <cx:visibility seriesName="0" categoryName="0" value="1"/>
          </cx:dataLabels>
          <cx:dataId val="0"/>
          <cx:layoutPr>
            <cx:binning intervalClosed="r">
              <cx:binCount val="15"/>
            </cx:binning>
          </cx:layoutPr>
        </cx:series>
      </cx:plotAreaRegion>
      <cx:axis id="0">
        <cx:catScaling gapWidth="0"/>
        <cx:majorTickMarks type="out"/>
        <cx:tickLabels/>
        <cx:numFmt formatCode="#,###,K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w Cen MT" panose="020B0602020104020603"/>
            </a:endParaRPr>
          </a:p>
        </cx:txPr>
      </cx:axis>
      <cx:axis id="1" hidden="1">
        <cx:valScaling/>
        <cx:majorTickMarks type="out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plotArea>
      <cx:plotAreaRegion>
        <cx:series layoutId="clusteredColumn" uniqueId="{25D73972-1B65-4B8A-9C03-EC0A514C0910}">
          <cx:dataLabels>
            <cx:visibility seriesName="0" categoryName="0" value="1"/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 hidden="1">
        <cx:valScaling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_xlchart.v1.3</cx:f>
      </cx:numDim>
    </cx:data>
  </cx:chartData>
  <cx:chart>
    <cx:plotArea>
      <cx:plotAreaRegion>
        <cx:series layoutId="clusteredColumn" uniqueId="{DF0D7DFA-3BC9-4853-9FF2-0063B426E8F0}">
          <cx:tx>
            <cx:txData>
              <cx:f>_xlchart.v1.2</cx:f>
              <cx:v>Fish</cx:v>
            </cx:txData>
          </cx:tx>
          <cx:dataLabels>
            <cx:visibility seriesName="0" categoryName="0" value="1"/>
          </cx:dataLabels>
          <cx:dataId val="0"/>
          <cx:layoutPr>
            <cx:binning intervalClosed="r">
              <cx:binCount val="15"/>
            </cx:binning>
          </cx:layoutPr>
        </cx:series>
      </cx:plotAreaRegion>
      <cx:axis id="0">
        <cx:catScaling gapWidth="0"/>
        <cx:title>
          <cx:tx>
            <cx:txData>
              <cx:v>Purchase range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w Cen MT" panose="020B0602020104020603"/>
                </a:rPr>
                <a:t>Purchase range</a:t>
              </a:r>
            </a:p>
          </cx:txPr>
        </cx:title>
        <cx:tickLabels/>
      </cx:axis>
      <cx:axis id="1" hidden="1">
        <cx:valScaling/>
        <cx:title>
          <cx:tx>
            <cx:txData>
              <cx:v>Number of customers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w Cen MT" panose="020B0602020104020603"/>
                </a:rPr>
                <a:t>Number of customers</a:t>
              </a:r>
            </a:p>
          </cx:txPr>
        </cx:title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14/relationships/chartEx" Target="../charts/chartEx2.xml"/><Relationship Id="rId13" Type="http://schemas.openxmlformats.org/officeDocument/2006/relationships/chart" Target="../charts/chart18.xml"/><Relationship Id="rId3" Type="http://schemas.openxmlformats.org/officeDocument/2006/relationships/chart" Target="../charts/chart10.xml"/><Relationship Id="rId7" Type="http://schemas.openxmlformats.org/officeDocument/2006/relationships/chart" Target="../charts/chart13.xml"/><Relationship Id="rId12" Type="http://schemas.openxmlformats.org/officeDocument/2006/relationships/chart" Target="../charts/chart17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2.xml"/><Relationship Id="rId11" Type="http://schemas.openxmlformats.org/officeDocument/2006/relationships/chart" Target="../charts/chart16.xml"/><Relationship Id="rId5" Type="http://schemas.openxmlformats.org/officeDocument/2006/relationships/chart" Target="../charts/chart11.xml"/><Relationship Id="rId10" Type="http://schemas.openxmlformats.org/officeDocument/2006/relationships/chart" Target="../charts/chart15.xml"/><Relationship Id="rId4" Type="http://schemas.microsoft.com/office/2014/relationships/chartEx" Target="../charts/chartEx1.xml"/><Relationship Id="rId9" Type="http://schemas.openxmlformats.org/officeDocument/2006/relationships/chart" Target="../charts/chart14.xml"/><Relationship Id="rId14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52160</xdr:colOff>
      <xdr:row>1</xdr:row>
      <xdr:rowOff>175078</xdr:rowOff>
    </xdr:from>
    <xdr:to>
      <xdr:col>39</xdr:col>
      <xdr:colOff>646338</xdr:colOff>
      <xdr:row>17</xdr:row>
      <xdr:rowOff>15421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9871E-9D25-4E78-B944-DD9C6B62F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15875</xdr:colOff>
      <xdr:row>18</xdr:row>
      <xdr:rowOff>0</xdr:rowOff>
    </xdr:from>
    <xdr:to>
      <xdr:col>39</xdr:col>
      <xdr:colOff>610053</xdr:colOff>
      <xdr:row>33</xdr:row>
      <xdr:rowOff>21772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C9A426-382C-430A-BE46-F5F656439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15875</xdr:colOff>
      <xdr:row>34</xdr:row>
      <xdr:rowOff>0</xdr:rowOff>
    </xdr:from>
    <xdr:to>
      <xdr:col>39</xdr:col>
      <xdr:colOff>610053</xdr:colOff>
      <xdr:row>49</xdr:row>
      <xdr:rowOff>21772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26D799-ECCD-4621-B7CB-4FCDF92E05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15875</xdr:colOff>
      <xdr:row>50</xdr:row>
      <xdr:rowOff>0</xdr:rowOff>
    </xdr:from>
    <xdr:to>
      <xdr:col>39</xdr:col>
      <xdr:colOff>610053</xdr:colOff>
      <xdr:row>65</xdr:row>
      <xdr:rowOff>21771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FCD51B-0F89-4675-A1BA-EC364BF29D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1170214</xdr:colOff>
      <xdr:row>3</xdr:row>
      <xdr:rowOff>166007</xdr:rowOff>
    </xdr:from>
    <xdr:to>
      <xdr:col>19</xdr:col>
      <xdr:colOff>371928</xdr:colOff>
      <xdr:row>19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66C9AD-1535-4A60-91E3-F8F0EAC93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1152071</xdr:colOff>
      <xdr:row>19</xdr:row>
      <xdr:rowOff>20865</xdr:rowOff>
    </xdr:from>
    <xdr:to>
      <xdr:col>19</xdr:col>
      <xdr:colOff>353785</xdr:colOff>
      <xdr:row>34</xdr:row>
      <xdr:rowOff>42637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2BCA1B-99E5-49F0-BAC7-A44F3C2DE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599539</xdr:colOff>
      <xdr:row>4</xdr:row>
      <xdr:rowOff>95086</xdr:rowOff>
    </xdr:from>
    <xdr:to>
      <xdr:col>26</xdr:col>
      <xdr:colOff>149267</xdr:colOff>
      <xdr:row>19</xdr:row>
      <xdr:rowOff>116856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764E24F-D1DD-4435-90F2-7700AA894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451305</xdr:colOff>
      <xdr:row>0</xdr:row>
      <xdr:rowOff>78179</xdr:rowOff>
    </xdr:from>
    <xdr:to>
      <xdr:col>34</xdr:col>
      <xdr:colOff>27214</xdr:colOff>
      <xdr:row>13</xdr:row>
      <xdr:rowOff>105063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592909C-1BB7-4BE2-B6CD-4735E58839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112445</xdr:colOff>
      <xdr:row>0</xdr:row>
      <xdr:rowOff>0</xdr:rowOff>
    </xdr:from>
    <xdr:to>
      <xdr:col>41</xdr:col>
      <xdr:colOff>121515</xdr:colOff>
      <xdr:row>13</xdr:row>
      <xdr:rowOff>89146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C84707C-0AB1-4FB7-B38F-1C3AF301B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581890</xdr:colOff>
      <xdr:row>0</xdr:row>
      <xdr:rowOff>86406</xdr:rowOff>
    </xdr:from>
    <xdr:to>
      <xdr:col>27</xdr:col>
      <xdr:colOff>377372</xdr:colOff>
      <xdr:row>13</xdr:row>
      <xdr:rowOff>71437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3030810-DEBF-41C5-8BF3-1F8BBDF8B7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464912</xdr:colOff>
      <xdr:row>15</xdr:row>
      <xdr:rowOff>170536</xdr:rowOff>
    </xdr:from>
    <xdr:to>
      <xdr:col>20</xdr:col>
      <xdr:colOff>19792</xdr:colOff>
      <xdr:row>31</xdr:row>
      <xdr:rowOff>25399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80B7B10E-66E4-40AC-97AF-3836C5EC5E1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34362" y="2983586"/>
              <a:ext cx="4501530" cy="28711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662214</xdr:colOff>
      <xdr:row>16</xdr:row>
      <xdr:rowOff>7256</xdr:rowOff>
    </xdr:from>
    <xdr:to>
      <xdr:col>13</xdr:col>
      <xdr:colOff>208643</xdr:colOff>
      <xdr:row>31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1D9FC7-9893-42CE-B791-0C4A848B6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308422</xdr:colOff>
      <xdr:row>33</xdr:row>
      <xdr:rowOff>56243</xdr:rowOff>
    </xdr:from>
    <xdr:to>
      <xdr:col>13</xdr:col>
      <xdr:colOff>507995</xdr:colOff>
      <xdr:row>47</xdr:row>
      <xdr:rowOff>78014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83663DA-38D8-4B49-B616-34AC50D0D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63890</xdr:colOff>
      <xdr:row>0</xdr:row>
      <xdr:rowOff>0</xdr:rowOff>
    </xdr:from>
    <xdr:to>
      <xdr:col>13</xdr:col>
      <xdr:colOff>331956</xdr:colOff>
      <xdr:row>15</xdr:row>
      <xdr:rowOff>21771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F82B38-B53D-4865-B8E7-C2E4CDD846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662210</xdr:colOff>
      <xdr:row>33</xdr:row>
      <xdr:rowOff>27213</xdr:rowOff>
    </xdr:from>
    <xdr:to>
      <xdr:col>21</xdr:col>
      <xdr:colOff>99780</xdr:colOff>
      <xdr:row>47</xdr:row>
      <xdr:rowOff>48985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D20A769C-4DE3-4F92-9F7A-1B084CDAC9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31660" y="6212113"/>
              <a:ext cx="5044620" cy="26951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33</xdr:row>
      <xdr:rowOff>63500</xdr:rowOff>
    </xdr:from>
    <xdr:to>
      <xdr:col>17</xdr:col>
      <xdr:colOff>562429</xdr:colOff>
      <xdr:row>34</xdr:row>
      <xdr:rowOff>108858</xdr:rowOff>
    </xdr:to>
    <xdr:sp macro="" textlink="$B$44">
      <xdr:nvSpPr>
        <xdr:cNvPr id="5" name="Rectangle 4">
          <a:extLst>
            <a:ext uri="{FF2B5EF4-FFF2-40B4-BE49-F238E27FC236}">
              <a16:creationId xmlns:a16="http://schemas.microsoft.com/office/drawing/2014/main" id="{992E8C97-DE74-4E2F-B7C3-9DD3D572023D}"/>
            </a:ext>
          </a:extLst>
        </xdr:cNvPr>
        <xdr:cNvSpPr/>
      </xdr:nvSpPr>
      <xdr:spPr>
        <a:xfrm>
          <a:off x="11638643" y="6368143"/>
          <a:ext cx="1270000" cy="22678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EC6C0B6-6040-46F0-A41B-C03DC79E4E67}" type="TxLink">
            <a:rPr lang="en-US" sz="1100" b="0" i="0" u="none" strike="noStrike">
              <a:solidFill>
                <a:srgbClr val="000000"/>
              </a:solidFill>
              <a:latin typeface="Tw Cen MT"/>
            </a:rPr>
            <a:pPr algn="ctr"/>
            <a:t>NumDealsPurchases</a:t>
          </a:fld>
          <a:endParaRPr lang="en-US" sz="1100"/>
        </a:p>
      </xdr:txBody>
    </xdr:sp>
    <xdr:clientData/>
  </xdr:twoCellAnchor>
  <xdr:twoCellAnchor>
    <xdr:from>
      <xdr:col>21</xdr:col>
      <xdr:colOff>163286</xdr:colOff>
      <xdr:row>33</xdr:row>
      <xdr:rowOff>2722</xdr:rowOff>
    </xdr:from>
    <xdr:to>
      <xdr:col>28</xdr:col>
      <xdr:colOff>600363</xdr:colOff>
      <xdr:row>49</xdr:row>
      <xdr:rowOff>69272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61F413A-7AC1-455E-A0F7-6894FF1CB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0</xdr:colOff>
      <xdr:row>15</xdr:row>
      <xdr:rowOff>0</xdr:rowOff>
    </xdr:from>
    <xdr:to>
      <xdr:col>27</xdr:col>
      <xdr:colOff>453573</xdr:colOff>
      <xdr:row>27</xdr:row>
      <xdr:rowOff>146668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8F48999-309B-4338-9106-E58F55246D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623455</xdr:colOff>
      <xdr:row>15</xdr:row>
      <xdr:rowOff>57728</xdr:rowOff>
    </xdr:from>
    <xdr:to>
      <xdr:col>34</xdr:col>
      <xdr:colOff>418938</xdr:colOff>
      <xdr:row>28</xdr:row>
      <xdr:rowOff>31214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8F83D1B9-267B-45C4-87C5-1C99FBE9BA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573149</xdr:colOff>
      <xdr:row>14</xdr:row>
      <xdr:rowOff>73395</xdr:rowOff>
    </xdr:from>
    <xdr:to>
      <xdr:col>41</xdr:col>
      <xdr:colOff>538512</xdr:colOff>
      <xdr:row>29</xdr:row>
      <xdr:rowOff>45686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F19758A-FAA5-46FE-AD05-C29ABE2D01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20</xdr:col>
      <xdr:colOff>658586</xdr:colOff>
      <xdr:row>14</xdr:row>
      <xdr:rowOff>130948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C7F2BEBD-1901-405B-A5E4-E85C9AD30F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11035</xdr:colOff>
      <xdr:row>48</xdr:row>
      <xdr:rowOff>122928</xdr:rowOff>
    </xdr:from>
    <xdr:to>
      <xdr:col>13</xdr:col>
      <xdr:colOff>517071</xdr:colOff>
      <xdr:row>68</xdr:row>
      <xdr:rowOff>27215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12D7E14-8D1D-4B4F-8155-3E1CB6E0E564}"/>
            </a:ext>
          </a:extLst>
        </xdr:cNvPr>
        <xdr:cNvGrpSpPr/>
      </xdr:nvGrpSpPr>
      <xdr:grpSpPr>
        <a:xfrm>
          <a:off x="4075035" y="9330428"/>
          <a:ext cx="6021465" cy="3532858"/>
          <a:chOff x="4075035" y="9330428"/>
          <a:chExt cx="6021465" cy="3532858"/>
        </a:xfrm>
      </xdr:grpSpPr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27" name="Chart 26">
                <a:extLst>
                  <a:ext uri="{FF2B5EF4-FFF2-40B4-BE49-F238E27FC236}">
                    <a16:creationId xmlns:a16="http://schemas.microsoft.com/office/drawing/2014/main" id="{D042F179-B3EB-455D-8AD6-4F7F7E426135}"/>
                  </a:ext>
                </a:extLst>
              </xdr:cNvPr>
              <xdr:cNvGraphicFramePr/>
            </xdr:nvGraphicFramePr>
            <xdr:xfrm>
              <a:off x="4075035" y="9330428"/>
              <a:ext cx="6021465" cy="353285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4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4075035" y="9330428"/>
                <a:ext cx="6021465" cy="353285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$B$60">
        <xdr:nvSpPr>
          <xdr:cNvPr id="14" name="Rectangle 13">
            <a:extLst>
              <a:ext uri="{FF2B5EF4-FFF2-40B4-BE49-F238E27FC236}">
                <a16:creationId xmlns:a16="http://schemas.microsoft.com/office/drawing/2014/main" id="{D7E8A25F-2313-4E46-AE24-173AE2947BDB}"/>
              </a:ext>
            </a:extLst>
          </xdr:cNvPr>
          <xdr:cNvSpPr/>
        </xdr:nvSpPr>
        <xdr:spPr>
          <a:xfrm>
            <a:off x="9443356" y="10613572"/>
            <a:ext cx="498929" cy="235857"/>
          </a:xfrm>
          <a:prstGeom prst="rect">
            <a:avLst/>
          </a:prstGeom>
          <a:noFill/>
          <a:ln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95BEB737-6834-4D65-9847-B3E692AF05CD}" type="TxLink">
              <a:rPr lang="en-US" sz="1100" b="0" i="0" u="none" strike="noStrike">
                <a:solidFill>
                  <a:srgbClr val="000000"/>
                </a:solidFill>
                <a:latin typeface="Tw Cen MT"/>
              </a:rPr>
              <a:pPr algn="ctr"/>
              <a:t>Fish</a:t>
            </a:fld>
            <a:endParaRPr 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256516</xdr:colOff>
      <xdr:row>8</xdr:row>
      <xdr:rowOff>165100</xdr:rowOff>
    </xdr:from>
    <xdr:to>
      <xdr:col>70</xdr:col>
      <xdr:colOff>205715</xdr:colOff>
      <xdr:row>24</xdr:row>
      <xdr:rowOff>70304</xdr:rowOff>
    </xdr:to>
    <xdr:graphicFrame macro="">
      <xdr:nvGraphicFramePr>
        <xdr:cNvPr id="2" name="Chart 15">
          <a:extLst>
            <a:ext uri="{FF2B5EF4-FFF2-40B4-BE49-F238E27FC236}">
              <a16:creationId xmlns:a16="http://schemas.microsoft.com/office/drawing/2014/main" id="{98A3C571-00E9-419B-8FE2-B3A9A564A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132771</xdr:colOff>
      <xdr:row>9</xdr:row>
      <xdr:rowOff>46181</xdr:rowOff>
    </xdr:from>
    <xdr:to>
      <xdr:col>55</xdr:col>
      <xdr:colOff>66313</xdr:colOff>
      <xdr:row>24</xdr:row>
      <xdr:rowOff>72537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2B18BF-DB9B-42FD-A401-B183D35F03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282865</xdr:colOff>
      <xdr:row>25</xdr:row>
      <xdr:rowOff>131288</xdr:rowOff>
    </xdr:from>
    <xdr:to>
      <xdr:col>55</xdr:col>
      <xdr:colOff>504537</xdr:colOff>
      <xdr:row>39</xdr:row>
      <xdr:rowOff>108197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1987FB-8BE3-4CA4-BBEB-825E0FCECD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0</xdr:colOff>
      <xdr:row>24</xdr:row>
      <xdr:rowOff>104899</xdr:rowOff>
    </xdr:from>
    <xdr:to>
      <xdr:col>47</xdr:col>
      <xdr:colOff>590055</xdr:colOff>
      <xdr:row>39</xdr:row>
      <xdr:rowOff>126671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9B574A-094E-4949-AE2A-5BF5DA00B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53604</xdr:colOff>
      <xdr:row>24</xdr:row>
      <xdr:rowOff>35625</xdr:rowOff>
    </xdr:from>
    <xdr:to>
      <xdr:col>62</xdr:col>
      <xdr:colOff>652318</xdr:colOff>
      <xdr:row>39</xdr:row>
      <xdr:rowOff>57397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F0B951B-A337-4614-9641-0343A24D16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56</xdr:col>
      <xdr:colOff>67624</xdr:colOff>
      <xdr:row>9</xdr:row>
      <xdr:rowOff>9071</xdr:rowOff>
    </xdr:from>
    <xdr:to>
      <xdr:col>63</xdr:col>
      <xdr:colOff>4124</xdr:colOff>
      <xdr:row>24</xdr:row>
      <xdr:rowOff>30842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252700A-9494-4ADD-9F9E-F25D0598C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63</xdr:col>
      <xdr:colOff>96306</xdr:colOff>
      <xdr:row>24</xdr:row>
      <xdr:rowOff>163917</xdr:rowOff>
    </xdr:from>
    <xdr:to>
      <xdr:col>70</xdr:col>
      <xdr:colOff>37560</xdr:colOff>
      <xdr:row>39</xdr:row>
      <xdr:rowOff>94006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3280A28-E6D7-4A84-8F44-19C11A8FE0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asterData" displayName="MasterData" ref="A1:T2241">
  <autoFilter ref="A1:T2241" xr:uid="{00000000-0009-0000-0100-000001000000}"/>
  <sortState xmlns:xlrd2="http://schemas.microsoft.com/office/spreadsheetml/2017/richdata2" ref="A2:T2241">
    <sortCondition ref="A1:A2241"/>
  </sortState>
  <tableColumns count="20">
    <tableColumn id="1" xr3:uid="{00000000-0010-0000-0000-000001000000}" name="ID" totalsRowFunction="count"/>
    <tableColumn id="2" xr3:uid="{00000000-0010-0000-0000-000002000000}" name="Year_Birth"/>
    <tableColumn id="3" xr3:uid="{00000000-0010-0000-0000-000003000000}" name="Education"/>
    <tableColumn id="4" xr3:uid="{00000000-0010-0000-0000-000004000000}" name="Marital_Status"/>
    <tableColumn id="5" xr3:uid="{00000000-0010-0000-0000-000005000000}" name=" Income " dataDxfId="79"/>
    <tableColumn id="6" xr3:uid="{00000000-0010-0000-0000-000006000000}" name="Kidhome"/>
    <tableColumn id="7" xr3:uid="{00000000-0010-0000-0000-000007000000}" name="Teenhome"/>
    <tableColumn id="8" xr3:uid="{00000000-0010-0000-0000-000008000000}" name="Dt_Customer" totalsRowFunction="min" dataDxfId="78" totalsRowDxfId="77"/>
    <tableColumn id="9" xr3:uid="{00000000-0010-0000-0000-000009000000}" name="Recency" totalsRowFunction="average"/>
    <tableColumn id="10" xr3:uid="{00000000-0010-0000-0000-00000A000000}" name="Wine" totalsRowFunction="average" dataDxfId="76" totalsRowDxfId="75"/>
    <tableColumn id="11" xr3:uid="{00000000-0010-0000-0000-00000B000000}" name="Fruit" totalsRowFunction="average" dataDxfId="74" totalsRowDxfId="73"/>
    <tableColumn id="12" xr3:uid="{00000000-0010-0000-0000-00000C000000}" name="Meat" totalsRowFunction="average" dataDxfId="72" totalsRowDxfId="71"/>
    <tableColumn id="13" xr3:uid="{00000000-0010-0000-0000-00000D000000}" name="Fish" totalsRowFunction="average" dataDxfId="70" totalsRowDxfId="69"/>
    <tableColumn id="14" xr3:uid="{00000000-0010-0000-0000-00000E000000}" name="Sweet" totalsRowFunction="average" dataDxfId="68" totalsRowDxfId="67"/>
    <tableColumn id="16" xr3:uid="{00000000-0010-0000-0000-000010000000}" name="NumDealsPurchases" totalsRowFunction="sum"/>
    <tableColumn id="17" xr3:uid="{00000000-0010-0000-0000-000011000000}" name="NumWebPurchases" totalsRowFunction="average"/>
    <tableColumn id="18" xr3:uid="{00000000-0010-0000-0000-000012000000}" name="NumCatalogPurchases" totalsRowFunction="average"/>
    <tableColumn id="19" xr3:uid="{00000000-0010-0000-0000-000013000000}" name="NumStorePurchases" totalsRowFunction="average"/>
    <tableColumn id="20" xr3:uid="{00000000-0010-0000-0000-000014000000}" name="NumWebVisitsMonth" totalsRowFunction="average"/>
    <tableColumn id="28" xr3:uid="{00000000-0010-0000-0000-00001C000000}" name="Country" totalsRowFunction="count"/>
  </tableColumns>
  <tableStyleInfo name="TableStyleLight2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B5D96DA-AA62-4120-8709-01B00605F8B5}" name="MasterData5" displayName="MasterData5" ref="A2:M2242">
  <autoFilter ref="A2:M2242" xr:uid="{00000000-0009-0000-0100-000001000000}"/>
  <tableColumns count="13">
    <tableColumn id="1" xr3:uid="{EA0CB307-6EA5-4DB2-A512-0F8F490A5CAD}" name="ID" totalsRowLabel="Total"/>
    <tableColumn id="10" xr3:uid="{FA93AC67-58C3-4944-8256-CEB403E52BAF}" name="MntWines" totalsRowFunction="sum" dataDxfId="64" totalsRowDxfId="63"/>
    <tableColumn id="11" xr3:uid="{F1E811E2-84FB-44BA-81A5-485129F2F9C0}" name="MntFruits" totalsRowFunction="sum" dataDxfId="62" totalsRowDxfId="61"/>
    <tableColumn id="12" xr3:uid="{F7EDFC00-85B5-4040-9182-71455E587110}" name="MntMeatProducts" totalsRowFunction="sum" dataDxfId="60" totalsRowDxfId="59"/>
    <tableColumn id="13" xr3:uid="{DA4D1D1D-6448-44C6-B86D-BF1812E023EF}" name="MntFishProducts" totalsRowFunction="sum" dataDxfId="58" totalsRowDxfId="57"/>
    <tableColumn id="14" xr3:uid="{B25776B0-9E0B-41D9-8AB2-914051B8AF24}" name="MntSweetProducts" totalsRowFunction="sum" dataDxfId="56" totalsRowDxfId="55"/>
    <tableColumn id="15" xr3:uid="{452F1A3D-C205-4722-99DB-D32253086C0E}" name="MntGoldProds" totalsRowFunction="average" dataDxfId="54" totalsRowDxfId="53"/>
    <tableColumn id="2" xr3:uid="{C46766BA-58C7-4C4B-9E3E-1EECDBC9B6CD}" name="Age" dataDxfId="52">
      <calculatedColumnFormula>2021-'Customer Profile'!B2</calculatedColumnFormula>
    </tableColumn>
    <tableColumn id="16" xr3:uid="{B1BC9864-8A22-4A0E-8FD4-4B98918E182A}" name="Fish" dataDxfId="51">
      <calculatedColumnFormula>IF(Analysis!$B$60="Wine",B3,IF(Analysis!$B$60="Fruit",C3,IF(Analysis!$B$60="Meat",D3,IF(Analysis!$B$60="Fish",E3,IF(Analysis!$B$60="Sweet",F3,"")))))</calculatedColumnFormula>
    </tableColumn>
    <tableColumn id="3" xr3:uid="{6204ADC0-E081-4469-B5D9-CFDBF85C31A7}" name="Income " totalsRowFunction="average" dataDxfId="50" totalsRowDxfId="49"/>
    <tableColumn id="4" xr3:uid="{441CA7CC-3D33-4874-82AE-7461DD5465BC}" name="Above AVG income?" dataDxfId="48">
      <calculatedColumnFormula>IF(MasterData5[[#This Row],[Income ]]&gt;$AB$12, "Above", "Below")</calculatedColumnFormula>
    </tableColumn>
    <tableColumn id="5" xr3:uid="{B8DD4A16-CA27-47D4-BFFE-7144817DA058}" name="Total Purchase" totalsRowFunction="average" dataDxfId="47" totalsRowDxfId="46">
      <calculatedColumnFormula>SUM(MasterData5[[#This Row],[MntWines]:[MntSweetProducts]])</calculatedColumnFormula>
    </tableColumn>
    <tableColumn id="7" xr3:uid="{970A65A5-8C73-4DE5-AF88-76E031C1598A}" name="Buying Cat." dataDxfId="45">
      <calculatedColumnFormula>IF(MasterData5[[#This Row],[Total Purchase]]&gt;=500, "Over $500", "")</calculatedColumnFormula>
    </tableColumn>
  </tableColumns>
  <tableStyleInfo name="TableStyleLight2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6DC4FE4-81F1-403A-BF65-C6488F5D1B2D}" name="Table2" displayName="Table2" ref="U2:Y2242" insertRowShift="1" totalsRowShown="0" headerRowDxfId="44" dataDxfId="42" headerRowBorderDxfId="43" tableBorderDxfId="41">
  <autoFilter ref="U2:Y2242" xr:uid="{A6DC4FE4-81F1-403A-BF65-C6488F5D1B2D}"/>
  <tableColumns count="5">
    <tableColumn id="1" xr3:uid="{464E6515-DE94-41C8-A9E4-594954A94C93}" name="MntWines" dataDxfId="40">
      <calculatedColumnFormula>IF(MasterData5[[#This Row],[MntWines]]&gt;=AB$4, "Yes", "")</calculatedColumnFormula>
    </tableColumn>
    <tableColumn id="2" xr3:uid="{C89F72C7-7374-48B0-BB80-54C0E85AB1DE}" name="MntFruits" dataDxfId="39">
      <calculatedColumnFormula>IF(MasterData5[[#This Row],[MntFruits]]&gt;=AC$4, "Yes", "")</calculatedColumnFormula>
    </tableColumn>
    <tableColumn id="3" xr3:uid="{5B742C48-E37E-4CA2-8B5C-4F00EC7D1C5E}" name="MntMeatProducts" dataDxfId="38">
      <calculatedColumnFormula>IF(MasterData5[[#This Row],[MntMeatProducts]]&gt;=AD$4, "Yes", "")</calculatedColumnFormula>
    </tableColumn>
    <tableColumn id="4" xr3:uid="{AFFCA7C7-7609-4DC5-A7BC-47C516636935}" name="MntFishProducts" dataDxfId="37">
      <calculatedColumnFormula>IF(MasterData5[[#This Row],[MntFishProducts]]&gt;=AE$4, "Yes", "")</calculatedColumnFormula>
    </tableColumn>
    <tableColumn id="5" xr3:uid="{9F405403-61BB-4275-AE3C-6551F94E70F2}" name="MntSweetProducts" dataDxfId="36">
      <calculatedColumnFormula>IF(MasterData5[[#This Row],[MntSweetProducts]]&gt;=AF$4, "Yes", "")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20B8BC5-8D8F-473A-B127-3D2C0CA619B9}" name="Table210" displayName="Table210" ref="O2:S2243" insertRowShift="1" totalsRowCount="1" headerRowDxfId="35" dataDxfId="33" headerRowBorderDxfId="34" tableBorderDxfId="32">
  <autoFilter ref="O2:S2242" xr:uid="{520B8BC5-8D8F-473A-B127-3D2C0CA619B9}"/>
  <tableColumns count="5">
    <tableColumn id="1" xr3:uid="{0A1A519F-FE31-4CD5-A64C-398AB3FA6441}" name="MntWines" dataDxfId="31" totalsRowDxfId="30">
      <calculatedColumnFormula>IF(AND(MasterData5[[#This Row],[MntWines]]&gt;=AB$4, MasterData5[[#This Row],[Income ]]&lt;=$AB$12), "Yes", "")</calculatedColumnFormula>
    </tableColumn>
    <tableColumn id="2" xr3:uid="{2A07CF88-20B3-4425-877A-5C2D2418925A}" name="MntFruits" dataDxfId="29" totalsRowDxfId="28">
      <calculatedColumnFormula>IF(AND(MasterData5[[#This Row],[MntFruits]]&gt;=AC$4, MasterData5[[#This Row],[Income ]]&lt;=$AB$12), "Yes", "")</calculatedColumnFormula>
    </tableColumn>
    <tableColumn id="3" xr3:uid="{47302E3D-EA23-408A-9EE4-E3F7796ADB4E}" name="MntMeatProducts" dataDxfId="27" totalsRowDxfId="26">
      <calculatedColumnFormula>IF(AND(MasterData5[[#This Row],[MntMeatProducts]]&gt;=AD$4, MasterData5[[#This Row],[Income ]]&lt;=$AB$12), "Yes", "")</calculatedColumnFormula>
    </tableColumn>
    <tableColumn id="4" xr3:uid="{B85441FC-BD68-4EA6-B557-D2CED57D69E9}" name="MntFishProducts" dataDxfId="25" totalsRowDxfId="24">
      <calculatedColumnFormula>IF(AND(MasterData5[[#This Row],[MntFishProducts]]&gt;=AE$4, MasterData5[[#This Row],[Income ]]&lt;=$AB$12), "Yes", "")</calculatedColumnFormula>
    </tableColumn>
    <tableColumn id="5" xr3:uid="{E6C19BE2-0A03-4C3C-B1DD-B29F97B0D874}" name="MntSweetProducts" dataDxfId="23" totalsRowDxfId="22">
      <calculatedColumnFormula>IF(AND(MasterData5[[#This Row],[MntSweetProducts]]&gt;=AF$4, MasterData5[[#This Row],[Income ]]&lt;=$AB$12), "Yes", "")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216DC94-9BCE-43E4-A33D-F3FFB50F9170}" name="MasterData4" displayName="MasterData4" ref="A1:W2241">
  <autoFilter ref="A1:W2241" xr:uid="{00000000-0009-0000-0100-000001000000}"/>
  <sortState xmlns:xlrd2="http://schemas.microsoft.com/office/spreadsheetml/2017/richdata2" ref="A2:M2241">
    <sortCondition ref="A1:A2241"/>
  </sortState>
  <tableColumns count="23">
    <tableColumn id="1" xr3:uid="{493C0F8C-D45C-4969-A843-EF51F92CB95C}" name="ID" totalsRowLabel="Total"/>
    <tableColumn id="2" xr3:uid="{52CCCD67-DDBD-468D-9B86-96D8967E1D60}" name="Year_Birth"/>
    <tableColumn id="3" xr3:uid="{9FCB87F6-28C3-45B7-80AB-E0CB4FA0C6DC}" name="Education"/>
    <tableColumn id="4" xr3:uid="{D433AD74-48B3-4990-B9D0-10F788ED0C9C}" name="Marital_Status"/>
    <tableColumn id="5" xr3:uid="{381BB0A1-74CD-4433-9A23-4E54D564D0DF}" name=" Income " dataDxfId="13"/>
    <tableColumn id="6" xr3:uid="{9738BA35-8566-4AFA-BB18-372AD7092854}" name="Kidhome"/>
    <tableColumn id="7" xr3:uid="{4027C61D-05D1-4C86-BD4D-4C00E4D6B822}" name="Teenhome"/>
    <tableColumn id="8" xr3:uid="{8C239C96-6786-43FE-A95C-95BEA1C5CB04}" name="Dt_Customer" totalsRowFunction="min" dataDxfId="12" totalsRowDxfId="11"/>
    <tableColumn id="9" xr3:uid="{16691029-4600-480B-9B83-065716D5CCFC}" name="Recency" totalsRowFunction="average"/>
    <tableColumn id="27" xr3:uid="{A0BC1550-34D7-4E26-9452-FC6915E9C8D9}" name="Complain"/>
    <tableColumn id="28" xr3:uid="{AA518F5C-4BB0-4AB0-9BEA-D223FC4AD245}" name="Country" totalsRowFunction="count"/>
    <tableColumn id="10" xr3:uid="{0CF10F49-749F-4521-8A69-A1AC037F28EE}" name="NumWebPurchases" totalsRowFunction="max"/>
    <tableColumn id="11" xr3:uid="{FDCACC4A-6FDF-420B-80EC-ED2B14BD527F}" name="Age" totalsRowFunction="max" dataDxfId="10">
      <calculatedColumnFormula>2021-MasterData4[[#This Row],[Year_Birth]]</calculatedColumnFormula>
    </tableColumn>
    <tableColumn id="13" xr3:uid="{084D343F-D6F5-4B3C-970B-843CABD7E52D}" name="MntWines" dataDxfId="9" totalsRowDxfId="8"/>
    <tableColumn id="12" xr3:uid="{B4EB11B9-DD7B-46A3-B0A7-329C2404B395}" name="MntMeatProducts" dataDxfId="7"/>
    <tableColumn id="14" xr3:uid="{728E8925-B9A1-4E96-914A-EEF23C683E9D}" name="MntFishProducts" dataDxfId="6"/>
    <tableColumn id="18" xr3:uid="{6EE224CC-D1AA-4823-8464-7A6201892B01}" name="MntFruits" dataDxfId="5"/>
    <tableColumn id="19" xr3:uid="{19456915-06D3-4E74-A4F9-483B28DC145A}" name="MntSweetProducts" dataDxfId="4"/>
    <tableColumn id="15" xr3:uid="{EF0B1FDB-0B83-4F14-AF5A-1A64580959E1}" name="Dependencies" dataDxfId="3">
      <calculatedColumnFormula>MasterData4[[#This Row],[Kidhome]]+MasterData4[[#This Row],[Teenhome]]</calculatedColumnFormula>
    </tableColumn>
    <tableColumn id="16" xr3:uid="{E2CDCA75-04A6-4730-A8AE-85D93AB836DF}" name="NumCatalogPurchases" dataDxfId="2"/>
    <tableColumn id="17" xr3:uid="{0838FCC6-40EA-49AC-8EE4-A403C919DE26}" name="NumStorePurchases" dataDxfId="1"/>
    <tableColumn id="20" xr3:uid="{42BF972A-D7B8-48CE-B7FE-185433602FD7}" name="Total Purchase" dataDxfId="0">
      <calculatedColumnFormula>SUM(MasterData4[[#This Row],[MntWines]:[MntSweetProducts]])</calculatedColumnFormula>
    </tableColumn>
    <tableColumn id="21" xr3:uid="{D474BE3C-D05B-445A-8AAC-B9833FD57EBF}" name="Education2"/>
  </tableColumns>
  <tableStyleInfo name="TableStyleLight2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9DE632D-ACA3-4C2E-A11A-BB3C9D98A2C1}" name="MasterData6" displayName="MasterData6" ref="A2:I2242">
  <autoFilter ref="A2:I2242" xr:uid="{00000000-0009-0000-0100-000001000000}"/>
  <sortState xmlns:xlrd2="http://schemas.microsoft.com/office/spreadsheetml/2017/richdata2" ref="A3:F2242">
    <sortCondition ref="A2:A2242"/>
  </sortState>
  <tableColumns count="9">
    <tableColumn id="1" xr3:uid="{C5060CFA-9F25-4558-8239-5C269C31D995}" name="ID" totalsRowLabel="Total"/>
    <tableColumn id="16" xr3:uid="{5DDA3FD0-621A-4CB9-816B-2286763E9703}" name="NumDealsPurchases" totalsRowFunction="sum"/>
    <tableColumn id="17" xr3:uid="{25280FD3-2558-4CE8-8464-A5F31DCE4C07}" name="NumWebPurchases" totalsRowFunction="average" totalsRowDxfId="21"/>
    <tableColumn id="18" xr3:uid="{788DD370-D987-481A-A65B-868C470517B7}" name="NumCatalogPurchases" totalsRowFunction="average"/>
    <tableColumn id="19" xr3:uid="{2D75A63D-90F2-4EF3-8B1B-BAED1A9394DE}" name="NumStorePurchases" totalsRowFunction="average"/>
    <tableColumn id="20" xr3:uid="{5C8F9F66-814D-4470-BC3E-4EE35C60FA2A}" name="NumWebVisitsMonth" totalsRowFunction="max"/>
    <tableColumn id="2" xr3:uid="{1594A861-A057-4B7C-BED2-6A2D37FD10AE}" name="New" dataDxfId="20">
      <calculatedColumnFormula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calculatedColumnFormula>
    </tableColumn>
    <tableColumn id="3" xr3:uid="{D8BB88F5-FCED-4C87-AE66-A491AE48502D}" name="Website Purchases Ratio" totalsRowFunction="average" dataDxfId="19" totalsRowDxfId="18" dataCellStyle="Percent">
      <calculatedColumnFormula>IFERROR(MasterData6[[#This Row],[NumWebPurchases]]/MasterData6[[#This Row],[NumWebVisitsMonth]], 0)</calculatedColumnFormula>
    </tableColumn>
    <tableColumn id="4" xr3:uid="{AC1D7459-C580-4353-B28D-3AA84410D6C6}" name="WebPurchase Over $500" dataDxfId="17">
      <calculatedColumnFormula>IF(AND(MasterData6[[#This Row],[NumWebPurchases]]&gt;=1, Buying_Cat.="Over $500"), "Yes", "")</calculatedColumnFormula>
    </tableColumn>
  </tableColumns>
  <tableStyleInfo name="TableStyleLight2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4774C-6AC3-4894-AF51-3DF20F2C567B}" name="Table7" displayName="Table7" ref="L2:N2242" totalsRowShown="0" headerRowDxfId="16">
  <autoFilter ref="L2:N2242" xr:uid="{F124774C-6AC3-4894-AF51-3DF20F2C567B}"/>
  <tableColumns count="3">
    <tableColumn id="1" xr3:uid="{DBB6FA6F-15C3-4CE9-9DEF-7F8C06EE2040}" name="WebPurchases" dataDxfId="15">
      <calculatedColumnFormula>IF(MasterData6[[#This Row],[NumWebPurchases]]&gt;=R$3, "Yes", "")</calculatedColumnFormula>
    </tableColumn>
    <tableColumn id="2" xr3:uid="{80E7FDFE-B979-4E79-88F2-2AD9761D25B8}" name="CatalogPurchases">
      <calculatedColumnFormula>IF(MasterData6[[#This Row],[NumCatalogPurchases]]&gt;=S$3, "Yes", "")</calculatedColumnFormula>
    </tableColumn>
    <tableColumn id="3" xr3:uid="{AA946A52-4D04-4F85-9637-971C9AD54975}" name="StorePurchases">
      <calculatedColumnFormula>IF(MasterData6[[#This Row],[NumStorePurchases]]&gt;=T$3, "Yes", "")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BCF25BF-B663-4E11-A602-BA7C5A6877FD}" name="MasterData7" displayName="MasterData7" ref="A1:G2242" totalsRowCount="1">
  <autoFilter ref="A1:G2241" xr:uid="{00000000-0009-0000-0100-000001000000}"/>
  <sortState xmlns:xlrd2="http://schemas.microsoft.com/office/spreadsheetml/2017/richdata2" ref="A2:G2241">
    <sortCondition ref="A1:A2241"/>
  </sortState>
  <tableColumns count="7">
    <tableColumn id="1" xr3:uid="{42EA7763-F230-4C0F-B950-6ACAB608642D}" name="ID" totalsRowLabel="Total"/>
    <tableColumn id="21" xr3:uid="{D07410EA-24DA-4FB3-B887-ADE1B0C36B8D}" name="AcceptedCmp3"/>
    <tableColumn id="22" xr3:uid="{0196A52F-F721-4959-B530-C383C4DDF695}" name="AcceptedCmp4"/>
    <tableColumn id="23" xr3:uid="{19498B0A-0559-44BE-BFC4-050870A36A72}" name="AcceptedCmp5"/>
    <tableColumn id="24" xr3:uid="{EE745868-5A69-44F2-88C0-E625BDE7C00E}" name="AcceptedCmp1"/>
    <tableColumn id="25" xr3:uid="{D23EAFF7-4500-4027-A33D-DD525FDAEA5F}" name="AcceptedCmp2"/>
    <tableColumn id="26" xr3:uid="{149A1AA4-A2CD-4F69-9B17-FA16973E87FB}" name="Response"/>
  </tableColumns>
  <tableStyleInfo name="TableStyleLight20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egral">
  <a:themeElements>
    <a:clrScheme name="Inte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egral">
      <a:majorFont>
        <a:latin typeface="Tw Cen MT Condensed" panose="020B06060201040202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e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2241"/>
  <sheetViews>
    <sheetView zoomScale="70" zoomScaleNormal="70" workbookViewId="0">
      <pane xSplit="1" topLeftCell="C1" activePane="topRight" state="frozen"/>
      <selection pane="topRight" activeCell="B13" sqref="B13"/>
    </sheetView>
  </sheetViews>
  <sheetFormatPr defaultRowHeight="14" x14ac:dyDescent="0.3"/>
  <cols>
    <col min="1" max="4" width="10.4140625" customWidth="1"/>
    <col min="5" max="5" width="12.33203125" customWidth="1"/>
    <col min="6" max="7" width="10.4140625" customWidth="1"/>
    <col min="8" max="8" width="14.75" customWidth="1"/>
    <col min="9" max="20" width="10.4140625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27</v>
      </c>
    </row>
    <row r="2" spans="1:20" x14ac:dyDescent="0.3">
      <c r="A2">
        <v>0</v>
      </c>
      <c r="B2">
        <v>1985</v>
      </c>
      <c r="C2" t="s">
        <v>28</v>
      </c>
      <c r="D2" t="s">
        <v>33</v>
      </c>
      <c r="E2" s="2">
        <v>70951</v>
      </c>
      <c r="F2">
        <v>0</v>
      </c>
      <c r="G2">
        <v>0</v>
      </c>
      <c r="H2" s="3">
        <v>41398</v>
      </c>
      <c r="I2">
        <v>66</v>
      </c>
      <c r="J2" s="10">
        <v>239</v>
      </c>
      <c r="K2" s="10">
        <v>10</v>
      </c>
      <c r="L2" s="10">
        <v>554</v>
      </c>
      <c r="M2" s="10">
        <v>254</v>
      </c>
      <c r="N2" s="10">
        <v>87</v>
      </c>
      <c r="O2">
        <v>1</v>
      </c>
      <c r="P2">
        <v>3</v>
      </c>
      <c r="Q2">
        <v>4</v>
      </c>
      <c r="R2">
        <v>9</v>
      </c>
      <c r="S2">
        <v>1</v>
      </c>
      <c r="T2" t="s">
        <v>125</v>
      </c>
    </row>
    <row r="3" spans="1:20" x14ac:dyDescent="0.3">
      <c r="A3">
        <v>1</v>
      </c>
      <c r="B3">
        <v>1961</v>
      </c>
      <c r="C3" t="s">
        <v>28</v>
      </c>
      <c r="D3" t="s">
        <v>31</v>
      </c>
      <c r="E3" s="2">
        <v>57091</v>
      </c>
      <c r="F3">
        <v>0</v>
      </c>
      <c r="G3">
        <v>0</v>
      </c>
      <c r="H3" s="3">
        <v>41805</v>
      </c>
      <c r="I3">
        <v>0</v>
      </c>
      <c r="J3" s="10">
        <v>464</v>
      </c>
      <c r="K3" s="10">
        <v>5</v>
      </c>
      <c r="L3" s="10">
        <v>64</v>
      </c>
      <c r="M3" s="10">
        <v>7</v>
      </c>
      <c r="N3" s="10">
        <v>0</v>
      </c>
      <c r="O3">
        <v>1</v>
      </c>
      <c r="P3">
        <v>7</v>
      </c>
      <c r="Q3">
        <v>3</v>
      </c>
      <c r="R3">
        <v>7</v>
      </c>
      <c r="S3">
        <v>5</v>
      </c>
      <c r="T3" t="s">
        <v>126</v>
      </c>
    </row>
    <row r="4" spans="1:20" x14ac:dyDescent="0.3">
      <c r="A4">
        <v>9</v>
      </c>
      <c r="B4">
        <v>1975</v>
      </c>
      <c r="C4" t="s">
        <v>41</v>
      </c>
      <c r="D4" t="s">
        <v>31</v>
      </c>
      <c r="E4" s="2">
        <v>46098</v>
      </c>
      <c r="F4">
        <v>1</v>
      </c>
      <c r="G4">
        <v>1</v>
      </c>
      <c r="H4" s="3">
        <v>41139</v>
      </c>
      <c r="I4">
        <v>86</v>
      </c>
      <c r="J4" s="10">
        <v>57</v>
      </c>
      <c r="K4" s="10">
        <v>0</v>
      </c>
      <c r="L4" s="10">
        <v>27</v>
      </c>
      <c r="M4" s="10">
        <v>0</v>
      </c>
      <c r="N4" s="10">
        <v>0</v>
      </c>
      <c r="O4">
        <v>4</v>
      </c>
      <c r="P4">
        <v>3</v>
      </c>
      <c r="Q4">
        <v>2</v>
      </c>
      <c r="R4">
        <v>2</v>
      </c>
      <c r="S4">
        <v>8</v>
      </c>
      <c r="T4" t="s">
        <v>126</v>
      </c>
    </row>
    <row r="5" spans="1:20" x14ac:dyDescent="0.3">
      <c r="A5">
        <v>13</v>
      </c>
      <c r="B5">
        <v>1947</v>
      </c>
      <c r="C5" t="s">
        <v>37</v>
      </c>
      <c r="D5" t="s">
        <v>42</v>
      </c>
      <c r="E5" s="2">
        <v>25358</v>
      </c>
      <c r="F5">
        <v>0</v>
      </c>
      <c r="G5">
        <v>1</v>
      </c>
      <c r="H5" s="3">
        <v>41477</v>
      </c>
      <c r="I5">
        <v>57</v>
      </c>
      <c r="J5" s="10">
        <v>19</v>
      </c>
      <c r="K5" s="10">
        <v>0</v>
      </c>
      <c r="L5" s="10">
        <v>5</v>
      </c>
      <c r="M5" s="10">
        <v>0</v>
      </c>
      <c r="N5" s="10">
        <v>0</v>
      </c>
      <c r="O5">
        <v>2</v>
      </c>
      <c r="P5">
        <v>1</v>
      </c>
      <c r="Q5">
        <v>0</v>
      </c>
      <c r="R5">
        <v>3</v>
      </c>
      <c r="S5">
        <v>6</v>
      </c>
      <c r="T5" t="s">
        <v>125</v>
      </c>
    </row>
    <row r="6" spans="1:20" x14ac:dyDescent="0.3">
      <c r="A6">
        <v>17</v>
      </c>
      <c r="B6">
        <v>1971</v>
      </c>
      <c r="C6" t="s">
        <v>37</v>
      </c>
      <c r="D6" t="s">
        <v>33</v>
      </c>
      <c r="E6" s="2">
        <v>60491</v>
      </c>
      <c r="F6">
        <v>0</v>
      </c>
      <c r="G6">
        <v>1</v>
      </c>
      <c r="H6" s="3">
        <v>41523</v>
      </c>
      <c r="I6">
        <v>81</v>
      </c>
      <c r="J6" s="10">
        <v>637</v>
      </c>
      <c r="K6" s="10">
        <v>47</v>
      </c>
      <c r="L6" s="10">
        <v>237</v>
      </c>
      <c r="M6" s="10">
        <v>12</v>
      </c>
      <c r="N6" s="10">
        <v>19</v>
      </c>
      <c r="O6">
        <v>4</v>
      </c>
      <c r="P6">
        <v>6</v>
      </c>
      <c r="Q6">
        <v>11</v>
      </c>
      <c r="R6">
        <v>7</v>
      </c>
      <c r="S6">
        <v>5</v>
      </c>
      <c r="T6" t="s">
        <v>127</v>
      </c>
    </row>
    <row r="7" spans="1:20" x14ac:dyDescent="0.3">
      <c r="A7">
        <v>20</v>
      </c>
      <c r="B7">
        <v>1965</v>
      </c>
      <c r="C7" t="s">
        <v>133</v>
      </c>
      <c r="D7" t="s">
        <v>33</v>
      </c>
      <c r="E7" s="2">
        <v>46891</v>
      </c>
      <c r="F7">
        <v>0</v>
      </c>
      <c r="G7">
        <v>1</v>
      </c>
      <c r="H7" s="3">
        <v>41518</v>
      </c>
      <c r="I7">
        <v>91</v>
      </c>
      <c r="J7" s="10">
        <v>43</v>
      </c>
      <c r="K7" s="10">
        <v>12</v>
      </c>
      <c r="L7" s="10">
        <v>23</v>
      </c>
      <c r="M7" s="10">
        <v>29</v>
      </c>
      <c r="N7" s="10">
        <v>15</v>
      </c>
      <c r="O7">
        <v>1</v>
      </c>
      <c r="P7">
        <v>2</v>
      </c>
      <c r="Q7">
        <v>1</v>
      </c>
      <c r="R7">
        <v>4</v>
      </c>
      <c r="S7">
        <v>4</v>
      </c>
      <c r="T7" t="s">
        <v>129</v>
      </c>
    </row>
    <row r="8" spans="1:20" x14ac:dyDescent="0.3">
      <c r="A8">
        <v>22</v>
      </c>
      <c r="B8">
        <v>1976</v>
      </c>
      <c r="C8" t="s">
        <v>28</v>
      </c>
      <c r="D8" t="s">
        <v>29</v>
      </c>
      <c r="E8" s="2">
        <v>46310</v>
      </c>
      <c r="F8">
        <v>1</v>
      </c>
      <c r="G8">
        <v>0</v>
      </c>
      <c r="H8" s="3">
        <v>41246</v>
      </c>
      <c r="I8">
        <v>99</v>
      </c>
      <c r="J8" s="10">
        <v>185</v>
      </c>
      <c r="K8" s="10">
        <v>2</v>
      </c>
      <c r="L8" s="10">
        <v>88</v>
      </c>
      <c r="M8" s="10">
        <v>15</v>
      </c>
      <c r="N8" s="10">
        <v>5</v>
      </c>
      <c r="O8">
        <v>2</v>
      </c>
      <c r="P8">
        <v>6</v>
      </c>
      <c r="Q8">
        <v>1</v>
      </c>
      <c r="R8">
        <v>5</v>
      </c>
      <c r="S8">
        <v>8</v>
      </c>
      <c r="T8" t="s">
        <v>127</v>
      </c>
    </row>
    <row r="9" spans="1:20" x14ac:dyDescent="0.3">
      <c r="A9">
        <v>24</v>
      </c>
      <c r="B9">
        <v>1960</v>
      </c>
      <c r="C9" t="s">
        <v>41</v>
      </c>
      <c r="D9" t="s">
        <v>35</v>
      </c>
      <c r="E9" s="2">
        <v>17144</v>
      </c>
      <c r="F9">
        <v>1</v>
      </c>
      <c r="G9">
        <v>1</v>
      </c>
      <c r="H9" s="3">
        <v>41685</v>
      </c>
      <c r="I9">
        <v>96</v>
      </c>
      <c r="J9" s="10">
        <v>18</v>
      </c>
      <c r="K9" s="10">
        <v>2</v>
      </c>
      <c r="L9" s="10">
        <v>19</v>
      </c>
      <c r="M9" s="10">
        <v>0</v>
      </c>
      <c r="N9" s="10">
        <v>2</v>
      </c>
      <c r="O9">
        <v>5</v>
      </c>
      <c r="P9">
        <v>3</v>
      </c>
      <c r="Q9">
        <v>0</v>
      </c>
      <c r="R9">
        <v>4</v>
      </c>
      <c r="S9">
        <v>7</v>
      </c>
      <c r="T9" t="s">
        <v>125</v>
      </c>
    </row>
    <row r="10" spans="1:20" x14ac:dyDescent="0.3">
      <c r="A10">
        <v>25</v>
      </c>
      <c r="B10">
        <v>1958</v>
      </c>
      <c r="C10" t="s">
        <v>28</v>
      </c>
      <c r="D10" t="s">
        <v>33</v>
      </c>
      <c r="E10" s="2">
        <v>65148</v>
      </c>
      <c r="F10">
        <v>0</v>
      </c>
      <c r="G10">
        <v>1</v>
      </c>
      <c r="H10" s="3">
        <v>41229</v>
      </c>
      <c r="I10">
        <v>9</v>
      </c>
      <c r="J10" s="10">
        <v>460</v>
      </c>
      <c r="K10" s="10">
        <v>35</v>
      </c>
      <c r="L10" s="10">
        <v>422</v>
      </c>
      <c r="M10" s="10">
        <v>33</v>
      </c>
      <c r="N10" s="10">
        <v>12</v>
      </c>
      <c r="O10">
        <v>2</v>
      </c>
      <c r="P10">
        <v>6</v>
      </c>
      <c r="Q10">
        <v>6</v>
      </c>
      <c r="R10">
        <v>7</v>
      </c>
      <c r="S10">
        <v>4</v>
      </c>
      <c r="T10" t="s">
        <v>126</v>
      </c>
    </row>
    <row r="11" spans="1:20" x14ac:dyDescent="0.3">
      <c r="A11">
        <v>35</v>
      </c>
      <c r="B11">
        <v>1987</v>
      </c>
      <c r="C11" t="s">
        <v>28</v>
      </c>
      <c r="D11" t="s">
        <v>33</v>
      </c>
      <c r="E11" s="2">
        <v>25545</v>
      </c>
      <c r="F11">
        <v>1</v>
      </c>
      <c r="G11">
        <v>0</v>
      </c>
      <c r="H11" s="3">
        <v>41160</v>
      </c>
      <c r="I11">
        <v>35</v>
      </c>
      <c r="J11" s="10">
        <v>32</v>
      </c>
      <c r="K11" s="10">
        <v>1</v>
      </c>
      <c r="L11" s="10">
        <v>64</v>
      </c>
      <c r="M11" s="10">
        <v>16</v>
      </c>
      <c r="N11" s="10">
        <v>12</v>
      </c>
      <c r="O11">
        <v>3</v>
      </c>
      <c r="P11">
        <v>2</v>
      </c>
      <c r="Q11">
        <v>2</v>
      </c>
      <c r="R11">
        <v>3</v>
      </c>
      <c r="S11">
        <v>6</v>
      </c>
      <c r="T11" t="s">
        <v>127</v>
      </c>
    </row>
    <row r="12" spans="1:20" x14ac:dyDescent="0.3">
      <c r="A12">
        <v>48</v>
      </c>
      <c r="B12">
        <v>1964</v>
      </c>
      <c r="C12" t="s">
        <v>28</v>
      </c>
      <c r="D12" t="s">
        <v>35</v>
      </c>
      <c r="E12" s="2">
        <v>55761</v>
      </c>
      <c r="F12">
        <v>0</v>
      </c>
      <c r="G12">
        <v>1</v>
      </c>
      <c r="H12" s="3">
        <v>41753</v>
      </c>
      <c r="I12">
        <v>97</v>
      </c>
      <c r="J12" s="10">
        <v>136</v>
      </c>
      <c r="K12" s="10">
        <v>1</v>
      </c>
      <c r="L12" s="10">
        <v>12</v>
      </c>
      <c r="M12" s="10">
        <v>0</v>
      </c>
      <c r="N12" s="10">
        <v>3</v>
      </c>
      <c r="O12">
        <v>2</v>
      </c>
      <c r="P12">
        <v>4</v>
      </c>
      <c r="Q12">
        <v>1</v>
      </c>
      <c r="R12">
        <v>3</v>
      </c>
      <c r="S12">
        <v>6</v>
      </c>
      <c r="T12" t="s">
        <v>127</v>
      </c>
    </row>
    <row r="13" spans="1:20" x14ac:dyDescent="0.3">
      <c r="A13">
        <v>49</v>
      </c>
      <c r="B13">
        <v>1970</v>
      </c>
      <c r="C13" t="s">
        <v>28</v>
      </c>
      <c r="D13" t="s">
        <v>31</v>
      </c>
      <c r="E13" s="2">
        <v>20587</v>
      </c>
      <c r="F13">
        <v>1</v>
      </c>
      <c r="G13">
        <v>0</v>
      </c>
      <c r="H13" s="3">
        <v>41770</v>
      </c>
      <c r="I13">
        <v>39</v>
      </c>
      <c r="J13" s="10">
        <v>2</v>
      </c>
      <c r="K13" s="10">
        <v>3</v>
      </c>
      <c r="L13" s="10">
        <v>6</v>
      </c>
      <c r="M13" s="10">
        <v>4</v>
      </c>
      <c r="N13" s="10">
        <v>1</v>
      </c>
      <c r="O13">
        <v>1</v>
      </c>
      <c r="P13">
        <v>1</v>
      </c>
      <c r="Q13">
        <v>1</v>
      </c>
      <c r="R13">
        <v>2</v>
      </c>
      <c r="S13">
        <v>7</v>
      </c>
      <c r="T13" t="s">
        <v>126</v>
      </c>
    </row>
    <row r="14" spans="1:20" x14ac:dyDescent="0.3">
      <c r="A14">
        <v>55</v>
      </c>
      <c r="B14">
        <v>1963</v>
      </c>
      <c r="C14" t="s">
        <v>28</v>
      </c>
      <c r="D14" t="s">
        <v>35</v>
      </c>
      <c r="E14" s="2">
        <v>56253</v>
      </c>
      <c r="F14">
        <v>0</v>
      </c>
      <c r="G14">
        <v>1</v>
      </c>
      <c r="H14" s="3">
        <v>41250</v>
      </c>
      <c r="I14">
        <v>83</v>
      </c>
      <c r="J14" s="10">
        <v>509</v>
      </c>
      <c r="K14" s="10">
        <v>0</v>
      </c>
      <c r="L14" s="10">
        <v>65</v>
      </c>
      <c r="M14" s="10">
        <v>7</v>
      </c>
      <c r="N14" s="10">
        <v>11</v>
      </c>
      <c r="O14">
        <v>4</v>
      </c>
      <c r="P14">
        <v>7</v>
      </c>
      <c r="Q14">
        <v>2</v>
      </c>
      <c r="R14">
        <v>9</v>
      </c>
      <c r="S14">
        <v>6</v>
      </c>
      <c r="T14" t="s">
        <v>127</v>
      </c>
    </row>
    <row r="15" spans="1:20" x14ac:dyDescent="0.3">
      <c r="A15">
        <v>67</v>
      </c>
      <c r="B15">
        <v>1972</v>
      </c>
      <c r="C15" t="s">
        <v>41</v>
      </c>
      <c r="D15" t="s">
        <v>31</v>
      </c>
      <c r="E15" s="2">
        <v>46423</v>
      </c>
      <c r="F15">
        <v>1</v>
      </c>
      <c r="G15">
        <v>1</v>
      </c>
      <c r="H15" s="3">
        <v>41535</v>
      </c>
      <c r="I15">
        <v>6</v>
      </c>
      <c r="J15" s="10">
        <v>68</v>
      </c>
      <c r="K15" s="10">
        <v>0</v>
      </c>
      <c r="L15" s="10">
        <v>16</v>
      </c>
      <c r="M15" s="10">
        <v>0</v>
      </c>
      <c r="N15" s="10">
        <v>0</v>
      </c>
      <c r="O15">
        <v>3</v>
      </c>
      <c r="P15">
        <v>2</v>
      </c>
      <c r="Q15">
        <v>0</v>
      </c>
      <c r="R15">
        <v>4</v>
      </c>
      <c r="S15">
        <v>7</v>
      </c>
      <c r="T15" t="s">
        <v>127</v>
      </c>
    </row>
    <row r="16" spans="1:20" x14ac:dyDescent="0.3">
      <c r="A16">
        <v>73</v>
      </c>
      <c r="B16">
        <v>1953</v>
      </c>
      <c r="C16" t="s">
        <v>37</v>
      </c>
      <c r="D16" t="s">
        <v>31</v>
      </c>
      <c r="E16" s="2">
        <v>51411</v>
      </c>
      <c r="F16">
        <v>1</v>
      </c>
      <c r="G16">
        <v>2</v>
      </c>
      <c r="H16" s="3">
        <v>41420</v>
      </c>
      <c r="I16">
        <v>81</v>
      </c>
      <c r="J16" s="10">
        <v>14</v>
      </c>
      <c r="K16" s="10">
        <v>0</v>
      </c>
      <c r="L16" s="10">
        <v>3</v>
      </c>
      <c r="M16" s="10">
        <v>0</v>
      </c>
      <c r="N16" s="10">
        <v>0</v>
      </c>
      <c r="O16">
        <v>1</v>
      </c>
      <c r="P16">
        <v>0</v>
      </c>
      <c r="Q16">
        <v>0</v>
      </c>
      <c r="R16">
        <v>3</v>
      </c>
      <c r="S16">
        <v>5</v>
      </c>
      <c r="T16" t="s">
        <v>128</v>
      </c>
    </row>
    <row r="17" spans="1:20" x14ac:dyDescent="0.3">
      <c r="A17">
        <v>75</v>
      </c>
      <c r="B17">
        <v>1982</v>
      </c>
      <c r="C17" t="s">
        <v>133</v>
      </c>
      <c r="D17" t="s">
        <v>35</v>
      </c>
      <c r="E17" s="2">
        <v>41039</v>
      </c>
      <c r="F17">
        <v>0</v>
      </c>
      <c r="G17">
        <v>0</v>
      </c>
      <c r="H17" s="3">
        <v>41480</v>
      </c>
      <c r="I17">
        <v>32</v>
      </c>
      <c r="J17" s="10">
        <v>34</v>
      </c>
      <c r="K17" s="10">
        <v>11</v>
      </c>
      <c r="L17" s="10">
        <v>137</v>
      </c>
      <c r="M17" s="10">
        <v>179</v>
      </c>
      <c r="N17" s="10">
        <v>61</v>
      </c>
      <c r="O17">
        <v>1</v>
      </c>
      <c r="P17">
        <v>8</v>
      </c>
      <c r="Q17">
        <v>1</v>
      </c>
      <c r="R17">
        <v>5</v>
      </c>
      <c r="S17">
        <v>8</v>
      </c>
      <c r="T17" t="s">
        <v>130</v>
      </c>
    </row>
    <row r="18" spans="1:20" x14ac:dyDescent="0.3">
      <c r="A18">
        <v>78</v>
      </c>
      <c r="B18">
        <v>1969</v>
      </c>
      <c r="C18" t="s">
        <v>28</v>
      </c>
      <c r="D18" t="s">
        <v>33</v>
      </c>
      <c r="E18" s="2">
        <v>25293</v>
      </c>
      <c r="F18">
        <v>1</v>
      </c>
      <c r="G18">
        <v>0</v>
      </c>
      <c r="H18" s="3">
        <v>41532</v>
      </c>
      <c r="I18">
        <v>51</v>
      </c>
      <c r="J18" s="10">
        <v>15</v>
      </c>
      <c r="K18" s="10">
        <v>0</v>
      </c>
      <c r="L18" s="10">
        <v>11</v>
      </c>
      <c r="M18" s="10">
        <v>0</v>
      </c>
      <c r="N18" s="10">
        <v>2</v>
      </c>
      <c r="O18">
        <v>1</v>
      </c>
      <c r="P18">
        <v>1</v>
      </c>
      <c r="Q18">
        <v>1</v>
      </c>
      <c r="R18">
        <v>2</v>
      </c>
      <c r="S18">
        <v>8</v>
      </c>
      <c r="T18" t="s">
        <v>127</v>
      </c>
    </row>
    <row r="19" spans="1:20" x14ac:dyDescent="0.3">
      <c r="A19">
        <v>87</v>
      </c>
      <c r="B19">
        <v>1981</v>
      </c>
      <c r="C19" t="s">
        <v>133</v>
      </c>
      <c r="D19" t="s">
        <v>33</v>
      </c>
      <c r="E19" s="2">
        <v>27733</v>
      </c>
      <c r="F19">
        <v>1</v>
      </c>
      <c r="G19">
        <v>0</v>
      </c>
      <c r="H19" s="3">
        <v>41512</v>
      </c>
      <c r="I19">
        <v>16</v>
      </c>
      <c r="J19" s="10">
        <v>0</v>
      </c>
      <c r="K19" s="10">
        <v>7</v>
      </c>
      <c r="L19" s="10">
        <v>5</v>
      </c>
      <c r="M19" s="10">
        <v>26</v>
      </c>
      <c r="N19" s="10">
        <v>2</v>
      </c>
      <c r="O19">
        <v>2</v>
      </c>
      <c r="P19">
        <v>2</v>
      </c>
      <c r="Q19">
        <v>0</v>
      </c>
      <c r="R19">
        <v>3</v>
      </c>
      <c r="S19">
        <v>7</v>
      </c>
      <c r="T19" t="s">
        <v>129</v>
      </c>
    </row>
    <row r="20" spans="1:20" x14ac:dyDescent="0.3">
      <c r="A20">
        <v>89</v>
      </c>
      <c r="B20">
        <v>1975</v>
      </c>
      <c r="C20" t="s">
        <v>133</v>
      </c>
      <c r="D20" t="s">
        <v>33</v>
      </c>
      <c r="E20" s="2">
        <v>22212</v>
      </c>
      <c r="F20">
        <v>1</v>
      </c>
      <c r="G20">
        <v>0</v>
      </c>
      <c r="H20" s="3">
        <v>41617</v>
      </c>
      <c r="I20">
        <v>49</v>
      </c>
      <c r="J20" s="10">
        <v>5</v>
      </c>
      <c r="K20" s="10">
        <v>9</v>
      </c>
      <c r="L20" s="10">
        <v>20</v>
      </c>
      <c r="M20" s="10">
        <v>6</v>
      </c>
      <c r="N20" s="10">
        <v>8</v>
      </c>
      <c r="O20">
        <v>2</v>
      </c>
      <c r="P20">
        <v>2</v>
      </c>
      <c r="Q20">
        <v>0</v>
      </c>
      <c r="R20">
        <v>4</v>
      </c>
      <c r="S20">
        <v>6</v>
      </c>
      <c r="T20" t="s">
        <v>125</v>
      </c>
    </row>
    <row r="21" spans="1:20" x14ac:dyDescent="0.3">
      <c r="A21">
        <v>92</v>
      </c>
      <c r="B21">
        <v>1988</v>
      </c>
      <c r="C21" t="s">
        <v>28</v>
      </c>
      <c r="D21" t="s">
        <v>47</v>
      </c>
      <c r="E21" s="2">
        <v>34176</v>
      </c>
      <c r="F21">
        <v>1</v>
      </c>
      <c r="G21">
        <v>0</v>
      </c>
      <c r="H21" s="3">
        <v>41771</v>
      </c>
      <c r="I21">
        <v>12</v>
      </c>
      <c r="J21" s="10">
        <v>5</v>
      </c>
      <c r="K21" s="10">
        <v>7</v>
      </c>
      <c r="L21" s="10">
        <v>24</v>
      </c>
      <c r="M21" s="10">
        <v>19</v>
      </c>
      <c r="N21" s="10">
        <v>14</v>
      </c>
      <c r="O21">
        <v>4</v>
      </c>
      <c r="P21">
        <v>3</v>
      </c>
      <c r="Q21">
        <v>0</v>
      </c>
      <c r="R21">
        <v>4</v>
      </c>
      <c r="S21">
        <v>6</v>
      </c>
      <c r="T21" t="s">
        <v>126</v>
      </c>
    </row>
    <row r="22" spans="1:20" x14ac:dyDescent="0.3">
      <c r="A22">
        <v>113</v>
      </c>
      <c r="B22">
        <v>1951</v>
      </c>
      <c r="C22" t="s">
        <v>28</v>
      </c>
      <c r="D22" t="s">
        <v>33</v>
      </c>
      <c r="E22" s="2">
        <v>30833</v>
      </c>
      <c r="F22">
        <v>1</v>
      </c>
      <c r="G22">
        <v>1</v>
      </c>
      <c r="H22" s="3">
        <v>41471</v>
      </c>
      <c r="I22">
        <v>33</v>
      </c>
      <c r="J22" s="10">
        <v>11</v>
      </c>
      <c r="K22" s="10">
        <v>0</v>
      </c>
      <c r="L22" s="10">
        <v>7</v>
      </c>
      <c r="M22" s="10">
        <v>3</v>
      </c>
      <c r="N22" s="10">
        <v>1</v>
      </c>
      <c r="O22">
        <v>2</v>
      </c>
      <c r="P22">
        <v>1</v>
      </c>
      <c r="Q22">
        <v>0</v>
      </c>
      <c r="R22">
        <v>3</v>
      </c>
      <c r="S22">
        <v>5</v>
      </c>
      <c r="T22" t="s">
        <v>127</v>
      </c>
    </row>
    <row r="23" spans="1:20" x14ac:dyDescent="0.3">
      <c r="A23">
        <v>115</v>
      </c>
      <c r="B23">
        <v>1966</v>
      </c>
      <c r="C23" t="s">
        <v>41</v>
      </c>
      <c r="D23" t="s">
        <v>31</v>
      </c>
      <c r="E23" s="2">
        <v>43456</v>
      </c>
      <c r="F23">
        <v>0</v>
      </c>
      <c r="G23">
        <v>1</v>
      </c>
      <c r="H23" s="3">
        <v>41359</v>
      </c>
      <c r="I23">
        <v>0</v>
      </c>
      <c r="J23" s="10">
        <v>275</v>
      </c>
      <c r="K23" s="10">
        <v>11</v>
      </c>
      <c r="L23" s="10">
        <v>68</v>
      </c>
      <c r="M23" s="10">
        <v>25</v>
      </c>
      <c r="N23" s="10">
        <v>7</v>
      </c>
      <c r="O23">
        <v>3</v>
      </c>
      <c r="P23">
        <v>5</v>
      </c>
      <c r="Q23">
        <v>1</v>
      </c>
      <c r="R23">
        <v>8</v>
      </c>
      <c r="S23">
        <v>5</v>
      </c>
      <c r="T23" t="s">
        <v>128</v>
      </c>
    </row>
    <row r="24" spans="1:20" x14ac:dyDescent="0.3">
      <c r="A24">
        <v>123</v>
      </c>
      <c r="B24">
        <v>1951</v>
      </c>
      <c r="C24" t="s">
        <v>28</v>
      </c>
      <c r="D24" t="s">
        <v>42</v>
      </c>
      <c r="E24" s="2">
        <v>67046</v>
      </c>
      <c r="F24">
        <v>0</v>
      </c>
      <c r="G24">
        <v>1</v>
      </c>
      <c r="H24" s="3">
        <v>41280</v>
      </c>
      <c r="I24">
        <v>92</v>
      </c>
      <c r="J24" s="10">
        <v>544</v>
      </c>
      <c r="K24" s="10">
        <v>35</v>
      </c>
      <c r="L24" s="10">
        <v>133</v>
      </c>
      <c r="M24" s="10">
        <v>23</v>
      </c>
      <c r="N24" s="10">
        <v>151</v>
      </c>
      <c r="O24">
        <v>2</v>
      </c>
      <c r="P24">
        <v>4</v>
      </c>
      <c r="Q24">
        <v>5</v>
      </c>
      <c r="R24">
        <v>4</v>
      </c>
      <c r="S24">
        <v>2</v>
      </c>
      <c r="T24" t="s">
        <v>131</v>
      </c>
    </row>
    <row r="25" spans="1:20" x14ac:dyDescent="0.3">
      <c r="A25">
        <v>125</v>
      </c>
      <c r="B25">
        <v>1958</v>
      </c>
      <c r="C25" t="s">
        <v>133</v>
      </c>
      <c r="D25" t="s">
        <v>35</v>
      </c>
      <c r="E25" s="2">
        <v>53083</v>
      </c>
      <c r="F25">
        <v>1</v>
      </c>
      <c r="G25">
        <v>1</v>
      </c>
      <c r="H25" s="3">
        <v>41409</v>
      </c>
      <c r="I25">
        <v>65</v>
      </c>
      <c r="J25" s="10">
        <v>215</v>
      </c>
      <c r="K25" s="10">
        <v>7</v>
      </c>
      <c r="L25" s="10">
        <v>33</v>
      </c>
      <c r="M25" s="10">
        <v>3</v>
      </c>
      <c r="N25" s="10">
        <v>0</v>
      </c>
      <c r="O25">
        <v>6</v>
      </c>
      <c r="P25">
        <v>5</v>
      </c>
      <c r="Q25">
        <v>1</v>
      </c>
      <c r="R25">
        <v>5</v>
      </c>
      <c r="S25">
        <v>7</v>
      </c>
      <c r="T25" t="s">
        <v>128</v>
      </c>
    </row>
    <row r="26" spans="1:20" x14ac:dyDescent="0.3">
      <c r="A26">
        <v>143</v>
      </c>
      <c r="B26">
        <v>1970</v>
      </c>
      <c r="C26" t="s">
        <v>28</v>
      </c>
      <c r="D26" t="s">
        <v>31</v>
      </c>
      <c r="E26" s="2">
        <v>61209</v>
      </c>
      <c r="F26">
        <v>0</v>
      </c>
      <c r="G26">
        <v>0</v>
      </c>
      <c r="H26" s="3">
        <v>41511</v>
      </c>
      <c r="I26">
        <v>73</v>
      </c>
      <c r="J26" s="10">
        <v>466</v>
      </c>
      <c r="K26" s="10">
        <v>0</v>
      </c>
      <c r="L26" s="10">
        <v>224</v>
      </c>
      <c r="M26" s="10">
        <v>119</v>
      </c>
      <c r="N26" s="10">
        <v>49</v>
      </c>
      <c r="O26">
        <v>1</v>
      </c>
      <c r="P26">
        <v>5</v>
      </c>
      <c r="Q26">
        <v>3</v>
      </c>
      <c r="R26">
        <v>4</v>
      </c>
      <c r="S26">
        <v>2</v>
      </c>
      <c r="T26" t="s">
        <v>130</v>
      </c>
    </row>
    <row r="27" spans="1:20" x14ac:dyDescent="0.3">
      <c r="A27">
        <v>146</v>
      </c>
      <c r="B27">
        <v>1960</v>
      </c>
      <c r="C27" t="s">
        <v>37</v>
      </c>
      <c r="D27" t="s">
        <v>31</v>
      </c>
      <c r="E27" s="2">
        <v>76045</v>
      </c>
      <c r="F27">
        <v>0</v>
      </c>
      <c r="G27">
        <v>0</v>
      </c>
      <c r="H27" s="3">
        <v>41593</v>
      </c>
      <c r="I27">
        <v>78</v>
      </c>
      <c r="J27" s="10">
        <v>760</v>
      </c>
      <c r="K27" s="10">
        <v>53</v>
      </c>
      <c r="L27" s="10">
        <v>400</v>
      </c>
      <c r="M27" s="10">
        <v>17</v>
      </c>
      <c r="N27" s="10">
        <v>93</v>
      </c>
      <c r="O27">
        <v>1</v>
      </c>
      <c r="P27">
        <v>4</v>
      </c>
      <c r="Q27">
        <v>5</v>
      </c>
      <c r="R27">
        <v>11</v>
      </c>
      <c r="S27">
        <v>2</v>
      </c>
      <c r="T27" t="s">
        <v>127</v>
      </c>
    </row>
    <row r="28" spans="1:20" x14ac:dyDescent="0.3">
      <c r="A28">
        <v>153</v>
      </c>
      <c r="B28">
        <v>1953</v>
      </c>
      <c r="C28" t="s">
        <v>28</v>
      </c>
      <c r="D28" t="s">
        <v>29</v>
      </c>
      <c r="E28" s="2">
        <v>23272</v>
      </c>
      <c r="F28">
        <v>0</v>
      </c>
      <c r="G28">
        <v>0</v>
      </c>
      <c r="H28" s="3">
        <v>41564</v>
      </c>
      <c r="I28">
        <v>29</v>
      </c>
      <c r="J28" s="10">
        <v>19</v>
      </c>
      <c r="K28" s="10">
        <v>3</v>
      </c>
      <c r="L28" s="10">
        <v>6</v>
      </c>
      <c r="M28" s="10">
        <v>4</v>
      </c>
      <c r="N28" s="10">
        <v>2</v>
      </c>
      <c r="O28">
        <v>1</v>
      </c>
      <c r="P28">
        <v>1</v>
      </c>
      <c r="Q28">
        <v>0</v>
      </c>
      <c r="R28">
        <v>3</v>
      </c>
      <c r="S28">
        <v>4</v>
      </c>
      <c r="T28" t="s">
        <v>127</v>
      </c>
    </row>
    <row r="29" spans="1:20" x14ac:dyDescent="0.3">
      <c r="A29">
        <v>158</v>
      </c>
      <c r="B29">
        <v>1945</v>
      </c>
      <c r="C29" t="s">
        <v>37</v>
      </c>
      <c r="D29" t="s">
        <v>35</v>
      </c>
      <c r="E29" s="2">
        <v>71604</v>
      </c>
      <c r="F29">
        <v>0</v>
      </c>
      <c r="G29">
        <v>0</v>
      </c>
      <c r="H29" s="3">
        <v>41595</v>
      </c>
      <c r="I29">
        <v>3</v>
      </c>
      <c r="J29" s="10">
        <v>345</v>
      </c>
      <c r="K29" s="10">
        <v>53</v>
      </c>
      <c r="L29" s="10">
        <v>528</v>
      </c>
      <c r="M29" s="10">
        <v>98</v>
      </c>
      <c r="N29" s="10">
        <v>75</v>
      </c>
      <c r="O29">
        <v>1</v>
      </c>
      <c r="P29">
        <v>8</v>
      </c>
      <c r="Q29">
        <v>3</v>
      </c>
      <c r="R29">
        <v>5</v>
      </c>
      <c r="S29">
        <v>4</v>
      </c>
      <c r="T29" t="s">
        <v>127</v>
      </c>
    </row>
    <row r="30" spans="1:20" x14ac:dyDescent="0.3">
      <c r="A30">
        <v>164</v>
      </c>
      <c r="B30">
        <v>1977</v>
      </c>
      <c r="C30" t="s">
        <v>37</v>
      </c>
      <c r="D30" t="s">
        <v>33</v>
      </c>
      <c r="E30" s="2">
        <v>28973</v>
      </c>
      <c r="F30">
        <v>0</v>
      </c>
      <c r="G30">
        <v>0</v>
      </c>
      <c r="H30" s="3">
        <v>41195</v>
      </c>
      <c r="I30">
        <v>59</v>
      </c>
      <c r="J30" s="10">
        <v>206</v>
      </c>
      <c r="K30" s="10">
        <v>0</v>
      </c>
      <c r="L30" s="10">
        <v>46</v>
      </c>
      <c r="M30" s="10">
        <v>3</v>
      </c>
      <c r="N30" s="10">
        <v>2</v>
      </c>
      <c r="O30">
        <v>2</v>
      </c>
      <c r="P30">
        <v>5</v>
      </c>
      <c r="Q30">
        <v>1</v>
      </c>
      <c r="R30">
        <v>5</v>
      </c>
      <c r="S30">
        <v>8</v>
      </c>
      <c r="T30" t="s">
        <v>127</v>
      </c>
    </row>
    <row r="31" spans="1:20" x14ac:dyDescent="0.3">
      <c r="A31">
        <v>175</v>
      </c>
      <c r="B31">
        <v>1986</v>
      </c>
      <c r="C31" t="s">
        <v>28</v>
      </c>
      <c r="D31" t="s">
        <v>33</v>
      </c>
      <c r="E31" s="2">
        <v>71952</v>
      </c>
      <c r="F31">
        <v>1</v>
      </c>
      <c r="G31">
        <v>0</v>
      </c>
      <c r="H31" s="3">
        <v>41284</v>
      </c>
      <c r="I31">
        <v>93</v>
      </c>
      <c r="J31" s="10">
        <v>656</v>
      </c>
      <c r="K31" s="10">
        <v>80</v>
      </c>
      <c r="L31" s="10">
        <v>455</v>
      </c>
      <c r="M31" s="10">
        <v>52</v>
      </c>
      <c r="N31" s="10">
        <v>107</v>
      </c>
      <c r="O31">
        <v>2</v>
      </c>
      <c r="P31">
        <v>8</v>
      </c>
      <c r="Q31">
        <v>4</v>
      </c>
      <c r="R31">
        <v>8</v>
      </c>
      <c r="S31">
        <v>4</v>
      </c>
      <c r="T31" t="s">
        <v>127</v>
      </c>
    </row>
    <row r="32" spans="1:20" x14ac:dyDescent="0.3">
      <c r="A32">
        <v>176</v>
      </c>
      <c r="B32">
        <v>1980</v>
      </c>
      <c r="C32" t="s">
        <v>133</v>
      </c>
      <c r="D32" t="s">
        <v>31</v>
      </c>
      <c r="E32" s="2">
        <v>67506</v>
      </c>
      <c r="F32">
        <v>0</v>
      </c>
      <c r="G32">
        <v>1</v>
      </c>
      <c r="H32" s="3">
        <v>41641</v>
      </c>
      <c r="I32">
        <v>73</v>
      </c>
      <c r="J32" s="10">
        <v>90</v>
      </c>
      <c r="K32" s="10">
        <v>38</v>
      </c>
      <c r="L32" s="10">
        <v>67</v>
      </c>
      <c r="M32" s="10">
        <v>33</v>
      </c>
      <c r="N32" s="10">
        <v>36</v>
      </c>
      <c r="O32">
        <v>1</v>
      </c>
      <c r="P32">
        <v>4</v>
      </c>
      <c r="Q32">
        <v>1</v>
      </c>
      <c r="R32">
        <v>6</v>
      </c>
      <c r="S32">
        <v>3</v>
      </c>
      <c r="T32" t="s">
        <v>127</v>
      </c>
    </row>
    <row r="33" spans="1:20" x14ac:dyDescent="0.3">
      <c r="A33">
        <v>178</v>
      </c>
      <c r="B33">
        <v>1956</v>
      </c>
      <c r="C33" t="s">
        <v>28</v>
      </c>
      <c r="D33" t="s">
        <v>33</v>
      </c>
      <c r="E33" s="2">
        <v>62503</v>
      </c>
      <c r="F33">
        <v>0</v>
      </c>
      <c r="G33">
        <v>1</v>
      </c>
      <c r="H33" s="3">
        <v>41323</v>
      </c>
      <c r="I33">
        <v>40</v>
      </c>
      <c r="J33" s="10">
        <v>478</v>
      </c>
      <c r="K33" s="10">
        <v>0</v>
      </c>
      <c r="L33" s="10">
        <v>193</v>
      </c>
      <c r="M33" s="10">
        <v>110</v>
      </c>
      <c r="N33" s="10">
        <v>75</v>
      </c>
      <c r="O33">
        <v>4</v>
      </c>
      <c r="P33">
        <v>8</v>
      </c>
      <c r="Q33">
        <v>3</v>
      </c>
      <c r="R33">
        <v>11</v>
      </c>
      <c r="S33">
        <v>5</v>
      </c>
      <c r="T33" t="s">
        <v>127</v>
      </c>
    </row>
    <row r="34" spans="1:20" x14ac:dyDescent="0.3">
      <c r="A34">
        <v>182</v>
      </c>
      <c r="B34">
        <v>1946</v>
      </c>
      <c r="C34" t="s">
        <v>37</v>
      </c>
      <c r="D34" t="s">
        <v>35</v>
      </c>
      <c r="E34" s="2">
        <v>44124</v>
      </c>
      <c r="F34">
        <v>0</v>
      </c>
      <c r="G34">
        <v>1</v>
      </c>
      <c r="H34" s="3">
        <v>41405</v>
      </c>
      <c r="I34">
        <v>62</v>
      </c>
      <c r="J34" s="10">
        <v>284</v>
      </c>
      <c r="K34" s="10">
        <v>0</v>
      </c>
      <c r="L34" s="10">
        <v>55</v>
      </c>
      <c r="M34" s="10">
        <v>0</v>
      </c>
      <c r="N34" s="10">
        <v>6</v>
      </c>
      <c r="O34">
        <v>4</v>
      </c>
      <c r="P34">
        <v>6</v>
      </c>
      <c r="Q34">
        <v>2</v>
      </c>
      <c r="R34">
        <v>5</v>
      </c>
      <c r="S34">
        <v>8</v>
      </c>
      <c r="T34" t="s">
        <v>127</v>
      </c>
    </row>
    <row r="35" spans="1:20" x14ac:dyDescent="0.3">
      <c r="A35">
        <v>193</v>
      </c>
      <c r="B35">
        <v>1996</v>
      </c>
      <c r="C35" t="s">
        <v>44</v>
      </c>
      <c r="D35" t="s">
        <v>33</v>
      </c>
      <c r="E35" s="2">
        <v>14421</v>
      </c>
      <c r="F35">
        <v>0</v>
      </c>
      <c r="G35">
        <v>0</v>
      </c>
      <c r="H35" s="3">
        <v>41687</v>
      </c>
      <c r="I35">
        <v>81</v>
      </c>
      <c r="J35" s="10">
        <v>0</v>
      </c>
      <c r="K35" s="10">
        <v>0</v>
      </c>
      <c r="L35" s="10">
        <v>2</v>
      </c>
      <c r="M35" s="10">
        <v>3</v>
      </c>
      <c r="N35" s="10">
        <v>3</v>
      </c>
      <c r="O35">
        <v>1</v>
      </c>
      <c r="P35">
        <v>1</v>
      </c>
      <c r="Q35">
        <v>0</v>
      </c>
      <c r="R35">
        <v>2</v>
      </c>
      <c r="S35">
        <v>5</v>
      </c>
      <c r="T35" t="s">
        <v>127</v>
      </c>
    </row>
    <row r="36" spans="1:20" x14ac:dyDescent="0.3">
      <c r="A36">
        <v>194</v>
      </c>
      <c r="B36">
        <v>1965</v>
      </c>
      <c r="C36" t="s">
        <v>28</v>
      </c>
      <c r="D36" t="s">
        <v>33</v>
      </c>
      <c r="E36" s="2">
        <v>48006</v>
      </c>
      <c r="F36">
        <v>1</v>
      </c>
      <c r="G36">
        <v>1</v>
      </c>
      <c r="H36" s="3">
        <v>41799</v>
      </c>
      <c r="I36">
        <v>55</v>
      </c>
      <c r="J36" s="10">
        <v>23</v>
      </c>
      <c r="K36" s="10">
        <v>0</v>
      </c>
      <c r="L36" s="10">
        <v>11</v>
      </c>
      <c r="M36" s="10">
        <v>3</v>
      </c>
      <c r="N36" s="10">
        <v>2</v>
      </c>
      <c r="O36">
        <v>1</v>
      </c>
      <c r="P36">
        <v>1</v>
      </c>
      <c r="Q36">
        <v>0</v>
      </c>
      <c r="R36">
        <v>3</v>
      </c>
      <c r="S36">
        <v>6</v>
      </c>
      <c r="T36" t="s">
        <v>127</v>
      </c>
    </row>
    <row r="37" spans="1:20" x14ac:dyDescent="0.3">
      <c r="A37">
        <v>195</v>
      </c>
      <c r="B37">
        <v>1972</v>
      </c>
      <c r="C37" t="s">
        <v>28</v>
      </c>
      <c r="D37" t="s">
        <v>31</v>
      </c>
      <c r="E37" s="2">
        <v>38808</v>
      </c>
      <c r="F37">
        <v>1</v>
      </c>
      <c r="G37">
        <v>0</v>
      </c>
      <c r="H37" s="3">
        <v>41147</v>
      </c>
      <c r="I37">
        <v>21</v>
      </c>
      <c r="J37" s="10">
        <v>125</v>
      </c>
      <c r="K37" s="10">
        <v>17</v>
      </c>
      <c r="L37" s="10">
        <v>52</v>
      </c>
      <c r="M37" s="10">
        <v>3</v>
      </c>
      <c r="N37" s="10">
        <v>19</v>
      </c>
      <c r="O37">
        <v>4</v>
      </c>
      <c r="P37">
        <v>5</v>
      </c>
      <c r="Q37">
        <v>1</v>
      </c>
      <c r="R37">
        <v>4</v>
      </c>
      <c r="S37">
        <v>8</v>
      </c>
      <c r="T37" t="s">
        <v>127</v>
      </c>
    </row>
    <row r="38" spans="1:20" x14ac:dyDescent="0.3">
      <c r="A38">
        <v>199</v>
      </c>
      <c r="B38">
        <v>1962</v>
      </c>
      <c r="C38" t="s">
        <v>41</v>
      </c>
      <c r="D38" t="s">
        <v>31</v>
      </c>
      <c r="E38" s="2">
        <v>45183</v>
      </c>
      <c r="F38">
        <v>0</v>
      </c>
      <c r="G38">
        <v>0</v>
      </c>
      <c r="H38" s="3">
        <v>41294</v>
      </c>
      <c r="I38">
        <v>33</v>
      </c>
      <c r="J38" s="10">
        <v>219</v>
      </c>
      <c r="K38" s="10">
        <v>3</v>
      </c>
      <c r="L38" s="10">
        <v>60</v>
      </c>
      <c r="M38" s="10">
        <v>12</v>
      </c>
      <c r="N38" s="10">
        <v>9</v>
      </c>
      <c r="O38">
        <v>1</v>
      </c>
      <c r="P38">
        <v>4</v>
      </c>
      <c r="Q38">
        <v>1</v>
      </c>
      <c r="R38">
        <v>7</v>
      </c>
      <c r="S38">
        <v>7</v>
      </c>
      <c r="T38" t="s">
        <v>126</v>
      </c>
    </row>
    <row r="39" spans="1:20" x14ac:dyDescent="0.3">
      <c r="A39">
        <v>202</v>
      </c>
      <c r="B39">
        <v>1948</v>
      </c>
      <c r="C39" t="s">
        <v>37</v>
      </c>
      <c r="D39" t="s">
        <v>42</v>
      </c>
      <c r="E39" s="2">
        <v>82032</v>
      </c>
      <c r="F39">
        <v>0</v>
      </c>
      <c r="G39">
        <v>0</v>
      </c>
      <c r="H39" s="3">
        <v>41734</v>
      </c>
      <c r="I39">
        <v>54</v>
      </c>
      <c r="J39" s="10">
        <v>332</v>
      </c>
      <c r="K39" s="10">
        <v>194</v>
      </c>
      <c r="L39" s="10">
        <v>377</v>
      </c>
      <c r="M39" s="10">
        <v>149</v>
      </c>
      <c r="N39" s="10">
        <v>125</v>
      </c>
      <c r="O39">
        <v>0</v>
      </c>
      <c r="P39">
        <v>4</v>
      </c>
      <c r="Q39">
        <v>6</v>
      </c>
      <c r="R39">
        <v>7</v>
      </c>
      <c r="S39">
        <v>1</v>
      </c>
      <c r="T39" t="s">
        <v>128</v>
      </c>
    </row>
    <row r="40" spans="1:20" x14ac:dyDescent="0.3">
      <c r="A40">
        <v>203</v>
      </c>
      <c r="B40">
        <v>1975</v>
      </c>
      <c r="C40" t="s">
        <v>41</v>
      </c>
      <c r="D40" t="s">
        <v>31</v>
      </c>
      <c r="E40" s="2">
        <v>81169</v>
      </c>
      <c r="F40">
        <v>0</v>
      </c>
      <c r="G40">
        <v>0</v>
      </c>
      <c r="H40" s="3">
        <v>41378</v>
      </c>
      <c r="I40">
        <v>47</v>
      </c>
      <c r="J40" s="10">
        <v>1288</v>
      </c>
      <c r="K40" s="10">
        <v>20</v>
      </c>
      <c r="L40" s="10">
        <v>613</v>
      </c>
      <c r="M40" s="10">
        <v>80</v>
      </c>
      <c r="N40" s="10">
        <v>61</v>
      </c>
      <c r="O40">
        <v>1</v>
      </c>
      <c r="P40">
        <v>5</v>
      </c>
      <c r="Q40">
        <v>7</v>
      </c>
      <c r="R40">
        <v>9</v>
      </c>
      <c r="S40">
        <v>2</v>
      </c>
      <c r="T40" t="s">
        <v>127</v>
      </c>
    </row>
    <row r="41" spans="1:20" x14ac:dyDescent="0.3">
      <c r="A41">
        <v>213</v>
      </c>
      <c r="B41">
        <v>1963</v>
      </c>
      <c r="C41" t="s">
        <v>37</v>
      </c>
      <c r="D41" t="s">
        <v>31</v>
      </c>
      <c r="E41" s="2">
        <v>23091</v>
      </c>
      <c r="F41">
        <v>1</v>
      </c>
      <c r="G41">
        <v>1</v>
      </c>
      <c r="H41" s="3">
        <v>41787</v>
      </c>
      <c r="I41">
        <v>98</v>
      </c>
      <c r="J41" s="10">
        <v>35</v>
      </c>
      <c r="K41" s="10">
        <v>0</v>
      </c>
      <c r="L41" s="10">
        <v>11</v>
      </c>
      <c r="M41" s="10">
        <v>0</v>
      </c>
      <c r="N41" s="10">
        <v>0</v>
      </c>
      <c r="O41">
        <v>4</v>
      </c>
      <c r="P41">
        <v>2</v>
      </c>
      <c r="Q41">
        <v>1</v>
      </c>
      <c r="R41">
        <v>3</v>
      </c>
      <c r="S41">
        <v>7</v>
      </c>
      <c r="T41" t="s">
        <v>127</v>
      </c>
    </row>
    <row r="42" spans="1:20" x14ac:dyDescent="0.3">
      <c r="A42">
        <v>217</v>
      </c>
      <c r="B42">
        <v>1956</v>
      </c>
      <c r="C42" t="s">
        <v>41</v>
      </c>
      <c r="D42" t="s">
        <v>31</v>
      </c>
      <c r="E42" s="2">
        <v>64857</v>
      </c>
      <c r="F42">
        <v>0</v>
      </c>
      <c r="G42">
        <v>0</v>
      </c>
      <c r="H42" s="3">
        <v>41236</v>
      </c>
      <c r="I42">
        <v>78</v>
      </c>
      <c r="J42" s="10">
        <v>556</v>
      </c>
      <c r="K42" s="10">
        <v>14</v>
      </c>
      <c r="L42" s="10">
        <v>717</v>
      </c>
      <c r="M42" s="10">
        <v>210</v>
      </c>
      <c r="N42" s="10">
        <v>0</v>
      </c>
      <c r="O42">
        <v>1</v>
      </c>
      <c r="P42">
        <v>7</v>
      </c>
      <c r="Q42">
        <v>5</v>
      </c>
      <c r="R42">
        <v>10</v>
      </c>
      <c r="S42">
        <v>4</v>
      </c>
      <c r="T42" t="s">
        <v>126</v>
      </c>
    </row>
    <row r="43" spans="1:20" x14ac:dyDescent="0.3">
      <c r="A43">
        <v>221</v>
      </c>
      <c r="B43">
        <v>1955</v>
      </c>
      <c r="C43" t="s">
        <v>28</v>
      </c>
      <c r="D43" t="s">
        <v>33</v>
      </c>
      <c r="E43" s="2">
        <v>48726</v>
      </c>
      <c r="F43">
        <v>0</v>
      </c>
      <c r="G43">
        <v>1</v>
      </c>
      <c r="H43" s="3">
        <v>41391</v>
      </c>
      <c r="I43">
        <v>90</v>
      </c>
      <c r="J43" s="10">
        <v>138</v>
      </c>
      <c r="K43" s="10">
        <v>3</v>
      </c>
      <c r="L43" s="10">
        <v>38</v>
      </c>
      <c r="M43" s="10">
        <v>4</v>
      </c>
      <c r="N43" s="10">
        <v>0</v>
      </c>
      <c r="O43">
        <v>3</v>
      </c>
      <c r="P43">
        <v>3</v>
      </c>
      <c r="Q43">
        <v>2</v>
      </c>
      <c r="R43">
        <v>4</v>
      </c>
      <c r="S43">
        <v>6</v>
      </c>
      <c r="T43" t="s">
        <v>129</v>
      </c>
    </row>
    <row r="44" spans="1:20" x14ac:dyDescent="0.3">
      <c r="A44">
        <v>231</v>
      </c>
      <c r="B44">
        <v>1956</v>
      </c>
      <c r="C44" t="s">
        <v>41</v>
      </c>
      <c r="D44" t="s">
        <v>35</v>
      </c>
      <c r="E44" s="2">
        <v>28839</v>
      </c>
      <c r="F44">
        <v>1</v>
      </c>
      <c r="G44">
        <v>1</v>
      </c>
      <c r="H44" s="3">
        <v>41709</v>
      </c>
      <c r="I44">
        <v>86</v>
      </c>
      <c r="J44" s="10">
        <v>24</v>
      </c>
      <c r="K44" s="10">
        <v>0</v>
      </c>
      <c r="L44" s="10">
        <v>7</v>
      </c>
      <c r="M44" s="10">
        <v>0</v>
      </c>
      <c r="N44" s="10">
        <v>0</v>
      </c>
      <c r="O44">
        <v>2</v>
      </c>
      <c r="P44">
        <v>2</v>
      </c>
      <c r="Q44">
        <v>0</v>
      </c>
      <c r="R44">
        <v>3</v>
      </c>
      <c r="S44">
        <v>5</v>
      </c>
      <c r="T44" t="s">
        <v>127</v>
      </c>
    </row>
    <row r="45" spans="1:20" x14ac:dyDescent="0.3">
      <c r="A45">
        <v>232</v>
      </c>
      <c r="B45">
        <v>1965</v>
      </c>
      <c r="C45" t="s">
        <v>28</v>
      </c>
      <c r="D45" t="s">
        <v>31</v>
      </c>
      <c r="E45" s="2">
        <v>61559</v>
      </c>
      <c r="F45">
        <v>0</v>
      </c>
      <c r="G45">
        <v>1</v>
      </c>
      <c r="H45" s="3">
        <v>41472</v>
      </c>
      <c r="I45">
        <v>8</v>
      </c>
      <c r="J45" s="10">
        <v>279</v>
      </c>
      <c r="K45" s="10">
        <v>83</v>
      </c>
      <c r="L45" s="10">
        <v>88</v>
      </c>
      <c r="M45" s="10">
        <v>32</v>
      </c>
      <c r="N45" s="10">
        <v>14</v>
      </c>
      <c r="O45">
        <v>1</v>
      </c>
      <c r="P45">
        <v>4</v>
      </c>
      <c r="Q45">
        <v>2</v>
      </c>
      <c r="R45">
        <v>10</v>
      </c>
      <c r="S45">
        <v>3</v>
      </c>
      <c r="T45" t="s">
        <v>127</v>
      </c>
    </row>
    <row r="46" spans="1:20" x14ac:dyDescent="0.3">
      <c r="A46">
        <v>234</v>
      </c>
      <c r="B46">
        <v>1979</v>
      </c>
      <c r="C46" t="s">
        <v>28</v>
      </c>
      <c r="D46" t="s">
        <v>29</v>
      </c>
      <c r="E46" s="2">
        <v>15287</v>
      </c>
      <c r="F46">
        <v>1</v>
      </c>
      <c r="G46">
        <v>0</v>
      </c>
      <c r="H46" s="3">
        <v>41192</v>
      </c>
      <c r="I46">
        <v>60</v>
      </c>
      <c r="J46" s="10">
        <v>1</v>
      </c>
      <c r="K46" s="10">
        <v>2</v>
      </c>
      <c r="L46" s="10">
        <v>8</v>
      </c>
      <c r="M46" s="10">
        <v>4</v>
      </c>
      <c r="N46" s="10">
        <v>3</v>
      </c>
      <c r="O46">
        <v>2</v>
      </c>
      <c r="P46">
        <v>1</v>
      </c>
      <c r="Q46">
        <v>1</v>
      </c>
      <c r="R46">
        <v>2</v>
      </c>
      <c r="S46">
        <v>7</v>
      </c>
      <c r="T46" t="s">
        <v>127</v>
      </c>
    </row>
    <row r="47" spans="1:20" x14ac:dyDescent="0.3">
      <c r="A47">
        <v>236</v>
      </c>
      <c r="B47">
        <v>1951</v>
      </c>
      <c r="C47" t="s">
        <v>28</v>
      </c>
      <c r="D47" t="s">
        <v>33</v>
      </c>
      <c r="E47" s="2">
        <v>34838</v>
      </c>
      <c r="F47">
        <v>1</v>
      </c>
      <c r="G47">
        <v>1</v>
      </c>
      <c r="H47" s="3">
        <v>41293</v>
      </c>
      <c r="I47">
        <v>62</v>
      </c>
      <c r="J47" s="10">
        <v>28</v>
      </c>
      <c r="K47" s="10">
        <v>23</v>
      </c>
      <c r="L47" s="10">
        <v>29</v>
      </c>
      <c r="M47" s="10">
        <v>29</v>
      </c>
      <c r="N47" s="10">
        <v>14</v>
      </c>
      <c r="O47">
        <v>3</v>
      </c>
      <c r="P47">
        <v>2</v>
      </c>
      <c r="Q47">
        <v>1</v>
      </c>
      <c r="R47">
        <v>4</v>
      </c>
      <c r="S47">
        <v>6</v>
      </c>
      <c r="T47" t="s">
        <v>126</v>
      </c>
    </row>
    <row r="48" spans="1:20" x14ac:dyDescent="0.3">
      <c r="A48">
        <v>238</v>
      </c>
      <c r="B48">
        <v>1967</v>
      </c>
      <c r="C48" t="s">
        <v>133</v>
      </c>
      <c r="D48" t="s">
        <v>35</v>
      </c>
      <c r="E48" s="2">
        <v>67309</v>
      </c>
      <c r="F48">
        <v>1</v>
      </c>
      <c r="G48">
        <v>1</v>
      </c>
      <c r="H48" s="3">
        <v>41297</v>
      </c>
      <c r="I48">
        <v>76</v>
      </c>
      <c r="J48" s="10">
        <v>515</v>
      </c>
      <c r="K48" s="10">
        <v>47</v>
      </c>
      <c r="L48" s="10">
        <v>181</v>
      </c>
      <c r="M48" s="10">
        <v>149</v>
      </c>
      <c r="N48" s="10">
        <v>95</v>
      </c>
      <c r="O48">
        <v>15</v>
      </c>
      <c r="P48">
        <v>9</v>
      </c>
      <c r="Q48">
        <v>6</v>
      </c>
      <c r="R48">
        <v>9</v>
      </c>
      <c r="S48">
        <v>7</v>
      </c>
      <c r="T48" t="s">
        <v>127</v>
      </c>
    </row>
    <row r="49" spans="1:20" x14ac:dyDescent="0.3">
      <c r="A49">
        <v>241</v>
      </c>
      <c r="B49">
        <v>1952</v>
      </c>
      <c r="C49" t="s">
        <v>28</v>
      </c>
      <c r="D49" t="s">
        <v>35</v>
      </c>
      <c r="E49" s="2">
        <v>83844</v>
      </c>
      <c r="F49">
        <v>0</v>
      </c>
      <c r="G49">
        <v>0</v>
      </c>
      <c r="H49" s="3">
        <v>41406</v>
      </c>
      <c r="I49">
        <v>57</v>
      </c>
      <c r="J49" s="10">
        <v>901</v>
      </c>
      <c r="K49" s="10">
        <v>31</v>
      </c>
      <c r="L49" s="10">
        <v>345</v>
      </c>
      <c r="M49" s="10">
        <v>75</v>
      </c>
      <c r="N49" s="10">
        <v>31</v>
      </c>
      <c r="O49">
        <v>1</v>
      </c>
      <c r="P49">
        <v>4</v>
      </c>
      <c r="Q49">
        <v>4</v>
      </c>
      <c r="R49">
        <v>11</v>
      </c>
      <c r="S49">
        <v>1</v>
      </c>
      <c r="T49" t="s">
        <v>127</v>
      </c>
    </row>
    <row r="50" spans="1:20" x14ac:dyDescent="0.3">
      <c r="A50">
        <v>246</v>
      </c>
      <c r="B50">
        <v>1965</v>
      </c>
      <c r="C50" t="s">
        <v>28</v>
      </c>
      <c r="D50" t="s">
        <v>33</v>
      </c>
      <c r="E50" s="2">
        <v>66480</v>
      </c>
      <c r="F50">
        <v>1</v>
      </c>
      <c r="G50">
        <v>1</v>
      </c>
      <c r="H50" s="3">
        <v>41790</v>
      </c>
      <c r="I50">
        <v>71</v>
      </c>
      <c r="J50" s="10">
        <v>199</v>
      </c>
      <c r="K50" s="10">
        <v>9</v>
      </c>
      <c r="L50" s="10">
        <v>57</v>
      </c>
      <c r="M50" s="10">
        <v>20</v>
      </c>
      <c r="N50" s="10">
        <v>21</v>
      </c>
      <c r="O50">
        <v>7</v>
      </c>
      <c r="P50">
        <v>4</v>
      </c>
      <c r="Q50">
        <v>1</v>
      </c>
      <c r="R50">
        <v>7</v>
      </c>
      <c r="S50">
        <v>4</v>
      </c>
      <c r="T50" t="s">
        <v>127</v>
      </c>
    </row>
    <row r="51" spans="1:20" x14ac:dyDescent="0.3">
      <c r="A51">
        <v>247</v>
      </c>
      <c r="B51">
        <v>1971</v>
      </c>
      <c r="C51" t="s">
        <v>28</v>
      </c>
      <c r="D51" t="s">
        <v>33</v>
      </c>
      <c r="E51" s="2">
        <v>36715</v>
      </c>
      <c r="F51">
        <v>1</v>
      </c>
      <c r="G51">
        <v>0</v>
      </c>
      <c r="H51" s="3">
        <v>41230</v>
      </c>
      <c r="I51">
        <v>16</v>
      </c>
      <c r="J51" s="10">
        <v>172</v>
      </c>
      <c r="K51" s="10">
        <v>10</v>
      </c>
      <c r="L51" s="10">
        <v>125</v>
      </c>
      <c r="M51" s="10">
        <v>21</v>
      </c>
      <c r="N51" s="10">
        <v>13</v>
      </c>
      <c r="O51">
        <v>6</v>
      </c>
      <c r="P51">
        <v>7</v>
      </c>
      <c r="Q51">
        <v>2</v>
      </c>
      <c r="R51">
        <v>4</v>
      </c>
      <c r="S51">
        <v>9</v>
      </c>
      <c r="T51" t="s">
        <v>127</v>
      </c>
    </row>
    <row r="52" spans="1:20" x14ac:dyDescent="0.3">
      <c r="A52">
        <v>252</v>
      </c>
      <c r="B52">
        <v>1963</v>
      </c>
      <c r="C52" t="s">
        <v>37</v>
      </c>
      <c r="D52" t="s">
        <v>29</v>
      </c>
      <c r="E52" s="2">
        <v>41003</v>
      </c>
      <c r="F52">
        <v>0</v>
      </c>
      <c r="G52">
        <v>0</v>
      </c>
      <c r="H52" s="3">
        <v>41350</v>
      </c>
      <c r="I52">
        <v>11</v>
      </c>
      <c r="J52" s="10">
        <v>123</v>
      </c>
      <c r="K52" s="10">
        <v>133</v>
      </c>
      <c r="L52" s="10">
        <v>142</v>
      </c>
      <c r="M52" s="10">
        <v>71</v>
      </c>
      <c r="N52" s="10">
        <v>44</v>
      </c>
      <c r="O52">
        <v>1</v>
      </c>
      <c r="P52">
        <v>6</v>
      </c>
      <c r="Q52">
        <v>2</v>
      </c>
      <c r="R52">
        <v>8</v>
      </c>
      <c r="S52">
        <v>6</v>
      </c>
      <c r="T52" t="s">
        <v>125</v>
      </c>
    </row>
    <row r="53" spans="1:20" x14ac:dyDescent="0.3">
      <c r="A53">
        <v>254</v>
      </c>
      <c r="B53">
        <v>1955</v>
      </c>
      <c r="C53" t="s">
        <v>28</v>
      </c>
      <c r="D53" t="s">
        <v>35</v>
      </c>
      <c r="E53" s="2">
        <v>53863</v>
      </c>
      <c r="F53">
        <v>0</v>
      </c>
      <c r="G53">
        <v>1</v>
      </c>
      <c r="H53" s="3">
        <v>41776</v>
      </c>
      <c r="I53">
        <v>4</v>
      </c>
      <c r="J53" s="10">
        <v>399</v>
      </c>
      <c r="K53" s="10">
        <v>4</v>
      </c>
      <c r="L53" s="10">
        <v>30</v>
      </c>
      <c r="M53" s="10">
        <v>6</v>
      </c>
      <c r="N53" s="10">
        <v>4</v>
      </c>
      <c r="O53">
        <v>3</v>
      </c>
      <c r="P53">
        <v>7</v>
      </c>
      <c r="Q53">
        <v>1</v>
      </c>
      <c r="R53">
        <v>7</v>
      </c>
      <c r="S53">
        <v>7</v>
      </c>
      <c r="T53" t="s">
        <v>127</v>
      </c>
    </row>
    <row r="54" spans="1:20" x14ac:dyDescent="0.3">
      <c r="A54">
        <v>255</v>
      </c>
      <c r="B54">
        <v>1951</v>
      </c>
      <c r="C54" t="s">
        <v>28</v>
      </c>
      <c r="D54" t="s">
        <v>29</v>
      </c>
      <c r="E54" s="2">
        <v>22263</v>
      </c>
      <c r="F54">
        <v>1</v>
      </c>
      <c r="G54">
        <v>1</v>
      </c>
      <c r="H54" s="3">
        <v>41728</v>
      </c>
      <c r="I54">
        <v>31</v>
      </c>
      <c r="J54" s="10">
        <v>17</v>
      </c>
      <c r="K54" s="10">
        <v>0</v>
      </c>
      <c r="L54" s="10">
        <v>2</v>
      </c>
      <c r="M54" s="10">
        <v>0</v>
      </c>
      <c r="N54" s="10">
        <v>0</v>
      </c>
      <c r="O54">
        <v>2</v>
      </c>
      <c r="P54">
        <v>1</v>
      </c>
      <c r="Q54">
        <v>0</v>
      </c>
      <c r="R54">
        <v>3</v>
      </c>
      <c r="S54">
        <v>6</v>
      </c>
      <c r="T54" t="s">
        <v>127</v>
      </c>
    </row>
    <row r="55" spans="1:20" x14ac:dyDescent="0.3">
      <c r="A55">
        <v>257</v>
      </c>
      <c r="B55">
        <v>1959</v>
      </c>
      <c r="C55" t="s">
        <v>37</v>
      </c>
      <c r="D55" t="s">
        <v>33</v>
      </c>
      <c r="E55" s="2">
        <v>75032</v>
      </c>
      <c r="F55">
        <v>0</v>
      </c>
      <c r="G55">
        <v>1</v>
      </c>
      <c r="H55" s="3">
        <v>41392</v>
      </c>
      <c r="I55">
        <v>74</v>
      </c>
      <c r="J55" s="10">
        <v>952</v>
      </c>
      <c r="K55" s="10">
        <v>12</v>
      </c>
      <c r="L55" s="10">
        <v>180</v>
      </c>
      <c r="M55" s="10">
        <v>47</v>
      </c>
      <c r="N55" s="10">
        <v>12</v>
      </c>
      <c r="O55">
        <v>2</v>
      </c>
      <c r="P55">
        <v>5</v>
      </c>
      <c r="Q55">
        <v>4</v>
      </c>
      <c r="R55">
        <v>9</v>
      </c>
      <c r="S55">
        <v>3</v>
      </c>
      <c r="T55" t="s">
        <v>127</v>
      </c>
    </row>
    <row r="56" spans="1:20" x14ac:dyDescent="0.3">
      <c r="A56">
        <v>263</v>
      </c>
      <c r="B56">
        <v>1945</v>
      </c>
      <c r="C56" t="s">
        <v>37</v>
      </c>
      <c r="D56" t="s">
        <v>31</v>
      </c>
      <c r="E56" s="2">
        <v>45576</v>
      </c>
      <c r="F56">
        <v>0</v>
      </c>
      <c r="G56">
        <v>0</v>
      </c>
      <c r="H56" s="3">
        <v>41787</v>
      </c>
      <c r="I56">
        <v>9</v>
      </c>
      <c r="J56" s="10">
        <v>56</v>
      </c>
      <c r="K56" s="10">
        <v>19</v>
      </c>
      <c r="L56" s="10">
        <v>29</v>
      </c>
      <c r="M56" s="10">
        <v>2</v>
      </c>
      <c r="N56" s="10">
        <v>14</v>
      </c>
      <c r="O56">
        <v>1</v>
      </c>
      <c r="P56">
        <v>3</v>
      </c>
      <c r="Q56">
        <v>1</v>
      </c>
      <c r="R56">
        <v>3</v>
      </c>
      <c r="S56">
        <v>8</v>
      </c>
      <c r="T56" t="s">
        <v>127</v>
      </c>
    </row>
    <row r="57" spans="1:20" x14ac:dyDescent="0.3">
      <c r="A57">
        <v>269</v>
      </c>
      <c r="B57">
        <v>1963</v>
      </c>
      <c r="C57" t="s">
        <v>37</v>
      </c>
      <c r="D57" t="s">
        <v>31</v>
      </c>
      <c r="E57" s="2">
        <v>46757</v>
      </c>
      <c r="F57">
        <v>0</v>
      </c>
      <c r="G57">
        <v>1</v>
      </c>
      <c r="H57" s="3">
        <v>41229</v>
      </c>
      <c r="I57">
        <v>71</v>
      </c>
      <c r="J57" s="10">
        <v>777</v>
      </c>
      <c r="K57" s="10">
        <v>30</v>
      </c>
      <c r="L57" s="10">
        <v>163</v>
      </c>
      <c r="M57" s="10">
        <v>0</v>
      </c>
      <c r="N57" s="10">
        <v>51</v>
      </c>
      <c r="O57">
        <v>6</v>
      </c>
      <c r="P57">
        <v>4</v>
      </c>
      <c r="Q57">
        <v>4</v>
      </c>
      <c r="R57">
        <v>7</v>
      </c>
      <c r="S57">
        <v>9</v>
      </c>
      <c r="T57" t="s">
        <v>127</v>
      </c>
    </row>
    <row r="58" spans="1:20" x14ac:dyDescent="0.3">
      <c r="A58">
        <v>271</v>
      </c>
      <c r="B58">
        <v>1969</v>
      </c>
      <c r="C58" t="s">
        <v>28</v>
      </c>
      <c r="D58" t="s">
        <v>42</v>
      </c>
      <c r="E58" s="2">
        <v>40590</v>
      </c>
      <c r="F58">
        <v>1</v>
      </c>
      <c r="G58">
        <v>1</v>
      </c>
      <c r="H58" s="3">
        <v>41549</v>
      </c>
      <c r="I58">
        <v>30</v>
      </c>
      <c r="J58" s="10">
        <v>154</v>
      </c>
      <c r="K58" s="10">
        <v>0</v>
      </c>
      <c r="L58" s="10">
        <v>50</v>
      </c>
      <c r="M58" s="10">
        <v>6</v>
      </c>
      <c r="N58" s="10">
        <v>11</v>
      </c>
      <c r="O58">
        <v>5</v>
      </c>
      <c r="P58">
        <v>3</v>
      </c>
      <c r="Q58">
        <v>4</v>
      </c>
      <c r="R58">
        <v>3</v>
      </c>
      <c r="S58">
        <v>6</v>
      </c>
      <c r="T58" t="s">
        <v>126</v>
      </c>
    </row>
    <row r="59" spans="1:20" x14ac:dyDescent="0.3">
      <c r="A59">
        <v>273</v>
      </c>
      <c r="B59">
        <v>1970</v>
      </c>
      <c r="C59" t="s">
        <v>41</v>
      </c>
      <c r="D59" t="s">
        <v>33</v>
      </c>
      <c r="E59" s="2">
        <v>36138</v>
      </c>
      <c r="F59">
        <v>1</v>
      </c>
      <c r="G59">
        <v>1</v>
      </c>
      <c r="H59" s="3">
        <v>41471</v>
      </c>
      <c r="I59">
        <v>48</v>
      </c>
      <c r="J59" s="10">
        <v>130</v>
      </c>
      <c r="K59" s="10">
        <v>0</v>
      </c>
      <c r="L59" s="10">
        <v>16</v>
      </c>
      <c r="M59" s="10">
        <v>0</v>
      </c>
      <c r="N59" s="10">
        <v>0</v>
      </c>
      <c r="O59">
        <v>5</v>
      </c>
      <c r="P59">
        <v>3</v>
      </c>
      <c r="Q59">
        <v>1</v>
      </c>
      <c r="R59">
        <v>4</v>
      </c>
      <c r="S59">
        <v>7</v>
      </c>
      <c r="T59" t="s">
        <v>129</v>
      </c>
    </row>
    <row r="60" spans="1:20" x14ac:dyDescent="0.3">
      <c r="A60">
        <v>274</v>
      </c>
      <c r="B60">
        <v>1973</v>
      </c>
      <c r="C60" t="s">
        <v>28</v>
      </c>
      <c r="D60" t="s">
        <v>31</v>
      </c>
      <c r="E60" s="2">
        <v>34853</v>
      </c>
      <c r="F60">
        <v>1</v>
      </c>
      <c r="G60">
        <v>1</v>
      </c>
      <c r="H60" s="3">
        <v>41631</v>
      </c>
      <c r="I60">
        <v>75</v>
      </c>
      <c r="J60" s="10">
        <v>9</v>
      </c>
      <c r="K60" s="10">
        <v>3</v>
      </c>
      <c r="L60" s="10">
        <v>15</v>
      </c>
      <c r="M60" s="10">
        <v>2</v>
      </c>
      <c r="N60" s="10">
        <v>3</v>
      </c>
      <c r="O60">
        <v>2</v>
      </c>
      <c r="P60">
        <v>2</v>
      </c>
      <c r="Q60">
        <v>0</v>
      </c>
      <c r="R60">
        <v>3</v>
      </c>
      <c r="S60">
        <v>6</v>
      </c>
      <c r="T60" t="s">
        <v>129</v>
      </c>
    </row>
    <row r="61" spans="1:20" x14ac:dyDescent="0.3">
      <c r="A61">
        <v>286</v>
      </c>
      <c r="B61">
        <v>1952</v>
      </c>
      <c r="C61" t="s">
        <v>28</v>
      </c>
      <c r="D61" t="s">
        <v>31</v>
      </c>
      <c r="E61" s="2">
        <v>44213</v>
      </c>
      <c r="F61">
        <v>1</v>
      </c>
      <c r="G61">
        <v>1</v>
      </c>
      <c r="H61" s="3">
        <v>41607</v>
      </c>
      <c r="I61">
        <v>48</v>
      </c>
      <c r="J61" s="10">
        <v>95</v>
      </c>
      <c r="K61" s="10">
        <v>11</v>
      </c>
      <c r="L61" s="10">
        <v>35</v>
      </c>
      <c r="M61" s="10">
        <v>0</v>
      </c>
      <c r="N61" s="10">
        <v>4</v>
      </c>
      <c r="O61">
        <v>4</v>
      </c>
      <c r="P61">
        <v>2</v>
      </c>
      <c r="Q61">
        <v>1</v>
      </c>
      <c r="R61">
        <v>5</v>
      </c>
      <c r="S61">
        <v>6</v>
      </c>
      <c r="T61" t="s">
        <v>127</v>
      </c>
    </row>
    <row r="62" spans="1:20" x14ac:dyDescent="0.3">
      <c r="A62">
        <v>291</v>
      </c>
      <c r="B62">
        <v>1970</v>
      </c>
      <c r="C62" t="s">
        <v>28</v>
      </c>
      <c r="D62" t="s">
        <v>33</v>
      </c>
      <c r="E62" s="2">
        <v>72940</v>
      </c>
      <c r="F62">
        <v>0</v>
      </c>
      <c r="G62">
        <v>0</v>
      </c>
      <c r="H62" s="3">
        <v>41444</v>
      </c>
      <c r="I62">
        <v>13</v>
      </c>
      <c r="J62" s="10">
        <v>182</v>
      </c>
      <c r="K62" s="10">
        <v>74</v>
      </c>
      <c r="L62" s="10">
        <v>298</v>
      </c>
      <c r="M62" s="10">
        <v>162</v>
      </c>
      <c r="N62" s="10">
        <v>149</v>
      </c>
      <c r="O62">
        <v>1</v>
      </c>
      <c r="P62">
        <v>3</v>
      </c>
      <c r="Q62">
        <v>3</v>
      </c>
      <c r="R62">
        <v>6</v>
      </c>
      <c r="S62">
        <v>1</v>
      </c>
      <c r="T62" t="s">
        <v>125</v>
      </c>
    </row>
    <row r="63" spans="1:20" x14ac:dyDescent="0.3">
      <c r="A63">
        <v>295</v>
      </c>
      <c r="B63">
        <v>1989</v>
      </c>
      <c r="C63" t="s">
        <v>28</v>
      </c>
      <c r="D63" t="s">
        <v>31</v>
      </c>
      <c r="E63" s="2">
        <v>81217</v>
      </c>
      <c r="F63">
        <v>0</v>
      </c>
      <c r="G63">
        <v>0</v>
      </c>
      <c r="H63" s="3">
        <v>41474</v>
      </c>
      <c r="I63">
        <v>77</v>
      </c>
      <c r="J63" s="10">
        <v>493</v>
      </c>
      <c r="K63" s="10">
        <v>70</v>
      </c>
      <c r="L63" s="10">
        <v>324</v>
      </c>
      <c r="M63" s="10">
        <v>146</v>
      </c>
      <c r="N63" s="10">
        <v>40</v>
      </c>
      <c r="O63">
        <v>1</v>
      </c>
      <c r="P63">
        <v>3</v>
      </c>
      <c r="Q63">
        <v>7</v>
      </c>
      <c r="R63">
        <v>11</v>
      </c>
      <c r="S63">
        <v>1</v>
      </c>
      <c r="T63" t="s">
        <v>127</v>
      </c>
    </row>
    <row r="64" spans="1:20" x14ac:dyDescent="0.3">
      <c r="A64">
        <v>304</v>
      </c>
      <c r="B64">
        <v>1981</v>
      </c>
      <c r="C64" t="s">
        <v>41</v>
      </c>
      <c r="D64" t="s">
        <v>31</v>
      </c>
      <c r="E64" s="2">
        <v>22944</v>
      </c>
      <c r="F64">
        <v>1</v>
      </c>
      <c r="G64">
        <v>0</v>
      </c>
      <c r="H64" s="3">
        <v>41631</v>
      </c>
      <c r="I64">
        <v>67</v>
      </c>
      <c r="J64" s="10">
        <v>19</v>
      </c>
      <c r="K64" s="10">
        <v>3</v>
      </c>
      <c r="L64" s="10">
        <v>19</v>
      </c>
      <c r="M64" s="10">
        <v>4</v>
      </c>
      <c r="N64" s="10">
        <v>5</v>
      </c>
      <c r="O64">
        <v>3</v>
      </c>
      <c r="P64">
        <v>3</v>
      </c>
      <c r="Q64">
        <v>0</v>
      </c>
      <c r="R64">
        <v>3</v>
      </c>
      <c r="S64">
        <v>7</v>
      </c>
      <c r="T64" t="s">
        <v>127</v>
      </c>
    </row>
    <row r="65" spans="1:20" x14ac:dyDescent="0.3">
      <c r="A65">
        <v>309</v>
      </c>
      <c r="B65">
        <v>1961</v>
      </c>
      <c r="C65" t="s">
        <v>37</v>
      </c>
      <c r="D65" t="s">
        <v>35</v>
      </c>
      <c r="E65" s="2">
        <v>63342</v>
      </c>
      <c r="F65">
        <v>0</v>
      </c>
      <c r="G65">
        <v>1</v>
      </c>
      <c r="H65" s="3">
        <v>41198</v>
      </c>
      <c r="I65">
        <v>48</v>
      </c>
      <c r="J65" s="10">
        <v>918</v>
      </c>
      <c r="K65" s="10">
        <v>21</v>
      </c>
      <c r="L65" s="10">
        <v>118</v>
      </c>
      <c r="M65" s="10">
        <v>13</v>
      </c>
      <c r="N65" s="10">
        <v>10</v>
      </c>
      <c r="O65">
        <v>3</v>
      </c>
      <c r="P65">
        <v>8</v>
      </c>
      <c r="Q65">
        <v>3</v>
      </c>
      <c r="R65">
        <v>5</v>
      </c>
      <c r="S65">
        <v>6</v>
      </c>
      <c r="T65" t="s">
        <v>125</v>
      </c>
    </row>
    <row r="66" spans="1:20" x14ac:dyDescent="0.3">
      <c r="A66">
        <v>310</v>
      </c>
      <c r="B66">
        <v>1970</v>
      </c>
      <c r="C66" t="s">
        <v>41</v>
      </c>
      <c r="D66" t="s">
        <v>33</v>
      </c>
      <c r="E66" s="2">
        <v>61872</v>
      </c>
      <c r="F66">
        <v>0</v>
      </c>
      <c r="G66">
        <v>1</v>
      </c>
      <c r="H66" s="3">
        <v>41621</v>
      </c>
      <c r="I66">
        <v>81</v>
      </c>
      <c r="J66" s="10">
        <v>330</v>
      </c>
      <c r="K66" s="10">
        <v>5</v>
      </c>
      <c r="L66" s="10">
        <v>159</v>
      </c>
      <c r="M66" s="10">
        <v>36</v>
      </c>
      <c r="N66" s="10">
        <v>27</v>
      </c>
      <c r="O66">
        <v>4</v>
      </c>
      <c r="P66">
        <v>4</v>
      </c>
      <c r="Q66">
        <v>4</v>
      </c>
      <c r="R66">
        <v>9</v>
      </c>
      <c r="S66">
        <v>4</v>
      </c>
      <c r="T66" t="s">
        <v>126</v>
      </c>
    </row>
    <row r="67" spans="1:20" x14ac:dyDescent="0.3">
      <c r="A67">
        <v>313</v>
      </c>
      <c r="B67">
        <v>1968</v>
      </c>
      <c r="C67" t="s">
        <v>28</v>
      </c>
      <c r="D67" t="s">
        <v>42</v>
      </c>
      <c r="E67" s="2">
        <v>73455</v>
      </c>
      <c r="F67">
        <v>0</v>
      </c>
      <c r="G67">
        <v>0</v>
      </c>
      <c r="H67" s="3">
        <v>41575</v>
      </c>
      <c r="I67">
        <v>98</v>
      </c>
      <c r="J67" s="10">
        <v>901</v>
      </c>
      <c r="K67" s="10">
        <v>61</v>
      </c>
      <c r="L67" s="10">
        <v>757</v>
      </c>
      <c r="M67" s="10">
        <v>186</v>
      </c>
      <c r="N67" s="10">
        <v>163</v>
      </c>
      <c r="O67">
        <v>1</v>
      </c>
      <c r="P67">
        <v>6</v>
      </c>
      <c r="Q67">
        <v>5</v>
      </c>
      <c r="R67">
        <v>10</v>
      </c>
      <c r="S67">
        <v>3</v>
      </c>
      <c r="T67" t="s">
        <v>125</v>
      </c>
    </row>
    <row r="68" spans="1:20" x14ac:dyDescent="0.3">
      <c r="A68">
        <v>322</v>
      </c>
      <c r="B68">
        <v>1978</v>
      </c>
      <c r="C68" t="s">
        <v>28</v>
      </c>
      <c r="D68" t="s">
        <v>35</v>
      </c>
      <c r="E68" s="2">
        <v>42554</v>
      </c>
      <c r="F68">
        <v>1</v>
      </c>
      <c r="G68">
        <v>1</v>
      </c>
      <c r="H68" s="3">
        <v>41286</v>
      </c>
      <c r="I68">
        <v>93</v>
      </c>
      <c r="J68" s="10">
        <v>29</v>
      </c>
      <c r="K68" s="10">
        <v>1</v>
      </c>
      <c r="L68" s="10">
        <v>11</v>
      </c>
      <c r="M68" s="10">
        <v>0</v>
      </c>
      <c r="N68" s="10">
        <v>0</v>
      </c>
      <c r="O68">
        <v>2</v>
      </c>
      <c r="P68">
        <v>2</v>
      </c>
      <c r="Q68">
        <v>0</v>
      </c>
      <c r="R68">
        <v>3</v>
      </c>
      <c r="S68">
        <v>4</v>
      </c>
      <c r="T68" t="s">
        <v>131</v>
      </c>
    </row>
    <row r="69" spans="1:20" x14ac:dyDescent="0.3">
      <c r="A69">
        <v>326</v>
      </c>
      <c r="B69">
        <v>1973</v>
      </c>
      <c r="C69" t="s">
        <v>28</v>
      </c>
      <c r="D69" t="s">
        <v>33</v>
      </c>
      <c r="E69" s="2">
        <v>51148</v>
      </c>
      <c r="F69">
        <v>1</v>
      </c>
      <c r="G69">
        <v>1</v>
      </c>
      <c r="H69" s="3">
        <v>41323</v>
      </c>
      <c r="I69">
        <v>38</v>
      </c>
      <c r="J69" s="10">
        <v>235</v>
      </c>
      <c r="K69" s="10">
        <v>6</v>
      </c>
      <c r="L69" s="10">
        <v>45</v>
      </c>
      <c r="M69" s="10">
        <v>8</v>
      </c>
      <c r="N69" s="10">
        <v>9</v>
      </c>
      <c r="O69">
        <v>4</v>
      </c>
      <c r="P69">
        <v>5</v>
      </c>
      <c r="Q69">
        <v>1</v>
      </c>
      <c r="R69">
        <v>6</v>
      </c>
      <c r="S69">
        <v>6</v>
      </c>
      <c r="T69" t="s">
        <v>128</v>
      </c>
    </row>
    <row r="70" spans="1:20" x14ac:dyDescent="0.3">
      <c r="A70">
        <v>332</v>
      </c>
      <c r="B70">
        <v>1957</v>
      </c>
      <c r="C70" t="s">
        <v>28</v>
      </c>
      <c r="D70" t="s">
        <v>33</v>
      </c>
      <c r="E70" s="2">
        <v>47743</v>
      </c>
      <c r="F70">
        <v>0</v>
      </c>
      <c r="G70">
        <v>1</v>
      </c>
      <c r="H70" s="3">
        <v>41355</v>
      </c>
      <c r="I70">
        <v>56</v>
      </c>
      <c r="J70" s="10">
        <v>198</v>
      </c>
      <c r="K70" s="10">
        <v>2</v>
      </c>
      <c r="L70" s="10">
        <v>43</v>
      </c>
      <c r="M70" s="10">
        <v>0</v>
      </c>
      <c r="N70" s="10">
        <v>12</v>
      </c>
      <c r="O70">
        <v>3</v>
      </c>
      <c r="P70">
        <v>4</v>
      </c>
      <c r="Q70">
        <v>1</v>
      </c>
      <c r="R70">
        <v>6</v>
      </c>
      <c r="S70">
        <v>6</v>
      </c>
      <c r="T70" t="s">
        <v>127</v>
      </c>
    </row>
    <row r="71" spans="1:20" x14ac:dyDescent="0.3">
      <c r="A71">
        <v>339</v>
      </c>
      <c r="B71">
        <v>1972</v>
      </c>
      <c r="C71" t="s">
        <v>37</v>
      </c>
      <c r="D71" t="s">
        <v>33</v>
      </c>
      <c r="E71" s="2">
        <v>57091</v>
      </c>
      <c r="F71">
        <v>0</v>
      </c>
      <c r="G71">
        <v>1</v>
      </c>
      <c r="H71" s="3">
        <v>41236</v>
      </c>
      <c r="I71">
        <v>82</v>
      </c>
      <c r="J71" s="10">
        <v>462</v>
      </c>
      <c r="K71" s="10">
        <v>0</v>
      </c>
      <c r="L71" s="10">
        <v>24</v>
      </c>
      <c r="M71" s="10">
        <v>6</v>
      </c>
      <c r="N71" s="10">
        <v>0</v>
      </c>
      <c r="O71">
        <v>2</v>
      </c>
      <c r="P71">
        <v>9</v>
      </c>
      <c r="Q71">
        <v>2</v>
      </c>
      <c r="R71">
        <v>5</v>
      </c>
      <c r="S71">
        <v>7</v>
      </c>
      <c r="T71" t="s">
        <v>127</v>
      </c>
    </row>
    <row r="72" spans="1:20" x14ac:dyDescent="0.3">
      <c r="A72">
        <v>340</v>
      </c>
      <c r="B72">
        <v>1970</v>
      </c>
      <c r="C72" t="s">
        <v>28</v>
      </c>
      <c r="D72" t="s">
        <v>29</v>
      </c>
      <c r="E72" s="2">
        <v>72967</v>
      </c>
      <c r="F72">
        <v>0</v>
      </c>
      <c r="G72">
        <v>1</v>
      </c>
      <c r="H72" s="3">
        <v>41258</v>
      </c>
      <c r="I72">
        <v>1</v>
      </c>
      <c r="J72" s="10">
        <v>158</v>
      </c>
      <c r="K72" s="10">
        <v>35</v>
      </c>
      <c r="L72" s="10">
        <v>179</v>
      </c>
      <c r="M72" s="10">
        <v>0</v>
      </c>
      <c r="N72" s="10">
        <v>0</v>
      </c>
      <c r="O72">
        <v>2</v>
      </c>
      <c r="P72">
        <v>7</v>
      </c>
      <c r="Q72">
        <v>2</v>
      </c>
      <c r="R72">
        <v>8</v>
      </c>
      <c r="S72">
        <v>5</v>
      </c>
      <c r="T72" t="s">
        <v>129</v>
      </c>
    </row>
    <row r="73" spans="1:20" x14ac:dyDescent="0.3">
      <c r="A73">
        <v>347</v>
      </c>
      <c r="B73">
        <v>1976</v>
      </c>
      <c r="C73" t="s">
        <v>28</v>
      </c>
      <c r="D73" t="s">
        <v>29</v>
      </c>
      <c r="E73" s="2">
        <v>40780</v>
      </c>
      <c r="F73">
        <v>0</v>
      </c>
      <c r="G73">
        <v>1</v>
      </c>
      <c r="H73" s="3">
        <v>41160</v>
      </c>
      <c r="I73">
        <v>30</v>
      </c>
      <c r="J73" s="10">
        <v>229</v>
      </c>
      <c r="K73" s="10">
        <v>27</v>
      </c>
      <c r="L73" s="10">
        <v>71</v>
      </c>
      <c r="M73" s="10">
        <v>13</v>
      </c>
      <c r="N73" s="10">
        <v>3</v>
      </c>
      <c r="O73">
        <v>4</v>
      </c>
      <c r="P73">
        <v>7</v>
      </c>
      <c r="Q73">
        <v>1</v>
      </c>
      <c r="R73">
        <v>5</v>
      </c>
      <c r="S73">
        <v>9</v>
      </c>
      <c r="T73" t="s">
        <v>126</v>
      </c>
    </row>
    <row r="74" spans="1:20" x14ac:dyDescent="0.3">
      <c r="A74">
        <v>359</v>
      </c>
      <c r="B74">
        <v>1950</v>
      </c>
      <c r="C74" t="s">
        <v>28</v>
      </c>
      <c r="D74" t="s">
        <v>35</v>
      </c>
      <c r="E74" s="2">
        <v>48070</v>
      </c>
      <c r="F74">
        <v>0</v>
      </c>
      <c r="G74">
        <v>1</v>
      </c>
      <c r="H74" s="3">
        <v>41287</v>
      </c>
      <c r="I74">
        <v>33</v>
      </c>
      <c r="J74" s="10">
        <v>373</v>
      </c>
      <c r="K74" s="10">
        <v>14</v>
      </c>
      <c r="L74" s="10">
        <v>83</v>
      </c>
      <c r="M74" s="10">
        <v>6</v>
      </c>
      <c r="N74" s="10">
        <v>9</v>
      </c>
      <c r="O74">
        <v>3</v>
      </c>
      <c r="P74">
        <v>8</v>
      </c>
      <c r="Q74">
        <v>2</v>
      </c>
      <c r="R74">
        <v>6</v>
      </c>
      <c r="S74">
        <v>7</v>
      </c>
      <c r="T74" t="s">
        <v>127</v>
      </c>
    </row>
    <row r="75" spans="1:20" x14ac:dyDescent="0.3">
      <c r="A75">
        <v>361</v>
      </c>
      <c r="B75">
        <v>1969</v>
      </c>
      <c r="C75" t="s">
        <v>41</v>
      </c>
      <c r="D75" t="s">
        <v>33</v>
      </c>
      <c r="E75" s="2">
        <v>43142</v>
      </c>
      <c r="F75">
        <v>1</v>
      </c>
      <c r="G75">
        <v>1</v>
      </c>
      <c r="H75" s="3">
        <v>41688</v>
      </c>
      <c r="I75">
        <v>84</v>
      </c>
      <c r="J75" s="10">
        <v>5</v>
      </c>
      <c r="K75" s="10">
        <v>1</v>
      </c>
      <c r="L75" s="10">
        <v>7</v>
      </c>
      <c r="M75" s="10">
        <v>2</v>
      </c>
      <c r="N75" s="10">
        <v>1</v>
      </c>
      <c r="O75">
        <v>1</v>
      </c>
      <c r="P75">
        <v>1</v>
      </c>
      <c r="Q75">
        <v>0</v>
      </c>
      <c r="R75">
        <v>2</v>
      </c>
      <c r="S75">
        <v>7</v>
      </c>
      <c r="T75" t="s">
        <v>131</v>
      </c>
    </row>
    <row r="76" spans="1:20" x14ac:dyDescent="0.3">
      <c r="A76">
        <v>367</v>
      </c>
      <c r="B76">
        <v>1978</v>
      </c>
      <c r="C76" t="s">
        <v>133</v>
      </c>
      <c r="D76" t="s">
        <v>33</v>
      </c>
      <c r="E76" s="2">
        <v>36550</v>
      </c>
      <c r="F76">
        <v>1</v>
      </c>
      <c r="G76">
        <v>0</v>
      </c>
      <c r="H76" s="3">
        <v>41324</v>
      </c>
      <c r="I76">
        <v>74</v>
      </c>
      <c r="J76" s="10">
        <v>47</v>
      </c>
      <c r="K76" s="10">
        <v>90</v>
      </c>
      <c r="L76" s="10">
        <v>94</v>
      </c>
      <c r="M76" s="10">
        <v>123</v>
      </c>
      <c r="N76" s="10">
        <v>103</v>
      </c>
      <c r="O76">
        <v>5</v>
      </c>
      <c r="P76">
        <v>9</v>
      </c>
      <c r="Q76">
        <v>1</v>
      </c>
      <c r="R76">
        <v>5</v>
      </c>
      <c r="S76">
        <v>9</v>
      </c>
      <c r="T76" t="s">
        <v>126</v>
      </c>
    </row>
    <row r="77" spans="1:20" x14ac:dyDescent="0.3">
      <c r="A77">
        <v>368</v>
      </c>
      <c r="B77">
        <v>1974</v>
      </c>
      <c r="C77" t="s">
        <v>28</v>
      </c>
      <c r="D77" t="s">
        <v>33</v>
      </c>
      <c r="E77" s="2">
        <v>40049</v>
      </c>
      <c r="F77">
        <v>0</v>
      </c>
      <c r="G77">
        <v>1</v>
      </c>
      <c r="H77" s="3">
        <v>41242</v>
      </c>
      <c r="I77">
        <v>61</v>
      </c>
      <c r="J77" s="10">
        <v>91</v>
      </c>
      <c r="K77" s="10">
        <v>65</v>
      </c>
      <c r="L77" s="10">
        <v>52</v>
      </c>
      <c r="M77" s="10">
        <v>10</v>
      </c>
      <c r="N77" s="10">
        <v>44</v>
      </c>
      <c r="O77">
        <v>3</v>
      </c>
      <c r="P77">
        <v>3</v>
      </c>
      <c r="Q77">
        <v>2</v>
      </c>
      <c r="R77">
        <v>6</v>
      </c>
      <c r="S77">
        <v>5</v>
      </c>
      <c r="T77" t="s">
        <v>128</v>
      </c>
    </row>
    <row r="78" spans="1:20" x14ac:dyDescent="0.3">
      <c r="A78">
        <v>375</v>
      </c>
      <c r="B78">
        <v>1954</v>
      </c>
      <c r="C78" t="s">
        <v>28</v>
      </c>
      <c r="D78" t="s">
        <v>29</v>
      </c>
      <c r="E78" s="2">
        <v>76773</v>
      </c>
      <c r="F78">
        <v>0</v>
      </c>
      <c r="G78">
        <v>0</v>
      </c>
      <c r="H78" s="3">
        <v>41330</v>
      </c>
      <c r="I78">
        <v>79</v>
      </c>
      <c r="J78" s="10">
        <v>516</v>
      </c>
      <c r="K78" s="10">
        <v>56</v>
      </c>
      <c r="L78" s="10">
        <v>449</v>
      </c>
      <c r="M78" s="10">
        <v>86</v>
      </c>
      <c r="N78" s="10">
        <v>33</v>
      </c>
      <c r="O78">
        <v>1</v>
      </c>
      <c r="P78">
        <v>2</v>
      </c>
      <c r="Q78">
        <v>2</v>
      </c>
      <c r="R78">
        <v>11</v>
      </c>
      <c r="S78">
        <v>1</v>
      </c>
      <c r="T78" t="s">
        <v>127</v>
      </c>
    </row>
    <row r="79" spans="1:20" x14ac:dyDescent="0.3">
      <c r="A79">
        <v>378</v>
      </c>
      <c r="B79">
        <v>1971</v>
      </c>
      <c r="C79" t="s">
        <v>28</v>
      </c>
      <c r="D79" t="s">
        <v>33</v>
      </c>
      <c r="E79" s="2">
        <v>52531</v>
      </c>
      <c r="F79">
        <v>0</v>
      </c>
      <c r="G79">
        <v>0</v>
      </c>
      <c r="H79" s="3">
        <v>41273</v>
      </c>
      <c r="I79">
        <v>68</v>
      </c>
      <c r="J79" s="10">
        <v>283</v>
      </c>
      <c r="K79" s="10">
        <v>112</v>
      </c>
      <c r="L79" s="10">
        <v>151</v>
      </c>
      <c r="M79" s="10">
        <v>51</v>
      </c>
      <c r="N79" s="10">
        <v>72</v>
      </c>
      <c r="O79">
        <v>2</v>
      </c>
      <c r="P79">
        <v>7</v>
      </c>
      <c r="Q79">
        <v>2</v>
      </c>
      <c r="R79">
        <v>10</v>
      </c>
      <c r="S79">
        <v>6</v>
      </c>
      <c r="T79" t="s">
        <v>127</v>
      </c>
    </row>
    <row r="80" spans="1:20" x14ac:dyDescent="0.3">
      <c r="A80">
        <v>380</v>
      </c>
      <c r="B80">
        <v>1954</v>
      </c>
      <c r="C80" t="s">
        <v>28</v>
      </c>
      <c r="D80" t="s">
        <v>29</v>
      </c>
      <c r="E80" s="2">
        <v>64497</v>
      </c>
      <c r="F80">
        <v>0</v>
      </c>
      <c r="G80">
        <v>1</v>
      </c>
      <c r="H80" s="3">
        <v>41162</v>
      </c>
      <c r="I80">
        <v>17</v>
      </c>
      <c r="J80" s="10">
        <v>1170</v>
      </c>
      <c r="K80" s="10">
        <v>48</v>
      </c>
      <c r="L80" s="10">
        <v>320</v>
      </c>
      <c r="M80" s="10">
        <v>42</v>
      </c>
      <c r="N80" s="10">
        <v>32</v>
      </c>
      <c r="O80">
        <v>5</v>
      </c>
      <c r="P80">
        <v>11</v>
      </c>
      <c r="Q80">
        <v>4</v>
      </c>
      <c r="R80">
        <v>9</v>
      </c>
      <c r="S80">
        <v>8</v>
      </c>
      <c r="T80" t="s">
        <v>125</v>
      </c>
    </row>
    <row r="81" spans="1:20" x14ac:dyDescent="0.3">
      <c r="A81">
        <v>387</v>
      </c>
      <c r="B81">
        <v>1976</v>
      </c>
      <c r="C81" t="s">
        <v>44</v>
      </c>
      <c r="D81" t="s">
        <v>33</v>
      </c>
      <c r="E81" s="2">
        <v>7500</v>
      </c>
      <c r="F81">
        <v>0</v>
      </c>
      <c r="G81">
        <v>0</v>
      </c>
      <c r="H81" s="3">
        <v>41226</v>
      </c>
      <c r="I81">
        <v>59</v>
      </c>
      <c r="J81" s="10">
        <v>6</v>
      </c>
      <c r="K81" s="10">
        <v>16</v>
      </c>
      <c r="L81" s="10">
        <v>11</v>
      </c>
      <c r="M81" s="10">
        <v>11</v>
      </c>
      <c r="N81" s="10">
        <v>1</v>
      </c>
      <c r="O81">
        <v>1</v>
      </c>
      <c r="P81">
        <v>2</v>
      </c>
      <c r="Q81">
        <v>0</v>
      </c>
      <c r="R81">
        <v>3</v>
      </c>
      <c r="S81">
        <v>8</v>
      </c>
      <c r="T81" t="s">
        <v>130</v>
      </c>
    </row>
    <row r="82" spans="1:20" x14ac:dyDescent="0.3">
      <c r="A82">
        <v>405</v>
      </c>
      <c r="B82">
        <v>1964</v>
      </c>
      <c r="C82" t="s">
        <v>28</v>
      </c>
      <c r="D82" t="s">
        <v>29</v>
      </c>
      <c r="E82" s="2">
        <v>41638</v>
      </c>
      <c r="F82">
        <v>0</v>
      </c>
      <c r="G82">
        <v>1</v>
      </c>
      <c r="H82" s="3">
        <v>41318</v>
      </c>
      <c r="I82">
        <v>68</v>
      </c>
      <c r="J82" s="10">
        <v>315</v>
      </c>
      <c r="K82" s="10">
        <v>0</v>
      </c>
      <c r="L82" s="10">
        <v>31</v>
      </c>
      <c r="M82" s="10">
        <v>4</v>
      </c>
      <c r="N82" s="10">
        <v>0</v>
      </c>
      <c r="O82">
        <v>4</v>
      </c>
      <c r="P82">
        <v>5</v>
      </c>
      <c r="Q82">
        <v>5</v>
      </c>
      <c r="R82">
        <v>3</v>
      </c>
      <c r="S82">
        <v>8</v>
      </c>
      <c r="T82" t="s">
        <v>127</v>
      </c>
    </row>
    <row r="83" spans="1:20" x14ac:dyDescent="0.3">
      <c r="A83">
        <v>425</v>
      </c>
      <c r="B83">
        <v>1985</v>
      </c>
      <c r="C83" t="s">
        <v>28</v>
      </c>
      <c r="D83" t="s">
        <v>33</v>
      </c>
      <c r="E83" s="2">
        <v>55357</v>
      </c>
      <c r="F83">
        <v>2</v>
      </c>
      <c r="G83">
        <v>0</v>
      </c>
      <c r="H83" s="3">
        <v>41324</v>
      </c>
      <c r="I83">
        <v>66</v>
      </c>
      <c r="J83" s="10">
        <v>374</v>
      </c>
      <c r="K83" s="10">
        <v>64</v>
      </c>
      <c r="L83" s="10">
        <v>116</v>
      </c>
      <c r="M83" s="10">
        <v>84</v>
      </c>
      <c r="N83" s="10">
        <v>25</v>
      </c>
      <c r="O83">
        <v>3</v>
      </c>
      <c r="P83">
        <v>6</v>
      </c>
      <c r="Q83">
        <v>2</v>
      </c>
      <c r="R83">
        <v>11</v>
      </c>
      <c r="S83">
        <v>5</v>
      </c>
      <c r="T83" t="s">
        <v>128</v>
      </c>
    </row>
    <row r="84" spans="1:20" x14ac:dyDescent="0.3">
      <c r="A84">
        <v>433</v>
      </c>
      <c r="B84">
        <v>1958</v>
      </c>
      <c r="C84" t="s">
        <v>41</v>
      </c>
      <c r="D84" t="s">
        <v>47</v>
      </c>
      <c r="E84" s="2">
        <v>61331</v>
      </c>
      <c r="F84">
        <v>1</v>
      </c>
      <c r="G84">
        <v>1</v>
      </c>
      <c r="H84" s="3">
        <v>41343</v>
      </c>
      <c r="I84">
        <v>42</v>
      </c>
      <c r="J84" s="10">
        <v>534</v>
      </c>
      <c r="K84" s="10">
        <v>5</v>
      </c>
      <c r="L84" s="10">
        <v>47</v>
      </c>
      <c r="M84" s="10">
        <v>0</v>
      </c>
      <c r="N84" s="10">
        <v>5</v>
      </c>
      <c r="O84">
        <v>5</v>
      </c>
      <c r="P84">
        <v>11</v>
      </c>
      <c r="Q84">
        <v>1</v>
      </c>
      <c r="R84">
        <v>6</v>
      </c>
      <c r="S84">
        <v>8</v>
      </c>
      <c r="T84" t="s">
        <v>126</v>
      </c>
    </row>
    <row r="85" spans="1:20" x14ac:dyDescent="0.3">
      <c r="A85">
        <v>437</v>
      </c>
      <c r="B85">
        <v>1976</v>
      </c>
      <c r="C85" t="s">
        <v>41</v>
      </c>
      <c r="D85" t="s">
        <v>29</v>
      </c>
      <c r="E85" s="2">
        <v>75012</v>
      </c>
      <c r="F85">
        <v>0</v>
      </c>
      <c r="G85">
        <v>0</v>
      </c>
      <c r="H85" s="3">
        <v>41664</v>
      </c>
      <c r="I85">
        <v>41</v>
      </c>
      <c r="J85" s="10">
        <v>294</v>
      </c>
      <c r="K85" s="10">
        <v>142</v>
      </c>
      <c r="L85" s="10">
        <v>218</v>
      </c>
      <c r="M85" s="10">
        <v>164</v>
      </c>
      <c r="N85" s="10">
        <v>58</v>
      </c>
      <c r="O85">
        <v>1</v>
      </c>
      <c r="P85">
        <v>3</v>
      </c>
      <c r="Q85">
        <v>8</v>
      </c>
      <c r="R85">
        <v>11</v>
      </c>
      <c r="S85">
        <v>1</v>
      </c>
      <c r="T85" t="s">
        <v>131</v>
      </c>
    </row>
    <row r="86" spans="1:20" x14ac:dyDescent="0.3">
      <c r="A86">
        <v>448</v>
      </c>
      <c r="B86">
        <v>1978</v>
      </c>
      <c r="C86" t="s">
        <v>37</v>
      </c>
      <c r="D86" t="s">
        <v>31</v>
      </c>
      <c r="E86" s="2">
        <v>54880</v>
      </c>
      <c r="F86">
        <v>1</v>
      </c>
      <c r="G86">
        <v>0</v>
      </c>
      <c r="H86" s="3">
        <v>41334</v>
      </c>
      <c r="I86">
        <v>57</v>
      </c>
      <c r="J86" s="10">
        <v>308</v>
      </c>
      <c r="K86" s="10">
        <v>85</v>
      </c>
      <c r="L86" s="10">
        <v>137</v>
      </c>
      <c r="M86" s="10">
        <v>102</v>
      </c>
      <c r="N86" s="10">
        <v>45</v>
      </c>
      <c r="O86">
        <v>2</v>
      </c>
      <c r="P86">
        <v>6</v>
      </c>
      <c r="Q86">
        <v>2</v>
      </c>
      <c r="R86">
        <v>11</v>
      </c>
      <c r="S86">
        <v>5</v>
      </c>
      <c r="T86" t="s">
        <v>127</v>
      </c>
    </row>
    <row r="87" spans="1:20" x14ac:dyDescent="0.3">
      <c r="A87">
        <v>450</v>
      </c>
      <c r="B87">
        <v>1958</v>
      </c>
      <c r="C87" t="s">
        <v>41</v>
      </c>
      <c r="D87" t="s">
        <v>35</v>
      </c>
      <c r="E87" s="2">
        <v>42315</v>
      </c>
      <c r="F87">
        <v>0</v>
      </c>
      <c r="G87">
        <v>1</v>
      </c>
      <c r="H87" s="3">
        <v>41467</v>
      </c>
      <c r="I87">
        <v>90</v>
      </c>
      <c r="J87" s="10">
        <v>67</v>
      </c>
      <c r="K87" s="10">
        <v>15</v>
      </c>
      <c r="L87" s="10">
        <v>80</v>
      </c>
      <c r="M87" s="10">
        <v>17</v>
      </c>
      <c r="N87" s="10">
        <v>11</v>
      </c>
      <c r="O87">
        <v>3</v>
      </c>
      <c r="P87">
        <v>1</v>
      </c>
      <c r="Q87">
        <v>4</v>
      </c>
      <c r="R87">
        <v>4</v>
      </c>
      <c r="S87">
        <v>3</v>
      </c>
      <c r="T87" t="s">
        <v>130</v>
      </c>
    </row>
    <row r="88" spans="1:20" x14ac:dyDescent="0.3">
      <c r="A88">
        <v>451</v>
      </c>
      <c r="B88">
        <v>1989</v>
      </c>
      <c r="C88" t="s">
        <v>28</v>
      </c>
      <c r="D88" t="s">
        <v>31</v>
      </c>
      <c r="E88" s="2">
        <v>9255</v>
      </c>
      <c r="F88">
        <v>1</v>
      </c>
      <c r="G88">
        <v>0</v>
      </c>
      <c r="H88" s="3">
        <v>41628</v>
      </c>
      <c r="I88">
        <v>91</v>
      </c>
      <c r="J88" s="10">
        <v>9</v>
      </c>
      <c r="K88" s="10">
        <v>0</v>
      </c>
      <c r="L88" s="10">
        <v>7</v>
      </c>
      <c r="M88" s="10">
        <v>2</v>
      </c>
      <c r="N88" s="10">
        <v>0</v>
      </c>
      <c r="O88">
        <v>1</v>
      </c>
      <c r="P88">
        <v>1</v>
      </c>
      <c r="Q88">
        <v>1</v>
      </c>
      <c r="R88">
        <v>2</v>
      </c>
      <c r="S88">
        <v>8</v>
      </c>
      <c r="T88" t="s">
        <v>128</v>
      </c>
    </row>
    <row r="89" spans="1:20" x14ac:dyDescent="0.3">
      <c r="A89">
        <v>453</v>
      </c>
      <c r="B89">
        <v>1956</v>
      </c>
      <c r="C89" t="s">
        <v>37</v>
      </c>
      <c r="D89" t="s">
        <v>42</v>
      </c>
      <c r="E89" s="2">
        <v>35340</v>
      </c>
      <c r="F89">
        <v>1</v>
      </c>
      <c r="G89">
        <v>1</v>
      </c>
      <c r="H89" s="3">
        <v>41819</v>
      </c>
      <c r="I89">
        <v>1</v>
      </c>
      <c r="J89" s="10">
        <v>27</v>
      </c>
      <c r="K89" s="10">
        <v>0</v>
      </c>
      <c r="L89" s="10">
        <v>12</v>
      </c>
      <c r="M89" s="10">
        <v>0</v>
      </c>
      <c r="N89" s="10">
        <v>1</v>
      </c>
      <c r="O89">
        <v>2</v>
      </c>
      <c r="P89">
        <v>2</v>
      </c>
      <c r="Q89">
        <v>0</v>
      </c>
      <c r="R89">
        <v>3</v>
      </c>
      <c r="S89">
        <v>5</v>
      </c>
      <c r="T89" t="s">
        <v>127</v>
      </c>
    </row>
    <row r="90" spans="1:20" x14ac:dyDescent="0.3">
      <c r="A90">
        <v>454</v>
      </c>
      <c r="B90">
        <v>1980</v>
      </c>
      <c r="C90" t="s">
        <v>28</v>
      </c>
      <c r="D90" t="s">
        <v>35</v>
      </c>
      <c r="E90" s="2">
        <v>69508</v>
      </c>
      <c r="F90">
        <v>1</v>
      </c>
      <c r="G90">
        <v>0</v>
      </c>
      <c r="H90" s="3">
        <v>41227</v>
      </c>
      <c r="I90">
        <v>48</v>
      </c>
      <c r="J90" s="10">
        <v>824</v>
      </c>
      <c r="K90" s="10">
        <v>32</v>
      </c>
      <c r="L90" s="10">
        <v>162</v>
      </c>
      <c r="M90" s="10">
        <v>42</v>
      </c>
      <c r="N90" s="10">
        <v>32</v>
      </c>
      <c r="O90">
        <v>2</v>
      </c>
      <c r="P90">
        <v>11</v>
      </c>
      <c r="Q90">
        <v>4</v>
      </c>
      <c r="R90">
        <v>11</v>
      </c>
      <c r="S90">
        <v>6</v>
      </c>
      <c r="T90" t="s">
        <v>125</v>
      </c>
    </row>
    <row r="91" spans="1:20" x14ac:dyDescent="0.3">
      <c r="A91">
        <v>455</v>
      </c>
      <c r="B91">
        <v>1946</v>
      </c>
      <c r="C91" t="s">
        <v>37</v>
      </c>
      <c r="D91" t="s">
        <v>33</v>
      </c>
      <c r="E91" s="2">
        <v>51012</v>
      </c>
      <c r="F91">
        <v>0</v>
      </c>
      <c r="G91">
        <v>0</v>
      </c>
      <c r="H91" s="3">
        <v>41382</v>
      </c>
      <c r="I91">
        <v>86</v>
      </c>
      <c r="J91" s="10">
        <v>102</v>
      </c>
      <c r="K91" s="10">
        <v>9</v>
      </c>
      <c r="L91" s="10">
        <v>63</v>
      </c>
      <c r="M91" s="10">
        <v>2</v>
      </c>
      <c r="N91" s="10">
        <v>9</v>
      </c>
      <c r="O91">
        <v>1</v>
      </c>
      <c r="P91">
        <v>4</v>
      </c>
      <c r="Q91">
        <v>1</v>
      </c>
      <c r="R91">
        <v>4</v>
      </c>
      <c r="S91">
        <v>6</v>
      </c>
      <c r="T91" t="s">
        <v>127</v>
      </c>
    </row>
    <row r="92" spans="1:20" x14ac:dyDescent="0.3">
      <c r="A92">
        <v>456</v>
      </c>
      <c r="B92">
        <v>1986</v>
      </c>
      <c r="C92" t="s">
        <v>133</v>
      </c>
      <c r="D92" t="s">
        <v>33</v>
      </c>
      <c r="E92" s="2">
        <v>7500</v>
      </c>
      <c r="F92">
        <v>1</v>
      </c>
      <c r="G92">
        <v>0</v>
      </c>
      <c r="H92" s="3">
        <v>41312</v>
      </c>
      <c r="I92">
        <v>96</v>
      </c>
      <c r="J92" s="10">
        <v>1</v>
      </c>
      <c r="K92" s="10">
        <v>11</v>
      </c>
      <c r="L92" s="10">
        <v>5</v>
      </c>
      <c r="M92" s="10">
        <v>4</v>
      </c>
      <c r="N92" s="10">
        <v>6</v>
      </c>
      <c r="O92">
        <v>2</v>
      </c>
      <c r="P92">
        <v>2</v>
      </c>
      <c r="Q92">
        <v>0</v>
      </c>
      <c r="R92">
        <v>3</v>
      </c>
      <c r="S92">
        <v>8</v>
      </c>
      <c r="T92" t="s">
        <v>127</v>
      </c>
    </row>
    <row r="93" spans="1:20" x14ac:dyDescent="0.3">
      <c r="A93">
        <v>460</v>
      </c>
      <c r="B93">
        <v>1972</v>
      </c>
      <c r="C93" t="s">
        <v>37</v>
      </c>
      <c r="D93" t="s">
        <v>33</v>
      </c>
      <c r="E93" s="2">
        <v>79930</v>
      </c>
      <c r="F93">
        <v>0</v>
      </c>
      <c r="G93">
        <v>0</v>
      </c>
      <c r="H93" s="3">
        <v>41129</v>
      </c>
      <c r="I93">
        <v>72</v>
      </c>
      <c r="J93" s="10">
        <v>792</v>
      </c>
      <c r="K93" s="10">
        <v>86</v>
      </c>
      <c r="L93" s="10">
        <v>740</v>
      </c>
      <c r="M93" s="10">
        <v>67</v>
      </c>
      <c r="N93" s="10">
        <v>51</v>
      </c>
      <c r="O93">
        <v>1</v>
      </c>
      <c r="P93">
        <v>3</v>
      </c>
      <c r="Q93">
        <v>5</v>
      </c>
      <c r="R93">
        <v>8</v>
      </c>
      <c r="S93">
        <v>2</v>
      </c>
      <c r="T93" t="s">
        <v>125</v>
      </c>
    </row>
    <row r="94" spans="1:20" x14ac:dyDescent="0.3">
      <c r="A94">
        <v>466</v>
      </c>
      <c r="B94">
        <v>1944</v>
      </c>
      <c r="C94" t="s">
        <v>28</v>
      </c>
      <c r="D94" t="s">
        <v>33</v>
      </c>
      <c r="E94" s="2">
        <v>65275</v>
      </c>
      <c r="F94">
        <v>0</v>
      </c>
      <c r="G94">
        <v>0</v>
      </c>
      <c r="H94" s="3">
        <v>41367</v>
      </c>
      <c r="I94">
        <v>9</v>
      </c>
      <c r="J94" s="10">
        <v>388</v>
      </c>
      <c r="K94" s="10">
        <v>14</v>
      </c>
      <c r="L94" s="10">
        <v>218</v>
      </c>
      <c r="M94" s="10">
        <v>91</v>
      </c>
      <c r="N94" s="10">
        <v>14</v>
      </c>
      <c r="O94">
        <v>1</v>
      </c>
      <c r="P94">
        <v>4</v>
      </c>
      <c r="Q94">
        <v>3</v>
      </c>
      <c r="R94">
        <v>13</v>
      </c>
      <c r="S94">
        <v>2</v>
      </c>
      <c r="T94" t="s">
        <v>127</v>
      </c>
    </row>
    <row r="95" spans="1:20" x14ac:dyDescent="0.3">
      <c r="A95">
        <v>477</v>
      </c>
      <c r="B95">
        <v>1986</v>
      </c>
      <c r="C95" t="s">
        <v>28</v>
      </c>
      <c r="D95" t="s">
        <v>33</v>
      </c>
      <c r="E95" s="2">
        <v>83512</v>
      </c>
      <c r="F95">
        <v>0</v>
      </c>
      <c r="G95">
        <v>0</v>
      </c>
      <c r="H95" s="3">
        <v>41807</v>
      </c>
      <c r="I95">
        <v>31</v>
      </c>
      <c r="J95" s="10">
        <v>1060</v>
      </c>
      <c r="K95" s="10">
        <v>61</v>
      </c>
      <c r="L95" s="10">
        <v>835</v>
      </c>
      <c r="M95" s="10">
        <v>80</v>
      </c>
      <c r="N95" s="10">
        <v>20</v>
      </c>
      <c r="O95">
        <v>1</v>
      </c>
      <c r="P95">
        <v>4</v>
      </c>
      <c r="Q95">
        <v>7</v>
      </c>
      <c r="R95">
        <v>10</v>
      </c>
      <c r="S95">
        <v>1</v>
      </c>
      <c r="T95" t="s">
        <v>127</v>
      </c>
    </row>
    <row r="96" spans="1:20" x14ac:dyDescent="0.3">
      <c r="A96">
        <v>486</v>
      </c>
      <c r="B96">
        <v>1988</v>
      </c>
      <c r="C96" t="s">
        <v>28</v>
      </c>
      <c r="D96" t="s">
        <v>33</v>
      </c>
      <c r="E96" s="2">
        <v>84219</v>
      </c>
      <c r="F96">
        <v>0</v>
      </c>
      <c r="G96">
        <v>0</v>
      </c>
      <c r="H96" s="3">
        <v>41672</v>
      </c>
      <c r="I96">
        <v>27</v>
      </c>
      <c r="J96" s="10">
        <v>434</v>
      </c>
      <c r="K96" s="10">
        <v>137</v>
      </c>
      <c r="L96" s="10">
        <v>400</v>
      </c>
      <c r="M96" s="10">
        <v>45</v>
      </c>
      <c r="N96" s="10">
        <v>137</v>
      </c>
      <c r="O96">
        <v>1</v>
      </c>
      <c r="P96">
        <v>3</v>
      </c>
      <c r="Q96">
        <v>4</v>
      </c>
      <c r="R96">
        <v>10</v>
      </c>
      <c r="S96">
        <v>1</v>
      </c>
      <c r="T96" t="s">
        <v>126</v>
      </c>
    </row>
    <row r="97" spans="1:20" x14ac:dyDescent="0.3">
      <c r="A97">
        <v>492</v>
      </c>
      <c r="B97">
        <v>1973</v>
      </c>
      <c r="C97" t="s">
        <v>37</v>
      </c>
      <c r="D97" t="s">
        <v>45</v>
      </c>
      <c r="E97" s="2">
        <v>48432</v>
      </c>
      <c r="F97">
        <v>0</v>
      </c>
      <c r="G97">
        <v>1</v>
      </c>
      <c r="H97" s="3">
        <v>41200</v>
      </c>
      <c r="I97">
        <v>3</v>
      </c>
      <c r="J97" s="10">
        <v>322</v>
      </c>
      <c r="K97" s="10">
        <v>3</v>
      </c>
      <c r="L97" s="10">
        <v>50</v>
      </c>
      <c r="M97" s="10">
        <v>4</v>
      </c>
      <c r="N97" s="10">
        <v>3</v>
      </c>
      <c r="O97">
        <v>5</v>
      </c>
      <c r="P97">
        <v>7</v>
      </c>
      <c r="Q97">
        <v>1</v>
      </c>
      <c r="R97">
        <v>6</v>
      </c>
      <c r="S97">
        <v>8</v>
      </c>
      <c r="T97" t="s">
        <v>126</v>
      </c>
    </row>
    <row r="98" spans="1:20" x14ac:dyDescent="0.3">
      <c r="A98">
        <v>498</v>
      </c>
      <c r="B98">
        <v>1970</v>
      </c>
      <c r="C98" t="s">
        <v>28</v>
      </c>
      <c r="D98" t="s">
        <v>31</v>
      </c>
      <c r="E98" s="2">
        <v>30015</v>
      </c>
      <c r="F98">
        <v>1</v>
      </c>
      <c r="G98">
        <v>0</v>
      </c>
      <c r="H98" s="3">
        <v>41672</v>
      </c>
      <c r="I98">
        <v>28</v>
      </c>
      <c r="J98" s="10">
        <v>25</v>
      </c>
      <c r="K98" s="10">
        <v>0</v>
      </c>
      <c r="L98" s="10">
        <v>22</v>
      </c>
      <c r="M98" s="10">
        <v>2</v>
      </c>
      <c r="N98" s="10">
        <v>3</v>
      </c>
      <c r="O98">
        <v>2</v>
      </c>
      <c r="P98">
        <v>1</v>
      </c>
      <c r="Q98">
        <v>0</v>
      </c>
      <c r="R98">
        <v>4</v>
      </c>
      <c r="S98">
        <v>5</v>
      </c>
      <c r="T98" t="s">
        <v>127</v>
      </c>
    </row>
    <row r="99" spans="1:20" x14ac:dyDescent="0.3">
      <c r="A99">
        <v>500</v>
      </c>
      <c r="B99">
        <v>1977</v>
      </c>
      <c r="C99" t="s">
        <v>28</v>
      </c>
      <c r="D99" t="s">
        <v>35</v>
      </c>
      <c r="E99" s="2">
        <v>96876</v>
      </c>
      <c r="F99">
        <v>0</v>
      </c>
      <c r="G99">
        <v>0</v>
      </c>
      <c r="H99" s="3">
        <v>41492</v>
      </c>
      <c r="I99">
        <v>79</v>
      </c>
      <c r="J99" s="10">
        <v>908</v>
      </c>
      <c r="K99" s="10">
        <v>43</v>
      </c>
      <c r="L99" s="10">
        <v>735</v>
      </c>
      <c r="M99" s="10">
        <v>40</v>
      </c>
      <c r="N99" s="10">
        <v>194</v>
      </c>
      <c r="O99">
        <v>1</v>
      </c>
      <c r="P99">
        <v>7</v>
      </c>
      <c r="Q99">
        <v>7</v>
      </c>
      <c r="R99">
        <v>9</v>
      </c>
      <c r="S99">
        <v>2</v>
      </c>
      <c r="T99" t="s">
        <v>127</v>
      </c>
    </row>
    <row r="100" spans="1:20" x14ac:dyDescent="0.3">
      <c r="A100">
        <v>503</v>
      </c>
      <c r="B100">
        <v>1985</v>
      </c>
      <c r="C100" t="s">
        <v>41</v>
      </c>
      <c r="D100" t="s">
        <v>33</v>
      </c>
      <c r="E100" s="2">
        <v>20559</v>
      </c>
      <c r="F100">
        <v>1</v>
      </c>
      <c r="G100">
        <v>0</v>
      </c>
      <c r="H100" s="3">
        <v>41345</v>
      </c>
      <c r="I100">
        <v>88</v>
      </c>
      <c r="J100" s="10">
        <v>13</v>
      </c>
      <c r="K100" s="10">
        <v>1</v>
      </c>
      <c r="L100" s="10">
        <v>29</v>
      </c>
      <c r="M100" s="10">
        <v>3</v>
      </c>
      <c r="N100" s="10">
        <v>0</v>
      </c>
      <c r="O100">
        <v>2</v>
      </c>
      <c r="P100">
        <v>2</v>
      </c>
      <c r="Q100">
        <v>0</v>
      </c>
      <c r="R100">
        <v>3</v>
      </c>
      <c r="S100">
        <v>8</v>
      </c>
      <c r="T100" t="s">
        <v>131</v>
      </c>
    </row>
    <row r="101" spans="1:20" x14ac:dyDescent="0.3">
      <c r="A101">
        <v>520</v>
      </c>
      <c r="B101">
        <v>1974</v>
      </c>
      <c r="C101" t="s">
        <v>28</v>
      </c>
      <c r="D101" t="s">
        <v>33</v>
      </c>
      <c r="E101" s="2">
        <v>34421</v>
      </c>
      <c r="F101">
        <v>1</v>
      </c>
      <c r="G101">
        <v>0</v>
      </c>
      <c r="H101" s="3">
        <v>41456</v>
      </c>
      <c r="I101">
        <v>81</v>
      </c>
      <c r="J101" s="10">
        <v>3</v>
      </c>
      <c r="K101" s="10">
        <v>3</v>
      </c>
      <c r="L101" s="10">
        <v>7</v>
      </c>
      <c r="M101" s="10">
        <v>6</v>
      </c>
      <c r="N101" s="10">
        <v>2</v>
      </c>
      <c r="O101">
        <v>1</v>
      </c>
      <c r="P101">
        <v>1</v>
      </c>
      <c r="Q101">
        <v>0</v>
      </c>
      <c r="R101">
        <v>2</v>
      </c>
      <c r="S101">
        <v>7</v>
      </c>
      <c r="T101" t="s">
        <v>127</v>
      </c>
    </row>
    <row r="102" spans="1:20" x14ac:dyDescent="0.3">
      <c r="A102">
        <v>521</v>
      </c>
      <c r="B102">
        <v>1985</v>
      </c>
      <c r="C102" t="s">
        <v>28</v>
      </c>
      <c r="D102" t="s">
        <v>35</v>
      </c>
      <c r="E102" s="2">
        <v>54006</v>
      </c>
      <c r="F102">
        <v>1</v>
      </c>
      <c r="G102">
        <v>0</v>
      </c>
      <c r="H102" s="3">
        <v>41170</v>
      </c>
      <c r="I102">
        <v>42</v>
      </c>
      <c r="J102" s="10">
        <v>174</v>
      </c>
      <c r="K102" s="10">
        <v>77</v>
      </c>
      <c r="L102" s="10">
        <v>203</v>
      </c>
      <c r="M102" s="10">
        <v>6</v>
      </c>
      <c r="N102" s="10">
        <v>24</v>
      </c>
      <c r="O102">
        <v>2</v>
      </c>
      <c r="P102">
        <v>8</v>
      </c>
      <c r="Q102">
        <v>1</v>
      </c>
      <c r="R102">
        <v>7</v>
      </c>
      <c r="S102">
        <v>7</v>
      </c>
      <c r="T102" t="s">
        <v>127</v>
      </c>
    </row>
    <row r="103" spans="1:20" x14ac:dyDescent="0.3">
      <c r="A103">
        <v>523</v>
      </c>
      <c r="B103">
        <v>1989</v>
      </c>
      <c r="C103" t="s">
        <v>28</v>
      </c>
      <c r="D103" t="s">
        <v>33</v>
      </c>
      <c r="E103" s="2">
        <v>37155</v>
      </c>
      <c r="F103">
        <v>1</v>
      </c>
      <c r="G103">
        <v>0</v>
      </c>
      <c r="H103" s="3">
        <v>41305</v>
      </c>
      <c r="I103">
        <v>51</v>
      </c>
      <c r="J103" s="10">
        <v>23</v>
      </c>
      <c r="K103" s="10">
        <v>0</v>
      </c>
      <c r="L103" s="10">
        <v>26</v>
      </c>
      <c r="M103" s="10">
        <v>7</v>
      </c>
      <c r="N103" s="10">
        <v>15</v>
      </c>
      <c r="O103">
        <v>1</v>
      </c>
      <c r="P103">
        <v>2</v>
      </c>
      <c r="Q103">
        <v>0</v>
      </c>
      <c r="R103">
        <v>4</v>
      </c>
      <c r="S103">
        <v>5</v>
      </c>
      <c r="T103" t="s">
        <v>127</v>
      </c>
    </row>
    <row r="104" spans="1:20" x14ac:dyDescent="0.3">
      <c r="A104">
        <v>524</v>
      </c>
      <c r="B104">
        <v>1966</v>
      </c>
      <c r="C104" t="s">
        <v>44</v>
      </c>
      <c r="D104" t="s">
        <v>35</v>
      </c>
      <c r="E104" s="2">
        <v>22634</v>
      </c>
      <c r="F104">
        <v>0</v>
      </c>
      <c r="G104">
        <v>0</v>
      </c>
      <c r="H104" s="3">
        <v>41290</v>
      </c>
      <c r="I104">
        <v>47</v>
      </c>
      <c r="J104" s="10">
        <v>2</v>
      </c>
      <c r="K104" s="10">
        <v>23</v>
      </c>
      <c r="L104" s="10">
        <v>11</v>
      </c>
      <c r="M104" s="10">
        <v>8</v>
      </c>
      <c r="N104" s="10">
        <v>6</v>
      </c>
      <c r="O104">
        <v>1</v>
      </c>
      <c r="P104">
        <v>2</v>
      </c>
      <c r="Q104">
        <v>1</v>
      </c>
      <c r="R104">
        <v>2</v>
      </c>
      <c r="S104">
        <v>8</v>
      </c>
      <c r="T104" t="s">
        <v>131</v>
      </c>
    </row>
    <row r="105" spans="1:20" x14ac:dyDescent="0.3">
      <c r="A105">
        <v>528</v>
      </c>
      <c r="B105">
        <v>1978</v>
      </c>
      <c r="C105" t="s">
        <v>28</v>
      </c>
      <c r="D105" t="s">
        <v>33</v>
      </c>
      <c r="E105" s="2">
        <v>65819</v>
      </c>
      <c r="F105">
        <v>0</v>
      </c>
      <c r="G105">
        <v>0</v>
      </c>
      <c r="H105" s="3">
        <v>41242</v>
      </c>
      <c r="I105">
        <v>99</v>
      </c>
      <c r="J105" s="10">
        <v>267</v>
      </c>
      <c r="K105" s="10">
        <v>38</v>
      </c>
      <c r="L105" s="10">
        <v>701</v>
      </c>
      <c r="M105" s="10">
        <v>149</v>
      </c>
      <c r="N105" s="10">
        <v>165</v>
      </c>
      <c r="O105">
        <v>1</v>
      </c>
      <c r="P105">
        <v>5</v>
      </c>
      <c r="Q105">
        <v>4</v>
      </c>
      <c r="R105">
        <v>10</v>
      </c>
      <c r="S105">
        <v>3</v>
      </c>
      <c r="T105" t="s">
        <v>128</v>
      </c>
    </row>
    <row r="106" spans="1:20" x14ac:dyDescent="0.3">
      <c r="A106">
        <v>531</v>
      </c>
      <c r="B106">
        <v>1954</v>
      </c>
      <c r="C106" t="s">
        <v>37</v>
      </c>
      <c r="D106" t="s">
        <v>29</v>
      </c>
      <c r="E106" s="2">
        <v>57333</v>
      </c>
      <c r="F106">
        <v>0</v>
      </c>
      <c r="G106">
        <v>1</v>
      </c>
      <c r="H106" s="3">
        <v>41174</v>
      </c>
      <c r="I106">
        <v>55</v>
      </c>
      <c r="J106" s="10">
        <v>941</v>
      </c>
      <c r="K106" s="10">
        <v>14</v>
      </c>
      <c r="L106" s="10">
        <v>397</v>
      </c>
      <c r="M106" s="10">
        <v>76</v>
      </c>
      <c r="N106" s="10">
        <v>58</v>
      </c>
      <c r="O106">
        <v>11</v>
      </c>
      <c r="P106">
        <v>8</v>
      </c>
      <c r="Q106">
        <v>5</v>
      </c>
      <c r="R106">
        <v>9</v>
      </c>
      <c r="S106">
        <v>6</v>
      </c>
      <c r="T106" t="s">
        <v>127</v>
      </c>
    </row>
    <row r="107" spans="1:20" x14ac:dyDescent="0.3">
      <c r="A107">
        <v>535</v>
      </c>
      <c r="B107">
        <v>1987</v>
      </c>
      <c r="C107" t="s">
        <v>28</v>
      </c>
      <c r="D107" t="s">
        <v>29</v>
      </c>
      <c r="E107" s="2">
        <v>81361</v>
      </c>
      <c r="F107">
        <v>0</v>
      </c>
      <c r="G107">
        <v>0</v>
      </c>
      <c r="H107" s="3">
        <v>41695</v>
      </c>
      <c r="I107">
        <v>18</v>
      </c>
      <c r="J107" s="10">
        <v>163</v>
      </c>
      <c r="K107" s="10">
        <v>23</v>
      </c>
      <c r="L107" s="10">
        <v>424</v>
      </c>
      <c r="M107" s="10">
        <v>27</v>
      </c>
      <c r="N107" s="10">
        <v>65</v>
      </c>
      <c r="O107">
        <v>1</v>
      </c>
      <c r="P107">
        <v>3</v>
      </c>
      <c r="Q107">
        <v>10</v>
      </c>
      <c r="R107">
        <v>13</v>
      </c>
      <c r="S107">
        <v>1</v>
      </c>
      <c r="T107" t="s">
        <v>129</v>
      </c>
    </row>
    <row r="108" spans="1:20" x14ac:dyDescent="0.3">
      <c r="A108">
        <v>538</v>
      </c>
      <c r="B108">
        <v>1989</v>
      </c>
      <c r="C108" t="s">
        <v>28</v>
      </c>
      <c r="D108" t="s">
        <v>31</v>
      </c>
      <c r="E108" s="2">
        <v>46107</v>
      </c>
      <c r="F108">
        <v>1</v>
      </c>
      <c r="G108">
        <v>0</v>
      </c>
      <c r="H108" s="3">
        <v>41680</v>
      </c>
      <c r="I108">
        <v>78</v>
      </c>
      <c r="J108" s="10">
        <v>31</v>
      </c>
      <c r="K108" s="10">
        <v>9</v>
      </c>
      <c r="L108" s="10">
        <v>27</v>
      </c>
      <c r="M108" s="10">
        <v>16</v>
      </c>
      <c r="N108" s="10">
        <v>9</v>
      </c>
      <c r="O108">
        <v>1</v>
      </c>
      <c r="P108">
        <v>1</v>
      </c>
      <c r="Q108">
        <v>1</v>
      </c>
      <c r="R108">
        <v>4</v>
      </c>
      <c r="S108">
        <v>3</v>
      </c>
      <c r="T108" t="s">
        <v>125</v>
      </c>
    </row>
    <row r="109" spans="1:20" x14ac:dyDescent="0.3">
      <c r="A109">
        <v>544</v>
      </c>
      <c r="B109">
        <v>1954</v>
      </c>
      <c r="C109" t="s">
        <v>28</v>
      </c>
      <c r="D109" t="s">
        <v>33</v>
      </c>
      <c r="E109" s="2">
        <v>62820</v>
      </c>
      <c r="F109">
        <v>0</v>
      </c>
      <c r="G109">
        <v>0</v>
      </c>
      <c r="H109" s="3">
        <v>41405</v>
      </c>
      <c r="I109">
        <v>51</v>
      </c>
      <c r="J109" s="10">
        <v>398</v>
      </c>
      <c r="K109" s="10">
        <v>61</v>
      </c>
      <c r="L109" s="10">
        <v>265</v>
      </c>
      <c r="M109" s="10">
        <v>138</v>
      </c>
      <c r="N109" s="10">
        <v>61</v>
      </c>
      <c r="O109">
        <v>1</v>
      </c>
      <c r="P109">
        <v>3</v>
      </c>
      <c r="Q109">
        <v>4</v>
      </c>
      <c r="R109">
        <v>6</v>
      </c>
      <c r="S109">
        <v>1</v>
      </c>
      <c r="T109" t="s">
        <v>127</v>
      </c>
    </row>
    <row r="110" spans="1:20" x14ac:dyDescent="0.3">
      <c r="A110">
        <v>550</v>
      </c>
      <c r="B110">
        <v>1952</v>
      </c>
      <c r="C110" t="s">
        <v>28</v>
      </c>
      <c r="D110" t="s">
        <v>29</v>
      </c>
      <c r="E110" s="2">
        <v>62335</v>
      </c>
      <c r="F110">
        <v>0</v>
      </c>
      <c r="G110">
        <v>1</v>
      </c>
      <c r="H110" s="3">
        <v>41417</v>
      </c>
      <c r="I110">
        <v>87</v>
      </c>
      <c r="J110" s="10">
        <v>243</v>
      </c>
      <c r="K110" s="10">
        <v>131</v>
      </c>
      <c r="L110" s="10">
        <v>217</v>
      </c>
      <c r="M110" s="10">
        <v>85</v>
      </c>
      <c r="N110" s="10">
        <v>6</v>
      </c>
      <c r="O110">
        <v>2</v>
      </c>
      <c r="P110">
        <v>3</v>
      </c>
      <c r="Q110">
        <v>3</v>
      </c>
      <c r="R110">
        <v>13</v>
      </c>
      <c r="S110">
        <v>2</v>
      </c>
      <c r="T110" t="s">
        <v>127</v>
      </c>
    </row>
    <row r="111" spans="1:20" x14ac:dyDescent="0.3">
      <c r="A111">
        <v>564</v>
      </c>
      <c r="B111">
        <v>1981</v>
      </c>
      <c r="C111" t="s">
        <v>37</v>
      </c>
      <c r="D111" t="s">
        <v>35</v>
      </c>
      <c r="E111" s="2">
        <v>56937</v>
      </c>
      <c r="F111">
        <v>1</v>
      </c>
      <c r="G111">
        <v>0</v>
      </c>
      <c r="H111" s="3">
        <v>41125</v>
      </c>
      <c r="I111">
        <v>81</v>
      </c>
      <c r="J111" s="10">
        <v>746</v>
      </c>
      <c r="K111" s="10">
        <v>8</v>
      </c>
      <c r="L111" s="10">
        <v>125</v>
      </c>
      <c r="M111" s="10">
        <v>11</v>
      </c>
      <c r="N111" s="10">
        <v>8</v>
      </c>
      <c r="O111">
        <v>7</v>
      </c>
      <c r="P111">
        <v>8</v>
      </c>
      <c r="Q111">
        <v>6</v>
      </c>
      <c r="R111">
        <v>9</v>
      </c>
      <c r="S111">
        <v>6</v>
      </c>
      <c r="T111" t="s">
        <v>127</v>
      </c>
    </row>
    <row r="112" spans="1:20" x14ac:dyDescent="0.3">
      <c r="A112">
        <v>569</v>
      </c>
      <c r="B112">
        <v>1991</v>
      </c>
      <c r="C112" t="s">
        <v>28</v>
      </c>
      <c r="D112" t="s">
        <v>31</v>
      </c>
      <c r="E112" s="2">
        <v>90273</v>
      </c>
      <c r="F112">
        <v>0</v>
      </c>
      <c r="G112">
        <v>0</v>
      </c>
      <c r="H112" s="3">
        <v>41622</v>
      </c>
      <c r="I112">
        <v>32</v>
      </c>
      <c r="J112" s="10">
        <v>704</v>
      </c>
      <c r="K112" s="10">
        <v>129</v>
      </c>
      <c r="L112" s="10">
        <v>853</v>
      </c>
      <c r="M112" s="10">
        <v>120</v>
      </c>
      <c r="N112" s="10">
        <v>74</v>
      </c>
      <c r="O112">
        <v>1</v>
      </c>
      <c r="P112">
        <v>5</v>
      </c>
      <c r="Q112">
        <v>6</v>
      </c>
      <c r="R112">
        <v>7</v>
      </c>
      <c r="S112">
        <v>2</v>
      </c>
      <c r="T112" t="s">
        <v>127</v>
      </c>
    </row>
    <row r="113" spans="1:20" x14ac:dyDescent="0.3">
      <c r="A113">
        <v>574</v>
      </c>
      <c r="B113">
        <v>1964</v>
      </c>
      <c r="C113" t="s">
        <v>28</v>
      </c>
      <c r="D113" t="s">
        <v>33</v>
      </c>
      <c r="E113" s="2">
        <v>42523</v>
      </c>
      <c r="F113">
        <v>0</v>
      </c>
      <c r="G113">
        <v>0</v>
      </c>
      <c r="H113" s="3">
        <v>41752</v>
      </c>
      <c r="I113">
        <v>96</v>
      </c>
      <c r="J113" s="10">
        <v>14</v>
      </c>
      <c r="K113" s="10">
        <v>36</v>
      </c>
      <c r="L113" s="10">
        <v>11</v>
      </c>
      <c r="M113" s="10">
        <v>3</v>
      </c>
      <c r="N113" s="10">
        <v>26</v>
      </c>
      <c r="O113">
        <v>1</v>
      </c>
      <c r="P113">
        <v>1</v>
      </c>
      <c r="Q113">
        <v>1</v>
      </c>
      <c r="R113">
        <v>4</v>
      </c>
      <c r="S113">
        <v>2</v>
      </c>
      <c r="T113" t="s">
        <v>129</v>
      </c>
    </row>
    <row r="114" spans="1:20" x14ac:dyDescent="0.3">
      <c r="A114">
        <v>577</v>
      </c>
      <c r="B114">
        <v>1976</v>
      </c>
      <c r="C114" t="s">
        <v>133</v>
      </c>
      <c r="D114" t="s">
        <v>35</v>
      </c>
      <c r="E114" s="2">
        <v>26907</v>
      </c>
      <c r="F114">
        <v>1</v>
      </c>
      <c r="G114">
        <v>1</v>
      </c>
      <c r="H114" s="3">
        <v>41506</v>
      </c>
      <c r="I114">
        <v>10</v>
      </c>
      <c r="J114" s="10">
        <v>9</v>
      </c>
      <c r="K114" s="10">
        <v>1</v>
      </c>
      <c r="L114" s="10">
        <v>7</v>
      </c>
      <c r="M114" s="10">
        <v>0</v>
      </c>
      <c r="N114" s="10">
        <v>3</v>
      </c>
      <c r="O114">
        <v>2</v>
      </c>
      <c r="P114">
        <v>1</v>
      </c>
      <c r="Q114">
        <v>0</v>
      </c>
      <c r="R114">
        <v>3</v>
      </c>
      <c r="S114">
        <v>7</v>
      </c>
      <c r="T114" t="s">
        <v>127</v>
      </c>
    </row>
    <row r="115" spans="1:20" x14ac:dyDescent="0.3">
      <c r="A115">
        <v>590</v>
      </c>
      <c r="B115">
        <v>1970</v>
      </c>
      <c r="C115" t="s">
        <v>41</v>
      </c>
      <c r="D115" t="s">
        <v>29</v>
      </c>
      <c r="E115" s="2">
        <v>78579</v>
      </c>
      <c r="F115">
        <v>0</v>
      </c>
      <c r="G115">
        <v>0</v>
      </c>
      <c r="H115" s="3">
        <v>41265</v>
      </c>
      <c r="I115">
        <v>35</v>
      </c>
      <c r="J115" s="10">
        <v>816</v>
      </c>
      <c r="K115" s="10">
        <v>66</v>
      </c>
      <c r="L115" s="10">
        <v>549</v>
      </c>
      <c r="M115" s="10">
        <v>216</v>
      </c>
      <c r="N115" s="10">
        <v>66</v>
      </c>
      <c r="O115">
        <v>1</v>
      </c>
      <c r="P115">
        <v>5</v>
      </c>
      <c r="Q115">
        <v>6</v>
      </c>
      <c r="R115">
        <v>4</v>
      </c>
      <c r="S115">
        <v>3</v>
      </c>
      <c r="T115" t="s">
        <v>127</v>
      </c>
    </row>
    <row r="116" spans="1:20" x14ac:dyDescent="0.3">
      <c r="A116">
        <v>591</v>
      </c>
      <c r="B116">
        <v>1957</v>
      </c>
      <c r="C116" t="s">
        <v>28</v>
      </c>
      <c r="D116" t="s">
        <v>42</v>
      </c>
      <c r="E116" s="2">
        <v>66033</v>
      </c>
      <c r="F116">
        <v>0</v>
      </c>
      <c r="G116">
        <v>1</v>
      </c>
      <c r="H116" s="3">
        <v>41294</v>
      </c>
      <c r="I116">
        <v>76</v>
      </c>
      <c r="J116" s="10">
        <v>293</v>
      </c>
      <c r="K116" s="10">
        <v>35</v>
      </c>
      <c r="L116" s="10">
        <v>179</v>
      </c>
      <c r="M116" s="10">
        <v>46</v>
      </c>
      <c r="N116" s="10">
        <v>59</v>
      </c>
      <c r="O116">
        <v>2</v>
      </c>
      <c r="P116">
        <v>8</v>
      </c>
      <c r="Q116">
        <v>3</v>
      </c>
      <c r="R116">
        <v>7</v>
      </c>
      <c r="S116">
        <v>7</v>
      </c>
      <c r="T116" t="s">
        <v>128</v>
      </c>
    </row>
    <row r="117" spans="1:20" x14ac:dyDescent="0.3">
      <c r="A117">
        <v>606</v>
      </c>
      <c r="B117">
        <v>1967</v>
      </c>
      <c r="C117" t="s">
        <v>28</v>
      </c>
      <c r="D117" t="s">
        <v>31</v>
      </c>
      <c r="E117" s="2">
        <v>25930</v>
      </c>
      <c r="F117">
        <v>1</v>
      </c>
      <c r="G117">
        <v>1</v>
      </c>
      <c r="H117" s="3">
        <v>41557</v>
      </c>
      <c r="I117">
        <v>87</v>
      </c>
      <c r="J117" s="10">
        <v>6</v>
      </c>
      <c r="K117" s="10">
        <v>1</v>
      </c>
      <c r="L117" s="10">
        <v>2</v>
      </c>
      <c r="M117" s="10">
        <v>2</v>
      </c>
      <c r="N117" s="10">
        <v>0</v>
      </c>
      <c r="O117">
        <v>1</v>
      </c>
      <c r="P117">
        <v>1</v>
      </c>
      <c r="Q117">
        <v>0</v>
      </c>
      <c r="R117">
        <v>2</v>
      </c>
      <c r="S117">
        <v>7</v>
      </c>
      <c r="T117" t="s">
        <v>127</v>
      </c>
    </row>
    <row r="118" spans="1:20" x14ac:dyDescent="0.3">
      <c r="A118">
        <v>607</v>
      </c>
      <c r="B118">
        <v>1955</v>
      </c>
      <c r="C118" t="s">
        <v>133</v>
      </c>
      <c r="D118" t="s">
        <v>29</v>
      </c>
      <c r="E118" s="2">
        <v>41769</v>
      </c>
      <c r="F118">
        <v>0</v>
      </c>
      <c r="G118">
        <v>1</v>
      </c>
      <c r="H118" s="3">
        <v>41318</v>
      </c>
      <c r="I118">
        <v>31</v>
      </c>
      <c r="J118" s="10">
        <v>302</v>
      </c>
      <c r="K118" s="10">
        <v>29</v>
      </c>
      <c r="L118" s="10">
        <v>131</v>
      </c>
      <c r="M118" s="10">
        <v>32</v>
      </c>
      <c r="N118" s="10">
        <v>0</v>
      </c>
      <c r="O118">
        <v>6</v>
      </c>
      <c r="P118">
        <v>8</v>
      </c>
      <c r="Q118">
        <v>1</v>
      </c>
      <c r="R118">
        <v>7</v>
      </c>
      <c r="S118">
        <v>8</v>
      </c>
      <c r="T118" t="s">
        <v>128</v>
      </c>
    </row>
    <row r="119" spans="1:20" x14ac:dyDescent="0.3">
      <c r="A119">
        <v>610</v>
      </c>
      <c r="B119">
        <v>1953</v>
      </c>
      <c r="C119" t="s">
        <v>37</v>
      </c>
      <c r="D119" t="s">
        <v>35</v>
      </c>
      <c r="E119" s="2">
        <v>53593</v>
      </c>
      <c r="F119">
        <v>1</v>
      </c>
      <c r="G119">
        <v>1</v>
      </c>
      <c r="H119" s="3">
        <v>41128</v>
      </c>
      <c r="I119">
        <v>60</v>
      </c>
      <c r="J119" s="10">
        <v>349</v>
      </c>
      <c r="K119" s="10">
        <v>4</v>
      </c>
      <c r="L119" s="10">
        <v>78</v>
      </c>
      <c r="M119" s="10">
        <v>6</v>
      </c>
      <c r="N119" s="10">
        <v>0</v>
      </c>
      <c r="O119">
        <v>8</v>
      </c>
      <c r="P119">
        <v>7</v>
      </c>
      <c r="Q119">
        <v>2</v>
      </c>
      <c r="R119">
        <v>6</v>
      </c>
      <c r="S119">
        <v>8</v>
      </c>
      <c r="T119" t="s">
        <v>131</v>
      </c>
    </row>
    <row r="120" spans="1:20" x14ac:dyDescent="0.3">
      <c r="A120">
        <v>615</v>
      </c>
      <c r="B120">
        <v>1960</v>
      </c>
      <c r="C120" t="s">
        <v>28</v>
      </c>
      <c r="D120" t="s">
        <v>35</v>
      </c>
      <c r="E120" s="2">
        <v>30507</v>
      </c>
      <c r="F120">
        <v>0</v>
      </c>
      <c r="G120">
        <v>0</v>
      </c>
      <c r="H120" s="3">
        <v>41344</v>
      </c>
      <c r="I120">
        <v>29</v>
      </c>
      <c r="J120" s="10">
        <v>65</v>
      </c>
      <c r="K120" s="10">
        <v>36</v>
      </c>
      <c r="L120" s="10">
        <v>74</v>
      </c>
      <c r="M120" s="10">
        <v>38</v>
      </c>
      <c r="N120" s="10">
        <v>20</v>
      </c>
      <c r="O120">
        <v>1</v>
      </c>
      <c r="P120">
        <v>5</v>
      </c>
      <c r="Q120">
        <v>1</v>
      </c>
      <c r="R120">
        <v>4</v>
      </c>
      <c r="S120">
        <v>7</v>
      </c>
      <c r="T120" t="s">
        <v>127</v>
      </c>
    </row>
    <row r="121" spans="1:20" x14ac:dyDescent="0.3">
      <c r="A121">
        <v>618</v>
      </c>
      <c r="B121">
        <v>1977</v>
      </c>
      <c r="C121" t="s">
        <v>37</v>
      </c>
      <c r="D121" t="s">
        <v>33</v>
      </c>
      <c r="E121" s="2">
        <v>69389</v>
      </c>
      <c r="F121">
        <v>0</v>
      </c>
      <c r="G121">
        <v>1</v>
      </c>
      <c r="H121" s="3">
        <v>41180</v>
      </c>
      <c r="I121">
        <v>17</v>
      </c>
      <c r="J121" s="10">
        <v>422</v>
      </c>
      <c r="K121" s="10">
        <v>7</v>
      </c>
      <c r="L121" s="10">
        <v>238</v>
      </c>
      <c r="M121" s="10">
        <v>69</v>
      </c>
      <c r="N121" s="10">
        <v>46</v>
      </c>
      <c r="O121">
        <v>1</v>
      </c>
      <c r="P121">
        <v>7</v>
      </c>
      <c r="Q121">
        <v>2</v>
      </c>
      <c r="R121">
        <v>12</v>
      </c>
      <c r="S121">
        <v>4</v>
      </c>
      <c r="T121" t="s">
        <v>131</v>
      </c>
    </row>
    <row r="122" spans="1:20" x14ac:dyDescent="0.3">
      <c r="A122">
        <v>624</v>
      </c>
      <c r="B122">
        <v>1984</v>
      </c>
      <c r="C122" t="s">
        <v>41</v>
      </c>
      <c r="D122" t="s">
        <v>31</v>
      </c>
      <c r="E122" s="2">
        <v>18890</v>
      </c>
      <c r="F122">
        <v>0</v>
      </c>
      <c r="G122">
        <v>0</v>
      </c>
      <c r="H122" s="3">
        <v>41223</v>
      </c>
      <c r="I122">
        <v>5</v>
      </c>
      <c r="J122" s="10">
        <v>6</v>
      </c>
      <c r="K122" s="10">
        <v>4</v>
      </c>
      <c r="L122" s="10">
        <v>1</v>
      </c>
      <c r="M122" s="10">
        <v>7</v>
      </c>
      <c r="N122" s="10">
        <v>2</v>
      </c>
      <c r="O122">
        <v>1</v>
      </c>
      <c r="P122">
        <v>0</v>
      </c>
      <c r="Q122">
        <v>1</v>
      </c>
      <c r="R122">
        <v>2</v>
      </c>
      <c r="S122">
        <v>6</v>
      </c>
      <c r="T122" t="s">
        <v>125</v>
      </c>
    </row>
    <row r="123" spans="1:20" x14ac:dyDescent="0.3">
      <c r="A123">
        <v>626</v>
      </c>
      <c r="B123">
        <v>1951</v>
      </c>
      <c r="C123" t="s">
        <v>28</v>
      </c>
      <c r="D123" t="s">
        <v>33</v>
      </c>
      <c r="E123" s="2">
        <v>32871</v>
      </c>
      <c r="F123">
        <v>1</v>
      </c>
      <c r="G123">
        <v>1</v>
      </c>
      <c r="H123" s="3">
        <v>41342</v>
      </c>
      <c r="I123">
        <v>28</v>
      </c>
      <c r="J123" s="10">
        <v>22</v>
      </c>
      <c r="K123" s="10">
        <v>2</v>
      </c>
      <c r="L123" s="10">
        <v>12</v>
      </c>
      <c r="M123" s="10">
        <v>0</v>
      </c>
      <c r="N123" s="10">
        <v>2</v>
      </c>
      <c r="O123">
        <v>1</v>
      </c>
      <c r="P123">
        <v>1</v>
      </c>
      <c r="Q123">
        <v>0</v>
      </c>
      <c r="R123">
        <v>3</v>
      </c>
      <c r="S123">
        <v>4</v>
      </c>
      <c r="T123" t="s">
        <v>130</v>
      </c>
    </row>
    <row r="124" spans="1:20" x14ac:dyDescent="0.3">
      <c r="A124">
        <v>635</v>
      </c>
      <c r="B124">
        <v>1966</v>
      </c>
      <c r="C124" t="s">
        <v>41</v>
      </c>
      <c r="D124" t="s">
        <v>33</v>
      </c>
      <c r="E124" s="2">
        <v>57183</v>
      </c>
      <c r="F124">
        <v>1</v>
      </c>
      <c r="G124">
        <v>1</v>
      </c>
      <c r="H124" s="3">
        <v>41352</v>
      </c>
      <c r="I124">
        <v>51</v>
      </c>
      <c r="J124" s="10">
        <v>464</v>
      </c>
      <c r="K124" s="10">
        <v>5</v>
      </c>
      <c r="L124" s="10">
        <v>64</v>
      </c>
      <c r="M124" s="10">
        <v>7</v>
      </c>
      <c r="N124" s="10">
        <v>0</v>
      </c>
      <c r="O124">
        <v>8</v>
      </c>
      <c r="P124">
        <v>9</v>
      </c>
      <c r="Q124">
        <v>1</v>
      </c>
      <c r="R124">
        <v>7</v>
      </c>
      <c r="S124">
        <v>8</v>
      </c>
      <c r="T124" t="s">
        <v>127</v>
      </c>
    </row>
    <row r="125" spans="1:20" x14ac:dyDescent="0.3">
      <c r="A125">
        <v>640</v>
      </c>
      <c r="B125">
        <v>1951</v>
      </c>
      <c r="C125" t="s">
        <v>28</v>
      </c>
      <c r="D125" t="s">
        <v>33</v>
      </c>
      <c r="E125" s="2">
        <v>57304</v>
      </c>
      <c r="F125">
        <v>0</v>
      </c>
      <c r="G125">
        <v>1</v>
      </c>
      <c r="H125" s="3">
        <v>41344</v>
      </c>
      <c r="I125">
        <v>61</v>
      </c>
      <c r="J125" s="10">
        <v>356</v>
      </c>
      <c r="K125" s="10">
        <v>80</v>
      </c>
      <c r="L125" s="10">
        <v>329</v>
      </c>
      <c r="M125" s="10">
        <v>138</v>
      </c>
      <c r="N125" s="10">
        <v>17</v>
      </c>
      <c r="O125">
        <v>2</v>
      </c>
      <c r="P125">
        <v>7</v>
      </c>
      <c r="Q125">
        <v>6</v>
      </c>
      <c r="R125">
        <v>10</v>
      </c>
      <c r="S125">
        <v>5</v>
      </c>
      <c r="T125" t="s">
        <v>127</v>
      </c>
    </row>
    <row r="126" spans="1:20" x14ac:dyDescent="0.3">
      <c r="A126">
        <v>641</v>
      </c>
      <c r="B126">
        <v>1967</v>
      </c>
      <c r="C126" t="s">
        <v>28</v>
      </c>
      <c r="D126" t="s">
        <v>31</v>
      </c>
      <c r="E126" s="2">
        <v>52074</v>
      </c>
      <c r="F126">
        <v>0</v>
      </c>
      <c r="G126">
        <v>1</v>
      </c>
      <c r="H126" s="3">
        <v>41733</v>
      </c>
      <c r="I126">
        <v>77</v>
      </c>
      <c r="J126" s="10">
        <v>59</v>
      </c>
      <c r="K126" s="10">
        <v>0</v>
      </c>
      <c r="L126" s="10">
        <v>12</v>
      </c>
      <c r="M126" s="10">
        <v>0</v>
      </c>
      <c r="N126" s="10">
        <v>0</v>
      </c>
      <c r="O126">
        <v>1</v>
      </c>
      <c r="P126">
        <v>2</v>
      </c>
      <c r="Q126">
        <v>2</v>
      </c>
      <c r="R126">
        <v>2</v>
      </c>
      <c r="S126">
        <v>4</v>
      </c>
      <c r="T126" t="s">
        <v>128</v>
      </c>
    </row>
    <row r="127" spans="1:20" x14ac:dyDescent="0.3">
      <c r="A127">
        <v>642</v>
      </c>
      <c r="B127">
        <v>1980</v>
      </c>
      <c r="C127" t="s">
        <v>44</v>
      </c>
      <c r="D127" t="s">
        <v>33</v>
      </c>
      <c r="E127" s="2">
        <v>16005</v>
      </c>
      <c r="F127">
        <v>1</v>
      </c>
      <c r="G127">
        <v>0</v>
      </c>
      <c r="H127" s="3">
        <v>41135</v>
      </c>
      <c r="I127">
        <v>69</v>
      </c>
      <c r="J127" s="10">
        <v>1</v>
      </c>
      <c r="K127" s="10">
        <v>3</v>
      </c>
      <c r="L127" s="10">
        <v>2</v>
      </c>
      <c r="M127" s="10">
        <v>20</v>
      </c>
      <c r="N127" s="10">
        <v>30</v>
      </c>
      <c r="O127">
        <v>3</v>
      </c>
      <c r="P127">
        <v>2</v>
      </c>
      <c r="Q127">
        <v>1</v>
      </c>
      <c r="R127">
        <v>2</v>
      </c>
      <c r="S127">
        <v>8</v>
      </c>
      <c r="T127" t="s">
        <v>126</v>
      </c>
    </row>
    <row r="128" spans="1:20" x14ac:dyDescent="0.3">
      <c r="A128">
        <v>663</v>
      </c>
      <c r="B128">
        <v>1989</v>
      </c>
      <c r="C128" t="s">
        <v>37</v>
      </c>
      <c r="D128" t="s">
        <v>31</v>
      </c>
      <c r="E128" s="2">
        <v>33996</v>
      </c>
      <c r="F128">
        <v>0</v>
      </c>
      <c r="G128">
        <v>0</v>
      </c>
      <c r="H128" s="3">
        <v>41528</v>
      </c>
      <c r="I128">
        <v>46</v>
      </c>
      <c r="J128" s="10">
        <v>40</v>
      </c>
      <c r="K128" s="10">
        <v>2</v>
      </c>
      <c r="L128" s="10">
        <v>15</v>
      </c>
      <c r="M128" s="10">
        <v>8</v>
      </c>
      <c r="N128" s="10">
        <v>0</v>
      </c>
      <c r="O128">
        <v>1</v>
      </c>
      <c r="P128">
        <v>1</v>
      </c>
      <c r="Q128">
        <v>1</v>
      </c>
      <c r="R128">
        <v>3</v>
      </c>
      <c r="S128">
        <v>4</v>
      </c>
      <c r="T128" t="s">
        <v>127</v>
      </c>
    </row>
    <row r="129" spans="1:20" x14ac:dyDescent="0.3">
      <c r="A129">
        <v>675</v>
      </c>
      <c r="B129">
        <v>1973</v>
      </c>
      <c r="C129" t="s">
        <v>41</v>
      </c>
      <c r="D129" t="s">
        <v>29</v>
      </c>
      <c r="E129" s="2">
        <v>52034</v>
      </c>
      <c r="F129">
        <v>1</v>
      </c>
      <c r="G129">
        <v>1</v>
      </c>
      <c r="H129" s="3">
        <v>41411</v>
      </c>
      <c r="I129">
        <v>67</v>
      </c>
      <c r="J129" s="10">
        <v>146</v>
      </c>
      <c r="K129" s="10">
        <v>0</v>
      </c>
      <c r="L129" s="10">
        <v>93</v>
      </c>
      <c r="M129" s="10">
        <v>7</v>
      </c>
      <c r="N129" s="10">
        <v>13</v>
      </c>
      <c r="O129">
        <v>5</v>
      </c>
      <c r="P129">
        <v>4</v>
      </c>
      <c r="Q129">
        <v>2</v>
      </c>
      <c r="R129">
        <v>5</v>
      </c>
      <c r="S129">
        <v>7</v>
      </c>
      <c r="T129" t="s">
        <v>127</v>
      </c>
    </row>
    <row r="130" spans="1:20" x14ac:dyDescent="0.3">
      <c r="A130">
        <v>679</v>
      </c>
      <c r="B130">
        <v>1957</v>
      </c>
      <c r="C130" t="s">
        <v>37</v>
      </c>
      <c r="D130" t="s">
        <v>33</v>
      </c>
      <c r="E130" s="2">
        <v>37633</v>
      </c>
      <c r="F130">
        <v>1</v>
      </c>
      <c r="G130">
        <v>1</v>
      </c>
      <c r="H130" s="3">
        <v>41172</v>
      </c>
      <c r="I130">
        <v>49</v>
      </c>
      <c r="J130" s="10">
        <v>13</v>
      </c>
      <c r="K130" s="10">
        <v>4</v>
      </c>
      <c r="L130" s="10">
        <v>20</v>
      </c>
      <c r="M130" s="10">
        <v>0</v>
      </c>
      <c r="N130" s="10">
        <v>0</v>
      </c>
      <c r="O130">
        <v>2</v>
      </c>
      <c r="P130">
        <v>1</v>
      </c>
      <c r="Q130">
        <v>0</v>
      </c>
      <c r="R130">
        <v>3</v>
      </c>
      <c r="S130">
        <v>9</v>
      </c>
      <c r="T130" t="s">
        <v>127</v>
      </c>
    </row>
    <row r="131" spans="1:20" x14ac:dyDescent="0.3">
      <c r="A131">
        <v>692</v>
      </c>
      <c r="B131">
        <v>1954</v>
      </c>
      <c r="C131" t="s">
        <v>28</v>
      </c>
      <c r="D131" t="s">
        <v>35</v>
      </c>
      <c r="E131" s="2">
        <v>36807</v>
      </c>
      <c r="F131">
        <v>1</v>
      </c>
      <c r="G131">
        <v>1</v>
      </c>
      <c r="H131" s="3">
        <v>41263</v>
      </c>
      <c r="I131">
        <v>88</v>
      </c>
      <c r="J131" s="10">
        <v>4</v>
      </c>
      <c r="K131" s="10">
        <v>2</v>
      </c>
      <c r="L131" s="10">
        <v>5</v>
      </c>
      <c r="M131" s="10">
        <v>0</v>
      </c>
      <c r="N131" s="10">
        <v>0</v>
      </c>
      <c r="O131">
        <v>1</v>
      </c>
      <c r="P131">
        <v>1</v>
      </c>
      <c r="Q131">
        <v>0</v>
      </c>
      <c r="R131">
        <v>2</v>
      </c>
      <c r="S131">
        <v>6</v>
      </c>
      <c r="T131" t="s">
        <v>128</v>
      </c>
    </row>
    <row r="132" spans="1:20" x14ac:dyDescent="0.3">
      <c r="A132">
        <v>697</v>
      </c>
      <c r="B132">
        <v>1969</v>
      </c>
      <c r="C132" t="s">
        <v>28</v>
      </c>
      <c r="D132" t="s">
        <v>35</v>
      </c>
      <c r="E132" s="2">
        <v>74918</v>
      </c>
      <c r="F132">
        <v>0</v>
      </c>
      <c r="G132">
        <v>0</v>
      </c>
      <c r="H132" s="3">
        <v>41345</v>
      </c>
      <c r="I132">
        <v>78</v>
      </c>
      <c r="J132" s="10">
        <v>972</v>
      </c>
      <c r="K132" s="10">
        <v>59</v>
      </c>
      <c r="L132" s="10">
        <v>913</v>
      </c>
      <c r="M132" s="10">
        <v>25</v>
      </c>
      <c r="N132" s="10">
        <v>19</v>
      </c>
      <c r="O132">
        <v>1</v>
      </c>
      <c r="P132">
        <v>5</v>
      </c>
      <c r="Q132">
        <v>9</v>
      </c>
      <c r="R132">
        <v>6</v>
      </c>
      <c r="S132">
        <v>3</v>
      </c>
      <c r="T132" t="s">
        <v>127</v>
      </c>
    </row>
    <row r="133" spans="1:20" x14ac:dyDescent="0.3">
      <c r="A133">
        <v>701</v>
      </c>
      <c r="B133">
        <v>1971</v>
      </c>
      <c r="C133" t="s">
        <v>28</v>
      </c>
      <c r="D133" t="s">
        <v>33</v>
      </c>
      <c r="E133" s="2">
        <v>73691</v>
      </c>
      <c r="F133">
        <v>0</v>
      </c>
      <c r="G133">
        <v>1</v>
      </c>
      <c r="H133" s="3">
        <v>41584</v>
      </c>
      <c r="I133">
        <v>58</v>
      </c>
      <c r="J133" s="10">
        <v>707</v>
      </c>
      <c r="K133" s="10">
        <v>21</v>
      </c>
      <c r="L133" s="10">
        <v>250</v>
      </c>
      <c r="M133" s="10">
        <v>85</v>
      </c>
      <c r="N133" s="10">
        <v>43</v>
      </c>
      <c r="O133">
        <v>2</v>
      </c>
      <c r="P133">
        <v>6</v>
      </c>
      <c r="Q133">
        <v>2</v>
      </c>
      <c r="R133">
        <v>8</v>
      </c>
      <c r="S133">
        <v>2</v>
      </c>
      <c r="T133" t="s">
        <v>127</v>
      </c>
    </row>
    <row r="134" spans="1:20" x14ac:dyDescent="0.3">
      <c r="A134">
        <v>702</v>
      </c>
      <c r="B134">
        <v>1975</v>
      </c>
      <c r="C134" t="s">
        <v>133</v>
      </c>
      <c r="D134" t="s">
        <v>42</v>
      </c>
      <c r="E134" s="2">
        <v>47682</v>
      </c>
      <c r="F134">
        <v>0</v>
      </c>
      <c r="G134">
        <v>1</v>
      </c>
      <c r="H134" s="3">
        <v>41320</v>
      </c>
      <c r="I134">
        <v>80</v>
      </c>
      <c r="J134" s="10">
        <v>162</v>
      </c>
      <c r="K134" s="10">
        <v>61</v>
      </c>
      <c r="L134" s="10">
        <v>83</v>
      </c>
      <c r="M134" s="10">
        <v>97</v>
      </c>
      <c r="N134" s="10">
        <v>57</v>
      </c>
      <c r="O134">
        <v>4</v>
      </c>
      <c r="P134">
        <v>4</v>
      </c>
      <c r="Q134">
        <v>3</v>
      </c>
      <c r="R134">
        <v>8</v>
      </c>
      <c r="S134">
        <v>5</v>
      </c>
      <c r="T134" t="s">
        <v>127</v>
      </c>
    </row>
    <row r="135" spans="1:20" x14ac:dyDescent="0.3">
      <c r="A135">
        <v>709</v>
      </c>
      <c r="B135">
        <v>1952</v>
      </c>
      <c r="C135" t="s">
        <v>28</v>
      </c>
      <c r="D135" t="s">
        <v>29</v>
      </c>
      <c r="E135" s="2">
        <v>51537</v>
      </c>
      <c r="F135">
        <v>0</v>
      </c>
      <c r="G135">
        <v>1</v>
      </c>
      <c r="H135" s="3">
        <v>41252</v>
      </c>
      <c r="I135">
        <v>27</v>
      </c>
      <c r="J135" s="10">
        <v>787</v>
      </c>
      <c r="K135" s="10">
        <v>20</v>
      </c>
      <c r="L135" s="10">
        <v>204</v>
      </c>
      <c r="M135" s="10">
        <v>0</v>
      </c>
      <c r="N135" s="10">
        <v>0</v>
      </c>
      <c r="O135">
        <v>3</v>
      </c>
      <c r="P135">
        <v>2</v>
      </c>
      <c r="Q135">
        <v>2</v>
      </c>
      <c r="R135">
        <v>11</v>
      </c>
      <c r="S135">
        <v>8</v>
      </c>
      <c r="T135" t="s">
        <v>125</v>
      </c>
    </row>
    <row r="136" spans="1:20" x14ac:dyDescent="0.3">
      <c r="A136">
        <v>713</v>
      </c>
      <c r="B136">
        <v>1977</v>
      </c>
      <c r="C136" t="s">
        <v>41</v>
      </c>
      <c r="D136" t="s">
        <v>33</v>
      </c>
      <c r="E136" s="2">
        <v>50353</v>
      </c>
      <c r="F136">
        <v>0</v>
      </c>
      <c r="G136">
        <v>0</v>
      </c>
      <c r="H136" s="3">
        <v>41798</v>
      </c>
      <c r="I136">
        <v>72</v>
      </c>
      <c r="J136" s="10">
        <v>141</v>
      </c>
      <c r="K136" s="10">
        <v>15</v>
      </c>
      <c r="L136" s="10">
        <v>153</v>
      </c>
      <c r="M136" s="10">
        <v>67</v>
      </c>
      <c r="N136" s="10">
        <v>31</v>
      </c>
      <c r="O136">
        <v>1</v>
      </c>
      <c r="P136">
        <v>4</v>
      </c>
      <c r="Q136">
        <v>4</v>
      </c>
      <c r="R136">
        <v>6</v>
      </c>
      <c r="S136">
        <v>3</v>
      </c>
      <c r="T136" t="s">
        <v>127</v>
      </c>
    </row>
    <row r="137" spans="1:20" x14ac:dyDescent="0.3">
      <c r="A137">
        <v>716</v>
      </c>
      <c r="B137">
        <v>1949</v>
      </c>
      <c r="C137" t="s">
        <v>37</v>
      </c>
      <c r="D137" t="s">
        <v>35</v>
      </c>
      <c r="E137" s="2">
        <v>67911</v>
      </c>
      <c r="F137">
        <v>0</v>
      </c>
      <c r="G137">
        <v>1</v>
      </c>
      <c r="H137" s="3">
        <v>41781</v>
      </c>
      <c r="I137">
        <v>63</v>
      </c>
      <c r="J137" s="10">
        <v>529</v>
      </c>
      <c r="K137" s="10">
        <v>0</v>
      </c>
      <c r="L137" s="10">
        <v>356</v>
      </c>
      <c r="M137" s="10">
        <v>63</v>
      </c>
      <c r="N137" s="10">
        <v>28</v>
      </c>
      <c r="O137">
        <v>3</v>
      </c>
      <c r="P137">
        <v>6</v>
      </c>
      <c r="Q137">
        <v>7</v>
      </c>
      <c r="R137">
        <v>11</v>
      </c>
      <c r="S137">
        <v>3</v>
      </c>
      <c r="T137" t="s">
        <v>127</v>
      </c>
    </row>
    <row r="138" spans="1:20" x14ac:dyDescent="0.3">
      <c r="A138">
        <v>736</v>
      </c>
      <c r="B138">
        <v>1983</v>
      </c>
      <c r="C138" t="s">
        <v>28</v>
      </c>
      <c r="D138" t="s">
        <v>35</v>
      </c>
      <c r="E138" s="2">
        <v>28427</v>
      </c>
      <c r="F138">
        <v>1</v>
      </c>
      <c r="G138">
        <v>0</v>
      </c>
      <c r="H138" s="3">
        <v>41354</v>
      </c>
      <c r="I138">
        <v>67</v>
      </c>
      <c r="J138" s="10">
        <v>18</v>
      </c>
      <c r="K138" s="10">
        <v>3</v>
      </c>
      <c r="L138" s="10">
        <v>19</v>
      </c>
      <c r="M138" s="10">
        <v>3</v>
      </c>
      <c r="N138" s="10">
        <v>3</v>
      </c>
      <c r="O138">
        <v>2</v>
      </c>
      <c r="P138">
        <v>2</v>
      </c>
      <c r="Q138">
        <v>0</v>
      </c>
      <c r="R138">
        <v>3</v>
      </c>
      <c r="S138">
        <v>8</v>
      </c>
      <c r="T138" t="s">
        <v>128</v>
      </c>
    </row>
    <row r="139" spans="1:20" x14ac:dyDescent="0.3">
      <c r="A139">
        <v>737</v>
      </c>
      <c r="B139">
        <v>1949</v>
      </c>
      <c r="C139" t="s">
        <v>37</v>
      </c>
      <c r="D139" t="s">
        <v>33</v>
      </c>
      <c r="E139" s="2">
        <v>80360</v>
      </c>
      <c r="F139">
        <v>0</v>
      </c>
      <c r="G139">
        <v>0</v>
      </c>
      <c r="H139" s="3">
        <v>41336</v>
      </c>
      <c r="I139">
        <v>56</v>
      </c>
      <c r="J139" s="10">
        <v>1493</v>
      </c>
      <c r="K139" s="10">
        <v>86</v>
      </c>
      <c r="L139" s="10">
        <v>454</v>
      </c>
      <c r="M139" s="10">
        <v>112</v>
      </c>
      <c r="N139" s="10">
        <v>43</v>
      </c>
      <c r="O139">
        <v>2</v>
      </c>
      <c r="P139">
        <v>4</v>
      </c>
      <c r="Q139">
        <v>4</v>
      </c>
      <c r="R139">
        <v>5</v>
      </c>
      <c r="S139">
        <v>2</v>
      </c>
      <c r="T139" t="s">
        <v>127</v>
      </c>
    </row>
    <row r="140" spans="1:20" x14ac:dyDescent="0.3">
      <c r="A140">
        <v>738</v>
      </c>
      <c r="B140">
        <v>1981</v>
      </c>
      <c r="C140" t="s">
        <v>133</v>
      </c>
      <c r="D140" t="s">
        <v>31</v>
      </c>
      <c r="E140" s="2">
        <v>42395</v>
      </c>
      <c r="F140">
        <v>1</v>
      </c>
      <c r="G140">
        <v>1</v>
      </c>
      <c r="H140" s="3">
        <v>41733</v>
      </c>
      <c r="I140">
        <v>35</v>
      </c>
      <c r="J140" s="10">
        <v>48</v>
      </c>
      <c r="K140" s="10">
        <v>13</v>
      </c>
      <c r="L140" s="10">
        <v>57</v>
      </c>
      <c r="M140" s="10">
        <v>24</v>
      </c>
      <c r="N140" s="10">
        <v>15</v>
      </c>
      <c r="O140">
        <v>4</v>
      </c>
      <c r="P140">
        <v>3</v>
      </c>
      <c r="Q140">
        <v>1</v>
      </c>
      <c r="R140">
        <v>4</v>
      </c>
      <c r="S140">
        <v>7</v>
      </c>
      <c r="T140" t="s">
        <v>128</v>
      </c>
    </row>
    <row r="141" spans="1:20" x14ac:dyDescent="0.3">
      <c r="A141">
        <v>749</v>
      </c>
      <c r="B141">
        <v>1981</v>
      </c>
      <c r="C141" t="s">
        <v>28</v>
      </c>
      <c r="D141" t="s">
        <v>35</v>
      </c>
      <c r="E141" s="2">
        <v>42162</v>
      </c>
      <c r="F141">
        <v>1</v>
      </c>
      <c r="G141">
        <v>0</v>
      </c>
      <c r="H141" s="3">
        <v>41597</v>
      </c>
      <c r="I141">
        <v>31</v>
      </c>
      <c r="J141" s="10">
        <v>46</v>
      </c>
      <c r="K141" s="10">
        <v>7</v>
      </c>
      <c r="L141" s="10">
        <v>59</v>
      </c>
      <c r="M141" s="10">
        <v>2</v>
      </c>
      <c r="N141" s="10">
        <v>4</v>
      </c>
      <c r="O141">
        <v>2</v>
      </c>
      <c r="P141">
        <v>3</v>
      </c>
      <c r="Q141">
        <v>1</v>
      </c>
      <c r="R141">
        <v>3</v>
      </c>
      <c r="S141">
        <v>6</v>
      </c>
      <c r="T141" t="s">
        <v>127</v>
      </c>
    </row>
    <row r="142" spans="1:20" x14ac:dyDescent="0.3">
      <c r="A142">
        <v>760</v>
      </c>
      <c r="B142">
        <v>1975</v>
      </c>
      <c r="C142" t="s">
        <v>37</v>
      </c>
      <c r="D142" t="s">
        <v>29</v>
      </c>
      <c r="E142" s="2">
        <v>60554</v>
      </c>
      <c r="F142">
        <v>1</v>
      </c>
      <c r="G142">
        <v>0</v>
      </c>
      <c r="H142" s="3">
        <v>41495</v>
      </c>
      <c r="I142">
        <v>8</v>
      </c>
      <c r="J142" s="10">
        <v>588</v>
      </c>
      <c r="K142" s="10">
        <v>7</v>
      </c>
      <c r="L142" s="10">
        <v>76</v>
      </c>
      <c r="M142" s="10">
        <v>110</v>
      </c>
      <c r="N142" s="10">
        <v>15</v>
      </c>
      <c r="O142">
        <v>2</v>
      </c>
      <c r="P142">
        <v>8</v>
      </c>
      <c r="Q142">
        <v>4</v>
      </c>
      <c r="R142">
        <v>9</v>
      </c>
      <c r="S142">
        <v>6</v>
      </c>
      <c r="T142" t="s">
        <v>125</v>
      </c>
    </row>
    <row r="143" spans="1:20" x14ac:dyDescent="0.3">
      <c r="A143">
        <v>762</v>
      </c>
      <c r="B143">
        <v>1981</v>
      </c>
      <c r="C143" t="s">
        <v>133</v>
      </c>
      <c r="D143" t="s">
        <v>35</v>
      </c>
      <c r="E143" s="2">
        <v>75774</v>
      </c>
      <c r="F143">
        <v>1</v>
      </c>
      <c r="G143">
        <v>0</v>
      </c>
      <c r="H143" s="3">
        <v>41761</v>
      </c>
      <c r="I143">
        <v>27</v>
      </c>
      <c r="J143" s="10">
        <v>340</v>
      </c>
      <c r="K143" s="10">
        <v>21</v>
      </c>
      <c r="L143" s="10">
        <v>134</v>
      </c>
      <c r="M143" s="10">
        <v>258</v>
      </c>
      <c r="N143" s="10">
        <v>14</v>
      </c>
      <c r="O143">
        <v>1</v>
      </c>
      <c r="P143">
        <v>7</v>
      </c>
      <c r="Q143">
        <v>5</v>
      </c>
      <c r="R143">
        <v>8</v>
      </c>
      <c r="S143">
        <v>4</v>
      </c>
      <c r="T143" t="s">
        <v>127</v>
      </c>
    </row>
    <row r="144" spans="1:20" x14ac:dyDescent="0.3">
      <c r="A144">
        <v>771</v>
      </c>
      <c r="B144">
        <v>1967</v>
      </c>
      <c r="C144" t="s">
        <v>28</v>
      </c>
      <c r="D144" t="s">
        <v>35</v>
      </c>
      <c r="E144" s="2">
        <v>54178</v>
      </c>
      <c r="F144">
        <v>0</v>
      </c>
      <c r="G144">
        <v>1</v>
      </c>
      <c r="H144" s="3">
        <v>41660</v>
      </c>
      <c r="I144">
        <v>79</v>
      </c>
      <c r="J144" s="10">
        <v>135</v>
      </c>
      <c r="K144" s="10">
        <v>9</v>
      </c>
      <c r="L144" s="10">
        <v>39</v>
      </c>
      <c r="M144" s="10">
        <v>4</v>
      </c>
      <c r="N144" s="10">
        <v>0</v>
      </c>
      <c r="O144">
        <v>1</v>
      </c>
      <c r="P144">
        <v>2</v>
      </c>
      <c r="Q144">
        <v>2</v>
      </c>
      <c r="R144">
        <v>5</v>
      </c>
      <c r="S144">
        <v>2</v>
      </c>
      <c r="T144" t="s">
        <v>129</v>
      </c>
    </row>
    <row r="145" spans="1:20" x14ac:dyDescent="0.3">
      <c r="A145">
        <v>773</v>
      </c>
      <c r="B145">
        <v>1971</v>
      </c>
      <c r="C145" t="s">
        <v>41</v>
      </c>
      <c r="D145" t="s">
        <v>29</v>
      </c>
      <c r="E145" s="2">
        <v>42835</v>
      </c>
      <c r="F145">
        <v>1</v>
      </c>
      <c r="G145">
        <v>1</v>
      </c>
      <c r="H145" s="3">
        <v>41455</v>
      </c>
      <c r="I145">
        <v>64</v>
      </c>
      <c r="J145" s="10">
        <v>379</v>
      </c>
      <c r="K145" s="10">
        <v>4</v>
      </c>
      <c r="L145" s="10">
        <v>93</v>
      </c>
      <c r="M145" s="10">
        <v>12</v>
      </c>
      <c r="N145" s="10">
        <v>9</v>
      </c>
      <c r="O145">
        <v>7</v>
      </c>
      <c r="P145">
        <v>6</v>
      </c>
      <c r="Q145">
        <v>6</v>
      </c>
      <c r="R145">
        <v>4</v>
      </c>
      <c r="S145">
        <v>6</v>
      </c>
      <c r="T145" t="s">
        <v>128</v>
      </c>
    </row>
    <row r="146" spans="1:20" x14ac:dyDescent="0.3">
      <c r="A146">
        <v>793</v>
      </c>
      <c r="B146">
        <v>1973</v>
      </c>
      <c r="C146" t="s">
        <v>28</v>
      </c>
      <c r="D146" t="s">
        <v>33</v>
      </c>
      <c r="E146" s="2">
        <v>20895</v>
      </c>
      <c r="F146">
        <v>1</v>
      </c>
      <c r="G146">
        <v>0</v>
      </c>
      <c r="H146" s="3">
        <v>41188</v>
      </c>
      <c r="I146">
        <v>24</v>
      </c>
      <c r="J146" s="10">
        <v>18</v>
      </c>
      <c r="K146" s="10">
        <v>3</v>
      </c>
      <c r="L146" s="10">
        <v>17</v>
      </c>
      <c r="M146" s="10">
        <v>3</v>
      </c>
      <c r="N146" s="10">
        <v>0</v>
      </c>
      <c r="O146">
        <v>1</v>
      </c>
      <c r="P146">
        <v>2</v>
      </c>
      <c r="Q146">
        <v>0</v>
      </c>
      <c r="R146">
        <v>3</v>
      </c>
      <c r="S146">
        <v>9</v>
      </c>
      <c r="T146" t="s">
        <v>131</v>
      </c>
    </row>
    <row r="147" spans="1:20" x14ac:dyDescent="0.3">
      <c r="A147">
        <v>796</v>
      </c>
      <c r="B147">
        <v>1965</v>
      </c>
      <c r="C147" t="s">
        <v>133</v>
      </c>
      <c r="D147" t="s">
        <v>29</v>
      </c>
      <c r="E147" s="2">
        <v>60161</v>
      </c>
      <c r="F147">
        <v>0</v>
      </c>
      <c r="G147">
        <v>1</v>
      </c>
      <c r="H147" s="3">
        <v>41205</v>
      </c>
      <c r="I147">
        <v>17</v>
      </c>
      <c r="J147" s="10">
        <v>584</v>
      </c>
      <c r="K147" s="10">
        <v>44</v>
      </c>
      <c r="L147" s="10">
        <v>212</v>
      </c>
      <c r="M147" s="10">
        <v>46</v>
      </c>
      <c r="N147" s="10">
        <v>8</v>
      </c>
      <c r="O147">
        <v>3</v>
      </c>
      <c r="P147">
        <v>11</v>
      </c>
      <c r="Q147">
        <v>4</v>
      </c>
      <c r="R147">
        <v>8</v>
      </c>
      <c r="S147">
        <v>8</v>
      </c>
      <c r="T147" t="s">
        <v>126</v>
      </c>
    </row>
    <row r="148" spans="1:20" x14ac:dyDescent="0.3">
      <c r="A148">
        <v>798</v>
      </c>
      <c r="B148">
        <v>1987</v>
      </c>
      <c r="C148" t="s">
        <v>28</v>
      </c>
      <c r="D148" t="s">
        <v>31</v>
      </c>
      <c r="E148" s="2">
        <v>23442</v>
      </c>
      <c r="F148">
        <v>1</v>
      </c>
      <c r="G148">
        <v>0</v>
      </c>
      <c r="H148" s="3">
        <v>41267</v>
      </c>
      <c r="I148">
        <v>71</v>
      </c>
      <c r="J148" s="10">
        <v>2</v>
      </c>
      <c r="K148" s="10">
        <v>0</v>
      </c>
      <c r="L148" s="10">
        <v>6</v>
      </c>
      <c r="M148" s="10">
        <v>8</v>
      </c>
      <c r="N148" s="10">
        <v>6</v>
      </c>
      <c r="O148">
        <v>1</v>
      </c>
      <c r="P148">
        <v>1</v>
      </c>
      <c r="Q148">
        <v>0</v>
      </c>
      <c r="R148">
        <v>3</v>
      </c>
      <c r="S148">
        <v>7</v>
      </c>
      <c r="T148" t="s">
        <v>127</v>
      </c>
    </row>
    <row r="149" spans="1:20" x14ac:dyDescent="0.3">
      <c r="A149">
        <v>800</v>
      </c>
      <c r="B149">
        <v>1960</v>
      </c>
      <c r="C149" t="s">
        <v>28</v>
      </c>
      <c r="D149" t="s">
        <v>35</v>
      </c>
      <c r="E149" s="2">
        <v>44512</v>
      </c>
      <c r="F149">
        <v>1</v>
      </c>
      <c r="G149">
        <v>1</v>
      </c>
      <c r="H149" s="3">
        <v>41516</v>
      </c>
      <c r="I149">
        <v>57</v>
      </c>
      <c r="J149" s="10">
        <v>23</v>
      </c>
      <c r="K149" s="10">
        <v>1</v>
      </c>
      <c r="L149" s="10">
        <v>6</v>
      </c>
      <c r="M149" s="10">
        <v>0</v>
      </c>
      <c r="N149" s="10">
        <v>0</v>
      </c>
      <c r="O149">
        <v>2</v>
      </c>
      <c r="P149">
        <v>1</v>
      </c>
      <c r="Q149">
        <v>0</v>
      </c>
      <c r="R149">
        <v>3</v>
      </c>
      <c r="S149">
        <v>4</v>
      </c>
      <c r="T149" t="s">
        <v>125</v>
      </c>
    </row>
    <row r="150" spans="1:20" x14ac:dyDescent="0.3">
      <c r="A150">
        <v>803</v>
      </c>
      <c r="B150">
        <v>1968</v>
      </c>
      <c r="C150" t="s">
        <v>28</v>
      </c>
      <c r="D150" t="s">
        <v>35</v>
      </c>
      <c r="E150" s="2">
        <v>40521</v>
      </c>
      <c r="F150">
        <v>1</v>
      </c>
      <c r="G150">
        <v>1</v>
      </c>
      <c r="H150" s="3">
        <v>41369</v>
      </c>
      <c r="I150">
        <v>82</v>
      </c>
      <c r="J150" s="10">
        <v>12</v>
      </c>
      <c r="K150" s="10">
        <v>0</v>
      </c>
      <c r="L150" s="10">
        <v>5</v>
      </c>
      <c r="M150" s="10">
        <v>0</v>
      </c>
      <c r="N150" s="10">
        <v>0</v>
      </c>
      <c r="O150">
        <v>1</v>
      </c>
      <c r="P150">
        <v>0</v>
      </c>
      <c r="Q150">
        <v>1</v>
      </c>
      <c r="R150">
        <v>2</v>
      </c>
      <c r="S150">
        <v>5</v>
      </c>
      <c r="T150" t="s">
        <v>127</v>
      </c>
    </row>
    <row r="151" spans="1:20" x14ac:dyDescent="0.3">
      <c r="A151">
        <v>807</v>
      </c>
      <c r="B151">
        <v>1969</v>
      </c>
      <c r="C151" t="s">
        <v>41</v>
      </c>
      <c r="D151" t="s">
        <v>35</v>
      </c>
      <c r="E151" s="2">
        <v>44602</v>
      </c>
      <c r="F151">
        <v>1</v>
      </c>
      <c r="G151">
        <v>1</v>
      </c>
      <c r="H151" s="3">
        <v>41685</v>
      </c>
      <c r="I151">
        <v>35</v>
      </c>
      <c r="J151" s="10">
        <v>167</v>
      </c>
      <c r="K151" s="10">
        <v>2</v>
      </c>
      <c r="L151" s="10">
        <v>89</v>
      </c>
      <c r="M151" s="10">
        <v>0</v>
      </c>
      <c r="N151" s="10">
        <v>0</v>
      </c>
      <c r="O151">
        <v>6</v>
      </c>
      <c r="P151">
        <v>6</v>
      </c>
      <c r="Q151">
        <v>1</v>
      </c>
      <c r="R151">
        <v>4</v>
      </c>
      <c r="S151">
        <v>8</v>
      </c>
      <c r="T151" t="s">
        <v>128</v>
      </c>
    </row>
    <row r="152" spans="1:20" x14ac:dyDescent="0.3">
      <c r="A152">
        <v>810</v>
      </c>
      <c r="B152">
        <v>1975</v>
      </c>
      <c r="C152" t="s">
        <v>28</v>
      </c>
      <c r="D152" t="s">
        <v>33</v>
      </c>
      <c r="E152" s="2">
        <v>74190</v>
      </c>
      <c r="F152">
        <v>0</v>
      </c>
      <c r="G152">
        <v>1</v>
      </c>
      <c r="H152" s="3">
        <v>41771</v>
      </c>
      <c r="I152">
        <v>49</v>
      </c>
      <c r="J152" s="10">
        <v>151</v>
      </c>
      <c r="K152" s="10">
        <v>81</v>
      </c>
      <c r="L152" s="10">
        <v>86</v>
      </c>
      <c r="M152" s="10">
        <v>168</v>
      </c>
      <c r="N152" s="10">
        <v>91</v>
      </c>
      <c r="O152">
        <v>2</v>
      </c>
      <c r="P152">
        <v>4</v>
      </c>
      <c r="Q152">
        <v>2</v>
      </c>
      <c r="R152">
        <v>11</v>
      </c>
      <c r="S152">
        <v>2</v>
      </c>
      <c r="T152" t="s">
        <v>127</v>
      </c>
    </row>
    <row r="153" spans="1:20" x14ac:dyDescent="0.3">
      <c r="A153">
        <v>819</v>
      </c>
      <c r="B153">
        <v>1945</v>
      </c>
      <c r="C153" t="s">
        <v>28</v>
      </c>
      <c r="D153" t="s">
        <v>42</v>
      </c>
      <c r="E153" s="2">
        <v>63285</v>
      </c>
      <c r="F153">
        <v>0</v>
      </c>
      <c r="G153">
        <v>0</v>
      </c>
      <c r="H153" s="3">
        <v>41583</v>
      </c>
      <c r="I153">
        <v>84</v>
      </c>
      <c r="J153" s="10">
        <v>508</v>
      </c>
      <c r="K153" s="10">
        <v>124</v>
      </c>
      <c r="L153" s="10">
        <v>249</v>
      </c>
      <c r="M153" s="10">
        <v>50</v>
      </c>
      <c r="N153" s="10">
        <v>38</v>
      </c>
      <c r="O153">
        <v>1</v>
      </c>
      <c r="P153">
        <v>6</v>
      </c>
      <c r="Q153">
        <v>5</v>
      </c>
      <c r="R153">
        <v>13</v>
      </c>
      <c r="S153">
        <v>3</v>
      </c>
      <c r="T153" t="s">
        <v>127</v>
      </c>
    </row>
    <row r="154" spans="1:20" x14ac:dyDescent="0.3">
      <c r="A154">
        <v>821</v>
      </c>
      <c r="B154">
        <v>1992</v>
      </c>
      <c r="C154" t="s">
        <v>41</v>
      </c>
      <c r="D154" t="s">
        <v>31</v>
      </c>
      <c r="E154" s="2">
        <v>92859</v>
      </c>
      <c r="F154">
        <v>0</v>
      </c>
      <c r="G154">
        <v>0</v>
      </c>
      <c r="H154" s="3">
        <v>41201</v>
      </c>
      <c r="I154">
        <v>46</v>
      </c>
      <c r="J154" s="10">
        <v>962</v>
      </c>
      <c r="K154" s="10">
        <v>61</v>
      </c>
      <c r="L154" s="10">
        <v>921</v>
      </c>
      <c r="M154" s="10">
        <v>52</v>
      </c>
      <c r="N154" s="10">
        <v>61</v>
      </c>
      <c r="O154">
        <v>1</v>
      </c>
      <c r="P154">
        <v>5</v>
      </c>
      <c r="Q154">
        <v>4</v>
      </c>
      <c r="R154">
        <v>12</v>
      </c>
      <c r="S154">
        <v>2</v>
      </c>
      <c r="T154" t="s">
        <v>126</v>
      </c>
    </row>
    <row r="155" spans="1:20" x14ac:dyDescent="0.3">
      <c r="A155">
        <v>830</v>
      </c>
      <c r="B155">
        <v>1987</v>
      </c>
      <c r="C155" t="s">
        <v>37</v>
      </c>
      <c r="D155" t="s">
        <v>31</v>
      </c>
      <c r="E155" s="2">
        <v>74004</v>
      </c>
      <c r="F155">
        <v>0</v>
      </c>
      <c r="G155">
        <v>0</v>
      </c>
      <c r="H155" s="3">
        <v>41694</v>
      </c>
      <c r="I155">
        <v>5</v>
      </c>
      <c r="J155" s="10">
        <v>784</v>
      </c>
      <c r="K155" s="10">
        <v>48</v>
      </c>
      <c r="L155" s="10">
        <v>560</v>
      </c>
      <c r="M155" s="10">
        <v>42</v>
      </c>
      <c r="N155" s="10">
        <v>176</v>
      </c>
      <c r="O155">
        <v>1</v>
      </c>
      <c r="P155">
        <v>4</v>
      </c>
      <c r="Q155">
        <v>6</v>
      </c>
      <c r="R155">
        <v>4</v>
      </c>
      <c r="S155">
        <v>3</v>
      </c>
      <c r="T155" t="s">
        <v>128</v>
      </c>
    </row>
    <row r="156" spans="1:20" x14ac:dyDescent="0.3">
      <c r="A156">
        <v>832</v>
      </c>
      <c r="B156">
        <v>1966</v>
      </c>
      <c r="C156" t="s">
        <v>37</v>
      </c>
      <c r="D156" t="s">
        <v>35</v>
      </c>
      <c r="E156" s="2">
        <v>65814</v>
      </c>
      <c r="F156">
        <v>0</v>
      </c>
      <c r="G156">
        <v>1</v>
      </c>
      <c r="H156" s="3">
        <v>41700</v>
      </c>
      <c r="I156">
        <v>90</v>
      </c>
      <c r="J156" s="10">
        <v>561</v>
      </c>
      <c r="K156" s="10">
        <v>14</v>
      </c>
      <c r="L156" s="10">
        <v>113</v>
      </c>
      <c r="M156" s="10">
        <v>10</v>
      </c>
      <c r="N156" s="10">
        <v>14</v>
      </c>
      <c r="O156">
        <v>3</v>
      </c>
      <c r="P156">
        <v>8</v>
      </c>
      <c r="Q156">
        <v>2</v>
      </c>
      <c r="R156">
        <v>10</v>
      </c>
      <c r="S156">
        <v>5</v>
      </c>
      <c r="T156" t="s">
        <v>127</v>
      </c>
    </row>
    <row r="157" spans="1:20" x14ac:dyDescent="0.3">
      <c r="A157">
        <v>833</v>
      </c>
      <c r="B157">
        <v>1955</v>
      </c>
      <c r="C157" t="s">
        <v>41</v>
      </c>
      <c r="D157" t="s">
        <v>33</v>
      </c>
      <c r="E157" s="2">
        <v>38452</v>
      </c>
      <c r="F157">
        <v>1</v>
      </c>
      <c r="G157">
        <v>1</v>
      </c>
      <c r="H157" s="3">
        <v>41728</v>
      </c>
      <c r="I157">
        <v>62</v>
      </c>
      <c r="J157" s="10">
        <v>56</v>
      </c>
      <c r="K157" s="10">
        <v>0</v>
      </c>
      <c r="L157" s="10">
        <v>14</v>
      </c>
      <c r="M157" s="10">
        <v>0</v>
      </c>
      <c r="N157" s="10">
        <v>0</v>
      </c>
      <c r="O157">
        <v>3</v>
      </c>
      <c r="P157">
        <v>3</v>
      </c>
      <c r="Q157">
        <v>0</v>
      </c>
      <c r="R157">
        <v>3</v>
      </c>
      <c r="S157">
        <v>7</v>
      </c>
      <c r="T157" t="s">
        <v>127</v>
      </c>
    </row>
    <row r="158" spans="1:20" x14ac:dyDescent="0.3">
      <c r="A158">
        <v>837</v>
      </c>
      <c r="B158">
        <v>1977</v>
      </c>
      <c r="C158" t="s">
        <v>28</v>
      </c>
      <c r="D158" t="s">
        <v>33</v>
      </c>
      <c r="E158" s="2">
        <v>54809</v>
      </c>
      <c r="F158">
        <v>1</v>
      </c>
      <c r="G158">
        <v>1</v>
      </c>
      <c r="H158" s="3">
        <v>41528</v>
      </c>
      <c r="I158">
        <v>0</v>
      </c>
      <c r="J158" s="10">
        <v>63</v>
      </c>
      <c r="K158" s="10">
        <v>6</v>
      </c>
      <c r="L158" s="10">
        <v>57</v>
      </c>
      <c r="M158" s="10">
        <v>13</v>
      </c>
      <c r="N158" s="10">
        <v>13</v>
      </c>
      <c r="O158">
        <v>4</v>
      </c>
      <c r="P158">
        <v>2</v>
      </c>
      <c r="Q158">
        <v>1</v>
      </c>
      <c r="R158">
        <v>5</v>
      </c>
      <c r="S158">
        <v>4</v>
      </c>
      <c r="T158" t="s">
        <v>127</v>
      </c>
    </row>
    <row r="159" spans="1:20" x14ac:dyDescent="0.3">
      <c r="A159">
        <v>839</v>
      </c>
      <c r="B159">
        <v>1975</v>
      </c>
      <c r="C159" t="s">
        <v>37</v>
      </c>
      <c r="D159" t="s">
        <v>33</v>
      </c>
      <c r="E159" s="2">
        <v>45503</v>
      </c>
      <c r="F159">
        <v>1</v>
      </c>
      <c r="G159">
        <v>0</v>
      </c>
      <c r="H159" s="3">
        <v>41542</v>
      </c>
      <c r="I159">
        <v>54</v>
      </c>
      <c r="J159" s="10">
        <v>97</v>
      </c>
      <c r="K159" s="10">
        <v>4</v>
      </c>
      <c r="L159" s="10">
        <v>44</v>
      </c>
      <c r="M159" s="10">
        <v>6</v>
      </c>
      <c r="N159" s="10">
        <v>1</v>
      </c>
      <c r="O159">
        <v>1</v>
      </c>
      <c r="P159">
        <v>3</v>
      </c>
      <c r="Q159">
        <v>1</v>
      </c>
      <c r="R159">
        <v>4</v>
      </c>
      <c r="S159">
        <v>5</v>
      </c>
      <c r="T159" t="s">
        <v>127</v>
      </c>
    </row>
    <row r="160" spans="1:20" x14ac:dyDescent="0.3">
      <c r="A160">
        <v>843</v>
      </c>
      <c r="B160">
        <v>1971</v>
      </c>
      <c r="C160" t="s">
        <v>28</v>
      </c>
      <c r="D160" t="s">
        <v>33</v>
      </c>
      <c r="E160" s="2">
        <v>64722</v>
      </c>
      <c r="F160">
        <v>1</v>
      </c>
      <c r="G160">
        <v>0</v>
      </c>
      <c r="H160" s="3">
        <v>41785</v>
      </c>
      <c r="I160">
        <v>47</v>
      </c>
      <c r="J160" s="10">
        <v>303</v>
      </c>
      <c r="K160" s="10">
        <v>0</v>
      </c>
      <c r="L160" s="10">
        <v>280</v>
      </c>
      <c r="M160" s="10">
        <v>60</v>
      </c>
      <c r="N160" s="10">
        <v>147</v>
      </c>
      <c r="O160">
        <v>4</v>
      </c>
      <c r="P160">
        <v>8</v>
      </c>
      <c r="Q160">
        <v>2</v>
      </c>
      <c r="R160">
        <v>11</v>
      </c>
      <c r="S160">
        <v>6</v>
      </c>
      <c r="T160" t="s">
        <v>127</v>
      </c>
    </row>
    <row r="161" spans="1:20" x14ac:dyDescent="0.3">
      <c r="A161">
        <v>849</v>
      </c>
      <c r="B161">
        <v>1953</v>
      </c>
      <c r="C161" t="s">
        <v>41</v>
      </c>
      <c r="D161" t="s">
        <v>35</v>
      </c>
      <c r="E161" s="2">
        <v>56129</v>
      </c>
      <c r="F161">
        <v>0</v>
      </c>
      <c r="G161">
        <v>1</v>
      </c>
      <c r="H161" s="3">
        <v>41445</v>
      </c>
      <c r="I161">
        <v>65</v>
      </c>
      <c r="J161" s="10">
        <v>320</v>
      </c>
      <c r="K161" s="10">
        <v>48</v>
      </c>
      <c r="L161" s="10">
        <v>133</v>
      </c>
      <c r="M161" s="10">
        <v>39</v>
      </c>
      <c r="N161" s="10">
        <v>72</v>
      </c>
      <c r="O161">
        <v>4</v>
      </c>
      <c r="P161">
        <v>6</v>
      </c>
      <c r="Q161">
        <v>2</v>
      </c>
      <c r="R161">
        <v>10</v>
      </c>
      <c r="S161">
        <v>4</v>
      </c>
      <c r="T161" t="s">
        <v>127</v>
      </c>
    </row>
    <row r="162" spans="1:20" x14ac:dyDescent="0.3">
      <c r="A162">
        <v>850</v>
      </c>
      <c r="B162">
        <v>1968</v>
      </c>
      <c r="C162" t="s">
        <v>28</v>
      </c>
      <c r="D162" t="s">
        <v>31</v>
      </c>
      <c r="E162" s="2">
        <v>70566</v>
      </c>
      <c r="F162">
        <v>0</v>
      </c>
      <c r="G162">
        <v>1</v>
      </c>
      <c r="H162" s="3">
        <v>41553</v>
      </c>
      <c r="I162">
        <v>4</v>
      </c>
      <c r="J162" s="10">
        <v>381</v>
      </c>
      <c r="K162" s="10">
        <v>28</v>
      </c>
      <c r="L162" s="10">
        <v>215</v>
      </c>
      <c r="M162" s="10">
        <v>84</v>
      </c>
      <c r="N162" s="10">
        <v>28</v>
      </c>
      <c r="O162">
        <v>2</v>
      </c>
      <c r="P162">
        <v>6</v>
      </c>
      <c r="Q162">
        <v>5</v>
      </c>
      <c r="R162">
        <v>9</v>
      </c>
      <c r="S162">
        <v>3</v>
      </c>
      <c r="T162" t="s">
        <v>127</v>
      </c>
    </row>
    <row r="163" spans="1:20" x14ac:dyDescent="0.3">
      <c r="A163">
        <v>851</v>
      </c>
      <c r="B163">
        <v>1972</v>
      </c>
      <c r="C163" t="s">
        <v>41</v>
      </c>
      <c r="D163" t="s">
        <v>33</v>
      </c>
      <c r="E163" s="2">
        <v>57136</v>
      </c>
      <c r="F163">
        <v>1</v>
      </c>
      <c r="G163">
        <v>1</v>
      </c>
      <c r="H163" s="3">
        <v>41464</v>
      </c>
      <c r="I163">
        <v>48</v>
      </c>
      <c r="J163" s="10">
        <v>306</v>
      </c>
      <c r="K163" s="10">
        <v>5</v>
      </c>
      <c r="L163" s="10">
        <v>109</v>
      </c>
      <c r="M163" s="10">
        <v>21</v>
      </c>
      <c r="N163" s="10">
        <v>109</v>
      </c>
      <c r="O163">
        <v>9</v>
      </c>
      <c r="P163">
        <v>5</v>
      </c>
      <c r="Q163">
        <v>2</v>
      </c>
      <c r="R163">
        <v>10</v>
      </c>
      <c r="S163">
        <v>6</v>
      </c>
      <c r="T163" t="s">
        <v>126</v>
      </c>
    </row>
    <row r="164" spans="1:20" x14ac:dyDescent="0.3">
      <c r="A164">
        <v>868</v>
      </c>
      <c r="B164">
        <v>1966</v>
      </c>
      <c r="C164" t="s">
        <v>28</v>
      </c>
      <c r="D164" t="s">
        <v>33</v>
      </c>
      <c r="E164" s="2">
        <v>44794</v>
      </c>
      <c r="F164">
        <v>0</v>
      </c>
      <c r="G164">
        <v>1</v>
      </c>
      <c r="H164" s="3">
        <v>41798</v>
      </c>
      <c r="I164">
        <v>99</v>
      </c>
      <c r="J164" s="10">
        <v>54</v>
      </c>
      <c r="K164" s="10">
        <v>0</v>
      </c>
      <c r="L164" s="10">
        <v>7</v>
      </c>
      <c r="M164" s="10">
        <v>0</v>
      </c>
      <c r="N164" s="10">
        <v>0</v>
      </c>
      <c r="O164">
        <v>1</v>
      </c>
      <c r="P164">
        <v>2</v>
      </c>
      <c r="Q164">
        <v>0</v>
      </c>
      <c r="R164">
        <v>3</v>
      </c>
      <c r="S164">
        <v>6</v>
      </c>
      <c r="T164" t="s">
        <v>125</v>
      </c>
    </row>
    <row r="165" spans="1:20" x14ac:dyDescent="0.3">
      <c r="A165">
        <v>873</v>
      </c>
      <c r="B165">
        <v>1949</v>
      </c>
      <c r="C165" t="s">
        <v>41</v>
      </c>
      <c r="D165" t="s">
        <v>33</v>
      </c>
      <c r="E165" s="2">
        <v>62845</v>
      </c>
      <c r="F165">
        <v>1</v>
      </c>
      <c r="G165">
        <v>1</v>
      </c>
      <c r="H165" s="3">
        <v>41183</v>
      </c>
      <c r="I165">
        <v>3</v>
      </c>
      <c r="J165" s="10">
        <v>1099</v>
      </c>
      <c r="K165" s="10">
        <v>0</v>
      </c>
      <c r="L165" s="10">
        <v>45</v>
      </c>
      <c r="M165" s="10">
        <v>0</v>
      </c>
      <c r="N165" s="10">
        <v>0</v>
      </c>
      <c r="O165">
        <v>11</v>
      </c>
      <c r="P165">
        <v>3</v>
      </c>
      <c r="Q165">
        <v>4</v>
      </c>
      <c r="R165">
        <v>10</v>
      </c>
      <c r="S165">
        <v>8</v>
      </c>
      <c r="T165" t="s">
        <v>127</v>
      </c>
    </row>
    <row r="166" spans="1:20" x14ac:dyDescent="0.3">
      <c r="A166">
        <v>879</v>
      </c>
      <c r="B166">
        <v>1976</v>
      </c>
      <c r="C166" t="s">
        <v>41</v>
      </c>
      <c r="D166" t="s">
        <v>33</v>
      </c>
      <c r="E166" s="2">
        <v>49681</v>
      </c>
      <c r="F166">
        <v>0</v>
      </c>
      <c r="G166">
        <v>2</v>
      </c>
      <c r="H166" s="3">
        <v>41582</v>
      </c>
      <c r="I166">
        <v>66</v>
      </c>
      <c r="J166" s="10">
        <v>411</v>
      </c>
      <c r="K166" s="10">
        <v>0</v>
      </c>
      <c r="L166" s="10">
        <v>26</v>
      </c>
      <c r="M166" s="10">
        <v>0</v>
      </c>
      <c r="N166" s="10">
        <v>0</v>
      </c>
      <c r="O166">
        <v>6</v>
      </c>
      <c r="P166">
        <v>7</v>
      </c>
      <c r="Q166">
        <v>1</v>
      </c>
      <c r="R166">
        <v>7</v>
      </c>
      <c r="S166">
        <v>7</v>
      </c>
      <c r="T166" t="s">
        <v>125</v>
      </c>
    </row>
    <row r="167" spans="1:20" x14ac:dyDescent="0.3">
      <c r="A167">
        <v>880</v>
      </c>
      <c r="B167">
        <v>1966</v>
      </c>
      <c r="C167" t="s">
        <v>44</v>
      </c>
      <c r="D167" t="s">
        <v>35</v>
      </c>
      <c r="E167" s="2">
        <v>22634</v>
      </c>
      <c r="F167">
        <v>0</v>
      </c>
      <c r="G167">
        <v>0</v>
      </c>
      <c r="H167" s="3">
        <v>41290</v>
      </c>
      <c r="I167">
        <v>47</v>
      </c>
      <c r="J167" s="10">
        <v>2</v>
      </c>
      <c r="K167" s="10">
        <v>23</v>
      </c>
      <c r="L167" s="10">
        <v>11</v>
      </c>
      <c r="M167" s="10">
        <v>8</v>
      </c>
      <c r="N167" s="10">
        <v>6</v>
      </c>
      <c r="O167">
        <v>1</v>
      </c>
      <c r="P167">
        <v>2</v>
      </c>
      <c r="Q167">
        <v>1</v>
      </c>
      <c r="R167">
        <v>2</v>
      </c>
      <c r="S167">
        <v>8</v>
      </c>
      <c r="T167" t="s">
        <v>127</v>
      </c>
    </row>
    <row r="168" spans="1:20" x14ac:dyDescent="0.3">
      <c r="A168">
        <v>891</v>
      </c>
      <c r="B168">
        <v>1951</v>
      </c>
      <c r="C168" t="s">
        <v>41</v>
      </c>
      <c r="D168" t="s">
        <v>35</v>
      </c>
      <c r="E168" s="2">
        <v>29298</v>
      </c>
      <c r="F168">
        <v>1</v>
      </c>
      <c r="G168">
        <v>1</v>
      </c>
      <c r="H168" s="3">
        <v>41524</v>
      </c>
      <c r="I168">
        <v>60</v>
      </c>
      <c r="J168" s="10">
        <v>6</v>
      </c>
      <c r="K168" s="10">
        <v>0</v>
      </c>
      <c r="L168" s="10">
        <v>2</v>
      </c>
      <c r="M168" s="10">
        <v>2</v>
      </c>
      <c r="N168" s="10">
        <v>0</v>
      </c>
      <c r="O168">
        <v>1</v>
      </c>
      <c r="P168">
        <v>1</v>
      </c>
      <c r="Q168">
        <v>0</v>
      </c>
      <c r="R168">
        <v>2</v>
      </c>
      <c r="S168">
        <v>5</v>
      </c>
      <c r="T168" t="s">
        <v>127</v>
      </c>
    </row>
    <row r="169" spans="1:20" x14ac:dyDescent="0.3">
      <c r="A169">
        <v>895</v>
      </c>
      <c r="B169">
        <v>1948</v>
      </c>
      <c r="C169" t="s">
        <v>37</v>
      </c>
      <c r="D169" t="s">
        <v>33</v>
      </c>
      <c r="E169" s="2">
        <v>61467</v>
      </c>
      <c r="F169">
        <v>0</v>
      </c>
      <c r="G169">
        <v>2</v>
      </c>
      <c r="H169" s="3">
        <v>41252</v>
      </c>
      <c r="I169">
        <v>69</v>
      </c>
      <c r="J169" s="10">
        <v>410</v>
      </c>
      <c r="K169" s="10">
        <v>16</v>
      </c>
      <c r="L169" s="10">
        <v>114</v>
      </c>
      <c r="M169" s="10">
        <v>0</v>
      </c>
      <c r="N169" s="10">
        <v>5</v>
      </c>
      <c r="O169">
        <v>3</v>
      </c>
      <c r="P169">
        <v>5</v>
      </c>
      <c r="Q169">
        <v>2</v>
      </c>
      <c r="R169">
        <v>10</v>
      </c>
      <c r="S169">
        <v>5</v>
      </c>
      <c r="T169" t="s">
        <v>127</v>
      </c>
    </row>
    <row r="170" spans="1:20" x14ac:dyDescent="0.3">
      <c r="A170">
        <v>898</v>
      </c>
      <c r="B170">
        <v>1986</v>
      </c>
      <c r="C170" t="s">
        <v>28</v>
      </c>
      <c r="D170" t="s">
        <v>33</v>
      </c>
      <c r="E170" s="2">
        <v>23477</v>
      </c>
      <c r="F170">
        <v>1</v>
      </c>
      <c r="G170">
        <v>0</v>
      </c>
      <c r="H170" s="3">
        <v>41568</v>
      </c>
      <c r="I170">
        <v>39</v>
      </c>
      <c r="J170" s="10">
        <v>38</v>
      </c>
      <c r="K170" s="10">
        <v>15</v>
      </c>
      <c r="L170" s="10">
        <v>54</v>
      </c>
      <c r="M170" s="10">
        <v>3</v>
      </c>
      <c r="N170" s="10">
        <v>8</v>
      </c>
      <c r="O170">
        <v>3</v>
      </c>
      <c r="P170">
        <v>3</v>
      </c>
      <c r="Q170">
        <v>0</v>
      </c>
      <c r="R170">
        <v>4</v>
      </c>
      <c r="S170">
        <v>8</v>
      </c>
      <c r="T170" t="s">
        <v>127</v>
      </c>
    </row>
    <row r="171" spans="1:20" x14ac:dyDescent="0.3">
      <c r="A171">
        <v>902</v>
      </c>
      <c r="B171">
        <v>1980</v>
      </c>
      <c r="C171" t="s">
        <v>28</v>
      </c>
      <c r="D171" t="s">
        <v>35</v>
      </c>
      <c r="E171" s="2">
        <v>62994</v>
      </c>
      <c r="F171">
        <v>1</v>
      </c>
      <c r="G171">
        <v>0</v>
      </c>
      <c r="H171" s="3">
        <v>41702</v>
      </c>
      <c r="I171">
        <v>74</v>
      </c>
      <c r="J171" s="10">
        <v>224</v>
      </c>
      <c r="K171" s="10">
        <v>12</v>
      </c>
      <c r="L171" s="10">
        <v>48</v>
      </c>
      <c r="M171" s="10">
        <v>4</v>
      </c>
      <c r="N171" s="10">
        <v>12</v>
      </c>
      <c r="O171">
        <v>1</v>
      </c>
      <c r="P171">
        <v>6</v>
      </c>
      <c r="Q171">
        <v>2</v>
      </c>
      <c r="R171">
        <v>4</v>
      </c>
      <c r="S171">
        <v>6</v>
      </c>
      <c r="T171" t="s">
        <v>126</v>
      </c>
    </row>
    <row r="172" spans="1:20" x14ac:dyDescent="0.3">
      <c r="A172">
        <v>905</v>
      </c>
      <c r="B172">
        <v>1986</v>
      </c>
      <c r="C172" t="s">
        <v>28</v>
      </c>
      <c r="D172" t="s">
        <v>29</v>
      </c>
      <c r="E172" s="2">
        <v>21846</v>
      </c>
      <c r="F172">
        <v>1</v>
      </c>
      <c r="G172">
        <v>0</v>
      </c>
      <c r="H172" s="3">
        <v>41569</v>
      </c>
      <c r="I172">
        <v>38</v>
      </c>
      <c r="J172" s="10">
        <v>7</v>
      </c>
      <c r="K172" s="10">
        <v>17</v>
      </c>
      <c r="L172" s="10">
        <v>18</v>
      </c>
      <c r="M172" s="10">
        <v>6</v>
      </c>
      <c r="N172" s="10">
        <v>10</v>
      </c>
      <c r="O172">
        <v>4</v>
      </c>
      <c r="P172">
        <v>4</v>
      </c>
      <c r="Q172">
        <v>0</v>
      </c>
      <c r="R172">
        <v>3</v>
      </c>
      <c r="S172">
        <v>8</v>
      </c>
      <c r="T172" t="s">
        <v>125</v>
      </c>
    </row>
    <row r="173" spans="1:20" x14ac:dyDescent="0.3">
      <c r="A173">
        <v>907</v>
      </c>
      <c r="B173">
        <v>1975</v>
      </c>
      <c r="C173" t="s">
        <v>28</v>
      </c>
      <c r="D173" t="s">
        <v>33</v>
      </c>
      <c r="E173" s="2">
        <v>46149</v>
      </c>
      <c r="F173">
        <v>0</v>
      </c>
      <c r="G173">
        <v>1</v>
      </c>
      <c r="H173" s="3">
        <v>41607</v>
      </c>
      <c r="I173">
        <v>36</v>
      </c>
      <c r="J173" s="10">
        <v>254</v>
      </c>
      <c r="K173" s="10">
        <v>6</v>
      </c>
      <c r="L173" s="10">
        <v>71</v>
      </c>
      <c r="M173" s="10">
        <v>4</v>
      </c>
      <c r="N173" s="10">
        <v>0</v>
      </c>
      <c r="O173">
        <v>5</v>
      </c>
      <c r="P173">
        <v>5</v>
      </c>
      <c r="Q173">
        <v>1</v>
      </c>
      <c r="R173">
        <v>7</v>
      </c>
      <c r="S173">
        <v>5</v>
      </c>
      <c r="T173" t="s">
        <v>127</v>
      </c>
    </row>
    <row r="174" spans="1:20" x14ac:dyDescent="0.3">
      <c r="A174">
        <v>916</v>
      </c>
      <c r="B174">
        <v>1972</v>
      </c>
      <c r="C174" t="s">
        <v>37</v>
      </c>
      <c r="D174" t="s">
        <v>31</v>
      </c>
      <c r="E174" s="2">
        <v>41644</v>
      </c>
      <c r="F174">
        <v>1</v>
      </c>
      <c r="G174">
        <v>1</v>
      </c>
      <c r="H174" s="3">
        <v>41768</v>
      </c>
      <c r="I174">
        <v>67</v>
      </c>
      <c r="J174" s="10">
        <v>20</v>
      </c>
      <c r="K174" s="10">
        <v>3</v>
      </c>
      <c r="L174" s="10">
        <v>4</v>
      </c>
      <c r="M174" s="10">
        <v>2</v>
      </c>
      <c r="N174" s="10">
        <v>0</v>
      </c>
      <c r="O174">
        <v>2</v>
      </c>
      <c r="P174">
        <v>1</v>
      </c>
      <c r="Q174">
        <v>0</v>
      </c>
      <c r="R174">
        <v>3</v>
      </c>
      <c r="S174">
        <v>3</v>
      </c>
      <c r="T174" t="s">
        <v>127</v>
      </c>
    </row>
    <row r="175" spans="1:20" x14ac:dyDescent="0.3">
      <c r="A175">
        <v>922</v>
      </c>
      <c r="B175">
        <v>1979</v>
      </c>
      <c r="C175" t="s">
        <v>133</v>
      </c>
      <c r="D175" t="s">
        <v>33</v>
      </c>
      <c r="E175" s="2">
        <v>31086</v>
      </c>
      <c r="F175">
        <v>1</v>
      </c>
      <c r="G175">
        <v>1</v>
      </c>
      <c r="H175" s="3">
        <v>41398</v>
      </c>
      <c r="I175">
        <v>79</v>
      </c>
      <c r="J175" s="10">
        <v>16</v>
      </c>
      <c r="K175" s="10">
        <v>2</v>
      </c>
      <c r="L175" s="10">
        <v>11</v>
      </c>
      <c r="M175" s="10">
        <v>3</v>
      </c>
      <c r="N175" s="10">
        <v>0</v>
      </c>
      <c r="O175">
        <v>2</v>
      </c>
      <c r="P175">
        <v>1</v>
      </c>
      <c r="Q175">
        <v>1</v>
      </c>
      <c r="R175">
        <v>2</v>
      </c>
      <c r="S175">
        <v>8</v>
      </c>
      <c r="T175" t="s">
        <v>129</v>
      </c>
    </row>
    <row r="176" spans="1:20" x14ac:dyDescent="0.3">
      <c r="A176">
        <v>933</v>
      </c>
      <c r="B176">
        <v>1978</v>
      </c>
      <c r="C176" t="s">
        <v>37</v>
      </c>
      <c r="D176" t="s">
        <v>33</v>
      </c>
      <c r="E176" s="2">
        <v>37717</v>
      </c>
      <c r="F176">
        <v>1</v>
      </c>
      <c r="G176">
        <v>0</v>
      </c>
      <c r="H176" s="3">
        <v>41236</v>
      </c>
      <c r="I176">
        <v>31</v>
      </c>
      <c r="J176" s="10">
        <v>9</v>
      </c>
      <c r="K176" s="10">
        <v>0</v>
      </c>
      <c r="L176" s="10">
        <v>6</v>
      </c>
      <c r="M176" s="10">
        <v>4</v>
      </c>
      <c r="N176" s="10">
        <v>1</v>
      </c>
      <c r="O176">
        <v>1</v>
      </c>
      <c r="P176">
        <v>1</v>
      </c>
      <c r="Q176">
        <v>0</v>
      </c>
      <c r="R176">
        <v>2</v>
      </c>
      <c r="S176">
        <v>9</v>
      </c>
      <c r="T176" t="s">
        <v>127</v>
      </c>
    </row>
    <row r="177" spans="1:20" x14ac:dyDescent="0.3">
      <c r="A177">
        <v>938</v>
      </c>
      <c r="B177">
        <v>1981</v>
      </c>
      <c r="C177" t="s">
        <v>28</v>
      </c>
      <c r="D177" t="s">
        <v>33</v>
      </c>
      <c r="E177" s="2">
        <v>40211</v>
      </c>
      <c r="F177">
        <v>1</v>
      </c>
      <c r="G177">
        <v>1</v>
      </c>
      <c r="H177" s="3">
        <v>41485</v>
      </c>
      <c r="I177">
        <v>30</v>
      </c>
      <c r="J177" s="10">
        <v>51</v>
      </c>
      <c r="K177" s="10">
        <v>1</v>
      </c>
      <c r="L177" s="10">
        <v>7</v>
      </c>
      <c r="M177" s="10">
        <v>2</v>
      </c>
      <c r="N177" s="10">
        <v>1</v>
      </c>
      <c r="O177">
        <v>2</v>
      </c>
      <c r="P177">
        <v>2</v>
      </c>
      <c r="Q177">
        <v>1</v>
      </c>
      <c r="R177">
        <v>2</v>
      </c>
      <c r="S177">
        <v>8</v>
      </c>
      <c r="T177" t="s">
        <v>127</v>
      </c>
    </row>
    <row r="178" spans="1:20" x14ac:dyDescent="0.3">
      <c r="A178">
        <v>940</v>
      </c>
      <c r="B178">
        <v>1987</v>
      </c>
      <c r="C178" t="s">
        <v>28</v>
      </c>
      <c r="D178" t="s">
        <v>31</v>
      </c>
      <c r="E178" s="2">
        <v>57100</v>
      </c>
      <c r="F178">
        <v>1</v>
      </c>
      <c r="G178">
        <v>0</v>
      </c>
      <c r="H178" s="3">
        <v>41777</v>
      </c>
      <c r="I178">
        <v>9</v>
      </c>
      <c r="J178" s="10">
        <v>158</v>
      </c>
      <c r="K178" s="10">
        <v>11</v>
      </c>
      <c r="L178" s="10">
        <v>99</v>
      </c>
      <c r="M178" s="10">
        <v>15</v>
      </c>
      <c r="N178" s="10">
        <v>11</v>
      </c>
      <c r="O178">
        <v>2</v>
      </c>
      <c r="P178">
        <v>3</v>
      </c>
      <c r="Q178">
        <v>2</v>
      </c>
      <c r="R178">
        <v>7</v>
      </c>
      <c r="S178">
        <v>3</v>
      </c>
      <c r="T178" t="s">
        <v>125</v>
      </c>
    </row>
    <row r="179" spans="1:20" x14ac:dyDescent="0.3">
      <c r="A179">
        <v>942</v>
      </c>
      <c r="B179">
        <v>1982</v>
      </c>
      <c r="C179" t="s">
        <v>28</v>
      </c>
      <c r="D179" t="s">
        <v>31</v>
      </c>
      <c r="E179" s="2">
        <v>39660</v>
      </c>
      <c r="F179">
        <v>1</v>
      </c>
      <c r="G179">
        <v>0</v>
      </c>
      <c r="H179" s="3">
        <v>41129</v>
      </c>
      <c r="I179">
        <v>36</v>
      </c>
      <c r="J179" s="10">
        <v>139</v>
      </c>
      <c r="K179" s="10">
        <v>13</v>
      </c>
      <c r="L179" s="10">
        <v>78</v>
      </c>
      <c r="M179" s="10">
        <v>20</v>
      </c>
      <c r="N179" s="10">
        <v>13</v>
      </c>
      <c r="O179">
        <v>3</v>
      </c>
      <c r="P179">
        <v>7</v>
      </c>
      <c r="Q179">
        <v>1</v>
      </c>
      <c r="R179">
        <v>3</v>
      </c>
      <c r="S179">
        <v>9</v>
      </c>
      <c r="T179" t="s">
        <v>127</v>
      </c>
    </row>
    <row r="180" spans="1:20" x14ac:dyDescent="0.3">
      <c r="A180">
        <v>944</v>
      </c>
      <c r="B180">
        <v>1962</v>
      </c>
      <c r="C180" t="s">
        <v>28</v>
      </c>
      <c r="D180" t="s">
        <v>33</v>
      </c>
      <c r="E180" s="2">
        <v>56181</v>
      </c>
      <c r="F180">
        <v>0</v>
      </c>
      <c r="G180">
        <v>1</v>
      </c>
      <c r="H180" s="3">
        <v>41282</v>
      </c>
      <c r="I180">
        <v>6</v>
      </c>
      <c r="J180" s="10">
        <v>121</v>
      </c>
      <c r="K180" s="10">
        <v>103</v>
      </c>
      <c r="L180" s="10">
        <v>69</v>
      </c>
      <c r="M180" s="10">
        <v>8</v>
      </c>
      <c r="N180" s="10">
        <v>44</v>
      </c>
      <c r="O180">
        <v>1</v>
      </c>
      <c r="P180">
        <v>4</v>
      </c>
      <c r="Q180">
        <v>2</v>
      </c>
      <c r="R180">
        <v>7</v>
      </c>
      <c r="S180">
        <v>4</v>
      </c>
      <c r="T180" t="s">
        <v>127</v>
      </c>
    </row>
    <row r="181" spans="1:20" x14ac:dyDescent="0.3">
      <c r="A181">
        <v>945</v>
      </c>
      <c r="B181">
        <v>1965</v>
      </c>
      <c r="C181" t="s">
        <v>28</v>
      </c>
      <c r="D181" t="s">
        <v>35</v>
      </c>
      <c r="E181" s="2">
        <v>36317</v>
      </c>
      <c r="F181">
        <v>0</v>
      </c>
      <c r="G181">
        <v>1</v>
      </c>
      <c r="H181" s="3">
        <v>41416</v>
      </c>
      <c r="I181">
        <v>53</v>
      </c>
      <c r="J181" s="10">
        <v>87</v>
      </c>
      <c r="K181" s="10">
        <v>3</v>
      </c>
      <c r="L181" s="10">
        <v>25</v>
      </c>
      <c r="M181" s="10">
        <v>3</v>
      </c>
      <c r="N181" s="10">
        <v>2</v>
      </c>
      <c r="O181">
        <v>2</v>
      </c>
      <c r="P181">
        <v>3</v>
      </c>
      <c r="Q181">
        <v>0</v>
      </c>
      <c r="R181">
        <v>4</v>
      </c>
      <c r="S181">
        <v>7</v>
      </c>
      <c r="T181" t="s">
        <v>127</v>
      </c>
    </row>
    <row r="182" spans="1:20" x14ac:dyDescent="0.3">
      <c r="A182">
        <v>946</v>
      </c>
      <c r="B182">
        <v>1958</v>
      </c>
      <c r="C182" t="s">
        <v>133</v>
      </c>
      <c r="D182" t="s">
        <v>35</v>
      </c>
      <c r="E182" s="2">
        <v>26490</v>
      </c>
      <c r="F182">
        <v>0</v>
      </c>
      <c r="G182">
        <v>0</v>
      </c>
      <c r="H182" s="3">
        <v>41174</v>
      </c>
      <c r="I182">
        <v>92</v>
      </c>
      <c r="J182" s="10">
        <v>45</v>
      </c>
      <c r="K182" s="10">
        <v>47</v>
      </c>
      <c r="L182" s="10">
        <v>52</v>
      </c>
      <c r="M182" s="10">
        <v>21</v>
      </c>
      <c r="N182" s="10">
        <v>20</v>
      </c>
      <c r="O182">
        <v>2</v>
      </c>
      <c r="P182">
        <v>3</v>
      </c>
      <c r="Q182">
        <v>1</v>
      </c>
      <c r="R182">
        <v>5</v>
      </c>
      <c r="S182">
        <v>6</v>
      </c>
      <c r="T182" t="s">
        <v>127</v>
      </c>
    </row>
    <row r="183" spans="1:20" x14ac:dyDescent="0.3">
      <c r="A183">
        <v>948</v>
      </c>
      <c r="B183">
        <v>1971</v>
      </c>
      <c r="C183" t="s">
        <v>28</v>
      </c>
      <c r="D183" t="s">
        <v>31</v>
      </c>
      <c r="E183" s="2">
        <v>10245</v>
      </c>
      <c r="F183">
        <v>1</v>
      </c>
      <c r="G183">
        <v>0</v>
      </c>
      <c r="H183" s="3">
        <v>41409</v>
      </c>
      <c r="I183">
        <v>32</v>
      </c>
      <c r="J183" s="10">
        <v>4</v>
      </c>
      <c r="K183" s="10">
        <v>7</v>
      </c>
      <c r="L183" s="10">
        <v>7</v>
      </c>
      <c r="M183" s="10">
        <v>6</v>
      </c>
      <c r="N183" s="10">
        <v>4</v>
      </c>
      <c r="O183">
        <v>3</v>
      </c>
      <c r="P183">
        <v>1</v>
      </c>
      <c r="Q183">
        <v>2</v>
      </c>
      <c r="R183">
        <v>2</v>
      </c>
      <c r="S183">
        <v>5</v>
      </c>
      <c r="T183" t="s">
        <v>127</v>
      </c>
    </row>
    <row r="184" spans="1:20" x14ac:dyDescent="0.3">
      <c r="A184">
        <v>954</v>
      </c>
      <c r="B184">
        <v>1960</v>
      </c>
      <c r="C184" t="s">
        <v>44</v>
      </c>
      <c r="D184" t="s">
        <v>42</v>
      </c>
      <c r="E184" s="2">
        <v>22123</v>
      </c>
      <c r="F184">
        <v>0</v>
      </c>
      <c r="G184">
        <v>0</v>
      </c>
      <c r="H184" s="3">
        <v>41725</v>
      </c>
      <c r="I184">
        <v>77</v>
      </c>
      <c r="J184" s="10">
        <v>3</v>
      </c>
      <c r="K184" s="10">
        <v>3</v>
      </c>
      <c r="L184" s="10">
        <v>24</v>
      </c>
      <c r="M184" s="10">
        <v>34</v>
      </c>
      <c r="N184" s="10">
        <v>7</v>
      </c>
      <c r="O184">
        <v>1</v>
      </c>
      <c r="P184">
        <v>2</v>
      </c>
      <c r="Q184">
        <v>1</v>
      </c>
      <c r="R184">
        <v>3</v>
      </c>
      <c r="S184">
        <v>5</v>
      </c>
      <c r="T184" t="s">
        <v>131</v>
      </c>
    </row>
    <row r="185" spans="1:20" x14ac:dyDescent="0.3">
      <c r="A185">
        <v>955</v>
      </c>
      <c r="B185">
        <v>1962</v>
      </c>
      <c r="C185" t="s">
        <v>41</v>
      </c>
      <c r="D185" t="s">
        <v>35</v>
      </c>
      <c r="E185" s="2">
        <v>47175</v>
      </c>
      <c r="F185">
        <v>1</v>
      </c>
      <c r="G185">
        <v>1</v>
      </c>
      <c r="H185" s="3">
        <v>41210</v>
      </c>
      <c r="I185">
        <v>81</v>
      </c>
      <c r="J185" s="10">
        <v>167</v>
      </c>
      <c r="K185" s="10">
        <v>2</v>
      </c>
      <c r="L185" s="10">
        <v>44</v>
      </c>
      <c r="M185" s="10">
        <v>6</v>
      </c>
      <c r="N185" s="10">
        <v>2</v>
      </c>
      <c r="O185">
        <v>7</v>
      </c>
      <c r="P185">
        <v>4</v>
      </c>
      <c r="Q185">
        <v>2</v>
      </c>
      <c r="R185">
        <v>4</v>
      </c>
      <c r="S185">
        <v>8</v>
      </c>
      <c r="T185" t="s">
        <v>125</v>
      </c>
    </row>
    <row r="186" spans="1:20" x14ac:dyDescent="0.3">
      <c r="A186">
        <v>961</v>
      </c>
      <c r="B186">
        <v>1972</v>
      </c>
      <c r="C186" t="s">
        <v>28</v>
      </c>
      <c r="D186" t="s">
        <v>33</v>
      </c>
      <c r="E186" s="2">
        <v>74716</v>
      </c>
      <c r="F186">
        <v>0</v>
      </c>
      <c r="G186">
        <v>1</v>
      </c>
      <c r="H186" s="3">
        <v>41529</v>
      </c>
      <c r="I186">
        <v>92</v>
      </c>
      <c r="J186" s="10">
        <v>133</v>
      </c>
      <c r="K186" s="10">
        <v>27</v>
      </c>
      <c r="L186" s="10">
        <v>421</v>
      </c>
      <c r="M186" s="10">
        <v>13</v>
      </c>
      <c r="N186" s="10">
        <v>195</v>
      </c>
      <c r="O186">
        <v>2</v>
      </c>
      <c r="P186">
        <v>7</v>
      </c>
      <c r="Q186">
        <v>3</v>
      </c>
      <c r="R186">
        <v>5</v>
      </c>
      <c r="S186">
        <v>4</v>
      </c>
      <c r="T186" t="s">
        <v>127</v>
      </c>
    </row>
    <row r="187" spans="1:20" x14ac:dyDescent="0.3">
      <c r="A187">
        <v>965</v>
      </c>
      <c r="B187">
        <v>1971</v>
      </c>
      <c r="C187" t="s">
        <v>28</v>
      </c>
      <c r="D187" t="s">
        <v>29</v>
      </c>
      <c r="E187" s="2">
        <v>55635</v>
      </c>
      <c r="F187">
        <v>0</v>
      </c>
      <c r="G187">
        <v>1</v>
      </c>
      <c r="H187" s="3">
        <v>41226</v>
      </c>
      <c r="I187">
        <v>34</v>
      </c>
      <c r="J187" s="10">
        <v>235</v>
      </c>
      <c r="K187" s="10">
        <v>65</v>
      </c>
      <c r="L187" s="10">
        <v>164</v>
      </c>
      <c r="M187" s="10">
        <v>50</v>
      </c>
      <c r="N187" s="10">
        <v>49</v>
      </c>
      <c r="O187">
        <v>4</v>
      </c>
      <c r="P187">
        <v>7</v>
      </c>
      <c r="Q187">
        <v>3</v>
      </c>
      <c r="R187">
        <v>7</v>
      </c>
      <c r="S187">
        <v>6</v>
      </c>
      <c r="T187" t="s">
        <v>130</v>
      </c>
    </row>
    <row r="188" spans="1:20" x14ac:dyDescent="0.3">
      <c r="A188">
        <v>966</v>
      </c>
      <c r="B188">
        <v>1966</v>
      </c>
      <c r="C188" t="s">
        <v>28</v>
      </c>
      <c r="D188" t="s">
        <v>33</v>
      </c>
      <c r="E188" s="2">
        <v>44529</v>
      </c>
      <c r="F188">
        <v>0</v>
      </c>
      <c r="G188">
        <v>1</v>
      </c>
      <c r="H188" s="3">
        <v>41460</v>
      </c>
      <c r="I188">
        <v>98</v>
      </c>
      <c r="J188" s="10">
        <v>538</v>
      </c>
      <c r="K188" s="10">
        <v>13</v>
      </c>
      <c r="L188" s="10">
        <v>91</v>
      </c>
      <c r="M188" s="10">
        <v>17</v>
      </c>
      <c r="N188" s="10">
        <v>6</v>
      </c>
      <c r="O188">
        <v>6</v>
      </c>
      <c r="P188">
        <v>6</v>
      </c>
      <c r="Q188">
        <v>2</v>
      </c>
      <c r="R188">
        <v>11</v>
      </c>
      <c r="S188">
        <v>5</v>
      </c>
      <c r="T188" t="s">
        <v>127</v>
      </c>
    </row>
    <row r="189" spans="1:20" x14ac:dyDescent="0.3">
      <c r="A189">
        <v>967</v>
      </c>
      <c r="B189">
        <v>1976</v>
      </c>
      <c r="C189" t="s">
        <v>28</v>
      </c>
      <c r="D189" t="s">
        <v>33</v>
      </c>
      <c r="E189" s="2">
        <v>46049</v>
      </c>
      <c r="F189">
        <v>1</v>
      </c>
      <c r="G189">
        <v>1</v>
      </c>
      <c r="H189" s="3">
        <v>41476</v>
      </c>
      <c r="I189">
        <v>11</v>
      </c>
      <c r="J189" s="10">
        <v>342</v>
      </c>
      <c r="K189" s="10">
        <v>9</v>
      </c>
      <c r="L189" s="10">
        <v>112</v>
      </c>
      <c r="M189" s="10">
        <v>19</v>
      </c>
      <c r="N189" s="10">
        <v>14</v>
      </c>
      <c r="O189">
        <v>10</v>
      </c>
      <c r="P189">
        <v>5</v>
      </c>
      <c r="Q189">
        <v>2</v>
      </c>
      <c r="R189">
        <v>9</v>
      </c>
      <c r="S189">
        <v>7</v>
      </c>
      <c r="T189" t="s">
        <v>127</v>
      </c>
    </row>
    <row r="190" spans="1:20" x14ac:dyDescent="0.3">
      <c r="A190">
        <v>968</v>
      </c>
      <c r="B190">
        <v>1968</v>
      </c>
      <c r="C190" t="s">
        <v>41</v>
      </c>
      <c r="D190" t="s">
        <v>29</v>
      </c>
      <c r="E190" s="2">
        <v>41335</v>
      </c>
      <c r="F190">
        <v>1</v>
      </c>
      <c r="G190">
        <v>0</v>
      </c>
      <c r="H190" s="3">
        <v>41634</v>
      </c>
      <c r="I190">
        <v>24</v>
      </c>
      <c r="J190" s="10">
        <v>112</v>
      </c>
      <c r="K190" s="10">
        <v>19</v>
      </c>
      <c r="L190" s="10">
        <v>21</v>
      </c>
      <c r="M190" s="10">
        <v>16</v>
      </c>
      <c r="N190" s="10">
        <v>14</v>
      </c>
      <c r="O190">
        <v>3</v>
      </c>
      <c r="P190">
        <v>4</v>
      </c>
      <c r="Q190">
        <v>1</v>
      </c>
      <c r="R190">
        <v>4</v>
      </c>
      <c r="S190">
        <v>7</v>
      </c>
      <c r="T190" t="s">
        <v>131</v>
      </c>
    </row>
    <row r="191" spans="1:20" x14ac:dyDescent="0.3">
      <c r="A191">
        <v>975</v>
      </c>
      <c r="B191">
        <v>1956</v>
      </c>
      <c r="C191" t="s">
        <v>28</v>
      </c>
      <c r="D191" t="s">
        <v>31</v>
      </c>
      <c r="E191" s="2">
        <v>54252</v>
      </c>
      <c r="F191">
        <v>1</v>
      </c>
      <c r="G191">
        <v>1</v>
      </c>
      <c r="H191" s="3">
        <v>41422</v>
      </c>
      <c r="I191">
        <v>25</v>
      </c>
      <c r="J191" s="10">
        <v>178</v>
      </c>
      <c r="K191" s="10">
        <v>4</v>
      </c>
      <c r="L191" s="10">
        <v>26</v>
      </c>
      <c r="M191" s="10">
        <v>8</v>
      </c>
      <c r="N191" s="10">
        <v>4</v>
      </c>
      <c r="O191">
        <v>5</v>
      </c>
      <c r="P191">
        <v>4</v>
      </c>
      <c r="Q191">
        <v>1</v>
      </c>
      <c r="R191">
        <v>5</v>
      </c>
      <c r="S191">
        <v>6</v>
      </c>
      <c r="T191" t="s">
        <v>131</v>
      </c>
    </row>
    <row r="192" spans="1:20" x14ac:dyDescent="0.3">
      <c r="A192">
        <v>977</v>
      </c>
      <c r="B192">
        <v>1957</v>
      </c>
      <c r="C192" t="s">
        <v>28</v>
      </c>
      <c r="D192" t="s">
        <v>35</v>
      </c>
      <c r="E192" s="2">
        <v>47320</v>
      </c>
      <c r="F192">
        <v>0</v>
      </c>
      <c r="G192">
        <v>1</v>
      </c>
      <c r="H192" s="3">
        <v>41487</v>
      </c>
      <c r="I192">
        <v>10</v>
      </c>
      <c r="J192" s="10">
        <v>200</v>
      </c>
      <c r="K192" s="10">
        <v>19</v>
      </c>
      <c r="L192" s="10">
        <v>111</v>
      </c>
      <c r="M192" s="10">
        <v>50</v>
      </c>
      <c r="N192" s="10">
        <v>15</v>
      </c>
      <c r="O192">
        <v>6</v>
      </c>
      <c r="P192">
        <v>5</v>
      </c>
      <c r="Q192">
        <v>1</v>
      </c>
      <c r="R192">
        <v>8</v>
      </c>
      <c r="S192">
        <v>6</v>
      </c>
      <c r="T192" t="s">
        <v>126</v>
      </c>
    </row>
    <row r="193" spans="1:20" x14ac:dyDescent="0.3">
      <c r="A193">
        <v>979</v>
      </c>
      <c r="B193">
        <v>1975</v>
      </c>
      <c r="C193" t="s">
        <v>28</v>
      </c>
      <c r="D193" t="s">
        <v>31</v>
      </c>
      <c r="E193" s="2">
        <v>33249</v>
      </c>
      <c r="F193">
        <v>1</v>
      </c>
      <c r="G193">
        <v>0</v>
      </c>
      <c r="H193" s="3">
        <v>41325</v>
      </c>
      <c r="I193">
        <v>11</v>
      </c>
      <c r="J193" s="10">
        <v>6</v>
      </c>
      <c r="K193" s="10">
        <v>10</v>
      </c>
      <c r="L193" s="10">
        <v>21</v>
      </c>
      <c r="M193" s="10">
        <v>19</v>
      </c>
      <c r="N193" s="10">
        <v>14</v>
      </c>
      <c r="O193">
        <v>2</v>
      </c>
      <c r="P193">
        <v>2</v>
      </c>
      <c r="Q193">
        <v>1</v>
      </c>
      <c r="R193">
        <v>3</v>
      </c>
      <c r="S193">
        <v>6</v>
      </c>
      <c r="T193" t="s">
        <v>127</v>
      </c>
    </row>
    <row r="194" spans="1:20" x14ac:dyDescent="0.3">
      <c r="A194">
        <v>983</v>
      </c>
      <c r="B194">
        <v>1984</v>
      </c>
      <c r="C194" t="s">
        <v>28</v>
      </c>
      <c r="D194" t="s">
        <v>33</v>
      </c>
      <c r="E194" s="2">
        <v>40059</v>
      </c>
      <c r="F194">
        <v>1</v>
      </c>
      <c r="G194">
        <v>0</v>
      </c>
      <c r="H194" s="3">
        <v>41545</v>
      </c>
      <c r="I194">
        <v>82</v>
      </c>
      <c r="J194" s="10">
        <v>110</v>
      </c>
      <c r="K194" s="10">
        <v>29</v>
      </c>
      <c r="L194" s="10">
        <v>92</v>
      </c>
      <c r="M194" s="10">
        <v>28</v>
      </c>
      <c r="N194" s="10">
        <v>10</v>
      </c>
      <c r="O194">
        <v>1</v>
      </c>
      <c r="P194">
        <v>6</v>
      </c>
      <c r="Q194">
        <v>2</v>
      </c>
      <c r="R194">
        <v>3</v>
      </c>
      <c r="S194">
        <v>8</v>
      </c>
      <c r="T194" t="s">
        <v>130</v>
      </c>
    </row>
    <row r="195" spans="1:20" x14ac:dyDescent="0.3">
      <c r="A195">
        <v>988</v>
      </c>
      <c r="B195">
        <v>1965</v>
      </c>
      <c r="C195" t="s">
        <v>28</v>
      </c>
      <c r="D195" t="s">
        <v>33</v>
      </c>
      <c r="E195" s="2">
        <v>81168</v>
      </c>
      <c r="F195">
        <v>0</v>
      </c>
      <c r="G195">
        <v>0</v>
      </c>
      <c r="H195" s="3">
        <v>41766</v>
      </c>
      <c r="I195">
        <v>84</v>
      </c>
      <c r="J195" s="10">
        <v>410</v>
      </c>
      <c r="K195" s="10">
        <v>0</v>
      </c>
      <c r="L195" s="10">
        <v>592</v>
      </c>
      <c r="M195" s="10">
        <v>147</v>
      </c>
      <c r="N195" s="10">
        <v>22</v>
      </c>
      <c r="O195">
        <v>1</v>
      </c>
      <c r="P195">
        <v>6</v>
      </c>
      <c r="Q195">
        <v>4</v>
      </c>
      <c r="R195">
        <v>7</v>
      </c>
      <c r="S195">
        <v>3</v>
      </c>
      <c r="T195" t="s">
        <v>127</v>
      </c>
    </row>
    <row r="196" spans="1:20" x14ac:dyDescent="0.3">
      <c r="A196">
        <v>999</v>
      </c>
      <c r="B196">
        <v>1991</v>
      </c>
      <c r="C196" t="s">
        <v>28</v>
      </c>
      <c r="D196" t="s">
        <v>31</v>
      </c>
      <c r="E196" s="2">
        <v>86037</v>
      </c>
      <c r="F196">
        <v>0</v>
      </c>
      <c r="G196">
        <v>0</v>
      </c>
      <c r="H196" s="3">
        <v>41276</v>
      </c>
      <c r="I196">
        <v>95</v>
      </c>
      <c r="J196" s="10">
        <v>490</v>
      </c>
      <c r="K196" s="10">
        <v>44</v>
      </c>
      <c r="L196" s="10">
        <v>125</v>
      </c>
      <c r="M196" s="10">
        <v>29</v>
      </c>
      <c r="N196" s="10">
        <v>20</v>
      </c>
      <c r="O196">
        <v>1</v>
      </c>
      <c r="P196">
        <v>6</v>
      </c>
      <c r="Q196">
        <v>7</v>
      </c>
      <c r="R196">
        <v>11</v>
      </c>
      <c r="S196">
        <v>3</v>
      </c>
      <c r="T196" t="s">
        <v>126</v>
      </c>
    </row>
    <row r="197" spans="1:20" x14ac:dyDescent="0.3">
      <c r="A197">
        <v>1000</v>
      </c>
      <c r="B197">
        <v>1961</v>
      </c>
      <c r="C197" t="s">
        <v>41</v>
      </c>
      <c r="D197" t="s">
        <v>35</v>
      </c>
      <c r="E197" s="2">
        <v>74881</v>
      </c>
      <c r="F197">
        <v>1</v>
      </c>
      <c r="G197">
        <v>1</v>
      </c>
      <c r="H197" s="3">
        <v>41341</v>
      </c>
      <c r="I197">
        <v>48</v>
      </c>
      <c r="J197" s="10">
        <v>505</v>
      </c>
      <c r="K197" s="10">
        <v>72</v>
      </c>
      <c r="L197" s="10">
        <v>270</v>
      </c>
      <c r="M197" s="10">
        <v>36</v>
      </c>
      <c r="N197" s="10">
        <v>27</v>
      </c>
      <c r="O197">
        <v>4</v>
      </c>
      <c r="P197">
        <v>9</v>
      </c>
      <c r="Q197">
        <v>2</v>
      </c>
      <c r="R197">
        <v>12</v>
      </c>
      <c r="S197">
        <v>5</v>
      </c>
      <c r="T197" t="s">
        <v>127</v>
      </c>
    </row>
    <row r="198" spans="1:20" x14ac:dyDescent="0.3">
      <c r="A198">
        <v>1008</v>
      </c>
      <c r="B198">
        <v>1981</v>
      </c>
      <c r="C198" t="s">
        <v>37</v>
      </c>
      <c r="D198" t="s">
        <v>35</v>
      </c>
      <c r="E198" s="2">
        <v>44953</v>
      </c>
      <c r="F198">
        <v>0</v>
      </c>
      <c r="G198">
        <v>0</v>
      </c>
      <c r="H198" s="3">
        <v>41264</v>
      </c>
      <c r="I198">
        <v>31</v>
      </c>
      <c r="J198" s="10">
        <v>728</v>
      </c>
      <c r="K198" s="10">
        <v>17</v>
      </c>
      <c r="L198" s="10">
        <v>133</v>
      </c>
      <c r="M198" s="10">
        <v>11</v>
      </c>
      <c r="N198" s="10">
        <v>8</v>
      </c>
      <c r="O198">
        <v>1</v>
      </c>
      <c r="P198">
        <v>7</v>
      </c>
      <c r="Q198">
        <v>3</v>
      </c>
      <c r="R198">
        <v>13</v>
      </c>
      <c r="S198">
        <v>6</v>
      </c>
      <c r="T198" t="s">
        <v>129</v>
      </c>
    </row>
    <row r="199" spans="1:20" x14ac:dyDescent="0.3">
      <c r="A199">
        <v>1010</v>
      </c>
      <c r="B199">
        <v>1977</v>
      </c>
      <c r="C199" t="s">
        <v>28</v>
      </c>
      <c r="D199" t="s">
        <v>35</v>
      </c>
      <c r="E199" s="2">
        <v>46931</v>
      </c>
      <c r="F199">
        <v>2</v>
      </c>
      <c r="G199">
        <v>1</v>
      </c>
      <c r="H199" s="3">
        <v>41753</v>
      </c>
      <c r="I199">
        <v>94</v>
      </c>
      <c r="J199" s="10">
        <v>41</v>
      </c>
      <c r="K199" s="10">
        <v>0</v>
      </c>
      <c r="L199" s="10">
        <v>17</v>
      </c>
      <c r="M199" s="10">
        <v>3</v>
      </c>
      <c r="N199" s="10">
        <v>1</v>
      </c>
      <c r="O199">
        <v>2</v>
      </c>
      <c r="P199">
        <v>1</v>
      </c>
      <c r="Q199">
        <v>1</v>
      </c>
      <c r="R199">
        <v>3</v>
      </c>
      <c r="S199">
        <v>3</v>
      </c>
      <c r="T199" t="s">
        <v>127</v>
      </c>
    </row>
    <row r="200" spans="1:20" x14ac:dyDescent="0.3">
      <c r="A200">
        <v>1012</v>
      </c>
      <c r="B200">
        <v>1952</v>
      </c>
      <c r="C200" t="s">
        <v>28</v>
      </c>
      <c r="D200" t="s">
        <v>31</v>
      </c>
      <c r="E200" s="2">
        <v>61823</v>
      </c>
      <c r="F200">
        <v>0</v>
      </c>
      <c r="G200">
        <v>1</v>
      </c>
      <c r="H200" s="3">
        <v>41323</v>
      </c>
      <c r="I200">
        <v>26</v>
      </c>
      <c r="J200" s="10">
        <v>523</v>
      </c>
      <c r="K200" s="10">
        <v>7</v>
      </c>
      <c r="L200" s="10">
        <v>134</v>
      </c>
      <c r="M200" s="10">
        <v>37</v>
      </c>
      <c r="N200" s="10">
        <v>14</v>
      </c>
      <c r="O200">
        <v>4</v>
      </c>
      <c r="P200">
        <v>8</v>
      </c>
      <c r="Q200">
        <v>2</v>
      </c>
      <c r="R200">
        <v>10</v>
      </c>
      <c r="S200">
        <v>7</v>
      </c>
      <c r="T200" t="s">
        <v>131</v>
      </c>
    </row>
    <row r="201" spans="1:20" x14ac:dyDescent="0.3">
      <c r="A201">
        <v>1016</v>
      </c>
      <c r="B201">
        <v>1959</v>
      </c>
      <c r="C201" t="s">
        <v>37</v>
      </c>
      <c r="D201" t="s">
        <v>31</v>
      </c>
      <c r="E201" s="2">
        <v>34554</v>
      </c>
      <c r="F201">
        <v>0</v>
      </c>
      <c r="G201">
        <v>1</v>
      </c>
      <c r="H201" s="3">
        <v>41728</v>
      </c>
      <c r="I201">
        <v>43</v>
      </c>
      <c r="J201" s="10">
        <v>41</v>
      </c>
      <c r="K201" s="10">
        <v>1</v>
      </c>
      <c r="L201" s="10">
        <v>6</v>
      </c>
      <c r="M201" s="10">
        <v>2</v>
      </c>
      <c r="N201" s="10">
        <v>0</v>
      </c>
      <c r="O201">
        <v>2</v>
      </c>
      <c r="P201">
        <v>2</v>
      </c>
      <c r="Q201">
        <v>0</v>
      </c>
      <c r="R201">
        <v>3</v>
      </c>
      <c r="S201">
        <v>6</v>
      </c>
      <c r="T201" t="s">
        <v>126</v>
      </c>
    </row>
    <row r="202" spans="1:20" x14ac:dyDescent="0.3">
      <c r="A202">
        <v>1020</v>
      </c>
      <c r="B202">
        <v>1973</v>
      </c>
      <c r="C202" t="s">
        <v>28</v>
      </c>
      <c r="D202" t="s">
        <v>33</v>
      </c>
      <c r="E202" s="2">
        <v>79593</v>
      </c>
      <c r="F202">
        <v>0</v>
      </c>
      <c r="G202">
        <v>0</v>
      </c>
      <c r="H202" s="3">
        <v>41771</v>
      </c>
      <c r="I202">
        <v>70</v>
      </c>
      <c r="J202" s="10">
        <v>350</v>
      </c>
      <c r="K202" s="10">
        <v>60</v>
      </c>
      <c r="L202" s="10">
        <v>568</v>
      </c>
      <c r="M202" s="10">
        <v>110</v>
      </c>
      <c r="N202" s="10">
        <v>133</v>
      </c>
      <c r="O202">
        <v>1</v>
      </c>
      <c r="P202">
        <v>5</v>
      </c>
      <c r="Q202">
        <v>6</v>
      </c>
      <c r="R202">
        <v>7</v>
      </c>
      <c r="S202">
        <v>2</v>
      </c>
      <c r="T202" t="s">
        <v>127</v>
      </c>
    </row>
    <row r="203" spans="1:20" x14ac:dyDescent="0.3">
      <c r="A203">
        <v>1029</v>
      </c>
      <c r="B203">
        <v>1970</v>
      </c>
      <c r="C203" t="s">
        <v>37</v>
      </c>
      <c r="D203" t="s">
        <v>35</v>
      </c>
      <c r="E203" s="2">
        <v>64413</v>
      </c>
      <c r="F203">
        <v>0</v>
      </c>
      <c r="G203">
        <v>1</v>
      </c>
      <c r="H203" s="3">
        <v>41487</v>
      </c>
      <c r="I203">
        <v>27</v>
      </c>
      <c r="J203" s="10">
        <v>200</v>
      </c>
      <c r="K203" s="10">
        <v>5</v>
      </c>
      <c r="L203" s="10">
        <v>44</v>
      </c>
      <c r="M203" s="10">
        <v>0</v>
      </c>
      <c r="N203" s="10">
        <v>10</v>
      </c>
      <c r="O203">
        <v>1</v>
      </c>
      <c r="P203">
        <v>5</v>
      </c>
      <c r="Q203">
        <v>1</v>
      </c>
      <c r="R203">
        <v>5</v>
      </c>
      <c r="S203">
        <v>5</v>
      </c>
      <c r="T203" t="s">
        <v>127</v>
      </c>
    </row>
    <row r="204" spans="1:20" x14ac:dyDescent="0.3">
      <c r="A204">
        <v>1030</v>
      </c>
      <c r="B204">
        <v>1965</v>
      </c>
      <c r="C204" t="s">
        <v>37</v>
      </c>
      <c r="D204" t="s">
        <v>31</v>
      </c>
      <c r="E204" s="2">
        <v>40637</v>
      </c>
      <c r="F204">
        <v>1</v>
      </c>
      <c r="G204">
        <v>1</v>
      </c>
      <c r="H204" s="3">
        <v>41472</v>
      </c>
      <c r="I204">
        <v>72</v>
      </c>
      <c r="J204" s="10">
        <v>22</v>
      </c>
      <c r="K204" s="10">
        <v>0</v>
      </c>
      <c r="L204" s="10">
        <v>13</v>
      </c>
      <c r="M204" s="10">
        <v>0</v>
      </c>
      <c r="N204" s="10">
        <v>0</v>
      </c>
      <c r="O204">
        <v>2</v>
      </c>
      <c r="P204">
        <v>1</v>
      </c>
      <c r="Q204">
        <v>0</v>
      </c>
      <c r="R204">
        <v>3</v>
      </c>
      <c r="S204">
        <v>7</v>
      </c>
      <c r="T204" t="s">
        <v>125</v>
      </c>
    </row>
    <row r="205" spans="1:20" x14ac:dyDescent="0.3">
      <c r="A205">
        <v>1031</v>
      </c>
      <c r="B205">
        <v>1989</v>
      </c>
      <c r="C205" t="s">
        <v>133</v>
      </c>
      <c r="D205" t="s">
        <v>33</v>
      </c>
      <c r="E205" s="2">
        <v>85710</v>
      </c>
      <c r="F205">
        <v>0</v>
      </c>
      <c r="G205">
        <v>0</v>
      </c>
      <c r="H205" s="3">
        <v>41399</v>
      </c>
      <c r="I205">
        <v>5</v>
      </c>
      <c r="J205" s="10">
        <v>600</v>
      </c>
      <c r="K205" s="10">
        <v>20</v>
      </c>
      <c r="L205" s="10">
        <v>350</v>
      </c>
      <c r="M205" s="10">
        <v>29</v>
      </c>
      <c r="N205" s="10">
        <v>30</v>
      </c>
      <c r="O205">
        <v>1</v>
      </c>
      <c r="P205">
        <v>6</v>
      </c>
      <c r="Q205">
        <v>9</v>
      </c>
      <c r="R205">
        <v>10</v>
      </c>
      <c r="S205">
        <v>2</v>
      </c>
      <c r="T205" t="s">
        <v>128</v>
      </c>
    </row>
    <row r="206" spans="1:20" x14ac:dyDescent="0.3">
      <c r="A206">
        <v>1041</v>
      </c>
      <c r="B206">
        <v>1973</v>
      </c>
      <c r="C206" t="s">
        <v>37</v>
      </c>
      <c r="D206" t="s">
        <v>31</v>
      </c>
      <c r="E206" s="2">
        <v>48432</v>
      </c>
      <c r="F206">
        <v>0</v>
      </c>
      <c r="G206">
        <v>1</v>
      </c>
      <c r="H206" s="3">
        <v>41200</v>
      </c>
      <c r="I206">
        <v>3</v>
      </c>
      <c r="J206" s="10">
        <v>322</v>
      </c>
      <c r="K206" s="10">
        <v>3</v>
      </c>
      <c r="L206" s="10">
        <v>50</v>
      </c>
      <c r="M206" s="10">
        <v>4</v>
      </c>
      <c r="N206" s="10">
        <v>3</v>
      </c>
      <c r="O206">
        <v>5</v>
      </c>
      <c r="P206">
        <v>7</v>
      </c>
      <c r="Q206">
        <v>1</v>
      </c>
      <c r="R206">
        <v>6</v>
      </c>
      <c r="S206">
        <v>8</v>
      </c>
      <c r="T206" t="s">
        <v>125</v>
      </c>
    </row>
    <row r="207" spans="1:20" x14ac:dyDescent="0.3">
      <c r="A207">
        <v>1044</v>
      </c>
      <c r="B207">
        <v>1953</v>
      </c>
      <c r="C207" t="s">
        <v>28</v>
      </c>
      <c r="D207" t="s">
        <v>35</v>
      </c>
      <c r="E207" s="2">
        <v>58398</v>
      </c>
      <c r="F207">
        <v>0</v>
      </c>
      <c r="G207">
        <v>0</v>
      </c>
      <c r="H207" s="3">
        <v>41408</v>
      </c>
      <c r="I207">
        <v>44</v>
      </c>
      <c r="J207" s="10">
        <v>299</v>
      </c>
      <c r="K207" s="10">
        <v>5</v>
      </c>
      <c r="L207" s="10">
        <v>201</v>
      </c>
      <c r="M207" s="10">
        <v>21</v>
      </c>
      <c r="N207" s="10">
        <v>21</v>
      </c>
      <c r="O207">
        <v>3</v>
      </c>
      <c r="P207">
        <v>5</v>
      </c>
      <c r="Q207">
        <v>4</v>
      </c>
      <c r="R207">
        <v>8</v>
      </c>
      <c r="S207">
        <v>4</v>
      </c>
      <c r="T207" t="s">
        <v>131</v>
      </c>
    </row>
    <row r="208" spans="1:20" x14ac:dyDescent="0.3">
      <c r="A208">
        <v>1045</v>
      </c>
      <c r="B208">
        <v>1965</v>
      </c>
      <c r="C208" t="s">
        <v>28</v>
      </c>
      <c r="D208" t="s">
        <v>35</v>
      </c>
      <c r="E208" s="2">
        <v>52117</v>
      </c>
      <c r="F208">
        <v>0</v>
      </c>
      <c r="G208">
        <v>1</v>
      </c>
      <c r="H208" s="3">
        <v>41137</v>
      </c>
      <c r="I208">
        <v>55</v>
      </c>
      <c r="J208" s="10">
        <v>112</v>
      </c>
      <c r="K208" s="10">
        <v>10</v>
      </c>
      <c r="L208" s="10">
        <v>107</v>
      </c>
      <c r="M208" s="10">
        <v>30</v>
      </c>
      <c r="N208" s="10">
        <v>0</v>
      </c>
      <c r="O208">
        <v>2</v>
      </c>
      <c r="P208">
        <v>5</v>
      </c>
      <c r="Q208">
        <v>2</v>
      </c>
      <c r="R208">
        <v>4</v>
      </c>
      <c r="S208">
        <v>7</v>
      </c>
      <c r="T208" t="s">
        <v>127</v>
      </c>
    </row>
    <row r="209" spans="1:20" x14ac:dyDescent="0.3">
      <c r="A209">
        <v>1048</v>
      </c>
      <c r="B209">
        <v>1972</v>
      </c>
      <c r="C209" t="s">
        <v>41</v>
      </c>
      <c r="D209" t="s">
        <v>33</v>
      </c>
      <c r="E209" s="2">
        <v>35641</v>
      </c>
      <c r="F209">
        <v>1</v>
      </c>
      <c r="G209">
        <v>0</v>
      </c>
      <c r="H209" s="3">
        <v>41469</v>
      </c>
      <c r="I209">
        <v>11</v>
      </c>
      <c r="J209" s="10">
        <v>63</v>
      </c>
      <c r="K209" s="10">
        <v>3</v>
      </c>
      <c r="L209" s="10">
        <v>67</v>
      </c>
      <c r="M209" s="10">
        <v>8</v>
      </c>
      <c r="N209" s="10">
        <v>9</v>
      </c>
      <c r="O209">
        <v>2</v>
      </c>
      <c r="P209">
        <v>3</v>
      </c>
      <c r="Q209">
        <v>1</v>
      </c>
      <c r="R209">
        <v>4</v>
      </c>
      <c r="S209">
        <v>7</v>
      </c>
      <c r="T209" t="s">
        <v>125</v>
      </c>
    </row>
    <row r="210" spans="1:20" x14ac:dyDescent="0.3">
      <c r="A210">
        <v>1050</v>
      </c>
      <c r="B210">
        <v>1952</v>
      </c>
      <c r="C210" t="s">
        <v>28</v>
      </c>
      <c r="D210" t="s">
        <v>33</v>
      </c>
      <c r="E210" s="2">
        <v>28332</v>
      </c>
      <c r="F210">
        <v>0</v>
      </c>
      <c r="G210">
        <v>0</v>
      </c>
      <c r="H210" s="3">
        <v>41759</v>
      </c>
      <c r="I210">
        <v>58</v>
      </c>
      <c r="J210" s="10">
        <v>14</v>
      </c>
      <c r="K210" s="10">
        <v>10</v>
      </c>
      <c r="L210" s="10">
        <v>13</v>
      </c>
      <c r="M210" s="10">
        <v>4</v>
      </c>
      <c r="N210" s="10">
        <v>15</v>
      </c>
      <c r="O210">
        <v>1</v>
      </c>
      <c r="P210">
        <v>2</v>
      </c>
      <c r="Q210">
        <v>1</v>
      </c>
      <c r="R210">
        <v>4</v>
      </c>
      <c r="S210">
        <v>2</v>
      </c>
      <c r="T210" t="s">
        <v>129</v>
      </c>
    </row>
    <row r="211" spans="1:20" x14ac:dyDescent="0.3">
      <c r="A211">
        <v>1052</v>
      </c>
      <c r="B211">
        <v>1969</v>
      </c>
      <c r="C211" t="s">
        <v>28</v>
      </c>
      <c r="D211" t="s">
        <v>33</v>
      </c>
      <c r="E211" s="2">
        <v>56796</v>
      </c>
      <c r="F211">
        <v>0</v>
      </c>
      <c r="G211">
        <v>1</v>
      </c>
      <c r="H211" s="3">
        <v>41321</v>
      </c>
      <c r="I211">
        <v>24</v>
      </c>
      <c r="J211" s="10">
        <v>656</v>
      </c>
      <c r="K211" s="10">
        <v>38</v>
      </c>
      <c r="L211" s="10">
        <v>161</v>
      </c>
      <c r="M211" s="10">
        <v>62</v>
      </c>
      <c r="N211" s="10">
        <v>47</v>
      </c>
      <c r="O211">
        <v>3</v>
      </c>
      <c r="P211">
        <v>8</v>
      </c>
      <c r="Q211">
        <v>9</v>
      </c>
      <c r="R211">
        <v>7</v>
      </c>
      <c r="S211">
        <v>7</v>
      </c>
      <c r="T211" t="s">
        <v>131</v>
      </c>
    </row>
    <row r="212" spans="1:20" x14ac:dyDescent="0.3">
      <c r="A212">
        <v>1055</v>
      </c>
      <c r="B212">
        <v>1976</v>
      </c>
      <c r="C212" t="s">
        <v>41</v>
      </c>
      <c r="D212" t="s">
        <v>33</v>
      </c>
      <c r="E212" s="2">
        <v>53204</v>
      </c>
      <c r="F212">
        <v>1</v>
      </c>
      <c r="G212">
        <v>1</v>
      </c>
      <c r="H212" s="3">
        <v>41718</v>
      </c>
      <c r="I212">
        <v>40</v>
      </c>
      <c r="J212" s="10">
        <v>29</v>
      </c>
      <c r="K212" s="10">
        <v>0</v>
      </c>
      <c r="L212" s="10">
        <v>8</v>
      </c>
      <c r="M212" s="10">
        <v>2</v>
      </c>
      <c r="N212" s="10">
        <v>0</v>
      </c>
      <c r="O212">
        <v>1</v>
      </c>
      <c r="P212">
        <v>1</v>
      </c>
      <c r="Q212">
        <v>0</v>
      </c>
      <c r="R212">
        <v>3</v>
      </c>
      <c r="S212">
        <v>4</v>
      </c>
      <c r="T212" t="s">
        <v>129</v>
      </c>
    </row>
    <row r="213" spans="1:20" x14ac:dyDescent="0.3">
      <c r="A213">
        <v>1064</v>
      </c>
      <c r="B213">
        <v>1971</v>
      </c>
      <c r="C213" t="s">
        <v>37</v>
      </c>
      <c r="D213" t="s">
        <v>33</v>
      </c>
      <c r="E213" s="2">
        <v>42403</v>
      </c>
      <c r="F213">
        <v>1</v>
      </c>
      <c r="G213">
        <v>0</v>
      </c>
      <c r="H213" s="3">
        <v>41619</v>
      </c>
      <c r="I213">
        <v>18</v>
      </c>
      <c r="J213" s="10">
        <v>22</v>
      </c>
      <c r="K213" s="10">
        <v>1</v>
      </c>
      <c r="L213" s="10">
        <v>11</v>
      </c>
      <c r="M213" s="10">
        <v>0</v>
      </c>
      <c r="N213" s="10">
        <v>5</v>
      </c>
      <c r="O213">
        <v>1</v>
      </c>
      <c r="P213">
        <v>1</v>
      </c>
      <c r="Q213">
        <v>0</v>
      </c>
      <c r="R213">
        <v>3</v>
      </c>
      <c r="S213">
        <v>8</v>
      </c>
      <c r="T213" t="s">
        <v>127</v>
      </c>
    </row>
    <row r="214" spans="1:20" x14ac:dyDescent="0.3">
      <c r="A214">
        <v>1065</v>
      </c>
      <c r="B214">
        <v>1963</v>
      </c>
      <c r="C214" t="s">
        <v>28</v>
      </c>
      <c r="D214" t="s">
        <v>31</v>
      </c>
      <c r="E214" s="2">
        <v>80695</v>
      </c>
      <c r="F214">
        <v>0</v>
      </c>
      <c r="G214">
        <v>0</v>
      </c>
      <c r="H214" s="3">
        <v>41637</v>
      </c>
      <c r="I214">
        <v>85</v>
      </c>
      <c r="J214" s="10">
        <v>557</v>
      </c>
      <c r="K214" s="10">
        <v>129</v>
      </c>
      <c r="L214" s="10">
        <v>984</v>
      </c>
      <c r="M214" s="10">
        <v>193</v>
      </c>
      <c r="N214" s="10">
        <v>37</v>
      </c>
      <c r="O214">
        <v>1</v>
      </c>
      <c r="P214">
        <v>5</v>
      </c>
      <c r="Q214">
        <v>8</v>
      </c>
      <c r="R214">
        <v>5</v>
      </c>
      <c r="S214">
        <v>2</v>
      </c>
      <c r="T214" t="s">
        <v>130</v>
      </c>
    </row>
    <row r="215" spans="1:20" x14ac:dyDescent="0.3">
      <c r="A215">
        <v>1071</v>
      </c>
      <c r="B215">
        <v>1976</v>
      </c>
      <c r="C215" t="s">
        <v>37</v>
      </c>
      <c r="D215" t="s">
        <v>29</v>
      </c>
      <c r="E215" s="2">
        <v>70179</v>
      </c>
      <c r="F215">
        <v>0</v>
      </c>
      <c r="G215">
        <v>1</v>
      </c>
      <c r="H215" s="3">
        <v>41476</v>
      </c>
      <c r="I215">
        <v>10</v>
      </c>
      <c r="J215" s="10">
        <v>532</v>
      </c>
      <c r="K215" s="10">
        <v>88</v>
      </c>
      <c r="L215" s="10">
        <v>168</v>
      </c>
      <c r="M215" s="10">
        <v>69</v>
      </c>
      <c r="N215" s="10">
        <v>44</v>
      </c>
      <c r="O215">
        <v>3</v>
      </c>
      <c r="P215">
        <v>7</v>
      </c>
      <c r="Q215">
        <v>3</v>
      </c>
      <c r="R215">
        <v>13</v>
      </c>
      <c r="S215">
        <v>5</v>
      </c>
      <c r="T215" t="s">
        <v>130</v>
      </c>
    </row>
    <row r="216" spans="1:20" x14ac:dyDescent="0.3">
      <c r="A216">
        <v>1072</v>
      </c>
      <c r="B216">
        <v>1965</v>
      </c>
      <c r="C216" t="s">
        <v>37</v>
      </c>
      <c r="D216" t="s">
        <v>31</v>
      </c>
      <c r="E216" s="2">
        <v>40760</v>
      </c>
      <c r="F216">
        <v>0</v>
      </c>
      <c r="G216">
        <v>1</v>
      </c>
      <c r="H216" s="3">
        <v>41516</v>
      </c>
      <c r="I216">
        <v>64</v>
      </c>
      <c r="J216" s="10">
        <v>70</v>
      </c>
      <c r="K216" s="10">
        <v>0</v>
      </c>
      <c r="L216" s="10">
        <v>17</v>
      </c>
      <c r="M216" s="10">
        <v>0</v>
      </c>
      <c r="N216" s="10">
        <v>0</v>
      </c>
      <c r="O216">
        <v>2</v>
      </c>
      <c r="P216">
        <v>2</v>
      </c>
      <c r="Q216">
        <v>1</v>
      </c>
      <c r="R216">
        <v>3</v>
      </c>
      <c r="S216">
        <v>6</v>
      </c>
      <c r="T216" t="s">
        <v>126</v>
      </c>
    </row>
    <row r="217" spans="1:20" x14ac:dyDescent="0.3">
      <c r="A217">
        <v>1077</v>
      </c>
      <c r="B217">
        <v>1974</v>
      </c>
      <c r="C217" t="s">
        <v>28</v>
      </c>
      <c r="D217" t="s">
        <v>35</v>
      </c>
      <c r="E217" s="2">
        <v>56715</v>
      </c>
      <c r="F217">
        <v>0</v>
      </c>
      <c r="G217">
        <v>0</v>
      </c>
      <c r="H217" s="3">
        <v>41248</v>
      </c>
      <c r="I217">
        <v>52</v>
      </c>
      <c r="J217" s="10">
        <v>258</v>
      </c>
      <c r="K217" s="10">
        <v>105</v>
      </c>
      <c r="L217" s="10">
        <v>239</v>
      </c>
      <c r="M217" s="10">
        <v>237</v>
      </c>
      <c r="N217" s="10">
        <v>172</v>
      </c>
      <c r="O217">
        <v>1</v>
      </c>
      <c r="P217">
        <v>7</v>
      </c>
      <c r="Q217">
        <v>3</v>
      </c>
      <c r="R217">
        <v>4</v>
      </c>
      <c r="S217">
        <v>4</v>
      </c>
      <c r="T217" t="s">
        <v>127</v>
      </c>
    </row>
    <row r="218" spans="1:20" x14ac:dyDescent="0.3">
      <c r="A218">
        <v>1079</v>
      </c>
      <c r="B218">
        <v>1971</v>
      </c>
      <c r="C218" t="s">
        <v>37</v>
      </c>
      <c r="D218" t="s">
        <v>33</v>
      </c>
      <c r="E218" s="2">
        <v>71969</v>
      </c>
      <c r="F218">
        <v>0</v>
      </c>
      <c r="G218">
        <v>1</v>
      </c>
      <c r="H218" s="3">
        <v>41198</v>
      </c>
      <c r="I218">
        <v>59</v>
      </c>
      <c r="J218" s="10">
        <v>1000</v>
      </c>
      <c r="K218" s="10">
        <v>0</v>
      </c>
      <c r="L218" s="10">
        <v>76</v>
      </c>
      <c r="M218" s="10">
        <v>0</v>
      </c>
      <c r="N218" s="10">
        <v>0</v>
      </c>
      <c r="O218">
        <v>3</v>
      </c>
      <c r="P218">
        <v>3</v>
      </c>
      <c r="Q218">
        <v>4</v>
      </c>
      <c r="R218">
        <v>9</v>
      </c>
      <c r="S218">
        <v>8</v>
      </c>
      <c r="T218" t="s">
        <v>128</v>
      </c>
    </row>
    <row r="219" spans="1:20" x14ac:dyDescent="0.3">
      <c r="A219">
        <v>1081</v>
      </c>
      <c r="B219">
        <v>1957</v>
      </c>
      <c r="C219" t="s">
        <v>37</v>
      </c>
      <c r="D219" t="s">
        <v>33</v>
      </c>
      <c r="E219" s="2">
        <v>75283</v>
      </c>
      <c r="F219">
        <v>1</v>
      </c>
      <c r="G219">
        <v>2</v>
      </c>
      <c r="H219" s="3">
        <v>41360</v>
      </c>
      <c r="I219">
        <v>26</v>
      </c>
      <c r="J219" s="10">
        <v>733</v>
      </c>
      <c r="K219" s="10">
        <v>9</v>
      </c>
      <c r="L219" s="10">
        <v>180</v>
      </c>
      <c r="M219" s="10">
        <v>12</v>
      </c>
      <c r="N219" s="10">
        <v>19</v>
      </c>
      <c r="O219">
        <v>11</v>
      </c>
      <c r="P219">
        <v>6</v>
      </c>
      <c r="Q219">
        <v>3</v>
      </c>
      <c r="R219">
        <v>5</v>
      </c>
      <c r="S219">
        <v>4</v>
      </c>
      <c r="T219" t="s">
        <v>125</v>
      </c>
    </row>
    <row r="220" spans="1:20" x14ac:dyDescent="0.3">
      <c r="A220">
        <v>1087</v>
      </c>
      <c r="B220">
        <v>1975</v>
      </c>
      <c r="C220" t="s">
        <v>41</v>
      </c>
      <c r="D220" t="s">
        <v>35</v>
      </c>
      <c r="E220" s="2">
        <v>22669</v>
      </c>
      <c r="F220">
        <v>1</v>
      </c>
      <c r="G220">
        <v>0</v>
      </c>
      <c r="H220" s="3">
        <v>41416</v>
      </c>
      <c r="I220">
        <v>30</v>
      </c>
      <c r="J220" s="10">
        <v>16</v>
      </c>
      <c r="K220" s="10">
        <v>14</v>
      </c>
      <c r="L220" s="10">
        <v>36</v>
      </c>
      <c r="M220" s="10">
        <v>37</v>
      </c>
      <c r="N220" s="10">
        <v>22</v>
      </c>
      <c r="O220">
        <v>3</v>
      </c>
      <c r="P220">
        <v>4</v>
      </c>
      <c r="Q220">
        <v>1</v>
      </c>
      <c r="R220">
        <v>2</v>
      </c>
      <c r="S220">
        <v>9</v>
      </c>
      <c r="T220" t="s">
        <v>127</v>
      </c>
    </row>
    <row r="221" spans="1:20" x14ac:dyDescent="0.3">
      <c r="A221">
        <v>1092</v>
      </c>
      <c r="B221">
        <v>1980</v>
      </c>
      <c r="C221" t="s">
        <v>28</v>
      </c>
      <c r="D221" t="s">
        <v>33</v>
      </c>
      <c r="E221" s="2">
        <v>61014</v>
      </c>
      <c r="F221">
        <v>0</v>
      </c>
      <c r="G221">
        <v>1</v>
      </c>
      <c r="H221" s="3">
        <v>41132</v>
      </c>
      <c r="I221">
        <v>17</v>
      </c>
      <c r="J221" s="10">
        <v>269</v>
      </c>
      <c r="K221" s="10">
        <v>129</v>
      </c>
      <c r="L221" s="10">
        <v>495</v>
      </c>
      <c r="M221" s="10">
        <v>182</v>
      </c>
      <c r="N221" s="10">
        <v>43</v>
      </c>
      <c r="O221">
        <v>4</v>
      </c>
      <c r="P221">
        <v>9</v>
      </c>
      <c r="Q221">
        <v>3</v>
      </c>
      <c r="R221">
        <v>4</v>
      </c>
      <c r="S221">
        <v>7</v>
      </c>
      <c r="T221" t="s">
        <v>128</v>
      </c>
    </row>
    <row r="222" spans="1:20" x14ac:dyDescent="0.3">
      <c r="A222">
        <v>1100</v>
      </c>
      <c r="B222">
        <v>1960</v>
      </c>
      <c r="C222" t="s">
        <v>41</v>
      </c>
      <c r="D222" t="s">
        <v>35</v>
      </c>
      <c r="E222" s="2">
        <v>41275</v>
      </c>
      <c r="F222">
        <v>1</v>
      </c>
      <c r="G222">
        <v>2</v>
      </c>
      <c r="H222" s="3">
        <v>41722</v>
      </c>
      <c r="I222">
        <v>33</v>
      </c>
      <c r="J222" s="10">
        <v>24</v>
      </c>
      <c r="K222" s="10">
        <v>4</v>
      </c>
      <c r="L222" s="10">
        <v>22</v>
      </c>
      <c r="M222" s="10">
        <v>0</v>
      </c>
      <c r="N222" s="10">
        <v>2</v>
      </c>
      <c r="O222">
        <v>4</v>
      </c>
      <c r="P222">
        <v>3</v>
      </c>
      <c r="Q222">
        <v>1</v>
      </c>
      <c r="R222">
        <v>3</v>
      </c>
      <c r="S222">
        <v>5</v>
      </c>
      <c r="T222" t="s">
        <v>126</v>
      </c>
    </row>
    <row r="223" spans="1:20" x14ac:dyDescent="0.3">
      <c r="A223">
        <v>1103</v>
      </c>
      <c r="B223">
        <v>1976</v>
      </c>
      <c r="C223" t="s">
        <v>41</v>
      </c>
      <c r="D223" t="s">
        <v>33</v>
      </c>
      <c r="E223" s="2">
        <v>81929</v>
      </c>
      <c r="F223">
        <v>1</v>
      </c>
      <c r="G223">
        <v>0</v>
      </c>
      <c r="H223" s="3">
        <v>41181</v>
      </c>
      <c r="I223">
        <v>60</v>
      </c>
      <c r="J223" s="10">
        <v>1486</v>
      </c>
      <c r="K223" s="10">
        <v>55</v>
      </c>
      <c r="L223" s="10">
        <v>278</v>
      </c>
      <c r="M223" s="10">
        <v>49</v>
      </c>
      <c r="N223" s="10">
        <v>0</v>
      </c>
      <c r="O223">
        <v>2</v>
      </c>
      <c r="P223">
        <v>4</v>
      </c>
      <c r="Q223">
        <v>4</v>
      </c>
      <c r="R223">
        <v>10</v>
      </c>
      <c r="S223">
        <v>6</v>
      </c>
      <c r="T223" t="s">
        <v>131</v>
      </c>
    </row>
    <row r="224" spans="1:20" x14ac:dyDescent="0.3">
      <c r="A224">
        <v>1109</v>
      </c>
      <c r="B224">
        <v>1982</v>
      </c>
      <c r="C224" t="s">
        <v>41</v>
      </c>
      <c r="D224" t="s">
        <v>35</v>
      </c>
      <c r="E224" s="2">
        <v>27590</v>
      </c>
      <c r="F224">
        <v>1</v>
      </c>
      <c r="G224">
        <v>0</v>
      </c>
      <c r="H224" s="3">
        <v>41387</v>
      </c>
      <c r="I224">
        <v>38</v>
      </c>
      <c r="J224" s="10">
        <v>6</v>
      </c>
      <c r="K224" s="10">
        <v>0</v>
      </c>
      <c r="L224" s="10">
        <v>5</v>
      </c>
      <c r="M224" s="10">
        <v>0</v>
      </c>
      <c r="N224" s="10">
        <v>0</v>
      </c>
      <c r="O224">
        <v>1</v>
      </c>
      <c r="P224">
        <v>1</v>
      </c>
      <c r="Q224">
        <v>0</v>
      </c>
      <c r="R224">
        <v>2</v>
      </c>
      <c r="S224">
        <v>7</v>
      </c>
      <c r="T224" t="s">
        <v>127</v>
      </c>
    </row>
    <row r="225" spans="1:20" x14ac:dyDescent="0.3">
      <c r="A225">
        <v>1118</v>
      </c>
      <c r="B225">
        <v>1956</v>
      </c>
      <c r="C225" t="s">
        <v>41</v>
      </c>
      <c r="D225" t="s">
        <v>33</v>
      </c>
      <c r="E225" s="2">
        <v>50965</v>
      </c>
      <c r="F225">
        <v>0</v>
      </c>
      <c r="G225">
        <v>1</v>
      </c>
      <c r="H225" s="3">
        <v>41325</v>
      </c>
      <c r="I225">
        <v>87</v>
      </c>
      <c r="J225" s="10">
        <v>544</v>
      </c>
      <c r="K225" s="10">
        <v>13</v>
      </c>
      <c r="L225" s="10">
        <v>85</v>
      </c>
      <c r="M225" s="10">
        <v>8</v>
      </c>
      <c r="N225" s="10">
        <v>6</v>
      </c>
      <c r="O225">
        <v>3</v>
      </c>
      <c r="P225">
        <v>10</v>
      </c>
      <c r="Q225">
        <v>4</v>
      </c>
      <c r="R225">
        <v>5</v>
      </c>
      <c r="S225">
        <v>8</v>
      </c>
      <c r="T225" t="s">
        <v>127</v>
      </c>
    </row>
    <row r="226" spans="1:20" x14ac:dyDescent="0.3">
      <c r="A226">
        <v>1127</v>
      </c>
      <c r="B226">
        <v>1973</v>
      </c>
      <c r="C226" t="s">
        <v>37</v>
      </c>
      <c r="D226" t="s">
        <v>33</v>
      </c>
      <c r="E226" s="2">
        <v>85844</v>
      </c>
      <c r="F226">
        <v>0</v>
      </c>
      <c r="G226">
        <v>0</v>
      </c>
      <c r="H226" s="3">
        <v>41788</v>
      </c>
      <c r="I226">
        <v>62</v>
      </c>
      <c r="J226" s="10">
        <v>938</v>
      </c>
      <c r="K226" s="10">
        <v>19</v>
      </c>
      <c r="L226" s="10">
        <v>843</v>
      </c>
      <c r="M226" s="10">
        <v>25</v>
      </c>
      <c r="N226" s="10">
        <v>95</v>
      </c>
      <c r="O226">
        <v>1</v>
      </c>
      <c r="P226">
        <v>6</v>
      </c>
      <c r="Q226">
        <v>6</v>
      </c>
      <c r="R226">
        <v>7</v>
      </c>
      <c r="S226">
        <v>2</v>
      </c>
      <c r="T226" t="s">
        <v>127</v>
      </c>
    </row>
    <row r="227" spans="1:20" x14ac:dyDescent="0.3">
      <c r="A227">
        <v>1131</v>
      </c>
      <c r="B227">
        <v>1967</v>
      </c>
      <c r="C227" t="s">
        <v>37</v>
      </c>
      <c r="D227" t="s">
        <v>31</v>
      </c>
      <c r="E227" s="2">
        <v>52569</v>
      </c>
      <c r="F227">
        <v>0</v>
      </c>
      <c r="G227">
        <v>1</v>
      </c>
      <c r="H227" s="3">
        <v>41734</v>
      </c>
      <c r="I227">
        <v>54</v>
      </c>
      <c r="J227" s="10">
        <v>85</v>
      </c>
      <c r="K227" s="10">
        <v>0</v>
      </c>
      <c r="L227" s="10">
        <v>3</v>
      </c>
      <c r="M227" s="10">
        <v>0</v>
      </c>
      <c r="N227" s="10">
        <v>0</v>
      </c>
      <c r="O227">
        <v>1</v>
      </c>
      <c r="P227">
        <v>2</v>
      </c>
      <c r="Q227">
        <v>0</v>
      </c>
      <c r="R227">
        <v>4</v>
      </c>
      <c r="S227">
        <v>3</v>
      </c>
      <c r="T227" t="s">
        <v>125</v>
      </c>
    </row>
    <row r="228" spans="1:20" x14ac:dyDescent="0.3">
      <c r="A228">
        <v>1135</v>
      </c>
      <c r="B228">
        <v>1960</v>
      </c>
      <c r="C228" t="s">
        <v>41</v>
      </c>
      <c r="D228" t="s">
        <v>35</v>
      </c>
      <c r="E228" s="2">
        <v>17144</v>
      </c>
      <c r="F228">
        <v>1</v>
      </c>
      <c r="G228">
        <v>1</v>
      </c>
      <c r="H228" s="3">
        <v>41685</v>
      </c>
      <c r="I228">
        <v>96</v>
      </c>
      <c r="J228" s="10">
        <v>18</v>
      </c>
      <c r="K228" s="10">
        <v>2</v>
      </c>
      <c r="L228" s="10">
        <v>19</v>
      </c>
      <c r="M228" s="10">
        <v>0</v>
      </c>
      <c r="N228" s="10">
        <v>2</v>
      </c>
      <c r="O228">
        <v>5</v>
      </c>
      <c r="P228">
        <v>3</v>
      </c>
      <c r="Q228">
        <v>0</v>
      </c>
      <c r="R228">
        <v>4</v>
      </c>
      <c r="S228">
        <v>7</v>
      </c>
      <c r="T228" t="s">
        <v>126</v>
      </c>
    </row>
    <row r="229" spans="1:20" x14ac:dyDescent="0.3">
      <c r="A229">
        <v>1137</v>
      </c>
      <c r="B229">
        <v>1964</v>
      </c>
      <c r="C229" t="s">
        <v>28</v>
      </c>
      <c r="D229" t="s">
        <v>31</v>
      </c>
      <c r="E229" s="2">
        <v>81246</v>
      </c>
      <c r="F229">
        <v>0</v>
      </c>
      <c r="G229">
        <v>0</v>
      </c>
      <c r="H229" s="3">
        <v>41637</v>
      </c>
      <c r="I229">
        <v>87</v>
      </c>
      <c r="J229" s="10">
        <v>398</v>
      </c>
      <c r="K229" s="10">
        <v>190</v>
      </c>
      <c r="L229" s="10">
        <v>537</v>
      </c>
      <c r="M229" s="10">
        <v>61</v>
      </c>
      <c r="N229" s="10">
        <v>156</v>
      </c>
      <c r="O229">
        <v>1</v>
      </c>
      <c r="P229">
        <v>4</v>
      </c>
      <c r="Q229">
        <v>5</v>
      </c>
      <c r="R229">
        <v>7</v>
      </c>
      <c r="S229">
        <v>1</v>
      </c>
      <c r="T229" t="s">
        <v>127</v>
      </c>
    </row>
    <row r="230" spans="1:20" x14ac:dyDescent="0.3">
      <c r="A230">
        <v>1139</v>
      </c>
      <c r="B230">
        <v>1984</v>
      </c>
      <c r="C230" t="s">
        <v>37</v>
      </c>
      <c r="D230" t="s">
        <v>33</v>
      </c>
      <c r="E230" s="2">
        <v>73356</v>
      </c>
      <c r="F230">
        <v>0</v>
      </c>
      <c r="G230">
        <v>0</v>
      </c>
      <c r="H230" s="3">
        <v>41676</v>
      </c>
      <c r="I230">
        <v>56</v>
      </c>
      <c r="J230" s="10">
        <v>1050</v>
      </c>
      <c r="K230" s="10">
        <v>14</v>
      </c>
      <c r="L230" s="10">
        <v>322</v>
      </c>
      <c r="M230" s="10">
        <v>0</v>
      </c>
      <c r="N230" s="10">
        <v>14</v>
      </c>
      <c r="O230">
        <v>1</v>
      </c>
      <c r="P230">
        <v>5</v>
      </c>
      <c r="Q230">
        <v>11</v>
      </c>
      <c r="R230">
        <v>5</v>
      </c>
      <c r="S230">
        <v>2</v>
      </c>
      <c r="T230" t="s">
        <v>127</v>
      </c>
    </row>
    <row r="231" spans="1:20" x14ac:dyDescent="0.3">
      <c r="A231">
        <v>1142</v>
      </c>
      <c r="B231">
        <v>1953</v>
      </c>
      <c r="C231" t="s">
        <v>37</v>
      </c>
      <c r="D231" t="s">
        <v>33</v>
      </c>
      <c r="E231" s="2">
        <v>55707</v>
      </c>
      <c r="F231">
        <v>0</v>
      </c>
      <c r="G231">
        <v>1</v>
      </c>
      <c r="H231" s="3">
        <v>41630</v>
      </c>
      <c r="I231">
        <v>91</v>
      </c>
      <c r="J231" s="10">
        <v>208</v>
      </c>
      <c r="K231" s="10">
        <v>7</v>
      </c>
      <c r="L231" s="10">
        <v>82</v>
      </c>
      <c r="M231" s="10">
        <v>30</v>
      </c>
      <c r="N231" s="10">
        <v>66</v>
      </c>
      <c r="O231">
        <v>2</v>
      </c>
      <c r="P231">
        <v>3</v>
      </c>
      <c r="Q231">
        <v>2</v>
      </c>
      <c r="R231">
        <v>9</v>
      </c>
      <c r="S231">
        <v>3</v>
      </c>
      <c r="T231" t="s">
        <v>127</v>
      </c>
    </row>
    <row r="232" spans="1:20" x14ac:dyDescent="0.3">
      <c r="A232">
        <v>1143</v>
      </c>
      <c r="B232">
        <v>1972</v>
      </c>
      <c r="C232" t="s">
        <v>28</v>
      </c>
      <c r="D232" t="s">
        <v>33</v>
      </c>
      <c r="E232" s="2">
        <v>22063</v>
      </c>
      <c r="F232">
        <v>1</v>
      </c>
      <c r="G232">
        <v>0</v>
      </c>
      <c r="H232" s="3">
        <v>41494</v>
      </c>
      <c r="I232">
        <v>43</v>
      </c>
      <c r="J232" s="10">
        <v>7</v>
      </c>
      <c r="K232" s="10">
        <v>10</v>
      </c>
      <c r="L232" s="10">
        <v>13</v>
      </c>
      <c r="M232" s="10">
        <v>3</v>
      </c>
      <c r="N232" s="10">
        <v>11</v>
      </c>
      <c r="O232">
        <v>2</v>
      </c>
      <c r="P232">
        <v>2</v>
      </c>
      <c r="Q232">
        <v>0</v>
      </c>
      <c r="R232">
        <v>3</v>
      </c>
      <c r="S232">
        <v>7</v>
      </c>
      <c r="T232" t="s">
        <v>126</v>
      </c>
    </row>
    <row r="233" spans="1:20" x14ac:dyDescent="0.3">
      <c r="A233">
        <v>1146</v>
      </c>
      <c r="B233">
        <v>1949</v>
      </c>
      <c r="C233" t="s">
        <v>41</v>
      </c>
      <c r="D233" t="s">
        <v>35</v>
      </c>
      <c r="E233" s="2">
        <v>49912</v>
      </c>
      <c r="F233">
        <v>0</v>
      </c>
      <c r="G233">
        <v>1</v>
      </c>
      <c r="H233" s="3">
        <v>41159</v>
      </c>
      <c r="I233">
        <v>5</v>
      </c>
      <c r="J233" s="10">
        <v>520</v>
      </c>
      <c r="K233" s="10">
        <v>8</v>
      </c>
      <c r="L233" s="10">
        <v>223</v>
      </c>
      <c r="M233" s="10">
        <v>32</v>
      </c>
      <c r="N233" s="10">
        <v>49</v>
      </c>
      <c r="O233">
        <v>4</v>
      </c>
      <c r="P233">
        <v>10</v>
      </c>
      <c r="Q233">
        <v>5</v>
      </c>
      <c r="R233">
        <v>7</v>
      </c>
      <c r="S233">
        <v>8</v>
      </c>
      <c r="T233" t="s">
        <v>131</v>
      </c>
    </row>
    <row r="234" spans="1:20" x14ac:dyDescent="0.3">
      <c r="A234">
        <v>1150</v>
      </c>
      <c r="B234">
        <v>1899</v>
      </c>
      <c r="C234" t="s">
        <v>37</v>
      </c>
      <c r="D234" t="s">
        <v>35</v>
      </c>
      <c r="E234" s="2">
        <v>83532</v>
      </c>
      <c r="F234">
        <v>0</v>
      </c>
      <c r="G234">
        <v>0</v>
      </c>
      <c r="H234" s="3">
        <v>41543</v>
      </c>
      <c r="I234">
        <v>36</v>
      </c>
      <c r="J234" s="10">
        <v>755</v>
      </c>
      <c r="K234" s="10">
        <v>144</v>
      </c>
      <c r="L234" s="10">
        <v>562</v>
      </c>
      <c r="M234" s="10">
        <v>104</v>
      </c>
      <c r="N234" s="10">
        <v>64</v>
      </c>
      <c r="O234">
        <v>1</v>
      </c>
      <c r="P234">
        <v>4</v>
      </c>
      <c r="Q234">
        <v>6</v>
      </c>
      <c r="R234">
        <v>4</v>
      </c>
      <c r="S234">
        <v>1</v>
      </c>
      <c r="T234" t="s">
        <v>127</v>
      </c>
    </row>
    <row r="235" spans="1:20" x14ac:dyDescent="0.3">
      <c r="A235">
        <v>1158</v>
      </c>
      <c r="B235">
        <v>1966</v>
      </c>
      <c r="C235" t="s">
        <v>28</v>
      </c>
      <c r="D235" t="s">
        <v>29</v>
      </c>
      <c r="E235" s="2">
        <v>48877</v>
      </c>
      <c r="F235">
        <v>0</v>
      </c>
      <c r="G235">
        <v>1</v>
      </c>
      <c r="H235" s="3">
        <v>41644</v>
      </c>
      <c r="I235">
        <v>27</v>
      </c>
      <c r="J235" s="10">
        <v>102</v>
      </c>
      <c r="K235" s="10">
        <v>1</v>
      </c>
      <c r="L235" s="10">
        <v>15</v>
      </c>
      <c r="M235" s="10">
        <v>2</v>
      </c>
      <c r="N235" s="10">
        <v>0</v>
      </c>
      <c r="O235">
        <v>1</v>
      </c>
      <c r="P235">
        <v>3</v>
      </c>
      <c r="Q235">
        <v>0</v>
      </c>
      <c r="R235">
        <v>4</v>
      </c>
      <c r="S235">
        <v>7</v>
      </c>
      <c r="T235" t="s">
        <v>127</v>
      </c>
    </row>
    <row r="236" spans="1:20" x14ac:dyDescent="0.3">
      <c r="A236">
        <v>1160</v>
      </c>
      <c r="B236">
        <v>1970</v>
      </c>
      <c r="C236" t="s">
        <v>28</v>
      </c>
      <c r="D236" t="s">
        <v>33</v>
      </c>
      <c r="E236" s="2">
        <v>13260</v>
      </c>
      <c r="F236">
        <v>1</v>
      </c>
      <c r="G236">
        <v>1</v>
      </c>
      <c r="H236" s="3">
        <v>41509</v>
      </c>
      <c r="I236">
        <v>48</v>
      </c>
      <c r="J236" s="10">
        <v>9</v>
      </c>
      <c r="K236" s="10">
        <v>4</v>
      </c>
      <c r="L236" s="10">
        <v>17</v>
      </c>
      <c r="M236" s="10">
        <v>10</v>
      </c>
      <c r="N236" s="10">
        <v>2</v>
      </c>
      <c r="O236">
        <v>4</v>
      </c>
      <c r="P236">
        <v>3</v>
      </c>
      <c r="Q236">
        <v>0</v>
      </c>
      <c r="R236">
        <v>3</v>
      </c>
      <c r="S236">
        <v>8</v>
      </c>
      <c r="T236" t="s">
        <v>127</v>
      </c>
    </row>
    <row r="237" spans="1:20" x14ac:dyDescent="0.3">
      <c r="A237">
        <v>1162</v>
      </c>
      <c r="B237">
        <v>1987</v>
      </c>
      <c r="C237" t="s">
        <v>37</v>
      </c>
      <c r="D237" t="s">
        <v>31</v>
      </c>
      <c r="E237" s="2">
        <v>42000</v>
      </c>
      <c r="F237">
        <v>0</v>
      </c>
      <c r="G237">
        <v>0</v>
      </c>
      <c r="H237" s="3">
        <v>41284</v>
      </c>
      <c r="I237">
        <v>23</v>
      </c>
      <c r="J237" s="10">
        <v>124</v>
      </c>
      <c r="K237" s="10">
        <v>83</v>
      </c>
      <c r="L237" s="10">
        <v>267</v>
      </c>
      <c r="M237" s="10">
        <v>85</v>
      </c>
      <c r="N237" s="10">
        <v>59</v>
      </c>
      <c r="O237">
        <v>2</v>
      </c>
      <c r="P237">
        <v>5</v>
      </c>
      <c r="Q237">
        <v>2</v>
      </c>
      <c r="R237">
        <v>11</v>
      </c>
      <c r="S237">
        <v>5</v>
      </c>
      <c r="T237" t="s">
        <v>127</v>
      </c>
    </row>
    <row r="238" spans="1:20" x14ac:dyDescent="0.3">
      <c r="A238">
        <v>1165</v>
      </c>
      <c r="B238">
        <v>1958</v>
      </c>
      <c r="C238" t="s">
        <v>37</v>
      </c>
      <c r="D238" t="s">
        <v>31</v>
      </c>
      <c r="E238" s="2">
        <v>50729</v>
      </c>
      <c r="F238">
        <v>1</v>
      </c>
      <c r="G238">
        <v>1</v>
      </c>
      <c r="H238" s="3">
        <v>41396</v>
      </c>
      <c r="I238">
        <v>62</v>
      </c>
      <c r="J238" s="10">
        <v>239</v>
      </c>
      <c r="K238" s="10">
        <v>13</v>
      </c>
      <c r="L238" s="10">
        <v>143</v>
      </c>
      <c r="M238" s="10">
        <v>45</v>
      </c>
      <c r="N238" s="10">
        <v>4</v>
      </c>
      <c r="O238">
        <v>9</v>
      </c>
      <c r="P238">
        <v>6</v>
      </c>
      <c r="Q238">
        <v>2</v>
      </c>
      <c r="R238">
        <v>7</v>
      </c>
      <c r="S238">
        <v>6</v>
      </c>
      <c r="T238" t="s">
        <v>125</v>
      </c>
    </row>
    <row r="239" spans="1:20" x14ac:dyDescent="0.3">
      <c r="A239">
        <v>1168</v>
      </c>
      <c r="B239">
        <v>1978</v>
      </c>
      <c r="C239" t="s">
        <v>37</v>
      </c>
      <c r="D239" t="s">
        <v>33</v>
      </c>
      <c r="E239" s="2">
        <v>72159</v>
      </c>
      <c r="F239">
        <v>0</v>
      </c>
      <c r="G239">
        <v>0</v>
      </c>
      <c r="H239" s="3">
        <v>41211</v>
      </c>
      <c r="I239">
        <v>62</v>
      </c>
      <c r="J239" s="10">
        <v>322</v>
      </c>
      <c r="K239" s="10">
        <v>53</v>
      </c>
      <c r="L239" s="10">
        <v>899</v>
      </c>
      <c r="M239" s="10">
        <v>34</v>
      </c>
      <c r="N239" s="10">
        <v>40</v>
      </c>
      <c r="O239">
        <v>1</v>
      </c>
      <c r="P239">
        <v>4</v>
      </c>
      <c r="Q239">
        <v>6</v>
      </c>
      <c r="R239">
        <v>10</v>
      </c>
      <c r="S239">
        <v>2</v>
      </c>
      <c r="T239" t="s">
        <v>127</v>
      </c>
    </row>
    <row r="240" spans="1:20" x14ac:dyDescent="0.3">
      <c r="A240">
        <v>1170</v>
      </c>
      <c r="B240">
        <v>1975</v>
      </c>
      <c r="C240" t="s">
        <v>28</v>
      </c>
      <c r="D240" t="s">
        <v>33</v>
      </c>
      <c r="E240" s="2">
        <v>27573</v>
      </c>
      <c r="F240">
        <v>1</v>
      </c>
      <c r="G240">
        <v>0</v>
      </c>
      <c r="H240" s="3">
        <v>41358</v>
      </c>
      <c r="I240">
        <v>45</v>
      </c>
      <c r="J240" s="10">
        <v>50</v>
      </c>
      <c r="K240" s="10">
        <v>15</v>
      </c>
      <c r="L240" s="10">
        <v>110</v>
      </c>
      <c r="M240" s="10">
        <v>39</v>
      </c>
      <c r="N240" s="10">
        <v>15</v>
      </c>
      <c r="O240">
        <v>4</v>
      </c>
      <c r="P240">
        <v>5</v>
      </c>
      <c r="Q240">
        <v>1</v>
      </c>
      <c r="R240">
        <v>4</v>
      </c>
      <c r="S240">
        <v>8</v>
      </c>
      <c r="T240" t="s">
        <v>127</v>
      </c>
    </row>
    <row r="241" spans="1:20" x14ac:dyDescent="0.3">
      <c r="A241">
        <v>1172</v>
      </c>
      <c r="B241">
        <v>1983</v>
      </c>
      <c r="C241" t="s">
        <v>37</v>
      </c>
      <c r="D241" t="s">
        <v>33</v>
      </c>
      <c r="E241" s="2">
        <v>92491</v>
      </c>
      <c r="F241">
        <v>0</v>
      </c>
      <c r="G241">
        <v>0</v>
      </c>
      <c r="H241" s="3">
        <v>41395</v>
      </c>
      <c r="I241">
        <v>71</v>
      </c>
      <c r="J241" s="10">
        <v>979</v>
      </c>
      <c r="K241" s="10">
        <v>44</v>
      </c>
      <c r="L241" s="10">
        <v>935</v>
      </c>
      <c r="M241" s="10">
        <v>29</v>
      </c>
      <c r="N241" s="10">
        <v>25</v>
      </c>
      <c r="O241">
        <v>1</v>
      </c>
      <c r="P241">
        <v>7</v>
      </c>
      <c r="Q241">
        <v>5</v>
      </c>
      <c r="R241">
        <v>12</v>
      </c>
      <c r="S241">
        <v>3</v>
      </c>
      <c r="T241" t="s">
        <v>127</v>
      </c>
    </row>
    <row r="242" spans="1:20" x14ac:dyDescent="0.3">
      <c r="A242">
        <v>1173</v>
      </c>
      <c r="B242">
        <v>1947</v>
      </c>
      <c r="C242" t="s">
        <v>41</v>
      </c>
      <c r="D242" t="s">
        <v>35</v>
      </c>
      <c r="E242" s="2">
        <v>77632</v>
      </c>
      <c r="F242">
        <v>0</v>
      </c>
      <c r="G242">
        <v>0</v>
      </c>
      <c r="H242" s="3">
        <v>41343</v>
      </c>
      <c r="I242">
        <v>73</v>
      </c>
      <c r="J242" s="10">
        <v>1200</v>
      </c>
      <c r="K242" s="10">
        <v>105</v>
      </c>
      <c r="L242" s="10">
        <v>758</v>
      </c>
      <c r="M242" s="10">
        <v>0</v>
      </c>
      <c r="N242" s="10">
        <v>42</v>
      </c>
      <c r="O242">
        <v>1</v>
      </c>
      <c r="P242">
        <v>4</v>
      </c>
      <c r="Q242">
        <v>2</v>
      </c>
      <c r="R242">
        <v>6</v>
      </c>
      <c r="S242">
        <v>2</v>
      </c>
      <c r="T242" t="s">
        <v>127</v>
      </c>
    </row>
    <row r="243" spans="1:20" x14ac:dyDescent="0.3">
      <c r="A243">
        <v>1175</v>
      </c>
      <c r="B243">
        <v>1983</v>
      </c>
      <c r="C243" t="s">
        <v>41</v>
      </c>
      <c r="D243" t="s">
        <v>33</v>
      </c>
      <c r="E243" s="2">
        <v>36262</v>
      </c>
      <c r="F243">
        <v>0</v>
      </c>
      <c r="G243">
        <v>0</v>
      </c>
      <c r="H243" s="3">
        <v>41537</v>
      </c>
      <c r="I243">
        <v>24</v>
      </c>
      <c r="J243" s="10">
        <v>88</v>
      </c>
      <c r="K243" s="10">
        <v>39</v>
      </c>
      <c r="L243" s="10">
        <v>54</v>
      </c>
      <c r="M243" s="10">
        <v>64</v>
      </c>
      <c r="N243" s="10">
        <v>28</v>
      </c>
      <c r="O243">
        <v>1</v>
      </c>
      <c r="P243">
        <v>3</v>
      </c>
      <c r="Q243">
        <v>5</v>
      </c>
      <c r="R243">
        <v>3</v>
      </c>
      <c r="S243">
        <v>6</v>
      </c>
      <c r="T243" t="s">
        <v>127</v>
      </c>
    </row>
    <row r="244" spans="1:20" x14ac:dyDescent="0.3">
      <c r="A244">
        <v>1176</v>
      </c>
      <c r="B244">
        <v>1973</v>
      </c>
      <c r="C244" t="s">
        <v>28</v>
      </c>
      <c r="D244" t="s">
        <v>33</v>
      </c>
      <c r="E244" s="2">
        <v>26228</v>
      </c>
      <c r="F244">
        <v>1</v>
      </c>
      <c r="G244">
        <v>0</v>
      </c>
      <c r="H244" s="3">
        <v>41539</v>
      </c>
      <c r="I244">
        <v>50</v>
      </c>
      <c r="J244" s="10">
        <v>2</v>
      </c>
      <c r="K244" s="10">
        <v>6</v>
      </c>
      <c r="L244" s="10">
        <v>4</v>
      </c>
      <c r="M244" s="10">
        <v>3</v>
      </c>
      <c r="N244" s="10">
        <v>1</v>
      </c>
      <c r="O244">
        <v>1</v>
      </c>
      <c r="P244">
        <v>1</v>
      </c>
      <c r="Q244">
        <v>0</v>
      </c>
      <c r="R244">
        <v>2</v>
      </c>
      <c r="S244">
        <v>8</v>
      </c>
      <c r="T244" t="s">
        <v>127</v>
      </c>
    </row>
    <row r="245" spans="1:20" x14ac:dyDescent="0.3">
      <c r="A245">
        <v>1177</v>
      </c>
      <c r="B245">
        <v>1966</v>
      </c>
      <c r="C245" t="s">
        <v>41</v>
      </c>
      <c r="D245" t="s">
        <v>35</v>
      </c>
      <c r="E245" s="2">
        <v>49618</v>
      </c>
      <c r="F245">
        <v>1</v>
      </c>
      <c r="G245">
        <v>1</v>
      </c>
      <c r="H245" s="3">
        <v>41300</v>
      </c>
      <c r="I245">
        <v>77</v>
      </c>
      <c r="J245" s="10">
        <v>80</v>
      </c>
      <c r="K245" s="10">
        <v>3</v>
      </c>
      <c r="L245" s="10">
        <v>26</v>
      </c>
      <c r="M245" s="10">
        <v>4</v>
      </c>
      <c r="N245" s="10">
        <v>2</v>
      </c>
      <c r="O245">
        <v>4</v>
      </c>
      <c r="P245">
        <v>3</v>
      </c>
      <c r="Q245">
        <v>1</v>
      </c>
      <c r="R245">
        <v>3</v>
      </c>
      <c r="S245">
        <v>7</v>
      </c>
      <c r="T245" t="s">
        <v>127</v>
      </c>
    </row>
    <row r="246" spans="1:20" x14ac:dyDescent="0.3">
      <c r="A246">
        <v>1183</v>
      </c>
      <c r="B246">
        <v>1949</v>
      </c>
      <c r="C246" t="s">
        <v>41</v>
      </c>
      <c r="D246" t="s">
        <v>33</v>
      </c>
      <c r="E246" s="2">
        <v>36408</v>
      </c>
      <c r="F246">
        <v>1</v>
      </c>
      <c r="G246">
        <v>1</v>
      </c>
      <c r="H246" s="3">
        <v>41538</v>
      </c>
      <c r="I246">
        <v>11</v>
      </c>
      <c r="J246" s="10">
        <v>9</v>
      </c>
      <c r="K246" s="10">
        <v>1</v>
      </c>
      <c r="L246" s="10">
        <v>4</v>
      </c>
      <c r="M246" s="10">
        <v>3</v>
      </c>
      <c r="N246" s="10">
        <v>2</v>
      </c>
      <c r="O246">
        <v>1</v>
      </c>
      <c r="P246">
        <v>1</v>
      </c>
      <c r="Q246">
        <v>0</v>
      </c>
      <c r="R246">
        <v>2</v>
      </c>
      <c r="S246">
        <v>6</v>
      </c>
      <c r="T246" t="s">
        <v>129</v>
      </c>
    </row>
    <row r="247" spans="1:20" x14ac:dyDescent="0.3">
      <c r="A247">
        <v>1184</v>
      </c>
      <c r="B247">
        <v>1968</v>
      </c>
      <c r="C247" t="s">
        <v>37</v>
      </c>
      <c r="D247" t="s">
        <v>29</v>
      </c>
      <c r="E247" s="2">
        <v>69674</v>
      </c>
      <c r="F247">
        <v>0</v>
      </c>
      <c r="G247">
        <v>2</v>
      </c>
      <c r="H247" s="3">
        <v>41416</v>
      </c>
      <c r="I247">
        <v>46</v>
      </c>
      <c r="J247" s="10">
        <v>554</v>
      </c>
      <c r="K247" s="10">
        <v>41</v>
      </c>
      <c r="L247" s="10">
        <v>215</v>
      </c>
      <c r="M247" s="10">
        <v>11</v>
      </c>
      <c r="N247" s="10">
        <v>0</v>
      </c>
      <c r="O247">
        <v>3</v>
      </c>
      <c r="P247">
        <v>10</v>
      </c>
      <c r="Q247">
        <v>2</v>
      </c>
      <c r="R247">
        <v>10</v>
      </c>
      <c r="S247">
        <v>5</v>
      </c>
      <c r="T247" t="s">
        <v>125</v>
      </c>
    </row>
    <row r="248" spans="1:20" x14ac:dyDescent="0.3">
      <c r="A248">
        <v>1204</v>
      </c>
      <c r="B248">
        <v>1970</v>
      </c>
      <c r="C248" t="s">
        <v>37</v>
      </c>
      <c r="D248" t="s">
        <v>33</v>
      </c>
      <c r="E248" s="2">
        <v>67536</v>
      </c>
      <c r="F248">
        <v>0</v>
      </c>
      <c r="G248">
        <v>1</v>
      </c>
      <c r="H248" s="3">
        <v>41416</v>
      </c>
      <c r="I248">
        <v>45</v>
      </c>
      <c r="J248" s="10">
        <v>1253</v>
      </c>
      <c r="K248" s="10">
        <v>0</v>
      </c>
      <c r="L248" s="10">
        <v>447</v>
      </c>
      <c r="M248" s="10">
        <v>23</v>
      </c>
      <c r="N248" s="10">
        <v>71</v>
      </c>
      <c r="O248">
        <v>3</v>
      </c>
      <c r="P248">
        <v>11</v>
      </c>
      <c r="Q248">
        <v>5</v>
      </c>
      <c r="R248">
        <v>11</v>
      </c>
      <c r="S248">
        <v>8</v>
      </c>
      <c r="T248" t="s">
        <v>125</v>
      </c>
    </row>
    <row r="249" spans="1:20" x14ac:dyDescent="0.3">
      <c r="A249">
        <v>1212</v>
      </c>
      <c r="B249">
        <v>1973</v>
      </c>
      <c r="C249" t="s">
        <v>28</v>
      </c>
      <c r="D249" t="s">
        <v>33</v>
      </c>
      <c r="E249" s="2">
        <v>52845</v>
      </c>
      <c r="F249">
        <v>1</v>
      </c>
      <c r="G249">
        <v>0</v>
      </c>
      <c r="H249" s="3">
        <v>41499</v>
      </c>
      <c r="I249">
        <v>7</v>
      </c>
      <c r="J249" s="10">
        <v>384</v>
      </c>
      <c r="K249" s="10">
        <v>25</v>
      </c>
      <c r="L249" s="10">
        <v>292</v>
      </c>
      <c r="M249" s="10">
        <v>130</v>
      </c>
      <c r="N249" s="10">
        <v>41</v>
      </c>
      <c r="O249">
        <v>3</v>
      </c>
      <c r="P249">
        <v>8</v>
      </c>
      <c r="Q249">
        <v>8</v>
      </c>
      <c r="R249">
        <v>6</v>
      </c>
      <c r="S249">
        <v>6</v>
      </c>
      <c r="T249" t="s">
        <v>127</v>
      </c>
    </row>
    <row r="250" spans="1:20" x14ac:dyDescent="0.3">
      <c r="A250">
        <v>1215</v>
      </c>
      <c r="B250">
        <v>1978</v>
      </c>
      <c r="C250" t="s">
        <v>28</v>
      </c>
      <c r="D250" t="s">
        <v>35</v>
      </c>
      <c r="E250" s="2">
        <v>70440</v>
      </c>
      <c r="F250">
        <v>0</v>
      </c>
      <c r="G250">
        <v>0</v>
      </c>
      <c r="H250" s="3">
        <v>41555</v>
      </c>
      <c r="I250">
        <v>49</v>
      </c>
      <c r="J250" s="10">
        <v>690</v>
      </c>
      <c r="K250" s="10">
        <v>117</v>
      </c>
      <c r="L250" s="10">
        <v>499</v>
      </c>
      <c r="M250" s="10">
        <v>76</v>
      </c>
      <c r="N250" s="10">
        <v>102</v>
      </c>
      <c r="O250">
        <v>1</v>
      </c>
      <c r="P250">
        <v>5</v>
      </c>
      <c r="Q250">
        <v>10</v>
      </c>
      <c r="R250">
        <v>7</v>
      </c>
      <c r="S250">
        <v>3</v>
      </c>
      <c r="T250" t="s">
        <v>127</v>
      </c>
    </row>
    <row r="251" spans="1:20" x14ac:dyDescent="0.3">
      <c r="A251">
        <v>1225</v>
      </c>
      <c r="B251">
        <v>1963</v>
      </c>
      <c r="C251" t="s">
        <v>28</v>
      </c>
      <c r="D251" t="s">
        <v>33</v>
      </c>
      <c r="E251" s="2">
        <v>80124</v>
      </c>
      <c r="F251">
        <v>0</v>
      </c>
      <c r="G251">
        <v>0</v>
      </c>
      <c r="H251" s="3">
        <v>41816</v>
      </c>
      <c r="I251">
        <v>47</v>
      </c>
      <c r="J251" s="10">
        <v>483</v>
      </c>
      <c r="K251" s="10">
        <v>84</v>
      </c>
      <c r="L251" s="10">
        <v>398</v>
      </c>
      <c r="M251" s="10">
        <v>205</v>
      </c>
      <c r="N251" s="10">
        <v>84</v>
      </c>
      <c r="O251">
        <v>1</v>
      </c>
      <c r="P251">
        <v>3</v>
      </c>
      <c r="Q251">
        <v>7</v>
      </c>
      <c r="R251">
        <v>8</v>
      </c>
      <c r="S251">
        <v>1</v>
      </c>
      <c r="T251" t="s">
        <v>125</v>
      </c>
    </row>
    <row r="252" spans="1:20" x14ac:dyDescent="0.3">
      <c r="A252">
        <v>1232</v>
      </c>
      <c r="B252">
        <v>1982</v>
      </c>
      <c r="C252" t="s">
        <v>37</v>
      </c>
      <c r="D252" t="s">
        <v>35</v>
      </c>
      <c r="E252" s="2">
        <v>70038</v>
      </c>
      <c r="F252">
        <v>0</v>
      </c>
      <c r="G252">
        <v>0</v>
      </c>
      <c r="H252" s="3">
        <v>41572</v>
      </c>
      <c r="I252">
        <v>54</v>
      </c>
      <c r="J252" s="10">
        <v>587</v>
      </c>
      <c r="K252" s="10">
        <v>54</v>
      </c>
      <c r="L252" s="10">
        <v>348</v>
      </c>
      <c r="M252" s="10">
        <v>71</v>
      </c>
      <c r="N252" s="10">
        <v>54</v>
      </c>
      <c r="O252">
        <v>1</v>
      </c>
      <c r="P252">
        <v>4</v>
      </c>
      <c r="Q252">
        <v>4</v>
      </c>
      <c r="R252">
        <v>8</v>
      </c>
      <c r="S252">
        <v>2</v>
      </c>
      <c r="T252" t="s">
        <v>129</v>
      </c>
    </row>
    <row r="253" spans="1:20" x14ac:dyDescent="0.3">
      <c r="A253">
        <v>1241</v>
      </c>
      <c r="B253">
        <v>1984</v>
      </c>
      <c r="C253" t="s">
        <v>133</v>
      </c>
      <c r="D253" t="s">
        <v>33</v>
      </c>
      <c r="E253" s="2">
        <v>14796</v>
      </c>
      <c r="F253">
        <v>1</v>
      </c>
      <c r="G253">
        <v>0</v>
      </c>
      <c r="H253" s="3">
        <v>41169</v>
      </c>
      <c r="I253">
        <v>1</v>
      </c>
      <c r="J253" s="10">
        <v>13</v>
      </c>
      <c r="K253" s="10">
        <v>3</v>
      </c>
      <c r="L253" s="10">
        <v>8</v>
      </c>
      <c r="M253" s="10">
        <v>7</v>
      </c>
      <c r="N253" s="10">
        <v>4</v>
      </c>
      <c r="O253">
        <v>2</v>
      </c>
      <c r="P253">
        <v>1</v>
      </c>
      <c r="Q253">
        <v>0</v>
      </c>
      <c r="R253">
        <v>3</v>
      </c>
      <c r="S253">
        <v>9</v>
      </c>
      <c r="T253" t="s">
        <v>129</v>
      </c>
    </row>
    <row r="254" spans="1:20" x14ac:dyDescent="0.3">
      <c r="A254">
        <v>1245</v>
      </c>
      <c r="B254">
        <v>1966</v>
      </c>
      <c r="C254" t="s">
        <v>28</v>
      </c>
      <c r="D254" t="s">
        <v>31</v>
      </c>
      <c r="E254" s="2">
        <v>63810</v>
      </c>
      <c r="F254">
        <v>0</v>
      </c>
      <c r="G254">
        <v>1</v>
      </c>
      <c r="H254" s="3">
        <v>41224</v>
      </c>
      <c r="I254">
        <v>45</v>
      </c>
      <c r="J254" s="10">
        <v>977</v>
      </c>
      <c r="K254" s="10">
        <v>12</v>
      </c>
      <c r="L254" s="10">
        <v>253</v>
      </c>
      <c r="M254" s="10">
        <v>16</v>
      </c>
      <c r="N254" s="10">
        <v>12</v>
      </c>
      <c r="O254">
        <v>4</v>
      </c>
      <c r="P254">
        <v>4</v>
      </c>
      <c r="Q254">
        <v>3</v>
      </c>
      <c r="R254">
        <v>12</v>
      </c>
      <c r="S254">
        <v>8</v>
      </c>
      <c r="T254" t="s">
        <v>127</v>
      </c>
    </row>
    <row r="255" spans="1:20" x14ac:dyDescent="0.3">
      <c r="A255">
        <v>1250</v>
      </c>
      <c r="B255">
        <v>1976</v>
      </c>
      <c r="C255" t="s">
        <v>28</v>
      </c>
      <c r="D255" t="s">
        <v>31</v>
      </c>
      <c r="E255" s="2">
        <v>37697</v>
      </c>
      <c r="F255">
        <v>1</v>
      </c>
      <c r="G255">
        <v>0</v>
      </c>
      <c r="H255" s="3">
        <v>41677</v>
      </c>
      <c r="I255">
        <v>82</v>
      </c>
      <c r="J255" s="10">
        <v>34</v>
      </c>
      <c r="K255" s="10">
        <v>6</v>
      </c>
      <c r="L255" s="10">
        <v>21</v>
      </c>
      <c r="M255" s="10">
        <v>11</v>
      </c>
      <c r="N255" s="10">
        <v>4</v>
      </c>
      <c r="O255">
        <v>1</v>
      </c>
      <c r="P255">
        <v>2</v>
      </c>
      <c r="Q255">
        <v>1</v>
      </c>
      <c r="R255">
        <v>3</v>
      </c>
      <c r="S255">
        <v>6</v>
      </c>
      <c r="T255" t="s">
        <v>127</v>
      </c>
    </row>
    <row r="256" spans="1:20" x14ac:dyDescent="0.3">
      <c r="A256">
        <v>1272</v>
      </c>
      <c r="B256">
        <v>1965</v>
      </c>
      <c r="C256" t="s">
        <v>41</v>
      </c>
      <c r="D256" t="s">
        <v>31</v>
      </c>
      <c r="E256" s="2">
        <v>55250</v>
      </c>
      <c r="F256">
        <v>0</v>
      </c>
      <c r="G256">
        <v>1</v>
      </c>
      <c r="H256" s="3">
        <v>41203</v>
      </c>
      <c r="I256">
        <v>49</v>
      </c>
      <c r="J256" s="10">
        <v>664</v>
      </c>
      <c r="K256" s="10">
        <v>58</v>
      </c>
      <c r="L256" s="10">
        <v>83</v>
      </c>
      <c r="M256" s="10">
        <v>32</v>
      </c>
      <c r="N256" s="10">
        <v>0</v>
      </c>
      <c r="O256">
        <v>4</v>
      </c>
      <c r="P256">
        <v>7</v>
      </c>
      <c r="Q256">
        <v>5</v>
      </c>
      <c r="R256">
        <v>10</v>
      </c>
      <c r="S256">
        <v>5</v>
      </c>
      <c r="T256" t="s">
        <v>131</v>
      </c>
    </row>
    <row r="257" spans="1:20" x14ac:dyDescent="0.3">
      <c r="A257">
        <v>1277</v>
      </c>
      <c r="B257">
        <v>1960</v>
      </c>
      <c r="C257" t="s">
        <v>28</v>
      </c>
      <c r="D257" t="s">
        <v>35</v>
      </c>
      <c r="E257" s="2">
        <v>78468</v>
      </c>
      <c r="F257">
        <v>0</v>
      </c>
      <c r="G257">
        <v>0</v>
      </c>
      <c r="H257" s="3">
        <v>41738</v>
      </c>
      <c r="I257">
        <v>29</v>
      </c>
      <c r="J257" s="10">
        <v>434</v>
      </c>
      <c r="K257" s="10">
        <v>22</v>
      </c>
      <c r="L257" s="10">
        <v>388</v>
      </c>
      <c r="M257" s="10">
        <v>104</v>
      </c>
      <c r="N257" s="10">
        <v>22</v>
      </c>
      <c r="O257">
        <v>1</v>
      </c>
      <c r="P257">
        <v>10</v>
      </c>
      <c r="Q257">
        <v>7</v>
      </c>
      <c r="R257">
        <v>10</v>
      </c>
      <c r="S257">
        <v>4</v>
      </c>
      <c r="T257" t="s">
        <v>130</v>
      </c>
    </row>
    <row r="258" spans="1:20" x14ac:dyDescent="0.3">
      <c r="A258">
        <v>1291</v>
      </c>
      <c r="B258">
        <v>1978</v>
      </c>
      <c r="C258" t="s">
        <v>37</v>
      </c>
      <c r="D258" t="s">
        <v>35</v>
      </c>
      <c r="E258" s="2">
        <v>27683</v>
      </c>
      <c r="F258">
        <v>1</v>
      </c>
      <c r="G258">
        <v>0</v>
      </c>
      <c r="H258" s="3">
        <v>41125</v>
      </c>
      <c r="I258">
        <v>90</v>
      </c>
      <c r="J258" s="10">
        <v>152</v>
      </c>
      <c r="K258" s="10">
        <v>9</v>
      </c>
      <c r="L258" s="10">
        <v>121</v>
      </c>
      <c r="M258" s="10">
        <v>12</v>
      </c>
      <c r="N258" s="10">
        <v>12</v>
      </c>
      <c r="O258">
        <v>4</v>
      </c>
      <c r="P258">
        <v>6</v>
      </c>
      <c r="Q258">
        <v>2</v>
      </c>
      <c r="R258">
        <v>4</v>
      </c>
      <c r="S258">
        <v>8</v>
      </c>
      <c r="T258" t="s">
        <v>127</v>
      </c>
    </row>
    <row r="259" spans="1:20" x14ac:dyDescent="0.3">
      <c r="A259">
        <v>1295</v>
      </c>
      <c r="B259">
        <v>1963</v>
      </c>
      <c r="C259" t="s">
        <v>28</v>
      </c>
      <c r="D259" t="s">
        <v>33</v>
      </c>
      <c r="E259" s="2"/>
      <c r="F259">
        <v>0</v>
      </c>
      <c r="G259">
        <v>1</v>
      </c>
      <c r="H259" s="3">
        <v>41497</v>
      </c>
      <c r="I259">
        <v>96</v>
      </c>
      <c r="J259" s="10">
        <v>231</v>
      </c>
      <c r="K259" s="10">
        <v>65</v>
      </c>
      <c r="L259" s="10">
        <v>196</v>
      </c>
      <c r="M259" s="10">
        <v>38</v>
      </c>
      <c r="N259" s="10">
        <v>71</v>
      </c>
      <c r="O259">
        <v>1</v>
      </c>
      <c r="P259">
        <v>6</v>
      </c>
      <c r="Q259">
        <v>5</v>
      </c>
      <c r="R259">
        <v>7</v>
      </c>
      <c r="S259">
        <v>4</v>
      </c>
      <c r="T259" t="s">
        <v>126</v>
      </c>
    </row>
    <row r="260" spans="1:20" x14ac:dyDescent="0.3">
      <c r="A260">
        <v>1307</v>
      </c>
      <c r="B260">
        <v>1978</v>
      </c>
      <c r="C260" t="s">
        <v>28</v>
      </c>
      <c r="D260" t="s">
        <v>29</v>
      </c>
      <c r="E260" s="2">
        <v>41986</v>
      </c>
      <c r="F260">
        <v>0</v>
      </c>
      <c r="G260">
        <v>1</v>
      </c>
      <c r="H260" s="3">
        <v>41679</v>
      </c>
      <c r="I260">
        <v>15</v>
      </c>
      <c r="J260" s="10">
        <v>27</v>
      </c>
      <c r="K260" s="10">
        <v>5</v>
      </c>
      <c r="L260" s="10">
        <v>8</v>
      </c>
      <c r="M260" s="10">
        <v>8</v>
      </c>
      <c r="N260" s="10">
        <v>3</v>
      </c>
      <c r="O260">
        <v>3</v>
      </c>
      <c r="P260">
        <v>3</v>
      </c>
      <c r="Q260">
        <v>0</v>
      </c>
      <c r="R260">
        <v>4</v>
      </c>
      <c r="S260">
        <v>4</v>
      </c>
      <c r="T260" t="s">
        <v>127</v>
      </c>
    </row>
    <row r="261" spans="1:20" x14ac:dyDescent="0.3">
      <c r="A261">
        <v>1321</v>
      </c>
      <c r="B261">
        <v>1974</v>
      </c>
      <c r="C261" t="s">
        <v>28</v>
      </c>
      <c r="D261" t="s">
        <v>33</v>
      </c>
      <c r="E261" s="2">
        <v>26067</v>
      </c>
      <c r="F261">
        <v>1</v>
      </c>
      <c r="G261">
        <v>0</v>
      </c>
      <c r="H261" s="3">
        <v>41582</v>
      </c>
      <c r="I261">
        <v>49</v>
      </c>
      <c r="J261" s="10">
        <v>22</v>
      </c>
      <c r="K261" s="10">
        <v>2</v>
      </c>
      <c r="L261" s="10">
        <v>18</v>
      </c>
      <c r="M261" s="10">
        <v>0</v>
      </c>
      <c r="N261" s="10">
        <v>2</v>
      </c>
      <c r="O261">
        <v>3</v>
      </c>
      <c r="P261">
        <v>3</v>
      </c>
      <c r="Q261">
        <v>0</v>
      </c>
      <c r="R261">
        <v>3</v>
      </c>
      <c r="S261">
        <v>8</v>
      </c>
      <c r="T261" t="s">
        <v>126</v>
      </c>
    </row>
    <row r="262" spans="1:20" x14ac:dyDescent="0.3">
      <c r="A262">
        <v>1324</v>
      </c>
      <c r="B262">
        <v>1988</v>
      </c>
      <c r="C262" t="s">
        <v>28</v>
      </c>
      <c r="D262" t="s">
        <v>33</v>
      </c>
      <c r="E262" s="2">
        <v>38872</v>
      </c>
      <c r="F262">
        <v>1</v>
      </c>
      <c r="G262">
        <v>0</v>
      </c>
      <c r="H262" s="3">
        <v>41424</v>
      </c>
      <c r="I262">
        <v>93</v>
      </c>
      <c r="J262" s="10">
        <v>23</v>
      </c>
      <c r="K262" s="10">
        <v>3</v>
      </c>
      <c r="L262" s="10">
        <v>21</v>
      </c>
      <c r="M262" s="10">
        <v>3</v>
      </c>
      <c r="N262" s="10">
        <v>19</v>
      </c>
      <c r="O262">
        <v>2</v>
      </c>
      <c r="P262">
        <v>3</v>
      </c>
      <c r="Q262">
        <v>0</v>
      </c>
      <c r="R262">
        <v>3</v>
      </c>
      <c r="S262">
        <v>8</v>
      </c>
      <c r="T262" t="s">
        <v>128</v>
      </c>
    </row>
    <row r="263" spans="1:20" x14ac:dyDescent="0.3">
      <c r="A263">
        <v>1328</v>
      </c>
      <c r="B263">
        <v>1982</v>
      </c>
      <c r="C263" t="s">
        <v>133</v>
      </c>
      <c r="D263" t="s">
        <v>33</v>
      </c>
      <c r="E263" s="2">
        <v>57937</v>
      </c>
      <c r="F263">
        <v>0</v>
      </c>
      <c r="G263">
        <v>1</v>
      </c>
      <c r="H263" s="3">
        <v>41686</v>
      </c>
      <c r="I263">
        <v>56</v>
      </c>
      <c r="J263" s="10">
        <v>261</v>
      </c>
      <c r="K263" s="10">
        <v>42</v>
      </c>
      <c r="L263" s="10">
        <v>144</v>
      </c>
      <c r="M263" s="10">
        <v>55</v>
      </c>
      <c r="N263" s="10">
        <v>48</v>
      </c>
      <c r="O263">
        <v>3</v>
      </c>
      <c r="P263">
        <v>4</v>
      </c>
      <c r="Q263">
        <v>4</v>
      </c>
      <c r="R263">
        <v>9</v>
      </c>
      <c r="S263">
        <v>3</v>
      </c>
      <c r="T263" t="s">
        <v>125</v>
      </c>
    </row>
    <row r="264" spans="1:20" x14ac:dyDescent="0.3">
      <c r="A264">
        <v>1331</v>
      </c>
      <c r="B264">
        <v>1977</v>
      </c>
      <c r="C264" t="s">
        <v>28</v>
      </c>
      <c r="D264" t="s">
        <v>31</v>
      </c>
      <c r="E264" s="2">
        <v>35790</v>
      </c>
      <c r="F264">
        <v>1</v>
      </c>
      <c r="G264">
        <v>0</v>
      </c>
      <c r="H264" s="3">
        <v>41276</v>
      </c>
      <c r="I264">
        <v>54</v>
      </c>
      <c r="J264" s="10">
        <v>12</v>
      </c>
      <c r="K264" s="10">
        <v>6</v>
      </c>
      <c r="L264" s="10">
        <v>20</v>
      </c>
      <c r="M264" s="10">
        <v>30</v>
      </c>
      <c r="N264" s="10">
        <v>1</v>
      </c>
      <c r="O264">
        <v>2</v>
      </c>
      <c r="P264">
        <v>2</v>
      </c>
      <c r="Q264">
        <v>0</v>
      </c>
      <c r="R264">
        <v>3</v>
      </c>
      <c r="S264">
        <v>7</v>
      </c>
      <c r="T264" t="s">
        <v>131</v>
      </c>
    </row>
    <row r="265" spans="1:20" x14ac:dyDescent="0.3">
      <c r="A265">
        <v>1340</v>
      </c>
      <c r="B265">
        <v>1986</v>
      </c>
      <c r="C265" t="s">
        <v>28</v>
      </c>
      <c r="D265" t="s">
        <v>33</v>
      </c>
      <c r="E265" s="2">
        <v>92910</v>
      </c>
      <c r="F265">
        <v>0</v>
      </c>
      <c r="G265">
        <v>0</v>
      </c>
      <c r="H265" s="3">
        <v>41753</v>
      </c>
      <c r="I265">
        <v>42</v>
      </c>
      <c r="J265" s="10">
        <v>551</v>
      </c>
      <c r="K265" s="10">
        <v>137</v>
      </c>
      <c r="L265" s="10">
        <v>792</v>
      </c>
      <c r="M265" s="10">
        <v>179</v>
      </c>
      <c r="N265" s="10">
        <v>103</v>
      </c>
      <c r="O265">
        <v>1</v>
      </c>
      <c r="P265">
        <v>6</v>
      </c>
      <c r="Q265">
        <v>7</v>
      </c>
      <c r="R265">
        <v>13</v>
      </c>
      <c r="S265">
        <v>1</v>
      </c>
      <c r="T265" t="s">
        <v>127</v>
      </c>
    </row>
    <row r="266" spans="1:20" x14ac:dyDescent="0.3">
      <c r="A266">
        <v>1343</v>
      </c>
      <c r="B266">
        <v>1968</v>
      </c>
      <c r="C266" t="s">
        <v>28</v>
      </c>
      <c r="D266" t="s">
        <v>35</v>
      </c>
      <c r="E266" s="2">
        <v>58554</v>
      </c>
      <c r="F266">
        <v>1</v>
      </c>
      <c r="G266">
        <v>1</v>
      </c>
      <c r="H266" s="3">
        <v>41178</v>
      </c>
      <c r="I266">
        <v>55</v>
      </c>
      <c r="J266" s="10">
        <v>368</v>
      </c>
      <c r="K266" s="10">
        <v>24</v>
      </c>
      <c r="L266" s="10">
        <v>68</v>
      </c>
      <c r="M266" s="10">
        <v>38</v>
      </c>
      <c r="N266" s="10">
        <v>0</v>
      </c>
      <c r="O266">
        <v>6</v>
      </c>
      <c r="P266">
        <v>8</v>
      </c>
      <c r="Q266">
        <v>2</v>
      </c>
      <c r="R266">
        <v>6</v>
      </c>
      <c r="S266">
        <v>7</v>
      </c>
      <c r="T266" t="s">
        <v>130</v>
      </c>
    </row>
    <row r="267" spans="1:20" x14ac:dyDescent="0.3">
      <c r="A267">
        <v>1349</v>
      </c>
      <c r="B267">
        <v>1970</v>
      </c>
      <c r="C267" t="s">
        <v>28</v>
      </c>
      <c r="D267" t="s">
        <v>33</v>
      </c>
      <c r="E267" s="2">
        <v>50447</v>
      </c>
      <c r="F267">
        <v>2</v>
      </c>
      <c r="G267">
        <v>0</v>
      </c>
      <c r="H267" s="3">
        <v>41750</v>
      </c>
      <c r="I267">
        <v>4</v>
      </c>
      <c r="J267" s="10">
        <v>85</v>
      </c>
      <c r="K267" s="10">
        <v>7</v>
      </c>
      <c r="L267" s="10">
        <v>24</v>
      </c>
      <c r="M267" s="10">
        <v>2</v>
      </c>
      <c r="N267" s="10">
        <v>3</v>
      </c>
      <c r="O267">
        <v>1</v>
      </c>
      <c r="P267">
        <v>3</v>
      </c>
      <c r="Q267">
        <v>1</v>
      </c>
      <c r="R267">
        <v>3</v>
      </c>
      <c r="S267">
        <v>6</v>
      </c>
      <c r="T267" t="s">
        <v>128</v>
      </c>
    </row>
    <row r="268" spans="1:20" x14ac:dyDescent="0.3">
      <c r="A268">
        <v>1351</v>
      </c>
      <c r="B268">
        <v>1956</v>
      </c>
      <c r="C268" t="s">
        <v>41</v>
      </c>
      <c r="D268" t="s">
        <v>35</v>
      </c>
      <c r="E268" s="2">
        <v>58656</v>
      </c>
      <c r="F268">
        <v>0</v>
      </c>
      <c r="G268">
        <v>1</v>
      </c>
      <c r="H268" s="3">
        <v>41172</v>
      </c>
      <c r="I268">
        <v>25</v>
      </c>
      <c r="J268" s="10">
        <v>962</v>
      </c>
      <c r="K268" s="10">
        <v>12</v>
      </c>
      <c r="L268" s="10">
        <v>194</v>
      </c>
      <c r="M268" s="10">
        <v>16</v>
      </c>
      <c r="N268" s="10">
        <v>24</v>
      </c>
      <c r="O268">
        <v>4</v>
      </c>
      <c r="P268">
        <v>7</v>
      </c>
      <c r="Q268">
        <v>8</v>
      </c>
      <c r="R268">
        <v>13</v>
      </c>
      <c r="S268">
        <v>6</v>
      </c>
      <c r="T268" t="s">
        <v>127</v>
      </c>
    </row>
    <row r="269" spans="1:20" x14ac:dyDescent="0.3">
      <c r="A269">
        <v>1357</v>
      </c>
      <c r="B269">
        <v>1970</v>
      </c>
      <c r="C269" t="s">
        <v>28</v>
      </c>
      <c r="D269" t="s">
        <v>35</v>
      </c>
      <c r="E269" s="2">
        <v>74854</v>
      </c>
      <c r="F269">
        <v>1</v>
      </c>
      <c r="G269">
        <v>2</v>
      </c>
      <c r="H269" s="3">
        <v>41372</v>
      </c>
      <c r="I269">
        <v>90</v>
      </c>
      <c r="J269" s="10">
        <v>856</v>
      </c>
      <c r="K269" s="10">
        <v>59</v>
      </c>
      <c r="L269" s="10">
        <v>487</v>
      </c>
      <c r="M269" s="10">
        <v>58</v>
      </c>
      <c r="N269" s="10">
        <v>29</v>
      </c>
      <c r="O269">
        <v>7</v>
      </c>
      <c r="P269">
        <v>2</v>
      </c>
      <c r="Q269">
        <v>5</v>
      </c>
      <c r="R269">
        <v>5</v>
      </c>
      <c r="S269">
        <v>5</v>
      </c>
      <c r="T269" t="s">
        <v>129</v>
      </c>
    </row>
    <row r="270" spans="1:20" x14ac:dyDescent="0.3">
      <c r="A270">
        <v>1361</v>
      </c>
      <c r="B270">
        <v>1974</v>
      </c>
      <c r="C270" t="s">
        <v>41</v>
      </c>
      <c r="D270" t="s">
        <v>33</v>
      </c>
      <c r="E270" s="2">
        <v>82584</v>
      </c>
      <c r="F270">
        <v>0</v>
      </c>
      <c r="G270">
        <v>0</v>
      </c>
      <c r="H270" s="3">
        <v>41429</v>
      </c>
      <c r="I270">
        <v>26</v>
      </c>
      <c r="J270" s="10">
        <v>1076</v>
      </c>
      <c r="K270" s="10">
        <v>68</v>
      </c>
      <c r="L270" s="10">
        <v>103</v>
      </c>
      <c r="M270" s="10">
        <v>29</v>
      </c>
      <c r="N270" s="10">
        <v>91</v>
      </c>
      <c r="O270">
        <v>1</v>
      </c>
      <c r="P270">
        <v>3</v>
      </c>
      <c r="Q270">
        <v>4</v>
      </c>
      <c r="R270">
        <v>8</v>
      </c>
      <c r="S270">
        <v>1</v>
      </c>
      <c r="T270" t="s">
        <v>127</v>
      </c>
    </row>
    <row r="271" spans="1:20" x14ac:dyDescent="0.3">
      <c r="A271">
        <v>1362</v>
      </c>
      <c r="B271">
        <v>1972</v>
      </c>
      <c r="C271" t="s">
        <v>28</v>
      </c>
      <c r="D271" t="s">
        <v>31</v>
      </c>
      <c r="E271" s="2">
        <v>31907</v>
      </c>
      <c r="F271">
        <v>0</v>
      </c>
      <c r="G271">
        <v>0</v>
      </c>
      <c r="H271" s="3">
        <v>41337</v>
      </c>
      <c r="I271">
        <v>75</v>
      </c>
      <c r="J271" s="10">
        <v>33</v>
      </c>
      <c r="K271" s="10">
        <v>87</v>
      </c>
      <c r="L271" s="10">
        <v>64</v>
      </c>
      <c r="M271" s="10">
        <v>175</v>
      </c>
      <c r="N271" s="10">
        <v>16</v>
      </c>
      <c r="O271">
        <v>1</v>
      </c>
      <c r="P271">
        <v>6</v>
      </c>
      <c r="Q271">
        <v>1</v>
      </c>
      <c r="R271">
        <v>6</v>
      </c>
      <c r="S271">
        <v>7</v>
      </c>
      <c r="T271" t="s">
        <v>129</v>
      </c>
    </row>
    <row r="272" spans="1:20" x14ac:dyDescent="0.3">
      <c r="A272">
        <v>1371</v>
      </c>
      <c r="B272">
        <v>1976</v>
      </c>
      <c r="C272" t="s">
        <v>28</v>
      </c>
      <c r="D272" t="s">
        <v>31</v>
      </c>
      <c r="E272" s="2">
        <v>79941</v>
      </c>
      <c r="F272">
        <v>0</v>
      </c>
      <c r="G272">
        <v>0</v>
      </c>
      <c r="H272" s="3">
        <v>41818</v>
      </c>
      <c r="I272">
        <v>72</v>
      </c>
      <c r="J272" s="10">
        <v>123</v>
      </c>
      <c r="K272" s="10">
        <v>164</v>
      </c>
      <c r="L272" s="10">
        <v>266</v>
      </c>
      <c r="M272" s="10">
        <v>227</v>
      </c>
      <c r="N272" s="10">
        <v>30</v>
      </c>
      <c r="O272">
        <v>1</v>
      </c>
      <c r="P272">
        <v>2</v>
      </c>
      <c r="Q272">
        <v>4</v>
      </c>
      <c r="R272">
        <v>9</v>
      </c>
      <c r="S272">
        <v>1</v>
      </c>
      <c r="T272" t="s">
        <v>131</v>
      </c>
    </row>
    <row r="273" spans="1:20" x14ac:dyDescent="0.3">
      <c r="A273">
        <v>1377</v>
      </c>
      <c r="B273">
        <v>1954</v>
      </c>
      <c r="C273" t="s">
        <v>41</v>
      </c>
      <c r="D273" t="s">
        <v>42</v>
      </c>
      <c r="E273" s="2">
        <v>44551</v>
      </c>
      <c r="F273">
        <v>0</v>
      </c>
      <c r="G273">
        <v>1</v>
      </c>
      <c r="H273" s="3">
        <v>41517</v>
      </c>
      <c r="I273">
        <v>24</v>
      </c>
      <c r="J273" s="10">
        <v>182</v>
      </c>
      <c r="K273" s="10">
        <v>4</v>
      </c>
      <c r="L273" s="10">
        <v>33</v>
      </c>
      <c r="M273" s="10">
        <v>0</v>
      </c>
      <c r="N273" s="10">
        <v>0</v>
      </c>
      <c r="O273">
        <v>2</v>
      </c>
      <c r="P273">
        <v>4</v>
      </c>
      <c r="Q273">
        <v>1</v>
      </c>
      <c r="R273">
        <v>5</v>
      </c>
      <c r="S273">
        <v>7</v>
      </c>
      <c r="T273" t="s">
        <v>125</v>
      </c>
    </row>
    <row r="274" spans="1:20" x14ac:dyDescent="0.3">
      <c r="A274">
        <v>1378</v>
      </c>
      <c r="B274">
        <v>1972</v>
      </c>
      <c r="C274" t="s">
        <v>133</v>
      </c>
      <c r="D274" t="s">
        <v>35</v>
      </c>
      <c r="E274" s="2">
        <v>50334</v>
      </c>
      <c r="F274">
        <v>0</v>
      </c>
      <c r="G274">
        <v>1</v>
      </c>
      <c r="H274" s="3">
        <v>41479</v>
      </c>
      <c r="I274">
        <v>24</v>
      </c>
      <c r="J274" s="10">
        <v>284</v>
      </c>
      <c r="K274" s="10">
        <v>16</v>
      </c>
      <c r="L274" s="10">
        <v>160</v>
      </c>
      <c r="M274" s="10">
        <v>84</v>
      </c>
      <c r="N274" s="10">
        <v>16</v>
      </c>
      <c r="O274">
        <v>6</v>
      </c>
      <c r="P274">
        <v>7</v>
      </c>
      <c r="Q274">
        <v>4</v>
      </c>
      <c r="R274">
        <v>6</v>
      </c>
      <c r="S274">
        <v>6</v>
      </c>
      <c r="T274" t="s">
        <v>125</v>
      </c>
    </row>
    <row r="275" spans="1:20" x14ac:dyDescent="0.3">
      <c r="A275">
        <v>1379</v>
      </c>
      <c r="B275">
        <v>1992</v>
      </c>
      <c r="C275" t="s">
        <v>41</v>
      </c>
      <c r="D275" t="s">
        <v>35</v>
      </c>
      <c r="E275" s="2">
        <v>42670</v>
      </c>
      <c r="F275">
        <v>0</v>
      </c>
      <c r="G275">
        <v>0</v>
      </c>
      <c r="H275" s="3">
        <v>41391</v>
      </c>
      <c r="I275">
        <v>12</v>
      </c>
      <c r="J275" s="10">
        <v>154</v>
      </c>
      <c r="K275" s="10">
        <v>2</v>
      </c>
      <c r="L275" s="10">
        <v>46</v>
      </c>
      <c r="M275" s="10">
        <v>20</v>
      </c>
      <c r="N275" s="10">
        <v>4</v>
      </c>
      <c r="O275">
        <v>1</v>
      </c>
      <c r="P275">
        <v>4</v>
      </c>
      <c r="Q275">
        <v>2</v>
      </c>
      <c r="R275">
        <v>4</v>
      </c>
      <c r="S275">
        <v>4</v>
      </c>
      <c r="T275" t="s">
        <v>125</v>
      </c>
    </row>
    <row r="276" spans="1:20" x14ac:dyDescent="0.3">
      <c r="A276">
        <v>1381</v>
      </c>
      <c r="B276">
        <v>1982</v>
      </c>
      <c r="C276" t="s">
        <v>37</v>
      </c>
      <c r="D276" t="s">
        <v>31</v>
      </c>
      <c r="E276" s="2">
        <v>38513</v>
      </c>
      <c r="F276">
        <v>1</v>
      </c>
      <c r="G276">
        <v>0</v>
      </c>
      <c r="H276" s="3">
        <v>41667</v>
      </c>
      <c r="I276">
        <v>20</v>
      </c>
      <c r="J276" s="10">
        <v>172</v>
      </c>
      <c r="K276" s="10">
        <v>3</v>
      </c>
      <c r="L276" s="10">
        <v>115</v>
      </c>
      <c r="M276" s="10">
        <v>16</v>
      </c>
      <c r="N276" s="10">
        <v>0</v>
      </c>
      <c r="O276">
        <v>5</v>
      </c>
      <c r="P276">
        <v>6</v>
      </c>
      <c r="Q276">
        <v>1</v>
      </c>
      <c r="R276">
        <v>5</v>
      </c>
      <c r="S276">
        <v>8</v>
      </c>
      <c r="T276" t="s">
        <v>127</v>
      </c>
    </row>
    <row r="277" spans="1:20" x14ac:dyDescent="0.3">
      <c r="A277">
        <v>1384</v>
      </c>
      <c r="B277">
        <v>1992</v>
      </c>
      <c r="C277" t="s">
        <v>44</v>
      </c>
      <c r="D277" t="s">
        <v>33</v>
      </c>
      <c r="E277" s="2">
        <v>17256</v>
      </c>
      <c r="F277">
        <v>1</v>
      </c>
      <c r="G277">
        <v>0</v>
      </c>
      <c r="H277" s="3">
        <v>41601</v>
      </c>
      <c r="I277">
        <v>10</v>
      </c>
      <c r="J277" s="10">
        <v>6</v>
      </c>
      <c r="K277" s="10">
        <v>4</v>
      </c>
      <c r="L277" s="10">
        <v>14</v>
      </c>
      <c r="M277" s="10">
        <v>8</v>
      </c>
      <c r="N277" s="10">
        <v>8</v>
      </c>
      <c r="O277">
        <v>2</v>
      </c>
      <c r="P277">
        <v>2</v>
      </c>
      <c r="Q277">
        <v>1</v>
      </c>
      <c r="R277">
        <v>2</v>
      </c>
      <c r="S277">
        <v>8</v>
      </c>
      <c r="T277" t="s">
        <v>130</v>
      </c>
    </row>
    <row r="278" spans="1:20" x14ac:dyDescent="0.3">
      <c r="A278">
        <v>1386</v>
      </c>
      <c r="B278">
        <v>1967</v>
      </c>
      <c r="C278" t="s">
        <v>28</v>
      </c>
      <c r="D278" t="s">
        <v>35</v>
      </c>
      <c r="E278" s="2">
        <v>32474</v>
      </c>
      <c r="F278">
        <v>1</v>
      </c>
      <c r="G278">
        <v>1</v>
      </c>
      <c r="H278" s="3">
        <v>41770</v>
      </c>
      <c r="I278">
        <v>0</v>
      </c>
      <c r="J278" s="10">
        <v>10</v>
      </c>
      <c r="K278" s="10">
        <v>0</v>
      </c>
      <c r="L278" s="10">
        <v>1</v>
      </c>
      <c r="M278" s="10">
        <v>0</v>
      </c>
      <c r="N278" s="10">
        <v>0</v>
      </c>
      <c r="O278">
        <v>1</v>
      </c>
      <c r="P278">
        <v>1</v>
      </c>
      <c r="Q278">
        <v>0</v>
      </c>
      <c r="R278">
        <v>2</v>
      </c>
      <c r="S278">
        <v>7</v>
      </c>
      <c r="T278" t="s">
        <v>131</v>
      </c>
    </row>
    <row r="279" spans="1:20" x14ac:dyDescent="0.3">
      <c r="A279">
        <v>1388</v>
      </c>
      <c r="B279">
        <v>1975</v>
      </c>
      <c r="C279" t="s">
        <v>28</v>
      </c>
      <c r="D279" t="s">
        <v>31</v>
      </c>
      <c r="E279" s="2">
        <v>33249</v>
      </c>
      <c r="F279">
        <v>1</v>
      </c>
      <c r="G279">
        <v>0</v>
      </c>
      <c r="H279" s="3">
        <v>41325</v>
      </c>
      <c r="I279">
        <v>11</v>
      </c>
      <c r="J279" s="10">
        <v>6</v>
      </c>
      <c r="K279" s="10">
        <v>10</v>
      </c>
      <c r="L279" s="10">
        <v>21</v>
      </c>
      <c r="M279" s="10">
        <v>19</v>
      </c>
      <c r="N279" s="10">
        <v>14</v>
      </c>
      <c r="O279">
        <v>2</v>
      </c>
      <c r="P279">
        <v>2</v>
      </c>
      <c r="Q279">
        <v>1</v>
      </c>
      <c r="R279">
        <v>3</v>
      </c>
      <c r="S279">
        <v>6</v>
      </c>
      <c r="T279" t="s">
        <v>131</v>
      </c>
    </row>
    <row r="280" spans="1:20" x14ac:dyDescent="0.3">
      <c r="A280">
        <v>1399</v>
      </c>
      <c r="B280">
        <v>1958</v>
      </c>
      <c r="C280" t="s">
        <v>28</v>
      </c>
      <c r="D280" t="s">
        <v>33</v>
      </c>
      <c r="E280" s="2">
        <v>72905</v>
      </c>
      <c r="F280">
        <v>0</v>
      </c>
      <c r="G280">
        <v>0</v>
      </c>
      <c r="H280" s="3">
        <v>41660</v>
      </c>
      <c r="I280">
        <v>52</v>
      </c>
      <c r="J280" s="10">
        <v>407</v>
      </c>
      <c r="K280" s="10">
        <v>114</v>
      </c>
      <c r="L280" s="10">
        <v>445</v>
      </c>
      <c r="M280" s="10">
        <v>181</v>
      </c>
      <c r="N280" s="10">
        <v>165</v>
      </c>
      <c r="O280">
        <v>1</v>
      </c>
      <c r="P280">
        <v>3</v>
      </c>
      <c r="Q280">
        <v>7</v>
      </c>
      <c r="R280">
        <v>9</v>
      </c>
      <c r="S280">
        <v>1</v>
      </c>
      <c r="T280" t="s">
        <v>127</v>
      </c>
    </row>
    <row r="281" spans="1:20" x14ac:dyDescent="0.3">
      <c r="A281">
        <v>1402</v>
      </c>
      <c r="B281">
        <v>1954</v>
      </c>
      <c r="C281" t="s">
        <v>41</v>
      </c>
      <c r="D281" t="s">
        <v>33</v>
      </c>
      <c r="E281" s="2">
        <v>66991</v>
      </c>
      <c r="F281">
        <v>0</v>
      </c>
      <c r="G281">
        <v>0</v>
      </c>
      <c r="H281" s="3">
        <v>41163</v>
      </c>
      <c r="I281">
        <v>1</v>
      </c>
      <c r="J281" s="10">
        <v>496</v>
      </c>
      <c r="K281" s="10">
        <v>36</v>
      </c>
      <c r="L281" s="10">
        <v>460</v>
      </c>
      <c r="M281" s="10">
        <v>189</v>
      </c>
      <c r="N281" s="10">
        <v>60</v>
      </c>
      <c r="O281">
        <v>3</v>
      </c>
      <c r="P281">
        <v>4</v>
      </c>
      <c r="Q281">
        <v>8</v>
      </c>
      <c r="R281">
        <v>6</v>
      </c>
      <c r="S281">
        <v>3</v>
      </c>
      <c r="T281" t="s">
        <v>129</v>
      </c>
    </row>
    <row r="282" spans="1:20" x14ac:dyDescent="0.3">
      <c r="A282">
        <v>1403</v>
      </c>
      <c r="B282">
        <v>1975</v>
      </c>
      <c r="C282" t="s">
        <v>133</v>
      </c>
      <c r="D282" t="s">
        <v>35</v>
      </c>
      <c r="E282" s="2">
        <v>34984</v>
      </c>
      <c r="F282">
        <v>1</v>
      </c>
      <c r="G282">
        <v>1</v>
      </c>
      <c r="H282" s="3">
        <v>41158</v>
      </c>
      <c r="I282">
        <v>40</v>
      </c>
      <c r="J282" s="10">
        <v>8</v>
      </c>
      <c r="K282" s="10">
        <v>4</v>
      </c>
      <c r="L282" s="10">
        <v>15</v>
      </c>
      <c r="M282" s="10">
        <v>3</v>
      </c>
      <c r="N282" s="10">
        <v>5</v>
      </c>
      <c r="O282">
        <v>2</v>
      </c>
      <c r="P282">
        <v>1</v>
      </c>
      <c r="Q282">
        <v>0</v>
      </c>
      <c r="R282">
        <v>3</v>
      </c>
      <c r="S282">
        <v>7</v>
      </c>
      <c r="T282" t="s">
        <v>127</v>
      </c>
    </row>
    <row r="283" spans="1:20" x14ac:dyDescent="0.3">
      <c r="A283">
        <v>1404</v>
      </c>
      <c r="B283">
        <v>1968</v>
      </c>
      <c r="C283" t="s">
        <v>28</v>
      </c>
      <c r="D283" t="s">
        <v>35</v>
      </c>
      <c r="E283" s="2">
        <v>34916</v>
      </c>
      <c r="F283">
        <v>2</v>
      </c>
      <c r="G283">
        <v>0</v>
      </c>
      <c r="H283" s="3">
        <v>41409</v>
      </c>
      <c r="I283">
        <v>89</v>
      </c>
      <c r="J283" s="10">
        <v>51</v>
      </c>
      <c r="K283" s="10">
        <v>23</v>
      </c>
      <c r="L283" s="10">
        <v>82</v>
      </c>
      <c r="M283" s="10">
        <v>33</v>
      </c>
      <c r="N283" s="10">
        <v>0</v>
      </c>
      <c r="O283">
        <v>4</v>
      </c>
      <c r="P283">
        <v>5</v>
      </c>
      <c r="Q283">
        <v>1</v>
      </c>
      <c r="R283">
        <v>3</v>
      </c>
      <c r="S283">
        <v>9</v>
      </c>
      <c r="T283" t="s">
        <v>125</v>
      </c>
    </row>
    <row r="284" spans="1:20" x14ac:dyDescent="0.3">
      <c r="A284">
        <v>1406</v>
      </c>
      <c r="B284">
        <v>1975</v>
      </c>
      <c r="C284" t="s">
        <v>28</v>
      </c>
      <c r="D284" t="s">
        <v>31</v>
      </c>
      <c r="E284" s="2">
        <v>53201</v>
      </c>
      <c r="F284">
        <v>1</v>
      </c>
      <c r="G284">
        <v>1</v>
      </c>
      <c r="H284" s="3">
        <v>41317</v>
      </c>
      <c r="I284">
        <v>49</v>
      </c>
      <c r="J284" s="10">
        <v>280</v>
      </c>
      <c r="K284" s="10">
        <v>7</v>
      </c>
      <c r="L284" s="10">
        <v>81</v>
      </c>
      <c r="M284" s="10">
        <v>20</v>
      </c>
      <c r="N284" s="10">
        <v>0</v>
      </c>
      <c r="O284">
        <v>8</v>
      </c>
      <c r="P284">
        <v>6</v>
      </c>
      <c r="Q284">
        <v>3</v>
      </c>
      <c r="R284">
        <v>5</v>
      </c>
      <c r="S284">
        <v>7</v>
      </c>
      <c r="T284" t="s">
        <v>127</v>
      </c>
    </row>
    <row r="285" spans="1:20" x14ac:dyDescent="0.3">
      <c r="A285">
        <v>1407</v>
      </c>
      <c r="B285">
        <v>1986</v>
      </c>
      <c r="C285" t="s">
        <v>44</v>
      </c>
      <c r="D285" t="s">
        <v>33</v>
      </c>
      <c r="E285" s="2">
        <v>20425</v>
      </c>
      <c r="F285">
        <v>1</v>
      </c>
      <c r="G285">
        <v>0</v>
      </c>
      <c r="H285" s="3">
        <v>41211</v>
      </c>
      <c r="I285">
        <v>5</v>
      </c>
      <c r="J285" s="10">
        <v>4</v>
      </c>
      <c r="K285" s="10">
        <v>12</v>
      </c>
      <c r="L285" s="10">
        <v>5</v>
      </c>
      <c r="M285" s="10">
        <v>3</v>
      </c>
      <c r="N285" s="10">
        <v>16</v>
      </c>
      <c r="O285">
        <v>2</v>
      </c>
      <c r="P285">
        <v>2</v>
      </c>
      <c r="Q285">
        <v>0</v>
      </c>
      <c r="R285">
        <v>3</v>
      </c>
      <c r="S285">
        <v>7</v>
      </c>
      <c r="T285" t="s">
        <v>129</v>
      </c>
    </row>
    <row r="286" spans="1:20" x14ac:dyDescent="0.3">
      <c r="A286">
        <v>1409</v>
      </c>
      <c r="B286">
        <v>1951</v>
      </c>
      <c r="C286" t="s">
        <v>28</v>
      </c>
      <c r="D286" t="s">
        <v>35</v>
      </c>
      <c r="E286" s="2">
        <v>40689</v>
      </c>
      <c r="F286">
        <v>0</v>
      </c>
      <c r="G286">
        <v>1</v>
      </c>
      <c r="H286" s="3">
        <v>41351</v>
      </c>
      <c r="I286">
        <v>69</v>
      </c>
      <c r="J286" s="10">
        <v>270</v>
      </c>
      <c r="K286" s="10">
        <v>3</v>
      </c>
      <c r="L286" s="10">
        <v>27</v>
      </c>
      <c r="M286" s="10">
        <v>39</v>
      </c>
      <c r="N286" s="10">
        <v>6</v>
      </c>
      <c r="O286">
        <v>7</v>
      </c>
      <c r="P286">
        <v>7</v>
      </c>
      <c r="Q286">
        <v>1</v>
      </c>
      <c r="R286">
        <v>5</v>
      </c>
      <c r="S286">
        <v>8</v>
      </c>
      <c r="T286" t="s">
        <v>130</v>
      </c>
    </row>
    <row r="287" spans="1:20" x14ac:dyDescent="0.3">
      <c r="A287">
        <v>1411</v>
      </c>
      <c r="B287">
        <v>1952</v>
      </c>
      <c r="C287" t="s">
        <v>28</v>
      </c>
      <c r="D287" t="s">
        <v>29</v>
      </c>
      <c r="E287" s="2">
        <v>82623</v>
      </c>
      <c r="F287">
        <v>0</v>
      </c>
      <c r="G287">
        <v>0</v>
      </c>
      <c r="H287" s="3">
        <v>41588</v>
      </c>
      <c r="I287">
        <v>58</v>
      </c>
      <c r="J287" s="10">
        <v>204</v>
      </c>
      <c r="K287" s="10">
        <v>34</v>
      </c>
      <c r="L287" s="10">
        <v>204</v>
      </c>
      <c r="M287" s="10">
        <v>172</v>
      </c>
      <c r="N287" s="10">
        <v>153</v>
      </c>
      <c r="O287">
        <v>1</v>
      </c>
      <c r="P287">
        <v>2</v>
      </c>
      <c r="Q287">
        <v>9</v>
      </c>
      <c r="R287">
        <v>4</v>
      </c>
      <c r="S287">
        <v>1</v>
      </c>
      <c r="T287" t="s">
        <v>127</v>
      </c>
    </row>
    <row r="288" spans="1:20" x14ac:dyDescent="0.3">
      <c r="A288">
        <v>1419</v>
      </c>
      <c r="B288">
        <v>1950</v>
      </c>
      <c r="C288" t="s">
        <v>28</v>
      </c>
      <c r="D288" t="s">
        <v>35</v>
      </c>
      <c r="E288" s="2">
        <v>34026</v>
      </c>
      <c r="F288">
        <v>1</v>
      </c>
      <c r="G288">
        <v>1</v>
      </c>
      <c r="H288" s="3">
        <v>41491</v>
      </c>
      <c r="I288">
        <v>11</v>
      </c>
      <c r="J288" s="10">
        <v>18</v>
      </c>
      <c r="K288" s="10">
        <v>6</v>
      </c>
      <c r="L288" s="10">
        <v>15</v>
      </c>
      <c r="M288" s="10">
        <v>12</v>
      </c>
      <c r="N288" s="10">
        <v>8</v>
      </c>
      <c r="O288">
        <v>3</v>
      </c>
      <c r="P288">
        <v>2</v>
      </c>
      <c r="Q288">
        <v>1</v>
      </c>
      <c r="R288">
        <v>3</v>
      </c>
      <c r="S288">
        <v>5</v>
      </c>
      <c r="T288" t="s">
        <v>127</v>
      </c>
    </row>
    <row r="289" spans="1:20" x14ac:dyDescent="0.3">
      <c r="A289">
        <v>1440</v>
      </c>
      <c r="B289">
        <v>1978</v>
      </c>
      <c r="C289" t="s">
        <v>133</v>
      </c>
      <c r="D289" t="s">
        <v>35</v>
      </c>
      <c r="E289" s="2">
        <v>52513</v>
      </c>
      <c r="F289">
        <v>0</v>
      </c>
      <c r="G289">
        <v>0</v>
      </c>
      <c r="H289" s="3">
        <v>41156</v>
      </c>
      <c r="I289">
        <v>84</v>
      </c>
      <c r="J289" s="10">
        <v>367</v>
      </c>
      <c r="K289" s="10">
        <v>17</v>
      </c>
      <c r="L289" s="10">
        <v>241</v>
      </c>
      <c r="M289" s="10">
        <v>104</v>
      </c>
      <c r="N289" s="10">
        <v>188</v>
      </c>
      <c r="O289">
        <v>2</v>
      </c>
      <c r="P289">
        <v>9</v>
      </c>
      <c r="Q289">
        <v>5</v>
      </c>
      <c r="R289">
        <v>9</v>
      </c>
      <c r="S289">
        <v>7</v>
      </c>
      <c r="T289" t="s">
        <v>127</v>
      </c>
    </row>
    <row r="290" spans="1:20" x14ac:dyDescent="0.3">
      <c r="A290">
        <v>1446</v>
      </c>
      <c r="B290">
        <v>1956</v>
      </c>
      <c r="C290" t="s">
        <v>41</v>
      </c>
      <c r="D290" t="s">
        <v>31</v>
      </c>
      <c r="E290" s="2">
        <v>86424</v>
      </c>
      <c r="F290">
        <v>0</v>
      </c>
      <c r="G290">
        <v>0</v>
      </c>
      <c r="H290" s="3">
        <v>41734</v>
      </c>
      <c r="I290">
        <v>12</v>
      </c>
      <c r="J290" s="10">
        <v>387</v>
      </c>
      <c r="K290" s="10">
        <v>68</v>
      </c>
      <c r="L290" s="10">
        <v>569</v>
      </c>
      <c r="M290" s="10">
        <v>89</v>
      </c>
      <c r="N290" s="10">
        <v>45</v>
      </c>
      <c r="O290">
        <v>1</v>
      </c>
      <c r="P290">
        <v>6</v>
      </c>
      <c r="Q290">
        <v>9</v>
      </c>
      <c r="R290">
        <v>12</v>
      </c>
      <c r="S290">
        <v>1</v>
      </c>
      <c r="T290" t="s">
        <v>125</v>
      </c>
    </row>
    <row r="291" spans="1:20" x14ac:dyDescent="0.3">
      <c r="A291">
        <v>1448</v>
      </c>
      <c r="B291">
        <v>1963</v>
      </c>
      <c r="C291" t="s">
        <v>41</v>
      </c>
      <c r="D291" t="s">
        <v>33</v>
      </c>
      <c r="E291" s="2">
        <v>33562</v>
      </c>
      <c r="F291">
        <v>1</v>
      </c>
      <c r="G291">
        <v>2</v>
      </c>
      <c r="H291" s="3">
        <v>41815</v>
      </c>
      <c r="I291">
        <v>33</v>
      </c>
      <c r="J291" s="10">
        <v>21</v>
      </c>
      <c r="K291" s="10">
        <v>12</v>
      </c>
      <c r="L291" s="10">
        <v>12</v>
      </c>
      <c r="M291" s="10">
        <v>0</v>
      </c>
      <c r="N291" s="10">
        <v>3</v>
      </c>
      <c r="O291">
        <v>3</v>
      </c>
      <c r="P291">
        <v>2</v>
      </c>
      <c r="Q291">
        <v>0</v>
      </c>
      <c r="R291">
        <v>4</v>
      </c>
      <c r="S291">
        <v>4</v>
      </c>
      <c r="T291" t="s">
        <v>128</v>
      </c>
    </row>
    <row r="292" spans="1:20" x14ac:dyDescent="0.3">
      <c r="A292">
        <v>1453</v>
      </c>
      <c r="B292">
        <v>1943</v>
      </c>
      <c r="C292" t="s">
        <v>37</v>
      </c>
      <c r="D292" t="s">
        <v>42</v>
      </c>
      <c r="E292" s="2">
        <v>57513</v>
      </c>
      <c r="F292">
        <v>0</v>
      </c>
      <c r="G292">
        <v>0</v>
      </c>
      <c r="H292" s="3">
        <v>41461</v>
      </c>
      <c r="I292">
        <v>59</v>
      </c>
      <c r="J292" s="10">
        <v>735</v>
      </c>
      <c r="K292" s="10">
        <v>40</v>
      </c>
      <c r="L292" s="10">
        <v>183</v>
      </c>
      <c r="M292" s="10">
        <v>52</v>
      </c>
      <c r="N292" s="10">
        <v>20</v>
      </c>
      <c r="O292">
        <v>2</v>
      </c>
      <c r="P292">
        <v>9</v>
      </c>
      <c r="Q292">
        <v>3</v>
      </c>
      <c r="R292">
        <v>13</v>
      </c>
      <c r="S292">
        <v>6</v>
      </c>
      <c r="T292" t="s">
        <v>127</v>
      </c>
    </row>
    <row r="293" spans="1:20" x14ac:dyDescent="0.3">
      <c r="A293">
        <v>1456</v>
      </c>
      <c r="B293">
        <v>1979</v>
      </c>
      <c r="C293" t="s">
        <v>28</v>
      </c>
      <c r="D293" t="s">
        <v>31</v>
      </c>
      <c r="E293" s="2">
        <v>60474</v>
      </c>
      <c r="F293">
        <v>0</v>
      </c>
      <c r="G293">
        <v>1</v>
      </c>
      <c r="H293" s="3">
        <v>41365</v>
      </c>
      <c r="I293">
        <v>25</v>
      </c>
      <c r="J293" s="10">
        <v>265</v>
      </c>
      <c r="K293" s="10">
        <v>199</v>
      </c>
      <c r="L293" s="10">
        <v>303</v>
      </c>
      <c r="M293" s="10">
        <v>234</v>
      </c>
      <c r="N293" s="10">
        <v>9</v>
      </c>
      <c r="O293">
        <v>7</v>
      </c>
      <c r="P293">
        <v>10</v>
      </c>
      <c r="Q293">
        <v>2</v>
      </c>
      <c r="R293">
        <v>12</v>
      </c>
      <c r="S293">
        <v>7</v>
      </c>
      <c r="T293" t="s">
        <v>128</v>
      </c>
    </row>
    <row r="294" spans="1:20" x14ac:dyDescent="0.3">
      <c r="A294">
        <v>1458</v>
      </c>
      <c r="B294">
        <v>1982</v>
      </c>
      <c r="C294" t="s">
        <v>41</v>
      </c>
      <c r="D294" t="s">
        <v>33</v>
      </c>
      <c r="E294" s="2">
        <v>21059</v>
      </c>
      <c r="F294">
        <v>1</v>
      </c>
      <c r="G294">
        <v>0</v>
      </c>
      <c r="H294" s="3">
        <v>41646</v>
      </c>
      <c r="I294">
        <v>40</v>
      </c>
      <c r="J294" s="10">
        <v>8</v>
      </c>
      <c r="K294" s="10">
        <v>3</v>
      </c>
      <c r="L294" s="10">
        <v>19</v>
      </c>
      <c r="M294" s="10">
        <v>3</v>
      </c>
      <c r="N294" s="10">
        <v>3</v>
      </c>
      <c r="O294">
        <v>3</v>
      </c>
      <c r="P294">
        <v>3</v>
      </c>
      <c r="Q294">
        <v>0</v>
      </c>
      <c r="R294">
        <v>3</v>
      </c>
      <c r="S294">
        <v>6</v>
      </c>
      <c r="T294" t="s">
        <v>127</v>
      </c>
    </row>
    <row r="295" spans="1:20" x14ac:dyDescent="0.3">
      <c r="A295">
        <v>1459</v>
      </c>
      <c r="B295">
        <v>1966</v>
      </c>
      <c r="C295" t="s">
        <v>37</v>
      </c>
      <c r="D295" t="s">
        <v>33</v>
      </c>
      <c r="E295" s="2">
        <v>69063</v>
      </c>
      <c r="F295">
        <v>0</v>
      </c>
      <c r="G295">
        <v>1</v>
      </c>
      <c r="H295" s="3">
        <v>41220</v>
      </c>
      <c r="I295">
        <v>16</v>
      </c>
      <c r="J295" s="10">
        <v>666</v>
      </c>
      <c r="K295" s="10">
        <v>35</v>
      </c>
      <c r="L295" s="10">
        <v>124</v>
      </c>
      <c r="M295" s="10">
        <v>69</v>
      </c>
      <c r="N295" s="10">
        <v>8</v>
      </c>
      <c r="O295">
        <v>1</v>
      </c>
      <c r="P295">
        <v>5</v>
      </c>
      <c r="Q295">
        <v>3</v>
      </c>
      <c r="R295">
        <v>5</v>
      </c>
      <c r="S295">
        <v>3</v>
      </c>
      <c r="T295" t="s">
        <v>127</v>
      </c>
    </row>
    <row r="296" spans="1:20" x14ac:dyDescent="0.3">
      <c r="A296">
        <v>1461</v>
      </c>
      <c r="B296">
        <v>1965</v>
      </c>
      <c r="C296" t="s">
        <v>37</v>
      </c>
      <c r="D296" t="s">
        <v>29</v>
      </c>
      <c r="E296" s="2">
        <v>36921</v>
      </c>
      <c r="F296">
        <v>1</v>
      </c>
      <c r="G296">
        <v>1</v>
      </c>
      <c r="H296" s="3">
        <v>41483</v>
      </c>
      <c r="I296">
        <v>74</v>
      </c>
      <c r="J296" s="10">
        <v>17</v>
      </c>
      <c r="K296" s="10">
        <v>1</v>
      </c>
      <c r="L296" s="10">
        <v>12</v>
      </c>
      <c r="M296" s="10">
        <v>3</v>
      </c>
      <c r="N296" s="10">
        <v>1</v>
      </c>
      <c r="O296">
        <v>2</v>
      </c>
      <c r="P296">
        <v>2</v>
      </c>
      <c r="Q296">
        <v>0</v>
      </c>
      <c r="R296">
        <v>3</v>
      </c>
      <c r="S296">
        <v>7</v>
      </c>
      <c r="T296" t="s">
        <v>126</v>
      </c>
    </row>
    <row r="297" spans="1:20" x14ac:dyDescent="0.3">
      <c r="A297">
        <v>1463</v>
      </c>
      <c r="B297">
        <v>1958</v>
      </c>
      <c r="C297" t="s">
        <v>28</v>
      </c>
      <c r="D297" t="s">
        <v>31</v>
      </c>
      <c r="E297" s="2">
        <v>45160</v>
      </c>
      <c r="F297">
        <v>1</v>
      </c>
      <c r="G297">
        <v>1</v>
      </c>
      <c r="H297" s="3">
        <v>41727</v>
      </c>
      <c r="I297">
        <v>9</v>
      </c>
      <c r="J297" s="10">
        <v>8</v>
      </c>
      <c r="K297" s="10">
        <v>2</v>
      </c>
      <c r="L297" s="10">
        <v>5</v>
      </c>
      <c r="M297" s="10">
        <v>3</v>
      </c>
      <c r="N297" s="10">
        <v>0</v>
      </c>
      <c r="O297">
        <v>1</v>
      </c>
      <c r="P297">
        <v>1</v>
      </c>
      <c r="Q297">
        <v>0</v>
      </c>
      <c r="R297">
        <v>2</v>
      </c>
      <c r="S297">
        <v>7</v>
      </c>
      <c r="T297" t="s">
        <v>131</v>
      </c>
    </row>
    <row r="298" spans="1:20" x14ac:dyDescent="0.3">
      <c r="A298">
        <v>1473</v>
      </c>
      <c r="B298">
        <v>1960</v>
      </c>
      <c r="C298" t="s">
        <v>133</v>
      </c>
      <c r="D298" t="s">
        <v>31</v>
      </c>
      <c r="E298" s="2">
        <v>47823</v>
      </c>
      <c r="F298">
        <v>0</v>
      </c>
      <c r="G298">
        <v>1</v>
      </c>
      <c r="H298" s="3">
        <v>41478</v>
      </c>
      <c r="I298">
        <v>0</v>
      </c>
      <c r="J298" s="10">
        <v>53</v>
      </c>
      <c r="K298" s="10">
        <v>1</v>
      </c>
      <c r="L298" s="10">
        <v>5</v>
      </c>
      <c r="M298" s="10">
        <v>2</v>
      </c>
      <c r="N298" s="10">
        <v>1</v>
      </c>
      <c r="O298">
        <v>2</v>
      </c>
      <c r="P298">
        <v>2</v>
      </c>
      <c r="Q298">
        <v>0</v>
      </c>
      <c r="R298">
        <v>3</v>
      </c>
      <c r="S298">
        <v>8</v>
      </c>
      <c r="T298" t="s">
        <v>126</v>
      </c>
    </row>
    <row r="299" spans="1:20" x14ac:dyDescent="0.3">
      <c r="A299">
        <v>1490</v>
      </c>
      <c r="B299">
        <v>1962</v>
      </c>
      <c r="C299" t="s">
        <v>28</v>
      </c>
      <c r="D299" t="s">
        <v>33</v>
      </c>
      <c r="E299" s="2">
        <v>55759</v>
      </c>
      <c r="F299">
        <v>0</v>
      </c>
      <c r="G299">
        <v>1</v>
      </c>
      <c r="H299" s="3">
        <v>41241</v>
      </c>
      <c r="I299">
        <v>84</v>
      </c>
      <c r="J299" s="10">
        <v>675</v>
      </c>
      <c r="K299" s="10">
        <v>0</v>
      </c>
      <c r="L299" s="10">
        <v>85</v>
      </c>
      <c r="M299" s="10">
        <v>10</v>
      </c>
      <c r="N299" s="10">
        <v>7</v>
      </c>
      <c r="O299">
        <v>5</v>
      </c>
      <c r="P299">
        <v>10</v>
      </c>
      <c r="Q299">
        <v>3</v>
      </c>
      <c r="R299">
        <v>8</v>
      </c>
      <c r="S299">
        <v>8</v>
      </c>
      <c r="T299" t="s">
        <v>126</v>
      </c>
    </row>
    <row r="300" spans="1:20" x14ac:dyDescent="0.3">
      <c r="A300">
        <v>1491</v>
      </c>
      <c r="B300">
        <v>1965</v>
      </c>
      <c r="C300" t="s">
        <v>133</v>
      </c>
      <c r="D300" t="s">
        <v>35</v>
      </c>
      <c r="E300" s="2">
        <v>71488</v>
      </c>
      <c r="F300">
        <v>0</v>
      </c>
      <c r="G300">
        <v>0</v>
      </c>
      <c r="H300" s="3">
        <v>41323</v>
      </c>
      <c r="I300">
        <v>87</v>
      </c>
      <c r="J300" s="10">
        <v>162</v>
      </c>
      <c r="K300" s="10">
        <v>33</v>
      </c>
      <c r="L300" s="10">
        <v>124</v>
      </c>
      <c r="M300" s="10">
        <v>40</v>
      </c>
      <c r="N300" s="10">
        <v>28</v>
      </c>
      <c r="O300">
        <v>2</v>
      </c>
      <c r="P300">
        <v>3</v>
      </c>
      <c r="Q300">
        <v>4</v>
      </c>
      <c r="R300">
        <v>7</v>
      </c>
      <c r="S300">
        <v>1</v>
      </c>
      <c r="T300" t="s">
        <v>126</v>
      </c>
    </row>
    <row r="301" spans="1:20" x14ac:dyDescent="0.3">
      <c r="A301">
        <v>1497</v>
      </c>
      <c r="B301">
        <v>1952</v>
      </c>
      <c r="C301" t="s">
        <v>28</v>
      </c>
      <c r="D301" t="s">
        <v>31</v>
      </c>
      <c r="E301" s="2">
        <v>47958</v>
      </c>
      <c r="F301">
        <v>0</v>
      </c>
      <c r="G301">
        <v>1</v>
      </c>
      <c r="H301" s="3">
        <v>41293</v>
      </c>
      <c r="I301">
        <v>8</v>
      </c>
      <c r="J301" s="10">
        <v>268</v>
      </c>
      <c r="K301" s="10">
        <v>11</v>
      </c>
      <c r="L301" s="10">
        <v>88</v>
      </c>
      <c r="M301" s="10">
        <v>15</v>
      </c>
      <c r="N301" s="10">
        <v>3</v>
      </c>
      <c r="O301">
        <v>2</v>
      </c>
      <c r="P301">
        <v>6</v>
      </c>
      <c r="Q301">
        <v>3</v>
      </c>
      <c r="R301">
        <v>5</v>
      </c>
      <c r="S301">
        <v>5</v>
      </c>
      <c r="T301" t="s">
        <v>125</v>
      </c>
    </row>
    <row r="302" spans="1:20" x14ac:dyDescent="0.3">
      <c r="A302">
        <v>1501</v>
      </c>
      <c r="B302">
        <v>1982</v>
      </c>
      <c r="C302" t="s">
        <v>37</v>
      </c>
      <c r="D302" t="s">
        <v>33</v>
      </c>
      <c r="E302" s="2">
        <v>160803</v>
      </c>
      <c r="F302">
        <v>0</v>
      </c>
      <c r="G302">
        <v>0</v>
      </c>
      <c r="H302" s="3">
        <v>41125</v>
      </c>
      <c r="I302">
        <v>21</v>
      </c>
      <c r="J302" s="10">
        <v>55</v>
      </c>
      <c r="K302" s="10">
        <v>16</v>
      </c>
      <c r="L302" s="10">
        <v>1622</v>
      </c>
      <c r="M302" s="10">
        <v>17</v>
      </c>
      <c r="N302" s="10">
        <v>3</v>
      </c>
      <c r="O302">
        <v>15</v>
      </c>
      <c r="P302">
        <v>0</v>
      </c>
      <c r="Q302">
        <v>28</v>
      </c>
      <c r="R302">
        <v>1</v>
      </c>
      <c r="S302">
        <v>0</v>
      </c>
      <c r="T302" t="s">
        <v>130</v>
      </c>
    </row>
    <row r="303" spans="1:20" x14ac:dyDescent="0.3">
      <c r="A303">
        <v>1502</v>
      </c>
      <c r="B303">
        <v>1983</v>
      </c>
      <c r="C303" t="s">
        <v>28</v>
      </c>
      <c r="D303" t="s">
        <v>35</v>
      </c>
      <c r="E303" s="2">
        <v>28427</v>
      </c>
      <c r="F303">
        <v>1</v>
      </c>
      <c r="G303">
        <v>0</v>
      </c>
      <c r="H303" s="3">
        <v>41354</v>
      </c>
      <c r="I303">
        <v>67</v>
      </c>
      <c r="J303" s="10">
        <v>18</v>
      </c>
      <c r="K303" s="10">
        <v>3</v>
      </c>
      <c r="L303" s="10">
        <v>19</v>
      </c>
      <c r="M303" s="10">
        <v>3</v>
      </c>
      <c r="N303" s="10">
        <v>3</v>
      </c>
      <c r="O303">
        <v>2</v>
      </c>
      <c r="P303">
        <v>2</v>
      </c>
      <c r="Q303">
        <v>0</v>
      </c>
      <c r="R303">
        <v>3</v>
      </c>
      <c r="S303">
        <v>8</v>
      </c>
      <c r="T303" t="s">
        <v>127</v>
      </c>
    </row>
    <row r="304" spans="1:20" x14ac:dyDescent="0.3">
      <c r="A304">
        <v>1503</v>
      </c>
      <c r="B304">
        <v>1976</v>
      </c>
      <c r="C304" t="s">
        <v>37</v>
      </c>
      <c r="D304" t="s">
        <v>35</v>
      </c>
      <c r="E304" s="2">
        <v>162397</v>
      </c>
      <c r="F304">
        <v>1</v>
      </c>
      <c r="G304">
        <v>1</v>
      </c>
      <c r="H304" s="3">
        <v>41428</v>
      </c>
      <c r="I304">
        <v>31</v>
      </c>
      <c r="J304" s="10">
        <v>85</v>
      </c>
      <c r="K304" s="10">
        <v>1</v>
      </c>
      <c r="L304" s="10">
        <v>16</v>
      </c>
      <c r="M304" s="10">
        <v>2</v>
      </c>
      <c r="N304" s="10">
        <v>1</v>
      </c>
      <c r="O304">
        <v>0</v>
      </c>
      <c r="P304">
        <v>0</v>
      </c>
      <c r="Q304">
        <v>0</v>
      </c>
      <c r="R304">
        <v>1</v>
      </c>
      <c r="S304">
        <v>1</v>
      </c>
      <c r="T304" t="s">
        <v>127</v>
      </c>
    </row>
    <row r="305" spans="1:20" x14ac:dyDescent="0.3">
      <c r="A305">
        <v>1506</v>
      </c>
      <c r="B305">
        <v>1975</v>
      </c>
      <c r="C305" t="s">
        <v>28</v>
      </c>
      <c r="D305" t="s">
        <v>31</v>
      </c>
      <c r="E305" s="2">
        <v>42160</v>
      </c>
      <c r="F305">
        <v>1</v>
      </c>
      <c r="G305">
        <v>1</v>
      </c>
      <c r="H305" s="3">
        <v>41453</v>
      </c>
      <c r="I305">
        <v>26</v>
      </c>
      <c r="J305" s="10">
        <v>48</v>
      </c>
      <c r="K305" s="10">
        <v>9</v>
      </c>
      <c r="L305" s="10">
        <v>45</v>
      </c>
      <c r="M305" s="10">
        <v>3</v>
      </c>
      <c r="N305" s="10">
        <v>15</v>
      </c>
      <c r="O305">
        <v>4</v>
      </c>
      <c r="P305">
        <v>2</v>
      </c>
      <c r="Q305">
        <v>1</v>
      </c>
      <c r="R305">
        <v>4</v>
      </c>
      <c r="S305">
        <v>6</v>
      </c>
      <c r="T305" t="s">
        <v>127</v>
      </c>
    </row>
    <row r="306" spans="1:20" x14ac:dyDescent="0.3">
      <c r="A306">
        <v>1509</v>
      </c>
      <c r="B306">
        <v>1958</v>
      </c>
      <c r="C306" t="s">
        <v>37</v>
      </c>
      <c r="D306" t="s">
        <v>35</v>
      </c>
      <c r="E306" s="2">
        <v>84460</v>
      </c>
      <c r="F306">
        <v>0</v>
      </c>
      <c r="G306">
        <v>0</v>
      </c>
      <c r="H306" s="3">
        <v>41278</v>
      </c>
      <c r="I306">
        <v>80</v>
      </c>
      <c r="J306" s="10">
        <v>152</v>
      </c>
      <c r="K306" s="10">
        <v>27</v>
      </c>
      <c r="L306" s="10">
        <v>103</v>
      </c>
      <c r="M306" s="10">
        <v>106</v>
      </c>
      <c r="N306" s="10">
        <v>54</v>
      </c>
      <c r="O306">
        <v>0</v>
      </c>
      <c r="P306">
        <v>9</v>
      </c>
      <c r="Q306">
        <v>9</v>
      </c>
      <c r="R306">
        <v>4</v>
      </c>
      <c r="S306">
        <v>5</v>
      </c>
      <c r="T306" t="s">
        <v>127</v>
      </c>
    </row>
    <row r="307" spans="1:20" x14ac:dyDescent="0.3">
      <c r="A307">
        <v>1513</v>
      </c>
      <c r="B307">
        <v>1979</v>
      </c>
      <c r="C307" t="s">
        <v>133</v>
      </c>
      <c r="D307" t="s">
        <v>35</v>
      </c>
      <c r="E307" s="2">
        <v>60839</v>
      </c>
      <c r="F307">
        <v>1</v>
      </c>
      <c r="G307">
        <v>1</v>
      </c>
      <c r="H307" s="3">
        <v>41149</v>
      </c>
      <c r="I307">
        <v>72</v>
      </c>
      <c r="J307" s="10">
        <v>600</v>
      </c>
      <c r="K307" s="10">
        <v>21</v>
      </c>
      <c r="L307" s="10">
        <v>128</v>
      </c>
      <c r="M307" s="10">
        <v>223</v>
      </c>
      <c r="N307" s="10">
        <v>150</v>
      </c>
      <c r="O307">
        <v>13</v>
      </c>
      <c r="P307">
        <v>2</v>
      </c>
      <c r="Q307">
        <v>2</v>
      </c>
      <c r="R307">
        <v>12</v>
      </c>
      <c r="S307">
        <v>8</v>
      </c>
      <c r="T307" t="s">
        <v>127</v>
      </c>
    </row>
    <row r="308" spans="1:20" x14ac:dyDescent="0.3">
      <c r="A308">
        <v>1515</v>
      </c>
      <c r="B308">
        <v>1975</v>
      </c>
      <c r="C308" t="s">
        <v>41</v>
      </c>
      <c r="D308" t="s">
        <v>35</v>
      </c>
      <c r="E308" s="2">
        <v>34176</v>
      </c>
      <c r="F308">
        <v>0</v>
      </c>
      <c r="G308">
        <v>1</v>
      </c>
      <c r="H308" s="3">
        <v>41661</v>
      </c>
      <c r="I308">
        <v>9</v>
      </c>
      <c r="J308" s="10">
        <v>11</v>
      </c>
      <c r="K308" s="10">
        <v>2</v>
      </c>
      <c r="L308" s="10">
        <v>7</v>
      </c>
      <c r="M308" s="10">
        <v>4</v>
      </c>
      <c r="N308" s="10">
        <v>2</v>
      </c>
      <c r="O308">
        <v>1</v>
      </c>
      <c r="P308">
        <v>1</v>
      </c>
      <c r="Q308">
        <v>0</v>
      </c>
      <c r="R308">
        <v>3</v>
      </c>
      <c r="S308">
        <v>3</v>
      </c>
      <c r="T308" t="s">
        <v>126</v>
      </c>
    </row>
    <row r="309" spans="1:20" x14ac:dyDescent="0.3">
      <c r="A309">
        <v>1517</v>
      </c>
      <c r="B309">
        <v>1969</v>
      </c>
      <c r="C309" t="s">
        <v>28</v>
      </c>
      <c r="D309" t="s">
        <v>31</v>
      </c>
      <c r="E309" s="2">
        <v>30822</v>
      </c>
      <c r="F309">
        <v>1</v>
      </c>
      <c r="G309">
        <v>0</v>
      </c>
      <c r="H309" s="3">
        <v>41439</v>
      </c>
      <c r="I309">
        <v>92</v>
      </c>
      <c r="J309" s="10">
        <v>3</v>
      </c>
      <c r="K309" s="10">
        <v>9</v>
      </c>
      <c r="L309" s="10">
        <v>13</v>
      </c>
      <c r="M309" s="10">
        <v>2</v>
      </c>
      <c r="N309" s="10">
        <v>12</v>
      </c>
      <c r="O309">
        <v>1</v>
      </c>
      <c r="P309">
        <v>1</v>
      </c>
      <c r="Q309">
        <v>0</v>
      </c>
      <c r="R309">
        <v>3</v>
      </c>
      <c r="S309">
        <v>7</v>
      </c>
      <c r="T309" t="s">
        <v>127</v>
      </c>
    </row>
    <row r="310" spans="1:20" x14ac:dyDescent="0.3">
      <c r="A310">
        <v>1518</v>
      </c>
      <c r="B310">
        <v>1965</v>
      </c>
      <c r="C310" t="s">
        <v>41</v>
      </c>
      <c r="D310" t="s">
        <v>33</v>
      </c>
      <c r="E310" s="2">
        <v>62694</v>
      </c>
      <c r="F310">
        <v>1</v>
      </c>
      <c r="G310">
        <v>1</v>
      </c>
      <c r="H310" s="3">
        <v>41442</v>
      </c>
      <c r="I310">
        <v>29</v>
      </c>
      <c r="J310" s="10">
        <v>379</v>
      </c>
      <c r="K310" s="10">
        <v>6</v>
      </c>
      <c r="L310" s="10">
        <v>157</v>
      </c>
      <c r="M310" s="10">
        <v>25</v>
      </c>
      <c r="N310" s="10">
        <v>91</v>
      </c>
      <c r="O310">
        <v>5</v>
      </c>
      <c r="P310">
        <v>9</v>
      </c>
      <c r="Q310">
        <v>3</v>
      </c>
      <c r="R310">
        <v>7</v>
      </c>
      <c r="S310">
        <v>7</v>
      </c>
      <c r="T310" t="s">
        <v>127</v>
      </c>
    </row>
    <row r="311" spans="1:20" x14ac:dyDescent="0.3">
      <c r="A311">
        <v>1519</v>
      </c>
      <c r="B311">
        <v>1972</v>
      </c>
      <c r="C311" t="s">
        <v>37</v>
      </c>
      <c r="D311" t="s">
        <v>31</v>
      </c>
      <c r="E311" s="2">
        <v>38578</v>
      </c>
      <c r="F311">
        <v>1</v>
      </c>
      <c r="G311">
        <v>1</v>
      </c>
      <c r="H311" s="3">
        <v>41447</v>
      </c>
      <c r="I311">
        <v>2</v>
      </c>
      <c r="J311" s="10">
        <v>38</v>
      </c>
      <c r="K311" s="10">
        <v>4</v>
      </c>
      <c r="L311" s="10">
        <v>22</v>
      </c>
      <c r="M311" s="10">
        <v>3</v>
      </c>
      <c r="N311" s="10">
        <v>3</v>
      </c>
      <c r="O311">
        <v>3</v>
      </c>
      <c r="P311">
        <v>3</v>
      </c>
      <c r="Q311">
        <v>0</v>
      </c>
      <c r="R311">
        <v>3</v>
      </c>
      <c r="S311">
        <v>8</v>
      </c>
      <c r="T311" t="s">
        <v>127</v>
      </c>
    </row>
    <row r="312" spans="1:20" x14ac:dyDescent="0.3">
      <c r="A312">
        <v>1523</v>
      </c>
      <c r="B312">
        <v>1973</v>
      </c>
      <c r="C312" t="s">
        <v>28</v>
      </c>
      <c r="D312" t="s">
        <v>33</v>
      </c>
      <c r="E312" s="2">
        <v>59041</v>
      </c>
      <c r="F312">
        <v>1</v>
      </c>
      <c r="G312">
        <v>1</v>
      </c>
      <c r="H312" s="3">
        <v>41766</v>
      </c>
      <c r="I312">
        <v>25</v>
      </c>
      <c r="J312" s="10">
        <v>69</v>
      </c>
      <c r="K312" s="10">
        <v>2</v>
      </c>
      <c r="L312" s="10">
        <v>15</v>
      </c>
      <c r="M312" s="10">
        <v>2</v>
      </c>
      <c r="N312" s="10">
        <v>2</v>
      </c>
      <c r="O312">
        <v>2</v>
      </c>
      <c r="P312">
        <v>2</v>
      </c>
      <c r="Q312">
        <v>0</v>
      </c>
      <c r="R312">
        <v>4</v>
      </c>
      <c r="S312">
        <v>5</v>
      </c>
      <c r="T312" t="s">
        <v>125</v>
      </c>
    </row>
    <row r="313" spans="1:20" x14ac:dyDescent="0.3">
      <c r="A313">
        <v>1524</v>
      </c>
      <c r="B313">
        <v>1983</v>
      </c>
      <c r="C313" t="s">
        <v>133</v>
      </c>
      <c r="D313" t="s">
        <v>31</v>
      </c>
      <c r="E313" s="2">
        <v>81698</v>
      </c>
      <c r="F313">
        <v>0</v>
      </c>
      <c r="G313">
        <v>0</v>
      </c>
      <c r="H313" s="3">
        <v>41334</v>
      </c>
      <c r="I313">
        <v>1</v>
      </c>
      <c r="J313" s="10">
        <v>709</v>
      </c>
      <c r="K313" s="10">
        <v>45</v>
      </c>
      <c r="L313" s="10">
        <v>115</v>
      </c>
      <c r="M313" s="10">
        <v>30</v>
      </c>
      <c r="N313" s="10">
        <v>160</v>
      </c>
      <c r="O313">
        <v>1</v>
      </c>
      <c r="P313">
        <v>8</v>
      </c>
      <c r="Q313">
        <v>2</v>
      </c>
      <c r="R313">
        <v>5</v>
      </c>
      <c r="S313">
        <v>5</v>
      </c>
      <c r="T313" t="s">
        <v>127</v>
      </c>
    </row>
    <row r="314" spans="1:20" x14ac:dyDescent="0.3">
      <c r="A314">
        <v>1542</v>
      </c>
      <c r="B314">
        <v>1975</v>
      </c>
      <c r="C314" t="s">
        <v>28</v>
      </c>
      <c r="D314" t="s">
        <v>31</v>
      </c>
      <c r="E314" s="2">
        <v>56243</v>
      </c>
      <c r="F314">
        <v>1</v>
      </c>
      <c r="G314">
        <v>2</v>
      </c>
      <c r="H314" s="3">
        <v>41638</v>
      </c>
      <c r="I314">
        <v>26</v>
      </c>
      <c r="J314" s="10">
        <v>347</v>
      </c>
      <c r="K314" s="10">
        <v>0</v>
      </c>
      <c r="L314" s="10">
        <v>35</v>
      </c>
      <c r="M314" s="10">
        <v>4</v>
      </c>
      <c r="N314" s="10">
        <v>3</v>
      </c>
      <c r="O314">
        <v>6</v>
      </c>
      <c r="P314">
        <v>4</v>
      </c>
      <c r="Q314">
        <v>2</v>
      </c>
      <c r="R314">
        <v>8</v>
      </c>
      <c r="S314">
        <v>5</v>
      </c>
      <c r="T314" t="s">
        <v>130</v>
      </c>
    </row>
    <row r="315" spans="1:20" x14ac:dyDescent="0.3">
      <c r="A315">
        <v>1544</v>
      </c>
      <c r="B315">
        <v>1967</v>
      </c>
      <c r="C315" t="s">
        <v>41</v>
      </c>
      <c r="D315" t="s">
        <v>29</v>
      </c>
      <c r="E315" s="2">
        <v>81380</v>
      </c>
      <c r="F315">
        <v>0</v>
      </c>
      <c r="G315">
        <v>0</v>
      </c>
      <c r="H315" s="3">
        <v>41265</v>
      </c>
      <c r="I315">
        <v>51</v>
      </c>
      <c r="J315" s="10">
        <v>741</v>
      </c>
      <c r="K315" s="10">
        <v>68</v>
      </c>
      <c r="L315" s="10">
        <v>689</v>
      </c>
      <c r="M315" s="10">
        <v>224</v>
      </c>
      <c r="N315" s="10">
        <v>68</v>
      </c>
      <c r="O315">
        <v>1</v>
      </c>
      <c r="P315">
        <v>4</v>
      </c>
      <c r="Q315">
        <v>2</v>
      </c>
      <c r="R315">
        <v>10</v>
      </c>
      <c r="S315">
        <v>2</v>
      </c>
      <c r="T315" t="s">
        <v>126</v>
      </c>
    </row>
    <row r="316" spans="1:20" x14ac:dyDescent="0.3">
      <c r="A316">
        <v>1545</v>
      </c>
      <c r="B316">
        <v>1986</v>
      </c>
      <c r="C316" t="s">
        <v>28</v>
      </c>
      <c r="D316" t="s">
        <v>33</v>
      </c>
      <c r="E316" s="2">
        <v>38508</v>
      </c>
      <c r="F316">
        <v>1</v>
      </c>
      <c r="G316">
        <v>0</v>
      </c>
      <c r="H316" s="3">
        <v>41488</v>
      </c>
      <c r="I316">
        <v>95</v>
      </c>
      <c r="J316" s="10">
        <v>120</v>
      </c>
      <c r="K316" s="10">
        <v>19</v>
      </c>
      <c r="L316" s="10">
        <v>206</v>
      </c>
      <c r="M316" s="10">
        <v>25</v>
      </c>
      <c r="N316" s="10">
        <v>19</v>
      </c>
      <c r="O316">
        <v>6</v>
      </c>
      <c r="P316">
        <v>7</v>
      </c>
      <c r="Q316">
        <v>2</v>
      </c>
      <c r="R316">
        <v>5</v>
      </c>
      <c r="S316">
        <v>8</v>
      </c>
      <c r="T316" t="s">
        <v>127</v>
      </c>
    </row>
    <row r="317" spans="1:20" x14ac:dyDescent="0.3">
      <c r="A317">
        <v>1553</v>
      </c>
      <c r="B317">
        <v>1946</v>
      </c>
      <c r="C317" t="s">
        <v>28</v>
      </c>
      <c r="D317" t="s">
        <v>35</v>
      </c>
      <c r="E317" s="2">
        <v>82657</v>
      </c>
      <c r="F317">
        <v>0</v>
      </c>
      <c r="G317">
        <v>0</v>
      </c>
      <c r="H317" s="3">
        <v>41544</v>
      </c>
      <c r="I317">
        <v>71</v>
      </c>
      <c r="J317" s="10">
        <v>966</v>
      </c>
      <c r="K317" s="10">
        <v>168</v>
      </c>
      <c r="L317" s="10">
        <v>672</v>
      </c>
      <c r="M317" s="10">
        <v>246</v>
      </c>
      <c r="N317" s="10">
        <v>105</v>
      </c>
      <c r="O317">
        <v>1</v>
      </c>
      <c r="P317">
        <v>7</v>
      </c>
      <c r="Q317">
        <v>5</v>
      </c>
      <c r="R317">
        <v>10</v>
      </c>
      <c r="S317">
        <v>4</v>
      </c>
      <c r="T317" t="s">
        <v>129</v>
      </c>
    </row>
    <row r="318" spans="1:20" x14ac:dyDescent="0.3">
      <c r="A318">
        <v>1570</v>
      </c>
      <c r="B318">
        <v>1951</v>
      </c>
      <c r="C318" t="s">
        <v>37</v>
      </c>
      <c r="D318" t="s">
        <v>35</v>
      </c>
      <c r="E318" s="2">
        <v>69702</v>
      </c>
      <c r="F318">
        <v>0</v>
      </c>
      <c r="G318">
        <v>1</v>
      </c>
      <c r="H318" s="3">
        <v>41324</v>
      </c>
      <c r="I318">
        <v>8</v>
      </c>
      <c r="J318" s="10">
        <v>664</v>
      </c>
      <c r="K318" s="10">
        <v>9</v>
      </c>
      <c r="L318" s="10">
        <v>240</v>
      </c>
      <c r="M318" s="10">
        <v>50</v>
      </c>
      <c r="N318" s="10">
        <v>19</v>
      </c>
      <c r="O318">
        <v>2</v>
      </c>
      <c r="P318">
        <v>7</v>
      </c>
      <c r="Q318">
        <v>7</v>
      </c>
      <c r="R318">
        <v>10</v>
      </c>
      <c r="S318">
        <v>4</v>
      </c>
      <c r="T318" t="s">
        <v>127</v>
      </c>
    </row>
    <row r="319" spans="1:20" x14ac:dyDescent="0.3">
      <c r="A319">
        <v>1577</v>
      </c>
      <c r="B319">
        <v>1946</v>
      </c>
      <c r="C319" t="s">
        <v>28</v>
      </c>
      <c r="D319" t="s">
        <v>33</v>
      </c>
      <c r="E319" s="2">
        <v>78569</v>
      </c>
      <c r="F319">
        <v>0</v>
      </c>
      <c r="G319">
        <v>0</v>
      </c>
      <c r="H319" s="3">
        <v>41689</v>
      </c>
      <c r="I319">
        <v>14</v>
      </c>
      <c r="J319" s="10">
        <v>558</v>
      </c>
      <c r="K319" s="10">
        <v>79</v>
      </c>
      <c r="L319" s="10">
        <v>622</v>
      </c>
      <c r="M319" s="10">
        <v>207</v>
      </c>
      <c r="N319" s="10">
        <v>175</v>
      </c>
      <c r="O319">
        <v>1</v>
      </c>
      <c r="P319">
        <v>4</v>
      </c>
      <c r="Q319">
        <v>6</v>
      </c>
      <c r="R319">
        <v>4</v>
      </c>
      <c r="S319">
        <v>1</v>
      </c>
      <c r="T319" t="s">
        <v>127</v>
      </c>
    </row>
    <row r="320" spans="1:20" x14ac:dyDescent="0.3">
      <c r="A320">
        <v>1581</v>
      </c>
      <c r="B320">
        <v>1980</v>
      </c>
      <c r="C320" t="s">
        <v>28</v>
      </c>
      <c r="D320" t="s">
        <v>33</v>
      </c>
      <c r="E320" s="2">
        <v>37406</v>
      </c>
      <c r="F320">
        <v>1</v>
      </c>
      <c r="G320">
        <v>0</v>
      </c>
      <c r="H320" s="3">
        <v>41557</v>
      </c>
      <c r="I320">
        <v>18</v>
      </c>
      <c r="J320" s="10">
        <v>2</v>
      </c>
      <c r="K320" s="10">
        <v>0</v>
      </c>
      <c r="L320" s="10">
        <v>8</v>
      </c>
      <c r="M320" s="10">
        <v>2</v>
      </c>
      <c r="N320" s="10">
        <v>2</v>
      </c>
      <c r="O320">
        <v>1</v>
      </c>
      <c r="P320">
        <v>1</v>
      </c>
      <c r="Q320">
        <v>0</v>
      </c>
      <c r="R320">
        <v>2</v>
      </c>
      <c r="S320">
        <v>8</v>
      </c>
      <c r="T320" t="s">
        <v>127</v>
      </c>
    </row>
    <row r="321" spans="1:20" x14ac:dyDescent="0.3">
      <c r="A321">
        <v>1584</v>
      </c>
      <c r="B321">
        <v>1977</v>
      </c>
      <c r="C321" t="s">
        <v>28</v>
      </c>
      <c r="D321" t="s">
        <v>33</v>
      </c>
      <c r="E321" s="2">
        <v>41443</v>
      </c>
      <c r="F321">
        <v>1</v>
      </c>
      <c r="G321">
        <v>0</v>
      </c>
      <c r="H321" s="3">
        <v>41730</v>
      </c>
      <c r="I321">
        <v>79</v>
      </c>
      <c r="J321" s="10">
        <v>171</v>
      </c>
      <c r="K321" s="10">
        <v>7</v>
      </c>
      <c r="L321" s="10">
        <v>171</v>
      </c>
      <c r="M321" s="10">
        <v>25</v>
      </c>
      <c r="N321" s="10">
        <v>19</v>
      </c>
      <c r="O321">
        <v>6</v>
      </c>
      <c r="P321">
        <v>8</v>
      </c>
      <c r="Q321">
        <v>1</v>
      </c>
      <c r="R321">
        <v>5</v>
      </c>
      <c r="S321">
        <v>8</v>
      </c>
      <c r="T321" t="s">
        <v>125</v>
      </c>
    </row>
    <row r="322" spans="1:20" x14ac:dyDescent="0.3">
      <c r="A322">
        <v>1592</v>
      </c>
      <c r="B322">
        <v>1970</v>
      </c>
      <c r="C322" t="s">
        <v>28</v>
      </c>
      <c r="D322" t="s">
        <v>33</v>
      </c>
      <c r="E322" s="2">
        <v>90765</v>
      </c>
      <c r="F322">
        <v>0</v>
      </c>
      <c r="G322">
        <v>0</v>
      </c>
      <c r="H322" s="3">
        <v>41663</v>
      </c>
      <c r="I322">
        <v>25</v>
      </c>
      <c r="J322" s="10">
        <v>547</v>
      </c>
      <c r="K322" s="10">
        <v>99</v>
      </c>
      <c r="L322" s="10">
        <v>812</v>
      </c>
      <c r="M322" s="10">
        <v>151</v>
      </c>
      <c r="N322" s="10">
        <v>82</v>
      </c>
      <c r="O322">
        <v>0</v>
      </c>
      <c r="P322">
        <v>4</v>
      </c>
      <c r="Q322">
        <v>6</v>
      </c>
      <c r="R322">
        <v>5</v>
      </c>
      <c r="S322">
        <v>1</v>
      </c>
      <c r="T322" t="s">
        <v>126</v>
      </c>
    </row>
    <row r="323" spans="1:20" x14ac:dyDescent="0.3">
      <c r="A323">
        <v>1600</v>
      </c>
      <c r="B323">
        <v>1965</v>
      </c>
      <c r="C323" t="s">
        <v>41</v>
      </c>
      <c r="D323" t="s">
        <v>33</v>
      </c>
      <c r="E323" s="2">
        <v>56962</v>
      </c>
      <c r="F323">
        <v>2</v>
      </c>
      <c r="G323">
        <v>1</v>
      </c>
      <c r="H323" s="3">
        <v>41558</v>
      </c>
      <c r="I323">
        <v>60</v>
      </c>
      <c r="J323" s="10">
        <v>292</v>
      </c>
      <c r="K323" s="10">
        <v>3</v>
      </c>
      <c r="L323" s="10">
        <v>77</v>
      </c>
      <c r="M323" s="10">
        <v>10</v>
      </c>
      <c r="N323" s="10">
        <v>3</v>
      </c>
      <c r="O323">
        <v>7</v>
      </c>
      <c r="P323">
        <v>6</v>
      </c>
      <c r="Q323">
        <v>3</v>
      </c>
      <c r="R323">
        <v>5</v>
      </c>
      <c r="S323">
        <v>7</v>
      </c>
      <c r="T323" t="s">
        <v>125</v>
      </c>
    </row>
    <row r="324" spans="1:20" x14ac:dyDescent="0.3">
      <c r="A324">
        <v>1604</v>
      </c>
      <c r="B324">
        <v>1960</v>
      </c>
      <c r="C324" t="s">
        <v>41</v>
      </c>
      <c r="D324" t="s">
        <v>33</v>
      </c>
      <c r="E324" s="2">
        <v>47353</v>
      </c>
      <c r="F324">
        <v>0</v>
      </c>
      <c r="G324">
        <v>1</v>
      </c>
      <c r="H324" s="3">
        <v>41591</v>
      </c>
      <c r="I324">
        <v>93</v>
      </c>
      <c r="J324" s="10">
        <v>184</v>
      </c>
      <c r="K324" s="10">
        <v>2</v>
      </c>
      <c r="L324" s="10">
        <v>19</v>
      </c>
      <c r="M324" s="10">
        <v>8</v>
      </c>
      <c r="N324" s="10">
        <v>8</v>
      </c>
      <c r="O324">
        <v>3</v>
      </c>
      <c r="P324">
        <v>2</v>
      </c>
      <c r="Q324">
        <v>2</v>
      </c>
      <c r="R324">
        <v>6</v>
      </c>
      <c r="S324">
        <v>5</v>
      </c>
      <c r="T324" t="s">
        <v>127</v>
      </c>
    </row>
    <row r="325" spans="1:20" x14ac:dyDescent="0.3">
      <c r="A325">
        <v>1606</v>
      </c>
      <c r="B325">
        <v>1971</v>
      </c>
      <c r="C325" t="s">
        <v>28</v>
      </c>
      <c r="D325" t="s">
        <v>35</v>
      </c>
      <c r="E325" s="2">
        <v>38590</v>
      </c>
      <c r="F325">
        <v>1</v>
      </c>
      <c r="G325">
        <v>0</v>
      </c>
      <c r="H325" s="3">
        <v>41409</v>
      </c>
      <c r="I325">
        <v>65</v>
      </c>
      <c r="J325" s="10">
        <v>3</v>
      </c>
      <c r="K325" s="10">
        <v>1</v>
      </c>
      <c r="L325" s="10">
        <v>8</v>
      </c>
      <c r="M325" s="10">
        <v>4</v>
      </c>
      <c r="N325" s="10">
        <v>3</v>
      </c>
      <c r="O325">
        <v>1</v>
      </c>
      <c r="P325">
        <v>1</v>
      </c>
      <c r="Q325">
        <v>0</v>
      </c>
      <c r="R325">
        <v>2</v>
      </c>
      <c r="S325">
        <v>8</v>
      </c>
      <c r="T325" t="s">
        <v>125</v>
      </c>
    </row>
    <row r="326" spans="1:20" x14ac:dyDescent="0.3">
      <c r="A326">
        <v>1612</v>
      </c>
      <c r="B326">
        <v>1981</v>
      </c>
      <c r="C326" t="s">
        <v>37</v>
      </c>
      <c r="D326" t="s">
        <v>31</v>
      </c>
      <c r="E326" s="2"/>
      <c r="F326">
        <v>1</v>
      </c>
      <c r="G326">
        <v>0</v>
      </c>
      <c r="H326" s="3">
        <v>41425</v>
      </c>
      <c r="I326">
        <v>82</v>
      </c>
      <c r="J326" s="10">
        <v>23</v>
      </c>
      <c r="K326" s="10">
        <v>0</v>
      </c>
      <c r="L326" s="10">
        <v>15</v>
      </c>
      <c r="M326" s="10">
        <v>0</v>
      </c>
      <c r="N326" s="10">
        <v>2</v>
      </c>
      <c r="O326">
        <v>2</v>
      </c>
      <c r="P326">
        <v>3</v>
      </c>
      <c r="Q326">
        <v>0</v>
      </c>
      <c r="R326">
        <v>3</v>
      </c>
      <c r="S326">
        <v>6</v>
      </c>
      <c r="T326" t="s">
        <v>131</v>
      </c>
    </row>
    <row r="327" spans="1:20" x14ac:dyDescent="0.3">
      <c r="A327">
        <v>1618</v>
      </c>
      <c r="B327">
        <v>1965</v>
      </c>
      <c r="C327" t="s">
        <v>28</v>
      </c>
      <c r="D327" t="s">
        <v>35</v>
      </c>
      <c r="E327" s="2">
        <v>56046</v>
      </c>
      <c r="F327">
        <v>0</v>
      </c>
      <c r="G327">
        <v>0</v>
      </c>
      <c r="H327" s="3">
        <v>41276</v>
      </c>
      <c r="I327">
        <v>9</v>
      </c>
      <c r="J327" s="10">
        <v>577</v>
      </c>
      <c r="K327" s="10">
        <v>0</v>
      </c>
      <c r="L327" s="10">
        <v>64</v>
      </c>
      <c r="M327" s="10">
        <v>0</v>
      </c>
      <c r="N327" s="10">
        <v>0</v>
      </c>
      <c r="O327">
        <v>2</v>
      </c>
      <c r="P327">
        <v>10</v>
      </c>
      <c r="Q327">
        <v>1</v>
      </c>
      <c r="R327">
        <v>8</v>
      </c>
      <c r="S327">
        <v>8</v>
      </c>
      <c r="T327" t="s">
        <v>129</v>
      </c>
    </row>
    <row r="328" spans="1:20" x14ac:dyDescent="0.3">
      <c r="A328">
        <v>1619</v>
      </c>
      <c r="B328">
        <v>1956</v>
      </c>
      <c r="C328" t="s">
        <v>28</v>
      </c>
      <c r="D328" t="s">
        <v>33</v>
      </c>
      <c r="E328" s="2">
        <v>90369</v>
      </c>
      <c r="F328">
        <v>0</v>
      </c>
      <c r="G328">
        <v>0</v>
      </c>
      <c r="H328" s="3">
        <v>41757</v>
      </c>
      <c r="I328">
        <v>2</v>
      </c>
      <c r="J328" s="10">
        <v>292</v>
      </c>
      <c r="K328" s="10">
        <v>51</v>
      </c>
      <c r="L328" s="10">
        <v>981</v>
      </c>
      <c r="M328" s="10">
        <v>224</v>
      </c>
      <c r="N328" s="10">
        <v>23</v>
      </c>
      <c r="O328">
        <v>1</v>
      </c>
      <c r="P328">
        <v>4</v>
      </c>
      <c r="Q328">
        <v>6</v>
      </c>
      <c r="R328">
        <v>6</v>
      </c>
      <c r="S328">
        <v>1</v>
      </c>
      <c r="T328" t="s">
        <v>127</v>
      </c>
    </row>
    <row r="329" spans="1:20" x14ac:dyDescent="0.3">
      <c r="A329">
        <v>1626</v>
      </c>
      <c r="B329">
        <v>1973</v>
      </c>
      <c r="C329" t="s">
        <v>37</v>
      </c>
      <c r="D329" t="s">
        <v>29</v>
      </c>
      <c r="E329" s="2">
        <v>35860</v>
      </c>
      <c r="F329">
        <v>1</v>
      </c>
      <c r="G329">
        <v>1</v>
      </c>
      <c r="H329" s="3">
        <v>41778</v>
      </c>
      <c r="I329">
        <v>37</v>
      </c>
      <c r="J329" s="10">
        <v>15</v>
      </c>
      <c r="K329" s="10">
        <v>0</v>
      </c>
      <c r="L329" s="10">
        <v>8</v>
      </c>
      <c r="M329" s="10">
        <v>4</v>
      </c>
      <c r="N329" s="10">
        <v>2</v>
      </c>
      <c r="O329">
        <v>2</v>
      </c>
      <c r="P329">
        <v>1</v>
      </c>
      <c r="Q329">
        <v>1</v>
      </c>
      <c r="R329">
        <v>2</v>
      </c>
      <c r="S329">
        <v>5</v>
      </c>
      <c r="T329" t="s">
        <v>125</v>
      </c>
    </row>
    <row r="330" spans="1:20" x14ac:dyDescent="0.3">
      <c r="A330">
        <v>1627</v>
      </c>
      <c r="B330">
        <v>1957</v>
      </c>
      <c r="C330" t="s">
        <v>133</v>
      </c>
      <c r="D330" t="s">
        <v>29</v>
      </c>
      <c r="E330" s="2">
        <v>77297</v>
      </c>
      <c r="F330">
        <v>0</v>
      </c>
      <c r="G330">
        <v>0</v>
      </c>
      <c r="H330" s="3">
        <v>41300</v>
      </c>
      <c r="I330">
        <v>84</v>
      </c>
      <c r="J330" s="10">
        <v>408</v>
      </c>
      <c r="K330" s="10">
        <v>61</v>
      </c>
      <c r="L330" s="10">
        <v>109</v>
      </c>
      <c r="M330" s="10">
        <v>48</v>
      </c>
      <c r="N330" s="10">
        <v>122</v>
      </c>
      <c r="O330">
        <v>1</v>
      </c>
      <c r="P330">
        <v>5</v>
      </c>
      <c r="Q330">
        <v>7</v>
      </c>
      <c r="R330">
        <v>9</v>
      </c>
      <c r="S330">
        <v>4</v>
      </c>
      <c r="T330" t="s">
        <v>127</v>
      </c>
    </row>
    <row r="331" spans="1:20" x14ac:dyDescent="0.3">
      <c r="A331">
        <v>1628</v>
      </c>
      <c r="B331">
        <v>1971</v>
      </c>
      <c r="C331" t="s">
        <v>28</v>
      </c>
      <c r="D331" t="s">
        <v>35</v>
      </c>
      <c r="E331" s="2">
        <v>71796</v>
      </c>
      <c r="F331">
        <v>0</v>
      </c>
      <c r="G331">
        <v>0</v>
      </c>
      <c r="H331" s="3">
        <v>41571</v>
      </c>
      <c r="I331">
        <v>54</v>
      </c>
      <c r="J331" s="10">
        <v>354</v>
      </c>
      <c r="K331" s="10">
        <v>21</v>
      </c>
      <c r="L331" s="10">
        <v>311</v>
      </c>
      <c r="M331" s="10">
        <v>167</v>
      </c>
      <c r="N331" s="10">
        <v>75</v>
      </c>
      <c r="O331">
        <v>1</v>
      </c>
      <c r="P331">
        <v>9</v>
      </c>
      <c r="Q331">
        <v>3</v>
      </c>
      <c r="R331">
        <v>4</v>
      </c>
      <c r="S331">
        <v>4</v>
      </c>
      <c r="T331" t="s">
        <v>125</v>
      </c>
    </row>
    <row r="332" spans="1:20" x14ac:dyDescent="0.3">
      <c r="A332">
        <v>1630</v>
      </c>
      <c r="B332">
        <v>1979</v>
      </c>
      <c r="C332" t="s">
        <v>28</v>
      </c>
      <c r="D332" t="s">
        <v>31</v>
      </c>
      <c r="E332" s="2">
        <v>61825</v>
      </c>
      <c r="F332">
        <v>0</v>
      </c>
      <c r="G332">
        <v>1</v>
      </c>
      <c r="H332" s="3">
        <v>41493</v>
      </c>
      <c r="I332">
        <v>56</v>
      </c>
      <c r="J332" s="10">
        <v>162</v>
      </c>
      <c r="K332" s="10">
        <v>50</v>
      </c>
      <c r="L332" s="10">
        <v>100</v>
      </c>
      <c r="M332" s="10">
        <v>55</v>
      </c>
      <c r="N332" s="10">
        <v>30</v>
      </c>
      <c r="O332">
        <v>1</v>
      </c>
      <c r="P332">
        <v>4</v>
      </c>
      <c r="Q332">
        <v>2</v>
      </c>
      <c r="R332">
        <v>8</v>
      </c>
      <c r="S332">
        <v>4</v>
      </c>
      <c r="T332" t="s">
        <v>127</v>
      </c>
    </row>
    <row r="333" spans="1:20" x14ac:dyDescent="0.3">
      <c r="A333">
        <v>1631</v>
      </c>
      <c r="B333">
        <v>1965</v>
      </c>
      <c r="C333" t="s">
        <v>37</v>
      </c>
      <c r="D333" t="s">
        <v>35</v>
      </c>
      <c r="E333" s="2">
        <v>65220</v>
      </c>
      <c r="F333">
        <v>0</v>
      </c>
      <c r="G333">
        <v>0</v>
      </c>
      <c r="H333" s="3">
        <v>41155</v>
      </c>
      <c r="I333">
        <v>3</v>
      </c>
      <c r="J333" s="10">
        <v>890</v>
      </c>
      <c r="K333" s="10">
        <v>63</v>
      </c>
      <c r="L333" s="10">
        <v>292</v>
      </c>
      <c r="M333" s="10">
        <v>0</v>
      </c>
      <c r="N333" s="10">
        <v>25</v>
      </c>
      <c r="O333">
        <v>4</v>
      </c>
      <c r="P333">
        <v>8</v>
      </c>
      <c r="Q333">
        <v>4</v>
      </c>
      <c r="R333">
        <v>7</v>
      </c>
      <c r="S333">
        <v>6</v>
      </c>
      <c r="T333" t="s">
        <v>129</v>
      </c>
    </row>
    <row r="334" spans="1:20" x14ac:dyDescent="0.3">
      <c r="A334">
        <v>1640</v>
      </c>
      <c r="B334">
        <v>1954</v>
      </c>
      <c r="C334" t="s">
        <v>28</v>
      </c>
      <c r="D334" t="s">
        <v>29</v>
      </c>
      <c r="E334" s="2">
        <v>64587</v>
      </c>
      <c r="F334">
        <v>1</v>
      </c>
      <c r="G334">
        <v>1</v>
      </c>
      <c r="H334" s="3">
        <v>41812</v>
      </c>
      <c r="I334">
        <v>49</v>
      </c>
      <c r="J334" s="10">
        <v>66</v>
      </c>
      <c r="K334" s="10">
        <v>0</v>
      </c>
      <c r="L334" s="10">
        <v>16</v>
      </c>
      <c r="M334" s="10">
        <v>0</v>
      </c>
      <c r="N334" s="10">
        <v>6</v>
      </c>
      <c r="O334">
        <v>2</v>
      </c>
      <c r="P334">
        <v>1</v>
      </c>
      <c r="Q334">
        <v>1</v>
      </c>
      <c r="R334">
        <v>4</v>
      </c>
      <c r="S334">
        <v>3</v>
      </c>
      <c r="T334" t="s">
        <v>127</v>
      </c>
    </row>
    <row r="335" spans="1:20" x14ac:dyDescent="0.3">
      <c r="A335">
        <v>1646</v>
      </c>
      <c r="B335">
        <v>1972</v>
      </c>
      <c r="C335" t="s">
        <v>44</v>
      </c>
      <c r="D335" t="s">
        <v>33</v>
      </c>
      <c r="E335" s="2">
        <v>25224</v>
      </c>
      <c r="F335">
        <v>1</v>
      </c>
      <c r="G335">
        <v>0</v>
      </c>
      <c r="H335" s="3">
        <v>41714</v>
      </c>
      <c r="I335">
        <v>36</v>
      </c>
      <c r="J335" s="10">
        <v>4</v>
      </c>
      <c r="K335" s="10">
        <v>9</v>
      </c>
      <c r="L335" s="10">
        <v>12</v>
      </c>
      <c r="M335" s="10">
        <v>11</v>
      </c>
      <c r="N335" s="10">
        <v>2</v>
      </c>
      <c r="O335">
        <v>2</v>
      </c>
      <c r="P335">
        <v>1</v>
      </c>
      <c r="Q335">
        <v>1</v>
      </c>
      <c r="R335">
        <v>3</v>
      </c>
      <c r="S335">
        <v>3</v>
      </c>
      <c r="T335" t="s">
        <v>126</v>
      </c>
    </row>
    <row r="336" spans="1:20" x14ac:dyDescent="0.3">
      <c r="A336">
        <v>1650</v>
      </c>
      <c r="B336">
        <v>1960</v>
      </c>
      <c r="C336" t="s">
        <v>41</v>
      </c>
      <c r="D336" t="s">
        <v>33</v>
      </c>
      <c r="E336" s="2">
        <v>81843</v>
      </c>
      <c r="F336">
        <v>0</v>
      </c>
      <c r="G336">
        <v>0</v>
      </c>
      <c r="H336" s="3">
        <v>41386</v>
      </c>
      <c r="I336">
        <v>13</v>
      </c>
      <c r="J336" s="10">
        <v>779</v>
      </c>
      <c r="K336" s="10">
        <v>86</v>
      </c>
      <c r="L336" s="10">
        <v>537</v>
      </c>
      <c r="M336" s="10">
        <v>34</v>
      </c>
      <c r="N336" s="10">
        <v>69</v>
      </c>
      <c r="O336">
        <v>1</v>
      </c>
      <c r="P336">
        <v>5</v>
      </c>
      <c r="Q336">
        <v>9</v>
      </c>
      <c r="R336">
        <v>12</v>
      </c>
      <c r="S336">
        <v>3</v>
      </c>
      <c r="T336" t="s">
        <v>127</v>
      </c>
    </row>
    <row r="337" spans="1:20" x14ac:dyDescent="0.3">
      <c r="A337">
        <v>1655</v>
      </c>
      <c r="B337">
        <v>1979</v>
      </c>
      <c r="C337" t="s">
        <v>28</v>
      </c>
      <c r="D337" t="s">
        <v>35</v>
      </c>
      <c r="E337" s="2">
        <v>34350</v>
      </c>
      <c r="F337">
        <v>1</v>
      </c>
      <c r="G337">
        <v>0</v>
      </c>
      <c r="H337" s="3">
        <v>41566</v>
      </c>
      <c r="I337">
        <v>81</v>
      </c>
      <c r="J337" s="10">
        <v>16</v>
      </c>
      <c r="K337" s="10">
        <v>3</v>
      </c>
      <c r="L337" s="10">
        <v>15</v>
      </c>
      <c r="M337" s="10">
        <v>2</v>
      </c>
      <c r="N337" s="10">
        <v>1</v>
      </c>
      <c r="O337">
        <v>1</v>
      </c>
      <c r="P337">
        <v>1</v>
      </c>
      <c r="Q337">
        <v>0</v>
      </c>
      <c r="R337">
        <v>3</v>
      </c>
      <c r="S337">
        <v>7</v>
      </c>
      <c r="T337" t="s">
        <v>131</v>
      </c>
    </row>
    <row r="338" spans="1:20" x14ac:dyDescent="0.3">
      <c r="A338">
        <v>1663</v>
      </c>
      <c r="B338">
        <v>1978</v>
      </c>
      <c r="C338" t="s">
        <v>37</v>
      </c>
      <c r="D338" t="s">
        <v>35</v>
      </c>
      <c r="E338" s="2">
        <v>34043</v>
      </c>
      <c r="F338">
        <v>1</v>
      </c>
      <c r="G338">
        <v>0</v>
      </c>
      <c r="H338" s="3">
        <v>41572</v>
      </c>
      <c r="I338">
        <v>97</v>
      </c>
      <c r="J338" s="10">
        <v>20</v>
      </c>
      <c r="K338" s="10">
        <v>2</v>
      </c>
      <c r="L338" s="10">
        <v>14</v>
      </c>
      <c r="M338" s="10">
        <v>3</v>
      </c>
      <c r="N338" s="10">
        <v>0</v>
      </c>
      <c r="O338">
        <v>1</v>
      </c>
      <c r="P338">
        <v>2</v>
      </c>
      <c r="Q338">
        <v>0</v>
      </c>
      <c r="R338">
        <v>2</v>
      </c>
      <c r="S338">
        <v>9</v>
      </c>
      <c r="T338" t="s">
        <v>127</v>
      </c>
    </row>
    <row r="339" spans="1:20" x14ac:dyDescent="0.3">
      <c r="A339">
        <v>1665</v>
      </c>
      <c r="B339">
        <v>1964</v>
      </c>
      <c r="C339" t="s">
        <v>37</v>
      </c>
      <c r="D339" t="s">
        <v>29</v>
      </c>
      <c r="E339" s="2">
        <v>64140</v>
      </c>
      <c r="F339">
        <v>0</v>
      </c>
      <c r="G339">
        <v>2</v>
      </c>
      <c r="H339" s="3">
        <v>41540</v>
      </c>
      <c r="I339">
        <v>71</v>
      </c>
      <c r="J339" s="10">
        <v>1459</v>
      </c>
      <c r="K339" s="10">
        <v>0</v>
      </c>
      <c r="L339" s="10">
        <v>61</v>
      </c>
      <c r="M339" s="10">
        <v>0</v>
      </c>
      <c r="N339" s="10">
        <v>15</v>
      </c>
      <c r="O339">
        <v>5</v>
      </c>
      <c r="P339">
        <v>2</v>
      </c>
      <c r="Q339">
        <v>5</v>
      </c>
      <c r="R339">
        <v>6</v>
      </c>
      <c r="S339">
        <v>5</v>
      </c>
      <c r="T339" t="s">
        <v>125</v>
      </c>
    </row>
    <row r="340" spans="1:20" x14ac:dyDescent="0.3">
      <c r="A340">
        <v>1672</v>
      </c>
      <c r="B340">
        <v>1974</v>
      </c>
      <c r="C340" t="s">
        <v>37</v>
      </c>
      <c r="D340" t="s">
        <v>35</v>
      </c>
      <c r="E340" s="2">
        <v>65640</v>
      </c>
      <c r="F340">
        <v>0</v>
      </c>
      <c r="G340">
        <v>1</v>
      </c>
      <c r="H340" s="3">
        <v>41699</v>
      </c>
      <c r="I340">
        <v>74</v>
      </c>
      <c r="J340" s="10">
        <v>204</v>
      </c>
      <c r="K340" s="10">
        <v>7</v>
      </c>
      <c r="L340" s="10">
        <v>149</v>
      </c>
      <c r="M340" s="10">
        <v>20</v>
      </c>
      <c r="N340" s="10">
        <v>15</v>
      </c>
      <c r="O340">
        <v>1</v>
      </c>
      <c r="P340">
        <v>5</v>
      </c>
      <c r="Q340">
        <v>1</v>
      </c>
      <c r="R340">
        <v>8</v>
      </c>
      <c r="S340">
        <v>2</v>
      </c>
      <c r="T340" t="s">
        <v>125</v>
      </c>
    </row>
    <row r="341" spans="1:20" x14ac:dyDescent="0.3">
      <c r="A341">
        <v>1676</v>
      </c>
      <c r="B341">
        <v>1975</v>
      </c>
      <c r="C341" t="s">
        <v>28</v>
      </c>
      <c r="D341" t="s">
        <v>33</v>
      </c>
      <c r="E341" s="2">
        <v>43057</v>
      </c>
      <c r="F341">
        <v>0</v>
      </c>
      <c r="G341">
        <v>1</v>
      </c>
      <c r="H341" s="3">
        <v>41577</v>
      </c>
      <c r="I341">
        <v>30</v>
      </c>
      <c r="J341" s="10">
        <v>213</v>
      </c>
      <c r="K341" s="10">
        <v>2</v>
      </c>
      <c r="L341" s="10">
        <v>44</v>
      </c>
      <c r="M341" s="10">
        <v>0</v>
      </c>
      <c r="N341" s="10">
        <v>2</v>
      </c>
      <c r="O341">
        <v>4</v>
      </c>
      <c r="P341">
        <v>4</v>
      </c>
      <c r="Q341">
        <v>2</v>
      </c>
      <c r="R341">
        <v>5</v>
      </c>
      <c r="S341">
        <v>5</v>
      </c>
      <c r="T341" t="s">
        <v>127</v>
      </c>
    </row>
    <row r="342" spans="1:20" x14ac:dyDescent="0.3">
      <c r="A342">
        <v>1685</v>
      </c>
      <c r="B342">
        <v>1967</v>
      </c>
      <c r="C342" t="s">
        <v>37</v>
      </c>
      <c r="D342" t="s">
        <v>35</v>
      </c>
      <c r="E342" s="2">
        <v>62981</v>
      </c>
      <c r="F342">
        <v>0</v>
      </c>
      <c r="G342">
        <v>0</v>
      </c>
      <c r="H342" s="3">
        <v>41350</v>
      </c>
      <c r="I342">
        <v>21</v>
      </c>
      <c r="J342" s="10">
        <v>796</v>
      </c>
      <c r="K342" s="10">
        <v>14</v>
      </c>
      <c r="L342" s="10">
        <v>590</v>
      </c>
      <c r="M342" s="10">
        <v>38</v>
      </c>
      <c r="N342" s="10">
        <v>44</v>
      </c>
      <c r="O342">
        <v>1</v>
      </c>
      <c r="P342">
        <v>4</v>
      </c>
      <c r="Q342">
        <v>5</v>
      </c>
      <c r="R342">
        <v>13</v>
      </c>
      <c r="S342">
        <v>3</v>
      </c>
      <c r="T342" t="s">
        <v>126</v>
      </c>
    </row>
    <row r="343" spans="1:20" x14ac:dyDescent="0.3">
      <c r="A343">
        <v>1710</v>
      </c>
      <c r="B343">
        <v>1978</v>
      </c>
      <c r="C343" t="s">
        <v>28</v>
      </c>
      <c r="D343" t="s">
        <v>31</v>
      </c>
      <c r="E343" s="2">
        <v>30168</v>
      </c>
      <c r="F343">
        <v>1</v>
      </c>
      <c r="G343">
        <v>0</v>
      </c>
      <c r="H343" s="3">
        <v>41340</v>
      </c>
      <c r="I343">
        <v>51</v>
      </c>
      <c r="J343" s="10">
        <v>154</v>
      </c>
      <c r="K343" s="10">
        <v>20</v>
      </c>
      <c r="L343" s="10">
        <v>66</v>
      </c>
      <c r="M343" s="10">
        <v>0</v>
      </c>
      <c r="N343" s="10">
        <v>12</v>
      </c>
      <c r="O343">
        <v>7</v>
      </c>
      <c r="P343">
        <v>6</v>
      </c>
      <c r="Q343">
        <v>1</v>
      </c>
      <c r="R343">
        <v>4</v>
      </c>
      <c r="S343">
        <v>9</v>
      </c>
      <c r="T343" t="s">
        <v>127</v>
      </c>
    </row>
    <row r="344" spans="1:20" x14ac:dyDescent="0.3">
      <c r="A344">
        <v>1715</v>
      </c>
      <c r="B344">
        <v>1978</v>
      </c>
      <c r="C344" t="s">
        <v>28</v>
      </c>
      <c r="D344" t="s">
        <v>35</v>
      </c>
      <c r="E344" s="2">
        <v>25851</v>
      </c>
      <c r="F344">
        <v>1</v>
      </c>
      <c r="G344">
        <v>0</v>
      </c>
      <c r="H344" s="3">
        <v>41316</v>
      </c>
      <c r="I344">
        <v>45</v>
      </c>
      <c r="J344" s="10">
        <v>9</v>
      </c>
      <c r="K344" s="10">
        <v>4</v>
      </c>
      <c r="L344" s="10">
        <v>18</v>
      </c>
      <c r="M344" s="10">
        <v>7</v>
      </c>
      <c r="N344" s="10">
        <v>5</v>
      </c>
      <c r="O344">
        <v>2</v>
      </c>
      <c r="P344">
        <v>2</v>
      </c>
      <c r="Q344">
        <v>0</v>
      </c>
      <c r="R344">
        <v>3</v>
      </c>
      <c r="S344">
        <v>7</v>
      </c>
      <c r="T344" t="s">
        <v>131</v>
      </c>
    </row>
    <row r="345" spans="1:20" x14ac:dyDescent="0.3">
      <c r="A345">
        <v>1717</v>
      </c>
      <c r="B345">
        <v>1988</v>
      </c>
      <c r="C345" t="s">
        <v>28</v>
      </c>
      <c r="D345" t="s">
        <v>31</v>
      </c>
      <c r="E345" s="2">
        <v>39747</v>
      </c>
      <c r="F345">
        <v>1</v>
      </c>
      <c r="G345">
        <v>0</v>
      </c>
      <c r="H345" s="3">
        <v>41742</v>
      </c>
      <c r="I345">
        <v>43</v>
      </c>
      <c r="J345" s="10">
        <v>80</v>
      </c>
      <c r="K345" s="10">
        <v>15</v>
      </c>
      <c r="L345" s="10">
        <v>93</v>
      </c>
      <c r="M345" s="10">
        <v>20</v>
      </c>
      <c r="N345" s="10">
        <v>13</v>
      </c>
      <c r="O345">
        <v>3</v>
      </c>
      <c r="P345">
        <v>5</v>
      </c>
      <c r="Q345">
        <v>1</v>
      </c>
      <c r="R345">
        <v>4</v>
      </c>
      <c r="S345">
        <v>8</v>
      </c>
      <c r="T345" t="s">
        <v>125</v>
      </c>
    </row>
    <row r="346" spans="1:20" x14ac:dyDescent="0.3">
      <c r="A346">
        <v>1726</v>
      </c>
      <c r="B346">
        <v>1970</v>
      </c>
      <c r="C346" t="s">
        <v>28</v>
      </c>
      <c r="D346" t="s">
        <v>31</v>
      </c>
      <c r="E346" s="2">
        <v>22585</v>
      </c>
      <c r="F346">
        <v>0</v>
      </c>
      <c r="G346">
        <v>0</v>
      </c>
      <c r="H346" s="3">
        <v>41351</v>
      </c>
      <c r="I346">
        <v>23</v>
      </c>
      <c r="J346" s="10">
        <v>3</v>
      </c>
      <c r="K346" s="10">
        <v>9</v>
      </c>
      <c r="L346" s="10">
        <v>15</v>
      </c>
      <c r="M346" s="10">
        <v>13</v>
      </c>
      <c r="N346" s="10">
        <v>2</v>
      </c>
      <c r="O346">
        <v>1</v>
      </c>
      <c r="P346">
        <v>1</v>
      </c>
      <c r="Q346">
        <v>1</v>
      </c>
      <c r="R346">
        <v>2</v>
      </c>
      <c r="S346">
        <v>9</v>
      </c>
      <c r="T346" t="s">
        <v>127</v>
      </c>
    </row>
    <row r="347" spans="1:20" x14ac:dyDescent="0.3">
      <c r="A347">
        <v>1729</v>
      </c>
      <c r="B347">
        <v>1961</v>
      </c>
      <c r="C347" t="s">
        <v>37</v>
      </c>
      <c r="D347" t="s">
        <v>35</v>
      </c>
      <c r="E347" s="2">
        <v>66426</v>
      </c>
      <c r="F347">
        <v>0</v>
      </c>
      <c r="G347">
        <v>1</v>
      </c>
      <c r="H347" s="3">
        <v>41549</v>
      </c>
      <c r="I347">
        <v>14</v>
      </c>
      <c r="J347" s="10">
        <v>1043</v>
      </c>
      <c r="K347" s="10">
        <v>24</v>
      </c>
      <c r="L347" s="10">
        <v>97</v>
      </c>
      <c r="M347" s="10">
        <v>32</v>
      </c>
      <c r="N347" s="10">
        <v>24</v>
      </c>
      <c r="O347">
        <v>2</v>
      </c>
      <c r="P347">
        <v>3</v>
      </c>
      <c r="Q347">
        <v>5</v>
      </c>
      <c r="R347">
        <v>10</v>
      </c>
      <c r="S347">
        <v>6</v>
      </c>
      <c r="T347" t="s">
        <v>127</v>
      </c>
    </row>
    <row r="348" spans="1:20" x14ac:dyDescent="0.3">
      <c r="A348">
        <v>1734</v>
      </c>
      <c r="B348">
        <v>1968</v>
      </c>
      <c r="C348" t="s">
        <v>37</v>
      </c>
      <c r="D348" t="s">
        <v>35</v>
      </c>
      <c r="E348" s="2">
        <v>40706</v>
      </c>
      <c r="F348">
        <v>2</v>
      </c>
      <c r="G348">
        <v>1</v>
      </c>
      <c r="H348" s="3">
        <v>41291</v>
      </c>
      <c r="I348">
        <v>37</v>
      </c>
      <c r="J348" s="10">
        <v>59</v>
      </c>
      <c r="K348" s="10">
        <v>0</v>
      </c>
      <c r="L348" s="10">
        <v>11</v>
      </c>
      <c r="M348" s="10">
        <v>4</v>
      </c>
      <c r="N348" s="10">
        <v>2</v>
      </c>
      <c r="O348">
        <v>4</v>
      </c>
      <c r="P348">
        <v>3</v>
      </c>
      <c r="Q348">
        <v>0</v>
      </c>
      <c r="R348">
        <v>4</v>
      </c>
      <c r="S348">
        <v>7</v>
      </c>
      <c r="T348" t="s">
        <v>125</v>
      </c>
    </row>
    <row r="349" spans="1:20" x14ac:dyDescent="0.3">
      <c r="A349">
        <v>1740</v>
      </c>
      <c r="B349">
        <v>1944</v>
      </c>
      <c r="C349" t="s">
        <v>28</v>
      </c>
      <c r="D349" t="s">
        <v>33</v>
      </c>
      <c r="E349" s="2">
        <v>55956</v>
      </c>
      <c r="F349">
        <v>0</v>
      </c>
      <c r="G349">
        <v>0</v>
      </c>
      <c r="H349" s="3">
        <v>41736</v>
      </c>
      <c r="I349">
        <v>22</v>
      </c>
      <c r="J349" s="10">
        <v>760</v>
      </c>
      <c r="K349" s="10">
        <v>38</v>
      </c>
      <c r="L349" s="10">
        <v>104</v>
      </c>
      <c r="M349" s="10">
        <v>50</v>
      </c>
      <c r="N349" s="10">
        <v>9</v>
      </c>
      <c r="O349">
        <v>2</v>
      </c>
      <c r="P349">
        <v>7</v>
      </c>
      <c r="Q349">
        <v>3</v>
      </c>
      <c r="R349">
        <v>4</v>
      </c>
      <c r="S349">
        <v>4</v>
      </c>
      <c r="T349" t="s">
        <v>127</v>
      </c>
    </row>
    <row r="350" spans="1:20" x14ac:dyDescent="0.3">
      <c r="A350">
        <v>1743</v>
      </c>
      <c r="B350">
        <v>1974</v>
      </c>
      <c r="C350" t="s">
        <v>28</v>
      </c>
      <c r="D350" t="s">
        <v>31</v>
      </c>
      <c r="E350" s="2">
        <v>69719</v>
      </c>
      <c r="F350">
        <v>0</v>
      </c>
      <c r="G350">
        <v>0</v>
      </c>
      <c r="H350" s="3">
        <v>41785</v>
      </c>
      <c r="I350">
        <v>99</v>
      </c>
      <c r="J350" s="10">
        <v>273</v>
      </c>
      <c r="K350" s="10">
        <v>86</v>
      </c>
      <c r="L350" s="10">
        <v>208</v>
      </c>
      <c r="M350" s="10">
        <v>177</v>
      </c>
      <c r="N350" s="10">
        <v>14</v>
      </c>
      <c r="O350">
        <v>1</v>
      </c>
      <c r="P350">
        <v>2</v>
      </c>
      <c r="Q350">
        <v>3</v>
      </c>
      <c r="R350">
        <v>5</v>
      </c>
      <c r="S350">
        <v>1</v>
      </c>
      <c r="T350" t="s">
        <v>127</v>
      </c>
    </row>
    <row r="351" spans="1:20" x14ac:dyDescent="0.3">
      <c r="A351">
        <v>1744</v>
      </c>
      <c r="B351">
        <v>1965</v>
      </c>
      <c r="C351" t="s">
        <v>44</v>
      </c>
      <c r="D351" t="s">
        <v>31</v>
      </c>
      <c r="E351" s="2">
        <v>23529</v>
      </c>
      <c r="F351">
        <v>0</v>
      </c>
      <c r="G351">
        <v>1</v>
      </c>
      <c r="H351" s="3">
        <v>41281</v>
      </c>
      <c r="I351">
        <v>67</v>
      </c>
      <c r="J351" s="10">
        <v>9</v>
      </c>
      <c r="K351" s="10">
        <v>7</v>
      </c>
      <c r="L351" s="10">
        <v>13</v>
      </c>
      <c r="M351" s="10">
        <v>3</v>
      </c>
      <c r="N351" s="10">
        <v>2</v>
      </c>
      <c r="O351">
        <v>1</v>
      </c>
      <c r="P351">
        <v>1</v>
      </c>
      <c r="Q351">
        <v>1</v>
      </c>
      <c r="R351">
        <v>2</v>
      </c>
      <c r="S351">
        <v>6</v>
      </c>
      <c r="T351" t="s">
        <v>127</v>
      </c>
    </row>
    <row r="352" spans="1:20" x14ac:dyDescent="0.3">
      <c r="A352">
        <v>1745</v>
      </c>
      <c r="B352">
        <v>1962</v>
      </c>
      <c r="C352" t="s">
        <v>37</v>
      </c>
      <c r="D352" t="s">
        <v>29</v>
      </c>
      <c r="E352" s="2">
        <v>85696</v>
      </c>
      <c r="F352">
        <v>0</v>
      </c>
      <c r="G352">
        <v>0</v>
      </c>
      <c r="H352" s="3">
        <v>41397</v>
      </c>
      <c r="I352">
        <v>88</v>
      </c>
      <c r="J352" s="10">
        <v>714</v>
      </c>
      <c r="K352" s="10">
        <v>76</v>
      </c>
      <c r="L352" s="10">
        <v>395</v>
      </c>
      <c r="M352" s="10">
        <v>116</v>
      </c>
      <c r="N352" s="10">
        <v>0</v>
      </c>
      <c r="O352">
        <v>1</v>
      </c>
      <c r="P352">
        <v>4</v>
      </c>
      <c r="Q352">
        <v>6</v>
      </c>
      <c r="R352">
        <v>9</v>
      </c>
      <c r="S352">
        <v>1</v>
      </c>
      <c r="T352" t="s">
        <v>127</v>
      </c>
    </row>
    <row r="353" spans="1:20" x14ac:dyDescent="0.3">
      <c r="A353">
        <v>1755</v>
      </c>
      <c r="B353">
        <v>1988</v>
      </c>
      <c r="C353" t="s">
        <v>133</v>
      </c>
      <c r="D353" t="s">
        <v>35</v>
      </c>
      <c r="E353" s="2">
        <v>45204</v>
      </c>
      <c r="F353">
        <v>1</v>
      </c>
      <c r="G353">
        <v>0</v>
      </c>
      <c r="H353" s="3">
        <v>41740</v>
      </c>
      <c r="I353">
        <v>93</v>
      </c>
      <c r="J353" s="10">
        <v>30</v>
      </c>
      <c r="K353" s="10">
        <v>11</v>
      </c>
      <c r="L353" s="10">
        <v>25</v>
      </c>
      <c r="M353" s="10">
        <v>29</v>
      </c>
      <c r="N353" s="10">
        <v>1</v>
      </c>
      <c r="O353">
        <v>1</v>
      </c>
      <c r="P353">
        <v>1</v>
      </c>
      <c r="Q353">
        <v>1</v>
      </c>
      <c r="R353">
        <v>4</v>
      </c>
      <c r="S353">
        <v>3</v>
      </c>
      <c r="T353" t="s">
        <v>125</v>
      </c>
    </row>
    <row r="354" spans="1:20" x14ac:dyDescent="0.3">
      <c r="A354">
        <v>1763</v>
      </c>
      <c r="B354">
        <v>1988</v>
      </c>
      <c r="C354" t="s">
        <v>28</v>
      </c>
      <c r="D354" t="s">
        <v>35</v>
      </c>
      <c r="E354" s="2">
        <v>87679</v>
      </c>
      <c r="F354">
        <v>0</v>
      </c>
      <c r="G354">
        <v>0</v>
      </c>
      <c r="H354" s="3">
        <v>41482</v>
      </c>
      <c r="I354">
        <v>62</v>
      </c>
      <c r="J354" s="10">
        <v>1259</v>
      </c>
      <c r="K354" s="10">
        <v>172</v>
      </c>
      <c r="L354" s="10">
        <v>815</v>
      </c>
      <c r="M354" s="10">
        <v>97</v>
      </c>
      <c r="N354" s="10">
        <v>148</v>
      </c>
      <c r="O354">
        <v>1</v>
      </c>
      <c r="P354">
        <v>7</v>
      </c>
      <c r="Q354">
        <v>11</v>
      </c>
      <c r="R354">
        <v>10</v>
      </c>
      <c r="S354">
        <v>4</v>
      </c>
      <c r="T354" t="s">
        <v>126</v>
      </c>
    </row>
    <row r="355" spans="1:20" x14ac:dyDescent="0.3">
      <c r="A355">
        <v>1764</v>
      </c>
      <c r="B355">
        <v>1975</v>
      </c>
      <c r="C355" t="s">
        <v>28</v>
      </c>
      <c r="D355" t="s">
        <v>31</v>
      </c>
      <c r="E355" s="2">
        <v>33955</v>
      </c>
      <c r="F355">
        <v>1</v>
      </c>
      <c r="G355">
        <v>0</v>
      </c>
      <c r="H355" s="3">
        <v>41495</v>
      </c>
      <c r="I355">
        <v>92</v>
      </c>
      <c r="J355" s="10">
        <v>100</v>
      </c>
      <c r="K355" s="10">
        <v>2</v>
      </c>
      <c r="L355" s="10">
        <v>128</v>
      </c>
      <c r="M355" s="10">
        <v>23</v>
      </c>
      <c r="N355" s="10">
        <v>7</v>
      </c>
      <c r="O355">
        <v>4</v>
      </c>
      <c r="P355">
        <v>5</v>
      </c>
      <c r="Q355">
        <v>1</v>
      </c>
      <c r="R355">
        <v>5</v>
      </c>
      <c r="S355">
        <v>8</v>
      </c>
      <c r="T355" t="s">
        <v>125</v>
      </c>
    </row>
    <row r="356" spans="1:20" x14ac:dyDescent="0.3">
      <c r="A356">
        <v>1772</v>
      </c>
      <c r="B356">
        <v>1975</v>
      </c>
      <c r="C356" t="s">
        <v>37</v>
      </c>
      <c r="D356" t="s">
        <v>33</v>
      </c>
      <c r="E356" s="2">
        <v>79174</v>
      </c>
      <c r="F356">
        <v>0</v>
      </c>
      <c r="G356">
        <v>0</v>
      </c>
      <c r="H356" s="3">
        <v>41285</v>
      </c>
      <c r="I356">
        <v>2</v>
      </c>
      <c r="J356" s="10">
        <v>1074</v>
      </c>
      <c r="K356" s="10">
        <v>37</v>
      </c>
      <c r="L356" s="10">
        <v>518</v>
      </c>
      <c r="M356" s="10">
        <v>193</v>
      </c>
      <c r="N356" s="10">
        <v>92</v>
      </c>
      <c r="O356">
        <v>1</v>
      </c>
      <c r="P356">
        <v>5</v>
      </c>
      <c r="Q356">
        <v>6</v>
      </c>
      <c r="R356">
        <v>7</v>
      </c>
      <c r="S356">
        <v>2</v>
      </c>
      <c r="T356" t="s">
        <v>126</v>
      </c>
    </row>
    <row r="357" spans="1:20" x14ac:dyDescent="0.3">
      <c r="A357">
        <v>1773</v>
      </c>
      <c r="B357">
        <v>1978</v>
      </c>
      <c r="C357" t="s">
        <v>133</v>
      </c>
      <c r="D357" t="s">
        <v>33</v>
      </c>
      <c r="E357" s="2">
        <v>12393</v>
      </c>
      <c r="F357">
        <v>0</v>
      </c>
      <c r="G357">
        <v>0</v>
      </c>
      <c r="H357" s="3">
        <v>41247</v>
      </c>
      <c r="I357">
        <v>38</v>
      </c>
      <c r="J357" s="10">
        <v>5</v>
      </c>
      <c r="K357" s="10">
        <v>6</v>
      </c>
      <c r="L357" s="10">
        <v>15</v>
      </c>
      <c r="M357" s="10">
        <v>11</v>
      </c>
      <c r="N357" s="10">
        <v>7</v>
      </c>
      <c r="O357">
        <v>1</v>
      </c>
      <c r="P357">
        <v>2</v>
      </c>
      <c r="Q357">
        <v>0</v>
      </c>
      <c r="R357">
        <v>3</v>
      </c>
      <c r="S357">
        <v>9</v>
      </c>
      <c r="T357" t="s">
        <v>125</v>
      </c>
    </row>
    <row r="358" spans="1:20" x14ac:dyDescent="0.3">
      <c r="A358">
        <v>1777</v>
      </c>
      <c r="B358">
        <v>1980</v>
      </c>
      <c r="C358" t="s">
        <v>44</v>
      </c>
      <c r="D358" t="s">
        <v>33</v>
      </c>
      <c r="E358" s="2">
        <v>25965</v>
      </c>
      <c r="F358">
        <v>0</v>
      </c>
      <c r="G358">
        <v>0</v>
      </c>
      <c r="H358" s="3">
        <v>41159</v>
      </c>
      <c r="I358">
        <v>29</v>
      </c>
      <c r="J358" s="10">
        <v>2</v>
      </c>
      <c r="K358" s="10">
        <v>2</v>
      </c>
      <c r="L358" s="10">
        <v>11</v>
      </c>
      <c r="M358" s="10">
        <v>41</v>
      </c>
      <c r="N358" s="10">
        <v>7</v>
      </c>
      <c r="O358">
        <v>1</v>
      </c>
      <c r="P358">
        <v>2</v>
      </c>
      <c r="Q358">
        <v>0</v>
      </c>
      <c r="R358">
        <v>3</v>
      </c>
      <c r="S358">
        <v>8</v>
      </c>
      <c r="T358" t="s">
        <v>127</v>
      </c>
    </row>
    <row r="359" spans="1:20" x14ac:dyDescent="0.3">
      <c r="A359">
        <v>1802</v>
      </c>
      <c r="B359">
        <v>1971</v>
      </c>
      <c r="C359" t="s">
        <v>28</v>
      </c>
      <c r="D359" t="s">
        <v>33</v>
      </c>
      <c r="E359" s="2">
        <v>64795</v>
      </c>
      <c r="F359">
        <v>0</v>
      </c>
      <c r="G359">
        <v>1</v>
      </c>
      <c r="H359" s="3">
        <v>41291</v>
      </c>
      <c r="I359">
        <v>23</v>
      </c>
      <c r="J359" s="10">
        <v>412</v>
      </c>
      <c r="K359" s="10">
        <v>5</v>
      </c>
      <c r="L359" s="10">
        <v>119</v>
      </c>
      <c r="M359" s="10">
        <v>38</v>
      </c>
      <c r="N359" s="10">
        <v>29</v>
      </c>
      <c r="O359">
        <v>3</v>
      </c>
      <c r="P359">
        <v>3</v>
      </c>
      <c r="Q359">
        <v>3</v>
      </c>
      <c r="R359">
        <v>12</v>
      </c>
      <c r="S359">
        <v>2</v>
      </c>
      <c r="T359" t="s">
        <v>127</v>
      </c>
    </row>
    <row r="360" spans="1:20" x14ac:dyDescent="0.3">
      <c r="A360">
        <v>1818</v>
      </c>
      <c r="B360">
        <v>1971</v>
      </c>
      <c r="C360" t="s">
        <v>37</v>
      </c>
      <c r="D360" t="s">
        <v>35</v>
      </c>
      <c r="E360" s="2">
        <v>29732</v>
      </c>
      <c r="F360">
        <v>1</v>
      </c>
      <c r="G360">
        <v>0</v>
      </c>
      <c r="H360" s="3">
        <v>41723</v>
      </c>
      <c r="I360">
        <v>23</v>
      </c>
      <c r="J360" s="10">
        <v>25</v>
      </c>
      <c r="K360" s="10">
        <v>0</v>
      </c>
      <c r="L360" s="10">
        <v>8</v>
      </c>
      <c r="M360" s="10">
        <v>0</v>
      </c>
      <c r="N360" s="10">
        <v>1</v>
      </c>
      <c r="O360">
        <v>1</v>
      </c>
      <c r="P360">
        <v>2</v>
      </c>
      <c r="Q360">
        <v>0</v>
      </c>
      <c r="R360">
        <v>2</v>
      </c>
      <c r="S360">
        <v>9</v>
      </c>
      <c r="T360" t="s">
        <v>126</v>
      </c>
    </row>
    <row r="361" spans="1:20" x14ac:dyDescent="0.3">
      <c r="A361">
        <v>1826</v>
      </c>
      <c r="B361">
        <v>1970</v>
      </c>
      <c r="C361" t="s">
        <v>28</v>
      </c>
      <c r="D361" t="s">
        <v>29</v>
      </c>
      <c r="E361" s="2">
        <v>84835</v>
      </c>
      <c r="F361">
        <v>0</v>
      </c>
      <c r="G361">
        <v>0</v>
      </c>
      <c r="H361" s="3">
        <v>41806</v>
      </c>
      <c r="I361">
        <v>0</v>
      </c>
      <c r="J361" s="10">
        <v>189</v>
      </c>
      <c r="K361" s="10">
        <v>104</v>
      </c>
      <c r="L361" s="10">
        <v>379</v>
      </c>
      <c r="M361" s="10">
        <v>111</v>
      </c>
      <c r="N361" s="10">
        <v>189</v>
      </c>
      <c r="O361">
        <v>1</v>
      </c>
      <c r="P361">
        <v>4</v>
      </c>
      <c r="Q361">
        <v>4</v>
      </c>
      <c r="R361">
        <v>6</v>
      </c>
      <c r="S361">
        <v>1</v>
      </c>
      <c r="T361" t="s">
        <v>127</v>
      </c>
    </row>
    <row r="362" spans="1:20" x14ac:dyDescent="0.3">
      <c r="A362">
        <v>1829</v>
      </c>
      <c r="B362">
        <v>1961</v>
      </c>
      <c r="C362" t="s">
        <v>37</v>
      </c>
      <c r="D362" t="s">
        <v>29</v>
      </c>
      <c r="E362" s="2">
        <v>54959</v>
      </c>
      <c r="F362">
        <v>0</v>
      </c>
      <c r="G362">
        <v>1</v>
      </c>
      <c r="H362" s="3">
        <v>41293</v>
      </c>
      <c r="I362">
        <v>55</v>
      </c>
      <c r="J362" s="10">
        <v>1148</v>
      </c>
      <c r="K362" s="10">
        <v>0</v>
      </c>
      <c r="L362" s="10">
        <v>60</v>
      </c>
      <c r="M362" s="10">
        <v>0</v>
      </c>
      <c r="N362" s="10">
        <v>0</v>
      </c>
      <c r="O362">
        <v>3</v>
      </c>
      <c r="P362">
        <v>9</v>
      </c>
      <c r="Q362">
        <v>5</v>
      </c>
      <c r="R362">
        <v>4</v>
      </c>
      <c r="S362">
        <v>7</v>
      </c>
      <c r="T362" t="s">
        <v>127</v>
      </c>
    </row>
    <row r="363" spans="1:20" x14ac:dyDescent="0.3">
      <c r="A363">
        <v>1833</v>
      </c>
      <c r="B363">
        <v>1974</v>
      </c>
      <c r="C363" t="s">
        <v>37</v>
      </c>
      <c r="D363" t="s">
        <v>31</v>
      </c>
      <c r="E363" s="2">
        <v>39190</v>
      </c>
      <c r="F363">
        <v>1</v>
      </c>
      <c r="G363">
        <v>0</v>
      </c>
      <c r="H363" s="3">
        <v>41755</v>
      </c>
      <c r="I363">
        <v>91</v>
      </c>
      <c r="J363" s="10">
        <v>68</v>
      </c>
      <c r="K363" s="10">
        <v>8</v>
      </c>
      <c r="L363" s="10">
        <v>18</v>
      </c>
      <c r="M363" s="10">
        <v>19</v>
      </c>
      <c r="N363" s="10">
        <v>8</v>
      </c>
      <c r="O363">
        <v>2</v>
      </c>
      <c r="P363">
        <v>2</v>
      </c>
      <c r="Q363">
        <v>1</v>
      </c>
      <c r="R363">
        <v>4</v>
      </c>
      <c r="S363">
        <v>5</v>
      </c>
      <c r="T363" t="s">
        <v>127</v>
      </c>
    </row>
    <row r="364" spans="1:20" x14ac:dyDescent="0.3">
      <c r="A364">
        <v>1834</v>
      </c>
      <c r="B364">
        <v>1978</v>
      </c>
      <c r="C364" t="s">
        <v>41</v>
      </c>
      <c r="D364" t="s">
        <v>31</v>
      </c>
      <c r="E364" s="2">
        <v>35544</v>
      </c>
      <c r="F364">
        <v>1</v>
      </c>
      <c r="G364">
        <v>0</v>
      </c>
      <c r="H364" s="3">
        <v>41706</v>
      </c>
      <c r="I364">
        <v>77</v>
      </c>
      <c r="J364" s="10">
        <v>30</v>
      </c>
      <c r="K364" s="10">
        <v>5</v>
      </c>
      <c r="L364" s="10">
        <v>23</v>
      </c>
      <c r="M364" s="10">
        <v>4</v>
      </c>
      <c r="N364" s="10">
        <v>1</v>
      </c>
      <c r="O364">
        <v>1</v>
      </c>
      <c r="P364">
        <v>2</v>
      </c>
      <c r="Q364">
        <v>0</v>
      </c>
      <c r="R364">
        <v>3</v>
      </c>
      <c r="S364">
        <v>7</v>
      </c>
      <c r="T364" t="s">
        <v>125</v>
      </c>
    </row>
    <row r="365" spans="1:20" x14ac:dyDescent="0.3">
      <c r="A365">
        <v>1839</v>
      </c>
      <c r="B365">
        <v>1974</v>
      </c>
      <c r="C365" t="s">
        <v>28</v>
      </c>
      <c r="D365" t="s">
        <v>31</v>
      </c>
      <c r="E365" s="2">
        <v>43322</v>
      </c>
      <c r="F365">
        <v>0</v>
      </c>
      <c r="G365">
        <v>0</v>
      </c>
      <c r="H365" s="3">
        <v>41750</v>
      </c>
      <c r="I365">
        <v>25</v>
      </c>
      <c r="J365" s="10">
        <v>56</v>
      </c>
      <c r="K365" s="10">
        <v>7</v>
      </c>
      <c r="L365" s="10">
        <v>48</v>
      </c>
      <c r="M365" s="10">
        <v>10</v>
      </c>
      <c r="N365" s="10">
        <v>2</v>
      </c>
      <c r="O365">
        <v>1</v>
      </c>
      <c r="P365">
        <v>3</v>
      </c>
      <c r="Q365">
        <v>0</v>
      </c>
      <c r="R365">
        <v>4</v>
      </c>
      <c r="S365">
        <v>7</v>
      </c>
      <c r="T365" t="s">
        <v>128</v>
      </c>
    </row>
    <row r="366" spans="1:20" x14ac:dyDescent="0.3">
      <c r="A366">
        <v>1857</v>
      </c>
      <c r="B366">
        <v>1952</v>
      </c>
      <c r="C366" t="s">
        <v>28</v>
      </c>
      <c r="D366" t="s">
        <v>31</v>
      </c>
      <c r="E366" s="2">
        <v>47139</v>
      </c>
      <c r="F366">
        <v>1</v>
      </c>
      <c r="G366">
        <v>1</v>
      </c>
      <c r="H366" s="3">
        <v>41704</v>
      </c>
      <c r="I366">
        <v>2</v>
      </c>
      <c r="J366" s="10">
        <v>46</v>
      </c>
      <c r="K366" s="10">
        <v>0</v>
      </c>
      <c r="L366" s="10">
        <v>12</v>
      </c>
      <c r="M366" s="10">
        <v>0</v>
      </c>
      <c r="N366" s="10">
        <v>2</v>
      </c>
      <c r="O366">
        <v>2</v>
      </c>
      <c r="P366">
        <v>2</v>
      </c>
      <c r="Q366">
        <v>1</v>
      </c>
      <c r="R366">
        <v>2</v>
      </c>
      <c r="S366">
        <v>7</v>
      </c>
      <c r="T366" t="s">
        <v>127</v>
      </c>
    </row>
    <row r="367" spans="1:20" x14ac:dyDescent="0.3">
      <c r="A367">
        <v>1859</v>
      </c>
      <c r="B367">
        <v>1972</v>
      </c>
      <c r="C367" t="s">
        <v>41</v>
      </c>
      <c r="D367" t="s">
        <v>33</v>
      </c>
      <c r="E367" s="2">
        <v>75251</v>
      </c>
      <c r="F367">
        <v>0</v>
      </c>
      <c r="G367">
        <v>0</v>
      </c>
      <c r="H367" s="3">
        <v>41148</v>
      </c>
      <c r="I367">
        <v>34</v>
      </c>
      <c r="J367" s="10">
        <v>721</v>
      </c>
      <c r="K367" s="10">
        <v>111</v>
      </c>
      <c r="L367" s="10">
        <v>925</v>
      </c>
      <c r="M367" s="10">
        <v>97</v>
      </c>
      <c r="N367" s="10">
        <v>18</v>
      </c>
      <c r="O367">
        <v>1</v>
      </c>
      <c r="P367">
        <v>7</v>
      </c>
      <c r="Q367">
        <v>6</v>
      </c>
      <c r="R367">
        <v>5</v>
      </c>
      <c r="S367">
        <v>5</v>
      </c>
      <c r="T367" t="s">
        <v>129</v>
      </c>
    </row>
    <row r="368" spans="1:20" x14ac:dyDescent="0.3">
      <c r="A368">
        <v>1867</v>
      </c>
      <c r="B368">
        <v>1957</v>
      </c>
      <c r="C368" t="s">
        <v>28</v>
      </c>
      <c r="D368" t="s">
        <v>31</v>
      </c>
      <c r="E368" s="2">
        <v>64849</v>
      </c>
      <c r="F368">
        <v>0</v>
      </c>
      <c r="G368">
        <v>0</v>
      </c>
      <c r="H368" s="3">
        <v>41226</v>
      </c>
      <c r="I368">
        <v>42</v>
      </c>
      <c r="J368" s="10">
        <v>652</v>
      </c>
      <c r="K368" s="10">
        <v>48</v>
      </c>
      <c r="L368" s="10">
        <v>350</v>
      </c>
      <c r="M368" s="10">
        <v>94</v>
      </c>
      <c r="N368" s="10">
        <v>84</v>
      </c>
      <c r="O368">
        <v>1</v>
      </c>
      <c r="P368">
        <v>9</v>
      </c>
      <c r="Q368">
        <v>3</v>
      </c>
      <c r="R368">
        <v>6</v>
      </c>
      <c r="S368">
        <v>5</v>
      </c>
      <c r="T368" t="s">
        <v>127</v>
      </c>
    </row>
    <row r="369" spans="1:20" x14ac:dyDescent="0.3">
      <c r="A369">
        <v>1876</v>
      </c>
      <c r="B369">
        <v>1990</v>
      </c>
      <c r="C369" t="s">
        <v>28</v>
      </c>
      <c r="D369" t="s">
        <v>33</v>
      </c>
      <c r="E369" s="2">
        <v>18929</v>
      </c>
      <c r="F369">
        <v>0</v>
      </c>
      <c r="G369">
        <v>0</v>
      </c>
      <c r="H369" s="3">
        <v>41321</v>
      </c>
      <c r="I369">
        <v>15</v>
      </c>
      <c r="J369" s="10">
        <v>32</v>
      </c>
      <c r="K369" s="10">
        <v>0</v>
      </c>
      <c r="L369" s="10">
        <v>8</v>
      </c>
      <c r="M369" s="10">
        <v>23</v>
      </c>
      <c r="N369" s="10">
        <v>4</v>
      </c>
      <c r="O369">
        <v>1</v>
      </c>
      <c r="P369">
        <v>1</v>
      </c>
      <c r="Q369">
        <v>0</v>
      </c>
      <c r="R369">
        <v>4</v>
      </c>
      <c r="S369">
        <v>6</v>
      </c>
      <c r="T369" t="s">
        <v>128</v>
      </c>
    </row>
    <row r="370" spans="1:20" x14ac:dyDescent="0.3">
      <c r="A370">
        <v>1878</v>
      </c>
      <c r="B370">
        <v>1985</v>
      </c>
      <c r="C370" t="s">
        <v>133</v>
      </c>
      <c r="D370" t="s">
        <v>33</v>
      </c>
      <c r="E370" s="2">
        <v>23148</v>
      </c>
      <c r="F370">
        <v>0</v>
      </c>
      <c r="G370">
        <v>0</v>
      </c>
      <c r="H370" s="3">
        <v>41688</v>
      </c>
      <c r="I370">
        <v>83</v>
      </c>
      <c r="J370" s="10">
        <v>4</v>
      </c>
      <c r="K370" s="10">
        <v>6</v>
      </c>
      <c r="L370" s="10">
        <v>8</v>
      </c>
      <c r="M370" s="10">
        <v>6</v>
      </c>
      <c r="N370" s="10">
        <v>3</v>
      </c>
      <c r="O370">
        <v>1</v>
      </c>
      <c r="P370">
        <v>2</v>
      </c>
      <c r="Q370">
        <v>0</v>
      </c>
      <c r="R370">
        <v>3</v>
      </c>
      <c r="S370">
        <v>7</v>
      </c>
      <c r="T370" t="s">
        <v>127</v>
      </c>
    </row>
    <row r="371" spans="1:20" x14ac:dyDescent="0.3">
      <c r="A371">
        <v>1880</v>
      </c>
      <c r="B371">
        <v>1959</v>
      </c>
      <c r="C371" t="s">
        <v>37</v>
      </c>
      <c r="D371" t="s">
        <v>35</v>
      </c>
      <c r="E371" s="2">
        <v>53537</v>
      </c>
      <c r="F371">
        <v>1</v>
      </c>
      <c r="G371">
        <v>1</v>
      </c>
      <c r="H371" s="3">
        <v>41669</v>
      </c>
      <c r="I371">
        <v>17</v>
      </c>
      <c r="J371" s="10">
        <v>81</v>
      </c>
      <c r="K371" s="10">
        <v>0</v>
      </c>
      <c r="L371" s="10">
        <v>6</v>
      </c>
      <c r="M371" s="10">
        <v>0</v>
      </c>
      <c r="N371" s="10">
        <v>0</v>
      </c>
      <c r="O371">
        <v>2</v>
      </c>
      <c r="P371">
        <v>2</v>
      </c>
      <c r="Q371">
        <v>1</v>
      </c>
      <c r="R371">
        <v>3</v>
      </c>
      <c r="S371">
        <v>5</v>
      </c>
      <c r="T371" t="s">
        <v>128</v>
      </c>
    </row>
    <row r="372" spans="1:20" x14ac:dyDescent="0.3">
      <c r="A372">
        <v>1890</v>
      </c>
      <c r="B372">
        <v>1971</v>
      </c>
      <c r="C372" t="s">
        <v>133</v>
      </c>
      <c r="D372" t="s">
        <v>35</v>
      </c>
      <c r="E372" s="2">
        <v>42033</v>
      </c>
      <c r="F372">
        <v>1</v>
      </c>
      <c r="G372">
        <v>1</v>
      </c>
      <c r="H372" s="3">
        <v>41171</v>
      </c>
      <c r="I372">
        <v>95</v>
      </c>
      <c r="J372" s="10">
        <v>11</v>
      </c>
      <c r="K372" s="10">
        <v>1</v>
      </c>
      <c r="L372" s="10">
        <v>4</v>
      </c>
      <c r="M372" s="10">
        <v>2</v>
      </c>
      <c r="N372" s="10">
        <v>0</v>
      </c>
      <c r="O372">
        <v>1</v>
      </c>
      <c r="P372">
        <v>1</v>
      </c>
      <c r="Q372">
        <v>0</v>
      </c>
      <c r="R372">
        <v>2</v>
      </c>
      <c r="S372">
        <v>7</v>
      </c>
      <c r="T372" t="s">
        <v>127</v>
      </c>
    </row>
    <row r="373" spans="1:20" x14ac:dyDescent="0.3">
      <c r="A373">
        <v>1891</v>
      </c>
      <c r="B373">
        <v>1980</v>
      </c>
      <c r="C373" t="s">
        <v>41</v>
      </c>
      <c r="D373" t="s">
        <v>29</v>
      </c>
      <c r="E373" s="2">
        <v>78789</v>
      </c>
      <c r="F373">
        <v>0</v>
      </c>
      <c r="G373">
        <v>0</v>
      </c>
      <c r="H373" s="3">
        <v>41129</v>
      </c>
      <c r="I373">
        <v>12</v>
      </c>
      <c r="J373" s="10">
        <v>667</v>
      </c>
      <c r="K373" s="10">
        <v>50</v>
      </c>
      <c r="L373" s="10">
        <v>850</v>
      </c>
      <c r="M373" s="10">
        <v>21</v>
      </c>
      <c r="N373" s="10">
        <v>83</v>
      </c>
      <c r="O373">
        <v>1</v>
      </c>
      <c r="P373">
        <v>4</v>
      </c>
      <c r="Q373">
        <v>6</v>
      </c>
      <c r="R373">
        <v>5</v>
      </c>
      <c r="S373">
        <v>2</v>
      </c>
      <c r="T373" t="s">
        <v>127</v>
      </c>
    </row>
    <row r="374" spans="1:20" x14ac:dyDescent="0.3">
      <c r="A374">
        <v>1907</v>
      </c>
      <c r="B374">
        <v>1950</v>
      </c>
      <c r="C374" t="s">
        <v>41</v>
      </c>
      <c r="D374" t="s">
        <v>29</v>
      </c>
      <c r="E374" s="2">
        <v>63120</v>
      </c>
      <c r="F374">
        <v>0</v>
      </c>
      <c r="G374">
        <v>1</v>
      </c>
      <c r="H374" s="3">
        <v>41180</v>
      </c>
      <c r="I374">
        <v>53</v>
      </c>
      <c r="J374" s="10">
        <v>965</v>
      </c>
      <c r="K374" s="10">
        <v>69</v>
      </c>
      <c r="L374" s="10">
        <v>279</v>
      </c>
      <c r="M374" s="10">
        <v>54</v>
      </c>
      <c r="N374" s="10">
        <v>41</v>
      </c>
      <c r="O374">
        <v>5</v>
      </c>
      <c r="P374">
        <v>8</v>
      </c>
      <c r="Q374">
        <v>4</v>
      </c>
      <c r="R374">
        <v>9</v>
      </c>
      <c r="S374">
        <v>7</v>
      </c>
      <c r="T374" t="s">
        <v>127</v>
      </c>
    </row>
    <row r="375" spans="1:20" x14ac:dyDescent="0.3">
      <c r="A375">
        <v>1911</v>
      </c>
      <c r="B375">
        <v>1987</v>
      </c>
      <c r="C375" t="s">
        <v>28</v>
      </c>
      <c r="D375" t="s">
        <v>35</v>
      </c>
      <c r="E375" s="2">
        <v>67430</v>
      </c>
      <c r="F375">
        <v>0</v>
      </c>
      <c r="G375">
        <v>0</v>
      </c>
      <c r="H375" s="3">
        <v>41157</v>
      </c>
      <c r="I375">
        <v>6</v>
      </c>
      <c r="J375" s="10">
        <v>595</v>
      </c>
      <c r="K375" s="10">
        <v>97</v>
      </c>
      <c r="L375" s="10">
        <v>291</v>
      </c>
      <c r="M375" s="10">
        <v>127</v>
      </c>
      <c r="N375" s="10">
        <v>133</v>
      </c>
      <c r="O375">
        <v>1</v>
      </c>
      <c r="P375">
        <v>11</v>
      </c>
      <c r="Q375">
        <v>5</v>
      </c>
      <c r="R375">
        <v>12</v>
      </c>
      <c r="S375">
        <v>6</v>
      </c>
      <c r="T375" t="s">
        <v>129</v>
      </c>
    </row>
    <row r="376" spans="1:20" x14ac:dyDescent="0.3">
      <c r="A376">
        <v>1915</v>
      </c>
      <c r="B376">
        <v>1951</v>
      </c>
      <c r="C376" t="s">
        <v>37</v>
      </c>
      <c r="D376" t="s">
        <v>33</v>
      </c>
      <c r="E376" s="2">
        <v>78939</v>
      </c>
      <c r="F376">
        <v>0</v>
      </c>
      <c r="G376">
        <v>0</v>
      </c>
      <c r="H376" s="3">
        <v>41620</v>
      </c>
      <c r="I376">
        <v>57</v>
      </c>
      <c r="J376" s="10">
        <v>794</v>
      </c>
      <c r="K376" s="10">
        <v>115</v>
      </c>
      <c r="L376" s="10">
        <v>243</v>
      </c>
      <c r="M376" s="10">
        <v>150</v>
      </c>
      <c r="N376" s="10">
        <v>0</v>
      </c>
      <c r="O376">
        <v>1</v>
      </c>
      <c r="P376">
        <v>8</v>
      </c>
      <c r="Q376">
        <v>5</v>
      </c>
      <c r="R376">
        <v>6</v>
      </c>
      <c r="S376">
        <v>3</v>
      </c>
      <c r="T376" t="s">
        <v>129</v>
      </c>
    </row>
    <row r="377" spans="1:20" x14ac:dyDescent="0.3">
      <c r="A377">
        <v>1916</v>
      </c>
      <c r="B377">
        <v>1954</v>
      </c>
      <c r="C377" t="s">
        <v>41</v>
      </c>
      <c r="D377" t="s">
        <v>33</v>
      </c>
      <c r="E377" s="2">
        <v>45736</v>
      </c>
      <c r="F377">
        <v>0</v>
      </c>
      <c r="G377">
        <v>1</v>
      </c>
      <c r="H377" s="3">
        <v>41479</v>
      </c>
      <c r="I377">
        <v>92</v>
      </c>
      <c r="J377" s="10">
        <v>188</v>
      </c>
      <c r="K377" s="10">
        <v>3</v>
      </c>
      <c r="L377" s="10">
        <v>180</v>
      </c>
      <c r="M377" s="10">
        <v>20</v>
      </c>
      <c r="N377" s="10">
        <v>3</v>
      </c>
      <c r="O377">
        <v>5</v>
      </c>
      <c r="P377">
        <v>7</v>
      </c>
      <c r="Q377">
        <v>1</v>
      </c>
      <c r="R377">
        <v>6</v>
      </c>
      <c r="S377">
        <v>7</v>
      </c>
      <c r="T377" t="s">
        <v>129</v>
      </c>
    </row>
    <row r="378" spans="1:20" x14ac:dyDescent="0.3">
      <c r="A378">
        <v>1920</v>
      </c>
      <c r="B378">
        <v>1972</v>
      </c>
      <c r="C378" t="s">
        <v>28</v>
      </c>
      <c r="D378" t="s">
        <v>33</v>
      </c>
      <c r="E378" s="2">
        <v>40321</v>
      </c>
      <c r="F378">
        <v>1</v>
      </c>
      <c r="G378">
        <v>1</v>
      </c>
      <c r="H378" s="3">
        <v>41484</v>
      </c>
      <c r="I378">
        <v>59</v>
      </c>
      <c r="J378" s="10">
        <v>44</v>
      </c>
      <c r="K378" s="10">
        <v>4</v>
      </c>
      <c r="L378" s="10">
        <v>21</v>
      </c>
      <c r="M378" s="10">
        <v>6</v>
      </c>
      <c r="N378" s="10">
        <v>0</v>
      </c>
      <c r="O378">
        <v>2</v>
      </c>
      <c r="P378">
        <v>3</v>
      </c>
      <c r="Q378">
        <v>0</v>
      </c>
      <c r="R378">
        <v>3</v>
      </c>
      <c r="S378">
        <v>7</v>
      </c>
      <c r="T378" t="s">
        <v>127</v>
      </c>
    </row>
    <row r="379" spans="1:20" x14ac:dyDescent="0.3">
      <c r="A379">
        <v>1921</v>
      </c>
      <c r="B379">
        <v>1967</v>
      </c>
      <c r="C379" t="s">
        <v>37</v>
      </c>
      <c r="D379" t="s">
        <v>33</v>
      </c>
      <c r="E379" s="2">
        <v>59062</v>
      </c>
      <c r="F379">
        <v>2</v>
      </c>
      <c r="G379">
        <v>1</v>
      </c>
      <c r="H379" s="3">
        <v>41550</v>
      </c>
      <c r="I379">
        <v>74</v>
      </c>
      <c r="J379" s="10">
        <v>46</v>
      </c>
      <c r="K379" s="10">
        <v>1</v>
      </c>
      <c r="L379" s="10">
        <v>12</v>
      </c>
      <c r="M379" s="10">
        <v>3</v>
      </c>
      <c r="N379" s="10">
        <v>0</v>
      </c>
      <c r="O379">
        <v>2</v>
      </c>
      <c r="P379">
        <v>2</v>
      </c>
      <c r="Q379">
        <v>0</v>
      </c>
      <c r="R379">
        <v>3</v>
      </c>
      <c r="S379">
        <v>4</v>
      </c>
      <c r="T379" t="s">
        <v>127</v>
      </c>
    </row>
    <row r="380" spans="1:20" x14ac:dyDescent="0.3">
      <c r="A380">
        <v>1927</v>
      </c>
      <c r="B380">
        <v>1973</v>
      </c>
      <c r="C380" t="s">
        <v>133</v>
      </c>
      <c r="D380" t="s">
        <v>35</v>
      </c>
      <c r="E380" s="2">
        <v>69401</v>
      </c>
      <c r="F380">
        <v>0</v>
      </c>
      <c r="G380">
        <v>1</v>
      </c>
      <c r="H380" s="3">
        <v>41721</v>
      </c>
      <c r="I380">
        <v>41</v>
      </c>
      <c r="J380" s="10">
        <v>399</v>
      </c>
      <c r="K380" s="10">
        <v>27</v>
      </c>
      <c r="L380" s="10">
        <v>159</v>
      </c>
      <c r="M380" s="10">
        <v>58</v>
      </c>
      <c r="N380" s="10">
        <v>8</v>
      </c>
      <c r="O380">
        <v>4</v>
      </c>
      <c r="P380">
        <v>4</v>
      </c>
      <c r="Q380">
        <v>4</v>
      </c>
      <c r="R380">
        <v>5</v>
      </c>
      <c r="S380">
        <v>2</v>
      </c>
      <c r="T380" t="s">
        <v>129</v>
      </c>
    </row>
    <row r="381" spans="1:20" x14ac:dyDescent="0.3">
      <c r="A381">
        <v>1928</v>
      </c>
      <c r="B381">
        <v>1973</v>
      </c>
      <c r="C381" t="s">
        <v>28</v>
      </c>
      <c r="D381" t="s">
        <v>33</v>
      </c>
      <c r="E381" s="2">
        <v>31814</v>
      </c>
      <c r="F381">
        <v>1</v>
      </c>
      <c r="G381">
        <v>0</v>
      </c>
      <c r="H381" s="3">
        <v>41314</v>
      </c>
      <c r="I381">
        <v>73</v>
      </c>
      <c r="J381" s="10">
        <v>35</v>
      </c>
      <c r="K381" s="10">
        <v>3</v>
      </c>
      <c r="L381" s="10">
        <v>20</v>
      </c>
      <c r="M381" s="10">
        <v>4</v>
      </c>
      <c r="N381" s="10">
        <v>1</v>
      </c>
      <c r="O381">
        <v>2</v>
      </c>
      <c r="P381">
        <v>2</v>
      </c>
      <c r="Q381">
        <v>0</v>
      </c>
      <c r="R381">
        <v>3</v>
      </c>
      <c r="S381">
        <v>9</v>
      </c>
      <c r="T381" t="s">
        <v>125</v>
      </c>
    </row>
    <row r="382" spans="1:20" x14ac:dyDescent="0.3">
      <c r="A382">
        <v>1940</v>
      </c>
      <c r="B382">
        <v>1986</v>
      </c>
      <c r="C382" t="s">
        <v>28</v>
      </c>
      <c r="D382" t="s">
        <v>33</v>
      </c>
      <c r="E382" s="2">
        <v>25252</v>
      </c>
      <c r="F382">
        <v>1</v>
      </c>
      <c r="G382">
        <v>0</v>
      </c>
      <c r="H382" s="3">
        <v>41467</v>
      </c>
      <c r="I382">
        <v>26</v>
      </c>
      <c r="J382" s="10">
        <v>1</v>
      </c>
      <c r="K382" s="10">
        <v>3</v>
      </c>
      <c r="L382" s="10">
        <v>4</v>
      </c>
      <c r="M382" s="10">
        <v>2</v>
      </c>
      <c r="N382" s="10">
        <v>2</v>
      </c>
      <c r="O382">
        <v>1</v>
      </c>
      <c r="P382">
        <v>1</v>
      </c>
      <c r="Q382">
        <v>0</v>
      </c>
      <c r="R382">
        <v>2</v>
      </c>
      <c r="S382">
        <v>8</v>
      </c>
      <c r="T382" t="s">
        <v>131</v>
      </c>
    </row>
    <row r="383" spans="1:20" x14ac:dyDescent="0.3">
      <c r="A383">
        <v>1945</v>
      </c>
      <c r="B383">
        <v>1962</v>
      </c>
      <c r="C383" t="s">
        <v>28</v>
      </c>
      <c r="D383" t="s">
        <v>33</v>
      </c>
      <c r="E383" s="2">
        <v>71434</v>
      </c>
      <c r="F383">
        <v>0</v>
      </c>
      <c r="G383">
        <v>1</v>
      </c>
      <c r="H383" s="3">
        <v>41535</v>
      </c>
      <c r="I383">
        <v>4</v>
      </c>
      <c r="J383" s="10">
        <v>711</v>
      </c>
      <c r="K383" s="10">
        <v>36</v>
      </c>
      <c r="L383" s="10">
        <v>217</v>
      </c>
      <c r="M383" s="10">
        <v>172</v>
      </c>
      <c r="N383" s="10">
        <v>96</v>
      </c>
      <c r="O383">
        <v>3</v>
      </c>
      <c r="P383">
        <v>7</v>
      </c>
      <c r="Q383">
        <v>4</v>
      </c>
      <c r="R383">
        <v>7</v>
      </c>
      <c r="S383">
        <v>4</v>
      </c>
      <c r="T383" t="s">
        <v>127</v>
      </c>
    </row>
    <row r="384" spans="1:20" x14ac:dyDescent="0.3">
      <c r="A384">
        <v>1951</v>
      </c>
      <c r="B384">
        <v>1981</v>
      </c>
      <c r="C384" t="s">
        <v>44</v>
      </c>
      <c r="D384" t="s">
        <v>33</v>
      </c>
      <c r="E384" s="2">
        <v>34445</v>
      </c>
      <c r="F384">
        <v>0</v>
      </c>
      <c r="G384">
        <v>0</v>
      </c>
      <c r="H384" s="3">
        <v>41301</v>
      </c>
      <c r="I384">
        <v>92</v>
      </c>
      <c r="J384" s="10">
        <v>228</v>
      </c>
      <c r="K384" s="10">
        <v>122</v>
      </c>
      <c r="L384" s="10">
        <v>122</v>
      </c>
      <c r="M384" s="10">
        <v>208</v>
      </c>
      <c r="N384" s="10">
        <v>129</v>
      </c>
      <c r="O384">
        <v>6</v>
      </c>
      <c r="P384">
        <v>11</v>
      </c>
      <c r="Q384">
        <v>2</v>
      </c>
      <c r="R384">
        <v>8</v>
      </c>
      <c r="S384">
        <v>9</v>
      </c>
      <c r="T384" t="s">
        <v>127</v>
      </c>
    </row>
    <row r="385" spans="1:20" x14ac:dyDescent="0.3">
      <c r="A385">
        <v>1958</v>
      </c>
      <c r="B385">
        <v>1973</v>
      </c>
      <c r="C385" t="s">
        <v>37</v>
      </c>
      <c r="D385" t="s">
        <v>35</v>
      </c>
      <c r="E385" s="2">
        <v>55012</v>
      </c>
      <c r="F385">
        <v>0</v>
      </c>
      <c r="G385">
        <v>1</v>
      </c>
      <c r="H385" s="3">
        <v>41719</v>
      </c>
      <c r="I385">
        <v>85</v>
      </c>
      <c r="J385" s="10">
        <v>582</v>
      </c>
      <c r="K385" s="10">
        <v>0</v>
      </c>
      <c r="L385" s="10">
        <v>65</v>
      </c>
      <c r="M385" s="10">
        <v>0</v>
      </c>
      <c r="N385" s="10">
        <v>0</v>
      </c>
      <c r="O385">
        <v>6</v>
      </c>
      <c r="P385">
        <v>8</v>
      </c>
      <c r="Q385">
        <v>2</v>
      </c>
      <c r="R385">
        <v>9</v>
      </c>
      <c r="S385">
        <v>5</v>
      </c>
      <c r="T385" t="s">
        <v>127</v>
      </c>
    </row>
    <row r="386" spans="1:20" x14ac:dyDescent="0.3">
      <c r="A386">
        <v>1964</v>
      </c>
      <c r="B386">
        <v>1951</v>
      </c>
      <c r="C386" t="s">
        <v>28</v>
      </c>
      <c r="D386" t="s">
        <v>35</v>
      </c>
      <c r="E386" s="2">
        <v>86610</v>
      </c>
      <c r="F386">
        <v>0</v>
      </c>
      <c r="G386">
        <v>0</v>
      </c>
      <c r="H386" s="3">
        <v>41522</v>
      </c>
      <c r="I386">
        <v>66</v>
      </c>
      <c r="J386" s="10">
        <v>446</v>
      </c>
      <c r="K386" s="10">
        <v>107</v>
      </c>
      <c r="L386" s="10">
        <v>768</v>
      </c>
      <c r="M386" s="10">
        <v>33</v>
      </c>
      <c r="N386" s="10">
        <v>196</v>
      </c>
      <c r="O386">
        <v>1</v>
      </c>
      <c r="P386">
        <v>5</v>
      </c>
      <c r="Q386">
        <v>6</v>
      </c>
      <c r="R386">
        <v>6</v>
      </c>
      <c r="S386">
        <v>2</v>
      </c>
      <c r="T386" t="s">
        <v>127</v>
      </c>
    </row>
    <row r="387" spans="1:20" x14ac:dyDescent="0.3">
      <c r="A387">
        <v>1966</v>
      </c>
      <c r="B387">
        <v>1965</v>
      </c>
      <c r="C387" t="s">
        <v>37</v>
      </c>
      <c r="D387" t="s">
        <v>33</v>
      </c>
      <c r="E387" s="2">
        <v>84618</v>
      </c>
      <c r="F387">
        <v>0</v>
      </c>
      <c r="G387">
        <v>0</v>
      </c>
      <c r="H387" s="3">
        <v>41600</v>
      </c>
      <c r="I387">
        <v>96</v>
      </c>
      <c r="J387" s="10">
        <v>684</v>
      </c>
      <c r="K387" s="10">
        <v>100</v>
      </c>
      <c r="L387" s="10">
        <v>801</v>
      </c>
      <c r="M387" s="10">
        <v>21</v>
      </c>
      <c r="N387" s="10">
        <v>66</v>
      </c>
      <c r="O387">
        <v>1</v>
      </c>
      <c r="P387">
        <v>6</v>
      </c>
      <c r="Q387">
        <v>9</v>
      </c>
      <c r="R387">
        <v>10</v>
      </c>
      <c r="S387">
        <v>2</v>
      </c>
      <c r="T387" t="s">
        <v>131</v>
      </c>
    </row>
    <row r="388" spans="1:20" x14ac:dyDescent="0.3">
      <c r="A388">
        <v>1968</v>
      </c>
      <c r="B388">
        <v>1971</v>
      </c>
      <c r="C388" t="s">
        <v>28</v>
      </c>
      <c r="D388" t="s">
        <v>42</v>
      </c>
      <c r="E388" s="2">
        <v>45684</v>
      </c>
      <c r="F388">
        <v>1</v>
      </c>
      <c r="G388">
        <v>0</v>
      </c>
      <c r="H388" s="3">
        <v>41610</v>
      </c>
      <c r="I388">
        <v>37</v>
      </c>
      <c r="J388" s="10">
        <v>5</v>
      </c>
      <c r="K388" s="10">
        <v>1</v>
      </c>
      <c r="L388" s="10">
        <v>5</v>
      </c>
      <c r="M388" s="10">
        <v>10</v>
      </c>
      <c r="N388" s="10">
        <v>0</v>
      </c>
      <c r="O388">
        <v>1</v>
      </c>
      <c r="P388">
        <v>1</v>
      </c>
      <c r="Q388">
        <v>0</v>
      </c>
      <c r="R388">
        <v>2</v>
      </c>
      <c r="S388">
        <v>7</v>
      </c>
      <c r="T388" t="s">
        <v>125</v>
      </c>
    </row>
    <row r="389" spans="1:20" x14ac:dyDescent="0.3">
      <c r="A389">
        <v>1970</v>
      </c>
      <c r="B389">
        <v>1968</v>
      </c>
      <c r="C389" t="s">
        <v>41</v>
      </c>
      <c r="D389" t="s">
        <v>35</v>
      </c>
      <c r="E389" s="2">
        <v>34053</v>
      </c>
      <c r="F389">
        <v>0</v>
      </c>
      <c r="G389">
        <v>1</v>
      </c>
      <c r="H389" s="3">
        <v>41162</v>
      </c>
      <c r="I389">
        <v>14</v>
      </c>
      <c r="J389" s="10">
        <v>63</v>
      </c>
      <c r="K389" s="10">
        <v>0</v>
      </c>
      <c r="L389" s="10">
        <v>21</v>
      </c>
      <c r="M389" s="10">
        <v>7</v>
      </c>
      <c r="N389" s="10">
        <v>0</v>
      </c>
      <c r="O389">
        <v>1</v>
      </c>
      <c r="P389">
        <v>3</v>
      </c>
      <c r="Q389">
        <v>0</v>
      </c>
      <c r="R389">
        <v>3</v>
      </c>
      <c r="S389">
        <v>8</v>
      </c>
      <c r="T389" t="s">
        <v>127</v>
      </c>
    </row>
    <row r="390" spans="1:20" x14ac:dyDescent="0.3">
      <c r="A390">
        <v>1987</v>
      </c>
      <c r="B390">
        <v>1987</v>
      </c>
      <c r="C390" t="s">
        <v>44</v>
      </c>
      <c r="D390" t="s">
        <v>31</v>
      </c>
      <c r="E390" s="2">
        <v>21063</v>
      </c>
      <c r="F390">
        <v>1</v>
      </c>
      <c r="G390">
        <v>0</v>
      </c>
      <c r="H390" s="3">
        <v>41542</v>
      </c>
      <c r="I390">
        <v>34</v>
      </c>
      <c r="J390" s="10">
        <v>1</v>
      </c>
      <c r="K390" s="10">
        <v>10</v>
      </c>
      <c r="L390" s="10">
        <v>11</v>
      </c>
      <c r="M390" s="10">
        <v>19</v>
      </c>
      <c r="N390" s="10">
        <v>3</v>
      </c>
      <c r="O390">
        <v>2</v>
      </c>
      <c r="P390">
        <v>2</v>
      </c>
      <c r="Q390">
        <v>0</v>
      </c>
      <c r="R390">
        <v>3</v>
      </c>
      <c r="S390">
        <v>6</v>
      </c>
      <c r="T390" t="s">
        <v>127</v>
      </c>
    </row>
    <row r="391" spans="1:20" x14ac:dyDescent="0.3">
      <c r="A391">
        <v>1990</v>
      </c>
      <c r="B391">
        <v>1974</v>
      </c>
      <c r="C391" t="s">
        <v>37</v>
      </c>
      <c r="D391" t="s">
        <v>31</v>
      </c>
      <c r="E391" s="2">
        <v>63159</v>
      </c>
      <c r="F391">
        <v>0</v>
      </c>
      <c r="G391">
        <v>0</v>
      </c>
      <c r="H391" s="3">
        <v>41218</v>
      </c>
      <c r="I391">
        <v>74</v>
      </c>
      <c r="J391" s="10">
        <v>965</v>
      </c>
      <c r="K391" s="10">
        <v>34</v>
      </c>
      <c r="L391" s="10">
        <v>586</v>
      </c>
      <c r="M391" s="10">
        <v>89</v>
      </c>
      <c r="N391" s="10">
        <v>86</v>
      </c>
      <c r="O391">
        <v>1</v>
      </c>
      <c r="P391">
        <v>3</v>
      </c>
      <c r="Q391">
        <v>5</v>
      </c>
      <c r="R391">
        <v>8</v>
      </c>
      <c r="S391">
        <v>3</v>
      </c>
      <c r="T391" t="s">
        <v>127</v>
      </c>
    </row>
    <row r="392" spans="1:20" x14ac:dyDescent="0.3">
      <c r="A392">
        <v>1991</v>
      </c>
      <c r="B392">
        <v>1967</v>
      </c>
      <c r="C392" t="s">
        <v>28</v>
      </c>
      <c r="D392" t="s">
        <v>35</v>
      </c>
      <c r="E392" s="2">
        <v>44931</v>
      </c>
      <c r="F392">
        <v>0</v>
      </c>
      <c r="G392">
        <v>1</v>
      </c>
      <c r="H392" s="3">
        <v>41657</v>
      </c>
      <c r="I392">
        <v>0</v>
      </c>
      <c r="J392" s="10">
        <v>78</v>
      </c>
      <c r="K392" s="10">
        <v>0</v>
      </c>
      <c r="L392" s="10">
        <v>11</v>
      </c>
      <c r="M392" s="10">
        <v>0</v>
      </c>
      <c r="N392" s="10">
        <v>0</v>
      </c>
      <c r="O392">
        <v>1</v>
      </c>
      <c r="P392">
        <v>2</v>
      </c>
      <c r="Q392">
        <v>1</v>
      </c>
      <c r="R392">
        <v>3</v>
      </c>
      <c r="S392">
        <v>5</v>
      </c>
      <c r="T392" t="s">
        <v>127</v>
      </c>
    </row>
    <row r="393" spans="1:20" x14ac:dyDescent="0.3">
      <c r="A393">
        <v>1992</v>
      </c>
      <c r="B393">
        <v>1964</v>
      </c>
      <c r="C393" t="s">
        <v>28</v>
      </c>
      <c r="D393" t="s">
        <v>33</v>
      </c>
      <c r="E393" s="2">
        <v>60597</v>
      </c>
      <c r="F393">
        <v>0</v>
      </c>
      <c r="G393">
        <v>1</v>
      </c>
      <c r="H393" s="3">
        <v>41640</v>
      </c>
      <c r="I393">
        <v>2</v>
      </c>
      <c r="J393" s="10">
        <v>522</v>
      </c>
      <c r="K393" s="10">
        <v>0</v>
      </c>
      <c r="L393" s="10">
        <v>257</v>
      </c>
      <c r="M393" s="10">
        <v>32</v>
      </c>
      <c r="N393" s="10">
        <v>16</v>
      </c>
      <c r="O393">
        <v>4</v>
      </c>
      <c r="P393">
        <v>2</v>
      </c>
      <c r="Q393">
        <v>2</v>
      </c>
      <c r="R393">
        <v>8</v>
      </c>
      <c r="S393">
        <v>7</v>
      </c>
      <c r="T393" t="s">
        <v>127</v>
      </c>
    </row>
    <row r="394" spans="1:20" x14ac:dyDescent="0.3">
      <c r="A394">
        <v>1993</v>
      </c>
      <c r="B394">
        <v>1949</v>
      </c>
      <c r="C394" t="s">
        <v>37</v>
      </c>
      <c r="D394" t="s">
        <v>33</v>
      </c>
      <c r="E394" s="2">
        <v>58607</v>
      </c>
      <c r="F394">
        <v>0</v>
      </c>
      <c r="G394">
        <v>1</v>
      </c>
      <c r="H394" s="3">
        <v>41266</v>
      </c>
      <c r="I394">
        <v>63</v>
      </c>
      <c r="J394" s="10">
        <v>867</v>
      </c>
      <c r="K394" s="10">
        <v>0</v>
      </c>
      <c r="L394" s="10">
        <v>86</v>
      </c>
      <c r="M394" s="10">
        <v>0</v>
      </c>
      <c r="N394" s="10">
        <v>0</v>
      </c>
      <c r="O394">
        <v>3</v>
      </c>
      <c r="P394">
        <v>2</v>
      </c>
      <c r="Q394">
        <v>3</v>
      </c>
      <c r="R394">
        <v>9</v>
      </c>
      <c r="S394">
        <v>8</v>
      </c>
      <c r="T394" t="s">
        <v>130</v>
      </c>
    </row>
    <row r="395" spans="1:20" x14ac:dyDescent="0.3">
      <c r="A395">
        <v>1994</v>
      </c>
      <c r="B395">
        <v>1983</v>
      </c>
      <c r="C395" t="s">
        <v>28</v>
      </c>
      <c r="D395" t="s">
        <v>33</v>
      </c>
      <c r="E395" s="2"/>
      <c r="F395">
        <v>1</v>
      </c>
      <c r="G395">
        <v>0</v>
      </c>
      <c r="H395" s="3">
        <v>41593</v>
      </c>
      <c r="I395">
        <v>11</v>
      </c>
      <c r="J395" s="10">
        <v>5</v>
      </c>
      <c r="K395" s="10">
        <v>5</v>
      </c>
      <c r="L395" s="10">
        <v>6</v>
      </c>
      <c r="M395" s="10">
        <v>0</v>
      </c>
      <c r="N395" s="10">
        <v>2</v>
      </c>
      <c r="O395">
        <v>1</v>
      </c>
      <c r="P395">
        <v>1</v>
      </c>
      <c r="Q395">
        <v>0</v>
      </c>
      <c r="R395">
        <v>2</v>
      </c>
      <c r="S395">
        <v>7</v>
      </c>
      <c r="T395" t="s">
        <v>130</v>
      </c>
    </row>
    <row r="396" spans="1:20" x14ac:dyDescent="0.3">
      <c r="A396">
        <v>1998</v>
      </c>
      <c r="B396">
        <v>1976</v>
      </c>
      <c r="C396" t="s">
        <v>28</v>
      </c>
      <c r="D396" t="s">
        <v>31</v>
      </c>
      <c r="E396" s="2">
        <v>37697</v>
      </c>
      <c r="F396">
        <v>1</v>
      </c>
      <c r="G396">
        <v>0</v>
      </c>
      <c r="H396" s="3">
        <v>41677</v>
      </c>
      <c r="I396">
        <v>82</v>
      </c>
      <c r="J396" s="10">
        <v>34</v>
      </c>
      <c r="K396" s="10">
        <v>6</v>
      </c>
      <c r="L396" s="10">
        <v>21</v>
      </c>
      <c r="M396" s="10">
        <v>11</v>
      </c>
      <c r="N396" s="10">
        <v>4</v>
      </c>
      <c r="O396">
        <v>1</v>
      </c>
      <c r="P396">
        <v>2</v>
      </c>
      <c r="Q396">
        <v>1</v>
      </c>
      <c r="R396">
        <v>3</v>
      </c>
      <c r="S396">
        <v>6</v>
      </c>
      <c r="T396" t="s">
        <v>128</v>
      </c>
    </row>
    <row r="397" spans="1:20" x14ac:dyDescent="0.3">
      <c r="A397">
        <v>2002</v>
      </c>
      <c r="B397">
        <v>1958</v>
      </c>
      <c r="C397" t="s">
        <v>28</v>
      </c>
      <c r="D397" t="s">
        <v>29</v>
      </c>
      <c r="E397" s="2">
        <v>71964</v>
      </c>
      <c r="F397">
        <v>0</v>
      </c>
      <c r="G397">
        <v>0</v>
      </c>
      <c r="H397" s="3">
        <v>41414</v>
      </c>
      <c r="I397">
        <v>81</v>
      </c>
      <c r="J397" s="10">
        <v>587</v>
      </c>
      <c r="K397" s="10">
        <v>51</v>
      </c>
      <c r="L397" s="10">
        <v>932</v>
      </c>
      <c r="M397" s="10">
        <v>180</v>
      </c>
      <c r="N397" s="10">
        <v>34</v>
      </c>
      <c r="O397">
        <v>1</v>
      </c>
      <c r="P397">
        <v>5</v>
      </c>
      <c r="Q397">
        <v>6</v>
      </c>
      <c r="R397">
        <v>5</v>
      </c>
      <c r="S397">
        <v>3</v>
      </c>
      <c r="T397" t="s">
        <v>127</v>
      </c>
    </row>
    <row r="398" spans="1:20" x14ac:dyDescent="0.3">
      <c r="A398">
        <v>2004</v>
      </c>
      <c r="B398">
        <v>1969</v>
      </c>
      <c r="C398" t="s">
        <v>28</v>
      </c>
      <c r="D398" t="s">
        <v>31</v>
      </c>
      <c r="E398" s="2">
        <v>72679</v>
      </c>
      <c r="F398">
        <v>0</v>
      </c>
      <c r="G398">
        <v>1</v>
      </c>
      <c r="H398" s="3">
        <v>41535</v>
      </c>
      <c r="I398">
        <v>65</v>
      </c>
      <c r="J398" s="10">
        <v>619</v>
      </c>
      <c r="K398" s="10">
        <v>54</v>
      </c>
      <c r="L398" s="10">
        <v>260</v>
      </c>
      <c r="M398" s="10">
        <v>127</v>
      </c>
      <c r="N398" s="10">
        <v>54</v>
      </c>
      <c r="O398">
        <v>1</v>
      </c>
      <c r="P398">
        <v>4</v>
      </c>
      <c r="Q398">
        <v>7</v>
      </c>
      <c r="R398">
        <v>5</v>
      </c>
      <c r="S398">
        <v>1</v>
      </c>
      <c r="T398" t="s">
        <v>127</v>
      </c>
    </row>
    <row r="399" spans="1:20" x14ac:dyDescent="0.3">
      <c r="A399">
        <v>2005</v>
      </c>
      <c r="B399">
        <v>1990</v>
      </c>
      <c r="C399" t="s">
        <v>28</v>
      </c>
      <c r="D399" t="s">
        <v>33</v>
      </c>
      <c r="E399" s="2">
        <v>35765</v>
      </c>
      <c r="F399">
        <v>1</v>
      </c>
      <c r="G399">
        <v>0</v>
      </c>
      <c r="H399" s="3">
        <v>41619</v>
      </c>
      <c r="I399">
        <v>86</v>
      </c>
      <c r="J399" s="10">
        <v>22</v>
      </c>
      <c r="K399" s="10">
        <v>3</v>
      </c>
      <c r="L399" s="10">
        <v>30</v>
      </c>
      <c r="M399" s="10">
        <v>0</v>
      </c>
      <c r="N399" s="10">
        <v>5</v>
      </c>
      <c r="O399">
        <v>2</v>
      </c>
      <c r="P399">
        <v>2</v>
      </c>
      <c r="Q399">
        <v>0</v>
      </c>
      <c r="R399">
        <v>4</v>
      </c>
      <c r="S399">
        <v>6</v>
      </c>
      <c r="T399" t="s">
        <v>126</v>
      </c>
    </row>
    <row r="400" spans="1:20" x14ac:dyDescent="0.3">
      <c r="A400">
        <v>2008</v>
      </c>
      <c r="B400">
        <v>1978</v>
      </c>
      <c r="C400" t="s">
        <v>28</v>
      </c>
      <c r="D400" t="s">
        <v>33</v>
      </c>
      <c r="E400" s="2">
        <v>77583</v>
      </c>
      <c r="F400">
        <v>0</v>
      </c>
      <c r="G400">
        <v>0</v>
      </c>
      <c r="H400" s="3">
        <v>41680</v>
      </c>
      <c r="I400">
        <v>93</v>
      </c>
      <c r="J400" s="10">
        <v>372</v>
      </c>
      <c r="K400" s="10">
        <v>23</v>
      </c>
      <c r="L400" s="10">
        <v>384</v>
      </c>
      <c r="M400" s="10">
        <v>250</v>
      </c>
      <c r="N400" s="10">
        <v>12</v>
      </c>
      <c r="O400">
        <v>1</v>
      </c>
      <c r="P400">
        <v>4</v>
      </c>
      <c r="Q400">
        <v>5</v>
      </c>
      <c r="R400">
        <v>9</v>
      </c>
      <c r="S400">
        <v>2</v>
      </c>
      <c r="T400" t="s">
        <v>125</v>
      </c>
    </row>
    <row r="401" spans="1:20" x14ac:dyDescent="0.3">
      <c r="A401">
        <v>2021</v>
      </c>
      <c r="B401">
        <v>1975</v>
      </c>
      <c r="C401" t="s">
        <v>28</v>
      </c>
      <c r="D401" t="s">
        <v>33</v>
      </c>
      <c r="E401" s="2">
        <v>61456</v>
      </c>
      <c r="F401">
        <v>0</v>
      </c>
      <c r="G401">
        <v>1</v>
      </c>
      <c r="H401" s="3">
        <v>41360</v>
      </c>
      <c r="I401">
        <v>47</v>
      </c>
      <c r="J401" s="10">
        <v>563</v>
      </c>
      <c r="K401" s="10">
        <v>76</v>
      </c>
      <c r="L401" s="10">
        <v>384</v>
      </c>
      <c r="M401" s="10">
        <v>84</v>
      </c>
      <c r="N401" s="10">
        <v>192</v>
      </c>
      <c r="O401">
        <v>4</v>
      </c>
      <c r="P401">
        <v>6</v>
      </c>
      <c r="Q401">
        <v>10</v>
      </c>
      <c r="R401">
        <v>13</v>
      </c>
      <c r="S401">
        <v>4</v>
      </c>
      <c r="T401" t="s">
        <v>127</v>
      </c>
    </row>
    <row r="402" spans="1:20" x14ac:dyDescent="0.3">
      <c r="A402">
        <v>2036</v>
      </c>
      <c r="B402">
        <v>1973</v>
      </c>
      <c r="C402" t="s">
        <v>37</v>
      </c>
      <c r="D402" t="s">
        <v>35</v>
      </c>
      <c r="E402" s="2">
        <v>57906</v>
      </c>
      <c r="F402">
        <v>0</v>
      </c>
      <c r="G402">
        <v>1</v>
      </c>
      <c r="H402" s="3">
        <v>41436</v>
      </c>
      <c r="I402">
        <v>29</v>
      </c>
      <c r="J402" s="10">
        <v>243</v>
      </c>
      <c r="K402" s="10">
        <v>11</v>
      </c>
      <c r="L402" s="10">
        <v>119</v>
      </c>
      <c r="M402" s="10">
        <v>10</v>
      </c>
      <c r="N402" s="10">
        <v>3</v>
      </c>
      <c r="O402">
        <v>3</v>
      </c>
      <c r="P402">
        <v>4</v>
      </c>
      <c r="Q402">
        <v>2</v>
      </c>
      <c r="R402">
        <v>8</v>
      </c>
      <c r="S402">
        <v>4</v>
      </c>
      <c r="T402" t="s">
        <v>128</v>
      </c>
    </row>
    <row r="403" spans="1:20" x14ac:dyDescent="0.3">
      <c r="A403">
        <v>2055</v>
      </c>
      <c r="B403">
        <v>1973</v>
      </c>
      <c r="C403" t="s">
        <v>37</v>
      </c>
      <c r="D403" t="s">
        <v>29</v>
      </c>
      <c r="E403" s="2">
        <v>35860</v>
      </c>
      <c r="F403">
        <v>1</v>
      </c>
      <c r="G403">
        <v>1</v>
      </c>
      <c r="H403" s="3">
        <v>41778</v>
      </c>
      <c r="I403">
        <v>37</v>
      </c>
      <c r="J403" s="10">
        <v>15</v>
      </c>
      <c r="K403" s="10">
        <v>0</v>
      </c>
      <c r="L403" s="10">
        <v>8</v>
      </c>
      <c r="M403" s="10">
        <v>4</v>
      </c>
      <c r="N403" s="10">
        <v>2</v>
      </c>
      <c r="O403">
        <v>2</v>
      </c>
      <c r="P403">
        <v>1</v>
      </c>
      <c r="Q403">
        <v>1</v>
      </c>
      <c r="R403">
        <v>2</v>
      </c>
      <c r="S403">
        <v>5</v>
      </c>
      <c r="T403" t="s">
        <v>127</v>
      </c>
    </row>
    <row r="404" spans="1:20" x14ac:dyDescent="0.3">
      <c r="A404">
        <v>2061</v>
      </c>
      <c r="B404">
        <v>1955</v>
      </c>
      <c r="C404" t="s">
        <v>28</v>
      </c>
      <c r="D404" t="s">
        <v>33</v>
      </c>
      <c r="E404" s="2">
        <v>50737</v>
      </c>
      <c r="F404">
        <v>0</v>
      </c>
      <c r="G404">
        <v>1</v>
      </c>
      <c r="H404" s="3">
        <v>41405</v>
      </c>
      <c r="I404">
        <v>61</v>
      </c>
      <c r="J404" s="10">
        <v>78</v>
      </c>
      <c r="K404" s="10">
        <v>0</v>
      </c>
      <c r="L404" s="10">
        <v>11</v>
      </c>
      <c r="M404" s="10">
        <v>0</v>
      </c>
      <c r="N404" s="10">
        <v>0</v>
      </c>
      <c r="O404">
        <v>1</v>
      </c>
      <c r="P404">
        <v>2</v>
      </c>
      <c r="Q404">
        <v>0</v>
      </c>
      <c r="R404">
        <v>4</v>
      </c>
      <c r="S404">
        <v>6</v>
      </c>
      <c r="T404" t="s">
        <v>127</v>
      </c>
    </row>
    <row r="405" spans="1:20" x14ac:dyDescent="0.3">
      <c r="A405">
        <v>2066</v>
      </c>
      <c r="B405">
        <v>1949</v>
      </c>
      <c r="C405" t="s">
        <v>28</v>
      </c>
      <c r="D405" t="s">
        <v>35</v>
      </c>
      <c r="E405" s="2">
        <v>38823</v>
      </c>
      <c r="F405">
        <v>0</v>
      </c>
      <c r="G405">
        <v>1</v>
      </c>
      <c r="H405" s="3">
        <v>41151</v>
      </c>
      <c r="I405">
        <v>56</v>
      </c>
      <c r="J405" s="10">
        <v>70</v>
      </c>
      <c r="K405" s="10">
        <v>0</v>
      </c>
      <c r="L405" s="10">
        <v>11</v>
      </c>
      <c r="M405" s="10">
        <v>2</v>
      </c>
      <c r="N405" s="10">
        <v>8</v>
      </c>
      <c r="O405">
        <v>1</v>
      </c>
      <c r="P405">
        <v>2</v>
      </c>
      <c r="Q405">
        <v>1</v>
      </c>
      <c r="R405">
        <v>3</v>
      </c>
      <c r="S405">
        <v>6</v>
      </c>
      <c r="T405" t="s">
        <v>127</v>
      </c>
    </row>
    <row r="406" spans="1:20" x14ac:dyDescent="0.3">
      <c r="A406">
        <v>2072</v>
      </c>
      <c r="B406">
        <v>1969</v>
      </c>
      <c r="C406" t="s">
        <v>37</v>
      </c>
      <c r="D406" t="s">
        <v>35</v>
      </c>
      <c r="E406" s="2">
        <v>53374</v>
      </c>
      <c r="F406">
        <v>0</v>
      </c>
      <c r="G406">
        <v>1</v>
      </c>
      <c r="H406" s="3">
        <v>41137</v>
      </c>
      <c r="I406">
        <v>34</v>
      </c>
      <c r="J406" s="10">
        <v>896</v>
      </c>
      <c r="K406" s="10">
        <v>10</v>
      </c>
      <c r="L406" s="10">
        <v>101</v>
      </c>
      <c r="M406" s="10">
        <v>13</v>
      </c>
      <c r="N406" s="10">
        <v>10</v>
      </c>
      <c r="O406">
        <v>6</v>
      </c>
      <c r="P406">
        <v>4</v>
      </c>
      <c r="Q406">
        <v>2</v>
      </c>
      <c r="R406">
        <v>9</v>
      </c>
      <c r="S406">
        <v>9</v>
      </c>
      <c r="T406" t="s">
        <v>126</v>
      </c>
    </row>
    <row r="407" spans="1:20" x14ac:dyDescent="0.3">
      <c r="A407">
        <v>2075</v>
      </c>
      <c r="B407">
        <v>1969</v>
      </c>
      <c r="C407" t="s">
        <v>28</v>
      </c>
      <c r="D407" t="s">
        <v>33</v>
      </c>
      <c r="E407" s="2">
        <v>72460</v>
      </c>
      <c r="F407">
        <v>0</v>
      </c>
      <c r="G407">
        <v>0</v>
      </c>
      <c r="H407" s="3">
        <v>41592</v>
      </c>
      <c r="I407">
        <v>56</v>
      </c>
      <c r="J407" s="10">
        <v>377</v>
      </c>
      <c r="K407" s="10">
        <v>10</v>
      </c>
      <c r="L407" s="10">
        <v>540</v>
      </c>
      <c r="M407" s="10">
        <v>80</v>
      </c>
      <c r="N407" s="10">
        <v>30</v>
      </c>
      <c r="O407">
        <v>1</v>
      </c>
      <c r="P407">
        <v>3</v>
      </c>
      <c r="Q407">
        <v>5</v>
      </c>
      <c r="R407">
        <v>7</v>
      </c>
      <c r="S407">
        <v>1</v>
      </c>
      <c r="T407" t="s">
        <v>125</v>
      </c>
    </row>
    <row r="408" spans="1:20" x14ac:dyDescent="0.3">
      <c r="A408">
        <v>2079</v>
      </c>
      <c r="B408">
        <v>1947</v>
      </c>
      <c r="C408" t="s">
        <v>133</v>
      </c>
      <c r="D408" t="s">
        <v>33</v>
      </c>
      <c r="E408" s="2">
        <v>81044</v>
      </c>
      <c r="F408">
        <v>0</v>
      </c>
      <c r="G408">
        <v>0</v>
      </c>
      <c r="H408" s="3">
        <v>41635</v>
      </c>
      <c r="I408">
        <v>0</v>
      </c>
      <c r="J408" s="10">
        <v>450</v>
      </c>
      <c r="K408" s="10">
        <v>26</v>
      </c>
      <c r="L408" s="10">
        <v>535</v>
      </c>
      <c r="M408" s="10">
        <v>73</v>
      </c>
      <c r="N408" s="10">
        <v>98</v>
      </c>
      <c r="O408">
        <v>1</v>
      </c>
      <c r="P408">
        <v>5</v>
      </c>
      <c r="Q408">
        <v>6</v>
      </c>
      <c r="R408">
        <v>10</v>
      </c>
      <c r="S408">
        <v>1</v>
      </c>
      <c r="T408" t="s">
        <v>130</v>
      </c>
    </row>
    <row r="409" spans="1:20" x14ac:dyDescent="0.3">
      <c r="A409">
        <v>2088</v>
      </c>
      <c r="B409">
        <v>1972</v>
      </c>
      <c r="C409" t="s">
        <v>28</v>
      </c>
      <c r="D409" t="s">
        <v>35</v>
      </c>
      <c r="E409" s="2">
        <v>84906</v>
      </c>
      <c r="F409">
        <v>0</v>
      </c>
      <c r="G409">
        <v>0</v>
      </c>
      <c r="H409" s="3">
        <v>41551</v>
      </c>
      <c r="I409">
        <v>98</v>
      </c>
      <c r="J409" s="10">
        <v>997</v>
      </c>
      <c r="K409" s="10">
        <v>15</v>
      </c>
      <c r="L409" s="10">
        <v>414</v>
      </c>
      <c r="M409" s="10">
        <v>99</v>
      </c>
      <c r="N409" s="10">
        <v>30</v>
      </c>
      <c r="O409">
        <v>1</v>
      </c>
      <c r="P409">
        <v>5</v>
      </c>
      <c r="Q409">
        <v>6</v>
      </c>
      <c r="R409">
        <v>12</v>
      </c>
      <c r="S409">
        <v>2</v>
      </c>
      <c r="T409" t="s">
        <v>129</v>
      </c>
    </row>
    <row r="410" spans="1:20" x14ac:dyDescent="0.3">
      <c r="A410">
        <v>2098</v>
      </c>
      <c r="B410">
        <v>1969</v>
      </c>
      <c r="C410" t="s">
        <v>37</v>
      </c>
      <c r="D410" t="s">
        <v>33</v>
      </c>
      <c r="E410" s="2">
        <v>33581</v>
      </c>
      <c r="F410">
        <v>2</v>
      </c>
      <c r="G410">
        <v>0</v>
      </c>
      <c r="H410" s="3">
        <v>41282</v>
      </c>
      <c r="I410">
        <v>38</v>
      </c>
      <c r="J410" s="10">
        <v>11</v>
      </c>
      <c r="K410" s="10">
        <v>0</v>
      </c>
      <c r="L410" s="10">
        <v>5</v>
      </c>
      <c r="M410" s="10">
        <v>0</v>
      </c>
      <c r="N410" s="10">
        <v>0</v>
      </c>
      <c r="O410">
        <v>1</v>
      </c>
      <c r="P410">
        <v>1</v>
      </c>
      <c r="Q410">
        <v>0</v>
      </c>
      <c r="R410">
        <v>2</v>
      </c>
      <c r="S410">
        <v>8</v>
      </c>
      <c r="T410" t="s">
        <v>127</v>
      </c>
    </row>
    <row r="411" spans="1:20" x14ac:dyDescent="0.3">
      <c r="A411">
        <v>2106</v>
      </c>
      <c r="B411">
        <v>1974</v>
      </c>
      <c r="C411" t="s">
        <v>133</v>
      </c>
      <c r="D411" t="s">
        <v>33</v>
      </c>
      <c r="E411" s="2">
        <v>20130</v>
      </c>
      <c r="F411">
        <v>0</v>
      </c>
      <c r="G411">
        <v>0</v>
      </c>
      <c r="H411" s="3">
        <v>41715</v>
      </c>
      <c r="I411">
        <v>99</v>
      </c>
      <c r="J411" s="10">
        <v>0</v>
      </c>
      <c r="K411" s="10">
        <v>6</v>
      </c>
      <c r="L411" s="10">
        <v>3</v>
      </c>
      <c r="M411" s="10">
        <v>7</v>
      </c>
      <c r="N411" s="10">
        <v>6</v>
      </c>
      <c r="O411">
        <v>1</v>
      </c>
      <c r="P411">
        <v>1</v>
      </c>
      <c r="Q411">
        <v>0</v>
      </c>
      <c r="R411">
        <v>3</v>
      </c>
      <c r="S411">
        <v>8</v>
      </c>
      <c r="T411" t="s">
        <v>127</v>
      </c>
    </row>
    <row r="412" spans="1:20" x14ac:dyDescent="0.3">
      <c r="A412">
        <v>2109</v>
      </c>
      <c r="B412">
        <v>1990</v>
      </c>
      <c r="C412" t="s">
        <v>28</v>
      </c>
      <c r="D412" t="s">
        <v>31</v>
      </c>
      <c r="E412" s="2">
        <v>96843</v>
      </c>
      <c r="F412">
        <v>0</v>
      </c>
      <c r="G412">
        <v>0</v>
      </c>
      <c r="H412" s="3">
        <v>41387</v>
      </c>
      <c r="I412">
        <v>60</v>
      </c>
      <c r="J412" s="10">
        <v>448</v>
      </c>
      <c r="K412" s="10">
        <v>71</v>
      </c>
      <c r="L412" s="10">
        <v>951</v>
      </c>
      <c r="M412" s="10">
        <v>40</v>
      </c>
      <c r="N412" s="10">
        <v>17</v>
      </c>
      <c r="O412">
        <v>1</v>
      </c>
      <c r="P412">
        <v>6</v>
      </c>
      <c r="Q412">
        <v>11</v>
      </c>
      <c r="R412">
        <v>10</v>
      </c>
      <c r="S412">
        <v>2</v>
      </c>
      <c r="T412" t="s">
        <v>127</v>
      </c>
    </row>
    <row r="413" spans="1:20" x14ac:dyDescent="0.3">
      <c r="A413">
        <v>2114</v>
      </c>
      <c r="B413">
        <v>1946</v>
      </c>
      <c r="C413" t="s">
        <v>37</v>
      </c>
      <c r="D413" t="s">
        <v>31</v>
      </c>
      <c r="E413" s="2">
        <v>82800</v>
      </c>
      <c r="F413">
        <v>0</v>
      </c>
      <c r="G413">
        <v>0</v>
      </c>
      <c r="H413" s="3">
        <v>41237</v>
      </c>
      <c r="I413">
        <v>23</v>
      </c>
      <c r="J413" s="10">
        <v>1006</v>
      </c>
      <c r="K413" s="10">
        <v>22</v>
      </c>
      <c r="L413" s="10">
        <v>115</v>
      </c>
      <c r="M413" s="10">
        <v>59</v>
      </c>
      <c r="N413" s="10">
        <v>68</v>
      </c>
      <c r="O413">
        <v>1</v>
      </c>
      <c r="P413">
        <v>7</v>
      </c>
      <c r="Q413">
        <v>6</v>
      </c>
      <c r="R413">
        <v>12</v>
      </c>
      <c r="S413">
        <v>3</v>
      </c>
      <c r="T413" t="s">
        <v>130</v>
      </c>
    </row>
    <row r="414" spans="1:20" x14ac:dyDescent="0.3">
      <c r="A414">
        <v>2115</v>
      </c>
      <c r="B414">
        <v>1957</v>
      </c>
      <c r="C414" t="s">
        <v>28</v>
      </c>
      <c r="D414" t="s">
        <v>35</v>
      </c>
      <c r="E414" s="2">
        <v>50116</v>
      </c>
      <c r="F414">
        <v>1</v>
      </c>
      <c r="G414">
        <v>1</v>
      </c>
      <c r="H414" s="3">
        <v>41810</v>
      </c>
      <c r="I414">
        <v>68</v>
      </c>
      <c r="J414" s="10">
        <v>54</v>
      </c>
      <c r="K414" s="10">
        <v>0</v>
      </c>
      <c r="L414" s="10">
        <v>10</v>
      </c>
      <c r="M414" s="10">
        <v>0</v>
      </c>
      <c r="N414" s="10">
        <v>0</v>
      </c>
      <c r="O414">
        <v>2</v>
      </c>
      <c r="P414">
        <v>1</v>
      </c>
      <c r="Q414">
        <v>0</v>
      </c>
      <c r="R414">
        <v>4</v>
      </c>
      <c r="S414">
        <v>5</v>
      </c>
      <c r="T414" t="s">
        <v>129</v>
      </c>
    </row>
    <row r="415" spans="1:20" x14ac:dyDescent="0.3">
      <c r="A415">
        <v>2118</v>
      </c>
      <c r="B415">
        <v>1964</v>
      </c>
      <c r="C415" t="s">
        <v>133</v>
      </c>
      <c r="D415" t="s">
        <v>33</v>
      </c>
      <c r="E415" s="2">
        <v>62905</v>
      </c>
      <c r="F415">
        <v>0</v>
      </c>
      <c r="G415">
        <v>1</v>
      </c>
      <c r="H415" s="3">
        <v>41527</v>
      </c>
      <c r="I415">
        <v>68</v>
      </c>
      <c r="J415" s="10">
        <v>166</v>
      </c>
      <c r="K415" s="10">
        <v>75</v>
      </c>
      <c r="L415" s="10">
        <v>96</v>
      </c>
      <c r="M415" s="10">
        <v>119</v>
      </c>
      <c r="N415" s="10">
        <v>107</v>
      </c>
      <c r="O415">
        <v>3</v>
      </c>
      <c r="P415">
        <v>7</v>
      </c>
      <c r="Q415">
        <v>2</v>
      </c>
      <c r="R415">
        <v>8</v>
      </c>
      <c r="S415">
        <v>4</v>
      </c>
      <c r="T415" t="s">
        <v>127</v>
      </c>
    </row>
    <row r="416" spans="1:20" x14ac:dyDescent="0.3">
      <c r="A416">
        <v>2125</v>
      </c>
      <c r="B416">
        <v>1959</v>
      </c>
      <c r="C416" t="s">
        <v>28</v>
      </c>
      <c r="D416" t="s">
        <v>29</v>
      </c>
      <c r="E416" s="2">
        <v>63033</v>
      </c>
      <c r="F416">
        <v>0</v>
      </c>
      <c r="G416">
        <v>0</v>
      </c>
      <c r="H416" s="3">
        <v>41593</v>
      </c>
      <c r="I416">
        <v>82</v>
      </c>
      <c r="J416" s="10">
        <v>194</v>
      </c>
      <c r="K416" s="10">
        <v>61</v>
      </c>
      <c r="L416" s="10">
        <v>480</v>
      </c>
      <c r="M416" s="10">
        <v>225</v>
      </c>
      <c r="N416" s="10">
        <v>112</v>
      </c>
      <c r="O416">
        <v>1</v>
      </c>
      <c r="P416">
        <v>3</v>
      </c>
      <c r="Q416">
        <v>4</v>
      </c>
      <c r="R416">
        <v>8</v>
      </c>
      <c r="S416">
        <v>2</v>
      </c>
      <c r="T416" t="s">
        <v>130</v>
      </c>
    </row>
    <row r="417" spans="1:20" x14ac:dyDescent="0.3">
      <c r="A417">
        <v>2130</v>
      </c>
      <c r="B417">
        <v>1982</v>
      </c>
      <c r="C417" t="s">
        <v>28</v>
      </c>
      <c r="D417" t="s">
        <v>35</v>
      </c>
      <c r="E417" s="2">
        <v>45203</v>
      </c>
      <c r="F417">
        <v>2</v>
      </c>
      <c r="G417">
        <v>0</v>
      </c>
      <c r="H417" s="3">
        <v>41721</v>
      </c>
      <c r="I417">
        <v>4</v>
      </c>
      <c r="J417" s="10">
        <v>35</v>
      </c>
      <c r="K417" s="10">
        <v>3</v>
      </c>
      <c r="L417" s="10">
        <v>67</v>
      </c>
      <c r="M417" s="10">
        <v>10</v>
      </c>
      <c r="N417" s="10">
        <v>8</v>
      </c>
      <c r="O417">
        <v>1</v>
      </c>
      <c r="P417">
        <v>3</v>
      </c>
      <c r="Q417">
        <v>1</v>
      </c>
      <c r="R417">
        <v>3</v>
      </c>
      <c r="S417">
        <v>6</v>
      </c>
      <c r="T417" t="s">
        <v>125</v>
      </c>
    </row>
    <row r="418" spans="1:20" x14ac:dyDescent="0.3">
      <c r="A418">
        <v>2131</v>
      </c>
      <c r="B418">
        <v>1959</v>
      </c>
      <c r="C418" t="s">
        <v>37</v>
      </c>
      <c r="D418" t="s">
        <v>29</v>
      </c>
      <c r="E418" s="2">
        <v>62859</v>
      </c>
      <c r="F418">
        <v>0</v>
      </c>
      <c r="G418">
        <v>1</v>
      </c>
      <c r="H418" s="3">
        <v>41273</v>
      </c>
      <c r="I418">
        <v>37</v>
      </c>
      <c r="J418" s="10">
        <v>1063</v>
      </c>
      <c r="K418" s="10">
        <v>89</v>
      </c>
      <c r="L418" s="10">
        <v>102</v>
      </c>
      <c r="M418" s="10">
        <v>16</v>
      </c>
      <c r="N418" s="10">
        <v>12</v>
      </c>
      <c r="O418">
        <v>4</v>
      </c>
      <c r="P418">
        <v>9</v>
      </c>
      <c r="Q418">
        <v>4</v>
      </c>
      <c r="R418">
        <v>6</v>
      </c>
      <c r="S418">
        <v>6</v>
      </c>
      <c r="T418" t="s">
        <v>127</v>
      </c>
    </row>
    <row r="419" spans="1:20" x14ac:dyDescent="0.3">
      <c r="A419">
        <v>2134</v>
      </c>
      <c r="B419">
        <v>1952</v>
      </c>
      <c r="C419" t="s">
        <v>28</v>
      </c>
      <c r="D419" t="s">
        <v>31</v>
      </c>
      <c r="E419" s="2">
        <v>53700</v>
      </c>
      <c r="F419">
        <v>0</v>
      </c>
      <c r="G419">
        <v>1</v>
      </c>
      <c r="H419" s="3">
        <v>41138</v>
      </c>
      <c r="I419">
        <v>94</v>
      </c>
      <c r="J419" s="10">
        <v>263</v>
      </c>
      <c r="K419" s="10">
        <v>5</v>
      </c>
      <c r="L419" s="10">
        <v>233</v>
      </c>
      <c r="M419" s="10">
        <v>69</v>
      </c>
      <c r="N419" s="10">
        <v>41</v>
      </c>
      <c r="O419">
        <v>4</v>
      </c>
      <c r="P419">
        <v>5</v>
      </c>
      <c r="Q419">
        <v>5</v>
      </c>
      <c r="R419">
        <v>8</v>
      </c>
      <c r="S419">
        <v>5</v>
      </c>
      <c r="T419" t="s">
        <v>125</v>
      </c>
    </row>
    <row r="420" spans="1:20" x14ac:dyDescent="0.3">
      <c r="A420">
        <v>2139</v>
      </c>
      <c r="B420">
        <v>1975</v>
      </c>
      <c r="C420" t="s">
        <v>41</v>
      </c>
      <c r="D420" t="s">
        <v>33</v>
      </c>
      <c r="E420" s="2">
        <v>7500</v>
      </c>
      <c r="F420">
        <v>1</v>
      </c>
      <c r="G420">
        <v>0</v>
      </c>
      <c r="H420" s="3">
        <v>41549</v>
      </c>
      <c r="I420">
        <v>19</v>
      </c>
      <c r="J420" s="10">
        <v>3</v>
      </c>
      <c r="K420" s="10">
        <v>1</v>
      </c>
      <c r="L420" s="10">
        <v>10</v>
      </c>
      <c r="M420" s="10">
        <v>3</v>
      </c>
      <c r="N420" s="10">
        <v>2</v>
      </c>
      <c r="O420">
        <v>3</v>
      </c>
      <c r="P420">
        <v>2</v>
      </c>
      <c r="Q420">
        <v>0</v>
      </c>
      <c r="R420">
        <v>3</v>
      </c>
      <c r="S420">
        <v>5</v>
      </c>
      <c r="T420" t="s">
        <v>131</v>
      </c>
    </row>
    <row r="421" spans="1:20" x14ac:dyDescent="0.3">
      <c r="A421">
        <v>2147</v>
      </c>
      <c r="B421">
        <v>1969</v>
      </c>
      <c r="C421" t="s">
        <v>28</v>
      </c>
      <c r="D421" t="s">
        <v>35</v>
      </c>
      <c r="E421" s="2">
        <v>76653</v>
      </c>
      <c r="F421">
        <v>0</v>
      </c>
      <c r="G421">
        <v>0</v>
      </c>
      <c r="H421" s="3">
        <v>41502</v>
      </c>
      <c r="I421">
        <v>91</v>
      </c>
      <c r="J421" s="10">
        <v>736</v>
      </c>
      <c r="K421" s="10">
        <v>63</v>
      </c>
      <c r="L421" s="10">
        <v>946</v>
      </c>
      <c r="M421" s="10">
        <v>219</v>
      </c>
      <c r="N421" s="10">
        <v>189</v>
      </c>
      <c r="O421">
        <v>1</v>
      </c>
      <c r="P421">
        <v>4</v>
      </c>
      <c r="Q421">
        <v>7</v>
      </c>
      <c r="R421">
        <v>11</v>
      </c>
      <c r="S421">
        <v>2</v>
      </c>
      <c r="T421" t="s">
        <v>127</v>
      </c>
    </row>
    <row r="422" spans="1:20" x14ac:dyDescent="0.3">
      <c r="A422">
        <v>2150</v>
      </c>
      <c r="B422">
        <v>1958</v>
      </c>
      <c r="C422" t="s">
        <v>37</v>
      </c>
      <c r="D422" t="s">
        <v>42</v>
      </c>
      <c r="E422" s="2">
        <v>80995</v>
      </c>
      <c r="F422">
        <v>0</v>
      </c>
      <c r="G422">
        <v>1</v>
      </c>
      <c r="H422" s="3">
        <v>41405</v>
      </c>
      <c r="I422">
        <v>83</v>
      </c>
      <c r="J422" s="10">
        <v>860</v>
      </c>
      <c r="K422" s="10">
        <v>28</v>
      </c>
      <c r="L422" s="10">
        <v>409</v>
      </c>
      <c r="M422" s="10">
        <v>73</v>
      </c>
      <c r="N422" s="10">
        <v>56</v>
      </c>
      <c r="O422">
        <v>1</v>
      </c>
      <c r="P422">
        <v>8</v>
      </c>
      <c r="Q422">
        <v>9</v>
      </c>
      <c r="R422">
        <v>4</v>
      </c>
      <c r="S422">
        <v>4</v>
      </c>
      <c r="T422" t="s">
        <v>126</v>
      </c>
    </row>
    <row r="423" spans="1:20" x14ac:dyDescent="0.3">
      <c r="A423">
        <v>2154</v>
      </c>
      <c r="B423">
        <v>1971</v>
      </c>
      <c r="C423" t="s">
        <v>28</v>
      </c>
      <c r="D423" t="s">
        <v>42</v>
      </c>
      <c r="E423" s="2">
        <v>30372</v>
      </c>
      <c r="F423">
        <v>1</v>
      </c>
      <c r="G423">
        <v>1</v>
      </c>
      <c r="H423" s="3">
        <v>41268</v>
      </c>
      <c r="I423">
        <v>33</v>
      </c>
      <c r="J423" s="10">
        <v>15</v>
      </c>
      <c r="K423" s="10">
        <v>0</v>
      </c>
      <c r="L423" s="10">
        <v>12</v>
      </c>
      <c r="M423" s="10">
        <v>7</v>
      </c>
      <c r="N423" s="10">
        <v>3</v>
      </c>
      <c r="O423">
        <v>3</v>
      </c>
      <c r="P423">
        <v>2</v>
      </c>
      <c r="Q423">
        <v>0</v>
      </c>
      <c r="R423">
        <v>3</v>
      </c>
      <c r="S423">
        <v>7</v>
      </c>
      <c r="T423" t="s">
        <v>127</v>
      </c>
    </row>
    <row r="424" spans="1:20" x14ac:dyDescent="0.3">
      <c r="A424">
        <v>2156</v>
      </c>
      <c r="B424">
        <v>1955</v>
      </c>
      <c r="C424" t="s">
        <v>37</v>
      </c>
      <c r="D424" t="s">
        <v>33</v>
      </c>
      <c r="E424" s="2">
        <v>22554</v>
      </c>
      <c r="F424">
        <v>1</v>
      </c>
      <c r="G424">
        <v>1</v>
      </c>
      <c r="H424" s="3">
        <v>41216</v>
      </c>
      <c r="I424">
        <v>38</v>
      </c>
      <c r="J424" s="10">
        <v>27</v>
      </c>
      <c r="K424" s="10">
        <v>0</v>
      </c>
      <c r="L424" s="10">
        <v>10</v>
      </c>
      <c r="M424" s="10">
        <v>0</v>
      </c>
      <c r="N424" s="10">
        <v>0</v>
      </c>
      <c r="O424">
        <v>4</v>
      </c>
      <c r="P424">
        <v>2</v>
      </c>
      <c r="Q424">
        <v>0</v>
      </c>
      <c r="R424">
        <v>4</v>
      </c>
      <c r="S424">
        <v>5</v>
      </c>
      <c r="T424" t="s">
        <v>127</v>
      </c>
    </row>
    <row r="425" spans="1:20" x14ac:dyDescent="0.3">
      <c r="A425">
        <v>2157</v>
      </c>
      <c r="B425">
        <v>1972</v>
      </c>
      <c r="C425" t="s">
        <v>28</v>
      </c>
      <c r="D425" t="s">
        <v>35</v>
      </c>
      <c r="E425" s="2">
        <v>26290</v>
      </c>
      <c r="F425">
        <v>1</v>
      </c>
      <c r="G425">
        <v>1</v>
      </c>
      <c r="H425" s="3">
        <v>41286</v>
      </c>
      <c r="I425">
        <v>49</v>
      </c>
      <c r="J425" s="10">
        <v>15</v>
      </c>
      <c r="K425" s="10">
        <v>8</v>
      </c>
      <c r="L425" s="10">
        <v>16</v>
      </c>
      <c r="M425" s="10">
        <v>11</v>
      </c>
      <c r="N425" s="10">
        <v>5</v>
      </c>
      <c r="O425">
        <v>4</v>
      </c>
      <c r="P425">
        <v>2</v>
      </c>
      <c r="Q425">
        <v>0</v>
      </c>
      <c r="R425">
        <v>4</v>
      </c>
      <c r="S425">
        <v>6</v>
      </c>
      <c r="T425" t="s">
        <v>126</v>
      </c>
    </row>
    <row r="426" spans="1:20" x14ac:dyDescent="0.3">
      <c r="A426">
        <v>2162</v>
      </c>
      <c r="B426">
        <v>1976</v>
      </c>
      <c r="C426" t="s">
        <v>28</v>
      </c>
      <c r="D426" t="s">
        <v>33</v>
      </c>
      <c r="E426" s="2">
        <v>56939</v>
      </c>
      <c r="F426">
        <v>0</v>
      </c>
      <c r="G426">
        <v>1</v>
      </c>
      <c r="H426" s="3">
        <v>41535</v>
      </c>
      <c r="I426">
        <v>19</v>
      </c>
      <c r="J426" s="10">
        <v>256</v>
      </c>
      <c r="K426" s="10">
        <v>34</v>
      </c>
      <c r="L426" s="10">
        <v>103</v>
      </c>
      <c r="M426" s="10">
        <v>90</v>
      </c>
      <c r="N426" s="10">
        <v>29</v>
      </c>
      <c r="O426">
        <v>2</v>
      </c>
      <c r="P426">
        <v>3</v>
      </c>
      <c r="Q426">
        <v>3</v>
      </c>
      <c r="R426">
        <v>10</v>
      </c>
      <c r="S426">
        <v>3</v>
      </c>
      <c r="T426" t="s">
        <v>127</v>
      </c>
    </row>
    <row r="427" spans="1:20" x14ac:dyDescent="0.3">
      <c r="A427">
        <v>2166</v>
      </c>
      <c r="B427">
        <v>1960</v>
      </c>
      <c r="C427" t="s">
        <v>133</v>
      </c>
      <c r="D427" t="s">
        <v>42</v>
      </c>
      <c r="E427" s="2">
        <v>46779</v>
      </c>
      <c r="F427">
        <v>1</v>
      </c>
      <c r="G427">
        <v>1</v>
      </c>
      <c r="H427" s="3">
        <v>41467</v>
      </c>
      <c r="I427">
        <v>55</v>
      </c>
      <c r="J427" s="10">
        <v>12</v>
      </c>
      <c r="K427" s="10">
        <v>1</v>
      </c>
      <c r="L427" s="10">
        <v>3</v>
      </c>
      <c r="M427" s="10">
        <v>0</v>
      </c>
      <c r="N427" s="10">
        <v>0</v>
      </c>
      <c r="O427">
        <v>1</v>
      </c>
      <c r="P427">
        <v>0</v>
      </c>
      <c r="Q427">
        <v>1</v>
      </c>
      <c r="R427">
        <v>2</v>
      </c>
      <c r="S427">
        <v>4</v>
      </c>
      <c r="T427" t="s">
        <v>125</v>
      </c>
    </row>
    <row r="428" spans="1:20" x14ac:dyDescent="0.3">
      <c r="A428">
        <v>2173</v>
      </c>
      <c r="B428">
        <v>1952</v>
      </c>
      <c r="C428" t="s">
        <v>28</v>
      </c>
      <c r="D428" t="s">
        <v>42</v>
      </c>
      <c r="E428" s="2">
        <v>40049</v>
      </c>
      <c r="F428">
        <v>0</v>
      </c>
      <c r="G428">
        <v>1</v>
      </c>
      <c r="H428" s="3">
        <v>41563</v>
      </c>
      <c r="I428">
        <v>23</v>
      </c>
      <c r="J428" s="10">
        <v>13</v>
      </c>
      <c r="K428" s="10">
        <v>6</v>
      </c>
      <c r="L428" s="10">
        <v>7</v>
      </c>
      <c r="M428" s="10">
        <v>0</v>
      </c>
      <c r="N428" s="10">
        <v>3</v>
      </c>
      <c r="O428">
        <v>1</v>
      </c>
      <c r="P428">
        <v>1</v>
      </c>
      <c r="Q428">
        <v>0</v>
      </c>
      <c r="R428">
        <v>3</v>
      </c>
      <c r="S428">
        <v>6</v>
      </c>
      <c r="T428" t="s">
        <v>127</v>
      </c>
    </row>
    <row r="429" spans="1:20" x14ac:dyDescent="0.3">
      <c r="A429">
        <v>2174</v>
      </c>
      <c r="B429">
        <v>1954</v>
      </c>
      <c r="C429" t="s">
        <v>28</v>
      </c>
      <c r="D429" t="s">
        <v>31</v>
      </c>
      <c r="E429" s="2">
        <v>46344</v>
      </c>
      <c r="F429">
        <v>1</v>
      </c>
      <c r="G429">
        <v>1</v>
      </c>
      <c r="H429" s="3">
        <v>41706</v>
      </c>
      <c r="I429">
        <v>38</v>
      </c>
      <c r="J429" s="10">
        <v>11</v>
      </c>
      <c r="K429" s="10">
        <v>1</v>
      </c>
      <c r="L429" s="10">
        <v>6</v>
      </c>
      <c r="M429" s="10">
        <v>2</v>
      </c>
      <c r="N429" s="10">
        <v>1</v>
      </c>
      <c r="O429">
        <v>2</v>
      </c>
      <c r="P429">
        <v>1</v>
      </c>
      <c r="Q429">
        <v>1</v>
      </c>
      <c r="R429">
        <v>2</v>
      </c>
      <c r="S429">
        <v>5</v>
      </c>
      <c r="T429" t="s">
        <v>130</v>
      </c>
    </row>
    <row r="430" spans="1:20" x14ac:dyDescent="0.3">
      <c r="A430">
        <v>2176</v>
      </c>
      <c r="B430">
        <v>1972</v>
      </c>
      <c r="C430" t="s">
        <v>28</v>
      </c>
      <c r="D430" t="s">
        <v>33</v>
      </c>
      <c r="E430" s="2">
        <v>80134</v>
      </c>
      <c r="F430">
        <v>1</v>
      </c>
      <c r="G430">
        <v>0</v>
      </c>
      <c r="H430" s="3">
        <v>41414</v>
      </c>
      <c r="I430">
        <v>40</v>
      </c>
      <c r="J430" s="10">
        <v>1218</v>
      </c>
      <c r="K430" s="10">
        <v>16</v>
      </c>
      <c r="L430" s="10">
        <v>272</v>
      </c>
      <c r="M430" s="10">
        <v>104</v>
      </c>
      <c r="N430" s="10">
        <v>0</v>
      </c>
      <c r="O430">
        <v>2</v>
      </c>
      <c r="P430">
        <v>5</v>
      </c>
      <c r="Q430">
        <v>3</v>
      </c>
      <c r="R430">
        <v>6</v>
      </c>
      <c r="S430">
        <v>6</v>
      </c>
      <c r="T430" t="s">
        <v>125</v>
      </c>
    </row>
    <row r="431" spans="1:20" x14ac:dyDescent="0.3">
      <c r="A431">
        <v>2181</v>
      </c>
      <c r="B431">
        <v>1970</v>
      </c>
      <c r="C431" t="s">
        <v>28</v>
      </c>
      <c r="D431" t="s">
        <v>33</v>
      </c>
      <c r="E431" s="2">
        <v>70617</v>
      </c>
      <c r="F431">
        <v>0</v>
      </c>
      <c r="G431">
        <v>0</v>
      </c>
      <c r="H431" s="3">
        <v>41448</v>
      </c>
      <c r="I431">
        <v>45</v>
      </c>
      <c r="J431" s="10">
        <v>353</v>
      </c>
      <c r="K431" s="10">
        <v>61</v>
      </c>
      <c r="L431" s="10">
        <v>753</v>
      </c>
      <c r="M431" s="10">
        <v>40</v>
      </c>
      <c r="N431" s="10">
        <v>46</v>
      </c>
      <c r="O431">
        <v>1</v>
      </c>
      <c r="P431">
        <v>3</v>
      </c>
      <c r="Q431">
        <v>3</v>
      </c>
      <c r="R431">
        <v>7</v>
      </c>
      <c r="S431">
        <v>2</v>
      </c>
      <c r="T431" t="s">
        <v>127</v>
      </c>
    </row>
    <row r="432" spans="1:20" x14ac:dyDescent="0.3">
      <c r="A432">
        <v>2186</v>
      </c>
      <c r="B432">
        <v>1977</v>
      </c>
      <c r="C432" t="s">
        <v>133</v>
      </c>
      <c r="D432" t="s">
        <v>35</v>
      </c>
      <c r="E432" s="2">
        <v>82326</v>
      </c>
      <c r="F432">
        <v>0</v>
      </c>
      <c r="G432">
        <v>0</v>
      </c>
      <c r="H432" s="3">
        <v>41708</v>
      </c>
      <c r="I432">
        <v>30</v>
      </c>
      <c r="J432" s="10">
        <v>938</v>
      </c>
      <c r="K432" s="10">
        <v>142</v>
      </c>
      <c r="L432" s="10">
        <v>754</v>
      </c>
      <c r="M432" s="10">
        <v>159</v>
      </c>
      <c r="N432" s="10">
        <v>81</v>
      </c>
      <c r="O432">
        <v>1</v>
      </c>
      <c r="P432">
        <v>5</v>
      </c>
      <c r="Q432">
        <v>10</v>
      </c>
      <c r="R432">
        <v>6</v>
      </c>
      <c r="S432">
        <v>2</v>
      </c>
      <c r="T432" t="s">
        <v>127</v>
      </c>
    </row>
    <row r="433" spans="1:20" x14ac:dyDescent="0.3">
      <c r="A433">
        <v>2202</v>
      </c>
      <c r="B433">
        <v>1978</v>
      </c>
      <c r="C433" t="s">
        <v>28</v>
      </c>
      <c r="D433" t="s">
        <v>35</v>
      </c>
      <c r="E433" s="2">
        <v>41154</v>
      </c>
      <c r="F433">
        <v>0</v>
      </c>
      <c r="G433">
        <v>1</v>
      </c>
      <c r="H433" s="3">
        <v>41373</v>
      </c>
      <c r="I433">
        <v>98</v>
      </c>
      <c r="J433" s="10">
        <v>44</v>
      </c>
      <c r="K433" s="10">
        <v>2</v>
      </c>
      <c r="L433" s="10">
        <v>11</v>
      </c>
      <c r="M433" s="10">
        <v>2</v>
      </c>
      <c r="N433" s="10">
        <v>3</v>
      </c>
      <c r="O433">
        <v>1</v>
      </c>
      <c r="P433">
        <v>1</v>
      </c>
      <c r="Q433">
        <v>0</v>
      </c>
      <c r="R433">
        <v>4</v>
      </c>
      <c r="S433">
        <v>5</v>
      </c>
      <c r="T433" t="s">
        <v>127</v>
      </c>
    </row>
    <row r="434" spans="1:20" x14ac:dyDescent="0.3">
      <c r="A434">
        <v>2217</v>
      </c>
      <c r="B434">
        <v>1975</v>
      </c>
      <c r="C434" t="s">
        <v>133</v>
      </c>
      <c r="D434" t="s">
        <v>33</v>
      </c>
      <c r="E434" s="2">
        <v>37284</v>
      </c>
      <c r="F434">
        <v>1</v>
      </c>
      <c r="G434">
        <v>1</v>
      </c>
      <c r="H434" s="3">
        <v>41362</v>
      </c>
      <c r="I434">
        <v>46</v>
      </c>
      <c r="J434" s="10">
        <v>11</v>
      </c>
      <c r="K434" s="10">
        <v>1</v>
      </c>
      <c r="L434" s="10">
        <v>2</v>
      </c>
      <c r="M434" s="10">
        <v>2</v>
      </c>
      <c r="N434" s="10">
        <v>1</v>
      </c>
      <c r="O434">
        <v>1</v>
      </c>
      <c r="P434">
        <v>0</v>
      </c>
      <c r="Q434">
        <v>0</v>
      </c>
      <c r="R434">
        <v>3</v>
      </c>
      <c r="S434">
        <v>6</v>
      </c>
      <c r="T434" t="s">
        <v>128</v>
      </c>
    </row>
    <row r="435" spans="1:20" x14ac:dyDescent="0.3">
      <c r="A435">
        <v>2223</v>
      </c>
      <c r="B435">
        <v>1965</v>
      </c>
      <c r="C435" t="s">
        <v>133</v>
      </c>
      <c r="D435" t="s">
        <v>29</v>
      </c>
      <c r="E435" s="2">
        <v>64176</v>
      </c>
      <c r="F435">
        <v>0</v>
      </c>
      <c r="G435">
        <v>1</v>
      </c>
      <c r="H435" s="3">
        <v>41124</v>
      </c>
      <c r="I435">
        <v>52</v>
      </c>
      <c r="J435" s="10">
        <v>1215</v>
      </c>
      <c r="K435" s="10">
        <v>33</v>
      </c>
      <c r="L435" s="10">
        <v>249</v>
      </c>
      <c r="M435" s="10">
        <v>64</v>
      </c>
      <c r="N435" s="10">
        <v>116</v>
      </c>
      <c r="O435">
        <v>8</v>
      </c>
      <c r="P435">
        <v>8</v>
      </c>
      <c r="Q435">
        <v>9</v>
      </c>
      <c r="R435">
        <v>8</v>
      </c>
      <c r="S435">
        <v>6</v>
      </c>
      <c r="T435" t="s">
        <v>127</v>
      </c>
    </row>
    <row r="436" spans="1:20" x14ac:dyDescent="0.3">
      <c r="A436">
        <v>2225</v>
      </c>
      <c r="B436">
        <v>1977</v>
      </c>
      <c r="C436" t="s">
        <v>28</v>
      </c>
      <c r="D436" t="s">
        <v>29</v>
      </c>
      <c r="E436" s="2">
        <v>82582</v>
      </c>
      <c r="F436">
        <v>0</v>
      </c>
      <c r="G436">
        <v>0</v>
      </c>
      <c r="H436" s="3">
        <v>41797</v>
      </c>
      <c r="I436">
        <v>54</v>
      </c>
      <c r="J436" s="10">
        <v>510</v>
      </c>
      <c r="K436" s="10">
        <v>120</v>
      </c>
      <c r="L436" s="10">
        <v>550</v>
      </c>
      <c r="M436" s="10">
        <v>156</v>
      </c>
      <c r="N436" s="10">
        <v>40</v>
      </c>
      <c r="O436">
        <v>1</v>
      </c>
      <c r="P436">
        <v>4</v>
      </c>
      <c r="Q436">
        <v>9</v>
      </c>
      <c r="R436">
        <v>7</v>
      </c>
      <c r="S436">
        <v>1</v>
      </c>
      <c r="T436" t="s">
        <v>131</v>
      </c>
    </row>
    <row r="437" spans="1:20" x14ac:dyDescent="0.3">
      <c r="A437">
        <v>2227</v>
      </c>
      <c r="B437">
        <v>1958</v>
      </c>
      <c r="C437" t="s">
        <v>133</v>
      </c>
      <c r="D437" t="s">
        <v>35</v>
      </c>
      <c r="E437" s="2">
        <v>26490</v>
      </c>
      <c r="F437">
        <v>0</v>
      </c>
      <c r="G437">
        <v>0</v>
      </c>
      <c r="H437" s="3">
        <v>41174</v>
      </c>
      <c r="I437">
        <v>92</v>
      </c>
      <c r="J437" s="10">
        <v>45</v>
      </c>
      <c r="K437" s="10">
        <v>47</v>
      </c>
      <c r="L437" s="10">
        <v>52</v>
      </c>
      <c r="M437" s="10">
        <v>21</v>
      </c>
      <c r="N437" s="10">
        <v>20</v>
      </c>
      <c r="O437">
        <v>2</v>
      </c>
      <c r="P437">
        <v>3</v>
      </c>
      <c r="Q437">
        <v>1</v>
      </c>
      <c r="R437">
        <v>5</v>
      </c>
      <c r="S437">
        <v>6</v>
      </c>
      <c r="T437" t="s">
        <v>125</v>
      </c>
    </row>
    <row r="438" spans="1:20" x14ac:dyDescent="0.3">
      <c r="A438">
        <v>2230</v>
      </c>
      <c r="B438">
        <v>1970</v>
      </c>
      <c r="C438" t="s">
        <v>37</v>
      </c>
      <c r="D438" t="s">
        <v>33</v>
      </c>
      <c r="E438" s="2">
        <v>23626</v>
      </c>
      <c r="F438">
        <v>1</v>
      </c>
      <c r="G438">
        <v>0</v>
      </c>
      <c r="H438" s="3">
        <v>41783</v>
      </c>
      <c r="I438">
        <v>84</v>
      </c>
      <c r="J438" s="10">
        <v>27</v>
      </c>
      <c r="K438" s="10">
        <v>2</v>
      </c>
      <c r="L438" s="10">
        <v>14</v>
      </c>
      <c r="M438" s="10">
        <v>0</v>
      </c>
      <c r="N438" s="10">
        <v>0</v>
      </c>
      <c r="O438">
        <v>3</v>
      </c>
      <c r="P438">
        <v>3</v>
      </c>
      <c r="Q438">
        <v>1</v>
      </c>
      <c r="R438">
        <v>3</v>
      </c>
      <c r="S438">
        <v>5</v>
      </c>
      <c r="T438" t="s">
        <v>129</v>
      </c>
    </row>
    <row r="439" spans="1:20" x14ac:dyDescent="0.3">
      <c r="A439">
        <v>2245</v>
      </c>
      <c r="B439">
        <v>1969</v>
      </c>
      <c r="C439" t="s">
        <v>41</v>
      </c>
      <c r="D439" t="s">
        <v>33</v>
      </c>
      <c r="E439" s="2">
        <v>43641</v>
      </c>
      <c r="F439">
        <v>1</v>
      </c>
      <c r="G439">
        <v>1</v>
      </c>
      <c r="H439" s="3">
        <v>41386</v>
      </c>
      <c r="I439">
        <v>50</v>
      </c>
      <c r="J439" s="10">
        <v>57</v>
      </c>
      <c r="K439" s="10">
        <v>2</v>
      </c>
      <c r="L439" s="10">
        <v>51</v>
      </c>
      <c r="M439" s="10">
        <v>4</v>
      </c>
      <c r="N439" s="10">
        <v>2</v>
      </c>
      <c r="O439">
        <v>3</v>
      </c>
      <c r="P439">
        <v>2</v>
      </c>
      <c r="Q439">
        <v>1</v>
      </c>
      <c r="R439">
        <v>4</v>
      </c>
      <c r="S439">
        <v>6</v>
      </c>
      <c r="T439" t="s">
        <v>127</v>
      </c>
    </row>
    <row r="440" spans="1:20" x14ac:dyDescent="0.3">
      <c r="A440">
        <v>2246</v>
      </c>
      <c r="B440">
        <v>1965</v>
      </c>
      <c r="C440" t="s">
        <v>133</v>
      </c>
      <c r="D440" t="s">
        <v>33</v>
      </c>
      <c r="E440" s="2">
        <v>46891</v>
      </c>
      <c r="F440">
        <v>0</v>
      </c>
      <c r="G440">
        <v>1</v>
      </c>
      <c r="H440" s="3">
        <v>41518</v>
      </c>
      <c r="I440">
        <v>91</v>
      </c>
      <c r="J440" s="10">
        <v>43</v>
      </c>
      <c r="K440" s="10">
        <v>12</v>
      </c>
      <c r="L440" s="10">
        <v>23</v>
      </c>
      <c r="M440" s="10">
        <v>29</v>
      </c>
      <c r="N440" s="10">
        <v>15</v>
      </c>
      <c r="O440">
        <v>1</v>
      </c>
      <c r="P440">
        <v>2</v>
      </c>
      <c r="Q440">
        <v>1</v>
      </c>
      <c r="R440">
        <v>4</v>
      </c>
      <c r="S440">
        <v>4</v>
      </c>
      <c r="T440" t="s">
        <v>127</v>
      </c>
    </row>
    <row r="441" spans="1:20" x14ac:dyDescent="0.3">
      <c r="A441">
        <v>2253</v>
      </c>
      <c r="B441">
        <v>1990</v>
      </c>
      <c r="C441" t="s">
        <v>28</v>
      </c>
      <c r="D441" t="s">
        <v>33</v>
      </c>
      <c r="E441" s="2">
        <v>18929</v>
      </c>
      <c r="F441">
        <v>0</v>
      </c>
      <c r="G441">
        <v>0</v>
      </c>
      <c r="H441" s="3">
        <v>41321</v>
      </c>
      <c r="I441">
        <v>15</v>
      </c>
      <c r="J441" s="10">
        <v>32</v>
      </c>
      <c r="K441" s="10">
        <v>0</v>
      </c>
      <c r="L441" s="10">
        <v>8</v>
      </c>
      <c r="M441" s="10">
        <v>23</v>
      </c>
      <c r="N441" s="10">
        <v>4</v>
      </c>
      <c r="O441">
        <v>1</v>
      </c>
      <c r="P441">
        <v>1</v>
      </c>
      <c r="Q441">
        <v>0</v>
      </c>
      <c r="R441">
        <v>4</v>
      </c>
      <c r="S441">
        <v>6</v>
      </c>
      <c r="T441" t="s">
        <v>127</v>
      </c>
    </row>
    <row r="442" spans="1:20" x14ac:dyDescent="0.3">
      <c r="A442">
        <v>2254</v>
      </c>
      <c r="B442">
        <v>1983</v>
      </c>
      <c r="C442" t="s">
        <v>28</v>
      </c>
      <c r="D442" t="s">
        <v>33</v>
      </c>
      <c r="E442" s="2">
        <v>69520</v>
      </c>
      <c r="F442">
        <v>0</v>
      </c>
      <c r="G442">
        <v>0</v>
      </c>
      <c r="H442" s="3">
        <v>41462</v>
      </c>
      <c r="I442">
        <v>95</v>
      </c>
      <c r="J442" s="10">
        <v>627</v>
      </c>
      <c r="K442" s="10">
        <v>120</v>
      </c>
      <c r="L442" s="10">
        <v>414</v>
      </c>
      <c r="M442" s="10">
        <v>121</v>
      </c>
      <c r="N442" s="10">
        <v>80</v>
      </c>
      <c r="O442">
        <v>1</v>
      </c>
      <c r="P442">
        <v>9</v>
      </c>
      <c r="Q442">
        <v>6</v>
      </c>
      <c r="R442">
        <v>5</v>
      </c>
      <c r="S442">
        <v>5</v>
      </c>
      <c r="T442" t="s">
        <v>131</v>
      </c>
    </row>
    <row r="443" spans="1:20" x14ac:dyDescent="0.3">
      <c r="A443">
        <v>2256</v>
      </c>
      <c r="B443">
        <v>1973</v>
      </c>
      <c r="C443" t="s">
        <v>41</v>
      </c>
      <c r="D443" t="s">
        <v>33</v>
      </c>
      <c r="E443" s="2">
        <v>27159</v>
      </c>
      <c r="F443">
        <v>1</v>
      </c>
      <c r="G443">
        <v>1</v>
      </c>
      <c r="H443" s="3">
        <v>41727</v>
      </c>
      <c r="I443">
        <v>33</v>
      </c>
      <c r="J443" s="10">
        <v>17</v>
      </c>
      <c r="K443" s="10">
        <v>0</v>
      </c>
      <c r="L443" s="10">
        <v>3</v>
      </c>
      <c r="M443" s="10">
        <v>0</v>
      </c>
      <c r="N443" s="10">
        <v>0</v>
      </c>
      <c r="O443">
        <v>2</v>
      </c>
      <c r="P443">
        <v>1</v>
      </c>
      <c r="Q443">
        <v>0</v>
      </c>
      <c r="R443">
        <v>3</v>
      </c>
      <c r="S443">
        <v>6</v>
      </c>
      <c r="T443" t="s">
        <v>127</v>
      </c>
    </row>
    <row r="444" spans="1:20" x14ac:dyDescent="0.3">
      <c r="A444">
        <v>2258</v>
      </c>
      <c r="B444">
        <v>1986</v>
      </c>
      <c r="C444" t="s">
        <v>28</v>
      </c>
      <c r="D444" t="s">
        <v>33</v>
      </c>
      <c r="E444" s="2">
        <v>32880</v>
      </c>
      <c r="F444">
        <v>1</v>
      </c>
      <c r="G444">
        <v>0</v>
      </c>
      <c r="H444" s="3">
        <v>41247</v>
      </c>
      <c r="I444">
        <v>76</v>
      </c>
      <c r="J444" s="10">
        <v>8</v>
      </c>
      <c r="K444" s="10">
        <v>4</v>
      </c>
      <c r="L444" s="10">
        <v>15</v>
      </c>
      <c r="M444" s="10">
        <v>7</v>
      </c>
      <c r="N444" s="10">
        <v>6</v>
      </c>
      <c r="O444">
        <v>1</v>
      </c>
      <c r="P444">
        <v>1</v>
      </c>
      <c r="Q444">
        <v>0</v>
      </c>
      <c r="R444">
        <v>3</v>
      </c>
      <c r="S444">
        <v>8</v>
      </c>
      <c r="T444" t="s">
        <v>127</v>
      </c>
    </row>
    <row r="445" spans="1:20" x14ac:dyDescent="0.3">
      <c r="A445">
        <v>2261</v>
      </c>
      <c r="B445">
        <v>1969</v>
      </c>
      <c r="C445" t="s">
        <v>28</v>
      </c>
      <c r="D445" t="s">
        <v>33</v>
      </c>
      <c r="E445" s="2">
        <v>26304</v>
      </c>
      <c r="F445">
        <v>1</v>
      </c>
      <c r="G445">
        <v>0</v>
      </c>
      <c r="H445" s="3">
        <v>41448</v>
      </c>
      <c r="I445">
        <v>5</v>
      </c>
      <c r="J445" s="10">
        <v>4</v>
      </c>
      <c r="K445" s="10">
        <v>1</v>
      </c>
      <c r="L445" s="10">
        <v>5</v>
      </c>
      <c r="M445" s="10">
        <v>2</v>
      </c>
      <c r="N445" s="10">
        <v>0</v>
      </c>
      <c r="O445">
        <v>1</v>
      </c>
      <c r="P445">
        <v>1</v>
      </c>
      <c r="Q445">
        <v>0</v>
      </c>
      <c r="R445">
        <v>2</v>
      </c>
      <c r="S445">
        <v>7</v>
      </c>
      <c r="T445" t="s">
        <v>129</v>
      </c>
    </row>
    <row r="446" spans="1:20" x14ac:dyDescent="0.3">
      <c r="A446">
        <v>2262</v>
      </c>
      <c r="B446">
        <v>1965</v>
      </c>
      <c r="C446" t="s">
        <v>41</v>
      </c>
      <c r="D446" t="s">
        <v>35</v>
      </c>
      <c r="E446" s="2">
        <v>45143</v>
      </c>
      <c r="F446">
        <v>0</v>
      </c>
      <c r="G446">
        <v>1</v>
      </c>
      <c r="H446" s="3">
        <v>41512</v>
      </c>
      <c r="I446">
        <v>74</v>
      </c>
      <c r="J446" s="10">
        <v>202</v>
      </c>
      <c r="K446" s="10">
        <v>5</v>
      </c>
      <c r="L446" s="10">
        <v>74</v>
      </c>
      <c r="M446" s="10">
        <v>11</v>
      </c>
      <c r="N446" s="10">
        <v>5</v>
      </c>
      <c r="O446">
        <v>3</v>
      </c>
      <c r="P446">
        <v>6</v>
      </c>
      <c r="Q446">
        <v>1</v>
      </c>
      <c r="R446">
        <v>5</v>
      </c>
      <c r="S446">
        <v>7</v>
      </c>
      <c r="T446" t="s">
        <v>125</v>
      </c>
    </row>
    <row r="447" spans="1:20" x14ac:dyDescent="0.3">
      <c r="A447">
        <v>2276</v>
      </c>
      <c r="B447">
        <v>1955</v>
      </c>
      <c r="C447" t="s">
        <v>28</v>
      </c>
      <c r="D447" t="s">
        <v>31</v>
      </c>
      <c r="E447" s="2">
        <v>57959</v>
      </c>
      <c r="F447">
        <v>0</v>
      </c>
      <c r="G447">
        <v>1</v>
      </c>
      <c r="H447" s="3">
        <v>41396</v>
      </c>
      <c r="I447">
        <v>71</v>
      </c>
      <c r="J447" s="10">
        <v>430</v>
      </c>
      <c r="K447" s="10">
        <v>16</v>
      </c>
      <c r="L447" s="10">
        <v>322</v>
      </c>
      <c r="M447" s="10">
        <v>43</v>
      </c>
      <c r="N447" s="10">
        <v>24</v>
      </c>
      <c r="O447">
        <v>5</v>
      </c>
      <c r="P447">
        <v>4</v>
      </c>
      <c r="Q447">
        <v>7</v>
      </c>
      <c r="R447">
        <v>11</v>
      </c>
      <c r="S447">
        <v>3</v>
      </c>
      <c r="T447" t="s">
        <v>127</v>
      </c>
    </row>
    <row r="448" spans="1:20" x14ac:dyDescent="0.3">
      <c r="A448">
        <v>2278</v>
      </c>
      <c r="B448">
        <v>1985</v>
      </c>
      <c r="C448" t="s">
        <v>133</v>
      </c>
      <c r="D448" t="s">
        <v>31</v>
      </c>
      <c r="E448" s="2">
        <v>33812</v>
      </c>
      <c r="F448">
        <v>1</v>
      </c>
      <c r="G448">
        <v>0</v>
      </c>
      <c r="H448" s="3">
        <v>41216</v>
      </c>
      <c r="I448">
        <v>86</v>
      </c>
      <c r="J448" s="10">
        <v>4</v>
      </c>
      <c r="K448" s="10">
        <v>17</v>
      </c>
      <c r="L448" s="10">
        <v>19</v>
      </c>
      <c r="M448" s="10">
        <v>30</v>
      </c>
      <c r="N448" s="10">
        <v>24</v>
      </c>
      <c r="O448">
        <v>2</v>
      </c>
      <c r="P448">
        <v>2</v>
      </c>
      <c r="Q448">
        <v>1</v>
      </c>
      <c r="R448">
        <v>3</v>
      </c>
      <c r="S448">
        <v>6</v>
      </c>
      <c r="T448" t="s">
        <v>130</v>
      </c>
    </row>
    <row r="449" spans="1:20" x14ac:dyDescent="0.3">
      <c r="A449">
        <v>2281</v>
      </c>
      <c r="B449">
        <v>1970</v>
      </c>
      <c r="C449" t="s">
        <v>28</v>
      </c>
      <c r="D449" t="s">
        <v>31</v>
      </c>
      <c r="E449" s="2">
        <v>33697</v>
      </c>
      <c r="F449">
        <v>1</v>
      </c>
      <c r="G449">
        <v>0</v>
      </c>
      <c r="H449" s="3">
        <v>41532</v>
      </c>
      <c r="I449">
        <v>34</v>
      </c>
      <c r="J449" s="10">
        <v>4</v>
      </c>
      <c r="K449" s="10">
        <v>3</v>
      </c>
      <c r="L449" s="10">
        <v>7</v>
      </c>
      <c r="M449" s="10">
        <v>0</v>
      </c>
      <c r="N449" s="10">
        <v>3</v>
      </c>
      <c r="O449">
        <v>1</v>
      </c>
      <c r="P449">
        <v>1</v>
      </c>
      <c r="Q449">
        <v>0</v>
      </c>
      <c r="R449">
        <v>2</v>
      </c>
      <c r="S449">
        <v>7</v>
      </c>
      <c r="T449" t="s">
        <v>129</v>
      </c>
    </row>
    <row r="450" spans="1:20" x14ac:dyDescent="0.3">
      <c r="A450">
        <v>2285</v>
      </c>
      <c r="B450">
        <v>1954</v>
      </c>
      <c r="C450" t="s">
        <v>41</v>
      </c>
      <c r="D450" t="s">
        <v>35</v>
      </c>
      <c r="E450" s="2">
        <v>36634</v>
      </c>
      <c r="F450">
        <v>0</v>
      </c>
      <c r="G450">
        <v>1</v>
      </c>
      <c r="H450" s="3">
        <v>41422</v>
      </c>
      <c r="I450">
        <v>0</v>
      </c>
      <c r="J450" s="10">
        <v>213</v>
      </c>
      <c r="K450" s="10">
        <v>9</v>
      </c>
      <c r="L450" s="10">
        <v>76</v>
      </c>
      <c r="M450" s="10">
        <v>4</v>
      </c>
      <c r="N450" s="10">
        <v>3</v>
      </c>
      <c r="O450">
        <v>3</v>
      </c>
      <c r="P450">
        <v>5</v>
      </c>
      <c r="Q450">
        <v>2</v>
      </c>
      <c r="R450">
        <v>5</v>
      </c>
      <c r="S450">
        <v>7</v>
      </c>
      <c r="T450" t="s">
        <v>125</v>
      </c>
    </row>
    <row r="451" spans="1:20" x14ac:dyDescent="0.3">
      <c r="A451">
        <v>2286</v>
      </c>
      <c r="B451">
        <v>1962</v>
      </c>
      <c r="C451" t="s">
        <v>28</v>
      </c>
      <c r="D451" t="s">
        <v>31</v>
      </c>
      <c r="E451" s="2">
        <v>50785</v>
      </c>
      <c r="F451">
        <v>1</v>
      </c>
      <c r="G451">
        <v>1</v>
      </c>
      <c r="H451" s="3">
        <v>41527</v>
      </c>
      <c r="I451">
        <v>27</v>
      </c>
      <c r="J451" s="10">
        <v>64</v>
      </c>
      <c r="K451" s="10">
        <v>1</v>
      </c>
      <c r="L451" s="10">
        <v>21</v>
      </c>
      <c r="M451" s="10">
        <v>0</v>
      </c>
      <c r="N451" s="10">
        <v>1</v>
      </c>
      <c r="O451">
        <v>2</v>
      </c>
      <c r="P451">
        <v>2</v>
      </c>
      <c r="Q451">
        <v>1</v>
      </c>
      <c r="R451">
        <v>3</v>
      </c>
      <c r="S451">
        <v>6</v>
      </c>
      <c r="T451" t="s">
        <v>126</v>
      </c>
    </row>
    <row r="452" spans="1:20" x14ac:dyDescent="0.3">
      <c r="A452">
        <v>2292</v>
      </c>
      <c r="B452">
        <v>1985</v>
      </c>
      <c r="C452" t="s">
        <v>28</v>
      </c>
      <c r="D452" t="s">
        <v>31</v>
      </c>
      <c r="E452" s="2">
        <v>22327</v>
      </c>
      <c r="F452">
        <v>1</v>
      </c>
      <c r="G452">
        <v>0</v>
      </c>
      <c r="H452" s="3">
        <v>41488</v>
      </c>
      <c r="I452">
        <v>94</v>
      </c>
      <c r="J452" s="10">
        <v>5</v>
      </c>
      <c r="K452" s="10">
        <v>4</v>
      </c>
      <c r="L452" s="10">
        <v>8</v>
      </c>
      <c r="M452" s="10">
        <v>2</v>
      </c>
      <c r="N452" s="10">
        <v>0</v>
      </c>
      <c r="O452">
        <v>1</v>
      </c>
      <c r="P452">
        <v>1</v>
      </c>
      <c r="Q452">
        <v>0</v>
      </c>
      <c r="R452">
        <v>3</v>
      </c>
      <c r="S452">
        <v>5</v>
      </c>
      <c r="T452" t="s">
        <v>127</v>
      </c>
    </row>
    <row r="453" spans="1:20" x14ac:dyDescent="0.3">
      <c r="A453">
        <v>2295</v>
      </c>
      <c r="B453">
        <v>1954</v>
      </c>
      <c r="C453" t="s">
        <v>37</v>
      </c>
      <c r="D453" t="s">
        <v>33</v>
      </c>
      <c r="E453" s="2">
        <v>62670</v>
      </c>
      <c r="F453">
        <v>0</v>
      </c>
      <c r="G453">
        <v>1</v>
      </c>
      <c r="H453" s="3">
        <v>41672</v>
      </c>
      <c r="I453">
        <v>57</v>
      </c>
      <c r="J453" s="10">
        <v>539</v>
      </c>
      <c r="K453" s="10">
        <v>30</v>
      </c>
      <c r="L453" s="10">
        <v>92</v>
      </c>
      <c r="M453" s="10">
        <v>80</v>
      </c>
      <c r="N453" s="10">
        <v>46</v>
      </c>
      <c r="O453">
        <v>1</v>
      </c>
      <c r="P453">
        <v>5</v>
      </c>
      <c r="Q453">
        <v>3</v>
      </c>
      <c r="R453">
        <v>13</v>
      </c>
      <c r="S453">
        <v>3</v>
      </c>
      <c r="T453" t="s">
        <v>125</v>
      </c>
    </row>
    <row r="454" spans="1:20" x14ac:dyDescent="0.3">
      <c r="A454">
        <v>2296</v>
      </c>
      <c r="B454">
        <v>1975</v>
      </c>
      <c r="C454" t="s">
        <v>41</v>
      </c>
      <c r="D454" t="s">
        <v>33</v>
      </c>
      <c r="E454" s="2">
        <v>37368</v>
      </c>
      <c r="F454">
        <v>1</v>
      </c>
      <c r="G454">
        <v>0</v>
      </c>
      <c r="H454" s="3">
        <v>41624</v>
      </c>
      <c r="I454">
        <v>4</v>
      </c>
      <c r="J454" s="10">
        <v>3</v>
      </c>
      <c r="K454" s="10">
        <v>2</v>
      </c>
      <c r="L454" s="10">
        <v>11</v>
      </c>
      <c r="M454" s="10">
        <v>2</v>
      </c>
      <c r="N454" s="10">
        <v>2</v>
      </c>
      <c r="O454">
        <v>1</v>
      </c>
      <c r="P454">
        <v>1</v>
      </c>
      <c r="Q454">
        <v>0</v>
      </c>
      <c r="R454">
        <v>2</v>
      </c>
      <c r="S454">
        <v>6</v>
      </c>
      <c r="T454" t="s">
        <v>127</v>
      </c>
    </row>
    <row r="455" spans="1:20" x14ac:dyDescent="0.3">
      <c r="A455">
        <v>2304</v>
      </c>
      <c r="B455">
        <v>1963</v>
      </c>
      <c r="C455" t="s">
        <v>37</v>
      </c>
      <c r="D455" t="s">
        <v>35</v>
      </c>
      <c r="E455" s="2">
        <v>66313</v>
      </c>
      <c r="F455">
        <v>0</v>
      </c>
      <c r="G455">
        <v>1</v>
      </c>
      <c r="H455" s="3">
        <v>41533</v>
      </c>
      <c r="I455">
        <v>86</v>
      </c>
      <c r="J455" s="10">
        <v>625</v>
      </c>
      <c r="K455" s="10">
        <v>7</v>
      </c>
      <c r="L455" s="10">
        <v>99</v>
      </c>
      <c r="M455" s="10">
        <v>10</v>
      </c>
      <c r="N455" s="10">
        <v>22</v>
      </c>
      <c r="O455">
        <v>2</v>
      </c>
      <c r="P455">
        <v>6</v>
      </c>
      <c r="Q455">
        <v>3</v>
      </c>
      <c r="R455">
        <v>12</v>
      </c>
      <c r="S455">
        <v>4</v>
      </c>
      <c r="T455" t="s">
        <v>125</v>
      </c>
    </row>
    <row r="456" spans="1:20" x14ac:dyDescent="0.3">
      <c r="A456">
        <v>2308</v>
      </c>
      <c r="B456">
        <v>1954</v>
      </c>
      <c r="C456" t="s">
        <v>28</v>
      </c>
      <c r="D456" t="s">
        <v>33</v>
      </c>
      <c r="E456" s="2">
        <v>46734</v>
      </c>
      <c r="F456">
        <v>0</v>
      </c>
      <c r="G456">
        <v>1</v>
      </c>
      <c r="H456" s="3">
        <v>41231</v>
      </c>
      <c r="I456">
        <v>40</v>
      </c>
      <c r="J456" s="10">
        <v>110</v>
      </c>
      <c r="K456" s="10">
        <v>5</v>
      </c>
      <c r="L456" s="10">
        <v>137</v>
      </c>
      <c r="M456" s="10">
        <v>26</v>
      </c>
      <c r="N456" s="10">
        <v>23</v>
      </c>
      <c r="O456">
        <v>2</v>
      </c>
      <c r="P456">
        <v>6</v>
      </c>
      <c r="Q456">
        <v>1</v>
      </c>
      <c r="R456">
        <v>5</v>
      </c>
      <c r="S456">
        <v>7</v>
      </c>
      <c r="T456" t="s">
        <v>127</v>
      </c>
    </row>
    <row r="457" spans="1:20" x14ac:dyDescent="0.3">
      <c r="A457">
        <v>2315</v>
      </c>
      <c r="B457">
        <v>1960</v>
      </c>
      <c r="C457" t="s">
        <v>28</v>
      </c>
      <c r="D457" t="s">
        <v>29</v>
      </c>
      <c r="E457" s="2">
        <v>58401</v>
      </c>
      <c r="F457">
        <v>0</v>
      </c>
      <c r="G457">
        <v>1</v>
      </c>
      <c r="H457" s="3">
        <v>41749</v>
      </c>
      <c r="I457">
        <v>55</v>
      </c>
      <c r="J457" s="10">
        <v>10</v>
      </c>
      <c r="K457" s="10">
        <v>0</v>
      </c>
      <c r="L457" s="10">
        <v>11</v>
      </c>
      <c r="M457" s="10">
        <v>17</v>
      </c>
      <c r="N457" s="10">
        <v>29</v>
      </c>
      <c r="O457">
        <v>1</v>
      </c>
      <c r="P457">
        <v>1</v>
      </c>
      <c r="Q457">
        <v>2</v>
      </c>
      <c r="R457">
        <v>2</v>
      </c>
      <c r="S457">
        <v>4</v>
      </c>
      <c r="T457" t="s">
        <v>127</v>
      </c>
    </row>
    <row r="458" spans="1:20" x14ac:dyDescent="0.3">
      <c r="A458">
        <v>2320</v>
      </c>
      <c r="B458">
        <v>1978</v>
      </c>
      <c r="C458" t="s">
        <v>133</v>
      </c>
      <c r="D458" t="s">
        <v>33</v>
      </c>
      <c r="E458" s="2">
        <v>47025</v>
      </c>
      <c r="F458">
        <v>0</v>
      </c>
      <c r="G458">
        <v>1</v>
      </c>
      <c r="H458" s="3">
        <v>41529</v>
      </c>
      <c r="I458">
        <v>98</v>
      </c>
      <c r="J458" s="10">
        <v>508</v>
      </c>
      <c r="K458" s="10">
        <v>11</v>
      </c>
      <c r="L458" s="10">
        <v>59</v>
      </c>
      <c r="M458" s="10">
        <v>23</v>
      </c>
      <c r="N458" s="10">
        <v>5</v>
      </c>
      <c r="O458">
        <v>5</v>
      </c>
      <c r="P458">
        <v>11</v>
      </c>
      <c r="Q458">
        <v>1</v>
      </c>
      <c r="R458">
        <v>6</v>
      </c>
      <c r="S458">
        <v>9</v>
      </c>
      <c r="T458" t="s">
        <v>127</v>
      </c>
    </row>
    <row r="459" spans="1:20" x14ac:dyDescent="0.3">
      <c r="A459">
        <v>2324</v>
      </c>
      <c r="B459">
        <v>1972</v>
      </c>
      <c r="C459" t="s">
        <v>28</v>
      </c>
      <c r="D459" t="s">
        <v>35</v>
      </c>
      <c r="E459" s="2">
        <v>77044</v>
      </c>
      <c r="F459">
        <v>0</v>
      </c>
      <c r="G459">
        <v>1</v>
      </c>
      <c r="H459" s="3">
        <v>41574</v>
      </c>
      <c r="I459">
        <v>12</v>
      </c>
      <c r="J459" s="10">
        <v>625</v>
      </c>
      <c r="K459" s="10">
        <v>38</v>
      </c>
      <c r="L459" s="10">
        <v>242</v>
      </c>
      <c r="M459" s="10">
        <v>50</v>
      </c>
      <c r="N459" s="10">
        <v>34</v>
      </c>
      <c r="O459">
        <v>2</v>
      </c>
      <c r="P459">
        <v>7</v>
      </c>
      <c r="Q459">
        <v>11</v>
      </c>
      <c r="R459">
        <v>11</v>
      </c>
      <c r="S459">
        <v>4</v>
      </c>
      <c r="T459" t="s">
        <v>127</v>
      </c>
    </row>
    <row r="460" spans="1:20" x14ac:dyDescent="0.3">
      <c r="A460">
        <v>2326</v>
      </c>
      <c r="B460">
        <v>1990</v>
      </c>
      <c r="C460" t="s">
        <v>28</v>
      </c>
      <c r="D460" t="s">
        <v>33</v>
      </c>
      <c r="E460" s="2">
        <v>18929</v>
      </c>
      <c r="F460">
        <v>0</v>
      </c>
      <c r="G460">
        <v>0</v>
      </c>
      <c r="H460" s="3">
        <v>41321</v>
      </c>
      <c r="I460">
        <v>15</v>
      </c>
      <c r="J460" s="10">
        <v>32</v>
      </c>
      <c r="K460" s="10">
        <v>0</v>
      </c>
      <c r="L460" s="10">
        <v>8</v>
      </c>
      <c r="M460" s="10">
        <v>23</v>
      </c>
      <c r="N460" s="10">
        <v>4</v>
      </c>
      <c r="O460">
        <v>1</v>
      </c>
      <c r="P460">
        <v>1</v>
      </c>
      <c r="Q460">
        <v>0</v>
      </c>
      <c r="R460">
        <v>4</v>
      </c>
      <c r="S460">
        <v>6</v>
      </c>
      <c r="T460" t="s">
        <v>127</v>
      </c>
    </row>
    <row r="461" spans="1:20" x14ac:dyDescent="0.3">
      <c r="A461">
        <v>2337</v>
      </c>
      <c r="B461">
        <v>1971</v>
      </c>
      <c r="C461" t="s">
        <v>28</v>
      </c>
      <c r="D461" t="s">
        <v>29</v>
      </c>
      <c r="E461" s="2">
        <v>29819</v>
      </c>
      <c r="F461">
        <v>1</v>
      </c>
      <c r="G461">
        <v>0</v>
      </c>
      <c r="H461" s="3">
        <v>41571</v>
      </c>
      <c r="I461">
        <v>77</v>
      </c>
      <c r="J461" s="10">
        <v>9</v>
      </c>
      <c r="K461" s="10">
        <v>1</v>
      </c>
      <c r="L461" s="10">
        <v>24</v>
      </c>
      <c r="M461" s="10">
        <v>2</v>
      </c>
      <c r="N461" s="10">
        <v>1</v>
      </c>
      <c r="O461">
        <v>3</v>
      </c>
      <c r="P461">
        <v>3</v>
      </c>
      <c r="Q461">
        <v>0</v>
      </c>
      <c r="R461">
        <v>3</v>
      </c>
      <c r="S461">
        <v>6</v>
      </c>
      <c r="T461" t="s">
        <v>127</v>
      </c>
    </row>
    <row r="462" spans="1:20" x14ac:dyDescent="0.3">
      <c r="A462">
        <v>2345</v>
      </c>
      <c r="B462">
        <v>1982</v>
      </c>
      <c r="C462" t="s">
        <v>37</v>
      </c>
      <c r="D462" t="s">
        <v>35</v>
      </c>
      <c r="E462" s="2">
        <v>70038</v>
      </c>
      <c r="F462">
        <v>0</v>
      </c>
      <c r="G462">
        <v>0</v>
      </c>
      <c r="H462" s="3">
        <v>41572</v>
      </c>
      <c r="I462">
        <v>54</v>
      </c>
      <c r="J462" s="10">
        <v>587</v>
      </c>
      <c r="K462" s="10">
        <v>54</v>
      </c>
      <c r="L462" s="10">
        <v>348</v>
      </c>
      <c r="M462" s="10">
        <v>71</v>
      </c>
      <c r="N462" s="10">
        <v>54</v>
      </c>
      <c r="O462">
        <v>1</v>
      </c>
      <c r="P462">
        <v>4</v>
      </c>
      <c r="Q462">
        <v>4</v>
      </c>
      <c r="R462">
        <v>8</v>
      </c>
      <c r="S462">
        <v>2</v>
      </c>
      <c r="T462" t="s">
        <v>131</v>
      </c>
    </row>
    <row r="463" spans="1:20" x14ac:dyDescent="0.3">
      <c r="A463">
        <v>2350</v>
      </c>
      <c r="B463">
        <v>1972</v>
      </c>
      <c r="C463" t="s">
        <v>28</v>
      </c>
      <c r="D463" t="s">
        <v>33</v>
      </c>
      <c r="E463" s="2">
        <v>59666</v>
      </c>
      <c r="F463">
        <v>1</v>
      </c>
      <c r="G463">
        <v>1</v>
      </c>
      <c r="H463" s="3">
        <v>41355</v>
      </c>
      <c r="I463">
        <v>87</v>
      </c>
      <c r="J463" s="10">
        <v>623</v>
      </c>
      <c r="K463" s="10">
        <v>53</v>
      </c>
      <c r="L463" s="10">
        <v>178</v>
      </c>
      <c r="M463" s="10">
        <v>23</v>
      </c>
      <c r="N463" s="10">
        <v>17</v>
      </c>
      <c r="O463">
        <v>7</v>
      </c>
      <c r="P463">
        <v>3</v>
      </c>
      <c r="Q463">
        <v>2</v>
      </c>
      <c r="R463">
        <v>8</v>
      </c>
      <c r="S463">
        <v>8</v>
      </c>
      <c r="T463" t="s">
        <v>126</v>
      </c>
    </row>
    <row r="464" spans="1:20" x14ac:dyDescent="0.3">
      <c r="A464">
        <v>2371</v>
      </c>
      <c r="B464">
        <v>1972</v>
      </c>
      <c r="C464" t="s">
        <v>28</v>
      </c>
      <c r="D464" t="s">
        <v>33</v>
      </c>
      <c r="E464" s="2">
        <v>33622</v>
      </c>
      <c r="F464">
        <v>1</v>
      </c>
      <c r="G464">
        <v>1</v>
      </c>
      <c r="H464" s="3">
        <v>41377</v>
      </c>
      <c r="I464">
        <v>22</v>
      </c>
      <c r="J464" s="10">
        <v>39</v>
      </c>
      <c r="K464" s="10">
        <v>1</v>
      </c>
      <c r="L464" s="10">
        <v>22</v>
      </c>
      <c r="M464" s="10">
        <v>3</v>
      </c>
      <c r="N464" s="10">
        <v>4</v>
      </c>
      <c r="O464">
        <v>3</v>
      </c>
      <c r="P464">
        <v>2</v>
      </c>
      <c r="Q464">
        <v>0</v>
      </c>
      <c r="R464">
        <v>4</v>
      </c>
      <c r="S464">
        <v>7</v>
      </c>
      <c r="T464" t="s">
        <v>129</v>
      </c>
    </row>
    <row r="465" spans="1:20" x14ac:dyDescent="0.3">
      <c r="A465">
        <v>2375</v>
      </c>
      <c r="B465">
        <v>1972</v>
      </c>
      <c r="C465" t="s">
        <v>28</v>
      </c>
      <c r="D465" t="s">
        <v>35</v>
      </c>
      <c r="E465" s="2">
        <v>30261</v>
      </c>
      <c r="F465">
        <v>1</v>
      </c>
      <c r="G465">
        <v>2</v>
      </c>
      <c r="H465" s="3">
        <v>41177</v>
      </c>
      <c r="I465">
        <v>75</v>
      </c>
      <c r="J465" s="10">
        <v>8</v>
      </c>
      <c r="K465" s="10">
        <v>0</v>
      </c>
      <c r="L465" s="10">
        <v>5</v>
      </c>
      <c r="M465" s="10">
        <v>0</v>
      </c>
      <c r="N465" s="10">
        <v>3</v>
      </c>
      <c r="O465">
        <v>1</v>
      </c>
      <c r="P465">
        <v>0</v>
      </c>
      <c r="Q465">
        <v>0</v>
      </c>
      <c r="R465">
        <v>3</v>
      </c>
      <c r="S465">
        <v>8</v>
      </c>
      <c r="T465" t="s">
        <v>127</v>
      </c>
    </row>
    <row r="466" spans="1:20" x14ac:dyDescent="0.3">
      <c r="A466">
        <v>2379</v>
      </c>
      <c r="B466">
        <v>1953</v>
      </c>
      <c r="C466" t="s">
        <v>28</v>
      </c>
      <c r="D466" t="s">
        <v>31</v>
      </c>
      <c r="E466" s="2">
        <v>69267</v>
      </c>
      <c r="F466">
        <v>0</v>
      </c>
      <c r="G466">
        <v>0</v>
      </c>
      <c r="H466" s="3">
        <v>41174</v>
      </c>
      <c r="I466">
        <v>31</v>
      </c>
      <c r="J466" s="10">
        <v>778</v>
      </c>
      <c r="K466" s="10">
        <v>44</v>
      </c>
      <c r="L466" s="10">
        <v>499</v>
      </c>
      <c r="M466" s="10">
        <v>95</v>
      </c>
      <c r="N466" s="10">
        <v>73</v>
      </c>
      <c r="O466">
        <v>2</v>
      </c>
      <c r="P466">
        <v>3</v>
      </c>
      <c r="Q466">
        <v>4</v>
      </c>
      <c r="R466">
        <v>5</v>
      </c>
      <c r="S466">
        <v>7</v>
      </c>
      <c r="T466" t="s">
        <v>125</v>
      </c>
    </row>
    <row r="467" spans="1:20" x14ac:dyDescent="0.3">
      <c r="A467">
        <v>2387</v>
      </c>
      <c r="B467">
        <v>1952</v>
      </c>
      <c r="C467" t="s">
        <v>41</v>
      </c>
      <c r="D467" t="s">
        <v>35</v>
      </c>
      <c r="E467" s="2">
        <v>43776</v>
      </c>
      <c r="F467">
        <v>1</v>
      </c>
      <c r="G467">
        <v>1</v>
      </c>
      <c r="H467" s="3">
        <v>41308</v>
      </c>
      <c r="I467">
        <v>9</v>
      </c>
      <c r="J467" s="10">
        <v>177</v>
      </c>
      <c r="K467" s="10">
        <v>2</v>
      </c>
      <c r="L467" s="10">
        <v>71</v>
      </c>
      <c r="M467" s="10">
        <v>3</v>
      </c>
      <c r="N467" s="10">
        <v>2</v>
      </c>
      <c r="O467">
        <v>6</v>
      </c>
      <c r="P467">
        <v>5</v>
      </c>
      <c r="Q467">
        <v>2</v>
      </c>
      <c r="R467">
        <v>4</v>
      </c>
      <c r="S467">
        <v>8</v>
      </c>
      <c r="T467" t="s">
        <v>125</v>
      </c>
    </row>
    <row r="468" spans="1:20" x14ac:dyDescent="0.3">
      <c r="A468">
        <v>2392</v>
      </c>
      <c r="B468">
        <v>1972</v>
      </c>
      <c r="C468" t="s">
        <v>28</v>
      </c>
      <c r="D468" t="s">
        <v>33</v>
      </c>
      <c r="E468" s="2">
        <v>40321</v>
      </c>
      <c r="F468">
        <v>1</v>
      </c>
      <c r="G468">
        <v>1</v>
      </c>
      <c r="H468" s="3">
        <v>41484</v>
      </c>
      <c r="I468">
        <v>59</v>
      </c>
      <c r="J468" s="10">
        <v>44</v>
      </c>
      <c r="K468" s="10">
        <v>4</v>
      </c>
      <c r="L468" s="10">
        <v>21</v>
      </c>
      <c r="M468" s="10">
        <v>6</v>
      </c>
      <c r="N468" s="10">
        <v>0</v>
      </c>
      <c r="O468">
        <v>2</v>
      </c>
      <c r="P468">
        <v>3</v>
      </c>
      <c r="Q468">
        <v>0</v>
      </c>
      <c r="R468">
        <v>3</v>
      </c>
      <c r="S468">
        <v>7</v>
      </c>
      <c r="T468" t="s">
        <v>127</v>
      </c>
    </row>
    <row r="469" spans="1:20" x14ac:dyDescent="0.3">
      <c r="A469">
        <v>2404</v>
      </c>
      <c r="B469">
        <v>1976</v>
      </c>
      <c r="C469" t="s">
        <v>28</v>
      </c>
      <c r="D469" t="s">
        <v>33</v>
      </c>
      <c r="E469" s="2">
        <v>53359</v>
      </c>
      <c r="F469">
        <v>1</v>
      </c>
      <c r="G469">
        <v>1</v>
      </c>
      <c r="H469" s="3">
        <v>41421</v>
      </c>
      <c r="I469">
        <v>4</v>
      </c>
      <c r="J469" s="10">
        <v>173</v>
      </c>
      <c r="K469" s="10">
        <v>4</v>
      </c>
      <c r="L469" s="10">
        <v>30</v>
      </c>
      <c r="M469" s="10">
        <v>3</v>
      </c>
      <c r="N469" s="10">
        <v>6</v>
      </c>
      <c r="O469">
        <v>4</v>
      </c>
      <c r="P469">
        <v>5</v>
      </c>
      <c r="Q469">
        <v>1</v>
      </c>
      <c r="R469">
        <v>4</v>
      </c>
      <c r="S469">
        <v>7</v>
      </c>
      <c r="T469" t="s">
        <v>130</v>
      </c>
    </row>
    <row r="470" spans="1:20" x14ac:dyDescent="0.3">
      <c r="A470">
        <v>2406</v>
      </c>
      <c r="B470">
        <v>1949</v>
      </c>
      <c r="C470" t="s">
        <v>28</v>
      </c>
      <c r="D470" t="s">
        <v>35</v>
      </c>
      <c r="E470" s="2">
        <v>54591</v>
      </c>
      <c r="F470">
        <v>0</v>
      </c>
      <c r="G470">
        <v>1</v>
      </c>
      <c r="H470" s="3">
        <v>41491</v>
      </c>
      <c r="I470">
        <v>63</v>
      </c>
      <c r="J470" s="10">
        <v>376</v>
      </c>
      <c r="K470" s="10">
        <v>4</v>
      </c>
      <c r="L470" s="10">
        <v>94</v>
      </c>
      <c r="M470" s="10">
        <v>12</v>
      </c>
      <c r="N470" s="10">
        <v>9</v>
      </c>
      <c r="O470">
        <v>3</v>
      </c>
      <c r="P470">
        <v>6</v>
      </c>
      <c r="Q470">
        <v>2</v>
      </c>
      <c r="R470">
        <v>8</v>
      </c>
      <c r="S470">
        <v>5</v>
      </c>
      <c r="T470" t="s">
        <v>131</v>
      </c>
    </row>
    <row r="471" spans="1:20" x14ac:dyDescent="0.3">
      <c r="A471">
        <v>2407</v>
      </c>
      <c r="B471">
        <v>1982</v>
      </c>
      <c r="C471" t="s">
        <v>28</v>
      </c>
      <c r="D471" t="s">
        <v>33</v>
      </c>
      <c r="E471" s="2">
        <v>69109</v>
      </c>
      <c r="F471">
        <v>0</v>
      </c>
      <c r="G471">
        <v>0</v>
      </c>
      <c r="H471" s="3">
        <v>41222</v>
      </c>
      <c r="I471">
        <v>10</v>
      </c>
      <c r="J471" s="10">
        <v>823</v>
      </c>
      <c r="K471" s="10">
        <v>25</v>
      </c>
      <c r="L471" s="10">
        <v>459</v>
      </c>
      <c r="M471" s="10">
        <v>124</v>
      </c>
      <c r="N471" s="10">
        <v>29</v>
      </c>
      <c r="O471">
        <v>1</v>
      </c>
      <c r="P471">
        <v>6</v>
      </c>
      <c r="Q471">
        <v>6</v>
      </c>
      <c r="R471">
        <v>7</v>
      </c>
      <c r="S471">
        <v>4</v>
      </c>
      <c r="T471" t="s">
        <v>130</v>
      </c>
    </row>
    <row r="472" spans="1:20" x14ac:dyDescent="0.3">
      <c r="A472">
        <v>2408</v>
      </c>
      <c r="B472">
        <v>1976</v>
      </c>
      <c r="C472" t="s">
        <v>28</v>
      </c>
      <c r="D472" t="s">
        <v>33</v>
      </c>
      <c r="E472" s="2">
        <v>58597</v>
      </c>
      <c r="F472">
        <v>1</v>
      </c>
      <c r="G472">
        <v>1</v>
      </c>
      <c r="H472" s="3">
        <v>41233</v>
      </c>
      <c r="I472">
        <v>20</v>
      </c>
      <c r="J472" s="10">
        <v>490</v>
      </c>
      <c r="K472" s="10">
        <v>0</v>
      </c>
      <c r="L472" s="10">
        <v>184</v>
      </c>
      <c r="M472" s="10">
        <v>10</v>
      </c>
      <c r="N472" s="10">
        <v>28</v>
      </c>
      <c r="O472">
        <v>12</v>
      </c>
      <c r="P472">
        <v>7</v>
      </c>
      <c r="Q472">
        <v>4</v>
      </c>
      <c r="R472">
        <v>9</v>
      </c>
      <c r="S472">
        <v>7</v>
      </c>
      <c r="T472" t="s">
        <v>128</v>
      </c>
    </row>
    <row r="473" spans="1:20" x14ac:dyDescent="0.3">
      <c r="A473">
        <v>2410</v>
      </c>
      <c r="B473">
        <v>1969</v>
      </c>
      <c r="C473" t="s">
        <v>28</v>
      </c>
      <c r="D473" t="s">
        <v>31</v>
      </c>
      <c r="E473" s="2">
        <v>81657</v>
      </c>
      <c r="F473">
        <v>0</v>
      </c>
      <c r="G473">
        <v>0</v>
      </c>
      <c r="H473" s="3">
        <v>41661</v>
      </c>
      <c r="I473">
        <v>69</v>
      </c>
      <c r="J473" s="10">
        <v>364</v>
      </c>
      <c r="K473" s="10">
        <v>40</v>
      </c>
      <c r="L473" s="10">
        <v>425</v>
      </c>
      <c r="M473" s="10">
        <v>158</v>
      </c>
      <c r="N473" s="10">
        <v>60</v>
      </c>
      <c r="O473">
        <v>1</v>
      </c>
      <c r="P473">
        <v>3</v>
      </c>
      <c r="Q473">
        <v>4</v>
      </c>
      <c r="R473">
        <v>8</v>
      </c>
      <c r="S473">
        <v>1</v>
      </c>
      <c r="T473" t="s">
        <v>127</v>
      </c>
    </row>
    <row r="474" spans="1:20" x14ac:dyDescent="0.3">
      <c r="A474">
        <v>2415</v>
      </c>
      <c r="B474">
        <v>1962</v>
      </c>
      <c r="C474" t="s">
        <v>28</v>
      </c>
      <c r="D474" t="s">
        <v>35</v>
      </c>
      <c r="E474" s="2">
        <v>62568</v>
      </c>
      <c r="F474">
        <v>0</v>
      </c>
      <c r="G474">
        <v>1</v>
      </c>
      <c r="H474" s="3">
        <v>41736</v>
      </c>
      <c r="I474">
        <v>99</v>
      </c>
      <c r="J474" s="10">
        <v>362</v>
      </c>
      <c r="K474" s="10">
        <v>17</v>
      </c>
      <c r="L474" s="10">
        <v>398</v>
      </c>
      <c r="M474" s="10">
        <v>80</v>
      </c>
      <c r="N474" s="10">
        <v>35</v>
      </c>
      <c r="O474">
        <v>3</v>
      </c>
      <c r="P474">
        <v>5</v>
      </c>
      <c r="Q474">
        <v>3</v>
      </c>
      <c r="R474">
        <v>5</v>
      </c>
      <c r="S474">
        <v>4</v>
      </c>
      <c r="T474" t="s">
        <v>127</v>
      </c>
    </row>
    <row r="475" spans="1:20" x14ac:dyDescent="0.3">
      <c r="A475">
        <v>2416</v>
      </c>
      <c r="B475">
        <v>1969</v>
      </c>
      <c r="C475" t="s">
        <v>37</v>
      </c>
      <c r="D475" t="s">
        <v>31</v>
      </c>
      <c r="E475" s="2">
        <v>66582</v>
      </c>
      <c r="F475">
        <v>0</v>
      </c>
      <c r="G475">
        <v>0</v>
      </c>
      <c r="H475" s="3">
        <v>41701</v>
      </c>
      <c r="I475">
        <v>83</v>
      </c>
      <c r="J475" s="10">
        <v>789</v>
      </c>
      <c r="K475" s="10">
        <v>25</v>
      </c>
      <c r="L475" s="10">
        <v>420</v>
      </c>
      <c r="M475" s="10">
        <v>16</v>
      </c>
      <c r="N475" s="10">
        <v>38</v>
      </c>
      <c r="O475">
        <v>1</v>
      </c>
      <c r="P475">
        <v>2</v>
      </c>
      <c r="Q475">
        <v>8</v>
      </c>
      <c r="R475">
        <v>9</v>
      </c>
      <c r="S475">
        <v>1</v>
      </c>
      <c r="T475" t="s">
        <v>127</v>
      </c>
    </row>
    <row r="476" spans="1:20" x14ac:dyDescent="0.3">
      <c r="A476">
        <v>2426</v>
      </c>
      <c r="B476">
        <v>1964</v>
      </c>
      <c r="C476" t="s">
        <v>37</v>
      </c>
      <c r="D476" t="s">
        <v>29</v>
      </c>
      <c r="E476" s="2">
        <v>78825</v>
      </c>
      <c r="F476">
        <v>0</v>
      </c>
      <c r="G476">
        <v>0</v>
      </c>
      <c r="H476" s="3">
        <v>41166</v>
      </c>
      <c r="I476">
        <v>35</v>
      </c>
      <c r="J476" s="10">
        <v>483</v>
      </c>
      <c r="K476" s="10">
        <v>74</v>
      </c>
      <c r="L476" s="10">
        <v>114</v>
      </c>
      <c r="M476" s="10">
        <v>169</v>
      </c>
      <c r="N476" s="10">
        <v>37</v>
      </c>
      <c r="O476">
        <v>1</v>
      </c>
      <c r="P476">
        <v>5</v>
      </c>
      <c r="Q476">
        <v>10</v>
      </c>
      <c r="R476">
        <v>13</v>
      </c>
      <c r="S476">
        <v>3</v>
      </c>
      <c r="T476" t="s">
        <v>127</v>
      </c>
    </row>
    <row r="477" spans="1:20" x14ac:dyDescent="0.3">
      <c r="A477">
        <v>2428</v>
      </c>
      <c r="B477">
        <v>1970</v>
      </c>
      <c r="C477" t="s">
        <v>28</v>
      </c>
      <c r="D477" t="s">
        <v>33</v>
      </c>
      <c r="E477" s="2">
        <v>28164</v>
      </c>
      <c r="F477">
        <v>1</v>
      </c>
      <c r="G477">
        <v>0</v>
      </c>
      <c r="H477" s="3">
        <v>41398</v>
      </c>
      <c r="I477">
        <v>23</v>
      </c>
      <c r="J477" s="10">
        <v>3</v>
      </c>
      <c r="K477" s="10">
        <v>18</v>
      </c>
      <c r="L477" s="10">
        <v>26</v>
      </c>
      <c r="M477" s="10">
        <v>11</v>
      </c>
      <c r="N477" s="10">
        <v>8</v>
      </c>
      <c r="O477">
        <v>3</v>
      </c>
      <c r="P477">
        <v>2</v>
      </c>
      <c r="Q477">
        <v>0</v>
      </c>
      <c r="R477">
        <v>4</v>
      </c>
      <c r="S477">
        <v>7</v>
      </c>
      <c r="T477" t="s">
        <v>129</v>
      </c>
    </row>
    <row r="478" spans="1:20" x14ac:dyDescent="0.3">
      <c r="A478">
        <v>2429</v>
      </c>
      <c r="B478">
        <v>1954</v>
      </c>
      <c r="C478" t="s">
        <v>28</v>
      </c>
      <c r="D478" t="s">
        <v>29</v>
      </c>
      <c r="E478" s="2">
        <v>72071</v>
      </c>
      <c r="F478">
        <v>0</v>
      </c>
      <c r="G478">
        <v>1</v>
      </c>
      <c r="H478" s="3">
        <v>41319</v>
      </c>
      <c r="I478">
        <v>4</v>
      </c>
      <c r="J478" s="10">
        <v>531</v>
      </c>
      <c r="K478" s="10">
        <v>69</v>
      </c>
      <c r="L478" s="10">
        <v>300</v>
      </c>
      <c r="M478" s="10">
        <v>150</v>
      </c>
      <c r="N478" s="10">
        <v>138</v>
      </c>
      <c r="O478">
        <v>3</v>
      </c>
      <c r="P478">
        <v>5</v>
      </c>
      <c r="Q478">
        <v>4</v>
      </c>
      <c r="R478">
        <v>8</v>
      </c>
      <c r="S478">
        <v>2</v>
      </c>
      <c r="T478" t="s">
        <v>126</v>
      </c>
    </row>
    <row r="479" spans="1:20" x14ac:dyDescent="0.3">
      <c r="A479">
        <v>2431</v>
      </c>
      <c r="B479">
        <v>1990</v>
      </c>
      <c r="C479" t="s">
        <v>28</v>
      </c>
      <c r="D479" t="s">
        <v>33</v>
      </c>
      <c r="E479" s="2">
        <v>18222</v>
      </c>
      <c r="F479">
        <v>0</v>
      </c>
      <c r="G479">
        <v>0</v>
      </c>
      <c r="H479" s="3">
        <v>41274</v>
      </c>
      <c r="I479">
        <v>70</v>
      </c>
      <c r="J479" s="10">
        <v>12</v>
      </c>
      <c r="K479" s="10">
        <v>4</v>
      </c>
      <c r="L479" s="10">
        <v>19</v>
      </c>
      <c r="M479" s="10">
        <v>12</v>
      </c>
      <c r="N479" s="10">
        <v>6</v>
      </c>
      <c r="O479">
        <v>1</v>
      </c>
      <c r="P479">
        <v>2</v>
      </c>
      <c r="Q479">
        <v>0</v>
      </c>
      <c r="R479">
        <v>3</v>
      </c>
      <c r="S479">
        <v>8</v>
      </c>
      <c r="T479" t="s">
        <v>127</v>
      </c>
    </row>
    <row r="480" spans="1:20" x14ac:dyDescent="0.3">
      <c r="A480">
        <v>2437</v>
      </c>
      <c r="B480">
        <v>1989</v>
      </c>
      <c r="C480" t="s">
        <v>28</v>
      </c>
      <c r="D480" t="s">
        <v>33</v>
      </c>
      <c r="E480" s="2"/>
      <c r="F480">
        <v>0</v>
      </c>
      <c r="G480">
        <v>0</v>
      </c>
      <c r="H480" s="3">
        <v>41428</v>
      </c>
      <c r="I480">
        <v>69</v>
      </c>
      <c r="J480" s="10">
        <v>861</v>
      </c>
      <c r="K480" s="10">
        <v>138</v>
      </c>
      <c r="L480" s="10">
        <v>461</v>
      </c>
      <c r="M480" s="10">
        <v>60</v>
      </c>
      <c r="N480" s="10">
        <v>30</v>
      </c>
      <c r="O480">
        <v>1</v>
      </c>
      <c r="P480">
        <v>6</v>
      </c>
      <c r="Q480">
        <v>5</v>
      </c>
      <c r="R480">
        <v>12</v>
      </c>
      <c r="S480">
        <v>3</v>
      </c>
      <c r="T480" t="s">
        <v>127</v>
      </c>
    </row>
    <row r="481" spans="1:20" x14ac:dyDescent="0.3">
      <c r="A481">
        <v>2445</v>
      </c>
      <c r="B481">
        <v>1974</v>
      </c>
      <c r="C481" t="s">
        <v>37</v>
      </c>
      <c r="D481" t="s">
        <v>35</v>
      </c>
      <c r="E481" s="2">
        <v>28440</v>
      </c>
      <c r="F481">
        <v>1</v>
      </c>
      <c r="G481">
        <v>0</v>
      </c>
      <c r="H481" s="3">
        <v>41462</v>
      </c>
      <c r="I481">
        <v>87</v>
      </c>
      <c r="J481" s="10">
        <v>38</v>
      </c>
      <c r="K481" s="10">
        <v>1</v>
      </c>
      <c r="L481" s="10">
        <v>24</v>
      </c>
      <c r="M481" s="10">
        <v>0</v>
      </c>
      <c r="N481" s="10">
        <v>0</v>
      </c>
      <c r="O481">
        <v>1</v>
      </c>
      <c r="P481">
        <v>2</v>
      </c>
      <c r="Q481">
        <v>0</v>
      </c>
      <c r="R481">
        <v>3</v>
      </c>
      <c r="S481">
        <v>8</v>
      </c>
      <c r="T481" t="s">
        <v>127</v>
      </c>
    </row>
    <row r="482" spans="1:20" x14ac:dyDescent="0.3">
      <c r="A482">
        <v>2447</v>
      </c>
      <c r="B482">
        <v>1979</v>
      </c>
      <c r="C482" t="s">
        <v>28</v>
      </c>
      <c r="D482" t="s">
        <v>35</v>
      </c>
      <c r="E482" s="2">
        <v>30545</v>
      </c>
      <c r="F482">
        <v>1</v>
      </c>
      <c r="G482">
        <v>0</v>
      </c>
      <c r="H482" s="3">
        <v>41199</v>
      </c>
      <c r="I482">
        <v>71</v>
      </c>
      <c r="J482" s="10">
        <v>4</v>
      </c>
      <c r="K482" s="10">
        <v>12</v>
      </c>
      <c r="L482" s="10">
        <v>15</v>
      </c>
      <c r="M482" s="10">
        <v>19</v>
      </c>
      <c r="N482" s="10">
        <v>7</v>
      </c>
      <c r="O482">
        <v>2</v>
      </c>
      <c r="P482">
        <v>2</v>
      </c>
      <c r="Q482">
        <v>0</v>
      </c>
      <c r="R482">
        <v>3</v>
      </c>
      <c r="S482">
        <v>7</v>
      </c>
      <c r="T482" t="s">
        <v>128</v>
      </c>
    </row>
    <row r="483" spans="1:20" x14ac:dyDescent="0.3">
      <c r="A483">
        <v>2452</v>
      </c>
      <c r="B483">
        <v>1971</v>
      </c>
      <c r="C483" t="s">
        <v>28</v>
      </c>
      <c r="D483" t="s">
        <v>35</v>
      </c>
      <c r="E483" s="2">
        <v>34600</v>
      </c>
      <c r="F483">
        <v>1</v>
      </c>
      <c r="G483">
        <v>1</v>
      </c>
      <c r="H483" s="3">
        <v>41275</v>
      </c>
      <c r="I483">
        <v>8</v>
      </c>
      <c r="J483" s="10">
        <v>199</v>
      </c>
      <c r="K483" s="10">
        <v>33</v>
      </c>
      <c r="L483" s="10">
        <v>60</v>
      </c>
      <c r="M483" s="10">
        <v>8</v>
      </c>
      <c r="N483" s="10">
        <v>3</v>
      </c>
      <c r="O483">
        <v>5</v>
      </c>
      <c r="P483">
        <v>5</v>
      </c>
      <c r="Q483">
        <v>2</v>
      </c>
      <c r="R483">
        <v>5</v>
      </c>
      <c r="S483">
        <v>8</v>
      </c>
      <c r="T483" t="s">
        <v>127</v>
      </c>
    </row>
    <row r="484" spans="1:20" x14ac:dyDescent="0.3">
      <c r="A484">
        <v>2453</v>
      </c>
      <c r="B484">
        <v>1960</v>
      </c>
      <c r="C484" t="s">
        <v>28</v>
      </c>
      <c r="D484" t="s">
        <v>35</v>
      </c>
      <c r="E484" s="2">
        <v>62807</v>
      </c>
      <c r="F484">
        <v>0</v>
      </c>
      <c r="G484">
        <v>1</v>
      </c>
      <c r="H484" s="3">
        <v>41152</v>
      </c>
      <c r="I484">
        <v>83</v>
      </c>
      <c r="J484" s="10">
        <v>526</v>
      </c>
      <c r="K484" s="10">
        <v>28</v>
      </c>
      <c r="L484" s="10">
        <v>135</v>
      </c>
      <c r="M484" s="10">
        <v>10</v>
      </c>
      <c r="N484" s="10">
        <v>21</v>
      </c>
      <c r="O484">
        <v>3</v>
      </c>
      <c r="P484">
        <v>5</v>
      </c>
      <c r="Q484">
        <v>3</v>
      </c>
      <c r="R484">
        <v>12</v>
      </c>
      <c r="S484">
        <v>5</v>
      </c>
      <c r="T484" t="s">
        <v>127</v>
      </c>
    </row>
    <row r="485" spans="1:20" x14ac:dyDescent="0.3">
      <c r="A485">
        <v>2456</v>
      </c>
      <c r="B485">
        <v>1975</v>
      </c>
      <c r="C485" t="s">
        <v>37</v>
      </c>
      <c r="D485" t="s">
        <v>33</v>
      </c>
      <c r="E485" s="2">
        <v>40233</v>
      </c>
      <c r="F485">
        <v>0</v>
      </c>
      <c r="G485">
        <v>1</v>
      </c>
      <c r="H485" s="3">
        <v>41561</v>
      </c>
      <c r="I485">
        <v>84</v>
      </c>
      <c r="J485" s="10">
        <v>80</v>
      </c>
      <c r="K485" s="10">
        <v>4</v>
      </c>
      <c r="L485" s="10">
        <v>46</v>
      </c>
      <c r="M485" s="10">
        <v>0</v>
      </c>
      <c r="N485" s="10">
        <v>17</v>
      </c>
      <c r="O485">
        <v>5</v>
      </c>
      <c r="P485">
        <v>2</v>
      </c>
      <c r="Q485">
        <v>1</v>
      </c>
      <c r="R485">
        <v>5</v>
      </c>
      <c r="S485">
        <v>6</v>
      </c>
      <c r="T485" t="s">
        <v>125</v>
      </c>
    </row>
    <row r="486" spans="1:20" x14ac:dyDescent="0.3">
      <c r="A486">
        <v>2457</v>
      </c>
      <c r="B486">
        <v>1975</v>
      </c>
      <c r="C486" t="s">
        <v>44</v>
      </c>
      <c r="D486" t="s">
        <v>33</v>
      </c>
      <c r="E486" s="2">
        <v>30801</v>
      </c>
      <c r="F486">
        <v>0</v>
      </c>
      <c r="G486">
        <v>1</v>
      </c>
      <c r="H486" s="3">
        <v>41208</v>
      </c>
      <c r="I486">
        <v>23</v>
      </c>
      <c r="J486" s="10">
        <v>8</v>
      </c>
      <c r="K486" s="10">
        <v>4</v>
      </c>
      <c r="L486" s="10">
        <v>5</v>
      </c>
      <c r="M486" s="10">
        <v>15</v>
      </c>
      <c r="N486" s="10">
        <v>2</v>
      </c>
      <c r="O486">
        <v>2</v>
      </c>
      <c r="P486">
        <v>1</v>
      </c>
      <c r="Q486">
        <v>0</v>
      </c>
      <c r="R486">
        <v>3</v>
      </c>
      <c r="S486">
        <v>7</v>
      </c>
      <c r="T486" t="s">
        <v>127</v>
      </c>
    </row>
    <row r="487" spans="1:20" x14ac:dyDescent="0.3">
      <c r="A487">
        <v>2461</v>
      </c>
      <c r="B487">
        <v>1955</v>
      </c>
      <c r="C487" t="s">
        <v>41</v>
      </c>
      <c r="D487" t="s">
        <v>31</v>
      </c>
      <c r="E487" s="2">
        <v>51124</v>
      </c>
      <c r="F487">
        <v>1</v>
      </c>
      <c r="G487">
        <v>1</v>
      </c>
      <c r="H487" s="3">
        <v>41626</v>
      </c>
      <c r="I487">
        <v>79</v>
      </c>
      <c r="J487" s="10">
        <v>26</v>
      </c>
      <c r="K487" s="10">
        <v>1</v>
      </c>
      <c r="L487" s="10">
        <v>11</v>
      </c>
      <c r="M487" s="10">
        <v>0</v>
      </c>
      <c r="N487" s="10">
        <v>1</v>
      </c>
      <c r="O487">
        <v>2</v>
      </c>
      <c r="P487">
        <v>1</v>
      </c>
      <c r="Q487">
        <v>0</v>
      </c>
      <c r="R487">
        <v>3</v>
      </c>
      <c r="S487">
        <v>3</v>
      </c>
      <c r="T487" t="s">
        <v>126</v>
      </c>
    </row>
    <row r="488" spans="1:20" x14ac:dyDescent="0.3">
      <c r="A488">
        <v>2471</v>
      </c>
      <c r="B488">
        <v>1965</v>
      </c>
      <c r="C488" t="s">
        <v>28</v>
      </c>
      <c r="D488" t="s">
        <v>33</v>
      </c>
      <c r="E488" s="2">
        <v>61482</v>
      </c>
      <c r="F488">
        <v>0</v>
      </c>
      <c r="G488">
        <v>0</v>
      </c>
      <c r="H488" s="3">
        <v>41817</v>
      </c>
      <c r="I488">
        <v>39</v>
      </c>
      <c r="J488" s="10">
        <v>48</v>
      </c>
      <c r="K488" s="10">
        <v>58</v>
      </c>
      <c r="L488" s="10">
        <v>68</v>
      </c>
      <c r="M488" s="10">
        <v>16</v>
      </c>
      <c r="N488" s="10">
        <v>66</v>
      </c>
      <c r="O488">
        <v>1</v>
      </c>
      <c r="P488">
        <v>3</v>
      </c>
      <c r="Q488">
        <v>2</v>
      </c>
      <c r="R488">
        <v>6</v>
      </c>
      <c r="S488">
        <v>2</v>
      </c>
      <c r="T488" t="s">
        <v>125</v>
      </c>
    </row>
    <row r="489" spans="1:20" x14ac:dyDescent="0.3">
      <c r="A489">
        <v>2478</v>
      </c>
      <c r="B489">
        <v>1973</v>
      </c>
      <c r="C489" t="s">
        <v>28</v>
      </c>
      <c r="D489" t="s">
        <v>33</v>
      </c>
      <c r="E489" s="2">
        <v>25410</v>
      </c>
      <c r="F489">
        <v>1</v>
      </c>
      <c r="G489">
        <v>0</v>
      </c>
      <c r="H489" s="3">
        <v>41517</v>
      </c>
      <c r="I489">
        <v>48</v>
      </c>
      <c r="J489" s="10">
        <v>2</v>
      </c>
      <c r="K489" s="10">
        <v>2</v>
      </c>
      <c r="L489" s="10">
        <v>4</v>
      </c>
      <c r="M489" s="10">
        <v>13</v>
      </c>
      <c r="N489" s="10">
        <v>13</v>
      </c>
      <c r="O489">
        <v>1</v>
      </c>
      <c r="P489">
        <v>1</v>
      </c>
      <c r="Q489">
        <v>0</v>
      </c>
      <c r="R489">
        <v>4</v>
      </c>
      <c r="S489">
        <v>4</v>
      </c>
      <c r="T489" t="s">
        <v>127</v>
      </c>
    </row>
    <row r="490" spans="1:20" x14ac:dyDescent="0.3">
      <c r="A490">
        <v>2488</v>
      </c>
      <c r="B490">
        <v>1956</v>
      </c>
      <c r="C490" t="s">
        <v>133</v>
      </c>
      <c r="D490" t="s">
        <v>29</v>
      </c>
      <c r="E490" s="2">
        <v>31395</v>
      </c>
      <c r="F490">
        <v>1</v>
      </c>
      <c r="G490">
        <v>1</v>
      </c>
      <c r="H490" s="3">
        <v>41356</v>
      </c>
      <c r="I490">
        <v>80</v>
      </c>
      <c r="J490" s="10">
        <v>23</v>
      </c>
      <c r="K490" s="10">
        <v>1</v>
      </c>
      <c r="L490" s="10">
        <v>25</v>
      </c>
      <c r="M490" s="10">
        <v>0</v>
      </c>
      <c r="N490" s="10">
        <v>8</v>
      </c>
      <c r="O490">
        <v>4</v>
      </c>
      <c r="P490">
        <v>2</v>
      </c>
      <c r="Q490">
        <v>1</v>
      </c>
      <c r="R490">
        <v>3</v>
      </c>
      <c r="S490">
        <v>6</v>
      </c>
      <c r="T490" t="s">
        <v>127</v>
      </c>
    </row>
    <row r="491" spans="1:20" x14ac:dyDescent="0.3">
      <c r="A491">
        <v>2493</v>
      </c>
      <c r="B491">
        <v>1966</v>
      </c>
      <c r="C491" t="s">
        <v>28</v>
      </c>
      <c r="D491" t="s">
        <v>33</v>
      </c>
      <c r="E491" s="2">
        <v>61286</v>
      </c>
      <c r="F491">
        <v>0</v>
      </c>
      <c r="G491">
        <v>1</v>
      </c>
      <c r="H491" s="3">
        <v>41488</v>
      </c>
      <c r="I491">
        <v>34</v>
      </c>
      <c r="J491" s="10">
        <v>356</v>
      </c>
      <c r="K491" s="10">
        <v>0</v>
      </c>
      <c r="L491" s="10">
        <v>107</v>
      </c>
      <c r="M491" s="10">
        <v>19</v>
      </c>
      <c r="N491" s="10">
        <v>9</v>
      </c>
      <c r="O491">
        <v>2</v>
      </c>
      <c r="P491">
        <v>7</v>
      </c>
      <c r="Q491">
        <v>1</v>
      </c>
      <c r="R491">
        <v>8</v>
      </c>
      <c r="S491">
        <v>5</v>
      </c>
      <c r="T491" t="s">
        <v>129</v>
      </c>
    </row>
    <row r="492" spans="1:20" x14ac:dyDescent="0.3">
      <c r="A492">
        <v>2495</v>
      </c>
      <c r="B492">
        <v>1974</v>
      </c>
      <c r="C492" t="s">
        <v>41</v>
      </c>
      <c r="D492" t="s">
        <v>33</v>
      </c>
      <c r="E492" s="2">
        <v>83891</v>
      </c>
      <c r="F492">
        <v>0</v>
      </c>
      <c r="G492">
        <v>1</v>
      </c>
      <c r="H492" s="3">
        <v>41810</v>
      </c>
      <c r="I492">
        <v>24</v>
      </c>
      <c r="J492" s="10">
        <v>217</v>
      </c>
      <c r="K492" s="10">
        <v>38</v>
      </c>
      <c r="L492" s="10">
        <v>350</v>
      </c>
      <c r="M492" s="10">
        <v>111</v>
      </c>
      <c r="N492" s="10">
        <v>85</v>
      </c>
      <c r="O492">
        <v>1</v>
      </c>
      <c r="P492">
        <v>4</v>
      </c>
      <c r="Q492">
        <v>7</v>
      </c>
      <c r="R492">
        <v>10</v>
      </c>
      <c r="S492">
        <v>1</v>
      </c>
      <c r="T492" t="s">
        <v>127</v>
      </c>
    </row>
    <row r="493" spans="1:20" x14ac:dyDescent="0.3">
      <c r="A493">
        <v>2499</v>
      </c>
      <c r="B493">
        <v>1958</v>
      </c>
      <c r="C493" t="s">
        <v>133</v>
      </c>
      <c r="D493" t="s">
        <v>31</v>
      </c>
      <c r="E493" s="2">
        <v>75342</v>
      </c>
      <c r="F493">
        <v>0</v>
      </c>
      <c r="G493">
        <v>1</v>
      </c>
      <c r="H493" s="3">
        <v>41400</v>
      </c>
      <c r="I493">
        <v>38</v>
      </c>
      <c r="J493" s="10">
        <v>204</v>
      </c>
      <c r="K493" s="10">
        <v>97</v>
      </c>
      <c r="L493" s="10">
        <v>97</v>
      </c>
      <c r="M493" s="10">
        <v>21</v>
      </c>
      <c r="N493" s="10">
        <v>118</v>
      </c>
      <c r="O493">
        <v>1</v>
      </c>
      <c r="P493">
        <v>5</v>
      </c>
      <c r="Q493">
        <v>2</v>
      </c>
      <c r="R493">
        <v>10</v>
      </c>
      <c r="S493">
        <v>4</v>
      </c>
      <c r="T493" t="s">
        <v>127</v>
      </c>
    </row>
    <row r="494" spans="1:20" x14ac:dyDescent="0.3">
      <c r="A494">
        <v>2516</v>
      </c>
      <c r="B494">
        <v>1969</v>
      </c>
      <c r="C494" t="s">
        <v>133</v>
      </c>
      <c r="D494" t="s">
        <v>33</v>
      </c>
      <c r="E494" s="2">
        <v>46831</v>
      </c>
      <c r="F494">
        <v>1</v>
      </c>
      <c r="G494">
        <v>1</v>
      </c>
      <c r="H494" s="3">
        <v>41433</v>
      </c>
      <c r="I494">
        <v>84</v>
      </c>
      <c r="J494" s="10">
        <v>22</v>
      </c>
      <c r="K494" s="10">
        <v>2</v>
      </c>
      <c r="L494" s="10">
        <v>10</v>
      </c>
      <c r="M494" s="10">
        <v>6</v>
      </c>
      <c r="N494" s="10">
        <v>4</v>
      </c>
      <c r="O494">
        <v>2</v>
      </c>
      <c r="P494">
        <v>1</v>
      </c>
      <c r="Q494">
        <v>2</v>
      </c>
      <c r="R494">
        <v>2</v>
      </c>
      <c r="S494">
        <v>4</v>
      </c>
      <c r="T494" t="s">
        <v>127</v>
      </c>
    </row>
    <row r="495" spans="1:20" x14ac:dyDescent="0.3">
      <c r="A495">
        <v>2518</v>
      </c>
      <c r="B495">
        <v>1986</v>
      </c>
      <c r="C495" t="s">
        <v>133</v>
      </c>
      <c r="D495" t="s">
        <v>35</v>
      </c>
      <c r="E495" s="2">
        <v>20491</v>
      </c>
      <c r="F495">
        <v>0</v>
      </c>
      <c r="G495">
        <v>0</v>
      </c>
      <c r="H495" s="3">
        <v>41299</v>
      </c>
      <c r="I495">
        <v>16</v>
      </c>
      <c r="J495" s="10">
        <v>5</v>
      </c>
      <c r="K495" s="10">
        <v>4</v>
      </c>
      <c r="L495" s="10">
        <v>5</v>
      </c>
      <c r="M495" s="10">
        <v>4</v>
      </c>
      <c r="N495" s="10">
        <v>2</v>
      </c>
      <c r="O495">
        <v>1</v>
      </c>
      <c r="P495">
        <v>0</v>
      </c>
      <c r="Q495">
        <v>1</v>
      </c>
      <c r="R495">
        <v>2</v>
      </c>
      <c r="S495">
        <v>7</v>
      </c>
      <c r="T495" t="s">
        <v>129</v>
      </c>
    </row>
    <row r="496" spans="1:20" x14ac:dyDescent="0.3">
      <c r="A496">
        <v>2521</v>
      </c>
      <c r="B496">
        <v>1971</v>
      </c>
      <c r="C496" t="s">
        <v>41</v>
      </c>
      <c r="D496" t="s">
        <v>33</v>
      </c>
      <c r="E496" s="2">
        <v>35178</v>
      </c>
      <c r="F496">
        <v>1</v>
      </c>
      <c r="G496">
        <v>0</v>
      </c>
      <c r="H496" s="3">
        <v>41284</v>
      </c>
      <c r="I496">
        <v>10</v>
      </c>
      <c r="J496" s="10">
        <v>23</v>
      </c>
      <c r="K496" s="10">
        <v>1</v>
      </c>
      <c r="L496" s="10">
        <v>13</v>
      </c>
      <c r="M496" s="10">
        <v>2</v>
      </c>
      <c r="N496" s="10">
        <v>2</v>
      </c>
      <c r="O496">
        <v>1</v>
      </c>
      <c r="P496">
        <v>1</v>
      </c>
      <c r="Q496">
        <v>1</v>
      </c>
      <c r="R496">
        <v>2</v>
      </c>
      <c r="S496">
        <v>7</v>
      </c>
      <c r="T496" t="s">
        <v>127</v>
      </c>
    </row>
    <row r="497" spans="1:20" x14ac:dyDescent="0.3">
      <c r="A497">
        <v>2525</v>
      </c>
      <c r="B497">
        <v>1974</v>
      </c>
      <c r="C497" t="s">
        <v>37</v>
      </c>
      <c r="D497" t="s">
        <v>33</v>
      </c>
      <c r="E497" s="2">
        <v>38410</v>
      </c>
      <c r="F497">
        <v>0</v>
      </c>
      <c r="G497">
        <v>0</v>
      </c>
      <c r="H497" s="3">
        <v>41166</v>
      </c>
      <c r="I497">
        <v>65</v>
      </c>
      <c r="J497" s="10">
        <v>153</v>
      </c>
      <c r="K497" s="10">
        <v>64</v>
      </c>
      <c r="L497" s="10">
        <v>123</v>
      </c>
      <c r="M497" s="10">
        <v>116</v>
      </c>
      <c r="N497" s="10">
        <v>64</v>
      </c>
      <c r="O497">
        <v>2</v>
      </c>
      <c r="P497">
        <v>5</v>
      </c>
      <c r="Q497">
        <v>2</v>
      </c>
      <c r="R497">
        <v>9</v>
      </c>
      <c r="S497">
        <v>6</v>
      </c>
      <c r="T497" t="s">
        <v>126</v>
      </c>
    </row>
    <row r="498" spans="1:20" x14ac:dyDescent="0.3">
      <c r="A498">
        <v>2532</v>
      </c>
      <c r="B498">
        <v>1987</v>
      </c>
      <c r="C498" t="s">
        <v>41</v>
      </c>
      <c r="D498" t="s">
        <v>31</v>
      </c>
      <c r="E498" s="2">
        <v>73454</v>
      </c>
      <c r="F498">
        <v>0</v>
      </c>
      <c r="G498">
        <v>0</v>
      </c>
      <c r="H498" s="3">
        <v>41699</v>
      </c>
      <c r="I498">
        <v>95</v>
      </c>
      <c r="J498" s="10">
        <v>982</v>
      </c>
      <c r="K498" s="10">
        <v>73</v>
      </c>
      <c r="L498" s="10">
        <v>351</v>
      </c>
      <c r="M498" s="10">
        <v>56</v>
      </c>
      <c r="N498" s="10">
        <v>14</v>
      </c>
      <c r="O498">
        <v>1</v>
      </c>
      <c r="P498">
        <v>2</v>
      </c>
      <c r="Q498">
        <v>4</v>
      </c>
      <c r="R498">
        <v>6</v>
      </c>
      <c r="S498">
        <v>5</v>
      </c>
      <c r="T498" t="s">
        <v>127</v>
      </c>
    </row>
    <row r="499" spans="1:20" x14ac:dyDescent="0.3">
      <c r="A499">
        <v>2534</v>
      </c>
      <c r="B499">
        <v>1953</v>
      </c>
      <c r="C499" t="s">
        <v>28</v>
      </c>
      <c r="D499" t="s">
        <v>33</v>
      </c>
      <c r="E499" s="2">
        <v>37716</v>
      </c>
      <c r="F499">
        <v>0</v>
      </c>
      <c r="G499">
        <v>1</v>
      </c>
      <c r="H499" s="3">
        <v>41750</v>
      </c>
      <c r="I499">
        <v>4</v>
      </c>
      <c r="J499" s="10">
        <v>97</v>
      </c>
      <c r="K499" s="10">
        <v>1</v>
      </c>
      <c r="L499" s="10">
        <v>41</v>
      </c>
      <c r="M499" s="10">
        <v>6</v>
      </c>
      <c r="N499" s="10">
        <v>2</v>
      </c>
      <c r="O499">
        <v>2</v>
      </c>
      <c r="P499">
        <v>4</v>
      </c>
      <c r="Q499">
        <v>1</v>
      </c>
      <c r="R499">
        <v>3</v>
      </c>
      <c r="S499">
        <v>7</v>
      </c>
      <c r="T499" t="s">
        <v>131</v>
      </c>
    </row>
    <row r="500" spans="1:20" x14ac:dyDescent="0.3">
      <c r="A500">
        <v>2535</v>
      </c>
      <c r="B500">
        <v>1978</v>
      </c>
      <c r="C500" t="s">
        <v>41</v>
      </c>
      <c r="D500" t="s">
        <v>33</v>
      </c>
      <c r="E500" s="2">
        <v>88097</v>
      </c>
      <c r="F500">
        <v>1</v>
      </c>
      <c r="G500">
        <v>0</v>
      </c>
      <c r="H500" s="3">
        <v>41139</v>
      </c>
      <c r="I500">
        <v>24</v>
      </c>
      <c r="J500" s="10">
        <v>163</v>
      </c>
      <c r="K500" s="10">
        <v>0</v>
      </c>
      <c r="L500" s="10">
        <v>480</v>
      </c>
      <c r="M500" s="10">
        <v>0</v>
      </c>
      <c r="N500" s="10">
        <v>126</v>
      </c>
      <c r="O500">
        <v>1</v>
      </c>
      <c r="P500">
        <v>6</v>
      </c>
      <c r="Q500">
        <v>5</v>
      </c>
      <c r="R500">
        <v>8</v>
      </c>
      <c r="S500">
        <v>9</v>
      </c>
      <c r="T500" t="s">
        <v>127</v>
      </c>
    </row>
    <row r="501" spans="1:20" x14ac:dyDescent="0.3">
      <c r="A501">
        <v>2541</v>
      </c>
      <c r="B501">
        <v>1976</v>
      </c>
      <c r="C501" t="s">
        <v>28</v>
      </c>
      <c r="D501" t="s">
        <v>33</v>
      </c>
      <c r="E501" s="2">
        <v>24027</v>
      </c>
      <c r="F501">
        <v>1</v>
      </c>
      <c r="G501">
        <v>0</v>
      </c>
      <c r="H501" s="3">
        <v>41434</v>
      </c>
      <c r="I501">
        <v>7</v>
      </c>
      <c r="J501" s="10">
        <v>14</v>
      </c>
      <c r="K501" s="10">
        <v>7</v>
      </c>
      <c r="L501" s="10">
        <v>11</v>
      </c>
      <c r="M501" s="10">
        <v>11</v>
      </c>
      <c r="N501" s="10">
        <v>0</v>
      </c>
      <c r="O501">
        <v>2</v>
      </c>
      <c r="P501">
        <v>2</v>
      </c>
      <c r="Q501">
        <v>0</v>
      </c>
      <c r="R501">
        <v>3</v>
      </c>
      <c r="S501">
        <v>8</v>
      </c>
      <c r="T501" t="s">
        <v>127</v>
      </c>
    </row>
    <row r="502" spans="1:20" x14ac:dyDescent="0.3">
      <c r="A502">
        <v>2544</v>
      </c>
      <c r="B502">
        <v>1951</v>
      </c>
      <c r="C502" t="s">
        <v>41</v>
      </c>
      <c r="D502" t="s">
        <v>29</v>
      </c>
      <c r="E502" s="2">
        <v>57530</v>
      </c>
      <c r="F502">
        <v>0</v>
      </c>
      <c r="G502">
        <v>1</v>
      </c>
      <c r="H502" s="3">
        <v>41559</v>
      </c>
      <c r="I502">
        <v>68</v>
      </c>
      <c r="J502" s="10">
        <v>50</v>
      </c>
      <c r="K502" s="10">
        <v>1</v>
      </c>
      <c r="L502" s="10">
        <v>27</v>
      </c>
      <c r="M502" s="10">
        <v>6</v>
      </c>
      <c r="N502" s="10">
        <v>7</v>
      </c>
      <c r="O502">
        <v>1</v>
      </c>
      <c r="P502">
        <v>1</v>
      </c>
      <c r="Q502">
        <v>1</v>
      </c>
      <c r="R502">
        <v>4</v>
      </c>
      <c r="S502">
        <v>1</v>
      </c>
      <c r="T502" t="s">
        <v>128</v>
      </c>
    </row>
    <row r="503" spans="1:20" x14ac:dyDescent="0.3">
      <c r="A503">
        <v>2546</v>
      </c>
      <c r="B503">
        <v>1977</v>
      </c>
      <c r="C503" t="s">
        <v>133</v>
      </c>
      <c r="D503" t="s">
        <v>31</v>
      </c>
      <c r="E503" s="2">
        <v>31878</v>
      </c>
      <c r="F503">
        <v>0</v>
      </c>
      <c r="G503">
        <v>1</v>
      </c>
      <c r="H503" s="3">
        <v>41812</v>
      </c>
      <c r="I503">
        <v>7</v>
      </c>
      <c r="J503" s="10">
        <v>23</v>
      </c>
      <c r="K503" s="10">
        <v>4</v>
      </c>
      <c r="L503" s="10">
        <v>5</v>
      </c>
      <c r="M503" s="10">
        <v>10</v>
      </c>
      <c r="N503" s="10">
        <v>5</v>
      </c>
      <c r="O503">
        <v>1</v>
      </c>
      <c r="P503">
        <v>1</v>
      </c>
      <c r="Q503">
        <v>0</v>
      </c>
      <c r="R503">
        <v>4</v>
      </c>
      <c r="S503">
        <v>3</v>
      </c>
      <c r="T503" t="s">
        <v>127</v>
      </c>
    </row>
    <row r="504" spans="1:20" x14ac:dyDescent="0.3">
      <c r="A504">
        <v>2549</v>
      </c>
      <c r="B504">
        <v>1983</v>
      </c>
      <c r="C504" t="s">
        <v>37</v>
      </c>
      <c r="D504" t="s">
        <v>35</v>
      </c>
      <c r="E504" s="2">
        <v>21840</v>
      </c>
      <c r="F504">
        <v>1</v>
      </c>
      <c r="G504">
        <v>0</v>
      </c>
      <c r="H504" s="3">
        <v>41476</v>
      </c>
      <c r="I504">
        <v>80</v>
      </c>
      <c r="J504" s="10">
        <v>17</v>
      </c>
      <c r="K504" s="10">
        <v>0</v>
      </c>
      <c r="L504" s="10">
        <v>9</v>
      </c>
      <c r="M504" s="10">
        <v>0</v>
      </c>
      <c r="N504" s="10">
        <v>0</v>
      </c>
      <c r="O504">
        <v>1</v>
      </c>
      <c r="P504">
        <v>1</v>
      </c>
      <c r="Q504">
        <v>0</v>
      </c>
      <c r="R504">
        <v>3</v>
      </c>
      <c r="S504">
        <v>9</v>
      </c>
      <c r="T504" t="s">
        <v>127</v>
      </c>
    </row>
    <row r="505" spans="1:20" x14ac:dyDescent="0.3">
      <c r="A505">
        <v>2552</v>
      </c>
      <c r="B505">
        <v>1955</v>
      </c>
      <c r="C505" t="s">
        <v>37</v>
      </c>
      <c r="D505" t="s">
        <v>31</v>
      </c>
      <c r="E505" s="2">
        <v>55521</v>
      </c>
      <c r="F505">
        <v>1</v>
      </c>
      <c r="G505">
        <v>2</v>
      </c>
      <c r="H505" s="3">
        <v>41569</v>
      </c>
      <c r="I505">
        <v>11</v>
      </c>
      <c r="J505" s="10">
        <v>416</v>
      </c>
      <c r="K505" s="10">
        <v>0</v>
      </c>
      <c r="L505" s="10">
        <v>26</v>
      </c>
      <c r="M505" s="10">
        <v>0</v>
      </c>
      <c r="N505" s="10">
        <v>0</v>
      </c>
      <c r="O505">
        <v>9</v>
      </c>
      <c r="P505">
        <v>6</v>
      </c>
      <c r="Q505">
        <v>3</v>
      </c>
      <c r="R505">
        <v>6</v>
      </c>
      <c r="S505">
        <v>7</v>
      </c>
      <c r="T505" t="s">
        <v>127</v>
      </c>
    </row>
    <row r="506" spans="1:20" x14ac:dyDescent="0.3">
      <c r="A506">
        <v>2557</v>
      </c>
      <c r="B506">
        <v>1970</v>
      </c>
      <c r="C506" t="s">
        <v>41</v>
      </c>
      <c r="D506" t="s">
        <v>31</v>
      </c>
      <c r="E506" s="2">
        <v>29548</v>
      </c>
      <c r="F506">
        <v>1</v>
      </c>
      <c r="G506">
        <v>0</v>
      </c>
      <c r="H506" s="3">
        <v>41515</v>
      </c>
      <c r="I506">
        <v>52</v>
      </c>
      <c r="J506" s="10">
        <v>7</v>
      </c>
      <c r="K506" s="10">
        <v>1</v>
      </c>
      <c r="L506" s="10">
        <v>6</v>
      </c>
      <c r="M506" s="10">
        <v>3</v>
      </c>
      <c r="N506" s="10">
        <v>1</v>
      </c>
      <c r="O506">
        <v>1</v>
      </c>
      <c r="P506">
        <v>1</v>
      </c>
      <c r="Q506">
        <v>1</v>
      </c>
      <c r="R506">
        <v>2</v>
      </c>
      <c r="S506">
        <v>4</v>
      </c>
      <c r="T506" t="s">
        <v>127</v>
      </c>
    </row>
    <row r="507" spans="1:20" x14ac:dyDescent="0.3">
      <c r="A507">
        <v>2561</v>
      </c>
      <c r="B507">
        <v>1966</v>
      </c>
      <c r="C507" t="s">
        <v>28</v>
      </c>
      <c r="D507" t="s">
        <v>31</v>
      </c>
      <c r="E507" s="2">
        <v>63810</v>
      </c>
      <c r="F507">
        <v>0</v>
      </c>
      <c r="G507">
        <v>1</v>
      </c>
      <c r="H507" s="3">
        <v>41224</v>
      </c>
      <c r="I507">
        <v>45</v>
      </c>
      <c r="J507" s="10">
        <v>977</v>
      </c>
      <c r="K507" s="10">
        <v>12</v>
      </c>
      <c r="L507" s="10">
        <v>253</v>
      </c>
      <c r="M507" s="10">
        <v>16</v>
      </c>
      <c r="N507" s="10">
        <v>12</v>
      </c>
      <c r="O507">
        <v>4</v>
      </c>
      <c r="P507">
        <v>4</v>
      </c>
      <c r="Q507">
        <v>3</v>
      </c>
      <c r="R507">
        <v>12</v>
      </c>
      <c r="S507">
        <v>8</v>
      </c>
      <c r="T507" t="s">
        <v>129</v>
      </c>
    </row>
    <row r="508" spans="1:20" x14ac:dyDescent="0.3">
      <c r="A508">
        <v>2563</v>
      </c>
      <c r="B508">
        <v>1961</v>
      </c>
      <c r="C508" t="s">
        <v>44</v>
      </c>
      <c r="D508" t="s">
        <v>33</v>
      </c>
      <c r="E508" s="2">
        <v>28249</v>
      </c>
      <c r="F508">
        <v>0</v>
      </c>
      <c r="G508">
        <v>0</v>
      </c>
      <c r="H508" s="3">
        <v>41805</v>
      </c>
      <c r="I508">
        <v>80</v>
      </c>
      <c r="J508" s="10">
        <v>1</v>
      </c>
      <c r="K508" s="10">
        <v>9</v>
      </c>
      <c r="L508" s="10">
        <v>7</v>
      </c>
      <c r="M508" s="10">
        <v>2</v>
      </c>
      <c r="N508" s="10">
        <v>14</v>
      </c>
      <c r="O508">
        <v>1</v>
      </c>
      <c r="P508">
        <v>2</v>
      </c>
      <c r="Q508">
        <v>0</v>
      </c>
      <c r="R508">
        <v>3</v>
      </c>
      <c r="S508">
        <v>6</v>
      </c>
      <c r="T508" t="s">
        <v>128</v>
      </c>
    </row>
    <row r="509" spans="1:20" x14ac:dyDescent="0.3">
      <c r="A509">
        <v>2564</v>
      </c>
      <c r="B509">
        <v>1953</v>
      </c>
      <c r="C509" t="s">
        <v>28</v>
      </c>
      <c r="D509" t="s">
        <v>35</v>
      </c>
      <c r="E509" s="2">
        <v>61278</v>
      </c>
      <c r="F509">
        <v>0</v>
      </c>
      <c r="G509">
        <v>1</v>
      </c>
      <c r="H509" s="3">
        <v>41643</v>
      </c>
      <c r="I509">
        <v>87</v>
      </c>
      <c r="J509" s="10">
        <v>111</v>
      </c>
      <c r="K509" s="10">
        <v>3</v>
      </c>
      <c r="L509" s="10">
        <v>28</v>
      </c>
      <c r="M509" s="10">
        <v>2</v>
      </c>
      <c r="N509" s="10">
        <v>6</v>
      </c>
      <c r="O509">
        <v>2</v>
      </c>
      <c r="P509">
        <v>3</v>
      </c>
      <c r="Q509">
        <v>1</v>
      </c>
      <c r="R509">
        <v>4</v>
      </c>
      <c r="S509">
        <v>6</v>
      </c>
      <c r="T509" t="s">
        <v>127</v>
      </c>
    </row>
    <row r="510" spans="1:20" x14ac:dyDescent="0.3">
      <c r="A510">
        <v>2565</v>
      </c>
      <c r="B510">
        <v>1955</v>
      </c>
      <c r="C510" t="s">
        <v>41</v>
      </c>
      <c r="D510" t="s">
        <v>29</v>
      </c>
      <c r="E510" s="2">
        <v>70638</v>
      </c>
      <c r="F510">
        <v>0</v>
      </c>
      <c r="G510">
        <v>0</v>
      </c>
      <c r="H510" s="3">
        <v>41426</v>
      </c>
      <c r="I510">
        <v>69</v>
      </c>
      <c r="J510" s="10">
        <v>1016</v>
      </c>
      <c r="K510" s="10">
        <v>12</v>
      </c>
      <c r="L510" s="10">
        <v>215</v>
      </c>
      <c r="M510" s="10">
        <v>16</v>
      </c>
      <c r="N510" s="10">
        <v>12</v>
      </c>
      <c r="O510">
        <v>1</v>
      </c>
      <c r="P510">
        <v>4</v>
      </c>
      <c r="Q510">
        <v>5</v>
      </c>
      <c r="R510">
        <v>10</v>
      </c>
      <c r="S510">
        <v>3</v>
      </c>
      <c r="T510" t="s">
        <v>125</v>
      </c>
    </row>
    <row r="511" spans="1:20" x14ac:dyDescent="0.3">
      <c r="A511">
        <v>2569</v>
      </c>
      <c r="B511">
        <v>1987</v>
      </c>
      <c r="C511" t="s">
        <v>28</v>
      </c>
      <c r="D511" t="s">
        <v>33</v>
      </c>
      <c r="E511" s="2">
        <v>17323</v>
      </c>
      <c r="F511">
        <v>0</v>
      </c>
      <c r="G511">
        <v>0</v>
      </c>
      <c r="H511" s="3">
        <v>41192</v>
      </c>
      <c r="I511">
        <v>38</v>
      </c>
      <c r="J511" s="10">
        <v>3</v>
      </c>
      <c r="K511" s="10">
        <v>14</v>
      </c>
      <c r="L511" s="10">
        <v>17</v>
      </c>
      <c r="M511" s="10">
        <v>6</v>
      </c>
      <c r="N511" s="10">
        <v>1</v>
      </c>
      <c r="O511">
        <v>1</v>
      </c>
      <c r="P511">
        <v>1</v>
      </c>
      <c r="Q511">
        <v>0</v>
      </c>
      <c r="R511">
        <v>3</v>
      </c>
      <c r="S511">
        <v>8</v>
      </c>
      <c r="T511" t="s">
        <v>130</v>
      </c>
    </row>
    <row r="512" spans="1:20" x14ac:dyDescent="0.3">
      <c r="A512">
        <v>2570</v>
      </c>
      <c r="B512">
        <v>1968</v>
      </c>
      <c r="C512" t="s">
        <v>28</v>
      </c>
      <c r="D512" t="s">
        <v>35</v>
      </c>
      <c r="E512" s="2">
        <v>56534</v>
      </c>
      <c r="F512">
        <v>0</v>
      </c>
      <c r="G512">
        <v>1</v>
      </c>
      <c r="H512" s="3">
        <v>41478</v>
      </c>
      <c r="I512">
        <v>35</v>
      </c>
      <c r="J512" s="10">
        <v>691</v>
      </c>
      <c r="K512" s="10">
        <v>7</v>
      </c>
      <c r="L512" s="10">
        <v>61</v>
      </c>
      <c r="M512" s="10">
        <v>10</v>
      </c>
      <c r="N512" s="10">
        <v>0</v>
      </c>
      <c r="O512">
        <v>4</v>
      </c>
      <c r="P512">
        <v>10</v>
      </c>
      <c r="Q512">
        <v>4</v>
      </c>
      <c r="R512">
        <v>7</v>
      </c>
      <c r="S512">
        <v>8</v>
      </c>
      <c r="T512" t="s">
        <v>127</v>
      </c>
    </row>
    <row r="513" spans="1:20" x14ac:dyDescent="0.3">
      <c r="A513">
        <v>2574</v>
      </c>
      <c r="B513">
        <v>1977</v>
      </c>
      <c r="C513" t="s">
        <v>37</v>
      </c>
      <c r="D513" t="s">
        <v>33</v>
      </c>
      <c r="E513" s="2">
        <v>61996</v>
      </c>
      <c r="F513">
        <v>0</v>
      </c>
      <c r="G513">
        <v>1</v>
      </c>
      <c r="H513" s="3">
        <v>41305</v>
      </c>
      <c r="I513">
        <v>27</v>
      </c>
      <c r="J513" s="10">
        <v>1050</v>
      </c>
      <c r="K513" s="10">
        <v>12</v>
      </c>
      <c r="L513" s="10">
        <v>144</v>
      </c>
      <c r="M513" s="10">
        <v>0</v>
      </c>
      <c r="N513" s="10">
        <v>0</v>
      </c>
      <c r="O513">
        <v>3</v>
      </c>
      <c r="P513">
        <v>6</v>
      </c>
      <c r="Q513">
        <v>4</v>
      </c>
      <c r="R513">
        <v>8</v>
      </c>
      <c r="S513">
        <v>5</v>
      </c>
      <c r="T513" t="s">
        <v>127</v>
      </c>
    </row>
    <row r="514" spans="1:20" x14ac:dyDescent="0.3">
      <c r="A514">
        <v>2579</v>
      </c>
      <c r="B514">
        <v>1957</v>
      </c>
      <c r="C514" t="s">
        <v>28</v>
      </c>
      <c r="D514" t="s">
        <v>33</v>
      </c>
      <c r="E514" s="2">
        <v>71113</v>
      </c>
      <c r="F514">
        <v>0</v>
      </c>
      <c r="G514">
        <v>1</v>
      </c>
      <c r="H514" s="3">
        <v>41625</v>
      </c>
      <c r="I514">
        <v>95</v>
      </c>
      <c r="J514" s="10">
        <v>495</v>
      </c>
      <c r="K514" s="10">
        <v>33</v>
      </c>
      <c r="L514" s="10">
        <v>255</v>
      </c>
      <c r="M514" s="10">
        <v>11</v>
      </c>
      <c r="N514" s="10">
        <v>33</v>
      </c>
      <c r="O514">
        <v>4</v>
      </c>
      <c r="P514">
        <v>6</v>
      </c>
      <c r="Q514">
        <v>7</v>
      </c>
      <c r="R514">
        <v>9</v>
      </c>
      <c r="S514">
        <v>4</v>
      </c>
      <c r="T514" t="s">
        <v>127</v>
      </c>
    </row>
    <row r="515" spans="1:20" x14ac:dyDescent="0.3">
      <c r="A515">
        <v>2587</v>
      </c>
      <c r="B515">
        <v>1972</v>
      </c>
      <c r="C515" t="s">
        <v>37</v>
      </c>
      <c r="D515" t="s">
        <v>33</v>
      </c>
      <c r="E515" s="2">
        <v>29791</v>
      </c>
      <c r="F515">
        <v>1</v>
      </c>
      <c r="G515">
        <v>0</v>
      </c>
      <c r="H515" s="3">
        <v>41774</v>
      </c>
      <c r="I515">
        <v>21</v>
      </c>
      <c r="J515" s="10">
        <v>14</v>
      </c>
      <c r="K515" s="10">
        <v>0</v>
      </c>
      <c r="L515" s="10">
        <v>6</v>
      </c>
      <c r="M515" s="10">
        <v>0</v>
      </c>
      <c r="N515" s="10">
        <v>0</v>
      </c>
      <c r="O515">
        <v>2</v>
      </c>
      <c r="P515">
        <v>2</v>
      </c>
      <c r="Q515">
        <v>0</v>
      </c>
      <c r="R515">
        <v>3</v>
      </c>
      <c r="S515">
        <v>5</v>
      </c>
      <c r="T515" t="s">
        <v>131</v>
      </c>
    </row>
    <row r="516" spans="1:20" x14ac:dyDescent="0.3">
      <c r="A516">
        <v>2589</v>
      </c>
      <c r="B516">
        <v>1972</v>
      </c>
      <c r="C516" t="s">
        <v>28</v>
      </c>
      <c r="D516" t="s">
        <v>29</v>
      </c>
      <c r="E516" s="2">
        <v>26759</v>
      </c>
      <c r="F516">
        <v>1</v>
      </c>
      <c r="G516">
        <v>0</v>
      </c>
      <c r="H516" s="3">
        <v>41677</v>
      </c>
      <c r="I516">
        <v>65</v>
      </c>
      <c r="J516" s="10">
        <v>25</v>
      </c>
      <c r="K516" s="10">
        <v>3</v>
      </c>
      <c r="L516" s="10">
        <v>16</v>
      </c>
      <c r="M516" s="10">
        <v>8</v>
      </c>
      <c r="N516" s="10">
        <v>5</v>
      </c>
      <c r="O516">
        <v>2</v>
      </c>
      <c r="P516">
        <v>2</v>
      </c>
      <c r="Q516">
        <v>1</v>
      </c>
      <c r="R516">
        <v>3</v>
      </c>
      <c r="S516">
        <v>6</v>
      </c>
      <c r="T516" t="s">
        <v>131</v>
      </c>
    </row>
    <row r="517" spans="1:20" x14ac:dyDescent="0.3">
      <c r="A517">
        <v>2591</v>
      </c>
      <c r="B517">
        <v>1959</v>
      </c>
      <c r="C517" t="s">
        <v>28</v>
      </c>
      <c r="D517" t="s">
        <v>42</v>
      </c>
      <c r="E517" s="2">
        <v>76320</v>
      </c>
      <c r="F517">
        <v>0</v>
      </c>
      <c r="G517">
        <v>1</v>
      </c>
      <c r="H517" s="3">
        <v>41812</v>
      </c>
      <c r="I517">
        <v>49</v>
      </c>
      <c r="J517" s="10">
        <v>526</v>
      </c>
      <c r="K517" s="10">
        <v>35</v>
      </c>
      <c r="L517" s="10">
        <v>214</v>
      </c>
      <c r="M517" s="10">
        <v>69</v>
      </c>
      <c r="N517" s="10">
        <v>53</v>
      </c>
      <c r="O517">
        <v>2</v>
      </c>
      <c r="P517">
        <v>6</v>
      </c>
      <c r="Q517">
        <v>3</v>
      </c>
      <c r="R517">
        <v>4</v>
      </c>
      <c r="S517">
        <v>2</v>
      </c>
      <c r="T517" t="s">
        <v>130</v>
      </c>
    </row>
    <row r="518" spans="1:20" x14ac:dyDescent="0.3">
      <c r="A518">
        <v>2607</v>
      </c>
      <c r="B518">
        <v>1953</v>
      </c>
      <c r="C518" t="s">
        <v>28</v>
      </c>
      <c r="D518" t="s">
        <v>31</v>
      </c>
      <c r="E518" s="2">
        <v>40464</v>
      </c>
      <c r="F518">
        <v>0</v>
      </c>
      <c r="G518">
        <v>1</v>
      </c>
      <c r="H518" s="3">
        <v>41285</v>
      </c>
      <c r="I518">
        <v>78</v>
      </c>
      <c r="J518" s="10">
        <v>424</v>
      </c>
      <c r="K518" s="10">
        <v>17</v>
      </c>
      <c r="L518" s="10">
        <v>118</v>
      </c>
      <c r="M518" s="10">
        <v>7</v>
      </c>
      <c r="N518" s="10">
        <v>23</v>
      </c>
      <c r="O518">
        <v>6</v>
      </c>
      <c r="P518">
        <v>8</v>
      </c>
      <c r="Q518">
        <v>2</v>
      </c>
      <c r="R518">
        <v>8</v>
      </c>
      <c r="S518">
        <v>8</v>
      </c>
      <c r="T518" t="s">
        <v>127</v>
      </c>
    </row>
    <row r="519" spans="1:20" x14ac:dyDescent="0.3">
      <c r="A519">
        <v>2611</v>
      </c>
      <c r="B519">
        <v>1959</v>
      </c>
      <c r="C519" t="s">
        <v>41</v>
      </c>
      <c r="D519" t="s">
        <v>35</v>
      </c>
      <c r="E519" s="2">
        <v>82576</v>
      </c>
      <c r="F519">
        <v>0</v>
      </c>
      <c r="G519">
        <v>0</v>
      </c>
      <c r="H519" s="3">
        <v>41122</v>
      </c>
      <c r="I519">
        <v>66</v>
      </c>
      <c r="J519" s="10">
        <v>1206</v>
      </c>
      <c r="K519" s="10">
        <v>55</v>
      </c>
      <c r="L519" s="10">
        <v>445</v>
      </c>
      <c r="M519" s="10">
        <v>168</v>
      </c>
      <c r="N519" s="10">
        <v>18</v>
      </c>
      <c r="O519">
        <v>1</v>
      </c>
      <c r="P519">
        <v>2</v>
      </c>
      <c r="Q519">
        <v>4</v>
      </c>
      <c r="R519">
        <v>12</v>
      </c>
      <c r="S519">
        <v>1</v>
      </c>
      <c r="T519" t="s">
        <v>125</v>
      </c>
    </row>
    <row r="520" spans="1:20" x14ac:dyDescent="0.3">
      <c r="A520">
        <v>2612</v>
      </c>
      <c r="B520">
        <v>1987</v>
      </c>
      <c r="C520" t="s">
        <v>28</v>
      </c>
      <c r="D520" t="s">
        <v>33</v>
      </c>
      <c r="E520" s="2">
        <v>75794</v>
      </c>
      <c r="F520">
        <v>0</v>
      </c>
      <c r="G520">
        <v>0</v>
      </c>
      <c r="H520" s="3">
        <v>41632</v>
      </c>
      <c r="I520">
        <v>33</v>
      </c>
      <c r="J520" s="10">
        <v>754</v>
      </c>
      <c r="K520" s="10">
        <v>160</v>
      </c>
      <c r="L520" s="10">
        <v>625</v>
      </c>
      <c r="M520" s="10">
        <v>63</v>
      </c>
      <c r="N520" s="10">
        <v>32</v>
      </c>
      <c r="O520">
        <v>1</v>
      </c>
      <c r="P520">
        <v>7</v>
      </c>
      <c r="Q520">
        <v>5</v>
      </c>
      <c r="R520">
        <v>12</v>
      </c>
      <c r="S520">
        <v>3</v>
      </c>
      <c r="T520" t="s">
        <v>125</v>
      </c>
    </row>
    <row r="521" spans="1:20" x14ac:dyDescent="0.3">
      <c r="A521">
        <v>2613</v>
      </c>
      <c r="B521">
        <v>1960</v>
      </c>
      <c r="C521" t="s">
        <v>41</v>
      </c>
      <c r="D521" t="s">
        <v>33</v>
      </c>
      <c r="E521" s="2">
        <v>54197</v>
      </c>
      <c r="F521">
        <v>0</v>
      </c>
      <c r="G521">
        <v>1</v>
      </c>
      <c r="H521" s="3">
        <v>41732</v>
      </c>
      <c r="I521">
        <v>16</v>
      </c>
      <c r="J521" s="10">
        <v>162</v>
      </c>
      <c r="K521" s="10">
        <v>6</v>
      </c>
      <c r="L521" s="10">
        <v>37</v>
      </c>
      <c r="M521" s="10">
        <v>6</v>
      </c>
      <c r="N521" s="10">
        <v>13</v>
      </c>
      <c r="O521">
        <v>2</v>
      </c>
      <c r="P521">
        <v>1</v>
      </c>
      <c r="Q521">
        <v>3</v>
      </c>
      <c r="R521">
        <v>6</v>
      </c>
      <c r="S521">
        <v>1</v>
      </c>
      <c r="T521" t="s">
        <v>127</v>
      </c>
    </row>
    <row r="522" spans="1:20" x14ac:dyDescent="0.3">
      <c r="A522">
        <v>2620</v>
      </c>
      <c r="B522">
        <v>1974</v>
      </c>
      <c r="C522" t="s">
        <v>37</v>
      </c>
      <c r="D522" t="s">
        <v>33</v>
      </c>
      <c r="E522" s="2">
        <v>34596</v>
      </c>
      <c r="F522">
        <v>1</v>
      </c>
      <c r="G522">
        <v>0</v>
      </c>
      <c r="H522" s="3">
        <v>41377</v>
      </c>
      <c r="I522">
        <v>48</v>
      </c>
      <c r="J522" s="10">
        <v>14</v>
      </c>
      <c r="K522" s="10">
        <v>0</v>
      </c>
      <c r="L522" s="10">
        <v>2</v>
      </c>
      <c r="M522" s="10">
        <v>0</v>
      </c>
      <c r="N522" s="10">
        <v>0</v>
      </c>
      <c r="O522">
        <v>1</v>
      </c>
      <c r="P522">
        <v>1</v>
      </c>
      <c r="Q522">
        <v>0</v>
      </c>
      <c r="R522">
        <v>2</v>
      </c>
      <c r="S522">
        <v>8</v>
      </c>
      <c r="T522" t="s">
        <v>125</v>
      </c>
    </row>
    <row r="523" spans="1:20" x14ac:dyDescent="0.3">
      <c r="A523">
        <v>2625</v>
      </c>
      <c r="B523">
        <v>1954</v>
      </c>
      <c r="C523" t="s">
        <v>133</v>
      </c>
      <c r="D523" t="s">
        <v>31</v>
      </c>
      <c r="E523" s="2">
        <v>42607</v>
      </c>
      <c r="F523">
        <v>0</v>
      </c>
      <c r="G523">
        <v>1</v>
      </c>
      <c r="H523" s="3">
        <v>41595</v>
      </c>
      <c r="I523">
        <v>30</v>
      </c>
      <c r="J523" s="10">
        <v>156</v>
      </c>
      <c r="K523" s="10">
        <v>29</v>
      </c>
      <c r="L523" s="10">
        <v>56</v>
      </c>
      <c r="M523" s="10">
        <v>30</v>
      </c>
      <c r="N523" s="10">
        <v>32</v>
      </c>
      <c r="O523">
        <v>2</v>
      </c>
      <c r="P523">
        <v>3</v>
      </c>
      <c r="Q523">
        <v>2</v>
      </c>
      <c r="R523">
        <v>7</v>
      </c>
      <c r="S523">
        <v>3</v>
      </c>
      <c r="T523" t="s">
        <v>125</v>
      </c>
    </row>
    <row r="524" spans="1:20" x14ac:dyDescent="0.3">
      <c r="A524">
        <v>2631</v>
      </c>
      <c r="B524">
        <v>1982</v>
      </c>
      <c r="C524" t="s">
        <v>28</v>
      </c>
      <c r="D524" t="s">
        <v>35</v>
      </c>
      <c r="E524" s="2">
        <v>71853</v>
      </c>
      <c r="F524">
        <v>0</v>
      </c>
      <c r="G524">
        <v>0</v>
      </c>
      <c r="H524" s="3">
        <v>41402</v>
      </c>
      <c r="I524">
        <v>29</v>
      </c>
      <c r="J524" s="10">
        <v>358</v>
      </c>
      <c r="K524" s="10">
        <v>108</v>
      </c>
      <c r="L524" s="10">
        <v>413</v>
      </c>
      <c r="M524" s="10">
        <v>141</v>
      </c>
      <c r="N524" s="10">
        <v>97</v>
      </c>
      <c r="O524">
        <v>1</v>
      </c>
      <c r="P524">
        <v>2</v>
      </c>
      <c r="Q524">
        <v>8</v>
      </c>
      <c r="R524">
        <v>6</v>
      </c>
      <c r="S524">
        <v>1</v>
      </c>
      <c r="T524" t="s">
        <v>127</v>
      </c>
    </row>
    <row r="525" spans="1:20" x14ac:dyDescent="0.3">
      <c r="A525">
        <v>2632</v>
      </c>
      <c r="B525">
        <v>1954</v>
      </c>
      <c r="C525" t="s">
        <v>28</v>
      </c>
      <c r="D525" t="s">
        <v>33</v>
      </c>
      <c r="E525" s="2">
        <v>50501</v>
      </c>
      <c r="F525">
        <v>1</v>
      </c>
      <c r="G525">
        <v>1</v>
      </c>
      <c r="H525" s="3">
        <v>41443</v>
      </c>
      <c r="I525">
        <v>10</v>
      </c>
      <c r="J525" s="10">
        <v>297</v>
      </c>
      <c r="K525" s="10">
        <v>0</v>
      </c>
      <c r="L525" s="10">
        <v>38</v>
      </c>
      <c r="M525" s="10">
        <v>13</v>
      </c>
      <c r="N525" s="10">
        <v>0</v>
      </c>
      <c r="O525">
        <v>7</v>
      </c>
      <c r="P525">
        <v>5</v>
      </c>
      <c r="Q525">
        <v>4</v>
      </c>
      <c r="R525">
        <v>4</v>
      </c>
      <c r="S525">
        <v>6</v>
      </c>
      <c r="T525" t="s">
        <v>128</v>
      </c>
    </row>
    <row r="526" spans="1:20" x14ac:dyDescent="0.3">
      <c r="A526">
        <v>2634</v>
      </c>
      <c r="B526">
        <v>1979</v>
      </c>
      <c r="C526" t="s">
        <v>41</v>
      </c>
      <c r="D526" t="s">
        <v>31</v>
      </c>
      <c r="E526" s="2">
        <v>16653</v>
      </c>
      <c r="F526">
        <v>1</v>
      </c>
      <c r="G526">
        <v>0</v>
      </c>
      <c r="H526" s="3">
        <v>41747</v>
      </c>
      <c r="I526">
        <v>10</v>
      </c>
      <c r="J526" s="10">
        <v>5</v>
      </c>
      <c r="K526" s="10">
        <v>7</v>
      </c>
      <c r="L526" s="10">
        <v>31</v>
      </c>
      <c r="M526" s="10">
        <v>15</v>
      </c>
      <c r="N526" s="10">
        <v>4</v>
      </c>
      <c r="O526">
        <v>3</v>
      </c>
      <c r="P526">
        <v>2</v>
      </c>
      <c r="Q526">
        <v>1</v>
      </c>
      <c r="R526">
        <v>3</v>
      </c>
      <c r="S526">
        <v>6</v>
      </c>
      <c r="T526" t="s">
        <v>127</v>
      </c>
    </row>
    <row r="527" spans="1:20" x14ac:dyDescent="0.3">
      <c r="A527">
        <v>2639</v>
      </c>
      <c r="B527">
        <v>1966</v>
      </c>
      <c r="C527" t="s">
        <v>28</v>
      </c>
      <c r="D527" t="s">
        <v>31</v>
      </c>
      <c r="E527" s="2">
        <v>43602</v>
      </c>
      <c r="F527">
        <v>1</v>
      </c>
      <c r="G527">
        <v>1</v>
      </c>
      <c r="H527" s="3">
        <v>41649</v>
      </c>
      <c r="I527">
        <v>45</v>
      </c>
      <c r="J527" s="10">
        <v>19</v>
      </c>
      <c r="K527" s="10">
        <v>5</v>
      </c>
      <c r="L527" s="10">
        <v>12</v>
      </c>
      <c r="M527" s="10">
        <v>10</v>
      </c>
      <c r="N527" s="10">
        <v>3</v>
      </c>
      <c r="O527">
        <v>3</v>
      </c>
      <c r="P527">
        <v>3</v>
      </c>
      <c r="Q527">
        <v>1</v>
      </c>
      <c r="R527">
        <v>2</v>
      </c>
      <c r="S527">
        <v>6</v>
      </c>
      <c r="T527" t="s">
        <v>125</v>
      </c>
    </row>
    <row r="528" spans="1:20" x14ac:dyDescent="0.3">
      <c r="A528">
        <v>2656</v>
      </c>
      <c r="B528">
        <v>1971</v>
      </c>
      <c r="C528" t="s">
        <v>28</v>
      </c>
      <c r="D528" t="s">
        <v>29</v>
      </c>
      <c r="E528" s="2">
        <v>40851</v>
      </c>
      <c r="F528">
        <v>1</v>
      </c>
      <c r="G528">
        <v>1</v>
      </c>
      <c r="H528" s="3">
        <v>41326</v>
      </c>
      <c r="I528">
        <v>63</v>
      </c>
      <c r="J528" s="10">
        <v>23</v>
      </c>
      <c r="K528" s="10">
        <v>1</v>
      </c>
      <c r="L528" s="10">
        <v>7</v>
      </c>
      <c r="M528" s="10">
        <v>0</v>
      </c>
      <c r="N528" s="10">
        <v>4</v>
      </c>
      <c r="O528">
        <v>1</v>
      </c>
      <c r="P528">
        <v>1</v>
      </c>
      <c r="Q528">
        <v>1</v>
      </c>
      <c r="R528">
        <v>2</v>
      </c>
      <c r="S528">
        <v>7</v>
      </c>
      <c r="T528" t="s">
        <v>126</v>
      </c>
    </row>
    <row r="529" spans="1:20" x14ac:dyDescent="0.3">
      <c r="A529">
        <v>2661</v>
      </c>
      <c r="B529">
        <v>1964</v>
      </c>
      <c r="C529" t="s">
        <v>28</v>
      </c>
      <c r="D529" t="s">
        <v>31</v>
      </c>
      <c r="E529" s="2">
        <v>18701</v>
      </c>
      <c r="F529">
        <v>1</v>
      </c>
      <c r="G529">
        <v>1</v>
      </c>
      <c r="H529" s="3">
        <v>41429</v>
      </c>
      <c r="I529">
        <v>95</v>
      </c>
      <c r="J529" s="10">
        <v>12</v>
      </c>
      <c r="K529" s="10">
        <v>4</v>
      </c>
      <c r="L529" s="10">
        <v>2</v>
      </c>
      <c r="M529" s="10">
        <v>10</v>
      </c>
      <c r="N529" s="10">
        <v>6</v>
      </c>
      <c r="O529">
        <v>4</v>
      </c>
      <c r="P529">
        <v>2</v>
      </c>
      <c r="Q529">
        <v>0</v>
      </c>
      <c r="R529">
        <v>4</v>
      </c>
      <c r="S529">
        <v>5</v>
      </c>
      <c r="T529" t="s">
        <v>125</v>
      </c>
    </row>
    <row r="530" spans="1:20" x14ac:dyDescent="0.3">
      <c r="A530">
        <v>2666</v>
      </c>
      <c r="B530">
        <v>1972</v>
      </c>
      <c r="C530" t="s">
        <v>41</v>
      </c>
      <c r="D530" t="s">
        <v>33</v>
      </c>
      <c r="E530" s="2">
        <v>76234</v>
      </c>
      <c r="F530">
        <v>0</v>
      </c>
      <c r="G530">
        <v>1</v>
      </c>
      <c r="H530" s="3">
        <v>41676</v>
      </c>
      <c r="I530">
        <v>21</v>
      </c>
      <c r="J530" s="10">
        <v>519</v>
      </c>
      <c r="K530" s="10">
        <v>50</v>
      </c>
      <c r="L530" s="10">
        <v>167</v>
      </c>
      <c r="M530" s="10">
        <v>130</v>
      </c>
      <c r="N530" s="10">
        <v>0</v>
      </c>
      <c r="O530">
        <v>1</v>
      </c>
      <c r="P530">
        <v>8</v>
      </c>
      <c r="Q530">
        <v>3</v>
      </c>
      <c r="R530">
        <v>11</v>
      </c>
      <c r="S530">
        <v>3</v>
      </c>
      <c r="T530" t="s">
        <v>126</v>
      </c>
    </row>
    <row r="531" spans="1:20" x14ac:dyDescent="0.3">
      <c r="A531">
        <v>2669</v>
      </c>
      <c r="B531">
        <v>1993</v>
      </c>
      <c r="C531" t="s">
        <v>28</v>
      </c>
      <c r="D531" t="s">
        <v>31</v>
      </c>
      <c r="E531" s="2">
        <v>74293</v>
      </c>
      <c r="F531">
        <v>0</v>
      </c>
      <c r="G531">
        <v>0</v>
      </c>
      <c r="H531" s="3">
        <v>41763</v>
      </c>
      <c r="I531">
        <v>66</v>
      </c>
      <c r="J531" s="10">
        <v>375</v>
      </c>
      <c r="K531" s="10">
        <v>152</v>
      </c>
      <c r="L531" s="10">
        <v>335</v>
      </c>
      <c r="M531" s="10">
        <v>93</v>
      </c>
      <c r="N531" s="10">
        <v>91</v>
      </c>
      <c r="O531">
        <v>1</v>
      </c>
      <c r="P531">
        <v>5</v>
      </c>
      <c r="Q531">
        <v>4</v>
      </c>
      <c r="R531">
        <v>6</v>
      </c>
      <c r="S531">
        <v>2</v>
      </c>
      <c r="T531" t="s">
        <v>127</v>
      </c>
    </row>
    <row r="532" spans="1:20" x14ac:dyDescent="0.3">
      <c r="A532">
        <v>2674</v>
      </c>
      <c r="B532">
        <v>1958</v>
      </c>
      <c r="C532" t="s">
        <v>41</v>
      </c>
      <c r="D532" t="s">
        <v>31</v>
      </c>
      <c r="E532" s="2">
        <v>75154</v>
      </c>
      <c r="F532">
        <v>0</v>
      </c>
      <c r="G532">
        <v>1</v>
      </c>
      <c r="H532" s="3">
        <v>41156</v>
      </c>
      <c r="I532">
        <v>79</v>
      </c>
      <c r="J532" s="10">
        <v>543</v>
      </c>
      <c r="K532" s="10">
        <v>10</v>
      </c>
      <c r="L532" s="10">
        <v>205</v>
      </c>
      <c r="M532" s="10">
        <v>160</v>
      </c>
      <c r="N532" s="10">
        <v>143</v>
      </c>
      <c r="O532">
        <v>1</v>
      </c>
      <c r="P532">
        <v>6</v>
      </c>
      <c r="Q532">
        <v>3</v>
      </c>
      <c r="R532">
        <v>6</v>
      </c>
      <c r="S532">
        <v>3</v>
      </c>
      <c r="T532" t="s">
        <v>130</v>
      </c>
    </row>
    <row r="533" spans="1:20" x14ac:dyDescent="0.3">
      <c r="A533">
        <v>2677</v>
      </c>
      <c r="B533">
        <v>1956</v>
      </c>
      <c r="C533" t="s">
        <v>28</v>
      </c>
      <c r="D533" t="s">
        <v>35</v>
      </c>
      <c r="E533" s="2">
        <v>46097</v>
      </c>
      <c r="F533">
        <v>0</v>
      </c>
      <c r="G533">
        <v>1</v>
      </c>
      <c r="H533" s="3">
        <v>41364</v>
      </c>
      <c r="I533">
        <v>11</v>
      </c>
      <c r="J533" s="10">
        <v>72</v>
      </c>
      <c r="K533" s="10">
        <v>24</v>
      </c>
      <c r="L533" s="10">
        <v>68</v>
      </c>
      <c r="M533" s="10">
        <v>65</v>
      </c>
      <c r="N533" s="10">
        <v>4</v>
      </c>
      <c r="O533">
        <v>5</v>
      </c>
      <c r="P533">
        <v>3</v>
      </c>
      <c r="Q533">
        <v>1</v>
      </c>
      <c r="R533">
        <v>6</v>
      </c>
      <c r="S533">
        <v>4</v>
      </c>
      <c r="T533" t="s">
        <v>125</v>
      </c>
    </row>
    <row r="534" spans="1:20" x14ac:dyDescent="0.3">
      <c r="A534">
        <v>2678</v>
      </c>
      <c r="B534">
        <v>1990</v>
      </c>
      <c r="C534" t="s">
        <v>28</v>
      </c>
      <c r="D534" t="s">
        <v>31</v>
      </c>
      <c r="E534" s="2">
        <v>34412</v>
      </c>
      <c r="F534">
        <v>1</v>
      </c>
      <c r="G534">
        <v>0</v>
      </c>
      <c r="H534" s="3">
        <v>41318</v>
      </c>
      <c r="I534">
        <v>62</v>
      </c>
      <c r="J534" s="10">
        <v>52</v>
      </c>
      <c r="K534" s="10">
        <v>12</v>
      </c>
      <c r="L534" s="10">
        <v>50</v>
      </c>
      <c r="M534" s="10">
        <v>4</v>
      </c>
      <c r="N534" s="10">
        <v>36</v>
      </c>
      <c r="O534">
        <v>3</v>
      </c>
      <c r="P534">
        <v>5</v>
      </c>
      <c r="Q534">
        <v>0</v>
      </c>
      <c r="R534">
        <v>3</v>
      </c>
      <c r="S534">
        <v>9</v>
      </c>
      <c r="T534" t="s">
        <v>131</v>
      </c>
    </row>
    <row r="535" spans="1:20" x14ac:dyDescent="0.3">
      <c r="A535">
        <v>2681</v>
      </c>
      <c r="B535">
        <v>1984</v>
      </c>
      <c r="C535" t="s">
        <v>133</v>
      </c>
      <c r="D535" t="s">
        <v>33</v>
      </c>
      <c r="E535" s="2">
        <v>65370</v>
      </c>
      <c r="F535">
        <v>0</v>
      </c>
      <c r="G535">
        <v>0</v>
      </c>
      <c r="H535" s="3">
        <v>41487</v>
      </c>
      <c r="I535">
        <v>1</v>
      </c>
      <c r="J535" s="10">
        <v>71</v>
      </c>
      <c r="K535" s="10">
        <v>22</v>
      </c>
      <c r="L535" s="10">
        <v>112</v>
      </c>
      <c r="M535" s="10">
        <v>138</v>
      </c>
      <c r="N535" s="10">
        <v>89</v>
      </c>
      <c r="O535">
        <v>1</v>
      </c>
      <c r="P535">
        <v>2</v>
      </c>
      <c r="Q535">
        <v>3</v>
      </c>
      <c r="R535">
        <v>13</v>
      </c>
      <c r="S535">
        <v>1</v>
      </c>
      <c r="T535" t="s">
        <v>127</v>
      </c>
    </row>
    <row r="536" spans="1:20" x14ac:dyDescent="0.3">
      <c r="A536">
        <v>2683</v>
      </c>
      <c r="B536">
        <v>1969</v>
      </c>
      <c r="C536" t="s">
        <v>28</v>
      </c>
      <c r="D536" t="s">
        <v>33</v>
      </c>
      <c r="E536" s="2">
        <v>52413</v>
      </c>
      <c r="F536">
        <v>0</v>
      </c>
      <c r="G536">
        <v>2</v>
      </c>
      <c r="H536" s="3">
        <v>41307</v>
      </c>
      <c r="I536">
        <v>56</v>
      </c>
      <c r="J536" s="10">
        <v>295</v>
      </c>
      <c r="K536" s="10">
        <v>106</v>
      </c>
      <c r="L536" s="10">
        <v>271</v>
      </c>
      <c r="M536" s="10">
        <v>75</v>
      </c>
      <c r="N536" s="10">
        <v>98</v>
      </c>
      <c r="O536">
        <v>4</v>
      </c>
      <c r="P536">
        <v>6</v>
      </c>
      <c r="Q536">
        <v>4</v>
      </c>
      <c r="R536">
        <v>12</v>
      </c>
      <c r="S536">
        <v>6</v>
      </c>
      <c r="T536" t="s">
        <v>126</v>
      </c>
    </row>
    <row r="537" spans="1:20" x14ac:dyDescent="0.3">
      <c r="A537">
        <v>2686</v>
      </c>
      <c r="B537">
        <v>1969</v>
      </c>
      <c r="C537" t="s">
        <v>44</v>
      </c>
      <c r="D537" t="s">
        <v>35</v>
      </c>
      <c r="E537" s="2">
        <v>22390</v>
      </c>
      <c r="F537">
        <v>0</v>
      </c>
      <c r="G537">
        <v>0</v>
      </c>
      <c r="H537" s="3">
        <v>41568</v>
      </c>
      <c r="I537">
        <v>49</v>
      </c>
      <c r="J537" s="10">
        <v>0</v>
      </c>
      <c r="K537" s="10">
        <v>1</v>
      </c>
      <c r="L537" s="10">
        <v>4</v>
      </c>
      <c r="M537" s="10">
        <v>15</v>
      </c>
      <c r="N537" s="10">
        <v>1</v>
      </c>
      <c r="O537">
        <v>1</v>
      </c>
      <c r="P537">
        <v>1</v>
      </c>
      <c r="Q537">
        <v>0</v>
      </c>
      <c r="R537">
        <v>2</v>
      </c>
      <c r="S537">
        <v>7</v>
      </c>
      <c r="T537" t="s">
        <v>131</v>
      </c>
    </row>
    <row r="538" spans="1:20" x14ac:dyDescent="0.3">
      <c r="A538">
        <v>2694</v>
      </c>
      <c r="B538">
        <v>1967</v>
      </c>
      <c r="C538" t="s">
        <v>28</v>
      </c>
      <c r="D538" t="s">
        <v>33</v>
      </c>
      <c r="E538" s="2">
        <v>42664</v>
      </c>
      <c r="F538">
        <v>0</v>
      </c>
      <c r="G538">
        <v>1</v>
      </c>
      <c r="H538" s="3">
        <v>41716</v>
      </c>
      <c r="I538">
        <v>44</v>
      </c>
      <c r="J538" s="10">
        <v>21</v>
      </c>
      <c r="K538" s="10">
        <v>0</v>
      </c>
      <c r="L538" s="10">
        <v>3</v>
      </c>
      <c r="M538" s="10">
        <v>0</v>
      </c>
      <c r="N538" s="10">
        <v>0</v>
      </c>
      <c r="O538">
        <v>1</v>
      </c>
      <c r="P538">
        <v>1</v>
      </c>
      <c r="Q538">
        <v>0</v>
      </c>
      <c r="R538">
        <v>3</v>
      </c>
      <c r="S538">
        <v>6</v>
      </c>
      <c r="T538" t="s">
        <v>127</v>
      </c>
    </row>
    <row r="539" spans="1:20" x14ac:dyDescent="0.3">
      <c r="A539">
        <v>2698</v>
      </c>
      <c r="B539">
        <v>1976</v>
      </c>
      <c r="C539" t="s">
        <v>28</v>
      </c>
      <c r="D539" t="s">
        <v>31</v>
      </c>
      <c r="E539" s="2">
        <v>47025</v>
      </c>
      <c r="F539">
        <v>0</v>
      </c>
      <c r="G539">
        <v>1</v>
      </c>
      <c r="H539" s="3">
        <v>41585</v>
      </c>
      <c r="I539">
        <v>52</v>
      </c>
      <c r="J539" s="10">
        <v>254</v>
      </c>
      <c r="K539" s="10">
        <v>7</v>
      </c>
      <c r="L539" s="10">
        <v>108</v>
      </c>
      <c r="M539" s="10">
        <v>20</v>
      </c>
      <c r="N539" s="10">
        <v>0</v>
      </c>
      <c r="O539">
        <v>3</v>
      </c>
      <c r="P539">
        <v>6</v>
      </c>
      <c r="Q539">
        <v>3</v>
      </c>
      <c r="R539">
        <v>5</v>
      </c>
      <c r="S539">
        <v>6</v>
      </c>
      <c r="T539" t="s">
        <v>130</v>
      </c>
    </row>
    <row r="540" spans="1:20" x14ac:dyDescent="0.3">
      <c r="A540">
        <v>2711</v>
      </c>
      <c r="B540">
        <v>1976</v>
      </c>
      <c r="C540" t="s">
        <v>41</v>
      </c>
      <c r="D540" t="s">
        <v>35</v>
      </c>
      <c r="E540" s="2">
        <v>30560</v>
      </c>
      <c r="F540">
        <v>1</v>
      </c>
      <c r="G540">
        <v>0</v>
      </c>
      <c r="H540" s="3">
        <v>41452</v>
      </c>
      <c r="I540">
        <v>6</v>
      </c>
      <c r="J540" s="10">
        <v>9</v>
      </c>
      <c r="K540" s="10">
        <v>1</v>
      </c>
      <c r="L540" s="10">
        <v>5</v>
      </c>
      <c r="M540" s="10">
        <v>4</v>
      </c>
      <c r="N540" s="10">
        <v>5</v>
      </c>
      <c r="O540">
        <v>1</v>
      </c>
      <c r="P540">
        <v>1</v>
      </c>
      <c r="Q540">
        <v>0</v>
      </c>
      <c r="R540">
        <v>3</v>
      </c>
      <c r="S540">
        <v>7</v>
      </c>
      <c r="T540" t="s">
        <v>126</v>
      </c>
    </row>
    <row r="541" spans="1:20" x14ac:dyDescent="0.3">
      <c r="A541">
        <v>2712</v>
      </c>
      <c r="B541">
        <v>1956</v>
      </c>
      <c r="C541" t="s">
        <v>28</v>
      </c>
      <c r="D541" t="s">
        <v>33</v>
      </c>
      <c r="E541" s="2">
        <v>71866</v>
      </c>
      <c r="F541">
        <v>0</v>
      </c>
      <c r="G541">
        <v>1</v>
      </c>
      <c r="H541" s="3">
        <v>41633</v>
      </c>
      <c r="I541">
        <v>85</v>
      </c>
      <c r="J541" s="10">
        <v>184</v>
      </c>
      <c r="K541" s="10">
        <v>178</v>
      </c>
      <c r="L541" s="10">
        <v>178</v>
      </c>
      <c r="M541" s="10">
        <v>103</v>
      </c>
      <c r="N541" s="10">
        <v>39</v>
      </c>
      <c r="O541">
        <v>1</v>
      </c>
      <c r="P541">
        <v>6</v>
      </c>
      <c r="Q541">
        <v>3</v>
      </c>
      <c r="R541">
        <v>10</v>
      </c>
      <c r="S541">
        <v>3</v>
      </c>
      <c r="T541" t="s">
        <v>131</v>
      </c>
    </row>
    <row r="542" spans="1:20" x14ac:dyDescent="0.3">
      <c r="A542">
        <v>2715</v>
      </c>
      <c r="B542">
        <v>1966</v>
      </c>
      <c r="C542" t="s">
        <v>41</v>
      </c>
      <c r="D542" t="s">
        <v>29</v>
      </c>
      <c r="E542" s="2">
        <v>29435</v>
      </c>
      <c r="F542">
        <v>1</v>
      </c>
      <c r="G542">
        <v>1</v>
      </c>
      <c r="H542" s="3">
        <v>41127</v>
      </c>
      <c r="I542">
        <v>11</v>
      </c>
      <c r="J542" s="10">
        <v>70</v>
      </c>
      <c r="K542" s="10">
        <v>3</v>
      </c>
      <c r="L542" s="10">
        <v>37</v>
      </c>
      <c r="M542" s="10">
        <v>4</v>
      </c>
      <c r="N542" s="10">
        <v>2</v>
      </c>
      <c r="O542">
        <v>4</v>
      </c>
      <c r="P542">
        <v>3</v>
      </c>
      <c r="Q542">
        <v>2</v>
      </c>
      <c r="R542">
        <v>2</v>
      </c>
      <c r="S542">
        <v>9</v>
      </c>
      <c r="T542" t="s">
        <v>126</v>
      </c>
    </row>
    <row r="543" spans="1:20" x14ac:dyDescent="0.3">
      <c r="A543">
        <v>2724</v>
      </c>
      <c r="B543">
        <v>1981</v>
      </c>
      <c r="C543" t="s">
        <v>41</v>
      </c>
      <c r="D543" t="s">
        <v>31</v>
      </c>
      <c r="E543" s="2">
        <v>36143</v>
      </c>
      <c r="F543">
        <v>1</v>
      </c>
      <c r="G543">
        <v>0</v>
      </c>
      <c r="H543" s="3">
        <v>41728</v>
      </c>
      <c r="I543">
        <v>33</v>
      </c>
      <c r="J543" s="10">
        <v>12</v>
      </c>
      <c r="K543" s="10">
        <v>0</v>
      </c>
      <c r="L543" s="10">
        <v>1</v>
      </c>
      <c r="M543" s="10">
        <v>0</v>
      </c>
      <c r="N543" s="10">
        <v>0</v>
      </c>
      <c r="O543">
        <v>1</v>
      </c>
      <c r="P543">
        <v>0</v>
      </c>
      <c r="Q543">
        <v>1</v>
      </c>
      <c r="R543">
        <v>2</v>
      </c>
      <c r="S543">
        <v>3</v>
      </c>
      <c r="T543" t="s">
        <v>127</v>
      </c>
    </row>
    <row r="544" spans="1:20" x14ac:dyDescent="0.3">
      <c r="A544">
        <v>2727</v>
      </c>
      <c r="B544">
        <v>1973</v>
      </c>
      <c r="C544" t="s">
        <v>28</v>
      </c>
      <c r="D544" t="s">
        <v>35</v>
      </c>
      <c r="E544" s="2">
        <v>57100</v>
      </c>
      <c r="F544">
        <v>0</v>
      </c>
      <c r="G544">
        <v>0</v>
      </c>
      <c r="H544" s="3">
        <v>41612</v>
      </c>
      <c r="I544">
        <v>19</v>
      </c>
      <c r="J544" s="10">
        <v>181</v>
      </c>
      <c r="K544" s="10">
        <v>21</v>
      </c>
      <c r="L544" s="10">
        <v>69</v>
      </c>
      <c r="M544" s="10">
        <v>39</v>
      </c>
      <c r="N544" s="10">
        <v>3</v>
      </c>
      <c r="O544">
        <v>1</v>
      </c>
      <c r="P544">
        <v>3</v>
      </c>
      <c r="Q544">
        <v>3</v>
      </c>
      <c r="R544">
        <v>6</v>
      </c>
      <c r="S544">
        <v>3</v>
      </c>
      <c r="T544" t="s">
        <v>125</v>
      </c>
    </row>
    <row r="545" spans="1:20" x14ac:dyDescent="0.3">
      <c r="A545">
        <v>2730</v>
      </c>
      <c r="B545">
        <v>1955</v>
      </c>
      <c r="C545" t="s">
        <v>28</v>
      </c>
      <c r="D545" t="s">
        <v>31</v>
      </c>
      <c r="E545" s="2">
        <v>80317</v>
      </c>
      <c r="F545">
        <v>0</v>
      </c>
      <c r="G545">
        <v>0</v>
      </c>
      <c r="H545" s="3">
        <v>41506</v>
      </c>
      <c r="I545">
        <v>64</v>
      </c>
      <c r="J545" s="10">
        <v>536</v>
      </c>
      <c r="K545" s="10">
        <v>11</v>
      </c>
      <c r="L545" s="10">
        <v>387</v>
      </c>
      <c r="M545" s="10">
        <v>149</v>
      </c>
      <c r="N545" s="10">
        <v>91</v>
      </c>
      <c r="O545">
        <v>1</v>
      </c>
      <c r="P545">
        <v>3</v>
      </c>
      <c r="Q545">
        <v>4</v>
      </c>
      <c r="R545">
        <v>10</v>
      </c>
      <c r="S545">
        <v>1</v>
      </c>
      <c r="T545" t="s">
        <v>126</v>
      </c>
    </row>
    <row r="546" spans="1:20" x14ac:dyDescent="0.3">
      <c r="A546">
        <v>2736</v>
      </c>
      <c r="B546">
        <v>1978</v>
      </c>
      <c r="C546" t="s">
        <v>28</v>
      </c>
      <c r="D546" t="s">
        <v>33</v>
      </c>
      <c r="E546" s="2">
        <v>73807</v>
      </c>
      <c r="F546">
        <v>0</v>
      </c>
      <c r="G546">
        <v>1</v>
      </c>
      <c r="H546" s="3">
        <v>41276</v>
      </c>
      <c r="I546">
        <v>88</v>
      </c>
      <c r="J546" s="10">
        <v>366</v>
      </c>
      <c r="K546" s="10">
        <v>124</v>
      </c>
      <c r="L546" s="10">
        <v>156</v>
      </c>
      <c r="M546" s="10">
        <v>71</v>
      </c>
      <c r="N546" s="10">
        <v>78</v>
      </c>
      <c r="O546">
        <v>2</v>
      </c>
      <c r="P546">
        <v>5</v>
      </c>
      <c r="Q546">
        <v>5</v>
      </c>
      <c r="R546">
        <v>11</v>
      </c>
      <c r="S546">
        <v>2</v>
      </c>
      <c r="T546" t="s">
        <v>128</v>
      </c>
    </row>
    <row r="547" spans="1:20" x14ac:dyDescent="0.3">
      <c r="A547">
        <v>2740</v>
      </c>
      <c r="B547">
        <v>1958</v>
      </c>
      <c r="C547" t="s">
        <v>37</v>
      </c>
      <c r="D547" t="s">
        <v>42</v>
      </c>
      <c r="E547" s="2">
        <v>33438</v>
      </c>
      <c r="F547">
        <v>1</v>
      </c>
      <c r="G547">
        <v>1</v>
      </c>
      <c r="H547" s="3">
        <v>41539</v>
      </c>
      <c r="I547">
        <v>81</v>
      </c>
      <c r="J547" s="10">
        <v>62</v>
      </c>
      <c r="K547" s="10">
        <v>1</v>
      </c>
      <c r="L547" s="10">
        <v>16</v>
      </c>
      <c r="M547" s="10">
        <v>3</v>
      </c>
      <c r="N547" s="10">
        <v>2</v>
      </c>
      <c r="O547">
        <v>4</v>
      </c>
      <c r="P547">
        <v>2</v>
      </c>
      <c r="Q547">
        <v>1</v>
      </c>
      <c r="R547">
        <v>4</v>
      </c>
      <c r="S547">
        <v>5</v>
      </c>
      <c r="T547" t="s">
        <v>127</v>
      </c>
    </row>
    <row r="548" spans="1:20" x14ac:dyDescent="0.3">
      <c r="A548">
        <v>2747</v>
      </c>
      <c r="B548">
        <v>1988</v>
      </c>
      <c r="C548" t="s">
        <v>37</v>
      </c>
      <c r="D548" t="s">
        <v>33</v>
      </c>
      <c r="E548" s="2">
        <v>67546</v>
      </c>
      <c r="F548">
        <v>0</v>
      </c>
      <c r="G548">
        <v>0</v>
      </c>
      <c r="H548" s="3">
        <v>41152</v>
      </c>
      <c r="I548">
        <v>90</v>
      </c>
      <c r="J548" s="10">
        <v>864</v>
      </c>
      <c r="K548" s="10">
        <v>134</v>
      </c>
      <c r="L548" s="10">
        <v>768</v>
      </c>
      <c r="M548" s="10">
        <v>150</v>
      </c>
      <c r="N548" s="10">
        <v>38</v>
      </c>
      <c r="O548">
        <v>1</v>
      </c>
      <c r="P548">
        <v>4</v>
      </c>
      <c r="Q548">
        <v>10</v>
      </c>
      <c r="R548">
        <v>5</v>
      </c>
      <c r="S548">
        <v>3</v>
      </c>
      <c r="T548" t="s">
        <v>127</v>
      </c>
    </row>
    <row r="549" spans="1:20" x14ac:dyDescent="0.3">
      <c r="A549">
        <v>2781</v>
      </c>
      <c r="B549">
        <v>1981</v>
      </c>
      <c r="C549" t="s">
        <v>28</v>
      </c>
      <c r="D549" t="s">
        <v>31</v>
      </c>
      <c r="E549" s="2">
        <v>72066</v>
      </c>
      <c r="F549">
        <v>0</v>
      </c>
      <c r="G549">
        <v>0</v>
      </c>
      <c r="H549" s="3">
        <v>41813</v>
      </c>
      <c r="I549">
        <v>55</v>
      </c>
      <c r="J549" s="10">
        <v>1003</v>
      </c>
      <c r="K549" s="10">
        <v>34</v>
      </c>
      <c r="L549" s="10">
        <v>536</v>
      </c>
      <c r="M549" s="10">
        <v>134</v>
      </c>
      <c r="N549" s="10">
        <v>51</v>
      </c>
      <c r="O549">
        <v>1</v>
      </c>
      <c r="P549">
        <v>4</v>
      </c>
      <c r="Q549">
        <v>6</v>
      </c>
      <c r="R549">
        <v>6</v>
      </c>
      <c r="S549">
        <v>2</v>
      </c>
      <c r="T549" t="s">
        <v>125</v>
      </c>
    </row>
    <row r="550" spans="1:20" x14ac:dyDescent="0.3">
      <c r="A550">
        <v>2782</v>
      </c>
      <c r="B550">
        <v>1961</v>
      </c>
      <c r="C550" t="s">
        <v>37</v>
      </c>
      <c r="D550" t="s">
        <v>33</v>
      </c>
      <c r="E550" s="2">
        <v>54456</v>
      </c>
      <c r="F550">
        <v>0</v>
      </c>
      <c r="G550">
        <v>1</v>
      </c>
      <c r="H550" s="3">
        <v>41466</v>
      </c>
      <c r="I550">
        <v>23</v>
      </c>
      <c r="J550" s="10">
        <v>352</v>
      </c>
      <c r="K550" s="10">
        <v>0</v>
      </c>
      <c r="L550" s="10">
        <v>27</v>
      </c>
      <c r="M550" s="10">
        <v>10</v>
      </c>
      <c r="N550" s="10">
        <v>0</v>
      </c>
      <c r="O550">
        <v>3</v>
      </c>
      <c r="P550">
        <v>6</v>
      </c>
      <c r="Q550">
        <v>1</v>
      </c>
      <c r="R550">
        <v>7</v>
      </c>
      <c r="S550">
        <v>6</v>
      </c>
      <c r="T550" t="s">
        <v>127</v>
      </c>
    </row>
    <row r="551" spans="1:20" x14ac:dyDescent="0.3">
      <c r="A551">
        <v>2793</v>
      </c>
      <c r="B551">
        <v>1976</v>
      </c>
      <c r="C551" t="s">
        <v>37</v>
      </c>
      <c r="D551" t="s">
        <v>29</v>
      </c>
      <c r="E551" s="2">
        <v>70179</v>
      </c>
      <c r="F551">
        <v>0</v>
      </c>
      <c r="G551">
        <v>1</v>
      </c>
      <c r="H551" s="3">
        <v>41476</v>
      </c>
      <c r="I551">
        <v>10</v>
      </c>
      <c r="J551" s="10">
        <v>532</v>
      </c>
      <c r="K551" s="10">
        <v>88</v>
      </c>
      <c r="L551" s="10">
        <v>168</v>
      </c>
      <c r="M551" s="10">
        <v>69</v>
      </c>
      <c r="N551" s="10">
        <v>44</v>
      </c>
      <c r="O551">
        <v>3</v>
      </c>
      <c r="P551">
        <v>7</v>
      </c>
      <c r="Q551">
        <v>3</v>
      </c>
      <c r="R551">
        <v>13</v>
      </c>
      <c r="S551">
        <v>5</v>
      </c>
      <c r="T551" t="s">
        <v>125</v>
      </c>
    </row>
    <row r="552" spans="1:20" x14ac:dyDescent="0.3">
      <c r="A552">
        <v>2795</v>
      </c>
      <c r="B552">
        <v>1958</v>
      </c>
      <c r="C552" t="s">
        <v>41</v>
      </c>
      <c r="D552" t="s">
        <v>31</v>
      </c>
      <c r="E552" s="2">
        <v>30523</v>
      </c>
      <c r="F552">
        <v>2</v>
      </c>
      <c r="G552">
        <v>1</v>
      </c>
      <c r="H552" s="3">
        <v>41456</v>
      </c>
      <c r="I552">
        <v>0</v>
      </c>
      <c r="J552" s="10">
        <v>5</v>
      </c>
      <c r="K552" s="10">
        <v>0</v>
      </c>
      <c r="L552" s="10">
        <v>3</v>
      </c>
      <c r="M552" s="10">
        <v>0</v>
      </c>
      <c r="N552" s="10">
        <v>0</v>
      </c>
      <c r="O552">
        <v>1</v>
      </c>
      <c r="P552">
        <v>1</v>
      </c>
      <c r="Q552">
        <v>0</v>
      </c>
      <c r="R552">
        <v>2</v>
      </c>
      <c r="S552">
        <v>7</v>
      </c>
      <c r="T552" t="s">
        <v>126</v>
      </c>
    </row>
    <row r="553" spans="1:20" x14ac:dyDescent="0.3">
      <c r="A553">
        <v>2797</v>
      </c>
      <c r="B553">
        <v>1977</v>
      </c>
      <c r="C553" t="s">
        <v>28</v>
      </c>
      <c r="D553" t="s">
        <v>33</v>
      </c>
      <c r="E553" s="2">
        <v>72117</v>
      </c>
      <c r="F553">
        <v>0</v>
      </c>
      <c r="G553">
        <v>1</v>
      </c>
      <c r="H553" s="3">
        <v>41506</v>
      </c>
      <c r="I553">
        <v>34</v>
      </c>
      <c r="J553" s="10">
        <v>707</v>
      </c>
      <c r="K553" s="10">
        <v>20</v>
      </c>
      <c r="L553" s="10">
        <v>171</v>
      </c>
      <c r="M553" s="10">
        <v>65</v>
      </c>
      <c r="N553" s="10">
        <v>60</v>
      </c>
      <c r="O553">
        <v>1</v>
      </c>
      <c r="P553">
        <v>9</v>
      </c>
      <c r="Q553">
        <v>7</v>
      </c>
      <c r="R553">
        <v>9</v>
      </c>
      <c r="S553">
        <v>5</v>
      </c>
      <c r="T553" t="s">
        <v>127</v>
      </c>
    </row>
    <row r="554" spans="1:20" x14ac:dyDescent="0.3">
      <c r="A554">
        <v>2798</v>
      </c>
      <c r="B554">
        <v>1977</v>
      </c>
      <c r="C554" t="s">
        <v>37</v>
      </c>
      <c r="D554" t="s">
        <v>35</v>
      </c>
      <c r="E554" s="2">
        <v>102160</v>
      </c>
      <c r="F554">
        <v>0</v>
      </c>
      <c r="G554">
        <v>0</v>
      </c>
      <c r="H554" s="3">
        <v>41215</v>
      </c>
      <c r="I554">
        <v>54</v>
      </c>
      <c r="J554" s="10">
        <v>763</v>
      </c>
      <c r="K554" s="10">
        <v>29</v>
      </c>
      <c r="L554" s="10">
        <v>138</v>
      </c>
      <c r="M554" s="10">
        <v>76</v>
      </c>
      <c r="N554" s="10">
        <v>176</v>
      </c>
      <c r="O554">
        <v>0</v>
      </c>
      <c r="P554">
        <v>7</v>
      </c>
      <c r="Q554">
        <v>9</v>
      </c>
      <c r="R554">
        <v>10</v>
      </c>
      <c r="S554">
        <v>4</v>
      </c>
      <c r="T554" t="s">
        <v>125</v>
      </c>
    </row>
    <row r="555" spans="1:20" x14ac:dyDescent="0.3">
      <c r="A555">
        <v>2802</v>
      </c>
      <c r="B555">
        <v>1992</v>
      </c>
      <c r="C555" t="s">
        <v>133</v>
      </c>
      <c r="D555" t="s">
        <v>33</v>
      </c>
      <c r="E555" s="2">
        <v>87000</v>
      </c>
      <c r="F555">
        <v>0</v>
      </c>
      <c r="G555">
        <v>0</v>
      </c>
      <c r="H555" s="3">
        <v>41258</v>
      </c>
      <c r="I555">
        <v>61</v>
      </c>
      <c r="J555" s="10">
        <v>196</v>
      </c>
      <c r="K555" s="10">
        <v>25</v>
      </c>
      <c r="L555" s="10">
        <v>607</v>
      </c>
      <c r="M555" s="10">
        <v>67</v>
      </c>
      <c r="N555" s="10">
        <v>17</v>
      </c>
      <c r="O555">
        <v>1</v>
      </c>
      <c r="P555">
        <v>4</v>
      </c>
      <c r="Q555">
        <v>6</v>
      </c>
      <c r="R555">
        <v>7</v>
      </c>
      <c r="S555">
        <v>2</v>
      </c>
      <c r="T555" t="s">
        <v>131</v>
      </c>
    </row>
    <row r="556" spans="1:20" x14ac:dyDescent="0.3">
      <c r="A556">
        <v>2804</v>
      </c>
      <c r="B556">
        <v>1975</v>
      </c>
      <c r="C556" t="s">
        <v>41</v>
      </c>
      <c r="D556" t="s">
        <v>31</v>
      </c>
      <c r="E556" s="2">
        <v>46098</v>
      </c>
      <c r="F556">
        <v>1</v>
      </c>
      <c r="G556">
        <v>1</v>
      </c>
      <c r="H556" s="3">
        <v>41139</v>
      </c>
      <c r="I556">
        <v>86</v>
      </c>
      <c r="J556" s="10">
        <v>57</v>
      </c>
      <c r="K556" s="10">
        <v>0</v>
      </c>
      <c r="L556" s="10">
        <v>27</v>
      </c>
      <c r="M556" s="10">
        <v>0</v>
      </c>
      <c r="N556" s="10">
        <v>0</v>
      </c>
      <c r="O556">
        <v>4</v>
      </c>
      <c r="P556">
        <v>3</v>
      </c>
      <c r="Q556">
        <v>2</v>
      </c>
      <c r="R556">
        <v>2</v>
      </c>
      <c r="S556">
        <v>8</v>
      </c>
      <c r="T556" t="s">
        <v>128</v>
      </c>
    </row>
    <row r="557" spans="1:20" x14ac:dyDescent="0.3">
      <c r="A557">
        <v>2807</v>
      </c>
      <c r="B557">
        <v>1969</v>
      </c>
      <c r="C557" t="s">
        <v>28</v>
      </c>
      <c r="D557" t="s">
        <v>33</v>
      </c>
      <c r="E557" s="2">
        <v>56796</v>
      </c>
      <c r="F557">
        <v>0</v>
      </c>
      <c r="G557">
        <v>1</v>
      </c>
      <c r="H557" s="3">
        <v>41321</v>
      </c>
      <c r="I557">
        <v>24</v>
      </c>
      <c r="J557" s="10">
        <v>656</v>
      </c>
      <c r="K557" s="10">
        <v>38</v>
      </c>
      <c r="L557" s="10">
        <v>161</v>
      </c>
      <c r="M557" s="10">
        <v>62</v>
      </c>
      <c r="N557" s="10">
        <v>47</v>
      </c>
      <c r="O557">
        <v>3</v>
      </c>
      <c r="P557">
        <v>8</v>
      </c>
      <c r="Q557">
        <v>9</v>
      </c>
      <c r="R557">
        <v>7</v>
      </c>
      <c r="S557">
        <v>7</v>
      </c>
      <c r="T557" t="s">
        <v>127</v>
      </c>
    </row>
    <row r="558" spans="1:20" x14ac:dyDescent="0.3">
      <c r="A558">
        <v>2811</v>
      </c>
      <c r="B558">
        <v>1963</v>
      </c>
      <c r="C558" t="s">
        <v>37</v>
      </c>
      <c r="D558" t="s">
        <v>31</v>
      </c>
      <c r="E558" s="2">
        <v>48918</v>
      </c>
      <c r="F558">
        <v>1</v>
      </c>
      <c r="G558">
        <v>1</v>
      </c>
      <c r="H558" s="3">
        <v>41741</v>
      </c>
      <c r="I558">
        <v>21</v>
      </c>
      <c r="J558" s="10">
        <v>52</v>
      </c>
      <c r="K558" s="10">
        <v>0</v>
      </c>
      <c r="L558" s="10">
        <v>9</v>
      </c>
      <c r="M558" s="10">
        <v>0</v>
      </c>
      <c r="N558" s="10">
        <v>0</v>
      </c>
      <c r="O558">
        <v>2</v>
      </c>
      <c r="P558">
        <v>1</v>
      </c>
      <c r="Q558">
        <v>0</v>
      </c>
      <c r="R558">
        <v>4</v>
      </c>
      <c r="S558">
        <v>4</v>
      </c>
      <c r="T558" t="s">
        <v>127</v>
      </c>
    </row>
    <row r="559" spans="1:20" x14ac:dyDescent="0.3">
      <c r="A559">
        <v>2814</v>
      </c>
      <c r="B559">
        <v>1976</v>
      </c>
      <c r="C559" t="s">
        <v>41</v>
      </c>
      <c r="D559" t="s">
        <v>35</v>
      </c>
      <c r="E559" s="2">
        <v>30560</v>
      </c>
      <c r="F559">
        <v>1</v>
      </c>
      <c r="G559">
        <v>0</v>
      </c>
      <c r="H559" s="3">
        <v>41452</v>
      </c>
      <c r="I559">
        <v>6</v>
      </c>
      <c r="J559" s="10">
        <v>9</v>
      </c>
      <c r="K559" s="10">
        <v>1</v>
      </c>
      <c r="L559" s="10">
        <v>5</v>
      </c>
      <c r="M559" s="10">
        <v>4</v>
      </c>
      <c r="N559" s="10">
        <v>5</v>
      </c>
      <c r="O559">
        <v>1</v>
      </c>
      <c r="P559">
        <v>1</v>
      </c>
      <c r="Q559">
        <v>0</v>
      </c>
      <c r="R559">
        <v>3</v>
      </c>
      <c r="S559">
        <v>7</v>
      </c>
      <c r="T559" t="s">
        <v>125</v>
      </c>
    </row>
    <row r="560" spans="1:20" x14ac:dyDescent="0.3">
      <c r="A560">
        <v>2815</v>
      </c>
      <c r="B560">
        <v>1975</v>
      </c>
      <c r="C560" t="s">
        <v>28</v>
      </c>
      <c r="D560" t="s">
        <v>33</v>
      </c>
      <c r="E560" s="2">
        <v>33183</v>
      </c>
      <c r="F560">
        <v>1</v>
      </c>
      <c r="G560">
        <v>0</v>
      </c>
      <c r="H560" s="3">
        <v>41694</v>
      </c>
      <c r="I560">
        <v>46</v>
      </c>
      <c r="J560" s="10">
        <v>7</v>
      </c>
      <c r="K560" s="10">
        <v>5</v>
      </c>
      <c r="L560" s="10">
        <v>39</v>
      </c>
      <c r="M560" s="10">
        <v>17</v>
      </c>
      <c r="N560" s="10">
        <v>15</v>
      </c>
      <c r="O560">
        <v>2</v>
      </c>
      <c r="P560">
        <v>4</v>
      </c>
      <c r="Q560">
        <v>0</v>
      </c>
      <c r="R560">
        <v>3</v>
      </c>
      <c r="S560">
        <v>7</v>
      </c>
      <c r="T560" t="s">
        <v>127</v>
      </c>
    </row>
    <row r="561" spans="1:20" x14ac:dyDescent="0.3">
      <c r="A561">
        <v>2826</v>
      </c>
      <c r="B561">
        <v>1967</v>
      </c>
      <c r="C561" t="s">
        <v>28</v>
      </c>
      <c r="D561" t="s">
        <v>33</v>
      </c>
      <c r="E561" s="2">
        <v>22574</v>
      </c>
      <c r="F561">
        <v>2</v>
      </c>
      <c r="G561">
        <v>1</v>
      </c>
      <c r="H561" s="3">
        <v>41575</v>
      </c>
      <c r="I561">
        <v>28</v>
      </c>
      <c r="J561" s="10">
        <v>25</v>
      </c>
      <c r="K561" s="10">
        <v>0</v>
      </c>
      <c r="L561" s="10">
        <v>8</v>
      </c>
      <c r="M561" s="10">
        <v>2</v>
      </c>
      <c r="N561" s="10">
        <v>0</v>
      </c>
      <c r="O561">
        <v>2</v>
      </c>
      <c r="P561">
        <v>2</v>
      </c>
      <c r="Q561">
        <v>0</v>
      </c>
      <c r="R561">
        <v>3</v>
      </c>
      <c r="S561">
        <v>7</v>
      </c>
      <c r="T561" t="s">
        <v>127</v>
      </c>
    </row>
    <row r="562" spans="1:20" x14ac:dyDescent="0.3">
      <c r="A562">
        <v>2829</v>
      </c>
      <c r="B562">
        <v>1955</v>
      </c>
      <c r="C562" t="s">
        <v>28</v>
      </c>
      <c r="D562" t="s">
        <v>33</v>
      </c>
      <c r="E562" s="2">
        <v>65210</v>
      </c>
      <c r="F562">
        <v>0</v>
      </c>
      <c r="G562">
        <v>1</v>
      </c>
      <c r="H562" s="3">
        <v>41708</v>
      </c>
      <c r="I562">
        <v>25</v>
      </c>
      <c r="J562" s="10">
        <v>626</v>
      </c>
      <c r="K562" s="10">
        <v>0</v>
      </c>
      <c r="L562" s="10">
        <v>70</v>
      </c>
      <c r="M562" s="10">
        <v>0</v>
      </c>
      <c r="N562" s="10">
        <v>7</v>
      </c>
      <c r="O562">
        <v>2</v>
      </c>
      <c r="P562">
        <v>9</v>
      </c>
      <c r="Q562">
        <v>3</v>
      </c>
      <c r="R562">
        <v>8</v>
      </c>
      <c r="S562">
        <v>6</v>
      </c>
      <c r="T562" t="s">
        <v>126</v>
      </c>
    </row>
    <row r="563" spans="1:20" x14ac:dyDescent="0.3">
      <c r="A563">
        <v>2831</v>
      </c>
      <c r="B563">
        <v>1976</v>
      </c>
      <c r="C563" t="s">
        <v>28</v>
      </c>
      <c r="D563" t="s">
        <v>35</v>
      </c>
      <c r="E563" s="2">
        <v>78416</v>
      </c>
      <c r="F563">
        <v>0</v>
      </c>
      <c r="G563">
        <v>1</v>
      </c>
      <c r="H563" s="3">
        <v>41817</v>
      </c>
      <c r="I563">
        <v>99</v>
      </c>
      <c r="J563" s="10">
        <v>453</v>
      </c>
      <c r="K563" s="10">
        <v>38</v>
      </c>
      <c r="L563" s="10">
        <v>279</v>
      </c>
      <c r="M563" s="10">
        <v>188</v>
      </c>
      <c r="N563" s="10">
        <v>38</v>
      </c>
      <c r="O563">
        <v>2</v>
      </c>
      <c r="P563">
        <v>7</v>
      </c>
      <c r="Q563">
        <v>7</v>
      </c>
      <c r="R563">
        <v>10</v>
      </c>
      <c r="S563">
        <v>3</v>
      </c>
      <c r="T563" t="s">
        <v>127</v>
      </c>
    </row>
    <row r="564" spans="1:20" x14ac:dyDescent="0.3">
      <c r="A564">
        <v>2836</v>
      </c>
      <c r="B564">
        <v>1972</v>
      </c>
      <c r="C564" t="s">
        <v>37</v>
      </c>
      <c r="D564" t="s">
        <v>33</v>
      </c>
      <c r="E564" s="2">
        <v>43269</v>
      </c>
      <c r="F564">
        <v>1</v>
      </c>
      <c r="G564">
        <v>0</v>
      </c>
      <c r="H564" s="3">
        <v>41533</v>
      </c>
      <c r="I564">
        <v>61</v>
      </c>
      <c r="J564" s="10">
        <v>10</v>
      </c>
      <c r="K564" s="10">
        <v>1</v>
      </c>
      <c r="L564" s="10">
        <v>7</v>
      </c>
      <c r="M564" s="10">
        <v>0</v>
      </c>
      <c r="N564" s="10">
        <v>0</v>
      </c>
      <c r="O564">
        <v>1</v>
      </c>
      <c r="P564">
        <v>1</v>
      </c>
      <c r="Q564">
        <v>0</v>
      </c>
      <c r="R564">
        <v>2</v>
      </c>
      <c r="S564">
        <v>8</v>
      </c>
      <c r="T564" t="s">
        <v>129</v>
      </c>
    </row>
    <row r="565" spans="1:20" x14ac:dyDescent="0.3">
      <c r="A565">
        <v>2849</v>
      </c>
      <c r="B565">
        <v>1979</v>
      </c>
      <c r="C565" t="s">
        <v>28</v>
      </c>
      <c r="D565" t="s">
        <v>31</v>
      </c>
      <c r="E565" s="2">
        <v>60474</v>
      </c>
      <c r="F565">
        <v>0</v>
      </c>
      <c r="G565">
        <v>1</v>
      </c>
      <c r="H565" s="3">
        <v>41365</v>
      </c>
      <c r="I565">
        <v>25</v>
      </c>
      <c r="J565" s="10">
        <v>265</v>
      </c>
      <c r="K565" s="10">
        <v>199</v>
      </c>
      <c r="L565" s="10">
        <v>303</v>
      </c>
      <c r="M565" s="10">
        <v>234</v>
      </c>
      <c r="N565" s="10">
        <v>9</v>
      </c>
      <c r="O565">
        <v>7</v>
      </c>
      <c r="P565">
        <v>10</v>
      </c>
      <c r="Q565">
        <v>2</v>
      </c>
      <c r="R565">
        <v>12</v>
      </c>
      <c r="S565">
        <v>7</v>
      </c>
      <c r="T565" t="s">
        <v>126</v>
      </c>
    </row>
    <row r="566" spans="1:20" x14ac:dyDescent="0.3">
      <c r="A566">
        <v>2853</v>
      </c>
      <c r="B566">
        <v>1980</v>
      </c>
      <c r="C566" t="s">
        <v>28</v>
      </c>
      <c r="D566" t="s">
        <v>31</v>
      </c>
      <c r="E566" s="2">
        <v>51766</v>
      </c>
      <c r="F566">
        <v>1</v>
      </c>
      <c r="G566">
        <v>0</v>
      </c>
      <c r="H566" s="3">
        <v>41709</v>
      </c>
      <c r="I566">
        <v>74</v>
      </c>
      <c r="J566" s="10">
        <v>60</v>
      </c>
      <c r="K566" s="10">
        <v>51</v>
      </c>
      <c r="L566" s="10">
        <v>87</v>
      </c>
      <c r="M566" s="10">
        <v>6</v>
      </c>
      <c r="N566" s="10">
        <v>20</v>
      </c>
      <c r="O566">
        <v>2</v>
      </c>
      <c r="P566">
        <v>4</v>
      </c>
      <c r="Q566">
        <v>2</v>
      </c>
      <c r="R566">
        <v>4</v>
      </c>
      <c r="S566">
        <v>5</v>
      </c>
      <c r="T566" t="s">
        <v>126</v>
      </c>
    </row>
    <row r="567" spans="1:20" x14ac:dyDescent="0.3">
      <c r="A567">
        <v>2861</v>
      </c>
      <c r="B567">
        <v>1983</v>
      </c>
      <c r="C567" t="s">
        <v>28</v>
      </c>
      <c r="D567" t="s">
        <v>31</v>
      </c>
      <c r="E567" s="2">
        <v>24072</v>
      </c>
      <c r="F567">
        <v>1</v>
      </c>
      <c r="G567">
        <v>0</v>
      </c>
      <c r="H567" s="3">
        <v>41380</v>
      </c>
      <c r="I567">
        <v>79</v>
      </c>
      <c r="J567" s="10">
        <v>9</v>
      </c>
      <c r="K567" s="10">
        <v>1</v>
      </c>
      <c r="L567" s="10">
        <v>6</v>
      </c>
      <c r="M567" s="10">
        <v>3</v>
      </c>
      <c r="N567" s="10">
        <v>0</v>
      </c>
      <c r="O567">
        <v>1</v>
      </c>
      <c r="P567">
        <v>1</v>
      </c>
      <c r="Q567">
        <v>0</v>
      </c>
      <c r="R567">
        <v>2</v>
      </c>
      <c r="S567">
        <v>8</v>
      </c>
      <c r="T567" t="s">
        <v>127</v>
      </c>
    </row>
    <row r="568" spans="1:20" x14ac:dyDescent="0.3">
      <c r="A568">
        <v>2863</v>
      </c>
      <c r="B568">
        <v>1970</v>
      </c>
      <c r="C568" t="s">
        <v>28</v>
      </c>
      <c r="D568" t="s">
        <v>31</v>
      </c>
      <c r="E568" s="2"/>
      <c r="F568">
        <v>1</v>
      </c>
      <c r="G568">
        <v>2</v>
      </c>
      <c r="H568" s="3">
        <v>41509</v>
      </c>
      <c r="I568">
        <v>67</v>
      </c>
      <c r="J568" s="10">
        <v>738</v>
      </c>
      <c r="K568" s="10">
        <v>20</v>
      </c>
      <c r="L568" s="10">
        <v>172</v>
      </c>
      <c r="M568" s="10">
        <v>52</v>
      </c>
      <c r="N568" s="10">
        <v>50</v>
      </c>
      <c r="O568">
        <v>6</v>
      </c>
      <c r="P568">
        <v>2</v>
      </c>
      <c r="Q568">
        <v>3</v>
      </c>
      <c r="R568">
        <v>10</v>
      </c>
      <c r="S568">
        <v>7</v>
      </c>
      <c r="T568" t="s">
        <v>127</v>
      </c>
    </row>
    <row r="569" spans="1:20" x14ac:dyDescent="0.3">
      <c r="A569">
        <v>2868</v>
      </c>
      <c r="B569">
        <v>1949</v>
      </c>
      <c r="C569" t="s">
        <v>37</v>
      </c>
      <c r="D569" t="s">
        <v>31</v>
      </c>
      <c r="E569" s="2">
        <v>26518</v>
      </c>
      <c r="F569">
        <v>1</v>
      </c>
      <c r="G569">
        <v>1</v>
      </c>
      <c r="H569" s="3">
        <v>41372</v>
      </c>
      <c r="I569">
        <v>33</v>
      </c>
      <c r="J569" s="10">
        <v>20</v>
      </c>
      <c r="K569" s="10">
        <v>1</v>
      </c>
      <c r="L569" s="10">
        <v>28</v>
      </c>
      <c r="M569" s="10">
        <v>3</v>
      </c>
      <c r="N569" s="10">
        <v>3</v>
      </c>
      <c r="O569">
        <v>3</v>
      </c>
      <c r="P569">
        <v>2</v>
      </c>
      <c r="Q569">
        <v>0</v>
      </c>
      <c r="R569">
        <v>3</v>
      </c>
      <c r="S569">
        <v>8</v>
      </c>
      <c r="T569" t="s">
        <v>130</v>
      </c>
    </row>
    <row r="570" spans="1:20" x14ac:dyDescent="0.3">
      <c r="A570">
        <v>2870</v>
      </c>
      <c r="B570">
        <v>1973</v>
      </c>
      <c r="C570" t="s">
        <v>28</v>
      </c>
      <c r="D570" t="s">
        <v>33</v>
      </c>
      <c r="E570" s="2">
        <v>49094</v>
      </c>
      <c r="F570">
        <v>0</v>
      </c>
      <c r="G570">
        <v>1</v>
      </c>
      <c r="H570" s="3">
        <v>41173</v>
      </c>
      <c r="I570">
        <v>6</v>
      </c>
      <c r="J570" s="10">
        <v>376</v>
      </c>
      <c r="K570" s="10">
        <v>0</v>
      </c>
      <c r="L570" s="10">
        <v>38</v>
      </c>
      <c r="M570" s="10">
        <v>11</v>
      </c>
      <c r="N570" s="10">
        <v>8</v>
      </c>
      <c r="O570">
        <v>5</v>
      </c>
      <c r="P570">
        <v>6</v>
      </c>
      <c r="Q570">
        <v>3</v>
      </c>
      <c r="R570">
        <v>6</v>
      </c>
      <c r="S570">
        <v>6</v>
      </c>
      <c r="T570" t="s">
        <v>127</v>
      </c>
    </row>
    <row r="571" spans="1:20" x14ac:dyDescent="0.3">
      <c r="A571">
        <v>2874</v>
      </c>
      <c r="B571">
        <v>1988</v>
      </c>
      <c r="C571" t="s">
        <v>133</v>
      </c>
      <c r="D571" t="s">
        <v>29</v>
      </c>
      <c r="E571" s="2">
        <v>35388</v>
      </c>
      <c r="F571">
        <v>1</v>
      </c>
      <c r="G571">
        <v>0</v>
      </c>
      <c r="H571" s="3">
        <v>41340</v>
      </c>
      <c r="I571">
        <v>20</v>
      </c>
      <c r="J571" s="10">
        <v>6</v>
      </c>
      <c r="K571" s="10">
        <v>4</v>
      </c>
      <c r="L571" s="10">
        <v>7</v>
      </c>
      <c r="M571" s="10">
        <v>4</v>
      </c>
      <c r="N571" s="10">
        <v>3</v>
      </c>
      <c r="O571">
        <v>1</v>
      </c>
      <c r="P571">
        <v>1</v>
      </c>
      <c r="Q571">
        <v>0</v>
      </c>
      <c r="R571">
        <v>3</v>
      </c>
      <c r="S571">
        <v>7</v>
      </c>
      <c r="T571" t="s">
        <v>125</v>
      </c>
    </row>
    <row r="572" spans="1:20" x14ac:dyDescent="0.3">
      <c r="A572">
        <v>2875</v>
      </c>
      <c r="B572">
        <v>1978</v>
      </c>
      <c r="C572" t="s">
        <v>28</v>
      </c>
      <c r="D572" t="s">
        <v>33</v>
      </c>
      <c r="E572" s="2">
        <v>67023</v>
      </c>
      <c r="F572">
        <v>0</v>
      </c>
      <c r="G572">
        <v>0</v>
      </c>
      <c r="H572" s="3">
        <v>41702</v>
      </c>
      <c r="I572">
        <v>93</v>
      </c>
      <c r="J572" s="10">
        <v>444</v>
      </c>
      <c r="K572" s="10">
        <v>44</v>
      </c>
      <c r="L572" s="10">
        <v>382</v>
      </c>
      <c r="M572" s="10">
        <v>11</v>
      </c>
      <c r="N572" s="10">
        <v>8</v>
      </c>
      <c r="O572">
        <v>1</v>
      </c>
      <c r="P572">
        <v>3</v>
      </c>
      <c r="Q572">
        <v>7</v>
      </c>
      <c r="R572">
        <v>13</v>
      </c>
      <c r="S572">
        <v>2</v>
      </c>
      <c r="T572" t="s">
        <v>127</v>
      </c>
    </row>
    <row r="573" spans="1:20" x14ac:dyDescent="0.3">
      <c r="A573">
        <v>2877</v>
      </c>
      <c r="B573">
        <v>1974</v>
      </c>
      <c r="C573" t="s">
        <v>41</v>
      </c>
      <c r="D573" t="s">
        <v>35</v>
      </c>
      <c r="E573" s="2">
        <v>46014</v>
      </c>
      <c r="F573">
        <v>1</v>
      </c>
      <c r="G573">
        <v>1</v>
      </c>
      <c r="H573" s="3">
        <v>41295</v>
      </c>
      <c r="I573">
        <v>21</v>
      </c>
      <c r="J573" s="10">
        <v>410</v>
      </c>
      <c r="K573" s="10">
        <v>0</v>
      </c>
      <c r="L573" s="10">
        <v>59</v>
      </c>
      <c r="M573" s="10">
        <v>19</v>
      </c>
      <c r="N573" s="10">
        <v>9</v>
      </c>
      <c r="O573">
        <v>10</v>
      </c>
      <c r="P573">
        <v>7</v>
      </c>
      <c r="Q573">
        <v>1</v>
      </c>
      <c r="R573">
        <v>8</v>
      </c>
      <c r="S573">
        <v>7</v>
      </c>
      <c r="T573" t="s">
        <v>125</v>
      </c>
    </row>
    <row r="574" spans="1:20" x14ac:dyDescent="0.3">
      <c r="A574">
        <v>2878</v>
      </c>
      <c r="B574">
        <v>1947</v>
      </c>
      <c r="C574" t="s">
        <v>37</v>
      </c>
      <c r="D574" t="s">
        <v>33</v>
      </c>
      <c r="E574" s="2">
        <v>67472</v>
      </c>
      <c r="F574">
        <v>0</v>
      </c>
      <c r="G574">
        <v>1</v>
      </c>
      <c r="H574" s="3">
        <v>41545</v>
      </c>
      <c r="I574">
        <v>93</v>
      </c>
      <c r="J574" s="10">
        <v>162</v>
      </c>
      <c r="K574" s="10">
        <v>31</v>
      </c>
      <c r="L574" s="10">
        <v>127</v>
      </c>
      <c r="M574" s="10">
        <v>8</v>
      </c>
      <c r="N574" s="10">
        <v>17</v>
      </c>
      <c r="O574">
        <v>2</v>
      </c>
      <c r="P574">
        <v>4</v>
      </c>
      <c r="Q574">
        <v>2</v>
      </c>
      <c r="R574">
        <v>7</v>
      </c>
      <c r="S574">
        <v>3</v>
      </c>
      <c r="T574" t="s">
        <v>127</v>
      </c>
    </row>
    <row r="575" spans="1:20" x14ac:dyDescent="0.3">
      <c r="A575">
        <v>2882</v>
      </c>
      <c r="B575">
        <v>1975</v>
      </c>
      <c r="C575" t="s">
        <v>133</v>
      </c>
      <c r="D575" t="s">
        <v>29</v>
      </c>
      <c r="E575" s="2">
        <v>67893</v>
      </c>
      <c r="F575">
        <v>0</v>
      </c>
      <c r="G575">
        <v>1</v>
      </c>
      <c r="H575" s="3">
        <v>41183</v>
      </c>
      <c r="I575">
        <v>31</v>
      </c>
      <c r="J575" s="10">
        <v>711</v>
      </c>
      <c r="K575" s="10">
        <v>28</v>
      </c>
      <c r="L575" s="10">
        <v>142</v>
      </c>
      <c r="M575" s="10">
        <v>49</v>
      </c>
      <c r="N575" s="10">
        <v>18</v>
      </c>
      <c r="O575">
        <v>2</v>
      </c>
      <c r="P575">
        <v>3</v>
      </c>
      <c r="Q575">
        <v>2</v>
      </c>
      <c r="R575">
        <v>9</v>
      </c>
      <c r="S575">
        <v>8</v>
      </c>
      <c r="T575" t="s">
        <v>125</v>
      </c>
    </row>
    <row r="576" spans="1:20" x14ac:dyDescent="0.3">
      <c r="A576">
        <v>2886</v>
      </c>
      <c r="B576">
        <v>1971</v>
      </c>
      <c r="C576" t="s">
        <v>41</v>
      </c>
      <c r="D576" t="s">
        <v>29</v>
      </c>
      <c r="E576" s="2">
        <v>74290</v>
      </c>
      <c r="F576">
        <v>0</v>
      </c>
      <c r="G576">
        <v>1</v>
      </c>
      <c r="H576" s="3">
        <v>41498</v>
      </c>
      <c r="I576">
        <v>70</v>
      </c>
      <c r="J576" s="10">
        <v>1121</v>
      </c>
      <c r="K576" s="10">
        <v>0</v>
      </c>
      <c r="L576" s="10">
        <v>72</v>
      </c>
      <c r="M576" s="10">
        <v>0</v>
      </c>
      <c r="N576" s="10">
        <v>12</v>
      </c>
      <c r="O576">
        <v>4</v>
      </c>
      <c r="P576">
        <v>10</v>
      </c>
      <c r="Q576">
        <v>8</v>
      </c>
      <c r="R576">
        <v>10</v>
      </c>
      <c r="S576">
        <v>6</v>
      </c>
      <c r="T576" t="s">
        <v>127</v>
      </c>
    </row>
    <row r="577" spans="1:20" x14ac:dyDescent="0.3">
      <c r="A577">
        <v>2891</v>
      </c>
      <c r="B577">
        <v>1963</v>
      </c>
      <c r="C577" t="s">
        <v>28</v>
      </c>
      <c r="D577" t="s">
        <v>29</v>
      </c>
      <c r="E577" s="2">
        <v>68118</v>
      </c>
      <c r="F577">
        <v>0</v>
      </c>
      <c r="G577">
        <v>1</v>
      </c>
      <c r="H577" s="3">
        <v>41565</v>
      </c>
      <c r="I577">
        <v>51</v>
      </c>
      <c r="J577" s="10">
        <v>595</v>
      </c>
      <c r="K577" s="10">
        <v>23</v>
      </c>
      <c r="L577" s="10">
        <v>123</v>
      </c>
      <c r="M577" s="10">
        <v>10</v>
      </c>
      <c r="N577" s="10">
        <v>23</v>
      </c>
      <c r="O577">
        <v>2</v>
      </c>
      <c r="P577">
        <v>8</v>
      </c>
      <c r="Q577">
        <v>9</v>
      </c>
      <c r="R577">
        <v>4</v>
      </c>
      <c r="S577">
        <v>6</v>
      </c>
      <c r="T577" t="s">
        <v>130</v>
      </c>
    </row>
    <row r="578" spans="1:20" x14ac:dyDescent="0.3">
      <c r="A578">
        <v>2894</v>
      </c>
      <c r="B578">
        <v>1985</v>
      </c>
      <c r="C578" t="s">
        <v>28</v>
      </c>
      <c r="D578" t="s">
        <v>31</v>
      </c>
      <c r="E578" s="2">
        <v>72903</v>
      </c>
      <c r="F578">
        <v>0</v>
      </c>
      <c r="G578">
        <v>0</v>
      </c>
      <c r="H578" s="3">
        <v>41576</v>
      </c>
      <c r="I578">
        <v>74</v>
      </c>
      <c r="J578" s="10">
        <v>1067</v>
      </c>
      <c r="K578" s="10">
        <v>138</v>
      </c>
      <c r="L578" s="10">
        <v>750</v>
      </c>
      <c r="M578" s="10">
        <v>0</v>
      </c>
      <c r="N578" s="10">
        <v>19</v>
      </c>
      <c r="O578">
        <v>1</v>
      </c>
      <c r="P578">
        <v>7</v>
      </c>
      <c r="Q578">
        <v>5</v>
      </c>
      <c r="R578">
        <v>8</v>
      </c>
      <c r="S578">
        <v>4</v>
      </c>
      <c r="T578" t="s">
        <v>127</v>
      </c>
    </row>
    <row r="579" spans="1:20" x14ac:dyDescent="0.3">
      <c r="A579">
        <v>2895</v>
      </c>
      <c r="B579">
        <v>1963</v>
      </c>
      <c r="C579" t="s">
        <v>28</v>
      </c>
      <c r="D579" t="s">
        <v>31</v>
      </c>
      <c r="E579" s="2">
        <v>49980</v>
      </c>
      <c r="F579">
        <v>0</v>
      </c>
      <c r="G579">
        <v>1</v>
      </c>
      <c r="H579" s="3">
        <v>41570</v>
      </c>
      <c r="I579">
        <v>79</v>
      </c>
      <c r="J579" s="10">
        <v>104</v>
      </c>
      <c r="K579" s="10">
        <v>1</v>
      </c>
      <c r="L579" s="10">
        <v>54</v>
      </c>
      <c r="M579" s="10">
        <v>13</v>
      </c>
      <c r="N579" s="10">
        <v>9</v>
      </c>
      <c r="O579">
        <v>2</v>
      </c>
      <c r="P579">
        <v>3</v>
      </c>
      <c r="Q579">
        <v>1</v>
      </c>
      <c r="R579">
        <v>5</v>
      </c>
      <c r="S579">
        <v>5</v>
      </c>
      <c r="T579" t="s">
        <v>128</v>
      </c>
    </row>
    <row r="580" spans="1:20" x14ac:dyDescent="0.3">
      <c r="A580">
        <v>2902</v>
      </c>
      <c r="B580">
        <v>1958</v>
      </c>
      <c r="C580" t="s">
        <v>28</v>
      </c>
      <c r="D580" t="s">
        <v>35</v>
      </c>
      <c r="E580" s="2"/>
      <c r="F580">
        <v>1</v>
      </c>
      <c r="G580">
        <v>1</v>
      </c>
      <c r="H580" s="3">
        <v>41155</v>
      </c>
      <c r="I580">
        <v>87</v>
      </c>
      <c r="J580" s="10">
        <v>19</v>
      </c>
      <c r="K580" s="10">
        <v>4</v>
      </c>
      <c r="L580" s="10">
        <v>12</v>
      </c>
      <c r="M580" s="10">
        <v>2</v>
      </c>
      <c r="N580" s="10">
        <v>2</v>
      </c>
      <c r="O580">
        <v>1</v>
      </c>
      <c r="P580">
        <v>1</v>
      </c>
      <c r="Q580">
        <v>0</v>
      </c>
      <c r="R580">
        <v>3</v>
      </c>
      <c r="S580">
        <v>5</v>
      </c>
      <c r="T580" t="s">
        <v>131</v>
      </c>
    </row>
    <row r="581" spans="1:20" x14ac:dyDescent="0.3">
      <c r="A581">
        <v>2909</v>
      </c>
      <c r="B581">
        <v>1974</v>
      </c>
      <c r="C581" t="s">
        <v>37</v>
      </c>
      <c r="D581" t="s">
        <v>33</v>
      </c>
      <c r="E581" s="2">
        <v>78128</v>
      </c>
      <c r="F581">
        <v>0</v>
      </c>
      <c r="G581">
        <v>1</v>
      </c>
      <c r="H581" s="3">
        <v>41689</v>
      </c>
      <c r="I581">
        <v>89</v>
      </c>
      <c r="J581" s="10">
        <v>934</v>
      </c>
      <c r="K581" s="10">
        <v>24</v>
      </c>
      <c r="L581" s="10">
        <v>230</v>
      </c>
      <c r="M581" s="10">
        <v>16</v>
      </c>
      <c r="N581" s="10">
        <v>24</v>
      </c>
      <c r="O581">
        <v>2</v>
      </c>
      <c r="P581">
        <v>8</v>
      </c>
      <c r="Q581">
        <v>4</v>
      </c>
      <c r="R581">
        <v>6</v>
      </c>
      <c r="S581">
        <v>3</v>
      </c>
      <c r="T581" t="s">
        <v>129</v>
      </c>
    </row>
    <row r="582" spans="1:20" x14ac:dyDescent="0.3">
      <c r="A582">
        <v>2918</v>
      </c>
      <c r="B582">
        <v>1981</v>
      </c>
      <c r="C582" t="s">
        <v>28</v>
      </c>
      <c r="D582" t="s">
        <v>29</v>
      </c>
      <c r="E582" s="2">
        <v>28510</v>
      </c>
      <c r="F582">
        <v>1</v>
      </c>
      <c r="G582">
        <v>1</v>
      </c>
      <c r="H582" s="3">
        <v>41377</v>
      </c>
      <c r="I582">
        <v>72</v>
      </c>
      <c r="J582" s="10">
        <v>44</v>
      </c>
      <c r="K582" s="10">
        <v>5</v>
      </c>
      <c r="L582" s="10">
        <v>19</v>
      </c>
      <c r="M582" s="10">
        <v>0</v>
      </c>
      <c r="N582" s="10">
        <v>4</v>
      </c>
      <c r="O582">
        <v>3</v>
      </c>
      <c r="P582">
        <v>2</v>
      </c>
      <c r="Q582">
        <v>0</v>
      </c>
      <c r="R582">
        <v>4</v>
      </c>
      <c r="S582">
        <v>5</v>
      </c>
      <c r="T582" t="s">
        <v>127</v>
      </c>
    </row>
    <row r="583" spans="1:20" x14ac:dyDescent="0.3">
      <c r="A583">
        <v>2920</v>
      </c>
      <c r="B583">
        <v>1975</v>
      </c>
      <c r="C583" t="s">
        <v>37</v>
      </c>
      <c r="D583" t="s">
        <v>31</v>
      </c>
      <c r="E583" s="2">
        <v>52614</v>
      </c>
      <c r="F583">
        <v>0</v>
      </c>
      <c r="G583">
        <v>1</v>
      </c>
      <c r="H583" s="3">
        <v>41244</v>
      </c>
      <c r="I583">
        <v>63</v>
      </c>
      <c r="J583" s="10">
        <v>789</v>
      </c>
      <c r="K583" s="10">
        <v>0</v>
      </c>
      <c r="L583" s="10">
        <v>142</v>
      </c>
      <c r="M583" s="10">
        <v>12</v>
      </c>
      <c r="N583" s="10">
        <v>9</v>
      </c>
      <c r="O583">
        <v>2</v>
      </c>
      <c r="P583">
        <v>2</v>
      </c>
      <c r="Q583">
        <v>4</v>
      </c>
      <c r="R583">
        <v>8</v>
      </c>
      <c r="S583">
        <v>8</v>
      </c>
      <c r="T583" t="s">
        <v>132</v>
      </c>
    </row>
    <row r="584" spans="1:20" x14ac:dyDescent="0.3">
      <c r="A584">
        <v>2926</v>
      </c>
      <c r="B584">
        <v>1952</v>
      </c>
      <c r="C584" t="s">
        <v>41</v>
      </c>
      <c r="D584" t="s">
        <v>35</v>
      </c>
      <c r="E584" s="2">
        <v>55951</v>
      </c>
      <c r="F584">
        <v>0</v>
      </c>
      <c r="G584">
        <v>1</v>
      </c>
      <c r="H584" s="3">
        <v>41144</v>
      </c>
      <c r="I584">
        <v>62</v>
      </c>
      <c r="J584" s="10">
        <v>1241</v>
      </c>
      <c r="K584" s="10">
        <v>0</v>
      </c>
      <c r="L584" s="10">
        <v>80</v>
      </c>
      <c r="M584" s="10">
        <v>0</v>
      </c>
      <c r="N584" s="10">
        <v>13</v>
      </c>
      <c r="O584">
        <v>3</v>
      </c>
      <c r="P584">
        <v>3</v>
      </c>
      <c r="Q584">
        <v>6</v>
      </c>
      <c r="R584">
        <v>11</v>
      </c>
      <c r="S584">
        <v>8</v>
      </c>
      <c r="T584" t="s">
        <v>125</v>
      </c>
    </row>
    <row r="585" spans="1:20" x14ac:dyDescent="0.3">
      <c r="A585">
        <v>2928</v>
      </c>
      <c r="B585">
        <v>1975</v>
      </c>
      <c r="C585" t="s">
        <v>37</v>
      </c>
      <c r="D585" t="s">
        <v>31</v>
      </c>
      <c r="E585" s="2">
        <v>52614</v>
      </c>
      <c r="F585">
        <v>0</v>
      </c>
      <c r="G585">
        <v>1</v>
      </c>
      <c r="H585" s="3">
        <v>41244</v>
      </c>
      <c r="I585">
        <v>63</v>
      </c>
      <c r="J585" s="10">
        <v>789</v>
      </c>
      <c r="K585" s="10">
        <v>0</v>
      </c>
      <c r="L585" s="10">
        <v>142</v>
      </c>
      <c r="M585" s="10">
        <v>12</v>
      </c>
      <c r="N585" s="10">
        <v>9</v>
      </c>
      <c r="O585">
        <v>2</v>
      </c>
      <c r="P585">
        <v>2</v>
      </c>
      <c r="Q585">
        <v>4</v>
      </c>
      <c r="R585">
        <v>8</v>
      </c>
      <c r="S585">
        <v>8</v>
      </c>
      <c r="T585" t="s">
        <v>127</v>
      </c>
    </row>
    <row r="586" spans="1:20" x14ac:dyDescent="0.3">
      <c r="A586">
        <v>2929</v>
      </c>
      <c r="B586">
        <v>1976</v>
      </c>
      <c r="C586" t="s">
        <v>28</v>
      </c>
      <c r="D586" t="s">
        <v>31</v>
      </c>
      <c r="E586" s="2">
        <v>20180</v>
      </c>
      <c r="F586">
        <v>0</v>
      </c>
      <c r="G586">
        <v>0</v>
      </c>
      <c r="H586" s="3">
        <v>41325</v>
      </c>
      <c r="I586">
        <v>27</v>
      </c>
      <c r="J586" s="10">
        <v>18</v>
      </c>
      <c r="K586" s="10">
        <v>42</v>
      </c>
      <c r="L586" s="10">
        <v>24</v>
      </c>
      <c r="M586" s="10">
        <v>15</v>
      </c>
      <c r="N586" s="10">
        <v>20</v>
      </c>
      <c r="O586">
        <v>1</v>
      </c>
      <c r="P586">
        <v>2</v>
      </c>
      <c r="Q586">
        <v>1</v>
      </c>
      <c r="R586">
        <v>4</v>
      </c>
      <c r="S586">
        <v>7</v>
      </c>
      <c r="T586" t="s">
        <v>127</v>
      </c>
    </row>
    <row r="587" spans="1:20" x14ac:dyDescent="0.3">
      <c r="A587">
        <v>2930</v>
      </c>
      <c r="B587">
        <v>1978</v>
      </c>
      <c r="C587" t="s">
        <v>41</v>
      </c>
      <c r="D587" t="s">
        <v>31</v>
      </c>
      <c r="E587" s="2">
        <v>68092</v>
      </c>
      <c r="F587">
        <v>0</v>
      </c>
      <c r="G587">
        <v>0</v>
      </c>
      <c r="H587" s="3">
        <v>41624</v>
      </c>
      <c r="I587">
        <v>7</v>
      </c>
      <c r="J587" s="10">
        <v>852</v>
      </c>
      <c r="K587" s="10">
        <v>60</v>
      </c>
      <c r="L587" s="10">
        <v>207</v>
      </c>
      <c r="M587" s="10">
        <v>78</v>
      </c>
      <c r="N587" s="10">
        <v>36</v>
      </c>
      <c r="O587">
        <v>2</v>
      </c>
      <c r="P587">
        <v>2</v>
      </c>
      <c r="Q587">
        <v>6</v>
      </c>
      <c r="R587">
        <v>10</v>
      </c>
      <c r="S587">
        <v>5</v>
      </c>
      <c r="T587" t="s">
        <v>125</v>
      </c>
    </row>
    <row r="588" spans="1:20" x14ac:dyDescent="0.3">
      <c r="A588">
        <v>2931</v>
      </c>
      <c r="B588">
        <v>1978</v>
      </c>
      <c r="C588" t="s">
        <v>28</v>
      </c>
      <c r="D588" t="s">
        <v>29</v>
      </c>
      <c r="E588" s="2">
        <v>71847</v>
      </c>
      <c r="F588">
        <v>0</v>
      </c>
      <c r="G588">
        <v>0</v>
      </c>
      <c r="H588" s="3">
        <v>41173</v>
      </c>
      <c r="I588">
        <v>95</v>
      </c>
      <c r="J588" s="10">
        <v>737</v>
      </c>
      <c r="K588" s="10">
        <v>21</v>
      </c>
      <c r="L588" s="10">
        <v>106</v>
      </c>
      <c r="M588" s="10">
        <v>55</v>
      </c>
      <c r="N588" s="10">
        <v>63</v>
      </c>
      <c r="O588">
        <v>0</v>
      </c>
      <c r="P588">
        <v>6</v>
      </c>
      <c r="Q588">
        <v>7</v>
      </c>
      <c r="R588">
        <v>9</v>
      </c>
      <c r="S588">
        <v>3</v>
      </c>
      <c r="T588" t="s">
        <v>127</v>
      </c>
    </row>
    <row r="589" spans="1:20" x14ac:dyDescent="0.3">
      <c r="A589">
        <v>2936</v>
      </c>
      <c r="B589">
        <v>1982</v>
      </c>
      <c r="C589" t="s">
        <v>41</v>
      </c>
      <c r="D589" t="s">
        <v>35</v>
      </c>
      <c r="E589" s="2">
        <v>23661</v>
      </c>
      <c r="F589">
        <v>1</v>
      </c>
      <c r="G589">
        <v>0</v>
      </c>
      <c r="H589" s="3">
        <v>41612</v>
      </c>
      <c r="I589">
        <v>46</v>
      </c>
      <c r="J589" s="10">
        <v>18</v>
      </c>
      <c r="K589" s="10">
        <v>0</v>
      </c>
      <c r="L589" s="10">
        <v>4</v>
      </c>
      <c r="M589" s="10">
        <v>0</v>
      </c>
      <c r="N589" s="10">
        <v>0</v>
      </c>
      <c r="O589">
        <v>1</v>
      </c>
      <c r="P589">
        <v>1</v>
      </c>
      <c r="Q589">
        <v>0</v>
      </c>
      <c r="R589">
        <v>3</v>
      </c>
      <c r="S589">
        <v>7</v>
      </c>
      <c r="T589" t="s">
        <v>125</v>
      </c>
    </row>
    <row r="590" spans="1:20" x14ac:dyDescent="0.3">
      <c r="A590">
        <v>2937</v>
      </c>
      <c r="B590">
        <v>1974</v>
      </c>
      <c r="C590" t="s">
        <v>37</v>
      </c>
      <c r="D590" t="s">
        <v>31</v>
      </c>
      <c r="E590" s="2">
        <v>68352</v>
      </c>
      <c r="F590">
        <v>0</v>
      </c>
      <c r="G590">
        <v>1</v>
      </c>
      <c r="H590" s="3">
        <v>41514</v>
      </c>
      <c r="I590">
        <v>47</v>
      </c>
      <c r="J590" s="10">
        <v>614</v>
      </c>
      <c r="K590" s="10">
        <v>16</v>
      </c>
      <c r="L590" s="10">
        <v>132</v>
      </c>
      <c r="M590" s="10">
        <v>43</v>
      </c>
      <c r="N590" s="10">
        <v>33</v>
      </c>
      <c r="O590">
        <v>3</v>
      </c>
      <c r="P590">
        <v>8</v>
      </c>
      <c r="Q590">
        <v>5</v>
      </c>
      <c r="R590">
        <v>9</v>
      </c>
      <c r="S590">
        <v>6</v>
      </c>
      <c r="T590" t="s">
        <v>126</v>
      </c>
    </row>
    <row r="591" spans="1:20" x14ac:dyDescent="0.3">
      <c r="A591">
        <v>2939</v>
      </c>
      <c r="B591">
        <v>1970</v>
      </c>
      <c r="C591" t="s">
        <v>41</v>
      </c>
      <c r="D591" t="s">
        <v>35</v>
      </c>
      <c r="E591" s="2">
        <v>79419</v>
      </c>
      <c r="F591">
        <v>0</v>
      </c>
      <c r="G591">
        <v>0</v>
      </c>
      <c r="H591" s="3">
        <v>41812</v>
      </c>
      <c r="I591">
        <v>96</v>
      </c>
      <c r="J591" s="10">
        <v>751</v>
      </c>
      <c r="K591" s="10">
        <v>127</v>
      </c>
      <c r="L591" s="10">
        <v>687</v>
      </c>
      <c r="M591" s="10">
        <v>20</v>
      </c>
      <c r="N591" s="10">
        <v>15</v>
      </c>
      <c r="O591">
        <v>1</v>
      </c>
      <c r="P591">
        <v>4</v>
      </c>
      <c r="Q591">
        <v>6</v>
      </c>
      <c r="R591">
        <v>4</v>
      </c>
      <c r="S591">
        <v>2</v>
      </c>
      <c r="T591" t="s">
        <v>126</v>
      </c>
    </row>
    <row r="592" spans="1:20" x14ac:dyDescent="0.3">
      <c r="A592">
        <v>2942</v>
      </c>
      <c r="B592">
        <v>1964</v>
      </c>
      <c r="C592" t="s">
        <v>28</v>
      </c>
      <c r="D592" t="s">
        <v>31</v>
      </c>
      <c r="E592" s="2">
        <v>45906</v>
      </c>
      <c r="F592">
        <v>0</v>
      </c>
      <c r="G592">
        <v>1</v>
      </c>
      <c r="H592" s="3">
        <v>41401</v>
      </c>
      <c r="I592">
        <v>20</v>
      </c>
      <c r="J592" s="10">
        <v>305</v>
      </c>
      <c r="K592" s="10">
        <v>3</v>
      </c>
      <c r="L592" s="10">
        <v>27</v>
      </c>
      <c r="M592" s="10">
        <v>4</v>
      </c>
      <c r="N592" s="10">
        <v>3</v>
      </c>
      <c r="O592">
        <v>2</v>
      </c>
      <c r="P592">
        <v>5</v>
      </c>
      <c r="Q592">
        <v>4</v>
      </c>
      <c r="R592">
        <v>4</v>
      </c>
      <c r="S592">
        <v>5</v>
      </c>
      <c r="T592" t="s">
        <v>127</v>
      </c>
    </row>
    <row r="593" spans="1:20" x14ac:dyDescent="0.3">
      <c r="A593">
        <v>2945</v>
      </c>
      <c r="B593">
        <v>1955</v>
      </c>
      <c r="C593" t="s">
        <v>37</v>
      </c>
      <c r="D593" t="s">
        <v>35</v>
      </c>
      <c r="E593" s="2">
        <v>46015</v>
      </c>
      <c r="F593">
        <v>1</v>
      </c>
      <c r="G593">
        <v>1</v>
      </c>
      <c r="H593" s="3">
        <v>41742</v>
      </c>
      <c r="I593">
        <v>25</v>
      </c>
      <c r="J593" s="10">
        <v>38</v>
      </c>
      <c r="K593" s="10">
        <v>0</v>
      </c>
      <c r="L593" s="10">
        <v>2</v>
      </c>
      <c r="M593" s="10">
        <v>0</v>
      </c>
      <c r="N593" s="10">
        <v>0</v>
      </c>
      <c r="O593">
        <v>1</v>
      </c>
      <c r="P593">
        <v>1</v>
      </c>
      <c r="Q593">
        <v>0</v>
      </c>
      <c r="R593">
        <v>3</v>
      </c>
      <c r="S593">
        <v>7</v>
      </c>
      <c r="T593" t="s">
        <v>126</v>
      </c>
    </row>
    <row r="594" spans="1:20" x14ac:dyDescent="0.3">
      <c r="A594">
        <v>2948</v>
      </c>
      <c r="B594">
        <v>1954</v>
      </c>
      <c r="C594" t="s">
        <v>41</v>
      </c>
      <c r="D594" t="s">
        <v>29</v>
      </c>
      <c r="E594" s="2">
        <v>62637</v>
      </c>
      <c r="F594">
        <v>0</v>
      </c>
      <c r="G594">
        <v>1</v>
      </c>
      <c r="H594" s="3">
        <v>41699</v>
      </c>
      <c r="I594">
        <v>76</v>
      </c>
      <c r="J594" s="10">
        <v>104</v>
      </c>
      <c r="K594" s="10">
        <v>12</v>
      </c>
      <c r="L594" s="10">
        <v>48</v>
      </c>
      <c r="M594" s="10">
        <v>4</v>
      </c>
      <c r="N594" s="10">
        <v>12</v>
      </c>
      <c r="O594">
        <v>1</v>
      </c>
      <c r="P594">
        <v>2</v>
      </c>
      <c r="Q594">
        <v>2</v>
      </c>
      <c r="R594">
        <v>5</v>
      </c>
      <c r="S594">
        <v>2</v>
      </c>
      <c r="T594" t="s">
        <v>126</v>
      </c>
    </row>
    <row r="595" spans="1:20" x14ac:dyDescent="0.3">
      <c r="A595">
        <v>2952</v>
      </c>
      <c r="B595">
        <v>1977</v>
      </c>
      <c r="C595" t="s">
        <v>41</v>
      </c>
      <c r="D595" t="s">
        <v>31</v>
      </c>
      <c r="E595" s="2">
        <v>36273</v>
      </c>
      <c r="F595">
        <v>1</v>
      </c>
      <c r="G595">
        <v>0</v>
      </c>
      <c r="H595" s="3">
        <v>41745</v>
      </c>
      <c r="I595">
        <v>80</v>
      </c>
      <c r="J595" s="10">
        <v>29</v>
      </c>
      <c r="K595" s="10">
        <v>3</v>
      </c>
      <c r="L595" s="10">
        <v>30</v>
      </c>
      <c r="M595" s="10">
        <v>3</v>
      </c>
      <c r="N595" s="10">
        <v>2</v>
      </c>
      <c r="O595">
        <v>2</v>
      </c>
      <c r="P595">
        <v>3</v>
      </c>
      <c r="Q595">
        <v>0</v>
      </c>
      <c r="R595">
        <v>3</v>
      </c>
      <c r="S595">
        <v>6</v>
      </c>
      <c r="T595" t="s">
        <v>127</v>
      </c>
    </row>
    <row r="596" spans="1:20" x14ac:dyDescent="0.3">
      <c r="A596">
        <v>2958</v>
      </c>
      <c r="B596">
        <v>1978</v>
      </c>
      <c r="C596" t="s">
        <v>28</v>
      </c>
      <c r="D596" t="s">
        <v>33</v>
      </c>
      <c r="E596" s="2">
        <v>28442</v>
      </c>
      <c r="F596">
        <v>2</v>
      </c>
      <c r="G596">
        <v>0</v>
      </c>
      <c r="H596" s="3">
        <v>41694</v>
      </c>
      <c r="I596">
        <v>53</v>
      </c>
      <c r="J596" s="10">
        <v>19</v>
      </c>
      <c r="K596" s="10">
        <v>3</v>
      </c>
      <c r="L596" s="10">
        <v>10</v>
      </c>
      <c r="M596" s="10">
        <v>11</v>
      </c>
      <c r="N596" s="10">
        <v>8</v>
      </c>
      <c r="O596">
        <v>3</v>
      </c>
      <c r="P596">
        <v>2</v>
      </c>
      <c r="Q596">
        <v>1</v>
      </c>
      <c r="R596">
        <v>4</v>
      </c>
      <c r="S596">
        <v>4</v>
      </c>
      <c r="T596" t="s">
        <v>127</v>
      </c>
    </row>
    <row r="597" spans="1:20" x14ac:dyDescent="0.3">
      <c r="A597">
        <v>2961</v>
      </c>
      <c r="B597">
        <v>1982</v>
      </c>
      <c r="C597" t="s">
        <v>28</v>
      </c>
      <c r="D597" t="s">
        <v>33</v>
      </c>
      <c r="E597" s="2">
        <v>42081</v>
      </c>
      <c r="F597">
        <v>1</v>
      </c>
      <c r="G597">
        <v>0</v>
      </c>
      <c r="H597" s="3">
        <v>41331</v>
      </c>
      <c r="I597">
        <v>86</v>
      </c>
      <c r="J597" s="10">
        <v>175</v>
      </c>
      <c r="K597" s="10">
        <v>10</v>
      </c>
      <c r="L597" s="10">
        <v>110</v>
      </c>
      <c r="M597" s="10">
        <v>54</v>
      </c>
      <c r="N597" s="10">
        <v>6</v>
      </c>
      <c r="O597">
        <v>2</v>
      </c>
      <c r="P597">
        <v>6</v>
      </c>
      <c r="Q597">
        <v>3</v>
      </c>
      <c r="R597">
        <v>4</v>
      </c>
      <c r="S597">
        <v>6</v>
      </c>
      <c r="T597" t="s">
        <v>127</v>
      </c>
    </row>
    <row r="598" spans="1:20" x14ac:dyDescent="0.3">
      <c r="A598">
        <v>2963</v>
      </c>
      <c r="B598">
        <v>1979</v>
      </c>
      <c r="C598" t="s">
        <v>28</v>
      </c>
      <c r="D598" t="s">
        <v>35</v>
      </c>
      <c r="E598" s="2">
        <v>75507</v>
      </c>
      <c r="F598">
        <v>0</v>
      </c>
      <c r="G598">
        <v>0</v>
      </c>
      <c r="H598" s="3">
        <v>41761</v>
      </c>
      <c r="I598">
        <v>56</v>
      </c>
      <c r="J598" s="10">
        <v>709</v>
      </c>
      <c r="K598" s="10">
        <v>93</v>
      </c>
      <c r="L598" s="10">
        <v>374</v>
      </c>
      <c r="M598" s="10">
        <v>104</v>
      </c>
      <c r="N598" s="10">
        <v>80</v>
      </c>
      <c r="O598">
        <v>1</v>
      </c>
      <c r="P598">
        <v>8</v>
      </c>
      <c r="Q598">
        <v>6</v>
      </c>
      <c r="R598">
        <v>6</v>
      </c>
      <c r="S598">
        <v>3</v>
      </c>
      <c r="T598" t="s">
        <v>131</v>
      </c>
    </row>
    <row r="599" spans="1:20" x14ac:dyDescent="0.3">
      <c r="A599">
        <v>2964</v>
      </c>
      <c r="B599">
        <v>1981</v>
      </c>
      <c r="C599" t="s">
        <v>28</v>
      </c>
      <c r="D599" t="s">
        <v>33</v>
      </c>
      <c r="E599" s="2">
        <v>26872</v>
      </c>
      <c r="F599">
        <v>0</v>
      </c>
      <c r="G599">
        <v>0</v>
      </c>
      <c r="H599" s="3">
        <v>41563</v>
      </c>
      <c r="I599">
        <v>0</v>
      </c>
      <c r="J599" s="10">
        <v>3</v>
      </c>
      <c r="K599" s="10">
        <v>10</v>
      </c>
      <c r="L599" s="10">
        <v>8</v>
      </c>
      <c r="M599" s="10">
        <v>3</v>
      </c>
      <c r="N599" s="10">
        <v>16</v>
      </c>
      <c r="O599">
        <v>1</v>
      </c>
      <c r="P599">
        <v>1</v>
      </c>
      <c r="Q599">
        <v>1</v>
      </c>
      <c r="R599">
        <v>2</v>
      </c>
      <c r="S599">
        <v>6</v>
      </c>
      <c r="T599" t="s">
        <v>126</v>
      </c>
    </row>
    <row r="600" spans="1:20" x14ac:dyDescent="0.3">
      <c r="A600">
        <v>2968</v>
      </c>
      <c r="B600">
        <v>1943</v>
      </c>
      <c r="C600" t="s">
        <v>37</v>
      </c>
      <c r="D600" t="s">
        <v>29</v>
      </c>
      <c r="E600" s="2">
        <v>48948</v>
      </c>
      <c r="F600">
        <v>0</v>
      </c>
      <c r="G600">
        <v>0</v>
      </c>
      <c r="H600" s="3">
        <v>41306</v>
      </c>
      <c r="I600">
        <v>53</v>
      </c>
      <c r="J600" s="10">
        <v>437</v>
      </c>
      <c r="K600" s="10">
        <v>8</v>
      </c>
      <c r="L600" s="10">
        <v>206</v>
      </c>
      <c r="M600" s="10">
        <v>160</v>
      </c>
      <c r="N600" s="10">
        <v>49</v>
      </c>
      <c r="O600">
        <v>2</v>
      </c>
      <c r="P600">
        <v>7</v>
      </c>
      <c r="Q600">
        <v>10</v>
      </c>
      <c r="R600">
        <v>5</v>
      </c>
      <c r="S600">
        <v>6</v>
      </c>
      <c r="T600" t="s">
        <v>131</v>
      </c>
    </row>
    <row r="601" spans="1:20" x14ac:dyDescent="0.3">
      <c r="A601">
        <v>2975</v>
      </c>
      <c r="B601">
        <v>1976</v>
      </c>
      <c r="C601" t="s">
        <v>28</v>
      </c>
      <c r="D601" t="s">
        <v>35</v>
      </c>
      <c r="E601" s="2">
        <v>85606</v>
      </c>
      <c r="F601">
        <v>0</v>
      </c>
      <c r="G601">
        <v>1</v>
      </c>
      <c r="H601" s="3">
        <v>41225</v>
      </c>
      <c r="I601">
        <v>89</v>
      </c>
      <c r="J601" s="10">
        <v>717</v>
      </c>
      <c r="K601" s="10">
        <v>42</v>
      </c>
      <c r="L601" s="10">
        <v>864</v>
      </c>
      <c r="M601" s="10">
        <v>219</v>
      </c>
      <c r="N601" s="10">
        <v>30</v>
      </c>
      <c r="O601">
        <v>2</v>
      </c>
      <c r="P601">
        <v>6</v>
      </c>
      <c r="Q601">
        <v>7</v>
      </c>
      <c r="R601">
        <v>9</v>
      </c>
      <c r="S601">
        <v>3</v>
      </c>
      <c r="T601" t="s">
        <v>127</v>
      </c>
    </row>
    <row r="602" spans="1:20" x14ac:dyDescent="0.3">
      <c r="A602">
        <v>2980</v>
      </c>
      <c r="B602">
        <v>1952</v>
      </c>
      <c r="C602" t="s">
        <v>41</v>
      </c>
      <c r="D602" t="s">
        <v>31</v>
      </c>
      <c r="E602" s="2">
        <v>8820</v>
      </c>
      <c r="F602">
        <v>1</v>
      </c>
      <c r="G602">
        <v>1</v>
      </c>
      <c r="H602" s="3">
        <v>41355</v>
      </c>
      <c r="I602">
        <v>52</v>
      </c>
      <c r="J602" s="10">
        <v>12</v>
      </c>
      <c r="K602" s="10">
        <v>0</v>
      </c>
      <c r="L602" s="10">
        <v>13</v>
      </c>
      <c r="M602" s="10">
        <v>4</v>
      </c>
      <c r="N602" s="10">
        <v>2</v>
      </c>
      <c r="O602">
        <v>4</v>
      </c>
      <c r="P602">
        <v>3</v>
      </c>
      <c r="Q602">
        <v>0</v>
      </c>
      <c r="R602">
        <v>3</v>
      </c>
      <c r="S602">
        <v>8</v>
      </c>
      <c r="T602" t="s">
        <v>126</v>
      </c>
    </row>
    <row r="603" spans="1:20" x14ac:dyDescent="0.3">
      <c r="A603">
        <v>2986</v>
      </c>
      <c r="B603">
        <v>1976</v>
      </c>
      <c r="C603" t="s">
        <v>28</v>
      </c>
      <c r="D603" t="s">
        <v>33</v>
      </c>
      <c r="E603" s="2">
        <v>30772</v>
      </c>
      <c r="F603">
        <v>1</v>
      </c>
      <c r="G603">
        <v>1</v>
      </c>
      <c r="H603" s="3">
        <v>41710</v>
      </c>
      <c r="I603">
        <v>89</v>
      </c>
      <c r="J603" s="10">
        <v>7</v>
      </c>
      <c r="K603" s="10">
        <v>2</v>
      </c>
      <c r="L603" s="10">
        <v>4</v>
      </c>
      <c r="M603" s="10">
        <v>2</v>
      </c>
      <c r="N603" s="10">
        <v>1</v>
      </c>
      <c r="O603">
        <v>1</v>
      </c>
      <c r="P603">
        <v>1</v>
      </c>
      <c r="Q603">
        <v>0</v>
      </c>
      <c r="R603">
        <v>2</v>
      </c>
      <c r="S603">
        <v>6</v>
      </c>
      <c r="T603" t="s">
        <v>126</v>
      </c>
    </row>
    <row r="604" spans="1:20" x14ac:dyDescent="0.3">
      <c r="A604">
        <v>2995</v>
      </c>
      <c r="B604">
        <v>1957</v>
      </c>
      <c r="C604" t="s">
        <v>41</v>
      </c>
      <c r="D604" t="s">
        <v>35</v>
      </c>
      <c r="E604" s="2">
        <v>66636</v>
      </c>
      <c r="F604">
        <v>0</v>
      </c>
      <c r="G604">
        <v>0</v>
      </c>
      <c r="H604" s="3">
        <v>41503</v>
      </c>
      <c r="I604">
        <v>64</v>
      </c>
      <c r="J604" s="10">
        <v>291</v>
      </c>
      <c r="K604" s="10">
        <v>10</v>
      </c>
      <c r="L604" s="10">
        <v>689</v>
      </c>
      <c r="M604" s="10">
        <v>84</v>
      </c>
      <c r="N604" s="10">
        <v>10</v>
      </c>
      <c r="O604">
        <v>1</v>
      </c>
      <c r="P604">
        <v>3</v>
      </c>
      <c r="Q604">
        <v>4</v>
      </c>
      <c r="R604">
        <v>9</v>
      </c>
      <c r="S604">
        <v>1</v>
      </c>
      <c r="T604" t="s">
        <v>127</v>
      </c>
    </row>
    <row r="605" spans="1:20" x14ac:dyDescent="0.3">
      <c r="A605">
        <v>3005</v>
      </c>
      <c r="B605">
        <v>1992</v>
      </c>
      <c r="C605" t="s">
        <v>28</v>
      </c>
      <c r="D605" t="s">
        <v>31</v>
      </c>
      <c r="E605" s="2">
        <v>83528</v>
      </c>
      <c r="F605">
        <v>0</v>
      </c>
      <c r="G605">
        <v>0</v>
      </c>
      <c r="H605" s="3">
        <v>41760</v>
      </c>
      <c r="I605">
        <v>7</v>
      </c>
      <c r="J605" s="10">
        <v>530</v>
      </c>
      <c r="K605" s="10">
        <v>117</v>
      </c>
      <c r="L605" s="10">
        <v>678</v>
      </c>
      <c r="M605" s="10">
        <v>134</v>
      </c>
      <c r="N605" s="10">
        <v>44</v>
      </c>
      <c r="O605">
        <v>1</v>
      </c>
      <c r="P605">
        <v>4</v>
      </c>
      <c r="Q605">
        <v>10</v>
      </c>
      <c r="R605">
        <v>8</v>
      </c>
      <c r="S605">
        <v>1</v>
      </c>
      <c r="T605" t="s">
        <v>127</v>
      </c>
    </row>
    <row r="606" spans="1:20" x14ac:dyDescent="0.3">
      <c r="A606">
        <v>3006</v>
      </c>
      <c r="B606">
        <v>1976</v>
      </c>
      <c r="C606" t="s">
        <v>28</v>
      </c>
      <c r="D606" t="s">
        <v>29</v>
      </c>
      <c r="E606" s="2">
        <v>30992</v>
      </c>
      <c r="F606">
        <v>1</v>
      </c>
      <c r="G606">
        <v>0</v>
      </c>
      <c r="H606" s="3">
        <v>41386</v>
      </c>
      <c r="I606">
        <v>83</v>
      </c>
      <c r="J606" s="10">
        <v>17</v>
      </c>
      <c r="K606" s="10">
        <v>0</v>
      </c>
      <c r="L606" s="10">
        <v>14</v>
      </c>
      <c r="M606" s="10">
        <v>7</v>
      </c>
      <c r="N606" s="10">
        <v>3</v>
      </c>
      <c r="O606">
        <v>1</v>
      </c>
      <c r="P606">
        <v>1</v>
      </c>
      <c r="Q606">
        <v>0</v>
      </c>
      <c r="R606">
        <v>3</v>
      </c>
      <c r="S606">
        <v>7</v>
      </c>
      <c r="T606" t="s">
        <v>126</v>
      </c>
    </row>
    <row r="607" spans="1:20" x14ac:dyDescent="0.3">
      <c r="A607">
        <v>3007</v>
      </c>
      <c r="B607">
        <v>1966</v>
      </c>
      <c r="C607" t="s">
        <v>28</v>
      </c>
      <c r="D607" t="s">
        <v>35</v>
      </c>
      <c r="E607" s="2">
        <v>37758</v>
      </c>
      <c r="F607">
        <v>1</v>
      </c>
      <c r="G607">
        <v>1</v>
      </c>
      <c r="H607" s="3">
        <v>41186</v>
      </c>
      <c r="I607">
        <v>49</v>
      </c>
      <c r="J607" s="10">
        <v>27</v>
      </c>
      <c r="K607" s="10">
        <v>2</v>
      </c>
      <c r="L607" s="10">
        <v>10</v>
      </c>
      <c r="M607" s="10">
        <v>0</v>
      </c>
      <c r="N607" s="10">
        <v>0</v>
      </c>
      <c r="O607">
        <v>2</v>
      </c>
      <c r="P607">
        <v>1</v>
      </c>
      <c r="Q607">
        <v>0</v>
      </c>
      <c r="R607">
        <v>3</v>
      </c>
      <c r="S607">
        <v>8</v>
      </c>
      <c r="T607" t="s">
        <v>128</v>
      </c>
    </row>
    <row r="608" spans="1:20" x14ac:dyDescent="0.3">
      <c r="A608">
        <v>3009</v>
      </c>
      <c r="B608">
        <v>1962</v>
      </c>
      <c r="C608" t="s">
        <v>37</v>
      </c>
      <c r="D608" t="s">
        <v>42</v>
      </c>
      <c r="E608" s="2">
        <v>71670</v>
      </c>
      <c r="F608">
        <v>0</v>
      </c>
      <c r="G608">
        <v>0</v>
      </c>
      <c r="H608" s="3">
        <v>41464</v>
      </c>
      <c r="I608">
        <v>8</v>
      </c>
      <c r="J608" s="10">
        <v>1462</v>
      </c>
      <c r="K608" s="10">
        <v>16</v>
      </c>
      <c r="L608" s="10">
        <v>128</v>
      </c>
      <c r="M608" s="10">
        <v>0</v>
      </c>
      <c r="N608" s="10">
        <v>0</v>
      </c>
      <c r="O608">
        <v>1</v>
      </c>
      <c r="P608">
        <v>5</v>
      </c>
      <c r="Q608">
        <v>3</v>
      </c>
      <c r="R608">
        <v>6</v>
      </c>
      <c r="S608">
        <v>6</v>
      </c>
      <c r="T608" t="s">
        <v>127</v>
      </c>
    </row>
    <row r="609" spans="1:20" x14ac:dyDescent="0.3">
      <c r="A609">
        <v>3010</v>
      </c>
      <c r="B609">
        <v>1989</v>
      </c>
      <c r="C609" t="s">
        <v>41</v>
      </c>
      <c r="D609" t="s">
        <v>35</v>
      </c>
      <c r="E609" s="2">
        <v>88420</v>
      </c>
      <c r="F609">
        <v>0</v>
      </c>
      <c r="G609">
        <v>0</v>
      </c>
      <c r="H609" s="3">
        <v>41761</v>
      </c>
      <c r="I609">
        <v>87</v>
      </c>
      <c r="J609" s="10">
        <v>957</v>
      </c>
      <c r="K609" s="10">
        <v>153</v>
      </c>
      <c r="L609" s="10">
        <v>612</v>
      </c>
      <c r="M609" s="10">
        <v>99</v>
      </c>
      <c r="N609" s="10">
        <v>95</v>
      </c>
      <c r="O609">
        <v>1</v>
      </c>
      <c r="P609">
        <v>4</v>
      </c>
      <c r="Q609">
        <v>7</v>
      </c>
      <c r="R609">
        <v>8</v>
      </c>
      <c r="S609">
        <v>1</v>
      </c>
      <c r="T609" t="s">
        <v>127</v>
      </c>
    </row>
    <row r="610" spans="1:20" x14ac:dyDescent="0.3">
      <c r="A610">
        <v>3011</v>
      </c>
      <c r="B610">
        <v>1965</v>
      </c>
      <c r="C610" t="s">
        <v>28</v>
      </c>
      <c r="D610" t="s">
        <v>33</v>
      </c>
      <c r="E610" s="2">
        <v>69139</v>
      </c>
      <c r="F610">
        <v>0</v>
      </c>
      <c r="G610">
        <v>1</v>
      </c>
      <c r="H610" s="3">
        <v>41666</v>
      </c>
      <c r="I610">
        <v>23</v>
      </c>
      <c r="J610" s="10">
        <v>86</v>
      </c>
      <c r="K610" s="10">
        <v>12</v>
      </c>
      <c r="L610" s="10">
        <v>75</v>
      </c>
      <c r="M610" s="10">
        <v>33</v>
      </c>
      <c r="N610" s="10">
        <v>15</v>
      </c>
      <c r="O610">
        <v>1</v>
      </c>
      <c r="P610">
        <v>4</v>
      </c>
      <c r="Q610">
        <v>1</v>
      </c>
      <c r="R610">
        <v>5</v>
      </c>
      <c r="S610">
        <v>4</v>
      </c>
      <c r="T610" t="s">
        <v>125</v>
      </c>
    </row>
    <row r="611" spans="1:20" x14ac:dyDescent="0.3">
      <c r="A611">
        <v>3025</v>
      </c>
      <c r="B611">
        <v>1958</v>
      </c>
      <c r="C611" t="s">
        <v>28</v>
      </c>
      <c r="D611" t="s">
        <v>31</v>
      </c>
      <c r="E611" s="2">
        <v>49967</v>
      </c>
      <c r="F611">
        <v>0</v>
      </c>
      <c r="G611">
        <v>1</v>
      </c>
      <c r="H611" s="3">
        <v>41463</v>
      </c>
      <c r="I611">
        <v>4</v>
      </c>
      <c r="J611" s="10">
        <v>212</v>
      </c>
      <c r="K611" s="10">
        <v>6</v>
      </c>
      <c r="L611" s="10">
        <v>69</v>
      </c>
      <c r="M611" s="10">
        <v>4</v>
      </c>
      <c r="N611" s="10">
        <v>12</v>
      </c>
      <c r="O611">
        <v>3</v>
      </c>
      <c r="P611">
        <v>6</v>
      </c>
      <c r="Q611">
        <v>1</v>
      </c>
      <c r="R611">
        <v>5</v>
      </c>
      <c r="S611">
        <v>7</v>
      </c>
      <c r="T611" t="s">
        <v>126</v>
      </c>
    </row>
    <row r="612" spans="1:20" x14ac:dyDescent="0.3">
      <c r="A612">
        <v>3032</v>
      </c>
      <c r="B612">
        <v>1984</v>
      </c>
      <c r="C612" t="s">
        <v>28</v>
      </c>
      <c r="D612" t="s">
        <v>33</v>
      </c>
      <c r="E612" s="2">
        <v>24570</v>
      </c>
      <c r="F612">
        <v>1</v>
      </c>
      <c r="G612">
        <v>0</v>
      </c>
      <c r="H612" s="3">
        <v>41332</v>
      </c>
      <c r="I612">
        <v>97</v>
      </c>
      <c r="J612" s="10">
        <v>28</v>
      </c>
      <c r="K612" s="10">
        <v>34</v>
      </c>
      <c r="L612" s="10">
        <v>62</v>
      </c>
      <c r="M612" s="10">
        <v>11</v>
      </c>
      <c r="N612" s="10">
        <v>14</v>
      </c>
      <c r="O612">
        <v>3</v>
      </c>
      <c r="P612">
        <v>4</v>
      </c>
      <c r="Q612">
        <v>0</v>
      </c>
      <c r="R612">
        <v>4</v>
      </c>
      <c r="S612">
        <v>9</v>
      </c>
      <c r="T612" t="s">
        <v>127</v>
      </c>
    </row>
    <row r="613" spans="1:20" x14ac:dyDescent="0.3">
      <c r="A613">
        <v>3033</v>
      </c>
      <c r="B613">
        <v>1963</v>
      </c>
      <c r="C613" t="s">
        <v>41</v>
      </c>
      <c r="D613" t="s">
        <v>35</v>
      </c>
      <c r="E613" s="2">
        <v>38620</v>
      </c>
      <c r="F613">
        <v>0</v>
      </c>
      <c r="G613">
        <v>0</v>
      </c>
      <c r="H613" s="3">
        <v>41405</v>
      </c>
      <c r="I613">
        <v>56</v>
      </c>
      <c r="J613" s="10">
        <v>112</v>
      </c>
      <c r="K613" s="10">
        <v>17</v>
      </c>
      <c r="L613" s="10">
        <v>44</v>
      </c>
      <c r="M613" s="10">
        <v>34</v>
      </c>
      <c r="N613" s="10">
        <v>22</v>
      </c>
      <c r="O613">
        <v>1</v>
      </c>
      <c r="P613">
        <v>2</v>
      </c>
      <c r="Q613">
        <v>5</v>
      </c>
      <c r="R613">
        <v>3</v>
      </c>
      <c r="S613">
        <v>3</v>
      </c>
      <c r="T613" t="s">
        <v>131</v>
      </c>
    </row>
    <row r="614" spans="1:20" x14ac:dyDescent="0.3">
      <c r="A614">
        <v>3037</v>
      </c>
      <c r="B614">
        <v>1983</v>
      </c>
      <c r="C614" t="s">
        <v>37</v>
      </c>
      <c r="D614" t="s">
        <v>33</v>
      </c>
      <c r="E614" s="2">
        <v>50150</v>
      </c>
      <c r="F614">
        <v>0</v>
      </c>
      <c r="G614">
        <v>0</v>
      </c>
      <c r="H614" s="3">
        <v>41445</v>
      </c>
      <c r="I614">
        <v>32</v>
      </c>
      <c r="J614" s="10">
        <v>135</v>
      </c>
      <c r="K614" s="10">
        <v>46</v>
      </c>
      <c r="L614" s="10">
        <v>92</v>
      </c>
      <c r="M614" s="10">
        <v>65</v>
      </c>
      <c r="N614" s="10">
        <v>61</v>
      </c>
      <c r="O614">
        <v>2</v>
      </c>
      <c r="P614">
        <v>5</v>
      </c>
      <c r="Q614">
        <v>2</v>
      </c>
      <c r="R614">
        <v>7</v>
      </c>
      <c r="S614">
        <v>5</v>
      </c>
      <c r="T614" t="s">
        <v>126</v>
      </c>
    </row>
    <row r="615" spans="1:20" x14ac:dyDescent="0.3">
      <c r="A615">
        <v>3050</v>
      </c>
      <c r="B615">
        <v>1966</v>
      </c>
      <c r="C615" t="s">
        <v>28</v>
      </c>
      <c r="D615" t="s">
        <v>33</v>
      </c>
      <c r="E615" s="2">
        <v>54198</v>
      </c>
      <c r="F615">
        <v>1</v>
      </c>
      <c r="G615">
        <v>1</v>
      </c>
      <c r="H615" s="3">
        <v>41625</v>
      </c>
      <c r="I615">
        <v>13</v>
      </c>
      <c r="J615" s="10">
        <v>185</v>
      </c>
      <c r="K615" s="10">
        <v>0</v>
      </c>
      <c r="L615" s="10">
        <v>28</v>
      </c>
      <c r="M615" s="10">
        <v>3</v>
      </c>
      <c r="N615" s="10">
        <v>2</v>
      </c>
      <c r="O615">
        <v>6</v>
      </c>
      <c r="P615">
        <v>3</v>
      </c>
      <c r="Q615">
        <v>1</v>
      </c>
      <c r="R615">
        <v>6</v>
      </c>
      <c r="S615">
        <v>4</v>
      </c>
      <c r="T615" t="s">
        <v>127</v>
      </c>
    </row>
    <row r="616" spans="1:20" x14ac:dyDescent="0.3">
      <c r="A616">
        <v>3056</v>
      </c>
      <c r="B616">
        <v>1978</v>
      </c>
      <c r="C616" t="s">
        <v>28</v>
      </c>
      <c r="D616" t="s">
        <v>29</v>
      </c>
      <c r="E616" s="2">
        <v>63693</v>
      </c>
      <c r="F616">
        <v>0</v>
      </c>
      <c r="G616">
        <v>1</v>
      </c>
      <c r="H616" s="3">
        <v>41561</v>
      </c>
      <c r="I616">
        <v>63</v>
      </c>
      <c r="J616" s="10">
        <v>587</v>
      </c>
      <c r="K616" s="10">
        <v>43</v>
      </c>
      <c r="L616" s="10">
        <v>337</v>
      </c>
      <c r="M616" s="10">
        <v>42</v>
      </c>
      <c r="N616" s="10">
        <v>87</v>
      </c>
      <c r="O616">
        <v>3</v>
      </c>
      <c r="P616">
        <v>11</v>
      </c>
      <c r="Q616">
        <v>6</v>
      </c>
      <c r="R616">
        <v>9</v>
      </c>
      <c r="S616">
        <v>6</v>
      </c>
      <c r="T616" t="s">
        <v>125</v>
      </c>
    </row>
    <row r="617" spans="1:20" x14ac:dyDescent="0.3">
      <c r="A617">
        <v>3066</v>
      </c>
      <c r="B617">
        <v>1975</v>
      </c>
      <c r="C617" t="s">
        <v>37</v>
      </c>
      <c r="D617" t="s">
        <v>35</v>
      </c>
      <c r="E617" s="2">
        <v>61905</v>
      </c>
      <c r="F617">
        <v>0</v>
      </c>
      <c r="G617">
        <v>1</v>
      </c>
      <c r="H617" s="3">
        <v>41674</v>
      </c>
      <c r="I617">
        <v>2</v>
      </c>
      <c r="J617" s="10">
        <v>167</v>
      </c>
      <c r="K617" s="10">
        <v>0</v>
      </c>
      <c r="L617" s="10">
        <v>43</v>
      </c>
      <c r="M617" s="10">
        <v>6</v>
      </c>
      <c r="N617" s="10">
        <v>2</v>
      </c>
      <c r="O617">
        <v>2</v>
      </c>
      <c r="P617">
        <v>4</v>
      </c>
      <c r="Q617">
        <v>2</v>
      </c>
      <c r="R617">
        <v>4</v>
      </c>
      <c r="S617">
        <v>5</v>
      </c>
      <c r="T617" t="s">
        <v>125</v>
      </c>
    </row>
    <row r="618" spans="1:20" x14ac:dyDescent="0.3">
      <c r="A618">
        <v>3068</v>
      </c>
      <c r="B618">
        <v>1990</v>
      </c>
      <c r="C618" t="s">
        <v>28</v>
      </c>
      <c r="D618" t="s">
        <v>33</v>
      </c>
      <c r="E618" s="2">
        <v>18351</v>
      </c>
      <c r="F618">
        <v>0</v>
      </c>
      <c r="G618">
        <v>0</v>
      </c>
      <c r="H618" s="3">
        <v>41576</v>
      </c>
      <c r="I618">
        <v>1</v>
      </c>
      <c r="J618" s="10">
        <v>1</v>
      </c>
      <c r="K618" s="10">
        <v>12</v>
      </c>
      <c r="L618" s="10">
        <v>9</v>
      </c>
      <c r="M618" s="10">
        <v>0</v>
      </c>
      <c r="N618" s="10">
        <v>14</v>
      </c>
      <c r="O618">
        <v>1</v>
      </c>
      <c r="P618">
        <v>2</v>
      </c>
      <c r="Q618">
        <v>0</v>
      </c>
      <c r="R618">
        <v>3</v>
      </c>
      <c r="S618">
        <v>7</v>
      </c>
      <c r="T618" t="s">
        <v>127</v>
      </c>
    </row>
    <row r="619" spans="1:20" x14ac:dyDescent="0.3">
      <c r="A619">
        <v>3074</v>
      </c>
      <c r="B619">
        <v>1984</v>
      </c>
      <c r="C619" t="s">
        <v>37</v>
      </c>
      <c r="D619" t="s">
        <v>33</v>
      </c>
      <c r="E619" s="2">
        <v>70643</v>
      </c>
      <c r="F619">
        <v>0</v>
      </c>
      <c r="G619">
        <v>0</v>
      </c>
      <c r="H619" s="3">
        <v>41197</v>
      </c>
      <c r="I619">
        <v>66</v>
      </c>
      <c r="J619" s="10">
        <v>1218</v>
      </c>
      <c r="K619" s="10">
        <v>107</v>
      </c>
      <c r="L619" s="10">
        <v>304</v>
      </c>
      <c r="M619" s="10">
        <v>23</v>
      </c>
      <c r="N619" s="10">
        <v>143</v>
      </c>
      <c r="O619">
        <v>1</v>
      </c>
      <c r="P619">
        <v>5</v>
      </c>
      <c r="Q619">
        <v>8</v>
      </c>
      <c r="R619">
        <v>4</v>
      </c>
      <c r="S619">
        <v>6</v>
      </c>
      <c r="T619" t="s">
        <v>127</v>
      </c>
    </row>
    <row r="620" spans="1:20" x14ac:dyDescent="0.3">
      <c r="A620">
        <v>3075</v>
      </c>
      <c r="B620">
        <v>1972</v>
      </c>
      <c r="C620" t="s">
        <v>37</v>
      </c>
      <c r="D620" t="s">
        <v>33</v>
      </c>
      <c r="E620" s="2">
        <v>59973</v>
      </c>
      <c r="F620">
        <v>0</v>
      </c>
      <c r="G620">
        <v>0</v>
      </c>
      <c r="H620" s="3">
        <v>41528</v>
      </c>
      <c r="I620">
        <v>47</v>
      </c>
      <c r="J620" s="10">
        <v>130</v>
      </c>
      <c r="K620" s="10">
        <v>30</v>
      </c>
      <c r="L620" s="10">
        <v>168</v>
      </c>
      <c r="M620" s="10">
        <v>20</v>
      </c>
      <c r="N620" s="10">
        <v>34</v>
      </c>
      <c r="O620">
        <v>1</v>
      </c>
      <c r="P620">
        <v>3</v>
      </c>
      <c r="Q620">
        <v>4</v>
      </c>
      <c r="R620">
        <v>7</v>
      </c>
      <c r="S620">
        <v>1</v>
      </c>
      <c r="T620" t="s">
        <v>127</v>
      </c>
    </row>
    <row r="621" spans="1:20" x14ac:dyDescent="0.3">
      <c r="A621">
        <v>3076</v>
      </c>
      <c r="B621">
        <v>1975</v>
      </c>
      <c r="C621" t="s">
        <v>28</v>
      </c>
      <c r="D621" t="s">
        <v>35</v>
      </c>
      <c r="E621" s="2">
        <v>66653</v>
      </c>
      <c r="F621">
        <v>1</v>
      </c>
      <c r="G621">
        <v>1</v>
      </c>
      <c r="H621" s="3">
        <v>41159</v>
      </c>
      <c r="I621">
        <v>18</v>
      </c>
      <c r="J621" s="10">
        <v>452</v>
      </c>
      <c r="K621" s="10">
        <v>18</v>
      </c>
      <c r="L621" s="10">
        <v>102</v>
      </c>
      <c r="M621" s="10">
        <v>16</v>
      </c>
      <c r="N621" s="10">
        <v>18</v>
      </c>
      <c r="O621">
        <v>4</v>
      </c>
      <c r="P621">
        <v>4</v>
      </c>
      <c r="Q621">
        <v>2</v>
      </c>
      <c r="R621">
        <v>12</v>
      </c>
      <c r="S621">
        <v>3</v>
      </c>
      <c r="T621" t="s">
        <v>131</v>
      </c>
    </row>
    <row r="622" spans="1:20" x14ac:dyDescent="0.3">
      <c r="A622">
        <v>3081</v>
      </c>
      <c r="B622">
        <v>1978</v>
      </c>
      <c r="C622" t="s">
        <v>37</v>
      </c>
      <c r="D622" t="s">
        <v>33</v>
      </c>
      <c r="E622" s="2">
        <v>41014</v>
      </c>
      <c r="F622">
        <v>1</v>
      </c>
      <c r="G622">
        <v>0</v>
      </c>
      <c r="H622" s="3">
        <v>41386</v>
      </c>
      <c r="I622">
        <v>65</v>
      </c>
      <c r="J622" s="10">
        <v>7</v>
      </c>
      <c r="K622" s="10">
        <v>2</v>
      </c>
      <c r="L622" s="10">
        <v>6</v>
      </c>
      <c r="M622" s="10">
        <v>2</v>
      </c>
      <c r="N622" s="10">
        <v>0</v>
      </c>
      <c r="O622">
        <v>1</v>
      </c>
      <c r="P622">
        <v>1</v>
      </c>
      <c r="Q622">
        <v>0</v>
      </c>
      <c r="R622">
        <v>2</v>
      </c>
      <c r="S622">
        <v>7</v>
      </c>
      <c r="T622" t="s">
        <v>127</v>
      </c>
    </row>
    <row r="623" spans="1:20" x14ac:dyDescent="0.3">
      <c r="A623">
        <v>3083</v>
      </c>
      <c r="B623">
        <v>1974</v>
      </c>
      <c r="C623" t="s">
        <v>28</v>
      </c>
      <c r="D623" t="s">
        <v>33</v>
      </c>
      <c r="E623" s="2">
        <v>45837</v>
      </c>
      <c r="F623">
        <v>1</v>
      </c>
      <c r="G623">
        <v>1</v>
      </c>
      <c r="H623" s="3">
        <v>41481</v>
      </c>
      <c r="I623">
        <v>88</v>
      </c>
      <c r="J623" s="10">
        <v>215</v>
      </c>
      <c r="K623" s="10">
        <v>13</v>
      </c>
      <c r="L623" s="10">
        <v>87</v>
      </c>
      <c r="M623" s="10">
        <v>17</v>
      </c>
      <c r="N623" s="10">
        <v>17</v>
      </c>
      <c r="O623">
        <v>5</v>
      </c>
      <c r="P623">
        <v>6</v>
      </c>
      <c r="Q623">
        <v>2</v>
      </c>
      <c r="R623">
        <v>5</v>
      </c>
      <c r="S623">
        <v>7</v>
      </c>
      <c r="T623" t="s">
        <v>127</v>
      </c>
    </row>
    <row r="624" spans="1:20" x14ac:dyDescent="0.3">
      <c r="A624">
        <v>3091</v>
      </c>
      <c r="B624">
        <v>1981</v>
      </c>
      <c r="C624" t="s">
        <v>133</v>
      </c>
      <c r="D624" t="s">
        <v>35</v>
      </c>
      <c r="E624" s="2">
        <v>75774</v>
      </c>
      <c r="F624">
        <v>1</v>
      </c>
      <c r="G624">
        <v>0</v>
      </c>
      <c r="H624" s="3">
        <v>41761</v>
      </c>
      <c r="I624">
        <v>27</v>
      </c>
      <c r="J624" s="10">
        <v>340</v>
      </c>
      <c r="K624" s="10">
        <v>21</v>
      </c>
      <c r="L624" s="10">
        <v>134</v>
      </c>
      <c r="M624" s="10">
        <v>258</v>
      </c>
      <c r="N624" s="10">
        <v>14</v>
      </c>
      <c r="O624">
        <v>1</v>
      </c>
      <c r="P624">
        <v>7</v>
      </c>
      <c r="Q624">
        <v>5</v>
      </c>
      <c r="R624">
        <v>8</v>
      </c>
      <c r="S624">
        <v>4</v>
      </c>
      <c r="T624" t="s">
        <v>125</v>
      </c>
    </row>
    <row r="625" spans="1:20" x14ac:dyDescent="0.3">
      <c r="A625">
        <v>3099</v>
      </c>
      <c r="B625">
        <v>1970</v>
      </c>
      <c r="C625" t="s">
        <v>28</v>
      </c>
      <c r="D625" t="s">
        <v>29</v>
      </c>
      <c r="E625" s="2">
        <v>44267</v>
      </c>
      <c r="F625">
        <v>1</v>
      </c>
      <c r="G625">
        <v>1</v>
      </c>
      <c r="H625" s="3">
        <v>41330</v>
      </c>
      <c r="I625">
        <v>48</v>
      </c>
      <c r="J625" s="10">
        <v>183</v>
      </c>
      <c r="K625" s="10">
        <v>5</v>
      </c>
      <c r="L625" s="10">
        <v>65</v>
      </c>
      <c r="M625" s="10">
        <v>3</v>
      </c>
      <c r="N625" s="10">
        <v>5</v>
      </c>
      <c r="O625">
        <v>5</v>
      </c>
      <c r="P625">
        <v>5</v>
      </c>
      <c r="Q625">
        <v>2</v>
      </c>
      <c r="R625">
        <v>4</v>
      </c>
      <c r="S625">
        <v>9</v>
      </c>
      <c r="T625" t="s">
        <v>127</v>
      </c>
    </row>
    <row r="626" spans="1:20" x14ac:dyDescent="0.3">
      <c r="A626">
        <v>3102</v>
      </c>
      <c r="B626">
        <v>1981</v>
      </c>
      <c r="C626" t="s">
        <v>133</v>
      </c>
      <c r="D626" t="s">
        <v>35</v>
      </c>
      <c r="E626" s="2">
        <v>19414</v>
      </c>
      <c r="F626">
        <v>1</v>
      </c>
      <c r="G626">
        <v>0</v>
      </c>
      <c r="H626" s="3">
        <v>41563</v>
      </c>
      <c r="I626">
        <v>32</v>
      </c>
      <c r="J626" s="10">
        <v>2</v>
      </c>
      <c r="K626" s="10">
        <v>3</v>
      </c>
      <c r="L626" s="10">
        <v>12</v>
      </c>
      <c r="M626" s="10">
        <v>3</v>
      </c>
      <c r="N626" s="10">
        <v>5</v>
      </c>
      <c r="O626">
        <v>1</v>
      </c>
      <c r="P626">
        <v>1</v>
      </c>
      <c r="Q626">
        <v>0</v>
      </c>
      <c r="R626">
        <v>3</v>
      </c>
      <c r="S626">
        <v>8</v>
      </c>
      <c r="T626" t="s">
        <v>126</v>
      </c>
    </row>
    <row r="627" spans="1:20" x14ac:dyDescent="0.3">
      <c r="A627">
        <v>3104</v>
      </c>
      <c r="B627">
        <v>1961</v>
      </c>
      <c r="C627" t="s">
        <v>28</v>
      </c>
      <c r="D627" t="s">
        <v>31</v>
      </c>
      <c r="E627" s="2">
        <v>82332</v>
      </c>
      <c r="F627">
        <v>0</v>
      </c>
      <c r="G627">
        <v>0</v>
      </c>
      <c r="H627" s="3">
        <v>41169</v>
      </c>
      <c r="I627">
        <v>89</v>
      </c>
      <c r="J627" s="10">
        <v>830</v>
      </c>
      <c r="K627" s="10">
        <v>59</v>
      </c>
      <c r="L627" s="10">
        <v>968</v>
      </c>
      <c r="M627" s="10">
        <v>51</v>
      </c>
      <c r="N627" s="10">
        <v>79</v>
      </c>
      <c r="O627">
        <v>1</v>
      </c>
      <c r="P627">
        <v>5</v>
      </c>
      <c r="Q627">
        <v>3</v>
      </c>
      <c r="R627">
        <v>12</v>
      </c>
      <c r="S627">
        <v>2</v>
      </c>
      <c r="T627" t="s">
        <v>129</v>
      </c>
    </row>
    <row r="628" spans="1:20" x14ac:dyDescent="0.3">
      <c r="A628">
        <v>3107</v>
      </c>
      <c r="B628">
        <v>1976</v>
      </c>
      <c r="C628" t="s">
        <v>28</v>
      </c>
      <c r="D628" t="s">
        <v>35</v>
      </c>
      <c r="E628" s="2">
        <v>71322</v>
      </c>
      <c r="F628">
        <v>0</v>
      </c>
      <c r="G628">
        <v>1</v>
      </c>
      <c r="H628" s="3">
        <v>41761</v>
      </c>
      <c r="I628">
        <v>31</v>
      </c>
      <c r="J628" s="10">
        <v>121</v>
      </c>
      <c r="K628" s="10">
        <v>24</v>
      </c>
      <c r="L628" s="10">
        <v>124</v>
      </c>
      <c r="M628" s="10">
        <v>24</v>
      </c>
      <c r="N628" s="10">
        <v>15</v>
      </c>
      <c r="O628">
        <v>1</v>
      </c>
      <c r="P628">
        <v>4</v>
      </c>
      <c r="Q628">
        <v>1</v>
      </c>
      <c r="R628">
        <v>7</v>
      </c>
      <c r="S628">
        <v>2</v>
      </c>
      <c r="T628" t="s">
        <v>131</v>
      </c>
    </row>
    <row r="629" spans="1:20" x14ac:dyDescent="0.3">
      <c r="A629">
        <v>3112</v>
      </c>
      <c r="B629">
        <v>1977</v>
      </c>
      <c r="C629" t="s">
        <v>41</v>
      </c>
      <c r="D629" t="s">
        <v>33</v>
      </c>
      <c r="E629" s="2">
        <v>22701</v>
      </c>
      <c r="F629">
        <v>1</v>
      </c>
      <c r="G629">
        <v>0</v>
      </c>
      <c r="H629" s="3">
        <v>41522</v>
      </c>
      <c r="I629">
        <v>2</v>
      </c>
      <c r="J629" s="10">
        <v>2</v>
      </c>
      <c r="K629" s="10">
        <v>4</v>
      </c>
      <c r="L629" s="10">
        <v>9</v>
      </c>
      <c r="M629" s="10">
        <v>0</v>
      </c>
      <c r="N629" s="10">
        <v>4</v>
      </c>
      <c r="O629">
        <v>1</v>
      </c>
      <c r="P629">
        <v>1</v>
      </c>
      <c r="Q629">
        <v>0</v>
      </c>
      <c r="R629">
        <v>3</v>
      </c>
      <c r="S629">
        <v>5</v>
      </c>
      <c r="T629" t="s">
        <v>127</v>
      </c>
    </row>
    <row r="630" spans="1:20" x14ac:dyDescent="0.3">
      <c r="A630">
        <v>3117</v>
      </c>
      <c r="B630">
        <v>1955</v>
      </c>
      <c r="C630" t="s">
        <v>28</v>
      </c>
      <c r="D630" t="s">
        <v>31</v>
      </c>
      <c r="E630" s="2"/>
      <c r="F630">
        <v>0</v>
      </c>
      <c r="G630">
        <v>1</v>
      </c>
      <c r="H630" s="3">
        <v>41565</v>
      </c>
      <c r="I630">
        <v>95</v>
      </c>
      <c r="J630" s="10">
        <v>264</v>
      </c>
      <c r="K630" s="10">
        <v>0</v>
      </c>
      <c r="L630" s="10">
        <v>21</v>
      </c>
      <c r="M630" s="10">
        <v>12</v>
      </c>
      <c r="N630" s="10">
        <v>6</v>
      </c>
      <c r="O630">
        <v>3</v>
      </c>
      <c r="P630">
        <v>6</v>
      </c>
      <c r="Q630">
        <v>1</v>
      </c>
      <c r="R630">
        <v>5</v>
      </c>
      <c r="S630">
        <v>7</v>
      </c>
      <c r="T630" t="s">
        <v>131</v>
      </c>
    </row>
    <row r="631" spans="1:20" x14ac:dyDescent="0.3">
      <c r="A631">
        <v>3120</v>
      </c>
      <c r="B631">
        <v>1981</v>
      </c>
      <c r="C631" t="s">
        <v>28</v>
      </c>
      <c r="D631" t="s">
        <v>35</v>
      </c>
      <c r="E631" s="2">
        <v>38547</v>
      </c>
      <c r="F631">
        <v>1</v>
      </c>
      <c r="G631">
        <v>0</v>
      </c>
      <c r="H631" s="3">
        <v>41514</v>
      </c>
      <c r="I631">
        <v>49</v>
      </c>
      <c r="J631" s="10">
        <v>6</v>
      </c>
      <c r="K631" s="10">
        <v>1</v>
      </c>
      <c r="L631" s="10">
        <v>10</v>
      </c>
      <c r="M631" s="10">
        <v>0</v>
      </c>
      <c r="N631" s="10">
        <v>1</v>
      </c>
      <c r="O631">
        <v>1</v>
      </c>
      <c r="P631">
        <v>1</v>
      </c>
      <c r="Q631">
        <v>0</v>
      </c>
      <c r="R631">
        <v>2</v>
      </c>
      <c r="S631">
        <v>8</v>
      </c>
      <c r="T631" t="s">
        <v>126</v>
      </c>
    </row>
    <row r="632" spans="1:20" x14ac:dyDescent="0.3">
      <c r="A632">
        <v>3129</v>
      </c>
      <c r="B632">
        <v>1983</v>
      </c>
      <c r="C632" t="s">
        <v>28</v>
      </c>
      <c r="D632" t="s">
        <v>33</v>
      </c>
      <c r="E632" s="2">
        <v>30096</v>
      </c>
      <c r="F632">
        <v>1</v>
      </c>
      <c r="G632">
        <v>0</v>
      </c>
      <c r="H632" s="3">
        <v>41781</v>
      </c>
      <c r="I632">
        <v>30</v>
      </c>
      <c r="J632" s="10">
        <v>5</v>
      </c>
      <c r="K632" s="10">
        <v>3</v>
      </c>
      <c r="L632" s="10">
        <v>11</v>
      </c>
      <c r="M632" s="10">
        <v>12</v>
      </c>
      <c r="N632" s="10">
        <v>5</v>
      </c>
      <c r="O632">
        <v>1</v>
      </c>
      <c r="P632">
        <v>2</v>
      </c>
      <c r="Q632">
        <v>0</v>
      </c>
      <c r="R632">
        <v>3</v>
      </c>
      <c r="S632">
        <v>6</v>
      </c>
      <c r="T632" t="s">
        <v>127</v>
      </c>
    </row>
    <row r="633" spans="1:20" x14ac:dyDescent="0.3">
      <c r="A633">
        <v>3130</v>
      </c>
      <c r="B633">
        <v>1964</v>
      </c>
      <c r="C633" t="s">
        <v>28</v>
      </c>
      <c r="D633" t="s">
        <v>31</v>
      </c>
      <c r="E633" s="2">
        <v>18701</v>
      </c>
      <c r="F633">
        <v>1</v>
      </c>
      <c r="G633">
        <v>1</v>
      </c>
      <c r="H633" s="3">
        <v>41429</v>
      </c>
      <c r="I633">
        <v>95</v>
      </c>
      <c r="J633" s="10">
        <v>12</v>
      </c>
      <c r="K633" s="10">
        <v>4</v>
      </c>
      <c r="L633" s="10">
        <v>2</v>
      </c>
      <c r="M633" s="10">
        <v>10</v>
      </c>
      <c r="N633" s="10">
        <v>6</v>
      </c>
      <c r="O633">
        <v>4</v>
      </c>
      <c r="P633">
        <v>2</v>
      </c>
      <c r="Q633">
        <v>0</v>
      </c>
      <c r="R633">
        <v>4</v>
      </c>
      <c r="S633">
        <v>5</v>
      </c>
      <c r="T633" t="s">
        <v>127</v>
      </c>
    </row>
    <row r="634" spans="1:20" x14ac:dyDescent="0.3">
      <c r="A634">
        <v>3136</v>
      </c>
      <c r="B634">
        <v>1962</v>
      </c>
      <c r="C634" t="s">
        <v>41</v>
      </c>
      <c r="D634" t="s">
        <v>29</v>
      </c>
      <c r="E634" s="2">
        <v>59432</v>
      </c>
      <c r="F634">
        <v>0</v>
      </c>
      <c r="G634">
        <v>1</v>
      </c>
      <c r="H634" s="3">
        <v>41377</v>
      </c>
      <c r="I634">
        <v>88</v>
      </c>
      <c r="J634" s="10">
        <v>317</v>
      </c>
      <c r="K634" s="10">
        <v>25</v>
      </c>
      <c r="L634" s="10">
        <v>265</v>
      </c>
      <c r="M634" s="10">
        <v>25</v>
      </c>
      <c r="N634" s="10">
        <v>19</v>
      </c>
      <c r="O634">
        <v>3</v>
      </c>
      <c r="P634">
        <v>5</v>
      </c>
      <c r="Q634">
        <v>3</v>
      </c>
      <c r="R634">
        <v>11</v>
      </c>
      <c r="S634">
        <v>5</v>
      </c>
      <c r="T634" t="s">
        <v>127</v>
      </c>
    </row>
    <row r="635" spans="1:20" x14ac:dyDescent="0.3">
      <c r="A635">
        <v>3138</v>
      </c>
      <c r="B635">
        <v>1956</v>
      </c>
      <c r="C635" t="s">
        <v>28</v>
      </c>
      <c r="D635" t="s">
        <v>31</v>
      </c>
      <c r="E635" s="2">
        <v>91249</v>
      </c>
      <c r="F635">
        <v>0</v>
      </c>
      <c r="G635">
        <v>0</v>
      </c>
      <c r="H635" s="3">
        <v>41202</v>
      </c>
      <c r="I635">
        <v>84</v>
      </c>
      <c r="J635" s="10">
        <v>1324</v>
      </c>
      <c r="K635" s="10">
        <v>27</v>
      </c>
      <c r="L635" s="10">
        <v>119</v>
      </c>
      <c r="M635" s="10">
        <v>71</v>
      </c>
      <c r="N635" s="10">
        <v>108</v>
      </c>
      <c r="O635">
        <v>0</v>
      </c>
      <c r="P635">
        <v>7</v>
      </c>
      <c r="Q635">
        <v>9</v>
      </c>
      <c r="R635">
        <v>6</v>
      </c>
      <c r="S635">
        <v>4</v>
      </c>
      <c r="T635" t="s">
        <v>127</v>
      </c>
    </row>
    <row r="636" spans="1:20" x14ac:dyDescent="0.3">
      <c r="A636">
        <v>3139</v>
      </c>
      <c r="B636">
        <v>1982</v>
      </c>
      <c r="C636" t="s">
        <v>133</v>
      </c>
      <c r="D636" t="s">
        <v>31</v>
      </c>
      <c r="E636" s="2">
        <v>74116</v>
      </c>
      <c r="F636">
        <v>0</v>
      </c>
      <c r="G636">
        <v>0</v>
      </c>
      <c r="H636" s="3">
        <v>41638</v>
      </c>
      <c r="I636">
        <v>53</v>
      </c>
      <c r="J636" s="10">
        <v>871</v>
      </c>
      <c r="K636" s="10">
        <v>111</v>
      </c>
      <c r="L636" s="10">
        <v>704</v>
      </c>
      <c r="M636" s="10">
        <v>145</v>
      </c>
      <c r="N636" s="10">
        <v>55</v>
      </c>
      <c r="O636">
        <v>1</v>
      </c>
      <c r="P636">
        <v>4</v>
      </c>
      <c r="Q636">
        <v>4</v>
      </c>
      <c r="R636">
        <v>10</v>
      </c>
      <c r="S636">
        <v>2</v>
      </c>
      <c r="T636" t="s">
        <v>125</v>
      </c>
    </row>
    <row r="637" spans="1:20" x14ac:dyDescent="0.3">
      <c r="A637">
        <v>3152</v>
      </c>
      <c r="B637">
        <v>1957</v>
      </c>
      <c r="C637" t="s">
        <v>28</v>
      </c>
      <c r="D637" t="s">
        <v>35</v>
      </c>
      <c r="E637" s="2">
        <v>26091</v>
      </c>
      <c r="F637">
        <v>1</v>
      </c>
      <c r="G637">
        <v>1</v>
      </c>
      <c r="H637" s="3">
        <v>41695</v>
      </c>
      <c r="I637">
        <v>84</v>
      </c>
      <c r="J637" s="10">
        <v>15</v>
      </c>
      <c r="K637" s="10">
        <v>10</v>
      </c>
      <c r="L637" s="10">
        <v>19</v>
      </c>
      <c r="M637" s="10">
        <v>8</v>
      </c>
      <c r="N637" s="10">
        <v>17</v>
      </c>
      <c r="O637">
        <v>3</v>
      </c>
      <c r="P637">
        <v>2</v>
      </c>
      <c r="Q637">
        <v>1</v>
      </c>
      <c r="R637">
        <v>3</v>
      </c>
      <c r="S637">
        <v>5</v>
      </c>
      <c r="T637" t="s">
        <v>128</v>
      </c>
    </row>
    <row r="638" spans="1:20" x14ac:dyDescent="0.3">
      <c r="A638">
        <v>3153</v>
      </c>
      <c r="B638">
        <v>1957</v>
      </c>
      <c r="C638" t="s">
        <v>37</v>
      </c>
      <c r="D638" t="s">
        <v>31</v>
      </c>
      <c r="E638" s="2">
        <v>40737</v>
      </c>
      <c r="F638">
        <v>2</v>
      </c>
      <c r="G638">
        <v>1</v>
      </c>
      <c r="H638" s="3">
        <v>41616</v>
      </c>
      <c r="I638">
        <v>24</v>
      </c>
      <c r="J638" s="10">
        <v>11</v>
      </c>
      <c r="K638" s="10">
        <v>0</v>
      </c>
      <c r="L638" s="10">
        <v>4</v>
      </c>
      <c r="M638" s="10">
        <v>0</v>
      </c>
      <c r="N638" s="10">
        <v>0</v>
      </c>
      <c r="O638">
        <v>1</v>
      </c>
      <c r="P638">
        <v>1</v>
      </c>
      <c r="Q638">
        <v>0</v>
      </c>
      <c r="R638">
        <v>2</v>
      </c>
      <c r="S638">
        <v>8</v>
      </c>
      <c r="T638" t="s">
        <v>125</v>
      </c>
    </row>
    <row r="639" spans="1:20" x14ac:dyDescent="0.3">
      <c r="A639">
        <v>3158</v>
      </c>
      <c r="B639">
        <v>1973</v>
      </c>
      <c r="C639" t="s">
        <v>28</v>
      </c>
      <c r="D639" t="s">
        <v>33</v>
      </c>
      <c r="E639" s="2">
        <v>32300</v>
      </c>
      <c r="F639">
        <v>1</v>
      </c>
      <c r="G639">
        <v>0</v>
      </c>
      <c r="H639" s="3">
        <v>41277</v>
      </c>
      <c r="I639">
        <v>1</v>
      </c>
      <c r="J639" s="10">
        <v>13</v>
      </c>
      <c r="K639" s="10">
        <v>3</v>
      </c>
      <c r="L639" s="10">
        <v>6</v>
      </c>
      <c r="M639" s="10">
        <v>6</v>
      </c>
      <c r="N639" s="10">
        <v>5</v>
      </c>
      <c r="O639">
        <v>1</v>
      </c>
      <c r="P639">
        <v>1</v>
      </c>
      <c r="Q639">
        <v>0</v>
      </c>
      <c r="R639">
        <v>3</v>
      </c>
      <c r="S639">
        <v>8</v>
      </c>
      <c r="T639" t="s">
        <v>127</v>
      </c>
    </row>
    <row r="640" spans="1:20" x14ac:dyDescent="0.3">
      <c r="A640">
        <v>3170</v>
      </c>
      <c r="B640">
        <v>1957</v>
      </c>
      <c r="C640" t="s">
        <v>41</v>
      </c>
      <c r="D640" t="s">
        <v>35</v>
      </c>
      <c r="E640" s="2">
        <v>68148</v>
      </c>
      <c r="F640">
        <v>0</v>
      </c>
      <c r="G640">
        <v>0</v>
      </c>
      <c r="H640" s="3">
        <v>41517</v>
      </c>
      <c r="I640">
        <v>86</v>
      </c>
      <c r="J640" s="10">
        <v>389</v>
      </c>
      <c r="K640" s="10">
        <v>66</v>
      </c>
      <c r="L640" s="10">
        <v>408</v>
      </c>
      <c r="M640" s="10">
        <v>37</v>
      </c>
      <c r="N640" s="10">
        <v>57</v>
      </c>
      <c r="O640">
        <v>1</v>
      </c>
      <c r="P640">
        <v>4</v>
      </c>
      <c r="Q640">
        <v>4</v>
      </c>
      <c r="R640">
        <v>6</v>
      </c>
      <c r="S640">
        <v>2</v>
      </c>
      <c r="T640" t="s">
        <v>127</v>
      </c>
    </row>
    <row r="641" spans="1:20" x14ac:dyDescent="0.3">
      <c r="A641">
        <v>3174</v>
      </c>
      <c r="B641">
        <v>1959</v>
      </c>
      <c r="C641" t="s">
        <v>28</v>
      </c>
      <c r="D641" t="s">
        <v>35</v>
      </c>
      <c r="E641" s="2">
        <v>87771</v>
      </c>
      <c r="F641">
        <v>0</v>
      </c>
      <c r="G641">
        <v>1</v>
      </c>
      <c r="H641" s="3">
        <v>41416</v>
      </c>
      <c r="I641">
        <v>61</v>
      </c>
      <c r="J641" s="10">
        <v>1492</v>
      </c>
      <c r="K641" s="10">
        <v>38</v>
      </c>
      <c r="L641" s="10">
        <v>287</v>
      </c>
      <c r="M641" s="10">
        <v>50</v>
      </c>
      <c r="N641" s="10">
        <v>57</v>
      </c>
      <c r="O641">
        <v>1</v>
      </c>
      <c r="P641">
        <v>5</v>
      </c>
      <c r="Q641">
        <v>10</v>
      </c>
      <c r="R641">
        <v>4</v>
      </c>
      <c r="S641">
        <v>6</v>
      </c>
      <c r="T641" t="s">
        <v>127</v>
      </c>
    </row>
    <row r="642" spans="1:20" x14ac:dyDescent="0.3">
      <c r="A642">
        <v>3179</v>
      </c>
      <c r="B642">
        <v>1980</v>
      </c>
      <c r="C642" t="s">
        <v>28</v>
      </c>
      <c r="D642" t="s">
        <v>31</v>
      </c>
      <c r="E642" s="2">
        <v>81741</v>
      </c>
      <c r="F642">
        <v>0</v>
      </c>
      <c r="G642">
        <v>0</v>
      </c>
      <c r="H642" s="3">
        <v>41441</v>
      </c>
      <c r="I642">
        <v>75</v>
      </c>
      <c r="J642" s="10">
        <v>249</v>
      </c>
      <c r="K642" s="10">
        <v>153</v>
      </c>
      <c r="L642" s="10">
        <v>940</v>
      </c>
      <c r="M642" s="10">
        <v>58</v>
      </c>
      <c r="N642" s="10">
        <v>134</v>
      </c>
      <c r="O642">
        <v>0</v>
      </c>
      <c r="P642">
        <v>6</v>
      </c>
      <c r="Q642">
        <v>6</v>
      </c>
      <c r="R642">
        <v>7</v>
      </c>
      <c r="S642">
        <v>2</v>
      </c>
      <c r="T642" t="s">
        <v>127</v>
      </c>
    </row>
    <row r="643" spans="1:20" x14ac:dyDescent="0.3">
      <c r="A643">
        <v>3182</v>
      </c>
      <c r="B643">
        <v>1973</v>
      </c>
      <c r="C643" t="s">
        <v>37</v>
      </c>
      <c r="D643" t="s">
        <v>31</v>
      </c>
      <c r="E643" s="2">
        <v>46854</v>
      </c>
      <c r="F643">
        <v>1</v>
      </c>
      <c r="G643">
        <v>1</v>
      </c>
      <c r="H643" s="3">
        <v>41729</v>
      </c>
      <c r="I643">
        <v>81</v>
      </c>
      <c r="J643" s="10">
        <v>96</v>
      </c>
      <c r="K643" s="10">
        <v>1</v>
      </c>
      <c r="L643" s="10">
        <v>79</v>
      </c>
      <c r="M643" s="10">
        <v>7</v>
      </c>
      <c r="N643" s="10">
        <v>1</v>
      </c>
      <c r="O643">
        <v>6</v>
      </c>
      <c r="P643">
        <v>5</v>
      </c>
      <c r="Q643">
        <v>1</v>
      </c>
      <c r="R643">
        <v>3</v>
      </c>
      <c r="S643">
        <v>8</v>
      </c>
      <c r="T643" t="s">
        <v>128</v>
      </c>
    </row>
    <row r="644" spans="1:20" x14ac:dyDescent="0.3">
      <c r="A644">
        <v>3194</v>
      </c>
      <c r="B644">
        <v>1974</v>
      </c>
      <c r="C644" t="s">
        <v>37</v>
      </c>
      <c r="D644" t="s">
        <v>31</v>
      </c>
      <c r="E644" s="2">
        <v>71466</v>
      </c>
      <c r="F644">
        <v>0</v>
      </c>
      <c r="G644">
        <v>0</v>
      </c>
      <c r="H644" s="3">
        <v>41734</v>
      </c>
      <c r="I644">
        <v>86</v>
      </c>
      <c r="J644" s="10">
        <v>412</v>
      </c>
      <c r="K644" s="10">
        <v>12</v>
      </c>
      <c r="L644" s="10">
        <v>546</v>
      </c>
      <c r="M644" s="10">
        <v>78</v>
      </c>
      <c r="N644" s="10">
        <v>182</v>
      </c>
      <c r="O644">
        <v>1</v>
      </c>
      <c r="P644">
        <v>4</v>
      </c>
      <c r="Q644">
        <v>4</v>
      </c>
      <c r="R644">
        <v>10</v>
      </c>
      <c r="S644">
        <v>1</v>
      </c>
      <c r="T644" t="s">
        <v>126</v>
      </c>
    </row>
    <row r="645" spans="1:20" x14ac:dyDescent="0.3">
      <c r="A645">
        <v>3197</v>
      </c>
      <c r="B645">
        <v>1980</v>
      </c>
      <c r="C645" t="s">
        <v>28</v>
      </c>
      <c r="D645" t="s">
        <v>33</v>
      </c>
      <c r="E645" s="2">
        <v>77353</v>
      </c>
      <c r="F645">
        <v>0</v>
      </c>
      <c r="G645">
        <v>1</v>
      </c>
      <c r="H645" s="3">
        <v>41624</v>
      </c>
      <c r="I645">
        <v>38</v>
      </c>
      <c r="J645" s="10">
        <v>275</v>
      </c>
      <c r="K645" s="10">
        <v>59</v>
      </c>
      <c r="L645" s="10">
        <v>107</v>
      </c>
      <c r="M645" s="10">
        <v>69</v>
      </c>
      <c r="N645" s="10">
        <v>101</v>
      </c>
      <c r="O645">
        <v>2</v>
      </c>
      <c r="P645">
        <v>6</v>
      </c>
      <c r="Q645">
        <v>4</v>
      </c>
      <c r="R645">
        <v>8</v>
      </c>
      <c r="S645">
        <v>4</v>
      </c>
      <c r="T645" t="s">
        <v>127</v>
      </c>
    </row>
    <row r="646" spans="1:20" x14ac:dyDescent="0.3">
      <c r="A646">
        <v>3202</v>
      </c>
      <c r="B646">
        <v>1987</v>
      </c>
      <c r="C646" t="s">
        <v>37</v>
      </c>
      <c r="D646" t="s">
        <v>33</v>
      </c>
      <c r="E646" s="2">
        <v>51563</v>
      </c>
      <c r="F646">
        <v>0</v>
      </c>
      <c r="G646">
        <v>0</v>
      </c>
      <c r="H646" s="3">
        <v>41183</v>
      </c>
      <c r="I646">
        <v>60</v>
      </c>
      <c r="J646" s="10">
        <v>1166</v>
      </c>
      <c r="K646" s="10">
        <v>0</v>
      </c>
      <c r="L646" s="10">
        <v>48</v>
      </c>
      <c r="M646" s="10">
        <v>0</v>
      </c>
      <c r="N646" s="10">
        <v>0</v>
      </c>
      <c r="O646">
        <v>1</v>
      </c>
      <c r="P646">
        <v>4</v>
      </c>
      <c r="Q646">
        <v>4</v>
      </c>
      <c r="R646">
        <v>10</v>
      </c>
      <c r="S646">
        <v>8</v>
      </c>
      <c r="T646" t="s">
        <v>125</v>
      </c>
    </row>
    <row r="647" spans="1:20" x14ac:dyDescent="0.3">
      <c r="A647">
        <v>3220</v>
      </c>
      <c r="B647">
        <v>1983</v>
      </c>
      <c r="C647" t="s">
        <v>28</v>
      </c>
      <c r="D647" t="s">
        <v>33</v>
      </c>
      <c r="E647" s="2">
        <v>39922</v>
      </c>
      <c r="F647">
        <v>1</v>
      </c>
      <c r="G647">
        <v>0</v>
      </c>
      <c r="H647" s="3">
        <v>41319</v>
      </c>
      <c r="I647">
        <v>30</v>
      </c>
      <c r="J647" s="10">
        <v>29</v>
      </c>
      <c r="K647" s="10">
        <v>12</v>
      </c>
      <c r="L647" s="10">
        <v>59</v>
      </c>
      <c r="M647" s="10">
        <v>19</v>
      </c>
      <c r="N647" s="10">
        <v>1</v>
      </c>
      <c r="O647">
        <v>2</v>
      </c>
      <c r="P647">
        <v>3</v>
      </c>
      <c r="Q647">
        <v>0</v>
      </c>
      <c r="R647">
        <v>4</v>
      </c>
      <c r="S647">
        <v>8</v>
      </c>
      <c r="T647" t="s">
        <v>129</v>
      </c>
    </row>
    <row r="648" spans="1:20" x14ac:dyDescent="0.3">
      <c r="A648">
        <v>3225</v>
      </c>
      <c r="B648">
        <v>1984</v>
      </c>
      <c r="C648" t="s">
        <v>41</v>
      </c>
      <c r="D648" t="s">
        <v>33</v>
      </c>
      <c r="E648" s="2">
        <v>42207</v>
      </c>
      <c r="F648">
        <v>1</v>
      </c>
      <c r="G648">
        <v>0</v>
      </c>
      <c r="H648" s="3">
        <v>41365</v>
      </c>
      <c r="I648">
        <v>71</v>
      </c>
      <c r="J648" s="10">
        <v>116</v>
      </c>
      <c r="K648" s="10">
        <v>11</v>
      </c>
      <c r="L648" s="10">
        <v>72</v>
      </c>
      <c r="M648" s="10">
        <v>3</v>
      </c>
      <c r="N648" s="10">
        <v>17</v>
      </c>
      <c r="O648">
        <v>4</v>
      </c>
      <c r="P648">
        <v>4</v>
      </c>
      <c r="Q648">
        <v>1</v>
      </c>
      <c r="R648">
        <v>5</v>
      </c>
      <c r="S648">
        <v>6</v>
      </c>
      <c r="T648" t="s">
        <v>127</v>
      </c>
    </row>
    <row r="649" spans="1:20" x14ac:dyDescent="0.3">
      <c r="A649">
        <v>3231</v>
      </c>
      <c r="B649">
        <v>1973</v>
      </c>
      <c r="C649" t="s">
        <v>28</v>
      </c>
      <c r="D649" t="s">
        <v>33</v>
      </c>
      <c r="E649" s="2">
        <v>37971</v>
      </c>
      <c r="F649">
        <v>1</v>
      </c>
      <c r="G649">
        <v>0</v>
      </c>
      <c r="H649" s="3">
        <v>41603</v>
      </c>
      <c r="I649">
        <v>97</v>
      </c>
      <c r="J649" s="10">
        <v>5</v>
      </c>
      <c r="K649" s="10">
        <v>4</v>
      </c>
      <c r="L649" s="10">
        <v>10</v>
      </c>
      <c r="M649" s="10">
        <v>2</v>
      </c>
      <c r="N649" s="10">
        <v>2</v>
      </c>
      <c r="O649">
        <v>1</v>
      </c>
      <c r="P649">
        <v>1</v>
      </c>
      <c r="Q649">
        <v>0</v>
      </c>
      <c r="R649">
        <v>3</v>
      </c>
      <c r="S649">
        <v>8</v>
      </c>
      <c r="T649" t="s">
        <v>130</v>
      </c>
    </row>
    <row r="650" spans="1:20" x14ac:dyDescent="0.3">
      <c r="A650">
        <v>3233</v>
      </c>
      <c r="B650">
        <v>1965</v>
      </c>
      <c r="C650" t="s">
        <v>37</v>
      </c>
      <c r="D650" t="s">
        <v>33</v>
      </c>
      <c r="E650" s="2">
        <v>62745</v>
      </c>
      <c r="F650">
        <v>0</v>
      </c>
      <c r="G650">
        <v>1</v>
      </c>
      <c r="H650" s="3">
        <v>41356</v>
      </c>
      <c r="I650">
        <v>89</v>
      </c>
      <c r="J650" s="10">
        <v>562</v>
      </c>
      <c r="K650" s="10">
        <v>21</v>
      </c>
      <c r="L650" s="10">
        <v>464</v>
      </c>
      <c r="M650" s="10">
        <v>28</v>
      </c>
      <c r="N650" s="10">
        <v>10</v>
      </c>
      <c r="O650">
        <v>3</v>
      </c>
      <c r="P650">
        <v>7</v>
      </c>
      <c r="Q650">
        <v>8</v>
      </c>
      <c r="R650">
        <v>11</v>
      </c>
      <c r="S650">
        <v>5</v>
      </c>
      <c r="T650" t="s">
        <v>125</v>
      </c>
    </row>
    <row r="651" spans="1:20" x14ac:dyDescent="0.3">
      <c r="A651">
        <v>3254</v>
      </c>
      <c r="B651">
        <v>1971</v>
      </c>
      <c r="C651" t="s">
        <v>28</v>
      </c>
      <c r="D651" t="s">
        <v>33</v>
      </c>
      <c r="E651" s="2">
        <v>70886</v>
      </c>
      <c r="F651">
        <v>1</v>
      </c>
      <c r="G651">
        <v>0</v>
      </c>
      <c r="H651" s="3">
        <v>41561</v>
      </c>
      <c r="I651">
        <v>65</v>
      </c>
      <c r="J651" s="10">
        <v>407</v>
      </c>
      <c r="K651" s="10">
        <v>70</v>
      </c>
      <c r="L651" s="10">
        <v>239</v>
      </c>
      <c r="M651" s="10">
        <v>103</v>
      </c>
      <c r="N651" s="10">
        <v>88</v>
      </c>
      <c r="O651">
        <v>1</v>
      </c>
      <c r="P651">
        <v>5</v>
      </c>
      <c r="Q651">
        <v>4</v>
      </c>
      <c r="R651">
        <v>4</v>
      </c>
      <c r="S651">
        <v>2</v>
      </c>
      <c r="T651" t="s">
        <v>127</v>
      </c>
    </row>
    <row r="652" spans="1:20" x14ac:dyDescent="0.3">
      <c r="A652">
        <v>3262</v>
      </c>
      <c r="B652">
        <v>1958</v>
      </c>
      <c r="C652" t="s">
        <v>28</v>
      </c>
      <c r="D652" t="s">
        <v>31</v>
      </c>
      <c r="E652" s="2">
        <v>68281</v>
      </c>
      <c r="F652">
        <v>0</v>
      </c>
      <c r="G652">
        <v>0</v>
      </c>
      <c r="H652" s="3">
        <v>41128</v>
      </c>
      <c r="I652">
        <v>31</v>
      </c>
      <c r="J652" s="10">
        <v>995</v>
      </c>
      <c r="K652" s="10">
        <v>112</v>
      </c>
      <c r="L652" s="10">
        <v>417</v>
      </c>
      <c r="M652" s="10">
        <v>42</v>
      </c>
      <c r="N652" s="10">
        <v>48</v>
      </c>
      <c r="O652">
        <v>1</v>
      </c>
      <c r="P652">
        <v>2</v>
      </c>
      <c r="Q652">
        <v>9</v>
      </c>
      <c r="R652">
        <v>13</v>
      </c>
      <c r="S652">
        <v>5</v>
      </c>
      <c r="T652" t="s">
        <v>127</v>
      </c>
    </row>
    <row r="653" spans="1:20" x14ac:dyDescent="0.3">
      <c r="A653">
        <v>3265</v>
      </c>
      <c r="B653">
        <v>1959</v>
      </c>
      <c r="C653" t="s">
        <v>28</v>
      </c>
      <c r="D653" t="s">
        <v>33</v>
      </c>
      <c r="E653" s="2">
        <v>35701</v>
      </c>
      <c r="F653">
        <v>0</v>
      </c>
      <c r="G653">
        <v>0</v>
      </c>
      <c r="H653" s="3">
        <v>41352</v>
      </c>
      <c r="I653">
        <v>36</v>
      </c>
      <c r="J653" s="10">
        <v>21</v>
      </c>
      <c r="K653" s="10">
        <v>1</v>
      </c>
      <c r="L653" s="10">
        <v>9</v>
      </c>
      <c r="M653" s="10">
        <v>7</v>
      </c>
      <c r="N653" s="10">
        <v>3</v>
      </c>
      <c r="O653">
        <v>1</v>
      </c>
      <c r="P653">
        <v>1</v>
      </c>
      <c r="Q653">
        <v>0</v>
      </c>
      <c r="R653">
        <v>3</v>
      </c>
      <c r="S653">
        <v>6</v>
      </c>
      <c r="T653" t="s">
        <v>127</v>
      </c>
    </row>
    <row r="654" spans="1:20" x14ac:dyDescent="0.3">
      <c r="A654">
        <v>3266</v>
      </c>
      <c r="B654">
        <v>1964</v>
      </c>
      <c r="C654" t="s">
        <v>28</v>
      </c>
      <c r="D654" t="s">
        <v>33</v>
      </c>
      <c r="E654" s="2">
        <v>42523</v>
      </c>
      <c r="F654">
        <v>0</v>
      </c>
      <c r="G654">
        <v>0</v>
      </c>
      <c r="H654" s="3">
        <v>41752</v>
      </c>
      <c r="I654">
        <v>96</v>
      </c>
      <c r="J654" s="10">
        <v>14</v>
      </c>
      <c r="K654" s="10">
        <v>36</v>
      </c>
      <c r="L654" s="10">
        <v>11</v>
      </c>
      <c r="M654" s="10">
        <v>3</v>
      </c>
      <c r="N654" s="10">
        <v>26</v>
      </c>
      <c r="O654">
        <v>1</v>
      </c>
      <c r="P654">
        <v>1</v>
      </c>
      <c r="Q654">
        <v>1</v>
      </c>
      <c r="R654">
        <v>4</v>
      </c>
      <c r="S654">
        <v>2</v>
      </c>
      <c r="T654" t="s">
        <v>126</v>
      </c>
    </row>
    <row r="655" spans="1:20" x14ac:dyDescent="0.3">
      <c r="A655">
        <v>3267</v>
      </c>
      <c r="B655">
        <v>1963</v>
      </c>
      <c r="C655" t="s">
        <v>41</v>
      </c>
      <c r="D655" t="s">
        <v>35</v>
      </c>
      <c r="E655" s="2">
        <v>57288</v>
      </c>
      <c r="F655">
        <v>0</v>
      </c>
      <c r="G655">
        <v>1</v>
      </c>
      <c r="H655" s="3">
        <v>41815</v>
      </c>
      <c r="I655">
        <v>27</v>
      </c>
      <c r="J655" s="10">
        <v>527</v>
      </c>
      <c r="K655" s="10">
        <v>0</v>
      </c>
      <c r="L655" s="10">
        <v>21</v>
      </c>
      <c r="M655" s="10">
        <v>0</v>
      </c>
      <c r="N655" s="10">
        <v>0</v>
      </c>
      <c r="O655">
        <v>3</v>
      </c>
      <c r="P655">
        <v>8</v>
      </c>
      <c r="Q655">
        <v>1</v>
      </c>
      <c r="R655">
        <v>8</v>
      </c>
      <c r="S655">
        <v>6</v>
      </c>
      <c r="T655" t="s">
        <v>126</v>
      </c>
    </row>
    <row r="656" spans="1:20" x14ac:dyDescent="0.3">
      <c r="A656">
        <v>3270</v>
      </c>
      <c r="B656">
        <v>1978</v>
      </c>
      <c r="C656" t="s">
        <v>133</v>
      </c>
      <c r="D656" t="s">
        <v>35</v>
      </c>
      <c r="E656" s="2">
        <v>17117</v>
      </c>
      <c r="F656">
        <v>1</v>
      </c>
      <c r="G656">
        <v>0</v>
      </c>
      <c r="H656" s="3">
        <v>41291</v>
      </c>
      <c r="I656">
        <v>96</v>
      </c>
      <c r="J656" s="10">
        <v>12</v>
      </c>
      <c r="K656" s="10">
        <v>23</v>
      </c>
      <c r="L656" s="10">
        <v>38</v>
      </c>
      <c r="M656" s="10">
        <v>30</v>
      </c>
      <c r="N656" s="10">
        <v>18</v>
      </c>
      <c r="O656">
        <v>4</v>
      </c>
      <c r="P656">
        <v>3</v>
      </c>
      <c r="Q656">
        <v>1</v>
      </c>
      <c r="R656">
        <v>3</v>
      </c>
      <c r="S656">
        <v>9</v>
      </c>
      <c r="T656" t="s">
        <v>125</v>
      </c>
    </row>
    <row r="657" spans="1:20" x14ac:dyDescent="0.3">
      <c r="A657">
        <v>3276</v>
      </c>
      <c r="B657">
        <v>1976</v>
      </c>
      <c r="C657" t="s">
        <v>133</v>
      </c>
      <c r="D657" t="s">
        <v>35</v>
      </c>
      <c r="E657" s="2">
        <v>36301</v>
      </c>
      <c r="F657">
        <v>1</v>
      </c>
      <c r="G657">
        <v>0</v>
      </c>
      <c r="H657" s="3">
        <v>41572</v>
      </c>
      <c r="I657">
        <v>53</v>
      </c>
      <c r="J657" s="10">
        <v>11</v>
      </c>
      <c r="K657" s="10">
        <v>12</v>
      </c>
      <c r="L657" s="10">
        <v>35</v>
      </c>
      <c r="M657" s="10">
        <v>3</v>
      </c>
      <c r="N657" s="10">
        <v>5</v>
      </c>
      <c r="O657">
        <v>1</v>
      </c>
      <c r="P657">
        <v>3</v>
      </c>
      <c r="Q657">
        <v>0</v>
      </c>
      <c r="R657">
        <v>3</v>
      </c>
      <c r="S657">
        <v>7</v>
      </c>
      <c r="T657" t="s">
        <v>125</v>
      </c>
    </row>
    <row r="658" spans="1:20" x14ac:dyDescent="0.3">
      <c r="A658">
        <v>3277</v>
      </c>
      <c r="B658">
        <v>1955</v>
      </c>
      <c r="C658" t="s">
        <v>28</v>
      </c>
      <c r="D658" t="s">
        <v>29</v>
      </c>
      <c r="E658" s="2">
        <v>49431</v>
      </c>
      <c r="F658">
        <v>0</v>
      </c>
      <c r="G658">
        <v>1</v>
      </c>
      <c r="H658" s="3">
        <v>41124</v>
      </c>
      <c r="I658">
        <v>9</v>
      </c>
      <c r="J658" s="10">
        <v>219</v>
      </c>
      <c r="K658" s="10">
        <v>3</v>
      </c>
      <c r="L658" s="10">
        <v>100</v>
      </c>
      <c r="M658" s="10">
        <v>26</v>
      </c>
      <c r="N658" s="10">
        <v>0</v>
      </c>
      <c r="O658">
        <v>2</v>
      </c>
      <c r="P658">
        <v>7</v>
      </c>
      <c r="Q658">
        <v>1</v>
      </c>
      <c r="R658">
        <v>5</v>
      </c>
      <c r="S658">
        <v>8</v>
      </c>
      <c r="T658" t="s">
        <v>127</v>
      </c>
    </row>
    <row r="659" spans="1:20" x14ac:dyDescent="0.3">
      <c r="A659">
        <v>3281</v>
      </c>
      <c r="B659">
        <v>1960</v>
      </c>
      <c r="C659" t="s">
        <v>37</v>
      </c>
      <c r="D659" t="s">
        <v>33</v>
      </c>
      <c r="E659" s="2">
        <v>49154</v>
      </c>
      <c r="F659">
        <v>1</v>
      </c>
      <c r="G659">
        <v>1</v>
      </c>
      <c r="H659" s="3">
        <v>41581</v>
      </c>
      <c r="I659">
        <v>69</v>
      </c>
      <c r="J659" s="10">
        <v>206</v>
      </c>
      <c r="K659" s="10">
        <v>10</v>
      </c>
      <c r="L659" s="10">
        <v>67</v>
      </c>
      <c r="M659" s="10">
        <v>30</v>
      </c>
      <c r="N659" s="10">
        <v>27</v>
      </c>
      <c r="O659">
        <v>6</v>
      </c>
      <c r="P659">
        <v>4</v>
      </c>
      <c r="Q659">
        <v>1</v>
      </c>
      <c r="R659">
        <v>8</v>
      </c>
      <c r="S659">
        <v>6</v>
      </c>
      <c r="T659" t="s">
        <v>127</v>
      </c>
    </row>
    <row r="660" spans="1:20" x14ac:dyDescent="0.3">
      <c r="A660">
        <v>3283</v>
      </c>
      <c r="B660">
        <v>1972</v>
      </c>
      <c r="C660" t="s">
        <v>133</v>
      </c>
      <c r="D660" t="s">
        <v>33</v>
      </c>
      <c r="E660" s="2">
        <v>70932</v>
      </c>
      <c r="F660">
        <v>0</v>
      </c>
      <c r="G660">
        <v>1</v>
      </c>
      <c r="H660" s="3">
        <v>41658</v>
      </c>
      <c r="I660">
        <v>57</v>
      </c>
      <c r="J660" s="10">
        <v>200</v>
      </c>
      <c r="K660" s="10">
        <v>193</v>
      </c>
      <c r="L660" s="10">
        <v>100</v>
      </c>
      <c r="M660" s="10">
        <v>46</v>
      </c>
      <c r="N660" s="10">
        <v>185</v>
      </c>
      <c r="O660">
        <v>2</v>
      </c>
      <c r="P660">
        <v>6</v>
      </c>
      <c r="Q660">
        <v>2</v>
      </c>
      <c r="R660">
        <v>12</v>
      </c>
      <c r="S660">
        <v>3</v>
      </c>
      <c r="T660" t="s">
        <v>127</v>
      </c>
    </row>
    <row r="661" spans="1:20" x14ac:dyDescent="0.3">
      <c r="A661">
        <v>3286</v>
      </c>
      <c r="B661">
        <v>1967</v>
      </c>
      <c r="C661" t="s">
        <v>37</v>
      </c>
      <c r="D661" t="s">
        <v>29</v>
      </c>
      <c r="E661" s="2">
        <v>26642</v>
      </c>
      <c r="F661">
        <v>1</v>
      </c>
      <c r="G661">
        <v>0</v>
      </c>
      <c r="H661" s="3">
        <v>41699</v>
      </c>
      <c r="I661">
        <v>71</v>
      </c>
      <c r="J661" s="10">
        <v>13</v>
      </c>
      <c r="K661" s="10">
        <v>2</v>
      </c>
      <c r="L661" s="10">
        <v>15</v>
      </c>
      <c r="M661" s="10">
        <v>2</v>
      </c>
      <c r="N661" s="10">
        <v>2</v>
      </c>
      <c r="O661">
        <v>2</v>
      </c>
      <c r="P661">
        <v>2</v>
      </c>
      <c r="Q661">
        <v>0</v>
      </c>
      <c r="R661">
        <v>3</v>
      </c>
      <c r="S661">
        <v>6</v>
      </c>
      <c r="T661" t="s">
        <v>127</v>
      </c>
    </row>
    <row r="662" spans="1:20" x14ac:dyDescent="0.3">
      <c r="A662">
        <v>3298</v>
      </c>
      <c r="B662">
        <v>1956</v>
      </c>
      <c r="C662" t="s">
        <v>41</v>
      </c>
      <c r="D662" t="s">
        <v>33</v>
      </c>
      <c r="E662" s="2">
        <v>52973</v>
      </c>
      <c r="F662">
        <v>0</v>
      </c>
      <c r="G662">
        <v>1</v>
      </c>
      <c r="H662" s="3">
        <v>41221</v>
      </c>
      <c r="I662">
        <v>92</v>
      </c>
      <c r="J662" s="10">
        <v>856</v>
      </c>
      <c r="K662" s="10">
        <v>0</v>
      </c>
      <c r="L662" s="10">
        <v>76</v>
      </c>
      <c r="M662" s="10">
        <v>12</v>
      </c>
      <c r="N662" s="10">
        <v>9</v>
      </c>
      <c r="O662">
        <v>7</v>
      </c>
      <c r="P662">
        <v>9</v>
      </c>
      <c r="Q662">
        <v>6</v>
      </c>
      <c r="R662">
        <v>9</v>
      </c>
      <c r="S662">
        <v>8</v>
      </c>
      <c r="T662" t="s">
        <v>125</v>
      </c>
    </row>
    <row r="663" spans="1:20" x14ac:dyDescent="0.3">
      <c r="A663">
        <v>3308</v>
      </c>
      <c r="B663">
        <v>1952</v>
      </c>
      <c r="C663" t="s">
        <v>28</v>
      </c>
      <c r="D663" t="s">
        <v>33</v>
      </c>
      <c r="E663" s="2">
        <v>35704</v>
      </c>
      <c r="F663">
        <v>1</v>
      </c>
      <c r="G663">
        <v>1</v>
      </c>
      <c r="H663" s="3">
        <v>41642</v>
      </c>
      <c r="I663">
        <v>54</v>
      </c>
      <c r="J663" s="10">
        <v>30</v>
      </c>
      <c r="K663" s="10">
        <v>9</v>
      </c>
      <c r="L663" s="10">
        <v>12</v>
      </c>
      <c r="M663" s="10">
        <v>2</v>
      </c>
      <c r="N663" s="10">
        <v>11</v>
      </c>
      <c r="O663">
        <v>3</v>
      </c>
      <c r="P663">
        <v>2</v>
      </c>
      <c r="Q663">
        <v>0</v>
      </c>
      <c r="R663">
        <v>4</v>
      </c>
      <c r="S663">
        <v>4</v>
      </c>
      <c r="T663" t="s">
        <v>125</v>
      </c>
    </row>
    <row r="664" spans="1:20" x14ac:dyDescent="0.3">
      <c r="A664">
        <v>3310</v>
      </c>
      <c r="B664">
        <v>1973</v>
      </c>
      <c r="C664" t="s">
        <v>133</v>
      </c>
      <c r="D664" t="s">
        <v>33</v>
      </c>
      <c r="E664" s="2">
        <v>35688</v>
      </c>
      <c r="F664">
        <v>2</v>
      </c>
      <c r="G664">
        <v>1</v>
      </c>
      <c r="H664" s="3">
        <v>41143</v>
      </c>
      <c r="I664">
        <v>94</v>
      </c>
      <c r="J664" s="10">
        <v>73</v>
      </c>
      <c r="K664" s="10">
        <v>3</v>
      </c>
      <c r="L664" s="10">
        <v>90</v>
      </c>
      <c r="M664" s="10">
        <v>12</v>
      </c>
      <c r="N664" s="10">
        <v>1</v>
      </c>
      <c r="O664">
        <v>7</v>
      </c>
      <c r="P664">
        <v>4</v>
      </c>
      <c r="Q664">
        <v>1</v>
      </c>
      <c r="R664">
        <v>4</v>
      </c>
      <c r="S664">
        <v>8</v>
      </c>
      <c r="T664" t="s">
        <v>127</v>
      </c>
    </row>
    <row r="665" spans="1:20" x14ac:dyDescent="0.3">
      <c r="A665">
        <v>3312</v>
      </c>
      <c r="B665">
        <v>1988</v>
      </c>
      <c r="C665" t="s">
        <v>28</v>
      </c>
      <c r="D665" t="s">
        <v>31</v>
      </c>
      <c r="E665" s="2">
        <v>34176</v>
      </c>
      <c r="F665">
        <v>1</v>
      </c>
      <c r="G665">
        <v>0</v>
      </c>
      <c r="H665" s="3">
        <v>41771</v>
      </c>
      <c r="I665">
        <v>12</v>
      </c>
      <c r="J665" s="10">
        <v>5</v>
      </c>
      <c r="K665" s="10">
        <v>7</v>
      </c>
      <c r="L665" s="10">
        <v>24</v>
      </c>
      <c r="M665" s="10">
        <v>19</v>
      </c>
      <c r="N665" s="10">
        <v>14</v>
      </c>
      <c r="O665">
        <v>4</v>
      </c>
      <c r="P665">
        <v>3</v>
      </c>
      <c r="Q665">
        <v>0</v>
      </c>
      <c r="R665">
        <v>4</v>
      </c>
      <c r="S665">
        <v>6</v>
      </c>
      <c r="T665" t="s">
        <v>128</v>
      </c>
    </row>
    <row r="666" spans="1:20" x14ac:dyDescent="0.3">
      <c r="A666">
        <v>3321</v>
      </c>
      <c r="B666">
        <v>1967</v>
      </c>
      <c r="C666" t="s">
        <v>37</v>
      </c>
      <c r="D666" t="s">
        <v>35</v>
      </c>
      <c r="E666" s="2">
        <v>56575</v>
      </c>
      <c r="F666">
        <v>0</v>
      </c>
      <c r="G666">
        <v>2</v>
      </c>
      <c r="H666" s="3">
        <v>41399</v>
      </c>
      <c r="I666">
        <v>42</v>
      </c>
      <c r="J666" s="10">
        <v>421</v>
      </c>
      <c r="K666" s="10">
        <v>5</v>
      </c>
      <c r="L666" s="10">
        <v>90</v>
      </c>
      <c r="M666" s="10">
        <v>0</v>
      </c>
      <c r="N666" s="10">
        <v>16</v>
      </c>
      <c r="O666">
        <v>3</v>
      </c>
      <c r="P666">
        <v>7</v>
      </c>
      <c r="Q666">
        <v>3</v>
      </c>
      <c r="R666">
        <v>7</v>
      </c>
      <c r="S666">
        <v>5</v>
      </c>
      <c r="T666" t="s">
        <v>126</v>
      </c>
    </row>
    <row r="667" spans="1:20" x14ac:dyDescent="0.3">
      <c r="A667">
        <v>3332</v>
      </c>
      <c r="B667">
        <v>1985</v>
      </c>
      <c r="C667" t="s">
        <v>28</v>
      </c>
      <c r="D667" t="s">
        <v>31</v>
      </c>
      <c r="E667" s="2">
        <v>29760</v>
      </c>
      <c r="F667">
        <v>1</v>
      </c>
      <c r="G667">
        <v>0</v>
      </c>
      <c r="H667" s="3">
        <v>41150</v>
      </c>
      <c r="I667">
        <v>87</v>
      </c>
      <c r="J667" s="10">
        <v>64</v>
      </c>
      <c r="K667" s="10">
        <v>4</v>
      </c>
      <c r="L667" s="10">
        <v>68</v>
      </c>
      <c r="M667" s="10">
        <v>7</v>
      </c>
      <c r="N667" s="10">
        <v>5</v>
      </c>
      <c r="O667">
        <v>4</v>
      </c>
      <c r="P667">
        <v>3</v>
      </c>
      <c r="Q667">
        <v>1</v>
      </c>
      <c r="R667">
        <v>4</v>
      </c>
      <c r="S667">
        <v>8</v>
      </c>
      <c r="T667" t="s">
        <v>129</v>
      </c>
    </row>
    <row r="668" spans="1:20" x14ac:dyDescent="0.3">
      <c r="A668">
        <v>3334</v>
      </c>
      <c r="B668">
        <v>1951</v>
      </c>
      <c r="C668" t="s">
        <v>28</v>
      </c>
      <c r="D668" t="s">
        <v>33</v>
      </c>
      <c r="E668" s="2">
        <v>94642</v>
      </c>
      <c r="F668">
        <v>0</v>
      </c>
      <c r="G668">
        <v>0</v>
      </c>
      <c r="H668" s="3">
        <v>41682</v>
      </c>
      <c r="I668">
        <v>35</v>
      </c>
      <c r="J668" s="10">
        <v>879</v>
      </c>
      <c r="K668" s="10">
        <v>143</v>
      </c>
      <c r="L668" s="10">
        <v>797</v>
      </c>
      <c r="M668" s="10">
        <v>106</v>
      </c>
      <c r="N668" s="10">
        <v>143</v>
      </c>
      <c r="O668">
        <v>0</v>
      </c>
      <c r="P668">
        <v>5</v>
      </c>
      <c r="Q668">
        <v>7</v>
      </c>
      <c r="R668">
        <v>9</v>
      </c>
      <c r="S668">
        <v>1</v>
      </c>
      <c r="T668" t="s">
        <v>127</v>
      </c>
    </row>
    <row r="669" spans="1:20" x14ac:dyDescent="0.3">
      <c r="A669">
        <v>3336</v>
      </c>
      <c r="B669">
        <v>1948</v>
      </c>
      <c r="C669" t="s">
        <v>37</v>
      </c>
      <c r="D669" t="s">
        <v>35</v>
      </c>
      <c r="E669" s="2">
        <v>66375</v>
      </c>
      <c r="F669">
        <v>0</v>
      </c>
      <c r="G669">
        <v>1</v>
      </c>
      <c r="H669" s="3">
        <v>41599</v>
      </c>
      <c r="I669">
        <v>96</v>
      </c>
      <c r="J669" s="10">
        <v>712</v>
      </c>
      <c r="K669" s="10">
        <v>0</v>
      </c>
      <c r="L669" s="10">
        <v>45</v>
      </c>
      <c r="M669" s="10">
        <v>0</v>
      </c>
      <c r="N669" s="10">
        <v>0</v>
      </c>
      <c r="O669">
        <v>3</v>
      </c>
      <c r="P669">
        <v>2</v>
      </c>
      <c r="Q669">
        <v>4</v>
      </c>
      <c r="R669">
        <v>5</v>
      </c>
      <c r="S669">
        <v>7</v>
      </c>
      <c r="T669" t="s">
        <v>131</v>
      </c>
    </row>
    <row r="670" spans="1:20" x14ac:dyDescent="0.3">
      <c r="A670">
        <v>3340</v>
      </c>
      <c r="B670">
        <v>1977</v>
      </c>
      <c r="C670" t="s">
        <v>28</v>
      </c>
      <c r="D670" t="s">
        <v>33</v>
      </c>
      <c r="E670" s="2">
        <v>42014</v>
      </c>
      <c r="F670">
        <v>1</v>
      </c>
      <c r="G670">
        <v>0</v>
      </c>
      <c r="H670" s="3">
        <v>41138</v>
      </c>
      <c r="I670">
        <v>56</v>
      </c>
      <c r="J670" s="10">
        <v>244</v>
      </c>
      <c r="K670" s="10">
        <v>15</v>
      </c>
      <c r="L670" s="10">
        <v>108</v>
      </c>
      <c r="M670" s="10">
        <v>4</v>
      </c>
      <c r="N670" s="10">
        <v>15</v>
      </c>
      <c r="O670">
        <v>6</v>
      </c>
      <c r="P670">
        <v>7</v>
      </c>
      <c r="Q670">
        <v>1</v>
      </c>
      <c r="R670">
        <v>6</v>
      </c>
      <c r="S670">
        <v>8</v>
      </c>
      <c r="T670" t="s">
        <v>126</v>
      </c>
    </row>
    <row r="671" spans="1:20" x14ac:dyDescent="0.3">
      <c r="A671">
        <v>3363</v>
      </c>
      <c r="B671">
        <v>1974</v>
      </c>
      <c r="C671" t="s">
        <v>133</v>
      </c>
      <c r="D671" t="s">
        <v>33</v>
      </c>
      <c r="E671" s="2">
        <v>20130</v>
      </c>
      <c r="F671">
        <v>0</v>
      </c>
      <c r="G671">
        <v>0</v>
      </c>
      <c r="H671" s="3">
        <v>41715</v>
      </c>
      <c r="I671">
        <v>99</v>
      </c>
      <c r="J671" s="10">
        <v>0</v>
      </c>
      <c r="K671" s="10">
        <v>6</v>
      </c>
      <c r="L671" s="10">
        <v>3</v>
      </c>
      <c r="M671" s="10">
        <v>7</v>
      </c>
      <c r="N671" s="10">
        <v>6</v>
      </c>
      <c r="O671">
        <v>1</v>
      </c>
      <c r="P671">
        <v>1</v>
      </c>
      <c r="Q671">
        <v>0</v>
      </c>
      <c r="R671">
        <v>3</v>
      </c>
      <c r="S671">
        <v>8</v>
      </c>
      <c r="T671" t="s">
        <v>127</v>
      </c>
    </row>
    <row r="672" spans="1:20" x14ac:dyDescent="0.3">
      <c r="A672">
        <v>3376</v>
      </c>
      <c r="B672">
        <v>1970</v>
      </c>
      <c r="C672" t="s">
        <v>41</v>
      </c>
      <c r="D672" t="s">
        <v>29</v>
      </c>
      <c r="E672" s="2">
        <v>55282</v>
      </c>
      <c r="F672">
        <v>1</v>
      </c>
      <c r="G672">
        <v>0</v>
      </c>
      <c r="H672" s="3">
        <v>41621</v>
      </c>
      <c r="I672">
        <v>9</v>
      </c>
      <c r="J672" s="10">
        <v>125</v>
      </c>
      <c r="K672" s="10">
        <v>6</v>
      </c>
      <c r="L672" s="10">
        <v>73</v>
      </c>
      <c r="M672" s="10">
        <v>8</v>
      </c>
      <c r="N672" s="10">
        <v>4</v>
      </c>
      <c r="O672">
        <v>1</v>
      </c>
      <c r="P672">
        <v>3</v>
      </c>
      <c r="Q672">
        <v>1</v>
      </c>
      <c r="R672">
        <v>6</v>
      </c>
      <c r="S672">
        <v>4</v>
      </c>
      <c r="T672" t="s">
        <v>127</v>
      </c>
    </row>
    <row r="673" spans="1:20" x14ac:dyDescent="0.3">
      <c r="A673">
        <v>3381</v>
      </c>
      <c r="B673">
        <v>1953</v>
      </c>
      <c r="C673" t="s">
        <v>41</v>
      </c>
      <c r="D673" t="s">
        <v>33</v>
      </c>
      <c r="E673" s="2">
        <v>54348</v>
      </c>
      <c r="F673">
        <v>1</v>
      </c>
      <c r="G673">
        <v>1</v>
      </c>
      <c r="H673" s="3">
        <v>41798</v>
      </c>
      <c r="I673">
        <v>51</v>
      </c>
      <c r="J673" s="10">
        <v>70</v>
      </c>
      <c r="K673" s="10">
        <v>0</v>
      </c>
      <c r="L673" s="10">
        <v>16</v>
      </c>
      <c r="M673" s="10">
        <v>0</v>
      </c>
      <c r="N673" s="10">
        <v>0</v>
      </c>
      <c r="O673">
        <v>2</v>
      </c>
      <c r="P673">
        <v>2</v>
      </c>
      <c r="Q673">
        <v>0</v>
      </c>
      <c r="R673">
        <v>4</v>
      </c>
      <c r="S673">
        <v>6</v>
      </c>
      <c r="T673" t="s">
        <v>126</v>
      </c>
    </row>
    <row r="674" spans="1:20" x14ac:dyDescent="0.3">
      <c r="A674">
        <v>3386</v>
      </c>
      <c r="B674">
        <v>1992</v>
      </c>
      <c r="C674" t="s">
        <v>28</v>
      </c>
      <c r="D674" t="s">
        <v>33</v>
      </c>
      <c r="E674" s="2">
        <v>34935</v>
      </c>
      <c r="F674">
        <v>0</v>
      </c>
      <c r="G674">
        <v>0</v>
      </c>
      <c r="H674" s="3">
        <v>41446</v>
      </c>
      <c r="I674">
        <v>71</v>
      </c>
      <c r="J674" s="10">
        <v>34</v>
      </c>
      <c r="K674" s="10">
        <v>4</v>
      </c>
      <c r="L674" s="10">
        <v>66</v>
      </c>
      <c r="M674" s="10">
        <v>3</v>
      </c>
      <c r="N674" s="10">
        <v>10</v>
      </c>
      <c r="O674">
        <v>1</v>
      </c>
      <c r="P674">
        <v>2</v>
      </c>
      <c r="Q674">
        <v>1</v>
      </c>
      <c r="R674">
        <v>4</v>
      </c>
      <c r="S674">
        <v>7</v>
      </c>
      <c r="T674" t="s">
        <v>127</v>
      </c>
    </row>
    <row r="675" spans="1:20" x14ac:dyDescent="0.3">
      <c r="A675">
        <v>3388</v>
      </c>
      <c r="B675">
        <v>1967</v>
      </c>
      <c r="C675" t="s">
        <v>28</v>
      </c>
      <c r="D675" t="s">
        <v>29</v>
      </c>
      <c r="E675" s="2">
        <v>70844</v>
      </c>
      <c r="F675">
        <v>1</v>
      </c>
      <c r="G675">
        <v>1</v>
      </c>
      <c r="H675" s="3">
        <v>41577</v>
      </c>
      <c r="I675">
        <v>16</v>
      </c>
      <c r="J675" s="10">
        <v>129</v>
      </c>
      <c r="K675" s="10">
        <v>26</v>
      </c>
      <c r="L675" s="10">
        <v>67</v>
      </c>
      <c r="M675" s="10">
        <v>3</v>
      </c>
      <c r="N675" s="10">
        <v>67</v>
      </c>
      <c r="O675">
        <v>5</v>
      </c>
      <c r="P675">
        <v>6</v>
      </c>
      <c r="Q675">
        <v>1</v>
      </c>
      <c r="R675">
        <v>5</v>
      </c>
      <c r="S675">
        <v>7</v>
      </c>
      <c r="T675" t="s">
        <v>129</v>
      </c>
    </row>
    <row r="676" spans="1:20" x14ac:dyDescent="0.3">
      <c r="A676">
        <v>3389</v>
      </c>
      <c r="B676">
        <v>1970</v>
      </c>
      <c r="C676" t="s">
        <v>28</v>
      </c>
      <c r="D676" t="s">
        <v>33</v>
      </c>
      <c r="E676" s="2">
        <v>69016</v>
      </c>
      <c r="F676">
        <v>0</v>
      </c>
      <c r="G676">
        <v>1</v>
      </c>
      <c r="H676" s="3">
        <v>41235</v>
      </c>
      <c r="I676">
        <v>61</v>
      </c>
      <c r="J676" s="10">
        <v>726</v>
      </c>
      <c r="K676" s="10">
        <v>53</v>
      </c>
      <c r="L676" s="10">
        <v>363</v>
      </c>
      <c r="M676" s="10">
        <v>123</v>
      </c>
      <c r="N676" s="10">
        <v>107</v>
      </c>
      <c r="O676">
        <v>4</v>
      </c>
      <c r="P676">
        <v>8</v>
      </c>
      <c r="Q676">
        <v>9</v>
      </c>
      <c r="R676">
        <v>13</v>
      </c>
      <c r="S676">
        <v>5</v>
      </c>
      <c r="T676" t="s">
        <v>127</v>
      </c>
    </row>
    <row r="677" spans="1:20" x14ac:dyDescent="0.3">
      <c r="A677">
        <v>3403</v>
      </c>
      <c r="B677">
        <v>1958</v>
      </c>
      <c r="C677" t="s">
        <v>37</v>
      </c>
      <c r="D677" t="s">
        <v>35</v>
      </c>
      <c r="E677" s="2">
        <v>78952</v>
      </c>
      <c r="F677">
        <v>0</v>
      </c>
      <c r="G677">
        <v>1</v>
      </c>
      <c r="H677" s="3">
        <v>41176</v>
      </c>
      <c r="I677">
        <v>11</v>
      </c>
      <c r="J677" s="10">
        <v>1170</v>
      </c>
      <c r="K677" s="10">
        <v>19</v>
      </c>
      <c r="L677" s="10">
        <v>594</v>
      </c>
      <c r="M677" s="10">
        <v>99</v>
      </c>
      <c r="N677" s="10">
        <v>76</v>
      </c>
      <c r="O677">
        <v>2</v>
      </c>
      <c r="P677">
        <v>2</v>
      </c>
      <c r="Q677">
        <v>5</v>
      </c>
      <c r="R677">
        <v>12</v>
      </c>
      <c r="S677">
        <v>6</v>
      </c>
      <c r="T677" t="s">
        <v>127</v>
      </c>
    </row>
    <row r="678" spans="1:20" x14ac:dyDescent="0.3">
      <c r="A678">
        <v>3406</v>
      </c>
      <c r="B678">
        <v>1964</v>
      </c>
      <c r="C678" t="s">
        <v>28</v>
      </c>
      <c r="D678" t="s">
        <v>31</v>
      </c>
      <c r="E678" s="2">
        <v>45989</v>
      </c>
      <c r="F678">
        <v>0</v>
      </c>
      <c r="G678">
        <v>1</v>
      </c>
      <c r="H678" s="3">
        <v>41204</v>
      </c>
      <c r="I678">
        <v>97</v>
      </c>
      <c r="J678" s="10">
        <v>138</v>
      </c>
      <c r="K678" s="10">
        <v>33</v>
      </c>
      <c r="L678" s="10">
        <v>87</v>
      </c>
      <c r="M678" s="10">
        <v>28</v>
      </c>
      <c r="N678" s="10">
        <v>24</v>
      </c>
      <c r="O678">
        <v>4</v>
      </c>
      <c r="P678">
        <v>3</v>
      </c>
      <c r="Q678">
        <v>2</v>
      </c>
      <c r="R678">
        <v>7</v>
      </c>
      <c r="S678">
        <v>3</v>
      </c>
      <c r="T678" t="s">
        <v>125</v>
      </c>
    </row>
    <row r="679" spans="1:20" x14ac:dyDescent="0.3">
      <c r="A679">
        <v>3409</v>
      </c>
      <c r="B679">
        <v>1984</v>
      </c>
      <c r="C679" t="s">
        <v>28</v>
      </c>
      <c r="D679" t="s">
        <v>31</v>
      </c>
      <c r="E679" s="2">
        <v>36108</v>
      </c>
      <c r="F679">
        <v>1</v>
      </c>
      <c r="G679">
        <v>0</v>
      </c>
      <c r="H679" s="3">
        <v>41562</v>
      </c>
      <c r="I679">
        <v>68</v>
      </c>
      <c r="J679" s="10">
        <v>141</v>
      </c>
      <c r="K679" s="10">
        <v>8</v>
      </c>
      <c r="L679" s="10">
        <v>129</v>
      </c>
      <c r="M679" s="10">
        <v>3</v>
      </c>
      <c r="N679" s="10">
        <v>11</v>
      </c>
      <c r="O679">
        <v>3</v>
      </c>
      <c r="P679">
        <v>7</v>
      </c>
      <c r="Q679">
        <v>1</v>
      </c>
      <c r="R679">
        <v>4</v>
      </c>
      <c r="S679">
        <v>9</v>
      </c>
      <c r="T679" t="s">
        <v>125</v>
      </c>
    </row>
    <row r="680" spans="1:20" x14ac:dyDescent="0.3">
      <c r="A680">
        <v>3412</v>
      </c>
      <c r="B680">
        <v>1951</v>
      </c>
      <c r="C680" t="s">
        <v>41</v>
      </c>
      <c r="D680" t="s">
        <v>33</v>
      </c>
      <c r="E680" s="2">
        <v>67381</v>
      </c>
      <c r="F680">
        <v>0</v>
      </c>
      <c r="G680">
        <v>1</v>
      </c>
      <c r="H680" s="3">
        <v>41289</v>
      </c>
      <c r="I680">
        <v>67</v>
      </c>
      <c r="J680" s="10">
        <v>815</v>
      </c>
      <c r="K680" s="10">
        <v>8</v>
      </c>
      <c r="L680" s="10">
        <v>53</v>
      </c>
      <c r="M680" s="10">
        <v>11</v>
      </c>
      <c r="N680" s="10">
        <v>0</v>
      </c>
      <c r="O680">
        <v>4</v>
      </c>
      <c r="P680">
        <v>2</v>
      </c>
      <c r="Q680">
        <v>2</v>
      </c>
      <c r="R680">
        <v>9</v>
      </c>
      <c r="S680">
        <v>7</v>
      </c>
      <c r="T680" t="s">
        <v>127</v>
      </c>
    </row>
    <row r="681" spans="1:20" x14ac:dyDescent="0.3">
      <c r="A681">
        <v>3421</v>
      </c>
      <c r="B681">
        <v>1968</v>
      </c>
      <c r="C681" t="s">
        <v>41</v>
      </c>
      <c r="D681" t="s">
        <v>29</v>
      </c>
      <c r="E681" s="2">
        <v>63841</v>
      </c>
      <c r="F681">
        <v>0</v>
      </c>
      <c r="G681">
        <v>1</v>
      </c>
      <c r="H681" s="3">
        <v>41385</v>
      </c>
      <c r="I681">
        <v>64</v>
      </c>
      <c r="J681" s="10">
        <v>635</v>
      </c>
      <c r="K681" s="10">
        <v>15</v>
      </c>
      <c r="L681" s="10">
        <v>100</v>
      </c>
      <c r="M681" s="10">
        <v>20</v>
      </c>
      <c r="N681" s="10">
        <v>7</v>
      </c>
      <c r="O681">
        <v>1</v>
      </c>
      <c r="P681">
        <v>9</v>
      </c>
      <c r="Q681">
        <v>3</v>
      </c>
      <c r="R681">
        <v>9</v>
      </c>
      <c r="S681">
        <v>6</v>
      </c>
      <c r="T681" t="s">
        <v>131</v>
      </c>
    </row>
    <row r="682" spans="1:20" x14ac:dyDescent="0.3">
      <c r="A682">
        <v>3422</v>
      </c>
      <c r="B682">
        <v>1975</v>
      </c>
      <c r="C682" t="s">
        <v>28</v>
      </c>
      <c r="D682" t="s">
        <v>33</v>
      </c>
      <c r="E682" s="2">
        <v>76068</v>
      </c>
      <c r="F682">
        <v>0</v>
      </c>
      <c r="G682">
        <v>1</v>
      </c>
      <c r="H682" s="3">
        <v>41242</v>
      </c>
      <c r="I682">
        <v>67</v>
      </c>
      <c r="J682" s="10">
        <v>1115</v>
      </c>
      <c r="K682" s="10">
        <v>12</v>
      </c>
      <c r="L682" s="10">
        <v>128</v>
      </c>
      <c r="M682" s="10">
        <v>33</v>
      </c>
      <c r="N682" s="10">
        <v>12</v>
      </c>
      <c r="O682">
        <v>1</v>
      </c>
      <c r="P682">
        <v>2</v>
      </c>
      <c r="Q682">
        <v>3</v>
      </c>
      <c r="R682">
        <v>4</v>
      </c>
      <c r="S682">
        <v>6</v>
      </c>
      <c r="T682" t="s">
        <v>129</v>
      </c>
    </row>
    <row r="683" spans="1:20" x14ac:dyDescent="0.3">
      <c r="A683">
        <v>3426</v>
      </c>
      <c r="B683">
        <v>1975</v>
      </c>
      <c r="C683" t="s">
        <v>28</v>
      </c>
      <c r="D683" t="s">
        <v>29</v>
      </c>
      <c r="E683" s="2">
        <v>70300</v>
      </c>
      <c r="F683">
        <v>1</v>
      </c>
      <c r="G683">
        <v>0</v>
      </c>
      <c r="H683" s="3">
        <v>41470</v>
      </c>
      <c r="I683">
        <v>89</v>
      </c>
      <c r="J683" s="10">
        <v>1045</v>
      </c>
      <c r="K683" s="10">
        <v>61</v>
      </c>
      <c r="L683" s="10">
        <v>338</v>
      </c>
      <c r="M683" s="10">
        <v>60</v>
      </c>
      <c r="N683" s="10">
        <v>46</v>
      </c>
      <c r="O683">
        <v>3</v>
      </c>
      <c r="P683">
        <v>5</v>
      </c>
      <c r="Q683">
        <v>5</v>
      </c>
      <c r="R683">
        <v>13</v>
      </c>
      <c r="S683">
        <v>8</v>
      </c>
      <c r="T683" t="s">
        <v>127</v>
      </c>
    </row>
    <row r="684" spans="1:20" x14ac:dyDescent="0.3">
      <c r="A684">
        <v>3427</v>
      </c>
      <c r="B684">
        <v>1955</v>
      </c>
      <c r="C684" t="s">
        <v>37</v>
      </c>
      <c r="D684" t="s">
        <v>33</v>
      </c>
      <c r="E684" s="2">
        <v>59821</v>
      </c>
      <c r="F684">
        <v>0</v>
      </c>
      <c r="G684">
        <v>1</v>
      </c>
      <c r="H684" s="3">
        <v>41376</v>
      </c>
      <c r="I684">
        <v>11</v>
      </c>
      <c r="J684" s="10">
        <v>629</v>
      </c>
      <c r="K684" s="10">
        <v>0</v>
      </c>
      <c r="L684" s="10">
        <v>70</v>
      </c>
      <c r="M684" s="10">
        <v>0</v>
      </c>
      <c r="N684" s="10">
        <v>0</v>
      </c>
      <c r="O684">
        <v>6</v>
      </c>
      <c r="P684">
        <v>11</v>
      </c>
      <c r="Q684">
        <v>2</v>
      </c>
      <c r="R684">
        <v>7</v>
      </c>
      <c r="S684">
        <v>8</v>
      </c>
      <c r="T684" t="s">
        <v>125</v>
      </c>
    </row>
    <row r="685" spans="1:20" x14ac:dyDescent="0.3">
      <c r="A685">
        <v>3428</v>
      </c>
      <c r="B685">
        <v>1991</v>
      </c>
      <c r="C685" t="s">
        <v>37</v>
      </c>
      <c r="D685" t="s">
        <v>35</v>
      </c>
      <c r="E685" s="2">
        <v>68682</v>
      </c>
      <c r="F685">
        <v>0</v>
      </c>
      <c r="G685">
        <v>0</v>
      </c>
      <c r="H685" s="3">
        <v>41553</v>
      </c>
      <c r="I685">
        <v>56</v>
      </c>
      <c r="J685" s="10">
        <v>919</v>
      </c>
      <c r="K685" s="10">
        <v>0</v>
      </c>
      <c r="L685" s="10">
        <v>505</v>
      </c>
      <c r="M685" s="10">
        <v>99</v>
      </c>
      <c r="N685" s="10">
        <v>30</v>
      </c>
      <c r="O685">
        <v>1</v>
      </c>
      <c r="P685">
        <v>4</v>
      </c>
      <c r="Q685">
        <v>9</v>
      </c>
      <c r="R685">
        <v>10</v>
      </c>
      <c r="S685">
        <v>2</v>
      </c>
      <c r="T685" t="s">
        <v>127</v>
      </c>
    </row>
    <row r="686" spans="1:20" x14ac:dyDescent="0.3">
      <c r="A686">
        <v>3433</v>
      </c>
      <c r="B686">
        <v>1955</v>
      </c>
      <c r="C686" t="s">
        <v>133</v>
      </c>
      <c r="D686" t="s">
        <v>33</v>
      </c>
      <c r="E686" s="2">
        <v>72635</v>
      </c>
      <c r="F686">
        <v>0</v>
      </c>
      <c r="G686">
        <v>0</v>
      </c>
      <c r="H686" s="3">
        <v>41428</v>
      </c>
      <c r="I686">
        <v>54</v>
      </c>
      <c r="J686" s="10">
        <v>390</v>
      </c>
      <c r="K686" s="10">
        <v>22</v>
      </c>
      <c r="L686" s="10">
        <v>323</v>
      </c>
      <c r="M686" s="10">
        <v>104</v>
      </c>
      <c r="N686" s="10">
        <v>35</v>
      </c>
      <c r="O686">
        <v>1</v>
      </c>
      <c r="P686">
        <v>6</v>
      </c>
      <c r="Q686">
        <v>8</v>
      </c>
      <c r="R686">
        <v>6</v>
      </c>
      <c r="S686">
        <v>3</v>
      </c>
      <c r="T686" t="s">
        <v>127</v>
      </c>
    </row>
    <row r="687" spans="1:20" x14ac:dyDescent="0.3">
      <c r="A687">
        <v>3434</v>
      </c>
      <c r="B687">
        <v>1951</v>
      </c>
      <c r="C687" t="s">
        <v>28</v>
      </c>
      <c r="D687" t="s">
        <v>31</v>
      </c>
      <c r="E687" s="2">
        <v>80872</v>
      </c>
      <c r="F687">
        <v>0</v>
      </c>
      <c r="G687">
        <v>0</v>
      </c>
      <c r="H687" s="3">
        <v>41771</v>
      </c>
      <c r="I687">
        <v>60</v>
      </c>
      <c r="J687" s="10">
        <v>483</v>
      </c>
      <c r="K687" s="10">
        <v>72</v>
      </c>
      <c r="L687" s="10">
        <v>567</v>
      </c>
      <c r="M687" s="10">
        <v>94</v>
      </c>
      <c r="N687" s="10">
        <v>12</v>
      </c>
      <c r="O687">
        <v>1</v>
      </c>
      <c r="P687">
        <v>4</v>
      </c>
      <c r="Q687">
        <v>4</v>
      </c>
      <c r="R687">
        <v>10</v>
      </c>
      <c r="S687">
        <v>1</v>
      </c>
      <c r="T687" t="s">
        <v>127</v>
      </c>
    </row>
    <row r="688" spans="1:20" x14ac:dyDescent="0.3">
      <c r="A688">
        <v>3436</v>
      </c>
      <c r="B688">
        <v>1969</v>
      </c>
      <c r="C688" t="s">
        <v>28</v>
      </c>
      <c r="D688" t="s">
        <v>33</v>
      </c>
      <c r="E688" s="2">
        <v>14045</v>
      </c>
      <c r="F688">
        <v>1</v>
      </c>
      <c r="G688">
        <v>0</v>
      </c>
      <c r="H688" s="3">
        <v>41665</v>
      </c>
      <c r="I688">
        <v>24</v>
      </c>
      <c r="J688" s="10">
        <v>11</v>
      </c>
      <c r="K688" s="10">
        <v>0</v>
      </c>
      <c r="L688" s="10">
        <v>5</v>
      </c>
      <c r="M688" s="10">
        <v>2</v>
      </c>
      <c r="N688" s="10">
        <v>1</v>
      </c>
      <c r="O688">
        <v>1</v>
      </c>
      <c r="P688">
        <v>1</v>
      </c>
      <c r="Q688">
        <v>0</v>
      </c>
      <c r="R688">
        <v>3</v>
      </c>
      <c r="S688">
        <v>7</v>
      </c>
      <c r="T688" t="s">
        <v>127</v>
      </c>
    </row>
    <row r="689" spans="1:20" x14ac:dyDescent="0.3">
      <c r="A689">
        <v>3439</v>
      </c>
      <c r="B689">
        <v>1972</v>
      </c>
      <c r="C689" t="s">
        <v>28</v>
      </c>
      <c r="D689" t="s">
        <v>33</v>
      </c>
      <c r="E689" s="2">
        <v>56721</v>
      </c>
      <c r="F689">
        <v>1</v>
      </c>
      <c r="G689">
        <v>1</v>
      </c>
      <c r="H689" s="3">
        <v>41213</v>
      </c>
      <c r="I689">
        <v>64</v>
      </c>
      <c r="J689" s="10">
        <v>157</v>
      </c>
      <c r="K689" s="10">
        <v>6</v>
      </c>
      <c r="L689" s="10">
        <v>39</v>
      </c>
      <c r="M689" s="10">
        <v>6</v>
      </c>
      <c r="N689" s="10">
        <v>13</v>
      </c>
      <c r="O689">
        <v>5</v>
      </c>
      <c r="P689">
        <v>4</v>
      </c>
      <c r="Q689">
        <v>1</v>
      </c>
      <c r="R689">
        <v>5</v>
      </c>
      <c r="S689">
        <v>6</v>
      </c>
      <c r="T689" t="s">
        <v>127</v>
      </c>
    </row>
    <row r="690" spans="1:20" x14ac:dyDescent="0.3">
      <c r="A690">
        <v>3445</v>
      </c>
      <c r="B690">
        <v>1956</v>
      </c>
      <c r="C690" t="s">
        <v>28</v>
      </c>
      <c r="D690" t="s">
        <v>31</v>
      </c>
      <c r="E690" s="2">
        <v>60714</v>
      </c>
      <c r="F690">
        <v>0</v>
      </c>
      <c r="G690">
        <v>0</v>
      </c>
      <c r="H690" s="3">
        <v>41291</v>
      </c>
      <c r="I690">
        <v>56</v>
      </c>
      <c r="J690" s="10">
        <v>216</v>
      </c>
      <c r="K690" s="10">
        <v>162</v>
      </c>
      <c r="L690" s="10">
        <v>224</v>
      </c>
      <c r="M690" s="10">
        <v>101</v>
      </c>
      <c r="N690" s="10">
        <v>92</v>
      </c>
      <c r="O690">
        <v>2</v>
      </c>
      <c r="P690">
        <v>7</v>
      </c>
      <c r="Q690">
        <v>4</v>
      </c>
      <c r="R690">
        <v>10</v>
      </c>
      <c r="S690">
        <v>5</v>
      </c>
      <c r="T690" t="s">
        <v>125</v>
      </c>
    </row>
    <row r="691" spans="1:20" x14ac:dyDescent="0.3">
      <c r="A691">
        <v>3463</v>
      </c>
      <c r="B691">
        <v>1975</v>
      </c>
      <c r="C691" t="s">
        <v>37</v>
      </c>
      <c r="D691" t="s">
        <v>33</v>
      </c>
      <c r="E691" s="2">
        <v>69283</v>
      </c>
      <c r="F691">
        <v>0</v>
      </c>
      <c r="G691">
        <v>1</v>
      </c>
      <c r="H691" s="3">
        <v>41804</v>
      </c>
      <c r="I691">
        <v>41</v>
      </c>
      <c r="J691" s="10">
        <v>674</v>
      </c>
      <c r="K691" s="10">
        <v>62</v>
      </c>
      <c r="L691" s="10">
        <v>134</v>
      </c>
      <c r="M691" s="10">
        <v>0</v>
      </c>
      <c r="N691" s="10">
        <v>26</v>
      </c>
      <c r="O691">
        <v>4</v>
      </c>
      <c r="P691">
        <v>7</v>
      </c>
      <c r="Q691">
        <v>3</v>
      </c>
      <c r="R691">
        <v>13</v>
      </c>
      <c r="S691">
        <v>5</v>
      </c>
      <c r="T691" t="s">
        <v>128</v>
      </c>
    </row>
    <row r="692" spans="1:20" x14ac:dyDescent="0.3">
      <c r="A692">
        <v>3469</v>
      </c>
      <c r="B692">
        <v>1977</v>
      </c>
      <c r="C692" t="s">
        <v>37</v>
      </c>
      <c r="D692" t="s">
        <v>29</v>
      </c>
      <c r="E692" s="2">
        <v>34487</v>
      </c>
      <c r="F692">
        <v>1</v>
      </c>
      <c r="G692">
        <v>1</v>
      </c>
      <c r="H692" s="3">
        <v>41158</v>
      </c>
      <c r="I692">
        <v>94</v>
      </c>
      <c r="J692" s="10">
        <v>19</v>
      </c>
      <c r="K692" s="10">
        <v>18</v>
      </c>
      <c r="L692" s="10">
        <v>33</v>
      </c>
      <c r="M692" s="10">
        <v>24</v>
      </c>
      <c r="N692" s="10">
        <v>1</v>
      </c>
      <c r="O692">
        <v>3</v>
      </c>
      <c r="P692">
        <v>3</v>
      </c>
      <c r="Q692">
        <v>0</v>
      </c>
      <c r="R692">
        <v>3</v>
      </c>
      <c r="S692">
        <v>9</v>
      </c>
      <c r="T692" t="s">
        <v>127</v>
      </c>
    </row>
    <row r="693" spans="1:20" x14ac:dyDescent="0.3">
      <c r="A693">
        <v>3478</v>
      </c>
      <c r="B693">
        <v>1971</v>
      </c>
      <c r="C693" t="s">
        <v>37</v>
      </c>
      <c r="D693" t="s">
        <v>33</v>
      </c>
      <c r="E693" s="2">
        <v>60585</v>
      </c>
      <c r="F693">
        <v>1</v>
      </c>
      <c r="G693">
        <v>1</v>
      </c>
      <c r="H693" s="3">
        <v>41449</v>
      </c>
      <c r="I693">
        <v>17</v>
      </c>
      <c r="J693" s="10">
        <v>267</v>
      </c>
      <c r="K693" s="10">
        <v>42</v>
      </c>
      <c r="L693" s="10">
        <v>309</v>
      </c>
      <c r="M693" s="10">
        <v>55</v>
      </c>
      <c r="N693" s="10">
        <v>42</v>
      </c>
      <c r="O693">
        <v>10</v>
      </c>
      <c r="P693">
        <v>7</v>
      </c>
      <c r="Q693">
        <v>4</v>
      </c>
      <c r="R693">
        <v>9</v>
      </c>
      <c r="S693">
        <v>5</v>
      </c>
      <c r="T693" t="s">
        <v>126</v>
      </c>
    </row>
    <row r="694" spans="1:20" x14ac:dyDescent="0.3">
      <c r="A694">
        <v>3479</v>
      </c>
      <c r="B694">
        <v>1950</v>
      </c>
      <c r="C694" t="s">
        <v>28</v>
      </c>
      <c r="D694" t="s">
        <v>31</v>
      </c>
      <c r="E694" s="2">
        <v>16813</v>
      </c>
      <c r="F694">
        <v>0</v>
      </c>
      <c r="G694">
        <v>0</v>
      </c>
      <c r="H694" s="3">
        <v>41474</v>
      </c>
      <c r="I694">
        <v>49</v>
      </c>
      <c r="J694" s="10">
        <v>4</v>
      </c>
      <c r="K694" s="10">
        <v>8</v>
      </c>
      <c r="L694" s="10">
        <v>11</v>
      </c>
      <c r="M694" s="10">
        <v>12</v>
      </c>
      <c r="N694" s="10">
        <v>2</v>
      </c>
      <c r="O694">
        <v>1</v>
      </c>
      <c r="P694">
        <v>2</v>
      </c>
      <c r="Q694">
        <v>0</v>
      </c>
      <c r="R694">
        <v>3</v>
      </c>
      <c r="S694">
        <v>7</v>
      </c>
      <c r="T694" t="s">
        <v>126</v>
      </c>
    </row>
    <row r="695" spans="1:20" x14ac:dyDescent="0.3">
      <c r="A695">
        <v>3483</v>
      </c>
      <c r="B695">
        <v>1958</v>
      </c>
      <c r="C695" t="s">
        <v>28</v>
      </c>
      <c r="D695" t="s">
        <v>33</v>
      </c>
      <c r="E695" s="2">
        <v>48192</v>
      </c>
      <c r="F695">
        <v>0</v>
      </c>
      <c r="G695">
        <v>0</v>
      </c>
      <c r="H695" s="3">
        <v>41370</v>
      </c>
      <c r="I695">
        <v>76</v>
      </c>
      <c r="J695" s="10">
        <v>1039</v>
      </c>
      <c r="K695" s="10">
        <v>43</v>
      </c>
      <c r="L695" s="10">
        <v>204</v>
      </c>
      <c r="M695" s="10">
        <v>153</v>
      </c>
      <c r="N695" s="10">
        <v>58</v>
      </c>
      <c r="O695">
        <v>3</v>
      </c>
      <c r="P695">
        <v>2</v>
      </c>
      <c r="Q695">
        <v>8</v>
      </c>
      <c r="R695">
        <v>12</v>
      </c>
      <c r="S695">
        <v>8</v>
      </c>
      <c r="T695" t="s">
        <v>126</v>
      </c>
    </row>
    <row r="696" spans="1:20" x14ac:dyDescent="0.3">
      <c r="A696">
        <v>3491</v>
      </c>
      <c r="B696">
        <v>1975</v>
      </c>
      <c r="C696" t="s">
        <v>28</v>
      </c>
      <c r="D696" t="s">
        <v>35</v>
      </c>
      <c r="E696" s="2">
        <v>55914</v>
      </c>
      <c r="F696">
        <v>0</v>
      </c>
      <c r="G696">
        <v>1</v>
      </c>
      <c r="H696" s="3">
        <v>41393</v>
      </c>
      <c r="I696">
        <v>32</v>
      </c>
      <c r="J696" s="10">
        <v>384</v>
      </c>
      <c r="K696" s="10">
        <v>60</v>
      </c>
      <c r="L696" s="10">
        <v>364</v>
      </c>
      <c r="M696" s="10">
        <v>119</v>
      </c>
      <c r="N696" s="10">
        <v>101</v>
      </c>
      <c r="O696">
        <v>4</v>
      </c>
      <c r="P696">
        <v>11</v>
      </c>
      <c r="Q696">
        <v>6</v>
      </c>
      <c r="R696">
        <v>8</v>
      </c>
      <c r="S696">
        <v>7</v>
      </c>
      <c r="T696" t="s">
        <v>130</v>
      </c>
    </row>
    <row r="697" spans="1:20" x14ac:dyDescent="0.3">
      <c r="A697">
        <v>3498</v>
      </c>
      <c r="B697">
        <v>1976</v>
      </c>
      <c r="C697" t="s">
        <v>37</v>
      </c>
      <c r="D697" t="s">
        <v>33</v>
      </c>
      <c r="E697" s="2">
        <v>55424</v>
      </c>
      <c r="F697">
        <v>0</v>
      </c>
      <c r="G697">
        <v>1</v>
      </c>
      <c r="H697" s="3">
        <v>41238</v>
      </c>
      <c r="I697">
        <v>6</v>
      </c>
      <c r="J697" s="10">
        <v>462</v>
      </c>
      <c r="K697" s="10">
        <v>61</v>
      </c>
      <c r="L697" s="10">
        <v>184</v>
      </c>
      <c r="M697" s="10">
        <v>10</v>
      </c>
      <c r="N697" s="10">
        <v>53</v>
      </c>
      <c r="O697">
        <v>4</v>
      </c>
      <c r="P697">
        <v>7</v>
      </c>
      <c r="Q697">
        <v>5</v>
      </c>
      <c r="R697">
        <v>9</v>
      </c>
      <c r="S697">
        <v>6</v>
      </c>
      <c r="T697" t="s">
        <v>127</v>
      </c>
    </row>
    <row r="698" spans="1:20" x14ac:dyDescent="0.3">
      <c r="A698">
        <v>3503</v>
      </c>
      <c r="B698">
        <v>1950</v>
      </c>
      <c r="C698" t="s">
        <v>28</v>
      </c>
      <c r="D698" t="s">
        <v>29</v>
      </c>
      <c r="E698" s="2">
        <v>82460</v>
      </c>
      <c r="F698">
        <v>0</v>
      </c>
      <c r="G698">
        <v>0</v>
      </c>
      <c r="H698" s="3">
        <v>41610</v>
      </c>
      <c r="I698">
        <v>78</v>
      </c>
      <c r="J698" s="10">
        <v>255</v>
      </c>
      <c r="K698" s="10">
        <v>47</v>
      </c>
      <c r="L698" s="10">
        <v>573</v>
      </c>
      <c r="M698" s="10">
        <v>52</v>
      </c>
      <c r="N698" s="10">
        <v>32</v>
      </c>
      <c r="O698">
        <v>1</v>
      </c>
      <c r="P698">
        <v>5</v>
      </c>
      <c r="Q698">
        <v>3</v>
      </c>
      <c r="R698">
        <v>6</v>
      </c>
      <c r="S698">
        <v>1</v>
      </c>
      <c r="T698" t="s">
        <v>125</v>
      </c>
    </row>
    <row r="699" spans="1:20" x14ac:dyDescent="0.3">
      <c r="A699">
        <v>3507</v>
      </c>
      <c r="B699">
        <v>1970</v>
      </c>
      <c r="C699" t="s">
        <v>28</v>
      </c>
      <c r="D699" t="s">
        <v>31</v>
      </c>
      <c r="E699" s="2">
        <v>76467</v>
      </c>
      <c r="F699">
        <v>1</v>
      </c>
      <c r="G699">
        <v>0</v>
      </c>
      <c r="H699" s="3">
        <v>41138</v>
      </c>
      <c r="I699">
        <v>44</v>
      </c>
      <c r="J699" s="10">
        <v>676</v>
      </c>
      <c r="K699" s="10">
        <v>161</v>
      </c>
      <c r="L699" s="10">
        <v>426</v>
      </c>
      <c r="M699" s="10">
        <v>210</v>
      </c>
      <c r="N699" s="10">
        <v>44</v>
      </c>
      <c r="O699">
        <v>2</v>
      </c>
      <c r="P699">
        <v>2</v>
      </c>
      <c r="Q699">
        <v>5</v>
      </c>
      <c r="R699">
        <v>5</v>
      </c>
      <c r="S699">
        <v>6</v>
      </c>
      <c r="T699" t="s">
        <v>130</v>
      </c>
    </row>
    <row r="700" spans="1:20" x14ac:dyDescent="0.3">
      <c r="A700">
        <v>3515</v>
      </c>
      <c r="B700">
        <v>1952</v>
      </c>
      <c r="C700" t="s">
        <v>28</v>
      </c>
      <c r="D700" t="s">
        <v>31</v>
      </c>
      <c r="E700" s="2">
        <v>62307</v>
      </c>
      <c r="F700">
        <v>0</v>
      </c>
      <c r="G700">
        <v>1</v>
      </c>
      <c r="H700" s="3">
        <v>41687</v>
      </c>
      <c r="I700">
        <v>94</v>
      </c>
      <c r="J700" s="10">
        <v>87</v>
      </c>
      <c r="K700" s="10">
        <v>13</v>
      </c>
      <c r="L700" s="10">
        <v>34</v>
      </c>
      <c r="M700" s="10">
        <v>10</v>
      </c>
      <c r="N700" s="10">
        <v>6</v>
      </c>
      <c r="O700">
        <v>1</v>
      </c>
      <c r="P700">
        <v>4</v>
      </c>
      <c r="Q700">
        <v>0</v>
      </c>
      <c r="R700">
        <v>4</v>
      </c>
      <c r="S700">
        <v>5</v>
      </c>
      <c r="T700" t="s">
        <v>127</v>
      </c>
    </row>
    <row r="701" spans="1:20" x14ac:dyDescent="0.3">
      <c r="A701">
        <v>3517</v>
      </c>
      <c r="B701">
        <v>1952</v>
      </c>
      <c r="C701" t="s">
        <v>28</v>
      </c>
      <c r="D701" t="s">
        <v>31</v>
      </c>
      <c r="E701" s="2">
        <v>40887</v>
      </c>
      <c r="F701">
        <v>1</v>
      </c>
      <c r="G701">
        <v>1</v>
      </c>
      <c r="H701" s="3">
        <v>41400</v>
      </c>
      <c r="I701">
        <v>32</v>
      </c>
      <c r="J701" s="10">
        <v>50</v>
      </c>
      <c r="K701" s="10">
        <v>4</v>
      </c>
      <c r="L701" s="10">
        <v>44</v>
      </c>
      <c r="M701" s="10">
        <v>10</v>
      </c>
      <c r="N701" s="10">
        <v>10</v>
      </c>
      <c r="O701">
        <v>3</v>
      </c>
      <c r="P701">
        <v>3</v>
      </c>
      <c r="Q701">
        <v>1</v>
      </c>
      <c r="R701">
        <v>3</v>
      </c>
      <c r="S701">
        <v>9</v>
      </c>
      <c r="T701" t="s">
        <v>127</v>
      </c>
    </row>
    <row r="702" spans="1:20" x14ac:dyDescent="0.3">
      <c r="A702">
        <v>3518</v>
      </c>
      <c r="B702">
        <v>1983</v>
      </c>
      <c r="C702" t="s">
        <v>28</v>
      </c>
      <c r="D702" t="s">
        <v>33</v>
      </c>
      <c r="E702" s="2">
        <v>25271</v>
      </c>
      <c r="F702">
        <v>1</v>
      </c>
      <c r="G702">
        <v>0</v>
      </c>
      <c r="H702" s="3">
        <v>41248</v>
      </c>
      <c r="I702">
        <v>45</v>
      </c>
      <c r="J702" s="10">
        <v>10</v>
      </c>
      <c r="K702" s="10">
        <v>1</v>
      </c>
      <c r="L702" s="10">
        <v>18</v>
      </c>
      <c r="M702" s="10">
        <v>10</v>
      </c>
      <c r="N702" s="10">
        <v>4</v>
      </c>
      <c r="O702">
        <v>1</v>
      </c>
      <c r="P702">
        <v>1</v>
      </c>
      <c r="Q702">
        <v>1</v>
      </c>
      <c r="R702">
        <v>2</v>
      </c>
      <c r="S702">
        <v>9</v>
      </c>
      <c r="T702" t="s">
        <v>128</v>
      </c>
    </row>
    <row r="703" spans="1:20" x14ac:dyDescent="0.3">
      <c r="A703">
        <v>3520</v>
      </c>
      <c r="B703">
        <v>1990</v>
      </c>
      <c r="C703" t="s">
        <v>41</v>
      </c>
      <c r="D703" t="s">
        <v>31</v>
      </c>
      <c r="E703" s="2">
        <v>91172</v>
      </c>
      <c r="F703">
        <v>0</v>
      </c>
      <c r="G703">
        <v>0</v>
      </c>
      <c r="H703" s="3">
        <v>41360</v>
      </c>
      <c r="I703">
        <v>94</v>
      </c>
      <c r="J703" s="10">
        <v>162</v>
      </c>
      <c r="K703" s="10">
        <v>28</v>
      </c>
      <c r="L703" s="10">
        <v>818</v>
      </c>
      <c r="M703" s="10">
        <v>0</v>
      </c>
      <c r="N703" s="10">
        <v>28</v>
      </c>
      <c r="O703">
        <v>0</v>
      </c>
      <c r="P703">
        <v>4</v>
      </c>
      <c r="Q703">
        <v>3</v>
      </c>
      <c r="R703">
        <v>7</v>
      </c>
      <c r="S703">
        <v>3</v>
      </c>
      <c r="T703" t="s">
        <v>126</v>
      </c>
    </row>
    <row r="704" spans="1:20" x14ac:dyDescent="0.3">
      <c r="A704">
        <v>3523</v>
      </c>
      <c r="B704">
        <v>1962</v>
      </c>
      <c r="C704" t="s">
        <v>28</v>
      </c>
      <c r="D704" t="s">
        <v>35</v>
      </c>
      <c r="E704" s="2">
        <v>75072</v>
      </c>
      <c r="F704">
        <v>0</v>
      </c>
      <c r="G704">
        <v>1</v>
      </c>
      <c r="H704" s="3">
        <v>41297</v>
      </c>
      <c r="I704">
        <v>83</v>
      </c>
      <c r="J704" s="10">
        <v>583</v>
      </c>
      <c r="K704" s="10">
        <v>34</v>
      </c>
      <c r="L704" s="10">
        <v>309</v>
      </c>
      <c r="M704" s="10">
        <v>0</v>
      </c>
      <c r="N704" s="10">
        <v>22</v>
      </c>
      <c r="O704">
        <v>2</v>
      </c>
      <c r="P704">
        <v>5</v>
      </c>
      <c r="Q704">
        <v>4</v>
      </c>
      <c r="R704">
        <v>8</v>
      </c>
      <c r="S704">
        <v>3</v>
      </c>
      <c r="T704" t="s">
        <v>127</v>
      </c>
    </row>
    <row r="705" spans="1:20" x14ac:dyDescent="0.3">
      <c r="A705">
        <v>3524</v>
      </c>
      <c r="B705">
        <v>1971</v>
      </c>
      <c r="C705" t="s">
        <v>41</v>
      </c>
      <c r="D705" t="s">
        <v>31</v>
      </c>
      <c r="E705" s="2">
        <v>39763</v>
      </c>
      <c r="F705">
        <v>1</v>
      </c>
      <c r="G705">
        <v>0</v>
      </c>
      <c r="H705" s="3">
        <v>41490</v>
      </c>
      <c r="I705">
        <v>9</v>
      </c>
      <c r="J705" s="10">
        <v>80</v>
      </c>
      <c r="K705" s="10">
        <v>1</v>
      </c>
      <c r="L705" s="10">
        <v>60</v>
      </c>
      <c r="M705" s="10">
        <v>4</v>
      </c>
      <c r="N705" s="10">
        <v>6</v>
      </c>
      <c r="O705">
        <v>2</v>
      </c>
      <c r="P705">
        <v>5</v>
      </c>
      <c r="Q705">
        <v>1</v>
      </c>
      <c r="R705">
        <v>2</v>
      </c>
      <c r="S705">
        <v>9</v>
      </c>
      <c r="T705" t="s">
        <v>127</v>
      </c>
    </row>
    <row r="706" spans="1:20" x14ac:dyDescent="0.3">
      <c r="A706">
        <v>3525</v>
      </c>
      <c r="B706">
        <v>1970</v>
      </c>
      <c r="C706" t="s">
        <v>28</v>
      </c>
      <c r="D706" t="s">
        <v>35</v>
      </c>
      <c r="E706" s="2">
        <v>38200</v>
      </c>
      <c r="F706">
        <v>1</v>
      </c>
      <c r="G706">
        <v>1</v>
      </c>
      <c r="H706" s="3">
        <v>41250</v>
      </c>
      <c r="I706">
        <v>19</v>
      </c>
      <c r="J706" s="10">
        <v>12</v>
      </c>
      <c r="K706" s="10">
        <v>0</v>
      </c>
      <c r="L706" s="10">
        <v>4</v>
      </c>
      <c r="M706" s="10">
        <v>0</v>
      </c>
      <c r="N706" s="10">
        <v>0</v>
      </c>
      <c r="O706">
        <v>1</v>
      </c>
      <c r="P706">
        <v>1</v>
      </c>
      <c r="Q706">
        <v>0</v>
      </c>
      <c r="R706">
        <v>2</v>
      </c>
      <c r="S706">
        <v>7</v>
      </c>
      <c r="T706" t="s">
        <v>127</v>
      </c>
    </row>
    <row r="707" spans="1:20" x14ac:dyDescent="0.3">
      <c r="A707">
        <v>3526</v>
      </c>
      <c r="B707">
        <v>1968</v>
      </c>
      <c r="C707" t="s">
        <v>37</v>
      </c>
      <c r="D707" t="s">
        <v>33</v>
      </c>
      <c r="E707" s="2">
        <v>38443</v>
      </c>
      <c r="F707">
        <v>1</v>
      </c>
      <c r="G707">
        <v>1</v>
      </c>
      <c r="H707" s="3">
        <v>41666</v>
      </c>
      <c r="I707">
        <v>58</v>
      </c>
      <c r="J707" s="10">
        <v>32</v>
      </c>
      <c r="K707" s="10">
        <v>0</v>
      </c>
      <c r="L707" s="10">
        <v>5</v>
      </c>
      <c r="M707" s="10">
        <v>0</v>
      </c>
      <c r="N707" s="10">
        <v>0</v>
      </c>
      <c r="O707">
        <v>2</v>
      </c>
      <c r="P707">
        <v>1</v>
      </c>
      <c r="Q707">
        <v>0</v>
      </c>
      <c r="R707">
        <v>3</v>
      </c>
      <c r="S707">
        <v>7</v>
      </c>
      <c r="T707" t="s">
        <v>127</v>
      </c>
    </row>
    <row r="708" spans="1:20" x14ac:dyDescent="0.3">
      <c r="A708">
        <v>3535</v>
      </c>
      <c r="B708">
        <v>1965</v>
      </c>
      <c r="C708" t="s">
        <v>28</v>
      </c>
      <c r="D708" t="s">
        <v>31</v>
      </c>
      <c r="E708" s="2">
        <v>66294</v>
      </c>
      <c r="F708">
        <v>0</v>
      </c>
      <c r="G708">
        <v>0</v>
      </c>
      <c r="H708" s="3">
        <v>41715</v>
      </c>
      <c r="I708">
        <v>68</v>
      </c>
      <c r="J708" s="10">
        <v>251</v>
      </c>
      <c r="K708" s="10">
        <v>108</v>
      </c>
      <c r="L708" s="10">
        <v>334</v>
      </c>
      <c r="M708" s="10">
        <v>65</v>
      </c>
      <c r="N708" s="10">
        <v>92</v>
      </c>
      <c r="O708">
        <v>1</v>
      </c>
      <c r="P708">
        <v>4</v>
      </c>
      <c r="Q708">
        <v>3</v>
      </c>
      <c r="R708">
        <v>5</v>
      </c>
      <c r="S708">
        <v>2</v>
      </c>
      <c r="T708" t="s">
        <v>127</v>
      </c>
    </row>
    <row r="709" spans="1:20" x14ac:dyDescent="0.3">
      <c r="A709">
        <v>3536</v>
      </c>
      <c r="B709">
        <v>1960</v>
      </c>
      <c r="C709" t="s">
        <v>28</v>
      </c>
      <c r="D709" t="s">
        <v>35</v>
      </c>
      <c r="E709" s="2">
        <v>19740</v>
      </c>
      <c r="F709">
        <v>0</v>
      </c>
      <c r="G709">
        <v>1</v>
      </c>
      <c r="H709" s="3">
        <v>41357</v>
      </c>
      <c r="I709">
        <v>65</v>
      </c>
      <c r="J709" s="10">
        <v>7</v>
      </c>
      <c r="K709" s="10">
        <v>11</v>
      </c>
      <c r="L709" s="10">
        <v>3</v>
      </c>
      <c r="M709" s="10">
        <v>10</v>
      </c>
      <c r="N709" s="10">
        <v>4</v>
      </c>
      <c r="O709">
        <v>2</v>
      </c>
      <c r="P709">
        <v>1</v>
      </c>
      <c r="Q709">
        <v>1</v>
      </c>
      <c r="R709">
        <v>3</v>
      </c>
      <c r="S709">
        <v>5</v>
      </c>
      <c r="T709" t="s">
        <v>128</v>
      </c>
    </row>
    <row r="710" spans="1:20" x14ac:dyDescent="0.3">
      <c r="A710">
        <v>3537</v>
      </c>
      <c r="B710">
        <v>1981</v>
      </c>
      <c r="C710" t="s">
        <v>28</v>
      </c>
      <c r="D710" t="s">
        <v>35</v>
      </c>
      <c r="E710" s="2">
        <v>31089</v>
      </c>
      <c r="F710">
        <v>1</v>
      </c>
      <c r="G710">
        <v>0</v>
      </c>
      <c r="H710" s="3">
        <v>41138</v>
      </c>
      <c r="I710">
        <v>57</v>
      </c>
      <c r="J710" s="10">
        <v>31</v>
      </c>
      <c r="K710" s="10">
        <v>3</v>
      </c>
      <c r="L710" s="10">
        <v>31</v>
      </c>
      <c r="M710" s="10">
        <v>2</v>
      </c>
      <c r="N710" s="10">
        <v>8</v>
      </c>
      <c r="O710">
        <v>3</v>
      </c>
      <c r="P710">
        <v>3</v>
      </c>
      <c r="Q710">
        <v>0</v>
      </c>
      <c r="R710">
        <v>4</v>
      </c>
      <c r="S710">
        <v>8</v>
      </c>
      <c r="T710" t="s">
        <v>127</v>
      </c>
    </row>
    <row r="711" spans="1:20" x14ac:dyDescent="0.3">
      <c r="A711">
        <v>3547</v>
      </c>
      <c r="B711">
        <v>1969</v>
      </c>
      <c r="C711" t="s">
        <v>41</v>
      </c>
      <c r="D711" t="s">
        <v>35</v>
      </c>
      <c r="E711" s="2">
        <v>41021</v>
      </c>
      <c r="F711">
        <v>1</v>
      </c>
      <c r="G711">
        <v>0</v>
      </c>
      <c r="H711" s="3">
        <v>41273</v>
      </c>
      <c r="I711">
        <v>12</v>
      </c>
      <c r="J711" s="10">
        <v>14</v>
      </c>
      <c r="K711" s="10">
        <v>7</v>
      </c>
      <c r="L711" s="10">
        <v>9</v>
      </c>
      <c r="M711" s="10">
        <v>6</v>
      </c>
      <c r="N711" s="10">
        <v>16</v>
      </c>
      <c r="O711">
        <v>2</v>
      </c>
      <c r="P711">
        <v>2</v>
      </c>
      <c r="Q711">
        <v>0</v>
      </c>
      <c r="R711">
        <v>3</v>
      </c>
      <c r="S711">
        <v>6</v>
      </c>
      <c r="T711" t="s">
        <v>125</v>
      </c>
    </row>
    <row r="712" spans="1:20" x14ac:dyDescent="0.3">
      <c r="A712">
        <v>3551</v>
      </c>
      <c r="B712">
        <v>1954</v>
      </c>
      <c r="C712" t="s">
        <v>41</v>
      </c>
      <c r="D712" t="s">
        <v>35</v>
      </c>
      <c r="E712" s="2">
        <v>60033</v>
      </c>
      <c r="F712">
        <v>0</v>
      </c>
      <c r="G712">
        <v>1</v>
      </c>
      <c r="H712" s="3">
        <v>41727</v>
      </c>
      <c r="I712">
        <v>28</v>
      </c>
      <c r="J712" s="10">
        <v>62</v>
      </c>
      <c r="K712" s="10">
        <v>1</v>
      </c>
      <c r="L712" s="10">
        <v>57</v>
      </c>
      <c r="M712" s="10">
        <v>19</v>
      </c>
      <c r="N712" s="10">
        <v>11</v>
      </c>
      <c r="O712">
        <v>2</v>
      </c>
      <c r="P712">
        <v>2</v>
      </c>
      <c r="Q712">
        <v>1</v>
      </c>
      <c r="R712">
        <v>5</v>
      </c>
      <c r="S712">
        <v>2</v>
      </c>
      <c r="T712" t="s">
        <v>127</v>
      </c>
    </row>
    <row r="713" spans="1:20" x14ac:dyDescent="0.3">
      <c r="A713">
        <v>3559</v>
      </c>
      <c r="B713">
        <v>1988</v>
      </c>
      <c r="C713" t="s">
        <v>133</v>
      </c>
      <c r="D713" t="s">
        <v>33</v>
      </c>
      <c r="E713" s="2">
        <v>16248</v>
      </c>
      <c r="F713">
        <v>1</v>
      </c>
      <c r="G713">
        <v>0</v>
      </c>
      <c r="H713" s="3">
        <v>41769</v>
      </c>
      <c r="I713">
        <v>77</v>
      </c>
      <c r="J713" s="10">
        <v>12</v>
      </c>
      <c r="K713" s="10">
        <v>11</v>
      </c>
      <c r="L713" s="10">
        <v>10</v>
      </c>
      <c r="M713" s="10">
        <v>3</v>
      </c>
      <c r="N713" s="10">
        <v>12</v>
      </c>
      <c r="O713">
        <v>3</v>
      </c>
      <c r="P713">
        <v>2</v>
      </c>
      <c r="Q713">
        <v>1</v>
      </c>
      <c r="R713">
        <v>3</v>
      </c>
      <c r="S713">
        <v>6</v>
      </c>
      <c r="T713" t="s">
        <v>128</v>
      </c>
    </row>
    <row r="714" spans="1:20" x14ac:dyDescent="0.3">
      <c r="A714">
        <v>3560</v>
      </c>
      <c r="B714">
        <v>1952</v>
      </c>
      <c r="C714" t="s">
        <v>28</v>
      </c>
      <c r="D714" t="s">
        <v>35</v>
      </c>
      <c r="E714" s="2">
        <v>83844</v>
      </c>
      <c r="F714">
        <v>0</v>
      </c>
      <c r="G714">
        <v>0</v>
      </c>
      <c r="H714" s="3">
        <v>41406</v>
      </c>
      <c r="I714">
        <v>57</v>
      </c>
      <c r="J714" s="10">
        <v>901</v>
      </c>
      <c r="K714" s="10">
        <v>31</v>
      </c>
      <c r="L714" s="10">
        <v>345</v>
      </c>
      <c r="M714" s="10">
        <v>75</v>
      </c>
      <c r="N714" s="10">
        <v>31</v>
      </c>
      <c r="O714">
        <v>1</v>
      </c>
      <c r="P714">
        <v>4</v>
      </c>
      <c r="Q714">
        <v>4</v>
      </c>
      <c r="R714">
        <v>11</v>
      </c>
      <c r="S714">
        <v>1</v>
      </c>
      <c r="T714" t="s">
        <v>129</v>
      </c>
    </row>
    <row r="715" spans="1:20" x14ac:dyDescent="0.3">
      <c r="A715">
        <v>3565</v>
      </c>
      <c r="B715">
        <v>1955</v>
      </c>
      <c r="C715" t="s">
        <v>41</v>
      </c>
      <c r="D715" t="s">
        <v>33</v>
      </c>
      <c r="E715" s="2">
        <v>38452</v>
      </c>
      <c r="F715">
        <v>1</v>
      </c>
      <c r="G715">
        <v>1</v>
      </c>
      <c r="H715" s="3">
        <v>41728</v>
      </c>
      <c r="I715">
        <v>62</v>
      </c>
      <c r="J715" s="10">
        <v>56</v>
      </c>
      <c r="K715" s="10">
        <v>0</v>
      </c>
      <c r="L715" s="10">
        <v>14</v>
      </c>
      <c r="M715" s="10">
        <v>0</v>
      </c>
      <c r="N715" s="10">
        <v>0</v>
      </c>
      <c r="O715">
        <v>3</v>
      </c>
      <c r="P715">
        <v>3</v>
      </c>
      <c r="Q715">
        <v>0</v>
      </c>
      <c r="R715">
        <v>3</v>
      </c>
      <c r="S715">
        <v>7</v>
      </c>
      <c r="T715" t="s">
        <v>127</v>
      </c>
    </row>
    <row r="716" spans="1:20" x14ac:dyDescent="0.3">
      <c r="A716">
        <v>3570</v>
      </c>
      <c r="B716">
        <v>1969</v>
      </c>
      <c r="C716" t="s">
        <v>37</v>
      </c>
      <c r="D716" t="s">
        <v>35</v>
      </c>
      <c r="E716" s="2">
        <v>42731</v>
      </c>
      <c r="F716">
        <v>1</v>
      </c>
      <c r="G716">
        <v>0</v>
      </c>
      <c r="H716" s="3">
        <v>41568</v>
      </c>
      <c r="I716">
        <v>64</v>
      </c>
      <c r="J716" s="10">
        <v>159</v>
      </c>
      <c r="K716" s="10">
        <v>2</v>
      </c>
      <c r="L716" s="10">
        <v>51</v>
      </c>
      <c r="M716" s="10">
        <v>6</v>
      </c>
      <c r="N716" s="10">
        <v>2</v>
      </c>
      <c r="O716">
        <v>3</v>
      </c>
      <c r="P716">
        <v>4</v>
      </c>
      <c r="Q716">
        <v>1</v>
      </c>
      <c r="R716">
        <v>5</v>
      </c>
      <c r="S716">
        <v>5</v>
      </c>
      <c r="T716" t="s">
        <v>125</v>
      </c>
    </row>
    <row r="717" spans="1:20" x14ac:dyDescent="0.3">
      <c r="A717">
        <v>3571</v>
      </c>
      <c r="B717">
        <v>1961</v>
      </c>
      <c r="C717" t="s">
        <v>37</v>
      </c>
      <c r="D717" t="s">
        <v>35</v>
      </c>
      <c r="E717" s="2">
        <v>63342</v>
      </c>
      <c r="F717">
        <v>0</v>
      </c>
      <c r="G717">
        <v>1</v>
      </c>
      <c r="H717" s="3">
        <v>41198</v>
      </c>
      <c r="I717">
        <v>48</v>
      </c>
      <c r="J717" s="10">
        <v>918</v>
      </c>
      <c r="K717" s="10">
        <v>21</v>
      </c>
      <c r="L717" s="10">
        <v>118</v>
      </c>
      <c r="M717" s="10">
        <v>13</v>
      </c>
      <c r="N717" s="10">
        <v>10</v>
      </c>
      <c r="O717">
        <v>3</v>
      </c>
      <c r="P717">
        <v>8</v>
      </c>
      <c r="Q717">
        <v>3</v>
      </c>
      <c r="R717">
        <v>5</v>
      </c>
      <c r="S717">
        <v>6</v>
      </c>
      <c r="T717" t="s">
        <v>127</v>
      </c>
    </row>
    <row r="718" spans="1:20" x14ac:dyDescent="0.3">
      <c r="A718">
        <v>3578</v>
      </c>
      <c r="B718">
        <v>1949</v>
      </c>
      <c r="C718" t="s">
        <v>28</v>
      </c>
      <c r="D718" t="s">
        <v>29</v>
      </c>
      <c r="E718" s="2">
        <v>49160</v>
      </c>
      <c r="F718">
        <v>0</v>
      </c>
      <c r="G718">
        <v>1</v>
      </c>
      <c r="H718" s="3">
        <v>41567</v>
      </c>
      <c r="I718">
        <v>29</v>
      </c>
      <c r="J718" s="10">
        <v>122</v>
      </c>
      <c r="K718" s="10">
        <v>21</v>
      </c>
      <c r="L718" s="10">
        <v>43</v>
      </c>
      <c r="M718" s="10">
        <v>25</v>
      </c>
      <c r="N718" s="10">
        <v>10</v>
      </c>
      <c r="O718">
        <v>2</v>
      </c>
      <c r="P718">
        <v>3</v>
      </c>
      <c r="Q718">
        <v>1</v>
      </c>
      <c r="R718">
        <v>6</v>
      </c>
      <c r="S718">
        <v>6</v>
      </c>
      <c r="T718" t="s">
        <v>127</v>
      </c>
    </row>
    <row r="719" spans="1:20" x14ac:dyDescent="0.3">
      <c r="A719">
        <v>3584</v>
      </c>
      <c r="B719">
        <v>1955</v>
      </c>
      <c r="C719" t="s">
        <v>37</v>
      </c>
      <c r="D719" t="s">
        <v>31</v>
      </c>
      <c r="E719" s="2">
        <v>49667</v>
      </c>
      <c r="F719">
        <v>0</v>
      </c>
      <c r="G719">
        <v>0</v>
      </c>
      <c r="H719" s="3">
        <v>41141</v>
      </c>
      <c r="I719">
        <v>35</v>
      </c>
      <c r="J719" s="10">
        <v>1181</v>
      </c>
      <c r="K719" s="10">
        <v>26</v>
      </c>
      <c r="L719" s="10">
        <v>120</v>
      </c>
      <c r="M719" s="10">
        <v>17</v>
      </c>
      <c r="N719" s="10">
        <v>13</v>
      </c>
      <c r="O719">
        <v>2</v>
      </c>
      <c r="P719">
        <v>5</v>
      </c>
      <c r="Q719">
        <v>10</v>
      </c>
      <c r="R719">
        <v>5</v>
      </c>
      <c r="S719">
        <v>8</v>
      </c>
      <c r="T719" t="s">
        <v>126</v>
      </c>
    </row>
    <row r="720" spans="1:20" x14ac:dyDescent="0.3">
      <c r="A720">
        <v>3594</v>
      </c>
      <c r="B720">
        <v>1973</v>
      </c>
      <c r="C720" t="s">
        <v>41</v>
      </c>
      <c r="D720" t="s">
        <v>33</v>
      </c>
      <c r="E720" s="2">
        <v>54108</v>
      </c>
      <c r="F720">
        <v>1</v>
      </c>
      <c r="G720">
        <v>1</v>
      </c>
      <c r="H720" s="3">
        <v>41218</v>
      </c>
      <c r="I720">
        <v>74</v>
      </c>
      <c r="J720" s="10">
        <v>539</v>
      </c>
      <c r="K720" s="10">
        <v>6</v>
      </c>
      <c r="L720" s="10">
        <v>91</v>
      </c>
      <c r="M720" s="10">
        <v>8</v>
      </c>
      <c r="N720" s="10">
        <v>6</v>
      </c>
      <c r="O720">
        <v>13</v>
      </c>
      <c r="P720">
        <v>8</v>
      </c>
      <c r="Q720">
        <v>2</v>
      </c>
      <c r="R720">
        <v>9</v>
      </c>
      <c r="S720">
        <v>8</v>
      </c>
      <c r="T720" t="s">
        <v>126</v>
      </c>
    </row>
    <row r="721" spans="1:20" x14ac:dyDescent="0.3">
      <c r="A721">
        <v>3595</v>
      </c>
      <c r="B721">
        <v>1963</v>
      </c>
      <c r="C721" t="s">
        <v>28</v>
      </c>
      <c r="D721" t="s">
        <v>35</v>
      </c>
      <c r="E721" s="2">
        <v>77226</v>
      </c>
      <c r="F721">
        <v>0</v>
      </c>
      <c r="G721">
        <v>1</v>
      </c>
      <c r="H721" s="3">
        <v>41698</v>
      </c>
      <c r="I721">
        <v>29</v>
      </c>
      <c r="J721" s="10">
        <v>631</v>
      </c>
      <c r="K721" s="10">
        <v>43</v>
      </c>
      <c r="L721" s="10">
        <v>239</v>
      </c>
      <c r="M721" s="10">
        <v>128</v>
      </c>
      <c r="N721" s="10">
        <v>76</v>
      </c>
      <c r="O721">
        <v>2</v>
      </c>
      <c r="P721">
        <v>6</v>
      </c>
      <c r="Q721">
        <v>8</v>
      </c>
      <c r="R721">
        <v>12</v>
      </c>
      <c r="S721">
        <v>3</v>
      </c>
      <c r="T721" t="s">
        <v>127</v>
      </c>
    </row>
    <row r="722" spans="1:20" x14ac:dyDescent="0.3">
      <c r="A722">
        <v>3598</v>
      </c>
      <c r="B722">
        <v>1972</v>
      </c>
      <c r="C722" t="s">
        <v>28</v>
      </c>
      <c r="D722" t="s">
        <v>33</v>
      </c>
      <c r="E722" s="2">
        <v>62710</v>
      </c>
      <c r="F722">
        <v>0</v>
      </c>
      <c r="G722">
        <v>1</v>
      </c>
      <c r="H722" s="3">
        <v>41417</v>
      </c>
      <c r="I722">
        <v>53</v>
      </c>
      <c r="J722" s="10">
        <v>441</v>
      </c>
      <c r="K722" s="10">
        <v>35</v>
      </c>
      <c r="L722" s="10">
        <v>83</v>
      </c>
      <c r="M722" s="10">
        <v>7</v>
      </c>
      <c r="N722" s="10">
        <v>29</v>
      </c>
      <c r="O722">
        <v>4</v>
      </c>
      <c r="P722">
        <v>4</v>
      </c>
      <c r="Q722">
        <v>2</v>
      </c>
      <c r="R722">
        <v>12</v>
      </c>
      <c r="S722">
        <v>4</v>
      </c>
      <c r="T722" t="s">
        <v>127</v>
      </c>
    </row>
    <row r="723" spans="1:20" x14ac:dyDescent="0.3">
      <c r="A723">
        <v>3599</v>
      </c>
      <c r="B723">
        <v>1970</v>
      </c>
      <c r="C723" t="s">
        <v>28</v>
      </c>
      <c r="D723" t="s">
        <v>33</v>
      </c>
      <c r="E723" s="2">
        <v>63684</v>
      </c>
      <c r="F723">
        <v>0</v>
      </c>
      <c r="G723">
        <v>1</v>
      </c>
      <c r="H723" s="3">
        <v>41239</v>
      </c>
      <c r="I723">
        <v>61</v>
      </c>
      <c r="J723" s="10">
        <v>575</v>
      </c>
      <c r="K723" s="10">
        <v>80</v>
      </c>
      <c r="L723" s="10">
        <v>428</v>
      </c>
      <c r="M723" s="10">
        <v>208</v>
      </c>
      <c r="N723" s="10">
        <v>93</v>
      </c>
      <c r="O723">
        <v>3</v>
      </c>
      <c r="P723">
        <v>8</v>
      </c>
      <c r="Q723">
        <v>4</v>
      </c>
      <c r="R723">
        <v>8</v>
      </c>
      <c r="S723">
        <v>5</v>
      </c>
      <c r="T723" t="s">
        <v>127</v>
      </c>
    </row>
    <row r="724" spans="1:20" x14ac:dyDescent="0.3">
      <c r="A724">
        <v>3602</v>
      </c>
      <c r="B724">
        <v>1958</v>
      </c>
      <c r="C724" t="s">
        <v>41</v>
      </c>
      <c r="D724" t="s">
        <v>33</v>
      </c>
      <c r="E724" s="2">
        <v>51412</v>
      </c>
      <c r="F724">
        <v>0</v>
      </c>
      <c r="G724">
        <v>1</v>
      </c>
      <c r="H724" s="3">
        <v>41639</v>
      </c>
      <c r="I724">
        <v>42</v>
      </c>
      <c r="J724" s="10">
        <v>140</v>
      </c>
      <c r="K724" s="10">
        <v>3</v>
      </c>
      <c r="L724" s="10">
        <v>29</v>
      </c>
      <c r="M724" s="10">
        <v>4</v>
      </c>
      <c r="N724" s="10">
        <v>5</v>
      </c>
      <c r="O724">
        <v>2</v>
      </c>
      <c r="P724">
        <v>3</v>
      </c>
      <c r="Q724">
        <v>2</v>
      </c>
      <c r="R724">
        <v>4</v>
      </c>
      <c r="S724">
        <v>4</v>
      </c>
      <c r="T724" t="s">
        <v>127</v>
      </c>
    </row>
    <row r="725" spans="1:20" x14ac:dyDescent="0.3">
      <c r="A725">
        <v>3619</v>
      </c>
      <c r="B725">
        <v>1960</v>
      </c>
      <c r="C725" t="s">
        <v>133</v>
      </c>
      <c r="D725" t="s">
        <v>29</v>
      </c>
      <c r="E725" s="2">
        <v>87305</v>
      </c>
      <c r="F725">
        <v>0</v>
      </c>
      <c r="G725">
        <v>0</v>
      </c>
      <c r="H725" s="3">
        <v>41175</v>
      </c>
      <c r="I725">
        <v>19</v>
      </c>
      <c r="J725" s="10">
        <v>345</v>
      </c>
      <c r="K725" s="10">
        <v>25</v>
      </c>
      <c r="L725" s="10">
        <v>501</v>
      </c>
      <c r="M725" s="10">
        <v>63</v>
      </c>
      <c r="N725" s="10">
        <v>138</v>
      </c>
      <c r="O725">
        <v>1</v>
      </c>
      <c r="P725">
        <v>5</v>
      </c>
      <c r="Q725">
        <v>3</v>
      </c>
      <c r="R725">
        <v>8</v>
      </c>
      <c r="S725">
        <v>2</v>
      </c>
      <c r="T725" t="s">
        <v>131</v>
      </c>
    </row>
    <row r="726" spans="1:20" x14ac:dyDescent="0.3">
      <c r="A726">
        <v>3623</v>
      </c>
      <c r="B726">
        <v>1976</v>
      </c>
      <c r="C726" t="s">
        <v>28</v>
      </c>
      <c r="D726" t="s">
        <v>35</v>
      </c>
      <c r="E726" s="2">
        <v>21675</v>
      </c>
      <c r="F726">
        <v>1</v>
      </c>
      <c r="G726">
        <v>0</v>
      </c>
      <c r="H726" s="3">
        <v>41801</v>
      </c>
      <c r="I726">
        <v>55</v>
      </c>
      <c r="J726" s="10">
        <v>4</v>
      </c>
      <c r="K726" s="10">
        <v>0</v>
      </c>
      <c r="L726" s="10">
        <v>16</v>
      </c>
      <c r="M726" s="10">
        <v>17</v>
      </c>
      <c r="N726" s="10">
        <v>4</v>
      </c>
      <c r="O726">
        <v>3</v>
      </c>
      <c r="P726">
        <v>4</v>
      </c>
      <c r="Q726">
        <v>0</v>
      </c>
      <c r="R726">
        <v>3</v>
      </c>
      <c r="S726">
        <v>7</v>
      </c>
      <c r="T726" t="s">
        <v>128</v>
      </c>
    </row>
    <row r="727" spans="1:20" x14ac:dyDescent="0.3">
      <c r="A727">
        <v>3628</v>
      </c>
      <c r="B727">
        <v>1987</v>
      </c>
      <c r="C727" t="s">
        <v>44</v>
      </c>
      <c r="D727" t="s">
        <v>31</v>
      </c>
      <c r="E727" s="2">
        <v>15038</v>
      </c>
      <c r="F727">
        <v>1</v>
      </c>
      <c r="G727">
        <v>0</v>
      </c>
      <c r="H727" s="3">
        <v>41303</v>
      </c>
      <c r="I727">
        <v>93</v>
      </c>
      <c r="J727" s="10">
        <v>4</v>
      </c>
      <c r="K727" s="10">
        <v>8</v>
      </c>
      <c r="L727" s="10">
        <v>11</v>
      </c>
      <c r="M727" s="10">
        <v>19</v>
      </c>
      <c r="N727" s="10">
        <v>12</v>
      </c>
      <c r="O727">
        <v>2</v>
      </c>
      <c r="P727">
        <v>2</v>
      </c>
      <c r="Q727">
        <v>1</v>
      </c>
      <c r="R727">
        <v>2</v>
      </c>
      <c r="S727">
        <v>9</v>
      </c>
      <c r="T727" t="s">
        <v>127</v>
      </c>
    </row>
    <row r="728" spans="1:20" x14ac:dyDescent="0.3">
      <c r="A728">
        <v>3629</v>
      </c>
      <c r="B728">
        <v>1978</v>
      </c>
      <c r="C728" t="s">
        <v>28</v>
      </c>
      <c r="D728" t="s">
        <v>31</v>
      </c>
      <c r="E728" s="2">
        <v>38557</v>
      </c>
      <c r="F728">
        <v>1</v>
      </c>
      <c r="G728">
        <v>0</v>
      </c>
      <c r="H728" s="3">
        <v>41262</v>
      </c>
      <c r="I728">
        <v>17</v>
      </c>
      <c r="J728" s="10">
        <v>76</v>
      </c>
      <c r="K728" s="10">
        <v>3</v>
      </c>
      <c r="L728" s="10">
        <v>31</v>
      </c>
      <c r="M728" s="10">
        <v>4</v>
      </c>
      <c r="N728" s="10">
        <v>4</v>
      </c>
      <c r="O728">
        <v>2</v>
      </c>
      <c r="P728">
        <v>3</v>
      </c>
      <c r="Q728">
        <v>1</v>
      </c>
      <c r="R728">
        <v>3</v>
      </c>
      <c r="S728">
        <v>7</v>
      </c>
      <c r="T728" t="s">
        <v>126</v>
      </c>
    </row>
    <row r="729" spans="1:20" x14ac:dyDescent="0.3">
      <c r="A729">
        <v>3635</v>
      </c>
      <c r="B729">
        <v>1962</v>
      </c>
      <c r="C729" t="s">
        <v>37</v>
      </c>
      <c r="D729" t="s">
        <v>31</v>
      </c>
      <c r="E729" s="2">
        <v>52597</v>
      </c>
      <c r="F729">
        <v>0</v>
      </c>
      <c r="G729">
        <v>1</v>
      </c>
      <c r="H729" s="3">
        <v>41766</v>
      </c>
      <c r="I729">
        <v>69</v>
      </c>
      <c r="J729" s="10">
        <v>492</v>
      </c>
      <c r="K729" s="10">
        <v>0</v>
      </c>
      <c r="L729" s="10">
        <v>37</v>
      </c>
      <c r="M729" s="10">
        <v>7</v>
      </c>
      <c r="N729" s="10">
        <v>0</v>
      </c>
      <c r="O729">
        <v>3</v>
      </c>
      <c r="P729">
        <v>6</v>
      </c>
      <c r="Q729">
        <v>3</v>
      </c>
      <c r="R729">
        <v>8</v>
      </c>
      <c r="S729">
        <v>5</v>
      </c>
      <c r="T729" t="s">
        <v>125</v>
      </c>
    </row>
    <row r="730" spans="1:20" x14ac:dyDescent="0.3">
      <c r="A730">
        <v>3641</v>
      </c>
      <c r="B730">
        <v>1976</v>
      </c>
      <c r="C730" t="s">
        <v>28</v>
      </c>
      <c r="D730" t="s">
        <v>33</v>
      </c>
      <c r="E730" s="2">
        <v>13624</v>
      </c>
      <c r="F730">
        <v>1</v>
      </c>
      <c r="G730">
        <v>0</v>
      </c>
      <c r="H730" s="3">
        <v>41294</v>
      </c>
      <c r="I730">
        <v>93</v>
      </c>
      <c r="J730" s="10">
        <v>10</v>
      </c>
      <c r="K730" s="10">
        <v>2</v>
      </c>
      <c r="L730" s="10">
        <v>15</v>
      </c>
      <c r="M730" s="10">
        <v>2</v>
      </c>
      <c r="N730" s="10">
        <v>1</v>
      </c>
      <c r="O730">
        <v>2</v>
      </c>
      <c r="P730">
        <v>2</v>
      </c>
      <c r="Q730">
        <v>0</v>
      </c>
      <c r="R730">
        <v>3</v>
      </c>
      <c r="S730">
        <v>6</v>
      </c>
      <c r="T730" t="s">
        <v>127</v>
      </c>
    </row>
    <row r="731" spans="1:20" x14ac:dyDescent="0.3">
      <c r="A731">
        <v>3643</v>
      </c>
      <c r="B731">
        <v>1974</v>
      </c>
      <c r="C731" t="s">
        <v>41</v>
      </c>
      <c r="D731" t="s">
        <v>33</v>
      </c>
      <c r="E731" s="2">
        <v>63206</v>
      </c>
      <c r="F731">
        <v>0</v>
      </c>
      <c r="G731">
        <v>0</v>
      </c>
      <c r="H731" s="3">
        <v>41718</v>
      </c>
      <c r="I731">
        <v>65</v>
      </c>
      <c r="J731" s="10">
        <v>750</v>
      </c>
      <c r="K731" s="10">
        <v>8</v>
      </c>
      <c r="L731" s="10">
        <v>125</v>
      </c>
      <c r="M731" s="10">
        <v>11</v>
      </c>
      <c r="N731" s="10">
        <v>8</v>
      </c>
      <c r="O731">
        <v>1</v>
      </c>
      <c r="P731">
        <v>4</v>
      </c>
      <c r="Q731">
        <v>3</v>
      </c>
      <c r="R731">
        <v>6</v>
      </c>
      <c r="S731">
        <v>2</v>
      </c>
      <c r="T731" t="s">
        <v>126</v>
      </c>
    </row>
    <row r="732" spans="1:20" x14ac:dyDescent="0.3">
      <c r="A732">
        <v>3645</v>
      </c>
      <c r="B732">
        <v>1972</v>
      </c>
      <c r="C732" t="s">
        <v>37</v>
      </c>
      <c r="D732" t="s">
        <v>31</v>
      </c>
      <c r="E732" s="2">
        <v>27213</v>
      </c>
      <c r="F732">
        <v>1</v>
      </c>
      <c r="G732">
        <v>0</v>
      </c>
      <c r="H732" s="3">
        <v>41151</v>
      </c>
      <c r="I732">
        <v>19</v>
      </c>
      <c r="J732" s="10">
        <v>19</v>
      </c>
      <c r="K732" s="10">
        <v>3</v>
      </c>
      <c r="L732" s="10">
        <v>26</v>
      </c>
      <c r="M732" s="10">
        <v>10</v>
      </c>
      <c r="N732" s="10">
        <v>9</v>
      </c>
      <c r="O732">
        <v>3</v>
      </c>
      <c r="P732">
        <v>2</v>
      </c>
      <c r="Q732">
        <v>0</v>
      </c>
      <c r="R732">
        <v>4</v>
      </c>
      <c r="S732">
        <v>8</v>
      </c>
      <c r="T732" t="s">
        <v>127</v>
      </c>
    </row>
    <row r="733" spans="1:20" x14ac:dyDescent="0.3">
      <c r="A733">
        <v>3657</v>
      </c>
      <c r="B733">
        <v>1986</v>
      </c>
      <c r="C733" t="s">
        <v>28</v>
      </c>
      <c r="D733" t="s">
        <v>31</v>
      </c>
      <c r="E733" s="2">
        <v>39146</v>
      </c>
      <c r="F733">
        <v>1</v>
      </c>
      <c r="G733">
        <v>0</v>
      </c>
      <c r="H733" s="3">
        <v>41319</v>
      </c>
      <c r="I733">
        <v>1</v>
      </c>
      <c r="J733" s="10">
        <v>94</v>
      </c>
      <c r="K733" s="10">
        <v>1</v>
      </c>
      <c r="L733" s="10">
        <v>33</v>
      </c>
      <c r="M733" s="10">
        <v>13</v>
      </c>
      <c r="N733" s="10">
        <v>12</v>
      </c>
      <c r="O733">
        <v>3</v>
      </c>
      <c r="P733">
        <v>4</v>
      </c>
      <c r="Q733">
        <v>0</v>
      </c>
      <c r="R733">
        <v>4</v>
      </c>
      <c r="S733">
        <v>8</v>
      </c>
      <c r="T733" t="s">
        <v>127</v>
      </c>
    </row>
    <row r="734" spans="1:20" x14ac:dyDescent="0.3">
      <c r="A734">
        <v>3661</v>
      </c>
      <c r="B734">
        <v>1995</v>
      </c>
      <c r="C734" t="s">
        <v>133</v>
      </c>
      <c r="D734" t="s">
        <v>31</v>
      </c>
      <c r="E734" s="2">
        <v>80617</v>
      </c>
      <c r="F734">
        <v>0</v>
      </c>
      <c r="G734">
        <v>0</v>
      </c>
      <c r="H734" s="3">
        <v>41194</v>
      </c>
      <c r="I734">
        <v>42</v>
      </c>
      <c r="J734" s="10">
        <v>594</v>
      </c>
      <c r="K734" s="10">
        <v>51</v>
      </c>
      <c r="L734" s="10">
        <v>631</v>
      </c>
      <c r="M734" s="10">
        <v>72</v>
      </c>
      <c r="N734" s="10">
        <v>55</v>
      </c>
      <c r="O734">
        <v>1</v>
      </c>
      <c r="P734">
        <v>4</v>
      </c>
      <c r="Q734">
        <v>6</v>
      </c>
      <c r="R734">
        <v>8</v>
      </c>
      <c r="S734">
        <v>2</v>
      </c>
      <c r="T734" t="s">
        <v>128</v>
      </c>
    </row>
    <row r="735" spans="1:20" x14ac:dyDescent="0.3">
      <c r="A735">
        <v>3665</v>
      </c>
      <c r="B735">
        <v>1977</v>
      </c>
      <c r="C735" t="s">
        <v>133</v>
      </c>
      <c r="D735" t="s">
        <v>35</v>
      </c>
      <c r="E735" s="2">
        <v>25315</v>
      </c>
      <c r="F735">
        <v>1</v>
      </c>
      <c r="G735">
        <v>0</v>
      </c>
      <c r="H735" s="3">
        <v>41585</v>
      </c>
      <c r="I735">
        <v>46</v>
      </c>
      <c r="J735" s="10">
        <v>1</v>
      </c>
      <c r="K735" s="10">
        <v>9</v>
      </c>
      <c r="L735" s="10">
        <v>8</v>
      </c>
      <c r="M735" s="10">
        <v>11</v>
      </c>
      <c r="N735" s="10">
        <v>3</v>
      </c>
      <c r="O735">
        <v>3</v>
      </c>
      <c r="P735">
        <v>3</v>
      </c>
      <c r="Q735">
        <v>0</v>
      </c>
      <c r="R735">
        <v>3</v>
      </c>
      <c r="S735">
        <v>8</v>
      </c>
      <c r="T735" t="s">
        <v>127</v>
      </c>
    </row>
    <row r="736" spans="1:20" x14ac:dyDescent="0.3">
      <c r="A736">
        <v>3667</v>
      </c>
      <c r="B736">
        <v>1969</v>
      </c>
      <c r="C736" t="s">
        <v>28</v>
      </c>
      <c r="D736" t="s">
        <v>33</v>
      </c>
      <c r="E736" s="2">
        <v>80952</v>
      </c>
      <c r="F736">
        <v>0</v>
      </c>
      <c r="G736">
        <v>0</v>
      </c>
      <c r="H736" s="3">
        <v>41333</v>
      </c>
      <c r="I736">
        <v>20</v>
      </c>
      <c r="J736" s="10">
        <v>778</v>
      </c>
      <c r="K736" s="10">
        <v>178</v>
      </c>
      <c r="L736" s="10">
        <v>689</v>
      </c>
      <c r="M736" s="10">
        <v>41</v>
      </c>
      <c r="N736" s="10">
        <v>27</v>
      </c>
      <c r="O736">
        <v>1</v>
      </c>
      <c r="P736">
        <v>8</v>
      </c>
      <c r="Q736">
        <v>5</v>
      </c>
      <c r="R736">
        <v>11</v>
      </c>
      <c r="S736">
        <v>8</v>
      </c>
      <c r="T736" t="s">
        <v>129</v>
      </c>
    </row>
    <row r="737" spans="1:20" x14ac:dyDescent="0.3">
      <c r="A737">
        <v>3673</v>
      </c>
      <c r="B737">
        <v>1971</v>
      </c>
      <c r="C737" t="s">
        <v>28</v>
      </c>
      <c r="D737" t="s">
        <v>31</v>
      </c>
      <c r="E737" s="2">
        <v>55239</v>
      </c>
      <c r="F737">
        <v>0</v>
      </c>
      <c r="G737">
        <v>1</v>
      </c>
      <c r="H737" s="3">
        <v>41469</v>
      </c>
      <c r="I737">
        <v>59</v>
      </c>
      <c r="J737" s="10">
        <v>371</v>
      </c>
      <c r="K737" s="10">
        <v>17</v>
      </c>
      <c r="L737" s="10">
        <v>238</v>
      </c>
      <c r="M737" s="10">
        <v>23</v>
      </c>
      <c r="N737" s="10">
        <v>24</v>
      </c>
      <c r="O737">
        <v>3</v>
      </c>
      <c r="P737">
        <v>7</v>
      </c>
      <c r="Q737">
        <v>5</v>
      </c>
      <c r="R737">
        <v>11</v>
      </c>
      <c r="S737">
        <v>5</v>
      </c>
      <c r="T737" t="s">
        <v>125</v>
      </c>
    </row>
    <row r="738" spans="1:20" x14ac:dyDescent="0.3">
      <c r="A738">
        <v>3678</v>
      </c>
      <c r="B738">
        <v>1973</v>
      </c>
      <c r="C738" t="s">
        <v>28</v>
      </c>
      <c r="D738" t="s">
        <v>42</v>
      </c>
      <c r="E738" s="2">
        <v>60208</v>
      </c>
      <c r="F738">
        <v>1</v>
      </c>
      <c r="G738">
        <v>1</v>
      </c>
      <c r="H738" s="3">
        <v>41189</v>
      </c>
      <c r="I738">
        <v>13</v>
      </c>
      <c r="J738" s="10">
        <v>488</v>
      </c>
      <c r="K738" s="10">
        <v>23</v>
      </c>
      <c r="L738" s="10">
        <v>71</v>
      </c>
      <c r="M738" s="10">
        <v>15</v>
      </c>
      <c r="N738" s="10">
        <v>0</v>
      </c>
      <c r="O738">
        <v>11</v>
      </c>
      <c r="P738">
        <v>8</v>
      </c>
      <c r="Q738">
        <v>3</v>
      </c>
      <c r="R738">
        <v>7</v>
      </c>
      <c r="S738">
        <v>7</v>
      </c>
      <c r="T738" t="s">
        <v>127</v>
      </c>
    </row>
    <row r="739" spans="1:20" x14ac:dyDescent="0.3">
      <c r="A739">
        <v>3690</v>
      </c>
      <c r="B739">
        <v>1986</v>
      </c>
      <c r="C739" t="s">
        <v>41</v>
      </c>
      <c r="D739" t="s">
        <v>33</v>
      </c>
      <c r="E739" s="2">
        <v>80141</v>
      </c>
      <c r="F739">
        <v>0</v>
      </c>
      <c r="G739">
        <v>0</v>
      </c>
      <c r="H739" s="3">
        <v>41285</v>
      </c>
      <c r="I739">
        <v>20</v>
      </c>
      <c r="J739" s="10">
        <v>1184</v>
      </c>
      <c r="K739" s="10">
        <v>102</v>
      </c>
      <c r="L739" s="10">
        <v>673</v>
      </c>
      <c r="M739" s="10">
        <v>52</v>
      </c>
      <c r="N739" s="10">
        <v>40</v>
      </c>
      <c r="O739">
        <v>1</v>
      </c>
      <c r="P739">
        <v>7</v>
      </c>
      <c r="Q739">
        <v>4</v>
      </c>
      <c r="R739">
        <v>10</v>
      </c>
      <c r="S739">
        <v>6</v>
      </c>
      <c r="T739" t="s">
        <v>127</v>
      </c>
    </row>
    <row r="740" spans="1:20" x14ac:dyDescent="0.3">
      <c r="A740">
        <v>3696</v>
      </c>
      <c r="B740">
        <v>1965</v>
      </c>
      <c r="C740" t="s">
        <v>28</v>
      </c>
      <c r="D740" t="s">
        <v>29</v>
      </c>
      <c r="E740" s="2">
        <v>30630</v>
      </c>
      <c r="F740">
        <v>1</v>
      </c>
      <c r="G740">
        <v>1</v>
      </c>
      <c r="H740" s="3">
        <v>41666</v>
      </c>
      <c r="I740">
        <v>67</v>
      </c>
      <c r="J740" s="10">
        <v>27</v>
      </c>
      <c r="K740" s="10">
        <v>1</v>
      </c>
      <c r="L740" s="10">
        <v>12</v>
      </c>
      <c r="M740" s="10">
        <v>2</v>
      </c>
      <c r="N740" s="10">
        <v>0</v>
      </c>
      <c r="O740">
        <v>2</v>
      </c>
      <c r="P740">
        <v>2</v>
      </c>
      <c r="Q740">
        <v>0</v>
      </c>
      <c r="R740">
        <v>3</v>
      </c>
      <c r="S740">
        <v>7</v>
      </c>
      <c r="T740" t="s">
        <v>127</v>
      </c>
    </row>
    <row r="741" spans="1:20" x14ac:dyDescent="0.3">
      <c r="A741">
        <v>3697</v>
      </c>
      <c r="B741">
        <v>1954</v>
      </c>
      <c r="C741" t="s">
        <v>28</v>
      </c>
      <c r="D741" t="s">
        <v>35</v>
      </c>
      <c r="E741" s="2">
        <v>39898</v>
      </c>
      <c r="F741">
        <v>0</v>
      </c>
      <c r="G741">
        <v>1</v>
      </c>
      <c r="H741" s="3">
        <v>41317</v>
      </c>
      <c r="I741">
        <v>20</v>
      </c>
      <c r="J741" s="10">
        <v>69</v>
      </c>
      <c r="K741" s="10">
        <v>8</v>
      </c>
      <c r="L741" s="10">
        <v>26</v>
      </c>
      <c r="M741" s="10">
        <v>12</v>
      </c>
      <c r="N741" s="10">
        <v>7</v>
      </c>
      <c r="O741">
        <v>2</v>
      </c>
      <c r="P741">
        <v>3</v>
      </c>
      <c r="Q741">
        <v>0</v>
      </c>
      <c r="R741">
        <v>4</v>
      </c>
      <c r="S741">
        <v>7</v>
      </c>
      <c r="T741" t="s">
        <v>126</v>
      </c>
    </row>
    <row r="742" spans="1:20" x14ac:dyDescent="0.3">
      <c r="A742">
        <v>3698</v>
      </c>
      <c r="B742">
        <v>1983</v>
      </c>
      <c r="C742" t="s">
        <v>28</v>
      </c>
      <c r="D742" t="s">
        <v>35</v>
      </c>
      <c r="E742" s="2">
        <v>78687</v>
      </c>
      <c r="F742">
        <v>0</v>
      </c>
      <c r="G742">
        <v>0</v>
      </c>
      <c r="H742" s="3">
        <v>41130</v>
      </c>
      <c r="I742">
        <v>13</v>
      </c>
      <c r="J742" s="10">
        <v>817</v>
      </c>
      <c r="K742" s="10">
        <v>185</v>
      </c>
      <c r="L742" s="10">
        <v>687</v>
      </c>
      <c r="M742" s="10">
        <v>145</v>
      </c>
      <c r="N742" s="10">
        <v>55</v>
      </c>
      <c r="O742">
        <v>1</v>
      </c>
      <c r="P742">
        <v>4</v>
      </c>
      <c r="Q742">
        <v>6</v>
      </c>
      <c r="R742">
        <v>8</v>
      </c>
      <c r="S742">
        <v>2</v>
      </c>
      <c r="T742" t="s">
        <v>127</v>
      </c>
    </row>
    <row r="743" spans="1:20" x14ac:dyDescent="0.3">
      <c r="A743">
        <v>3706</v>
      </c>
      <c r="B743">
        <v>1978</v>
      </c>
      <c r="C743" t="s">
        <v>28</v>
      </c>
      <c r="D743" t="s">
        <v>31</v>
      </c>
      <c r="E743" s="2">
        <v>28647</v>
      </c>
      <c r="F743">
        <v>1</v>
      </c>
      <c r="G743">
        <v>0</v>
      </c>
      <c r="H743" s="3">
        <v>41507</v>
      </c>
      <c r="I743">
        <v>54</v>
      </c>
      <c r="J743" s="10">
        <v>19</v>
      </c>
      <c r="K743" s="10">
        <v>8</v>
      </c>
      <c r="L743" s="10">
        <v>29</v>
      </c>
      <c r="M743" s="10">
        <v>0</v>
      </c>
      <c r="N743" s="10">
        <v>12</v>
      </c>
      <c r="O743">
        <v>1</v>
      </c>
      <c r="P743">
        <v>2</v>
      </c>
      <c r="Q743">
        <v>2</v>
      </c>
      <c r="R743">
        <v>2</v>
      </c>
      <c r="S743">
        <v>7</v>
      </c>
      <c r="T743" t="s">
        <v>127</v>
      </c>
    </row>
    <row r="744" spans="1:20" x14ac:dyDescent="0.3">
      <c r="A744">
        <v>3710</v>
      </c>
      <c r="B744">
        <v>1984</v>
      </c>
      <c r="C744" t="s">
        <v>37</v>
      </c>
      <c r="D744" t="s">
        <v>31</v>
      </c>
      <c r="E744" s="2">
        <v>39684</v>
      </c>
      <c r="F744">
        <v>1</v>
      </c>
      <c r="G744">
        <v>0</v>
      </c>
      <c r="H744" s="3">
        <v>41194</v>
      </c>
      <c r="I744">
        <v>41</v>
      </c>
      <c r="J744" s="10">
        <v>19</v>
      </c>
      <c r="K744" s="10">
        <v>0</v>
      </c>
      <c r="L744" s="10">
        <v>35</v>
      </c>
      <c r="M744" s="10">
        <v>6</v>
      </c>
      <c r="N744" s="10">
        <v>4</v>
      </c>
      <c r="O744">
        <v>2</v>
      </c>
      <c r="P744">
        <v>2</v>
      </c>
      <c r="Q744">
        <v>1</v>
      </c>
      <c r="R744">
        <v>2</v>
      </c>
      <c r="S744">
        <v>7</v>
      </c>
      <c r="T744" t="s">
        <v>127</v>
      </c>
    </row>
    <row r="745" spans="1:20" x14ac:dyDescent="0.3">
      <c r="A745">
        <v>3711</v>
      </c>
      <c r="B745">
        <v>1944</v>
      </c>
      <c r="C745" t="s">
        <v>41</v>
      </c>
      <c r="D745" t="s">
        <v>33</v>
      </c>
      <c r="E745" s="2">
        <v>80184</v>
      </c>
      <c r="F745">
        <v>0</v>
      </c>
      <c r="G745">
        <v>0</v>
      </c>
      <c r="H745" s="3">
        <v>41699</v>
      </c>
      <c r="I745">
        <v>19</v>
      </c>
      <c r="J745" s="10">
        <v>1035</v>
      </c>
      <c r="K745" s="10">
        <v>134</v>
      </c>
      <c r="L745" s="10">
        <v>670</v>
      </c>
      <c r="M745" s="10">
        <v>25</v>
      </c>
      <c r="N745" s="10">
        <v>38</v>
      </c>
      <c r="O745">
        <v>1</v>
      </c>
      <c r="P745">
        <v>6</v>
      </c>
      <c r="Q745">
        <v>3</v>
      </c>
      <c r="R745">
        <v>10</v>
      </c>
      <c r="S745">
        <v>3</v>
      </c>
      <c r="T745" t="s">
        <v>127</v>
      </c>
    </row>
    <row r="746" spans="1:20" x14ac:dyDescent="0.3">
      <c r="A746">
        <v>3712</v>
      </c>
      <c r="B746">
        <v>1959</v>
      </c>
      <c r="C746" t="s">
        <v>28</v>
      </c>
      <c r="D746" t="s">
        <v>29</v>
      </c>
      <c r="E746" s="2">
        <v>52332</v>
      </c>
      <c r="F746">
        <v>0</v>
      </c>
      <c r="G746">
        <v>0</v>
      </c>
      <c r="H746" s="3">
        <v>41514</v>
      </c>
      <c r="I746">
        <v>63</v>
      </c>
      <c r="J746" s="10">
        <v>212</v>
      </c>
      <c r="K746" s="10">
        <v>5</v>
      </c>
      <c r="L746" s="10">
        <v>33</v>
      </c>
      <c r="M746" s="10">
        <v>7</v>
      </c>
      <c r="N746" s="10">
        <v>0</v>
      </c>
      <c r="O746">
        <v>1</v>
      </c>
      <c r="P746">
        <v>3</v>
      </c>
      <c r="Q746">
        <v>2</v>
      </c>
      <c r="R746">
        <v>6</v>
      </c>
      <c r="S746">
        <v>4</v>
      </c>
      <c r="T746" t="s">
        <v>128</v>
      </c>
    </row>
    <row r="747" spans="1:20" x14ac:dyDescent="0.3">
      <c r="A747">
        <v>3717</v>
      </c>
      <c r="B747">
        <v>1959</v>
      </c>
      <c r="C747" t="s">
        <v>28</v>
      </c>
      <c r="D747" t="s">
        <v>33</v>
      </c>
      <c r="E747" s="2">
        <v>61180</v>
      </c>
      <c r="F747">
        <v>0</v>
      </c>
      <c r="G747">
        <v>1</v>
      </c>
      <c r="H747" s="3">
        <v>41752</v>
      </c>
      <c r="I747">
        <v>70</v>
      </c>
      <c r="J747" s="10">
        <v>403</v>
      </c>
      <c r="K747" s="10">
        <v>24</v>
      </c>
      <c r="L747" s="10">
        <v>29</v>
      </c>
      <c r="M747" s="10">
        <v>6</v>
      </c>
      <c r="N747" s="10">
        <v>24</v>
      </c>
      <c r="O747">
        <v>2</v>
      </c>
      <c r="P747">
        <v>5</v>
      </c>
      <c r="Q747">
        <v>5</v>
      </c>
      <c r="R747">
        <v>6</v>
      </c>
      <c r="S747">
        <v>3</v>
      </c>
      <c r="T747" t="s">
        <v>127</v>
      </c>
    </row>
    <row r="748" spans="1:20" x14ac:dyDescent="0.3">
      <c r="A748">
        <v>3722</v>
      </c>
      <c r="B748">
        <v>1972</v>
      </c>
      <c r="C748" t="s">
        <v>28</v>
      </c>
      <c r="D748" t="s">
        <v>31</v>
      </c>
      <c r="E748" s="2">
        <v>44503</v>
      </c>
      <c r="F748">
        <v>1</v>
      </c>
      <c r="G748">
        <v>1</v>
      </c>
      <c r="H748" s="3">
        <v>41745</v>
      </c>
      <c r="I748">
        <v>83</v>
      </c>
      <c r="J748" s="10">
        <v>31</v>
      </c>
      <c r="K748" s="10">
        <v>1</v>
      </c>
      <c r="L748" s="10">
        <v>8</v>
      </c>
      <c r="M748" s="10">
        <v>0</v>
      </c>
      <c r="N748" s="10">
        <v>0</v>
      </c>
      <c r="O748">
        <v>2</v>
      </c>
      <c r="P748">
        <v>2</v>
      </c>
      <c r="Q748">
        <v>0</v>
      </c>
      <c r="R748">
        <v>3</v>
      </c>
      <c r="S748">
        <v>6</v>
      </c>
      <c r="T748" t="s">
        <v>127</v>
      </c>
    </row>
    <row r="749" spans="1:20" x14ac:dyDescent="0.3">
      <c r="A749">
        <v>3725</v>
      </c>
      <c r="B749">
        <v>1961</v>
      </c>
      <c r="C749" t="s">
        <v>37</v>
      </c>
      <c r="D749" t="s">
        <v>31</v>
      </c>
      <c r="E749" s="2">
        <v>84865</v>
      </c>
      <c r="F749">
        <v>0</v>
      </c>
      <c r="G749">
        <v>0</v>
      </c>
      <c r="H749" s="3">
        <v>41403</v>
      </c>
      <c r="I749">
        <v>1</v>
      </c>
      <c r="J749" s="10">
        <v>1248</v>
      </c>
      <c r="K749" s="10">
        <v>16</v>
      </c>
      <c r="L749" s="10">
        <v>349</v>
      </c>
      <c r="M749" s="10">
        <v>43</v>
      </c>
      <c r="N749" s="10">
        <v>16</v>
      </c>
      <c r="O749">
        <v>1</v>
      </c>
      <c r="P749">
        <v>2</v>
      </c>
      <c r="Q749">
        <v>4</v>
      </c>
      <c r="R749">
        <v>9</v>
      </c>
      <c r="S749">
        <v>4</v>
      </c>
      <c r="T749" t="s">
        <v>127</v>
      </c>
    </row>
    <row r="750" spans="1:20" x14ac:dyDescent="0.3">
      <c r="A750">
        <v>3726</v>
      </c>
      <c r="B750">
        <v>1986</v>
      </c>
      <c r="C750" t="s">
        <v>37</v>
      </c>
      <c r="D750" t="s">
        <v>35</v>
      </c>
      <c r="E750" s="2">
        <v>34320</v>
      </c>
      <c r="F750">
        <v>1</v>
      </c>
      <c r="G750">
        <v>0</v>
      </c>
      <c r="H750" s="3">
        <v>41686</v>
      </c>
      <c r="I750">
        <v>66</v>
      </c>
      <c r="J750" s="10">
        <v>4</v>
      </c>
      <c r="K750" s="10">
        <v>1</v>
      </c>
      <c r="L750" s="10">
        <v>9</v>
      </c>
      <c r="M750" s="10">
        <v>3</v>
      </c>
      <c r="N750" s="10">
        <v>0</v>
      </c>
      <c r="O750">
        <v>1</v>
      </c>
      <c r="P750">
        <v>1</v>
      </c>
      <c r="Q750">
        <v>0</v>
      </c>
      <c r="R750">
        <v>2</v>
      </c>
      <c r="S750">
        <v>8</v>
      </c>
      <c r="T750" t="s">
        <v>125</v>
      </c>
    </row>
    <row r="751" spans="1:20" x14ac:dyDescent="0.3">
      <c r="A751">
        <v>3732</v>
      </c>
      <c r="B751">
        <v>1955</v>
      </c>
      <c r="C751" t="s">
        <v>41</v>
      </c>
      <c r="D751" t="s">
        <v>33</v>
      </c>
      <c r="E751" s="2">
        <v>52750</v>
      </c>
      <c r="F751">
        <v>0</v>
      </c>
      <c r="G751">
        <v>1</v>
      </c>
      <c r="H751" s="3">
        <v>41309</v>
      </c>
      <c r="I751">
        <v>72</v>
      </c>
      <c r="J751" s="10">
        <v>393</v>
      </c>
      <c r="K751" s="10">
        <v>0</v>
      </c>
      <c r="L751" s="10">
        <v>239</v>
      </c>
      <c r="M751" s="10">
        <v>90</v>
      </c>
      <c r="N751" s="10">
        <v>69</v>
      </c>
      <c r="O751">
        <v>6</v>
      </c>
      <c r="P751">
        <v>5</v>
      </c>
      <c r="Q751">
        <v>7</v>
      </c>
      <c r="R751">
        <v>9</v>
      </c>
      <c r="S751">
        <v>4</v>
      </c>
      <c r="T751" t="s">
        <v>126</v>
      </c>
    </row>
    <row r="752" spans="1:20" x14ac:dyDescent="0.3">
      <c r="A752">
        <v>3745</v>
      </c>
      <c r="B752">
        <v>1988</v>
      </c>
      <c r="C752" t="s">
        <v>133</v>
      </c>
      <c r="D752" t="s">
        <v>33</v>
      </c>
      <c r="E752" s="2">
        <v>23331</v>
      </c>
      <c r="F752">
        <v>1</v>
      </c>
      <c r="G752">
        <v>0</v>
      </c>
      <c r="H752" s="3">
        <v>41156</v>
      </c>
      <c r="I752">
        <v>92</v>
      </c>
      <c r="J752" s="10">
        <v>5</v>
      </c>
      <c r="K752" s="10">
        <v>36</v>
      </c>
      <c r="L752" s="10">
        <v>7</v>
      </c>
      <c r="M752" s="10">
        <v>0</v>
      </c>
      <c r="N752" s="10">
        <v>10</v>
      </c>
      <c r="O752">
        <v>2</v>
      </c>
      <c r="P752">
        <v>3</v>
      </c>
      <c r="Q752">
        <v>0</v>
      </c>
      <c r="R752">
        <v>3</v>
      </c>
      <c r="S752">
        <v>8</v>
      </c>
      <c r="T752" t="s">
        <v>128</v>
      </c>
    </row>
    <row r="753" spans="1:20" x14ac:dyDescent="0.3">
      <c r="A753">
        <v>3749</v>
      </c>
      <c r="B753">
        <v>1973</v>
      </c>
      <c r="C753" t="s">
        <v>28</v>
      </c>
      <c r="D753" t="s">
        <v>35</v>
      </c>
      <c r="E753" s="2">
        <v>73926</v>
      </c>
      <c r="F753">
        <v>0</v>
      </c>
      <c r="G753">
        <v>0</v>
      </c>
      <c r="H753" s="3">
        <v>41335</v>
      </c>
      <c r="I753">
        <v>54</v>
      </c>
      <c r="J753" s="10">
        <v>627</v>
      </c>
      <c r="K753" s="10">
        <v>91</v>
      </c>
      <c r="L753" s="10">
        <v>597</v>
      </c>
      <c r="M753" s="10">
        <v>159</v>
      </c>
      <c r="N753" s="10">
        <v>91</v>
      </c>
      <c r="O753">
        <v>1</v>
      </c>
      <c r="P753">
        <v>6</v>
      </c>
      <c r="Q753">
        <v>5</v>
      </c>
      <c r="R753">
        <v>12</v>
      </c>
      <c r="S753">
        <v>3</v>
      </c>
      <c r="T753" t="s">
        <v>126</v>
      </c>
    </row>
    <row r="754" spans="1:20" x14ac:dyDescent="0.3">
      <c r="A754">
        <v>3759</v>
      </c>
      <c r="B754">
        <v>1958</v>
      </c>
      <c r="C754" t="s">
        <v>28</v>
      </c>
      <c r="D754" t="s">
        <v>35</v>
      </c>
      <c r="E754" s="2">
        <v>65196</v>
      </c>
      <c r="F754">
        <v>0</v>
      </c>
      <c r="G754">
        <v>2</v>
      </c>
      <c r="H754" s="3">
        <v>41480</v>
      </c>
      <c r="I754">
        <v>34</v>
      </c>
      <c r="J754" s="10">
        <v>743</v>
      </c>
      <c r="K754" s="10">
        <v>19</v>
      </c>
      <c r="L754" s="10">
        <v>181</v>
      </c>
      <c r="M754" s="10">
        <v>12</v>
      </c>
      <c r="N754" s="10">
        <v>0</v>
      </c>
      <c r="O754">
        <v>2</v>
      </c>
      <c r="P754">
        <v>7</v>
      </c>
      <c r="Q754">
        <v>6</v>
      </c>
      <c r="R754">
        <v>11</v>
      </c>
      <c r="S754">
        <v>5</v>
      </c>
      <c r="T754" t="s">
        <v>127</v>
      </c>
    </row>
    <row r="755" spans="1:20" x14ac:dyDescent="0.3">
      <c r="A755">
        <v>3762</v>
      </c>
      <c r="B755">
        <v>1986</v>
      </c>
      <c r="C755" t="s">
        <v>37</v>
      </c>
      <c r="D755" t="s">
        <v>31</v>
      </c>
      <c r="E755" s="2">
        <v>69867</v>
      </c>
      <c r="F755">
        <v>0</v>
      </c>
      <c r="G755">
        <v>0</v>
      </c>
      <c r="H755" s="3">
        <v>41366</v>
      </c>
      <c r="I755">
        <v>30</v>
      </c>
      <c r="J755" s="10">
        <v>196</v>
      </c>
      <c r="K755" s="10">
        <v>0</v>
      </c>
      <c r="L755" s="10">
        <v>512</v>
      </c>
      <c r="M755" s="10">
        <v>33</v>
      </c>
      <c r="N755" s="10">
        <v>130</v>
      </c>
      <c r="O755">
        <v>1</v>
      </c>
      <c r="P755">
        <v>3</v>
      </c>
      <c r="Q755">
        <v>5</v>
      </c>
      <c r="R755">
        <v>8</v>
      </c>
      <c r="S755">
        <v>1</v>
      </c>
      <c r="T755" t="s">
        <v>125</v>
      </c>
    </row>
    <row r="756" spans="1:20" x14ac:dyDescent="0.3">
      <c r="A756">
        <v>3766</v>
      </c>
      <c r="B756">
        <v>1959</v>
      </c>
      <c r="C756" t="s">
        <v>41</v>
      </c>
      <c r="D756" t="s">
        <v>42</v>
      </c>
      <c r="E756" s="2">
        <v>33051</v>
      </c>
      <c r="F756">
        <v>0</v>
      </c>
      <c r="G756">
        <v>0</v>
      </c>
      <c r="H756" s="3">
        <v>41137</v>
      </c>
      <c r="I756">
        <v>15</v>
      </c>
      <c r="J756" s="10">
        <v>100</v>
      </c>
      <c r="K756" s="10">
        <v>71</v>
      </c>
      <c r="L756" s="10">
        <v>243</v>
      </c>
      <c r="M756" s="10">
        <v>108</v>
      </c>
      <c r="N756" s="10">
        <v>94</v>
      </c>
      <c r="O756">
        <v>3</v>
      </c>
      <c r="P756">
        <v>9</v>
      </c>
      <c r="Q756">
        <v>1</v>
      </c>
      <c r="R756">
        <v>8</v>
      </c>
      <c r="S756">
        <v>9</v>
      </c>
      <c r="T756" t="s">
        <v>127</v>
      </c>
    </row>
    <row r="757" spans="1:20" x14ac:dyDescent="0.3">
      <c r="A757">
        <v>3767</v>
      </c>
      <c r="B757">
        <v>1968</v>
      </c>
      <c r="C757" t="s">
        <v>28</v>
      </c>
      <c r="D757" t="s">
        <v>33</v>
      </c>
      <c r="E757" s="2">
        <v>61314</v>
      </c>
      <c r="F757">
        <v>0</v>
      </c>
      <c r="G757">
        <v>1</v>
      </c>
      <c r="H757" s="3">
        <v>41389</v>
      </c>
      <c r="I757">
        <v>1</v>
      </c>
      <c r="J757" s="10">
        <v>378</v>
      </c>
      <c r="K757" s="10">
        <v>0</v>
      </c>
      <c r="L757" s="10">
        <v>189</v>
      </c>
      <c r="M757" s="10">
        <v>97</v>
      </c>
      <c r="N757" s="10">
        <v>172</v>
      </c>
      <c r="O757">
        <v>2</v>
      </c>
      <c r="P757">
        <v>5</v>
      </c>
      <c r="Q757">
        <v>5</v>
      </c>
      <c r="R757">
        <v>12</v>
      </c>
      <c r="S757">
        <v>3</v>
      </c>
      <c r="T757" t="s">
        <v>127</v>
      </c>
    </row>
    <row r="758" spans="1:20" x14ac:dyDescent="0.3">
      <c r="A758">
        <v>3769</v>
      </c>
      <c r="B758">
        <v>1972</v>
      </c>
      <c r="C758" t="s">
        <v>37</v>
      </c>
      <c r="D758" t="s">
        <v>35</v>
      </c>
      <c r="E758" s="2"/>
      <c r="F758">
        <v>1</v>
      </c>
      <c r="G758">
        <v>0</v>
      </c>
      <c r="H758" s="3">
        <v>41700</v>
      </c>
      <c r="I758">
        <v>17</v>
      </c>
      <c r="J758" s="10">
        <v>25</v>
      </c>
      <c r="K758" s="10">
        <v>1</v>
      </c>
      <c r="L758" s="10">
        <v>13</v>
      </c>
      <c r="M758" s="10">
        <v>0</v>
      </c>
      <c r="N758" s="10">
        <v>0</v>
      </c>
      <c r="O758">
        <v>1</v>
      </c>
      <c r="P758">
        <v>1</v>
      </c>
      <c r="Q758">
        <v>0</v>
      </c>
      <c r="R758">
        <v>3</v>
      </c>
      <c r="S758">
        <v>7</v>
      </c>
      <c r="T758" t="s">
        <v>131</v>
      </c>
    </row>
    <row r="759" spans="1:20" x14ac:dyDescent="0.3">
      <c r="A759">
        <v>3783</v>
      </c>
      <c r="B759">
        <v>1959</v>
      </c>
      <c r="C759" t="s">
        <v>37</v>
      </c>
      <c r="D759" t="s">
        <v>33</v>
      </c>
      <c r="E759" s="2">
        <v>52854</v>
      </c>
      <c r="F759">
        <v>1</v>
      </c>
      <c r="G759">
        <v>1</v>
      </c>
      <c r="H759" s="3">
        <v>41722</v>
      </c>
      <c r="I759">
        <v>43</v>
      </c>
      <c r="J759" s="10">
        <v>105</v>
      </c>
      <c r="K759" s="10">
        <v>0</v>
      </c>
      <c r="L759" s="10">
        <v>10</v>
      </c>
      <c r="M759" s="10">
        <v>0</v>
      </c>
      <c r="N759" s="10">
        <v>1</v>
      </c>
      <c r="O759">
        <v>2</v>
      </c>
      <c r="P759">
        <v>2</v>
      </c>
      <c r="Q759">
        <v>1</v>
      </c>
      <c r="R759">
        <v>4</v>
      </c>
      <c r="S759">
        <v>5</v>
      </c>
      <c r="T759" t="s">
        <v>125</v>
      </c>
    </row>
    <row r="760" spans="1:20" x14ac:dyDescent="0.3">
      <c r="A760">
        <v>3790</v>
      </c>
      <c r="B760">
        <v>1956</v>
      </c>
      <c r="C760" t="s">
        <v>28</v>
      </c>
      <c r="D760" t="s">
        <v>35</v>
      </c>
      <c r="E760" s="2">
        <v>34633</v>
      </c>
      <c r="F760">
        <v>2</v>
      </c>
      <c r="G760">
        <v>1</v>
      </c>
      <c r="H760" s="3">
        <v>41662</v>
      </c>
      <c r="I760">
        <v>31</v>
      </c>
      <c r="J760" s="10">
        <v>8</v>
      </c>
      <c r="K760" s="10">
        <v>1</v>
      </c>
      <c r="L760" s="10">
        <v>5</v>
      </c>
      <c r="M760" s="10">
        <v>0</v>
      </c>
      <c r="N760" s="10">
        <v>0</v>
      </c>
      <c r="O760">
        <v>1</v>
      </c>
      <c r="P760">
        <v>1</v>
      </c>
      <c r="Q760">
        <v>0</v>
      </c>
      <c r="R760">
        <v>2</v>
      </c>
      <c r="S760">
        <v>6</v>
      </c>
      <c r="T760" t="s">
        <v>125</v>
      </c>
    </row>
    <row r="761" spans="1:20" x14ac:dyDescent="0.3">
      <c r="A761">
        <v>3798</v>
      </c>
      <c r="B761">
        <v>1968</v>
      </c>
      <c r="C761" t="s">
        <v>28</v>
      </c>
      <c r="D761" t="s">
        <v>33</v>
      </c>
      <c r="E761" s="2">
        <v>41120</v>
      </c>
      <c r="F761">
        <v>1</v>
      </c>
      <c r="G761">
        <v>1</v>
      </c>
      <c r="H761" s="3">
        <v>41584</v>
      </c>
      <c r="I761">
        <v>80</v>
      </c>
      <c r="J761" s="10">
        <v>24</v>
      </c>
      <c r="K761" s="10">
        <v>2</v>
      </c>
      <c r="L761" s="10">
        <v>23</v>
      </c>
      <c r="M761" s="10">
        <v>0</v>
      </c>
      <c r="N761" s="10">
        <v>8</v>
      </c>
      <c r="O761">
        <v>3</v>
      </c>
      <c r="P761">
        <v>2</v>
      </c>
      <c r="Q761">
        <v>1</v>
      </c>
      <c r="R761">
        <v>3</v>
      </c>
      <c r="S761">
        <v>6</v>
      </c>
      <c r="T761" t="s">
        <v>127</v>
      </c>
    </row>
    <row r="762" spans="1:20" x14ac:dyDescent="0.3">
      <c r="A762">
        <v>3799</v>
      </c>
      <c r="B762">
        <v>1955</v>
      </c>
      <c r="C762" t="s">
        <v>28</v>
      </c>
      <c r="D762" t="s">
        <v>33</v>
      </c>
      <c r="E762" s="2">
        <v>67225</v>
      </c>
      <c r="F762">
        <v>0</v>
      </c>
      <c r="G762">
        <v>1</v>
      </c>
      <c r="H762" s="3">
        <v>41604</v>
      </c>
      <c r="I762">
        <v>4</v>
      </c>
      <c r="J762" s="10">
        <v>315</v>
      </c>
      <c r="K762" s="10">
        <v>35</v>
      </c>
      <c r="L762" s="10">
        <v>322</v>
      </c>
      <c r="M762" s="10">
        <v>46</v>
      </c>
      <c r="N762" s="10">
        <v>7</v>
      </c>
      <c r="O762">
        <v>3</v>
      </c>
      <c r="P762">
        <v>7</v>
      </c>
      <c r="Q762">
        <v>2</v>
      </c>
      <c r="R762">
        <v>11</v>
      </c>
      <c r="S762">
        <v>5</v>
      </c>
      <c r="T762" t="s">
        <v>130</v>
      </c>
    </row>
    <row r="763" spans="1:20" x14ac:dyDescent="0.3">
      <c r="A763">
        <v>3807</v>
      </c>
      <c r="B763">
        <v>1955</v>
      </c>
      <c r="C763" t="s">
        <v>28</v>
      </c>
      <c r="D763" t="s">
        <v>35</v>
      </c>
      <c r="E763" s="2">
        <v>59925</v>
      </c>
      <c r="F763">
        <v>0</v>
      </c>
      <c r="G763">
        <v>1</v>
      </c>
      <c r="H763" s="3">
        <v>41243</v>
      </c>
      <c r="I763">
        <v>83</v>
      </c>
      <c r="J763" s="10">
        <v>473</v>
      </c>
      <c r="K763" s="10">
        <v>21</v>
      </c>
      <c r="L763" s="10">
        <v>176</v>
      </c>
      <c r="M763" s="10">
        <v>19</v>
      </c>
      <c r="N763" s="10">
        <v>21</v>
      </c>
      <c r="O763">
        <v>3</v>
      </c>
      <c r="P763">
        <v>9</v>
      </c>
      <c r="Q763">
        <v>2</v>
      </c>
      <c r="R763">
        <v>9</v>
      </c>
      <c r="S763">
        <v>6</v>
      </c>
      <c r="T763" t="s">
        <v>127</v>
      </c>
    </row>
    <row r="764" spans="1:20" x14ac:dyDescent="0.3">
      <c r="A764">
        <v>3828</v>
      </c>
      <c r="B764">
        <v>1951</v>
      </c>
      <c r="C764" t="s">
        <v>28</v>
      </c>
      <c r="D764" t="s">
        <v>33</v>
      </c>
      <c r="E764" s="2">
        <v>71107</v>
      </c>
      <c r="F764">
        <v>0</v>
      </c>
      <c r="G764">
        <v>1</v>
      </c>
      <c r="H764" s="3">
        <v>41322</v>
      </c>
      <c r="I764">
        <v>61</v>
      </c>
      <c r="J764" s="10">
        <v>533</v>
      </c>
      <c r="K764" s="10">
        <v>10</v>
      </c>
      <c r="L764" s="10">
        <v>217</v>
      </c>
      <c r="M764" s="10">
        <v>198</v>
      </c>
      <c r="N764" s="10">
        <v>174</v>
      </c>
      <c r="O764">
        <v>2</v>
      </c>
      <c r="P764">
        <v>7</v>
      </c>
      <c r="Q764">
        <v>6</v>
      </c>
      <c r="R764">
        <v>13</v>
      </c>
      <c r="S764">
        <v>4</v>
      </c>
      <c r="T764" t="s">
        <v>127</v>
      </c>
    </row>
    <row r="765" spans="1:20" x14ac:dyDescent="0.3">
      <c r="A765">
        <v>3829</v>
      </c>
      <c r="B765">
        <v>1979</v>
      </c>
      <c r="C765" t="s">
        <v>44</v>
      </c>
      <c r="D765" t="s">
        <v>35</v>
      </c>
      <c r="E765" s="2">
        <v>24594</v>
      </c>
      <c r="F765">
        <v>1</v>
      </c>
      <c r="G765">
        <v>0</v>
      </c>
      <c r="H765" s="3">
        <v>41618</v>
      </c>
      <c r="I765">
        <v>94</v>
      </c>
      <c r="J765" s="10">
        <v>1</v>
      </c>
      <c r="K765" s="10">
        <v>3</v>
      </c>
      <c r="L765" s="10">
        <v>6</v>
      </c>
      <c r="M765" s="10">
        <v>10</v>
      </c>
      <c r="N765" s="10">
        <v>0</v>
      </c>
      <c r="O765">
        <v>1</v>
      </c>
      <c r="P765">
        <v>1</v>
      </c>
      <c r="Q765">
        <v>0</v>
      </c>
      <c r="R765">
        <v>3</v>
      </c>
      <c r="S765">
        <v>5</v>
      </c>
      <c r="T765" t="s">
        <v>125</v>
      </c>
    </row>
    <row r="766" spans="1:20" x14ac:dyDescent="0.3">
      <c r="A766">
        <v>3830</v>
      </c>
      <c r="B766">
        <v>1953</v>
      </c>
      <c r="C766" t="s">
        <v>41</v>
      </c>
      <c r="D766" t="s">
        <v>33</v>
      </c>
      <c r="E766" s="2">
        <v>59354</v>
      </c>
      <c r="F766">
        <v>0</v>
      </c>
      <c r="G766">
        <v>2</v>
      </c>
      <c r="H766" s="3">
        <v>41753</v>
      </c>
      <c r="I766">
        <v>59</v>
      </c>
      <c r="J766" s="10">
        <v>295</v>
      </c>
      <c r="K766" s="10">
        <v>21</v>
      </c>
      <c r="L766" s="10">
        <v>78</v>
      </c>
      <c r="M766" s="10">
        <v>39</v>
      </c>
      <c r="N766" s="10">
        <v>13</v>
      </c>
      <c r="O766">
        <v>1</v>
      </c>
      <c r="P766">
        <v>4</v>
      </c>
      <c r="Q766">
        <v>4</v>
      </c>
      <c r="R766">
        <v>7</v>
      </c>
      <c r="S766">
        <v>3</v>
      </c>
      <c r="T766" t="s">
        <v>126</v>
      </c>
    </row>
    <row r="767" spans="1:20" x14ac:dyDescent="0.3">
      <c r="A767">
        <v>3834</v>
      </c>
      <c r="B767">
        <v>1962</v>
      </c>
      <c r="C767" t="s">
        <v>28</v>
      </c>
      <c r="D767" t="s">
        <v>31</v>
      </c>
      <c r="E767" s="2">
        <v>69627</v>
      </c>
      <c r="F767">
        <v>0</v>
      </c>
      <c r="G767">
        <v>1</v>
      </c>
      <c r="H767" s="3">
        <v>41350</v>
      </c>
      <c r="I767">
        <v>35</v>
      </c>
      <c r="J767" s="10">
        <v>231</v>
      </c>
      <c r="K767" s="10">
        <v>161</v>
      </c>
      <c r="L767" s="10">
        <v>215</v>
      </c>
      <c r="M767" s="10">
        <v>171</v>
      </c>
      <c r="N767" s="10">
        <v>30</v>
      </c>
      <c r="O767">
        <v>2</v>
      </c>
      <c r="P767">
        <v>8</v>
      </c>
      <c r="Q767">
        <v>2</v>
      </c>
      <c r="R767">
        <v>11</v>
      </c>
      <c r="S767">
        <v>5</v>
      </c>
      <c r="T767" t="s">
        <v>130</v>
      </c>
    </row>
    <row r="768" spans="1:20" x14ac:dyDescent="0.3">
      <c r="A768">
        <v>3839</v>
      </c>
      <c r="B768">
        <v>1958</v>
      </c>
      <c r="C768" t="s">
        <v>44</v>
      </c>
      <c r="D768" t="s">
        <v>31</v>
      </c>
      <c r="E768" s="2">
        <v>15056</v>
      </c>
      <c r="F768">
        <v>1</v>
      </c>
      <c r="G768">
        <v>1</v>
      </c>
      <c r="H768" s="3">
        <v>41397</v>
      </c>
      <c r="I768">
        <v>76</v>
      </c>
      <c r="J768" s="10">
        <v>6</v>
      </c>
      <c r="K768" s="10">
        <v>12</v>
      </c>
      <c r="L768" s="10">
        <v>3</v>
      </c>
      <c r="M768" s="10">
        <v>21</v>
      </c>
      <c r="N768" s="10">
        <v>6</v>
      </c>
      <c r="O768">
        <v>5</v>
      </c>
      <c r="P768">
        <v>2</v>
      </c>
      <c r="Q768">
        <v>2</v>
      </c>
      <c r="R768">
        <v>3</v>
      </c>
      <c r="S768">
        <v>5</v>
      </c>
      <c r="T768" t="s">
        <v>127</v>
      </c>
    </row>
    <row r="769" spans="1:20" x14ac:dyDescent="0.3">
      <c r="A769">
        <v>3846</v>
      </c>
      <c r="B769">
        <v>1974</v>
      </c>
      <c r="C769" t="s">
        <v>28</v>
      </c>
      <c r="D769" t="s">
        <v>33</v>
      </c>
      <c r="E769" s="2">
        <v>42557</v>
      </c>
      <c r="F769">
        <v>0</v>
      </c>
      <c r="G769">
        <v>1</v>
      </c>
      <c r="H769" s="3">
        <v>41150</v>
      </c>
      <c r="I769">
        <v>98</v>
      </c>
      <c r="J769" s="10">
        <v>192</v>
      </c>
      <c r="K769" s="10">
        <v>5</v>
      </c>
      <c r="L769" s="10">
        <v>53</v>
      </c>
      <c r="M769" s="10">
        <v>0</v>
      </c>
      <c r="N769" s="10">
        <v>5</v>
      </c>
      <c r="O769">
        <v>4</v>
      </c>
      <c r="P769">
        <v>6</v>
      </c>
      <c r="Q769">
        <v>1</v>
      </c>
      <c r="R769">
        <v>4</v>
      </c>
      <c r="S769">
        <v>8</v>
      </c>
      <c r="T769" t="s">
        <v>127</v>
      </c>
    </row>
    <row r="770" spans="1:20" x14ac:dyDescent="0.3">
      <c r="A770">
        <v>3850</v>
      </c>
      <c r="B770">
        <v>1963</v>
      </c>
      <c r="C770" t="s">
        <v>44</v>
      </c>
      <c r="D770" t="s">
        <v>35</v>
      </c>
      <c r="E770" s="2">
        <v>14918</v>
      </c>
      <c r="F770">
        <v>0</v>
      </c>
      <c r="G770">
        <v>1</v>
      </c>
      <c r="H770" s="3">
        <v>41250</v>
      </c>
      <c r="I770">
        <v>52</v>
      </c>
      <c r="J770" s="10">
        <v>3</v>
      </c>
      <c r="K770" s="10">
        <v>3</v>
      </c>
      <c r="L770" s="10">
        <v>3</v>
      </c>
      <c r="M770" s="10">
        <v>15</v>
      </c>
      <c r="N770" s="10">
        <v>4</v>
      </c>
      <c r="O770">
        <v>1</v>
      </c>
      <c r="P770">
        <v>1</v>
      </c>
      <c r="Q770">
        <v>0</v>
      </c>
      <c r="R770">
        <v>3</v>
      </c>
      <c r="S770">
        <v>6</v>
      </c>
      <c r="T770" t="s">
        <v>128</v>
      </c>
    </row>
    <row r="771" spans="1:20" x14ac:dyDescent="0.3">
      <c r="A771">
        <v>3852</v>
      </c>
      <c r="B771">
        <v>1961</v>
      </c>
      <c r="C771" t="s">
        <v>41</v>
      </c>
      <c r="D771" t="s">
        <v>35</v>
      </c>
      <c r="E771" s="2">
        <v>74881</v>
      </c>
      <c r="F771">
        <v>1</v>
      </c>
      <c r="G771">
        <v>1</v>
      </c>
      <c r="H771" s="3">
        <v>41341</v>
      </c>
      <c r="I771">
        <v>48</v>
      </c>
      <c r="J771" s="10">
        <v>505</v>
      </c>
      <c r="K771" s="10">
        <v>72</v>
      </c>
      <c r="L771" s="10">
        <v>270</v>
      </c>
      <c r="M771" s="10">
        <v>36</v>
      </c>
      <c r="N771" s="10">
        <v>27</v>
      </c>
      <c r="O771">
        <v>4</v>
      </c>
      <c r="P771">
        <v>9</v>
      </c>
      <c r="Q771">
        <v>2</v>
      </c>
      <c r="R771">
        <v>12</v>
      </c>
      <c r="S771">
        <v>5</v>
      </c>
      <c r="T771" t="s">
        <v>128</v>
      </c>
    </row>
    <row r="772" spans="1:20" x14ac:dyDescent="0.3">
      <c r="A772">
        <v>3855</v>
      </c>
      <c r="B772">
        <v>1963</v>
      </c>
      <c r="C772" t="s">
        <v>28</v>
      </c>
      <c r="D772" t="s">
        <v>33</v>
      </c>
      <c r="E772" s="2">
        <v>22419</v>
      </c>
      <c r="F772">
        <v>0</v>
      </c>
      <c r="G772">
        <v>0</v>
      </c>
      <c r="H772" s="3">
        <v>41382</v>
      </c>
      <c r="I772">
        <v>74</v>
      </c>
      <c r="J772" s="10">
        <v>30</v>
      </c>
      <c r="K772" s="10">
        <v>3</v>
      </c>
      <c r="L772" s="10">
        <v>47</v>
      </c>
      <c r="M772" s="10">
        <v>19</v>
      </c>
      <c r="N772" s="10">
        <v>21</v>
      </c>
      <c r="O772">
        <v>1</v>
      </c>
      <c r="P772">
        <v>3</v>
      </c>
      <c r="Q772">
        <v>2</v>
      </c>
      <c r="R772">
        <v>2</v>
      </c>
      <c r="S772">
        <v>8</v>
      </c>
      <c r="T772" t="s">
        <v>126</v>
      </c>
    </row>
    <row r="773" spans="1:20" x14ac:dyDescent="0.3">
      <c r="A773">
        <v>3856</v>
      </c>
      <c r="B773">
        <v>1960</v>
      </c>
      <c r="C773" t="s">
        <v>28</v>
      </c>
      <c r="D773" t="s">
        <v>35</v>
      </c>
      <c r="E773" s="2">
        <v>63381</v>
      </c>
      <c r="F773">
        <v>0</v>
      </c>
      <c r="G773">
        <v>1</v>
      </c>
      <c r="H773" s="3">
        <v>41187</v>
      </c>
      <c r="I773">
        <v>78</v>
      </c>
      <c r="J773" s="10">
        <v>571</v>
      </c>
      <c r="K773" s="10">
        <v>50</v>
      </c>
      <c r="L773" s="10">
        <v>142</v>
      </c>
      <c r="M773" s="10">
        <v>33</v>
      </c>
      <c r="N773" s="10">
        <v>50</v>
      </c>
      <c r="O773">
        <v>4</v>
      </c>
      <c r="P773">
        <v>4</v>
      </c>
      <c r="Q773">
        <v>5</v>
      </c>
      <c r="R773">
        <v>13</v>
      </c>
      <c r="S773">
        <v>2</v>
      </c>
      <c r="T773" t="s">
        <v>127</v>
      </c>
    </row>
    <row r="774" spans="1:20" x14ac:dyDescent="0.3">
      <c r="A774">
        <v>3859</v>
      </c>
      <c r="B774">
        <v>1947</v>
      </c>
      <c r="C774" t="s">
        <v>37</v>
      </c>
      <c r="D774" t="s">
        <v>35</v>
      </c>
      <c r="E774" s="2">
        <v>73059</v>
      </c>
      <c r="F774">
        <v>0</v>
      </c>
      <c r="G774">
        <v>1</v>
      </c>
      <c r="H774" s="3">
        <v>41517</v>
      </c>
      <c r="I774">
        <v>36</v>
      </c>
      <c r="J774" s="10">
        <v>410</v>
      </c>
      <c r="K774" s="10">
        <v>112</v>
      </c>
      <c r="L774" s="10">
        <v>420</v>
      </c>
      <c r="M774" s="10">
        <v>0</v>
      </c>
      <c r="N774" s="10">
        <v>82</v>
      </c>
      <c r="O774">
        <v>1</v>
      </c>
      <c r="P774">
        <v>9</v>
      </c>
      <c r="Q774">
        <v>3</v>
      </c>
      <c r="R774">
        <v>13</v>
      </c>
      <c r="S774">
        <v>4</v>
      </c>
      <c r="T774" t="s">
        <v>125</v>
      </c>
    </row>
    <row r="775" spans="1:20" x14ac:dyDescent="0.3">
      <c r="A775">
        <v>3865</v>
      </c>
      <c r="B775">
        <v>1977</v>
      </c>
      <c r="C775" t="s">
        <v>133</v>
      </c>
      <c r="D775" t="s">
        <v>35</v>
      </c>
      <c r="E775" s="2">
        <v>20981</v>
      </c>
      <c r="F775">
        <v>0</v>
      </c>
      <c r="G775">
        <v>0</v>
      </c>
      <c r="H775" s="3">
        <v>41394</v>
      </c>
      <c r="I775">
        <v>14</v>
      </c>
      <c r="J775" s="10">
        <v>2</v>
      </c>
      <c r="K775" s="10">
        <v>12</v>
      </c>
      <c r="L775" s="10">
        <v>10</v>
      </c>
      <c r="M775" s="10">
        <v>6</v>
      </c>
      <c r="N775" s="10">
        <v>13</v>
      </c>
      <c r="O775">
        <v>1</v>
      </c>
      <c r="P775">
        <v>3</v>
      </c>
      <c r="Q775">
        <v>1</v>
      </c>
      <c r="R775">
        <v>2</v>
      </c>
      <c r="S775">
        <v>8</v>
      </c>
      <c r="T775" t="s">
        <v>126</v>
      </c>
    </row>
    <row r="776" spans="1:20" x14ac:dyDescent="0.3">
      <c r="A776">
        <v>3867</v>
      </c>
      <c r="B776">
        <v>1947</v>
      </c>
      <c r="C776" t="s">
        <v>37</v>
      </c>
      <c r="D776" t="s">
        <v>35</v>
      </c>
      <c r="E776" s="2">
        <v>73059</v>
      </c>
      <c r="F776">
        <v>0</v>
      </c>
      <c r="G776">
        <v>1</v>
      </c>
      <c r="H776" s="3">
        <v>41517</v>
      </c>
      <c r="I776">
        <v>36</v>
      </c>
      <c r="J776" s="10">
        <v>410</v>
      </c>
      <c r="K776" s="10">
        <v>112</v>
      </c>
      <c r="L776" s="10">
        <v>420</v>
      </c>
      <c r="M776" s="10">
        <v>0</v>
      </c>
      <c r="N776" s="10">
        <v>82</v>
      </c>
      <c r="O776">
        <v>1</v>
      </c>
      <c r="P776">
        <v>9</v>
      </c>
      <c r="Q776">
        <v>3</v>
      </c>
      <c r="R776">
        <v>13</v>
      </c>
      <c r="S776">
        <v>4</v>
      </c>
      <c r="T776" t="s">
        <v>127</v>
      </c>
    </row>
    <row r="777" spans="1:20" x14ac:dyDescent="0.3">
      <c r="A777">
        <v>3870</v>
      </c>
      <c r="B777">
        <v>1978</v>
      </c>
      <c r="C777" t="s">
        <v>133</v>
      </c>
      <c r="D777" t="s">
        <v>35</v>
      </c>
      <c r="E777" s="2">
        <v>63855</v>
      </c>
      <c r="F777">
        <v>0</v>
      </c>
      <c r="G777">
        <v>0</v>
      </c>
      <c r="H777" s="3">
        <v>41314</v>
      </c>
      <c r="I777">
        <v>28</v>
      </c>
      <c r="J777" s="10">
        <v>359</v>
      </c>
      <c r="K777" s="10">
        <v>35</v>
      </c>
      <c r="L777" s="10">
        <v>314</v>
      </c>
      <c r="M777" s="10">
        <v>93</v>
      </c>
      <c r="N777" s="10">
        <v>116</v>
      </c>
      <c r="O777">
        <v>1</v>
      </c>
      <c r="P777">
        <v>7</v>
      </c>
      <c r="Q777">
        <v>3</v>
      </c>
      <c r="R777">
        <v>13</v>
      </c>
      <c r="S777">
        <v>4</v>
      </c>
      <c r="T777" t="s">
        <v>129</v>
      </c>
    </row>
    <row r="778" spans="1:20" x14ac:dyDescent="0.3">
      <c r="A778">
        <v>3878</v>
      </c>
      <c r="B778">
        <v>1980</v>
      </c>
      <c r="C778" t="s">
        <v>133</v>
      </c>
      <c r="D778" t="s">
        <v>31</v>
      </c>
      <c r="E778" s="2">
        <v>31859</v>
      </c>
      <c r="F778">
        <v>1</v>
      </c>
      <c r="G778">
        <v>0</v>
      </c>
      <c r="H778" s="3">
        <v>41697</v>
      </c>
      <c r="I778">
        <v>3</v>
      </c>
      <c r="J778" s="10">
        <v>3</v>
      </c>
      <c r="K778" s="10">
        <v>4</v>
      </c>
      <c r="L778" s="10">
        <v>7</v>
      </c>
      <c r="M778" s="10">
        <v>15</v>
      </c>
      <c r="N778" s="10">
        <v>8</v>
      </c>
      <c r="O778">
        <v>1</v>
      </c>
      <c r="P778">
        <v>1</v>
      </c>
      <c r="Q778">
        <v>0</v>
      </c>
      <c r="R778">
        <v>3</v>
      </c>
      <c r="S778">
        <v>7</v>
      </c>
      <c r="T778" t="s">
        <v>127</v>
      </c>
    </row>
    <row r="779" spans="1:20" x14ac:dyDescent="0.3">
      <c r="A779">
        <v>3885</v>
      </c>
      <c r="B779">
        <v>1983</v>
      </c>
      <c r="C779" t="s">
        <v>37</v>
      </c>
      <c r="D779" t="s">
        <v>33</v>
      </c>
      <c r="E779" s="2">
        <v>33569</v>
      </c>
      <c r="F779">
        <v>1</v>
      </c>
      <c r="G779">
        <v>0</v>
      </c>
      <c r="H779" s="3">
        <v>41563</v>
      </c>
      <c r="I779">
        <v>10</v>
      </c>
      <c r="J779" s="10">
        <v>16</v>
      </c>
      <c r="K779" s="10">
        <v>2</v>
      </c>
      <c r="L779" s="10">
        <v>18</v>
      </c>
      <c r="M779" s="10">
        <v>3</v>
      </c>
      <c r="N779" s="10">
        <v>0</v>
      </c>
      <c r="O779">
        <v>1</v>
      </c>
      <c r="P779">
        <v>1</v>
      </c>
      <c r="Q779">
        <v>1</v>
      </c>
      <c r="R779">
        <v>2</v>
      </c>
      <c r="S779">
        <v>8</v>
      </c>
      <c r="T779" t="s">
        <v>127</v>
      </c>
    </row>
    <row r="780" spans="1:20" x14ac:dyDescent="0.3">
      <c r="A780">
        <v>3887</v>
      </c>
      <c r="B780">
        <v>1970</v>
      </c>
      <c r="C780" t="s">
        <v>28</v>
      </c>
      <c r="D780" t="s">
        <v>31</v>
      </c>
      <c r="E780" s="2">
        <v>27242</v>
      </c>
      <c r="F780">
        <v>1</v>
      </c>
      <c r="G780">
        <v>0</v>
      </c>
      <c r="H780" s="3">
        <v>41224</v>
      </c>
      <c r="I780">
        <v>2</v>
      </c>
      <c r="J780" s="10">
        <v>3</v>
      </c>
      <c r="K780" s="10">
        <v>17</v>
      </c>
      <c r="L780" s="10">
        <v>26</v>
      </c>
      <c r="M780" s="10">
        <v>20</v>
      </c>
      <c r="N780" s="10">
        <v>1</v>
      </c>
      <c r="O780">
        <v>2</v>
      </c>
      <c r="P780">
        <v>2</v>
      </c>
      <c r="Q780">
        <v>0</v>
      </c>
      <c r="R780">
        <v>3</v>
      </c>
      <c r="S780">
        <v>9</v>
      </c>
      <c r="T780" t="s">
        <v>128</v>
      </c>
    </row>
    <row r="781" spans="1:20" x14ac:dyDescent="0.3">
      <c r="A781">
        <v>3896</v>
      </c>
      <c r="B781">
        <v>1984</v>
      </c>
      <c r="C781" t="s">
        <v>28</v>
      </c>
      <c r="D781" t="s">
        <v>33</v>
      </c>
      <c r="E781" s="2">
        <v>27255</v>
      </c>
      <c r="F781">
        <v>1</v>
      </c>
      <c r="G781">
        <v>0</v>
      </c>
      <c r="H781" s="3">
        <v>41585</v>
      </c>
      <c r="I781">
        <v>3</v>
      </c>
      <c r="J781" s="10">
        <v>22</v>
      </c>
      <c r="K781" s="10">
        <v>1</v>
      </c>
      <c r="L781" s="10">
        <v>11</v>
      </c>
      <c r="M781" s="10">
        <v>0</v>
      </c>
      <c r="N781" s="10">
        <v>1</v>
      </c>
      <c r="O781">
        <v>1</v>
      </c>
      <c r="P781">
        <v>1</v>
      </c>
      <c r="Q781">
        <v>0</v>
      </c>
      <c r="R781">
        <v>3</v>
      </c>
      <c r="S781">
        <v>7</v>
      </c>
      <c r="T781" t="s">
        <v>127</v>
      </c>
    </row>
    <row r="782" spans="1:20" x14ac:dyDescent="0.3">
      <c r="A782">
        <v>3900</v>
      </c>
      <c r="B782">
        <v>1972</v>
      </c>
      <c r="C782" t="s">
        <v>28</v>
      </c>
      <c r="D782" t="s">
        <v>33</v>
      </c>
      <c r="E782" s="2">
        <v>65685</v>
      </c>
      <c r="F782">
        <v>0</v>
      </c>
      <c r="G782">
        <v>1</v>
      </c>
      <c r="H782" s="3">
        <v>41727</v>
      </c>
      <c r="I782">
        <v>54</v>
      </c>
      <c r="J782" s="10">
        <v>642</v>
      </c>
      <c r="K782" s="10">
        <v>14</v>
      </c>
      <c r="L782" s="10">
        <v>49</v>
      </c>
      <c r="M782" s="10">
        <v>0</v>
      </c>
      <c r="N782" s="10">
        <v>7</v>
      </c>
      <c r="O782">
        <v>1</v>
      </c>
      <c r="P782">
        <v>9</v>
      </c>
      <c r="Q782">
        <v>2</v>
      </c>
      <c r="R782">
        <v>9</v>
      </c>
      <c r="S782">
        <v>5</v>
      </c>
      <c r="T782" t="s">
        <v>126</v>
      </c>
    </row>
    <row r="783" spans="1:20" x14ac:dyDescent="0.3">
      <c r="A783">
        <v>3910</v>
      </c>
      <c r="B783">
        <v>1975</v>
      </c>
      <c r="C783" t="s">
        <v>28</v>
      </c>
      <c r="D783" t="s">
        <v>29</v>
      </c>
      <c r="E783" s="2">
        <v>83829</v>
      </c>
      <c r="F783">
        <v>0</v>
      </c>
      <c r="G783">
        <v>0</v>
      </c>
      <c r="H783" s="3">
        <v>41555</v>
      </c>
      <c r="I783">
        <v>78</v>
      </c>
      <c r="J783" s="10">
        <v>897</v>
      </c>
      <c r="K783" s="10">
        <v>161</v>
      </c>
      <c r="L783" s="10">
        <v>430</v>
      </c>
      <c r="M783" s="10">
        <v>186</v>
      </c>
      <c r="N783" s="10">
        <v>161</v>
      </c>
      <c r="O783">
        <v>0</v>
      </c>
      <c r="P783">
        <v>4</v>
      </c>
      <c r="Q783">
        <v>7</v>
      </c>
      <c r="R783">
        <v>6</v>
      </c>
      <c r="S783">
        <v>1</v>
      </c>
      <c r="T783" t="s">
        <v>127</v>
      </c>
    </row>
    <row r="784" spans="1:20" x14ac:dyDescent="0.3">
      <c r="A784">
        <v>3916</v>
      </c>
      <c r="B784">
        <v>1971</v>
      </c>
      <c r="C784" t="s">
        <v>37</v>
      </c>
      <c r="D784" t="s">
        <v>35</v>
      </c>
      <c r="E784" s="2">
        <v>49269</v>
      </c>
      <c r="F784">
        <v>1</v>
      </c>
      <c r="G784">
        <v>0</v>
      </c>
      <c r="H784" s="3">
        <v>41136</v>
      </c>
      <c r="I784">
        <v>92</v>
      </c>
      <c r="J784" s="10">
        <v>639</v>
      </c>
      <c r="K784" s="10">
        <v>8</v>
      </c>
      <c r="L784" s="10">
        <v>166</v>
      </c>
      <c r="M784" s="10">
        <v>11</v>
      </c>
      <c r="N784" s="10">
        <v>8</v>
      </c>
      <c r="O784">
        <v>3</v>
      </c>
      <c r="P784">
        <v>7</v>
      </c>
      <c r="Q784">
        <v>3</v>
      </c>
      <c r="R784">
        <v>12</v>
      </c>
      <c r="S784">
        <v>7</v>
      </c>
      <c r="T784" t="s">
        <v>127</v>
      </c>
    </row>
    <row r="785" spans="1:20" x14ac:dyDescent="0.3">
      <c r="A785">
        <v>3919</v>
      </c>
      <c r="B785">
        <v>1976</v>
      </c>
      <c r="C785" t="s">
        <v>41</v>
      </c>
      <c r="D785" t="s">
        <v>31</v>
      </c>
      <c r="E785" s="2">
        <v>72309</v>
      </c>
      <c r="F785">
        <v>0</v>
      </c>
      <c r="G785">
        <v>0</v>
      </c>
      <c r="H785" s="3">
        <v>41344</v>
      </c>
      <c r="I785">
        <v>64</v>
      </c>
      <c r="J785" s="10">
        <v>960</v>
      </c>
      <c r="K785" s="10">
        <v>0</v>
      </c>
      <c r="L785" s="10">
        <v>883</v>
      </c>
      <c r="M785" s="10">
        <v>50</v>
      </c>
      <c r="N785" s="10">
        <v>38</v>
      </c>
      <c r="O785">
        <v>1</v>
      </c>
      <c r="P785">
        <v>5</v>
      </c>
      <c r="Q785">
        <v>6</v>
      </c>
      <c r="R785">
        <v>8</v>
      </c>
      <c r="S785">
        <v>3</v>
      </c>
      <c r="T785" t="s">
        <v>126</v>
      </c>
    </row>
    <row r="786" spans="1:20" x14ac:dyDescent="0.3">
      <c r="A786">
        <v>3921</v>
      </c>
      <c r="B786">
        <v>1952</v>
      </c>
      <c r="C786" t="s">
        <v>133</v>
      </c>
      <c r="D786" t="s">
        <v>42</v>
      </c>
      <c r="E786" s="2">
        <v>28457</v>
      </c>
      <c r="F786">
        <v>0</v>
      </c>
      <c r="G786">
        <v>0</v>
      </c>
      <c r="H786" s="3">
        <v>41210</v>
      </c>
      <c r="I786">
        <v>96</v>
      </c>
      <c r="J786" s="10">
        <v>24</v>
      </c>
      <c r="K786" s="10">
        <v>1</v>
      </c>
      <c r="L786" s="10">
        <v>108</v>
      </c>
      <c r="M786" s="10">
        <v>29</v>
      </c>
      <c r="N786" s="10">
        <v>29</v>
      </c>
      <c r="O786">
        <v>1</v>
      </c>
      <c r="P786">
        <v>4</v>
      </c>
      <c r="Q786">
        <v>1</v>
      </c>
      <c r="R786">
        <v>4</v>
      </c>
      <c r="S786">
        <v>8</v>
      </c>
      <c r="T786" t="s">
        <v>127</v>
      </c>
    </row>
    <row r="787" spans="1:20" x14ac:dyDescent="0.3">
      <c r="A787">
        <v>3924</v>
      </c>
      <c r="B787">
        <v>1965</v>
      </c>
      <c r="C787" t="s">
        <v>37</v>
      </c>
      <c r="D787" t="s">
        <v>29</v>
      </c>
      <c r="E787" s="2">
        <v>57912</v>
      </c>
      <c r="F787">
        <v>0</v>
      </c>
      <c r="G787">
        <v>1</v>
      </c>
      <c r="H787" s="3">
        <v>41715</v>
      </c>
      <c r="I787">
        <v>34</v>
      </c>
      <c r="J787" s="10">
        <v>801</v>
      </c>
      <c r="K787" s="10">
        <v>0</v>
      </c>
      <c r="L787" s="10">
        <v>80</v>
      </c>
      <c r="M787" s="10">
        <v>0</v>
      </c>
      <c r="N787" s="10">
        <v>0</v>
      </c>
      <c r="O787">
        <v>5</v>
      </c>
      <c r="P787">
        <v>8</v>
      </c>
      <c r="Q787">
        <v>3</v>
      </c>
      <c r="R787">
        <v>12</v>
      </c>
      <c r="S787">
        <v>5</v>
      </c>
      <c r="T787" t="s">
        <v>125</v>
      </c>
    </row>
    <row r="788" spans="1:20" x14ac:dyDescent="0.3">
      <c r="A788">
        <v>3933</v>
      </c>
      <c r="B788">
        <v>1980</v>
      </c>
      <c r="C788" t="s">
        <v>28</v>
      </c>
      <c r="D788" t="s">
        <v>35</v>
      </c>
      <c r="E788" s="2">
        <v>44010</v>
      </c>
      <c r="F788">
        <v>1</v>
      </c>
      <c r="G788">
        <v>0</v>
      </c>
      <c r="H788" s="3">
        <v>41195</v>
      </c>
      <c r="I788">
        <v>46</v>
      </c>
      <c r="J788" s="10">
        <v>186</v>
      </c>
      <c r="K788" s="10">
        <v>36</v>
      </c>
      <c r="L788" s="10">
        <v>234</v>
      </c>
      <c r="M788" s="10">
        <v>86</v>
      </c>
      <c r="N788" s="10">
        <v>72</v>
      </c>
      <c r="O788">
        <v>6</v>
      </c>
      <c r="P788">
        <v>10</v>
      </c>
      <c r="Q788">
        <v>2</v>
      </c>
      <c r="R788">
        <v>6</v>
      </c>
      <c r="S788">
        <v>9</v>
      </c>
      <c r="T788" t="s">
        <v>125</v>
      </c>
    </row>
    <row r="789" spans="1:20" x14ac:dyDescent="0.3">
      <c r="A789">
        <v>3934</v>
      </c>
      <c r="B789">
        <v>1966</v>
      </c>
      <c r="C789" t="s">
        <v>28</v>
      </c>
      <c r="D789" t="s">
        <v>33</v>
      </c>
      <c r="E789" s="2">
        <v>61286</v>
      </c>
      <c r="F789">
        <v>0</v>
      </c>
      <c r="G789">
        <v>1</v>
      </c>
      <c r="H789" s="3">
        <v>41488</v>
      </c>
      <c r="I789">
        <v>34</v>
      </c>
      <c r="J789" s="10">
        <v>356</v>
      </c>
      <c r="K789" s="10">
        <v>0</v>
      </c>
      <c r="L789" s="10">
        <v>107</v>
      </c>
      <c r="M789" s="10">
        <v>19</v>
      </c>
      <c r="N789" s="10">
        <v>9</v>
      </c>
      <c r="O789">
        <v>2</v>
      </c>
      <c r="P789">
        <v>7</v>
      </c>
      <c r="Q789">
        <v>1</v>
      </c>
      <c r="R789">
        <v>8</v>
      </c>
      <c r="S789">
        <v>5</v>
      </c>
      <c r="T789" t="s">
        <v>128</v>
      </c>
    </row>
    <row r="790" spans="1:20" x14ac:dyDescent="0.3">
      <c r="A790">
        <v>3945</v>
      </c>
      <c r="B790">
        <v>1947</v>
      </c>
      <c r="C790" t="s">
        <v>37</v>
      </c>
      <c r="D790" t="s">
        <v>42</v>
      </c>
      <c r="E790" s="2">
        <v>68117</v>
      </c>
      <c r="F790">
        <v>0</v>
      </c>
      <c r="G790">
        <v>1</v>
      </c>
      <c r="H790" s="3">
        <v>41343</v>
      </c>
      <c r="I790">
        <v>80</v>
      </c>
      <c r="J790" s="10">
        <v>618</v>
      </c>
      <c r="K790" s="10">
        <v>44</v>
      </c>
      <c r="L790" s="10">
        <v>215</v>
      </c>
      <c r="M790" s="10">
        <v>0</v>
      </c>
      <c r="N790" s="10">
        <v>17</v>
      </c>
      <c r="O790">
        <v>2</v>
      </c>
      <c r="P790">
        <v>11</v>
      </c>
      <c r="Q790">
        <v>8</v>
      </c>
      <c r="R790">
        <v>4</v>
      </c>
      <c r="S790">
        <v>6</v>
      </c>
      <c r="T790" t="s">
        <v>127</v>
      </c>
    </row>
    <row r="791" spans="1:20" x14ac:dyDescent="0.3">
      <c r="A791">
        <v>3955</v>
      </c>
      <c r="B791">
        <v>1965</v>
      </c>
      <c r="C791" t="s">
        <v>28</v>
      </c>
      <c r="D791" t="s">
        <v>29</v>
      </c>
      <c r="E791" s="2">
        <v>4861</v>
      </c>
      <c r="F791">
        <v>0</v>
      </c>
      <c r="G791">
        <v>0</v>
      </c>
      <c r="H791" s="3">
        <v>41812</v>
      </c>
      <c r="I791">
        <v>20</v>
      </c>
      <c r="J791" s="10">
        <v>2</v>
      </c>
      <c r="K791" s="10">
        <v>1</v>
      </c>
      <c r="L791" s="10">
        <v>1</v>
      </c>
      <c r="M791" s="10">
        <v>1</v>
      </c>
      <c r="N791" s="10">
        <v>0</v>
      </c>
      <c r="O791">
        <v>0</v>
      </c>
      <c r="P791">
        <v>0</v>
      </c>
      <c r="Q791">
        <v>0</v>
      </c>
      <c r="R791">
        <v>0</v>
      </c>
      <c r="S791">
        <v>14</v>
      </c>
      <c r="T791" t="s">
        <v>125</v>
      </c>
    </row>
    <row r="792" spans="1:20" x14ac:dyDescent="0.3">
      <c r="A792">
        <v>3967</v>
      </c>
      <c r="B792">
        <v>1971</v>
      </c>
      <c r="C792" t="s">
        <v>37</v>
      </c>
      <c r="D792" t="s">
        <v>33</v>
      </c>
      <c r="E792" s="2">
        <v>78931</v>
      </c>
      <c r="F792">
        <v>0</v>
      </c>
      <c r="G792">
        <v>0</v>
      </c>
      <c r="H792" s="3">
        <v>41572</v>
      </c>
      <c r="I792">
        <v>19</v>
      </c>
      <c r="J792" s="10">
        <v>331</v>
      </c>
      <c r="K792" s="10">
        <v>197</v>
      </c>
      <c r="L792" s="10">
        <v>170</v>
      </c>
      <c r="M792" s="10">
        <v>58</v>
      </c>
      <c r="N792" s="10">
        <v>152</v>
      </c>
      <c r="O792">
        <v>1</v>
      </c>
      <c r="P792">
        <v>2</v>
      </c>
      <c r="Q792">
        <v>8</v>
      </c>
      <c r="R792">
        <v>13</v>
      </c>
      <c r="S792">
        <v>1</v>
      </c>
      <c r="T792" t="s">
        <v>126</v>
      </c>
    </row>
    <row r="793" spans="1:20" x14ac:dyDescent="0.3">
      <c r="A793">
        <v>3968</v>
      </c>
      <c r="B793">
        <v>1970</v>
      </c>
      <c r="C793" t="s">
        <v>133</v>
      </c>
      <c r="D793" t="s">
        <v>29</v>
      </c>
      <c r="E793" s="2">
        <v>65706</v>
      </c>
      <c r="F793">
        <v>0</v>
      </c>
      <c r="G793">
        <v>0</v>
      </c>
      <c r="H793" s="3">
        <v>41453</v>
      </c>
      <c r="I793">
        <v>77</v>
      </c>
      <c r="J793" s="10">
        <v>918</v>
      </c>
      <c r="K793" s="10">
        <v>10</v>
      </c>
      <c r="L793" s="10">
        <v>129</v>
      </c>
      <c r="M793" s="10">
        <v>13</v>
      </c>
      <c r="N793" s="10">
        <v>0</v>
      </c>
      <c r="O793">
        <v>1</v>
      </c>
      <c r="P793">
        <v>11</v>
      </c>
      <c r="Q793">
        <v>3</v>
      </c>
      <c r="R793">
        <v>12</v>
      </c>
      <c r="S793">
        <v>7</v>
      </c>
      <c r="T793" t="s">
        <v>126</v>
      </c>
    </row>
    <row r="794" spans="1:20" x14ac:dyDescent="0.3">
      <c r="A794">
        <v>3969</v>
      </c>
      <c r="B794">
        <v>1974</v>
      </c>
      <c r="C794" t="s">
        <v>41</v>
      </c>
      <c r="D794" t="s">
        <v>35</v>
      </c>
      <c r="E794" s="2">
        <v>43018</v>
      </c>
      <c r="F794">
        <v>0</v>
      </c>
      <c r="G794">
        <v>1</v>
      </c>
      <c r="H794" s="3">
        <v>41579</v>
      </c>
      <c r="I794">
        <v>46</v>
      </c>
      <c r="J794" s="10">
        <v>35</v>
      </c>
      <c r="K794" s="10">
        <v>4</v>
      </c>
      <c r="L794" s="10">
        <v>17</v>
      </c>
      <c r="M794" s="10">
        <v>7</v>
      </c>
      <c r="N794" s="10">
        <v>6</v>
      </c>
      <c r="O794">
        <v>1</v>
      </c>
      <c r="P794">
        <v>2</v>
      </c>
      <c r="Q794">
        <v>2</v>
      </c>
      <c r="R794">
        <v>2</v>
      </c>
      <c r="S794">
        <v>5</v>
      </c>
      <c r="T794" t="s">
        <v>129</v>
      </c>
    </row>
    <row r="795" spans="1:20" x14ac:dyDescent="0.3">
      <c r="A795">
        <v>3972</v>
      </c>
      <c r="B795">
        <v>1976</v>
      </c>
      <c r="C795" t="s">
        <v>28</v>
      </c>
      <c r="D795" t="s">
        <v>35</v>
      </c>
      <c r="E795" s="2">
        <v>50200</v>
      </c>
      <c r="F795">
        <v>1</v>
      </c>
      <c r="G795">
        <v>1</v>
      </c>
      <c r="H795" s="3">
        <v>41367</v>
      </c>
      <c r="I795">
        <v>70</v>
      </c>
      <c r="J795" s="10">
        <v>266</v>
      </c>
      <c r="K795" s="10">
        <v>6</v>
      </c>
      <c r="L795" s="10">
        <v>51</v>
      </c>
      <c r="M795" s="10">
        <v>8</v>
      </c>
      <c r="N795" s="10">
        <v>6</v>
      </c>
      <c r="O795">
        <v>6</v>
      </c>
      <c r="P795">
        <v>7</v>
      </c>
      <c r="Q795">
        <v>1</v>
      </c>
      <c r="R795">
        <v>5</v>
      </c>
      <c r="S795">
        <v>8</v>
      </c>
      <c r="T795" t="s">
        <v>127</v>
      </c>
    </row>
    <row r="796" spans="1:20" x14ac:dyDescent="0.3">
      <c r="A796">
        <v>3979</v>
      </c>
      <c r="B796">
        <v>1983</v>
      </c>
      <c r="C796" t="s">
        <v>37</v>
      </c>
      <c r="D796" t="s">
        <v>29</v>
      </c>
      <c r="E796" s="2">
        <v>90687</v>
      </c>
      <c r="F796">
        <v>0</v>
      </c>
      <c r="G796">
        <v>0</v>
      </c>
      <c r="H796" s="3">
        <v>41416</v>
      </c>
      <c r="I796">
        <v>98</v>
      </c>
      <c r="J796" s="10">
        <v>982</v>
      </c>
      <c r="K796" s="10">
        <v>17</v>
      </c>
      <c r="L796" s="10">
        <v>672</v>
      </c>
      <c r="M796" s="10">
        <v>23</v>
      </c>
      <c r="N796" s="10">
        <v>34</v>
      </c>
      <c r="O796">
        <v>1</v>
      </c>
      <c r="P796">
        <v>6</v>
      </c>
      <c r="Q796">
        <v>2</v>
      </c>
      <c r="R796">
        <v>8</v>
      </c>
      <c r="S796">
        <v>2</v>
      </c>
      <c r="T796" t="s">
        <v>127</v>
      </c>
    </row>
    <row r="797" spans="1:20" x14ac:dyDescent="0.3">
      <c r="A797">
        <v>4001</v>
      </c>
      <c r="B797">
        <v>1946</v>
      </c>
      <c r="C797" t="s">
        <v>37</v>
      </c>
      <c r="D797" t="s">
        <v>35</v>
      </c>
      <c r="E797" s="2">
        <v>64014</v>
      </c>
      <c r="F797">
        <v>2</v>
      </c>
      <c r="G797">
        <v>1</v>
      </c>
      <c r="H797" s="3">
        <v>41800</v>
      </c>
      <c r="I797">
        <v>56</v>
      </c>
      <c r="J797" s="10">
        <v>406</v>
      </c>
      <c r="K797" s="10">
        <v>0</v>
      </c>
      <c r="L797" s="10">
        <v>30</v>
      </c>
      <c r="M797" s="10">
        <v>0</v>
      </c>
      <c r="N797" s="10">
        <v>0</v>
      </c>
      <c r="O797">
        <v>7</v>
      </c>
      <c r="P797">
        <v>8</v>
      </c>
      <c r="Q797">
        <v>2</v>
      </c>
      <c r="R797">
        <v>5</v>
      </c>
      <c r="S797">
        <v>7</v>
      </c>
      <c r="T797" t="s">
        <v>125</v>
      </c>
    </row>
    <row r="798" spans="1:20" x14ac:dyDescent="0.3">
      <c r="A798">
        <v>4002</v>
      </c>
      <c r="B798">
        <v>1960</v>
      </c>
      <c r="C798" t="s">
        <v>37</v>
      </c>
      <c r="D798" t="s">
        <v>33</v>
      </c>
      <c r="E798" s="2">
        <v>77037</v>
      </c>
      <c r="F798">
        <v>0</v>
      </c>
      <c r="G798">
        <v>1</v>
      </c>
      <c r="H798" s="3">
        <v>41560</v>
      </c>
      <c r="I798">
        <v>3</v>
      </c>
      <c r="J798" s="10">
        <v>463</v>
      </c>
      <c r="K798" s="10">
        <v>96</v>
      </c>
      <c r="L798" s="10">
        <v>333</v>
      </c>
      <c r="M798" s="10">
        <v>168</v>
      </c>
      <c r="N798" s="10">
        <v>53</v>
      </c>
      <c r="O798">
        <v>1</v>
      </c>
      <c r="P798">
        <v>7</v>
      </c>
      <c r="Q798">
        <v>7</v>
      </c>
      <c r="R798">
        <v>12</v>
      </c>
      <c r="S798">
        <v>3</v>
      </c>
      <c r="T798" t="s">
        <v>127</v>
      </c>
    </row>
    <row r="799" spans="1:20" x14ac:dyDescent="0.3">
      <c r="A799">
        <v>4012</v>
      </c>
      <c r="B799">
        <v>1972</v>
      </c>
      <c r="C799" t="s">
        <v>37</v>
      </c>
      <c r="D799" t="s">
        <v>35</v>
      </c>
      <c r="E799" s="2">
        <v>62220</v>
      </c>
      <c r="F799">
        <v>0</v>
      </c>
      <c r="G799">
        <v>1</v>
      </c>
      <c r="H799" s="3">
        <v>41132</v>
      </c>
      <c r="I799">
        <v>55</v>
      </c>
      <c r="J799" s="10">
        <v>799</v>
      </c>
      <c r="K799" s="10">
        <v>12</v>
      </c>
      <c r="L799" s="10">
        <v>375</v>
      </c>
      <c r="M799" s="10">
        <v>16</v>
      </c>
      <c r="N799" s="10">
        <v>12</v>
      </c>
      <c r="O799">
        <v>5</v>
      </c>
      <c r="P799">
        <v>7</v>
      </c>
      <c r="Q799">
        <v>6</v>
      </c>
      <c r="R799">
        <v>5</v>
      </c>
      <c r="S799">
        <v>6</v>
      </c>
      <c r="T799" t="s">
        <v>129</v>
      </c>
    </row>
    <row r="800" spans="1:20" x14ac:dyDescent="0.3">
      <c r="A800">
        <v>4023</v>
      </c>
      <c r="B800">
        <v>1970</v>
      </c>
      <c r="C800" t="s">
        <v>28</v>
      </c>
      <c r="D800" t="s">
        <v>33</v>
      </c>
      <c r="E800" s="2">
        <v>22979</v>
      </c>
      <c r="F800">
        <v>1</v>
      </c>
      <c r="G800">
        <v>0</v>
      </c>
      <c r="H800" s="3">
        <v>41158</v>
      </c>
      <c r="I800">
        <v>29</v>
      </c>
      <c r="J800" s="10">
        <v>16</v>
      </c>
      <c r="K800" s="10">
        <v>17</v>
      </c>
      <c r="L800" s="10">
        <v>19</v>
      </c>
      <c r="M800" s="10">
        <v>20</v>
      </c>
      <c r="N800" s="10">
        <v>21</v>
      </c>
      <c r="O800">
        <v>3</v>
      </c>
      <c r="P800">
        <v>3</v>
      </c>
      <c r="Q800">
        <v>2</v>
      </c>
      <c r="R800">
        <v>2</v>
      </c>
      <c r="S800">
        <v>8</v>
      </c>
      <c r="T800" t="s">
        <v>127</v>
      </c>
    </row>
    <row r="801" spans="1:20" x14ac:dyDescent="0.3">
      <c r="A801">
        <v>4037</v>
      </c>
      <c r="B801">
        <v>1976</v>
      </c>
      <c r="C801" t="s">
        <v>28</v>
      </c>
      <c r="D801" t="s">
        <v>29</v>
      </c>
      <c r="E801" s="2">
        <v>31859</v>
      </c>
      <c r="F801">
        <v>1</v>
      </c>
      <c r="G801">
        <v>0</v>
      </c>
      <c r="H801" s="3">
        <v>41439</v>
      </c>
      <c r="I801">
        <v>77</v>
      </c>
      <c r="J801" s="10">
        <v>3</v>
      </c>
      <c r="K801" s="10">
        <v>1</v>
      </c>
      <c r="L801" s="10">
        <v>3</v>
      </c>
      <c r="M801" s="10">
        <v>8</v>
      </c>
      <c r="N801" s="10">
        <v>0</v>
      </c>
      <c r="O801">
        <v>1</v>
      </c>
      <c r="P801">
        <v>1</v>
      </c>
      <c r="Q801">
        <v>0</v>
      </c>
      <c r="R801">
        <v>2</v>
      </c>
      <c r="S801">
        <v>7</v>
      </c>
      <c r="T801" t="s">
        <v>125</v>
      </c>
    </row>
    <row r="802" spans="1:20" x14ac:dyDescent="0.3">
      <c r="A802">
        <v>4042</v>
      </c>
      <c r="B802">
        <v>1971</v>
      </c>
      <c r="C802" t="s">
        <v>28</v>
      </c>
      <c r="D802" t="s">
        <v>29</v>
      </c>
      <c r="E802" s="2">
        <v>43300</v>
      </c>
      <c r="F802">
        <v>0</v>
      </c>
      <c r="G802">
        <v>1</v>
      </c>
      <c r="H802" s="3">
        <v>41195</v>
      </c>
      <c r="I802">
        <v>87</v>
      </c>
      <c r="J802" s="10">
        <v>91</v>
      </c>
      <c r="K802" s="10">
        <v>3</v>
      </c>
      <c r="L802" s="10">
        <v>52</v>
      </c>
      <c r="M802" s="10">
        <v>2</v>
      </c>
      <c r="N802" s="10">
        <v>1</v>
      </c>
      <c r="O802">
        <v>3</v>
      </c>
      <c r="P802">
        <v>4</v>
      </c>
      <c r="Q802">
        <v>0</v>
      </c>
      <c r="R802">
        <v>4</v>
      </c>
      <c r="S802">
        <v>8</v>
      </c>
      <c r="T802" t="s">
        <v>126</v>
      </c>
    </row>
    <row r="803" spans="1:20" x14ac:dyDescent="0.3">
      <c r="A803">
        <v>4047</v>
      </c>
      <c r="B803">
        <v>1954</v>
      </c>
      <c r="C803" t="s">
        <v>37</v>
      </c>
      <c r="D803" t="s">
        <v>33</v>
      </c>
      <c r="E803" s="2">
        <v>65324</v>
      </c>
      <c r="F803">
        <v>0</v>
      </c>
      <c r="G803">
        <v>1</v>
      </c>
      <c r="H803" s="3">
        <v>41650</v>
      </c>
      <c r="I803">
        <v>0</v>
      </c>
      <c r="J803" s="10">
        <v>384</v>
      </c>
      <c r="K803" s="10">
        <v>0</v>
      </c>
      <c r="L803" s="10">
        <v>102</v>
      </c>
      <c r="M803" s="10">
        <v>21</v>
      </c>
      <c r="N803" s="10">
        <v>32</v>
      </c>
      <c r="O803">
        <v>3</v>
      </c>
      <c r="P803">
        <v>6</v>
      </c>
      <c r="Q803">
        <v>2</v>
      </c>
      <c r="R803">
        <v>9</v>
      </c>
      <c r="S803">
        <v>4</v>
      </c>
      <c r="T803" t="s">
        <v>130</v>
      </c>
    </row>
    <row r="804" spans="1:20" x14ac:dyDescent="0.3">
      <c r="A804">
        <v>4050</v>
      </c>
      <c r="B804">
        <v>1966</v>
      </c>
      <c r="C804" t="s">
        <v>41</v>
      </c>
      <c r="D804" t="s">
        <v>33</v>
      </c>
      <c r="E804" s="2">
        <v>49605</v>
      </c>
      <c r="F804">
        <v>0</v>
      </c>
      <c r="G804">
        <v>0</v>
      </c>
      <c r="H804" s="3">
        <v>41811</v>
      </c>
      <c r="I804">
        <v>65</v>
      </c>
      <c r="J804" s="10">
        <v>42</v>
      </c>
      <c r="K804" s="10">
        <v>16</v>
      </c>
      <c r="L804" s="10">
        <v>29</v>
      </c>
      <c r="M804" s="10">
        <v>12</v>
      </c>
      <c r="N804" s="10">
        <v>20</v>
      </c>
      <c r="O804">
        <v>1</v>
      </c>
      <c r="P804">
        <v>2</v>
      </c>
      <c r="Q804">
        <v>1</v>
      </c>
      <c r="R804">
        <v>4</v>
      </c>
      <c r="S804">
        <v>3</v>
      </c>
      <c r="T804" t="s">
        <v>126</v>
      </c>
    </row>
    <row r="805" spans="1:20" x14ac:dyDescent="0.3">
      <c r="A805">
        <v>4055</v>
      </c>
      <c r="B805">
        <v>1992</v>
      </c>
      <c r="C805" t="s">
        <v>44</v>
      </c>
      <c r="D805" t="s">
        <v>31</v>
      </c>
      <c r="E805" s="2">
        <v>18746</v>
      </c>
      <c r="F805">
        <v>1</v>
      </c>
      <c r="G805">
        <v>0</v>
      </c>
      <c r="H805" s="3">
        <v>41788</v>
      </c>
      <c r="I805">
        <v>41</v>
      </c>
      <c r="J805" s="10">
        <v>2</v>
      </c>
      <c r="K805" s="10">
        <v>10</v>
      </c>
      <c r="L805" s="10">
        <v>11</v>
      </c>
      <c r="M805" s="10">
        <v>12</v>
      </c>
      <c r="N805" s="10">
        <v>9</v>
      </c>
      <c r="O805">
        <v>2</v>
      </c>
      <c r="P805">
        <v>3</v>
      </c>
      <c r="Q805">
        <v>0</v>
      </c>
      <c r="R805">
        <v>3</v>
      </c>
      <c r="S805">
        <v>6</v>
      </c>
      <c r="T805" t="s">
        <v>127</v>
      </c>
    </row>
    <row r="806" spans="1:20" x14ac:dyDescent="0.3">
      <c r="A806">
        <v>4058</v>
      </c>
      <c r="B806">
        <v>1955</v>
      </c>
      <c r="C806" t="s">
        <v>37</v>
      </c>
      <c r="D806" t="s">
        <v>31</v>
      </c>
      <c r="E806" s="2">
        <v>61284</v>
      </c>
      <c r="F806">
        <v>0</v>
      </c>
      <c r="G806">
        <v>0</v>
      </c>
      <c r="H806" s="3">
        <v>41559</v>
      </c>
      <c r="I806">
        <v>76</v>
      </c>
      <c r="J806" s="10">
        <v>618</v>
      </c>
      <c r="K806" s="10">
        <v>15</v>
      </c>
      <c r="L806" s="10">
        <v>106</v>
      </c>
      <c r="M806" s="10">
        <v>20</v>
      </c>
      <c r="N806" s="10">
        <v>7</v>
      </c>
      <c r="O806">
        <v>1</v>
      </c>
      <c r="P806">
        <v>11</v>
      </c>
      <c r="Q806">
        <v>2</v>
      </c>
      <c r="R806">
        <v>8</v>
      </c>
      <c r="S806">
        <v>6</v>
      </c>
      <c r="T806" t="s">
        <v>127</v>
      </c>
    </row>
    <row r="807" spans="1:20" x14ac:dyDescent="0.3">
      <c r="A807">
        <v>4065</v>
      </c>
      <c r="B807">
        <v>1976</v>
      </c>
      <c r="C807" t="s">
        <v>37</v>
      </c>
      <c r="D807" t="s">
        <v>33</v>
      </c>
      <c r="E807" s="2">
        <v>49544</v>
      </c>
      <c r="F807">
        <v>1</v>
      </c>
      <c r="G807">
        <v>0</v>
      </c>
      <c r="H807" s="3">
        <v>41317</v>
      </c>
      <c r="I807">
        <v>0</v>
      </c>
      <c r="J807" s="10">
        <v>308</v>
      </c>
      <c r="K807" s="10">
        <v>0</v>
      </c>
      <c r="L807" s="10">
        <v>73</v>
      </c>
      <c r="M807" s="10">
        <v>0</v>
      </c>
      <c r="N807" s="10">
        <v>0</v>
      </c>
      <c r="O807">
        <v>2</v>
      </c>
      <c r="P807">
        <v>5</v>
      </c>
      <c r="Q807">
        <v>1</v>
      </c>
      <c r="R807">
        <v>8</v>
      </c>
      <c r="S807">
        <v>7</v>
      </c>
      <c r="T807" t="s">
        <v>127</v>
      </c>
    </row>
    <row r="808" spans="1:20" x14ac:dyDescent="0.3">
      <c r="A808">
        <v>4066</v>
      </c>
      <c r="B808">
        <v>1978</v>
      </c>
      <c r="C808" t="s">
        <v>133</v>
      </c>
      <c r="D808" t="s">
        <v>29</v>
      </c>
      <c r="E808" s="2">
        <v>21282</v>
      </c>
      <c r="F808">
        <v>1</v>
      </c>
      <c r="G808">
        <v>0</v>
      </c>
      <c r="H808" s="3">
        <v>41770</v>
      </c>
      <c r="I808">
        <v>76</v>
      </c>
      <c r="J808" s="10">
        <v>1</v>
      </c>
      <c r="K808" s="10">
        <v>5</v>
      </c>
      <c r="L808" s="10">
        <v>8</v>
      </c>
      <c r="M808" s="10">
        <v>4</v>
      </c>
      <c r="N808" s="10">
        <v>8</v>
      </c>
      <c r="O808">
        <v>2</v>
      </c>
      <c r="P808">
        <v>2</v>
      </c>
      <c r="Q808">
        <v>1</v>
      </c>
      <c r="R808">
        <v>2</v>
      </c>
      <c r="S808">
        <v>6</v>
      </c>
      <c r="T808" t="s">
        <v>127</v>
      </c>
    </row>
    <row r="809" spans="1:20" x14ac:dyDescent="0.3">
      <c r="A809">
        <v>4070</v>
      </c>
      <c r="B809">
        <v>1969</v>
      </c>
      <c r="C809" t="s">
        <v>37</v>
      </c>
      <c r="D809" t="s">
        <v>33</v>
      </c>
      <c r="E809" s="2">
        <v>94871</v>
      </c>
      <c r="F809">
        <v>0</v>
      </c>
      <c r="G809">
        <v>2</v>
      </c>
      <c r="H809" s="3">
        <v>41153</v>
      </c>
      <c r="I809">
        <v>99</v>
      </c>
      <c r="J809" s="10">
        <v>169</v>
      </c>
      <c r="K809" s="10">
        <v>24</v>
      </c>
      <c r="L809" s="10">
        <v>553</v>
      </c>
      <c r="M809" s="10">
        <v>188</v>
      </c>
      <c r="N809" s="10">
        <v>0</v>
      </c>
      <c r="O809">
        <v>1</v>
      </c>
      <c r="P809">
        <v>8</v>
      </c>
      <c r="Q809">
        <v>5</v>
      </c>
      <c r="R809">
        <v>4</v>
      </c>
      <c r="S809">
        <v>7</v>
      </c>
      <c r="T809" t="s">
        <v>126</v>
      </c>
    </row>
    <row r="810" spans="1:20" x14ac:dyDescent="0.3">
      <c r="A810">
        <v>4073</v>
      </c>
      <c r="B810">
        <v>1954</v>
      </c>
      <c r="C810" t="s">
        <v>133</v>
      </c>
      <c r="D810" t="s">
        <v>33</v>
      </c>
      <c r="E810" s="2">
        <v>63564</v>
      </c>
      <c r="F810">
        <v>0</v>
      </c>
      <c r="G810">
        <v>0</v>
      </c>
      <c r="H810" s="3">
        <v>41668</v>
      </c>
      <c r="I810">
        <v>0</v>
      </c>
      <c r="J810" s="10">
        <v>769</v>
      </c>
      <c r="K810" s="10">
        <v>80</v>
      </c>
      <c r="L810" s="10">
        <v>252</v>
      </c>
      <c r="M810" s="10">
        <v>15</v>
      </c>
      <c r="N810" s="10">
        <v>34</v>
      </c>
      <c r="O810">
        <v>1</v>
      </c>
      <c r="P810">
        <v>10</v>
      </c>
      <c r="Q810">
        <v>10</v>
      </c>
      <c r="R810">
        <v>7</v>
      </c>
      <c r="S810">
        <v>6</v>
      </c>
      <c r="T810" t="s">
        <v>129</v>
      </c>
    </row>
    <row r="811" spans="1:20" x14ac:dyDescent="0.3">
      <c r="A811">
        <v>4084</v>
      </c>
      <c r="B811">
        <v>1975</v>
      </c>
      <c r="C811" t="s">
        <v>28</v>
      </c>
      <c r="D811" t="s">
        <v>35</v>
      </c>
      <c r="E811" s="2">
        <v>60934</v>
      </c>
      <c r="F811">
        <v>0</v>
      </c>
      <c r="G811">
        <v>1</v>
      </c>
      <c r="H811" s="3">
        <v>41656</v>
      </c>
      <c r="I811">
        <v>41</v>
      </c>
      <c r="J811" s="10">
        <v>224</v>
      </c>
      <c r="K811" s="10">
        <v>155</v>
      </c>
      <c r="L811" s="10">
        <v>155</v>
      </c>
      <c r="M811" s="10">
        <v>192</v>
      </c>
      <c r="N811" s="10">
        <v>93</v>
      </c>
      <c r="O811">
        <v>2</v>
      </c>
      <c r="P811">
        <v>6</v>
      </c>
      <c r="Q811">
        <v>4</v>
      </c>
      <c r="R811">
        <v>11</v>
      </c>
      <c r="S811">
        <v>4</v>
      </c>
      <c r="T811" t="s">
        <v>126</v>
      </c>
    </row>
    <row r="812" spans="1:20" x14ac:dyDescent="0.3">
      <c r="A812">
        <v>4086</v>
      </c>
      <c r="B812">
        <v>1959</v>
      </c>
      <c r="C812" t="s">
        <v>28</v>
      </c>
      <c r="D812" t="s">
        <v>33</v>
      </c>
      <c r="E812" s="2">
        <v>18690</v>
      </c>
      <c r="F812">
        <v>0</v>
      </c>
      <c r="G812">
        <v>0</v>
      </c>
      <c r="H812" s="3">
        <v>41271</v>
      </c>
      <c r="I812">
        <v>77</v>
      </c>
      <c r="J812" s="10">
        <v>6</v>
      </c>
      <c r="K812" s="10">
        <v>1</v>
      </c>
      <c r="L812" s="10">
        <v>7</v>
      </c>
      <c r="M812" s="10">
        <v>23</v>
      </c>
      <c r="N812" s="10">
        <v>4</v>
      </c>
      <c r="O812">
        <v>1</v>
      </c>
      <c r="P812">
        <v>1</v>
      </c>
      <c r="Q812">
        <v>1</v>
      </c>
      <c r="R812">
        <v>2</v>
      </c>
      <c r="S812">
        <v>8</v>
      </c>
      <c r="T812" t="s">
        <v>129</v>
      </c>
    </row>
    <row r="813" spans="1:20" x14ac:dyDescent="0.3">
      <c r="A813">
        <v>4088</v>
      </c>
      <c r="B813">
        <v>1962</v>
      </c>
      <c r="C813" t="s">
        <v>37</v>
      </c>
      <c r="D813" t="s">
        <v>35</v>
      </c>
      <c r="E813" s="2">
        <v>31497</v>
      </c>
      <c r="F813">
        <v>0</v>
      </c>
      <c r="G813">
        <v>1</v>
      </c>
      <c r="H813" s="3">
        <v>41249</v>
      </c>
      <c r="I813">
        <v>22</v>
      </c>
      <c r="J813" s="10">
        <v>108</v>
      </c>
      <c r="K813" s="10">
        <v>1</v>
      </c>
      <c r="L813" s="10">
        <v>28</v>
      </c>
      <c r="M813" s="10">
        <v>13</v>
      </c>
      <c r="N813" s="10">
        <v>1</v>
      </c>
      <c r="O813">
        <v>2</v>
      </c>
      <c r="P813">
        <v>3</v>
      </c>
      <c r="Q813">
        <v>1</v>
      </c>
      <c r="R813">
        <v>4</v>
      </c>
      <c r="S813">
        <v>8</v>
      </c>
      <c r="T813" t="s">
        <v>127</v>
      </c>
    </row>
    <row r="814" spans="1:20" x14ac:dyDescent="0.3">
      <c r="A814">
        <v>4093</v>
      </c>
      <c r="B814">
        <v>1975</v>
      </c>
      <c r="C814" t="s">
        <v>41</v>
      </c>
      <c r="D814" t="s">
        <v>35</v>
      </c>
      <c r="E814" s="2">
        <v>53253</v>
      </c>
      <c r="F814">
        <v>1</v>
      </c>
      <c r="G814">
        <v>1</v>
      </c>
      <c r="H814" s="3">
        <v>41316</v>
      </c>
      <c r="I814">
        <v>61</v>
      </c>
      <c r="J814" s="10">
        <v>216</v>
      </c>
      <c r="K814" s="10">
        <v>9</v>
      </c>
      <c r="L814" s="10">
        <v>57</v>
      </c>
      <c r="M814" s="10">
        <v>20</v>
      </c>
      <c r="N814" s="10">
        <v>9</v>
      </c>
      <c r="O814">
        <v>7</v>
      </c>
      <c r="P814">
        <v>4</v>
      </c>
      <c r="Q814">
        <v>3</v>
      </c>
      <c r="R814">
        <v>5</v>
      </c>
      <c r="S814">
        <v>5</v>
      </c>
      <c r="T814" t="s">
        <v>126</v>
      </c>
    </row>
    <row r="815" spans="1:20" x14ac:dyDescent="0.3">
      <c r="A815">
        <v>4094</v>
      </c>
      <c r="B815">
        <v>1961</v>
      </c>
      <c r="C815" t="s">
        <v>28</v>
      </c>
      <c r="D815" t="s">
        <v>33</v>
      </c>
      <c r="E815" s="2">
        <v>60544</v>
      </c>
      <c r="F815">
        <v>1</v>
      </c>
      <c r="G815">
        <v>1</v>
      </c>
      <c r="H815" s="3">
        <v>41146</v>
      </c>
      <c r="I815">
        <v>92</v>
      </c>
      <c r="J815" s="10">
        <v>201</v>
      </c>
      <c r="K815" s="10">
        <v>2</v>
      </c>
      <c r="L815" s="10">
        <v>43</v>
      </c>
      <c r="M815" s="10">
        <v>3</v>
      </c>
      <c r="N815" s="10">
        <v>5</v>
      </c>
      <c r="O815">
        <v>4</v>
      </c>
      <c r="P815">
        <v>5</v>
      </c>
      <c r="Q815">
        <v>1</v>
      </c>
      <c r="R815">
        <v>5</v>
      </c>
      <c r="S815">
        <v>6</v>
      </c>
      <c r="T815" t="s">
        <v>131</v>
      </c>
    </row>
    <row r="816" spans="1:20" x14ac:dyDescent="0.3">
      <c r="A816">
        <v>4095</v>
      </c>
      <c r="B816">
        <v>1971</v>
      </c>
      <c r="C816" t="s">
        <v>28</v>
      </c>
      <c r="D816" t="s">
        <v>33</v>
      </c>
      <c r="E816" s="2">
        <v>37150</v>
      </c>
      <c r="F816">
        <v>1</v>
      </c>
      <c r="G816">
        <v>0</v>
      </c>
      <c r="H816" s="3">
        <v>41163</v>
      </c>
      <c r="I816">
        <v>80</v>
      </c>
      <c r="J816" s="10">
        <v>167</v>
      </c>
      <c r="K816" s="10">
        <v>37</v>
      </c>
      <c r="L816" s="10">
        <v>64</v>
      </c>
      <c r="M816" s="10">
        <v>49</v>
      </c>
      <c r="N816" s="10">
        <v>34</v>
      </c>
      <c r="O816">
        <v>8</v>
      </c>
      <c r="P816">
        <v>4</v>
      </c>
      <c r="Q816">
        <v>3</v>
      </c>
      <c r="R816">
        <v>6</v>
      </c>
      <c r="S816">
        <v>7</v>
      </c>
      <c r="T816" t="s">
        <v>130</v>
      </c>
    </row>
    <row r="817" spans="1:20" x14ac:dyDescent="0.3">
      <c r="A817">
        <v>4096</v>
      </c>
      <c r="B817">
        <v>1968</v>
      </c>
      <c r="C817" t="s">
        <v>41</v>
      </c>
      <c r="D817" t="s">
        <v>29</v>
      </c>
      <c r="E817" s="2">
        <v>41335</v>
      </c>
      <c r="F817">
        <v>1</v>
      </c>
      <c r="G817">
        <v>0</v>
      </c>
      <c r="H817" s="3">
        <v>41634</v>
      </c>
      <c r="I817">
        <v>24</v>
      </c>
      <c r="J817" s="10">
        <v>112</v>
      </c>
      <c r="K817" s="10">
        <v>19</v>
      </c>
      <c r="L817" s="10">
        <v>21</v>
      </c>
      <c r="M817" s="10">
        <v>16</v>
      </c>
      <c r="N817" s="10">
        <v>14</v>
      </c>
      <c r="O817">
        <v>3</v>
      </c>
      <c r="P817">
        <v>4</v>
      </c>
      <c r="Q817">
        <v>1</v>
      </c>
      <c r="R817">
        <v>4</v>
      </c>
      <c r="S817">
        <v>7</v>
      </c>
      <c r="T817" t="s">
        <v>130</v>
      </c>
    </row>
    <row r="818" spans="1:20" x14ac:dyDescent="0.3">
      <c r="A818">
        <v>4098</v>
      </c>
      <c r="B818">
        <v>1973</v>
      </c>
      <c r="C818" t="s">
        <v>28</v>
      </c>
      <c r="D818" t="s">
        <v>33</v>
      </c>
      <c r="E818" s="2">
        <v>24639</v>
      </c>
      <c r="F818">
        <v>1</v>
      </c>
      <c r="G818">
        <v>1</v>
      </c>
      <c r="H818" s="3">
        <v>41667</v>
      </c>
      <c r="I818">
        <v>3</v>
      </c>
      <c r="J818" s="10">
        <v>20</v>
      </c>
      <c r="K818" s="10">
        <v>3</v>
      </c>
      <c r="L818" s="10">
        <v>16</v>
      </c>
      <c r="M818" s="10">
        <v>0</v>
      </c>
      <c r="N818" s="10">
        <v>4</v>
      </c>
      <c r="O818">
        <v>3</v>
      </c>
      <c r="P818">
        <v>2</v>
      </c>
      <c r="Q818">
        <v>0</v>
      </c>
      <c r="R818">
        <v>4</v>
      </c>
      <c r="S818">
        <v>6</v>
      </c>
      <c r="T818" t="s">
        <v>131</v>
      </c>
    </row>
    <row r="819" spans="1:20" x14ac:dyDescent="0.3">
      <c r="A819">
        <v>4099</v>
      </c>
      <c r="B819">
        <v>1972</v>
      </c>
      <c r="C819" t="s">
        <v>28</v>
      </c>
      <c r="D819" t="s">
        <v>33</v>
      </c>
      <c r="E819" s="2">
        <v>30675</v>
      </c>
      <c r="F819">
        <v>1</v>
      </c>
      <c r="G819">
        <v>0</v>
      </c>
      <c r="H819" s="3">
        <v>41225</v>
      </c>
      <c r="I819">
        <v>14</v>
      </c>
      <c r="J819" s="10">
        <v>10</v>
      </c>
      <c r="K819" s="10">
        <v>2</v>
      </c>
      <c r="L819" s="10">
        <v>16</v>
      </c>
      <c r="M819" s="10">
        <v>11</v>
      </c>
      <c r="N819" s="10">
        <v>2</v>
      </c>
      <c r="O819">
        <v>1</v>
      </c>
      <c r="P819">
        <v>1</v>
      </c>
      <c r="Q819">
        <v>0</v>
      </c>
      <c r="R819">
        <v>3</v>
      </c>
      <c r="S819">
        <v>8</v>
      </c>
      <c r="T819" t="s">
        <v>127</v>
      </c>
    </row>
    <row r="820" spans="1:20" x14ac:dyDescent="0.3">
      <c r="A820">
        <v>4102</v>
      </c>
      <c r="B820">
        <v>1975</v>
      </c>
      <c r="C820" t="s">
        <v>133</v>
      </c>
      <c r="D820" t="s">
        <v>33</v>
      </c>
      <c r="E820" s="2">
        <v>37284</v>
      </c>
      <c r="F820">
        <v>1</v>
      </c>
      <c r="G820">
        <v>1</v>
      </c>
      <c r="H820" s="3">
        <v>41362</v>
      </c>
      <c r="I820">
        <v>46</v>
      </c>
      <c r="J820" s="10">
        <v>11</v>
      </c>
      <c r="K820" s="10">
        <v>1</v>
      </c>
      <c r="L820" s="10">
        <v>2</v>
      </c>
      <c r="M820" s="10">
        <v>2</v>
      </c>
      <c r="N820" s="10">
        <v>1</v>
      </c>
      <c r="O820">
        <v>1</v>
      </c>
      <c r="P820">
        <v>0</v>
      </c>
      <c r="Q820">
        <v>0</v>
      </c>
      <c r="R820">
        <v>3</v>
      </c>
      <c r="S820">
        <v>6</v>
      </c>
      <c r="T820" t="s">
        <v>127</v>
      </c>
    </row>
    <row r="821" spans="1:20" x14ac:dyDescent="0.3">
      <c r="A821">
        <v>4107</v>
      </c>
      <c r="B821">
        <v>1948</v>
      </c>
      <c r="C821" t="s">
        <v>37</v>
      </c>
      <c r="D821" t="s">
        <v>35</v>
      </c>
      <c r="E821" s="2">
        <v>46681</v>
      </c>
      <c r="F821">
        <v>0</v>
      </c>
      <c r="G821">
        <v>2</v>
      </c>
      <c r="H821" s="3">
        <v>41555</v>
      </c>
      <c r="I821">
        <v>52</v>
      </c>
      <c r="J821" s="10">
        <v>269</v>
      </c>
      <c r="K821" s="10">
        <v>15</v>
      </c>
      <c r="L821" s="10">
        <v>69</v>
      </c>
      <c r="M821" s="10">
        <v>15</v>
      </c>
      <c r="N821" s="10">
        <v>19</v>
      </c>
      <c r="O821">
        <v>2</v>
      </c>
      <c r="P821">
        <v>4</v>
      </c>
      <c r="Q821">
        <v>6</v>
      </c>
      <c r="R821">
        <v>4</v>
      </c>
      <c r="S821">
        <v>5</v>
      </c>
      <c r="T821" t="s">
        <v>127</v>
      </c>
    </row>
    <row r="822" spans="1:20" x14ac:dyDescent="0.3">
      <c r="A822">
        <v>4114</v>
      </c>
      <c r="B822">
        <v>1964</v>
      </c>
      <c r="C822" t="s">
        <v>41</v>
      </c>
      <c r="D822" t="s">
        <v>33</v>
      </c>
      <c r="E822" s="2">
        <v>79143</v>
      </c>
      <c r="F822">
        <v>0</v>
      </c>
      <c r="G822">
        <v>0</v>
      </c>
      <c r="H822" s="3">
        <v>41132</v>
      </c>
      <c r="I822">
        <v>2</v>
      </c>
      <c r="J822" s="10">
        <v>650</v>
      </c>
      <c r="K822" s="10">
        <v>37</v>
      </c>
      <c r="L822" s="10">
        <v>780</v>
      </c>
      <c r="M822" s="10">
        <v>27</v>
      </c>
      <c r="N822" s="10">
        <v>167</v>
      </c>
      <c r="O822">
        <v>1</v>
      </c>
      <c r="P822">
        <v>6</v>
      </c>
      <c r="Q822">
        <v>9</v>
      </c>
      <c r="R822">
        <v>13</v>
      </c>
      <c r="S822">
        <v>3</v>
      </c>
      <c r="T822" t="s">
        <v>131</v>
      </c>
    </row>
    <row r="823" spans="1:20" x14ac:dyDescent="0.3">
      <c r="A823">
        <v>4119</v>
      </c>
      <c r="B823">
        <v>1963</v>
      </c>
      <c r="C823" t="s">
        <v>41</v>
      </c>
      <c r="D823" t="s">
        <v>35</v>
      </c>
      <c r="E823" s="2">
        <v>38620</v>
      </c>
      <c r="F823">
        <v>0</v>
      </c>
      <c r="G823">
        <v>0</v>
      </c>
      <c r="H823" s="3">
        <v>41405</v>
      </c>
      <c r="I823">
        <v>56</v>
      </c>
      <c r="J823" s="10">
        <v>112</v>
      </c>
      <c r="K823" s="10">
        <v>17</v>
      </c>
      <c r="L823" s="10">
        <v>44</v>
      </c>
      <c r="M823" s="10">
        <v>34</v>
      </c>
      <c r="N823" s="10">
        <v>22</v>
      </c>
      <c r="O823">
        <v>1</v>
      </c>
      <c r="P823">
        <v>2</v>
      </c>
      <c r="Q823">
        <v>5</v>
      </c>
      <c r="R823">
        <v>3</v>
      </c>
      <c r="S823">
        <v>3</v>
      </c>
      <c r="T823" t="s">
        <v>129</v>
      </c>
    </row>
    <row r="824" spans="1:20" x14ac:dyDescent="0.3">
      <c r="A824">
        <v>4120</v>
      </c>
      <c r="B824">
        <v>1975</v>
      </c>
      <c r="C824" t="s">
        <v>133</v>
      </c>
      <c r="D824" t="s">
        <v>31</v>
      </c>
      <c r="E824" s="2">
        <v>49514</v>
      </c>
      <c r="F824">
        <v>1</v>
      </c>
      <c r="G824">
        <v>0</v>
      </c>
      <c r="H824" s="3">
        <v>41625</v>
      </c>
      <c r="I824">
        <v>61</v>
      </c>
      <c r="J824" s="10">
        <v>88</v>
      </c>
      <c r="K824" s="10">
        <v>39</v>
      </c>
      <c r="L824" s="10">
        <v>78</v>
      </c>
      <c r="M824" s="10">
        <v>58</v>
      </c>
      <c r="N824" s="10">
        <v>13</v>
      </c>
      <c r="O824">
        <v>2</v>
      </c>
      <c r="P824">
        <v>6</v>
      </c>
      <c r="Q824">
        <v>1</v>
      </c>
      <c r="R824">
        <v>4</v>
      </c>
      <c r="S824">
        <v>7</v>
      </c>
      <c r="T824" t="s">
        <v>128</v>
      </c>
    </row>
    <row r="825" spans="1:20" x14ac:dyDescent="0.3">
      <c r="A825">
        <v>4122</v>
      </c>
      <c r="B825">
        <v>1975</v>
      </c>
      <c r="C825" t="s">
        <v>28</v>
      </c>
      <c r="D825" t="s">
        <v>33</v>
      </c>
      <c r="E825" s="2">
        <v>79205</v>
      </c>
      <c r="F825">
        <v>0</v>
      </c>
      <c r="G825">
        <v>0</v>
      </c>
      <c r="H825" s="3">
        <v>41150</v>
      </c>
      <c r="I825">
        <v>73</v>
      </c>
      <c r="J825" s="10">
        <v>504</v>
      </c>
      <c r="K825" s="10">
        <v>23</v>
      </c>
      <c r="L825" s="10">
        <v>117</v>
      </c>
      <c r="M825" s="10">
        <v>179</v>
      </c>
      <c r="N825" s="10">
        <v>28</v>
      </c>
      <c r="O825">
        <v>1</v>
      </c>
      <c r="P825">
        <v>6</v>
      </c>
      <c r="Q825">
        <v>5</v>
      </c>
      <c r="R825">
        <v>4</v>
      </c>
      <c r="S825">
        <v>4</v>
      </c>
      <c r="T825" t="s">
        <v>127</v>
      </c>
    </row>
    <row r="826" spans="1:20" x14ac:dyDescent="0.3">
      <c r="A826">
        <v>4127</v>
      </c>
      <c r="B826">
        <v>1967</v>
      </c>
      <c r="C826" t="s">
        <v>37</v>
      </c>
      <c r="D826" t="s">
        <v>33</v>
      </c>
      <c r="E826" s="2">
        <v>77766</v>
      </c>
      <c r="F826">
        <v>0</v>
      </c>
      <c r="G826">
        <v>1</v>
      </c>
      <c r="H826" s="3">
        <v>41327</v>
      </c>
      <c r="I826">
        <v>97</v>
      </c>
      <c r="J826" s="10">
        <v>1004</v>
      </c>
      <c r="K826" s="10">
        <v>59</v>
      </c>
      <c r="L826" s="10">
        <v>265</v>
      </c>
      <c r="M826" s="10">
        <v>115</v>
      </c>
      <c r="N826" s="10">
        <v>59</v>
      </c>
      <c r="O826">
        <v>2</v>
      </c>
      <c r="P826">
        <v>11</v>
      </c>
      <c r="Q826">
        <v>10</v>
      </c>
      <c r="R826">
        <v>11</v>
      </c>
      <c r="S826">
        <v>6</v>
      </c>
      <c r="T826" t="s">
        <v>127</v>
      </c>
    </row>
    <row r="827" spans="1:20" x14ac:dyDescent="0.3">
      <c r="A827">
        <v>4128</v>
      </c>
      <c r="B827">
        <v>1962</v>
      </c>
      <c r="C827" t="s">
        <v>37</v>
      </c>
      <c r="D827" t="s">
        <v>35</v>
      </c>
      <c r="E827" s="2">
        <v>56067</v>
      </c>
      <c r="F827">
        <v>0</v>
      </c>
      <c r="G827">
        <v>1</v>
      </c>
      <c r="H827" s="3">
        <v>41475</v>
      </c>
      <c r="I827">
        <v>51</v>
      </c>
      <c r="J827" s="10">
        <v>517</v>
      </c>
      <c r="K827" s="10">
        <v>12</v>
      </c>
      <c r="L827" s="10">
        <v>54</v>
      </c>
      <c r="M827" s="10">
        <v>16</v>
      </c>
      <c r="N827" s="10">
        <v>6</v>
      </c>
      <c r="O827">
        <v>2</v>
      </c>
      <c r="P827">
        <v>7</v>
      </c>
      <c r="Q827">
        <v>4</v>
      </c>
      <c r="R827">
        <v>7</v>
      </c>
      <c r="S827">
        <v>5</v>
      </c>
      <c r="T827" t="s">
        <v>125</v>
      </c>
    </row>
    <row r="828" spans="1:20" x14ac:dyDescent="0.3">
      <c r="A828">
        <v>4136</v>
      </c>
      <c r="B828">
        <v>1992</v>
      </c>
      <c r="C828" t="s">
        <v>44</v>
      </c>
      <c r="D828" t="s">
        <v>31</v>
      </c>
      <c r="E828" s="2">
        <v>7500</v>
      </c>
      <c r="F828">
        <v>1</v>
      </c>
      <c r="G828">
        <v>0</v>
      </c>
      <c r="H828" s="3">
        <v>41246</v>
      </c>
      <c r="I828">
        <v>63</v>
      </c>
      <c r="J828" s="10">
        <v>10</v>
      </c>
      <c r="K828" s="10">
        <v>17</v>
      </c>
      <c r="L828" s="10">
        <v>18</v>
      </c>
      <c r="M828" s="10">
        <v>8</v>
      </c>
      <c r="N828" s="10">
        <v>26</v>
      </c>
      <c r="O828">
        <v>4</v>
      </c>
      <c r="P828">
        <v>3</v>
      </c>
      <c r="Q828">
        <v>2</v>
      </c>
      <c r="R828">
        <v>2</v>
      </c>
      <c r="S828">
        <v>9</v>
      </c>
      <c r="T828" t="s">
        <v>127</v>
      </c>
    </row>
    <row r="829" spans="1:20" x14ac:dyDescent="0.3">
      <c r="A829">
        <v>4137</v>
      </c>
      <c r="B829">
        <v>1948</v>
      </c>
      <c r="C829" t="s">
        <v>28</v>
      </c>
      <c r="D829" t="s">
        <v>35</v>
      </c>
      <c r="E829" s="2">
        <v>70666</v>
      </c>
      <c r="F829">
        <v>0</v>
      </c>
      <c r="G829">
        <v>0</v>
      </c>
      <c r="H829" s="3">
        <v>41614</v>
      </c>
      <c r="I829">
        <v>29</v>
      </c>
      <c r="J829" s="10">
        <v>398</v>
      </c>
      <c r="K829" s="10">
        <v>40</v>
      </c>
      <c r="L829" s="10">
        <v>367</v>
      </c>
      <c r="M829" s="10">
        <v>119</v>
      </c>
      <c r="N829" s="10">
        <v>122</v>
      </c>
      <c r="O829">
        <v>1</v>
      </c>
      <c r="P829">
        <v>7</v>
      </c>
      <c r="Q829">
        <v>4</v>
      </c>
      <c r="R829">
        <v>4</v>
      </c>
      <c r="S829">
        <v>4</v>
      </c>
      <c r="T829" t="s">
        <v>131</v>
      </c>
    </row>
    <row r="830" spans="1:20" x14ac:dyDescent="0.3">
      <c r="A830">
        <v>4138</v>
      </c>
      <c r="B830">
        <v>1962</v>
      </c>
      <c r="C830" t="s">
        <v>28</v>
      </c>
      <c r="D830" t="s">
        <v>31</v>
      </c>
      <c r="E830" s="2">
        <v>76624</v>
      </c>
      <c r="F830">
        <v>0</v>
      </c>
      <c r="G830">
        <v>1</v>
      </c>
      <c r="H830" s="3">
        <v>41783</v>
      </c>
      <c r="I830">
        <v>68</v>
      </c>
      <c r="J830" s="10">
        <v>411</v>
      </c>
      <c r="K830" s="10">
        <v>106</v>
      </c>
      <c r="L830" s="10">
        <v>147</v>
      </c>
      <c r="M830" s="10">
        <v>54</v>
      </c>
      <c r="N830" s="10">
        <v>115</v>
      </c>
      <c r="O830">
        <v>1</v>
      </c>
      <c r="P830">
        <v>5</v>
      </c>
      <c r="Q830">
        <v>10</v>
      </c>
      <c r="R830">
        <v>7</v>
      </c>
      <c r="S830">
        <v>1</v>
      </c>
      <c r="T830" t="s">
        <v>127</v>
      </c>
    </row>
    <row r="831" spans="1:20" x14ac:dyDescent="0.3">
      <c r="A831">
        <v>4141</v>
      </c>
      <c r="B831">
        <v>1965</v>
      </c>
      <c r="C831" t="s">
        <v>28</v>
      </c>
      <c r="D831" t="s">
        <v>35</v>
      </c>
      <c r="E831" s="2">
        <v>71613</v>
      </c>
      <c r="F831">
        <v>0</v>
      </c>
      <c r="G831">
        <v>0</v>
      </c>
      <c r="H831" s="3">
        <v>41507</v>
      </c>
      <c r="I831">
        <v>26</v>
      </c>
      <c r="J831" s="10">
        <v>426</v>
      </c>
      <c r="K831" s="10">
        <v>49</v>
      </c>
      <c r="L831" s="10">
        <v>127</v>
      </c>
      <c r="M831" s="10">
        <v>111</v>
      </c>
      <c r="N831" s="10">
        <v>21</v>
      </c>
      <c r="O831">
        <v>1</v>
      </c>
      <c r="P831">
        <v>8</v>
      </c>
      <c r="Q831">
        <v>2</v>
      </c>
      <c r="R831">
        <v>10</v>
      </c>
      <c r="S831">
        <v>4</v>
      </c>
      <c r="T831" t="s">
        <v>130</v>
      </c>
    </row>
    <row r="832" spans="1:20" x14ac:dyDescent="0.3">
      <c r="A832">
        <v>4148</v>
      </c>
      <c r="B832">
        <v>1972</v>
      </c>
      <c r="C832" t="s">
        <v>28</v>
      </c>
      <c r="D832" t="s">
        <v>33</v>
      </c>
      <c r="E832" s="2">
        <v>38988</v>
      </c>
      <c r="F832">
        <v>1</v>
      </c>
      <c r="G832">
        <v>2</v>
      </c>
      <c r="H832" s="3">
        <v>41141</v>
      </c>
      <c r="I832">
        <v>90</v>
      </c>
      <c r="J832" s="10">
        <v>164</v>
      </c>
      <c r="K832" s="10">
        <v>24</v>
      </c>
      <c r="L832" s="10">
        <v>103</v>
      </c>
      <c r="M832" s="10">
        <v>12</v>
      </c>
      <c r="N832" s="10">
        <v>3</v>
      </c>
      <c r="O832">
        <v>7</v>
      </c>
      <c r="P832">
        <v>5</v>
      </c>
      <c r="Q832">
        <v>1</v>
      </c>
      <c r="R832">
        <v>6</v>
      </c>
      <c r="S832">
        <v>8</v>
      </c>
      <c r="T832" t="s">
        <v>127</v>
      </c>
    </row>
    <row r="833" spans="1:20" x14ac:dyDescent="0.3">
      <c r="A833">
        <v>4149</v>
      </c>
      <c r="B833">
        <v>1948</v>
      </c>
      <c r="C833" t="s">
        <v>37</v>
      </c>
      <c r="D833" t="s">
        <v>35</v>
      </c>
      <c r="E833" s="2">
        <v>76140</v>
      </c>
      <c r="F833">
        <v>0</v>
      </c>
      <c r="G833">
        <v>0</v>
      </c>
      <c r="H833" s="3">
        <v>41772</v>
      </c>
      <c r="I833">
        <v>57</v>
      </c>
      <c r="J833" s="10">
        <v>586</v>
      </c>
      <c r="K833" s="10">
        <v>66</v>
      </c>
      <c r="L833" s="10">
        <v>653</v>
      </c>
      <c r="M833" s="10">
        <v>17</v>
      </c>
      <c r="N833" s="10">
        <v>0</v>
      </c>
      <c r="O833">
        <v>1</v>
      </c>
      <c r="P833">
        <v>5</v>
      </c>
      <c r="Q833">
        <v>9</v>
      </c>
      <c r="R833">
        <v>6</v>
      </c>
      <c r="S833">
        <v>2</v>
      </c>
      <c r="T833" t="s">
        <v>127</v>
      </c>
    </row>
    <row r="834" spans="1:20" x14ac:dyDescent="0.3">
      <c r="A834">
        <v>4168</v>
      </c>
      <c r="B834">
        <v>1966</v>
      </c>
      <c r="C834" t="s">
        <v>28</v>
      </c>
      <c r="D834" t="s">
        <v>31</v>
      </c>
      <c r="E834" s="2">
        <v>37070</v>
      </c>
      <c r="F834">
        <v>1</v>
      </c>
      <c r="G834">
        <v>1</v>
      </c>
      <c r="H834" s="3">
        <v>41353</v>
      </c>
      <c r="I834">
        <v>30</v>
      </c>
      <c r="J834" s="10">
        <v>231</v>
      </c>
      <c r="K834" s="10">
        <v>7</v>
      </c>
      <c r="L834" s="10">
        <v>137</v>
      </c>
      <c r="M834" s="10">
        <v>4</v>
      </c>
      <c r="N834" s="10">
        <v>15</v>
      </c>
      <c r="O834">
        <v>9</v>
      </c>
      <c r="P834">
        <v>5</v>
      </c>
      <c r="Q834">
        <v>1</v>
      </c>
      <c r="R834">
        <v>8</v>
      </c>
      <c r="S834">
        <v>7</v>
      </c>
      <c r="T834" t="s">
        <v>127</v>
      </c>
    </row>
    <row r="835" spans="1:20" x14ac:dyDescent="0.3">
      <c r="A835">
        <v>4174</v>
      </c>
      <c r="B835">
        <v>1956</v>
      </c>
      <c r="C835" t="s">
        <v>41</v>
      </c>
      <c r="D835" t="s">
        <v>35</v>
      </c>
      <c r="E835" s="2">
        <v>55249</v>
      </c>
      <c r="F835">
        <v>0</v>
      </c>
      <c r="G835">
        <v>1</v>
      </c>
      <c r="H835" s="3">
        <v>41746</v>
      </c>
      <c r="I835">
        <v>81</v>
      </c>
      <c r="J835" s="10">
        <v>97</v>
      </c>
      <c r="K835" s="10">
        <v>1</v>
      </c>
      <c r="L835" s="10">
        <v>19</v>
      </c>
      <c r="M835" s="10">
        <v>2</v>
      </c>
      <c r="N835" s="10">
        <v>0</v>
      </c>
      <c r="O835">
        <v>1</v>
      </c>
      <c r="P835">
        <v>2</v>
      </c>
      <c r="Q835">
        <v>1</v>
      </c>
      <c r="R835">
        <v>4</v>
      </c>
      <c r="S835">
        <v>3</v>
      </c>
      <c r="T835" t="s">
        <v>127</v>
      </c>
    </row>
    <row r="836" spans="1:20" x14ac:dyDescent="0.3">
      <c r="A836">
        <v>4179</v>
      </c>
      <c r="B836">
        <v>1959</v>
      </c>
      <c r="C836" t="s">
        <v>28</v>
      </c>
      <c r="D836" t="s">
        <v>35</v>
      </c>
      <c r="E836" s="2">
        <v>24221</v>
      </c>
      <c r="F836">
        <v>0</v>
      </c>
      <c r="G836">
        <v>0</v>
      </c>
      <c r="H836" s="3">
        <v>41506</v>
      </c>
      <c r="I836">
        <v>94</v>
      </c>
      <c r="J836" s="10">
        <v>8</v>
      </c>
      <c r="K836" s="10">
        <v>9</v>
      </c>
      <c r="L836" s="10">
        <v>9</v>
      </c>
      <c r="M836" s="10">
        <v>2</v>
      </c>
      <c r="N836" s="10">
        <v>5</v>
      </c>
      <c r="O836">
        <v>1</v>
      </c>
      <c r="P836">
        <v>1</v>
      </c>
      <c r="Q836">
        <v>1</v>
      </c>
      <c r="R836">
        <v>3</v>
      </c>
      <c r="S836">
        <v>4</v>
      </c>
      <c r="T836" t="s">
        <v>127</v>
      </c>
    </row>
    <row r="837" spans="1:20" x14ac:dyDescent="0.3">
      <c r="A837">
        <v>4184</v>
      </c>
      <c r="B837">
        <v>1950</v>
      </c>
      <c r="C837" t="s">
        <v>37</v>
      </c>
      <c r="D837" t="s">
        <v>35</v>
      </c>
      <c r="E837" s="2">
        <v>52157</v>
      </c>
      <c r="F837">
        <v>0</v>
      </c>
      <c r="G837">
        <v>1</v>
      </c>
      <c r="H837" s="3">
        <v>41797</v>
      </c>
      <c r="I837">
        <v>48</v>
      </c>
      <c r="J837" s="10">
        <v>189</v>
      </c>
      <c r="K837" s="10">
        <v>2</v>
      </c>
      <c r="L837" s="10">
        <v>29</v>
      </c>
      <c r="M837" s="10">
        <v>3</v>
      </c>
      <c r="N837" s="10">
        <v>2</v>
      </c>
      <c r="O837">
        <v>2</v>
      </c>
      <c r="P837">
        <v>3</v>
      </c>
      <c r="Q837">
        <v>2</v>
      </c>
      <c r="R837">
        <v>5</v>
      </c>
      <c r="S837">
        <v>4</v>
      </c>
      <c r="T837" t="s">
        <v>127</v>
      </c>
    </row>
    <row r="838" spans="1:20" x14ac:dyDescent="0.3">
      <c r="A838">
        <v>4186</v>
      </c>
      <c r="B838">
        <v>1950</v>
      </c>
      <c r="C838" t="s">
        <v>28</v>
      </c>
      <c r="D838" t="s">
        <v>35</v>
      </c>
      <c r="E838" s="2">
        <v>34026</v>
      </c>
      <c r="F838">
        <v>1</v>
      </c>
      <c r="G838">
        <v>1</v>
      </c>
      <c r="H838" s="3">
        <v>41491</v>
      </c>
      <c r="I838">
        <v>11</v>
      </c>
      <c r="J838" s="10">
        <v>18</v>
      </c>
      <c r="K838" s="10">
        <v>6</v>
      </c>
      <c r="L838" s="10">
        <v>15</v>
      </c>
      <c r="M838" s="10">
        <v>12</v>
      </c>
      <c r="N838" s="10">
        <v>8</v>
      </c>
      <c r="O838">
        <v>3</v>
      </c>
      <c r="P838">
        <v>2</v>
      </c>
      <c r="Q838">
        <v>1</v>
      </c>
      <c r="R838">
        <v>3</v>
      </c>
      <c r="S838">
        <v>5</v>
      </c>
      <c r="T838" t="s">
        <v>126</v>
      </c>
    </row>
    <row r="839" spans="1:20" x14ac:dyDescent="0.3">
      <c r="A839">
        <v>4188</v>
      </c>
      <c r="B839">
        <v>1957</v>
      </c>
      <c r="C839" t="s">
        <v>28</v>
      </c>
      <c r="D839" t="s">
        <v>31</v>
      </c>
      <c r="E839" s="2">
        <v>36864</v>
      </c>
      <c r="F839">
        <v>0</v>
      </c>
      <c r="G839">
        <v>1</v>
      </c>
      <c r="H839" s="3">
        <v>41134</v>
      </c>
      <c r="I839">
        <v>53</v>
      </c>
      <c r="J839" s="10">
        <v>204</v>
      </c>
      <c r="K839" s="10">
        <v>5</v>
      </c>
      <c r="L839" s="10">
        <v>39</v>
      </c>
      <c r="M839" s="10">
        <v>17</v>
      </c>
      <c r="N839" s="10">
        <v>0</v>
      </c>
      <c r="O839">
        <v>3</v>
      </c>
      <c r="P839">
        <v>5</v>
      </c>
      <c r="Q839">
        <v>2</v>
      </c>
      <c r="R839">
        <v>4</v>
      </c>
      <c r="S839">
        <v>8</v>
      </c>
      <c r="T839" t="s">
        <v>131</v>
      </c>
    </row>
    <row r="840" spans="1:20" x14ac:dyDescent="0.3">
      <c r="A840">
        <v>4198</v>
      </c>
      <c r="B840">
        <v>1965</v>
      </c>
      <c r="C840" t="s">
        <v>28</v>
      </c>
      <c r="D840" t="s">
        <v>35</v>
      </c>
      <c r="E840" s="2">
        <v>29672</v>
      </c>
      <c r="F840">
        <v>1</v>
      </c>
      <c r="G840">
        <v>1</v>
      </c>
      <c r="H840" s="3">
        <v>41345</v>
      </c>
      <c r="I840">
        <v>6</v>
      </c>
      <c r="J840" s="10">
        <v>9</v>
      </c>
      <c r="K840" s="10">
        <v>1</v>
      </c>
      <c r="L840" s="10">
        <v>3</v>
      </c>
      <c r="M840" s="10">
        <v>0</v>
      </c>
      <c r="N840" s="10">
        <v>4</v>
      </c>
      <c r="O840">
        <v>1</v>
      </c>
      <c r="P840">
        <v>0</v>
      </c>
      <c r="Q840">
        <v>0</v>
      </c>
      <c r="R840">
        <v>3</v>
      </c>
      <c r="S840">
        <v>6</v>
      </c>
      <c r="T840" t="s">
        <v>127</v>
      </c>
    </row>
    <row r="841" spans="1:20" x14ac:dyDescent="0.3">
      <c r="A841">
        <v>4200</v>
      </c>
      <c r="B841">
        <v>1970</v>
      </c>
      <c r="C841" t="s">
        <v>41</v>
      </c>
      <c r="D841" t="s">
        <v>33</v>
      </c>
      <c r="E841" s="2">
        <v>44159</v>
      </c>
      <c r="F841">
        <v>1</v>
      </c>
      <c r="G841">
        <v>0</v>
      </c>
      <c r="H841" s="3">
        <v>41807</v>
      </c>
      <c r="I841">
        <v>85</v>
      </c>
      <c r="J841" s="10">
        <v>167</v>
      </c>
      <c r="K841" s="10">
        <v>2</v>
      </c>
      <c r="L841" s="10">
        <v>62</v>
      </c>
      <c r="M841" s="10">
        <v>24</v>
      </c>
      <c r="N841" s="10">
        <v>13</v>
      </c>
      <c r="O841">
        <v>4</v>
      </c>
      <c r="P841">
        <v>4</v>
      </c>
      <c r="Q841">
        <v>1</v>
      </c>
      <c r="R841">
        <v>6</v>
      </c>
      <c r="S841">
        <v>5</v>
      </c>
      <c r="T841" t="s">
        <v>125</v>
      </c>
    </row>
    <row r="842" spans="1:20" x14ac:dyDescent="0.3">
      <c r="A842">
        <v>4201</v>
      </c>
      <c r="B842">
        <v>1962</v>
      </c>
      <c r="C842" t="s">
        <v>28</v>
      </c>
      <c r="D842" t="s">
        <v>31</v>
      </c>
      <c r="E842" s="2">
        <v>57967</v>
      </c>
      <c r="F842">
        <v>0</v>
      </c>
      <c r="G842">
        <v>1</v>
      </c>
      <c r="H842" s="3">
        <v>41336</v>
      </c>
      <c r="I842">
        <v>39</v>
      </c>
      <c r="J842" s="10">
        <v>229</v>
      </c>
      <c r="K842" s="10">
        <v>7</v>
      </c>
      <c r="L842" s="10">
        <v>137</v>
      </c>
      <c r="M842" s="10">
        <v>4</v>
      </c>
      <c r="N842" s="10">
        <v>0</v>
      </c>
      <c r="O842">
        <v>5</v>
      </c>
      <c r="P842">
        <v>4</v>
      </c>
      <c r="Q842">
        <v>2</v>
      </c>
      <c r="R842">
        <v>8</v>
      </c>
      <c r="S842">
        <v>5</v>
      </c>
      <c r="T842" t="s">
        <v>128</v>
      </c>
    </row>
    <row r="843" spans="1:20" x14ac:dyDescent="0.3">
      <c r="A843">
        <v>4207</v>
      </c>
      <c r="B843">
        <v>1981</v>
      </c>
      <c r="C843" t="s">
        <v>37</v>
      </c>
      <c r="D843" t="s">
        <v>33</v>
      </c>
      <c r="E843" s="2">
        <v>87171</v>
      </c>
      <c r="F843">
        <v>0</v>
      </c>
      <c r="G843">
        <v>0</v>
      </c>
      <c r="H843" s="3">
        <v>41395</v>
      </c>
      <c r="I843">
        <v>27</v>
      </c>
      <c r="J843" s="10">
        <v>1001</v>
      </c>
      <c r="K843" s="10">
        <v>44</v>
      </c>
      <c r="L843" s="10">
        <v>107</v>
      </c>
      <c r="M843" s="10">
        <v>58</v>
      </c>
      <c r="N843" s="10">
        <v>44</v>
      </c>
      <c r="O843">
        <v>1</v>
      </c>
      <c r="P843">
        <v>6</v>
      </c>
      <c r="Q843">
        <v>7</v>
      </c>
      <c r="R843">
        <v>11</v>
      </c>
      <c r="S843">
        <v>2</v>
      </c>
      <c r="T843" t="s">
        <v>127</v>
      </c>
    </row>
    <row r="844" spans="1:20" x14ac:dyDescent="0.3">
      <c r="A844">
        <v>4211</v>
      </c>
      <c r="B844">
        <v>1986</v>
      </c>
      <c r="C844" t="s">
        <v>44</v>
      </c>
      <c r="D844" t="s">
        <v>33</v>
      </c>
      <c r="E844" s="2">
        <v>20425</v>
      </c>
      <c r="F844">
        <v>1</v>
      </c>
      <c r="G844">
        <v>0</v>
      </c>
      <c r="H844" s="3">
        <v>41211</v>
      </c>
      <c r="I844">
        <v>5</v>
      </c>
      <c r="J844" s="10">
        <v>4</v>
      </c>
      <c r="K844" s="10">
        <v>12</v>
      </c>
      <c r="L844" s="10">
        <v>5</v>
      </c>
      <c r="M844" s="10">
        <v>3</v>
      </c>
      <c r="N844" s="10">
        <v>16</v>
      </c>
      <c r="O844">
        <v>2</v>
      </c>
      <c r="P844">
        <v>2</v>
      </c>
      <c r="Q844">
        <v>0</v>
      </c>
      <c r="R844">
        <v>3</v>
      </c>
      <c r="S844">
        <v>7</v>
      </c>
      <c r="T844" t="s">
        <v>126</v>
      </c>
    </row>
    <row r="845" spans="1:20" x14ac:dyDescent="0.3">
      <c r="A845">
        <v>4216</v>
      </c>
      <c r="B845">
        <v>1981</v>
      </c>
      <c r="C845" t="s">
        <v>28</v>
      </c>
      <c r="D845" t="s">
        <v>31</v>
      </c>
      <c r="E845" s="2">
        <v>91065</v>
      </c>
      <c r="F845">
        <v>0</v>
      </c>
      <c r="G845">
        <v>0</v>
      </c>
      <c r="H845" s="3">
        <v>41327</v>
      </c>
      <c r="I845">
        <v>33</v>
      </c>
      <c r="J845" s="10">
        <v>822</v>
      </c>
      <c r="K845" s="10">
        <v>114</v>
      </c>
      <c r="L845" s="10">
        <v>108</v>
      </c>
      <c r="M845" s="10">
        <v>179</v>
      </c>
      <c r="N845" s="10">
        <v>137</v>
      </c>
      <c r="O845">
        <v>1</v>
      </c>
      <c r="P845">
        <v>7</v>
      </c>
      <c r="Q845">
        <v>9</v>
      </c>
      <c r="R845">
        <v>9</v>
      </c>
      <c r="S845">
        <v>3</v>
      </c>
      <c r="T845" t="s">
        <v>127</v>
      </c>
    </row>
    <row r="846" spans="1:20" x14ac:dyDescent="0.3">
      <c r="A846">
        <v>4220</v>
      </c>
      <c r="B846">
        <v>1970</v>
      </c>
      <c r="C846" t="s">
        <v>37</v>
      </c>
      <c r="D846" t="s">
        <v>33</v>
      </c>
      <c r="E846" s="2">
        <v>59892</v>
      </c>
      <c r="F846">
        <v>0</v>
      </c>
      <c r="G846">
        <v>1</v>
      </c>
      <c r="H846" s="3">
        <v>41580</v>
      </c>
      <c r="I846">
        <v>26</v>
      </c>
      <c r="J846" s="10">
        <v>73</v>
      </c>
      <c r="K846" s="10">
        <v>0</v>
      </c>
      <c r="L846" s="10">
        <v>13</v>
      </c>
      <c r="M846" s="10">
        <v>0</v>
      </c>
      <c r="N846" s="10">
        <v>1</v>
      </c>
      <c r="O846">
        <v>1</v>
      </c>
      <c r="P846">
        <v>2</v>
      </c>
      <c r="Q846">
        <v>1</v>
      </c>
      <c r="R846">
        <v>3</v>
      </c>
      <c r="S846">
        <v>3</v>
      </c>
      <c r="T846" t="s">
        <v>126</v>
      </c>
    </row>
    <row r="847" spans="1:20" x14ac:dyDescent="0.3">
      <c r="A847">
        <v>4227</v>
      </c>
      <c r="B847">
        <v>1968</v>
      </c>
      <c r="C847" t="s">
        <v>41</v>
      </c>
      <c r="D847" t="s">
        <v>35</v>
      </c>
      <c r="E847" s="2">
        <v>32889</v>
      </c>
      <c r="F847">
        <v>1</v>
      </c>
      <c r="G847">
        <v>1</v>
      </c>
      <c r="H847" s="3">
        <v>41523</v>
      </c>
      <c r="I847">
        <v>78</v>
      </c>
      <c r="J847" s="10">
        <v>28</v>
      </c>
      <c r="K847" s="10">
        <v>0</v>
      </c>
      <c r="L847" s="10">
        <v>13</v>
      </c>
      <c r="M847" s="10">
        <v>4</v>
      </c>
      <c r="N847" s="10">
        <v>2</v>
      </c>
      <c r="O847">
        <v>3</v>
      </c>
      <c r="P847">
        <v>2</v>
      </c>
      <c r="Q847">
        <v>1</v>
      </c>
      <c r="R847">
        <v>3</v>
      </c>
      <c r="S847">
        <v>5</v>
      </c>
      <c r="T847" t="s">
        <v>127</v>
      </c>
    </row>
    <row r="848" spans="1:20" x14ac:dyDescent="0.3">
      <c r="A848">
        <v>4240</v>
      </c>
      <c r="B848">
        <v>1978</v>
      </c>
      <c r="C848" t="s">
        <v>28</v>
      </c>
      <c r="D848" t="s">
        <v>33</v>
      </c>
      <c r="E848" s="2">
        <v>17345</v>
      </c>
      <c r="F848">
        <v>1</v>
      </c>
      <c r="G848">
        <v>0</v>
      </c>
      <c r="H848" s="3">
        <v>41216</v>
      </c>
      <c r="I848">
        <v>79</v>
      </c>
      <c r="J848" s="10">
        <v>4</v>
      </c>
      <c r="K848" s="10">
        <v>9</v>
      </c>
      <c r="L848" s="10">
        <v>16</v>
      </c>
      <c r="M848" s="10">
        <v>17</v>
      </c>
      <c r="N848" s="10">
        <v>0</v>
      </c>
      <c r="O848">
        <v>2</v>
      </c>
      <c r="P848">
        <v>2</v>
      </c>
      <c r="Q848">
        <v>1</v>
      </c>
      <c r="R848">
        <v>2</v>
      </c>
      <c r="S848">
        <v>8</v>
      </c>
      <c r="T848" t="s">
        <v>127</v>
      </c>
    </row>
    <row r="849" spans="1:20" x14ac:dyDescent="0.3">
      <c r="A849">
        <v>4246</v>
      </c>
      <c r="B849">
        <v>1982</v>
      </c>
      <c r="C849" t="s">
        <v>41</v>
      </c>
      <c r="D849" t="s">
        <v>31</v>
      </c>
      <c r="E849" s="2">
        <v>6560</v>
      </c>
      <c r="F849">
        <v>0</v>
      </c>
      <c r="G849">
        <v>0</v>
      </c>
      <c r="H849" s="3">
        <v>41620</v>
      </c>
      <c r="I849">
        <v>2</v>
      </c>
      <c r="J849" s="10">
        <v>67</v>
      </c>
      <c r="K849" s="10">
        <v>11</v>
      </c>
      <c r="L849" s="10">
        <v>26</v>
      </c>
      <c r="M849" s="10">
        <v>4</v>
      </c>
      <c r="N849" s="10">
        <v>3</v>
      </c>
      <c r="O849">
        <v>0</v>
      </c>
      <c r="P849">
        <v>1</v>
      </c>
      <c r="Q849">
        <v>0</v>
      </c>
      <c r="R849">
        <v>1</v>
      </c>
      <c r="S849">
        <v>17</v>
      </c>
      <c r="T849" t="s">
        <v>127</v>
      </c>
    </row>
    <row r="850" spans="1:20" x14ac:dyDescent="0.3">
      <c r="A850">
        <v>4248</v>
      </c>
      <c r="B850">
        <v>1960</v>
      </c>
      <c r="C850" t="s">
        <v>41</v>
      </c>
      <c r="D850" t="s">
        <v>31</v>
      </c>
      <c r="E850" s="2">
        <v>98777</v>
      </c>
      <c r="F850">
        <v>0</v>
      </c>
      <c r="G850">
        <v>0</v>
      </c>
      <c r="H850" s="3">
        <v>41687</v>
      </c>
      <c r="I850">
        <v>23</v>
      </c>
      <c r="J850" s="10">
        <v>1000</v>
      </c>
      <c r="K850" s="10">
        <v>19</v>
      </c>
      <c r="L850" s="10">
        <v>711</v>
      </c>
      <c r="M850" s="10">
        <v>125</v>
      </c>
      <c r="N850" s="10">
        <v>115</v>
      </c>
      <c r="O850">
        <v>0</v>
      </c>
      <c r="P850">
        <v>4</v>
      </c>
      <c r="Q850">
        <v>6</v>
      </c>
      <c r="R850">
        <v>9</v>
      </c>
      <c r="S850">
        <v>1</v>
      </c>
      <c r="T850" t="s">
        <v>127</v>
      </c>
    </row>
    <row r="851" spans="1:20" x14ac:dyDescent="0.3">
      <c r="A851">
        <v>4252</v>
      </c>
      <c r="B851">
        <v>1965</v>
      </c>
      <c r="C851" t="s">
        <v>28</v>
      </c>
      <c r="D851" t="s">
        <v>33</v>
      </c>
      <c r="E851" s="2">
        <v>44375</v>
      </c>
      <c r="F851">
        <v>0</v>
      </c>
      <c r="G851">
        <v>1</v>
      </c>
      <c r="H851" s="3">
        <v>41721</v>
      </c>
      <c r="I851">
        <v>73</v>
      </c>
      <c r="J851" s="10">
        <v>213</v>
      </c>
      <c r="K851" s="10">
        <v>5</v>
      </c>
      <c r="L851" s="10">
        <v>28</v>
      </c>
      <c r="M851" s="10">
        <v>7</v>
      </c>
      <c r="N851" s="10">
        <v>7</v>
      </c>
      <c r="O851">
        <v>1</v>
      </c>
      <c r="P851">
        <v>4</v>
      </c>
      <c r="Q851">
        <v>1</v>
      </c>
      <c r="R851">
        <v>6</v>
      </c>
      <c r="S851">
        <v>5</v>
      </c>
      <c r="T851" t="s">
        <v>127</v>
      </c>
    </row>
    <row r="852" spans="1:20" x14ac:dyDescent="0.3">
      <c r="A852">
        <v>4259</v>
      </c>
      <c r="B852">
        <v>1986</v>
      </c>
      <c r="C852" t="s">
        <v>41</v>
      </c>
      <c r="D852" t="s">
        <v>31</v>
      </c>
      <c r="E852" s="2">
        <v>19485</v>
      </c>
      <c r="F852">
        <v>2</v>
      </c>
      <c r="G852">
        <v>0</v>
      </c>
      <c r="H852" s="3">
        <v>41541</v>
      </c>
      <c r="I852">
        <v>80</v>
      </c>
      <c r="J852" s="10">
        <v>6</v>
      </c>
      <c r="K852" s="10">
        <v>0</v>
      </c>
      <c r="L852" s="10">
        <v>4</v>
      </c>
      <c r="M852" s="10">
        <v>0</v>
      </c>
      <c r="N852" s="10">
        <v>0</v>
      </c>
      <c r="O852">
        <v>1</v>
      </c>
      <c r="P852">
        <v>1</v>
      </c>
      <c r="Q852">
        <v>0</v>
      </c>
      <c r="R852">
        <v>2</v>
      </c>
      <c r="S852">
        <v>7</v>
      </c>
      <c r="T852" t="s">
        <v>128</v>
      </c>
    </row>
    <row r="853" spans="1:20" x14ac:dyDescent="0.3">
      <c r="A853">
        <v>4261</v>
      </c>
      <c r="B853">
        <v>1946</v>
      </c>
      <c r="C853" t="s">
        <v>37</v>
      </c>
      <c r="D853" t="s">
        <v>31</v>
      </c>
      <c r="E853" s="2">
        <v>82800</v>
      </c>
      <c r="F853">
        <v>0</v>
      </c>
      <c r="G853">
        <v>0</v>
      </c>
      <c r="H853" s="3">
        <v>41237</v>
      </c>
      <c r="I853">
        <v>23</v>
      </c>
      <c r="J853" s="10">
        <v>1006</v>
      </c>
      <c r="K853" s="10">
        <v>22</v>
      </c>
      <c r="L853" s="10">
        <v>115</v>
      </c>
      <c r="M853" s="10">
        <v>59</v>
      </c>
      <c r="N853" s="10">
        <v>68</v>
      </c>
      <c r="O853">
        <v>1</v>
      </c>
      <c r="P853">
        <v>7</v>
      </c>
      <c r="Q853">
        <v>6</v>
      </c>
      <c r="R853">
        <v>12</v>
      </c>
      <c r="S853">
        <v>3</v>
      </c>
      <c r="T853" t="s">
        <v>125</v>
      </c>
    </row>
    <row r="854" spans="1:20" x14ac:dyDescent="0.3">
      <c r="A854">
        <v>4268</v>
      </c>
      <c r="B854">
        <v>1959</v>
      </c>
      <c r="C854" t="s">
        <v>28</v>
      </c>
      <c r="D854" t="s">
        <v>33</v>
      </c>
      <c r="E854" s="2">
        <v>53154</v>
      </c>
      <c r="F854">
        <v>0</v>
      </c>
      <c r="G854">
        <v>1</v>
      </c>
      <c r="H854" s="3">
        <v>41799</v>
      </c>
      <c r="I854">
        <v>50</v>
      </c>
      <c r="J854" s="10">
        <v>129</v>
      </c>
      <c r="K854" s="10">
        <v>0</v>
      </c>
      <c r="L854" s="10">
        <v>21</v>
      </c>
      <c r="M854" s="10">
        <v>0</v>
      </c>
      <c r="N854" s="10">
        <v>1</v>
      </c>
      <c r="O854">
        <v>1</v>
      </c>
      <c r="P854">
        <v>3</v>
      </c>
      <c r="Q854">
        <v>1</v>
      </c>
      <c r="R854">
        <v>4</v>
      </c>
      <c r="S854">
        <v>4</v>
      </c>
      <c r="T854" t="s">
        <v>130</v>
      </c>
    </row>
    <row r="855" spans="1:20" x14ac:dyDescent="0.3">
      <c r="A855">
        <v>4271</v>
      </c>
      <c r="B855">
        <v>1989</v>
      </c>
      <c r="C855" t="s">
        <v>133</v>
      </c>
      <c r="D855" t="s">
        <v>35</v>
      </c>
      <c r="E855" s="2">
        <v>38683</v>
      </c>
      <c r="F855">
        <v>1</v>
      </c>
      <c r="G855">
        <v>0</v>
      </c>
      <c r="H855" s="3">
        <v>41186</v>
      </c>
      <c r="I855">
        <v>80</v>
      </c>
      <c r="J855" s="10">
        <v>46</v>
      </c>
      <c r="K855" s="10">
        <v>35</v>
      </c>
      <c r="L855" s="10">
        <v>69</v>
      </c>
      <c r="M855" s="10">
        <v>84</v>
      </c>
      <c r="N855" s="10">
        <v>41</v>
      </c>
      <c r="O855">
        <v>6</v>
      </c>
      <c r="P855">
        <v>4</v>
      </c>
      <c r="Q855">
        <v>1</v>
      </c>
      <c r="R855">
        <v>6</v>
      </c>
      <c r="S855">
        <v>7</v>
      </c>
      <c r="T855" t="s">
        <v>128</v>
      </c>
    </row>
    <row r="856" spans="1:20" x14ac:dyDescent="0.3">
      <c r="A856">
        <v>4278</v>
      </c>
      <c r="B856">
        <v>1983</v>
      </c>
      <c r="C856" t="s">
        <v>37</v>
      </c>
      <c r="D856" t="s">
        <v>31</v>
      </c>
      <c r="E856" s="2">
        <v>87188</v>
      </c>
      <c r="F856">
        <v>0</v>
      </c>
      <c r="G856">
        <v>0</v>
      </c>
      <c r="H856" s="3">
        <v>41428</v>
      </c>
      <c r="I856">
        <v>73</v>
      </c>
      <c r="J856" s="10">
        <v>910</v>
      </c>
      <c r="K856" s="10">
        <v>111</v>
      </c>
      <c r="L856" s="10">
        <v>724</v>
      </c>
      <c r="M856" s="10">
        <v>49</v>
      </c>
      <c r="N856" s="10">
        <v>74</v>
      </c>
      <c r="O856">
        <v>1</v>
      </c>
      <c r="P856">
        <v>10</v>
      </c>
      <c r="Q856">
        <v>2</v>
      </c>
      <c r="R856">
        <v>6</v>
      </c>
      <c r="S856">
        <v>3</v>
      </c>
      <c r="T856" t="s">
        <v>128</v>
      </c>
    </row>
    <row r="857" spans="1:20" x14ac:dyDescent="0.3">
      <c r="A857">
        <v>4279</v>
      </c>
      <c r="B857">
        <v>1963</v>
      </c>
      <c r="C857" t="s">
        <v>133</v>
      </c>
      <c r="D857" t="s">
        <v>31</v>
      </c>
      <c r="E857" s="2">
        <v>39548</v>
      </c>
      <c r="F857">
        <v>1</v>
      </c>
      <c r="G857">
        <v>1</v>
      </c>
      <c r="H857" s="3">
        <v>41729</v>
      </c>
      <c r="I857">
        <v>87</v>
      </c>
      <c r="J857" s="10">
        <v>15</v>
      </c>
      <c r="K857" s="10">
        <v>4</v>
      </c>
      <c r="L857" s="10">
        <v>10</v>
      </c>
      <c r="M857" s="10">
        <v>3</v>
      </c>
      <c r="N857" s="10">
        <v>4</v>
      </c>
      <c r="O857">
        <v>2</v>
      </c>
      <c r="P857">
        <v>1</v>
      </c>
      <c r="Q857">
        <v>1</v>
      </c>
      <c r="R857">
        <v>3</v>
      </c>
      <c r="S857">
        <v>3</v>
      </c>
      <c r="T857" t="s">
        <v>127</v>
      </c>
    </row>
    <row r="858" spans="1:20" x14ac:dyDescent="0.3">
      <c r="A858">
        <v>4286</v>
      </c>
      <c r="B858">
        <v>1970</v>
      </c>
      <c r="C858" t="s">
        <v>37</v>
      </c>
      <c r="D858" t="s">
        <v>31</v>
      </c>
      <c r="E858" s="2">
        <v>57642</v>
      </c>
      <c r="F858">
        <v>0</v>
      </c>
      <c r="G858">
        <v>1</v>
      </c>
      <c r="H858" s="3">
        <v>41648</v>
      </c>
      <c r="I858">
        <v>24</v>
      </c>
      <c r="J858" s="10">
        <v>580</v>
      </c>
      <c r="K858" s="10">
        <v>6</v>
      </c>
      <c r="L858" s="10">
        <v>58</v>
      </c>
      <c r="M858" s="10">
        <v>8</v>
      </c>
      <c r="N858" s="10">
        <v>0</v>
      </c>
      <c r="O858">
        <v>3</v>
      </c>
      <c r="P858">
        <v>7</v>
      </c>
      <c r="Q858">
        <v>6</v>
      </c>
      <c r="R858">
        <v>6</v>
      </c>
      <c r="S858">
        <v>4</v>
      </c>
      <c r="T858" t="s">
        <v>128</v>
      </c>
    </row>
    <row r="859" spans="1:20" x14ac:dyDescent="0.3">
      <c r="A859">
        <v>4290</v>
      </c>
      <c r="B859">
        <v>1972</v>
      </c>
      <c r="C859" t="s">
        <v>28</v>
      </c>
      <c r="D859" t="s">
        <v>33</v>
      </c>
      <c r="E859" s="2">
        <v>30467</v>
      </c>
      <c r="F859">
        <v>1</v>
      </c>
      <c r="G859">
        <v>0</v>
      </c>
      <c r="H859" s="3">
        <v>41717</v>
      </c>
      <c r="I859">
        <v>8</v>
      </c>
      <c r="J859" s="10">
        <v>1</v>
      </c>
      <c r="K859" s="10">
        <v>3</v>
      </c>
      <c r="L859" s="10">
        <v>8</v>
      </c>
      <c r="M859" s="10">
        <v>2</v>
      </c>
      <c r="N859" s="10">
        <v>5</v>
      </c>
      <c r="O859">
        <v>1</v>
      </c>
      <c r="P859">
        <v>1</v>
      </c>
      <c r="Q859">
        <v>0</v>
      </c>
      <c r="R859">
        <v>2</v>
      </c>
      <c r="S859">
        <v>7</v>
      </c>
      <c r="T859" t="s">
        <v>126</v>
      </c>
    </row>
    <row r="860" spans="1:20" x14ac:dyDescent="0.3">
      <c r="A860">
        <v>4297</v>
      </c>
      <c r="B860">
        <v>1969</v>
      </c>
      <c r="C860" t="s">
        <v>28</v>
      </c>
      <c r="D860" t="s">
        <v>35</v>
      </c>
      <c r="E860" s="2">
        <v>23228</v>
      </c>
      <c r="F860">
        <v>1</v>
      </c>
      <c r="G860">
        <v>0</v>
      </c>
      <c r="H860" s="3">
        <v>41665</v>
      </c>
      <c r="I860">
        <v>71</v>
      </c>
      <c r="J860" s="10">
        <v>13</v>
      </c>
      <c r="K860" s="10">
        <v>2</v>
      </c>
      <c r="L860" s="10">
        <v>18</v>
      </c>
      <c r="M860" s="10">
        <v>6</v>
      </c>
      <c r="N860" s="10">
        <v>1</v>
      </c>
      <c r="O860">
        <v>2</v>
      </c>
      <c r="P860">
        <v>2</v>
      </c>
      <c r="Q860">
        <v>0</v>
      </c>
      <c r="R860">
        <v>3</v>
      </c>
      <c r="S860">
        <v>8</v>
      </c>
      <c r="T860" t="s">
        <v>128</v>
      </c>
    </row>
    <row r="861" spans="1:20" x14ac:dyDescent="0.3">
      <c r="A861">
        <v>4298</v>
      </c>
      <c r="B861">
        <v>1973</v>
      </c>
      <c r="C861" t="s">
        <v>37</v>
      </c>
      <c r="D861" t="s">
        <v>35</v>
      </c>
      <c r="E861" s="2">
        <v>20427</v>
      </c>
      <c r="F861">
        <v>1</v>
      </c>
      <c r="G861">
        <v>0</v>
      </c>
      <c r="H861" s="3">
        <v>41722</v>
      </c>
      <c r="I861">
        <v>63</v>
      </c>
      <c r="J861" s="10">
        <v>5</v>
      </c>
      <c r="K861" s="10">
        <v>0</v>
      </c>
      <c r="L861" s="10">
        <v>4</v>
      </c>
      <c r="M861" s="10">
        <v>0</v>
      </c>
      <c r="N861" s="10">
        <v>0</v>
      </c>
      <c r="O861">
        <v>1</v>
      </c>
      <c r="P861">
        <v>1</v>
      </c>
      <c r="Q861">
        <v>0</v>
      </c>
      <c r="R861">
        <v>2</v>
      </c>
      <c r="S861">
        <v>8</v>
      </c>
      <c r="T861" t="s">
        <v>127</v>
      </c>
    </row>
    <row r="862" spans="1:20" x14ac:dyDescent="0.3">
      <c r="A862">
        <v>4299</v>
      </c>
      <c r="B862">
        <v>1960</v>
      </c>
      <c r="C862" t="s">
        <v>28</v>
      </c>
      <c r="D862" t="s">
        <v>35</v>
      </c>
      <c r="E862" s="2">
        <v>70971</v>
      </c>
      <c r="F862">
        <v>0</v>
      </c>
      <c r="G862">
        <v>1</v>
      </c>
      <c r="H862" s="3">
        <v>41173</v>
      </c>
      <c r="I862">
        <v>28</v>
      </c>
      <c r="J862" s="10">
        <v>1001</v>
      </c>
      <c r="K862" s="10">
        <v>17</v>
      </c>
      <c r="L862" s="10">
        <v>572</v>
      </c>
      <c r="M862" s="10">
        <v>93</v>
      </c>
      <c r="N862" s="10">
        <v>125</v>
      </c>
      <c r="O862">
        <v>7</v>
      </c>
      <c r="P862">
        <v>11</v>
      </c>
      <c r="Q862">
        <v>11</v>
      </c>
      <c r="R862">
        <v>5</v>
      </c>
      <c r="S862">
        <v>7</v>
      </c>
      <c r="T862" t="s">
        <v>127</v>
      </c>
    </row>
    <row r="863" spans="1:20" x14ac:dyDescent="0.3">
      <c r="A863">
        <v>4301</v>
      </c>
      <c r="B863">
        <v>1971</v>
      </c>
      <c r="C863" t="s">
        <v>41</v>
      </c>
      <c r="D863" t="s">
        <v>33</v>
      </c>
      <c r="E863" s="2">
        <v>35178</v>
      </c>
      <c r="F863">
        <v>1</v>
      </c>
      <c r="G863">
        <v>0</v>
      </c>
      <c r="H863" s="3">
        <v>41284</v>
      </c>
      <c r="I863">
        <v>10</v>
      </c>
      <c r="J863" s="10">
        <v>23</v>
      </c>
      <c r="K863" s="10">
        <v>1</v>
      </c>
      <c r="L863" s="10">
        <v>13</v>
      </c>
      <c r="M863" s="10">
        <v>2</v>
      </c>
      <c r="N863" s="10">
        <v>2</v>
      </c>
      <c r="O863">
        <v>1</v>
      </c>
      <c r="P863">
        <v>1</v>
      </c>
      <c r="Q863">
        <v>1</v>
      </c>
      <c r="R863">
        <v>2</v>
      </c>
      <c r="S863">
        <v>7</v>
      </c>
      <c r="T863" t="s">
        <v>131</v>
      </c>
    </row>
    <row r="864" spans="1:20" x14ac:dyDescent="0.3">
      <c r="A864">
        <v>4303</v>
      </c>
      <c r="B864">
        <v>1957</v>
      </c>
      <c r="C864" t="s">
        <v>37</v>
      </c>
      <c r="D864" t="s">
        <v>35</v>
      </c>
      <c r="E864" s="2">
        <v>6835</v>
      </c>
      <c r="F864">
        <v>0</v>
      </c>
      <c r="G864">
        <v>1</v>
      </c>
      <c r="H864" s="3">
        <v>41251</v>
      </c>
      <c r="I864">
        <v>76</v>
      </c>
      <c r="J864" s="10">
        <v>107</v>
      </c>
      <c r="K864" s="10">
        <v>2</v>
      </c>
      <c r="L864" s="10">
        <v>12</v>
      </c>
      <c r="M864" s="10">
        <v>2</v>
      </c>
      <c r="N864" s="10">
        <v>2</v>
      </c>
      <c r="O864">
        <v>0</v>
      </c>
      <c r="P864">
        <v>0</v>
      </c>
      <c r="Q864">
        <v>0</v>
      </c>
      <c r="R864">
        <v>1</v>
      </c>
      <c r="S864">
        <v>20</v>
      </c>
      <c r="T864" t="s">
        <v>126</v>
      </c>
    </row>
    <row r="865" spans="1:20" x14ac:dyDescent="0.3">
      <c r="A865">
        <v>4310</v>
      </c>
      <c r="B865">
        <v>1944</v>
      </c>
      <c r="C865" t="s">
        <v>28</v>
      </c>
      <c r="D865" t="s">
        <v>33</v>
      </c>
      <c r="E865" s="2">
        <v>80589</v>
      </c>
      <c r="F865">
        <v>0</v>
      </c>
      <c r="G865">
        <v>0</v>
      </c>
      <c r="H865" s="3">
        <v>41661</v>
      </c>
      <c r="I865">
        <v>25</v>
      </c>
      <c r="J865" s="10">
        <v>507</v>
      </c>
      <c r="K865" s="10">
        <v>93</v>
      </c>
      <c r="L865" s="10">
        <v>520</v>
      </c>
      <c r="M865" s="10">
        <v>242</v>
      </c>
      <c r="N865" s="10">
        <v>40</v>
      </c>
      <c r="O865">
        <v>1</v>
      </c>
      <c r="P865">
        <v>5</v>
      </c>
      <c r="Q865">
        <v>10</v>
      </c>
      <c r="R865">
        <v>5</v>
      </c>
      <c r="S865">
        <v>1</v>
      </c>
      <c r="T865" t="s">
        <v>131</v>
      </c>
    </row>
    <row r="866" spans="1:20" x14ac:dyDescent="0.3">
      <c r="A866">
        <v>4320</v>
      </c>
      <c r="B866">
        <v>1979</v>
      </c>
      <c r="C866" t="s">
        <v>28</v>
      </c>
      <c r="D866" t="s">
        <v>31</v>
      </c>
      <c r="E866" s="2">
        <v>60152</v>
      </c>
      <c r="F866">
        <v>0</v>
      </c>
      <c r="G866">
        <v>1</v>
      </c>
      <c r="H866" s="3">
        <v>41361</v>
      </c>
      <c r="I866">
        <v>6</v>
      </c>
      <c r="J866" s="10">
        <v>325</v>
      </c>
      <c r="K866" s="10">
        <v>83</v>
      </c>
      <c r="L866" s="10">
        <v>300</v>
      </c>
      <c r="M866" s="10">
        <v>86</v>
      </c>
      <c r="N866" s="10">
        <v>58</v>
      </c>
      <c r="O866">
        <v>1</v>
      </c>
      <c r="P866">
        <v>6</v>
      </c>
      <c r="Q866">
        <v>4</v>
      </c>
      <c r="R866">
        <v>12</v>
      </c>
      <c r="S866">
        <v>3</v>
      </c>
      <c r="T866" t="s">
        <v>127</v>
      </c>
    </row>
    <row r="867" spans="1:20" x14ac:dyDescent="0.3">
      <c r="A867">
        <v>4322</v>
      </c>
      <c r="B867">
        <v>1958</v>
      </c>
      <c r="C867" t="s">
        <v>37</v>
      </c>
      <c r="D867" t="s">
        <v>35</v>
      </c>
      <c r="E867" s="2">
        <v>77863</v>
      </c>
      <c r="F867">
        <v>0</v>
      </c>
      <c r="G867">
        <v>0</v>
      </c>
      <c r="H867" s="3">
        <v>41605</v>
      </c>
      <c r="I867">
        <v>20</v>
      </c>
      <c r="J867" s="10">
        <v>881</v>
      </c>
      <c r="K867" s="10">
        <v>38</v>
      </c>
      <c r="L867" s="10">
        <v>319</v>
      </c>
      <c r="M867" s="10">
        <v>16</v>
      </c>
      <c r="N867" s="10">
        <v>25</v>
      </c>
      <c r="O867">
        <v>1</v>
      </c>
      <c r="P867">
        <v>4</v>
      </c>
      <c r="Q867">
        <v>5</v>
      </c>
      <c r="R867">
        <v>10</v>
      </c>
      <c r="S867">
        <v>2</v>
      </c>
      <c r="T867" t="s">
        <v>127</v>
      </c>
    </row>
    <row r="868" spans="1:20" x14ac:dyDescent="0.3">
      <c r="A868">
        <v>4324</v>
      </c>
      <c r="B868">
        <v>1989</v>
      </c>
      <c r="C868" t="s">
        <v>28</v>
      </c>
      <c r="D868" t="s">
        <v>33</v>
      </c>
      <c r="E868" s="2">
        <v>42387</v>
      </c>
      <c r="F868">
        <v>1</v>
      </c>
      <c r="G868">
        <v>0</v>
      </c>
      <c r="H868" s="3">
        <v>41211</v>
      </c>
      <c r="I868">
        <v>42</v>
      </c>
      <c r="J868" s="10">
        <v>235</v>
      </c>
      <c r="K868" s="10">
        <v>0</v>
      </c>
      <c r="L868" s="10">
        <v>235</v>
      </c>
      <c r="M868" s="10">
        <v>19</v>
      </c>
      <c r="N868" s="10">
        <v>4</v>
      </c>
      <c r="O868">
        <v>5</v>
      </c>
      <c r="P868">
        <v>8</v>
      </c>
      <c r="Q868">
        <v>1</v>
      </c>
      <c r="R868">
        <v>7</v>
      </c>
      <c r="S868">
        <v>8</v>
      </c>
      <c r="T868" t="s">
        <v>127</v>
      </c>
    </row>
    <row r="869" spans="1:20" x14ac:dyDescent="0.3">
      <c r="A869">
        <v>4328</v>
      </c>
      <c r="B869">
        <v>1986</v>
      </c>
      <c r="C869" t="s">
        <v>133</v>
      </c>
      <c r="D869" t="s">
        <v>33</v>
      </c>
      <c r="E869" s="2">
        <v>21955</v>
      </c>
      <c r="F869">
        <v>1</v>
      </c>
      <c r="G869">
        <v>0</v>
      </c>
      <c r="H869" s="3">
        <v>41524</v>
      </c>
      <c r="I869">
        <v>81</v>
      </c>
      <c r="J869" s="10">
        <v>5</v>
      </c>
      <c r="K869" s="10">
        <v>1</v>
      </c>
      <c r="L869" s="10">
        <v>7</v>
      </c>
      <c r="M869" s="10">
        <v>17</v>
      </c>
      <c r="N869" s="10">
        <v>14</v>
      </c>
      <c r="O869">
        <v>2</v>
      </c>
      <c r="P869">
        <v>2</v>
      </c>
      <c r="Q869">
        <v>1</v>
      </c>
      <c r="R869">
        <v>3</v>
      </c>
      <c r="S869">
        <v>6</v>
      </c>
      <c r="T869" t="s">
        <v>127</v>
      </c>
    </row>
    <row r="870" spans="1:20" x14ac:dyDescent="0.3">
      <c r="A870">
        <v>4329</v>
      </c>
      <c r="B870">
        <v>1984</v>
      </c>
      <c r="C870" t="s">
        <v>37</v>
      </c>
      <c r="D870" t="s">
        <v>33</v>
      </c>
      <c r="E870" s="2">
        <v>18988</v>
      </c>
      <c r="F870">
        <v>1</v>
      </c>
      <c r="G870">
        <v>0</v>
      </c>
      <c r="H870" s="3">
        <v>41782</v>
      </c>
      <c r="I870">
        <v>43</v>
      </c>
      <c r="J870" s="10">
        <v>6</v>
      </c>
      <c r="K870" s="10">
        <v>0</v>
      </c>
      <c r="L870" s="10">
        <v>6</v>
      </c>
      <c r="M870" s="10">
        <v>2</v>
      </c>
      <c r="N870" s="10">
        <v>1</v>
      </c>
      <c r="O870">
        <v>2</v>
      </c>
      <c r="P870">
        <v>1</v>
      </c>
      <c r="Q870">
        <v>0</v>
      </c>
      <c r="R870">
        <v>3</v>
      </c>
      <c r="S870">
        <v>7</v>
      </c>
      <c r="T870" t="s">
        <v>131</v>
      </c>
    </row>
    <row r="871" spans="1:20" x14ac:dyDescent="0.3">
      <c r="A871">
        <v>4331</v>
      </c>
      <c r="B871">
        <v>1978</v>
      </c>
      <c r="C871" t="s">
        <v>41</v>
      </c>
      <c r="D871" t="s">
        <v>35</v>
      </c>
      <c r="E871" s="2">
        <v>85738</v>
      </c>
      <c r="F871">
        <v>0</v>
      </c>
      <c r="G871">
        <v>0</v>
      </c>
      <c r="H871" s="3">
        <v>41662</v>
      </c>
      <c r="I871">
        <v>41</v>
      </c>
      <c r="J871" s="10">
        <v>913</v>
      </c>
      <c r="K871" s="10">
        <v>26</v>
      </c>
      <c r="L871" s="10">
        <v>376</v>
      </c>
      <c r="M871" s="10">
        <v>17</v>
      </c>
      <c r="N871" s="10">
        <v>26</v>
      </c>
      <c r="O871">
        <v>1</v>
      </c>
      <c r="P871">
        <v>3</v>
      </c>
      <c r="Q871">
        <v>6</v>
      </c>
      <c r="R871">
        <v>11</v>
      </c>
      <c r="S871">
        <v>1</v>
      </c>
      <c r="T871" t="s">
        <v>127</v>
      </c>
    </row>
    <row r="872" spans="1:20" x14ac:dyDescent="0.3">
      <c r="A872">
        <v>4333</v>
      </c>
      <c r="B872">
        <v>1954</v>
      </c>
      <c r="C872" t="s">
        <v>28</v>
      </c>
      <c r="D872" t="s">
        <v>35</v>
      </c>
      <c r="E872" s="2">
        <v>32144</v>
      </c>
      <c r="F872">
        <v>1</v>
      </c>
      <c r="G872">
        <v>1</v>
      </c>
      <c r="H872" s="3">
        <v>41721</v>
      </c>
      <c r="I872">
        <v>76</v>
      </c>
      <c r="J872" s="10">
        <v>41</v>
      </c>
      <c r="K872" s="10">
        <v>0</v>
      </c>
      <c r="L872" s="10">
        <v>10</v>
      </c>
      <c r="M872" s="10">
        <v>0</v>
      </c>
      <c r="N872" s="10">
        <v>0</v>
      </c>
      <c r="O872">
        <v>4</v>
      </c>
      <c r="P872">
        <v>2</v>
      </c>
      <c r="Q872">
        <v>1</v>
      </c>
      <c r="R872">
        <v>3</v>
      </c>
      <c r="S872">
        <v>7</v>
      </c>
      <c r="T872" t="s">
        <v>128</v>
      </c>
    </row>
    <row r="873" spans="1:20" x14ac:dyDescent="0.3">
      <c r="A873">
        <v>4338</v>
      </c>
      <c r="B873">
        <v>1983</v>
      </c>
      <c r="C873" t="s">
        <v>28</v>
      </c>
      <c r="D873" t="s">
        <v>31</v>
      </c>
      <c r="E873" s="2">
        <v>39062</v>
      </c>
      <c r="F873">
        <v>1</v>
      </c>
      <c r="G873">
        <v>0</v>
      </c>
      <c r="H873" s="3">
        <v>41723</v>
      </c>
      <c r="I873">
        <v>28</v>
      </c>
      <c r="J873" s="10">
        <v>23</v>
      </c>
      <c r="K873" s="10">
        <v>0</v>
      </c>
      <c r="L873" s="10">
        <v>9</v>
      </c>
      <c r="M873" s="10">
        <v>0</v>
      </c>
      <c r="N873" s="10">
        <v>0</v>
      </c>
      <c r="O873">
        <v>1</v>
      </c>
      <c r="P873">
        <v>1</v>
      </c>
      <c r="Q873">
        <v>0</v>
      </c>
      <c r="R873">
        <v>3</v>
      </c>
      <c r="S873">
        <v>4</v>
      </c>
      <c r="T873" t="s">
        <v>127</v>
      </c>
    </row>
    <row r="874" spans="1:20" x14ac:dyDescent="0.3">
      <c r="A874">
        <v>4339</v>
      </c>
      <c r="B874">
        <v>1970</v>
      </c>
      <c r="C874" t="s">
        <v>37</v>
      </c>
      <c r="D874" t="s">
        <v>33</v>
      </c>
      <c r="E874" s="2">
        <v>67353</v>
      </c>
      <c r="F874">
        <v>0</v>
      </c>
      <c r="G874">
        <v>1</v>
      </c>
      <c r="H874" s="3">
        <v>41639</v>
      </c>
      <c r="I874">
        <v>37</v>
      </c>
      <c r="J874" s="10">
        <v>702</v>
      </c>
      <c r="K874" s="10">
        <v>17</v>
      </c>
      <c r="L874" s="10">
        <v>151</v>
      </c>
      <c r="M874" s="10">
        <v>0</v>
      </c>
      <c r="N874" s="10">
        <v>8</v>
      </c>
      <c r="O874">
        <v>5</v>
      </c>
      <c r="P874">
        <v>5</v>
      </c>
      <c r="Q874">
        <v>6</v>
      </c>
      <c r="R874">
        <v>12</v>
      </c>
      <c r="S874">
        <v>2</v>
      </c>
      <c r="T874" t="s">
        <v>131</v>
      </c>
    </row>
    <row r="875" spans="1:20" x14ac:dyDescent="0.3">
      <c r="A875">
        <v>4345</v>
      </c>
      <c r="B875">
        <v>1964</v>
      </c>
      <c r="C875" t="s">
        <v>133</v>
      </c>
      <c r="D875" t="s">
        <v>31</v>
      </c>
      <c r="E875" s="2"/>
      <c r="F875">
        <v>1</v>
      </c>
      <c r="G875">
        <v>1</v>
      </c>
      <c r="H875" s="3">
        <v>41651</v>
      </c>
      <c r="I875">
        <v>49</v>
      </c>
      <c r="J875" s="10">
        <v>5</v>
      </c>
      <c r="K875" s="10">
        <v>1</v>
      </c>
      <c r="L875" s="10">
        <v>9</v>
      </c>
      <c r="M875" s="10">
        <v>2</v>
      </c>
      <c r="N875" s="10">
        <v>0</v>
      </c>
      <c r="O875">
        <v>1</v>
      </c>
      <c r="P875">
        <v>1</v>
      </c>
      <c r="Q875">
        <v>0</v>
      </c>
      <c r="R875">
        <v>2</v>
      </c>
      <c r="S875">
        <v>7</v>
      </c>
      <c r="T875" t="s">
        <v>131</v>
      </c>
    </row>
    <row r="876" spans="1:20" x14ac:dyDescent="0.3">
      <c r="A876">
        <v>4351</v>
      </c>
      <c r="B876">
        <v>1955</v>
      </c>
      <c r="C876" t="s">
        <v>28</v>
      </c>
      <c r="D876" t="s">
        <v>29</v>
      </c>
      <c r="E876" s="2">
        <v>37244</v>
      </c>
      <c r="F876">
        <v>1</v>
      </c>
      <c r="G876">
        <v>1</v>
      </c>
      <c r="H876" s="3">
        <v>41391</v>
      </c>
      <c r="I876">
        <v>90</v>
      </c>
      <c r="J876" s="10">
        <v>18</v>
      </c>
      <c r="K876" s="10">
        <v>2</v>
      </c>
      <c r="L876" s="10">
        <v>10</v>
      </c>
      <c r="M876" s="10">
        <v>0</v>
      </c>
      <c r="N876" s="10">
        <v>0</v>
      </c>
      <c r="O876">
        <v>1</v>
      </c>
      <c r="P876">
        <v>1</v>
      </c>
      <c r="Q876">
        <v>1</v>
      </c>
      <c r="R876">
        <v>2</v>
      </c>
      <c r="S876">
        <v>7</v>
      </c>
      <c r="T876" t="s">
        <v>127</v>
      </c>
    </row>
    <row r="877" spans="1:20" x14ac:dyDescent="0.3">
      <c r="A877">
        <v>4356</v>
      </c>
      <c r="B877">
        <v>1971</v>
      </c>
      <c r="C877" t="s">
        <v>28</v>
      </c>
      <c r="D877" t="s">
        <v>35</v>
      </c>
      <c r="E877" s="2">
        <v>71819</v>
      </c>
      <c r="F877">
        <v>0</v>
      </c>
      <c r="G877">
        <v>1</v>
      </c>
      <c r="H877" s="3">
        <v>41514</v>
      </c>
      <c r="I877">
        <v>70</v>
      </c>
      <c r="J877" s="10">
        <v>1224</v>
      </c>
      <c r="K877" s="10">
        <v>28</v>
      </c>
      <c r="L877" s="10">
        <v>140</v>
      </c>
      <c r="M877" s="10">
        <v>0</v>
      </c>
      <c r="N877" s="10">
        <v>14</v>
      </c>
      <c r="O877">
        <v>3</v>
      </c>
      <c r="P877">
        <v>3</v>
      </c>
      <c r="Q877">
        <v>3</v>
      </c>
      <c r="R877">
        <v>5</v>
      </c>
      <c r="S877">
        <v>6</v>
      </c>
      <c r="T877" t="s">
        <v>127</v>
      </c>
    </row>
    <row r="878" spans="1:20" x14ac:dyDescent="0.3">
      <c r="A878">
        <v>4368</v>
      </c>
      <c r="B878">
        <v>1980</v>
      </c>
      <c r="C878" t="s">
        <v>28</v>
      </c>
      <c r="D878" t="s">
        <v>33</v>
      </c>
      <c r="E878" s="2">
        <v>47850</v>
      </c>
      <c r="F878">
        <v>1</v>
      </c>
      <c r="G878">
        <v>0</v>
      </c>
      <c r="H878" s="3">
        <v>41611</v>
      </c>
      <c r="I878">
        <v>72</v>
      </c>
      <c r="J878" s="10">
        <v>42</v>
      </c>
      <c r="K878" s="10">
        <v>7</v>
      </c>
      <c r="L878" s="10">
        <v>43</v>
      </c>
      <c r="M878" s="10">
        <v>20</v>
      </c>
      <c r="N878" s="10">
        <v>12</v>
      </c>
      <c r="O878">
        <v>1</v>
      </c>
      <c r="P878">
        <v>3</v>
      </c>
      <c r="Q878">
        <v>0</v>
      </c>
      <c r="R878">
        <v>4</v>
      </c>
      <c r="S878">
        <v>6</v>
      </c>
      <c r="T878" t="s">
        <v>127</v>
      </c>
    </row>
    <row r="879" spans="1:20" x14ac:dyDescent="0.3">
      <c r="A879">
        <v>4369</v>
      </c>
      <c r="B879">
        <v>1957</v>
      </c>
      <c r="C879" t="s">
        <v>41</v>
      </c>
      <c r="D879" t="s">
        <v>48</v>
      </c>
      <c r="E879" s="2">
        <v>65487</v>
      </c>
      <c r="F879">
        <v>0</v>
      </c>
      <c r="G879">
        <v>0</v>
      </c>
      <c r="H879" s="3">
        <v>41649</v>
      </c>
      <c r="I879">
        <v>48</v>
      </c>
      <c r="J879" s="10">
        <v>240</v>
      </c>
      <c r="K879" s="10">
        <v>67</v>
      </c>
      <c r="L879" s="10">
        <v>500</v>
      </c>
      <c r="M879" s="10">
        <v>199</v>
      </c>
      <c r="N879" s="10">
        <v>0</v>
      </c>
      <c r="O879">
        <v>3</v>
      </c>
      <c r="P879">
        <v>3</v>
      </c>
      <c r="Q879">
        <v>5</v>
      </c>
      <c r="R879">
        <v>6</v>
      </c>
      <c r="S879">
        <v>2</v>
      </c>
      <c r="T879" t="s">
        <v>126</v>
      </c>
    </row>
    <row r="880" spans="1:20" x14ac:dyDescent="0.3">
      <c r="A880">
        <v>4370</v>
      </c>
      <c r="B880">
        <v>1966</v>
      </c>
      <c r="C880" t="s">
        <v>28</v>
      </c>
      <c r="D880" t="s">
        <v>35</v>
      </c>
      <c r="E880" s="2">
        <v>43482</v>
      </c>
      <c r="F880">
        <v>2</v>
      </c>
      <c r="G880">
        <v>1</v>
      </c>
      <c r="H880" s="3">
        <v>41591</v>
      </c>
      <c r="I880">
        <v>83</v>
      </c>
      <c r="J880" s="10">
        <v>18</v>
      </c>
      <c r="K880" s="10">
        <v>1</v>
      </c>
      <c r="L880" s="10">
        <v>32</v>
      </c>
      <c r="M880" s="10">
        <v>6</v>
      </c>
      <c r="N880" s="10">
        <v>3</v>
      </c>
      <c r="O880">
        <v>3</v>
      </c>
      <c r="P880">
        <v>2</v>
      </c>
      <c r="Q880">
        <v>0</v>
      </c>
      <c r="R880">
        <v>4</v>
      </c>
      <c r="S880">
        <v>6</v>
      </c>
      <c r="T880" t="s">
        <v>128</v>
      </c>
    </row>
    <row r="881" spans="1:20" x14ac:dyDescent="0.3">
      <c r="A881">
        <v>4376</v>
      </c>
      <c r="B881">
        <v>1960</v>
      </c>
      <c r="C881" t="s">
        <v>133</v>
      </c>
      <c r="D881" t="s">
        <v>31</v>
      </c>
      <c r="E881" s="2">
        <v>32218</v>
      </c>
      <c r="F881">
        <v>0</v>
      </c>
      <c r="G881">
        <v>0</v>
      </c>
      <c r="H881" s="3">
        <v>41685</v>
      </c>
      <c r="I881">
        <v>27</v>
      </c>
      <c r="J881" s="10">
        <v>10</v>
      </c>
      <c r="K881" s="10">
        <v>24</v>
      </c>
      <c r="L881" s="10">
        <v>15</v>
      </c>
      <c r="M881" s="10">
        <v>13</v>
      </c>
      <c r="N881" s="10">
        <v>1</v>
      </c>
      <c r="O881">
        <v>1</v>
      </c>
      <c r="P881">
        <v>2</v>
      </c>
      <c r="Q881">
        <v>1</v>
      </c>
      <c r="R881">
        <v>3</v>
      </c>
      <c r="S881">
        <v>7</v>
      </c>
      <c r="T881" t="s">
        <v>127</v>
      </c>
    </row>
    <row r="882" spans="1:20" x14ac:dyDescent="0.3">
      <c r="A882">
        <v>4377</v>
      </c>
      <c r="B882">
        <v>1971</v>
      </c>
      <c r="C882" t="s">
        <v>28</v>
      </c>
      <c r="D882" t="s">
        <v>33</v>
      </c>
      <c r="E882" s="2">
        <v>52914</v>
      </c>
      <c r="F882">
        <v>0</v>
      </c>
      <c r="G882">
        <v>1</v>
      </c>
      <c r="H882" s="3">
        <v>41281</v>
      </c>
      <c r="I882">
        <v>32</v>
      </c>
      <c r="J882" s="10">
        <v>254</v>
      </c>
      <c r="K882" s="10">
        <v>10</v>
      </c>
      <c r="L882" s="10">
        <v>44</v>
      </c>
      <c r="M882" s="10">
        <v>30</v>
      </c>
      <c r="N882" s="10">
        <v>10</v>
      </c>
      <c r="O882">
        <v>2</v>
      </c>
      <c r="P882">
        <v>7</v>
      </c>
      <c r="Q882">
        <v>3</v>
      </c>
      <c r="R882">
        <v>3</v>
      </c>
      <c r="S882">
        <v>7</v>
      </c>
      <c r="T882" t="s">
        <v>126</v>
      </c>
    </row>
    <row r="883" spans="1:20" x14ac:dyDescent="0.3">
      <c r="A883">
        <v>4381</v>
      </c>
      <c r="B883">
        <v>1971</v>
      </c>
      <c r="C883" t="s">
        <v>37</v>
      </c>
      <c r="D883" t="s">
        <v>33</v>
      </c>
      <c r="E883" s="2">
        <v>46463</v>
      </c>
      <c r="F883">
        <v>1</v>
      </c>
      <c r="G883">
        <v>1</v>
      </c>
      <c r="H883" s="3">
        <v>41504</v>
      </c>
      <c r="I883">
        <v>56</v>
      </c>
      <c r="J883" s="10">
        <v>163</v>
      </c>
      <c r="K883" s="10">
        <v>2</v>
      </c>
      <c r="L883" s="10">
        <v>40</v>
      </c>
      <c r="M883" s="10">
        <v>8</v>
      </c>
      <c r="N883" s="10">
        <v>11</v>
      </c>
      <c r="O883">
        <v>7</v>
      </c>
      <c r="P883">
        <v>3</v>
      </c>
      <c r="Q883">
        <v>1</v>
      </c>
      <c r="R883">
        <v>6</v>
      </c>
      <c r="S883">
        <v>6</v>
      </c>
      <c r="T883" t="s">
        <v>127</v>
      </c>
    </row>
    <row r="884" spans="1:20" x14ac:dyDescent="0.3">
      <c r="A884">
        <v>4385</v>
      </c>
      <c r="B884">
        <v>1981</v>
      </c>
      <c r="C884" t="s">
        <v>37</v>
      </c>
      <c r="D884" t="s">
        <v>31</v>
      </c>
      <c r="E884" s="2">
        <v>36038</v>
      </c>
      <c r="F884">
        <v>1</v>
      </c>
      <c r="G884">
        <v>0</v>
      </c>
      <c r="H884" s="3">
        <v>41425</v>
      </c>
      <c r="I884">
        <v>82</v>
      </c>
      <c r="J884" s="10">
        <v>23</v>
      </c>
      <c r="K884" s="10">
        <v>0</v>
      </c>
      <c r="L884" s="10">
        <v>15</v>
      </c>
      <c r="M884" s="10">
        <v>0</v>
      </c>
      <c r="N884" s="10">
        <v>2</v>
      </c>
      <c r="O884">
        <v>2</v>
      </c>
      <c r="P884">
        <v>3</v>
      </c>
      <c r="Q884">
        <v>0</v>
      </c>
      <c r="R884">
        <v>3</v>
      </c>
      <c r="S884">
        <v>6</v>
      </c>
      <c r="T884" t="s">
        <v>127</v>
      </c>
    </row>
    <row r="885" spans="1:20" x14ac:dyDescent="0.3">
      <c r="A885">
        <v>4390</v>
      </c>
      <c r="B885">
        <v>1954</v>
      </c>
      <c r="C885" t="s">
        <v>28</v>
      </c>
      <c r="D885" t="s">
        <v>35</v>
      </c>
      <c r="E885" s="2">
        <v>75315</v>
      </c>
      <c r="F885">
        <v>0</v>
      </c>
      <c r="G885">
        <v>1</v>
      </c>
      <c r="H885" s="3">
        <v>41744</v>
      </c>
      <c r="I885">
        <v>14</v>
      </c>
      <c r="J885" s="10">
        <v>459</v>
      </c>
      <c r="K885" s="10">
        <v>15</v>
      </c>
      <c r="L885" s="10">
        <v>171</v>
      </c>
      <c r="M885" s="10">
        <v>142</v>
      </c>
      <c r="N885" s="10">
        <v>23</v>
      </c>
      <c r="O885">
        <v>2</v>
      </c>
      <c r="P885">
        <v>5</v>
      </c>
      <c r="Q885">
        <v>4</v>
      </c>
      <c r="R885">
        <v>12</v>
      </c>
      <c r="S885">
        <v>2</v>
      </c>
      <c r="T885" t="s">
        <v>125</v>
      </c>
    </row>
    <row r="886" spans="1:20" x14ac:dyDescent="0.3">
      <c r="A886">
        <v>4391</v>
      </c>
      <c r="B886">
        <v>1968</v>
      </c>
      <c r="C886" t="s">
        <v>41</v>
      </c>
      <c r="D886" t="s">
        <v>29</v>
      </c>
      <c r="E886" s="2">
        <v>63841</v>
      </c>
      <c r="F886">
        <v>0</v>
      </c>
      <c r="G886">
        <v>1</v>
      </c>
      <c r="H886" s="3">
        <v>41385</v>
      </c>
      <c r="I886">
        <v>64</v>
      </c>
      <c r="J886" s="10">
        <v>635</v>
      </c>
      <c r="K886" s="10">
        <v>15</v>
      </c>
      <c r="L886" s="10">
        <v>100</v>
      </c>
      <c r="M886" s="10">
        <v>20</v>
      </c>
      <c r="N886" s="10">
        <v>7</v>
      </c>
      <c r="O886">
        <v>1</v>
      </c>
      <c r="P886">
        <v>9</v>
      </c>
      <c r="Q886">
        <v>3</v>
      </c>
      <c r="R886">
        <v>9</v>
      </c>
      <c r="S886">
        <v>6</v>
      </c>
      <c r="T886" t="s">
        <v>125</v>
      </c>
    </row>
    <row r="887" spans="1:20" x14ac:dyDescent="0.3">
      <c r="A887">
        <v>4394</v>
      </c>
      <c r="B887">
        <v>1965</v>
      </c>
      <c r="C887" t="s">
        <v>37</v>
      </c>
      <c r="D887" t="s">
        <v>33</v>
      </c>
      <c r="E887" s="2">
        <v>81051</v>
      </c>
      <c r="F887">
        <v>0</v>
      </c>
      <c r="G887">
        <v>0</v>
      </c>
      <c r="H887" s="3">
        <v>41782</v>
      </c>
      <c r="I887">
        <v>43</v>
      </c>
      <c r="J887" s="10">
        <v>1142</v>
      </c>
      <c r="K887" s="10">
        <v>29</v>
      </c>
      <c r="L887" s="10">
        <v>249</v>
      </c>
      <c r="M887" s="10">
        <v>38</v>
      </c>
      <c r="N887" s="10">
        <v>29</v>
      </c>
      <c r="O887">
        <v>1</v>
      </c>
      <c r="P887">
        <v>5</v>
      </c>
      <c r="Q887">
        <v>5</v>
      </c>
      <c r="R887">
        <v>12</v>
      </c>
      <c r="S887">
        <v>2</v>
      </c>
      <c r="T887" t="s">
        <v>127</v>
      </c>
    </row>
    <row r="888" spans="1:20" x14ac:dyDescent="0.3">
      <c r="A888">
        <v>4399</v>
      </c>
      <c r="B888">
        <v>1969</v>
      </c>
      <c r="C888" t="s">
        <v>28</v>
      </c>
      <c r="D888" t="s">
        <v>35</v>
      </c>
      <c r="E888" s="2">
        <v>68695</v>
      </c>
      <c r="F888">
        <v>0</v>
      </c>
      <c r="G888">
        <v>0</v>
      </c>
      <c r="H888" s="3">
        <v>41815</v>
      </c>
      <c r="I888">
        <v>3</v>
      </c>
      <c r="J888" s="10">
        <v>458</v>
      </c>
      <c r="K888" s="10">
        <v>81</v>
      </c>
      <c r="L888" s="10">
        <v>356</v>
      </c>
      <c r="M888" s="10">
        <v>106</v>
      </c>
      <c r="N888" s="10">
        <v>50</v>
      </c>
      <c r="O888">
        <v>1</v>
      </c>
      <c r="P888">
        <v>4</v>
      </c>
      <c r="Q888">
        <v>4</v>
      </c>
      <c r="R888">
        <v>7</v>
      </c>
      <c r="S888">
        <v>2</v>
      </c>
      <c r="T888" t="s">
        <v>126</v>
      </c>
    </row>
    <row r="889" spans="1:20" x14ac:dyDescent="0.3">
      <c r="A889">
        <v>4405</v>
      </c>
      <c r="B889">
        <v>1956</v>
      </c>
      <c r="C889" t="s">
        <v>41</v>
      </c>
      <c r="D889" t="s">
        <v>33</v>
      </c>
      <c r="E889" s="2">
        <v>63915</v>
      </c>
      <c r="F889">
        <v>0</v>
      </c>
      <c r="G889">
        <v>2</v>
      </c>
      <c r="H889" s="3">
        <v>41485</v>
      </c>
      <c r="I889">
        <v>2</v>
      </c>
      <c r="J889" s="10">
        <v>622</v>
      </c>
      <c r="K889" s="10">
        <v>7</v>
      </c>
      <c r="L889" s="10">
        <v>115</v>
      </c>
      <c r="M889" s="10">
        <v>30</v>
      </c>
      <c r="N889" s="10">
        <v>0</v>
      </c>
      <c r="O889">
        <v>2</v>
      </c>
      <c r="P889">
        <v>6</v>
      </c>
      <c r="Q889">
        <v>3</v>
      </c>
      <c r="R889">
        <v>12</v>
      </c>
      <c r="S889">
        <v>5</v>
      </c>
      <c r="T889" t="s">
        <v>131</v>
      </c>
    </row>
    <row r="890" spans="1:20" x14ac:dyDescent="0.3">
      <c r="A890">
        <v>4406</v>
      </c>
      <c r="B890">
        <v>1970</v>
      </c>
      <c r="C890" t="s">
        <v>28</v>
      </c>
      <c r="D890" t="s">
        <v>35</v>
      </c>
      <c r="E890" s="2">
        <v>67419</v>
      </c>
      <c r="F890">
        <v>0</v>
      </c>
      <c r="G890">
        <v>1</v>
      </c>
      <c r="H890" s="3">
        <v>41290</v>
      </c>
      <c r="I890">
        <v>29</v>
      </c>
      <c r="J890" s="10">
        <v>846</v>
      </c>
      <c r="K890" s="10">
        <v>84</v>
      </c>
      <c r="L890" s="10">
        <v>352</v>
      </c>
      <c r="M890" s="10">
        <v>91</v>
      </c>
      <c r="N890" s="10">
        <v>56</v>
      </c>
      <c r="O890">
        <v>4</v>
      </c>
      <c r="P890">
        <v>9</v>
      </c>
      <c r="Q890">
        <v>4</v>
      </c>
      <c r="R890">
        <v>8</v>
      </c>
      <c r="S890">
        <v>5</v>
      </c>
      <c r="T890" t="s">
        <v>126</v>
      </c>
    </row>
    <row r="891" spans="1:20" x14ac:dyDescent="0.3">
      <c r="A891">
        <v>4415</v>
      </c>
      <c r="B891">
        <v>1961</v>
      </c>
      <c r="C891" t="s">
        <v>28</v>
      </c>
      <c r="D891" t="s">
        <v>33</v>
      </c>
      <c r="E891" s="2">
        <v>16860</v>
      </c>
      <c r="F891">
        <v>1</v>
      </c>
      <c r="G891">
        <v>1</v>
      </c>
      <c r="H891" s="3">
        <v>41164</v>
      </c>
      <c r="I891">
        <v>19</v>
      </c>
      <c r="J891" s="10">
        <v>10</v>
      </c>
      <c r="K891" s="10">
        <v>4</v>
      </c>
      <c r="L891" s="10">
        <v>4</v>
      </c>
      <c r="M891" s="10">
        <v>3</v>
      </c>
      <c r="N891" s="10">
        <v>3</v>
      </c>
      <c r="O891">
        <v>3</v>
      </c>
      <c r="P891">
        <v>1</v>
      </c>
      <c r="Q891">
        <v>1</v>
      </c>
      <c r="R891">
        <v>3</v>
      </c>
      <c r="S891">
        <v>7</v>
      </c>
      <c r="T891" t="s">
        <v>127</v>
      </c>
    </row>
    <row r="892" spans="1:20" x14ac:dyDescent="0.3">
      <c r="A892">
        <v>4418</v>
      </c>
      <c r="B892">
        <v>1983</v>
      </c>
      <c r="C892" t="s">
        <v>41</v>
      </c>
      <c r="D892" t="s">
        <v>31</v>
      </c>
      <c r="E892" s="2">
        <v>89616</v>
      </c>
      <c r="F892">
        <v>0</v>
      </c>
      <c r="G892">
        <v>0</v>
      </c>
      <c r="H892" s="3">
        <v>41330</v>
      </c>
      <c r="I892">
        <v>36</v>
      </c>
      <c r="J892" s="10">
        <v>671</v>
      </c>
      <c r="K892" s="10">
        <v>47</v>
      </c>
      <c r="L892" s="10">
        <v>655</v>
      </c>
      <c r="M892" s="10">
        <v>145</v>
      </c>
      <c r="N892" s="10">
        <v>111</v>
      </c>
      <c r="O892">
        <v>1</v>
      </c>
      <c r="P892">
        <v>7</v>
      </c>
      <c r="Q892">
        <v>5</v>
      </c>
      <c r="R892">
        <v>12</v>
      </c>
      <c r="S892">
        <v>2</v>
      </c>
      <c r="T892" t="s">
        <v>126</v>
      </c>
    </row>
    <row r="893" spans="1:20" x14ac:dyDescent="0.3">
      <c r="A893">
        <v>4426</v>
      </c>
      <c r="B893">
        <v>1975</v>
      </c>
      <c r="C893" t="s">
        <v>28</v>
      </c>
      <c r="D893" t="s">
        <v>31</v>
      </c>
      <c r="E893" s="2">
        <v>55801</v>
      </c>
      <c r="F893">
        <v>1</v>
      </c>
      <c r="G893">
        <v>1</v>
      </c>
      <c r="H893" s="3">
        <v>41539</v>
      </c>
      <c r="I893">
        <v>35</v>
      </c>
      <c r="J893" s="10">
        <v>367</v>
      </c>
      <c r="K893" s="10">
        <v>4</v>
      </c>
      <c r="L893" s="10">
        <v>51</v>
      </c>
      <c r="M893" s="10">
        <v>6</v>
      </c>
      <c r="N893" s="10">
        <v>4</v>
      </c>
      <c r="O893">
        <v>6</v>
      </c>
      <c r="P893">
        <v>7</v>
      </c>
      <c r="Q893">
        <v>2</v>
      </c>
      <c r="R893">
        <v>6</v>
      </c>
      <c r="S893">
        <v>7</v>
      </c>
      <c r="T893" t="s">
        <v>130</v>
      </c>
    </row>
    <row r="894" spans="1:20" x14ac:dyDescent="0.3">
      <c r="A894">
        <v>4427</v>
      </c>
      <c r="B894">
        <v>1995</v>
      </c>
      <c r="C894" t="s">
        <v>133</v>
      </c>
      <c r="D894" t="s">
        <v>31</v>
      </c>
      <c r="E894" s="2">
        <v>83257</v>
      </c>
      <c r="F894">
        <v>0</v>
      </c>
      <c r="G894">
        <v>0</v>
      </c>
      <c r="H894" s="3">
        <v>41170</v>
      </c>
      <c r="I894">
        <v>56</v>
      </c>
      <c r="J894" s="10">
        <v>536</v>
      </c>
      <c r="K894" s="10">
        <v>27</v>
      </c>
      <c r="L894" s="10">
        <v>590</v>
      </c>
      <c r="M894" s="10">
        <v>38</v>
      </c>
      <c r="N894" s="10">
        <v>107</v>
      </c>
      <c r="O894">
        <v>1</v>
      </c>
      <c r="P894">
        <v>5</v>
      </c>
      <c r="Q894">
        <v>10</v>
      </c>
      <c r="R894">
        <v>12</v>
      </c>
      <c r="S894">
        <v>6</v>
      </c>
      <c r="T894" t="s">
        <v>127</v>
      </c>
    </row>
    <row r="895" spans="1:20" x14ac:dyDescent="0.3">
      <c r="A895">
        <v>4432</v>
      </c>
      <c r="B895">
        <v>1976</v>
      </c>
      <c r="C895" t="s">
        <v>28</v>
      </c>
      <c r="D895" t="s">
        <v>29</v>
      </c>
      <c r="E895" s="2">
        <v>31615</v>
      </c>
      <c r="F895">
        <v>1</v>
      </c>
      <c r="G895">
        <v>0</v>
      </c>
      <c r="H895" s="3">
        <v>41349</v>
      </c>
      <c r="I895">
        <v>82</v>
      </c>
      <c r="J895" s="10">
        <v>2</v>
      </c>
      <c r="K895" s="10">
        <v>3</v>
      </c>
      <c r="L895" s="10">
        <v>20</v>
      </c>
      <c r="M895" s="10">
        <v>6</v>
      </c>
      <c r="N895" s="10">
        <v>11</v>
      </c>
      <c r="O895">
        <v>2</v>
      </c>
      <c r="P895">
        <v>2</v>
      </c>
      <c r="Q895">
        <v>0</v>
      </c>
      <c r="R895">
        <v>3</v>
      </c>
      <c r="S895">
        <v>7</v>
      </c>
      <c r="T895" t="s">
        <v>127</v>
      </c>
    </row>
    <row r="896" spans="1:20" x14ac:dyDescent="0.3">
      <c r="A896">
        <v>4436</v>
      </c>
      <c r="B896">
        <v>1976</v>
      </c>
      <c r="C896" t="s">
        <v>28</v>
      </c>
      <c r="D896" t="s">
        <v>31</v>
      </c>
      <c r="E896" s="2">
        <v>20180</v>
      </c>
      <c r="F896">
        <v>0</v>
      </c>
      <c r="G896">
        <v>0</v>
      </c>
      <c r="H896" s="3">
        <v>41325</v>
      </c>
      <c r="I896">
        <v>27</v>
      </c>
      <c r="J896" s="10">
        <v>18</v>
      </c>
      <c r="K896" s="10">
        <v>42</v>
      </c>
      <c r="L896" s="10">
        <v>24</v>
      </c>
      <c r="M896" s="10">
        <v>15</v>
      </c>
      <c r="N896" s="10">
        <v>20</v>
      </c>
      <c r="O896">
        <v>1</v>
      </c>
      <c r="P896">
        <v>2</v>
      </c>
      <c r="Q896">
        <v>1</v>
      </c>
      <c r="R896">
        <v>4</v>
      </c>
      <c r="S896">
        <v>7</v>
      </c>
      <c r="T896" t="s">
        <v>127</v>
      </c>
    </row>
    <row r="897" spans="1:20" x14ac:dyDescent="0.3">
      <c r="A897">
        <v>4437</v>
      </c>
      <c r="B897">
        <v>1962</v>
      </c>
      <c r="C897" t="s">
        <v>28</v>
      </c>
      <c r="D897" t="s">
        <v>33</v>
      </c>
      <c r="E897" s="2">
        <v>65316</v>
      </c>
      <c r="F897">
        <v>1</v>
      </c>
      <c r="G897">
        <v>1</v>
      </c>
      <c r="H897" s="3">
        <v>41388</v>
      </c>
      <c r="I897">
        <v>65</v>
      </c>
      <c r="J897" s="10">
        <v>112</v>
      </c>
      <c r="K897" s="10">
        <v>6</v>
      </c>
      <c r="L897" s="10">
        <v>92</v>
      </c>
      <c r="M897" s="10">
        <v>3</v>
      </c>
      <c r="N897" s="10">
        <v>9</v>
      </c>
      <c r="O897">
        <v>2</v>
      </c>
      <c r="P897">
        <v>3</v>
      </c>
      <c r="Q897">
        <v>2</v>
      </c>
      <c r="R897">
        <v>5</v>
      </c>
      <c r="S897">
        <v>4</v>
      </c>
      <c r="T897" t="s">
        <v>127</v>
      </c>
    </row>
    <row r="898" spans="1:20" x14ac:dyDescent="0.3">
      <c r="A898">
        <v>4440</v>
      </c>
      <c r="B898">
        <v>1964</v>
      </c>
      <c r="C898" t="s">
        <v>41</v>
      </c>
      <c r="D898" t="s">
        <v>33</v>
      </c>
      <c r="E898" s="2">
        <v>64100</v>
      </c>
      <c r="F898">
        <v>0</v>
      </c>
      <c r="G898">
        <v>1</v>
      </c>
      <c r="H898" s="3">
        <v>41527</v>
      </c>
      <c r="I898">
        <v>93</v>
      </c>
      <c r="J898" s="10">
        <v>509</v>
      </c>
      <c r="K898" s="10">
        <v>0</v>
      </c>
      <c r="L898" s="10">
        <v>27</v>
      </c>
      <c r="M898" s="10">
        <v>0</v>
      </c>
      <c r="N898" s="10">
        <v>0</v>
      </c>
      <c r="O898">
        <v>1</v>
      </c>
      <c r="P898">
        <v>8</v>
      </c>
      <c r="Q898">
        <v>3</v>
      </c>
      <c r="R898">
        <v>6</v>
      </c>
      <c r="S898">
        <v>7</v>
      </c>
      <c r="T898" t="s">
        <v>125</v>
      </c>
    </row>
    <row r="899" spans="1:20" x14ac:dyDescent="0.3">
      <c r="A899">
        <v>4442</v>
      </c>
      <c r="B899">
        <v>1961</v>
      </c>
      <c r="C899" t="s">
        <v>28</v>
      </c>
      <c r="D899" t="s">
        <v>31</v>
      </c>
      <c r="E899" s="2">
        <v>46524</v>
      </c>
      <c r="F899">
        <v>0</v>
      </c>
      <c r="G899">
        <v>1</v>
      </c>
      <c r="H899" s="3">
        <v>41369</v>
      </c>
      <c r="I899">
        <v>70</v>
      </c>
      <c r="J899" s="10">
        <v>31</v>
      </c>
      <c r="K899" s="10">
        <v>19</v>
      </c>
      <c r="L899" s="10">
        <v>35</v>
      </c>
      <c r="M899" s="10">
        <v>26</v>
      </c>
      <c r="N899" s="10">
        <v>14</v>
      </c>
      <c r="O899">
        <v>2</v>
      </c>
      <c r="P899">
        <v>1</v>
      </c>
      <c r="Q899">
        <v>1</v>
      </c>
      <c r="R899">
        <v>5</v>
      </c>
      <c r="S899">
        <v>3</v>
      </c>
      <c r="T899" t="s">
        <v>126</v>
      </c>
    </row>
    <row r="900" spans="1:20" x14ac:dyDescent="0.3">
      <c r="A900">
        <v>4444</v>
      </c>
      <c r="B900">
        <v>1972</v>
      </c>
      <c r="C900" t="s">
        <v>28</v>
      </c>
      <c r="D900" t="s">
        <v>33</v>
      </c>
      <c r="E900" s="2">
        <v>30023</v>
      </c>
      <c r="F900">
        <v>1</v>
      </c>
      <c r="G900">
        <v>0</v>
      </c>
      <c r="H900" s="3">
        <v>41722</v>
      </c>
      <c r="I900">
        <v>28</v>
      </c>
      <c r="J900" s="10">
        <v>11</v>
      </c>
      <c r="K900" s="10">
        <v>0</v>
      </c>
      <c r="L900" s="10">
        <v>16</v>
      </c>
      <c r="M900" s="10">
        <v>7</v>
      </c>
      <c r="N900" s="10">
        <v>6</v>
      </c>
      <c r="O900">
        <v>1</v>
      </c>
      <c r="P900">
        <v>2</v>
      </c>
      <c r="Q900">
        <v>0</v>
      </c>
      <c r="R900">
        <v>3</v>
      </c>
      <c r="S900">
        <v>8</v>
      </c>
      <c r="T900" t="s">
        <v>127</v>
      </c>
    </row>
    <row r="901" spans="1:20" x14ac:dyDescent="0.3">
      <c r="A901">
        <v>4452</v>
      </c>
      <c r="B901">
        <v>1957</v>
      </c>
      <c r="C901" t="s">
        <v>28</v>
      </c>
      <c r="D901" t="s">
        <v>31</v>
      </c>
      <c r="E901" s="2">
        <v>50388</v>
      </c>
      <c r="F901">
        <v>0</v>
      </c>
      <c r="G901">
        <v>1</v>
      </c>
      <c r="H901" s="3">
        <v>41787</v>
      </c>
      <c r="I901">
        <v>3</v>
      </c>
      <c r="J901" s="10">
        <v>292</v>
      </c>
      <c r="K901" s="10">
        <v>6</v>
      </c>
      <c r="L901" s="10">
        <v>37</v>
      </c>
      <c r="M901" s="10">
        <v>0</v>
      </c>
      <c r="N901" s="10">
        <v>3</v>
      </c>
      <c r="O901">
        <v>4</v>
      </c>
      <c r="P901">
        <v>6</v>
      </c>
      <c r="Q901">
        <v>1</v>
      </c>
      <c r="R901">
        <v>6</v>
      </c>
      <c r="S901">
        <v>7</v>
      </c>
      <c r="T901" t="s">
        <v>129</v>
      </c>
    </row>
    <row r="902" spans="1:20" x14ac:dyDescent="0.3">
      <c r="A902">
        <v>4459</v>
      </c>
      <c r="B902">
        <v>1989</v>
      </c>
      <c r="C902" t="s">
        <v>28</v>
      </c>
      <c r="D902" t="s">
        <v>31</v>
      </c>
      <c r="E902" s="2">
        <v>30279</v>
      </c>
      <c r="F902">
        <v>1</v>
      </c>
      <c r="G902">
        <v>0</v>
      </c>
      <c r="H902" s="3">
        <v>41273</v>
      </c>
      <c r="I902">
        <v>13</v>
      </c>
      <c r="J902" s="10">
        <v>10</v>
      </c>
      <c r="K902" s="10">
        <v>4</v>
      </c>
      <c r="L902" s="10">
        <v>14</v>
      </c>
      <c r="M902" s="10">
        <v>4</v>
      </c>
      <c r="N902" s="10">
        <v>4</v>
      </c>
      <c r="O902">
        <v>1</v>
      </c>
      <c r="P902">
        <v>1</v>
      </c>
      <c r="Q902">
        <v>0</v>
      </c>
      <c r="R902">
        <v>3</v>
      </c>
      <c r="S902">
        <v>8</v>
      </c>
      <c r="T902" t="s">
        <v>127</v>
      </c>
    </row>
    <row r="903" spans="1:20" x14ac:dyDescent="0.3">
      <c r="A903">
        <v>4470</v>
      </c>
      <c r="B903">
        <v>1962</v>
      </c>
      <c r="C903" t="s">
        <v>41</v>
      </c>
      <c r="D903" t="s">
        <v>33</v>
      </c>
      <c r="E903" s="2">
        <v>58646</v>
      </c>
      <c r="F903">
        <v>0</v>
      </c>
      <c r="G903">
        <v>1</v>
      </c>
      <c r="H903" s="3">
        <v>41435</v>
      </c>
      <c r="I903">
        <v>3</v>
      </c>
      <c r="J903" s="10">
        <v>62</v>
      </c>
      <c r="K903" s="10">
        <v>1</v>
      </c>
      <c r="L903" s="10">
        <v>44</v>
      </c>
      <c r="M903" s="10">
        <v>6</v>
      </c>
      <c r="N903" s="10">
        <v>5</v>
      </c>
      <c r="O903">
        <v>1</v>
      </c>
      <c r="P903">
        <v>2</v>
      </c>
      <c r="Q903">
        <v>1</v>
      </c>
      <c r="R903">
        <v>4</v>
      </c>
      <c r="S903">
        <v>4</v>
      </c>
      <c r="T903" t="s">
        <v>127</v>
      </c>
    </row>
    <row r="904" spans="1:20" x14ac:dyDescent="0.3">
      <c r="A904">
        <v>4472</v>
      </c>
      <c r="B904">
        <v>1970</v>
      </c>
      <c r="C904" t="s">
        <v>37</v>
      </c>
      <c r="D904" t="s">
        <v>29</v>
      </c>
      <c r="E904" s="2">
        <v>35682</v>
      </c>
      <c r="F904">
        <v>1</v>
      </c>
      <c r="G904">
        <v>0</v>
      </c>
      <c r="H904" s="3">
        <v>41817</v>
      </c>
      <c r="I904">
        <v>34</v>
      </c>
      <c r="J904" s="10">
        <v>23</v>
      </c>
      <c r="K904" s="10">
        <v>0</v>
      </c>
      <c r="L904" s="10">
        <v>8</v>
      </c>
      <c r="M904" s="10">
        <v>6</v>
      </c>
      <c r="N904" s="10">
        <v>2</v>
      </c>
      <c r="O904">
        <v>1</v>
      </c>
      <c r="P904">
        <v>1</v>
      </c>
      <c r="Q904">
        <v>1</v>
      </c>
      <c r="R904">
        <v>3</v>
      </c>
      <c r="S904">
        <v>2</v>
      </c>
      <c r="T904" t="s">
        <v>131</v>
      </c>
    </row>
    <row r="905" spans="1:20" x14ac:dyDescent="0.3">
      <c r="A905">
        <v>4475</v>
      </c>
      <c r="B905">
        <v>1949</v>
      </c>
      <c r="C905" t="s">
        <v>37</v>
      </c>
      <c r="D905" t="s">
        <v>33</v>
      </c>
      <c r="E905" s="2">
        <v>69098</v>
      </c>
      <c r="F905">
        <v>0</v>
      </c>
      <c r="G905">
        <v>0</v>
      </c>
      <c r="H905" s="3">
        <v>41321</v>
      </c>
      <c r="I905">
        <v>82</v>
      </c>
      <c r="J905" s="10">
        <v>1315</v>
      </c>
      <c r="K905" s="10">
        <v>22</v>
      </c>
      <c r="L905" s="10">
        <v>780</v>
      </c>
      <c r="M905" s="10">
        <v>145</v>
      </c>
      <c r="N905" s="10">
        <v>0</v>
      </c>
      <c r="O905">
        <v>1</v>
      </c>
      <c r="P905">
        <v>7</v>
      </c>
      <c r="Q905">
        <v>8</v>
      </c>
      <c r="R905">
        <v>9</v>
      </c>
      <c r="S905">
        <v>5</v>
      </c>
      <c r="T905" t="s">
        <v>127</v>
      </c>
    </row>
    <row r="906" spans="1:20" x14ac:dyDescent="0.3">
      <c r="A906">
        <v>4477</v>
      </c>
      <c r="B906">
        <v>1958</v>
      </c>
      <c r="C906" t="s">
        <v>28</v>
      </c>
      <c r="D906" t="s">
        <v>35</v>
      </c>
      <c r="E906" s="2">
        <v>69096</v>
      </c>
      <c r="F906">
        <v>0</v>
      </c>
      <c r="G906">
        <v>1</v>
      </c>
      <c r="H906" s="3">
        <v>41544</v>
      </c>
      <c r="I906">
        <v>4</v>
      </c>
      <c r="J906" s="10">
        <v>247</v>
      </c>
      <c r="K906" s="10">
        <v>49</v>
      </c>
      <c r="L906" s="10">
        <v>159</v>
      </c>
      <c r="M906" s="10">
        <v>7</v>
      </c>
      <c r="N906" s="10">
        <v>82</v>
      </c>
      <c r="O906">
        <v>1</v>
      </c>
      <c r="P906">
        <v>5</v>
      </c>
      <c r="Q906">
        <v>2</v>
      </c>
      <c r="R906">
        <v>10</v>
      </c>
      <c r="S906">
        <v>4</v>
      </c>
      <c r="T906" t="s">
        <v>129</v>
      </c>
    </row>
    <row r="907" spans="1:20" x14ac:dyDescent="0.3">
      <c r="A907">
        <v>4478</v>
      </c>
      <c r="B907">
        <v>1979</v>
      </c>
      <c r="C907" t="s">
        <v>28</v>
      </c>
      <c r="D907" t="s">
        <v>33</v>
      </c>
      <c r="E907" s="2">
        <v>63777</v>
      </c>
      <c r="F907">
        <v>1</v>
      </c>
      <c r="G907">
        <v>1</v>
      </c>
      <c r="H907" s="3">
        <v>41357</v>
      </c>
      <c r="I907">
        <v>87</v>
      </c>
      <c r="J907" s="10">
        <v>457</v>
      </c>
      <c r="K907" s="10">
        <v>5</v>
      </c>
      <c r="L907" s="10">
        <v>106</v>
      </c>
      <c r="M907" s="10">
        <v>15</v>
      </c>
      <c r="N907" s="10">
        <v>17</v>
      </c>
      <c r="O907">
        <v>8</v>
      </c>
      <c r="P907">
        <v>11</v>
      </c>
      <c r="Q907">
        <v>1</v>
      </c>
      <c r="R907">
        <v>6</v>
      </c>
      <c r="S907">
        <v>8</v>
      </c>
      <c r="T907" t="s">
        <v>128</v>
      </c>
    </row>
    <row r="908" spans="1:20" x14ac:dyDescent="0.3">
      <c r="A908">
        <v>4480</v>
      </c>
      <c r="B908">
        <v>1973</v>
      </c>
      <c r="C908" t="s">
        <v>41</v>
      </c>
      <c r="D908" t="s">
        <v>33</v>
      </c>
      <c r="E908" s="2">
        <v>60432</v>
      </c>
      <c r="F908">
        <v>0</v>
      </c>
      <c r="G908">
        <v>1</v>
      </c>
      <c r="H908" s="3">
        <v>41707</v>
      </c>
      <c r="I908">
        <v>61</v>
      </c>
      <c r="J908" s="10">
        <v>365</v>
      </c>
      <c r="K908" s="10">
        <v>3</v>
      </c>
      <c r="L908" s="10">
        <v>15</v>
      </c>
      <c r="M908" s="10">
        <v>4</v>
      </c>
      <c r="N908" s="10">
        <v>3</v>
      </c>
      <c r="O908">
        <v>5</v>
      </c>
      <c r="P908">
        <v>7</v>
      </c>
      <c r="Q908">
        <v>2</v>
      </c>
      <c r="R908">
        <v>5</v>
      </c>
      <c r="S908">
        <v>6</v>
      </c>
      <c r="T908" t="s">
        <v>125</v>
      </c>
    </row>
    <row r="909" spans="1:20" x14ac:dyDescent="0.3">
      <c r="A909">
        <v>4483</v>
      </c>
      <c r="B909">
        <v>1993</v>
      </c>
      <c r="C909" t="s">
        <v>28</v>
      </c>
      <c r="D909" t="s">
        <v>31</v>
      </c>
      <c r="E909" s="2">
        <v>72354</v>
      </c>
      <c r="F909">
        <v>0</v>
      </c>
      <c r="G909">
        <v>0</v>
      </c>
      <c r="H909" s="3">
        <v>41381</v>
      </c>
      <c r="I909">
        <v>67</v>
      </c>
      <c r="J909" s="10">
        <v>315</v>
      </c>
      <c r="K909" s="10">
        <v>26</v>
      </c>
      <c r="L909" s="10">
        <v>473</v>
      </c>
      <c r="M909" s="10">
        <v>220</v>
      </c>
      <c r="N909" s="10">
        <v>12</v>
      </c>
      <c r="O909">
        <v>1</v>
      </c>
      <c r="P909">
        <v>2</v>
      </c>
      <c r="Q909">
        <v>10</v>
      </c>
      <c r="R909">
        <v>6</v>
      </c>
      <c r="S909">
        <v>1</v>
      </c>
      <c r="T909" t="s">
        <v>125</v>
      </c>
    </row>
    <row r="910" spans="1:20" x14ac:dyDescent="0.3">
      <c r="A910">
        <v>4487</v>
      </c>
      <c r="B910">
        <v>1969</v>
      </c>
      <c r="C910" t="s">
        <v>41</v>
      </c>
      <c r="D910" t="s">
        <v>31</v>
      </c>
      <c r="E910" s="2">
        <v>39858</v>
      </c>
      <c r="F910">
        <v>1</v>
      </c>
      <c r="G910">
        <v>0</v>
      </c>
      <c r="H910" s="3">
        <v>41298</v>
      </c>
      <c r="I910">
        <v>67</v>
      </c>
      <c r="J910" s="10">
        <v>15</v>
      </c>
      <c r="K910" s="10">
        <v>20</v>
      </c>
      <c r="L910" s="10">
        <v>25</v>
      </c>
      <c r="M910" s="10">
        <v>2</v>
      </c>
      <c r="N910" s="10">
        <v>7</v>
      </c>
      <c r="O910">
        <v>1</v>
      </c>
      <c r="P910">
        <v>2</v>
      </c>
      <c r="Q910">
        <v>0</v>
      </c>
      <c r="R910">
        <v>4</v>
      </c>
      <c r="S910">
        <v>6</v>
      </c>
      <c r="T910" t="s">
        <v>125</v>
      </c>
    </row>
    <row r="911" spans="1:20" x14ac:dyDescent="0.3">
      <c r="A911">
        <v>4491</v>
      </c>
      <c r="B911">
        <v>1949</v>
      </c>
      <c r="C911" t="s">
        <v>41</v>
      </c>
      <c r="D911" t="s">
        <v>33</v>
      </c>
      <c r="E911" s="2">
        <v>62845</v>
      </c>
      <c r="F911">
        <v>1</v>
      </c>
      <c r="G911">
        <v>1</v>
      </c>
      <c r="H911" s="3">
        <v>41183</v>
      </c>
      <c r="I911">
        <v>3</v>
      </c>
      <c r="J911" s="10">
        <v>1099</v>
      </c>
      <c r="K911" s="10">
        <v>0</v>
      </c>
      <c r="L911" s="10">
        <v>45</v>
      </c>
      <c r="M911" s="10">
        <v>0</v>
      </c>
      <c r="N911" s="10">
        <v>0</v>
      </c>
      <c r="O911">
        <v>11</v>
      </c>
      <c r="P911">
        <v>3</v>
      </c>
      <c r="Q911">
        <v>4</v>
      </c>
      <c r="R911">
        <v>10</v>
      </c>
      <c r="S911">
        <v>8</v>
      </c>
      <c r="T911" t="s">
        <v>127</v>
      </c>
    </row>
    <row r="912" spans="1:20" x14ac:dyDescent="0.3">
      <c r="A912">
        <v>4500</v>
      </c>
      <c r="B912">
        <v>1991</v>
      </c>
      <c r="C912" t="s">
        <v>37</v>
      </c>
      <c r="D912" t="s">
        <v>35</v>
      </c>
      <c r="E912" s="2">
        <v>68682</v>
      </c>
      <c r="F912">
        <v>0</v>
      </c>
      <c r="G912">
        <v>0</v>
      </c>
      <c r="H912" s="3">
        <v>41553</v>
      </c>
      <c r="I912">
        <v>56</v>
      </c>
      <c r="J912" s="10">
        <v>919</v>
      </c>
      <c r="K912" s="10">
        <v>0</v>
      </c>
      <c r="L912" s="10">
        <v>505</v>
      </c>
      <c r="M912" s="10">
        <v>99</v>
      </c>
      <c r="N912" s="10">
        <v>30</v>
      </c>
      <c r="O912">
        <v>1</v>
      </c>
      <c r="P912">
        <v>4</v>
      </c>
      <c r="Q912">
        <v>9</v>
      </c>
      <c r="R912">
        <v>10</v>
      </c>
      <c r="S912">
        <v>2</v>
      </c>
      <c r="T912" t="s">
        <v>127</v>
      </c>
    </row>
    <row r="913" spans="1:20" x14ac:dyDescent="0.3">
      <c r="A913">
        <v>4501</v>
      </c>
      <c r="B913">
        <v>1965</v>
      </c>
      <c r="C913" t="s">
        <v>41</v>
      </c>
      <c r="D913" t="s">
        <v>31</v>
      </c>
      <c r="E913" s="2">
        <v>69882</v>
      </c>
      <c r="F913">
        <v>0</v>
      </c>
      <c r="G913">
        <v>0</v>
      </c>
      <c r="H913" s="3">
        <v>41588</v>
      </c>
      <c r="I913">
        <v>94</v>
      </c>
      <c r="J913" s="10">
        <v>292</v>
      </c>
      <c r="K913" s="10">
        <v>127</v>
      </c>
      <c r="L913" s="10">
        <v>635</v>
      </c>
      <c r="M913" s="10">
        <v>132</v>
      </c>
      <c r="N913" s="10">
        <v>127</v>
      </c>
      <c r="O913">
        <v>1</v>
      </c>
      <c r="P913">
        <v>3</v>
      </c>
      <c r="Q913">
        <v>7</v>
      </c>
      <c r="R913">
        <v>9</v>
      </c>
      <c r="S913">
        <v>1</v>
      </c>
      <c r="T913" t="s">
        <v>127</v>
      </c>
    </row>
    <row r="914" spans="1:20" x14ac:dyDescent="0.3">
      <c r="A914">
        <v>4507</v>
      </c>
      <c r="B914">
        <v>1952</v>
      </c>
      <c r="C914" t="s">
        <v>28</v>
      </c>
      <c r="D914" t="s">
        <v>31</v>
      </c>
      <c r="E914" s="2">
        <v>72228</v>
      </c>
      <c r="F914">
        <v>0</v>
      </c>
      <c r="G914">
        <v>0</v>
      </c>
      <c r="H914" s="3">
        <v>41240</v>
      </c>
      <c r="I914">
        <v>87</v>
      </c>
      <c r="J914" s="10">
        <v>631</v>
      </c>
      <c r="K914" s="10">
        <v>28</v>
      </c>
      <c r="L914" s="10">
        <v>491</v>
      </c>
      <c r="M914" s="10">
        <v>30</v>
      </c>
      <c r="N914" s="10">
        <v>14</v>
      </c>
      <c r="O914">
        <v>1</v>
      </c>
      <c r="P914">
        <v>6</v>
      </c>
      <c r="Q914">
        <v>7</v>
      </c>
      <c r="R914">
        <v>8</v>
      </c>
      <c r="S914">
        <v>3</v>
      </c>
      <c r="T914" t="s">
        <v>127</v>
      </c>
    </row>
    <row r="915" spans="1:20" x14ac:dyDescent="0.3">
      <c r="A915">
        <v>4508</v>
      </c>
      <c r="B915">
        <v>1952</v>
      </c>
      <c r="C915" t="s">
        <v>28</v>
      </c>
      <c r="D915" t="s">
        <v>31</v>
      </c>
      <c r="E915" s="2">
        <v>75127</v>
      </c>
      <c r="F915">
        <v>0</v>
      </c>
      <c r="G915">
        <v>0</v>
      </c>
      <c r="H915" s="3">
        <v>41781</v>
      </c>
      <c r="I915">
        <v>92</v>
      </c>
      <c r="J915" s="10">
        <v>203</v>
      </c>
      <c r="K915" s="10">
        <v>35</v>
      </c>
      <c r="L915" s="10">
        <v>305</v>
      </c>
      <c r="M915" s="10">
        <v>46</v>
      </c>
      <c r="N915" s="10">
        <v>17</v>
      </c>
      <c r="O915">
        <v>1</v>
      </c>
      <c r="P915">
        <v>2</v>
      </c>
      <c r="Q915">
        <v>11</v>
      </c>
      <c r="R915">
        <v>5</v>
      </c>
      <c r="S915">
        <v>1</v>
      </c>
      <c r="T915" t="s">
        <v>129</v>
      </c>
    </row>
    <row r="916" spans="1:20" x14ac:dyDescent="0.3">
      <c r="A916">
        <v>4518</v>
      </c>
      <c r="B916">
        <v>1979</v>
      </c>
      <c r="C916" t="s">
        <v>28</v>
      </c>
      <c r="D916" t="s">
        <v>35</v>
      </c>
      <c r="E916" s="2">
        <v>85693</v>
      </c>
      <c r="F916">
        <v>0</v>
      </c>
      <c r="G916">
        <v>1</v>
      </c>
      <c r="H916" s="3">
        <v>41384</v>
      </c>
      <c r="I916">
        <v>59</v>
      </c>
      <c r="J916" s="10">
        <v>386</v>
      </c>
      <c r="K916" s="10">
        <v>172</v>
      </c>
      <c r="L916" s="10">
        <v>183</v>
      </c>
      <c r="M916" s="10">
        <v>185</v>
      </c>
      <c r="N916" s="10">
        <v>132</v>
      </c>
      <c r="O916">
        <v>2</v>
      </c>
      <c r="P916">
        <v>9</v>
      </c>
      <c r="Q916">
        <v>5</v>
      </c>
      <c r="R916">
        <v>11</v>
      </c>
      <c r="S916">
        <v>5</v>
      </c>
      <c r="T916" t="s">
        <v>126</v>
      </c>
    </row>
    <row r="917" spans="1:20" x14ac:dyDescent="0.3">
      <c r="A917">
        <v>4530</v>
      </c>
      <c r="B917">
        <v>1948</v>
      </c>
      <c r="C917" t="s">
        <v>41</v>
      </c>
      <c r="D917" t="s">
        <v>42</v>
      </c>
      <c r="E917" s="2">
        <v>78427</v>
      </c>
      <c r="F917">
        <v>0</v>
      </c>
      <c r="G917">
        <v>0</v>
      </c>
      <c r="H917" s="3">
        <v>41206</v>
      </c>
      <c r="I917">
        <v>36</v>
      </c>
      <c r="J917" s="10">
        <v>972</v>
      </c>
      <c r="K917" s="10">
        <v>19</v>
      </c>
      <c r="L917" s="10">
        <v>595</v>
      </c>
      <c r="M917" s="10">
        <v>180</v>
      </c>
      <c r="N917" s="10">
        <v>26</v>
      </c>
      <c r="O917">
        <v>3</v>
      </c>
      <c r="P917">
        <v>3</v>
      </c>
      <c r="Q917">
        <v>7</v>
      </c>
      <c r="R917">
        <v>10</v>
      </c>
      <c r="S917">
        <v>3</v>
      </c>
      <c r="T917" t="s">
        <v>129</v>
      </c>
    </row>
    <row r="918" spans="1:20" x14ac:dyDescent="0.3">
      <c r="A918">
        <v>4541</v>
      </c>
      <c r="B918">
        <v>1955</v>
      </c>
      <c r="C918" t="s">
        <v>28</v>
      </c>
      <c r="D918" t="s">
        <v>35</v>
      </c>
      <c r="E918" s="2">
        <v>38946</v>
      </c>
      <c r="F918">
        <v>0</v>
      </c>
      <c r="G918">
        <v>1</v>
      </c>
      <c r="H918" s="3">
        <v>41571</v>
      </c>
      <c r="I918">
        <v>84</v>
      </c>
      <c r="J918" s="10">
        <v>116</v>
      </c>
      <c r="K918" s="10">
        <v>6</v>
      </c>
      <c r="L918" s="10">
        <v>82</v>
      </c>
      <c r="M918" s="10">
        <v>6</v>
      </c>
      <c r="N918" s="10">
        <v>6</v>
      </c>
      <c r="O918">
        <v>2</v>
      </c>
      <c r="P918">
        <v>3</v>
      </c>
      <c r="Q918">
        <v>1</v>
      </c>
      <c r="R918">
        <v>6</v>
      </c>
      <c r="S918">
        <v>5</v>
      </c>
      <c r="T918" t="s">
        <v>126</v>
      </c>
    </row>
    <row r="919" spans="1:20" x14ac:dyDescent="0.3">
      <c r="A919">
        <v>4543</v>
      </c>
      <c r="B919">
        <v>1980</v>
      </c>
      <c r="C919" t="s">
        <v>28</v>
      </c>
      <c r="D919" t="s">
        <v>33</v>
      </c>
      <c r="E919" s="2">
        <v>82497</v>
      </c>
      <c r="F919">
        <v>0</v>
      </c>
      <c r="G919">
        <v>0</v>
      </c>
      <c r="H919" s="3">
        <v>41213</v>
      </c>
      <c r="I919">
        <v>32</v>
      </c>
      <c r="J919" s="10">
        <v>777</v>
      </c>
      <c r="K919" s="10">
        <v>129</v>
      </c>
      <c r="L919" s="10">
        <v>573</v>
      </c>
      <c r="M919" s="10">
        <v>216</v>
      </c>
      <c r="N919" s="10">
        <v>21</v>
      </c>
      <c r="O919">
        <v>1</v>
      </c>
      <c r="P919">
        <v>2</v>
      </c>
      <c r="Q919">
        <v>7</v>
      </c>
      <c r="R919">
        <v>9</v>
      </c>
      <c r="S919">
        <v>4</v>
      </c>
      <c r="T919" t="s">
        <v>125</v>
      </c>
    </row>
    <row r="920" spans="1:20" x14ac:dyDescent="0.3">
      <c r="A920">
        <v>4547</v>
      </c>
      <c r="B920">
        <v>1960</v>
      </c>
      <c r="C920" t="s">
        <v>28</v>
      </c>
      <c r="D920" t="s">
        <v>35</v>
      </c>
      <c r="E920" s="2">
        <v>13672</v>
      </c>
      <c r="F920">
        <v>1</v>
      </c>
      <c r="G920">
        <v>1</v>
      </c>
      <c r="H920" s="3">
        <v>41381</v>
      </c>
      <c r="I920">
        <v>86</v>
      </c>
      <c r="J920" s="10">
        <v>6</v>
      </c>
      <c r="K920" s="10">
        <v>2</v>
      </c>
      <c r="L920" s="10">
        <v>9</v>
      </c>
      <c r="M920" s="10">
        <v>2</v>
      </c>
      <c r="N920" s="10">
        <v>1</v>
      </c>
      <c r="O920">
        <v>2</v>
      </c>
      <c r="P920">
        <v>1</v>
      </c>
      <c r="Q920">
        <v>0</v>
      </c>
      <c r="R920">
        <v>3</v>
      </c>
      <c r="S920">
        <v>8</v>
      </c>
      <c r="T920" t="s">
        <v>127</v>
      </c>
    </row>
    <row r="921" spans="1:20" x14ac:dyDescent="0.3">
      <c r="A921">
        <v>4548</v>
      </c>
      <c r="B921">
        <v>1981</v>
      </c>
      <c r="C921" t="s">
        <v>28</v>
      </c>
      <c r="D921" t="s">
        <v>31</v>
      </c>
      <c r="E921" s="2">
        <v>41967</v>
      </c>
      <c r="F921">
        <v>1</v>
      </c>
      <c r="G921">
        <v>1</v>
      </c>
      <c r="H921" s="3">
        <v>41601</v>
      </c>
      <c r="I921">
        <v>66</v>
      </c>
      <c r="J921" s="10">
        <v>23</v>
      </c>
      <c r="K921" s="10">
        <v>4</v>
      </c>
      <c r="L921" s="10">
        <v>10</v>
      </c>
      <c r="M921" s="10">
        <v>0</v>
      </c>
      <c r="N921" s="10">
        <v>2</v>
      </c>
      <c r="O921">
        <v>1</v>
      </c>
      <c r="P921">
        <v>1</v>
      </c>
      <c r="Q921">
        <v>0</v>
      </c>
      <c r="R921">
        <v>3</v>
      </c>
      <c r="S921">
        <v>4</v>
      </c>
      <c r="T921" t="s">
        <v>126</v>
      </c>
    </row>
    <row r="922" spans="1:20" x14ac:dyDescent="0.3">
      <c r="A922">
        <v>4550</v>
      </c>
      <c r="B922">
        <v>1966</v>
      </c>
      <c r="C922" t="s">
        <v>41</v>
      </c>
      <c r="D922" t="s">
        <v>35</v>
      </c>
      <c r="E922" s="2">
        <v>33564</v>
      </c>
      <c r="F922">
        <v>0</v>
      </c>
      <c r="G922">
        <v>1</v>
      </c>
      <c r="H922" s="3">
        <v>41814</v>
      </c>
      <c r="I922">
        <v>51</v>
      </c>
      <c r="J922" s="10">
        <v>61</v>
      </c>
      <c r="K922" s="10">
        <v>0</v>
      </c>
      <c r="L922" s="10">
        <v>3</v>
      </c>
      <c r="M922" s="10">
        <v>0</v>
      </c>
      <c r="N922" s="10">
        <v>0</v>
      </c>
      <c r="O922">
        <v>1</v>
      </c>
      <c r="P922">
        <v>1</v>
      </c>
      <c r="Q922">
        <v>1</v>
      </c>
      <c r="R922">
        <v>3</v>
      </c>
      <c r="S922">
        <v>5</v>
      </c>
      <c r="T922" t="s">
        <v>127</v>
      </c>
    </row>
    <row r="923" spans="1:20" x14ac:dyDescent="0.3">
      <c r="A923">
        <v>4552</v>
      </c>
      <c r="B923">
        <v>1991</v>
      </c>
      <c r="C923" t="s">
        <v>28</v>
      </c>
      <c r="D923" t="s">
        <v>33</v>
      </c>
      <c r="E923" s="2">
        <v>51373</v>
      </c>
      <c r="F923">
        <v>0</v>
      </c>
      <c r="G923">
        <v>0</v>
      </c>
      <c r="H923" s="3">
        <v>41447</v>
      </c>
      <c r="I923">
        <v>37</v>
      </c>
      <c r="J923" s="10">
        <v>83</v>
      </c>
      <c r="K923" s="10">
        <v>2</v>
      </c>
      <c r="L923" s="10">
        <v>101</v>
      </c>
      <c r="M923" s="10">
        <v>64</v>
      </c>
      <c r="N923" s="10">
        <v>26</v>
      </c>
      <c r="O923">
        <v>1</v>
      </c>
      <c r="P923">
        <v>3</v>
      </c>
      <c r="Q923">
        <v>5</v>
      </c>
      <c r="R923">
        <v>3</v>
      </c>
      <c r="S923">
        <v>4</v>
      </c>
      <c r="T923" t="s">
        <v>127</v>
      </c>
    </row>
    <row r="924" spans="1:20" x14ac:dyDescent="0.3">
      <c r="A924">
        <v>4554</v>
      </c>
      <c r="B924">
        <v>1965</v>
      </c>
      <c r="C924" t="s">
        <v>28</v>
      </c>
      <c r="D924" t="s">
        <v>35</v>
      </c>
      <c r="E924" s="2">
        <v>47009</v>
      </c>
      <c r="F924">
        <v>0</v>
      </c>
      <c r="G924">
        <v>1</v>
      </c>
      <c r="H924" s="3">
        <v>41548</v>
      </c>
      <c r="I924">
        <v>89</v>
      </c>
      <c r="J924" s="10">
        <v>171</v>
      </c>
      <c r="K924" s="10">
        <v>45</v>
      </c>
      <c r="L924" s="10">
        <v>73</v>
      </c>
      <c r="M924" s="10">
        <v>59</v>
      </c>
      <c r="N924" s="10">
        <v>10</v>
      </c>
      <c r="O924">
        <v>4</v>
      </c>
      <c r="P924">
        <v>3</v>
      </c>
      <c r="Q924">
        <v>2</v>
      </c>
      <c r="R924">
        <v>8</v>
      </c>
      <c r="S924">
        <v>4</v>
      </c>
      <c r="T924" t="s">
        <v>127</v>
      </c>
    </row>
    <row r="925" spans="1:20" x14ac:dyDescent="0.3">
      <c r="A925">
        <v>4557</v>
      </c>
      <c r="B925">
        <v>1970</v>
      </c>
      <c r="C925" t="s">
        <v>28</v>
      </c>
      <c r="D925" t="s">
        <v>35</v>
      </c>
      <c r="E925" s="2">
        <v>22070</v>
      </c>
      <c r="F925">
        <v>1</v>
      </c>
      <c r="G925">
        <v>0</v>
      </c>
      <c r="H925" s="3">
        <v>41551</v>
      </c>
      <c r="I925">
        <v>11</v>
      </c>
      <c r="J925" s="10">
        <v>10</v>
      </c>
      <c r="K925" s="10">
        <v>7</v>
      </c>
      <c r="L925" s="10">
        <v>19</v>
      </c>
      <c r="M925" s="10">
        <v>8</v>
      </c>
      <c r="N925" s="10">
        <v>2</v>
      </c>
      <c r="O925">
        <v>2</v>
      </c>
      <c r="P925">
        <v>2</v>
      </c>
      <c r="Q925">
        <v>2</v>
      </c>
      <c r="R925">
        <v>2</v>
      </c>
      <c r="S925">
        <v>6</v>
      </c>
      <c r="T925" t="s">
        <v>125</v>
      </c>
    </row>
    <row r="926" spans="1:20" x14ac:dyDescent="0.3">
      <c r="A926">
        <v>4580</v>
      </c>
      <c r="B926">
        <v>1969</v>
      </c>
      <c r="C926" t="s">
        <v>28</v>
      </c>
      <c r="D926" t="s">
        <v>33</v>
      </c>
      <c r="E926" s="2">
        <v>75759</v>
      </c>
      <c r="F926">
        <v>0</v>
      </c>
      <c r="G926">
        <v>0</v>
      </c>
      <c r="H926" s="3">
        <v>41572</v>
      </c>
      <c r="I926">
        <v>46</v>
      </c>
      <c r="J926" s="10">
        <v>1394</v>
      </c>
      <c r="K926" s="10">
        <v>22</v>
      </c>
      <c r="L926" s="10">
        <v>708</v>
      </c>
      <c r="M926" s="10">
        <v>89</v>
      </c>
      <c r="N926" s="10">
        <v>91</v>
      </c>
      <c r="O926">
        <v>1</v>
      </c>
      <c r="P926">
        <v>9</v>
      </c>
      <c r="Q926">
        <v>7</v>
      </c>
      <c r="R926">
        <v>9</v>
      </c>
      <c r="S926">
        <v>5</v>
      </c>
      <c r="T926" t="s">
        <v>125</v>
      </c>
    </row>
    <row r="927" spans="1:20" x14ac:dyDescent="0.3">
      <c r="A927">
        <v>4587</v>
      </c>
      <c r="B927">
        <v>1944</v>
      </c>
      <c r="C927" t="s">
        <v>41</v>
      </c>
      <c r="D927" t="s">
        <v>42</v>
      </c>
      <c r="E927" s="2">
        <v>45006</v>
      </c>
      <c r="F927">
        <v>0</v>
      </c>
      <c r="G927">
        <v>0</v>
      </c>
      <c r="H927" s="3">
        <v>41473</v>
      </c>
      <c r="I927">
        <v>90</v>
      </c>
      <c r="J927" s="10">
        <v>162</v>
      </c>
      <c r="K927" s="10">
        <v>25</v>
      </c>
      <c r="L927" s="10">
        <v>53</v>
      </c>
      <c r="M927" s="10">
        <v>16</v>
      </c>
      <c r="N927" s="10">
        <v>0</v>
      </c>
      <c r="O927">
        <v>1</v>
      </c>
      <c r="P927">
        <v>3</v>
      </c>
      <c r="Q927">
        <v>1</v>
      </c>
      <c r="R927">
        <v>7</v>
      </c>
      <c r="S927">
        <v>3</v>
      </c>
      <c r="T927" t="s">
        <v>127</v>
      </c>
    </row>
    <row r="928" spans="1:20" x14ac:dyDescent="0.3">
      <c r="A928">
        <v>4597</v>
      </c>
      <c r="B928">
        <v>1970</v>
      </c>
      <c r="C928" t="s">
        <v>37</v>
      </c>
      <c r="D928" t="s">
        <v>35</v>
      </c>
      <c r="E928" s="2">
        <v>82072</v>
      </c>
      <c r="F928">
        <v>0</v>
      </c>
      <c r="G928">
        <v>0</v>
      </c>
      <c r="H928" s="3">
        <v>41457</v>
      </c>
      <c r="I928">
        <v>67</v>
      </c>
      <c r="J928" s="10">
        <v>889</v>
      </c>
      <c r="K928" s="10">
        <v>55</v>
      </c>
      <c r="L928" s="10">
        <v>685</v>
      </c>
      <c r="M928" s="10">
        <v>168</v>
      </c>
      <c r="N928" s="10">
        <v>92</v>
      </c>
      <c r="O928">
        <v>1</v>
      </c>
      <c r="P928">
        <v>3</v>
      </c>
      <c r="Q928">
        <v>2</v>
      </c>
      <c r="R928">
        <v>13</v>
      </c>
      <c r="S928">
        <v>1</v>
      </c>
      <c r="T928" t="s">
        <v>125</v>
      </c>
    </row>
    <row r="929" spans="1:20" x14ac:dyDescent="0.3">
      <c r="A929">
        <v>4599</v>
      </c>
      <c r="B929">
        <v>1976</v>
      </c>
      <c r="C929" t="s">
        <v>41</v>
      </c>
      <c r="D929" t="s">
        <v>33</v>
      </c>
      <c r="E929" s="2">
        <v>49681</v>
      </c>
      <c r="F929">
        <v>0</v>
      </c>
      <c r="G929">
        <v>2</v>
      </c>
      <c r="H929" s="3">
        <v>41582</v>
      </c>
      <c r="I929">
        <v>66</v>
      </c>
      <c r="J929" s="10">
        <v>411</v>
      </c>
      <c r="K929" s="10">
        <v>0</v>
      </c>
      <c r="L929" s="10">
        <v>26</v>
      </c>
      <c r="M929" s="10">
        <v>0</v>
      </c>
      <c r="N929" s="10">
        <v>0</v>
      </c>
      <c r="O929">
        <v>6</v>
      </c>
      <c r="P929">
        <v>7</v>
      </c>
      <c r="Q929">
        <v>1</v>
      </c>
      <c r="R929">
        <v>7</v>
      </c>
      <c r="S929">
        <v>7</v>
      </c>
      <c r="T929" t="s">
        <v>126</v>
      </c>
    </row>
    <row r="930" spans="1:20" x14ac:dyDescent="0.3">
      <c r="A930">
        <v>4603</v>
      </c>
      <c r="B930">
        <v>1960</v>
      </c>
      <c r="C930" t="s">
        <v>37</v>
      </c>
      <c r="D930" t="s">
        <v>33</v>
      </c>
      <c r="E930" s="2">
        <v>65695</v>
      </c>
      <c r="F930">
        <v>0</v>
      </c>
      <c r="G930">
        <v>1</v>
      </c>
      <c r="H930" s="3">
        <v>41670</v>
      </c>
      <c r="I930">
        <v>50</v>
      </c>
      <c r="J930" s="10">
        <v>371</v>
      </c>
      <c r="K930" s="10">
        <v>32</v>
      </c>
      <c r="L930" s="10">
        <v>189</v>
      </c>
      <c r="M930" s="10">
        <v>0</v>
      </c>
      <c r="N930" s="10">
        <v>58</v>
      </c>
      <c r="O930">
        <v>2</v>
      </c>
      <c r="P930">
        <v>5</v>
      </c>
      <c r="Q930">
        <v>4</v>
      </c>
      <c r="R930">
        <v>10</v>
      </c>
      <c r="S930">
        <v>4</v>
      </c>
      <c r="T930" t="s">
        <v>127</v>
      </c>
    </row>
    <row r="931" spans="1:20" x14ac:dyDescent="0.3">
      <c r="A931">
        <v>4607</v>
      </c>
      <c r="B931">
        <v>1959</v>
      </c>
      <c r="C931" t="s">
        <v>28</v>
      </c>
      <c r="D931" t="s">
        <v>35</v>
      </c>
      <c r="E931" s="2">
        <v>71367</v>
      </c>
      <c r="F931">
        <v>0</v>
      </c>
      <c r="G931">
        <v>0</v>
      </c>
      <c r="H931" s="3">
        <v>41509</v>
      </c>
      <c r="I931">
        <v>24</v>
      </c>
      <c r="J931" s="10">
        <v>227</v>
      </c>
      <c r="K931" s="10">
        <v>23</v>
      </c>
      <c r="L931" s="10">
        <v>389</v>
      </c>
      <c r="M931" s="10">
        <v>42</v>
      </c>
      <c r="N931" s="10">
        <v>21</v>
      </c>
      <c r="O931">
        <v>1</v>
      </c>
      <c r="P931">
        <v>4</v>
      </c>
      <c r="Q931">
        <v>5</v>
      </c>
      <c r="R931">
        <v>7</v>
      </c>
      <c r="S931">
        <v>2</v>
      </c>
      <c r="T931" t="s">
        <v>127</v>
      </c>
    </row>
    <row r="932" spans="1:20" x14ac:dyDescent="0.3">
      <c r="A932">
        <v>4608</v>
      </c>
      <c r="B932">
        <v>1987</v>
      </c>
      <c r="C932" t="s">
        <v>28</v>
      </c>
      <c r="D932" t="s">
        <v>29</v>
      </c>
      <c r="E932" s="2">
        <v>81361</v>
      </c>
      <c r="F932">
        <v>0</v>
      </c>
      <c r="G932">
        <v>0</v>
      </c>
      <c r="H932" s="3">
        <v>41695</v>
      </c>
      <c r="I932">
        <v>18</v>
      </c>
      <c r="J932" s="10">
        <v>163</v>
      </c>
      <c r="K932" s="10">
        <v>23</v>
      </c>
      <c r="L932" s="10">
        <v>424</v>
      </c>
      <c r="M932" s="10">
        <v>27</v>
      </c>
      <c r="N932" s="10">
        <v>65</v>
      </c>
      <c r="O932">
        <v>1</v>
      </c>
      <c r="P932">
        <v>3</v>
      </c>
      <c r="Q932">
        <v>10</v>
      </c>
      <c r="R932">
        <v>13</v>
      </c>
      <c r="S932">
        <v>1</v>
      </c>
      <c r="T932" t="s">
        <v>125</v>
      </c>
    </row>
    <row r="933" spans="1:20" x14ac:dyDescent="0.3">
      <c r="A933">
        <v>4609</v>
      </c>
      <c r="B933">
        <v>1966</v>
      </c>
      <c r="C933" t="s">
        <v>37</v>
      </c>
      <c r="D933" t="s">
        <v>33</v>
      </c>
      <c r="E933" s="2">
        <v>57705</v>
      </c>
      <c r="F933">
        <v>0</v>
      </c>
      <c r="G933">
        <v>1</v>
      </c>
      <c r="H933" s="3">
        <v>41650</v>
      </c>
      <c r="I933">
        <v>14</v>
      </c>
      <c r="J933" s="10">
        <v>383</v>
      </c>
      <c r="K933" s="10">
        <v>0</v>
      </c>
      <c r="L933" s="10">
        <v>53</v>
      </c>
      <c r="M933" s="10">
        <v>6</v>
      </c>
      <c r="N933" s="10">
        <v>4</v>
      </c>
      <c r="O933">
        <v>3</v>
      </c>
      <c r="P933">
        <v>8</v>
      </c>
      <c r="Q933">
        <v>1</v>
      </c>
      <c r="R933">
        <v>6</v>
      </c>
      <c r="S933">
        <v>6</v>
      </c>
      <c r="T933" t="s">
        <v>127</v>
      </c>
    </row>
    <row r="934" spans="1:20" x14ac:dyDescent="0.3">
      <c r="A934">
        <v>4611</v>
      </c>
      <c r="B934">
        <v>1970</v>
      </c>
      <c r="C934" t="s">
        <v>28</v>
      </c>
      <c r="D934" t="s">
        <v>35</v>
      </c>
      <c r="E934" s="2">
        <v>105471</v>
      </c>
      <c r="F934">
        <v>0</v>
      </c>
      <c r="G934">
        <v>0</v>
      </c>
      <c r="H934" s="3">
        <v>41295</v>
      </c>
      <c r="I934">
        <v>36</v>
      </c>
      <c r="J934" s="10">
        <v>1009</v>
      </c>
      <c r="K934" s="10">
        <v>181</v>
      </c>
      <c r="L934" s="10">
        <v>104</v>
      </c>
      <c r="M934" s="10">
        <v>202</v>
      </c>
      <c r="N934" s="10">
        <v>21</v>
      </c>
      <c r="O934">
        <v>0</v>
      </c>
      <c r="P934">
        <v>9</v>
      </c>
      <c r="Q934">
        <v>8</v>
      </c>
      <c r="R934">
        <v>13</v>
      </c>
      <c r="S934">
        <v>3</v>
      </c>
      <c r="T934" t="s">
        <v>127</v>
      </c>
    </row>
    <row r="935" spans="1:20" x14ac:dyDescent="0.3">
      <c r="A935">
        <v>4619</v>
      </c>
      <c r="B935">
        <v>1945</v>
      </c>
      <c r="C935" t="s">
        <v>37</v>
      </c>
      <c r="D935" t="s">
        <v>31</v>
      </c>
      <c r="E935" s="2">
        <v>113734</v>
      </c>
      <c r="F935">
        <v>0</v>
      </c>
      <c r="G935">
        <v>0</v>
      </c>
      <c r="H935" s="3">
        <v>41787</v>
      </c>
      <c r="I935">
        <v>9</v>
      </c>
      <c r="J935" s="10">
        <v>6</v>
      </c>
      <c r="K935" s="10">
        <v>2</v>
      </c>
      <c r="L935" s="10">
        <v>3</v>
      </c>
      <c r="M935" s="10">
        <v>1</v>
      </c>
      <c r="N935" s="10">
        <v>262</v>
      </c>
      <c r="O935">
        <v>0</v>
      </c>
      <c r="P935">
        <v>27</v>
      </c>
      <c r="Q935">
        <v>0</v>
      </c>
      <c r="R935">
        <v>0</v>
      </c>
      <c r="S935">
        <v>1</v>
      </c>
      <c r="T935" t="s">
        <v>127</v>
      </c>
    </row>
    <row r="936" spans="1:20" x14ac:dyDescent="0.3">
      <c r="A936">
        <v>4637</v>
      </c>
      <c r="B936">
        <v>1954</v>
      </c>
      <c r="C936" t="s">
        <v>37</v>
      </c>
      <c r="D936" t="s">
        <v>31</v>
      </c>
      <c r="E936" s="2">
        <v>74637</v>
      </c>
      <c r="F936">
        <v>0</v>
      </c>
      <c r="G936">
        <v>0</v>
      </c>
      <c r="H936" s="3">
        <v>41412</v>
      </c>
      <c r="I936">
        <v>73</v>
      </c>
      <c r="J936" s="10">
        <v>960</v>
      </c>
      <c r="K936" s="10">
        <v>64</v>
      </c>
      <c r="L936" s="10">
        <v>464</v>
      </c>
      <c r="M936" s="10">
        <v>146</v>
      </c>
      <c r="N936" s="10">
        <v>0</v>
      </c>
      <c r="O936">
        <v>1</v>
      </c>
      <c r="P936">
        <v>6</v>
      </c>
      <c r="Q936">
        <v>9</v>
      </c>
      <c r="R936">
        <v>9</v>
      </c>
      <c r="S936">
        <v>3</v>
      </c>
      <c r="T936" t="s">
        <v>125</v>
      </c>
    </row>
    <row r="937" spans="1:20" x14ac:dyDescent="0.3">
      <c r="A937">
        <v>4640</v>
      </c>
      <c r="B937">
        <v>1967</v>
      </c>
      <c r="C937" t="s">
        <v>28</v>
      </c>
      <c r="D937" t="s">
        <v>29</v>
      </c>
      <c r="E937" s="2">
        <v>70647</v>
      </c>
      <c r="F937">
        <v>0</v>
      </c>
      <c r="G937">
        <v>1</v>
      </c>
      <c r="H937" s="3">
        <v>41173</v>
      </c>
      <c r="I937">
        <v>65</v>
      </c>
      <c r="J937" s="10">
        <v>561</v>
      </c>
      <c r="K937" s="10">
        <v>85</v>
      </c>
      <c r="L937" s="10">
        <v>171</v>
      </c>
      <c r="M937" s="10">
        <v>25</v>
      </c>
      <c r="N937" s="10">
        <v>123</v>
      </c>
      <c r="O937">
        <v>2</v>
      </c>
      <c r="P937">
        <v>4</v>
      </c>
      <c r="Q937">
        <v>7</v>
      </c>
      <c r="R937">
        <v>13</v>
      </c>
      <c r="S937">
        <v>2</v>
      </c>
      <c r="T937" t="s">
        <v>125</v>
      </c>
    </row>
    <row r="938" spans="1:20" x14ac:dyDescent="0.3">
      <c r="A938">
        <v>4643</v>
      </c>
      <c r="B938">
        <v>1973</v>
      </c>
      <c r="C938" t="s">
        <v>28</v>
      </c>
      <c r="D938" t="s">
        <v>33</v>
      </c>
      <c r="E938" s="2">
        <v>27803</v>
      </c>
      <c r="F938">
        <v>1</v>
      </c>
      <c r="G938">
        <v>0</v>
      </c>
      <c r="H938" s="3">
        <v>41147</v>
      </c>
      <c r="I938">
        <v>40</v>
      </c>
      <c r="J938" s="10">
        <v>8</v>
      </c>
      <c r="K938" s="10">
        <v>26</v>
      </c>
      <c r="L938" s="10">
        <v>46</v>
      </c>
      <c r="M938" s="10">
        <v>38</v>
      </c>
      <c r="N938" s="10">
        <v>9</v>
      </c>
      <c r="O938">
        <v>2</v>
      </c>
      <c r="P938">
        <v>3</v>
      </c>
      <c r="Q938">
        <v>0</v>
      </c>
      <c r="R938">
        <v>4</v>
      </c>
      <c r="S938">
        <v>8</v>
      </c>
      <c r="T938" t="s">
        <v>131</v>
      </c>
    </row>
    <row r="939" spans="1:20" x14ac:dyDescent="0.3">
      <c r="A939">
        <v>4646</v>
      </c>
      <c r="B939">
        <v>1951</v>
      </c>
      <c r="C939" t="s">
        <v>133</v>
      </c>
      <c r="D939" t="s">
        <v>33</v>
      </c>
      <c r="E939" s="2">
        <v>78497</v>
      </c>
      <c r="F939">
        <v>0</v>
      </c>
      <c r="G939">
        <v>0</v>
      </c>
      <c r="H939" s="3">
        <v>41609</v>
      </c>
      <c r="I939">
        <v>44</v>
      </c>
      <c r="J939" s="10">
        <v>207</v>
      </c>
      <c r="K939" s="10">
        <v>26</v>
      </c>
      <c r="L939" s="10">
        <v>447</v>
      </c>
      <c r="M939" s="10">
        <v>75</v>
      </c>
      <c r="N939" s="10">
        <v>0</v>
      </c>
      <c r="O939">
        <v>1</v>
      </c>
      <c r="P939">
        <v>5</v>
      </c>
      <c r="Q939">
        <v>7</v>
      </c>
      <c r="R939">
        <v>12</v>
      </c>
      <c r="S939">
        <v>2</v>
      </c>
      <c r="T939" t="s">
        <v>126</v>
      </c>
    </row>
    <row r="940" spans="1:20" x14ac:dyDescent="0.3">
      <c r="A940">
        <v>4653</v>
      </c>
      <c r="B940">
        <v>1978</v>
      </c>
      <c r="C940" t="s">
        <v>28</v>
      </c>
      <c r="D940" t="s">
        <v>35</v>
      </c>
      <c r="E940" s="2">
        <v>42011</v>
      </c>
      <c r="F940">
        <v>1</v>
      </c>
      <c r="G940">
        <v>0</v>
      </c>
      <c r="H940" s="3">
        <v>41359</v>
      </c>
      <c r="I940">
        <v>46</v>
      </c>
      <c r="J940" s="10">
        <v>131</v>
      </c>
      <c r="K940" s="10">
        <v>0</v>
      </c>
      <c r="L940" s="10">
        <v>16</v>
      </c>
      <c r="M940" s="10">
        <v>2</v>
      </c>
      <c r="N940" s="10">
        <v>1</v>
      </c>
      <c r="O940">
        <v>4</v>
      </c>
      <c r="P940">
        <v>3</v>
      </c>
      <c r="Q940">
        <v>1</v>
      </c>
      <c r="R940">
        <v>4</v>
      </c>
      <c r="S940">
        <v>8</v>
      </c>
      <c r="T940" t="s">
        <v>125</v>
      </c>
    </row>
    <row r="941" spans="1:20" x14ac:dyDescent="0.3">
      <c r="A941">
        <v>4654</v>
      </c>
      <c r="B941">
        <v>1992</v>
      </c>
      <c r="C941" t="s">
        <v>28</v>
      </c>
      <c r="D941" t="s">
        <v>35</v>
      </c>
      <c r="E941" s="2">
        <v>75114</v>
      </c>
      <c r="F941">
        <v>0</v>
      </c>
      <c r="G941">
        <v>0</v>
      </c>
      <c r="H941" s="3">
        <v>41585</v>
      </c>
      <c r="I941">
        <v>40</v>
      </c>
      <c r="J941" s="10">
        <v>571</v>
      </c>
      <c r="K941" s="10">
        <v>12</v>
      </c>
      <c r="L941" s="10">
        <v>523</v>
      </c>
      <c r="M941" s="10">
        <v>63</v>
      </c>
      <c r="N941" s="10">
        <v>60</v>
      </c>
      <c r="O941">
        <v>1</v>
      </c>
      <c r="P941">
        <v>3</v>
      </c>
      <c r="Q941">
        <v>10</v>
      </c>
      <c r="R941">
        <v>5</v>
      </c>
      <c r="S941">
        <v>2</v>
      </c>
      <c r="T941" t="s">
        <v>125</v>
      </c>
    </row>
    <row r="942" spans="1:20" x14ac:dyDescent="0.3">
      <c r="A942">
        <v>4656</v>
      </c>
      <c r="B942">
        <v>1990</v>
      </c>
      <c r="C942" t="s">
        <v>133</v>
      </c>
      <c r="D942" t="s">
        <v>31</v>
      </c>
      <c r="E942" s="2">
        <v>51250</v>
      </c>
      <c r="F942">
        <v>1</v>
      </c>
      <c r="G942">
        <v>0</v>
      </c>
      <c r="H942" s="3">
        <v>41363</v>
      </c>
      <c r="I942">
        <v>28</v>
      </c>
      <c r="J942" s="10">
        <v>342</v>
      </c>
      <c r="K942" s="10">
        <v>32</v>
      </c>
      <c r="L942" s="10">
        <v>230</v>
      </c>
      <c r="M942" s="10">
        <v>34</v>
      </c>
      <c r="N942" s="10">
        <v>32</v>
      </c>
      <c r="O942">
        <v>5</v>
      </c>
      <c r="P942">
        <v>10</v>
      </c>
      <c r="Q942">
        <v>5</v>
      </c>
      <c r="R942">
        <v>4</v>
      </c>
      <c r="S942">
        <v>9</v>
      </c>
      <c r="T942" t="s">
        <v>125</v>
      </c>
    </row>
    <row r="943" spans="1:20" x14ac:dyDescent="0.3">
      <c r="A943">
        <v>4669</v>
      </c>
      <c r="B943">
        <v>1981</v>
      </c>
      <c r="C943" t="s">
        <v>44</v>
      </c>
      <c r="D943" t="s">
        <v>33</v>
      </c>
      <c r="E943" s="2">
        <v>24480</v>
      </c>
      <c r="F943">
        <v>1</v>
      </c>
      <c r="G943">
        <v>0</v>
      </c>
      <c r="H943" s="3">
        <v>41316</v>
      </c>
      <c r="I943">
        <v>46</v>
      </c>
      <c r="J943" s="10">
        <v>4</v>
      </c>
      <c r="K943" s="10">
        <v>19</v>
      </c>
      <c r="L943" s="10">
        <v>9</v>
      </c>
      <c r="M943" s="10">
        <v>28</v>
      </c>
      <c r="N943" s="10">
        <v>25</v>
      </c>
      <c r="O943">
        <v>3</v>
      </c>
      <c r="P943">
        <v>3</v>
      </c>
      <c r="Q943">
        <v>0</v>
      </c>
      <c r="R943">
        <v>4</v>
      </c>
      <c r="S943">
        <v>7</v>
      </c>
      <c r="T943" t="s">
        <v>125</v>
      </c>
    </row>
    <row r="944" spans="1:20" x14ac:dyDescent="0.3">
      <c r="A944">
        <v>4673</v>
      </c>
      <c r="B944">
        <v>1963</v>
      </c>
      <c r="C944" t="s">
        <v>37</v>
      </c>
      <c r="D944" t="s">
        <v>33</v>
      </c>
      <c r="E944" s="2">
        <v>81300</v>
      </c>
      <c r="F944">
        <v>0</v>
      </c>
      <c r="G944">
        <v>1</v>
      </c>
      <c r="H944" s="3">
        <v>41212</v>
      </c>
      <c r="I944">
        <v>17</v>
      </c>
      <c r="J944" s="10">
        <v>1004</v>
      </c>
      <c r="K944" s="10">
        <v>12</v>
      </c>
      <c r="L944" s="10">
        <v>145</v>
      </c>
      <c r="M944" s="10">
        <v>32</v>
      </c>
      <c r="N944" s="10">
        <v>12</v>
      </c>
      <c r="O944">
        <v>3</v>
      </c>
      <c r="P944">
        <v>10</v>
      </c>
      <c r="Q944">
        <v>3</v>
      </c>
      <c r="R944">
        <v>5</v>
      </c>
      <c r="S944">
        <v>5</v>
      </c>
      <c r="T944" t="s">
        <v>127</v>
      </c>
    </row>
    <row r="945" spans="1:20" x14ac:dyDescent="0.3">
      <c r="A945">
        <v>4676</v>
      </c>
      <c r="B945">
        <v>1951</v>
      </c>
      <c r="C945" t="s">
        <v>41</v>
      </c>
      <c r="D945" t="s">
        <v>42</v>
      </c>
      <c r="E945" s="2">
        <v>73705</v>
      </c>
      <c r="F945">
        <v>0</v>
      </c>
      <c r="G945">
        <v>2</v>
      </c>
      <c r="H945" s="3">
        <v>41703</v>
      </c>
      <c r="I945">
        <v>86</v>
      </c>
      <c r="J945" s="10">
        <v>612</v>
      </c>
      <c r="K945" s="10">
        <v>91</v>
      </c>
      <c r="L945" s="10">
        <v>520</v>
      </c>
      <c r="M945" s="10">
        <v>258</v>
      </c>
      <c r="N945" s="10">
        <v>107</v>
      </c>
      <c r="O945">
        <v>2</v>
      </c>
      <c r="P945">
        <v>9</v>
      </c>
      <c r="Q945">
        <v>6</v>
      </c>
      <c r="R945">
        <v>8</v>
      </c>
      <c r="S945">
        <v>5</v>
      </c>
      <c r="T945" t="s">
        <v>127</v>
      </c>
    </row>
    <row r="946" spans="1:20" x14ac:dyDescent="0.3">
      <c r="A946">
        <v>4679</v>
      </c>
      <c r="B946">
        <v>1977</v>
      </c>
      <c r="C946" t="s">
        <v>41</v>
      </c>
      <c r="D946" t="s">
        <v>33</v>
      </c>
      <c r="E946" s="2">
        <v>78710</v>
      </c>
      <c r="F946">
        <v>0</v>
      </c>
      <c r="G946">
        <v>1</v>
      </c>
      <c r="H946" s="3">
        <v>41782</v>
      </c>
      <c r="I946">
        <v>42</v>
      </c>
      <c r="J946" s="10">
        <v>721</v>
      </c>
      <c r="K946" s="10">
        <v>0</v>
      </c>
      <c r="L946" s="10">
        <v>152</v>
      </c>
      <c r="M946" s="10">
        <v>119</v>
      </c>
      <c r="N946" s="10">
        <v>50</v>
      </c>
      <c r="O946">
        <v>3</v>
      </c>
      <c r="P946">
        <v>7</v>
      </c>
      <c r="Q946">
        <v>6</v>
      </c>
      <c r="R946">
        <v>12</v>
      </c>
      <c r="S946">
        <v>4</v>
      </c>
      <c r="T946" t="s">
        <v>127</v>
      </c>
    </row>
    <row r="947" spans="1:20" x14ac:dyDescent="0.3">
      <c r="A947">
        <v>4682</v>
      </c>
      <c r="B947">
        <v>1958</v>
      </c>
      <c r="C947" t="s">
        <v>28</v>
      </c>
      <c r="D947" t="s">
        <v>33</v>
      </c>
      <c r="E947" s="2">
        <v>51876</v>
      </c>
      <c r="F947">
        <v>0</v>
      </c>
      <c r="G947">
        <v>0</v>
      </c>
      <c r="H947" s="3">
        <v>41562</v>
      </c>
      <c r="I947">
        <v>88</v>
      </c>
      <c r="J947" s="10">
        <v>99</v>
      </c>
      <c r="K947" s="10">
        <v>27</v>
      </c>
      <c r="L947" s="10">
        <v>102</v>
      </c>
      <c r="M947" s="10">
        <v>28</v>
      </c>
      <c r="N947" s="10">
        <v>48</v>
      </c>
      <c r="O947">
        <v>1</v>
      </c>
      <c r="P947">
        <v>2</v>
      </c>
      <c r="Q947">
        <v>2</v>
      </c>
      <c r="R947">
        <v>8</v>
      </c>
      <c r="S947">
        <v>1</v>
      </c>
      <c r="T947" t="s">
        <v>129</v>
      </c>
    </row>
    <row r="948" spans="1:20" x14ac:dyDescent="0.3">
      <c r="A948">
        <v>4686</v>
      </c>
      <c r="B948">
        <v>1962</v>
      </c>
      <c r="C948" t="s">
        <v>37</v>
      </c>
      <c r="D948" t="s">
        <v>42</v>
      </c>
      <c r="E948" s="2">
        <v>82571</v>
      </c>
      <c r="F948">
        <v>0</v>
      </c>
      <c r="G948">
        <v>0</v>
      </c>
      <c r="H948" s="3">
        <v>41731</v>
      </c>
      <c r="I948">
        <v>28</v>
      </c>
      <c r="J948" s="10">
        <v>861</v>
      </c>
      <c r="K948" s="10">
        <v>31</v>
      </c>
      <c r="L948" s="10">
        <v>558</v>
      </c>
      <c r="M948" s="10">
        <v>62</v>
      </c>
      <c r="N948" s="10">
        <v>95</v>
      </c>
      <c r="O948">
        <v>0</v>
      </c>
      <c r="P948">
        <v>6</v>
      </c>
      <c r="Q948">
        <v>5</v>
      </c>
      <c r="R948">
        <v>13</v>
      </c>
      <c r="S948">
        <v>2</v>
      </c>
      <c r="T948" t="s">
        <v>127</v>
      </c>
    </row>
    <row r="949" spans="1:20" x14ac:dyDescent="0.3">
      <c r="A949">
        <v>4687</v>
      </c>
      <c r="B949">
        <v>1958</v>
      </c>
      <c r="C949" t="s">
        <v>41</v>
      </c>
      <c r="D949" t="s">
        <v>33</v>
      </c>
      <c r="E949" s="2">
        <v>80739</v>
      </c>
      <c r="F949">
        <v>0</v>
      </c>
      <c r="G949">
        <v>0</v>
      </c>
      <c r="H949" s="3">
        <v>41417</v>
      </c>
      <c r="I949">
        <v>92</v>
      </c>
      <c r="J949" s="10">
        <v>674</v>
      </c>
      <c r="K949" s="10">
        <v>92</v>
      </c>
      <c r="L949" s="10">
        <v>736</v>
      </c>
      <c r="M949" s="10">
        <v>39</v>
      </c>
      <c r="N949" s="10">
        <v>0</v>
      </c>
      <c r="O949">
        <v>1</v>
      </c>
      <c r="P949">
        <v>3</v>
      </c>
      <c r="Q949">
        <v>11</v>
      </c>
      <c r="R949">
        <v>9</v>
      </c>
      <c r="S949">
        <v>1</v>
      </c>
      <c r="T949" t="s">
        <v>127</v>
      </c>
    </row>
    <row r="950" spans="1:20" x14ac:dyDescent="0.3">
      <c r="A950">
        <v>4690</v>
      </c>
      <c r="B950">
        <v>1953</v>
      </c>
      <c r="C950" t="s">
        <v>28</v>
      </c>
      <c r="D950" t="s">
        <v>33</v>
      </c>
      <c r="E950" s="2">
        <v>50725</v>
      </c>
      <c r="F950">
        <v>0</v>
      </c>
      <c r="G950">
        <v>1</v>
      </c>
      <c r="H950" s="3">
        <v>41318</v>
      </c>
      <c r="I950">
        <v>45</v>
      </c>
      <c r="J950" s="10">
        <v>443</v>
      </c>
      <c r="K950" s="10">
        <v>10</v>
      </c>
      <c r="L950" s="10">
        <v>75</v>
      </c>
      <c r="M950" s="10">
        <v>0</v>
      </c>
      <c r="N950" s="10">
        <v>10</v>
      </c>
      <c r="O950">
        <v>4</v>
      </c>
      <c r="P950">
        <v>8</v>
      </c>
      <c r="Q950">
        <v>1</v>
      </c>
      <c r="R950">
        <v>8</v>
      </c>
      <c r="S950">
        <v>8</v>
      </c>
      <c r="T950" t="s">
        <v>126</v>
      </c>
    </row>
    <row r="951" spans="1:20" x14ac:dyDescent="0.3">
      <c r="A951">
        <v>4692</v>
      </c>
      <c r="B951">
        <v>1976</v>
      </c>
      <c r="C951" t="s">
        <v>28</v>
      </c>
      <c r="D951" t="s">
        <v>33</v>
      </c>
      <c r="E951" s="2">
        <v>7500</v>
      </c>
      <c r="F951">
        <v>1</v>
      </c>
      <c r="G951">
        <v>0</v>
      </c>
      <c r="H951" s="3">
        <v>41122</v>
      </c>
      <c r="I951">
        <v>19</v>
      </c>
      <c r="J951" s="10">
        <v>7</v>
      </c>
      <c r="K951" s="10">
        <v>0</v>
      </c>
      <c r="L951" s="10">
        <v>12</v>
      </c>
      <c r="M951" s="10">
        <v>13</v>
      </c>
      <c r="N951" s="10">
        <v>7</v>
      </c>
      <c r="O951">
        <v>5</v>
      </c>
      <c r="P951">
        <v>4</v>
      </c>
      <c r="Q951">
        <v>1</v>
      </c>
      <c r="R951">
        <v>2</v>
      </c>
      <c r="S951">
        <v>9</v>
      </c>
      <c r="T951" t="s">
        <v>131</v>
      </c>
    </row>
    <row r="952" spans="1:20" x14ac:dyDescent="0.3">
      <c r="A952">
        <v>4697</v>
      </c>
      <c r="B952">
        <v>1949</v>
      </c>
      <c r="C952" t="s">
        <v>41</v>
      </c>
      <c r="D952" t="s">
        <v>29</v>
      </c>
      <c r="E952" s="2">
        <v>35416</v>
      </c>
      <c r="F952">
        <v>0</v>
      </c>
      <c r="G952">
        <v>0</v>
      </c>
      <c r="H952" s="3">
        <v>41438</v>
      </c>
      <c r="I952">
        <v>62</v>
      </c>
      <c r="J952" s="10">
        <v>248</v>
      </c>
      <c r="K952" s="10">
        <v>3</v>
      </c>
      <c r="L952" s="10">
        <v>81</v>
      </c>
      <c r="M952" s="10">
        <v>4</v>
      </c>
      <c r="N952" s="10">
        <v>3</v>
      </c>
      <c r="O952">
        <v>3</v>
      </c>
      <c r="P952">
        <v>7</v>
      </c>
      <c r="Q952">
        <v>1</v>
      </c>
      <c r="R952">
        <v>5</v>
      </c>
      <c r="S952">
        <v>8</v>
      </c>
      <c r="T952" t="s">
        <v>125</v>
      </c>
    </row>
    <row r="953" spans="1:20" x14ac:dyDescent="0.3">
      <c r="A953">
        <v>4698</v>
      </c>
      <c r="B953">
        <v>1983</v>
      </c>
      <c r="C953" t="s">
        <v>37</v>
      </c>
      <c r="D953" t="s">
        <v>33</v>
      </c>
      <c r="E953" s="2">
        <v>50150</v>
      </c>
      <c r="F953">
        <v>0</v>
      </c>
      <c r="G953">
        <v>0</v>
      </c>
      <c r="H953" s="3">
        <v>41445</v>
      </c>
      <c r="I953">
        <v>32</v>
      </c>
      <c r="J953" s="10">
        <v>135</v>
      </c>
      <c r="K953" s="10">
        <v>46</v>
      </c>
      <c r="L953" s="10">
        <v>92</v>
      </c>
      <c r="M953" s="10">
        <v>65</v>
      </c>
      <c r="N953" s="10">
        <v>61</v>
      </c>
      <c r="O953">
        <v>2</v>
      </c>
      <c r="P953">
        <v>5</v>
      </c>
      <c r="Q953">
        <v>2</v>
      </c>
      <c r="R953">
        <v>7</v>
      </c>
      <c r="S953">
        <v>5</v>
      </c>
      <c r="T953" t="s">
        <v>127</v>
      </c>
    </row>
    <row r="954" spans="1:20" x14ac:dyDescent="0.3">
      <c r="A954">
        <v>4702</v>
      </c>
      <c r="B954">
        <v>1964</v>
      </c>
      <c r="C954" t="s">
        <v>28</v>
      </c>
      <c r="D954" t="s">
        <v>31</v>
      </c>
      <c r="E954" s="2">
        <v>61839</v>
      </c>
      <c r="F954">
        <v>0</v>
      </c>
      <c r="G954">
        <v>0</v>
      </c>
      <c r="H954" s="3">
        <v>41133</v>
      </c>
      <c r="I954">
        <v>20</v>
      </c>
      <c r="J954" s="10">
        <v>1000</v>
      </c>
      <c r="K954" s="10">
        <v>155</v>
      </c>
      <c r="L954" s="10">
        <v>379</v>
      </c>
      <c r="M954" s="10">
        <v>224</v>
      </c>
      <c r="N954" s="10">
        <v>17</v>
      </c>
      <c r="O954">
        <v>1</v>
      </c>
      <c r="P954">
        <v>4</v>
      </c>
      <c r="Q954">
        <v>8</v>
      </c>
      <c r="R954">
        <v>4</v>
      </c>
      <c r="S954">
        <v>8</v>
      </c>
      <c r="T954" t="s">
        <v>127</v>
      </c>
    </row>
    <row r="955" spans="1:20" x14ac:dyDescent="0.3">
      <c r="A955">
        <v>4706</v>
      </c>
      <c r="B955">
        <v>1966</v>
      </c>
      <c r="C955" t="s">
        <v>28</v>
      </c>
      <c r="D955" t="s">
        <v>31</v>
      </c>
      <c r="E955" s="2">
        <v>34704</v>
      </c>
      <c r="F955">
        <v>0</v>
      </c>
      <c r="G955">
        <v>1</v>
      </c>
      <c r="H955" s="3">
        <v>41391</v>
      </c>
      <c r="I955">
        <v>65</v>
      </c>
      <c r="J955" s="10">
        <v>29</v>
      </c>
      <c r="K955" s="10">
        <v>0</v>
      </c>
      <c r="L955" s="10">
        <v>5</v>
      </c>
      <c r="M955" s="10">
        <v>0</v>
      </c>
      <c r="N955" s="10">
        <v>1</v>
      </c>
      <c r="O955">
        <v>1</v>
      </c>
      <c r="P955">
        <v>1</v>
      </c>
      <c r="Q955">
        <v>0</v>
      </c>
      <c r="R955">
        <v>3</v>
      </c>
      <c r="S955">
        <v>5</v>
      </c>
      <c r="T955" t="s">
        <v>126</v>
      </c>
    </row>
    <row r="956" spans="1:20" x14ac:dyDescent="0.3">
      <c r="A956">
        <v>4712</v>
      </c>
      <c r="B956">
        <v>1991</v>
      </c>
      <c r="C956" t="s">
        <v>133</v>
      </c>
      <c r="D956" t="s">
        <v>35</v>
      </c>
      <c r="E956" s="2">
        <v>20193</v>
      </c>
      <c r="F956">
        <v>0</v>
      </c>
      <c r="G956">
        <v>0</v>
      </c>
      <c r="H956" s="3">
        <v>41241</v>
      </c>
      <c r="I956">
        <v>18</v>
      </c>
      <c r="J956" s="10">
        <v>8</v>
      </c>
      <c r="K956" s="10">
        <v>8</v>
      </c>
      <c r="L956" s="10">
        <v>22</v>
      </c>
      <c r="M956" s="10">
        <v>24</v>
      </c>
      <c r="N956" s="10">
        <v>11</v>
      </c>
      <c r="O956">
        <v>1</v>
      </c>
      <c r="P956">
        <v>1</v>
      </c>
      <c r="Q956">
        <v>1</v>
      </c>
      <c r="R956">
        <v>4</v>
      </c>
      <c r="S956">
        <v>4</v>
      </c>
      <c r="T956" t="s">
        <v>127</v>
      </c>
    </row>
    <row r="957" spans="1:20" x14ac:dyDescent="0.3">
      <c r="A957">
        <v>4713</v>
      </c>
      <c r="B957">
        <v>1979</v>
      </c>
      <c r="C957" t="s">
        <v>37</v>
      </c>
      <c r="D957" t="s">
        <v>33</v>
      </c>
      <c r="E957" s="2">
        <v>31605</v>
      </c>
      <c r="F957">
        <v>1</v>
      </c>
      <c r="G957">
        <v>0</v>
      </c>
      <c r="H957" s="3">
        <v>41235</v>
      </c>
      <c r="I957">
        <v>15</v>
      </c>
      <c r="J957" s="10">
        <v>74</v>
      </c>
      <c r="K957" s="10">
        <v>0</v>
      </c>
      <c r="L957" s="10">
        <v>42</v>
      </c>
      <c r="M957" s="10">
        <v>2</v>
      </c>
      <c r="N957" s="10">
        <v>1</v>
      </c>
      <c r="O957">
        <v>2</v>
      </c>
      <c r="P957">
        <v>2</v>
      </c>
      <c r="Q957">
        <v>1</v>
      </c>
      <c r="R957">
        <v>4</v>
      </c>
      <c r="S957">
        <v>7</v>
      </c>
      <c r="T957" t="s">
        <v>127</v>
      </c>
    </row>
    <row r="958" spans="1:20" x14ac:dyDescent="0.3">
      <c r="A958">
        <v>4725</v>
      </c>
      <c r="B958">
        <v>1950</v>
      </c>
      <c r="C958" t="s">
        <v>37</v>
      </c>
      <c r="D958" t="s">
        <v>35</v>
      </c>
      <c r="E958" s="2">
        <v>50616</v>
      </c>
      <c r="F958">
        <v>0</v>
      </c>
      <c r="G958">
        <v>1</v>
      </c>
      <c r="H958" s="3">
        <v>41742</v>
      </c>
      <c r="I958">
        <v>71</v>
      </c>
      <c r="J958" s="10">
        <v>30</v>
      </c>
      <c r="K958" s="10">
        <v>2</v>
      </c>
      <c r="L958" s="10">
        <v>25</v>
      </c>
      <c r="M958" s="10">
        <v>0</v>
      </c>
      <c r="N958" s="10">
        <v>1</v>
      </c>
      <c r="O958">
        <v>1</v>
      </c>
      <c r="P958">
        <v>1</v>
      </c>
      <c r="Q958">
        <v>1</v>
      </c>
      <c r="R958">
        <v>4</v>
      </c>
      <c r="S958">
        <v>2</v>
      </c>
      <c r="T958" t="s">
        <v>127</v>
      </c>
    </row>
    <row r="959" spans="1:20" x14ac:dyDescent="0.3">
      <c r="A959">
        <v>4741</v>
      </c>
      <c r="B959">
        <v>1974</v>
      </c>
      <c r="C959" t="s">
        <v>133</v>
      </c>
      <c r="D959" t="s">
        <v>33</v>
      </c>
      <c r="E959" s="2">
        <v>65463</v>
      </c>
      <c r="F959">
        <v>1</v>
      </c>
      <c r="G959">
        <v>0</v>
      </c>
      <c r="H959" s="3">
        <v>41669</v>
      </c>
      <c r="I959">
        <v>17</v>
      </c>
      <c r="J959" s="10">
        <v>391</v>
      </c>
      <c r="K959" s="10">
        <v>32</v>
      </c>
      <c r="L959" s="10">
        <v>70</v>
      </c>
      <c r="M959" s="10">
        <v>21</v>
      </c>
      <c r="N959" s="10">
        <v>32</v>
      </c>
      <c r="O959">
        <v>2</v>
      </c>
      <c r="P959">
        <v>6</v>
      </c>
      <c r="Q959">
        <v>2</v>
      </c>
      <c r="R959">
        <v>9</v>
      </c>
      <c r="S959">
        <v>5</v>
      </c>
      <c r="T959" t="s">
        <v>127</v>
      </c>
    </row>
    <row r="960" spans="1:20" x14ac:dyDescent="0.3">
      <c r="A960">
        <v>4743</v>
      </c>
      <c r="B960">
        <v>1969</v>
      </c>
      <c r="C960" t="s">
        <v>37</v>
      </c>
      <c r="D960" t="s">
        <v>33</v>
      </c>
      <c r="E960" s="2">
        <v>56242</v>
      </c>
      <c r="F960">
        <v>0</v>
      </c>
      <c r="G960">
        <v>1</v>
      </c>
      <c r="H960" s="3">
        <v>41336</v>
      </c>
      <c r="I960">
        <v>72</v>
      </c>
      <c r="J960" s="10">
        <v>689</v>
      </c>
      <c r="K960" s="10">
        <v>8</v>
      </c>
      <c r="L960" s="10">
        <v>167</v>
      </c>
      <c r="M960" s="10">
        <v>11</v>
      </c>
      <c r="N960" s="10">
        <v>8</v>
      </c>
      <c r="O960">
        <v>5</v>
      </c>
      <c r="P960">
        <v>8</v>
      </c>
      <c r="Q960">
        <v>4</v>
      </c>
      <c r="R960">
        <v>11</v>
      </c>
      <c r="S960">
        <v>6</v>
      </c>
      <c r="T960" t="s">
        <v>130</v>
      </c>
    </row>
    <row r="961" spans="1:20" x14ac:dyDescent="0.3">
      <c r="A961">
        <v>4749</v>
      </c>
      <c r="B961">
        <v>1968</v>
      </c>
      <c r="C961" t="s">
        <v>28</v>
      </c>
      <c r="D961" t="s">
        <v>35</v>
      </c>
      <c r="E961" s="2">
        <v>58554</v>
      </c>
      <c r="F961">
        <v>1</v>
      </c>
      <c r="G961">
        <v>1</v>
      </c>
      <c r="H961" s="3">
        <v>41178</v>
      </c>
      <c r="I961">
        <v>55</v>
      </c>
      <c r="J961" s="10">
        <v>368</v>
      </c>
      <c r="K961" s="10">
        <v>24</v>
      </c>
      <c r="L961" s="10">
        <v>68</v>
      </c>
      <c r="M961" s="10">
        <v>38</v>
      </c>
      <c r="N961" s="10">
        <v>0</v>
      </c>
      <c r="O961">
        <v>6</v>
      </c>
      <c r="P961">
        <v>8</v>
      </c>
      <c r="Q961">
        <v>2</v>
      </c>
      <c r="R961">
        <v>6</v>
      </c>
      <c r="S961">
        <v>7</v>
      </c>
      <c r="T961" t="s">
        <v>128</v>
      </c>
    </row>
    <row r="962" spans="1:20" x14ac:dyDescent="0.3">
      <c r="A962">
        <v>4754</v>
      </c>
      <c r="B962">
        <v>1966</v>
      </c>
      <c r="C962" t="s">
        <v>41</v>
      </c>
      <c r="D962" t="s">
        <v>33</v>
      </c>
      <c r="E962" s="2">
        <v>33585</v>
      </c>
      <c r="F962">
        <v>0</v>
      </c>
      <c r="G962">
        <v>1</v>
      </c>
      <c r="H962" s="3">
        <v>41542</v>
      </c>
      <c r="I962">
        <v>91</v>
      </c>
      <c r="J962" s="10">
        <v>30</v>
      </c>
      <c r="K962" s="10">
        <v>11</v>
      </c>
      <c r="L962" s="10">
        <v>33</v>
      </c>
      <c r="M962" s="10">
        <v>13</v>
      </c>
      <c r="N962" s="10">
        <v>6</v>
      </c>
      <c r="O962">
        <v>1</v>
      </c>
      <c r="P962">
        <v>2</v>
      </c>
      <c r="Q962">
        <v>0</v>
      </c>
      <c r="R962">
        <v>4</v>
      </c>
      <c r="S962">
        <v>4</v>
      </c>
      <c r="T962" t="s">
        <v>127</v>
      </c>
    </row>
    <row r="963" spans="1:20" x14ac:dyDescent="0.3">
      <c r="A963">
        <v>4756</v>
      </c>
      <c r="B963">
        <v>1952</v>
      </c>
      <c r="C963" t="s">
        <v>133</v>
      </c>
      <c r="D963" t="s">
        <v>29</v>
      </c>
      <c r="E963" s="2">
        <v>63998</v>
      </c>
      <c r="F963">
        <v>0</v>
      </c>
      <c r="G963">
        <v>0</v>
      </c>
      <c r="H963" s="3">
        <v>41628</v>
      </c>
      <c r="I963">
        <v>42</v>
      </c>
      <c r="J963" s="10">
        <v>176</v>
      </c>
      <c r="K963" s="10">
        <v>29</v>
      </c>
      <c r="L963" s="10">
        <v>818</v>
      </c>
      <c r="M963" s="10">
        <v>0</v>
      </c>
      <c r="N963" s="10">
        <v>33</v>
      </c>
      <c r="O963">
        <v>1</v>
      </c>
      <c r="P963">
        <v>7</v>
      </c>
      <c r="Q963">
        <v>6</v>
      </c>
      <c r="R963">
        <v>11</v>
      </c>
      <c r="S963">
        <v>4</v>
      </c>
      <c r="T963" t="s">
        <v>127</v>
      </c>
    </row>
    <row r="964" spans="1:20" x14ac:dyDescent="0.3">
      <c r="A964">
        <v>4764</v>
      </c>
      <c r="B964">
        <v>1952</v>
      </c>
      <c r="C964" t="s">
        <v>41</v>
      </c>
      <c r="D964" t="s">
        <v>35</v>
      </c>
      <c r="E964" s="2">
        <v>40442</v>
      </c>
      <c r="F964">
        <v>1</v>
      </c>
      <c r="G964">
        <v>1</v>
      </c>
      <c r="H964" s="3">
        <v>41140</v>
      </c>
      <c r="I964">
        <v>52</v>
      </c>
      <c r="J964" s="10">
        <v>45</v>
      </c>
      <c r="K964" s="10">
        <v>12</v>
      </c>
      <c r="L964" s="10">
        <v>52</v>
      </c>
      <c r="M964" s="10">
        <v>25</v>
      </c>
      <c r="N964" s="10">
        <v>22</v>
      </c>
      <c r="O964">
        <v>4</v>
      </c>
      <c r="P964">
        <v>3</v>
      </c>
      <c r="Q964">
        <v>1</v>
      </c>
      <c r="R964">
        <v>4</v>
      </c>
      <c r="S964">
        <v>7</v>
      </c>
      <c r="T964" t="s">
        <v>125</v>
      </c>
    </row>
    <row r="965" spans="1:20" x14ac:dyDescent="0.3">
      <c r="A965">
        <v>4767</v>
      </c>
      <c r="B965">
        <v>1965</v>
      </c>
      <c r="C965" t="s">
        <v>133</v>
      </c>
      <c r="D965" t="s">
        <v>33</v>
      </c>
      <c r="E965" s="2">
        <v>70924</v>
      </c>
      <c r="F965">
        <v>0</v>
      </c>
      <c r="G965">
        <v>0</v>
      </c>
      <c r="H965" s="3">
        <v>41736</v>
      </c>
      <c r="I965">
        <v>41</v>
      </c>
      <c r="J965" s="10">
        <v>635</v>
      </c>
      <c r="K965" s="10">
        <v>114</v>
      </c>
      <c r="L965" s="10">
        <v>254</v>
      </c>
      <c r="M965" s="10">
        <v>132</v>
      </c>
      <c r="N965" s="10">
        <v>152</v>
      </c>
      <c r="O965">
        <v>1</v>
      </c>
      <c r="P965">
        <v>6</v>
      </c>
      <c r="Q965">
        <v>6</v>
      </c>
      <c r="R965">
        <v>7</v>
      </c>
      <c r="S965">
        <v>3</v>
      </c>
      <c r="T965" t="s">
        <v>127</v>
      </c>
    </row>
    <row r="966" spans="1:20" x14ac:dyDescent="0.3">
      <c r="A966">
        <v>4769</v>
      </c>
      <c r="B966">
        <v>1977</v>
      </c>
      <c r="C966" t="s">
        <v>41</v>
      </c>
      <c r="D966" t="s">
        <v>35</v>
      </c>
      <c r="E966" s="2">
        <v>57954</v>
      </c>
      <c r="F966">
        <v>1</v>
      </c>
      <c r="G966">
        <v>1</v>
      </c>
      <c r="H966" s="3">
        <v>41808</v>
      </c>
      <c r="I966">
        <v>52</v>
      </c>
      <c r="J966" s="10">
        <v>456</v>
      </c>
      <c r="K966" s="10">
        <v>4</v>
      </c>
      <c r="L966" s="10">
        <v>24</v>
      </c>
      <c r="M966" s="10">
        <v>0</v>
      </c>
      <c r="N966" s="10">
        <v>0</v>
      </c>
      <c r="O966">
        <v>7</v>
      </c>
      <c r="P966">
        <v>8</v>
      </c>
      <c r="Q966">
        <v>2</v>
      </c>
      <c r="R966">
        <v>6</v>
      </c>
      <c r="S966">
        <v>7</v>
      </c>
      <c r="T966" t="s">
        <v>127</v>
      </c>
    </row>
    <row r="967" spans="1:20" x14ac:dyDescent="0.3">
      <c r="A967">
        <v>4785</v>
      </c>
      <c r="B967">
        <v>1970</v>
      </c>
      <c r="C967" t="s">
        <v>37</v>
      </c>
      <c r="D967" t="s">
        <v>35</v>
      </c>
      <c r="E967" s="2">
        <v>77622</v>
      </c>
      <c r="F967">
        <v>0</v>
      </c>
      <c r="G967">
        <v>2</v>
      </c>
      <c r="H967" s="3">
        <v>41743</v>
      </c>
      <c r="I967">
        <v>3</v>
      </c>
      <c r="J967" s="10">
        <v>520</v>
      </c>
      <c r="K967" s="10">
        <v>7</v>
      </c>
      <c r="L967" s="10">
        <v>154</v>
      </c>
      <c r="M967" s="10">
        <v>19</v>
      </c>
      <c r="N967" s="10">
        <v>0</v>
      </c>
      <c r="O967">
        <v>2</v>
      </c>
      <c r="P967">
        <v>6</v>
      </c>
      <c r="Q967">
        <v>3</v>
      </c>
      <c r="R967">
        <v>11</v>
      </c>
      <c r="S967">
        <v>3</v>
      </c>
      <c r="T967" t="s">
        <v>125</v>
      </c>
    </row>
    <row r="968" spans="1:20" x14ac:dyDescent="0.3">
      <c r="A968">
        <v>4786</v>
      </c>
      <c r="B968">
        <v>1977</v>
      </c>
      <c r="C968" t="s">
        <v>28</v>
      </c>
      <c r="D968" t="s">
        <v>33</v>
      </c>
      <c r="E968" s="2">
        <v>75330</v>
      </c>
      <c r="F968">
        <v>1</v>
      </c>
      <c r="G968">
        <v>1</v>
      </c>
      <c r="H968" s="3">
        <v>41186</v>
      </c>
      <c r="I968">
        <v>94</v>
      </c>
      <c r="J968" s="10">
        <v>555</v>
      </c>
      <c r="K968" s="10">
        <v>82</v>
      </c>
      <c r="L968" s="10">
        <v>257</v>
      </c>
      <c r="M968" s="10">
        <v>93</v>
      </c>
      <c r="N968" s="10">
        <v>61</v>
      </c>
      <c r="O968">
        <v>4</v>
      </c>
      <c r="P968">
        <v>10</v>
      </c>
      <c r="Q968">
        <v>3</v>
      </c>
      <c r="R968">
        <v>12</v>
      </c>
      <c r="S968">
        <v>6</v>
      </c>
      <c r="T968" t="s">
        <v>130</v>
      </c>
    </row>
    <row r="969" spans="1:20" x14ac:dyDescent="0.3">
      <c r="A969">
        <v>4789</v>
      </c>
      <c r="B969">
        <v>1953</v>
      </c>
      <c r="C969" t="s">
        <v>28</v>
      </c>
      <c r="D969" t="s">
        <v>35</v>
      </c>
      <c r="E969" s="2">
        <v>80812</v>
      </c>
      <c r="F969">
        <v>0</v>
      </c>
      <c r="G969">
        <v>0</v>
      </c>
      <c r="H969" s="3">
        <v>41534</v>
      </c>
      <c r="I969">
        <v>95</v>
      </c>
      <c r="J969" s="10">
        <v>769</v>
      </c>
      <c r="K969" s="10">
        <v>22</v>
      </c>
      <c r="L969" s="10">
        <v>500</v>
      </c>
      <c r="M969" s="10">
        <v>210</v>
      </c>
      <c r="N969" s="10">
        <v>143</v>
      </c>
      <c r="O969">
        <v>1</v>
      </c>
      <c r="P969">
        <v>4</v>
      </c>
      <c r="Q969">
        <v>8</v>
      </c>
      <c r="R969">
        <v>5</v>
      </c>
      <c r="S969">
        <v>2</v>
      </c>
      <c r="T969" t="s">
        <v>128</v>
      </c>
    </row>
    <row r="970" spans="1:20" x14ac:dyDescent="0.3">
      <c r="A970">
        <v>4790</v>
      </c>
      <c r="B970">
        <v>1958</v>
      </c>
      <c r="C970" t="s">
        <v>28</v>
      </c>
      <c r="D970" t="s">
        <v>29</v>
      </c>
      <c r="E970" s="2">
        <v>79803</v>
      </c>
      <c r="F970">
        <v>0</v>
      </c>
      <c r="G970">
        <v>1</v>
      </c>
      <c r="H970" s="3">
        <v>41792</v>
      </c>
      <c r="I970">
        <v>54</v>
      </c>
      <c r="J970" s="10">
        <v>574</v>
      </c>
      <c r="K970" s="10">
        <v>8</v>
      </c>
      <c r="L970" s="10">
        <v>216</v>
      </c>
      <c r="M970" s="10">
        <v>21</v>
      </c>
      <c r="N970" s="10">
        <v>16</v>
      </c>
      <c r="O970">
        <v>1</v>
      </c>
      <c r="P970">
        <v>4</v>
      </c>
      <c r="Q970">
        <v>3</v>
      </c>
      <c r="R970">
        <v>5</v>
      </c>
      <c r="S970">
        <v>1</v>
      </c>
      <c r="T970" t="s">
        <v>127</v>
      </c>
    </row>
    <row r="971" spans="1:20" x14ac:dyDescent="0.3">
      <c r="A971">
        <v>4791</v>
      </c>
      <c r="B971">
        <v>1980</v>
      </c>
      <c r="C971" t="s">
        <v>28</v>
      </c>
      <c r="D971" t="s">
        <v>35</v>
      </c>
      <c r="E971" s="2">
        <v>44964</v>
      </c>
      <c r="F971">
        <v>1</v>
      </c>
      <c r="G971">
        <v>1</v>
      </c>
      <c r="H971" s="3">
        <v>41259</v>
      </c>
      <c r="I971">
        <v>35</v>
      </c>
      <c r="J971" s="10">
        <v>19</v>
      </c>
      <c r="K971" s="10">
        <v>1</v>
      </c>
      <c r="L971" s="10">
        <v>17</v>
      </c>
      <c r="M971" s="10">
        <v>2</v>
      </c>
      <c r="N971" s="10">
        <v>0</v>
      </c>
      <c r="O971">
        <v>1</v>
      </c>
      <c r="P971">
        <v>1</v>
      </c>
      <c r="Q971">
        <v>0</v>
      </c>
      <c r="R971">
        <v>3</v>
      </c>
      <c r="S971">
        <v>8</v>
      </c>
      <c r="T971" t="s">
        <v>131</v>
      </c>
    </row>
    <row r="972" spans="1:20" x14ac:dyDescent="0.3">
      <c r="A972">
        <v>4796</v>
      </c>
      <c r="B972">
        <v>1952</v>
      </c>
      <c r="C972" t="s">
        <v>28</v>
      </c>
      <c r="D972" t="s">
        <v>29</v>
      </c>
      <c r="E972" s="2">
        <v>49638</v>
      </c>
      <c r="F972">
        <v>0</v>
      </c>
      <c r="G972">
        <v>1</v>
      </c>
      <c r="H972" s="3">
        <v>41748</v>
      </c>
      <c r="I972">
        <v>71</v>
      </c>
      <c r="J972" s="10">
        <v>18</v>
      </c>
      <c r="K972" s="10">
        <v>10</v>
      </c>
      <c r="L972" s="10">
        <v>3</v>
      </c>
      <c r="M972" s="10">
        <v>3</v>
      </c>
      <c r="N972" s="10">
        <v>5</v>
      </c>
      <c r="O972">
        <v>1</v>
      </c>
      <c r="P972">
        <v>1</v>
      </c>
      <c r="Q972">
        <v>0</v>
      </c>
      <c r="R972">
        <v>3</v>
      </c>
      <c r="S972">
        <v>2</v>
      </c>
      <c r="T972" t="s">
        <v>127</v>
      </c>
    </row>
    <row r="973" spans="1:20" x14ac:dyDescent="0.3">
      <c r="A973">
        <v>4808</v>
      </c>
      <c r="B973">
        <v>1956</v>
      </c>
      <c r="C973" t="s">
        <v>28</v>
      </c>
      <c r="D973" t="s">
        <v>33</v>
      </c>
      <c r="E973" s="2">
        <v>15759</v>
      </c>
      <c r="F973">
        <v>0</v>
      </c>
      <c r="G973">
        <v>0</v>
      </c>
      <c r="H973" s="3">
        <v>41522</v>
      </c>
      <c r="I973">
        <v>12</v>
      </c>
      <c r="J973" s="10">
        <v>1</v>
      </c>
      <c r="K973" s="10">
        <v>2</v>
      </c>
      <c r="L973" s="10">
        <v>5</v>
      </c>
      <c r="M973" s="10">
        <v>6</v>
      </c>
      <c r="N973" s="10">
        <v>0</v>
      </c>
      <c r="O973">
        <v>1</v>
      </c>
      <c r="P973">
        <v>1</v>
      </c>
      <c r="Q973">
        <v>0</v>
      </c>
      <c r="R973">
        <v>2</v>
      </c>
      <c r="S973">
        <v>7</v>
      </c>
      <c r="T973" t="s">
        <v>127</v>
      </c>
    </row>
    <row r="974" spans="1:20" x14ac:dyDescent="0.3">
      <c r="A974">
        <v>4817</v>
      </c>
      <c r="B974">
        <v>1956</v>
      </c>
      <c r="C974" t="s">
        <v>28</v>
      </c>
      <c r="D974" t="s">
        <v>29</v>
      </c>
      <c r="E974" s="2">
        <v>22304</v>
      </c>
      <c r="F974">
        <v>0</v>
      </c>
      <c r="G974">
        <v>0</v>
      </c>
      <c r="H974" s="3">
        <v>41125</v>
      </c>
      <c r="I974">
        <v>91</v>
      </c>
      <c r="J974" s="10">
        <v>3</v>
      </c>
      <c r="K974" s="10">
        <v>2</v>
      </c>
      <c r="L974" s="10">
        <v>7</v>
      </c>
      <c r="M974" s="10">
        <v>0</v>
      </c>
      <c r="N974" s="10">
        <v>4</v>
      </c>
      <c r="O974">
        <v>1</v>
      </c>
      <c r="P974">
        <v>1</v>
      </c>
      <c r="Q974">
        <v>0</v>
      </c>
      <c r="R974">
        <v>2</v>
      </c>
      <c r="S974">
        <v>8</v>
      </c>
      <c r="T974" t="s">
        <v>127</v>
      </c>
    </row>
    <row r="975" spans="1:20" x14ac:dyDescent="0.3">
      <c r="A975">
        <v>4827</v>
      </c>
      <c r="B975">
        <v>1956</v>
      </c>
      <c r="C975" t="s">
        <v>37</v>
      </c>
      <c r="D975" t="s">
        <v>31</v>
      </c>
      <c r="E975" s="2">
        <v>54998</v>
      </c>
      <c r="F975">
        <v>0</v>
      </c>
      <c r="G975">
        <v>1</v>
      </c>
      <c r="H975" s="3">
        <v>41343</v>
      </c>
      <c r="I975">
        <v>3</v>
      </c>
      <c r="J975" s="10">
        <v>154</v>
      </c>
      <c r="K975" s="10">
        <v>22</v>
      </c>
      <c r="L975" s="10">
        <v>202</v>
      </c>
      <c r="M975" s="10">
        <v>39</v>
      </c>
      <c r="N975" s="10">
        <v>30</v>
      </c>
      <c r="O975">
        <v>5</v>
      </c>
      <c r="P975">
        <v>4</v>
      </c>
      <c r="Q975">
        <v>2</v>
      </c>
      <c r="R975">
        <v>9</v>
      </c>
      <c r="S975">
        <v>4</v>
      </c>
      <c r="T975" t="s">
        <v>127</v>
      </c>
    </row>
    <row r="976" spans="1:20" x14ac:dyDescent="0.3">
      <c r="A976">
        <v>4828</v>
      </c>
      <c r="B976">
        <v>1954</v>
      </c>
      <c r="C976" t="s">
        <v>28</v>
      </c>
      <c r="D976" t="s">
        <v>29</v>
      </c>
      <c r="E976" s="2">
        <v>79865</v>
      </c>
      <c r="F976">
        <v>0</v>
      </c>
      <c r="G976">
        <v>1</v>
      </c>
      <c r="H976" s="3">
        <v>41808</v>
      </c>
      <c r="I976">
        <v>12</v>
      </c>
      <c r="J976" s="10">
        <v>71</v>
      </c>
      <c r="K976" s="10">
        <v>99</v>
      </c>
      <c r="L976" s="10">
        <v>278</v>
      </c>
      <c r="M976" s="10">
        <v>185</v>
      </c>
      <c r="N976" s="10">
        <v>121</v>
      </c>
      <c r="O976">
        <v>1</v>
      </c>
      <c r="P976">
        <v>5</v>
      </c>
      <c r="Q976">
        <v>10</v>
      </c>
      <c r="R976">
        <v>5</v>
      </c>
      <c r="S976">
        <v>1</v>
      </c>
      <c r="T976" t="s">
        <v>125</v>
      </c>
    </row>
    <row r="977" spans="1:20" x14ac:dyDescent="0.3">
      <c r="A977">
        <v>4832</v>
      </c>
      <c r="B977">
        <v>1979</v>
      </c>
      <c r="C977" t="s">
        <v>28</v>
      </c>
      <c r="D977" t="s">
        <v>33</v>
      </c>
      <c r="E977" s="2">
        <v>27244</v>
      </c>
      <c r="F977">
        <v>1</v>
      </c>
      <c r="G977">
        <v>0</v>
      </c>
      <c r="H977" s="3">
        <v>41705</v>
      </c>
      <c r="I977">
        <v>84</v>
      </c>
      <c r="J977" s="10">
        <v>6</v>
      </c>
      <c r="K977" s="10">
        <v>5</v>
      </c>
      <c r="L977" s="10">
        <v>17</v>
      </c>
      <c r="M977" s="10">
        <v>3</v>
      </c>
      <c r="N977" s="10">
        <v>24</v>
      </c>
      <c r="O977">
        <v>2</v>
      </c>
      <c r="P977">
        <v>2</v>
      </c>
      <c r="Q977">
        <v>2</v>
      </c>
      <c r="R977">
        <v>2</v>
      </c>
      <c r="S977">
        <v>7</v>
      </c>
      <c r="T977" t="s">
        <v>127</v>
      </c>
    </row>
    <row r="978" spans="1:20" x14ac:dyDescent="0.3">
      <c r="A978">
        <v>4837</v>
      </c>
      <c r="B978">
        <v>1965</v>
      </c>
      <c r="C978" t="s">
        <v>37</v>
      </c>
      <c r="D978" t="s">
        <v>33</v>
      </c>
      <c r="E978" s="2">
        <v>71322</v>
      </c>
      <c r="F978">
        <v>0</v>
      </c>
      <c r="G978">
        <v>1</v>
      </c>
      <c r="H978" s="3">
        <v>41321</v>
      </c>
      <c r="I978">
        <v>57</v>
      </c>
      <c r="J978" s="10">
        <v>753</v>
      </c>
      <c r="K978" s="10">
        <v>43</v>
      </c>
      <c r="L978" s="10">
        <v>226</v>
      </c>
      <c r="M978" s="10">
        <v>69</v>
      </c>
      <c r="N978" s="10">
        <v>10</v>
      </c>
      <c r="O978">
        <v>2</v>
      </c>
      <c r="P978">
        <v>8</v>
      </c>
      <c r="Q978">
        <v>5</v>
      </c>
      <c r="R978">
        <v>13</v>
      </c>
      <c r="S978">
        <v>4</v>
      </c>
      <c r="T978" t="s">
        <v>127</v>
      </c>
    </row>
    <row r="979" spans="1:20" x14ac:dyDescent="0.3">
      <c r="A979">
        <v>4838</v>
      </c>
      <c r="B979">
        <v>1978</v>
      </c>
      <c r="C979" t="s">
        <v>28</v>
      </c>
      <c r="D979" t="s">
        <v>35</v>
      </c>
      <c r="E979" s="2">
        <v>22775</v>
      </c>
      <c r="F979">
        <v>1</v>
      </c>
      <c r="G979">
        <v>0</v>
      </c>
      <c r="H979" s="3">
        <v>41444</v>
      </c>
      <c r="I979">
        <v>40</v>
      </c>
      <c r="J979" s="10">
        <v>5</v>
      </c>
      <c r="K979" s="10">
        <v>1</v>
      </c>
      <c r="L979" s="10">
        <v>8</v>
      </c>
      <c r="M979" s="10">
        <v>0</v>
      </c>
      <c r="N979" s="10">
        <v>0</v>
      </c>
      <c r="O979">
        <v>1</v>
      </c>
      <c r="P979">
        <v>1</v>
      </c>
      <c r="Q979">
        <v>0</v>
      </c>
      <c r="R979">
        <v>2</v>
      </c>
      <c r="S979">
        <v>8</v>
      </c>
      <c r="T979" t="s">
        <v>128</v>
      </c>
    </row>
    <row r="980" spans="1:20" x14ac:dyDescent="0.3">
      <c r="A980">
        <v>4843</v>
      </c>
      <c r="B980">
        <v>1952</v>
      </c>
      <c r="C980" t="s">
        <v>28</v>
      </c>
      <c r="D980" t="s">
        <v>31</v>
      </c>
      <c r="E980" s="2">
        <v>75127</v>
      </c>
      <c r="F980">
        <v>0</v>
      </c>
      <c r="G980">
        <v>0</v>
      </c>
      <c r="H980" s="3">
        <v>41781</v>
      </c>
      <c r="I980">
        <v>92</v>
      </c>
      <c r="J980" s="10">
        <v>203</v>
      </c>
      <c r="K980" s="10">
        <v>35</v>
      </c>
      <c r="L980" s="10">
        <v>305</v>
      </c>
      <c r="M980" s="10">
        <v>46</v>
      </c>
      <c r="N980" s="10">
        <v>17</v>
      </c>
      <c r="O980">
        <v>1</v>
      </c>
      <c r="P980">
        <v>2</v>
      </c>
      <c r="Q980">
        <v>11</v>
      </c>
      <c r="R980">
        <v>5</v>
      </c>
      <c r="S980">
        <v>1</v>
      </c>
      <c r="T980" t="s">
        <v>125</v>
      </c>
    </row>
    <row r="981" spans="1:20" x14ac:dyDescent="0.3">
      <c r="A981">
        <v>4855</v>
      </c>
      <c r="B981">
        <v>1974</v>
      </c>
      <c r="C981" t="s">
        <v>37</v>
      </c>
      <c r="D981" t="s">
        <v>35</v>
      </c>
      <c r="E981" s="2">
        <v>30351</v>
      </c>
      <c r="F981">
        <v>1</v>
      </c>
      <c r="G981">
        <v>0</v>
      </c>
      <c r="H981" s="3">
        <v>41431</v>
      </c>
      <c r="I981">
        <v>19</v>
      </c>
      <c r="J981" s="10">
        <v>14</v>
      </c>
      <c r="K981" s="10">
        <v>0</v>
      </c>
      <c r="L981" s="10">
        <v>24</v>
      </c>
      <c r="M981" s="10">
        <v>3</v>
      </c>
      <c r="N981" s="10">
        <v>3</v>
      </c>
      <c r="O981">
        <v>1</v>
      </c>
      <c r="P981">
        <v>3</v>
      </c>
      <c r="Q981">
        <v>0</v>
      </c>
      <c r="R981">
        <v>2</v>
      </c>
      <c r="S981">
        <v>9</v>
      </c>
      <c r="T981" t="s">
        <v>130</v>
      </c>
    </row>
    <row r="982" spans="1:20" x14ac:dyDescent="0.3">
      <c r="A982">
        <v>4856</v>
      </c>
      <c r="B982">
        <v>1957</v>
      </c>
      <c r="C982" t="s">
        <v>133</v>
      </c>
      <c r="D982" t="s">
        <v>33</v>
      </c>
      <c r="E982" s="2">
        <v>82347</v>
      </c>
      <c r="F982">
        <v>0</v>
      </c>
      <c r="G982">
        <v>0</v>
      </c>
      <c r="H982" s="3">
        <v>41219</v>
      </c>
      <c r="I982">
        <v>38</v>
      </c>
      <c r="J982" s="10">
        <v>556</v>
      </c>
      <c r="K982" s="10">
        <v>54</v>
      </c>
      <c r="L982" s="10">
        <v>845</v>
      </c>
      <c r="M982" s="10">
        <v>202</v>
      </c>
      <c r="N982" s="10">
        <v>133</v>
      </c>
      <c r="O982">
        <v>1</v>
      </c>
      <c r="P982">
        <v>7</v>
      </c>
      <c r="Q982">
        <v>7</v>
      </c>
      <c r="R982">
        <v>10</v>
      </c>
      <c r="S982">
        <v>3</v>
      </c>
      <c r="T982" t="s">
        <v>128</v>
      </c>
    </row>
    <row r="983" spans="1:20" x14ac:dyDescent="0.3">
      <c r="A983">
        <v>4860</v>
      </c>
      <c r="B983">
        <v>1970</v>
      </c>
      <c r="C983" t="s">
        <v>28</v>
      </c>
      <c r="D983" t="s">
        <v>31</v>
      </c>
      <c r="E983" s="2">
        <v>24206</v>
      </c>
      <c r="F983">
        <v>1</v>
      </c>
      <c r="G983">
        <v>0</v>
      </c>
      <c r="H983" s="3">
        <v>41341</v>
      </c>
      <c r="I983">
        <v>66</v>
      </c>
      <c r="J983" s="10">
        <v>7</v>
      </c>
      <c r="K983" s="10">
        <v>2</v>
      </c>
      <c r="L983" s="10">
        <v>8</v>
      </c>
      <c r="M983" s="10">
        <v>3</v>
      </c>
      <c r="N983" s="10">
        <v>2</v>
      </c>
      <c r="O983">
        <v>1</v>
      </c>
      <c r="P983">
        <v>1</v>
      </c>
      <c r="Q983">
        <v>0</v>
      </c>
      <c r="R983">
        <v>3</v>
      </c>
      <c r="S983">
        <v>6</v>
      </c>
      <c r="T983" t="s">
        <v>127</v>
      </c>
    </row>
    <row r="984" spans="1:20" x14ac:dyDescent="0.3">
      <c r="A984">
        <v>4864</v>
      </c>
      <c r="B984">
        <v>1977</v>
      </c>
      <c r="C984" t="s">
        <v>28</v>
      </c>
      <c r="D984" t="s">
        <v>33</v>
      </c>
      <c r="E984" s="2">
        <v>34380</v>
      </c>
      <c r="F984">
        <v>1</v>
      </c>
      <c r="G984">
        <v>0</v>
      </c>
      <c r="H984" s="3">
        <v>41396</v>
      </c>
      <c r="I984">
        <v>68</v>
      </c>
      <c r="J984" s="10">
        <v>72</v>
      </c>
      <c r="K984" s="10">
        <v>7</v>
      </c>
      <c r="L984" s="10">
        <v>58</v>
      </c>
      <c r="M984" s="10">
        <v>13</v>
      </c>
      <c r="N984" s="10">
        <v>1</v>
      </c>
      <c r="O984">
        <v>4</v>
      </c>
      <c r="P984">
        <v>4</v>
      </c>
      <c r="Q984">
        <v>1</v>
      </c>
      <c r="R984">
        <v>3</v>
      </c>
      <c r="S984">
        <v>8</v>
      </c>
      <c r="T984" t="s">
        <v>126</v>
      </c>
    </row>
    <row r="985" spans="1:20" x14ac:dyDescent="0.3">
      <c r="A985">
        <v>4865</v>
      </c>
      <c r="B985">
        <v>1974</v>
      </c>
      <c r="C985" t="s">
        <v>41</v>
      </c>
      <c r="D985" t="s">
        <v>29</v>
      </c>
      <c r="E985" s="2">
        <v>53367</v>
      </c>
      <c r="F985">
        <v>1</v>
      </c>
      <c r="G985">
        <v>1</v>
      </c>
      <c r="H985" s="3">
        <v>41517</v>
      </c>
      <c r="I985">
        <v>2</v>
      </c>
      <c r="J985" s="10">
        <v>229</v>
      </c>
      <c r="K985" s="10">
        <v>7</v>
      </c>
      <c r="L985" s="10">
        <v>140</v>
      </c>
      <c r="M985" s="10">
        <v>10</v>
      </c>
      <c r="N985" s="10">
        <v>3</v>
      </c>
      <c r="O985">
        <v>7</v>
      </c>
      <c r="P985">
        <v>5</v>
      </c>
      <c r="Q985">
        <v>1</v>
      </c>
      <c r="R985">
        <v>8</v>
      </c>
      <c r="S985">
        <v>7</v>
      </c>
      <c r="T985" t="s">
        <v>131</v>
      </c>
    </row>
    <row r="986" spans="1:20" x14ac:dyDescent="0.3">
      <c r="A986">
        <v>4867</v>
      </c>
      <c r="B986">
        <v>1968</v>
      </c>
      <c r="C986" t="s">
        <v>37</v>
      </c>
      <c r="D986" t="s">
        <v>31</v>
      </c>
      <c r="E986" s="2">
        <v>38236</v>
      </c>
      <c r="F986">
        <v>1</v>
      </c>
      <c r="G986">
        <v>1</v>
      </c>
      <c r="H986" s="3">
        <v>41537</v>
      </c>
      <c r="I986">
        <v>2</v>
      </c>
      <c r="J986" s="10">
        <v>58</v>
      </c>
      <c r="K986" s="10">
        <v>0</v>
      </c>
      <c r="L986" s="10">
        <v>18</v>
      </c>
      <c r="M986" s="10">
        <v>2</v>
      </c>
      <c r="N986" s="10">
        <v>0</v>
      </c>
      <c r="O986">
        <v>4</v>
      </c>
      <c r="P986">
        <v>3</v>
      </c>
      <c r="Q986">
        <v>0</v>
      </c>
      <c r="R986">
        <v>4</v>
      </c>
      <c r="S986">
        <v>7</v>
      </c>
      <c r="T986" t="s">
        <v>127</v>
      </c>
    </row>
    <row r="987" spans="1:20" x14ac:dyDescent="0.3">
      <c r="A987">
        <v>4877</v>
      </c>
      <c r="B987">
        <v>1973</v>
      </c>
      <c r="C987" t="s">
        <v>41</v>
      </c>
      <c r="D987" t="s">
        <v>33</v>
      </c>
      <c r="E987" s="2">
        <v>38576</v>
      </c>
      <c r="F987">
        <v>0</v>
      </c>
      <c r="G987">
        <v>1</v>
      </c>
      <c r="H987" s="3">
        <v>41702</v>
      </c>
      <c r="I987">
        <v>2</v>
      </c>
      <c r="J987" s="10">
        <v>34</v>
      </c>
      <c r="K987" s="10">
        <v>0</v>
      </c>
      <c r="L987" s="10">
        <v>7</v>
      </c>
      <c r="M987" s="10">
        <v>0</v>
      </c>
      <c r="N987" s="10">
        <v>0</v>
      </c>
      <c r="O987">
        <v>1</v>
      </c>
      <c r="P987">
        <v>1</v>
      </c>
      <c r="Q987">
        <v>0</v>
      </c>
      <c r="R987">
        <v>3</v>
      </c>
      <c r="S987">
        <v>7</v>
      </c>
      <c r="T987" t="s">
        <v>128</v>
      </c>
    </row>
    <row r="988" spans="1:20" x14ac:dyDescent="0.3">
      <c r="A988">
        <v>4887</v>
      </c>
      <c r="B988">
        <v>1976</v>
      </c>
      <c r="C988" t="s">
        <v>37</v>
      </c>
      <c r="D988" t="s">
        <v>29</v>
      </c>
      <c r="E988" s="2">
        <v>55412</v>
      </c>
      <c r="F988">
        <v>1</v>
      </c>
      <c r="G988">
        <v>1</v>
      </c>
      <c r="H988" s="3">
        <v>41600</v>
      </c>
      <c r="I988">
        <v>65</v>
      </c>
      <c r="J988" s="10">
        <v>10</v>
      </c>
      <c r="K988" s="10">
        <v>5</v>
      </c>
      <c r="L988" s="10">
        <v>28</v>
      </c>
      <c r="M988" s="10">
        <v>11</v>
      </c>
      <c r="N988" s="10">
        <v>1</v>
      </c>
      <c r="O988">
        <v>1</v>
      </c>
      <c r="P988">
        <v>2</v>
      </c>
      <c r="Q988">
        <v>0</v>
      </c>
      <c r="R988">
        <v>3</v>
      </c>
      <c r="S988">
        <v>5</v>
      </c>
      <c r="T988" t="s">
        <v>126</v>
      </c>
    </row>
    <row r="989" spans="1:20" x14ac:dyDescent="0.3">
      <c r="A989">
        <v>4910</v>
      </c>
      <c r="B989">
        <v>1967</v>
      </c>
      <c r="C989" t="s">
        <v>28</v>
      </c>
      <c r="D989" t="s">
        <v>29</v>
      </c>
      <c r="E989" s="2">
        <v>68743</v>
      </c>
      <c r="F989">
        <v>0</v>
      </c>
      <c r="G989">
        <v>0</v>
      </c>
      <c r="H989" s="3">
        <v>41151</v>
      </c>
      <c r="I989">
        <v>81</v>
      </c>
      <c r="J989" s="10">
        <v>1132</v>
      </c>
      <c r="K989" s="10">
        <v>134</v>
      </c>
      <c r="L989" s="10">
        <v>384</v>
      </c>
      <c r="M989" s="10">
        <v>175</v>
      </c>
      <c r="N989" s="10">
        <v>134</v>
      </c>
      <c r="O989">
        <v>1</v>
      </c>
      <c r="P989">
        <v>11</v>
      </c>
      <c r="Q989">
        <v>5</v>
      </c>
      <c r="R989">
        <v>13</v>
      </c>
      <c r="S989">
        <v>7</v>
      </c>
      <c r="T989" t="s">
        <v>130</v>
      </c>
    </row>
    <row r="990" spans="1:20" x14ac:dyDescent="0.3">
      <c r="A990">
        <v>4915</v>
      </c>
      <c r="B990">
        <v>1956</v>
      </c>
      <c r="C990" t="s">
        <v>133</v>
      </c>
      <c r="D990" t="s">
        <v>33</v>
      </c>
      <c r="E990" s="2">
        <v>53230</v>
      </c>
      <c r="F990">
        <v>0</v>
      </c>
      <c r="G990">
        <v>1</v>
      </c>
      <c r="H990" s="3">
        <v>41124</v>
      </c>
      <c r="I990">
        <v>86</v>
      </c>
      <c r="J990" s="10">
        <v>176</v>
      </c>
      <c r="K990" s="10">
        <v>72</v>
      </c>
      <c r="L990" s="10">
        <v>98</v>
      </c>
      <c r="M990" s="10">
        <v>136</v>
      </c>
      <c r="N990" s="10">
        <v>21</v>
      </c>
      <c r="O990">
        <v>4</v>
      </c>
      <c r="P990">
        <v>5</v>
      </c>
      <c r="Q990">
        <v>2</v>
      </c>
      <c r="R990">
        <v>12</v>
      </c>
      <c r="S990">
        <v>5</v>
      </c>
      <c r="T990" t="s">
        <v>129</v>
      </c>
    </row>
    <row r="991" spans="1:20" x14ac:dyDescent="0.3">
      <c r="A991">
        <v>4927</v>
      </c>
      <c r="B991">
        <v>1971</v>
      </c>
      <c r="C991" t="s">
        <v>28</v>
      </c>
      <c r="D991" t="s">
        <v>35</v>
      </c>
      <c r="E991" s="2">
        <v>16626</v>
      </c>
      <c r="F991">
        <v>2</v>
      </c>
      <c r="G991">
        <v>0</v>
      </c>
      <c r="H991" s="3">
        <v>41654</v>
      </c>
      <c r="I991">
        <v>76</v>
      </c>
      <c r="J991" s="10">
        <v>8</v>
      </c>
      <c r="K991" s="10">
        <v>3</v>
      </c>
      <c r="L991" s="10">
        <v>22</v>
      </c>
      <c r="M991" s="10">
        <v>21</v>
      </c>
      <c r="N991" s="10">
        <v>1</v>
      </c>
      <c r="O991">
        <v>3</v>
      </c>
      <c r="P991">
        <v>3</v>
      </c>
      <c r="Q991">
        <v>0</v>
      </c>
      <c r="R991">
        <v>3</v>
      </c>
      <c r="S991">
        <v>9</v>
      </c>
      <c r="T991" t="s">
        <v>125</v>
      </c>
    </row>
    <row r="992" spans="1:20" x14ac:dyDescent="0.3">
      <c r="A992">
        <v>4931</v>
      </c>
      <c r="B992">
        <v>1977</v>
      </c>
      <c r="C992" t="s">
        <v>28</v>
      </c>
      <c r="D992" t="s">
        <v>35</v>
      </c>
      <c r="E992" s="2">
        <v>157146</v>
      </c>
      <c r="F992">
        <v>0</v>
      </c>
      <c r="G992">
        <v>0</v>
      </c>
      <c r="H992" s="3">
        <v>41393</v>
      </c>
      <c r="I992">
        <v>13</v>
      </c>
      <c r="J992" s="10">
        <v>1</v>
      </c>
      <c r="K992" s="10">
        <v>0</v>
      </c>
      <c r="L992" s="10">
        <v>1725</v>
      </c>
      <c r="M992" s="10">
        <v>2</v>
      </c>
      <c r="N992" s="10">
        <v>1</v>
      </c>
      <c r="O992">
        <v>0</v>
      </c>
      <c r="P992">
        <v>0</v>
      </c>
      <c r="Q992">
        <v>28</v>
      </c>
      <c r="R992">
        <v>0</v>
      </c>
      <c r="S992">
        <v>1</v>
      </c>
      <c r="T992" t="s">
        <v>125</v>
      </c>
    </row>
    <row r="993" spans="1:20" x14ac:dyDescent="0.3">
      <c r="A993">
        <v>4937</v>
      </c>
      <c r="B993">
        <v>1973</v>
      </c>
      <c r="C993" t="s">
        <v>133</v>
      </c>
      <c r="D993" t="s">
        <v>33</v>
      </c>
      <c r="E993" s="2">
        <v>46094</v>
      </c>
      <c r="F993">
        <v>1</v>
      </c>
      <c r="G993">
        <v>1</v>
      </c>
      <c r="H993" s="3">
        <v>41800</v>
      </c>
      <c r="I993">
        <v>62</v>
      </c>
      <c r="J993" s="10">
        <v>12</v>
      </c>
      <c r="K993" s="10">
        <v>2</v>
      </c>
      <c r="L993" s="10">
        <v>20</v>
      </c>
      <c r="M993" s="10">
        <v>3</v>
      </c>
      <c r="N993" s="10">
        <v>2</v>
      </c>
      <c r="O993">
        <v>1</v>
      </c>
      <c r="P993">
        <v>1</v>
      </c>
      <c r="Q993">
        <v>0</v>
      </c>
      <c r="R993">
        <v>3</v>
      </c>
      <c r="S993">
        <v>7</v>
      </c>
      <c r="T993" t="s">
        <v>127</v>
      </c>
    </row>
    <row r="994" spans="1:20" x14ac:dyDescent="0.3">
      <c r="A994">
        <v>4939</v>
      </c>
      <c r="B994">
        <v>1946</v>
      </c>
      <c r="C994" t="s">
        <v>28</v>
      </c>
      <c r="D994" t="s">
        <v>35</v>
      </c>
      <c r="E994" s="2">
        <v>37760</v>
      </c>
      <c r="F994">
        <v>0</v>
      </c>
      <c r="G994">
        <v>0</v>
      </c>
      <c r="H994" s="3">
        <v>41152</v>
      </c>
      <c r="I994">
        <v>20</v>
      </c>
      <c r="J994" s="10">
        <v>84</v>
      </c>
      <c r="K994" s="10">
        <v>5</v>
      </c>
      <c r="L994" s="10">
        <v>38</v>
      </c>
      <c r="M994" s="10">
        <v>150</v>
      </c>
      <c r="N994" s="10">
        <v>12</v>
      </c>
      <c r="O994">
        <v>2</v>
      </c>
      <c r="P994">
        <v>4</v>
      </c>
      <c r="Q994">
        <v>1</v>
      </c>
      <c r="R994">
        <v>6</v>
      </c>
      <c r="S994">
        <v>7</v>
      </c>
      <c r="T994" t="s">
        <v>130</v>
      </c>
    </row>
    <row r="995" spans="1:20" x14ac:dyDescent="0.3">
      <c r="A995">
        <v>4943</v>
      </c>
      <c r="B995">
        <v>1953</v>
      </c>
      <c r="C995" t="s">
        <v>28</v>
      </c>
      <c r="D995" t="s">
        <v>33</v>
      </c>
      <c r="E995" s="2">
        <v>70503</v>
      </c>
      <c r="F995">
        <v>0</v>
      </c>
      <c r="G995">
        <v>0</v>
      </c>
      <c r="H995" s="3">
        <v>41182</v>
      </c>
      <c r="I995">
        <v>73</v>
      </c>
      <c r="J995" s="10">
        <v>1379</v>
      </c>
      <c r="K995" s="10">
        <v>33</v>
      </c>
      <c r="L995" s="10">
        <v>216</v>
      </c>
      <c r="M995" s="10">
        <v>0</v>
      </c>
      <c r="N995" s="10">
        <v>33</v>
      </c>
      <c r="O995">
        <v>1</v>
      </c>
      <c r="P995">
        <v>2</v>
      </c>
      <c r="Q995">
        <v>4</v>
      </c>
      <c r="R995">
        <v>9</v>
      </c>
      <c r="S995">
        <v>6</v>
      </c>
      <c r="T995" t="s">
        <v>127</v>
      </c>
    </row>
    <row r="996" spans="1:20" x14ac:dyDescent="0.3">
      <c r="A996">
        <v>4944</v>
      </c>
      <c r="B996">
        <v>1959</v>
      </c>
      <c r="C996" t="s">
        <v>28</v>
      </c>
      <c r="D996" t="s">
        <v>35</v>
      </c>
      <c r="E996" s="2">
        <v>71367</v>
      </c>
      <c r="F996">
        <v>0</v>
      </c>
      <c r="G996">
        <v>0</v>
      </c>
      <c r="H996" s="3">
        <v>41509</v>
      </c>
      <c r="I996">
        <v>24</v>
      </c>
      <c r="J996" s="10">
        <v>227</v>
      </c>
      <c r="K996" s="10">
        <v>23</v>
      </c>
      <c r="L996" s="10">
        <v>389</v>
      </c>
      <c r="M996" s="10">
        <v>42</v>
      </c>
      <c r="N996" s="10">
        <v>21</v>
      </c>
      <c r="O996">
        <v>1</v>
      </c>
      <c r="P996">
        <v>4</v>
      </c>
      <c r="Q996">
        <v>5</v>
      </c>
      <c r="R996">
        <v>7</v>
      </c>
      <c r="S996">
        <v>2</v>
      </c>
      <c r="T996" t="s">
        <v>127</v>
      </c>
    </row>
    <row r="997" spans="1:20" x14ac:dyDescent="0.3">
      <c r="A997">
        <v>4945</v>
      </c>
      <c r="B997">
        <v>1953</v>
      </c>
      <c r="C997" t="s">
        <v>28</v>
      </c>
      <c r="D997" t="s">
        <v>42</v>
      </c>
      <c r="E997" s="2">
        <v>53653</v>
      </c>
      <c r="F997">
        <v>0</v>
      </c>
      <c r="G997">
        <v>0</v>
      </c>
      <c r="H997" s="3">
        <v>41220</v>
      </c>
      <c r="I997">
        <v>29</v>
      </c>
      <c r="J997" s="10">
        <v>815</v>
      </c>
      <c r="K997" s="10">
        <v>10</v>
      </c>
      <c r="L997" s="10">
        <v>239</v>
      </c>
      <c r="M997" s="10">
        <v>28</v>
      </c>
      <c r="N997" s="10">
        <v>10</v>
      </c>
      <c r="O997">
        <v>2</v>
      </c>
      <c r="P997">
        <v>10</v>
      </c>
      <c r="Q997">
        <v>4</v>
      </c>
      <c r="R997">
        <v>12</v>
      </c>
      <c r="S997">
        <v>6</v>
      </c>
      <c r="T997" t="s">
        <v>127</v>
      </c>
    </row>
    <row r="998" spans="1:20" x14ac:dyDescent="0.3">
      <c r="A998">
        <v>4947</v>
      </c>
      <c r="B998">
        <v>1966</v>
      </c>
      <c r="C998" t="s">
        <v>133</v>
      </c>
      <c r="D998" t="s">
        <v>31</v>
      </c>
      <c r="E998" s="2">
        <v>89572</v>
      </c>
      <c r="F998">
        <v>0</v>
      </c>
      <c r="G998">
        <v>0</v>
      </c>
      <c r="H998" s="3">
        <v>41167</v>
      </c>
      <c r="I998">
        <v>44</v>
      </c>
      <c r="J998" s="10">
        <v>606</v>
      </c>
      <c r="K998" s="10">
        <v>24</v>
      </c>
      <c r="L998" s="10">
        <v>974</v>
      </c>
      <c r="M998" s="10">
        <v>197</v>
      </c>
      <c r="N998" s="10">
        <v>194</v>
      </c>
      <c r="O998">
        <v>1</v>
      </c>
      <c r="P998">
        <v>7</v>
      </c>
      <c r="Q998">
        <v>7</v>
      </c>
      <c r="R998">
        <v>9</v>
      </c>
      <c r="S998">
        <v>4</v>
      </c>
      <c r="T998" t="s">
        <v>127</v>
      </c>
    </row>
    <row r="999" spans="1:20" x14ac:dyDescent="0.3">
      <c r="A999">
        <v>4954</v>
      </c>
      <c r="B999">
        <v>1956</v>
      </c>
      <c r="C999" t="s">
        <v>28</v>
      </c>
      <c r="D999" t="s">
        <v>33</v>
      </c>
      <c r="E999" s="2">
        <v>48195</v>
      </c>
      <c r="F999">
        <v>1</v>
      </c>
      <c r="G999">
        <v>1</v>
      </c>
      <c r="H999" s="3">
        <v>41660</v>
      </c>
      <c r="I999">
        <v>53</v>
      </c>
      <c r="J999" s="10">
        <v>106</v>
      </c>
      <c r="K999" s="10">
        <v>27</v>
      </c>
      <c r="L999" s="10">
        <v>68</v>
      </c>
      <c r="M999" s="10">
        <v>52</v>
      </c>
      <c r="N999" s="10">
        <v>7</v>
      </c>
      <c r="O999">
        <v>6</v>
      </c>
      <c r="P999">
        <v>4</v>
      </c>
      <c r="Q999">
        <v>2</v>
      </c>
      <c r="R999">
        <v>5</v>
      </c>
      <c r="S999">
        <v>6</v>
      </c>
      <c r="T999" t="s">
        <v>127</v>
      </c>
    </row>
    <row r="1000" spans="1:20" x14ac:dyDescent="0.3">
      <c r="A1000">
        <v>4961</v>
      </c>
      <c r="B1000">
        <v>1974</v>
      </c>
      <c r="C1000" t="s">
        <v>41</v>
      </c>
      <c r="D1000" t="s">
        <v>35</v>
      </c>
      <c r="E1000" s="2">
        <v>21255</v>
      </c>
      <c r="F1000">
        <v>1</v>
      </c>
      <c r="G1000">
        <v>0</v>
      </c>
      <c r="H1000" s="3">
        <v>41660</v>
      </c>
      <c r="I1000">
        <v>56</v>
      </c>
      <c r="J1000" s="10">
        <v>29</v>
      </c>
      <c r="K1000" s="10">
        <v>0</v>
      </c>
      <c r="L1000" s="10">
        <v>25</v>
      </c>
      <c r="M1000" s="10">
        <v>2</v>
      </c>
      <c r="N1000" s="10">
        <v>2</v>
      </c>
      <c r="O1000">
        <v>4</v>
      </c>
      <c r="P1000">
        <v>2</v>
      </c>
      <c r="Q1000">
        <v>1</v>
      </c>
      <c r="R1000">
        <v>4</v>
      </c>
      <c r="S1000">
        <v>4</v>
      </c>
      <c r="T1000" t="s">
        <v>127</v>
      </c>
    </row>
    <row r="1001" spans="1:20" x14ac:dyDescent="0.3">
      <c r="A1001">
        <v>4964</v>
      </c>
      <c r="B1001">
        <v>1958</v>
      </c>
      <c r="C1001" t="s">
        <v>37</v>
      </c>
      <c r="D1001" t="s">
        <v>35</v>
      </c>
      <c r="E1001" s="2">
        <v>74250</v>
      </c>
      <c r="F1001">
        <v>0</v>
      </c>
      <c r="G1001">
        <v>0</v>
      </c>
      <c r="H1001" s="3">
        <v>41665</v>
      </c>
      <c r="I1001">
        <v>90</v>
      </c>
      <c r="J1001" s="10">
        <v>680</v>
      </c>
      <c r="K1001" s="10">
        <v>11</v>
      </c>
      <c r="L1001" s="10">
        <v>392</v>
      </c>
      <c r="M1001" s="10">
        <v>75</v>
      </c>
      <c r="N1001" s="10">
        <v>0</v>
      </c>
      <c r="O1001">
        <v>1</v>
      </c>
      <c r="P1001">
        <v>2</v>
      </c>
      <c r="Q1001">
        <v>11</v>
      </c>
      <c r="R1001">
        <v>4</v>
      </c>
      <c r="S1001">
        <v>1</v>
      </c>
      <c r="T1001" t="s">
        <v>126</v>
      </c>
    </row>
    <row r="1002" spans="1:20" x14ac:dyDescent="0.3">
      <c r="A1002">
        <v>4967</v>
      </c>
      <c r="B1002">
        <v>1960</v>
      </c>
      <c r="C1002" t="s">
        <v>37</v>
      </c>
      <c r="D1002" t="s">
        <v>35</v>
      </c>
      <c r="E1002" s="2">
        <v>38201</v>
      </c>
      <c r="F1002">
        <v>0</v>
      </c>
      <c r="G1002">
        <v>1</v>
      </c>
      <c r="H1002" s="3">
        <v>41362</v>
      </c>
      <c r="I1002">
        <v>19</v>
      </c>
      <c r="J1002" s="10">
        <v>233</v>
      </c>
      <c r="K1002" s="10">
        <v>0</v>
      </c>
      <c r="L1002" s="10">
        <v>23</v>
      </c>
      <c r="M1002" s="10">
        <v>0</v>
      </c>
      <c r="N1002" s="10">
        <v>0</v>
      </c>
      <c r="O1002">
        <v>4</v>
      </c>
      <c r="P1002">
        <v>5</v>
      </c>
      <c r="Q1002">
        <v>1</v>
      </c>
      <c r="R1002">
        <v>5</v>
      </c>
      <c r="S1002">
        <v>8</v>
      </c>
      <c r="T1002" t="s">
        <v>125</v>
      </c>
    </row>
    <row r="1003" spans="1:20" x14ac:dyDescent="0.3">
      <c r="A1003">
        <v>4971</v>
      </c>
      <c r="B1003">
        <v>1962</v>
      </c>
      <c r="C1003" t="s">
        <v>37</v>
      </c>
      <c r="D1003" t="s">
        <v>35</v>
      </c>
      <c r="E1003" s="2">
        <v>31497</v>
      </c>
      <c r="F1003">
        <v>0</v>
      </c>
      <c r="G1003">
        <v>1</v>
      </c>
      <c r="H1003" s="3">
        <v>41249</v>
      </c>
      <c r="I1003">
        <v>22</v>
      </c>
      <c r="J1003" s="10">
        <v>108</v>
      </c>
      <c r="K1003" s="10">
        <v>1</v>
      </c>
      <c r="L1003" s="10">
        <v>28</v>
      </c>
      <c r="M1003" s="10">
        <v>13</v>
      </c>
      <c r="N1003" s="10">
        <v>1</v>
      </c>
      <c r="O1003">
        <v>2</v>
      </c>
      <c r="P1003">
        <v>3</v>
      </c>
      <c r="Q1003">
        <v>1</v>
      </c>
      <c r="R1003">
        <v>4</v>
      </c>
      <c r="S1003">
        <v>8</v>
      </c>
      <c r="T1003" t="s">
        <v>125</v>
      </c>
    </row>
    <row r="1004" spans="1:20" x14ac:dyDescent="0.3">
      <c r="A1004">
        <v>4973</v>
      </c>
      <c r="B1004">
        <v>1970</v>
      </c>
      <c r="C1004" t="s">
        <v>28</v>
      </c>
      <c r="D1004" t="s">
        <v>31</v>
      </c>
      <c r="E1004" s="2">
        <v>20587</v>
      </c>
      <c r="F1004">
        <v>1</v>
      </c>
      <c r="G1004">
        <v>0</v>
      </c>
      <c r="H1004" s="3">
        <v>41770</v>
      </c>
      <c r="I1004">
        <v>39</v>
      </c>
      <c r="J1004" s="10">
        <v>2</v>
      </c>
      <c r="K1004" s="10">
        <v>3</v>
      </c>
      <c r="L1004" s="10">
        <v>6</v>
      </c>
      <c r="M1004" s="10">
        <v>4</v>
      </c>
      <c r="N1004" s="10">
        <v>1</v>
      </c>
      <c r="O1004">
        <v>1</v>
      </c>
      <c r="P1004">
        <v>1</v>
      </c>
      <c r="Q1004">
        <v>1</v>
      </c>
      <c r="R1004">
        <v>2</v>
      </c>
      <c r="S1004">
        <v>7</v>
      </c>
      <c r="T1004" t="s">
        <v>126</v>
      </c>
    </row>
    <row r="1005" spans="1:20" x14ac:dyDescent="0.3">
      <c r="A1005">
        <v>4974</v>
      </c>
      <c r="B1005">
        <v>1970</v>
      </c>
      <c r="C1005" t="s">
        <v>28</v>
      </c>
      <c r="D1005" t="s">
        <v>31</v>
      </c>
      <c r="E1005" s="2">
        <v>83273</v>
      </c>
      <c r="F1005">
        <v>1</v>
      </c>
      <c r="G1005">
        <v>2</v>
      </c>
      <c r="H1005" s="3">
        <v>41177</v>
      </c>
      <c r="I1005">
        <v>98</v>
      </c>
      <c r="J1005" s="10">
        <v>433</v>
      </c>
      <c r="K1005" s="10">
        <v>89</v>
      </c>
      <c r="L1005" s="10">
        <v>650</v>
      </c>
      <c r="M1005" s="10">
        <v>16</v>
      </c>
      <c r="N1005" s="10">
        <v>102</v>
      </c>
      <c r="O1005">
        <v>10</v>
      </c>
      <c r="P1005">
        <v>4</v>
      </c>
      <c r="Q1005">
        <v>6</v>
      </c>
      <c r="R1005">
        <v>9</v>
      </c>
      <c r="S1005">
        <v>7</v>
      </c>
      <c r="T1005" t="s">
        <v>130</v>
      </c>
    </row>
    <row r="1006" spans="1:20" x14ac:dyDescent="0.3">
      <c r="A1006">
        <v>4988</v>
      </c>
      <c r="B1006">
        <v>1948</v>
      </c>
      <c r="C1006" t="s">
        <v>37</v>
      </c>
      <c r="D1006" t="s">
        <v>33</v>
      </c>
      <c r="E1006" s="2">
        <v>34469</v>
      </c>
      <c r="F1006">
        <v>1</v>
      </c>
      <c r="G1006">
        <v>1</v>
      </c>
      <c r="H1006" s="3">
        <v>41763</v>
      </c>
      <c r="I1006">
        <v>58</v>
      </c>
      <c r="J1006" s="10">
        <v>19</v>
      </c>
      <c r="K1006" s="10">
        <v>6</v>
      </c>
      <c r="L1006" s="10">
        <v>20</v>
      </c>
      <c r="M1006" s="10">
        <v>0</v>
      </c>
      <c r="N1006" s="10">
        <v>5</v>
      </c>
      <c r="O1006">
        <v>3</v>
      </c>
      <c r="P1006">
        <v>1</v>
      </c>
      <c r="Q1006">
        <v>1</v>
      </c>
      <c r="R1006">
        <v>4</v>
      </c>
      <c r="S1006">
        <v>4</v>
      </c>
      <c r="T1006" t="s">
        <v>125</v>
      </c>
    </row>
    <row r="1007" spans="1:20" x14ac:dyDescent="0.3">
      <c r="A1007">
        <v>4990</v>
      </c>
      <c r="B1007">
        <v>1954</v>
      </c>
      <c r="C1007" t="s">
        <v>28</v>
      </c>
      <c r="D1007" t="s">
        <v>33</v>
      </c>
      <c r="E1007" s="2">
        <v>59111</v>
      </c>
      <c r="F1007">
        <v>0</v>
      </c>
      <c r="G1007">
        <v>0</v>
      </c>
      <c r="H1007" s="3">
        <v>41396</v>
      </c>
      <c r="I1007">
        <v>90</v>
      </c>
      <c r="J1007" s="10">
        <v>524</v>
      </c>
      <c r="K1007" s="10">
        <v>0</v>
      </c>
      <c r="L1007" s="10">
        <v>134</v>
      </c>
      <c r="M1007" s="10">
        <v>28</v>
      </c>
      <c r="N1007" s="10">
        <v>28</v>
      </c>
      <c r="O1007">
        <v>1</v>
      </c>
      <c r="P1007">
        <v>11</v>
      </c>
      <c r="Q1007">
        <v>1</v>
      </c>
      <c r="R1007">
        <v>8</v>
      </c>
      <c r="S1007">
        <v>7</v>
      </c>
      <c r="T1007" t="s">
        <v>131</v>
      </c>
    </row>
    <row r="1008" spans="1:20" x14ac:dyDescent="0.3">
      <c r="A1008">
        <v>4992</v>
      </c>
      <c r="B1008">
        <v>1975</v>
      </c>
      <c r="C1008" t="s">
        <v>41</v>
      </c>
      <c r="D1008" t="s">
        <v>35</v>
      </c>
      <c r="E1008" s="2">
        <v>17459</v>
      </c>
      <c r="F1008">
        <v>1</v>
      </c>
      <c r="G1008">
        <v>0</v>
      </c>
      <c r="H1008" s="3">
        <v>41536</v>
      </c>
      <c r="I1008">
        <v>12</v>
      </c>
      <c r="J1008" s="10">
        <v>6</v>
      </c>
      <c r="K1008" s="10">
        <v>4</v>
      </c>
      <c r="L1008" s="10">
        <v>16</v>
      </c>
      <c r="M1008" s="10">
        <v>3</v>
      </c>
      <c r="N1008" s="10">
        <v>10</v>
      </c>
      <c r="O1008">
        <v>3</v>
      </c>
      <c r="P1008">
        <v>3</v>
      </c>
      <c r="Q1008">
        <v>1</v>
      </c>
      <c r="R1008">
        <v>2</v>
      </c>
      <c r="S1008">
        <v>7</v>
      </c>
      <c r="T1008" t="s">
        <v>127</v>
      </c>
    </row>
    <row r="1009" spans="1:20" x14ac:dyDescent="0.3">
      <c r="A1009">
        <v>4994</v>
      </c>
      <c r="B1009">
        <v>1943</v>
      </c>
      <c r="C1009" t="s">
        <v>41</v>
      </c>
      <c r="D1009" t="s">
        <v>31</v>
      </c>
      <c r="E1009" s="2">
        <v>77598</v>
      </c>
      <c r="F1009">
        <v>0</v>
      </c>
      <c r="G1009">
        <v>0</v>
      </c>
      <c r="H1009" s="3">
        <v>41548</v>
      </c>
      <c r="I1009">
        <v>53</v>
      </c>
      <c r="J1009" s="10">
        <v>1193</v>
      </c>
      <c r="K1009" s="10">
        <v>33</v>
      </c>
      <c r="L1009" s="10">
        <v>281</v>
      </c>
      <c r="M1009" s="10">
        <v>129</v>
      </c>
      <c r="N1009" s="10">
        <v>66</v>
      </c>
      <c r="O1009">
        <v>1</v>
      </c>
      <c r="P1009">
        <v>7</v>
      </c>
      <c r="Q1009">
        <v>5</v>
      </c>
      <c r="R1009">
        <v>13</v>
      </c>
      <c r="S1009">
        <v>3</v>
      </c>
      <c r="T1009" t="s">
        <v>127</v>
      </c>
    </row>
    <row r="1010" spans="1:20" x14ac:dyDescent="0.3">
      <c r="A1010">
        <v>4998</v>
      </c>
      <c r="B1010">
        <v>1962</v>
      </c>
      <c r="C1010" t="s">
        <v>28</v>
      </c>
      <c r="D1010" t="s">
        <v>35</v>
      </c>
      <c r="E1010" s="2">
        <v>76081</v>
      </c>
      <c r="F1010">
        <v>0</v>
      </c>
      <c r="G1010">
        <v>0</v>
      </c>
      <c r="H1010" s="3">
        <v>41782</v>
      </c>
      <c r="I1010">
        <v>85</v>
      </c>
      <c r="J1010" s="10">
        <v>292</v>
      </c>
      <c r="K1010" s="10">
        <v>30</v>
      </c>
      <c r="L1010" s="10">
        <v>415</v>
      </c>
      <c r="M1010" s="10">
        <v>63</v>
      </c>
      <c r="N1010" s="10">
        <v>33</v>
      </c>
      <c r="O1010">
        <v>1</v>
      </c>
      <c r="P1010">
        <v>4</v>
      </c>
      <c r="Q1010">
        <v>5</v>
      </c>
      <c r="R1010">
        <v>4</v>
      </c>
      <c r="S1010">
        <v>2</v>
      </c>
      <c r="T1010" t="s">
        <v>127</v>
      </c>
    </row>
    <row r="1011" spans="1:20" x14ac:dyDescent="0.3">
      <c r="A1011">
        <v>5010</v>
      </c>
      <c r="B1011">
        <v>1988</v>
      </c>
      <c r="C1011" t="s">
        <v>28</v>
      </c>
      <c r="D1011" t="s">
        <v>31</v>
      </c>
      <c r="E1011" s="2">
        <v>25008</v>
      </c>
      <c r="F1011">
        <v>1</v>
      </c>
      <c r="G1011">
        <v>0</v>
      </c>
      <c r="H1011" s="3">
        <v>41672</v>
      </c>
      <c r="I1011">
        <v>72</v>
      </c>
      <c r="J1011" s="10">
        <v>2</v>
      </c>
      <c r="K1011" s="10">
        <v>8</v>
      </c>
      <c r="L1011" s="10">
        <v>8</v>
      </c>
      <c r="M1011" s="10">
        <v>6</v>
      </c>
      <c r="N1011" s="10">
        <v>1</v>
      </c>
      <c r="O1011">
        <v>2</v>
      </c>
      <c r="P1011">
        <v>1</v>
      </c>
      <c r="Q1011">
        <v>0</v>
      </c>
      <c r="R1011">
        <v>3</v>
      </c>
      <c r="S1011">
        <v>8</v>
      </c>
      <c r="T1011" t="s">
        <v>127</v>
      </c>
    </row>
    <row r="1012" spans="1:20" x14ac:dyDescent="0.3">
      <c r="A1012">
        <v>5011</v>
      </c>
      <c r="B1012">
        <v>1963</v>
      </c>
      <c r="C1012" t="s">
        <v>28</v>
      </c>
      <c r="D1012" t="s">
        <v>29</v>
      </c>
      <c r="E1012" s="2">
        <v>68118</v>
      </c>
      <c r="F1012">
        <v>0</v>
      </c>
      <c r="G1012">
        <v>1</v>
      </c>
      <c r="H1012" s="3">
        <v>41565</v>
      </c>
      <c r="I1012">
        <v>51</v>
      </c>
      <c r="J1012" s="10">
        <v>595</v>
      </c>
      <c r="K1012" s="10">
        <v>23</v>
      </c>
      <c r="L1012" s="10">
        <v>123</v>
      </c>
      <c r="M1012" s="10">
        <v>10</v>
      </c>
      <c r="N1012" s="10">
        <v>23</v>
      </c>
      <c r="O1012">
        <v>2</v>
      </c>
      <c r="P1012">
        <v>8</v>
      </c>
      <c r="Q1012">
        <v>9</v>
      </c>
      <c r="R1012">
        <v>4</v>
      </c>
      <c r="S1012">
        <v>6</v>
      </c>
      <c r="T1012" t="s">
        <v>127</v>
      </c>
    </row>
    <row r="1013" spans="1:20" x14ac:dyDescent="0.3">
      <c r="A1013">
        <v>5012</v>
      </c>
      <c r="B1013">
        <v>1989</v>
      </c>
      <c r="C1013" t="s">
        <v>28</v>
      </c>
      <c r="D1013" t="s">
        <v>33</v>
      </c>
      <c r="E1013" s="2">
        <v>28691</v>
      </c>
      <c r="F1013">
        <v>1</v>
      </c>
      <c r="G1013">
        <v>0</v>
      </c>
      <c r="H1013" s="3">
        <v>41459</v>
      </c>
      <c r="I1013">
        <v>56</v>
      </c>
      <c r="J1013" s="10">
        <v>5</v>
      </c>
      <c r="K1013" s="10">
        <v>4</v>
      </c>
      <c r="L1013" s="10">
        <v>13</v>
      </c>
      <c r="M1013" s="10">
        <v>8</v>
      </c>
      <c r="N1013" s="10">
        <v>0</v>
      </c>
      <c r="O1013">
        <v>1</v>
      </c>
      <c r="P1013">
        <v>1</v>
      </c>
      <c r="Q1013">
        <v>0</v>
      </c>
      <c r="R1013">
        <v>3</v>
      </c>
      <c r="S1013">
        <v>8</v>
      </c>
      <c r="T1013" t="s">
        <v>127</v>
      </c>
    </row>
    <row r="1014" spans="1:20" x14ac:dyDescent="0.3">
      <c r="A1014">
        <v>5015</v>
      </c>
      <c r="B1014">
        <v>1976</v>
      </c>
      <c r="C1014" t="s">
        <v>41</v>
      </c>
      <c r="D1014" t="s">
        <v>33</v>
      </c>
      <c r="E1014" s="2">
        <v>34529</v>
      </c>
      <c r="F1014">
        <v>1</v>
      </c>
      <c r="G1014">
        <v>0</v>
      </c>
      <c r="H1014" s="3">
        <v>41166</v>
      </c>
      <c r="I1014">
        <v>94</v>
      </c>
      <c r="J1014" s="10">
        <v>68</v>
      </c>
      <c r="K1014" s="10">
        <v>6</v>
      </c>
      <c r="L1014" s="10">
        <v>38</v>
      </c>
      <c r="M1014" s="10">
        <v>3</v>
      </c>
      <c r="N1014" s="10">
        <v>6</v>
      </c>
      <c r="O1014">
        <v>2</v>
      </c>
      <c r="P1014">
        <v>2</v>
      </c>
      <c r="Q1014">
        <v>2</v>
      </c>
      <c r="R1014">
        <v>3</v>
      </c>
      <c r="S1014">
        <v>7</v>
      </c>
      <c r="T1014" t="s">
        <v>127</v>
      </c>
    </row>
    <row r="1015" spans="1:20" x14ac:dyDescent="0.3">
      <c r="A1015">
        <v>5025</v>
      </c>
      <c r="B1015">
        <v>1979</v>
      </c>
      <c r="C1015" t="s">
        <v>28</v>
      </c>
      <c r="D1015" t="s">
        <v>31</v>
      </c>
      <c r="E1015" s="2">
        <v>48526</v>
      </c>
      <c r="F1015">
        <v>1</v>
      </c>
      <c r="G1015">
        <v>0</v>
      </c>
      <c r="H1015" s="3">
        <v>41632</v>
      </c>
      <c r="I1015">
        <v>32</v>
      </c>
      <c r="J1015" s="10">
        <v>23</v>
      </c>
      <c r="K1015" s="10">
        <v>17</v>
      </c>
      <c r="L1015" s="10">
        <v>23</v>
      </c>
      <c r="M1015" s="10">
        <v>43</v>
      </c>
      <c r="N1015" s="10">
        <v>20</v>
      </c>
      <c r="O1015">
        <v>1</v>
      </c>
      <c r="P1015">
        <v>2</v>
      </c>
      <c r="Q1015">
        <v>1</v>
      </c>
      <c r="R1015">
        <v>4</v>
      </c>
      <c r="S1015">
        <v>3</v>
      </c>
      <c r="T1015" t="s">
        <v>127</v>
      </c>
    </row>
    <row r="1016" spans="1:20" x14ac:dyDescent="0.3">
      <c r="A1016">
        <v>5029</v>
      </c>
      <c r="B1016">
        <v>1946</v>
      </c>
      <c r="C1016" t="s">
        <v>28</v>
      </c>
      <c r="D1016" t="s">
        <v>33</v>
      </c>
      <c r="E1016" s="2">
        <v>18100</v>
      </c>
      <c r="F1016">
        <v>0</v>
      </c>
      <c r="G1016">
        <v>0</v>
      </c>
      <c r="H1016" s="3">
        <v>41492</v>
      </c>
      <c r="I1016">
        <v>14</v>
      </c>
      <c r="J1016" s="10">
        <v>3</v>
      </c>
      <c r="K1016" s="10">
        <v>1</v>
      </c>
      <c r="L1016" s="10">
        <v>2</v>
      </c>
      <c r="M1016" s="10">
        <v>4</v>
      </c>
      <c r="N1016" s="10">
        <v>3</v>
      </c>
      <c r="O1016">
        <v>1</v>
      </c>
      <c r="P1016">
        <v>0</v>
      </c>
      <c r="Q1016">
        <v>0</v>
      </c>
      <c r="R1016">
        <v>3</v>
      </c>
      <c r="S1016">
        <v>5</v>
      </c>
      <c r="T1016" t="s">
        <v>127</v>
      </c>
    </row>
    <row r="1017" spans="1:20" x14ac:dyDescent="0.3">
      <c r="A1017">
        <v>5031</v>
      </c>
      <c r="B1017">
        <v>1974</v>
      </c>
      <c r="C1017" t="s">
        <v>28</v>
      </c>
      <c r="D1017" t="s">
        <v>35</v>
      </c>
      <c r="E1017" s="2">
        <v>83145</v>
      </c>
      <c r="F1017">
        <v>0</v>
      </c>
      <c r="G1017">
        <v>0</v>
      </c>
      <c r="H1017" s="3">
        <v>41174</v>
      </c>
      <c r="I1017">
        <v>14</v>
      </c>
      <c r="J1017" s="10">
        <v>777</v>
      </c>
      <c r="K1017" s="10">
        <v>35</v>
      </c>
      <c r="L1017" s="10">
        <v>731</v>
      </c>
      <c r="M1017" s="10">
        <v>39</v>
      </c>
      <c r="N1017" s="10">
        <v>137</v>
      </c>
      <c r="O1017">
        <v>1</v>
      </c>
      <c r="P1017">
        <v>5</v>
      </c>
      <c r="Q1017">
        <v>9</v>
      </c>
      <c r="R1017">
        <v>11</v>
      </c>
      <c r="S1017">
        <v>2</v>
      </c>
      <c r="T1017" t="s">
        <v>127</v>
      </c>
    </row>
    <row r="1018" spans="1:20" x14ac:dyDescent="0.3">
      <c r="A1018">
        <v>5036</v>
      </c>
      <c r="B1018">
        <v>1984</v>
      </c>
      <c r="C1018" t="s">
        <v>37</v>
      </c>
      <c r="D1018" t="s">
        <v>31</v>
      </c>
      <c r="E1018" s="2">
        <v>42710</v>
      </c>
      <c r="F1018">
        <v>1</v>
      </c>
      <c r="G1018">
        <v>0</v>
      </c>
      <c r="H1018" s="3">
        <v>41241</v>
      </c>
      <c r="I1018">
        <v>38</v>
      </c>
      <c r="J1018" s="10">
        <v>252</v>
      </c>
      <c r="K1018" s="10">
        <v>3</v>
      </c>
      <c r="L1018" s="10">
        <v>42</v>
      </c>
      <c r="M1018" s="10">
        <v>4</v>
      </c>
      <c r="N1018" s="10">
        <v>3</v>
      </c>
      <c r="O1018">
        <v>2</v>
      </c>
      <c r="P1018">
        <v>4</v>
      </c>
      <c r="Q1018">
        <v>5</v>
      </c>
      <c r="R1018">
        <v>3</v>
      </c>
      <c r="S1018">
        <v>6</v>
      </c>
      <c r="T1018" t="s">
        <v>127</v>
      </c>
    </row>
    <row r="1019" spans="1:20" x14ac:dyDescent="0.3">
      <c r="A1019">
        <v>5043</v>
      </c>
      <c r="B1019">
        <v>1951</v>
      </c>
      <c r="C1019" t="s">
        <v>44</v>
      </c>
      <c r="D1019" t="s">
        <v>33</v>
      </c>
      <c r="E1019" s="2">
        <v>26997</v>
      </c>
      <c r="F1019">
        <v>0</v>
      </c>
      <c r="G1019">
        <v>0</v>
      </c>
      <c r="H1019" s="3">
        <v>41218</v>
      </c>
      <c r="I1019">
        <v>89</v>
      </c>
      <c r="J1019" s="10">
        <v>7</v>
      </c>
      <c r="K1019" s="10">
        <v>23</v>
      </c>
      <c r="L1019" s="10">
        <v>78</v>
      </c>
      <c r="M1019" s="10">
        <v>133</v>
      </c>
      <c r="N1019" s="10">
        <v>49</v>
      </c>
      <c r="O1019">
        <v>2</v>
      </c>
      <c r="P1019">
        <v>4</v>
      </c>
      <c r="Q1019">
        <v>2</v>
      </c>
      <c r="R1019">
        <v>5</v>
      </c>
      <c r="S1019">
        <v>7</v>
      </c>
      <c r="T1019" t="s">
        <v>127</v>
      </c>
    </row>
    <row r="1020" spans="1:20" x14ac:dyDescent="0.3">
      <c r="A1020">
        <v>5046</v>
      </c>
      <c r="B1020">
        <v>1958</v>
      </c>
      <c r="C1020" t="s">
        <v>28</v>
      </c>
      <c r="D1020" t="s">
        <v>29</v>
      </c>
      <c r="E1020" s="2">
        <v>78331</v>
      </c>
      <c r="F1020">
        <v>0</v>
      </c>
      <c r="G1020">
        <v>1</v>
      </c>
      <c r="H1020" s="3">
        <v>41662</v>
      </c>
      <c r="I1020">
        <v>97</v>
      </c>
      <c r="J1020" s="10">
        <v>756</v>
      </c>
      <c r="K1020" s="10">
        <v>138</v>
      </c>
      <c r="L1020" s="10">
        <v>354</v>
      </c>
      <c r="M1020" s="10">
        <v>160</v>
      </c>
      <c r="N1020" s="10">
        <v>169</v>
      </c>
      <c r="O1020">
        <v>2</v>
      </c>
      <c r="P1020">
        <v>10</v>
      </c>
      <c r="Q1020">
        <v>6</v>
      </c>
      <c r="R1020">
        <v>7</v>
      </c>
      <c r="S1020">
        <v>4</v>
      </c>
      <c r="T1020" t="s">
        <v>125</v>
      </c>
    </row>
    <row r="1021" spans="1:20" x14ac:dyDescent="0.3">
      <c r="A1021">
        <v>5048</v>
      </c>
      <c r="B1021">
        <v>1971</v>
      </c>
      <c r="C1021" t="s">
        <v>37</v>
      </c>
      <c r="D1021" t="s">
        <v>31</v>
      </c>
      <c r="E1021" s="2">
        <v>42767</v>
      </c>
      <c r="F1021">
        <v>2</v>
      </c>
      <c r="G1021">
        <v>0</v>
      </c>
      <c r="H1021" s="3">
        <v>41405</v>
      </c>
      <c r="I1021">
        <v>53</v>
      </c>
      <c r="J1021" s="10">
        <v>20</v>
      </c>
      <c r="K1021" s="10">
        <v>6</v>
      </c>
      <c r="L1021" s="10">
        <v>43</v>
      </c>
      <c r="M1021" s="10">
        <v>19</v>
      </c>
      <c r="N1021" s="10">
        <v>5</v>
      </c>
      <c r="O1021">
        <v>1</v>
      </c>
      <c r="P1021">
        <v>3</v>
      </c>
      <c r="Q1021">
        <v>1</v>
      </c>
      <c r="R1021">
        <v>2</v>
      </c>
      <c r="S1021">
        <v>8</v>
      </c>
      <c r="T1021" t="s">
        <v>125</v>
      </c>
    </row>
    <row r="1022" spans="1:20" x14ac:dyDescent="0.3">
      <c r="A1022">
        <v>5049</v>
      </c>
      <c r="B1022">
        <v>1974</v>
      </c>
      <c r="C1022" t="s">
        <v>37</v>
      </c>
      <c r="D1022" t="s">
        <v>35</v>
      </c>
      <c r="E1022" s="2">
        <v>30351</v>
      </c>
      <c r="F1022">
        <v>1</v>
      </c>
      <c r="G1022">
        <v>0</v>
      </c>
      <c r="H1022" s="3">
        <v>41431</v>
      </c>
      <c r="I1022">
        <v>19</v>
      </c>
      <c r="J1022" s="10">
        <v>14</v>
      </c>
      <c r="K1022" s="10">
        <v>0</v>
      </c>
      <c r="L1022" s="10">
        <v>24</v>
      </c>
      <c r="M1022" s="10">
        <v>3</v>
      </c>
      <c r="N1022" s="10">
        <v>3</v>
      </c>
      <c r="O1022">
        <v>1</v>
      </c>
      <c r="P1022">
        <v>3</v>
      </c>
      <c r="Q1022">
        <v>0</v>
      </c>
      <c r="R1022">
        <v>2</v>
      </c>
      <c r="S1022">
        <v>9</v>
      </c>
      <c r="T1022" t="s">
        <v>127</v>
      </c>
    </row>
    <row r="1023" spans="1:20" x14ac:dyDescent="0.3">
      <c r="A1023">
        <v>5057</v>
      </c>
      <c r="B1023">
        <v>1961</v>
      </c>
      <c r="C1023" t="s">
        <v>41</v>
      </c>
      <c r="D1023" t="s">
        <v>33</v>
      </c>
      <c r="E1023" s="2">
        <v>61794</v>
      </c>
      <c r="F1023">
        <v>0</v>
      </c>
      <c r="G1023">
        <v>1</v>
      </c>
      <c r="H1023" s="3">
        <v>41531</v>
      </c>
      <c r="I1023">
        <v>74</v>
      </c>
      <c r="J1023" s="10">
        <v>264</v>
      </c>
      <c r="K1023" s="10">
        <v>47</v>
      </c>
      <c r="L1023" s="10">
        <v>188</v>
      </c>
      <c r="M1023" s="10">
        <v>54</v>
      </c>
      <c r="N1023" s="10">
        <v>47</v>
      </c>
      <c r="O1023">
        <v>2</v>
      </c>
      <c r="P1023">
        <v>4</v>
      </c>
      <c r="Q1023">
        <v>4</v>
      </c>
      <c r="R1023">
        <v>10</v>
      </c>
      <c r="S1023">
        <v>2</v>
      </c>
      <c r="T1023" t="s">
        <v>127</v>
      </c>
    </row>
    <row r="1024" spans="1:20" x14ac:dyDescent="0.3">
      <c r="A1024">
        <v>5062</v>
      </c>
      <c r="B1024">
        <v>1963</v>
      </c>
      <c r="C1024" t="s">
        <v>37</v>
      </c>
      <c r="D1024" t="s">
        <v>33</v>
      </c>
      <c r="E1024" s="2">
        <v>54072</v>
      </c>
      <c r="F1024">
        <v>1</v>
      </c>
      <c r="G1024">
        <v>1</v>
      </c>
      <c r="H1024" s="3">
        <v>41482</v>
      </c>
      <c r="I1024">
        <v>71</v>
      </c>
      <c r="J1024" s="10">
        <v>35</v>
      </c>
      <c r="K1024" s="10">
        <v>0</v>
      </c>
      <c r="L1024" s="10">
        <v>4</v>
      </c>
      <c r="M1024" s="10">
        <v>0</v>
      </c>
      <c r="N1024" s="10">
        <v>0</v>
      </c>
      <c r="O1024">
        <v>1</v>
      </c>
      <c r="P1024">
        <v>2</v>
      </c>
      <c r="Q1024">
        <v>0</v>
      </c>
      <c r="R1024">
        <v>2</v>
      </c>
      <c r="S1024">
        <v>8</v>
      </c>
      <c r="T1024" t="s">
        <v>125</v>
      </c>
    </row>
    <row r="1025" spans="1:20" x14ac:dyDescent="0.3">
      <c r="A1025">
        <v>5063</v>
      </c>
      <c r="B1025">
        <v>1977</v>
      </c>
      <c r="C1025" t="s">
        <v>28</v>
      </c>
      <c r="D1025" t="s">
        <v>31</v>
      </c>
      <c r="E1025" s="2">
        <v>28769</v>
      </c>
      <c r="F1025">
        <v>1</v>
      </c>
      <c r="G1025">
        <v>0</v>
      </c>
      <c r="H1025" s="3">
        <v>41261</v>
      </c>
      <c r="I1025">
        <v>76</v>
      </c>
      <c r="J1025" s="10">
        <v>41</v>
      </c>
      <c r="K1025" s="10">
        <v>5</v>
      </c>
      <c r="L1025" s="10">
        <v>129</v>
      </c>
      <c r="M1025" s="10">
        <v>10</v>
      </c>
      <c r="N1025" s="10">
        <v>3</v>
      </c>
      <c r="O1025">
        <v>3</v>
      </c>
      <c r="P1025">
        <v>4</v>
      </c>
      <c r="Q1025">
        <v>1</v>
      </c>
      <c r="R1025">
        <v>4</v>
      </c>
      <c r="S1025">
        <v>9</v>
      </c>
      <c r="T1025" t="s">
        <v>127</v>
      </c>
    </row>
    <row r="1026" spans="1:20" x14ac:dyDescent="0.3">
      <c r="A1026">
        <v>5067</v>
      </c>
      <c r="B1026">
        <v>1994</v>
      </c>
      <c r="C1026" t="s">
        <v>28</v>
      </c>
      <c r="D1026" t="s">
        <v>35</v>
      </c>
      <c r="E1026" s="2">
        <v>80134</v>
      </c>
      <c r="F1026">
        <v>0</v>
      </c>
      <c r="G1026">
        <v>0</v>
      </c>
      <c r="H1026" s="3">
        <v>41684</v>
      </c>
      <c r="I1026">
        <v>11</v>
      </c>
      <c r="J1026" s="10">
        <v>966</v>
      </c>
      <c r="K1026" s="10">
        <v>26</v>
      </c>
      <c r="L1026" s="10">
        <v>282</v>
      </c>
      <c r="M1026" s="10">
        <v>52</v>
      </c>
      <c r="N1026" s="10">
        <v>26</v>
      </c>
      <c r="O1026">
        <v>1</v>
      </c>
      <c r="P1026">
        <v>2</v>
      </c>
      <c r="Q1026">
        <v>7</v>
      </c>
      <c r="R1026">
        <v>11</v>
      </c>
      <c r="S1026">
        <v>5</v>
      </c>
      <c r="T1026" t="s">
        <v>127</v>
      </c>
    </row>
    <row r="1027" spans="1:20" x14ac:dyDescent="0.3">
      <c r="A1027">
        <v>5068</v>
      </c>
      <c r="B1027">
        <v>1971</v>
      </c>
      <c r="C1027" t="s">
        <v>28</v>
      </c>
      <c r="D1027" t="s">
        <v>31</v>
      </c>
      <c r="E1027" s="2">
        <v>22804</v>
      </c>
      <c r="F1027">
        <v>1</v>
      </c>
      <c r="G1027">
        <v>0</v>
      </c>
      <c r="H1027" s="3">
        <v>41486</v>
      </c>
      <c r="I1027">
        <v>75</v>
      </c>
      <c r="J1027" s="10">
        <v>14</v>
      </c>
      <c r="K1027" s="10">
        <v>1</v>
      </c>
      <c r="L1027" s="10">
        <v>7</v>
      </c>
      <c r="M1027" s="10">
        <v>2</v>
      </c>
      <c r="N1027" s="10">
        <v>1</v>
      </c>
      <c r="O1027">
        <v>1</v>
      </c>
      <c r="P1027">
        <v>2</v>
      </c>
      <c r="Q1027">
        <v>0</v>
      </c>
      <c r="R1027">
        <v>2</v>
      </c>
      <c r="S1027">
        <v>9</v>
      </c>
      <c r="T1027" t="s">
        <v>127</v>
      </c>
    </row>
    <row r="1028" spans="1:20" x14ac:dyDescent="0.3">
      <c r="A1028">
        <v>5074</v>
      </c>
      <c r="B1028">
        <v>1986</v>
      </c>
      <c r="C1028" t="s">
        <v>41</v>
      </c>
      <c r="D1028" t="s">
        <v>33</v>
      </c>
      <c r="E1028" s="2">
        <v>28072</v>
      </c>
      <c r="F1028">
        <v>1</v>
      </c>
      <c r="G1028">
        <v>0</v>
      </c>
      <c r="H1028" s="3">
        <v>41463</v>
      </c>
      <c r="I1028">
        <v>10</v>
      </c>
      <c r="J1028" s="10">
        <v>30</v>
      </c>
      <c r="K1028" s="10">
        <v>0</v>
      </c>
      <c r="L1028" s="10">
        <v>10</v>
      </c>
      <c r="M1028" s="10">
        <v>2</v>
      </c>
      <c r="N1028" s="10">
        <v>0</v>
      </c>
      <c r="O1028">
        <v>1</v>
      </c>
      <c r="P1028">
        <v>1</v>
      </c>
      <c r="Q1028">
        <v>0</v>
      </c>
      <c r="R1028">
        <v>3</v>
      </c>
      <c r="S1028">
        <v>7</v>
      </c>
      <c r="T1028" t="s">
        <v>126</v>
      </c>
    </row>
    <row r="1029" spans="1:20" x14ac:dyDescent="0.3">
      <c r="A1029">
        <v>5077</v>
      </c>
      <c r="B1029">
        <v>1979</v>
      </c>
      <c r="C1029" t="s">
        <v>28</v>
      </c>
      <c r="D1029" t="s">
        <v>35</v>
      </c>
      <c r="E1029" s="2">
        <v>77298</v>
      </c>
      <c r="F1029">
        <v>0</v>
      </c>
      <c r="G1029">
        <v>1</v>
      </c>
      <c r="H1029" s="3">
        <v>41580</v>
      </c>
      <c r="I1029">
        <v>46</v>
      </c>
      <c r="J1029" s="10">
        <v>425</v>
      </c>
      <c r="K1029" s="10">
        <v>115</v>
      </c>
      <c r="L1029" s="10">
        <v>292</v>
      </c>
      <c r="M1029" s="10">
        <v>23</v>
      </c>
      <c r="N1029" s="10">
        <v>35</v>
      </c>
      <c r="O1029">
        <v>1</v>
      </c>
      <c r="P1029">
        <v>6</v>
      </c>
      <c r="Q1029">
        <v>6</v>
      </c>
      <c r="R1029">
        <v>11</v>
      </c>
      <c r="S1029">
        <v>3</v>
      </c>
      <c r="T1029" t="s">
        <v>126</v>
      </c>
    </row>
    <row r="1030" spans="1:20" x14ac:dyDescent="0.3">
      <c r="A1030">
        <v>5079</v>
      </c>
      <c r="B1030">
        <v>1971</v>
      </c>
      <c r="C1030" t="s">
        <v>28</v>
      </c>
      <c r="D1030" t="s">
        <v>33</v>
      </c>
      <c r="E1030" s="2"/>
      <c r="F1030">
        <v>1</v>
      </c>
      <c r="G1030">
        <v>1</v>
      </c>
      <c r="H1030" s="3">
        <v>41336</v>
      </c>
      <c r="I1030">
        <v>82</v>
      </c>
      <c r="J1030" s="10">
        <v>71</v>
      </c>
      <c r="K1030" s="10">
        <v>1</v>
      </c>
      <c r="L1030" s="10">
        <v>16</v>
      </c>
      <c r="M1030" s="10">
        <v>0</v>
      </c>
      <c r="N1030" s="10">
        <v>0</v>
      </c>
      <c r="O1030">
        <v>4</v>
      </c>
      <c r="P1030">
        <v>2</v>
      </c>
      <c r="Q1030">
        <v>1</v>
      </c>
      <c r="R1030">
        <v>3</v>
      </c>
      <c r="S1030">
        <v>8</v>
      </c>
      <c r="T1030" t="s">
        <v>131</v>
      </c>
    </row>
    <row r="1031" spans="1:20" x14ac:dyDescent="0.3">
      <c r="A1031">
        <v>5080</v>
      </c>
      <c r="B1031">
        <v>1993</v>
      </c>
      <c r="C1031" t="s">
        <v>28</v>
      </c>
      <c r="D1031" t="s">
        <v>31</v>
      </c>
      <c r="E1031" s="2">
        <v>70515</v>
      </c>
      <c r="F1031">
        <v>0</v>
      </c>
      <c r="G1031">
        <v>0</v>
      </c>
      <c r="H1031" s="3">
        <v>41568</v>
      </c>
      <c r="I1031">
        <v>12</v>
      </c>
      <c r="J1031" s="10">
        <v>420</v>
      </c>
      <c r="K1031" s="10">
        <v>0</v>
      </c>
      <c r="L1031" s="10">
        <v>452</v>
      </c>
      <c r="M1031" s="10">
        <v>182</v>
      </c>
      <c r="N1031" s="10">
        <v>64</v>
      </c>
      <c r="O1031">
        <v>1</v>
      </c>
      <c r="P1031">
        <v>6</v>
      </c>
      <c r="Q1031">
        <v>6</v>
      </c>
      <c r="R1031">
        <v>4</v>
      </c>
      <c r="S1031">
        <v>2</v>
      </c>
      <c r="T1031" t="s">
        <v>132</v>
      </c>
    </row>
    <row r="1032" spans="1:20" x14ac:dyDescent="0.3">
      <c r="A1032">
        <v>5081</v>
      </c>
      <c r="B1032">
        <v>1967</v>
      </c>
      <c r="C1032" t="s">
        <v>133</v>
      </c>
      <c r="D1032" t="s">
        <v>35</v>
      </c>
      <c r="E1032" s="2">
        <v>47821</v>
      </c>
      <c r="F1032">
        <v>1</v>
      </c>
      <c r="G1032">
        <v>1</v>
      </c>
      <c r="H1032" s="3">
        <v>41567</v>
      </c>
      <c r="I1032">
        <v>54</v>
      </c>
      <c r="J1032" s="10">
        <v>9</v>
      </c>
      <c r="K1032" s="10">
        <v>0</v>
      </c>
      <c r="L1032" s="10">
        <v>16</v>
      </c>
      <c r="M1032" s="10">
        <v>6</v>
      </c>
      <c r="N1032" s="10">
        <v>6</v>
      </c>
      <c r="O1032">
        <v>1</v>
      </c>
      <c r="P1032">
        <v>1</v>
      </c>
      <c r="Q1032">
        <v>0</v>
      </c>
      <c r="R1032">
        <v>3</v>
      </c>
      <c r="S1032">
        <v>8</v>
      </c>
      <c r="T1032" t="s">
        <v>127</v>
      </c>
    </row>
    <row r="1033" spans="1:20" x14ac:dyDescent="0.3">
      <c r="A1033">
        <v>5084</v>
      </c>
      <c r="B1033">
        <v>1975</v>
      </c>
      <c r="C1033" t="s">
        <v>28</v>
      </c>
      <c r="D1033" t="s">
        <v>42</v>
      </c>
      <c r="E1033" s="2">
        <v>58330</v>
      </c>
      <c r="F1033">
        <v>0</v>
      </c>
      <c r="G1033">
        <v>1</v>
      </c>
      <c r="H1033" s="3">
        <v>41633</v>
      </c>
      <c r="I1033">
        <v>87</v>
      </c>
      <c r="J1033" s="10">
        <v>445</v>
      </c>
      <c r="K1033" s="10">
        <v>53</v>
      </c>
      <c r="L1033" s="10">
        <v>213</v>
      </c>
      <c r="M1033" s="10">
        <v>104</v>
      </c>
      <c r="N1033" s="10">
        <v>98</v>
      </c>
      <c r="O1033">
        <v>1</v>
      </c>
      <c r="P1033">
        <v>6</v>
      </c>
      <c r="Q1033">
        <v>4</v>
      </c>
      <c r="R1033">
        <v>13</v>
      </c>
      <c r="S1033">
        <v>4</v>
      </c>
      <c r="T1033" t="s">
        <v>127</v>
      </c>
    </row>
    <row r="1034" spans="1:20" x14ac:dyDescent="0.3">
      <c r="A1034">
        <v>5092</v>
      </c>
      <c r="B1034">
        <v>1949</v>
      </c>
      <c r="C1034" t="s">
        <v>37</v>
      </c>
      <c r="D1034" t="s">
        <v>42</v>
      </c>
      <c r="E1034" s="2">
        <v>51569</v>
      </c>
      <c r="F1034">
        <v>0</v>
      </c>
      <c r="G1034">
        <v>1</v>
      </c>
      <c r="H1034" s="3">
        <v>41317</v>
      </c>
      <c r="I1034">
        <v>39</v>
      </c>
      <c r="J1034" s="10">
        <v>380</v>
      </c>
      <c r="K1034" s="10">
        <v>0</v>
      </c>
      <c r="L1034" s="10">
        <v>47</v>
      </c>
      <c r="M1034" s="10">
        <v>6</v>
      </c>
      <c r="N1034" s="10">
        <v>0</v>
      </c>
      <c r="O1034">
        <v>4</v>
      </c>
      <c r="P1034">
        <v>7</v>
      </c>
      <c r="Q1034">
        <v>1</v>
      </c>
      <c r="R1034">
        <v>7</v>
      </c>
      <c r="S1034">
        <v>8</v>
      </c>
      <c r="T1034" t="s">
        <v>127</v>
      </c>
    </row>
    <row r="1035" spans="1:20" x14ac:dyDescent="0.3">
      <c r="A1035">
        <v>5093</v>
      </c>
      <c r="B1035">
        <v>1974</v>
      </c>
      <c r="C1035" t="s">
        <v>37</v>
      </c>
      <c r="D1035" t="s">
        <v>29</v>
      </c>
      <c r="E1035" s="2">
        <v>25509</v>
      </c>
      <c r="F1035">
        <v>1</v>
      </c>
      <c r="G1035">
        <v>0</v>
      </c>
      <c r="H1035" s="3">
        <v>41170</v>
      </c>
      <c r="I1035">
        <v>15</v>
      </c>
      <c r="J1035" s="10">
        <v>40</v>
      </c>
      <c r="K1035" s="10">
        <v>3</v>
      </c>
      <c r="L1035" s="10">
        <v>30</v>
      </c>
      <c r="M1035" s="10">
        <v>10</v>
      </c>
      <c r="N1035" s="10">
        <v>7</v>
      </c>
      <c r="O1035">
        <v>3</v>
      </c>
      <c r="P1035">
        <v>3</v>
      </c>
      <c r="Q1035">
        <v>0</v>
      </c>
      <c r="R1035">
        <v>3</v>
      </c>
      <c r="S1035">
        <v>9</v>
      </c>
      <c r="T1035" t="s">
        <v>127</v>
      </c>
    </row>
    <row r="1036" spans="1:20" x14ac:dyDescent="0.3">
      <c r="A1036">
        <v>5107</v>
      </c>
      <c r="B1036">
        <v>1973</v>
      </c>
      <c r="C1036" t="s">
        <v>37</v>
      </c>
      <c r="D1036" t="s">
        <v>29</v>
      </c>
      <c r="E1036" s="2">
        <v>35860</v>
      </c>
      <c r="F1036">
        <v>1</v>
      </c>
      <c r="G1036">
        <v>1</v>
      </c>
      <c r="H1036" s="3">
        <v>41778</v>
      </c>
      <c r="I1036">
        <v>37</v>
      </c>
      <c r="J1036" s="10">
        <v>15</v>
      </c>
      <c r="K1036" s="10">
        <v>0</v>
      </c>
      <c r="L1036" s="10">
        <v>8</v>
      </c>
      <c r="M1036" s="10">
        <v>4</v>
      </c>
      <c r="N1036" s="10">
        <v>2</v>
      </c>
      <c r="O1036">
        <v>2</v>
      </c>
      <c r="P1036">
        <v>1</v>
      </c>
      <c r="Q1036">
        <v>1</v>
      </c>
      <c r="R1036">
        <v>2</v>
      </c>
      <c r="S1036">
        <v>5</v>
      </c>
      <c r="T1036" t="s">
        <v>127</v>
      </c>
    </row>
    <row r="1037" spans="1:20" x14ac:dyDescent="0.3">
      <c r="A1037">
        <v>5113</v>
      </c>
      <c r="B1037">
        <v>1971</v>
      </c>
      <c r="C1037" t="s">
        <v>37</v>
      </c>
      <c r="D1037" t="s">
        <v>29</v>
      </c>
      <c r="E1037" s="2">
        <v>86979</v>
      </c>
      <c r="F1037">
        <v>0</v>
      </c>
      <c r="G1037">
        <v>0</v>
      </c>
      <c r="H1037" s="3">
        <v>41585</v>
      </c>
      <c r="I1037">
        <v>67</v>
      </c>
      <c r="J1037" s="10">
        <v>584</v>
      </c>
      <c r="K1037" s="10">
        <v>100</v>
      </c>
      <c r="L1037" s="10">
        <v>835</v>
      </c>
      <c r="M1037" s="10">
        <v>65</v>
      </c>
      <c r="N1037" s="10">
        <v>83</v>
      </c>
      <c r="O1037">
        <v>1</v>
      </c>
      <c r="P1037">
        <v>5</v>
      </c>
      <c r="Q1037">
        <v>5</v>
      </c>
      <c r="R1037">
        <v>5</v>
      </c>
      <c r="S1037">
        <v>2</v>
      </c>
      <c r="T1037" t="s">
        <v>127</v>
      </c>
    </row>
    <row r="1038" spans="1:20" x14ac:dyDescent="0.3">
      <c r="A1038">
        <v>5114</v>
      </c>
      <c r="B1038">
        <v>1965</v>
      </c>
      <c r="C1038" t="s">
        <v>41</v>
      </c>
      <c r="D1038" t="s">
        <v>33</v>
      </c>
      <c r="E1038" s="2">
        <v>74806</v>
      </c>
      <c r="F1038">
        <v>0</v>
      </c>
      <c r="G1038">
        <v>1</v>
      </c>
      <c r="H1038" s="3">
        <v>41262</v>
      </c>
      <c r="I1038">
        <v>1</v>
      </c>
      <c r="J1038" s="10">
        <v>670</v>
      </c>
      <c r="K1038" s="10">
        <v>9</v>
      </c>
      <c r="L1038" s="10">
        <v>249</v>
      </c>
      <c r="M1038" s="10">
        <v>0</v>
      </c>
      <c r="N1038" s="10">
        <v>28</v>
      </c>
      <c r="O1038">
        <v>2</v>
      </c>
      <c r="P1038">
        <v>5</v>
      </c>
      <c r="Q1038">
        <v>4</v>
      </c>
      <c r="R1038">
        <v>5</v>
      </c>
      <c r="S1038">
        <v>4</v>
      </c>
      <c r="T1038" t="s">
        <v>131</v>
      </c>
    </row>
    <row r="1039" spans="1:20" x14ac:dyDescent="0.3">
      <c r="A1039">
        <v>5117</v>
      </c>
      <c r="B1039">
        <v>1963</v>
      </c>
      <c r="C1039" t="s">
        <v>133</v>
      </c>
      <c r="D1039" t="s">
        <v>33</v>
      </c>
      <c r="E1039" s="2">
        <v>32632</v>
      </c>
      <c r="F1039">
        <v>0</v>
      </c>
      <c r="G1039">
        <v>0</v>
      </c>
      <c r="H1039" s="3">
        <v>41123</v>
      </c>
      <c r="I1039">
        <v>32</v>
      </c>
      <c r="J1039" s="10">
        <v>63</v>
      </c>
      <c r="K1039" s="10">
        <v>151</v>
      </c>
      <c r="L1039" s="10">
        <v>137</v>
      </c>
      <c r="M1039" s="10">
        <v>153</v>
      </c>
      <c r="N1039" s="10">
        <v>19</v>
      </c>
      <c r="O1039">
        <v>2</v>
      </c>
      <c r="P1039">
        <v>4</v>
      </c>
      <c r="Q1039">
        <v>4</v>
      </c>
      <c r="R1039">
        <v>8</v>
      </c>
      <c r="S1039">
        <v>5</v>
      </c>
      <c r="T1039" t="s">
        <v>127</v>
      </c>
    </row>
    <row r="1040" spans="1:20" x14ac:dyDescent="0.3">
      <c r="A1040">
        <v>5120</v>
      </c>
      <c r="B1040">
        <v>1982</v>
      </c>
      <c r="C1040" t="s">
        <v>133</v>
      </c>
      <c r="D1040" t="s">
        <v>35</v>
      </c>
      <c r="E1040" s="2">
        <v>66664</v>
      </c>
      <c r="F1040">
        <v>0</v>
      </c>
      <c r="G1040">
        <v>0</v>
      </c>
      <c r="H1040" s="3">
        <v>41177</v>
      </c>
      <c r="I1040">
        <v>78</v>
      </c>
      <c r="J1040" s="10">
        <v>398</v>
      </c>
      <c r="K1040" s="10">
        <v>96</v>
      </c>
      <c r="L1040" s="10">
        <v>447</v>
      </c>
      <c r="M1040" s="10">
        <v>220</v>
      </c>
      <c r="N1040" s="10">
        <v>96</v>
      </c>
      <c r="O1040">
        <v>1</v>
      </c>
      <c r="P1040">
        <v>5</v>
      </c>
      <c r="Q1040">
        <v>7</v>
      </c>
      <c r="R1040">
        <v>6</v>
      </c>
      <c r="S1040">
        <v>3</v>
      </c>
      <c r="T1040" t="s">
        <v>125</v>
      </c>
    </row>
    <row r="1041" spans="1:20" x14ac:dyDescent="0.3">
      <c r="A1041">
        <v>5121</v>
      </c>
      <c r="B1041">
        <v>1977</v>
      </c>
      <c r="C1041" t="s">
        <v>28</v>
      </c>
      <c r="D1041" t="s">
        <v>31</v>
      </c>
      <c r="E1041" s="2">
        <v>56628</v>
      </c>
      <c r="F1041">
        <v>0</v>
      </c>
      <c r="G1041">
        <v>1</v>
      </c>
      <c r="H1041" s="3">
        <v>41719</v>
      </c>
      <c r="I1041">
        <v>30</v>
      </c>
      <c r="J1041" s="10">
        <v>479</v>
      </c>
      <c r="K1041" s="10">
        <v>5</v>
      </c>
      <c r="L1041" s="10">
        <v>82</v>
      </c>
      <c r="M1041" s="10">
        <v>7</v>
      </c>
      <c r="N1041" s="10">
        <v>17</v>
      </c>
      <c r="O1041">
        <v>2</v>
      </c>
      <c r="P1041">
        <v>7</v>
      </c>
      <c r="Q1041">
        <v>6</v>
      </c>
      <c r="R1041">
        <v>5</v>
      </c>
      <c r="S1041">
        <v>5</v>
      </c>
      <c r="T1041" t="s">
        <v>126</v>
      </c>
    </row>
    <row r="1042" spans="1:20" x14ac:dyDescent="0.3">
      <c r="A1042">
        <v>5123</v>
      </c>
      <c r="B1042">
        <v>1951</v>
      </c>
      <c r="C1042" t="s">
        <v>41</v>
      </c>
      <c r="D1042" t="s">
        <v>33</v>
      </c>
      <c r="E1042" s="2">
        <v>27450</v>
      </c>
      <c r="F1042">
        <v>0</v>
      </c>
      <c r="G1042">
        <v>0</v>
      </c>
      <c r="H1042" s="3">
        <v>41379</v>
      </c>
      <c r="I1042">
        <v>57</v>
      </c>
      <c r="J1042" s="10">
        <v>37</v>
      </c>
      <c r="K1042" s="10">
        <v>12</v>
      </c>
      <c r="L1042" s="10">
        <v>23</v>
      </c>
      <c r="M1042" s="10">
        <v>8</v>
      </c>
      <c r="N1042" s="10">
        <v>11</v>
      </c>
      <c r="O1042">
        <v>1</v>
      </c>
      <c r="P1042">
        <v>2</v>
      </c>
      <c r="Q1042">
        <v>1</v>
      </c>
      <c r="R1042">
        <v>3</v>
      </c>
      <c r="S1042">
        <v>7</v>
      </c>
      <c r="T1042" t="s">
        <v>127</v>
      </c>
    </row>
    <row r="1043" spans="1:20" x14ac:dyDescent="0.3">
      <c r="A1043">
        <v>5125</v>
      </c>
      <c r="B1043">
        <v>1960</v>
      </c>
      <c r="C1043" t="s">
        <v>28</v>
      </c>
      <c r="D1043" t="s">
        <v>33</v>
      </c>
      <c r="E1043" s="2">
        <v>79530</v>
      </c>
      <c r="F1043">
        <v>0</v>
      </c>
      <c r="G1043">
        <v>0</v>
      </c>
      <c r="H1043" s="3">
        <v>41411</v>
      </c>
      <c r="I1043">
        <v>64</v>
      </c>
      <c r="J1043" s="10">
        <v>333</v>
      </c>
      <c r="K1043" s="10">
        <v>0</v>
      </c>
      <c r="L1043" s="10">
        <v>815</v>
      </c>
      <c r="M1043" s="10">
        <v>129</v>
      </c>
      <c r="N1043" s="10">
        <v>42</v>
      </c>
      <c r="O1043">
        <v>1</v>
      </c>
      <c r="P1043">
        <v>4</v>
      </c>
      <c r="Q1043">
        <v>10</v>
      </c>
      <c r="R1043">
        <v>11</v>
      </c>
      <c r="S1043">
        <v>2</v>
      </c>
      <c r="T1043" t="s">
        <v>127</v>
      </c>
    </row>
    <row r="1044" spans="1:20" x14ac:dyDescent="0.3">
      <c r="A1044">
        <v>5136</v>
      </c>
      <c r="B1044">
        <v>1973</v>
      </c>
      <c r="C1044" t="s">
        <v>28</v>
      </c>
      <c r="D1044" t="s">
        <v>31</v>
      </c>
      <c r="E1044" s="2">
        <v>65333</v>
      </c>
      <c r="F1044">
        <v>0</v>
      </c>
      <c r="G1044">
        <v>1</v>
      </c>
      <c r="H1044" s="3">
        <v>41656</v>
      </c>
      <c r="I1044">
        <v>58</v>
      </c>
      <c r="J1044" s="10">
        <v>654</v>
      </c>
      <c r="K1044" s="10">
        <v>7</v>
      </c>
      <c r="L1044" s="10">
        <v>92</v>
      </c>
      <c r="M1044" s="10">
        <v>0</v>
      </c>
      <c r="N1044" s="10">
        <v>15</v>
      </c>
      <c r="O1044">
        <v>7</v>
      </c>
      <c r="P1044">
        <v>9</v>
      </c>
      <c r="Q1044">
        <v>4</v>
      </c>
      <c r="R1044">
        <v>8</v>
      </c>
      <c r="S1044">
        <v>6</v>
      </c>
      <c r="T1044" t="s">
        <v>126</v>
      </c>
    </row>
    <row r="1045" spans="1:20" x14ac:dyDescent="0.3">
      <c r="A1045">
        <v>5138</v>
      </c>
      <c r="B1045">
        <v>1950</v>
      </c>
      <c r="C1045" t="s">
        <v>28</v>
      </c>
      <c r="D1045" t="s">
        <v>35</v>
      </c>
      <c r="E1045" s="2">
        <v>28320</v>
      </c>
      <c r="F1045">
        <v>0</v>
      </c>
      <c r="G1045">
        <v>1</v>
      </c>
      <c r="H1045" s="3">
        <v>41288</v>
      </c>
      <c r="I1045">
        <v>68</v>
      </c>
      <c r="J1045" s="10">
        <v>19</v>
      </c>
      <c r="K1045" s="10">
        <v>1</v>
      </c>
      <c r="L1045" s="10">
        <v>14</v>
      </c>
      <c r="M1045" s="10">
        <v>3</v>
      </c>
      <c r="N1045" s="10">
        <v>2</v>
      </c>
      <c r="O1045">
        <v>1</v>
      </c>
      <c r="P1045">
        <v>1</v>
      </c>
      <c r="Q1045">
        <v>0</v>
      </c>
      <c r="R1045">
        <v>3</v>
      </c>
      <c r="S1045">
        <v>8</v>
      </c>
      <c r="T1045" t="s">
        <v>127</v>
      </c>
    </row>
    <row r="1046" spans="1:20" x14ac:dyDescent="0.3">
      <c r="A1046">
        <v>5140</v>
      </c>
      <c r="B1046">
        <v>1985</v>
      </c>
      <c r="C1046" t="s">
        <v>37</v>
      </c>
      <c r="D1046" t="s">
        <v>33</v>
      </c>
      <c r="E1046" s="2">
        <v>64355</v>
      </c>
      <c r="F1046">
        <v>1</v>
      </c>
      <c r="G1046">
        <v>0</v>
      </c>
      <c r="H1046" s="3">
        <v>41145</v>
      </c>
      <c r="I1046">
        <v>66</v>
      </c>
      <c r="J1046" s="10">
        <v>1047</v>
      </c>
      <c r="K1046" s="10">
        <v>0</v>
      </c>
      <c r="L1046" s="10">
        <v>140</v>
      </c>
      <c r="M1046" s="10">
        <v>67</v>
      </c>
      <c r="N1046" s="10">
        <v>38</v>
      </c>
      <c r="O1046">
        <v>2</v>
      </c>
      <c r="P1046">
        <v>4</v>
      </c>
      <c r="Q1046">
        <v>3</v>
      </c>
      <c r="R1046">
        <v>12</v>
      </c>
      <c r="S1046">
        <v>8</v>
      </c>
      <c r="T1046" t="s">
        <v>127</v>
      </c>
    </row>
    <row r="1047" spans="1:20" x14ac:dyDescent="0.3">
      <c r="A1047">
        <v>5147</v>
      </c>
      <c r="B1047">
        <v>1948</v>
      </c>
      <c r="C1047" t="s">
        <v>28</v>
      </c>
      <c r="D1047" t="s">
        <v>31</v>
      </c>
      <c r="E1047" s="2">
        <v>90842</v>
      </c>
      <c r="F1047">
        <v>0</v>
      </c>
      <c r="G1047">
        <v>0</v>
      </c>
      <c r="H1047" s="3">
        <v>41484</v>
      </c>
      <c r="I1047">
        <v>57</v>
      </c>
      <c r="J1047" s="10">
        <v>774</v>
      </c>
      <c r="K1047" s="10">
        <v>70</v>
      </c>
      <c r="L1047" s="10">
        <v>118</v>
      </c>
      <c r="M1047" s="10">
        <v>182</v>
      </c>
      <c r="N1047" s="10">
        <v>187</v>
      </c>
      <c r="O1047">
        <v>1</v>
      </c>
      <c r="P1047">
        <v>4</v>
      </c>
      <c r="Q1047">
        <v>9</v>
      </c>
      <c r="R1047">
        <v>13</v>
      </c>
      <c r="S1047">
        <v>1</v>
      </c>
      <c r="T1047" t="s">
        <v>127</v>
      </c>
    </row>
    <row r="1048" spans="1:20" x14ac:dyDescent="0.3">
      <c r="A1048">
        <v>5150</v>
      </c>
      <c r="B1048">
        <v>1979</v>
      </c>
      <c r="C1048" t="s">
        <v>44</v>
      </c>
      <c r="D1048" t="s">
        <v>31</v>
      </c>
      <c r="E1048" s="2">
        <v>20194</v>
      </c>
      <c r="F1048">
        <v>1</v>
      </c>
      <c r="G1048">
        <v>0</v>
      </c>
      <c r="H1048" s="3">
        <v>41260</v>
      </c>
      <c r="I1048">
        <v>64</v>
      </c>
      <c r="J1048" s="10">
        <v>0</v>
      </c>
      <c r="K1048" s="10">
        <v>4</v>
      </c>
      <c r="L1048" s="10">
        <v>7</v>
      </c>
      <c r="M1048" s="10">
        <v>11</v>
      </c>
      <c r="N1048" s="10">
        <v>10</v>
      </c>
      <c r="O1048">
        <v>2</v>
      </c>
      <c r="P1048">
        <v>2</v>
      </c>
      <c r="Q1048">
        <v>0</v>
      </c>
      <c r="R1048">
        <v>3</v>
      </c>
      <c r="S1048">
        <v>6</v>
      </c>
      <c r="T1048" t="s">
        <v>127</v>
      </c>
    </row>
    <row r="1049" spans="1:20" x14ac:dyDescent="0.3">
      <c r="A1049">
        <v>5153</v>
      </c>
      <c r="B1049">
        <v>1967</v>
      </c>
      <c r="C1049" t="s">
        <v>37</v>
      </c>
      <c r="D1049" t="s">
        <v>33</v>
      </c>
      <c r="E1049" s="2">
        <v>77766</v>
      </c>
      <c r="F1049">
        <v>0</v>
      </c>
      <c r="G1049">
        <v>1</v>
      </c>
      <c r="H1049" s="3">
        <v>41327</v>
      </c>
      <c r="I1049">
        <v>97</v>
      </c>
      <c r="J1049" s="10">
        <v>1004</v>
      </c>
      <c r="K1049" s="10">
        <v>59</v>
      </c>
      <c r="L1049" s="10">
        <v>265</v>
      </c>
      <c r="M1049" s="10">
        <v>115</v>
      </c>
      <c r="N1049" s="10">
        <v>59</v>
      </c>
      <c r="O1049">
        <v>2</v>
      </c>
      <c r="P1049">
        <v>11</v>
      </c>
      <c r="Q1049">
        <v>10</v>
      </c>
      <c r="R1049">
        <v>11</v>
      </c>
      <c r="S1049">
        <v>6</v>
      </c>
      <c r="T1049" t="s">
        <v>127</v>
      </c>
    </row>
    <row r="1050" spans="1:20" x14ac:dyDescent="0.3">
      <c r="A1050">
        <v>5154</v>
      </c>
      <c r="B1050">
        <v>1972</v>
      </c>
      <c r="C1050" t="s">
        <v>41</v>
      </c>
      <c r="D1050" t="s">
        <v>29</v>
      </c>
      <c r="E1050" s="2">
        <v>37760</v>
      </c>
      <c r="F1050">
        <v>1</v>
      </c>
      <c r="G1050">
        <v>0</v>
      </c>
      <c r="H1050" s="3">
        <v>41497</v>
      </c>
      <c r="I1050">
        <v>54</v>
      </c>
      <c r="J1050" s="10">
        <v>26</v>
      </c>
      <c r="K1050" s="10">
        <v>3</v>
      </c>
      <c r="L1050" s="10">
        <v>13</v>
      </c>
      <c r="M1050" s="10">
        <v>2</v>
      </c>
      <c r="N1050" s="10">
        <v>10</v>
      </c>
      <c r="O1050">
        <v>1</v>
      </c>
      <c r="P1050">
        <v>2</v>
      </c>
      <c r="Q1050">
        <v>0</v>
      </c>
      <c r="R1050">
        <v>3</v>
      </c>
      <c r="S1050">
        <v>6</v>
      </c>
      <c r="T1050" t="s">
        <v>127</v>
      </c>
    </row>
    <row r="1051" spans="1:20" x14ac:dyDescent="0.3">
      <c r="A1051">
        <v>5156</v>
      </c>
      <c r="B1051">
        <v>1970</v>
      </c>
      <c r="C1051" t="s">
        <v>133</v>
      </c>
      <c r="D1051" t="s">
        <v>33</v>
      </c>
      <c r="E1051" s="2">
        <v>62466</v>
      </c>
      <c r="F1051">
        <v>0</v>
      </c>
      <c r="G1051">
        <v>1</v>
      </c>
      <c r="H1051" s="3">
        <v>41654</v>
      </c>
      <c r="I1051">
        <v>13</v>
      </c>
      <c r="J1051" s="10">
        <v>129</v>
      </c>
      <c r="K1051" s="10">
        <v>129</v>
      </c>
      <c r="L1051" s="10">
        <v>259</v>
      </c>
      <c r="M1051" s="10">
        <v>168</v>
      </c>
      <c r="N1051" s="10">
        <v>121</v>
      </c>
      <c r="O1051">
        <v>5</v>
      </c>
      <c r="P1051">
        <v>6</v>
      </c>
      <c r="Q1051">
        <v>3</v>
      </c>
      <c r="R1051">
        <v>12</v>
      </c>
      <c r="S1051">
        <v>4</v>
      </c>
      <c r="T1051" t="s">
        <v>127</v>
      </c>
    </row>
    <row r="1052" spans="1:20" x14ac:dyDescent="0.3">
      <c r="A1052">
        <v>5172</v>
      </c>
      <c r="B1052">
        <v>1976</v>
      </c>
      <c r="C1052" t="s">
        <v>41</v>
      </c>
      <c r="D1052" t="s">
        <v>35</v>
      </c>
      <c r="E1052" s="2">
        <v>65104</v>
      </c>
      <c r="F1052">
        <v>0</v>
      </c>
      <c r="G1052">
        <v>1</v>
      </c>
      <c r="H1052" s="3">
        <v>41592</v>
      </c>
      <c r="I1052">
        <v>4</v>
      </c>
      <c r="J1052" s="10">
        <v>738</v>
      </c>
      <c r="K1052" s="10">
        <v>0</v>
      </c>
      <c r="L1052" s="10">
        <v>232</v>
      </c>
      <c r="M1052" s="10">
        <v>13</v>
      </c>
      <c r="N1052" s="10">
        <v>20</v>
      </c>
      <c r="O1052">
        <v>2</v>
      </c>
      <c r="P1052">
        <v>3</v>
      </c>
      <c r="Q1052">
        <v>5</v>
      </c>
      <c r="R1052">
        <v>7</v>
      </c>
      <c r="S1052">
        <v>7</v>
      </c>
      <c r="T1052" t="s">
        <v>127</v>
      </c>
    </row>
    <row r="1053" spans="1:20" x14ac:dyDescent="0.3">
      <c r="A1053">
        <v>5176</v>
      </c>
      <c r="B1053">
        <v>1988</v>
      </c>
      <c r="C1053" t="s">
        <v>28</v>
      </c>
      <c r="D1053" t="s">
        <v>35</v>
      </c>
      <c r="E1053" s="2">
        <v>29604</v>
      </c>
      <c r="F1053">
        <v>1</v>
      </c>
      <c r="G1053">
        <v>0</v>
      </c>
      <c r="H1053" s="3">
        <v>41616</v>
      </c>
      <c r="I1053">
        <v>88</v>
      </c>
      <c r="J1053" s="10">
        <v>7</v>
      </c>
      <c r="K1053" s="10">
        <v>6</v>
      </c>
      <c r="L1053" s="10">
        <v>13</v>
      </c>
      <c r="M1053" s="10">
        <v>7</v>
      </c>
      <c r="N1053" s="10">
        <v>6</v>
      </c>
      <c r="O1053">
        <v>1</v>
      </c>
      <c r="P1053">
        <v>1</v>
      </c>
      <c r="Q1053">
        <v>0</v>
      </c>
      <c r="R1053">
        <v>3</v>
      </c>
      <c r="S1053">
        <v>9</v>
      </c>
      <c r="T1053" t="s">
        <v>125</v>
      </c>
    </row>
    <row r="1054" spans="1:20" x14ac:dyDescent="0.3">
      <c r="A1054">
        <v>5177</v>
      </c>
      <c r="B1054">
        <v>1974</v>
      </c>
      <c r="C1054" t="s">
        <v>41</v>
      </c>
      <c r="D1054" t="s">
        <v>33</v>
      </c>
      <c r="E1054" s="2">
        <v>58494</v>
      </c>
      <c r="F1054">
        <v>0</v>
      </c>
      <c r="G1054">
        <v>1</v>
      </c>
      <c r="H1054" s="3">
        <v>41620</v>
      </c>
      <c r="I1054">
        <v>56</v>
      </c>
      <c r="J1054" s="10">
        <v>298</v>
      </c>
      <c r="K1054" s="10">
        <v>7</v>
      </c>
      <c r="L1054" s="10">
        <v>68</v>
      </c>
      <c r="M1054" s="10">
        <v>4</v>
      </c>
      <c r="N1054" s="10">
        <v>0</v>
      </c>
      <c r="O1054">
        <v>2</v>
      </c>
      <c r="P1054">
        <v>6</v>
      </c>
      <c r="Q1054">
        <v>2</v>
      </c>
      <c r="R1054">
        <v>6</v>
      </c>
      <c r="S1054">
        <v>6</v>
      </c>
      <c r="T1054" t="s">
        <v>125</v>
      </c>
    </row>
    <row r="1055" spans="1:20" x14ac:dyDescent="0.3">
      <c r="A1055">
        <v>5180</v>
      </c>
      <c r="B1055">
        <v>1968</v>
      </c>
      <c r="C1055" t="s">
        <v>37</v>
      </c>
      <c r="D1055" t="s">
        <v>29</v>
      </c>
      <c r="E1055" s="2">
        <v>50616</v>
      </c>
      <c r="F1055">
        <v>0</v>
      </c>
      <c r="G1055">
        <v>1</v>
      </c>
      <c r="H1055" s="3">
        <v>41747</v>
      </c>
      <c r="I1055">
        <v>56</v>
      </c>
      <c r="J1055" s="10">
        <v>128</v>
      </c>
      <c r="K1055" s="10">
        <v>0</v>
      </c>
      <c r="L1055" s="10">
        <v>16</v>
      </c>
      <c r="M1055" s="10">
        <v>0</v>
      </c>
      <c r="N1055" s="10">
        <v>1</v>
      </c>
      <c r="O1055">
        <v>2</v>
      </c>
      <c r="P1055">
        <v>4</v>
      </c>
      <c r="Q1055">
        <v>0</v>
      </c>
      <c r="R1055">
        <v>4</v>
      </c>
      <c r="S1055">
        <v>7</v>
      </c>
      <c r="T1055" t="s">
        <v>127</v>
      </c>
    </row>
    <row r="1056" spans="1:20" x14ac:dyDescent="0.3">
      <c r="A1056">
        <v>5181</v>
      </c>
      <c r="B1056">
        <v>1982</v>
      </c>
      <c r="C1056" t="s">
        <v>44</v>
      </c>
      <c r="D1056" t="s">
        <v>31</v>
      </c>
      <c r="E1056" s="2">
        <v>24367</v>
      </c>
      <c r="F1056">
        <v>1</v>
      </c>
      <c r="G1056">
        <v>0</v>
      </c>
      <c r="H1056" s="3">
        <v>41353</v>
      </c>
      <c r="I1056">
        <v>58</v>
      </c>
      <c r="J1056" s="10">
        <v>2</v>
      </c>
      <c r="K1056" s="10">
        <v>4</v>
      </c>
      <c r="L1056" s="10">
        <v>2</v>
      </c>
      <c r="M1056" s="10">
        <v>0</v>
      </c>
      <c r="N1056" s="10">
        <v>11</v>
      </c>
      <c r="O1056">
        <v>1</v>
      </c>
      <c r="P1056">
        <v>1</v>
      </c>
      <c r="Q1056">
        <v>0</v>
      </c>
      <c r="R1056">
        <v>2</v>
      </c>
      <c r="S1056">
        <v>9</v>
      </c>
      <c r="T1056" t="s">
        <v>127</v>
      </c>
    </row>
    <row r="1057" spans="1:20" x14ac:dyDescent="0.3">
      <c r="A1057">
        <v>5184</v>
      </c>
      <c r="B1057">
        <v>1995</v>
      </c>
      <c r="C1057" t="s">
        <v>28</v>
      </c>
      <c r="D1057" t="s">
        <v>31</v>
      </c>
      <c r="E1057" s="2">
        <v>34824</v>
      </c>
      <c r="F1057">
        <v>0</v>
      </c>
      <c r="G1057">
        <v>0</v>
      </c>
      <c r="H1057" s="3">
        <v>41724</v>
      </c>
      <c r="I1057">
        <v>65</v>
      </c>
      <c r="J1057" s="10">
        <v>4</v>
      </c>
      <c r="K1057" s="10">
        <v>2</v>
      </c>
      <c r="L1057" s="10">
        <v>11</v>
      </c>
      <c r="M1057" s="10">
        <v>2</v>
      </c>
      <c r="N1057" s="10">
        <v>0</v>
      </c>
      <c r="O1057">
        <v>1</v>
      </c>
      <c r="P1057">
        <v>1</v>
      </c>
      <c r="Q1057">
        <v>0</v>
      </c>
      <c r="R1057">
        <v>2</v>
      </c>
      <c r="S1057">
        <v>6</v>
      </c>
      <c r="T1057" t="s">
        <v>127</v>
      </c>
    </row>
    <row r="1058" spans="1:20" x14ac:dyDescent="0.3">
      <c r="A1058">
        <v>5185</v>
      </c>
      <c r="B1058">
        <v>1955</v>
      </c>
      <c r="C1058" t="s">
        <v>28</v>
      </c>
      <c r="D1058" t="s">
        <v>33</v>
      </c>
      <c r="E1058" s="2">
        <v>74268</v>
      </c>
      <c r="F1058">
        <v>0</v>
      </c>
      <c r="G1058">
        <v>0</v>
      </c>
      <c r="H1058" s="3">
        <v>41319</v>
      </c>
      <c r="I1058">
        <v>83</v>
      </c>
      <c r="J1058" s="10">
        <v>199</v>
      </c>
      <c r="K1058" s="10">
        <v>66</v>
      </c>
      <c r="L1058" s="10">
        <v>315</v>
      </c>
      <c r="M1058" s="10">
        <v>97</v>
      </c>
      <c r="N1058" s="10">
        <v>174</v>
      </c>
      <c r="O1058">
        <v>1</v>
      </c>
      <c r="P1058">
        <v>4</v>
      </c>
      <c r="Q1058">
        <v>3</v>
      </c>
      <c r="R1058">
        <v>5</v>
      </c>
      <c r="S1058">
        <v>2</v>
      </c>
      <c r="T1058" t="s">
        <v>125</v>
      </c>
    </row>
    <row r="1059" spans="1:20" x14ac:dyDescent="0.3">
      <c r="A1059">
        <v>5186</v>
      </c>
      <c r="B1059">
        <v>1955</v>
      </c>
      <c r="C1059" t="s">
        <v>37</v>
      </c>
      <c r="D1059" t="s">
        <v>33</v>
      </c>
      <c r="E1059" s="2">
        <v>58482</v>
      </c>
      <c r="F1059">
        <v>0</v>
      </c>
      <c r="G1059">
        <v>1</v>
      </c>
      <c r="H1059" s="3">
        <v>41710</v>
      </c>
      <c r="I1059">
        <v>59</v>
      </c>
      <c r="J1059" s="10">
        <v>576</v>
      </c>
      <c r="K1059" s="10">
        <v>7</v>
      </c>
      <c r="L1059" s="10">
        <v>115</v>
      </c>
      <c r="M1059" s="10">
        <v>19</v>
      </c>
      <c r="N1059" s="10">
        <v>7</v>
      </c>
      <c r="O1059">
        <v>2</v>
      </c>
      <c r="P1059">
        <v>7</v>
      </c>
      <c r="Q1059">
        <v>4</v>
      </c>
      <c r="R1059">
        <v>9</v>
      </c>
      <c r="S1059">
        <v>6</v>
      </c>
      <c r="T1059" t="s">
        <v>126</v>
      </c>
    </row>
    <row r="1060" spans="1:20" x14ac:dyDescent="0.3">
      <c r="A1060">
        <v>5204</v>
      </c>
      <c r="B1060">
        <v>1971</v>
      </c>
      <c r="C1060" t="s">
        <v>28</v>
      </c>
      <c r="D1060" t="s">
        <v>35</v>
      </c>
      <c r="E1060" s="2">
        <v>74538</v>
      </c>
      <c r="F1060">
        <v>0</v>
      </c>
      <c r="G1060">
        <v>0</v>
      </c>
      <c r="H1060" s="3">
        <v>41454</v>
      </c>
      <c r="I1060">
        <v>21</v>
      </c>
      <c r="J1060" s="10">
        <v>380</v>
      </c>
      <c r="K1060" s="10">
        <v>98</v>
      </c>
      <c r="L1060" s="10">
        <v>733</v>
      </c>
      <c r="M1060" s="10">
        <v>110</v>
      </c>
      <c r="N1060" s="10">
        <v>112</v>
      </c>
      <c r="O1060">
        <v>1</v>
      </c>
      <c r="P1060">
        <v>8</v>
      </c>
      <c r="Q1060">
        <v>8</v>
      </c>
      <c r="R1060">
        <v>5</v>
      </c>
      <c r="S1060">
        <v>3</v>
      </c>
      <c r="T1060" t="s">
        <v>127</v>
      </c>
    </row>
    <row r="1061" spans="1:20" x14ac:dyDescent="0.3">
      <c r="A1061">
        <v>5207</v>
      </c>
      <c r="B1061">
        <v>1963</v>
      </c>
      <c r="C1061" t="s">
        <v>37</v>
      </c>
      <c r="D1061" t="s">
        <v>33</v>
      </c>
      <c r="E1061" s="2">
        <v>53378</v>
      </c>
      <c r="F1061">
        <v>1</v>
      </c>
      <c r="G1061">
        <v>1</v>
      </c>
      <c r="H1061" s="3">
        <v>41176</v>
      </c>
      <c r="I1061">
        <v>41</v>
      </c>
      <c r="J1061" s="10">
        <v>489</v>
      </c>
      <c r="K1061" s="10">
        <v>6</v>
      </c>
      <c r="L1061" s="10">
        <v>152</v>
      </c>
      <c r="M1061" s="10">
        <v>8</v>
      </c>
      <c r="N1061" s="10">
        <v>6</v>
      </c>
      <c r="O1061">
        <v>10</v>
      </c>
      <c r="P1061">
        <v>9</v>
      </c>
      <c r="Q1061">
        <v>4</v>
      </c>
      <c r="R1061">
        <v>6</v>
      </c>
      <c r="S1061">
        <v>8</v>
      </c>
      <c r="T1061" t="s">
        <v>127</v>
      </c>
    </row>
    <row r="1062" spans="1:20" x14ac:dyDescent="0.3">
      <c r="A1062">
        <v>5209</v>
      </c>
      <c r="B1062">
        <v>1954</v>
      </c>
      <c r="C1062" t="s">
        <v>28</v>
      </c>
      <c r="D1062" t="s">
        <v>29</v>
      </c>
      <c r="E1062" s="2">
        <v>50002</v>
      </c>
      <c r="F1062">
        <v>0</v>
      </c>
      <c r="G1062">
        <v>1</v>
      </c>
      <c r="H1062" s="3">
        <v>41442</v>
      </c>
      <c r="I1062">
        <v>21</v>
      </c>
      <c r="J1062" s="10">
        <v>443</v>
      </c>
      <c r="K1062" s="10">
        <v>5</v>
      </c>
      <c r="L1062" s="10">
        <v>71</v>
      </c>
      <c r="M1062" s="10">
        <v>21</v>
      </c>
      <c r="N1062" s="10">
        <v>16</v>
      </c>
      <c r="O1062">
        <v>2</v>
      </c>
      <c r="P1062">
        <v>8</v>
      </c>
      <c r="Q1062">
        <v>2</v>
      </c>
      <c r="R1062">
        <v>7</v>
      </c>
      <c r="S1062">
        <v>7</v>
      </c>
      <c r="T1062" t="s">
        <v>125</v>
      </c>
    </row>
    <row r="1063" spans="1:20" x14ac:dyDescent="0.3">
      <c r="A1063">
        <v>5221</v>
      </c>
      <c r="B1063">
        <v>1957</v>
      </c>
      <c r="C1063" t="s">
        <v>28</v>
      </c>
      <c r="D1063" t="s">
        <v>33</v>
      </c>
      <c r="E1063" s="2">
        <v>52852</v>
      </c>
      <c r="F1063">
        <v>0</v>
      </c>
      <c r="G1063">
        <v>1</v>
      </c>
      <c r="H1063" s="3">
        <v>41244</v>
      </c>
      <c r="I1063">
        <v>93</v>
      </c>
      <c r="J1063" s="10">
        <v>714</v>
      </c>
      <c r="K1063" s="10">
        <v>8</v>
      </c>
      <c r="L1063" s="10">
        <v>99</v>
      </c>
      <c r="M1063" s="10">
        <v>11</v>
      </c>
      <c r="N1063" s="10">
        <v>0</v>
      </c>
      <c r="O1063">
        <v>4</v>
      </c>
      <c r="P1063">
        <v>10</v>
      </c>
      <c r="Q1063">
        <v>7</v>
      </c>
      <c r="R1063">
        <v>5</v>
      </c>
      <c r="S1063">
        <v>8</v>
      </c>
      <c r="T1063" t="s">
        <v>129</v>
      </c>
    </row>
    <row r="1064" spans="1:20" x14ac:dyDescent="0.3">
      <c r="A1064">
        <v>5223</v>
      </c>
      <c r="B1064">
        <v>1966</v>
      </c>
      <c r="C1064" t="s">
        <v>41</v>
      </c>
      <c r="D1064" t="s">
        <v>35</v>
      </c>
      <c r="E1064" s="2">
        <v>45903</v>
      </c>
      <c r="F1064">
        <v>0</v>
      </c>
      <c r="G1064">
        <v>1</v>
      </c>
      <c r="H1064" s="3">
        <v>41752</v>
      </c>
      <c r="I1064">
        <v>80</v>
      </c>
      <c r="J1064" s="10">
        <v>33</v>
      </c>
      <c r="K1064" s="10">
        <v>8</v>
      </c>
      <c r="L1064" s="10">
        <v>10</v>
      </c>
      <c r="M1064" s="10">
        <v>2</v>
      </c>
      <c r="N1064" s="10">
        <v>10</v>
      </c>
      <c r="O1064">
        <v>2</v>
      </c>
      <c r="P1064">
        <v>2</v>
      </c>
      <c r="Q1064">
        <v>1</v>
      </c>
      <c r="R1064">
        <v>3</v>
      </c>
      <c r="S1064">
        <v>4</v>
      </c>
      <c r="T1064" t="s">
        <v>125</v>
      </c>
    </row>
    <row r="1065" spans="1:20" x14ac:dyDescent="0.3">
      <c r="A1065">
        <v>5229</v>
      </c>
      <c r="B1065">
        <v>1969</v>
      </c>
      <c r="C1065" t="s">
        <v>37</v>
      </c>
      <c r="D1065" t="s">
        <v>35</v>
      </c>
      <c r="E1065" s="2">
        <v>54132</v>
      </c>
      <c r="F1065">
        <v>0</v>
      </c>
      <c r="G1065">
        <v>1</v>
      </c>
      <c r="H1065" s="3">
        <v>41686</v>
      </c>
      <c r="I1065">
        <v>81</v>
      </c>
      <c r="J1065" s="10">
        <v>30</v>
      </c>
      <c r="K1065" s="10">
        <v>1</v>
      </c>
      <c r="L1065" s="10">
        <v>8</v>
      </c>
      <c r="M1065" s="10">
        <v>0</v>
      </c>
      <c r="N1065" s="10">
        <v>0</v>
      </c>
      <c r="O1065">
        <v>1</v>
      </c>
      <c r="P1065">
        <v>1</v>
      </c>
      <c r="Q1065">
        <v>0</v>
      </c>
      <c r="R1065">
        <v>3</v>
      </c>
      <c r="S1065">
        <v>7</v>
      </c>
      <c r="T1065" t="s">
        <v>129</v>
      </c>
    </row>
    <row r="1066" spans="1:20" x14ac:dyDescent="0.3">
      <c r="A1066">
        <v>5231</v>
      </c>
      <c r="B1066">
        <v>1974</v>
      </c>
      <c r="C1066" t="s">
        <v>133</v>
      </c>
      <c r="D1066" t="s">
        <v>33</v>
      </c>
      <c r="E1066" s="2">
        <v>45894</v>
      </c>
      <c r="F1066">
        <v>0</v>
      </c>
      <c r="G1066">
        <v>2</v>
      </c>
      <c r="H1066" s="3">
        <v>41697</v>
      </c>
      <c r="I1066">
        <v>15</v>
      </c>
      <c r="J1066" s="10">
        <v>27</v>
      </c>
      <c r="K1066" s="10">
        <v>2</v>
      </c>
      <c r="L1066" s="10">
        <v>7</v>
      </c>
      <c r="M1066" s="10">
        <v>0</v>
      </c>
      <c r="N1066" s="10">
        <v>2</v>
      </c>
      <c r="O1066">
        <v>1</v>
      </c>
      <c r="P1066">
        <v>1</v>
      </c>
      <c r="Q1066">
        <v>0</v>
      </c>
      <c r="R1066">
        <v>3</v>
      </c>
      <c r="S1066">
        <v>5</v>
      </c>
      <c r="T1066" t="s">
        <v>127</v>
      </c>
    </row>
    <row r="1067" spans="1:20" x14ac:dyDescent="0.3">
      <c r="A1067">
        <v>5232</v>
      </c>
      <c r="B1067">
        <v>1965</v>
      </c>
      <c r="C1067" t="s">
        <v>28</v>
      </c>
      <c r="D1067" t="s">
        <v>33</v>
      </c>
      <c r="E1067" s="2">
        <v>69139</v>
      </c>
      <c r="F1067">
        <v>0</v>
      </c>
      <c r="G1067">
        <v>1</v>
      </c>
      <c r="H1067" s="3">
        <v>41666</v>
      </c>
      <c r="I1067">
        <v>23</v>
      </c>
      <c r="J1067" s="10">
        <v>86</v>
      </c>
      <c r="K1067" s="10">
        <v>12</v>
      </c>
      <c r="L1067" s="10">
        <v>75</v>
      </c>
      <c r="M1067" s="10">
        <v>33</v>
      </c>
      <c r="N1067" s="10">
        <v>15</v>
      </c>
      <c r="O1067">
        <v>1</v>
      </c>
      <c r="P1067">
        <v>4</v>
      </c>
      <c r="Q1067">
        <v>1</v>
      </c>
      <c r="R1067">
        <v>5</v>
      </c>
      <c r="S1067">
        <v>4</v>
      </c>
      <c r="T1067" t="s">
        <v>127</v>
      </c>
    </row>
    <row r="1068" spans="1:20" x14ac:dyDescent="0.3">
      <c r="A1068">
        <v>5234</v>
      </c>
      <c r="B1068">
        <v>1967</v>
      </c>
      <c r="C1068" t="s">
        <v>133</v>
      </c>
      <c r="D1068" t="s">
        <v>35</v>
      </c>
      <c r="E1068" s="2">
        <v>30753</v>
      </c>
      <c r="F1068">
        <v>1</v>
      </c>
      <c r="G1068">
        <v>1</v>
      </c>
      <c r="H1068" s="3">
        <v>41466</v>
      </c>
      <c r="I1068">
        <v>85</v>
      </c>
      <c r="J1068" s="10">
        <v>12</v>
      </c>
      <c r="K1068" s="10">
        <v>5</v>
      </c>
      <c r="L1068" s="10">
        <v>25</v>
      </c>
      <c r="M1068" s="10">
        <v>0</v>
      </c>
      <c r="N1068" s="10">
        <v>9</v>
      </c>
      <c r="O1068">
        <v>2</v>
      </c>
      <c r="P1068">
        <v>1</v>
      </c>
      <c r="Q1068">
        <v>1</v>
      </c>
      <c r="R1068">
        <v>3</v>
      </c>
      <c r="S1068">
        <v>5</v>
      </c>
      <c r="T1068" t="s">
        <v>126</v>
      </c>
    </row>
    <row r="1069" spans="1:20" x14ac:dyDescent="0.3">
      <c r="A1069">
        <v>5236</v>
      </c>
      <c r="B1069">
        <v>1979</v>
      </c>
      <c r="C1069" t="s">
        <v>28</v>
      </c>
      <c r="D1069" t="s">
        <v>35</v>
      </c>
      <c r="E1069" s="2">
        <v>77568</v>
      </c>
      <c r="F1069">
        <v>0</v>
      </c>
      <c r="G1069">
        <v>1</v>
      </c>
      <c r="H1069" s="3">
        <v>41146</v>
      </c>
      <c r="I1069">
        <v>30</v>
      </c>
      <c r="J1069" s="10">
        <v>1230</v>
      </c>
      <c r="K1069" s="10">
        <v>0</v>
      </c>
      <c r="L1069" s="10">
        <v>396</v>
      </c>
      <c r="M1069" s="10">
        <v>232</v>
      </c>
      <c r="N1069" s="10">
        <v>178</v>
      </c>
      <c r="O1069">
        <v>1</v>
      </c>
      <c r="P1069">
        <v>10</v>
      </c>
      <c r="Q1069">
        <v>2</v>
      </c>
      <c r="R1069">
        <v>8</v>
      </c>
      <c r="S1069">
        <v>5</v>
      </c>
      <c r="T1069" t="s">
        <v>127</v>
      </c>
    </row>
    <row r="1070" spans="1:20" x14ac:dyDescent="0.3">
      <c r="A1070">
        <v>5237</v>
      </c>
      <c r="B1070">
        <v>1950</v>
      </c>
      <c r="C1070" t="s">
        <v>37</v>
      </c>
      <c r="D1070" t="s">
        <v>31</v>
      </c>
      <c r="E1070" s="2">
        <v>48767</v>
      </c>
      <c r="F1070">
        <v>1</v>
      </c>
      <c r="G1070">
        <v>2</v>
      </c>
      <c r="H1070" s="3">
        <v>41640</v>
      </c>
      <c r="I1070">
        <v>79</v>
      </c>
      <c r="J1070" s="10">
        <v>28</v>
      </c>
      <c r="K1070" s="10">
        <v>1</v>
      </c>
      <c r="L1070" s="10">
        <v>21</v>
      </c>
      <c r="M1070" s="10">
        <v>3</v>
      </c>
      <c r="N1070" s="10">
        <v>0</v>
      </c>
      <c r="O1070">
        <v>3</v>
      </c>
      <c r="P1070">
        <v>2</v>
      </c>
      <c r="Q1070">
        <v>1</v>
      </c>
      <c r="R1070">
        <v>3</v>
      </c>
      <c r="S1070">
        <v>5</v>
      </c>
      <c r="T1070" t="s">
        <v>131</v>
      </c>
    </row>
    <row r="1071" spans="1:20" x14ac:dyDescent="0.3">
      <c r="A1071">
        <v>5247</v>
      </c>
      <c r="B1071">
        <v>1955</v>
      </c>
      <c r="C1071" t="s">
        <v>37</v>
      </c>
      <c r="D1071" t="s">
        <v>33</v>
      </c>
      <c r="E1071" s="2">
        <v>38725</v>
      </c>
      <c r="F1071">
        <v>1</v>
      </c>
      <c r="G1071">
        <v>1</v>
      </c>
      <c r="H1071" s="3">
        <v>41769</v>
      </c>
      <c r="I1071">
        <v>52</v>
      </c>
      <c r="J1071" s="10">
        <v>31</v>
      </c>
      <c r="K1071" s="10">
        <v>0</v>
      </c>
      <c r="L1071" s="10">
        <v>6</v>
      </c>
      <c r="M1071" s="10">
        <v>2</v>
      </c>
      <c r="N1071" s="10">
        <v>1</v>
      </c>
      <c r="O1071">
        <v>2</v>
      </c>
      <c r="P1071">
        <v>1</v>
      </c>
      <c r="Q1071">
        <v>0</v>
      </c>
      <c r="R1071">
        <v>4</v>
      </c>
      <c r="S1071">
        <v>4</v>
      </c>
      <c r="T1071" t="s">
        <v>127</v>
      </c>
    </row>
    <row r="1072" spans="1:20" x14ac:dyDescent="0.3">
      <c r="A1072">
        <v>5250</v>
      </c>
      <c r="B1072">
        <v>1943</v>
      </c>
      <c r="C1072" t="s">
        <v>41</v>
      </c>
      <c r="D1072" t="s">
        <v>42</v>
      </c>
      <c r="E1072" s="2"/>
      <c r="F1072">
        <v>0</v>
      </c>
      <c r="G1072">
        <v>0</v>
      </c>
      <c r="H1072" s="3">
        <v>41577</v>
      </c>
      <c r="I1072">
        <v>75</v>
      </c>
      <c r="J1072" s="10">
        <v>532</v>
      </c>
      <c r="K1072" s="10">
        <v>126</v>
      </c>
      <c r="L1072" s="10">
        <v>490</v>
      </c>
      <c r="M1072" s="10">
        <v>164</v>
      </c>
      <c r="N1072" s="10">
        <v>126</v>
      </c>
      <c r="O1072">
        <v>1</v>
      </c>
      <c r="P1072">
        <v>5</v>
      </c>
      <c r="Q1072">
        <v>5</v>
      </c>
      <c r="R1072">
        <v>11</v>
      </c>
      <c r="S1072">
        <v>1</v>
      </c>
      <c r="T1072" t="s">
        <v>131</v>
      </c>
    </row>
    <row r="1073" spans="1:20" x14ac:dyDescent="0.3">
      <c r="A1073">
        <v>5252</v>
      </c>
      <c r="B1073">
        <v>1969</v>
      </c>
      <c r="C1073" t="s">
        <v>28</v>
      </c>
      <c r="D1073" t="s">
        <v>29</v>
      </c>
      <c r="E1073" s="2">
        <v>23910</v>
      </c>
      <c r="F1073">
        <v>1</v>
      </c>
      <c r="G1073">
        <v>0</v>
      </c>
      <c r="H1073" s="3">
        <v>41208</v>
      </c>
      <c r="I1073">
        <v>80</v>
      </c>
      <c r="J1073" s="10">
        <v>16</v>
      </c>
      <c r="K1073" s="10">
        <v>12</v>
      </c>
      <c r="L1073" s="10">
        <v>18</v>
      </c>
      <c r="M1073" s="10">
        <v>7</v>
      </c>
      <c r="N1073" s="10">
        <v>1</v>
      </c>
      <c r="O1073">
        <v>1</v>
      </c>
      <c r="P1073">
        <v>2</v>
      </c>
      <c r="Q1073">
        <v>0</v>
      </c>
      <c r="R1073">
        <v>3</v>
      </c>
      <c r="S1073">
        <v>7</v>
      </c>
      <c r="T1073" t="s">
        <v>127</v>
      </c>
    </row>
    <row r="1074" spans="1:20" x14ac:dyDescent="0.3">
      <c r="A1074">
        <v>5253</v>
      </c>
      <c r="B1074">
        <v>1956</v>
      </c>
      <c r="C1074" t="s">
        <v>41</v>
      </c>
      <c r="D1074" t="s">
        <v>35</v>
      </c>
      <c r="E1074" s="2">
        <v>54603</v>
      </c>
      <c r="F1074">
        <v>1</v>
      </c>
      <c r="G1074">
        <v>1</v>
      </c>
      <c r="H1074" s="3">
        <v>41464</v>
      </c>
      <c r="I1074">
        <v>85</v>
      </c>
      <c r="J1074" s="10">
        <v>145</v>
      </c>
      <c r="K1074" s="10">
        <v>13</v>
      </c>
      <c r="L1074" s="10">
        <v>46</v>
      </c>
      <c r="M1074" s="10">
        <v>17</v>
      </c>
      <c r="N1074" s="10">
        <v>2</v>
      </c>
      <c r="O1074">
        <v>6</v>
      </c>
      <c r="P1074">
        <v>4</v>
      </c>
      <c r="Q1074">
        <v>2</v>
      </c>
      <c r="R1074">
        <v>4</v>
      </c>
      <c r="S1074">
        <v>7</v>
      </c>
      <c r="T1074" t="s">
        <v>127</v>
      </c>
    </row>
    <row r="1075" spans="1:20" x14ac:dyDescent="0.3">
      <c r="A1075">
        <v>5255</v>
      </c>
      <c r="B1075">
        <v>1986</v>
      </c>
      <c r="C1075" t="s">
        <v>28</v>
      </c>
      <c r="D1075" t="s">
        <v>31</v>
      </c>
      <c r="E1075" s="2"/>
      <c r="F1075">
        <v>1</v>
      </c>
      <c r="G1075">
        <v>0</v>
      </c>
      <c r="H1075" s="3">
        <v>41325</v>
      </c>
      <c r="I1075">
        <v>19</v>
      </c>
      <c r="J1075" s="10">
        <v>5</v>
      </c>
      <c r="K1075" s="10">
        <v>1</v>
      </c>
      <c r="L1075" s="10">
        <v>3</v>
      </c>
      <c r="M1075" s="10">
        <v>3</v>
      </c>
      <c r="N1075" s="10">
        <v>263</v>
      </c>
      <c r="O1075">
        <v>0</v>
      </c>
      <c r="P1075">
        <v>27</v>
      </c>
      <c r="Q1075">
        <v>0</v>
      </c>
      <c r="R1075">
        <v>0</v>
      </c>
      <c r="S1075">
        <v>1</v>
      </c>
      <c r="T1075" t="s">
        <v>131</v>
      </c>
    </row>
    <row r="1076" spans="1:20" x14ac:dyDescent="0.3">
      <c r="A1076">
        <v>5263</v>
      </c>
      <c r="B1076">
        <v>1977</v>
      </c>
      <c r="C1076" t="s">
        <v>133</v>
      </c>
      <c r="D1076" t="s">
        <v>33</v>
      </c>
      <c r="E1076" s="2">
        <v>31056</v>
      </c>
      <c r="F1076">
        <v>1</v>
      </c>
      <c r="G1076">
        <v>0</v>
      </c>
      <c r="H1076" s="3">
        <v>41296</v>
      </c>
      <c r="I1076">
        <v>99</v>
      </c>
      <c r="J1076" s="10">
        <v>5</v>
      </c>
      <c r="K1076" s="10">
        <v>10</v>
      </c>
      <c r="L1076" s="10">
        <v>13</v>
      </c>
      <c r="M1076" s="10">
        <v>3</v>
      </c>
      <c r="N1076" s="10">
        <v>8</v>
      </c>
      <c r="O1076">
        <v>1</v>
      </c>
      <c r="P1076">
        <v>1</v>
      </c>
      <c r="Q1076">
        <v>0</v>
      </c>
      <c r="R1076">
        <v>3</v>
      </c>
      <c r="S1076">
        <v>8</v>
      </c>
      <c r="T1076" t="s">
        <v>127</v>
      </c>
    </row>
    <row r="1077" spans="1:20" x14ac:dyDescent="0.3">
      <c r="A1077">
        <v>5267</v>
      </c>
      <c r="B1077">
        <v>1970</v>
      </c>
      <c r="C1077" t="s">
        <v>28</v>
      </c>
      <c r="D1077" t="s">
        <v>29</v>
      </c>
      <c r="E1077" s="2">
        <v>33986</v>
      </c>
      <c r="F1077">
        <v>1</v>
      </c>
      <c r="G1077">
        <v>0</v>
      </c>
      <c r="H1077" s="3">
        <v>41347</v>
      </c>
      <c r="I1077">
        <v>43</v>
      </c>
      <c r="J1077" s="10">
        <v>16</v>
      </c>
      <c r="K1077" s="10">
        <v>2</v>
      </c>
      <c r="L1077" s="10">
        <v>18</v>
      </c>
      <c r="M1077" s="10">
        <v>2</v>
      </c>
      <c r="N1077" s="10">
        <v>1</v>
      </c>
      <c r="O1077">
        <v>1</v>
      </c>
      <c r="P1077">
        <v>1</v>
      </c>
      <c r="Q1077">
        <v>0</v>
      </c>
      <c r="R1077">
        <v>3</v>
      </c>
      <c r="S1077">
        <v>7</v>
      </c>
      <c r="T1077" t="s">
        <v>127</v>
      </c>
    </row>
    <row r="1078" spans="1:20" x14ac:dyDescent="0.3">
      <c r="A1078">
        <v>5268</v>
      </c>
      <c r="B1078">
        <v>1960</v>
      </c>
      <c r="C1078" t="s">
        <v>28</v>
      </c>
      <c r="D1078" t="s">
        <v>33</v>
      </c>
      <c r="E1078" s="2">
        <v>29440</v>
      </c>
      <c r="F1078">
        <v>1</v>
      </c>
      <c r="G1078">
        <v>1</v>
      </c>
      <c r="H1078" s="3">
        <v>41497</v>
      </c>
      <c r="I1078">
        <v>95</v>
      </c>
      <c r="J1078" s="10">
        <v>17</v>
      </c>
      <c r="K1078" s="10">
        <v>8</v>
      </c>
      <c r="L1078" s="10">
        <v>14</v>
      </c>
      <c r="M1078" s="10">
        <v>10</v>
      </c>
      <c r="N1078" s="10">
        <v>4</v>
      </c>
      <c r="O1078">
        <v>2</v>
      </c>
      <c r="P1078">
        <v>1</v>
      </c>
      <c r="Q1078">
        <v>0</v>
      </c>
      <c r="R1078">
        <v>4</v>
      </c>
      <c r="S1078">
        <v>7</v>
      </c>
      <c r="T1078" t="s">
        <v>129</v>
      </c>
    </row>
    <row r="1079" spans="1:20" x14ac:dyDescent="0.3">
      <c r="A1079">
        <v>5272</v>
      </c>
      <c r="B1079">
        <v>1965</v>
      </c>
      <c r="C1079" t="s">
        <v>41</v>
      </c>
      <c r="D1079" t="s">
        <v>33</v>
      </c>
      <c r="E1079" s="2">
        <v>53843</v>
      </c>
      <c r="F1079">
        <v>0</v>
      </c>
      <c r="G1079">
        <v>1</v>
      </c>
      <c r="H1079" s="3">
        <v>41452</v>
      </c>
      <c r="I1079">
        <v>64</v>
      </c>
      <c r="J1079" s="10">
        <v>378</v>
      </c>
      <c r="K1079" s="10">
        <v>0</v>
      </c>
      <c r="L1079" s="10">
        <v>88</v>
      </c>
      <c r="M1079" s="10">
        <v>19</v>
      </c>
      <c r="N1079" s="10">
        <v>4</v>
      </c>
      <c r="O1079">
        <v>4</v>
      </c>
      <c r="P1079">
        <v>8</v>
      </c>
      <c r="Q1079">
        <v>5</v>
      </c>
      <c r="R1079">
        <v>3</v>
      </c>
      <c r="S1079">
        <v>7</v>
      </c>
      <c r="T1079" t="s">
        <v>125</v>
      </c>
    </row>
    <row r="1080" spans="1:20" x14ac:dyDescent="0.3">
      <c r="A1080">
        <v>5278</v>
      </c>
      <c r="B1080">
        <v>1964</v>
      </c>
      <c r="C1080" t="s">
        <v>28</v>
      </c>
      <c r="D1080" t="s">
        <v>33</v>
      </c>
      <c r="E1080" s="2">
        <v>82224</v>
      </c>
      <c r="F1080">
        <v>0</v>
      </c>
      <c r="G1080">
        <v>0</v>
      </c>
      <c r="H1080" s="3">
        <v>41664</v>
      </c>
      <c r="I1080">
        <v>83</v>
      </c>
      <c r="J1080" s="10">
        <v>307</v>
      </c>
      <c r="K1080" s="10">
        <v>26</v>
      </c>
      <c r="L1080" s="10">
        <v>360</v>
      </c>
      <c r="M1080" s="10">
        <v>138</v>
      </c>
      <c r="N1080" s="10">
        <v>31</v>
      </c>
      <c r="O1080">
        <v>1</v>
      </c>
      <c r="P1080">
        <v>6</v>
      </c>
      <c r="Q1080">
        <v>9</v>
      </c>
      <c r="R1080">
        <v>5</v>
      </c>
      <c r="S1080">
        <v>3</v>
      </c>
      <c r="T1080" t="s">
        <v>129</v>
      </c>
    </row>
    <row r="1081" spans="1:20" x14ac:dyDescent="0.3">
      <c r="A1081">
        <v>5283</v>
      </c>
      <c r="B1081">
        <v>1976</v>
      </c>
      <c r="C1081" t="s">
        <v>37</v>
      </c>
      <c r="D1081" t="s">
        <v>31</v>
      </c>
      <c r="E1081" s="2">
        <v>42473</v>
      </c>
      <c r="F1081">
        <v>1</v>
      </c>
      <c r="G1081">
        <v>1</v>
      </c>
      <c r="H1081" s="3">
        <v>41687</v>
      </c>
      <c r="I1081">
        <v>72</v>
      </c>
      <c r="J1081" s="10">
        <v>93</v>
      </c>
      <c r="K1081" s="10">
        <v>1</v>
      </c>
      <c r="L1081" s="10">
        <v>21</v>
      </c>
      <c r="M1081" s="10">
        <v>0</v>
      </c>
      <c r="N1081" s="10">
        <v>4</v>
      </c>
      <c r="O1081">
        <v>3</v>
      </c>
      <c r="P1081">
        <v>2</v>
      </c>
      <c r="Q1081">
        <v>1</v>
      </c>
      <c r="R1081">
        <v>4</v>
      </c>
      <c r="S1081">
        <v>5</v>
      </c>
      <c r="T1081" t="s">
        <v>127</v>
      </c>
    </row>
    <row r="1082" spans="1:20" x14ac:dyDescent="0.3">
      <c r="A1082">
        <v>5286</v>
      </c>
      <c r="B1082">
        <v>1987</v>
      </c>
      <c r="C1082" t="s">
        <v>41</v>
      </c>
      <c r="D1082" t="s">
        <v>31</v>
      </c>
      <c r="E1082" s="2">
        <v>41020</v>
      </c>
      <c r="F1082">
        <v>0</v>
      </c>
      <c r="G1082">
        <v>0</v>
      </c>
      <c r="H1082" s="3">
        <v>41575</v>
      </c>
      <c r="I1082">
        <v>68</v>
      </c>
      <c r="J1082" s="10">
        <v>112</v>
      </c>
      <c r="K1082" s="10">
        <v>1</v>
      </c>
      <c r="L1082" s="10">
        <v>54</v>
      </c>
      <c r="M1082" s="10">
        <v>7</v>
      </c>
      <c r="N1082" s="10">
        <v>7</v>
      </c>
      <c r="O1082">
        <v>1</v>
      </c>
      <c r="P1082">
        <v>3</v>
      </c>
      <c r="Q1082">
        <v>2</v>
      </c>
      <c r="R1082">
        <v>4</v>
      </c>
      <c r="S1082">
        <v>3</v>
      </c>
      <c r="T1082" t="s">
        <v>126</v>
      </c>
    </row>
    <row r="1083" spans="1:20" x14ac:dyDescent="0.3">
      <c r="A1083">
        <v>5287</v>
      </c>
      <c r="B1083">
        <v>1973</v>
      </c>
      <c r="C1083" t="s">
        <v>28</v>
      </c>
      <c r="D1083" t="s">
        <v>33</v>
      </c>
      <c r="E1083" s="2">
        <v>34961</v>
      </c>
      <c r="F1083">
        <v>1</v>
      </c>
      <c r="G1083">
        <v>0</v>
      </c>
      <c r="H1083" s="3">
        <v>41809</v>
      </c>
      <c r="I1083">
        <v>77</v>
      </c>
      <c r="J1083" s="10">
        <v>45</v>
      </c>
      <c r="K1083" s="10">
        <v>2</v>
      </c>
      <c r="L1083" s="10">
        <v>26</v>
      </c>
      <c r="M1083" s="10">
        <v>4</v>
      </c>
      <c r="N1083" s="10">
        <v>1</v>
      </c>
      <c r="O1083">
        <v>3</v>
      </c>
      <c r="P1083">
        <v>3</v>
      </c>
      <c r="Q1083">
        <v>1</v>
      </c>
      <c r="R1083">
        <v>3</v>
      </c>
      <c r="S1083">
        <v>7</v>
      </c>
      <c r="T1083" t="s">
        <v>127</v>
      </c>
    </row>
    <row r="1084" spans="1:20" x14ac:dyDescent="0.3">
      <c r="A1084">
        <v>5289</v>
      </c>
      <c r="B1084">
        <v>1975</v>
      </c>
      <c r="C1084" t="s">
        <v>133</v>
      </c>
      <c r="D1084" t="s">
        <v>31</v>
      </c>
      <c r="E1084" s="2">
        <v>41658</v>
      </c>
      <c r="F1084">
        <v>1</v>
      </c>
      <c r="G1084">
        <v>1</v>
      </c>
      <c r="H1084" s="3">
        <v>41222</v>
      </c>
      <c r="I1084">
        <v>30</v>
      </c>
      <c r="J1084" s="10">
        <v>8</v>
      </c>
      <c r="K1084" s="10">
        <v>4</v>
      </c>
      <c r="L1084" s="10">
        <v>12</v>
      </c>
      <c r="M1084" s="10">
        <v>15</v>
      </c>
      <c r="N1084" s="10">
        <v>4</v>
      </c>
      <c r="O1084">
        <v>2</v>
      </c>
      <c r="P1084">
        <v>1</v>
      </c>
      <c r="Q1084">
        <v>1</v>
      </c>
      <c r="R1084">
        <v>2</v>
      </c>
      <c r="S1084">
        <v>4</v>
      </c>
      <c r="T1084" t="s">
        <v>131</v>
      </c>
    </row>
    <row r="1085" spans="1:20" x14ac:dyDescent="0.3">
      <c r="A1085">
        <v>5290</v>
      </c>
      <c r="B1085">
        <v>1964</v>
      </c>
      <c r="C1085" t="s">
        <v>37</v>
      </c>
      <c r="D1085" t="s">
        <v>33</v>
      </c>
      <c r="E1085" s="2">
        <v>41551</v>
      </c>
      <c r="F1085">
        <v>1</v>
      </c>
      <c r="G1085">
        <v>1</v>
      </c>
      <c r="H1085" s="3">
        <v>41500</v>
      </c>
      <c r="I1085">
        <v>51</v>
      </c>
      <c r="J1085" s="10">
        <v>220</v>
      </c>
      <c r="K1085" s="10">
        <v>0</v>
      </c>
      <c r="L1085" s="10">
        <v>33</v>
      </c>
      <c r="M1085" s="10">
        <v>3</v>
      </c>
      <c r="N1085" s="10">
        <v>0</v>
      </c>
      <c r="O1085">
        <v>5</v>
      </c>
      <c r="P1085">
        <v>5</v>
      </c>
      <c r="Q1085">
        <v>1</v>
      </c>
      <c r="R1085">
        <v>5</v>
      </c>
      <c r="S1085">
        <v>8</v>
      </c>
      <c r="T1085" t="s">
        <v>126</v>
      </c>
    </row>
    <row r="1086" spans="1:20" x14ac:dyDescent="0.3">
      <c r="A1086">
        <v>5294</v>
      </c>
      <c r="B1086">
        <v>1989</v>
      </c>
      <c r="C1086" t="s">
        <v>28</v>
      </c>
      <c r="D1086" t="s">
        <v>31</v>
      </c>
      <c r="E1086" s="2">
        <v>18358</v>
      </c>
      <c r="F1086">
        <v>1</v>
      </c>
      <c r="G1086">
        <v>0</v>
      </c>
      <c r="H1086" s="3">
        <v>41598</v>
      </c>
      <c r="I1086">
        <v>49</v>
      </c>
      <c r="J1086" s="10">
        <v>6</v>
      </c>
      <c r="K1086" s="10">
        <v>8</v>
      </c>
      <c r="L1086" s="10">
        <v>19</v>
      </c>
      <c r="M1086" s="10">
        <v>16</v>
      </c>
      <c r="N1086" s="10">
        <v>4</v>
      </c>
      <c r="O1086">
        <v>3</v>
      </c>
      <c r="P1086">
        <v>3</v>
      </c>
      <c r="Q1086">
        <v>0</v>
      </c>
      <c r="R1086">
        <v>4</v>
      </c>
      <c r="S1086">
        <v>7</v>
      </c>
      <c r="T1086" t="s">
        <v>127</v>
      </c>
    </row>
    <row r="1087" spans="1:20" x14ac:dyDescent="0.3">
      <c r="A1087">
        <v>5299</v>
      </c>
      <c r="B1087">
        <v>1970</v>
      </c>
      <c r="C1087" t="s">
        <v>37</v>
      </c>
      <c r="D1087" t="s">
        <v>33</v>
      </c>
      <c r="E1087" s="2">
        <v>69084</v>
      </c>
      <c r="F1087">
        <v>1</v>
      </c>
      <c r="G1087">
        <v>0</v>
      </c>
      <c r="H1087" s="3">
        <v>41597</v>
      </c>
      <c r="I1087">
        <v>43</v>
      </c>
      <c r="J1087" s="10">
        <v>1181</v>
      </c>
      <c r="K1087" s="10">
        <v>107</v>
      </c>
      <c r="L1087" s="10">
        <v>199</v>
      </c>
      <c r="M1087" s="10">
        <v>39</v>
      </c>
      <c r="N1087" s="10">
        <v>30</v>
      </c>
      <c r="O1087">
        <v>2</v>
      </c>
      <c r="P1087">
        <v>7</v>
      </c>
      <c r="Q1087">
        <v>3</v>
      </c>
      <c r="R1087">
        <v>13</v>
      </c>
      <c r="S1087">
        <v>8</v>
      </c>
      <c r="T1087" t="s">
        <v>127</v>
      </c>
    </row>
    <row r="1088" spans="1:20" x14ac:dyDescent="0.3">
      <c r="A1088">
        <v>5300</v>
      </c>
      <c r="B1088">
        <v>1973</v>
      </c>
      <c r="C1088" t="s">
        <v>41</v>
      </c>
      <c r="D1088" t="s">
        <v>33</v>
      </c>
      <c r="E1088" s="2">
        <v>38961</v>
      </c>
      <c r="F1088">
        <v>1</v>
      </c>
      <c r="G1088">
        <v>0</v>
      </c>
      <c r="H1088" s="3">
        <v>41638</v>
      </c>
      <c r="I1088">
        <v>60</v>
      </c>
      <c r="J1088" s="10">
        <v>19</v>
      </c>
      <c r="K1088" s="10">
        <v>7</v>
      </c>
      <c r="L1088" s="10">
        <v>19</v>
      </c>
      <c r="M1088" s="10">
        <v>0</v>
      </c>
      <c r="N1088" s="10">
        <v>1</v>
      </c>
      <c r="O1088">
        <v>1</v>
      </c>
      <c r="P1088">
        <v>2</v>
      </c>
      <c r="Q1088">
        <v>1</v>
      </c>
      <c r="R1088">
        <v>2</v>
      </c>
      <c r="S1088">
        <v>7</v>
      </c>
      <c r="T1088" t="s">
        <v>127</v>
      </c>
    </row>
    <row r="1089" spans="1:20" x14ac:dyDescent="0.3">
      <c r="A1089">
        <v>5302</v>
      </c>
      <c r="B1089">
        <v>1986</v>
      </c>
      <c r="C1089" t="s">
        <v>28</v>
      </c>
      <c r="D1089" t="s">
        <v>35</v>
      </c>
      <c r="E1089" s="2">
        <v>78394</v>
      </c>
      <c r="F1089">
        <v>0</v>
      </c>
      <c r="G1089">
        <v>0</v>
      </c>
      <c r="H1089" s="3">
        <v>41320</v>
      </c>
      <c r="I1089">
        <v>13</v>
      </c>
      <c r="J1089" s="10">
        <v>298</v>
      </c>
      <c r="K1089" s="10">
        <v>27</v>
      </c>
      <c r="L1089" s="10">
        <v>697</v>
      </c>
      <c r="M1089" s="10">
        <v>216</v>
      </c>
      <c r="N1089" s="10">
        <v>24</v>
      </c>
      <c r="O1089">
        <v>1</v>
      </c>
      <c r="P1089">
        <v>4</v>
      </c>
      <c r="Q1089">
        <v>6</v>
      </c>
      <c r="R1089">
        <v>5</v>
      </c>
      <c r="S1089">
        <v>2</v>
      </c>
      <c r="T1089" t="s">
        <v>127</v>
      </c>
    </row>
    <row r="1090" spans="1:20" x14ac:dyDescent="0.3">
      <c r="A1090">
        <v>5303</v>
      </c>
      <c r="B1090">
        <v>1974</v>
      </c>
      <c r="C1090" t="s">
        <v>37</v>
      </c>
      <c r="D1090" t="s">
        <v>35</v>
      </c>
      <c r="E1090" s="2">
        <v>79632</v>
      </c>
      <c r="F1090">
        <v>0</v>
      </c>
      <c r="G1090">
        <v>0</v>
      </c>
      <c r="H1090" s="3">
        <v>41737</v>
      </c>
      <c r="I1090">
        <v>42</v>
      </c>
      <c r="J1090" s="10">
        <v>471</v>
      </c>
      <c r="K1090" s="10">
        <v>0</v>
      </c>
      <c r="L1090" s="10">
        <v>510</v>
      </c>
      <c r="M1090" s="10">
        <v>99</v>
      </c>
      <c r="N1090" s="10">
        <v>21</v>
      </c>
      <c r="O1090">
        <v>1</v>
      </c>
      <c r="P1090">
        <v>6</v>
      </c>
      <c r="Q1090">
        <v>4</v>
      </c>
      <c r="R1090">
        <v>9</v>
      </c>
      <c r="S1090">
        <v>2</v>
      </c>
      <c r="T1090" t="s">
        <v>125</v>
      </c>
    </row>
    <row r="1091" spans="1:20" x14ac:dyDescent="0.3">
      <c r="A1091">
        <v>5304</v>
      </c>
      <c r="B1091">
        <v>1974</v>
      </c>
      <c r="C1091" t="s">
        <v>37</v>
      </c>
      <c r="D1091" t="s">
        <v>31</v>
      </c>
      <c r="E1091" s="2">
        <v>30899</v>
      </c>
      <c r="F1091">
        <v>1</v>
      </c>
      <c r="G1091">
        <v>0</v>
      </c>
      <c r="H1091" s="3">
        <v>41195</v>
      </c>
      <c r="I1091">
        <v>35</v>
      </c>
      <c r="J1091" s="10">
        <v>24</v>
      </c>
      <c r="K1091" s="10">
        <v>0</v>
      </c>
      <c r="L1091" s="10">
        <v>8</v>
      </c>
      <c r="M1091" s="10">
        <v>0</v>
      </c>
      <c r="N1091" s="10">
        <v>0</v>
      </c>
      <c r="O1091">
        <v>2</v>
      </c>
      <c r="P1091">
        <v>1</v>
      </c>
      <c r="Q1091">
        <v>0</v>
      </c>
      <c r="R1091">
        <v>3</v>
      </c>
      <c r="S1091">
        <v>6</v>
      </c>
      <c r="T1091" t="s">
        <v>125</v>
      </c>
    </row>
    <row r="1092" spans="1:20" x14ac:dyDescent="0.3">
      <c r="A1092">
        <v>5313</v>
      </c>
      <c r="B1092">
        <v>1971</v>
      </c>
      <c r="C1092" t="s">
        <v>41</v>
      </c>
      <c r="D1092" t="s">
        <v>33</v>
      </c>
      <c r="E1092" s="2">
        <v>38196</v>
      </c>
      <c r="F1092">
        <v>1</v>
      </c>
      <c r="G1092">
        <v>1</v>
      </c>
      <c r="H1092" s="3">
        <v>41747</v>
      </c>
      <c r="I1092">
        <v>20</v>
      </c>
      <c r="J1092" s="10">
        <v>30</v>
      </c>
      <c r="K1092" s="10">
        <v>0</v>
      </c>
      <c r="L1092" s="10">
        <v>11</v>
      </c>
      <c r="M1092" s="10">
        <v>0</v>
      </c>
      <c r="N1092" s="10">
        <v>0</v>
      </c>
      <c r="O1092">
        <v>3</v>
      </c>
      <c r="P1092">
        <v>2</v>
      </c>
      <c r="Q1092">
        <v>0</v>
      </c>
      <c r="R1092">
        <v>4</v>
      </c>
      <c r="S1092">
        <v>5</v>
      </c>
      <c r="T1092" t="s">
        <v>127</v>
      </c>
    </row>
    <row r="1093" spans="1:20" x14ac:dyDescent="0.3">
      <c r="A1093">
        <v>5314</v>
      </c>
      <c r="B1093">
        <v>1951</v>
      </c>
      <c r="C1093" t="s">
        <v>28</v>
      </c>
      <c r="D1093" t="s">
        <v>35</v>
      </c>
      <c r="E1093" s="2">
        <v>40689</v>
      </c>
      <c r="F1093">
        <v>0</v>
      </c>
      <c r="G1093">
        <v>1</v>
      </c>
      <c r="H1093" s="3">
        <v>41351</v>
      </c>
      <c r="I1093">
        <v>69</v>
      </c>
      <c r="J1093" s="10">
        <v>270</v>
      </c>
      <c r="K1093" s="10">
        <v>3</v>
      </c>
      <c r="L1093" s="10">
        <v>27</v>
      </c>
      <c r="M1093" s="10">
        <v>39</v>
      </c>
      <c r="N1093" s="10">
        <v>6</v>
      </c>
      <c r="O1093">
        <v>7</v>
      </c>
      <c r="P1093">
        <v>7</v>
      </c>
      <c r="Q1093">
        <v>1</v>
      </c>
      <c r="R1093">
        <v>5</v>
      </c>
      <c r="S1093">
        <v>8</v>
      </c>
      <c r="T1093" t="s">
        <v>127</v>
      </c>
    </row>
    <row r="1094" spans="1:20" x14ac:dyDescent="0.3">
      <c r="A1094">
        <v>5316</v>
      </c>
      <c r="B1094">
        <v>1976</v>
      </c>
      <c r="C1094" t="s">
        <v>41</v>
      </c>
      <c r="D1094" t="s">
        <v>35</v>
      </c>
      <c r="E1094" s="2">
        <v>21024</v>
      </c>
      <c r="F1094">
        <v>0</v>
      </c>
      <c r="G1094">
        <v>0</v>
      </c>
      <c r="H1094" s="3">
        <v>41459</v>
      </c>
      <c r="I1094">
        <v>89</v>
      </c>
      <c r="J1094" s="10">
        <v>36</v>
      </c>
      <c r="K1094" s="10">
        <v>4</v>
      </c>
      <c r="L1094" s="10">
        <v>18</v>
      </c>
      <c r="M1094" s="10">
        <v>6</v>
      </c>
      <c r="N1094" s="10">
        <v>2</v>
      </c>
      <c r="O1094">
        <v>1</v>
      </c>
      <c r="P1094">
        <v>2</v>
      </c>
      <c r="Q1094">
        <v>0</v>
      </c>
      <c r="R1094">
        <v>4</v>
      </c>
      <c r="S1094">
        <v>7</v>
      </c>
      <c r="T1094" t="s">
        <v>127</v>
      </c>
    </row>
    <row r="1095" spans="1:20" x14ac:dyDescent="0.3">
      <c r="A1095">
        <v>5320</v>
      </c>
      <c r="B1095">
        <v>1973</v>
      </c>
      <c r="C1095" t="s">
        <v>41</v>
      </c>
      <c r="D1095" t="s">
        <v>29</v>
      </c>
      <c r="E1095" s="2">
        <v>44051</v>
      </c>
      <c r="F1095">
        <v>1</v>
      </c>
      <c r="G1095">
        <v>1</v>
      </c>
      <c r="H1095" s="3">
        <v>41303</v>
      </c>
      <c r="I1095">
        <v>20</v>
      </c>
      <c r="J1095" s="10">
        <v>79</v>
      </c>
      <c r="K1095" s="10">
        <v>7</v>
      </c>
      <c r="L1095" s="10">
        <v>58</v>
      </c>
      <c r="M1095" s="10">
        <v>6</v>
      </c>
      <c r="N1095" s="10">
        <v>3</v>
      </c>
      <c r="O1095">
        <v>4</v>
      </c>
      <c r="P1095">
        <v>3</v>
      </c>
      <c r="Q1095">
        <v>1</v>
      </c>
      <c r="R1095">
        <v>4</v>
      </c>
      <c r="S1095">
        <v>6</v>
      </c>
      <c r="T1095" t="s">
        <v>125</v>
      </c>
    </row>
    <row r="1096" spans="1:20" x14ac:dyDescent="0.3">
      <c r="A1096">
        <v>5324</v>
      </c>
      <c r="B1096">
        <v>1981</v>
      </c>
      <c r="C1096" t="s">
        <v>37</v>
      </c>
      <c r="D1096" t="s">
        <v>33</v>
      </c>
      <c r="E1096" s="2">
        <v>58293</v>
      </c>
      <c r="F1096">
        <v>1</v>
      </c>
      <c r="G1096">
        <v>0</v>
      </c>
      <c r="H1096" s="3">
        <v>41658</v>
      </c>
      <c r="I1096">
        <v>94</v>
      </c>
      <c r="J1096" s="10">
        <v>173</v>
      </c>
      <c r="K1096" s="10">
        <v>43</v>
      </c>
      <c r="L1096" s="10">
        <v>118</v>
      </c>
      <c r="M1096" s="10">
        <v>46</v>
      </c>
      <c r="N1096" s="10">
        <v>27</v>
      </c>
      <c r="O1096">
        <v>5</v>
      </c>
      <c r="P1096">
        <v>5</v>
      </c>
      <c r="Q1096">
        <v>3</v>
      </c>
      <c r="R1096">
        <v>6</v>
      </c>
      <c r="S1096">
        <v>5</v>
      </c>
      <c r="T1096" t="s">
        <v>130</v>
      </c>
    </row>
    <row r="1097" spans="1:20" x14ac:dyDescent="0.3">
      <c r="A1097">
        <v>5329</v>
      </c>
      <c r="B1097">
        <v>1949</v>
      </c>
      <c r="C1097" t="s">
        <v>37</v>
      </c>
      <c r="D1097" t="s">
        <v>29</v>
      </c>
      <c r="E1097" s="2">
        <v>35946</v>
      </c>
      <c r="F1097">
        <v>1</v>
      </c>
      <c r="G1097">
        <v>1</v>
      </c>
      <c r="H1097" s="3">
        <v>41544</v>
      </c>
      <c r="I1097">
        <v>24</v>
      </c>
      <c r="J1097" s="10">
        <v>8</v>
      </c>
      <c r="K1097" s="10">
        <v>0</v>
      </c>
      <c r="L1097" s="10">
        <v>3</v>
      </c>
      <c r="M1097" s="10">
        <v>0</v>
      </c>
      <c r="N1097" s="10">
        <v>0</v>
      </c>
      <c r="O1097">
        <v>1</v>
      </c>
      <c r="P1097">
        <v>0</v>
      </c>
      <c r="Q1097">
        <v>0</v>
      </c>
      <c r="R1097">
        <v>3</v>
      </c>
      <c r="S1097">
        <v>5</v>
      </c>
      <c r="T1097" t="s">
        <v>131</v>
      </c>
    </row>
    <row r="1098" spans="1:20" x14ac:dyDescent="0.3">
      <c r="A1098">
        <v>5331</v>
      </c>
      <c r="B1098">
        <v>1977</v>
      </c>
      <c r="C1098" t="s">
        <v>28</v>
      </c>
      <c r="D1098" t="s">
        <v>33</v>
      </c>
      <c r="E1098" s="2">
        <v>74985</v>
      </c>
      <c r="F1098">
        <v>0</v>
      </c>
      <c r="G1098">
        <v>0</v>
      </c>
      <c r="H1098" s="3">
        <v>41163</v>
      </c>
      <c r="I1098">
        <v>8</v>
      </c>
      <c r="J1098" s="10">
        <v>587</v>
      </c>
      <c r="K1098" s="10">
        <v>51</v>
      </c>
      <c r="L1098" s="10">
        <v>898</v>
      </c>
      <c r="M1098" s="10">
        <v>247</v>
      </c>
      <c r="N1098" s="10">
        <v>0</v>
      </c>
      <c r="O1098">
        <v>1</v>
      </c>
      <c r="P1098">
        <v>3</v>
      </c>
      <c r="Q1098">
        <v>6</v>
      </c>
      <c r="R1098">
        <v>7</v>
      </c>
      <c r="S1098">
        <v>2</v>
      </c>
      <c r="T1098" t="s">
        <v>129</v>
      </c>
    </row>
    <row r="1099" spans="1:20" x14ac:dyDescent="0.3">
      <c r="A1099">
        <v>5332</v>
      </c>
      <c r="B1099">
        <v>1960</v>
      </c>
      <c r="C1099" t="s">
        <v>133</v>
      </c>
      <c r="D1099" t="s">
        <v>33</v>
      </c>
      <c r="E1099" s="2">
        <v>82504</v>
      </c>
      <c r="F1099">
        <v>0</v>
      </c>
      <c r="G1099">
        <v>0</v>
      </c>
      <c r="H1099" s="3">
        <v>41482</v>
      </c>
      <c r="I1099">
        <v>2</v>
      </c>
      <c r="J1099" s="10">
        <v>362</v>
      </c>
      <c r="K1099" s="10">
        <v>50</v>
      </c>
      <c r="L1099" s="10">
        <v>431</v>
      </c>
      <c r="M1099" s="10">
        <v>134</v>
      </c>
      <c r="N1099" s="10">
        <v>35</v>
      </c>
      <c r="O1099">
        <v>1</v>
      </c>
      <c r="P1099">
        <v>3</v>
      </c>
      <c r="Q1099">
        <v>6</v>
      </c>
      <c r="R1099">
        <v>7</v>
      </c>
      <c r="S1099">
        <v>1</v>
      </c>
      <c r="T1099" t="s">
        <v>128</v>
      </c>
    </row>
    <row r="1100" spans="1:20" x14ac:dyDescent="0.3">
      <c r="A1100">
        <v>5336</v>
      </c>
      <c r="B1100">
        <v>1971</v>
      </c>
      <c r="C1100" t="s">
        <v>41</v>
      </c>
      <c r="D1100" t="s">
        <v>35</v>
      </c>
      <c r="E1100" s="2">
        <v>157733</v>
      </c>
      <c r="F1100">
        <v>1</v>
      </c>
      <c r="G1100">
        <v>0</v>
      </c>
      <c r="H1100" s="3">
        <v>41429</v>
      </c>
      <c r="I1100">
        <v>37</v>
      </c>
      <c r="J1100" s="10">
        <v>39</v>
      </c>
      <c r="K1100" s="10">
        <v>1</v>
      </c>
      <c r="L1100" s="10">
        <v>9</v>
      </c>
      <c r="M1100" s="10">
        <v>2</v>
      </c>
      <c r="N1100" s="10">
        <v>0</v>
      </c>
      <c r="O1100">
        <v>0</v>
      </c>
      <c r="P1100">
        <v>1</v>
      </c>
      <c r="Q1100">
        <v>0</v>
      </c>
      <c r="R1100">
        <v>1</v>
      </c>
      <c r="S1100">
        <v>1</v>
      </c>
      <c r="T1100" t="s">
        <v>127</v>
      </c>
    </row>
    <row r="1101" spans="1:20" x14ac:dyDescent="0.3">
      <c r="A1101">
        <v>5341</v>
      </c>
      <c r="B1101">
        <v>1962</v>
      </c>
      <c r="C1101" t="s">
        <v>133</v>
      </c>
      <c r="D1101" t="s">
        <v>29</v>
      </c>
      <c r="E1101" s="2">
        <v>81975</v>
      </c>
      <c r="F1101">
        <v>0</v>
      </c>
      <c r="G1101">
        <v>1</v>
      </c>
      <c r="H1101" s="3">
        <v>41279</v>
      </c>
      <c r="I1101">
        <v>2</v>
      </c>
      <c r="J1101" s="10">
        <v>983</v>
      </c>
      <c r="K1101" s="10">
        <v>76</v>
      </c>
      <c r="L1101" s="10">
        <v>184</v>
      </c>
      <c r="M1101" s="10">
        <v>180</v>
      </c>
      <c r="N1101" s="10">
        <v>138</v>
      </c>
      <c r="O1101">
        <v>1</v>
      </c>
      <c r="P1101">
        <v>6</v>
      </c>
      <c r="Q1101">
        <v>3</v>
      </c>
      <c r="R1101">
        <v>4</v>
      </c>
      <c r="S1101">
        <v>7</v>
      </c>
      <c r="T1101" t="s">
        <v>125</v>
      </c>
    </row>
    <row r="1102" spans="1:20" x14ac:dyDescent="0.3">
      <c r="A1102">
        <v>5342</v>
      </c>
      <c r="B1102">
        <v>1976</v>
      </c>
      <c r="C1102" t="s">
        <v>44</v>
      </c>
      <c r="D1102" t="s">
        <v>29</v>
      </c>
      <c r="E1102" s="2">
        <v>9548</v>
      </c>
      <c r="F1102">
        <v>1</v>
      </c>
      <c r="G1102">
        <v>0</v>
      </c>
      <c r="H1102" s="3">
        <v>41129</v>
      </c>
      <c r="I1102">
        <v>31</v>
      </c>
      <c r="J1102" s="10">
        <v>0</v>
      </c>
      <c r="K1102" s="10">
        <v>1</v>
      </c>
      <c r="L1102" s="10">
        <v>3</v>
      </c>
      <c r="M1102" s="10">
        <v>10</v>
      </c>
      <c r="N1102" s="10">
        <v>6</v>
      </c>
      <c r="O1102">
        <v>2</v>
      </c>
      <c r="P1102">
        <v>1</v>
      </c>
      <c r="Q1102">
        <v>0</v>
      </c>
      <c r="R1102">
        <v>3</v>
      </c>
      <c r="S1102">
        <v>8</v>
      </c>
      <c r="T1102" t="s">
        <v>126</v>
      </c>
    </row>
    <row r="1103" spans="1:20" x14ac:dyDescent="0.3">
      <c r="A1103">
        <v>5346</v>
      </c>
      <c r="B1103">
        <v>1973</v>
      </c>
      <c r="C1103" t="s">
        <v>133</v>
      </c>
      <c r="D1103" t="s">
        <v>33</v>
      </c>
      <c r="E1103" s="2">
        <v>23559</v>
      </c>
      <c r="F1103">
        <v>1</v>
      </c>
      <c r="G1103">
        <v>0</v>
      </c>
      <c r="H1103" s="3">
        <v>41458</v>
      </c>
      <c r="I1103">
        <v>87</v>
      </c>
      <c r="J1103" s="10">
        <v>25</v>
      </c>
      <c r="K1103" s="10">
        <v>5</v>
      </c>
      <c r="L1103" s="10">
        <v>19</v>
      </c>
      <c r="M1103" s="10">
        <v>7</v>
      </c>
      <c r="N1103" s="10">
        <v>0</v>
      </c>
      <c r="O1103">
        <v>3</v>
      </c>
      <c r="P1103">
        <v>3</v>
      </c>
      <c r="Q1103">
        <v>0</v>
      </c>
      <c r="R1103">
        <v>3</v>
      </c>
      <c r="S1103">
        <v>7</v>
      </c>
      <c r="T1103" t="s">
        <v>129</v>
      </c>
    </row>
    <row r="1104" spans="1:20" x14ac:dyDescent="0.3">
      <c r="A1104">
        <v>5350</v>
      </c>
      <c r="B1104">
        <v>1991</v>
      </c>
      <c r="C1104" t="s">
        <v>41</v>
      </c>
      <c r="D1104" t="s">
        <v>31</v>
      </c>
      <c r="E1104" s="2">
        <v>90638</v>
      </c>
      <c r="F1104">
        <v>0</v>
      </c>
      <c r="G1104">
        <v>0</v>
      </c>
      <c r="H1104" s="3">
        <v>41683</v>
      </c>
      <c r="I1104">
        <v>29</v>
      </c>
      <c r="J1104" s="10">
        <v>1156</v>
      </c>
      <c r="K1104" s="10">
        <v>120</v>
      </c>
      <c r="L1104" s="10">
        <v>915</v>
      </c>
      <c r="M1104" s="10">
        <v>94</v>
      </c>
      <c r="N1104" s="10">
        <v>144</v>
      </c>
      <c r="O1104">
        <v>1</v>
      </c>
      <c r="P1104">
        <v>3</v>
      </c>
      <c r="Q1104">
        <v>4</v>
      </c>
      <c r="R1104">
        <v>10</v>
      </c>
      <c r="S1104">
        <v>1</v>
      </c>
      <c r="T1104" t="s">
        <v>125</v>
      </c>
    </row>
    <row r="1105" spans="1:20" x14ac:dyDescent="0.3">
      <c r="A1105">
        <v>5370</v>
      </c>
      <c r="B1105">
        <v>1973</v>
      </c>
      <c r="C1105" t="s">
        <v>37</v>
      </c>
      <c r="D1105" t="s">
        <v>33</v>
      </c>
      <c r="E1105" s="2">
        <v>32644</v>
      </c>
      <c r="F1105">
        <v>1</v>
      </c>
      <c r="G1105">
        <v>0</v>
      </c>
      <c r="H1105" s="3">
        <v>41290</v>
      </c>
      <c r="I1105">
        <v>38</v>
      </c>
      <c r="J1105" s="10">
        <v>239</v>
      </c>
      <c r="K1105" s="10">
        <v>3</v>
      </c>
      <c r="L1105" s="10">
        <v>141</v>
      </c>
      <c r="M1105" s="10">
        <v>0</v>
      </c>
      <c r="N1105" s="10">
        <v>7</v>
      </c>
      <c r="O1105">
        <v>4</v>
      </c>
      <c r="P1105">
        <v>7</v>
      </c>
      <c r="Q1105">
        <v>1</v>
      </c>
      <c r="R1105">
        <v>6</v>
      </c>
      <c r="S1105">
        <v>8</v>
      </c>
      <c r="T1105" t="s">
        <v>127</v>
      </c>
    </row>
    <row r="1106" spans="1:20" x14ac:dyDescent="0.3">
      <c r="A1106">
        <v>5371</v>
      </c>
      <c r="B1106">
        <v>1989</v>
      </c>
      <c r="C1106" t="s">
        <v>28</v>
      </c>
      <c r="D1106" t="s">
        <v>31</v>
      </c>
      <c r="E1106" s="2">
        <v>21474</v>
      </c>
      <c r="F1106">
        <v>1</v>
      </c>
      <c r="G1106">
        <v>0</v>
      </c>
      <c r="H1106" s="3">
        <v>41737</v>
      </c>
      <c r="I1106">
        <v>0</v>
      </c>
      <c r="J1106" s="10">
        <v>6</v>
      </c>
      <c r="K1106" s="10">
        <v>16</v>
      </c>
      <c r="L1106" s="10">
        <v>24</v>
      </c>
      <c r="M1106" s="10">
        <v>11</v>
      </c>
      <c r="N1106" s="10">
        <v>0</v>
      </c>
      <c r="O1106">
        <v>2</v>
      </c>
      <c r="P1106">
        <v>3</v>
      </c>
      <c r="Q1106">
        <v>1</v>
      </c>
      <c r="R1106">
        <v>2</v>
      </c>
      <c r="S1106">
        <v>7</v>
      </c>
      <c r="T1106" t="s">
        <v>127</v>
      </c>
    </row>
    <row r="1107" spans="1:20" x14ac:dyDescent="0.3">
      <c r="A1107">
        <v>5376</v>
      </c>
      <c r="B1107">
        <v>1979</v>
      </c>
      <c r="C1107" t="s">
        <v>28</v>
      </c>
      <c r="D1107" t="s">
        <v>33</v>
      </c>
      <c r="E1107" s="2">
        <v>2447</v>
      </c>
      <c r="F1107">
        <v>1</v>
      </c>
      <c r="G1107">
        <v>0</v>
      </c>
      <c r="H1107" s="3">
        <v>41280</v>
      </c>
      <c r="I1107">
        <v>42</v>
      </c>
      <c r="J1107" s="10">
        <v>1</v>
      </c>
      <c r="K1107" s="10">
        <v>1</v>
      </c>
      <c r="L1107" s="10">
        <v>1725</v>
      </c>
      <c r="M1107" s="10">
        <v>1</v>
      </c>
      <c r="N1107" s="10">
        <v>1</v>
      </c>
      <c r="O1107">
        <v>15</v>
      </c>
      <c r="P1107">
        <v>0</v>
      </c>
      <c r="Q1107">
        <v>28</v>
      </c>
      <c r="R1107">
        <v>0</v>
      </c>
      <c r="S1107">
        <v>1</v>
      </c>
      <c r="T1107" t="s">
        <v>130</v>
      </c>
    </row>
    <row r="1108" spans="1:20" x14ac:dyDescent="0.3">
      <c r="A1108">
        <v>5386</v>
      </c>
      <c r="B1108">
        <v>1953</v>
      </c>
      <c r="C1108" t="s">
        <v>28</v>
      </c>
      <c r="D1108" t="s">
        <v>35</v>
      </c>
      <c r="E1108" s="2">
        <v>94384</v>
      </c>
      <c r="F1108">
        <v>0</v>
      </c>
      <c r="G1108">
        <v>0</v>
      </c>
      <c r="H1108" s="3">
        <v>41337</v>
      </c>
      <c r="I1108">
        <v>62</v>
      </c>
      <c r="J1108" s="10">
        <v>1111</v>
      </c>
      <c r="K1108" s="10">
        <v>24</v>
      </c>
      <c r="L1108" s="10">
        <v>790</v>
      </c>
      <c r="M1108" s="10">
        <v>160</v>
      </c>
      <c r="N1108" s="10">
        <v>45</v>
      </c>
      <c r="O1108">
        <v>0</v>
      </c>
      <c r="P1108">
        <v>5</v>
      </c>
      <c r="Q1108">
        <v>8</v>
      </c>
      <c r="R1108">
        <v>5</v>
      </c>
      <c r="S1108">
        <v>2</v>
      </c>
      <c r="T1108" t="s">
        <v>125</v>
      </c>
    </row>
    <row r="1109" spans="1:20" x14ac:dyDescent="0.3">
      <c r="A1109">
        <v>5389</v>
      </c>
      <c r="B1109">
        <v>1964</v>
      </c>
      <c r="C1109" t="s">
        <v>28</v>
      </c>
      <c r="D1109" t="s">
        <v>33</v>
      </c>
      <c r="E1109" s="2">
        <v>48920</v>
      </c>
      <c r="F1109">
        <v>0</v>
      </c>
      <c r="G1109">
        <v>2</v>
      </c>
      <c r="H1109" s="3">
        <v>41567</v>
      </c>
      <c r="I1109">
        <v>93</v>
      </c>
      <c r="J1109" s="10">
        <v>238</v>
      </c>
      <c r="K1109" s="10">
        <v>17</v>
      </c>
      <c r="L1109" s="10">
        <v>68</v>
      </c>
      <c r="M1109" s="10">
        <v>8</v>
      </c>
      <c r="N1109" s="10">
        <v>10</v>
      </c>
      <c r="O1109">
        <v>3</v>
      </c>
      <c r="P1109">
        <v>6</v>
      </c>
      <c r="Q1109">
        <v>2</v>
      </c>
      <c r="R1109">
        <v>5</v>
      </c>
      <c r="S1109">
        <v>7</v>
      </c>
      <c r="T1109" t="s">
        <v>127</v>
      </c>
    </row>
    <row r="1110" spans="1:20" x14ac:dyDescent="0.3">
      <c r="A1110">
        <v>5393</v>
      </c>
      <c r="B1110">
        <v>1977</v>
      </c>
      <c r="C1110" t="s">
        <v>28</v>
      </c>
      <c r="D1110" t="s">
        <v>31</v>
      </c>
      <c r="E1110" s="2">
        <v>23763</v>
      </c>
      <c r="F1110">
        <v>1</v>
      </c>
      <c r="G1110">
        <v>0</v>
      </c>
      <c r="H1110" s="3">
        <v>41128</v>
      </c>
      <c r="I1110">
        <v>64</v>
      </c>
      <c r="J1110" s="10">
        <v>22</v>
      </c>
      <c r="K1110" s="10">
        <v>0</v>
      </c>
      <c r="L1110" s="10">
        <v>6</v>
      </c>
      <c r="M1110" s="10">
        <v>6</v>
      </c>
      <c r="N1110" s="10">
        <v>2</v>
      </c>
      <c r="O1110">
        <v>1</v>
      </c>
      <c r="P1110">
        <v>1</v>
      </c>
      <c r="Q1110">
        <v>0</v>
      </c>
      <c r="R1110">
        <v>3</v>
      </c>
      <c r="S1110">
        <v>7</v>
      </c>
      <c r="T1110" t="s">
        <v>127</v>
      </c>
    </row>
    <row r="1111" spans="1:20" x14ac:dyDescent="0.3">
      <c r="A1111">
        <v>5394</v>
      </c>
      <c r="B1111">
        <v>1979</v>
      </c>
      <c r="C1111" t="s">
        <v>44</v>
      </c>
      <c r="D1111" t="s">
        <v>31</v>
      </c>
      <c r="E1111" s="2">
        <v>16014</v>
      </c>
      <c r="F1111">
        <v>1</v>
      </c>
      <c r="G1111">
        <v>1</v>
      </c>
      <c r="H1111" s="3">
        <v>41350</v>
      </c>
      <c r="I1111">
        <v>42</v>
      </c>
      <c r="J1111" s="10">
        <v>3</v>
      </c>
      <c r="K1111" s="10">
        <v>9</v>
      </c>
      <c r="L1111" s="10">
        <v>4</v>
      </c>
      <c r="M1111" s="10">
        <v>7</v>
      </c>
      <c r="N1111" s="10">
        <v>8</v>
      </c>
      <c r="O1111">
        <v>4</v>
      </c>
      <c r="P1111">
        <v>1</v>
      </c>
      <c r="Q1111">
        <v>1</v>
      </c>
      <c r="R1111">
        <v>4</v>
      </c>
      <c r="S1111">
        <v>3</v>
      </c>
      <c r="T1111" t="s">
        <v>127</v>
      </c>
    </row>
    <row r="1112" spans="1:20" x14ac:dyDescent="0.3">
      <c r="A1112">
        <v>5396</v>
      </c>
      <c r="B1112">
        <v>1988</v>
      </c>
      <c r="C1112" t="s">
        <v>28</v>
      </c>
      <c r="D1112" t="s">
        <v>33</v>
      </c>
      <c r="E1112" s="2">
        <v>68487</v>
      </c>
      <c r="F1112">
        <v>0</v>
      </c>
      <c r="G1112">
        <v>0</v>
      </c>
      <c r="H1112" s="3">
        <v>41287</v>
      </c>
      <c r="I1112">
        <v>48</v>
      </c>
      <c r="J1112" s="10">
        <v>758</v>
      </c>
      <c r="K1112" s="10">
        <v>12</v>
      </c>
      <c r="L1112" s="10">
        <v>385</v>
      </c>
      <c r="M1112" s="10">
        <v>33</v>
      </c>
      <c r="N1112" s="10">
        <v>89</v>
      </c>
      <c r="O1112">
        <v>1</v>
      </c>
      <c r="P1112">
        <v>9</v>
      </c>
      <c r="Q1112">
        <v>7</v>
      </c>
      <c r="R1112">
        <v>13</v>
      </c>
      <c r="S1112">
        <v>4</v>
      </c>
      <c r="T1112" t="s">
        <v>131</v>
      </c>
    </row>
    <row r="1113" spans="1:20" x14ac:dyDescent="0.3">
      <c r="A1113">
        <v>5407</v>
      </c>
      <c r="B1113">
        <v>1954</v>
      </c>
      <c r="C1113" t="s">
        <v>28</v>
      </c>
      <c r="D1113" t="s">
        <v>35</v>
      </c>
      <c r="E1113" s="2">
        <v>53103</v>
      </c>
      <c r="F1113">
        <v>0</v>
      </c>
      <c r="G1113">
        <v>1</v>
      </c>
      <c r="H1113" s="3">
        <v>41529</v>
      </c>
      <c r="I1113">
        <v>70</v>
      </c>
      <c r="J1113" s="10">
        <v>729</v>
      </c>
      <c r="K1113" s="10">
        <v>17</v>
      </c>
      <c r="L1113" s="10">
        <v>133</v>
      </c>
      <c r="M1113" s="10">
        <v>11</v>
      </c>
      <c r="N1113" s="10">
        <v>0</v>
      </c>
      <c r="O1113">
        <v>5</v>
      </c>
      <c r="P1113">
        <v>10</v>
      </c>
      <c r="Q1113">
        <v>6</v>
      </c>
      <c r="R1113">
        <v>7</v>
      </c>
      <c r="S1113">
        <v>7</v>
      </c>
      <c r="T1113" t="s">
        <v>125</v>
      </c>
    </row>
    <row r="1114" spans="1:20" x14ac:dyDescent="0.3">
      <c r="A1114">
        <v>5423</v>
      </c>
      <c r="B1114">
        <v>1983</v>
      </c>
      <c r="C1114" t="s">
        <v>28</v>
      </c>
      <c r="D1114" t="s">
        <v>35</v>
      </c>
      <c r="E1114" s="2">
        <v>28359</v>
      </c>
      <c r="F1114">
        <v>1</v>
      </c>
      <c r="G1114">
        <v>0</v>
      </c>
      <c r="H1114" s="3">
        <v>41574</v>
      </c>
      <c r="I1114">
        <v>35</v>
      </c>
      <c r="J1114" s="10">
        <v>6</v>
      </c>
      <c r="K1114" s="10">
        <v>0</v>
      </c>
      <c r="L1114" s="10">
        <v>5</v>
      </c>
      <c r="M1114" s="10">
        <v>2</v>
      </c>
      <c r="N1114" s="10">
        <v>1</v>
      </c>
      <c r="O1114">
        <v>1</v>
      </c>
      <c r="P1114">
        <v>1</v>
      </c>
      <c r="Q1114">
        <v>0</v>
      </c>
      <c r="R1114">
        <v>2</v>
      </c>
      <c r="S1114">
        <v>7</v>
      </c>
      <c r="T1114" t="s">
        <v>125</v>
      </c>
    </row>
    <row r="1115" spans="1:20" x14ac:dyDescent="0.3">
      <c r="A1115">
        <v>5424</v>
      </c>
      <c r="B1115">
        <v>1983</v>
      </c>
      <c r="C1115" t="s">
        <v>28</v>
      </c>
      <c r="D1115" t="s">
        <v>33</v>
      </c>
      <c r="E1115" s="2">
        <v>39922</v>
      </c>
      <c r="F1115">
        <v>1</v>
      </c>
      <c r="G1115">
        <v>0</v>
      </c>
      <c r="H1115" s="3">
        <v>41319</v>
      </c>
      <c r="I1115">
        <v>30</v>
      </c>
      <c r="J1115" s="10">
        <v>29</v>
      </c>
      <c r="K1115" s="10">
        <v>12</v>
      </c>
      <c r="L1115" s="10">
        <v>59</v>
      </c>
      <c r="M1115" s="10">
        <v>19</v>
      </c>
      <c r="N1115" s="10">
        <v>1</v>
      </c>
      <c r="O1115">
        <v>2</v>
      </c>
      <c r="P1115">
        <v>3</v>
      </c>
      <c r="Q1115">
        <v>0</v>
      </c>
      <c r="R1115">
        <v>4</v>
      </c>
      <c r="S1115">
        <v>8</v>
      </c>
      <c r="T1115" t="s">
        <v>125</v>
      </c>
    </row>
    <row r="1116" spans="1:20" x14ac:dyDescent="0.3">
      <c r="A1116">
        <v>5429</v>
      </c>
      <c r="B1116">
        <v>1948</v>
      </c>
      <c r="C1116" t="s">
        <v>37</v>
      </c>
      <c r="D1116" t="s">
        <v>33</v>
      </c>
      <c r="E1116" s="2">
        <v>45579</v>
      </c>
      <c r="F1116">
        <v>0</v>
      </c>
      <c r="G1116">
        <v>1</v>
      </c>
      <c r="H1116" s="3">
        <v>41506</v>
      </c>
      <c r="I1116">
        <v>10</v>
      </c>
      <c r="J1116" s="10">
        <v>145</v>
      </c>
      <c r="K1116" s="10">
        <v>1</v>
      </c>
      <c r="L1116" s="10">
        <v>33</v>
      </c>
      <c r="M1116" s="10">
        <v>2</v>
      </c>
      <c r="N1116" s="10">
        <v>1</v>
      </c>
      <c r="O1116">
        <v>1</v>
      </c>
      <c r="P1116">
        <v>4</v>
      </c>
      <c r="Q1116">
        <v>1</v>
      </c>
      <c r="R1116">
        <v>4</v>
      </c>
      <c r="S1116">
        <v>6</v>
      </c>
      <c r="T1116" t="s">
        <v>127</v>
      </c>
    </row>
    <row r="1117" spans="1:20" x14ac:dyDescent="0.3">
      <c r="A1117">
        <v>5430</v>
      </c>
      <c r="B1117">
        <v>1956</v>
      </c>
      <c r="C1117" t="s">
        <v>28</v>
      </c>
      <c r="D1117" t="s">
        <v>35</v>
      </c>
      <c r="E1117" s="2">
        <v>54450</v>
      </c>
      <c r="F1117">
        <v>1</v>
      </c>
      <c r="G1117">
        <v>1</v>
      </c>
      <c r="H1117" s="3">
        <v>41166</v>
      </c>
      <c r="I1117">
        <v>0</v>
      </c>
      <c r="J1117" s="10">
        <v>454</v>
      </c>
      <c r="K1117" s="10">
        <v>0</v>
      </c>
      <c r="L1117" s="10">
        <v>171</v>
      </c>
      <c r="M1117" s="10">
        <v>8</v>
      </c>
      <c r="N1117" s="10">
        <v>19</v>
      </c>
      <c r="O1117">
        <v>12</v>
      </c>
      <c r="P1117">
        <v>9</v>
      </c>
      <c r="Q1117">
        <v>2</v>
      </c>
      <c r="R1117">
        <v>8</v>
      </c>
      <c r="S1117">
        <v>8</v>
      </c>
      <c r="T1117" t="s">
        <v>127</v>
      </c>
    </row>
    <row r="1118" spans="1:20" x14ac:dyDescent="0.3">
      <c r="A1118">
        <v>5441</v>
      </c>
      <c r="B1118">
        <v>1965</v>
      </c>
      <c r="C1118" t="s">
        <v>37</v>
      </c>
      <c r="D1118" t="s">
        <v>42</v>
      </c>
      <c r="E1118" s="2">
        <v>54111</v>
      </c>
      <c r="F1118">
        <v>0</v>
      </c>
      <c r="G1118">
        <v>1</v>
      </c>
      <c r="H1118" s="3">
        <v>41511</v>
      </c>
      <c r="I1118">
        <v>97</v>
      </c>
      <c r="J1118" s="10">
        <v>267</v>
      </c>
      <c r="K1118" s="10">
        <v>6</v>
      </c>
      <c r="L1118" s="10">
        <v>54</v>
      </c>
      <c r="M1118" s="10">
        <v>8</v>
      </c>
      <c r="N1118" s="10">
        <v>3</v>
      </c>
      <c r="O1118">
        <v>2</v>
      </c>
      <c r="P1118">
        <v>5</v>
      </c>
      <c r="Q1118">
        <v>2</v>
      </c>
      <c r="R1118">
        <v>6</v>
      </c>
      <c r="S1118">
        <v>5</v>
      </c>
      <c r="T1118" t="s">
        <v>127</v>
      </c>
    </row>
    <row r="1119" spans="1:20" x14ac:dyDescent="0.3">
      <c r="A1119">
        <v>5453</v>
      </c>
      <c r="B1119">
        <v>1956</v>
      </c>
      <c r="C1119" t="s">
        <v>41</v>
      </c>
      <c r="D1119" t="s">
        <v>33</v>
      </c>
      <c r="E1119" s="2">
        <v>90226</v>
      </c>
      <c r="F1119">
        <v>0</v>
      </c>
      <c r="G1119">
        <v>0</v>
      </c>
      <c r="H1119" s="3">
        <v>41178</v>
      </c>
      <c r="I1119">
        <v>26</v>
      </c>
      <c r="J1119" s="10">
        <v>1083</v>
      </c>
      <c r="K1119" s="10">
        <v>108</v>
      </c>
      <c r="L1119" s="10">
        <v>649</v>
      </c>
      <c r="M1119" s="10">
        <v>253</v>
      </c>
      <c r="N1119" s="10">
        <v>151</v>
      </c>
      <c r="O1119">
        <v>1</v>
      </c>
      <c r="P1119">
        <v>4</v>
      </c>
      <c r="Q1119">
        <v>7</v>
      </c>
      <c r="R1119">
        <v>12</v>
      </c>
      <c r="S1119">
        <v>2</v>
      </c>
      <c r="T1119" t="s">
        <v>125</v>
      </c>
    </row>
    <row r="1120" spans="1:20" x14ac:dyDescent="0.3">
      <c r="A1120">
        <v>5454</v>
      </c>
      <c r="B1120">
        <v>1979</v>
      </c>
      <c r="C1120" t="s">
        <v>41</v>
      </c>
      <c r="D1120" t="s">
        <v>33</v>
      </c>
      <c r="E1120" s="2">
        <v>45057</v>
      </c>
      <c r="F1120">
        <v>1</v>
      </c>
      <c r="G1120">
        <v>0</v>
      </c>
      <c r="H1120" s="3">
        <v>41609</v>
      </c>
      <c r="I1120">
        <v>80</v>
      </c>
      <c r="J1120" s="10">
        <v>37</v>
      </c>
      <c r="K1120" s="10">
        <v>0</v>
      </c>
      <c r="L1120" s="10">
        <v>7</v>
      </c>
      <c r="M1120" s="10">
        <v>3</v>
      </c>
      <c r="N1120" s="10">
        <v>0</v>
      </c>
      <c r="O1120">
        <v>1</v>
      </c>
      <c r="P1120">
        <v>2</v>
      </c>
      <c r="Q1120">
        <v>0</v>
      </c>
      <c r="R1120">
        <v>3</v>
      </c>
      <c r="S1120">
        <v>5</v>
      </c>
      <c r="T1120" t="s">
        <v>130</v>
      </c>
    </row>
    <row r="1121" spans="1:20" x14ac:dyDescent="0.3">
      <c r="A1121">
        <v>5455</v>
      </c>
      <c r="B1121">
        <v>1971</v>
      </c>
      <c r="C1121" t="s">
        <v>37</v>
      </c>
      <c r="D1121" t="s">
        <v>33</v>
      </c>
      <c r="E1121" s="2">
        <v>32011</v>
      </c>
      <c r="F1121">
        <v>1</v>
      </c>
      <c r="G1121">
        <v>0</v>
      </c>
      <c r="H1121" s="3">
        <v>41508</v>
      </c>
      <c r="I1121">
        <v>89</v>
      </c>
      <c r="J1121" s="10">
        <v>99</v>
      </c>
      <c r="K1121" s="10">
        <v>0</v>
      </c>
      <c r="L1121" s="10">
        <v>15</v>
      </c>
      <c r="M1121" s="10">
        <v>2</v>
      </c>
      <c r="N1121" s="10">
        <v>1</v>
      </c>
      <c r="O1121">
        <v>3</v>
      </c>
      <c r="P1121">
        <v>2</v>
      </c>
      <c r="Q1121">
        <v>1</v>
      </c>
      <c r="R1121">
        <v>4</v>
      </c>
      <c r="S1121">
        <v>7</v>
      </c>
      <c r="T1121" t="s">
        <v>127</v>
      </c>
    </row>
    <row r="1122" spans="1:20" x14ac:dyDescent="0.3">
      <c r="A1122">
        <v>5462</v>
      </c>
      <c r="B1122">
        <v>1974</v>
      </c>
      <c r="C1122" t="s">
        <v>28</v>
      </c>
      <c r="D1122" t="s">
        <v>33</v>
      </c>
      <c r="E1122" s="2">
        <v>67445</v>
      </c>
      <c r="F1122">
        <v>0</v>
      </c>
      <c r="G1122">
        <v>1</v>
      </c>
      <c r="H1122" s="3">
        <v>41133</v>
      </c>
      <c r="I1122">
        <v>63</v>
      </c>
      <c r="J1122" s="10">
        <v>757</v>
      </c>
      <c r="K1122" s="10">
        <v>80</v>
      </c>
      <c r="L1122" s="10">
        <v>217</v>
      </c>
      <c r="M1122" s="10">
        <v>29</v>
      </c>
      <c r="N1122" s="10">
        <v>80</v>
      </c>
      <c r="O1122">
        <v>5</v>
      </c>
      <c r="P1122">
        <v>9</v>
      </c>
      <c r="Q1122">
        <v>6</v>
      </c>
      <c r="R1122">
        <v>12</v>
      </c>
      <c r="S1122">
        <v>6</v>
      </c>
      <c r="T1122" t="s">
        <v>128</v>
      </c>
    </row>
    <row r="1123" spans="1:20" x14ac:dyDescent="0.3">
      <c r="A1123">
        <v>5474</v>
      </c>
      <c r="B1123">
        <v>1970</v>
      </c>
      <c r="C1123" t="s">
        <v>28</v>
      </c>
      <c r="D1123" t="s">
        <v>31</v>
      </c>
      <c r="E1123" s="2">
        <v>43020</v>
      </c>
      <c r="F1123">
        <v>1</v>
      </c>
      <c r="G1123">
        <v>0</v>
      </c>
      <c r="H1123" s="3">
        <v>41608</v>
      </c>
      <c r="I1123">
        <v>79</v>
      </c>
      <c r="J1123" s="10">
        <v>45</v>
      </c>
      <c r="K1123" s="10">
        <v>7</v>
      </c>
      <c r="L1123" s="10">
        <v>99</v>
      </c>
      <c r="M1123" s="10">
        <v>4</v>
      </c>
      <c r="N1123" s="10">
        <v>25</v>
      </c>
      <c r="O1123">
        <v>3</v>
      </c>
      <c r="P1123">
        <v>4</v>
      </c>
      <c r="Q1123">
        <v>1</v>
      </c>
      <c r="R1123">
        <v>4</v>
      </c>
      <c r="S1123">
        <v>6</v>
      </c>
      <c r="T1123" t="s">
        <v>130</v>
      </c>
    </row>
    <row r="1124" spans="1:20" x14ac:dyDescent="0.3">
      <c r="A1124">
        <v>5491</v>
      </c>
      <c r="B1124">
        <v>1951</v>
      </c>
      <c r="C1124" t="s">
        <v>41</v>
      </c>
      <c r="D1124" t="s">
        <v>35</v>
      </c>
      <c r="E1124" s="2">
        <v>47352</v>
      </c>
      <c r="F1124">
        <v>0</v>
      </c>
      <c r="G1124">
        <v>1</v>
      </c>
      <c r="H1124" s="3">
        <v>41375</v>
      </c>
      <c r="I1124">
        <v>70</v>
      </c>
      <c r="J1124" s="10">
        <v>172</v>
      </c>
      <c r="K1124" s="10">
        <v>12</v>
      </c>
      <c r="L1124" s="10">
        <v>112</v>
      </c>
      <c r="M1124" s="10">
        <v>8</v>
      </c>
      <c r="N1124" s="10">
        <v>0</v>
      </c>
      <c r="O1124">
        <v>4</v>
      </c>
      <c r="P1124">
        <v>6</v>
      </c>
      <c r="Q1124">
        <v>1</v>
      </c>
      <c r="R1124">
        <v>5</v>
      </c>
      <c r="S1124">
        <v>7</v>
      </c>
      <c r="T1124" t="s">
        <v>131</v>
      </c>
    </row>
    <row r="1125" spans="1:20" x14ac:dyDescent="0.3">
      <c r="A1125">
        <v>5493</v>
      </c>
      <c r="B1125">
        <v>1976</v>
      </c>
      <c r="C1125" t="s">
        <v>28</v>
      </c>
      <c r="D1125" t="s">
        <v>33</v>
      </c>
      <c r="E1125" s="2">
        <v>39356</v>
      </c>
      <c r="F1125">
        <v>1</v>
      </c>
      <c r="G1125">
        <v>1</v>
      </c>
      <c r="H1125" s="3">
        <v>41717</v>
      </c>
      <c r="I1125">
        <v>21</v>
      </c>
      <c r="J1125" s="10">
        <v>15</v>
      </c>
      <c r="K1125" s="10">
        <v>0</v>
      </c>
      <c r="L1125" s="10">
        <v>2</v>
      </c>
      <c r="M1125" s="10">
        <v>0</v>
      </c>
      <c r="N1125" s="10">
        <v>0</v>
      </c>
      <c r="O1125">
        <v>1</v>
      </c>
      <c r="P1125">
        <v>1</v>
      </c>
      <c r="Q1125">
        <v>0</v>
      </c>
      <c r="R1125">
        <v>2</v>
      </c>
      <c r="S1125">
        <v>6</v>
      </c>
      <c r="T1125" t="s">
        <v>127</v>
      </c>
    </row>
    <row r="1126" spans="1:20" x14ac:dyDescent="0.3">
      <c r="A1126">
        <v>5510</v>
      </c>
      <c r="B1126">
        <v>1977</v>
      </c>
      <c r="C1126" t="s">
        <v>41</v>
      </c>
      <c r="D1126" t="s">
        <v>33</v>
      </c>
      <c r="E1126" s="2">
        <v>43263</v>
      </c>
      <c r="F1126">
        <v>0</v>
      </c>
      <c r="G1126">
        <v>1</v>
      </c>
      <c r="H1126" s="3">
        <v>41234</v>
      </c>
      <c r="I1126">
        <v>2</v>
      </c>
      <c r="J1126" s="10">
        <v>262</v>
      </c>
      <c r="K1126" s="10">
        <v>6</v>
      </c>
      <c r="L1126" s="10">
        <v>61</v>
      </c>
      <c r="M1126" s="10">
        <v>0</v>
      </c>
      <c r="N1126" s="10">
        <v>10</v>
      </c>
      <c r="O1126">
        <v>3</v>
      </c>
      <c r="P1126">
        <v>5</v>
      </c>
      <c r="Q1126">
        <v>2</v>
      </c>
      <c r="R1126">
        <v>6</v>
      </c>
      <c r="S1126">
        <v>5</v>
      </c>
      <c r="T1126" t="s">
        <v>127</v>
      </c>
    </row>
    <row r="1127" spans="1:20" x14ac:dyDescent="0.3">
      <c r="A1127">
        <v>5512</v>
      </c>
      <c r="B1127">
        <v>1977</v>
      </c>
      <c r="C1127" t="s">
        <v>41</v>
      </c>
      <c r="D1127" t="s">
        <v>33</v>
      </c>
      <c r="E1127" s="2">
        <v>55842</v>
      </c>
      <c r="F1127">
        <v>0</v>
      </c>
      <c r="G1127">
        <v>1</v>
      </c>
      <c r="H1127" s="3">
        <v>41782</v>
      </c>
      <c r="I1127">
        <v>19</v>
      </c>
      <c r="J1127" s="10">
        <v>451</v>
      </c>
      <c r="K1127" s="10">
        <v>0</v>
      </c>
      <c r="L1127" s="10">
        <v>39</v>
      </c>
      <c r="M1127" s="10">
        <v>0</v>
      </c>
      <c r="N1127" s="10">
        <v>4</v>
      </c>
      <c r="O1127">
        <v>1</v>
      </c>
      <c r="P1127">
        <v>7</v>
      </c>
      <c r="Q1127">
        <v>1</v>
      </c>
      <c r="R1127">
        <v>8</v>
      </c>
      <c r="S1127">
        <v>5</v>
      </c>
      <c r="T1127" t="s">
        <v>127</v>
      </c>
    </row>
    <row r="1128" spans="1:20" x14ac:dyDescent="0.3">
      <c r="A1128">
        <v>5513</v>
      </c>
      <c r="B1128">
        <v>1966</v>
      </c>
      <c r="C1128" t="s">
        <v>28</v>
      </c>
      <c r="D1128" t="s">
        <v>35</v>
      </c>
      <c r="E1128" s="2">
        <v>37758</v>
      </c>
      <c r="F1128">
        <v>1</v>
      </c>
      <c r="G1128">
        <v>1</v>
      </c>
      <c r="H1128" s="3">
        <v>41186</v>
      </c>
      <c r="I1128">
        <v>49</v>
      </c>
      <c r="J1128" s="10">
        <v>27</v>
      </c>
      <c r="K1128" s="10">
        <v>2</v>
      </c>
      <c r="L1128" s="10">
        <v>10</v>
      </c>
      <c r="M1128" s="10">
        <v>0</v>
      </c>
      <c r="N1128" s="10">
        <v>0</v>
      </c>
      <c r="O1128">
        <v>2</v>
      </c>
      <c r="P1128">
        <v>1</v>
      </c>
      <c r="Q1128">
        <v>0</v>
      </c>
      <c r="R1128">
        <v>3</v>
      </c>
      <c r="S1128">
        <v>8</v>
      </c>
      <c r="T1128" t="s">
        <v>127</v>
      </c>
    </row>
    <row r="1129" spans="1:20" x14ac:dyDescent="0.3">
      <c r="A1129">
        <v>5517</v>
      </c>
      <c r="B1129">
        <v>1969</v>
      </c>
      <c r="C1129" t="s">
        <v>28</v>
      </c>
      <c r="D1129" t="s">
        <v>33</v>
      </c>
      <c r="E1129" s="2">
        <v>25293</v>
      </c>
      <c r="F1129">
        <v>1</v>
      </c>
      <c r="G1129">
        <v>0</v>
      </c>
      <c r="H1129" s="3">
        <v>41532</v>
      </c>
      <c r="I1129">
        <v>51</v>
      </c>
      <c r="J1129" s="10">
        <v>15</v>
      </c>
      <c r="K1129" s="10">
        <v>0</v>
      </c>
      <c r="L1129" s="10">
        <v>11</v>
      </c>
      <c r="M1129" s="10">
        <v>0</v>
      </c>
      <c r="N1129" s="10">
        <v>2</v>
      </c>
      <c r="O1129">
        <v>1</v>
      </c>
      <c r="P1129">
        <v>1</v>
      </c>
      <c r="Q1129">
        <v>1</v>
      </c>
      <c r="R1129">
        <v>2</v>
      </c>
      <c r="S1129">
        <v>8</v>
      </c>
      <c r="T1129" t="s">
        <v>131</v>
      </c>
    </row>
    <row r="1130" spans="1:20" x14ac:dyDescent="0.3">
      <c r="A1130">
        <v>5519</v>
      </c>
      <c r="B1130">
        <v>1956</v>
      </c>
      <c r="C1130" t="s">
        <v>28</v>
      </c>
      <c r="D1130" t="s">
        <v>35</v>
      </c>
      <c r="E1130" s="2">
        <v>64090</v>
      </c>
      <c r="F1130">
        <v>0</v>
      </c>
      <c r="G1130">
        <v>1</v>
      </c>
      <c r="H1130" s="3">
        <v>41493</v>
      </c>
      <c r="I1130">
        <v>8</v>
      </c>
      <c r="J1130" s="10">
        <v>316</v>
      </c>
      <c r="K1130" s="10">
        <v>58</v>
      </c>
      <c r="L1130" s="10">
        <v>161</v>
      </c>
      <c r="M1130" s="10">
        <v>76</v>
      </c>
      <c r="N1130" s="10">
        <v>51</v>
      </c>
      <c r="O1130">
        <v>1</v>
      </c>
      <c r="P1130">
        <v>6</v>
      </c>
      <c r="Q1130">
        <v>9</v>
      </c>
      <c r="R1130">
        <v>4</v>
      </c>
      <c r="S1130">
        <v>5</v>
      </c>
      <c r="T1130" t="s">
        <v>125</v>
      </c>
    </row>
    <row r="1131" spans="1:20" x14ac:dyDescent="0.3">
      <c r="A1131">
        <v>5524</v>
      </c>
      <c r="B1131">
        <v>1957</v>
      </c>
      <c r="C1131" t="s">
        <v>28</v>
      </c>
      <c r="D1131" t="s">
        <v>31</v>
      </c>
      <c r="E1131" s="2">
        <v>58138</v>
      </c>
      <c r="F1131">
        <v>0</v>
      </c>
      <c r="G1131">
        <v>0</v>
      </c>
      <c r="H1131" s="3">
        <v>41156</v>
      </c>
      <c r="I1131">
        <v>58</v>
      </c>
      <c r="J1131" s="10">
        <v>635</v>
      </c>
      <c r="K1131" s="10">
        <v>88</v>
      </c>
      <c r="L1131" s="10">
        <v>546</v>
      </c>
      <c r="M1131" s="10">
        <v>172</v>
      </c>
      <c r="N1131" s="10">
        <v>88</v>
      </c>
      <c r="O1131">
        <v>3</v>
      </c>
      <c r="P1131">
        <v>8</v>
      </c>
      <c r="Q1131">
        <v>10</v>
      </c>
      <c r="R1131">
        <v>4</v>
      </c>
      <c r="S1131">
        <v>7</v>
      </c>
      <c r="T1131" t="s">
        <v>130</v>
      </c>
    </row>
    <row r="1132" spans="1:20" x14ac:dyDescent="0.3">
      <c r="A1132">
        <v>5527</v>
      </c>
      <c r="B1132">
        <v>1987</v>
      </c>
      <c r="C1132" t="s">
        <v>28</v>
      </c>
      <c r="D1132" t="s">
        <v>35</v>
      </c>
      <c r="E1132" s="2">
        <v>22434</v>
      </c>
      <c r="F1132">
        <v>1</v>
      </c>
      <c r="G1132">
        <v>0</v>
      </c>
      <c r="H1132" s="3">
        <v>41318</v>
      </c>
      <c r="I1132">
        <v>25</v>
      </c>
      <c r="J1132" s="10">
        <v>4</v>
      </c>
      <c r="K1132" s="10">
        <v>12</v>
      </c>
      <c r="L1132" s="10">
        <v>11</v>
      </c>
      <c r="M1132" s="10">
        <v>3</v>
      </c>
      <c r="N1132" s="10">
        <v>13</v>
      </c>
      <c r="O1132">
        <v>2</v>
      </c>
      <c r="P1132">
        <v>2</v>
      </c>
      <c r="Q1132">
        <v>0</v>
      </c>
      <c r="R1132">
        <v>3</v>
      </c>
      <c r="S1132">
        <v>8</v>
      </c>
      <c r="T1132" t="s">
        <v>127</v>
      </c>
    </row>
    <row r="1133" spans="1:20" x14ac:dyDescent="0.3">
      <c r="A1133">
        <v>5529</v>
      </c>
      <c r="B1133">
        <v>1946</v>
      </c>
      <c r="C1133" t="s">
        <v>37</v>
      </c>
      <c r="D1133" t="s">
        <v>35</v>
      </c>
      <c r="E1133" s="2">
        <v>64014</v>
      </c>
      <c r="F1133">
        <v>2</v>
      </c>
      <c r="G1133">
        <v>1</v>
      </c>
      <c r="H1133" s="3">
        <v>41800</v>
      </c>
      <c r="I1133">
        <v>56</v>
      </c>
      <c r="J1133" s="10">
        <v>406</v>
      </c>
      <c r="K1133" s="10">
        <v>0</v>
      </c>
      <c r="L1133" s="10">
        <v>30</v>
      </c>
      <c r="M1133" s="10">
        <v>0</v>
      </c>
      <c r="N1133" s="10">
        <v>0</v>
      </c>
      <c r="O1133">
        <v>7</v>
      </c>
      <c r="P1133">
        <v>8</v>
      </c>
      <c r="Q1133">
        <v>2</v>
      </c>
      <c r="R1133">
        <v>5</v>
      </c>
      <c r="S1133">
        <v>7</v>
      </c>
      <c r="T1133" t="s">
        <v>126</v>
      </c>
    </row>
    <row r="1134" spans="1:20" x14ac:dyDescent="0.3">
      <c r="A1134">
        <v>5534</v>
      </c>
      <c r="B1134">
        <v>1975</v>
      </c>
      <c r="C1134" t="s">
        <v>41</v>
      </c>
      <c r="D1134" t="s">
        <v>33</v>
      </c>
      <c r="E1134" s="2">
        <v>47808</v>
      </c>
      <c r="F1134">
        <v>0</v>
      </c>
      <c r="G1134">
        <v>1</v>
      </c>
      <c r="H1134" s="3">
        <v>41567</v>
      </c>
      <c r="I1134">
        <v>30</v>
      </c>
      <c r="J1134" s="10">
        <v>123</v>
      </c>
      <c r="K1134" s="10">
        <v>1</v>
      </c>
      <c r="L1134" s="10">
        <v>26</v>
      </c>
      <c r="M1134" s="10">
        <v>2</v>
      </c>
      <c r="N1134" s="10">
        <v>0</v>
      </c>
      <c r="O1134">
        <v>2</v>
      </c>
      <c r="P1134">
        <v>3</v>
      </c>
      <c r="Q1134">
        <v>2</v>
      </c>
      <c r="R1134">
        <v>3</v>
      </c>
      <c r="S1134">
        <v>7</v>
      </c>
      <c r="T1134" t="s">
        <v>127</v>
      </c>
    </row>
    <row r="1135" spans="1:20" x14ac:dyDescent="0.3">
      <c r="A1135">
        <v>5536</v>
      </c>
      <c r="B1135">
        <v>1959</v>
      </c>
      <c r="C1135" t="s">
        <v>28</v>
      </c>
      <c r="D1135" t="s">
        <v>35</v>
      </c>
      <c r="E1135" s="2">
        <v>87771</v>
      </c>
      <c r="F1135">
        <v>0</v>
      </c>
      <c r="G1135">
        <v>1</v>
      </c>
      <c r="H1135" s="3">
        <v>41416</v>
      </c>
      <c r="I1135">
        <v>61</v>
      </c>
      <c r="J1135" s="10">
        <v>1492</v>
      </c>
      <c r="K1135" s="10">
        <v>38</v>
      </c>
      <c r="L1135" s="10">
        <v>287</v>
      </c>
      <c r="M1135" s="10">
        <v>50</v>
      </c>
      <c r="N1135" s="10">
        <v>57</v>
      </c>
      <c r="O1135">
        <v>1</v>
      </c>
      <c r="P1135">
        <v>5</v>
      </c>
      <c r="Q1135">
        <v>10</v>
      </c>
      <c r="R1135">
        <v>4</v>
      </c>
      <c r="S1135">
        <v>6</v>
      </c>
      <c r="T1135" t="s">
        <v>126</v>
      </c>
    </row>
    <row r="1136" spans="1:20" x14ac:dyDescent="0.3">
      <c r="A1136">
        <v>5538</v>
      </c>
      <c r="B1136">
        <v>1975</v>
      </c>
      <c r="C1136" t="s">
        <v>28</v>
      </c>
      <c r="D1136" t="s">
        <v>29</v>
      </c>
      <c r="E1136" s="2">
        <v>83829</v>
      </c>
      <c r="F1136">
        <v>0</v>
      </c>
      <c r="G1136">
        <v>0</v>
      </c>
      <c r="H1136" s="3">
        <v>41555</v>
      </c>
      <c r="I1136">
        <v>78</v>
      </c>
      <c r="J1136" s="10">
        <v>897</v>
      </c>
      <c r="K1136" s="10">
        <v>161</v>
      </c>
      <c r="L1136" s="10">
        <v>430</v>
      </c>
      <c r="M1136" s="10">
        <v>186</v>
      </c>
      <c r="N1136" s="10">
        <v>161</v>
      </c>
      <c r="O1136">
        <v>0</v>
      </c>
      <c r="P1136">
        <v>4</v>
      </c>
      <c r="Q1136">
        <v>7</v>
      </c>
      <c r="R1136">
        <v>6</v>
      </c>
      <c r="S1136">
        <v>1</v>
      </c>
      <c r="T1136" t="s">
        <v>127</v>
      </c>
    </row>
    <row r="1137" spans="1:20" x14ac:dyDescent="0.3">
      <c r="A1137">
        <v>5543</v>
      </c>
      <c r="B1137">
        <v>1966</v>
      </c>
      <c r="C1137" t="s">
        <v>28</v>
      </c>
      <c r="D1137" t="s">
        <v>35</v>
      </c>
      <c r="E1137" s="2">
        <v>57811</v>
      </c>
      <c r="F1137">
        <v>0</v>
      </c>
      <c r="G1137">
        <v>1</v>
      </c>
      <c r="H1137" s="3">
        <v>41449</v>
      </c>
      <c r="I1137">
        <v>49</v>
      </c>
      <c r="J1137" s="10">
        <v>545</v>
      </c>
      <c r="K1137" s="10">
        <v>7</v>
      </c>
      <c r="L1137" s="10">
        <v>114</v>
      </c>
      <c r="M1137" s="10">
        <v>37</v>
      </c>
      <c r="N1137" s="10">
        <v>21</v>
      </c>
      <c r="O1137">
        <v>5</v>
      </c>
      <c r="P1137">
        <v>7</v>
      </c>
      <c r="Q1137">
        <v>2</v>
      </c>
      <c r="R1137">
        <v>11</v>
      </c>
      <c r="S1137">
        <v>5</v>
      </c>
      <c r="T1137" t="s">
        <v>127</v>
      </c>
    </row>
    <row r="1138" spans="1:20" x14ac:dyDescent="0.3">
      <c r="A1138">
        <v>5544</v>
      </c>
      <c r="B1138">
        <v>1970</v>
      </c>
      <c r="C1138" t="s">
        <v>28</v>
      </c>
      <c r="D1138" t="s">
        <v>31</v>
      </c>
      <c r="E1138" s="2">
        <v>67384</v>
      </c>
      <c r="F1138">
        <v>0</v>
      </c>
      <c r="G1138">
        <v>1</v>
      </c>
      <c r="H1138" s="3">
        <v>41223</v>
      </c>
      <c r="I1138">
        <v>32</v>
      </c>
      <c r="J1138" s="10">
        <v>957</v>
      </c>
      <c r="K1138" s="10">
        <v>40</v>
      </c>
      <c r="L1138" s="10">
        <v>175</v>
      </c>
      <c r="M1138" s="10">
        <v>158</v>
      </c>
      <c r="N1138" s="10">
        <v>53</v>
      </c>
      <c r="O1138">
        <v>2</v>
      </c>
      <c r="P1138">
        <v>7</v>
      </c>
      <c r="Q1138">
        <v>8</v>
      </c>
      <c r="R1138">
        <v>5</v>
      </c>
      <c r="S1138">
        <v>5</v>
      </c>
      <c r="T1138" t="s">
        <v>127</v>
      </c>
    </row>
    <row r="1139" spans="1:20" x14ac:dyDescent="0.3">
      <c r="A1139">
        <v>5545</v>
      </c>
      <c r="B1139">
        <v>1972</v>
      </c>
      <c r="C1139" t="s">
        <v>37</v>
      </c>
      <c r="D1139" t="s">
        <v>33</v>
      </c>
      <c r="E1139" s="2">
        <v>78075</v>
      </c>
      <c r="F1139">
        <v>0</v>
      </c>
      <c r="G1139">
        <v>0</v>
      </c>
      <c r="H1139" s="3">
        <v>41734</v>
      </c>
      <c r="I1139">
        <v>72</v>
      </c>
      <c r="J1139" s="10">
        <v>572</v>
      </c>
      <c r="K1139" s="10">
        <v>8</v>
      </c>
      <c r="L1139" s="10">
        <v>259</v>
      </c>
      <c r="M1139" s="10">
        <v>34</v>
      </c>
      <c r="N1139" s="10">
        <v>35</v>
      </c>
      <c r="O1139">
        <v>1</v>
      </c>
      <c r="P1139">
        <v>3</v>
      </c>
      <c r="Q1139">
        <v>5</v>
      </c>
      <c r="R1139">
        <v>5</v>
      </c>
      <c r="S1139">
        <v>1</v>
      </c>
      <c r="T1139" t="s">
        <v>127</v>
      </c>
    </row>
    <row r="1140" spans="1:20" x14ac:dyDescent="0.3">
      <c r="A1140">
        <v>5547</v>
      </c>
      <c r="B1140">
        <v>1982</v>
      </c>
      <c r="C1140" t="s">
        <v>37</v>
      </c>
      <c r="D1140" t="s">
        <v>33</v>
      </c>
      <c r="E1140" s="2">
        <v>84169</v>
      </c>
      <c r="F1140">
        <v>0</v>
      </c>
      <c r="G1140">
        <v>0</v>
      </c>
      <c r="H1140" s="3">
        <v>41493</v>
      </c>
      <c r="I1140">
        <v>9</v>
      </c>
      <c r="J1140" s="10">
        <v>1478</v>
      </c>
      <c r="K1140" s="10">
        <v>19</v>
      </c>
      <c r="L1140" s="10">
        <v>403</v>
      </c>
      <c r="M1140" s="10">
        <v>0</v>
      </c>
      <c r="N1140" s="10">
        <v>19</v>
      </c>
      <c r="O1140">
        <v>1</v>
      </c>
      <c r="P1140">
        <v>7</v>
      </c>
      <c r="Q1140">
        <v>6</v>
      </c>
      <c r="R1140">
        <v>6</v>
      </c>
      <c r="S1140">
        <v>3</v>
      </c>
      <c r="T1140" t="s">
        <v>127</v>
      </c>
    </row>
    <row r="1141" spans="1:20" x14ac:dyDescent="0.3">
      <c r="A1141">
        <v>5552</v>
      </c>
      <c r="B1141">
        <v>1963</v>
      </c>
      <c r="C1141" t="s">
        <v>41</v>
      </c>
      <c r="D1141" t="s">
        <v>29</v>
      </c>
      <c r="E1141" s="2">
        <v>48721</v>
      </c>
      <c r="F1141">
        <v>1</v>
      </c>
      <c r="G1141">
        <v>1</v>
      </c>
      <c r="H1141" s="3">
        <v>41407</v>
      </c>
      <c r="I1141">
        <v>50</v>
      </c>
      <c r="J1141" s="10">
        <v>81</v>
      </c>
      <c r="K1141" s="10">
        <v>18</v>
      </c>
      <c r="L1141" s="10">
        <v>113</v>
      </c>
      <c r="M1141" s="10">
        <v>47</v>
      </c>
      <c r="N1141" s="10">
        <v>13</v>
      </c>
      <c r="O1141">
        <v>6</v>
      </c>
      <c r="P1141">
        <v>4</v>
      </c>
      <c r="Q1141">
        <v>2</v>
      </c>
      <c r="R1141">
        <v>5</v>
      </c>
      <c r="S1141">
        <v>6</v>
      </c>
      <c r="T1141" t="s">
        <v>125</v>
      </c>
    </row>
    <row r="1142" spans="1:20" x14ac:dyDescent="0.3">
      <c r="A1142">
        <v>5555</v>
      </c>
      <c r="B1142">
        <v>1975</v>
      </c>
      <c r="C1142" t="s">
        <v>28</v>
      </c>
      <c r="D1142" t="s">
        <v>29</v>
      </c>
      <c r="E1142" s="2">
        <v>153924</v>
      </c>
      <c r="F1142">
        <v>0</v>
      </c>
      <c r="G1142">
        <v>0</v>
      </c>
      <c r="H1142" s="3">
        <v>41677</v>
      </c>
      <c r="I1142">
        <v>81</v>
      </c>
      <c r="J1142" s="10">
        <v>1</v>
      </c>
      <c r="K1142" s="10">
        <v>1</v>
      </c>
      <c r="L1142" s="10">
        <v>1</v>
      </c>
      <c r="M1142" s="10">
        <v>1</v>
      </c>
      <c r="N1142" s="10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 t="s">
        <v>127</v>
      </c>
    </row>
    <row r="1143" spans="1:20" x14ac:dyDescent="0.3">
      <c r="A1143">
        <v>5558</v>
      </c>
      <c r="B1143">
        <v>1954</v>
      </c>
      <c r="C1143" t="s">
        <v>37</v>
      </c>
      <c r="D1143" t="s">
        <v>31</v>
      </c>
      <c r="E1143" s="2">
        <v>90933</v>
      </c>
      <c r="F1143">
        <v>0</v>
      </c>
      <c r="G1143">
        <v>0</v>
      </c>
      <c r="H1143" s="3">
        <v>41729</v>
      </c>
      <c r="I1143">
        <v>90</v>
      </c>
      <c r="J1143" s="10">
        <v>1020</v>
      </c>
      <c r="K1143" s="10">
        <v>31</v>
      </c>
      <c r="L1143" s="10">
        <v>430</v>
      </c>
      <c r="M1143" s="10">
        <v>62</v>
      </c>
      <c r="N1143" s="10">
        <v>63</v>
      </c>
      <c r="O1143">
        <v>1</v>
      </c>
      <c r="P1143">
        <v>4</v>
      </c>
      <c r="Q1143">
        <v>6</v>
      </c>
      <c r="R1143">
        <v>4</v>
      </c>
      <c r="S1143">
        <v>1</v>
      </c>
      <c r="T1143" t="s">
        <v>127</v>
      </c>
    </row>
    <row r="1144" spans="1:20" x14ac:dyDescent="0.3">
      <c r="A1144">
        <v>5562</v>
      </c>
      <c r="B1144">
        <v>1974</v>
      </c>
      <c r="C1144" t="s">
        <v>28</v>
      </c>
      <c r="D1144" t="s">
        <v>33</v>
      </c>
      <c r="E1144" s="2">
        <v>60093</v>
      </c>
      <c r="F1144">
        <v>0</v>
      </c>
      <c r="G1144">
        <v>1</v>
      </c>
      <c r="H1144" s="3">
        <v>41451</v>
      </c>
      <c r="I1144">
        <v>92</v>
      </c>
      <c r="J1144" s="10">
        <v>502</v>
      </c>
      <c r="K1144" s="10">
        <v>12</v>
      </c>
      <c r="L1144" s="10">
        <v>109</v>
      </c>
      <c r="M1144" s="10">
        <v>16</v>
      </c>
      <c r="N1144" s="10">
        <v>6</v>
      </c>
      <c r="O1144">
        <v>2</v>
      </c>
      <c r="P1144">
        <v>7</v>
      </c>
      <c r="Q1144">
        <v>2</v>
      </c>
      <c r="R1144">
        <v>10</v>
      </c>
      <c r="S1144">
        <v>6</v>
      </c>
      <c r="T1144" t="s">
        <v>127</v>
      </c>
    </row>
    <row r="1145" spans="1:20" x14ac:dyDescent="0.3">
      <c r="A1145">
        <v>5564</v>
      </c>
      <c r="B1145">
        <v>1969</v>
      </c>
      <c r="C1145" t="s">
        <v>28</v>
      </c>
      <c r="D1145" t="s">
        <v>35</v>
      </c>
      <c r="E1145" s="2">
        <v>62882</v>
      </c>
      <c r="F1145">
        <v>0</v>
      </c>
      <c r="G1145">
        <v>1</v>
      </c>
      <c r="H1145" s="3">
        <v>41130</v>
      </c>
      <c r="I1145">
        <v>26</v>
      </c>
      <c r="J1145" s="10">
        <v>509</v>
      </c>
      <c r="K1145" s="10">
        <v>133</v>
      </c>
      <c r="L1145" s="10">
        <v>497</v>
      </c>
      <c r="M1145" s="10">
        <v>78</v>
      </c>
      <c r="N1145" s="10">
        <v>24</v>
      </c>
      <c r="O1145">
        <v>2</v>
      </c>
      <c r="P1145">
        <v>7</v>
      </c>
      <c r="Q1145">
        <v>5</v>
      </c>
      <c r="R1145">
        <v>6</v>
      </c>
      <c r="S1145">
        <v>4</v>
      </c>
      <c r="T1145" t="s">
        <v>131</v>
      </c>
    </row>
    <row r="1146" spans="1:20" x14ac:dyDescent="0.3">
      <c r="A1146">
        <v>5577</v>
      </c>
      <c r="B1146">
        <v>1983</v>
      </c>
      <c r="C1146" t="s">
        <v>28</v>
      </c>
      <c r="D1146" t="s">
        <v>35</v>
      </c>
      <c r="E1146" s="2">
        <v>43776</v>
      </c>
      <c r="F1146">
        <v>1</v>
      </c>
      <c r="G1146">
        <v>0</v>
      </c>
      <c r="H1146" s="3">
        <v>41762</v>
      </c>
      <c r="I1146">
        <v>77</v>
      </c>
      <c r="J1146" s="10">
        <v>8</v>
      </c>
      <c r="K1146" s="10">
        <v>0</v>
      </c>
      <c r="L1146" s="10">
        <v>9</v>
      </c>
      <c r="M1146" s="10">
        <v>2</v>
      </c>
      <c r="N1146" s="10">
        <v>1</v>
      </c>
      <c r="O1146">
        <v>1</v>
      </c>
      <c r="P1146">
        <v>1</v>
      </c>
      <c r="Q1146">
        <v>0</v>
      </c>
      <c r="R1146">
        <v>2</v>
      </c>
      <c r="S1146">
        <v>6</v>
      </c>
      <c r="T1146" t="s">
        <v>127</v>
      </c>
    </row>
    <row r="1147" spans="1:20" x14ac:dyDescent="0.3">
      <c r="A1147">
        <v>5585</v>
      </c>
      <c r="B1147">
        <v>1972</v>
      </c>
      <c r="C1147" t="s">
        <v>28</v>
      </c>
      <c r="D1147" t="s">
        <v>31</v>
      </c>
      <c r="E1147" s="2">
        <v>21359</v>
      </c>
      <c r="F1147">
        <v>1</v>
      </c>
      <c r="G1147">
        <v>0</v>
      </c>
      <c r="H1147" s="3">
        <v>41384</v>
      </c>
      <c r="I1147">
        <v>1</v>
      </c>
      <c r="J1147" s="10">
        <v>12</v>
      </c>
      <c r="K1147" s="10">
        <v>2</v>
      </c>
      <c r="L1147" s="10">
        <v>17</v>
      </c>
      <c r="M1147" s="10">
        <v>6</v>
      </c>
      <c r="N1147" s="10">
        <v>1</v>
      </c>
      <c r="O1147">
        <v>2</v>
      </c>
      <c r="P1147">
        <v>2</v>
      </c>
      <c r="Q1147">
        <v>0</v>
      </c>
      <c r="R1147">
        <v>3</v>
      </c>
      <c r="S1147">
        <v>8</v>
      </c>
      <c r="T1147" t="s">
        <v>126</v>
      </c>
    </row>
    <row r="1148" spans="1:20" x14ac:dyDescent="0.3">
      <c r="A1148">
        <v>5589</v>
      </c>
      <c r="B1148">
        <v>1964</v>
      </c>
      <c r="C1148" t="s">
        <v>28</v>
      </c>
      <c r="D1148" t="s">
        <v>29</v>
      </c>
      <c r="E1148" s="2">
        <v>51983</v>
      </c>
      <c r="F1148">
        <v>0</v>
      </c>
      <c r="G1148">
        <v>1</v>
      </c>
      <c r="H1148" s="3">
        <v>41152</v>
      </c>
      <c r="I1148">
        <v>95</v>
      </c>
      <c r="J1148" s="10">
        <v>631</v>
      </c>
      <c r="K1148" s="10">
        <v>0</v>
      </c>
      <c r="L1148" s="10">
        <v>115</v>
      </c>
      <c r="M1148" s="10">
        <v>10</v>
      </c>
      <c r="N1148" s="10">
        <v>7</v>
      </c>
      <c r="O1148">
        <v>3</v>
      </c>
      <c r="P1148">
        <v>9</v>
      </c>
      <c r="Q1148">
        <v>2</v>
      </c>
      <c r="R1148">
        <v>10</v>
      </c>
      <c r="S1148">
        <v>7</v>
      </c>
      <c r="T1148" t="s">
        <v>128</v>
      </c>
    </row>
    <row r="1149" spans="1:20" x14ac:dyDescent="0.3">
      <c r="A1149">
        <v>5596</v>
      </c>
      <c r="B1149">
        <v>1956</v>
      </c>
      <c r="C1149" t="s">
        <v>133</v>
      </c>
      <c r="D1149" t="s">
        <v>35</v>
      </c>
      <c r="E1149" s="2">
        <v>58821</v>
      </c>
      <c r="F1149">
        <v>0</v>
      </c>
      <c r="G1149">
        <v>1</v>
      </c>
      <c r="H1149" s="3">
        <v>41559</v>
      </c>
      <c r="I1149">
        <v>44</v>
      </c>
      <c r="J1149" s="10">
        <v>513</v>
      </c>
      <c r="K1149" s="10">
        <v>14</v>
      </c>
      <c r="L1149" s="10">
        <v>154</v>
      </c>
      <c r="M1149" s="10">
        <v>19</v>
      </c>
      <c r="N1149" s="10">
        <v>0</v>
      </c>
      <c r="O1149">
        <v>1</v>
      </c>
      <c r="P1149">
        <v>9</v>
      </c>
      <c r="Q1149">
        <v>2</v>
      </c>
      <c r="R1149">
        <v>9</v>
      </c>
      <c r="S1149">
        <v>6</v>
      </c>
      <c r="T1149" t="s">
        <v>125</v>
      </c>
    </row>
    <row r="1150" spans="1:20" x14ac:dyDescent="0.3">
      <c r="A1150">
        <v>5602</v>
      </c>
      <c r="B1150">
        <v>1989</v>
      </c>
      <c r="C1150" t="s">
        <v>37</v>
      </c>
      <c r="D1150" t="s">
        <v>35</v>
      </c>
      <c r="E1150" s="2">
        <v>66973</v>
      </c>
      <c r="F1150">
        <v>0</v>
      </c>
      <c r="G1150">
        <v>0</v>
      </c>
      <c r="H1150" s="3">
        <v>41411</v>
      </c>
      <c r="I1150">
        <v>98</v>
      </c>
      <c r="J1150" s="10">
        <v>466</v>
      </c>
      <c r="K1150" s="10">
        <v>22</v>
      </c>
      <c r="L1150" s="10">
        <v>432</v>
      </c>
      <c r="M1150" s="10">
        <v>147</v>
      </c>
      <c r="N1150" s="10">
        <v>113</v>
      </c>
      <c r="O1150">
        <v>1</v>
      </c>
      <c r="P1150">
        <v>8</v>
      </c>
      <c r="Q1150">
        <v>7</v>
      </c>
      <c r="R1150">
        <v>12</v>
      </c>
      <c r="S1150">
        <v>3</v>
      </c>
      <c r="T1150" t="s">
        <v>128</v>
      </c>
    </row>
    <row r="1151" spans="1:20" x14ac:dyDescent="0.3">
      <c r="A1151">
        <v>5610</v>
      </c>
      <c r="B1151">
        <v>1965</v>
      </c>
      <c r="C1151" t="s">
        <v>28</v>
      </c>
      <c r="D1151" t="s">
        <v>35</v>
      </c>
      <c r="E1151" s="2">
        <v>33456</v>
      </c>
      <c r="F1151">
        <v>1</v>
      </c>
      <c r="G1151">
        <v>1</v>
      </c>
      <c r="H1151" s="3">
        <v>41750</v>
      </c>
      <c r="I1151">
        <v>58</v>
      </c>
      <c r="J1151" s="10">
        <v>7</v>
      </c>
      <c r="K1151" s="10">
        <v>3</v>
      </c>
      <c r="L1151" s="10">
        <v>10</v>
      </c>
      <c r="M1151" s="10">
        <v>8</v>
      </c>
      <c r="N1151" s="10">
        <v>1</v>
      </c>
      <c r="O1151">
        <v>2</v>
      </c>
      <c r="P1151">
        <v>1</v>
      </c>
      <c r="Q1151">
        <v>0</v>
      </c>
      <c r="R1151">
        <v>3</v>
      </c>
      <c r="S1151">
        <v>7</v>
      </c>
      <c r="T1151" t="s">
        <v>128</v>
      </c>
    </row>
    <row r="1152" spans="1:20" x14ac:dyDescent="0.3">
      <c r="A1152">
        <v>5621</v>
      </c>
      <c r="B1152">
        <v>1969</v>
      </c>
      <c r="C1152" t="s">
        <v>28</v>
      </c>
      <c r="D1152" t="s">
        <v>33</v>
      </c>
      <c r="E1152" s="2">
        <v>48752</v>
      </c>
      <c r="F1152">
        <v>1</v>
      </c>
      <c r="G1152">
        <v>1</v>
      </c>
      <c r="H1152" s="3">
        <v>41255</v>
      </c>
      <c r="I1152">
        <v>8</v>
      </c>
      <c r="J1152" s="10">
        <v>73</v>
      </c>
      <c r="K1152" s="10">
        <v>57</v>
      </c>
      <c r="L1152" s="10">
        <v>100</v>
      </c>
      <c r="M1152" s="10">
        <v>71</v>
      </c>
      <c r="N1152" s="10">
        <v>15</v>
      </c>
      <c r="O1152">
        <v>5</v>
      </c>
      <c r="P1152">
        <v>6</v>
      </c>
      <c r="Q1152">
        <v>1</v>
      </c>
      <c r="R1152">
        <v>5</v>
      </c>
      <c r="S1152">
        <v>9</v>
      </c>
      <c r="T1152" t="s">
        <v>127</v>
      </c>
    </row>
    <row r="1153" spans="1:20" x14ac:dyDescent="0.3">
      <c r="A1153">
        <v>5623</v>
      </c>
      <c r="B1153">
        <v>1980</v>
      </c>
      <c r="C1153" t="s">
        <v>41</v>
      </c>
      <c r="D1153" t="s">
        <v>33</v>
      </c>
      <c r="E1153" s="2">
        <v>31535</v>
      </c>
      <c r="F1153">
        <v>1</v>
      </c>
      <c r="G1153">
        <v>0</v>
      </c>
      <c r="H1153" s="3">
        <v>41543</v>
      </c>
      <c r="I1153">
        <v>95</v>
      </c>
      <c r="J1153" s="10">
        <v>15</v>
      </c>
      <c r="K1153" s="10">
        <v>4</v>
      </c>
      <c r="L1153" s="10">
        <v>13</v>
      </c>
      <c r="M1153" s="10">
        <v>0</v>
      </c>
      <c r="N1153" s="10">
        <v>0</v>
      </c>
      <c r="O1153">
        <v>1</v>
      </c>
      <c r="P1153">
        <v>1</v>
      </c>
      <c r="Q1153">
        <v>1</v>
      </c>
      <c r="R1153">
        <v>2</v>
      </c>
      <c r="S1153">
        <v>7</v>
      </c>
      <c r="T1153" t="s">
        <v>127</v>
      </c>
    </row>
    <row r="1154" spans="1:20" x14ac:dyDescent="0.3">
      <c r="A1154">
        <v>5626</v>
      </c>
      <c r="B1154">
        <v>1964</v>
      </c>
      <c r="C1154" t="s">
        <v>37</v>
      </c>
      <c r="D1154" t="s">
        <v>31</v>
      </c>
      <c r="E1154" s="2">
        <v>61798</v>
      </c>
      <c r="F1154">
        <v>0</v>
      </c>
      <c r="G1154">
        <v>0</v>
      </c>
      <c r="H1154" s="3">
        <v>41601</v>
      </c>
      <c r="I1154">
        <v>13</v>
      </c>
      <c r="J1154" s="10">
        <v>338</v>
      </c>
      <c r="K1154" s="10">
        <v>4</v>
      </c>
      <c r="L1154" s="10">
        <v>89</v>
      </c>
      <c r="M1154" s="10">
        <v>11</v>
      </c>
      <c r="N1154" s="10">
        <v>8</v>
      </c>
      <c r="O1154">
        <v>1</v>
      </c>
      <c r="P1154">
        <v>4</v>
      </c>
      <c r="Q1154">
        <v>2</v>
      </c>
      <c r="R1154">
        <v>9</v>
      </c>
      <c r="S1154">
        <v>4</v>
      </c>
      <c r="T1154" t="s">
        <v>127</v>
      </c>
    </row>
    <row r="1155" spans="1:20" x14ac:dyDescent="0.3">
      <c r="A1155">
        <v>5628</v>
      </c>
      <c r="B1155">
        <v>1982</v>
      </c>
      <c r="C1155" t="s">
        <v>28</v>
      </c>
      <c r="D1155" t="s">
        <v>35</v>
      </c>
      <c r="E1155" s="2">
        <v>61416</v>
      </c>
      <c r="F1155">
        <v>0</v>
      </c>
      <c r="G1155">
        <v>0</v>
      </c>
      <c r="H1155" s="3">
        <v>41313</v>
      </c>
      <c r="I1155">
        <v>25</v>
      </c>
      <c r="J1155" s="10">
        <v>848</v>
      </c>
      <c r="K1155" s="10">
        <v>154</v>
      </c>
      <c r="L1155" s="10">
        <v>323</v>
      </c>
      <c r="M1155" s="10">
        <v>201</v>
      </c>
      <c r="N1155" s="10">
        <v>61</v>
      </c>
      <c r="O1155">
        <v>1</v>
      </c>
      <c r="P1155">
        <v>10</v>
      </c>
      <c r="Q1155">
        <v>3</v>
      </c>
      <c r="R1155">
        <v>10</v>
      </c>
      <c r="S1155">
        <v>6</v>
      </c>
      <c r="T1155" t="s">
        <v>130</v>
      </c>
    </row>
    <row r="1156" spans="1:20" x14ac:dyDescent="0.3">
      <c r="A1156">
        <v>5631</v>
      </c>
      <c r="B1156">
        <v>1991</v>
      </c>
      <c r="C1156" t="s">
        <v>28</v>
      </c>
      <c r="D1156" t="s">
        <v>31</v>
      </c>
      <c r="E1156" s="2">
        <v>49767</v>
      </c>
      <c r="F1156">
        <v>0</v>
      </c>
      <c r="G1156">
        <v>0</v>
      </c>
      <c r="H1156" s="3">
        <v>41396</v>
      </c>
      <c r="I1156">
        <v>92</v>
      </c>
      <c r="J1156" s="10">
        <v>202</v>
      </c>
      <c r="K1156" s="10">
        <v>47</v>
      </c>
      <c r="L1156" s="10">
        <v>197</v>
      </c>
      <c r="M1156" s="10">
        <v>55</v>
      </c>
      <c r="N1156" s="10">
        <v>42</v>
      </c>
      <c r="O1156">
        <v>1</v>
      </c>
      <c r="P1156">
        <v>5</v>
      </c>
      <c r="Q1156">
        <v>4</v>
      </c>
      <c r="R1156">
        <v>8</v>
      </c>
      <c r="S1156">
        <v>4</v>
      </c>
      <c r="T1156" t="s">
        <v>130</v>
      </c>
    </row>
    <row r="1157" spans="1:20" x14ac:dyDescent="0.3">
      <c r="A1157">
        <v>5633</v>
      </c>
      <c r="B1157">
        <v>1980</v>
      </c>
      <c r="C1157" t="s">
        <v>28</v>
      </c>
      <c r="D1157" t="s">
        <v>33</v>
      </c>
      <c r="E1157" s="2">
        <v>50183</v>
      </c>
      <c r="F1157">
        <v>1</v>
      </c>
      <c r="G1157">
        <v>1</v>
      </c>
      <c r="H1157" s="3">
        <v>41815</v>
      </c>
      <c r="I1157">
        <v>47</v>
      </c>
      <c r="J1157" s="10">
        <v>97</v>
      </c>
      <c r="K1157" s="10">
        <v>12</v>
      </c>
      <c r="L1157" s="10">
        <v>84</v>
      </c>
      <c r="M1157" s="10">
        <v>13</v>
      </c>
      <c r="N1157" s="10">
        <v>10</v>
      </c>
      <c r="O1157">
        <v>7</v>
      </c>
      <c r="P1157">
        <v>3</v>
      </c>
      <c r="Q1157">
        <v>1</v>
      </c>
      <c r="R1157">
        <v>6</v>
      </c>
      <c r="S1157">
        <v>5</v>
      </c>
      <c r="T1157" t="s">
        <v>125</v>
      </c>
    </row>
    <row r="1158" spans="1:20" x14ac:dyDescent="0.3">
      <c r="A1158">
        <v>5636</v>
      </c>
      <c r="B1158">
        <v>1963</v>
      </c>
      <c r="C1158" t="s">
        <v>28</v>
      </c>
      <c r="D1158" t="s">
        <v>31</v>
      </c>
      <c r="E1158" s="2">
        <v>30983</v>
      </c>
      <c r="F1158">
        <v>0</v>
      </c>
      <c r="G1158">
        <v>0</v>
      </c>
      <c r="H1158" s="3">
        <v>41222</v>
      </c>
      <c r="I1158">
        <v>50</v>
      </c>
      <c r="J1158" s="10">
        <v>51</v>
      </c>
      <c r="K1158" s="10">
        <v>4</v>
      </c>
      <c r="L1158" s="10">
        <v>50</v>
      </c>
      <c r="M1158" s="10">
        <v>12</v>
      </c>
      <c r="N1158" s="10">
        <v>1</v>
      </c>
      <c r="O1158">
        <v>1</v>
      </c>
      <c r="P1158">
        <v>4</v>
      </c>
      <c r="Q1158">
        <v>0</v>
      </c>
      <c r="R1158">
        <v>3</v>
      </c>
      <c r="S1158">
        <v>8</v>
      </c>
      <c r="T1158" t="s">
        <v>128</v>
      </c>
    </row>
    <row r="1159" spans="1:20" x14ac:dyDescent="0.3">
      <c r="A1159">
        <v>5642</v>
      </c>
      <c r="B1159">
        <v>1979</v>
      </c>
      <c r="C1159" t="s">
        <v>41</v>
      </c>
      <c r="D1159" t="s">
        <v>35</v>
      </c>
      <c r="E1159" s="2">
        <v>62499</v>
      </c>
      <c r="F1159">
        <v>1</v>
      </c>
      <c r="G1159">
        <v>0</v>
      </c>
      <c r="H1159" s="3">
        <v>41617</v>
      </c>
      <c r="I1159">
        <v>0</v>
      </c>
      <c r="J1159" s="10">
        <v>140</v>
      </c>
      <c r="K1159" s="10">
        <v>4</v>
      </c>
      <c r="L1159" s="10">
        <v>61</v>
      </c>
      <c r="M1159" s="10">
        <v>0</v>
      </c>
      <c r="N1159" s="10">
        <v>13</v>
      </c>
      <c r="O1159">
        <v>2</v>
      </c>
      <c r="P1159">
        <v>3</v>
      </c>
      <c r="Q1159">
        <v>1</v>
      </c>
      <c r="R1159">
        <v>6</v>
      </c>
      <c r="S1159">
        <v>4</v>
      </c>
      <c r="T1159" t="s">
        <v>127</v>
      </c>
    </row>
    <row r="1160" spans="1:20" x14ac:dyDescent="0.3">
      <c r="A1160">
        <v>5644</v>
      </c>
      <c r="B1160">
        <v>1957</v>
      </c>
      <c r="C1160" t="s">
        <v>28</v>
      </c>
      <c r="D1160" t="s">
        <v>35</v>
      </c>
      <c r="E1160" s="2">
        <v>42213</v>
      </c>
      <c r="F1160">
        <v>0</v>
      </c>
      <c r="G1160">
        <v>1</v>
      </c>
      <c r="H1160" s="3">
        <v>41559</v>
      </c>
      <c r="I1160">
        <v>96</v>
      </c>
      <c r="J1160" s="10">
        <v>309</v>
      </c>
      <c r="K1160" s="10">
        <v>3</v>
      </c>
      <c r="L1160" s="10">
        <v>24</v>
      </c>
      <c r="M1160" s="10">
        <v>4</v>
      </c>
      <c r="N1160" s="10">
        <v>3</v>
      </c>
      <c r="O1160">
        <v>2</v>
      </c>
      <c r="P1160">
        <v>5</v>
      </c>
      <c r="Q1160">
        <v>1</v>
      </c>
      <c r="R1160">
        <v>7</v>
      </c>
      <c r="S1160">
        <v>7</v>
      </c>
      <c r="T1160" t="s">
        <v>127</v>
      </c>
    </row>
    <row r="1161" spans="1:20" x14ac:dyDescent="0.3">
      <c r="A1161">
        <v>5654</v>
      </c>
      <c r="B1161">
        <v>1972</v>
      </c>
      <c r="C1161" t="s">
        <v>28</v>
      </c>
      <c r="D1161" t="s">
        <v>33</v>
      </c>
      <c r="E1161" s="2">
        <v>36026</v>
      </c>
      <c r="F1161">
        <v>2</v>
      </c>
      <c r="G1161">
        <v>1</v>
      </c>
      <c r="H1161" s="3">
        <v>41714</v>
      </c>
      <c r="I1161">
        <v>34</v>
      </c>
      <c r="J1161" s="10">
        <v>20</v>
      </c>
      <c r="K1161" s="10">
        <v>4</v>
      </c>
      <c r="L1161" s="10">
        <v>10</v>
      </c>
      <c r="M1161" s="10">
        <v>6</v>
      </c>
      <c r="N1161" s="10">
        <v>4</v>
      </c>
      <c r="O1161">
        <v>2</v>
      </c>
      <c r="P1161">
        <v>2</v>
      </c>
      <c r="Q1161">
        <v>0</v>
      </c>
      <c r="R1161">
        <v>3</v>
      </c>
      <c r="S1161">
        <v>6</v>
      </c>
      <c r="T1161" t="s">
        <v>131</v>
      </c>
    </row>
    <row r="1162" spans="1:20" x14ac:dyDescent="0.3">
      <c r="A1162">
        <v>5667</v>
      </c>
      <c r="B1162">
        <v>1964</v>
      </c>
      <c r="C1162" t="s">
        <v>37</v>
      </c>
      <c r="D1162" t="s">
        <v>33</v>
      </c>
      <c r="E1162" s="2">
        <v>60896</v>
      </c>
      <c r="F1162">
        <v>0</v>
      </c>
      <c r="G1162">
        <v>1</v>
      </c>
      <c r="H1162" s="3">
        <v>41193</v>
      </c>
      <c r="I1162">
        <v>90</v>
      </c>
      <c r="J1162" s="10">
        <v>1013</v>
      </c>
      <c r="K1162" s="10">
        <v>30</v>
      </c>
      <c r="L1162" s="10">
        <v>399</v>
      </c>
      <c r="M1162" s="10">
        <v>60</v>
      </c>
      <c r="N1162" s="10">
        <v>46</v>
      </c>
      <c r="O1162">
        <v>3</v>
      </c>
      <c r="P1162">
        <v>9</v>
      </c>
      <c r="Q1162">
        <v>10</v>
      </c>
      <c r="R1162">
        <v>4</v>
      </c>
      <c r="S1162">
        <v>6</v>
      </c>
      <c r="T1162" t="s">
        <v>126</v>
      </c>
    </row>
    <row r="1163" spans="1:20" x14ac:dyDescent="0.3">
      <c r="A1163">
        <v>5675</v>
      </c>
      <c r="B1163">
        <v>1960</v>
      </c>
      <c r="C1163" t="s">
        <v>37</v>
      </c>
      <c r="D1163" t="s">
        <v>29</v>
      </c>
      <c r="E1163" s="2">
        <v>50611</v>
      </c>
      <c r="F1163">
        <v>0</v>
      </c>
      <c r="G1163">
        <v>1</v>
      </c>
      <c r="H1163" s="3">
        <v>41186</v>
      </c>
      <c r="I1163">
        <v>98</v>
      </c>
      <c r="J1163" s="10">
        <v>459</v>
      </c>
      <c r="K1163" s="10">
        <v>0</v>
      </c>
      <c r="L1163" s="10">
        <v>24</v>
      </c>
      <c r="M1163" s="10">
        <v>6</v>
      </c>
      <c r="N1163" s="10">
        <v>0</v>
      </c>
      <c r="O1163">
        <v>6</v>
      </c>
      <c r="P1163">
        <v>4</v>
      </c>
      <c r="Q1163">
        <v>5</v>
      </c>
      <c r="R1163">
        <v>7</v>
      </c>
      <c r="S1163">
        <v>6</v>
      </c>
      <c r="T1163" t="s">
        <v>130</v>
      </c>
    </row>
    <row r="1164" spans="1:20" x14ac:dyDescent="0.3">
      <c r="A1164">
        <v>5680</v>
      </c>
      <c r="B1164">
        <v>1984</v>
      </c>
      <c r="C1164" t="s">
        <v>133</v>
      </c>
      <c r="D1164" t="s">
        <v>33</v>
      </c>
      <c r="E1164" s="2">
        <v>35684</v>
      </c>
      <c r="F1164">
        <v>1</v>
      </c>
      <c r="G1164">
        <v>0</v>
      </c>
      <c r="H1164" s="3">
        <v>41751</v>
      </c>
      <c r="I1164">
        <v>66</v>
      </c>
      <c r="J1164" s="10">
        <v>10</v>
      </c>
      <c r="K1164" s="10">
        <v>4</v>
      </c>
      <c r="L1164" s="10">
        <v>7</v>
      </c>
      <c r="M1164" s="10">
        <v>0</v>
      </c>
      <c r="N1164" s="10">
        <v>6</v>
      </c>
      <c r="O1164">
        <v>1</v>
      </c>
      <c r="P1164">
        <v>1</v>
      </c>
      <c r="Q1164">
        <v>0</v>
      </c>
      <c r="R1164">
        <v>3</v>
      </c>
      <c r="S1164">
        <v>6</v>
      </c>
      <c r="T1164" t="s">
        <v>127</v>
      </c>
    </row>
    <row r="1165" spans="1:20" x14ac:dyDescent="0.3">
      <c r="A1165">
        <v>5682</v>
      </c>
      <c r="B1165">
        <v>1953</v>
      </c>
      <c r="C1165" t="s">
        <v>37</v>
      </c>
      <c r="D1165" t="s">
        <v>31</v>
      </c>
      <c r="E1165" s="2">
        <v>64108</v>
      </c>
      <c r="F1165">
        <v>0</v>
      </c>
      <c r="G1165">
        <v>1</v>
      </c>
      <c r="H1165" s="3">
        <v>41356</v>
      </c>
      <c r="I1165">
        <v>8</v>
      </c>
      <c r="J1165" s="10">
        <v>948</v>
      </c>
      <c r="K1165" s="10">
        <v>10</v>
      </c>
      <c r="L1165" s="10">
        <v>86</v>
      </c>
      <c r="M1165" s="10">
        <v>13</v>
      </c>
      <c r="N1165" s="10">
        <v>21</v>
      </c>
      <c r="O1165">
        <v>4</v>
      </c>
      <c r="P1165">
        <v>6</v>
      </c>
      <c r="Q1165">
        <v>9</v>
      </c>
      <c r="R1165">
        <v>11</v>
      </c>
      <c r="S1165">
        <v>5</v>
      </c>
      <c r="T1165" t="s">
        <v>131</v>
      </c>
    </row>
    <row r="1166" spans="1:20" x14ac:dyDescent="0.3">
      <c r="A1166">
        <v>5684</v>
      </c>
      <c r="B1166">
        <v>1971</v>
      </c>
      <c r="C1166" t="s">
        <v>41</v>
      </c>
      <c r="D1166" t="s">
        <v>29</v>
      </c>
      <c r="E1166" s="2">
        <v>44635</v>
      </c>
      <c r="F1166">
        <v>1</v>
      </c>
      <c r="G1166">
        <v>1</v>
      </c>
      <c r="H1166" s="3">
        <v>41558</v>
      </c>
      <c r="I1166">
        <v>25</v>
      </c>
      <c r="J1166" s="10">
        <v>56</v>
      </c>
      <c r="K1166" s="10">
        <v>0</v>
      </c>
      <c r="L1166" s="10">
        <v>9</v>
      </c>
      <c r="M1166" s="10">
        <v>0</v>
      </c>
      <c r="N1166" s="10">
        <v>0</v>
      </c>
      <c r="O1166">
        <v>2</v>
      </c>
      <c r="P1166">
        <v>2</v>
      </c>
      <c r="Q1166">
        <v>0</v>
      </c>
      <c r="R1166">
        <v>3</v>
      </c>
      <c r="S1166">
        <v>7</v>
      </c>
      <c r="T1166" t="s">
        <v>127</v>
      </c>
    </row>
    <row r="1167" spans="1:20" x14ac:dyDescent="0.3">
      <c r="A1167">
        <v>5687</v>
      </c>
      <c r="B1167">
        <v>1980</v>
      </c>
      <c r="C1167" t="s">
        <v>28</v>
      </c>
      <c r="D1167" t="s">
        <v>29</v>
      </c>
      <c r="E1167" s="2">
        <v>81702</v>
      </c>
      <c r="F1167">
        <v>0</v>
      </c>
      <c r="G1167">
        <v>0</v>
      </c>
      <c r="H1167" s="3">
        <v>41175</v>
      </c>
      <c r="I1167">
        <v>98</v>
      </c>
      <c r="J1167" s="10">
        <v>563</v>
      </c>
      <c r="K1167" s="10">
        <v>50</v>
      </c>
      <c r="L1167" s="10">
        <v>774</v>
      </c>
      <c r="M1167" s="10">
        <v>28</v>
      </c>
      <c r="N1167" s="10">
        <v>31</v>
      </c>
      <c r="O1167">
        <v>1</v>
      </c>
      <c r="P1167">
        <v>7</v>
      </c>
      <c r="Q1167">
        <v>7</v>
      </c>
      <c r="R1167">
        <v>12</v>
      </c>
      <c r="S1167">
        <v>3</v>
      </c>
      <c r="T1167" t="s">
        <v>126</v>
      </c>
    </row>
    <row r="1168" spans="1:20" x14ac:dyDescent="0.3">
      <c r="A1168">
        <v>5692</v>
      </c>
      <c r="B1168">
        <v>1989</v>
      </c>
      <c r="C1168" t="s">
        <v>44</v>
      </c>
      <c r="D1168" t="s">
        <v>33</v>
      </c>
      <c r="E1168" s="2">
        <v>25443</v>
      </c>
      <c r="F1168">
        <v>1</v>
      </c>
      <c r="G1168">
        <v>0</v>
      </c>
      <c r="H1168" s="3">
        <v>41265</v>
      </c>
      <c r="I1168">
        <v>82</v>
      </c>
      <c r="J1168" s="10">
        <v>1</v>
      </c>
      <c r="K1168" s="10">
        <v>4</v>
      </c>
      <c r="L1168" s="10">
        <v>3</v>
      </c>
      <c r="M1168" s="10">
        <v>8</v>
      </c>
      <c r="N1168" s="10">
        <v>9</v>
      </c>
      <c r="O1168">
        <v>1</v>
      </c>
      <c r="P1168">
        <v>1</v>
      </c>
      <c r="Q1168">
        <v>0</v>
      </c>
      <c r="R1168">
        <v>3</v>
      </c>
      <c r="S1168">
        <v>8</v>
      </c>
      <c r="T1168" t="s">
        <v>125</v>
      </c>
    </row>
    <row r="1169" spans="1:20" x14ac:dyDescent="0.3">
      <c r="A1169">
        <v>5710</v>
      </c>
      <c r="B1169">
        <v>1970</v>
      </c>
      <c r="C1169" t="s">
        <v>28</v>
      </c>
      <c r="D1169" t="s">
        <v>35</v>
      </c>
      <c r="E1169" s="2">
        <v>40548</v>
      </c>
      <c r="F1169">
        <v>0</v>
      </c>
      <c r="G1169">
        <v>1</v>
      </c>
      <c r="H1169" s="3">
        <v>41192</v>
      </c>
      <c r="I1169">
        <v>31</v>
      </c>
      <c r="J1169" s="10">
        <v>110</v>
      </c>
      <c r="K1169" s="10">
        <v>0</v>
      </c>
      <c r="L1169" s="10">
        <v>5</v>
      </c>
      <c r="M1169" s="10">
        <v>2</v>
      </c>
      <c r="N1169" s="10">
        <v>0</v>
      </c>
      <c r="O1169">
        <v>2</v>
      </c>
      <c r="P1169">
        <v>2</v>
      </c>
      <c r="Q1169">
        <v>1</v>
      </c>
      <c r="R1169">
        <v>4</v>
      </c>
      <c r="S1169">
        <v>5</v>
      </c>
      <c r="T1169" t="s">
        <v>131</v>
      </c>
    </row>
    <row r="1170" spans="1:20" x14ac:dyDescent="0.3">
      <c r="A1170">
        <v>5718</v>
      </c>
      <c r="B1170">
        <v>1950</v>
      </c>
      <c r="C1170" t="s">
        <v>28</v>
      </c>
      <c r="D1170" t="s">
        <v>33</v>
      </c>
      <c r="E1170" s="2">
        <v>80763</v>
      </c>
      <c r="F1170">
        <v>0</v>
      </c>
      <c r="G1170">
        <v>0</v>
      </c>
      <c r="H1170" s="3">
        <v>41501</v>
      </c>
      <c r="I1170">
        <v>17</v>
      </c>
      <c r="J1170" s="10">
        <v>674</v>
      </c>
      <c r="K1170" s="10">
        <v>168</v>
      </c>
      <c r="L1170" s="10">
        <v>108</v>
      </c>
      <c r="M1170" s="10">
        <v>192</v>
      </c>
      <c r="N1170" s="10">
        <v>42</v>
      </c>
      <c r="O1170">
        <v>1</v>
      </c>
      <c r="P1170">
        <v>5</v>
      </c>
      <c r="Q1170">
        <v>11</v>
      </c>
      <c r="R1170">
        <v>6</v>
      </c>
      <c r="S1170">
        <v>3</v>
      </c>
      <c r="T1170" t="s">
        <v>125</v>
      </c>
    </row>
    <row r="1171" spans="1:20" x14ac:dyDescent="0.3">
      <c r="A1171">
        <v>5721</v>
      </c>
      <c r="B1171">
        <v>1956</v>
      </c>
      <c r="C1171" t="s">
        <v>37</v>
      </c>
      <c r="D1171" t="s">
        <v>33</v>
      </c>
      <c r="E1171" s="2">
        <v>84117</v>
      </c>
      <c r="F1171">
        <v>0</v>
      </c>
      <c r="G1171">
        <v>0</v>
      </c>
      <c r="H1171" s="3">
        <v>41770</v>
      </c>
      <c r="I1171">
        <v>60</v>
      </c>
      <c r="J1171" s="10">
        <v>611</v>
      </c>
      <c r="K1171" s="10">
        <v>76</v>
      </c>
      <c r="L1171" s="10">
        <v>749</v>
      </c>
      <c r="M1171" s="10">
        <v>59</v>
      </c>
      <c r="N1171" s="10">
        <v>45</v>
      </c>
      <c r="O1171">
        <v>1</v>
      </c>
      <c r="P1171">
        <v>7</v>
      </c>
      <c r="Q1171">
        <v>10</v>
      </c>
      <c r="R1171">
        <v>6</v>
      </c>
      <c r="S1171">
        <v>2</v>
      </c>
      <c r="T1171" t="s">
        <v>126</v>
      </c>
    </row>
    <row r="1172" spans="1:20" x14ac:dyDescent="0.3">
      <c r="A1172">
        <v>5723</v>
      </c>
      <c r="B1172">
        <v>1976</v>
      </c>
      <c r="C1172" t="s">
        <v>37</v>
      </c>
      <c r="D1172" t="s">
        <v>35</v>
      </c>
      <c r="E1172" s="2">
        <v>49187</v>
      </c>
      <c r="F1172">
        <v>0</v>
      </c>
      <c r="G1172">
        <v>1</v>
      </c>
      <c r="H1172" s="3">
        <v>41650</v>
      </c>
      <c r="I1172">
        <v>63</v>
      </c>
      <c r="J1172" s="10">
        <v>81</v>
      </c>
      <c r="K1172" s="10">
        <v>1</v>
      </c>
      <c r="L1172" s="10">
        <v>31</v>
      </c>
      <c r="M1172" s="10">
        <v>2</v>
      </c>
      <c r="N1172" s="10">
        <v>1</v>
      </c>
      <c r="O1172">
        <v>1</v>
      </c>
      <c r="P1172">
        <v>1</v>
      </c>
      <c r="Q1172">
        <v>1</v>
      </c>
      <c r="R1172">
        <v>5</v>
      </c>
      <c r="S1172">
        <v>2</v>
      </c>
      <c r="T1172" t="s">
        <v>127</v>
      </c>
    </row>
    <row r="1173" spans="1:20" x14ac:dyDescent="0.3">
      <c r="A1173">
        <v>5726</v>
      </c>
      <c r="B1173">
        <v>1983</v>
      </c>
      <c r="C1173" t="s">
        <v>41</v>
      </c>
      <c r="D1173" t="s">
        <v>31</v>
      </c>
      <c r="E1173" s="2">
        <v>31788</v>
      </c>
      <c r="F1173">
        <v>1</v>
      </c>
      <c r="G1173">
        <v>0</v>
      </c>
      <c r="H1173" s="3">
        <v>41718</v>
      </c>
      <c r="I1173">
        <v>15</v>
      </c>
      <c r="J1173" s="10">
        <v>16</v>
      </c>
      <c r="K1173" s="10">
        <v>7</v>
      </c>
      <c r="L1173" s="10">
        <v>23</v>
      </c>
      <c r="M1173" s="10">
        <v>0</v>
      </c>
      <c r="N1173" s="10">
        <v>8</v>
      </c>
      <c r="O1173">
        <v>3</v>
      </c>
      <c r="P1173">
        <v>3</v>
      </c>
      <c r="Q1173">
        <v>0</v>
      </c>
      <c r="R1173">
        <v>4</v>
      </c>
      <c r="S1173">
        <v>5</v>
      </c>
      <c r="T1173" t="s">
        <v>125</v>
      </c>
    </row>
    <row r="1174" spans="1:20" x14ac:dyDescent="0.3">
      <c r="A1174">
        <v>5731</v>
      </c>
      <c r="B1174">
        <v>1983</v>
      </c>
      <c r="C1174" t="s">
        <v>41</v>
      </c>
      <c r="D1174" t="s">
        <v>33</v>
      </c>
      <c r="E1174" s="2">
        <v>27100</v>
      </c>
      <c r="F1174">
        <v>1</v>
      </c>
      <c r="G1174">
        <v>0</v>
      </c>
      <c r="H1174" s="3">
        <v>41369</v>
      </c>
      <c r="I1174">
        <v>64</v>
      </c>
      <c r="J1174" s="10">
        <v>12</v>
      </c>
      <c r="K1174" s="10">
        <v>0</v>
      </c>
      <c r="L1174" s="10">
        <v>13</v>
      </c>
      <c r="M1174" s="10">
        <v>2</v>
      </c>
      <c r="N1174" s="10">
        <v>0</v>
      </c>
      <c r="O1174">
        <v>1</v>
      </c>
      <c r="P1174">
        <v>1</v>
      </c>
      <c r="Q1174">
        <v>0</v>
      </c>
      <c r="R1174">
        <v>3</v>
      </c>
      <c r="S1174">
        <v>7</v>
      </c>
      <c r="T1174" t="s">
        <v>127</v>
      </c>
    </row>
    <row r="1175" spans="1:20" x14ac:dyDescent="0.3">
      <c r="A1175">
        <v>5734</v>
      </c>
      <c r="B1175">
        <v>1974</v>
      </c>
      <c r="C1175" t="s">
        <v>37</v>
      </c>
      <c r="D1175" t="s">
        <v>33</v>
      </c>
      <c r="E1175" s="2">
        <v>61917</v>
      </c>
      <c r="F1175">
        <v>1</v>
      </c>
      <c r="G1175">
        <v>1</v>
      </c>
      <c r="H1175" s="3">
        <v>41598</v>
      </c>
      <c r="I1175">
        <v>83</v>
      </c>
      <c r="J1175" s="10">
        <v>46</v>
      </c>
      <c r="K1175" s="10">
        <v>4</v>
      </c>
      <c r="L1175" s="10">
        <v>36</v>
      </c>
      <c r="M1175" s="10">
        <v>2</v>
      </c>
      <c r="N1175" s="10">
        <v>2</v>
      </c>
      <c r="O1175">
        <v>1</v>
      </c>
      <c r="P1175">
        <v>2</v>
      </c>
      <c r="Q1175">
        <v>0</v>
      </c>
      <c r="R1175">
        <v>4</v>
      </c>
      <c r="S1175">
        <v>5</v>
      </c>
      <c r="T1175" t="s">
        <v>127</v>
      </c>
    </row>
    <row r="1176" spans="1:20" x14ac:dyDescent="0.3">
      <c r="A1176">
        <v>5735</v>
      </c>
      <c r="B1176">
        <v>1991</v>
      </c>
      <c r="C1176" t="s">
        <v>41</v>
      </c>
      <c r="D1176" t="s">
        <v>31</v>
      </c>
      <c r="E1176" s="2">
        <v>90638</v>
      </c>
      <c r="F1176">
        <v>0</v>
      </c>
      <c r="G1176">
        <v>0</v>
      </c>
      <c r="H1176" s="3">
        <v>41683</v>
      </c>
      <c r="I1176">
        <v>29</v>
      </c>
      <c r="J1176" s="10">
        <v>1156</v>
      </c>
      <c r="K1176" s="10">
        <v>120</v>
      </c>
      <c r="L1176" s="10">
        <v>915</v>
      </c>
      <c r="M1176" s="10">
        <v>94</v>
      </c>
      <c r="N1176" s="10">
        <v>144</v>
      </c>
      <c r="O1176">
        <v>1</v>
      </c>
      <c r="P1176">
        <v>3</v>
      </c>
      <c r="Q1176">
        <v>4</v>
      </c>
      <c r="R1176">
        <v>10</v>
      </c>
      <c r="S1176">
        <v>1</v>
      </c>
      <c r="T1176" t="s">
        <v>127</v>
      </c>
    </row>
    <row r="1177" spans="1:20" x14ac:dyDescent="0.3">
      <c r="A1177">
        <v>5740</v>
      </c>
      <c r="B1177">
        <v>1970</v>
      </c>
      <c r="C1177" t="s">
        <v>133</v>
      </c>
      <c r="D1177" t="s">
        <v>29</v>
      </c>
      <c r="E1177" s="2">
        <v>25959</v>
      </c>
      <c r="F1177">
        <v>1</v>
      </c>
      <c r="G1177">
        <v>1</v>
      </c>
      <c r="H1177" s="3">
        <v>41319</v>
      </c>
      <c r="I1177">
        <v>1</v>
      </c>
      <c r="J1177" s="10">
        <v>4</v>
      </c>
      <c r="K1177" s="10">
        <v>2</v>
      </c>
      <c r="L1177" s="10">
        <v>12</v>
      </c>
      <c r="M1177" s="10">
        <v>7</v>
      </c>
      <c r="N1177" s="10">
        <v>5</v>
      </c>
      <c r="O1177">
        <v>2</v>
      </c>
      <c r="P1177">
        <v>1</v>
      </c>
      <c r="Q1177">
        <v>2</v>
      </c>
      <c r="R1177">
        <v>2</v>
      </c>
      <c r="S1177">
        <v>6</v>
      </c>
      <c r="T1177" t="s">
        <v>127</v>
      </c>
    </row>
    <row r="1178" spans="1:20" x14ac:dyDescent="0.3">
      <c r="A1178">
        <v>5748</v>
      </c>
      <c r="B1178">
        <v>1965</v>
      </c>
      <c r="C1178" t="s">
        <v>28</v>
      </c>
      <c r="D1178" t="s">
        <v>33</v>
      </c>
      <c r="E1178" s="2">
        <v>59754</v>
      </c>
      <c r="F1178">
        <v>0</v>
      </c>
      <c r="G1178">
        <v>1</v>
      </c>
      <c r="H1178" s="3">
        <v>41244</v>
      </c>
      <c r="I1178">
        <v>96</v>
      </c>
      <c r="J1178" s="10">
        <v>115</v>
      </c>
      <c r="K1178" s="10">
        <v>27</v>
      </c>
      <c r="L1178" s="10">
        <v>44</v>
      </c>
      <c r="M1178" s="10">
        <v>4</v>
      </c>
      <c r="N1178" s="10">
        <v>146</v>
      </c>
      <c r="O1178">
        <v>3</v>
      </c>
      <c r="P1178">
        <v>5</v>
      </c>
      <c r="Q1178">
        <v>2</v>
      </c>
      <c r="R1178">
        <v>6</v>
      </c>
      <c r="S1178">
        <v>5</v>
      </c>
      <c r="T1178" t="s">
        <v>125</v>
      </c>
    </row>
    <row r="1179" spans="1:20" x14ac:dyDescent="0.3">
      <c r="A1179">
        <v>5751</v>
      </c>
      <c r="B1179">
        <v>1973</v>
      </c>
      <c r="C1179" t="s">
        <v>133</v>
      </c>
      <c r="D1179" t="s">
        <v>29</v>
      </c>
      <c r="E1179" s="2">
        <v>31163</v>
      </c>
      <c r="F1179">
        <v>1</v>
      </c>
      <c r="G1179">
        <v>0</v>
      </c>
      <c r="H1179" s="3">
        <v>41683</v>
      </c>
      <c r="I1179">
        <v>54</v>
      </c>
      <c r="J1179" s="10">
        <v>2</v>
      </c>
      <c r="K1179" s="10">
        <v>3</v>
      </c>
      <c r="L1179" s="10">
        <v>10</v>
      </c>
      <c r="M1179" s="10">
        <v>11</v>
      </c>
      <c r="N1179" s="10">
        <v>2</v>
      </c>
      <c r="O1179">
        <v>1</v>
      </c>
      <c r="P1179">
        <v>1</v>
      </c>
      <c r="Q1179">
        <v>0</v>
      </c>
      <c r="R1179">
        <v>3</v>
      </c>
      <c r="S1179">
        <v>6</v>
      </c>
      <c r="T1179" t="s">
        <v>126</v>
      </c>
    </row>
    <row r="1180" spans="1:20" x14ac:dyDescent="0.3">
      <c r="A1180">
        <v>5756</v>
      </c>
      <c r="B1180">
        <v>1983</v>
      </c>
      <c r="C1180" t="s">
        <v>28</v>
      </c>
      <c r="D1180" t="s">
        <v>35</v>
      </c>
      <c r="E1180" s="2">
        <v>39453</v>
      </c>
      <c r="F1180">
        <v>1</v>
      </c>
      <c r="G1180">
        <v>0</v>
      </c>
      <c r="H1180" s="3">
        <v>41732</v>
      </c>
      <c r="I1180">
        <v>64</v>
      </c>
      <c r="J1180" s="10">
        <v>46</v>
      </c>
      <c r="K1180" s="10">
        <v>0</v>
      </c>
      <c r="L1180" s="10">
        <v>7</v>
      </c>
      <c r="M1180" s="10">
        <v>0</v>
      </c>
      <c r="N1180" s="10">
        <v>0</v>
      </c>
      <c r="O1180">
        <v>2</v>
      </c>
      <c r="P1180">
        <v>2</v>
      </c>
      <c r="Q1180">
        <v>0</v>
      </c>
      <c r="R1180">
        <v>3</v>
      </c>
      <c r="S1180">
        <v>6</v>
      </c>
      <c r="T1180" t="s">
        <v>127</v>
      </c>
    </row>
    <row r="1181" spans="1:20" x14ac:dyDescent="0.3">
      <c r="A1181">
        <v>5758</v>
      </c>
      <c r="B1181">
        <v>1982</v>
      </c>
      <c r="C1181" t="s">
        <v>28</v>
      </c>
      <c r="D1181" t="s">
        <v>33</v>
      </c>
      <c r="E1181" s="2">
        <v>65169</v>
      </c>
      <c r="F1181">
        <v>0</v>
      </c>
      <c r="G1181">
        <v>0</v>
      </c>
      <c r="H1181" s="3">
        <v>41653</v>
      </c>
      <c r="I1181">
        <v>23</v>
      </c>
      <c r="J1181" s="10">
        <v>1074</v>
      </c>
      <c r="K1181" s="10">
        <v>0</v>
      </c>
      <c r="L1181" s="10">
        <v>69</v>
      </c>
      <c r="M1181" s="10">
        <v>0</v>
      </c>
      <c r="N1181" s="10">
        <v>0</v>
      </c>
      <c r="O1181">
        <v>1</v>
      </c>
      <c r="P1181">
        <v>10</v>
      </c>
      <c r="Q1181">
        <v>4</v>
      </c>
      <c r="R1181">
        <v>13</v>
      </c>
      <c r="S1181">
        <v>6</v>
      </c>
      <c r="T1181" t="s">
        <v>127</v>
      </c>
    </row>
    <row r="1182" spans="1:20" x14ac:dyDescent="0.3">
      <c r="A1182">
        <v>5763</v>
      </c>
      <c r="B1182">
        <v>1972</v>
      </c>
      <c r="C1182" t="s">
        <v>41</v>
      </c>
      <c r="D1182" t="s">
        <v>35</v>
      </c>
      <c r="E1182" s="2">
        <v>49854</v>
      </c>
      <c r="F1182">
        <v>1</v>
      </c>
      <c r="G1182">
        <v>0</v>
      </c>
      <c r="H1182" s="3">
        <v>41588</v>
      </c>
      <c r="I1182">
        <v>63</v>
      </c>
      <c r="J1182" s="10">
        <v>123</v>
      </c>
      <c r="K1182" s="10">
        <v>17</v>
      </c>
      <c r="L1182" s="10">
        <v>171</v>
      </c>
      <c r="M1182" s="10">
        <v>39</v>
      </c>
      <c r="N1182" s="10">
        <v>0</v>
      </c>
      <c r="O1182">
        <v>5</v>
      </c>
      <c r="P1182">
        <v>6</v>
      </c>
      <c r="Q1182">
        <v>2</v>
      </c>
      <c r="R1182">
        <v>5</v>
      </c>
      <c r="S1182">
        <v>6</v>
      </c>
      <c r="T1182" t="s">
        <v>126</v>
      </c>
    </row>
    <row r="1183" spans="1:20" x14ac:dyDescent="0.3">
      <c r="A1183">
        <v>5782</v>
      </c>
      <c r="B1183">
        <v>1982</v>
      </c>
      <c r="C1183" t="s">
        <v>133</v>
      </c>
      <c r="D1183" t="s">
        <v>35</v>
      </c>
      <c r="E1183" s="2">
        <v>58582</v>
      </c>
      <c r="F1183">
        <v>0</v>
      </c>
      <c r="G1183">
        <v>1</v>
      </c>
      <c r="H1183" s="3">
        <v>41545</v>
      </c>
      <c r="I1183">
        <v>15</v>
      </c>
      <c r="J1183" s="10">
        <v>402</v>
      </c>
      <c r="K1183" s="10">
        <v>35</v>
      </c>
      <c r="L1183" s="10">
        <v>106</v>
      </c>
      <c r="M1183" s="10">
        <v>101</v>
      </c>
      <c r="N1183" s="10">
        <v>77</v>
      </c>
      <c r="O1183">
        <v>2</v>
      </c>
      <c r="P1183">
        <v>9</v>
      </c>
      <c r="Q1183">
        <v>2</v>
      </c>
      <c r="R1183">
        <v>9</v>
      </c>
      <c r="S1183">
        <v>5</v>
      </c>
      <c r="T1183" t="s">
        <v>127</v>
      </c>
    </row>
    <row r="1184" spans="1:20" x14ac:dyDescent="0.3">
      <c r="A1184">
        <v>5788</v>
      </c>
      <c r="B1184">
        <v>1972</v>
      </c>
      <c r="C1184" t="s">
        <v>28</v>
      </c>
      <c r="D1184" t="s">
        <v>35</v>
      </c>
      <c r="E1184" s="2">
        <v>46053</v>
      </c>
      <c r="F1184">
        <v>1</v>
      </c>
      <c r="G1184">
        <v>0</v>
      </c>
      <c r="H1184" s="3">
        <v>41322</v>
      </c>
      <c r="I1184">
        <v>46</v>
      </c>
      <c r="J1184" s="10">
        <v>56</v>
      </c>
      <c r="K1184" s="10">
        <v>10</v>
      </c>
      <c r="L1184" s="10">
        <v>92</v>
      </c>
      <c r="M1184" s="10">
        <v>19</v>
      </c>
      <c r="N1184" s="10">
        <v>7</v>
      </c>
      <c r="O1184">
        <v>3</v>
      </c>
      <c r="P1184">
        <v>3</v>
      </c>
      <c r="Q1184">
        <v>2</v>
      </c>
      <c r="R1184">
        <v>4</v>
      </c>
      <c r="S1184">
        <v>5</v>
      </c>
      <c r="T1184" t="s">
        <v>129</v>
      </c>
    </row>
    <row r="1185" spans="1:20" x14ac:dyDescent="0.3">
      <c r="A1185">
        <v>5790</v>
      </c>
      <c r="B1185">
        <v>1985</v>
      </c>
      <c r="C1185" t="s">
        <v>28</v>
      </c>
      <c r="D1185" t="s">
        <v>33</v>
      </c>
      <c r="E1185" s="2">
        <v>31158</v>
      </c>
      <c r="F1185">
        <v>1</v>
      </c>
      <c r="G1185">
        <v>0</v>
      </c>
      <c r="H1185" s="3">
        <v>41301</v>
      </c>
      <c r="I1185">
        <v>62</v>
      </c>
      <c r="J1185" s="10">
        <v>25</v>
      </c>
      <c r="K1185" s="10">
        <v>6</v>
      </c>
      <c r="L1185" s="10">
        <v>16</v>
      </c>
      <c r="M1185" s="10">
        <v>20</v>
      </c>
      <c r="N1185" s="10">
        <v>0</v>
      </c>
      <c r="O1185">
        <v>2</v>
      </c>
      <c r="P1185">
        <v>2</v>
      </c>
      <c r="Q1185">
        <v>0</v>
      </c>
      <c r="R1185">
        <v>3</v>
      </c>
      <c r="S1185">
        <v>8</v>
      </c>
      <c r="T1185" t="s">
        <v>127</v>
      </c>
    </row>
    <row r="1186" spans="1:20" x14ac:dyDescent="0.3">
      <c r="A1186">
        <v>5794</v>
      </c>
      <c r="B1186">
        <v>1974</v>
      </c>
      <c r="C1186" t="s">
        <v>37</v>
      </c>
      <c r="D1186" t="s">
        <v>33</v>
      </c>
      <c r="E1186" s="2">
        <v>46374</v>
      </c>
      <c r="F1186">
        <v>0</v>
      </c>
      <c r="G1186">
        <v>1</v>
      </c>
      <c r="H1186" s="3">
        <v>41715</v>
      </c>
      <c r="I1186">
        <v>1</v>
      </c>
      <c r="J1186" s="10">
        <v>408</v>
      </c>
      <c r="K1186" s="10">
        <v>0</v>
      </c>
      <c r="L1186" s="10">
        <v>21</v>
      </c>
      <c r="M1186" s="10">
        <v>0</v>
      </c>
      <c r="N1186" s="10">
        <v>0</v>
      </c>
      <c r="O1186">
        <v>3</v>
      </c>
      <c r="P1186">
        <v>7</v>
      </c>
      <c r="Q1186">
        <v>1</v>
      </c>
      <c r="R1186">
        <v>7</v>
      </c>
      <c r="S1186">
        <v>8</v>
      </c>
      <c r="T1186" t="s">
        <v>128</v>
      </c>
    </row>
    <row r="1187" spans="1:20" x14ac:dyDescent="0.3">
      <c r="A1187">
        <v>5796</v>
      </c>
      <c r="B1187">
        <v>1963</v>
      </c>
      <c r="C1187" t="s">
        <v>28</v>
      </c>
      <c r="D1187" t="s">
        <v>33</v>
      </c>
      <c r="E1187" s="2">
        <v>77437</v>
      </c>
      <c r="F1187">
        <v>0</v>
      </c>
      <c r="G1187">
        <v>0</v>
      </c>
      <c r="H1187" s="3">
        <v>41604</v>
      </c>
      <c r="I1187">
        <v>70</v>
      </c>
      <c r="J1187" s="10">
        <v>560</v>
      </c>
      <c r="K1187" s="10">
        <v>21</v>
      </c>
      <c r="L1187" s="10">
        <v>442</v>
      </c>
      <c r="M1187" s="10">
        <v>29</v>
      </c>
      <c r="N1187" s="10">
        <v>44</v>
      </c>
      <c r="O1187">
        <v>1</v>
      </c>
      <c r="P1187">
        <v>4</v>
      </c>
      <c r="Q1187">
        <v>5</v>
      </c>
      <c r="R1187">
        <v>13</v>
      </c>
      <c r="S1187">
        <v>1</v>
      </c>
      <c r="T1187" t="s">
        <v>127</v>
      </c>
    </row>
    <row r="1188" spans="1:20" x14ac:dyDescent="0.3">
      <c r="A1188">
        <v>5798</v>
      </c>
      <c r="B1188">
        <v>1973</v>
      </c>
      <c r="C1188" t="s">
        <v>41</v>
      </c>
      <c r="D1188" t="s">
        <v>35</v>
      </c>
      <c r="E1188" s="2"/>
      <c r="F1188">
        <v>0</v>
      </c>
      <c r="G1188">
        <v>0</v>
      </c>
      <c r="H1188" s="3">
        <v>41601</v>
      </c>
      <c r="I1188">
        <v>87</v>
      </c>
      <c r="J1188" s="10">
        <v>445</v>
      </c>
      <c r="K1188" s="10">
        <v>37</v>
      </c>
      <c r="L1188" s="10">
        <v>359</v>
      </c>
      <c r="M1188" s="10">
        <v>98</v>
      </c>
      <c r="N1188" s="10">
        <v>28</v>
      </c>
      <c r="O1188">
        <v>1</v>
      </c>
      <c r="P1188">
        <v>2</v>
      </c>
      <c r="Q1188">
        <v>4</v>
      </c>
      <c r="R1188">
        <v>8</v>
      </c>
      <c r="S1188">
        <v>1</v>
      </c>
      <c r="T1188" t="s">
        <v>129</v>
      </c>
    </row>
    <row r="1189" spans="1:20" x14ac:dyDescent="0.3">
      <c r="A1189">
        <v>5802</v>
      </c>
      <c r="B1189">
        <v>1972</v>
      </c>
      <c r="C1189" t="s">
        <v>44</v>
      </c>
      <c r="D1189" t="s">
        <v>33</v>
      </c>
      <c r="E1189" s="2">
        <v>14188</v>
      </c>
      <c r="F1189">
        <v>0</v>
      </c>
      <c r="G1189">
        <v>0</v>
      </c>
      <c r="H1189" s="3">
        <v>41333</v>
      </c>
      <c r="I1189">
        <v>40</v>
      </c>
      <c r="J1189" s="10">
        <v>2</v>
      </c>
      <c r="K1189" s="10">
        <v>7</v>
      </c>
      <c r="L1189" s="10">
        <v>11</v>
      </c>
      <c r="M1189" s="10">
        <v>16</v>
      </c>
      <c r="N1189" s="10">
        <v>12</v>
      </c>
      <c r="O1189">
        <v>1</v>
      </c>
      <c r="P1189">
        <v>2</v>
      </c>
      <c r="Q1189">
        <v>0</v>
      </c>
      <c r="R1189">
        <v>4</v>
      </c>
      <c r="S1189">
        <v>6</v>
      </c>
      <c r="T1189" t="s">
        <v>129</v>
      </c>
    </row>
    <row r="1190" spans="1:20" x14ac:dyDescent="0.3">
      <c r="A1190">
        <v>5823</v>
      </c>
      <c r="B1190">
        <v>1970</v>
      </c>
      <c r="C1190" t="s">
        <v>37</v>
      </c>
      <c r="D1190" t="s">
        <v>31</v>
      </c>
      <c r="E1190" s="2">
        <v>32303</v>
      </c>
      <c r="F1190">
        <v>0</v>
      </c>
      <c r="G1190">
        <v>1</v>
      </c>
      <c r="H1190" s="3">
        <v>41706</v>
      </c>
      <c r="I1190">
        <v>63</v>
      </c>
      <c r="J1190" s="10">
        <v>35</v>
      </c>
      <c r="K1190" s="10">
        <v>0</v>
      </c>
      <c r="L1190" s="10">
        <v>2</v>
      </c>
      <c r="M1190" s="10">
        <v>0</v>
      </c>
      <c r="N1190" s="10">
        <v>0</v>
      </c>
      <c r="O1190">
        <v>2</v>
      </c>
      <c r="P1190">
        <v>1</v>
      </c>
      <c r="Q1190">
        <v>0</v>
      </c>
      <c r="R1190">
        <v>4</v>
      </c>
      <c r="S1190">
        <v>5</v>
      </c>
      <c r="T1190" t="s">
        <v>128</v>
      </c>
    </row>
    <row r="1191" spans="1:20" x14ac:dyDescent="0.3">
      <c r="A1191">
        <v>5824</v>
      </c>
      <c r="B1191">
        <v>1972</v>
      </c>
      <c r="C1191" t="s">
        <v>37</v>
      </c>
      <c r="D1191" t="s">
        <v>35</v>
      </c>
      <c r="E1191" s="2">
        <v>34578</v>
      </c>
      <c r="F1191">
        <v>2</v>
      </c>
      <c r="G1191">
        <v>1</v>
      </c>
      <c r="H1191" s="3">
        <v>41740</v>
      </c>
      <c r="I1191">
        <v>1</v>
      </c>
      <c r="J1191" s="10">
        <v>7</v>
      </c>
      <c r="K1191" s="10">
        <v>0</v>
      </c>
      <c r="L1191" s="10">
        <v>1</v>
      </c>
      <c r="M1191" s="10">
        <v>0</v>
      </c>
      <c r="N1191" s="10">
        <v>0</v>
      </c>
      <c r="O1191">
        <v>1</v>
      </c>
      <c r="P1191">
        <v>1</v>
      </c>
      <c r="Q1191">
        <v>0</v>
      </c>
      <c r="R1191">
        <v>2</v>
      </c>
      <c r="S1191">
        <v>6</v>
      </c>
      <c r="T1191" t="s">
        <v>131</v>
      </c>
    </row>
    <row r="1192" spans="1:20" x14ac:dyDescent="0.3">
      <c r="A1192">
        <v>5827</v>
      </c>
      <c r="B1192">
        <v>1958</v>
      </c>
      <c r="C1192" t="s">
        <v>28</v>
      </c>
      <c r="D1192" t="s">
        <v>29</v>
      </c>
      <c r="E1192" s="2">
        <v>35246</v>
      </c>
      <c r="F1192">
        <v>1</v>
      </c>
      <c r="G1192">
        <v>1</v>
      </c>
      <c r="H1192" s="3">
        <v>41745</v>
      </c>
      <c r="I1192">
        <v>53</v>
      </c>
      <c r="J1192" s="10">
        <v>36</v>
      </c>
      <c r="K1192" s="10">
        <v>0</v>
      </c>
      <c r="L1192" s="10">
        <v>12</v>
      </c>
      <c r="M1192" s="10">
        <v>2</v>
      </c>
      <c r="N1192" s="10">
        <v>2</v>
      </c>
      <c r="O1192">
        <v>4</v>
      </c>
      <c r="P1192">
        <v>3</v>
      </c>
      <c r="Q1192">
        <v>1</v>
      </c>
      <c r="R1192">
        <v>3</v>
      </c>
      <c r="S1192">
        <v>5</v>
      </c>
      <c r="T1192" t="s">
        <v>125</v>
      </c>
    </row>
    <row r="1193" spans="1:20" x14ac:dyDescent="0.3">
      <c r="A1193">
        <v>5830</v>
      </c>
      <c r="B1193">
        <v>1972</v>
      </c>
      <c r="C1193" t="s">
        <v>37</v>
      </c>
      <c r="D1193" t="s">
        <v>31</v>
      </c>
      <c r="E1193" s="2">
        <v>86857</v>
      </c>
      <c r="F1193">
        <v>0</v>
      </c>
      <c r="G1193">
        <v>0</v>
      </c>
      <c r="H1193" s="3">
        <v>41164</v>
      </c>
      <c r="I1193">
        <v>96</v>
      </c>
      <c r="J1193" s="10">
        <v>899</v>
      </c>
      <c r="K1193" s="10">
        <v>102</v>
      </c>
      <c r="L1193" s="10">
        <v>838</v>
      </c>
      <c r="M1193" s="10">
        <v>133</v>
      </c>
      <c r="N1193" s="10">
        <v>102</v>
      </c>
      <c r="O1193">
        <v>1</v>
      </c>
      <c r="P1193">
        <v>5</v>
      </c>
      <c r="Q1193">
        <v>6</v>
      </c>
      <c r="R1193">
        <v>10</v>
      </c>
      <c r="S1193">
        <v>2</v>
      </c>
      <c r="T1193" t="s">
        <v>125</v>
      </c>
    </row>
    <row r="1194" spans="1:20" x14ac:dyDescent="0.3">
      <c r="A1194">
        <v>5831</v>
      </c>
      <c r="B1194">
        <v>1967</v>
      </c>
      <c r="C1194" t="s">
        <v>28</v>
      </c>
      <c r="D1194" t="s">
        <v>33</v>
      </c>
      <c r="E1194" s="2">
        <v>77870</v>
      </c>
      <c r="F1194">
        <v>0</v>
      </c>
      <c r="G1194">
        <v>1</v>
      </c>
      <c r="H1194" s="3">
        <v>41143</v>
      </c>
      <c r="I1194">
        <v>93</v>
      </c>
      <c r="J1194" s="10">
        <v>1017</v>
      </c>
      <c r="K1194" s="10">
        <v>50</v>
      </c>
      <c r="L1194" s="10">
        <v>500</v>
      </c>
      <c r="M1194" s="10">
        <v>65</v>
      </c>
      <c r="N1194" s="10">
        <v>50</v>
      </c>
      <c r="O1194">
        <v>3</v>
      </c>
      <c r="P1194">
        <v>5</v>
      </c>
      <c r="Q1194">
        <v>5</v>
      </c>
      <c r="R1194">
        <v>5</v>
      </c>
      <c r="S1194">
        <v>8</v>
      </c>
      <c r="T1194" t="s">
        <v>127</v>
      </c>
    </row>
    <row r="1195" spans="1:20" x14ac:dyDescent="0.3">
      <c r="A1195">
        <v>5832</v>
      </c>
      <c r="B1195">
        <v>1960</v>
      </c>
      <c r="C1195" t="s">
        <v>133</v>
      </c>
      <c r="D1195" t="s">
        <v>35</v>
      </c>
      <c r="E1195" s="2">
        <v>92556</v>
      </c>
      <c r="F1195">
        <v>0</v>
      </c>
      <c r="G1195">
        <v>0</v>
      </c>
      <c r="H1195" s="3">
        <v>41749</v>
      </c>
      <c r="I1195">
        <v>32</v>
      </c>
      <c r="J1195" s="10">
        <v>493</v>
      </c>
      <c r="K1195" s="10">
        <v>183</v>
      </c>
      <c r="L1195" s="10">
        <v>352</v>
      </c>
      <c r="M1195" s="10">
        <v>184</v>
      </c>
      <c r="N1195" s="10">
        <v>23</v>
      </c>
      <c r="O1195">
        <v>0</v>
      </c>
      <c r="P1195">
        <v>3</v>
      </c>
      <c r="Q1195">
        <v>5</v>
      </c>
      <c r="R1195">
        <v>13</v>
      </c>
      <c r="S1195">
        <v>0</v>
      </c>
      <c r="T1195" t="s">
        <v>127</v>
      </c>
    </row>
    <row r="1196" spans="1:20" x14ac:dyDescent="0.3">
      <c r="A1196">
        <v>5835</v>
      </c>
      <c r="B1196">
        <v>1976</v>
      </c>
      <c r="C1196" t="s">
        <v>37</v>
      </c>
      <c r="D1196" t="s">
        <v>29</v>
      </c>
      <c r="E1196" s="2">
        <v>14849</v>
      </c>
      <c r="F1196">
        <v>1</v>
      </c>
      <c r="G1196">
        <v>0</v>
      </c>
      <c r="H1196" s="3">
        <v>41457</v>
      </c>
      <c r="I1196">
        <v>39</v>
      </c>
      <c r="J1196" s="10">
        <v>21</v>
      </c>
      <c r="K1196" s="10">
        <v>2</v>
      </c>
      <c r="L1196" s="10">
        <v>28</v>
      </c>
      <c r="M1196" s="10">
        <v>3</v>
      </c>
      <c r="N1196" s="10">
        <v>2</v>
      </c>
      <c r="O1196">
        <v>3</v>
      </c>
      <c r="P1196">
        <v>2</v>
      </c>
      <c r="Q1196">
        <v>0</v>
      </c>
      <c r="R1196">
        <v>4</v>
      </c>
      <c r="S1196">
        <v>8</v>
      </c>
      <c r="T1196" t="s">
        <v>127</v>
      </c>
    </row>
    <row r="1197" spans="1:20" x14ac:dyDescent="0.3">
      <c r="A1197">
        <v>5837</v>
      </c>
      <c r="B1197">
        <v>1967</v>
      </c>
      <c r="C1197" t="s">
        <v>28</v>
      </c>
      <c r="D1197" t="s">
        <v>33</v>
      </c>
      <c r="E1197" s="2">
        <v>51479</v>
      </c>
      <c r="F1197">
        <v>1</v>
      </c>
      <c r="G1197">
        <v>1</v>
      </c>
      <c r="H1197" s="3">
        <v>41271</v>
      </c>
      <c r="I1197">
        <v>67</v>
      </c>
      <c r="J1197" s="10">
        <v>247</v>
      </c>
      <c r="K1197" s="10">
        <v>8</v>
      </c>
      <c r="L1197" s="10">
        <v>160</v>
      </c>
      <c r="M1197" s="10">
        <v>6</v>
      </c>
      <c r="N1197" s="10">
        <v>8</v>
      </c>
      <c r="O1197">
        <v>7</v>
      </c>
      <c r="P1197">
        <v>6</v>
      </c>
      <c r="Q1197">
        <v>3</v>
      </c>
      <c r="R1197">
        <v>6</v>
      </c>
      <c r="S1197">
        <v>7</v>
      </c>
      <c r="T1197" t="s">
        <v>127</v>
      </c>
    </row>
    <row r="1198" spans="1:20" x14ac:dyDescent="0.3">
      <c r="A1198">
        <v>5841</v>
      </c>
      <c r="B1198">
        <v>1966</v>
      </c>
      <c r="C1198" t="s">
        <v>28</v>
      </c>
      <c r="D1198" t="s">
        <v>35</v>
      </c>
      <c r="E1198" s="2">
        <v>60894</v>
      </c>
      <c r="F1198">
        <v>0</v>
      </c>
      <c r="G1198">
        <v>1</v>
      </c>
      <c r="H1198" s="3">
        <v>41453</v>
      </c>
      <c r="I1198">
        <v>61</v>
      </c>
      <c r="J1198" s="10">
        <v>606</v>
      </c>
      <c r="K1198" s="10">
        <v>7</v>
      </c>
      <c r="L1198" s="10">
        <v>155</v>
      </c>
      <c r="M1198" s="10">
        <v>10</v>
      </c>
      <c r="N1198" s="10">
        <v>0</v>
      </c>
      <c r="O1198">
        <v>5</v>
      </c>
      <c r="P1198">
        <v>10</v>
      </c>
      <c r="Q1198">
        <v>3</v>
      </c>
      <c r="R1198">
        <v>8</v>
      </c>
      <c r="S1198">
        <v>7</v>
      </c>
      <c r="T1198" t="s">
        <v>127</v>
      </c>
    </row>
    <row r="1199" spans="1:20" x14ac:dyDescent="0.3">
      <c r="A1199">
        <v>5846</v>
      </c>
      <c r="B1199">
        <v>1977</v>
      </c>
      <c r="C1199" t="s">
        <v>28</v>
      </c>
      <c r="D1199" t="s">
        <v>29</v>
      </c>
      <c r="E1199" s="2">
        <v>40246</v>
      </c>
      <c r="F1199">
        <v>1</v>
      </c>
      <c r="G1199">
        <v>0</v>
      </c>
      <c r="H1199" s="3">
        <v>41262</v>
      </c>
      <c r="I1199">
        <v>68</v>
      </c>
      <c r="J1199" s="10">
        <v>2</v>
      </c>
      <c r="K1199" s="10">
        <v>1</v>
      </c>
      <c r="L1199" s="10">
        <v>6</v>
      </c>
      <c r="M1199" s="10">
        <v>2</v>
      </c>
      <c r="N1199" s="10">
        <v>1</v>
      </c>
      <c r="O1199">
        <v>1</v>
      </c>
      <c r="P1199">
        <v>1</v>
      </c>
      <c r="Q1199">
        <v>0</v>
      </c>
      <c r="R1199">
        <v>2</v>
      </c>
      <c r="S1199">
        <v>6</v>
      </c>
      <c r="T1199" t="s">
        <v>129</v>
      </c>
    </row>
    <row r="1200" spans="1:20" x14ac:dyDescent="0.3">
      <c r="A1200">
        <v>5847</v>
      </c>
      <c r="B1200">
        <v>1969</v>
      </c>
      <c r="C1200" t="s">
        <v>28</v>
      </c>
      <c r="D1200" t="s">
        <v>29</v>
      </c>
      <c r="E1200" s="2">
        <v>69901</v>
      </c>
      <c r="F1200">
        <v>0</v>
      </c>
      <c r="G1200">
        <v>1</v>
      </c>
      <c r="H1200" s="3">
        <v>41423</v>
      </c>
      <c r="I1200">
        <v>95</v>
      </c>
      <c r="J1200" s="10">
        <v>312</v>
      </c>
      <c r="K1200" s="10">
        <v>21</v>
      </c>
      <c r="L1200" s="10">
        <v>206</v>
      </c>
      <c r="M1200" s="10">
        <v>102</v>
      </c>
      <c r="N1200" s="10">
        <v>92</v>
      </c>
      <c r="O1200">
        <v>3</v>
      </c>
      <c r="P1200">
        <v>7</v>
      </c>
      <c r="Q1200">
        <v>3</v>
      </c>
      <c r="R1200">
        <v>10</v>
      </c>
      <c r="S1200">
        <v>5</v>
      </c>
      <c r="T1200" t="s">
        <v>127</v>
      </c>
    </row>
    <row r="1201" spans="1:20" x14ac:dyDescent="0.3">
      <c r="A1201">
        <v>5848</v>
      </c>
      <c r="B1201">
        <v>1970</v>
      </c>
      <c r="C1201" t="s">
        <v>28</v>
      </c>
      <c r="D1201" t="s">
        <v>35</v>
      </c>
      <c r="E1201" s="2">
        <v>81205</v>
      </c>
      <c r="F1201">
        <v>0</v>
      </c>
      <c r="G1201">
        <v>0</v>
      </c>
      <c r="H1201" s="3">
        <v>41652</v>
      </c>
      <c r="I1201">
        <v>43</v>
      </c>
      <c r="J1201" s="10">
        <v>724</v>
      </c>
      <c r="K1201" s="10">
        <v>74</v>
      </c>
      <c r="L1201" s="10">
        <v>929</v>
      </c>
      <c r="M1201" s="10">
        <v>97</v>
      </c>
      <c r="N1201" s="10">
        <v>55</v>
      </c>
      <c r="O1201">
        <v>1</v>
      </c>
      <c r="P1201">
        <v>5</v>
      </c>
      <c r="Q1201">
        <v>6</v>
      </c>
      <c r="R1201">
        <v>7</v>
      </c>
      <c r="S1201">
        <v>2</v>
      </c>
      <c r="T1201" t="s">
        <v>128</v>
      </c>
    </row>
    <row r="1202" spans="1:20" x14ac:dyDescent="0.3">
      <c r="A1202">
        <v>5863</v>
      </c>
      <c r="B1202">
        <v>1953</v>
      </c>
      <c r="C1202" t="s">
        <v>28</v>
      </c>
      <c r="D1202" t="s">
        <v>33</v>
      </c>
      <c r="E1202" s="2">
        <v>47703</v>
      </c>
      <c r="F1202">
        <v>0</v>
      </c>
      <c r="G1202">
        <v>1</v>
      </c>
      <c r="H1202" s="3">
        <v>41423</v>
      </c>
      <c r="I1202">
        <v>95</v>
      </c>
      <c r="J1202" s="10">
        <v>359</v>
      </c>
      <c r="K1202" s="10">
        <v>0</v>
      </c>
      <c r="L1202" s="10">
        <v>134</v>
      </c>
      <c r="M1202" s="10">
        <v>13</v>
      </c>
      <c r="N1202" s="10">
        <v>26</v>
      </c>
      <c r="O1202">
        <v>4</v>
      </c>
      <c r="P1202">
        <v>6</v>
      </c>
      <c r="Q1202">
        <v>3</v>
      </c>
      <c r="R1202">
        <v>8</v>
      </c>
      <c r="S1202">
        <v>5</v>
      </c>
      <c r="T1202" t="s">
        <v>127</v>
      </c>
    </row>
    <row r="1203" spans="1:20" x14ac:dyDescent="0.3">
      <c r="A1203">
        <v>5866</v>
      </c>
      <c r="B1203">
        <v>1974</v>
      </c>
      <c r="C1203" t="s">
        <v>28</v>
      </c>
      <c r="D1203" t="s">
        <v>35</v>
      </c>
      <c r="E1203" s="2">
        <v>48186</v>
      </c>
      <c r="F1203">
        <v>1</v>
      </c>
      <c r="G1203">
        <v>0</v>
      </c>
      <c r="H1203" s="3">
        <v>41718</v>
      </c>
      <c r="I1203">
        <v>39</v>
      </c>
      <c r="J1203" s="10">
        <v>97</v>
      </c>
      <c r="K1203" s="10">
        <v>3</v>
      </c>
      <c r="L1203" s="10">
        <v>66</v>
      </c>
      <c r="M1203" s="10">
        <v>12</v>
      </c>
      <c r="N1203" s="10">
        <v>7</v>
      </c>
      <c r="O1203">
        <v>3</v>
      </c>
      <c r="P1203">
        <v>4</v>
      </c>
      <c r="Q1203">
        <v>1</v>
      </c>
      <c r="R1203">
        <v>4</v>
      </c>
      <c r="S1203">
        <v>7</v>
      </c>
      <c r="T1203" t="s">
        <v>127</v>
      </c>
    </row>
    <row r="1204" spans="1:20" x14ac:dyDescent="0.3">
      <c r="A1204">
        <v>5868</v>
      </c>
      <c r="B1204">
        <v>1980</v>
      </c>
      <c r="C1204" t="s">
        <v>28</v>
      </c>
      <c r="D1204" t="s">
        <v>33</v>
      </c>
      <c r="E1204" s="2">
        <v>19107</v>
      </c>
      <c r="F1204">
        <v>1</v>
      </c>
      <c r="G1204">
        <v>0</v>
      </c>
      <c r="H1204" s="3">
        <v>41508</v>
      </c>
      <c r="I1204">
        <v>49</v>
      </c>
      <c r="J1204" s="10">
        <v>2</v>
      </c>
      <c r="K1204" s="10">
        <v>4</v>
      </c>
      <c r="L1204" s="10">
        <v>9</v>
      </c>
      <c r="M1204" s="10">
        <v>10</v>
      </c>
      <c r="N1204" s="10">
        <v>5</v>
      </c>
      <c r="O1204">
        <v>2</v>
      </c>
      <c r="P1204">
        <v>1</v>
      </c>
      <c r="Q1204">
        <v>0</v>
      </c>
      <c r="R1204">
        <v>3</v>
      </c>
      <c r="S1204">
        <v>7</v>
      </c>
      <c r="T1204" t="s">
        <v>126</v>
      </c>
    </row>
    <row r="1205" spans="1:20" x14ac:dyDescent="0.3">
      <c r="A1205">
        <v>5871</v>
      </c>
      <c r="B1205">
        <v>1979</v>
      </c>
      <c r="C1205" t="s">
        <v>41</v>
      </c>
      <c r="D1205" t="s">
        <v>35</v>
      </c>
      <c r="E1205" s="2">
        <v>24401</v>
      </c>
      <c r="F1205">
        <v>0</v>
      </c>
      <c r="G1205">
        <v>0</v>
      </c>
      <c r="H1205" s="3">
        <v>41152</v>
      </c>
      <c r="I1205">
        <v>98</v>
      </c>
      <c r="J1205" s="10">
        <v>73</v>
      </c>
      <c r="K1205" s="10">
        <v>28</v>
      </c>
      <c r="L1205" s="10">
        <v>217</v>
      </c>
      <c r="M1205" s="10">
        <v>10</v>
      </c>
      <c r="N1205" s="10">
        <v>24</v>
      </c>
      <c r="O1205">
        <v>3</v>
      </c>
      <c r="P1205">
        <v>6</v>
      </c>
      <c r="Q1205">
        <v>1</v>
      </c>
      <c r="R1205">
        <v>6</v>
      </c>
      <c r="S1205">
        <v>8</v>
      </c>
      <c r="T1205" t="s">
        <v>125</v>
      </c>
    </row>
    <row r="1206" spans="1:20" x14ac:dyDescent="0.3">
      <c r="A1206">
        <v>5872</v>
      </c>
      <c r="B1206">
        <v>1951</v>
      </c>
      <c r="C1206" t="s">
        <v>28</v>
      </c>
      <c r="D1206" t="s">
        <v>31</v>
      </c>
      <c r="E1206" s="2">
        <v>60689</v>
      </c>
      <c r="F1206">
        <v>0</v>
      </c>
      <c r="G1206">
        <v>1</v>
      </c>
      <c r="H1206" s="3">
        <v>41426</v>
      </c>
      <c r="I1206">
        <v>23</v>
      </c>
      <c r="J1206" s="10">
        <v>240</v>
      </c>
      <c r="K1206" s="10">
        <v>90</v>
      </c>
      <c r="L1206" s="10">
        <v>216</v>
      </c>
      <c r="M1206" s="10">
        <v>63</v>
      </c>
      <c r="N1206" s="10">
        <v>6</v>
      </c>
      <c r="O1206">
        <v>4</v>
      </c>
      <c r="P1206">
        <v>4</v>
      </c>
      <c r="Q1206">
        <v>4</v>
      </c>
      <c r="R1206">
        <v>10</v>
      </c>
      <c r="S1206">
        <v>3</v>
      </c>
      <c r="T1206" t="s">
        <v>130</v>
      </c>
    </row>
    <row r="1207" spans="1:20" x14ac:dyDescent="0.3">
      <c r="A1207">
        <v>5883</v>
      </c>
      <c r="B1207">
        <v>1972</v>
      </c>
      <c r="C1207" t="s">
        <v>28</v>
      </c>
      <c r="D1207" t="s">
        <v>33</v>
      </c>
      <c r="E1207" s="2">
        <v>77981</v>
      </c>
      <c r="F1207">
        <v>1</v>
      </c>
      <c r="G1207">
        <v>0</v>
      </c>
      <c r="H1207" s="3">
        <v>41420</v>
      </c>
      <c r="I1207">
        <v>78</v>
      </c>
      <c r="J1207" s="10">
        <v>138</v>
      </c>
      <c r="K1207" s="10">
        <v>120</v>
      </c>
      <c r="L1207" s="10">
        <v>204</v>
      </c>
      <c r="M1207" s="10">
        <v>16</v>
      </c>
      <c r="N1207" s="10">
        <v>126</v>
      </c>
      <c r="O1207">
        <v>3</v>
      </c>
      <c r="P1207">
        <v>7</v>
      </c>
      <c r="Q1207">
        <v>4</v>
      </c>
      <c r="R1207">
        <v>7</v>
      </c>
      <c r="S1207">
        <v>5</v>
      </c>
      <c r="T1207" t="s">
        <v>127</v>
      </c>
    </row>
    <row r="1208" spans="1:20" x14ac:dyDescent="0.3">
      <c r="A1208">
        <v>5885</v>
      </c>
      <c r="B1208">
        <v>1973</v>
      </c>
      <c r="C1208" t="s">
        <v>133</v>
      </c>
      <c r="D1208" t="s">
        <v>33</v>
      </c>
      <c r="E1208" s="2">
        <v>35688</v>
      </c>
      <c r="F1208">
        <v>2</v>
      </c>
      <c r="G1208">
        <v>1</v>
      </c>
      <c r="H1208" s="3">
        <v>41143</v>
      </c>
      <c r="I1208">
        <v>94</v>
      </c>
      <c r="J1208" s="10">
        <v>73</v>
      </c>
      <c r="K1208" s="10">
        <v>3</v>
      </c>
      <c r="L1208" s="10">
        <v>90</v>
      </c>
      <c r="M1208" s="10">
        <v>12</v>
      </c>
      <c r="N1208" s="10">
        <v>1</v>
      </c>
      <c r="O1208">
        <v>7</v>
      </c>
      <c r="P1208">
        <v>4</v>
      </c>
      <c r="Q1208">
        <v>1</v>
      </c>
      <c r="R1208">
        <v>4</v>
      </c>
      <c r="S1208">
        <v>8</v>
      </c>
      <c r="T1208" t="s">
        <v>126</v>
      </c>
    </row>
    <row r="1209" spans="1:20" x14ac:dyDescent="0.3">
      <c r="A1209">
        <v>5892</v>
      </c>
      <c r="B1209">
        <v>1980</v>
      </c>
      <c r="C1209" t="s">
        <v>28</v>
      </c>
      <c r="D1209" t="s">
        <v>33</v>
      </c>
      <c r="E1209" s="2">
        <v>34968</v>
      </c>
      <c r="F1209">
        <v>1</v>
      </c>
      <c r="G1209">
        <v>0</v>
      </c>
      <c r="H1209" s="3">
        <v>41374</v>
      </c>
      <c r="I1209">
        <v>11</v>
      </c>
      <c r="J1209" s="10">
        <v>158</v>
      </c>
      <c r="K1209" s="10">
        <v>6</v>
      </c>
      <c r="L1209" s="10">
        <v>45</v>
      </c>
      <c r="M1209" s="10">
        <v>8</v>
      </c>
      <c r="N1209" s="10">
        <v>2</v>
      </c>
      <c r="O1209">
        <v>7</v>
      </c>
      <c r="P1209">
        <v>3</v>
      </c>
      <c r="Q1209">
        <v>2</v>
      </c>
      <c r="R1209">
        <v>5</v>
      </c>
      <c r="S1209">
        <v>7</v>
      </c>
      <c r="T1209" t="s">
        <v>125</v>
      </c>
    </row>
    <row r="1210" spans="1:20" x14ac:dyDescent="0.3">
      <c r="A1210">
        <v>5896</v>
      </c>
      <c r="B1210">
        <v>1987</v>
      </c>
      <c r="C1210" t="s">
        <v>41</v>
      </c>
      <c r="D1210" t="s">
        <v>33</v>
      </c>
      <c r="E1210" s="2">
        <v>73395</v>
      </c>
      <c r="F1210">
        <v>0</v>
      </c>
      <c r="G1210">
        <v>0</v>
      </c>
      <c r="H1210" s="3">
        <v>41716</v>
      </c>
      <c r="I1210">
        <v>94</v>
      </c>
      <c r="J1210" s="10">
        <v>272</v>
      </c>
      <c r="K1210" s="10">
        <v>7</v>
      </c>
      <c r="L1210" s="10">
        <v>80</v>
      </c>
      <c r="M1210" s="10">
        <v>20</v>
      </c>
      <c r="N1210" s="10">
        <v>7</v>
      </c>
      <c r="O1210">
        <v>1</v>
      </c>
      <c r="P1210">
        <v>4</v>
      </c>
      <c r="Q1210">
        <v>4</v>
      </c>
      <c r="R1210">
        <v>6</v>
      </c>
      <c r="S1210">
        <v>2</v>
      </c>
      <c r="T1210" t="s">
        <v>127</v>
      </c>
    </row>
    <row r="1211" spans="1:20" x14ac:dyDescent="0.3">
      <c r="A1211">
        <v>5899</v>
      </c>
      <c r="B1211">
        <v>1950</v>
      </c>
      <c r="C1211" t="s">
        <v>37</v>
      </c>
      <c r="D1211" t="s">
        <v>35</v>
      </c>
      <c r="E1211" s="2">
        <v>5648</v>
      </c>
      <c r="F1211">
        <v>1</v>
      </c>
      <c r="G1211">
        <v>1</v>
      </c>
      <c r="H1211" s="3">
        <v>41711</v>
      </c>
      <c r="I1211">
        <v>68</v>
      </c>
      <c r="J1211" s="10">
        <v>28</v>
      </c>
      <c r="K1211" s="10">
        <v>0</v>
      </c>
      <c r="L1211" s="10">
        <v>6</v>
      </c>
      <c r="M1211" s="10">
        <v>1</v>
      </c>
      <c r="N1211" s="10">
        <v>1</v>
      </c>
      <c r="O1211">
        <v>1</v>
      </c>
      <c r="P1211">
        <v>1</v>
      </c>
      <c r="Q1211">
        <v>0</v>
      </c>
      <c r="R1211">
        <v>0</v>
      </c>
      <c r="S1211">
        <v>20</v>
      </c>
      <c r="T1211" t="s">
        <v>130</v>
      </c>
    </row>
    <row r="1212" spans="1:20" x14ac:dyDescent="0.3">
      <c r="A1212">
        <v>5907</v>
      </c>
      <c r="B1212">
        <v>1952</v>
      </c>
      <c r="C1212" t="s">
        <v>41</v>
      </c>
      <c r="D1212" t="s">
        <v>33</v>
      </c>
      <c r="E1212" s="2">
        <v>33444</v>
      </c>
      <c r="F1212">
        <v>1</v>
      </c>
      <c r="G1212">
        <v>1</v>
      </c>
      <c r="H1212" s="3">
        <v>41216</v>
      </c>
      <c r="I1212">
        <v>24</v>
      </c>
      <c r="J1212" s="10">
        <v>8</v>
      </c>
      <c r="K1212" s="10">
        <v>0</v>
      </c>
      <c r="L1212" s="10">
        <v>8</v>
      </c>
      <c r="M1212" s="10">
        <v>0</v>
      </c>
      <c r="N1212" s="10">
        <v>0</v>
      </c>
      <c r="O1212">
        <v>1</v>
      </c>
      <c r="P1212">
        <v>1</v>
      </c>
      <c r="Q1212">
        <v>0</v>
      </c>
      <c r="R1212">
        <v>2</v>
      </c>
      <c r="S1212">
        <v>8</v>
      </c>
      <c r="T1212" t="s">
        <v>127</v>
      </c>
    </row>
    <row r="1213" spans="1:20" x14ac:dyDescent="0.3">
      <c r="A1213">
        <v>5909</v>
      </c>
      <c r="B1213">
        <v>1964</v>
      </c>
      <c r="C1213" t="s">
        <v>28</v>
      </c>
      <c r="D1213" t="s">
        <v>33</v>
      </c>
      <c r="E1213" s="2">
        <v>58512</v>
      </c>
      <c r="F1213">
        <v>0</v>
      </c>
      <c r="G1213">
        <v>1</v>
      </c>
      <c r="H1213" s="3">
        <v>41536</v>
      </c>
      <c r="I1213">
        <v>25</v>
      </c>
      <c r="J1213" s="10">
        <v>895</v>
      </c>
      <c r="K1213" s="10">
        <v>10</v>
      </c>
      <c r="L1213" s="10">
        <v>101</v>
      </c>
      <c r="M1213" s="10">
        <v>13</v>
      </c>
      <c r="N1213" s="10">
        <v>0</v>
      </c>
      <c r="O1213">
        <v>5</v>
      </c>
      <c r="P1213">
        <v>3</v>
      </c>
      <c r="Q1213">
        <v>4</v>
      </c>
      <c r="R1213">
        <v>8</v>
      </c>
      <c r="S1213">
        <v>8</v>
      </c>
      <c r="T1213" t="s">
        <v>129</v>
      </c>
    </row>
    <row r="1214" spans="1:20" x14ac:dyDescent="0.3">
      <c r="A1214">
        <v>5922</v>
      </c>
      <c r="B1214">
        <v>1974</v>
      </c>
      <c r="C1214" t="s">
        <v>37</v>
      </c>
      <c r="D1214" t="s">
        <v>33</v>
      </c>
      <c r="E1214" s="2">
        <v>40344</v>
      </c>
      <c r="F1214">
        <v>0</v>
      </c>
      <c r="G1214">
        <v>1</v>
      </c>
      <c r="H1214" s="3">
        <v>41560</v>
      </c>
      <c r="I1214">
        <v>48</v>
      </c>
      <c r="J1214" s="10">
        <v>210</v>
      </c>
      <c r="K1214" s="10">
        <v>0</v>
      </c>
      <c r="L1214" s="10">
        <v>6</v>
      </c>
      <c r="M1214" s="10">
        <v>0</v>
      </c>
      <c r="N1214" s="10">
        <v>0</v>
      </c>
      <c r="O1214">
        <v>2</v>
      </c>
      <c r="P1214">
        <v>4</v>
      </c>
      <c r="Q1214">
        <v>1</v>
      </c>
      <c r="R1214">
        <v>5</v>
      </c>
      <c r="S1214">
        <v>7</v>
      </c>
      <c r="T1214" t="s">
        <v>127</v>
      </c>
    </row>
    <row r="1215" spans="1:20" x14ac:dyDescent="0.3">
      <c r="A1215">
        <v>5929</v>
      </c>
      <c r="B1215">
        <v>1973</v>
      </c>
      <c r="C1215" t="s">
        <v>37</v>
      </c>
      <c r="D1215" t="s">
        <v>33</v>
      </c>
      <c r="E1215" s="2">
        <v>37401</v>
      </c>
      <c r="F1215">
        <v>1</v>
      </c>
      <c r="G1215">
        <v>0</v>
      </c>
      <c r="H1215" s="3">
        <v>41765</v>
      </c>
      <c r="I1215">
        <v>14</v>
      </c>
      <c r="J1215" s="10">
        <v>19</v>
      </c>
      <c r="K1215" s="10">
        <v>3</v>
      </c>
      <c r="L1215" s="10">
        <v>19</v>
      </c>
      <c r="M1215" s="10">
        <v>3</v>
      </c>
      <c r="N1215" s="10">
        <v>1</v>
      </c>
      <c r="O1215">
        <v>2</v>
      </c>
      <c r="P1215">
        <v>2</v>
      </c>
      <c r="Q1215">
        <v>0</v>
      </c>
      <c r="R1215">
        <v>3</v>
      </c>
      <c r="S1215">
        <v>7</v>
      </c>
      <c r="T1215" t="s">
        <v>127</v>
      </c>
    </row>
    <row r="1216" spans="1:20" x14ac:dyDescent="0.3">
      <c r="A1216">
        <v>5935</v>
      </c>
      <c r="B1216">
        <v>1956</v>
      </c>
      <c r="C1216" t="s">
        <v>41</v>
      </c>
      <c r="D1216" t="s">
        <v>31</v>
      </c>
      <c r="E1216" s="2">
        <v>55284</v>
      </c>
      <c r="F1216">
        <v>0</v>
      </c>
      <c r="G1216">
        <v>1</v>
      </c>
      <c r="H1216" s="3">
        <v>41267</v>
      </c>
      <c r="I1216">
        <v>60</v>
      </c>
      <c r="J1216" s="10">
        <v>547</v>
      </c>
      <c r="K1216" s="10">
        <v>7</v>
      </c>
      <c r="L1216" s="10">
        <v>140</v>
      </c>
      <c r="M1216" s="10">
        <v>0</v>
      </c>
      <c r="N1216" s="10">
        <v>7</v>
      </c>
      <c r="O1216">
        <v>3</v>
      </c>
      <c r="P1216">
        <v>7</v>
      </c>
      <c r="Q1216">
        <v>5</v>
      </c>
      <c r="R1216">
        <v>8</v>
      </c>
      <c r="S1216">
        <v>5</v>
      </c>
      <c r="T1216" t="s">
        <v>128</v>
      </c>
    </row>
    <row r="1217" spans="1:20" x14ac:dyDescent="0.3">
      <c r="A1217">
        <v>5939</v>
      </c>
      <c r="B1217">
        <v>1971</v>
      </c>
      <c r="C1217" t="s">
        <v>28</v>
      </c>
      <c r="D1217" t="s">
        <v>35</v>
      </c>
      <c r="E1217" s="2">
        <v>38232</v>
      </c>
      <c r="F1217">
        <v>1</v>
      </c>
      <c r="G1217">
        <v>1</v>
      </c>
      <c r="H1217" s="3">
        <v>41656</v>
      </c>
      <c r="I1217">
        <v>84</v>
      </c>
      <c r="J1217" s="10">
        <v>43</v>
      </c>
      <c r="K1217" s="10">
        <v>5</v>
      </c>
      <c r="L1217" s="10">
        <v>28</v>
      </c>
      <c r="M1217" s="10">
        <v>7</v>
      </c>
      <c r="N1217" s="10">
        <v>6</v>
      </c>
      <c r="O1217">
        <v>4</v>
      </c>
      <c r="P1217">
        <v>3</v>
      </c>
      <c r="Q1217">
        <v>1</v>
      </c>
      <c r="R1217">
        <v>3</v>
      </c>
      <c r="S1217">
        <v>5</v>
      </c>
      <c r="T1217" t="s">
        <v>127</v>
      </c>
    </row>
    <row r="1218" spans="1:20" x14ac:dyDescent="0.3">
      <c r="A1218">
        <v>5948</v>
      </c>
      <c r="B1218">
        <v>1975</v>
      </c>
      <c r="C1218" t="s">
        <v>28</v>
      </c>
      <c r="D1218" t="s">
        <v>31</v>
      </c>
      <c r="E1218" s="2">
        <v>57338</v>
      </c>
      <c r="F1218">
        <v>0</v>
      </c>
      <c r="G1218">
        <v>1</v>
      </c>
      <c r="H1218" s="3">
        <v>41758</v>
      </c>
      <c r="I1218">
        <v>96</v>
      </c>
      <c r="J1218" s="10">
        <v>143</v>
      </c>
      <c r="K1218" s="10">
        <v>6</v>
      </c>
      <c r="L1218" s="10">
        <v>52</v>
      </c>
      <c r="M1218" s="10">
        <v>11</v>
      </c>
      <c r="N1218" s="10">
        <v>8</v>
      </c>
      <c r="O1218">
        <v>2</v>
      </c>
      <c r="P1218">
        <v>4</v>
      </c>
      <c r="Q1218">
        <v>1</v>
      </c>
      <c r="R1218">
        <v>5</v>
      </c>
      <c r="S1218">
        <v>5</v>
      </c>
      <c r="T1218" t="s">
        <v>130</v>
      </c>
    </row>
    <row r="1219" spans="1:20" x14ac:dyDescent="0.3">
      <c r="A1219">
        <v>5954</v>
      </c>
      <c r="B1219">
        <v>1972</v>
      </c>
      <c r="C1219" t="s">
        <v>41</v>
      </c>
      <c r="D1219" t="s">
        <v>29</v>
      </c>
      <c r="E1219" s="2">
        <v>42618</v>
      </c>
      <c r="F1219">
        <v>1</v>
      </c>
      <c r="G1219">
        <v>0</v>
      </c>
      <c r="H1219" s="3">
        <v>41556</v>
      </c>
      <c r="I1219">
        <v>92</v>
      </c>
      <c r="J1219" s="10">
        <v>76</v>
      </c>
      <c r="K1219" s="10">
        <v>14</v>
      </c>
      <c r="L1219" s="10">
        <v>74</v>
      </c>
      <c r="M1219" s="10">
        <v>13</v>
      </c>
      <c r="N1219" s="10">
        <v>5</v>
      </c>
      <c r="O1219">
        <v>2</v>
      </c>
      <c r="P1219">
        <v>5</v>
      </c>
      <c r="Q1219">
        <v>0</v>
      </c>
      <c r="R1219">
        <v>4</v>
      </c>
      <c r="S1219">
        <v>8</v>
      </c>
      <c r="T1219" t="s">
        <v>127</v>
      </c>
    </row>
    <row r="1220" spans="1:20" x14ac:dyDescent="0.3">
      <c r="A1220">
        <v>5955</v>
      </c>
      <c r="B1220">
        <v>1962</v>
      </c>
      <c r="C1220" t="s">
        <v>28</v>
      </c>
      <c r="D1220" t="s">
        <v>35</v>
      </c>
      <c r="E1220" s="2">
        <v>72025</v>
      </c>
      <c r="F1220">
        <v>0</v>
      </c>
      <c r="G1220">
        <v>0</v>
      </c>
      <c r="H1220" s="3">
        <v>41230</v>
      </c>
      <c r="I1220">
        <v>27</v>
      </c>
      <c r="J1220" s="10">
        <v>833</v>
      </c>
      <c r="K1220" s="10">
        <v>33</v>
      </c>
      <c r="L1220" s="10">
        <v>549</v>
      </c>
      <c r="M1220" s="10">
        <v>151</v>
      </c>
      <c r="N1220" s="10">
        <v>133</v>
      </c>
      <c r="O1220">
        <v>1</v>
      </c>
      <c r="P1220">
        <v>4</v>
      </c>
      <c r="Q1220">
        <v>3</v>
      </c>
      <c r="R1220">
        <v>8</v>
      </c>
      <c r="S1220">
        <v>3</v>
      </c>
      <c r="T1220" t="s">
        <v>127</v>
      </c>
    </row>
    <row r="1221" spans="1:20" x14ac:dyDescent="0.3">
      <c r="A1221">
        <v>5956</v>
      </c>
      <c r="B1221">
        <v>1948</v>
      </c>
      <c r="C1221" t="s">
        <v>37</v>
      </c>
      <c r="D1221" t="s">
        <v>29</v>
      </c>
      <c r="E1221" s="2">
        <v>45072</v>
      </c>
      <c r="F1221">
        <v>1</v>
      </c>
      <c r="G1221">
        <v>2</v>
      </c>
      <c r="H1221" s="3">
        <v>41563</v>
      </c>
      <c r="I1221">
        <v>74</v>
      </c>
      <c r="J1221" s="10">
        <v>144</v>
      </c>
      <c r="K1221" s="10">
        <v>2</v>
      </c>
      <c r="L1221" s="10">
        <v>99</v>
      </c>
      <c r="M1221" s="10">
        <v>7</v>
      </c>
      <c r="N1221" s="10">
        <v>2</v>
      </c>
      <c r="O1221">
        <v>5</v>
      </c>
      <c r="P1221">
        <v>6</v>
      </c>
      <c r="Q1221">
        <v>1</v>
      </c>
      <c r="R1221">
        <v>4</v>
      </c>
      <c r="S1221">
        <v>8</v>
      </c>
      <c r="T1221" t="s">
        <v>131</v>
      </c>
    </row>
    <row r="1222" spans="1:20" x14ac:dyDescent="0.3">
      <c r="A1222">
        <v>5959</v>
      </c>
      <c r="B1222">
        <v>1968</v>
      </c>
      <c r="C1222" t="s">
        <v>28</v>
      </c>
      <c r="D1222" t="s">
        <v>31</v>
      </c>
      <c r="E1222" s="2">
        <v>35893</v>
      </c>
      <c r="F1222">
        <v>1</v>
      </c>
      <c r="G1222">
        <v>1</v>
      </c>
      <c r="H1222" s="3">
        <v>41197</v>
      </c>
      <c r="I1222">
        <v>80</v>
      </c>
      <c r="J1222" s="10">
        <v>158</v>
      </c>
      <c r="K1222" s="10">
        <v>0</v>
      </c>
      <c r="L1222" s="10">
        <v>23</v>
      </c>
      <c r="M1222" s="10">
        <v>0</v>
      </c>
      <c r="N1222" s="10">
        <v>0</v>
      </c>
      <c r="O1222">
        <v>6</v>
      </c>
      <c r="P1222">
        <v>3</v>
      </c>
      <c r="Q1222">
        <v>1</v>
      </c>
      <c r="R1222">
        <v>5</v>
      </c>
      <c r="S1222">
        <v>8</v>
      </c>
      <c r="T1222" t="s">
        <v>128</v>
      </c>
    </row>
    <row r="1223" spans="1:20" x14ac:dyDescent="0.3">
      <c r="A1223">
        <v>5961</v>
      </c>
      <c r="B1223">
        <v>1978</v>
      </c>
      <c r="C1223" t="s">
        <v>28</v>
      </c>
      <c r="D1223" t="s">
        <v>33</v>
      </c>
      <c r="E1223" s="2">
        <v>42693</v>
      </c>
      <c r="F1223">
        <v>1</v>
      </c>
      <c r="G1223">
        <v>0</v>
      </c>
      <c r="H1223" s="3">
        <v>41797</v>
      </c>
      <c r="I1223">
        <v>29</v>
      </c>
      <c r="J1223" s="10">
        <v>8</v>
      </c>
      <c r="K1223" s="10">
        <v>4</v>
      </c>
      <c r="L1223" s="10">
        <v>20</v>
      </c>
      <c r="M1223" s="10">
        <v>6</v>
      </c>
      <c r="N1223" s="10">
        <v>3</v>
      </c>
      <c r="O1223">
        <v>1</v>
      </c>
      <c r="P1223">
        <v>1</v>
      </c>
      <c r="Q1223">
        <v>0</v>
      </c>
      <c r="R1223">
        <v>3</v>
      </c>
      <c r="S1223">
        <v>5</v>
      </c>
      <c r="T1223" t="s">
        <v>127</v>
      </c>
    </row>
    <row r="1224" spans="1:20" x14ac:dyDescent="0.3">
      <c r="A1224">
        <v>5966</v>
      </c>
      <c r="B1224">
        <v>1974</v>
      </c>
      <c r="C1224" t="s">
        <v>37</v>
      </c>
      <c r="D1224" t="s">
        <v>33</v>
      </c>
      <c r="E1224" s="2">
        <v>45207</v>
      </c>
      <c r="F1224">
        <v>1</v>
      </c>
      <c r="G1224">
        <v>1</v>
      </c>
      <c r="H1224" s="3">
        <v>41223</v>
      </c>
      <c r="I1224">
        <v>64</v>
      </c>
      <c r="J1224" s="10">
        <v>203</v>
      </c>
      <c r="K1224" s="10">
        <v>0</v>
      </c>
      <c r="L1224" s="10">
        <v>10</v>
      </c>
      <c r="M1224" s="10">
        <v>0</v>
      </c>
      <c r="N1224" s="10">
        <v>0</v>
      </c>
      <c r="O1224">
        <v>5</v>
      </c>
      <c r="P1224">
        <v>3</v>
      </c>
      <c r="Q1224">
        <v>1</v>
      </c>
      <c r="R1224">
        <v>6</v>
      </c>
      <c r="S1224">
        <v>6</v>
      </c>
      <c r="T1224" t="s">
        <v>127</v>
      </c>
    </row>
    <row r="1225" spans="1:20" x14ac:dyDescent="0.3">
      <c r="A1225">
        <v>5967</v>
      </c>
      <c r="B1225">
        <v>1952</v>
      </c>
      <c r="C1225" t="s">
        <v>28</v>
      </c>
      <c r="D1225" t="s">
        <v>35</v>
      </c>
      <c r="E1225" s="2">
        <v>33402</v>
      </c>
      <c r="F1225">
        <v>1</v>
      </c>
      <c r="G1225">
        <v>1</v>
      </c>
      <c r="H1225" s="3">
        <v>41473</v>
      </c>
      <c r="I1225">
        <v>60</v>
      </c>
      <c r="J1225" s="10">
        <v>26</v>
      </c>
      <c r="K1225" s="10">
        <v>2</v>
      </c>
      <c r="L1225" s="10">
        <v>19</v>
      </c>
      <c r="M1225" s="10">
        <v>10</v>
      </c>
      <c r="N1225" s="10">
        <v>5</v>
      </c>
      <c r="O1225">
        <v>3</v>
      </c>
      <c r="P1225">
        <v>2</v>
      </c>
      <c r="Q1225">
        <v>1</v>
      </c>
      <c r="R1225">
        <v>3</v>
      </c>
      <c r="S1225">
        <v>8</v>
      </c>
      <c r="T1225" t="s">
        <v>129</v>
      </c>
    </row>
    <row r="1226" spans="1:20" x14ac:dyDescent="0.3">
      <c r="A1226">
        <v>5975</v>
      </c>
      <c r="B1226">
        <v>1967</v>
      </c>
      <c r="C1226" t="s">
        <v>37</v>
      </c>
      <c r="D1226" t="s">
        <v>31</v>
      </c>
      <c r="E1226" s="2">
        <v>40304</v>
      </c>
      <c r="F1226">
        <v>1</v>
      </c>
      <c r="G1226">
        <v>0</v>
      </c>
      <c r="H1226" s="3">
        <v>41547</v>
      </c>
      <c r="I1226">
        <v>82</v>
      </c>
      <c r="J1226" s="10">
        <v>37</v>
      </c>
      <c r="K1226" s="10">
        <v>0</v>
      </c>
      <c r="L1226" s="10">
        <v>17</v>
      </c>
      <c r="M1226" s="10">
        <v>0</v>
      </c>
      <c r="N1226" s="10">
        <v>0</v>
      </c>
      <c r="O1226">
        <v>1</v>
      </c>
      <c r="P1226">
        <v>2</v>
      </c>
      <c r="Q1226">
        <v>0</v>
      </c>
      <c r="R1226">
        <v>3</v>
      </c>
      <c r="S1226">
        <v>7</v>
      </c>
      <c r="T1226" t="s">
        <v>126</v>
      </c>
    </row>
    <row r="1227" spans="1:20" x14ac:dyDescent="0.3">
      <c r="A1227">
        <v>5985</v>
      </c>
      <c r="B1227">
        <v>1965</v>
      </c>
      <c r="C1227" t="s">
        <v>41</v>
      </c>
      <c r="D1227" t="s">
        <v>31</v>
      </c>
      <c r="E1227" s="2">
        <v>33168</v>
      </c>
      <c r="F1227">
        <v>0</v>
      </c>
      <c r="G1227">
        <v>1</v>
      </c>
      <c r="H1227" s="3">
        <v>41195</v>
      </c>
      <c r="I1227">
        <v>0</v>
      </c>
      <c r="J1227" s="10">
        <v>80</v>
      </c>
      <c r="K1227" s="10">
        <v>1</v>
      </c>
      <c r="L1227" s="10">
        <v>37</v>
      </c>
      <c r="M1227" s="10">
        <v>0</v>
      </c>
      <c r="N1227" s="10">
        <v>1</v>
      </c>
      <c r="O1227">
        <v>3</v>
      </c>
      <c r="P1227">
        <v>2</v>
      </c>
      <c r="Q1227">
        <v>1</v>
      </c>
      <c r="R1227">
        <v>4</v>
      </c>
      <c r="S1227">
        <v>7</v>
      </c>
      <c r="T1227" t="s">
        <v>127</v>
      </c>
    </row>
    <row r="1228" spans="1:20" x14ac:dyDescent="0.3">
      <c r="A1228">
        <v>5987</v>
      </c>
      <c r="B1228">
        <v>1989</v>
      </c>
      <c r="C1228" t="s">
        <v>133</v>
      </c>
      <c r="D1228" t="s">
        <v>35</v>
      </c>
      <c r="E1228" s="2">
        <v>10404</v>
      </c>
      <c r="F1228">
        <v>1</v>
      </c>
      <c r="G1228">
        <v>0</v>
      </c>
      <c r="H1228" s="3">
        <v>41763</v>
      </c>
      <c r="I1228">
        <v>52</v>
      </c>
      <c r="J1228" s="10">
        <v>2</v>
      </c>
      <c r="K1228" s="10">
        <v>2</v>
      </c>
      <c r="L1228" s="10">
        <v>11</v>
      </c>
      <c r="M1228" s="10">
        <v>10</v>
      </c>
      <c r="N1228" s="10">
        <v>6</v>
      </c>
      <c r="O1228">
        <v>2</v>
      </c>
      <c r="P1228">
        <v>1</v>
      </c>
      <c r="Q1228">
        <v>0</v>
      </c>
      <c r="R1228">
        <v>4</v>
      </c>
      <c r="S1228">
        <v>5</v>
      </c>
      <c r="T1228" t="s">
        <v>127</v>
      </c>
    </row>
    <row r="1229" spans="1:20" x14ac:dyDescent="0.3">
      <c r="A1229">
        <v>5989</v>
      </c>
      <c r="B1229">
        <v>1959</v>
      </c>
      <c r="C1229" t="s">
        <v>133</v>
      </c>
      <c r="D1229" t="s">
        <v>29</v>
      </c>
      <c r="E1229" s="2">
        <v>78353</v>
      </c>
      <c r="F1229">
        <v>0</v>
      </c>
      <c r="G1229">
        <v>1</v>
      </c>
      <c r="H1229" s="3">
        <v>41380</v>
      </c>
      <c r="I1229">
        <v>51</v>
      </c>
      <c r="J1229" s="10">
        <v>752</v>
      </c>
      <c r="K1229" s="10">
        <v>122</v>
      </c>
      <c r="L1229" s="10">
        <v>476</v>
      </c>
      <c r="M1229" s="10">
        <v>39</v>
      </c>
      <c r="N1229" s="10">
        <v>153</v>
      </c>
      <c r="O1229">
        <v>1</v>
      </c>
      <c r="P1229">
        <v>10</v>
      </c>
      <c r="Q1229">
        <v>2</v>
      </c>
      <c r="R1229">
        <v>11</v>
      </c>
      <c r="S1229">
        <v>8</v>
      </c>
      <c r="T1229" t="s">
        <v>126</v>
      </c>
    </row>
    <row r="1230" spans="1:20" x14ac:dyDescent="0.3">
      <c r="A1230">
        <v>5991</v>
      </c>
      <c r="B1230">
        <v>1949</v>
      </c>
      <c r="C1230" t="s">
        <v>41</v>
      </c>
      <c r="D1230" t="s">
        <v>33</v>
      </c>
      <c r="E1230" s="2">
        <v>48150</v>
      </c>
      <c r="F1230">
        <v>0</v>
      </c>
      <c r="G1230">
        <v>1</v>
      </c>
      <c r="H1230" s="3">
        <v>41433</v>
      </c>
      <c r="I1230">
        <v>24</v>
      </c>
      <c r="J1230" s="10">
        <v>173</v>
      </c>
      <c r="K1230" s="10">
        <v>2</v>
      </c>
      <c r="L1230" s="10">
        <v>39</v>
      </c>
      <c r="M1230" s="10">
        <v>3</v>
      </c>
      <c r="N1230" s="10">
        <v>2</v>
      </c>
      <c r="O1230">
        <v>3</v>
      </c>
      <c r="P1230">
        <v>5</v>
      </c>
      <c r="Q1230">
        <v>1</v>
      </c>
      <c r="R1230">
        <v>4</v>
      </c>
      <c r="S1230">
        <v>7</v>
      </c>
      <c r="T1230" t="s">
        <v>129</v>
      </c>
    </row>
    <row r="1231" spans="1:20" x14ac:dyDescent="0.3">
      <c r="A1231">
        <v>5995</v>
      </c>
      <c r="B1231">
        <v>1962</v>
      </c>
      <c r="C1231" t="s">
        <v>28</v>
      </c>
      <c r="D1231" t="s">
        <v>29</v>
      </c>
      <c r="E1231" s="2">
        <v>39552</v>
      </c>
      <c r="F1231">
        <v>1</v>
      </c>
      <c r="G1231">
        <v>1</v>
      </c>
      <c r="H1231" s="3">
        <v>41261</v>
      </c>
      <c r="I1231">
        <v>54</v>
      </c>
      <c r="J1231" s="10">
        <v>165</v>
      </c>
      <c r="K1231" s="10">
        <v>3</v>
      </c>
      <c r="L1231" s="10">
        <v>147</v>
      </c>
      <c r="M1231" s="10">
        <v>4</v>
      </c>
      <c r="N1231" s="10">
        <v>24</v>
      </c>
      <c r="O1231">
        <v>7</v>
      </c>
      <c r="P1231">
        <v>6</v>
      </c>
      <c r="Q1231">
        <v>2</v>
      </c>
      <c r="R1231">
        <v>5</v>
      </c>
      <c r="S1231">
        <v>8</v>
      </c>
      <c r="T1231" t="s">
        <v>127</v>
      </c>
    </row>
    <row r="1232" spans="1:20" x14ac:dyDescent="0.3">
      <c r="A1232">
        <v>6001</v>
      </c>
      <c r="B1232">
        <v>1979</v>
      </c>
      <c r="C1232" t="s">
        <v>28</v>
      </c>
      <c r="D1232" t="s">
        <v>33</v>
      </c>
      <c r="E1232" s="2">
        <v>56775</v>
      </c>
      <c r="F1232">
        <v>0</v>
      </c>
      <c r="G1232">
        <v>1</v>
      </c>
      <c r="H1232" s="3">
        <v>41276</v>
      </c>
      <c r="I1232">
        <v>62</v>
      </c>
      <c r="J1232" s="10">
        <v>614</v>
      </c>
      <c r="K1232" s="10">
        <v>35</v>
      </c>
      <c r="L1232" s="10">
        <v>160</v>
      </c>
      <c r="M1232" s="10">
        <v>58</v>
      </c>
      <c r="N1232" s="10">
        <v>35</v>
      </c>
      <c r="O1232">
        <v>2</v>
      </c>
      <c r="P1232">
        <v>5</v>
      </c>
      <c r="Q1232">
        <v>8</v>
      </c>
      <c r="R1232">
        <v>10</v>
      </c>
      <c r="S1232">
        <v>5</v>
      </c>
      <c r="T1232" t="s">
        <v>127</v>
      </c>
    </row>
    <row r="1233" spans="1:20" x14ac:dyDescent="0.3">
      <c r="A1233">
        <v>6019</v>
      </c>
      <c r="B1233">
        <v>1971</v>
      </c>
      <c r="C1233" t="s">
        <v>37</v>
      </c>
      <c r="D1233" t="s">
        <v>33</v>
      </c>
      <c r="E1233" s="2">
        <v>37126</v>
      </c>
      <c r="F1233">
        <v>1</v>
      </c>
      <c r="G1233">
        <v>0</v>
      </c>
      <c r="H1233" s="3">
        <v>41728</v>
      </c>
      <c r="I1233">
        <v>9</v>
      </c>
      <c r="J1233" s="10">
        <v>45</v>
      </c>
      <c r="K1233" s="10">
        <v>3</v>
      </c>
      <c r="L1233" s="10">
        <v>9</v>
      </c>
      <c r="M1233" s="10">
        <v>4</v>
      </c>
      <c r="N1233" s="10">
        <v>4</v>
      </c>
      <c r="O1233">
        <v>1</v>
      </c>
      <c r="P1233">
        <v>1</v>
      </c>
      <c r="Q1233">
        <v>2</v>
      </c>
      <c r="R1233">
        <v>2</v>
      </c>
      <c r="S1233">
        <v>6</v>
      </c>
      <c r="T1233" t="s">
        <v>127</v>
      </c>
    </row>
    <row r="1234" spans="1:20" x14ac:dyDescent="0.3">
      <c r="A1234">
        <v>6024</v>
      </c>
      <c r="B1234">
        <v>1953</v>
      </c>
      <c r="C1234" t="s">
        <v>28</v>
      </c>
      <c r="D1234" t="s">
        <v>35</v>
      </c>
      <c r="E1234" s="2">
        <v>94384</v>
      </c>
      <c r="F1234">
        <v>0</v>
      </c>
      <c r="G1234">
        <v>0</v>
      </c>
      <c r="H1234" s="3">
        <v>41337</v>
      </c>
      <c r="I1234">
        <v>62</v>
      </c>
      <c r="J1234" s="10">
        <v>1111</v>
      </c>
      <c r="K1234" s="10">
        <v>24</v>
      </c>
      <c r="L1234" s="10">
        <v>790</v>
      </c>
      <c r="M1234" s="10">
        <v>160</v>
      </c>
      <c r="N1234" s="10">
        <v>45</v>
      </c>
      <c r="O1234">
        <v>0</v>
      </c>
      <c r="P1234">
        <v>5</v>
      </c>
      <c r="Q1234">
        <v>8</v>
      </c>
      <c r="R1234">
        <v>5</v>
      </c>
      <c r="S1234">
        <v>2</v>
      </c>
      <c r="T1234" t="s">
        <v>127</v>
      </c>
    </row>
    <row r="1235" spans="1:20" x14ac:dyDescent="0.3">
      <c r="A1235">
        <v>6036</v>
      </c>
      <c r="B1235">
        <v>1959</v>
      </c>
      <c r="C1235" t="s">
        <v>41</v>
      </c>
      <c r="D1235" t="s">
        <v>35</v>
      </c>
      <c r="E1235" s="2">
        <v>89120</v>
      </c>
      <c r="F1235">
        <v>0</v>
      </c>
      <c r="G1235">
        <v>0</v>
      </c>
      <c r="H1235" s="3">
        <v>41715</v>
      </c>
      <c r="I1235">
        <v>78</v>
      </c>
      <c r="J1235" s="10">
        <v>1168</v>
      </c>
      <c r="K1235" s="10">
        <v>92</v>
      </c>
      <c r="L1235" s="10">
        <v>408</v>
      </c>
      <c r="M1235" s="10">
        <v>72</v>
      </c>
      <c r="N1235" s="10">
        <v>129</v>
      </c>
      <c r="O1235">
        <v>1</v>
      </c>
      <c r="P1235">
        <v>5</v>
      </c>
      <c r="Q1235">
        <v>6</v>
      </c>
      <c r="R1235">
        <v>7</v>
      </c>
      <c r="S1235">
        <v>1</v>
      </c>
      <c r="T1235" t="s">
        <v>127</v>
      </c>
    </row>
    <row r="1236" spans="1:20" x14ac:dyDescent="0.3">
      <c r="A1236">
        <v>6049</v>
      </c>
      <c r="B1236">
        <v>1982</v>
      </c>
      <c r="C1236" t="s">
        <v>41</v>
      </c>
      <c r="D1236" t="s">
        <v>35</v>
      </c>
      <c r="E1236" s="2">
        <v>73450</v>
      </c>
      <c r="F1236">
        <v>0</v>
      </c>
      <c r="G1236">
        <v>0</v>
      </c>
      <c r="H1236" s="3">
        <v>41613</v>
      </c>
      <c r="I1236">
        <v>85</v>
      </c>
      <c r="J1236" s="10">
        <v>1142</v>
      </c>
      <c r="K1236" s="10">
        <v>51</v>
      </c>
      <c r="L1236" s="10">
        <v>415</v>
      </c>
      <c r="M1236" s="10">
        <v>90</v>
      </c>
      <c r="N1236" s="10">
        <v>69</v>
      </c>
      <c r="O1236">
        <v>1</v>
      </c>
      <c r="P1236">
        <v>7</v>
      </c>
      <c r="Q1236">
        <v>8</v>
      </c>
      <c r="R1236">
        <v>11</v>
      </c>
      <c r="S1236">
        <v>3</v>
      </c>
      <c r="T1236" t="s">
        <v>127</v>
      </c>
    </row>
    <row r="1237" spans="1:20" x14ac:dyDescent="0.3">
      <c r="A1237">
        <v>6050</v>
      </c>
      <c r="B1237">
        <v>1975</v>
      </c>
      <c r="C1237" t="s">
        <v>133</v>
      </c>
      <c r="D1237" t="s">
        <v>33</v>
      </c>
      <c r="E1237" s="2">
        <v>57036</v>
      </c>
      <c r="F1237">
        <v>0</v>
      </c>
      <c r="G1237">
        <v>1</v>
      </c>
      <c r="H1237" s="3">
        <v>41254</v>
      </c>
      <c r="I1237">
        <v>33</v>
      </c>
      <c r="J1237" s="10">
        <v>1171</v>
      </c>
      <c r="K1237" s="10">
        <v>43</v>
      </c>
      <c r="L1237" s="10">
        <v>219</v>
      </c>
      <c r="M1237" s="10">
        <v>19</v>
      </c>
      <c r="N1237" s="10">
        <v>14</v>
      </c>
      <c r="O1237">
        <v>4</v>
      </c>
      <c r="P1237">
        <v>6</v>
      </c>
      <c r="Q1237">
        <v>3</v>
      </c>
      <c r="R1237">
        <v>13</v>
      </c>
      <c r="S1237">
        <v>9</v>
      </c>
      <c r="T1237" t="s">
        <v>128</v>
      </c>
    </row>
    <row r="1238" spans="1:20" x14ac:dyDescent="0.3">
      <c r="A1238">
        <v>6055</v>
      </c>
      <c r="B1238">
        <v>1979</v>
      </c>
      <c r="C1238" t="s">
        <v>28</v>
      </c>
      <c r="D1238" t="s">
        <v>33</v>
      </c>
      <c r="E1238" s="2">
        <v>71626</v>
      </c>
      <c r="F1238">
        <v>0</v>
      </c>
      <c r="G1238">
        <v>0</v>
      </c>
      <c r="H1238" s="3">
        <v>41214</v>
      </c>
      <c r="I1238">
        <v>94</v>
      </c>
      <c r="J1238" s="10">
        <v>546</v>
      </c>
      <c r="K1238" s="10">
        <v>72</v>
      </c>
      <c r="L1238" s="10">
        <v>376</v>
      </c>
      <c r="M1238" s="10">
        <v>94</v>
      </c>
      <c r="N1238" s="10">
        <v>145</v>
      </c>
      <c r="O1238">
        <v>1</v>
      </c>
      <c r="P1238">
        <v>5</v>
      </c>
      <c r="Q1238">
        <v>5</v>
      </c>
      <c r="R1238">
        <v>8</v>
      </c>
      <c r="S1238">
        <v>3</v>
      </c>
      <c r="T1238" t="s">
        <v>127</v>
      </c>
    </row>
    <row r="1239" spans="1:20" x14ac:dyDescent="0.3">
      <c r="A1239">
        <v>6059</v>
      </c>
      <c r="B1239">
        <v>1953</v>
      </c>
      <c r="C1239" t="s">
        <v>37</v>
      </c>
      <c r="D1239" t="s">
        <v>35</v>
      </c>
      <c r="E1239" s="2">
        <v>64504</v>
      </c>
      <c r="F1239">
        <v>1</v>
      </c>
      <c r="G1239">
        <v>2</v>
      </c>
      <c r="H1239" s="3">
        <v>41337</v>
      </c>
      <c r="I1239">
        <v>81</v>
      </c>
      <c r="J1239" s="10">
        <v>986</v>
      </c>
      <c r="K1239" s="10">
        <v>36</v>
      </c>
      <c r="L1239" s="10">
        <v>168</v>
      </c>
      <c r="M1239" s="10">
        <v>16</v>
      </c>
      <c r="N1239" s="10">
        <v>0</v>
      </c>
      <c r="O1239">
        <v>7</v>
      </c>
      <c r="P1239">
        <v>11</v>
      </c>
      <c r="Q1239">
        <v>3</v>
      </c>
      <c r="R1239">
        <v>4</v>
      </c>
      <c r="S1239">
        <v>7</v>
      </c>
      <c r="T1239" t="s">
        <v>127</v>
      </c>
    </row>
    <row r="1240" spans="1:20" x14ac:dyDescent="0.3">
      <c r="A1240">
        <v>6071</v>
      </c>
      <c r="B1240">
        <v>1989</v>
      </c>
      <c r="C1240" t="s">
        <v>28</v>
      </c>
      <c r="D1240" t="s">
        <v>31</v>
      </c>
      <c r="E1240" s="2">
        <v>81217</v>
      </c>
      <c r="F1240">
        <v>0</v>
      </c>
      <c r="G1240">
        <v>0</v>
      </c>
      <c r="H1240" s="3">
        <v>41474</v>
      </c>
      <c r="I1240">
        <v>77</v>
      </c>
      <c r="J1240" s="10">
        <v>493</v>
      </c>
      <c r="K1240" s="10">
        <v>70</v>
      </c>
      <c r="L1240" s="10">
        <v>324</v>
      </c>
      <c r="M1240" s="10">
        <v>146</v>
      </c>
      <c r="N1240" s="10">
        <v>40</v>
      </c>
      <c r="O1240">
        <v>1</v>
      </c>
      <c r="P1240">
        <v>3</v>
      </c>
      <c r="Q1240">
        <v>7</v>
      </c>
      <c r="R1240">
        <v>11</v>
      </c>
      <c r="S1240">
        <v>1</v>
      </c>
      <c r="T1240" t="s">
        <v>127</v>
      </c>
    </row>
    <row r="1241" spans="1:20" x14ac:dyDescent="0.3">
      <c r="A1241">
        <v>6072</v>
      </c>
      <c r="B1241">
        <v>1970</v>
      </c>
      <c r="C1241" t="s">
        <v>41</v>
      </c>
      <c r="D1241" t="s">
        <v>31</v>
      </c>
      <c r="E1241" s="2">
        <v>75345</v>
      </c>
      <c r="F1241">
        <v>0</v>
      </c>
      <c r="G1241">
        <v>0</v>
      </c>
      <c r="H1241" s="3">
        <v>41307</v>
      </c>
      <c r="I1241">
        <v>16</v>
      </c>
      <c r="J1241" s="10">
        <v>918</v>
      </c>
      <c r="K1241" s="10">
        <v>57</v>
      </c>
      <c r="L1241" s="10">
        <v>842</v>
      </c>
      <c r="M1241" s="10">
        <v>99</v>
      </c>
      <c r="N1241" s="10">
        <v>38</v>
      </c>
      <c r="O1241">
        <v>1</v>
      </c>
      <c r="P1241">
        <v>5</v>
      </c>
      <c r="Q1241">
        <v>8</v>
      </c>
      <c r="R1241">
        <v>6</v>
      </c>
      <c r="S1241">
        <v>3</v>
      </c>
      <c r="T1241" t="s">
        <v>127</v>
      </c>
    </row>
    <row r="1242" spans="1:20" x14ac:dyDescent="0.3">
      <c r="A1242">
        <v>6086</v>
      </c>
      <c r="B1242">
        <v>1955</v>
      </c>
      <c r="C1242" t="s">
        <v>28</v>
      </c>
      <c r="D1242" t="s">
        <v>33</v>
      </c>
      <c r="E1242" s="2">
        <v>80395</v>
      </c>
      <c r="F1242">
        <v>0</v>
      </c>
      <c r="G1242">
        <v>0</v>
      </c>
      <c r="H1242" s="3">
        <v>41601</v>
      </c>
      <c r="I1242">
        <v>62</v>
      </c>
      <c r="J1242" s="10">
        <v>445</v>
      </c>
      <c r="K1242" s="10">
        <v>25</v>
      </c>
      <c r="L1242" s="10">
        <v>706</v>
      </c>
      <c r="M1242" s="10">
        <v>80</v>
      </c>
      <c r="N1242" s="10">
        <v>76</v>
      </c>
      <c r="O1242">
        <v>1</v>
      </c>
      <c r="P1242">
        <v>6</v>
      </c>
      <c r="Q1242">
        <v>5</v>
      </c>
      <c r="R1242">
        <v>12</v>
      </c>
      <c r="S1242">
        <v>2</v>
      </c>
      <c r="T1242" t="s">
        <v>131</v>
      </c>
    </row>
    <row r="1243" spans="1:20" x14ac:dyDescent="0.3">
      <c r="A1243">
        <v>6097</v>
      </c>
      <c r="B1243">
        <v>1959</v>
      </c>
      <c r="C1243" t="s">
        <v>28</v>
      </c>
      <c r="D1243" t="s">
        <v>31</v>
      </c>
      <c r="E1243" s="2">
        <v>50664</v>
      </c>
      <c r="F1243">
        <v>1</v>
      </c>
      <c r="G1243">
        <v>1</v>
      </c>
      <c r="H1243" s="3">
        <v>41290</v>
      </c>
      <c r="I1243">
        <v>64</v>
      </c>
      <c r="J1243" s="10">
        <v>313</v>
      </c>
      <c r="K1243" s="10">
        <v>8</v>
      </c>
      <c r="L1243" s="10">
        <v>104</v>
      </c>
      <c r="M1243" s="10">
        <v>6</v>
      </c>
      <c r="N1243" s="10">
        <v>4</v>
      </c>
      <c r="O1243">
        <v>9</v>
      </c>
      <c r="P1243">
        <v>8</v>
      </c>
      <c r="Q1243">
        <v>1</v>
      </c>
      <c r="R1243">
        <v>6</v>
      </c>
      <c r="S1243">
        <v>9</v>
      </c>
      <c r="T1243" t="s">
        <v>125</v>
      </c>
    </row>
    <row r="1244" spans="1:20" x14ac:dyDescent="0.3">
      <c r="A1244">
        <v>6103</v>
      </c>
      <c r="B1244">
        <v>1948</v>
      </c>
      <c r="C1244" t="s">
        <v>28</v>
      </c>
      <c r="D1244" t="s">
        <v>33</v>
      </c>
      <c r="E1244" s="2">
        <v>42192</v>
      </c>
      <c r="F1244">
        <v>0</v>
      </c>
      <c r="G1244">
        <v>0</v>
      </c>
      <c r="H1244" s="3">
        <v>41523</v>
      </c>
      <c r="I1244">
        <v>40</v>
      </c>
      <c r="J1244" s="10">
        <v>40</v>
      </c>
      <c r="K1244" s="10">
        <v>15</v>
      </c>
      <c r="L1244" s="10">
        <v>15</v>
      </c>
      <c r="M1244" s="10">
        <v>17</v>
      </c>
      <c r="N1244" s="10">
        <v>6</v>
      </c>
      <c r="O1244">
        <v>1</v>
      </c>
      <c r="P1244">
        <v>2</v>
      </c>
      <c r="Q1244">
        <v>1</v>
      </c>
      <c r="R1244">
        <v>3</v>
      </c>
      <c r="S1244">
        <v>4</v>
      </c>
      <c r="T1244" t="s">
        <v>131</v>
      </c>
    </row>
    <row r="1245" spans="1:20" x14ac:dyDescent="0.3">
      <c r="A1245">
        <v>6116</v>
      </c>
      <c r="B1245">
        <v>1968</v>
      </c>
      <c r="C1245" t="s">
        <v>133</v>
      </c>
      <c r="D1245" t="s">
        <v>33</v>
      </c>
      <c r="E1245" s="2">
        <v>48985</v>
      </c>
      <c r="F1245">
        <v>0</v>
      </c>
      <c r="G1245">
        <v>1</v>
      </c>
      <c r="H1245" s="3">
        <v>41460</v>
      </c>
      <c r="I1245">
        <v>13</v>
      </c>
      <c r="J1245" s="10">
        <v>19</v>
      </c>
      <c r="K1245" s="10">
        <v>13</v>
      </c>
      <c r="L1245" s="10">
        <v>18</v>
      </c>
      <c r="M1245" s="10">
        <v>10</v>
      </c>
      <c r="N1245" s="10">
        <v>7</v>
      </c>
      <c r="O1245">
        <v>1</v>
      </c>
      <c r="P1245">
        <v>1</v>
      </c>
      <c r="Q1245">
        <v>1</v>
      </c>
      <c r="R1245">
        <v>3</v>
      </c>
      <c r="S1245">
        <v>3</v>
      </c>
      <c r="T1245" t="s">
        <v>127</v>
      </c>
    </row>
    <row r="1246" spans="1:20" x14ac:dyDescent="0.3">
      <c r="A1246">
        <v>6119</v>
      </c>
      <c r="B1246">
        <v>1963</v>
      </c>
      <c r="C1246" t="s">
        <v>37</v>
      </c>
      <c r="D1246" t="s">
        <v>31</v>
      </c>
      <c r="E1246" s="2">
        <v>36736</v>
      </c>
      <c r="F1246">
        <v>1</v>
      </c>
      <c r="G1246">
        <v>1</v>
      </c>
      <c r="H1246" s="3">
        <v>41404</v>
      </c>
      <c r="I1246">
        <v>52</v>
      </c>
      <c r="J1246" s="10">
        <v>10</v>
      </c>
      <c r="K1246" s="10">
        <v>0</v>
      </c>
      <c r="L1246" s="10">
        <v>3</v>
      </c>
      <c r="M1246" s="10">
        <v>0</v>
      </c>
      <c r="N1246" s="10">
        <v>0</v>
      </c>
      <c r="O1246">
        <v>1</v>
      </c>
      <c r="P1246">
        <v>1</v>
      </c>
      <c r="Q1246">
        <v>0</v>
      </c>
      <c r="R1246">
        <v>2</v>
      </c>
      <c r="S1246">
        <v>6</v>
      </c>
      <c r="T1246" t="s">
        <v>127</v>
      </c>
    </row>
    <row r="1247" spans="1:20" x14ac:dyDescent="0.3">
      <c r="A1247">
        <v>6131</v>
      </c>
      <c r="B1247">
        <v>1980</v>
      </c>
      <c r="C1247" t="s">
        <v>133</v>
      </c>
      <c r="D1247" t="s">
        <v>33</v>
      </c>
      <c r="E1247" s="2">
        <v>70829</v>
      </c>
      <c r="F1247">
        <v>1</v>
      </c>
      <c r="G1247">
        <v>1</v>
      </c>
      <c r="H1247" s="3">
        <v>41609</v>
      </c>
      <c r="I1247">
        <v>87</v>
      </c>
      <c r="J1247" s="10">
        <v>141</v>
      </c>
      <c r="K1247" s="10">
        <v>70</v>
      </c>
      <c r="L1247" s="10">
        <v>106</v>
      </c>
      <c r="M1247" s="10">
        <v>72</v>
      </c>
      <c r="N1247" s="10">
        <v>19</v>
      </c>
      <c r="O1247">
        <v>2</v>
      </c>
      <c r="P1247">
        <v>4</v>
      </c>
      <c r="Q1247">
        <v>2</v>
      </c>
      <c r="R1247">
        <v>8</v>
      </c>
      <c r="S1247">
        <v>3</v>
      </c>
      <c r="T1247" t="s">
        <v>127</v>
      </c>
    </row>
    <row r="1248" spans="1:20" x14ac:dyDescent="0.3">
      <c r="A1248">
        <v>6141</v>
      </c>
      <c r="B1248">
        <v>1972</v>
      </c>
      <c r="C1248" t="s">
        <v>41</v>
      </c>
      <c r="D1248" t="s">
        <v>31</v>
      </c>
      <c r="E1248" s="2">
        <v>49494</v>
      </c>
      <c r="F1248">
        <v>1</v>
      </c>
      <c r="G1248">
        <v>0</v>
      </c>
      <c r="H1248" s="3">
        <v>41389</v>
      </c>
      <c r="I1248">
        <v>46</v>
      </c>
      <c r="J1248" s="10">
        <v>191</v>
      </c>
      <c r="K1248" s="10">
        <v>9</v>
      </c>
      <c r="L1248" s="10">
        <v>97</v>
      </c>
      <c r="M1248" s="10">
        <v>0</v>
      </c>
      <c r="N1248" s="10">
        <v>6</v>
      </c>
      <c r="O1248">
        <v>2</v>
      </c>
      <c r="P1248">
        <v>6</v>
      </c>
      <c r="Q1248">
        <v>1</v>
      </c>
      <c r="R1248">
        <v>5</v>
      </c>
      <c r="S1248">
        <v>7</v>
      </c>
      <c r="T1248" t="s">
        <v>126</v>
      </c>
    </row>
    <row r="1249" spans="1:20" x14ac:dyDescent="0.3">
      <c r="A1249">
        <v>6142</v>
      </c>
      <c r="B1249">
        <v>1943</v>
      </c>
      <c r="C1249" t="s">
        <v>41</v>
      </c>
      <c r="D1249" t="s">
        <v>33</v>
      </c>
      <c r="E1249" s="2">
        <v>65073</v>
      </c>
      <c r="F1249">
        <v>0</v>
      </c>
      <c r="G1249">
        <v>0</v>
      </c>
      <c r="H1249" s="3">
        <v>41506</v>
      </c>
      <c r="I1249">
        <v>65</v>
      </c>
      <c r="J1249" s="10">
        <v>629</v>
      </c>
      <c r="K1249" s="10">
        <v>17</v>
      </c>
      <c r="L1249" s="10">
        <v>177</v>
      </c>
      <c r="M1249" s="10">
        <v>69</v>
      </c>
      <c r="N1249" s="10">
        <v>0</v>
      </c>
      <c r="O1249">
        <v>1</v>
      </c>
      <c r="P1249">
        <v>5</v>
      </c>
      <c r="Q1249">
        <v>3</v>
      </c>
      <c r="R1249">
        <v>5</v>
      </c>
      <c r="S1249">
        <v>2</v>
      </c>
      <c r="T1249" t="s">
        <v>127</v>
      </c>
    </row>
    <row r="1250" spans="1:20" x14ac:dyDescent="0.3">
      <c r="A1250">
        <v>6147</v>
      </c>
      <c r="B1250">
        <v>1971</v>
      </c>
      <c r="C1250" t="s">
        <v>28</v>
      </c>
      <c r="D1250" t="s">
        <v>29</v>
      </c>
      <c r="E1250" s="2">
        <v>25818</v>
      </c>
      <c r="F1250">
        <v>1</v>
      </c>
      <c r="G1250">
        <v>0</v>
      </c>
      <c r="H1250" s="3">
        <v>41200</v>
      </c>
      <c r="I1250">
        <v>51</v>
      </c>
      <c r="J1250" s="10">
        <v>5</v>
      </c>
      <c r="K1250" s="10">
        <v>2</v>
      </c>
      <c r="L1250" s="10">
        <v>8</v>
      </c>
      <c r="M1250" s="10">
        <v>2</v>
      </c>
      <c r="N1250" s="10">
        <v>2</v>
      </c>
      <c r="O1250">
        <v>1</v>
      </c>
      <c r="P1250">
        <v>0</v>
      </c>
      <c r="Q1250">
        <v>1</v>
      </c>
      <c r="R1250">
        <v>2</v>
      </c>
      <c r="S1250">
        <v>7</v>
      </c>
      <c r="T1250" t="s">
        <v>129</v>
      </c>
    </row>
    <row r="1251" spans="1:20" x14ac:dyDescent="0.3">
      <c r="A1251">
        <v>6168</v>
      </c>
      <c r="B1251">
        <v>1963</v>
      </c>
      <c r="C1251" t="s">
        <v>28</v>
      </c>
      <c r="D1251" t="s">
        <v>29</v>
      </c>
      <c r="E1251" s="2">
        <v>45146</v>
      </c>
      <c r="F1251">
        <v>1</v>
      </c>
      <c r="G1251">
        <v>1</v>
      </c>
      <c r="H1251" s="3">
        <v>41470</v>
      </c>
      <c r="I1251">
        <v>28</v>
      </c>
      <c r="J1251" s="10">
        <v>33</v>
      </c>
      <c r="K1251" s="10">
        <v>0</v>
      </c>
      <c r="L1251" s="10">
        <v>5</v>
      </c>
      <c r="M1251" s="10">
        <v>0</v>
      </c>
      <c r="N1251" s="10">
        <v>0</v>
      </c>
      <c r="O1251">
        <v>2</v>
      </c>
      <c r="P1251">
        <v>1</v>
      </c>
      <c r="Q1251">
        <v>1</v>
      </c>
      <c r="R1251">
        <v>2</v>
      </c>
      <c r="S1251">
        <v>4</v>
      </c>
      <c r="T1251" t="s">
        <v>128</v>
      </c>
    </row>
    <row r="1252" spans="1:20" x14ac:dyDescent="0.3">
      <c r="A1252">
        <v>6173</v>
      </c>
      <c r="B1252">
        <v>1979</v>
      </c>
      <c r="C1252" t="s">
        <v>28</v>
      </c>
      <c r="D1252" t="s">
        <v>35</v>
      </c>
      <c r="E1252" s="2">
        <v>77298</v>
      </c>
      <c r="F1252">
        <v>0</v>
      </c>
      <c r="G1252">
        <v>1</v>
      </c>
      <c r="H1252" s="3">
        <v>41580</v>
      </c>
      <c r="I1252">
        <v>46</v>
      </c>
      <c r="J1252" s="10">
        <v>425</v>
      </c>
      <c r="K1252" s="10">
        <v>115</v>
      </c>
      <c r="L1252" s="10">
        <v>292</v>
      </c>
      <c r="M1252" s="10">
        <v>23</v>
      </c>
      <c r="N1252" s="10">
        <v>35</v>
      </c>
      <c r="O1252">
        <v>1</v>
      </c>
      <c r="P1252">
        <v>6</v>
      </c>
      <c r="Q1252">
        <v>6</v>
      </c>
      <c r="R1252">
        <v>11</v>
      </c>
      <c r="S1252">
        <v>3</v>
      </c>
      <c r="T1252" t="s">
        <v>127</v>
      </c>
    </row>
    <row r="1253" spans="1:20" x14ac:dyDescent="0.3">
      <c r="A1253">
        <v>6177</v>
      </c>
      <c r="B1253">
        <v>1985</v>
      </c>
      <c r="C1253" t="s">
        <v>37</v>
      </c>
      <c r="D1253" t="s">
        <v>33</v>
      </c>
      <c r="E1253" s="2">
        <v>33454</v>
      </c>
      <c r="F1253">
        <v>1</v>
      </c>
      <c r="G1253">
        <v>0</v>
      </c>
      <c r="H1253" s="3">
        <v>41402</v>
      </c>
      <c r="I1253">
        <v>32</v>
      </c>
      <c r="J1253" s="10">
        <v>76</v>
      </c>
      <c r="K1253" s="10">
        <v>10</v>
      </c>
      <c r="L1253" s="10">
        <v>56</v>
      </c>
      <c r="M1253" s="10">
        <v>3</v>
      </c>
      <c r="N1253" s="10">
        <v>1</v>
      </c>
      <c r="O1253">
        <v>2</v>
      </c>
      <c r="P1253">
        <v>4</v>
      </c>
      <c r="Q1253">
        <v>0</v>
      </c>
      <c r="R1253">
        <v>4</v>
      </c>
      <c r="S1253">
        <v>8</v>
      </c>
      <c r="T1253" t="s">
        <v>130</v>
      </c>
    </row>
    <row r="1254" spans="1:20" x14ac:dyDescent="0.3">
      <c r="A1254">
        <v>6181</v>
      </c>
      <c r="B1254">
        <v>1950</v>
      </c>
      <c r="C1254" t="s">
        <v>133</v>
      </c>
      <c r="D1254" t="s">
        <v>35</v>
      </c>
      <c r="E1254" s="2">
        <v>52203</v>
      </c>
      <c r="F1254">
        <v>0</v>
      </c>
      <c r="G1254">
        <v>0</v>
      </c>
      <c r="H1254" s="3">
        <v>41121</v>
      </c>
      <c r="I1254">
        <v>36</v>
      </c>
      <c r="J1254" s="10">
        <v>488</v>
      </c>
      <c r="K1254" s="10">
        <v>21</v>
      </c>
      <c r="L1254" s="10">
        <v>238</v>
      </c>
      <c r="M1254" s="10">
        <v>56</v>
      </c>
      <c r="N1254" s="10">
        <v>108</v>
      </c>
      <c r="O1254">
        <v>1</v>
      </c>
      <c r="P1254">
        <v>8</v>
      </c>
      <c r="Q1254">
        <v>7</v>
      </c>
      <c r="R1254">
        <v>11</v>
      </c>
      <c r="S1254">
        <v>6</v>
      </c>
      <c r="T1254" t="s">
        <v>130</v>
      </c>
    </row>
    <row r="1255" spans="1:20" x14ac:dyDescent="0.3">
      <c r="A1255">
        <v>6182</v>
      </c>
      <c r="B1255">
        <v>1984</v>
      </c>
      <c r="C1255" t="s">
        <v>28</v>
      </c>
      <c r="D1255" t="s">
        <v>35</v>
      </c>
      <c r="E1255" s="2">
        <v>26646</v>
      </c>
      <c r="F1255">
        <v>1</v>
      </c>
      <c r="G1255">
        <v>0</v>
      </c>
      <c r="H1255" s="3">
        <v>41680</v>
      </c>
      <c r="I1255">
        <v>26</v>
      </c>
      <c r="J1255" s="10">
        <v>11</v>
      </c>
      <c r="K1255" s="10">
        <v>4</v>
      </c>
      <c r="L1255" s="10">
        <v>20</v>
      </c>
      <c r="M1255" s="10">
        <v>10</v>
      </c>
      <c r="N1255" s="10">
        <v>3</v>
      </c>
      <c r="O1255">
        <v>2</v>
      </c>
      <c r="P1255">
        <v>2</v>
      </c>
      <c r="Q1255">
        <v>0</v>
      </c>
      <c r="R1255">
        <v>4</v>
      </c>
      <c r="S1255">
        <v>6</v>
      </c>
      <c r="T1255" t="s">
        <v>130</v>
      </c>
    </row>
    <row r="1256" spans="1:20" x14ac:dyDescent="0.3">
      <c r="A1256">
        <v>6183</v>
      </c>
      <c r="B1256">
        <v>1962</v>
      </c>
      <c r="C1256" t="s">
        <v>41</v>
      </c>
      <c r="D1256" t="s">
        <v>33</v>
      </c>
      <c r="E1256" s="2">
        <v>58646</v>
      </c>
      <c r="F1256">
        <v>0</v>
      </c>
      <c r="G1256">
        <v>1</v>
      </c>
      <c r="H1256" s="3">
        <v>41435</v>
      </c>
      <c r="I1256">
        <v>3</v>
      </c>
      <c r="J1256" s="10">
        <v>62</v>
      </c>
      <c r="K1256" s="10">
        <v>1</v>
      </c>
      <c r="L1256" s="10">
        <v>44</v>
      </c>
      <c r="M1256" s="10">
        <v>6</v>
      </c>
      <c r="N1256" s="10">
        <v>5</v>
      </c>
      <c r="O1256">
        <v>1</v>
      </c>
      <c r="P1256">
        <v>2</v>
      </c>
      <c r="Q1256">
        <v>1</v>
      </c>
      <c r="R1256">
        <v>4</v>
      </c>
      <c r="S1256">
        <v>4</v>
      </c>
      <c r="T1256" t="s">
        <v>129</v>
      </c>
    </row>
    <row r="1257" spans="1:20" x14ac:dyDescent="0.3">
      <c r="A1257">
        <v>6184</v>
      </c>
      <c r="B1257">
        <v>1969</v>
      </c>
      <c r="C1257" t="s">
        <v>37</v>
      </c>
      <c r="D1257" t="s">
        <v>33</v>
      </c>
      <c r="E1257" s="2">
        <v>68462</v>
      </c>
      <c r="F1257">
        <v>0</v>
      </c>
      <c r="G1257">
        <v>0</v>
      </c>
      <c r="H1257" s="3">
        <v>41255</v>
      </c>
      <c r="I1257">
        <v>6</v>
      </c>
      <c r="J1257" s="10">
        <v>561</v>
      </c>
      <c r="K1257" s="10">
        <v>64</v>
      </c>
      <c r="L1257" s="10">
        <v>785</v>
      </c>
      <c r="M1257" s="10">
        <v>84</v>
      </c>
      <c r="N1257" s="10">
        <v>128</v>
      </c>
      <c r="O1257">
        <v>1</v>
      </c>
      <c r="P1257">
        <v>3</v>
      </c>
      <c r="Q1257">
        <v>3</v>
      </c>
      <c r="R1257">
        <v>8</v>
      </c>
      <c r="S1257">
        <v>1</v>
      </c>
      <c r="T1257" t="s">
        <v>127</v>
      </c>
    </row>
    <row r="1258" spans="1:20" x14ac:dyDescent="0.3">
      <c r="A1258">
        <v>6197</v>
      </c>
      <c r="B1258">
        <v>1962</v>
      </c>
      <c r="C1258" t="s">
        <v>37</v>
      </c>
      <c r="D1258" t="s">
        <v>31</v>
      </c>
      <c r="E1258" s="2">
        <v>27238</v>
      </c>
      <c r="F1258">
        <v>1</v>
      </c>
      <c r="G1258">
        <v>1</v>
      </c>
      <c r="H1258" s="3">
        <v>41384</v>
      </c>
      <c r="I1258">
        <v>39</v>
      </c>
      <c r="J1258" s="10">
        <v>37</v>
      </c>
      <c r="K1258" s="10">
        <v>0</v>
      </c>
      <c r="L1258" s="10">
        <v>17</v>
      </c>
      <c r="M1258" s="10">
        <v>0</v>
      </c>
      <c r="N1258" s="10">
        <v>0</v>
      </c>
      <c r="O1258">
        <v>3</v>
      </c>
      <c r="P1258">
        <v>3</v>
      </c>
      <c r="Q1258">
        <v>0</v>
      </c>
      <c r="R1258">
        <v>3</v>
      </c>
      <c r="S1258">
        <v>9</v>
      </c>
      <c r="T1258" t="s">
        <v>127</v>
      </c>
    </row>
    <row r="1259" spans="1:20" x14ac:dyDescent="0.3">
      <c r="A1259">
        <v>6200</v>
      </c>
      <c r="B1259">
        <v>1951</v>
      </c>
      <c r="C1259" t="s">
        <v>28</v>
      </c>
      <c r="D1259" t="s">
        <v>33</v>
      </c>
      <c r="E1259" s="2">
        <v>75903</v>
      </c>
      <c r="F1259">
        <v>0</v>
      </c>
      <c r="G1259">
        <v>1</v>
      </c>
      <c r="H1259" s="3">
        <v>41372</v>
      </c>
      <c r="I1259">
        <v>50</v>
      </c>
      <c r="J1259" s="10">
        <v>340</v>
      </c>
      <c r="K1259" s="10">
        <v>108</v>
      </c>
      <c r="L1259" s="10">
        <v>185</v>
      </c>
      <c r="M1259" s="10">
        <v>130</v>
      </c>
      <c r="N1259" s="10">
        <v>38</v>
      </c>
      <c r="O1259">
        <v>2</v>
      </c>
      <c r="P1259">
        <v>6</v>
      </c>
      <c r="Q1259">
        <v>6</v>
      </c>
      <c r="R1259">
        <v>9</v>
      </c>
      <c r="S1259">
        <v>3</v>
      </c>
      <c r="T1259" t="s">
        <v>127</v>
      </c>
    </row>
    <row r="1260" spans="1:20" x14ac:dyDescent="0.3">
      <c r="A1260">
        <v>6201</v>
      </c>
      <c r="B1260">
        <v>1978</v>
      </c>
      <c r="C1260" t="s">
        <v>28</v>
      </c>
      <c r="D1260" t="s">
        <v>31</v>
      </c>
      <c r="E1260" s="2">
        <v>38643</v>
      </c>
      <c r="F1260">
        <v>1</v>
      </c>
      <c r="G1260">
        <v>1</v>
      </c>
      <c r="H1260" s="3">
        <v>41607</v>
      </c>
      <c r="I1260">
        <v>45</v>
      </c>
      <c r="J1260" s="10">
        <v>22</v>
      </c>
      <c r="K1260" s="10">
        <v>2</v>
      </c>
      <c r="L1260" s="10">
        <v>14</v>
      </c>
      <c r="M1260" s="10">
        <v>0</v>
      </c>
      <c r="N1260" s="10">
        <v>1</v>
      </c>
      <c r="O1260">
        <v>2</v>
      </c>
      <c r="P1260">
        <v>2</v>
      </c>
      <c r="Q1260">
        <v>0</v>
      </c>
      <c r="R1260">
        <v>3</v>
      </c>
      <c r="S1260">
        <v>7</v>
      </c>
      <c r="T1260" t="s">
        <v>127</v>
      </c>
    </row>
    <row r="1261" spans="1:20" x14ac:dyDescent="0.3">
      <c r="A1261">
        <v>6202</v>
      </c>
      <c r="B1261">
        <v>1960</v>
      </c>
      <c r="C1261" t="s">
        <v>28</v>
      </c>
      <c r="D1261" t="s">
        <v>35</v>
      </c>
      <c r="E1261" s="2">
        <v>63381</v>
      </c>
      <c r="F1261">
        <v>0</v>
      </c>
      <c r="G1261">
        <v>1</v>
      </c>
      <c r="H1261" s="3">
        <v>41187</v>
      </c>
      <c r="I1261">
        <v>78</v>
      </c>
      <c r="J1261" s="10">
        <v>571</v>
      </c>
      <c r="K1261" s="10">
        <v>50</v>
      </c>
      <c r="L1261" s="10">
        <v>142</v>
      </c>
      <c r="M1261" s="10">
        <v>33</v>
      </c>
      <c r="N1261" s="10">
        <v>50</v>
      </c>
      <c r="O1261">
        <v>4</v>
      </c>
      <c r="P1261">
        <v>4</v>
      </c>
      <c r="Q1261">
        <v>5</v>
      </c>
      <c r="R1261">
        <v>13</v>
      </c>
      <c r="S1261">
        <v>2</v>
      </c>
      <c r="T1261" t="s">
        <v>127</v>
      </c>
    </row>
    <row r="1262" spans="1:20" x14ac:dyDescent="0.3">
      <c r="A1262">
        <v>6203</v>
      </c>
      <c r="B1262">
        <v>1947</v>
      </c>
      <c r="C1262" t="s">
        <v>28</v>
      </c>
      <c r="D1262" t="s">
        <v>35</v>
      </c>
      <c r="E1262" s="2">
        <v>74485</v>
      </c>
      <c r="F1262">
        <v>0</v>
      </c>
      <c r="G1262">
        <v>0</v>
      </c>
      <c r="H1262" s="3">
        <v>41510</v>
      </c>
      <c r="I1262">
        <v>58</v>
      </c>
      <c r="J1262" s="10">
        <v>499</v>
      </c>
      <c r="K1262" s="10">
        <v>149</v>
      </c>
      <c r="L1262" s="10">
        <v>815</v>
      </c>
      <c r="M1262" s="10">
        <v>173</v>
      </c>
      <c r="N1262" s="10">
        <v>49</v>
      </c>
      <c r="O1262">
        <v>1</v>
      </c>
      <c r="P1262">
        <v>6</v>
      </c>
      <c r="Q1262">
        <v>7</v>
      </c>
      <c r="R1262">
        <v>12</v>
      </c>
      <c r="S1262">
        <v>3</v>
      </c>
      <c r="T1262" t="s">
        <v>127</v>
      </c>
    </row>
    <row r="1263" spans="1:20" x14ac:dyDescent="0.3">
      <c r="A1263">
        <v>6205</v>
      </c>
      <c r="B1263">
        <v>1967</v>
      </c>
      <c r="C1263" t="s">
        <v>41</v>
      </c>
      <c r="D1263" t="s">
        <v>31</v>
      </c>
      <c r="E1263" s="2">
        <v>32557</v>
      </c>
      <c r="F1263">
        <v>1</v>
      </c>
      <c r="G1263">
        <v>0</v>
      </c>
      <c r="H1263" s="3">
        <v>41694</v>
      </c>
      <c r="I1263">
        <v>13</v>
      </c>
      <c r="J1263" s="10">
        <v>34</v>
      </c>
      <c r="K1263" s="10">
        <v>3</v>
      </c>
      <c r="L1263" s="10">
        <v>29</v>
      </c>
      <c r="M1263" s="10">
        <v>0</v>
      </c>
      <c r="N1263" s="10">
        <v>4</v>
      </c>
      <c r="O1263">
        <v>3</v>
      </c>
      <c r="P1263">
        <v>2</v>
      </c>
      <c r="Q1263">
        <v>1</v>
      </c>
      <c r="R1263">
        <v>3</v>
      </c>
      <c r="S1263">
        <v>5</v>
      </c>
      <c r="T1263" t="s">
        <v>126</v>
      </c>
    </row>
    <row r="1264" spans="1:20" x14ac:dyDescent="0.3">
      <c r="A1264">
        <v>6211</v>
      </c>
      <c r="B1264">
        <v>1976</v>
      </c>
      <c r="C1264" t="s">
        <v>37</v>
      </c>
      <c r="D1264" t="s">
        <v>35</v>
      </c>
      <c r="E1264" s="2">
        <v>37395</v>
      </c>
      <c r="F1264">
        <v>1</v>
      </c>
      <c r="G1264">
        <v>0</v>
      </c>
      <c r="H1264" s="3">
        <v>41761</v>
      </c>
      <c r="I1264">
        <v>47</v>
      </c>
      <c r="J1264" s="10">
        <v>18</v>
      </c>
      <c r="K1264" s="10">
        <v>0</v>
      </c>
      <c r="L1264" s="10">
        <v>9</v>
      </c>
      <c r="M1264" s="10">
        <v>0</v>
      </c>
      <c r="N1264" s="10">
        <v>1</v>
      </c>
      <c r="O1264">
        <v>1</v>
      </c>
      <c r="P1264">
        <v>1</v>
      </c>
      <c r="Q1264">
        <v>0</v>
      </c>
      <c r="R1264">
        <v>3</v>
      </c>
      <c r="S1264">
        <v>6</v>
      </c>
      <c r="T1264" t="s">
        <v>127</v>
      </c>
    </row>
    <row r="1265" spans="1:20" x14ac:dyDescent="0.3">
      <c r="A1265">
        <v>6214</v>
      </c>
      <c r="B1265">
        <v>1982</v>
      </c>
      <c r="C1265" t="s">
        <v>41</v>
      </c>
      <c r="D1265" t="s">
        <v>33</v>
      </c>
      <c r="E1265" s="2">
        <v>43815</v>
      </c>
      <c r="F1265">
        <v>1</v>
      </c>
      <c r="G1265">
        <v>0</v>
      </c>
      <c r="H1265" s="3">
        <v>41369</v>
      </c>
      <c r="I1265">
        <v>53</v>
      </c>
      <c r="J1265" s="10">
        <v>14</v>
      </c>
      <c r="K1265" s="10">
        <v>10</v>
      </c>
      <c r="L1265" s="10">
        <v>29</v>
      </c>
      <c r="M1265" s="10">
        <v>4</v>
      </c>
      <c r="N1265" s="10">
        <v>7</v>
      </c>
      <c r="O1265">
        <v>1</v>
      </c>
      <c r="P1265">
        <v>2</v>
      </c>
      <c r="Q1265">
        <v>0</v>
      </c>
      <c r="R1265">
        <v>3</v>
      </c>
      <c r="S1265">
        <v>6</v>
      </c>
      <c r="T1265" t="s">
        <v>127</v>
      </c>
    </row>
    <row r="1266" spans="1:20" x14ac:dyDescent="0.3">
      <c r="A1266">
        <v>6215</v>
      </c>
      <c r="B1266">
        <v>1977</v>
      </c>
      <c r="C1266" t="s">
        <v>28</v>
      </c>
      <c r="D1266" t="s">
        <v>33</v>
      </c>
      <c r="E1266" s="2">
        <v>31353</v>
      </c>
      <c r="F1266">
        <v>1</v>
      </c>
      <c r="G1266">
        <v>1</v>
      </c>
      <c r="H1266" s="3">
        <v>41637</v>
      </c>
      <c r="I1266">
        <v>24</v>
      </c>
      <c r="J1266" s="10">
        <v>10</v>
      </c>
      <c r="K1266" s="10">
        <v>0</v>
      </c>
      <c r="L1266" s="10">
        <v>10</v>
      </c>
      <c r="M1266" s="10">
        <v>3</v>
      </c>
      <c r="N1266" s="10">
        <v>1</v>
      </c>
      <c r="O1266">
        <v>2</v>
      </c>
      <c r="P1266">
        <v>1</v>
      </c>
      <c r="Q1266">
        <v>1</v>
      </c>
      <c r="R1266">
        <v>2</v>
      </c>
      <c r="S1266">
        <v>8</v>
      </c>
      <c r="T1266" t="s">
        <v>125</v>
      </c>
    </row>
    <row r="1267" spans="1:20" x14ac:dyDescent="0.3">
      <c r="A1267">
        <v>6218</v>
      </c>
      <c r="B1267">
        <v>1965</v>
      </c>
      <c r="C1267" t="s">
        <v>28</v>
      </c>
      <c r="D1267" t="s">
        <v>33</v>
      </c>
      <c r="E1267" s="2">
        <v>59594</v>
      </c>
      <c r="F1267">
        <v>0</v>
      </c>
      <c r="G1267">
        <v>1</v>
      </c>
      <c r="H1267" s="3">
        <v>41202</v>
      </c>
      <c r="I1267">
        <v>74</v>
      </c>
      <c r="J1267" s="10">
        <v>457</v>
      </c>
      <c r="K1267" s="10">
        <v>4</v>
      </c>
      <c r="L1267" s="10">
        <v>29</v>
      </c>
      <c r="M1267" s="10">
        <v>0</v>
      </c>
      <c r="N1267" s="10">
        <v>0</v>
      </c>
      <c r="O1267">
        <v>1</v>
      </c>
      <c r="P1267">
        <v>8</v>
      </c>
      <c r="Q1267">
        <v>1</v>
      </c>
      <c r="R1267">
        <v>7</v>
      </c>
      <c r="S1267">
        <v>7</v>
      </c>
      <c r="T1267" t="s">
        <v>127</v>
      </c>
    </row>
    <row r="1268" spans="1:20" x14ac:dyDescent="0.3">
      <c r="A1268">
        <v>6222</v>
      </c>
      <c r="B1268">
        <v>1967</v>
      </c>
      <c r="C1268" t="s">
        <v>28</v>
      </c>
      <c r="D1268" t="s">
        <v>33</v>
      </c>
      <c r="E1268" s="2">
        <v>22574</v>
      </c>
      <c r="F1268">
        <v>2</v>
      </c>
      <c r="G1268">
        <v>1</v>
      </c>
      <c r="H1268" s="3">
        <v>41575</v>
      </c>
      <c r="I1268">
        <v>28</v>
      </c>
      <c r="J1268" s="10">
        <v>25</v>
      </c>
      <c r="K1268" s="10">
        <v>0</v>
      </c>
      <c r="L1268" s="10">
        <v>8</v>
      </c>
      <c r="M1268" s="10">
        <v>2</v>
      </c>
      <c r="N1268" s="10">
        <v>0</v>
      </c>
      <c r="O1268">
        <v>2</v>
      </c>
      <c r="P1268">
        <v>2</v>
      </c>
      <c r="Q1268">
        <v>0</v>
      </c>
      <c r="R1268">
        <v>3</v>
      </c>
      <c r="S1268">
        <v>7</v>
      </c>
      <c r="T1268" t="s">
        <v>127</v>
      </c>
    </row>
    <row r="1269" spans="1:20" x14ac:dyDescent="0.3">
      <c r="A1269">
        <v>6230</v>
      </c>
      <c r="B1269">
        <v>1971</v>
      </c>
      <c r="C1269" t="s">
        <v>28</v>
      </c>
      <c r="D1269" t="s">
        <v>29</v>
      </c>
      <c r="E1269" s="2">
        <v>44421</v>
      </c>
      <c r="F1269">
        <v>1</v>
      </c>
      <c r="G1269">
        <v>1</v>
      </c>
      <c r="H1269" s="3">
        <v>41320</v>
      </c>
      <c r="I1269">
        <v>53</v>
      </c>
      <c r="J1269" s="10">
        <v>110</v>
      </c>
      <c r="K1269" s="10">
        <v>5</v>
      </c>
      <c r="L1269" s="10">
        <v>59</v>
      </c>
      <c r="M1269" s="10">
        <v>7</v>
      </c>
      <c r="N1269" s="10">
        <v>1</v>
      </c>
      <c r="O1269">
        <v>5</v>
      </c>
      <c r="P1269">
        <v>5</v>
      </c>
      <c r="Q1269">
        <v>0</v>
      </c>
      <c r="R1269">
        <v>4</v>
      </c>
      <c r="S1269">
        <v>8</v>
      </c>
      <c r="T1269" t="s">
        <v>127</v>
      </c>
    </row>
    <row r="1270" spans="1:20" x14ac:dyDescent="0.3">
      <c r="A1270">
        <v>6233</v>
      </c>
      <c r="B1270">
        <v>1976</v>
      </c>
      <c r="C1270" t="s">
        <v>28</v>
      </c>
      <c r="D1270" t="s">
        <v>33</v>
      </c>
      <c r="E1270" s="2">
        <v>65991</v>
      </c>
      <c r="F1270">
        <v>0</v>
      </c>
      <c r="G1270">
        <v>1</v>
      </c>
      <c r="H1270" s="3">
        <v>41159</v>
      </c>
      <c r="I1270">
        <v>21</v>
      </c>
      <c r="J1270" s="10">
        <v>507</v>
      </c>
      <c r="K1270" s="10">
        <v>19</v>
      </c>
      <c r="L1270" s="10">
        <v>364</v>
      </c>
      <c r="M1270" s="10">
        <v>25</v>
      </c>
      <c r="N1270" s="10">
        <v>47</v>
      </c>
      <c r="O1270">
        <v>3</v>
      </c>
      <c r="P1270">
        <v>9</v>
      </c>
      <c r="Q1270">
        <v>5</v>
      </c>
      <c r="R1270">
        <v>10</v>
      </c>
      <c r="S1270">
        <v>7</v>
      </c>
      <c r="T1270" t="s">
        <v>127</v>
      </c>
    </row>
    <row r="1271" spans="1:20" x14ac:dyDescent="0.3">
      <c r="A1271">
        <v>6237</v>
      </c>
      <c r="B1271">
        <v>1966</v>
      </c>
      <c r="C1271" t="s">
        <v>37</v>
      </c>
      <c r="D1271" t="s">
        <v>31</v>
      </c>
      <c r="E1271" s="2">
        <v>7144</v>
      </c>
      <c r="F1271">
        <v>0</v>
      </c>
      <c r="G1271">
        <v>2</v>
      </c>
      <c r="H1271" s="3">
        <v>41615</v>
      </c>
      <c r="I1271">
        <v>92</v>
      </c>
      <c r="J1271" s="10">
        <v>81</v>
      </c>
      <c r="K1271" s="10">
        <v>4</v>
      </c>
      <c r="L1271" s="10">
        <v>33</v>
      </c>
      <c r="M1271" s="10">
        <v>5</v>
      </c>
      <c r="N1271" s="10">
        <v>2</v>
      </c>
      <c r="O1271">
        <v>0</v>
      </c>
      <c r="P1271">
        <v>23</v>
      </c>
      <c r="Q1271">
        <v>1</v>
      </c>
      <c r="R1271">
        <v>1</v>
      </c>
      <c r="S1271">
        <v>0</v>
      </c>
      <c r="T1271" t="s">
        <v>127</v>
      </c>
    </row>
    <row r="1272" spans="1:20" x14ac:dyDescent="0.3">
      <c r="A1272">
        <v>6245</v>
      </c>
      <c r="B1272">
        <v>1950</v>
      </c>
      <c r="C1272" t="s">
        <v>37</v>
      </c>
      <c r="D1272" t="s">
        <v>35</v>
      </c>
      <c r="E1272" s="2">
        <v>59292</v>
      </c>
      <c r="F1272">
        <v>0</v>
      </c>
      <c r="G1272">
        <v>1</v>
      </c>
      <c r="H1272" s="3">
        <v>41438</v>
      </c>
      <c r="I1272">
        <v>71</v>
      </c>
      <c r="J1272" s="10">
        <v>378</v>
      </c>
      <c r="K1272" s="10">
        <v>14</v>
      </c>
      <c r="L1272" s="10">
        <v>68</v>
      </c>
      <c r="M1272" s="10">
        <v>19</v>
      </c>
      <c r="N1272" s="10">
        <v>14</v>
      </c>
      <c r="O1272">
        <v>2</v>
      </c>
      <c r="P1272">
        <v>3</v>
      </c>
      <c r="Q1272">
        <v>5</v>
      </c>
      <c r="R1272">
        <v>8</v>
      </c>
      <c r="S1272">
        <v>3</v>
      </c>
      <c r="T1272" t="s">
        <v>127</v>
      </c>
    </row>
    <row r="1273" spans="1:20" x14ac:dyDescent="0.3">
      <c r="A1273">
        <v>6246</v>
      </c>
      <c r="B1273">
        <v>1953</v>
      </c>
      <c r="C1273" t="s">
        <v>28</v>
      </c>
      <c r="D1273" t="s">
        <v>31</v>
      </c>
      <c r="E1273" s="2">
        <v>73892</v>
      </c>
      <c r="F1273">
        <v>0</v>
      </c>
      <c r="G1273">
        <v>0</v>
      </c>
      <c r="H1273" s="3">
        <v>41591</v>
      </c>
      <c r="I1273">
        <v>40</v>
      </c>
      <c r="J1273" s="10">
        <v>703</v>
      </c>
      <c r="K1273" s="10">
        <v>102</v>
      </c>
      <c r="L1273" s="10">
        <v>601</v>
      </c>
      <c r="M1273" s="10">
        <v>0</v>
      </c>
      <c r="N1273" s="10">
        <v>58</v>
      </c>
      <c r="O1273">
        <v>1</v>
      </c>
      <c r="P1273">
        <v>3</v>
      </c>
      <c r="Q1273">
        <v>11</v>
      </c>
      <c r="R1273">
        <v>8</v>
      </c>
      <c r="S1273">
        <v>1</v>
      </c>
      <c r="T1273" t="s">
        <v>126</v>
      </c>
    </row>
    <row r="1274" spans="1:20" x14ac:dyDescent="0.3">
      <c r="A1274">
        <v>6248</v>
      </c>
      <c r="B1274">
        <v>1947</v>
      </c>
      <c r="C1274" t="s">
        <v>41</v>
      </c>
      <c r="D1274" t="s">
        <v>31</v>
      </c>
      <c r="E1274" s="2">
        <v>91712</v>
      </c>
      <c r="F1274">
        <v>0</v>
      </c>
      <c r="G1274">
        <v>0</v>
      </c>
      <c r="H1274" s="3">
        <v>41564</v>
      </c>
      <c r="I1274">
        <v>47</v>
      </c>
      <c r="J1274" s="10">
        <v>1276</v>
      </c>
      <c r="K1274" s="10">
        <v>24</v>
      </c>
      <c r="L1274" s="10">
        <v>746</v>
      </c>
      <c r="M1274" s="10">
        <v>94</v>
      </c>
      <c r="N1274" s="10">
        <v>29</v>
      </c>
      <c r="O1274">
        <v>0</v>
      </c>
      <c r="P1274">
        <v>9</v>
      </c>
      <c r="Q1274">
        <v>7</v>
      </c>
      <c r="R1274">
        <v>11</v>
      </c>
      <c r="S1274">
        <v>3</v>
      </c>
      <c r="T1274" t="s">
        <v>127</v>
      </c>
    </row>
    <row r="1275" spans="1:20" x14ac:dyDescent="0.3">
      <c r="A1275">
        <v>6250</v>
      </c>
      <c r="B1275">
        <v>1949</v>
      </c>
      <c r="C1275" t="s">
        <v>37</v>
      </c>
      <c r="D1275" t="s">
        <v>42</v>
      </c>
      <c r="E1275" s="2">
        <v>54356</v>
      </c>
      <c r="F1275">
        <v>0</v>
      </c>
      <c r="G1275">
        <v>1</v>
      </c>
      <c r="H1275" s="3">
        <v>41232</v>
      </c>
      <c r="I1275">
        <v>62</v>
      </c>
      <c r="J1275" s="10">
        <v>710</v>
      </c>
      <c r="K1275" s="10">
        <v>15</v>
      </c>
      <c r="L1275" s="10">
        <v>30</v>
      </c>
      <c r="M1275" s="10">
        <v>20</v>
      </c>
      <c r="N1275" s="10">
        <v>0</v>
      </c>
      <c r="O1275">
        <v>3</v>
      </c>
      <c r="P1275">
        <v>11</v>
      </c>
      <c r="Q1275">
        <v>2</v>
      </c>
      <c r="R1275">
        <v>8</v>
      </c>
      <c r="S1275">
        <v>8</v>
      </c>
      <c r="T1275" t="s">
        <v>127</v>
      </c>
    </row>
    <row r="1276" spans="1:20" x14ac:dyDescent="0.3">
      <c r="A1276">
        <v>6255</v>
      </c>
      <c r="B1276">
        <v>1952</v>
      </c>
      <c r="C1276" t="s">
        <v>41</v>
      </c>
      <c r="D1276" t="s">
        <v>35</v>
      </c>
      <c r="E1276" s="2">
        <v>70545</v>
      </c>
      <c r="F1276">
        <v>0</v>
      </c>
      <c r="G1276">
        <v>1</v>
      </c>
      <c r="H1276" s="3">
        <v>41793</v>
      </c>
      <c r="I1276">
        <v>29</v>
      </c>
      <c r="J1276" s="10">
        <v>138</v>
      </c>
      <c r="K1276" s="10">
        <v>39</v>
      </c>
      <c r="L1276" s="10">
        <v>63</v>
      </c>
      <c r="M1276" s="10">
        <v>55</v>
      </c>
      <c r="N1276" s="10">
        <v>18</v>
      </c>
      <c r="O1276">
        <v>1</v>
      </c>
      <c r="P1276">
        <v>4</v>
      </c>
      <c r="Q1276">
        <v>1</v>
      </c>
      <c r="R1276">
        <v>7</v>
      </c>
      <c r="S1276">
        <v>2</v>
      </c>
      <c r="T1276" t="s">
        <v>131</v>
      </c>
    </row>
    <row r="1277" spans="1:20" x14ac:dyDescent="0.3">
      <c r="A1277">
        <v>6257</v>
      </c>
      <c r="B1277">
        <v>1976</v>
      </c>
      <c r="C1277" t="s">
        <v>41</v>
      </c>
      <c r="D1277" t="s">
        <v>31</v>
      </c>
      <c r="E1277" s="2">
        <v>60482</v>
      </c>
      <c r="F1277">
        <v>0</v>
      </c>
      <c r="G1277">
        <v>1</v>
      </c>
      <c r="H1277" s="3">
        <v>41297</v>
      </c>
      <c r="I1277">
        <v>81</v>
      </c>
      <c r="J1277" s="10">
        <v>255</v>
      </c>
      <c r="K1277" s="10">
        <v>43</v>
      </c>
      <c r="L1277" s="10">
        <v>134</v>
      </c>
      <c r="M1277" s="10">
        <v>37</v>
      </c>
      <c r="N1277" s="10">
        <v>14</v>
      </c>
      <c r="O1277">
        <v>1</v>
      </c>
      <c r="P1277">
        <v>7</v>
      </c>
      <c r="Q1277">
        <v>2</v>
      </c>
      <c r="R1277">
        <v>7</v>
      </c>
      <c r="S1277">
        <v>7</v>
      </c>
      <c r="T1277" t="s">
        <v>125</v>
      </c>
    </row>
    <row r="1278" spans="1:20" x14ac:dyDescent="0.3">
      <c r="A1278">
        <v>6260</v>
      </c>
      <c r="B1278">
        <v>1955</v>
      </c>
      <c r="C1278" t="s">
        <v>41</v>
      </c>
      <c r="D1278" t="s">
        <v>35</v>
      </c>
      <c r="E1278" s="2">
        <v>82384</v>
      </c>
      <c r="F1278">
        <v>0</v>
      </c>
      <c r="G1278">
        <v>0</v>
      </c>
      <c r="H1278" s="3">
        <v>41232</v>
      </c>
      <c r="I1278">
        <v>55</v>
      </c>
      <c r="J1278" s="10">
        <v>984</v>
      </c>
      <c r="K1278" s="10">
        <v>51</v>
      </c>
      <c r="L1278" s="10">
        <v>432</v>
      </c>
      <c r="M1278" s="10">
        <v>180</v>
      </c>
      <c r="N1278" s="10">
        <v>120</v>
      </c>
      <c r="O1278">
        <v>1</v>
      </c>
      <c r="P1278">
        <v>3</v>
      </c>
      <c r="Q1278">
        <v>10</v>
      </c>
      <c r="R1278">
        <v>13</v>
      </c>
      <c r="S1278">
        <v>1</v>
      </c>
      <c r="T1278" t="s">
        <v>131</v>
      </c>
    </row>
    <row r="1279" spans="1:20" x14ac:dyDescent="0.3">
      <c r="A1279">
        <v>6261</v>
      </c>
      <c r="B1279">
        <v>1979</v>
      </c>
      <c r="C1279" t="s">
        <v>28</v>
      </c>
      <c r="D1279" t="s">
        <v>33</v>
      </c>
      <c r="E1279" s="2">
        <v>58025</v>
      </c>
      <c r="F1279">
        <v>0</v>
      </c>
      <c r="G1279">
        <v>1</v>
      </c>
      <c r="H1279" s="3">
        <v>41604</v>
      </c>
      <c r="I1279">
        <v>81</v>
      </c>
      <c r="J1279" s="10">
        <v>270</v>
      </c>
      <c r="K1279" s="10">
        <v>31</v>
      </c>
      <c r="L1279" s="10">
        <v>88</v>
      </c>
      <c r="M1279" s="10">
        <v>11</v>
      </c>
      <c r="N1279" s="10">
        <v>48</v>
      </c>
      <c r="O1279">
        <v>3</v>
      </c>
      <c r="P1279">
        <v>3</v>
      </c>
      <c r="Q1279">
        <v>2</v>
      </c>
      <c r="R1279">
        <v>10</v>
      </c>
      <c r="S1279">
        <v>4</v>
      </c>
      <c r="T1279" t="s">
        <v>128</v>
      </c>
    </row>
    <row r="1280" spans="1:20" x14ac:dyDescent="0.3">
      <c r="A1280">
        <v>6262</v>
      </c>
      <c r="B1280">
        <v>1962</v>
      </c>
      <c r="C1280" t="s">
        <v>41</v>
      </c>
      <c r="D1280" t="s">
        <v>31</v>
      </c>
      <c r="E1280" s="2">
        <v>72217</v>
      </c>
      <c r="F1280">
        <v>0</v>
      </c>
      <c r="G1280">
        <v>0</v>
      </c>
      <c r="H1280" s="3">
        <v>41374</v>
      </c>
      <c r="I1280">
        <v>93</v>
      </c>
      <c r="J1280" s="10">
        <v>816</v>
      </c>
      <c r="K1280" s="10">
        <v>42</v>
      </c>
      <c r="L1280" s="10">
        <v>450</v>
      </c>
      <c r="M1280" s="10">
        <v>55</v>
      </c>
      <c r="N1280" s="10">
        <v>56</v>
      </c>
      <c r="O1280">
        <v>1</v>
      </c>
      <c r="P1280">
        <v>3</v>
      </c>
      <c r="Q1280">
        <v>10</v>
      </c>
      <c r="R1280">
        <v>8</v>
      </c>
      <c r="S1280">
        <v>2</v>
      </c>
      <c r="T1280" t="s">
        <v>129</v>
      </c>
    </row>
    <row r="1281" spans="1:20" x14ac:dyDescent="0.3">
      <c r="A1281">
        <v>6263</v>
      </c>
      <c r="B1281">
        <v>1968</v>
      </c>
      <c r="C1281" t="s">
        <v>28</v>
      </c>
      <c r="D1281" t="s">
        <v>35</v>
      </c>
      <c r="E1281" s="2">
        <v>35322</v>
      </c>
      <c r="F1281">
        <v>1</v>
      </c>
      <c r="G1281">
        <v>2</v>
      </c>
      <c r="H1281" s="3">
        <v>41143</v>
      </c>
      <c r="I1281">
        <v>34</v>
      </c>
      <c r="J1281" s="10">
        <v>28</v>
      </c>
      <c r="K1281" s="10">
        <v>9</v>
      </c>
      <c r="L1281" s="10">
        <v>37</v>
      </c>
      <c r="M1281" s="10">
        <v>12</v>
      </c>
      <c r="N1281" s="10">
        <v>7</v>
      </c>
      <c r="O1281">
        <v>3</v>
      </c>
      <c r="P1281">
        <v>2</v>
      </c>
      <c r="Q1281">
        <v>0</v>
      </c>
      <c r="R1281">
        <v>4</v>
      </c>
      <c r="S1281">
        <v>8</v>
      </c>
      <c r="T1281" t="s">
        <v>127</v>
      </c>
    </row>
    <row r="1282" spans="1:20" x14ac:dyDescent="0.3">
      <c r="A1282">
        <v>6271</v>
      </c>
      <c r="B1282">
        <v>1952</v>
      </c>
      <c r="C1282" t="s">
        <v>37</v>
      </c>
      <c r="D1282" t="s">
        <v>33</v>
      </c>
      <c r="E1282" s="2">
        <v>50870</v>
      </c>
      <c r="F1282">
        <v>0</v>
      </c>
      <c r="G1282">
        <v>1</v>
      </c>
      <c r="H1282" s="3">
        <v>41809</v>
      </c>
      <c r="I1282">
        <v>13</v>
      </c>
      <c r="J1282" s="10">
        <v>53</v>
      </c>
      <c r="K1282" s="10">
        <v>0</v>
      </c>
      <c r="L1282" s="10">
        <v>8</v>
      </c>
      <c r="M1282" s="10">
        <v>0</v>
      </c>
      <c r="N1282" s="10">
        <v>0</v>
      </c>
      <c r="O1282">
        <v>1</v>
      </c>
      <c r="P1282">
        <v>2</v>
      </c>
      <c r="Q1282">
        <v>0</v>
      </c>
      <c r="R1282">
        <v>3</v>
      </c>
      <c r="S1282">
        <v>5</v>
      </c>
      <c r="T1282" t="s">
        <v>127</v>
      </c>
    </row>
    <row r="1283" spans="1:20" x14ac:dyDescent="0.3">
      <c r="A1283">
        <v>6274</v>
      </c>
      <c r="B1283">
        <v>1948</v>
      </c>
      <c r="C1283" t="s">
        <v>41</v>
      </c>
      <c r="D1283" t="s">
        <v>33</v>
      </c>
      <c r="E1283" s="2">
        <v>83790</v>
      </c>
      <c r="F1283">
        <v>0</v>
      </c>
      <c r="G1283">
        <v>0</v>
      </c>
      <c r="H1283" s="3">
        <v>41593</v>
      </c>
      <c r="I1283">
        <v>81</v>
      </c>
      <c r="J1283" s="10">
        <v>1076</v>
      </c>
      <c r="K1283" s="10">
        <v>16</v>
      </c>
      <c r="L1283" s="10">
        <v>417</v>
      </c>
      <c r="M1283" s="10">
        <v>42</v>
      </c>
      <c r="N1283" s="10">
        <v>48</v>
      </c>
      <c r="O1283">
        <v>1</v>
      </c>
      <c r="P1283">
        <v>8</v>
      </c>
      <c r="Q1283">
        <v>10</v>
      </c>
      <c r="R1283">
        <v>6</v>
      </c>
      <c r="S1283">
        <v>3</v>
      </c>
      <c r="T1283" t="s">
        <v>125</v>
      </c>
    </row>
    <row r="1284" spans="1:20" x14ac:dyDescent="0.3">
      <c r="A1284">
        <v>6281</v>
      </c>
      <c r="B1284">
        <v>1966</v>
      </c>
      <c r="C1284" t="s">
        <v>28</v>
      </c>
      <c r="D1284" t="s">
        <v>29</v>
      </c>
      <c r="E1284" s="2">
        <v>55686</v>
      </c>
      <c r="F1284">
        <v>0</v>
      </c>
      <c r="G1284">
        <v>1</v>
      </c>
      <c r="H1284" s="3">
        <v>41319</v>
      </c>
      <c r="I1284">
        <v>27</v>
      </c>
      <c r="J1284" s="10">
        <v>673</v>
      </c>
      <c r="K1284" s="10">
        <v>0</v>
      </c>
      <c r="L1284" s="10">
        <v>199</v>
      </c>
      <c r="M1284" s="10">
        <v>37</v>
      </c>
      <c r="N1284" s="10">
        <v>47</v>
      </c>
      <c r="O1284">
        <v>2</v>
      </c>
      <c r="P1284">
        <v>6</v>
      </c>
      <c r="Q1284">
        <v>3</v>
      </c>
      <c r="R1284">
        <v>5</v>
      </c>
      <c r="S1284">
        <v>4</v>
      </c>
      <c r="T1284" t="s">
        <v>127</v>
      </c>
    </row>
    <row r="1285" spans="1:20" x14ac:dyDescent="0.3">
      <c r="A1285">
        <v>6283</v>
      </c>
      <c r="B1285">
        <v>1968</v>
      </c>
      <c r="C1285" t="s">
        <v>41</v>
      </c>
      <c r="D1285" t="s">
        <v>29</v>
      </c>
      <c r="E1285" s="2">
        <v>63841</v>
      </c>
      <c r="F1285">
        <v>0</v>
      </c>
      <c r="G1285">
        <v>1</v>
      </c>
      <c r="H1285" s="3">
        <v>41385</v>
      </c>
      <c r="I1285">
        <v>64</v>
      </c>
      <c r="J1285" s="10">
        <v>635</v>
      </c>
      <c r="K1285" s="10">
        <v>15</v>
      </c>
      <c r="L1285" s="10">
        <v>100</v>
      </c>
      <c r="M1285" s="10">
        <v>20</v>
      </c>
      <c r="N1285" s="10">
        <v>7</v>
      </c>
      <c r="O1285">
        <v>1</v>
      </c>
      <c r="P1285">
        <v>9</v>
      </c>
      <c r="Q1285">
        <v>3</v>
      </c>
      <c r="R1285">
        <v>9</v>
      </c>
      <c r="S1285">
        <v>6</v>
      </c>
      <c r="T1285" t="s">
        <v>127</v>
      </c>
    </row>
    <row r="1286" spans="1:20" x14ac:dyDescent="0.3">
      <c r="A1286">
        <v>6287</v>
      </c>
      <c r="B1286">
        <v>1986</v>
      </c>
      <c r="C1286" t="s">
        <v>28</v>
      </c>
      <c r="D1286" t="s">
        <v>35</v>
      </c>
      <c r="E1286" s="2">
        <v>34728</v>
      </c>
      <c r="F1286">
        <v>1</v>
      </c>
      <c r="G1286">
        <v>0</v>
      </c>
      <c r="H1286" s="3">
        <v>41485</v>
      </c>
      <c r="I1286">
        <v>2</v>
      </c>
      <c r="J1286" s="10">
        <v>14</v>
      </c>
      <c r="K1286" s="10">
        <v>0</v>
      </c>
      <c r="L1286" s="10">
        <v>16</v>
      </c>
      <c r="M1286" s="10">
        <v>0</v>
      </c>
      <c r="N1286" s="10">
        <v>0</v>
      </c>
      <c r="O1286">
        <v>1</v>
      </c>
      <c r="P1286">
        <v>1</v>
      </c>
      <c r="Q1286">
        <v>1</v>
      </c>
      <c r="R1286">
        <v>2</v>
      </c>
      <c r="S1286">
        <v>6</v>
      </c>
      <c r="T1286" t="s">
        <v>127</v>
      </c>
    </row>
    <row r="1287" spans="1:20" x14ac:dyDescent="0.3">
      <c r="A1287">
        <v>6289</v>
      </c>
      <c r="B1287">
        <v>1951</v>
      </c>
      <c r="C1287" t="s">
        <v>41</v>
      </c>
      <c r="D1287" t="s">
        <v>35</v>
      </c>
      <c r="E1287" s="2">
        <v>59385</v>
      </c>
      <c r="F1287">
        <v>1</v>
      </c>
      <c r="G1287">
        <v>1</v>
      </c>
      <c r="H1287" s="3">
        <v>41392</v>
      </c>
      <c r="I1287">
        <v>85</v>
      </c>
      <c r="J1287" s="10">
        <v>135</v>
      </c>
      <c r="K1287" s="10">
        <v>0</v>
      </c>
      <c r="L1287" s="10">
        <v>10</v>
      </c>
      <c r="M1287" s="10">
        <v>0</v>
      </c>
      <c r="N1287" s="10">
        <v>4</v>
      </c>
      <c r="O1287">
        <v>2</v>
      </c>
      <c r="P1287">
        <v>3</v>
      </c>
      <c r="Q1287">
        <v>1</v>
      </c>
      <c r="R1287">
        <v>4</v>
      </c>
      <c r="S1287">
        <v>5</v>
      </c>
      <c r="T1287" t="s">
        <v>127</v>
      </c>
    </row>
    <row r="1288" spans="1:20" x14ac:dyDescent="0.3">
      <c r="A1288">
        <v>6292</v>
      </c>
      <c r="B1288">
        <v>1986</v>
      </c>
      <c r="C1288" t="s">
        <v>37</v>
      </c>
      <c r="D1288" t="s">
        <v>33</v>
      </c>
      <c r="E1288" s="2">
        <v>82333</v>
      </c>
      <c r="F1288">
        <v>0</v>
      </c>
      <c r="G1288">
        <v>0</v>
      </c>
      <c r="H1288" s="3">
        <v>41363</v>
      </c>
      <c r="I1288">
        <v>60</v>
      </c>
      <c r="J1288" s="10">
        <v>1311</v>
      </c>
      <c r="K1288" s="10">
        <v>0</v>
      </c>
      <c r="L1288" s="10">
        <v>359</v>
      </c>
      <c r="M1288" s="10">
        <v>46</v>
      </c>
      <c r="N1288" s="10">
        <v>89</v>
      </c>
      <c r="O1288">
        <v>1</v>
      </c>
      <c r="P1288">
        <v>4</v>
      </c>
      <c r="Q1288">
        <v>3</v>
      </c>
      <c r="R1288">
        <v>10</v>
      </c>
      <c r="S1288">
        <v>2</v>
      </c>
      <c r="T1288" t="s">
        <v>129</v>
      </c>
    </row>
    <row r="1289" spans="1:20" x14ac:dyDescent="0.3">
      <c r="A1289">
        <v>6295</v>
      </c>
      <c r="B1289">
        <v>1977</v>
      </c>
      <c r="C1289" t="s">
        <v>28</v>
      </c>
      <c r="D1289" t="s">
        <v>33</v>
      </c>
      <c r="E1289" s="2">
        <v>54233</v>
      </c>
      <c r="F1289">
        <v>0</v>
      </c>
      <c r="G1289">
        <v>1</v>
      </c>
      <c r="H1289" s="3">
        <v>41309</v>
      </c>
      <c r="I1289">
        <v>46</v>
      </c>
      <c r="J1289" s="10">
        <v>652</v>
      </c>
      <c r="K1289" s="10">
        <v>8</v>
      </c>
      <c r="L1289" s="10">
        <v>158</v>
      </c>
      <c r="M1289" s="10">
        <v>21</v>
      </c>
      <c r="N1289" s="10">
        <v>0</v>
      </c>
      <c r="O1289">
        <v>4</v>
      </c>
      <c r="P1289">
        <v>11</v>
      </c>
      <c r="Q1289">
        <v>6</v>
      </c>
      <c r="R1289">
        <v>5</v>
      </c>
      <c r="S1289">
        <v>8</v>
      </c>
      <c r="T1289" t="s">
        <v>127</v>
      </c>
    </row>
    <row r="1290" spans="1:20" x14ac:dyDescent="0.3">
      <c r="A1290">
        <v>6299</v>
      </c>
      <c r="B1290">
        <v>1968</v>
      </c>
      <c r="C1290" t="s">
        <v>37</v>
      </c>
      <c r="D1290" t="s">
        <v>29</v>
      </c>
      <c r="E1290" s="2">
        <v>42564</v>
      </c>
      <c r="F1290">
        <v>0</v>
      </c>
      <c r="G1290">
        <v>1</v>
      </c>
      <c r="H1290" s="3">
        <v>41276</v>
      </c>
      <c r="I1290">
        <v>28</v>
      </c>
      <c r="J1290" s="10">
        <v>324</v>
      </c>
      <c r="K1290" s="10">
        <v>48</v>
      </c>
      <c r="L1290" s="10">
        <v>186</v>
      </c>
      <c r="M1290" s="10">
        <v>39</v>
      </c>
      <c r="N1290" s="10">
        <v>18</v>
      </c>
      <c r="O1290">
        <v>6</v>
      </c>
      <c r="P1290">
        <v>6</v>
      </c>
      <c r="Q1290">
        <v>8</v>
      </c>
      <c r="R1290">
        <v>4</v>
      </c>
      <c r="S1290">
        <v>7</v>
      </c>
      <c r="T1290" t="s">
        <v>126</v>
      </c>
    </row>
    <row r="1291" spans="1:20" x14ac:dyDescent="0.3">
      <c r="A1291">
        <v>6303</v>
      </c>
      <c r="B1291">
        <v>1986</v>
      </c>
      <c r="C1291" t="s">
        <v>37</v>
      </c>
      <c r="D1291" t="s">
        <v>35</v>
      </c>
      <c r="E1291" s="2">
        <v>91820</v>
      </c>
      <c r="F1291">
        <v>0</v>
      </c>
      <c r="G1291">
        <v>0</v>
      </c>
      <c r="H1291" s="3">
        <v>41601</v>
      </c>
      <c r="I1291">
        <v>72</v>
      </c>
      <c r="J1291" s="10">
        <v>410</v>
      </c>
      <c r="K1291" s="10">
        <v>73</v>
      </c>
      <c r="L1291" s="10">
        <v>747</v>
      </c>
      <c r="M1291" s="10">
        <v>76</v>
      </c>
      <c r="N1291" s="10">
        <v>161</v>
      </c>
      <c r="O1291">
        <v>0</v>
      </c>
      <c r="P1291">
        <v>5</v>
      </c>
      <c r="Q1291">
        <v>5</v>
      </c>
      <c r="R1291">
        <v>12</v>
      </c>
      <c r="S1291">
        <v>1</v>
      </c>
      <c r="T1291" t="s">
        <v>126</v>
      </c>
    </row>
    <row r="1292" spans="1:20" x14ac:dyDescent="0.3">
      <c r="A1292">
        <v>6310</v>
      </c>
      <c r="B1292">
        <v>1978</v>
      </c>
      <c r="C1292" t="s">
        <v>28</v>
      </c>
      <c r="D1292" t="s">
        <v>33</v>
      </c>
      <c r="E1292" s="2">
        <v>33039</v>
      </c>
      <c r="F1292">
        <v>1</v>
      </c>
      <c r="G1292">
        <v>0</v>
      </c>
      <c r="H1292" s="3">
        <v>41526</v>
      </c>
      <c r="I1292">
        <v>4</v>
      </c>
      <c r="J1292" s="10">
        <v>30</v>
      </c>
      <c r="K1292" s="10">
        <v>8</v>
      </c>
      <c r="L1292" s="10">
        <v>12</v>
      </c>
      <c r="M1292" s="10">
        <v>8</v>
      </c>
      <c r="N1292" s="10">
        <v>8</v>
      </c>
      <c r="O1292">
        <v>1</v>
      </c>
      <c r="P1292">
        <v>2</v>
      </c>
      <c r="Q1292">
        <v>0</v>
      </c>
      <c r="R1292">
        <v>4</v>
      </c>
      <c r="S1292">
        <v>5</v>
      </c>
      <c r="T1292" t="s">
        <v>126</v>
      </c>
    </row>
    <row r="1293" spans="1:20" x14ac:dyDescent="0.3">
      <c r="A1293">
        <v>6312</v>
      </c>
      <c r="B1293">
        <v>1959</v>
      </c>
      <c r="C1293" t="s">
        <v>28</v>
      </c>
      <c r="D1293" t="s">
        <v>33</v>
      </c>
      <c r="E1293" s="2">
        <v>65031</v>
      </c>
      <c r="F1293">
        <v>0</v>
      </c>
      <c r="G1293">
        <v>1</v>
      </c>
      <c r="H1293" s="3">
        <v>41350</v>
      </c>
      <c r="I1293">
        <v>29</v>
      </c>
      <c r="J1293" s="10">
        <v>258</v>
      </c>
      <c r="K1293" s="10">
        <v>107</v>
      </c>
      <c r="L1293" s="10">
        <v>291</v>
      </c>
      <c r="M1293" s="10">
        <v>84</v>
      </c>
      <c r="N1293" s="10">
        <v>37</v>
      </c>
      <c r="O1293">
        <v>4</v>
      </c>
      <c r="P1293">
        <v>10</v>
      </c>
      <c r="Q1293">
        <v>3</v>
      </c>
      <c r="R1293">
        <v>13</v>
      </c>
      <c r="S1293">
        <v>7</v>
      </c>
      <c r="T1293" t="s">
        <v>129</v>
      </c>
    </row>
    <row r="1294" spans="1:20" x14ac:dyDescent="0.3">
      <c r="A1294">
        <v>6318</v>
      </c>
      <c r="B1294">
        <v>1988</v>
      </c>
      <c r="C1294" t="s">
        <v>28</v>
      </c>
      <c r="D1294" t="s">
        <v>33</v>
      </c>
      <c r="E1294" s="2">
        <v>68487</v>
      </c>
      <c r="F1294">
        <v>0</v>
      </c>
      <c r="G1294">
        <v>0</v>
      </c>
      <c r="H1294" s="3">
        <v>41287</v>
      </c>
      <c r="I1294">
        <v>48</v>
      </c>
      <c r="J1294" s="10">
        <v>758</v>
      </c>
      <c r="K1294" s="10">
        <v>12</v>
      </c>
      <c r="L1294" s="10">
        <v>385</v>
      </c>
      <c r="M1294" s="10">
        <v>33</v>
      </c>
      <c r="N1294" s="10">
        <v>89</v>
      </c>
      <c r="O1294">
        <v>1</v>
      </c>
      <c r="P1294">
        <v>9</v>
      </c>
      <c r="Q1294">
        <v>7</v>
      </c>
      <c r="R1294">
        <v>13</v>
      </c>
      <c r="S1294">
        <v>4</v>
      </c>
      <c r="T1294" t="s">
        <v>126</v>
      </c>
    </row>
    <row r="1295" spans="1:20" x14ac:dyDescent="0.3">
      <c r="A1295">
        <v>6320</v>
      </c>
      <c r="B1295">
        <v>1976</v>
      </c>
      <c r="C1295" t="s">
        <v>41</v>
      </c>
      <c r="D1295" t="s">
        <v>31</v>
      </c>
      <c r="E1295" s="2">
        <v>70893</v>
      </c>
      <c r="F1295">
        <v>0</v>
      </c>
      <c r="G1295">
        <v>0</v>
      </c>
      <c r="H1295" s="3">
        <v>41311</v>
      </c>
      <c r="I1295">
        <v>42</v>
      </c>
      <c r="J1295" s="10">
        <v>768</v>
      </c>
      <c r="K1295" s="10">
        <v>44</v>
      </c>
      <c r="L1295" s="10">
        <v>561</v>
      </c>
      <c r="M1295" s="10">
        <v>77</v>
      </c>
      <c r="N1295" s="10">
        <v>44</v>
      </c>
      <c r="O1295">
        <v>1</v>
      </c>
      <c r="P1295">
        <v>6</v>
      </c>
      <c r="Q1295">
        <v>6</v>
      </c>
      <c r="R1295">
        <v>10</v>
      </c>
      <c r="S1295">
        <v>3</v>
      </c>
      <c r="T1295" t="s">
        <v>127</v>
      </c>
    </row>
    <row r="1296" spans="1:20" x14ac:dyDescent="0.3">
      <c r="A1296">
        <v>6327</v>
      </c>
      <c r="B1296">
        <v>1967</v>
      </c>
      <c r="C1296" t="s">
        <v>28</v>
      </c>
      <c r="D1296" t="s">
        <v>35</v>
      </c>
      <c r="E1296" s="2">
        <v>65777</v>
      </c>
      <c r="F1296">
        <v>0</v>
      </c>
      <c r="G1296">
        <v>0</v>
      </c>
      <c r="H1296" s="3">
        <v>41627</v>
      </c>
      <c r="I1296">
        <v>87</v>
      </c>
      <c r="J1296" s="10">
        <v>565</v>
      </c>
      <c r="K1296" s="10">
        <v>32</v>
      </c>
      <c r="L1296" s="10">
        <v>435</v>
      </c>
      <c r="M1296" s="10">
        <v>28</v>
      </c>
      <c r="N1296" s="10">
        <v>32</v>
      </c>
      <c r="O1296">
        <v>1</v>
      </c>
      <c r="P1296">
        <v>2</v>
      </c>
      <c r="Q1296">
        <v>8</v>
      </c>
      <c r="R1296">
        <v>6</v>
      </c>
      <c r="S1296">
        <v>1</v>
      </c>
      <c r="T1296" t="s">
        <v>130</v>
      </c>
    </row>
    <row r="1297" spans="1:20" x14ac:dyDescent="0.3">
      <c r="A1297">
        <v>6336</v>
      </c>
      <c r="B1297">
        <v>1960</v>
      </c>
      <c r="C1297" t="s">
        <v>28</v>
      </c>
      <c r="D1297" t="s">
        <v>33</v>
      </c>
      <c r="E1297" s="2">
        <v>29315</v>
      </c>
      <c r="F1297">
        <v>1</v>
      </c>
      <c r="G1297">
        <v>1</v>
      </c>
      <c r="H1297" s="3">
        <v>41735</v>
      </c>
      <c r="I1297">
        <v>55</v>
      </c>
      <c r="J1297" s="10">
        <v>13</v>
      </c>
      <c r="K1297" s="10">
        <v>2</v>
      </c>
      <c r="L1297" s="10">
        <v>14</v>
      </c>
      <c r="M1297" s="10">
        <v>8</v>
      </c>
      <c r="N1297" s="10">
        <v>7</v>
      </c>
      <c r="O1297">
        <v>4</v>
      </c>
      <c r="P1297">
        <v>2</v>
      </c>
      <c r="Q1297">
        <v>0</v>
      </c>
      <c r="R1297">
        <v>4</v>
      </c>
      <c r="S1297">
        <v>6</v>
      </c>
      <c r="T1297" t="s">
        <v>125</v>
      </c>
    </row>
    <row r="1298" spans="1:20" x14ac:dyDescent="0.3">
      <c r="A1298">
        <v>6340</v>
      </c>
      <c r="B1298">
        <v>1985</v>
      </c>
      <c r="C1298" t="s">
        <v>28</v>
      </c>
      <c r="D1298" t="s">
        <v>31</v>
      </c>
      <c r="E1298" s="2">
        <v>29938</v>
      </c>
      <c r="F1298">
        <v>1</v>
      </c>
      <c r="G1298">
        <v>0</v>
      </c>
      <c r="H1298" s="3">
        <v>41574</v>
      </c>
      <c r="I1298">
        <v>52</v>
      </c>
      <c r="J1298" s="10">
        <v>3</v>
      </c>
      <c r="K1298" s="10">
        <v>3</v>
      </c>
      <c r="L1298" s="10">
        <v>7</v>
      </c>
      <c r="M1298" s="10">
        <v>0</v>
      </c>
      <c r="N1298" s="10">
        <v>2</v>
      </c>
      <c r="O1298">
        <v>2</v>
      </c>
      <c r="P1298">
        <v>1</v>
      </c>
      <c r="Q1298">
        <v>0</v>
      </c>
      <c r="R1298">
        <v>3</v>
      </c>
      <c r="S1298">
        <v>6</v>
      </c>
      <c r="T1298" t="s">
        <v>125</v>
      </c>
    </row>
    <row r="1299" spans="1:20" x14ac:dyDescent="0.3">
      <c r="A1299">
        <v>6343</v>
      </c>
      <c r="B1299">
        <v>1959</v>
      </c>
      <c r="C1299" t="s">
        <v>28</v>
      </c>
      <c r="D1299" t="s">
        <v>33</v>
      </c>
      <c r="E1299" s="2">
        <v>79823</v>
      </c>
      <c r="F1299">
        <v>0</v>
      </c>
      <c r="G1299">
        <v>1</v>
      </c>
      <c r="H1299" s="3">
        <v>41729</v>
      </c>
      <c r="I1299">
        <v>6</v>
      </c>
      <c r="J1299" s="10">
        <v>835</v>
      </c>
      <c r="K1299" s="10">
        <v>73</v>
      </c>
      <c r="L1299" s="10">
        <v>380</v>
      </c>
      <c r="M1299" s="10">
        <v>114</v>
      </c>
      <c r="N1299" s="10">
        <v>73</v>
      </c>
      <c r="O1299">
        <v>1</v>
      </c>
      <c r="P1299">
        <v>6</v>
      </c>
      <c r="Q1299">
        <v>9</v>
      </c>
      <c r="R1299">
        <v>7</v>
      </c>
      <c r="S1299">
        <v>2</v>
      </c>
      <c r="T1299" t="s">
        <v>131</v>
      </c>
    </row>
    <row r="1300" spans="1:20" x14ac:dyDescent="0.3">
      <c r="A1300">
        <v>6347</v>
      </c>
      <c r="B1300">
        <v>1979</v>
      </c>
      <c r="C1300" t="s">
        <v>44</v>
      </c>
      <c r="D1300" t="s">
        <v>31</v>
      </c>
      <c r="E1300" s="2">
        <v>15862</v>
      </c>
      <c r="F1300">
        <v>1</v>
      </c>
      <c r="G1300">
        <v>0</v>
      </c>
      <c r="H1300" s="3">
        <v>41452</v>
      </c>
      <c r="I1300">
        <v>26</v>
      </c>
      <c r="J1300" s="10">
        <v>1</v>
      </c>
      <c r="K1300" s="10">
        <v>1</v>
      </c>
      <c r="L1300" s="10">
        <v>4</v>
      </c>
      <c r="M1300" s="10">
        <v>11</v>
      </c>
      <c r="N1300" s="10">
        <v>9</v>
      </c>
      <c r="O1300">
        <v>1</v>
      </c>
      <c r="P1300">
        <v>1</v>
      </c>
      <c r="Q1300">
        <v>0</v>
      </c>
      <c r="R1300">
        <v>3</v>
      </c>
      <c r="S1300">
        <v>8</v>
      </c>
      <c r="T1300" t="s">
        <v>127</v>
      </c>
    </row>
    <row r="1301" spans="1:20" x14ac:dyDescent="0.3">
      <c r="A1301">
        <v>6349</v>
      </c>
      <c r="B1301">
        <v>1987</v>
      </c>
      <c r="C1301" t="s">
        <v>41</v>
      </c>
      <c r="D1301" t="s">
        <v>29</v>
      </c>
      <c r="E1301" s="2">
        <v>61787</v>
      </c>
      <c r="F1301">
        <v>0</v>
      </c>
      <c r="G1301">
        <v>0</v>
      </c>
      <c r="H1301" s="3">
        <v>41461</v>
      </c>
      <c r="I1301">
        <v>71</v>
      </c>
      <c r="J1301" s="10">
        <v>621</v>
      </c>
      <c r="K1301" s="10">
        <v>73</v>
      </c>
      <c r="L1301" s="10">
        <v>414</v>
      </c>
      <c r="M1301" s="10">
        <v>78</v>
      </c>
      <c r="N1301" s="10">
        <v>48</v>
      </c>
      <c r="O1301">
        <v>1</v>
      </c>
      <c r="P1301">
        <v>8</v>
      </c>
      <c r="Q1301">
        <v>4</v>
      </c>
      <c r="R1301">
        <v>6</v>
      </c>
      <c r="S1301">
        <v>5</v>
      </c>
      <c r="T1301" t="s">
        <v>127</v>
      </c>
    </row>
    <row r="1302" spans="1:20" x14ac:dyDescent="0.3">
      <c r="A1302">
        <v>6354</v>
      </c>
      <c r="B1302">
        <v>1984</v>
      </c>
      <c r="C1302" t="s">
        <v>28</v>
      </c>
      <c r="D1302" t="s">
        <v>35</v>
      </c>
      <c r="E1302" s="2">
        <v>15345</v>
      </c>
      <c r="F1302">
        <v>1</v>
      </c>
      <c r="G1302">
        <v>0</v>
      </c>
      <c r="H1302" s="3">
        <v>41152</v>
      </c>
      <c r="I1302">
        <v>51</v>
      </c>
      <c r="J1302" s="10">
        <v>5</v>
      </c>
      <c r="K1302" s="10">
        <v>2</v>
      </c>
      <c r="L1302" s="10">
        <v>16</v>
      </c>
      <c r="M1302" s="10">
        <v>3</v>
      </c>
      <c r="N1302" s="10">
        <v>2</v>
      </c>
      <c r="O1302">
        <v>2</v>
      </c>
      <c r="P1302">
        <v>1</v>
      </c>
      <c r="Q1302">
        <v>1</v>
      </c>
      <c r="R1302">
        <v>2</v>
      </c>
      <c r="S1302">
        <v>8</v>
      </c>
      <c r="T1302" t="s">
        <v>127</v>
      </c>
    </row>
    <row r="1303" spans="1:20" x14ac:dyDescent="0.3">
      <c r="A1303">
        <v>6355</v>
      </c>
      <c r="B1303">
        <v>1978</v>
      </c>
      <c r="C1303" t="s">
        <v>28</v>
      </c>
      <c r="D1303" t="s">
        <v>33</v>
      </c>
      <c r="E1303" s="2">
        <v>44359</v>
      </c>
      <c r="F1303">
        <v>1</v>
      </c>
      <c r="G1303">
        <v>1</v>
      </c>
      <c r="H1303" s="3">
        <v>41807</v>
      </c>
      <c r="I1303">
        <v>19</v>
      </c>
      <c r="J1303" s="10">
        <v>20</v>
      </c>
      <c r="K1303" s="10">
        <v>0</v>
      </c>
      <c r="L1303" s="10">
        <v>14</v>
      </c>
      <c r="M1303" s="10">
        <v>7</v>
      </c>
      <c r="N1303" s="10">
        <v>3</v>
      </c>
      <c r="O1303">
        <v>3</v>
      </c>
      <c r="P1303">
        <v>2</v>
      </c>
      <c r="Q1303">
        <v>0</v>
      </c>
      <c r="R1303">
        <v>4</v>
      </c>
      <c r="S1303">
        <v>3</v>
      </c>
      <c r="T1303" t="s">
        <v>127</v>
      </c>
    </row>
    <row r="1304" spans="1:20" x14ac:dyDescent="0.3">
      <c r="A1304">
        <v>6357</v>
      </c>
      <c r="B1304">
        <v>1959</v>
      </c>
      <c r="C1304" t="s">
        <v>133</v>
      </c>
      <c r="D1304" t="s">
        <v>29</v>
      </c>
      <c r="E1304" s="2">
        <v>59052</v>
      </c>
      <c r="F1304">
        <v>0</v>
      </c>
      <c r="G1304">
        <v>1</v>
      </c>
      <c r="H1304" s="3">
        <v>41595</v>
      </c>
      <c r="I1304">
        <v>29</v>
      </c>
      <c r="J1304" s="10">
        <v>230</v>
      </c>
      <c r="K1304" s="10">
        <v>35</v>
      </c>
      <c r="L1304" s="10">
        <v>75</v>
      </c>
      <c r="M1304" s="10">
        <v>63</v>
      </c>
      <c r="N1304" s="10">
        <v>57</v>
      </c>
      <c r="O1304">
        <v>3</v>
      </c>
      <c r="P1304">
        <v>7</v>
      </c>
      <c r="Q1304">
        <v>1</v>
      </c>
      <c r="R1304">
        <v>7</v>
      </c>
      <c r="S1304">
        <v>5</v>
      </c>
      <c r="T1304" t="s">
        <v>125</v>
      </c>
    </row>
    <row r="1305" spans="1:20" x14ac:dyDescent="0.3">
      <c r="A1305">
        <v>6365</v>
      </c>
      <c r="B1305">
        <v>1987</v>
      </c>
      <c r="C1305" t="s">
        <v>133</v>
      </c>
      <c r="D1305" t="s">
        <v>33</v>
      </c>
      <c r="E1305" s="2">
        <v>30390</v>
      </c>
      <c r="F1305">
        <v>0</v>
      </c>
      <c r="G1305">
        <v>0</v>
      </c>
      <c r="H1305" s="3">
        <v>41519</v>
      </c>
      <c r="I1305">
        <v>5</v>
      </c>
      <c r="J1305" s="10">
        <v>10</v>
      </c>
      <c r="K1305" s="10">
        <v>12</v>
      </c>
      <c r="L1305" s="10">
        <v>12</v>
      </c>
      <c r="M1305" s="10">
        <v>25</v>
      </c>
      <c r="N1305" s="10">
        <v>1</v>
      </c>
      <c r="O1305">
        <v>1</v>
      </c>
      <c r="P1305">
        <v>2</v>
      </c>
      <c r="Q1305">
        <v>0</v>
      </c>
      <c r="R1305">
        <v>3</v>
      </c>
      <c r="S1305">
        <v>6</v>
      </c>
      <c r="T1305" t="s">
        <v>128</v>
      </c>
    </row>
    <row r="1306" spans="1:20" x14ac:dyDescent="0.3">
      <c r="A1306">
        <v>6374</v>
      </c>
      <c r="B1306">
        <v>1954</v>
      </c>
      <c r="C1306" t="s">
        <v>37</v>
      </c>
      <c r="D1306" t="s">
        <v>33</v>
      </c>
      <c r="E1306" s="2">
        <v>36930</v>
      </c>
      <c r="F1306">
        <v>0</v>
      </c>
      <c r="G1306">
        <v>1</v>
      </c>
      <c r="H1306" s="3">
        <v>41411</v>
      </c>
      <c r="I1306">
        <v>50</v>
      </c>
      <c r="J1306" s="10">
        <v>223</v>
      </c>
      <c r="K1306" s="10">
        <v>2</v>
      </c>
      <c r="L1306" s="10">
        <v>31</v>
      </c>
      <c r="M1306" s="10">
        <v>0</v>
      </c>
      <c r="N1306" s="10">
        <v>2</v>
      </c>
      <c r="O1306">
        <v>5</v>
      </c>
      <c r="P1306">
        <v>5</v>
      </c>
      <c r="Q1306">
        <v>2</v>
      </c>
      <c r="R1306">
        <v>4</v>
      </c>
      <c r="S1306">
        <v>8</v>
      </c>
      <c r="T1306" t="s">
        <v>127</v>
      </c>
    </row>
    <row r="1307" spans="1:20" x14ac:dyDescent="0.3">
      <c r="A1307">
        <v>6376</v>
      </c>
      <c r="B1307">
        <v>1979</v>
      </c>
      <c r="C1307" t="s">
        <v>28</v>
      </c>
      <c r="D1307" t="s">
        <v>31</v>
      </c>
      <c r="E1307" s="2">
        <v>57537</v>
      </c>
      <c r="F1307">
        <v>1</v>
      </c>
      <c r="G1307">
        <v>0</v>
      </c>
      <c r="H1307" s="3">
        <v>41435</v>
      </c>
      <c r="I1307">
        <v>83</v>
      </c>
      <c r="J1307" s="10">
        <v>191</v>
      </c>
      <c r="K1307" s="10">
        <v>56</v>
      </c>
      <c r="L1307" s="10">
        <v>139</v>
      </c>
      <c r="M1307" s="10">
        <v>51</v>
      </c>
      <c r="N1307" s="10">
        <v>8</v>
      </c>
      <c r="O1307">
        <v>4</v>
      </c>
      <c r="P1307">
        <v>4</v>
      </c>
      <c r="Q1307">
        <v>3</v>
      </c>
      <c r="R1307">
        <v>8</v>
      </c>
      <c r="S1307">
        <v>4</v>
      </c>
      <c r="T1307" t="s">
        <v>131</v>
      </c>
    </row>
    <row r="1308" spans="1:20" x14ac:dyDescent="0.3">
      <c r="A1308">
        <v>6379</v>
      </c>
      <c r="B1308">
        <v>1949</v>
      </c>
      <c r="C1308" t="s">
        <v>41</v>
      </c>
      <c r="D1308" t="s">
        <v>42</v>
      </c>
      <c r="E1308" s="2">
        <v>47570</v>
      </c>
      <c r="F1308">
        <v>1</v>
      </c>
      <c r="G1308">
        <v>1</v>
      </c>
      <c r="H1308" s="3">
        <v>41423</v>
      </c>
      <c r="I1308">
        <v>3</v>
      </c>
      <c r="J1308" s="10">
        <v>67</v>
      </c>
      <c r="K1308" s="10">
        <v>1</v>
      </c>
      <c r="L1308" s="10">
        <v>20</v>
      </c>
      <c r="M1308" s="10">
        <v>0</v>
      </c>
      <c r="N1308" s="10">
        <v>2</v>
      </c>
      <c r="O1308">
        <v>3</v>
      </c>
      <c r="P1308">
        <v>2</v>
      </c>
      <c r="Q1308">
        <v>2</v>
      </c>
      <c r="R1308">
        <v>2</v>
      </c>
      <c r="S1308">
        <v>7</v>
      </c>
      <c r="T1308" t="s">
        <v>130</v>
      </c>
    </row>
    <row r="1309" spans="1:20" x14ac:dyDescent="0.3">
      <c r="A1309">
        <v>6382</v>
      </c>
      <c r="B1309">
        <v>1953</v>
      </c>
      <c r="C1309" t="s">
        <v>28</v>
      </c>
      <c r="D1309" t="s">
        <v>35</v>
      </c>
      <c r="E1309" s="2">
        <v>48794</v>
      </c>
      <c r="F1309">
        <v>1</v>
      </c>
      <c r="G1309">
        <v>1</v>
      </c>
      <c r="H1309" s="3">
        <v>41816</v>
      </c>
      <c r="I1309">
        <v>97</v>
      </c>
      <c r="J1309" s="10">
        <v>25</v>
      </c>
      <c r="K1309" s="10">
        <v>0</v>
      </c>
      <c r="L1309" s="10">
        <v>11</v>
      </c>
      <c r="M1309" s="10">
        <v>3</v>
      </c>
      <c r="N1309" s="10">
        <v>0</v>
      </c>
      <c r="O1309">
        <v>1</v>
      </c>
      <c r="P1309">
        <v>1</v>
      </c>
      <c r="Q1309">
        <v>0</v>
      </c>
      <c r="R1309">
        <v>3</v>
      </c>
      <c r="S1309">
        <v>4</v>
      </c>
      <c r="T1309" t="s">
        <v>130</v>
      </c>
    </row>
    <row r="1310" spans="1:20" x14ac:dyDescent="0.3">
      <c r="A1310">
        <v>6383</v>
      </c>
      <c r="B1310">
        <v>1971</v>
      </c>
      <c r="C1310" t="s">
        <v>37</v>
      </c>
      <c r="D1310" t="s">
        <v>35</v>
      </c>
      <c r="E1310" s="2">
        <v>32892</v>
      </c>
      <c r="F1310">
        <v>1</v>
      </c>
      <c r="G1310">
        <v>0</v>
      </c>
      <c r="H1310" s="3">
        <v>41784</v>
      </c>
      <c r="I1310">
        <v>78</v>
      </c>
      <c r="J1310" s="10">
        <v>26</v>
      </c>
      <c r="K1310" s="10">
        <v>0</v>
      </c>
      <c r="L1310" s="10">
        <v>15</v>
      </c>
      <c r="M1310" s="10">
        <v>2</v>
      </c>
      <c r="N1310" s="10">
        <v>1</v>
      </c>
      <c r="O1310">
        <v>2</v>
      </c>
      <c r="P1310">
        <v>3</v>
      </c>
      <c r="Q1310">
        <v>0</v>
      </c>
      <c r="R1310">
        <v>3</v>
      </c>
      <c r="S1310">
        <v>8</v>
      </c>
      <c r="T1310" t="s">
        <v>125</v>
      </c>
    </row>
    <row r="1311" spans="1:20" x14ac:dyDescent="0.3">
      <c r="A1311">
        <v>6384</v>
      </c>
      <c r="B1311">
        <v>1978</v>
      </c>
      <c r="C1311" t="s">
        <v>28</v>
      </c>
      <c r="D1311" t="s">
        <v>29</v>
      </c>
      <c r="E1311" s="2">
        <v>71022</v>
      </c>
      <c r="F1311">
        <v>0</v>
      </c>
      <c r="G1311">
        <v>1</v>
      </c>
      <c r="H1311" s="3">
        <v>41681</v>
      </c>
      <c r="I1311">
        <v>30</v>
      </c>
      <c r="J1311" s="10">
        <v>909</v>
      </c>
      <c r="K1311" s="10">
        <v>12</v>
      </c>
      <c r="L1311" s="10">
        <v>278</v>
      </c>
      <c r="M1311" s="10">
        <v>0</v>
      </c>
      <c r="N1311" s="10">
        <v>12</v>
      </c>
      <c r="O1311">
        <v>3</v>
      </c>
      <c r="P1311">
        <v>5</v>
      </c>
      <c r="Q1311">
        <v>2</v>
      </c>
      <c r="R1311">
        <v>11</v>
      </c>
      <c r="S1311">
        <v>8</v>
      </c>
      <c r="T1311" t="s">
        <v>130</v>
      </c>
    </row>
    <row r="1312" spans="1:20" x14ac:dyDescent="0.3">
      <c r="A1312">
        <v>6387</v>
      </c>
      <c r="B1312">
        <v>1976</v>
      </c>
      <c r="C1312" t="s">
        <v>37</v>
      </c>
      <c r="D1312" t="s">
        <v>35</v>
      </c>
      <c r="E1312" s="2">
        <v>52190</v>
      </c>
      <c r="F1312">
        <v>1</v>
      </c>
      <c r="G1312">
        <v>1</v>
      </c>
      <c r="H1312" s="3">
        <v>41767</v>
      </c>
      <c r="I1312">
        <v>39</v>
      </c>
      <c r="J1312" s="10">
        <v>42</v>
      </c>
      <c r="K1312" s="10">
        <v>0</v>
      </c>
      <c r="L1312" s="10">
        <v>17</v>
      </c>
      <c r="M1312" s="10">
        <v>0</v>
      </c>
      <c r="N1312" s="10">
        <v>0</v>
      </c>
      <c r="O1312">
        <v>3</v>
      </c>
      <c r="P1312">
        <v>2</v>
      </c>
      <c r="Q1312">
        <v>1</v>
      </c>
      <c r="R1312">
        <v>3</v>
      </c>
      <c r="S1312">
        <v>5</v>
      </c>
      <c r="T1312" t="s">
        <v>125</v>
      </c>
    </row>
    <row r="1313" spans="1:20" x14ac:dyDescent="0.3">
      <c r="A1313">
        <v>6398</v>
      </c>
      <c r="B1313">
        <v>1974</v>
      </c>
      <c r="C1313" t="s">
        <v>44</v>
      </c>
      <c r="D1313" t="s">
        <v>33</v>
      </c>
      <c r="E1313" s="2">
        <v>18393</v>
      </c>
      <c r="F1313">
        <v>1</v>
      </c>
      <c r="G1313">
        <v>0</v>
      </c>
      <c r="H1313" s="3">
        <v>41727</v>
      </c>
      <c r="I1313">
        <v>2</v>
      </c>
      <c r="J1313" s="10">
        <v>7</v>
      </c>
      <c r="K1313" s="10">
        <v>10</v>
      </c>
      <c r="L1313" s="10">
        <v>13</v>
      </c>
      <c r="M1313" s="10">
        <v>16</v>
      </c>
      <c r="N1313" s="10">
        <v>0</v>
      </c>
      <c r="O1313">
        <v>2</v>
      </c>
      <c r="P1313">
        <v>3</v>
      </c>
      <c r="Q1313">
        <v>0</v>
      </c>
      <c r="R1313">
        <v>3</v>
      </c>
      <c r="S1313">
        <v>8</v>
      </c>
      <c r="T1313" t="s">
        <v>127</v>
      </c>
    </row>
    <row r="1314" spans="1:20" x14ac:dyDescent="0.3">
      <c r="A1314">
        <v>6404</v>
      </c>
      <c r="B1314">
        <v>1969</v>
      </c>
      <c r="C1314" t="s">
        <v>28</v>
      </c>
      <c r="D1314" t="s">
        <v>35</v>
      </c>
      <c r="E1314" s="2">
        <v>58917</v>
      </c>
      <c r="F1314">
        <v>1</v>
      </c>
      <c r="G1314">
        <v>2</v>
      </c>
      <c r="H1314" s="3">
        <v>41357</v>
      </c>
      <c r="I1314">
        <v>10</v>
      </c>
      <c r="J1314" s="10">
        <v>151</v>
      </c>
      <c r="K1314" s="10">
        <v>7</v>
      </c>
      <c r="L1314" s="10">
        <v>89</v>
      </c>
      <c r="M1314" s="10">
        <v>0</v>
      </c>
      <c r="N1314" s="10">
        <v>7</v>
      </c>
      <c r="O1314">
        <v>5</v>
      </c>
      <c r="P1314">
        <v>4</v>
      </c>
      <c r="Q1314">
        <v>1</v>
      </c>
      <c r="R1314">
        <v>6</v>
      </c>
      <c r="S1314">
        <v>5</v>
      </c>
      <c r="T1314" t="s">
        <v>125</v>
      </c>
    </row>
    <row r="1315" spans="1:20" x14ac:dyDescent="0.3">
      <c r="A1315">
        <v>6406</v>
      </c>
      <c r="B1315">
        <v>1988</v>
      </c>
      <c r="C1315" t="s">
        <v>41</v>
      </c>
      <c r="D1315" t="s">
        <v>33</v>
      </c>
      <c r="E1315" s="2">
        <v>78285</v>
      </c>
      <c r="F1315">
        <v>0</v>
      </c>
      <c r="G1315">
        <v>0</v>
      </c>
      <c r="H1315" s="3">
        <v>41575</v>
      </c>
      <c r="I1315">
        <v>13</v>
      </c>
      <c r="J1315" s="10">
        <v>647</v>
      </c>
      <c r="K1315" s="10">
        <v>107</v>
      </c>
      <c r="L1315" s="10">
        <v>391</v>
      </c>
      <c r="M1315" s="10">
        <v>175</v>
      </c>
      <c r="N1315" s="10">
        <v>67</v>
      </c>
      <c r="O1315">
        <v>1</v>
      </c>
      <c r="P1315">
        <v>6</v>
      </c>
      <c r="Q1315">
        <v>4</v>
      </c>
      <c r="R1315">
        <v>10</v>
      </c>
      <c r="S1315">
        <v>3</v>
      </c>
      <c r="T1315" t="s">
        <v>129</v>
      </c>
    </row>
    <row r="1316" spans="1:20" x14ac:dyDescent="0.3">
      <c r="A1316">
        <v>6409</v>
      </c>
      <c r="B1316">
        <v>1967</v>
      </c>
      <c r="C1316" t="s">
        <v>28</v>
      </c>
      <c r="D1316" t="s">
        <v>29</v>
      </c>
      <c r="E1316" s="2">
        <v>57136</v>
      </c>
      <c r="F1316">
        <v>0</v>
      </c>
      <c r="G1316">
        <v>0</v>
      </c>
      <c r="H1316" s="3">
        <v>41412</v>
      </c>
      <c r="I1316">
        <v>18</v>
      </c>
      <c r="J1316" s="10">
        <v>267</v>
      </c>
      <c r="K1316" s="10">
        <v>140</v>
      </c>
      <c r="L1316" s="10">
        <v>599</v>
      </c>
      <c r="M1316" s="10">
        <v>34</v>
      </c>
      <c r="N1316" s="10">
        <v>12</v>
      </c>
      <c r="O1316">
        <v>1</v>
      </c>
      <c r="P1316">
        <v>7</v>
      </c>
      <c r="Q1316">
        <v>5</v>
      </c>
      <c r="R1316">
        <v>7</v>
      </c>
      <c r="S1316">
        <v>6</v>
      </c>
      <c r="T1316" t="s">
        <v>125</v>
      </c>
    </row>
    <row r="1317" spans="1:20" x14ac:dyDescent="0.3">
      <c r="A1317">
        <v>6417</v>
      </c>
      <c r="B1317">
        <v>1971</v>
      </c>
      <c r="C1317" t="s">
        <v>41</v>
      </c>
      <c r="D1317" t="s">
        <v>35</v>
      </c>
      <c r="E1317" s="2">
        <v>80573</v>
      </c>
      <c r="F1317">
        <v>0</v>
      </c>
      <c r="G1317">
        <v>0</v>
      </c>
      <c r="H1317" s="3">
        <v>41196</v>
      </c>
      <c r="I1317">
        <v>85</v>
      </c>
      <c r="J1317" s="10">
        <v>829</v>
      </c>
      <c r="K1317" s="10">
        <v>138</v>
      </c>
      <c r="L1317" s="10">
        <v>430</v>
      </c>
      <c r="M1317" s="10">
        <v>60</v>
      </c>
      <c r="N1317" s="10">
        <v>92</v>
      </c>
      <c r="O1317">
        <v>1</v>
      </c>
      <c r="P1317">
        <v>4</v>
      </c>
      <c r="Q1317">
        <v>6</v>
      </c>
      <c r="R1317">
        <v>13</v>
      </c>
      <c r="S1317">
        <v>2</v>
      </c>
      <c r="T1317" t="s">
        <v>127</v>
      </c>
    </row>
    <row r="1318" spans="1:20" x14ac:dyDescent="0.3">
      <c r="A1318">
        <v>6421</v>
      </c>
      <c r="B1318">
        <v>1961</v>
      </c>
      <c r="C1318" t="s">
        <v>28</v>
      </c>
      <c r="D1318" t="s">
        <v>35</v>
      </c>
      <c r="E1318" s="2">
        <v>88347</v>
      </c>
      <c r="F1318">
        <v>0</v>
      </c>
      <c r="G1318">
        <v>0</v>
      </c>
      <c r="H1318" s="3">
        <v>41458</v>
      </c>
      <c r="I1318">
        <v>32</v>
      </c>
      <c r="J1318" s="10">
        <v>1050</v>
      </c>
      <c r="K1318" s="10">
        <v>178</v>
      </c>
      <c r="L1318" s="10">
        <v>555</v>
      </c>
      <c r="M1318" s="10">
        <v>77</v>
      </c>
      <c r="N1318" s="10">
        <v>138</v>
      </c>
      <c r="O1318">
        <v>1</v>
      </c>
      <c r="P1318">
        <v>4</v>
      </c>
      <c r="Q1318">
        <v>7</v>
      </c>
      <c r="R1318">
        <v>9</v>
      </c>
      <c r="S1318">
        <v>1</v>
      </c>
      <c r="T1318" t="s">
        <v>127</v>
      </c>
    </row>
    <row r="1319" spans="1:20" x14ac:dyDescent="0.3">
      <c r="A1319">
        <v>6422</v>
      </c>
      <c r="B1319">
        <v>1954</v>
      </c>
      <c r="C1319" t="s">
        <v>28</v>
      </c>
      <c r="D1319" t="s">
        <v>33</v>
      </c>
      <c r="E1319" s="2">
        <v>86718</v>
      </c>
      <c r="F1319">
        <v>0</v>
      </c>
      <c r="G1319">
        <v>0</v>
      </c>
      <c r="H1319" s="3">
        <v>41291</v>
      </c>
      <c r="I1319">
        <v>20</v>
      </c>
      <c r="J1319" s="10">
        <v>344</v>
      </c>
      <c r="K1319" s="10">
        <v>189</v>
      </c>
      <c r="L1319" s="10">
        <v>482</v>
      </c>
      <c r="M1319" s="10">
        <v>50</v>
      </c>
      <c r="N1319" s="10">
        <v>33</v>
      </c>
      <c r="O1319">
        <v>1</v>
      </c>
      <c r="P1319">
        <v>5</v>
      </c>
      <c r="Q1319">
        <v>6</v>
      </c>
      <c r="R1319">
        <v>5</v>
      </c>
      <c r="S1319">
        <v>2</v>
      </c>
      <c r="T1319" t="s">
        <v>128</v>
      </c>
    </row>
    <row r="1320" spans="1:20" x14ac:dyDescent="0.3">
      <c r="A1320">
        <v>6424</v>
      </c>
      <c r="B1320">
        <v>1977</v>
      </c>
      <c r="C1320" t="s">
        <v>28</v>
      </c>
      <c r="D1320" t="s">
        <v>35</v>
      </c>
      <c r="E1320" s="2">
        <v>33178</v>
      </c>
      <c r="F1320">
        <v>1</v>
      </c>
      <c r="G1320">
        <v>0</v>
      </c>
      <c r="H1320" s="3">
        <v>41669</v>
      </c>
      <c r="I1320">
        <v>9</v>
      </c>
      <c r="J1320" s="10">
        <v>12</v>
      </c>
      <c r="K1320" s="10">
        <v>6</v>
      </c>
      <c r="L1320" s="10">
        <v>2</v>
      </c>
      <c r="M1320" s="10">
        <v>11</v>
      </c>
      <c r="N1320" s="10">
        <v>2</v>
      </c>
      <c r="O1320">
        <v>1</v>
      </c>
      <c r="P1320">
        <v>1</v>
      </c>
      <c r="Q1320">
        <v>0</v>
      </c>
      <c r="R1320">
        <v>3</v>
      </c>
      <c r="S1320">
        <v>4</v>
      </c>
      <c r="T1320" t="s">
        <v>127</v>
      </c>
    </row>
    <row r="1321" spans="1:20" x14ac:dyDescent="0.3">
      <c r="A1321">
        <v>6428</v>
      </c>
      <c r="B1321">
        <v>1950</v>
      </c>
      <c r="C1321" t="s">
        <v>37</v>
      </c>
      <c r="D1321" t="s">
        <v>42</v>
      </c>
      <c r="E1321" s="2">
        <v>76842</v>
      </c>
      <c r="F1321">
        <v>0</v>
      </c>
      <c r="G1321">
        <v>0</v>
      </c>
      <c r="H1321" s="3">
        <v>41762</v>
      </c>
      <c r="I1321">
        <v>37</v>
      </c>
      <c r="J1321" s="10">
        <v>605</v>
      </c>
      <c r="K1321" s="10">
        <v>10</v>
      </c>
      <c r="L1321" s="10">
        <v>345</v>
      </c>
      <c r="M1321" s="10">
        <v>84</v>
      </c>
      <c r="N1321" s="10">
        <v>54</v>
      </c>
      <c r="O1321">
        <v>1</v>
      </c>
      <c r="P1321">
        <v>1</v>
      </c>
      <c r="Q1321">
        <v>8</v>
      </c>
      <c r="R1321">
        <v>7</v>
      </c>
      <c r="S1321">
        <v>0</v>
      </c>
      <c r="T1321" t="s">
        <v>127</v>
      </c>
    </row>
    <row r="1322" spans="1:20" x14ac:dyDescent="0.3">
      <c r="A1322">
        <v>6431</v>
      </c>
      <c r="B1322">
        <v>1964</v>
      </c>
      <c r="C1322" t="s">
        <v>37</v>
      </c>
      <c r="D1322" t="s">
        <v>33</v>
      </c>
      <c r="E1322" s="2">
        <v>45759</v>
      </c>
      <c r="F1322">
        <v>1</v>
      </c>
      <c r="G1322">
        <v>1</v>
      </c>
      <c r="H1322" s="3">
        <v>41328</v>
      </c>
      <c r="I1322">
        <v>13</v>
      </c>
      <c r="J1322" s="10">
        <v>42</v>
      </c>
      <c r="K1322" s="10">
        <v>1</v>
      </c>
      <c r="L1322" s="10">
        <v>18</v>
      </c>
      <c r="M1322" s="10">
        <v>3</v>
      </c>
      <c r="N1322" s="10">
        <v>0</v>
      </c>
      <c r="O1322">
        <v>2</v>
      </c>
      <c r="P1322">
        <v>2</v>
      </c>
      <c r="Q1322">
        <v>0</v>
      </c>
      <c r="R1322">
        <v>3</v>
      </c>
      <c r="S1322">
        <v>7</v>
      </c>
      <c r="T1322" t="s">
        <v>128</v>
      </c>
    </row>
    <row r="1323" spans="1:20" x14ac:dyDescent="0.3">
      <c r="A1323">
        <v>6437</v>
      </c>
      <c r="B1323">
        <v>1985</v>
      </c>
      <c r="C1323" t="s">
        <v>133</v>
      </c>
      <c r="D1323" t="s">
        <v>31</v>
      </c>
      <c r="E1323" s="2">
        <v>41473</v>
      </c>
      <c r="F1323">
        <v>1</v>
      </c>
      <c r="G1323">
        <v>0</v>
      </c>
      <c r="H1323" s="3">
        <v>41444</v>
      </c>
      <c r="I1323">
        <v>80</v>
      </c>
      <c r="J1323" s="10">
        <v>21</v>
      </c>
      <c r="K1323" s="10">
        <v>8</v>
      </c>
      <c r="L1323" s="10">
        <v>20</v>
      </c>
      <c r="M1323" s="10">
        <v>15</v>
      </c>
      <c r="N1323" s="10">
        <v>3</v>
      </c>
      <c r="O1323">
        <v>1</v>
      </c>
      <c r="P1323">
        <v>2</v>
      </c>
      <c r="Q1323">
        <v>0</v>
      </c>
      <c r="R1323">
        <v>3</v>
      </c>
      <c r="S1323">
        <v>7</v>
      </c>
      <c r="T1323" t="s">
        <v>127</v>
      </c>
    </row>
    <row r="1324" spans="1:20" x14ac:dyDescent="0.3">
      <c r="A1324">
        <v>6439</v>
      </c>
      <c r="B1324">
        <v>1958</v>
      </c>
      <c r="C1324" t="s">
        <v>28</v>
      </c>
      <c r="D1324" t="s">
        <v>33</v>
      </c>
      <c r="E1324" s="2">
        <v>61074</v>
      </c>
      <c r="F1324">
        <v>0</v>
      </c>
      <c r="G1324">
        <v>1</v>
      </c>
      <c r="H1324" s="3">
        <v>41138</v>
      </c>
      <c r="I1324">
        <v>37</v>
      </c>
      <c r="J1324" s="10">
        <v>789</v>
      </c>
      <c r="K1324" s="10">
        <v>0</v>
      </c>
      <c r="L1324" s="10">
        <v>133</v>
      </c>
      <c r="M1324" s="10">
        <v>0</v>
      </c>
      <c r="N1324" s="10">
        <v>28</v>
      </c>
      <c r="O1324">
        <v>7</v>
      </c>
      <c r="P1324">
        <v>11</v>
      </c>
      <c r="Q1324">
        <v>5</v>
      </c>
      <c r="R1324">
        <v>8</v>
      </c>
      <c r="S1324">
        <v>7</v>
      </c>
      <c r="T1324" t="s">
        <v>125</v>
      </c>
    </row>
    <row r="1325" spans="1:20" x14ac:dyDescent="0.3">
      <c r="A1325">
        <v>6445</v>
      </c>
      <c r="B1325">
        <v>1967</v>
      </c>
      <c r="C1325" t="s">
        <v>28</v>
      </c>
      <c r="D1325" t="s">
        <v>35</v>
      </c>
      <c r="E1325" s="2">
        <v>66825</v>
      </c>
      <c r="F1325">
        <v>0</v>
      </c>
      <c r="G1325">
        <v>0</v>
      </c>
      <c r="H1325" s="3">
        <v>41469</v>
      </c>
      <c r="I1325">
        <v>73</v>
      </c>
      <c r="J1325" s="10">
        <v>243</v>
      </c>
      <c r="K1325" s="10">
        <v>101</v>
      </c>
      <c r="L1325" s="10">
        <v>405</v>
      </c>
      <c r="M1325" s="10">
        <v>29</v>
      </c>
      <c r="N1325" s="10">
        <v>40</v>
      </c>
      <c r="O1325">
        <v>1</v>
      </c>
      <c r="P1325">
        <v>4</v>
      </c>
      <c r="Q1325">
        <v>5</v>
      </c>
      <c r="R1325">
        <v>6</v>
      </c>
      <c r="S1325">
        <v>2</v>
      </c>
      <c r="T1325" t="s">
        <v>125</v>
      </c>
    </row>
    <row r="1326" spans="1:20" x14ac:dyDescent="0.3">
      <c r="A1326">
        <v>6457</v>
      </c>
      <c r="B1326">
        <v>1976</v>
      </c>
      <c r="C1326" t="s">
        <v>28</v>
      </c>
      <c r="D1326" t="s">
        <v>29</v>
      </c>
      <c r="E1326" s="2">
        <v>64892</v>
      </c>
      <c r="F1326">
        <v>0</v>
      </c>
      <c r="G1326">
        <v>1</v>
      </c>
      <c r="H1326" s="3">
        <v>41788</v>
      </c>
      <c r="I1326">
        <v>77</v>
      </c>
      <c r="J1326" s="10">
        <v>527</v>
      </c>
      <c r="K1326" s="10">
        <v>24</v>
      </c>
      <c r="L1326" s="10">
        <v>230</v>
      </c>
      <c r="M1326" s="10">
        <v>32</v>
      </c>
      <c r="N1326" s="10">
        <v>24</v>
      </c>
      <c r="O1326">
        <v>2</v>
      </c>
      <c r="P1326">
        <v>6</v>
      </c>
      <c r="Q1326">
        <v>4</v>
      </c>
      <c r="R1326">
        <v>12</v>
      </c>
      <c r="S1326">
        <v>4</v>
      </c>
      <c r="T1326" t="s">
        <v>125</v>
      </c>
    </row>
    <row r="1327" spans="1:20" x14ac:dyDescent="0.3">
      <c r="A1327">
        <v>6460</v>
      </c>
      <c r="B1327">
        <v>1982</v>
      </c>
      <c r="C1327" t="s">
        <v>28</v>
      </c>
      <c r="D1327" t="s">
        <v>33</v>
      </c>
      <c r="E1327" s="2">
        <v>28718</v>
      </c>
      <c r="F1327">
        <v>1</v>
      </c>
      <c r="G1327">
        <v>0</v>
      </c>
      <c r="H1327" s="3">
        <v>41468</v>
      </c>
      <c r="I1327">
        <v>78</v>
      </c>
      <c r="J1327" s="10">
        <v>12</v>
      </c>
      <c r="K1327" s="10">
        <v>4</v>
      </c>
      <c r="L1327" s="10">
        <v>6</v>
      </c>
      <c r="M1327" s="10">
        <v>11</v>
      </c>
      <c r="N1327" s="10">
        <v>8</v>
      </c>
      <c r="O1327">
        <v>2</v>
      </c>
      <c r="P1327">
        <v>2</v>
      </c>
      <c r="Q1327">
        <v>0</v>
      </c>
      <c r="R1327">
        <v>3</v>
      </c>
      <c r="S1327">
        <v>8</v>
      </c>
      <c r="T1327" t="s">
        <v>128</v>
      </c>
    </row>
    <row r="1328" spans="1:20" x14ac:dyDescent="0.3">
      <c r="A1328">
        <v>6461</v>
      </c>
      <c r="B1328">
        <v>1969</v>
      </c>
      <c r="C1328" t="s">
        <v>41</v>
      </c>
      <c r="D1328" t="s">
        <v>31</v>
      </c>
      <c r="E1328" s="2">
        <v>62772</v>
      </c>
      <c r="F1328">
        <v>0</v>
      </c>
      <c r="G1328">
        <v>1</v>
      </c>
      <c r="H1328" s="3">
        <v>41413</v>
      </c>
      <c r="I1328">
        <v>74</v>
      </c>
      <c r="J1328" s="10">
        <v>581</v>
      </c>
      <c r="K1328" s="10">
        <v>49</v>
      </c>
      <c r="L1328" s="10">
        <v>157</v>
      </c>
      <c r="M1328" s="10">
        <v>43</v>
      </c>
      <c r="N1328" s="10">
        <v>8</v>
      </c>
      <c r="O1328">
        <v>1</v>
      </c>
      <c r="P1328">
        <v>5</v>
      </c>
      <c r="Q1328">
        <v>6</v>
      </c>
      <c r="R1328">
        <v>11</v>
      </c>
      <c r="S1328">
        <v>2</v>
      </c>
      <c r="T1328" t="s">
        <v>127</v>
      </c>
    </row>
    <row r="1329" spans="1:20" x14ac:dyDescent="0.3">
      <c r="A1329">
        <v>6466</v>
      </c>
      <c r="B1329">
        <v>1965</v>
      </c>
      <c r="C1329" t="s">
        <v>37</v>
      </c>
      <c r="D1329" t="s">
        <v>33</v>
      </c>
      <c r="E1329" s="2">
        <v>57236</v>
      </c>
      <c r="F1329">
        <v>1</v>
      </c>
      <c r="G1329">
        <v>1</v>
      </c>
      <c r="H1329" s="3">
        <v>41710</v>
      </c>
      <c r="I1329">
        <v>22</v>
      </c>
      <c r="J1329" s="10">
        <v>105</v>
      </c>
      <c r="K1329" s="10">
        <v>0</v>
      </c>
      <c r="L1329" s="10">
        <v>9</v>
      </c>
      <c r="M1329" s="10">
        <v>2</v>
      </c>
      <c r="N1329" s="10">
        <v>1</v>
      </c>
      <c r="O1329">
        <v>3</v>
      </c>
      <c r="P1329">
        <v>2</v>
      </c>
      <c r="Q1329">
        <v>1</v>
      </c>
      <c r="R1329">
        <v>4</v>
      </c>
      <c r="S1329">
        <v>3</v>
      </c>
      <c r="T1329" t="s">
        <v>127</v>
      </c>
    </row>
    <row r="1330" spans="1:20" x14ac:dyDescent="0.3">
      <c r="A1330">
        <v>6471</v>
      </c>
      <c r="B1330">
        <v>1971</v>
      </c>
      <c r="C1330" t="s">
        <v>41</v>
      </c>
      <c r="D1330" t="s">
        <v>31</v>
      </c>
      <c r="E1330" s="2">
        <v>36230</v>
      </c>
      <c r="F1330">
        <v>1</v>
      </c>
      <c r="G1330">
        <v>0</v>
      </c>
      <c r="H1330" s="3">
        <v>41564</v>
      </c>
      <c r="I1330">
        <v>17</v>
      </c>
      <c r="J1330" s="10">
        <v>14</v>
      </c>
      <c r="K1330" s="10">
        <v>2</v>
      </c>
      <c r="L1330" s="10">
        <v>30</v>
      </c>
      <c r="M1330" s="10">
        <v>8</v>
      </c>
      <c r="N1330" s="10">
        <v>2</v>
      </c>
      <c r="O1330">
        <v>1</v>
      </c>
      <c r="P1330">
        <v>2</v>
      </c>
      <c r="Q1330">
        <v>0</v>
      </c>
      <c r="R1330">
        <v>4</v>
      </c>
      <c r="S1330">
        <v>5</v>
      </c>
      <c r="T1330" t="s">
        <v>127</v>
      </c>
    </row>
    <row r="1331" spans="1:20" x14ac:dyDescent="0.3">
      <c r="A1331">
        <v>6488</v>
      </c>
      <c r="B1331">
        <v>1959</v>
      </c>
      <c r="C1331" t="s">
        <v>37</v>
      </c>
      <c r="D1331" t="s">
        <v>33</v>
      </c>
      <c r="E1331" s="2">
        <v>38829</v>
      </c>
      <c r="F1331">
        <v>0</v>
      </c>
      <c r="G1331">
        <v>1</v>
      </c>
      <c r="H1331" s="3">
        <v>41735</v>
      </c>
      <c r="I1331">
        <v>86</v>
      </c>
      <c r="J1331" s="10">
        <v>76</v>
      </c>
      <c r="K1331" s="10">
        <v>0</v>
      </c>
      <c r="L1331" s="10">
        <v>7</v>
      </c>
      <c r="M1331" s="10">
        <v>0</v>
      </c>
      <c r="N1331" s="10">
        <v>0</v>
      </c>
      <c r="O1331">
        <v>1</v>
      </c>
      <c r="P1331">
        <v>3</v>
      </c>
      <c r="Q1331">
        <v>2</v>
      </c>
      <c r="R1331">
        <v>2</v>
      </c>
      <c r="S1331">
        <v>5</v>
      </c>
      <c r="T1331" t="s">
        <v>129</v>
      </c>
    </row>
    <row r="1332" spans="1:20" x14ac:dyDescent="0.3">
      <c r="A1332">
        <v>6497</v>
      </c>
      <c r="B1332">
        <v>1960</v>
      </c>
      <c r="C1332" t="s">
        <v>28</v>
      </c>
      <c r="D1332" t="s">
        <v>33</v>
      </c>
      <c r="E1332" s="2">
        <v>51651</v>
      </c>
      <c r="F1332">
        <v>0</v>
      </c>
      <c r="G1332">
        <v>1</v>
      </c>
      <c r="H1332" s="3">
        <v>41220</v>
      </c>
      <c r="I1332">
        <v>32</v>
      </c>
      <c r="J1332" s="10">
        <v>293</v>
      </c>
      <c r="K1332" s="10">
        <v>6</v>
      </c>
      <c r="L1332" s="10">
        <v>23</v>
      </c>
      <c r="M1332" s="10">
        <v>13</v>
      </c>
      <c r="N1332" s="10">
        <v>6</v>
      </c>
      <c r="O1332">
        <v>4</v>
      </c>
      <c r="P1332">
        <v>6</v>
      </c>
      <c r="Q1332">
        <v>2</v>
      </c>
      <c r="R1332">
        <v>5</v>
      </c>
      <c r="S1332">
        <v>8</v>
      </c>
      <c r="T1332" t="s">
        <v>131</v>
      </c>
    </row>
    <row r="1333" spans="1:20" x14ac:dyDescent="0.3">
      <c r="A1333">
        <v>6504</v>
      </c>
      <c r="B1333">
        <v>1975</v>
      </c>
      <c r="C1333" t="s">
        <v>133</v>
      </c>
      <c r="D1333" t="s">
        <v>35</v>
      </c>
      <c r="E1333" s="2">
        <v>19789</v>
      </c>
      <c r="F1333">
        <v>1</v>
      </c>
      <c r="G1333">
        <v>0</v>
      </c>
      <c r="H1333" s="3">
        <v>41598</v>
      </c>
      <c r="I1333">
        <v>24</v>
      </c>
      <c r="J1333" s="10">
        <v>2</v>
      </c>
      <c r="K1333" s="10">
        <v>5</v>
      </c>
      <c r="L1333" s="10">
        <v>9</v>
      </c>
      <c r="M1333" s="10">
        <v>28</v>
      </c>
      <c r="N1333" s="10">
        <v>6</v>
      </c>
      <c r="O1333">
        <v>3</v>
      </c>
      <c r="P1333">
        <v>2</v>
      </c>
      <c r="Q1333">
        <v>1</v>
      </c>
      <c r="R1333">
        <v>3</v>
      </c>
      <c r="S1333">
        <v>5</v>
      </c>
      <c r="T1333" t="s">
        <v>127</v>
      </c>
    </row>
    <row r="1334" spans="1:20" x14ac:dyDescent="0.3">
      <c r="A1334">
        <v>6507</v>
      </c>
      <c r="B1334">
        <v>1980</v>
      </c>
      <c r="C1334" t="s">
        <v>28</v>
      </c>
      <c r="D1334" t="s">
        <v>31</v>
      </c>
      <c r="E1334" s="2">
        <v>30828</v>
      </c>
      <c r="F1334">
        <v>1</v>
      </c>
      <c r="G1334">
        <v>0</v>
      </c>
      <c r="H1334" s="3">
        <v>41551</v>
      </c>
      <c r="I1334">
        <v>16</v>
      </c>
      <c r="J1334" s="10">
        <v>16</v>
      </c>
      <c r="K1334" s="10">
        <v>11</v>
      </c>
      <c r="L1334" s="10">
        <v>15</v>
      </c>
      <c r="M1334" s="10">
        <v>2</v>
      </c>
      <c r="N1334" s="10">
        <v>0</v>
      </c>
      <c r="O1334">
        <v>2</v>
      </c>
      <c r="P1334">
        <v>1</v>
      </c>
      <c r="Q1334">
        <v>1</v>
      </c>
      <c r="R1334">
        <v>4</v>
      </c>
      <c r="S1334">
        <v>3</v>
      </c>
      <c r="T1334" t="s">
        <v>131</v>
      </c>
    </row>
    <row r="1335" spans="1:20" x14ac:dyDescent="0.3">
      <c r="A1335">
        <v>6515</v>
      </c>
      <c r="B1335">
        <v>1977</v>
      </c>
      <c r="C1335" t="s">
        <v>28</v>
      </c>
      <c r="D1335" t="s">
        <v>35</v>
      </c>
      <c r="E1335" s="2">
        <v>39771</v>
      </c>
      <c r="F1335">
        <v>1</v>
      </c>
      <c r="G1335">
        <v>0</v>
      </c>
      <c r="H1335" s="3">
        <v>41614</v>
      </c>
      <c r="I1335">
        <v>92</v>
      </c>
      <c r="J1335" s="10">
        <v>6</v>
      </c>
      <c r="K1335" s="10">
        <v>2</v>
      </c>
      <c r="L1335" s="10">
        <v>18</v>
      </c>
      <c r="M1335" s="10">
        <v>2</v>
      </c>
      <c r="N1335" s="10">
        <v>8</v>
      </c>
      <c r="O1335">
        <v>1</v>
      </c>
      <c r="P1335">
        <v>2</v>
      </c>
      <c r="Q1335">
        <v>0</v>
      </c>
      <c r="R1335">
        <v>3</v>
      </c>
      <c r="S1335">
        <v>4</v>
      </c>
      <c r="T1335" t="s">
        <v>125</v>
      </c>
    </row>
    <row r="1336" spans="1:20" x14ac:dyDescent="0.3">
      <c r="A1336">
        <v>6516</v>
      </c>
      <c r="B1336">
        <v>1989</v>
      </c>
      <c r="C1336" t="s">
        <v>44</v>
      </c>
      <c r="D1336" t="s">
        <v>33</v>
      </c>
      <c r="E1336" s="2">
        <v>17487</v>
      </c>
      <c r="F1336">
        <v>1</v>
      </c>
      <c r="G1336">
        <v>0</v>
      </c>
      <c r="H1336" s="3">
        <v>41351</v>
      </c>
      <c r="I1336">
        <v>37</v>
      </c>
      <c r="J1336" s="10">
        <v>0</v>
      </c>
      <c r="K1336" s="10">
        <v>0</v>
      </c>
      <c r="L1336" s="10">
        <v>1</v>
      </c>
      <c r="M1336" s="10">
        <v>7</v>
      </c>
      <c r="N1336" s="10">
        <v>4</v>
      </c>
      <c r="O1336">
        <v>1</v>
      </c>
      <c r="P1336">
        <v>1</v>
      </c>
      <c r="Q1336">
        <v>0</v>
      </c>
      <c r="R1336">
        <v>2</v>
      </c>
      <c r="S1336">
        <v>7</v>
      </c>
      <c r="T1336" t="s">
        <v>131</v>
      </c>
    </row>
    <row r="1337" spans="1:20" x14ac:dyDescent="0.3">
      <c r="A1337">
        <v>6518</v>
      </c>
      <c r="B1337">
        <v>1951</v>
      </c>
      <c r="C1337" t="s">
        <v>37</v>
      </c>
      <c r="D1337" t="s">
        <v>42</v>
      </c>
      <c r="E1337" s="2">
        <v>67680</v>
      </c>
      <c r="F1337">
        <v>0</v>
      </c>
      <c r="G1337">
        <v>1</v>
      </c>
      <c r="H1337" s="3">
        <v>41436</v>
      </c>
      <c r="I1337">
        <v>8</v>
      </c>
      <c r="J1337" s="10">
        <v>546</v>
      </c>
      <c r="K1337" s="10">
        <v>0</v>
      </c>
      <c r="L1337" s="10">
        <v>48</v>
      </c>
      <c r="M1337" s="10">
        <v>0</v>
      </c>
      <c r="N1337" s="10">
        <v>6</v>
      </c>
      <c r="O1337">
        <v>1</v>
      </c>
      <c r="P1337">
        <v>7</v>
      </c>
      <c r="Q1337">
        <v>3</v>
      </c>
      <c r="R1337">
        <v>8</v>
      </c>
      <c r="S1337">
        <v>5</v>
      </c>
      <c r="T1337" t="s">
        <v>131</v>
      </c>
    </row>
    <row r="1338" spans="1:20" x14ac:dyDescent="0.3">
      <c r="A1338">
        <v>6521</v>
      </c>
      <c r="B1338">
        <v>1954</v>
      </c>
      <c r="C1338" t="s">
        <v>28</v>
      </c>
      <c r="D1338" t="s">
        <v>35</v>
      </c>
      <c r="E1338" s="2">
        <v>77972</v>
      </c>
      <c r="F1338">
        <v>0</v>
      </c>
      <c r="G1338">
        <v>0</v>
      </c>
      <c r="H1338" s="3">
        <v>41716</v>
      </c>
      <c r="I1338">
        <v>18</v>
      </c>
      <c r="J1338" s="10">
        <v>613</v>
      </c>
      <c r="K1338" s="10">
        <v>22</v>
      </c>
      <c r="L1338" s="10">
        <v>319</v>
      </c>
      <c r="M1338" s="10">
        <v>33</v>
      </c>
      <c r="N1338" s="10">
        <v>102</v>
      </c>
      <c r="O1338">
        <v>1</v>
      </c>
      <c r="P1338">
        <v>4</v>
      </c>
      <c r="Q1338">
        <v>6</v>
      </c>
      <c r="R1338">
        <v>9</v>
      </c>
      <c r="S1338">
        <v>1</v>
      </c>
      <c r="T1338" t="s">
        <v>125</v>
      </c>
    </row>
    <row r="1339" spans="1:20" x14ac:dyDescent="0.3">
      <c r="A1339">
        <v>6528</v>
      </c>
      <c r="B1339">
        <v>1982</v>
      </c>
      <c r="C1339" t="s">
        <v>41</v>
      </c>
      <c r="D1339" t="s">
        <v>35</v>
      </c>
      <c r="E1339" s="2">
        <v>18492</v>
      </c>
      <c r="F1339">
        <v>1</v>
      </c>
      <c r="G1339">
        <v>0</v>
      </c>
      <c r="H1339" s="3">
        <v>41795</v>
      </c>
      <c r="I1339">
        <v>75</v>
      </c>
      <c r="J1339" s="10">
        <v>2</v>
      </c>
      <c r="K1339" s="10">
        <v>2</v>
      </c>
      <c r="L1339" s="10">
        <v>2</v>
      </c>
      <c r="M1339" s="10">
        <v>2</v>
      </c>
      <c r="N1339" s="10">
        <v>1</v>
      </c>
      <c r="O1339">
        <v>1</v>
      </c>
      <c r="P1339">
        <v>1</v>
      </c>
      <c r="Q1339">
        <v>0</v>
      </c>
      <c r="R1339">
        <v>2</v>
      </c>
      <c r="S1339">
        <v>8</v>
      </c>
      <c r="T1339" t="s">
        <v>127</v>
      </c>
    </row>
    <row r="1340" spans="1:20" x14ac:dyDescent="0.3">
      <c r="A1340">
        <v>6534</v>
      </c>
      <c r="B1340">
        <v>1974</v>
      </c>
      <c r="C1340" t="s">
        <v>28</v>
      </c>
      <c r="D1340" t="s">
        <v>35</v>
      </c>
      <c r="E1340" s="2">
        <v>47889</v>
      </c>
      <c r="F1340">
        <v>1</v>
      </c>
      <c r="G1340">
        <v>0</v>
      </c>
      <c r="H1340" s="3">
        <v>41643</v>
      </c>
      <c r="I1340">
        <v>94</v>
      </c>
      <c r="J1340" s="10">
        <v>29</v>
      </c>
      <c r="K1340" s="10">
        <v>0</v>
      </c>
      <c r="L1340" s="10">
        <v>29</v>
      </c>
      <c r="M1340" s="10">
        <v>0</v>
      </c>
      <c r="N1340" s="10">
        <v>5</v>
      </c>
      <c r="O1340">
        <v>1</v>
      </c>
      <c r="P1340">
        <v>2</v>
      </c>
      <c r="Q1340">
        <v>0</v>
      </c>
      <c r="R1340">
        <v>3</v>
      </c>
      <c r="S1340">
        <v>5</v>
      </c>
      <c r="T1340" t="s">
        <v>125</v>
      </c>
    </row>
    <row r="1341" spans="1:20" x14ac:dyDescent="0.3">
      <c r="A1341">
        <v>6543</v>
      </c>
      <c r="B1341">
        <v>1945</v>
      </c>
      <c r="C1341" t="s">
        <v>41</v>
      </c>
      <c r="D1341" t="s">
        <v>35</v>
      </c>
      <c r="E1341" s="2">
        <v>62847</v>
      </c>
      <c r="F1341">
        <v>0</v>
      </c>
      <c r="G1341">
        <v>0</v>
      </c>
      <c r="H1341" s="3">
        <v>41289</v>
      </c>
      <c r="I1341">
        <v>45</v>
      </c>
      <c r="J1341" s="10">
        <v>521</v>
      </c>
      <c r="K1341" s="10">
        <v>168</v>
      </c>
      <c r="L1341" s="10">
        <v>706</v>
      </c>
      <c r="M1341" s="10">
        <v>80</v>
      </c>
      <c r="N1341" s="10">
        <v>76</v>
      </c>
      <c r="O1341">
        <v>1</v>
      </c>
      <c r="P1341">
        <v>3</v>
      </c>
      <c r="Q1341">
        <v>6</v>
      </c>
      <c r="R1341">
        <v>4</v>
      </c>
      <c r="S1341">
        <v>2</v>
      </c>
      <c r="T1341" t="s">
        <v>126</v>
      </c>
    </row>
    <row r="1342" spans="1:20" x14ac:dyDescent="0.3">
      <c r="A1342">
        <v>6544</v>
      </c>
      <c r="B1342">
        <v>1949</v>
      </c>
      <c r="C1342" t="s">
        <v>37</v>
      </c>
      <c r="D1342" t="s">
        <v>35</v>
      </c>
      <c r="E1342" s="2">
        <v>67911</v>
      </c>
      <c r="F1342">
        <v>0</v>
      </c>
      <c r="G1342">
        <v>1</v>
      </c>
      <c r="H1342" s="3">
        <v>41781</v>
      </c>
      <c r="I1342">
        <v>63</v>
      </c>
      <c r="J1342" s="10">
        <v>529</v>
      </c>
      <c r="K1342" s="10">
        <v>0</v>
      </c>
      <c r="L1342" s="10">
        <v>356</v>
      </c>
      <c r="M1342" s="10">
        <v>63</v>
      </c>
      <c r="N1342" s="10">
        <v>28</v>
      </c>
      <c r="O1342">
        <v>3</v>
      </c>
      <c r="P1342">
        <v>6</v>
      </c>
      <c r="Q1342">
        <v>7</v>
      </c>
      <c r="R1342">
        <v>11</v>
      </c>
      <c r="S1342">
        <v>3</v>
      </c>
      <c r="T1342" t="s">
        <v>129</v>
      </c>
    </row>
    <row r="1343" spans="1:20" x14ac:dyDescent="0.3">
      <c r="A1343">
        <v>6565</v>
      </c>
      <c r="B1343">
        <v>1949</v>
      </c>
      <c r="C1343" t="s">
        <v>41</v>
      </c>
      <c r="D1343" t="s">
        <v>33</v>
      </c>
      <c r="E1343" s="2">
        <v>76995</v>
      </c>
      <c r="F1343">
        <v>0</v>
      </c>
      <c r="G1343">
        <v>1</v>
      </c>
      <c r="H1343" s="3">
        <v>41361</v>
      </c>
      <c r="I1343">
        <v>91</v>
      </c>
      <c r="J1343" s="10">
        <v>1012</v>
      </c>
      <c r="K1343" s="10">
        <v>80</v>
      </c>
      <c r="L1343" s="10">
        <v>498</v>
      </c>
      <c r="M1343" s="10">
        <v>0</v>
      </c>
      <c r="N1343" s="10">
        <v>16</v>
      </c>
      <c r="O1343">
        <v>2</v>
      </c>
      <c r="P1343">
        <v>11</v>
      </c>
      <c r="Q1343">
        <v>4</v>
      </c>
      <c r="R1343">
        <v>9</v>
      </c>
      <c r="S1343">
        <v>5</v>
      </c>
      <c r="T1343" t="s">
        <v>130</v>
      </c>
    </row>
    <row r="1344" spans="1:20" x14ac:dyDescent="0.3">
      <c r="A1344">
        <v>6566</v>
      </c>
      <c r="B1344">
        <v>1954</v>
      </c>
      <c r="C1344" t="s">
        <v>37</v>
      </c>
      <c r="D1344" t="s">
        <v>33</v>
      </c>
      <c r="E1344" s="2">
        <v>72550</v>
      </c>
      <c r="F1344">
        <v>1</v>
      </c>
      <c r="G1344">
        <v>1</v>
      </c>
      <c r="H1344" s="3">
        <v>41221</v>
      </c>
      <c r="I1344">
        <v>39</v>
      </c>
      <c r="J1344" s="10">
        <v>826</v>
      </c>
      <c r="K1344" s="10">
        <v>50</v>
      </c>
      <c r="L1344" s="10">
        <v>317</v>
      </c>
      <c r="M1344" s="10">
        <v>50</v>
      </c>
      <c r="N1344" s="10">
        <v>38</v>
      </c>
      <c r="O1344">
        <v>9</v>
      </c>
      <c r="P1344">
        <v>5</v>
      </c>
      <c r="Q1344">
        <v>2</v>
      </c>
      <c r="R1344">
        <v>12</v>
      </c>
      <c r="S1344">
        <v>8</v>
      </c>
      <c r="T1344" t="s">
        <v>131</v>
      </c>
    </row>
    <row r="1345" spans="1:20" x14ac:dyDescent="0.3">
      <c r="A1345">
        <v>6568</v>
      </c>
      <c r="B1345">
        <v>1984</v>
      </c>
      <c r="C1345" t="s">
        <v>28</v>
      </c>
      <c r="D1345" t="s">
        <v>33</v>
      </c>
      <c r="E1345" s="2">
        <v>38680</v>
      </c>
      <c r="F1345">
        <v>1</v>
      </c>
      <c r="G1345">
        <v>0</v>
      </c>
      <c r="H1345" s="3">
        <v>41361</v>
      </c>
      <c r="I1345">
        <v>97</v>
      </c>
      <c r="J1345" s="10">
        <v>11</v>
      </c>
      <c r="K1345" s="10">
        <v>0</v>
      </c>
      <c r="L1345" s="10">
        <v>36</v>
      </c>
      <c r="M1345" s="10">
        <v>15</v>
      </c>
      <c r="N1345" s="10">
        <v>5</v>
      </c>
      <c r="O1345">
        <v>1</v>
      </c>
      <c r="P1345">
        <v>2</v>
      </c>
      <c r="Q1345">
        <v>0</v>
      </c>
      <c r="R1345">
        <v>3</v>
      </c>
      <c r="S1345">
        <v>7</v>
      </c>
      <c r="T1345" t="s">
        <v>130</v>
      </c>
    </row>
    <row r="1346" spans="1:20" x14ac:dyDescent="0.3">
      <c r="A1346">
        <v>6575</v>
      </c>
      <c r="B1346">
        <v>1981</v>
      </c>
      <c r="C1346" t="s">
        <v>28</v>
      </c>
      <c r="D1346" t="s">
        <v>35</v>
      </c>
      <c r="E1346" s="2">
        <v>56386</v>
      </c>
      <c r="F1346">
        <v>1</v>
      </c>
      <c r="G1346">
        <v>1</v>
      </c>
      <c r="H1346" s="3">
        <v>41209</v>
      </c>
      <c r="I1346">
        <v>51</v>
      </c>
      <c r="J1346" s="10">
        <v>230</v>
      </c>
      <c r="K1346" s="10">
        <v>48</v>
      </c>
      <c r="L1346" s="10">
        <v>214</v>
      </c>
      <c r="M1346" s="10">
        <v>13</v>
      </c>
      <c r="N1346" s="10">
        <v>32</v>
      </c>
      <c r="O1346">
        <v>8</v>
      </c>
      <c r="P1346">
        <v>9</v>
      </c>
      <c r="Q1346">
        <v>1</v>
      </c>
      <c r="R1346">
        <v>7</v>
      </c>
      <c r="S1346">
        <v>9</v>
      </c>
      <c r="T1346" t="s">
        <v>125</v>
      </c>
    </row>
    <row r="1347" spans="1:20" x14ac:dyDescent="0.3">
      <c r="A1347">
        <v>6583</v>
      </c>
      <c r="B1347">
        <v>1955</v>
      </c>
      <c r="C1347" t="s">
        <v>133</v>
      </c>
      <c r="D1347" t="s">
        <v>33</v>
      </c>
      <c r="E1347" s="2">
        <v>72635</v>
      </c>
      <c r="F1347">
        <v>0</v>
      </c>
      <c r="G1347">
        <v>0</v>
      </c>
      <c r="H1347" s="3">
        <v>41428</v>
      </c>
      <c r="I1347">
        <v>54</v>
      </c>
      <c r="J1347" s="10">
        <v>390</v>
      </c>
      <c r="K1347" s="10">
        <v>22</v>
      </c>
      <c r="L1347" s="10">
        <v>323</v>
      </c>
      <c r="M1347" s="10">
        <v>104</v>
      </c>
      <c r="N1347" s="10">
        <v>35</v>
      </c>
      <c r="O1347">
        <v>1</v>
      </c>
      <c r="P1347">
        <v>6</v>
      </c>
      <c r="Q1347">
        <v>8</v>
      </c>
      <c r="R1347">
        <v>6</v>
      </c>
      <c r="S1347">
        <v>3</v>
      </c>
      <c r="T1347" t="s">
        <v>127</v>
      </c>
    </row>
    <row r="1348" spans="1:20" x14ac:dyDescent="0.3">
      <c r="A1348">
        <v>6605</v>
      </c>
      <c r="B1348">
        <v>1944</v>
      </c>
      <c r="C1348" t="s">
        <v>37</v>
      </c>
      <c r="D1348" t="s">
        <v>29</v>
      </c>
      <c r="E1348" s="2">
        <v>55614</v>
      </c>
      <c r="F1348">
        <v>0</v>
      </c>
      <c r="G1348">
        <v>0</v>
      </c>
      <c r="H1348" s="3">
        <v>41605</v>
      </c>
      <c r="I1348">
        <v>85</v>
      </c>
      <c r="J1348" s="10">
        <v>504</v>
      </c>
      <c r="K1348" s="10">
        <v>13</v>
      </c>
      <c r="L1348" s="10">
        <v>131</v>
      </c>
      <c r="M1348" s="10">
        <v>8</v>
      </c>
      <c r="N1348" s="10">
        <v>0</v>
      </c>
      <c r="O1348">
        <v>1</v>
      </c>
      <c r="P1348">
        <v>9</v>
      </c>
      <c r="Q1348">
        <v>4</v>
      </c>
      <c r="R1348">
        <v>6</v>
      </c>
      <c r="S1348">
        <v>7</v>
      </c>
      <c r="T1348" t="s">
        <v>127</v>
      </c>
    </row>
    <row r="1349" spans="1:20" x14ac:dyDescent="0.3">
      <c r="A1349">
        <v>6606</v>
      </c>
      <c r="B1349">
        <v>1969</v>
      </c>
      <c r="C1349" t="s">
        <v>41</v>
      </c>
      <c r="D1349" t="s">
        <v>33</v>
      </c>
      <c r="E1349" s="2">
        <v>70091</v>
      </c>
      <c r="F1349">
        <v>1</v>
      </c>
      <c r="G1349">
        <v>0</v>
      </c>
      <c r="H1349" s="3">
        <v>41364</v>
      </c>
      <c r="I1349">
        <v>11</v>
      </c>
      <c r="J1349" s="10">
        <v>964</v>
      </c>
      <c r="K1349" s="10">
        <v>34</v>
      </c>
      <c r="L1349" s="10">
        <v>137</v>
      </c>
      <c r="M1349" s="10">
        <v>15</v>
      </c>
      <c r="N1349" s="10">
        <v>0</v>
      </c>
      <c r="O1349">
        <v>2</v>
      </c>
      <c r="P1349">
        <v>5</v>
      </c>
      <c r="Q1349">
        <v>2</v>
      </c>
      <c r="R1349">
        <v>10</v>
      </c>
      <c r="S1349">
        <v>8</v>
      </c>
      <c r="T1349" t="s">
        <v>127</v>
      </c>
    </row>
    <row r="1350" spans="1:20" x14ac:dyDescent="0.3">
      <c r="A1350">
        <v>6609</v>
      </c>
      <c r="B1350">
        <v>1966</v>
      </c>
      <c r="C1350" t="s">
        <v>28</v>
      </c>
      <c r="D1350" t="s">
        <v>42</v>
      </c>
      <c r="E1350" s="2">
        <v>27038</v>
      </c>
      <c r="F1350">
        <v>0</v>
      </c>
      <c r="G1350">
        <v>0</v>
      </c>
      <c r="H1350" s="3">
        <v>41170</v>
      </c>
      <c r="I1350">
        <v>64</v>
      </c>
      <c r="J1350" s="10">
        <v>1</v>
      </c>
      <c r="K1350" s="10">
        <v>26</v>
      </c>
      <c r="L1350" s="10">
        <v>25</v>
      </c>
      <c r="M1350" s="10">
        <v>17</v>
      </c>
      <c r="N1350" s="10">
        <v>23</v>
      </c>
      <c r="O1350">
        <v>1</v>
      </c>
      <c r="P1350">
        <v>3</v>
      </c>
      <c r="Q1350">
        <v>0</v>
      </c>
      <c r="R1350">
        <v>3</v>
      </c>
      <c r="S1350">
        <v>9</v>
      </c>
      <c r="T1350" t="s">
        <v>125</v>
      </c>
    </row>
    <row r="1351" spans="1:20" x14ac:dyDescent="0.3">
      <c r="A1351">
        <v>6613</v>
      </c>
      <c r="B1351">
        <v>1970</v>
      </c>
      <c r="C1351" t="s">
        <v>41</v>
      </c>
      <c r="D1351" t="s">
        <v>33</v>
      </c>
      <c r="E1351" s="2">
        <v>44511</v>
      </c>
      <c r="F1351">
        <v>1</v>
      </c>
      <c r="G1351">
        <v>0</v>
      </c>
      <c r="H1351" s="3">
        <v>41194</v>
      </c>
      <c r="I1351">
        <v>39</v>
      </c>
      <c r="J1351" s="10">
        <v>513</v>
      </c>
      <c r="K1351" s="10">
        <v>7</v>
      </c>
      <c r="L1351" s="10">
        <v>133</v>
      </c>
      <c r="M1351" s="10">
        <v>46</v>
      </c>
      <c r="N1351" s="10">
        <v>14</v>
      </c>
      <c r="O1351">
        <v>6</v>
      </c>
      <c r="P1351">
        <v>8</v>
      </c>
      <c r="Q1351">
        <v>4</v>
      </c>
      <c r="R1351">
        <v>8</v>
      </c>
      <c r="S1351">
        <v>8</v>
      </c>
      <c r="T1351" t="s">
        <v>131</v>
      </c>
    </row>
    <row r="1352" spans="1:20" x14ac:dyDescent="0.3">
      <c r="A1352">
        <v>6616</v>
      </c>
      <c r="B1352">
        <v>1975</v>
      </c>
      <c r="C1352" t="s">
        <v>28</v>
      </c>
      <c r="D1352" t="s">
        <v>35</v>
      </c>
      <c r="E1352" s="2">
        <v>59481</v>
      </c>
      <c r="F1352">
        <v>0</v>
      </c>
      <c r="G1352">
        <v>1</v>
      </c>
      <c r="H1352" s="3">
        <v>41570</v>
      </c>
      <c r="I1352">
        <v>47</v>
      </c>
      <c r="J1352" s="10">
        <v>178</v>
      </c>
      <c r="K1352" s="10">
        <v>3</v>
      </c>
      <c r="L1352" s="10">
        <v>85</v>
      </c>
      <c r="M1352" s="10">
        <v>71</v>
      </c>
      <c r="N1352" s="10">
        <v>66</v>
      </c>
      <c r="O1352">
        <v>2</v>
      </c>
      <c r="P1352">
        <v>3</v>
      </c>
      <c r="Q1352">
        <v>3</v>
      </c>
      <c r="R1352">
        <v>8</v>
      </c>
      <c r="S1352">
        <v>2</v>
      </c>
      <c r="T1352" t="s">
        <v>127</v>
      </c>
    </row>
    <row r="1353" spans="1:20" x14ac:dyDescent="0.3">
      <c r="A1353">
        <v>6619</v>
      </c>
      <c r="B1353">
        <v>1978</v>
      </c>
      <c r="C1353" t="s">
        <v>28</v>
      </c>
      <c r="D1353" t="s">
        <v>33</v>
      </c>
      <c r="E1353" s="2">
        <v>38415</v>
      </c>
      <c r="F1353">
        <v>1</v>
      </c>
      <c r="G1353">
        <v>1</v>
      </c>
      <c r="H1353" s="3">
        <v>41276</v>
      </c>
      <c r="I1353">
        <v>91</v>
      </c>
      <c r="J1353" s="10">
        <v>22</v>
      </c>
      <c r="K1353" s="10">
        <v>1</v>
      </c>
      <c r="L1353" s="10">
        <v>13</v>
      </c>
      <c r="M1353" s="10">
        <v>4</v>
      </c>
      <c r="N1353" s="10">
        <v>0</v>
      </c>
      <c r="O1353">
        <v>2</v>
      </c>
      <c r="P1353">
        <v>1</v>
      </c>
      <c r="Q1353">
        <v>0</v>
      </c>
      <c r="R1353">
        <v>3</v>
      </c>
      <c r="S1353">
        <v>7</v>
      </c>
      <c r="T1353" t="s">
        <v>127</v>
      </c>
    </row>
    <row r="1354" spans="1:20" x14ac:dyDescent="0.3">
      <c r="A1354">
        <v>6634</v>
      </c>
      <c r="B1354">
        <v>1979</v>
      </c>
      <c r="C1354" t="s">
        <v>41</v>
      </c>
      <c r="D1354" t="s">
        <v>29</v>
      </c>
      <c r="E1354" s="2">
        <v>33462</v>
      </c>
      <c r="F1354">
        <v>1</v>
      </c>
      <c r="G1354">
        <v>0</v>
      </c>
      <c r="H1354" s="3">
        <v>41493</v>
      </c>
      <c r="I1354">
        <v>78</v>
      </c>
      <c r="J1354" s="10">
        <v>22</v>
      </c>
      <c r="K1354" s="10">
        <v>3</v>
      </c>
      <c r="L1354" s="10">
        <v>18</v>
      </c>
      <c r="M1354" s="10">
        <v>0</v>
      </c>
      <c r="N1354" s="10">
        <v>0</v>
      </c>
      <c r="O1354">
        <v>1</v>
      </c>
      <c r="P1354">
        <v>2</v>
      </c>
      <c r="Q1354">
        <v>0</v>
      </c>
      <c r="R1354">
        <v>3</v>
      </c>
      <c r="S1354">
        <v>7</v>
      </c>
      <c r="T1354" t="s">
        <v>125</v>
      </c>
    </row>
    <row r="1355" spans="1:20" x14ac:dyDescent="0.3">
      <c r="A1355">
        <v>6637</v>
      </c>
      <c r="B1355">
        <v>1988</v>
      </c>
      <c r="C1355" t="s">
        <v>28</v>
      </c>
      <c r="D1355" t="s">
        <v>31</v>
      </c>
      <c r="E1355" s="2">
        <v>66951</v>
      </c>
      <c r="F1355">
        <v>0</v>
      </c>
      <c r="G1355">
        <v>0</v>
      </c>
      <c r="H1355" s="3">
        <v>41580</v>
      </c>
      <c r="I1355">
        <v>46</v>
      </c>
      <c r="J1355" s="10">
        <v>277</v>
      </c>
      <c r="K1355" s="10">
        <v>162</v>
      </c>
      <c r="L1355" s="10">
        <v>305</v>
      </c>
      <c r="M1355" s="10">
        <v>173</v>
      </c>
      <c r="N1355" s="10">
        <v>76</v>
      </c>
      <c r="O1355">
        <v>1</v>
      </c>
      <c r="P1355">
        <v>3</v>
      </c>
      <c r="Q1355">
        <v>4</v>
      </c>
      <c r="R1355">
        <v>7</v>
      </c>
      <c r="S1355">
        <v>1</v>
      </c>
      <c r="T1355" t="s">
        <v>128</v>
      </c>
    </row>
    <row r="1356" spans="1:20" x14ac:dyDescent="0.3">
      <c r="A1356">
        <v>6642</v>
      </c>
      <c r="B1356">
        <v>1961</v>
      </c>
      <c r="C1356" t="s">
        <v>28</v>
      </c>
      <c r="D1356" t="s">
        <v>29</v>
      </c>
      <c r="E1356" s="2">
        <v>27215</v>
      </c>
      <c r="F1356">
        <v>2</v>
      </c>
      <c r="G1356">
        <v>1</v>
      </c>
      <c r="H1356" s="3">
        <v>41297</v>
      </c>
      <c r="I1356">
        <v>50</v>
      </c>
      <c r="J1356" s="10">
        <v>30</v>
      </c>
      <c r="K1356" s="10">
        <v>5</v>
      </c>
      <c r="L1356" s="10">
        <v>22</v>
      </c>
      <c r="M1356" s="10">
        <v>8</v>
      </c>
      <c r="N1356" s="10">
        <v>9</v>
      </c>
      <c r="O1356">
        <v>4</v>
      </c>
      <c r="P1356">
        <v>2</v>
      </c>
      <c r="Q1356">
        <v>1</v>
      </c>
      <c r="R1356">
        <v>4</v>
      </c>
      <c r="S1356">
        <v>6</v>
      </c>
      <c r="T1356" t="s">
        <v>125</v>
      </c>
    </row>
    <row r="1357" spans="1:20" x14ac:dyDescent="0.3">
      <c r="A1357">
        <v>6646</v>
      </c>
      <c r="B1357">
        <v>1984</v>
      </c>
      <c r="C1357" t="s">
        <v>28</v>
      </c>
      <c r="D1357" t="s">
        <v>35</v>
      </c>
      <c r="E1357" s="2">
        <v>16529</v>
      </c>
      <c r="F1357">
        <v>1</v>
      </c>
      <c r="G1357">
        <v>0</v>
      </c>
      <c r="H1357" s="3">
        <v>41699</v>
      </c>
      <c r="I1357">
        <v>23</v>
      </c>
      <c r="J1357" s="10">
        <v>3</v>
      </c>
      <c r="K1357" s="10">
        <v>0</v>
      </c>
      <c r="L1357" s="10">
        <v>5</v>
      </c>
      <c r="M1357" s="10">
        <v>13</v>
      </c>
      <c r="N1357" s="10">
        <v>0</v>
      </c>
      <c r="O1357">
        <v>1</v>
      </c>
      <c r="P1357">
        <v>1</v>
      </c>
      <c r="Q1357">
        <v>0</v>
      </c>
      <c r="R1357">
        <v>3</v>
      </c>
      <c r="S1357">
        <v>6</v>
      </c>
      <c r="T1357" t="s">
        <v>126</v>
      </c>
    </row>
    <row r="1358" spans="1:20" x14ac:dyDescent="0.3">
      <c r="A1358">
        <v>6652</v>
      </c>
      <c r="B1358">
        <v>1965</v>
      </c>
      <c r="C1358" t="s">
        <v>28</v>
      </c>
      <c r="D1358" t="s">
        <v>33</v>
      </c>
      <c r="E1358" s="2">
        <v>77343</v>
      </c>
      <c r="F1358">
        <v>0</v>
      </c>
      <c r="G1358">
        <v>0</v>
      </c>
      <c r="H1358" s="3">
        <v>41799</v>
      </c>
      <c r="I1358">
        <v>28</v>
      </c>
      <c r="J1358" s="10">
        <v>227</v>
      </c>
      <c r="K1358" s="10">
        <v>151</v>
      </c>
      <c r="L1358" s="10">
        <v>573</v>
      </c>
      <c r="M1358" s="10">
        <v>98</v>
      </c>
      <c r="N1358" s="10">
        <v>54</v>
      </c>
      <c r="O1358">
        <v>1</v>
      </c>
      <c r="P1358">
        <v>3</v>
      </c>
      <c r="Q1358">
        <v>4</v>
      </c>
      <c r="R1358">
        <v>9</v>
      </c>
      <c r="S1358">
        <v>1</v>
      </c>
      <c r="T1358" t="s">
        <v>126</v>
      </c>
    </row>
    <row r="1359" spans="1:20" x14ac:dyDescent="0.3">
      <c r="A1359">
        <v>6653</v>
      </c>
      <c r="B1359">
        <v>1970</v>
      </c>
      <c r="C1359" t="s">
        <v>37</v>
      </c>
      <c r="D1359" t="s">
        <v>33</v>
      </c>
      <c r="E1359" s="2">
        <v>55158</v>
      </c>
      <c r="F1359">
        <v>1</v>
      </c>
      <c r="G1359">
        <v>1</v>
      </c>
      <c r="H1359" s="3">
        <v>41120</v>
      </c>
      <c r="I1359">
        <v>72</v>
      </c>
      <c r="J1359" s="10">
        <v>293</v>
      </c>
      <c r="K1359" s="10">
        <v>0</v>
      </c>
      <c r="L1359" s="10">
        <v>87</v>
      </c>
      <c r="M1359" s="10">
        <v>4</v>
      </c>
      <c r="N1359" s="10">
        <v>11</v>
      </c>
      <c r="O1359">
        <v>4</v>
      </c>
      <c r="P1359">
        <v>7</v>
      </c>
      <c r="Q1359">
        <v>2</v>
      </c>
      <c r="R1359">
        <v>5</v>
      </c>
      <c r="S1359">
        <v>7</v>
      </c>
      <c r="T1359" t="s">
        <v>127</v>
      </c>
    </row>
    <row r="1360" spans="1:20" x14ac:dyDescent="0.3">
      <c r="A1360">
        <v>6658</v>
      </c>
      <c r="B1360">
        <v>1972</v>
      </c>
      <c r="C1360" t="s">
        <v>28</v>
      </c>
      <c r="D1360" t="s">
        <v>35</v>
      </c>
      <c r="E1360" s="2">
        <v>59868</v>
      </c>
      <c r="F1360">
        <v>0</v>
      </c>
      <c r="G1360">
        <v>1</v>
      </c>
      <c r="H1360" s="3">
        <v>41477</v>
      </c>
      <c r="I1360">
        <v>37</v>
      </c>
      <c r="J1360" s="10">
        <v>771</v>
      </c>
      <c r="K1360" s="10">
        <v>51</v>
      </c>
      <c r="L1360" s="10">
        <v>154</v>
      </c>
      <c r="M1360" s="10">
        <v>54</v>
      </c>
      <c r="N1360" s="10">
        <v>10</v>
      </c>
      <c r="O1360">
        <v>7</v>
      </c>
      <c r="P1360">
        <v>11</v>
      </c>
      <c r="Q1360">
        <v>2</v>
      </c>
      <c r="R1360">
        <v>12</v>
      </c>
      <c r="S1360">
        <v>6</v>
      </c>
      <c r="T1360" t="s">
        <v>127</v>
      </c>
    </row>
    <row r="1361" spans="1:20" x14ac:dyDescent="0.3">
      <c r="A1361">
        <v>6661</v>
      </c>
      <c r="B1361">
        <v>1974</v>
      </c>
      <c r="C1361" t="s">
        <v>28</v>
      </c>
      <c r="D1361" t="s">
        <v>33</v>
      </c>
      <c r="E1361" s="2">
        <v>67445</v>
      </c>
      <c r="F1361">
        <v>0</v>
      </c>
      <c r="G1361">
        <v>1</v>
      </c>
      <c r="H1361" s="3">
        <v>41133</v>
      </c>
      <c r="I1361">
        <v>63</v>
      </c>
      <c r="J1361" s="10">
        <v>757</v>
      </c>
      <c r="K1361" s="10">
        <v>80</v>
      </c>
      <c r="L1361" s="10">
        <v>217</v>
      </c>
      <c r="M1361" s="10">
        <v>29</v>
      </c>
      <c r="N1361" s="10">
        <v>80</v>
      </c>
      <c r="O1361">
        <v>5</v>
      </c>
      <c r="P1361">
        <v>9</v>
      </c>
      <c r="Q1361">
        <v>6</v>
      </c>
      <c r="R1361">
        <v>12</v>
      </c>
      <c r="S1361">
        <v>6</v>
      </c>
      <c r="T1361" t="s">
        <v>127</v>
      </c>
    </row>
    <row r="1362" spans="1:20" x14ac:dyDescent="0.3">
      <c r="A1362">
        <v>6663</v>
      </c>
      <c r="B1362">
        <v>1940</v>
      </c>
      <c r="C1362" t="s">
        <v>37</v>
      </c>
      <c r="D1362" t="s">
        <v>31</v>
      </c>
      <c r="E1362" s="2">
        <v>51141</v>
      </c>
      <c r="F1362">
        <v>0</v>
      </c>
      <c r="G1362">
        <v>0</v>
      </c>
      <c r="H1362" s="3">
        <v>41463</v>
      </c>
      <c r="I1362">
        <v>96</v>
      </c>
      <c r="J1362" s="10">
        <v>144</v>
      </c>
      <c r="K1362" s="10">
        <v>0</v>
      </c>
      <c r="L1362" s="10">
        <v>7</v>
      </c>
      <c r="M1362" s="10">
        <v>0</v>
      </c>
      <c r="N1362" s="10">
        <v>0</v>
      </c>
      <c r="O1362">
        <v>1</v>
      </c>
      <c r="P1362">
        <v>3</v>
      </c>
      <c r="Q1362">
        <v>1</v>
      </c>
      <c r="R1362">
        <v>4</v>
      </c>
      <c r="S1362">
        <v>5</v>
      </c>
      <c r="T1362" t="s">
        <v>127</v>
      </c>
    </row>
    <row r="1363" spans="1:20" x14ac:dyDescent="0.3">
      <c r="A1363">
        <v>6673</v>
      </c>
      <c r="B1363">
        <v>1965</v>
      </c>
      <c r="C1363" t="s">
        <v>28</v>
      </c>
      <c r="D1363" t="s">
        <v>31</v>
      </c>
      <c r="E1363" s="2">
        <v>23478</v>
      </c>
      <c r="F1363">
        <v>0</v>
      </c>
      <c r="G1363">
        <v>0</v>
      </c>
      <c r="H1363" s="3">
        <v>41352</v>
      </c>
      <c r="I1363">
        <v>51</v>
      </c>
      <c r="J1363" s="10">
        <v>28</v>
      </c>
      <c r="K1363" s="10">
        <v>6</v>
      </c>
      <c r="L1363" s="10">
        <v>27</v>
      </c>
      <c r="M1363" s="10">
        <v>12</v>
      </c>
      <c r="N1363" s="10">
        <v>17</v>
      </c>
      <c r="O1363">
        <v>1</v>
      </c>
      <c r="P1363">
        <v>3</v>
      </c>
      <c r="Q1363">
        <v>0</v>
      </c>
      <c r="R1363">
        <v>3</v>
      </c>
      <c r="S1363">
        <v>8</v>
      </c>
      <c r="T1363" t="s">
        <v>130</v>
      </c>
    </row>
    <row r="1364" spans="1:20" x14ac:dyDescent="0.3">
      <c r="A1364">
        <v>6678</v>
      </c>
      <c r="B1364">
        <v>1989</v>
      </c>
      <c r="C1364" t="s">
        <v>28</v>
      </c>
      <c r="D1364" t="s">
        <v>35</v>
      </c>
      <c r="E1364" s="2">
        <v>31928</v>
      </c>
      <c r="F1364">
        <v>1</v>
      </c>
      <c r="G1364">
        <v>0</v>
      </c>
      <c r="H1364" s="3">
        <v>41726</v>
      </c>
      <c r="I1364">
        <v>5</v>
      </c>
      <c r="J1364" s="10">
        <v>33</v>
      </c>
      <c r="K1364" s="10">
        <v>4</v>
      </c>
      <c r="L1364" s="10">
        <v>24</v>
      </c>
      <c r="M1364" s="10">
        <v>4</v>
      </c>
      <c r="N1364" s="10">
        <v>2</v>
      </c>
      <c r="O1364">
        <v>2</v>
      </c>
      <c r="P1364">
        <v>3</v>
      </c>
      <c r="Q1364">
        <v>0</v>
      </c>
      <c r="R1364">
        <v>4</v>
      </c>
      <c r="S1364">
        <v>7</v>
      </c>
      <c r="T1364" t="s">
        <v>128</v>
      </c>
    </row>
    <row r="1365" spans="1:20" x14ac:dyDescent="0.3">
      <c r="A1365">
        <v>6679</v>
      </c>
      <c r="B1365">
        <v>1966</v>
      </c>
      <c r="C1365" t="s">
        <v>28</v>
      </c>
      <c r="D1365" t="s">
        <v>31</v>
      </c>
      <c r="E1365" s="2">
        <v>33279</v>
      </c>
      <c r="F1365">
        <v>0</v>
      </c>
      <c r="G1365">
        <v>0</v>
      </c>
      <c r="H1365" s="3">
        <v>41802</v>
      </c>
      <c r="I1365">
        <v>29</v>
      </c>
      <c r="J1365" s="10">
        <v>10</v>
      </c>
      <c r="K1365" s="10">
        <v>3</v>
      </c>
      <c r="L1365" s="10">
        <v>3</v>
      </c>
      <c r="M1365" s="10">
        <v>0</v>
      </c>
      <c r="N1365" s="10">
        <v>0</v>
      </c>
      <c r="O1365">
        <v>1</v>
      </c>
      <c r="P1365">
        <v>0</v>
      </c>
      <c r="Q1365">
        <v>0</v>
      </c>
      <c r="R1365">
        <v>3</v>
      </c>
      <c r="S1365">
        <v>3</v>
      </c>
      <c r="T1365" t="s">
        <v>127</v>
      </c>
    </row>
    <row r="1366" spans="1:20" x14ac:dyDescent="0.3">
      <c r="A1366">
        <v>6682</v>
      </c>
      <c r="B1366">
        <v>1973</v>
      </c>
      <c r="C1366" t="s">
        <v>44</v>
      </c>
      <c r="D1366" t="s">
        <v>33</v>
      </c>
      <c r="E1366" s="2">
        <v>18978</v>
      </c>
      <c r="F1366">
        <v>1</v>
      </c>
      <c r="G1366">
        <v>0</v>
      </c>
      <c r="H1366" s="3">
        <v>41254</v>
      </c>
      <c r="I1366">
        <v>41</v>
      </c>
      <c r="J1366" s="10">
        <v>2</v>
      </c>
      <c r="K1366" s="10">
        <v>8</v>
      </c>
      <c r="L1366" s="10">
        <v>1</v>
      </c>
      <c r="M1366" s="10">
        <v>4</v>
      </c>
      <c r="N1366" s="10">
        <v>7</v>
      </c>
      <c r="O1366">
        <v>1</v>
      </c>
      <c r="P1366">
        <v>1</v>
      </c>
      <c r="Q1366">
        <v>0</v>
      </c>
      <c r="R1366">
        <v>3</v>
      </c>
      <c r="S1366">
        <v>8</v>
      </c>
      <c r="T1366" t="s">
        <v>127</v>
      </c>
    </row>
    <row r="1367" spans="1:20" x14ac:dyDescent="0.3">
      <c r="A1367">
        <v>6690</v>
      </c>
      <c r="B1367">
        <v>1966</v>
      </c>
      <c r="C1367" t="s">
        <v>41</v>
      </c>
      <c r="D1367" t="s">
        <v>33</v>
      </c>
      <c r="E1367" s="2">
        <v>38179</v>
      </c>
      <c r="F1367">
        <v>1</v>
      </c>
      <c r="G1367">
        <v>1</v>
      </c>
      <c r="H1367" s="3">
        <v>41347</v>
      </c>
      <c r="I1367">
        <v>30</v>
      </c>
      <c r="J1367" s="10">
        <v>38</v>
      </c>
      <c r="K1367" s="10">
        <v>4</v>
      </c>
      <c r="L1367" s="10">
        <v>22</v>
      </c>
      <c r="M1367" s="10">
        <v>4</v>
      </c>
      <c r="N1367" s="10">
        <v>2</v>
      </c>
      <c r="O1367">
        <v>4</v>
      </c>
      <c r="P1367">
        <v>3</v>
      </c>
      <c r="Q1367">
        <v>1</v>
      </c>
      <c r="R1367">
        <v>3</v>
      </c>
      <c r="S1367">
        <v>7</v>
      </c>
      <c r="T1367" t="s">
        <v>125</v>
      </c>
    </row>
    <row r="1368" spans="1:20" x14ac:dyDescent="0.3">
      <c r="A1368">
        <v>6694</v>
      </c>
      <c r="B1368">
        <v>1964</v>
      </c>
      <c r="C1368" t="s">
        <v>28</v>
      </c>
      <c r="D1368" t="s">
        <v>33</v>
      </c>
      <c r="E1368" s="2">
        <v>75236</v>
      </c>
      <c r="F1368">
        <v>0</v>
      </c>
      <c r="G1368">
        <v>1</v>
      </c>
      <c r="H1368" s="3">
        <v>41603</v>
      </c>
      <c r="I1368">
        <v>27</v>
      </c>
      <c r="J1368" s="10">
        <v>438</v>
      </c>
      <c r="K1368" s="10">
        <v>66</v>
      </c>
      <c r="L1368" s="10">
        <v>400</v>
      </c>
      <c r="M1368" s="10">
        <v>12</v>
      </c>
      <c r="N1368" s="10">
        <v>38</v>
      </c>
      <c r="O1368">
        <v>1</v>
      </c>
      <c r="P1368">
        <v>8</v>
      </c>
      <c r="Q1368">
        <v>3</v>
      </c>
      <c r="R1368">
        <v>13</v>
      </c>
      <c r="S1368">
        <v>4</v>
      </c>
      <c r="T1368" t="s">
        <v>127</v>
      </c>
    </row>
    <row r="1369" spans="1:20" x14ac:dyDescent="0.3">
      <c r="A1369">
        <v>6710</v>
      </c>
      <c r="B1369">
        <v>1951</v>
      </c>
      <c r="C1369" t="s">
        <v>41</v>
      </c>
      <c r="D1369" t="s">
        <v>31</v>
      </c>
      <c r="E1369" s="2">
        <v>58217</v>
      </c>
      <c r="F1369">
        <v>2</v>
      </c>
      <c r="G1369">
        <v>1</v>
      </c>
      <c r="H1369" s="3">
        <v>41230</v>
      </c>
      <c r="I1369">
        <v>84</v>
      </c>
      <c r="J1369" s="10">
        <v>68</v>
      </c>
      <c r="K1369" s="10">
        <v>1</v>
      </c>
      <c r="L1369" s="10">
        <v>13</v>
      </c>
      <c r="M1369" s="10">
        <v>3</v>
      </c>
      <c r="N1369" s="10">
        <v>5</v>
      </c>
      <c r="O1369">
        <v>1</v>
      </c>
      <c r="P1369">
        <v>2</v>
      </c>
      <c r="Q1369">
        <v>0</v>
      </c>
      <c r="R1369">
        <v>4</v>
      </c>
      <c r="S1369">
        <v>6</v>
      </c>
      <c r="T1369" t="s">
        <v>127</v>
      </c>
    </row>
    <row r="1370" spans="1:20" x14ac:dyDescent="0.3">
      <c r="A1370">
        <v>6715</v>
      </c>
      <c r="B1370">
        <v>1948</v>
      </c>
      <c r="C1370" t="s">
        <v>37</v>
      </c>
      <c r="D1370" t="s">
        <v>31</v>
      </c>
      <c r="E1370" s="2">
        <v>60200</v>
      </c>
      <c r="F1370">
        <v>0</v>
      </c>
      <c r="G1370">
        <v>1</v>
      </c>
      <c r="H1370" s="3">
        <v>41276</v>
      </c>
      <c r="I1370">
        <v>3</v>
      </c>
      <c r="J1370" s="10">
        <v>502</v>
      </c>
      <c r="K1370" s="10">
        <v>19</v>
      </c>
      <c r="L1370" s="10">
        <v>132</v>
      </c>
      <c r="M1370" s="10">
        <v>0</v>
      </c>
      <c r="N1370" s="10">
        <v>6</v>
      </c>
      <c r="O1370">
        <v>6</v>
      </c>
      <c r="P1370">
        <v>6</v>
      </c>
      <c r="Q1370">
        <v>2</v>
      </c>
      <c r="R1370">
        <v>11</v>
      </c>
      <c r="S1370">
        <v>6</v>
      </c>
      <c r="T1370" t="s">
        <v>127</v>
      </c>
    </row>
    <row r="1371" spans="1:20" x14ac:dyDescent="0.3">
      <c r="A1371">
        <v>6720</v>
      </c>
      <c r="B1371">
        <v>1968</v>
      </c>
      <c r="C1371" t="s">
        <v>41</v>
      </c>
      <c r="D1371" t="s">
        <v>35</v>
      </c>
      <c r="E1371" s="2">
        <v>43795</v>
      </c>
      <c r="F1371">
        <v>0</v>
      </c>
      <c r="G1371">
        <v>1</v>
      </c>
      <c r="H1371" s="3">
        <v>41563</v>
      </c>
      <c r="I1371">
        <v>11</v>
      </c>
      <c r="J1371" s="10">
        <v>314</v>
      </c>
      <c r="K1371" s="10">
        <v>11</v>
      </c>
      <c r="L1371" s="10">
        <v>53</v>
      </c>
      <c r="M1371" s="10">
        <v>4</v>
      </c>
      <c r="N1371" s="10">
        <v>3</v>
      </c>
      <c r="O1371">
        <v>3</v>
      </c>
      <c r="P1371">
        <v>7</v>
      </c>
      <c r="Q1371">
        <v>3</v>
      </c>
      <c r="R1371">
        <v>4</v>
      </c>
      <c r="S1371">
        <v>7</v>
      </c>
      <c r="T1371" t="s">
        <v>127</v>
      </c>
    </row>
    <row r="1372" spans="1:20" x14ac:dyDescent="0.3">
      <c r="A1372">
        <v>6721</v>
      </c>
      <c r="B1372">
        <v>1951</v>
      </c>
      <c r="C1372" t="s">
        <v>28</v>
      </c>
      <c r="D1372" t="s">
        <v>33</v>
      </c>
      <c r="E1372" s="2">
        <v>71965</v>
      </c>
      <c r="F1372">
        <v>0</v>
      </c>
      <c r="G1372">
        <v>1</v>
      </c>
      <c r="H1372" s="3">
        <v>41484</v>
      </c>
      <c r="I1372">
        <v>21</v>
      </c>
      <c r="J1372" s="10">
        <v>572</v>
      </c>
      <c r="K1372" s="10">
        <v>19</v>
      </c>
      <c r="L1372" s="10">
        <v>286</v>
      </c>
      <c r="M1372" s="10">
        <v>50</v>
      </c>
      <c r="N1372" s="10">
        <v>38</v>
      </c>
      <c r="O1372">
        <v>3</v>
      </c>
      <c r="P1372">
        <v>6</v>
      </c>
      <c r="Q1372">
        <v>3</v>
      </c>
      <c r="R1372">
        <v>5</v>
      </c>
      <c r="S1372">
        <v>3</v>
      </c>
      <c r="T1372" t="s">
        <v>126</v>
      </c>
    </row>
    <row r="1373" spans="1:20" x14ac:dyDescent="0.3">
      <c r="A1373">
        <v>6722</v>
      </c>
      <c r="B1373">
        <v>1954</v>
      </c>
      <c r="C1373" t="s">
        <v>37</v>
      </c>
      <c r="D1373" t="s">
        <v>33</v>
      </c>
      <c r="E1373" s="2">
        <v>70421</v>
      </c>
      <c r="F1373">
        <v>0</v>
      </c>
      <c r="G1373">
        <v>1</v>
      </c>
      <c r="H1373" s="3">
        <v>41818</v>
      </c>
      <c r="I1373">
        <v>98</v>
      </c>
      <c r="J1373" s="10">
        <v>479</v>
      </c>
      <c r="K1373" s="10">
        <v>28</v>
      </c>
      <c r="L1373" s="10">
        <v>136</v>
      </c>
      <c r="M1373" s="10">
        <v>75</v>
      </c>
      <c r="N1373" s="10">
        <v>14</v>
      </c>
      <c r="O1373">
        <v>3</v>
      </c>
      <c r="P1373">
        <v>10</v>
      </c>
      <c r="Q1373">
        <v>3</v>
      </c>
      <c r="R1373">
        <v>7</v>
      </c>
      <c r="S1373">
        <v>6</v>
      </c>
      <c r="T1373" t="s">
        <v>126</v>
      </c>
    </row>
    <row r="1374" spans="1:20" x14ac:dyDescent="0.3">
      <c r="A1374">
        <v>6728</v>
      </c>
      <c r="B1374">
        <v>1985</v>
      </c>
      <c r="C1374" t="s">
        <v>28</v>
      </c>
      <c r="D1374" t="s">
        <v>35</v>
      </c>
      <c r="E1374" s="2">
        <v>29103</v>
      </c>
      <c r="F1374">
        <v>1</v>
      </c>
      <c r="G1374">
        <v>0</v>
      </c>
      <c r="H1374" s="3">
        <v>41148</v>
      </c>
      <c r="I1374">
        <v>38</v>
      </c>
      <c r="J1374" s="10">
        <v>16</v>
      </c>
      <c r="K1374" s="10">
        <v>0</v>
      </c>
      <c r="L1374" s="10">
        <v>17</v>
      </c>
      <c r="M1374" s="10">
        <v>6</v>
      </c>
      <c r="N1374" s="10">
        <v>3</v>
      </c>
      <c r="O1374">
        <v>2</v>
      </c>
      <c r="P1374">
        <v>1</v>
      </c>
      <c r="Q1374">
        <v>0</v>
      </c>
      <c r="R1374">
        <v>3</v>
      </c>
      <c r="S1374">
        <v>9</v>
      </c>
      <c r="T1374" t="s">
        <v>127</v>
      </c>
    </row>
    <row r="1375" spans="1:20" x14ac:dyDescent="0.3">
      <c r="A1375">
        <v>6729</v>
      </c>
      <c r="B1375">
        <v>1988</v>
      </c>
      <c r="C1375" t="s">
        <v>28</v>
      </c>
      <c r="D1375" t="s">
        <v>31</v>
      </c>
      <c r="E1375" s="2">
        <v>68655</v>
      </c>
      <c r="F1375">
        <v>0</v>
      </c>
      <c r="G1375">
        <v>0</v>
      </c>
      <c r="H1375" s="3">
        <v>41131</v>
      </c>
      <c r="I1375">
        <v>95</v>
      </c>
      <c r="J1375" s="10">
        <v>456</v>
      </c>
      <c r="K1375" s="10">
        <v>19</v>
      </c>
      <c r="L1375" s="10">
        <v>832</v>
      </c>
      <c r="M1375" s="10">
        <v>75</v>
      </c>
      <c r="N1375" s="10">
        <v>118</v>
      </c>
      <c r="O1375">
        <v>1</v>
      </c>
      <c r="P1375">
        <v>4</v>
      </c>
      <c r="Q1375">
        <v>5</v>
      </c>
      <c r="R1375">
        <v>11</v>
      </c>
      <c r="S1375">
        <v>3</v>
      </c>
      <c r="T1375" t="s">
        <v>125</v>
      </c>
    </row>
    <row r="1376" spans="1:20" x14ac:dyDescent="0.3">
      <c r="A1376">
        <v>6730</v>
      </c>
      <c r="B1376">
        <v>1954</v>
      </c>
      <c r="C1376" t="s">
        <v>28</v>
      </c>
      <c r="D1376" t="s">
        <v>33</v>
      </c>
      <c r="E1376" s="2">
        <v>38998</v>
      </c>
      <c r="F1376">
        <v>1</v>
      </c>
      <c r="G1376">
        <v>1</v>
      </c>
      <c r="H1376" s="3">
        <v>41216</v>
      </c>
      <c r="I1376">
        <v>92</v>
      </c>
      <c r="J1376" s="10">
        <v>34</v>
      </c>
      <c r="K1376" s="10">
        <v>1</v>
      </c>
      <c r="L1376" s="10">
        <v>14</v>
      </c>
      <c r="M1376" s="10">
        <v>0</v>
      </c>
      <c r="N1376" s="10">
        <v>0</v>
      </c>
      <c r="O1376">
        <v>3</v>
      </c>
      <c r="P1376">
        <v>2</v>
      </c>
      <c r="Q1376">
        <v>0</v>
      </c>
      <c r="R1376">
        <v>3</v>
      </c>
      <c r="S1376">
        <v>8</v>
      </c>
      <c r="T1376" t="s">
        <v>127</v>
      </c>
    </row>
    <row r="1377" spans="1:20" x14ac:dyDescent="0.3">
      <c r="A1377">
        <v>6742</v>
      </c>
      <c r="B1377">
        <v>1979</v>
      </c>
      <c r="C1377" t="s">
        <v>28</v>
      </c>
      <c r="D1377" t="s">
        <v>33</v>
      </c>
      <c r="E1377" s="2">
        <v>17688</v>
      </c>
      <c r="F1377">
        <v>1</v>
      </c>
      <c r="G1377">
        <v>0</v>
      </c>
      <c r="H1377" s="3">
        <v>41287</v>
      </c>
      <c r="I1377">
        <v>82</v>
      </c>
      <c r="J1377" s="10">
        <v>2</v>
      </c>
      <c r="K1377" s="10">
        <v>2</v>
      </c>
      <c r="L1377" s="10">
        <v>1</v>
      </c>
      <c r="M1377" s="10">
        <v>3</v>
      </c>
      <c r="N1377" s="10">
        <v>1</v>
      </c>
      <c r="O1377">
        <v>1</v>
      </c>
      <c r="P1377">
        <v>1</v>
      </c>
      <c r="Q1377">
        <v>0</v>
      </c>
      <c r="R1377">
        <v>2</v>
      </c>
      <c r="S1377">
        <v>8</v>
      </c>
      <c r="T1377" t="s">
        <v>127</v>
      </c>
    </row>
    <row r="1378" spans="1:20" x14ac:dyDescent="0.3">
      <c r="A1378">
        <v>6749</v>
      </c>
      <c r="B1378">
        <v>1966</v>
      </c>
      <c r="C1378" t="s">
        <v>28</v>
      </c>
      <c r="D1378" t="s">
        <v>31</v>
      </c>
      <c r="E1378" s="2">
        <v>86358</v>
      </c>
      <c r="F1378">
        <v>1</v>
      </c>
      <c r="G1378">
        <v>1</v>
      </c>
      <c r="H1378" s="3">
        <v>41129</v>
      </c>
      <c r="I1378">
        <v>78</v>
      </c>
      <c r="J1378" s="10">
        <v>957</v>
      </c>
      <c r="K1378" s="10">
        <v>47</v>
      </c>
      <c r="L1378" s="10">
        <v>494</v>
      </c>
      <c r="M1378" s="10">
        <v>82</v>
      </c>
      <c r="N1378" s="10">
        <v>47</v>
      </c>
      <c r="O1378">
        <v>4</v>
      </c>
      <c r="P1378">
        <v>5</v>
      </c>
      <c r="Q1378">
        <v>3</v>
      </c>
      <c r="R1378">
        <v>6</v>
      </c>
      <c r="S1378">
        <v>8</v>
      </c>
      <c r="T1378" t="s">
        <v>127</v>
      </c>
    </row>
    <row r="1379" spans="1:20" x14ac:dyDescent="0.3">
      <c r="A1379">
        <v>6768</v>
      </c>
      <c r="B1379">
        <v>1962</v>
      </c>
      <c r="C1379" t="s">
        <v>28</v>
      </c>
      <c r="D1379" t="s">
        <v>29</v>
      </c>
      <c r="E1379" s="2">
        <v>37859</v>
      </c>
      <c r="F1379">
        <v>1</v>
      </c>
      <c r="G1379">
        <v>2</v>
      </c>
      <c r="H1379" s="3">
        <v>41286</v>
      </c>
      <c r="I1379">
        <v>75</v>
      </c>
      <c r="J1379" s="10">
        <v>22</v>
      </c>
      <c r="K1379" s="10">
        <v>1</v>
      </c>
      <c r="L1379" s="10">
        <v>8</v>
      </c>
      <c r="M1379" s="10">
        <v>2</v>
      </c>
      <c r="N1379" s="10">
        <v>1</v>
      </c>
      <c r="O1379">
        <v>2</v>
      </c>
      <c r="P1379">
        <v>1</v>
      </c>
      <c r="Q1379">
        <v>0</v>
      </c>
      <c r="R1379">
        <v>3</v>
      </c>
      <c r="S1379">
        <v>8</v>
      </c>
      <c r="T1379" t="s">
        <v>126</v>
      </c>
    </row>
    <row r="1380" spans="1:20" x14ac:dyDescent="0.3">
      <c r="A1380">
        <v>6770</v>
      </c>
      <c r="B1380">
        <v>1985</v>
      </c>
      <c r="C1380" t="s">
        <v>28</v>
      </c>
      <c r="D1380" t="s">
        <v>33</v>
      </c>
      <c r="E1380" s="2">
        <v>21355</v>
      </c>
      <c r="F1380">
        <v>1</v>
      </c>
      <c r="G1380">
        <v>0</v>
      </c>
      <c r="H1380" s="3">
        <v>41506</v>
      </c>
      <c r="I1380">
        <v>5</v>
      </c>
      <c r="J1380" s="10">
        <v>5</v>
      </c>
      <c r="K1380" s="10">
        <v>13</v>
      </c>
      <c r="L1380" s="10">
        <v>14</v>
      </c>
      <c r="M1380" s="10">
        <v>0</v>
      </c>
      <c r="N1380" s="10">
        <v>5</v>
      </c>
      <c r="O1380">
        <v>2</v>
      </c>
      <c r="P1380">
        <v>2</v>
      </c>
      <c r="Q1380">
        <v>1</v>
      </c>
      <c r="R1380">
        <v>2</v>
      </c>
      <c r="S1380">
        <v>6</v>
      </c>
      <c r="T1380" t="s">
        <v>130</v>
      </c>
    </row>
    <row r="1381" spans="1:20" x14ac:dyDescent="0.3">
      <c r="A1381">
        <v>6798</v>
      </c>
      <c r="B1381">
        <v>1966</v>
      </c>
      <c r="C1381" t="s">
        <v>28</v>
      </c>
      <c r="D1381" t="s">
        <v>31</v>
      </c>
      <c r="E1381" s="2">
        <v>37070</v>
      </c>
      <c r="F1381">
        <v>1</v>
      </c>
      <c r="G1381">
        <v>1</v>
      </c>
      <c r="H1381" s="3">
        <v>41353</v>
      </c>
      <c r="I1381">
        <v>30</v>
      </c>
      <c r="J1381" s="10">
        <v>231</v>
      </c>
      <c r="K1381" s="10">
        <v>7</v>
      </c>
      <c r="L1381" s="10">
        <v>137</v>
      </c>
      <c r="M1381" s="10">
        <v>4</v>
      </c>
      <c r="N1381" s="10">
        <v>15</v>
      </c>
      <c r="O1381">
        <v>9</v>
      </c>
      <c r="P1381">
        <v>5</v>
      </c>
      <c r="Q1381">
        <v>1</v>
      </c>
      <c r="R1381">
        <v>8</v>
      </c>
      <c r="S1381">
        <v>7</v>
      </c>
      <c r="T1381" t="s">
        <v>125</v>
      </c>
    </row>
    <row r="1382" spans="1:20" x14ac:dyDescent="0.3">
      <c r="A1382">
        <v>6810</v>
      </c>
      <c r="B1382">
        <v>1983</v>
      </c>
      <c r="C1382" t="s">
        <v>28</v>
      </c>
      <c r="D1382" t="s">
        <v>29</v>
      </c>
      <c r="E1382" s="2">
        <v>82025</v>
      </c>
      <c r="F1382">
        <v>0</v>
      </c>
      <c r="G1382">
        <v>0</v>
      </c>
      <c r="H1382" s="3">
        <v>41422</v>
      </c>
      <c r="I1382">
        <v>76</v>
      </c>
      <c r="J1382" s="10">
        <v>267</v>
      </c>
      <c r="K1382" s="10">
        <v>98</v>
      </c>
      <c r="L1382" s="10">
        <v>606</v>
      </c>
      <c r="M1382" s="10">
        <v>48</v>
      </c>
      <c r="N1382" s="10">
        <v>70</v>
      </c>
      <c r="O1382">
        <v>1</v>
      </c>
      <c r="P1382">
        <v>3</v>
      </c>
      <c r="Q1382">
        <v>2</v>
      </c>
      <c r="R1382">
        <v>6</v>
      </c>
      <c r="S1382">
        <v>1</v>
      </c>
      <c r="T1382" t="s">
        <v>125</v>
      </c>
    </row>
    <row r="1383" spans="1:20" x14ac:dyDescent="0.3">
      <c r="A1383">
        <v>6815</v>
      </c>
      <c r="B1383">
        <v>1980</v>
      </c>
      <c r="C1383" t="s">
        <v>133</v>
      </c>
      <c r="D1383" t="s">
        <v>33</v>
      </c>
      <c r="E1383" s="2">
        <v>96547</v>
      </c>
      <c r="F1383">
        <v>0</v>
      </c>
      <c r="G1383">
        <v>0</v>
      </c>
      <c r="H1383" s="3">
        <v>41782</v>
      </c>
      <c r="I1383">
        <v>4</v>
      </c>
      <c r="J1383" s="10">
        <v>448</v>
      </c>
      <c r="K1383" s="10">
        <v>21</v>
      </c>
      <c r="L1383" s="10">
        <v>125</v>
      </c>
      <c r="M1383" s="10">
        <v>52</v>
      </c>
      <c r="N1383" s="10">
        <v>101</v>
      </c>
      <c r="O1383">
        <v>0</v>
      </c>
      <c r="P1383">
        <v>7</v>
      </c>
      <c r="Q1383">
        <v>6</v>
      </c>
      <c r="R1383">
        <v>8</v>
      </c>
      <c r="S1383">
        <v>2</v>
      </c>
      <c r="T1383" t="s">
        <v>127</v>
      </c>
    </row>
    <row r="1384" spans="1:20" x14ac:dyDescent="0.3">
      <c r="A1384">
        <v>6818</v>
      </c>
      <c r="B1384">
        <v>1974</v>
      </c>
      <c r="C1384" t="s">
        <v>28</v>
      </c>
      <c r="D1384" t="s">
        <v>33</v>
      </c>
      <c r="E1384" s="2">
        <v>44989</v>
      </c>
      <c r="F1384">
        <v>0</v>
      </c>
      <c r="G1384">
        <v>1</v>
      </c>
      <c r="H1384" s="3">
        <v>41164</v>
      </c>
      <c r="I1384">
        <v>26</v>
      </c>
      <c r="J1384" s="10">
        <v>98</v>
      </c>
      <c r="K1384" s="10">
        <v>0</v>
      </c>
      <c r="L1384" s="10">
        <v>106</v>
      </c>
      <c r="M1384" s="10">
        <v>49</v>
      </c>
      <c r="N1384" s="10">
        <v>10</v>
      </c>
      <c r="O1384">
        <v>5</v>
      </c>
      <c r="P1384">
        <v>5</v>
      </c>
      <c r="Q1384">
        <v>1</v>
      </c>
      <c r="R1384">
        <v>5</v>
      </c>
      <c r="S1384">
        <v>6</v>
      </c>
      <c r="T1384" t="s">
        <v>127</v>
      </c>
    </row>
    <row r="1385" spans="1:20" x14ac:dyDescent="0.3">
      <c r="A1385">
        <v>6825</v>
      </c>
      <c r="B1385">
        <v>1953</v>
      </c>
      <c r="C1385" t="s">
        <v>28</v>
      </c>
      <c r="D1385" t="s">
        <v>35</v>
      </c>
      <c r="E1385" s="2">
        <v>41452</v>
      </c>
      <c r="F1385">
        <v>1</v>
      </c>
      <c r="G1385">
        <v>1</v>
      </c>
      <c r="H1385" s="3">
        <v>41339</v>
      </c>
      <c r="I1385">
        <v>86</v>
      </c>
      <c r="J1385" s="10">
        <v>13</v>
      </c>
      <c r="K1385" s="10">
        <v>0</v>
      </c>
      <c r="L1385" s="10">
        <v>3</v>
      </c>
      <c r="M1385" s="10">
        <v>0</v>
      </c>
      <c r="N1385" s="10">
        <v>0</v>
      </c>
      <c r="O1385">
        <v>1</v>
      </c>
      <c r="P1385">
        <v>1</v>
      </c>
      <c r="Q1385">
        <v>0</v>
      </c>
      <c r="R1385">
        <v>2</v>
      </c>
      <c r="S1385">
        <v>7</v>
      </c>
      <c r="T1385" t="s">
        <v>126</v>
      </c>
    </row>
    <row r="1386" spans="1:20" x14ac:dyDescent="0.3">
      <c r="A1386">
        <v>6853</v>
      </c>
      <c r="B1386">
        <v>1982</v>
      </c>
      <c r="C1386" t="s">
        <v>41</v>
      </c>
      <c r="D1386" t="s">
        <v>31</v>
      </c>
      <c r="E1386" s="2">
        <v>75777</v>
      </c>
      <c r="F1386">
        <v>0</v>
      </c>
      <c r="G1386">
        <v>0</v>
      </c>
      <c r="H1386" s="3">
        <v>41459</v>
      </c>
      <c r="I1386">
        <v>12</v>
      </c>
      <c r="J1386" s="10">
        <v>712</v>
      </c>
      <c r="K1386" s="10">
        <v>26</v>
      </c>
      <c r="L1386" s="10">
        <v>538</v>
      </c>
      <c r="M1386" s="10">
        <v>69</v>
      </c>
      <c r="N1386" s="10">
        <v>13</v>
      </c>
      <c r="O1386">
        <v>1</v>
      </c>
      <c r="P1386">
        <v>3</v>
      </c>
      <c r="Q1386">
        <v>6</v>
      </c>
      <c r="R1386">
        <v>11</v>
      </c>
      <c r="S1386">
        <v>1</v>
      </c>
      <c r="T1386" t="s">
        <v>131</v>
      </c>
    </row>
    <row r="1387" spans="1:20" x14ac:dyDescent="0.3">
      <c r="A1387">
        <v>6856</v>
      </c>
      <c r="B1387">
        <v>1979</v>
      </c>
      <c r="C1387" t="s">
        <v>28</v>
      </c>
      <c r="D1387" t="s">
        <v>35</v>
      </c>
      <c r="E1387" s="2">
        <v>21645</v>
      </c>
      <c r="F1387">
        <v>1</v>
      </c>
      <c r="G1387">
        <v>0</v>
      </c>
      <c r="H1387" s="3">
        <v>41155</v>
      </c>
      <c r="I1387">
        <v>75</v>
      </c>
      <c r="J1387" s="10">
        <v>14</v>
      </c>
      <c r="K1387" s="10">
        <v>0</v>
      </c>
      <c r="L1387" s="10">
        <v>23</v>
      </c>
      <c r="M1387" s="10">
        <v>4</v>
      </c>
      <c r="N1387" s="10">
        <v>5</v>
      </c>
      <c r="O1387">
        <v>3</v>
      </c>
      <c r="P1387">
        <v>3</v>
      </c>
      <c r="Q1387">
        <v>0</v>
      </c>
      <c r="R1387">
        <v>3</v>
      </c>
      <c r="S1387">
        <v>9</v>
      </c>
      <c r="T1387" t="s">
        <v>129</v>
      </c>
    </row>
    <row r="1388" spans="1:20" x14ac:dyDescent="0.3">
      <c r="A1388">
        <v>6859</v>
      </c>
      <c r="B1388">
        <v>1987</v>
      </c>
      <c r="C1388" t="s">
        <v>28</v>
      </c>
      <c r="D1388" t="s">
        <v>31</v>
      </c>
      <c r="E1388" s="2">
        <v>29236</v>
      </c>
      <c r="F1388">
        <v>1</v>
      </c>
      <c r="G1388">
        <v>0</v>
      </c>
      <c r="H1388" s="3">
        <v>41555</v>
      </c>
      <c r="I1388">
        <v>30</v>
      </c>
      <c r="J1388" s="10">
        <v>37</v>
      </c>
      <c r="K1388" s="10">
        <v>4</v>
      </c>
      <c r="L1388" s="10">
        <v>24</v>
      </c>
      <c r="M1388" s="10">
        <v>16</v>
      </c>
      <c r="N1388" s="10">
        <v>9</v>
      </c>
      <c r="O1388">
        <v>2</v>
      </c>
      <c r="P1388">
        <v>4</v>
      </c>
      <c r="Q1388">
        <v>0</v>
      </c>
      <c r="R1388">
        <v>3</v>
      </c>
      <c r="S1388">
        <v>9</v>
      </c>
      <c r="T1388" t="s">
        <v>127</v>
      </c>
    </row>
    <row r="1389" spans="1:20" x14ac:dyDescent="0.3">
      <c r="A1389">
        <v>6862</v>
      </c>
      <c r="B1389">
        <v>1971</v>
      </c>
      <c r="C1389" t="s">
        <v>28</v>
      </c>
      <c r="D1389" t="s">
        <v>29</v>
      </c>
      <c r="E1389" s="2">
        <v>1730</v>
      </c>
      <c r="F1389">
        <v>0</v>
      </c>
      <c r="G1389">
        <v>0</v>
      </c>
      <c r="H1389" s="3">
        <v>41777</v>
      </c>
      <c r="I1389">
        <v>65</v>
      </c>
      <c r="J1389" s="10">
        <v>1</v>
      </c>
      <c r="K1389" s="10">
        <v>1</v>
      </c>
      <c r="L1389" s="10">
        <v>3</v>
      </c>
      <c r="M1389" s="10">
        <v>1</v>
      </c>
      <c r="N1389" s="10">
        <v>1</v>
      </c>
      <c r="O1389">
        <v>15</v>
      </c>
      <c r="P1389">
        <v>0</v>
      </c>
      <c r="Q1389">
        <v>0</v>
      </c>
      <c r="R1389">
        <v>0</v>
      </c>
      <c r="S1389">
        <v>20</v>
      </c>
      <c r="T1389" t="s">
        <v>127</v>
      </c>
    </row>
    <row r="1390" spans="1:20" x14ac:dyDescent="0.3">
      <c r="A1390">
        <v>6864</v>
      </c>
      <c r="B1390">
        <v>1989</v>
      </c>
      <c r="C1390" t="s">
        <v>41</v>
      </c>
      <c r="D1390" t="s">
        <v>29</v>
      </c>
      <c r="E1390" s="2">
        <v>10979</v>
      </c>
      <c r="F1390">
        <v>0</v>
      </c>
      <c r="G1390">
        <v>0</v>
      </c>
      <c r="H1390" s="3">
        <v>41781</v>
      </c>
      <c r="I1390">
        <v>34</v>
      </c>
      <c r="J1390" s="10">
        <v>8</v>
      </c>
      <c r="K1390" s="10">
        <v>4</v>
      </c>
      <c r="L1390" s="10">
        <v>10</v>
      </c>
      <c r="M1390" s="10">
        <v>2</v>
      </c>
      <c r="N1390" s="10">
        <v>2</v>
      </c>
      <c r="O1390">
        <v>2</v>
      </c>
      <c r="P1390">
        <v>3</v>
      </c>
      <c r="Q1390">
        <v>0</v>
      </c>
      <c r="R1390">
        <v>3</v>
      </c>
      <c r="S1390">
        <v>5</v>
      </c>
      <c r="T1390" t="s">
        <v>131</v>
      </c>
    </row>
    <row r="1391" spans="1:20" x14ac:dyDescent="0.3">
      <c r="A1391">
        <v>6866</v>
      </c>
      <c r="B1391">
        <v>1969</v>
      </c>
      <c r="C1391" t="s">
        <v>41</v>
      </c>
      <c r="D1391" t="s">
        <v>35</v>
      </c>
      <c r="E1391" s="2">
        <v>35924</v>
      </c>
      <c r="F1391">
        <v>1</v>
      </c>
      <c r="G1391">
        <v>1</v>
      </c>
      <c r="H1391" s="3">
        <v>41721</v>
      </c>
      <c r="I1391">
        <v>56</v>
      </c>
      <c r="J1391" s="10">
        <v>8</v>
      </c>
      <c r="K1391" s="10">
        <v>0</v>
      </c>
      <c r="L1391" s="10">
        <v>14</v>
      </c>
      <c r="M1391" s="10">
        <v>2</v>
      </c>
      <c r="N1391" s="10">
        <v>3</v>
      </c>
      <c r="O1391">
        <v>1</v>
      </c>
      <c r="P1391">
        <v>1</v>
      </c>
      <c r="Q1391">
        <v>0</v>
      </c>
      <c r="R1391">
        <v>3</v>
      </c>
      <c r="S1391">
        <v>5</v>
      </c>
      <c r="T1391" t="s">
        <v>125</v>
      </c>
    </row>
    <row r="1392" spans="1:20" x14ac:dyDescent="0.3">
      <c r="A1392">
        <v>6870</v>
      </c>
      <c r="B1392">
        <v>1959</v>
      </c>
      <c r="C1392" t="s">
        <v>37</v>
      </c>
      <c r="D1392" t="s">
        <v>29</v>
      </c>
      <c r="E1392" s="2">
        <v>68805</v>
      </c>
      <c r="F1392">
        <v>0</v>
      </c>
      <c r="G1392">
        <v>1</v>
      </c>
      <c r="H1392" s="3">
        <v>41534</v>
      </c>
      <c r="I1392">
        <v>73</v>
      </c>
      <c r="J1392" s="10">
        <v>182</v>
      </c>
      <c r="K1392" s="10">
        <v>2</v>
      </c>
      <c r="L1392" s="10">
        <v>49</v>
      </c>
      <c r="M1392" s="10">
        <v>17</v>
      </c>
      <c r="N1392" s="10">
        <v>13</v>
      </c>
      <c r="O1392">
        <v>1</v>
      </c>
      <c r="P1392">
        <v>3</v>
      </c>
      <c r="Q1392">
        <v>1</v>
      </c>
      <c r="R1392">
        <v>7</v>
      </c>
      <c r="S1392">
        <v>2</v>
      </c>
      <c r="T1392" t="s">
        <v>127</v>
      </c>
    </row>
    <row r="1393" spans="1:20" x14ac:dyDescent="0.3">
      <c r="A1393">
        <v>6872</v>
      </c>
      <c r="B1393">
        <v>1974</v>
      </c>
      <c r="C1393" t="s">
        <v>37</v>
      </c>
      <c r="D1393" t="s">
        <v>33</v>
      </c>
      <c r="E1393" s="2">
        <v>65352</v>
      </c>
      <c r="F1393">
        <v>0</v>
      </c>
      <c r="G1393">
        <v>1</v>
      </c>
      <c r="H1393" s="3">
        <v>41507</v>
      </c>
      <c r="I1393">
        <v>43</v>
      </c>
      <c r="J1393" s="10">
        <v>284</v>
      </c>
      <c r="K1393" s="10">
        <v>3</v>
      </c>
      <c r="L1393" s="10">
        <v>84</v>
      </c>
      <c r="M1393" s="10">
        <v>4</v>
      </c>
      <c r="N1393" s="10">
        <v>7</v>
      </c>
      <c r="O1393">
        <v>2</v>
      </c>
      <c r="P1393">
        <v>4</v>
      </c>
      <c r="Q1393">
        <v>2</v>
      </c>
      <c r="R1393">
        <v>8</v>
      </c>
      <c r="S1393">
        <v>4</v>
      </c>
      <c r="T1393" t="s">
        <v>125</v>
      </c>
    </row>
    <row r="1394" spans="1:20" x14ac:dyDescent="0.3">
      <c r="A1394">
        <v>6875</v>
      </c>
      <c r="B1394">
        <v>1965</v>
      </c>
      <c r="C1394" t="s">
        <v>37</v>
      </c>
      <c r="D1394" t="s">
        <v>35</v>
      </c>
      <c r="E1394" s="2">
        <v>32727</v>
      </c>
      <c r="F1394">
        <v>0</v>
      </c>
      <c r="G1394">
        <v>0</v>
      </c>
      <c r="H1394" s="3">
        <v>41149</v>
      </c>
      <c r="I1394">
        <v>38</v>
      </c>
      <c r="J1394" s="10">
        <v>167</v>
      </c>
      <c r="K1394" s="10">
        <v>13</v>
      </c>
      <c r="L1394" s="10">
        <v>180</v>
      </c>
      <c r="M1394" s="10">
        <v>86</v>
      </c>
      <c r="N1394" s="10">
        <v>13</v>
      </c>
      <c r="O1394">
        <v>2</v>
      </c>
      <c r="P1394">
        <v>7</v>
      </c>
      <c r="Q1394">
        <v>3</v>
      </c>
      <c r="R1394">
        <v>5</v>
      </c>
      <c r="S1394">
        <v>8</v>
      </c>
      <c r="T1394" t="s">
        <v>126</v>
      </c>
    </row>
    <row r="1395" spans="1:20" x14ac:dyDescent="0.3">
      <c r="A1395">
        <v>6878</v>
      </c>
      <c r="B1395">
        <v>1954</v>
      </c>
      <c r="C1395" t="s">
        <v>28</v>
      </c>
      <c r="D1395" t="s">
        <v>42</v>
      </c>
      <c r="E1395" s="2">
        <v>27421</v>
      </c>
      <c r="F1395">
        <v>0</v>
      </c>
      <c r="G1395">
        <v>0</v>
      </c>
      <c r="H1395" s="3">
        <v>41255</v>
      </c>
      <c r="I1395">
        <v>14</v>
      </c>
      <c r="J1395" s="10">
        <v>43</v>
      </c>
      <c r="K1395" s="10">
        <v>12</v>
      </c>
      <c r="L1395" s="10">
        <v>96</v>
      </c>
      <c r="M1395" s="10">
        <v>78</v>
      </c>
      <c r="N1395" s="10">
        <v>40</v>
      </c>
      <c r="O1395">
        <v>3</v>
      </c>
      <c r="P1395">
        <v>4</v>
      </c>
      <c r="Q1395">
        <v>1</v>
      </c>
      <c r="R1395">
        <v>6</v>
      </c>
      <c r="S1395">
        <v>7</v>
      </c>
      <c r="T1395" t="s">
        <v>127</v>
      </c>
    </row>
    <row r="1396" spans="1:20" x14ac:dyDescent="0.3">
      <c r="A1396">
        <v>6885</v>
      </c>
      <c r="B1396">
        <v>1977</v>
      </c>
      <c r="C1396" t="s">
        <v>28</v>
      </c>
      <c r="D1396" t="s">
        <v>29</v>
      </c>
      <c r="E1396" s="2">
        <v>32952</v>
      </c>
      <c r="F1396">
        <v>1</v>
      </c>
      <c r="G1396">
        <v>0</v>
      </c>
      <c r="H1396" s="3">
        <v>41609</v>
      </c>
      <c r="I1396">
        <v>36</v>
      </c>
      <c r="J1396" s="10">
        <v>38</v>
      </c>
      <c r="K1396" s="10">
        <v>0</v>
      </c>
      <c r="L1396" s="10">
        <v>12</v>
      </c>
      <c r="M1396" s="10">
        <v>3</v>
      </c>
      <c r="N1396" s="10">
        <v>1</v>
      </c>
      <c r="O1396">
        <v>1</v>
      </c>
      <c r="P1396">
        <v>2</v>
      </c>
      <c r="Q1396">
        <v>0</v>
      </c>
      <c r="R1396">
        <v>3</v>
      </c>
      <c r="S1396">
        <v>7</v>
      </c>
      <c r="T1396" t="s">
        <v>126</v>
      </c>
    </row>
    <row r="1397" spans="1:20" x14ac:dyDescent="0.3">
      <c r="A1397">
        <v>6887</v>
      </c>
      <c r="B1397">
        <v>1967</v>
      </c>
      <c r="C1397" t="s">
        <v>28</v>
      </c>
      <c r="D1397" t="s">
        <v>31</v>
      </c>
      <c r="E1397" s="2">
        <v>79146</v>
      </c>
      <c r="F1397">
        <v>1</v>
      </c>
      <c r="G1397">
        <v>1</v>
      </c>
      <c r="H1397" s="3">
        <v>41753</v>
      </c>
      <c r="I1397">
        <v>33</v>
      </c>
      <c r="J1397" s="10">
        <v>245</v>
      </c>
      <c r="K1397" s="10">
        <v>16</v>
      </c>
      <c r="L1397" s="10">
        <v>223</v>
      </c>
      <c r="M1397" s="10">
        <v>21</v>
      </c>
      <c r="N1397" s="10">
        <v>43</v>
      </c>
      <c r="O1397">
        <v>2</v>
      </c>
      <c r="P1397">
        <v>8</v>
      </c>
      <c r="Q1397">
        <v>1</v>
      </c>
      <c r="R1397">
        <v>8</v>
      </c>
      <c r="S1397">
        <v>6</v>
      </c>
      <c r="T1397" t="s">
        <v>129</v>
      </c>
    </row>
    <row r="1398" spans="1:20" x14ac:dyDescent="0.3">
      <c r="A1398">
        <v>6892</v>
      </c>
      <c r="B1398">
        <v>1968</v>
      </c>
      <c r="C1398" t="s">
        <v>28</v>
      </c>
      <c r="D1398" t="s">
        <v>29</v>
      </c>
      <c r="E1398" s="2">
        <v>61671</v>
      </c>
      <c r="F1398">
        <v>0</v>
      </c>
      <c r="G1398">
        <v>1</v>
      </c>
      <c r="H1398" s="3">
        <v>41793</v>
      </c>
      <c r="I1398">
        <v>23</v>
      </c>
      <c r="J1398" s="10">
        <v>641</v>
      </c>
      <c r="K1398" s="10">
        <v>7</v>
      </c>
      <c r="L1398" s="10">
        <v>56</v>
      </c>
      <c r="M1398" s="10">
        <v>0</v>
      </c>
      <c r="N1398" s="10">
        <v>0</v>
      </c>
      <c r="O1398">
        <v>8</v>
      </c>
      <c r="P1398">
        <v>10</v>
      </c>
      <c r="Q1398">
        <v>4</v>
      </c>
      <c r="R1398">
        <v>6</v>
      </c>
      <c r="S1398">
        <v>8</v>
      </c>
      <c r="T1398" t="s">
        <v>127</v>
      </c>
    </row>
    <row r="1399" spans="1:20" x14ac:dyDescent="0.3">
      <c r="A1399">
        <v>6905</v>
      </c>
      <c r="B1399">
        <v>1994</v>
      </c>
      <c r="C1399" t="s">
        <v>28</v>
      </c>
      <c r="D1399" t="s">
        <v>35</v>
      </c>
      <c r="E1399" s="2">
        <v>80685</v>
      </c>
      <c r="F1399">
        <v>0</v>
      </c>
      <c r="G1399">
        <v>0</v>
      </c>
      <c r="H1399" s="3">
        <v>41143</v>
      </c>
      <c r="I1399">
        <v>55</v>
      </c>
      <c r="J1399" s="10">
        <v>241</v>
      </c>
      <c r="K1399" s="10">
        <v>45</v>
      </c>
      <c r="L1399" s="10">
        <v>604</v>
      </c>
      <c r="M1399" s="10">
        <v>34</v>
      </c>
      <c r="N1399" s="10">
        <v>26</v>
      </c>
      <c r="O1399">
        <v>1</v>
      </c>
      <c r="P1399">
        <v>6</v>
      </c>
      <c r="Q1399">
        <v>4</v>
      </c>
      <c r="R1399">
        <v>10</v>
      </c>
      <c r="S1399">
        <v>2</v>
      </c>
      <c r="T1399" t="s">
        <v>127</v>
      </c>
    </row>
    <row r="1400" spans="1:20" x14ac:dyDescent="0.3">
      <c r="A1400">
        <v>6906</v>
      </c>
      <c r="B1400">
        <v>1953</v>
      </c>
      <c r="C1400" t="s">
        <v>41</v>
      </c>
      <c r="D1400" t="s">
        <v>42</v>
      </c>
      <c r="E1400" s="2">
        <v>84953</v>
      </c>
      <c r="F1400">
        <v>0</v>
      </c>
      <c r="G1400">
        <v>0</v>
      </c>
      <c r="H1400" s="3">
        <v>41428</v>
      </c>
      <c r="I1400">
        <v>73</v>
      </c>
      <c r="J1400" s="10">
        <v>167</v>
      </c>
      <c r="K1400" s="10">
        <v>48</v>
      </c>
      <c r="L1400" s="10">
        <v>602</v>
      </c>
      <c r="M1400" s="10">
        <v>63</v>
      </c>
      <c r="N1400" s="10">
        <v>72</v>
      </c>
      <c r="O1400">
        <v>1</v>
      </c>
      <c r="P1400">
        <v>3</v>
      </c>
      <c r="Q1400">
        <v>10</v>
      </c>
      <c r="R1400">
        <v>4</v>
      </c>
      <c r="S1400">
        <v>2</v>
      </c>
      <c r="T1400" t="s">
        <v>127</v>
      </c>
    </row>
    <row r="1401" spans="1:20" x14ac:dyDescent="0.3">
      <c r="A1401">
        <v>6912</v>
      </c>
      <c r="B1401">
        <v>1967</v>
      </c>
      <c r="C1401" t="s">
        <v>37</v>
      </c>
      <c r="D1401" t="s">
        <v>33</v>
      </c>
      <c r="E1401" s="2">
        <v>63246</v>
      </c>
      <c r="F1401">
        <v>0</v>
      </c>
      <c r="G1401">
        <v>2</v>
      </c>
      <c r="H1401" s="3">
        <v>41506</v>
      </c>
      <c r="I1401">
        <v>60</v>
      </c>
      <c r="J1401" s="10">
        <v>593</v>
      </c>
      <c r="K1401" s="10">
        <v>30</v>
      </c>
      <c r="L1401" s="10">
        <v>91</v>
      </c>
      <c r="M1401" s="10">
        <v>29</v>
      </c>
      <c r="N1401" s="10">
        <v>22</v>
      </c>
      <c r="O1401">
        <v>1</v>
      </c>
      <c r="P1401">
        <v>6</v>
      </c>
      <c r="Q1401">
        <v>3</v>
      </c>
      <c r="R1401">
        <v>12</v>
      </c>
      <c r="S1401">
        <v>4</v>
      </c>
      <c r="T1401" t="s">
        <v>127</v>
      </c>
    </row>
    <row r="1402" spans="1:20" x14ac:dyDescent="0.3">
      <c r="A1402">
        <v>6918</v>
      </c>
      <c r="B1402">
        <v>1989</v>
      </c>
      <c r="C1402" t="s">
        <v>28</v>
      </c>
      <c r="D1402" t="s">
        <v>33</v>
      </c>
      <c r="E1402" s="2">
        <v>28691</v>
      </c>
      <c r="F1402">
        <v>1</v>
      </c>
      <c r="G1402">
        <v>0</v>
      </c>
      <c r="H1402" s="3">
        <v>41459</v>
      </c>
      <c r="I1402">
        <v>56</v>
      </c>
      <c r="J1402" s="10">
        <v>5</v>
      </c>
      <c r="K1402" s="10">
        <v>4</v>
      </c>
      <c r="L1402" s="10">
        <v>13</v>
      </c>
      <c r="M1402" s="10">
        <v>8</v>
      </c>
      <c r="N1402" s="10">
        <v>0</v>
      </c>
      <c r="O1402">
        <v>1</v>
      </c>
      <c r="P1402">
        <v>1</v>
      </c>
      <c r="Q1402">
        <v>0</v>
      </c>
      <c r="R1402">
        <v>3</v>
      </c>
      <c r="S1402">
        <v>8</v>
      </c>
      <c r="T1402" t="s">
        <v>127</v>
      </c>
    </row>
    <row r="1403" spans="1:20" x14ac:dyDescent="0.3">
      <c r="A1403">
        <v>6919</v>
      </c>
      <c r="B1403">
        <v>1978</v>
      </c>
      <c r="C1403" t="s">
        <v>133</v>
      </c>
      <c r="D1403" t="s">
        <v>33</v>
      </c>
      <c r="E1403" s="2">
        <v>26224</v>
      </c>
      <c r="F1403">
        <v>1</v>
      </c>
      <c r="G1403">
        <v>0</v>
      </c>
      <c r="H1403" s="3">
        <v>41429</v>
      </c>
      <c r="I1403">
        <v>39</v>
      </c>
      <c r="J1403" s="10">
        <v>4</v>
      </c>
      <c r="K1403" s="10">
        <v>7</v>
      </c>
      <c r="L1403" s="10">
        <v>15</v>
      </c>
      <c r="M1403" s="10">
        <v>13</v>
      </c>
      <c r="N1403" s="10">
        <v>9</v>
      </c>
      <c r="O1403">
        <v>3</v>
      </c>
      <c r="P1403">
        <v>2</v>
      </c>
      <c r="Q1403">
        <v>1</v>
      </c>
      <c r="R1403">
        <v>3</v>
      </c>
      <c r="S1403">
        <v>6</v>
      </c>
      <c r="T1403" t="s">
        <v>127</v>
      </c>
    </row>
    <row r="1404" spans="1:20" x14ac:dyDescent="0.3">
      <c r="A1404">
        <v>6927</v>
      </c>
      <c r="B1404">
        <v>1968</v>
      </c>
      <c r="C1404" t="s">
        <v>37</v>
      </c>
      <c r="D1404" t="s">
        <v>33</v>
      </c>
      <c r="E1404" s="2">
        <v>44377</v>
      </c>
      <c r="F1404">
        <v>1</v>
      </c>
      <c r="G1404">
        <v>1</v>
      </c>
      <c r="H1404" s="3">
        <v>41187</v>
      </c>
      <c r="I1404">
        <v>70</v>
      </c>
      <c r="J1404" s="10">
        <v>224</v>
      </c>
      <c r="K1404" s="10">
        <v>0</v>
      </c>
      <c r="L1404" s="10">
        <v>30</v>
      </c>
      <c r="M1404" s="10">
        <v>0</v>
      </c>
      <c r="N1404" s="10">
        <v>0</v>
      </c>
      <c r="O1404">
        <v>8</v>
      </c>
      <c r="P1404">
        <v>5</v>
      </c>
      <c r="Q1404">
        <v>1</v>
      </c>
      <c r="R1404">
        <v>5</v>
      </c>
      <c r="S1404">
        <v>8</v>
      </c>
      <c r="T1404" t="s">
        <v>125</v>
      </c>
    </row>
    <row r="1405" spans="1:20" x14ac:dyDescent="0.3">
      <c r="A1405">
        <v>6931</v>
      </c>
      <c r="B1405">
        <v>1967</v>
      </c>
      <c r="C1405" t="s">
        <v>28</v>
      </c>
      <c r="D1405" t="s">
        <v>29</v>
      </c>
      <c r="E1405" s="2">
        <v>76982</v>
      </c>
      <c r="F1405">
        <v>0</v>
      </c>
      <c r="G1405">
        <v>0</v>
      </c>
      <c r="H1405" s="3">
        <v>41685</v>
      </c>
      <c r="I1405">
        <v>19</v>
      </c>
      <c r="J1405" s="10">
        <v>464</v>
      </c>
      <c r="K1405" s="10">
        <v>151</v>
      </c>
      <c r="L1405" s="10">
        <v>292</v>
      </c>
      <c r="M1405" s="10">
        <v>65</v>
      </c>
      <c r="N1405" s="10">
        <v>60</v>
      </c>
      <c r="O1405">
        <v>1</v>
      </c>
      <c r="P1405">
        <v>8</v>
      </c>
      <c r="Q1405">
        <v>3</v>
      </c>
      <c r="R1405">
        <v>4</v>
      </c>
      <c r="S1405">
        <v>4</v>
      </c>
      <c r="T1405" t="s">
        <v>127</v>
      </c>
    </row>
    <row r="1406" spans="1:20" x14ac:dyDescent="0.3">
      <c r="A1406">
        <v>6932</v>
      </c>
      <c r="B1406">
        <v>1941</v>
      </c>
      <c r="C1406" t="s">
        <v>37</v>
      </c>
      <c r="D1406" t="s">
        <v>33</v>
      </c>
      <c r="E1406" s="2">
        <v>93027</v>
      </c>
      <c r="F1406">
        <v>0</v>
      </c>
      <c r="G1406">
        <v>0</v>
      </c>
      <c r="H1406" s="3">
        <v>41377</v>
      </c>
      <c r="I1406">
        <v>77</v>
      </c>
      <c r="J1406" s="10">
        <v>1285</v>
      </c>
      <c r="K1406" s="10">
        <v>42</v>
      </c>
      <c r="L1406" s="10">
        <v>716</v>
      </c>
      <c r="M1406" s="10">
        <v>55</v>
      </c>
      <c r="N1406" s="10">
        <v>0</v>
      </c>
      <c r="O1406">
        <v>0</v>
      </c>
      <c r="P1406">
        <v>7</v>
      </c>
      <c r="Q1406">
        <v>10</v>
      </c>
      <c r="R1406">
        <v>5</v>
      </c>
      <c r="S1406">
        <v>2</v>
      </c>
      <c r="T1406" t="s">
        <v>127</v>
      </c>
    </row>
    <row r="1407" spans="1:20" x14ac:dyDescent="0.3">
      <c r="A1407">
        <v>6935</v>
      </c>
      <c r="B1407">
        <v>1951</v>
      </c>
      <c r="C1407" t="s">
        <v>133</v>
      </c>
      <c r="D1407" t="s">
        <v>33</v>
      </c>
      <c r="E1407" s="2">
        <v>78497</v>
      </c>
      <c r="F1407">
        <v>0</v>
      </c>
      <c r="G1407">
        <v>0</v>
      </c>
      <c r="H1407" s="3">
        <v>41609</v>
      </c>
      <c r="I1407">
        <v>44</v>
      </c>
      <c r="J1407" s="10">
        <v>207</v>
      </c>
      <c r="K1407" s="10">
        <v>26</v>
      </c>
      <c r="L1407" s="10">
        <v>447</v>
      </c>
      <c r="M1407" s="10">
        <v>75</v>
      </c>
      <c r="N1407" s="10">
        <v>0</v>
      </c>
      <c r="O1407">
        <v>1</v>
      </c>
      <c r="P1407">
        <v>5</v>
      </c>
      <c r="Q1407">
        <v>7</v>
      </c>
      <c r="R1407">
        <v>12</v>
      </c>
      <c r="S1407">
        <v>2</v>
      </c>
      <c r="T1407" t="s">
        <v>128</v>
      </c>
    </row>
    <row r="1408" spans="1:20" x14ac:dyDescent="0.3">
      <c r="A1408">
        <v>6940</v>
      </c>
      <c r="B1408">
        <v>1966</v>
      </c>
      <c r="C1408" t="s">
        <v>37</v>
      </c>
      <c r="D1408" t="s">
        <v>31</v>
      </c>
      <c r="E1408" s="2">
        <v>46734</v>
      </c>
      <c r="F1408">
        <v>1</v>
      </c>
      <c r="G1408">
        <v>2</v>
      </c>
      <c r="H1408" s="3">
        <v>41568</v>
      </c>
      <c r="I1408">
        <v>86</v>
      </c>
      <c r="J1408" s="10">
        <v>100</v>
      </c>
      <c r="K1408" s="10">
        <v>1</v>
      </c>
      <c r="L1408" s="10">
        <v>39</v>
      </c>
      <c r="M1408" s="10">
        <v>6</v>
      </c>
      <c r="N1408" s="10">
        <v>1</v>
      </c>
      <c r="O1408">
        <v>4</v>
      </c>
      <c r="P1408">
        <v>3</v>
      </c>
      <c r="Q1408">
        <v>2</v>
      </c>
      <c r="R1408">
        <v>3</v>
      </c>
      <c r="S1408">
        <v>6</v>
      </c>
      <c r="T1408" t="s">
        <v>127</v>
      </c>
    </row>
    <row r="1409" spans="1:20" x14ac:dyDescent="0.3">
      <c r="A1409">
        <v>6941</v>
      </c>
      <c r="B1409">
        <v>1971</v>
      </c>
      <c r="C1409" t="s">
        <v>28</v>
      </c>
      <c r="D1409" t="s">
        <v>31</v>
      </c>
      <c r="E1409" s="2">
        <v>31632</v>
      </c>
      <c r="F1409">
        <v>0</v>
      </c>
      <c r="G1409">
        <v>0</v>
      </c>
      <c r="H1409" s="3">
        <v>41469</v>
      </c>
      <c r="I1409">
        <v>92</v>
      </c>
      <c r="J1409" s="10">
        <v>17</v>
      </c>
      <c r="K1409" s="10">
        <v>8</v>
      </c>
      <c r="L1409" s="10">
        <v>12</v>
      </c>
      <c r="M1409" s="10">
        <v>11</v>
      </c>
      <c r="N1409" s="10">
        <v>15</v>
      </c>
      <c r="O1409">
        <v>1</v>
      </c>
      <c r="P1409">
        <v>2</v>
      </c>
      <c r="Q1409">
        <v>1</v>
      </c>
      <c r="R1409">
        <v>2</v>
      </c>
      <c r="S1409">
        <v>7</v>
      </c>
      <c r="T1409" t="s">
        <v>127</v>
      </c>
    </row>
    <row r="1410" spans="1:20" x14ac:dyDescent="0.3">
      <c r="A1410">
        <v>6945</v>
      </c>
      <c r="B1410">
        <v>1952</v>
      </c>
      <c r="C1410" t="s">
        <v>28</v>
      </c>
      <c r="D1410" t="s">
        <v>31</v>
      </c>
      <c r="E1410" s="2">
        <v>84574</v>
      </c>
      <c r="F1410">
        <v>0</v>
      </c>
      <c r="G1410">
        <v>0</v>
      </c>
      <c r="H1410" s="3">
        <v>41429</v>
      </c>
      <c r="I1410">
        <v>72</v>
      </c>
      <c r="J1410" s="10">
        <v>387</v>
      </c>
      <c r="K1410" s="10">
        <v>20</v>
      </c>
      <c r="L1410" s="10">
        <v>713</v>
      </c>
      <c r="M1410" s="10">
        <v>38</v>
      </c>
      <c r="N1410" s="10">
        <v>54</v>
      </c>
      <c r="O1410">
        <v>1</v>
      </c>
      <c r="P1410">
        <v>9</v>
      </c>
      <c r="Q1410">
        <v>11</v>
      </c>
      <c r="R1410">
        <v>11</v>
      </c>
      <c r="S1410">
        <v>5</v>
      </c>
      <c r="T1410" t="s">
        <v>127</v>
      </c>
    </row>
    <row r="1411" spans="1:20" x14ac:dyDescent="0.3">
      <c r="A1411">
        <v>6950</v>
      </c>
      <c r="B1411">
        <v>1958</v>
      </c>
      <c r="C1411" t="s">
        <v>41</v>
      </c>
      <c r="D1411" t="s">
        <v>33</v>
      </c>
      <c r="E1411" s="2">
        <v>49572</v>
      </c>
      <c r="F1411">
        <v>1</v>
      </c>
      <c r="G1411">
        <v>1</v>
      </c>
      <c r="H1411" s="3">
        <v>41623</v>
      </c>
      <c r="I1411">
        <v>25</v>
      </c>
      <c r="J1411" s="10">
        <v>35</v>
      </c>
      <c r="K1411" s="10">
        <v>1</v>
      </c>
      <c r="L1411" s="10">
        <v>16</v>
      </c>
      <c r="M1411" s="10">
        <v>0</v>
      </c>
      <c r="N1411" s="10">
        <v>1</v>
      </c>
      <c r="O1411">
        <v>2</v>
      </c>
      <c r="P1411">
        <v>2</v>
      </c>
      <c r="Q1411">
        <v>0</v>
      </c>
      <c r="R1411">
        <v>3</v>
      </c>
      <c r="S1411">
        <v>7</v>
      </c>
      <c r="T1411" t="s">
        <v>126</v>
      </c>
    </row>
    <row r="1412" spans="1:20" x14ac:dyDescent="0.3">
      <c r="A1412">
        <v>6958</v>
      </c>
      <c r="B1412">
        <v>1977</v>
      </c>
      <c r="C1412" t="s">
        <v>41</v>
      </c>
      <c r="D1412" t="s">
        <v>33</v>
      </c>
      <c r="E1412" s="2">
        <v>27889</v>
      </c>
      <c r="F1412">
        <v>1</v>
      </c>
      <c r="G1412">
        <v>0</v>
      </c>
      <c r="H1412" s="3">
        <v>41460</v>
      </c>
      <c r="I1412">
        <v>42</v>
      </c>
      <c r="J1412" s="10">
        <v>14</v>
      </c>
      <c r="K1412" s="10">
        <v>0</v>
      </c>
      <c r="L1412" s="10">
        <v>4</v>
      </c>
      <c r="M1412" s="10">
        <v>0</v>
      </c>
      <c r="N1412" s="10">
        <v>0</v>
      </c>
      <c r="O1412">
        <v>1</v>
      </c>
      <c r="P1412">
        <v>1</v>
      </c>
      <c r="Q1412">
        <v>1</v>
      </c>
      <c r="R1412">
        <v>2</v>
      </c>
      <c r="S1412">
        <v>6</v>
      </c>
      <c r="T1412" t="s">
        <v>131</v>
      </c>
    </row>
    <row r="1413" spans="1:20" x14ac:dyDescent="0.3">
      <c r="A1413">
        <v>6961</v>
      </c>
      <c r="B1413">
        <v>1974</v>
      </c>
      <c r="C1413" t="s">
        <v>28</v>
      </c>
      <c r="D1413" t="s">
        <v>33</v>
      </c>
      <c r="E1413" s="2">
        <v>26751</v>
      </c>
      <c r="F1413">
        <v>2</v>
      </c>
      <c r="G1413">
        <v>0</v>
      </c>
      <c r="H1413" s="3">
        <v>41781</v>
      </c>
      <c r="I1413">
        <v>26</v>
      </c>
      <c r="J1413" s="10">
        <v>1</v>
      </c>
      <c r="K1413" s="10">
        <v>1</v>
      </c>
      <c r="L1413" s="10">
        <v>5</v>
      </c>
      <c r="M1413" s="10">
        <v>0</v>
      </c>
      <c r="N1413" s="10">
        <v>3</v>
      </c>
      <c r="O1413">
        <v>1</v>
      </c>
      <c r="P1413">
        <v>1</v>
      </c>
      <c r="Q1413">
        <v>0</v>
      </c>
      <c r="R1413">
        <v>2</v>
      </c>
      <c r="S1413">
        <v>8</v>
      </c>
      <c r="T1413" t="s">
        <v>127</v>
      </c>
    </row>
    <row r="1414" spans="1:20" x14ac:dyDescent="0.3">
      <c r="A1414">
        <v>6963</v>
      </c>
      <c r="B1414">
        <v>1947</v>
      </c>
      <c r="C1414" t="s">
        <v>28</v>
      </c>
      <c r="D1414" t="s">
        <v>31</v>
      </c>
      <c r="E1414" s="2">
        <v>77457</v>
      </c>
      <c r="F1414">
        <v>0</v>
      </c>
      <c r="G1414">
        <v>0</v>
      </c>
      <c r="H1414" s="3">
        <v>41703</v>
      </c>
      <c r="I1414">
        <v>85</v>
      </c>
      <c r="J1414" s="10">
        <v>675</v>
      </c>
      <c r="K1414" s="10">
        <v>11</v>
      </c>
      <c r="L1414" s="10">
        <v>400</v>
      </c>
      <c r="M1414" s="10">
        <v>15</v>
      </c>
      <c r="N1414" s="10">
        <v>45</v>
      </c>
      <c r="O1414">
        <v>1</v>
      </c>
      <c r="P1414">
        <v>2</v>
      </c>
      <c r="Q1414">
        <v>5</v>
      </c>
      <c r="R1414">
        <v>10</v>
      </c>
      <c r="S1414">
        <v>1</v>
      </c>
      <c r="T1414" t="s">
        <v>125</v>
      </c>
    </row>
    <row r="1415" spans="1:20" x14ac:dyDescent="0.3">
      <c r="A1415">
        <v>6969</v>
      </c>
      <c r="B1415">
        <v>1982</v>
      </c>
      <c r="C1415" t="s">
        <v>28</v>
      </c>
      <c r="D1415" t="s">
        <v>35</v>
      </c>
      <c r="E1415" s="2">
        <v>50272</v>
      </c>
      <c r="F1415">
        <v>1</v>
      </c>
      <c r="G1415">
        <v>0</v>
      </c>
      <c r="H1415" s="3">
        <v>41493</v>
      </c>
      <c r="I1415">
        <v>75</v>
      </c>
      <c r="J1415" s="10">
        <v>99</v>
      </c>
      <c r="K1415" s="10">
        <v>13</v>
      </c>
      <c r="L1415" s="10">
        <v>66</v>
      </c>
      <c r="M1415" s="10">
        <v>43</v>
      </c>
      <c r="N1415" s="10">
        <v>8</v>
      </c>
      <c r="O1415">
        <v>3</v>
      </c>
      <c r="P1415">
        <v>4</v>
      </c>
      <c r="Q1415">
        <v>1</v>
      </c>
      <c r="R1415">
        <v>5</v>
      </c>
      <c r="S1415">
        <v>7</v>
      </c>
      <c r="T1415" t="s">
        <v>131</v>
      </c>
    </row>
    <row r="1416" spans="1:20" x14ac:dyDescent="0.3">
      <c r="A1416">
        <v>6974</v>
      </c>
      <c r="B1416">
        <v>1972</v>
      </c>
      <c r="C1416" t="s">
        <v>37</v>
      </c>
      <c r="D1416" t="s">
        <v>35</v>
      </c>
      <c r="E1416" s="2">
        <v>83443</v>
      </c>
      <c r="F1416">
        <v>0</v>
      </c>
      <c r="G1416">
        <v>0</v>
      </c>
      <c r="H1416" s="3">
        <v>41639</v>
      </c>
      <c r="I1416">
        <v>89</v>
      </c>
      <c r="J1416" s="10">
        <v>518</v>
      </c>
      <c r="K1416" s="10">
        <v>42</v>
      </c>
      <c r="L1416" s="10">
        <v>742</v>
      </c>
      <c r="M1416" s="10">
        <v>55</v>
      </c>
      <c r="N1416" s="10">
        <v>56</v>
      </c>
      <c r="O1416">
        <v>1</v>
      </c>
      <c r="P1416">
        <v>6</v>
      </c>
      <c r="Q1416">
        <v>10</v>
      </c>
      <c r="R1416">
        <v>5</v>
      </c>
      <c r="S1416">
        <v>2</v>
      </c>
      <c r="T1416" t="s">
        <v>129</v>
      </c>
    </row>
    <row r="1417" spans="1:20" x14ac:dyDescent="0.3">
      <c r="A1417">
        <v>6977</v>
      </c>
      <c r="B1417">
        <v>1974</v>
      </c>
      <c r="C1417" t="s">
        <v>28</v>
      </c>
      <c r="D1417" t="s">
        <v>35</v>
      </c>
      <c r="E1417" s="2">
        <v>75702</v>
      </c>
      <c r="F1417">
        <v>0</v>
      </c>
      <c r="G1417">
        <v>1</v>
      </c>
      <c r="H1417" s="3">
        <v>41196</v>
      </c>
      <c r="I1417">
        <v>87</v>
      </c>
      <c r="J1417" s="10">
        <v>1073</v>
      </c>
      <c r="K1417" s="10">
        <v>0</v>
      </c>
      <c r="L1417" s="10">
        <v>629</v>
      </c>
      <c r="M1417" s="10">
        <v>145</v>
      </c>
      <c r="N1417" s="10">
        <v>37</v>
      </c>
      <c r="O1417">
        <v>1</v>
      </c>
      <c r="P1417">
        <v>10</v>
      </c>
      <c r="Q1417">
        <v>5</v>
      </c>
      <c r="R1417">
        <v>13</v>
      </c>
      <c r="S1417">
        <v>6</v>
      </c>
      <c r="T1417" t="s">
        <v>127</v>
      </c>
    </row>
    <row r="1418" spans="1:20" x14ac:dyDescent="0.3">
      <c r="A1418">
        <v>6982</v>
      </c>
      <c r="B1418">
        <v>1976</v>
      </c>
      <c r="C1418" t="s">
        <v>28</v>
      </c>
      <c r="D1418" t="s">
        <v>33</v>
      </c>
      <c r="E1418" s="2">
        <v>74068</v>
      </c>
      <c r="F1418">
        <v>0</v>
      </c>
      <c r="G1418">
        <v>0</v>
      </c>
      <c r="H1418" s="3">
        <v>41352</v>
      </c>
      <c r="I1418">
        <v>14</v>
      </c>
      <c r="J1418" s="10">
        <v>783</v>
      </c>
      <c r="K1418" s="10">
        <v>30</v>
      </c>
      <c r="L1418" s="10">
        <v>537</v>
      </c>
      <c r="M1418" s="10">
        <v>140</v>
      </c>
      <c r="N1418" s="10">
        <v>76</v>
      </c>
      <c r="O1418">
        <v>1</v>
      </c>
      <c r="P1418">
        <v>4</v>
      </c>
      <c r="Q1418">
        <v>10</v>
      </c>
      <c r="R1418">
        <v>9</v>
      </c>
      <c r="S1418">
        <v>2</v>
      </c>
      <c r="T1418" t="s">
        <v>128</v>
      </c>
    </row>
    <row r="1419" spans="1:20" x14ac:dyDescent="0.3">
      <c r="A1419">
        <v>6983</v>
      </c>
      <c r="B1419">
        <v>1950</v>
      </c>
      <c r="C1419" t="s">
        <v>41</v>
      </c>
      <c r="D1419" t="s">
        <v>29</v>
      </c>
      <c r="E1419" s="2">
        <v>38054</v>
      </c>
      <c r="F1419">
        <v>1</v>
      </c>
      <c r="G1419">
        <v>1</v>
      </c>
      <c r="H1419" s="3">
        <v>41760</v>
      </c>
      <c r="I1419">
        <v>24</v>
      </c>
      <c r="J1419" s="10">
        <v>23</v>
      </c>
      <c r="K1419" s="10">
        <v>2</v>
      </c>
      <c r="L1419" s="10">
        <v>17</v>
      </c>
      <c r="M1419" s="10">
        <v>2</v>
      </c>
      <c r="N1419" s="10">
        <v>1</v>
      </c>
      <c r="O1419">
        <v>2</v>
      </c>
      <c r="P1419">
        <v>2</v>
      </c>
      <c r="Q1419">
        <v>0</v>
      </c>
      <c r="R1419">
        <v>3</v>
      </c>
      <c r="S1419">
        <v>7</v>
      </c>
      <c r="T1419" t="s">
        <v>128</v>
      </c>
    </row>
    <row r="1420" spans="1:20" x14ac:dyDescent="0.3">
      <c r="A1420">
        <v>6988</v>
      </c>
      <c r="B1420">
        <v>1986</v>
      </c>
      <c r="C1420" t="s">
        <v>28</v>
      </c>
      <c r="D1420" t="s">
        <v>33</v>
      </c>
      <c r="E1420" s="2">
        <v>71952</v>
      </c>
      <c r="F1420">
        <v>1</v>
      </c>
      <c r="G1420">
        <v>0</v>
      </c>
      <c r="H1420" s="3">
        <v>41284</v>
      </c>
      <c r="I1420">
        <v>93</v>
      </c>
      <c r="J1420" s="10">
        <v>656</v>
      </c>
      <c r="K1420" s="10">
        <v>80</v>
      </c>
      <c r="L1420" s="10">
        <v>455</v>
      </c>
      <c r="M1420" s="10">
        <v>52</v>
      </c>
      <c r="N1420" s="10">
        <v>107</v>
      </c>
      <c r="O1420">
        <v>2</v>
      </c>
      <c r="P1420">
        <v>8</v>
      </c>
      <c r="Q1420">
        <v>4</v>
      </c>
      <c r="R1420">
        <v>8</v>
      </c>
      <c r="S1420">
        <v>4</v>
      </c>
      <c r="T1420" t="s">
        <v>131</v>
      </c>
    </row>
    <row r="1421" spans="1:20" x14ac:dyDescent="0.3">
      <c r="A1421">
        <v>6991</v>
      </c>
      <c r="B1421">
        <v>1951</v>
      </c>
      <c r="C1421" t="s">
        <v>28</v>
      </c>
      <c r="D1421" t="s">
        <v>29</v>
      </c>
      <c r="E1421" s="2">
        <v>43185</v>
      </c>
      <c r="F1421">
        <v>0</v>
      </c>
      <c r="G1421">
        <v>1</v>
      </c>
      <c r="H1421" s="3">
        <v>41374</v>
      </c>
      <c r="I1421">
        <v>88</v>
      </c>
      <c r="J1421" s="10">
        <v>537</v>
      </c>
      <c r="K1421" s="10">
        <v>6</v>
      </c>
      <c r="L1421" s="10">
        <v>42</v>
      </c>
      <c r="M1421" s="10">
        <v>16</v>
      </c>
      <c r="N1421" s="10">
        <v>6</v>
      </c>
      <c r="O1421">
        <v>2</v>
      </c>
      <c r="P1421">
        <v>9</v>
      </c>
      <c r="Q1421">
        <v>3</v>
      </c>
      <c r="R1421">
        <v>6</v>
      </c>
      <c r="S1421">
        <v>8</v>
      </c>
      <c r="T1421" t="s">
        <v>131</v>
      </c>
    </row>
    <row r="1422" spans="1:20" x14ac:dyDescent="0.3">
      <c r="A1422">
        <v>6999</v>
      </c>
      <c r="B1422">
        <v>1980</v>
      </c>
      <c r="C1422" t="s">
        <v>41</v>
      </c>
      <c r="D1422" t="s">
        <v>33</v>
      </c>
      <c r="E1422" s="2">
        <v>69661</v>
      </c>
      <c r="F1422">
        <v>0</v>
      </c>
      <c r="G1422">
        <v>0</v>
      </c>
      <c r="H1422" s="3">
        <v>41772</v>
      </c>
      <c r="I1422">
        <v>80</v>
      </c>
      <c r="J1422" s="10">
        <v>656</v>
      </c>
      <c r="K1422" s="10">
        <v>16</v>
      </c>
      <c r="L1422" s="10">
        <v>106</v>
      </c>
      <c r="M1422" s="10">
        <v>32</v>
      </c>
      <c r="N1422" s="10">
        <v>16</v>
      </c>
      <c r="O1422">
        <v>1</v>
      </c>
      <c r="P1422">
        <v>7</v>
      </c>
      <c r="Q1422">
        <v>3</v>
      </c>
      <c r="R1422">
        <v>12</v>
      </c>
      <c r="S1422">
        <v>3</v>
      </c>
      <c r="T1422" t="s">
        <v>128</v>
      </c>
    </row>
    <row r="1423" spans="1:20" x14ac:dyDescent="0.3">
      <c r="A1423">
        <v>7000</v>
      </c>
      <c r="B1423">
        <v>1972</v>
      </c>
      <c r="C1423" t="s">
        <v>133</v>
      </c>
      <c r="D1423" t="s">
        <v>31</v>
      </c>
      <c r="E1423" s="2">
        <v>65704</v>
      </c>
      <c r="F1423">
        <v>0</v>
      </c>
      <c r="G1423">
        <v>0</v>
      </c>
      <c r="H1423" s="3">
        <v>41560</v>
      </c>
      <c r="I1423">
        <v>18</v>
      </c>
      <c r="J1423" s="10">
        <v>279</v>
      </c>
      <c r="K1423" s="10">
        <v>172</v>
      </c>
      <c r="L1423" s="10">
        <v>74</v>
      </c>
      <c r="M1423" s="10">
        <v>38</v>
      </c>
      <c r="N1423" s="10">
        <v>8</v>
      </c>
      <c r="O1423">
        <v>1</v>
      </c>
      <c r="P1423">
        <v>2</v>
      </c>
      <c r="Q1423">
        <v>10</v>
      </c>
      <c r="R1423">
        <v>10</v>
      </c>
      <c r="S1423">
        <v>1</v>
      </c>
      <c r="T1423" t="s">
        <v>129</v>
      </c>
    </row>
    <row r="1424" spans="1:20" x14ac:dyDescent="0.3">
      <c r="A1424">
        <v>7002</v>
      </c>
      <c r="B1424">
        <v>1955</v>
      </c>
      <c r="C1424" t="s">
        <v>28</v>
      </c>
      <c r="D1424" t="s">
        <v>31</v>
      </c>
      <c r="E1424" s="2">
        <v>62535</v>
      </c>
      <c r="F1424">
        <v>0</v>
      </c>
      <c r="G1424">
        <v>1</v>
      </c>
      <c r="H1424" s="3">
        <v>41550</v>
      </c>
      <c r="I1424">
        <v>13</v>
      </c>
      <c r="J1424" s="10">
        <v>163</v>
      </c>
      <c r="K1424" s="10">
        <v>48</v>
      </c>
      <c r="L1424" s="10">
        <v>90</v>
      </c>
      <c r="M1424" s="10">
        <v>0</v>
      </c>
      <c r="N1424" s="10">
        <v>45</v>
      </c>
      <c r="O1424">
        <v>1</v>
      </c>
      <c r="P1424">
        <v>3</v>
      </c>
      <c r="Q1424">
        <v>2</v>
      </c>
      <c r="R1424">
        <v>8</v>
      </c>
      <c r="S1424">
        <v>3</v>
      </c>
      <c r="T1424" t="s">
        <v>127</v>
      </c>
    </row>
    <row r="1425" spans="1:20" x14ac:dyDescent="0.3">
      <c r="A1425">
        <v>7004</v>
      </c>
      <c r="B1425">
        <v>1984</v>
      </c>
      <c r="C1425" t="s">
        <v>28</v>
      </c>
      <c r="D1425" t="s">
        <v>31</v>
      </c>
      <c r="E1425" s="2">
        <v>11012</v>
      </c>
      <c r="F1425">
        <v>1</v>
      </c>
      <c r="G1425">
        <v>0</v>
      </c>
      <c r="H1425" s="3">
        <v>41349</v>
      </c>
      <c r="I1425">
        <v>82</v>
      </c>
      <c r="J1425" s="10">
        <v>24</v>
      </c>
      <c r="K1425" s="10">
        <v>3</v>
      </c>
      <c r="L1425" s="10">
        <v>26</v>
      </c>
      <c r="M1425" s="10">
        <v>7</v>
      </c>
      <c r="N1425" s="10">
        <v>1</v>
      </c>
      <c r="O1425">
        <v>3</v>
      </c>
      <c r="P1425">
        <v>3</v>
      </c>
      <c r="Q1425">
        <v>1</v>
      </c>
      <c r="R1425">
        <v>2</v>
      </c>
      <c r="S1425">
        <v>9</v>
      </c>
      <c r="T1425" t="s">
        <v>128</v>
      </c>
    </row>
    <row r="1426" spans="1:20" x14ac:dyDescent="0.3">
      <c r="A1426">
        <v>7005</v>
      </c>
      <c r="B1426">
        <v>1981</v>
      </c>
      <c r="C1426" t="s">
        <v>28</v>
      </c>
      <c r="D1426" t="s">
        <v>31</v>
      </c>
      <c r="E1426" s="2">
        <v>58684</v>
      </c>
      <c r="F1426">
        <v>0</v>
      </c>
      <c r="G1426">
        <v>0</v>
      </c>
      <c r="H1426" s="3">
        <v>41806</v>
      </c>
      <c r="I1426">
        <v>71</v>
      </c>
      <c r="J1426" s="10">
        <v>479</v>
      </c>
      <c r="K1426" s="10">
        <v>35</v>
      </c>
      <c r="L1426" s="10">
        <v>179</v>
      </c>
      <c r="M1426" s="10">
        <v>28</v>
      </c>
      <c r="N1426" s="10">
        <v>7</v>
      </c>
      <c r="O1426">
        <v>1</v>
      </c>
      <c r="P1426">
        <v>5</v>
      </c>
      <c r="Q1426">
        <v>3</v>
      </c>
      <c r="R1426">
        <v>12</v>
      </c>
      <c r="S1426">
        <v>2</v>
      </c>
      <c r="T1426" t="s">
        <v>125</v>
      </c>
    </row>
    <row r="1427" spans="1:20" x14ac:dyDescent="0.3">
      <c r="A1427">
        <v>7007</v>
      </c>
      <c r="B1427">
        <v>1968</v>
      </c>
      <c r="C1427" t="s">
        <v>41</v>
      </c>
      <c r="D1427" t="s">
        <v>33</v>
      </c>
      <c r="E1427" s="2">
        <v>29543</v>
      </c>
      <c r="F1427">
        <v>2</v>
      </c>
      <c r="G1427">
        <v>0</v>
      </c>
      <c r="H1427" s="3">
        <v>41730</v>
      </c>
      <c r="I1427">
        <v>47</v>
      </c>
      <c r="J1427" s="10">
        <v>17</v>
      </c>
      <c r="K1427" s="10">
        <v>3</v>
      </c>
      <c r="L1427" s="10">
        <v>18</v>
      </c>
      <c r="M1427" s="10">
        <v>3</v>
      </c>
      <c r="N1427" s="10">
        <v>4</v>
      </c>
      <c r="O1427">
        <v>2</v>
      </c>
      <c r="P1427">
        <v>3</v>
      </c>
      <c r="Q1427">
        <v>1</v>
      </c>
      <c r="R1427">
        <v>2</v>
      </c>
      <c r="S1427">
        <v>7</v>
      </c>
      <c r="T1427" t="s">
        <v>127</v>
      </c>
    </row>
    <row r="1428" spans="1:20" x14ac:dyDescent="0.3">
      <c r="A1428">
        <v>7010</v>
      </c>
      <c r="B1428">
        <v>1965</v>
      </c>
      <c r="C1428" t="s">
        <v>133</v>
      </c>
      <c r="D1428" t="s">
        <v>33</v>
      </c>
      <c r="E1428" s="2">
        <v>70924</v>
      </c>
      <c r="F1428">
        <v>0</v>
      </c>
      <c r="G1428">
        <v>0</v>
      </c>
      <c r="H1428" s="3">
        <v>41736</v>
      </c>
      <c r="I1428">
        <v>41</v>
      </c>
      <c r="J1428" s="10">
        <v>635</v>
      </c>
      <c r="K1428" s="10">
        <v>114</v>
      </c>
      <c r="L1428" s="10">
        <v>254</v>
      </c>
      <c r="M1428" s="10">
        <v>132</v>
      </c>
      <c r="N1428" s="10">
        <v>152</v>
      </c>
      <c r="O1428">
        <v>1</v>
      </c>
      <c r="P1428">
        <v>6</v>
      </c>
      <c r="Q1428">
        <v>6</v>
      </c>
      <c r="R1428">
        <v>7</v>
      </c>
      <c r="S1428">
        <v>3</v>
      </c>
      <c r="T1428" t="s">
        <v>127</v>
      </c>
    </row>
    <row r="1429" spans="1:20" x14ac:dyDescent="0.3">
      <c r="A1429">
        <v>7011</v>
      </c>
      <c r="B1429">
        <v>1973</v>
      </c>
      <c r="C1429" t="s">
        <v>28</v>
      </c>
      <c r="D1429" t="s">
        <v>33</v>
      </c>
      <c r="E1429" s="2">
        <v>33471</v>
      </c>
      <c r="F1429">
        <v>1</v>
      </c>
      <c r="G1429">
        <v>0</v>
      </c>
      <c r="H1429" s="3">
        <v>41194</v>
      </c>
      <c r="I1429">
        <v>47</v>
      </c>
      <c r="J1429" s="10">
        <v>43</v>
      </c>
      <c r="K1429" s="10">
        <v>2</v>
      </c>
      <c r="L1429" s="10">
        <v>27</v>
      </c>
      <c r="M1429" s="10">
        <v>0</v>
      </c>
      <c r="N1429" s="10">
        <v>9</v>
      </c>
      <c r="O1429">
        <v>3</v>
      </c>
      <c r="P1429">
        <v>3</v>
      </c>
      <c r="Q1429">
        <v>0</v>
      </c>
      <c r="R1429">
        <v>4</v>
      </c>
      <c r="S1429">
        <v>7</v>
      </c>
      <c r="T1429" t="s">
        <v>125</v>
      </c>
    </row>
    <row r="1430" spans="1:20" x14ac:dyDescent="0.3">
      <c r="A1430">
        <v>7019</v>
      </c>
      <c r="B1430">
        <v>1963</v>
      </c>
      <c r="C1430" t="s">
        <v>28</v>
      </c>
      <c r="D1430" t="s">
        <v>35</v>
      </c>
      <c r="E1430" s="2">
        <v>54414</v>
      </c>
      <c r="F1430">
        <v>1</v>
      </c>
      <c r="G1430">
        <v>1</v>
      </c>
      <c r="H1430" s="3">
        <v>41297</v>
      </c>
      <c r="I1430">
        <v>49</v>
      </c>
      <c r="J1430" s="10">
        <v>109</v>
      </c>
      <c r="K1430" s="10">
        <v>18</v>
      </c>
      <c r="L1430" s="10">
        <v>16</v>
      </c>
      <c r="M1430" s="10">
        <v>24</v>
      </c>
      <c r="N1430" s="10">
        <v>26</v>
      </c>
      <c r="O1430">
        <v>4</v>
      </c>
      <c r="P1430">
        <v>3</v>
      </c>
      <c r="Q1430">
        <v>1</v>
      </c>
      <c r="R1430">
        <v>5</v>
      </c>
      <c r="S1430">
        <v>4</v>
      </c>
      <c r="T1430" t="s">
        <v>125</v>
      </c>
    </row>
    <row r="1431" spans="1:20" x14ac:dyDescent="0.3">
      <c r="A1431">
        <v>7022</v>
      </c>
      <c r="B1431">
        <v>1971</v>
      </c>
      <c r="C1431" t="s">
        <v>28</v>
      </c>
      <c r="D1431" t="s">
        <v>33</v>
      </c>
      <c r="E1431" s="2">
        <v>76445</v>
      </c>
      <c r="F1431">
        <v>1</v>
      </c>
      <c r="G1431">
        <v>0</v>
      </c>
      <c r="H1431" s="3">
        <v>41180</v>
      </c>
      <c r="I1431">
        <v>2</v>
      </c>
      <c r="J1431" s="10">
        <v>739</v>
      </c>
      <c r="K1431" s="10">
        <v>107</v>
      </c>
      <c r="L1431" s="10">
        <v>309</v>
      </c>
      <c r="M1431" s="10">
        <v>140</v>
      </c>
      <c r="N1431" s="10">
        <v>80</v>
      </c>
      <c r="O1431">
        <v>1</v>
      </c>
      <c r="P1431">
        <v>2</v>
      </c>
      <c r="Q1431">
        <v>5</v>
      </c>
      <c r="R1431">
        <v>13</v>
      </c>
      <c r="S1431">
        <v>6</v>
      </c>
      <c r="T1431" t="s">
        <v>125</v>
      </c>
    </row>
    <row r="1432" spans="1:20" x14ac:dyDescent="0.3">
      <c r="A1432">
        <v>7023</v>
      </c>
      <c r="B1432">
        <v>1953</v>
      </c>
      <c r="C1432" t="s">
        <v>37</v>
      </c>
      <c r="D1432" t="s">
        <v>31</v>
      </c>
      <c r="E1432" s="2">
        <v>46231</v>
      </c>
      <c r="F1432">
        <v>2</v>
      </c>
      <c r="G1432">
        <v>1</v>
      </c>
      <c r="H1432" s="3">
        <v>41239</v>
      </c>
      <c r="I1432">
        <v>87</v>
      </c>
      <c r="J1432" s="10">
        <v>189</v>
      </c>
      <c r="K1432" s="10">
        <v>2</v>
      </c>
      <c r="L1432" s="10">
        <v>55</v>
      </c>
      <c r="M1432" s="10">
        <v>0</v>
      </c>
      <c r="N1432" s="10">
        <v>5</v>
      </c>
      <c r="O1432">
        <v>4</v>
      </c>
      <c r="P1432">
        <v>6</v>
      </c>
      <c r="Q1432">
        <v>1</v>
      </c>
      <c r="R1432">
        <v>4</v>
      </c>
      <c r="S1432">
        <v>9</v>
      </c>
      <c r="T1432" t="s">
        <v>125</v>
      </c>
    </row>
    <row r="1433" spans="1:20" x14ac:dyDescent="0.3">
      <c r="A1433">
        <v>7030</v>
      </c>
      <c r="B1433">
        <v>1955</v>
      </c>
      <c r="C1433" t="s">
        <v>37</v>
      </c>
      <c r="D1433" t="s">
        <v>33</v>
      </c>
      <c r="E1433" s="2">
        <v>66465</v>
      </c>
      <c r="F1433">
        <v>0</v>
      </c>
      <c r="G1433">
        <v>1</v>
      </c>
      <c r="H1433" s="3">
        <v>41363</v>
      </c>
      <c r="I1433">
        <v>1</v>
      </c>
      <c r="J1433" s="10">
        <v>1200</v>
      </c>
      <c r="K1433" s="10">
        <v>0</v>
      </c>
      <c r="L1433" s="10">
        <v>204</v>
      </c>
      <c r="M1433" s="10">
        <v>38</v>
      </c>
      <c r="N1433" s="10">
        <v>29</v>
      </c>
      <c r="O1433">
        <v>3</v>
      </c>
      <c r="P1433">
        <v>11</v>
      </c>
      <c r="Q1433">
        <v>9</v>
      </c>
      <c r="R1433">
        <v>12</v>
      </c>
      <c r="S1433">
        <v>6</v>
      </c>
      <c r="T1433" t="s">
        <v>127</v>
      </c>
    </row>
    <row r="1434" spans="1:20" x14ac:dyDescent="0.3">
      <c r="A1434">
        <v>7034</v>
      </c>
      <c r="B1434">
        <v>1978</v>
      </c>
      <c r="C1434" t="s">
        <v>133</v>
      </c>
      <c r="D1434" t="s">
        <v>33</v>
      </c>
      <c r="E1434" s="2">
        <v>25804</v>
      </c>
      <c r="F1434">
        <v>1</v>
      </c>
      <c r="G1434">
        <v>0</v>
      </c>
      <c r="H1434" s="3">
        <v>41518</v>
      </c>
      <c r="I1434">
        <v>34</v>
      </c>
      <c r="J1434" s="10">
        <v>8</v>
      </c>
      <c r="K1434" s="10">
        <v>7</v>
      </c>
      <c r="L1434" s="10">
        <v>9</v>
      </c>
      <c r="M1434" s="10">
        <v>13</v>
      </c>
      <c r="N1434" s="10">
        <v>6</v>
      </c>
      <c r="O1434">
        <v>2</v>
      </c>
      <c r="P1434">
        <v>2</v>
      </c>
      <c r="Q1434">
        <v>0</v>
      </c>
      <c r="R1434">
        <v>3</v>
      </c>
      <c r="S1434">
        <v>8</v>
      </c>
      <c r="T1434" t="s">
        <v>126</v>
      </c>
    </row>
    <row r="1435" spans="1:20" x14ac:dyDescent="0.3">
      <c r="A1435">
        <v>7037</v>
      </c>
      <c r="B1435">
        <v>1974</v>
      </c>
      <c r="C1435" t="s">
        <v>37</v>
      </c>
      <c r="D1435" t="s">
        <v>33</v>
      </c>
      <c r="E1435" s="2">
        <v>37087</v>
      </c>
      <c r="F1435">
        <v>1</v>
      </c>
      <c r="G1435">
        <v>0</v>
      </c>
      <c r="H1435" s="3">
        <v>41497</v>
      </c>
      <c r="I1435">
        <v>50</v>
      </c>
      <c r="J1435" s="10">
        <v>194</v>
      </c>
      <c r="K1435" s="10">
        <v>55</v>
      </c>
      <c r="L1435" s="10">
        <v>134</v>
      </c>
      <c r="M1435" s="10">
        <v>15</v>
      </c>
      <c r="N1435" s="10">
        <v>0</v>
      </c>
      <c r="O1435">
        <v>3</v>
      </c>
      <c r="P1435">
        <v>4</v>
      </c>
      <c r="Q1435">
        <v>2</v>
      </c>
      <c r="R1435">
        <v>8</v>
      </c>
      <c r="S1435">
        <v>6</v>
      </c>
      <c r="T1435" t="s">
        <v>125</v>
      </c>
    </row>
    <row r="1436" spans="1:20" x14ac:dyDescent="0.3">
      <c r="A1436">
        <v>7042</v>
      </c>
      <c r="B1436">
        <v>1983</v>
      </c>
      <c r="C1436" t="s">
        <v>28</v>
      </c>
      <c r="D1436" t="s">
        <v>33</v>
      </c>
      <c r="E1436" s="2">
        <v>36790</v>
      </c>
      <c r="F1436">
        <v>0</v>
      </c>
      <c r="G1436">
        <v>0</v>
      </c>
      <c r="H1436" s="3">
        <v>41334</v>
      </c>
      <c r="I1436">
        <v>14</v>
      </c>
      <c r="J1436" s="10">
        <v>3</v>
      </c>
      <c r="K1436" s="10">
        <v>3</v>
      </c>
      <c r="L1436" s="10">
        <v>14</v>
      </c>
      <c r="M1436" s="10">
        <v>15</v>
      </c>
      <c r="N1436" s="10">
        <v>21</v>
      </c>
      <c r="O1436">
        <v>1</v>
      </c>
      <c r="P1436">
        <v>2</v>
      </c>
      <c r="Q1436">
        <v>1</v>
      </c>
      <c r="R1436">
        <v>2</v>
      </c>
      <c r="S1436">
        <v>9</v>
      </c>
      <c r="T1436" t="s">
        <v>127</v>
      </c>
    </row>
    <row r="1437" spans="1:20" x14ac:dyDescent="0.3">
      <c r="A1437">
        <v>7053</v>
      </c>
      <c r="B1437">
        <v>1966</v>
      </c>
      <c r="C1437" t="s">
        <v>37</v>
      </c>
      <c r="D1437" t="s">
        <v>31</v>
      </c>
      <c r="E1437" s="2">
        <v>78420</v>
      </c>
      <c r="F1437">
        <v>0</v>
      </c>
      <c r="G1437">
        <v>0</v>
      </c>
      <c r="H1437" s="3">
        <v>41454</v>
      </c>
      <c r="I1437">
        <v>75</v>
      </c>
      <c r="J1437" s="10">
        <v>604</v>
      </c>
      <c r="K1437" s="10">
        <v>28</v>
      </c>
      <c r="L1437" s="10">
        <v>674</v>
      </c>
      <c r="M1437" s="10">
        <v>91</v>
      </c>
      <c r="N1437" s="10">
        <v>28</v>
      </c>
      <c r="O1437">
        <v>1</v>
      </c>
      <c r="P1437">
        <v>3</v>
      </c>
      <c r="Q1437">
        <v>10</v>
      </c>
      <c r="R1437">
        <v>8</v>
      </c>
      <c r="S1437">
        <v>1</v>
      </c>
      <c r="T1437" t="s">
        <v>125</v>
      </c>
    </row>
    <row r="1438" spans="1:20" x14ac:dyDescent="0.3">
      <c r="A1438">
        <v>7055</v>
      </c>
      <c r="B1438">
        <v>1952</v>
      </c>
      <c r="C1438" t="s">
        <v>37</v>
      </c>
      <c r="D1438" t="s">
        <v>35</v>
      </c>
      <c r="E1438" s="2">
        <v>61010</v>
      </c>
      <c r="F1438">
        <v>0</v>
      </c>
      <c r="G1438">
        <v>1</v>
      </c>
      <c r="H1438" s="3">
        <v>41191</v>
      </c>
      <c r="I1438">
        <v>57</v>
      </c>
      <c r="J1438" s="10">
        <v>888</v>
      </c>
      <c r="K1438" s="10">
        <v>0</v>
      </c>
      <c r="L1438" s="10">
        <v>57</v>
      </c>
      <c r="M1438" s="10">
        <v>0</v>
      </c>
      <c r="N1438" s="10">
        <v>0</v>
      </c>
      <c r="O1438">
        <v>2</v>
      </c>
      <c r="P1438">
        <v>8</v>
      </c>
      <c r="Q1438">
        <v>5</v>
      </c>
      <c r="R1438">
        <v>11</v>
      </c>
      <c r="S1438">
        <v>5</v>
      </c>
      <c r="T1438" t="s">
        <v>126</v>
      </c>
    </row>
    <row r="1439" spans="1:20" x14ac:dyDescent="0.3">
      <c r="A1439">
        <v>7059</v>
      </c>
      <c r="B1439">
        <v>1963</v>
      </c>
      <c r="C1439" t="s">
        <v>28</v>
      </c>
      <c r="D1439" t="s">
        <v>33</v>
      </c>
      <c r="E1439" s="2">
        <v>80124</v>
      </c>
      <c r="F1439">
        <v>0</v>
      </c>
      <c r="G1439">
        <v>0</v>
      </c>
      <c r="H1439" s="3">
        <v>41816</v>
      </c>
      <c r="I1439">
        <v>47</v>
      </c>
      <c r="J1439" s="10">
        <v>483</v>
      </c>
      <c r="K1439" s="10">
        <v>84</v>
      </c>
      <c r="L1439" s="10">
        <v>398</v>
      </c>
      <c r="M1439" s="10">
        <v>205</v>
      </c>
      <c r="N1439" s="10">
        <v>84</v>
      </c>
      <c r="O1439">
        <v>1</v>
      </c>
      <c r="P1439">
        <v>3</v>
      </c>
      <c r="Q1439">
        <v>7</v>
      </c>
      <c r="R1439">
        <v>8</v>
      </c>
      <c r="S1439">
        <v>1</v>
      </c>
      <c r="T1439" t="s">
        <v>127</v>
      </c>
    </row>
    <row r="1440" spans="1:20" x14ac:dyDescent="0.3">
      <c r="A1440">
        <v>7072</v>
      </c>
      <c r="B1440">
        <v>1973</v>
      </c>
      <c r="C1440" t="s">
        <v>28</v>
      </c>
      <c r="D1440" t="s">
        <v>33</v>
      </c>
      <c r="E1440" s="2">
        <v>67432</v>
      </c>
      <c r="F1440">
        <v>0</v>
      </c>
      <c r="G1440">
        <v>1</v>
      </c>
      <c r="H1440" s="3">
        <v>41362</v>
      </c>
      <c r="I1440">
        <v>69</v>
      </c>
      <c r="J1440" s="10">
        <v>432</v>
      </c>
      <c r="K1440" s="10">
        <v>79</v>
      </c>
      <c r="L1440" s="10">
        <v>341</v>
      </c>
      <c r="M1440" s="10">
        <v>177</v>
      </c>
      <c r="N1440" s="10">
        <v>136</v>
      </c>
      <c r="O1440">
        <v>2</v>
      </c>
      <c r="P1440">
        <v>8</v>
      </c>
      <c r="Q1440">
        <v>5</v>
      </c>
      <c r="R1440">
        <v>4</v>
      </c>
      <c r="S1440">
        <v>4</v>
      </c>
      <c r="T1440" t="s">
        <v>131</v>
      </c>
    </row>
    <row r="1441" spans="1:20" x14ac:dyDescent="0.3">
      <c r="A1441">
        <v>7079</v>
      </c>
      <c r="B1441">
        <v>1962</v>
      </c>
      <c r="C1441" t="s">
        <v>28</v>
      </c>
      <c r="D1441" t="s">
        <v>29</v>
      </c>
      <c r="E1441" s="2">
        <v>63887</v>
      </c>
      <c r="F1441">
        <v>0</v>
      </c>
      <c r="G1441">
        <v>1</v>
      </c>
      <c r="H1441" s="3">
        <v>41160</v>
      </c>
      <c r="I1441">
        <v>38</v>
      </c>
      <c r="J1441" s="10">
        <v>897</v>
      </c>
      <c r="K1441" s="10">
        <v>23</v>
      </c>
      <c r="L1441" s="10">
        <v>207</v>
      </c>
      <c r="M1441" s="10">
        <v>15</v>
      </c>
      <c r="N1441" s="10">
        <v>11</v>
      </c>
      <c r="O1441">
        <v>5</v>
      </c>
      <c r="P1441">
        <v>9</v>
      </c>
      <c r="Q1441">
        <v>6</v>
      </c>
      <c r="R1441">
        <v>12</v>
      </c>
      <c r="S1441">
        <v>6</v>
      </c>
      <c r="T1441" t="s">
        <v>125</v>
      </c>
    </row>
    <row r="1442" spans="1:20" x14ac:dyDescent="0.3">
      <c r="A1442">
        <v>7093</v>
      </c>
      <c r="B1442">
        <v>1985</v>
      </c>
      <c r="C1442" t="s">
        <v>28</v>
      </c>
      <c r="D1442" t="s">
        <v>33</v>
      </c>
      <c r="E1442" s="2">
        <v>19986</v>
      </c>
      <c r="F1442">
        <v>1</v>
      </c>
      <c r="G1442">
        <v>0</v>
      </c>
      <c r="H1442" s="3">
        <v>41592</v>
      </c>
      <c r="I1442">
        <v>74</v>
      </c>
      <c r="J1442" s="10">
        <v>3</v>
      </c>
      <c r="K1442" s="10">
        <v>6</v>
      </c>
      <c r="L1442" s="10">
        <v>5</v>
      </c>
      <c r="M1442" s="10">
        <v>0</v>
      </c>
      <c r="N1442" s="10">
        <v>2</v>
      </c>
      <c r="O1442">
        <v>1</v>
      </c>
      <c r="P1442">
        <v>0</v>
      </c>
      <c r="Q1442">
        <v>0</v>
      </c>
      <c r="R1442">
        <v>3</v>
      </c>
      <c r="S1442">
        <v>7</v>
      </c>
      <c r="T1442" t="s">
        <v>127</v>
      </c>
    </row>
    <row r="1443" spans="1:20" x14ac:dyDescent="0.3">
      <c r="A1443">
        <v>7094</v>
      </c>
      <c r="B1443">
        <v>1975</v>
      </c>
      <c r="C1443" t="s">
        <v>28</v>
      </c>
      <c r="D1443" t="s">
        <v>42</v>
      </c>
      <c r="E1443" s="2">
        <v>58330</v>
      </c>
      <c r="F1443">
        <v>0</v>
      </c>
      <c r="G1443">
        <v>1</v>
      </c>
      <c r="H1443" s="3">
        <v>41633</v>
      </c>
      <c r="I1443">
        <v>87</v>
      </c>
      <c r="J1443" s="10">
        <v>445</v>
      </c>
      <c r="K1443" s="10">
        <v>53</v>
      </c>
      <c r="L1443" s="10">
        <v>213</v>
      </c>
      <c r="M1443" s="10">
        <v>104</v>
      </c>
      <c r="N1443" s="10">
        <v>98</v>
      </c>
      <c r="O1443">
        <v>1</v>
      </c>
      <c r="P1443">
        <v>6</v>
      </c>
      <c r="Q1443">
        <v>4</v>
      </c>
      <c r="R1443">
        <v>13</v>
      </c>
      <c r="S1443">
        <v>4</v>
      </c>
      <c r="T1443" t="s">
        <v>129</v>
      </c>
    </row>
    <row r="1444" spans="1:20" x14ac:dyDescent="0.3">
      <c r="A1444">
        <v>7101</v>
      </c>
      <c r="B1444">
        <v>1963</v>
      </c>
      <c r="C1444" t="s">
        <v>37</v>
      </c>
      <c r="D1444" t="s">
        <v>42</v>
      </c>
      <c r="E1444" s="2">
        <v>52278</v>
      </c>
      <c r="F1444">
        <v>0</v>
      </c>
      <c r="G1444">
        <v>1</v>
      </c>
      <c r="H1444" s="3">
        <v>41299</v>
      </c>
      <c r="I1444">
        <v>24</v>
      </c>
      <c r="J1444" s="10">
        <v>953</v>
      </c>
      <c r="K1444" s="10">
        <v>0</v>
      </c>
      <c r="L1444" s="10">
        <v>71</v>
      </c>
      <c r="M1444" s="10">
        <v>0</v>
      </c>
      <c r="N1444" s="10">
        <v>0</v>
      </c>
      <c r="O1444">
        <v>6</v>
      </c>
      <c r="P1444">
        <v>10</v>
      </c>
      <c r="Q1444">
        <v>5</v>
      </c>
      <c r="R1444">
        <v>10</v>
      </c>
      <c r="S1444">
        <v>8</v>
      </c>
      <c r="T1444" t="s">
        <v>127</v>
      </c>
    </row>
    <row r="1445" spans="1:20" x14ac:dyDescent="0.3">
      <c r="A1445">
        <v>7106</v>
      </c>
      <c r="B1445">
        <v>1943</v>
      </c>
      <c r="C1445" t="s">
        <v>37</v>
      </c>
      <c r="D1445" t="s">
        <v>33</v>
      </c>
      <c r="E1445" s="2">
        <v>75865</v>
      </c>
      <c r="F1445">
        <v>0</v>
      </c>
      <c r="G1445">
        <v>0</v>
      </c>
      <c r="H1445" s="3">
        <v>41729</v>
      </c>
      <c r="I1445">
        <v>73</v>
      </c>
      <c r="J1445" s="10">
        <v>483</v>
      </c>
      <c r="K1445" s="10">
        <v>0</v>
      </c>
      <c r="L1445" s="10">
        <v>591</v>
      </c>
      <c r="M1445" s="10">
        <v>156</v>
      </c>
      <c r="N1445" s="10">
        <v>0</v>
      </c>
      <c r="O1445">
        <v>1</v>
      </c>
      <c r="P1445">
        <v>3</v>
      </c>
      <c r="Q1445">
        <v>5</v>
      </c>
      <c r="R1445">
        <v>10</v>
      </c>
      <c r="S1445">
        <v>1</v>
      </c>
      <c r="T1445" t="s">
        <v>127</v>
      </c>
    </row>
    <row r="1446" spans="1:20" x14ac:dyDescent="0.3">
      <c r="A1446">
        <v>7108</v>
      </c>
      <c r="B1446">
        <v>1965</v>
      </c>
      <c r="C1446" t="s">
        <v>41</v>
      </c>
      <c r="D1446" t="s">
        <v>42</v>
      </c>
      <c r="E1446" s="2">
        <v>51390</v>
      </c>
      <c r="F1446">
        <v>1</v>
      </c>
      <c r="G1446">
        <v>1</v>
      </c>
      <c r="H1446" s="3">
        <v>41160</v>
      </c>
      <c r="I1446">
        <v>54</v>
      </c>
      <c r="J1446" s="10">
        <v>205</v>
      </c>
      <c r="K1446" s="10">
        <v>20</v>
      </c>
      <c r="L1446" s="10">
        <v>47</v>
      </c>
      <c r="M1446" s="10">
        <v>23</v>
      </c>
      <c r="N1446" s="10">
        <v>2</v>
      </c>
      <c r="O1446">
        <v>6</v>
      </c>
      <c r="P1446">
        <v>5</v>
      </c>
      <c r="Q1446">
        <v>2</v>
      </c>
      <c r="R1446">
        <v>5</v>
      </c>
      <c r="S1446">
        <v>5</v>
      </c>
      <c r="T1446" t="s">
        <v>125</v>
      </c>
    </row>
    <row r="1447" spans="1:20" x14ac:dyDescent="0.3">
      <c r="A1447">
        <v>7118</v>
      </c>
      <c r="B1447">
        <v>1957</v>
      </c>
      <c r="C1447" t="s">
        <v>28</v>
      </c>
      <c r="D1447" t="s">
        <v>33</v>
      </c>
      <c r="E1447" s="2">
        <v>73803</v>
      </c>
      <c r="F1447">
        <v>0</v>
      </c>
      <c r="G1447">
        <v>1</v>
      </c>
      <c r="H1447" s="3">
        <v>41122</v>
      </c>
      <c r="I1447">
        <v>61</v>
      </c>
      <c r="J1447" s="10">
        <v>833</v>
      </c>
      <c r="K1447" s="10">
        <v>80</v>
      </c>
      <c r="L1447" s="10">
        <v>363</v>
      </c>
      <c r="M1447" s="10">
        <v>52</v>
      </c>
      <c r="N1447" s="10">
        <v>26</v>
      </c>
      <c r="O1447">
        <v>2</v>
      </c>
      <c r="P1447">
        <v>9</v>
      </c>
      <c r="Q1447">
        <v>5</v>
      </c>
      <c r="R1447">
        <v>6</v>
      </c>
      <c r="S1447">
        <v>6</v>
      </c>
      <c r="T1447" t="s">
        <v>126</v>
      </c>
    </row>
    <row r="1448" spans="1:20" x14ac:dyDescent="0.3">
      <c r="A1448">
        <v>7119</v>
      </c>
      <c r="B1448">
        <v>1982</v>
      </c>
      <c r="C1448" t="s">
        <v>28</v>
      </c>
      <c r="D1448" t="s">
        <v>31</v>
      </c>
      <c r="E1448" s="2">
        <v>68627</v>
      </c>
      <c r="F1448">
        <v>0</v>
      </c>
      <c r="G1448">
        <v>0</v>
      </c>
      <c r="H1448" s="3">
        <v>41286</v>
      </c>
      <c r="I1448">
        <v>45</v>
      </c>
      <c r="J1448" s="10">
        <v>395</v>
      </c>
      <c r="K1448" s="10">
        <v>15</v>
      </c>
      <c r="L1448" s="10">
        <v>263</v>
      </c>
      <c r="M1448" s="10">
        <v>60</v>
      </c>
      <c r="N1448" s="10">
        <v>54</v>
      </c>
      <c r="O1448">
        <v>1</v>
      </c>
      <c r="P1448">
        <v>2</v>
      </c>
      <c r="Q1448">
        <v>3</v>
      </c>
      <c r="R1448">
        <v>6</v>
      </c>
      <c r="S1448">
        <v>1</v>
      </c>
      <c r="T1448" t="s">
        <v>125</v>
      </c>
    </row>
    <row r="1449" spans="1:20" x14ac:dyDescent="0.3">
      <c r="A1449">
        <v>7124</v>
      </c>
      <c r="B1449">
        <v>1968</v>
      </c>
      <c r="C1449" t="s">
        <v>28</v>
      </c>
      <c r="D1449" t="s">
        <v>29</v>
      </c>
      <c r="E1449" s="2">
        <v>36997</v>
      </c>
      <c r="F1449">
        <v>1</v>
      </c>
      <c r="G1449">
        <v>1</v>
      </c>
      <c r="H1449" s="3">
        <v>41306</v>
      </c>
      <c r="I1449">
        <v>72</v>
      </c>
      <c r="J1449" s="10">
        <v>43</v>
      </c>
      <c r="K1449" s="10">
        <v>4</v>
      </c>
      <c r="L1449" s="10">
        <v>12</v>
      </c>
      <c r="M1449" s="10">
        <v>8</v>
      </c>
      <c r="N1449" s="10">
        <v>0</v>
      </c>
      <c r="O1449">
        <v>5</v>
      </c>
      <c r="P1449">
        <v>2</v>
      </c>
      <c r="Q1449">
        <v>1</v>
      </c>
      <c r="R1449">
        <v>4</v>
      </c>
      <c r="S1449">
        <v>5</v>
      </c>
      <c r="T1449" t="s">
        <v>126</v>
      </c>
    </row>
    <row r="1450" spans="1:20" x14ac:dyDescent="0.3">
      <c r="A1450">
        <v>7128</v>
      </c>
      <c r="B1450">
        <v>1977</v>
      </c>
      <c r="C1450" t="s">
        <v>37</v>
      </c>
      <c r="D1450" t="s">
        <v>31</v>
      </c>
      <c r="E1450" s="2">
        <v>42997</v>
      </c>
      <c r="F1450">
        <v>1</v>
      </c>
      <c r="G1450">
        <v>1</v>
      </c>
      <c r="H1450" s="3">
        <v>41615</v>
      </c>
      <c r="I1450">
        <v>91</v>
      </c>
      <c r="J1450" s="10">
        <v>4</v>
      </c>
      <c r="K1450" s="10">
        <v>0</v>
      </c>
      <c r="L1450" s="10">
        <v>5</v>
      </c>
      <c r="M1450" s="10">
        <v>0</v>
      </c>
      <c r="N1450" s="10">
        <v>1</v>
      </c>
      <c r="O1450">
        <v>1</v>
      </c>
      <c r="P1450">
        <v>1</v>
      </c>
      <c r="Q1450">
        <v>0</v>
      </c>
      <c r="R1450">
        <v>2</v>
      </c>
      <c r="S1450">
        <v>7</v>
      </c>
      <c r="T1450" t="s">
        <v>127</v>
      </c>
    </row>
    <row r="1451" spans="1:20" x14ac:dyDescent="0.3">
      <c r="A1451">
        <v>7129</v>
      </c>
      <c r="B1451">
        <v>1962</v>
      </c>
      <c r="C1451" t="s">
        <v>37</v>
      </c>
      <c r="D1451" t="s">
        <v>33</v>
      </c>
      <c r="E1451" s="2">
        <v>54693</v>
      </c>
      <c r="F1451">
        <v>0</v>
      </c>
      <c r="G1451">
        <v>1</v>
      </c>
      <c r="H1451" s="3">
        <v>41322</v>
      </c>
      <c r="I1451">
        <v>72</v>
      </c>
      <c r="J1451" s="10">
        <v>686</v>
      </c>
      <c r="K1451" s="10">
        <v>17</v>
      </c>
      <c r="L1451" s="10">
        <v>142</v>
      </c>
      <c r="M1451" s="10">
        <v>23</v>
      </c>
      <c r="N1451" s="10">
        <v>26</v>
      </c>
      <c r="O1451">
        <v>8</v>
      </c>
      <c r="P1451">
        <v>6</v>
      </c>
      <c r="Q1451">
        <v>4</v>
      </c>
      <c r="R1451">
        <v>13</v>
      </c>
      <c r="S1451">
        <v>6</v>
      </c>
      <c r="T1451" t="s">
        <v>127</v>
      </c>
    </row>
    <row r="1452" spans="1:20" x14ac:dyDescent="0.3">
      <c r="A1452">
        <v>7141</v>
      </c>
      <c r="B1452">
        <v>1986</v>
      </c>
      <c r="C1452" t="s">
        <v>41</v>
      </c>
      <c r="D1452" t="s">
        <v>31</v>
      </c>
      <c r="E1452" s="2">
        <v>21888</v>
      </c>
      <c r="F1452">
        <v>1</v>
      </c>
      <c r="G1452">
        <v>0</v>
      </c>
      <c r="H1452" s="3">
        <v>41272</v>
      </c>
      <c r="I1452">
        <v>15</v>
      </c>
      <c r="J1452" s="10">
        <v>88</v>
      </c>
      <c r="K1452" s="10">
        <v>10</v>
      </c>
      <c r="L1452" s="10">
        <v>46</v>
      </c>
      <c r="M1452" s="10">
        <v>2</v>
      </c>
      <c r="N1452" s="10">
        <v>3</v>
      </c>
      <c r="O1452">
        <v>4</v>
      </c>
      <c r="P1452">
        <v>5</v>
      </c>
      <c r="Q1452">
        <v>1</v>
      </c>
      <c r="R1452">
        <v>2</v>
      </c>
      <c r="S1452">
        <v>10</v>
      </c>
      <c r="T1452" t="s">
        <v>127</v>
      </c>
    </row>
    <row r="1453" spans="1:20" x14ac:dyDescent="0.3">
      <c r="A1453">
        <v>7143</v>
      </c>
      <c r="B1453">
        <v>1955</v>
      </c>
      <c r="C1453" t="s">
        <v>133</v>
      </c>
      <c r="D1453" t="s">
        <v>35</v>
      </c>
      <c r="E1453" s="2">
        <v>74805</v>
      </c>
      <c r="F1453">
        <v>0</v>
      </c>
      <c r="G1453">
        <v>1</v>
      </c>
      <c r="H1453" s="3">
        <v>41584</v>
      </c>
      <c r="I1453">
        <v>14</v>
      </c>
      <c r="J1453" s="10">
        <v>209</v>
      </c>
      <c r="K1453" s="10">
        <v>162</v>
      </c>
      <c r="L1453" s="10">
        <v>209</v>
      </c>
      <c r="M1453" s="10">
        <v>41</v>
      </c>
      <c r="N1453" s="10">
        <v>162</v>
      </c>
      <c r="O1453">
        <v>5</v>
      </c>
      <c r="P1453">
        <v>4</v>
      </c>
      <c r="Q1453">
        <v>7</v>
      </c>
      <c r="R1453">
        <v>10</v>
      </c>
      <c r="S1453">
        <v>2</v>
      </c>
      <c r="T1453" t="s">
        <v>127</v>
      </c>
    </row>
    <row r="1454" spans="1:20" x14ac:dyDescent="0.3">
      <c r="A1454">
        <v>7152</v>
      </c>
      <c r="B1454">
        <v>1983</v>
      </c>
      <c r="C1454" t="s">
        <v>41</v>
      </c>
      <c r="D1454" t="s">
        <v>33</v>
      </c>
      <c r="E1454" s="2">
        <v>27100</v>
      </c>
      <c r="F1454">
        <v>1</v>
      </c>
      <c r="G1454">
        <v>0</v>
      </c>
      <c r="H1454" s="3">
        <v>41369</v>
      </c>
      <c r="I1454">
        <v>64</v>
      </c>
      <c r="J1454" s="10">
        <v>12</v>
      </c>
      <c r="K1454" s="10">
        <v>0</v>
      </c>
      <c r="L1454" s="10">
        <v>13</v>
      </c>
      <c r="M1454" s="10">
        <v>2</v>
      </c>
      <c r="N1454" s="10">
        <v>0</v>
      </c>
      <c r="O1454">
        <v>1</v>
      </c>
      <c r="P1454">
        <v>1</v>
      </c>
      <c r="Q1454">
        <v>0</v>
      </c>
      <c r="R1454">
        <v>3</v>
      </c>
      <c r="S1454">
        <v>7</v>
      </c>
      <c r="T1454" t="s">
        <v>129</v>
      </c>
    </row>
    <row r="1455" spans="1:20" x14ac:dyDescent="0.3">
      <c r="A1455">
        <v>7165</v>
      </c>
      <c r="B1455">
        <v>1972</v>
      </c>
      <c r="C1455" t="s">
        <v>28</v>
      </c>
      <c r="D1455" t="s">
        <v>35</v>
      </c>
      <c r="E1455" s="2">
        <v>64474</v>
      </c>
      <c r="F1455">
        <v>0</v>
      </c>
      <c r="G1455">
        <v>1</v>
      </c>
      <c r="H1455" s="3">
        <v>41569</v>
      </c>
      <c r="I1455">
        <v>59</v>
      </c>
      <c r="J1455" s="10">
        <v>381</v>
      </c>
      <c r="K1455" s="10">
        <v>35</v>
      </c>
      <c r="L1455" s="10">
        <v>172</v>
      </c>
      <c r="M1455" s="10">
        <v>56</v>
      </c>
      <c r="N1455" s="10">
        <v>86</v>
      </c>
      <c r="O1455">
        <v>2</v>
      </c>
      <c r="P1455">
        <v>8</v>
      </c>
      <c r="Q1455">
        <v>2</v>
      </c>
      <c r="R1455">
        <v>10</v>
      </c>
      <c r="S1455">
        <v>5</v>
      </c>
      <c r="T1455" t="s">
        <v>127</v>
      </c>
    </row>
    <row r="1456" spans="1:20" x14ac:dyDescent="0.3">
      <c r="A1456">
        <v>7181</v>
      </c>
      <c r="B1456">
        <v>1977</v>
      </c>
      <c r="C1456" t="s">
        <v>28</v>
      </c>
      <c r="D1456" t="s">
        <v>33</v>
      </c>
      <c r="E1456" s="2">
        <v>30368</v>
      </c>
      <c r="F1456">
        <v>0</v>
      </c>
      <c r="G1456">
        <v>1</v>
      </c>
      <c r="H1456" s="3">
        <v>41585</v>
      </c>
      <c r="I1456">
        <v>97</v>
      </c>
      <c r="J1456" s="10">
        <v>35</v>
      </c>
      <c r="K1456" s="10">
        <v>0</v>
      </c>
      <c r="L1456" s="10">
        <v>13</v>
      </c>
      <c r="M1456" s="10">
        <v>2</v>
      </c>
      <c r="N1456" s="10">
        <v>0</v>
      </c>
      <c r="O1456">
        <v>2</v>
      </c>
      <c r="P1456">
        <v>2</v>
      </c>
      <c r="Q1456">
        <v>0</v>
      </c>
      <c r="R1456">
        <v>3</v>
      </c>
      <c r="S1456">
        <v>8</v>
      </c>
      <c r="T1456" t="s">
        <v>127</v>
      </c>
    </row>
    <row r="1457" spans="1:20" x14ac:dyDescent="0.3">
      <c r="A1457">
        <v>7186</v>
      </c>
      <c r="B1457">
        <v>1966</v>
      </c>
      <c r="C1457" t="s">
        <v>37</v>
      </c>
      <c r="D1457" t="s">
        <v>35</v>
      </c>
      <c r="E1457" s="2">
        <v>30843</v>
      </c>
      <c r="F1457">
        <v>1</v>
      </c>
      <c r="G1457">
        <v>1</v>
      </c>
      <c r="H1457" s="3">
        <v>41785</v>
      </c>
      <c r="I1457">
        <v>43</v>
      </c>
      <c r="J1457" s="10">
        <v>24</v>
      </c>
      <c r="K1457" s="10">
        <v>0</v>
      </c>
      <c r="L1457" s="10">
        <v>2</v>
      </c>
      <c r="M1457" s="10">
        <v>0</v>
      </c>
      <c r="N1457" s="10">
        <v>0</v>
      </c>
      <c r="O1457">
        <v>2</v>
      </c>
      <c r="P1457">
        <v>1</v>
      </c>
      <c r="Q1457">
        <v>1</v>
      </c>
      <c r="R1457">
        <v>2</v>
      </c>
      <c r="S1457">
        <v>5</v>
      </c>
      <c r="T1457" t="s">
        <v>128</v>
      </c>
    </row>
    <row r="1458" spans="1:20" x14ac:dyDescent="0.3">
      <c r="A1458">
        <v>7187</v>
      </c>
      <c r="B1458">
        <v>1969</v>
      </c>
      <c r="C1458" t="s">
        <v>41</v>
      </c>
      <c r="D1458" t="s">
        <v>35</v>
      </c>
      <c r="E1458" s="2"/>
      <c r="F1458">
        <v>1</v>
      </c>
      <c r="G1458">
        <v>1</v>
      </c>
      <c r="H1458" s="3">
        <v>41412</v>
      </c>
      <c r="I1458">
        <v>52</v>
      </c>
      <c r="J1458" s="10">
        <v>375</v>
      </c>
      <c r="K1458" s="10">
        <v>42</v>
      </c>
      <c r="L1458" s="10">
        <v>48</v>
      </c>
      <c r="M1458" s="10">
        <v>94</v>
      </c>
      <c r="N1458" s="10">
        <v>66</v>
      </c>
      <c r="O1458">
        <v>7</v>
      </c>
      <c r="P1458">
        <v>4</v>
      </c>
      <c r="Q1458">
        <v>10</v>
      </c>
      <c r="R1458">
        <v>4</v>
      </c>
      <c r="S1458">
        <v>3</v>
      </c>
      <c r="T1458" t="s">
        <v>131</v>
      </c>
    </row>
    <row r="1459" spans="1:20" x14ac:dyDescent="0.3">
      <c r="A1459">
        <v>7192</v>
      </c>
      <c r="B1459">
        <v>1955</v>
      </c>
      <c r="C1459" t="s">
        <v>28</v>
      </c>
      <c r="D1459" t="s">
        <v>35</v>
      </c>
      <c r="E1459" s="2">
        <v>65748</v>
      </c>
      <c r="F1459">
        <v>0</v>
      </c>
      <c r="G1459">
        <v>1</v>
      </c>
      <c r="H1459" s="3">
        <v>41379</v>
      </c>
      <c r="I1459">
        <v>58</v>
      </c>
      <c r="J1459" s="10">
        <v>172</v>
      </c>
      <c r="K1459" s="10">
        <v>73</v>
      </c>
      <c r="L1459" s="10">
        <v>93</v>
      </c>
      <c r="M1459" s="10">
        <v>95</v>
      </c>
      <c r="N1459" s="10">
        <v>78</v>
      </c>
      <c r="O1459">
        <v>2</v>
      </c>
      <c r="P1459">
        <v>2</v>
      </c>
      <c r="Q1459">
        <v>4</v>
      </c>
      <c r="R1459">
        <v>10</v>
      </c>
      <c r="S1459">
        <v>1</v>
      </c>
      <c r="T1459" t="s">
        <v>127</v>
      </c>
    </row>
    <row r="1460" spans="1:20" x14ac:dyDescent="0.3">
      <c r="A1460">
        <v>7196</v>
      </c>
      <c r="B1460">
        <v>1950</v>
      </c>
      <c r="C1460" t="s">
        <v>37</v>
      </c>
      <c r="D1460" t="s">
        <v>33</v>
      </c>
      <c r="E1460" s="2">
        <v>41145</v>
      </c>
      <c r="F1460">
        <v>1</v>
      </c>
      <c r="G1460">
        <v>1</v>
      </c>
      <c r="H1460" s="3">
        <v>41678</v>
      </c>
      <c r="I1460">
        <v>20</v>
      </c>
      <c r="J1460" s="10">
        <v>9</v>
      </c>
      <c r="K1460" s="10">
        <v>0</v>
      </c>
      <c r="L1460" s="10">
        <v>3</v>
      </c>
      <c r="M1460" s="10">
        <v>0</v>
      </c>
      <c r="N1460" s="10">
        <v>0</v>
      </c>
      <c r="O1460">
        <v>1</v>
      </c>
      <c r="P1460">
        <v>0</v>
      </c>
      <c r="Q1460">
        <v>0</v>
      </c>
      <c r="R1460">
        <v>3</v>
      </c>
      <c r="S1460">
        <v>3</v>
      </c>
      <c r="T1460" t="s">
        <v>126</v>
      </c>
    </row>
    <row r="1461" spans="1:20" x14ac:dyDescent="0.3">
      <c r="A1461">
        <v>7212</v>
      </c>
      <c r="B1461">
        <v>1966</v>
      </c>
      <c r="C1461" t="s">
        <v>28</v>
      </c>
      <c r="D1461" t="s">
        <v>33</v>
      </c>
      <c r="E1461" s="2">
        <v>44794</v>
      </c>
      <c r="F1461">
        <v>0</v>
      </c>
      <c r="G1461">
        <v>1</v>
      </c>
      <c r="H1461" s="3">
        <v>41798</v>
      </c>
      <c r="I1461">
        <v>99</v>
      </c>
      <c r="J1461" s="10">
        <v>54</v>
      </c>
      <c r="K1461" s="10">
        <v>0</v>
      </c>
      <c r="L1461" s="10">
        <v>7</v>
      </c>
      <c r="M1461" s="10">
        <v>0</v>
      </c>
      <c r="N1461" s="10">
        <v>0</v>
      </c>
      <c r="O1461">
        <v>1</v>
      </c>
      <c r="P1461">
        <v>2</v>
      </c>
      <c r="Q1461">
        <v>0</v>
      </c>
      <c r="R1461">
        <v>3</v>
      </c>
      <c r="S1461">
        <v>6</v>
      </c>
      <c r="T1461" t="s">
        <v>131</v>
      </c>
    </row>
    <row r="1462" spans="1:20" x14ac:dyDescent="0.3">
      <c r="A1462">
        <v>7214</v>
      </c>
      <c r="B1462">
        <v>1957</v>
      </c>
      <c r="C1462" t="s">
        <v>28</v>
      </c>
      <c r="D1462" t="s">
        <v>33</v>
      </c>
      <c r="E1462" s="2">
        <v>62187</v>
      </c>
      <c r="F1462">
        <v>0</v>
      </c>
      <c r="G1462">
        <v>0</v>
      </c>
      <c r="H1462" s="3">
        <v>41460</v>
      </c>
      <c r="I1462">
        <v>49</v>
      </c>
      <c r="J1462" s="10">
        <v>792</v>
      </c>
      <c r="K1462" s="10">
        <v>0</v>
      </c>
      <c r="L1462" s="10">
        <v>275</v>
      </c>
      <c r="M1462" s="10">
        <v>45</v>
      </c>
      <c r="N1462" s="10">
        <v>45</v>
      </c>
      <c r="O1462">
        <v>1</v>
      </c>
      <c r="P1462">
        <v>4</v>
      </c>
      <c r="Q1462">
        <v>8</v>
      </c>
      <c r="R1462">
        <v>5</v>
      </c>
      <c r="S1462">
        <v>3</v>
      </c>
      <c r="T1462" t="s">
        <v>127</v>
      </c>
    </row>
    <row r="1463" spans="1:20" x14ac:dyDescent="0.3">
      <c r="A1463">
        <v>7215</v>
      </c>
      <c r="B1463">
        <v>1983</v>
      </c>
      <c r="C1463" t="s">
        <v>28</v>
      </c>
      <c r="D1463" t="s">
        <v>31</v>
      </c>
      <c r="E1463" s="2">
        <v>101970</v>
      </c>
      <c r="F1463">
        <v>0</v>
      </c>
      <c r="G1463">
        <v>0</v>
      </c>
      <c r="H1463" s="3">
        <v>41345</v>
      </c>
      <c r="I1463">
        <v>69</v>
      </c>
      <c r="J1463" s="10">
        <v>722</v>
      </c>
      <c r="K1463" s="10">
        <v>27</v>
      </c>
      <c r="L1463" s="10">
        <v>102</v>
      </c>
      <c r="M1463" s="10">
        <v>44</v>
      </c>
      <c r="N1463" s="10">
        <v>72</v>
      </c>
      <c r="O1463">
        <v>0</v>
      </c>
      <c r="P1463">
        <v>6</v>
      </c>
      <c r="Q1463">
        <v>8</v>
      </c>
      <c r="R1463">
        <v>13</v>
      </c>
      <c r="S1463">
        <v>2</v>
      </c>
      <c r="T1463" t="s">
        <v>126</v>
      </c>
    </row>
    <row r="1464" spans="1:20" x14ac:dyDescent="0.3">
      <c r="A1464">
        <v>7224</v>
      </c>
      <c r="B1464">
        <v>1977</v>
      </c>
      <c r="C1464" t="s">
        <v>28</v>
      </c>
      <c r="D1464" t="s">
        <v>33</v>
      </c>
      <c r="E1464" s="2">
        <v>31353</v>
      </c>
      <c r="F1464">
        <v>1</v>
      </c>
      <c r="G1464">
        <v>1</v>
      </c>
      <c r="H1464" s="3">
        <v>41637</v>
      </c>
      <c r="I1464">
        <v>24</v>
      </c>
      <c r="J1464" s="10">
        <v>10</v>
      </c>
      <c r="K1464" s="10">
        <v>0</v>
      </c>
      <c r="L1464" s="10">
        <v>10</v>
      </c>
      <c r="M1464" s="10">
        <v>3</v>
      </c>
      <c r="N1464" s="10">
        <v>1</v>
      </c>
      <c r="O1464">
        <v>2</v>
      </c>
      <c r="P1464">
        <v>1</v>
      </c>
      <c r="Q1464">
        <v>1</v>
      </c>
      <c r="R1464">
        <v>2</v>
      </c>
      <c r="S1464">
        <v>8</v>
      </c>
      <c r="T1464" t="s">
        <v>128</v>
      </c>
    </row>
    <row r="1465" spans="1:20" x14ac:dyDescent="0.3">
      <c r="A1465">
        <v>7230</v>
      </c>
      <c r="B1465">
        <v>1960</v>
      </c>
      <c r="C1465" t="s">
        <v>37</v>
      </c>
      <c r="D1465" t="s">
        <v>29</v>
      </c>
      <c r="E1465" s="2">
        <v>50611</v>
      </c>
      <c r="F1465">
        <v>0</v>
      </c>
      <c r="G1465">
        <v>1</v>
      </c>
      <c r="H1465" s="3">
        <v>41186</v>
      </c>
      <c r="I1465">
        <v>98</v>
      </c>
      <c r="J1465" s="10">
        <v>459</v>
      </c>
      <c r="K1465" s="10">
        <v>0</v>
      </c>
      <c r="L1465" s="10">
        <v>24</v>
      </c>
      <c r="M1465" s="10">
        <v>6</v>
      </c>
      <c r="N1465" s="10">
        <v>0</v>
      </c>
      <c r="O1465">
        <v>6</v>
      </c>
      <c r="P1465">
        <v>4</v>
      </c>
      <c r="Q1465">
        <v>5</v>
      </c>
      <c r="R1465">
        <v>7</v>
      </c>
      <c r="S1465">
        <v>6</v>
      </c>
      <c r="T1465" t="s">
        <v>130</v>
      </c>
    </row>
    <row r="1466" spans="1:20" x14ac:dyDescent="0.3">
      <c r="A1466">
        <v>7232</v>
      </c>
      <c r="B1466">
        <v>1973</v>
      </c>
      <c r="C1466" t="s">
        <v>28</v>
      </c>
      <c r="D1466" t="s">
        <v>42</v>
      </c>
      <c r="E1466" s="2">
        <v>42429</v>
      </c>
      <c r="F1466">
        <v>0</v>
      </c>
      <c r="G1466">
        <v>1</v>
      </c>
      <c r="H1466" s="3">
        <v>41681</v>
      </c>
      <c r="I1466">
        <v>99</v>
      </c>
      <c r="J1466" s="10">
        <v>55</v>
      </c>
      <c r="K1466" s="10">
        <v>0</v>
      </c>
      <c r="L1466" s="10">
        <v>6</v>
      </c>
      <c r="M1466" s="10">
        <v>2</v>
      </c>
      <c r="N1466" s="10">
        <v>0</v>
      </c>
      <c r="O1466">
        <v>2</v>
      </c>
      <c r="P1466">
        <v>1</v>
      </c>
      <c r="Q1466">
        <v>1</v>
      </c>
      <c r="R1466">
        <v>3</v>
      </c>
      <c r="S1466">
        <v>5</v>
      </c>
      <c r="T1466" t="s">
        <v>127</v>
      </c>
    </row>
    <row r="1467" spans="1:20" x14ac:dyDescent="0.3">
      <c r="A1467">
        <v>7233</v>
      </c>
      <c r="B1467">
        <v>1972</v>
      </c>
      <c r="C1467" t="s">
        <v>28</v>
      </c>
      <c r="D1467" t="s">
        <v>33</v>
      </c>
      <c r="E1467" s="2">
        <v>69209</v>
      </c>
      <c r="F1467">
        <v>0</v>
      </c>
      <c r="G1467">
        <v>0</v>
      </c>
      <c r="H1467" s="3">
        <v>41169</v>
      </c>
      <c r="I1467">
        <v>4</v>
      </c>
      <c r="J1467" s="10">
        <v>496</v>
      </c>
      <c r="K1467" s="10">
        <v>32</v>
      </c>
      <c r="L1467" s="10">
        <v>849</v>
      </c>
      <c r="M1467" s="10">
        <v>229</v>
      </c>
      <c r="N1467" s="10">
        <v>48</v>
      </c>
      <c r="O1467">
        <v>2</v>
      </c>
      <c r="P1467">
        <v>5</v>
      </c>
      <c r="Q1467">
        <v>3</v>
      </c>
      <c r="R1467">
        <v>6</v>
      </c>
      <c r="S1467">
        <v>4</v>
      </c>
      <c r="T1467" t="s">
        <v>126</v>
      </c>
    </row>
    <row r="1468" spans="1:20" x14ac:dyDescent="0.3">
      <c r="A1468">
        <v>7235</v>
      </c>
      <c r="B1468">
        <v>1975</v>
      </c>
      <c r="C1468" t="s">
        <v>133</v>
      </c>
      <c r="D1468" t="s">
        <v>33</v>
      </c>
      <c r="E1468" s="2">
        <v>17003</v>
      </c>
      <c r="F1468">
        <v>1</v>
      </c>
      <c r="G1468">
        <v>0</v>
      </c>
      <c r="H1468" s="3">
        <v>41617</v>
      </c>
      <c r="I1468">
        <v>37</v>
      </c>
      <c r="J1468" s="10">
        <v>2</v>
      </c>
      <c r="K1468" s="10">
        <v>5</v>
      </c>
      <c r="L1468" s="10">
        <v>12</v>
      </c>
      <c r="M1468" s="10">
        <v>4</v>
      </c>
      <c r="N1468" s="10">
        <v>8</v>
      </c>
      <c r="O1468">
        <v>3</v>
      </c>
      <c r="P1468">
        <v>2</v>
      </c>
      <c r="Q1468">
        <v>0</v>
      </c>
      <c r="R1468">
        <v>4</v>
      </c>
      <c r="S1468">
        <v>5</v>
      </c>
      <c r="T1468" t="s">
        <v>129</v>
      </c>
    </row>
    <row r="1469" spans="1:20" x14ac:dyDescent="0.3">
      <c r="A1469">
        <v>7244</v>
      </c>
      <c r="B1469">
        <v>1951</v>
      </c>
      <c r="C1469" t="s">
        <v>28</v>
      </c>
      <c r="D1469" t="s">
        <v>31</v>
      </c>
      <c r="E1469" s="2"/>
      <c r="F1469">
        <v>2</v>
      </c>
      <c r="G1469">
        <v>1</v>
      </c>
      <c r="H1469" s="3">
        <v>41640</v>
      </c>
      <c r="I1469">
        <v>96</v>
      </c>
      <c r="J1469" s="10">
        <v>48</v>
      </c>
      <c r="K1469" s="10">
        <v>5</v>
      </c>
      <c r="L1469" s="10">
        <v>48</v>
      </c>
      <c r="M1469" s="10">
        <v>6</v>
      </c>
      <c r="N1469" s="10">
        <v>10</v>
      </c>
      <c r="O1469">
        <v>3</v>
      </c>
      <c r="P1469">
        <v>2</v>
      </c>
      <c r="Q1469">
        <v>1</v>
      </c>
      <c r="R1469">
        <v>4</v>
      </c>
      <c r="S1469">
        <v>6</v>
      </c>
      <c r="T1469" t="s">
        <v>131</v>
      </c>
    </row>
    <row r="1470" spans="1:20" x14ac:dyDescent="0.3">
      <c r="A1470">
        <v>7247</v>
      </c>
      <c r="B1470">
        <v>1960</v>
      </c>
      <c r="C1470" t="s">
        <v>28</v>
      </c>
      <c r="D1470" t="s">
        <v>42</v>
      </c>
      <c r="E1470" s="2">
        <v>47916</v>
      </c>
      <c r="F1470">
        <v>0</v>
      </c>
      <c r="G1470">
        <v>1</v>
      </c>
      <c r="H1470" s="3">
        <v>41235</v>
      </c>
      <c r="I1470">
        <v>72</v>
      </c>
      <c r="J1470" s="10">
        <v>505</v>
      </c>
      <c r="K1470" s="10">
        <v>0</v>
      </c>
      <c r="L1470" s="10">
        <v>26</v>
      </c>
      <c r="M1470" s="10">
        <v>0</v>
      </c>
      <c r="N1470" s="10">
        <v>0</v>
      </c>
      <c r="O1470">
        <v>5</v>
      </c>
      <c r="P1470">
        <v>7</v>
      </c>
      <c r="Q1470">
        <v>4</v>
      </c>
      <c r="R1470">
        <v>6</v>
      </c>
      <c r="S1470">
        <v>6</v>
      </c>
      <c r="T1470" t="s">
        <v>129</v>
      </c>
    </row>
    <row r="1471" spans="1:20" x14ac:dyDescent="0.3">
      <c r="A1471">
        <v>7250</v>
      </c>
      <c r="B1471">
        <v>1978</v>
      </c>
      <c r="C1471" t="s">
        <v>28</v>
      </c>
      <c r="D1471" t="s">
        <v>35</v>
      </c>
      <c r="E1471" s="2">
        <v>57867</v>
      </c>
      <c r="F1471">
        <v>1</v>
      </c>
      <c r="G1471">
        <v>0</v>
      </c>
      <c r="H1471" s="3">
        <v>41548</v>
      </c>
      <c r="I1471">
        <v>48</v>
      </c>
      <c r="J1471" s="10">
        <v>344</v>
      </c>
      <c r="K1471" s="10">
        <v>35</v>
      </c>
      <c r="L1471" s="10">
        <v>178</v>
      </c>
      <c r="M1471" s="10">
        <v>15</v>
      </c>
      <c r="N1471" s="10">
        <v>23</v>
      </c>
      <c r="O1471">
        <v>7</v>
      </c>
      <c r="P1471">
        <v>7</v>
      </c>
      <c r="Q1471">
        <v>2</v>
      </c>
      <c r="R1471">
        <v>9</v>
      </c>
      <c r="S1471">
        <v>6</v>
      </c>
      <c r="T1471" t="s">
        <v>126</v>
      </c>
    </row>
    <row r="1472" spans="1:20" x14ac:dyDescent="0.3">
      <c r="A1472">
        <v>7254</v>
      </c>
      <c r="B1472">
        <v>1969</v>
      </c>
      <c r="C1472" t="s">
        <v>28</v>
      </c>
      <c r="D1472" t="s">
        <v>35</v>
      </c>
      <c r="E1472" s="2">
        <v>38361</v>
      </c>
      <c r="F1472">
        <v>1</v>
      </c>
      <c r="G1472">
        <v>0</v>
      </c>
      <c r="H1472" s="3">
        <v>41635</v>
      </c>
      <c r="I1472">
        <v>74</v>
      </c>
      <c r="J1472" s="10">
        <v>39</v>
      </c>
      <c r="K1472" s="10">
        <v>0</v>
      </c>
      <c r="L1472" s="10">
        <v>56</v>
      </c>
      <c r="M1472" s="10">
        <v>20</v>
      </c>
      <c r="N1472" s="10">
        <v>8</v>
      </c>
      <c r="O1472">
        <v>3</v>
      </c>
      <c r="P1472">
        <v>3</v>
      </c>
      <c r="Q1472">
        <v>1</v>
      </c>
      <c r="R1472">
        <v>3</v>
      </c>
      <c r="S1472">
        <v>7</v>
      </c>
      <c r="T1472" t="s">
        <v>125</v>
      </c>
    </row>
    <row r="1473" spans="1:20" x14ac:dyDescent="0.3">
      <c r="A1473">
        <v>7261</v>
      </c>
      <c r="B1473">
        <v>1971</v>
      </c>
      <c r="C1473" t="s">
        <v>28</v>
      </c>
      <c r="D1473" t="s">
        <v>35</v>
      </c>
      <c r="E1473" s="2">
        <v>34600</v>
      </c>
      <c r="F1473">
        <v>1</v>
      </c>
      <c r="G1473">
        <v>1</v>
      </c>
      <c r="H1473" s="3">
        <v>41275</v>
      </c>
      <c r="I1473">
        <v>8</v>
      </c>
      <c r="J1473" s="10">
        <v>199</v>
      </c>
      <c r="K1473" s="10">
        <v>33</v>
      </c>
      <c r="L1473" s="10">
        <v>60</v>
      </c>
      <c r="M1473" s="10">
        <v>8</v>
      </c>
      <c r="N1473" s="10">
        <v>3</v>
      </c>
      <c r="O1473">
        <v>5</v>
      </c>
      <c r="P1473">
        <v>5</v>
      </c>
      <c r="Q1473">
        <v>2</v>
      </c>
      <c r="R1473">
        <v>5</v>
      </c>
      <c r="S1473">
        <v>8</v>
      </c>
      <c r="T1473" t="s">
        <v>127</v>
      </c>
    </row>
    <row r="1474" spans="1:20" x14ac:dyDescent="0.3">
      <c r="A1474">
        <v>7264</v>
      </c>
      <c r="B1474">
        <v>1978</v>
      </c>
      <c r="C1474" t="s">
        <v>133</v>
      </c>
      <c r="D1474" t="s">
        <v>31</v>
      </c>
      <c r="E1474" s="2">
        <v>52195</v>
      </c>
      <c r="F1474">
        <v>2</v>
      </c>
      <c r="G1474">
        <v>1</v>
      </c>
      <c r="H1474" s="3">
        <v>41771</v>
      </c>
      <c r="I1474">
        <v>2</v>
      </c>
      <c r="J1474" s="10">
        <v>12</v>
      </c>
      <c r="K1474" s="10">
        <v>0</v>
      </c>
      <c r="L1474" s="10">
        <v>4</v>
      </c>
      <c r="M1474" s="10">
        <v>0</v>
      </c>
      <c r="N1474" s="10">
        <v>0</v>
      </c>
      <c r="O1474">
        <v>1</v>
      </c>
      <c r="P1474">
        <v>1</v>
      </c>
      <c r="Q1474">
        <v>0</v>
      </c>
      <c r="R1474">
        <v>2</v>
      </c>
      <c r="S1474">
        <v>8</v>
      </c>
      <c r="T1474" t="s">
        <v>125</v>
      </c>
    </row>
    <row r="1475" spans="1:20" x14ac:dyDescent="0.3">
      <c r="A1475">
        <v>7270</v>
      </c>
      <c r="B1475">
        <v>1981</v>
      </c>
      <c r="C1475" t="s">
        <v>28</v>
      </c>
      <c r="D1475" t="s">
        <v>29</v>
      </c>
      <c r="E1475" s="2">
        <v>56981</v>
      </c>
      <c r="F1475">
        <v>0</v>
      </c>
      <c r="G1475">
        <v>0</v>
      </c>
      <c r="H1475" s="3">
        <v>41664</v>
      </c>
      <c r="I1475">
        <v>91</v>
      </c>
      <c r="J1475" s="10">
        <v>908</v>
      </c>
      <c r="K1475" s="10">
        <v>48</v>
      </c>
      <c r="L1475" s="10">
        <v>217</v>
      </c>
      <c r="M1475" s="10">
        <v>32</v>
      </c>
      <c r="N1475" s="10">
        <v>12</v>
      </c>
      <c r="O1475">
        <v>1</v>
      </c>
      <c r="P1475">
        <v>2</v>
      </c>
      <c r="Q1475">
        <v>3</v>
      </c>
      <c r="R1475">
        <v>13</v>
      </c>
      <c r="S1475">
        <v>6</v>
      </c>
      <c r="T1475" t="s">
        <v>125</v>
      </c>
    </row>
    <row r="1476" spans="1:20" x14ac:dyDescent="0.3">
      <c r="A1476">
        <v>7274</v>
      </c>
      <c r="B1476">
        <v>1957</v>
      </c>
      <c r="C1476" t="s">
        <v>28</v>
      </c>
      <c r="D1476" t="s">
        <v>33</v>
      </c>
      <c r="E1476" s="2">
        <v>78618</v>
      </c>
      <c r="F1476">
        <v>0</v>
      </c>
      <c r="G1476">
        <v>0</v>
      </c>
      <c r="H1476" s="3">
        <v>41180</v>
      </c>
      <c r="I1476">
        <v>87</v>
      </c>
      <c r="J1476" s="10">
        <v>736</v>
      </c>
      <c r="K1476" s="10">
        <v>163</v>
      </c>
      <c r="L1476" s="10">
        <v>818</v>
      </c>
      <c r="M1476" s="10">
        <v>212</v>
      </c>
      <c r="N1476" s="10">
        <v>163</v>
      </c>
      <c r="O1476">
        <v>1</v>
      </c>
      <c r="P1476">
        <v>4</v>
      </c>
      <c r="Q1476">
        <v>7</v>
      </c>
      <c r="R1476">
        <v>10</v>
      </c>
      <c r="S1476">
        <v>2</v>
      </c>
      <c r="T1476" t="s">
        <v>127</v>
      </c>
    </row>
    <row r="1477" spans="1:20" x14ac:dyDescent="0.3">
      <c r="A1477">
        <v>7275</v>
      </c>
      <c r="B1477">
        <v>1971</v>
      </c>
      <c r="C1477" t="s">
        <v>41</v>
      </c>
      <c r="D1477" t="s">
        <v>31</v>
      </c>
      <c r="E1477" s="2">
        <v>33316</v>
      </c>
      <c r="F1477">
        <v>1</v>
      </c>
      <c r="G1477">
        <v>1</v>
      </c>
      <c r="H1477" s="3">
        <v>41551</v>
      </c>
      <c r="I1477">
        <v>34</v>
      </c>
      <c r="J1477" s="10">
        <v>79</v>
      </c>
      <c r="K1477" s="10">
        <v>1</v>
      </c>
      <c r="L1477" s="10">
        <v>31</v>
      </c>
      <c r="M1477" s="10">
        <v>4</v>
      </c>
      <c r="N1477" s="10">
        <v>4</v>
      </c>
      <c r="O1477">
        <v>3</v>
      </c>
      <c r="P1477">
        <v>2</v>
      </c>
      <c r="Q1477">
        <v>1</v>
      </c>
      <c r="R1477">
        <v>4</v>
      </c>
      <c r="S1477">
        <v>6</v>
      </c>
      <c r="T1477" t="s">
        <v>130</v>
      </c>
    </row>
    <row r="1478" spans="1:20" x14ac:dyDescent="0.3">
      <c r="A1478">
        <v>7279</v>
      </c>
      <c r="B1478">
        <v>1969</v>
      </c>
      <c r="C1478" t="s">
        <v>37</v>
      </c>
      <c r="D1478" t="s">
        <v>35</v>
      </c>
      <c r="E1478" s="2">
        <v>69476</v>
      </c>
      <c r="F1478">
        <v>0</v>
      </c>
      <c r="G1478">
        <v>0</v>
      </c>
      <c r="H1478" s="3">
        <v>41547</v>
      </c>
      <c r="I1478">
        <v>3</v>
      </c>
      <c r="J1478" s="10">
        <v>260</v>
      </c>
      <c r="K1478" s="10">
        <v>86</v>
      </c>
      <c r="L1478" s="10">
        <v>559</v>
      </c>
      <c r="M1478" s="10">
        <v>63</v>
      </c>
      <c r="N1478" s="10">
        <v>9</v>
      </c>
      <c r="O1478">
        <v>1</v>
      </c>
      <c r="P1478">
        <v>4</v>
      </c>
      <c r="Q1478">
        <v>6</v>
      </c>
      <c r="R1478">
        <v>4</v>
      </c>
      <c r="S1478">
        <v>2</v>
      </c>
      <c r="T1478" t="s">
        <v>130</v>
      </c>
    </row>
    <row r="1479" spans="1:20" x14ac:dyDescent="0.3">
      <c r="A1479">
        <v>7281</v>
      </c>
      <c r="B1479">
        <v>1959</v>
      </c>
      <c r="C1479" t="s">
        <v>37</v>
      </c>
      <c r="D1479" t="s">
        <v>31</v>
      </c>
      <c r="E1479" s="2"/>
      <c r="F1479">
        <v>0</v>
      </c>
      <c r="G1479">
        <v>0</v>
      </c>
      <c r="H1479" s="3">
        <v>41583</v>
      </c>
      <c r="I1479">
        <v>80</v>
      </c>
      <c r="J1479" s="10">
        <v>81</v>
      </c>
      <c r="K1479" s="10">
        <v>11</v>
      </c>
      <c r="L1479" s="10">
        <v>50</v>
      </c>
      <c r="M1479" s="10">
        <v>3</v>
      </c>
      <c r="N1479" s="10">
        <v>2</v>
      </c>
      <c r="O1479">
        <v>1</v>
      </c>
      <c r="P1479">
        <v>1</v>
      </c>
      <c r="Q1479">
        <v>3</v>
      </c>
      <c r="R1479">
        <v>4</v>
      </c>
      <c r="S1479">
        <v>2</v>
      </c>
      <c r="T1479" t="s">
        <v>131</v>
      </c>
    </row>
    <row r="1480" spans="1:20" x14ac:dyDescent="0.3">
      <c r="A1480">
        <v>7284</v>
      </c>
      <c r="B1480">
        <v>1953</v>
      </c>
      <c r="C1480" t="s">
        <v>28</v>
      </c>
      <c r="D1480" t="s">
        <v>33</v>
      </c>
      <c r="E1480" s="2">
        <v>48686</v>
      </c>
      <c r="F1480">
        <v>1</v>
      </c>
      <c r="G1480">
        <v>2</v>
      </c>
      <c r="H1480" s="3">
        <v>41612</v>
      </c>
      <c r="I1480">
        <v>8</v>
      </c>
      <c r="J1480" s="10">
        <v>10</v>
      </c>
      <c r="K1480" s="10">
        <v>0</v>
      </c>
      <c r="L1480" s="10">
        <v>7</v>
      </c>
      <c r="M1480" s="10">
        <v>2</v>
      </c>
      <c r="N1480" s="10">
        <v>0</v>
      </c>
      <c r="O1480">
        <v>1</v>
      </c>
      <c r="P1480">
        <v>1</v>
      </c>
      <c r="Q1480">
        <v>0</v>
      </c>
      <c r="R1480">
        <v>2</v>
      </c>
      <c r="S1480">
        <v>8</v>
      </c>
      <c r="T1480" t="s">
        <v>127</v>
      </c>
    </row>
    <row r="1481" spans="1:20" x14ac:dyDescent="0.3">
      <c r="A1481">
        <v>7286</v>
      </c>
      <c r="B1481">
        <v>1968</v>
      </c>
      <c r="C1481" t="s">
        <v>28</v>
      </c>
      <c r="D1481" t="s">
        <v>35</v>
      </c>
      <c r="E1481" s="2">
        <v>41728</v>
      </c>
      <c r="F1481">
        <v>1</v>
      </c>
      <c r="G1481">
        <v>0</v>
      </c>
      <c r="H1481" s="3">
        <v>41418</v>
      </c>
      <c r="I1481">
        <v>92</v>
      </c>
      <c r="J1481" s="10">
        <v>13</v>
      </c>
      <c r="K1481" s="10">
        <v>6</v>
      </c>
      <c r="L1481" s="10">
        <v>15</v>
      </c>
      <c r="M1481" s="10">
        <v>3</v>
      </c>
      <c r="N1481" s="10">
        <v>5</v>
      </c>
      <c r="O1481">
        <v>1</v>
      </c>
      <c r="P1481">
        <v>2</v>
      </c>
      <c r="Q1481">
        <v>0</v>
      </c>
      <c r="R1481">
        <v>2</v>
      </c>
      <c r="S1481">
        <v>10</v>
      </c>
      <c r="T1481" t="s">
        <v>131</v>
      </c>
    </row>
    <row r="1482" spans="1:20" x14ac:dyDescent="0.3">
      <c r="A1482">
        <v>7290</v>
      </c>
      <c r="B1482">
        <v>1985</v>
      </c>
      <c r="C1482" t="s">
        <v>28</v>
      </c>
      <c r="D1482" t="s">
        <v>31</v>
      </c>
      <c r="E1482" s="2">
        <v>70596</v>
      </c>
      <c r="F1482">
        <v>0</v>
      </c>
      <c r="G1482">
        <v>0</v>
      </c>
      <c r="H1482" s="3">
        <v>41187</v>
      </c>
      <c r="I1482">
        <v>68</v>
      </c>
      <c r="J1482" s="10">
        <v>347</v>
      </c>
      <c r="K1482" s="10">
        <v>44</v>
      </c>
      <c r="L1482" s="10">
        <v>534</v>
      </c>
      <c r="M1482" s="10">
        <v>17</v>
      </c>
      <c r="N1482" s="10">
        <v>0</v>
      </c>
      <c r="O1482">
        <v>1</v>
      </c>
      <c r="P1482">
        <v>3</v>
      </c>
      <c r="Q1482">
        <v>5</v>
      </c>
      <c r="R1482">
        <v>12</v>
      </c>
      <c r="S1482">
        <v>2</v>
      </c>
      <c r="T1482" t="s">
        <v>127</v>
      </c>
    </row>
    <row r="1483" spans="1:20" x14ac:dyDescent="0.3">
      <c r="A1483">
        <v>7297</v>
      </c>
      <c r="B1483">
        <v>1973</v>
      </c>
      <c r="C1483" t="s">
        <v>28</v>
      </c>
      <c r="D1483" t="s">
        <v>31</v>
      </c>
      <c r="E1483" s="2">
        <v>7500</v>
      </c>
      <c r="F1483">
        <v>1</v>
      </c>
      <c r="G1483">
        <v>0</v>
      </c>
      <c r="H1483" s="3">
        <v>41634</v>
      </c>
      <c r="I1483">
        <v>54</v>
      </c>
      <c r="J1483" s="10">
        <v>5</v>
      </c>
      <c r="K1483" s="10">
        <v>3</v>
      </c>
      <c r="L1483" s="10">
        <v>10</v>
      </c>
      <c r="M1483" s="10">
        <v>12</v>
      </c>
      <c r="N1483" s="10">
        <v>7</v>
      </c>
      <c r="O1483">
        <v>4</v>
      </c>
      <c r="P1483">
        <v>3</v>
      </c>
      <c r="Q1483">
        <v>1</v>
      </c>
      <c r="R1483">
        <v>3</v>
      </c>
      <c r="S1483">
        <v>7</v>
      </c>
      <c r="T1483" t="s">
        <v>125</v>
      </c>
    </row>
    <row r="1484" spans="1:20" x14ac:dyDescent="0.3">
      <c r="A1484">
        <v>7300</v>
      </c>
      <c r="B1484">
        <v>1952</v>
      </c>
      <c r="C1484" t="s">
        <v>28</v>
      </c>
      <c r="D1484" t="s">
        <v>29</v>
      </c>
      <c r="E1484" s="2">
        <v>69142</v>
      </c>
      <c r="F1484">
        <v>0</v>
      </c>
      <c r="G1484">
        <v>1</v>
      </c>
      <c r="H1484" s="3">
        <v>41819</v>
      </c>
      <c r="I1484">
        <v>50</v>
      </c>
      <c r="J1484" s="10">
        <v>448</v>
      </c>
      <c r="K1484" s="10">
        <v>4</v>
      </c>
      <c r="L1484" s="10">
        <v>34</v>
      </c>
      <c r="M1484" s="10">
        <v>6</v>
      </c>
      <c r="N1484" s="10">
        <v>4</v>
      </c>
      <c r="O1484">
        <v>3</v>
      </c>
      <c r="P1484">
        <v>8</v>
      </c>
      <c r="Q1484">
        <v>1</v>
      </c>
      <c r="R1484">
        <v>7</v>
      </c>
      <c r="S1484">
        <v>5</v>
      </c>
      <c r="T1484" t="s">
        <v>128</v>
      </c>
    </row>
    <row r="1485" spans="1:20" x14ac:dyDescent="0.3">
      <c r="A1485">
        <v>7301</v>
      </c>
      <c r="B1485">
        <v>1982</v>
      </c>
      <c r="C1485" t="s">
        <v>133</v>
      </c>
      <c r="D1485" t="s">
        <v>31</v>
      </c>
      <c r="E1485" s="2">
        <v>23616</v>
      </c>
      <c r="F1485">
        <v>1</v>
      </c>
      <c r="G1485">
        <v>0</v>
      </c>
      <c r="H1485" s="3">
        <v>41230</v>
      </c>
      <c r="I1485">
        <v>76</v>
      </c>
      <c r="J1485" s="10">
        <v>4</v>
      </c>
      <c r="K1485" s="10">
        <v>22</v>
      </c>
      <c r="L1485" s="10">
        <v>11</v>
      </c>
      <c r="M1485" s="10">
        <v>3</v>
      </c>
      <c r="N1485" s="10">
        <v>7</v>
      </c>
      <c r="O1485">
        <v>2</v>
      </c>
      <c r="P1485">
        <v>3</v>
      </c>
      <c r="Q1485">
        <v>0</v>
      </c>
      <c r="R1485">
        <v>3</v>
      </c>
      <c r="S1485">
        <v>8</v>
      </c>
      <c r="T1485" t="s">
        <v>127</v>
      </c>
    </row>
    <row r="1486" spans="1:20" x14ac:dyDescent="0.3">
      <c r="A1486">
        <v>7313</v>
      </c>
      <c r="B1486">
        <v>1949</v>
      </c>
      <c r="C1486" t="s">
        <v>133</v>
      </c>
      <c r="D1486" t="s">
        <v>42</v>
      </c>
      <c r="E1486" s="2">
        <v>74859</v>
      </c>
      <c r="F1486">
        <v>0</v>
      </c>
      <c r="G1486">
        <v>0</v>
      </c>
      <c r="H1486" s="3">
        <v>41428</v>
      </c>
      <c r="I1486">
        <v>63</v>
      </c>
      <c r="J1486" s="10">
        <v>570</v>
      </c>
      <c r="K1486" s="10">
        <v>73</v>
      </c>
      <c r="L1486" s="10">
        <v>614</v>
      </c>
      <c r="M1486" s="10">
        <v>133</v>
      </c>
      <c r="N1486" s="10">
        <v>102</v>
      </c>
      <c r="O1486">
        <v>1</v>
      </c>
      <c r="P1486">
        <v>6</v>
      </c>
      <c r="Q1486">
        <v>5</v>
      </c>
      <c r="R1486">
        <v>11</v>
      </c>
      <c r="S1486">
        <v>3</v>
      </c>
      <c r="T1486" t="s">
        <v>126</v>
      </c>
    </row>
    <row r="1487" spans="1:20" x14ac:dyDescent="0.3">
      <c r="A1487">
        <v>7321</v>
      </c>
      <c r="B1487">
        <v>1962</v>
      </c>
      <c r="C1487" t="s">
        <v>28</v>
      </c>
      <c r="D1487" t="s">
        <v>35</v>
      </c>
      <c r="E1487" s="2">
        <v>76081</v>
      </c>
      <c r="F1487">
        <v>0</v>
      </c>
      <c r="G1487">
        <v>0</v>
      </c>
      <c r="H1487" s="3">
        <v>41782</v>
      </c>
      <c r="I1487">
        <v>85</v>
      </c>
      <c r="J1487" s="10">
        <v>292</v>
      </c>
      <c r="K1487" s="10">
        <v>30</v>
      </c>
      <c r="L1487" s="10">
        <v>415</v>
      </c>
      <c r="M1487" s="10">
        <v>63</v>
      </c>
      <c r="N1487" s="10">
        <v>33</v>
      </c>
      <c r="O1487">
        <v>1</v>
      </c>
      <c r="P1487">
        <v>4</v>
      </c>
      <c r="Q1487">
        <v>5</v>
      </c>
      <c r="R1487">
        <v>4</v>
      </c>
      <c r="S1487">
        <v>2</v>
      </c>
      <c r="T1487" t="s">
        <v>128</v>
      </c>
    </row>
    <row r="1488" spans="1:20" x14ac:dyDescent="0.3">
      <c r="A1488">
        <v>7325</v>
      </c>
      <c r="B1488">
        <v>1986</v>
      </c>
      <c r="C1488" t="s">
        <v>37</v>
      </c>
      <c r="D1488" t="s">
        <v>35</v>
      </c>
      <c r="E1488" s="2">
        <v>38197</v>
      </c>
      <c r="F1488">
        <v>1</v>
      </c>
      <c r="G1488">
        <v>0</v>
      </c>
      <c r="H1488" s="3">
        <v>41454</v>
      </c>
      <c r="I1488">
        <v>86</v>
      </c>
      <c r="J1488" s="10">
        <v>23</v>
      </c>
      <c r="K1488" s="10">
        <v>0</v>
      </c>
      <c r="L1488" s="10">
        <v>11</v>
      </c>
      <c r="M1488" s="10">
        <v>2</v>
      </c>
      <c r="N1488" s="10">
        <v>1</v>
      </c>
      <c r="O1488">
        <v>1</v>
      </c>
      <c r="P1488">
        <v>1</v>
      </c>
      <c r="Q1488">
        <v>0</v>
      </c>
      <c r="R1488">
        <v>3</v>
      </c>
      <c r="S1488">
        <v>5</v>
      </c>
      <c r="T1488" t="s">
        <v>127</v>
      </c>
    </row>
    <row r="1489" spans="1:20" x14ac:dyDescent="0.3">
      <c r="A1489">
        <v>7326</v>
      </c>
      <c r="B1489">
        <v>1971</v>
      </c>
      <c r="C1489" t="s">
        <v>41</v>
      </c>
      <c r="D1489" t="s">
        <v>33</v>
      </c>
      <c r="E1489" s="2">
        <v>56850</v>
      </c>
      <c r="F1489">
        <v>0</v>
      </c>
      <c r="G1489">
        <v>1</v>
      </c>
      <c r="H1489" s="3">
        <v>41721</v>
      </c>
      <c r="I1489">
        <v>83</v>
      </c>
      <c r="J1489" s="10">
        <v>34</v>
      </c>
      <c r="K1489" s="10">
        <v>1</v>
      </c>
      <c r="L1489" s="10">
        <v>19</v>
      </c>
      <c r="M1489" s="10">
        <v>2</v>
      </c>
      <c r="N1489" s="10">
        <v>7</v>
      </c>
      <c r="O1489">
        <v>1</v>
      </c>
      <c r="P1489">
        <v>1</v>
      </c>
      <c r="Q1489">
        <v>1</v>
      </c>
      <c r="R1489">
        <v>3</v>
      </c>
      <c r="S1489">
        <v>2</v>
      </c>
      <c r="T1489" t="s">
        <v>126</v>
      </c>
    </row>
    <row r="1490" spans="1:20" x14ac:dyDescent="0.3">
      <c r="A1490">
        <v>7327</v>
      </c>
      <c r="B1490">
        <v>1959</v>
      </c>
      <c r="C1490" t="s">
        <v>37</v>
      </c>
      <c r="D1490" t="s">
        <v>33</v>
      </c>
      <c r="E1490" s="2">
        <v>36732</v>
      </c>
      <c r="F1490">
        <v>1</v>
      </c>
      <c r="G1490">
        <v>1</v>
      </c>
      <c r="H1490" s="3">
        <v>41637</v>
      </c>
      <c r="I1490">
        <v>71</v>
      </c>
      <c r="J1490" s="10">
        <v>21</v>
      </c>
      <c r="K1490" s="10">
        <v>5</v>
      </c>
      <c r="L1490" s="10">
        <v>3</v>
      </c>
      <c r="M1490" s="10">
        <v>10</v>
      </c>
      <c r="N1490" s="10">
        <v>1</v>
      </c>
      <c r="O1490">
        <v>3</v>
      </c>
      <c r="P1490">
        <v>1</v>
      </c>
      <c r="Q1490">
        <v>1</v>
      </c>
      <c r="R1490">
        <v>4</v>
      </c>
      <c r="S1490">
        <v>2</v>
      </c>
      <c r="T1490" t="s">
        <v>127</v>
      </c>
    </row>
    <row r="1491" spans="1:20" x14ac:dyDescent="0.3">
      <c r="A1491">
        <v>7342</v>
      </c>
      <c r="B1491">
        <v>1961</v>
      </c>
      <c r="C1491" t="s">
        <v>133</v>
      </c>
      <c r="D1491" t="s">
        <v>42</v>
      </c>
      <c r="E1491" s="2">
        <v>59184</v>
      </c>
      <c r="F1491">
        <v>0</v>
      </c>
      <c r="G1491">
        <v>1</v>
      </c>
      <c r="H1491" s="3">
        <v>41161</v>
      </c>
      <c r="I1491">
        <v>6</v>
      </c>
      <c r="J1491" s="10">
        <v>341</v>
      </c>
      <c r="K1491" s="10">
        <v>142</v>
      </c>
      <c r="L1491" s="10">
        <v>113</v>
      </c>
      <c r="M1491" s="10">
        <v>259</v>
      </c>
      <c r="N1491" s="10">
        <v>151</v>
      </c>
      <c r="O1491">
        <v>3</v>
      </c>
      <c r="P1491">
        <v>6</v>
      </c>
      <c r="Q1491">
        <v>6</v>
      </c>
      <c r="R1491">
        <v>12</v>
      </c>
      <c r="S1491">
        <v>5</v>
      </c>
      <c r="T1491" t="s">
        <v>127</v>
      </c>
    </row>
    <row r="1492" spans="1:20" x14ac:dyDescent="0.3">
      <c r="A1492">
        <v>7348</v>
      </c>
      <c r="B1492">
        <v>1958</v>
      </c>
      <c r="C1492" t="s">
        <v>37</v>
      </c>
      <c r="D1492" t="s">
        <v>31</v>
      </c>
      <c r="E1492" s="2">
        <v>71691</v>
      </c>
      <c r="F1492">
        <v>0</v>
      </c>
      <c r="G1492">
        <v>0</v>
      </c>
      <c r="H1492" s="3">
        <v>41715</v>
      </c>
      <c r="I1492">
        <v>0</v>
      </c>
      <c r="J1492" s="10">
        <v>336</v>
      </c>
      <c r="K1492" s="10">
        <v>130</v>
      </c>
      <c r="L1492" s="10">
        <v>411</v>
      </c>
      <c r="M1492" s="10">
        <v>240</v>
      </c>
      <c r="N1492" s="10">
        <v>32</v>
      </c>
      <c r="O1492">
        <v>1</v>
      </c>
      <c r="P1492">
        <v>4</v>
      </c>
      <c r="Q1492">
        <v>7</v>
      </c>
      <c r="R1492">
        <v>5</v>
      </c>
      <c r="S1492">
        <v>2</v>
      </c>
      <c r="T1492" t="s">
        <v>127</v>
      </c>
    </row>
    <row r="1493" spans="1:20" x14ac:dyDescent="0.3">
      <c r="A1493">
        <v>7349</v>
      </c>
      <c r="B1493">
        <v>1973</v>
      </c>
      <c r="C1493" t="s">
        <v>44</v>
      </c>
      <c r="D1493" t="s">
        <v>35</v>
      </c>
      <c r="E1493" s="2">
        <v>9722</v>
      </c>
      <c r="F1493">
        <v>1</v>
      </c>
      <c r="G1493">
        <v>0</v>
      </c>
      <c r="H1493" s="3">
        <v>41184</v>
      </c>
      <c r="I1493">
        <v>7</v>
      </c>
      <c r="J1493" s="10">
        <v>6</v>
      </c>
      <c r="K1493" s="10">
        <v>17</v>
      </c>
      <c r="L1493" s="10">
        <v>16</v>
      </c>
      <c r="M1493" s="10">
        <v>6</v>
      </c>
      <c r="N1493" s="10">
        <v>16</v>
      </c>
      <c r="O1493">
        <v>4</v>
      </c>
      <c r="P1493">
        <v>3</v>
      </c>
      <c r="Q1493">
        <v>1</v>
      </c>
      <c r="R1493">
        <v>3</v>
      </c>
      <c r="S1493">
        <v>8</v>
      </c>
      <c r="T1493" t="s">
        <v>127</v>
      </c>
    </row>
    <row r="1494" spans="1:20" x14ac:dyDescent="0.3">
      <c r="A1494">
        <v>7352</v>
      </c>
      <c r="B1494">
        <v>1957</v>
      </c>
      <c r="C1494" t="s">
        <v>28</v>
      </c>
      <c r="D1494" t="s">
        <v>33</v>
      </c>
      <c r="E1494" s="2">
        <v>55267</v>
      </c>
      <c r="F1494">
        <v>0</v>
      </c>
      <c r="G1494">
        <v>1</v>
      </c>
      <c r="H1494" s="3">
        <v>41568</v>
      </c>
      <c r="I1494">
        <v>28</v>
      </c>
      <c r="J1494" s="10">
        <v>161</v>
      </c>
      <c r="K1494" s="10">
        <v>28</v>
      </c>
      <c r="L1494" s="10">
        <v>136</v>
      </c>
      <c r="M1494" s="10">
        <v>32</v>
      </c>
      <c r="N1494" s="10">
        <v>3</v>
      </c>
      <c r="O1494">
        <v>4</v>
      </c>
      <c r="P1494">
        <v>3</v>
      </c>
      <c r="Q1494">
        <v>4</v>
      </c>
      <c r="R1494">
        <v>6</v>
      </c>
      <c r="S1494">
        <v>3</v>
      </c>
      <c r="T1494" t="s">
        <v>126</v>
      </c>
    </row>
    <row r="1495" spans="1:20" x14ac:dyDescent="0.3">
      <c r="A1495">
        <v>7366</v>
      </c>
      <c r="B1495">
        <v>1982</v>
      </c>
      <c r="C1495" t="s">
        <v>41</v>
      </c>
      <c r="D1495" t="s">
        <v>31</v>
      </c>
      <c r="E1495" s="2">
        <v>75777</v>
      </c>
      <c r="F1495">
        <v>0</v>
      </c>
      <c r="G1495">
        <v>0</v>
      </c>
      <c r="H1495" s="3">
        <v>41459</v>
      </c>
      <c r="I1495">
        <v>12</v>
      </c>
      <c r="J1495" s="10">
        <v>712</v>
      </c>
      <c r="K1495" s="10">
        <v>26</v>
      </c>
      <c r="L1495" s="10">
        <v>538</v>
      </c>
      <c r="M1495" s="10">
        <v>69</v>
      </c>
      <c r="N1495" s="10">
        <v>13</v>
      </c>
      <c r="O1495">
        <v>1</v>
      </c>
      <c r="P1495">
        <v>3</v>
      </c>
      <c r="Q1495">
        <v>6</v>
      </c>
      <c r="R1495">
        <v>11</v>
      </c>
      <c r="S1495">
        <v>1</v>
      </c>
      <c r="T1495" t="s">
        <v>128</v>
      </c>
    </row>
    <row r="1496" spans="1:20" x14ac:dyDescent="0.3">
      <c r="A1496">
        <v>7369</v>
      </c>
      <c r="B1496">
        <v>1981</v>
      </c>
      <c r="C1496" t="s">
        <v>41</v>
      </c>
      <c r="D1496" t="s">
        <v>33</v>
      </c>
      <c r="E1496" s="2">
        <v>36959</v>
      </c>
      <c r="F1496">
        <v>1</v>
      </c>
      <c r="G1496">
        <v>0</v>
      </c>
      <c r="H1496" s="3">
        <v>41549</v>
      </c>
      <c r="I1496">
        <v>56</v>
      </c>
      <c r="J1496" s="10">
        <v>25</v>
      </c>
      <c r="K1496" s="10">
        <v>6</v>
      </c>
      <c r="L1496" s="10">
        <v>25</v>
      </c>
      <c r="M1496" s="10">
        <v>6</v>
      </c>
      <c r="N1496" s="10">
        <v>0</v>
      </c>
      <c r="O1496">
        <v>2</v>
      </c>
      <c r="P1496">
        <v>2</v>
      </c>
      <c r="Q1496">
        <v>0</v>
      </c>
      <c r="R1496">
        <v>3</v>
      </c>
      <c r="S1496">
        <v>8</v>
      </c>
      <c r="T1496" t="s">
        <v>127</v>
      </c>
    </row>
    <row r="1497" spans="1:20" x14ac:dyDescent="0.3">
      <c r="A1497">
        <v>7373</v>
      </c>
      <c r="B1497">
        <v>1952</v>
      </c>
      <c r="C1497" t="s">
        <v>37</v>
      </c>
      <c r="D1497" t="s">
        <v>29</v>
      </c>
      <c r="E1497" s="2">
        <v>46610</v>
      </c>
      <c r="F1497">
        <v>0</v>
      </c>
      <c r="G1497">
        <v>2</v>
      </c>
      <c r="H1497" s="3">
        <v>41211</v>
      </c>
      <c r="I1497">
        <v>8</v>
      </c>
      <c r="J1497" s="10">
        <v>96</v>
      </c>
      <c r="K1497" s="10">
        <v>12</v>
      </c>
      <c r="L1497" s="10">
        <v>96</v>
      </c>
      <c r="M1497" s="10">
        <v>33</v>
      </c>
      <c r="N1497" s="10">
        <v>22</v>
      </c>
      <c r="O1497">
        <v>6</v>
      </c>
      <c r="P1497">
        <v>4</v>
      </c>
      <c r="Q1497">
        <v>1</v>
      </c>
      <c r="R1497">
        <v>6</v>
      </c>
      <c r="S1497">
        <v>6</v>
      </c>
      <c r="T1497" t="s">
        <v>131</v>
      </c>
    </row>
    <row r="1498" spans="1:20" x14ac:dyDescent="0.3">
      <c r="A1498">
        <v>7375</v>
      </c>
      <c r="B1498">
        <v>1976</v>
      </c>
      <c r="C1498" t="s">
        <v>28</v>
      </c>
      <c r="D1498" t="s">
        <v>35</v>
      </c>
      <c r="E1498" s="2">
        <v>51369</v>
      </c>
      <c r="F1498">
        <v>0</v>
      </c>
      <c r="G1498">
        <v>1</v>
      </c>
      <c r="H1498" s="3">
        <v>41207</v>
      </c>
      <c r="I1498">
        <v>84</v>
      </c>
      <c r="J1498" s="10">
        <v>297</v>
      </c>
      <c r="K1498" s="10">
        <v>7</v>
      </c>
      <c r="L1498" s="10">
        <v>79</v>
      </c>
      <c r="M1498" s="10">
        <v>0</v>
      </c>
      <c r="N1498" s="10">
        <v>11</v>
      </c>
      <c r="O1498">
        <v>2</v>
      </c>
      <c r="P1498">
        <v>8</v>
      </c>
      <c r="Q1498">
        <v>2</v>
      </c>
      <c r="R1498">
        <v>4</v>
      </c>
      <c r="S1498">
        <v>8</v>
      </c>
      <c r="T1498" t="s">
        <v>125</v>
      </c>
    </row>
    <row r="1499" spans="1:20" x14ac:dyDescent="0.3">
      <c r="A1499">
        <v>7378</v>
      </c>
      <c r="B1499">
        <v>1981</v>
      </c>
      <c r="C1499" t="s">
        <v>41</v>
      </c>
      <c r="D1499" t="s">
        <v>35</v>
      </c>
      <c r="E1499" s="2">
        <v>42021</v>
      </c>
      <c r="F1499">
        <v>1</v>
      </c>
      <c r="G1499">
        <v>0</v>
      </c>
      <c r="H1499" s="3">
        <v>41152</v>
      </c>
      <c r="I1499">
        <v>34</v>
      </c>
      <c r="J1499" s="10">
        <v>393</v>
      </c>
      <c r="K1499" s="10">
        <v>5</v>
      </c>
      <c r="L1499" s="10">
        <v>136</v>
      </c>
      <c r="M1499" s="10">
        <v>7</v>
      </c>
      <c r="N1499" s="10">
        <v>5</v>
      </c>
      <c r="O1499">
        <v>5</v>
      </c>
      <c r="P1499">
        <v>10</v>
      </c>
      <c r="Q1499">
        <v>1</v>
      </c>
      <c r="R1499">
        <v>6</v>
      </c>
      <c r="S1499">
        <v>9</v>
      </c>
      <c r="T1499" t="s">
        <v>127</v>
      </c>
    </row>
    <row r="1500" spans="1:20" x14ac:dyDescent="0.3">
      <c r="A1500">
        <v>7381</v>
      </c>
      <c r="B1500">
        <v>1968</v>
      </c>
      <c r="C1500" t="s">
        <v>28</v>
      </c>
      <c r="D1500" t="s">
        <v>29</v>
      </c>
      <c r="E1500" s="2">
        <v>75693</v>
      </c>
      <c r="F1500">
        <v>0</v>
      </c>
      <c r="G1500">
        <v>0</v>
      </c>
      <c r="H1500" s="3">
        <v>41249</v>
      </c>
      <c r="I1500">
        <v>10</v>
      </c>
      <c r="J1500" s="10">
        <v>797</v>
      </c>
      <c r="K1500" s="10">
        <v>153</v>
      </c>
      <c r="L1500" s="10">
        <v>293</v>
      </c>
      <c r="M1500" s="10">
        <v>72</v>
      </c>
      <c r="N1500" s="10">
        <v>97</v>
      </c>
      <c r="O1500">
        <v>1</v>
      </c>
      <c r="P1500">
        <v>11</v>
      </c>
      <c r="Q1500">
        <v>4</v>
      </c>
      <c r="R1500">
        <v>6</v>
      </c>
      <c r="S1500">
        <v>4</v>
      </c>
      <c r="T1500" t="s">
        <v>127</v>
      </c>
    </row>
    <row r="1501" spans="1:20" x14ac:dyDescent="0.3">
      <c r="A1501">
        <v>7384</v>
      </c>
      <c r="B1501">
        <v>1951</v>
      </c>
      <c r="C1501" t="s">
        <v>41</v>
      </c>
      <c r="D1501" t="s">
        <v>35</v>
      </c>
      <c r="E1501" s="2">
        <v>39767</v>
      </c>
      <c r="F1501">
        <v>0</v>
      </c>
      <c r="G1501">
        <v>0</v>
      </c>
      <c r="H1501" s="3">
        <v>41476</v>
      </c>
      <c r="I1501">
        <v>18</v>
      </c>
      <c r="J1501" s="10">
        <v>113</v>
      </c>
      <c r="K1501" s="10">
        <v>61</v>
      </c>
      <c r="L1501" s="10">
        <v>204</v>
      </c>
      <c r="M1501" s="10">
        <v>34</v>
      </c>
      <c r="N1501" s="10">
        <v>26</v>
      </c>
      <c r="O1501">
        <v>2</v>
      </c>
      <c r="P1501">
        <v>7</v>
      </c>
      <c r="Q1501">
        <v>1</v>
      </c>
      <c r="R1501">
        <v>7</v>
      </c>
      <c r="S1501">
        <v>8</v>
      </c>
      <c r="T1501" t="s">
        <v>127</v>
      </c>
    </row>
    <row r="1502" spans="1:20" x14ac:dyDescent="0.3">
      <c r="A1502">
        <v>7386</v>
      </c>
      <c r="B1502">
        <v>1976</v>
      </c>
      <c r="C1502" t="s">
        <v>28</v>
      </c>
      <c r="D1502" t="s">
        <v>29</v>
      </c>
      <c r="E1502" s="2">
        <v>30992</v>
      </c>
      <c r="F1502">
        <v>1</v>
      </c>
      <c r="G1502">
        <v>0</v>
      </c>
      <c r="H1502" s="3">
        <v>41386</v>
      </c>
      <c r="I1502">
        <v>83</v>
      </c>
      <c r="J1502" s="10">
        <v>17</v>
      </c>
      <c r="K1502" s="10">
        <v>0</v>
      </c>
      <c r="L1502" s="10">
        <v>14</v>
      </c>
      <c r="M1502" s="10">
        <v>7</v>
      </c>
      <c r="N1502" s="10">
        <v>3</v>
      </c>
      <c r="O1502">
        <v>1</v>
      </c>
      <c r="P1502">
        <v>1</v>
      </c>
      <c r="Q1502">
        <v>0</v>
      </c>
      <c r="R1502">
        <v>3</v>
      </c>
      <c r="S1502">
        <v>7</v>
      </c>
      <c r="T1502" t="s">
        <v>126</v>
      </c>
    </row>
    <row r="1503" spans="1:20" x14ac:dyDescent="0.3">
      <c r="A1503">
        <v>7393</v>
      </c>
      <c r="B1503">
        <v>1978</v>
      </c>
      <c r="C1503" t="s">
        <v>28</v>
      </c>
      <c r="D1503" t="s">
        <v>35</v>
      </c>
      <c r="E1503" s="2">
        <v>41580</v>
      </c>
      <c r="F1503">
        <v>1</v>
      </c>
      <c r="G1503">
        <v>1</v>
      </c>
      <c r="H1503" s="3">
        <v>41253</v>
      </c>
      <c r="I1503">
        <v>15</v>
      </c>
      <c r="J1503" s="10">
        <v>56</v>
      </c>
      <c r="K1503" s="10">
        <v>5</v>
      </c>
      <c r="L1503" s="10">
        <v>24</v>
      </c>
      <c r="M1503" s="10">
        <v>4</v>
      </c>
      <c r="N1503" s="10">
        <v>0</v>
      </c>
      <c r="O1503">
        <v>3</v>
      </c>
      <c r="P1503">
        <v>2</v>
      </c>
      <c r="Q1503">
        <v>1</v>
      </c>
      <c r="R1503">
        <v>3</v>
      </c>
      <c r="S1503">
        <v>5</v>
      </c>
      <c r="T1503" t="s">
        <v>127</v>
      </c>
    </row>
    <row r="1504" spans="1:20" x14ac:dyDescent="0.3">
      <c r="A1504">
        <v>7396</v>
      </c>
      <c r="B1504">
        <v>1966</v>
      </c>
      <c r="C1504" t="s">
        <v>28</v>
      </c>
      <c r="D1504" t="s">
        <v>33</v>
      </c>
      <c r="E1504" s="2">
        <v>80398</v>
      </c>
      <c r="F1504">
        <v>0</v>
      </c>
      <c r="G1504">
        <v>0</v>
      </c>
      <c r="H1504" s="3">
        <v>41223</v>
      </c>
      <c r="I1504">
        <v>92</v>
      </c>
      <c r="J1504" s="10">
        <v>342</v>
      </c>
      <c r="K1504" s="10">
        <v>51</v>
      </c>
      <c r="L1504" s="10">
        <v>936</v>
      </c>
      <c r="M1504" s="10">
        <v>207</v>
      </c>
      <c r="N1504" s="10">
        <v>35</v>
      </c>
      <c r="O1504">
        <v>1</v>
      </c>
      <c r="P1504">
        <v>5</v>
      </c>
      <c r="Q1504">
        <v>8</v>
      </c>
      <c r="R1504">
        <v>12</v>
      </c>
      <c r="S1504">
        <v>3</v>
      </c>
      <c r="T1504" t="s">
        <v>127</v>
      </c>
    </row>
    <row r="1505" spans="1:20" x14ac:dyDescent="0.3">
      <c r="A1505">
        <v>7397</v>
      </c>
      <c r="B1505">
        <v>1951</v>
      </c>
      <c r="C1505" t="s">
        <v>28</v>
      </c>
      <c r="D1505" t="s">
        <v>31</v>
      </c>
      <c r="E1505" s="2">
        <v>49090</v>
      </c>
      <c r="F1505">
        <v>0</v>
      </c>
      <c r="G1505">
        <v>1</v>
      </c>
      <c r="H1505" s="3">
        <v>41474</v>
      </c>
      <c r="I1505">
        <v>45</v>
      </c>
      <c r="J1505" s="10">
        <v>494</v>
      </c>
      <c r="K1505" s="10">
        <v>5</v>
      </c>
      <c r="L1505" s="10">
        <v>82</v>
      </c>
      <c r="M1505" s="10">
        <v>7</v>
      </c>
      <c r="N1505" s="10">
        <v>0</v>
      </c>
      <c r="O1505">
        <v>3</v>
      </c>
      <c r="P1505">
        <v>7</v>
      </c>
      <c r="Q1505">
        <v>2</v>
      </c>
      <c r="R1505">
        <v>9</v>
      </c>
      <c r="S1505">
        <v>7</v>
      </c>
      <c r="T1505" t="s">
        <v>127</v>
      </c>
    </row>
    <row r="1506" spans="1:20" x14ac:dyDescent="0.3">
      <c r="A1506">
        <v>7408</v>
      </c>
      <c r="B1506">
        <v>1952</v>
      </c>
      <c r="C1506" t="s">
        <v>37</v>
      </c>
      <c r="D1506" t="s">
        <v>33</v>
      </c>
      <c r="E1506" s="2">
        <v>54549</v>
      </c>
      <c r="F1506">
        <v>0</v>
      </c>
      <c r="G1506">
        <v>1</v>
      </c>
      <c r="H1506" s="3">
        <v>41701</v>
      </c>
      <c r="I1506">
        <v>8</v>
      </c>
      <c r="J1506" s="10">
        <v>216</v>
      </c>
      <c r="K1506" s="10">
        <v>2</v>
      </c>
      <c r="L1506" s="10">
        <v>6</v>
      </c>
      <c r="M1506" s="10">
        <v>0</v>
      </c>
      <c r="N1506" s="10">
        <v>0</v>
      </c>
      <c r="O1506">
        <v>2</v>
      </c>
      <c r="P1506">
        <v>5</v>
      </c>
      <c r="Q1506">
        <v>1</v>
      </c>
      <c r="R1506">
        <v>4</v>
      </c>
      <c r="S1506">
        <v>7</v>
      </c>
      <c r="T1506" t="s">
        <v>125</v>
      </c>
    </row>
    <row r="1507" spans="1:20" x14ac:dyDescent="0.3">
      <c r="A1507">
        <v>7409</v>
      </c>
      <c r="B1507">
        <v>1970</v>
      </c>
      <c r="C1507" t="s">
        <v>28</v>
      </c>
      <c r="D1507" t="s">
        <v>35</v>
      </c>
      <c r="E1507" s="2">
        <v>53187</v>
      </c>
      <c r="F1507">
        <v>1</v>
      </c>
      <c r="G1507">
        <v>0</v>
      </c>
      <c r="H1507" s="3">
        <v>41573</v>
      </c>
      <c r="I1507">
        <v>66</v>
      </c>
      <c r="J1507" s="10">
        <v>211</v>
      </c>
      <c r="K1507" s="10">
        <v>2</v>
      </c>
      <c r="L1507" s="10">
        <v>30</v>
      </c>
      <c r="M1507" s="10">
        <v>7</v>
      </c>
      <c r="N1507" s="10">
        <v>7</v>
      </c>
      <c r="O1507">
        <v>2</v>
      </c>
      <c r="P1507">
        <v>4</v>
      </c>
      <c r="Q1507">
        <v>1</v>
      </c>
      <c r="R1507">
        <v>6</v>
      </c>
      <c r="S1507">
        <v>5</v>
      </c>
      <c r="T1507" t="s">
        <v>127</v>
      </c>
    </row>
    <row r="1508" spans="1:20" x14ac:dyDescent="0.3">
      <c r="A1508">
        <v>7411</v>
      </c>
      <c r="B1508">
        <v>1964</v>
      </c>
      <c r="C1508" t="s">
        <v>37</v>
      </c>
      <c r="D1508" t="s">
        <v>33</v>
      </c>
      <c r="E1508" s="2">
        <v>31686</v>
      </c>
      <c r="F1508">
        <v>1</v>
      </c>
      <c r="G1508">
        <v>1</v>
      </c>
      <c r="H1508" s="3">
        <v>41795</v>
      </c>
      <c r="I1508">
        <v>31</v>
      </c>
      <c r="J1508" s="10">
        <v>11</v>
      </c>
      <c r="K1508" s="10">
        <v>0</v>
      </c>
      <c r="L1508" s="10">
        <v>5</v>
      </c>
      <c r="M1508" s="10">
        <v>0</v>
      </c>
      <c r="N1508" s="10">
        <v>0</v>
      </c>
      <c r="O1508">
        <v>2</v>
      </c>
      <c r="P1508">
        <v>1</v>
      </c>
      <c r="Q1508">
        <v>0</v>
      </c>
      <c r="R1508">
        <v>3</v>
      </c>
      <c r="S1508">
        <v>6</v>
      </c>
      <c r="T1508" t="s">
        <v>125</v>
      </c>
    </row>
    <row r="1509" spans="1:20" x14ac:dyDescent="0.3">
      <c r="A1509">
        <v>7414</v>
      </c>
      <c r="B1509">
        <v>1971</v>
      </c>
      <c r="C1509" t="s">
        <v>28</v>
      </c>
      <c r="D1509" t="s">
        <v>33</v>
      </c>
      <c r="E1509" s="2">
        <v>43824</v>
      </c>
      <c r="F1509">
        <v>1</v>
      </c>
      <c r="G1509">
        <v>1</v>
      </c>
      <c r="H1509" s="3">
        <v>41167</v>
      </c>
      <c r="I1509">
        <v>18</v>
      </c>
      <c r="J1509" s="10">
        <v>96</v>
      </c>
      <c r="K1509" s="10">
        <v>1</v>
      </c>
      <c r="L1509" s="10">
        <v>42</v>
      </c>
      <c r="M1509" s="10">
        <v>12</v>
      </c>
      <c r="N1509" s="10">
        <v>3</v>
      </c>
      <c r="O1509">
        <v>4</v>
      </c>
      <c r="P1509">
        <v>3</v>
      </c>
      <c r="Q1509">
        <v>1</v>
      </c>
      <c r="R1509">
        <v>4</v>
      </c>
      <c r="S1509">
        <v>8</v>
      </c>
      <c r="T1509" t="s">
        <v>127</v>
      </c>
    </row>
    <row r="1510" spans="1:20" x14ac:dyDescent="0.3">
      <c r="A1510">
        <v>7419</v>
      </c>
      <c r="B1510">
        <v>1968</v>
      </c>
      <c r="C1510" t="s">
        <v>41</v>
      </c>
      <c r="D1510" t="s">
        <v>29</v>
      </c>
      <c r="E1510" s="2">
        <v>27071</v>
      </c>
      <c r="F1510">
        <v>1</v>
      </c>
      <c r="G1510">
        <v>0</v>
      </c>
      <c r="H1510" s="3">
        <v>41752</v>
      </c>
      <c r="I1510">
        <v>90</v>
      </c>
      <c r="J1510" s="10">
        <v>8</v>
      </c>
      <c r="K1510" s="10">
        <v>3</v>
      </c>
      <c r="L1510" s="10">
        <v>19</v>
      </c>
      <c r="M1510" s="10">
        <v>0</v>
      </c>
      <c r="N1510" s="10">
        <v>2</v>
      </c>
      <c r="O1510">
        <v>2</v>
      </c>
      <c r="P1510">
        <v>2</v>
      </c>
      <c r="Q1510">
        <v>0</v>
      </c>
      <c r="R1510">
        <v>3</v>
      </c>
      <c r="S1510">
        <v>6</v>
      </c>
      <c r="T1510" t="s">
        <v>127</v>
      </c>
    </row>
    <row r="1511" spans="1:20" x14ac:dyDescent="0.3">
      <c r="A1511">
        <v>7422</v>
      </c>
      <c r="B1511">
        <v>1987</v>
      </c>
      <c r="C1511" t="s">
        <v>28</v>
      </c>
      <c r="D1511" t="s">
        <v>31</v>
      </c>
      <c r="E1511" s="2">
        <v>46923</v>
      </c>
      <c r="F1511">
        <v>1</v>
      </c>
      <c r="G1511">
        <v>0</v>
      </c>
      <c r="H1511" s="3">
        <v>41143</v>
      </c>
      <c r="I1511">
        <v>90</v>
      </c>
      <c r="J1511" s="10">
        <v>85</v>
      </c>
      <c r="K1511" s="10">
        <v>44</v>
      </c>
      <c r="L1511" s="10">
        <v>54</v>
      </c>
      <c r="M1511" s="10">
        <v>102</v>
      </c>
      <c r="N1511" s="10">
        <v>78</v>
      </c>
      <c r="O1511">
        <v>3</v>
      </c>
      <c r="P1511">
        <v>5</v>
      </c>
      <c r="Q1511">
        <v>1</v>
      </c>
      <c r="R1511">
        <v>7</v>
      </c>
      <c r="S1511">
        <v>7</v>
      </c>
      <c r="T1511" t="s">
        <v>127</v>
      </c>
    </row>
    <row r="1512" spans="1:20" x14ac:dyDescent="0.3">
      <c r="A1512">
        <v>7426</v>
      </c>
      <c r="B1512">
        <v>1971</v>
      </c>
      <c r="C1512" t="s">
        <v>133</v>
      </c>
      <c r="D1512" t="s">
        <v>33</v>
      </c>
      <c r="E1512" s="2">
        <v>54690</v>
      </c>
      <c r="F1512">
        <v>1</v>
      </c>
      <c r="G1512">
        <v>1</v>
      </c>
      <c r="H1512" s="3">
        <v>41585</v>
      </c>
      <c r="I1512">
        <v>76</v>
      </c>
      <c r="J1512" s="10">
        <v>111</v>
      </c>
      <c r="K1512" s="10">
        <v>16</v>
      </c>
      <c r="L1512" s="10">
        <v>37</v>
      </c>
      <c r="M1512" s="10">
        <v>7</v>
      </c>
      <c r="N1512" s="10">
        <v>9</v>
      </c>
      <c r="O1512">
        <v>3</v>
      </c>
      <c r="P1512">
        <v>3</v>
      </c>
      <c r="Q1512">
        <v>1</v>
      </c>
      <c r="R1512">
        <v>5</v>
      </c>
      <c r="S1512">
        <v>3</v>
      </c>
      <c r="T1512" t="s">
        <v>127</v>
      </c>
    </row>
    <row r="1513" spans="1:20" x14ac:dyDescent="0.3">
      <c r="A1513">
        <v>7428</v>
      </c>
      <c r="B1513">
        <v>1975</v>
      </c>
      <c r="C1513" t="s">
        <v>28</v>
      </c>
      <c r="D1513" t="s">
        <v>35</v>
      </c>
      <c r="E1513" s="2">
        <v>80144</v>
      </c>
      <c r="F1513">
        <v>0</v>
      </c>
      <c r="G1513">
        <v>0</v>
      </c>
      <c r="H1513" s="3">
        <v>41547</v>
      </c>
      <c r="I1513">
        <v>47</v>
      </c>
      <c r="J1513" s="10">
        <v>240</v>
      </c>
      <c r="K1513" s="10">
        <v>132</v>
      </c>
      <c r="L1513" s="10">
        <v>445</v>
      </c>
      <c r="M1513" s="10">
        <v>250</v>
      </c>
      <c r="N1513" s="10">
        <v>192</v>
      </c>
      <c r="O1513">
        <v>1</v>
      </c>
      <c r="P1513">
        <v>3</v>
      </c>
      <c r="Q1513">
        <v>7</v>
      </c>
      <c r="R1513">
        <v>8</v>
      </c>
      <c r="S1513">
        <v>1</v>
      </c>
      <c r="T1513" t="s">
        <v>131</v>
      </c>
    </row>
    <row r="1514" spans="1:20" x14ac:dyDescent="0.3">
      <c r="A1514">
        <v>7431</v>
      </c>
      <c r="B1514">
        <v>1991</v>
      </c>
      <c r="C1514" t="s">
        <v>37</v>
      </c>
      <c r="D1514" t="s">
        <v>31</v>
      </c>
      <c r="E1514" s="2">
        <v>68126</v>
      </c>
      <c r="F1514">
        <v>0</v>
      </c>
      <c r="G1514">
        <v>0</v>
      </c>
      <c r="H1514" s="3">
        <v>41223</v>
      </c>
      <c r="I1514">
        <v>40</v>
      </c>
      <c r="J1514" s="10">
        <v>1332</v>
      </c>
      <c r="K1514" s="10">
        <v>17</v>
      </c>
      <c r="L1514" s="10">
        <v>311</v>
      </c>
      <c r="M1514" s="10">
        <v>23</v>
      </c>
      <c r="N1514" s="10">
        <v>51</v>
      </c>
      <c r="O1514">
        <v>1</v>
      </c>
      <c r="P1514">
        <v>7</v>
      </c>
      <c r="Q1514">
        <v>4</v>
      </c>
      <c r="R1514">
        <v>5</v>
      </c>
      <c r="S1514">
        <v>9</v>
      </c>
      <c r="T1514" t="s">
        <v>126</v>
      </c>
    </row>
    <row r="1515" spans="1:20" x14ac:dyDescent="0.3">
      <c r="A1515">
        <v>7433</v>
      </c>
      <c r="B1515">
        <v>1985</v>
      </c>
      <c r="C1515" t="s">
        <v>28</v>
      </c>
      <c r="D1515" t="s">
        <v>31</v>
      </c>
      <c r="E1515" s="2">
        <v>29760</v>
      </c>
      <c r="F1515">
        <v>1</v>
      </c>
      <c r="G1515">
        <v>0</v>
      </c>
      <c r="H1515" s="3">
        <v>41150</v>
      </c>
      <c r="I1515">
        <v>87</v>
      </c>
      <c r="J1515" s="10">
        <v>64</v>
      </c>
      <c r="K1515" s="10">
        <v>4</v>
      </c>
      <c r="L1515" s="10">
        <v>68</v>
      </c>
      <c r="M1515" s="10">
        <v>7</v>
      </c>
      <c r="N1515" s="10">
        <v>5</v>
      </c>
      <c r="O1515">
        <v>4</v>
      </c>
      <c r="P1515">
        <v>3</v>
      </c>
      <c r="Q1515">
        <v>1</v>
      </c>
      <c r="R1515">
        <v>4</v>
      </c>
      <c r="S1515">
        <v>8</v>
      </c>
      <c r="T1515" t="s">
        <v>127</v>
      </c>
    </row>
    <row r="1516" spans="1:20" x14ac:dyDescent="0.3">
      <c r="A1516">
        <v>7437</v>
      </c>
      <c r="B1516">
        <v>1988</v>
      </c>
      <c r="C1516" t="s">
        <v>28</v>
      </c>
      <c r="D1516" t="s">
        <v>31</v>
      </c>
      <c r="E1516" s="2">
        <v>27938</v>
      </c>
      <c r="F1516">
        <v>1</v>
      </c>
      <c r="G1516">
        <v>0</v>
      </c>
      <c r="H1516" s="3">
        <v>41757</v>
      </c>
      <c r="I1516">
        <v>31</v>
      </c>
      <c r="J1516" s="10">
        <v>13</v>
      </c>
      <c r="K1516" s="10">
        <v>0</v>
      </c>
      <c r="L1516" s="10">
        <v>8</v>
      </c>
      <c r="M1516" s="10">
        <v>2</v>
      </c>
      <c r="N1516" s="10">
        <v>1</v>
      </c>
      <c r="O1516">
        <v>1</v>
      </c>
      <c r="P1516">
        <v>1</v>
      </c>
      <c r="Q1516">
        <v>0</v>
      </c>
      <c r="R1516">
        <v>4</v>
      </c>
      <c r="S1516">
        <v>3</v>
      </c>
      <c r="T1516" t="s">
        <v>131</v>
      </c>
    </row>
    <row r="1517" spans="1:20" x14ac:dyDescent="0.3">
      <c r="A1517">
        <v>7441</v>
      </c>
      <c r="B1517">
        <v>1973</v>
      </c>
      <c r="C1517" t="s">
        <v>28</v>
      </c>
      <c r="D1517" t="s">
        <v>29</v>
      </c>
      <c r="E1517" s="2">
        <v>71128</v>
      </c>
      <c r="F1517">
        <v>1</v>
      </c>
      <c r="G1517">
        <v>0</v>
      </c>
      <c r="H1517" s="3">
        <v>41188</v>
      </c>
      <c r="I1517">
        <v>80</v>
      </c>
      <c r="J1517" s="10">
        <v>958</v>
      </c>
      <c r="K1517" s="10">
        <v>159</v>
      </c>
      <c r="L1517" s="10">
        <v>447</v>
      </c>
      <c r="M1517" s="10">
        <v>20</v>
      </c>
      <c r="N1517" s="10">
        <v>0</v>
      </c>
      <c r="O1517">
        <v>3</v>
      </c>
      <c r="P1517">
        <v>2</v>
      </c>
      <c r="Q1517">
        <v>10</v>
      </c>
      <c r="R1517">
        <v>12</v>
      </c>
      <c r="S1517">
        <v>7</v>
      </c>
      <c r="T1517" t="s">
        <v>130</v>
      </c>
    </row>
    <row r="1518" spans="1:20" x14ac:dyDescent="0.3">
      <c r="A1518">
        <v>7444</v>
      </c>
      <c r="B1518">
        <v>1969</v>
      </c>
      <c r="C1518" t="s">
        <v>41</v>
      </c>
      <c r="D1518" t="s">
        <v>33</v>
      </c>
      <c r="E1518" s="2">
        <v>42169</v>
      </c>
      <c r="F1518">
        <v>1</v>
      </c>
      <c r="G1518">
        <v>1</v>
      </c>
      <c r="H1518" s="3">
        <v>41566</v>
      </c>
      <c r="I1518">
        <v>20</v>
      </c>
      <c r="J1518" s="10">
        <v>19</v>
      </c>
      <c r="K1518" s="10">
        <v>0</v>
      </c>
      <c r="L1518" s="10">
        <v>9</v>
      </c>
      <c r="M1518" s="10">
        <v>0</v>
      </c>
      <c r="N1518" s="10">
        <v>0</v>
      </c>
      <c r="O1518">
        <v>2</v>
      </c>
      <c r="P1518">
        <v>1</v>
      </c>
      <c r="Q1518">
        <v>0</v>
      </c>
      <c r="R1518">
        <v>3</v>
      </c>
      <c r="S1518">
        <v>8</v>
      </c>
      <c r="T1518" t="s">
        <v>127</v>
      </c>
    </row>
    <row r="1519" spans="1:20" x14ac:dyDescent="0.3">
      <c r="A1519">
        <v>7446</v>
      </c>
      <c r="B1519">
        <v>1967</v>
      </c>
      <c r="C1519" t="s">
        <v>41</v>
      </c>
      <c r="D1519" t="s">
        <v>35</v>
      </c>
      <c r="E1519" s="2">
        <v>62513</v>
      </c>
      <c r="F1519">
        <v>0</v>
      </c>
      <c r="G1519">
        <v>1</v>
      </c>
      <c r="H1519" s="3">
        <v>41526</v>
      </c>
      <c r="I1519">
        <v>16</v>
      </c>
      <c r="J1519" s="10">
        <v>520</v>
      </c>
      <c r="K1519" s="10">
        <v>42</v>
      </c>
      <c r="L1519" s="10">
        <v>98</v>
      </c>
      <c r="M1519" s="10">
        <v>0</v>
      </c>
      <c r="N1519" s="10">
        <v>42</v>
      </c>
      <c r="O1519">
        <v>2</v>
      </c>
      <c r="P1519">
        <v>6</v>
      </c>
      <c r="Q1519">
        <v>4</v>
      </c>
      <c r="R1519">
        <v>10</v>
      </c>
      <c r="S1519">
        <v>6</v>
      </c>
      <c r="T1519" t="s">
        <v>130</v>
      </c>
    </row>
    <row r="1520" spans="1:20" x14ac:dyDescent="0.3">
      <c r="A1520">
        <v>7451</v>
      </c>
      <c r="B1520">
        <v>1960</v>
      </c>
      <c r="C1520" t="s">
        <v>41</v>
      </c>
      <c r="D1520" t="s">
        <v>31</v>
      </c>
      <c r="E1520" s="2">
        <v>98777</v>
      </c>
      <c r="F1520">
        <v>0</v>
      </c>
      <c r="G1520">
        <v>0</v>
      </c>
      <c r="H1520" s="3">
        <v>41687</v>
      </c>
      <c r="I1520">
        <v>23</v>
      </c>
      <c r="J1520" s="10">
        <v>1000</v>
      </c>
      <c r="K1520" s="10">
        <v>19</v>
      </c>
      <c r="L1520" s="10">
        <v>711</v>
      </c>
      <c r="M1520" s="10">
        <v>125</v>
      </c>
      <c r="N1520" s="10">
        <v>115</v>
      </c>
      <c r="O1520">
        <v>0</v>
      </c>
      <c r="P1520">
        <v>4</v>
      </c>
      <c r="Q1520">
        <v>6</v>
      </c>
      <c r="R1520">
        <v>9</v>
      </c>
      <c r="S1520">
        <v>1</v>
      </c>
      <c r="T1520" t="s">
        <v>127</v>
      </c>
    </row>
    <row r="1521" spans="1:20" x14ac:dyDescent="0.3">
      <c r="A1521">
        <v>7453</v>
      </c>
      <c r="B1521">
        <v>1954</v>
      </c>
      <c r="C1521" t="s">
        <v>28</v>
      </c>
      <c r="D1521" t="s">
        <v>31</v>
      </c>
      <c r="E1521" s="2">
        <v>36130</v>
      </c>
      <c r="F1521">
        <v>0</v>
      </c>
      <c r="G1521">
        <v>1</v>
      </c>
      <c r="H1521" s="3">
        <v>41307</v>
      </c>
      <c r="I1521">
        <v>46</v>
      </c>
      <c r="J1521" s="10">
        <v>157</v>
      </c>
      <c r="K1521" s="10">
        <v>43</v>
      </c>
      <c r="L1521" s="10">
        <v>127</v>
      </c>
      <c r="M1521" s="10">
        <v>68</v>
      </c>
      <c r="N1521" s="10">
        <v>56</v>
      </c>
      <c r="O1521">
        <v>6</v>
      </c>
      <c r="P1521">
        <v>3</v>
      </c>
      <c r="Q1521">
        <v>8</v>
      </c>
      <c r="R1521">
        <v>4</v>
      </c>
      <c r="S1521">
        <v>4</v>
      </c>
      <c r="T1521" t="s">
        <v>127</v>
      </c>
    </row>
    <row r="1522" spans="1:20" x14ac:dyDescent="0.3">
      <c r="A1522">
        <v>7458</v>
      </c>
      <c r="B1522">
        <v>1956</v>
      </c>
      <c r="C1522" t="s">
        <v>41</v>
      </c>
      <c r="D1522" t="s">
        <v>35</v>
      </c>
      <c r="E1522" s="2">
        <v>34941</v>
      </c>
      <c r="F1522">
        <v>1</v>
      </c>
      <c r="G1522">
        <v>1</v>
      </c>
      <c r="H1522" s="3">
        <v>41339</v>
      </c>
      <c r="I1522">
        <v>26</v>
      </c>
      <c r="J1522" s="10">
        <v>39</v>
      </c>
      <c r="K1522" s="10">
        <v>2</v>
      </c>
      <c r="L1522" s="10">
        <v>25</v>
      </c>
      <c r="M1522" s="10">
        <v>4</v>
      </c>
      <c r="N1522" s="10">
        <v>3</v>
      </c>
      <c r="O1522">
        <v>2</v>
      </c>
      <c r="P1522">
        <v>3</v>
      </c>
      <c r="Q1522">
        <v>0</v>
      </c>
      <c r="R1522">
        <v>3</v>
      </c>
      <c r="S1522">
        <v>8</v>
      </c>
      <c r="T1522" t="s">
        <v>131</v>
      </c>
    </row>
    <row r="1523" spans="1:20" x14ac:dyDescent="0.3">
      <c r="A1523">
        <v>7462</v>
      </c>
      <c r="B1523">
        <v>1954</v>
      </c>
      <c r="C1523" t="s">
        <v>28</v>
      </c>
      <c r="D1523" t="s">
        <v>31</v>
      </c>
      <c r="E1523" s="2">
        <v>22507</v>
      </c>
      <c r="F1523">
        <v>0</v>
      </c>
      <c r="G1523">
        <v>0</v>
      </c>
      <c r="H1523" s="3">
        <v>41237</v>
      </c>
      <c r="I1523">
        <v>67</v>
      </c>
      <c r="J1523" s="10">
        <v>68</v>
      </c>
      <c r="K1523" s="10">
        <v>0</v>
      </c>
      <c r="L1523" s="10">
        <v>226</v>
      </c>
      <c r="M1523" s="10">
        <v>51</v>
      </c>
      <c r="N1523" s="10">
        <v>157</v>
      </c>
      <c r="O1523">
        <v>3</v>
      </c>
      <c r="P1523">
        <v>10</v>
      </c>
      <c r="Q1523">
        <v>2</v>
      </c>
      <c r="R1523">
        <v>4</v>
      </c>
      <c r="S1523">
        <v>9</v>
      </c>
      <c r="T1523" t="s">
        <v>126</v>
      </c>
    </row>
    <row r="1524" spans="1:20" x14ac:dyDescent="0.3">
      <c r="A1524">
        <v>7476</v>
      </c>
      <c r="B1524">
        <v>1964</v>
      </c>
      <c r="C1524" t="s">
        <v>41</v>
      </c>
      <c r="D1524" t="s">
        <v>31</v>
      </c>
      <c r="E1524" s="2">
        <v>63972</v>
      </c>
      <c r="F1524">
        <v>0</v>
      </c>
      <c r="G1524">
        <v>1</v>
      </c>
      <c r="H1524" s="3">
        <v>41245</v>
      </c>
      <c r="I1524">
        <v>93</v>
      </c>
      <c r="J1524" s="10">
        <v>928</v>
      </c>
      <c r="K1524" s="10">
        <v>63</v>
      </c>
      <c r="L1524" s="10">
        <v>254</v>
      </c>
      <c r="M1524" s="10">
        <v>0</v>
      </c>
      <c r="N1524" s="10">
        <v>12</v>
      </c>
      <c r="O1524">
        <v>4</v>
      </c>
      <c r="P1524">
        <v>5</v>
      </c>
      <c r="Q1524">
        <v>4</v>
      </c>
      <c r="R1524">
        <v>10</v>
      </c>
      <c r="S1524">
        <v>4</v>
      </c>
      <c r="T1524" t="s">
        <v>125</v>
      </c>
    </row>
    <row r="1525" spans="1:20" x14ac:dyDescent="0.3">
      <c r="A1525">
        <v>7485</v>
      </c>
      <c r="B1525">
        <v>1950</v>
      </c>
      <c r="C1525" t="s">
        <v>37</v>
      </c>
      <c r="D1525" t="s">
        <v>42</v>
      </c>
      <c r="E1525" s="2">
        <v>56551</v>
      </c>
      <c r="F1525">
        <v>1</v>
      </c>
      <c r="G1525">
        <v>1</v>
      </c>
      <c r="H1525" s="3">
        <v>41766</v>
      </c>
      <c r="I1525">
        <v>48</v>
      </c>
      <c r="J1525" s="10">
        <v>67</v>
      </c>
      <c r="K1525" s="10">
        <v>4</v>
      </c>
      <c r="L1525" s="10">
        <v>32</v>
      </c>
      <c r="M1525" s="10">
        <v>17</v>
      </c>
      <c r="N1525" s="10">
        <v>2</v>
      </c>
      <c r="O1525">
        <v>3</v>
      </c>
      <c r="P1525">
        <v>2</v>
      </c>
      <c r="Q1525">
        <v>1</v>
      </c>
      <c r="R1525">
        <v>4</v>
      </c>
      <c r="S1525">
        <v>4</v>
      </c>
      <c r="T1525" t="s">
        <v>125</v>
      </c>
    </row>
    <row r="1526" spans="1:20" x14ac:dyDescent="0.3">
      <c r="A1526">
        <v>7488</v>
      </c>
      <c r="B1526">
        <v>1963</v>
      </c>
      <c r="C1526" t="s">
        <v>41</v>
      </c>
      <c r="D1526" t="s">
        <v>31</v>
      </c>
      <c r="E1526" s="2">
        <v>64191</v>
      </c>
      <c r="F1526">
        <v>0</v>
      </c>
      <c r="G1526">
        <v>1</v>
      </c>
      <c r="H1526" s="3">
        <v>41296</v>
      </c>
      <c r="I1526">
        <v>30</v>
      </c>
      <c r="J1526" s="10">
        <v>420</v>
      </c>
      <c r="K1526" s="10">
        <v>15</v>
      </c>
      <c r="L1526" s="10">
        <v>186</v>
      </c>
      <c r="M1526" s="10">
        <v>151</v>
      </c>
      <c r="N1526" s="10">
        <v>38</v>
      </c>
      <c r="O1526">
        <v>3</v>
      </c>
      <c r="P1526">
        <v>5</v>
      </c>
      <c r="Q1526">
        <v>3</v>
      </c>
      <c r="R1526">
        <v>13</v>
      </c>
      <c r="S1526">
        <v>3</v>
      </c>
      <c r="T1526" t="s">
        <v>127</v>
      </c>
    </row>
    <row r="1527" spans="1:20" x14ac:dyDescent="0.3">
      <c r="A1527">
        <v>7494</v>
      </c>
      <c r="B1527">
        <v>1950</v>
      </c>
      <c r="C1527" t="s">
        <v>37</v>
      </c>
      <c r="D1527" t="s">
        <v>29</v>
      </c>
      <c r="E1527" s="2">
        <v>42873</v>
      </c>
      <c r="F1527">
        <v>1</v>
      </c>
      <c r="G1527">
        <v>1</v>
      </c>
      <c r="H1527" s="3">
        <v>41295</v>
      </c>
      <c r="I1527">
        <v>11</v>
      </c>
      <c r="J1527" s="10">
        <v>209</v>
      </c>
      <c r="K1527" s="10">
        <v>0</v>
      </c>
      <c r="L1527" s="10">
        <v>40</v>
      </c>
      <c r="M1527" s="10">
        <v>3</v>
      </c>
      <c r="N1527" s="10">
        <v>2</v>
      </c>
      <c r="O1527">
        <v>4</v>
      </c>
      <c r="P1527">
        <v>6</v>
      </c>
      <c r="Q1527">
        <v>1</v>
      </c>
      <c r="R1527">
        <v>4</v>
      </c>
      <c r="S1527">
        <v>8</v>
      </c>
      <c r="T1527" t="s">
        <v>126</v>
      </c>
    </row>
    <row r="1528" spans="1:20" x14ac:dyDescent="0.3">
      <c r="A1528">
        <v>7495</v>
      </c>
      <c r="B1528">
        <v>1948</v>
      </c>
      <c r="C1528" t="s">
        <v>37</v>
      </c>
      <c r="D1528" t="s">
        <v>33</v>
      </c>
      <c r="E1528" s="2">
        <v>56223</v>
      </c>
      <c r="F1528">
        <v>0</v>
      </c>
      <c r="G1528">
        <v>1</v>
      </c>
      <c r="H1528" s="3">
        <v>41628</v>
      </c>
      <c r="I1528">
        <v>72</v>
      </c>
      <c r="J1528" s="10">
        <v>77</v>
      </c>
      <c r="K1528" s="10">
        <v>28</v>
      </c>
      <c r="L1528" s="10">
        <v>31</v>
      </c>
      <c r="M1528" s="10">
        <v>16</v>
      </c>
      <c r="N1528" s="10">
        <v>0</v>
      </c>
      <c r="O1528">
        <v>2</v>
      </c>
      <c r="P1528">
        <v>2</v>
      </c>
      <c r="Q1528">
        <v>1</v>
      </c>
      <c r="R1528">
        <v>5</v>
      </c>
      <c r="S1528">
        <v>4</v>
      </c>
      <c r="T1528" t="s">
        <v>127</v>
      </c>
    </row>
    <row r="1529" spans="1:20" x14ac:dyDescent="0.3">
      <c r="A1529">
        <v>7500</v>
      </c>
      <c r="B1529">
        <v>1967</v>
      </c>
      <c r="C1529" t="s">
        <v>28</v>
      </c>
      <c r="D1529" t="s">
        <v>31</v>
      </c>
      <c r="E1529" s="2">
        <v>79146</v>
      </c>
      <c r="F1529">
        <v>1</v>
      </c>
      <c r="G1529">
        <v>1</v>
      </c>
      <c r="H1529" s="3">
        <v>41753</v>
      </c>
      <c r="I1529">
        <v>33</v>
      </c>
      <c r="J1529" s="10">
        <v>245</v>
      </c>
      <c r="K1529" s="10">
        <v>16</v>
      </c>
      <c r="L1529" s="10">
        <v>223</v>
      </c>
      <c r="M1529" s="10">
        <v>21</v>
      </c>
      <c r="N1529" s="10">
        <v>43</v>
      </c>
      <c r="O1529">
        <v>2</v>
      </c>
      <c r="P1529">
        <v>8</v>
      </c>
      <c r="Q1529">
        <v>1</v>
      </c>
      <c r="R1529">
        <v>8</v>
      </c>
      <c r="S1529">
        <v>6</v>
      </c>
      <c r="T1529" t="s">
        <v>127</v>
      </c>
    </row>
    <row r="1530" spans="1:20" x14ac:dyDescent="0.3">
      <c r="A1530">
        <v>7503</v>
      </c>
      <c r="B1530">
        <v>1976</v>
      </c>
      <c r="C1530" t="s">
        <v>28</v>
      </c>
      <c r="D1530" t="s">
        <v>31</v>
      </c>
      <c r="E1530" s="2">
        <v>75825</v>
      </c>
      <c r="F1530">
        <v>0</v>
      </c>
      <c r="G1530">
        <v>0</v>
      </c>
      <c r="H1530" s="3">
        <v>41194</v>
      </c>
      <c r="I1530">
        <v>40</v>
      </c>
      <c r="J1530" s="10">
        <v>1032</v>
      </c>
      <c r="K1530" s="10">
        <v>105</v>
      </c>
      <c r="L1530" s="10">
        <v>779</v>
      </c>
      <c r="M1530" s="10">
        <v>137</v>
      </c>
      <c r="N1530" s="10">
        <v>105</v>
      </c>
      <c r="O1530">
        <v>0</v>
      </c>
      <c r="P1530">
        <v>5</v>
      </c>
      <c r="Q1530">
        <v>8</v>
      </c>
      <c r="R1530">
        <v>9</v>
      </c>
      <c r="S1530">
        <v>4</v>
      </c>
      <c r="T1530" t="s">
        <v>129</v>
      </c>
    </row>
    <row r="1531" spans="1:20" x14ac:dyDescent="0.3">
      <c r="A1531">
        <v>7505</v>
      </c>
      <c r="B1531">
        <v>1957</v>
      </c>
      <c r="C1531" t="s">
        <v>37</v>
      </c>
      <c r="D1531" t="s">
        <v>33</v>
      </c>
      <c r="E1531" s="2">
        <v>44155</v>
      </c>
      <c r="F1531">
        <v>1</v>
      </c>
      <c r="G1531">
        <v>1</v>
      </c>
      <c r="H1531" s="3">
        <v>41658</v>
      </c>
      <c r="I1531">
        <v>24</v>
      </c>
      <c r="J1531" s="10">
        <v>22</v>
      </c>
      <c r="K1531" s="10">
        <v>1</v>
      </c>
      <c r="L1531" s="10">
        <v>9</v>
      </c>
      <c r="M1531" s="10">
        <v>0</v>
      </c>
      <c r="N1531" s="10">
        <v>0</v>
      </c>
      <c r="O1531">
        <v>1</v>
      </c>
      <c r="P1531">
        <v>1</v>
      </c>
      <c r="Q1531">
        <v>1</v>
      </c>
      <c r="R1531">
        <v>2</v>
      </c>
      <c r="S1531">
        <v>4</v>
      </c>
      <c r="T1531" t="s">
        <v>127</v>
      </c>
    </row>
    <row r="1532" spans="1:20" x14ac:dyDescent="0.3">
      <c r="A1532">
        <v>7514</v>
      </c>
      <c r="B1532">
        <v>1956</v>
      </c>
      <c r="C1532" t="s">
        <v>133</v>
      </c>
      <c r="D1532" t="s">
        <v>35</v>
      </c>
      <c r="E1532" s="2">
        <v>54342</v>
      </c>
      <c r="F1532">
        <v>1</v>
      </c>
      <c r="G1532">
        <v>1</v>
      </c>
      <c r="H1532" s="3">
        <v>41458</v>
      </c>
      <c r="I1532">
        <v>74</v>
      </c>
      <c r="J1532" s="10">
        <v>84</v>
      </c>
      <c r="K1532" s="10">
        <v>10</v>
      </c>
      <c r="L1532" s="10">
        <v>34</v>
      </c>
      <c r="M1532" s="10">
        <v>11</v>
      </c>
      <c r="N1532" s="10">
        <v>10</v>
      </c>
      <c r="O1532">
        <v>4</v>
      </c>
      <c r="P1532">
        <v>3</v>
      </c>
      <c r="Q1532">
        <v>1</v>
      </c>
      <c r="R1532">
        <v>4</v>
      </c>
      <c r="S1532">
        <v>6</v>
      </c>
      <c r="T1532" t="s">
        <v>131</v>
      </c>
    </row>
    <row r="1533" spans="1:20" x14ac:dyDescent="0.3">
      <c r="A1533">
        <v>7516</v>
      </c>
      <c r="B1533">
        <v>1983</v>
      </c>
      <c r="C1533" t="s">
        <v>28</v>
      </c>
      <c r="D1533" t="s">
        <v>33</v>
      </c>
      <c r="E1533" s="2">
        <v>30096</v>
      </c>
      <c r="F1533">
        <v>1</v>
      </c>
      <c r="G1533">
        <v>0</v>
      </c>
      <c r="H1533" s="3">
        <v>41781</v>
      </c>
      <c r="I1533">
        <v>30</v>
      </c>
      <c r="J1533" s="10">
        <v>5</v>
      </c>
      <c r="K1533" s="10">
        <v>3</v>
      </c>
      <c r="L1533" s="10">
        <v>11</v>
      </c>
      <c r="M1533" s="10">
        <v>12</v>
      </c>
      <c r="N1533" s="10">
        <v>5</v>
      </c>
      <c r="O1533">
        <v>1</v>
      </c>
      <c r="P1533">
        <v>2</v>
      </c>
      <c r="Q1533">
        <v>0</v>
      </c>
      <c r="R1533">
        <v>3</v>
      </c>
      <c r="S1533">
        <v>6</v>
      </c>
      <c r="T1533" t="s">
        <v>129</v>
      </c>
    </row>
    <row r="1534" spans="1:20" x14ac:dyDescent="0.3">
      <c r="A1534">
        <v>7521</v>
      </c>
      <c r="B1534">
        <v>1952</v>
      </c>
      <c r="C1534" t="s">
        <v>28</v>
      </c>
      <c r="D1534" t="s">
        <v>35</v>
      </c>
      <c r="E1534" s="2">
        <v>83844</v>
      </c>
      <c r="F1534">
        <v>0</v>
      </c>
      <c r="G1534">
        <v>0</v>
      </c>
      <c r="H1534" s="3">
        <v>41406</v>
      </c>
      <c r="I1534">
        <v>57</v>
      </c>
      <c r="J1534" s="10">
        <v>901</v>
      </c>
      <c r="K1534" s="10">
        <v>31</v>
      </c>
      <c r="L1534" s="10">
        <v>345</v>
      </c>
      <c r="M1534" s="10">
        <v>75</v>
      </c>
      <c r="N1534" s="10">
        <v>31</v>
      </c>
      <c r="O1534">
        <v>1</v>
      </c>
      <c r="P1534">
        <v>4</v>
      </c>
      <c r="Q1534">
        <v>4</v>
      </c>
      <c r="R1534">
        <v>11</v>
      </c>
      <c r="S1534">
        <v>1</v>
      </c>
      <c r="T1534" t="s">
        <v>126</v>
      </c>
    </row>
    <row r="1535" spans="1:20" x14ac:dyDescent="0.3">
      <c r="A1535">
        <v>7527</v>
      </c>
      <c r="B1535">
        <v>1968</v>
      </c>
      <c r="C1535" t="s">
        <v>41</v>
      </c>
      <c r="D1535" t="s">
        <v>29</v>
      </c>
      <c r="E1535" s="2">
        <v>23748</v>
      </c>
      <c r="F1535">
        <v>1</v>
      </c>
      <c r="G1535">
        <v>0</v>
      </c>
      <c r="H1535" s="3">
        <v>41234</v>
      </c>
      <c r="I1535">
        <v>97</v>
      </c>
      <c r="J1535" s="10">
        <v>6</v>
      </c>
      <c r="K1535" s="10">
        <v>6</v>
      </c>
      <c r="L1535" s="10">
        <v>29</v>
      </c>
      <c r="M1535" s="10">
        <v>12</v>
      </c>
      <c r="N1535" s="10">
        <v>15</v>
      </c>
      <c r="O1535">
        <v>3</v>
      </c>
      <c r="P1535">
        <v>2</v>
      </c>
      <c r="Q1535">
        <v>1</v>
      </c>
      <c r="R1535">
        <v>3</v>
      </c>
      <c r="S1535">
        <v>8</v>
      </c>
      <c r="T1535" t="s">
        <v>127</v>
      </c>
    </row>
    <row r="1536" spans="1:20" x14ac:dyDescent="0.3">
      <c r="A1536">
        <v>7530</v>
      </c>
      <c r="B1536">
        <v>1950</v>
      </c>
      <c r="C1536" t="s">
        <v>37</v>
      </c>
      <c r="D1536" t="s">
        <v>42</v>
      </c>
      <c r="E1536" s="2">
        <v>56551</v>
      </c>
      <c r="F1536">
        <v>1</v>
      </c>
      <c r="G1536">
        <v>1</v>
      </c>
      <c r="H1536" s="3">
        <v>41766</v>
      </c>
      <c r="I1536">
        <v>48</v>
      </c>
      <c r="J1536" s="10">
        <v>67</v>
      </c>
      <c r="K1536" s="10">
        <v>4</v>
      </c>
      <c r="L1536" s="10">
        <v>32</v>
      </c>
      <c r="M1536" s="10">
        <v>17</v>
      </c>
      <c r="N1536" s="10">
        <v>2</v>
      </c>
      <c r="O1536">
        <v>3</v>
      </c>
      <c r="P1536">
        <v>2</v>
      </c>
      <c r="Q1536">
        <v>1</v>
      </c>
      <c r="R1536">
        <v>4</v>
      </c>
      <c r="S1536">
        <v>4</v>
      </c>
      <c r="T1536" t="s">
        <v>127</v>
      </c>
    </row>
    <row r="1537" spans="1:20" x14ac:dyDescent="0.3">
      <c r="A1537">
        <v>7532</v>
      </c>
      <c r="B1537">
        <v>1980</v>
      </c>
      <c r="C1537" t="s">
        <v>28</v>
      </c>
      <c r="D1537" t="s">
        <v>33</v>
      </c>
      <c r="E1537" s="2">
        <v>43586</v>
      </c>
      <c r="F1537">
        <v>0</v>
      </c>
      <c r="G1537">
        <v>1</v>
      </c>
      <c r="H1537" s="3">
        <v>41151</v>
      </c>
      <c r="I1537">
        <v>26</v>
      </c>
      <c r="J1537" s="10">
        <v>99</v>
      </c>
      <c r="K1537" s="10">
        <v>2</v>
      </c>
      <c r="L1537" s="10">
        <v>11</v>
      </c>
      <c r="M1537" s="10">
        <v>4</v>
      </c>
      <c r="N1537" s="10">
        <v>0</v>
      </c>
      <c r="O1537">
        <v>3</v>
      </c>
      <c r="P1537">
        <v>3</v>
      </c>
      <c r="Q1537">
        <v>0</v>
      </c>
      <c r="R1537">
        <v>4</v>
      </c>
      <c r="S1537">
        <v>8</v>
      </c>
      <c r="T1537" t="s">
        <v>129</v>
      </c>
    </row>
    <row r="1538" spans="1:20" x14ac:dyDescent="0.3">
      <c r="A1538">
        <v>7533</v>
      </c>
      <c r="B1538">
        <v>1964</v>
      </c>
      <c r="C1538" t="s">
        <v>28</v>
      </c>
      <c r="D1538" t="s">
        <v>33</v>
      </c>
      <c r="E1538" s="2">
        <v>49096</v>
      </c>
      <c r="F1538">
        <v>1</v>
      </c>
      <c r="G1538">
        <v>1</v>
      </c>
      <c r="H1538" s="3">
        <v>41541</v>
      </c>
      <c r="I1538">
        <v>15</v>
      </c>
      <c r="J1538" s="10">
        <v>144</v>
      </c>
      <c r="K1538" s="10">
        <v>1</v>
      </c>
      <c r="L1538" s="10">
        <v>32</v>
      </c>
      <c r="M1538" s="10">
        <v>2</v>
      </c>
      <c r="N1538" s="10">
        <v>1</v>
      </c>
      <c r="O1538">
        <v>4</v>
      </c>
      <c r="P1538">
        <v>4</v>
      </c>
      <c r="Q1538">
        <v>1</v>
      </c>
      <c r="R1538">
        <v>4</v>
      </c>
      <c r="S1538">
        <v>7</v>
      </c>
      <c r="T1538" t="s">
        <v>126</v>
      </c>
    </row>
    <row r="1539" spans="1:20" x14ac:dyDescent="0.3">
      <c r="A1539">
        <v>7540</v>
      </c>
      <c r="B1539">
        <v>1952</v>
      </c>
      <c r="C1539" t="s">
        <v>28</v>
      </c>
      <c r="D1539" t="s">
        <v>33</v>
      </c>
      <c r="E1539" s="2">
        <v>50300</v>
      </c>
      <c r="F1539">
        <v>0</v>
      </c>
      <c r="G1539">
        <v>1</v>
      </c>
      <c r="H1539" s="3">
        <v>41784</v>
      </c>
      <c r="I1539">
        <v>52</v>
      </c>
      <c r="J1539" s="10">
        <v>143</v>
      </c>
      <c r="K1539" s="10">
        <v>15</v>
      </c>
      <c r="L1539" s="10">
        <v>60</v>
      </c>
      <c r="M1539" s="10">
        <v>24</v>
      </c>
      <c r="N1539" s="10">
        <v>23</v>
      </c>
      <c r="O1539">
        <v>2</v>
      </c>
      <c r="P1539">
        <v>2</v>
      </c>
      <c r="Q1539">
        <v>1</v>
      </c>
      <c r="R1539">
        <v>8</v>
      </c>
      <c r="S1539">
        <v>2</v>
      </c>
      <c r="T1539" t="s">
        <v>127</v>
      </c>
    </row>
    <row r="1540" spans="1:20" x14ac:dyDescent="0.3">
      <c r="A1540">
        <v>7573</v>
      </c>
      <c r="B1540">
        <v>1978</v>
      </c>
      <c r="C1540" t="s">
        <v>37</v>
      </c>
      <c r="D1540" t="s">
        <v>31</v>
      </c>
      <c r="E1540" s="2">
        <v>31626</v>
      </c>
      <c r="F1540">
        <v>1</v>
      </c>
      <c r="G1540">
        <v>0</v>
      </c>
      <c r="H1540" s="3">
        <v>41404</v>
      </c>
      <c r="I1540">
        <v>12</v>
      </c>
      <c r="J1540" s="10">
        <v>39</v>
      </c>
      <c r="K1540" s="10">
        <v>1</v>
      </c>
      <c r="L1540" s="10">
        <v>9</v>
      </c>
      <c r="M1540" s="10">
        <v>2</v>
      </c>
      <c r="N1540" s="10">
        <v>1</v>
      </c>
      <c r="O1540">
        <v>1</v>
      </c>
      <c r="P1540">
        <v>2</v>
      </c>
      <c r="Q1540">
        <v>1</v>
      </c>
      <c r="R1540">
        <v>2</v>
      </c>
      <c r="S1540">
        <v>7</v>
      </c>
      <c r="T1540" t="s">
        <v>129</v>
      </c>
    </row>
    <row r="1541" spans="1:20" x14ac:dyDescent="0.3">
      <c r="A1541">
        <v>7574</v>
      </c>
      <c r="B1541">
        <v>1979</v>
      </c>
      <c r="C1541" t="s">
        <v>37</v>
      </c>
      <c r="D1541" t="s">
        <v>35</v>
      </c>
      <c r="E1541" s="2">
        <v>27922</v>
      </c>
      <c r="F1541">
        <v>1</v>
      </c>
      <c r="G1541">
        <v>0</v>
      </c>
      <c r="H1541" s="3">
        <v>41769</v>
      </c>
      <c r="I1541">
        <v>80</v>
      </c>
      <c r="J1541" s="10">
        <v>11</v>
      </c>
      <c r="K1541" s="10">
        <v>0</v>
      </c>
      <c r="L1541" s="10">
        <v>13</v>
      </c>
      <c r="M1541" s="10">
        <v>2</v>
      </c>
      <c r="N1541" s="10">
        <v>4</v>
      </c>
      <c r="O1541">
        <v>1</v>
      </c>
      <c r="P1541">
        <v>2</v>
      </c>
      <c r="Q1541">
        <v>0</v>
      </c>
      <c r="R1541">
        <v>3</v>
      </c>
      <c r="S1541">
        <v>4</v>
      </c>
      <c r="T1541" t="s">
        <v>125</v>
      </c>
    </row>
    <row r="1542" spans="1:20" x14ac:dyDescent="0.3">
      <c r="A1542">
        <v>7592</v>
      </c>
      <c r="B1542">
        <v>1946</v>
      </c>
      <c r="C1542" t="s">
        <v>37</v>
      </c>
      <c r="D1542" t="s">
        <v>33</v>
      </c>
      <c r="E1542" s="2">
        <v>51012</v>
      </c>
      <c r="F1542">
        <v>0</v>
      </c>
      <c r="G1542">
        <v>0</v>
      </c>
      <c r="H1542" s="3">
        <v>41382</v>
      </c>
      <c r="I1542">
        <v>86</v>
      </c>
      <c r="J1542" s="10">
        <v>102</v>
      </c>
      <c r="K1542" s="10">
        <v>9</v>
      </c>
      <c r="L1542" s="10">
        <v>63</v>
      </c>
      <c r="M1542" s="10">
        <v>2</v>
      </c>
      <c r="N1542" s="10">
        <v>9</v>
      </c>
      <c r="O1542">
        <v>1</v>
      </c>
      <c r="P1542">
        <v>4</v>
      </c>
      <c r="Q1542">
        <v>1</v>
      </c>
      <c r="R1542">
        <v>4</v>
      </c>
      <c r="S1542">
        <v>6</v>
      </c>
      <c r="T1542" t="s">
        <v>127</v>
      </c>
    </row>
    <row r="1543" spans="1:20" x14ac:dyDescent="0.3">
      <c r="A1543">
        <v>7600</v>
      </c>
      <c r="B1543">
        <v>1992</v>
      </c>
      <c r="C1543" t="s">
        <v>44</v>
      </c>
      <c r="D1543" t="s">
        <v>31</v>
      </c>
      <c r="E1543" s="2">
        <v>15253</v>
      </c>
      <c r="F1543">
        <v>1</v>
      </c>
      <c r="G1543">
        <v>0</v>
      </c>
      <c r="H1543" s="3">
        <v>41575</v>
      </c>
      <c r="I1543">
        <v>13</v>
      </c>
      <c r="J1543" s="10">
        <v>1</v>
      </c>
      <c r="K1543" s="10">
        <v>3</v>
      </c>
      <c r="L1543" s="10">
        <v>3</v>
      </c>
      <c r="M1543" s="10">
        <v>8</v>
      </c>
      <c r="N1543" s="10">
        <v>1</v>
      </c>
      <c r="O1543">
        <v>2</v>
      </c>
      <c r="P1543">
        <v>1</v>
      </c>
      <c r="Q1543">
        <v>0</v>
      </c>
      <c r="R1543">
        <v>3</v>
      </c>
      <c r="S1543">
        <v>7</v>
      </c>
      <c r="T1543" t="s">
        <v>126</v>
      </c>
    </row>
    <row r="1544" spans="1:20" x14ac:dyDescent="0.3">
      <c r="A1544">
        <v>7610</v>
      </c>
      <c r="B1544">
        <v>1983</v>
      </c>
      <c r="C1544" t="s">
        <v>28</v>
      </c>
      <c r="D1544" t="s">
        <v>35</v>
      </c>
      <c r="E1544" s="2">
        <v>37292</v>
      </c>
      <c r="F1544">
        <v>1</v>
      </c>
      <c r="G1544">
        <v>0</v>
      </c>
      <c r="H1544" s="3">
        <v>41382</v>
      </c>
      <c r="I1544">
        <v>32</v>
      </c>
      <c r="J1544" s="10">
        <v>275</v>
      </c>
      <c r="K1544" s="10">
        <v>0</v>
      </c>
      <c r="L1544" s="10">
        <v>86</v>
      </c>
      <c r="M1544" s="10">
        <v>10</v>
      </c>
      <c r="N1544" s="10">
        <v>23</v>
      </c>
      <c r="O1544">
        <v>5</v>
      </c>
      <c r="P1544">
        <v>6</v>
      </c>
      <c r="Q1544">
        <v>3</v>
      </c>
      <c r="R1544">
        <v>5</v>
      </c>
      <c r="S1544">
        <v>8</v>
      </c>
      <c r="T1544" t="s">
        <v>127</v>
      </c>
    </row>
    <row r="1545" spans="1:20" x14ac:dyDescent="0.3">
      <c r="A1545">
        <v>7613</v>
      </c>
      <c r="B1545">
        <v>1974</v>
      </c>
      <c r="C1545" t="s">
        <v>133</v>
      </c>
      <c r="D1545" t="s">
        <v>35</v>
      </c>
      <c r="E1545" s="2">
        <v>49669</v>
      </c>
      <c r="F1545">
        <v>1</v>
      </c>
      <c r="G1545">
        <v>0</v>
      </c>
      <c r="H1545" s="3">
        <v>41783</v>
      </c>
      <c r="I1545">
        <v>97</v>
      </c>
      <c r="J1545" s="10">
        <v>166</v>
      </c>
      <c r="K1545" s="10">
        <v>5</v>
      </c>
      <c r="L1545" s="10">
        <v>107</v>
      </c>
      <c r="M1545" s="10">
        <v>11</v>
      </c>
      <c r="N1545" s="10">
        <v>8</v>
      </c>
      <c r="O1545">
        <v>2</v>
      </c>
      <c r="P1545">
        <v>5</v>
      </c>
      <c r="Q1545">
        <v>1</v>
      </c>
      <c r="R1545">
        <v>6</v>
      </c>
      <c r="S1545">
        <v>6</v>
      </c>
      <c r="T1545" t="s">
        <v>127</v>
      </c>
    </row>
    <row r="1546" spans="1:20" x14ac:dyDescent="0.3">
      <c r="A1546">
        <v>7617</v>
      </c>
      <c r="B1546">
        <v>1974</v>
      </c>
      <c r="C1546" t="s">
        <v>28</v>
      </c>
      <c r="D1546" t="s">
        <v>31</v>
      </c>
      <c r="E1546" s="2">
        <v>42373</v>
      </c>
      <c r="F1546">
        <v>1</v>
      </c>
      <c r="G1546">
        <v>1</v>
      </c>
      <c r="H1546" s="3">
        <v>41501</v>
      </c>
      <c r="I1546">
        <v>83</v>
      </c>
      <c r="J1546" s="10">
        <v>67</v>
      </c>
      <c r="K1546" s="10">
        <v>5</v>
      </c>
      <c r="L1546" s="10">
        <v>61</v>
      </c>
      <c r="M1546" s="10">
        <v>3</v>
      </c>
      <c r="N1546" s="10">
        <v>8</v>
      </c>
      <c r="O1546">
        <v>5</v>
      </c>
      <c r="P1546">
        <v>2</v>
      </c>
      <c r="Q1546">
        <v>1</v>
      </c>
      <c r="R1546">
        <v>5</v>
      </c>
      <c r="S1546">
        <v>5</v>
      </c>
      <c r="T1546" t="s">
        <v>127</v>
      </c>
    </row>
    <row r="1547" spans="1:20" x14ac:dyDescent="0.3">
      <c r="A1547">
        <v>7620</v>
      </c>
      <c r="B1547">
        <v>1990</v>
      </c>
      <c r="C1547" t="s">
        <v>44</v>
      </c>
      <c r="D1547" t="s">
        <v>31</v>
      </c>
      <c r="E1547" s="2">
        <v>16185</v>
      </c>
      <c r="F1547">
        <v>1</v>
      </c>
      <c r="G1547">
        <v>0</v>
      </c>
      <c r="H1547" s="3">
        <v>41491</v>
      </c>
      <c r="I1547">
        <v>71</v>
      </c>
      <c r="J1547" s="10">
        <v>5</v>
      </c>
      <c r="K1547" s="10">
        <v>11</v>
      </c>
      <c r="L1547" s="10">
        <v>16</v>
      </c>
      <c r="M1547" s="10">
        <v>21</v>
      </c>
      <c r="N1547" s="10">
        <v>8</v>
      </c>
      <c r="O1547">
        <v>2</v>
      </c>
      <c r="P1547">
        <v>2</v>
      </c>
      <c r="Q1547">
        <v>2</v>
      </c>
      <c r="R1547">
        <v>2</v>
      </c>
      <c r="S1547">
        <v>8</v>
      </c>
      <c r="T1547" t="s">
        <v>128</v>
      </c>
    </row>
    <row r="1548" spans="1:20" x14ac:dyDescent="0.3">
      <c r="A1548">
        <v>7627</v>
      </c>
      <c r="B1548">
        <v>1975</v>
      </c>
      <c r="C1548" t="s">
        <v>41</v>
      </c>
      <c r="D1548" t="s">
        <v>33</v>
      </c>
      <c r="E1548" s="2">
        <v>92163</v>
      </c>
      <c r="F1548">
        <v>0</v>
      </c>
      <c r="G1548">
        <v>0</v>
      </c>
      <c r="H1548" s="3">
        <v>41255</v>
      </c>
      <c r="I1548">
        <v>25</v>
      </c>
      <c r="J1548" s="10">
        <v>817</v>
      </c>
      <c r="K1548" s="10">
        <v>183</v>
      </c>
      <c r="L1548" s="10">
        <v>797</v>
      </c>
      <c r="M1548" s="10">
        <v>106</v>
      </c>
      <c r="N1548" s="10">
        <v>163</v>
      </c>
      <c r="O1548">
        <v>0</v>
      </c>
      <c r="P1548">
        <v>5</v>
      </c>
      <c r="Q1548">
        <v>11</v>
      </c>
      <c r="R1548">
        <v>5</v>
      </c>
      <c r="S1548">
        <v>2</v>
      </c>
      <c r="T1548" t="s">
        <v>127</v>
      </c>
    </row>
    <row r="1549" spans="1:20" x14ac:dyDescent="0.3">
      <c r="A1549">
        <v>7628</v>
      </c>
      <c r="B1549">
        <v>1973</v>
      </c>
      <c r="C1549" t="s">
        <v>133</v>
      </c>
      <c r="D1549" t="s">
        <v>33</v>
      </c>
      <c r="E1549" s="2">
        <v>43050</v>
      </c>
      <c r="F1549">
        <v>1</v>
      </c>
      <c r="G1549">
        <v>0</v>
      </c>
      <c r="H1549" s="3">
        <v>41716</v>
      </c>
      <c r="I1549">
        <v>10</v>
      </c>
      <c r="J1549" s="10">
        <v>30</v>
      </c>
      <c r="K1549" s="10">
        <v>5</v>
      </c>
      <c r="L1549" s="10">
        <v>24</v>
      </c>
      <c r="M1549" s="10">
        <v>6</v>
      </c>
      <c r="N1549" s="10">
        <v>3</v>
      </c>
      <c r="O1549">
        <v>2</v>
      </c>
      <c r="P1549">
        <v>2</v>
      </c>
      <c r="Q1549">
        <v>0</v>
      </c>
      <c r="R1549">
        <v>4</v>
      </c>
      <c r="S1549">
        <v>5</v>
      </c>
      <c r="T1549" t="s">
        <v>127</v>
      </c>
    </row>
    <row r="1550" spans="1:20" x14ac:dyDescent="0.3">
      <c r="A1550">
        <v>7629</v>
      </c>
      <c r="B1550">
        <v>1977</v>
      </c>
      <c r="C1550" t="s">
        <v>28</v>
      </c>
      <c r="D1550" t="s">
        <v>33</v>
      </c>
      <c r="E1550" s="2">
        <v>22108</v>
      </c>
      <c r="F1550">
        <v>1</v>
      </c>
      <c r="G1550">
        <v>1</v>
      </c>
      <c r="H1550" s="3">
        <v>41767</v>
      </c>
      <c r="I1550">
        <v>46</v>
      </c>
      <c r="J1550" s="10">
        <v>5</v>
      </c>
      <c r="K1550" s="10">
        <v>3</v>
      </c>
      <c r="L1550" s="10">
        <v>9</v>
      </c>
      <c r="M1550" s="10">
        <v>6</v>
      </c>
      <c r="N1550" s="10">
        <v>2</v>
      </c>
      <c r="O1550">
        <v>2</v>
      </c>
      <c r="P1550">
        <v>2</v>
      </c>
      <c r="Q1550">
        <v>0</v>
      </c>
      <c r="R1550">
        <v>3</v>
      </c>
      <c r="S1550">
        <v>7</v>
      </c>
      <c r="T1550" t="s">
        <v>127</v>
      </c>
    </row>
    <row r="1551" spans="1:20" x14ac:dyDescent="0.3">
      <c r="A1551">
        <v>7631</v>
      </c>
      <c r="B1551">
        <v>1978</v>
      </c>
      <c r="C1551" t="s">
        <v>41</v>
      </c>
      <c r="D1551" t="s">
        <v>35</v>
      </c>
      <c r="E1551" s="2">
        <v>61346</v>
      </c>
      <c r="F1551">
        <v>1</v>
      </c>
      <c r="G1551">
        <v>0</v>
      </c>
      <c r="H1551" s="3">
        <v>41553</v>
      </c>
      <c r="I1551">
        <v>34</v>
      </c>
      <c r="J1551" s="10">
        <v>562</v>
      </c>
      <c r="K1551" s="10">
        <v>58</v>
      </c>
      <c r="L1551" s="10">
        <v>168</v>
      </c>
      <c r="M1551" s="10">
        <v>43</v>
      </c>
      <c r="N1551" s="10">
        <v>16</v>
      </c>
      <c r="O1551">
        <v>1</v>
      </c>
      <c r="P1551">
        <v>5</v>
      </c>
      <c r="Q1551">
        <v>7</v>
      </c>
      <c r="R1551">
        <v>10</v>
      </c>
      <c r="S1551">
        <v>3</v>
      </c>
      <c r="T1551" t="s">
        <v>128</v>
      </c>
    </row>
    <row r="1552" spans="1:20" x14ac:dyDescent="0.3">
      <c r="A1552">
        <v>7646</v>
      </c>
      <c r="B1552">
        <v>1989</v>
      </c>
      <c r="C1552" t="s">
        <v>28</v>
      </c>
      <c r="D1552" t="s">
        <v>31</v>
      </c>
      <c r="E1552" s="2">
        <v>64449</v>
      </c>
      <c r="F1552">
        <v>1</v>
      </c>
      <c r="G1552">
        <v>0</v>
      </c>
      <c r="H1552" s="3">
        <v>41688</v>
      </c>
      <c r="I1552">
        <v>70</v>
      </c>
      <c r="J1552" s="10">
        <v>218</v>
      </c>
      <c r="K1552" s="10">
        <v>63</v>
      </c>
      <c r="L1552" s="10">
        <v>282</v>
      </c>
      <c r="M1552" s="10">
        <v>137</v>
      </c>
      <c r="N1552" s="10">
        <v>35</v>
      </c>
      <c r="O1552">
        <v>4</v>
      </c>
      <c r="P1552">
        <v>5</v>
      </c>
      <c r="Q1552">
        <v>3</v>
      </c>
      <c r="R1552">
        <v>12</v>
      </c>
      <c r="S1552">
        <v>4</v>
      </c>
      <c r="T1552" t="s">
        <v>127</v>
      </c>
    </row>
    <row r="1553" spans="1:20" x14ac:dyDescent="0.3">
      <c r="A1553">
        <v>7660</v>
      </c>
      <c r="B1553">
        <v>1973</v>
      </c>
      <c r="C1553" t="s">
        <v>37</v>
      </c>
      <c r="D1553" t="s">
        <v>47</v>
      </c>
      <c r="E1553" s="2">
        <v>35860</v>
      </c>
      <c r="F1553">
        <v>1</v>
      </c>
      <c r="G1553">
        <v>1</v>
      </c>
      <c r="H1553" s="3">
        <v>41778</v>
      </c>
      <c r="I1553">
        <v>37</v>
      </c>
      <c r="J1553" s="10">
        <v>15</v>
      </c>
      <c r="K1553" s="10">
        <v>0</v>
      </c>
      <c r="L1553" s="10">
        <v>8</v>
      </c>
      <c r="M1553" s="10">
        <v>4</v>
      </c>
      <c r="N1553" s="10">
        <v>2</v>
      </c>
      <c r="O1553">
        <v>2</v>
      </c>
      <c r="P1553">
        <v>1</v>
      </c>
      <c r="Q1553">
        <v>1</v>
      </c>
      <c r="R1553">
        <v>2</v>
      </c>
      <c r="S1553">
        <v>5</v>
      </c>
      <c r="T1553" t="s">
        <v>126</v>
      </c>
    </row>
    <row r="1554" spans="1:20" x14ac:dyDescent="0.3">
      <c r="A1554">
        <v>7679</v>
      </c>
      <c r="B1554">
        <v>1985</v>
      </c>
      <c r="C1554" t="s">
        <v>37</v>
      </c>
      <c r="D1554" t="s">
        <v>31</v>
      </c>
      <c r="E1554" s="2">
        <v>30298</v>
      </c>
      <c r="F1554">
        <v>0</v>
      </c>
      <c r="G1554">
        <v>0</v>
      </c>
      <c r="H1554" s="3">
        <v>41778</v>
      </c>
      <c r="I1554">
        <v>48</v>
      </c>
      <c r="J1554" s="10">
        <v>6</v>
      </c>
      <c r="K1554" s="10">
        <v>3</v>
      </c>
      <c r="L1554" s="10">
        <v>12</v>
      </c>
      <c r="M1554" s="10">
        <v>6</v>
      </c>
      <c r="N1554" s="10">
        <v>1</v>
      </c>
      <c r="O1554">
        <v>1</v>
      </c>
      <c r="P1554">
        <v>1</v>
      </c>
      <c r="Q1554">
        <v>1</v>
      </c>
      <c r="R1554">
        <v>3</v>
      </c>
      <c r="S1554">
        <v>3</v>
      </c>
      <c r="T1554" t="s">
        <v>127</v>
      </c>
    </row>
    <row r="1555" spans="1:20" x14ac:dyDescent="0.3">
      <c r="A1555">
        <v>7683</v>
      </c>
      <c r="B1555">
        <v>1968</v>
      </c>
      <c r="C1555" t="s">
        <v>41</v>
      </c>
      <c r="D1555" t="s">
        <v>33</v>
      </c>
      <c r="E1555" s="2">
        <v>70777</v>
      </c>
      <c r="F1555">
        <v>0</v>
      </c>
      <c r="G1555">
        <v>1</v>
      </c>
      <c r="H1555" s="3">
        <v>41695</v>
      </c>
      <c r="I1555">
        <v>80</v>
      </c>
      <c r="J1555" s="10">
        <v>554</v>
      </c>
      <c r="K1555" s="10">
        <v>35</v>
      </c>
      <c r="L1555" s="10">
        <v>113</v>
      </c>
      <c r="M1555" s="10">
        <v>0</v>
      </c>
      <c r="N1555" s="10">
        <v>7</v>
      </c>
      <c r="O1555">
        <v>3</v>
      </c>
      <c r="P1555">
        <v>5</v>
      </c>
      <c r="Q1555">
        <v>3</v>
      </c>
      <c r="R1555">
        <v>12</v>
      </c>
      <c r="S1555">
        <v>3</v>
      </c>
      <c r="T1555" t="s">
        <v>127</v>
      </c>
    </row>
    <row r="1556" spans="1:20" x14ac:dyDescent="0.3">
      <c r="A1556">
        <v>7685</v>
      </c>
      <c r="B1556">
        <v>1978</v>
      </c>
      <c r="C1556" t="s">
        <v>28</v>
      </c>
      <c r="D1556" t="s">
        <v>33</v>
      </c>
      <c r="E1556" s="2">
        <v>33039</v>
      </c>
      <c r="F1556">
        <v>1</v>
      </c>
      <c r="G1556">
        <v>0</v>
      </c>
      <c r="H1556" s="3">
        <v>41526</v>
      </c>
      <c r="I1556">
        <v>4</v>
      </c>
      <c r="J1556" s="10">
        <v>30</v>
      </c>
      <c r="K1556" s="10">
        <v>8</v>
      </c>
      <c r="L1556" s="10">
        <v>12</v>
      </c>
      <c r="M1556" s="10">
        <v>8</v>
      </c>
      <c r="N1556" s="10">
        <v>8</v>
      </c>
      <c r="O1556">
        <v>1</v>
      </c>
      <c r="P1556">
        <v>2</v>
      </c>
      <c r="Q1556">
        <v>0</v>
      </c>
      <c r="R1556">
        <v>4</v>
      </c>
      <c r="S1556">
        <v>5</v>
      </c>
      <c r="T1556" t="s">
        <v>127</v>
      </c>
    </row>
    <row r="1557" spans="1:20" x14ac:dyDescent="0.3">
      <c r="A1557">
        <v>7698</v>
      </c>
      <c r="B1557">
        <v>1976</v>
      </c>
      <c r="C1557" t="s">
        <v>37</v>
      </c>
      <c r="D1557" t="s">
        <v>33</v>
      </c>
      <c r="E1557" s="2">
        <v>51650</v>
      </c>
      <c r="F1557">
        <v>0</v>
      </c>
      <c r="G1557">
        <v>1</v>
      </c>
      <c r="H1557" s="3">
        <v>41770</v>
      </c>
      <c r="I1557">
        <v>81</v>
      </c>
      <c r="J1557" s="10">
        <v>152</v>
      </c>
      <c r="K1557" s="10">
        <v>3</v>
      </c>
      <c r="L1557" s="10">
        <v>22</v>
      </c>
      <c r="M1557" s="10">
        <v>2</v>
      </c>
      <c r="N1557" s="10">
        <v>5</v>
      </c>
      <c r="O1557">
        <v>1</v>
      </c>
      <c r="P1557">
        <v>4</v>
      </c>
      <c r="Q1557">
        <v>1</v>
      </c>
      <c r="R1557">
        <v>4</v>
      </c>
      <c r="S1557">
        <v>5</v>
      </c>
      <c r="T1557" t="s">
        <v>128</v>
      </c>
    </row>
    <row r="1558" spans="1:20" x14ac:dyDescent="0.3">
      <c r="A1558">
        <v>7699</v>
      </c>
      <c r="B1558">
        <v>1969</v>
      </c>
      <c r="C1558" t="s">
        <v>28</v>
      </c>
      <c r="D1558" t="s">
        <v>42</v>
      </c>
      <c r="E1558" s="2">
        <v>40590</v>
      </c>
      <c r="F1558">
        <v>1</v>
      </c>
      <c r="G1558">
        <v>1</v>
      </c>
      <c r="H1558" s="3">
        <v>41549</v>
      </c>
      <c r="I1558">
        <v>30</v>
      </c>
      <c r="J1558" s="10">
        <v>154</v>
      </c>
      <c r="K1558" s="10">
        <v>0</v>
      </c>
      <c r="L1558" s="10">
        <v>50</v>
      </c>
      <c r="M1558" s="10">
        <v>6</v>
      </c>
      <c r="N1558" s="10">
        <v>11</v>
      </c>
      <c r="O1558">
        <v>5</v>
      </c>
      <c r="P1558">
        <v>3</v>
      </c>
      <c r="Q1558">
        <v>4</v>
      </c>
      <c r="R1558">
        <v>3</v>
      </c>
      <c r="S1558">
        <v>6</v>
      </c>
      <c r="T1558" t="s">
        <v>126</v>
      </c>
    </row>
    <row r="1559" spans="1:20" x14ac:dyDescent="0.3">
      <c r="A1559">
        <v>7706</v>
      </c>
      <c r="B1559">
        <v>1975</v>
      </c>
      <c r="C1559" t="s">
        <v>133</v>
      </c>
      <c r="D1559" t="s">
        <v>35</v>
      </c>
      <c r="E1559" s="2">
        <v>46772</v>
      </c>
      <c r="F1559">
        <v>0</v>
      </c>
      <c r="G1559">
        <v>1</v>
      </c>
      <c r="H1559" s="3">
        <v>41220</v>
      </c>
      <c r="I1559">
        <v>88</v>
      </c>
      <c r="J1559" s="10">
        <v>350</v>
      </c>
      <c r="K1559" s="10">
        <v>104</v>
      </c>
      <c r="L1559" s="10">
        <v>189</v>
      </c>
      <c r="M1559" s="10">
        <v>197</v>
      </c>
      <c r="N1559" s="10">
        <v>151</v>
      </c>
      <c r="O1559">
        <v>6</v>
      </c>
      <c r="P1559">
        <v>11</v>
      </c>
      <c r="Q1559">
        <v>8</v>
      </c>
      <c r="R1559">
        <v>5</v>
      </c>
      <c r="S1559">
        <v>8</v>
      </c>
      <c r="T1559" t="s">
        <v>126</v>
      </c>
    </row>
    <row r="1560" spans="1:20" x14ac:dyDescent="0.3">
      <c r="A1560">
        <v>7712</v>
      </c>
      <c r="B1560">
        <v>1946</v>
      </c>
      <c r="C1560" t="s">
        <v>37</v>
      </c>
      <c r="D1560" t="s">
        <v>31</v>
      </c>
      <c r="E1560" s="2">
        <v>62159</v>
      </c>
      <c r="F1560">
        <v>0</v>
      </c>
      <c r="G1560">
        <v>0</v>
      </c>
      <c r="H1560" s="3">
        <v>41757</v>
      </c>
      <c r="I1560">
        <v>68</v>
      </c>
      <c r="J1560" s="10">
        <v>182</v>
      </c>
      <c r="K1560" s="10">
        <v>17</v>
      </c>
      <c r="L1560" s="10">
        <v>259</v>
      </c>
      <c r="M1560" s="10">
        <v>77</v>
      </c>
      <c r="N1560" s="10">
        <v>70</v>
      </c>
      <c r="O1560">
        <v>1</v>
      </c>
      <c r="P1560">
        <v>6</v>
      </c>
      <c r="Q1560">
        <v>2</v>
      </c>
      <c r="R1560">
        <v>10</v>
      </c>
      <c r="S1560">
        <v>4</v>
      </c>
      <c r="T1560" t="s">
        <v>130</v>
      </c>
    </row>
    <row r="1561" spans="1:20" x14ac:dyDescent="0.3">
      <c r="A1561">
        <v>7718</v>
      </c>
      <c r="B1561">
        <v>1947</v>
      </c>
      <c r="C1561" t="s">
        <v>41</v>
      </c>
      <c r="D1561" t="s">
        <v>35</v>
      </c>
      <c r="E1561" s="2">
        <v>66000</v>
      </c>
      <c r="F1561">
        <v>0</v>
      </c>
      <c r="G1561">
        <v>0</v>
      </c>
      <c r="H1561" s="3">
        <v>41749</v>
      </c>
      <c r="I1561">
        <v>36</v>
      </c>
      <c r="J1561" s="10">
        <v>244</v>
      </c>
      <c r="K1561" s="10">
        <v>51</v>
      </c>
      <c r="L1561" s="10">
        <v>270</v>
      </c>
      <c r="M1561" s="10">
        <v>101</v>
      </c>
      <c r="N1561" s="10">
        <v>0</v>
      </c>
      <c r="O1561">
        <v>1</v>
      </c>
      <c r="P1561">
        <v>1</v>
      </c>
      <c r="Q1561">
        <v>3</v>
      </c>
      <c r="R1561">
        <v>5</v>
      </c>
      <c r="S1561">
        <v>1</v>
      </c>
      <c r="T1561" t="s">
        <v>127</v>
      </c>
    </row>
    <row r="1562" spans="1:20" x14ac:dyDescent="0.3">
      <c r="A1562">
        <v>7723</v>
      </c>
      <c r="B1562">
        <v>1979</v>
      </c>
      <c r="C1562" t="s">
        <v>28</v>
      </c>
      <c r="D1562" t="s">
        <v>35</v>
      </c>
      <c r="E1562" s="2">
        <v>75507</v>
      </c>
      <c r="F1562">
        <v>0</v>
      </c>
      <c r="G1562">
        <v>0</v>
      </c>
      <c r="H1562" s="3">
        <v>41761</v>
      </c>
      <c r="I1562">
        <v>56</v>
      </c>
      <c r="J1562" s="10">
        <v>709</v>
      </c>
      <c r="K1562" s="10">
        <v>93</v>
      </c>
      <c r="L1562" s="10">
        <v>374</v>
      </c>
      <c r="M1562" s="10">
        <v>104</v>
      </c>
      <c r="N1562" s="10">
        <v>80</v>
      </c>
      <c r="O1562">
        <v>1</v>
      </c>
      <c r="P1562">
        <v>8</v>
      </c>
      <c r="Q1562">
        <v>6</v>
      </c>
      <c r="R1562">
        <v>6</v>
      </c>
      <c r="S1562">
        <v>3</v>
      </c>
      <c r="T1562" t="s">
        <v>129</v>
      </c>
    </row>
    <row r="1563" spans="1:20" x14ac:dyDescent="0.3">
      <c r="A1563">
        <v>7725</v>
      </c>
      <c r="B1563">
        <v>1965</v>
      </c>
      <c r="C1563" t="s">
        <v>133</v>
      </c>
      <c r="D1563" t="s">
        <v>33</v>
      </c>
      <c r="E1563" s="2">
        <v>76800</v>
      </c>
      <c r="F1563">
        <v>0</v>
      </c>
      <c r="G1563">
        <v>0</v>
      </c>
      <c r="H1563" s="3">
        <v>41706</v>
      </c>
      <c r="I1563">
        <v>33</v>
      </c>
      <c r="J1563" s="10">
        <v>173</v>
      </c>
      <c r="K1563" s="10">
        <v>26</v>
      </c>
      <c r="L1563" s="10">
        <v>255</v>
      </c>
      <c r="M1563" s="10">
        <v>35</v>
      </c>
      <c r="N1563" s="10">
        <v>71</v>
      </c>
      <c r="O1563">
        <v>1</v>
      </c>
      <c r="P1563">
        <v>4</v>
      </c>
      <c r="Q1563">
        <v>4</v>
      </c>
      <c r="R1563">
        <v>7</v>
      </c>
      <c r="S1563">
        <v>1</v>
      </c>
      <c r="T1563" t="s">
        <v>128</v>
      </c>
    </row>
    <row r="1564" spans="1:20" x14ac:dyDescent="0.3">
      <c r="A1564">
        <v>7732</v>
      </c>
      <c r="B1564">
        <v>1978</v>
      </c>
      <c r="C1564" t="s">
        <v>28</v>
      </c>
      <c r="D1564" t="s">
        <v>33</v>
      </c>
      <c r="E1564" s="2">
        <v>64813</v>
      </c>
      <c r="F1564">
        <v>1</v>
      </c>
      <c r="G1564">
        <v>0</v>
      </c>
      <c r="H1564" s="3">
        <v>41641</v>
      </c>
      <c r="I1564">
        <v>81</v>
      </c>
      <c r="J1564" s="10">
        <v>293</v>
      </c>
      <c r="K1564" s="10">
        <v>0</v>
      </c>
      <c r="L1564" s="10">
        <v>124</v>
      </c>
      <c r="M1564" s="10">
        <v>179</v>
      </c>
      <c r="N1564" s="10">
        <v>97</v>
      </c>
      <c r="O1564">
        <v>1</v>
      </c>
      <c r="P1564">
        <v>7</v>
      </c>
      <c r="Q1564">
        <v>2</v>
      </c>
      <c r="R1564">
        <v>10</v>
      </c>
      <c r="S1564">
        <v>5</v>
      </c>
      <c r="T1564" t="s">
        <v>127</v>
      </c>
    </row>
    <row r="1565" spans="1:20" x14ac:dyDescent="0.3">
      <c r="A1565">
        <v>7734</v>
      </c>
      <c r="B1565">
        <v>1993</v>
      </c>
      <c r="C1565" t="s">
        <v>28</v>
      </c>
      <c r="D1565" t="s">
        <v>48</v>
      </c>
      <c r="E1565" s="2">
        <v>79244</v>
      </c>
      <c r="F1565">
        <v>0</v>
      </c>
      <c r="G1565">
        <v>0</v>
      </c>
      <c r="H1565" s="3">
        <v>41262</v>
      </c>
      <c r="I1565">
        <v>58</v>
      </c>
      <c r="J1565" s="10">
        <v>471</v>
      </c>
      <c r="K1565" s="10">
        <v>102</v>
      </c>
      <c r="L1565" s="10">
        <v>125</v>
      </c>
      <c r="M1565" s="10">
        <v>212</v>
      </c>
      <c r="N1565" s="10">
        <v>61</v>
      </c>
      <c r="O1565">
        <v>1</v>
      </c>
      <c r="P1565">
        <v>4</v>
      </c>
      <c r="Q1565">
        <v>10</v>
      </c>
      <c r="R1565">
        <v>7</v>
      </c>
      <c r="S1565">
        <v>1</v>
      </c>
      <c r="T1565" t="s">
        <v>131</v>
      </c>
    </row>
    <row r="1566" spans="1:20" x14ac:dyDescent="0.3">
      <c r="A1566">
        <v>7736</v>
      </c>
      <c r="B1566">
        <v>1986</v>
      </c>
      <c r="C1566" t="s">
        <v>28</v>
      </c>
      <c r="D1566" t="s">
        <v>33</v>
      </c>
      <c r="E1566" s="2">
        <v>22518</v>
      </c>
      <c r="F1566">
        <v>1</v>
      </c>
      <c r="G1566">
        <v>0</v>
      </c>
      <c r="H1566" s="3">
        <v>41204</v>
      </c>
      <c r="I1566">
        <v>36</v>
      </c>
      <c r="J1566" s="10">
        <v>11</v>
      </c>
      <c r="K1566" s="10">
        <v>7</v>
      </c>
      <c r="L1566" s="10">
        <v>12</v>
      </c>
      <c r="M1566" s="10">
        <v>2</v>
      </c>
      <c r="N1566" s="10">
        <v>2</v>
      </c>
      <c r="O1566">
        <v>2</v>
      </c>
      <c r="P1566">
        <v>2</v>
      </c>
      <c r="Q1566">
        <v>1</v>
      </c>
      <c r="R1566">
        <v>2</v>
      </c>
      <c r="S1566">
        <v>5</v>
      </c>
      <c r="T1566" t="s">
        <v>127</v>
      </c>
    </row>
    <row r="1567" spans="1:20" x14ac:dyDescent="0.3">
      <c r="A1567">
        <v>7755</v>
      </c>
      <c r="B1567">
        <v>1954</v>
      </c>
      <c r="C1567" t="s">
        <v>37</v>
      </c>
      <c r="D1567" t="s">
        <v>33</v>
      </c>
      <c r="E1567" s="2">
        <v>57744</v>
      </c>
      <c r="F1567">
        <v>0</v>
      </c>
      <c r="G1567">
        <v>1</v>
      </c>
      <c r="H1567" s="3">
        <v>41590</v>
      </c>
      <c r="I1567">
        <v>91</v>
      </c>
      <c r="J1567" s="10">
        <v>350</v>
      </c>
      <c r="K1567" s="10">
        <v>3</v>
      </c>
      <c r="L1567" s="10">
        <v>39</v>
      </c>
      <c r="M1567" s="10">
        <v>0</v>
      </c>
      <c r="N1567" s="10">
        <v>0</v>
      </c>
      <c r="O1567">
        <v>2</v>
      </c>
      <c r="P1567">
        <v>9</v>
      </c>
      <c r="Q1567">
        <v>1</v>
      </c>
      <c r="R1567">
        <v>4</v>
      </c>
      <c r="S1567">
        <v>8</v>
      </c>
      <c r="T1567" t="s">
        <v>127</v>
      </c>
    </row>
    <row r="1568" spans="1:20" x14ac:dyDescent="0.3">
      <c r="A1568">
        <v>7761</v>
      </c>
      <c r="B1568">
        <v>1978</v>
      </c>
      <c r="C1568" t="s">
        <v>133</v>
      </c>
      <c r="D1568" t="s">
        <v>35</v>
      </c>
      <c r="E1568" s="2">
        <v>38702</v>
      </c>
      <c r="F1568">
        <v>1</v>
      </c>
      <c r="G1568">
        <v>0</v>
      </c>
      <c r="H1568" s="3">
        <v>41487</v>
      </c>
      <c r="I1568">
        <v>71</v>
      </c>
      <c r="J1568" s="10">
        <v>13</v>
      </c>
      <c r="K1568" s="10">
        <v>11</v>
      </c>
      <c r="L1568" s="10">
        <v>24</v>
      </c>
      <c r="M1568" s="10">
        <v>13</v>
      </c>
      <c r="N1568" s="10">
        <v>8</v>
      </c>
      <c r="O1568">
        <v>2</v>
      </c>
      <c r="P1568">
        <v>3</v>
      </c>
      <c r="Q1568">
        <v>0</v>
      </c>
      <c r="R1568">
        <v>4</v>
      </c>
      <c r="S1568">
        <v>6</v>
      </c>
      <c r="T1568" t="s">
        <v>131</v>
      </c>
    </row>
    <row r="1569" spans="1:20" x14ac:dyDescent="0.3">
      <c r="A1569">
        <v>7786</v>
      </c>
      <c r="B1569">
        <v>1986</v>
      </c>
      <c r="C1569" t="s">
        <v>37</v>
      </c>
      <c r="D1569" t="s">
        <v>31</v>
      </c>
      <c r="E1569" s="2">
        <v>29999</v>
      </c>
      <c r="F1569">
        <v>1</v>
      </c>
      <c r="G1569">
        <v>0</v>
      </c>
      <c r="H1569" s="3">
        <v>41318</v>
      </c>
      <c r="I1569">
        <v>22</v>
      </c>
      <c r="J1569" s="10">
        <v>68</v>
      </c>
      <c r="K1569" s="10">
        <v>7</v>
      </c>
      <c r="L1569" s="10">
        <v>59</v>
      </c>
      <c r="M1569" s="10">
        <v>10</v>
      </c>
      <c r="N1569" s="10">
        <v>5</v>
      </c>
      <c r="O1569">
        <v>4</v>
      </c>
      <c r="P1569">
        <v>3</v>
      </c>
      <c r="Q1569">
        <v>1</v>
      </c>
      <c r="R1569">
        <v>4</v>
      </c>
      <c r="S1569">
        <v>8</v>
      </c>
      <c r="T1569" t="s">
        <v>127</v>
      </c>
    </row>
    <row r="1570" spans="1:20" x14ac:dyDescent="0.3">
      <c r="A1570">
        <v>7787</v>
      </c>
      <c r="B1570">
        <v>1960</v>
      </c>
      <c r="C1570" t="s">
        <v>28</v>
      </c>
      <c r="D1570" t="s">
        <v>35</v>
      </c>
      <c r="E1570" s="2">
        <v>62807</v>
      </c>
      <c r="F1570">
        <v>0</v>
      </c>
      <c r="G1570">
        <v>1</v>
      </c>
      <c r="H1570" s="3">
        <v>41152</v>
      </c>
      <c r="I1570">
        <v>83</v>
      </c>
      <c r="J1570" s="10">
        <v>526</v>
      </c>
      <c r="K1570" s="10">
        <v>28</v>
      </c>
      <c r="L1570" s="10">
        <v>135</v>
      </c>
      <c r="M1570" s="10">
        <v>10</v>
      </c>
      <c r="N1570" s="10">
        <v>21</v>
      </c>
      <c r="O1570">
        <v>3</v>
      </c>
      <c r="P1570">
        <v>5</v>
      </c>
      <c r="Q1570">
        <v>3</v>
      </c>
      <c r="R1570">
        <v>12</v>
      </c>
      <c r="S1570">
        <v>5</v>
      </c>
      <c r="T1570" t="s">
        <v>126</v>
      </c>
    </row>
    <row r="1571" spans="1:20" x14ac:dyDescent="0.3">
      <c r="A1571">
        <v>7788</v>
      </c>
      <c r="B1571">
        <v>1983</v>
      </c>
      <c r="C1571" t="s">
        <v>37</v>
      </c>
      <c r="D1571" t="s">
        <v>33</v>
      </c>
      <c r="E1571" s="2">
        <v>23536</v>
      </c>
      <c r="F1571">
        <v>1</v>
      </c>
      <c r="G1571">
        <v>0</v>
      </c>
      <c r="H1571" s="3">
        <v>41794</v>
      </c>
      <c r="I1571">
        <v>53</v>
      </c>
      <c r="J1571" s="10">
        <v>6</v>
      </c>
      <c r="K1571" s="10">
        <v>0</v>
      </c>
      <c r="L1571" s="10">
        <v>3</v>
      </c>
      <c r="M1571" s="10">
        <v>0</v>
      </c>
      <c r="N1571" s="10">
        <v>0</v>
      </c>
      <c r="O1571">
        <v>1</v>
      </c>
      <c r="P1571">
        <v>0</v>
      </c>
      <c r="Q1571">
        <v>0</v>
      </c>
      <c r="R1571">
        <v>3</v>
      </c>
      <c r="S1571">
        <v>3</v>
      </c>
      <c r="T1571" t="s">
        <v>127</v>
      </c>
    </row>
    <row r="1572" spans="1:20" x14ac:dyDescent="0.3">
      <c r="A1572">
        <v>7789</v>
      </c>
      <c r="B1572">
        <v>1965</v>
      </c>
      <c r="C1572" t="s">
        <v>37</v>
      </c>
      <c r="D1572" t="s">
        <v>33</v>
      </c>
      <c r="E1572" s="2">
        <v>84618</v>
      </c>
      <c r="F1572">
        <v>0</v>
      </c>
      <c r="G1572">
        <v>0</v>
      </c>
      <c r="H1572" s="3">
        <v>41600</v>
      </c>
      <c r="I1572">
        <v>96</v>
      </c>
      <c r="J1572" s="10">
        <v>684</v>
      </c>
      <c r="K1572" s="10">
        <v>100</v>
      </c>
      <c r="L1572" s="10">
        <v>801</v>
      </c>
      <c r="M1572" s="10">
        <v>21</v>
      </c>
      <c r="N1572" s="10">
        <v>66</v>
      </c>
      <c r="O1572">
        <v>1</v>
      </c>
      <c r="P1572">
        <v>6</v>
      </c>
      <c r="Q1572">
        <v>9</v>
      </c>
      <c r="R1572">
        <v>10</v>
      </c>
      <c r="S1572">
        <v>2</v>
      </c>
      <c r="T1572" t="s">
        <v>127</v>
      </c>
    </row>
    <row r="1573" spans="1:20" x14ac:dyDescent="0.3">
      <c r="A1573">
        <v>7791</v>
      </c>
      <c r="B1573">
        <v>1967</v>
      </c>
      <c r="C1573" t="s">
        <v>41</v>
      </c>
      <c r="D1573" t="s">
        <v>33</v>
      </c>
      <c r="E1573" s="2">
        <v>37054</v>
      </c>
      <c r="F1573">
        <v>1</v>
      </c>
      <c r="G1573">
        <v>1</v>
      </c>
      <c r="H1573" s="3">
        <v>41532</v>
      </c>
      <c r="I1573">
        <v>89</v>
      </c>
      <c r="J1573" s="10">
        <v>12</v>
      </c>
      <c r="K1573" s="10">
        <v>1</v>
      </c>
      <c r="L1573" s="10">
        <v>6</v>
      </c>
      <c r="M1573" s="10">
        <v>0</v>
      </c>
      <c r="N1573" s="10">
        <v>1</v>
      </c>
      <c r="O1573">
        <v>2</v>
      </c>
      <c r="P1573">
        <v>1</v>
      </c>
      <c r="Q1573">
        <v>0</v>
      </c>
      <c r="R1573">
        <v>3</v>
      </c>
      <c r="S1573">
        <v>7</v>
      </c>
      <c r="T1573" t="s">
        <v>125</v>
      </c>
    </row>
    <row r="1574" spans="1:20" x14ac:dyDescent="0.3">
      <c r="A1574">
        <v>7793</v>
      </c>
      <c r="B1574">
        <v>1976</v>
      </c>
      <c r="C1574" t="s">
        <v>28</v>
      </c>
      <c r="D1574" t="s">
        <v>35</v>
      </c>
      <c r="E1574" s="2">
        <v>62061</v>
      </c>
      <c r="F1574">
        <v>0</v>
      </c>
      <c r="G1574">
        <v>1</v>
      </c>
      <c r="H1574" s="3">
        <v>41517</v>
      </c>
      <c r="I1574">
        <v>12</v>
      </c>
      <c r="J1574" s="10">
        <v>641</v>
      </c>
      <c r="K1574" s="10">
        <v>7</v>
      </c>
      <c r="L1574" s="10">
        <v>84</v>
      </c>
      <c r="M1574" s="10">
        <v>0</v>
      </c>
      <c r="N1574" s="10">
        <v>30</v>
      </c>
      <c r="O1574">
        <v>3</v>
      </c>
      <c r="P1574">
        <v>10</v>
      </c>
      <c r="Q1574">
        <v>4</v>
      </c>
      <c r="R1574">
        <v>7</v>
      </c>
      <c r="S1574">
        <v>6</v>
      </c>
      <c r="T1574" t="s">
        <v>127</v>
      </c>
    </row>
    <row r="1575" spans="1:20" x14ac:dyDescent="0.3">
      <c r="A1575">
        <v>7798</v>
      </c>
      <c r="B1575">
        <v>1972</v>
      </c>
      <c r="C1575" t="s">
        <v>133</v>
      </c>
      <c r="D1575" t="s">
        <v>35</v>
      </c>
      <c r="E1575" s="2">
        <v>46344</v>
      </c>
      <c r="F1575">
        <v>0</v>
      </c>
      <c r="G1575">
        <v>1</v>
      </c>
      <c r="H1575" s="3">
        <v>41257</v>
      </c>
      <c r="I1575">
        <v>28</v>
      </c>
      <c r="J1575" s="10">
        <v>233</v>
      </c>
      <c r="K1575" s="10">
        <v>20</v>
      </c>
      <c r="L1575" s="10">
        <v>57</v>
      </c>
      <c r="M1575" s="10">
        <v>8</v>
      </c>
      <c r="N1575" s="10">
        <v>20</v>
      </c>
      <c r="O1575">
        <v>4</v>
      </c>
      <c r="P1575">
        <v>7</v>
      </c>
      <c r="Q1575">
        <v>1</v>
      </c>
      <c r="R1575">
        <v>5</v>
      </c>
      <c r="S1575">
        <v>7</v>
      </c>
      <c r="T1575" t="s">
        <v>126</v>
      </c>
    </row>
    <row r="1576" spans="1:20" x14ac:dyDescent="0.3">
      <c r="A1576">
        <v>7801</v>
      </c>
      <c r="B1576">
        <v>1959</v>
      </c>
      <c r="C1576" t="s">
        <v>28</v>
      </c>
      <c r="D1576" t="s">
        <v>35</v>
      </c>
      <c r="E1576" s="2">
        <v>54753</v>
      </c>
      <c r="F1576">
        <v>0</v>
      </c>
      <c r="G1576">
        <v>1</v>
      </c>
      <c r="H1576" s="3">
        <v>41529</v>
      </c>
      <c r="I1576">
        <v>87</v>
      </c>
      <c r="J1576" s="10">
        <v>197</v>
      </c>
      <c r="K1576" s="10">
        <v>107</v>
      </c>
      <c r="L1576" s="10">
        <v>227</v>
      </c>
      <c r="M1576" s="10">
        <v>7</v>
      </c>
      <c r="N1576" s="10">
        <v>59</v>
      </c>
      <c r="O1576">
        <v>3</v>
      </c>
      <c r="P1576">
        <v>5</v>
      </c>
      <c r="Q1576">
        <v>2</v>
      </c>
      <c r="R1576">
        <v>11</v>
      </c>
      <c r="S1576">
        <v>4</v>
      </c>
      <c r="T1576" t="s">
        <v>125</v>
      </c>
    </row>
    <row r="1577" spans="1:20" x14ac:dyDescent="0.3">
      <c r="A1577">
        <v>7807</v>
      </c>
      <c r="B1577">
        <v>1974</v>
      </c>
      <c r="C1577" t="s">
        <v>28</v>
      </c>
      <c r="D1577" t="s">
        <v>33</v>
      </c>
      <c r="E1577" s="2">
        <v>44989</v>
      </c>
      <c r="F1577">
        <v>0</v>
      </c>
      <c r="G1577">
        <v>1</v>
      </c>
      <c r="H1577" s="3">
        <v>41164</v>
      </c>
      <c r="I1577">
        <v>26</v>
      </c>
      <c r="J1577" s="10">
        <v>98</v>
      </c>
      <c r="K1577" s="10">
        <v>0</v>
      </c>
      <c r="L1577" s="10">
        <v>106</v>
      </c>
      <c r="M1577" s="10">
        <v>49</v>
      </c>
      <c r="N1577" s="10">
        <v>10</v>
      </c>
      <c r="O1577">
        <v>5</v>
      </c>
      <c r="P1577">
        <v>5</v>
      </c>
      <c r="Q1577">
        <v>1</v>
      </c>
      <c r="R1577">
        <v>5</v>
      </c>
      <c r="S1577">
        <v>6</v>
      </c>
      <c r="T1577" t="s">
        <v>127</v>
      </c>
    </row>
    <row r="1578" spans="1:20" x14ac:dyDescent="0.3">
      <c r="A1578">
        <v>7822</v>
      </c>
      <c r="B1578">
        <v>1976</v>
      </c>
      <c r="C1578" t="s">
        <v>28</v>
      </c>
      <c r="D1578" t="s">
        <v>35</v>
      </c>
      <c r="E1578" s="2">
        <v>54058</v>
      </c>
      <c r="F1578">
        <v>0</v>
      </c>
      <c r="G1578">
        <v>1</v>
      </c>
      <c r="H1578" s="3">
        <v>41429</v>
      </c>
      <c r="I1578">
        <v>56</v>
      </c>
      <c r="J1578" s="10">
        <v>198</v>
      </c>
      <c r="K1578" s="10">
        <v>18</v>
      </c>
      <c r="L1578" s="10">
        <v>252</v>
      </c>
      <c r="M1578" s="10">
        <v>32</v>
      </c>
      <c r="N1578" s="10">
        <v>108</v>
      </c>
      <c r="O1578">
        <v>2</v>
      </c>
      <c r="P1578">
        <v>4</v>
      </c>
      <c r="Q1578">
        <v>6</v>
      </c>
      <c r="R1578">
        <v>8</v>
      </c>
      <c r="S1578">
        <v>3</v>
      </c>
      <c r="T1578" t="s">
        <v>127</v>
      </c>
    </row>
    <row r="1579" spans="1:20" x14ac:dyDescent="0.3">
      <c r="A1579">
        <v>7828</v>
      </c>
      <c r="B1579">
        <v>1981</v>
      </c>
      <c r="C1579" t="s">
        <v>41</v>
      </c>
      <c r="D1579" t="s">
        <v>35</v>
      </c>
      <c r="E1579" s="2">
        <v>77882</v>
      </c>
      <c r="F1579">
        <v>0</v>
      </c>
      <c r="G1579">
        <v>0</v>
      </c>
      <c r="H1579" s="3">
        <v>41759</v>
      </c>
      <c r="I1579">
        <v>29</v>
      </c>
      <c r="J1579" s="10">
        <v>68</v>
      </c>
      <c r="K1579" s="10">
        <v>129</v>
      </c>
      <c r="L1579" s="10">
        <v>396</v>
      </c>
      <c r="M1579" s="10">
        <v>188</v>
      </c>
      <c r="N1579" s="10">
        <v>22</v>
      </c>
      <c r="O1579">
        <v>1</v>
      </c>
      <c r="P1579">
        <v>3</v>
      </c>
      <c r="Q1579">
        <v>3</v>
      </c>
      <c r="R1579">
        <v>5</v>
      </c>
      <c r="S1579">
        <v>1</v>
      </c>
      <c r="T1579" t="s">
        <v>125</v>
      </c>
    </row>
    <row r="1580" spans="1:20" x14ac:dyDescent="0.3">
      <c r="A1580">
        <v>7829</v>
      </c>
      <c r="B1580">
        <v>1900</v>
      </c>
      <c r="C1580" t="s">
        <v>133</v>
      </c>
      <c r="D1580" t="s">
        <v>29</v>
      </c>
      <c r="E1580" s="2">
        <v>36640</v>
      </c>
      <c r="F1580">
        <v>1</v>
      </c>
      <c r="G1580">
        <v>0</v>
      </c>
      <c r="H1580" s="3">
        <v>41543</v>
      </c>
      <c r="I1580">
        <v>99</v>
      </c>
      <c r="J1580" s="10">
        <v>15</v>
      </c>
      <c r="K1580" s="10">
        <v>6</v>
      </c>
      <c r="L1580" s="10">
        <v>8</v>
      </c>
      <c r="M1580" s="10">
        <v>7</v>
      </c>
      <c r="N1580" s="10">
        <v>4</v>
      </c>
      <c r="O1580">
        <v>1</v>
      </c>
      <c r="P1580">
        <v>2</v>
      </c>
      <c r="Q1580">
        <v>1</v>
      </c>
      <c r="R1580">
        <v>2</v>
      </c>
      <c r="S1580">
        <v>5</v>
      </c>
      <c r="T1580" t="s">
        <v>128</v>
      </c>
    </row>
    <row r="1581" spans="1:20" x14ac:dyDescent="0.3">
      <c r="A1581">
        <v>7832</v>
      </c>
      <c r="B1581">
        <v>1959</v>
      </c>
      <c r="C1581" t="s">
        <v>41</v>
      </c>
      <c r="D1581" t="s">
        <v>33</v>
      </c>
      <c r="E1581" s="2">
        <v>77520</v>
      </c>
      <c r="F1581">
        <v>0</v>
      </c>
      <c r="G1581">
        <v>1</v>
      </c>
      <c r="H1581" s="3">
        <v>41514</v>
      </c>
      <c r="I1581">
        <v>30</v>
      </c>
      <c r="J1581" s="10">
        <v>940</v>
      </c>
      <c r="K1581" s="10">
        <v>44</v>
      </c>
      <c r="L1581" s="10">
        <v>396</v>
      </c>
      <c r="M1581" s="10">
        <v>0</v>
      </c>
      <c r="N1581" s="10">
        <v>88</v>
      </c>
      <c r="O1581">
        <v>1</v>
      </c>
      <c r="P1581">
        <v>8</v>
      </c>
      <c r="Q1581">
        <v>7</v>
      </c>
      <c r="R1581">
        <v>7</v>
      </c>
      <c r="S1581">
        <v>4</v>
      </c>
      <c r="T1581" t="s">
        <v>127</v>
      </c>
    </row>
    <row r="1582" spans="1:20" x14ac:dyDescent="0.3">
      <c r="A1582">
        <v>7842</v>
      </c>
      <c r="B1582">
        <v>1968</v>
      </c>
      <c r="C1582" t="s">
        <v>28</v>
      </c>
      <c r="D1582" t="s">
        <v>31</v>
      </c>
      <c r="E1582" s="2">
        <v>36065</v>
      </c>
      <c r="F1582">
        <v>1</v>
      </c>
      <c r="G1582">
        <v>1</v>
      </c>
      <c r="H1582" s="3">
        <v>41364</v>
      </c>
      <c r="I1582">
        <v>54</v>
      </c>
      <c r="J1582" s="10">
        <v>18</v>
      </c>
      <c r="K1582" s="10">
        <v>7</v>
      </c>
      <c r="L1582" s="10">
        <v>34</v>
      </c>
      <c r="M1582" s="10">
        <v>10</v>
      </c>
      <c r="N1582" s="10">
        <v>2</v>
      </c>
      <c r="O1582">
        <v>3</v>
      </c>
      <c r="P1582">
        <v>3</v>
      </c>
      <c r="Q1582">
        <v>0</v>
      </c>
      <c r="R1582">
        <v>3</v>
      </c>
      <c r="S1582">
        <v>8</v>
      </c>
      <c r="T1582" t="s">
        <v>127</v>
      </c>
    </row>
    <row r="1583" spans="1:20" x14ac:dyDescent="0.3">
      <c r="A1583">
        <v>7848</v>
      </c>
      <c r="B1583">
        <v>1974</v>
      </c>
      <c r="C1583" t="s">
        <v>28</v>
      </c>
      <c r="D1583" t="s">
        <v>31</v>
      </c>
      <c r="E1583" s="2">
        <v>49166</v>
      </c>
      <c r="F1583">
        <v>0</v>
      </c>
      <c r="G1583">
        <v>1</v>
      </c>
      <c r="H1583" s="3">
        <v>41438</v>
      </c>
      <c r="I1583">
        <v>17</v>
      </c>
      <c r="J1583" s="10">
        <v>224</v>
      </c>
      <c r="K1583" s="10">
        <v>2</v>
      </c>
      <c r="L1583" s="10">
        <v>25</v>
      </c>
      <c r="M1583" s="10">
        <v>7</v>
      </c>
      <c r="N1583" s="10">
        <v>0</v>
      </c>
      <c r="O1583">
        <v>2</v>
      </c>
      <c r="P1583">
        <v>5</v>
      </c>
      <c r="Q1583">
        <v>3</v>
      </c>
      <c r="R1583">
        <v>3</v>
      </c>
      <c r="S1583">
        <v>6</v>
      </c>
      <c r="T1583" t="s">
        <v>128</v>
      </c>
    </row>
    <row r="1584" spans="1:20" x14ac:dyDescent="0.3">
      <c r="A1584">
        <v>7849</v>
      </c>
      <c r="B1584">
        <v>1970</v>
      </c>
      <c r="C1584" t="s">
        <v>37</v>
      </c>
      <c r="D1584" t="s">
        <v>33</v>
      </c>
      <c r="E1584" s="2">
        <v>80336</v>
      </c>
      <c r="F1584">
        <v>0</v>
      </c>
      <c r="G1584">
        <v>0</v>
      </c>
      <c r="H1584" s="3">
        <v>41526</v>
      </c>
      <c r="I1584">
        <v>12</v>
      </c>
      <c r="J1584" s="10">
        <v>209</v>
      </c>
      <c r="K1584" s="10">
        <v>19</v>
      </c>
      <c r="L1584" s="10">
        <v>456</v>
      </c>
      <c r="M1584" s="10">
        <v>160</v>
      </c>
      <c r="N1584" s="10">
        <v>142</v>
      </c>
      <c r="O1584">
        <v>1</v>
      </c>
      <c r="P1584">
        <v>2</v>
      </c>
      <c r="Q1584">
        <v>9</v>
      </c>
      <c r="R1584">
        <v>13</v>
      </c>
      <c r="S1584">
        <v>1</v>
      </c>
      <c r="T1584" t="s">
        <v>127</v>
      </c>
    </row>
    <row r="1585" spans="1:20" x14ac:dyDescent="0.3">
      <c r="A1585">
        <v>7851</v>
      </c>
      <c r="B1585">
        <v>1949</v>
      </c>
      <c r="C1585" t="s">
        <v>28</v>
      </c>
      <c r="D1585" t="s">
        <v>42</v>
      </c>
      <c r="E1585" s="2">
        <v>70165</v>
      </c>
      <c r="F1585">
        <v>0</v>
      </c>
      <c r="G1585">
        <v>0</v>
      </c>
      <c r="H1585" s="3">
        <v>41539</v>
      </c>
      <c r="I1585">
        <v>60</v>
      </c>
      <c r="J1585" s="10">
        <v>161</v>
      </c>
      <c r="K1585" s="10">
        <v>0</v>
      </c>
      <c r="L1585" s="10">
        <v>253</v>
      </c>
      <c r="M1585" s="10">
        <v>199</v>
      </c>
      <c r="N1585" s="10">
        <v>191</v>
      </c>
      <c r="O1585">
        <v>1</v>
      </c>
      <c r="P1585">
        <v>3</v>
      </c>
      <c r="Q1585">
        <v>7</v>
      </c>
      <c r="R1585">
        <v>11</v>
      </c>
      <c r="S1585">
        <v>1</v>
      </c>
      <c r="T1585" t="s">
        <v>127</v>
      </c>
    </row>
    <row r="1586" spans="1:20" x14ac:dyDescent="0.3">
      <c r="A1586">
        <v>7861</v>
      </c>
      <c r="B1586">
        <v>1952</v>
      </c>
      <c r="C1586" t="s">
        <v>41</v>
      </c>
      <c r="D1586" t="s">
        <v>33</v>
      </c>
      <c r="E1586" s="2">
        <v>77027</v>
      </c>
      <c r="F1586">
        <v>0</v>
      </c>
      <c r="G1586">
        <v>1</v>
      </c>
      <c r="H1586" s="3">
        <v>41675</v>
      </c>
      <c r="I1586">
        <v>23</v>
      </c>
      <c r="J1586" s="10">
        <v>820</v>
      </c>
      <c r="K1586" s="10">
        <v>57</v>
      </c>
      <c r="L1586" s="10">
        <v>242</v>
      </c>
      <c r="M1586" s="10">
        <v>45</v>
      </c>
      <c r="N1586" s="10">
        <v>0</v>
      </c>
      <c r="O1586">
        <v>2</v>
      </c>
      <c r="P1586">
        <v>8</v>
      </c>
      <c r="Q1586">
        <v>3</v>
      </c>
      <c r="R1586">
        <v>6</v>
      </c>
      <c r="S1586">
        <v>4</v>
      </c>
      <c r="T1586" t="s">
        <v>127</v>
      </c>
    </row>
    <row r="1587" spans="1:20" x14ac:dyDescent="0.3">
      <c r="A1587">
        <v>7872</v>
      </c>
      <c r="B1587">
        <v>1975</v>
      </c>
      <c r="C1587" t="s">
        <v>37</v>
      </c>
      <c r="D1587" t="s">
        <v>33</v>
      </c>
      <c r="E1587" s="2">
        <v>86836</v>
      </c>
      <c r="F1587">
        <v>0</v>
      </c>
      <c r="G1587">
        <v>0</v>
      </c>
      <c r="H1587" s="3">
        <v>41164</v>
      </c>
      <c r="I1587">
        <v>7</v>
      </c>
      <c r="J1587" s="10">
        <v>179</v>
      </c>
      <c r="K1587" s="10">
        <v>21</v>
      </c>
      <c r="L1587" s="10">
        <v>273</v>
      </c>
      <c r="M1587" s="10">
        <v>0</v>
      </c>
      <c r="N1587" s="10">
        <v>21</v>
      </c>
      <c r="O1587">
        <v>1</v>
      </c>
      <c r="P1587">
        <v>6</v>
      </c>
      <c r="Q1587">
        <v>10</v>
      </c>
      <c r="R1587">
        <v>6</v>
      </c>
      <c r="S1587">
        <v>5</v>
      </c>
      <c r="T1587" t="s">
        <v>127</v>
      </c>
    </row>
    <row r="1588" spans="1:20" x14ac:dyDescent="0.3">
      <c r="A1588">
        <v>7873</v>
      </c>
      <c r="B1588">
        <v>1973</v>
      </c>
      <c r="C1588" t="s">
        <v>37</v>
      </c>
      <c r="D1588" t="s">
        <v>35</v>
      </c>
      <c r="E1588" s="2">
        <v>63516</v>
      </c>
      <c r="F1588">
        <v>1</v>
      </c>
      <c r="G1588">
        <v>1</v>
      </c>
      <c r="H1588" s="3">
        <v>41461</v>
      </c>
      <c r="I1588">
        <v>30</v>
      </c>
      <c r="J1588" s="10">
        <v>141</v>
      </c>
      <c r="K1588" s="10">
        <v>11</v>
      </c>
      <c r="L1588" s="10">
        <v>114</v>
      </c>
      <c r="M1588" s="10">
        <v>15</v>
      </c>
      <c r="N1588" s="10">
        <v>14</v>
      </c>
      <c r="O1588">
        <v>4</v>
      </c>
      <c r="P1588">
        <v>4</v>
      </c>
      <c r="Q1588">
        <v>1</v>
      </c>
      <c r="R1588">
        <v>7</v>
      </c>
      <c r="S1588">
        <v>5</v>
      </c>
      <c r="T1588" t="s">
        <v>126</v>
      </c>
    </row>
    <row r="1589" spans="1:20" x14ac:dyDescent="0.3">
      <c r="A1589">
        <v>7875</v>
      </c>
      <c r="B1589">
        <v>1949</v>
      </c>
      <c r="C1589" t="s">
        <v>28</v>
      </c>
      <c r="D1589" t="s">
        <v>33</v>
      </c>
      <c r="E1589" s="2">
        <v>72025</v>
      </c>
      <c r="F1589">
        <v>0</v>
      </c>
      <c r="G1589">
        <v>0</v>
      </c>
      <c r="H1589" s="3">
        <v>41758</v>
      </c>
      <c r="I1589">
        <v>46</v>
      </c>
      <c r="J1589" s="10">
        <v>967</v>
      </c>
      <c r="K1589" s="10">
        <v>0</v>
      </c>
      <c r="L1589" s="10">
        <v>617</v>
      </c>
      <c r="M1589" s="10">
        <v>43</v>
      </c>
      <c r="N1589" s="10">
        <v>50</v>
      </c>
      <c r="O1589">
        <v>1</v>
      </c>
      <c r="P1589">
        <v>4</v>
      </c>
      <c r="Q1589">
        <v>8</v>
      </c>
      <c r="R1589">
        <v>13</v>
      </c>
      <c r="S1589">
        <v>2</v>
      </c>
      <c r="T1589" t="s">
        <v>131</v>
      </c>
    </row>
    <row r="1590" spans="1:20" x14ac:dyDescent="0.3">
      <c r="A1590">
        <v>7881</v>
      </c>
      <c r="B1590">
        <v>1946</v>
      </c>
      <c r="C1590" t="s">
        <v>41</v>
      </c>
      <c r="D1590" t="s">
        <v>33</v>
      </c>
      <c r="E1590" s="2">
        <v>66835</v>
      </c>
      <c r="F1590">
        <v>0</v>
      </c>
      <c r="G1590">
        <v>0</v>
      </c>
      <c r="H1590" s="3">
        <v>41545</v>
      </c>
      <c r="I1590">
        <v>21</v>
      </c>
      <c r="J1590" s="10">
        <v>620</v>
      </c>
      <c r="K1590" s="10">
        <v>26</v>
      </c>
      <c r="L1590" s="10">
        <v>195</v>
      </c>
      <c r="M1590" s="10">
        <v>34</v>
      </c>
      <c r="N1590" s="10">
        <v>17</v>
      </c>
      <c r="O1590">
        <v>1</v>
      </c>
      <c r="P1590">
        <v>6</v>
      </c>
      <c r="Q1590">
        <v>4</v>
      </c>
      <c r="R1590">
        <v>13</v>
      </c>
      <c r="S1590">
        <v>2</v>
      </c>
      <c r="T1590" t="s">
        <v>127</v>
      </c>
    </row>
    <row r="1591" spans="1:20" x14ac:dyDescent="0.3">
      <c r="A1591">
        <v>7892</v>
      </c>
      <c r="B1591">
        <v>1969</v>
      </c>
      <c r="C1591" t="s">
        <v>28</v>
      </c>
      <c r="D1591" t="s">
        <v>31</v>
      </c>
      <c r="E1591" s="2">
        <v>18589</v>
      </c>
      <c r="F1591">
        <v>0</v>
      </c>
      <c r="G1591">
        <v>0</v>
      </c>
      <c r="H1591" s="3">
        <v>41276</v>
      </c>
      <c r="I1591">
        <v>89</v>
      </c>
      <c r="J1591" s="10">
        <v>6</v>
      </c>
      <c r="K1591" s="10">
        <v>4</v>
      </c>
      <c r="L1591" s="10">
        <v>25</v>
      </c>
      <c r="M1591" s="10">
        <v>15</v>
      </c>
      <c r="N1591" s="10">
        <v>12</v>
      </c>
      <c r="O1591">
        <v>2</v>
      </c>
      <c r="P1591">
        <v>2</v>
      </c>
      <c r="Q1591">
        <v>1</v>
      </c>
      <c r="R1591">
        <v>3</v>
      </c>
      <c r="S1591">
        <v>7</v>
      </c>
      <c r="T1591" t="s">
        <v>130</v>
      </c>
    </row>
    <row r="1592" spans="1:20" x14ac:dyDescent="0.3">
      <c r="A1592">
        <v>7899</v>
      </c>
      <c r="B1592">
        <v>1952</v>
      </c>
      <c r="C1592" t="s">
        <v>37</v>
      </c>
      <c r="D1592" t="s">
        <v>33</v>
      </c>
      <c r="E1592" s="2">
        <v>77610</v>
      </c>
      <c r="F1592">
        <v>0</v>
      </c>
      <c r="G1592">
        <v>1</v>
      </c>
      <c r="H1592" s="3">
        <v>41211</v>
      </c>
      <c r="I1592">
        <v>70</v>
      </c>
      <c r="J1592" s="10">
        <v>1245</v>
      </c>
      <c r="K1592" s="10">
        <v>33</v>
      </c>
      <c r="L1592" s="10">
        <v>332</v>
      </c>
      <c r="M1592" s="10">
        <v>21</v>
      </c>
      <c r="N1592" s="10">
        <v>33</v>
      </c>
      <c r="O1592">
        <v>2</v>
      </c>
      <c r="P1592">
        <v>4</v>
      </c>
      <c r="Q1592">
        <v>7</v>
      </c>
      <c r="R1592">
        <v>4</v>
      </c>
      <c r="S1592">
        <v>7</v>
      </c>
      <c r="T1592" t="s">
        <v>131</v>
      </c>
    </row>
    <row r="1593" spans="1:20" x14ac:dyDescent="0.3">
      <c r="A1593">
        <v>7901</v>
      </c>
      <c r="B1593">
        <v>1971</v>
      </c>
      <c r="C1593" t="s">
        <v>41</v>
      </c>
      <c r="D1593" t="s">
        <v>33</v>
      </c>
      <c r="E1593" s="2">
        <v>34109</v>
      </c>
      <c r="F1593">
        <v>0</v>
      </c>
      <c r="G1593">
        <v>1</v>
      </c>
      <c r="H1593" s="3">
        <v>41584</v>
      </c>
      <c r="I1593">
        <v>39</v>
      </c>
      <c r="J1593" s="10">
        <v>9</v>
      </c>
      <c r="K1593" s="10">
        <v>1</v>
      </c>
      <c r="L1593" s="10">
        <v>5</v>
      </c>
      <c r="M1593" s="10">
        <v>2</v>
      </c>
      <c r="N1593" s="10">
        <v>1</v>
      </c>
      <c r="O1593">
        <v>1</v>
      </c>
      <c r="P1593">
        <v>0</v>
      </c>
      <c r="Q1593">
        <v>0</v>
      </c>
      <c r="R1593">
        <v>3</v>
      </c>
      <c r="S1593">
        <v>4</v>
      </c>
      <c r="T1593" t="s">
        <v>131</v>
      </c>
    </row>
    <row r="1594" spans="1:20" x14ac:dyDescent="0.3">
      <c r="A1594">
        <v>7912</v>
      </c>
      <c r="B1594">
        <v>1978</v>
      </c>
      <c r="C1594" t="s">
        <v>28</v>
      </c>
      <c r="D1594" t="s">
        <v>33</v>
      </c>
      <c r="E1594" s="2">
        <v>38136</v>
      </c>
      <c r="F1594">
        <v>1</v>
      </c>
      <c r="G1594">
        <v>0</v>
      </c>
      <c r="H1594" s="3">
        <v>41386</v>
      </c>
      <c r="I1594">
        <v>69</v>
      </c>
      <c r="J1594" s="10">
        <v>8</v>
      </c>
      <c r="K1594" s="10">
        <v>15</v>
      </c>
      <c r="L1594" s="10">
        <v>27</v>
      </c>
      <c r="M1594" s="10">
        <v>0</v>
      </c>
      <c r="N1594" s="10">
        <v>20</v>
      </c>
      <c r="O1594">
        <v>2</v>
      </c>
      <c r="P1594">
        <v>3</v>
      </c>
      <c r="Q1594">
        <v>1</v>
      </c>
      <c r="R1594">
        <v>2</v>
      </c>
      <c r="S1594">
        <v>8</v>
      </c>
      <c r="T1594" t="s">
        <v>130</v>
      </c>
    </row>
    <row r="1595" spans="1:20" x14ac:dyDescent="0.3">
      <c r="A1595">
        <v>7919</v>
      </c>
      <c r="B1595">
        <v>1976</v>
      </c>
      <c r="C1595" t="s">
        <v>37</v>
      </c>
      <c r="D1595" t="s">
        <v>35</v>
      </c>
      <c r="E1595" s="2">
        <v>72335</v>
      </c>
      <c r="F1595">
        <v>0</v>
      </c>
      <c r="G1595">
        <v>0</v>
      </c>
      <c r="H1595" s="3">
        <v>41134</v>
      </c>
      <c r="I1595">
        <v>2</v>
      </c>
      <c r="J1595" s="10">
        <v>1285</v>
      </c>
      <c r="K1595" s="10">
        <v>105</v>
      </c>
      <c r="L1595" s="10">
        <v>653</v>
      </c>
      <c r="M1595" s="10">
        <v>28</v>
      </c>
      <c r="N1595" s="10">
        <v>21</v>
      </c>
      <c r="O1595">
        <v>1</v>
      </c>
      <c r="P1595">
        <v>10</v>
      </c>
      <c r="Q1595">
        <v>4</v>
      </c>
      <c r="R1595">
        <v>8</v>
      </c>
      <c r="S1595">
        <v>8</v>
      </c>
      <c r="T1595" t="s">
        <v>127</v>
      </c>
    </row>
    <row r="1596" spans="1:20" x14ac:dyDescent="0.3">
      <c r="A1596">
        <v>7922</v>
      </c>
      <c r="B1596">
        <v>1951</v>
      </c>
      <c r="C1596" t="s">
        <v>37</v>
      </c>
      <c r="D1596" t="s">
        <v>31</v>
      </c>
      <c r="E1596" s="2">
        <v>64950</v>
      </c>
      <c r="F1596">
        <v>0</v>
      </c>
      <c r="G1596">
        <v>1</v>
      </c>
      <c r="H1596" s="3">
        <v>41133</v>
      </c>
      <c r="I1596">
        <v>29</v>
      </c>
      <c r="J1596" s="10">
        <v>819</v>
      </c>
      <c r="K1596" s="10">
        <v>0</v>
      </c>
      <c r="L1596" s="10">
        <v>72</v>
      </c>
      <c r="M1596" s="10">
        <v>12</v>
      </c>
      <c r="N1596" s="10">
        <v>0</v>
      </c>
      <c r="O1596">
        <v>2</v>
      </c>
      <c r="P1596">
        <v>11</v>
      </c>
      <c r="Q1596">
        <v>2</v>
      </c>
      <c r="R1596">
        <v>10</v>
      </c>
      <c r="S1596">
        <v>7</v>
      </c>
      <c r="T1596" t="s">
        <v>125</v>
      </c>
    </row>
    <row r="1597" spans="1:20" x14ac:dyDescent="0.3">
      <c r="A1597">
        <v>7930</v>
      </c>
      <c r="B1597">
        <v>1969</v>
      </c>
      <c r="C1597" t="s">
        <v>41</v>
      </c>
      <c r="D1597" t="s">
        <v>31</v>
      </c>
      <c r="E1597" s="2">
        <v>26877</v>
      </c>
      <c r="F1597">
        <v>0</v>
      </c>
      <c r="G1597">
        <v>0</v>
      </c>
      <c r="H1597" s="3">
        <v>41505</v>
      </c>
      <c r="I1597">
        <v>74</v>
      </c>
      <c r="J1597" s="10">
        <v>101</v>
      </c>
      <c r="K1597" s="10">
        <v>13</v>
      </c>
      <c r="L1597" s="10">
        <v>76</v>
      </c>
      <c r="M1597" s="10">
        <v>20</v>
      </c>
      <c r="N1597" s="10">
        <v>18</v>
      </c>
      <c r="O1597">
        <v>2</v>
      </c>
      <c r="P1597">
        <v>3</v>
      </c>
      <c r="Q1597">
        <v>1</v>
      </c>
      <c r="R1597">
        <v>6</v>
      </c>
      <c r="S1597">
        <v>6</v>
      </c>
      <c r="T1597" t="s">
        <v>127</v>
      </c>
    </row>
    <row r="1598" spans="1:20" x14ac:dyDescent="0.3">
      <c r="A1598">
        <v>7937</v>
      </c>
      <c r="B1598">
        <v>1982</v>
      </c>
      <c r="C1598" t="s">
        <v>28</v>
      </c>
      <c r="D1598" t="s">
        <v>33</v>
      </c>
      <c r="E1598" s="2">
        <v>24711</v>
      </c>
      <c r="F1598">
        <v>0</v>
      </c>
      <c r="G1598">
        <v>0</v>
      </c>
      <c r="H1598" s="3">
        <v>41747</v>
      </c>
      <c r="I1598">
        <v>86</v>
      </c>
      <c r="J1598" s="10">
        <v>10</v>
      </c>
      <c r="K1598" s="10">
        <v>7</v>
      </c>
      <c r="L1598" s="10">
        <v>25</v>
      </c>
      <c r="M1598" s="10">
        <v>6</v>
      </c>
      <c r="N1598" s="10">
        <v>3</v>
      </c>
      <c r="O1598">
        <v>1</v>
      </c>
      <c r="P1598">
        <v>3</v>
      </c>
      <c r="Q1598">
        <v>0</v>
      </c>
      <c r="R1598">
        <v>3</v>
      </c>
      <c r="S1598">
        <v>7</v>
      </c>
      <c r="T1598" t="s">
        <v>127</v>
      </c>
    </row>
    <row r="1599" spans="1:20" x14ac:dyDescent="0.3">
      <c r="A1599">
        <v>7938</v>
      </c>
      <c r="B1599">
        <v>1958</v>
      </c>
      <c r="C1599" t="s">
        <v>37</v>
      </c>
      <c r="D1599" t="s">
        <v>35</v>
      </c>
      <c r="E1599" s="2">
        <v>51518</v>
      </c>
      <c r="F1599">
        <v>0</v>
      </c>
      <c r="G1599">
        <v>1</v>
      </c>
      <c r="H1599" s="3">
        <v>41550</v>
      </c>
      <c r="I1599">
        <v>92</v>
      </c>
      <c r="J1599" s="10">
        <v>350</v>
      </c>
      <c r="K1599" s="10">
        <v>8</v>
      </c>
      <c r="L1599" s="10">
        <v>66</v>
      </c>
      <c r="M1599" s="10">
        <v>17</v>
      </c>
      <c r="N1599" s="10">
        <v>4</v>
      </c>
      <c r="O1599">
        <v>2</v>
      </c>
      <c r="P1599">
        <v>3</v>
      </c>
      <c r="Q1599">
        <v>2</v>
      </c>
      <c r="R1599">
        <v>10</v>
      </c>
      <c r="S1599">
        <v>3</v>
      </c>
      <c r="T1599" t="s">
        <v>129</v>
      </c>
    </row>
    <row r="1600" spans="1:20" x14ac:dyDescent="0.3">
      <c r="A1600">
        <v>7943</v>
      </c>
      <c r="B1600">
        <v>1975</v>
      </c>
      <c r="C1600" t="s">
        <v>37</v>
      </c>
      <c r="D1600" t="s">
        <v>33</v>
      </c>
      <c r="E1600" s="2">
        <v>36663</v>
      </c>
      <c r="F1600">
        <v>1</v>
      </c>
      <c r="G1600">
        <v>0</v>
      </c>
      <c r="H1600" s="3">
        <v>41754</v>
      </c>
      <c r="I1600">
        <v>40</v>
      </c>
      <c r="J1600" s="10">
        <v>18</v>
      </c>
      <c r="K1600" s="10">
        <v>0</v>
      </c>
      <c r="L1600" s="10">
        <v>6</v>
      </c>
      <c r="M1600" s="10">
        <v>3</v>
      </c>
      <c r="N1600" s="10">
        <v>3</v>
      </c>
      <c r="O1600">
        <v>1</v>
      </c>
      <c r="P1600">
        <v>1</v>
      </c>
      <c r="Q1600">
        <v>1</v>
      </c>
      <c r="R1600">
        <v>3</v>
      </c>
      <c r="S1600">
        <v>2</v>
      </c>
      <c r="T1600" t="s">
        <v>125</v>
      </c>
    </row>
    <row r="1601" spans="1:20" x14ac:dyDescent="0.3">
      <c r="A1601">
        <v>7947</v>
      </c>
      <c r="B1601">
        <v>1969</v>
      </c>
      <c r="C1601" t="s">
        <v>28</v>
      </c>
      <c r="D1601" t="s">
        <v>33</v>
      </c>
      <c r="E1601" s="2">
        <v>42231</v>
      </c>
      <c r="F1601">
        <v>1</v>
      </c>
      <c r="G1601">
        <v>1</v>
      </c>
      <c r="H1601" s="3">
        <v>41723</v>
      </c>
      <c r="I1601">
        <v>99</v>
      </c>
      <c r="J1601" s="10">
        <v>24</v>
      </c>
      <c r="K1601" s="10">
        <v>0</v>
      </c>
      <c r="L1601" s="10">
        <v>8</v>
      </c>
      <c r="M1601" s="10">
        <v>0</v>
      </c>
      <c r="N1601" s="10">
        <v>1</v>
      </c>
      <c r="O1601">
        <v>1</v>
      </c>
      <c r="P1601">
        <v>1</v>
      </c>
      <c r="Q1601">
        <v>0</v>
      </c>
      <c r="R1601">
        <v>3</v>
      </c>
      <c r="S1601">
        <v>5</v>
      </c>
      <c r="T1601" t="s">
        <v>127</v>
      </c>
    </row>
    <row r="1602" spans="1:20" x14ac:dyDescent="0.3">
      <c r="A1602">
        <v>7959</v>
      </c>
      <c r="B1602">
        <v>1961</v>
      </c>
      <c r="C1602" t="s">
        <v>28</v>
      </c>
      <c r="D1602" t="s">
        <v>33</v>
      </c>
      <c r="E1602" s="2">
        <v>79410</v>
      </c>
      <c r="F1602">
        <v>0</v>
      </c>
      <c r="G1602">
        <v>0</v>
      </c>
      <c r="H1602" s="3">
        <v>41788</v>
      </c>
      <c r="I1602">
        <v>19</v>
      </c>
      <c r="J1602" s="10">
        <v>658</v>
      </c>
      <c r="K1602" s="10">
        <v>80</v>
      </c>
      <c r="L1602" s="10">
        <v>483</v>
      </c>
      <c r="M1602" s="10">
        <v>123</v>
      </c>
      <c r="N1602" s="10">
        <v>13</v>
      </c>
      <c r="O1602">
        <v>1</v>
      </c>
      <c r="P1602">
        <v>3</v>
      </c>
      <c r="Q1602">
        <v>2</v>
      </c>
      <c r="R1602">
        <v>5</v>
      </c>
      <c r="S1602">
        <v>1</v>
      </c>
      <c r="T1602" t="s">
        <v>127</v>
      </c>
    </row>
    <row r="1603" spans="1:20" x14ac:dyDescent="0.3">
      <c r="A1603">
        <v>7960</v>
      </c>
      <c r="B1603">
        <v>1962</v>
      </c>
      <c r="C1603" t="s">
        <v>133</v>
      </c>
      <c r="D1603" t="s">
        <v>35</v>
      </c>
      <c r="E1603" s="2">
        <v>82122</v>
      </c>
      <c r="F1603">
        <v>0</v>
      </c>
      <c r="G1603">
        <v>0</v>
      </c>
      <c r="H1603" s="3">
        <v>41501</v>
      </c>
      <c r="I1603">
        <v>89</v>
      </c>
      <c r="J1603" s="10">
        <v>734</v>
      </c>
      <c r="K1603" s="10">
        <v>22</v>
      </c>
      <c r="L1603" s="10">
        <v>350</v>
      </c>
      <c r="M1603" s="10">
        <v>151</v>
      </c>
      <c r="N1603" s="10">
        <v>25</v>
      </c>
      <c r="O1603">
        <v>1</v>
      </c>
      <c r="P1603">
        <v>3</v>
      </c>
      <c r="Q1603">
        <v>9</v>
      </c>
      <c r="R1603">
        <v>13</v>
      </c>
      <c r="S1603">
        <v>1</v>
      </c>
      <c r="T1603" t="s">
        <v>127</v>
      </c>
    </row>
    <row r="1604" spans="1:20" x14ac:dyDescent="0.3">
      <c r="A1604">
        <v>7962</v>
      </c>
      <c r="B1604">
        <v>1987</v>
      </c>
      <c r="C1604" t="s">
        <v>37</v>
      </c>
      <c r="D1604" t="s">
        <v>31</v>
      </c>
      <c r="E1604" s="2">
        <v>95169</v>
      </c>
      <c r="F1604">
        <v>0</v>
      </c>
      <c r="G1604">
        <v>0</v>
      </c>
      <c r="H1604" s="3">
        <v>41556</v>
      </c>
      <c r="I1604">
        <v>1</v>
      </c>
      <c r="J1604" s="10">
        <v>1285</v>
      </c>
      <c r="K1604" s="10">
        <v>21</v>
      </c>
      <c r="L1604" s="10">
        <v>449</v>
      </c>
      <c r="M1604" s="10">
        <v>106</v>
      </c>
      <c r="N1604" s="10">
        <v>20</v>
      </c>
      <c r="O1604">
        <v>1</v>
      </c>
      <c r="P1604">
        <v>4</v>
      </c>
      <c r="Q1604">
        <v>3</v>
      </c>
      <c r="R1604">
        <v>4</v>
      </c>
      <c r="S1604">
        <v>1</v>
      </c>
      <c r="T1604" t="s">
        <v>127</v>
      </c>
    </row>
    <row r="1605" spans="1:20" x14ac:dyDescent="0.3">
      <c r="A1605">
        <v>7966</v>
      </c>
      <c r="B1605">
        <v>1959</v>
      </c>
      <c r="C1605" t="s">
        <v>28</v>
      </c>
      <c r="D1605" t="s">
        <v>31</v>
      </c>
      <c r="E1605" s="2">
        <v>80982</v>
      </c>
      <c r="F1605">
        <v>1</v>
      </c>
      <c r="G1605">
        <v>1</v>
      </c>
      <c r="H1605" s="3">
        <v>41282</v>
      </c>
      <c r="I1605">
        <v>48</v>
      </c>
      <c r="J1605" s="10">
        <v>505</v>
      </c>
      <c r="K1605" s="10">
        <v>137</v>
      </c>
      <c r="L1605" s="10">
        <v>401</v>
      </c>
      <c r="M1605" s="10">
        <v>104</v>
      </c>
      <c r="N1605" s="10">
        <v>22</v>
      </c>
      <c r="O1605">
        <v>3</v>
      </c>
      <c r="P1605">
        <v>11</v>
      </c>
      <c r="Q1605">
        <v>5</v>
      </c>
      <c r="R1605">
        <v>11</v>
      </c>
      <c r="S1605">
        <v>5</v>
      </c>
      <c r="T1605" t="s">
        <v>127</v>
      </c>
    </row>
    <row r="1606" spans="1:20" x14ac:dyDescent="0.3">
      <c r="A1606">
        <v>7972</v>
      </c>
      <c r="B1606">
        <v>1955</v>
      </c>
      <c r="C1606" t="s">
        <v>28</v>
      </c>
      <c r="D1606" t="s">
        <v>31</v>
      </c>
      <c r="E1606" s="2">
        <v>72906</v>
      </c>
      <c r="F1606">
        <v>0</v>
      </c>
      <c r="G1606">
        <v>0</v>
      </c>
      <c r="H1606" s="3">
        <v>41534</v>
      </c>
      <c r="I1606">
        <v>79</v>
      </c>
      <c r="J1606" s="10">
        <v>400</v>
      </c>
      <c r="K1606" s="10">
        <v>32</v>
      </c>
      <c r="L1606" s="10">
        <v>519</v>
      </c>
      <c r="M1606" s="10">
        <v>71</v>
      </c>
      <c r="N1606" s="10">
        <v>75</v>
      </c>
      <c r="O1606">
        <v>1</v>
      </c>
      <c r="P1606">
        <v>3</v>
      </c>
      <c r="Q1606">
        <v>4</v>
      </c>
      <c r="R1606">
        <v>9</v>
      </c>
      <c r="S1606">
        <v>1</v>
      </c>
      <c r="T1606" t="s">
        <v>127</v>
      </c>
    </row>
    <row r="1607" spans="1:20" x14ac:dyDescent="0.3">
      <c r="A1607">
        <v>7987</v>
      </c>
      <c r="B1607">
        <v>1969</v>
      </c>
      <c r="C1607" t="s">
        <v>28</v>
      </c>
      <c r="D1607" t="s">
        <v>33</v>
      </c>
      <c r="E1607" s="2">
        <v>65747</v>
      </c>
      <c r="F1607">
        <v>0</v>
      </c>
      <c r="G1607">
        <v>1</v>
      </c>
      <c r="H1607" s="3">
        <v>41705</v>
      </c>
      <c r="I1607">
        <v>96</v>
      </c>
      <c r="J1607" s="10">
        <v>346</v>
      </c>
      <c r="K1607" s="10">
        <v>17</v>
      </c>
      <c r="L1607" s="10">
        <v>48</v>
      </c>
      <c r="M1607" s="10">
        <v>23</v>
      </c>
      <c r="N1607" s="10">
        <v>13</v>
      </c>
      <c r="O1607">
        <v>4</v>
      </c>
      <c r="P1607">
        <v>8</v>
      </c>
      <c r="Q1607">
        <v>1</v>
      </c>
      <c r="R1607">
        <v>6</v>
      </c>
      <c r="S1607">
        <v>6</v>
      </c>
      <c r="T1607" t="s">
        <v>126</v>
      </c>
    </row>
    <row r="1608" spans="1:20" x14ac:dyDescent="0.3">
      <c r="A1608">
        <v>7990</v>
      </c>
      <c r="B1608">
        <v>1947</v>
      </c>
      <c r="C1608" t="s">
        <v>28</v>
      </c>
      <c r="D1608" t="s">
        <v>33</v>
      </c>
      <c r="E1608" s="2">
        <v>27469</v>
      </c>
      <c r="F1608">
        <v>0</v>
      </c>
      <c r="G1608">
        <v>0</v>
      </c>
      <c r="H1608" s="3">
        <v>41123</v>
      </c>
      <c r="I1608">
        <v>2</v>
      </c>
      <c r="J1608" s="10">
        <v>9</v>
      </c>
      <c r="K1608" s="10">
        <v>1</v>
      </c>
      <c r="L1608" s="10">
        <v>2</v>
      </c>
      <c r="M1608" s="10">
        <v>3</v>
      </c>
      <c r="N1608" s="10">
        <v>2</v>
      </c>
      <c r="O1608">
        <v>1</v>
      </c>
      <c r="P1608">
        <v>0</v>
      </c>
      <c r="Q1608">
        <v>0</v>
      </c>
      <c r="R1608">
        <v>3</v>
      </c>
      <c r="S1608">
        <v>6</v>
      </c>
      <c r="T1608" t="s">
        <v>126</v>
      </c>
    </row>
    <row r="1609" spans="1:20" x14ac:dyDescent="0.3">
      <c r="A1609">
        <v>7998</v>
      </c>
      <c r="B1609">
        <v>1958</v>
      </c>
      <c r="C1609" t="s">
        <v>28</v>
      </c>
      <c r="D1609" t="s">
        <v>35</v>
      </c>
      <c r="E1609" s="2">
        <v>28087</v>
      </c>
      <c r="F1609">
        <v>1</v>
      </c>
      <c r="G1609">
        <v>1</v>
      </c>
      <c r="H1609" s="3">
        <v>41254</v>
      </c>
      <c r="I1609">
        <v>77</v>
      </c>
      <c r="J1609" s="10">
        <v>53</v>
      </c>
      <c r="K1609" s="10">
        <v>8</v>
      </c>
      <c r="L1609" s="10">
        <v>17</v>
      </c>
      <c r="M1609" s="10">
        <v>13</v>
      </c>
      <c r="N1609" s="10">
        <v>0</v>
      </c>
      <c r="O1609">
        <v>3</v>
      </c>
      <c r="P1609">
        <v>2</v>
      </c>
      <c r="Q1609">
        <v>2</v>
      </c>
      <c r="R1609">
        <v>2</v>
      </c>
      <c r="S1609">
        <v>7</v>
      </c>
      <c r="T1609" t="s">
        <v>128</v>
      </c>
    </row>
    <row r="1610" spans="1:20" x14ac:dyDescent="0.3">
      <c r="A1610">
        <v>7999</v>
      </c>
      <c r="B1610">
        <v>1955</v>
      </c>
      <c r="C1610" t="s">
        <v>37</v>
      </c>
      <c r="D1610" t="s">
        <v>35</v>
      </c>
      <c r="E1610" s="2">
        <v>75261</v>
      </c>
      <c r="F1610">
        <v>0</v>
      </c>
      <c r="G1610">
        <v>0</v>
      </c>
      <c r="H1610" s="3">
        <v>41387</v>
      </c>
      <c r="I1610">
        <v>17</v>
      </c>
      <c r="J1610" s="10">
        <v>1239</v>
      </c>
      <c r="K1610" s="10">
        <v>17</v>
      </c>
      <c r="L1610" s="10">
        <v>413</v>
      </c>
      <c r="M1610" s="10">
        <v>23</v>
      </c>
      <c r="N1610" s="10">
        <v>34</v>
      </c>
      <c r="O1610">
        <v>1</v>
      </c>
      <c r="P1610">
        <v>5</v>
      </c>
      <c r="Q1610">
        <v>6</v>
      </c>
      <c r="R1610">
        <v>5</v>
      </c>
      <c r="S1610">
        <v>2</v>
      </c>
      <c r="T1610" t="s">
        <v>127</v>
      </c>
    </row>
    <row r="1611" spans="1:20" x14ac:dyDescent="0.3">
      <c r="A1611">
        <v>8008</v>
      </c>
      <c r="B1611">
        <v>1983</v>
      </c>
      <c r="C1611" t="s">
        <v>28</v>
      </c>
      <c r="D1611" t="s">
        <v>35</v>
      </c>
      <c r="E1611" s="2">
        <v>36075</v>
      </c>
      <c r="F1611">
        <v>1</v>
      </c>
      <c r="G1611">
        <v>0</v>
      </c>
      <c r="H1611" s="3">
        <v>41617</v>
      </c>
      <c r="I1611">
        <v>54</v>
      </c>
      <c r="J1611" s="10">
        <v>46</v>
      </c>
      <c r="K1611" s="10">
        <v>0</v>
      </c>
      <c r="L1611" s="10">
        <v>30</v>
      </c>
      <c r="M1611" s="10">
        <v>12</v>
      </c>
      <c r="N1611" s="10">
        <v>1</v>
      </c>
      <c r="O1611">
        <v>1</v>
      </c>
      <c r="P1611">
        <v>2</v>
      </c>
      <c r="Q1611">
        <v>0</v>
      </c>
      <c r="R1611">
        <v>4</v>
      </c>
      <c r="S1611">
        <v>6</v>
      </c>
      <c r="T1611" t="s">
        <v>127</v>
      </c>
    </row>
    <row r="1612" spans="1:20" x14ac:dyDescent="0.3">
      <c r="A1612">
        <v>8015</v>
      </c>
      <c r="B1612">
        <v>1962</v>
      </c>
      <c r="C1612" t="s">
        <v>37</v>
      </c>
      <c r="D1612" t="s">
        <v>29</v>
      </c>
      <c r="E1612" s="2">
        <v>85696</v>
      </c>
      <c r="F1612">
        <v>0</v>
      </c>
      <c r="G1612">
        <v>0</v>
      </c>
      <c r="H1612" s="3">
        <v>41397</v>
      </c>
      <c r="I1612">
        <v>88</v>
      </c>
      <c r="J1612" s="10">
        <v>714</v>
      </c>
      <c r="K1612" s="10">
        <v>76</v>
      </c>
      <c r="L1612" s="10">
        <v>395</v>
      </c>
      <c r="M1612" s="10">
        <v>116</v>
      </c>
      <c r="N1612" s="10">
        <v>0</v>
      </c>
      <c r="O1612">
        <v>1</v>
      </c>
      <c r="P1612">
        <v>4</v>
      </c>
      <c r="Q1612">
        <v>6</v>
      </c>
      <c r="R1612">
        <v>9</v>
      </c>
      <c r="S1612">
        <v>1</v>
      </c>
      <c r="T1612" t="s">
        <v>127</v>
      </c>
    </row>
    <row r="1613" spans="1:20" x14ac:dyDescent="0.3">
      <c r="A1613">
        <v>8017</v>
      </c>
      <c r="B1613">
        <v>1981</v>
      </c>
      <c r="C1613" t="s">
        <v>133</v>
      </c>
      <c r="D1613" t="s">
        <v>33</v>
      </c>
      <c r="E1613" s="2">
        <v>51111</v>
      </c>
      <c r="F1613">
        <v>1</v>
      </c>
      <c r="G1613">
        <v>1</v>
      </c>
      <c r="H1613" s="3">
        <v>41809</v>
      </c>
      <c r="I1613">
        <v>83</v>
      </c>
      <c r="J1613" s="10">
        <v>22</v>
      </c>
      <c r="K1613" s="10">
        <v>0</v>
      </c>
      <c r="L1613" s="10">
        <v>19</v>
      </c>
      <c r="M1613" s="10">
        <v>6</v>
      </c>
      <c r="N1613" s="10">
        <v>5</v>
      </c>
      <c r="O1613">
        <v>2</v>
      </c>
      <c r="P1613">
        <v>2</v>
      </c>
      <c r="Q1613">
        <v>0</v>
      </c>
      <c r="R1613">
        <v>3</v>
      </c>
      <c r="S1613">
        <v>6</v>
      </c>
      <c r="T1613" t="s">
        <v>125</v>
      </c>
    </row>
    <row r="1614" spans="1:20" x14ac:dyDescent="0.3">
      <c r="A1614">
        <v>8026</v>
      </c>
      <c r="B1614">
        <v>1952</v>
      </c>
      <c r="C1614" t="s">
        <v>28</v>
      </c>
      <c r="D1614" t="s">
        <v>33</v>
      </c>
      <c r="E1614" s="2">
        <v>62998</v>
      </c>
      <c r="F1614">
        <v>0</v>
      </c>
      <c r="G1614">
        <v>1</v>
      </c>
      <c r="H1614" s="3">
        <v>41547</v>
      </c>
      <c r="I1614">
        <v>10</v>
      </c>
      <c r="J1614" s="10">
        <v>120</v>
      </c>
      <c r="K1614" s="10">
        <v>58</v>
      </c>
      <c r="L1614" s="10">
        <v>73</v>
      </c>
      <c r="M1614" s="10">
        <v>65</v>
      </c>
      <c r="N1614" s="10">
        <v>89</v>
      </c>
      <c r="O1614">
        <v>5</v>
      </c>
      <c r="P1614">
        <v>5</v>
      </c>
      <c r="Q1614">
        <v>4</v>
      </c>
      <c r="R1614">
        <v>5</v>
      </c>
      <c r="S1614">
        <v>5</v>
      </c>
      <c r="T1614" t="s">
        <v>126</v>
      </c>
    </row>
    <row r="1615" spans="1:20" x14ac:dyDescent="0.3">
      <c r="A1615">
        <v>8029</v>
      </c>
      <c r="B1615">
        <v>1988</v>
      </c>
      <c r="C1615" t="s">
        <v>41</v>
      </c>
      <c r="D1615" t="s">
        <v>31</v>
      </c>
      <c r="E1615" s="2">
        <v>90247</v>
      </c>
      <c r="F1615">
        <v>0</v>
      </c>
      <c r="G1615">
        <v>0</v>
      </c>
      <c r="H1615" s="3">
        <v>41758</v>
      </c>
      <c r="I1615">
        <v>27</v>
      </c>
      <c r="J1615" s="10">
        <v>1184</v>
      </c>
      <c r="K1615" s="10">
        <v>32</v>
      </c>
      <c r="L1615" s="10">
        <v>352</v>
      </c>
      <c r="M1615" s="10">
        <v>21</v>
      </c>
      <c r="N1615" s="10">
        <v>16</v>
      </c>
      <c r="O1615">
        <v>1</v>
      </c>
      <c r="P1615">
        <v>3</v>
      </c>
      <c r="Q1615">
        <v>4</v>
      </c>
      <c r="R1615">
        <v>7</v>
      </c>
      <c r="S1615">
        <v>1</v>
      </c>
      <c r="T1615" t="s">
        <v>130</v>
      </c>
    </row>
    <row r="1616" spans="1:20" x14ac:dyDescent="0.3">
      <c r="A1616">
        <v>8036</v>
      </c>
      <c r="B1616">
        <v>1971</v>
      </c>
      <c r="C1616" t="s">
        <v>133</v>
      </c>
      <c r="D1616" t="s">
        <v>35</v>
      </c>
      <c r="E1616" s="2">
        <v>26850</v>
      </c>
      <c r="F1616">
        <v>1</v>
      </c>
      <c r="G1616">
        <v>1</v>
      </c>
      <c r="H1616" s="3">
        <v>41747</v>
      </c>
      <c r="I1616">
        <v>10</v>
      </c>
      <c r="J1616" s="10">
        <v>31</v>
      </c>
      <c r="K1616" s="10">
        <v>1</v>
      </c>
      <c r="L1616" s="10">
        <v>13</v>
      </c>
      <c r="M1616" s="10">
        <v>7</v>
      </c>
      <c r="N1616" s="10">
        <v>2</v>
      </c>
      <c r="O1616">
        <v>4</v>
      </c>
      <c r="P1616">
        <v>2</v>
      </c>
      <c r="Q1616">
        <v>1</v>
      </c>
      <c r="R1616">
        <v>4</v>
      </c>
      <c r="S1616">
        <v>4</v>
      </c>
      <c r="T1616" t="s">
        <v>127</v>
      </c>
    </row>
    <row r="1617" spans="1:20" x14ac:dyDescent="0.3">
      <c r="A1617">
        <v>8041</v>
      </c>
      <c r="B1617">
        <v>1971</v>
      </c>
      <c r="C1617" t="s">
        <v>37</v>
      </c>
      <c r="D1617" t="s">
        <v>42</v>
      </c>
      <c r="E1617" s="2">
        <v>47111</v>
      </c>
      <c r="F1617">
        <v>0</v>
      </c>
      <c r="G1617">
        <v>1</v>
      </c>
      <c r="H1617" s="3">
        <v>41160</v>
      </c>
      <c r="I1617">
        <v>35</v>
      </c>
      <c r="J1617" s="10">
        <v>595</v>
      </c>
      <c r="K1617" s="10">
        <v>71</v>
      </c>
      <c r="L1617" s="10">
        <v>153</v>
      </c>
      <c r="M1617" s="10">
        <v>120</v>
      </c>
      <c r="N1617" s="10">
        <v>112</v>
      </c>
      <c r="O1617">
        <v>6</v>
      </c>
      <c r="P1617">
        <v>3</v>
      </c>
      <c r="Q1617">
        <v>2</v>
      </c>
      <c r="R1617">
        <v>10</v>
      </c>
      <c r="S1617">
        <v>9</v>
      </c>
      <c r="T1617" t="s">
        <v>125</v>
      </c>
    </row>
    <row r="1618" spans="1:20" x14ac:dyDescent="0.3">
      <c r="A1618">
        <v>8070</v>
      </c>
      <c r="B1618">
        <v>1973</v>
      </c>
      <c r="C1618" t="s">
        <v>37</v>
      </c>
      <c r="D1618" t="s">
        <v>33</v>
      </c>
      <c r="E1618" s="2">
        <v>54222</v>
      </c>
      <c r="F1618">
        <v>0</v>
      </c>
      <c r="G1618">
        <v>1</v>
      </c>
      <c r="H1618" s="3">
        <v>41699</v>
      </c>
      <c r="I1618">
        <v>98</v>
      </c>
      <c r="J1618" s="10">
        <v>199</v>
      </c>
      <c r="K1618" s="10">
        <v>12</v>
      </c>
      <c r="L1618" s="10">
        <v>31</v>
      </c>
      <c r="M1618" s="10">
        <v>3</v>
      </c>
      <c r="N1618" s="10">
        <v>12</v>
      </c>
      <c r="O1618">
        <v>1</v>
      </c>
      <c r="P1618">
        <v>3</v>
      </c>
      <c r="Q1618">
        <v>3</v>
      </c>
      <c r="R1618">
        <v>5</v>
      </c>
      <c r="S1618">
        <v>3</v>
      </c>
      <c r="T1618" t="s">
        <v>127</v>
      </c>
    </row>
    <row r="1619" spans="1:20" x14ac:dyDescent="0.3">
      <c r="A1619">
        <v>8079</v>
      </c>
      <c r="B1619">
        <v>1982</v>
      </c>
      <c r="C1619" t="s">
        <v>28</v>
      </c>
      <c r="D1619" t="s">
        <v>33</v>
      </c>
      <c r="E1619" s="2">
        <v>22448</v>
      </c>
      <c r="F1619">
        <v>1</v>
      </c>
      <c r="G1619">
        <v>0</v>
      </c>
      <c r="H1619" s="3">
        <v>41696</v>
      </c>
      <c r="I1619">
        <v>86</v>
      </c>
      <c r="J1619" s="10">
        <v>3</v>
      </c>
      <c r="K1619" s="10">
        <v>1</v>
      </c>
      <c r="L1619" s="10">
        <v>8</v>
      </c>
      <c r="M1619" s="10">
        <v>23</v>
      </c>
      <c r="N1619" s="10">
        <v>2</v>
      </c>
      <c r="O1619">
        <v>3</v>
      </c>
      <c r="P1619">
        <v>2</v>
      </c>
      <c r="Q1619">
        <v>1</v>
      </c>
      <c r="R1619">
        <v>3</v>
      </c>
      <c r="S1619">
        <v>3</v>
      </c>
      <c r="T1619" t="s">
        <v>125</v>
      </c>
    </row>
    <row r="1620" spans="1:20" x14ac:dyDescent="0.3">
      <c r="A1620">
        <v>8080</v>
      </c>
      <c r="B1620">
        <v>1986</v>
      </c>
      <c r="C1620" t="s">
        <v>28</v>
      </c>
      <c r="D1620" t="s">
        <v>31</v>
      </c>
      <c r="E1620" s="2">
        <v>26816</v>
      </c>
      <c r="F1620">
        <v>0</v>
      </c>
      <c r="G1620">
        <v>0</v>
      </c>
      <c r="H1620" s="3">
        <v>41138</v>
      </c>
      <c r="I1620">
        <v>50</v>
      </c>
      <c r="J1620" s="10">
        <v>5</v>
      </c>
      <c r="K1620" s="10">
        <v>1</v>
      </c>
      <c r="L1620" s="10">
        <v>6</v>
      </c>
      <c r="M1620" s="10">
        <v>3</v>
      </c>
      <c r="N1620" s="10">
        <v>4</v>
      </c>
      <c r="O1620">
        <v>1</v>
      </c>
      <c r="P1620">
        <v>0</v>
      </c>
      <c r="Q1620">
        <v>0</v>
      </c>
      <c r="R1620">
        <v>3</v>
      </c>
      <c r="S1620">
        <v>4</v>
      </c>
      <c r="T1620" t="s">
        <v>128</v>
      </c>
    </row>
    <row r="1621" spans="1:20" x14ac:dyDescent="0.3">
      <c r="A1621">
        <v>8082</v>
      </c>
      <c r="B1621">
        <v>1971</v>
      </c>
      <c r="C1621" t="s">
        <v>28</v>
      </c>
      <c r="D1621" t="s">
        <v>33</v>
      </c>
      <c r="E1621" s="2">
        <v>25721</v>
      </c>
      <c r="F1621">
        <v>1</v>
      </c>
      <c r="G1621">
        <v>0</v>
      </c>
      <c r="H1621" s="3">
        <v>41415</v>
      </c>
      <c r="I1621">
        <v>75</v>
      </c>
      <c r="J1621" s="10">
        <v>1</v>
      </c>
      <c r="K1621" s="10">
        <v>3</v>
      </c>
      <c r="L1621" s="10">
        <v>6</v>
      </c>
      <c r="M1621" s="10">
        <v>3</v>
      </c>
      <c r="N1621" s="10">
        <v>6</v>
      </c>
      <c r="O1621">
        <v>1</v>
      </c>
      <c r="P1621">
        <v>1</v>
      </c>
      <c r="Q1621">
        <v>1</v>
      </c>
      <c r="R1621">
        <v>2</v>
      </c>
      <c r="S1621">
        <v>7</v>
      </c>
      <c r="T1621" t="s">
        <v>131</v>
      </c>
    </row>
    <row r="1622" spans="1:20" x14ac:dyDescent="0.3">
      <c r="A1622">
        <v>8086</v>
      </c>
      <c r="B1622">
        <v>1959</v>
      </c>
      <c r="C1622" t="s">
        <v>28</v>
      </c>
      <c r="D1622" t="s">
        <v>33</v>
      </c>
      <c r="E1622" s="2">
        <v>42243</v>
      </c>
      <c r="F1622">
        <v>1</v>
      </c>
      <c r="G1622">
        <v>1</v>
      </c>
      <c r="H1622" s="3">
        <v>41619</v>
      </c>
      <c r="I1622">
        <v>34</v>
      </c>
      <c r="J1622" s="10">
        <v>48</v>
      </c>
      <c r="K1622" s="10">
        <v>0</v>
      </c>
      <c r="L1622" s="10">
        <v>2</v>
      </c>
      <c r="M1622" s="10">
        <v>0</v>
      </c>
      <c r="N1622" s="10">
        <v>0</v>
      </c>
      <c r="O1622">
        <v>2</v>
      </c>
      <c r="P1622">
        <v>2</v>
      </c>
      <c r="Q1622">
        <v>0</v>
      </c>
      <c r="R1622">
        <v>3</v>
      </c>
      <c r="S1622">
        <v>7</v>
      </c>
      <c r="T1622" t="s">
        <v>125</v>
      </c>
    </row>
    <row r="1623" spans="1:20" x14ac:dyDescent="0.3">
      <c r="A1623">
        <v>8091</v>
      </c>
      <c r="B1623">
        <v>1956</v>
      </c>
      <c r="C1623" t="s">
        <v>28</v>
      </c>
      <c r="D1623" t="s">
        <v>33</v>
      </c>
      <c r="E1623" s="2">
        <v>63943</v>
      </c>
      <c r="F1623">
        <v>0</v>
      </c>
      <c r="G1623">
        <v>1</v>
      </c>
      <c r="H1623" s="3">
        <v>41154</v>
      </c>
      <c r="I1623">
        <v>50</v>
      </c>
      <c r="J1623" s="10">
        <v>423</v>
      </c>
      <c r="K1623" s="10">
        <v>184</v>
      </c>
      <c r="L1623" s="10">
        <v>368</v>
      </c>
      <c r="M1623" s="10">
        <v>13</v>
      </c>
      <c r="N1623" s="10">
        <v>97</v>
      </c>
      <c r="O1623">
        <v>1</v>
      </c>
      <c r="P1623">
        <v>6</v>
      </c>
      <c r="Q1623">
        <v>4</v>
      </c>
      <c r="R1623">
        <v>6</v>
      </c>
      <c r="S1623">
        <v>5</v>
      </c>
      <c r="T1623" t="s">
        <v>128</v>
      </c>
    </row>
    <row r="1624" spans="1:20" x14ac:dyDescent="0.3">
      <c r="A1624">
        <v>8093</v>
      </c>
      <c r="B1624">
        <v>1969</v>
      </c>
      <c r="C1624" t="s">
        <v>41</v>
      </c>
      <c r="D1624" t="s">
        <v>33</v>
      </c>
      <c r="E1624" s="2">
        <v>79734</v>
      </c>
      <c r="F1624">
        <v>0</v>
      </c>
      <c r="G1624">
        <v>0</v>
      </c>
      <c r="H1624" s="3">
        <v>41818</v>
      </c>
      <c r="I1624">
        <v>72</v>
      </c>
      <c r="J1624" s="10">
        <v>572</v>
      </c>
      <c r="K1624" s="10">
        <v>8</v>
      </c>
      <c r="L1624" s="10">
        <v>232</v>
      </c>
      <c r="M1624" s="10">
        <v>23</v>
      </c>
      <c r="N1624" s="10">
        <v>62</v>
      </c>
      <c r="O1624">
        <v>1</v>
      </c>
      <c r="P1624">
        <v>4</v>
      </c>
      <c r="Q1624">
        <v>3</v>
      </c>
      <c r="R1624">
        <v>6</v>
      </c>
      <c r="S1624">
        <v>1</v>
      </c>
      <c r="T1624" t="s">
        <v>127</v>
      </c>
    </row>
    <row r="1625" spans="1:20" x14ac:dyDescent="0.3">
      <c r="A1625">
        <v>8104</v>
      </c>
      <c r="B1625">
        <v>1951</v>
      </c>
      <c r="C1625" t="s">
        <v>37</v>
      </c>
      <c r="D1625" t="s">
        <v>33</v>
      </c>
      <c r="E1625" s="2">
        <v>53312</v>
      </c>
      <c r="F1625">
        <v>0</v>
      </c>
      <c r="G1625">
        <v>0</v>
      </c>
      <c r="H1625" s="3">
        <v>41495</v>
      </c>
      <c r="I1625">
        <v>32</v>
      </c>
      <c r="J1625" s="10">
        <v>241</v>
      </c>
      <c r="K1625" s="10">
        <v>0</v>
      </c>
      <c r="L1625" s="10">
        <v>12</v>
      </c>
      <c r="M1625" s="10">
        <v>0</v>
      </c>
      <c r="N1625" s="10">
        <v>0</v>
      </c>
      <c r="O1625">
        <v>1</v>
      </c>
      <c r="P1625">
        <v>5</v>
      </c>
      <c r="Q1625">
        <v>1</v>
      </c>
      <c r="R1625">
        <v>5</v>
      </c>
      <c r="S1625">
        <v>7</v>
      </c>
      <c r="T1625" t="s">
        <v>127</v>
      </c>
    </row>
    <row r="1626" spans="1:20" x14ac:dyDescent="0.3">
      <c r="A1626">
        <v>8132</v>
      </c>
      <c r="B1626">
        <v>1975</v>
      </c>
      <c r="C1626" t="s">
        <v>37</v>
      </c>
      <c r="D1626" t="s">
        <v>33</v>
      </c>
      <c r="E1626" s="2">
        <v>60631</v>
      </c>
      <c r="F1626">
        <v>1</v>
      </c>
      <c r="G1626">
        <v>1</v>
      </c>
      <c r="H1626" s="3">
        <v>41369</v>
      </c>
      <c r="I1626">
        <v>88</v>
      </c>
      <c r="J1626" s="10">
        <v>565</v>
      </c>
      <c r="K1626" s="10">
        <v>6</v>
      </c>
      <c r="L1626" s="10">
        <v>65</v>
      </c>
      <c r="M1626" s="10">
        <v>0</v>
      </c>
      <c r="N1626" s="10">
        <v>6</v>
      </c>
      <c r="O1626">
        <v>5</v>
      </c>
      <c r="P1626">
        <v>9</v>
      </c>
      <c r="Q1626">
        <v>2</v>
      </c>
      <c r="R1626">
        <v>8</v>
      </c>
      <c r="S1626">
        <v>7</v>
      </c>
      <c r="T1626" t="s">
        <v>129</v>
      </c>
    </row>
    <row r="1627" spans="1:20" x14ac:dyDescent="0.3">
      <c r="A1627">
        <v>8135</v>
      </c>
      <c r="B1627">
        <v>1986</v>
      </c>
      <c r="C1627" t="s">
        <v>41</v>
      </c>
      <c r="D1627" t="s">
        <v>33</v>
      </c>
      <c r="E1627" s="2">
        <v>27161</v>
      </c>
      <c r="F1627">
        <v>1</v>
      </c>
      <c r="G1627">
        <v>0</v>
      </c>
      <c r="H1627" s="3">
        <v>41575</v>
      </c>
      <c r="I1627">
        <v>41</v>
      </c>
      <c r="J1627" s="10">
        <v>7</v>
      </c>
      <c r="K1627" s="10">
        <v>4</v>
      </c>
      <c r="L1627" s="10">
        <v>23</v>
      </c>
      <c r="M1627" s="10">
        <v>7</v>
      </c>
      <c r="N1627" s="10">
        <v>0</v>
      </c>
      <c r="O1627">
        <v>1</v>
      </c>
      <c r="P1627">
        <v>1</v>
      </c>
      <c r="Q1627">
        <v>0</v>
      </c>
      <c r="R1627">
        <v>3</v>
      </c>
      <c r="S1627">
        <v>7</v>
      </c>
      <c r="T1627" t="s">
        <v>125</v>
      </c>
    </row>
    <row r="1628" spans="1:20" x14ac:dyDescent="0.3">
      <c r="A1628">
        <v>8140</v>
      </c>
      <c r="B1628">
        <v>1973</v>
      </c>
      <c r="C1628" t="s">
        <v>28</v>
      </c>
      <c r="D1628" t="s">
        <v>35</v>
      </c>
      <c r="E1628" s="2">
        <v>22682</v>
      </c>
      <c r="F1628">
        <v>1</v>
      </c>
      <c r="G1628">
        <v>0</v>
      </c>
      <c r="H1628" s="3">
        <v>41550</v>
      </c>
      <c r="I1628">
        <v>51</v>
      </c>
      <c r="J1628" s="10">
        <v>10</v>
      </c>
      <c r="K1628" s="10">
        <v>14</v>
      </c>
      <c r="L1628" s="10">
        <v>29</v>
      </c>
      <c r="M1628" s="10">
        <v>4</v>
      </c>
      <c r="N1628" s="10">
        <v>2</v>
      </c>
      <c r="O1628">
        <v>3</v>
      </c>
      <c r="P1628">
        <v>2</v>
      </c>
      <c r="Q1628">
        <v>1</v>
      </c>
      <c r="R1628">
        <v>4</v>
      </c>
      <c r="S1628">
        <v>4</v>
      </c>
      <c r="T1628" t="s">
        <v>131</v>
      </c>
    </row>
    <row r="1629" spans="1:20" x14ac:dyDescent="0.3">
      <c r="A1629">
        <v>8143</v>
      </c>
      <c r="B1629">
        <v>1985</v>
      </c>
      <c r="C1629" t="s">
        <v>37</v>
      </c>
      <c r="D1629" t="s">
        <v>31</v>
      </c>
      <c r="E1629" s="2">
        <v>37929</v>
      </c>
      <c r="F1629">
        <v>0</v>
      </c>
      <c r="G1629">
        <v>0</v>
      </c>
      <c r="H1629" s="3">
        <v>41485</v>
      </c>
      <c r="I1629">
        <v>49</v>
      </c>
      <c r="J1629" s="10">
        <v>202</v>
      </c>
      <c r="K1629" s="10">
        <v>2</v>
      </c>
      <c r="L1629" s="10">
        <v>46</v>
      </c>
      <c r="M1629" s="10">
        <v>3</v>
      </c>
      <c r="N1629" s="10">
        <v>2</v>
      </c>
      <c r="O1629">
        <v>2</v>
      </c>
      <c r="P1629">
        <v>4</v>
      </c>
      <c r="Q1629">
        <v>2</v>
      </c>
      <c r="R1629">
        <v>5</v>
      </c>
      <c r="S1629">
        <v>7</v>
      </c>
      <c r="T1629" t="s">
        <v>127</v>
      </c>
    </row>
    <row r="1630" spans="1:20" x14ac:dyDescent="0.3">
      <c r="A1630">
        <v>8146</v>
      </c>
      <c r="B1630">
        <v>1976</v>
      </c>
      <c r="C1630" t="s">
        <v>41</v>
      </c>
      <c r="D1630" t="s">
        <v>35</v>
      </c>
      <c r="E1630" s="2">
        <v>46106</v>
      </c>
      <c r="F1630">
        <v>1</v>
      </c>
      <c r="G1630">
        <v>1</v>
      </c>
      <c r="H1630" s="3">
        <v>41770</v>
      </c>
      <c r="I1630">
        <v>84</v>
      </c>
      <c r="J1630" s="10">
        <v>30</v>
      </c>
      <c r="K1630" s="10">
        <v>0</v>
      </c>
      <c r="L1630" s="10">
        <v>8</v>
      </c>
      <c r="M1630" s="10">
        <v>2</v>
      </c>
      <c r="N1630" s="10">
        <v>0</v>
      </c>
      <c r="O1630">
        <v>1</v>
      </c>
      <c r="P1630">
        <v>1</v>
      </c>
      <c r="Q1630">
        <v>1</v>
      </c>
      <c r="R1630">
        <v>2</v>
      </c>
      <c r="S1630">
        <v>6</v>
      </c>
      <c r="T1630" t="s">
        <v>125</v>
      </c>
    </row>
    <row r="1631" spans="1:20" x14ac:dyDescent="0.3">
      <c r="A1631">
        <v>8147</v>
      </c>
      <c r="B1631">
        <v>1960</v>
      </c>
      <c r="C1631" t="s">
        <v>28</v>
      </c>
      <c r="D1631" t="s">
        <v>33</v>
      </c>
      <c r="E1631" s="2">
        <v>31454</v>
      </c>
      <c r="F1631">
        <v>1</v>
      </c>
      <c r="G1631">
        <v>1</v>
      </c>
      <c r="H1631" s="3">
        <v>41461</v>
      </c>
      <c r="I1631">
        <v>40</v>
      </c>
      <c r="J1631" s="10">
        <v>28</v>
      </c>
      <c r="K1631" s="10">
        <v>0</v>
      </c>
      <c r="L1631" s="10">
        <v>11</v>
      </c>
      <c r="M1631" s="10">
        <v>0</v>
      </c>
      <c r="N1631" s="10">
        <v>0</v>
      </c>
      <c r="O1631">
        <v>3</v>
      </c>
      <c r="P1631">
        <v>2</v>
      </c>
      <c r="Q1631">
        <v>0</v>
      </c>
      <c r="R1631">
        <v>3</v>
      </c>
      <c r="S1631">
        <v>8</v>
      </c>
      <c r="T1631" t="s">
        <v>127</v>
      </c>
    </row>
    <row r="1632" spans="1:20" x14ac:dyDescent="0.3">
      <c r="A1632">
        <v>8148</v>
      </c>
      <c r="B1632">
        <v>1956</v>
      </c>
      <c r="C1632" t="s">
        <v>41</v>
      </c>
      <c r="D1632" t="s">
        <v>35</v>
      </c>
      <c r="E1632" s="2">
        <v>50898</v>
      </c>
      <c r="F1632">
        <v>1</v>
      </c>
      <c r="G1632">
        <v>1</v>
      </c>
      <c r="H1632" s="3">
        <v>41282</v>
      </c>
      <c r="I1632">
        <v>88</v>
      </c>
      <c r="J1632" s="10">
        <v>285</v>
      </c>
      <c r="K1632" s="10">
        <v>28</v>
      </c>
      <c r="L1632" s="10">
        <v>242</v>
      </c>
      <c r="M1632" s="10">
        <v>55</v>
      </c>
      <c r="N1632" s="10">
        <v>114</v>
      </c>
      <c r="O1632">
        <v>13</v>
      </c>
      <c r="P1632">
        <v>6</v>
      </c>
      <c r="Q1632">
        <v>2</v>
      </c>
      <c r="R1632">
        <v>12</v>
      </c>
      <c r="S1632">
        <v>5</v>
      </c>
      <c r="T1632" t="s">
        <v>125</v>
      </c>
    </row>
    <row r="1633" spans="1:20" x14ac:dyDescent="0.3">
      <c r="A1633">
        <v>8151</v>
      </c>
      <c r="B1633">
        <v>1990</v>
      </c>
      <c r="C1633" t="s">
        <v>44</v>
      </c>
      <c r="D1633" t="s">
        <v>33</v>
      </c>
      <c r="E1633" s="2">
        <v>24279</v>
      </c>
      <c r="F1633">
        <v>0</v>
      </c>
      <c r="G1633">
        <v>0</v>
      </c>
      <c r="H1633" s="3">
        <v>41272</v>
      </c>
      <c r="I1633">
        <v>6</v>
      </c>
      <c r="J1633" s="10">
        <v>16</v>
      </c>
      <c r="K1633" s="10">
        <v>36</v>
      </c>
      <c r="L1633" s="10">
        <v>21</v>
      </c>
      <c r="M1633" s="10">
        <v>20</v>
      </c>
      <c r="N1633" s="10">
        <v>62</v>
      </c>
      <c r="O1633">
        <v>1</v>
      </c>
      <c r="P1633">
        <v>4</v>
      </c>
      <c r="Q1633">
        <v>1</v>
      </c>
      <c r="R1633">
        <v>3</v>
      </c>
      <c r="S1633">
        <v>8</v>
      </c>
      <c r="T1633" t="s">
        <v>127</v>
      </c>
    </row>
    <row r="1634" spans="1:20" x14ac:dyDescent="0.3">
      <c r="A1634">
        <v>8159</v>
      </c>
      <c r="B1634">
        <v>1968</v>
      </c>
      <c r="C1634" t="s">
        <v>28</v>
      </c>
      <c r="D1634" t="s">
        <v>33</v>
      </c>
      <c r="E1634" s="2">
        <v>51287</v>
      </c>
      <c r="F1634">
        <v>1</v>
      </c>
      <c r="G1634">
        <v>1</v>
      </c>
      <c r="H1634" s="3">
        <v>41730</v>
      </c>
      <c r="I1634">
        <v>10</v>
      </c>
      <c r="J1634" s="10">
        <v>117</v>
      </c>
      <c r="K1634" s="10">
        <v>0</v>
      </c>
      <c r="L1634" s="10">
        <v>22</v>
      </c>
      <c r="M1634" s="10">
        <v>13</v>
      </c>
      <c r="N1634" s="10">
        <v>0</v>
      </c>
      <c r="O1634">
        <v>3</v>
      </c>
      <c r="P1634">
        <v>4</v>
      </c>
      <c r="Q1634">
        <v>1</v>
      </c>
      <c r="R1634">
        <v>3</v>
      </c>
      <c r="S1634">
        <v>7</v>
      </c>
      <c r="T1634" t="s">
        <v>127</v>
      </c>
    </row>
    <row r="1635" spans="1:20" x14ac:dyDescent="0.3">
      <c r="A1635">
        <v>8162</v>
      </c>
      <c r="B1635">
        <v>1956</v>
      </c>
      <c r="C1635" t="s">
        <v>41</v>
      </c>
      <c r="D1635" t="s">
        <v>35</v>
      </c>
      <c r="E1635" s="2">
        <v>14661</v>
      </c>
      <c r="F1635">
        <v>0</v>
      </c>
      <c r="G1635">
        <v>0</v>
      </c>
      <c r="H1635" s="3">
        <v>41275</v>
      </c>
      <c r="I1635">
        <v>88</v>
      </c>
      <c r="J1635" s="10">
        <v>4</v>
      </c>
      <c r="K1635" s="10">
        <v>1</v>
      </c>
      <c r="L1635" s="10">
        <v>11</v>
      </c>
      <c r="M1635" s="10">
        <v>6</v>
      </c>
      <c r="N1635" s="10">
        <v>2</v>
      </c>
      <c r="O1635">
        <v>1</v>
      </c>
      <c r="P1635">
        <v>1</v>
      </c>
      <c r="Q1635">
        <v>0</v>
      </c>
      <c r="R1635">
        <v>3</v>
      </c>
      <c r="S1635">
        <v>6</v>
      </c>
      <c r="T1635" t="s">
        <v>127</v>
      </c>
    </row>
    <row r="1636" spans="1:20" x14ac:dyDescent="0.3">
      <c r="A1636">
        <v>8164</v>
      </c>
      <c r="B1636">
        <v>1978</v>
      </c>
      <c r="C1636" t="s">
        <v>37</v>
      </c>
      <c r="D1636" t="s">
        <v>33</v>
      </c>
      <c r="E1636" s="2">
        <v>82170</v>
      </c>
      <c r="F1636">
        <v>0</v>
      </c>
      <c r="G1636">
        <v>0</v>
      </c>
      <c r="H1636" s="3">
        <v>41603</v>
      </c>
      <c r="I1636">
        <v>13</v>
      </c>
      <c r="J1636" s="10">
        <v>1023</v>
      </c>
      <c r="K1636" s="10">
        <v>93</v>
      </c>
      <c r="L1636" s="10">
        <v>651</v>
      </c>
      <c r="M1636" s="10">
        <v>49</v>
      </c>
      <c r="N1636" s="10">
        <v>55</v>
      </c>
      <c r="O1636">
        <v>1</v>
      </c>
      <c r="P1636">
        <v>5</v>
      </c>
      <c r="Q1636">
        <v>6</v>
      </c>
      <c r="R1636">
        <v>7</v>
      </c>
      <c r="S1636">
        <v>2</v>
      </c>
      <c r="T1636" t="s">
        <v>125</v>
      </c>
    </row>
    <row r="1637" spans="1:20" x14ac:dyDescent="0.3">
      <c r="A1637">
        <v>8175</v>
      </c>
      <c r="B1637">
        <v>1992</v>
      </c>
      <c r="C1637" t="s">
        <v>28</v>
      </c>
      <c r="D1637" t="s">
        <v>33</v>
      </c>
      <c r="E1637" s="2">
        <v>34935</v>
      </c>
      <c r="F1637">
        <v>0</v>
      </c>
      <c r="G1637">
        <v>0</v>
      </c>
      <c r="H1637" s="3">
        <v>41446</v>
      </c>
      <c r="I1637">
        <v>71</v>
      </c>
      <c r="J1637" s="10">
        <v>34</v>
      </c>
      <c r="K1637" s="10">
        <v>4</v>
      </c>
      <c r="L1637" s="10">
        <v>66</v>
      </c>
      <c r="M1637" s="10">
        <v>3</v>
      </c>
      <c r="N1637" s="10">
        <v>10</v>
      </c>
      <c r="O1637">
        <v>1</v>
      </c>
      <c r="P1637">
        <v>2</v>
      </c>
      <c r="Q1637">
        <v>1</v>
      </c>
      <c r="R1637">
        <v>4</v>
      </c>
      <c r="S1637">
        <v>7</v>
      </c>
      <c r="T1637" t="s">
        <v>125</v>
      </c>
    </row>
    <row r="1638" spans="1:20" x14ac:dyDescent="0.3">
      <c r="A1638">
        <v>8180</v>
      </c>
      <c r="B1638">
        <v>1952</v>
      </c>
      <c r="C1638" t="s">
        <v>41</v>
      </c>
      <c r="D1638" t="s">
        <v>29</v>
      </c>
      <c r="E1638" s="2">
        <v>59354</v>
      </c>
      <c r="F1638">
        <v>1</v>
      </c>
      <c r="G1638">
        <v>1</v>
      </c>
      <c r="H1638" s="3">
        <v>41593</v>
      </c>
      <c r="I1638">
        <v>53</v>
      </c>
      <c r="J1638" s="10">
        <v>233</v>
      </c>
      <c r="K1638" s="10">
        <v>2</v>
      </c>
      <c r="L1638" s="10">
        <v>53</v>
      </c>
      <c r="M1638" s="10">
        <v>3</v>
      </c>
      <c r="N1638" s="10">
        <v>5</v>
      </c>
      <c r="O1638">
        <v>3</v>
      </c>
      <c r="P1638">
        <v>6</v>
      </c>
      <c r="Q1638">
        <v>1</v>
      </c>
      <c r="R1638">
        <v>5</v>
      </c>
      <c r="S1638">
        <v>6</v>
      </c>
      <c r="T1638" t="s">
        <v>130</v>
      </c>
    </row>
    <row r="1639" spans="1:20" x14ac:dyDescent="0.3">
      <c r="A1639">
        <v>8181</v>
      </c>
      <c r="B1639">
        <v>1978</v>
      </c>
      <c r="C1639" t="s">
        <v>133</v>
      </c>
      <c r="D1639" t="s">
        <v>31</v>
      </c>
      <c r="E1639" s="2">
        <v>38593</v>
      </c>
      <c r="F1639">
        <v>1</v>
      </c>
      <c r="G1639">
        <v>0</v>
      </c>
      <c r="H1639" s="3">
        <v>41530</v>
      </c>
      <c r="I1639">
        <v>42</v>
      </c>
      <c r="J1639" s="10">
        <v>51</v>
      </c>
      <c r="K1639" s="10">
        <v>12</v>
      </c>
      <c r="L1639" s="10">
        <v>49</v>
      </c>
      <c r="M1639" s="10">
        <v>17</v>
      </c>
      <c r="N1639" s="10">
        <v>24</v>
      </c>
      <c r="O1639">
        <v>3</v>
      </c>
      <c r="P1639">
        <v>4</v>
      </c>
      <c r="Q1639">
        <v>1</v>
      </c>
      <c r="R1639">
        <v>3</v>
      </c>
      <c r="S1639">
        <v>8</v>
      </c>
      <c r="T1639" t="s">
        <v>127</v>
      </c>
    </row>
    <row r="1640" spans="1:20" x14ac:dyDescent="0.3">
      <c r="A1640">
        <v>8182</v>
      </c>
      <c r="B1640">
        <v>1984</v>
      </c>
      <c r="C1640" t="s">
        <v>28</v>
      </c>
      <c r="D1640" t="s">
        <v>33</v>
      </c>
      <c r="E1640" s="2">
        <v>23228</v>
      </c>
      <c r="F1640">
        <v>1</v>
      </c>
      <c r="G1640">
        <v>0</v>
      </c>
      <c r="H1640" s="3">
        <v>41644</v>
      </c>
      <c r="I1640">
        <v>91</v>
      </c>
      <c r="J1640" s="10">
        <v>53</v>
      </c>
      <c r="K1640" s="10">
        <v>3</v>
      </c>
      <c r="L1640" s="10">
        <v>49</v>
      </c>
      <c r="M1640" s="10">
        <v>7</v>
      </c>
      <c r="N1640" s="10">
        <v>4</v>
      </c>
      <c r="O1640">
        <v>4</v>
      </c>
      <c r="P1640">
        <v>3</v>
      </c>
      <c r="Q1640">
        <v>0</v>
      </c>
      <c r="R1640">
        <v>4</v>
      </c>
      <c r="S1640">
        <v>8</v>
      </c>
      <c r="T1640" t="s">
        <v>126</v>
      </c>
    </row>
    <row r="1641" spans="1:20" x14ac:dyDescent="0.3">
      <c r="A1641">
        <v>8204</v>
      </c>
      <c r="B1641">
        <v>1971</v>
      </c>
      <c r="C1641" t="s">
        <v>133</v>
      </c>
      <c r="D1641" t="s">
        <v>33</v>
      </c>
      <c r="E1641" s="2">
        <v>78041</v>
      </c>
      <c r="F1641">
        <v>0</v>
      </c>
      <c r="G1641">
        <v>0</v>
      </c>
      <c r="H1641" s="3">
        <v>41259</v>
      </c>
      <c r="I1641">
        <v>93</v>
      </c>
      <c r="J1641" s="10">
        <v>482</v>
      </c>
      <c r="K1641" s="10">
        <v>35</v>
      </c>
      <c r="L1641" s="10">
        <v>553</v>
      </c>
      <c r="M1641" s="10">
        <v>72</v>
      </c>
      <c r="N1641" s="10">
        <v>160</v>
      </c>
      <c r="O1641">
        <v>1</v>
      </c>
      <c r="P1641">
        <v>4</v>
      </c>
      <c r="Q1641">
        <v>4</v>
      </c>
      <c r="R1641">
        <v>9</v>
      </c>
      <c r="S1641">
        <v>2</v>
      </c>
      <c r="T1641" t="s">
        <v>129</v>
      </c>
    </row>
    <row r="1642" spans="1:20" x14ac:dyDescent="0.3">
      <c r="A1642">
        <v>8207</v>
      </c>
      <c r="B1642">
        <v>1957</v>
      </c>
      <c r="C1642" t="s">
        <v>133</v>
      </c>
      <c r="D1642" t="s">
        <v>33</v>
      </c>
      <c r="E1642" s="2">
        <v>53233</v>
      </c>
      <c r="F1642">
        <v>0</v>
      </c>
      <c r="G1642">
        <v>1</v>
      </c>
      <c r="H1642" s="3">
        <v>41716</v>
      </c>
      <c r="I1642">
        <v>18</v>
      </c>
      <c r="J1642" s="10">
        <v>28</v>
      </c>
      <c r="K1642" s="10">
        <v>0</v>
      </c>
      <c r="L1642" s="10">
        <v>9</v>
      </c>
      <c r="M1642" s="10">
        <v>3</v>
      </c>
      <c r="N1642" s="10">
        <v>0</v>
      </c>
      <c r="O1642">
        <v>1</v>
      </c>
      <c r="P1642">
        <v>1</v>
      </c>
      <c r="Q1642">
        <v>0</v>
      </c>
      <c r="R1642">
        <v>3</v>
      </c>
      <c r="S1642">
        <v>4</v>
      </c>
      <c r="T1642" t="s">
        <v>126</v>
      </c>
    </row>
    <row r="1643" spans="1:20" x14ac:dyDescent="0.3">
      <c r="A1643">
        <v>8210</v>
      </c>
      <c r="B1643">
        <v>1975</v>
      </c>
      <c r="C1643" t="s">
        <v>41</v>
      </c>
      <c r="D1643" t="s">
        <v>33</v>
      </c>
      <c r="E1643" s="2">
        <v>54730</v>
      </c>
      <c r="F1643">
        <v>0</v>
      </c>
      <c r="G1643">
        <v>1</v>
      </c>
      <c r="H1643" s="3">
        <v>41501</v>
      </c>
      <c r="I1643">
        <v>64</v>
      </c>
      <c r="J1643" s="10">
        <v>318</v>
      </c>
      <c r="K1643" s="10">
        <v>3</v>
      </c>
      <c r="L1643" s="10">
        <v>17</v>
      </c>
      <c r="M1643" s="10">
        <v>4</v>
      </c>
      <c r="N1643" s="10">
        <v>7</v>
      </c>
      <c r="O1643">
        <v>5</v>
      </c>
      <c r="P1643">
        <v>4</v>
      </c>
      <c r="Q1643">
        <v>1</v>
      </c>
      <c r="R1643">
        <v>8</v>
      </c>
      <c r="S1643">
        <v>4</v>
      </c>
      <c r="T1643" t="s">
        <v>127</v>
      </c>
    </row>
    <row r="1644" spans="1:20" x14ac:dyDescent="0.3">
      <c r="A1644">
        <v>8212</v>
      </c>
      <c r="B1644">
        <v>1971</v>
      </c>
      <c r="C1644" t="s">
        <v>41</v>
      </c>
      <c r="D1644" t="s">
        <v>33</v>
      </c>
      <c r="E1644" s="2">
        <v>39791</v>
      </c>
      <c r="F1644">
        <v>0</v>
      </c>
      <c r="G1644">
        <v>1</v>
      </c>
      <c r="H1644" s="3">
        <v>41361</v>
      </c>
      <c r="I1644">
        <v>89</v>
      </c>
      <c r="J1644" s="10">
        <v>85</v>
      </c>
      <c r="K1644" s="10">
        <v>15</v>
      </c>
      <c r="L1644" s="10">
        <v>27</v>
      </c>
      <c r="M1644" s="10">
        <v>13</v>
      </c>
      <c r="N1644" s="10">
        <v>13</v>
      </c>
      <c r="O1644">
        <v>2</v>
      </c>
      <c r="P1644">
        <v>3</v>
      </c>
      <c r="Q1644">
        <v>1</v>
      </c>
      <c r="R1644">
        <v>4</v>
      </c>
      <c r="S1644">
        <v>7</v>
      </c>
      <c r="T1644" t="s">
        <v>127</v>
      </c>
    </row>
    <row r="1645" spans="1:20" x14ac:dyDescent="0.3">
      <c r="A1645">
        <v>8213</v>
      </c>
      <c r="B1645">
        <v>1980</v>
      </c>
      <c r="C1645" t="s">
        <v>133</v>
      </c>
      <c r="D1645" t="s">
        <v>35</v>
      </c>
      <c r="E1645" s="2">
        <v>14515</v>
      </c>
      <c r="F1645">
        <v>1</v>
      </c>
      <c r="G1645">
        <v>0</v>
      </c>
      <c r="H1645" s="3">
        <v>41222</v>
      </c>
      <c r="I1645">
        <v>71</v>
      </c>
      <c r="J1645" s="10">
        <v>6</v>
      </c>
      <c r="K1645" s="10">
        <v>4</v>
      </c>
      <c r="L1645" s="10">
        <v>9</v>
      </c>
      <c r="M1645" s="10">
        <v>6</v>
      </c>
      <c r="N1645" s="10">
        <v>36</v>
      </c>
      <c r="O1645">
        <v>4</v>
      </c>
      <c r="P1645">
        <v>2</v>
      </c>
      <c r="Q1645">
        <v>2</v>
      </c>
      <c r="R1645">
        <v>3</v>
      </c>
      <c r="S1645">
        <v>7</v>
      </c>
      <c r="T1645" t="s">
        <v>127</v>
      </c>
    </row>
    <row r="1646" spans="1:20" x14ac:dyDescent="0.3">
      <c r="A1646">
        <v>8216</v>
      </c>
      <c r="B1646">
        <v>1972</v>
      </c>
      <c r="C1646" t="s">
        <v>41</v>
      </c>
      <c r="D1646" t="s">
        <v>33</v>
      </c>
      <c r="E1646" s="2">
        <v>53761</v>
      </c>
      <c r="F1646">
        <v>1</v>
      </c>
      <c r="G1646">
        <v>1</v>
      </c>
      <c r="H1646" s="3">
        <v>41558</v>
      </c>
      <c r="I1646">
        <v>7</v>
      </c>
      <c r="J1646" s="10">
        <v>158</v>
      </c>
      <c r="K1646" s="10">
        <v>0</v>
      </c>
      <c r="L1646" s="10">
        <v>76</v>
      </c>
      <c r="M1646" s="10">
        <v>13</v>
      </c>
      <c r="N1646" s="10">
        <v>7</v>
      </c>
      <c r="O1646">
        <v>6</v>
      </c>
      <c r="P1646">
        <v>4</v>
      </c>
      <c r="Q1646">
        <v>4</v>
      </c>
      <c r="R1646">
        <v>3</v>
      </c>
      <c r="S1646">
        <v>5</v>
      </c>
      <c r="T1646" t="s">
        <v>131</v>
      </c>
    </row>
    <row r="1647" spans="1:20" x14ac:dyDescent="0.3">
      <c r="A1647">
        <v>8230</v>
      </c>
      <c r="B1647">
        <v>1980</v>
      </c>
      <c r="C1647" t="s">
        <v>28</v>
      </c>
      <c r="D1647" t="s">
        <v>33</v>
      </c>
      <c r="E1647" s="2">
        <v>33228</v>
      </c>
      <c r="F1647">
        <v>1</v>
      </c>
      <c r="G1647">
        <v>0</v>
      </c>
      <c r="H1647" s="3">
        <v>41662</v>
      </c>
      <c r="I1647">
        <v>28</v>
      </c>
      <c r="J1647" s="10">
        <v>22</v>
      </c>
      <c r="K1647" s="10">
        <v>2</v>
      </c>
      <c r="L1647" s="10">
        <v>31</v>
      </c>
      <c r="M1647" s="10">
        <v>7</v>
      </c>
      <c r="N1647" s="10">
        <v>4</v>
      </c>
      <c r="O1647">
        <v>1</v>
      </c>
      <c r="P1647">
        <v>2</v>
      </c>
      <c r="Q1647">
        <v>0</v>
      </c>
      <c r="R1647">
        <v>3</v>
      </c>
      <c r="S1647">
        <v>7</v>
      </c>
      <c r="T1647" t="s">
        <v>127</v>
      </c>
    </row>
    <row r="1648" spans="1:20" x14ac:dyDescent="0.3">
      <c r="A1648">
        <v>8233</v>
      </c>
      <c r="B1648">
        <v>1950</v>
      </c>
      <c r="C1648" t="s">
        <v>41</v>
      </c>
      <c r="D1648" t="s">
        <v>42</v>
      </c>
      <c r="E1648" s="2">
        <v>64866</v>
      </c>
      <c r="F1648">
        <v>0</v>
      </c>
      <c r="G1648">
        <v>1</v>
      </c>
      <c r="H1648" s="3">
        <v>41665</v>
      </c>
      <c r="I1648">
        <v>9</v>
      </c>
      <c r="J1648" s="10">
        <v>508</v>
      </c>
      <c r="K1648" s="10">
        <v>5</v>
      </c>
      <c r="L1648" s="10">
        <v>21</v>
      </c>
      <c r="M1648" s="10">
        <v>7</v>
      </c>
      <c r="N1648" s="10">
        <v>5</v>
      </c>
      <c r="O1648">
        <v>4</v>
      </c>
      <c r="P1648">
        <v>7</v>
      </c>
      <c r="Q1648">
        <v>3</v>
      </c>
      <c r="R1648">
        <v>7</v>
      </c>
      <c r="S1648">
        <v>5</v>
      </c>
      <c r="T1648" t="s">
        <v>126</v>
      </c>
    </row>
    <row r="1649" spans="1:20" x14ac:dyDescent="0.3">
      <c r="A1649">
        <v>8234</v>
      </c>
      <c r="B1649">
        <v>1973</v>
      </c>
      <c r="C1649" t="s">
        <v>44</v>
      </c>
      <c r="D1649" t="s">
        <v>35</v>
      </c>
      <c r="E1649" s="2">
        <v>27190</v>
      </c>
      <c r="F1649">
        <v>1</v>
      </c>
      <c r="G1649">
        <v>0</v>
      </c>
      <c r="H1649" s="3">
        <v>41501</v>
      </c>
      <c r="I1649">
        <v>13</v>
      </c>
      <c r="J1649" s="10">
        <v>1</v>
      </c>
      <c r="K1649" s="10">
        <v>6</v>
      </c>
      <c r="L1649" s="10">
        <v>7</v>
      </c>
      <c r="M1649" s="10">
        <v>0</v>
      </c>
      <c r="N1649" s="10">
        <v>1</v>
      </c>
      <c r="O1649">
        <v>1</v>
      </c>
      <c r="P1649">
        <v>1</v>
      </c>
      <c r="Q1649">
        <v>0</v>
      </c>
      <c r="R1649">
        <v>2</v>
      </c>
      <c r="S1649">
        <v>8</v>
      </c>
      <c r="T1649" t="s">
        <v>127</v>
      </c>
    </row>
    <row r="1650" spans="1:20" x14ac:dyDescent="0.3">
      <c r="A1650">
        <v>8235</v>
      </c>
      <c r="B1650">
        <v>1956</v>
      </c>
      <c r="C1650" t="s">
        <v>41</v>
      </c>
      <c r="D1650" t="s">
        <v>35</v>
      </c>
      <c r="E1650" s="2">
        <v>69245</v>
      </c>
      <c r="F1650">
        <v>0</v>
      </c>
      <c r="G1650">
        <v>1</v>
      </c>
      <c r="H1650" s="3">
        <v>41663</v>
      </c>
      <c r="I1650">
        <v>8</v>
      </c>
      <c r="J1650" s="10">
        <v>428</v>
      </c>
      <c r="K1650" s="10">
        <v>30</v>
      </c>
      <c r="L1650" s="10">
        <v>214</v>
      </c>
      <c r="M1650" s="10">
        <v>80</v>
      </c>
      <c r="N1650" s="10">
        <v>30</v>
      </c>
      <c r="O1650">
        <v>2</v>
      </c>
      <c r="P1650">
        <v>6</v>
      </c>
      <c r="Q1650">
        <v>5</v>
      </c>
      <c r="R1650">
        <v>10</v>
      </c>
      <c r="S1650">
        <v>3</v>
      </c>
      <c r="T1650" t="s">
        <v>125</v>
      </c>
    </row>
    <row r="1651" spans="1:20" x14ac:dyDescent="0.3">
      <c r="A1651">
        <v>8254</v>
      </c>
      <c r="B1651">
        <v>1974</v>
      </c>
      <c r="C1651" t="s">
        <v>37</v>
      </c>
      <c r="D1651" t="s">
        <v>33</v>
      </c>
      <c r="E1651" s="2">
        <v>34596</v>
      </c>
      <c r="F1651">
        <v>1</v>
      </c>
      <c r="G1651">
        <v>0</v>
      </c>
      <c r="H1651" s="3">
        <v>41377</v>
      </c>
      <c r="I1651">
        <v>48</v>
      </c>
      <c r="J1651" s="10">
        <v>14</v>
      </c>
      <c r="K1651" s="10">
        <v>0</v>
      </c>
      <c r="L1651" s="10">
        <v>2</v>
      </c>
      <c r="M1651" s="10">
        <v>0</v>
      </c>
      <c r="N1651" s="10">
        <v>0</v>
      </c>
      <c r="O1651">
        <v>1</v>
      </c>
      <c r="P1651">
        <v>1</v>
      </c>
      <c r="Q1651">
        <v>0</v>
      </c>
      <c r="R1651">
        <v>2</v>
      </c>
      <c r="S1651">
        <v>8</v>
      </c>
      <c r="T1651" t="s">
        <v>129</v>
      </c>
    </row>
    <row r="1652" spans="1:20" x14ac:dyDescent="0.3">
      <c r="A1652">
        <v>8268</v>
      </c>
      <c r="B1652">
        <v>1961</v>
      </c>
      <c r="C1652" t="s">
        <v>37</v>
      </c>
      <c r="D1652" t="s">
        <v>33</v>
      </c>
      <c r="E1652" s="2"/>
      <c r="F1652">
        <v>0</v>
      </c>
      <c r="G1652">
        <v>1</v>
      </c>
      <c r="H1652" s="3">
        <v>41466</v>
      </c>
      <c r="I1652">
        <v>23</v>
      </c>
      <c r="J1652" s="10">
        <v>352</v>
      </c>
      <c r="K1652" s="10">
        <v>0</v>
      </c>
      <c r="L1652" s="10">
        <v>27</v>
      </c>
      <c r="M1652" s="10">
        <v>10</v>
      </c>
      <c r="N1652" s="10">
        <v>0</v>
      </c>
      <c r="O1652">
        <v>3</v>
      </c>
      <c r="P1652">
        <v>6</v>
      </c>
      <c r="Q1652">
        <v>1</v>
      </c>
      <c r="R1652">
        <v>7</v>
      </c>
      <c r="S1652">
        <v>6</v>
      </c>
      <c r="T1652" t="s">
        <v>126</v>
      </c>
    </row>
    <row r="1653" spans="1:20" x14ac:dyDescent="0.3">
      <c r="A1653">
        <v>8275</v>
      </c>
      <c r="B1653">
        <v>1965</v>
      </c>
      <c r="C1653" t="s">
        <v>37</v>
      </c>
      <c r="D1653" t="s">
        <v>29</v>
      </c>
      <c r="E1653" s="2">
        <v>47025</v>
      </c>
      <c r="F1653">
        <v>1</v>
      </c>
      <c r="G1653">
        <v>1</v>
      </c>
      <c r="H1653" s="3">
        <v>41679</v>
      </c>
      <c r="I1653">
        <v>6</v>
      </c>
      <c r="J1653" s="10">
        <v>16</v>
      </c>
      <c r="K1653" s="10">
        <v>0</v>
      </c>
      <c r="L1653" s="10">
        <v>3</v>
      </c>
      <c r="M1653" s="10">
        <v>0</v>
      </c>
      <c r="N1653" s="10">
        <v>0</v>
      </c>
      <c r="O1653">
        <v>1</v>
      </c>
      <c r="P1653">
        <v>1</v>
      </c>
      <c r="Q1653">
        <v>0</v>
      </c>
      <c r="R1653">
        <v>2</v>
      </c>
      <c r="S1653">
        <v>7</v>
      </c>
      <c r="T1653" t="s">
        <v>127</v>
      </c>
    </row>
    <row r="1654" spans="1:20" x14ac:dyDescent="0.3">
      <c r="A1654">
        <v>8278</v>
      </c>
      <c r="B1654">
        <v>1990</v>
      </c>
      <c r="C1654" t="s">
        <v>37</v>
      </c>
      <c r="D1654" t="s">
        <v>33</v>
      </c>
      <c r="E1654" s="2">
        <v>74214</v>
      </c>
      <c r="F1654">
        <v>0</v>
      </c>
      <c r="G1654">
        <v>0</v>
      </c>
      <c r="H1654" s="3">
        <v>41147</v>
      </c>
      <c r="I1654">
        <v>3</v>
      </c>
      <c r="J1654" s="10">
        <v>863</v>
      </c>
      <c r="K1654" s="10">
        <v>83</v>
      </c>
      <c r="L1654" s="10">
        <v>547</v>
      </c>
      <c r="M1654" s="10">
        <v>86</v>
      </c>
      <c r="N1654" s="10">
        <v>99</v>
      </c>
      <c r="O1654">
        <v>1</v>
      </c>
      <c r="P1654">
        <v>8</v>
      </c>
      <c r="Q1654">
        <v>2</v>
      </c>
      <c r="R1654">
        <v>5</v>
      </c>
      <c r="S1654">
        <v>5</v>
      </c>
      <c r="T1654" t="s">
        <v>127</v>
      </c>
    </row>
    <row r="1655" spans="1:20" x14ac:dyDescent="0.3">
      <c r="A1655">
        <v>8286</v>
      </c>
      <c r="B1655">
        <v>1965</v>
      </c>
      <c r="C1655" t="s">
        <v>37</v>
      </c>
      <c r="D1655" t="s">
        <v>35</v>
      </c>
      <c r="E1655" s="2">
        <v>51717</v>
      </c>
      <c r="F1655">
        <v>0</v>
      </c>
      <c r="G1655">
        <v>1</v>
      </c>
      <c r="H1655" s="3">
        <v>41506</v>
      </c>
      <c r="I1655">
        <v>55</v>
      </c>
      <c r="J1655" s="10">
        <v>98</v>
      </c>
      <c r="K1655" s="10">
        <v>1</v>
      </c>
      <c r="L1655" s="10">
        <v>17</v>
      </c>
      <c r="M1655" s="10">
        <v>0</v>
      </c>
      <c r="N1655" s="10">
        <v>1</v>
      </c>
      <c r="O1655">
        <v>1</v>
      </c>
      <c r="P1655">
        <v>3</v>
      </c>
      <c r="Q1655">
        <v>0</v>
      </c>
      <c r="R1655">
        <v>4</v>
      </c>
      <c r="S1655">
        <v>7</v>
      </c>
      <c r="T1655" t="s">
        <v>125</v>
      </c>
    </row>
    <row r="1656" spans="1:20" x14ac:dyDescent="0.3">
      <c r="A1656">
        <v>8299</v>
      </c>
      <c r="B1656">
        <v>1989</v>
      </c>
      <c r="C1656" t="s">
        <v>37</v>
      </c>
      <c r="D1656" t="s">
        <v>31</v>
      </c>
      <c r="E1656" s="2">
        <v>33996</v>
      </c>
      <c r="F1656">
        <v>0</v>
      </c>
      <c r="G1656">
        <v>0</v>
      </c>
      <c r="H1656" s="3">
        <v>41528</v>
      </c>
      <c r="I1656">
        <v>46</v>
      </c>
      <c r="J1656" s="10">
        <v>40</v>
      </c>
      <c r="K1656" s="10">
        <v>2</v>
      </c>
      <c r="L1656" s="10">
        <v>15</v>
      </c>
      <c r="M1656" s="10">
        <v>8</v>
      </c>
      <c r="N1656" s="10">
        <v>0</v>
      </c>
      <c r="O1656">
        <v>1</v>
      </c>
      <c r="P1656">
        <v>1</v>
      </c>
      <c r="Q1656">
        <v>1</v>
      </c>
      <c r="R1656">
        <v>3</v>
      </c>
      <c r="S1656">
        <v>4</v>
      </c>
      <c r="T1656" t="s">
        <v>125</v>
      </c>
    </row>
    <row r="1657" spans="1:20" x14ac:dyDescent="0.3">
      <c r="A1657">
        <v>8310</v>
      </c>
      <c r="B1657">
        <v>1964</v>
      </c>
      <c r="C1657" t="s">
        <v>28</v>
      </c>
      <c r="D1657" t="s">
        <v>35</v>
      </c>
      <c r="E1657" s="2">
        <v>68142</v>
      </c>
      <c r="F1657">
        <v>0</v>
      </c>
      <c r="G1657">
        <v>1</v>
      </c>
      <c r="H1657" s="3">
        <v>41150</v>
      </c>
      <c r="I1657">
        <v>96</v>
      </c>
      <c r="J1657" s="10">
        <v>897</v>
      </c>
      <c r="K1657" s="10">
        <v>126</v>
      </c>
      <c r="L1657" s="10">
        <v>196</v>
      </c>
      <c r="M1657" s="10">
        <v>91</v>
      </c>
      <c r="N1657" s="10">
        <v>112</v>
      </c>
      <c r="O1657">
        <v>3</v>
      </c>
      <c r="P1657">
        <v>10</v>
      </c>
      <c r="Q1657">
        <v>4</v>
      </c>
      <c r="R1657">
        <v>7</v>
      </c>
      <c r="S1657">
        <v>6</v>
      </c>
      <c r="T1657" t="s">
        <v>127</v>
      </c>
    </row>
    <row r="1658" spans="1:20" x14ac:dyDescent="0.3">
      <c r="A1658">
        <v>8312</v>
      </c>
      <c r="B1658">
        <v>1961</v>
      </c>
      <c r="C1658" t="s">
        <v>44</v>
      </c>
      <c r="D1658" t="s">
        <v>33</v>
      </c>
      <c r="E1658" s="2">
        <v>28249</v>
      </c>
      <c r="F1658">
        <v>0</v>
      </c>
      <c r="G1658">
        <v>0</v>
      </c>
      <c r="H1658" s="3">
        <v>41805</v>
      </c>
      <c r="I1658">
        <v>80</v>
      </c>
      <c r="J1658" s="10">
        <v>1</v>
      </c>
      <c r="K1658" s="10">
        <v>9</v>
      </c>
      <c r="L1658" s="10">
        <v>7</v>
      </c>
      <c r="M1658" s="10">
        <v>2</v>
      </c>
      <c r="N1658" s="10">
        <v>14</v>
      </c>
      <c r="O1658">
        <v>1</v>
      </c>
      <c r="P1658">
        <v>2</v>
      </c>
      <c r="Q1658">
        <v>0</v>
      </c>
      <c r="R1658">
        <v>3</v>
      </c>
      <c r="S1658">
        <v>6</v>
      </c>
      <c r="T1658" t="s">
        <v>127</v>
      </c>
    </row>
    <row r="1659" spans="1:20" x14ac:dyDescent="0.3">
      <c r="A1659">
        <v>8314</v>
      </c>
      <c r="B1659">
        <v>1982</v>
      </c>
      <c r="C1659" t="s">
        <v>28</v>
      </c>
      <c r="D1659" t="s">
        <v>33</v>
      </c>
      <c r="E1659" s="2">
        <v>79908</v>
      </c>
      <c r="F1659">
        <v>0</v>
      </c>
      <c r="G1659">
        <v>0</v>
      </c>
      <c r="H1659" s="3">
        <v>41369</v>
      </c>
      <c r="I1659">
        <v>30</v>
      </c>
      <c r="J1659" s="10">
        <v>557</v>
      </c>
      <c r="K1659" s="10">
        <v>129</v>
      </c>
      <c r="L1659" s="10">
        <v>761</v>
      </c>
      <c r="M1659" s="10">
        <v>29</v>
      </c>
      <c r="N1659" s="10">
        <v>185</v>
      </c>
      <c r="O1659">
        <v>1</v>
      </c>
      <c r="P1659">
        <v>5</v>
      </c>
      <c r="Q1659">
        <v>6</v>
      </c>
      <c r="R1659">
        <v>7</v>
      </c>
      <c r="S1659">
        <v>2</v>
      </c>
      <c r="T1659" t="s">
        <v>127</v>
      </c>
    </row>
    <row r="1660" spans="1:20" x14ac:dyDescent="0.3">
      <c r="A1660">
        <v>8315</v>
      </c>
      <c r="B1660">
        <v>1995</v>
      </c>
      <c r="C1660" t="s">
        <v>28</v>
      </c>
      <c r="D1660" t="s">
        <v>31</v>
      </c>
      <c r="E1660" s="2">
        <v>34824</v>
      </c>
      <c r="F1660">
        <v>0</v>
      </c>
      <c r="G1660">
        <v>0</v>
      </c>
      <c r="H1660" s="3">
        <v>41724</v>
      </c>
      <c r="I1660">
        <v>65</v>
      </c>
      <c r="J1660" s="10">
        <v>4</v>
      </c>
      <c r="K1660" s="10">
        <v>2</v>
      </c>
      <c r="L1660" s="10">
        <v>11</v>
      </c>
      <c r="M1660" s="10">
        <v>2</v>
      </c>
      <c r="N1660" s="10">
        <v>0</v>
      </c>
      <c r="O1660">
        <v>1</v>
      </c>
      <c r="P1660">
        <v>1</v>
      </c>
      <c r="Q1660">
        <v>0</v>
      </c>
      <c r="R1660">
        <v>2</v>
      </c>
      <c r="S1660">
        <v>6</v>
      </c>
      <c r="T1660" t="s">
        <v>130</v>
      </c>
    </row>
    <row r="1661" spans="1:20" x14ac:dyDescent="0.3">
      <c r="A1661">
        <v>8318</v>
      </c>
      <c r="B1661">
        <v>1979</v>
      </c>
      <c r="C1661" t="s">
        <v>28</v>
      </c>
      <c r="D1661" t="s">
        <v>35</v>
      </c>
      <c r="E1661" s="2">
        <v>90300</v>
      </c>
      <c r="F1661">
        <v>0</v>
      </c>
      <c r="G1661">
        <v>0</v>
      </c>
      <c r="H1661" s="3">
        <v>41642</v>
      </c>
      <c r="I1661">
        <v>7</v>
      </c>
      <c r="J1661" s="10">
        <v>594</v>
      </c>
      <c r="K1661" s="10">
        <v>134</v>
      </c>
      <c r="L1661" s="10">
        <v>786</v>
      </c>
      <c r="M1661" s="10">
        <v>33</v>
      </c>
      <c r="N1661" s="10">
        <v>134</v>
      </c>
      <c r="O1661">
        <v>0</v>
      </c>
      <c r="P1661">
        <v>5</v>
      </c>
      <c r="Q1661">
        <v>6</v>
      </c>
      <c r="R1661">
        <v>8</v>
      </c>
      <c r="S1661">
        <v>1</v>
      </c>
      <c r="T1661" t="s">
        <v>127</v>
      </c>
    </row>
    <row r="1662" spans="1:20" x14ac:dyDescent="0.3">
      <c r="A1662">
        <v>8334</v>
      </c>
      <c r="B1662">
        <v>1971</v>
      </c>
      <c r="C1662" t="s">
        <v>41</v>
      </c>
      <c r="D1662" t="s">
        <v>31</v>
      </c>
      <c r="E1662" s="2">
        <v>33316</v>
      </c>
      <c r="F1662">
        <v>1</v>
      </c>
      <c r="G1662">
        <v>1</v>
      </c>
      <c r="H1662" s="3">
        <v>41551</v>
      </c>
      <c r="I1662">
        <v>34</v>
      </c>
      <c r="J1662" s="10">
        <v>79</v>
      </c>
      <c r="K1662" s="10">
        <v>1</v>
      </c>
      <c r="L1662" s="10">
        <v>31</v>
      </c>
      <c r="M1662" s="10">
        <v>4</v>
      </c>
      <c r="N1662" s="10">
        <v>4</v>
      </c>
      <c r="O1662">
        <v>3</v>
      </c>
      <c r="P1662">
        <v>2</v>
      </c>
      <c r="Q1662">
        <v>1</v>
      </c>
      <c r="R1662">
        <v>4</v>
      </c>
      <c r="S1662">
        <v>6</v>
      </c>
      <c r="T1662" t="s">
        <v>127</v>
      </c>
    </row>
    <row r="1663" spans="1:20" x14ac:dyDescent="0.3">
      <c r="A1663">
        <v>8341</v>
      </c>
      <c r="B1663">
        <v>1969</v>
      </c>
      <c r="C1663" t="s">
        <v>37</v>
      </c>
      <c r="D1663" t="s">
        <v>33</v>
      </c>
      <c r="E1663" s="2">
        <v>30396</v>
      </c>
      <c r="F1663">
        <v>1</v>
      </c>
      <c r="G1663">
        <v>0</v>
      </c>
      <c r="H1663" s="3">
        <v>41759</v>
      </c>
      <c r="I1663">
        <v>22</v>
      </c>
      <c r="J1663" s="10">
        <v>15</v>
      </c>
      <c r="K1663" s="10">
        <v>0</v>
      </c>
      <c r="L1663" s="10">
        <v>6</v>
      </c>
      <c r="M1663" s="10">
        <v>0</v>
      </c>
      <c r="N1663" s="10">
        <v>1</v>
      </c>
      <c r="O1663">
        <v>2</v>
      </c>
      <c r="P1663">
        <v>1</v>
      </c>
      <c r="Q1663">
        <v>1</v>
      </c>
      <c r="R1663">
        <v>2</v>
      </c>
      <c r="S1663">
        <v>7</v>
      </c>
      <c r="T1663" t="s">
        <v>127</v>
      </c>
    </row>
    <row r="1664" spans="1:20" x14ac:dyDescent="0.3">
      <c r="A1664">
        <v>8346</v>
      </c>
      <c r="B1664">
        <v>1974</v>
      </c>
      <c r="C1664" t="s">
        <v>28</v>
      </c>
      <c r="D1664" t="s">
        <v>31</v>
      </c>
      <c r="E1664" s="2">
        <v>32233</v>
      </c>
      <c r="F1664">
        <v>1</v>
      </c>
      <c r="G1664">
        <v>0</v>
      </c>
      <c r="H1664" s="3">
        <v>41140</v>
      </c>
      <c r="I1664">
        <v>26</v>
      </c>
      <c r="J1664" s="10">
        <v>138</v>
      </c>
      <c r="K1664" s="10">
        <v>15</v>
      </c>
      <c r="L1664" s="10">
        <v>35</v>
      </c>
      <c r="M1664" s="10">
        <v>25</v>
      </c>
      <c r="N1664" s="10">
        <v>11</v>
      </c>
      <c r="O1664">
        <v>2</v>
      </c>
      <c r="P1664">
        <v>6</v>
      </c>
      <c r="Q1664">
        <v>2</v>
      </c>
      <c r="R1664">
        <v>2</v>
      </c>
      <c r="S1664">
        <v>9</v>
      </c>
      <c r="T1664" t="s">
        <v>127</v>
      </c>
    </row>
    <row r="1665" spans="1:20" x14ac:dyDescent="0.3">
      <c r="A1665">
        <v>8360</v>
      </c>
      <c r="B1665">
        <v>1971</v>
      </c>
      <c r="C1665" t="s">
        <v>133</v>
      </c>
      <c r="D1665" t="s">
        <v>33</v>
      </c>
      <c r="E1665" s="2">
        <v>54690</v>
      </c>
      <c r="F1665">
        <v>1</v>
      </c>
      <c r="G1665">
        <v>1</v>
      </c>
      <c r="H1665" s="3">
        <v>41585</v>
      </c>
      <c r="I1665">
        <v>76</v>
      </c>
      <c r="J1665" s="10">
        <v>111</v>
      </c>
      <c r="K1665" s="10">
        <v>16</v>
      </c>
      <c r="L1665" s="10">
        <v>37</v>
      </c>
      <c r="M1665" s="10">
        <v>7</v>
      </c>
      <c r="N1665" s="10">
        <v>9</v>
      </c>
      <c r="O1665">
        <v>3</v>
      </c>
      <c r="P1665">
        <v>3</v>
      </c>
      <c r="Q1665">
        <v>1</v>
      </c>
      <c r="R1665">
        <v>5</v>
      </c>
      <c r="S1665">
        <v>3</v>
      </c>
      <c r="T1665" t="s">
        <v>127</v>
      </c>
    </row>
    <row r="1666" spans="1:20" x14ac:dyDescent="0.3">
      <c r="A1666">
        <v>8362</v>
      </c>
      <c r="B1666">
        <v>1982</v>
      </c>
      <c r="C1666" t="s">
        <v>37</v>
      </c>
      <c r="D1666" t="s">
        <v>33</v>
      </c>
      <c r="E1666" s="2">
        <v>84169</v>
      </c>
      <c r="F1666">
        <v>0</v>
      </c>
      <c r="G1666">
        <v>0</v>
      </c>
      <c r="H1666" s="3">
        <v>41493</v>
      </c>
      <c r="I1666">
        <v>9</v>
      </c>
      <c r="J1666" s="10">
        <v>1478</v>
      </c>
      <c r="K1666" s="10">
        <v>19</v>
      </c>
      <c r="L1666" s="10">
        <v>403</v>
      </c>
      <c r="M1666" s="10">
        <v>0</v>
      </c>
      <c r="N1666" s="10">
        <v>19</v>
      </c>
      <c r="O1666">
        <v>1</v>
      </c>
      <c r="P1666">
        <v>7</v>
      </c>
      <c r="Q1666">
        <v>6</v>
      </c>
      <c r="R1666">
        <v>6</v>
      </c>
      <c r="S1666">
        <v>3</v>
      </c>
      <c r="T1666" t="s">
        <v>125</v>
      </c>
    </row>
    <row r="1667" spans="1:20" x14ac:dyDescent="0.3">
      <c r="A1667">
        <v>8369</v>
      </c>
      <c r="B1667">
        <v>1987</v>
      </c>
      <c r="C1667" t="s">
        <v>28</v>
      </c>
      <c r="D1667" t="s">
        <v>35</v>
      </c>
      <c r="E1667" s="2">
        <v>18227</v>
      </c>
      <c r="F1667">
        <v>1</v>
      </c>
      <c r="G1667">
        <v>0</v>
      </c>
      <c r="H1667" s="3">
        <v>41221</v>
      </c>
      <c r="I1667">
        <v>21</v>
      </c>
      <c r="J1667" s="10">
        <v>1</v>
      </c>
      <c r="K1667" s="10">
        <v>2</v>
      </c>
      <c r="L1667" s="10">
        <v>7</v>
      </c>
      <c r="M1667" s="10">
        <v>4</v>
      </c>
      <c r="N1667" s="10">
        <v>3</v>
      </c>
      <c r="O1667">
        <v>1</v>
      </c>
      <c r="P1667">
        <v>0</v>
      </c>
      <c r="Q1667">
        <v>1</v>
      </c>
      <c r="R1667">
        <v>2</v>
      </c>
      <c r="S1667">
        <v>8</v>
      </c>
      <c r="T1667" t="s">
        <v>127</v>
      </c>
    </row>
    <row r="1668" spans="1:20" x14ac:dyDescent="0.3">
      <c r="A1668">
        <v>8370</v>
      </c>
      <c r="B1668">
        <v>1976</v>
      </c>
      <c r="C1668" t="s">
        <v>133</v>
      </c>
      <c r="D1668" t="s">
        <v>35</v>
      </c>
      <c r="E1668" s="2">
        <v>75484</v>
      </c>
      <c r="F1668">
        <v>0</v>
      </c>
      <c r="G1668">
        <v>1</v>
      </c>
      <c r="H1668" s="3">
        <v>41123</v>
      </c>
      <c r="I1668">
        <v>50</v>
      </c>
      <c r="J1668" s="10">
        <v>378</v>
      </c>
      <c r="K1668" s="10">
        <v>97</v>
      </c>
      <c r="L1668" s="10">
        <v>259</v>
      </c>
      <c r="M1668" s="10">
        <v>197</v>
      </c>
      <c r="N1668" s="10">
        <v>194</v>
      </c>
      <c r="O1668">
        <v>2</v>
      </c>
      <c r="P1668">
        <v>7</v>
      </c>
      <c r="Q1668">
        <v>3</v>
      </c>
      <c r="R1668">
        <v>6</v>
      </c>
      <c r="S1668">
        <v>4</v>
      </c>
      <c r="T1668" t="s">
        <v>126</v>
      </c>
    </row>
    <row r="1669" spans="1:20" x14ac:dyDescent="0.3">
      <c r="A1669">
        <v>8372</v>
      </c>
      <c r="B1669">
        <v>1974</v>
      </c>
      <c r="C1669" t="s">
        <v>28</v>
      </c>
      <c r="D1669" t="s">
        <v>33</v>
      </c>
      <c r="E1669" s="2">
        <v>34421</v>
      </c>
      <c r="F1669">
        <v>1</v>
      </c>
      <c r="G1669">
        <v>0</v>
      </c>
      <c r="H1669" s="3">
        <v>41456</v>
      </c>
      <c r="I1669">
        <v>81</v>
      </c>
      <c r="J1669" s="10">
        <v>3</v>
      </c>
      <c r="K1669" s="10">
        <v>3</v>
      </c>
      <c r="L1669" s="10">
        <v>7</v>
      </c>
      <c r="M1669" s="10">
        <v>6</v>
      </c>
      <c r="N1669" s="10">
        <v>2</v>
      </c>
      <c r="O1669">
        <v>1</v>
      </c>
      <c r="P1669">
        <v>1</v>
      </c>
      <c r="Q1669">
        <v>0</v>
      </c>
      <c r="R1669">
        <v>2</v>
      </c>
      <c r="S1669">
        <v>7</v>
      </c>
      <c r="T1669" t="s">
        <v>125</v>
      </c>
    </row>
    <row r="1670" spans="1:20" x14ac:dyDescent="0.3">
      <c r="A1670">
        <v>8373</v>
      </c>
      <c r="B1670">
        <v>1979</v>
      </c>
      <c r="C1670" t="s">
        <v>44</v>
      </c>
      <c r="D1670" t="s">
        <v>35</v>
      </c>
      <c r="E1670" s="2">
        <v>24594</v>
      </c>
      <c r="F1670">
        <v>1</v>
      </c>
      <c r="G1670">
        <v>0</v>
      </c>
      <c r="H1670" s="3">
        <v>41618</v>
      </c>
      <c r="I1670">
        <v>94</v>
      </c>
      <c r="J1670" s="10">
        <v>1</v>
      </c>
      <c r="K1670" s="10">
        <v>3</v>
      </c>
      <c r="L1670" s="10">
        <v>6</v>
      </c>
      <c r="M1670" s="10">
        <v>10</v>
      </c>
      <c r="N1670" s="10">
        <v>0</v>
      </c>
      <c r="O1670">
        <v>1</v>
      </c>
      <c r="P1670">
        <v>1</v>
      </c>
      <c r="Q1670">
        <v>0</v>
      </c>
      <c r="R1670">
        <v>3</v>
      </c>
      <c r="S1670">
        <v>5</v>
      </c>
      <c r="T1670" t="s">
        <v>126</v>
      </c>
    </row>
    <row r="1671" spans="1:20" x14ac:dyDescent="0.3">
      <c r="A1671">
        <v>8375</v>
      </c>
      <c r="B1671">
        <v>1968</v>
      </c>
      <c r="C1671" t="s">
        <v>37</v>
      </c>
      <c r="D1671" t="s">
        <v>33</v>
      </c>
      <c r="E1671" s="2">
        <v>55954</v>
      </c>
      <c r="F1671">
        <v>0</v>
      </c>
      <c r="G1671">
        <v>1</v>
      </c>
      <c r="H1671" s="3">
        <v>41701</v>
      </c>
      <c r="I1671">
        <v>63</v>
      </c>
      <c r="J1671" s="10">
        <v>447</v>
      </c>
      <c r="K1671" s="10">
        <v>0</v>
      </c>
      <c r="L1671" s="10">
        <v>28</v>
      </c>
      <c r="M1671" s="10">
        <v>0</v>
      </c>
      <c r="N1671" s="10">
        <v>0</v>
      </c>
      <c r="O1671">
        <v>3</v>
      </c>
      <c r="P1671">
        <v>8</v>
      </c>
      <c r="Q1671">
        <v>2</v>
      </c>
      <c r="R1671">
        <v>6</v>
      </c>
      <c r="S1671">
        <v>7</v>
      </c>
      <c r="T1671" t="s">
        <v>131</v>
      </c>
    </row>
    <row r="1672" spans="1:20" x14ac:dyDescent="0.3">
      <c r="A1672">
        <v>8387</v>
      </c>
      <c r="B1672">
        <v>1957</v>
      </c>
      <c r="C1672" t="s">
        <v>28</v>
      </c>
      <c r="D1672" t="s">
        <v>33</v>
      </c>
      <c r="E1672" s="2">
        <v>43140</v>
      </c>
      <c r="F1672">
        <v>0</v>
      </c>
      <c r="G1672">
        <v>1</v>
      </c>
      <c r="H1672" s="3">
        <v>41279</v>
      </c>
      <c r="I1672">
        <v>68</v>
      </c>
      <c r="J1672" s="10">
        <v>134</v>
      </c>
      <c r="K1672" s="10">
        <v>8</v>
      </c>
      <c r="L1672" s="10">
        <v>76</v>
      </c>
      <c r="M1672" s="10">
        <v>6</v>
      </c>
      <c r="N1672" s="10">
        <v>0</v>
      </c>
      <c r="O1672">
        <v>1</v>
      </c>
      <c r="P1672">
        <v>4</v>
      </c>
      <c r="Q1672">
        <v>1</v>
      </c>
      <c r="R1672">
        <v>5</v>
      </c>
      <c r="S1672">
        <v>6</v>
      </c>
      <c r="T1672" t="s">
        <v>127</v>
      </c>
    </row>
    <row r="1673" spans="1:20" x14ac:dyDescent="0.3">
      <c r="A1673">
        <v>8395</v>
      </c>
      <c r="B1673">
        <v>1961</v>
      </c>
      <c r="C1673" t="s">
        <v>28</v>
      </c>
      <c r="D1673" t="s">
        <v>31</v>
      </c>
      <c r="E1673" s="2">
        <v>82014</v>
      </c>
      <c r="F1673">
        <v>0</v>
      </c>
      <c r="G1673">
        <v>0</v>
      </c>
      <c r="H1673" s="3">
        <v>41141</v>
      </c>
      <c r="I1673">
        <v>48</v>
      </c>
      <c r="J1673" s="10">
        <v>980</v>
      </c>
      <c r="K1673" s="10">
        <v>37</v>
      </c>
      <c r="L1673" s="10">
        <v>265</v>
      </c>
      <c r="M1673" s="10">
        <v>35</v>
      </c>
      <c r="N1673" s="10">
        <v>163</v>
      </c>
      <c r="O1673">
        <v>1</v>
      </c>
      <c r="P1673">
        <v>3</v>
      </c>
      <c r="Q1673">
        <v>6</v>
      </c>
      <c r="R1673">
        <v>12</v>
      </c>
      <c r="S1673">
        <v>6</v>
      </c>
      <c r="T1673" t="s">
        <v>125</v>
      </c>
    </row>
    <row r="1674" spans="1:20" x14ac:dyDescent="0.3">
      <c r="A1674">
        <v>8397</v>
      </c>
      <c r="B1674">
        <v>1951</v>
      </c>
      <c r="C1674" t="s">
        <v>28</v>
      </c>
      <c r="D1674" t="s">
        <v>33</v>
      </c>
      <c r="E1674" s="2">
        <v>44689</v>
      </c>
      <c r="F1674">
        <v>1</v>
      </c>
      <c r="G1674">
        <v>1</v>
      </c>
      <c r="H1674" s="3">
        <v>41649</v>
      </c>
      <c r="I1674">
        <v>82</v>
      </c>
      <c r="J1674" s="10">
        <v>18</v>
      </c>
      <c r="K1674" s="10">
        <v>0</v>
      </c>
      <c r="L1674" s="10">
        <v>5</v>
      </c>
      <c r="M1674" s="10">
        <v>0</v>
      </c>
      <c r="N1674" s="10">
        <v>0</v>
      </c>
      <c r="O1674">
        <v>2</v>
      </c>
      <c r="P1674">
        <v>1</v>
      </c>
      <c r="Q1674">
        <v>1</v>
      </c>
      <c r="R1674">
        <v>2</v>
      </c>
      <c r="S1674">
        <v>7</v>
      </c>
      <c r="T1674" t="s">
        <v>127</v>
      </c>
    </row>
    <row r="1675" spans="1:20" x14ac:dyDescent="0.3">
      <c r="A1675">
        <v>8402</v>
      </c>
      <c r="B1675">
        <v>1953</v>
      </c>
      <c r="C1675" t="s">
        <v>41</v>
      </c>
      <c r="D1675" t="s">
        <v>33</v>
      </c>
      <c r="E1675" s="2">
        <v>67087</v>
      </c>
      <c r="F1675">
        <v>0</v>
      </c>
      <c r="G1675">
        <v>1</v>
      </c>
      <c r="H1675" s="3">
        <v>41625</v>
      </c>
      <c r="I1675">
        <v>40</v>
      </c>
      <c r="J1675" s="10">
        <v>329</v>
      </c>
      <c r="K1675" s="10">
        <v>35</v>
      </c>
      <c r="L1675" s="10">
        <v>222</v>
      </c>
      <c r="M1675" s="10">
        <v>130</v>
      </c>
      <c r="N1675" s="10">
        <v>35</v>
      </c>
      <c r="O1675">
        <v>2</v>
      </c>
      <c r="P1675">
        <v>7</v>
      </c>
      <c r="Q1675">
        <v>5</v>
      </c>
      <c r="R1675">
        <v>8</v>
      </c>
      <c r="S1675">
        <v>4</v>
      </c>
      <c r="T1675" t="s">
        <v>131</v>
      </c>
    </row>
    <row r="1676" spans="1:20" x14ac:dyDescent="0.3">
      <c r="A1676">
        <v>8405</v>
      </c>
      <c r="B1676">
        <v>1979</v>
      </c>
      <c r="C1676" t="s">
        <v>28</v>
      </c>
      <c r="D1676" t="s">
        <v>29</v>
      </c>
      <c r="E1676" s="2">
        <v>68274</v>
      </c>
      <c r="F1676">
        <v>1</v>
      </c>
      <c r="G1676">
        <v>1</v>
      </c>
      <c r="H1676" s="3">
        <v>41547</v>
      </c>
      <c r="I1676">
        <v>83</v>
      </c>
      <c r="J1676" s="10">
        <v>135</v>
      </c>
      <c r="K1676" s="10">
        <v>25</v>
      </c>
      <c r="L1676" s="10">
        <v>51</v>
      </c>
      <c r="M1676" s="10">
        <v>23</v>
      </c>
      <c r="N1676" s="10">
        <v>25</v>
      </c>
      <c r="O1676">
        <v>2</v>
      </c>
      <c r="P1676">
        <v>4</v>
      </c>
      <c r="Q1676">
        <v>2</v>
      </c>
      <c r="R1676">
        <v>5</v>
      </c>
      <c r="S1676">
        <v>3</v>
      </c>
      <c r="T1676" t="s">
        <v>125</v>
      </c>
    </row>
    <row r="1677" spans="1:20" x14ac:dyDescent="0.3">
      <c r="A1677">
        <v>8414</v>
      </c>
      <c r="B1677">
        <v>1962</v>
      </c>
      <c r="C1677" t="s">
        <v>37</v>
      </c>
      <c r="D1677" t="s">
        <v>31</v>
      </c>
      <c r="E1677" s="2">
        <v>33419</v>
      </c>
      <c r="F1677">
        <v>0</v>
      </c>
      <c r="G1677">
        <v>1</v>
      </c>
      <c r="H1677" s="3">
        <v>41503</v>
      </c>
      <c r="I1677">
        <v>76</v>
      </c>
      <c r="J1677" s="10">
        <v>56</v>
      </c>
      <c r="K1677" s="10">
        <v>0</v>
      </c>
      <c r="L1677" s="10">
        <v>12</v>
      </c>
      <c r="M1677" s="10">
        <v>0</v>
      </c>
      <c r="N1677" s="10">
        <v>0</v>
      </c>
      <c r="O1677">
        <v>2</v>
      </c>
      <c r="P1677">
        <v>2</v>
      </c>
      <c r="Q1677">
        <v>0</v>
      </c>
      <c r="R1677">
        <v>4</v>
      </c>
      <c r="S1677">
        <v>7</v>
      </c>
      <c r="T1677" t="s">
        <v>127</v>
      </c>
    </row>
    <row r="1678" spans="1:20" x14ac:dyDescent="0.3">
      <c r="A1678">
        <v>8416</v>
      </c>
      <c r="B1678">
        <v>1981</v>
      </c>
      <c r="C1678" t="s">
        <v>28</v>
      </c>
      <c r="D1678" t="s">
        <v>33</v>
      </c>
      <c r="E1678" s="2">
        <v>29009</v>
      </c>
      <c r="F1678">
        <v>1</v>
      </c>
      <c r="G1678">
        <v>0</v>
      </c>
      <c r="H1678" s="3">
        <v>41607</v>
      </c>
      <c r="I1678">
        <v>19</v>
      </c>
      <c r="J1678" s="10">
        <v>6</v>
      </c>
      <c r="K1678" s="10">
        <v>6</v>
      </c>
      <c r="L1678" s="10">
        <v>15</v>
      </c>
      <c r="M1678" s="10">
        <v>10</v>
      </c>
      <c r="N1678" s="10">
        <v>5</v>
      </c>
      <c r="O1678">
        <v>2</v>
      </c>
      <c r="P1678">
        <v>2</v>
      </c>
      <c r="Q1678">
        <v>0</v>
      </c>
      <c r="R1678">
        <v>3</v>
      </c>
      <c r="S1678">
        <v>6</v>
      </c>
      <c r="T1678" t="s">
        <v>130</v>
      </c>
    </row>
    <row r="1679" spans="1:20" x14ac:dyDescent="0.3">
      <c r="A1679">
        <v>8418</v>
      </c>
      <c r="B1679">
        <v>1958</v>
      </c>
      <c r="C1679" t="s">
        <v>133</v>
      </c>
      <c r="D1679" t="s">
        <v>31</v>
      </c>
      <c r="E1679" s="2">
        <v>38741</v>
      </c>
      <c r="F1679">
        <v>1</v>
      </c>
      <c r="G1679">
        <v>1</v>
      </c>
      <c r="H1679" s="3">
        <v>41728</v>
      </c>
      <c r="I1679">
        <v>60</v>
      </c>
      <c r="J1679" s="10">
        <v>7</v>
      </c>
      <c r="K1679" s="10">
        <v>10</v>
      </c>
      <c r="L1679" s="10">
        <v>17</v>
      </c>
      <c r="M1679" s="10">
        <v>8</v>
      </c>
      <c r="N1679" s="10">
        <v>6</v>
      </c>
      <c r="O1679">
        <v>2</v>
      </c>
      <c r="P1679">
        <v>2</v>
      </c>
      <c r="Q1679">
        <v>0</v>
      </c>
      <c r="R1679">
        <v>3</v>
      </c>
      <c r="S1679">
        <v>7</v>
      </c>
      <c r="T1679" t="s">
        <v>129</v>
      </c>
    </row>
    <row r="1680" spans="1:20" x14ac:dyDescent="0.3">
      <c r="A1680">
        <v>8420</v>
      </c>
      <c r="B1680">
        <v>1970</v>
      </c>
      <c r="C1680" t="s">
        <v>133</v>
      </c>
      <c r="D1680" t="s">
        <v>33</v>
      </c>
      <c r="E1680" s="2">
        <v>15315</v>
      </c>
      <c r="F1680">
        <v>0</v>
      </c>
      <c r="G1680">
        <v>0</v>
      </c>
      <c r="H1680" s="3">
        <v>41489</v>
      </c>
      <c r="I1680">
        <v>27</v>
      </c>
      <c r="J1680" s="10">
        <v>7</v>
      </c>
      <c r="K1680" s="10">
        <v>4</v>
      </c>
      <c r="L1680" s="10">
        <v>13</v>
      </c>
      <c r="M1680" s="10">
        <v>15</v>
      </c>
      <c r="N1680" s="10">
        <v>8</v>
      </c>
      <c r="O1680">
        <v>2</v>
      </c>
      <c r="P1680">
        <v>2</v>
      </c>
      <c r="Q1680">
        <v>0</v>
      </c>
      <c r="R1680">
        <v>4</v>
      </c>
      <c r="S1680">
        <v>5</v>
      </c>
      <c r="T1680" t="s">
        <v>127</v>
      </c>
    </row>
    <row r="1681" spans="1:20" x14ac:dyDescent="0.3">
      <c r="A1681">
        <v>8427</v>
      </c>
      <c r="B1681">
        <v>1956</v>
      </c>
      <c r="C1681" t="s">
        <v>41</v>
      </c>
      <c r="D1681" t="s">
        <v>31</v>
      </c>
      <c r="E1681" s="2">
        <v>64857</v>
      </c>
      <c r="F1681">
        <v>0</v>
      </c>
      <c r="G1681">
        <v>0</v>
      </c>
      <c r="H1681" s="3">
        <v>41236</v>
      </c>
      <c r="I1681">
        <v>78</v>
      </c>
      <c r="J1681" s="10">
        <v>556</v>
      </c>
      <c r="K1681" s="10">
        <v>14</v>
      </c>
      <c r="L1681" s="10">
        <v>717</v>
      </c>
      <c r="M1681" s="10">
        <v>210</v>
      </c>
      <c r="N1681" s="10">
        <v>0</v>
      </c>
      <c r="O1681">
        <v>1</v>
      </c>
      <c r="P1681">
        <v>7</v>
      </c>
      <c r="Q1681">
        <v>5</v>
      </c>
      <c r="R1681">
        <v>10</v>
      </c>
      <c r="S1681">
        <v>4</v>
      </c>
      <c r="T1681" t="s">
        <v>127</v>
      </c>
    </row>
    <row r="1682" spans="1:20" x14ac:dyDescent="0.3">
      <c r="A1682">
        <v>8430</v>
      </c>
      <c r="B1682">
        <v>1957</v>
      </c>
      <c r="C1682" t="s">
        <v>28</v>
      </c>
      <c r="D1682" t="s">
        <v>35</v>
      </c>
      <c r="E1682" s="2">
        <v>21994</v>
      </c>
      <c r="F1682">
        <v>0</v>
      </c>
      <c r="G1682">
        <v>1</v>
      </c>
      <c r="H1682" s="3">
        <v>41267</v>
      </c>
      <c r="I1682">
        <v>4</v>
      </c>
      <c r="J1682" s="10">
        <v>9</v>
      </c>
      <c r="K1682" s="10">
        <v>0</v>
      </c>
      <c r="L1682" s="10">
        <v>6</v>
      </c>
      <c r="M1682" s="10">
        <v>3</v>
      </c>
      <c r="N1682" s="10">
        <v>1</v>
      </c>
      <c r="O1682">
        <v>1</v>
      </c>
      <c r="P1682">
        <v>0</v>
      </c>
      <c r="Q1682">
        <v>0</v>
      </c>
      <c r="R1682">
        <v>3</v>
      </c>
      <c r="S1682">
        <v>5</v>
      </c>
      <c r="T1682" t="s">
        <v>131</v>
      </c>
    </row>
    <row r="1683" spans="1:20" x14ac:dyDescent="0.3">
      <c r="A1683">
        <v>8432</v>
      </c>
      <c r="B1683">
        <v>1956</v>
      </c>
      <c r="C1683" t="s">
        <v>28</v>
      </c>
      <c r="D1683" t="s">
        <v>35</v>
      </c>
      <c r="E1683" s="2">
        <v>54450</v>
      </c>
      <c r="F1683">
        <v>1</v>
      </c>
      <c r="G1683">
        <v>1</v>
      </c>
      <c r="H1683" s="3">
        <v>41166</v>
      </c>
      <c r="I1683">
        <v>0</v>
      </c>
      <c r="J1683" s="10">
        <v>454</v>
      </c>
      <c r="K1683" s="10">
        <v>0</v>
      </c>
      <c r="L1683" s="10">
        <v>171</v>
      </c>
      <c r="M1683" s="10">
        <v>8</v>
      </c>
      <c r="N1683" s="10">
        <v>19</v>
      </c>
      <c r="O1683">
        <v>12</v>
      </c>
      <c r="P1683">
        <v>9</v>
      </c>
      <c r="Q1683">
        <v>2</v>
      </c>
      <c r="R1683">
        <v>8</v>
      </c>
      <c r="S1683">
        <v>8</v>
      </c>
      <c r="T1683" t="s">
        <v>127</v>
      </c>
    </row>
    <row r="1684" spans="1:20" x14ac:dyDescent="0.3">
      <c r="A1684">
        <v>8439</v>
      </c>
      <c r="B1684">
        <v>1964</v>
      </c>
      <c r="C1684" t="s">
        <v>28</v>
      </c>
      <c r="D1684" t="s">
        <v>35</v>
      </c>
      <c r="E1684" s="2">
        <v>63404</v>
      </c>
      <c r="F1684">
        <v>0</v>
      </c>
      <c r="G1684">
        <v>2</v>
      </c>
      <c r="H1684" s="3">
        <v>41796</v>
      </c>
      <c r="I1684">
        <v>97</v>
      </c>
      <c r="J1684" s="10">
        <v>734</v>
      </c>
      <c r="K1684" s="10">
        <v>26</v>
      </c>
      <c r="L1684" s="10">
        <v>70</v>
      </c>
      <c r="M1684" s="10">
        <v>11</v>
      </c>
      <c r="N1684" s="10">
        <v>44</v>
      </c>
      <c r="O1684">
        <v>2</v>
      </c>
      <c r="P1684">
        <v>6</v>
      </c>
      <c r="Q1684">
        <v>3</v>
      </c>
      <c r="R1684">
        <v>4</v>
      </c>
      <c r="S1684">
        <v>4</v>
      </c>
      <c r="T1684" t="s">
        <v>127</v>
      </c>
    </row>
    <row r="1685" spans="1:20" x14ac:dyDescent="0.3">
      <c r="A1685">
        <v>8442</v>
      </c>
      <c r="B1685">
        <v>1985</v>
      </c>
      <c r="C1685" t="s">
        <v>41</v>
      </c>
      <c r="D1685" t="s">
        <v>33</v>
      </c>
      <c r="E1685" s="2">
        <v>19510</v>
      </c>
      <c r="F1685">
        <v>2</v>
      </c>
      <c r="G1685">
        <v>0</v>
      </c>
      <c r="H1685" s="3">
        <v>41521</v>
      </c>
      <c r="I1685">
        <v>63</v>
      </c>
      <c r="J1685" s="10">
        <v>9</v>
      </c>
      <c r="K1685" s="10">
        <v>0</v>
      </c>
      <c r="L1685" s="10">
        <v>7</v>
      </c>
      <c r="M1685" s="10">
        <v>3</v>
      </c>
      <c r="N1685" s="10">
        <v>4</v>
      </c>
      <c r="O1685">
        <v>2</v>
      </c>
      <c r="P1685">
        <v>1</v>
      </c>
      <c r="Q1685">
        <v>0</v>
      </c>
      <c r="R1685">
        <v>3</v>
      </c>
      <c r="S1685">
        <v>7</v>
      </c>
      <c r="T1685" t="s">
        <v>126</v>
      </c>
    </row>
    <row r="1686" spans="1:20" x14ac:dyDescent="0.3">
      <c r="A1686">
        <v>8443</v>
      </c>
      <c r="B1686">
        <v>1972</v>
      </c>
      <c r="C1686" t="s">
        <v>28</v>
      </c>
      <c r="D1686" t="s">
        <v>31</v>
      </c>
      <c r="E1686" s="2">
        <v>24762</v>
      </c>
      <c r="F1686">
        <v>1</v>
      </c>
      <c r="G1686">
        <v>0</v>
      </c>
      <c r="H1686" s="3">
        <v>41680</v>
      </c>
      <c r="I1686">
        <v>16</v>
      </c>
      <c r="J1686" s="10">
        <v>6</v>
      </c>
      <c r="K1686" s="10">
        <v>10</v>
      </c>
      <c r="L1686" s="10">
        <v>12</v>
      </c>
      <c r="M1686" s="10">
        <v>3</v>
      </c>
      <c r="N1686" s="10">
        <v>15</v>
      </c>
      <c r="O1686">
        <v>3</v>
      </c>
      <c r="P1686">
        <v>3</v>
      </c>
      <c r="Q1686">
        <v>1</v>
      </c>
      <c r="R1686">
        <v>2</v>
      </c>
      <c r="S1686">
        <v>8</v>
      </c>
      <c r="T1686" t="s">
        <v>125</v>
      </c>
    </row>
    <row r="1687" spans="1:20" x14ac:dyDescent="0.3">
      <c r="A1687">
        <v>8461</v>
      </c>
      <c r="B1687">
        <v>1962</v>
      </c>
      <c r="C1687" t="s">
        <v>28</v>
      </c>
      <c r="D1687" t="s">
        <v>29</v>
      </c>
      <c r="E1687" s="2">
        <v>46102</v>
      </c>
      <c r="F1687">
        <v>2</v>
      </c>
      <c r="G1687">
        <v>1</v>
      </c>
      <c r="H1687" s="3">
        <v>41708</v>
      </c>
      <c r="I1687">
        <v>3</v>
      </c>
      <c r="J1687" s="10">
        <v>14</v>
      </c>
      <c r="K1687" s="10">
        <v>0</v>
      </c>
      <c r="L1687" s="10">
        <v>1</v>
      </c>
      <c r="M1687" s="10">
        <v>0</v>
      </c>
      <c r="N1687" s="10">
        <v>0</v>
      </c>
      <c r="O1687">
        <v>1</v>
      </c>
      <c r="P1687">
        <v>1</v>
      </c>
      <c r="Q1687">
        <v>0</v>
      </c>
      <c r="R1687">
        <v>2</v>
      </c>
      <c r="S1687">
        <v>7</v>
      </c>
      <c r="T1687" t="s">
        <v>127</v>
      </c>
    </row>
    <row r="1688" spans="1:20" x14ac:dyDescent="0.3">
      <c r="A1688">
        <v>8462</v>
      </c>
      <c r="B1688">
        <v>1978</v>
      </c>
      <c r="C1688" t="s">
        <v>44</v>
      </c>
      <c r="D1688" t="s">
        <v>35</v>
      </c>
      <c r="E1688" s="2">
        <v>24882</v>
      </c>
      <c r="F1688">
        <v>1</v>
      </c>
      <c r="G1688">
        <v>0</v>
      </c>
      <c r="H1688" s="3">
        <v>41161</v>
      </c>
      <c r="I1688">
        <v>52</v>
      </c>
      <c r="J1688" s="10">
        <v>1</v>
      </c>
      <c r="K1688" s="10">
        <v>4</v>
      </c>
      <c r="L1688" s="10">
        <v>10</v>
      </c>
      <c r="M1688" s="10">
        <v>29</v>
      </c>
      <c r="N1688" s="10">
        <v>0</v>
      </c>
      <c r="O1688">
        <v>1</v>
      </c>
      <c r="P1688">
        <v>1</v>
      </c>
      <c r="Q1688">
        <v>1</v>
      </c>
      <c r="R1688">
        <v>2</v>
      </c>
      <c r="S1688">
        <v>6</v>
      </c>
      <c r="T1688" t="s">
        <v>127</v>
      </c>
    </row>
    <row r="1689" spans="1:20" x14ac:dyDescent="0.3">
      <c r="A1689">
        <v>8475</v>
      </c>
      <c r="B1689">
        <v>1973</v>
      </c>
      <c r="C1689" t="s">
        <v>37</v>
      </c>
      <c r="D1689" t="s">
        <v>33</v>
      </c>
      <c r="E1689" s="2">
        <v>157243</v>
      </c>
      <c r="F1689">
        <v>0</v>
      </c>
      <c r="G1689">
        <v>1</v>
      </c>
      <c r="H1689" s="3">
        <v>41699</v>
      </c>
      <c r="I1689">
        <v>98</v>
      </c>
      <c r="J1689" s="10">
        <v>20</v>
      </c>
      <c r="K1689" s="10">
        <v>2</v>
      </c>
      <c r="L1689" s="10">
        <v>1582</v>
      </c>
      <c r="M1689" s="10">
        <v>1</v>
      </c>
      <c r="N1689" s="10">
        <v>2</v>
      </c>
      <c r="O1689">
        <v>15</v>
      </c>
      <c r="P1689">
        <v>0</v>
      </c>
      <c r="Q1689">
        <v>22</v>
      </c>
      <c r="R1689">
        <v>0</v>
      </c>
      <c r="S1689">
        <v>0</v>
      </c>
      <c r="T1689" t="s">
        <v>128</v>
      </c>
    </row>
    <row r="1690" spans="1:20" x14ac:dyDescent="0.3">
      <c r="A1690">
        <v>8477</v>
      </c>
      <c r="B1690">
        <v>1956</v>
      </c>
      <c r="C1690" t="s">
        <v>28</v>
      </c>
      <c r="D1690" t="s">
        <v>29</v>
      </c>
      <c r="E1690" s="2">
        <v>26150</v>
      </c>
      <c r="F1690">
        <v>2</v>
      </c>
      <c r="G1690">
        <v>1</v>
      </c>
      <c r="H1690" s="3">
        <v>41344</v>
      </c>
      <c r="I1690">
        <v>61</v>
      </c>
      <c r="J1690" s="10">
        <v>5</v>
      </c>
      <c r="K1690" s="10">
        <v>1</v>
      </c>
      <c r="L1690" s="10">
        <v>13</v>
      </c>
      <c r="M1690" s="10">
        <v>3</v>
      </c>
      <c r="N1690" s="10">
        <v>5</v>
      </c>
      <c r="O1690">
        <v>1</v>
      </c>
      <c r="P1690">
        <v>1</v>
      </c>
      <c r="Q1690">
        <v>0</v>
      </c>
      <c r="R1690">
        <v>3</v>
      </c>
      <c r="S1690">
        <v>7</v>
      </c>
      <c r="T1690" t="s">
        <v>127</v>
      </c>
    </row>
    <row r="1691" spans="1:20" x14ac:dyDescent="0.3">
      <c r="A1691">
        <v>8486</v>
      </c>
      <c r="B1691">
        <v>1971</v>
      </c>
      <c r="C1691" t="s">
        <v>41</v>
      </c>
      <c r="D1691" t="s">
        <v>35</v>
      </c>
      <c r="E1691" s="2">
        <v>30538</v>
      </c>
      <c r="F1691">
        <v>1</v>
      </c>
      <c r="G1691">
        <v>0</v>
      </c>
      <c r="H1691" s="3">
        <v>41183</v>
      </c>
      <c r="I1691">
        <v>27</v>
      </c>
      <c r="J1691" s="10">
        <v>284</v>
      </c>
      <c r="K1691" s="10">
        <v>0</v>
      </c>
      <c r="L1691" s="10">
        <v>52</v>
      </c>
      <c r="M1691" s="10">
        <v>8</v>
      </c>
      <c r="N1691" s="10">
        <v>3</v>
      </c>
      <c r="O1691">
        <v>4</v>
      </c>
      <c r="P1691">
        <v>9</v>
      </c>
      <c r="Q1691">
        <v>0</v>
      </c>
      <c r="R1691">
        <v>4</v>
      </c>
      <c r="S1691">
        <v>10</v>
      </c>
      <c r="T1691" t="s">
        <v>127</v>
      </c>
    </row>
    <row r="1692" spans="1:20" x14ac:dyDescent="0.3">
      <c r="A1692">
        <v>8492</v>
      </c>
      <c r="B1692">
        <v>1978</v>
      </c>
      <c r="C1692" t="s">
        <v>28</v>
      </c>
      <c r="D1692" t="s">
        <v>35</v>
      </c>
      <c r="E1692" s="2">
        <v>75437</v>
      </c>
      <c r="F1692">
        <v>0</v>
      </c>
      <c r="G1692">
        <v>0</v>
      </c>
      <c r="H1692" s="3">
        <v>41587</v>
      </c>
      <c r="I1692">
        <v>25</v>
      </c>
      <c r="J1692" s="10">
        <v>795</v>
      </c>
      <c r="K1692" s="10">
        <v>0</v>
      </c>
      <c r="L1692" s="10">
        <v>545</v>
      </c>
      <c r="M1692" s="10">
        <v>95</v>
      </c>
      <c r="N1692" s="10">
        <v>58</v>
      </c>
      <c r="O1692">
        <v>1</v>
      </c>
      <c r="P1692">
        <v>8</v>
      </c>
      <c r="Q1692">
        <v>4</v>
      </c>
      <c r="R1692">
        <v>10</v>
      </c>
      <c r="S1692">
        <v>6</v>
      </c>
      <c r="T1692" t="s">
        <v>127</v>
      </c>
    </row>
    <row r="1693" spans="1:20" x14ac:dyDescent="0.3">
      <c r="A1693">
        <v>8504</v>
      </c>
      <c r="B1693">
        <v>1973</v>
      </c>
      <c r="C1693" t="s">
        <v>28</v>
      </c>
      <c r="D1693" t="s">
        <v>33</v>
      </c>
      <c r="E1693" s="2">
        <v>79593</v>
      </c>
      <c r="F1693">
        <v>0</v>
      </c>
      <c r="G1693">
        <v>0</v>
      </c>
      <c r="H1693" s="3">
        <v>41771</v>
      </c>
      <c r="I1693">
        <v>70</v>
      </c>
      <c r="J1693" s="10">
        <v>350</v>
      </c>
      <c r="K1693" s="10">
        <v>60</v>
      </c>
      <c r="L1693" s="10">
        <v>568</v>
      </c>
      <c r="M1693" s="10">
        <v>110</v>
      </c>
      <c r="N1693" s="10">
        <v>133</v>
      </c>
      <c r="O1693">
        <v>1</v>
      </c>
      <c r="P1693">
        <v>5</v>
      </c>
      <c r="Q1693">
        <v>6</v>
      </c>
      <c r="R1693">
        <v>7</v>
      </c>
      <c r="S1693">
        <v>2</v>
      </c>
      <c r="T1693" t="s">
        <v>129</v>
      </c>
    </row>
    <row r="1694" spans="1:20" x14ac:dyDescent="0.3">
      <c r="A1694">
        <v>8514</v>
      </c>
      <c r="B1694">
        <v>1976</v>
      </c>
      <c r="C1694" t="s">
        <v>28</v>
      </c>
      <c r="D1694" t="s">
        <v>35</v>
      </c>
      <c r="E1694" s="2">
        <v>29478</v>
      </c>
      <c r="F1694">
        <v>1</v>
      </c>
      <c r="G1694">
        <v>0</v>
      </c>
      <c r="H1694" s="3">
        <v>41656</v>
      </c>
      <c r="I1694">
        <v>59</v>
      </c>
      <c r="J1694" s="10">
        <v>8</v>
      </c>
      <c r="K1694" s="10">
        <v>0</v>
      </c>
      <c r="L1694" s="10">
        <v>7</v>
      </c>
      <c r="M1694" s="10">
        <v>3</v>
      </c>
      <c r="N1694" s="10">
        <v>1</v>
      </c>
      <c r="O1694">
        <v>1</v>
      </c>
      <c r="P1694">
        <v>1</v>
      </c>
      <c r="Q1694">
        <v>0</v>
      </c>
      <c r="R1694">
        <v>3</v>
      </c>
      <c r="S1694">
        <v>6</v>
      </c>
      <c r="T1694" t="s">
        <v>127</v>
      </c>
    </row>
    <row r="1695" spans="1:20" x14ac:dyDescent="0.3">
      <c r="A1695">
        <v>8523</v>
      </c>
      <c r="B1695">
        <v>1968</v>
      </c>
      <c r="C1695" t="s">
        <v>28</v>
      </c>
      <c r="D1695" t="s">
        <v>33</v>
      </c>
      <c r="E1695" s="2">
        <v>19329</v>
      </c>
      <c r="F1695">
        <v>1</v>
      </c>
      <c r="G1695">
        <v>0</v>
      </c>
      <c r="H1695" s="3">
        <v>41622</v>
      </c>
      <c r="I1695">
        <v>39</v>
      </c>
      <c r="J1695" s="10">
        <v>24</v>
      </c>
      <c r="K1695" s="10">
        <v>1</v>
      </c>
      <c r="L1695" s="10">
        <v>16</v>
      </c>
      <c r="M1695" s="10">
        <v>12</v>
      </c>
      <c r="N1695" s="10">
        <v>2</v>
      </c>
      <c r="O1695">
        <v>3</v>
      </c>
      <c r="P1695">
        <v>4</v>
      </c>
      <c r="Q1695">
        <v>0</v>
      </c>
      <c r="R1695">
        <v>3</v>
      </c>
      <c r="S1695">
        <v>8</v>
      </c>
      <c r="T1695" t="s">
        <v>126</v>
      </c>
    </row>
    <row r="1696" spans="1:20" x14ac:dyDescent="0.3">
      <c r="A1696">
        <v>8524</v>
      </c>
      <c r="B1696">
        <v>1974</v>
      </c>
      <c r="C1696" t="s">
        <v>37</v>
      </c>
      <c r="D1696" t="s">
        <v>29</v>
      </c>
      <c r="E1696" s="2">
        <v>25509</v>
      </c>
      <c r="F1696">
        <v>1</v>
      </c>
      <c r="G1696">
        <v>0</v>
      </c>
      <c r="H1696" s="3">
        <v>41170</v>
      </c>
      <c r="I1696">
        <v>15</v>
      </c>
      <c r="J1696" s="10">
        <v>40</v>
      </c>
      <c r="K1696" s="10">
        <v>3</v>
      </c>
      <c r="L1696" s="10">
        <v>30</v>
      </c>
      <c r="M1696" s="10">
        <v>10</v>
      </c>
      <c r="N1696" s="10">
        <v>7</v>
      </c>
      <c r="O1696">
        <v>3</v>
      </c>
      <c r="P1696">
        <v>3</v>
      </c>
      <c r="Q1696">
        <v>0</v>
      </c>
      <c r="R1696">
        <v>3</v>
      </c>
      <c r="S1696">
        <v>9</v>
      </c>
      <c r="T1696" t="s">
        <v>127</v>
      </c>
    </row>
    <row r="1697" spans="1:20" x14ac:dyDescent="0.3">
      <c r="A1697">
        <v>8527</v>
      </c>
      <c r="B1697">
        <v>1965</v>
      </c>
      <c r="C1697" t="s">
        <v>41</v>
      </c>
      <c r="D1697" t="s">
        <v>35</v>
      </c>
      <c r="E1697" s="2">
        <v>65735</v>
      </c>
      <c r="F1697">
        <v>1</v>
      </c>
      <c r="G1697">
        <v>1</v>
      </c>
      <c r="H1697" s="3">
        <v>41615</v>
      </c>
      <c r="I1697">
        <v>37</v>
      </c>
      <c r="J1697" s="10">
        <v>239</v>
      </c>
      <c r="K1697" s="10">
        <v>7</v>
      </c>
      <c r="L1697" s="10">
        <v>119</v>
      </c>
      <c r="M1697" s="10">
        <v>4</v>
      </c>
      <c r="N1697" s="10">
        <v>15</v>
      </c>
      <c r="O1697">
        <v>5</v>
      </c>
      <c r="P1697">
        <v>6</v>
      </c>
      <c r="Q1697">
        <v>2</v>
      </c>
      <c r="R1697">
        <v>6</v>
      </c>
      <c r="S1697">
        <v>7</v>
      </c>
      <c r="T1697" t="s">
        <v>127</v>
      </c>
    </row>
    <row r="1698" spans="1:20" x14ac:dyDescent="0.3">
      <c r="A1698">
        <v>8534</v>
      </c>
      <c r="B1698">
        <v>1952</v>
      </c>
      <c r="C1698" t="s">
        <v>28</v>
      </c>
      <c r="D1698" t="s">
        <v>33</v>
      </c>
      <c r="E1698" s="2">
        <v>67433</v>
      </c>
      <c r="F1698">
        <v>0</v>
      </c>
      <c r="G1698">
        <v>2</v>
      </c>
      <c r="H1698" s="3">
        <v>41471</v>
      </c>
      <c r="I1698">
        <v>51</v>
      </c>
      <c r="J1698" s="10">
        <v>615</v>
      </c>
      <c r="K1698" s="10">
        <v>28</v>
      </c>
      <c r="L1698" s="10">
        <v>259</v>
      </c>
      <c r="M1698" s="10">
        <v>12</v>
      </c>
      <c r="N1698" s="10">
        <v>48</v>
      </c>
      <c r="O1698">
        <v>4</v>
      </c>
      <c r="P1698">
        <v>6</v>
      </c>
      <c r="Q1698">
        <v>5</v>
      </c>
      <c r="R1698">
        <v>13</v>
      </c>
      <c r="S1698">
        <v>4</v>
      </c>
      <c r="T1698" t="s">
        <v>127</v>
      </c>
    </row>
    <row r="1699" spans="1:20" x14ac:dyDescent="0.3">
      <c r="A1699">
        <v>8537</v>
      </c>
      <c r="B1699">
        <v>1949</v>
      </c>
      <c r="C1699" t="s">
        <v>28</v>
      </c>
      <c r="D1699" t="s">
        <v>42</v>
      </c>
      <c r="E1699" s="2">
        <v>72643</v>
      </c>
      <c r="F1699">
        <v>0</v>
      </c>
      <c r="G1699">
        <v>0</v>
      </c>
      <c r="H1699" s="3">
        <v>41332</v>
      </c>
      <c r="I1699">
        <v>60</v>
      </c>
      <c r="J1699" s="10">
        <v>526</v>
      </c>
      <c r="K1699" s="10">
        <v>80</v>
      </c>
      <c r="L1699" s="10">
        <v>553</v>
      </c>
      <c r="M1699" s="10">
        <v>123</v>
      </c>
      <c r="N1699" s="10">
        <v>94</v>
      </c>
      <c r="O1699">
        <v>1</v>
      </c>
      <c r="P1699">
        <v>3</v>
      </c>
      <c r="Q1699">
        <v>10</v>
      </c>
      <c r="R1699">
        <v>7</v>
      </c>
      <c r="S1699">
        <v>2</v>
      </c>
      <c r="T1699" t="s">
        <v>127</v>
      </c>
    </row>
    <row r="1700" spans="1:20" x14ac:dyDescent="0.3">
      <c r="A1700">
        <v>8541</v>
      </c>
      <c r="B1700">
        <v>1990</v>
      </c>
      <c r="C1700" t="s">
        <v>133</v>
      </c>
      <c r="D1700" t="s">
        <v>33</v>
      </c>
      <c r="E1700" s="2">
        <v>24683</v>
      </c>
      <c r="F1700">
        <v>1</v>
      </c>
      <c r="G1700">
        <v>0</v>
      </c>
      <c r="H1700" s="3">
        <v>41706</v>
      </c>
      <c r="I1700">
        <v>98</v>
      </c>
      <c r="J1700" s="10">
        <v>8</v>
      </c>
      <c r="K1700" s="10">
        <v>4</v>
      </c>
      <c r="L1700" s="10">
        <v>10</v>
      </c>
      <c r="M1700" s="10">
        <v>6</v>
      </c>
      <c r="N1700" s="10">
        <v>7</v>
      </c>
      <c r="O1700">
        <v>2</v>
      </c>
      <c r="P1700">
        <v>2</v>
      </c>
      <c r="Q1700">
        <v>0</v>
      </c>
      <c r="R1700">
        <v>4</v>
      </c>
      <c r="S1700">
        <v>5</v>
      </c>
      <c r="T1700" t="s">
        <v>127</v>
      </c>
    </row>
    <row r="1701" spans="1:20" x14ac:dyDescent="0.3">
      <c r="A1701">
        <v>8545</v>
      </c>
      <c r="B1701">
        <v>1954</v>
      </c>
      <c r="C1701" t="s">
        <v>28</v>
      </c>
      <c r="D1701" t="s">
        <v>29</v>
      </c>
      <c r="E1701" s="2">
        <v>85683</v>
      </c>
      <c r="F1701">
        <v>0</v>
      </c>
      <c r="G1701">
        <v>0</v>
      </c>
      <c r="H1701" s="3">
        <v>41719</v>
      </c>
      <c r="I1701">
        <v>6</v>
      </c>
      <c r="J1701" s="10">
        <v>1296</v>
      </c>
      <c r="K1701" s="10">
        <v>17</v>
      </c>
      <c r="L1701" s="10">
        <v>311</v>
      </c>
      <c r="M1701" s="10">
        <v>45</v>
      </c>
      <c r="N1701" s="10">
        <v>69</v>
      </c>
      <c r="O1701">
        <v>1</v>
      </c>
      <c r="P1701">
        <v>2</v>
      </c>
      <c r="Q1701">
        <v>4</v>
      </c>
      <c r="R1701">
        <v>10</v>
      </c>
      <c r="S1701">
        <v>1</v>
      </c>
      <c r="T1701" t="s">
        <v>127</v>
      </c>
    </row>
    <row r="1702" spans="1:20" x14ac:dyDescent="0.3">
      <c r="A1702">
        <v>8553</v>
      </c>
      <c r="B1702">
        <v>1965</v>
      </c>
      <c r="C1702" t="s">
        <v>28</v>
      </c>
      <c r="D1702" t="s">
        <v>33</v>
      </c>
      <c r="E1702" s="2">
        <v>44300</v>
      </c>
      <c r="F1702">
        <v>1</v>
      </c>
      <c r="G1702">
        <v>1</v>
      </c>
      <c r="H1702" s="3">
        <v>41448</v>
      </c>
      <c r="I1702">
        <v>65</v>
      </c>
      <c r="J1702" s="10">
        <v>30</v>
      </c>
      <c r="K1702" s="10">
        <v>0</v>
      </c>
      <c r="L1702" s="10">
        <v>9</v>
      </c>
      <c r="M1702" s="10">
        <v>0</v>
      </c>
      <c r="N1702" s="10">
        <v>0</v>
      </c>
      <c r="O1702">
        <v>2</v>
      </c>
      <c r="P1702">
        <v>1</v>
      </c>
      <c r="Q1702">
        <v>0</v>
      </c>
      <c r="R1702">
        <v>3</v>
      </c>
      <c r="S1702">
        <v>6</v>
      </c>
      <c r="T1702" t="s">
        <v>127</v>
      </c>
    </row>
    <row r="1703" spans="1:20" x14ac:dyDescent="0.3">
      <c r="A1703">
        <v>8557</v>
      </c>
      <c r="B1703">
        <v>1982</v>
      </c>
      <c r="C1703" t="s">
        <v>28</v>
      </c>
      <c r="D1703" t="s">
        <v>31</v>
      </c>
      <c r="E1703" s="2"/>
      <c r="F1703">
        <v>1</v>
      </c>
      <c r="G1703">
        <v>0</v>
      </c>
      <c r="H1703" s="3">
        <v>41442</v>
      </c>
      <c r="I1703">
        <v>57</v>
      </c>
      <c r="J1703" s="10">
        <v>11</v>
      </c>
      <c r="K1703" s="10">
        <v>3</v>
      </c>
      <c r="L1703" s="10">
        <v>22</v>
      </c>
      <c r="M1703" s="10">
        <v>2</v>
      </c>
      <c r="N1703" s="10">
        <v>2</v>
      </c>
      <c r="O1703">
        <v>2</v>
      </c>
      <c r="P1703">
        <v>2</v>
      </c>
      <c r="Q1703">
        <v>0</v>
      </c>
      <c r="R1703">
        <v>3</v>
      </c>
      <c r="S1703">
        <v>6</v>
      </c>
      <c r="T1703" t="s">
        <v>131</v>
      </c>
    </row>
    <row r="1704" spans="1:20" x14ac:dyDescent="0.3">
      <c r="A1704">
        <v>8560</v>
      </c>
      <c r="B1704">
        <v>1992</v>
      </c>
      <c r="C1704" t="s">
        <v>28</v>
      </c>
      <c r="D1704" t="s">
        <v>31</v>
      </c>
      <c r="E1704" s="2">
        <v>48789</v>
      </c>
      <c r="F1704">
        <v>0</v>
      </c>
      <c r="G1704">
        <v>0</v>
      </c>
      <c r="H1704" s="3">
        <v>41162</v>
      </c>
      <c r="I1704">
        <v>94</v>
      </c>
      <c r="J1704" s="10">
        <v>351</v>
      </c>
      <c r="K1704" s="10">
        <v>16</v>
      </c>
      <c r="L1704" s="10">
        <v>156</v>
      </c>
      <c r="M1704" s="10">
        <v>7</v>
      </c>
      <c r="N1704" s="10">
        <v>5</v>
      </c>
      <c r="O1704">
        <v>1</v>
      </c>
      <c r="P1704">
        <v>6</v>
      </c>
      <c r="Q1704">
        <v>4</v>
      </c>
      <c r="R1704">
        <v>7</v>
      </c>
      <c r="S1704">
        <v>6</v>
      </c>
      <c r="T1704" t="s">
        <v>126</v>
      </c>
    </row>
    <row r="1705" spans="1:20" x14ac:dyDescent="0.3">
      <c r="A1705">
        <v>8562</v>
      </c>
      <c r="B1705">
        <v>1969</v>
      </c>
      <c r="C1705" t="s">
        <v>28</v>
      </c>
      <c r="D1705" t="s">
        <v>35</v>
      </c>
      <c r="E1705" s="2">
        <v>54165</v>
      </c>
      <c r="F1705">
        <v>0</v>
      </c>
      <c r="G1705">
        <v>0</v>
      </c>
      <c r="H1705" s="3">
        <v>41422</v>
      </c>
      <c r="I1705">
        <v>72</v>
      </c>
      <c r="J1705" s="10">
        <v>127</v>
      </c>
      <c r="K1705" s="10">
        <v>4</v>
      </c>
      <c r="L1705" s="10">
        <v>73</v>
      </c>
      <c r="M1705" s="10">
        <v>15</v>
      </c>
      <c r="N1705" s="10">
        <v>6</v>
      </c>
      <c r="O1705">
        <v>1</v>
      </c>
      <c r="P1705">
        <v>2</v>
      </c>
      <c r="Q1705">
        <v>1</v>
      </c>
      <c r="R1705">
        <v>7</v>
      </c>
      <c r="S1705">
        <v>2</v>
      </c>
      <c r="T1705" t="s">
        <v>127</v>
      </c>
    </row>
    <row r="1706" spans="1:20" x14ac:dyDescent="0.3">
      <c r="A1706">
        <v>8566</v>
      </c>
      <c r="B1706">
        <v>1961</v>
      </c>
      <c r="C1706" t="s">
        <v>37</v>
      </c>
      <c r="D1706" t="s">
        <v>35</v>
      </c>
      <c r="E1706" s="2">
        <v>32583</v>
      </c>
      <c r="F1706">
        <v>1</v>
      </c>
      <c r="G1706">
        <v>1</v>
      </c>
      <c r="H1706" s="3">
        <v>41805</v>
      </c>
      <c r="I1706">
        <v>10</v>
      </c>
      <c r="J1706" s="10">
        <v>5</v>
      </c>
      <c r="K1706" s="10">
        <v>0</v>
      </c>
      <c r="L1706" s="10">
        <v>3</v>
      </c>
      <c r="M1706" s="10">
        <v>0</v>
      </c>
      <c r="N1706" s="10">
        <v>0</v>
      </c>
      <c r="O1706">
        <v>1</v>
      </c>
      <c r="P1706">
        <v>1</v>
      </c>
      <c r="Q1706">
        <v>0</v>
      </c>
      <c r="R1706">
        <v>2</v>
      </c>
      <c r="S1706">
        <v>7</v>
      </c>
      <c r="T1706" t="s">
        <v>127</v>
      </c>
    </row>
    <row r="1707" spans="1:20" x14ac:dyDescent="0.3">
      <c r="A1707">
        <v>8581</v>
      </c>
      <c r="B1707">
        <v>1971</v>
      </c>
      <c r="C1707" t="s">
        <v>41</v>
      </c>
      <c r="D1707" t="s">
        <v>33</v>
      </c>
      <c r="E1707" s="2">
        <v>49505</v>
      </c>
      <c r="F1707">
        <v>1</v>
      </c>
      <c r="G1707">
        <v>1</v>
      </c>
      <c r="H1707" s="3">
        <v>41338</v>
      </c>
      <c r="I1707">
        <v>4</v>
      </c>
      <c r="J1707" s="10">
        <v>604</v>
      </c>
      <c r="K1707" s="10">
        <v>0</v>
      </c>
      <c r="L1707" s="10">
        <v>100</v>
      </c>
      <c r="M1707" s="10">
        <v>19</v>
      </c>
      <c r="N1707" s="10">
        <v>0</v>
      </c>
      <c r="O1707">
        <v>9</v>
      </c>
      <c r="P1707">
        <v>10</v>
      </c>
      <c r="Q1707">
        <v>2</v>
      </c>
      <c r="R1707">
        <v>8</v>
      </c>
      <c r="S1707">
        <v>8</v>
      </c>
      <c r="T1707" t="s">
        <v>127</v>
      </c>
    </row>
    <row r="1708" spans="1:20" x14ac:dyDescent="0.3">
      <c r="A1708">
        <v>8584</v>
      </c>
      <c r="B1708">
        <v>1952</v>
      </c>
      <c r="C1708" t="s">
        <v>37</v>
      </c>
      <c r="D1708" t="s">
        <v>35</v>
      </c>
      <c r="E1708" s="2">
        <v>85431</v>
      </c>
      <c r="F1708">
        <v>0</v>
      </c>
      <c r="G1708">
        <v>0</v>
      </c>
      <c r="H1708" s="3">
        <v>41433</v>
      </c>
      <c r="I1708">
        <v>54</v>
      </c>
      <c r="J1708" s="10">
        <v>376</v>
      </c>
      <c r="K1708" s="10">
        <v>53</v>
      </c>
      <c r="L1708" s="10">
        <v>462</v>
      </c>
      <c r="M1708" s="10">
        <v>168</v>
      </c>
      <c r="N1708" s="10">
        <v>53</v>
      </c>
      <c r="O1708">
        <v>1</v>
      </c>
      <c r="P1708">
        <v>2</v>
      </c>
      <c r="Q1708">
        <v>7</v>
      </c>
      <c r="R1708">
        <v>7</v>
      </c>
      <c r="S1708">
        <v>0</v>
      </c>
      <c r="T1708" t="s">
        <v>127</v>
      </c>
    </row>
    <row r="1709" spans="1:20" x14ac:dyDescent="0.3">
      <c r="A1709">
        <v>8588</v>
      </c>
      <c r="B1709">
        <v>1961</v>
      </c>
      <c r="C1709" t="s">
        <v>28</v>
      </c>
      <c r="D1709" t="s">
        <v>33</v>
      </c>
      <c r="E1709" s="2">
        <v>60544</v>
      </c>
      <c r="F1709">
        <v>1</v>
      </c>
      <c r="G1709">
        <v>1</v>
      </c>
      <c r="H1709" s="3">
        <v>41146</v>
      </c>
      <c r="I1709">
        <v>92</v>
      </c>
      <c r="J1709" s="10">
        <v>201</v>
      </c>
      <c r="K1709" s="10">
        <v>2</v>
      </c>
      <c r="L1709" s="10">
        <v>43</v>
      </c>
      <c r="M1709" s="10">
        <v>3</v>
      </c>
      <c r="N1709" s="10">
        <v>5</v>
      </c>
      <c r="O1709">
        <v>4</v>
      </c>
      <c r="P1709">
        <v>5</v>
      </c>
      <c r="Q1709">
        <v>1</v>
      </c>
      <c r="R1709">
        <v>5</v>
      </c>
      <c r="S1709">
        <v>6</v>
      </c>
      <c r="T1709" t="s">
        <v>129</v>
      </c>
    </row>
    <row r="1710" spans="1:20" x14ac:dyDescent="0.3">
      <c r="A1710">
        <v>8594</v>
      </c>
      <c r="B1710">
        <v>1958</v>
      </c>
      <c r="C1710" t="s">
        <v>37</v>
      </c>
      <c r="D1710" t="s">
        <v>42</v>
      </c>
      <c r="E1710" s="2">
        <v>50520</v>
      </c>
      <c r="F1710">
        <v>0</v>
      </c>
      <c r="G1710">
        <v>1</v>
      </c>
      <c r="H1710" s="3">
        <v>41667</v>
      </c>
      <c r="I1710">
        <v>25</v>
      </c>
      <c r="J1710" s="10">
        <v>112</v>
      </c>
      <c r="K1710" s="10">
        <v>0</v>
      </c>
      <c r="L1710" s="10">
        <v>6</v>
      </c>
      <c r="M1710" s="10">
        <v>2</v>
      </c>
      <c r="N1710" s="10">
        <v>1</v>
      </c>
      <c r="O1710">
        <v>2</v>
      </c>
      <c r="P1710">
        <v>3</v>
      </c>
      <c r="Q1710">
        <v>1</v>
      </c>
      <c r="R1710">
        <v>3</v>
      </c>
      <c r="S1710">
        <v>6</v>
      </c>
      <c r="T1710" t="s">
        <v>127</v>
      </c>
    </row>
    <row r="1711" spans="1:20" x14ac:dyDescent="0.3">
      <c r="A1711">
        <v>8595</v>
      </c>
      <c r="B1711">
        <v>1973</v>
      </c>
      <c r="C1711" t="s">
        <v>28</v>
      </c>
      <c r="D1711" t="s">
        <v>42</v>
      </c>
      <c r="E1711" s="2">
        <v>42429</v>
      </c>
      <c r="F1711">
        <v>0</v>
      </c>
      <c r="G1711">
        <v>1</v>
      </c>
      <c r="H1711" s="3">
        <v>41681</v>
      </c>
      <c r="I1711">
        <v>99</v>
      </c>
      <c r="J1711" s="10">
        <v>55</v>
      </c>
      <c r="K1711" s="10">
        <v>0</v>
      </c>
      <c r="L1711" s="10">
        <v>6</v>
      </c>
      <c r="M1711" s="10">
        <v>2</v>
      </c>
      <c r="N1711" s="10">
        <v>0</v>
      </c>
      <c r="O1711">
        <v>2</v>
      </c>
      <c r="P1711">
        <v>1</v>
      </c>
      <c r="Q1711">
        <v>1</v>
      </c>
      <c r="R1711">
        <v>3</v>
      </c>
      <c r="S1711">
        <v>5</v>
      </c>
      <c r="T1711" t="s">
        <v>131</v>
      </c>
    </row>
    <row r="1712" spans="1:20" x14ac:dyDescent="0.3">
      <c r="A1712">
        <v>8601</v>
      </c>
      <c r="B1712">
        <v>1980</v>
      </c>
      <c r="C1712" t="s">
        <v>28</v>
      </c>
      <c r="D1712" t="s">
        <v>33</v>
      </c>
      <c r="E1712" s="2">
        <v>80011</v>
      </c>
      <c r="F1712">
        <v>0</v>
      </c>
      <c r="G1712">
        <v>1</v>
      </c>
      <c r="H1712" s="3">
        <v>41393</v>
      </c>
      <c r="I1712">
        <v>3</v>
      </c>
      <c r="J1712" s="10">
        <v>421</v>
      </c>
      <c r="K1712" s="10">
        <v>76</v>
      </c>
      <c r="L1712" s="10">
        <v>536</v>
      </c>
      <c r="M1712" s="10">
        <v>82</v>
      </c>
      <c r="N1712" s="10">
        <v>178</v>
      </c>
      <c r="O1712">
        <v>2</v>
      </c>
      <c r="P1712">
        <v>8</v>
      </c>
      <c r="Q1712">
        <v>6</v>
      </c>
      <c r="R1712">
        <v>5</v>
      </c>
      <c r="S1712">
        <v>4</v>
      </c>
      <c r="T1712" t="s">
        <v>131</v>
      </c>
    </row>
    <row r="1713" spans="1:20" x14ac:dyDescent="0.3">
      <c r="A1713">
        <v>8602</v>
      </c>
      <c r="B1713">
        <v>1964</v>
      </c>
      <c r="C1713" t="s">
        <v>28</v>
      </c>
      <c r="D1713" t="s">
        <v>29</v>
      </c>
      <c r="E1713" s="2">
        <v>69932</v>
      </c>
      <c r="F1713">
        <v>0</v>
      </c>
      <c r="G1713">
        <v>1</v>
      </c>
      <c r="H1713" s="3">
        <v>41437</v>
      </c>
      <c r="I1713">
        <v>97</v>
      </c>
      <c r="J1713" s="10">
        <v>412</v>
      </c>
      <c r="K1713" s="10">
        <v>172</v>
      </c>
      <c r="L1713" s="10">
        <v>153</v>
      </c>
      <c r="M1713" s="10">
        <v>150</v>
      </c>
      <c r="N1713" s="10">
        <v>105</v>
      </c>
      <c r="O1713">
        <v>2</v>
      </c>
      <c r="P1713">
        <v>7</v>
      </c>
      <c r="Q1713">
        <v>6</v>
      </c>
      <c r="R1713">
        <v>11</v>
      </c>
      <c r="S1713">
        <v>4</v>
      </c>
      <c r="T1713" t="s">
        <v>127</v>
      </c>
    </row>
    <row r="1714" spans="1:20" x14ac:dyDescent="0.3">
      <c r="A1714">
        <v>8605</v>
      </c>
      <c r="B1714">
        <v>1964</v>
      </c>
      <c r="C1714" t="s">
        <v>37</v>
      </c>
      <c r="D1714" t="s">
        <v>35</v>
      </c>
      <c r="E1714" s="2">
        <v>46910</v>
      </c>
      <c r="F1714">
        <v>1</v>
      </c>
      <c r="G1714">
        <v>1</v>
      </c>
      <c r="H1714" s="3">
        <v>41721</v>
      </c>
      <c r="I1714">
        <v>36</v>
      </c>
      <c r="J1714" s="10">
        <v>48</v>
      </c>
      <c r="K1714" s="10">
        <v>0</v>
      </c>
      <c r="L1714" s="10">
        <v>14</v>
      </c>
      <c r="M1714" s="10">
        <v>0</v>
      </c>
      <c r="N1714" s="10">
        <v>0</v>
      </c>
      <c r="O1714">
        <v>2</v>
      </c>
      <c r="P1714">
        <v>2</v>
      </c>
      <c r="Q1714">
        <v>0</v>
      </c>
      <c r="R1714">
        <v>3</v>
      </c>
      <c r="S1714">
        <v>6</v>
      </c>
      <c r="T1714" t="s">
        <v>127</v>
      </c>
    </row>
    <row r="1715" spans="1:20" x14ac:dyDescent="0.3">
      <c r="A1715">
        <v>8614</v>
      </c>
      <c r="B1715">
        <v>1957</v>
      </c>
      <c r="C1715" t="s">
        <v>28</v>
      </c>
      <c r="D1715" t="s">
        <v>42</v>
      </c>
      <c r="E1715" s="2">
        <v>65486</v>
      </c>
      <c r="F1715">
        <v>0</v>
      </c>
      <c r="G1715">
        <v>1</v>
      </c>
      <c r="H1715" s="3">
        <v>41771</v>
      </c>
      <c r="I1715">
        <v>29</v>
      </c>
      <c r="J1715" s="10">
        <v>245</v>
      </c>
      <c r="K1715" s="10">
        <v>19</v>
      </c>
      <c r="L1715" s="10">
        <v>125</v>
      </c>
      <c r="M1715" s="10">
        <v>37</v>
      </c>
      <c r="N1715" s="10">
        <v>67</v>
      </c>
      <c r="O1715">
        <v>1</v>
      </c>
      <c r="P1715">
        <v>4</v>
      </c>
      <c r="Q1715">
        <v>2</v>
      </c>
      <c r="R1715">
        <v>10</v>
      </c>
      <c r="S1715">
        <v>2</v>
      </c>
      <c r="T1715" t="s">
        <v>131</v>
      </c>
    </row>
    <row r="1716" spans="1:20" x14ac:dyDescent="0.3">
      <c r="A1716">
        <v>8619</v>
      </c>
      <c r="B1716">
        <v>1957</v>
      </c>
      <c r="C1716" t="s">
        <v>28</v>
      </c>
      <c r="D1716" t="s">
        <v>35</v>
      </c>
      <c r="E1716" s="2">
        <v>21994</v>
      </c>
      <c r="F1716">
        <v>0</v>
      </c>
      <c r="G1716">
        <v>1</v>
      </c>
      <c r="H1716" s="3">
        <v>41267</v>
      </c>
      <c r="I1716">
        <v>4</v>
      </c>
      <c r="J1716" s="10">
        <v>9</v>
      </c>
      <c r="K1716" s="10">
        <v>0</v>
      </c>
      <c r="L1716" s="10">
        <v>6</v>
      </c>
      <c r="M1716" s="10">
        <v>3</v>
      </c>
      <c r="N1716" s="10">
        <v>1</v>
      </c>
      <c r="O1716">
        <v>1</v>
      </c>
      <c r="P1716">
        <v>0</v>
      </c>
      <c r="Q1716">
        <v>0</v>
      </c>
      <c r="R1716">
        <v>3</v>
      </c>
      <c r="S1716">
        <v>5</v>
      </c>
      <c r="T1716" t="s">
        <v>127</v>
      </c>
    </row>
    <row r="1717" spans="1:20" x14ac:dyDescent="0.3">
      <c r="A1717">
        <v>8624</v>
      </c>
      <c r="B1717">
        <v>1958</v>
      </c>
      <c r="C1717" t="s">
        <v>28</v>
      </c>
      <c r="D1717" t="s">
        <v>33</v>
      </c>
      <c r="E1717" s="2">
        <v>81320</v>
      </c>
      <c r="F1717">
        <v>0</v>
      </c>
      <c r="G1717">
        <v>0</v>
      </c>
      <c r="H1717" s="3">
        <v>41311</v>
      </c>
      <c r="I1717">
        <v>61</v>
      </c>
      <c r="J1717" s="10">
        <v>183</v>
      </c>
      <c r="K1717" s="10">
        <v>33</v>
      </c>
      <c r="L1717" s="10">
        <v>493</v>
      </c>
      <c r="M1717" s="10">
        <v>59</v>
      </c>
      <c r="N1717" s="10">
        <v>103</v>
      </c>
      <c r="O1717">
        <v>1</v>
      </c>
      <c r="P1717">
        <v>4</v>
      </c>
      <c r="Q1717">
        <v>3</v>
      </c>
      <c r="R1717">
        <v>10</v>
      </c>
      <c r="S1717">
        <v>2</v>
      </c>
      <c r="T1717" t="s">
        <v>125</v>
      </c>
    </row>
    <row r="1718" spans="1:20" x14ac:dyDescent="0.3">
      <c r="A1718">
        <v>8625</v>
      </c>
      <c r="B1718">
        <v>1976</v>
      </c>
      <c r="C1718" t="s">
        <v>28</v>
      </c>
      <c r="D1718" t="s">
        <v>33</v>
      </c>
      <c r="E1718" s="2">
        <v>17649</v>
      </c>
      <c r="F1718">
        <v>1</v>
      </c>
      <c r="G1718">
        <v>0</v>
      </c>
      <c r="H1718" s="3">
        <v>41590</v>
      </c>
      <c r="I1718">
        <v>70</v>
      </c>
      <c r="J1718" s="10">
        <v>15</v>
      </c>
      <c r="K1718" s="10">
        <v>1</v>
      </c>
      <c r="L1718" s="10">
        <v>23</v>
      </c>
      <c r="M1718" s="10">
        <v>0</v>
      </c>
      <c r="N1718" s="10">
        <v>5</v>
      </c>
      <c r="O1718">
        <v>3</v>
      </c>
      <c r="P1718">
        <v>3</v>
      </c>
      <c r="Q1718">
        <v>0</v>
      </c>
      <c r="R1718">
        <v>3</v>
      </c>
      <c r="S1718">
        <v>8</v>
      </c>
      <c r="T1718" t="s">
        <v>130</v>
      </c>
    </row>
    <row r="1719" spans="1:20" x14ac:dyDescent="0.3">
      <c r="A1719">
        <v>8629</v>
      </c>
      <c r="B1719">
        <v>1956</v>
      </c>
      <c r="C1719" t="s">
        <v>28</v>
      </c>
      <c r="D1719" t="s">
        <v>42</v>
      </c>
      <c r="E1719" s="2">
        <v>46984</v>
      </c>
      <c r="F1719">
        <v>1</v>
      </c>
      <c r="G1719">
        <v>1</v>
      </c>
      <c r="H1719" s="3">
        <v>41359</v>
      </c>
      <c r="I1719">
        <v>71</v>
      </c>
      <c r="J1719" s="10">
        <v>19</v>
      </c>
      <c r="K1719" s="10">
        <v>1</v>
      </c>
      <c r="L1719" s="10">
        <v>10</v>
      </c>
      <c r="M1719" s="10">
        <v>2</v>
      </c>
      <c r="N1719" s="10">
        <v>1</v>
      </c>
      <c r="O1719">
        <v>1</v>
      </c>
      <c r="P1719">
        <v>1</v>
      </c>
      <c r="Q1719">
        <v>0</v>
      </c>
      <c r="R1719">
        <v>3</v>
      </c>
      <c r="S1719">
        <v>5</v>
      </c>
      <c r="T1719" t="s">
        <v>126</v>
      </c>
    </row>
    <row r="1720" spans="1:20" x14ac:dyDescent="0.3">
      <c r="A1720">
        <v>8643</v>
      </c>
      <c r="B1720">
        <v>1971</v>
      </c>
      <c r="C1720" t="s">
        <v>28</v>
      </c>
      <c r="D1720" t="s">
        <v>35</v>
      </c>
      <c r="E1720" s="2">
        <v>69930</v>
      </c>
      <c r="F1720">
        <v>0</v>
      </c>
      <c r="G1720">
        <v>0</v>
      </c>
      <c r="H1720" s="3">
        <v>41420</v>
      </c>
      <c r="I1720">
        <v>21</v>
      </c>
      <c r="J1720" s="10">
        <v>252</v>
      </c>
      <c r="K1720" s="10">
        <v>98</v>
      </c>
      <c r="L1720" s="10">
        <v>827</v>
      </c>
      <c r="M1720" s="10">
        <v>219</v>
      </c>
      <c r="N1720" s="10">
        <v>70</v>
      </c>
      <c r="O1720">
        <v>1</v>
      </c>
      <c r="P1720">
        <v>4</v>
      </c>
      <c r="Q1720">
        <v>5</v>
      </c>
      <c r="R1720">
        <v>12</v>
      </c>
      <c r="S1720">
        <v>3</v>
      </c>
      <c r="T1720" t="s">
        <v>128</v>
      </c>
    </row>
    <row r="1721" spans="1:20" x14ac:dyDescent="0.3">
      <c r="A1721">
        <v>8650</v>
      </c>
      <c r="B1721">
        <v>1978</v>
      </c>
      <c r="C1721" t="s">
        <v>28</v>
      </c>
      <c r="D1721" t="s">
        <v>42</v>
      </c>
      <c r="E1721" s="2">
        <v>54162</v>
      </c>
      <c r="F1721">
        <v>1</v>
      </c>
      <c r="G1721">
        <v>1</v>
      </c>
      <c r="H1721" s="3">
        <v>41351</v>
      </c>
      <c r="I1721">
        <v>31</v>
      </c>
      <c r="J1721" s="10">
        <v>5</v>
      </c>
      <c r="K1721" s="10">
        <v>6</v>
      </c>
      <c r="L1721" s="10">
        <v>10</v>
      </c>
      <c r="M1721" s="10">
        <v>6</v>
      </c>
      <c r="N1721" s="10">
        <v>5</v>
      </c>
      <c r="O1721">
        <v>1</v>
      </c>
      <c r="P1721">
        <v>1</v>
      </c>
      <c r="Q1721">
        <v>0</v>
      </c>
      <c r="R1721">
        <v>3</v>
      </c>
      <c r="S1721">
        <v>4</v>
      </c>
      <c r="T1721" t="s">
        <v>127</v>
      </c>
    </row>
    <row r="1722" spans="1:20" x14ac:dyDescent="0.3">
      <c r="A1722">
        <v>8652</v>
      </c>
      <c r="B1722">
        <v>1946</v>
      </c>
      <c r="C1722" t="s">
        <v>28</v>
      </c>
      <c r="D1722" t="s">
        <v>35</v>
      </c>
      <c r="E1722" s="2">
        <v>37760</v>
      </c>
      <c r="F1722">
        <v>0</v>
      </c>
      <c r="G1722">
        <v>0</v>
      </c>
      <c r="H1722" s="3">
        <v>41152</v>
      </c>
      <c r="I1722">
        <v>20</v>
      </c>
      <c r="J1722" s="10">
        <v>84</v>
      </c>
      <c r="K1722" s="10">
        <v>5</v>
      </c>
      <c r="L1722" s="10">
        <v>38</v>
      </c>
      <c r="M1722" s="10">
        <v>150</v>
      </c>
      <c r="N1722" s="10">
        <v>12</v>
      </c>
      <c r="O1722">
        <v>2</v>
      </c>
      <c r="P1722">
        <v>4</v>
      </c>
      <c r="Q1722">
        <v>1</v>
      </c>
      <c r="R1722">
        <v>6</v>
      </c>
      <c r="S1722">
        <v>7</v>
      </c>
      <c r="T1722" t="s">
        <v>125</v>
      </c>
    </row>
    <row r="1723" spans="1:20" x14ac:dyDescent="0.3">
      <c r="A1723">
        <v>8659</v>
      </c>
      <c r="B1723">
        <v>1952</v>
      </c>
      <c r="C1723" t="s">
        <v>37</v>
      </c>
      <c r="D1723" t="s">
        <v>35</v>
      </c>
      <c r="E1723" s="2">
        <v>69805</v>
      </c>
      <c r="F1723">
        <v>0</v>
      </c>
      <c r="G1723">
        <v>1</v>
      </c>
      <c r="H1723" s="3">
        <v>41660</v>
      </c>
      <c r="I1723">
        <v>50</v>
      </c>
      <c r="J1723" s="10">
        <v>750</v>
      </c>
      <c r="K1723" s="10">
        <v>71</v>
      </c>
      <c r="L1723" s="10">
        <v>174</v>
      </c>
      <c r="M1723" s="10">
        <v>13</v>
      </c>
      <c r="N1723" s="10">
        <v>10</v>
      </c>
      <c r="O1723">
        <v>2</v>
      </c>
      <c r="P1723">
        <v>6</v>
      </c>
      <c r="Q1723">
        <v>8</v>
      </c>
      <c r="R1723">
        <v>11</v>
      </c>
      <c r="S1723">
        <v>2</v>
      </c>
      <c r="T1723" t="s">
        <v>129</v>
      </c>
    </row>
    <row r="1724" spans="1:20" x14ac:dyDescent="0.3">
      <c r="A1724">
        <v>8663</v>
      </c>
      <c r="B1724">
        <v>1974</v>
      </c>
      <c r="C1724" t="s">
        <v>28</v>
      </c>
      <c r="D1724" t="s">
        <v>29</v>
      </c>
      <c r="E1724" s="2">
        <v>39996</v>
      </c>
      <c r="F1724">
        <v>1</v>
      </c>
      <c r="G1724">
        <v>1</v>
      </c>
      <c r="H1724" s="3">
        <v>41781</v>
      </c>
      <c r="I1724">
        <v>85</v>
      </c>
      <c r="J1724" s="10">
        <v>11</v>
      </c>
      <c r="K1724" s="10">
        <v>0</v>
      </c>
      <c r="L1724" s="10">
        <v>3</v>
      </c>
      <c r="M1724" s="10">
        <v>0</v>
      </c>
      <c r="N1724" s="10">
        <v>0</v>
      </c>
      <c r="O1724">
        <v>1</v>
      </c>
      <c r="P1724">
        <v>1</v>
      </c>
      <c r="Q1724">
        <v>0</v>
      </c>
      <c r="R1724">
        <v>2</v>
      </c>
      <c r="S1724">
        <v>6</v>
      </c>
      <c r="T1724" t="s">
        <v>131</v>
      </c>
    </row>
    <row r="1725" spans="1:20" x14ac:dyDescent="0.3">
      <c r="A1725">
        <v>8685</v>
      </c>
      <c r="B1725">
        <v>1977</v>
      </c>
      <c r="C1725" t="s">
        <v>28</v>
      </c>
      <c r="D1725" t="s">
        <v>33</v>
      </c>
      <c r="E1725" s="2">
        <v>42014</v>
      </c>
      <c r="F1725">
        <v>1</v>
      </c>
      <c r="G1725">
        <v>0</v>
      </c>
      <c r="H1725" s="3">
        <v>41138</v>
      </c>
      <c r="I1725">
        <v>56</v>
      </c>
      <c r="J1725" s="10">
        <v>244</v>
      </c>
      <c r="K1725" s="10">
        <v>15</v>
      </c>
      <c r="L1725" s="10">
        <v>108</v>
      </c>
      <c r="M1725" s="10">
        <v>4</v>
      </c>
      <c r="N1725" s="10">
        <v>15</v>
      </c>
      <c r="O1725">
        <v>6</v>
      </c>
      <c r="P1725">
        <v>7</v>
      </c>
      <c r="Q1725">
        <v>1</v>
      </c>
      <c r="R1725">
        <v>6</v>
      </c>
      <c r="S1725">
        <v>8</v>
      </c>
      <c r="T1725" t="s">
        <v>125</v>
      </c>
    </row>
    <row r="1726" spans="1:20" x14ac:dyDescent="0.3">
      <c r="A1726">
        <v>8686</v>
      </c>
      <c r="B1726">
        <v>1979</v>
      </c>
      <c r="C1726" t="s">
        <v>44</v>
      </c>
      <c r="D1726" t="s">
        <v>35</v>
      </c>
      <c r="E1726" s="2">
        <v>23724</v>
      </c>
      <c r="F1726">
        <v>1</v>
      </c>
      <c r="G1726">
        <v>0</v>
      </c>
      <c r="H1726" s="3">
        <v>41282</v>
      </c>
      <c r="I1726">
        <v>65</v>
      </c>
      <c r="J1726" s="10">
        <v>5</v>
      </c>
      <c r="K1726" s="10">
        <v>23</v>
      </c>
      <c r="L1726" s="10">
        <v>15</v>
      </c>
      <c r="M1726" s="10">
        <v>0</v>
      </c>
      <c r="N1726" s="10">
        <v>18</v>
      </c>
      <c r="O1726">
        <v>2</v>
      </c>
      <c r="P1726">
        <v>2</v>
      </c>
      <c r="Q1726">
        <v>0</v>
      </c>
      <c r="R1726">
        <v>3</v>
      </c>
      <c r="S1726">
        <v>8</v>
      </c>
      <c r="T1726" t="s">
        <v>127</v>
      </c>
    </row>
    <row r="1727" spans="1:20" x14ac:dyDescent="0.3">
      <c r="A1727">
        <v>8687</v>
      </c>
      <c r="B1727">
        <v>1978</v>
      </c>
      <c r="C1727" t="s">
        <v>28</v>
      </c>
      <c r="D1727" t="s">
        <v>35</v>
      </c>
      <c r="E1727" s="2">
        <v>53172</v>
      </c>
      <c r="F1727">
        <v>0</v>
      </c>
      <c r="G1727">
        <v>1</v>
      </c>
      <c r="H1727" s="3">
        <v>41400</v>
      </c>
      <c r="I1727">
        <v>54</v>
      </c>
      <c r="J1727" s="10">
        <v>121</v>
      </c>
      <c r="K1727" s="10">
        <v>62</v>
      </c>
      <c r="L1727" s="10">
        <v>90</v>
      </c>
      <c r="M1727" s="10">
        <v>68</v>
      </c>
      <c r="N1727" s="10">
        <v>20</v>
      </c>
      <c r="O1727">
        <v>3</v>
      </c>
      <c r="P1727">
        <v>2</v>
      </c>
      <c r="Q1727">
        <v>3</v>
      </c>
      <c r="R1727">
        <v>8</v>
      </c>
      <c r="S1727">
        <v>3</v>
      </c>
      <c r="T1727" t="s">
        <v>128</v>
      </c>
    </row>
    <row r="1728" spans="1:20" x14ac:dyDescent="0.3">
      <c r="A1728">
        <v>8690</v>
      </c>
      <c r="B1728">
        <v>1962</v>
      </c>
      <c r="C1728" t="s">
        <v>28</v>
      </c>
      <c r="D1728" t="s">
        <v>33</v>
      </c>
      <c r="E1728" s="2">
        <v>86111</v>
      </c>
      <c r="F1728">
        <v>0</v>
      </c>
      <c r="G1728">
        <v>0</v>
      </c>
      <c r="H1728" s="3">
        <v>41383</v>
      </c>
      <c r="I1728">
        <v>73</v>
      </c>
      <c r="J1728" s="10">
        <v>399</v>
      </c>
      <c r="K1728" s="10">
        <v>28</v>
      </c>
      <c r="L1728" s="10">
        <v>756</v>
      </c>
      <c r="M1728" s="10">
        <v>36</v>
      </c>
      <c r="N1728" s="10">
        <v>40</v>
      </c>
      <c r="O1728">
        <v>1</v>
      </c>
      <c r="P1728">
        <v>5</v>
      </c>
      <c r="Q1728">
        <v>7</v>
      </c>
      <c r="R1728">
        <v>10</v>
      </c>
      <c r="S1728">
        <v>2</v>
      </c>
      <c r="T1728" t="s">
        <v>126</v>
      </c>
    </row>
    <row r="1729" spans="1:20" x14ac:dyDescent="0.3">
      <c r="A1729">
        <v>8692</v>
      </c>
      <c r="B1729">
        <v>1952</v>
      </c>
      <c r="C1729" t="s">
        <v>28</v>
      </c>
      <c r="D1729" t="s">
        <v>35</v>
      </c>
      <c r="E1729" s="2">
        <v>43462</v>
      </c>
      <c r="F1729">
        <v>1</v>
      </c>
      <c r="G1729">
        <v>1</v>
      </c>
      <c r="H1729" s="3">
        <v>41164</v>
      </c>
      <c r="I1729">
        <v>50</v>
      </c>
      <c r="J1729" s="10">
        <v>90</v>
      </c>
      <c r="K1729" s="10">
        <v>17</v>
      </c>
      <c r="L1729" s="10">
        <v>97</v>
      </c>
      <c r="M1729" s="10">
        <v>15</v>
      </c>
      <c r="N1729" s="10">
        <v>6</v>
      </c>
      <c r="O1729">
        <v>6</v>
      </c>
      <c r="P1729">
        <v>4</v>
      </c>
      <c r="Q1729">
        <v>1</v>
      </c>
      <c r="R1729">
        <v>5</v>
      </c>
      <c r="S1729">
        <v>8</v>
      </c>
      <c r="T1729" t="s">
        <v>127</v>
      </c>
    </row>
    <row r="1730" spans="1:20" x14ac:dyDescent="0.3">
      <c r="A1730">
        <v>8700</v>
      </c>
      <c r="B1730">
        <v>1986</v>
      </c>
      <c r="C1730" t="s">
        <v>44</v>
      </c>
      <c r="D1730" t="s">
        <v>31</v>
      </c>
      <c r="E1730" s="2">
        <v>14906</v>
      </c>
      <c r="F1730">
        <v>0</v>
      </c>
      <c r="G1730">
        <v>0</v>
      </c>
      <c r="H1730" s="3">
        <v>41265</v>
      </c>
      <c r="I1730">
        <v>86</v>
      </c>
      <c r="J1730" s="10">
        <v>7</v>
      </c>
      <c r="K1730" s="10">
        <v>7</v>
      </c>
      <c r="L1730" s="10">
        <v>14</v>
      </c>
      <c r="M1730" s="10">
        <v>7</v>
      </c>
      <c r="N1730" s="10">
        <v>16</v>
      </c>
      <c r="O1730">
        <v>3</v>
      </c>
      <c r="P1730">
        <v>2</v>
      </c>
      <c r="Q1730">
        <v>1</v>
      </c>
      <c r="R1730">
        <v>3</v>
      </c>
      <c r="S1730">
        <v>7</v>
      </c>
      <c r="T1730" t="s">
        <v>125</v>
      </c>
    </row>
    <row r="1731" spans="1:20" x14ac:dyDescent="0.3">
      <c r="A1731">
        <v>8702</v>
      </c>
      <c r="B1731">
        <v>1976</v>
      </c>
      <c r="C1731" t="s">
        <v>133</v>
      </c>
      <c r="D1731" t="s">
        <v>35</v>
      </c>
      <c r="E1731" s="2">
        <v>26907</v>
      </c>
      <c r="F1731">
        <v>1</v>
      </c>
      <c r="G1731">
        <v>1</v>
      </c>
      <c r="H1731" s="3">
        <v>41506</v>
      </c>
      <c r="I1731">
        <v>10</v>
      </c>
      <c r="J1731" s="10">
        <v>9</v>
      </c>
      <c r="K1731" s="10">
        <v>1</v>
      </c>
      <c r="L1731" s="10">
        <v>7</v>
      </c>
      <c r="M1731" s="10">
        <v>0</v>
      </c>
      <c r="N1731" s="10">
        <v>3</v>
      </c>
      <c r="O1731">
        <v>2</v>
      </c>
      <c r="P1731">
        <v>1</v>
      </c>
      <c r="Q1731">
        <v>0</v>
      </c>
      <c r="R1731">
        <v>3</v>
      </c>
      <c r="S1731">
        <v>7</v>
      </c>
      <c r="T1731" t="s">
        <v>131</v>
      </c>
    </row>
    <row r="1732" spans="1:20" x14ac:dyDescent="0.3">
      <c r="A1732">
        <v>8707</v>
      </c>
      <c r="B1732">
        <v>1956</v>
      </c>
      <c r="C1732" t="s">
        <v>28</v>
      </c>
      <c r="D1732" t="s">
        <v>33</v>
      </c>
      <c r="E1732" s="2">
        <v>79456</v>
      </c>
      <c r="F1732">
        <v>0</v>
      </c>
      <c r="G1732">
        <v>0</v>
      </c>
      <c r="H1732" s="3">
        <v>41143</v>
      </c>
      <c r="I1732">
        <v>12</v>
      </c>
      <c r="J1732" s="10">
        <v>565</v>
      </c>
      <c r="K1732" s="10">
        <v>42</v>
      </c>
      <c r="L1732" s="10">
        <v>548</v>
      </c>
      <c r="M1732" s="10">
        <v>64</v>
      </c>
      <c r="N1732" s="10">
        <v>83</v>
      </c>
      <c r="O1732">
        <v>1</v>
      </c>
      <c r="P1732">
        <v>5</v>
      </c>
      <c r="Q1732">
        <v>6</v>
      </c>
      <c r="R1732">
        <v>4</v>
      </c>
      <c r="S1732">
        <v>3</v>
      </c>
      <c r="T1732" t="s">
        <v>127</v>
      </c>
    </row>
    <row r="1733" spans="1:20" x14ac:dyDescent="0.3">
      <c r="A1733">
        <v>8717</v>
      </c>
      <c r="B1733">
        <v>1975</v>
      </c>
      <c r="C1733" t="s">
        <v>37</v>
      </c>
      <c r="D1733" t="s">
        <v>33</v>
      </c>
      <c r="E1733" s="2">
        <v>80427</v>
      </c>
      <c r="F1733">
        <v>0</v>
      </c>
      <c r="G1733">
        <v>1</v>
      </c>
      <c r="H1733" s="3">
        <v>41164</v>
      </c>
      <c r="I1733">
        <v>56</v>
      </c>
      <c r="J1733" s="10">
        <v>1149</v>
      </c>
      <c r="K1733" s="10">
        <v>71</v>
      </c>
      <c r="L1733" s="10">
        <v>449</v>
      </c>
      <c r="M1733" s="10">
        <v>69</v>
      </c>
      <c r="N1733" s="10">
        <v>71</v>
      </c>
      <c r="O1733">
        <v>1</v>
      </c>
      <c r="P1733">
        <v>11</v>
      </c>
      <c r="Q1733">
        <v>8</v>
      </c>
      <c r="R1733">
        <v>8</v>
      </c>
      <c r="S1733">
        <v>5</v>
      </c>
      <c r="T1733" t="s">
        <v>128</v>
      </c>
    </row>
    <row r="1734" spans="1:20" x14ac:dyDescent="0.3">
      <c r="A1734">
        <v>8720</v>
      </c>
      <c r="B1734">
        <v>1978</v>
      </c>
      <c r="C1734" t="s">
        <v>133</v>
      </c>
      <c r="D1734" t="s">
        <v>35</v>
      </c>
      <c r="E1734" s="2"/>
      <c r="F1734">
        <v>0</v>
      </c>
      <c r="G1734">
        <v>0</v>
      </c>
      <c r="H1734" s="3">
        <v>41133</v>
      </c>
      <c r="I1734">
        <v>53</v>
      </c>
      <c r="J1734" s="10">
        <v>32</v>
      </c>
      <c r="K1734" s="10">
        <v>2</v>
      </c>
      <c r="L1734" s="10">
        <v>1607</v>
      </c>
      <c r="M1734" s="10">
        <v>12</v>
      </c>
      <c r="N1734" s="10">
        <v>4</v>
      </c>
      <c r="O1734">
        <v>0</v>
      </c>
      <c r="P1734">
        <v>0</v>
      </c>
      <c r="Q1734">
        <v>0</v>
      </c>
      <c r="R1734">
        <v>1</v>
      </c>
      <c r="S1734">
        <v>0</v>
      </c>
      <c r="T1734" t="s">
        <v>128</v>
      </c>
    </row>
    <row r="1735" spans="1:20" x14ac:dyDescent="0.3">
      <c r="A1735">
        <v>8722</v>
      </c>
      <c r="B1735">
        <v>1957</v>
      </c>
      <c r="C1735" t="s">
        <v>133</v>
      </c>
      <c r="D1735" t="s">
        <v>33</v>
      </c>
      <c r="E1735" s="2">
        <v>82347</v>
      </c>
      <c r="F1735">
        <v>0</v>
      </c>
      <c r="G1735">
        <v>0</v>
      </c>
      <c r="H1735" s="3">
        <v>41219</v>
      </c>
      <c r="I1735">
        <v>38</v>
      </c>
      <c r="J1735" s="10">
        <v>556</v>
      </c>
      <c r="K1735" s="10">
        <v>54</v>
      </c>
      <c r="L1735" s="10">
        <v>845</v>
      </c>
      <c r="M1735" s="10">
        <v>202</v>
      </c>
      <c r="N1735" s="10">
        <v>133</v>
      </c>
      <c r="O1735">
        <v>1</v>
      </c>
      <c r="P1735">
        <v>7</v>
      </c>
      <c r="Q1735">
        <v>7</v>
      </c>
      <c r="R1735">
        <v>10</v>
      </c>
      <c r="S1735">
        <v>3</v>
      </c>
      <c r="T1735" t="s">
        <v>126</v>
      </c>
    </row>
    <row r="1736" spans="1:20" x14ac:dyDescent="0.3">
      <c r="A1736">
        <v>8724</v>
      </c>
      <c r="B1736">
        <v>1982</v>
      </c>
      <c r="C1736" t="s">
        <v>28</v>
      </c>
      <c r="D1736" t="s">
        <v>31</v>
      </c>
      <c r="E1736" s="2">
        <v>28567</v>
      </c>
      <c r="F1736">
        <v>1</v>
      </c>
      <c r="G1736">
        <v>0</v>
      </c>
      <c r="H1736" s="3">
        <v>41442</v>
      </c>
      <c r="I1736">
        <v>57</v>
      </c>
      <c r="J1736" s="10">
        <v>11</v>
      </c>
      <c r="K1736" s="10">
        <v>3</v>
      </c>
      <c r="L1736" s="10">
        <v>22</v>
      </c>
      <c r="M1736" s="10">
        <v>2</v>
      </c>
      <c r="N1736" s="10">
        <v>2</v>
      </c>
      <c r="O1736">
        <v>2</v>
      </c>
      <c r="P1736">
        <v>2</v>
      </c>
      <c r="Q1736">
        <v>0</v>
      </c>
      <c r="R1736">
        <v>3</v>
      </c>
      <c r="S1736">
        <v>6</v>
      </c>
      <c r="T1736" t="s">
        <v>127</v>
      </c>
    </row>
    <row r="1737" spans="1:20" x14ac:dyDescent="0.3">
      <c r="A1737">
        <v>8726</v>
      </c>
      <c r="B1737">
        <v>1964</v>
      </c>
      <c r="C1737" t="s">
        <v>133</v>
      </c>
      <c r="D1737" t="s">
        <v>29</v>
      </c>
      <c r="E1737" s="2">
        <v>41713</v>
      </c>
      <c r="F1737">
        <v>1</v>
      </c>
      <c r="G1737">
        <v>1</v>
      </c>
      <c r="H1737" s="3">
        <v>41758</v>
      </c>
      <c r="I1737">
        <v>57</v>
      </c>
      <c r="J1737" s="10">
        <v>77</v>
      </c>
      <c r="K1737" s="10">
        <v>8</v>
      </c>
      <c r="L1737" s="10">
        <v>44</v>
      </c>
      <c r="M1737" s="10">
        <v>10</v>
      </c>
      <c r="N1737" s="10">
        <v>10</v>
      </c>
      <c r="O1737">
        <v>5</v>
      </c>
      <c r="P1737">
        <v>3</v>
      </c>
      <c r="Q1737">
        <v>1</v>
      </c>
      <c r="R1737">
        <v>4</v>
      </c>
      <c r="S1737">
        <v>6</v>
      </c>
      <c r="T1737" t="s">
        <v>126</v>
      </c>
    </row>
    <row r="1738" spans="1:20" x14ac:dyDescent="0.3">
      <c r="A1738">
        <v>8727</v>
      </c>
      <c r="B1738">
        <v>1978</v>
      </c>
      <c r="C1738" t="s">
        <v>28</v>
      </c>
      <c r="D1738" t="s">
        <v>29</v>
      </c>
      <c r="E1738" s="2">
        <v>63693</v>
      </c>
      <c r="F1738">
        <v>0</v>
      </c>
      <c r="G1738">
        <v>1</v>
      </c>
      <c r="H1738" s="3">
        <v>41561</v>
      </c>
      <c r="I1738">
        <v>63</v>
      </c>
      <c r="J1738" s="10">
        <v>587</v>
      </c>
      <c r="K1738" s="10">
        <v>43</v>
      </c>
      <c r="L1738" s="10">
        <v>337</v>
      </c>
      <c r="M1738" s="10">
        <v>42</v>
      </c>
      <c r="N1738" s="10">
        <v>87</v>
      </c>
      <c r="O1738">
        <v>3</v>
      </c>
      <c r="P1738">
        <v>11</v>
      </c>
      <c r="Q1738">
        <v>6</v>
      </c>
      <c r="R1738">
        <v>9</v>
      </c>
      <c r="S1738">
        <v>6</v>
      </c>
      <c r="T1738" t="s">
        <v>125</v>
      </c>
    </row>
    <row r="1739" spans="1:20" x14ac:dyDescent="0.3">
      <c r="A1739">
        <v>8732</v>
      </c>
      <c r="B1739">
        <v>1969</v>
      </c>
      <c r="C1739" t="s">
        <v>41</v>
      </c>
      <c r="D1739" t="s">
        <v>42</v>
      </c>
      <c r="E1739" s="2">
        <v>67369</v>
      </c>
      <c r="F1739">
        <v>0</v>
      </c>
      <c r="G1739">
        <v>1</v>
      </c>
      <c r="H1739" s="3">
        <v>41230</v>
      </c>
      <c r="I1739">
        <v>81</v>
      </c>
      <c r="J1739" s="10">
        <v>1298</v>
      </c>
      <c r="K1739" s="10">
        <v>0</v>
      </c>
      <c r="L1739" s="10">
        <v>70</v>
      </c>
      <c r="M1739" s="10">
        <v>37</v>
      </c>
      <c r="N1739" s="10">
        <v>14</v>
      </c>
      <c r="O1739">
        <v>4</v>
      </c>
      <c r="P1739">
        <v>7</v>
      </c>
      <c r="Q1739">
        <v>4</v>
      </c>
      <c r="R1739">
        <v>10</v>
      </c>
      <c r="S1739">
        <v>4</v>
      </c>
      <c r="T1739" t="s">
        <v>127</v>
      </c>
    </row>
    <row r="1740" spans="1:20" x14ac:dyDescent="0.3">
      <c r="A1740">
        <v>8737</v>
      </c>
      <c r="B1740">
        <v>1978</v>
      </c>
      <c r="C1740" t="s">
        <v>28</v>
      </c>
      <c r="D1740" t="s">
        <v>29</v>
      </c>
      <c r="E1740" s="2">
        <v>55563</v>
      </c>
      <c r="F1740">
        <v>0</v>
      </c>
      <c r="G1740">
        <v>1</v>
      </c>
      <c r="H1740" s="3">
        <v>41734</v>
      </c>
      <c r="I1740">
        <v>22</v>
      </c>
      <c r="J1740" s="10">
        <v>29</v>
      </c>
      <c r="K1740" s="10">
        <v>1</v>
      </c>
      <c r="L1740" s="10">
        <v>9</v>
      </c>
      <c r="M1740" s="10">
        <v>2</v>
      </c>
      <c r="N1740" s="10">
        <v>0</v>
      </c>
      <c r="O1740">
        <v>1</v>
      </c>
      <c r="P1740">
        <v>2</v>
      </c>
      <c r="Q1740">
        <v>0</v>
      </c>
      <c r="R1740">
        <v>3</v>
      </c>
      <c r="S1740">
        <v>3</v>
      </c>
      <c r="T1740" t="s">
        <v>127</v>
      </c>
    </row>
    <row r="1741" spans="1:20" x14ac:dyDescent="0.3">
      <c r="A1741">
        <v>8746</v>
      </c>
      <c r="B1741">
        <v>1989</v>
      </c>
      <c r="C1741" t="s">
        <v>28</v>
      </c>
      <c r="D1741" t="s">
        <v>33</v>
      </c>
      <c r="E1741" s="2">
        <v>75433</v>
      </c>
      <c r="F1741">
        <v>1</v>
      </c>
      <c r="G1741">
        <v>0</v>
      </c>
      <c r="H1741" s="3">
        <v>41734</v>
      </c>
      <c r="I1741">
        <v>28</v>
      </c>
      <c r="J1741" s="10">
        <v>800</v>
      </c>
      <c r="K1741" s="10">
        <v>0</v>
      </c>
      <c r="L1741" s="10">
        <v>297</v>
      </c>
      <c r="M1741" s="10">
        <v>0</v>
      </c>
      <c r="N1741" s="10">
        <v>34</v>
      </c>
      <c r="O1741">
        <v>2</v>
      </c>
      <c r="P1741">
        <v>2</v>
      </c>
      <c r="Q1741">
        <v>5</v>
      </c>
      <c r="R1741">
        <v>10</v>
      </c>
      <c r="S1741">
        <v>6</v>
      </c>
      <c r="T1741" t="s">
        <v>127</v>
      </c>
    </row>
    <row r="1742" spans="1:20" x14ac:dyDescent="0.3">
      <c r="A1742">
        <v>8749</v>
      </c>
      <c r="B1742">
        <v>1984</v>
      </c>
      <c r="C1742" t="s">
        <v>28</v>
      </c>
      <c r="D1742" t="s">
        <v>35</v>
      </c>
      <c r="E1742" s="2">
        <v>37235</v>
      </c>
      <c r="F1742">
        <v>1</v>
      </c>
      <c r="G1742">
        <v>0</v>
      </c>
      <c r="H1742" s="3">
        <v>41671</v>
      </c>
      <c r="I1742">
        <v>68</v>
      </c>
      <c r="J1742" s="10">
        <v>20</v>
      </c>
      <c r="K1742" s="10">
        <v>2</v>
      </c>
      <c r="L1742" s="10">
        <v>9</v>
      </c>
      <c r="M1742" s="10">
        <v>4</v>
      </c>
      <c r="N1742" s="10">
        <v>6</v>
      </c>
      <c r="O1742">
        <v>1</v>
      </c>
      <c r="P1742">
        <v>1</v>
      </c>
      <c r="Q1742">
        <v>1</v>
      </c>
      <c r="R1742">
        <v>2</v>
      </c>
      <c r="S1742">
        <v>4</v>
      </c>
      <c r="T1742" t="s">
        <v>127</v>
      </c>
    </row>
    <row r="1743" spans="1:20" x14ac:dyDescent="0.3">
      <c r="A1743">
        <v>8754</v>
      </c>
      <c r="B1743">
        <v>1974</v>
      </c>
      <c r="C1743" t="s">
        <v>37</v>
      </c>
      <c r="D1743" t="s">
        <v>35</v>
      </c>
      <c r="E1743" s="2">
        <v>45068</v>
      </c>
      <c r="F1743">
        <v>0</v>
      </c>
      <c r="G1743">
        <v>1</v>
      </c>
      <c r="H1743" s="3">
        <v>41410</v>
      </c>
      <c r="I1743">
        <v>25</v>
      </c>
      <c r="J1743" s="10">
        <v>14</v>
      </c>
      <c r="K1743" s="10">
        <v>0</v>
      </c>
      <c r="L1743" s="10">
        <v>3</v>
      </c>
      <c r="M1743" s="10">
        <v>0</v>
      </c>
      <c r="N1743" s="10">
        <v>0</v>
      </c>
      <c r="O1743">
        <v>1</v>
      </c>
      <c r="P1743">
        <v>1</v>
      </c>
      <c r="Q1743">
        <v>0</v>
      </c>
      <c r="R1743">
        <v>2</v>
      </c>
      <c r="S1743">
        <v>7</v>
      </c>
      <c r="T1743" t="s">
        <v>127</v>
      </c>
    </row>
    <row r="1744" spans="1:20" x14ac:dyDescent="0.3">
      <c r="A1744">
        <v>8755</v>
      </c>
      <c r="B1744">
        <v>1946</v>
      </c>
      <c r="C1744" t="s">
        <v>41</v>
      </c>
      <c r="D1744" t="s">
        <v>33</v>
      </c>
      <c r="E1744" s="2">
        <v>68657</v>
      </c>
      <c r="F1744">
        <v>0</v>
      </c>
      <c r="G1744">
        <v>0</v>
      </c>
      <c r="H1744" s="3">
        <v>41325</v>
      </c>
      <c r="I1744">
        <v>4</v>
      </c>
      <c r="J1744" s="10">
        <v>482</v>
      </c>
      <c r="K1744" s="10">
        <v>34</v>
      </c>
      <c r="L1744" s="10">
        <v>471</v>
      </c>
      <c r="M1744" s="10">
        <v>119</v>
      </c>
      <c r="N1744" s="10">
        <v>68</v>
      </c>
      <c r="O1744">
        <v>1</v>
      </c>
      <c r="P1744">
        <v>3</v>
      </c>
      <c r="Q1744">
        <v>5</v>
      </c>
      <c r="R1744">
        <v>9</v>
      </c>
      <c r="S1744">
        <v>7</v>
      </c>
      <c r="T1744" t="s">
        <v>131</v>
      </c>
    </row>
    <row r="1745" spans="1:20" x14ac:dyDescent="0.3">
      <c r="A1745">
        <v>8773</v>
      </c>
      <c r="B1745">
        <v>1971</v>
      </c>
      <c r="C1745" t="s">
        <v>41</v>
      </c>
      <c r="D1745" t="s">
        <v>35</v>
      </c>
      <c r="E1745" s="2">
        <v>57420</v>
      </c>
      <c r="F1745">
        <v>0</v>
      </c>
      <c r="G1745">
        <v>1</v>
      </c>
      <c r="H1745" s="3">
        <v>41450</v>
      </c>
      <c r="I1745">
        <v>22</v>
      </c>
      <c r="J1745" s="10">
        <v>280</v>
      </c>
      <c r="K1745" s="10">
        <v>0</v>
      </c>
      <c r="L1745" s="10">
        <v>18</v>
      </c>
      <c r="M1745" s="10">
        <v>0</v>
      </c>
      <c r="N1745" s="10">
        <v>0</v>
      </c>
      <c r="O1745">
        <v>3</v>
      </c>
      <c r="P1745">
        <v>5</v>
      </c>
      <c r="Q1745">
        <v>1</v>
      </c>
      <c r="R1745">
        <v>6</v>
      </c>
      <c r="S1745">
        <v>7</v>
      </c>
      <c r="T1745" t="s">
        <v>130</v>
      </c>
    </row>
    <row r="1746" spans="1:20" x14ac:dyDescent="0.3">
      <c r="A1746">
        <v>8775</v>
      </c>
      <c r="B1746">
        <v>1969</v>
      </c>
      <c r="C1746" t="s">
        <v>28</v>
      </c>
      <c r="D1746" t="s">
        <v>35</v>
      </c>
      <c r="E1746" s="2">
        <v>38361</v>
      </c>
      <c r="F1746">
        <v>1</v>
      </c>
      <c r="G1746">
        <v>0</v>
      </c>
      <c r="H1746" s="3">
        <v>41635</v>
      </c>
      <c r="I1746">
        <v>74</v>
      </c>
      <c r="J1746" s="10">
        <v>39</v>
      </c>
      <c r="K1746" s="10">
        <v>0</v>
      </c>
      <c r="L1746" s="10">
        <v>56</v>
      </c>
      <c r="M1746" s="10">
        <v>20</v>
      </c>
      <c r="N1746" s="10">
        <v>8</v>
      </c>
      <c r="O1746">
        <v>3</v>
      </c>
      <c r="P1746">
        <v>3</v>
      </c>
      <c r="Q1746">
        <v>1</v>
      </c>
      <c r="R1746">
        <v>3</v>
      </c>
      <c r="S1746">
        <v>7</v>
      </c>
      <c r="T1746" t="s">
        <v>131</v>
      </c>
    </row>
    <row r="1747" spans="1:20" x14ac:dyDescent="0.3">
      <c r="A1747">
        <v>8779</v>
      </c>
      <c r="B1747">
        <v>1985</v>
      </c>
      <c r="C1747" t="s">
        <v>133</v>
      </c>
      <c r="D1747" t="s">
        <v>33</v>
      </c>
      <c r="E1747" s="2">
        <v>36145</v>
      </c>
      <c r="F1747">
        <v>1</v>
      </c>
      <c r="G1747">
        <v>0</v>
      </c>
      <c r="H1747" s="3">
        <v>41441</v>
      </c>
      <c r="I1747">
        <v>13</v>
      </c>
      <c r="J1747" s="10">
        <v>56</v>
      </c>
      <c r="K1747" s="10">
        <v>4</v>
      </c>
      <c r="L1747" s="10">
        <v>76</v>
      </c>
      <c r="M1747" s="10">
        <v>17</v>
      </c>
      <c r="N1747" s="10">
        <v>1</v>
      </c>
      <c r="O1747">
        <v>4</v>
      </c>
      <c r="P1747">
        <v>4</v>
      </c>
      <c r="Q1747">
        <v>1</v>
      </c>
      <c r="R1747">
        <v>3</v>
      </c>
      <c r="S1747">
        <v>9</v>
      </c>
      <c r="T1747" t="s">
        <v>130</v>
      </c>
    </row>
    <row r="1748" spans="1:20" x14ac:dyDescent="0.3">
      <c r="A1748">
        <v>8780</v>
      </c>
      <c r="B1748">
        <v>1950</v>
      </c>
      <c r="C1748" t="s">
        <v>37</v>
      </c>
      <c r="D1748" t="s">
        <v>35</v>
      </c>
      <c r="E1748" s="2">
        <v>59292</v>
      </c>
      <c r="F1748">
        <v>0</v>
      </c>
      <c r="G1748">
        <v>1</v>
      </c>
      <c r="H1748" s="3">
        <v>41438</v>
      </c>
      <c r="I1748">
        <v>71</v>
      </c>
      <c r="J1748" s="10">
        <v>378</v>
      </c>
      <c r="K1748" s="10">
        <v>14</v>
      </c>
      <c r="L1748" s="10">
        <v>68</v>
      </c>
      <c r="M1748" s="10">
        <v>19</v>
      </c>
      <c r="N1748" s="10">
        <v>14</v>
      </c>
      <c r="O1748">
        <v>2</v>
      </c>
      <c r="P1748">
        <v>3</v>
      </c>
      <c r="Q1748">
        <v>5</v>
      </c>
      <c r="R1748">
        <v>8</v>
      </c>
      <c r="S1748">
        <v>3</v>
      </c>
      <c r="T1748" t="s">
        <v>127</v>
      </c>
    </row>
    <row r="1749" spans="1:20" x14ac:dyDescent="0.3">
      <c r="A1749">
        <v>8783</v>
      </c>
      <c r="B1749">
        <v>1950</v>
      </c>
      <c r="C1749" t="s">
        <v>28</v>
      </c>
      <c r="D1749" t="s">
        <v>33</v>
      </c>
      <c r="E1749" s="2">
        <v>57045</v>
      </c>
      <c r="F1749">
        <v>0</v>
      </c>
      <c r="G1749">
        <v>1</v>
      </c>
      <c r="H1749" s="3">
        <v>41160</v>
      </c>
      <c r="I1749">
        <v>40</v>
      </c>
      <c r="J1749" s="10">
        <v>296</v>
      </c>
      <c r="K1749" s="10">
        <v>13</v>
      </c>
      <c r="L1749" s="10">
        <v>104</v>
      </c>
      <c r="M1749" s="10">
        <v>11</v>
      </c>
      <c r="N1749" s="10">
        <v>13</v>
      </c>
      <c r="O1749">
        <v>3</v>
      </c>
      <c r="P1749">
        <v>4</v>
      </c>
      <c r="Q1749">
        <v>2</v>
      </c>
      <c r="R1749">
        <v>9</v>
      </c>
      <c r="S1749">
        <v>3</v>
      </c>
      <c r="T1749" t="s">
        <v>131</v>
      </c>
    </row>
    <row r="1750" spans="1:20" x14ac:dyDescent="0.3">
      <c r="A1750">
        <v>8786</v>
      </c>
      <c r="B1750">
        <v>1956</v>
      </c>
      <c r="C1750" t="s">
        <v>41</v>
      </c>
      <c r="D1750" t="s">
        <v>33</v>
      </c>
      <c r="E1750" s="2">
        <v>62058</v>
      </c>
      <c r="F1750">
        <v>0</v>
      </c>
      <c r="G1750">
        <v>1</v>
      </c>
      <c r="H1750" s="3">
        <v>41420</v>
      </c>
      <c r="I1750">
        <v>52</v>
      </c>
      <c r="J1750" s="10">
        <v>301</v>
      </c>
      <c r="K1750" s="10">
        <v>7</v>
      </c>
      <c r="L1750" s="10">
        <v>74</v>
      </c>
      <c r="M1750" s="10">
        <v>10</v>
      </c>
      <c r="N1750" s="10">
        <v>0</v>
      </c>
      <c r="O1750">
        <v>4</v>
      </c>
      <c r="P1750">
        <v>6</v>
      </c>
      <c r="Q1750">
        <v>1</v>
      </c>
      <c r="R1750">
        <v>7</v>
      </c>
      <c r="S1750">
        <v>6</v>
      </c>
      <c r="T1750" t="s">
        <v>129</v>
      </c>
    </row>
    <row r="1751" spans="1:20" x14ac:dyDescent="0.3">
      <c r="A1751">
        <v>8789</v>
      </c>
      <c r="B1751">
        <v>1989</v>
      </c>
      <c r="C1751" t="s">
        <v>133</v>
      </c>
      <c r="D1751" t="s">
        <v>33</v>
      </c>
      <c r="E1751" s="2">
        <v>59060</v>
      </c>
      <c r="F1751">
        <v>1</v>
      </c>
      <c r="G1751">
        <v>0</v>
      </c>
      <c r="H1751" s="3">
        <v>41650</v>
      </c>
      <c r="I1751">
        <v>77</v>
      </c>
      <c r="J1751" s="10">
        <v>35</v>
      </c>
      <c r="K1751" s="10">
        <v>40</v>
      </c>
      <c r="L1751" s="10">
        <v>111</v>
      </c>
      <c r="M1751" s="10">
        <v>36</v>
      </c>
      <c r="N1751" s="10">
        <v>40</v>
      </c>
      <c r="O1751">
        <v>3</v>
      </c>
      <c r="P1751">
        <v>3</v>
      </c>
      <c r="Q1751">
        <v>1</v>
      </c>
      <c r="R1751">
        <v>7</v>
      </c>
      <c r="S1751">
        <v>4</v>
      </c>
      <c r="T1751" t="s">
        <v>127</v>
      </c>
    </row>
    <row r="1752" spans="1:20" x14ac:dyDescent="0.3">
      <c r="A1752">
        <v>8799</v>
      </c>
      <c r="B1752">
        <v>1984</v>
      </c>
      <c r="C1752" t="s">
        <v>37</v>
      </c>
      <c r="D1752" t="s">
        <v>33</v>
      </c>
      <c r="E1752" s="2">
        <v>38175</v>
      </c>
      <c r="F1752">
        <v>1</v>
      </c>
      <c r="G1752">
        <v>0</v>
      </c>
      <c r="H1752" s="3">
        <v>41540</v>
      </c>
      <c r="I1752">
        <v>6</v>
      </c>
      <c r="J1752" s="10">
        <v>70</v>
      </c>
      <c r="K1752" s="10">
        <v>6</v>
      </c>
      <c r="L1752" s="10">
        <v>69</v>
      </c>
      <c r="M1752" s="10">
        <v>2</v>
      </c>
      <c r="N1752" s="10">
        <v>3</v>
      </c>
      <c r="O1752">
        <v>3</v>
      </c>
      <c r="P1752">
        <v>3</v>
      </c>
      <c r="Q1752">
        <v>1</v>
      </c>
      <c r="R1752">
        <v>4</v>
      </c>
      <c r="S1752">
        <v>7</v>
      </c>
      <c r="T1752" t="s">
        <v>127</v>
      </c>
    </row>
    <row r="1753" spans="1:20" x14ac:dyDescent="0.3">
      <c r="A1753">
        <v>8800</v>
      </c>
      <c r="B1753">
        <v>1943</v>
      </c>
      <c r="C1753" t="s">
        <v>37</v>
      </c>
      <c r="D1753" t="s">
        <v>29</v>
      </c>
      <c r="E1753" s="2">
        <v>48948</v>
      </c>
      <c r="F1753">
        <v>0</v>
      </c>
      <c r="G1753">
        <v>0</v>
      </c>
      <c r="H1753" s="3">
        <v>41306</v>
      </c>
      <c r="I1753">
        <v>53</v>
      </c>
      <c r="J1753" s="10">
        <v>437</v>
      </c>
      <c r="K1753" s="10">
        <v>8</v>
      </c>
      <c r="L1753" s="10">
        <v>206</v>
      </c>
      <c r="M1753" s="10">
        <v>160</v>
      </c>
      <c r="N1753" s="10">
        <v>49</v>
      </c>
      <c r="O1753">
        <v>2</v>
      </c>
      <c r="P1753">
        <v>7</v>
      </c>
      <c r="Q1753">
        <v>10</v>
      </c>
      <c r="R1753">
        <v>5</v>
      </c>
      <c r="S1753">
        <v>6</v>
      </c>
      <c r="T1753" t="s">
        <v>125</v>
      </c>
    </row>
    <row r="1754" spans="1:20" x14ac:dyDescent="0.3">
      <c r="A1754">
        <v>8805</v>
      </c>
      <c r="B1754">
        <v>1960</v>
      </c>
      <c r="C1754" t="s">
        <v>28</v>
      </c>
      <c r="D1754" t="s">
        <v>31</v>
      </c>
      <c r="E1754" s="2">
        <v>48904</v>
      </c>
      <c r="F1754">
        <v>0</v>
      </c>
      <c r="G1754">
        <v>1</v>
      </c>
      <c r="H1754" s="3">
        <v>41245</v>
      </c>
      <c r="I1754">
        <v>1</v>
      </c>
      <c r="J1754" s="10">
        <v>283</v>
      </c>
      <c r="K1754" s="10">
        <v>10</v>
      </c>
      <c r="L1754" s="10">
        <v>38</v>
      </c>
      <c r="M1754" s="10">
        <v>0</v>
      </c>
      <c r="N1754" s="10">
        <v>13</v>
      </c>
      <c r="O1754">
        <v>4</v>
      </c>
      <c r="P1754">
        <v>7</v>
      </c>
      <c r="Q1754">
        <v>2</v>
      </c>
      <c r="R1754">
        <v>4</v>
      </c>
      <c r="S1754">
        <v>8</v>
      </c>
      <c r="T1754" t="s">
        <v>130</v>
      </c>
    </row>
    <row r="1755" spans="1:20" x14ac:dyDescent="0.3">
      <c r="A1755">
        <v>8812</v>
      </c>
      <c r="B1755">
        <v>1979</v>
      </c>
      <c r="C1755" t="s">
        <v>133</v>
      </c>
      <c r="D1755" t="s">
        <v>29</v>
      </c>
      <c r="E1755" s="2">
        <v>13533</v>
      </c>
      <c r="F1755">
        <v>1</v>
      </c>
      <c r="G1755">
        <v>0</v>
      </c>
      <c r="H1755" s="3">
        <v>41343</v>
      </c>
      <c r="I1755">
        <v>45</v>
      </c>
      <c r="J1755" s="10">
        <v>12</v>
      </c>
      <c r="K1755" s="10">
        <v>3</v>
      </c>
      <c r="L1755" s="10">
        <v>8</v>
      </c>
      <c r="M1755" s="10">
        <v>8</v>
      </c>
      <c r="N1755" s="10">
        <v>0</v>
      </c>
      <c r="O1755">
        <v>2</v>
      </c>
      <c r="P1755">
        <v>2</v>
      </c>
      <c r="Q1755">
        <v>0</v>
      </c>
      <c r="R1755">
        <v>3</v>
      </c>
      <c r="S1755">
        <v>7</v>
      </c>
      <c r="T1755" t="s">
        <v>127</v>
      </c>
    </row>
    <row r="1756" spans="1:20" x14ac:dyDescent="0.3">
      <c r="A1756">
        <v>8825</v>
      </c>
      <c r="B1756">
        <v>1962</v>
      </c>
      <c r="C1756" t="s">
        <v>28</v>
      </c>
      <c r="D1756" t="s">
        <v>35</v>
      </c>
      <c r="E1756" s="2">
        <v>51195</v>
      </c>
      <c r="F1756">
        <v>1</v>
      </c>
      <c r="G1756">
        <v>1</v>
      </c>
      <c r="H1756" s="3">
        <v>41365</v>
      </c>
      <c r="I1756">
        <v>46</v>
      </c>
      <c r="J1756" s="10">
        <v>230</v>
      </c>
      <c r="K1756" s="10">
        <v>14</v>
      </c>
      <c r="L1756" s="10">
        <v>156</v>
      </c>
      <c r="M1756" s="10">
        <v>82</v>
      </c>
      <c r="N1756" s="10">
        <v>24</v>
      </c>
      <c r="O1756">
        <v>8</v>
      </c>
      <c r="P1756">
        <v>9</v>
      </c>
      <c r="Q1756">
        <v>2</v>
      </c>
      <c r="R1756">
        <v>5</v>
      </c>
      <c r="S1756">
        <v>8</v>
      </c>
      <c r="T1756" t="s">
        <v>125</v>
      </c>
    </row>
    <row r="1757" spans="1:20" x14ac:dyDescent="0.3">
      <c r="A1757">
        <v>8832</v>
      </c>
      <c r="B1757">
        <v>1976</v>
      </c>
      <c r="C1757" t="s">
        <v>41</v>
      </c>
      <c r="D1757" t="s">
        <v>35</v>
      </c>
      <c r="E1757" s="2">
        <v>37509</v>
      </c>
      <c r="F1757">
        <v>1</v>
      </c>
      <c r="G1757">
        <v>0</v>
      </c>
      <c r="H1757" s="3">
        <v>41164</v>
      </c>
      <c r="I1757">
        <v>24</v>
      </c>
      <c r="J1757" s="10">
        <v>37</v>
      </c>
      <c r="K1757" s="10">
        <v>5</v>
      </c>
      <c r="L1757" s="10">
        <v>56</v>
      </c>
      <c r="M1757" s="10">
        <v>12</v>
      </c>
      <c r="N1757" s="10">
        <v>8</v>
      </c>
      <c r="O1757">
        <v>2</v>
      </c>
      <c r="P1757">
        <v>3</v>
      </c>
      <c r="Q1757">
        <v>0</v>
      </c>
      <c r="R1757">
        <v>4</v>
      </c>
      <c r="S1757">
        <v>7</v>
      </c>
      <c r="T1757" t="s">
        <v>129</v>
      </c>
    </row>
    <row r="1758" spans="1:20" x14ac:dyDescent="0.3">
      <c r="A1758">
        <v>8842</v>
      </c>
      <c r="B1758">
        <v>1971</v>
      </c>
      <c r="C1758" t="s">
        <v>28</v>
      </c>
      <c r="D1758" t="s">
        <v>42</v>
      </c>
      <c r="E1758" s="2">
        <v>30372</v>
      </c>
      <c r="F1758">
        <v>1</v>
      </c>
      <c r="G1758">
        <v>1</v>
      </c>
      <c r="H1758" s="3">
        <v>41268</v>
      </c>
      <c r="I1758">
        <v>33</v>
      </c>
      <c r="J1758" s="10">
        <v>15</v>
      </c>
      <c r="K1758" s="10">
        <v>0</v>
      </c>
      <c r="L1758" s="10">
        <v>12</v>
      </c>
      <c r="M1758" s="10">
        <v>7</v>
      </c>
      <c r="N1758" s="10">
        <v>3</v>
      </c>
      <c r="O1758">
        <v>3</v>
      </c>
      <c r="P1758">
        <v>2</v>
      </c>
      <c r="Q1758">
        <v>0</v>
      </c>
      <c r="R1758">
        <v>3</v>
      </c>
      <c r="S1758">
        <v>7</v>
      </c>
      <c r="T1758" t="s">
        <v>127</v>
      </c>
    </row>
    <row r="1759" spans="1:20" x14ac:dyDescent="0.3">
      <c r="A1759">
        <v>8852</v>
      </c>
      <c r="B1759">
        <v>1976</v>
      </c>
      <c r="C1759" t="s">
        <v>28</v>
      </c>
      <c r="D1759" t="s">
        <v>33</v>
      </c>
      <c r="E1759" s="2">
        <v>61064</v>
      </c>
      <c r="F1759">
        <v>0</v>
      </c>
      <c r="G1759">
        <v>1</v>
      </c>
      <c r="H1759" s="3">
        <v>41152</v>
      </c>
      <c r="I1759">
        <v>80</v>
      </c>
      <c r="J1759" s="10">
        <v>387</v>
      </c>
      <c r="K1759" s="10">
        <v>126</v>
      </c>
      <c r="L1759" s="10">
        <v>342</v>
      </c>
      <c r="M1759" s="10">
        <v>0</v>
      </c>
      <c r="N1759" s="10">
        <v>45</v>
      </c>
      <c r="O1759">
        <v>5</v>
      </c>
      <c r="P1759">
        <v>8</v>
      </c>
      <c r="Q1759">
        <v>4</v>
      </c>
      <c r="R1759">
        <v>11</v>
      </c>
      <c r="S1759">
        <v>6</v>
      </c>
      <c r="T1759" t="s">
        <v>127</v>
      </c>
    </row>
    <row r="1760" spans="1:20" x14ac:dyDescent="0.3">
      <c r="A1760">
        <v>8858</v>
      </c>
      <c r="B1760">
        <v>1972</v>
      </c>
      <c r="C1760" t="s">
        <v>37</v>
      </c>
      <c r="D1760" t="s">
        <v>33</v>
      </c>
      <c r="E1760" s="2">
        <v>44325</v>
      </c>
      <c r="F1760">
        <v>0</v>
      </c>
      <c r="G1760">
        <v>1</v>
      </c>
      <c r="H1760" s="3">
        <v>41340</v>
      </c>
      <c r="I1760">
        <v>69</v>
      </c>
      <c r="J1760" s="10">
        <v>516</v>
      </c>
      <c r="K1760" s="10">
        <v>0</v>
      </c>
      <c r="L1760" s="10">
        <v>21</v>
      </c>
      <c r="M1760" s="10">
        <v>0</v>
      </c>
      <c r="N1760" s="10">
        <v>0</v>
      </c>
      <c r="O1760">
        <v>4</v>
      </c>
      <c r="P1760">
        <v>8</v>
      </c>
      <c r="Q1760">
        <v>2</v>
      </c>
      <c r="R1760">
        <v>7</v>
      </c>
      <c r="S1760">
        <v>8</v>
      </c>
      <c r="T1760" t="s">
        <v>126</v>
      </c>
    </row>
    <row r="1761" spans="1:20" x14ac:dyDescent="0.3">
      <c r="A1761">
        <v>8867</v>
      </c>
      <c r="B1761">
        <v>1988</v>
      </c>
      <c r="C1761" t="s">
        <v>37</v>
      </c>
      <c r="D1761" t="s">
        <v>33</v>
      </c>
      <c r="E1761" s="2">
        <v>67546</v>
      </c>
      <c r="F1761">
        <v>0</v>
      </c>
      <c r="G1761">
        <v>0</v>
      </c>
      <c r="H1761" s="3">
        <v>41152</v>
      </c>
      <c r="I1761">
        <v>90</v>
      </c>
      <c r="J1761" s="10">
        <v>864</v>
      </c>
      <c r="K1761" s="10">
        <v>134</v>
      </c>
      <c r="L1761" s="10">
        <v>768</v>
      </c>
      <c r="M1761" s="10">
        <v>150</v>
      </c>
      <c r="N1761" s="10">
        <v>38</v>
      </c>
      <c r="O1761">
        <v>1</v>
      </c>
      <c r="P1761">
        <v>4</v>
      </c>
      <c r="Q1761">
        <v>10</v>
      </c>
      <c r="R1761">
        <v>5</v>
      </c>
      <c r="S1761">
        <v>3</v>
      </c>
      <c r="T1761" t="s">
        <v>125</v>
      </c>
    </row>
    <row r="1762" spans="1:20" x14ac:dyDescent="0.3">
      <c r="A1762">
        <v>8870</v>
      </c>
      <c r="B1762">
        <v>1984</v>
      </c>
      <c r="C1762" t="s">
        <v>28</v>
      </c>
      <c r="D1762" t="s">
        <v>35</v>
      </c>
      <c r="E1762" s="2">
        <v>35196</v>
      </c>
      <c r="F1762">
        <v>1</v>
      </c>
      <c r="G1762">
        <v>0</v>
      </c>
      <c r="H1762" s="3">
        <v>41226</v>
      </c>
      <c r="I1762">
        <v>68</v>
      </c>
      <c r="J1762" s="10">
        <v>75</v>
      </c>
      <c r="K1762" s="10">
        <v>12</v>
      </c>
      <c r="L1762" s="10">
        <v>141</v>
      </c>
      <c r="M1762" s="10">
        <v>43</v>
      </c>
      <c r="N1762" s="10">
        <v>39</v>
      </c>
      <c r="O1762">
        <v>6</v>
      </c>
      <c r="P1762">
        <v>6</v>
      </c>
      <c r="Q1762">
        <v>1</v>
      </c>
      <c r="R1762">
        <v>5</v>
      </c>
      <c r="S1762">
        <v>8</v>
      </c>
      <c r="T1762" t="s">
        <v>127</v>
      </c>
    </row>
    <row r="1763" spans="1:20" x14ac:dyDescent="0.3">
      <c r="A1763">
        <v>8876</v>
      </c>
      <c r="B1763">
        <v>1963</v>
      </c>
      <c r="C1763" t="s">
        <v>37</v>
      </c>
      <c r="D1763" t="s">
        <v>35</v>
      </c>
      <c r="E1763" s="2">
        <v>33629</v>
      </c>
      <c r="F1763">
        <v>1</v>
      </c>
      <c r="G1763">
        <v>1</v>
      </c>
      <c r="H1763" s="3">
        <v>41129</v>
      </c>
      <c r="I1763">
        <v>49</v>
      </c>
      <c r="J1763" s="10">
        <v>132</v>
      </c>
      <c r="K1763" s="10">
        <v>0</v>
      </c>
      <c r="L1763" s="10">
        <v>16</v>
      </c>
      <c r="M1763" s="10">
        <v>0</v>
      </c>
      <c r="N1763" s="10">
        <v>0</v>
      </c>
      <c r="O1763">
        <v>5</v>
      </c>
      <c r="P1763">
        <v>3</v>
      </c>
      <c r="Q1763">
        <v>1</v>
      </c>
      <c r="R1763">
        <v>4</v>
      </c>
      <c r="S1763">
        <v>9</v>
      </c>
      <c r="T1763" t="s">
        <v>127</v>
      </c>
    </row>
    <row r="1764" spans="1:20" x14ac:dyDescent="0.3">
      <c r="A1764">
        <v>8890</v>
      </c>
      <c r="B1764">
        <v>1971</v>
      </c>
      <c r="C1764" t="s">
        <v>37</v>
      </c>
      <c r="D1764" t="s">
        <v>29</v>
      </c>
      <c r="E1764" s="2">
        <v>65808</v>
      </c>
      <c r="F1764">
        <v>1</v>
      </c>
      <c r="G1764">
        <v>1</v>
      </c>
      <c r="H1764" s="3">
        <v>41789</v>
      </c>
      <c r="I1764">
        <v>1</v>
      </c>
      <c r="J1764" s="10">
        <v>155</v>
      </c>
      <c r="K1764" s="10">
        <v>7</v>
      </c>
      <c r="L1764" s="10">
        <v>80</v>
      </c>
      <c r="M1764" s="10">
        <v>13</v>
      </c>
      <c r="N1764" s="10">
        <v>7</v>
      </c>
      <c r="O1764">
        <v>3</v>
      </c>
      <c r="P1764">
        <v>5</v>
      </c>
      <c r="Q1764">
        <v>1</v>
      </c>
      <c r="R1764">
        <v>5</v>
      </c>
      <c r="S1764">
        <v>6</v>
      </c>
      <c r="T1764" t="s">
        <v>127</v>
      </c>
    </row>
    <row r="1765" spans="1:20" x14ac:dyDescent="0.3">
      <c r="A1765">
        <v>8895</v>
      </c>
      <c r="B1765">
        <v>1985</v>
      </c>
      <c r="C1765" t="s">
        <v>28</v>
      </c>
      <c r="D1765" t="s">
        <v>31</v>
      </c>
      <c r="E1765" s="2">
        <v>70596</v>
      </c>
      <c r="F1765">
        <v>0</v>
      </c>
      <c r="G1765">
        <v>0</v>
      </c>
      <c r="H1765" s="3">
        <v>41187</v>
      </c>
      <c r="I1765">
        <v>68</v>
      </c>
      <c r="J1765" s="10">
        <v>347</v>
      </c>
      <c r="K1765" s="10">
        <v>44</v>
      </c>
      <c r="L1765" s="10">
        <v>534</v>
      </c>
      <c r="M1765" s="10">
        <v>17</v>
      </c>
      <c r="N1765" s="10">
        <v>0</v>
      </c>
      <c r="O1765">
        <v>1</v>
      </c>
      <c r="P1765">
        <v>3</v>
      </c>
      <c r="Q1765">
        <v>5</v>
      </c>
      <c r="R1765">
        <v>12</v>
      </c>
      <c r="S1765">
        <v>2</v>
      </c>
      <c r="T1765" t="s">
        <v>127</v>
      </c>
    </row>
    <row r="1766" spans="1:20" x14ac:dyDescent="0.3">
      <c r="A1766">
        <v>8897</v>
      </c>
      <c r="B1766">
        <v>1965</v>
      </c>
      <c r="C1766" t="s">
        <v>28</v>
      </c>
      <c r="D1766" t="s">
        <v>31</v>
      </c>
      <c r="E1766" s="2">
        <v>42720</v>
      </c>
      <c r="F1766">
        <v>1</v>
      </c>
      <c r="G1766">
        <v>1</v>
      </c>
      <c r="H1766" s="3">
        <v>41388</v>
      </c>
      <c r="I1766">
        <v>9</v>
      </c>
      <c r="J1766" s="10">
        <v>392</v>
      </c>
      <c r="K1766" s="10">
        <v>5</v>
      </c>
      <c r="L1766" s="10">
        <v>91</v>
      </c>
      <c r="M1766" s="10">
        <v>28</v>
      </c>
      <c r="N1766" s="10">
        <v>26</v>
      </c>
      <c r="O1766">
        <v>8</v>
      </c>
      <c r="P1766">
        <v>7</v>
      </c>
      <c r="Q1766">
        <v>3</v>
      </c>
      <c r="R1766">
        <v>7</v>
      </c>
      <c r="S1766">
        <v>8</v>
      </c>
      <c r="T1766" t="s">
        <v>129</v>
      </c>
    </row>
    <row r="1767" spans="1:20" x14ac:dyDescent="0.3">
      <c r="A1767">
        <v>8908</v>
      </c>
      <c r="B1767">
        <v>1959</v>
      </c>
      <c r="C1767" t="s">
        <v>28</v>
      </c>
      <c r="D1767" t="s">
        <v>33</v>
      </c>
      <c r="E1767" s="2">
        <v>87195</v>
      </c>
      <c r="F1767">
        <v>0</v>
      </c>
      <c r="G1767">
        <v>0</v>
      </c>
      <c r="H1767" s="3">
        <v>41767</v>
      </c>
      <c r="I1767">
        <v>35</v>
      </c>
      <c r="J1767" s="10">
        <v>217</v>
      </c>
      <c r="K1767" s="10">
        <v>76</v>
      </c>
      <c r="L1767" s="10">
        <v>690</v>
      </c>
      <c r="M1767" s="10">
        <v>50</v>
      </c>
      <c r="N1767" s="10">
        <v>26</v>
      </c>
      <c r="O1767">
        <v>1</v>
      </c>
      <c r="P1767">
        <v>3</v>
      </c>
      <c r="Q1767">
        <v>11</v>
      </c>
      <c r="R1767">
        <v>5</v>
      </c>
      <c r="S1767">
        <v>1</v>
      </c>
      <c r="T1767" t="s">
        <v>126</v>
      </c>
    </row>
    <row r="1768" spans="1:20" x14ac:dyDescent="0.3">
      <c r="A1768">
        <v>8910</v>
      </c>
      <c r="B1768">
        <v>1955</v>
      </c>
      <c r="C1768" t="s">
        <v>28</v>
      </c>
      <c r="D1768" t="s">
        <v>35</v>
      </c>
      <c r="E1768" s="2">
        <v>42586</v>
      </c>
      <c r="F1768">
        <v>1</v>
      </c>
      <c r="G1768">
        <v>1</v>
      </c>
      <c r="H1768" s="3">
        <v>41211</v>
      </c>
      <c r="I1768">
        <v>7</v>
      </c>
      <c r="J1768" s="10">
        <v>194</v>
      </c>
      <c r="K1768" s="10">
        <v>2</v>
      </c>
      <c r="L1768" s="10">
        <v>56</v>
      </c>
      <c r="M1768" s="10">
        <v>0</v>
      </c>
      <c r="N1768" s="10">
        <v>0</v>
      </c>
      <c r="O1768">
        <v>5</v>
      </c>
      <c r="P1768">
        <v>4</v>
      </c>
      <c r="Q1768">
        <v>1</v>
      </c>
      <c r="R1768">
        <v>6</v>
      </c>
      <c r="S1768">
        <v>8</v>
      </c>
      <c r="T1768" t="s">
        <v>127</v>
      </c>
    </row>
    <row r="1769" spans="1:20" x14ac:dyDescent="0.3">
      <c r="A1769">
        <v>8911</v>
      </c>
      <c r="B1769">
        <v>1967</v>
      </c>
      <c r="C1769" t="s">
        <v>37</v>
      </c>
      <c r="D1769" t="s">
        <v>33</v>
      </c>
      <c r="E1769" s="2">
        <v>56320</v>
      </c>
      <c r="F1769">
        <v>0</v>
      </c>
      <c r="G1769">
        <v>1</v>
      </c>
      <c r="H1769" s="3">
        <v>41372</v>
      </c>
      <c r="I1769">
        <v>11</v>
      </c>
      <c r="J1769" s="10">
        <v>201</v>
      </c>
      <c r="K1769" s="10">
        <v>53</v>
      </c>
      <c r="L1769" s="10">
        <v>172</v>
      </c>
      <c r="M1769" s="10">
        <v>116</v>
      </c>
      <c r="N1769" s="10">
        <v>77</v>
      </c>
      <c r="O1769">
        <v>3</v>
      </c>
      <c r="P1769">
        <v>5</v>
      </c>
      <c r="Q1769">
        <v>4</v>
      </c>
      <c r="R1769">
        <v>9</v>
      </c>
      <c r="S1769">
        <v>4</v>
      </c>
      <c r="T1769" t="s">
        <v>127</v>
      </c>
    </row>
    <row r="1770" spans="1:20" x14ac:dyDescent="0.3">
      <c r="A1770">
        <v>8916</v>
      </c>
      <c r="B1770">
        <v>1975</v>
      </c>
      <c r="C1770" t="s">
        <v>28</v>
      </c>
      <c r="D1770" t="s">
        <v>29</v>
      </c>
      <c r="E1770" s="2">
        <v>36627</v>
      </c>
      <c r="F1770">
        <v>2</v>
      </c>
      <c r="G1770">
        <v>0</v>
      </c>
      <c r="H1770" s="3">
        <v>41478</v>
      </c>
      <c r="I1770">
        <v>78</v>
      </c>
      <c r="J1770" s="10">
        <v>9</v>
      </c>
      <c r="K1770" s="10">
        <v>1</v>
      </c>
      <c r="L1770" s="10">
        <v>5</v>
      </c>
      <c r="M1770" s="10">
        <v>0</v>
      </c>
      <c r="N1770" s="10">
        <v>0</v>
      </c>
      <c r="O1770">
        <v>1</v>
      </c>
      <c r="P1770">
        <v>0</v>
      </c>
      <c r="Q1770">
        <v>0</v>
      </c>
      <c r="R1770">
        <v>3</v>
      </c>
      <c r="S1770">
        <v>5</v>
      </c>
      <c r="T1770" t="s">
        <v>125</v>
      </c>
    </row>
    <row r="1771" spans="1:20" x14ac:dyDescent="0.3">
      <c r="A1771">
        <v>8920</v>
      </c>
      <c r="B1771">
        <v>1967</v>
      </c>
      <c r="C1771" t="s">
        <v>41</v>
      </c>
      <c r="D1771" t="s">
        <v>31</v>
      </c>
      <c r="E1771" s="2">
        <v>59235</v>
      </c>
      <c r="F1771">
        <v>1</v>
      </c>
      <c r="G1771">
        <v>0</v>
      </c>
      <c r="H1771" s="3">
        <v>41286</v>
      </c>
      <c r="I1771">
        <v>4</v>
      </c>
      <c r="J1771" s="10">
        <v>448</v>
      </c>
      <c r="K1771" s="10">
        <v>40</v>
      </c>
      <c r="L1771" s="10">
        <v>469</v>
      </c>
      <c r="M1771" s="10">
        <v>80</v>
      </c>
      <c r="N1771" s="10">
        <v>0</v>
      </c>
      <c r="O1771">
        <v>3</v>
      </c>
      <c r="P1771">
        <v>11</v>
      </c>
      <c r="Q1771">
        <v>2</v>
      </c>
      <c r="R1771">
        <v>12</v>
      </c>
      <c r="S1771">
        <v>7</v>
      </c>
      <c r="T1771" t="s">
        <v>128</v>
      </c>
    </row>
    <row r="1772" spans="1:20" x14ac:dyDescent="0.3">
      <c r="A1772">
        <v>8923</v>
      </c>
      <c r="B1772">
        <v>1973</v>
      </c>
      <c r="C1772" t="s">
        <v>28</v>
      </c>
      <c r="D1772" t="s">
        <v>31</v>
      </c>
      <c r="E1772" s="2">
        <v>83917</v>
      </c>
      <c r="F1772">
        <v>0</v>
      </c>
      <c r="G1772">
        <v>0</v>
      </c>
      <c r="H1772" s="3">
        <v>41382</v>
      </c>
      <c r="I1772">
        <v>12</v>
      </c>
      <c r="J1772" s="10">
        <v>514</v>
      </c>
      <c r="K1772" s="10">
        <v>22</v>
      </c>
      <c r="L1772" s="10">
        <v>732</v>
      </c>
      <c r="M1772" s="10">
        <v>42</v>
      </c>
      <c r="N1772" s="10">
        <v>198</v>
      </c>
      <c r="O1772">
        <v>1</v>
      </c>
      <c r="P1772">
        <v>6</v>
      </c>
      <c r="Q1772">
        <v>7</v>
      </c>
      <c r="R1772">
        <v>7</v>
      </c>
      <c r="S1772">
        <v>3</v>
      </c>
      <c r="T1772" t="s">
        <v>127</v>
      </c>
    </row>
    <row r="1773" spans="1:20" x14ac:dyDescent="0.3">
      <c r="A1773">
        <v>8925</v>
      </c>
      <c r="B1773">
        <v>1965</v>
      </c>
      <c r="C1773" t="s">
        <v>41</v>
      </c>
      <c r="D1773" t="s">
        <v>33</v>
      </c>
      <c r="E1773" s="2">
        <v>70053</v>
      </c>
      <c r="F1773">
        <v>0</v>
      </c>
      <c r="G1773">
        <v>1</v>
      </c>
      <c r="H1773" s="3">
        <v>41458</v>
      </c>
      <c r="I1773">
        <v>38</v>
      </c>
      <c r="J1773" s="10">
        <v>512</v>
      </c>
      <c r="K1773" s="10">
        <v>53</v>
      </c>
      <c r="L1773" s="10">
        <v>98</v>
      </c>
      <c r="M1773" s="10">
        <v>81</v>
      </c>
      <c r="N1773" s="10">
        <v>179</v>
      </c>
      <c r="O1773">
        <v>3</v>
      </c>
      <c r="P1773">
        <v>8</v>
      </c>
      <c r="Q1773">
        <v>5</v>
      </c>
      <c r="R1773">
        <v>10</v>
      </c>
      <c r="S1773">
        <v>5</v>
      </c>
      <c r="T1773" t="s">
        <v>127</v>
      </c>
    </row>
    <row r="1774" spans="1:20" x14ac:dyDescent="0.3">
      <c r="A1774">
        <v>8931</v>
      </c>
      <c r="B1774">
        <v>1986</v>
      </c>
      <c r="C1774" t="s">
        <v>28</v>
      </c>
      <c r="D1774" t="s">
        <v>35</v>
      </c>
      <c r="E1774" s="2">
        <v>83033</v>
      </c>
      <c r="F1774">
        <v>1</v>
      </c>
      <c r="G1774">
        <v>0</v>
      </c>
      <c r="H1774" s="3">
        <v>41777</v>
      </c>
      <c r="I1774">
        <v>82</v>
      </c>
      <c r="J1774" s="10">
        <v>812</v>
      </c>
      <c r="K1774" s="10">
        <v>99</v>
      </c>
      <c r="L1774" s="10">
        <v>431</v>
      </c>
      <c r="M1774" s="10">
        <v>237</v>
      </c>
      <c r="N1774" s="10">
        <v>149</v>
      </c>
      <c r="O1774">
        <v>1</v>
      </c>
      <c r="P1774">
        <v>11</v>
      </c>
      <c r="Q1774">
        <v>4</v>
      </c>
      <c r="R1774">
        <v>10</v>
      </c>
      <c r="S1774">
        <v>5</v>
      </c>
      <c r="T1774" t="s">
        <v>125</v>
      </c>
    </row>
    <row r="1775" spans="1:20" x14ac:dyDescent="0.3">
      <c r="A1775">
        <v>8932</v>
      </c>
      <c r="B1775">
        <v>1969</v>
      </c>
      <c r="C1775" t="s">
        <v>41</v>
      </c>
      <c r="D1775" t="s">
        <v>35</v>
      </c>
      <c r="E1775" s="2">
        <v>65176</v>
      </c>
      <c r="F1775">
        <v>0</v>
      </c>
      <c r="G1775">
        <v>1</v>
      </c>
      <c r="H1775" s="3">
        <v>41211</v>
      </c>
      <c r="I1775">
        <v>57</v>
      </c>
      <c r="J1775" s="10">
        <v>960</v>
      </c>
      <c r="K1775" s="10">
        <v>28</v>
      </c>
      <c r="L1775" s="10">
        <v>183</v>
      </c>
      <c r="M1775" s="10">
        <v>220</v>
      </c>
      <c r="N1775" s="10">
        <v>70</v>
      </c>
      <c r="O1775">
        <v>4</v>
      </c>
      <c r="P1775">
        <v>9</v>
      </c>
      <c r="Q1775">
        <v>6</v>
      </c>
      <c r="R1775">
        <v>6</v>
      </c>
      <c r="S1775">
        <v>6</v>
      </c>
      <c r="T1775" t="s">
        <v>125</v>
      </c>
    </row>
    <row r="1776" spans="1:20" x14ac:dyDescent="0.3">
      <c r="A1776">
        <v>8933</v>
      </c>
      <c r="B1776">
        <v>1983</v>
      </c>
      <c r="C1776" t="s">
        <v>133</v>
      </c>
      <c r="D1776" t="s">
        <v>33</v>
      </c>
      <c r="E1776" s="2">
        <v>32146</v>
      </c>
      <c r="F1776">
        <v>1</v>
      </c>
      <c r="G1776">
        <v>0</v>
      </c>
      <c r="H1776" s="3">
        <v>41771</v>
      </c>
      <c r="I1776">
        <v>16</v>
      </c>
      <c r="J1776" s="10">
        <v>26</v>
      </c>
      <c r="K1776" s="10">
        <v>3</v>
      </c>
      <c r="L1776" s="10">
        <v>23</v>
      </c>
      <c r="M1776" s="10">
        <v>4</v>
      </c>
      <c r="N1776" s="10">
        <v>7</v>
      </c>
      <c r="O1776">
        <v>2</v>
      </c>
      <c r="P1776">
        <v>2</v>
      </c>
      <c r="Q1776">
        <v>0</v>
      </c>
      <c r="R1776">
        <v>4</v>
      </c>
      <c r="S1776">
        <v>6</v>
      </c>
      <c r="T1776" t="s">
        <v>126</v>
      </c>
    </row>
    <row r="1777" spans="1:20" x14ac:dyDescent="0.3">
      <c r="A1777">
        <v>8939</v>
      </c>
      <c r="B1777">
        <v>1959</v>
      </c>
      <c r="C1777" t="s">
        <v>28</v>
      </c>
      <c r="D1777" t="s">
        <v>29</v>
      </c>
      <c r="E1777" s="2">
        <v>61250</v>
      </c>
      <c r="F1777">
        <v>0</v>
      </c>
      <c r="G1777">
        <v>1</v>
      </c>
      <c r="H1777" s="3">
        <v>41259</v>
      </c>
      <c r="I1777">
        <v>49</v>
      </c>
      <c r="J1777" s="10">
        <v>382</v>
      </c>
      <c r="K1777" s="10">
        <v>138</v>
      </c>
      <c r="L1777" s="10">
        <v>65</v>
      </c>
      <c r="M1777" s="10">
        <v>60</v>
      </c>
      <c r="N1777" s="10">
        <v>26</v>
      </c>
      <c r="O1777">
        <v>6</v>
      </c>
      <c r="P1777">
        <v>5</v>
      </c>
      <c r="Q1777">
        <v>2</v>
      </c>
      <c r="R1777">
        <v>12</v>
      </c>
      <c r="S1777">
        <v>5</v>
      </c>
      <c r="T1777" t="s">
        <v>127</v>
      </c>
    </row>
    <row r="1778" spans="1:20" x14ac:dyDescent="0.3">
      <c r="A1778">
        <v>8945</v>
      </c>
      <c r="B1778">
        <v>1970</v>
      </c>
      <c r="C1778" t="s">
        <v>28</v>
      </c>
      <c r="D1778" t="s">
        <v>29</v>
      </c>
      <c r="E1778" s="2">
        <v>54137</v>
      </c>
      <c r="F1778">
        <v>0</v>
      </c>
      <c r="G1778">
        <v>1</v>
      </c>
      <c r="H1778" s="3">
        <v>41502</v>
      </c>
      <c r="I1778">
        <v>46</v>
      </c>
      <c r="J1778" s="10">
        <v>171</v>
      </c>
      <c r="K1778" s="10">
        <v>0</v>
      </c>
      <c r="L1778" s="10">
        <v>11</v>
      </c>
      <c r="M1778" s="10">
        <v>0</v>
      </c>
      <c r="N1778" s="10">
        <v>1</v>
      </c>
      <c r="O1778">
        <v>2</v>
      </c>
      <c r="P1778">
        <v>4</v>
      </c>
      <c r="Q1778">
        <v>1</v>
      </c>
      <c r="R1778">
        <v>4</v>
      </c>
      <c r="S1778">
        <v>6</v>
      </c>
      <c r="T1778" t="s">
        <v>125</v>
      </c>
    </row>
    <row r="1779" spans="1:20" x14ac:dyDescent="0.3">
      <c r="A1779">
        <v>8952</v>
      </c>
      <c r="B1779">
        <v>1953</v>
      </c>
      <c r="C1779" t="s">
        <v>41</v>
      </c>
      <c r="D1779" t="s">
        <v>33</v>
      </c>
      <c r="E1779" s="2">
        <v>65569</v>
      </c>
      <c r="F1779">
        <v>0</v>
      </c>
      <c r="G1779">
        <v>1</v>
      </c>
      <c r="H1779" s="3">
        <v>41218</v>
      </c>
      <c r="I1779">
        <v>96</v>
      </c>
      <c r="J1779" s="10">
        <v>397</v>
      </c>
      <c r="K1779" s="10">
        <v>46</v>
      </c>
      <c r="L1779" s="10">
        <v>288</v>
      </c>
      <c r="M1779" s="10">
        <v>20</v>
      </c>
      <c r="N1779" s="10">
        <v>38</v>
      </c>
      <c r="O1779">
        <v>2</v>
      </c>
      <c r="P1779">
        <v>6</v>
      </c>
      <c r="Q1779">
        <v>5</v>
      </c>
      <c r="R1779">
        <v>10</v>
      </c>
      <c r="S1779">
        <v>3</v>
      </c>
      <c r="T1779" t="s">
        <v>127</v>
      </c>
    </row>
    <row r="1780" spans="1:20" x14ac:dyDescent="0.3">
      <c r="A1780">
        <v>8953</v>
      </c>
      <c r="B1780">
        <v>1965</v>
      </c>
      <c r="C1780" t="s">
        <v>41</v>
      </c>
      <c r="D1780" t="s">
        <v>31</v>
      </c>
      <c r="E1780" s="2">
        <v>35791</v>
      </c>
      <c r="F1780">
        <v>2</v>
      </c>
      <c r="G1780">
        <v>1</v>
      </c>
      <c r="H1780" s="3">
        <v>41400</v>
      </c>
      <c r="I1780">
        <v>94</v>
      </c>
      <c r="J1780" s="10">
        <v>27</v>
      </c>
      <c r="K1780" s="10">
        <v>0</v>
      </c>
      <c r="L1780" s="10">
        <v>5</v>
      </c>
      <c r="M1780" s="10">
        <v>0</v>
      </c>
      <c r="N1780" s="10">
        <v>0</v>
      </c>
      <c r="O1780">
        <v>2</v>
      </c>
      <c r="P1780">
        <v>1</v>
      </c>
      <c r="Q1780">
        <v>0</v>
      </c>
      <c r="R1780">
        <v>3</v>
      </c>
      <c r="S1780">
        <v>8</v>
      </c>
      <c r="T1780" t="s">
        <v>127</v>
      </c>
    </row>
    <row r="1781" spans="1:20" x14ac:dyDescent="0.3">
      <c r="A1781">
        <v>8955</v>
      </c>
      <c r="B1781">
        <v>1957</v>
      </c>
      <c r="C1781" t="s">
        <v>37</v>
      </c>
      <c r="D1781" t="s">
        <v>35</v>
      </c>
      <c r="E1781" s="2">
        <v>40451</v>
      </c>
      <c r="F1781">
        <v>0</v>
      </c>
      <c r="G1781">
        <v>2</v>
      </c>
      <c r="H1781" s="3">
        <v>41686</v>
      </c>
      <c r="I1781">
        <v>54</v>
      </c>
      <c r="J1781" s="10">
        <v>35</v>
      </c>
      <c r="K1781" s="10">
        <v>0</v>
      </c>
      <c r="L1781" s="10">
        <v>4</v>
      </c>
      <c r="M1781" s="10">
        <v>0</v>
      </c>
      <c r="N1781" s="10">
        <v>0</v>
      </c>
      <c r="O1781">
        <v>1</v>
      </c>
      <c r="P1781">
        <v>1</v>
      </c>
      <c r="Q1781">
        <v>1</v>
      </c>
      <c r="R1781">
        <v>2</v>
      </c>
      <c r="S1781">
        <v>5</v>
      </c>
      <c r="T1781" t="s">
        <v>127</v>
      </c>
    </row>
    <row r="1782" spans="1:20" x14ac:dyDescent="0.3">
      <c r="A1782">
        <v>8957</v>
      </c>
      <c r="B1782">
        <v>1952</v>
      </c>
      <c r="C1782" t="s">
        <v>133</v>
      </c>
      <c r="D1782" t="s">
        <v>31</v>
      </c>
      <c r="E1782" s="2">
        <v>64831</v>
      </c>
      <c r="F1782">
        <v>1</v>
      </c>
      <c r="G1782">
        <v>1</v>
      </c>
      <c r="H1782" s="3">
        <v>41435</v>
      </c>
      <c r="I1782">
        <v>51</v>
      </c>
      <c r="J1782" s="10">
        <v>480</v>
      </c>
      <c r="K1782" s="10">
        <v>86</v>
      </c>
      <c r="L1782" s="10">
        <v>249</v>
      </c>
      <c r="M1782" s="10">
        <v>75</v>
      </c>
      <c r="N1782" s="10">
        <v>86</v>
      </c>
      <c r="O1782">
        <v>8</v>
      </c>
      <c r="P1782">
        <v>6</v>
      </c>
      <c r="Q1782">
        <v>3</v>
      </c>
      <c r="R1782">
        <v>5</v>
      </c>
      <c r="S1782">
        <v>6</v>
      </c>
      <c r="T1782" t="s">
        <v>125</v>
      </c>
    </row>
    <row r="1783" spans="1:20" x14ac:dyDescent="0.3">
      <c r="A1783">
        <v>8962</v>
      </c>
      <c r="B1783">
        <v>1975</v>
      </c>
      <c r="C1783" t="s">
        <v>41</v>
      </c>
      <c r="D1783" t="s">
        <v>33</v>
      </c>
      <c r="E1783" s="2">
        <v>44319</v>
      </c>
      <c r="F1783">
        <v>1</v>
      </c>
      <c r="G1783">
        <v>1</v>
      </c>
      <c r="H1783" s="3">
        <v>41746</v>
      </c>
      <c r="I1783">
        <v>18</v>
      </c>
      <c r="J1783" s="10">
        <v>26</v>
      </c>
      <c r="K1783" s="10">
        <v>0</v>
      </c>
      <c r="L1783" s="10">
        <v>8</v>
      </c>
      <c r="M1783" s="10">
        <v>0</v>
      </c>
      <c r="N1783" s="10">
        <v>0</v>
      </c>
      <c r="O1783">
        <v>2</v>
      </c>
      <c r="P1783">
        <v>2</v>
      </c>
      <c r="Q1783">
        <v>0</v>
      </c>
      <c r="R1783">
        <v>3</v>
      </c>
      <c r="S1783">
        <v>5</v>
      </c>
      <c r="T1783" t="s">
        <v>125</v>
      </c>
    </row>
    <row r="1784" spans="1:20" x14ac:dyDescent="0.3">
      <c r="A1784">
        <v>8969</v>
      </c>
      <c r="B1784">
        <v>1977</v>
      </c>
      <c r="C1784" t="s">
        <v>28</v>
      </c>
      <c r="D1784" t="s">
        <v>33</v>
      </c>
      <c r="E1784" s="2">
        <v>71855</v>
      </c>
      <c r="F1784">
        <v>0</v>
      </c>
      <c r="G1784">
        <v>1</v>
      </c>
      <c r="H1784" s="3">
        <v>41290</v>
      </c>
      <c r="I1784">
        <v>59</v>
      </c>
      <c r="J1784" s="10">
        <v>548</v>
      </c>
      <c r="K1784" s="10">
        <v>31</v>
      </c>
      <c r="L1784" s="10">
        <v>422</v>
      </c>
      <c r="M1784" s="10">
        <v>0</v>
      </c>
      <c r="N1784" s="10">
        <v>112</v>
      </c>
      <c r="O1784">
        <v>4</v>
      </c>
      <c r="P1784">
        <v>5</v>
      </c>
      <c r="Q1784">
        <v>5</v>
      </c>
      <c r="R1784">
        <v>11</v>
      </c>
      <c r="S1784">
        <v>3</v>
      </c>
      <c r="T1784" t="s">
        <v>125</v>
      </c>
    </row>
    <row r="1785" spans="1:20" x14ac:dyDescent="0.3">
      <c r="A1785">
        <v>8970</v>
      </c>
      <c r="B1785">
        <v>1972</v>
      </c>
      <c r="C1785" t="s">
        <v>37</v>
      </c>
      <c r="D1785" t="s">
        <v>33</v>
      </c>
      <c r="E1785" s="2">
        <v>62010</v>
      </c>
      <c r="F1785">
        <v>0</v>
      </c>
      <c r="G1785">
        <v>1</v>
      </c>
      <c r="H1785" s="3">
        <v>41205</v>
      </c>
      <c r="I1785">
        <v>93</v>
      </c>
      <c r="J1785" s="10">
        <v>371</v>
      </c>
      <c r="K1785" s="10">
        <v>22</v>
      </c>
      <c r="L1785" s="10">
        <v>39</v>
      </c>
      <c r="M1785" s="10">
        <v>6</v>
      </c>
      <c r="N1785" s="10">
        <v>0</v>
      </c>
      <c r="O1785">
        <v>4</v>
      </c>
      <c r="P1785">
        <v>6</v>
      </c>
      <c r="Q1785">
        <v>2</v>
      </c>
      <c r="R1785">
        <v>7</v>
      </c>
      <c r="S1785">
        <v>5</v>
      </c>
      <c r="T1785" t="s">
        <v>127</v>
      </c>
    </row>
    <row r="1786" spans="1:20" x14ac:dyDescent="0.3">
      <c r="A1786">
        <v>8975</v>
      </c>
      <c r="B1786">
        <v>1968</v>
      </c>
      <c r="C1786" t="s">
        <v>28</v>
      </c>
      <c r="D1786" t="s">
        <v>33</v>
      </c>
      <c r="E1786" s="2">
        <v>19514</v>
      </c>
      <c r="F1786">
        <v>1</v>
      </c>
      <c r="G1786">
        <v>1</v>
      </c>
      <c r="H1786" s="3">
        <v>41665</v>
      </c>
      <c r="I1786">
        <v>47</v>
      </c>
      <c r="J1786" s="10">
        <v>14</v>
      </c>
      <c r="K1786" s="10">
        <v>3</v>
      </c>
      <c r="L1786" s="10">
        <v>21</v>
      </c>
      <c r="M1786" s="10">
        <v>2</v>
      </c>
      <c r="N1786" s="10">
        <v>1</v>
      </c>
      <c r="O1786">
        <v>4</v>
      </c>
      <c r="P1786">
        <v>3</v>
      </c>
      <c r="Q1786">
        <v>1</v>
      </c>
      <c r="R1786">
        <v>2</v>
      </c>
      <c r="S1786">
        <v>8</v>
      </c>
      <c r="T1786" t="s">
        <v>127</v>
      </c>
    </row>
    <row r="1787" spans="1:20" x14ac:dyDescent="0.3">
      <c r="A1787">
        <v>8977</v>
      </c>
      <c r="B1787">
        <v>1985</v>
      </c>
      <c r="C1787" t="s">
        <v>44</v>
      </c>
      <c r="D1787" t="s">
        <v>31</v>
      </c>
      <c r="E1787" s="2">
        <v>16581</v>
      </c>
      <c r="F1787">
        <v>0</v>
      </c>
      <c r="G1787">
        <v>0</v>
      </c>
      <c r="H1787" s="3">
        <v>41286</v>
      </c>
      <c r="I1787">
        <v>51</v>
      </c>
      <c r="J1787" s="10">
        <v>1</v>
      </c>
      <c r="K1787" s="10">
        <v>3</v>
      </c>
      <c r="L1787" s="10">
        <v>4</v>
      </c>
      <c r="M1787" s="10">
        <v>2</v>
      </c>
      <c r="N1787" s="10">
        <v>3</v>
      </c>
      <c r="O1787">
        <v>1</v>
      </c>
      <c r="P1787">
        <v>0</v>
      </c>
      <c r="Q1787">
        <v>0</v>
      </c>
      <c r="R1787">
        <v>3</v>
      </c>
      <c r="S1787">
        <v>4</v>
      </c>
      <c r="T1787" t="s">
        <v>127</v>
      </c>
    </row>
    <row r="1788" spans="1:20" x14ac:dyDescent="0.3">
      <c r="A1788">
        <v>8985</v>
      </c>
      <c r="B1788">
        <v>1964</v>
      </c>
      <c r="C1788" t="s">
        <v>133</v>
      </c>
      <c r="D1788" t="s">
        <v>35</v>
      </c>
      <c r="E1788" s="2">
        <v>68316</v>
      </c>
      <c r="F1788">
        <v>0</v>
      </c>
      <c r="G1788">
        <v>1</v>
      </c>
      <c r="H1788" s="3">
        <v>41217</v>
      </c>
      <c r="I1788">
        <v>54</v>
      </c>
      <c r="J1788" s="10">
        <v>806</v>
      </c>
      <c r="K1788" s="10">
        <v>80</v>
      </c>
      <c r="L1788" s="10">
        <v>161</v>
      </c>
      <c r="M1788" s="10">
        <v>120</v>
      </c>
      <c r="N1788" s="10">
        <v>11</v>
      </c>
      <c r="O1788">
        <v>5</v>
      </c>
      <c r="P1788">
        <v>10</v>
      </c>
      <c r="Q1788">
        <v>7</v>
      </c>
      <c r="R1788">
        <v>10</v>
      </c>
      <c r="S1788">
        <v>6</v>
      </c>
      <c r="T1788" t="s">
        <v>127</v>
      </c>
    </row>
    <row r="1789" spans="1:20" x14ac:dyDescent="0.3">
      <c r="A1789">
        <v>8996</v>
      </c>
      <c r="B1789">
        <v>1957</v>
      </c>
      <c r="C1789" t="s">
        <v>37</v>
      </c>
      <c r="D1789" t="s">
        <v>33</v>
      </c>
      <c r="E1789" s="2"/>
      <c r="F1789">
        <v>2</v>
      </c>
      <c r="G1789">
        <v>1</v>
      </c>
      <c r="H1789" s="3">
        <v>41232</v>
      </c>
      <c r="I1789">
        <v>4</v>
      </c>
      <c r="J1789" s="10">
        <v>230</v>
      </c>
      <c r="K1789" s="10">
        <v>42</v>
      </c>
      <c r="L1789" s="10">
        <v>192</v>
      </c>
      <c r="M1789" s="10">
        <v>49</v>
      </c>
      <c r="N1789" s="10">
        <v>37</v>
      </c>
      <c r="O1789">
        <v>12</v>
      </c>
      <c r="P1789">
        <v>7</v>
      </c>
      <c r="Q1789">
        <v>2</v>
      </c>
      <c r="R1789">
        <v>8</v>
      </c>
      <c r="S1789">
        <v>9</v>
      </c>
      <c r="T1789" t="s">
        <v>129</v>
      </c>
    </row>
    <row r="1790" spans="1:20" x14ac:dyDescent="0.3">
      <c r="A1790">
        <v>9010</v>
      </c>
      <c r="B1790">
        <v>1972</v>
      </c>
      <c r="C1790" t="s">
        <v>41</v>
      </c>
      <c r="D1790" t="s">
        <v>33</v>
      </c>
      <c r="E1790" s="2">
        <v>83151</v>
      </c>
      <c r="F1790">
        <v>0</v>
      </c>
      <c r="G1790">
        <v>0</v>
      </c>
      <c r="H1790" s="3">
        <v>41315</v>
      </c>
      <c r="I1790">
        <v>80</v>
      </c>
      <c r="J1790" s="10">
        <v>968</v>
      </c>
      <c r="K1790" s="10">
        <v>147</v>
      </c>
      <c r="L1790" s="10">
        <v>842</v>
      </c>
      <c r="M1790" s="10">
        <v>137</v>
      </c>
      <c r="N1790" s="10">
        <v>42</v>
      </c>
      <c r="O1790">
        <v>1</v>
      </c>
      <c r="P1790">
        <v>5</v>
      </c>
      <c r="Q1790">
        <v>7</v>
      </c>
      <c r="R1790">
        <v>10</v>
      </c>
      <c r="S1790">
        <v>2</v>
      </c>
      <c r="T1790" t="s">
        <v>127</v>
      </c>
    </row>
    <row r="1791" spans="1:20" x14ac:dyDescent="0.3">
      <c r="A1791">
        <v>9014</v>
      </c>
      <c r="B1791">
        <v>1975</v>
      </c>
      <c r="C1791" t="s">
        <v>28</v>
      </c>
      <c r="D1791" t="s">
        <v>33</v>
      </c>
      <c r="E1791" s="2">
        <v>37085</v>
      </c>
      <c r="F1791">
        <v>1</v>
      </c>
      <c r="G1791">
        <v>1</v>
      </c>
      <c r="H1791" s="3">
        <v>41816</v>
      </c>
      <c r="I1791">
        <v>65</v>
      </c>
      <c r="J1791" s="10">
        <v>39</v>
      </c>
      <c r="K1791" s="10">
        <v>1</v>
      </c>
      <c r="L1791" s="10">
        <v>16</v>
      </c>
      <c r="M1791" s="10">
        <v>2</v>
      </c>
      <c r="N1791" s="10">
        <v>0</v>
      </c>
      <c r="O1791">
        <v>4</v>
      </c>
      <c r="P1791">
        <v>3</v>
      </c>
      <c r="Q1791">
        <v>0</v>
      </c>
      <c r="R1791">
        <v>3</v>
      </c>
      <c r="S1791">
        <v>8</v>
      </c>
      <c r="T1791" t="s">
        <v>128</v>
      </c>
    </row>
    <row r="1792" spans="1:20" x14ac:dyDescent="0.3">
      <c r="A1792">
        <v>9029</v>
      </c>
      <c r="B1792">
        <v>1972</v>
      </c>
      <c r="C1792" t="s">
        <v>37</v>
      </c>
      <c r="D1792" t="s">
        <v>33</v>
      </c>
      <c r="E1792" s="2">
        <v>70116</v>
      </c>
      <c r="F1792">
        <v>0</v>
      </c>
      <c r="G1792">
        <v>0</v>
      </c>
      <c r="H1792" s="3">
        <v>41300</v>
      </c>
      <c r="I1792">
        <v>73</v>
      </c>
      <c r="J1792" s="10">
        <v>707</v>
      </c>
      <c r="K1792" s="10">
        <v>44</v>
      </c>
      <c r="L1792" s="10">
        <v>603</v>
      </c>
      <c r="M1792" s="10">
        <v>95</v>
      </c>
      <c r="N1792" s="10">
        <v>58</v>
      </c>
      <c r="O1792">
        <v>1</v>
      </c>
      <c r="P1792">
        <v>2</v>
      </c>
      <c r="Q1792">
        <v>8</v>
      </c>
      <c r="R1792">
        <v>12</v>
      </c>
      <c r="S1792">
        <v>1</v>
      </c>
      <c r="T1792" t="s">
        <v>127</v>
      </c>
    </row>
    <row r="1793" spans="1:20" x14ac:dyDescent="0.3">
      <c r="A1793">
        <v>9058</v>
      </c>
      <c r="B1793">
        <v>1955</v>
      </c>
      <c r="C1793" t="s">
        <v>28</v>
      </c>
      <c r="D1793" t="s">
        <v>42</v>
      </c>
      <c r="E1793" s="2">
        <v>79800</v>
      </c>
      <c r="F1793">
        <v>0</v>
      </c>
      <c r="G1793">
        <v>0</v>
      </c>
      <c r="H1793" s="3">
        <v>41175</v>
      </c>
      <c r="I1793">
        <v>65</v>
      </c>
      <c r="J1793" s="10">
        <v>1060</v>
      </c>
      <c r="K1793" s="10">
        <v>21</v>
      </c>
      <c r="L1793" s="10">
        <v>530</v>
      </c>
      <c r="M1793" s="10">
        <v>32</v>
      </c>
      <c r="N1793" s="10">
        <v>0</v>
      </c>
      <c r="O1793">
        <v>1</v>
      </c>
      <c r="P1793">
        <v>5</v>
      </c>
      <c r="Q1793">
        <v>11</v>
      </c>
      <c r="R1793">
        <v>5</v>
      </c>
      <c r="S1793">
        <v>3</v>
      </c>
      <c r="T1793" t="s">
        <v>127</v>
      </c>
    </row>
    <row r="1794" spans="1:20" x14ac:dyDescent="0.3">
      <c r="A1794">
        <v>9064</v>
      </c>
      <c r="B1794">
        <v>1982</v>
      </c>
      <c r="C1794" t="s">
        <v>28</v>
      </c>
      <c r="D1794" t="s">
        <v>33</v>
      </c>
      <c r="E1794" s="2">
        <v>69109</v>
      </c>
      <c r="F1794">
        <v>0</v>
      </c>
      <c r="G1794">
        <v>0</v>
      </c>
      <c r="H1794" s="3">
        <v>41222</v>
      </c>
      <c r="I1794">
        <v>10</v>
      </c>
      <c r="J1794" s="10">
        <v>823</v>
      </c>
      <c r="K1794" s="10">
        <v>25</v>
      </c>
      <c r="L1794" s="10">
        <v>459</v>
      </c>
      <c r="M1794" s="10">
        <v>124</v>
      </c>
      <c r="N1794" s="10">
        <v>29</v>
      </c>
      <c r="O1794">
        <v>1</v>
      </c>
      <c r="P1794">
        <v>6</v>
      </c>
      <c r="Q1794">
        <v>6</v>
      </c>
      <c r="R1794">
        <v>7</v>
      </c>
      <c r="S1794">
        <v>4</v>
      </c>
      <c r="T1794" t="s">
        <v>127</v>
      </c>
    </row>
    <row r="1795" spans="1:20" x14ac:dyDescent="0.3">
      <c r="A1795">
        <v>9076</v>
      </c>
      <c r="B1795">
        <v>1980</v>
      </c>
      <c r="C1795" t="s">
        <v>37</v>
      </c>
      <c r="D1795" t="s">
        <v>33</v>
      </c>
      <c r="E1795" s="2">
        <v>30732</v>
      </c>
      <c r="F1795">
        <v>1</v>
      </c>
      <c r="G1795">
        <v>0</v>
      </c>
      <c r="H1795" s="3">
        <v>41279</v>
      </c>
      <c r="I1795">
        <v>44</v>
      </c>
      <c r="J1795" s="10">
        <v>155</v>
      </c>
      <c r="K1795" s="10">
        <v>1</v>
      </c>
      <c r="L1795" s="10">
        <v>25</v>
      </c>
      <c r="M1795" s="10">
        <v>0</v>
      </c>
      <c r="N1795" s="10">
        <v>1</v>
      </c>
      <c r="O1795">
        <v>4</v>
      </c>
      <c r="P1795">
        <v>4</v>
      </c>
      <c r="Q1795">
        <v>1</v>
      </c>
      <c r="R1795">
        <v>4</v>
      </c>
      <c r="S1795">
        <v>8</v>
      </c>
      <c r="T1795" t="s">
        <v>125</v>
      </c>
    </row>
    <row r="1796" spans="1:20" x14ac:dyDescent="0.3">
      <c r="A1796">
        <v>9080</v>
      </c>
      <c r="B1796">
        <v>1972</v>
      </c>
      <c r="C1796" t="s">
        <v>37</v>
      </c>
      <c r="D1796" t="s">
        <v>31</v>
      </c>
      <c r="E1796" s="2">
        <v>38578</v>
      </c>
      <c r="F1796">
        <v>1</v>
      </c>
      <c r="G1796">
        <v>1</v>
      </c>
      <c r="H1796" s="3">
        <v>41447</v>
      </c>
      <c r="I1796">
        <v>2</v>
      </c>
      <c r="J1796" s="10">
        <v>38</v>
      </c>
      <c r="K1796" s="10">
        <v>4</v>
      </c>
      <c r="L1796" s="10">
        <v>22</v>
      </c>
      <c r="M1796" s="10">
        <v>3</v>
      </c>
      <c r="N1796" s="10">
        <v>3</v>
      </c>
      <c r="O1796">
        <v>3</v>
      </c>
      <c r="P1796">
        <v>3</v>
      </c>
      <c r="Q1796">
        <v>0</v>
      </c>
      <c r="R1796">
        <v>3</v>
      </c>
      <c r="S1796">
        <v>8</v>
      </c>
      <c r="T1796" t="s">
        <v>127</v>
      </c>
    </row>
    <row r="1797" spans="1:20" x14ac:dyDescent="0.3">
      <c r="A1797">
        <v>9081</v>
      </c>
      <c r="B1797">
        <v>1988</v>
      </c>
      <c r="C1797" t="s">
        <v>28</v>
      </c>
      <c r="D1797" t="s">
        <v>31</v>
      </c>
      <c r="E1797" s="2">
        <v>20518</v>
      </c>
      <c r="F1797">
        <v>1</v>
      </c>
      <c r="G1797">
        <v>0</v>
      </c>
      <c r="H1797" s="3">
        <v>41777</v>
      </c>
      <c r="I1797">
        <v>58</v>
      </c>
      <c r="J1797" s="10">
        <v>4</v>
      </c>
      <c r="K1797" s="10">
        <v>1</v>
      </c>
      <c r="L1797" s="10">
        <v>6</v>
      </c>
      <c r="M1797" s="10">
        <v>4</v>
      </c>
      <c r="N1797" s="10">
        <v>1</v>
      </c>
      <c r="O1797">
        <v>1</v>
      </c>
      <c r="P1797">
        <v>1</v>
      </c>
      <c r="Q1797">
        <v>1</v>
      </c>
      <c r="R1797">
        <v>2</v>
      </c>
      <c r="S1797">
        <v>5</v>
      </c>
      <c r="T1797" t="s">
        <v>127</v>
      </c>
    </row>
    <row r="1798" spans="1:20" x14ac:dyDescent="0.3">
      <c r="A1798">
        <v>9094</v>
      </c>
      <c r="B1798">
        <v>1955</v>
      </c>
      <c r="C1798" t="s">
        <v>133</v>
      </c>
      <c r="D1798" t="s">
        <v>33</v>
      </c>
      <c r="E1798" s="2">
        <v>62972</v>
      </c>
      <c r="F1798">
        <v>0</v>
      </c>
      <c r="G1798">
        <v>1</v>
      </c>
      <c r="H1798" s="3">
        <v>41124</v>
      </c>
      <c r="I1798">
        <v>39</v>
      </c>
      <c r="J1798" s="10">
        <v>313</v>
      </c>
      <c r="K1798" s="10">
        <v>15</v>
      </c>
      <c r="L1798" s="10">
        <v>47</v>
      </c>
      <c r="M1798" s="10">
        <v>20</v>
      </c>
      <c r="N1798" s="10">
        <v>0</v>
      </c>
      <c r="O1798">
        <v>2</v>
      </c>
      <c r="P1798">
        <v>7</v>
      </c>
      <c r="Q1798">
        <v>4</v>
      </c>
      <c r="R1798">
        <v>3</v>
      </c>
      <c r="S1798">
        <v>6</v>
      </c>
      <c r="T1798" t="s">
        <v>127</v>
      </c>
    </row>
    <row r="1799" spans="1:20" x14ac:dyDescent="0.3">
      <c r="A1799">
        <v>9097</v>
      </c>
      <c r="B1799">
        <v>1956</v>
      </c>
      <c r="C1799" t="s">
        <v>28</v>
      </c>
      <c r="D1799" t="s">
        <v>29</v>
      </c>
      <c r="E1799" s="2">
        <v>46086</v>
      </c>
      <c r="F1799">
        <v>0</v>
      </c>
      <c r="G1799">
        <v>1</v>
      </c>
      <c r="H1799" s="3">
        <v>41581</v>
      </c>
      <c r="I1799">
        <v>34</v>
      </c>
      <c r="J1799" s="10">
        <v>244</v>
      </c>
      <c r="K1799" s="10">
        <v>8</v>
      </c>
      <c r="L1799" s="10">
        <v>32</v>
      </c>
      <c r="M1799" s="10">
        <v>7</v>
      </c>
      <c r="N1799" s="10">
        <v>2</v>
      </c>
      <c r="O1799">
        <v>4</v>
      </c>
      <c r="P1799">
        <v>3</v>
      </c>
      <c r="Q1799">
        <v>1</v>
      </c>
      <c r="R1799">
        <v>8</v>
      </c>
      <c r="S1799">
        <v>4</v>
      </c>
      <c r="T1799" t="s">
        <v>127</v>
      </c>
    </row>
    <row r="1800" spans="1:20" x14ac:dyDescent="0.3">
      <c r="A1800">
        <v>9119</v>
      </c>
      <c r="B1800">
        <v>1950</v>
      </c>
      <c r="C1800" t="s">
        <v>28</v>
      </c>
      <c r="D1800" t="s">
        <v>35</v>
      </c>
      <c r="E1800" s="2">
        <v>60905</v>
      </c>
      <c r="F1800">
        <v>0</v>
      </c>
      <c r="G1800">
        <v>1</v>
      </c>
      <c r="H1800" s="3">
        <v>41613</v>
      </c>
      <c r="I1800">
        <v>27</v>
      </c>
      <c r="J1800" s="10">
        <v>208</v>
      </c>
      <c r="K1800" s="10">
        <v>17</v>
      </c>
      <c r="L1800" s="10">
        <v>76</v>
      </c>
      <c r="M1800" s="10">
        <v>36</v>
      </c>
      <c r="N1800" s="10">
        <v>17</v>
      </c>
      <c r="O1800">
        <v>2</v>
      </c>
      <c r="P1800">
        <v>3</v>
      </c>
      <c r="Q1800">
        <v>3</v>
      </c>
      <c r="R1800">
        <v>7</v>
      </c>
      <c r="S1800">
        <v>2</v>
      </c>
      <c r="T1800" t="s">
        <v>130</v>
      </c>
    </row>
    <row r="1801" spans="1:20" x14ac:dyDescent="0.3">
      <c r="A1801">
        <v>9120</v>
      </c>
      <c r="B1801">
        <v>1962</v>
      </c>
      <c r="C1801" t="s">
        <v>28</v>
      </c>
      <c r="D1801" t="s">
        <v>31</v>
      </c>
      <c r="E1801" s="2">
        <v>66565</v>
      </c>
      <c r="F1801">
        <v>0</v>
      </c>
      <c r="G1801">
        <v>1</v>
      </c>
      <c r="H1801" s="3">
        <v>41248</v>
      </c>
      <c r="I1801">
        <v>80</v>
      </c>
      <c r="J1801" s="10">
        <v>747</v>
      </c>
      <c r="K1801" s="10">
        <v>10</v>
      </c>
      <c r="L1801" s="10">
        <v>161</v>
      </c>
      <c r="M1801" s="10">
        <v>65</v>
      </c>
      <c r="N1801" s="10">
        <v>40</v>
      </c>
      <c r="O1801">
        <v>4</v>
      </c>
      <c r="P1801">
        <v>4</v>
      </c>
      <c r="Q1801">
        <v>2</v>
      </c>
      <c r="R1801">
        <v>9</v>
      </c>
      <c r="S1801">
        <v>8</v>
      </c>
      <c r="T1801" t="s">
        <v>127</v>
      </c>
    </row>
    <row r="1802" spans="1:20" x14ac:dyDescent="0.3">
      <c r="A1802">
        <v>9121</v>
      </c>
      <c r="B1802">
        <v>1972</v>
      </c>
      <c r="C1802" t="s">
        <v>28</v>
      </c>
      <c r="D1802" t="s">
        <v>33</v>
      </c>
      <c r="E1802" s="2">
        <v>80134</v>
      </c>
      <c r="F1802">
        <v>1</v>
      </c>
      <c r="G1802">
        <v>0</v>
      </c>
      <c r="H1802" s="3">
        <v>41414</v>
      </c>
      <c r="I1802">
        <v>40</v>
      </c>
      <c r="J1802" s="10">
        <v>1218</v>
      </c>
      <c r="K1802" s="10">
        <v>16</v>
      </c>
      <c r="L1802" s="10">
        <v>272</v>
      </c>
      <c r="M1802" s="10">
        <v>104</v>
      </c>
      <c r="N1802" s="10">
        <v>0</v>
      </c>
      <c r="O1802">
        <v>2</v>
      </c>
      <c r="P1802">
        <v>5</v>
      </c>
      <c r="Q1802">
        <v>3</v>
      </c>
      <c r="R1802">
        <v>6</v>
      </c>
      <c r="S1802">
        <v>6</v>
      </c>
      <c r="T1802" t="s">
        <v>131</v>
      </c>
    </row>
    <row r="1803" spans="1:20" x14ac:dyDescent="0.3">
      <c r="A1803">
        <v>9135</v>
      </c>
      <c r="B1803">
        <v>1950</v>
      </c>
      <c r="C1803" t="s">
        <v>28</v>
      </c>
      <c r="D1803" t="s">
        <v>35</v>
      </c>
      <c r="E1803" s="2">
        <v>27203</v>
      </c>
      <c r="F1803">
        <v>1</v>
      </c>
      <c r="G1803">
        <v>1</v>
      </c>
      <c r="H1803" s="3">
        <v>41127</v>
      </c>
      <c r="I1803">
        <v>92</v>
      </c>
      <c r="J1803" s="10">
        <v>13</v>
      </c>
      <c r="K1803" s="10">
        <v>2</v>
      </c>
      <c r="L1803" s="10">
        <v>21</v>
      </c>
      <c r="M1803" s="10">
        <v>4</v>
      </c>
      <c r="N1803" s="10">
        <v>0</v>
      </c>
      <c r="O1803">
        <v>2</v>
      </c>
      <c r="P1803">
        <v>1</v>
      </c>
      <c r="Q1803">
        <v>1</v>
      </c>
      <c r="R1803">
        <v>2</v>
      </c>
      <c r="S1803">
        <v>8</v>
      </c>
      <c r="T1803" t="s">
        <v>127</v>
      </c>
    </row>
    <row r="1804" spans="1:20" x14ac:dyDescent="0.3">
      <c r="A1804">
        <v>9140</v>
      </c>
      <c r="B1804">
        <v>1960</v>
      </c>
      <c r="C1804" t="s">
        <v>133</v>
      </c>
      <c r="D1804" t="s">
        <v>35</v>
      </c>
      <c r="E1804" s="2">
        <v>50523</v>
      </c>
      <c r="F1804">
        <v>1</v>
      </c>
      <c r="G1804">
        <v>1</v>
      </c>
      <c r="H1804" s="3">
        <v>41633</v>
      </c>
      <c r="I1804">
        <v>89</v>
      </c>
      <c r="J1804" s="10">
        <v>51</v>
      </c>
      <c r="K1804" s="10">
        <v>4</v>
      </c>
      <c r="L1804" s="10">
        <v>24</v>
      </c>
      <c r="M1804" s="10">
        <v>4</v>
      </c>
      <c r="N1804" s="10">
        <v>7</v>
      </c>
      <c r="O1804">
        <v>2</v>
      </c>
      <c r="P1804">
        <v>2</v>
      </c>
      <c r="Q1804">
        <v>0</v>
      </c>
      <c r="R1804">
        <v>4</v>
      </c>
      <c r="S1804">
        <v>6</v>
      </c>
      <c r="T1804" t="s">
        <v>130</v>
      </c>
    </row>
    <row r="1805" spans="1:20" x14ac:dyDescent="0.3">
      <c r="A1805">
        <v>9145</v>
      </c>
      <c r="B1805">
        <v>1972</v>
      </c>
      <c r="C1805" t="s">
        <v>28</v>
      </c>
      <c r="D1805" t="s">
        <v>31</v>
      </c>
      <c r="E1805" s="2">
        <v>72504</v>
      </c>
      <c r="F1805">
        <v>0</v>
      </c>
      <c r="G1805">
        <v>1</v>
      </c>
      <c r="H1805" s="3">
        <v>41370</v>
      </c>
      <c r="I1805">
        <v>43</v>
      </c>
      <c r="J1805" s="10">
        <v>604</v>
      </c>
      <c r="K1805" s="10">
        <v>26</v>
      </c>
      <c r="L1805" s="10">
        <v>470</v>
      </c>
      <c r="M1805" s="10">
        <v>123</v>
      </c>
      <c r="N1805" s="10">
        <v>161</v>
      </c>
      <c r="O1805">
        <v>2</v>
      </c>
      <c r="P1805">
        <v>5</v>
      </c>
      <c r="Q1805">
        <v>9</v>
      </c>
      <c r="R1805">
        <v>6</v>
      </c>
      <c r="S1805">
        <v>2</v>
      </c>
      <c r="T1805" t="s">
        <v>126</v>
      </c>
    </row>
    <row r="1806" spans="1:20" x14ac:dyDescent="0.3">
      <c r="A1806">
        <v>9150</v>
      </c>
      <c r="B1806">
        <v>1963</v>
      </c>
      <c r="C1806" t="s">
        <v>37</v>
      </c>
      <c r="D1806" t="s">
        <v>31</v>
      </c>
      <c r="E1806" s="2">
        <v>48918</v>
      </c>
      <c r="F1806">
        <v>1</v>
      </c>
      <c r="G1806">
        <v>1</v>
      </c>
      <c r="H1806" s="3">
        <v>41741</v>
      </c>
      <c r="I1806">
        <v>21</v>
      </c>
      <c r="J1806" s="10">
        <v>52</v>
      </c>
      <c r="K1806" s="10">
        <v>0</v>
      </c>
      <c r="L1806" s="10">
        <v>9</v>
      </c>
      <c r="M1806" s="10">
        <v>0</v>
      </c>
      <c r="N1806" s="10">
        <v>0</v>
      </c>
      <c r="O1806">
        <v>2</v>
      </c>
      <c r="P1806">
        <v>1</v>
      </c>
      <c r="Q1806">
        <v>0</v>
      </c>
      <c r="R1806">
        <v>4</v>
      </c>
      <c r="S1806">
        <v>4</v>
      </c>
      <c r="T1806" t="s">
        <v>127</v>
      </c>
    </row>
    <row r="1807" spans="1:20" x14ac:dyDescent="0.3">
      <c r="A1807">
        <v>9153</v>
      </c>
      <c r="B1807">
        <v>1964</v>
      </c>
      <c r="C1807" t="s">
        <v>37</v>
      </c>
      <c r="D1807" t="s">
        <v>33</v>
      </c>
      <c r="E1807" s="2">
        <v>59304</v>
      </c>
      <c r="F1807">
        <v>0</v>
      </c>
      <c r="G1807">
        <v>1</v>
      </c>
      <c r="H1807" s="3">
        <v>41484</v>
      </c>
      <c r="I1807">
        <v>81</v>
      </c>
      <c r="J1807" s="10">
        <v>418</v>
      </c>
      <c r="K1807" s="10">
        <v>61</v>
      </c>
      <c r="L1807" s="10">
        <v>428</v>
      </c>
      <c r="M1807" s="10">
        <v>80</v>
      </c>
      <c r="N1807" s="10">
        <v>51</v>
      </c>
      <c r="O1807">
        <v>3</v>
      </c>
      <c r="P1807">
        <v>7</v>
      </c>
      <c r="Q1807">
        <v>8</v>
      </c>
      <c r="R1807">
        <v>10</v>
      </c>
      <c r="S1807">
        <v>5</v>
      </c>
      <c r="T1807" t="s">
        <v>127</v>
      </c>
    </row>
    <row r="1808" spans="1:20" x14ac:dyDescent="0.3">
      <c r="A1808">
        <v>9166</v>
      </c>
      <c r="B1808">
        <v>1968</v>
      </c>
      <c r="C1808" t="s">
        <v>28</v>
      </c>
      <c r="D1808" t="s">
        <v>33</v>
      </c>
      <c r="E1808" s="2">
        <v>63967</v>
      </c>
      <c r="F1808">
        <v>0</v>
      </c>
      <c r="G1808">
        <v>1</v>
      </c>
      <c r="H1808" s="3">
        <v>41495</v>
      </c>
      <c r="I1808">
        <v>57</v>
      </c>
      <c r="J1808" s="10">
        <v>387</v>
      </c>
      <c r="K1808" s="10">
        <v>84</v>
      </c>
      <c r="L1808" s="10">
        <v>141</v>
      </c>
      <c r="M1808" s="10">
        <v>73</v>
      </c>
      <c r="N1808" s="10">
        <v>35</v>
      </c>
      <c r="O1808">
        <v>3</v>
      </c>
      <c r="P1808">
        <v>4</v>
      </c>
      <c r="Q1808">
        <v>4</v>
      </c>
      <c r="R1808">
        <v>12</v>
      </c>
      <c r="S1808">
        <v>2</v>
      </c>
      <c r="T1808" t="s">
        <v>127</v>
      </c>
    </row>
    <row r="1809" spans="1:20" x14ac:dyDescent="0.3">
      <c r="A1809">
        <v>9167</v>
      </c>
      <c r="B1809">
        <v>1956</v>
      </c>
      <c r="C1809" t="s">
        <v>28</v>
      </c>
      <c r="D1809" t="s">
        <v>33</v>
      </c>
      <c r="E1809" s="2">
        <v>67131</v>
      </c>
      <c r="F1809">
        <v>0</v>
      </c>
      <c r="G1809">
        <v>1</v>
      </c>
      <c r="H1809" s="3">
        <v>41359</v>
      </c>
      <c r="I1809">
        <v>72</v>
      </c>
      <c r="J1809" s="10">
        <v>465</v>
      </c>
      <c r="K1809" s="10">
        <v>71</v>
      </c>
      <c r="L1809" s="10">
        <v>250</v>
      </c>
      <c r="M1809" s="10">
        <v>93</v>
      </c>
      <c r="N1809" s="10">
        <v>35</v>
      </c>
      <c r="O1809">
        <v>3</v>
      </c>
      <c r="P1809">
        <v>9</v>
      </c>
      <c r="Q1809">
        <v>2</v>
      </c>
      <c r="R1809">
        <v>12</v>
      </c>
      <c r="S1809">
        <v>6</v>
      </c>
      <c r="T1809" t="s">
        <v>127</v>
      </c>
    </row>
    <row r="1810" spans="1:20" x14ac:dyDescent="0.3">
      <c r="A1810">
        <v>9185</v>
      </c>
      <c r="B1810">
        <v>1966</v>
      </c>
      <c r="C1810" t="s">
        <v>37</v>
      </c>
      <c r="D1810" t="s">
        <v>31</v>
      </c>
      <c r="E1810" s="2">
        <v>69759</v>
      </c>
      <c r="F1810">
        <v>0</v>
      </c>
      <c r="G1810">
        <v>0</v>
      </c>
      <c r="H1810" s="3">
        <v>41575</v>
      </c>
      <c r="I1810">
        <v>38</v>
      </c>
      <c r="J1810" s="10">
        <v>452</v>
      </c>
      <c r="K1810" s="10">
        <v>20</v>
      </c>
      <c r="L1810" s="10">
        <v>514</v>
      </c>
      <c r="M1810" s="10">
        <v>13</v>
      </c>
      <c r="N1810" s="10">
        <v>30</v>
      </c>
      <c r="O1810">
        <v>3</v>
      </c>
      <c r="P1810">
        <v>4</v>
      </c>
      <c r="Q1810">
        <v>6</v>
      </c>
      <c r="R1810">
        <v>5</v>
      </c>
      <c r="S1810">
        <v>3</v>
      </c>
      <c r="T1810" t="s">
        <v>127</v>
      </c>
    </row>
    <row r="1811" spans="1:20" x14ac:dyDescent="0.3">
      <c r="A1811">
        <v>9197</v>
      </c>
      <c r="B1811">
        <v>1953</v>
      </c>
      <c r="C1811" t="s">
        <v>28</v>
      </c>
      <c r="D1811" t="s">
        <v>33</v>
      </c>
      <c r="E1811" s="2">
        <v>39722</v>
      </c>
      <c r="F1811">
        <v>0</v>
      </c>
      <c r="G1811">
        <v>1</v>
      </c>
      <c r="H1811" s="3">
        <v>41694</v>
      </c>
      <c r="I1811">
        <v>92</v>
      </c>
      <c r="J1811" s="10">
        <v>32</v>
      </c>
      <c r="K1811" s="10">
        <v>0</v>
      </c>
      <c r="L1811" s="10">
        <v>5</v>
      </c>
      <c r="M1811" s="10">
        <v>2</v>
      </c>
      <c r="N1811" s="10">
        <v>0</v>
      </c>
      <c r="O1811">
        <v>2</v>
      </c>
      <c r="P1811">
        <v>2</v>
      </c>
      <c r="Q1811">
        <v>0</v>
      </c>
      <c r="R1811">
        <v>3</v>
      </c>
      <c r="S1811">
        <v>5</v>
      </c>
      <c r="T1811" t="s">
        <v>127</v>
      </c>
    </row>
    <row r="1812" spans="1:20" x14ac:dyDescent="0.3">
      <c r="A1812">
        <v>9204</v>
      </c>
      <c r="B1812">
        <v>1970</v>
      </c>
      <c r="C1812" t="s">
        <v>28</v>
      </c>
      <c r="D1812" t="s">
        <v>42</v>
      </c>
      <c r="E1812" s="2">
        <v>66731</v>
      </c>
      <c r="F1812">
        <v>0</v>
      </c>
      <c r="G1812">
        <v>1</v>
      </c>
      <c r="H1812" s="3">
        <v>41164</v>
      </c>
      <c r="I1812">
        <v>33</v>
      </c>
      <c r="J1812" s="10">
        <v>371</v>
      </c>
      <c r="K1812" s="10">
        <v>159</v>
      </c>
      <c r="L1812" s="10">
        <v>194</v>
      </c>
      <c r="M1812" s="10">
        <v>58</v>
      </c>
      <c r="N1812" s="10">
        <v>106</v>
      </c>
      <c r="O1812">
        <v>4</v>
      </c>
      <c r="P1812">
        <v>4</v>
      </c>
      <c r="Q1812">
        <v>3</v>
      </c>
      <c r="R1812">
        <v>6</v>
      </c>
      <c r="S1812">
        <v>3</v>
      </c>
      <c r="T1812" t="s">
        <v>127</v>
      </c>
    </row>
    <row r="1813" spans="1:20" x14ac:dyDescent="0.3">
      <c r="A1813">
        <v>9206</v>
      </c>
      <c r="B1813">
        <v>1968</v>
      </c>
      <c r="C1813" t="s">
        <v>28</v>
      </c>
      <c r="D1813" t="s">
        <v>35</v>
      </c>
      <c r="E1813" s="2">
        <v>77382</v>
      </c>
      <c r="F1813">
        <v>0</v>
      </c>
      <c r="G1813">
        <v>1</v>
      </c>
      <c r="H1813" s="3">
        <v>41646</v>
      </c>
      <c r="I1813">
        <v>36</v>
      </c>
      <c r="J1813" s="10">
        <v>491</v>
      </c>
      <c r="K1813" s="10">
        <v>48</v>
      </c>
      <c r="L1813" s="10">
        <v>231</v>
      </c>
      <c r="M1813" s="10">
        <v>112</v>
      </c>
      <c r="N1813" s="10">
        <v>105</v>
      </c>
      <c r="O1813">
        <v>2</v>
      </c>
      <c r="P1813">
        <v>5</v>
      </c>
      <c r="Q1813">
        <v>7</v>
      </c>
      <c r="R1813">
        <v>12</v>
      </c>
      <c r="S1813">
        <v>1</v>
      </c>
      <c r="T1813" t="s">
        <v>127</v>
      </c>
    </row>
    <row r="1814" spans="1:20" x14ac:dyDescent="0.3">
      <c r="A1814">
        <v>9209</v>
      </c>
      <c r="B1814">
        <v>1971</v>
      </c>
      <c r="C1814" t="s">
        <v>41</v>
      </c>
      <c r="D1814" t="s">
        <v>35</v>
      </c>
      <c r="E1814" s="2">
        <v>80573</v>
      </c>
      <c r="F1814">
        <v>0</v>
      </c>
      <c r="G1814">
        <v>0</v>
      </c>
      <c r="H1814" s="3">
        <v>41196</v>
      </c>
      <c r="I1814">
        <v>85</v>
      </c>
      <c r="J1814" s="10">
        <v>829</v>
      </c>
      <c r="K1814" s="10">
        <v>138</v>
      </c>
      <c r="L1814" s="10">
        <v>430</v>
      </c>
      <c r="M1814" s="10">
        <v>60</v>
      </c>
      <c r="N1814" s="10">
        <v>92</v>
      </c>
      <c r="O1814">
        <v>1</v>
      </c>
      <c r="P1814">
        <v>4</v>
      </c>
      <c r="Q1814">
        <v>6</v>
      </c>
      <c r="R1814">
        <v>13</v>
      </c>
      <c r="S1814">
        <v>2</v>
      </c>
      <c r="T1814" t="s">
        <v>125</v>
      </c>
    </row>
    <row r="1815" spans="1:20" x14ac:dyDescent="0.3">
      <c r="A1815">
        <v>9212</v>
      </c>
      <c r="B1815">
        <v>1962</v>
      </c>
      <c r="C1815" t="s">
        <v>41</v>
      </c>
      <c r="D1815" t="s">
        <v>33</v>
      </c>
      <c r="E1815" s="2">
        <v>72828</v>
      </c>
      <c r="F1815">
        <v>0</v>
      </c>
      <c r="G1815">
        <v>1</v>
      </c>
      <c r="H1815" s="3">
        <v>41319</v>
      </c>
      <c r="I1815">
        <v>17</v>
      </c>
      <c r="J1815" s="10">
        <v>1205</v>
      </c>
      <c r="K1815" s="10">
        <v>0</v>
      </c>
      <c r="L1815" s="10">
        <v>235</v>
      </c>
      <c r="M1815" s="10">
        <v>19</v>
      </c>
      <c r="N1815" s="10">
        <v>14</v>
      </c>
      <c r="O1815">
        <v>6</v>
      </c>
      <c r="P1815">
        <v>6</v>
      </c>
      <c r="Q1815">
        <v>3</v>
      </c>
      <c r="R1815">
        <v>13</v>
      </c>
      <c r="S1815">
        <v>7</v>
      </c>
      <c r="T1815" t="s">
        <v>127</v>
      </c>
    </row>
    <row r="1816" spans="1:20" x14ac:dyDescent="0.3">
      <c r="A1816">
        <v>9213</v>
      </c>
      <c r="B1816">
        <v>1970</v>
      </c>
      <c r="C1816" t="s">
        <v>28</v>
      </c>
      <c r="D1816" t="s">
        <v>42</v>
      </c>
      <c r="E1816" s="2">
        <v>31880</v>
      </c>
      <c r="F1816">
        <v>1</v>
      </c>
      <c r="G1816">
        <v>0</v>
      </c>
      <c r="H1816" s="3">
        <v>41213</v>
      </c>
      <c r="I1816">
        <v>13</v>
      </c>
      <c r="J1816" s="10">
        <v>4</v>
      </c>
      <c r="K1816" s="10">
        <v>1</v>
      </c>
      <c r="L1816" s="10">
        <v>5</v>
      </c>
      <c r="M1816" s="10">
        <v>2</v>
      </c>
      <c r="N1816" s="10">
        <v>0</v>
      </c>
      <c r="O1816">
        <v>1</v>
      </c>
      <c r="P1816">
        <v>1</v>
      </c>
      <c r="Q1816">
        <v>0</v>
      </c>
      <c r="R1816">
        <v>2</v>
      </c>
      <c r="S1816">
        <v>8</v>
      </c>
      <c r="T1816" t="s">
        <v>127</v>
      </c>
    </row>
    <row r="1817" spans="1:20" x14ac:dyDescent="0.3">
      <c r="A1817">
        <v>9214</v>
      </c>
      <c r="B1817">
        <v>1991</v>
      </c>
      <c r="C1817" t="s">
        <v>28</v>
      </c>
      <c r="D1817" t="s">
        <v>33</v>
      </c>
      <c r="E1817" s="2">
        <v>42691</v>
      </c>
      <c r="F1817">
        <v>0</v>
      </c>
      <c r="G1817">
        <v>0</v>
      </c>
      <c r="H1817" s="3">
        <v>41502</v>
      </c>
      <c r="I1817">
        <v>48</v>
      </c>
      <c r="J1817" s="10">
        <v>179</v>
      </c>
      <c r="K1817" s="10">
        <v>2</v>
      </c>
      <c r="L1817" s="10">
        <v>64</v>
      </c>
      <c r="M1817" s="10">
        <v>38</v>
      </c>
      <c r="N1817" s="10">
        <v>17</v>
      </c>
      <c r="O1817">
        <v>1</v>
      </c>
      <c r="P1817">
        <v>5</v>
      </c>
      <c r="Q1817">
        <v>1</v>
      </c>
      <c r="R1817">
        <v>6</v>
      </c>
      <c r="S1817">
        <v>5</v>
      </c>
      <c r="T1817" t="s">
        <v>127</v>
      </c>
    </row>
    <row r="1818" spans="1:20" x14ac:dyDescent="0.3">
      <c r="A1818">
        <v>9215</v>
      </c>
      <c r="B1818">
        <v>1980</v>
      </c>
      <c r="C1818" t="s">
        <v>37</v>
      </c>
      <c r="D1818" t="s">
        <v>33</v>
      </c>
      <c r="E1818" s="2">
        <v>43974</v>
      </c>
      <c r="F1818">
        <v>1</v>
      </c>
      <c r="G1818">
        <v>0</v>
      </c>
      <c r="H1818" s="3">
        <v>41255</v>
      </c>
      <c r="I1818">
        <v>19</v>
      </c>
      <c r="J1818" s="10">
        <v>378</v>
      </c>
      <c r="K1818" s="10">
        <v>0</v>
      </c>
      <c r="L1818" s="10">
        <v>101</v>
      </c>
      <c r="M1818" s="10">
        <v>0</v>
      </c>
      <c r="N1818" s="10">
        <v>0</v>
      </c>
      <c r="O1818">
        <v>5</v>
      </c>
      <c r="P1818">
        <v>6</v>
      </c>
      <c r="Q1818">
        <v>4</v>
      </c>
      <c r="R1818">
        <v>6</v>
      </c>
      <c r="S1818">
        <v>7</v>
      </c>
      <c r="T1818" t="s">
        <v>126</v>
      </c>
    </row>
    <row r="1819" spans="1:20" x14ac:dyDescent="0.3">
      <c r="A1819">
        <v>9216</v>
      </c>
      <c r="B1819">
        <v>1971</v>
      </c>
      <c r="C1819" t="s">
        <v>28</v>
      </c>
      <c r="D1819" t="s">
        <v>33</v>
      </c>
      <c r="E1819" s="2">
        <v>35788</v>
      </c>
      <c r="F1819">
        <v>1</v>
      </c>
      <c r="G1819">
        <v>1</v>
      </c>
      <c r="H1819" s="3">
        <v>41662</v>
      </c>
      <c r="I1819">
        <v>34</v>
      </c>
      <c r="J1819" s="10">
        <v>23</v>
      </c>
      <c r="K1819" s="10">
        <v>2</v>
      </c>
      <c r="L1819" s="10">
        <v>11</v>
      </c>
      <c r="M1819" s="10">
        <v>3</v>
      </c>
      <c r="N1819" s="10">
        <v>1</v>
      </c>
      <c r="O1819">
        <v>2</v>
      </c>
      <c r="P1819">
        <v>2</v>
      </c>
      <c r="Q1819">
        <v>0</v>
      </c>
      <c r="R1819">
        <v>3</v>
      </c>
      <c r="S1819">
        <v>6</v>
      </c>
      <c r="T1819" t="s">
        <v>126</v>
      </c>
    </row>
    <row r="1820" spans="1:20" x14ac:dyDescent="0.3">
      <c r="A1820">
        <v>9220</v>
      </c>
      <c r="B1820">
        <v>1971</v>
      </c>
      <c r="C1820" t="s">
        <v>28</v>
      </c>
      <c r="D1820" t="s">
        <v>31</v>
      </c>
      <c r="E1820" s="2">
        <v>91700</v>
      </c>
      <c r="F1820">
        <v>0</v>
      </c>
      <c r="G1820">
        <v>0</v>
      </c>
      <c r="H1820" s="3">
        <v>41291</v>
      </c>
      <c r="I1820">
        <v>58</v>
      </c>
      <c r="J1820" s="10">
        <v>576</v>
      </c>
      <c r="K1820" s="10">
        <v>172</v>
      </c>
      <c r="L1820" s="10">
        <v>961</v>
      </c>
      <c r="M1820" s="10">
        <v>125</v>
      </c>
      <c r="N1820" s="10">
        <v>115</v>
      </c>
      <c r="O1820">
        <v>1</v>
      </c>
      <c r="P1820">
        <v>8</v>
      </c>
      <c r="Q1820">
        <v>6</v>
      </c>
      <c r="R1820">
        <v>5</v>
      </c>
      <c r="S1820">
        <v>3</v>
      </c>
      <c r="T1820" t="s">
        <v>127</v>
      </c>
    </row>
    <row r="1821" spans="1:20" x14ac:dyDescent="0.3">
      <c r="A1821">
        <v>9224</v>
      </c>
      <c r="B1821">
        <v>1972</v>
      </c>
      <c r="C1821" t="s">
        <v>37</v>
      </c>
      <c r="D1821" t="s">
        <v>31</v>
      </c>
      <c r="E1821" s="2">
        <v>55260</v>
      </c>
      <c r="F1821">
        <v>0</v>
      </c>
      <c r="G1821">
        <v>1</v>
      </c>
      <c r="H1821" s="3">
        <v>41255</v>
      </c>
      <c r="I1821">
        <v>81</v>
      </c>
      <c r="J1821" s="10">
        <v>825</v>
      </c>
      <c r="K1821" s="10">
        <v>8</v>
      </c>
      <c r="L1821" s="10">
        <v>53</v>
      </c>
      <c r="M1821" s="10">
        <v>11</v>
      </c>
      <c r="N1821" s="10">
        <v>0</v>
      </c>
      <c r="O1821">
        <v>2</v>
      </c>
      <c r="P1821">
        <v>8</v>
      </c>
      <c r="Q1821">
        <v>10</v>
      </c>
      <c r="R1821">
        <v>5</v>
      </c>
      <c r="S1821">
        <v>6</v>
      </c>
      <c r="T1821" t="s">
        <v>125</v>
      </c>
    </row>
    <row r="1822" spans="1:20" x14ac:dyDescent="0.3">
      <c r="A1822">
        <v>9235</v>
      </c>
      <c r="B1822">
        <v>1957</v>
      </c>
      <c r="C1822" t="s">
        <v>28</v>
      </c>
      <c r="D1822" t="s">
        <v>31</v>
      </c>
      <c r="E1822" s="2"/>
      <c r="F1822">
        <v>1</v>
      </c>
      <c r="G1822">
        <v>1</v>
      </c>
      <c r="H1822" s="3">
        <v>41786</v>
      </c>
      <c r="I1822">
        <v>45</v>
      </c>
      <c r="J1822" s="10">
        <v>7</v>
      </c>
      <c r="K1822" s="10">
        <v>0</v>
      </c>
      <c r="L1822" s="10">
        <v>8</v>
      </c>
      <c r="M1822" s="10">
        <v>2</v>
      </c>
      <c r="N1822" s="10">
        <v>0</v>
      </c>
      <c r="O1822">
        <v>1</v>
      </c>
      <c r="P1822">
        <v>1</v>
      </c>
      <c r="Q1822">
        <v>0</v>
      </c>
      <c r="R1822">
        <v>2</v>
      </c>
      <c r="S1822">
        <v>7</v>
      </c>
      <c r="T1822" t="s">
        <v>129</v>
      </c>
    </row>
    <row r="1823" spans="1:20" x14ac:dyDescent="0.3">
      <c r="A1823">
        <v>9239</v>
      </c>
      <c r="B1823">
        <v>1961</v>
      </c>
      <c r="C1823" t="s">
        <v>41</v>
      </c>
      <c r="D1823" t="s">
        <v>33</v>
      </c>
      <c r="E1823" s="2">
        <v>61923</v>
      </c>
      <c r="F1823">
        <v>0</v>
      </c>
      <c r="G1823">
        <v>2</v>
      </c>
      <c r="H1823" s="3">
        <v>41481</v>
      </c>
      <c r="I1823">
        <v>94</v>
      </c>
      <c r="J1823" s="10">
        <v>92</v>
      </c>
      <c r="K1823" s="10">
        <v>4</v>
      </c>
      <c r="L1823" s="10">
        <v>18</v>
      </c>
      <c r="M1823" s="10">
        <v>3</v>
      </c>
      <c r="N1823" s="10">
        <v>3</v>
      </c>
      <c r="O1823">
        <v>1</v>
      </c>
      <c r="P1823">
        <v>2</v>
      </c>
      <c r="Q1823">
        <v>1</v>
      </c>
      <c r="R1823">
        <v>4</v>
      </c>
      <c r="S1823">
        <v>3</v>
      </c>
      <c r="T1823" t="s">
        <v>130</v>
      </c>
    </row>
    <row r="1824" spans="1:20" x14ac:dyDescent="0.3">
      <c r="A1824">
        <v>9240</v>
      </c>
      <c r="B1824">
        <v>1971</v>
      </c>
      <c r="C1824" t="s">
        <v>37</v>
      </c>
      <c r="D1824" t="s">
        <v>31</v>
      </c>
      <c r="E1824" s="2">
        <v>60504</v>
      </c>
      <c r="F1824">
        <v>0</v>
      </c>
      <c r="G1824">
        <v>1</v>
      </c>
      <c r="H1824" s="3">
        <v>41677</v>
      </c>
      <c r="I1824">
        <v>73</v>
      </c>
      <c r="J1824" s="10">
        <v>458</v>
      </c>
      <c r="K1824" s="10">
        <v>0</v>
      </c>
      <c r="L1824" s="10">
        <v>24</v>
      </c>
      <c r="M1824" s="10">
        <v>6</v>
      </c>
      <c r="N1824" s="10">
        <v>4</v>
      </c>
      <c r="O1824">
        <v>2</v>
      </c>
      <c r="P1824">
        <v>6</v>
      </c>
      <c r="Q1824">
        <v>2</v>
      </c>
      <c r="R1824">
        <v>8</v>
      </c>
      <c r="S1824">
        <v>6</v>
      </c>
      <c r="T1824" t="s">
        <v>127</v>
      </c>
    </row>
    <row r="1825" spans="1:20" x14ac:dyDescent="0.3">
      <c r="A1825">
        <v>9242</v>
      </c>
      <c r="B1825">
        <v>1990</v>
      </c>
      <c r="C1825" t="s">
        <v>28</v>
      </c>
      <c r="D1825" t="s">
        <v>31</v>
      </c>
      <c r="E1825" s="2">
        <v>64509</v>
      </c>
      <c r="F1825">
        <v>0</v>
      </c>
      <c r="G1825">
        <v>0</v>
      </c>
      <c r="H1825" s="3">
        <v>41503</v>
      </c>
      <c r="I1825">
        <v>19</v>
      </c>
      <c r="J1825" s="10">
        <v>836</v>
      </c>
      <c r="K1825" s="10">
        <v>185</v>
      </c>
      <c r="L1825" s="10">
        <v>575</v>
      </c>
      <c r="M1825" s="10">
        <v>24</v>
      </c>
      <c r="N1825" s="10">
        <v>25</v>
      </c>
      <c r="O1825">
        <v>1</v>
      </c>
      <c r="P1825">
        <v>6</v>
      </c>
      <c r="Q1825">
        <v>3</v>
      </c>
      <c r="R1825">
        <v>9</v>
      </c>
      <c r="S1825">
        <v>4</v>
      </c>
      <c r="T1825" t="s">
        <v>125</v>
      </c>
    </row>
    <row r="1826" spans="1:20" x14ac:dyDescent="0.3">
      <c r="A1826">
        <v>9246</v>
      </c>
      <c r="B1826">
        <v>1985</v>
      </c>
      <c r="C1826" t="s">
        <v>41</v>
      </c>
      <c r="D1826" t="s">
        <v>35</v>
      </c>
      <c r="E1826" s="2">
        <v>40101</v>
      </c>
      <c r="F1826">
        <v>1</v>
      </c>
      <c r="G1826">
        <v>0</v>
      </c>
      <c r="H1826" s="3">
        <v>41196</v>
      </c>
      <c r="I1826">
        <v>73</v>
      </c>
      <c r="J1826" s="10">
        <v>171</v>
      </c>
      <c r="K1826" s="10">
        <v>3</v>
      </c>
      <c r="L1826" s="10">
        <v>129</v>
      </c>
      <c r="M1826" s="10">
        <v>26</v>
      </c>
      <c r="N1826" s="10">
        <v>24</v>
      </c>
      <c r="O1826">
        <v>4</v>
      </c>
      <c r="P1826">
        <v>6</v>
      </c>
      <c r="Q1826">
        <v>1</v>
      </c>
      <c r="R1826">
        <v>6</v>
      </c>
      <c r="S1826">
        <v>7</v>
      </c>
      <c r="T1826" t="s">
        <v>128</v>
      </c>
    </row>
    <row r="1827" spans="1:20" x14ac:dyDescent="0.3">
      <c r="A1827">
        <v>9256</v>
      </c>
      <c r="B1827">
        <v>1971</v>
      </c>
      <c r="C1827" t="s">
        <v>28</v>
      </c>
      <c r="D1827" t="s">
        <v>31</v>
      </c>
      <c r="E1827" s="2">
        <v>58350</v>
      </c>
      <c r="F1827">
        <v>0</v>
      </c>
      <c r="G1827">
        <v>1</v>
      </c>
      <c r="H1827" s="3">
        <v>41278</v>
      </c>
      <c r="I1827">
        <v>5</v>
      </c>
      <c r="J1827" s="10">
        <v>493</v>
      </c>
      <c r="K1827" s="10">
        <v>26</v>
      </c>
      <c r="L1827" s="10">
        <v>206</v>
      </c>
      <c r="M1827" s="10">
        <v>116</v>
      </c>
      <c r="N1827" s="10">
        <v>80</v>
      </c>
      <c r="O1827">
        <v>4</v>
      </c>
      <c r="P1827">
        <v>8</v>
      </c>
      <c r="Q1827">
        <v>3</v>
      </c>
      <c r="R1827">
        <v>12</v>
      </c>
      <c r="S1827">
        <v>6</v>
      </c>
      <c r="T1827" t="s">
        <v>127</v>
      </c>
    </row>
    <row r="1828" spans="1:20" x14ac:dyDescent="0.3">
      <c r="A1828">
        <v>9260</v>
      </c>
      <c r="B1828">
        <v>1945</v>
      </c>
      <c r="C1828" t="s">
        <v>37</v>
      </c>
      <c r="D1828" t="s">
        <v>33</v>
      </c>
      <c r="E1828" s="2">
        <v>70356</v>
      </c>
      <c r="F1828">
        <v>0</v>
      </c>
      <c r="G1828">
        <v>0</v>
      </c>
      <c r="H1828" s="3">
        <v>41218</v>
      </c>
      <c r="I1828">
        <v>20</v>
      </c>
      <c r="J1828" s="10">
        <v>1349</v>
      </c>
      <c r="K1828" s="10">
        <v>16</v>
      </c>
      <c r="L1828" s="10">
        <v>249</v>
      </c>
      <c r="M1828" s="10">
        <v>43</v>
      </c>
      <c r="N1828" s="10">
        <v>16</v>
      </c>
      <c r="O1828">
        <v>2</v>
      </c>
      <c r="P1828">
        <v>10</v>
      </c>
      <c r="Q1828">
        <v>6</v>
      </c>
      <c r="R1828">
        <v>9</v>
      </c>
      <c r="S1828">
        <v>6</v>
      </c>
      <c r="T1828" t="s">
        <v>126</v>
      </c>
    </row>
    <row r="1829" spans="1:20" x14ac:dyDescent="0.3">
      <c r="A1829">
        <v>9262</v>
      </c>
      <c r="B1829">
        <v>1984</v>
      </c>
      <c r="C1829" t="s">
        <v>133</v>
      </c>
      <c r="D1829" t="s">
        <v>35</v>
      </c>
      <c r="E1829" s="2">
        <v>32414</v>
      </c>
      <c r="F1829">
        <v>0</v>
      </c>
      <c r="G1829">
        <v>0</v>
      </c>
      <c r="H1829" s="3">
        <v>41459</v>
      </c>
      <c r="I1829">
        <v>11</v>
      </c>
      <c r="J1829" s="10">
        <v>20</v>
      </c>
      <c r="K1829" s="10">
        <v>6</v>
      </c>
      <c r="L1829" s="10">
        <v>5</v>
      </c>
      <c r="M1829" s="10">
        <v>0</v>
      </c>
      <c r="N1829" s="10">
        <v>9</v>
      </c>
      <c r="O1829">
        <v>1</v>
      </c>
      <c r="P1829">
        <v>1</v>
      </c>
      <c r="Q1829">
        <v>0</v>
      </c>
      <c r="R1829">
        <v>3</v>
      </c>
      <c r="S1829">
        <v>7</v>
      </c>
      <c r="T1829" t="s">
        <v>125</v>
      </c>
    </row>
    <row r="1830" spans="1:20" x14ac:dyDescent="0.3">
      <c r="A1830">
        <v>9264</v>
      </c>
      <c r="B1830">
        <v>1986</v>
      </c>
      <c r="C1830" t="s">
        <v>28</v>
      </c>
      <c r="D1830" t="s">
        <v>33</v>
      </c>
      <c r="E1830" s="2">
        <v>79529</v>
      </c>
      <c r="F1830">
        <v>0</v>
      </c>
      <c r="G1830">
        <v>0</v>
      </c>
      <c r="H1830" s="3">
        <v>41756</v>
      </c>
      <c r="I1830">
        <v>1</v>
      </c>
      <c r="J1830" s="10">
        <v>423</v>
      </c>
      <c r="K1830" s="10">
        <v>42</v>
      </c>
      <c r="L1830" s="10">
        <v>706</v>
      </c>
      <c r="M1830" s="10">
        <v>73</v>
      </c>
      <c r="N1830" s="10">
        <v>197</v>
      </c>
      <c r="O1830">
        <v>1</v>
      </c>
      <c r="P1830">
        <v>4</v>
      </c>
      <c r="Q1830">
        <v>8</v>
      </c>
      <c r="R1830">
        <v>9</v>
      </c>
      <c r="S1830">
        <v>2</v>
      </c>
      <c r="T1830" t="s">
        <v>126</v>
      </c>
    </row>
    <row r="1831" spans="1:20" x14ac:dyDescent="0.3">
      <c r="A1831">
        <v>9265</v>
      </c>
      <c r="B1831">
        <v>1953</v>
      </c>
      <c r="C1831" t="s">
        <v>28</v>
      </c>
      <c r="D1831" t="s">
        <v>33</v>
      </c>
      <c r="E1831" s="2">
        <v>75027</v>
      </c>
      <c r="F1831">
        <v>0</v>
      </c>
      <c r="G1831">
        <v>1</v>
      </c>
      <c r="H1831" s="3">
        <v>41283</v>
      </c>
      <c r="I1831">
        <v>74</v>
      </c>
      <c r="J1831" s="10">
        <v>925</v>
      </c>
      <c r="K1831" s="10">
        <v>64</v>
      </c>
      <c r="L1831" s="10">
        <v>179</v>
      </c>
      <c r="M1831" s="10">
        <v>133</v>
      </c>
      <c r="N1831" s="10">
        <v>12</v>
      </c>
      <c r="O1831">
        <v>2</v>
      </c>
      <c r="P1831">
        <v>9</v>
      </c>
      <c r="Q1831">
        <v>4</v>
      </c>
      <c r="R1831">
        <v>6</v>
      </c>
      <c r="S1831">
        <v>5</v>
      </c>
      <c r="T1831" t="s">
        <v>125</v>
      </c>
    </row>
    <row r="1832" spans="1:20" x14ac:dyDescent="0.3">
      <c r="A1832">
        <v>9274</v>
      </c>
      <c r="B1832">
        <v>1961</v>
      </c>
      <c r="C1832" t="s">
        <v>41</v>
      </c>
      <c r="D1832" t="s">
        <v>33</v>
      </c>
      <c r="E1832" s="2">
        <v>80950</v>
      </c>
      <c r="F1832">
        <v>0</v>
      </c>
      <c r="G1832">
        <v>0</v>
      </c>
      <c r="H1832" s="3">
        <v>41361</v>
      </c>
      <c r="I1832">
        <v>44</v>
      </c>
      <c r="J1832" s="10">
        <v>525</v>
      </c>
      <c r="K1832" s="10">
        <v>147</v>
      </c>
      <c r="L1832" s="10">
        <v>112</v>
      </c>
      <c r="M1832" s="10">
        <v>219</v>
      </c>
      <c r="N1832" s="10">
        <v>147</v>
      </c>
      <c r="O1832">
        <v>1</v>
      </c>
      <c r="P1832">
        <v>6</v>
      </c>
      <c r="Q1832">
        <v>7</v>
      </c>
      <c r="R1832">
        <v>9</v>
      </c>
      <c r="S1832">
        <v>2</v>
      </c>
      <c r="T1832" t="s">
        <v>125</v>
      </c>
    </row>
    <row r="1833" spans="1:20" x14ac:dyDescent="0.3">
      <c r="A1833">
        <v>9283</v>
      </c>
      <c r="B1833">
        <v>1978</v>
      </c>
      <c r="C1833" t="s">
        <v>28</v>
      </c>
      <c r="D1833" t="s">
        <v>31</v>
      </c>
      <c r="E1833" s="2">
        <v>60199</v>
      </c>
      <c r="F1833">
        <v>1</v>
      </c>
      <c r="G1833">
        <v>2</v>
      </c>
      <c r="H1833" s="3">
        <v>41529</v>
      </c>
      <c r="I1833">
        <v>49</v>
      </c>
      <c r="J1833" s="10">
        <v>8</v>
      </c>
      <c r="K1833" s="10">
        <v>1</v>
      </c>
      <c r="L1833" s="10">
        <v>7</v>
      </c>
      <c r="M1833" s="10">
        <v>2</v>
      </c>
      <c r="N1833" s="10">
        <v>0</v>
      </c>
      <c r="O1833">
        <v>1</v>
      </c>
      <c r="P1833">
        <v>0</v>
      </c>
      <c r="Q1833">
        <v>0</v>
      </c>
      <c r="R1833">
        <v>3</v>
      </c>
      <c r="S1833">
        <v>4</v>
      </c>
      <c r="T1833" t="s">
        <v>126</v>
      </c>
    </row>
    <row r="1834" spans="1:20" x14ac:dyDescent="0.3">
      <c r="A1834">
        <v>9284</v>
      </c>
      <c r="B1834">
        <v>1958</v>
      </c>
      <c r="C1834" t="s">
        <v>28</v>
      </c>
      <c r="D1834" t="s">
        <v>35</v>
      </c>
      <c r="E1834" s="2">
        <v>53977</v>
      </c>
      <c r="F1834">
        <v>0</v>
      </c>
      <c r="G1834">
        <v>1</v>
      </c>
      <c r="H1834" s="3">
        <v>41433</v>
      </c>
      <c r="I1834">
        <v>21</v>
      </c>
      <c r="J1834" s="10">
        <v>620</v>
      </c>
      <c r="K1834" s="10">
        <v>16</v>
      </c>
      <c r="L1834" s="10">
        <v>165</v>
      </c>
      <c r="M1834" s="10">
        <v>0</v>
      </c>
      <c r="N1834" s="10">
        <v>24</v>
      </c>
      <c r="O1834">
        <v>5</v>
      </c>
      <c r="P1834">
        <v>5</v>
      </c>
      <c r="Q1834">
        <v>5</v>
      </c>
      <c r="R1834">
        <v>12</v>
      </c>
      <c r="S1834">
        <v>5</v>
      </c>
      <c r="T1834" t="s">
        <v>127</v>
      </c>
    </row>
    <row r="1835" spans="1:20" x14ac:dyDescent="0.3">
      <c r="A1835">
        <v>9286</v>
      </c>
      <c r="B1835">
        <v>1960</v>
      </c>
      <c r="C1835" t="s">
        <v>41</v>
      </c>
      <c r="D1835" t="s">
        <v>35</v>
      </c>
      <c r="E1835" s="2">
        <v>83151</v>
      </c>
      <c r="F1835">
        <v>0</v>
      </c>
      <c r="G1835">
        <v>0</v>
      </c>
      <c r="H1835" s="3">
        <v>41192</v>
      </c>
      <c r="I1835">
        <v>93</v>
      </c>
      <c r="J1835" s="10">
        <v>407</v>
      </c>
      <c r="K1835" s="10">
        <v>28</v>
      </c>
      <c r="L1835" s="10">
        <v>100</v>
      </c>
      <c r="M1835" s="10">
        <v>120</v>
      </c>
      <c r="N1835" s="10">
        <v>74</v>
      </c>
      <c r="O1835">
        <v>1</v>
      </c>
      <c r="P1835">
        <v>5</v>
      </c>
      <c r="Q1835">
        <v>9</v>
      </c>
      <c r="R1835">
        <v>4</v>
      </c>
      <c r="S1835">
        <v>3</v>
      </c>
      <c r="T1835" t="s">
        <v>127</v>
      </c>
    </row>
    <row r="1836" spans="1:20" x14ac:dyDescent="0.3">
      <c r="A1836">
        <v>9289</v>
      </c>
      <c r="B1836">
        <v>1979</v>
      </c>
      <c r="C1836" t="s">
        <v>28</v>
      </c>
      <c r="D1836" t="s">
        <v>33</v>
      </c>
      <c r="E1836" s="2">
        <v>36781</v>
      </c>
      <c r="F1836">
        <v>1</v>
      </c>
      <c r="G1836">
        <v>0</v>
      </c>
      <c r="H1836" s="3">
        <v>41739</v>
      </c>
      <c r="I1836">
        <v>16</v>
      </c>
      <c r="J1836" s="10">
        <v>29</v>
      </c>
      <c r="K1836" s="10">
        <v>1</v>
      </c>
      <c r="L1836" s="10">
        <v>17</v>
      </c>
      <c r="M1836" s="10">
        <v>0</v>
      </c>
      <c r="N1836" s="10">
        <v>3</v>
      </c>
      <c r="O1836">
        <v>1</v>
      </c>
      <c r="P1836">
        <v>2</v>
      </c>
      <c r="Q1836">
        <v>1</v>
      </c>
      <c r="R1836">
        <v>2</v>
      </c>
      <c r="S1836">
        <v>8</v>
      </c>
      <c r="T1836" t="s">
        <v>127</v>
      </c>
    </row>
    <row r="1837" spans="1:20" x14ac:dyDescent="0.3">
      <c r="A1837">
        <v>9291</v>
      </c>
      <c r="B1837">
        <v>1959</v>
      </c>
      <c r="C1837" t="s">
        <v>41</v>
      </c>
      <c r="D1837" t="s">
        <v>33</v>
      </c>
      <c r="E1837" s="2">
        <v>34242</v>
      </c>
      <c r="F1837">
        <v>0</v>
      </c>
      <c r="G1837">
        <v>1</v>
      </c>
      <c r="H1837" s="3">
        <v>41721</v>
      </c>
      <c r="I1837">
        <v>25</v>
      </c>
      <c r="J1837" s="10">
        <v>8</v>
      </c>
      <c r="K1837" s="10">
        <v>2</v>
      </c>
      <c r="L1837" s="10">
        <v>4</v>
      </c>
      <c r="M1837" s="10">
        <v>0</v>
      </c>
      <c r="N1837" s="10">
        <v>0</v>
      </c>
      <c r="O1837">
        <v>1</v>
      </c>
      <c r="P1837">
        <v>0</v>
      </c>
      <c r="Q1837">
        <v>0</v>
      </c>
      <c r="R1837">
        <v>3</v>
      </c>
      <c r="S1837">
        <v>5</v>
      </c>
      <c r="T1837" t="s">
        <v>127</v>
      </c>
    </row>
    <row r="1838" spans="1:20" x14ac:dyDescent="0.3">
      <c r="A1838">
        <v>9292</v>
      </c>
      <c r="B1838">
        <v>1952</v>
      </c>
      <c r="C1838" t="s">
        <v>28</v>
      </c>
      <c r="D1838" t="s">
        <v>33</v>
      </c>
      <c r="E1838" s="2">
        <v>81795</v>
      </c>
      <c r="F1838">
        <v>0</v>
      </c>
      <c r="G1838">
        <v>0</v>
      </c>
      <c r="H1838" s="3">
        <v>41208</v>
      </c>
      <c r="I1838">
        <v>74</v>
      </c>
      <c r="J1838" s="10">
        <v>324</v>
      </c>
      <c r="K1838" s="10">
        <v>132</v>
      </c>
      <c r="L1838" s="10">
        <v>693</v>
      </c>
      <c r="M1838" s="10">
        <v>27</v>
      </c>
      <c r="N1838" s="10">
        <v>118</v>
      </c>
      <c r="O1838">
        <v>1</v>
      </c>
      <c r="P1838">
        <v>4</v>
      </c>
      <c r="Q1838">
        <v>11</v>
      </c>
      <c r="R1838">
        <v>7</v>
      </c>
      <c r="S1838">
        <v>2</v>
      </c>
      <c r="T1838" t="s">
        <v>127</v>
      </c>
    </row>
    <row r="1839" spans="1:20" x14ac:dyDescent="0.3">
      <c r="A1839">
        <v>9298</v>
      </c>
      <c r="B1839">
        <v>1947</v>
      </c>
      <c r="C1839" t="s">
        <v>37</v>
      </c>
      <c r="D1839" t="s">
        <v>35</v>
      </c>
      <c r="E1839" s="2">
        <v>81574</v>
      </c>
      <c r="F1839">
        <v>0</v>
      </c>
      <c r="G1839">
        <v>0</v>
      </c>
      <c r="H1839" s="3">
        <v>41757</v>
      </c>
      <c r="I1839">
        <v>89</v>
      </c>
      <c r="J1839" s="10">
        <v>1252</v>
      </c>
      <c r="K1839" s="10">
        <v>0</v>
      </c>
      <c r="L1839" s="10">
        <v>465</v>
      </c>
      <c r="M1839" s="10">
        <v>46</v>
      </c>
      <c r="N1839" s="10">
        <v>35</v>
      </c>
      <c r="O1839">
        <v>1</v>
      </c>
      <c r="P1839">
        <v>4</v>
      </c>
      <c r="Q1839">
        <v>5</v>
      </c>
      <c r="R1839">
        <v>8</v>
      </c>
      <c r="S1839">
        <v>1</v>
      </c>
      <c r="T1839" t="s">
        <v>125</v>
      </c>
    </row>
    <row r="1840" spans="1:20" x14ac:dyDescent="0.3">
      <c r="A1840">
        <v>9303</v>
      </c>
      <c r="B1840">
        <v>1976</v>
      </c>
      <c r="C1840" t="s">
        <v>28</v>
      </c>
      <c r="D1840" t="s">
        <v>33</v>
      </c>
      <c r="E1840" s="2">
        <v>5305</v>
      </c>
      <c r="F1840">
        <v>0</v>
      </c>
      <c r="G1840">
        <v>1</v>
      </c>
      <c r="H1840" s="3">
        <v>41485</v>
      </c>
      <c r="I1840">
        <v>12</v>
      </c>
      <c r="J1840" s="10">
        <v>12</v>
      </c>
      <c r="K1840" s="10">
        <v>4</v>
      </c>
      <c r="L1840" s="10">
        <v>7</v>
      </c>
      <c r="M1840" s="10">
        <v>1</v>
      </c>
      <c r="N1840" s="10">
        <v>3</v>
      </c>
      <c r="O1840">
        <v>0</v>
      </c>
      <c r="P1840">
        <v>1</v>
      </c>
      <c r="Q1840">
        <v>0</v>
      </c>
      <c r="R1840">
        <v>0</v>
      </c>
      <c r="S1840">
        <v>13</v>
      </c>
      <c r="T1840" t="s">
        <v>128</v>
      </c>
    </row>
    <row r="1841" spans="1:20" x14ac:dyDescent="0.3">
      <c r="A1841">
        <v>9305</v>
      </c>
      <c r="B1841">
        <v>1976</v>
      </c>
      <c r="C1841" t="s">
        <v>133</v>
      </c>
      <c r="D1841" t="s">
        <v>31</v>
      </c>
      <c r="E1841" s="2">
        <v>79689</v>
      </c>
      <c r="F1841">
        <v>0</v>
      </c>
      <c r="G1841">
        <v>0</v>
      </c>
      <c r="H1841" s="3">
        <v>41406</v>
      </c>
      <c r="I1841">
        <v>65</v>
      </c>
      <c r="J1841" s="10">
        <v>311</v>
      </c>
      <c r="K1841" s="10">
        <v>26</v>
      </c>
      <c r="L1841" s="10">
        <v>640</v>
      </c>
      <c r="M1841" s="10">
        <v>180</v>
      </c>
      <c r="N1841" s="10">
        <v>37</v>
      </c>
      <c r="O1841">
        <v>1</v>
      </c>
      <c r="P1841">
        <v>4</v>
      </c>
      <c r="Q1841">
        <v>9</v>
      </c>
      <c r="R1841">
        <v>13</v>
      </c>
      <c r="S1841">
        <v>2</v>
      </c>
      <c r="T1841" t="s">
        <v>127</v>
      </c>
    </row>
    <row r="1842" spans="1:20" x14ac:dyDescent="0.3">
      <c r="A1842">
        <v>9308</v>
      </c>
      <c r="B1842">
        <v>1954</v>
      </c>
      <c r="C1842" t="s">
        <v>28</v>
      </c>
      <c r="D1842" t="s">
        <v>33</v>
      </c>
      <c r="E1842" s="2">
        <v>62820</v>
      </c>
      <c r="F1842">
        <v>0</v>
      </c>
      <c r="G1842">
        <v>0</v>
      </c>
      <c r="H1842" s="3">
        <v>41405</v>
      </c>
      <c r="I1842">
        <v>51</v>
      </c>
      <c r="J1842" s="10">
        <v>398</v>
      </c>
      <c r="K1842" s="10">
        <v>61</v>
      </c>
      <c r="L1842" s="10">
        <v>265</v>
      </c>
      <c r="M1842" s="10">
        <v>138</v>
      </c>
      <c r="N1842" s="10">
        <v>61</v>
      </c>
      <c r="O1842">
        <v>1</v>
      </c>
      <c r="P1842">
        <v>3</v>
      </c>
      <c r="Q1842">
        <v>4</v>
      </c>
      <c r="R1842">
        <v>6</v>
      </c>
      <c r="S1842">
        <v>1</v>
      </c>
      <c r="T1842" t="s">
        <v>125</v>
      </c>
    </row>
    <row r="1843" spans="1:20" x14ac:dyDescent="0.3">
      <c r="A1843">
        <v>9316</v>
      </c>
      <c r="B1843">
        <v>1952</v>
      </c>
      <c r="C1843" t="s">
        <v>44</v>
      </c>
      <c r="D1843" t="s">
        <v>35</v>
      </c>
      <c r="E1843" s="2">
        <v>13084</v>
      </c>
      <c r="F1843">
        <v>0</v>
      </c>
      <c r="G1843">
        <v>0</v>
      </c>
      <c r="H1843" s="3">
        <v>41580</v>
      </c>
      <c r="I1843">
        <v>29</v>
      </c>
      <c r="J1843" s="10">
        <v>2</v>
      </c>
      <c r="K1843" s="10">
        <v>0</v>
      </c>
      <c r="L1843" s="10">
        <v>7</v>
      </c>
      <c r="M1843" s="10">
        <v>3</v>
      </c>
      <c r="N1843" s="10">
        <v>7</v>
      </c>
      <c r="O1843">
        <v>1</v>
      </c>
      <c r="P1843">
        <v>1</v>
      </c>
      <c r="Q1843">
        <v>0</v>
      </c>
      <c r="R1843">
        <v>3</v>
      </c>
      <c r="S1843">
        <v>6</v>
      </c>
      <c r="T1843" t="s">
        <v>130</v>
      </c>
    </row>
    <row r="1844" spans="1:20" x14ac:dyDescent="0.3">
      <c r="A1844">
        <v>9323</v>
      </c>
      <c r="B1844">
        <v>1949</v>
      </c>
      <c r="C1844" t="s">
        <v>41</v>
      </c>
      <c r="D1844" t="s">
        <v>35</v>
      </c>
      <c r="E1844" s="2">
        <v>49912</v>
      </c>
      <c r="F1844">
        <v>0</v>
      </c>
      <c r="G1844">
        <v>1</v>
      </c>
      <c r="H1844" s="3">
        <v>41159</v>
      </c>
      <c r="I1844">
        <v>5</v>
      </c>
      <c r="J1844" s="10">
        <v>520</v>
      </c>
      <c r="K1844" s="10">
        <v>8</v>
      </c>
      <c r="L1844" s="10">
        <v>223</v>
      </c>
      <c r="M1844" s="10">
        <v>32</v>
      </c>
      <c r="N1844" s="10">
        <v>49</v>
      </c>
      <c r="O1844">
        <v>4</v>
      </c>
      <c r="P1844">
        <v>10</v>
      </c>
      <c r="Q1844">
        <v>5</v>
      </c>
      <c r="R1844">
        <v>7</v>
      </c>
      <c r="S1844">
        <v>8</v>
      </c>
      <c r="T1844" t="s">
        <v>132</v>
      </c>
    </row>
    <row r="1845" spans="1:20" x14ac:dyDescent="0.3">
      <c r="A1845">
        <v>9336</v>
      </c>
      <c r="B1845">
        <v>1969</v>
      </c>
      <c r="C1845" t="s">
        <v>37</v>
      </c>
      <c r="D1845" t="s">
        <v>42</v>
      </c>
      <c r="E1845" s="2">
        <v>62187</v>
      </c>
      <c r="F1845">
        <v>0</v>
      </c>
      <c r="G1845">
        <v>1</v>
      </c>
      <c r="H1845" s="3">
        <v>41720</v>
      </c>
      <c r="I1845">
        <v>38</v>
      </c>
      <c r="J1845" s="10">
        <v>512</v>
      </c>
      <c r="K1845" s="10">
        <v>0</v>
      </c>
      <c r="L1845" s="10">
        <v>83</v>
      </c>
      <c r="M1845" s="10">
        <v>0</v>
      </c>
      <c r="N1845" s="10">
        <v>0</v>
      </c>
      <c r="O1845">
        <v>3</v>
      </c>
      <c r="P1845">
        <v>6</v>
      </c>
      <c r="Q1845">
        <v>2</v>
      </c>
      <c r="R1845">
        <v>10</v>
      </c>
      <c r="S1845">
        <v>4</v>
      </c>
      <c r="T1845" t="s">
        <v>127</v>
      </c>
    </row>
    <row r="1846" spans="1:20" x14ac:dyDescent="0.3">
      <c r="A1846">
        <v>9347</v>
      </c>
      <c r="B1846">
        <v>1956</v>
      </c>
      <c r="C1846" t="s">
        <v>41</v>
      </c>
      <c r="D1846" t="s">
        <v>35</v>
      </c>
      <c r="E1846" s="2">
        <v>50943</v>
      </c>
      <c r="F1846">
        <v>0</v>
      </c>
      <c r="G1846">
        <v>1</v>
      </c>
      <c r="H1846" s="3">
        <v>41446</v>
      </c>
      <c r="I1846">
        <v>49</v>
      </c>
      <c r="J1846" s="10">
        <v>31</v>
      </c>
      <c r="K1846" s="10">
        <v>0</v>
      </c>
      <c r="L1846" s="10">
        <v>7</v>
      </c>
      <c r="M1846" s="10">
        <v>2</v>
      </c>
      <c r="N1846" s="10">
        <v>0</v>
      </c>
      <c r="O1846">
        <v>1</v>
      </c>
      <c r="P1846">
        <v>1</v>
      </c>
      <c r="Q1846">
        <v>0</v>
      </c>
      <c r="R1846">
        <v>3</v>
      </c>
      <c r="S1846">
        <v>5</v>
      </c>
      <c r="T1846" t="s">
        <v>127</v>
      </c>
    </row>
    <row r="1847" spans="1:20" x14ac:dyDescent="0.3">
      <c r="A1847">
        <v>9349</v>
      </c>
      <c r="B1847">
        <v>1985</v>
      </c>
      <c r="C1847" t="s">
        <v>28</v>
      </c>
      <c r="D1847" t="s">
        <v>33</v>
      </c>
      <c r="E1847" s="2">
        <v>92533</v>
      </c>
      <c r="F1847">
        <v>0</v>
      </c>
      <c r="G1847">
        <v>0</v>
      </c>
      <c r="H1847" s="3">
        <v>41627</v>
      </c>
      <c r="I1847">
        <v>84</v>
      </c>
      <c r="J1847" s="10">
        <v>693</v>
      </c>
      <c r="K1847" s="10">
        <v>21</v>
      </c>
      <c r="L1847" s="10">
        <v>118</v>
      </c>
      <c r="M1847" s="10">
        <v>110</v>
      </c>
      <c r="N1847" s="10">
        <v>147</v>
      </c>
      <c r="O1847">
        <v>1</v>
      </c>
      <c r="P1847">
        <v>6</v>
      </c>
      <c r="Q1847">
        <v>5</v>
      </c>
      <c r="R1847">
        <v>11</v>
      </c>
      <c r="S1847">
        <v>2</v>
      </c>
      <c r="T1847" t="s">
        <v>129</v>
      </c>
    </row>
    <row r="1848" spans="1:20" x14ac:dyDescent="0.3">
      <c r="A1848">
        <v>9353</v>
      </c>
      <c r="B1848">
        <v>1959</v>
      </c>
      <c r="C1848" t="s">
        <v>28</v>
      </c>
      <c r="D1848" t="s">
        <v>31</v>
      </c>
      <c r="E1848" s="2">
        <v>62450</v>
      </c>
      <c r="F1848">
        <v>0</v>
      </c>
      <c r="G1848">
        <v>1</v>
      </c>
      <c r="H1848" s="3">
        <v>41645</v>
      </c>
      <c r="I1848">
        <v>61</v>
      </c>
      <c r="J1848" s="10">
        <v>515</v>
      </c>
      <c r="K1848" s="10">
        <v>47</v>
      </c>
      <c r="L1848" s="10">
        <v>267</v>
      </c>
      <c r="M1848" s="10">
        <v>62</v>
      </c>
      <c r="N1848" s="10">
        <v>66</v>
      </c>
      <c r="O1848">
        <v>2</v>
      </c>
      <c r="P1848">
        <v>5</v>
      </c>
      <c r="Q1848">
        <v>5</v>
      </c>
      <c r="R1848">
        <v>4</v>
      </c>
      <c r="S1848">
        <v>3</v>
      </c>
      <c r="T1848" t="s">
        <v>128</v>
      </c>
    </row>
    <row r="1849" spans="1:20" x14ac:dyDescent="0.3">
      <c r="A1849">
        <v>9360</v>
      </c>
      <c r="B1849">
        <v>1982</v>
      </c>
      <c r="C1849" t="s">
        <v>28</v>
      </c>
      <c r="D1849" t="s">
        <v>33</v>
      </c>
      <c r="E1849" s="2">
        <v>37040</v>
      </c>
      <c r="F1849">
        <v>0</v>
      </c>
      <c r="G1849">
        <v>0</v>
      </c>
      <c r="H1849" s="3">
        <v>41129</v>
      </c>
      <c r="I1849">
        <v>41</v>
      </c>
      <c r="J1849" s="10">
        <v>86</v>
      </c>
      <c r="K1849" s="10">
        <v>2</v>
      </c>
      <c r="L1849" s="10">
        <v>73</v>
      </c>
      <c r="M1849" s="10">
        <v>69</v>
      </c>
      <c r="N1849" s="10">
        <v>38</v>
      </c>
      <c r="O1849">
        <v>1</v>
      </c>
      <c r="P1849">
        <v>4</v>
      </c>
      <c r="Q1849">
        <v>2</v>
      </c>
      <c r="R1849">
        <v>5</v>
      </c>
      <c r="S1849">
        <v>8</v>
      </c>
      <c r="T1849" t="s">
        <v>130</v>
      </c>
    </row>
    <row r="1850" spans="1:20" x14ac:dyDescent="0.3">
      <c r="A1850">
        <v>9362</v>
      </c>
      <c r="B1850">
        <v>1965</v>
      </c>
      <c r="C1850" t="s">
        <v>28</v>
      </c>
      <c r="D1850" t="s">
        <v>31</v>
      </c>
      <c r="E1850" s="2">
        <v>69263</v>
      </c>
      <c r="F1850">
        <v>0</v>
      </c>
      <c r="G1850">
        <v>1</v>
      </c>
      <c r="H1850" s="3">
        <v>41703</v>
      </c>
      <c r="I1850">
        <v>14</v>
      </c>
      <c r="J1850" s="10">
        <v>492</v>
      </c>
      <c r="K1850" s="10">
        <v>5</v>
      </c>
      <c r="L1850" s="10">
        <v>32</v>
      </c>
      <c r="M1850" s="10">
        <v>13</v>
      </c>
      <c r="N1850" s="10">
        <v>5</v>
      </c>
      <c r="O1850">
        <v>1</v>
      </c>
      <c r="P1850">
        <v>9</v>
      </c>
      <c r="Q1850">
        <v>1</v>
      </c>
      <c r="R1850">
        <v>7</v>
      </c>
      <c r="S1850">
        <v>6</v>
      </c>
      <c r="T1850" t="s">
        <v>126</v>
      </c>
    </row>
    <row r="1851" spans="1:20" x14ac:dyDescent="0.3">
      <c r="A1851">
        <v>9365</v>
      </c>
      <c r="B1851">
        <v>1976</v>
      </c>
      <c r="C1851" t="s">
        <v>37</v>
      </c>
      <c r="D1851" t="s">
        <v>31</v>
      </c>
      <c r="E1851" s="2">
        <v>60000</v>
      </c>
      <c r="F1851">
        <v>0</v>
      </c>
      <c r="G1851">
        <v>1</v>
      </c>
      <c r="H1851" s="3">
        <v>41265</v>
      </c>
      <c r="I1851">
        <v>57</v>
      </c>
      <c r="J1851" s="10">
        <v>1048</v>
      </c>
      <c r="K1851" s="10">
        <v>0</v>
      </c>
      <c r="L1851" s="10">
        <v>217</v>
      </c>
      <c r="M1851" s="10">
        <v>0</v>
      </c>
      <c r="N1851" s="10">
        <v>0</v>
      </c>
      <c r="O1851">
        <v>5</v>
      </c>
      <c r="P1851">
        <v>11</v>
      </c>
      <c r="Q1851">
        <v>3</v>
      </c>
      <c r="R1851">
        <v>5</v>
      </c>
      <c r="S1851">
        <v>6</v>
      </c>
      <c r="T1851" t="s">
        <v>127</v>
      </c>
    </row>
    <row r="1852" spans="1:20" x14ac:dyDescent="0.3">
      <c r="A1852">
        <v>9369</v>
      </c>
      <c r="B1852">
        <v>1979</v>
      </c>
      <c r="C1852" t="s">
        <v>133</v>
      </c>
      <c r="D1852" t="s">
        <v>31</v>
      </c>
      <c r="E1852" s="2">
        <v>88194</v>
      </c>
      <c r="F1852">
        <v>0</v>
      </c>
      <c r="G1852">
        <v>1</v>
      </c>
      <c r="H1852" s="3">
        <v>41717</v>
      </c>
      <c r="I1852">
        <v>19</v>
      </c>
      <c r="J1852" s="10">
        <v>688</v>
      </c>
      <c r="K1852" s="10">
        <v>14</v>
      </c>
      <c r="L1852" s="10">
        <v>309</v>
      </c>
      <c r="M1852" s="10">
        <v>201</v>
      </c>
      <c r="N1852" s="10">
        <v>24</v>
      </c>
      <c r="O1852">
        <v>1</v>
      </c>
      <c r="P1852">
        <v>11</v>
      </c>
      <c r="Q1852">
        <v>10</v>
      </c>
      <c r="R1852">
        <v>10</v>
      </c>
      <c r="S1852">
        <v>5</v>
      </c>
      <c r="T1852" t="s">
        <v>129</v>
      </c>
    </row>
    <row r="1853" spans="1:20" x14ac:dyDescent="0.3">
      <c r="A1853">
        <v>9370</v>
      </c>
      <c r="B1853">
        <v>1945</v>
      </c>
      <c r="C1853" t="s">
        <v>37</v>
      </c>
      <c r="D1853" t="s">
        <v>33</v>
      </c>
      <c r="E1853" s="2">
        <v>65846</v>
      </c>
      <c r="F1853">
        <v>0</v>
      </c>
      <c r="G1853">
        <v>0</v>
      </c>
      <c r="H1853" s="3">
        <v>41411</v>
      </c>
      <c r="I1853">
        <v>68</v>
      </c>
      <c r="J1853" s="10">
        <v>562</v>
      </c>
      <c r="K1853" s="10">
        <v>81</v>
      </c>
      <c r="L1853" s="10">
        <v>276</v>
      </c>
      <c r="M1853" s="10">
        <v>80</v>
      </c>
      <c r="N1853" s="10">
        <v>40</v>
      </c>
      <c r="O1853">
        <v>1</v>
      </c>
      <c r="P1853">
        <v>6</v>
      </c>
      <c r="Q1853">
        <v>3</v>
      </c>
      <c r="R1853">
        <v>6</v>
      </c>
      <c r="S1853">
        <v>4</v>
      </c>
      <c r="T1853" t="s">
        <v>126</v>
      </c>
    </row>
    <row r="1854" spans="1:20" x14ac:dyDescent="0.3">
      <c r="A1854">
        <v>9381</v>
      </c>
      <c r="B1854">
        <v>1978</v>
      </c>
      <c r="C1854" t="s">
        <v>28</v>
      </c>
      <c r="D1854" t="s">
        <v>33</v>
      </c>
      <c r="E1854" s="2">
        <v>66373</v>
      </c>
      <c r="F1854">
        <v>1</v>
      </c>
      <c r="G1854">
        <v>1</v>
      </c>
      <c r="H1854" s="3">
        <v>41437</v>
      </c>
      <c r="I1854">
        <v>57</v>
      </c>
      <c r="J1854" s="10">
        <v>328</v>
      </c>
      <c r="K1854" s="10">
        <v>9</v>
      </c>
      <c r="L1854" s="10">
        <v>124</v>
      </c>
      <c r="M1854" s="10">
        <v>12</v>
      </c>
      <c r="N1854" s="10">
        <v>24</v>
      </c>
      <c r="O1854">
        <v>7</v>
      </c>
      <c r="P1854">
        <v>4</v>
      </c>
      <c r="Q1854">
        <v>2</v>
      </c>
      <c r="R1854">
        <v>10</v>
      </c>
      <c r="S1854">
        <v>3</v>
      </c>
      <c r="T1854" t="s">
        <v>131</v>
      </c>
    </row>
    <row r="1855" spans="1:20" x14ac:dyDescent="0.3">
      <c r="A1855">
        <v>9384</v>
      </c>
      <c r="B1855">
        <v>1978</v>
      </c>
      <c r="C1855" t="s">
        <v>28</v>
      </c>
      <c r="D1855" t="s">
        <v>33</v>
      </c>
      <c r="E1855" s="2">
        <v>66373</v>
      </c>
      <c r="F1855">
        <v>1</v>
      </c>
      <c r="G1855">
        <v>1</v>
      </c>
      <c r="H1855" s="3">
        <v>41437</v>
      </c>
      <c r="I1855">
        <v>57</v>
      </c>
      <c r="J1855" s="10">
        <v>328</v>
      </c>
      <c r="K1855" s="10">
        <v>9</v>
      </c>
      <c r="L1855" s="10">
        <v>124</v>
      </c>
      <c r="M1855" s="10">
        <v>12</v>
      </c>
      <c r="N1855" s="10">
        <v>24</v>
      </c>
      <c r="O1855">
        <v>7</v>
      </c>
      <c r="P1855">
        <v>4</v>
      </c>
      <c r="Q1855">
        <v>2</v>
      </c>
      <c r="R1855">
        <v>10</v>
      </c>
      <c r="S1855">
        <v>3</v>
      </c>
      <c r="T1855" t="s">
        <v>131</v>
      </c>
    </row>
    <row r="1856" spans="1:20" x14ac:dyDescent="0.3">
      <c r="A1856">
        <v>9386</v>
      </c>
      <c r="B1856">
        <v>1962</v>
      </c>
      <c r="C1856" t="s">
        <v>28</v>
      </c>
      <c r="D1856" t="s">
        <v>35</v>
      </c>
      <c r="E1856" s="2">
        <v>50127</v>
      </c>
      <c r="F1856">
        <v>0</v>
      </c>
      <c r="G1856">
        <v>1</v>
      </c>
      <c r="H1856" s="3">
        <v>41788</v>
      </c>
      <c r="I1856">
        <v>88</v>
      </c>
      <c r="J1856" s="10">
        <v>274</v>
      </c>
      <c r="K1856" s="10">
        <v>0</v>
      </c>
      <c r="L1856" s="10">
        <v>21</v>
      </c>
      <c r="M1856" s="10">
        <v>4</v>
      </c>
      <c r="N1856" s="10">
        <v>6</v>
      </c>
      <c r="O1856">
        <v>1</v>
      </c>
      <c r="P1856">
        <v>5</v>
      </c>
      <c r="Q1856">
        <v>1</v>
      </c>
      <c r="R1856">
        <v>6</v>
      </c>
      <c r="S1856">
        <v>6</v>
      </c>
      <c r="T1856" t="s">
        <v>127</v>
      </c>
    </row>
    <row r="1857" spans="1:20" x14ac:dyDescent="0.3">
      <c r="A1857">
        <v>9392</v>
      </c>
      <c r="B1857">
        <v>1971</v>
      </c>
      <c r="C1857" t="s">
        <v>28</v>
      </c>
      <c r="D1857" t="s">
        <v>31</v>
      </c>
      <c r="E1857" s="2">
        <v>26954</v>
      </c>
      <c r="F1857">
        <v>1</v>
      </c>
      <c r="G1857">
        <v>0</v>
      </c>
      <c r="H1857" s="3">
        <v>41767</v>
      </c>
      <c r="I1857">
        <v>17</v>
      </c>
      <c r="J1857" s="10">
        <v>4</v>
      </c>
      <c r="K1857" s="10">
        <v>1</v>
      </c>
      <c r="L1857" s="10">
        <v>11</v>
      </c>
      <c r="M1857" s="10">
        <v>0</v>
      </c>
      <c r="N1857" s="10">
        <v>0</v>
      </c>
      <c r="O1857">
        <v>1</v>
      </c>
      <c r="P1857">
        <v>1</v>
      </c>
      <c r="Q1857">
        <v>0</v>
      </c>
      <c r="R1857">
        <v>2</v>
      </c>
      <c r="S1857">
        <v>7</v>
      </c>
      <c r="T1857" t="s">
        <v>127</v>
      </c>
    </row>
    <row r="1858" spans="1:20" x14ac:dyDescent="0.3">
      <c r="A1858">
        <v>9396</v>
      </c>
      <c r="B1858">
        <v>1978</v>
      </c>
      <c r="C1858" t="s">
        <v>37</v>
      </c>
      <c r="D1858" t="s">
        <v>33</v>
      </c>
      <c r="E1858" s="2">
        <v>37717</v>
      </c>
      <c r="F1858">
        <v>1</v>
      </c>
      <c r="G1858">
        <v>0</v>
      </c>
      <c r="H1858" s="3">
        <v>41236</v>
      </c>
      <c r="I1858">
        <v>31</v>
      </c>
      <c r="J1858" s="10">
        <v>9</v>
      </c>
      <c r="K1858" s="10">
        <v>0</v>
      </c>
      <c r="L1858" s="10">
        <v>6</v>
      </c>
      <c r="M1858" s="10">
        <v>4</v>
      </c>
      <c r="N1858" s="10">
        <v>1</v>
      </c>
      <c r="O1858">
        <v>1</v>
      </c>
      <c r="P1858">
        <v>1</v>
      </c>
      <c r="Q1858">
        <v>0</v>
      </c>
      <c r="R1858">
        <v>2</v>
      </c>
      <c r="S1858">
        <v>9</v>
      </c>
      <c r="T1858" t="s">
        <v>125</v>
      </c>
    </row>
    <row r="1859" spans="1:20" x14ac:dyDescent="0.3">
      <c r="A1859">
        <v>9400</v>
      </c>
      <c r="B1859">
        <v>1958</v>
      </c>
      <c r="C1859" t="s">
        <v>133</v>
      </c>
      <c r="D1859" t="s">
        <v>31</v>
      </c>
      <c r="E1859" s="2">
        <v>85485</v>
      </c>
      <c r="F1859">
        <v>0</v>
      </c>
      <c r="G1859">
        <v>0</v>
      </c>
      <c r="H1859" s="3">
        <v>41811</v>
      </c>
      <c r="I1859">
        <v>73</v>
      </c>
      <c r="J1859" s="10">
        <v>630</v>
      </c>
      <c r="K1859" s="10">
        <v>26</v>
      </c>
      <c r="L1859" s="10">
        <v>611</v>
      </c>
      <c r="M1859" s="10">
        <v>44</v>
      </c>
      <c r="N1859" s="10">
        <v>18</v>
      </c>
      <c r="O1859">
        <v>1</v>
      </c>
      <c r="P1859">
        <v>6</v>
      </c>
      <c r="Q1859">
        <v>6</v>
      </c>
      <c r="R1859">
        <v>6</v>
      </c>
      <c r="S1859">
        <v>2</v>
      </c>
      <c r="T1859" t="s">
        <v>127</v>
      </c>
    </row>
    <row r="1860" spans="1:20" x14ac:dyDescent="0.3">
      <c r="A1860">
        <v>9405</v>
      </c>
      <c r="B1860">
        <v>1954</v>
      </c>
      <c r="C1860" t="s">
        <v>37</v>
      </c>
      <c r="D1860" t="s">
        <v>33</v>
      </c>
      <c r="E1860" s="2">
        <v>52869</v>
      </c>
      <c r="F1860">
        <v>1</v>
      </c>
      <c r="G1860">
        <v>1</v>
      </c>
      <c r="H1860" s="3">
        <v>41197</v>
      </c>
      <c r="I1860">
        <v>40</v>
      </c>
      <c r="J1860" s="10">
        <v>84</v>
      </c>
      <c r="K1860" s="10">
        <v>3</v>
      </c>
      <c r="L1860" s="10">
        <v>61</v>
      </c>
      <c r="M1860" s="10">
        <v>2</v>
      </c>
      <c r="N1860" s="10">
        <v>1</v>
      </c>
      <c r="O1860">
        <v>3</v>
      </c>
      <c r="P1860">
        <v>3</v>
      </c>
      <c r="Q1860">
        <v>1</v>
      </c>
      <c r="R1860">
        <v>4</v>
      </c>
      <c r="S1860">
        <v>7</v>
      </c>
      <c r="T1860" t="s">
        <v>125</v>
      </c>
    </row>
    <row r="1861" spans="1:20" x14ac:dyDescent="0.3">
      <c r="A1861">
        <v>9422</v>
      </c>
      <c r="B1861">
        <v>1989</v>
      </c>
      <c r="C1861" t="s">
        <v>28</v>
      </c>
      <c r="D1861" t="s">
        <v>33</v>
      </c>
      <c r="E1861" s="2">
        <v>38360</v>
      </c>
      <c r="F1861">
        <v>1</v>
      </c>
      <c r="G1861">
        <v>0</v>
      </c>
      <c r="H1861" s="3">
        <v>41425</v>
      </c>
      <c r="I1861">
        <v>26</v>
      </c>
      <c r="J1861" s="10">
        <v>36</v>
      </c>
      <c r="K1861" s="10">
        <v>2</v>
      </c>
      <c r="L1861" s="10">
        <v>42</v>
      </c>
      <c r="M1861" s="10">
        <v>20</v>
      </c>
      <c r="N1861" s="10">
        <v>21</v>
      </c>
      <c r="O1861">
        <v>2</v>
      </c>
      <c r="P1861">
        <v>2</v>
      </c>
      <c r="Q1861">
        <v>1</v>
      </c>
      <c r="R1861">
        <v>4</v>
      </c>
      <c r="S1861">
        <v>3</v>
      </c>
      <c r="T1861" t="s">
        <v>131</v>
      </c>
    </row>
    <row r="1862" spans="1:20" x14ac:dyDescent="0.3">
      <c r="A1862">
        <v>9423</v>
      </c>
      <c r="B1862">
        <v>1979</v>
      </c>
      <c r="C1862" t="s">
        <v>41</v>
      </c>
      <c r="D1862" t="s">
        <v>33</v>
      </c>
      <c r="E1862" s="2">
        <v>32765</v>
      </c>
      <c r="F1862">
        <v>1</v>
      </c>
      <c r="G1862">
        <v>0</v>
      </c>
      <c r="H1862" s="3">
        <v>41693</v>
      </c>
      <c r="I1862">
        <v>49</v>
      </c>
      <c r="J1862" s="10">
        <v>13</v>
      </c>
      <c r="K1862" s="10">
        <v>3</v>
      </c>
      <c r="L1862" s="10">
        <v>17</v>
      </c>
      <c r="M1862" s="10">
        <v>7</v>
      </c>
      <c r="N1862" s="10">
        <v>3</v>
      </c>
      <c r="O1862">
        <v>2</v>
      </c>
      <c r="P1862">
        <v>2</v>
      </c>
      <c r="Q1862">
        <v>0</v>
      </c>
      <c r="R1862">
        <v>4</v>
      </c>
      <c r="S1862">
        <v>5</v>
      </c>
      <c r="T1862" t="s">
        <v>127</v>
      </c>
    </row>
    <row r="1863" spans="1:20" x14ac:dyDescent="0.3">
      <c r="A1863">
        <v>9426</v>
      </c>
      <c r="B1863">
        <v>1964</v>
      </c>
      <c r="C1863" t="s">
        <v>41</v>
      </c>
      <c r="D1863" t="s">
        <v>31</v>
      </c>
      <c r="E1863" s="2">
        <v>58308</v>
      </c>
      <c r="F1863">
        <v>0</v>
      </c>
      <c r="G1863">
        <v>1</v>
      </c>
      <c r="H1863" s="3">
        <v>41286</v>
      </c>
      <c r="I1863">
        <v>77</v>
      </c>
      <c r="J1863" s="10">
        <v>691</v>
      </c>
      <c r="K1863" s="10">
        <v>0</v>
      </c>
      <c r="L1863" s="10">
        <v>69</v>
      </c>
      <c r="M1863" s="10">
        <v>10</v>
      </c>
      <c r="N1863" s="10">
        <v>0</v>
      </c>
      <c r="O1863">
        <v>4</v>
      </c>
      <c r="P1863">
        <v>2</v>
      </c>
      <c r="Q1863">
        <v>6</v>
      </c>
      <c r="R1863">
        <v>3</v>
      </c>
      <c r="S1863">
        <v>8</v>
      </c>
      <c r="T1863" t="s">
        <v>127</v>
      </c>
    </row>
    <row r="1864" spans="1:20" x14ac:dyDescent="0.3">
      <c r="A1864">
        <v>9432</v>
      </c>
      <c r="B1864">
        <v>1977</v>
      </c>
      <c r="C1864" t="s">
        <v>28</v>
      </c>
      <c r="D1864" t="s">
        <v>35</v>
      </c>
      <c r="E1864" s="2">
        <v>666666</v>
      </c>
      <c r="F1864">
        <v>1</v>
      </c>
      <c r="G1864">
        <v>0</v>
      </c>
      <c r="H1864" s="3">
        <v>41427</v>
      </c>
      <c r="I1864">
        <v>23</v>
      </c>
      <c r="J1864" s="10">
        <v>9</v>
      </c>
      <c r="K1864" s="10">
        <v>14</v>
      </c>
      <c r="L1864" s="10">
        <v>18</v>
      </c>
      <c r="M1864" s="10">
        <v>8</v>
      </c>
      <c r="N1864" s="10">
        <v>1</v>
      </c>
      <c r="O1864">
        <v>4</v>
      </c>
      <c r="P1864">
        <v>3</v>
      </c>
      <c r="Q1864">
        <v>1</v>
      </c>
      <c r="R1864">
        <v>3</v>
      </c>
      <c r="S1864">
        <v>6</v>
      </c>
      <c r="T1864" t="s">
        <v>125</v>
      </c>
    </row>
    <row r="1865" spans="1:20" x14ac:dyDescent="0.3">
      <c r="A1865">
        <v>9449</v>
      </c>
      <c r="B1865">
        <v>1958</v>
      </c>
      <c r="C1865" t="s">
        <v>37</v>
      </c>
      <c r="D1865" t="s">
        <v>31</v>
      </c>
      <c r="E1865" s="2">
        <v>79761</v>
      </c>
      <c r="F1865">
        <v>0</v>
      </c>
      <c r="G1865">
        <v>1</v>
      </c>
      <c r="H1865" s="3">
        <v>41551</v>
      </c>
      <c r="I1865">
        <v>32</v>
      </c>
      <c r="J1865" s="10">
        <v>415</v>
      </c>
      <c r="K1865" s="10">
        <v>5</v>
      </c>
      <c r="L1865" s="10">
        <v>124</v>
      </c>
      <c r="M1865" s="10">
        <v>15</v>
      </c>
      <c r="N1865" s="10">
        <v>35</v>
      </c>
      <c r="O1865">
        <v>1</v>
      </c>
      <c r="P1865">
        <v>5</v>
      </c>
      <c r="Q1865">
        <v>2</v>
      </c>
      <c r="R1865">
        <v>11</v>
      </c>
      <c r="S1865">
        <v>3</v>
      </c>
      <c r="T1865" t="s">
        <v>125</v>
      </c>
    </row>
    <row r="1866" spans="1:20" x14ac:dyDescent="0.3">
      <c r="A1866">
        <v>9451</v>
      </c>
      <c r="B1866">
        <v>1965</v>
      </c>
      <c r="C1866" t="s">
        <v>28</v>
      </c>
      <c r="D1866" t="s">
        <v>33</v>
      </c>
      <c r="E1866" s="2">
        <v>73538</v>
      </c>
      <c r="F1866">
        <v>0</v>
      </c>
      <c r="G1866">
        <v>1</v>
      </c>
      <c r="H1866" s="3">
        <v>41238</v>
      </c>
      <c r="I1866">
        <v>92</v>
      </c>
      <c r="J1866" s="10">
        <v>811</v>
      </c>
      <c r="K1866" s="10">
        <v>76</v>
      </c>
      <c r="L1866" s="10">
        <v>428</v>
      </c>
      <c r="M1866" s="10">
        <v>99</v>
      </c>
      <c r="N1866" s="10">
        <v>137</v>
      </c>
      <c r="O1866">
        <v>3</v>
      </c>
      <c r="P1866">
        <v>10</v>
      </c>
      <c r="Q1866">
        <v>4</v>
      </c>
      <c r="R1866">
        <v>9</v>
      </c>
      <c r="S1866">
        <v>7</v>
      </c>
      <c r="T1866" t="s">
        <v>126</v>
      </c>
    </row>
    <row r="1867" spans="1:20" x14ac:dyDescent="0.3">
      <c r="A1867">
        <v>9460</v>
      </c>
      <c r="B1867">
        <v>1963</v>
      </c>
      <c r="C1867" t="s">
        <v>28</v>
      </c>
      <c r="D1867" t="s">
        <v>33</v>
      </c>
      <c r="E1867" s="2">
        <v>22419</v>
      </c>
      <c r="F1867">
        <v>0</v>
      </c>
      <c r="G1867">
        <v>0</v>
      </c>
      <c r="H1867" s="3">
        <v>41382</v>
      </c>
      <c r="I1867">
        <v>74</v>
      </c>
      <c r="J1867" s="10">
        <v>30</v>
      </c>
      <c r="K1867" s="10">
        <v>3</v>
      </c>
      <c r="L1867" s="10">
        <v>47</v>
      </c>
      <c r="M1867" s="10">
        <v>19</v>
      </c>
      <c r="N1867" s="10">
        <v>21</v>
      </c>
      <c r="O1867">
        <v>1</v>
      </c>
      <c r="P1867">
        <v>3</v>
      </c>
      <c r="Q1867">
        <v>2</v>
      </c>
      <c r="R1867">
        <v>2</v>
      </c>
      <c r="S1867">
        <v>8</v>
      </c>
      <c r="T1867" t="s">
        <v>127</v>
      </c>
    </row>
    <row r="1868" spans="1:20" x14ac:dyDescent="0.3">
      <c r="A1868">
        <v>9463</v>
      </c>
      <c r="B1868">
        <v>1959</v>
      </c>
      <c r="C1868" t="s">
        <v>28</v>
      </c>
      <c r="D1868" t="s">
        <v>35</v>
      </c>
      <c r="E1868" s="2">
        <v>71706</v>
      </c>
      <c r="F1868">
        <v>0</v>
      </c>
      <c r="G1868">
        <v>1</v>
      </c>
      <c r="H1868" s="3">
        <v>41226</v>
      </c>
      <c r="I1868">
        <v>16</v>
      </c>
      <c r="J1868" s="10">
        <v>931</v>
      </c>
      <c r="K1868" s="10">
        <v>56</v>
      </c>
      <c r="L1868" s="10">
        <v>253</v>
      </c>
      <c r="M1868" s="10">
        <v>91</v>
      </c>
      <c r="N1868" s="10">
        <v>98</v>
      </c>
      <c r="O1868">
        <v>4</v>
      </c>
      <c r="P1868">
        <v>9</v>
      </c>
      <c r="Q1868">
        <v>5</v>
      </c>
      <c r="R1868">
        <v>7</v>
      </c>
      <c r="S1868">
        <v>5</v>
      </c>
      <c r="T1868" t="s">
        <v>126</v>
      </c>
    </row>
    <row r="1869" spans="1:20" x14ac:dyDescent="0.3">
      <c r="A1869">
        <v>9467</v>
      </c>
      <c r="B1869">
        <v>1984</v>
      </c>
      <c r="C1869" t="s">
        <v>28</v>
      </c>
      <c r="D1869" t="s">
        <v>31</v>
      </c>
      <c r="E1869" s="2">
        <v>34738</v>
      </c>
      <c r="F1869">
        <v>1</v>
      </c>
      <c r="G1869">
        <v>0</v>
      </c>
      <c r="H1869" s="3">
        <v>41770</v>
      </c>
      <c r="I1869">
        <v>51</v>
      </c>
      <c r="J1869" s="10">
        <v>3</v>
      </c>
      <c r="K1869" s="10">
        <v>2</v>
      </c>
      <c r="L1869" s="10">
        <v>10</v>
      </c>
      <c r="M1869" s="10">
        <v>3</v>
      </c>
      <c r="N1869" s="10">
        <v>0</v>
      </c>
      <c r="O1869">
        <v>1</v>
      </c>
      <c r="P1869">
        <v>1</v>
      </c>
      <c r="Q1869">
        <v>0</v>
      </c>
      <c r="R1869">
        <v>3</v>
      </c>
      <c r="S1869">
        <v>6</v>
      </c>
      <c r="T1869" t="s">
        <v>127</v>
      </c>
    </row>
    <row r="1870" spans="1:20" x14ac:dyDescent="0.3">
      <c r="A1870">
        <v>9477</v>
      </c>
      <c r="B1870">
        <v>1954</v>
      </c>
      <c r="C1870" t="s">
        <v>37</v>
      </c>
      <c r="D1870" t="s">
        <v>33</v>
      </c>
      <c r="E1870" s="2">
        <v>65324</v>
      </c>
      <c r="F1870">
        <v>0</v>
      </c>
      <c r="G1870">
        <v>1</v>
      </c>
      <c r="H1870" s="3">
        <v>41650</v>
      </c>
      <c r="I1870">
        <v>0</v>
      </c>
      <c r="J1870" s="10">
        <v>384</v>
      </c>
      <c r="K1870" s="10">
        <v>0</v>
      </c>
      <c r="L1870" s="10">
        <v>102</v>
      </c>
      <c r="M1870" s="10">
        <v>21</v>
      </c>
      <c r="N1870" s="10">
        <v>32</v>
      </c>
      <c r="O1870">
        <v>3</v>
      </c>
      <c r="P1870">
        <v>6</v>
      </c>
      <c r="Q1870">
        <v>2</v>
      </c>
      <c r="R1870">
        <v>9</v>
      </c>
      <c r="S1870">
        <v>4</v>
      </c>
      <c r="T1870" t="s">
        <v>128</v>
      </c>
    </row>
    <row r="1871" spans="1:20" x14ac:dyDescent="0.3">
      <c r="A1871">
        <v>9478</v>
      </c>
      <c r="B1871">
        <v>1985</v>
      </c>
      <c r="C1871" t="s">
        <v>28</v>
      </c>
      <c r="D1871" t="s">
        <v>31</v>
      </c>
      <c r="E1871" s="2">
        <v>66503</v>
      </c>
      <c r="F1871">
        <v>1</v>
      </c>
      <c r="G1871">
        <v>0</v>
      </c>
      <c r="H1871" s="3">
        <v>41135</v>
      </c>
      <c r="I1871">
        <v>30</v>
      </c>
      <c r="J1871" s="10">
        <v>91</v>
      </c>
      <c r="K1871" s="10">
        <v>64</v>
      </c>
      <c r="L1871" s="10">
        <v>128</v>
      </c>
      <c r="M1871" s="10">
        <v>65</v>
      </c>
      <c r="N1871" s="10">
        <v>3</v>
      </c>
      <c r="O1871">
        <v>2</v>
      </c>
      <c r="P1871">
        <v>4</v>
      </c>
      <c r="Q1871">
        <v>3</v>
      </c>
      <c r="R1871">
        <v>6</v>
      </c>
      <c r="S1871">
        <v>3</v>
      </c>
      <c r="T1871" t="s">
        <v>127</v>
      </c>
    </row>
    <row r="1872" spans="1:20" x14ac:dyDescent="0.3">
      <c r="A1872">
        <v>9481</v>
      </c>
      <c r="B1872">
        <v>1976</v>
      </c>
      <c r="C1872" t="s">
        <v>28</v>
      </c>
      <c r="D1872" t="s">
        <v>33</v>
      </c>
      <c r="E1872" s="2">
        <v>17148</v>
      </c>
      <c r="F1872">
        <v>1</v>
      </c>
      <c r="G1872">
        <v>0</v>
      </c>
      <c r="H1872" s="3">
        <v>41667</v>
      </c>
      <c r="I1872">
        <v>80</v>
      </c>
      <c r="J1872" s="10">
        <v>9</v>
      </c>
      <c r="K1872" s="10">
        <v>9</v>
      </c>
      <c r="L1872" s="10">
        <v>11</v>
      </c>
      <c r="M1872" s="10">
        <v>13</v>
      </c>
      <c r="N1872" s="10">
        <v>10</v>
      </c>
      <c r="O1872">
        <v>4</v>
      </c>
      <c r="P1872">
        <v>3</v>
      </c>
      <c r="Q1872">
        <v>1</v>
      </c>
      <c r="R1872">
        <v>3</v>
      </c>
      <c r="S1872">
        <v>8</v>
      </c>
      <c r="T1872" t="s">
        <v>126</v>
      </c>
    </row>
    <row r="1873" spans="1:20" x14ac:dyDescent="0.3">
      <c r="A1873">
        <v>9483</v>
      </c>
      <c r="B1873">
        <v>1959</v>
      </c>
      <c r="C1873" t="s">
        <v>28</v>
      </c>
      <c r="D1873" t="s">
        <v>35</v>
      </c>
      <c r="E1873" s="2">
        <v>57957</v>
      </c>
      <c r="F1873">
        <v>0</v>
      </c>
      <c r="G1873">
        <v>1</v>
      </c>
      <c r="H1873" s="3">
        <v>41505</v>
      </c>
      <c r="I1873">
        <v>24</v>
      </c>
      <c r="J1873" s="10">
        <v>290</v>
      </c>
      <c r="K1873" s="10">
        <v>59</v>
      </c>
      <c r="L1873" s="10">
        <v>177</v>
      </c>
      <c r="M1873" s="10">
        <v>77</v>
      </c>
      <c r="N1873" s="10">
        <v>5</v>
      </c>
      <c r="O1873">
        <v>7</v>
      </c>
      <c r="P1873">
        <v>4</v>
      </c>
      <c r="Q1873">
        <v>6</v>
      </c>
      <c r="R1873">
        <v>8</v>
      </c>
      <c r="S1873">
        <v>3</v>
      </c>
      <c r="T1873" t="s">
        <v>126</v>
      </c>
    </row>
    <row r="1874" spans="1:20" x14ac:dyDescent="0.3">
      <c r="A1874">
        <v>9485</v>
      </c>
      <c r="B1874">
        <v>1986</v>
      </c>
      <c r="C1874" t="s">
        <v>37</v>
      </c>
      <c r="D1874" t="s">
        <v>33</v>
      </c>
      <c r="E1874" s="2">
        <v>45921</v>
      </c>
      <c r="F1874">
        <v>0</v>
      </c>
      <c r="G1874">
        <v>0</v>
      </c>
      <c r="H1874" s="3">
        <v>41708</v>
      </c>
      <c r="I1874">
        <v>23</v>
      </c>
      <c r="J1874" s="10">
        <v>102</v>
      </c>
      <c r="K1874" s="10">
        <v>9</v>
      </c>
      <c r="L1874" s="10">
        <v>49</v>
      </c>
      <c r="M1874" s="10">
        <v>24</v>
      </c>
      <c r="N1874" s="10">
        <v>3</v>
      </c>
      <c r="O1874">
        <v>1</v>
      </c>
      <c r="P1874">
        <v>2</v>
      </c>
      <c r="Q1874">
        <v>1</v>
      </c>
      <c r="R1874">
        <v>6</v>
      </c>
      <c r="S1874">
        <v>4</v>
      </c>
      <c r="T1874" t="s">
        <v>125</v>
      </c>
    </row>
    <row r="1875" spans="1:20" x14ac:dyDescent="0.3">
      <c r="A1875">
        <v>9491</v>
      </c>
      <c r="B1875">
        <v>1984</v>
      </c>
      <c r="C1875" t="s">
        <v>28</v>
      </c>
      <c r="D1875" t="s">
        <v>35</v>
      </c>
      <c r="E1875" s="2">
        <v>23976</v>
      </c>
      <c r="F1875">
        <v>1</v>
      </c>
      <c r="G1875">
        <v>0</v>
      </c>
      <c r="H1875" s="3">
        <v>41635</v>
      </c>
      <c r="I1875">
        <v>68</v>
      </c>
      <c r="J1875" s="10">
        <v>14</v>
      </c>
      <c r="K1875" s="10">
        <v>1</v>
      </c>
      <c r="L1875" s="10">
        <v>21</v>
      </c>
      <c r="M1875" s="10">
        <v>2</v>
      </c>
      <c r="N1875" s="10">
        <v>3</v>
      </c>
      <c r="O1875">
        <v>3</v>
      </c>
      <c r="P1875">
        <v>3</v>
      </c>
      <c r="Q1875">
        <v>1</v>
      </c>
      <c r="R1875">
        <v>3</v>
      </c>
      <c r="S1875">
        <v>7</v>
      </c>
      <c r="T1875" t="s">
        <v>125</v>
      </c>
    </row>
    <row r="1876" spans="1:20" x14ac:dyDescent="0.3">
      <c r="A1876">
        <v>9493</v>
      </c>
      <c r="B1876">
        <v>1980</v>
      </c>
      <c r="C1876" t="s">
        <v>37</v>
      </c>
      <c r="D1876" t="s">
        <v>31</v>
      </c>
      <c r="E1876" s="2">
        <v>76412</v>
      </c>
      <c r="F1876">
        <v>0</v>
      </c>
      <c r="G1876">
        <v>0</v>
      </c>
      <c r="H1876" s="3">
        <v>41399</v>
      </c>
      <c r="I1876">
        <v>15</v>
      </c>
      <c r="J1876" s="10">
        <v>840</v>
      </c>
      <c r="K1876" s="10">
        <v>53</v>
      </c>
      <c r="L1876" s="10">
        <v>804</v>
      </c>
      <c r="M1876" s="10">
        <v>23</v>
      </c>
      <c r="N1876" s="10">
        <v>71</v>
      </c>
      <c r="O1876">
        <v>1</v>
      </c>
      <c r="P1876">
        <v>5</v>
      </c>
      <c r="Q1876">
        <v>4</v>
      </c>
      <c r="R1876">
        <v>8</v>
      </c>
      <c r="S1876">
        <v>3</v>
      </c>
      <c r="T1876" t="s">
        <v>126</v>
      </c>
    </row>
    <row r="1877" spans="1:20" x14ac:dyDescent="0.3">
      <c r="A1877">
        <v>9495</v>
      </c>
      <c r="B1877">
        <v>1982</v>
      </c>
      <c r="C1877" t="s">
        <v>28</v>
      </c>
      <c r="D1877" t="s">
        <v>35</v>
      </c>
      <c r="E1877" s="2">
        <v>71853</v>
      </c>
      <c r="F1877">
        <v>0</v>
      </c>
      <c r="G1877">
        <v>0</v>
      </c>
      <c r="H1877" s="3">
        <v>41402</v>
      </c>
      <c r="I1877">
        <v>29</v>
      </c>
      <c r="J1877" s="10">
        <v>358</v>
      </c>
      <c r="K1877" s="10">
        <v>108</v>
      </c>
      <c r="L1877" s="10">
        <v>413</v>
      </c>
      <c r="M1877" s="10">
        <v>141</v>
      </c>
      <c r="N1877" s="10">
        <v>97</v>
      </c>
      <c r="O1877">
        <v>1</v>
      </c>
      <c r="P1877">
        <v>2</v>
      </c>
      <c r="Q1877">
        <v>8</v>
      </c>
      <c r="R1877">
        <v>6</v>
      </c>
      <c r="S1877">
        <v>1</v>
      </c>
      <c r="T1877" t="s">
        <v>127</v>
      </c>
    </row>
    <row r="1878" spans="1:20" x14ac:dyDescent="0.3">
      <c r="A1878">
        <v>9499</v>
      </c>
      <c r="B1878">
        <v>1954</v>
      </c>
      <c r="C1878" t="s">
        <v>28</v>
      </c>
      <c r="D1878" t="s">
        <v>33</v>
      </c>
      <c r="E1878" s="2">
        <v>93404</v>
      </c>
      <c r="F1878">
        <v>1</v>
      </c>
      <c r="G1878">
        <v>2</v>
      </c>
      <c r="H1878" s="3">
        <v>41401</v>
      </c>
      <c r="I1878">
        <v>97</v>
      </c>
      <c r="J1878" s="10">
        <v>1279</v>
      </c>
      <c r="K1878" s="10">
        <v>15</v>
      </c>
      <c r="L1878" s="10">
        <v>287</v>
      </c>
      <c r="M1878" s="10">
        <v>20</v>
      </c>
      <c r="N1878" s="10">
        <v>0</v>
      </c>
      <c r="O1878">
        <v>3</v>
      </c>
      <c r="P1878">
        <v>3</v>
      </c>
      <c r="Q1878">
        <v>4</v>
      </c>
      <c r="R1878">
        <v>7</v>
      </c>
      <c r="S1878">
        <v>5</v>
      </c>
      <c r="T1878" t="s">
        <v>126</v>
      </c>
    </row>
    <row r="1879" spans="1:20" x14ac:dyDescent="0.3">
      <c r="A1879">
        <v>9500</v>
      </c>
      <c r="B1879">
        <v>1959</v>
      </c>
      <c r="C1879" t="s">
        <v>28</v>
      </c>
      <c r="D1879" t="s">
        <v>33</v>
      </c>
      <c r="E1879" s="2">
        <v>58113</v>
      </c>
      <c r="F1879">
        <v>0</v>
      </c>
      <c r="G1879">
        <v>1</v>
      </c>
      <c r="H1879" s="3">
        <v>41299</v>
      </c>
      <c r="I1879">
        <v>66</v>
      </c>
      <c r="J1879" s="10">
        <v>221</v>
      </c>
      <c r="K1879" s="10">
        <v>104</v>
      </c>
      <c r="L1879" s="10">
        <v>169</v>
      </c>
      <c r="M1879" s="10">
        <v>102</v>
      </c>
      <c r="N1879" s="10">
        <v>78</v>
      </c>
      <c r="O1879">
        <v>3</v>
      </c>
      <c r="P1879">
        <v>9</v>
      </c>
      <c r="Q1879">
        <v>2</v>
      </c>
      <c r="R1879">
        <v>8</v>
      </c>
      <c r="S1879">
        <v>7</v>
      </c>
      <c r="T1879" t="s">
        <v>127</v>
      </c>
    </row>
    <row r="1880" spans="1:20" x14ac:dyDescent="0.3">
      <c r="A1880">
        <v>9503</v>
      </c>
      <c r="B1880">
        <v>1980</v>
      </c>
      <c r="C1880" t="s">
        <v>28</v>
      </c>
      <c r="D1880" t="s">
        <v>31</v>
      </c>
      <c r="E1880" s="2">
        <v>28071</v>
      </c>
      <c r="F1880">
        <v>0</v>
      </c>
      <c r="G1880">
        <v>0</v>
      </c>
      <c r="H1880" s="3">
        <v>41150</v>
      </c>
      <c r="I1880">
        <v>65</v>
      </c>
      <c r="J1880" s="10">
        <v>39</v>
      </c>
      <c r="K1880" s="10">
        <v>33</v>
      </c>
      <c r="L1880" s="10">
        <v>130</v>
      </c>
      <c r="M1880" s="10">
        <v>41</v>
      </c>
      <c r="N1880" s="10">
        <v>26</v>
      </c>
      <c r="O1880">
        <v>2</v>
      </c>
      <c r="P1880">
        <v>5</v>
      </c>
      <c r="Q1880">
        <v>1</v>
      </c>
      <c r="R1880">
        <v>5</v>
      </c>
      <c r="S1880">
        <v>8</v>
      </c>
      <c r="T1880" t="s">
        <v>127</v>
      </c>
    </row>
    <row r="1881" spans="1:20" x14ac:dyDescent="0.3">
      <c r="A1881">
        <v>9504</v>
      </c>
      <c r="B1881">
        <v>1949</v>
      </c>
      <c r="C1881" t="s">
        <v>41</v>
      </c>
      <c r="D1881" t="s">
        <v>33</v>
      </c>
      <c r="E1881" s="2">
        <v>81698</v>
      </c>
      <c r="F1881">
        <v>0</v>
      </c>
      <c r="G1881">
        <v>0</v>
      </c>
      <c r="H1881" s="3">
        <v>41584</v>
      </c>
      <c r="I1881">
        <v>4</v>
      </c>
      <c r="J1881" s="10">
        <v>179</v>
      </c>
      <c r="K1881" s="10">
        <v>28</v>
      </c>
      <c r="L1881" s="10">
        <v>520</v>
      </c>
      <c r="M1881" s="10">
        <v>111</v>
      </c>
      <c r="N1881" s="10">
        <v>123</v>
      </c>
      <c r="O1881">
        <v>1</v>
      </c>
      <c r="P1881">
        <v>3</v>
      </c>
      <c r="Q1881">
        <v>8</v>
      </c>
      <c r="R1881">
        <v>13</v>
      </c>
      <c r="S1881">
        <v>1</v>
      </c>
      <c r="T1881" t="s">
        <v>127</v>
      </c>
    </row>
    <row r="1882" spans="1:20" x14ac:dyDescent="0.3">
      <c r="A1882">
        <v>9507</v>
      </c>
      <c r="B1882">
        <v>1975</v>
      </c>
      <c r="C1882" t="s">
        <v>28</v>
      </c>
      <c r="D1882" t="s">
        <v>33</v>
      </c>
      <c r="E1882" s="2">
        <v>40794</v>
      </c>
      <c r="F1882">
        <v>0</v>
      </c>
      <c r="G1882">
        <v>1</v>
      </c>
      <c r="H1882" s="3">
        <v>41371</v>
      </c>
      <c r="I1882">
        <v>18</v>
      </c>
      <c r="J1882" s="10">
        <v>261</v>
      </c>
      <c r="K1882" s="10">
        <v>23</v>
      </c>
      <c r="L1882" s="10">
        <v>73</v>
      </c>
      <c r="M1882" s="10">
        <v>4</v>
      </c>
      <c r="N1882" s="10">
        <v>23</v>
      </c>
      <c r="O1882">
        <v>2</v>
      </c>
      <c r="P1882">
        <v>6</v>
      </c>
      <c r="Q1882">
        <v>3</v>
      </c>
      <c r="R1882">
        <v>5</v>
      </c>
      <c r="S1882">
        <v>7</v>
      </c>
      <c r="T1882" t="s">
        <v>127</v>
      </c>
    </row>
    <row r="1883" spans="1:20" x14ac:dyDescent="0.3">
      <c r="A1883">
        <v>9516</v>
      </c>
      <c r="B1883">
        <v>1971</v>
      </c>
      <c r="C1883" t="s">
        <v>133</v>
      </c>
      <c r="D1883" t="s">
        <v>29</v>
      </c>
      <c r="E1883" s="2">
        <v>49118</v>
      </c>
      <c r="F1883">
        <v>0</v>
      </c>
      <c r="G1883">
        <v>0</v>
      </c>
      <c r="H1883" s="3">
        <v>41139</v>
      </c>
      <c r="I1883">
        <v>90</v>
      </c>
      <c r="J1883" s="10">
        <v>620</v>
      </c>
      <c r="K1883" s="10">
        <v>54</v>
      </c>
      <c r="L1883" s="10">
        <v>239</v>
      </c>
      <c r="M1883" s="10">
        <v>99</v>
      </c>
      <c r="N1883" s="10">
        <v>98</v>
      </c>
      <c r="O1883">
        <v>2</v>
      </c>
      <c r="P1883">
        <v>9</v>
      </c>
      <c r="Q1883">
        <v>7</v>
      </c>
      <c r="R1883">
        <v>10</v>
      </c>
      <c r="S1883">
        <v>7</v>
      </c>
      <c r="T1883" t="s">
        <v>127</v>
      </c>
    </row>
    <row r="1884" spans="1:20" x14ac:dyDescent="0.3">
      <c r="A1884">
        <v>9523</v>
      </c>
      <c r="B1884">
        <v>1982</v>
      </c>
      <c r="C1884" t="s">
        <v>28</v>
      </c>
      <c r="D1884" t="s">
        <v>35</v>
      </c>
      <c r="E1884" s="2">
        <v>40479</v>
      </c>
      <c r="F1884">
        <v>1</v>
      </c>
      <c r="G1884">
        <v>0</v>
      </c>
      <c r="H1884" s="3">
        <v>41503</v>
      </c>
      <c r="I1884">
        <v>95</v>
      </c>
      <c r="J1884" s="10">
        <v>5</v>
      </c>
      <c r="K1884" s="10">
        <v>0</v>
      </c>
      <c r="L1884" s="10">
        <v>8</v>
      </c>
      <c r="M1884" s="10">
        <v>2</v>
      </c>
      <c r="N1884" s="10">
        <v>0</v>
      </c>
      <c r="O1884">
        <v>1</v>
      </c>
      <c r="P1884">
        <v>0</v>
      </c>
      <c r="Q1884">
        <v>0</v>
      </c>
      <c r="R1884">
        <v>3</v>
      </c>
      <c r="S1884">
        <v>4</v>
      </c>
      <c r="T1884" t="s">
        <v>127</v>
      </c>
    </row>
    <row r="1885" spans="1:20" x14ac:dyDescent="0.3">
      <c r="A1885">
        <v>9529</v>
      </c>
      <c r="B1885">
        <v>1990</v>
      </c>
      <c r="C1885" t="s">
        <v>28</v>
      </c>
      <c r="D1885" t="s">
        <v>33</v>
      </c>
      <c r="E1885" s="2">
        <v>73687</v>
      </c>
      <c r="F1885">
        <v>0</v>
      </c>
      <c r="G1885">
        <v>0</v>
      </c>
      <c r="H1885" s="3">
        <v>41606</v>
      </c>
      <c r="I1885">
        <v>8</v>
      </c>
      <c r="J1885" s="10">
        <v>559</v>
      </c>
      <c r="K1885" s="10">
        <v>153</v>
      </c>
      <c r="L1885" s="10">
        <v>503</v>
      </c>
      <c r="M1885" s="10">
        <v>218</v>
      </c>
      <c r="N1885" s="10">
        <v>13</v>
      </c>
      <c r="O1885">
        <v>1</v>
      </c>
      <c r="P1885">
        <v>3</v>
      </c>
      <c r="Q1885">
        <v>9</v>
      </c>
      <c r="R1885">
        <v>9</v>
      </c>
      <c r="S1885">
        <v>2</v>
      </c>
      <c r="T1885" t="s">
        <v>125</v>
      </c>
    </row>
    <row r="1886" spans="1:20" x14ac:dyDescent="0.3">
      <c r="A1886">
        <v>9530</v>
      </c>
      <c r="B1886">
        <v>1988</v>
      </c>
      <c r="C1886" t="s">
        <v>28</v>
      </c>
      <c r="D1886" t="s">
        <v>33</v>
      </c>
      <c r="E1886" s="2">
        <v>24645</v>
      </c>
      <c r="F1886">
        <v>1</v>
      </c>
      <c r="G1886">
        <v>0</v>
      </c>
      <c r="H1886" s="3">
        <v>41214</v>
      </c>
      <c r="I1886">
        <v>16</v>
      </c>
      <c r="J1886" s="10">
        <v>5</v>
      </c>
      <c r="K1886" s="10">
        <v>3</v>
      </c>
      <c r="L1886" s="10">
        <v>4</v>
      </c>
      <c r="M1886" s="10">
        <v>4</v>
      </c>
      <c r="N1886" s="10">
        <v>1</v>
      </c>
      <c r="O1886">
        <v>1</v>
      </c>
      <c r="P1886">
        <v>1</v>
      </c>
      <c r="Q1886">
        <v>0</v>
      </c>
      <c r="R1886">
        <v>2</v>
      </c>
      <c r="S1886">
        <v>8</v>
      </c>
      <c r="T1886" t="s">
        <v>125</v>
      </c>
    </row>
    <row r="1887" spans="1:20" x14ac:dyDescent="0.3">
      <c r="A1887">
        <v>9543</v>
      </c>
      <c r="B1887">
        <v>1985</v>
      </c>
      <c r="C1887" t="s">
        <v>28</v>
      </c>
      <c r="D1887" t="s">
        <v>33</v>
      </c>
      <c r="E1887" s="2">
        <v>19986</v>
      </c>
      <c r="F1887">
        <v>1</v>
      </c>
      <c r="G1887">
        <v>0</v>
      </c>
      <c r="H1887" s="3">
        <v>41592</v>
      </c>
      <c r="I1887">
        <v>74</v>
      </c>
      <c r="J1887" s="10">
        <v>3</v>
      </c>
      <c r="K1887" s="10">
        <v>6</v>
      </c>
      <c r="L1887" s="10">
        <v>5</v>
      </c>
      <c r="M1887" s="10">
        <v>0</v>
      </c>
      <c r="N1887" s="10">
        <v>2</v>
      </c>
      <c r="O1887">
        <v>1</v>
      </c>
      <c r="P1887">
        <v>0</v>
      </c>
      <c r="Q1887">
        <v>0</v>
      </c>
      <c r="R1887">
        <v>3</v>
      </c>
      <c r="S1887">
        <v>7</v>
      </c>
      <c r="T1887" t="s">
        <v>127</v>
      </c>
    </row>
    <row r="1888" spans="1:20" x14ac:dyDescent="0.3">
      <c r="A1888">
        <v>9553</v>
      </c>
      <c r="B1888">
        <v>1987</v>
      </c>
      <c r="C1888" t="s">
        <v>28</v>
      </c>
      <c r="D1888" t="s">
        <v>33</v>
      </c>
      <c r="E1888" s="2">
        <v>7500</v>
      </c>
      <c r="F1888">
        <v>0</v>
      </c>
      <c r="G1888">
        <v>0</v>
      </c>
      <c r="H1888" s="3">
        <v>41283</v>
      </c>
      <c r="I1888">
        <v>94</v>
      </c>
      <c r="J1888" s="10">
        <v>0</v>
      </c>
      <c r="K1888" s="10">
        <v>2</v>
      </c>
      <c r="L1888" s="10">
        <v>3</v>
      </c>
      <c r="M1888" s="10">
        <v>4</v>
      </c>
      <c r="N1888" s="10">
        <v>1</v>
      </c>
      <c r="O1888">
        <v>1</v>
      </c>
      <c r="P1888">
        <v>0</v>
      </c>
      <c r="Q1888">
        <v>0</v>
      </c>
      <c r="R1888">
        <v>3</v>
      </c>
      <c r="S1888">
        <v>6</v>
      </c>
      <c r="T1888" t="s">
        <v>128</v>
      </c>
    </row>
    <row r="1889" spans="1:20" x14ac:dyDescent="0.3">
      <c r="A1889">
        <v>9559</v>
      </c>
      <c r="B1889">
        <v>1961</v>
      </c>
      <c r="C1889" t="s">
        <v>37</v>
      </c>
      <c r="D1889" t="s">
        <v>33</v>
      </c>
      <c r="E1889" s="2">
        <v>57072</v>
      </c>
      <c r="F1889">
        <v>0</v>
      </c>
      <c r="G1889">
        <v>1</v>
      </c>
      <c r="H1889" s="3">
        <v>41663</v>
      </c>
      <c r="I1889">
        <v>79</v>
      </c>
      <c r="J1889" s="10">
        <v>944</v>
      </c>
      <c r="K1889" s="10">
        <v>0</v>
      </c>
      <c r="L1889" s="10">
        <v>60</v>
      </c>
      <c r="M1889" s="10">
        <v>0</v>
      </c>
      <c r="N1889" s="10">
        <v>0</v>
      </c>
      <c r="O1889">
        <v>2</v>
      </c>
      <c r="P1889">
        <v>7</v>
      </c>
      <c r="Q1889">
        <v>5</v>
      </c>
      <c r="R1889">
        <v>13</v>
      </c>
      <c r="S1889">
        <v>5</v>
      </c>
      <c r="T1889" t="s">
        <v>126</v>
      </c>
    </row>
    <row r="1890" spans="1:20" x14ac:dyDescent="0.3">
      <c r="A1890">
        <v>9560</v>
      </c>
      <c r="B1890">
        <v>1965</v>
      </c>
      <c r="C1890" t="s">
        <v>28</v>
      </c>
      <c r="D1890" t="s">
        <v>35</v>
      </c>
      <c r="E1890" s="2">
        <v>83003</v>
      </c>
      <c r="F1890">
        <v>0</v>
      </c>
      <c r="G1890">
        <v>0</v>
      </c>
      <c r="H1890" s="3">
        <v>41336</v>
      </c>
      <c r="I1890">
        <v>18</v>
      </c>
      <c r="J1890" s="10">
        <v>856</v>
      </c>
      <c r="K1890" s="10">
        <v>61</v>
      </c>
      <c r="L1890" s="10">
        <v>570</v>
      </c>
      <c r="M1890" s="10">
        <v>40</v>
      </c>
      <c r="N1890" s="10">
        <v>25</v>
      </c>
      <c r="O1890">
        <v>1</v>
      </c>
      <c r="P1890">
        <v>7</v>
      </c>
      <c r="Q1890">
        <v>6</v>
      </c>
      <c r="R1890">
        <v>8</v>
      </c>
      <c r="S1890">
        <v>3</v>
      </c>
      <c r="T1890" t="s">
        <v>127</v>
      </c>
    </row>
    <row r="1891" spans="1:20" x14ac:dyDescent="0.3">
      <c r="A1891">
        <v>9576</v>
      </c>
      <c r="B1891">
        <v>1982</v>
      </c>
      <c r="C1891" t="s">
        <v>37</v>
      </c>
      <c r="D1891" t="s">
        <v>35</v>
      </c>
      <c r="E1891" s="2">
        <v>32313</v>
      </c>
      <c r="F1891">
        <v>1</v>
      </c>
      <c r="G1891">
        <v>0</v>
      </c>
      <c r="H1891" s="3">
        <v>41316</v>
      </c>
      <c r="I1891">
        <v>60</v>
      </c>
      <c r="J1891" s="10">
        <v>86</v>
      </c>
      <c r="K1891" s="10">
        <v>4</v>
      </c>
      <c r="L1891" s="10">
        <v>56</v>
      </c>
      <c r="M1891" s="10">
        <v>2</v>
      </c>
      <c r="N1891" s="10">
        <v>4</v>
      </c>
      <c r="O1891">
        <v>3</v>
      </c>
      <c r="P1891">
        <v>4</v>
      </c>
      <c r="Q1891">
        <v>0</v>
      </c>
      <c r="R1891">
        <v>4</v>
      </c>
      <c r="S1891">
        <v>9</v>
      </c>
      <c r="T1891" t="s">
        <v>127</v>
      </c>
    </row>
    <row r="1892" spans="1:20" x14ac:dyDescent="0.3">
      <c r="A1892">
        <v>9579</v>
      </c>
      <c r="B1892">
        <v>1959</v>
      </c>
      <c r="C1892" t="s">
        <v>37</v>
      </c>
      <c r="D1892" t="s">
        <v>33</v>
      </c>
      <c r="E1892" s="2">
        <v>33762</v>
      </c>
      <c r="F1892">
        <v>2</v>
      </c>
      <c r="G1892">
        <v>1</v>
      </c>
      <c r="H1892" s="3">
        <v>41462</v>
      </c>
      <c r="I1892">
        <v>61</v>
      </c>
      <c r="J1892" s="10">
        <v>53</v>
      </c>
      <c r="K1892" s="10">
        <v>1</v>
      </c>
      <c r="L1892" s="10">
        <v>34</v>
      </c>
      <c r="M1892" s="10">
        <v>2</v>
      </c>
      <c r="N1892" s="10">
        <v>0</v>
      </c>
      <c r="O1892">
        <v>3</v>
      </c>
      <c r="P1892">
        <v>2</v>
      </c>
      <c r="Q1892">
        <v>2</v>
      </c>
      <c r="R1892">
        <v>2</v>
      </c>
      <c r="S1892">
        <v>8</v>
      </c>
      <c r="T1892" t="s">
        <v>126</v>
      </c>
    </row>
    <row r="1893" spans="1:20" x14ac:dyDescent="0.3">
      <c r="A1893">
        <v>9589</v>
      </c>
      <c r="B1893">
        <v>1948</v>
      </c>
      <c r="C1893" t="s">
        <v>37</v>
      </c>
      <c r="D1893" t="s">
        <v>42</v>
      </c>
      <c r="E1893" s="2">
        <v>82032</v>
      </c>
      <c r="F1893">
        <v>0</v>
      </c>
      <c r="G1893">
        <v>0</v>
      </c>
      <c r="H1893" s="3">
        <v>41734</v>
      </c>
      <c r="I1893">
        <v>54</v>
      </c>
      <c r="J1893" s="10">
        <v>332</v>
      </c>
      <c r="K1893" s="10">
        <v>194</v>
      </c>
      <c r="L1893" s="10">
        <v>377</v>
      </c>
      <c r="M1893" s="10">
        <v>149</v>
      </c>
      <c r="N1893" s="10">
        <v>125</v>
      </c>
      <c r="O1893">
        <v>0</v>
      </c>
      <c r="P1893">
        <v>4</v>
      </c>
      <c r="Q1893">
        <v>6</v>
      </c>
      <c r="R1893">
        <v>7</v>
      </c>
      <c r="S1893">
        <v>1</v>
      </c>
      <c r="T1893" t="s">
        <v>128</v>
      </c>
    </row>
    <row r="1894" spans="1:20" x14ac:dyDescent="0.3">
      <c r="A1894">
        <v>9592</v>
      </c>
      <c r="B1894">
        <v>1983</v>
      </c>
      <c r="C1894" t="s">
        <v>28</v>
      </c>
      <c r="D1894" t="s">
        <v>35</v>
      </c>
      <c r="E1894" s="2">
        <v>22010</v>
      </c>
      <c r="F1894">
        <v>1</v>
      </c>
      <c r="G1894">
        <v>0</v>
      </c>
      <c r="H1894" s="3">
        <v>41455</v>
      </c>
      <c r="I1894">
        <v>51</v>
      </c>
      <c r="J1894" s="10">
        <v>11</v>
      </c>
      <c r="K1894" s="10">
        <v>2</v>
      </c>
      <c r="L1894" s="10">
        <v>9</v>
      </c>
      <c r="M1894" s="10">
        <v>3</v>
      </c>
      <c r="N1894" s="10">
        <v>0</v>
      </c>
      <c r="O1894">
        <v>2</v>
      </c>
      <c r="P1894">
        <v>2</v>
      </c>
      <c r="Q1894">
        <v>0</v>
      </c>
      <c r="R1894">
        <v>3</v>
      </c>
      <c r="S1894">
        <v>8</v>
      </c>
      <c r="T1894" t="s">
        <v>127</v>
      </c>
    </row>
    <row r="1895" spans="1:20" x14ac:dyDescent="0.3">
      <c r="A1895">
        <v>9595</v>
      </c>
      <c r="B1895">
        <v>1961</v>
      </c>
      <c r="C1895" t="s">
        <v>28</v>
      </c>
      <c r="D1895" t="s">
        <v>35</v>
      </c>
      <c r="E1895" s="2">
        <v>64260</v>
      </c>
      <c r="F1895">
        <v>0</v>
      </c>
      <c r="G1895">
        <v>0</v>
      </c>
      <c r="H1895" s="3">
        <v>41285</v>
      </c>
      <c r="I1895">
        <v>1</v>
      </c>
      <c r="J1895" s="10">
        <v>539</v>
      </c>
      <c r="K1895" s="10">
        <v>169</v>
      </c>
      <c r="L1895" s="10">
        <v>816</v>
      </c>
      <c r="M1895" s="10">
        <v>20</v>
      </c>
      <c r="N1895" s="10">
        <v>0</v>
      </c>
      <c r="O1895">
        <v>1</v>
      </c>
      <c r="P1895">
        <v>4</v>
      </c>
      <c r="Q1895">
        <v>5</v>
      </c>
      <c r="R1895">
        <v>4</v>
      </c>
      <c r="S1895">
        <v>3</v>
      </c>
      <c r="T1895" t="s">
        <v>127</v>
      </c>
    </row>
    <row r="1896" spans="1:20" x14ac:dyDescent="0.3">
      <c r="A1896">
        <v>9596</v>
      </c>
      <c r="B1896">
        <v>1980</v>
      </c>
      <c r="C1896" t="s">
        <v>37</v>
      </c>
      <c r="D1896" t="s">
        <v>31</v>
      </c>
      <c r="E1896" s="2">
        <v>65295</v>
      </c>
      <c r="F1896">
        <v>0</v>
      </c>
      <c r="G1896">
        <v>0</v>
      </c>
      <c r="H1896" s="3">
        <v>41631</v>
      </c>
      <c r="I1896">
        <v>19</v>
      </c>
      <c r="J1896" s="10">
        <v>365</v>
      </c>
      <c r="K1896" s="10">
        <v>32</v>
      </c>
      <c r="L1896" s="10">
        <v>117</v>
      </c>
      <c r="M1896" s="10">
        <v>34</v>
      </c>
      <c r="N1896" s="10">
        <v>110</v>
      </c>
      <c r="O1896">
        <v>1</v>
      </c>
      <c r="P1896">
        <v>3</v>
      </c>
      <c r="Q1896">
        <v>3</v>
      </c>
      <c r="R1896">
        <v>13</v>
      </c>
      <c r="S1896">
        <v>2</v>
      </c>
      <c r="T1896" t="s">
        <v>130</v>
      </c>
    </row>
    <row r="1897" spans="1:20" x14ac:dyDescent="0.3">
      <c r="A1897">
        <v>9597</v>
      </c>
      <c r="B1897">
        <v>1969</v>
      </c>
      <c r="C1897" t="s">
        <v>28</v>
      </c>
      <c r="D1897" t="s">
        <v>33</v>
      </c>
      <c r="E1897" s="2">
        <v>73448</v>
      </c>
      <c r="F1897">
        <v>0</v>
      </c>
      <c r="G1897">
        <v>0</v>
      </c>
      <c r="H1897" s="3">
        <v>41680</v>
      </c>
      <c r="I1897">
        <v>10</v>
      </c>
      <c r="J1897" s="10">
        <v>236</v>
      </c>
      <c r="K1897" s="10">
        <v>106</v>
      </c>
      <c r="L1897" s="10">
        <v>189</v>
      </c>
      <c r="M1897" s="10">
        <v>23</v>
      </c>
      <c r="N1897" s="10">
        <v>41</v>
      </c>
      <c r="O1897">
        <v>1</v>
      </c>
      <c r="P1897">
        <v>7</v>
      </c>
      <c r="Q1897">
        <v>2</v>
      </c>
      <c r="R1897">
        <v>9</v>
      </c>
      <c r="S1897">
        <v>4</v>
      </c>
      <c r="T1897" t="s">
        <v>126</v>
      </c>
    </row>
    <row r="1898" spans="1:20" x14ac:dyDescent="0.3">
      <c r="A1898">
        <v>9606</v>
      </c>
      <c r="B1898">
        <v>1965</v>
      </c>
      <c r="C1898" t="s">
        <v>37</v>
      </c>
      <c r="D1898" t="s">
        <v>33</v>
      </c>
      <c r="E1898" s="2">
        <v>69969</v>
      </c>
      <c r="F1898">
        <v>0</v>
      </c>
      <c r="G1898">
        <v>0</v>
      </c>
      <c r="H1898" s="3">
        <v>41513</v>
      </c>
      <c r="I1898">
        <v>64</v>
      </c>
      <c r="J1898" s="10">
        <v>882</v>
      </c>
      <c r="K1898" s="10">
        <v>29</v>
      </c>
      <c r="L1898" s="10">
        <v>514</v>
      </c>
      <c r="M1898" s="10">
        <v>38</v>
      </c>
      <c r="N1898" s="10">
        <v>29</v>
      </c>
      <c r="O1898">
        <v>1</v>
      </c>
      <c r="P1898">
        <v>4</v>
      </c>
      <c r="Q1898">
        <v>2</v>
      </c>
      <c r="R1898">
        <v>6</v>
      </c>
      <c r="S1898">
        <v>3</v>
      </c>
      <c r="T1898" t="s">
        <v>127</v>
      </c>
    </row>
    <row r="1899" spans="1:20" x14ac:dyDescent="0.3">
      <c r="A1899">
        <v>9612</v>
      </c>
      <c r="B1899">
        <v>1987</v>
      </c>
      <c r="C1899" t="s">
        <v>133</v>
      </c>
      <c r="D1899" t="s">
        <v>31</v>
      </c>
      <c r="E1899" s="2">
        <v>23830</v>
      </c>
      <c r="F1899">
        <v>0</v>
      </c>
      <c r="G1899">
        <v>0</v>
      </c>
      <c r="H1899" s="3">
        <v>41677</v>
      </c>
      <c r="I1899">
        <v>3</v>
      </c>
      <c r="J1899" s="10">
        <v>1</v>
      </c>
      <c r="K1899" s="10">
        <v>8</v>
      </c>
      <c r="L1899" s="10">
        <v>6</v>
      </c>
      <c r="M1899" s="10">
        <v>4</v>
      </c>
      <c r="N1899" s="10">
        <v>8</v>
      </c>
      <c r="O1899">
        <v>1</v>
      </c>
      <c r="P1899">
        <v>1</v>
      </c>
      <c r="Q1899">
        <v>0</v>
      </c>
      <c r="R1899">
        <v>3</v>
      </c>
      <c r="S1899">
        <v>7</v>
      </c>
      <c r="T1899" t="s">
        <v>127</v>
      </c>
    </row>
    <row r="1900" spans="1:20" x14ac:dyDescent="0.3">
      <c r="A1900">
        <v>9617</v>
      </c>
      <c r="B1900">
        <v>1951</v>
      </c>
      <c r="C1900" t="s">
        <v>28</v>
      </c>
      <c r="D1900" t="s">
        <v>31</v>
      </c>
      <c r="E1900" s="2">
        <v>15033</v>
      </c>
      <c r="F1900">
        <v>0</v>
      </c>
      <c r="G1900">
        <v>0</v>
      </c>
      <c r="H1900" s="3">
        <v>41745</v>
      </c>
      <c r="I1900">
        <v>37</v>
      </c>
      <c r="J1900" s="10">
        <v>0</v>
      </c>
      <c r="K1900" s="10">
        <v>4</v>
      </c>
      <c r="L1900" s="10">
        <v>5</v>
      </c>
      <c r="M1900" s="10">
        <v>6</v>
      </c>
      <c r="N1900" s="10">
        <v>0</v>
      </c>
      <c r="O1900">
        <v>1</v>
      </c>
      <c r="P1900">
        <v>1</v>
      </c>
      <c r="Q1900">
        <v>0</v>
      </c>
      <c r="R1900">
        <v>3</v>
      </c>
      <c r="S1900">
        <v>3</v>
      </c>
      <c r="T1900" t="s">
        <v>125</v>
      </c>
    </row>
    <row r="1901" spans="1:20" x14ac:dyDescent="0.3">
      <c r="A1901">
        <v>9624</v>
      </c>
      <c r="B1901">
        <v>1958</v>
      </c>
      <c r="C1901" t="s">
        <v>37</v>
      </c>
      <c r="D1901" t="s">
        <v>35</v>
      </c>
      <c r="E1901" s="2">
        <v>65488</v>
      </c>
      <c r="F1901">
        <v>0</v>
      </c>
      <c r="G1901">
        <v>0</v>
      </c>
      <c r="H1901" s="3">
        <v>41803</v>
      </c>
      <c r="I1901">
        <v>46</v>
      </c>
      <c r="J1901" s="10">
        <v>603</v>
      </c>
      <c r="K1901" s="10">
        <v>45</v>
      </c>
      <c r="L1901" s="10">
        <v>207</v>
      </c>
      <c r="M1901" s="10">
        <v>36</v>
      </c>
      <c r="N1901" s="10">
        <v>18</v>
      </c>
      <c r="O1901">
        <v>1</v>
      </c>
      <c r="P1901">
        <v>3</v>
      </c>
      <c r="Q1901">
        <v>4</v>
      </c>
      <c r="R1901">
        <v>6</v>
      </c>
      <c r="S1901">
        <v>1</v>
      </c>
      <c r="T1901" t="s">
        <v>127</v>
      </c>
    </row>
    <row r="1902" spans="1:20" x14ac:dyDescent="0.3">
      <c r="A1902">
        <v>9635</v>
      </c>
      <c r="B1902">
        <v>1983</v>
      </c>
      <c r="C1902" t="s">
        <v>41</v>
      </c>
      <c r="D1902" t="s">
        <v>33</v>
      </c>
      <c r="E1902" s="2">
        <v>35876</v>
      </c>
      <c r="F1902">
        <v>0</v>
      </c>
      <c r="G1902">
        <v>0</v>
      </c>
      <c r="H1902" s="3">
        <v>41749</v>
      </c>
      <c r="I1902">
        <v>13</v>
      </c>
      <c r="J1902" s="10">
        <v>66</v>
      </c>
      <c r="K1902" s="10">
        <v>2</v>
      </c>
      <c r="L1902" s="10">
        <v>40</v>
      </c>
      <c r="M1902" s="10">
        <v>4</v>
      </c>
      <c r="N1902" s="10">
        <v>3</v>
      </c>
      <c r="O1902">
        <v>1</v>
      </c>
      <c r="P1902">
        <v>3</v>
      </c>
      <c r="Q1902">
        <v>1</v>
      </c>
      <c r="R1902">
        <v>3</v>
      </c>
      <c r="S1902">
        <v>6</v>
      </c>
      <c r="T1902" t="s">
        <v>127</v>
      </c>
    </row>
    <row r="1903" spans="1:20" x14ac:dyDescent="0.3">
      <c r="A1903">
        <v>9645</v>
      </c>
      <c r="B1903">
        <v>1968</v>
      </c>
      <c r="C1903" t="s">
        <v>28</v>
      </c>
      <c r="D1903" t="s">
        <v>33</v>
      </c>
      <c r="E1903" s="2">
        <v>64590</v>
      </c>
      <c r="F1903">
        <v>0</v>
      </c>
      <c r="G1903">
        <v>0</v>
      </c>
      <c r="H1903" s="3">
        <v>41196</v>
      </c>
      <c r="I1903">
        <v>98</v>
      </c>
      <c r="J1903" s="10">
        <v>920</v>
      </c>
      <c r="K1903" s="10">
        <v>138</v>
      </c>
      <c r="L1903" s="10">
        <v>168</v>
      </c>
      <c r="M1903" s="10">
        <v>36</v>
      </c>
      <c r="N1903" s="10">
        <v>46</v>
      </c>
      <c r="O1903">
        <v>1</v>
      </c>
      <c r="P1903">
        <v>9</v>
      </c>
      <c r="Q1903">
        <v>4</v>
      </c>
      <c r="R1903">
        <v>10</v>
      </c>
      <c r="S1903">
        <v>6</v>
      </c>
      <c r="T1903" t="s">
        <v>127</v>
      </c>
    </row>
    <row r="1904" spans="1:20" x14ac:dyDescent="0.3">
      <c r="A1904">
        <v>9648</v>
      </c>
      <c r="B1904">
        <v>1967</v>
      </c>
      <c r="C1904" t="s">
        <v>28</v>
      </c>
      <c r="D1904" t="s">
        <v>31</v>
      </c>
      <c r="E1904" s="2">
        <v>46904</v>
      </c>
      <c r="F1904">
        <v>1</v>
      </c>
      <c r="G1904">
        <v>1</v>
      </c>
      <c r="H1904" s="3">
        <v>41216</v>
      </c>
      <c r="I1904">
        <v>20</v>
      </c>
      <c r="J1904" s="10">
        <v>153</v>
      </c>
      <c r="K1904" s="10">
        <v>4</v>
      </c>
      <c r="L1904" s="10">
        <v>56</v>
      </c>
      <c r="M1904" s="10">
        <v>0</v>
      </c>
      <c r="N1904" s="10">
        <v>9</v>
      </c>
      <c r="O1904">
        <v>4</v>
      </c>
      <c r="P1904">
        <v>5</v>
      </c>
      <c r="Q1904">
        <v>1</v>
      </c>
      <c r="R1904">
        <v>4</v>
      </c>
      <c r="S1904">
        <v>8</v>
      </c>
      <c r="T1904" t="s">
        <v>127</v>
      </c>
    </row>
    <row r="1905" spans="1:20" x14ac:dyDescent="0.3">
      <c r="A1905">
        <v>9653</v>
      </c>
      <c r="B1905">
        <v>1975</v>
      </c>
      <c r="C1905" t="s">
        <v>28</v>
      </c>
      <c r="D1905" t="s">
        <v>33</v>
      </c>
      <c r="E1905" s="2">
        <v>35797</v>
      </c>
      <c r="F1905">
        <v>0</v>
      </c>
      <c r="G1905">
        <v>1</v>
      </c>
      <c r="H1905" s="3">
        <v>41198</v>
      </c>
      <c r="I1905">
        <v>16</v>
      </c>
      <c r="J1905" s="10">
        <v>27</v>
      </c>
      <c r="K1905" s="10">
        <v>1</v>
      </c>
      <c r="L1905" s="10">
        <v>14</v>
      </c>
      <c r="M1905" s="10">
        <v>4</v>
      </c>
      <c r="N1905" s="10">
        <v>1</v>
      </c>
      <c r="O1905">
        <v>2</v>
      </c>
      <c r="P1905">
        <v>2</v>
      </c>
      <c r="Q1905">
        <v>0</v>
      </c>
      <c r="R1905">
        <v>3</v>
      </c>
      <c r="S1905">
        <v>8</v>
      </c>
      <c r="T1905" t="s">
        <v>125</v>
      </c>
    </row>
    <row r="1906" spans="1:20" x14ac:dyDescent="0.3">
      <c r="A1906">
        <v>9665</v>
      </c>
      <c r="B1906">
        <v>1957</v>
      </c>
      <c r="C1906" t="s">
        <v>37</v>
      </c>
      <c r="D1906" t="s">
        <v>29</v>
      </c>
      <c r="E1906" s="2">
        <v>54237</v>
      </c>
      <c r="F1906">
        <v>0</v>
      </c>
      <c r="G1906">
        <v>1</v>
      </c>
      <c r="H1906" s="3">
        <v>41391</v>
      </c>
      <c r="I1906">
        <v>48</v>
      </c>
      <c r="J1906" s="10">
        <v>267</v>
      </c>
      <c r="K1906" s="10">
        <v>3</v>
      </c>
      <c r="L1906" s="10">
        <v>30</v>
      </c>
      <c r="M1906" s="10">
        <v>4</v>
      </c>
      <c r="N1906" s="10">
        <v>0</v>
      </c>
      <c r="O1906">
        <v>4</v>
      </c>
      <c r="P1906">
        <v>5</v>
      </c>
      <c r="Q1906">
        <v>2</v>
      </c>
      <c r="R1906">
        <v>5</v>
      </c>
      <c r="S1906">
        <v>6</v>
      </c>
      <c r="T1906" t="s">
        <v>125</v>
      </c>
    </row>
    <row r="1907" spans="1:20" x14ac:dyDescent="0.3">
      <c r="A1907">
        <v>9668</v>
      </c>
      <c r="B1907">
        <v>1971</v>
      </c>
      <c r="C1907" t="s">
        <v>28</v>
      </c>
      <c r="D1907" t="s">
        <v>33</v>
      </c>
      <c r="E1907" s="2">
        <v>18793</v>
      </c>
      <c r="F1907">
        <v>1</v>
      </c>
      <c r="G1907">
        <v>0</v>
      </c>
      <c r="H1907" s="3">
        <v>41286</v>
      </c>
      <c r="I1907">
        <v>14</v>
      </c>
      <c r="J1907" s="10">
        <v>4</v>
      </c>
      <c r="K1907" s="10">
        <v>16</v>
      </c>
      <c r="L1907" s="10">
        <v>20</v>
      </c>
      <c r="M1907" s="10">
        <v>0</v>
      </c>
      <c r="N1907" s="10">
        <v>17</v>
      </c>
      <c r="O1907">
        <v>3</v>
      </c>
      <c r="P1907">
        <v>2</v>
      </c>
      <c r="Q1907">
        <v>0</v>
      </c>
      <c r="R1907">
        <v>4</v>
      </c>
      <c r="S1907">
        <v>8</v>
      </c>
      <c r="T1907" t="s">
        <v>125</v>
      </c>
    </row>
    <row r="1908" spans="1:20" x14ac:dyDescent="0.3">
      <c r="A1908">
        <v>9671</v>
      </c>
      <c r="B1908">
        <v>1968</v>
      </c>
      <c r="C1908" t="s">
        <v>28</v>
      </c>
      <c r="D1908" t="s">
        <v>33</v>
      </c>
      <c r="E1908" s="2">
        <v>19514</v>
      </c>
      <c r="F1908">
        <v>1</v>
      </c>
      <c r="G1908">
        <v>1</v>
      </c>
      <c r="H1908" s="3">
        <v>41665</v>
      </c>
      <c r="I1908">
        <v>47</v>
      </c>
      <c r="J1908" s="10">
        <v>14</v>
      </c>
      <c r="K1908" s="10">
        <v>3</v>
      </c>
      <c r="L1908" s="10">
        <v>21</v>
      </c>
      <c r="M1908" s="10">
        <v>2</v>
      </c>
      <c r="N1908" s="10">
        <v>1</v>
      </c>
      <c r="O1908">
        <v>4</v>
      </c>
      <c r="P1908">
        <v>3</v>
      </c>
      <c r="Q1908">
        <v>1</v>
      </c>
      <c r="R1908">
        <v>2</v>
      </c>
      <c r="S1908">
        <v>8</v>
      </c>
      <c r="T1908" t="s">
        <v>127</v>
      </c>
    </row>
    <row r="1909" spans="1:20" x14ac:dyDescent="0.3">
      <c r="A1909">
        <v>9672</v>
      </c>
      <c r="B1909">
        <v>1970</v>
      </c>
      <c r="C1909" t="s">
        <v>133</v>
      </c>
      <c r="D1909" t="s">
        <v>33</v>
      </c>
      <c r="E1909" s="2">
        <v>23162</v>
      </c>
      <c r="F1909">
        <v>1</v>
      </c>
      <c r="G1909">
        <v>1</v>
      </c>
      <c r="H1909" s="3">
        <v>41629</v>
      </c>
      <c r="I1909">
        <v>82</v>
      </c>
      <c r="J1909" s="10">
        <v>8</v>
      </c>
      <c r="K1909" s="10">
        <v>3</v>
      </c>
      <c r="L1909" s="10">
        <v>9</v>
      </c>
      <c r="M1909" s="10">
        <v>19</v>
      </c>
      <c r="N1909" s="10">
        <v>4</v>
      </c>
      <c r="O1909">
        <v>3</v>
      </c>
      <c r="P1909">
        <v>1</v>
      </c>
      <c r="Q1909">
        <v>1</v>
      </c>
      <c r="R1909">
        <v>3</v>
      </c>
      <c r="S1909">
        <v>6</v>
      </c>
      <c r="T1909" t="s">
        <v>126</v>
      </c>
    </row>
    <row r="1910" spans="1:20" x14ac:dyDescent="0.3">
      <c r="A1910">
        <v>9687</v>
      </c>
      <c r="B1910">
        <v>1975</v>
      </c>
      <c r="C1910" t="s">
        <v>28</v>
      </c>
      <c r="D1910" t="s">
        <v>31</v>
      </c>
      <c r="E1910" s="2">
        <v>73170</v>
      </c>
      <c r="F1910">
        <v>0</v>
      </c>
      <c r="G1910">
        <v>0</v>
      </c>
      <c r="H1910" s="3">
        <v>41790</v>
      </c>
      <c r="I1910">
        <v>1</v>
      </c>
      <c r="J1910" s="10">
        <v>184</v>
      </c>
      <c r="K1910" s="10">
        <v>174</v>
      </c>
      <c r="L1910" s="10">
        <v>256</v>
      </c>
      <c r="M1910" s="10">
        <v>50</v>
      </c>
      <c r="N1910" s="10">
        <v>30</v>
      </c>
      <c r="O1910">
        <v>1</v>
      </c>
      <c r="P1910">
        <v>5</v>
      </c>
      <c r="Q1910">
        <v>4</v>
      </c>
      <c r="R1910">
        <v>6</v>
      </c>
      <c r="S1910">
        <v>2</v>
      </c>
      <c r="T1910" t="s">
        <v>126</v>
      </c>
    </row>
    <row r="1911" spans="1:20" x14ac:dyDescent="0.3">
      <c r="A1911">
        <v>9697</v>
      </c>
      <c r="B1911">
        <v>1951</v>
      </c>
      <c r="C1911" t="s">
        <v>28</v>
      </c>
      <c r="D1911" t="s">
        <v>33</v>
      </c>
      <c r="E1911" s="2">
        <v>53790</v>
      </c>
      <c r="F1911">
        <v>0</v>
      </c>
      <c r="G1911">
        <v>2</v>
      </c>
      <c r="H1911" s="3">
        <v>41704</v>
      </c>
      <c r="I1911">
        <v>86</v>
      </c>
      <c r="J1911" s="10">
        <v>335</v>
      </c>
      <c r="K1911" s="10">
        <v>42</v>
      </c>
      <c r="L1911" s="10">
        <v>127</v>
      </c>
      <c r="M1911" s="10">
        <v>28</v>
      </c>
      <c r="N1911" s="10">
        <v>5</v>
      </c>
      <c r="O1911">
        <v>3</v>
      </c>
      <c r="P1911">
        <v>7</v>
      </c>
      <c r="Q1911">
        <v>2</v>
      </c>
      <c r="R1911">
        <v>8</v>
      </c>
      <c r="S1911">
        <v>6</v>
      </c>
      <c r="T1911" t="s">
        <v>127</v>
      </c>
    </row>
    <row r="1912" spans="1:20" x14ac:dyDescent="0.3">
      <c r="A1912">
        <v>9699</v>
      </c>
      <c r="B1912">
        <v>1966</v>
      </c>
      <c r="C1912" t="s">
        <v>28</v>
      </c>
      <c r="D1912" t="s">
        <v>29</v>
      </c>
      <c r="E1912" s="2">
        <v>67272</v>
      </c>
      <c r="F1912">
        <v>0</v>
      </c>
      <c r="G1912">
        <v>1</v>
      </c>
      <c r="H1912" s="3">
        <v>41629</v>
      </c>
      <c r="I1912">
        <v>12</v>
      </c>
      <c r="J1912" s="10">
        <v>357</v>
      </c>
      <c r="K1912" s="10">
        <v>35</v>
      </c>
      <c r="L1912" s="10">
        <v>271</v>
      </c>
      <c r="M1912" s="10">
        <v>28</v>
      </c>
      <c r="N1912" s="10">
        <v>28</v>
      </c>
      <c r="O1912">
        <v>3</v>
      </c>
      <c r="P1912">
        <v>6</v>
      </c>
      <c r="Q1912">
        <v>2</v>
      </c>
      <c r="R1912">
        <v>12</v>
      </c>
      <c r="S1912">
        <v>5</v>
      </c>
      <c r="T1912" t="s">
        <v>127</v>
      </c>
    </row>
    <row r="1913" spans="1:20" x14ac:dyDescent="0.3">
      <c r="A1913">
        <v>9701</v>
      </c>
      <c r="B1913">
        <v>1988</v>
      </c>
      <c r="C1913" t="s">
        <v>28</v>
      </c>
      <c r="D1913" t="s">
        <v>35</v>
      </c>
      <c r="E1913" s="2">
        <v>41883</v>
      </c>
      <c r="F1913">
        <v>1</v>
      </c>
      <c r="G1913">
        <v>0</v>
      </c>
      <c r="H1913" s="3">
        <v>41352</v>
      </c>
      <c r="I1913">
        <v>13</v>
      </c>
      <c r="J1913" s="10">
        <v>32</v>
      </c>
      <c r="K1913" s="10">
        <v>34</v>
      </c>
      <c r="L1913" s="10">
        <v>41</v>
      </c>
      <c r="M1913" s="10">
        <v>73</v>
      </c>
      <c r="N1913" s="10">
        <v>16</v>
      </c>
      <c r="O1913">
        <v>3</v>
      </c>
      <c r="P1913">
        <v>4</v>
      </c>
      <c r="Q1913">
        <v>2</v>
      </c>
      <c r="R1913">
        <v>3</v>
      </c>
      <c r="S1913">
        <v>7</v>
      </c>
      <c r="T1913" t="s">
        <v>126</v>
      </c>
    </row>
    <row r="1914" spans="1:20" x14ac:dyDescent="0.3">
      <c r="A1914">
        <v>9703</v>
      </c>
      <c r="B1914">
        <v>1970</v>
      </c>
      <c r="C1914" t="s">
        <v>37</v>
      </c>
      <c r="D1914" t="s">
        <v>33</v>
      </c>
      <c r="E1914" s="2">
        <v>38097</v>
      </c>
      <c r="F1914">
        <v>1</v>
      </c>
      <c r="G1914">
        <v>1</v>
      </c>
      <c r="H1914" s="3">
        <v>41197</v>
      </c>
      <c r="I1914">
        <v>70</v>
      </c>
      <c r="J1914" s="10">
        <v>77</v>
      </c>
      <c r="K1914" s="10">
        <v>2</v>
      </c>
      <c r="L1914" s="10">
        <v>35</v>
      </c>
      <c r="M1914" s="10">
        <v>0</v>
      </c>
      <c r="N1914" s="10">
        <v>1</v>
      </c>
      <c r="O1914">
        <v>4</v>
      </c>
      <c r="P1914">
        <v>3</v>
      </c>
      <c r="Q1914">
        <v>2</v>
      </c>
      <c r="R1914">
        <v>2</v>
      </c>
      <c r="S1914">
        <v>7</v>
      </c>
      <c r="T1914" t="s">
        <v>125</v>
      </c>
    </row>
    <row r="1915" spans="1:20" x14ac:dyDescent="0.3">
      <c r="A1915">
        <v>9706</v>
      </c>
      <c r="B1915">
        <v>1974</v>
      </c>
      <c r="C1915" t="s">
        <v>37</v>
      </c>
      <c r="D1915" t="s">
        <v>31</v>
      </c>
      <c r="E1915" s="2">
        <v>31560</v>
      </c>
      <c r="F1915">
        <v>1</v>
      </c>
      <c r="G1915">
        <v>0</v>
      </c>
      <c r="H1915" s="3">
        <v>41449</v>
      </c>
      <c r="I1915">
        <v>98</v>
      </c>
      <c r="J1915" s="10">
        <v>62</v>
      </c>
      <c r="K1915" s="10">
        <v>1</v>
      </c>
      <c r="L1915" s="10">
        <v>20</v>
      </c>
      <c r="M1915" s="10">
        <v>4</v>
      </c>
      <c r="N1915" s="10">
        <v>0</v>
      </c>
      <c r="O1915">
        <v>2</v>
      </c>
      <c r="P1915">
        <v>2</v>
      </c>
      <c r="Q1915">
        <v>1</v>
      </c>
      <c r="R1915">
        <v>3</v>
      </c>
      <c r="S1915">
        <v>8</v>
      </c>
      <c r="T1915" t="s">
        <v>126</v>
      </c>
    </row>
    <row r="1916" spans="1:20" x14ac:dyDescent="0.3">
      <c r="A1916">
        <v>9707</v>
      </c>
      <c r="B1916">
        <v>1969</v>
      </c>
      <c r="C1916" t="s">
        <v>37</v>
      </c>
      <c r="D1916" t="s">
        <v>33</v>
      </c>
      <c r="E1916" s="2">
        <v>55212</v>
      </c>
      <c r="F1916">
        <v>0</v>
      </c>
      <c r="G1916">
        <v>1</v>
      </c>
      <c r="H1916" s="3">
        <v>41236</v>
      </c>
      <c r="I1916">
        <v>65</v>
      </c>
      <c r="J1916" s="10">
        <v>1103</v>
      </c>
      <c r="K1916" s="10">
        <v>0</v>
      </c>
      <c r="L1916" s="10">
        <v>45</v>
      </c>
      <c r="M1916" s="10">
        <v>0</v>
      </c>
      <c r="N1916" s="10">
        <v>0</v>
      </c>
      <c r="O1916">
        <v>3</v>
      </c>
      <c r="P1916">
        <v>4</v>
      </c>
      <c r="Q1916">
        <v>2</v>
      </c>
      <c r="R1916">
        <v>11</v>
      </c>
      <c r="S1916">
        <v>8</v>
      </c>
      <c r="T1916" t="s">
        <v>127</v>
      </c>
    </row>
    <row r="1917" spans="1:20" x14ac:dyDescent="0.3">
      <c r="A1917">
        <v>9710</v>
      </c>
      <c r="B1917">
        <v>1969</v>
      </c>
      <c r="C1917" t="s">
        <v>37</v>
      </c>
      <c r="D1917" t="s">
        <v>29</v>
      </c>
      <c r="E1917" s="2">
        <v>58086</v>
      </c>
      <c r="F1917">
        <v>0</v>
      </c>
      <c r="G1917">
        <v>1</v>
      </c>
      <c r="H1917" s="3">
        <v>41294</v>
      </c>
      <c r="I1917">
        <v>80</v>
      </c>
      <c r="J1917" s="10">
        <v>708</v>
      </c>
      <c r="K1917" s="10">
        <v>7</v>
      </c>
      <c r="L1917" s="10">
        <v>62</v>
      </c>
      <c r="M1917" s="10">
        <v>0</v>
      </c>
      <c r="N1917" s="10">
        <v>0</v>
      </c>
      <c r="O1917">
        <v>2</v>
      </c>
      <c r="P1917">
        <v>11</v>
      </c>
      <c r="Q1917">
        <v>3</v>
      </c>
      <c r="R1917">
        <v>7</v>
      </c>
      <c r="S1917">
        <v>8</v>
      </c>
      <c r="T1917" t="s">
        <v>127</v>
      </c>
    </row>
    <row r="1918" spans="1:20" x14ac:dyDescent="0.3">
      <c r="A1918">
        <v>9723</v>
      </c>
      <c r="B1918">
        <v>1960</v>
      </c>
      <c r="C1918" t="s">
        <v>28</v>
      </c>
      <c r="D1918" t="s">
        <v>33</v>
      </c>
      <c r="E1918" s="2">
        <v>67716</v>
      </c>
      <c r="F1918">
        <v>0</v>
      </c>
      <c r="G1918">
        <v>1</v>
      </c>
      <c r="H1918" s="3">
        <v>41284</v>
      </c>
      <c r="I1918">
        <v>8</v>
      </c>
      <c r="J1918" s="10">
        <v>530</v>
      </c>
      <c r="K1918" s="10">
        <v>142</v>
      </c>
      <c r="L1918" s="10">
        <v>217</v>
      </c>
      <c r="M1918" s="10">
        <v>62</v>
      </c>
      <c r="N1918" s="10">
        <v>9</v>
      </c>
      <c r="O1918">
        <v>4</v>
      </c>
      <c r="P1918">
        <v>7</v>
      </c>
      <c r="Q1918">
        <v>4</v>
      </c>
      <c r="R1918">
        <v>13</v>
      </c>
      <c r="S1918">
        <v>5</v>
      </c>
      <c r="T1918" t="s">
        <v>126</v>
      </c>
    </row>
    <row r="1919" spans="1:20" x14ac:dyDescent="0.3">
      <c r="A1919">
        <v>9725</v>
      </c>
      <c r="B1919">
        <v>1966</v>
      </c>
      <c r="C1919" t="s">
        <v>37</v>
      </c>
      <c r="D1919" t="s">
        <v>35</v>
      </c>
      <c r="E1919" s="2">
        <v>28764</v>
      </c>
      <c r="F1919">
        <v>1</v>
      </c>
      <c r="G1919">
        <v>1</v>
      </c>
      <c r="H1919" s="3">
        <v>41795</v>
      </c>
      <c r="I1919">
        <v>16</v>
      </c>
      <c r="J1919" s="10">
        <v>8</v>
      </c>
      <c r="K1919" s="10">
        <v>0</v>
      </c>
      <c r="L1919" s="10">
        <v>3</v>
      </c>
      <c r="M1919" s="10">
        <v>0</v>
      </c>
      <c r="N1919" s="10">
        <v>0</v>
      </c>
      <c r="O1919">
        <v>1</v>
      </c>
      <c r="P1919">
        <v>1</v>
      </c>
      <c r="Q1919">
        <v>0</v>
      </c>
      <c r="R1919">
        <v>2</v>
      </c>
      <c r="S1919">
        <v>8</v>
      </c>
      <c r="T1919" t="s">
        <v>127</v>
      </c>
    </row>
    <row r="1920" spans="1:20" x14ac:dyDescent="0.3">
      <c r="A1920">
        <v>9727</v>
      </c>
      <c r="B1920">
        <v>1957</v>
      </c>
      <c r="C1920" t="s">
        <v>28</v>
      </c>
      <c r="D1920" t="s">
        <v>33</v>
      </c>
      <c r="E1920" s="2">
        <v>23539</v>
      </c>
      <c r="F1920">
        <v>0</v>
      </c>
      <c r="G1920">
        <v>0</v>
      </c>
      <c r="H1920" s="3">
        <v>41698</v>
      </c>
      <c r="I1920">
        <v>13</v>
      </c>
      <c r="J1920" s="10">
        <v>4</v>
      </c>
      <c r="K1920" s="10">
        <v>24</v>
      </c>
      <c r="L1920" s="10">
        <v>11</v>
      </c>
      <c r="M1920" s="10">
        <v>16</v>
      </c>
      <c r="N1920" s="10">
        <v>1</v>
      </c>
      <c r="O1920">
        <v>1</v>
      </c>
      <c r="P1920">
        <v>2</v>
      </c>
      <c r="Q1920">
        <v>0</v>
      </c>
      <c r="R1920">
        <v>4</v>
      </c>
      <c r="S1920">
        <v>6</v>
      </c>
      <c r="T1920" t="s">
        <v>126</v>
      </c>
    </row>
    <row r="1921" spans="1:20" x14ac:dyDescent="0.3">
      <c r="A1921">
        <v>9729</v>
      </c>
      <c r="B1921">
        <v>1955</v>
      </c>
      <c r="C1921" t="s">
        <v>28</v>
      </c>
      <c r="D1921" t="s">
        <v>42</v>
      </c>
      <c r="E1921" s="2">
        <v>58275</v>
      </c>
      <c r="F1921">
        <v>1</v>
      </c>
      <c r="G1921">
        <v>1</v>
      </c>
      <c r="H1921" s="3">
        <v>41427</v>
      </c>
      <c r="I1921">
        <v>48</v>
      </c>
      <c r="J1921" s="10">
        <v>189</v>
      </c>
      <c r="K1921" s="10">
        <v>10</v>
      </c>
      <c r="L1921" s="10">
        <v>253</v>
      </c>
      <c r="M1921" s="10">
        <v>56</v>
      </c>
      <c r="N1921" s="10">
        <v>43</v>
      </c>
      <c r="O1921">
        <v>6</v>
      </c>
      <c r="P1921">
        <v>8</v>
      </c>
      <c r="Q1921">
        <v>2</v>
      </c>
      <c r="R1921">
        <v>7</v>
      </c>
      <c r="S1921">
        <v>7</v>
      </c>
      <c r="T1921" t="s">
        <v>129</v>
      </c>
    </row>
    <row r="1922" spans="1:20" x14ac:dyDescent="0.3">
      <c r="A1922">
        <v>9733</v>
      </c>
      <c r="B1922">
        <v>1978</v>
      </c>
      <c r="C1922" t="s">
        <v>44</v>
      </c>
      <c r="D1922" t="s">
        <v>35</v>
      </c>
      <c r="E1922" s="2">
        <v>24882</v>
      </c>
      <c r="F1922">
        <v>1</v>
      </c>
      <c r="G1922">
        <v>0</v>
      </c>
      <c r="H1922" s="3">
        <v>41161</v>
      </c>
      <c r="I1922">
        <v>52</v>
      </c>
      <c r="J1922" s="10">
        <v>1</v>
      </c>
      <c r="K1922" s="10">
        <v>4</v>
      </c>
      <c r="L1922" s="10">
        <v>10</v>
      </c>
      <c r="M1922" s="10">
        <v>29</v>
      </c>
      <c r="N1922" s="10">
        <v>0</v>
      </c>
      <c r="O1922">
        <v>1</v>
      </c>
      <c r="P1922">
        <v>1</v>
      </c>
      <c r="Q1922">
        <v>1</v>
      </c>
      <c r="R1922">
        <v>2</v>
      </c>
      <c r="S1922">
        <v>6</v>
      </c>
      <c r="T1922" t="s">
        <v>128</v>
      </c>
    </row>
    <row r="1923" spans="1:20" x14ac:dyDescent="0.3">
      <c r="A1923">
        <v>9736</v>
      </c>
      <c r="B1923">
        <v>1980</v>
      </c>
      <c r="C1923" t="s">
        <v>28</v>
      </c>
      <c r="D1923" t="s">
        <v>33</v>
      </c>
      <c r="E1923" s="2">
        <v>41850</v>
      </c>
      <c r="F1923">
        <v>1</v>
      </c>
      <c r="G1923">
        <v>1</v>
      </c>
      <c r="H1923" s="3">
        <v>41267</v>
      </c>
      <c r="I1923">
        <v>51</v>
      </c>
      <c r="J1923" s="10">
        <v>53</v>
      </c>
      <c r="K1923" s="10">
        <v>5</v>
      </c>
      <c r="L1923" s="10">
        <v>19</v>
      </c>
      <c r="M1923" s="10">
        <v>2</v>
      </c>
      <c r="N1923" s="10">
        <v>13</v>
      </c>
      <c r="O1923">
        <v>3</v>
      </c>
      <c r="P1923">
        <v>3</v>
      </c>
      <c r="Q1923">
        <v>0</v>
      </c>
      <c r="R1923">
        <v>3</v>
      </c>
      <c r="S1923">
        <v>8</v>
      </c>
      <c r="T1923" t="s">
        <v>130</v>
      </c>
    </row>
    <row r="1924" spans="1:20" x14ac:dyDescent="0.3">
      <c r="A1924">
        <v>9738</v>
      </c>
      <c r="B1924">
        <v>1986</v>
      </c>
      <c r="C1924" t="s">
        <v>41</v>
      </c>
      <c r="D1924" t="s">
        <v>35</v>
      </c>
      <c r="E1924" s="2">
        <v>42386</v>
      </c>
      <c r="F1924">
        <v>1</v>
      </c>
      <c r="G1924">
        <v>0</v>
      </c>
      <c r="H1924" s="3">
        <v>41287</v>
      </c>
      <c r="I1924">
        <v>43</v>
      </c>
      <c r="J1924" s="10">
        <v>65</v>
      </c>
      <c r="K1924" s="10">
        <v>4</v>
      </c>
      <c r="L1924" s="10">
        <v>16</v>
      </c>
      <c r="M1924" s="10">
        <v>0</v>
      </c>
      <c r="N1924" s="10">
        <v>4</v>
      </c>
      <c r="O1924">
        <v>1</v>
      </c>
      <c r="P1924">
        <v>3</v>
      </c>
      <c r="Q1924">
        <v>0</v>
      </c>
      <c r="R1924">
        <v>3</v>
      </c>
      <c r="S1924">
        <v>8</v>
      </c>
      <c r="T1924" t="s">
        <v>125</v>
      </c>
    </row>
    <row r="1925" spans="1:20" x14ac:dyDescent="0.3">
      <c r="A1925">
        <v>9739</v>
      </c>
      <c r="B1925">
        <v>1963</v>
      </c>
      <c r="C1925" t="s">
        <v>28</v>
      </c>
      <c r="D1925" t="s">
        <v>31</v>
      </c>
      <c r="E1925" s="2">
        <v>34377</v>
      </c>
      <c r="F1925">
        <v>0</v>
      </c>
      <c r="G1925">
        <v>1</v>
      </c>
      <c r="H1925" s="3">
        <v>41293</v>
      </c>
      <c r="I1925">
        <v>55</v>
      </c>
      <c r="J1925" s="10">
        <v>62</v>
      </c>
      <c r="K1925" s="10">
        <v>0</v>
      </c>
      <c r="L1925" s="10">
        <v>22</v>
      </c>
      <c r="M1925" s="10">
        <v>3</v>
      </c>
      <c r="N1925" s="10">
        <v>1</v>
      </c>
      <c r="O1925">
        <v>2</v>
      </c>
      <c r="P1925">
        <v>2</v>
      </c>
      <c r="Q1925">
        <v>2</v>
      </c>
      <c r="R1925">
        <v>2</v>
      </c>
      <c r="S1925">
        <v>7</v>
      </c>
      <c r="T1925" t="s">
        <v>127</v>
      </c>
    </row>
    <row r="1926" spans="1:20" x14ac:dyDescent="0.3">
      <c r="A1926">
        <v>9743</v>
      </c>
      <c r="B1926">
        <v>1955</v>
      </c>
      <c r="C1926" t="s">
        <v>28</v>
      </c>
      <c r="D1926" t="s">
        <v>33</v>
      </c>
      <c r="E1926" s="2">
        <v>76998</v>
      </c>
      <c r="F1926">
        <v>0</v>
      </c>
      <c r="G1926">
        <v>1</v>
      </c>
      <c r="H1926" s="3">
        <v>41285</v>
      </c>
      <c r="I1926">
        <v>85</v>
      </c>
      <c r="J1926" s="10">
        <v>1449</v>
      </c>
      <c r="K1926" s="10">
        <v>89</v>
      </c>
      <c r="L1926" s="10">
        <v>161</v>
      </c>
      <c r="M1926" s="10">
        <v>69</v>
      </c>
      <c r="N1926" s="10">
        <v>35</v>
      </c>
      <c r="O1926">
        <v>2</v>
      </c>
      <c r="P1926">
        <v>11</v>
      </c>
      <c r="Q1926">
        <v>8</v>
      </c>
      <c r="R1926">
        <v>8</v>
      </c>
      <c r="S1926">
        <v>6</v>
      </c>
      <c r="T1926" t="s">
        <v>126</v>
      </c>
    </row>
    <row r="1927" spans="1:20" x14ac:dyDescent="0.3">
      <c r="A1927">
        <v>9750</v>
      </c>
      <c r="B1927">
        <v>1961</v>
      </c>
      <c r="C1927" t="s">
        <v>37</v>
      </c>
      <c r="D1927" t="s">
        <v>29</v>
      </c>
      <c r="E1927" s="2">
        <v>64325</v>
      </c>
      <c r="F1927">
        <v>0</v>
      </c>
      <c r="G1927">
        <v>1</v>
      </c>
      <c r="H1927" s="3">
        <v>41312</v>
      </c>
      <c r="I1927">
        <v>41</v>
      </c>
      <c r="J1927" s="10">
        <v>731</v>
      </c>
      <c r="K1927" s="10">
        <v>60</v>
      </c>
      <c r="L1927" s="10">
        <v>353</v>
      </c>
      <c r="M1927" s="10">
        <v>78</v>
      </c>
      <c r="N1927" s="10">
        <v>12</v>
      </c>
      <c r="O1927">
        <v>5</v>
      </c>
      <c r="P1927">
        <v>10</v>
      </c>
      <c r="Q1927">
        <v>3</v>
      </c>
      <c r="R1927">
        <v>5</v>
      </c>
      <c r="S1927">
        <v>7</v>
      </c>
      <c r="T1927" t="s">
        <v>127</v>
      </c>
    </row>
    <row r="1928" spans="1:20" x14ac:dyDescent="0.3">
      <c r="A1928">
        <v>9757</v>
      </c>
      <c r="B1928">
        <v>1972</v>
      </c>
      <c r="C1928" t="s">
        <v>28</v>
      </c>
      <c r="D1928" t="s">
        <v>35</v>
      </c>
      <c r="E1928" s="2">
        <v>84906</v>
      </c>
      <c r="F1928">
        <v>0</v>
      </c>
      <c r="G1928">
        <v>0</v>
      </c>
      <c r="H1928" s="3">
        <v>41551</v>
      </c>
      <c r="I1928">
        <v>98</v>
      </c>
      <c r="J1928" s="10">
        <v>997</v>
      </c>
      <c r="K1928" s="10">
        <v>15</v>
      </c>
      <c r="L1928" s="10">
        <v>414</v>
      </c>
      <c r="M1928" s="10">
        <v>99</v>
      </c>
      <c r="N1928" s="10">
        <v>30</v>
      </c>
      <c r="O1928">
        <v>1</v>
      </c>
      <c r="P1928">
        <v>5</v>
      </c>
      <c r="Q1928">
        <v>6</v>
      </c>
      <c r="R1928">
        <v>12</v>
      </c>
      <c r="S1928">
        <v>2</v>
      </c>
      <c r="T1928" t="s">
        <v>127</v>
      </c>
    </row>
    <row r="1929" spans="1:20" x14ac:dyDescent="0.3">
      <c r="A1929">
        <v>9760</v>
      </c>
      <c r="B1929">
        <v>1963</v>
      </c>
      <c r="C1929" t="s">
        <v>37</v>
      </c>
      <c r="D1929" t="s">
        <v>42</v>
      </c>
      <c r="E1929" s="2">
        <v>52278</v>
      </c>
      <c r="F1929">
        <v>0</v>
      </c>
      <c r="G1929">
        <v>1</v>
      </c>
      <c r="H1929" s="3">
        <v>41299</v>
      </c>
      <c r="I1929">
        <v>24</v>
      </c>
      <c r="J1929" s="10">
        <v>953</v>
      </c>
      <c r="K1929" s="10">
        <v>0</v>
      </c>
      <c r="L1929" s="10">
        <v>71</v>
      </c>
      <c r="M1929" s="10">
        <v>0</v>
      </c>
      <c r="N1929" s="10">
        <v>0</v>
      </c>
      <c r="O1929">
        <v>6</v>
      </c>
      <c r="P1929">
        <v>10</v>
      </c>
      <c r="Q1929">
        <v>5</v>
      </c>
      <c r="R1929">
        <v>10</v>
      </c>
      <c r="S1929">
        <v>8</v>
      </c>
      <c r="T1929" t="s">
        <v>125</v>
      </c>
    </row>
    <row r="1930" spans="1:20" x14ac:dyDescent="0.3">
      <c r="A1930">
        <v>9771</v>
      </c>
      <c r="B1930">
        <v>1988</v>
      </c>
      <c r="C1930" t="s">
        <v>133</v>
      </c>
      <c r="D1930" t="s">
        <v>31</v>
      </c>
      <c r="E1930" s="2">
        <v>23331</v>
      </c>
      <c r="F1930">
        <v>1</v>
      </c>
      <c r="G1930">
        <v>0</v>
      </c>
      <c r="H1930" s="3">
        <v>41187</v>
      </c>
      <c r="I1930">
        <v>97</v>
      </c>
      <c r="J1930" s="10">
        <v>104</v>
      </c>
      <c r="K1930" s="10">
        <v>20</v>
      </c>
      <c r="L1930" s="10">
        <v>101</v>
      </c>
      <c r="M1930" s="10">
        <v>24</v>
      </c>
      <c r="N1930" s="10">
        <v>15</v>
      </c>
      <c r="O1930">
        <v>6</v>
      </c>
      <c r="P1930">
        <v>5</v>
      </c>
      <c r="Q1930">
        <v>1</v>
      </c>
      <c r="R1930">
        <v>5</v>
      </c>
      <c r="S1930">
        <v>9</v>
      </c>
      <c r="T1930" t="s">
        <v>128</v>
      </c>
    </row>
    <row r="1931" spans="1:20" x14ac:dyDescent="0.3">
      <c r="A1931">
        <v>9780</v>
      </c>
      <c r="B1931">
        <v>1971</v>
      </c>
      <c r="C1931" t="s">
        <v>41</v>
      </c>
      <c r="D1931" t="s">
        <v>35</v>
      </c>
      <c r="E1931" s="2">
        <v>71499</v>
      </c>
      <c r="F1931">
        <v>0</v>
      </c>
      <c r="G1931">
        <v>1</v>
      </c>
      <c r="H1931" s="3">
        <v>41450</v>
      </c>
      <c r="I1931">
        <v>12</v>
      </c>
      <c r="J1931" s="10">
        <v>465</v>
      </c>
      <c r="K1931" s="10">
        <v>25</v>
      </c>
      <c r="L1931" s="10">
        <v>132</v>
      </c>
      <c r="M1931" s="10">
        <v>136</v>
      </c>
      <c r="N1931" s="10">
        <v>0</v>
      </c>
      <c r="O1931">
        <v>2</v>
      </c>
      <c r="P1931">
        <v>8</v>
      </c>
      <c r="Q1931">
        <v>3</v>
      </c>
      <c r="R1931">
        <v>13</v>
      </c>
      <c r="S1931">
        <v>4</v>
      </c>
      <c r="T1931" t="s">
        <v>127</v>
      </c>
    </row>
    <row r="1932" spans="1:20" x14ac:dyDescent="0.3">
      <c r="A1932">
        <v>9790</v>
      </c>
      <c r="B1932">
        <v>1957</v>
      </c>
      <c r="C1932" t="s">
        <v>28</v>
      </c>
      <c r="D1932" t="s">
        <v>31</v>
      </c>
      <c r="E1932" s="2">
        <v>78499</v>
      </c>
      <c r="F1932">
        <v>0</v>
      </c>
      <c r="G1932">
        <v>0</v>
      </c>
      <c r="H1932" s="3">
        <v>41601</v>
      </c>
      <c r="I1932">
        <v>12</v>
      </c>
      <c r="J1932" s="10">
        <v>912</v>
      </c>
      <c r="K1932" s="10">
        <v>72</v>
      </c>
      <c r="L1932" s="10">
        <v>170</v>
      </c>
      <c r="M1932" s="10">
        <v>47</v>
      </c>
      <c r="N1932" s="10">
        <v>36</v>
      </c>
      <c r="O1932">
        <v>1</v>
      </c>
      <c r="P1932">
        <v>11</v>
      </c>
      <c r="Q1932">
        <v>3</v>
      </c>
      <c r="R1932">
        <v>4</v>
      </c>
      <c r="S1932">
        <v>4</v>
      </c>
      <c r="T1932" t="s">
        <v>126</v>
      </c>
    </row>
    <row r="1933" spans="1:20" x14ac:dyDescent="0.3">
      <c r="A1933">
        <v>9797</v>
      </c>
      <c r="B1933">
        <v>1956</v>
      </c>
      <c r="C1933" t="s">
        <v>28</v>
      </c>
      <c r="D1933" t="s">
        <v>33</v>
      </c>
      <c r="E1933" s="2">
        <v>58116</v>
      </c>
      <c r="F1933">
        <v>0</v>
      </c>
      <c r="G1933">
        <v>1</v>
      </c>
      <c r="H1933" s="3">
        <v>41742</v>
      </c>
      <c r="I1933">
        <v>38</v>
      </c>
      <c r="J1933" s="10">
        <v>228</v>
      </c>
      <c r="K1933" s="10">
        <v>19</v>
      </c>
      <c r="L1933" s="10">
        <v>130</v>
      </c>
      <c r="M1933" s="10">
        <v>4</v>
      </c>
      <c r="N1933" s="10">
        <v>11</v>
      </c>
      <c r="O1933">
        <v>2</v>
      </c>
      <c r="P1933">
        <v>3</v>
      </c>
      <c r="Q1933">
        <v>3</v>
      </c>
      <c r="R1933">
        <v>8</v>
      </c>
      <c r="S1933">
        <v>2</v>
      </c>
      <c r="T1933" t="s">
        <v>127</v>
      </c>
    </row>
    <row r="1934" spans="1:20" x14ac:dyDescent="0.3">
      <c r="A1934">
        <v>9799</v>
      </c>
      <c r="B1934">
        <v>1968</v>
      </c>
      <c r="C1934" t="s">
        <v>37</v>
      </c>
      <c r="D1934" t="s">
        <v>29</v>
      </c>
      <c r="E1934" s="2">
        <v>83664</v>
      </c>
      <c r="F1934">
        <v>1</v>
      </c>
      <c r="G1934">
        <v>1</v>
      </c>
      <c r="H1934" s="3">
        <v>41402</v>
      </c>
      <c r="I1934">
        <v>57</v>
      </c>
      <c r="J1934" s="10">
        <v>866</v>
      </c>
      <c r="K1934" s="10">
        <v>21</v>
      </c>
      <c r="L1934" s="10">
        <v>151</v>
      </c>
      <c r="M1934" s="10">
        <v>28</v>
      </c>
      <c r="N1934" s="10">
        <v>21</v>
      </c>
      <c r="O1934">
        <v>3</v>
      </c>
      <c r="P1934">
        <v>2</v>
      </c>
      <c r="Q1934">
        <v>2</v>
      </c>
      <c r="R1934">
        <v>12</v>
      </c>
      <c r="S1934">
        <v>5</v>
      </c>
      <c r="T1934" t="s">
        <v>127</v>
      </c>
    </row>
    <row r="1935" spans="1:20" x14ac:dyDescent="0.3">
      <c r="A1935">
        <v>9805</v>
      </c>
      <c r="B1935">
        <v>1953</v>
      </c>
      <c r="C1935" t="s">
        <v>41</v>
      </c>
      <c r="D1935" t="s">
        <v>35</v>
      </c>
      <c r="E1935" s="2">
        <v>56129</v>
      </c>
      <c r="F1935">
        <v>0</v>
      </c>
      <c r="G1935">
        <v>1</v>
      </c>
      <c r="H1935" s="3">
        <v>41445</v>
      </c>
      <c r="I1935">
        <v>65</v>
      </c>
      <c r="J1935" s="10">
        <v>320</v>
      </c>
      <c r="K1935" s="10">
        <v>48</v>
      </c>
      <c r="L1935" s="10">
        <v>133</v>
      </c>
      <c r="M1935" s="10">
        <v>39</v>
      </c>
      <c r="N1935" s="10">
        <v>72</v>
      </c>
      <c r="O1935">
        <v>4</v>
      </c>
      <c r="P1935">
        <v>6</v>
      </c>
      <c r="Q1935">
        <v>2</v>
      </c>
      <c r="R1935">
        <v>10</v>
      </c>
      <c r="S1935">
        <v>4</v>
      </c>
      <c r="T1935" t="s">
        <v>126</v>
      </c>
    </row>
    <row r="1936" spans="1:20" x14ac:dyDescent="0.3">
      <c r="A1936">
        <v>9817</v>
      </c>
      <c r="B1936">
        <v>1970</v>
      </c>
      <c r="C1936" t="s">
        <v>41</v>
      </c>
      <c r="D1936" t="s">
        <v>31</v>
      </c>
      <c r="E1936" s="2">
        <v>44802</v>
      </c>
      <c r="F1936">
        <v>0</v>
      </c>
      <c r="G1936">
        <v>0</v>
      </c>
      <c r="H1936" s="3">
        <v>41142</v>
      </c>
      <c r="I1936">
        <v>71</v>
      </c>
      <c r="J1936" s="10">
        <v>853</v>
      </c>
      <c r="K1936" s="10">
        <v>10</v>
      </c>
      <c r="L1936" s="10">
        <v>143</v>
      </c>
      <c r="M1936" s="10">
        <v>13</v>
      </c>
      <c r="N1936" s="10">
        <v>10</v>
      </c>
      <c r="O1936">
        <v>2</v>
      </c>
      <c r="P1936">
        <v>9</v>
      </c>
      <c r="Q1936">
        <v>4</v>
      </c>
      <c r="R1936">
        <v>12</v>
      </c>
      <c r="S1936">
        <v>8</v>
      </c>
      <c r="T1936" t="s">
        <v>128</v>
      </c>
    </row>
    <row r="1937" spans="1:20" x14ac:dyDescent="0.3">
      <c r="A1937">
        <v>9826</v>
      </c>
      <c r="B1937">
        <v>1972</v>
      </c>
      <c r="C1937" t="s">
        <v>37</v>
      </c>
      <c r="D1937" t="s">
        <v>31</v>
      </c>
      <c r="E1937" s="2">
        <v>86857</v>
      </c>
      <c r="F1937">
        <v>0</v>
      </c>
      <c r="G1937">
        <v>0</v>
      </c>
      <c r="H1937" s="3">
        <v>41164</v>
      </c>
      <c r="I1937">
        <v>96</v>
      </c>
      <c r="J1937" s="10">
        <v>899</v>
      </c>
      <c r="K1937" s="10">
        <v>102</v>
      </c>
      <c r="L1937" s="10">
        <v>838</v>
      </c>
      <c r="M1937" s="10">
        <v>133</v>
      </c>
      <c r="N1937" s="10">
        <v>102</v>
      </c>
      <c r="O1937">
        <v>1</v>
      </c>
      <c r="P1937">
        <v>5</v>
      </c>
      <c r="Q1937">
        <v>6</v>
      </c>
      <c r="R1937">
        <v>10</v>
      </c>
      <c r="S1937">
        <v>2</v>
      </c>
      <c r="T1937" t="s">
        <v>130</v>
      </c>
    </row>
    <row r="1938" spans="1:20" x14ac:dyDescent="0.3">
      <c r="A1938">
        <v>9829</v>
      </c>
      <c r="B1938">
        <v>1978</v>
      </c>
      <c r="C1938" t="s">
        <v>28</v>
      </c>
      <c r="D1938" t="s">
        <v>35</v>
      </c>
      <c r="E1938" s="2">
        <v>28587</v>
      </c>
      <c r="F1938">
        <v>1</v>
      </c>
      <c r="G1938">
        <v>0</v>
      </c>
      <c r="H1938" s="3">
        <v>41682</v>
      </c>
      <c r="I1938">
        <v>42</v>
      </c>
      <c r="J1938" s="10">
        <v>22</v>
      </c>
      <c r="K1938" s="10">
        <v>4</v>
      </c>
      <c r="L1938" s="10">
        <v>17</v>
      </c>
      <c r="M1938" s="10">
        <v>12</v>
      </c>
      <c r="N1938" s="10">
        <v>10</v>
      </c>
      <c r="O1938">
        <v>3</v>
      </c>
      <c r="P1938">
        <v>2</v>
      </c>
      <c r="Q1938">
        <v>0</v>
      </c>
      <c r="R1938">
        <v>4</v>
      </c>
      <c r="S1938">
        <v>6</v>
      </c>
      <c r="T1938" t="s">
        <v>127</v>
      </c>
    </row>
    <row r="1939" spans="1:20" x14ac:dyDescent="0.3">
      <c r="A1939">
        <v>9847</v>
      </c>
      <c r="B1939">
        <v>1955</v>
      </c>
      <c r="C1939" t="s">
        <v>133</v>
      </c>
      <c r="D1939" t="s">
        <v>33</v>
      </c>
      <c r="E1939" s="2">
        <v>62972</v>
      </c>
      <c r="F1939">
        <v>0</v>
      </c>
      <c r="G1939">
        <v>1</v>
      </c>
      <c r="H1939" s="3">
        <v>41124</v>
      </c>
      <c r="I1939">
        <v>39</v>
      </c>
      <c r="J1939" s="10">
        <v>313</v>
      </c>
      <c r="K1939" s="10">
        <v>15</v>
      </c>
      <c r="L1939" s="10">
        <v>47</v>
      </c>
      <c r="M1939" s="10">
        <v>20</v>
      </c>
      <c r="N1939" s="10">
        <v>0</v>
      </c>
      <c r="O1939">
        <v>2</v>
      </c>
      <c r="P1939">
        <v>7</v>
      </c>
      <c r="Q1939">
        <v>4</v>
      </c>
      <c r="R1939">
        <v>3</v>
      </c>
      <c r="S1939">
        <v>6</v>
      </c>
      <c r="T1939" t="s">
        <v>127</v>
      </c>
    </row>
    <row r="1940" spans="1:20" x14ac:dyDescent="0.3">
      <c r="A1940">
        <v>9850</v>
      </c>
      <c r="B1940">
        <v>1972</v>
      </c>
      <c r="C1940" t="s">
        <v>133</v>
      </c>
      <c r="D1940" t="s">
        <v>33</v>
      </c>
      <c r="E1940" s="2">
        <v>24884</v>
      </c>
      <c r="F1940">
        <v>1</v>
      </c>
      <c r="G1940">
        <v>0</v>
      </c>
      <c r="H1940" s="3">
        <v>41242</v>
      </c>
      <c r="I1940">
        <v>32</v>
      </c>
      <c r="J1940" s="10">
        <v>3</v>
      </c>
      <c r="K1940" s="10">
        <v>6</v>
      </c>
      <c r="L1940" s="10">
        <v>7</v>
      </c>
      <c r="M1940" s="10">
        <v>0</v>
      </c>
      <c r="N1940" s="10">
        <v>0</v>
      </c>
      <c r="O1940">
        <v>1</v>
      </c>
      <c r="P1940">
        <v>0</v>
      </c>
      <c r="Q1940">
        <v>0</v>
      </c>
      <c r="R1940">
        <v>3</v>
      </c>
      <c r="S1940">
        <v>7</v>
      </c>
      <c r="T1940" t="s">
        <v>127</v>
      </c>
    </row>
    <row r="1941" spans="1:20" x14ac:dyDescent="0.3">
      <c r="A1941">
        <v>9855</v>
      </c>
      <c r="B1941">
        <v>1952</v>
      </c>
      <c r="C1941" t="s">
        <v>37</v>
      </c>
      <c r="D1941" t="s">
        <v>31</v>
      </c>
      <c r="E1941" s="2">
        <v>62000</v>
      </c>
      <c r="F1941">
        <v>0</v>
      </c>
      <c r="G1941">
        <v>1</v>
      </c>
      <c r="H1941" s="3">
        <v>41511</v>
      </c>
      <c r="I1941">
        <v>25</v>
      </c>
      <c r="J1941" s="10">
        <v>899</v>
      </c>
      <c r="K1941" s="10">
        <v>0</v>
      </c>
      <c r="L1941" s="10">
        <v>101</v>
      </c>
      <c r="M1941" s="10">
        <v>0</v>
      </c>
      <c r="N1941" s="10">
        <v>0</v>
      </c>
      <c r="O1941">
        <v>1</v>
      </c>
      <c r="P1941">
        <v>6</v>
      </c>
      <c r="Q1941">
        <v>6</v>
      </c>
      <c r="R1941">
        <v>13</v>
      </c>
      <c r="S1941">
        <v>4</v>
      </c>
      <c r="T1941" t="s">
        <v>127</v>
      </c>
    </row>
    <row r="1942" spans="1:20" x14ac:dyDescent="0.3">
      <c r="A1942">
        <v>9860</v>
      </c>
      <c r="B1942">
        <v>1959</v>
      </c>
      <c r="C1942" t="s">
        <v>28</v>
      </c>
      <c r="D1942" t="s">
        <v>35</v>
      </c>
      <c r="E1942" s="2">
        <v>44911</v>
      </c>
      <c r="F1942">
        <v>0</v>
      </c>
      <c r="G1942">
        <v>1</v>
      </c>
      <c r="H1942" s="3">
        <v>41348</v>
      </c>
      <c r="I1942">
        <v>11</v>
      </c>
      <c r="J1942" s="10">
        <v>159</v>
      </c>
      <c r="K1942" s="10">
        <v>0</v>
      </c>
      <c r="L1942" s="10">
        <v>22</v>
      </c>
      <c r="M1942" s="10">
        <v>2</v>
      </c>
      <c r="N1942" s="10">
        <v>1</v>
      </c>
      <c r="O1942">
        <v>3</v>
      </c>
      <c r="P1942">
        <v>4</v>
      </c>
      <c r="Q1942">
        <v>1</v>
      </c>
      <c r="R1942">
        <v>4</v>
      </c>
      <c r="S1942">
        <v>7</v>
      </c>
      <c r="T1942" t="s">
        <v>127</v>
      </c>
    </row>
    <row r="1943" spans="1:20" x14ac:dyDescent="0.3">
      <c r="A1943">
        <v>9862</v>
      </c>
      <c r="B1943">
        <v>1969</v>
      </c>
      <c r="C1943" t="s">
        <v>28</v>
      </c>
      <c r="D1943" t="s">
        <v>35</v>
      </c>
      <c r="E1943" s="2">
        <v>21918</v>
      </c>
      <c r="F1943">
        <v>1</v>
      </c>
      <c r="G1943">
        <v>0</v>
      </c>
      <c r="H1943" s="3">
        <v>41592</v>
      </c>
      <c r="I1943">
        <v>37</v>
      </c>
      <c r="J1943" s="10">
        <v>1</v>
      </c>
      <c r="K1943" s="10">
        <v>6</v>
      </c>
      <c r="L1943" s="10">
        <v>7</v>
      </c>
      <c r="M1943" s="10">
        <v>11</v>
      </c>
      <c r="N1943" s="10">
        <v>5</v>
      </c>
      <c r="O1943">
        <v>2</v>
      </c>
      <c r="P1943">
        <v>2</v>
      </c>
      <c r="Q1943">
        <v>0</v>
      </c>
      <c r="R1943">
        <v>3</v>
      </c>
      <c r="S1943">
        <v>6</v>
      </c>
      <c r="T1943" t="s">
        <v>126</v>
      </c>
    </row>
    <row r="1944" spans="1:20" x14ac:dyDescent="0.3">
      <c r="A1944">
        <v>9888</v>
      </c>
      <c r="B1944">
        <v>1969</v>
      </c>
      <c r="C1944" t="s">
        <v>28</v>
      </c>
      <c r="D1944" t="s">
        <v>35</v>
      </c>
      <c r="E1944" s="2">
        <v>68695</v>
      </c>
      <c r="F1944">
        <v>0</v>
      </c>
      <c r="G1944">
        <v>0</v>
      </c>
      <c r="H1944" s="3">
        <v>41815</v>
      </c>
      <c r="I1944">
        <v>3</v>
      </c>
      <c r="J1944" s="10">
        <v>458</v>
      </c>
      <c r="K1944" s="10">
        <v>81</v>
      </c>
      <c r="L1944" s="10">
        <v>356</v>
      </c>
      <c r="M1944" s="10">
        <v>106</v>
      </c>
      <c r="N1944" s="10">
        <v>50</v>
      </c>
      <c r="O1944">
        <v>1</v>
      </c>
      <c r="P1944">
        <v>4</v>
      </c>
      <c r="Q1944">
        <v>4</v>
      </c>
      <c r="R1944">
        <v>7</v>
      </c>
      <c r="S1944">
        <v>2</v>
      </c>
      <c r="T1944" t="s">
        <v>127</v>
      </c>
    </row>
    <row r="1945" spans="1:20" x14ac:dyDescent="0.3">
      <c r="A1945">
        <v>9904</v>
      </c>
      <c r="B1945">
        <v>1956</v>
      </c>
      <c r="C1945" t="s">
        <v>28</v>
      </c>
      <c r="D1945" t="s">
        <v>33</v>
      </c>
      <c r="E1945" s="2">
        <v>71391</v>
      </c>
      <c r="F1945">
        <v>0</v>
      </c>
      <c r="G1945">
        <v>1</v>
      </c>
      <c r="H1945" s="3">
        <v>41362</v>
      </c>
      <c r="I1945">
        <v>50</v>
      </c>
      <c r="J1945" s="10">
        <v>336</v>
      </c>
      <c r="K1945" s="10">
        <v>123</v>
      </c>
      <c r="L1945" s="10">
        <v>274</v>
      </c>
      <c r="M1945" s="10">
        <v>46</v>
      </c>
      <c r="N1945" s="10">
        <v>123</v>
      </c>
      <c r="O1945">
        <v>5</v>
      </c>
      <c r="P1945">
        <v>6</v>
      </c>
      <c r="Q1945">
        <v>5</v>
      </c>
      <c r="R1945">
        <v>12</v>
      </c>
      <c r="S1945">
        <v>3</v>
      </c>
      <c r="T1945" t="s">
        <v>126</v>
      </c>
    </row>
    <row r="1946" spans="1:20" x14ac:dyDescent="0.3">
      <c r="A1946">
        <v>9905</v>
      </c>
      <c r="B1946">
        <v>1952</v>
      </c>
      <c r="C1946" t="s">
        <v>28</v>
      </c>
      <c r="D1946" t="s">
        <v>35</v>
      </c>
      <c r="E1946" s="2">
        <v>34074</v>
      </c>
      <c r="F1946">
        <v>1</v>
      </c>
      <c r="G1946">
        <v>1</v>
      </c>
      <c r="H1946" s="3">
        <v>41468</v>
      </c>
      <c r="I1946">
        <v>69</v>
      </c>
      <c r="J1946" s="10">
        <v>135</v>
      </c>
      <c r="K1946" s="10">
        <v>1</v>
      </c>
      <c r="L1946" s="10">
        <v>41</v>
      </c>
      <c r="M1946" s="10">
        <v>10</v>
      </c>
      <c r="N1946" s="10">
        <v>1</v>
      </c>
      <c r="O1946">
        <v>5</v>
      </c>
      <c r="P1946">
        <v>3</v>
      </c>
      <c r="Q1946">
        <v>3</v>
      </c>
      <c r="R1946">
        <v>3</v>
      </c>
      <c r="S1946">
        <v>6</v>
      </c>
      <c r="T1946" t="s">
        <v>127</v>
      </c>
    </row>
    <row r="1947" spans="1:20" x14ac:dyDescent="0.3">
      <c r="A1947">
        <v>9907</v>
      </c>
      <c r="B1947">
        <v>1969</v>
      </c>
      <c r="C1947" t="s">
        <v>41</v>
      </c>
      <c r="D1947" t="s">
        <v>35</v>
      </c>
      <c r="E1947" s="2">
        <v>66476</v>
      </c>
      <c r="F1947">
        <v>0</v>
      </c>
      <c r="G1947">
        <v>1</v>
      </c>
      <c r="H1947" s="3">
        <v>41612</v>
      </c>
      <c r="I1947">
        <v>80</v>
      </c>
      <c r="J1947" s="10">
        <v>742</v>
      </c>
      <c r="K1947" s="10">
        <v>28</v>
      </c>
      <c r="L1947" s="10">
        <v>152</v>
      </c>
      <c r="M1947" s="10">
        <v>25</v>
      </c>
      <c r="N1947" s="10">
        <v>9</v>
      </c>
      <c r="O1947">
        <v>2</v>
      </c>
      <c r="P1947">
        <v>6</v>
      </c>
      <c r="Q1947">
        <v>8</v>
      </c>
      <c r="R1947">
        <v>10</v>
      </c>
      <c r="S1947">
        <v>4</v>
      </c>
      <c r="T1947" t="s">
        <v>129</v>
      </c>
    </row>
    <row r="1948" spans="1:20" x14ac:dyDescent="0.3">
      <c r="A1948">
        <v>9909</v>
      </c>
      <c r="B1948">
        <v>1996</v>
      </c>
      <c r="C1948" t="s">
        <v>133</v>
      </c>
      <c r="D1948" t="s">
        <v>33</v>
      </c>
      <c r="E1948" s="2">
        <v>7500</v>
      </c>
      <c r="F1948">
        <v>0</v>
      </c>
      <c r="G1948">
        <v>0</v>
      </c>
      <c r="H1948" s="3">
        <v>41222</v>
      </c>
      <c r="I1948">
        <v>24</v>
      </c>
      <c r="J1948" s="10">
        <v>3</v>
      </c>
      <c r="K1948" s="10">
        <v>18</v>
      </c>
      <c r="L1948" s="10">
        <v>14</v>
      </c>
      <c r="M1948" s="10">
        <v>15</v>
      </c>
      <c r="N1948" s="10">
        <v>22</v>
      </c>
      <c r="O1948">
        <v>3</v>
      </c>
      <c r="P1948">
        <v>3</v>
      </c>
      <c r="Q1948">
        <v>1</v>
      </c>
      <c r="R1948">
        <v>3</v>
      </c>
      <c r="S1948">
        <v>9</v>
      </c>
      <c r="T1948" t="s">
        <v>131</v>
      </c>
    </row>
    <row r="1949" spans="1:20" x14ac:dyDescent="0.3">
      <c r="A1949">
        <v>9916</v>
      </c>
      <c r="B1949">
        <v>1954</v>
      </c>
      <c r="C1949" t="s">
        <v>28</v>
      </c>
      <c r="D1949" t="s">
        <v>33</v>
      </c>
      <c r="E1949" s="2">
        <v>38998</v>
      </c>
      <c r="F1949">
        <v>1</v>
      </c>
      <c r="G1949">
        <v>1</v>
      </c>
      <c r="H1949" s="3">
        <v>41216</v>
      </c>
      <c r="I1949">
        <v>92</v>
      </c>
      <c r="J1949" s="10">
        <v>34</v>
      </c>
      <c r="K1949" s="10">
        <v>1</v>
      </c>
      <c r="L1949" s="10">
        <v>14</v>
      </c>
      <c r="M1949" s="10">
        <v>0</v>
      </c>
      <c r="N1949" s="10">
        <v>0</v>
      </c>
      <c r="O1949">
        <v>3</v>
      </c>
      <c r="P1949">
        <v>2</v>
      </c>
      <c r="Q1949">
        <v>0</v>
      </c>
      <c r="R1949">
        <v>3</v>
      </c>
      <c r="S1949">
        <v>8</v>
      </c>
      <c r="T1949" t="s">
        <v>125</v>
      </c>
    </row>
    <row r="1950" spans="1:20" x14ac:dyDescent="0.3">
      <c r="A1950">
        <v>9923</v>
      </c>
      <c r="B1950">
        <v>1972</v>
      </c>
      <c r="C1950" t="s">
        <v>41</v>
      </c>
      <c r="D1950" t="s">
        <v>31</v>
      </c>
      <c r="E1950" s="2">
        <v>46423</v>
      </c>
      <c r="F1950">
        <v>1</v>
      </c>
      <c r="G1950">
        <v>1</v>
      </c>
      <c r="H1950" s="3">
        <v>41535</v>
      </c>
      <c r="I1950">
        <v>6</v>
      </c>
      <c r="J1950" s="10">
        <v>68</v>
      </c>
      <c r="K1950" s="10">
        <v>0</v>
      </c>
      <c r="L1950" s="10">
        <v>16</v>
      </c>
      <c r="M1950" s="10">
        <v>0</v>
      </c>
      <c r="N1950" s="10">
        <v>0</v>
      </c>
      <c r="O1950">
        <v>3</v>
      </c>
      <c r="P1950">
        <v>2</v>
      </c>
      <c r="Q1950">
        <v>0</v>
      </c>
      <c r="R1950">
        <v>4</v>
      </c>
      <c r="S1950">
        <v>7</v>
      </c>
      <c r="T1950" t="s">
        <v>127</v>
      </c>
    </row>
    <row r="1951" spans="1:20" x14ac:dyDescent="0.3">
      <c r="A1951">
        <v>9925</v>
      </c>
      <c r="B1951">
        <v>1981</v>
      </c>
      <c r="C1951" t="s">
        <v>37</v>
      </c>
      <c r="D1951" t="s">
        <v>35</v>
      </c>
      <c r="E1951" s="2">
        <v>39665</v>
      </c>
      <c r="F1951">
        <v>1</v>
      </c>
      <c r="G1951">
        <v>0</v>
      </c>
      <c r="H1951" s="3">
        <v>41419</v>
      </c>
      <c r="I1951">
        <v>97</v>
      </c>
      <c r="J1951" s="10">
        <v>127</v>
      </c>
      <c r="K1951" s="10">
        <v>1</v>
      </c>
      <c r="L1951" s="10">
        <v>56</v>
      </c>
      <c r="M1951" s="10">
        <v>0</v>
      </c>
      <c r="N1951" s="10">
        <v>1</v>
      </c>
      <c r="O1951">
        <v>3</v>
      </c>
      <c r="P1951">
        <v>4</v>
      </c>
      <c r="Q1951">
        <v>2</v>
      </c>
      <c r="R1951">
        <v>3</v>
      </c>
      <c r="S1951">
        <v>7</v>
      </c>
      <c r="T1951" t="s">
        <v>127</v>
      </c>
    </row>
    <row r="1952" spans="1:20" x14ac:dyDescent="0.3">
      <c r="A1952">
        <v>9930</v>
      </c>
      <c r="B1952">
        <v>1944</v>
      </c>
      <c r="C1952" t="s">
        <v>37</v>
      </c>
      <c r="D1952" t="s">
        <v>31</v>
      </c>
      <c r="E1952" s="2">
        <v>82716</v>
      </c>
      <c r="F1952">
        <v>0</v>
      </c>
      <c r="G1952">
        <v>0</v>
      </c>
      <c r="H1952" s="3">
        <v>41583</v>
      </c>
      <c r="I1952">
        <v>8</v>
      </c>
      <c r="J1952" s="10">
        <v>606</v>
      </c>
      <c r="K1952" s="10">
        <v>148</v>
      </c>
      <c r="L1952" s="10">
        <v>228</v>
      </c>
      <c r="M1952" s="10">
        <v>15</v>
      </c>
      <c r="N1952" s="10">
        <v>148</v>
      </c>
      <c r="O1952">
        <v>1</v>
      </c>
      <c r="P1952">
        <v>6</v>
      </c>
      <c r="Q1952">
        <v>8</v>
      </c>
      <c r="R1952">
        <v>13</v>
      </c>
      <c r="S1952">
        <v>2</v>
      </c>
      <c r="T1952" t="s">
        <v>126</v>
      </c>
    </row>
    <row r="1953" spans="1:20" x14ac:dyDescent="0.3">
      <c r="A1953">
        <v>9931</v>
      </c>
      <c r="B1953">
        <v>1963</v>
      </c>
      <c r="C1953" t="s">
        <v>37</v>
      </c>
      <c r="D1953" t="s">
        <v>33</v>
      </c>
      <c r="E1953" s="2">
        <v>4023</v>
      </c>
      <c r="F1953">
        <v>1</v>
      </c>
      <c r="G1953">
        <v>1</v>
      </c>
      <c r="H1953" s="3">
        <v>41813</v>
      </c>
      <c r="I1953">
        <v>29</v>
      </c>
      <c r="J1953" s="10">
        <v>5</v>
      </c>
      <c r="K1953" s="10">
        <v>0</v>
      </c>
      <c r="L1953" s="10">
        <v>1</v>
      </c>
      <c r="M1953" s="10">
        <v>1</v>
      </c>
      <c r="N1953" s="10">
        <v>1</v>
      </c>
      <c r="O1953">
        <v>15</v>
      </c>
      <c r="P1953">
        <v>0</v>
      </c>
      <c r="Q1953">
        <v>0</v>
      </c>
      <c r="R1953">
        <v>0</v>
      </c>
      <c r="S1953">
        <v>19</v>
      </c>
      <c r="T1953" t="s">
        <v>127</v>
      </c>
    </row>
    <row r="1954" spans="1:20" x14ac:dyDescent="0.3">
      <c r="A1954">
        <v>9937</v>
      </c>
      <c r="B1954">
        <v>1979</v>
      </c>
      <c r="C1954" t="s">
        <v>28</v>
      </c>
      <c r="D1954" t="s">
        <v>31</v>
      </c>
      <c r="E1954" s="2">
        <v>70337</v>
      </c>
      <c r="F1954">
        <v>0</v>
      </c>
      <c r="G1954">
        <v>0</v>
      </c>
      <c r="H1954" s="3">
        <v>41641</v>
      </c>
      <c r="I1954">
        <v>75</v>
      </c>
      <c r="J1954" s="10">
        <v>187</v>
      </c>
      <c r="K1954" s="10">
        <v>81</v>
      </c>
      <c r="L1954" s="10">
        <v>149</v>
      </c>
      <c r="M1954" s="10">
        <v>25</v>
      </c>
      <c r="N1954" s="10">
        <v>43</v>
      </c>
      <c r="O1954">
        <v>1</v>
      </c>
      <c r="P1954">
        <v>2</v>
      </c>
      <c r="Q1954">
        <v>2</v>
      </c>
      <c r="R1954">
        <v>12</v>
      </c>
      <c r="S1954">
        <v>1</v>
      </c>
      <c r="T1954" t="s">
        <v>130</v>
      </c>
    </row>
    <row r="1955" spans="1:20" x14ac:dyDescent="0.3">
      <c r="A1955">
        <v>9938</v>
      </c>
      <c r="B1955">
        <v>1954</v>
      </c>
      <c r="C1955" t="s">
        <v>28</v>
      </c>
      <c r="D1955" t="s">
        <v>33</v>
      </c>
      <c r="E1955" s="2">
        <v>80067</v>
      </c>
      <c r="F1955">
        <v>0</v>
      </c>
      <c r="G1955">
        <v>0</v>
      </c>
      <c r="H1955" s="3">
        <v>41536</v>
      </c>
      <c r="I1955">
        <v>82</v>
      </c>
      <c r="J1955" s="10">
        <v>519</v>
      </c>
      <c r="K1955" s="10">
        <v>17</v>
      </c>
      <c r="L1955" s="10">
        <v>813</v>
      </c>
      <c r="M1955" s="10">
        <v>27</v>
      </c>
      <c r="N1955" s="10">
        <v>173</v>
      </c>
      <c r="O1955">
        <v>1</v>
      </c>
      <c r="P1955">
        <v>4</v>
      </c>
      <c r="Q1955">
        <v>6</v>
      </c>
      <c r="R1955">
        <v>6</v>
      </c>
      <c r="S1955">
        <v>2</v>
      </c>
      <c r="T1955" t="s">
        <v>128</v>
      </c>
    </row>
    <row r="1956" spans="1:20" x14ac:dyDescent="0.3">
      <c r="A1956">
        <v>9940</v>
      </c>
      <c r="B1956">
        <v>1958</v>
      </c>
      <c r="C1956" t="s">
        <v>28</v>
      </c>
      <c r="D1956" t="s">
        <v>35</v>
      </c>
      <c r="E1956" s="2">
        <v>64961</v>
      </c>
      <c r="F1956">
        <v>0</v>
      </c>
      <c r="G1956">
        <v>1</v>
      </c>
      <c r="H1956" s="3">
        <v>41266</v>
      </c>
      <c r="I1956">
        <v>97</v>
      </c>
      <c r="J1956" s="10">
        <v>382</v>
      </c>
      <c r="K1956" s="10">
        <v>114</v>
      </c>
      <c r="L1956" s="10">
        <v>276</v>
      </c>
      <c r="M1956" s="10">
        <v>75</v>
      </c>
      <c r="N1956" s="10">
        <v>124</v>
      </c>
      <c r="O1956">
        <v>2</v>
      </c>
      <c r="P1956">
        <v>6</v>
      </c>
      <c r="Q1956">
        <v>4</v>
      </c>
      <c r="R1956">
        <v>4</v>
      </c>
      <c r="S1956">
        <v>3</v>
      </c>
      <c r="T1956" t="s">
        <v>125</v>
      </c>
    </row>
    <row r="1957" spans="1:20" x14ac:dyDescent="0.3">
      <c r="A1957">
        <v>9949</v>
      </c>
      <c r="B1957">
        <v>1976</v>
      </c>
      <c r="C1957" t="s">
        <v>28</v>
      </c>
      <c r="D1957" t="s">
        <v>33</v>
      </c>
      <c r="E1957" s="2">
        <v>59809</v>
      </c>
      <c r="F1957">
        <v>0</v>
      </c>
      <c r="G1957">
        <v>2</v>
      </c>
      <c r="H1957" s="3">
        <v>41200</v>
      </c>
      <c r="I1957">
        <v>36</v>
      </c>
      <c r="J1957" s="10">
        <v>598</v>
      </c>
      <c r="K1957" s="10">
        <v>16</v>
      </c>
      <c r="L1957" s="10">
        <v>141</v>
      </c>
      <c r="M1957" s="10">
        <v>32</v>
      </c>
      <c r="N1957" s="10">
        <v>41</v>
      </c>
      <c r="O1957">
        <v>3</v>
      </c>
      <c r="P1957">
        <v>3</v>
      </c>
      <c r="Q1957">
        <v>3</v>
      </c>
      <c r="R1957">
        <v>6</v>
      </c>
      <c r="S1957">
        <v>8</v>
      </c>
      <c r="T1957" t="s">
        <v>126</v>
      </c>
    </row>
    <row r="1958" spans="1:20" x14ac:dyDescent="0.3">
      <c r="A1958">
        <v>9952</v>
      </c>
      <c r="B1958">
        <v>1947</v>
      </c>
      <c r="C1958" t="s">
        <v>41</v>
      </c>
      <c r="D1958" t="s">
        <v>35</v>
      </c>
      <c r="E1958" s="2">
        <v>78093</v>
      </c>
      <c r="F1958">
        <v>0</v>
      </c>
      <c r="G1958">
        <v>0</v>
      </c>
      <c r="H1958" s="3">
        <v>41619</v>
      </c>
      <c r="I1958">
        <v>53</v>
      </c>
      <c r="J1958" s="10">
        <v>368</v>
      </c>
      <c r="K1958" s="10">
        <v>32</v>
      </c>
      <c r="L1958" s="10">
        <v>639</v>
      </c>
      <c r="M1958" s="10">
        <v>13</v>
      </c>
      <c r="N1958" s="10">
        <v>43</v>
      </c>
      <c r="O1958">
        <v>1</v>
      </c>
      <c r="P1958">
        <v>4</v>
      </c>
      <c r="Q1958">
        <v>7</v>
      </c>
      <c r="R1958">
        <v>5</v>
      </c>
      <c r="S1958">
        <v>1</v>
      </c>
      <c r="T1958" t="s">
        <v>125</v>
      </c>
    </row>
    <row r="1959" spans="1:20" x14ac:dyDescent="0.3">
      <c r="A1959">
        <v>9955</v>
      </c>
      <c r="B1959">
        <v>1954</v>
      </c>
      <c r="C1959" t="s">
        <v>28</v>
      </c>
      <c r="D1959" t="s">
        <v>35</v>
      </c>
      <c r="E1959" s="2">
        <v>39898</v>
      </c>
      <c r="F1959">
        <v>0</v>
      </c>
      <c r="G1959">
        <v>1</v>
      </c>
      <c r="H1959" s="3">
        <v>41317</v>
      </c>
      <c r="I1959">
        <v>20</v>
      </c>
      <c r="J1959" s="10">
        <v>69</v>
      </c>
      <c r="K1959" s="10">
        <v>8</v>
      </c>
      <c r="L1959" s="10">
        <v>26</v>
      </c>
      <c r="M1959" s="10">
        <v>12</v>
      </c>
      <c r="N1959" s="10">
        <v>7</v>
      </c>
      <c r="O1959">
        <v>2</v>
      </c>
      <c r="P1959">
        <v>3</v>
      </c>
      <c r="Q1959">
        <v>0</v>
      </c>
      <c r="R1959">
        <v>4</v>
      </c>
      <c r="S1959">
        <v>7</v>
      </c>
      <c r="T1959" t="s">
        <v>127</v>
      </c>
    </row>
    <row r="1960" spans="1:20" x14ac:dyDescent="0.3">
      <c r="A1960">
        <v>9958</v>
      </c>
      <c r="B1960">
        <v>1972</v>
      </c>
      <c r="C1960" t="s">
        <v>28</v>
      </c>
      <c r="D1960" t="s">
        <v>33</v>
      </c>
      <c r="E1960" s="2">
        <v>65685</v>
      </c>
      <c r="F1960">
        <v>0</v>
      </c>
      <c r="G1960">
        <v>1</v>
      </c>
      <c r="H1960" s="3">
        <v>41727</v>
      </c>
      <c r="I1960">
        <v>54</v>
      </c>
      <c r="J1960" s="10">
        <v>642</v>
      </c>
      <c r="K1960" s="10">
        <v>14</v>
      </c>
      <c r="L1960" s="10">
        <v>49</v>
      </c>
      <c r="M1960" s="10">
        <v>0</v>
      </c>
      <c r="N1960" s="10">
        <v>7</v>
      </c>
      <c r="O1960">
        <v>1</v>
      </c>
      <c r="P1960">
        <v>9</v>
      </c>
      <c r="Q1960">
        <v>2</v>
      </c>
      <c r="R1960">
        <v>9</v>
      </c>
      <c r="S1960">
        <v>5</v>
      </c>
      <c r="T1960" t="s">
        <v>131</v>
      </c>
    </row>
    <row r="1961" spans="1:20" x14ac:dyDescent="0.3">
      <c r="A1961">
        <v>9960</v>
      </c>
      <c r="B1961">
        <v>1991</v>
      </c>
      <c r="C1961" t="s">
        <v>44</v>
      </c>
      <c r="D1961" t="s">
        <v>31</v>
      </c>
      <c r="E1961" s="2">
        <v>26868</v>
      </c>
      <c r="F1961">
        <v>1</v>
      </c>
      <c r="G1961">
        <v>0</v>
      </c>
      <c r="H1961" s="3">
        <v>41759</v>
      </c>
      <c r="I1961">
        <v>52</v>
      </c>
      <c r="J1961" s="10">
        <v>0</v>
      </c>
      <c r="K1961" s="10">
        <v>0</v>
      </c>
      <c r="L1961" s="10">
        <v>1</v>
      </c>
      <c r="M1961" s="10">
        <v>8</v>
      </c>
      <c r="N1961" s="10">
        <v>3</v>
      </c>
      <c r="O1961">
        <v>1</v>
      </c>
      <c r="P1961">
        <v>1</v>
      </c>
      <c r="Q1961">
        <v>0</v>
      </c>
      <c r="R1961">
        <v>2</v>
      </c>
      <c r="S1961">
        <v>7</v>
      </c>
      <c r="T1961" t="s">
        <v>125</v>
      </c>
    </row>
    <row r="1962" spans="1:20" x14ac:dyDescent="0.3">
      <c r="A1962">
        <v>9964</v>
      </c>
      <c r="B1962">
        <v>1979</v>
      </c>
      <c r="C1962" t="s">
        <v>28</v>
      </c>
      <c r="D1962" t="s">
        <v>31</v>
      </c>
      <c r="E1962" s="2">
        <v>61825</v>
      </c>
      <c r="F1962">
        <v>0</v>
      </c>
      <c r="G1962">
        <v>1</v>
      </c>
      <c r="H1962" s="3">
        <v>41493</v>
      </c>
      <c r="I1962">
        <v>56</v>
      </c>
      <c r="J1962" s="10">
        <v>162</v>
      </c>
      <c r="K1962" s="10">
        <v>50</v>
      </c>
      <c r="L1962" s="10">
        <v>100</v>
      </c>
      <c r="M1962" s="10">
        <v>55</v>
      </c>
      <c r="N1962" s="10">
        <v>30</v>
      </c>
      <c r="O1962">
        <v>1</v>
      </c>
      <c r="P1962">
        <v>4</v>
      </c>
      <c r="Q1962">
        <v>2</v>
      </c>
      <c r="R1962">
        <v>8</v>
      </c>
      <c r="S1962">
        <v>4</v>
      </c>
      <c r="T1962" t="s">
        <v>127</v>
      </c>
    </row>
    <row r="1963" spans="1:20" x14ac:dyDescent="0.3">
      <c r="A1963">
        <v>9967</v>
      </c>
      <c r="B1963">
        <v>1974</v>
      </c>
      <c r="C1963" t="s">
        <v>28</v>
      </c>
      <c r="D1963" t="s">
        <v>29</v>
      </c>
      <c r="E1963" s="2">
        <v>53034</v>
      </c>
      <c r="F1963">
        <v>1</v>
      </c>
      <c r="G1963">
        <v>1</v>
      </c>
      <c r="H1963" s="3">
        <v>41424</v>
      </c>
      <c r="I1963">
        <v>30</v>
      </c>
      <c r="J1963" s="10">
        <v>160</v>
      </c>
      <c r="K1963" s="10">
        <v>15</v>
      </c>
      <c r="L1963" s="10">
        <v>196</v>
      </c>
      <c r="M1963" s="10">
        <v>15</v>
      </c>
      <c r="N1963" s="10">
        <v>11</v>
      </c>
      <c r="O1963">
        <v>8</v>
      </c>
      <c r="P1963">
        <v>6</v>
      </c>
      <c r="Q1963">
        <v>1</v>
      </c>
      <c r="R1963">
        <v>7</v>
      </c>
      <c r="S1963">
        <v>8</v>
      </c>
      <c r="T1963" t="s">
        <v>130</v>
      </c>
    </row>
    <row r="1964" spans="1:20" x14ac:dyDescent="0.3">
      <c r="A1964">
        <v>9970</v>
      </c>
      <c r="B1964">
        <v>1977</v>
      </c>
      <c r="C1964" t="s">
        <v>28</v>
      </c>
      <c r="D1964" t="s">
        <v>35</v>
      </c>
      <c r="E1964" s="2">
        <v>55375</v>
      </c>
      <c r="F1964">
        <v>0</v>
      </c>
      <c r="G1964">
        <v>1</v>
      </c>
      <c r="H1964" s="3">
        <v>41564</v>
      </c>
      <c r="I1964">
        <v>3</v>
      </c>
      <c r="J1964" s="10">
        <v>42</v>
      </c>
      <c r="K1964" s="10">
        <v>11</v>
      </c>
      <c r="L1964" s="10">
        <v>57</v>
      </c>
      <c r="M1964" s="10">
        <v>10</v>
      </c>
      <c r="N1964" s="10">
        <v>28</v>
      </c>
      <c r="O1964">
        <v>1</v>
      </c>
      <c r="P1964">
        <v>1</v>
      </c>
      <c r="Q1964">
        <v>1</v>
      </c>
      <c r="R1964">
        <v>6</v>
      </c>
      <c r="S1964">
        <v>2</v>
      </c>
      <c r="T1964" t="s">
        <v>126</v>
      </c>
    </row>
    <row r="1965" spans="1:20" x14ac:dyDescent="0.3">
      <c r="A1965">
        <v>9971</v>
      </c>
      <c r="B1965">
        <v>1964</v>
      </c>
      <c r="C1965" t="s">
        <v>37</v>
      </c>
      <c r="D1965" t="s">
        <v>33</v>
      </c>
      <c r="E1965" s="2">
        <v>65526</v>
      </c>
      <c r="F1965">
        <v>0</v>
      </c>
      <c r="G1965">
        <v>1</v>
      </c>
      <c r="H1965" s="3">
        <v>41740</v>
      </c>
      <c r="I1965">
        <v>22</v>
      </c>
      <c r="J1965" s="10">
        <v>397</v>
      </c>
      <c r="K1965" s="10">
        <v>19</v>
      </c>
      <c r="L1965" s="10">
        <v>69</v>
      </c>
      <c r="M1965" s="10">
        <v>12</v>
      </c>
      <c r="N1965" s="10">
        <v>0</v>
      </c>
      <c r="O1965">
        <v>1</v>
      </c>
      <c r="P1965">
        <v>4</v>
      </c>
      <c r="Q1965">
        <v>4</v>
      </c>
      <c r="R1965">
        <v>8</v>
      </c>
      <c r="S1965">
        <v>2</v>
      </c>
      <c r="T1965" t="s">
        <v>125</v>
      </c>
    </row>
    <row r="1966" spans="1:20" x14ac:dyDescent="0.3">
      <c r="A1966">
        <v>9972</v>
      </c>
      <c r="B1966">
        <v>1955</v>
      </c>
      <c r="C1966" t="s">
        <v>37</v>
      </c>
      <c r="D1966" t="s">
        <v>35</v>
      </c>
      <c r="E1966" s="2">
        <v>46015</v>
      </c>
      <c r="F1966">
        <v>1</v>
      </c>
      <c r="G1966">
        <v>1</v>
      </c>
      <c r="H1966" s="3">
        <v>41742</v>
      </c>
      <c r="I1966">
        <v>25</v>
      </c>
      <c r="J1966" s="10">
        <v>38</v>
      </c>
      <c r="K1966" s="10">
        <v>0</v>
      </c>
      <c r="L1966" s="10">
        <v>2</v>
      </c>
      <c r="M1966" s="10">
        <v>0</v>
      </c>
      <c r="N1966" s="10">
        <v>0</v>
      </c>
      <c r="O1966">
        <v>1</v>
      </c>
      <c r="P1966">
        <v>1</v>
      </c>
      <c r="Q1966">
        <v>0</v>
      </c>
      <c r="R1966">
        <v>3</v>
      </c>
      <c r="S1966">
        <v>7</v>
      </c>
      <c r="T1966" t="s">
        <v>125</v>
      </c>
    </row>
    <row r="1967" spans="1:20" x14ac:dyDescent="0.3">
      <c r="A1967">
        <v>9973</v>
      </c>
      <c r="B1967">
        <v>1963</v>
      </c>
      <c r="C1967" t="s">
        <v>28</v>
      </c>
      <c r="D1967" t="s">
        <v>33</v>
      </c>
      <c r="E1967" s="2">
        <v>50437</v>
      </c>
      <c r="F1967">
        <v>0</v>
      </c>
      <c r="G1967">
        <v>2</v>
      </c>
      <c r="H1967" s="3">
        <v>41199</v>
      </c>
      <c r="I1967">
        <v>28</v>
      </c>
      <c r="J1967" s="10">
        <v>370</v>
      </c>
      <c r="K1967" s="10">
        <v>9</v>
      </c>
      <c r="L1967" s="10">
        <v>92</v>
      </c>
      <c r="M1967" s="10">
        <v>6</v>
      </c>
      <c r="N1967" s="10">
        <v>9</v>
      </c>
      <c r="O1967">
        <v>3</v>
      </c>
      <c r="P1967">
        <v>7</v>
      </c>
      <c r="Q1967">
        <v>1</v>
      </c>
      <c r="R1967">
        <v>8</v>
      </c>
      <c r="S1967">
        <v>7</v>
      </c>
      <c r="T1967" t="s">
        <v>127</v>
      </c>
    </row>
    <row r="1968" spans="1:20" x14ac:dyDescent="0.3">
      <c r="A1968">
        <v>9974</v>
      </c>
      <c r="B1968">
        <v>1974</v>
      </c>
      <c r="C1968" t="s">
        <v>28</v>
      </c>
      <c r="D1968" t="s">
        <v>33</v>
      </c>
      <c r="E1968" s="2">
        <v>30631</v>
      </c>
      <c r="F1968">
        <v>1</v>
      </c>
      <c r="G1968">
        <v>0</v>
      </c>
      <c r="H1968" s="3">
        <v>41467</v>
      </c>
      <c r="I1968">
        <v>75</v>
      </c>
      <c r="J1968" s="10">
        <v>15</v>
      </c>
      <c r="K1968" s="10">
        <v>6</v>
      </c>
      <c r="L1968" s="10">
        <v>20</v>
      </c>
      <c r="M1968" s="10">
        <v>4</v>
      </c>
      <c r="N1968" s="10">
        <v>5</v>
      </c>
      <c r="O1968">
        <v>1</v>
      </c>
      <c r="P1968">
        <v>3</v>
      </c>
      <c r="Q1968">
        <v>1</v>
      </c>
      <c r="R1968">
        <v>2</v>
      </c>
      <c r="S1968">
        <v>7</v>
      </c>
      <c r="T1968" t="s">
        <v>125</v>
      </c>
    </row>
    <row r="1969" spans="1:20" x14ac:dyDescent="0.3">
      <c r="A1969">
        <v>9977</v>
      </c>
      <c r="B1969">
        <v>1973</v>
      </c>
      <c r="C1969" t="s">
        <v>28</v>
      </c>
      <c r="D1969" t="s">
        <v>29</v>
      </c>
      <c r="E1969" s="2">
        <v>78901</v>
      </c>
      <c r="F1969">
        <v>0</v>
      </c>
      <c r="G1969">
        <v>1</v>
      </c>
      <c r="H1969" s="3">
        <v>41534</v>
      </c>
      <c r="I1969">
        <v>99</v>
      </c>
      <c r="J1969" s="10">
        <v>321</v>
      </c>
      <c r="K1969" s="10">
        <v>11</v>
      </c>
      <c r="L1969" s="10">
        <v>309</v>
      </c>
      <c r="M1969" s="10">
        <v>33</v>
      </c>
      <c r="N1969" s="10">
        <v>26</v>
      </c>
      <c r="O1969">
        <v>3</v>
      </c>
      <c r="P1969">
        <v>9</v>
      </c>
      <c r="Q1969">
        <v>3</v>
      </c>
      <c r="R1969">
        <v>5</v>
      </c>
      <c r="S1969">
        <v>4</v>
      </c>
      <c r="T1969" t="s">
        <v>130</v>
      </c>
    </row>
    <row r="1970" spans="1:20" x14ac:dyDescent="0.3">
      <c r="A1970">
        <v>9984</v>
      </c>
      <c r="B1970">
        <v>1981</v>
      </c>
      <c r="C1970" t="s">
        <v>133</v>
      </c>
      <c r="D1970" t="s">
        <v>33</v>
      </c>
      <c r="E1970" s="2">
        <v>56337</v>
      </c>
      <c r="F1970">
        <v>1</v>
      </c>
      <c r="G1970">
        <v>1</v>
      </c>
      <c r="H1970" s="3">
        <v>41360</v>
      </c>
      <c r="I1970">
        <v>25</v>
      </c>
      <c r="J1970" s="10">
        <v>349</v>
      </c>
      <c r="K1970" s="10">
        <v>16</v>
      </c>
      <c r="L1970" s="10">
        <v>144</v>
      </c>
      <c r="M1970" s="10">
        <v>28</v>
      </c>
      <c r="N1970" s="10">
        <v>5</v>
      </c>
      <c r="O1970">
        <v>5</v>
      </c>
      <c r="P1970">
        <v>8</v>
      </c>
      <c r="Q1970">
        <v>5</v>
      </c>
      <c r="R1970">
        <v>4</v>
      </c>
      <c r="S1970">
        <v>8</v>
      </c>
      <c r="T1970" t="s">
        <v>127</v>
      </c>
    </row>
    <row r="1971" spans="1:20" x14ac:dyDescent="0.3">
      <c r="A1971">
        <v>9986</v>
      </c>
      <c r="B1971">
        <v>1982</v>
      </c>
      <c r="C1971" t="s">
        <v>28</v>
      </c>
      <c r="D1971" t="s">
        <v>35</v>
      </c>
      <c r="E1971" s="2">
        <v>19444</v>
      </c>
      <c r="F1971">
        <v>1</v>
      </c>
      <c r="G1971">
        <v>0</v>
      </c>
      <c r="H1971" s="3">
        <v>41692</v>
      </c>
      <c r="I1971">
        <v>8</v>
      </c>
      <c r="J1971" s="10">
        <v>16</v>
      </c>
      <c r="K1971" s="10">
        <v>0</v>
      </c>
      <c r="L1971" s="10">
        <v>23</v>
      </c>
      <c r="M1971" s="10">
        <v>3</v>
      </c>
      <c r="N1971" s="10">
        <v>2</v>
      </c>
      <c r="O1971">
        <v>3</v>
      </c>
      <c r="P1971">
        <v>4</v>
      </c>
      <c r="Q1971">
        <v>1</v>
      </c>
      <c r="R1971">
        <v>2</v>
      </c>
      <c r="S1971">
        <v>7</v>
      </c>
      <c r="T1971" t="s">
        <v>125</v>
      </c>
    </row>
    <row r="1972" spans="1:20" x14ac:dyDescent="0.3">
      <c r="A1972">
        <v>9988</v>
      </c>
      <c r="B1972">
        <v>1976</v>
      </c>
      <c r="C1972" t="s">
        <v>41</v>
      </c>
      <c r="D1972" t="s">
        <v>31</v>
      </c>
      <c r="E1972" s="2">
        <v>70379</v>
      </c>
      <c r="F1972">
        <v>0</v>
      </c>
      <c r="G1972">
        <v>1</v>
      </c>
      <c r="H1972" s="3">
        <v>41336</v>
      </c>
      <c r="I1972">
        <v>84</v>
      </c>
      <c r="J1972" s="10">
        <v>553</v>
      </c>
      <c r="K1972" s="10">
        <v>25</v>
      </c>
      <c r="L1972" s="10">
        <v>142</v>
      </c>
      <c r="M1972" s="10">
        <v>65</v>
      </c>
      <c r="N1972" s="10">
        <v>67</v>
      </c>
      <c r="O1972">
        <v>3</v>
      </c>
      <c r="P1972">
        <v>6</v>
      </c>
      <c r="Q1972">
        <v>3</v>
      </c>
      <c r="R1972">
        <v>13</v>
      </c>
      <c r="S1972">
        <v>4</v>
      </c>
      <c r="T1972" t="s">
        <v>126</v>
      </c>
    </row>
    <row r="1973" spans="1:20" x14ac:dyDescent="0.3">
      <c r="A1973">
        <v>9999</v>
      </c>
      <c r="B1973">
        <v>1965</v>
      </c>
      <c r="C1973" t="s">
        <v>28</v>
      </c>
      <c r="D1973" t="s">
        <v>35</v>
      </c>
      <c r="E1973" s="2">
        <v>75276</v>
      </c>
      <c r="F1973">
        <v>0</v>
      </c>
      <c r="G1973">
        <v>0</v>
      </c>
      <c r="H1973" s="3">
        <v>41179</v>
      </c>
      <c r="I1973">
        <v>2</v>
      </c>
      <c r="J1973" s="10">
        <v>610</v>
      </c>
      <c r="K1973" s="10">
        <v>105</v>
      </c>
      <c r="L1973" s="10">
        <v>125</v>
      </c>
      <c r="M1973" s="10">
        <v>137</v>
      </c>
      <c r="N1973" s="10">
        <v>42</v>
      </c>
      <c r="O1973">
        <v>1</v>
      </c>
      <c r="P1973">
        <v>9</v>
      </c>
      <c r="Q1973">
        <v>4</v>
      </c>
      <c r="R1973">
        <v>9</v>
      </c>
      <c r="S1973">
        <v>5</v>
      </c>
      <c r="T1973" t="s">
        <v>127</v>
      </c>
    </row>
    <row r="1974" spans="1:20" x14ac:dyDescent="0.3">
      <c r="A1974">
        <v>10001</v>
      </c>
      <c r="B1974">
        <v>1985</v>
      </c>
      <c r="C1974" t="s">
        <v>133</v>
      </c>
      <c r="D1974" t="s">
        <v>35</v>
      </c>
      <c r="E1974" s="2">
        <v>7500</v>
      </c>
      <c r="F1974">
        <v>1</v>
      </c>
      <c r="G1974">
        <v>0</v>
      </c>
      <c r="H1974" s="3">
        <v>41122</v>
      </c>
      <c r="I1974">
        <v>98</v>
      </c>
      <c r="J1974" s="10">
        <v>5</v>
      </c>
      <c r="K1974" s="10">
        <v>17</v>
      </c>
      <c r="L1974" s="10">
        <v>17</v>
      </c>
      <c r="M1974" s="10">
        <v>13</v>
      </c>
      <c r="N1974" s="10">
        <v>14</v>
      </c>
      <c r="O1974">
        <v>4</v>
      </c>
      <c r="P1974">
        <v>2</v>
      </c>
      <c r="Q1974">
        <v>1</v>
      </c>
      <c r="R1974">
        <v>3</v>
      </c>
      <c r="S1974">
        <v>9</v>
      </c>
      <c r="T1974" t="s">
        <v>127</v>
      </c>
    </row>
    <row r="1975" spans="1:20" x14ac:dyDescent="0.3">
      <c r="A1975">
        <v>10010</v>
      </c>
      <c r="B1975">
        <v>1953</v>
      </c>
      <c r="C1975" t="s">
        <v>37</v>
      </c>
      <c r="D1975" t="s">
        <v>29</v>
      </c>
      <c r="E1975" s="2">
        <v>36957</v>
      </c>
      <c r="F1975">
        <v>1</v>
      </c>
      <c r="G1975">
        <v>1</v>
      </c>
      <c r="H1975" s="3">
        <v>41158</v>
      </c>
      <c r="I1975">
        <v>43</v>
      </c>
      <c r="J1975" s="10">
        <v>100</v>
      </c>
      <c r="K1975" s="10">
        <v>2</v>
      </c>
      <c r="L1975" s="10">
        <v>16</v>
      </c>
      <c r="M1975" s="10">
        <v>2</v>
      </c>
      <c r="N1975" s="10">
        <v>1</v>
      </c>
      <c r="O1975">
        <v>4</v>
      </c>
      <c r="P1975">
        <v>3</v>
      </c>
      <c r="Q1975">
        <v>2</v>
      </c>
      <c r="R1975">
        <v>2</v>
      </c>
      <c r="S1975">
        <v>9</v>
      </c>
      <c r="T1975" t="s">
        <v>131</v>
      </c>
    </row>
    <row r="1976" spans="1:20" x14ac:dyDescent="0.3">
      <c r="A1976">
        <v>10022</v>
      </c>
      <c r="B1976">
        <v>1973</v>
      </c>
      <c r="C1976" t="s">
        <v>37</v>
      </c>
      <c r="D1976" t="s">
        <v>31</v>
      </c>
      <c r="E1976" s="2">
        <v>54466</v>
      </c>
      <c r="F1976">
        <v>1</v>
      </c>
      <c r="G1976">
        <v>1</v>
      </c>
      <c r="H1976" s="3">
        <v>41679</v>
      </c>
      <c r="I1976">
        <v>78</v>
      </c>
      <c r="J1976" s="10">
        <v>12</v>
      </c>
      <c r="K1976" s="10">
        <v>0</v>
      </c>
      <c r="L1976" s="10">
        <v>4</v>
      </c>
      <c r="M1976" s="10">
        <v>0</v>
      </c>
      <c r="N1976" s="10">
        <v>0</v>
      </c>
      <c r="O1976">
        <v>1</v>
      </c>
      <c r="P1976">
        <v>1</v>
      </c>
      <c r="Q1976">
        <v>0</v>
      </c>
      <c r="R1976">
        <v>2</v>
      </c>
      <c r="S1976">
        <v>5</v>
      </c>
      <c r="T1976" t="s">
        <v>127</v>
      </c>
    </row>
    <row r="1977" spans="1:20" x14ac:dyDescent="0.3">
      <c r="A1977">
        <v>10031</v>
      </c>
      <c r="B1977">
        <v>1976</v>
      </c>
      <c r="C1977" t="s">
        <v>37</v>
      </c>
      <c r="D1977" t="s">
        <v>33</v>
      </c>
      <c r="E1977" s="2">
        <v>16927</v>
      </c>
      <c r="F1977">
        <v>1</v>
      </c>
      <c r="G1977">
        <v>1</v>
      </c>
      <c r="H1977" s="3">
        <v>41315</v>
      </c>
      <c r="I1977">
        <v>50</v>
      </c>
      <c r="J1977" s="10">
        <v>20</v>
      </c>
      <c r="K1977" s="10">
        <v>2</v>
      </c>
      <c r="L1977" s="10">
        <v>23</v>
      </c>
      <c r="M1977" s="10">
        <v>3</v>
      </c>
      <c r="N1977" s="10">
        <v>1</v>
      </c>
      <c r="O1977">
        <v>5</v>
      </c>
      <c r="P1977">
        <v>3</v>
      </c>
      <c r="Q1977">
        <v>0</v>
      </c>
      <c r="R1977">
        <v>4</v>
      </c>
      <c r="S1977">
        <v>8</v>
      </c>
      <c r="T1977" t="s">
        <v>125</v>
      </c>
    </row>
    <row r="1978" spans="1:20" x14ac:dyDescent="0.3">
      <c r="A1978">
        <v>10032</v>
      </c>
      <c r="B1978">
        <v>1976</v>
      </c>
      <c r="C1978" t="s">
        <v>28</v>
      </c>
      <c r="D1978" t="s">
        <v>29</v>
      </c>
      <c r="E1978" s="2">
        <v>12571</v>
      </c>
      <c r="F1978">
        <v>1</v>
      </c>
      <c r="G1978">
        <v>0</v>
      </c>
      <c r="H1978" s="3">
        <v>41657</v>
      </c>
      <c r="I1978">
        <v>86</v>
      </c>
      <c r="J1978" s="10">
        <v>3</v>
      </c>
      <c r="K1978" s="10">
        <v>5</v>
      </c>
      <c r="L1978" s="10">
        <v>14</v>
      </c>
      <c r="M1978" s="10">
        <v>2</v>
      </c>
      <c r="N1978" s="10">
        <v>12</v>
      </c>
      <c r="O1978">
        <v>4</v>
      </c>
      <c r="P1978">
        <v>3</v>
      </c>
      <c r="Q1978">
        <v>1</v>
      </c>
      <c r="R1978">
        <v>3</v>
      </c>
      <c r="S1978">
        <v>6</v>
      </c>
      <c r="T1978" t="s">
        <v>125</v>
      </c>
    </row>
    <row r="1979" spans="1:20" x14ac:dyDescent="0.3">
      <c r="A1979">
        <v>10033</v>
      </c>
      <c r="B1979">
        <v>1973</v>
      </c>
      <c r="C1979" t="s">
        <v>133</v>
      </c>
      <c r="D1979" t="s">
        <v>29</v>
      </c>
      <c r="E1979" s="2">
        <v>31163</v>
      </c>
      <c r="F1979">
        <v>1</v>
      </c>
      <c r="G1979">
        <v>0</v>
      </c>
      <c r="H1979" s="3">
        <v>41683</v>
      </c>
      <c r="I1979">
        <v>54</v>
      </c>
      <c r="J1979" s="10">
        <v>2</v>
      </c>
      <c r="K1979" s="10">
        <v>3</v>
      </c>
      <c r="L1979" s="10">
        <v>10</v>
      </c>
      <c r="M1979" s="10">
        <v>11</v>
      </c>
      <c r="N1979" s="10">
        <v>2</v>
      </c>
      <c r="O1979">
        <v>1</v>
      </c>
      <c r="P1979">
        <v>1</v>
      </c>
      <c r="Q1979">
        <v>0</v>
      </c>
      <c r="R1979">
        <v>3</v>
      </c>
      <c r="S1979">
        <v>6</v>
      </c>
      <c r="T1979" t="s">
        <v>129</v>
      </c>
    </row>
    <row r="1980" spans="1:20" x14ac:dyDescent="0.3">
      <c r="A1980">
        <v>10037</v>
      </c>
      <c r="B1980">
        <v>1993</v>
      </c>
      <c r="C1980" t="s">
        <v>28</v>
      </c>
      <c r="D1980" t="s">
        <v>31</v>
      </c>
      <c r="E1980" s="2">
        <v>74293</v>
      </c>
      <c r="F1980">
        <v>0</v>
      </c>
      <c r="G1980">
        <v>0</v>
      </c>
      <c r="H1980" s="3">
        <v>41763</v>
      </c>
      <c r="I1980">
        <v>66</v>
      </c>
      <c r="J1980" s="10">
        <v>375</v>
      </c>
      <c r="K1980" s="10">
        <v>152</v>
      </c>
      <c r="L1980" s="10">
        <v>335</v>
      </c>
      <c r="M1980" s="10">
        <v>93</v>
      </c>
      <c r="N1980" s="10">
        <v>91</v>
      </c>
      <c r="O1980">
        <v>1</v>
      </c>
      <c r="P1980">
        <v>5</v>
      </c>
      <c r="Q1980">
        <v>4</v>
      </c>
      <c r="R1980">
        <v>6</v>
      </c>
      <c r="S1980">
        <v>2</v>
      </c>
      <c r="T1980" t="s">
        <v>125</v>
      </c>
    </row>
    <row r="1981" spans="1:20" x14ac:dyDescent="0.3">
      <c r="A1981">
        <v>10057</v>
      </c>
      <c r="B1981">
        <v>1951</v>
      </c>
      <c r="C1981" t="s">
        <v>28</v>
      </c>
      <c r="D1981" t="s">
        <v>31</v>
      </c>
      <c r="E1981" s="2">
        <v>72282</v>
      </c>
      <c r="F1981">
        <v>0</v>
      </c>
      <c r="G1981">
        <v>0</v>
      </c>
      <c r="H1981" s="3">
        <v>41474</v>
      </c>
      <c r="I1981">
        <v>70</v>
      </c>
      <c r="J1981" s="10">
        <v>503</v>
      </c>
      <c r="K1981" s="10">
        <v>27</v>
      </c>
      <c r="L1981" s="10">
        <v>419</v>
      </c>
      <c r="M1981" s="10">
        <v>90</v>
      </c>
      <c r="N1981" s="10">
        <v>139</v>
      </c>
      <c r="O1981">
        <v>1</v>
      </c>
      <c r="P1981">
        <v>5</v>
      </c>
      <c r="Q1981">
        <v>7</v>
      </c>
      <c r="R1981">
        <v>9</v>
      </c>
      <c r="S1981">
        <v>7</v>
      </c>
      <c r="T1981" t="s">
        <v>127</v>
      </c>
    </row>
    <row r="1982" spans="1:20" x14ac:dyDescent="0.3">
      <c r="A1982">
        <v>10061</v>
      </c>
      <c r="B1982">
        <v>1950</v>
      </c>
      <c r="C1982" t="s">
        <v>28</v>
      </c>
      <c r="D1982" t="s">
        <v>33</v>
      </c>
      <c r="E1982" s="2">
        <v>59462</v>
      </c>
      <c r="F1982">
        <v>0</v>
      </c>
      <c r="G1982">
        <v>1</v>
      </c>
      <c r="H1982" s="3">
        <v>41279</v>
      </c>
      <c r="I1982">
        <v>29</v>
      </c>
      <c r="J1982" s="10">
        <v>724</v>
      </c>
      <c r="K1982" s="10">
        <v>17</v>
      </c>
      <c r="L1982" s="10">
        <v>143</v>
      </c>
      <c r="M1982" s="10">
        <v>0</v>
      </c>
      <c r="N1982" s="10">
        <v>8</v>
      </c>
      <c r="O1982">
        <v>2</v>
      </c>
      <c r="P1982">
        <v>9</v>
      </c>
      <c r="Q1982">
        <v>2</v>
      </c>
      <c r="R1982">
        <v>12</v>
      </c>
      <c r="S1982">
        <v>7</v>
      </c>
      <c r="T1982" t="s">
        <v>130</v>
      </c>
    </row>
    <row r="1983" spans="1:20" x14ac:dyDescent="0.3">
      <c r="A1983">
        <v>10065</v>
      </c>
      <c r="B1983">
        <v>1970</v>
      </c>
      <c r="C1983" t="s">
        <v>133</v>
      </c>
      <c r="D1983" t="s">
        <v>33</v>
      </c>
      <c r="E1983" s="2">
        <v>15315</v>
      </c>
      <c r="F1983">
        <v>0</v>
      </c>
      <c r="G1983">
        <v>0</v>
      </c>
      <c r="H1983" s="3">
        <v>41489</v>
      </c>
      <c r="I1983">
        <v>27</v>
      </c>
      <c r="J1983" s="10">
        <v>7</v>
      </c>
      <c r="K1983" s="10">
        <v>4</v>
      </c>
      <c r="L1983" s="10">
        <v>13</v>
      </c>
      <c r="M1983" s="10">
        <v>15</v>
      </c>
      <c r="N1983" s="10">
        <v>8</v>
      </c>
      <c r="O1983">
        <v>2</v>
      </c>
      <c r="P1983">
        <v>2</v>
      </c>
      <c r="Q1983">
        <v>0</v>
      </c>
      <c r="R1983">
        <v>4</v>
      </c>
      <c r="S1983">
        <v>5</v>
      </c>
      <c r="T1983" t="s">
        <v>127</v>
      </c>
    </row>
    <row r="1984" spans="1:20" x14ac:dyDescent="0.3">
      <c r="A1984">
        <v>10067</v>
      </c>
      <c r="B1984">
        <v>1976</v>
      </c>
      <c r="C1984" t="s">
        <v>133</v>
      </c>
      <c r="D1984" t="s">
        <v>35</v>
      </c>
      <c r="E1984" s="2">
        <v>25176</v>
      </c>
      <c r="F1984">
        <v>1</v>
      </c>
      <c r="G1984">
        <v>1</v>
      </c>
      <c r="H1984" s="3">
        <v>41496</v>
      </c>
      <c r="I1984">
        <v>79</v>
      </c>
      <c r="J1984" s="10">
        <v>4</v>
      </c>
      <c r="K1984" s="10">
        <v>0</v>
      </c>
      <c r="L1984" s="10">
        <v>4</v>
      </c>
      <c r="M1984" s="10">
        <v>0</v>
      </c>
      <c r="N1984" s="10">
        <v>0</v>
      </c>
      <c r="O1984">
        <v>1</v>
      </c>
      <c r="P1984">
        <v>1</v>
      </c>
      <c r="Q1984">
        <v>0</v>
      </c>
      <c r="R1984">
        <v>2</v>
      </c>
      <c r="S1984">
        <v>7</v>
      </c>
      <c r="T1984" t="s">
        <v>129</v>
      </c>
    </row>
    <row r="1985" spans="1:20" x14ac:dyDescent="0.3">
      <c r="A1985">
        <v>10069</v>
      </c>
      <c r="B1985">
        <v>1988</v>
      </c>
      <c r="C1985" t="s">
        <v>44</v>
      </c>
      <c r="D1985" t="s">
        <v>35</v>
      </c>
      <c r="E1985" s="2">
        <v>13724</v>
      </c>
      <c r="F1985">
        <v>1</v>
      </c>
      <c r="G1985">
        <v>0</v>
      </c>
      <c r="H1985" s="3">
        <v>41152</v>
      </c>
      <c r="I1985">
        <v>43</v>
      </c>
      <c r="J1985" s="10">
        <v>2</v>
      </c>
      <c r="K1985" s="10">
        <v>7</v>
      </c>
      <c r="L1985" s="10">
        <v>5</v>
      </c>
      <c r="M1985" s="10">
        <v>2</v>
      </c>
      <c r="N1985" s="10">
        <v>15</v>
      </c>
      <c r="O1985">
        <v>1</v>
      </c>
      <c r="P1985">
        <v>2</v>
      </c>
      <c r="Q1985">
        <v>0</v>
      </c>
      <c r="R1985">
        <v>2</v>
      </c>
      <c r="S1985">
        <v>9</v>
      </c>
      <c r="T1985" t="s">
        <v>125</v>
      </c>
    </row>
    <row r="1986" spans="1:20" x14ac:dyDescent="0.3">
      <c r="A1986">
        <v>10084</v>
      </c>
      <c r="B1986">
        <v>1972</v>
      </c>
      <c r="C1986" t="s">
        <v>28</v>
      </c>
      <c r="D1986" t="s">
        <v>33</v>
      </c>
      <c r="E1986" s="2">
        <v>24434</v>
      </c>
      <c r="F1986">
        <v>2</v>
      </c>
      <c r="G1986">
        <v>0</v>
      </c>
      <c r="H1986" s="3">
        <v>41777</v>
      </c>
      <c r="I1986">
        <v>9</v>
      </c>
      <c r="J1986" s="10">
        <v>3</v>
      </c>
      <c r="K1986" s="10">
        <v>2</v>
      </c>
      <c r="L1986" s="10">
        <v>8</v>
      </c>
      <c r="M1986" s="10">
        <v>20</v>
      </c>
      <c r="N1986" s="10">
        <v>0</v>
      </c>
      <c r="O1986">
        <v>2</v>
      </c>
      <c r="P1986">
        <v>2</v>
      </c>
      <c r="Q1986">
        <v>1</v>
      </c>
      <c r="R1986">
        <v>2</v>
      </c>
      <c r="S1986">
        <v>7</v>
      </c>
      <c r="T1986" t="s">
        <v>128</v>
      </c>
    </row>
    <row r="1987" spans="1:20" x14ac:dyDescent="0.3">
      <c r="A1987">
        <v>10089</v>
      </c>
      <c r="B1987">
        <v>1974</v>
      </c>
      <c r="C1987" t="s">
        <v>28</v>
      </c>
      <c r="D1987" t="s">
        <v>29</v>
      </c>
      <c r="E1987" s="2">
        <v>102692</v>
      </c>
      <c r="F1987">
        <v>0</v>
      </c>
      <c r="G1987">
        <v>0</v>
      </c>
      <c r="H1987" s="3">
        <v>41369</v>
      </c>
      <c r="I1987">
        <v>5</v>
      </c>
      <c r="J1987" s="10">
        <v>168</v>
      </c>
      <c r="K1987" s="10">
        <v>148</v>
      </c>
      <c r="L1987" s="10">
        <v>444</v>
      </c>
      <c r="M1987" s="10">
        <v>32</v>
      </c>
      <c r="N1987" s="10">
        <v>172</v>
      </c>
      <c r="O1987">
        <v>1</v>
      </c>
      <c r="P1987">
        <v>6</v>
      </c>
      <c r="Q1987">
        <v>9</v>
      </c>
      <c r="R1987">
        <v>13</v>
      </c>
      <c r="S1987">
        <v>2</v>
      </c>
      <c r="T1987" t="s">
        <v>125</v>
      </c>
    </row>
    <row r="1988" spans="1:20" x14ac:dyDescent="0.3">
      <c r="A1988">
        <v>10091</v>
      </c>
      <c r="B1988">
        <v>1956</v>
      </c>
      <c r="C1988" t="s">
        <v>28</v>
      </c>
      <c r="D1988" t="s">
        <v>31</v>
      </c>
      <c r="E1988" s="2">
        <v>60230</v>
      </c>
      <c r="F1988">
        <v>0</v>
      </c>
      <c r="G1988">
        <v>1</v>
      </c>
      <c r="H1988" s="3">
        <v>41414</v>
      </c>
      <c r="I1988">
        <v>78</v>
      </c>
      <c r="J1988" s="10">
        <v>520</v>
      </c>
      <c r="K1988" s="10">
        <v>20</v>
      </c>
      <c r="L1988" s="10">
        <v>367</v>
      </c>
      <c r="M1988" s="10">
        <v>39</v>
      </c>
      <c r="N1988" s="10">
        <v>81</v>
      </c>
      <c r="O1988">
        <v>2</v>
      </c>
      <c r="P1988">
        <v>6</v>
      </c>
      <c r="Q1988">
        <v>3</v>
      </c>
      <c r="R1988">
        <v>6</v>
      </c>
      <c r="S1988">
        <v>5</v>
      </c>
      <c r="T1988" t="s">
        <v>127</v>
      </c>
    </row>
    <row r="1989" spans="1:20" x14ac:dyDescent="0.3">
      <c r="A1989">
        <v>10092</v>
      </c>
      <c r="B1989">
        <v>1954</v>
      </c>
      <c r="C1989" t="s">
        <v>28</v>
      </c>
      <c r="D1989" t="s">
        <v>29</v>
      </c>
      <c r="E1989" s="2">
        <v>70044</v>
      </c>
      <c r="F1989">
        <v>0</v>
      </c>
      <c r="G1989">
        <v>1</v>
      </c>
      <c r="H1989" s="3">
        <v>41323</v>
      </c>
      <c r="I1989">
        <v>46</v>
      </c>
      <c r="J1989" s="10">
        <v>1073</v>
      </c>
      <c r="K1989" s="10">
        <v>0</v>
      </c>
      <c r="L1989" s="10">
        <v>250</v>
      </c>
      <c r="M1989" s="10">
        <v>153</v>
      </c>
      <c r="N1989" s="10">
        <v>14</v>
      </c>
      <c r="O1989">
        <v>4</v>
      </c>
      <c r="P1989">
        <v>7</v>
      </c>
      <c r="Q1989">
        <v>10</v>
      </c>
      <c r="R1989">
        <v>5</v>
      </c>
      <c r="S1989">
        <v>5</v>
      </c>
      <c r="T1989" t="s">
        <v>127</v>
      </c>
    </row>
    <row r="1990" spans="1:20" x14ac:dyDescent="0.3">
      <c r="A1990">
        <v>10095</v>
      </c>
      <c r="B1990">
        <v>1975</v>
      </c>
      <c r="C1990" t="s">
        <v>37</v>
      </c>
      <c r="D1990" t="s">
        <v>29</v>
      </c>
      <c r="E1990" s="2">
        <v>74165</v>
      </c>
      <c r="F1990">
        <v>0</v>
      </c>
      <c r="G1990">
        <v>0</v>
      </c>
      <c r="H1990" s="3">
        <v>41395</v>
      </c>
      <c r="I1990">
        <v>9</v>
      </c>
      <c r="J1990" s="10">
        <v>1001</v>
      </c>
      <c r="K1990" s="10">
        <v>12</v>
      </c>
      <c r="L1990" s="10">
        <v>240</v>
      </c>
      <c r="M1990" s="10">
        <v>16</v>
      </c>
      <c r="N1990" s="10">
        <v>12</v>
      </c>
      <c r="O1990">
        <v>1</v>
      </c>
      <c r="P1990">
        <v>5</v>
      </c>
      <c r="Q1990">
        <v>4</v>
      </c>
      <c r="R1990">
        <v>10</v>
      </c>
      <c r="S1990">
        <v>2</v>
      </c>
      <c r="T1990" t="s">
        <v>126</v>
      </c>
    </row>
    <row r="1991" spans="1:20" x14ac:dyDescent="0.3">
      <c r="A1991">
        <v>10099</v>
      </c>
      <c r="B1991">
        <v>1984</v>
      </c>
      <c r="C1991" t="s">
        <v>28</v>
      </c>
      <c r="D1991" t="s">
        <v>33</v>
      </c>
      <c r="E1991" s="2">
        <v>55434</v>
      </c>
      <c r="F1991">
        <v>1</v>
      </c>
      <c r="G1991">
        <v>0</v>
      </c>
      <c r="H1991" s="3">
        <v>41552</v>
      </c>
      <c r="I1991">
        <v>21</v>
      </c>
      <c r="J1991" s="10">
        <v>238</v>
      </c>
      <c r="K1991" s="10">
        <v>115</v>
      </c>
      <c r="L1991" s="10">
        <v>215</v>
      </c>
      <c r="M1991" s="10">
        <v>169</v>
      </c>
      <c r="N1991" s="10">
        <v>69</v>
      </c>
      <c r="O1991">
        <v>3</v>
      </c>
      <c r="P1991">
        <v>5</v>
      </c>
      <c r="Q1991">
        <v>3</v>
      </c>
      <c r="R1991">
        <v>13</v>
      </c>
      <c r="S1991">
        <v>4</v>
      </c>
      <c r="T1991" t="s">
        <v>125</v>
      </c>
    </row>
    <row r="1992" spans="1:20" x14ac:dyDescent="0.3">
      <c r="A1992">
        <v>10102</v>
      </c>
      <c r="B1992">
        <v>1966</v>
      </c>
      <c r="C1992" t="s">
        <v>28</v>
      </c>
      <c r="D1992" t="s">
        <v>42</v>
      </c>
      <c r="E1992" s="2">
        <v>79946</v>
      </c>
      <c r="F1992">
        <v>0</v>
      </c>
      <c r="G1992">
        <v>0</v>
      </c>
      <c r="H1992" s="3">
        <v>41771</v>
      </c>
      <c r="I1992">
        <v>19</v>
      </c>
      <c r="J1992" s="10">
        <v>395</v>
      </c>
      <c r="K1992" s="10">
        <v>183</v>
      </c>
      <c r="L1992" s="10">
        <v>565</v>
      </c>
      <c r="M1992" s="10">
        <v>166</v>
      </c>
      <c r="N1992" s="10">
        <v>141</v>
      </c>
      <c r="O1992">
        <v>1</v>
      </c>
      <c r="P1992">
        <v>5</v>
      </c>
      <c r="Q1992">
        <v>11</v>
      </c>
      <c r="R1992">
        <v>5</v>
      </c>
      <c r="S1992">
        <v>3</v>
      </c>
      <c r="T1992" t="s">
        <v>125</v>
      </c>
    </row>
    <row r="1993" spans="1:20" x14ac:dyDescent="0.3">
      <c r="A1993">
        <v>10104</v>
      </c>
      <c r="B1993">
        <v>1974</v>
      </c>
      <c r="C1993" t="s">
        <v>28</v>
      </c>
      <c r="D1993" t="s">
        <v>35</v>
      </c>
      <c r="E1993" s="2">
        <v>33590</v>
      </c>
      <c r="F1993">
        <v>2</v>
      </c>
      <c r="G1993">
        <v>1</v>
      </c>
      <c r="H1993" s="3">
        <v>41581</v>
      </c>
      <c r="I1993">
        <v>65</v>
      </c>
      <c r="J1993" s="10">
        <v>4</v>
      </c>
      <c r="K1993" s="10">
        <v>0</v>
      </c>
      <c r="L1993" s="10">
        <v>2</v>
      </c>
      <c r="M1993" s="10">
        <v>0</v>
      </c>
      <c r="N1993" s="10">
        <v>0</v>
      </c>
      <c r="O1993">
        <v>1</v>
      </c>
      <c r="P1993">
        <v>1</v>
      </c>
      <c r="Q1993">
        <v>0</v>
      </c>
      <c r="R1993">
        <v>2</v>
      </c>
      <c r="S1993">
        <v>7</v>
      </c>
      <c r="T1993" t="s">
        <v>126</v>
      </c>
    </row>
    <row r="1994" spans="1:20" x14ac:dyDescent="0.3">
      <c r="A1994">
        <v>10120</v>
      </c>
      <c r="B1994">
        <v>1955</v>
      </c>
      <c r="C1994" t="s">
        <v>28</v>
      </c>
      <c r="D1994" t="s">
        <v>35</v>
      </c>
      <c r="E1994" s="2">
        <v>38946</v>
      </c>
      <c r="F1994">
        <v>0</v>
      </c>
      <c r="G1994">
        <v>1</v>
      </c>
      <c r="H1994" s="3">
        <v>41571</v>
      </c>
      <c r="I1994">
        <v>84</v>
      </c>
      <c r="J1994" s="10">
        <v>116</v>
      </c>
      <c r="K1994" s="10">
        <v>6</v>
      </c>
      <c r="L1994" s="10">
        <v>82</v>
      </c>
      <c r="M1994" s="10">
        <v>6</v>
      </c>
      <c r="N1994" s="10">
        <v>6</v>
      </c>
      <c r="O1994">
        <v>2</v>
      </c>
      <c r="P1994">
        <v>3</v>
      </c>
      <c r="Q1994">
        <v>1</v>
      </c>
      <c r="R1994">
        <v>6</v>
      </c>
      <c r="S1994">
        <v>5</v>
      </c>
      <c r="T1994" t="s">
        <v>130</v>
      </c>
    </row>
    <row r="1995" spans="1:20" x14ac:dyDescent="0.3">
      <c r="A1995">
        <v>10127</v>
      </c>
      <c r="B1995">
        <v>1965</v>
      </c>
      <c r="C1995" t="s">
        <v>28</v>
      </c>
      <c r="D1995" t="s">
        <v>33</v>
      </c>
      <c r="E1995" s="2">
        <v>58692</v>
      </c>
      <c r="F1995">
        <v>0</v>
      </c>
      <c r="G1995">
        <v>1</v>
      </c>
      <c r="H1995" s="3">
        <v>41735</v>
      </c>
      <c r="I1995">
        <v>21</v>
      </c>
      <c r="J1995" s="10">
        <v>301</v>
      </c>
      <c r="K1995" s="10">
        <v>11</v>
      </c>
      <c r="L1995" s="10">
        <v>61</v>
      </c>
      <c r="M1995" s="10">
        <v>4</v>
      </c>
      <c r="N1995" s="10">
        <v>7</v>
      </c>
      <c r="O1995">
        <v>1</v>
      </c>
      <c r="P1995">
        <v>8</v>
      </c>
      <c r="Q1995">
        <v>2</v>
      </c>
      <c r="R1995">
        <v>4</v>
      </c>
      <c r="S1995">
        <v>7</v>
      </c>
      <c r="T1995" t="s">
        <v>126</v>
      </c>
    </row>
    <row r="1996" spans="1:20" x14ac:dyDescent="0.3">
      <c r="A1996">
        <v>10128</v>
      </c>
      <c r="B1996">
        <v>1958</v>
      </c>
      <c r="C1996" t="s">
        <v>28</v>
      </c>
      <c r="D1996" t="s">
        <v>35</v>
      </c>
      <c r="E1996" s="2">
        <v>53977</v>
      </c>
      <c r="F1996">
        <v>0</v>
      </c>
      <c r="G1996">
        <v>1</v>
      </c>
      <c r="H1996" s="3">
        <v>41433</v>
      </c>
      <c r="I1996">
        <v>21</v>
      </c>
      <c r="J1996" s="10">
        <v>620</v>
      </c>
      <c r="K1996" s="10">
        <v>16</v>
      </c>
      <c r="L1996" s="10">
        <v>165</v>
      </c>
      <c r="M1996" s="10">
        <v>0</v>
      </c>
      <c r="N1996" s="10">
        <v>24</v>
      </c>
      <c r="O1996">
        <v>5</v>
      </c>
      <c r="P1996">
        <v>5</v>
      </c>
      <c r="Q1996">
        <v>5</v>
      </c>
      <c r="R1996">
        <v>12</v>
      </c>
      <c r="S1996">
        <v>5</v>
      </c>
      <c r="T1996" t="s">
        <v>126</v>
      </c>
    </row>
    <row r="1997" spans="1:20" x14ac:dyDescent="0.3">
      <c r="A1997">
        <v>10129</v>
      </c>
      <c r="B1997">
        <v>1966</v>
      </c>
      <c r="C1997" t="s">
        <v>28</v>
      </c>
      <c r="D1997" t="s">
        <v>35</v>
      </c>
      <c r="E1997" s="2">
        <v>82427</v>
      </c>
      <c r="F1997">
        <v>0</v>
      </c>
      <c r="G1997">
        <v>0</v>
      </c>
      <c r="H1997" s="3">
        <v>41710</v>
      </c>
      <c r="I1997">
        <v>35</v>
      </c>
      <c r="J1997" s="10">
        <v>482</v>
      </c>
      <c r="K1997" s="10">
        <v>147</v>
      </c>
      <c r="L1997" s="10">
        <v>509</v>
      </c>
      <c r="M1997" s="10">
        <v>104</v>
      </c>
      <c r="N1997" s="10">
        <v>107</v>
      </c>
      <c r="O1997">
        <v>1</v>
      </c>
      <c r="P1997">
        <v>3</v>
      </c>
      <c r="Q1997">
        <v>5</v>
      </c>
      <c r="R1997">
        <v>12</v>
      </c>
      <c r="S1997">
        <v>1</v>
      </c>
      <c r="T1997" t="s">
        <v>127</v>
      </c>
    </row>
    <row r="1998" spans="1:20" x14ac:dyDescent="0.3">
      <c r="A1998">
        <v>10133</v>
      </c>
      <c r="B1998">
        <v>1970</v>
      </c>
      <c r="C1998" t="s">
        <v>28</v>
      </c>
      <c r="D1998" t="s">
        <v>31</v>
      </c>
      <c r="E1998" s="2">
        <v>93790</v>
      </c>
      <c r="F1998">
        <v>0</v>
      </c>
      <c r="G1998">
        <v>0</v>
      </c>
      <c r="H1998" s="3">
        <v>41682</v>
      </c>
      <c r="I1998">
        <v>16</v>
      </c>
      <c r="J1998" s="10">
        <v>1302</v>
      </c>
      <c r="K1998" s="10">
        <v>68</v>
      </c>
      <c r="L1998" s="10">
        <v>731</v>
      </c>
      <c r="M1998" s="10">
        <v>89</v>
      </c>
      <c r="N1998" s="10">
        <v>114</v>
      </c>
      <c r="O1998">
        <v>0</v>
      </c>
      <c r="P1998">
        <v>6</v>
      </c>
      <c r="Q1998">
        <v>7</v>
      </c>
      <c r="R1998">
        <v>12</v>
      </c>
      <c r="S1998">
        <v>2</v>
      </c>
      <c r="T1998" t="s">
        <v>126</v>
      </c>
    </row>
    <row r="1999" spans="1:20" x14ac:dyDescent="0.3">
      <c r="A1999">
        <v>10140</v>
      </c>
      <c r="B1999">
        <v>1983</v>
      </c>
      <c r="C1999" t="s">
        <v>37</v>
      </c>
      <c r="D1999" t="s">
        <v>35</v>
      </c>
      <c r="E1999" s="2">
        <v>70123</v>
      </c>
      <c r="F1999">
        <v>0</v>
      </c>
      <c r="G1999">
        <v>0</v>
      </c>
      <c r="H1999" s="3">
        <v>41545</v>
      </c>
      <c r="I1999">
        <v>27</v>
      </c>
      <c r="J1999" s="10">
        <v>1308</v>
      </c>
      <c r="K1999" s="10">
        <v>0</v>
      </c>
      <c r="L1999" s="10">
        <v>396</v>
      </c>
      <c r="M1999" s="10">
        <v>23</v>
      </c>
      <c r="N1999" s="10">
        <v>0</v>
      </c>
      <c r="O1999">
        <v>1</v>
      </c>
      <c r="P1999">
        <v>5</v>
      </c>
      <c r="Q1999">
        <v>7</v>
      </c>
      <c r="R1999">
        <v>4</v>
      </c>
      <c r="S1999">
        <v>3</v>
      </c>
      <c r="T1999" t="s">
        <v>128</v>
      </c>
    </row>
    <row r="2000" spans="1:20" x14ac:dyDescent="0.3">
      <c r="A2000">
        <v>10141</v>
      </c>
      <c r="B2000">
        <v>1960</v>
      </c>
      <c r="C2000" t="s">
        <v>41</v>
      </c>
      <c r="D2000" t="s">
        <v>29</v>
      </c>
      <c r="E2000" s="2">
        <v>39228</v>
      </c>
      <c r="F2000">
        <v>0</v>
      </c>
      <c r="G2000">
        <v>0</v>
      </c>
      <c r="H2000" s="3">
        <v>41404</v>
      </c>
      <c r="I2000">
        <v>1</v>
      </c>
      <c r="J2000" s="10">
        <v>7</v>
      </c>
      <c r="K2000" s="10">
        <v>1</v>
      </c>
      <c r="L2000" s="10">
        <v>6</v>
      </c>
      <c r="M2000" s="10">
        <v>0</v>
      </c>
      <c r="N2000" s="10">
        <v>3</v>
      </c>
      <c r="O2000">
        <v>1</v>
      </c>
      <c r="P2000">
        <v>0</v>
      </c>
      <c r="Q2000">
        <v>0</v>
      </c>
      <c r="R2000">
        <v>3</v>
      </c>
      <c r="S2000">
        <v>4</v>
      </c>
      <c r="T2000" t="s">
        <v>125</v>
      </c>
    </row>
    <row r="2001" spans="1:20" x14ac:dyDescent="0.3">
      <c r="A2001">
        <v>10142</v>
      </c>
      <c r="B2001">
        <v>1976</v>
      </c>
      <c r="C2001" t="s">
        <v>37</v>
      </c>
      <c r="D2001" t="s">
        <v>29</v>
      </c>
      <c r="E2001" s="2">
        <v>66476</v>
      </c>
      <c r="F2001">
        <v>0</v>
      </c>
      <c r="G2001">
        <v>1</v>
      </c>
      <c r="H2001" s="3">
        <v>41340</v>
      </c>
      <c r="I2001">
        <v>99</v>
      </c>
      <c r="J2001" s="10">
        <v>372</v>
      </c>
      <c r="K2001" s="10">
        <v>18</v>
      </c>
      <c r="L2001" s="10">
        <v>126</v>
      </c>
      <c r="M2001" s="10">
        <v>47</v>
      </c>
      <c r="N2001" s="10">
        <v>48</v>
      </c>
      <c r="O2001">
        <v>2</v>
      </c>
      <c r="P2001">
        <v>5</v>
      </c>
      <c r="Q2001">
        <v>2</v>
      </c>
      <c r="R2001">
        <v>11</v>
      </c>
      <c r="S2001">
        <v>4</v>
      </c>
      <c r="T2001" t="s">
        <v>130</v>
      </c>
    </row>
    <row r="2002" spans="1:20" x14ac:dyDescent="0.3">
      <c r="A2002">
        <v>10144</v>
      </c>
      <c r="B2002">
        <v>1976</v>
      </c>
      <c r="C2002" t="s">
        <v>28</v>
      </c>
      <c r="D2002" t="s">
        <v>35</v>
      </c>
      <c r="E2002" s="2">
        <v>51369</v>
      </c>
      <c r="F2002">
        <v>0</v>
      </c>
      <c r="G2002">
        <v>1</v>
      </c>
      <c r="H2002" s="3">
        <v>41207</v>
      </c>
      <c r="I2002">
        <v>84</v>
      </c>
      <c r="J2002" s="10">
        <v>297</v>
      </c>
      <c r="K2002" s="10">
        <v>7</v>
      </c>
      <c r="L2002" s="10">
        <v>79</v>
      </c>
      <c r="M2002" s="10">
        <v>0</v>
      </c>
      <c r="N2002" s="10">
        <v>11</v>
      </c>
      <c r="O2002">
        <v>2</v>
      </c>
      <c r="P2002">
        <v>8</v>
      </c>
      <c r="Q2002">
        <v>2</v>
      </c>
      <c r="R2002">
        <v>4</v>
      </c>
      <c r="S2002">
        <v>8</v>
      </c>
      <c r="T2002" t="s">
        <v>125</v>
      </c>
    </row>
    <row r="2003" spans="1:20" x14ac:dyDescent="0.3">
      <c r="A2003">
        <v>10146</v>
      </c>
      <c r="B2003">
        <v>1972</v>
      </c>
      <c r="C2003" t="s">
        <v>37</v>
      </c>
      <c r="D2003" t="s">
        <v>35</v>
      </c>
      <c r="E2003" s="2">
        <v>38887</v>
      </c>
      <c r="F2003">
        <v>1</v>
      </c>
      <c r="G2003">
        <v>0</v>
      </c>
      <c r="H2003" s="3">
        <v>41700</v>
      </c>
      <c r="I2003">
        <v>17</v>
      </c>
      <c r="J2003" s="10">
        <v>25</v>
      </c>
      <c r="K2003" s="10">
        <v>1</v>
      </c>
      <c r="L2003" s="10">
        <v>13</v>
      </c>
      <c r="M2003" s="10">
        <v>0</v>
      </c>
      <c r="N2003" s="10">
        <v>0</v>
      </c>
      <c r="O2003">
        <v>1</v>
      </c>
      <c r="P2003">
        <v>1</v>
      </c>
      <c r="Q2003">
        <v>0</v>
      </c>
      <c r="R2003">
        <v>3</v>
      </c>
      <c r="S2003">
        <v>7</v>
      </c>
      <c r="T2003" t="s">
        <v>131</v>
      </c>
    </row>
    <row r="2004" spans="1:20" x14ac:dyDescent="0.3">
      <c r="A2004">
        <v>10150</v>
      </c>
      <c r="B2004">
        <v>1961</v>
      </c>
      <c r="C2004" t="s">
        <v>28</v>
      </c>
      <c r="D2004" t="s">
        <v>31</v>
      </c>
      <c r="E2004" s="2">
        <v>86429</v>
      </c>
      <c r="F2004">
        <v>0</v>
      </c>
      <c r="G2004">
        <v>0</v>
      </c>
      <c r="H2004" s="3">
        <v>41599</v>
      </c>
      <c r="I2004">
        <v>10</v>
      </c>
      <c r="J2004" s="10">
        <v>464</v>
      </c>
      <c r="K2004" s="10">
        <v>28</v>
      </c>
      <c r="L2004" s="10">
        <v>873</v>
      </c>
      <c r="M2004" s="10">
        <v>29</v>
      </c>
      <c r="N2004" s="10">
        <v>18</v>
      </c>
      <c r="O2004">
        <v>0</v>
      </c>
      <c r="P2004">
        <v>7</v>
      </c>
      <c r="Q2004">
        <v>4</v>
      </c>
      <c r="R2004">
        <v>7</v>
      </c>
      <c r="S2004">
        <v>2</v>
      </c>
      <c r="T2004" t="s">
        <v>125</v>
      </c>
    </row>
    <row r="2005" spans="1:20" x14ac:dyDescent="0.3">
      <c r="A2005">
        <v>10151</v>
      </c>
      <c r="B2005">
        <v>1960</v>
      </c>
      <c r="C2005" t="s">
        <v>28</v>
      </c>
      <c r="D2005" t="s">
        <v>29</v>
      </c>
      <c r="E2005" s="2">
        <v>62204</v>
      </c>
      <c r="F2005">
        <v>0</v>
      </c>
      <c r="G2005">
        <v>2</v>
      </c>
      <c r="H2005" s="3">
        <v>41164</v>
      </c>
      <c r="I2005">
        <v>38</v>
      </c>
      <c r="J2005" s="10">
        <v>317</v>
      </c>
      <c r="K2005" s="10">
        <v>46</v>
      </c>
      <c r="L2005" s="10">
        <v>247</v>
      </c>
      <c r="M2005" s="10">
        <v>151</v>
      </c>
      <c r="N2005" s="10">
        <v>46</v>
      </c>
      <c r="O2005">
        <v>1</v>
      </c>
      <c r="P2005">
        <v>4</v>
      </c>
      <c r="Q2005">
        <v>5</v>
      </c>
      <c r="R2005">
        <v>12</v>
      </c>
      <c r="S2005">
        <v>3</v>
      </c>
      <c r="T2005" t="s">
        <v>127</v>
      </c>
    </row>
    <row r="2006" spans="1:20" x14ac:dyDescent="0.3">
      <c r="A2006">
        <v>10156</v>
      </c>
      <c r="B2006">
        <v>1975</v>
      </c>
      <c r="C2006" t="s">
        <v>28</v>
      </c>
      <c r="D2006" t="s">
        <v>31</v>
      </c>
      <c r="E2006" s="2">
        <v>84196</v>
      </c>
      <c r="F2006">
        <v>0</v>
      </c>
      <c r="G2006">
        <v>1</v>
      </c>
      <c r="H2006" s="3">
        <v>41428</v>
      </c>
      <c r="I2006">
        <v>56</v>
      </c>
      <c r="J2006" s="10">
        <v>215</v>
      </c>
      <c r="K2006" s="10">
        <v>63</v>
      </c>
      <c r="L2006" s="10">
        <v>507</v>
      </c>
      <c r="M2006" s="10">
        <v>231</v>
      </c>
      <c r="N2006" s="10">
        <v>31</v>
      </c>
      <c r="O2006">
        <v>1</v>
      </c>
      <c r="P2006">
        <v>8</v>
      </c>
      <c r="Q2006">
        <v>4</v>
      </c>
      <c r="R2006">
        <v>7</v>
      </c>
      <c r="S2006">
        <v>3</v>
      </c>
      <c r="T2006" t="s">
        <v>127</v>
      </c>
    </row>
    <row r="2007" spans="1:20" x14ac:dyDescent="0.3">
      <c r="A2007">
        <v>10157</v>
      </c>
      <c r="B2007">
        <v>1965</v>
      </c>
      <c r="C2007" t="s">
        <v>28</v>
      </c>
      <c r="D2007" t="s">
        <v>31</v>
      </c>
      <c r="E2007" s="2">
        <v>59686</v>
      </c>
      <c r="F2007">
        <v>0</v>
      </c>
      <c r="G2007">
        <v>1</v>
      </c>
      <c r="H2007" s="3">
        <v>41664</v>
      </c>
      <c r="I2007">
        <v>78</v>
      </c>
      <c r="J2007" s="10">
        <v>89</v>
      </c>
      <c r="K2007" s="10">
        <v>15</v>
      </c>
      <c r="L2007" s="10">
        <v>89</v>
      </c>
      <c r="M2007" s="10">
        <v>34</v>
      </c>
      <c r="N2007" s="10">
        <v>42</v>
      </c>
      <c r="O2007">
        <v>1</v>
      </c>
      <c r="P2007">
        <v>4</v>
      </c>
      <c r="Q2007">
        <v>1</v>
      </c>
      <c r="R2007">
        <v>6</v>
      </c>
      <c r="S2007">
        <v>4</v>
      </c>
      <c r="T2007" t="s">
        <v>126</v>
      </c>
    </row>
    <row r="2008" spans="1:20" x14ac:dyDescent="0.3">
      <c r="A2008">
        <v>10159</v>
      </c>
      <c r="B2008">
        <v>1970</v>
      </c>
      <c r="C2008" t="s">
        <v>28</v>
      </c>
      <c r="D2008" t="s">
        <v>29</v>
      </c>
      <c r="E2008" s="2">
        <v>58710</v>
      </c>
      <c r="F2008">
        <v>0</v>
      </c>
      <c r="G2008">
        <v>1</v>
      </c>
      <c r="H2008" s="3">
        <v>41364</v>
      </c>
      <c r="I2008">
        <v>77</v>
      </c>
      <c r="J2008" s="10">
        <v>440</v>
      </c>
      <c r="K2008" s="10">
        <v>81</v>
      </c>
      <c r="L2008" s="10">
        <v>368</v>
      </c>
      <c r="M2008" s="10">
        <v>0</v>
      </c>
      <c r="N2008" s="10">
        <v>122</v>
      </c>
      <c r="O2008">
        <v>6</v>
      </c>
      <c r="P2008">
        <v>11</v>
      </c>
      <c r="Q2008">
        <v>5</v>
      </c>
      <c r="R2008">
        <v>9</v>
      </c>
      <c r="S2008">
        <v>6</v>
      </c>
      <c r="T2008" t="s">
        <v>131</v>
      </c>
    </row>
    <row r="2009" spans="1:20" x14ac:dyDescent="0.3">
      <c r="A2009">
        <v>10160</v>
      </c>
      <c r="B2009">
        <v>1956</v>
      </c>
      <c r="C2009" t="s">
        <v>41</v>
      </c>
      <c r="D2009" t="s">
        <v>35</v>
      </c>
      <c r="E2009" s="2">
        <v>50943</v>
      </c>
      <c r="F2009">
        <v>0</v>
      </c>
      <c r="G2009">
        <v>1</v>
      </c>
      <c r="H2009" s="3">
        <v>41446</v>
      </c>
      <c r="I2009">
        <v>49</v>
      </c>
      <c r="J2009" s="10">
        <v>31</v>
      </c>
      <c r="K2009" s="10">
        <v>0</v>
      </c>
      <c r="L2009" s="10">
        <v>7</v>
      </c>
      <c r="M2009" s="10">
        <v>2</v>
      </c>
      <c r="N2009" s="10">
        <v>0</v>
      </c>
      <c r="O2009">
        <v>1</v>
      </c>
      <c r="P2009">
        <v>1</v>
      </c>
      <c r="Q2009">
        <v>0</v>
      </c>
      <c r="R2009">
        <v>3</v>
      </c>
      <c r="S2009">
        <v>5</v>
      </c>
      <c r="T2009" t="s">
        <v>127</v>
      </c>
    </row>
    <row r="2010" spans="1:20" x14ac:dyDescent="0.3">
      <c r="A2010">
        <v>10163</v>
      </c>
      <c r="B2010">
        <v>1984</v>
      </c>
      <c r="C2010" t="s">
        <v>37</v>
      </c>
      <c r="D2010" t="s">
        <v>31</v>
      </c>
      <c r="E2010" s="2">
        <v>82733</v>
      </c>
      <c r="F2010">
        <v>0</v>
      </c>
      <c r="G2010">
        <v>0</v>
      </c>
      <c r="H2010" s="3">
        <v>41527</v>
      </c>
      <c r="I2010">
        <v>28</v>
      </c>
      <c r="J2010" s="10">
        <v>712</v>
      </c>
      <c r="K2010" s="10">
        <v>50</v>
      </c>
      <c r="L2010" s="10">
        <v>420</v>
      </c>
      <c r="M2010" s="10">
        <v>65</v>
      </c>
      <c r="N2010" s="10">
        <v>38</v>
      </c>
      <c r="O2010">
        <v>1</v>
      </c>
      <c r="P2010">
        <v>8</v>
      </c>
      <c r="Q2010">
        <v>4</v>
      </c>
      <c r="R2010">
        <v>7</v>
      </c>
      <c r="S2010">
        <v>4</v>
      </c>
      <c r="T2010" t="s">
        <v>127</v>
      </c>
    </row>
    <row r="2011" spans="1:20" x14ac:dyDescent="0.3">
      <c r="A2011">
        <v>10164</v>
      </c>
      <c r="B2011">
        <v>1958</v>
      </c>
      <c r="C2011" t="s">
        <v>28</v>
      </c>
      <c r="D2011" t="s">
        <v>31</v>
      </c>
      <c r="E2011" s="2">
        <v>94472</v>
      </c>
      <c r="F2011">
        <v>0</v>
      </c>
      <c r="G2011">
        <v>1</v>
      </c>
      <c r="H2011" s="3">
        <v>41732</v>
      </c>
      <c r="I2011">
        <v>75</v>
      </c>
      <c r="J2011" s="10">
        <v>1017</v>
      </c>
      <c r="K2011" s="10">
        <v>33</v>
      </c>
      <c r="L2011" s="10">
        <v>417</v>
      </c>
      <c r="M2011" s="10">
        <v>108</v>
      </c>
      <c r="N2011" s="10">
        <v>100</v>
      </c>
      <c r="O2011">
        <v>1</v>
      </c>
      <c r="P2011">
        <v>5</v>
      </c>
      <c r="Q2011">
        <v>5</v>
      </c>
      <c r="R2011">
        <v>5</v>
      </c>
      <c r="S2011">
        <v>5</v>
      </c>
      <c r="T2011" t="s">
        <v>127</v>
      </c>
    </row>
    <row r="2012" spans="1:20" x14ac:dyDescent="0.3">
      <c r="A2012">
        <v>10172</v>
      </c>
      <c r="B2012">
        <v>1988</v>
      </c>
      <c r="C2012" t="s">
        <v>28</v>
      </c>
      <c r="D2012" t="s">
        <v>31</v>
      </c>
      <c r="E2012" s="2">
        <v>68655</v>
      </c>
      <c r="F2012">
        <v>0</v>
      </c>
      <c r="G2012">
        <v>0</v>
      </c>
      <c r="H2012" s="3">
        <v>41131</v>
      </c>
      <c r="I2012">
        <v>95</v>
      </c>
      <c r="J2012" s="10">
        <v>456</v>
      </c>
      <c r="K2012" s="10">
        <v>19</v>
      </c>
      <c r="L2012" s="10">
        <v>832</v>
      </c>
      <c r="M2012" s="10">
        <v>75</v>
      </c>
      <c r="N2012" s="10">
        <v>118</v>
      </c>
      <c r="O2012">
        <v>1</v>
      </c>
      <c r="P2012">
        <v>4</v>
      </c>
      <c r="Q2012">
        <v>5</v>
      </c>
      <c r="R2012">
        <v>11</v>
      </c>
      <c r="S2012">
        <v>3</v>
      </c>
      <c r="T2012" t="s">
        <v>127</v>
      </c>
    </row>
    <row r="2013" spans="1:20" x14ac:dyDescent="0.3">
      <c r="A2013">
        <v>10175</v>
      </c>
      <c r="B2013">
        <v>1958</v>
      </c>
      <c r="C2013" t="s">
        <v>37</v>
      </c>
      <c r="D2013" t="s">
        <v>29</v>
      </c>
      <c r="E2013" s="2">
        <v>32173</v>
      </c>
      <c r="F2013">
        <v>0</v>
      </c>
      <c r="G2013">
        <v>1</v>
      </c>
      <c r="H2013" s="3">
        <v>41487</v>
      </c>
      <c r="I2013">
        <v>0</v>
      </c>
      <c r="J2013" s="10">
        <v>18</v>
      </c>
      <c r="K2013" s="10">
        <v>0</v>
      </c>
      <c r="L2013" s="10">
        <v>2</v>
      </c>
      <c r="M2013" s="10">
        <v>0</v>
      </c>
      <c r="N2013" s="10">
        <v>0</v>
      </c>
      <c r="O2013">
        <v>1</v>
      </c>
      <c r="P2013">
        <v>1</v>
      </c>
      <c r="Q2013">
        <v>0</v>
      </c>
      <c r="R2013">
        <v>3</v>
      </c>
      <c r="S2013">
        <v>4</v>
      </c>
      <c r="T2013" t="s">
        <v>127</v>
      </c>
    </row>
    <row r="2014" spans="1:20" x14ac:dyDescent="0.3">
      <c r="A2014">
        <v>10176</v>
      </c>
      <c r="B2014">
        <v>1968</v>
      </c>
      <c r="C2014" t="s">
        <v>28</v>
      </c>
      <c r="D2014" t="s">
        <v>31</v>
      </c>
      <c r="E2014" s="2">
        <v>57107</v>
      </c>
      <c r="F2014">
        <v>0</v>
      </c>
      <c r="G2014">
        <v>1</v>
      </c>
      <c r="H2014" s="3">
        <v>41145</v>
      </c>
      <c r="I2014">
        <v>44</v>
      </c>
      <c r="J2014" s="10">
        <v>159</v>
      </c>
      <c r="K2014" s="10">
        <v>0</v>
      </c>
      <c r="L2014" s="10">
        <v>120</v>
      </c>
      <c r="M2014" s="10">
        <v>0</v>
      </c>
      <c r="N2014" s="10">
        <v>0</v>
      </c>
      <c r="O2014">
        <v>7</v>
      </c>
      <c r="P2014">
        <v>4</v>
      </c>
      <c r="Q2014">
        <v>4</v>
      </c>
      <c r="R2014">
        <v>8</v>
      </c>
      <c r="S2014">
        <v>8</v>
      </c>
      <c r="T2014" t="s">
        <v>127</v>
      </c>
    </row>
    <row r="2015" spans="1:20" x14ac:dyDescent="0.3">
      <c r="A2015">
        <v>10177</v>
      </c>
      <c r="B2015">
        <v>1954</v>
      </c>
      <c r="C2015" t="s">
        <v>28</v>
      </c>
      <c r="D2015" t="s">
        <v>29</v>
      </c>
      <c r="E2015" s="2">
        <v>72071</v>
      </c>
      <c r="F2015">
        <v>0</v>
      </c>
      <c r="G2015">
        <v>1</v>
      </c>
      <c r="H2015" s="3">
        <v>41319</v>
      </c>
      <c r="I2015">
        <v>4</v>
      </c>
      <c r="J2015" s="10">
        <v>531</v>
      </c>
      <c r="K2015" s="10">
        <v>69</v>
      </c>
      <c r="L2015" s="10">
        <v>300</v>
      </c>
      <c r="M2015" s="10">
        <v>150</v>
      </c>
      <c r="N2015" s="10">
        <v>138</v>
      </c>
      <c r="O2015">
        <v>3</v>
      </c>
      <c r="P2015">
        <v>5</v>
      </c>
      <c r="Q2015">
        <v>4</v>
      </c>
      <c r="R2015">
        <v>8</v>
      </c>
      <c r="S2015">
        <v>2</v>
      </c>
      <c r="T2015" t="s">
        <v>127</v>
      </c>
    </row>
    <row r="2016" spans="1:20" x14ac:dyDescent="0.3">
      <c r="A2016">
        <v>10196</v>
      </c>
      <c r="B2016">
        <v>1978</v>
      </c>
      <c r="C2016" t="s">
        <v>28</v>
      </c>
      <c r="D2016" t="s">
        <v>33</v>
      </c>
      <c r="E2016" s="2">
        <v>71427</v>
      </c>
      <c r="F2016">
        <v>2</v>
      </c>
      <c r="G2016">
        <v>0</v>
      </c>
      <c r="H2016" s="3">
        <v>41710</v>
      </c>
      <c r="I2016">
        <v>26</v>
      </c>
      <c r="J2016" s="10">
        <v>212</v>
      </c>
      <c r="K2016" s="10">
        <v>123</v>
      </c>
      <c r="L2016" s="10">
        <v>177</v>
      </c>
      <c r="M2016" s="10">
        <v>15</v>
      </c>
      <c r="N2016" s="10">
        <v>64</v>
      </c>
      <c r="O2016">
        <v>2</v>
      </c>
      <c r="P2016">
        <v>8</v>
      </c>
      <c r="Q2016">
        <v>2</v>
      </c>
      <c r="R2016">
        <v>8</v>
      </c>
      <c r="S2016">
        <v>4</v>
      </c>
      <c r="T2016" t="s">
        <v>130</v>
      </c>
    </row>
    <row r="2017" spans="1:20" x14ac:dyDescent="0.3">
      <c r="A2017">
        <v>10203</v>
      </c>
      <c r="B2017">
        <v>1990</v>
      </c>
      <c r="C2017" t="s">
        <v>28</v>
      </c>
      <c r="D2017" t="s">
        <v>31</v>
      </c>
      <c r="E2017" s="2">
        <v>26095</v>
      </c>
      <c r="F2017">
        <v>1</v>
      </c>
      <c r="G2017">
        <v>0</v>
      </c>
      <c r="H2017" s="3">
        <v>41455</v>
      </c>
      <c r="I2017">
        <v>77</v>
      </c>
      <c r="J2017" s="10">
        <v>11</v>
      </c>
      <c r="K2017" s="10">
        <v>7</v>
      </c>
      <c r="L2017" s="10">
        <v>9</v>
      </c>
      <c r="M2017" s="10">
        <v>3</v>
      </c>
      <c r="N2017" s="10">
        <v>1</v>
      </c>
      <c r="O2017">
        <v>1</v>
      </c>
      <c r="P2017">
        <v>1</v>
      </c>
      <c r="Q2017">
        <v>0</v>
      </c>
      <c r="R2017">
        <v>3</v>
      </c>
      <c r="S2017">
        <v>7</v>
      </c>
      <c r="T2017" t="s">
        <v>127</v>
      </c>
    </row>
    <row r="2018" spans="1:20" x14ac:dyDescent="0.3">
      <c r="A2018">
        <v>10207</v>
      </c>
      <c r="B2018">
        <v>1978</v>
      </c>
      <c r="C2018" t="s">
        <v>28</v>
      </c>
      <c r="D2018" t="s">
        <v>35</v>
      </c>
      <c r="E2018" s="2">
        <v>22775</v>
      </c>
      <c r="F2018">
        <v>1</v>
      </c>
      <c r="G2018">
        <v>0</v>
      </c>
      <c r="H2018" s="3">
        <v>41444</v>
      </c>
      <c r="I2018">
        <v>40</v>
      </c>
      <c r="J2018" s="10">
        <v>5</v>
      </c>
      <c r="K2018" s="10">
        <v>1</v>
      </c>
      <c r="L2018" s="10">
        <v>8</v>
      </c>
      <c r="M2018" s="10">
        <v>0</v>
      </c>
      <c r="N2018" s="10">
        <v>0</v>
      </c>
      <c r="O2018">
        <v>1</v>
      </c>
      <c r="P2018">
        <v>1</v>
      </c>
      <c r="Q2018">
        <v>0</v>
      </c>
      <c r="R2018">
        <v>2</v>
      </c>
      <c r="S2018">
        <v>8</v>
      </c>
      <c r="T2018" t="s">
        <v>125</v>
      </c>
    </row>
    <row r="2019" spans="1:20" x14ac:dyDescent="0.3">
      <c r="A2019">
        <v>10212</v>
      </c>
      <c r="B2019">
        <v>1986</v>
      </c>
      <c r="C2019" t="s">
        <v>41</v>
      </c>
      <c r="D2019" t="s">
        <v>35</v>
      </c>
      <c r="E2019" s="2">
        <v>42386</v>
      </c>
      <c r="F2019">
        <v>1</v>
      </c>
      <c r="G2019">
        <v>0</v>
      </c>
      <c r="H2019" s="3">
        <v>41287</v>
      </c>
      <c r="I2019">
        <v>43</v>
      </c>
      <c r="J2019" s="10">
        <v>65</v>
      </c>
      <c r="K2019" s="10">
        <v>4</v>
      </c>
      <c r="L2019" s="10">
        <v>16</v>
      </c>
      <c r="M2019" s="10">
        <v>0</v>
      </c>
      <c r="N2019" s="10">
        <v>4</v>
      </c>
      <c r="O2019">
        <v>1</v>
      </c>
      <c r="P2019">
        <v>3</v>
      </c>
      <c r="Q2019">
        <v>0</v>
      </c>
      <c r="R2019">
        <v>3</v>
      </c>
      <c r="S2019">
        <v>8</v>
      </c>
      <c r="T2019" t="s">
        <v>128</v>
      </c>
    </row>
    <row r="2020" spans="1:20" x14ac:dyDescent="0.3">
      <c r="A2020">
        <v>10219</v>
      </c>
      <c r="B2020">
        <v>1972</v>
      </c>
      <c r="C2020" t="s">
        <v>28</v>
      </c>
      <c r="D2020" t="s">
        <v>35</v>
      </c>
      <c r="E2020" s="2">
        <v>31590</v>
      </c>
      <c r="F2020">
        <v>1</v>
      </c>
      <c r="G2020">
        <v>0</v>
      </c>
      <c r="H2020" s="3">
        <v>41443</v>
      </c>
      <c r="I2020">
        <v>40</v>
      </c>
      <c r="J2020" s="10">
        <v>6</v>
      </c>
      <c r="K2020" s="10">
        <v>2</v>
      </c>
      <c r="L2020" s="10">
        <v>15</v>
      </c>
      <c r="M2020" s="10">
        <v>6</v>
      </c>
      <c r="N2020" s="10">
        <v>6</v>
      </c>
      <c r="O2020">
        <v>1</v>
      </c>
      <c r="P2020">
        <v>1</v>
      </c>
      <c r="Q2020">
        <v>0</v>
      </c>
      <c r="R2020">
        <v>3</v>
      </c>
      <c r="S2020">
        <v>8</v>
      </c>
      <c r="T2020" t="s">
        <v>126</v>
      </c>
    </row>
    <row r="2021" spans="1:20" x14ac:dyDescent="0.3">
      <c r="A2021">
        <v>10232</v>
      </c>
      <c r="B2021">
        <v>1963</v>
      </c>
      <c r="C2021" t="s">
        <v>37</v>
      </c>
      <c r="D2021" t="s">
        <v>29</v>
      </c>
      <c r="E2021" s="2">
        <v>48799</v>
      </c>
      <c r="F2021">
        <v>0</v>
      </c>
      <c r="G2021">
        <v>1</v>
      </c>
      <c r="H2021" s="3">
        <v>41583</v>
      </c>
      <c r="I2021">
        <v>9</v>
      </c>
      <c r="J2021" s="10">
        <v>174</v>
      </c>
      <c r="K2021" s="10">
        <v>18</v>
      </c>
      <c r="L2021" s="10">
        <v>81</v>
      </c>
      <c r="M2021" s="10">
        <v>28</v>
      </c>
      <c r="N2021" s="10">
        <v>6</v>
      </c>
      <c r="O2021">
        <v>3</v>
      </c>
      <c r="P2021">
        <v>3</v>
      </c>
      <c r="Q2021">
        <v>2</v>
      </c>
      <c r="R2021">
        <v>7</v>
      </c>
      <c r="S2021">
        <v>3</v>
      </c>
      <c r="T2021" t="s">
        <v>127</v>
      </c>
    </row>
    <row r="2022" spans="1:20" x14ac:dyDescent="0.3">
      <c r="A2022">
        <v>10236</v>
      </c>
      <c r="B2022">
        <v>1975</v>
      </c>
      <c r="C2022" t="s">
        <v>41</v>
      </c>
      <c r="D2022" t="s">
        <v>31</v>
      </c>
      <c r="E2022" s="2">
        <v>31160</v>
      </c>
      <c r="F2022">
        <v>1</v>
      </c>
      <c r="G2022">
        <v>0</v>
      </c>
      <c r="H2022" s="3">
        <v>41533</v>
      </c>
      <c r="I2022">
        <v>59</v>
      </c>
      <c r="J2022" s="10">
        <v>16</v>
      </c>
      <c r="K2022" s="10">
        <v>3</v>
      </c>
      <c r="L2022" s="10">
        <v>25</v>
      </c>
      <c r="M2022" s="10">
        <v>6</v>
      </c>
      <c r="N2022" s="10">
        <v>1</v>
      </c>
      <c r="O2022">
        <v>2</v>
      </c>
      <c r="P2022">
        <v>2</v>
      </c>
      <c r="Q2022">
        <v>0</v>
      </c>
      <c r="R2022">
        <v>3</v>
      </c>
      <c r="S2022">
        <v>8</v>
      </c>
      <c r="T2022" t="s">
        <v>125</v>
      </c>
    </row>
    <row r="2023" spans="1:20" x14ac:dyDescent="0.3">
      <c r="A2023">
        <v>10240</v>
      </c>
      <c r="B2023">
        <v>1949</v>
      </c>
      <c r="C2023" t="s">
        <v>28</v>
      </c>
      <c r="D2023" t="s">
        <v>35</v>
      </c>
      <c r="E2023" s="2">
        <v>69372</v>
      </c>
      <c r="F2023">
        <v>0</v>
      </c>
      <c r="G2023">
        <v>0</v>
      </c>
      <c r="H2023" s="3">
        <v>41324</v>
      </c>
      <c r="I2023">
        <v>10</v>
      </c>
      <c r="J2023" s="10">
        <v>997</v>
      </c>
      <c r="K2023" s="10">
        <v>26</v>
      </c>
      <c r="L2023" s="10">
        <v>269</v>
      </c>
      <c r="M2023" s="10">
        <v>34</v>
      </c>
      <c r="N2023" s="10">
        <v>13</v>
      </c>
      <c r="O2023">
        <v>1</v>
      </c>
      <c r="P2023">
        <v>10</v>
      </c>
      <c r="Q2023">
        <v>4</v>
      </c>
      <c r="R2023">
        <v>6</v>
      </c>
      <c r="S2023">
        <v>4</v>
      </c>
      <c r="T2023" t="s">
        <v>126</v>
      </c>
    </row>
    <row r="2024" spans="1:20" x14ac:dyDescent="0.3">
      <c r="A2024">
        <v>10241</v>
      </c>
      <c r="B2024">
        <v>1975</v>
      </c>
      <c r="C2024" t="s">
        <v>133</v>
      </c>
      <c r="D2024" t="s">
        <v>29</v>
      </c>
      <c r="E2024" s="2">
        <v>11448</v>
      </c>
      <c r="F2024">
        <v>0</v>
      </c>
      <c r="G2024">
        <v>0</v>
      </c>
      <c r="H2024" s="3">
        <v>41623</v>
      </c>
      <c r="I2024">
        <v>16</v>
      </c>
      <c r="J2024" s="10">
        <v>0</v>
      </c>
      <c r="K2024" s="10">
        <v>0</v>
      </c>
      <c r="L2024" s="10">
        <v>0</v>
      </c>
      <c r="M2024" s="10">
        <v>6</v>
      </c>
      <c r="N2024" s="10">
        <v>2</v>
      </c>
      <c r="O2024">
        <v>1</v>
      </c>
      <c r="P2024">
        <v>1</v>
      </c>
      <c r="Q2024">
        <v>0</v>
      </c>
      <c r="R2024">
        <v>2</v>
      </c>
      <c r="S2024">
        <v>6</v>
      </c>
      <c r="T2024" t="s">
        <v>127</v>
      </c>
    </row>
    <row r="2025" spans="1:20" x14ac:dyDescent="0.3">
      <c r="A2025">
        <v>10242</v>
      </c>
      <c r="B2025">
        <v>1966</v>
      </c>
      <c r="C2025" t="s">
        <v>37</v>
      </c>
      <c r="D2025" t="s">
        <v>35</v>
      </c>
      <c r="E2025" s="2">
        <v>47472</v>
      </c>
      <c r="F2025">
        <v>1</v>
      </c>
      <c r="G2025">
        <v>1</v>
      </c>
      <c r="H2025" s="3">
        <v>41533</v>
      </c>
      <c r="I2025">
        <v>39</v>
      </c>
      <c r="J2025" s="10">
        <v>56</v>
      </c>
      <c r="K2025" s="10">
        <v>0</v>
      </c>
      <c r="L2025" s="10">
        <v>11</v>
      </c>
      <c r="M2025" s="10">
        <v>0</v>
      </c>
      <c r="N2025" s="10">
        <v>0</v>
      </c>
      <c r="O2025">
        <v>2</v>
      </c>
      <c r="P2025">
        <v>2</v>
      </c>
      <c r="Q2025">
        <v>0</v>
      </c>
      <c r="R2025">
        <v>4</v>
      </c>
      <c r="S2025">
        <v>5</v>
      </c>
      <c r="T2025" t="s">
        <v>127</v>
      </c>
    </row>
    <row r="2026" spans="1:20" x14ac:dyDescent="0.3">
      <c r="A2026">
        <v>10245</v>
      </c>
      <c r="B2026">
        <v>1986</v>
      </c>
      <c r="C2026" t="s">
        <v>133</v>
      </c>
      <c r="D2026" t="s">
        <v>31</v>
      </c>
      <c r="E2026" s="2">
        <v>80910</v>
      </c>
      <c r="F2026">
        <v>0</v>
      </c>
      <c r="G2026">
        <v>0</v>
      </c>
      <c r="H2026" s="3">
        <v>41213</v>
      </c>
      <c r="I2026">
        <v>71</v>
      </c>
      <c r="J2026" s="10">
        <v>160</v>
      </c>
      <c r="K2026" s="10">
        <v>80</v>
      </c>
      <c r="L2026" s="10">
        <v>369</v>
      </c>
      <c r="M2026" s="10">
        <v>67</v>
      </c>
      <c r="N2026" s="10">
        <v>39</v>
      </c>
      <c r="O2026">
        <v>1</v>
      </c>
      <c r="P2026">
        <v>3</v>
      </c>
      <c r="Q2026">
        <v>3</v>
      </c>
      <c r="R2026">
        <v>8</v>
      </c>
      <c r="S2026">
        <v>1</v>
      </c>
      <c r="T2026" t="s">
        <v>127</v>
      </c>
    </row>
    <row r="2027" spans="1:20" x14ac:dyDescent="0.3">
      <c r="A2027">
        <v>10250</v>
      </c>
      <c r="B2027">
        <v>1947</v>
      </c>
      <c r="C2027" t="s">
        <v>44</v>
      </c>
      <c r="D2027" t="s">
        <v>35</v>
      </c>
      <c r="E2027" s="2">
        <v>28389</v>
      </c>
      <c r="F2027">
        <v>0</v>
      </c>
      <c r="G2027">
        <v>0</v>
      </c>
      <c r="H2027" s="3">
        <v>41233</v>
      </c>
      <c r="I2027">
        <v>49</v>
      </c>
      <c r="J2027" s="10">
        <v>1</v>
      </c>
      <c r="K2027" s="10">
        <v>5</v>
      </c>
      <c r="L2027" s="10">
        <v>3</v>
      </c>
      <c r="M2027" s="10">
        <v>7</v>
      </c>
      <c r="N2027" s="10">
        <v>4</v>
      </c>
      <c r="O2027">
        <v>1</v>
      </c>
      <c r="P2027">
        <v>1</v>
      </c>
      <c r="Q2027">
        <v>0</v>
      </c>
      <c r="R2027">
        <v>2</v>
      </c>
      <c r="S2027">
        <v>7</v>
      </c>
      <c r="T2027" t="s">
        <v>127</v>
      </c>
    </row>
    <row r="2028" spans="1:20" x14ac:dyDescent="0.3">
      <c r="A2028">
        <v>10258</v>
      </c>
      <c r="B2028">
        <v>1965</v>
      </c>
      <c r="C2028" t="s">
        <v>41</v>
      </c>
      <c r="D2028" t="s">
        <v>31</v>
      </c>
      <c r="E2028" s="2">
        <v>35791</v>
      </c>
      <c r="F2028">
        <v>2</v>
      </c>
      <c r="G2028">
        <v>1</v>
      </c>
      <c r="H2028" s="3">
        <v>41400</v>
      </c>
      <c r="I2028">
        <v>94</v>
      </c>
      <c r="J2028" s="10">
        <v>27</v>
      </c>
      <c r="K2028" s="10">
        <v>0</v>
      </c>
      <c r="L2028" s="10">
        <v>5</v>
      </c>
      <c r="M2028" s="10">
        <v>0</v>
      </c>
      <c r="N2028" s="10">
        <v>0</v>
      </c>
      <c r="O2028">
        <v>2</v>
      </c>
      <c r="P2028">
        <v>1</v>
      </c>
      <c r="Q2028">
        <v>0</v>
      </c>
      <c r="R2028">
        <v>3</v>
      </c>
      <c r="S2028">
        <v>8</v>
      </c>
      <c r="T2028" t="s">
        <v>130</v>
      </c>
    </row>
    <row r="2029" spans="1:20" x14ac:dyDescent="0.3">
      <c r="A2029">
        <v>10260</v>
      </c>
      <c r="B2029">
        <v>1965</v>
      </c>
      <c r="C2029" t="s">
        <v>41</v>
      </c>
      <c r="D2029" t="s">
        <v>35</v>
      </c>
      <c r="E2029" s="2">
        <v>45143</v>
      </c>
      <c r="F2029">
        <v>0</v>
      </c>
      <c r="G2029">
        <v>1</v>
      </c>
      <c r="H2029" s="3">
        <v>41512</v>
      </c>
      <c r="I2029">
        <v>74</v>
      </c>
      <c r="J2029" s="10">
        <v>202</v>
      </c>
      <c r="K2029" s="10">
        <v>5</v>
      </c>
      <c r="L2029" s="10">
        <v>74</v>
      </c>
      <c r="M2029" s="10">
        <v>11</v>
      </c>
      <c r="N2029" s="10">
        <v>5</v>
      </c>
      <c r="O2029">
        <v>3</v>
      </c>
      <c r="P2029">
        <v>6</v>
      </c>
      <c r="Q2029">
        <v>1</v>
      </c>
      <c r="R2029">
        <v>5</v>
      </c>
      <c r="S2029">
        <v>7</v>
      </c>
      <c r="T2029" t="s">
        <v>127</v>
      </c>
    </row>
    <row r="2030" spans="1:20" x14ac:dyDescent="0.3">
      <c r="A2030">
        <v>10262</v>
      </c>
      <c r="B2030">
        <v>1980</v>
      </c>
      <c r="C2030" t="s">
        <v>28</v>
      </c>
      <c r="D2030" t="s">
        <v>33</v>
      </c>
      <c r="E2030" s="2">
        <v>15072</v>
      </c>
      <c r="F2030">
        <v>2</v>
      </c>
      <c r="G2030">
        <v>0</v>
      </c>
      <c r="H2030" s="3">
        <v>41404</v>
      </c>
      <c r="I2030">
        <v>96</v>
      </c>
      <c r="J2030" s="10">
        <v>8</v>
      </c>
      <c r="K2030" s="10">
        <v>2</v>
      </c>
      <c r="L2030" s="10">
        <v>15</v>
      </c>
      <c r="M2030" s="10">
        <v>0</v>
      </c>
      <c r="N2030" s="10">
        <v>10</v>
      </c>
      <c r="O2030">
        <v>4</v>
      </c>
      <c r="P2030">
        <v>3</v>
      </c>
      <c r="Q2030">
        <v>1</v>
      </c>
      <c r="R2030">
        <v>3</v>
      </c>
      <c r="S2030">
        <v>5</v>
      </c>
      <c r="T2030" t="s">
        <v>128</v>
      </c>
    </row>
    <row r="2031" spans="1:20" x14ac:dyDescent="0.3">
      <c r="A2031">
        <v>10264</v>
      </c>
      <c r="B2031">
        <v>1979</v>
      </c>
      <c r="C2031" t="s">
        <v>28</v>
      </c>
      <c r="D2031" t="s">
        <v>29</v>
      </c>
      <c r="E2031" s="2">
        <v>15287</v>
      </c>
      <c r="F2031">
        <v>1</v>
      </c>
      <c r="G2031">
        <v>0</v>
      </c>
      <c r="H2031" s="3">
        <v>41192</v>
      </c>
      <c r="I2031">
        <v>60</v>
      </c>
      <c r="J2031" s="10">
        <v>1</v>
      </c>
      <c r="K2031" s="10">
        <v>2</v>
      </c>
      <c r="L2031" s="10">
        <v>8</v>
      </c>
      <c r="M2031" s="10">
        <v>4</v>
      </c>
      <c r="N2031" s="10">
        <v>3</v>
      </c>
      <c r="O2031">
        <v>2</v>
      </c>
      <c r="P2031">
        <v>1</v>
      </c>
      <c r="Q2031">
        <v>1</v>
      </c>
      <c r="R2031">
        <v>2</v>
      </c>
      <c r="S2031">
        <v>7</v>
      </c>
      <c r="T2031" t="s">
        <v>125</v>
      </c>
    </row>
    <row r="2032" spans="1:20" x14ac:dyDescent="0.3">
      <c r="A2032">
        <v>10270</v>
      </c>
      <c r="B2032">
        <v>1981</v>
      </c>
      <c r="C2032" t="s">
        <v>133</v>
      </c>
      <c r="D2032" t="s">
        <v>33</v>
      </c>
      <c r="E2032" s="2">
        <v>35523</v>
      </c>
      <c r="F2032">
        <v>1</v>
      </c>
      <c r="G2032">
        <v>0</v>
      </c>
      <c r="H2032" s="3">
        <v>41550</v>
      </c>
      <c r="I2032">
        <v>8</v>
      </c>
      <c r="J2032" s="10">
        <v>11</v>
      </c>
      <c r="K2032" s="10">
        <v>5</v>
      </c>
      <c r="L2032" s="10">
        <v>22</v>
      </c>
      <c r="M2032" s="10">
        <v>12</v>
      </c>
      <c r="N2032" s="10">
        <v>5</v>
      </c>
      <c r="O2032">
        <v>2</v>
      </c>
      <c r="P2032">
        <v>3</v>
      </c>
      <c r="Q2032">
        <v>0</v>
      </c>
      <c r="R2032">
        <v>3</v>
      </c>
      <c r="S2032">
        <v>7</v>
      </c>
      <c r="T2032" t="s">
        <v>129</v>
      </c>
    </row>
    <row r="2033" spans="1:20" x14ac:dyDescent="0.3">
      <c r="A2033">
        <v>10277</v>
      </c>
      <c r="B2033">
        <v>1961</v>
      </c>
      <c r="C2033" t="s">
        <v>28</v>
      </c>
      <c r="D2033" t="s">
        <v>31</v>
      </c>
      <c r="E2033" s="2">
        <v>30081</v>
      </c>
      <c r="F2033">
        <v>0</v>
      </c>
      <c r="G2033">
        <v>1</v>
      </c>
      <c r="H2033" s="3">
        <v>41326</v>
      </c>
      <c r="I2033">
        <v>27</v>
      </c>
      <c r="J2033" s="10">
        <v>36</v>
      </c>
      <c r="K2033" s="10">
        <v>0</v>
      </c>
      <c r="L2033" s="10">
        <v>2</v>
      </c>
      <c r="M2033" s="10">
        <v>0</v>
      </c>
      <c r="N2033" s="10">
        <v>0</v>
      </c>
      <c r="O2033">
        <v>1</v>
      </c>
      <c r="P2033">
        <v>1</v>
      </c>
      <c r="Q2033">
        <v>0</v>
      </c>
      <c r="R2033">
        <v>3</v>
      </c>
      <c r="S2033">
        <v>7</v>
      </c>
      <c r="T2033" t="s">
        <v>127</v>
      </c>
    </row>
    <row r="2034" spans="1:20" x14ac:dyDescent="0.3">
      <c r="A2034">
        <v>10281</v>
      </c>
      <c r="B2034">
        <v>1970</v>
      </c>
      <c r="C2034" t="s">
        <v>28</v>
      </c>
      <c r="D2034" t="s">
        <v>29</v>
      </c>
      <c r="E2034" s="2">
        <v>64713</v>
      </c>
      <c r="F2034">
        <v>1</v>
      </c>
      <c r="G2034">
        <v>0</v>
      </c>
      <c r="H2034" s="3">
        <v>41677</v>
      </c>
      <c r="I2034">
        <v>11</v>
      </c>
      <c r="J2034" s="10">
        <v>180</v>
      </c>
      <c r="K2034" s="10">
        <v>60</v>
      </c>
      <c r="L2034" s="10">
        <v>241</v>
      </c>
      <c r="M2034" s="10">
        <v>13</v>
      </c>
      <c r="N2034" s="10">
        <v>54</v>
      </c>
      <c r="O2034">
        <v>2</v>
      </c>
      <c r="P2034">
        <v>5</v>
      </c>
      <c r="Q2034">
        <v>5</v>
      </c>
      <c r="R2034">
        <v>7</v>
      </c>
      <c r="S2034">
        <v>4</v>
      </c>
      <c r="T2034" t="s">
        <v>131</v>
      </c>
    </row>
    <row r="2035" spans="1:20" x14ac:dyDescent="0.3">
      <c r="A2035">
        <v>10286</v>
      </c>
      <c r="B2035">
        <v>1962</v>
      </c>
      <c r="C2035" t="s">
        <v>28</v>
      </c>
      <c r="D2035" t="s">
        <v>33</v>
      </c>
      <c r="E2035" s="2">
        <v>83715</v>
      </c>
      <c r="F2035">
        <v>0</v>
      </c>
      <c r="G2035">
        <v>0</v>
      </c>
      <c r="H2035" s="3">
        <v>41673</v>
      </c>
      <c r="I2035">
        <v>2</v>
      </c>
      <c r="J2035" s="10">
        <v>318</v>
      </c>
      <c r="K2035" s="10">
        <v>8</v>
      </c>
      <c r="L2035" s="10">
        <v>407</v>
      </c>
      <c r="M2035" s="10">
        <v>150</v>
      </c>
      <c r="N2035" s="10">
        <v>35</v>
      </c>
      <c r="O2035">
        <v>1</v>
      </c>
      <c r="P2035">
        <v>2</v>
      </c>
      <c r="Q2035">
        <v>8</v>
      </c>
      <c r="R2035">
        <v>13</v>
      </c>
      <c r="S2035">
        <v>0</v>
      </c>
      <c r="T2035" t="s">
        <v>125</v>
      </c>
    </row>
    <row r="2036" spans="1:20" x14ac:dyDescent="0.3">
      <c r="A2036">
        <v>10299</v>
      </c>
      <c r="B2036">
        <v>1969</v>
      </c>
      <c r="C2036" t="s">
        <v>37</v>
      </c>
      <c r="D2036" t="s">
        <v>31</v>
      </c>
      <c r="E2036" s="2">
        <v>48240</v>
      </c>
      <c r="F2036">
        <v>0</v>
      </c>
      <c r="G2036">
        <v>0</v>
      </c>
      <c r="H2036" s="3">
        <v>41222</v>
      </c>
      <c r="I2036">
        <v>73</v>
      </c>
      <c r="J2036" s="10">
        <v>389</v>
      </c>
      <c r="K2036" s="10">
        <v>91</v>
      </c>
      <c r="L2036" s="10">
        <v>248</v>
      </c>
      <c r="M2036" s="10">
        <v>64</v>
      </c>
      <c r="N2036" s="10">
        <v>49</v>
      </c>
      <c r="O2036">
        <v>3</v>
      </c>
      <c r="P2036">
        <v>6</v>
      </c>
      <c r="Q2036">
        <v>3</v>
      </c>
      <c r="R2036">
        <v>13</v>
      </c>
      <c r="S2036">
        <v>5</v>
      </c>
      <c r="T2036" t="s">
        <v>127</v>
      </c>
    </row>
    <row r="2037" spans="1:20" x14ac:dyDescent="0.3">
      <c r="A2037">
        <v>10304</v>
      </c>
      <c r="B2037">
        <v>1959</v>
      </c>
      <c r="C2037" t="s">
        <v>28</v>
      </c>
      <c r="D2037" t="s">
        <v>33</v>
      </c>
      <c r="E2037" s="2">
        <v>18690</v>
      </c>
      <c r="F2037">
        <v>0</v>
      </c>
      <c r="G2037">
        <v>0</v>
      </c>
      <c r="H2037" s="3">
        <v>41271</v>
      </c>
      <c r="I2037">
        <v>77</v>
      </c>
      <c r="J2037" s="10">
        <v>6</v>
      </c>
      <c r="K2037" s="10">
        <v>1</v>
      </c>
      <c r="L2037" s="10">
        <v>7</v>
      </c>
      <c r="M2037" s="10">
        <v>23</v>
      </c>
      <c r="N2037" s="10">
        <v>4</v>
      </c>
      <c r="O2037">
        <v>1</v>
      </c>
      <c r="P2037">
        <v>1</v>
      </c>
      <c r="Q2037">
        <v>1</v>
      </c>
      <c r="R2037">
        <v>2</v>
      </c>
      <c r="S2037">
        <v>8</v>
      </c>
      <c r="T2037" t="s">
        <v>127</v>
      </c>
    </row>
    <row r="2038" spans="1:20" x14ac:dyDescent="0.3">
      <c r="A2038">
        <v>10307</v>
      </c>
      <c r="B2038">
        <v>1956</v>
      </c>
      <c r="C2038" t="s">
        <v>28</v>
      </c>
      <c r="D2038" t="s">
        <v>33</v>
      </c>
      <c r="E2038" s="2">
        <v>50387</v>
      </c>
      <c r="F2038">
        <v>0</v>
      </c>
      <c r="G2038">
        <v>2</v>
      </c>
      <c r="H2038" s="3">
        <v>41517</v>
      </c>
      <c r="I2038">
        <v>91</v>
      </c>
      <c r="J2038" s="10">
        <v>369</v>
      </c>
      <c r="K2038" s="10">
        <v>9</v>
      </c>
      <c r="L2038" s="10">
        <v>87</v>
      </c>
      <c r="M2038" s="10">
        <v>12</v>
      </c>
      <c r="N2038" s="10">
        <v>14</v>
      </c>
      <c r="O2038">
        <v>3</v>
      </c>
      <c r="P2038">
        <v>6</v>
      </c>
      <c r="Q2038">
        <v>2</v>
      </c>
      <c r="R2038">
        <v>8</v>
      </c>
      <c r="S2038">
        <v>5</v>
      </c>
      <c r="T2038" t="s">
        <v>127</v>
      </c>
    </row>
    <row r="2039" spans="1:20" x14ac:dyDescent="0.3">
      <c r="A2039">
        <v>10311</v>
      </c>
      <c r="B2039">
        <v>1969</v>
      </c>
      <c r="C2039" t="s">
        <v>28</v>
      </c>
      <c r="D2039" t="s">
        <v>33</v>
      </c>
      <c r="E2039" s="2">
        <v>4428</v>
      </c>
      <c r="F2039">
        <v>0</v>
      </c>
      <c r="G2039">
        <v>1</v>
      </c>
      <c r="H2039" s="3">
        <v>41552</v>
      </c>
      <c r="I2039">
        <v>0</v>
      </c>
      <c r="J2039" s="10">
        <v>16</v>
      </c>
      <c r="K2039" s="10">
        <v>4</v>
      </c>
      <c r="L2039" s="10">
        <v>12</v>
      </c>
      <c r="M2039" s="10">
        <v>2</v>
      </c>
      <c r="N2039" s="10">
        <v>4</v>
      </c>
      <c r="O2039">
        <v>0</v>
      </c>
      <c r="P2039">
        <v>25</v>
      </c>
      <c r="Q2039">
        <v>0</v>
      </c>
      <c r="R2039">
        <v>0</v>
      </c>
      <c r="S2039">
        <v>1</v>
      </c>
      <c r="T2039" t="s">
        <v>127</v>
      </c>
    </row>
    <row r="2040" spans="1:20" x14ac:dyDescent="0.3">
      <c r="A2040">
        <v>10313</v>
      </c>
      <c r="B2040">
        <v>1975</v>
      </c>
      <c r="C2040" t="s">
        <v>28</v>
      </c>
      <c r="D2040" t="s">
        <v>33</v>
      </c>
      <c r="E2040" s="2">
        <v>48178</v>
      </c>
      <c r="F2040">
        <v>1</v>
      </c>
      <c r="G2040">
        <v>1</v>
      </c>
      <c r="H2040" s="3">
        <v>41210</v>
      </c>
      <c r="I2040">
        <v>69</v>
      </c>
      <c r="J2040" s="10">
        <v>159</v>
      </c>
      <c r="K2040" s="10">
        <v>4</v>
      </c>
      <c r="L2040" s="10">
        <v>45</v>
      </c>
      <c r="M2040" s="10">
        <v>6</v>
      </c>
      <c r="N2040" s="10">
        <v>2</v>
      </c>
      <c r="O2040">
        <v>6</v>
      </c>
      <c r="P2040">
        <v>5</v>
      </c>
      <c r="Q2040">
        <v>1</v>
      </c>
      <c r="R2040">
        <v>4</v>
      </c>
      <c r="S2040">
        <v>8</v>
      </c>
      <c r="T2040" t="s">
        <v>127</v>
      </c>
    </row>
    <row r="2041" spans="1:20" x14ac:dyDescent="0.3">
      <c r="A2041">
        <v>10314</v>
      </c>
      <c r="B2041">
        <v>1948</v>
      </c>
      <c r="C2041" t="s">
        <v>37</v>
      </c>
      <c r="D2041" t="s">
        <v>33</v>
      </c>
      <c r="E2041" s="2">
        <v>83837</v>
      </c>
      <c r="F2041">
        <v>0</v>
      </c>
      <c r="G2041">
        <v>0</v>
      </c>
      <c r="H2041" s="3">
        <v>41259</v>
      </c>
      <c r="I2041">
        <v>79</v>
      </c>
      <c r="J2041" s="10">
        <v>847</v>
      </c>
      <c r="K2041" s="10">
        <v>66</v>
      </c>
      <c r="L2041" s="10">
        <v>119</v>
      </c>
      <c r="M2041" s="10">
        <v>86</v>
      </c>
      <c r="N2041" s="10">
        <v>89</v>
      </c>
      <c r="O2041">
        <v>1</v>
      </c>
      <c r="P2041">
        <v>9</v>
      </c>
      <c r="Q2041">
        <v>10</v>
      </c>
      <c r="R2041">
        <v>5</v>
      </c>
      <c r="S2041">
        <v>4</v>
      </c>
      <c r="T2041" t="s">
        <v>128</v>
      </c>
    </row>
    <row r="2042" spans="1:20" x14ac:dyDescent="0.3">
      <c r="A2042">
        <v>10319</v>
      </c>
      <c r="B2042">
        <v>1971</v>
      </c>
      <c r="C2042" t="s">
        <v>28</v>
      </c>
      <c r="D2042" t="s">
        <v>33</v>
      </c>
      <c r="E2042" s="2">
        <v>66303</v>
      </c>
      <c r="F2042">
        <v>0</v>
      </c>
      <c r="G2042">
        <v>1</v>
      </c>
      <c r="H2042" s="3">
        <v>41331</v>
      </c>
      <c r="I2042">
        <v>56</v>
      </c>
      <c r="J2042" s="10">
        <v>1090</v>
      </c>
      <c r="K2042" s="10">
        <v>12</v>
      </c>
      <c r="L2042" s="10">
        <v>96</v>
      </c>
      <c r="M2042" s="10">
        <v>16</v>
      </c>
      <c r="N2042" s="10">
        <v>12</v>
      </c>
      <c r="O2042">
        <v>4</v>
      </c>
      <c r="P2042">
        <v>3</v>
      </c>
      <c r="Q2042">
        <v>4</v>
      </c>
      <c r="R2042">
        <v>11</v>
      </c>
      <c r="S2042">
        <v>8</v>
      </c>
      <c r="T2042" t="s">
        <v>127</v>
      </c>
    </row>
    <row r="2043" spans="1:20" x14ac:dyDescent="0.3">
      <c r="A2043">
        <v>10323</v>
      </c>
      <c r="B2043">
        <v>1952</v>
      </c>
      <c r="C2043" t="s">
        <v>28</v>
      </c>
      <c r="D2043" t="s">
        <v>33</v>
      </c>
      <c r="E2043" s="2">
        <v>49413</v>
      </c>
      <c r="F2043">
        <v>0</v>
      </c>
      <c r="G2043">
        <v>1</v>
      </c>
      <c r="H2043" s="3">
        <v>41572</v>
      </c>
      <c r="I2043">
        <v>88</v>
      </c>
      <c r="J2043" s="10">
        <v>205</v>
      </c>
      <c r="K2043" s="10">
        <v>7</v>
      </c>
      <c r="L2043" s="10">
        <v>41</v>
      </c>
      <c r="M2043" s="10">
        <v>3</v>
      </c>
      <c r="N2043" s="10">
        <v>2</v>
      </c>
      <c r="O2043">
        <v>2</v>
      </c>
      <c r="P2043">
        <v>4</v>
      </c>
      <c r="Q2043">
        <v>2</v>
      </c>
      <c r="R2043">
        <v>5</v>
      </c>
      <c r="S2043">
        <v>5</v>
      </c>
      <c r="T2043" t="s">
        <v>127</v>
      </c>
    </row>
    <row r="2044" spans="1:20" x14ac:dyDescent="0.3">
      <c r="A2044">
        <v>10339</v>
      </c>
      <c r="B2044">
        <v>1954</v>
      </c>
      <c r="C2044" t="s">
        <v>41</v>
      </c>
      <c r="D2044" t="s">
        <v>35</v>
      </c>
      <c r="E2044" s="2"/>
      <c r="F2044">
        <v>0</v>
      </c>
      <c r="G2044">
        <v>1</v>
      </c>
      <c r="H2044" s="3">
        <v>41448</v>
      </c>
      <c r="I2044">
        <v>83</v>
      </c>
      <c r="J2044" s="10">
        <v>161</v>
      </c>
      <c r="K2044" s="10">
        <v>0</v>
      </c>
      <c r="L2044" s="10">
        <v>22</v>
      </c>
      <c r="M2044" s="10">
        <v>0</v>
      </c>
      <c r="N2044" s="10">
        <v>0</v>
      </c>
      <c r="O2044">
        <v>2</v>
      </c>
      <c r="P2044">
        <v>4</v>
      </c>
      <c r="Q2044">
        <v>1</v>
      </c>
      <c r="R2044">
        <v>4</v>
      </c>
      <c r="S2044">
        <v>6</v>
      </c>
      <c r="T2044" t="s">
        <v>131</v>
      </c>
    </row>
    <row r="2045" spans="1:20" x14ac:dyDescent="0.3">
      <c r="A2045">
        <v>10340</v>
      </c>
      <c r="B2045">
        <v>1984</v>
      </c>
      <c r="C2045" t="s">
        <v>28</v>
      </c>
      <c r="D2045" t="s">
        <v>35</v>
      </c>
      <c r="E2045" s="2">
        <v>35196</v>
      </c>
      <c r="F2045">
        <v>1</v>
      </c>
      <c r="G2045">
        <v>0</v>
      </c>
      <c r="H2045" s="3">
        <v>41226</v>
      </c>
      <c r="I2045">
        <v>68</v>
      </c>
      <c r="J2045" s="10">
        <v>75</v>
      </c>
      <c r="K2045" s="10">
        <v>12</v>
      </c>
      <c r="L2045" s="10">
        <v>141</v>
      </c>
      <c r="M2045" s="10">
        <v>43</v>
      </c>
      <c r="N2045" s="10">
        <v>39</v>
      </c>
      <c r="O2045">
        <v>6</v>
      </c>
      <c r="P2045">
        <v>6</v>
      </c>
      <c r="Q2045">
        <v>1</v>
      </c>
      <c r="R2045">
        <v>5</v>
      </c>
      <c r="S2045">
        <v>8</v>
      </c>
      <c r="T2045" t="s">
        <v>127</v>
      </c>
    </row>
    <row r="2046" spans="1:20" x14ac:dyDescent="0.3">
      <c r="A2046">
        <v>10341</v>
      </c>
      <c r="B2046">
        <v>1948</v>
      </c>
      <c r="C2046" t="s">
        <v>28</v>
      </c>
      <c r="D2046" t="s">
        <v>35</v>
      </c>
      <c r="E2046" s="2">
        <v>51315</v>
      </c>
      <c r="F2046">
        <v>0</v>
      </c>
      <c r="G2046">
        <v>0</v>
      </c>
      <c r="H2046" s="3">
        <v>41693</v>
      </c>
      <c r="I2046">
        <v>45</v>
      </c>
      <c r="J2046" s="10">
        <v>68</v>
      </c>
      <c r="K2046" s="10">
        <v>28</v>
      </c>
      <c r="L2046" s="10">
        <v>39</v>
      </c>
      <c r="M2046" s="10">
        <v>16</v>
      </c>
      <c r="N2046" s="10">
        <v>30</v>
      </c>
      <c r="O2046">
        <v>1</v>
      </c>
      <c r="P2046">
        <v>2</v>
      </c>
      <c r="Q2046">
        <v>2</v>
      </c>
      <c r="R2046">
        <v>5</v>
      </c>
      <c r="S2046">
        <v>2</v>
      </c>
      <c r="T2046" t="s">
        <v>131</v>
      </c>
    </row>
    <row r="2047" spans="1:20" x14ac:dyDescent="0.3">
      <c r="A2047">
        <v>10343</v>
      </c>
      <c r="B2047">
        <v>1991</v>
      </c>
      <c r="C2047" t="s">
        <v>133</v>
      </c>
      <c r="D2047" t="s">
        <v>31</v>
      </c>
      <c r="E2047" s="2">
        <v>61618</v>
      </c>
      <c r="F2047">
        <v>0</v>
      </c>
      <c r="G2047">
        <v>0</v>
      </c>
      <c r="H2047" s="3">
        <v>41181</v>
      </c>
      <c r="I2047">
        <v>27</v>
      </c>
      <c r="J2047" s="10">
        <v>605</v>
      </c>
      <c r="K2047" s="10">
        <v>91</v>
      </c>
      <c r="L2047" s="10">
        <v>399</v>
      </c>
      <c r="M2047" s="10">
        <v>0</v>
      </c>
      <c r="N2047" s="10">
        <v>45</v>
      </c>
      <c r="O2047">
        <v>2</v>
      </c>
      <c r="P2047">
        <v>3</v>
      </c>
      <c r="Q2047">
        <v>6</v>
      </c>
      <c r="R2047">
        <v>8</v>
      </c>
      <c r="S2047">
        <v>3</v>
      </c>
      <c r="T2047" t="s">
        <v>128</v>
      </c>
    </row>
    <row r="2048" spans="1:20" x14ac:dyDescent="0.3">
      <c r="A2048">
        <v>10350</v>
      </c>
      <c r="B2048">
        <v>1950</v>
      </c>
      <c r="C2048" t="s">
        <v>37</v>
      </c>
      <c r="D2048" t="s">
        <v>33</v>
      </c>
      <c r="E2048" s="2">
        <v>54432</v>
      </c>
      <c r="F2048">
        <v>2</v>
      </c>
      <c r="G2048">
        <v>1</v>
      </c>
      <c r="H2048" s="3">
        <v>41403</v>
      </c>
      <c r="I2048">
        <v>37</v>
      </c>
      <c r="J2048" s="10">
        <v>33</v>
      </c>
      <c r="K2048" s="10">
        <v>0</v>
      </c>
      <c r="L2048" s="10">
        <v>5</v>
      </c>
      <c r="M2048" s="10">
        <v>0</v>
      </c>
      <c r="N2048" s="10">
        <v>0</v>
      </c>
      <c r="O2048">
        <v>1</v>
      </c>
      <c r="P2048">
        <v>1</v>
      </c>
      <c r="Q2048">
        <v>0</v>
      </c>
      <c r="R2048">
        <v>3</v>
      </c>
      <c r="S2048">
        <v>4</v>
      </c>
      <c r="T2048" t="s">
        <v>127</v>
      </c>
    </row>
    <row r="2049" spans="1:20" x14ac:dyDescent="0.3">
      <c r="A2049">
        <v>10352</v>
      </c>
      <c r="B2049">
        <v>1963</v>
      </c>
      <c r="C2049" t="s">
        <v>28</v>
      </c>
      <c r="D2049" t="s">
        <v>42</v>
      </c>
      <c r="E2049" s="2">
        <v>34213</v>
      </c>
      <c r="F2049">
        <v>1</v>
      </c>
      <c r="G2049">
        <v>1</v>
      </c>
      <c r="H2049" s="3">
        <v>41159</v>
      </c>
      <c r="I2049">
        <v>2</v>
      </c>
      <c r="J2049" s="10">
        <v>50</v>
      </c>
      <c r="K2049" s="10">
        <v>4</v>
      </c>
      <c r="L2049" s="10">
        <v>28</v>
      </c>
      <c r="M2049" s="10">
        <v>6</v>
      </c>
      <c r="N2049" s="10">
        <v>3</v>
      </c>
      <c r="O2049">
        <v>3</v>
      </c>
      <c r="P2049">
        <v>3</v>
      </c>
      <c r="Q2049">
        <v>1</v>
      </c>
      <c r="R2049">
        <v>2</v>
      </c>
      <c r="S2049">
        <v>9</v>
      </c>
      <c r="T2049" t="s">
        <v>125</v>
      </c>
    </row>
    <row r="2050" spans="1:20" x14ac:dyDescent="0.3">
      <c r="A2050">
        <v>10356</v>
      </c>
      <c r="B2050">
        <v>1957</v>
      </c>
      <c r="C2050" t="s">
        <v>37</v>
      </c>
      <c r="D2050" t="s">
        <v>29</v>
      </c>
      <c r="E2050" s="2">
        <v>41437</v>
      </c>
      <c r="F2050">
        <v>1</v>
      </c>
      <c r="G2050">
        <v>1</v>
      </c>
      <c r="H2050" s="3">
        <v>41174</v>
      </c>
      <c r="I2050">
        <v>5</v>
      </c>
      <c r="J2050" s="10">
        <v>29</v>
      </c>
      <c r="K2050" s="10">
        <v>0</v>
      </c>
      <c r="L2050" s="10">
        <v>2</v>
      </c>
      <c r="M2050" s="10">
        <v>0</v>
      </c>
      <c r="N2050" s="10">
        <v>0</v>
      </c>
      <c r="O2050">
        <v>1</v>
      </c>
      <c r="P2050">
        <v>1</v>
      </c>
      <c r="Q2050">
        <v>0</v>
      </c>
      <c r="R2050">
        <v>3</v>
      </c>
      <c r="S2050">
        <v>7</v>
      </c>
      <c r="T2050" t="s">
        <v>127</v>
      </c>
    </row>
    <row r="2051" spans="1:20" x14ac:dyDescent="0.3">
      <c r="A2051">
        <v>10364</v>
      </c>
      <c r="B2051">
        <v>1959</v>
      </c>
      <c r="C2051" t="s">
        <v>28</v>
      </c>
      <c r="D2051" t="s">
        <v>29</v>
      </c>
      <c r="E2051" s="2">
        <v>23295</v>
      </c>
      <c r="F2051">
        <v>0</v>
      </c>
      <c r="G2051">
        <v>0</v>
      </c>
      <c r="H2051" s="3">
        <v>41468</v>
      </c>
      <c r="I2051">
        <v>72</v>
      </c>
      <c r="J2051" s="10">
        <v>0</v>
      </c>
      <c r="K2051" s="10">
        <v>0</v>
      </c>
      <c r="L2051" s="10">
        <v>1</v>
      </c>
      <c r="M2051" s="10">
        <v>2</v>
      </c>
      <c r="N2051" s="10">
        <v>12</v>
      </c>
      <c r="O2051">
        <v>1</v>
      </c>
      <c r="P2051">
        <v>1</v>
      </c>
      <c r="Q2051">
        <v>0</v>
      </c>
      <c r="R2051">
        <v>2</v>
      </c>
      <c r="S2051">
        <v>8</v>
      </c>
      <c r="T2051" t="s">
        <v>127</v>
      </c>
    </row>
    <row r="2052" spans="1:20" x14ac:dyDescent="0.3">
      <c r="A2052">
        <v>10377</v>
      </c>
      <c r="B2052">
        <v>1958</v>
      </c>
      <c r="C2052" t="s">
        <v>41</v>
      </c>
      <c r="D2052" t="s">
        <v>35</v>
      </c>
      <c r="E2052" s="2">
        <v>46692</v>
      </c>
      <c r="F2052">
        <v>0</v>
      </c>
      <c r="G2052">
        <v>1</v>
      </c>
      <c r="H2052" s="3">
        <v>41431</v>
      </c>
      <c r="I2052">
        <v>37</v>
      </c>
      <c r="J2052" s="10">
        <v>170</v>
      </c>
      <c r="K2052" s="10">
        <v>6</v>
      </c>
      <c r="L2052" s="10">
        <v>97</v>
      </c>
      <c r="M2052" s="10">
        <v>24</v>
      </c>
      <c r="N2052" s="10">
        <v>12</v>
      </c>
      <c r="O2052">
        <v>3</v>
      </c>
      <c r="P2052">
        <v>6</v>
      </c>
      <c r="Q2052">
        <v>1</v>
      </c>
      <c r="R2052">
        <v>5</v>
      </c>
      <c r="S2052">
        <v>6</v>
      </c>
      <c r="T2052" t="s">
        <v>127</v>
      </c>
    </row>
    <row r="2053" spans="1:20" x14ac:dyDescent="0.3">
      <c r="A2053">
        <v>10379</v>
      </c>
      <c r="B2053">
        <v>1962</v>
      </c>
      <c r="C2053" t="s">
        <v>41</v>
      </c>
      <c r="D2053" t="s">
        <v>31</v>
      </c>
      <c r="E2053" s="2">
        <v>59247</v>
      </c>
      <c r="F2053">
        <v>0</v>
      </c>
      <c r="G2053">
        <v>2</v>
      </c>
      <c r="H2053" s="3">
        <v>41586</v>
      </c>
      <c r="I2053">
        <v>87</v>
      </c>
      <c r="J2053" s="10">
        <v>327</v>
      </c>
      <c r="K2053" s="10">
        <v>9</v>
      </c>
      <c r="L2053" s="10">
        <v>122</v>
      </c>
      <c r="M2053" s="10">
        <v>19</v>
      </c>
      <c r="N2053" s="10">
        <v>14</v>
      </c>
      <c r="O2053">
        <v>5</v>
      </c>
      <c r="P2053">
        <v>5</v>
      </c>
      <c r="Q2053">
        <v>2</v>
      </c>
      <c r="R2053">
        <v>9</v>
      </c>
      <c r="S2053">
        <v>6</v>
      </c>
      <c r="T2053" t="s">
        <v>127</v>
      </c>
    </row>
    <row r="2054" spans="1:20" x14ac:dyDescent="0.3">
      <c r="A2054">
        <v>10380</v>
      </c>
      <c r="B2054">
        <v>1972</v>
      </c>
      <c r="C2054" t="s">
        <v>41</v>
      </c>
      <c r="D2054" t="s">
        <v>33</v>
      </c>
      <c r="E2054" s="2">
        <v>37787</v>
      </c>
      <c r="F2054">
        <v>1</v>
      </c>
      <c r="G2054">
        <v>0</v>
      </c>
      <c r="H2054" s="3">
        <v>41537</v>
      </c>
      <c r="I2054">
        <v>50</v>
      </c>
      <c r="J2054" s="10">
        <v>40</v>
      </c>
      <c r="K2054" s="10">
        <v>1</v>
      </c>
      <c r="L2054" s="10">
        <v>40</v>
      </c>
      <c r="M2054" s="10">
        <v>4</v>
      </c>
      <c r="N2054" s="10">
        <v>3</v>
      </c>
      <c r="O2054">
        <v>1</v>
      </c>
      <c r="P2054">
        <v>3</v>
      </c>
      <c r="Q2054">
        <v>0</v>
      </c>
      <c r="R2054">
        <v>3</v>
      </c>
      <c r="S2054">
        <v>8</v>
      </c>
      <c r="T2054" t="s">
        <v>128</v>
      </c>
    </row>
    <row r="2055" spans="1:20" x14ac:dyDescent="0.3">
      <c r="A2055">
        <v>10381</v>
      </c>
      <c r="B2055">
        <v>1979</v>
      </c>
      <c r="C2055" t="s">
        <v>28</v>
      </c>
      <c r="D2055" t="s">
        <v>31</v>
      </c>
      <c r="E2055" s="2">
        <v>47691</v>
      </c>
      <c r="F2055">
        <v>0</v>
      </c>
      <c r="G2055">
        <v>1</v>
      </c>
      <c r="H2055" s="3">
        <v>41460</v>
      </c>
      <c r="I2055">
        <v>43</v>
      </c>
      <c r="J2055" s="10">
        <v>14</v>
      </c>
      <c r="K2055" s="10">
        <v>0</v>
      </c>
      <c r="L2055" s="10">
        <v>3</v>
      </c>
      <c r="M2055" s="10">
        <v>0</v>
      </c>
      <c r="N2055" s="10">
        <v>0</v>
      </c>
      <c r="O2055">
        <v>1</v>
      </c>
      <c r="P2055">
        <v>1</v>
      </c>
      <c r="Q2055">
        <v>0</v>
      </c>
      <c r="R2055">
        <v>2</v>
      </c>
      <c r="S2055">
        <v>6</v>
      </c>
      <c r="T2055" t="s">
        <v>127</v>
      </c>
    </row>
    <row r="2056" spans="1:20" x14ac:dyDescent="0.3">
      <c r="A2056">
        <v>10383</v>
      </c>
      <c r="B2056">
        <v>1966</v>
      </c>
      <c r="C2056" t="s">
        <v>28</v>
      </c>
      <c r="D2056" t="s">
        <v>29</v>
      </c>
      <c r="E2056" s="2">
        <v>70287</v>
      </c>
      <c r="F2056">
        <v>0</v>
      </c>
      <c r="G2056">
        <v>0</v>
      </c>
      <c r="H2056" s="3">
        <v>41366</v>
      </c>
      <c r="I2056">
        <v>30</v>
      </c>
      <c r="J2056" s="10">
        <v>295</v>
      </c>
      <c r="K2056" s="10">
        <v>35</v>
      </c>
      <c r="L2056" s="10">
        <v>482</v>
      </c>
      <c r="M2056" s="10">
        <v>121</v>
      </c>
      <c r="N2056" s="10">
        <v>120</v>
      </c>
      <c r="O2056">
        <v>1</v>
      </c>
      <c r="P2056">
        <v>5</v>
      </c>
      <c r="Q2056">
        <v>5</v>
      </c>
      <c r="R2056">
        <v>10</v>
      </c>
      <c r="S2056">
        <v>3</v>
      </c>
      <c r="T2056" t="s">
        <v>131</v>
      </c>
    </row>
    <row r="2057" spans="1:20" x14ac:dyDescent="0.3">
      <c r="A2057">
        <v>10390</v>
      </c>
      <c r="B2057">
        <v>1959</v>
      </c>
      <c r="C2057" t="s">
        <v>133</v>
      </c>
      <c r="D2057" t="s">
        <v>33</v>
      </c>
      <c r="E2057" s="2">
        <v>26887</v>
      </c>
      <c r="F2057">
        <v>0</v>
      </c>
      <c r="G2057">
        <v>1</v>
      </c>
      <c r="H2057" s="3">
        <v>41315</v>
      </c>
      <c r="I2057">
        <v>27</v>
      </c>
      <c r="J2057" s="10">
        <v>6</v>
      </c>
      <c r="K2057" s="10">
        <v>7</v>
      </c>
      <c r="L2057" s="10">
        <v>4</v>
      </c>
      <c r="M2057" s="10">
        <v>3</v>
      </c>
      <c r="N2057" s="10">
        <v>4</v>
      </c>
      <c r="O2057">
        <v>1</v>
      </c>
      <c r="P2057">
        <v>1</v>
      </c>
      <c r="Q2057">
        <v>0</v>
      </c>
      <c r="R2057">
        <v>3</v>
      </c>
      <c r="S2057">
        <v>6</v>
      </c>
      <c r="T2057" t="s">
        <v>127</v>
      </c>
    </row>
    <row r="2058" spans="1:20" x14ac:dyDescent="0.3">
      <c r="A2058">
        <v>10394</v>
      </c>
      <c r="B2058">
        <v>1984</v>
      </c>
      <c r="C2058" t="s">
        <v>28</v>
      </c>
      <c r="D2058" t="s">
        <v>33</v>
      </c>
      <c r="E2058" s="2">
        <v>90000</v>
      </c>
      <c r="F2058">
        <v>0</v>
      </c>
      <c r="G2058">
        <v>0</v>
      </c>
      <c r="H2058" s="3">
        <v>41631</v>
      </c>
      <c r="I2058">
        <v>91</v>
      </c>
      <c r="J2058" s="10">
        <v>675</v>
      </c>
      <c r="K2058" s="10">
        <v>144</v>
      </c>
      <c r="L2058" s="10">
        <v>133</v>
      </c>
      <c r="M2058" s="10">
        <v>94</v>
      </c>
      <c r="N2058" s="10">
        <v>192</v>
      </c>
      <c r="O2058">
        <v>1</v>
      </c>
      <c r="P2058">
        <v>4</v>
      </c>
      <c r="Q2058">
        <v>8</v>
      </c>
      <c r="R2058">
        <v>5</v>
      </c>
      <c r="S2058">
        <v>1</v>
      </c>
      <c r="T2058" t="s">
        <v>126</v>
      </c>
    </row>
    <row r="2059" spans="1:20" x14ac:dyDescent="0.3">
      <c r="A2059">
        <v>10395</v>
      </c>
      <c r="B2059">
        <v>1986</v>
      </c>
      <c r="C2059" t="s">
        <v>44</v>
      </c>
      <c r="D2059" t="s">
        <v>31</v>
      </c>
      <c r="E2059" s="2">
        <v>8940</v>
      </c>
      <c r="F2059">
        <v>1</v>
      </c>
      <c r="G2059">
        <v>0</v>
      </c>
      <c r="H2059" s="3">
        <v>41143</v>
      </c>
      <c r="I2059">
        <v>25</v>
      </c>
      <c r="J2059" s="10">
        <v>1</v>
      </c>
      <c r="K2059" s="10">
        <v>45</v>
      </c>
      <c r="L2059" s="10">
        <v>3</v>
      </c>
      <c r="M2059" s="10">
        <v>4</v>
      </c>
      <c r="N2059" s="10">
        <v>6</v>
      </c>
      <c r="O2059">
        <v>3</v>
      </c>
      <c r="P2059">
        <v>3</v>
      </c>
      <c r="Q2059">
        <v>1</v>
      </c>
      <c r="R2059">
        <v>3</v>
      </c>
      <c r="S2059">
        <v>8</v>
      </c>
      <c r="T2059" t="s">
        <v>127</v>
      </c>
    </row>
    <row r="2060" spans="1:20" x14ac:dyDescent="0.3">
      <c r="A2060">
        <v>10398</v>
      </c>
      <c r="B2060">
        <v>1981</v>
      </c>
      <c r="C2060" t="s">
        <v>133</v>
      </c>
      <c r="D2060" t="s">
        <v>31</v>
      </c>
      <c r="E2060" s="2">
        <v>24336</v>
      </c>
      <c r="F2060">
        <v>1</v>
      </c>
      <c r="G2060">
        <v>0</v>
      </c>
      <c r="H2060" s="3">
        <v>41148</v>
      </c>
      <c r="I2060">
        <v>82</v>
      </c>
      <c r="J2060" s="10">
        <v>1</v>
      </c>
      <c r="K2060" s="10">
        <v>6</v>
      </c>
      <c r="L2060" s="10">
        <v>2</v>
      </c>
      <c r="M2060" s="10">
        <v>8</v>
      </c>
      <c r="N2060" s="10">
        <v>2</v>
      </c>
      <c r="O2060">
        <v>1</v>
      </c>
      <c r="P2060">
        <v>1</v>
      </c>
      <c r="Q2060">
        <v>0</v>
      </c>
      <c r="R2060">
        <v>2</v>
      </c>
      <c r="S2060">
        <v>7</v>
      </c>
      <c r="T2060" t="s">
        <v>127</v>
      </c>
    </row>
    <row r="2061" spans="1:20" x14ac:dyDescent="0.3">
      <c r="A2061">
        <v>10401</v>
      </c>
      <c r="B2061">
        <v>1976</v>
      </c>
      <c r="C2061" t="s">
        <v>133</v>
      </c>
      <c r="D2061" t="s">
        <v>35</v>
      </c>
      <c r="E2061" s="2">
        <v>26326</v>
      </c>
      <c r="F2061">
        <v>0</v>
      </c>
      <c r="G2061">
        <v>0</v>
      </c>
      <c r="H2061" s="3">
        <v>41521</v>
      </c>
      <c r="I2061">
        <v>12</v>
      </c>
      <c r="J2061" s="10">
        <v>1</v>
      </c>
      <c r="K2061" s="10">
        <v>0</v>
      </c>
      <c r="L2061" s="10">
        <v>5</v>
      </c>
      <c r="M2061" s="10">
        <v>0</v>
      </c>
      <c r="N2061" s="10">
        <v>3</v>
      </c>
      <c r="O2061">
        <v>1</v>
      </c>
      <c r="P2061">
        <v>0</v>
      </c>
      <c r="Q2061">
        <v>0</v>
      </c>
      <c r="R2061">
        <v>3</v>
      </c>
      <c r="S2061">
        <v>3</v>
      </c>
      <c r="T2061" t="s">
        <v>129</v>
      </c>
    </row>
    <row r="2062" spans="1:20" x14ac:dyDescent="0.3">
      <c r="A2062">
        <v>10402</v>
      </c>
      <c r="B2062">
        <v>1967</v>
      </c>
      <c r="C2062" t="s">
        <v>28</v>
      </c>
      <c r="D2062" t="s">
        <v>33</v>
      </c>
      <c r="E2062" s="2">
        <v>35441</v>
      </c>
      <c r="F2062">
        <v>1</v>
      </c>
      <c r="G2062">
        <v>1</v>
      </c>
      <c r="H2062" s="3">
        <v>41319</v>
      </c>
      <c r="I2062">
        <v>94</v>
      </c>
      <c r="J2062" s="10">
        <v>25</v>
      </c>
      <c r="K2062" s="10">
        <v>1</v>
      </c>
      <c r="L2062" s="10">
        <v>9</v>
      </c>
      <c r="M2062" s="10">
        <v>2</v>
      </c>
      <c r="N2062" s="10">
        <v>1</v>
      </c>
      <c r="O2062">
        <v>2</v>
      </c>
      <c r="P2062">
        <v>1</v>
      </c>
      <c r="Q2062">
        <v>0</v>
      </c>
      <c r="R2062">
        <v>3</v>
      </c>
      <c r="S2062">
        <v>8</v>
      </c>
      <c r="T2062" t="s">
        <v>126</v>
      </c>
    </row>
    <row r="2063" spans="1:20" x14ac:dyDescent="0.3">
      <c r="A2063">
        <v>10403</v>
      </c>
      <c r="B2063">
        <v>1978</v>
      </c>
      <c r="C2063" t="s">
        <v>28</v>
      </c>
      <c r="D2063" t="s">
        <v>35</v>
      </c>
      <c r="E2063" s="2">
        <v>16531</v>
      </c>
      <c r="F2063">
        <v>1</v>
      </c>
      <c r="G2063">
        <v>0</v>
      </c>
      <c r="H2063" s="3">
        <v>41808</v>
      </c>
      <c r="I2063">
        <v>43</v>
      </c>
      <c r="J2063" s="10">
        <v>2</v>
      </c>
      <c r="K2063" s="10">
        <v>13</v>
      </c>
      <c r="L2063" s="10">
        <v>6</v>
      </c>
      <c r="M2063" s="10">
        <v>7</v>
      </c>
      <c r="N2063" s="10">
        <v>5</v>
      </c>
      <c r="O2063">
        <v>3</v>
      </c>
      <c r="P2063">
        <v>3</v>
      </c>
      <c r="Q2063">
        <v>0</v>
      </c>
      <c r="R2063">
        <v>3</v>
      </c>
      <c r="S2063">
        <v>7</v>
      </c>
      <c r="T2063" t="s">
        <v>126</v>
      </c>
    </row>
    <row r="2064" spans="1:20" x14ac:dyDescent="0.3">
      <c r="A2064">
        <v>10413</v>
      </c>
      <c r="B2064">
        <v>1984</v>
      </c>
      <c r="C2064" t="s">
        <v>28</v>
      </c>
      <c r="D2064" t="s">
        <v>33</v>
      </c>
      <c r="E2064" s="2">
        <v>72570</v>
      </c>
      <c r="F2064">
        <v>0</v>
      </c>
      <c r="G2064">
        <v>0</v>
      </c>
      <c r="H2064" s="3">
        <v>41754</v>
      </c>
      <c r="I2064">
        <v>67</v>
      </c>
      <c r="J2064" s="10">
        <v>274</v>
      </c>
      <c r="K2064" s="10">
        <v>83</v>
      </c>
      <c r="L2064" s="10">
        <v>216</v>
      </c>
      <c r="M2064" s="10">
        <v>151</v>
      </c>
      <c r="N2064" s="10">
        <v>141</v>
      </c>
      <c r="O2064">
        <v>1</v>
      </c>
      <c r="P2064">
        <v>4</v>
      </c>
      <c r="Q2064">
        <v>6</v>
      </c>
      <c r="R2064">
        <v>12</v>
      </c>
      <c r="S2064">
        <v>1</v>
      </c>
      <c r="T2064" t="s">
        <v>127</v>
      </c>
    </row>
    <row r="2065" spans="1:20" x14ac:dyDescent="0.3">
      <c r="A2065">
        <v>10420</v>
      </c>
      <c r="B2065">
        <v>1955</v>
      </c>
      <c r="C2065" t="s">
        <v>41</v>
      </c>
      <c r="D2065" t="s">
        <v>29</v>
      </c>
      <c r="E2065" s="2">
        <v>46390</v>
      </c>
      <c r="F2065">
        <v>0</v>
      </c>
      <c r="G2065">
        <v>1</v>
      </c>
      <c r="H2065" s="3">
        <v>41764</v>
      </c>
      <c r="I2065">
        <v>56</v>
      </c>
      <c r="J2065" s="10">
        <v>95</v>
      </c>
      <c r="K2065" s="10">
        <v>14</v>
      </c>
      <c r="L2065" s="10">
        <v>64</v>
      </c>
      <c r="M2065" s="10">
        <v>2</v>
      </c>
      <c r="N2065" s="10">
        <v>9</v>
      </c>
      <c r="O2065">
        <v>1</v>
      </c>
      <c r="P2065">
        <v>4</v>
      </c>
      <c r="Q2065">
        <v>2</v>
      </c>
      <c r="R2065">
        <v>3</v>
      </c>
      <c r="S2065">
        <v>7</v>
      </c>
      <c r="T2065" t="s">
        <v>130</v>
      </c>
    </row>
    <row r="2066" spans="1:20" x14ac:dyDescent="0.3">
      <c r="A2066">
        <v>10424</v>
      </c>
      <c r="B2066">
        <v>1968</v>
      </c>
      <c r="C2066" t="s">
        <v>28</v>
      </c>
      <c r="D2066" t="s">
        <v>31</v>
      </c>
      <c r="E2066" s="2">
        <v>75922</v>
      </c>
      <c r="F2066">
        <v>0</v>
      </c>
      <c r="G2066">
        <v>0</v>
      </c>
      <c r="H2066" s="3">
        <v>41617</v>
      </c>
      <c r="I2066">
        <v>60</v>
      </c>
      <c r="J2066" s="10">
        <v>265</v>
      </c>
      <c r="K2066" s="10">
        <v>138</v>
      </c>
      <c r="L2066" s="10">
        <v>553</v>
      </c>
      <c r="M2066" s="10">
        <v>224</v>
      </c>
      <c r="N2066" s="10">
        <v>23</v>
      </c>
      <c r="O2066">
        <v>1</v>
      </c>
      <c r="P2066">
        <v>4</v>
      </c>
      <c r="Q2066">
        <v>4</v>
      </c>
      <c r="R2066">
        <v>9</v>
      </c>
      <c r="S2066">
        <v>1</v>
      </c>
      <c r="T2066" t="s">
        <v>125</v>
      </c>
    </row>
    <row r="2067" spans="1:20" x14ac:dyDescent="0.3">
      <c r="A2067">
        <v>10430</v>
      </c>
      <c r="B2067">
        <v>1973</v>
      </c>
      <c r="C2067" t="s">
        <v>28</v>
      </c>
      <c r="D2067" t="s">
        <v>29</v>
      </c>
      <c r="E2067" s="2">
        <v>89694</v>
      </c>
      <c r="F2067">
        <v>1</v>
      </c>
      <c r="G2067">
        <v>1</v>
      </c>
      <c r="H2067" s="3">
        <v>41556</v>
      </c>
      <c r="I2067">
        <v>22</v>
      </c>
      <c r="J2067" s="10">
        <v>1126</v>
      </c>
      <c r="K2067" s="10">
        <v>28</v>
      </c>
      <c r="L2067" s="10">
        <v>211</v>
      </c>
      <c r="M2067" s="10">
        <v>37</v>
      </c>
      <c r="N2067" s="10">
        <v>28</v>
      </c>
      <c r="O2067">
        <v>3</v>
      </c>
      <c r="P2067">
        <v>4</v>
      </c>
      <c r="Q2067">
        <v>3</v>
      </c>
      <c r="R2067">
        <v>4</v>
      </c>
      <c r="S2067">
        <v>5</v>
      </c>
      <c r="T2067" t="s">
        <v>131</v>
      </c>
    </row>
    <row r="2068" spans="1:20" x14ac:dyDescent="0.3">
      <c r="A2068">
        <v>10432</v>
      </c>
      <c r="B2068">
        <v>1974</v>
      </c>
      <c r="C2068" t="s">
        <v>28</v>
      </c>
      <c r="D2068" t="s">
        <v>29</v>
      </c>
      <c r="E2068" s="2">
        <v>19346</v>
      </c>
      <c r="F2068">
        <v>1</v>
      </c>
      <c r="G2068">
        <v>0</v>
      </c>
      <c r="H2068" s="3">
        <v>41669</v>
      </c>
      <c r="I2068">
        <v>26</v>
      </c>
      <c r="J2068" s="10">
        <v>2</v>
      </c>
      <c r="K2068" s="10">
        <v>0</v>
      </c>
      <c r="L2068" s="10">
        <v>9</v>
      </c>
      <c r="M2068" s="10">
        <v>3</v>
      </c>
      <c r="N2068" s="10">
        <v>6</v>
      </c>
      <c r="O2068">
        <v>1</v>
      </c>
      <c r="P2068">
        <v>1</v>
      </c>
      <c r="Q2068">
        <v>0</v>
      </c>
      <c r="R2068">
        <v>3</v>
      </c>
      <c r="S2068">
        <v>8</v>
      </c>
      <c r="T2068" t="s">
        <v>126</v>
      </c>
    </row>
    <row r="2069" spans="1:20" x14ac:dyDescent="0.3">
      <c r="A2069">
        <v>10446</v>
      </c>
      <c r="B2069">
        <v>1957</v>
      </c>
      <c r="C2069" t="s">
        <v>37</v>
      </c>
      <c r="D2069" t="s">
        <v>33</v>
      </c>
      <c r="E2069" s="2">
        <v>82017</v>
      </c>
      <c r="F2069">
        <v>0</v>
      </c>
      <c r="G2069">
        <v>0</v>
      </c>
      <c r="H2069" s="3">
        <v>41220</v>
      </c>
      <c r="I2069">
        <v>58</v>
      </c>
      <c r="J2069" s="10">
        <v>184</v>
      </c>
      <c r="K2069" s="10">
        <v>23</v>
      </c>
      <c r="L2069" s="10">
        <v>446</v>
      </c>
      <c r="M2069" s="10">
        <v>30</v>
      </c>
      <c r="N2069" s="10">
        <v>23</v>
      </c>
      <c r="O2069">
        <v>1</v>
      </c>
      <c r="P2069">
        <v>5</v>
      </c>
      <c r="Q2069">
        <v>4</v>
      </c>
      <c r="R2069">
        <v>7</v>
      </c>
      <c r="S2069">
        <v>2</v>
      </c>
      <c r="T2069" t="s">
        <v>126</v>
      </c>
    </row>
    <row r="2070" spans="1:20" x14ac:dyDescent="0.3">
      <c r="A2070">
        <v>10448</v>
      </c>
      <c r="B2070">
        <v>1956</v>
      </c>
      <c r="C2070" t="s">
        <v>28</v>
      </c>
      <c r="D2070" t="s">
        <v>31</v>
      </c>
      <c r="E2070" s="2">
        <v>46998</v>
      </c>
      <c r="F2070">
        <v>0</v>
      </c>
      <c r="G2070">
        <v>1</v>
      </c>
      <c r="H2070" s="3">
        <v>41204</v>
      </c>
      <c r="I2070">
        <v>55</v>
      </c>
      <c r="J2070" s="10">
        <v>172</v>
      </c>
      <c r="K2070" s="10">
        <v>41</v>
      </c>
      <c r="L2070" s="10">
        <v>86</v>
      </c>
      <c r="M2070" s="10">
        <v>45</v>
      </c>
      <c r="N2070" s="10">
        <v>6</v>
      </c>
      <c r="O2070">
        <v>5</v>
      </c>
      <c r="P2070">
        <v>5</v>
      </c>
      <c r="Q2070">
        <v>3</v>
      </c>
      <c r="R2070">
        <v>5</v>
      </c>
      <c r="S2070">
        <v>7</v>
      </c>
      <c r="T2070" t="s">
        <v>127</v>
      </c>
    </row>
    <row r="2071" spans="1:20" x14ac:dyDescent="0.3">
      <c r="A2071">
        <v>10451</v>
      </c>
      <c r="B2071">
        <v>1965</v>
      </c>
      <c r="C2071" t="s">
        <v>28</v>
      </c>
      <c r="D2071" t="s">
        <v>35</v>
      </c>
      <c r="E2071" s="2">
        <v>29672</v>
      </c>
      <c r="F2071">
        <v>1</v>
      </c>
      <c r="G2071">
        <v>1</v>
      </c>
      <c r="H2071" s="3">
        <v>41345</v>
      </c>
      <c r="I2071">
        <v>6</v>
      </c>
      <c r="J2071" s="10">
        <v>9</v>
      </c>
      <c r="K2071" s="10">
        <v>1</v>
      </c>
      <c r="L2071" s="10">
        <v>3</v>
      </c>
      <c r="M2071" s="10">
        <v>0</v>
      </c>
      <c r="N2071" s="10">
        <v>4</v>
      </c>
      <c r="O2071">
        <v>1</v>
      </c>
      <c r="P2071">
        <v>0</v>
      </c>
      <c r="Q2071">
        <v>0</v>
      </c>
      <c r="R2071">
        <v>3</v>
      </c>
      <c r="S2071">
        <v>6</v>
      </c>
      <c r="T2071" t="s">
        <v>125</v>
      </c>
    </row>
    <row r="2072" spans="1:20" x14ac:dyDescent="0.3">
      <c r="A2072">
        <v>10466</v>
      </c>
      <c r="B2072">
        <v>1965</v>
      </c>
      <c r="C2072" t="s">
        <v>28</v>
      </c>
      <c r="D2072" t="s">
        <v>33</v>
      </c>
      <c r="E2072" s="2">
        <v>44393</v>
      </c>
      <c r="F2072">
        <v>1</v>
      </c>
      <c r="G2072">
        <v>1</v>
      </c>
      <c r="H2072" s="3">
        <v>41508</v>
      </c>
      <c r="I2072">
        <v>86</v>
      </c>
      <c r="J2072" s="10">
        <v>24</v>
      </c>
      <c r="K2072" s="10">
        <v>2</v>
      </c>
      <c r="L2072" s="10">
        <v>20</v>
      </c>
      <c r="M2072" s="10">
        <v>2</v>
      </c>
      <c r="N2072" s="10">
        <v>2</v>
      </c>
      <c r="O2072">
        <v>2</v>
      </c>
      <c r="P2072">
        <v>1</v>
      </c>
      <c r="Q2072">
        <v>0</v>
      </c>
      <c r="R2072">
        <v>4</v>
      </c>
      <c r="S2072">
        <v>4</v>
      </c>
      <c r="T2072" t="s">
        <v>127</v>
      </c>
    </row>
    <row r="2073" spans="1:20" x14ac:dyDescent="0.3">
      <c r="A2073">
        <v>10469</v>
      </c>
      <c r="B2073">
        <v>1981</v>
      </c>
      <c r="C2073" t="s">
        <v>28</v>
      </c>
      <c r="D2073" t="s">
        <v>35</v>
      </c>
      <c r="E2073" s="2">
        <v>88325</v>
      </c>
      <c r="F2073">
        <v>0</v>
      </c>
      <c r="G2073">
        <v>0</v>
      </c>
      <c r="H2073" s="3">
        <v>41675</v>
      </c>
      <c r="I2073">
        <v>42</v>
      </c>
      <c r="J2073" s="10">
        <v>519</v>
      </c>
      <c r="K2073" s="10">
        <v>71</v>
      </c>
      <c r="L2073" s="10">
        <v>860</v>
      </c>
      <c r="M2073" s="10">
        <v>93</v>
      </c>
      <c r="N2073" s="10">
        <v>27</v>
      </c>
      <c r="O2073">
        <v>1</v>
      </c>
      <c r="P2073">
        <v>6</v>
      </c>
      <c r="Q2073">
        <v>2</v>
      </c>
      <c r="R2073">
        <v>9</v>
      </c>
      <c r="S2073">
        <v>2</v>
      </c>
      <c r="T2073" t="s">
        <v>128</v>
      </c>
    </row>
    <row r="2074" spans="1:20" x14ac:dyDescent="0.3">
      <c r="A2074">
        <v>10470</v>
      </c>
      <c r="B2074">
        <v>1979</v>
      </c>
      <c r="C2074" t="s">
        <v>41</v>
      </c>
      <c r="D2074" t="s">
        <v>33</v>
      </c>
      <c r="E2074" s="2">
        <v>40662</v>
      </c>
      <c r="F2074">
        <v>1</v>
      </c>
      <c r="G2074">
        <v>0</v>
      </c>
      <c r="H2074" s="3">
        <v>41348</v>
      </c>
      <c r="I2074">
        <v>0</v>
      </c>
      <c r="J2074" s="10">
        <v>40</v>
      </c>
      <c r="K2074" s="10">
        <v>2</v>
      </c>
      <c r="L2074" s="10">
        <v>23</v>
      </c>
      <c r="M2074" s="10">
        <v>0</v>
      </c>
      <c r="N2074" s="10">
        <v>4</v>
      </c>
      <c r="O2074">
        <v>2</v>
      </c>
      <c r="P2074">
        <v>2</v>
      </c>
      <c r="Q2074">
        <v>1</v>
      </c>
      <c r="R2074">
        <v>3</v>
      </c>
      <c r="S2074">
        <v>4</v>
      </c>
      <c r="T2074" t="s">
        <v>129</v>
      </c>
    </row>
    <row r="2075" spans="1:20" x14ac:dyDescent="0.3">
      <c r="A2075">
        <v>10473</v>
      </c>
      <c r="B2075">
        <v>1956</v>
      </c>
      <c r="C2075" t="s">
        <v>37</v>
      </c>
      <c r="D2075" t="s">
        <v>42</v>
      </c>
      <c r="E2075" s="2">
        <v>78028</v>
      </c>
      <c r="F2075">
        <v>0</v>
      </c>
      <c r="G2075">
        <v>1</v>
      </c>
      <c r="H2075" s="3">
        <v>41162</v>
      </c>
      <c r="I2075">
        <v>38</v>
      </c>
      <c r="J2075" s="10">
        <v>158</v>
      </c>
      <c r="K2075" s="10">
        <v>19</v>
      </c>
      <c r="L2075" s="10">
        <v>288</v>
      </c>
      <c r="M2075" s="10">
        <v>25</v>
      </c>
      <c r="N2075" s="10">
        <v>0</v>
      </c>
      <c r="O2075">
        <v>1</v>
      </c>
      <c r="P2075">
        <v>6</v>
      </c>
      <c r="Q2075">
        <v>4</v>
      </c>
      <c r="R2075">
        <v>9</v>
      </c>
      <c r="S2075">
        <v>7</v>
      </c>
      <c r="T2075" t="s">
        <v>127</v>
      </c>
    </row>
    <row r="2076" spans="1:20" x14ac:dyDescent="0.3">
      <c r="A2076">
        <v>10475</v>
      </c>
      <c r="B2076">
        <v>1970</v>
      </c>
      <c r="C2076" t="s">
        <v>41</v>
      </c>
      <c r="D2076" t="s">
        <v>35</v>
      </c>
      <c r="E2076" s="2"/>
      <c r="F2076">
        <v>0</v>
      </c>
      <c r="G2076">
        <v>1</v>
      </c>
      <c r="H2076" s="3">
        <v>41365</v>
      </c>
      <c r="I2076">
        <v>39</v>
      </c>
      <c r="J2076" s="10">
        <v>187</v>
      </c>
      <c r="K2076" s="10">
        <v>5</v>
      </c>
      <c r="L2076" s="10">
        <v>65</v>
      </c>
      <c r="M2076" s="10">
        <v>26</v>
      </c>
      <c r="N2076" s="10">
        <v>20</v>
      </c>
      <c r="O2076">
        <v>2</v>
      </c>
      <c r="P2076">
        <v>4</v>
      </c>
      <c r="Q2076">
        <v>2</v>
      </c>
      <c r="R2076">
        <v>6</v>
      </c>
      <c r="S2076">
        <v>5</v>
      </c>
      <c r="T2076" t="s">
        <v>130</v>
      </c>
    </row>
    <row r="2077" spans="1:20" x14ac:dyDescent="0.3">
      <c r="A2077">
        <v>10476</v>
      </c>
      <c r="B2077">
        <v>1958</v>
      </c>
      <c r="C2077" t="s">
        <v>28</v>
      </c>
      <c r="D2077" t="s">
        <v>33</v>
      </c>
      <c r="E2077" s="2">
        <v>67267</v>
      </c>
      <c r="F2077">
        <v>0</v>
      </c>
      <c r="G2077">
        <v>1</v>
      </c>
      <c r="H2077" s="3">
        <v>41772</v>
      </c>
      <c r="I2077">
        <v>0</v>
      </c>
      <c r="J2077" s="10">
        <v>134</v>
      </c>
      <c r="K2077" s="10">
        <v>11</v>
      </c>
      <c r="L2077" s="10">
        <v>59</v>
      </c>
      <c r="M2077" s="10">
        <v>15</v>
      </c>
      <c r="N2077" s="10">
        <v>2</v>
      </c>
      <c r="O2077">
        <v>1</v>
      </c>
      <c r="P2077">
        <v>3</v>
      </c>
      <c r="Q2077">
        <v>2</v>
      </c>
      <c r="R2077">
        <v>5</v>
      </c>
      <c r="S2077">
        <v>2</v>
      </c>
      <c r="T2077" t="s">
        <v>130</v>
      </c>
    </row>
    <row r="2078" spans="1:20" x14ac:dyDescent="0.3">
      <c r="A2078">
        <v>10477</v>
      </c>
      <c r="B2078">
        <v>1973</v>
      </c>
      <c r="C2078" t="s">
        <v>37</v>
      </c>
      <c r="D2078" t="s">
        <v>35</v>
      </c>
      <c r="E2078" s="2">
        <v>39435</v>
      </c>
      <c r="F2078">
        <v>1</v>
      </c>
      <c r="G2078">
        <v>0</v>
      </c>
      <c r="H2078" s="3">
        <v>41492</v>
      </c>
      <c r="I2078">
        <v>16</v>
      </c>
      <c r="J2078" s="10">
        <v>71</v>
      </c>
      <c r="K2078" s="10">
        <v>0</v>
      </c>
      <c r="L2078" s="10">
        <v>18</v>
      </c>
      <c r="M2078" s="10">
        <v>0</v>
      </c>
      <c r="N2078" s="10">
        <v>0</v>
      </c>
      <c r="O2078">
        <v>1</v>
      </c>
      <c r="P2078">
        <v>3</v>
      </c>
      <c r="Q2078">
        <v>1</v>
      </c>
      <c r="R2078">
        <v>2</v>
      </c>
      <c r="S2078">
        <v>7</v>
      </c>
      <c r="T2078" t="s">
        <v>127</v>
      </c>
    </row>
    <row r="2079" spans="1:20" x14ac:dyDescent="0.3">
      <c r="A2079">
        <v>10478</v>
      </c>
      <c r="B2079">
        <v>1950</v>
      </c>
      <c r="C2079" t="s">
        <v>37</v>
      </c>
      <c r="D2079" t="s">
        <v>33</v>
      </c>
      <c r="E2079" s="2">
        <v>55517</v>
      </c>
      <c r="F2079">
        <v>1</v>
      </c>
      <c r="G2079">
        <v>1</v>
      </c>
      <c r="H2079" s="3">
        <v>41179</v>
      </c>
      <c r="I2079">
        <v>53</v>
      </c>
      <c r="J2079" s="10">
        <v>483</v>
      </c>
      <c r="K2079" s="10">
        <v>0</v>
      </c>
      <c r="L2079" s="10">
        <v>108</v>
      </c>
      <c r="M2079" s="10">
        <v>0</v>
      </c>
      <c r="N2079" s="10">
        <v>6</v>
      </c>
      <c r="O2079">
        <v>5</v>
      </c>
      <c r="P2079">
        <v>11</v>
      </c>
      <c r="Q2079">
        <v>1</v>
      </c>
      <c r="R2079">
        <v>6</v>
      </c>
      <c r="S2079">
        <v>9</v>
      </c>
      <c r="T2079" t="s">
        <v>125</v>
      </c>
    </row>
    <row r="2080" spans="1:20" x14ac:dyDescent="0.3">
      <c r="A2080">
        <v>10479</v>
      </c>
      <c r="B2080">
        <v>1975</v>
      </c>
      <c r="C2080" t="s">
        <v>37</v>
      </c>
      <c r="D2080" t="s">
        <v>33</v>
      </c>
      <c r="E2080" s="2">
        <v>76618</v>
      </c>
      <c r="F2080">
        <v>0</v>
      </c>
      <c r="G2080">
        <v>0</v>
      </c>
      <c r="H2080" s="3">
        <v>41250</v>
      </c>
      <c r="I2080">
        <v>64</v>
      </c>
      <c r="J2080" s="10">
        <v>749</v>
      </c>
      <c r="K2080" s="10">
        <v>40</v>
      </c>
      <c r="L2080" s="10">
        <v>294</v>
      </c>
      <c r="M2080" s="10">
        <v>121</v>
      </c>
      <c r="N2080" s="10">
        <v>160</v>
      </c>
      <c r="O2080">
        <v>1</v>
      </c>
      <c r="P2080">
        <v>3</v>
      </c>
      <c r="Q2080">
        <v>2</v>
      </c>
      <c r="R2080">
        <v>5</v>
      </c>
      <c r="S2080">
        <v>1</v>
      </c>
      <c r="T2080" t="s">
        <v>131</v>
      </c>
    </row>
    <row r="2081" spans="1:20" x14ac:dyDescent="0.3">
      <c r="A2081">
        <v>10486</v>
      </c>
      <c r="B2081">
        <v>1948</v>
      </c>
      <c r="C2081" t="s">
        <v>28</v>
      </c>
      <c r="D2081" t="s">
        <v>33</v>
      </c>
      <c r="E2081" s="2">
        <v>77142</v>
      </c>
      <c r="F2081">
        <v>0</v>
      </c>
      <c r="G2081">
        <v>0</v>
      </c>
      <c r="H2081" s="3">
        <v>41423</v>
      </c>
      <c r="I2081">
        <v>54</v>
      </c>
      <c r="J2081" s="10">
        <v>476</v>
      </c>
      <c r="K2081" s="10">
        <v>75</v>
      </c>
      <c r="L2081" s="10">
        <v>162</v>
      </c>
      <c r="M2081" s="10">
        <v>29</v>
      </c>
      <c r="N2081" s="10">
        <v>151</v>
      </c>
      <c r="O2081">
        <v>1</v>
      </c>
      <c r="P2081">
        <v>4</v>
      </c>
      <c r="Q2081">
        <v>4</v>
      </c>
      <c r="R2081">
        <v>8</v>
      </c>
      <c r="S2081">
        <v>2</v>
      </c>
      <c r="T2081" t="s">
        <v>127</v>
      </c>
    </row>
    <row r="2082" spans="1:20" x14ac:dyDescent="0.3">
      <c r="A2082">
        <v>10489</v>
      </c>
      <c r="B2082">
        <v>1973</v>
      </c>
      <c r="C2082" t="s">
        <v>28</v>
      </c>
      <c r="D2082" t="s">
        <v>33</v>
      </c>
      <c r="E2082" s="2">
        <v>92955</v>
      </c>
      <c r="F2082">
        <v>0</v>
      </c>
      <c r="G2082">
        <v>0</v>
      </c>
      <c r="H2082" s="3">
        <v>41505</v>
      </c>
      <c r="I2082">
        <v>35</v>
      </c>
      <c r="J2082" s="10">
        <v>693</v>
      </c>
      <c r="K2082" s="10">
        <v>21</v>
      </c>
      <c r="L2082" s="10">
        <v>925</v>
      </c>
      <c r="M2082" s="10">
        <v>31</v>
      </c>
      <c r="N2082" s="10">
        <v>24</v>
      </c>
      <c r="O2082">
        <v>1</v>
      </c>
      <c r="P2082">
        <v>6</v>
      </c>
      <c r="Q2082">
        <v>7</v>
      </c>
      <c r="R2082">
        <v>9</v>
      </c>
      <c r="S2082">
        <v>2</v>
      </c>
      <c r="T2082" t="s">
        <v>125</v>
      </c>
    </row>
    <row r="2083" spans="1:20" x14ac:dyDescent="0.3">
      <c r="A2083">
        <v>10490</v>
      </c>
      <c r="B2083">
        <v>1969</v>
      </c>
      <c r="C2083" t="s">
        <v>37</v>
      </c>
      <c r="D2083" t="s">
        <v>33</v>
      </c>
      <c r="E2083" s="2">
        <v>51039</v>
      </c>
      <c r="F2083">
        <v>1</v>
      </c>
      <c r="G2083">
        <v>1</v>
      </c>
      <c r="H2083" s="3">
        <v>41253</v>
      </c>
      <c r="I2083">
        <v>11</v>
      </c>
      <c r="J2083" s="10">
        <v>100</v>
      </c>
      <c r="K2083" s="10">
        <v>64</v>
      </c>
      <c r="L2083" s="10">
        <v>79</v>
      </c>
      <c r="M2083" s="10">
        <v>65</v>
      </c>
      <c r="N2083" s="10">
        <v>0</v>
      </c>
      <c r="O2083">
        <v>2</v>
      </c>
      <c r="P2083">
        <v>6</v>
      </c>
      <c r="Q2083">
        <v>2</v>
      </c>
      <c r="R2083">
        <v>4</v>
      </c>
      <c r="S2083">
        <v>7</v>
      </c>
      <c r="T2083" t="s">
        <v>131</v>
      </c>
    </row>
    <row r="2084" spans="1:20" x14ac:dyDescent="0.3">
      <c r="A2084">
        <v>10492</v>
      </c>
      <c r="B2084">
        <v>1959</v>
      </c>
      <c r="C2084" t="s">
        <v>28</v>
      </c>
      <c r="D2084" t="s">
        <v>35</v>
      </c>
      <c r="E2084" s="2">
        <v>38285</v>
      </c>
      <c r="F2084">
        <v>2</v>
      </c>
      <c r="G2084">
        <v>1</v>
      </c>
      <c r="H2084" s="3">
        <v>41814</v>
      </c>
      <c r="I2084">
        <v>96</v>
      </c>
      <c r="J2084" s="10">
        <v>2</v>
      </c>
      <c r="K2084" s="10">
        <v>0</v>
      </c>
      <c r="L2084" s="10">
        <v>5</v>
      </c>
      <c r="M2084" s="10">
        <v>2</v>
      </c>
      <c r="N2084" s="10">
        <v>0</v>
      </c>
      <c r="O2084">
        <v>1</v>
      </c>
      <c r="P2084">
        <v>0</v>
      </c>
      <c r="Q2084">
        <v>0</v>
      </c>
      <c r="R2084">
        <v>3</v>
      </c>
      <c r="S2084">
        <v>2</v>
      </c>
      <c r="T2084" t="s">
        <v>128</v>
      </c>
    </row>
    <row r="2085" spans="1:20" x14ac:dyDescent="0.3">
      <c r="A2085">
        <v>10500</v>
      </c>
      <c r="B2085">
        <v>1984</v>
      </c>
      <c r="C2085" t="s">
        <v>28</v>
      </c>
      <c r="D2085" t="s">
        <v>33</v>
      </c>
      <c r="E2085" s="2">
        <v>31761</v>
      </c>
      <c r="F2085">
        <v>1</v>
      </c>
      <c r="G2085">
        <v>0</v>
      </c>
      <c r="H2085" s="3">
        <v>41734</v>
      </c>
      <c r="I2085">
        <v>96</v>
      </c>
      <c r="J2085" s="10">
        <v>19</v>
      </c>
      <c r="K2085" s="10">
        <v>1</v>
      </c>
      <c r="L2085" s="10">
        <v>20</v>
      </c>
      <c r="M2085" s="10">
        <v>16</v>
      </c>
      <c r="N2085" s="10">
        <v>14</v>
      </c>
      <c r="O2085">
        <v>2</v>
      </c>
      <c r="P2085">
        <v>3</v>
      </c>
      <c r="Q2085">
        <v>0</v>
      </c>
      <c r="R2085">
        <v>4</v>
      </c>
      <c r="S2085">
        <v>5</v>
      </c>
      <c r="T2085" t="s">
        <v>131</v>
      </c>
    </row>
    <row r="2086" spans="1:20" x14ac:dyDescent="0.3">
      <c r="A2086">
        <v>10505</v>
      </c>
      <c r="B2086">
        <v>1960</v>
      </c>
      <c r="C2086" t="s">
        <v>41</v>
      </c>
      <c r="D2086" t="s">
        <v>35</v>
      </c>
      <c r="E2086" s="2">
        <v>73113</v>
      </c>
      <c r="F2086">
        <v>0</v>
      </c>
      <c r="G2086">
        <v>0</v>
      </c>
      <c r="H2086" s="3">
        <v>41634</v>
      </c>
      <c r="I2086">
        <v>86</v>
      </c>
      <c r="J2086" s="10">
        <v>741</v>
      </c>
      <c r="K2086" s="10">
        <v>19</v>
      </c>
      <c r="L2086" s="10">
        <v>154</v>
      </c>
      <c r="M2086" s="10">
        <v>50</v>
      </c>
      <c r="N2086" s="10">
        <v>9</v>
      </c>
      <c r="O2086">
        <v>1</v>
      </c>
      <c r="P2086">
        <v>3</v>
      </c>
      <c r="Q2086">
        <v>4</v>
      </c>
      <c r="R2086">
        <v>7</v>
      </c>
      <c r="S2086">
        <v>2</v>
      </c>
      <c r="T2086" t="s">
        <v>125</v>
      </c>
    </row>
    <row r="2087" spans="1:20" x14ac:dyDescent="0.3">
      <c r="A2087">
        <v>10507</v>
      </c>
      <c r="B2087">
        <v>1977</v>
      </c>
      <c r="C2087" t="s">
        <v>133</v>
      </c>
      <c r="D2087" t="s">
        <v>29</v>
      </c>
      <c r="E2087" s="2">
        <v>59601</v>
      </c>
      <c r="F2087">
        <v>0</v>
      </c>
      <c r="G2087">
        <v>1</v>
      </c>
      <c r="H2087" s="3">
        <v>41480</v>
      </c>
      <c r="I2087">
        <v>14</v>
      </c>
      <c r="J2087" s="10">
        <v>691</v>
      </c>
      <c r="K2087" s="10">
        <v>7</v>
      </c>
      <c r="L2087" s="10">
        <v>69</v>
      </c>
      <c r="M2087" s="10">
        <v>0</v>
      </c>
      <c r="N2087" s="10">
        <v>7</v>
      </c>
      <c r="O2087">
        <v>4</v>
      </c>
      <c r="P2087">
        <v>2</v>
      </c>
      <c r="Q2087">
        <v>2</v>
      </c>
      <c r="R2087">
        <v>7</v>
      </c>
      <c r="S2087">
        <v>8</v>
      </c>
      <c r="T2087" t="s">
        <v>130</v>
      </c>
    </row>
    <row r="2088" spans="1:20" x14ac:dyDescent="0.3">
      <c r="A2088">
        <v>10509</v>
      </c>
      <c r="B2088">
        <v>1955</v>
      </c>
      <c r="C2088" t="s">
        <v>41</v>
      </c>
      <c r="D2088" t="s">
        <v>31</v>
      </c>
      <c r="E2088" s="2">
        <v>36927</v>
      </c>
      <c r="F2088">
        <v>1</v>
      </c>
      <c r="G2088">
        <v>1</v>
      </c>
      <c r="H2088" s="3">
        <v>41792</v>
      </c>
      <c r="I2088">
        <v>46</v>
      </c>
      <c r="J2088" s="10">
        <v>51</v>
      </c>
      <c r="K2088" s="10">
        <v>0</v>
      </c>
      <c r="L2088" s="10">
        <v>16</v>
      </c>
      <c r="M2088" s="10">
        <v>0</v>
      </c>
      <c r="N2088" s="10">
        <v>0</v>
      </c>
      <c r="O2088">
        <v>2</v>
      </c>
      <c r="P2088">
        <v>3</v>
      </c>
      <c r="Q2088">
        <v>0</v>
      </c>
      <c r="R2088">
        <v>3</v>
      </c>
      <c r="S2088">
        <v>8</v>
      </c>
      <c r="T2088" t="s">
        <v>130</v>
      </c>
    </row>
    <row r="2089" spans="1:20" x14ac:dyDescent="0.3">
      <c r="A2089">
        <v>10513</v>
      </c>
      <c r="B2089">
        <v>1992</v>
      </c>
      <c r="C2089" t="s">
        <v>28</v>
      </c>
      <c r="D2089" t="s">
        <v>35</v>
      </c>
      <c r="E2089" s="2">
        <v>63207</v>
      </c>
      <c r="F2089">
        <v>0</v>
      </c>
      <c r="G2089">
        <v>0</v>
      </c>
      <c r="H2089" s="3">
        <v>41294</v>
      </c>
      <c r="I2089">
        <v>68</v>
      </c>
      <c r="J2089" s="10">
        <v>438</v>
      </c>
      <c r="K2089" s="10">
        <v>169</v>
      </c>
      <c r="L2089" s="10">
        <v>565</v>
      </c>
      <c r="M2089" s="10">
        <v>91</v>
      </c>
      <c r="N2089" s="10">
        <v>169</v>
      </c>
      <c r="O2089">
        <v>1</v>
      </c>
      <c r="P2089">
        <v>2</v>
      </c>
      <c r="Q2089">
        <v>3</v>
      </c>
      <c r="R2089">
        <v>6</v>
      </c>
      <c r="S2089">
        <v>7</v>
      </c>
      <c r="T2089" t="s">
        <v>127</v>
      </c>
    </row>
    <row r="2090" spans="1:20" x14ac:dyDescent="0.3">
      <c r="A2090">
        <v>10521</v>
      </c>
      <c r="B2090">
        <v>1977</v>
      </c>
      <c r="C2090" t="s">
        <v>28</v>
      </c>
      <c r="D2090" t="s">
        <v>33</v>
      </c>
      <c r="E2090" s="2">
        <v>54809</v>
      </c>
      <c r="F2090">
        <v>1</v>
      </c>
      <c r="G2090">
        <v>1</v>
      </c>
      <c r="H2090" s="3">
        <v>41528</v>
      </c>
      <c r="I2090">
        <v>0</v>
      </c>
      <c r="J2090" s="10">
        <v>63</v>
      </c>
      <c r="K2090" s="10">
        <v>6</v>
      </c>
      <c r="L2090" s="10">
        <v>57</v>
      </c>
      <c r="M2090" s="10">
        <v>13</v>
      </c>
      <c r="N2090" s="10">
        <v>13</v>
      </c>
      <c r="O2090">
        <v>4</v>
      </c>
      <c r="P2090">
        <v>2</v>
      </c>
      <c r="Q2090">
        <v>1</v>
      </c>
      <c r="R2090">
        <v>5</v>
      </c>
      <c r="S2090">
        <v>4</v>
      </c>
      <c r="T2090" t="s">
        <v>127</v>
      </c>
    </row>
    <row r="2091" spans="1:20" x14ac:dyDescent="0.3">
      <c r="A2091">
        <v>10524</v>
      </c>
      <c r="B2091">
        <v>1963</v>
      </c>
      <c r="C2091" t="s">
        <v>41</v>
      </c>
      <c r="D2091" t="s">
        <v>29</v>
      </c>
      <c r="E2091" s="2">
        <v>49476</v>
      </c>
      <c r="F2091">
        <v>0</v>
      </c>
      <c r="G2091">
        <v>1</v>
      </c>
      <c r="H2091" s="3">
        <v>41445</v>
      </c>
      <c r="I2091">
        <v>29</v>
      </c>
      <c r="J2091" s="10">
        <v>386</v>
      </c>
      <c r="K2091" s="10">
        <v>23</v>
      </c>
      <c r="L2091" s="10">
        <v>95</v>
      </c>
      <c r="M2091" s="10">
        <v>54</v>
      </c>
      <c r="N2091" s="10">
        <v>41</v>
      </c>
      <c r="O2091">
        <v>4</v>
      </c>
      <c r="P2091">
        <v>2</v>
      </c>
      <c r="Q2091">
        <v>11</v>
      </c>
      <c r="R2091">
        <v>5</v>
      </c>
      <c r="S2091">
        <v>2</v>
      </c>
      <c r="T2091" t="s">
        <v>126</v>
      </c>
    </row>
    <row r="2092" spans="1:20" x14ac:dyDescent="0.3">
      <c r="A2092">
        <v>10525</v>
      </c>
      <c r="B2092">
        <v>1986</v>
      </c>
      <c r="C2092" t="s">
        <v>28</v>
      </c>
      <c r="D2092" t="s">
        <v>31</v>
      </c>
      <c r="E2092" s="2">
        <v>26576</v>
      </c>
      <c r="F2092">
        <v>1</v>
      </c>
      <c r="G2092">
        <v>0</v>
      </c>
      <c r="H2092" s="3">
        <v>41195</v>
      </c>
      <c r="I2092">
        <v>40</v>
      </c>
      <c r="J2092" s="10">
        <v>10</v>
      </c>
      <c r="K2092" s="10">
        <v>0</v>
      </c>
      <c r="L2092" s="10">
        <v>8</v>
      </c>
      <c r="M2092" s="10">
        <v>0</v>
      </c>
      <c r="N2092" s="10">
        <v>0</v>
      </c>
      <c r="O2092">
        <v>1</v>
      </c>
      <c r="P2092">
        <v>1</v>
      </c>
      <c r="Q2092">
        <v>0</v>
      </c>
      <c r="R2092">
        <v>2</v>
      </c>
      <c r="S2092">
        <v>9</v>
      </c>
      <c r="T2092" t="s">
        <v>127</v>
      </c>
    </row>
    <row r="2093" spans="1:20" x14ac:dyDescent="0.3">
      <c r="A2093">
        <v>10530</v>
      </c>
      <c r="B2093">
        <v>1959</v>
      </c>
      <c r="C2093" t="s">
        <v>37</v>
      </c>
      <c r="D2093" t="s">
        <v>42</v>
      </c>
      <c r="E2093" s="2">
        <v>67786</v>
      </c>
      <c r="F2093">
        <v>0</v>
      </c>
      <c r="G2093">
        <v>0</v>
      </c>
      <c r="H2093" s="3">
        <v>41615</v>
      </c>
      <c r="I2093">
        <v>0</v>
      </c>
      <c r="J2093" s="10">
        <v>431</v>
      </c>
      <c r="K2093" s="10">
        <v>82</v>
      </c>
      <c r="L2093" s="10">
        <v>441</v>
      </c>
      <c r="M2093" s="10">
        <v>80</v>
      </c>
      <c r="N2093" s="10">
        <v>20</v>
      </c>
      <c r="O2093">
        <v>1</v>
      </c>
      <c r="P2093">
        <v>3</v>
      </c>
      <c r="Q2093">
        <v>6</v>
      </c>
      <c r="R2093">
        <v>6</v>
      </c>
      <c r="S2093">
        <v>1</v>
      </c>
      <c r="T2093" t="s">
        <v>128</v>
      </c>
    </row>
    <row r="2094" spans="1:20" x14ac:dyDescent="0.3">
      <c r="A2094">
        <v>10536</v>
      </c>
      <c r="B2094">
        <v>1971</v>
      </c>
      <c r="C2094" t="s">
        <v>37</v>
      </c>
      <c r="D2094" t="s">
        <v>35</v>
      </c>
      <c r="E2094" s="2">
        <v>32892</v>
      </c>
      <c r="F2094">
        <v>1</v>
      </c>
      <c r="G2094">
        <v>0</v>
      </c>
      <c r="H2094" s="3">
        <v>41784</v>
      </c>
      <c r="I2094">
        <v>78</v>
      </c>
      <c r="J2094" s="10">
        <v>26</v>
      </c>
      <c r="K2094" s="10">
        <v>0</v>
      </c>
      <c r="L2094" s="10">
        <v>15</v>
      </c>
      <c r="M2094" s="10">
        <v>2</v>
      </c>
      <c r="N2094" s="10">
        <v>1</v>
      </c>
      <c r="O2094">
        <v>2</v>
      </c>
      <c r="P2094">
        <v>3</v>
      </c>
      <c r="Q2094">
        <v>0</v>
      </c>
      <c r="R2094">
        <v>3</v>
      </c>
      <c r="S2094">
        <v>8</v>
      </c>
      <c r="T2094" t="s">
        <v>127</v>
      </c>
    </row>
    <row r="2095" spans="1:20" x14ac:dyDescent="0.3">
      <c r="A2095">
        <v>10542</v>
      </c>
      <c r="B2095">
        <v>1968</v>
      </c>
      <c r="C2095" t="s">
        <v>37</v>
      </c>
      <c r="D2095" t="s">
        <v>33</v>
      </c>
      <c r="E2095" s="2">
        <v>36778</v>
      </c>
      <c r="F2095">
        <v>1</v>
      </c>
      <c r="G2095">
        <v>1</v>
      </c>
      <c r="H2095" s="3">
        <v>41126</v>
      </c>
      <c r="I2095">
        <v>63</v>
      </c>
      <c r="J2095" s="10">
        <v>29</v>
      </c>
      <c r="K2095" s="10">
        <v>4</v>
      </c>
      <c r="L2095" s="10">
        <v>34</v>
      </c>
      <c r="M2095" s="10">
        <v>2</v>
      </c>
      <c r="N2095" s="10">
        <v>4</v>
      </c>
      <c r="O2095">
        <v>3</v>
      </c>
      <c r="P2095">
        <v>3</v>
      </c>
      <c r="Q2095">
        <v>0</v>
      </c>
      <c r="R2095">
        <v>3</v>
      </c>
      <c r="S2095">
        <v>9</v>
      </c>
      <c r="T2095" t="s">
        <v>127</v>
      </c>
    </row>
    <row r="2096" spans="1:20" x14ac:dyDescent="0.3">
      <c r="A2096">
        <v>10548</v>
      </c>
      <c r="B2096">
        <v>1995</v>
      </c>
      <c r="C2096" t="s">
        <v>28</v>
      </c>
      <c r="D2096" t="s">
        <v>31</v>
      </c>
      <c r="E2096" s="2">
        <v>71163</v>
      </c>
      <c r="F2096">
        <v>0</v>
      </c>
      <c r="G2096">
        <v>0</v>
      </c>
      <c r="H2096" s="3">
        <v>41707</v>
      </c>
      <c r="I2096">
        <v>30</v>
      </c>
      <c r="J2096" s="10">
        <v>283</v>
      </c>
      <c r="K2096" s="10">
        <v>17</v>
      </c>
      <c r="L2096" s="10">
        <v>372</v>
      </c>
      <c r="M2096" s="10">
        <v>138</v>
      </c>
      <c r="N2096" s="10">
        <v>106</v>
      </c>
      <c r="O2096">
        <v>1</v>
      </c>
      <c r="P2096">
        <v>3</v>
      </c>
      <c r="Q2096">
        <v>8</v>
      </c>
      <c r="R2096">
        <v>12</v>
      </c>
      <c r="S2096">
        <v>1</v>
      </c>
      <c r="T2096" t="s">
        <v>129</v>
      </c>
    </row>
    <row r="2097" spans="1:20" x14ac:dyDescent="0.3">
      <c r="A2097">
        <v>10552</v>
      </c>
      <c r="B2097">
        <v>1979</v>
      </c>
      <c r="C2097" t="s">
        <v>133</v>
      </c>
      <c r="D2097" t="s">
        <v>33</v>
      </c>
      <c r="E2097" s="2">
        <v>54210</v>
      </c>
      <c r="F2097">
        <v>0</v>
      </c>
      <c r="G2097">
        <v>1</v>
      </c>
      <c r="H2097" s="3">
        <v>41414</v>
      </c>
      <c r="I2097">
        <v>18</v>
      </c>
      <c r="J2097" s="10">
        <v>70</v>
      </c>
      <c r="K2097" s="10">
        <v>54</v>
      </c>
      <c r="L2097" s="10">
        <v>109</v>
      </c>
      <c r="M2097" s="10">
        <v>80</v>
      </c>
      <c r="N2097" s="10">
        <v>9</v>
      </c>
      <c r="O2097">
        <v>2</v>
      </c>
      <c r="P2097">
        <v>4</v>
      </c>
      <c r="Q2097">
        <v>1</v>
      </c>
      <c r="R2097">
        <v>7</v>
      </c>
      <c r="S2097">
        <v>5</v>
      </c>
      <c r="T2097" t="s">
        <v>127</v>
      </c>
    </row>
    <row r="2098" spans="1:20" x14ac:dyDescent="0.3">
      <c r="A2098">
        <v>10556</v>
      </c>
      <c r="B2098">
        <v>1959</v>
      </c>
      <c r="C2098" t="s">
        <v>28</v>
      </c>
      <c r="D2098" t="s">
        <v>33</v>
      </c>
      <c r="E2098" s="2">
        <v>54984</v>
      </c>
      <c r="F2098">
        <v>0</v>
      </c>
      <c r="G2098">
        <v>1</v>
      </c>
      <c r="H2098" s="3">
        <v>41783</v>
      </c>
      <c r="I2098">
        <v>51</v>
      </c>
      <c r="J2098" s="10">
        <v>173</v>
      </c>
      <c r="K2098" s="10">
        <v>13</v>
      </c>
      <c r="L2098" s="10">
        <v>131</v>
      </c>
      <c r="M2098" s="10">
        <v>32</v>
      </c>
      <c r="N2098" s="10">
        <v>3</v>
      </c>
      <c r="O2098">
        <v>4</v>
      </c>
      <c r="P2098">
        <v>6</v>
      </c>
      <c r="Q2098">
        <v>1</v>
      </c>
      <c r="R2098">
        <v>6</v>
      </c>
      <c r="S2098">
        <v>7</v>
      </c>
      <c r="T2098" t="s">
        <v>127</v>
      </c>
    </row>
    <row r="2099" spans="1:20" x14ac:dyDescent="0.3">
      <c r="A2099">
        <v>10560</v>
      </c>
      <c r="B2099">
        <v>1980</v>
      </c>
      <c r="C2099" t="s">
        <v>37</v>
      </c>
      <c r="D2099" t="s">
        <v>31</v>
      </c>
      <c r="E2099" s="2">
        <v>36802</v>
      </c>
      <c r="F2099">
        <v>1</v>
      </c>
      <c r="G2099">
        <v>0</v>
      </c>
      <c r="H2099" s="3">
        <v>41806</v>
      </c>
      <c r="I2099">
        <v>23</v>
      </c>
      <c r="J2099" s="10">
        <v>16</v>
      </c>
      <c r="K2099" s="10">
        <v>1</v>
      </c>
      <c r="L2099" s="10">
        <v>2</v>
      </c>
      <c r="M2099" s="10">
        <v>0</v>
      </c>
      <c r="N2099" s="10">
        <v>0</v>
      </c>
      <c r="O2099">
        <v>1</v>
      </c>
      <c r="P2099">
        <v>1</v>
      </c>
      <c r="Q2099">
        <v>0</v>
      </c>
      <c r="R2099">
        <v>3</v>
      </c>
      <c r="S2099">
        <v>5</v>
      </c>
      <c r="T2099" t="s">
        <v>127</v>
      </c>
    </row>
    <row r="2100" spans="1:20" x14ac:dyDescent="0.3">
      <c r="A2100">
        <v>10562</v>
      </c>
      <c r="B2100">
        <v>1946</v>
      </c>
      <c r="C2100" t="s">
        <v>41</v>
      </c>
      <c r="D2100" t="s">
        <v>33</v>
      </c>
      <c r="E2100" s="2">
        <v>66835</v>
      </c>
      <c r="F2100">
        <v>0</v>
      </c>
      <c r="G2100">
        <v>0</v>
      </c>
      <c r="H2100" s="3">
        <v>41545</v>
      </c>
      <c r="I2100">
        <v>21</v>
      </c>
      <c r="J2100" s="10">
        <v>620</v>
      </c>
      <c r="K2100" s="10">
        <v>26</v>
      </c>
      <c r="L2100" s="10">
        <v>195</v>
      </c>
      <c r="M2100" s="10">
        <v>34</v>
      </c>
      <c r="N2100" s="10">
        <v>17</v>
      </c>
      <c r="O2100">
        <v>1</v>
      </c>
      <c r="P2100">
        <v>6</v>
      </c>
      <c r="Q2100">
        <v>4</v>
      </c>
      <c r="R2100">
        <v>13</v>
      </c>
      <c r="S2100">
        <v>2</v>
      </c>
      <c r="T2100" t="s">
        <v>128</v>
      </c>
    </row>
    <row r="2101" spans="1:20" x14ac:dyDescent="0.3">
      <c r="A2101">
        <v>10573</v>
      </c>
      <c r="B2101">
        <v>1953</v>
      </c>
      <c r="C2101" t="s">
        <v>28</v>
      </c>
      <c r="D2101" t="s">
        <v>29</v>
      </c>
      <c r="E2101" s="2">
        <v>62551</v>
      </c>
      <c r="F2101">
        <v>0</v>
      </c>
      <c r="G2101">
        <v>0</v>
      </c>
      <c r="H2101" s="3">
        <v>41596</v>
      </c>
      <c r="I2101">
        <v>27</v>
      </c>
      <c r="J2101" s="10">
        <v>125</v>
      </c>
      <c r="K2101" s="10">
        <v>16</v>
      </c>
      <c r="L2101" s="10">
        <v>98</v>
      </c>
      <c r="M2101" s="10">
        <v>134</v>
      </c>
      <c r="N2101" s="10">
        <v>21</v>
      </c>
      <c r="O2101">
        <v>1</v>
      </c>
      <c r="P2101">
        <v>6</v>
      </c>
      <c r="Q2101">
        <v>7</v>
      </c>
      <c r="R2101">
        <v>4</v>
      </c>
      <c r="S2101">
        <v>3</v>
      </c>
      <c r="T2101" t="s">
        <v>128</v>
      </c>
    </row>
    <row r="2102" spans="1:20" x14ac:dyDescent="0.3">
      <c r="A2102">
        <v>10581</v>
      </c>
      <c r="B2102">
        <v>1977</v>
      </c>
      <c r="C2102" t="s">
        <v>28</v>
      </c>
      <c r="D2102" t="s">
        <v>33</v>
      </c>
      <c r="E2102" s="2">
        <v>41124</v>
      </c>
      <c r="F2102">
        <v>1</v>
      </c>
      <c r="G2102">
        <v>0</v>
      </c>
      <c r="H2102" s="3">
        <v>41213</v>
      </c>
      <c r="I2102">
        <v>41</v>
      </c>
      <c r="J2102" s="10">
        <v>281</v>
      </c>
      <c r="K2102" s="10">
        <v>7</v>
      </c>
      <c r="L2102" s="10">
        <v>84</v>
      </c>
      <c r="M2102" s="10">
        <v>15</v>
      </c>
      <c r="N2102" s="10">
        <v>0</v>
      </c>
      <c r="O2102">
        <v>7</v>
      </c>
      <c r="P2102">
        <v>7</v>
      </c>
      <c r="Q2102">
        <v>3</v>
      </c>
      <c r="R2102">
        <v>4</v>
      </c>
      <c r="S2102">
        <v>8</v>
      </c>
      <c r="T2102" t="s">
        <v>127</v>
      </c>
    </row>
    <row r="2103" spans="1:20" x14ac:dyDescent="0.3">
      <c r="A2103">
        <v>10582</v>
      </c>
      <c r="B2103">
        <v>1979</v>
      </c>
      <c r="C2103" t="s">
        <v>28</v>
      </c>
      <c r="D2103" t="s">
        <v>33</v>
      </c>
      <c r="E2103" s="2">
        <v>72063</v>
      </c>
      <c r="F2103">
        <v>0</v>
      </c>
      <c r="G2103">
        <v>1</v>
      </c>
      <c r="H2103" s="3">
        <v>41458</v>
      </c>
      <c r="I2103">
        <v>3</v>
      </c>
      <c r="J2103" s="10">
        <v>180</v>
      </c>
      <c r="K2103" s="10">
        <v>32</v>
      </c>
      <c r="L2103" s="10">
        <v>348</v>
      </c>
      <c r="M2103" s="10">
        <v>76</v>
      </c>
      <c r="N2103" s="10">
        <v>32</v>
      </c>
      <c r="O2103">
        <v>2</v>
      </c>
      <c r="P2103">
        <v>5</v>
      </c>
      <c r="Q2103">
        <v>2</v>
      </c>
      <c r="R2103">
        <v>12</v>
      </c>
      <c r="S2103">
        <v>2</v>
      </c>
      <c r="T2103" t="s">
        <v>129</v>
      </c>
    </row>
    <row r="2104" spans="1:20" x14ac:dyDescent="0.3">
      <c r="A2104">
        <v>10584</v>
      </c>
      <c r="B2104">
        <v>1976</v>
      </c>
      <c r="C2104" t="s">
        <v>28</v>
      </c>
      <c r="D2104" t="s">
        <v>33</v>
      </c>
      <c r="E2104" s="2">
        <v>65665</v>
      </c>
      <c r="F2104">
        <v>0</v>
      </c>
      <c r="G2104">
        <v>1</v>
      </c>
      <c r="H2104" s="3">
        <v>41610</v>
      </c>
      <c r="I2104">
        <v>77</v>
      </c>
      <c r="J2104" s="10">
        <v>225</v>
      </c>
      <c r="K2104" s="10">
        <v>162</v>
      </c>
      <c r="L2104" s="10">
        <v>387</v>
      </c>
      <c r="M2104" s="10">
        <v>106</v>
      </c>
      <c r="N2104" s="10">
        <v>36</v>
      </c>
      <c r="O2104">
        <v>1</v>
      </c>
      <c r="P2104">
        <v>5</v>
      </c>
      <c r="Q2104">
        <v>10</v>
      </c>
      <c r="R2104">
        <v>8</v>
      </c>
      <c r="S2104">
        <v>3</v>
      </c>
      <c r="T2104" t="s">
        <v>127</v>
      </c>
    </row>
    <row r="2105" spans="1:20" x14ac:dyDescent="0.3">
      <c r="A2105">
        <v>10590</v>
      </c>
      <c r="B2105">
        <v>1956</v>
      </c>
      <c r="C2105" t="s">
        <v>37</v>
      </c>
      <c r="D2105" t="s">
        <v>35</v>
      </c>
      <c r="E2105" s="2">
        <v>76542</v>
      </c>
      <c r="F2105">
        <v>0</v>
      </c>
      <c r="G2105">
        <v>0</v>
      </c>
      <c r="H2105" s="3">
        <v>41363</v>
      </c>
      <c r="I2105">
        <v>91</v>
      </c>
      <c r="J2105" s="10">
        <v>794</v>
      </c>
      <c r="K2105" s="10">
        <v>73</v>
      </c>
      <c r="L2105" s="10">
        <v>573</v>
      </c>
      <c r="M2105" s="10">
        <v>0</v>
      </c>
      <c r="N2105" s="10">
        <v>29</v>
      </c>
      <c r="O2105">
        <v>1</v>
      </c>
      <c r="P2105">
        <v>4</v>
      </c>
      <c r="Q2105">
        <v>8</v>
      </c>
      <c r="R2105">
        <v>10</v>
      </c>
      <c r="S2105">
        <v>2</v>
      </c>
      <c r="T2105" t="s">
        <v>127</v>
      </c>
    </row>
    <row r="2106" spans="1:20" x14ac:dyDescent="0.3">
      <c r="A2106">
        <v>10591</v>
      </c>
      <c r="B2106">
        <v>1969</v>
      </c>
      <c r="C2106" t="s">
        <v>28</v>
      </c>
      <c r="D2106" t="s">
        <v>42</v>
      </c>
      <c r="E2106" s="2">
        <v>43638</v>
      </c>
      <c r="F2106">
        <v>0</v>
      </c>
      <c r="G2106">
        <v>1</v>
      </c>
      <c r="H2106" s="3">
        <v>41127</v>
      </c>
      <c r="I2106">
        <v>37</v>
      </c>
      <c r="J2106" s="10">
        <v>63</v>
      </c>
      <c r="K2106" s="10">
        <v>10</v>
      </c>
      <c r="L2106" s="10">
        <v>83</v>
      </c>
      <c r="M2106" s="10">
        <v>7</v>
      </c>
      <c r="N2106" s="10">
        <v>19</v>
      </c>
      <c r="O2106">
        <v>2</v>
      </c>
      <c r="P2106">
        <v>4</v>
      </c>
      <c r="Q2106">
        <v>1</v>
      </c>
      <c r="R2106">
        <v>4</v>
      </c>
      <c r="S2106">
        <v>7</v>
      </c>
      <c r="T2106" t="s">
        <v>127</v>
      </c>
    </row>
    <row r="2107" spans="1:20" x14ac:dyDescent="0.3">
      <c r="A2107">
        <v>10595</v>
      </c>
      <c r="B2107">
        <v>1990</v>
      </c>
      <c r="C2107" t="s">
        <v>28</v>
      </c>
      <c r="D2107" t="s">
        <v>33</v>
      </c>
      <c r="E2107" s="2">
        <v>30093</v>
      </c>
      <c r="F2107">
        <v>0</v>
      </c>
      <c r="G2107">
        <v>0</v>
      </c>
      <c r="H2107" s="3">
        <v>41463</v>
      </c>
      <c r="I2107">
        <v>19</v>
      </c>
      <c r="J2107" s="10">
        <v>2</v>
      </c>
      <c r="K2107" s="10">
        <v>6</v>
      </c>
      <c r="L2107" s="10">
        <v>28</v>
      </c>
      <c r="M2107" s="10">
        <v>13</v>
      </c>
      <c r="N2107" s="10">
        <v>4</v>
      </c>
      <c r="O2107">
        <v>1</v>
      </c>
      <c r="P2107">
        <v>2</v>
      </c>
      <c r="Q2107">
        <v>0</v>
      </c>
      <c r="R2107">
        <v>3</v>
      </c>
      <c r="S2107">
        <v>7</v>
      </c>
      <c r="T2107" t="s">
        <v>127</v>
      </c>
    </row>
    <row r="2108" spans="1:20" x14ac:dyDescent="0.3">
      <c r="A2108">
        <v>10598</v>
      </c>
      <c r="B2108">
        <v>1967</v>
      </c>
      <c r="C2108" t="s">
        <v>28</v>
      </c>
      <c r="D2108" t="s">
        <v>35</v>
      </c>
      <c r="E2108" s="2">
        <v>27943</v>
      </c>
      <c r="F2108">
        <v>1</v>
      </c>
      <c r="G2108">
        <v>1</v>
      </c>
      <c r="H2108" s="3">
        <v>41379</v>
      </c>
      <c r="I2108">
        <v>89</v>
      </c>
      <c r="J2108" s="10">
        <v>12</v>
      </c>
      <c r="K2108" s="10">
        <v>1</v>
      </c>
      <c r="L2108" s="10">
        <v>16</v>
      </c>
      <c r="M2108" s="10">
        <v>4</v>
      </c>
      <c r="N2108" s="10">
        <v>1</v>
      </c>
      <c r="O2108">
        <v>3</v>
      </c>
      <c r="P2108">
        <v>2</v>
      </c>
      <c r="Q2108">
        <v>0</v>
      </c>
      <c r="R2108">
        <v>3</v>
      </c>
      <c r="S2108">
        <v>8</v>
      </c>
      <c r="T2108" t="s">
        <v>127</v>
      </c>
    </row>
    <row r="2109" spans="1:20" x14ac:dyDescent="0.3">
      <c r="A2109">
        <v>10602</v>
      </c>
      <c r="B2109">
        <v>1983</v>
      </c>
      <c r="C2109" t="s">
        <v>28</v>
      </c>
      <c r="D2109" t="s">
        <v>33</v>
      </c>
      <c r="E2109" s="2">
        <v>39922</v>
      </c>
      <c r="F2109">
        <v>1</v>
      </c>
      <c r="G2109">
        <v>0</v>
      </c>
      <c r="H2109" s="3">
        <v>41319</v>
      </c>
      <c r="I2109">
        <v>30</v>
      </c>
      <c r="J2109" s="10">
        <v>29</v>
      </c>
      <c r="K2109" s="10">
        <v>12</v>
      </c>
      <c r="L2109" s="10">
        <v>59</v>
      </c>
      <c r="M2109" s="10">
        <v>19</v>
      </c>
      <c r="N2109" s="10">
        <v>1</v>
      </c>
      <c r="O2109">
        <v>2</v>
      </c>
      <c r="P2109">
        <v>3</v>
      </c>
      <c r="Q2109">
        <v>0</v>
      </c>
      <c r="R2109">
        <v>4</v>
      </c>
      <c r="S2109">
        <v>8</v>
      </c>
      <c r="T2109" t="s">
        <v>128</v>
      </c>
    </row>
    <row r="2110" spans="1:20" x14ac:dyDescent="0.3">
      <c r="A2110">
        <v>10609</v>
      </c>
      <c r="B2110">
        <v>1962</v>
      </c>
      <c r="C2110" t="s">
        <v>37</v>
      </c>
      <c r="D2110" t="s">
        <v>33</v>
      </c>
      <c r="E2110" s="2">
        <v>42769</v>
      </c>
      <c r="F2110">
        <v>0</v>
      </c>
      <c r="G2110">
        <v>1</v>
      </c>
      <c r="H2110" s="3">
        <v>41559</v>
      </c>
      <c r="I2110">
        <v>15</v>
      </c>
      <c r="J2110" s="10">
        <v>71</v>
      </c>
      <c r="K2110" s="10">
        <v>0</v>
      </c>
      <c r="L2110" s="10">
        <v>13</v>
      </c>
      <c r="M2110" s="10">
        <v>3</v>
      </c>
      <c r="N2110" s="10">
        <v>1</v>
      </c>
      <c r="O2110">
        <v>2</v>
      </c>
      <c r="P2110">
        <v>1</v>
      </c>
      <c r="Q2110">
        <v>1</v>
      </c>
      <c r="R2110">
        <v>4</v>
      </c>
      <c r="S2110">
        <v>4</v>
      </c>
      <c r="T2110" t="s">
        <v>126</v>
      </c>
    </row>
    <row r="2111" spans="1:20" x14ac:dyDescent="0.3">
      <c r="A2111">
        <v>10613</v>
      </c>
      <c r="B2111">
        <v>1958</v>
      </c>
      <c r="C2111" t="s">
        <v>37</v>
      </c>
      <c r="D2111" t="s">
        <v>35</v>
      </c>
      <c r="E2111" s="2">
        <v>37334</v>
      </c>
      <c r="F2111">
        <v>1</v>
      </c>
      <c r="G2111">
        <v>1</v>
      </c>
      <c r="H2111" s="3">
        <v>41696</v>
      </c>
      <c r="I2111">
        <v>44</v>
      </c>
      <c r="J2111" s="10">
        <v>26</v>
      </c>
      <c r="K2111" s="10">
        <v>1</v>
      </c>
      <c r="L2111" s="10">
        <v>16</v>
      </c>
      <c r="M2111" s="10">
        <v>2</v>
      </c>
      <c r="N2111" s="10">
        <v>2</v>
      </c>
      <c r="O2111">
        <v>4</v>
      </c>
      <c r="P2111">
        <v>3</v>
      </c>
      <c r="Q2111">
        <v>0</v>
      </c>
      <c r="R2111">
        <v>4</v>
      </c>
      <c r="S2111">
        <v>4</v>
      </c>
      <c r="T2111" t="s">
        <v>127</v>
      </c>
    </row>
    <row r="2112" spans="1:20" x14ac:dyDescent="0.3">
      <c r="A2112">
        <v>10617</v>
      </c>
      <c r="B2112">
        <v>1989</v>
      </c>
      <c r="C2112" t="s">
        <v>41</v>
      </c>
      <c r="D2112" t="s">
        <v>29</v>
      </c>
      <c r="E2112" s="2">
        <v>10979</v>
      </c>
      <c r="F2112">
        <v>0</v>
      </c>
      <c r="G2112">
        <v>0</v>
      </c>
      <c r="H2112" s="3">
        <v>41781</v>
      </c>
      <c r="I2112">
        <v>34</v>
      </c>
      <c r="J2112" s="10">
        <v>8</v>
      </c>
      <c r="K2112" s="10">
        <v>4</v>
      </c>
      <c r="L2112" s="10">
        <v>10</v>
      </c>
      <c r="M2112" s="10">
        <v>2</v>
      </c>
      <c r="N2112" s="10">
        <v>2</v>
      </c>
      <c r="O2112">
        <v>2</v>
      </c>
      <c r="P2112">
        <v>3</v>
      </c>
      <c r="Q2112">
        <v>0</v>
      </c>
      <c r="R2112">
        <v>3</v>
      </c>
      <c r="S2112">
        <v>5</v>
      </c>
      <c r="T2112" t="s">
        <v>127</v>
      </c>
    </row>
    <row r="2113" spans="1:20" x14ac:dyDescent="0.3">
      <c r="A2113">
        <v>10619</v>
      </c>
      <c r="B2113">
        <v>1994</v>
      </c>
      <c r="C2113" t="s">
        <v>28</v>
      </c>
      <c r="D2113" t="s">
        <v>31</v>
      </c>
      <c r="E2113" s="2">
        <v>95529</v>
      </c>
      <c r="F2113">
        <v>0</v>
      </c>
      <c r="G2113">
        <v>0</v>
      </c>
      <c r="H2113" s="3">
        <v>41246</v>
      </c>
      <c r="I2113">
        <v>29</v>
      </c>
      <c r="J2113" s="10">
        <v>770</v>
      </c>
      <c r="K2113" s="10">
        <v>29</v>
      </c>
      <c r="L2113" s="10">
        <v>890</v>
      </c>
      <c r="M2113" s="10">
        <v>250</v>
      </c>
      <c r="N2113" s="10">
        <v>27</v>
      </c>
      <c r="O2113">
        <v>1</v>
      </c>
      <c r="P2113">
        <v>7</v>
      </c>
      <c r="Q2113">
        <v>3</v>
      </c>
      <c r="R2113">
        <v>7</v>
      </c>
      <c r="S2113">
        <v>3</v>
      </c>
      <c r="T2113" t="s">
        <v>125</v>
      </c>
    </row>
    <row r="2114" spans="1:20" x14ac:dyDescent="0.3">
      <c r="A2114">
        <v>10623</v>
      </c>
      <c r="B2114">
        <v>1961</v>
      </c>
      <c r="C2114" t="s">
        <v>41</v>
      </c>
      <c r="D2114" t="s">
        <v>35</v>
      </c>
      <c r="E2114" s="2">
        <v>48330</v>
      </c>
      <c r="F2114">
        <v>0</v>
      </c>
      <c r="G2114">
        <v>1</v>
      </c>
      <c r="H2114" s="3">
        <v>41593</v>
      </c>
      <c r="I2114">
        <v>2</v>
      </c>
      <c r="J2114" s="10">
        <v>28</v>
      </c>
      <c r="K2114" s="10">
        <v>0</v>
      </c>
      <c r="L2114" s="10">
        <v>4</v>
      </c>
      <c r="M2114" s="10">
        <v>0</v>
      </c>
      <c r="N2114" s="10">
        <v>0</v>
      </c>
      <c r="O2114">
        <v>1</v>
      </c>
      <c r="P2114">
        <v>1</v>
      </c>
      <c r="Q2114">
        <v>0</v>
      </c>
      <c r="R2114">
        <v>3</v>
      </c>
      <c r="S2114">
        <v>5</v>
      </c>
      <c r="T2114" t="s">
        <v>127</v>
      </c>
    </row>
    <row r="2115" spans="1:20" x14ac:dyDescent="0.3">
      <c r="A2115">
        <v>10629</v>
      </c>
      <c r="B2115">
        <v>1973</v>
      </c>
      <c r="C2115" t="s">
        <v>133</v>
      </c>
      <c r="D2115" t="s">
        <v>33</v>
      </c>
      <c r="E2115" s="2"/>
      <c r="F2115">
        <v>1</v>
      </c>
      <c r="G2115">
        <v>0</v>
      </c>
      <c r="H2115" s="3">
        <v>41166</v>
      </c>
      <c r="I2115">
        <v>25</v>
      </c>
      <c r="J2115" s="10">
        <v>25</v>
      </c>
      <c r="K2115" s="10">
        <v>3</v>
      </c>
      <c r="L2115" s="10">
        <v>43</v>
      </c>
      <c r="M2115" s="10">
        <v>17</v>
      </c>
      <c r="N2115" s="10">
        <v>4</v>
      </c>
      <c r="O2115">
        <v>3</v>
      </c>
      <c r="P2115">
        <v>3</v>
      </c>
      <c r="Q2115">
        <v>0</v>
      </c>
      <c r="R2115">
        <v>3</v>
      </c>
      <c r="S2115">
        <v>8</v>
      </c>
      <c r="T2115" t="s">
        <v>129</v>
      </c>
    </row>
    <row r="2116" spans="1:20" x14ac:dyDescent="0.3">
      <c r="A2116">
        <v>10634</v>
      </c>
      <c r="B2116">
        <v>1951</v>
      </c>
      <c r="C2116" t="s">
        <v>41</v>
      </c>
      <c r="D2116" t="s">
        <v>33</v>
      </c>
      <c r="E2116" s="2">
        <v>59412</v>
      </c>
      <c r="F2116">
        <v>0</v>
      </c>
      <c r="G2116">
        <v>0</v>
      </c>
      <c r="H2116" s="3">
        <v>41748</v>
      </c>
      <c r="I2116">
        <v>56</v>
      </c>
      <c r="J2116" s="10">
        <v>90</v>
      </c>
      <c r="K2116" s="10">
        <v>67</v>
      </c>
      <c r="L2116" s="10">
        <v>165</v>
      </c>
      <c r="M2116" s="10">
        <v>30</v>
      </c>
      <c r="N2116" s="10">
        <v>43</v>
      </c>
      <c r="O2116">
        <v>1</v>
      </c>
      <c r="P2116">
        <v>4</v>
      </c>
      <c r="Q2116">
        <v>2</v>
      </c>
      <c r="R2116">
        <v>8</v>
      </c>
      <c r="S2116">
        <v>3</v>
      </c>
      <c r="T2116" t="s">
        <v>127</v>
      </c>
    </row>
    <row r="2117" spans="1:20" x14ac:dyDescent="0.3">
      <c r="A2117">
        <v>10637</v>
      </c>
      <c r="B2117">
        <v>1964</v>
      </c>
      <c r="C2117" t="s">
        <v>28</v>
      </c>
      <c r="D2117" t="s">
        <v>33</v>
      </c>
      <c r="E2117" s="2">
        <v>40800</v>
      </c>
      <c r="F2117">
        <v>1</v>
      </c>
      <c r="G2117">
        <v>2</v>
      </c>
      <c r="H2117" s="3">
        <v>41275</v>
      </c>
      <c r="I2117">
        <v>77</v>
      </c>
      <c r="J2117" s="10">
        <v>24</v>
      </c>
      <c r="K2117" s="10">
        <v>0</v>
      </c>
      <c r="L2117" s="10">
        <v>27</v>
      </c>
      <c r="M2117" s="10">
        <v>8</v>
      </c>
      <c r="N2117" s="10">
        <v>30</v>
      </c>
      <c r="O2117">
        <v>2</v>
      </c>
      <c r="P2117">
        <v>3</v>
      </c>
      <c r="Q2117">
        <v>0</v>
      </c>
      <c r="R2117">
        <v>3</v>
      </c>
      <c r="S2117">
        <v>7</v>
      </c>
      <c r="T2117" t="s">
        <v>127</v>
      </c>
    </row>
    <row r="2118" spans="1:20" x14ac:dyDescent="0.3">
      <c r="A2118">
        <v>10640</v>
      </c>
      <c r="B2118">
        <v>1974</v>
      </c>
      <c r="C2118" t="s">
        <v>28</v>
      </c>
      <c r="D2118" t="s">
        <v>35</v>
      </c>
      <c r="E2118" s="2">
        <v>44392</v>
      </c>
      <c r="F2118">
        <v>1</v>
      </c>
      <c r="G2118">
        <v>1</v>
      </c>
      <c r="H2118" s="3">
        <v>41522</v>
      </c>
      <c r="I2118">
        <v>71</v>
      </c>
      <c r="J2118" s="10">
        <v>87</v>
      </c>
      <c r="K2118" s="10">
        <v>5</v>
      </c>
      <c r="L2118" s="10">
        <v>71</v>
      </c>
      <c r="M2118" s="10">
        <v>7</v>
      </c>
      <c r="N2118" s="10">
        <v>12</v>
      </c>
      <c r="O2118">
        <v>5</v>
      </c>
      <c r="P2118">
        <v>4</v>
      </c>
      <c r="Q2118">
        <v>1</v>
      </c>
      <c r="R2118">
        <v>4</v>
      </c>
      <c r="S2118">
        <v>7</v>
      </c>
      <c r="T2118" t="s">
        <v>127</v>
      </c>
    </row>
    <row r="2119" spans="1:20" x14ac:dyDescent="0.3">
      <c r="A2119">
        <v>10641</v>
      </c>
      <c r="B2119">
        <v>1978</v>
      </c>
      <c r="C2119" t="s">
        <v>28</v>
      </c>
      <c r="D2119" t="s">
        <v>31</v>
      </c>
      <c r="E2119" s="2">
        <v>7500</v>
      </c>
      <c r="F2119">
        <v>1</v>
      </c>
      <c r="G2119">
        <v>1</v>
      </c>
      <c r="H2119" s="3">
        <v>41270</v>
      </c>
      <c r="I2119">
        <v>5</v>
      </c>
      <c r="J2119" s="10">
        <v>6</v>
      </c>
      <c r="K2119" s="10">
        <v>5</v>
      </c>
      <c r="L2119" s="10">
        <v>4</v>
      </c>
      <c r="M2119" s="10">
        <v>13</v>
      </c>
      <c r="N2119" s="10">
        <v>4</v>
      </c>
      <c r="O2119">
        <v>4</v>
      </c>
      <c r="P2119">
        <v>2</v>
      </c>
      <c r="Q2119">
        <v>1</v>
      </c>
      <c r="R2119">
        <v>3</v>
      </c>
      <c r="S2119">
        <v>6</v>
      </c>
      <c r="T2119" t="s">
        <v>127</v>
      </c>
    </row>
    <row r="2120" spans="1:20" x14ac:dyDescent="0.3">
      <c r="A2120">
        <v>10642</v>
      </c>
      <c r="B2120">
        <v>1989</v>
      </c>
      <c r="C2120" t="s">
        <v>28</v>
      </c>
      <c r="D2120" t="s">
        <v>31</v>
      </c>
      <c r="E2120" s="2">
        <v>30279</v>
      </c>
      <c r="F2120">
        <v>1</v>
      </c>
      <c r="G2120">
        <v>0</v>
      </c>
      <c r="H2120" s="3">
        <v>41273</v>
      </c>
      <c r="I2120">
        <v>13</v>
      </c>
      <c r="J2120" s="10">
        <v>10</v>
      </c>
      <c r="K2120" s="10">
        <v>4</v>
      </c>
      <c r="L2120" s="10">
        <v>14</v>
      </c>
      <c r="M2120" s="10">
        <v>4</v>
      </c>
      <c r="N2120" s="10">
        <v>4</v>
      </c>
      <c r="O2120">
        <v>1</v>
      </c>
      <c r="P2120">
        <v>1</v>
      </c>
      <c r="Q2120">
        <v>0</v>
      </c>
      <c r="R2120">
        <v>3</v>
      </c>
      <c r="S2120">
        <v>8</v>
      </c>
      <c r="T2120" t="s">
        <v>127</v>
      </c>
    </row>
    <row r="2121" spans="1:20" x14ac:dyDescent="0.3">
      <c r="A2121">
        <v>10643</v>
      </c>
      <c r="B2121">
        <v>1987</v>
      </c>
      <c r="C2121" t="s">
        <v>37</v>
      </c>
      <c r="D2121" t="s">
        <v>31</v>
      </c>
      <c r="E2121" s="2">
        <v>42000</v>
      </c>
      <c r="F2121">
        <v>0</v>
      </c>
      <c r="G2121">
        <v>0</v>
      </c>
      <c r="H2121" s="3">
        <v>41284</v>
      </c>
      <c r="I2121">
        <v>23</v>
      </c>
      <c r="J2121" s="10">
        <v>124</v>
      </c>
      <c r="K2121" s="10">
        <v>83</v>
      </c>
      <c r="L2121" s="10">
        <v>267</v>
      </c>
      <c r="M2121" s="10">
        <v>85</v>
      </c>
      <c r="N2121" s="10">
        <v>59</v>
      </c>
      <c r="O2121">
        <v>2</v>
      </c>
      <c r="P2121">
        <v>5</v>
      </c>
      <c r="Q2121">
        <v>2</v>
      </c>
      <c r="R2121">
        <v>11</v>
      </c>
      <c r="S2121">
        <v>5</v>
      </c>
      <c r="T2121" t="s">
        <v>131</v>
      </c>
    </row>
    <row r="2122" spans="1:20" x14ac:dyDescent="0.3">
      <c r="A2122">
        <v>10648</v>
      </c>
      <c r="B2122">
        <v>1982</v>
      </c>
      <c r="C2122" t="s">
        <v>133</v>
      </c>
      <c r="D2122" t="s">
        <v>35</v>
      </c>
      <c r="E2122" s="2">
        <v>66664</v>
      </c>
      <c r="F2122">
        <v>0</v>
      </c>
      <c r="G2122">
        <v>0</v>
      </c>
      <c r="H2122" s="3">
        <v>41177</v>
      </c>
      <c r="I2122">
        <v>78</v>
      </c>
      <c r="J2122" s="10">
        <v>398</v>
      </c>
      <c r="K2122" s="10">
        <v>96</v>
      </c>
      <c r="L2122" s="10">
        <v>447</v>
      </c>
      <c r="M2122" s="10">
        <v>220</v>
      </c>
      <c r="N2122" s="10">
        <v>96</v>
      </c>
      <c r="O2122">
        <v>1</v>
      </c>
      <c r="P2122">
        <v>5</v>
      </c>
      <c r="Q2122">
        <v>7</v>
      </c>
      <c r="R2122">
        <v>6</v>
      </c>
      <c r="S2122">
        <v>3</v>
      </c>
      <c r="T2122" t="s">
        <v>127</v>
      </c>
    </row>
    <row r="2123" spans="1:20" x14ac:dyDescent="0.3">
      <c r="A2123">
        <v>10652</v>
      </c>
      <c r="B2123">
        <v>1957</v>
      </c>
      <c r="C2123" t="s">
        <v>41</v>
      </c>
      <c r="D2123" t="s">
        <v>35</v>
      </c>
      <c r="E2123" s="2">
        <v>65487</v>
      </c>
      <c r="F2123">
        <v>0</v>
      </c>
      <c r="G2123">
        <v>0</v>
      </c>
      <c r="H2123" s="3">
        <v>41649</v>
      </c>
      <c r="I2123">
        <v>48</v>
      </c>
      <c r="J2123" s="10">
        <v>240</v>
      </c>
      <c r="K2123" s="10">
        <v>67</v>
      </c>
      <c r="L2123" s="10">
        <v>500</v>
      </c>
      <c r="M2123" s="10">
        <v>199</v>
      </c>
      <c r="N2123" s="10">
        <v>0</v>
      </c>
      <c r="O2123">
        <v>3</v>
      </c>
      <c r="P2123">
        <v>3</v>
      </c>
      <c r="Q2123">
        <v>5</v>
      </c>
      <c r="R2123">
        <v>6</v>
      </c>
      <c r="S2123">
        <v>2</v>
      </c>
      <c r="T2123" t="s">
        <v>126</v>
      </c>
    </row>
    <row r="2124" spans="1:20" x14ac:dyDescent="0.3">
      <c r="A2124">
        <v>10659</v>
      </c>
      <c r="B2124">
        <v>1979</v>
      </c>
      <c r="C2124" t="s">
        <v>133</v>
      </c>
      <c r="D2124" t="s">
        <v>35</v>
      </c>
      <c r="E2124" s="2">
        <v>7500</v>
      </c>
      <c r="F2124">
        <v>1</v>
      </c>
      <c r="G2124">
        <v>0</v>
      </c>
      <c r="H2124" s="3">
        <v>41401</v>
      </c>
      <c r="I2124">
        <v>7</v>
      </c>
      <c r="J2124" s="10">
        <v>2</v>
      </c>
      <c r="K2124" s="10">
        <v>8</v>
      </c>
      <c r="L2124" s="10">
        <v>11</v>
      </c>
      <c r="M2124" s="10">
        <v>3</v>
      </c>
      <c r="N2124" s="10">
        <v>8</v>
      </c>
      <c r="O2124">
        <v>4</v>
      </c>
      <c r="P2124">
        <v>3</v>
      </c>
      <c r="Q2124">
        <v>2</v>
      </c>
      <c r="R2124">
        <v>2</v>
      </c>
      <c r="S2124">
        <v>7</v>
      </c>
      <c r="T2124" t="s">
        <v>128</v>
      </c>
    </row>
    <row r="2125" spans="1:20" x14ac:dyDescent="0.3">
      <c r="A2125">
        <v>10660</v>
      </c>
      <c r="B2125">
        <v>1957</v>
      </c>
      <c r="C2125" t="s">
        <v>41</v>
      </c>
      <c r="D2125" t="s">
        <v>33</v>
      </c>
      <c r="E2125" s="2">
        <v>66726</v>
      </c>
      <c r="F2125">
        <v>1</v>
      </c>
      <c r="G2125">
        <v>1</v>
      </c>
      <c r="H2125" s="3">
        <v>41651</v>
      </c>
      <c r="I2125">
        <v>61</v>
      </c>
      <c r="J2125" s="10">
        <v>349</v>
      </c>
      <c r="K2125" s="10">
        <v>7</v>
      </c>
      <c r="L2125" s="10">
        <v>35</v>
      </c>
      <c r="M2125" s="10">
        <v>0</v>
      </c>
      <c r="N2125" s="10">
        <v>0</v>
      </c>
      <c r="O2125">
        <v>3</v>
      </c>
      <c r="P2125">
        <v>8</v>
      </c>
      <c r="Q2125">
        <v>2</v>
      </c>
      <c r="R2125">
        <v>4</v>
      </c>
      <c r="S2125">
        <v>7</v>
      </c>
      <c r="T2125" t="s">
        <v>127</v>
      </c>
    </row>
    <row r="2126" spans="1:20" x14ac:dyDescent="0.3">
      <c r="A2126">
        <v>10664</v>
      </c>
      <c r="B2126">
        <v>1949</v>
      </c>
      <c r="C2126" t="s">
        <v>41</v>
      </c>
      <c r="D2126" t="s">
        <v>42</v>
      </c>
      <c r="E2126" s="2">
        <v>51529</v>
      </c>
      <c r="F2126">
        <v>0</v>
      </c>
      <c r="G2126">
        <v>1</v>
      </c>
      <c r="H2126" s="3">
        <v>41524</v>
      </c>
      <c r="I2126">
        <v>14</v>
      </c>
      <c r="J2126" s="10">
        <v>400</v>
      </c>
      <c r="K2126" s="10">
        <v>4</v>
      </c>
      <c r="L2126" s="10">
        <v>35</v>
      </c>
      <c r="M2126" s="10">
        <v>6</v>
      </c>
      <c r="N2126" s="10">
        <v>0</v>
      </c>
      <c r="O2126">
        <v>2</v>
      </c>
      <c r="P2126">
        <v>9</v>
      </c>
      <c r="Q2126">
        <v>1</v>
      </c>
      <c r="R2126">
        <v>5</v>
      </c>
      <c r="S2126">
        <v>8</v>
      </c>
      <c r="T2126" t="s">
        <v>127</v>
      </c>
    </row>
    <row r="2127" spans="1:20" x14ac:dyDescent="0.3">
      <c r="A2127">
        <v>10669</v>
      </c>
      <c r="B2127">
        <v>1981</v>
      </c>
      <c r="C2127" t="s">
        <v>28</v>
      </c>
      <c r="D2127" t="s">
        <v>33</v>
      </c>
      <c r="E2127" s="2">
        <v>54386</v>
      </c>
      <c r="F2127">
        <v>0</v>
      </c>
      <c r="G2127">
        <v>1</v>
      </c>
      <c r="H2127" s="3">
        <v>41411</v>
      </c>
      <c r="I2127">
        <v>8</v>
      </c>
      <c r="J2127" s="10">
        <v>277</v>
      </c>
      <c r="K2127" s="10">
        <v>21</v>
      </c>
      <c r="L2127" s="10">
        <v>64</v>
      </c>
      <c r="M2127" s="10">
        <v>62</v>
      </c>
      <c r="N2127" s="10">
        <v>21</v>
      </c>
      <c r="O2127">
        <v>2</v>
      </c>
      <c r="P2127">
        <v>3</v>
      </c>
      <c r="Q2127">
        <v>2</v>
      </c>
      <c r="R2127">
        <v>10</v>
      </c>
      <c r="S2127">
        <v>3</v>
      </c>
      <c r="T2127" t="s">
        <v>127</v>
      </c>
    </row>
    <row r="2128" spans="1:20" x14ac:dyDescent="0.3">
      <c r="A2128">
        <v>10673</v>
      </c>
      <c r="B2128">
        <v>1976</v>
      </c>
      <c r="C2128" t="s">
        <v>37</v>
      </c>
      <c r="D2128" t="s">
        <v>33</v>
      </c>
      <c r="E2128" s="2">
        <v>68397</v>
      </c>
      <c r="F2128">
        <v>0</v>
      </c>
      <c r="G2128">
        <v>1</v>
      </c>
      <c r="H2128" s="3">
        <v>41595</v>
      </c>
      <c r="I2128">
        <v>6</v>
      </c>
      <c r="J2128" s="10">
        <v>760</v>
      </c>
      <c r="K2128" s="10">
        <v>80</v>
      </c>
      <c r="L2128" s="10">
        <v>466</v>
      </c>
      <c r="M2128" s="10">
        <v>17</v>
      </c>
      <c r="N2128" s="10">
        <v>13</v>
      </c>
      <c r="O2128">
        <v>1</v>
      </c>
      <c r="P2128">
        <v>6</v>
      </c>
      <c r="Q2128">
        <v>9</v>
      </c>
      <c r="R2128">
        <v>5</v>
      </c>
      <c r="S2128">
        <v>3</v>
      </c>
      <c r="T2128" t="s">
        <v>125</v>
      </c>
    </row>
    <row r="2129" spans="1:20" x14ac:dyDescent="0.3">
      <c r="A2129">
        <v>10675</v>
      </c>
      <c r="B2129">
        <v>1956</v>
      </c>
      <c r="C2129" t="s">
        <v>37</v>
      </c>
      <c r="D2129" t="s">
        <v>33</v>
      </c>
      <c r="E2129" s="2">
        <v>66334</v>
      </c>
      <c r="F2129">
        <v>0</v>
      </c>
      <c r="G2129">
        <v>1</v>
      </c>
      <c r="H2129" s="3">
        <v>41367</v>
      </c>
      <c r="I2129">
        <v>82</v>
      </c>
      <c r="J2129" s="10">
        <v>909</v>
      </c>
      <c r="K2129" s="10">
        <v>11</v>
      </c>
      <c r="L2129" s="10">
        <v>218</v>
      </c>
      <c r="M2129" s="10">
        <v>0</v>
      </c>
      <c r="N2129" s="10">
        <v>0</v>
      </c>
      <c r="O2129">
        <v>2</v>
      </c>
      <c r="P2129">
        <v>9</v>
      </c>
      <c r="Q2129">
        <v>3</v>
      </c>
      <c r="R2129">
        <v>5</v>
      </c>
      <c r="S2129">
        <v>5</v>
      </c>
      <c r="T2129" t="s">
        <v>127</v>
      </c>
    </row>
    <row r="2130" spans="1:20" x14ac:dyDescent="0.3">
      <c r="A2130">
        <v>10676</v>
      </c>
      <c r="B2130">
        <v>1982</v>
      </c>
      <c r="C2130" t="s">
        <v>28</v>
      </c>
      <c r="D2130" t="s">
        <v>33</v>
      </c>
      <c r="E2130" s="2">
        <v>63211</v>
      </c>
      <c r="F2130">
        <v>0</v>
      </c>
      <c r="G2130">
        <v>0</v>
      </c>
      <c r="H2130" s="3">
        <v>41215</v>
      </c>
      <c r="I2130">
        <v>3</v>
      </c>
      <c r="J2130" s="10">
        <v>145</v>
      </c>
      <c r="K2130" s="10">
        <v>193</v>
      </c>
      <c r="L2130" s="10">
        <v>459</v>
      </c>
      <c r="M2130" s="10">
        <v>205</v>
      </c>
      <c r="N2130" s="10">
        <v>26</v>
      </c>
      <c r="O2130">
        <v>2</v>
      </c>
      <c r="P2130">
        <v>3</v>
      </c>
      <c r="Q2130">
        <v>8</v>
      </c>
      <c r="R2130">
        <v>7</v>
      </c>
      <c r="S2130">
        <v>2</v>
      </c>
      <c r="T2130" t="s">
        <v>127</v>
      </c>
    </row>
    <row r="2131" spans="1:20" x14ac:dyDescent="0.3">
      <c r="A2131">
        <v>10678</v>
      </c>
      <c r="B2131">
        <v>1959</v>
      </c>
      <c r="C2131" t="s">
        <v>28</v>
      </c>
      <c r="D2131" t="s">
        <v>35</v>
      </c>
      <c r="E2131" s="2">
        <v>71232</v>
      </c>
      <c r="F2131">
        <v>0</v>
      </c>
      <c r="G2131">
        <v>1</v>
      </c>
      <c r="H2131" s="3">
        <v>41606</v>
      </c>
      <c r="I2131">
        <v>91</v>
      </c>
      <c r="J2131" s="10">
        <v>653</v>
      </c>
      <c r="K2131" s="10">
        <v>17</v>
      </c>
      <c r="L2131" s="10">
        <v>170</v>
      </c>
      <c r="M2131" s="10">
        <v>34</v>
      </c>
      <c r="N2131" s="10">
        <v>26</v>
      </c>
      <c r="O2131">
        <v>2</v>
      </c>
      <c r="P2131">
        <v>11</v>
      </c>
      <c r="Q2131">
        <v>2</v>
      </c>
      <c r="R2131">
        <v>10</v>
      </c>
      <c r="S2131">
        <v>7</v>
      </c>
      <c r="T2131" t="s">
        <v>127</v>
      </c>
    </row>
    <row r="2132" spans="1:20" x14ac:dyDescent="0.3">
      <c r="A2132">
        <v>10680</v>
      </c>
      <c r="B2132">
        <v>1986</v>
      </c>
      <c r="C2132" t="s">
        <v>28</v>
      </c>
      <c r="D2132" t="s">
        <v>35</v>
      </c>
      <c r="E2132" s="2">
        <v>33235</v>
      </c>
      <c r="F2132">
        <v>1</v>
      </c>
      <c r="G2132">
        <v>0</v>
      </c>
      <c r="H2132" s="3">
        <v>41675</v>
      </c>
      <c r="I2132">
        <v>71</v>
      </c>
      <c r="J2132" s="10">
        <v>45</v>
      </c>
      <c r="K2132" s="10">
        <v>0</v>
      </c>
      <c r="L2132" s="10">
        <v>16</v>
      </c>
      <c r="M2132" s="10">
        <v>2</v>
      </c>
      <c r="N2132" s="10">
        <v>1</v>
      </c>
      <c r="O2132">
        <v>1</v>
      </c>
      <c r="P2132">
        <v>3</v>
      </c>
      <c r="Q2132">
        <v>0</v>
      </c>
      <c r="R2132">
        <v>3</v>
      </c>
      <c r="S2132">
        <v>7</v>
      </c>
      <c r="T2132" t="s">
        <v>127</v>
      </c>
    </row>
    <row r="2133" spans="1:20" x14ac:dyDescent="0.3">
      <c r="A2133">
        <v>10681</v>
      </c>
      <c r="B2133">
        <v>1970</v>
      </c>
      <c r="C2133" t="s">
        <v>133</v>
      </c>
      <c r="D2133" t="s">
        <v>33</v>
      </c>
      <c r="E2133" s="2">
        <v>62466</v>
      </c>
      <c r="F2133">
        <v>0</v>
      </c>
      <c r="G2133">
        <v>1</v>
      </c>
      <c r="H2133" s="3">
        <v>41654</v>
      </c>
      <c r="I2133">
        <v>13</v>
      </c>
      <c r="J2133" s="10">
        <v>129</v>
      </c>
      <c r="K2133" s="10">
        <v>129</v>
      </c>
      <c r="L2133" s="10">
        <v>259</v>
      </c>
      <c r="M2133" s="10">
        <v>168</v>
      </c>
      <c r="N2133" s="10">
        <v>121</v>
      </c>
      <c r="O2133">
        <v>5</v>
      </c>
      <c r="P2133">
        <v>6</v>
      </c>
      <c r="Q2133">
        <v>3</v>
      </c>
      <c r="R2133">
        <v>12</v>
      </c>
      <c r="S2133">
        <v>4</v>
      </c>
      <c r="T2133" t="s">
        <v>127</v>
      </c>
    </row>
    <row r="2134" spans="1:20" x14ac:dyDescent="0.3">
      <c r="A2134">
        <v>10686</v>
      </c>
      <c r="B2134">
        <v>1965</v>
      </c>
      <c r="C2134" t="s">
        <v>37</v>
      </c>
      <c r="D2134" t="s">
        <v>35</v>
      </c>
      <c r="E2134" s="2">
        <v>34230</v>
      </c>
      <c r="F2134">
        <v>1</v>
      </c>
      <c r="G2134">
        <v>1</v>
      </c>
      <c r="H2134" s="3">
        <v>41269</v>
      </c>
      <c r="I2134">
        <v>72</v>
      </c>
      <c r="J2134" s="10">
        <v>15</v>
      </c>
      <c r="K2134" s="10">
        <v>0</v>
      </c>
      <c r="L2134" s="10">
        <v>4</v>
      </c>
      <c r="M2134" s="10">
        <v>0</v>
      </c>
      <c r="N2134" s="10">
        <v>0</v>
      </c>
      <c r="O2134">
        <v>1</v>
      </c>
      <c r="P2134">
        <v>1</v>
      </c>
      <c r="Q2134">
        <v>0</v>
      </c>
      <c r="R2134">
        <v>2</v>
      </c>
      <c r="S2134">
        <v>7</v>
      </c>
      <c r="T2134" t="s">
        <v>127</v>
      </c>
    </row>
    <row r="2135" spans="1:20" x14ac:dyDescent="0.3">
      <c r="A2135">
        <v>10691</v>
      </c>
      <c r="B2135">
        <v>1960</v>
      </c>
      <c r="C2135" t="s">
        <v>41</v>
      </c>
      <c r="D2135" t="s">
        <v>33</v>
      </c>
      <c r="E2135" s="2">
        <v>28520</v>
      </c>
      <c r="F2135">
        <v>1</v>
      </c>
      <c r="G2135">
        <v>1</v>
      </c>
      <c r="H2135" s="3">
        <v>41439</v>
      </c>
      <c r="I2135">
        <v>55</v>
      </c>
      <c r="J2135" s="10">
        <v>11</v>
      </c>
      <c r="K2135" s="10">
        <v>0</v>
      </c>
      <c r="L2135" s="10">
        <v>10</v>
      </c>
      <c r="M2135" s="10">
        <v>0</v>
      </c>
      <c r="N2135" s="10">
        <v>2</v>
      </c>
      <c r="O2135">
        <v>1</v>
      </c>
      <c r="P2135">
        <v>1</v>
      </c>
      <c r="Q2135">
        <v>1</v>
      </c>
      <c r="R2135">
        <v>2</v>
      </c>
      <c r="S2135">
        <v>6</v>
      </c>
      <c r="T2135" t="s">
        <v>127</v>
      </c>
    </row>
    <row r="2136" spans="1:20" x14ac:dyDescent="0.3">
      <c r="A2136">
        <v>10699</v>
      </c>
      <c r="B2136">
        <v>1985</v>
      </c>
      <c r="C2136" t="s">
        <v>28</v>
      </c>
      <c r="D2136" t="s">
        <v>33</v>
      </c>
      <c r="E2136" s="2">
        <v>44322</v>
      </c>
      <c r="F2136">
        <v>1</v>
      </c>
      <c r="G2136">
        <v>0</v>
      </c>
      <c r="H2136" s="3">
        <v>41806</v>
      </c>
      <c r="I2136">
        <v>30</v>
      </c>
      <c r="J2136" s="10">
        <v>46</v>
      </c>
      <c r="K2136" s="10">
        <v>0</v>
      </c>
      <c r="L2136" s="10">
        <v>40</v>
      </c>
      <c r="M2136" s="10">
        <v>3</v>
      </c>
      <c r="N2136" s="10">
        <v>0</v>
      </c>
      <c r="O2136">
        <v>2</v>
      </c>
      <c r="P2136">
        <v>3</v>
      </c>
      <c r="Q2136">
        <v>0</v>
      </c>
      <c r="R2136">
        <v>3</v>
      </c>
      <c r="S2136">
        <v>8</v>
      </c>
      <c r="T2136" t="s">
        <v>125</v>
      </c>
    </row>
    <row r="2137" spans="1:20" x14ac:dyDescent="0.3">
      <c r="A2137">
        <v>10701</v>
      </c>
      <c r="B2137">
        <v>1973</v>
      </c>
      <c r="C2137" t="s">
        <v>28</v>
      </c>
      <c r="D2137" t="s">
        <v>33</v>
      </c>
      <c r="E2137" s="2">
        <v>65308</v>
      </c>
      <c r="F2137">
        <v>0</v>
      </c>
      <c r="G2137">
        <v>0</v>
      </c>
      <c r="H2137" s="3">
        <v>41528</v>
      </c>
      <c r="I2137">
        <v>60</v>
      </c>
      <c r="J2137" s="10">
        <v>713</v>
      </c>
      <c r="K2137" s="10">
        <v>0</v>
      </c>
      <c r="L2137" s="10">
        <v>264</v>
      </c>
      <c r="M2137" s="10">
        <v>120</v>
      </c>
      <c r="N2137" s="10">
        <v>80</v>
      </c>
      <c r="O2137">
        <v>1</v>
      </c>
      <c r="P2137">
        <v>7</v>
      </c>
      <c r="Q2137">
        <v>8</v>
      </c>
      <c r="R2137">
        <v>12</v>
      </c>
      <c r="S2137">
        <v>4</v>
      </c>
      <c r="T2137" t="s">
        <v>130</v>
      </c>
    </row>
    <row r="2138" spans="1:20" x14ac:dyDescent="0.3">
      <c r="A2138">
        <v>10702</v>
      </c>
      <c r="B2138">
        <v>1984</v>
      </c>
      <c r="C2138" t="s">
        <v>28</v>
      </c>
      <c r="D2138" t="s">
        <v>31</v>
      </c>
      <c r="E2138" s="2">
        <v>52413</v>
      </c>
      <c r="F2138">
        <v>1</v>
      </c>
      <c r="G2138">
        <v>0</v>
      </c>
      <c r="H2138" s="3">
        <v>41216</v>
      </c>
      <c r="I2138">
        <v>67</v>
      </c>
      <c r="J2138" s="10">
        <v>185</v>
      </c>
      <c r="K2138" s="10">
        <v>8</v>
      </c>
      <c r="L2138" s="10">
        <v>133</v>
      </c>
      <c r="M2138" s="10">
        <v>56</v>
      </c>
      <c r="N2138" s="10">
        <v>56</v>
      </c>
      <c r="O2138">
        <v>2</v>
      </c>
      <c r="P2138">
        <v>7</v>
      </c>
      <c r="Q2138">
        <v>1</v>
      </c>
      <c r="R2138">
        <v>7</v>
      </c>
      <c r="S2138">
        <v>7</v>
      </c>
      <c r="T2138" t="s">
        <v>127</v>
      </c>
    </row>
    <row r="2139" spans="1:20" x14ac:dyDescent="0.3">
      <c r="A2139">
        <v>10703</v>
      </c>
      <c r="B2139">
        <v>1975</v>
      </c>
      <c r="C2139" t="s">
        <v>41</v>
      </c>
      <c r="D2139" t="s">
        <v>31</v>
      </c>
      <c r="E2139" s="2">
        <v>46098</v>
      </c>
      <c r="F2139">
        <v>1</v>
      </c>
      <c r="G2139">
        <v>1</v>
      </c>
      <c r="H2139" s="3">
        <v>41139</v>
      </c>
      <c r="I2139">
        <v>86</v>
      </c>
      <c r="J2139" s="10">
        <v>57</v>
      </c>
      <c r="K2139" s="10">
        <v>0</v>
      </c>
      <c r="L2139" s="10">
        <v>27</v>
      </c>
      <c r="M2139" s="10">
        <v>0</v>
      </c>
      <c r="N2139" s="10">
        <v>0</v>
      </c>
      <c r="O2139">
        <v>4</v>
      </c>
      <c r="P2139">
        <v>3</v>
      </c>
      <c r="Q2139">
        <v>2</v>
      </c>
      <c r="R2139">
        <v>2</v>
      </c>
      <c r="S2139">
        <v>8</v>
      </c>
      <c r="T2139" t="s">
        <v>127</v>
      </c>
    </row>
    <row r="2140" spans="1:20" x14ac:dyDescent="0.3">
      <c r="A2140">
        <v>10704</v>
      </c>
      <c r="B2140">
        <v>1969</v>
      </c>
      <c r="C2140" t="s">
        <v>28</v>
      </c>
      <c r="D2140" t="s">
        <v>31</v>
      </c>
      <c r="E2140" s="2">
        <v>54803</v>
      </c>
      <c r="F2140">
        <v>0</v>
      </c>
      <c r="G2140">
        <v>1</v>
      </c>
      <c r="H2140" s="3">
        <v>41142</v>
      </c>
      <c r="I2140">
        <v>65</v>
      </c>
      <c r="J2140" s="10">
        <v>404</v>
      </c>
      <c r="K2140" s="10">
        <v>0</v>
      </c>
      <c r="L2140" s="10">
        <v>92</v>
      </c>
      <c r="M2140" s="10">
        <v>28</v>
      </c>
      <c r="N2140" s="10">
        <v>27</v>
      </c>
      <c r="O2140">
        <v>2</v>
      </c>
      <c r="P2140">
        <v>6</v>
      </c>
      <c r="Q2140">
        <v>2</v>
      </c>
      <c r="R2140">
        <v>9</v>
      </c>
      <c r="S2140">
        <v>4</v>
      </c>
      <c r="T2140" t="s">
        <v>127</v>
      </c>
    </row>
    <row r="2141" spans="1:20" x14ac:dyDescent="0.3">
      <c r="A2141">
        <v>10708</v>
      </c>
      <c r="B2141">
        <v>1978</v>
      </c>
      <c r="C2141" t="s">
        <v>133</v>
      </c>
      <c r="D2141" t="s">
        <v>31</v>
      </c>
      <c r="E2141" s="2">
        <v>36975</v>
      </c>
      <c r="F2141">
        <v>1</v>
      </c>
      <c r="G2141">
        <v>0</v>
      </c>
      <c r="H2141" s="3">
        <v>41636</v>
      </c>
      <c r="I2141">
        <v>50</v>
      </c>
      <c r="J2141" s="10">
        <v>10</v>
      </c>
      <c r="K2141" s="10">
        <v>6</v>
      </c>
      <c r="L2141" s="10">
        <v>11</v>
      </c>
      <c r="M2141" s="10">
        <v>0</v>
      </c>
      <c r="N2141" s="10">
        <v>4</v>
      </c>
      <c r="O2141">
        <v>1</v>
      </c>
      <c r="P2141">
        <v>1</v>
      </c>
      <c r="Q2141">
        <v>0</v>
      </c>
      <c r="R2141">
        <v>3</v>
      </c>
      <c r="S2141">
        <v>7</v>
      </c>
      <c r="T2141" t="s">
        <v>127</v>
      </c>
    </row>
    <row r="2142" spans="1:20" x14ac:dyDescent="0.3">
      <c r="A2142">
        <v>10710</v>
      </c>
      <c r="B2142">
        <v>1979</v>
      </c>
      <c r="C2142" t="s">
        <v>28</v>
      </c>
      <c r="D2142" t="s">
        <v>33</v>
      </c>
      <c r="E2142" s="2">
        <v>7500</v>
      </c>
      <c r="F2142">
        <v>0</v>
      </c>
      <c r="G2142">
        <v>1</v>
      </c>
      <c r="H2142" s="3">
        <v>41150</v>
      </c>
      <c r="I2142">
        <v>61</v>
      </c>
      <c r="J2142" s="10">
        <v>5</v>
      </c>
      <c r="K2142" s="10">
        <v>2</v>
      </c>
      <c r="L2142" s="10">
        <v>3</v>
      </c>
      <c r="M2142" s="10">
        <v>3</v>
      </c>
      <c r="N2142" s="10">
        <v>0</v>
      </c>
      <c r="O2142">
        <v>1</v>
      </c>
      <c r="P2142">
        <v>1</v>
      </c>
      <c r="Q2142">
        <v>0</v>
      </c>
      <c r="R2142">
        <v>2</v>
      </c>
      <c r="S2142">
        <v>8</v>
      </c>
      <c r="T2142" t="s">
        <v>127</v>
      </c>
    </row>
    <row r="2143" spans="1:20" x14ac:dyDescent="0.3">
      <c r="A2143">
        <v>10711</v>
      </c>
      <c r="B2143">
        <v>1945</v>
      </c>
      <c r="C2143" t="s">
        <v>28</v>
      </c>
      <c r="D2143" t="s">
        <v>33</v>
      </c>
      <c r="E2143" s="2">
        <v>69755</v>
      </c>
      <c r="F2143">
        <v>0</v>
      </c>
      <c r="G2143">
        <v>0</v>
      </c>
      <c r="H2143" s="3">
        <v>41549</v>
      </c>
      <c r="I2143">
        <v>23</v>
      </c>
      <c r="J2143" s="10">
        <v>217</v>
      </c>
      <c r="K2143" s="10">
        <v>77</v>
      </c>
      <c r="L2143" s="10">
        <v>373</v>
      </c>
      <c r="M2143" s="10">
        <v>111</v>
      </c>
      <c r="N2143" s="10">
        <v>23</v>
      </c>
      <c r="O2143">
        <v>1</v>
      </c>
      <c r="P2143">
        <v>3</v>
      </c>
      <c r="Q2143">
        <v>6</v>
      </c>
      <c r="R2143">
        <v>12</v>
      </c>
      <c r="S2143">
        <v>1</v>
      </c>
      <c r="T2143" t="s">
        <v>125</v>
      </c>
    </row>
    <row r="2144" spans="1:20" x14ac:dyDescent="0.3">
      <c r="A2144">
        <v>10722</v>
      </c>
      <c r="B2144">
        <v>1973</v>
      </c>
      <c r="C2144" t="s">
        <v>28</v>
      </c>
      <c r="D2144" t="s">
        <v>35</v>
      </c>
      <c r="E2144" s="2">
        <v>55593</v>
      </c>
      <c r="F2144">
        <v>0</v>
      </c>
      <c r="G2144">
        <v>1</v>
      </c>
      <c r="H2144" s="3">
        <v>41507</v>
      </c>
      <c r="I2144">
        <v>63</v>
      </c>
      <c r="J2144" s="10">
        <v>293</v>
      </c>
      <c r="K2144" s="10">
        <v>8</v>
      </c>
      <c r="L2144" s="10">
        <v>124</v>
      </c>
      <c r="M2144" s="10">
        <v>11</v>
      </c>
      <c r="N2144" s="10">
        <v>4</v>
      </c>
      <c r="O2144">
        <v>2</v>
      </c>
      <c r="P2144">
        <v>6</v>
      </c>
      <c r="Q2144">
        <v>6</v>
      </c>
      <c r="R2144">
        <v>3</v>
      </c>
      <c r="S2144">
        <v>6</v>
      </c>
      <c r="T2144" t="s">
        <v>128</v>
      </c>
    </row>
    <row r="2145" spans="1:20" x14ac:dyDescent="0.3">
      <c r="A2145">
        <v>10727</v>
      </c>
      <c r="B2145">
        <v>1970</v>
      </c>
      <c r="C2145" t="s">
        <v>37</v>
      </c>
      <c r="D2145" t="s">
        <v>33</v>
      </c>
      <c r="E2145" s="2">
        <v>69084</v>
      </c>
      <c r="F2145">
        <v>1</v>
      </c>
      <c r="G2145">
        <v>0</v>
      </c>
      <c r="H2145" s="3">
        <v>41597</v>
      </c>
      <c r="I2145">
        <v>43</v>
      </c>
      <c r="J2145" s="10">
        <v>1181</v>
      </c>
      <c r="K2145" s="10">
        <v>107</v>
      </c>
      <c r="L2145" s="10">
        <v>199</v>
      </c>
      <c r="M2145" s="10">
        <v>39</v>
      </c>
      <c r="N2145" s="10">
        <v>30</v>
      </c>
      <c r="O2145">
        <v>2</v>
      </c>
      <c r="P2145">
        <v>7</v>
      </c>
      <c r="Q2145">
        <v>3</v>
      </c>
      <c r="R2145">
        <v>13</v>
      </c>
      <c r="S2145">
        <v>8</v>
      </c>
      <c r="T2145" t="s">
        <v>127</v>
      </c>
    </row>
    <row r="2146" spans="1:20" x14ac:dyDescent="0.3">
      <c r="A2146">
        <v>10735</v>
      </c>
      <c r="B2146">
        <v>1971</v>
      </c>
      <c r="C2146" t="s">
        <v>28</v>
      </c>
      <c r="D2146" t="s">
        <v>31</v>
      </c>
      <c r="E2146" s="2">
        <v>22804</v>
      </c>
      <c r="F2146">
        <v>1</v>
      </c>
      <c r="G2146">
        <v>0</v>
      </c>
      <c r="H2146" s="3">
        <v>41486</v>
      </c>
      <c r="I2146">
        <v>75</v>
      </c>
      <c r="J2146" s="10">
        <v>14</v>
      </c>
      <c r="K2146" s="10">
        <v>1</v>
      </c>
      <c r="L2146" s="10">
        <v>7</v>
      </c>
      <c r="M2146" s="10">
        <v>2</v>
      </c>
      <c r="N2146" s="10">
        <v>1</v>
      </c>
      <c r="O2146">
        <v>1</v>
      </c>
      <c r="P2146">
        <v>2</v>
      </c>
      <c r="Q2146">
        <v>0</v>
      </c>
      <c r="R2146">
        <v>2</v>
      </c>
      <c r="S2146">
        <v>9</v>
      </c>
      <c r="T2146" t="s">
        <v>125</v>
      </c>
    </row>
    <row r="2147" spans="1:20" x14ac:dyDescent="0.3">
      <c r="A2147">
        <v>10736</v>
      </c>
      <c r="B2147">
        <v>1971</v>
      </c>
      <c r="C2147" t="s">
        <v>28</v>
      </c>
      <c r="D2147" t="s">
        <v>31</v>
      </c>
      <c r="E2147" s="2">
        <v>72258</v>
      </c>
      <c r="F2147">
        <v>0</v>
      </c>
      <c r="G2147">
        <v>1</v>
      </c>
      <c r="H2147" s="3">
        <v>41529</v>
      </c>
      <c r="I2147">
        <v>28</v>
      </c>
      <c r="J2147" s="10">
        <v>522</v>
      </c>
      <c r="K2147" s="10">
        <v>0</v>
      </c>
      <c r="L2147" s="10">
        <v>522</v>
      </c>
      <c r="M2147" s="10">
        <v>227</v>
      </c>
      <c r="N2147" s="10">
        <v>120</v>
      </c>
      <c r="O2147">
        <v>2</v>
      </c>
      <c r="P2147">
        <v>6</v>
      </c>
      <c r="Q2147">
        <v>9</v>
      </c>
      <c r="R2147">
        <v>5</v>
      </c>
      <c r="S2147">
        <v>2</v>
      </c>
      <c r="T2147" t="s">
        <v>126</v>
      </c>
    </row>
    <row r="2148" spans="1:20" x14ac:dyDescent="0.3">
      <c r="A2148">
        <v>10738</v>
      </c>
      <c r="B2148">
        <v>1951</v>
      </c>
      <c r="C2148" t="s">
        <v>41</v>
      </c>
      <c r="D2148" t="s">
        <v>31</v>
      </c>
      <c r="E2148" s="2">
        <v>49389</v>
      </c>
      <c r="F2148">
        <v>1</v>
      </c>
      <c r="G2148">
        <v>1</v>
      </c>
      <c r="H2148" s="3">
        <v>41515</v>
      </c>
      <c r="I2148">
        <v>55</v>
      </c>
      <c r="J2148" s="10">
        <v>40</v>
      </c>
      <c r="K2148" s="10">
        <v>0</v>
      </c>
      <c r="L2148" s="10">
        <v>19</v>
      </c>
      <c r="M2148" s="10">
        <v>2</v>
      </c>
      <c r="N2148" s="10">
        <v>1</v>
      </c>
      <c r="O2148">
        <v>1</v>
      </c>
      <c r="P2148">
        <v>2</v>
      </c>
      <c r="Q2148">
        <v>0</v>
      </c>
      <c r="R2148">
        <v>3</v>
      </c>
      <c r="S2148">
        <v>7</v>
      </c>
      <c r="T2148" t="s">
        <v>131</v>
      </c>
    </row>
    <row r="2149" spans="1:20" x14ac:dyDescent="0.3">
      <c r="A2149">
        <v>10741</v>
      </c>
      <c r="B2149">
        <v>1951</v>
      </c>
      <c r="C2149" t="s">
        <v>41</v>
      </c>
      <c r="D2149" t="s">
        <v>35</v>
      </c>
      <c r="E2149" s="2">
        <v>47352</v>
      </c>
      <c r="F2149">
        <v>0</v>
      </c>
      <c r="G2149">
        <v>1</v>
      </c>
      <c r="H2149" s="3">
        <v>41375</v>
      </c>
      <c r="I2149">
        <v>70</v>
      </c>
      <c r="J2149" s="10">
        <v>172</v>
      </c>
      <c r="K2149" s="10">
        <v>12</v>
      </c>
      <c r="L2149" s="10">
        <v>112</v>
      </c>
      <c r="M2149" s="10">
        <v>8</v>
      </c>
      <c r="N2149" s="10">
        <v>0</v>
      </c>
      <c r="O2149">
        <v>4</v>
      </c>
      <c r="P2149">
        <v>6</v>
      </c>
      <c r="Q2149">
        <v>1</v>
      </c>
      <c r="R2149">
        <v>5</v>
      </c>
      <c r="S2149">
        <v>7</v>
      </c>
      <c r="T2149" t="s">
        <v>127</v>
      </c>
    </row>
    <row r="2150" spans="1:20" x14ac:dyDescent="0.3">
      <c r="A2150">
        <v>10742</v>
      </c>
      <c r="B2150">
        <v>1983</v>
      </c>
      <c r="C2150" t="s">
        <v>37</v>
      </c>
      <c r="D2150" t="s">
        <v>33</v>
      </c>
      <c r="E2150" s="2">
        <v>86580</v>
      </c>
      <c r="F2150">
        <v>0</v>
      </c>
      <c r="G2150">
        <v>0</v>
      </c>
      <c r="H2150" s="3">
        <v>41332</v>
      </c>
      <c r="I2150">
        <v>72</v>
      </c>
      <c r="J2150" s="10">
        <v>532</v>
      </c>
      <c r="K2150" s="10">
        <v>21</v>
      </c>
      <c r="L2150" s="10">
        <v>127</v>
      </c>
      <c r="M2150" s="10">
        <v>26</v>
      </c>
      <c r="N2150" s="10">
        <v>20</v>
      </c>
      <c r="O2150">
        <v>0</v>
      </c>
      <c r="P2150">
        <v>4</v>
      </c>
      <c r="Q2150">
        <v>2</v>
      </c>
      <c r="R2150">
        <v>5</v>
      </c>
      <c r="S2150">
        <v>1</v>
      </c>
      <c r="T2150" t="s">
        <v>127</v>
      </c>
    </row>
    <row r="2151" spans="1:20" x14ac:dyDescent="0.3">
      <c r="A2151">
        <v>10749</v>
      </c>
      <c r="B2151">
        <v>1991</v>
      </c>
      <c r="C2151" t="s">
        <v>28</v>
      </c>
      <c r="D2151" t="s">
        <v>31</v>
      </c>
      <c r="E2151" s="2">
        <v>8028</v>
      </c>
      <c r="F2151">
        <v>0</v>
      </c>
      <c r="G2151">
        <v>0</v>
      </c>
      <c r="H2151" s="3">
        <v>41170</v>
      </c>
      <c r="I2151">
        <v>62</v>
      </c>
      <c r="J2151" s="10">
        <v>73</v>
      </c>
      <c r="K2151" s="10">
        <v>18</v>
      </c>
      <c r="L2151" s="10">
        <v>66</v>
      </c>
      <c r="M2151" s="10">
        <v>7</v>
      </c>
      <c r="N2151" s="10">
        <v>12</v>
      </c>
      <c r="O2151">
        <v>15</v>
      </c>
      <c r="P2151">
        <v>0</v>
      </c>
      <c r="Q2151">
        <v>1</v>
      </c>
      <c r="R2151">
        <v>0</v>
      </c>
      <c r="S2151">
        <v>19</v>
      </c>
      <c r="T2151" t="s">
        <v>127</v>
      </c>
    </row>
    <row r="2152" spans="1:20" x14ac:dyDescent="0.3">
      <c r="A2152">
        <v>10755</v>
      </c>
      <c r="B2152">
        <v>1976</v>
      </c>
      <c r="C2152" t="s">
        <v>133</v>
      </c>
      <c r="D2152" t="s">
        <v>33</v>
      </c>
      <c r="E2152" s="2">
        <v>23718</v>
      </c>
      <c r="F2152">
        <v>1</v>
      </c>
      <c r="G2152">
        <v>0</v>
      </c>
      <c r="H2152" s="3">
        <v>41519</v>
      </c>
      <c r="I2152">
        <v>76</v>
      </c>
      <c r="J2152" s="10">
        <v>6</v>
      </c>
      <c r="K2152" s="10">
        <v>3</v>
      </c>
      <c r="L2152" s="10">
        <v>14</v>
      </c>
      <c r="M2152" s="10">
        <v>15</v>
      </c>
      <c r="N2152" s="10">
        <v>7</v>
      </c>
      <c r="O2152">
        <v>3</v>
      </c>
      <c r="P2152">
        <v>3</v>
      </c>
      <c r="Q2152">
        <v>1</v>
      </c>
      <c r="R2152">
        <v>2</v>
      </c>
      <c r="S2152">
        <v>7</v>
      </c>
      <c r="T2152" t="s">
        <v>131</v>
      </c>
    </row>
    <row r="2153" spans="1:20" x14ac:dyDescent="0.3">
      <c r="A2153">
        <v>10757</v>
      </c>
      <c r="B2153">
        <v>1967</v>
      </c>
      <c r="C2153" t="s">
        <v>37</v>
      </c>
      <c r="D2153" t="s">
        <v>29</v>
      </c>
      <c r="E2153" s="2">
        <v>28420</v>
      </c>
      <c r="F2153">
        <v>1</v>
      </c>
      <c r="G2153">
        <v>0</v>
      </c>
      <c r="H2153" s="3">
        <v>41632</v>
      </c>
      <c r="I2153">
        <v>36</v>
      </c>
      <c r="J2153" s="10">
        <v>4</v>
      </c>
      <c r="K2153" s="10">
        <v>2</v>
      </c>
      <c r="L2153" s="10">
        <v>5</v>
      </c>
      <c r="M2153" s="10">
        <v>2</v>
      </c>
      <c r="N2153" s="10">
        <v>0</v>
      </c>
      <c r="O2153">
        <v>1</v>
      </c>
      <c r="P2153">
        <v>1</v>
      </c>
      <c r="Q2153">
        <v>0</v>
      </c>
      <c r="R2153">
        <v>2</v>
      </c>
      <c r="S2153">
        <v>6</v>
      </c>
      <c r="T2153" t="s">
        <v>127</v>
      </c>
    </row>
    <row r="2154" spans="1:20" x14ac:dyDescent="0.3">
      <c r="A2154">
        <v>10766</v>
      </c>
      <c r="B2154">
        <v>1964</v>
      </c>
      <c r="C2154" t="s">
        <v>37</v>
      </c>
      <c r="D2154" t="s">
        <v>33</v>
      </c>
      <c r="E2154" s="2">
        <v>65526</v>
      </c>
      <c r="F2154">
        <v>0</v>
      </c>
      <c r="G2154">
        <v>1</v>
      </c>
      <c r="H2154" s="3">
        <v>41740</v>
      </c>
      <c r="I2154">
        <v>22</v>
      </c>
      <c r="J2154" s="10">
        <v>397</v>
      </c>
      <c r="K2154" s="10">
        <v>19</v>
      </c>
      <c r="L2154" s="10">
        <v>69</v>
      </c>
      <c r="M2154" s="10">
        <v>12</v>
      </c>
      <c r="N2154" s="10">
        <v>0</v>
      </c>
      <c r="O2154">
        <v>1</v>
      </c>
      <c r="P2154">
        <v>4</v>
      </c>
      <c r="Q2154">
        <v>4</v>
      </c>
      <c r="R2154">
        <v>8</v>
      </c>
      <c r="S2154">
        <v>2</v>
      </c>
      <c r="T2154" t="s">
        <v>127</v>
      </c>
    </row>
    <row r="2155" spans="1:20" x14ac:dyDescent="0.3">
      <c r="A2155">
        <v>10767</v>
      </c>
      <c r="B2155">
        <v>1989</v>
      </c>
      <c r="C2155" t="s">
        <v>37</v>
      </c>
      <c r="D2155" t="s">
        <v>35</v>
      </c>
      <c r="E2155" s="2">
        <v>77845</v>
      </c>
      <c r="F2155">
        <v>0</v>
      </c>
      <c r="G2155">
        <v>0</v>
      </c>
      <c r="H2155" s="3">
        <v>41775</v>
      </c>
      <c r="I2155">
        <v>40</v>
      </c>
      <c r="J2155" s="10">
        <v>760</v>
      </c>
      <c r="K2155" s="10">
        <v>40</v>
      </c>
      <c r="L2155" s="10">
        <v>480</v>
      </c>
      <c r="M2155" s="10">
        <v>0</v>
      </c>
      <c r="N2155" s="10">
        <v>40</v>
      </c>
      <c r="O2155">
        <v>1</v>
      </c>
      <c r="P2155">
        <v>3</v>
      </c>
      <c r="Q2155">
        <v>5</v>
      </c>
      <c r="R2155">
        <v>12</v>
      </c>
      <c r="S2155">
        <v>1</v>
      </c>
      <c r="T2155" t="s">
        <v>130</v>
      </c>
    </row>
    <row r="2156" spans="1:20" x14ac:dyDescent="0.3">
      <c r="A2156">
        <v>10770</v>
      </c>
      <c r="B2156">
        <v>1959</v>
      </c>
      <c r="C2156" t="s">
        <v>28</v>
      </c>
      <c r="D2156" t="s">
        <v>33</v>
      </c>
      <c r="E2156" s="2">
        <v>65492</v>
      </c>
      <c r="F2156">
        <v>0</v>
      </c>
      <c r="G2156">
        <v>0</v>
      </c>
      <c r="H2156" s="3">
        <v>41665</v>
      </c>
      <c r="I2156">
        <v>73</v>
      </c>
      <c r="J2156" s="10">
        <v>247</v>
      </c>
      <c r="K2156" s="10">
        <v>161</v>
      </c>
      <c r="L2156" s="10">
        <v>295</v>
      </c>
      <c r="M2156" s="10">
        <v>210</v>
      </c>
      <c r="N2156" s="10">
        <v>85</v>
      </c>
      <c r="O2156">
        <v>2</v>
      </c>
      <c r="P2156">
        <v>4</v>
      </c>
      <c r="Q2156">
        <v>7</v>
      </c>
      <c r="R2156">
        <v>13</v>
      </c>
      <c r="S2156">
        <v>2</v>
      </c>
      <c r="T2156" t="s">
        <v>126</v>
      </c>
    </row>
    <row r="2157" spans="1:20" x14ac:dyDescent="0.3">
      <c r="A2157">
        <v>10779</v>
      </c>
      <c r="B2157">
        <v>1983</v>
      </c>
      <c r="C2157" t="s">
        <v>28</v>
      </c>
      <c r="D2157" t="s">
        <v>31</v>
      </c>
      <c r="E2157" s="2">
        <v>22148</v>
      </c>
      <c r="F2157">
        <v>0</v>
      </c>
      <c r="G2157">
        <v>0</v>
      </c>
      <c r="H2157" s="3">
        <v>41742</v>
      </c>
      <c r="I2157">
        <v>16</v>
      </c>
      <c r="J2157" s="10">
        <v>15</v>
      </c>
      <c r="K2157" s="10">
        <v>5</v>
      </c>
      <c r="L2157" s="10">
        <v>14</v>
      </c>
      <c r="M2157" s="10">
        <v>0</v>
      </c>
      <c r="N2157" s="10">
        <v>4</v>
      </c>
      <c r="O2157">
        <v>1</v>
      </c>
      <c r="P2157">
        <v>1</v>
      </c>
      <c r="Q2157">
        <v>0</v>
      </c>
      <c r="R2157">
        <v>3</v>
      </c>
      <c r="S2157">
        <v>7</v>
      </c>
      <c r="T2157" t="s">
        <v>127</v>
      </c>
    </row>
    <row r="2158" spans="1:20" x14ac:dyDescent="0.3">
      <c r="A2158">
        <v>10785</v>
      </c>
      <c r="B2158">
        <v>1969</v>
      </c>
      <c r="C2158" t="s">
        <v>28</v>
      </c>
      <c r="D2158" t="s">
        <v>33</v>
      </c>
      <c r="E2158" s="2">
        <v>44078</v>
      </c>
      <c r="F2158">
        <v>1</v>
      </c>
      <c r="G2158">
        <v>1</v>
      </c>
      <c r="H2158" s="3">
        <v>41809</v>
      </c>
      <c r="I2158">
        <v>17</v>
      </c>
      <c r="J2158" s="10">
        <v>24</v>
      </c>
      <c r="K2158" s="10">
        <v>1</v>
      </c>
      <c r="L2158" s="10">
        <v>10</v>
      </c>
      <c r="M2158" s="10">
        <v>2</v>
      </c>
      <c r="N2158" s="10">
        <v>0</v>
      </c>
      <c r="O2158">
        <v>2</v>
      </c>
      <c r="P2158">
        <v>2</v>
      </c>
      <c r="Q2158">
        <v>0</v>
      </c>
      <c r="R2158">
        <v>3</v>
      </c>
      <c r="S2158">
        <v>5</v>
      </c>
      <c r="T2158" t="s">
        <v>125</v>
      </c>
    </row>
    <row r="2159" spans="1:20" x14ac:dyDescent="0.3">
      <c r="A2159">
        <v>10789</v>
      </c>
      <c r="B2159">
        <v>1964</v>
      </c>
      <c r="C2159" t="s">
        <v>37</v>
      </c>
      <c r="D2159" t="s">
        <v>33</v>
      </c>
      <c r="E2159" s="2">
        <v>45759</v>
      </c>
      <c r="F2159">
        <v>1</v>
      </c>
      <c r="G2159">
        <v>1</v>
      </c>
      <c r="H2159" s="3">
        <v>41328</v>
      </c>
      <c r="I2159">
        <v>13</v>
      </c>
      <c r="J2159" s="10">
        <v>42</v>
      </c>
      <c r="K2159" s="10">
        <v>1</v>
      </c>
      <c r="L2159" s="10">
        <v>18</v>
      </c>
      <c r="M2159" s="10">
        <v>3</v>
      </c>
      <c r="N2159" s="10">
        <v>0</v>
      </c>
      <c r="O2159">
        <v>2</v>
      </c>
      <c r="P2159">
        <v>2</v>
      </c>
      <c r="Q2159">
        <v>0</v>
      </c>
      <c r="R2159">
        <v>3</v>
      </c>
      <c r="S2159">
        <v>7</v>
      </c>
      <c r="T2159" t="s">
        <v>127</v>
      </c>
    </row>
    <row r="2160" spans="1:20" x14ac:dyDescent="0.3">
      <c r="A2160">
        <v>10790</v>
      </c>
      <c r="B2160">
        <v>1985</v>
      </c>
      <c r="C2160" t="s">
        <v>37</v>
      </c>
      <c r="D2160" t="s">
        <v>33</v>
      </c>
      <c r="E2160" s="2">
        <v>18169</v>
      </c>
      <c r="F2160">
        <v>1</v>
      </c>
      <c r="G2160">
        <v>0</v>
      </c>
      <c r="H2160" s="3">
        <v>41324</v>
      </c>
      <c r="I2160">
        <v>40</v>
      </c>
      <c r="J2160" s="10">
        <v>9</v>
      </c>
      <c r="K2160" s="10">
        <v>0</v>
      </c>
      <c r="L2160" s="10">
        <v>5</v>
      </c>
      <c r="M2160" s="10">
        <v>0</v>
      </c>
      <c r="N2160" s="10">
        <v>0</v>
      </c>
      <c r="O2160">
        <v>1</v>
      </c>
      <c r="P2160">
        <v>1</v>
      </c>
      <c r="Q2160">
        <v>0</v>
      </c>
      <c r="R2160">
        <v>2</v>
      </c>
      <c r="S2160">
        <v>8</v>
      </c>
      <c r="T2160" t="s">
        <v>127</v>
      </c>
    </row>
    <row r="2161" spans="1:20" x14ac:dyDescent="0.3">
      <c r="A2161">
        <v>10795</v>
      </c>
      <c r="B2161">
        <v>1973</v>
      </c>
      <c r="C2161" t="s">
        <v>37</v>
      </c>
      <c r="D2161" t="s">
        <v>33</v>
      </c>
      <c r="E2161" s="2">
        <v>37401</v>
      </c>
      <c r="F2161">
        <v>1</v>
      </c>
      <c r="G2161">
        <v>0</v>
      </c>
      <c r="H2161" s="3">
        <v>41765</v>
      </c>
      <c r="I2161">
        <v>14</v>
      </c>
      <c r="J2161" s="10">
        <v>19</v>
      </c>
      <c r="K2161" s="10">
        <v>3</v>
      </c>
      <c r="L2161" s="10">
        <v>19</v>
      </c>
      <c r="M2161" s="10">
        <v>3</v>
      </c>
      <c r="N2161" s="10">
        <v>1</v>
      </c>
      <c r="O2161">
        <v>2</v>
      </c>
      <c r="P2161">
        <v>2</v>
      </c>
      <c r="Q2161">
        <v>0</v>
      </c>
      <c r="R2161">
        <v>3</v>
      </c>
      <c r="S2161">
        <v>7</v>
      </c>
      <c r="T2161" t="s">
        <v>128</v>
      </c>
    </row>
    <row r="2162" spans="1:20" x14ac:dyDescent="0.3">
      <c r="A2162">
        <v>10796</v>
      </c>
      <c r="B2162">
        <v>1984</v>
      </c>
      <c r="C2162" t="s">
        <v>41</v>
      </c>
      <c r="D2162" t="s">
        <v>33</v>
      </c>
      <c r="E2162" s="2">
        <v>30477</v>
      </c>
      <c r="F2162">
        <v>1</v>
      </c>
      <c r="G2162">
        <v>0</v>
      </c>
      <c r="H2162" s="3">
        <v>41661</v>
      </c>
      <c r="I2162">
        <v>16</v>
      </c>
      <c r="J2162" s="10">
        <v>47</v>
      </c>
      <c r="K2162" s="10">
        <v>1</v>
      </c>
      <c r="L2162" s="10">
        <v>6</v>
      </c>
      <c r="M2162" s="10">
        <v>0</v>
      </c>
      <c r="N2162" s="10">
        <v>0</v>
      </c>
      <c r="O2162">
        <v>1</v>
      </c>
      <c r="P2162">
        <v>1</v>
      </c>
      <c r="Q2162">
        <v>1</v>
      </c>
      <c r="R2162">
        <v>3</v>
      </c>
      <c r="S2162">
        <v>6</v>
      </c>
      <c r="T2162" t="s">
        <v>128</v>
      </c>
    </row>
    <row r="2163" spans="1:20" x14ac:dyDescent="0.3">
      <c r="A2163">
        <v>10812</v>
      </c>
      <c r="B2163">
        <v>1978</v>
      </c>
      <c r="C2163" t="s">
        <v>37</v>
      </c>
      <c r="D2163" t="s">
        <v>33</v>
      </c>
      <c r="E2163" s="2">
        <v>46377</v>
      </c>
      <c r="F2163">
        <v>1</v>
      </c>
      <c r="G2163">
        <v>0</v>
      </c>
      <c r="H2163" s="3">
        <v>41699</v>
      </c>
      <c r="I2163">
        <v>89</v>
      </c>
      <c r="J2163" s="10">
        <v>37</v>
      </c>
      <c r="K2163" s="10">
        <v>0</v>
      </c>
      <c r="L2163" s="10">
        <v>46</v>
      </c>
      <c r="M2163" s="10">
        <v>4</v>
      </c>
      <c r="N2163" s="10">
        <v>3</v>
      </c>
      <c r="O2163">
        <v>1</v>
      </c>
      <c r="P2163">
        <v>2</v>
      </c>
      <c r="Q2163">
        <v>1</v>
      </c>
      <c r="R2163">
        <v>3</v>
      </c>
      <c r="S2163">
        <v>4</v>
      </c>
      <c r="T2163" t="s">
        <v>125</v>
      </c>
    </row>
    <row r="2164" spans="1:20" x14ac:dyDescent="0.3">
      <c r="A2164">
        <v>10814</v>
      </c>
      <c r="B2164">
        <v>1947</v>
      </c>
      <c r="C2164" t="s">
        <v>28</v>
      </c>
      <c r="D2164" t="s">
        <v>35</v>
      </c>
      <c r="E2164" s="2">
        <v>70321</v>
      </c>
      <c r="F2164">
        <v>0</v>
      </c>
      <c r="G2164">
        <v>0</v>
      </c>
      <c r="H2164" s="3">
        <v>41290</v>
      </c>
      <c r="I2164">
        <v>6</v>
      </c>
      <c r="J2164" s="10">
        <v>303</v>
      </c>
      <c r="K2164" s="10">
        <v>23</v>
      </c>
      <c r="L2164" s="10">
        <v>751</v>
      </c>
      <c r="M2164" s="10">
        <v>82</v>
      </c>
      <c r="N2164" s="10">
        <v>26</v>
      </c>
      <c r="O2164">
        <v>1</v>
      </c>
      <c r="P2164">
        <v>6</v>
      </c>
      <c r="Q2164">
        <v>5</v>
      </c>
      <c r="R2164">
        <v>13</v>
      </c>
      <c r="S2164">
        <v>4</v>
      </c>
      <c r="T2164" t="s">
        <v>127</v>
      </c>
    </row>
    <row r="2165" spans="1:20" x14ac:dyDescent="0.3">
      <c r="A2165">
        <v>10821</v>
      </c>
      <c r="B2165">
        <v>1978</v>
      </c>
      <c r="C2165" t="s">
        <v>28</v>
      </c>
      <c r="D2165" t="s">
        <v>33</v>
      </c>
      <c r="E2165" s="2">
        <v>57113</v>
      </c>
      <c r="F2165">
        <v>1</v>
      </c>
      <c r="G2165">
        <v>1</v>
      </c>
      <c r="H2165" s="3">
        <v>41311</v>
      </c>
      <c r="I2165">
        <v>45</v>
      </c>
      <c r="J2165" s="10">
        <v>182</v>
      </c>
      <c r="K2165" s="10">
        <v>4</v>
      </c>
      <c r="L2165" s="10">
        <v>33</v>
      </c>
      <c r="M2165" s="10">
        <v>0</v>
      </c>
      <c r="N2165" s="10">
        <v>2</v>
      </c>
      <c r="O2165">
        <v>6</v>
      </c>
      <c r="P2165">
        <v>4</v>
      </c>
      <c r="Q2165">
        <v>1</v>
      </c>
      <c r="R2165">
        <v>5</v>
      </c>
      <c r="S2165">
        <v>7</v>
      </c>
      <c r="T2165" t="s">
        <v>127</v>
      </c>
    </row>
    <row r="2166" spans="1:20" x14ac:dyDescent="0.3">
      <c r="A2166">
        <v>10826</v>
      </c>
      <c r="B2166">
        <v>1959</v>
      </c>
      <c r="C2166" t="s">
        <v>28</v>
      </c>
      <c r="D2166" t="s">
        <v>33</v>
      </c>
      <c r="E2166" s="2">
        <v>18690</v>
      </c>
      <c r="F2166">
        <v>0</v>
      </c>
      <c r="G2166">
        <v>0</v>
      </c>
      <c r="H2166" s="3">
        <v>41271</v>
      </c>
      <c r="I2166">
        <v>77</v>
      </c>
      <c r="J2166" s="10">
        <v>6</v>
      </c>
      <c r="K2166" s="10">
        <v>1</v>
      </c>
      <c r="L2166" s="10">
        <v>7</v>
      </c>
      <c r="M2166" s="10">
        <v>23</v>
      </c>
      <c r="N2166" s="10">
        <v>4</v>
      </c>
      <c r="O2166">
        <v>1</v>
      </c>
      <c r="P2166">
        <v>1</v>
      </c>
      <c r="Q2166">
        <v>1</v>
      </c>
      <c r="R2166">
        <v>2</v>
      </c>
      <c r="S2166">
        <v>8</v>
      </c>
      <c r="T2166" t="s">
        <v>127</v>
      </c>
    </row>
    <row r="2167" spans="1:20" x14ac:dyDescent="0.3">
      <c r="A2167">
        <v>10827</v>
      </c>
      <c r="B2167">
        <v>1967</v>
      </c>
      <c r="C2167" t="s">
        <v>37</v>
      </c>
      <c r="D2167" t="s">
        <v>33</v>
      </c>
      <c r="E2167" s="2">
        <v>36947</v>
      </c>
      <c r="F2167">
        <v>1</v>
      </c>
      <c r="G2167">
        <v>1</v>
      </c>
      <c r="H2167" s="3">
        <v>41128</v>
      </c>
      <c r="I2167">
        <v>49</v>
      </c>
      <c r="J2167" s="10">
        <v>88</v>
      </c>
      <c r="K2167" s="10">
        <v>3</v>
      </c>
      <c r="L2167" s="10">
        <v>21</v>
      </c>
      <c r="M2167" s="10">
        <v>4</v>
      </c>
      <c r="N2167" s="10">
        <v>1</v>
      </c>
      <c r="O2167">
        <v>4</v>
      </c>
      <c r="P2167">
        <v>3</v>
      </c>
      <c r="Q2167">
        <v>0</v>
      </c>
      <c r="R2167">
        <v>4</v>
      </c>
      <c r="S2167">
        <v>9</v>
      </c>
      <c r="T2167" t="s">
        <v>131</v>
      </c>
    </row>
    <row r="2168" spans="1:20" x14ac:dyDescent="0.3">
      <c r="A2168">
        <v>10832</v>
      </c>
      <c r="B2168">
        <v>1958</v>
      </c>
      <c r="C2168" t="s">
        <v>28</v>
      </c>
      <c r="D2168" t="s">
        <v>35</v>
      </c>
      <c r="E2168" s="2">
        <v>46610</v>
      </c>
      <c r="F2168">
        <v>0</v>
      </c>
      <c r="G2168">
        <v>0</v>
      </c>
      <c r="H2168" s="3">
        <v>41473</v>
      </c>
      <c r="I2168">
        <v>4</v>
      </c>
      <c r="J2168" s="10">
        <v>288</v>
      </c>
      <c r="K2168" s="10">
        <v>10</v>
      </c>
      <c r="L2168" s="10">
        <v>30</v>
      </c>
      <c r="M2168" s="10">
        <v>4</v>
      </c>
      <c r="N2168" s="10">
        <v>10</v>
      </c>
      <c r="O2168">
        <v>1</v>
      </c>
      <c r="P2168">
        <v>6</v>
      </c>
      <c r="Q2168">
        <v>1</v>
      </c>
      <c r="R2168">
        <v>6</v>
      </c>
      <c r="S2168">
        <v>6</v>
      </c>
      <c r="T2168" t="s">
        <v>127</v>
      </c>
    </row>
    <row r="2169" spans="1:20" x14ac:dyDescent="0.3">
      <c r="A2169">
        <v>10833</v>
      </c>
      <c r="B2169">
        <v>1975</v>
      </c>
      <c r="C2169" t="s">
        <v>28</v>
      </c>
      <c r="D2169" t="s">
        <v>33</v>
      </c>
      <c r="E2169" s="2">
        <v>65106</v>
      </c>
      <c r="F2169">
        <v>0</v>
      </c>
      <c r="G2169">
        <v>1</v>
      </c>
      <c r="H2169" s="3">
        <v>41783</v>
      </c>
      <c r="I2169">
        <v>55</v>
      </c>
      <c r="J2169" s="10">
        <v>790</v>
      </c>
      <c r="K2169" s="10">
        <v>19</v>
      </c>
      <c r="L2169" s="10">
        <v>133</v>
      </c>
      <c r="M2169" s="10">
        <v>12</v>
      </c>
      <c r="N2169" s="10">
        <v>0</v>
      </c>
      <c r="O2169">
        <v>3</v>
      </c>
      <c r="P2169">
        <v>8</v>
      </c>
      <c r="Q2169">
        <v>3</v>
      </c>
      <c r="R2169">
        <v>13</v>
      </c>
      <c r="S2169">
        <v>6</v>
      </c>
      <c r="T2169" t="s">
        <v>127</v>
      </c>
    </row>
    <row r="2170" spans="1:20" x14ac:dyDescent="0.3">
      <c r="A2170">
        <v>10837</v>
      </c>
      <c r="B2170">
        <v>1975</v>
      </c>
      <c r="C2170" t="s">
        <v>28</v>
      </c>
      <c r="D2170" t="s">
        <v>33</v>
      </c>
      <c r="E2170" s="2">
        <v>23957</v>
      </c>
      <c r="F2170">
        <v>1</v>
      </c>
      <c r="G2170">
        <v>0</v>
      </c>
      <c r="H2170" s="3">
        <v>41210</v>
      </c>
      <c r="I2170">
        <v>47</v>
      </c>
      <c r="J2170" s="10">
        <v>2</v>
      </c>
      <c r="K2170" s="10">
        <v>1</v>
      </c>
      <c r="L2170" s="10">
        <v>18</v>
      </c>
      <c r="M2170" s="10">
        <v>20</v>
      </c>
      <c r="N2170" s="10">
        <v>11</v>
      </c>
      <c r="O2170">
        <v>1</v>
      </c>
      <c r="P2170">
        <v>2</v>
      </c>
      <c r="Q2170">
        <v>0</v>
      </c>
      <c r="R2170">
        <v>3</v>
      </c>
      <c r="S2170">
        <v>6</v>
      </c>
      <c r="T2170" t="s">
        <v>126</v>
      </c>
    </row>
    <row r="2171" spans="1:20" x14ac:dyDescent="0.3">
      <c r="A2171">
        <v>10839</v>
      </c>
      <c r="B2171">
        <v>1976</v>
      </c>
      <c r="C2171" t="s">
        <v>28</v>
      </c>
      <c r="D2171" t="s">
        <v>35</v>
      </c>
      <c r="E2171" s="2">
        <v>36283</v>
      </c>
      <c r="F2171">
        <v>1</v>
      </c>
      <c r="G2171">
        <v>1</v>
      </c>
      <c r="H2171" s="3">
        <v>41743</v>
      </c>
      <c r="I2171">
        <v>42</v>
      </c>
      <c r="J2171" s="10">
        <v>6</v>
      </c>
      <c r="K2171" s="10">
        <v>5</v>
      </c>
      <c r="L2171" s="10">
        <v>5</v>
      </c>
      <c r="M2171" s="10">
        <v>8</v>
      </c>
      <c r="N2171" s="10">
        <v>0</v>
      </c>
      <c r="O2171">
        <v>2</v>
      </c>
      <c r="P2171">
        <v>1</v>
      </c>
      <c r="Q2171">
        <v>0</v>
      </c>
      <c r="R2171">
        <v>3</v>
      </c>
      <c r="S2171">
        <v>4</v>
      </c>
      <c r="T2171" t="s">
        <v>126</v>
      </c>
    </row>
    <row r="2172" spans="1:20" x14ac:dyDescent="0.3">
      <c r="A2172">
        <v>10841</v>
      </c>
      <c r="B2172">
        <v>1975</v>
      </c>
      <c r="C2172" t="s">
        <v>37</v>
      </c>
      <c r="D2172" t="s">
        <v>35</v>
      </c>
      <c r="E2172" s="2">
        <v>56559</v>
      </c>
      <c r="F2172">
        <v>0</v>
      </c>
      <c r="G2172">
        <v>1</v>
      </c>
      <c r="H2172" s="3">
        <v>41268</v>
      </c>
      <c r="I2172">
        <v>46</v>
      </c>
      <c r="J2172" s="10">
        <v>226</v>
      </c>
      <c r="K2172" s="10">
        <v>22</v>
      </c>
      <c r="L2172" s="10">
        <v>133</v>
      </c>
      <c r="M2172" s="10">
        <v>41</v>
      </c>
      <c r="N2172" s="10">
        <v>31</v>
      </c>
      <c r="O2172">
        <v>3</v>
      </c>
      <c r="P2172">
        <v>4</v>
      </c>
      <c r="Q2172">
        <v>3</v>
      </c>
      <c r="R2172">
        <v>8</v>
      </c>
      <c r="S2172">
        <v>4</v>
      </c>
      <c r="T2172" t="s">
        <v>127</v>
      </c>
    </row>
    <row r="2173" spans="1:20" x14ac:dyDescent="0.3">
      <c r="A2173">
        <v>10846</v>
      </c>
      <c r="B2173">
        <v>1978</v>
      </c>
      <c r="C2173" t="s">
        <v>41</v>
      </c>
      <c r="D2173" t="s">
        <v>33</v>
      </c>
      <c r="E2173" s="2">
        <v>43783</v>
      </c>
      <c r="F2173">
        <v>1</v>
      </c>
      <c r="G2173">
        <v>0</v>
      </c>
      <c r="H2173" s="3">
        <v>41788</v>
      </c>
      <c r="I2173">
        <v>22</v>
      </c>
      <c r="J2173" s="10">
        <v>327</v>
      </c>
      <c r="K2173" s="10">
        <v>9</v>
      </c>
      <c r="L2173" s="10">
        <v>125</v>
      </c>
      <c r="M2173" s="10">
        <v>25</v>
      </c>
      <c r="N2173" s="10">
        <v>4</v>
      </c>
      <c r="O2173">
        <v>6</v>
      </c>
      <c r="P2173">
        <v>7</v>
      </c>
      <c r="Q2173">
        <v>1</v>
      </c>
      <c r="R2173">
        <v>8</v>
      </c>
      <c r="S2173">
        <v>7</v>
      </c>
      <c r="T2173" t="s">
        <v>126</v>
      </c>
    </row>
    <row r="2174" spans="1:20" x14ac:dyDescent="0.3">
      <c r="A2174">
        <v>10854</v>
      </c>
      <c r="B2174">
        <v>1970</v>
      </c>
      <c r="C2174" t="s">
        <v>37</v>
      </c>
      <c r="D2174" t="s">
        <v>33</v>
      </c>
      <c r="E2174" s="2">
        <v>38853</v>
      </c>
      <c r="F2174">
        <v>1</v>
      </c>
      <c r="G2174">
        <v>1</v>
      </c>
      <c r="H2174" s="3">
        <v>41782</v>
      </c>
      <c r="I2174">
        <v>90</v>
      </c>
      <c r="J2174" s="10">
        <v>29</v>
      </c>
      <c r="K2174" s="10">
        <v>0</v>
      </c>
      <c r="L2174" s="10">
        <v>14</v>
      </c>
      <c r="M2174" s="10">
        <v>0</v>
      </c>
      <c r="N2174" s="10">
        <v>0</v>
      </c>
      <c r="O2174">
        <v>2</v>
      </c>
      <c r="P2174">
        <v>2</v>
      </c>
      <c r="Q2174">
        <v>0</v>
      </c>
      <c r="R2174">
        <v>3</v>
      </c>
      <c r="S2174">
        <v>7</v>
      </c>
      <c r="T2174" t="s">
        <v>128</v>
      </c>
    </row>
    <row r="2175" spans="1:20" x14ac:dyDescent="0.3">
      <c r="A2175">
        <v>10855</v>
      </c>
      <c r="B2175">
        <v>1968</v>
      </c>
      <c r="C2175" t="s">
        <v>41</v>
      </c>
      <c r="D2175" t="s">
        <v>31</v>
      </c>
      <c r="E2175" s="2">
        <v>50014</v>
      </c>
      <c r="F2175">
        <v>1</v>
      </c>
      <c r="G2175">
        <v>0</v>
      </c>
      <c r="H2175" s="3">
        <v>41661</v>
      </c>
      <c r="I2175">
        <v>9</v>
      </c>
      <c r="J2175" s="10">
        <v>234</v>
      </c>
      <c r="K2175" s="10">
        <v>14</v>
      </c>
      <c r="L2175" s="10">
        <v>77</v>
      </c>
      <c r="M2175" s="10">
        <v>19</v>
      </c>
      <c r="N2175" s="10">
        <v>10</v>
      </c>
      <c r="O2175">
        <v>2</v>
      </c>
      <c r="P2175">
        <v>4</v>
      </c>
      <c r="Q2175">
        <v>1</v>
      </c>
      <c r="R2175">
        <v>8</v>
      </c>
      <c r="S2175">
        <v>5</v>
      </c>
      <c r="T2175" t="s">
        <v>127</v>
      </c>
    </row>
    <row r="2176" spans="1:20" x14ac:dyDescent="0.3">
      <c r="A2176">
        <v>10856</v>
      </c>
      <c r="B2176">
        <v>1980</v>
      </c>
      <c r="C2176" t="s">
        <v>133</v>
      </c>
      <c r="D2176" t="s">
        <v>31</v>
      </c>
      <c r="E2176" s="2">
        <v>45889</v>
      </c>
      <c r="F2176">
        <v>0</v>
      </c>
      <c r="G2176">
        <v>1</v>
      </c>
      <c r="H2176" s="3">
        <v>41457</v>
      </c>
      <c r="I2176">
        <v>42</v>
      </c>
      <c r="J2176" s="10">
        <v>31</v>
      </c>
      <c r="K2176" s="10">
        <v>0</v>
      </c>
      <c r="L2176" s="10">
        <v>6</v>
      </c>
      <c r="M2176" s="10">
        <v>0</v>
      </c>
      <c r="N2176" s="10">
        <v>1</v>
      </c>
      <c r="O2176">
        <v>1</v>
      </c>
      <c r="P2176">
        <v>1</v>
      </c>
      <c r="Q2176">
        <v>0</v>
      </c>
      <c r="R2176">
        <v>3</v>
      </c>
      <c r="S2176">
        <v>6</v>
      </c>
      <c r="T2176" t="s">
        <v>126</v>
      </c>
    </row>
    <row r="2177" spans="1:20" x14ac:dyDescent="0.3">
      <c r="A2177">
        <v>10858</v>
      </c>
      <c r="B2177">
        <v>1975</v>
      </c>
      <c r="C2177" t="s">
        <v>28</v>
      </c>
      <c r="D2177" t="s">
        <v>35</v>
      </c>
      <c r="E2177" s="2">
        <v>76532</v>
      </c>
      <c r="F2177">
        <v>1</v>
      </c>
      <c r="G2177">
        <v>1</v>
      </c>
      <c r="H2177" s="3">
        <v>41526</v>
      </c>
      <c r="I2177">
        <v>38</v>
      </c>
      <c r="J2177" s="10">
        <v>355</v>
      </c>
      <c r="K2177" s="10">
        <v>30</v>
      </c>
      <c r="L2177" s="10">
        <v>177</v>
      </c>
      <c r="M2177" s="10">
        <v>90</v>
      </c>
      <c r="N2177" s="10">
        <v>138</v>
      </c>
      <c r="O2177">
        <v>4</v>
      </c>
      <c r="P2177">
        <v>9</v>
      </c>
      <c r="Q2177">
        <v>5</v>
      </c>
      <c r="R2177">
        <v>7</v>
      </c>
      <c r="S2177">
        <v>5</v>
      </c>
      <c r="T2177" t="s">
        <v>127</v>
      </c>
    </row>
    <row r="2178" spans="1:20" x14ac:dyDescent="0.3">
      <c r="A2178">
        <v>10862</v>
      </c>
      <c r="B2178">
        <v>1960</v>
      </c>
      <c r="C2178" t="s">
        <v>41</v>
      </c>
      <c r="D2178" t="s">
        <v>33</v>
      </c>
      <c r="E2178" s="2">
        <v>30522</v>
      </c>
      <c r="F2178">
        <v>0</v>
      </c>
      <c r="G2178">
        <v>1</v>
      </c>
      <c r="H2178" s="3">
        <v>41138</v>
      </c>
      <c r="I2178">
        <v>6</v>
      </c>
      <c r="J2178" s="10">
        <v>179</v>
      </c>
      <c r="K2178" s="10">
        <v>8</v>
      </c>
      <c r="L2178" s="10">
        <v>83</v>
      </c>
      <c r="M2178" s="10">
        <v>19</v>
      </c>
      <c r="N2178" s="10">
        <v>11</v>
      </c>
      <c r="O2178">
        <v>5</v>
      </c>
      <c r="P2178">
        <v>1</v>
      </c>
      <c r="Q2178">
        <v>2</v>
      </c>
      <c r="R2178">
        <v>9</v>
      </c>
      <c r="S2178">
        <v>2</v>
      </c>
      <c r="T2178" t="s">
        <v>127</v>
      </c>
    </row>
    <row r="2179" spans="1:20" x14ac:dyDescent="0.3">
      <c r="A2179">
        <v>10868</v>
      </c>
      <c r="B2179">
        <v>1951</v>
      </c>
      <c r="C2179" t="s">
        <v>28</v>
      </c>
      <c r="D2179" t="s">
        <v>42</v>
      </c>
      <c r="E2179" s="2">
        <v>70792</v>
      </c>
      <c r="F2179">
        <v>0</v>
      </c>
      <c r="G2179">
        <v>0</v>
      </c>
      <c r="H2179" s="3">
        <v>41311</v>
      </c>
      <c r="I2179">
        <v>82</v>
      </c>
      <c r="J2179" s="10">
        <v>344</v>
      </c>
      <c r="K2179" s="10">
        <v>45</v>
      </c>
      <c r="L2179" s="10">
        <v>654</v>
      </c>
      <c r="M2179" s="10">
        <v>104</v>
      </c>
      <c r="N2179" s="10">
        <v>11</v>
      </c>
      <c r="O2179">
        <v>2</v>
      </c>
      <c r="P2179">
        <v>3</v>
      </c>
      <c r="Q2179">
        <v>4</v>
      </c>
      <c r="R2179">
        <v>10</v>
      </c>
      <c r="S2179">
        <v>3</v>
      </c>
      <c r="T2179" t="s">
        <v>127</v>
      </c>
    </row>
    <row r="2180" spans="1:20" x14ac:dyDescent="0.3">
      <c r="A2180">
        <v>10870</v>
      </c>
      <c r="B2180">
        <v>1967</v>
      </c>
      <c r="C2180" t="s">
        <v>28</v>
      </c>
      <c r="D2180" t="s">
        <v>33</v>
      </c>
      <c r="E2180" s="2">
        <v>61223</v>
      </c>
      <c r="F2180">
        <v>0</v>
      </c>
      <c r="G2180">
        <v>1</v>
      </c>
      <c r="H2180" s="3">
        <v>41438</v>
      </c>
      <c r="I2180">
        <v>46</v>
      </c>
      <c r="J2180" s="10">
        <v>709</v>
      </c>
      <c r="K2180" s="10">
        <v>43</v>
      </c>
      <c r="L2180" s="10">
        <v>182</v>
      </c>
      <c r="M2180" s="10">
        <v>42</v>
      </c>
      <c r="N2180" s="10">
        <v>118</v>
      </c>
      <c r="O2180">
        <v>2</v>
      </c>
      <c r="P2180">
        <v>9</v>
      </c>
      <c r="Q2180">
        <v>3</v>
      </c>
      <c r="R2180">
        <v>4</v>
      </c>
      <c r="S2180">
        <v>5</v>
      </c>
      <c r="T2180" t="s">
        <v>125</v>
      </c>
    </row>
    <row r="2181" spans="1:20" x14ac:dyDescent="0.3">
      <c r="A2181">
        <v>10872</v>
      </c>
      <c r="B2181">
        <v>1969</v>
      </c>
      <c r="C2181" t="s">
        <v>37</v>
      </c>
      <c r="D2181" t="s">
        <v>33</v>
      </c>
      <c r="E2181" s="2">
        <v>55212</v>
      </c>
      <c r="F2181">
        <v>0</v>
      </c>
      <c r="G2181">
        <v>1</v>
      </c>
      <c r="H2181" s="3">
        <v>41236</v>
      </c>
      <c r="I2181">
        <v>65</v>
      </c>
      <c r="J2181" s="10">
        <v>1103</v>
      </c>
      <c r="K2181" s="10">
        <v>0</v>
      </c>
      <c r="L2181" s="10">
        <v>45</v>
      </c>
      <c r="M2181" s="10">
        <v>0</v>
      </c>
      <c r="N2181" s="10">
        <v>0</v>
      </c>
      <c r="O2181">
        <v>3</v>
      </c>
      <c r="P2181">
        <v>4</v>
      </c>
      <c r="Q2181">
        <v>2</v>
      </c>
      <c r="R2181">
        <v>11</v>
      </c>
      <c r="S2181">
        <v>8</v>
      </c>
      <c r="T2181" t="s">
        <v>127</v>
      </c>
    </row>
    <row r="2182" spans="1:20" x14ac:dyDescent="0.3">
      <c r="A2182">
        <v>10882</v>
      </c>
      <c r="B2182">
        <v>1976</v>
      </c>
      <c r="C2182" t="s">
        <v>28</v>
      </c>
      <c r="D2182" t="s">
        <v>33</v>
      </c>
      <c r="E2182" s="2">
        <v>53858</v>
      </c>
      <c r="F2182">
        <v>0</v>
      </c>
      <c r="G2182">
        <v>1</v>
      </c>
      <c r="H2182" s="3">
        <v>41222</v>
      </c>
      <c r="I2182">
        <v>50</v>
      </c>
      <c r="J2182" s="10">
        <v>407</v>
      </c>
      <c r="K2182" s="10">
        <v>53</v>
      </c>
      <c r="L2182" s="10">
        <v>221</v>
      </c>
      <c r="M2182" s="10">
        <v>58</v>
      </c>
      <c r="N2182" s="10">
        <v>150</v>
      </c>
      <c r="O2182">
        <v>4</v>
      </c>
      <c r="P2182">
        <v>4</v>
      </c>
      <c r="Q2182">
        <v>3</v>
      </c>
      <c r="R2182">
        <v>6</v>
      </c>
      <c r="S2182">
        <v>4</v>
      </c>
      <c r="T2182" t="s">
        <v>127</v>
      </c>
    </row>
    <row r="2183" spans="1:20" x14ac:dyDescent="0.3">
      <c r="A2183">
        <v>10888</v>
      </c>
      <c r="B2183">
        <v>1961</v>
      </c>
      <c r="C2183" t="s">
        <v>28</v>
      </c>
      <c r="D2183" t="s">
        <v>31</v>
      </c>
      <c r="E2183" s="2">
        <v>45938</v>
      </c>
      <c r="F2183">
        <v>0</v>
      </c>
      <c r="G2183">
        <v>0</v>
      </c>
      <c r="H2183" s="3">
        <v>41581</v>
      </c>
      <c r="I2183">
        <v>46</v>
      </c>
      <c r="J2183" s="10">
        <v>273</v>
      </c>
      <c r="K2183" s="10">
        <v>11</v>
      </c>
      <c r="L2183" s="10">
        <v>178</v>
      </c>
      <c r="M2183" s="10">
        <v>62</v>
      </c>
      <c r="N2183" s="10">
        <v>83</v>
      </c>
      <c r="O2183">
        <v>2</v>
      </c>
      <c r="P2183">
        <v>8</v>
      </c>
      <c r="Q2183">
        <v>4</v>
      </c>
      <c r="R2183">
        <v>6</v>
      </c>
      <c r="S2183">
        <v>6</v>
      </c>
      <c r="T2183" t="s">
        <v>130</v>
      </c>
    </row>
    <row r="2184" spans="1:20" x14ac:dyDescent="0.3">
      <c r="A2184">
        <v>10897</v>
      </c>
      <c r="B2184">
        <v>1974</v>
      </c>
      <c r="C2184" t="s">
        <v>28</v>
      </c>
      <c r="D2184" t="s">
        <v>33</v>
      </c>
      <c r="E2184" s="2">
        <v>67445</v>
      </c>
      <c r="F2184">
        <v>0</v>
      </c>
      <c r="G2184">
        <v>1</v>
      </c>
      <c r="H2184" s="3">
        <v>41133</v>
      </c>
      <c r="I2184">
        <v>63</v>
      </c>
      <c r="J2184" s="10">
        <v>757</v>
      </c>
      <c r="K2184" s="10">
        <v>80</v>
      </c>
      <c r="L2184" s="10">
        <v>217</v>
      </c>
      <c r="M2184" s="10">
        <v>29</v>
      </c>
      <c r="N2184" s="10">
        <v>80</v>
      </c>
      <c r="O2184">
        <v>5</v>
      </c>
      <c r="P2184">
        <v>9</v>
      </c>
      <c r="Q2184">
        <v>6</v>
      </c>
      <c r="R2184">
        <v>12</v>
      </c>
      <c r="S2184">
        <v>6</v>
      </c>
      <c r="T2184" t="s">
        <v>131</v>
      </c>
    </row>
    <row r="2185" spans="1:20" x14ac:dyDescent="0.3">
      <c r="A2185">
        <v>10905</v>
      </c>
      <c r="B2185">
        <v>1955</v>
      </c>
      <c r="C2185" t="s">
        <v>28</v>
      </c>
      <c r="D2185" t="s">
        <v>35</v>
      </c>
      <c r="E2185" s="2">
        <v>42586</v>
      </c>
      <c r="F2185">
        <v>1</v>
      </c>
      <c r="G2185">
        <v>1</v>
      </c>
      <c r="H2185" s="3">
        <v>41211</v>
      </c>
      <c r="I2185">
        <v>7</v>
      </c>
      <c r="J2185" s="10">
        <v>194</v>
      </c>
      <c r="K2185" s="10">
        <v>2</v>
      </c>
      <c r="L2185" s="10">
        <v>56</v>
      </c>
      <c r="M2185" s="10">
        <v>0</v>
      </c>
      <c r="N2185" s="10">
        <v>0</v>
      </c>
      <c r="O2185">
        <v>5</v>
      </c>
      <c r="P2185">
        <v>4</v>
      </c>
      <c r="Q2185">
        <v>1</v>
      </c>
      <c r="R2185">
        <v>6</v>
      </c>
      <c r="S2185">
        <v>8</v>
      </c>
      <c r="T2185" t="s">
        <v>127</v>
      </c>
    </row>
    <row r="2186" spans="1:20" x14ac:dyDescent="0.3">
      <c r="A2186">
        <v>10906</v>
      </c>
      <c r="B2186">
        <v>1948</v>
      </c>
      <c r="C2186" t="s">
        <v>37</v>
      </c>
      <c r="D2186" t="s">
        <v>35</v>
      </c>
      <c r="E2186" s="2">
        <v>46681</v>
      </c>
      <c r="F2186">
        <v>0</v>
      </c>
      <c r="G2186">
        <v>2</v>
      </c>
      <c r="H2186" s="3">
        <v>41555</v>
      </c>
      <c r="I2186">
        <v>52</v>
      </c>
      <c r="J2186" s="10">
        <v>269</v>
      </c>
      <c r="K2186" s="10">
        <v>15</v>
      </c>
      <c r="L2186" s="10">
        <v>69</v>
      </c>
      <c r="M2186" s="10">
        <v>15</v>
      </c>
      <c r="N2186" s="10">
        <v>19</v>
      </c>
      <c r="O2186">
        <v>2</v>
      </c>
      <c r="P2186">
        <v>4</v>
      </c>
      <c r="Q2186">
        <v>6</v>
      </c>
      <c r="R2186">
        <v>4</v>
      </c>
      <c r="S2186">
        <v>5</v>
      </c>
      <c r="T2186" t="s">
        <v>125</v>
      </c>
    </row>
    <row r="2187" spans="1:20" x14ac:dyDescent="0.3">
      <c r="A2187">
        <v>10909</v>
      </c>
      <c r="B2187">
        <v>1948</v>
      </c>
      <c r="C2187" t="s">
        <v>28</v>
      </c>
      <c r="D2187" t="s">
        <v>33</v>
      </c>
      <c r="E2187" s="2">
        <v>92344</v>
      </c>
      <c r="F2187">
        <v>0</v>
      </c>
      <c r="G2187">
        <v>0</v>
      </c>
      <c r="H2187" s="3">
        <v>41654</v>
      </c>
      <c r="I2187">
        <v>9</v>
      </c>
      <c r="J2187" s="10">
        <v>992</v>
      </c>
      <c r="K2187" s="10">
        <v>24</v>
      </c>
      <c r="L2187" s="10">
        <v>694</v>
      </c>
      <c r="M2187" s="10">
        <v>51</v>
      </c>
      <c r="N2187" s="10">
        <v>19</v>
      </c>
      <c r="O2187">
        <v>0</v>
      </c>
      <c r="P2187">
        <v>5</v>
      </c>
      <c r="Q2187">
        <v>10</v>
      </c>
      <c r="R2187">
        <v>5</v>
      </c>
      <c r="S2187">
        <v>1</v>
      </c>
      <c r="T2187" t="s">
        <v>131</v>
      </c>
    </row>
    <row r="2188" spans="1:20" x14ac:dyDescent="0.3">
      <c r="A2188">
        <v>10913</v>
      </c>
      <c r="B2188">
        <v>1984</v>
      </c>
      <c r="C2188" t="s">
        <v>41</v>
      </c>
      <c r="D2188" t="s">
        <v>31</v>
      </c>
      <c r="E2188" s="2">
        <v>31385</v>
      </c>
      <c r="F2188">
        <v>1</v>
      </c>
      <c r="G2188">
        <v>0</v>
      </c>
      <c r="H2188" s="3">
        <v>41248</v>
      </c>
      <c r="I2188">
        <v>56</v>
      </c>
      <c r="J2188" s="10">
        <v>3</v>
      </c>
      <c r="K2188" s="10">
        <v>2</v>
      </c>
      <c r="L2188" s="10">
        <v>12</v>
      </c>
      <c r="M2188" s="10">
        <v>0</v>
      </c>
      <c r="N2188" s="10">
        <v>1</v>
      </c>
      <c r="O2188">
        <v>1</v>
      </c>
      <c r="P2188">
        <v>1</v>
      </c>
      <c r="Q2188">
        <v>0</v>
      </c>
      <c r="R2188">
        <v>2</v>
      </c>
      <c r="S2188">
        <v>8</v>
      </c>
      <c r="T2188" t="s">
        <v>127</v>
      </c>
    </row>
    <row r="2189" spans="1:20" x14ac:dyDescent="0.3">
      <c r="A2189">
        <v>10914</v>
      </c>
      <c r="B2189">
        <v>1970</v>
      </c>
      <c r="C2189" t="s">
        <v>28</v>
      </c>
      <c r="D2189" t="s">
        <v>31</v>
      </c>
      <c r="E2189" s="2">
        <v>24163</v>
      </c>
      <c r="F2189">
        <v>1</v>
      </c>
      <c r="G2189">
        <v>1</v>
      </c>
      <c r="H2189" s="3">
        <v>41559</v>
      </c>
      <c r="I2189">
        <v>3</v>
      </c>
      <c r="J2189" s="10">
        <v>4</v>
      </c>
      <c r="K2189" s="10">
        <v>1</v>
      </c>
      <c r="L2189" s="10">
        <v>7</v>
      </c>
      <c r="M2189" s="10">
        <v>2</v>
      </c>
      <c r="N2189" s="10">
        <v>1</v>
      </c>
      <c r="O2189">
        <v>2</v>
      </c>
      <c r="P2189">
        <v>1</v>
      </c>
      <c r="Q2189">
        <v>0</v>
      </c>
      <c r="R2189">
        <v>3</v>
      </c>
      <c r="S2189">
        <v>4</v>
      </c>
      <c r="T2189" t="s">
        <v>127</v>
      </c>
    </row>
    <row r="2190" spans="1:20" x14ac:dyDescent="0.3">
      <c r="A2190">
        <v>10925</v>
      </c>
      <c r="B2190">
        <v>1983</v>
      </c>
      <c r="C2190" t="s">
        <v>28</v>
      </c>
      <c r="D2190" t="s">
        <v>33</v>
      </c>
      <c r="E2190" s="2">
        <v>76630</v>
      </c>
      <c r="F2190">
        <v>0</v>
      </c>
      <c r="G2190">
        <v>0</v>
      </c>
      <c r="H2190" s="3">
        <v>41653</v>
      </c>
      <c r="I2190">
        <v>93</v>
      </c>
      <c r="J2190" s="10">
        <v>255</v>
      </c>
      <c r="K2190" s="10">
        <v>31</v>
      </c>
      <c r="L2190" s="10">
        <v>446</v>
      </c>
      <c r="M2190" s="10">
        <v>40</v>
      </c>
      <c r="N2190" s="10">
        <v>56</v>
      </c>
      <c r="O2190">
        <v>1</v>
      </c>
      <c r="P2190">
        <v>3</v>
      </c>
      <c r="Q2190">
        <v>10</v>
      </c>
      <c r="R2190">
        <v>11</v>
      </c>
      <c r="S2190">
        <v>1</v>
      </c>
      <c r="T2190" t="s">
        <v>125</v>
      </c>
    </row>
    <row r="2191" spans="1:20" x14ac:dyDescent="0.3">
      <c r="A2191">
        <v>10928</v>
      </c>
      <c r="B2191">
        <v>1958</v>
      </c>
      <c r="C2191" t="s">
        <v>28</v>
      </c>
      <c r="D2191" t="s">
        <v>35</v>
      </c>
      <c r="E2191" s="2">
        <v>66886</v>
      </c>
      <c r="F2191">
        <v>0</v>
      </c>
      <c r="G2191">
        <v>1</v>
      </c>
      <c r="H2191" s="3">
        <v>41533</v>
      </c>
      <c r="I2191">
        <v>28</v>
      </c>
      <c r="J2191" s="10">
        <v>315</v>
      </c>
      <c r="K2191" s="10">
        <v>4</v>
      </c>
      <c r="L2191" s="10">
        <v>62</v>
      </c>
      <c r="M2191" s="10">
        <v>41</v>
      </c>
      <c r="N2191" s="10">
        <v>31</v>
      </c>
      <c r="O2191">
        <v>2</v>
      </c>
      <c r="P2191">
        <v>7</v>
      </c>
      <c r="Q2191">
        <v>1</v>
      </c>
      <c r="R2191">
        <v>7</v>
      </c>
      <c r="S2191">
        <v>5</v>
      </c>
      <c r="T2191" t="s">
        <v>127</v>
      </c>
    </row>
    <row r="2192" spans="1:20" x14ac:dyDescent="0.3">
      <c r="A2192">
        <v>10936</v>
      </c>
      <c r="B2192">
        <v>1965</v>
      </c>
      <c r="C2192" t="s">
        <v>28</v>
      </c>
      <c r="D2192" t="s">
        <v>33</v>
      </c>
      <c r="E2192" s="2">
        <v>72190</v>
      </c>
      <c r="F2192">
        <v>0</v>
      </c>
      <c r="G2192">
        <v>0</v>
      </c>
      <c r="H2192" s="3">
        <v>41318</v>
      </c>
      <c r="I2192">
        <v>79</v>
      </c>
      <c r="J2192" s="10">
        <v>597</v>
      </c>
      <c r="K2192" s="10">
        <v>166</v>
      </c>
      <c r="L2192" s="10">
        <v>597</v>
      </c>
      <c r="M2192" s="10">
        <v>172</v>
      </c>
      <c r="N2192" s="10">
        <v>166</v>
      </c>
      <c r="O2192">
        <v>1</v>
      </c>
      <c r="P2192">
        <v>5</v>
      </c>
      <c r="Q2192">
        <v>6</v>
      </c>
      <c r="R2192">
        <v>4</v>
      </c>
      <c r="S2192">
        <v>3</v>
      </c>
      <c r="T2192" t="s">
        <v>131</v>
      </c>
    </row>
    <row r="2193" spans="1:20" x14ac:dyDescent="0.3">
      <c r="A2193">
        <v>10949</v>
      </c>
      <c r="B2193">
        <v>1963</v>
      </c>
      <c r="C2193" t="s">
        <v>37</v>
      </c>
      <c r="D2193" t="s">
        <v>29</v>
      </c>
      <c r="E2193" s="2">
        <v>72968</v>
      </c>
      <c r="F2193">
        <v>0</v>
      </c>
      <c r="G2193">
        <v>0</v>
      </c>
      <c r="H2193" s="3">
        <v>41624</v>
      </c>
      <c r="I2193">
        <v>8</v>
      </c>
      <c r="J2193" s="10">
        <v>1092</v>
      </c>
      <c r="K2193" s="10">
        <v>37</v>
      </c>
      <c r="L2193" s="10">
        <v>592</v>
      </c>
      <c r="M2193" s="10">
        <v>145</v>
      </c>
      <c r="N2193" s="10">
        <v>37</v>
      </c>
      <c r="O2193">
        <v>1</v>
      </c>
      <c r="P2193">
        <v>5</v>
      </c>
      <c r="Q2193">
        <v>5</v>
      </c>
      <c r="R2193">
        <v>8</v>
      </c>
      <c r="S2193">
        <v>3</v>
      </c>
      <c r="T2193" t="s">
        <v>127</v>
      </c>
    </row>
    <row r="2194" spans="1:20" x14ac:dyDescent="0.3">
      <c r="A2194">
        <v>10951</v>
      </c>
      <c r="B2194">
        <v>1968</v>
      </c>
      <c r="C2194" t="s">
        <v>28</v>
      </c>
      <c r="D2194" t="s">
        <v>33</v>
      </c>
      <c r="E2194" s="2">
        <v>45688</v>
      </c>
      <c r="F2194">
        <v>0</v>
      </c>
      <c r="G2194">
        <v>1</v>
      </c>
      <c r="H2194" s="3">
        <v>41664</v>
      </c>
      <c r="I2194">
        <v>20</v>
      </c>
      <c r="J2194" s="10">
        <v>279</v>
      </c>
      <c r="K2194" s="10">
        <v>0</v>
      </c>
      <c r="L2194" s="10">
        <v>18</v>
      </c>
      <c r="M2194" s="10">
        <v>0</v>
      </c>
      <c r="N2194" s="10">
        <v>0</v>
      </c>
      <c r="O2194">
        <v>2</v>
      </c>
      <c r="P2194">
        <v>3</v>
      </c>
      <c r="Q2194">
        <v>1</v>
      </c>
      <c r="R2194">
        <v>8</v>
      </c>
      <c r="S2194">
        <v>4</v>
      </c>
      <c r="T2194" t="s">
        <v>127</v>
      </c>
    </row>
    <row r="2195" spans="1:20" x14ac:dyDescent="0.3">
      <c r="A2195">
        <v>10955</v>
      </c>
      <c r="B2195">
        <v>1964</v>
      </c>
      <c r="C2195" t="s">
        <v>28</v>
      </c>
      <c r="D2195" t="s">
        <v>42</v>
      </c>
      <c r="E2195" s="2">
        <v>85620</v>
      </c>
      <c r="F2195">
        <v>0</v>
      </c>
      <c r="G2195">
        <v>0</v>
      </c>
      <c r="H2195" s="3">
        <v>41646</v>
      </c>
      <c r="I2195">
        <v>68</v>
      </c>
      <c r="J2195" s="10">
        <v>416</v>
      </c>
      <c r="K2195" s="10">
        <v>46</v>
      </c>
      <c r="L2195" s="10">
        <v>925</v>
      </c>
      <c r="M2195" s="10">
        <v>60</v>
      </c>
      <c r="N2195" s="10">
        <v>107</v>
      </c>
      <c r="O2195">
        <v>1</v>
      </c>
      <c r="P2195">
        <v>3</v>
      </c>
      <c r="Q2195">
        <v>6</v>
      </c>
      <c r="R2195">
        <v>4</v>
      </c>
      <c r="S2195">
        <v>1</v>
      </c>
      <c r="T2195" t="s">
        <v>127</v>
      </c>
    </row>
    <row r="2196" spans="1:20" x14ac:dyDescent="0.3">
      <c r="A2196">
        <v>10965</v>
      </c>
      <c r="B2196">
        <v>1955</v>
      </c>
      <c r="C2196" t="s">
        <v>28</v>
      </c>
      <c r="D2196" t="s">
        <v>35</v>
      </c>
      <c r="E2196" s="2">
        <v>76005</v>
      </c>
      <c r="F2196">
        <v>0</v>
      </c>
      <c r="G2196">
        <v>0</v>
      </c>
      <c r="H2196" s="3">
        <v>41327</v>
      </c>
      <c r="I2196">
        <v>72</v>
      </c>
      <c r="J2196" s="10">
        <v>983</v>
      </c>
      <c r="K2196" s="10">
        <v>20</v>
      </c>
      <c r="L2196" s="10">
        <v>389</v>
      </c>
      <c r="M2196" s="10">
        <v>240</v>
      </c>
      <c r="N2196" s="10">
        <v>50</v>
      </c>
      <c r="O2196">
        <v>1</v>
      </c>
      <c r="P2196">
        <v>3</v>
      </c>
      <c r="Q2196">
        <v>5</v>
      </c>
      <c r="R2196">
        <v>13</v>
      </c>
      <c r="S2196">
        <v>6</v>
      </c>
      <c r="T2196" t="s">
        <v>127</v>
      </c>
    </row>
    <row r="2197" spans="1:20" x14ac:dyDescent="0.3">
      <c r="A2197">
        <v>10967</v>
      </c>
      <c r="B2197">
        <v>1963</v>
      </c>
      <c r="C2197" t="s">
        <v>28</v>
      </c>
      <c r="D2197" t="s">
        <v>29</v>
      </c>
      <c r="E2197" s="2">
        <v>33378</v>
      </c>
      <c r="F2197">
        <v>1</v>
      </c>
      <c r="G2197">
        <v>1</v>
      </c>
      <c r="H2197" s="3">
        <v>41311</v>
      </c>
      <c r="I2197">
        <v>38</v>
      </c>
      <c r="J2197" s="10">
        <v>33</v>
      </c>
      <c r="K2197" s="10">
        <v>6</v>
      </c>
      <c r="L2197" s="10">
        <v>40</v>
      </c>
      <c r="M2197" s="10">
        <v>3</v>
      </c>
      <c r="N2197" s="10">
        <v>7</v>
      </c>
      <c r="O2197">
        <v>3</v>
      </c>
      <c r="P2197">
        <v>2</v>
      </c>
      <c r="Q2197">
        <v>0</v>
      </c>
      <c r="R2197">
        <v>4</v>
      </c>
      <c r="S2197">
        <v>7</v>
      </c>
      <c r="T2197" t="s">
        <v>125</v>
      </c>
    </row>
    <row r="2198" spans="1:20" x14ac:dyDescent="0.3">
      <c r="A2198">
        <v>10968</v>
      </c>
      <c r="B2198">
        <v>1969</v>
      </c>
      <c r="C2198" t="s">
        <v>28</v>
      </c>
      <c r="D2198" t="s">
        <v>31</v>
      </c>
      <c r="E2198" s="2">
        <v>57731</v>
      </c>
      <c r="F2198">
        <v>0</v>
      </c>
      <c r="G2198">
        <v>1</v>
      </c>
      <c r="H2198" s="3">
        <v>41236</v>
      </c>
      <c r="I2198">
        <v>0</v>
      </c>
      <c r="J2198" s="10">
        <v>266</v>
      </c>
      <c r="K2198" s="10">
        <v>21</v>
      </c>
      <c r="L2198" s="10">
        <v>300</v>
      </c>
      <c r="M2198" s="10">
        <v>65</v>
      </c>
      <c r="N2198" s="10">
        <v>8</v>
      </c>
      <c r="O2198">
        <v>4</v>
      </c>
      <c r="P2198">
        <v>8</v>
      </c>
      <c r="Q2198">
        <v>8</v>
      </c>
      <c r="R2198">
        <v>6</v>
      </c>
      <c r="S2198">
        <v>6</v>
      </c>
      <c r="T2198" t="s">
        <v>128</v>
      </c>
    </row>
    <row r="2199" spans="1:20" x14ac:dyDescent="0.3">
      <c r="A2199">
        <v>10971</v>
      </c>
      <c r="B2199">
        <v>1977</v>
      </c>
      <c r="C2199" t="s">
        <v>28</v>
      </c>
      <c r="D2199" t="s">
        <v>31</v>
      </c>
      <c r="E2199" s="2">
        <v>37774</v>
      </c>
      <c r="F2199">
        <v>2</v>
      </c>
      <c r="G2199">
        <v>0</v>
      </c>
      <c r="H2199" s="3">
        <v>41155</v>
      </c>
      <c r="I2199">
        <v>28</v>
      </c>
      <c r="J2199" s="10">
        <v>173</v>
      </c>
      <c r="K2199" s="10">
        <v>8</v>
      </c>
      <c r="L2199" s="10">
        <v>107</v>
      </c>
      <c r="M2199" s="10">
        <v>7</v>
      </c>
      <c r="N2199" s="10">
        <v>2</v>
      </c>
      <c r="O2199">
        <v>4</v>
      </c>
      <c r="P2199">
        <v>7</v>
      </c>
      <c r="Q2199">
        <v>2</v>
      </c>
      <c r="R2199">
        <v>3</v>
      </c>
      <c r="S2199">
        <v>9</v>
      </c>
      <c r="T2199" t="s">
        <v>127</v>
      </c>
    </row>
    <row r="2200" spans="1:20" x14ac:dyDescent="0.3">
      <c r="A2200">
        <v>10972</v>
      </c>
      <c r="B2200">
        <v>1949</v>
      </c>
      <c r="C2200" t="s">
        <v>28</v>
      </c>
      <c r="D2200" t="s">
        <v>42</v>
      </c>
      <c r="E2200" s="2">
        <v>72298</v>
      </c>
      <c r="F2200">
        <v>0</v>
      </c>
      <c r="G2200">
        <v>0</v>
      </c>
      <c r="H2200" s="3">
        <v>41708</v>
      </c>
      <c r="I2200">
        <v>52</v>
      </c>
      <c r="J2200" s="10">
        <v>625</v>
      </c>
      <c r="K2200" s="10">
        <v>35</v>
      </c>
      <c r="L2200" s="10">
        <v>169</v>
      </c>
      <c r="M2200" s="10">
        <v>58</v>
      </c>
      <c r="N2200" s="10">
        <v>17</v>
      </c>
      <c r="O2200">
        <v>1</v>
      </c>
      <c r="P2200">
        <v>4</v>
      </c>
      <c r="Q2200">
        <v>3</v>
      </c>
      <c r="R2200">
        <v>6</v>
      </c>
      <c r="S2200">
        <v>1</v>
      </c>
      <c r="T2200" t="s">
        <v>127</v>
      </c>
    </row>
    <row r="2201" spans="1:20" x14ac:dyDescent="0.3">
      <c r="A2201">
        <v>10981</v>
      </c>
      <c r="B2201">
        <v>1988</v>
      </c>
      <c r="C2201" t="s">
        <v>28</v>
      </c>
      <c r="D2201" t="s">
        <v>33</v>
      </c>
      <c r="E2201" s="2">
        <v>84219</v>
      </c>
      <c r="F2201">
        <v>0</v>
      </c>
      <c r="G2201">
        <v>0</v>
      </c>
      <c r="H2201" s="3">
        <v>41672</v>
      </c>
      <c r="I2201">
        <v>27</v>
      </c>
      <c r="J2201" s="10">
        <v>434</v>
      </c>
      <c r="K2201" s="10">
        <v>137</v>
      </c>
      <c r="L2201" s="10">
        <v>400</v>
      </c>
      <c r="M2201" s="10">
        <v>45</v>
      </c>
      <c r="N2201" s="10">
        <v>137</v>
      </c>
      <c r="O2201">
        <v>1</v>
      </c>
      <c r="P2201">
        <v>3</v>
      </c>
      <c r="Q2201">
        <v>4</v>
      </c>
      <c r="R2201">
        <v>10</v>
      </c>
      <c r="S2201">
        <v>1</v>
      </c>
      <c r="T2201" t="s">
        <v>125</v>
      </c>
    </row>
    <row r="2202" spans="1:20" x14ac:dyDescent="0.3">
      <c r="A2202">
        <v>10983</v>
      </c>
      <c r="B2202">
        <v>1952</v>
      </c>
      <c r="C2202" t="s">
        <v>28</v>
      </c>
      <c r="D2202" t="s">
        <v>35</v>
      </c>
      <c r="E2202" s="2">
        <v>75278</v>
      </c>
      <c r="F2202">
        <v>0</v>
      </c>
      <c r="G2202">
        <v>0</v>
      </c>
      <c r="H2202" s="3">
        <v>41303</v>
      </c>
      <c r="I2202">
        <v>17</v>
      </c>
      <c r="J2202" s="10">
        <v>304</v>
      </c>
      <c r="K2202" s="10">
        <v>98</v>
      </c>
      <c r="L2202" s="10">
        <v>230</v>
      </c>
      <c r="M2202" s="10">
        <v>150</v>
      </c>
      <c r="N2202" s="10">
        <v>74</v>
      </c>
      <c r="O2202">
        <v>1</v>
      </c>
      <c r="P2202">
        <v>6</v>
      </c>
      <c r="Q2202">
        <v>3</v>
      </c>
      <c r="R2202">
        <v>13</v>
      </c>
      <c r="S2202">
        <v>3</v>
      </c>
      <c r="T2202" t="s">
        <v>125</v>
      </c>
    </row>
    <row r="2203" spans="1:20" x14ac:dyDescent="0.3">
      <c r="A2203">
        <v>10991</v>
      </c>
      <c r="B2203">
        <v>1960</v>
      </c>
      <c r="C2203" t="s">
        <v>41</v>
      </c>
      <c r="D2203" t="s">
        <v>33</v>
      </c>
      <c r="E2203" s="2">
        <v>89058</v>
      </c>
      <c r="F2203">
        <v>0</v>
      </c>
      <c r="G2203">
        <v>0</v>
      </c>
      <c r="H2203" s="3">
        <v>41250</v>
      </c>
      <c r="I2203">
        <v>18</v>
      </c>
      <c r="J2203" s="10">
        <v>454</v>
      </c>
      <c r="K2203" s="10">
        <v>194</v>
      </c>
      <c r="L2203" s="10">
        <v>106</v>
      </c>
      <c r="M2203" s="10">
        <v>31</v>
      </c>
      <c r="N2203" s="10">
        <v>22</v>
      </c>
      <c r="O2203">
        <v>1</v>
      </c>
      <c r="P2203">
        <v>5</v>
      </c>
      <c r="Q2203">
        <v>4</v>
      </c>
      <c r="R2203">
        <v>4</v>
      </c>
      <c r="S2203">
        <v>2</v>
      </c>
      <c r="T2203" t="s">
        <v>126</v>
      </c>
    </row>
    <row r="2204" spans="1:20" x14ac:dyDescent="0.3">
      <c r="A2204">
        <v>10992</v>
      </c>
      <c r="B2204">
        <v>1967</v>
      </c>
      <c r="C2204" t="s">
        <v>28</v>
      </c>
      <c r="D2204" t="s">
        <v>35</v>
      </c>
      <c r="E2204" s="2">
        <v>75702</v>
      </c>
      <c r="F2204">
        <v>1</v>
      </c>
      <c r="G2204">
        <v>1</v>
      </c>
      <c r="H2204" s="3">
        <v>41150</v>
      </c>
      <c r="I2204">
        <v>77</v>
      </c>
      <c r="J2204" s="10">
        <v>650</v>
      </c>
      <c r="K2204" s="10">
        <v>28</v>
      </c>
      <c r="L2204" s="10">
        <v>353</v>
      </c>
      <c r="M2204" s="10">
        <v>45</v>
      </c>
      <c r="N2204" s="10">
        <v>42</v>
      </c>
      <c r="O2204">
        <v>5</v>
      </c>
      <c r="P2204">
        <v>4</v>
      </c>
      <c r="Q2204">
        <v>6</v>
      </c>
      <c r="R2204">
        <v>11</v>
      </c>
      <c r="S2204">
        <v>8</v>
      </c>
      <c r="T2204" t="s">
        <v>125</v>
      </c>
    </row>
    <row r="2205" spans="1:20" x14ac:dyDescent="0.3">
      <c r="A2205">
        <v>10995</v>
      </c>
      <c r="B2205">
        <v>1988</v>
      </c>
      <c r="C2205" t="s">
        <v>133</v>
      </c>
      <c r="D2205" t="s">
        <v>33</v>
      </c>
      <c r="E2205" s="2">
        <v>15716</v>
      </c>
      <c r="F2205">
        <v>1</v>
      </c>
      <c r="G2205">
        <v>0</v>
      </c>
      <c r="H2205" s="3">
        <v>41225</v>
      </c>
      <c r="I2205">
        <v>8</v>
      </c>
      <c r="J2205" s="10">
        <v>16</v>
      </c>
      <c r="K2205" s="10">
        <v>5</v>
      </c>
      <c r="L2205" s="10">
        <v>30</v>
      </c>
      <c r="M2205" s="10">
        <v>8</v>
      </c>
      <c r="N2205" s="10">
        <v>7</v>
      </c>
      <c r="O2205">
        <v>3</v>
      </c>
      <c r="P2205">
        <v>3</v>
      </c>
      <c r="Q2205">
        <v>0</v>
      </c>
      <c r="R2205">
        <v>4</v>
      </c>
      <c r="S2205">
        <v>8</v>
      </c>
      <c r="T2205" t="s">
        <v>125</v>
      </c>
    </row>
    <row r="2206" spans="1:20" x14ac:dyDescent="0.3">
      <c r="A2206">
        <v>11003</v>
      </c>
      <c r="B2206">
        <v>1980</v>
      </c>
      <c r="C2206" t="s">
        <v>133</v>
      </c>
      <c r="D2206" t="s">
        <v>35</v>
      </c>
      <c r="E2206" s="2">
        <v>25130</v>
      </c>
      <c r="F2206">
        <v>1</v>
      </c>
      <c r="G2206">
        <v>0</v>
      </c>
      <c r="H2206" s="3">
        <v>41549</v>
      </c>
      <c r="I2206">
        <v>10</v>
      </c>
      <c r="J2206" s="10">
        <v>2</v>
      </c>
      <c r="K2206" s="10">
        <v>5</v>
      </c>
      <c r="L2206" s="10">
        <v>7</v>
      </c>
      <c r="M2206" s="10">
        <v>0</v>
      </c>
      <c r="N2206" s="10">
        <v>18</v>
      </c>
      <c r="O2206">
        <v>2</v>
      </c>
      <c r="P2206">
        <v>2</v>
      </c>
      <c r="Q2206">
        <v>0</v>
      </c>
      <c r="R2206">
        <v>3</v>
      </c>
      <c r="S2206">
        <v>7</v>
      </c>
      <c r="T2206" t="s">
        <v>126</v>
      </c>
    </row>
    <row r="2207" spans="1:20" x14ac:dyDescent="0.3">
      <c r="A2207">
        <v>11004</v>
      </c>
      <c r="B2207">
        <v>1893</v>
      </c>
      <c r="C2207" t="s">
        <v>133</v>
      </c>
      <c r="D2207" t="s">
        <v>31</v>
      </c>
      <c r="E2207" s="2">
        <v>60182</v>
      </c>
      <c r="F2207">
        <v>0</v>
      </c>
      <c r="G2207">
        <v>1</v>
      </c>
      <c r="H2207" s="3">
        <v>41776</v>
      </c>
      <c r="I2207">
        <v>23</v>
      </c>
      <c r="J2207" s="10">
        <v>8</v>
      </c>
      <c r="K2207" s="10">
        <v>0</v>
      </c>
      <c r="L2207" s="10">
        <v>5</v>
      </c>
      <c r="M2207" s="10">
        <v>7</v>
      </c>
      <c r="N2207" s="10">
        <v>0</v>
      </c>
      <c r="O2207">
        <v>1</v>
      </c>
      <c r="P2207">
        <v>1</v>
      </c>
      <c r="Q2207">
        <v>0</v>
      </c>
      <c r="R2207">
        <v>2</v>
      </c>
      <c r="S2207">
        <v>4</v>
      </c>
      <c r="T2207" t="s">
        <v>125</v>
      </c>
    </row>
    <row r="2208" spans="1:20" x14ac:dyDescent="0.3">
      <c r="A2208">
        <v>11007</v>
      </c>
      <c r="B2208">
        <v>1968</v>
      </c>
      <c r="C2208" t="s">
        <v>37</v>
      </c>
      <c r="D2208" t="s">
        <v>33</v>
      </c>
      <c r="E2208" s="2">
        <v>29187</v>
      </c>
      <c r="F2208">
        <v>1</v>
      </c>
      <c r="G2208">
        <v>0</v>
      </c>
      <c r="H2208" s="3">
        <v>41403</v>
      </c>
      <c r="I2208">
        <v>43</v>
      </c>
      <c r="J2208" s="10">
        <v>26</v>
      </c>
      <c r="K2208" s="10">
        <v>0</v>
      </c>
      <c r="L2208" s="10">
        <v>6</v>
      </c>
      <c r="M2208" s="10">
        <v>0</v>
      </c>
      <c r="N2208" s="10">
        <v>0</v>
      </c>
      <c r="O2208">
        <v>1</v>
      </c>
      <c r="P2208">
        <v>1</v>
      </c>
      <c r="Q2208">
        <v>0</v>
      </c>
      <c r="R2208">
        <v>3</v>
      </c>
      <c r="S2208">
        <v>8</v>
      </c>
      <c r="T2208" t="s">
        <v>127</v>
      </c>
    </row>
    <row r="2209" spans="1:20" x14ac:dyDescent="0.3">
      <c r="A2209">
        <v>11010</v>
      </c>
      <c r="B2209">
        <v>1984</v>
      </c>
      <c r="C2209" t="s">
        <v>37</v>
      </c>
      <c r="D2209" t="s">
        <v>31</v>
      </c>
      <c r="E2209" s="2">
        <v>16269</v>
      </c>
      <c r="F2209">
        <v>1</v>
      </c>
      <c r="G2209">
        <v>0</v>
      </c>
      <c r="H2209" s="3">
        <v>41516</v>
      </c>
      <c r="I2209">
        <v>75</v>
      </c>
      <c r="J2209" s="10">
        <v>19</v>
      </c>
      <c r="K2209" s="10">
        <v>3</v>
      </c>
      <c r="L2209" s="10">
        <v>18</v>
      </c>
      <c r="M2209" s="10">
        <v>3</v>
      </c>
      <c r="N2209" s="10">
        <v>1</v>
      </c>
      <c r="O2209">
        <v>3</v>
      </c>
      <c r="P2209">
        <v>3</v>
      </c>
      <c r="Q2209">
        <v>0</v>
      </c>
      <c r="R2209">
        <v>3</v>
      </c>
      <c r="S2209">
        <v>8</v>
      </c>
      <c r="T2209" t="s">
        <v>127</v>
      </c>
    </row>
    <row r="2210" spans="1:20" x14ac:dyDescent="0.3">
      <c r="A2210">
        <v>11013</v>
      </c>
      <c r="B2210">
        <v>1987</v>
      </c>
      <c r="C2210" t="s">
        <v>28</v>
      </c>
      <c r="D2210" t="s">
        <v>35</v>
      </c>
      <c r="E2210" s="2">
        <v>67605</v>
      </c>
      <c r="F2210">
        <v>0</v>
      </c>
      <c r="G2210">
        <v>0</v>
      </c>
      <c r="H2210" s="3">
        <v>41364</v>
      </c>
      <c r="I2210">
        <v>84</v>
      </c>
      <c r="J2210" s="10">
        <v>336</v>
      </c>
      <c r="K2210" s="10">
        <v>28</v>
      </c>
      <c r="L2210" s="10">
        <v>282</v>
      </c>
      <c r="M2210" s="10">
        <v>184</v>
      </c>
      <c r="N2210" s="10">
        <v>54</v>
      </c>
      <c r="O2210">
        <v>1</v>
      </c>
      <c r="P2210">
        <v>2</v>
      </c>
      <c r="Q2210">
        <v>8</v>
      </c>
      <c r="R2210">
        <v>6</v>
      </c>
      <c r="S2210">
        <v>1</v>
      </c>
      <c r="T2210" t="s">
        <v>127</v>
      </c>
    </row>
    <row r="2211" spans="1:20" x14ac:dyDescent="0.3">
      <c r="A2211">
        <v>11025</v>
      </c>
      <c r="B2211">
        <v>1961</v>
      </c>
      <c r="C2211" t="s">
        <v>28</v>
      </c>
      <c r="D2211" t="s">
        <v>33</v>
      </c>
      <c r="E2211" s="2">
        <v>36443</v>
      </c>
      <c r="F2211">
        <v>1</v>
      </c>
      <c r="G2211">
        <v>1</v>
      </c>
      <c r="H2211" s="3">
        <v>41308</v>
      </c>
      <c r="I2211">
        <v>9</v>
      </c>
      <c r="J2211" s="10">
        <v>65</v>
      </c>
      <c r="K2211" s="10">
        <v>0</v>
      </c>
      <c r="L2211" s="10">
        <v>46</v>
      </c>
      <c r="M2211" s="10">
        <v>4</v>
      </c>
      <c r="N2211" s="10">
        <v>3</v>
      </c>
      <c r="O2211">
        <v>4</v>
      </c>
      <c r="P2211">
        <v>3</v>
      </c>
      <c r="Q2211">
        <v>1</v>
      </c>
      <c r="R2211">
        <v>3</v>
      </c>
      <c r="S2211">
        <v>8</v>
      </c>
      <c r="T2211" t="s">
        <v>127</v>
      </c>
    </row>
    <row r="2212" spans="1:20" x14ac:dyDescent="0.3">
      <c r="A2212">
        <v>11030</v>
      </c>
      <c r="B2212">
        <v>1976</v>
      </c>
      <c r="C2212" t="s">
        <v>41</v>
      </c>
      <c r="D2212" t="s">
        <v>33</v>
      </c>
      <c r="E2212" s="2">
        <v>33181</v>
      </c>
      <c r="F2212">
        <v>1</v>
      </c>
      <c r="G2212">
        <v>0</v>
      </c>
      <c r="H2212" s="3">
        <v>41642</v>
      </c>
      <c r="I2212">
        <v>90</v>
      </c>
      <c r="J2212" s="10">
        <v>9</v>
      </c>
      <c r="K2212" s="10">
        <v>0</v>
      </c>
      <c r="L2212" s="10">
        <v>3</v>
      </c>
      <c r="M2212" s="10">
        <v>0</v>
      </c>
      <c r="N2212" s="10">
        <v>0</v>
      </c>
      <c r="O2212">
        <v>1</v>
      </c>
      <c r="P2212">
        <v>1</v>
      </c>
      <c r="Q2212">
        <v>0</v>
      </c>
      <c r="R2212">
        <v>2</v>
      </c>
      <c r="S2212">
        <v>6</v>
      </c>
      <c r="T2212" t="s">
        <v>127</v>
      </c>
    </row>
    <row r="2213" spans="1:20" x14ac:dyDescent="0.3">
      <c r="A2213">
        <v>11031</v>
      </c>
      <c r="B2213">
        <v>1950</v>
      </c>
      <c r="C2213" t="s">
        <v>37</v>
      </c>
      <c r="D2213" t="s">
        <v>33</v>
      </c>
      <c r="E2213" s="2">
        <v>48699</v>
      </c>
      <c r="F2213">
        <v>1</v>
      </c>
      <c r="G2213">
        <v>1</v>
      </c>
      <c r="H2213" s="3">
        <v>41415</v>
      </c>
      <c r="I2213">
        <v>90</v>
      </c>
      <c r="J2213" s="10">
        <v>26</v>
      </c>
      <c r="K2213" s="10">
        <v>1</v>
      </c>
      <c r="L2213" s="10">
        <v>10</v>
      </c>
      <c r="M2213" s="10">
        <v>2</v>
      </c>
      <c r="N2213" s="10">
        <v>0</v>
      </c>
      <c r="O2213">
        <v>1</v>
      </c>
      <c r="P2213">
        <v>1</v>
      </c>
      <c r="Q2213">
        <v>0</v>
      </c>
      <c r="R2213">
        <v>3</v>
      </c>
      <c r="S2213">
        <v>5</v>
      </c>
      <c r="T2213" t="s">
        <v>131</v>
      </c>
    </row>
    <row r="2214" spans="1:20" x14ac:dyDescent="0.3">
      <c r="A2214">
        <v>11039</v>
      </c>
      <c r="B2214">
        <v>1975</v>
      </c>
      <c r="C2214" t="s">
        <v>28</v>
      </c>
      <c r="D2214" t="s">
        <v>33</v>
      </c>
      <c r="E2214" s="2">
        <v>51948</v>
      </c>
      <c r="F2214">
        <v>0</v>
      </c>
      <c r="G2214">
        <v>1</v>
      </c>
      <c r="H2214" s="3">
        <v>41534</v>
      </c>
      <c r="I2214">
        <v>51</v>
      </c>
      <c r="J2214" s="10">
        <v>82</v>
      </c>
      <c r="K2214" s="10">
        <v>33</v>
      </c>
      <c r="L2214" s="10">
        <v>54</v>
      </c>
      <c r="M2214" s="10">
        <v>71</v>
      </c>
      <c r="N2214" s="10">
        <v>30</v>
      </c>
      <c r="O2214">
        <v>2</v>
      </c>
      <c r="P2214">
        <v>5</v>
      </c>
      <c r="Q2214">
        <v>2</v>
      </c>
      <c r="R2214">
        <v>4</v>
      </c>
      <c r="S2214">
        <v>5</v>
      </c>
      <c r="T2214" t="s">
        <v>127</v>
      </c>
    </row>
    <row r="2215" spans="1:20" x14ac:dyDescent="0.3">
      <c r="A2215">
        <v>11051</v>
      </c>
      <c r="B2215">
        <v>1956</v>
      </c>
      <c r="C2215" t="s">
        <v>37</v>
      </c>
      <c r="D2215" t="s">
        <v>35</v>
      </c>
      <c r="E2215" s="2">
        <v>77376</v>
      </c>
      <c r="F2215">
        <v>1</v>
      </c>
      <c r="G2215">
        <v>1</v>
      </c>
      <c r="H2215" s="3">
        <v>41769</v>
      </c>
      <c r="I2215">
        <v>72</v>
      </c>
      <c r="J2215" s="10">
        <v>492</v>
      </c>
      <c r="K2215" s="10">
        <v>19</v>
      </c>
      <c r="L2215" s="10">
        <v>110</v>
      </c>
      <c r="M2215" s="10">
        <v>16</v>
      </c>
      <c r="N2215" s="10">
        <v>12</v>
      </c>
      <c r="O2215">
        <v>4</v>
      </c>
      <c r="P2215">
        <v>6</v>
      </c>
      <c r="Q2215">
        <v>3</v>
      </c>
      <c r="R2215">
        <v>10</v>
      </c>
      <c r="S2215">
        <v>4</v>
      </c>
      <c r="T2215" t="s">
        <v>126</v>
      </c>
    </row>
    <row r="2216" spans="1:20" x14ac:dyDescent="0.3">
      <c r="A2216">
        <v>11056</v>
      </c>
      <c r="B2216">
        <v>1974</v>
      </c>
      <c r="C2216" t="s">
        <v>28</v>
      </c>
      <c r="D2216" t="s">
        <v>33</v>
      </c>
      <c r="E2216" s="2">
        <v>72099</v>
      </c>
      <c r="F2216">
        <v>0</v>
      </c>
      <c r="G2216">
        <v>0</v>
      </c>
      <c r="H2216" s="3">
        <v>41209</v>
      </c>
      <c r="I2216">
        <v>18</v>
      </c>
      <c r="J2216" s="10">
        <v>546</v>
      </c>
      <c r="K2216" s="10">
        <v>91</v>
      </c>
      <c r="L2216" s="10">
        <v>410</v>
      </c>
      <c r="M2216" s="10">
        <v>119</v>
      </c>
      <c r="N2216" s="10">
        <v>0</v>
      </c>
      <c r="O2216">
        <v>1</v>
      </c>
      <c r="P2216">
        <v>3</v>
      </c>
      <c r="Q2216">
        <v>4</v>
      </c>
      <c r="R2216">
        <v>10</v>
      </c>
      <c r="S2216">
        <v>1</v>
      </c>
      <c r="T2216" t="s">
        <v>127</v>
      </c>
    </row>
    <row r="2217" spans="1:20" x14ac:dyDescent="0.3">
      <c r="A2217">
        <v>11071</v>
      </c>
      <c r="B2217">
        <v>1984</v>
      </c>
      <c r="C2217" t="s">
        <v>28</v>
      </c>
      <c r="D2217" t="s">
        <v>31</v>
      </c>
      <c r="E2217" s="2">
        <v>79607</v>
      </c>
      <c r="F2217">
        <v>0</v>
      </c>
      <c r="G2217">
        <v>0</v>
      </c>
      <c r="H2217" s="3">
        <v>41385</v>
      </c>
      <c r="I2217">
        <v>37</v>
      </c>
      <c r="J2217" s="10">
        <v>450</v>
      </c>
      <c r="K2217" s="10">
        <v>133</v>
      </c>
      <c r="L2217" s="10">
        <v>951</v>
      </c>
      <c r="M2217" s="10">
        <v>173</v>
      </c>
      <c r="N2217" s="10">
        <v>0</v>
      </c>
      <c r="O2217">
        <v>1</v>
      </c>
      <c r="P2217">
        <v>3</v>
      </c>
      <c r="Q2217">
        <v>6</v>
      </c>
      <c r="R2217">
        <v>6</v>
      </c>
      <c r="S2217">
        <v>1</v>
      </c>
      <c r="T2217" t="s">
        <v>126</v>
      </c>
    </row>
    <row r="2218" spans="1:20" x14ac:dyDescent="0.3">
      <c r="A2218">
        <v>11074</v>
      </c>
      <c r="B2218">
        <v>1977</v>
      </c>
      <c r="C2218" t="s">
        <v>28</v>
      </c>
      <c r="D2218" t="s">
        <v>31</v>
      </c>
      <c r="E2218" s="2">
        <v>85072</v>
      </c>
      <c r="F2218">
        <v>0</v>
      </c>
      <c r="G2218">
        <v>0</v>
      </c>
      <c r="H2218" s="3">
        <v>41738</v>
      </c>
      <c r="I2218">
        <v>94</v>
      </c>
      <c r="J2218" s="10">
        <v>494</v>
      </c>
      <c r="K2218" s="10">
        <v>92</v>
      </c>
      <c r="L2218" s="10">
        <v>391</v>
      </c>
      <c r="M2218" s="10">
        <v>194</v>
      </c>
      <c r="N2218" s="10">
        <v>11</v>
      </c>
      <c r="O2218">
        <v>1</v>
      </c>
      <c r="P2218">
        <v>3</v>
      </c>
      <c r="Q2218">
        <v>4</v>
      </c>
      <c r="R2218">
        <v>10</v>
      </c>
      <c r="S2218">
        <v>0</v>
      </c>
      <c r="T2218" t="s">
        <v>125</v>
      </c>
    </row>
    <row r="2219" spans="1:20" x14ac:dyDescent="0.3">
      <c r="A2219">
        <v>11075</v>
      </c>
      <c r="B2219">
        <v>1978</v>
      </c>
      <c r="C2219" t="s">
        <v>28</v>
      </c>
      <c r="D2219" t="s">
        <v>33</v>
      </c>
      <c r="E2219" s="2">
        <v>51267</v>
      </c>
      <c r="F2219">
        <v>1</v>
      </c>
      <c r="G2219">
        <v>1</v>
      </c>
      <c r="H2219" s="3">
        <v>41576</v>
      </c>
      <c r="I2219">
        <v>37</v>
      </c>
      <c r="J2219" s="10">
        <v>183</v>
      </c>
      <c r="K2219" s="10">
        <v>2</v>
      </c>
      <c r="L2219" s="10">
        <v>64</v>
      </c>
      <c r="M2219" s="10">
        <v>7</v>
      </c>
      <c r="N2219" s="10">
        <v>2</v>
      </c>
      <c r="O2219">
        <v>4</v>
      </c>
      <c r="P2219">
        <v>3</v>
      </c>
      <c r="Q2219">
        <v>3</v>
      </c>
      <c r="R2219">
        <v>5</v>
      </c>
      <c r="S2219">
        <v>4</v>
      </c>
      <c r="T2219" t="s">
        <v>126</v>
      </c>
    </row>
    <row r="2220" spans="1:20" x14ac:dyDescent="0.3">
      <c r="A2220">
        <v>11084</v>
      </c>
      <c r="B2220">
        <v>1976</v>
      </c>
      <c r="C2220" t="s">
        <v>41</v>
      </c>
      <c r="D2220" t="s">
        <v>35</v>
      </c>
      <c r="E2220" s="2">
        <v>65104</v>
      </c>
      <c r="F2220">
        <v>0</v>
      </c>
      <c r="G2220">
        <v>1</v>
      </c>
      <c r="H2220" s="3">
        <v>41592</v>
      </c>
      <c r="I2220">
        <v>4</v>
      </c>
      <c r="J2220" s="10">
        <v>738</v>
      </c>
      <c r="K2220" s="10">
        <v>0</v>
      </c>
      <c r="L2220" s="10">
        <v>232</v>
      </c>
      <c r="M2220" s="10">
        <v>13</v>
      </c>
      <c r="N2220" s="10">
        <v>20</v>
      </c>
      <c r="O2220">
        <v>2</v>
      </c>
      <c r="P2220">
        <v>3</v>
      </c>
      <c r="Q2220">
        <v>5</v>
      </c>
      <c r="R2220">
        <v>7</v>
      </c>
      <c r="S2220">
        <v>7</v>
      </c>
      <c r="T2220" t="s">
        <v>126</v>
      </c>
    </row>
    <row r="2221" spans="1:20" x14ac:dyDescent="0.3">
      <c r="A2221">
        <v>11086</v>
      </c>
      <c r="B2221">
        <v>1984</v>
      </c>
      <c r="C2221" t="s">
        <v>44</v>
      </c>
      <c r="D2221" t="s">
        <v>31</v>
      </c>
      <c r="E2221" s="2">
        <v>25707</v>
      </c>
      <c r="F2221">
        <v>1</v>
      </c>
      <c r="G2221">
        <v>0</v>
      </c>
      <c r="H2221" s="3">
        <v>41657</v>
      </c>
      <c r="I2221">
        <v>18</v>
      </c>
      <c r="J2221" s="10">
        <v>1</v>
      </c>
      <c r="K2221" s="10">
        <v>6</v>
      </c>
      <c r="L2221" s="10">
        <v>2</v>
      </c>
      <c r="M2221" s="10">
        <v>3</v>
      </c>
      <c r="N2221" s="10">
        <v>6</v>
      </c>
      <c r="O2221">
        <v>1</v>
      </c>
      <c r="P2221">
        <v>1</v>
      </c>
      <c r="Q2221">
        <v>0</v>
      </c>
      <c r="R2221">
        <v>3</v>
      </c>
      <c r="S2221">
        <v>7</v>
      </c>
      <c r="T2221" t="s">
        <v>127</v>
      </c>
    </row>
    <row r="2222" spans="1:20" x14ac:dyDescent="0.3">
      <c r="A2222">
        <v>11088</v>
      </c>
      <c r="B2222">
        <v>1971</v>
      </c>
      <c r="C2222" t="s">
        <v>37</v>
      </c>
      <c r="D2222" t="s">
        <v>35</v>
      </c>
      <c r="E2222" s="2">
        <v>78642</v>
      </c>
      <c r="F2222">
        <v>0</v>
      </c>
      <c r="G2222">
        <v>1</v>
      </c>
      <c r="H2222" s="3">
        <v>41385</v>
      </c>
      <c r="I2222">
        <v>83</v>
      </c>
      <c r="J2222" s="10">
        <v>1396</v>
      </c>
      <c r="K2222" s="10">
        <v>0</v>
      </c>
      <c r="L2222" s="10">
        <v>322</v>
      </c>
      <c r="M2222" s="10">
        <v>46</v>
      </c>
      <c r="N2222" s="10">
        <v>35</v>
      </c>
      <c r="O2222">
        <v>1</v>
      </c>
      <c r="P2222">
        <v>4</v>
      </c>
      <c r="Q2222">
        <v>9</v>
      </c>
      <c r="R2222">
        <v>4</v>
      </c>
      <c r="S2222">
        <v>6</v>
      </c>
      <c r="T2222" t="s">
        <v>127</v>
      </c>
    </row>
    <row r="2223" spans="1:20" x14ac:dyDescent="0.3">
      <c r="A2223">
        <v>11091</v>
      </c>
      <c r="B2223">
        <v>1953</v>
      </c>
      <c r="C2223" t="s">
        <v>28</v>
      </c>
      <c r="D2223" t="s">
        <v>35</v>
      </c>
      <c r="E2223" s="2">
        <v>34587</v>
      </c>
      <c r="F2223">
        <v>1</v>
      </c>
      <c r="G2223">
        <v>1</v>
      </c>
      <c r="H2223" s="3">
        <v>41775</v>
      </c>
      <c r="I2223">
        <v>68</v>
      </c>
      <c r="J2223" s="10">
        <v>7</v>
      </c>
      <c r="K2223" s="10">
        <v>2</v>
      </c>
      <c r="L2223" s="10">
        <v>9</v>
      </c>
      <c r="M2223" s="10">
        <v>2</v>
      </c>
      <c r="N2223" s="10">
        <v>0</v>
      </c>
      <c r="O2223">
        <v>2</v>
      </c>
      <c r="P2223">
        <v>1</v>
      </c>
      <c r="Q2223">
        <v>0</v>
      </c>
      <c r="R2223">
        <v>3</v>
      </c>
      <c r="S2223">
        <v>4</v>
      </c>
      <c r="T2223" t="s">
        <v>129</v>
      </c>
    </row>
    <row r="2224" spans="1:20" x14ac:dyDescent="0.3">
      <c r="A2224">
        <v>11092</v>
      </c>
      <c r="B2224">
        <v>1961</v>
      </c>
      <c r="C2224" t="s">
        <v>28</v>
      </c>
      <c r="D2224" t="s">
        <v>33</v>
      </c>
      <c r="E2224" s="2">
        <v>27116</v>
      </c>
      <c r="F2224">
        <v>1</v>
      </c>
      <c r="G2224">
        <v>1</v>
      </c>
      <c r="H2224" s="3">
        <v>41700</v>
      </c>
      <c r="I2224">
        <v>78</v>
      </c>
      <c r="J2224" s="10">
        <v>12</v>
      </c>
      <c r="K2224" s="10">
        <v>1</v>
      </c>
      <c r="L2224" s="10">
        <v>21</v>
      </c>
      <c r="M2224" s="10">
        <v>2</v>
      </c>
      <c r="N2224" s="10">
        <v>2</v>
      </c>
      <c r="O2224">
        <v>2</v>
      </c>
      <c r="P2224">
        <v>2</v>
      </c>
      <c r="Q2224">
        <v>0</v>
      </c>
      <c r="R2224">
        <v>3</v>
      </c>
      <c r="S2224">
        <v>7</v>
      </c>
      <c r="T2224" t="s">
        <v>125</v>
      </c>
    </row>
    <row r="2225" spans="1:20" x14ac:dyDescent="0.3">
      <c r="A2225">
        <v>11096</v>
      </c>
      <c r="B2225">
        <v>1952</v>
      </c>
      <c r="C2225" t="s">
        <v>133</v>
      </c>
      <c r="D2225" t="s">
        <v>35</v>
      </c>
      <c r="E2225" s="2">
        <v>57247</v>
      </c>
      <c r="F2225">
        <v>0</v>
      </c>
      <c r="G2225">
        <v>1</v>
      </c>
      <c r="H2225" s="3">
        <v>41494</v>
      </c>
      <c r="I2225">
        <v>50</v>
      </c>
      <c r="J2225" s="10">
        <v>99</v>
      </c>
      <c r="K2225" s="10">
        <v>4</v>
      </c>
      <c r="L2225" s="10">
        <v>32</v>
      </c>
      <c r="M2225" s="10">
        <v>37</v>
      </c>
      <c r="N2225" s="10">
        <v>54</v>
      </c>
      <c r="O2225">
        <v>2</v>
      </c>
      <c r="P2225">
        <v>2</v>
      </c>
      <c r="Q2225">
        <v>1</v>
      </c>
      <c r="R2225">
        <v>7</v>
      </c>
      <c r="S2225">
        <v>2</v>
      </c>
      <c r="T2225" t="s">
        <v>127</v>
      </c>
    </row>
    <row r="2226" spans="1:20" x14ac:dyDescent="0.3">
      <c r="A2226">
        <v>11100</v>
      </c>
      <c r="B2226">
        <v>1972</v>
      </c>
      <c r="C2226" t="s">
        <v>28</v>
      </c>
      <c r="D2226" t="s">
        <v>29</v>
      </c>
      <c r="E2226" s="2">
        <v>51813</v>
      </c>
      <c r="F2226">
        <v>1</v>
      </c>
      <c r="G2226">
        <v>1</v>
      </c>
      <c r="H2226" s="3">
        <v>41375</v>
      </c>
      <c r="I2226">
        <v>37</v>
      </c>
      <c r="J2226" s="10">
        <v>51</v>
      </c>
      <c r="K2226" s="10">
        <v>2</v>
      </c>
      <c r="L2226" s="10">
        <v>7</v>
      </c>
      <c r="M2226" s="10">
        <v>0</v>
      </c>
      <c r="N2226" s="10">
        <v>1</v>
      </c>
      <c r="O2226">
        <v>2</v>
      </c>
      <c r="P2226">
        <v>2</v>
      </c>
      <c r="Q2226">
        <v>0</v>
      </c>
      <c r="R2226">
        <v>3</v>
      </c>
      <c r="S2226">
        <v>7</v>
      </c>
      <c r="T2226" t="s">
        <v>126</v>
      </c>
    </row>
    <row r="2227" spans="1:20" x14ac:dyDescent="0.3">
      <c r="A2227">
        <v>11101</v>
      </c>
      <c r="B2227">
        <v>1991</v>
      </c>
      <c r="C2227" t="s">
        <v>28</v>
      </c>
      <c r="D2227" t="s">
        <v>35</v>
      </c>
      <c r="E2227" s="2">
        <v>89891</v>
      </c>
      <c r="F2227">
        <v>0</v>
      </c>
      <c r="G2227">
        <v>0</v>
      </c>
      <c r="H2227" s="3">
        <v>41379</v>
      </c>
      <c r="I2227">
        <v>17</v>
      </c>
      <c r="J2227" s="10">
        <v>412</v>
      </c>
      <c r="K2227" s="10">
        <v>22</v>
      </c>
      <c r="L2227" s="10">
        <v>132</v>
      </c>
      <c r="M2227" s="10">
        <v>59</v>
      </c>
      <c r="N2227" s="10">
        <v>28</v>
      </c>
      <c r="O2227">
        <v>1</v>
      </c>
      <c r="P2227">
        <v>11</v>
      </c>
      <c r="Q2227">
        <v>6</v>
      </c>
      <c r="R2227">
        <v>8</v>
      </c>
      <c r="S2227">
        <v>4</v>
      </c>
      <c r="T2227" t="s">
        <v>131</v>
      </c>
    </row>
    <row r="2228" spans="1:20" x14ac:dyDescent="0.3">
      <c r="A2228">
        <v>11110</v>
      </c>
      <c r="B2228">
        <v>1973</v>
      </c>
      <c r="C2228" t="s">
        <v>28</v>
      </c>
      <c r="D2228" t="s">
        <v>31</v>
      </c>
      <c r="E2228" s="2">
        <v>3502</v>
      </c>
      <c r="F2228">
        <v>1</v>
      </c>
      <c r="G2228">
        <v>0</v>
      </c>
      <c r="H2228" s="3">
        <v>41377</v>
      </c>
      <c r="I2228">
        <v>56</v>
      </c>
      <c r="J2228" s="10">
        <v>2</v>
      </c>
      <c r="K2228" s="10">
        <v>1</v>
      </c>
      <c r="L2228" s="10">
        <v>1</v>
      </c>
      <c r="M2228" s="10">
        <v>0</v>
      </c>
      <c r="N2228" s="10">
        <v>0</v>
      </c>
      <c r="O2228">
        <v>0</v>
      </c>
      <c r="P2228">
        <v>0</v>
      </c>
      <c r="Q2228">
        <v>0</v>
      </c>
      <c r="R2228">
        <v>0</v>
      </c>
      <c r="S2228">
        <v>14</v>
      </c>
      <c r="T2228" t="s">
        <v>128</v>
      </c>
    </row>
    <row r="2229" spans="1:20" x14ac:dyDescent="0.3">
      <c r="A2229">
        <v>11112</v>
      </c>
      <c r="B2229">
        <v>1966</v>
      </c>
      <c r="C2229" t="s">
        <v>28</v>
      </c>
      <c r="D2229" t="s">
        <v>35</v>
      </c>
      <c r="E2229" s="2">
        <v>70713</v>
      </c>
      <c r="F2229">
        <v>0</v>
      </c>
      <c r="G2229">
        <v>1</v>
      </c>
      <c r="H2229" s="3">
        <v>41246</v>
      </c>
      <c r="I2229">
        <v>23</v>
      </c>
      <c r="J2229" s="10">
        <v>736</v>
      </c>
      <c r="K2229" s="10">
        <v>114</v>
      </c>
      <c r="L2229" s="10">
        <v>279</v>
      </c>
      <c r="M2229" s="10">
        <v>82</v>
      </c>
      <c r="N2229" s="10">
        <v>76</v>
      </c>
      <c r="O2229">
        <v>6</v>
      </c>
      <c r="P2229">
        <v>5</v>
      </c>
      <c r="Q2229">
        <v>6</v>
      </c>
      <c r="R2229">
        <v>8</v>
      </c>
      <c r="S2229">
        <v>3</v>
      </c>
      <c r="T2229" t="s">
        <v>127</v>
      </c>
    </row>
    <row r="2230" spans="1:20" x14ac:dyDescent="0.3">
      <c r="A2230">
        <v>11114</v>
      </c>
      <c r="B2230">
        <v>1970</v>
      </c>
      <c r="C2230" t="s">
        <v>28</v>
      </c>
      <c r="D2230" t="s">
        <v>35</v>
      </c>
      <c r="E2230" s="2">
        <v>19656</v>
      </c>
      <c r="F2230">
        <v>1</v>
      </c>
      <c r="G2230">
        <v>0</v>
      </c>
      <c r="H2230" s="3">
        <v>41313</v>
      </c>
      <c r="I2230">
        <v>94</v>
      </c>
      <c r="J2230" s="10">
        <v>25</v>
      </c>
      <c r="K2230" s="10">
        <v>4</v>
      </c>
      <c r="L2230" s="10">
        <v>9</v>
      </c>
      <c r="M2230" s="10">
        <v>6</v>
      </c>
      <c r="N2230" s="10">
        <v>8</v>
      </c>
      <c r="O2230">
        <v>3</v>
      </c>
      <c r="P2230">
        <v>2</v>
      </c>
      <c r="Q2230">
        <v>1</v>
      </c>
      <c r="R2230">
        <v>3</v>
      </c>
      <c r="S2230">
        <v>7</v>
      </c>
      <c r="T2230" t="s">
        <v>127</v>
      </c>
    </row>
    <row r="2231" spans="1:20" x14ac:dyDescent="0.3">
      <c r="A2231">
        <v>11121</v>
      </c>
      <c r="B2231">
        <v>1981</v>
      </c>
      <c r="C2231" t="s">
        <v>28</v>
      </c>
      <c r="D2231" t="s">
        <v>33</v>
      </c>
      <c r="E2231" s="2">
        <v>19419</v>
      </c>
      <c r="F2231">
        <v>1</v>
      </c>
      <c r="G2231">
        <v>0</v>
      </c>
      <c r="H2231" s="3">
        <v>41223</v>
      </c>
      <c r="I2231">
        <v>76</v>
      </c>
      <c r="J2231" s="10">
        <v>2</v>
      </c>
      <c r="K2231" s="10">
        <v>14</v>
      </c>
      <c r="L2231" s="10">
        <v>28</v>
      </c>
      <c r="M2231" s="10">
        <v>16</v>
      </c>
      <c r="N2231" s="10">
        <v>3</v>
      </c>
      <c r="O2231">
        <v>4</v>
      </c>
      <c r="P2231">
        <v>4</v>
      </c>
      <c r="Q2231">
        <v>0</v>
      </c>
      <c r="R2231">
        <v>3</v>
      </c>
      <c r="S2231">
        <v>9</v>
      </c>
      <c r="T2231" t="s">
        <v>128</v>
      </c>
    </row>
    <row r="2232" spans="1:20" x14ac:dyDescent="0.3">
      <c r="A2232">
        <v>11133</v>
      </c>
      <c r="B2232">
        <v>1973</v>
      </c>
      <c r="C2232" t="s">
        <v>37</v>
      </c>
      <c r="D2232" t="s">
        <v>45</v>
      </c>
      <c r="E2232" s="2">
        <v>48432</v>
      </c>
      <c r="F2232">
        <v>0</v>
      </c>
      <c r="G2232">
        <v>1</v>
      </c>
      <c r="H2232" s="3">
        <v>41200</v>
      </c>
      <c r="I2232">
        <v>3</v>
      </c>
      <c r="J2232" s="10">
        <v>322</v>
      </c>
      <c r="K2232" s="10">
        <v>3</v>
      </c>
      <c r="L2232" s="10">
        <v>50</v>
      </c>
      <c r="M2232" s="10">
        <v>4</v>
      </c>
      <c r="N2232" s="10">
        <v>3</v>
      </c>
      <c r="O2232">
        <v>5</v>
      </c>
      <c r="P2232">
        <v>7</v>
      </c>
      <c r="Q2232">
        <v>1</v>
      </c>
      <c r="R2232">
        <v>6</v>
      </c>
      <c r="S2232">
        <v>8</v>
      </c>
      <c r="T2232" t="s">
        <v>128</v>
      </c>
    </row>
    <row r="2233" spans="1:20" x14ac:dyDescent="0.3">
      <c r="A2233">
        <v>11148</v>
      </c>
      <c r="B2233">
        <v>1975</v>
      </c>
      <c r="C2233" t="s">
        <v>28</v>
      </c>
      <c r="D2233" t="s">
        <v>35</v>
      </c>
      <c r="E2233" s="2">
        <v>22280</v>
      </c>
      <c r="F2233">
        <v>1</v>
      </c>
      <c r="G2233">
        <v>0</v>
      </c>
      <c r="H2233" s="3">
        <v>41413</v>
      </c>
      <c r="I2233">
        <v>85</v>
      </c>
      <c r="J2233" s="10">
        <v>2</v>
      </c>
      <c r="K2233" s="10">
        <v>1</v>
      </c>
      <c r="L2233" s="10">
        <v>4</v>
      </c>
      <c r="M2233" s="10">
        <v>3</v>
      </c>
      <c r="N2233" s="10">
        <v>1</v>
      </c>
      <c r="O2233">
        <v>1</v>
      </c>
      <c r="P2233">
        <v>1</v>
      </c>
      <c r="Q2233">
        <v>0</v>
      </c>
      <c r="R2233">
        <v>2</v>
      </c>
      <c r="S2233">
        <v>8</v>
      </c>
      <c r="T2233" t="s">
        <v>127</v>
      </c>
    </row>
    <row r="2234" spans="1:20" x14ac:dyDescent="0.3">
      <c r="A2234">
        <v>11166</v>
      </c>
      <c r="B2234">
        <v>1961</v>
      </c>
      <c r="C2234" t="s">
        <v>28</v>
      </c>
      <c r="D2234" t="s">
        <v>33</v>
      </c>
      <c r="E2234" s="2">
        <v>49678</v>
      </c>
      <c r="F2234">
        <v>0</v>
      </c>
      <c r="G2234">
        <v>1</v>
      </c>
      <c r="H2234" s="3">
        <v>41307</v>
      </c>
      <c r="I2234">
        <v>81</v>
      </c>
      <c r="J2234" s="10">
        <v>229</v>
      </c>
      <c r="K2234" s="10">
        <v>5</v>
      </c>
      <c r="L2234" s="10">
        <v>56</v>
      </c>
      <c r="M2234" s="10">
        <v>3</v>
      </c>
      <c r="N2234" s="10">
        <v>2</v>
      </c>
      <c r="O2234">
        <v>2</v>
      </c>
      <c r="P2234">
        <v>6</v>
      </c>
      <c r="Q2234">
        <v>2</v>
      </c>
      <c r="R2234">
        <v>4</v>
      </c>
      <c r="S2234">
        <v>7</v>
      </c>
      <c r="T2234" t="s">
        <v>127</v>
      </c>
    </row>
    <row r="2235" spans="1:20" x14ac:dyDescent="0.3">
      <c r="A2235">
        <v>11171</v>
      </c>
      <c r="B2235">
        <v>1965</v>
      </c>
      <c r="C2235" t="s">
        <v>41</v>
      </c>
      <c r="D2235" t="s">
        <v>33</v>
      </c>
      <c r="E2235" s="2">
        <v>56962</v>
      </c>
      <c r="F2235">
        <v>2</v>
      </c>
      <c r="G2235">
        <v>1</v>
      </c>
      <c r="H2235" s="3">
        <v>41558</v>
      </c>
      <c r="I2235">
        <v>60</v>
      </c>
      <c r="J2235" s="10">
        <v>292</v>
      </c>
      <c r="K2235" s="10">
        <v>3</v>
      </c>
      <c r="L2235" s="10">
        <v>77</v>
      </c>
      <c r="M2235" s="10">
        <v>10</v>
      </c>
      <c r="N2235" s="10">
        <v>3</v>
      </c>
      <c r="O2235">
        <v>7</v>
      </c>
      <c r="P2235">
        <v>6</v>
      </c>
      <c r="Q2235">
        <v>3</v>
      </c>
      <c r="R2235">
        <v>5</v>
      </c>
      <c r="S2235">
        <v>7</v>
      </c>
      <c r="T2235" t="s">
        <v>131</v>
      </c>
    </row>
    <row r="2236" spans="1:20" x14ac:dyDescent="0.3">
      <c r="A2236">
        <v>11176</v>
      </c>
      <c r="B2236">
        <v>1970</v>
      </c>
      <c r="C2236" t="s">
        <v>37</v>
      </c>
      <c r="D2236" t="s">
        <v>35</v>
      </c>
      <c r="E2236" s="2">
        <v>65968</v>
      </c>
      <c r="F2236">
        <v>0</v>
      </c>
      <c r="G2236">
        <v>1</v>
      </c>
      <c r="H2236" s="3">
        <v>41771</v>
      </c>
      <c r="I2236">
        <v>12</v>
      </c>
      <c r="J2236" s="10">
        <v>376</v>
      </c>
      <c r="K2236" s="10">
        <v>9</v>
      </c>
      <c r="L2236" s="10">
        <v>83</v>
      </c>
      <c r="M2236" s="10">
        <v>19</v>
      </c>
      <c r="N2236" s="10">
        <v>4</v>
      </c>
      <c r="O2236">
        <v>2</v>
      </c>
      <c r="P2236">
        <v>5</v>
      </c>
      <c r="Q2236">
        <v>4</v>
      </c>
      <c r="R2236">
        <v>7</v>
      </c>
      <c r="S2236">
        <v>3</v>
      </c>
      <c r="T2236" t="s">
        <v>126</v>
      </c>
    </row>
    <row r="2237" spans="1:20" x14ac:dyDescent="0.3">
      <c r="A2237">
        <v>11178</v>
      </c>
      <c r="B2237">
        <v>1972</v>
      </c>
      <c r="C2237" t="s">
        <v>41</v>
      </c>
      <c r="D2237" t="s">
        <v>31</v>
      </c>
      <c r="E2237" s="2">
        <v>42394</v>
      </c>
      <c r="F2237">
        <v>1</v>
      </c>
      <c r="G2237">
        <v>0</v>
      </c>
      <c r="H2237" s="3">
        <v>41721</v>
      </c>
      <c r="I2237">
        <v>69</v>
      </c>
      <c r="J2237" s="10">
        <v>15</v>
      </c>
      <c r="K2237" s="10">
        <v>2</v>
      </c>
      <c r="L2237" s="10">
        <v>10</v>
      </c>
      <c r="M2237" s="10">
        <v>0</v>
      </c>
      <c r="N2237" s="10">
        <v>1</v>
      </c>
      <c r="O2237">
        <v>1</v>
      </c>
      <c r="P2237">
        <v>1</v>
      </c>
      <c r="Q2237">
        <v>0</v>
      </c>
      <c r="R2237">
        <v>3</v>
      </c>
      <c r="S2237">
        <v>7</v>
      </c>
      <c r="T2237" t="s">
        <v>129</v>
      </c>
    </row>
    <row r="2238" spans="1:20" x14ac:dyDescent="0.3">
      <c r="A2238">
        <v>11181</v>
      </c>
      <c r="B2238">
        <v>1949</v>
      </c>
      <c r="C2238" t="s">
        <v>37</v>
      </c>
      <c r="D2238" t="s">
        <v>33</v>
      </c>
      <c r="E2238" s="2">
        <v>156924</v>
      </c>
      <c r="F2238">
        <v>0</v>
      </c>
      <c r="G2238">
        <v>0</v>
      </c>
      <c r="H2238" s="3">
        <v>41515</v>
      </c>
      <c r="I2238">
        <v>85</v>
      </c>
      <c r="J2238" s="10">
        <v>2</v>
      </c>
      <c r="K2238" s="10">
        <v>1</v>
      </c>
      <c r="L2238" s="10">
        <v>2</v>
      </c>
      <c r="M2238" s="10">
        <v>1</v>
      </c>
      <c r="N2238" s="10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 t="s">
        <v>126</v>
      </c>
    </row>
    <row r="2239" spans="1:20" x14ac:dyDescent="0.3">
      <c r="A2239">
        <v>11187</v>
      </c>
      <c r="B2239">
        <v>1978</v>
      </c>
      <c r="C2239" t="s">
        <v>44</v>
      </c>
      <c r="D2239" t="s">
        <v>31</v>
      </c>
      <c r="E2239" s="2">
        <v>26487</v>
      </c>
      <c r="F2239">
        <v>1</v>
      </c>
      <c r="G2239">
        <v>0</v>
      </c>
      <c r="H2239" s="3">
        <v>41414</v>
      </c>
      <c r="I2239">
        <v>23</v>
      </c>
      <c r="J2239" s="10">
        <v>2</v>
      </c>
      <c r="K2239" s="10">
        <v>8</v>
      </c>
      <c r="L2239" s="10">
        <v>10</v>
      </c>
      <c r="M2239" s="10">
        <v>12</v>
      </c>
      <c r="N2239" s="10">
        <v>14</v>
      </c>
      <c r="O2239">
        <v>3</v>
      </c>
      <c r="P2239">
        <v>2</v>
      </c>
      <c r="Q2239">
        <v>1</v>
      </c>
      <c r="R2239">
        <v>3</v>
      </c>
      <c r="S2239">
        <v>5</v>
      </c>
      <c r="T2239" t="s">
        <v>126</v>
      </c>
    </row>
    <row r="2240" spans="1:20" x14ac:dyDescent="0.3">
      <c r="A2240">
        <v>11188</v>
      </c>
      <c r="B2240">
        <v>1957</v>
      </c>
      <c r="C2240" t="s">
        <v>28</v>
      </c>
      <c r="D2240" t="s">
        <v>35</v>
      </c>
      <c r="E2240" s="2">
        <v>26091</v>
      </c>
      <c r="F2240">
        <v>1</v>
      </c>
      <c r="G2240">
        <v>1</v>
      </c>
      <c r="H2240" s="3">
        <v>41695</v>
      </c>
      <c r="I2240">
        <v>84</v>
      </c>
      <c r="J2240" s="10">
        <v>15</v>
      </c>
      <c r="K2240" s="10">
        <v>10</v>
      </c>
      <c r="L2240" s="10">
        <v>19</v>
      </c>
      <c r="M2240" s="10">
        <v>8</v>
      </c>
      <c r="N2240" s="10">
        <v>17</v>
      </c>
      <c r="O2240">
        <v>3</v>
      </c>
      <c r="P2240">
        <v>2</v>
      </c>
      <c r="Q2240">
        <v>1</v>
      </c>
      <c r="R2240">
        <v>3</v>
      </c>
      <c r="S2240">
        <v>5</v>
      </c>
      <c r="T2240" t="s">
        <v>127</v>
      </c>
    </row>
    <row r="2241" spans="1:20" x14ac:dyDescent="0.3">
      <c r="A2241">
        <v>11191</v>
      </c>
      <c r="B2241">
        <v>1986</v>
      </c>
      <c r="C2241" t="s">
        <v>28</v>
      </c>
      <c r="D2241" t="s">
        <v>29</v>
      </c>
      <c r="E2241" s="2">
        <v>41411</v>
      </c>
      <c r="F2241">
        <v>0</v>
      </c>
      <c r="G2241">
        <v>0</v>
      </c>
      <c r="H2241" s="3">
        <v>41615</v>
      </c>
      <c r="I2241">
        <v>11</v>
      </c>
      <c r="J2241" s="10">
        <v>37</v>
      </c>
      <c r="K2241" s="10">
        <v>32</v>
      </c>
      <c r="L2241" s="10">
        <v>38</v>
      </c>
      <c r="M2241" s="10">
        <v>11</v>
      </c>
      <c r="N2241" s="10">
        <v>3</v>
      </c>
      <c r="O2241">
        <v>1</v>
      </c>
      <c r="P2241">
        <v>2</v>
      </c>
      <c r="Q2241">
        <v>1</v>
      </c>
      <c r="R2241">
        <v>4</v>
      </c>
      <c r="S2241">
        <v>6</v>
      </c>
      <c r="T2241" t="s">
        <v>127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1D693-985A-4849-8433-6AEB4900A936}">
  <sheetPr codeName="Sheet3"/>
  <dimension ref="A1:AF2243"/>
  <sheetViews>
    <sheetView topLeftCell="A2201" zoomScale="55" zoomScaleNormal="55" workbookViewId="0">
      <pane xSplit="1" topLeftCell="B1" activePane="topRight" state="frozen"/>
      <selection pane="topRight" activeCell="A3" activeCellId="1" sqref="I3:I2242 A3:A2242"/>
    </sheetView>
  </sheetViews>
  <sheetFormatPr defaultRowHeight="14" x14ac:dyDescent="0.3"/>
  <cols>
    <col min="1" max="7" width="10.4140625" customWidth="1"/>
    <col min="8" max="8" width="8.6640625" style="14"/>
    <col min="13" max="13" width="10" customWidth="1"/>
    <col min="21" max="25" width="9.33203125" style="14" customWidth="1"/>
    <col min="28" max="28" width="11.83203125" customWidth="1"/>
    <col min="29" max="29" width="11.58203125" customWidth="1"/>
  </cols>
  <sheetData>
    <row r="1" spans="1:32" ht="35" customHeight="1" thickBot="1" x14ac:dyDescent="0.35">
      <c r="B1" t="s">
        <v>63</v>
      </c>
      <c r="C1" t="s">
        <v>64</v>
      </c>
      <c r="D1" t="s">
        <v>65</v>
      </c>
      <c r="E1" t="s">
        <v>66</v>
      </c>
      <c r="F1" t="s">
        <v>67</v>
      </c>
      <c r="H1" s="14">
        <f>Analysis!I2</f>
        <v>0</v>
      </c>
      <c r="I1" s="38"/>
      <c r="O1" s="29" t="str">
        <f>"ABOVE THE"&amp;" "&amp;AB2&amp;" "&amp;"PRICE AND BELOW AVG INCOME"</f>
        <v>ABOVE THE MEAN PRICE AND BELOW AVG INCOME</v>
      </c>
      <c r="P1" s="29"/>
      <c r="Q1" s="29"/>
      <c r="R1" s="29"/>
      <c r="S1" s="29"/>
      <c r="U1" s="29" t="str">
        <f>"EQUAL TO OR ABOVE THE"&amp;" "&amp;AB2&amp;" "&amp;"PRICE"</f>
        <v>EQUAL TO OR ABOVE THE MEAN PRICE</v>
      </c>
      <c r="V1" s="29"/>
      <c r="W1" s="29"/>
      <c r="X1" s="29"/>
      <c r="Y1" s="29"/>
    </row>
    <row r="2" spans="1:32" ht="14.5" thickBot="1" x14ac:dyDescent="0.35">
      <c r="A2" t="s">
        <v>0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s="24" t="s">
        <v>75</v>
      </c>
      <c r="I2" s="38" t="s">
        <v>66</v>
      </c>
      <c r="J2" t="s">
        <v>85</v>
      </c>
      <c r="K2" t="s">
        <v>78</v>
      </c>
      <c r="L2" t="s">
        <v>92</v>
      </c>
      <c r="M2" t="s">
        <v>93</v>
      </c>
      <c r="O2" s="13" t="s">
        <v>9</v>
      </c>
      <c r="P2" s="13" t="s">
        <v>10</v>
      </c>
      <c r="Q2" s="13" t="s">
        <v>11</v>
      </c>
      <c r="R2" s="13" t="s">
        <v>12</v>
      </c>
      <c r="S2" s="13" t="s">
        <v>13</v>
      </c>
      <c r="U2" s="13" t="s">
        <v>9</v>
      </c>
      <c r="V2" s="13" t="s">
        <v>10</v>
      </c>
      <c r="W2" s="13" t="s">
        <v>11</v>
      </c>
      <c r="X2" s="13" t="s">
        <v>12</v>
      </c>
      <c r="Y2" s="13" t="s">
        <v>13</v>
      </c>
      <c r="AB2" s="67" t="s">
        <v>99</v>
      </c>
      <c r="AC2" s="67"/>
      <c r="AD2" s="67"/>
      <c r="AE2" s="67"/>
      <c r="AF2" s="67"/>
    </row>
    <row r="3" spans="1:32" x14ac:dyDescent="0.3">
      <c r="A3">
        <v>0</v>
      </c>
      <c r="B3" s="10">
        <v>239</v>
      </c>
      <c r="C3" s="10">
        <v>10</v>
      </c>
      <c r="D3" s="10">
        <v>554</v>
      </c>
      <c r="E3" s="10">
        <v>254</v>
      </c>
      <c r="F3" s="10">
        <v>87</v>
      </c>
      <c r="G3" s="10">
        <v>54</v>
      </c>
      <c r="H3" s="24">
        <f>2021-'Customer Profile'!B2</f>
        <v>36</v>
      </c>
      <c r="I3" s="10">
        <f>IF(Analysis!$B$60="Wine",B3,IF(Analysis!$B$60="Fruit",C3,IF(Analysis!$B$60="Meat",D3,IF(Analysis!$B$60="Fish",E3,IF(Analysis!$B$60="Sweet",F3,"")))))</f>
        <v>254</v>
      </c>
      <c r="J3" s="10">
        <v>70951</v>
      </c>
      <c r="K3" s="10" t="str">
        <f>IF(MasterData5[[#This Row],[Income ]]&gt;$AB$12, "Above", "Below")</f>
        <v>Above</v>
      </c>
      <c r="L3" s="10">
        <f>SUM(MasterData5[[#This Row],[MntWines]:[MntSweetProducts]])</f>
        <v>1144</v>
      </c>
      <c r="M3" s="53" t="str">
        <f>IF(MasterData5[[#This Row],[Total Purchase]]&gt;=500, "Over $500", "")</f>
        <v>Over $500</v>
      </c>
      <c r="N3" s="10"/>
      <c r="O3" s="14" t="str">
        <f>IF(AND(MasterData5[[#This Row],[MntWines]]&gt;=AB$4, MasterData5[[#This Row],[Income ]]&lt;=$AB$12), "Yes", "")</f>
        <v/>
      </c>
      <c r="P3" s="14" t="str">
        <f>IF(AND(MasterData5[[#This Row],[MntFruits]]&gt;=AC$4, MasterData5[[#This Row],[Income ]]&lt;=$AB$12), "Yes", "")</f>
        <v/>
      </c>
      <c r="Q3" s="14" t="str">
        <f>IF(AND(MasterData5[[#This Row],[MntMeatProducts]]&gt;=AD$4, MasterData5[[#This Row],[Income ]]&lt;=$AB$12), "Yes", "")</f>
        <v/>
      </c>
      <c r="R3" s="14" t="str">
        <f>IF(AND(MasterData5[[#This Row],[MntFishProducts]]&gt;=AE$4, MasterData5[[#This Row],[Income ]]&lt;=$AB$12), "Yes", "")</f>
        <v/>
      </c>
      <c r="S3" s="14" t="str">
        <f>IF(AND(MasterData5[[#This Row],[MntSweetProducts]]&gt;=AF$4, MasterData5[[#This Row],[Income ]]&lt;=$AB$12), "Yes", "")</f>
        <v/>
      </c>
      <c r="U3" s="14" t="str">
        <f>IF(MasterData5[[#This Row],[MntWines]]&gt;=AB$4, "Yes", "")</f>
        <v/>
      </c>
      <c r="V3" s="14" t="str">
        <f>IF(MasterData5[[#This Row],[MntFruits]]&gt;=AC$4, "Yes", "")</f>
        <v/>
      </c>
      <c r="W3" s="14" t="str">
        <f>IF(MasterData5[[#This Row],[MntMeatProducts]]&gt;=AD$4, "Yes", "")</f>
        <v>Yes</v>
      </c>
      <c r="X3" s="14" t="str">
        <f>IF(MasterData5[[#This Row],[MntFishProducts]]&gt;=AE$4, "Yes", "")</f>
        <v>Yes</v>
      </c>
      <c r="Y3" s="14" t="str">
        <f>IF(MasterData5[[#This Row],[MntSweetProducts]]&gt;=AF$4, "Yes", "")</f>
        <v>Yes</v>
      </c>
      <c r="AB3" s="22" t="s">
        <v>63</v>
      </c>
      <c r="AC3" s="22" t="s">
        <v>64</v>
      </c>
      <c r="AD3" s="22" t="s">
        <v>65</v>
      </c>
      <c r="AE3" s="22" t="s">
        <v>66</v>
      </c>
      <c r="AF3" s="22" t="s">
        <v>67</v>
      </c>
    </row>
    <row r="4" spans="1:32" x14ac:dyDescent="0.3">
      <c r="A4">
        <v>1</v>
      </c>
      <c r="B4" s="10">
        <v>464</v>
      </c>
      <c r="C4" s="10">
        <v>5</v>
      </c>
      <c r="D4" s="10">
        <v>64</v>
      </c>
      <c r="E4" s="10">
        <v>7</v>
      </c>
      <c r="F4" s="10">
        <v>0</v>
      </c>
      <c r="G4" s="10">
        <v>37</v>
      </c>
      <c r="H4" s="24">
        <f>2021-'Customer Profile'!B3</f>
        <v>60</v>
      </c>
      <c r="I4" s="10">
        <f>IF(Analysis!$B$60="Wine",B4,IF(Analysis!$B$60="Fruit",C4,IF(Analysis!$B$60="Meat",D4,IF(Analysis!$B$60="Fish",E4,IF(Analysis!$B$60="Sweet",F4,"")))))</f>
        <v>7</v>
      </c>
      <c r="J4" s="10">
        <v>57091</v>
      </c>
      <c r="K4" s="10" t="str">
        <f>IF(MasterData5[[#This Row],[Income ]]&gt;$AB$12, "Above", "Below")</f>
        <v>Above</v>
      </c>
      <c r="L4" s="10">
        <f>SUM(MasterData5[[#This Row],[MntWines]:[MntSweetProducts]])</f>
        <v>540</v>
      </c>
      <c r="M4" s="53" t="str">
        <f>IF(MasterData5[[#This Row],[Total Purchase]]&gt;=500, "Over $500", "")</f>
        <v>Over $500</v>
      </c>
      <c r="N4" s="10"/>
      <c r="O4" s="14" t="str">
        <f>IF(AND(MasterData5[[#This Row],[MntWines]]&gt;=AB$4, MasterData5[[#This Row],[Income ]]&lt;=$AB$12), "Yes", "")</f>
        <v/>
      </c>
      <c r="P4" s="14" t="str">
        <f>IF(AND(MasterData5[[#This Row],[MntFruits]]&gt;=AC$4, MasterData5[[#This Row],[Income ]]&lt;=$AB$12), "Yes", "")</f>
        <v/>
      </c>
      <c r="Q4" s="14" t="str">
        <f>IF(AND(MasterData5[[#This Row],[MntMeatProducts]]&gt;=AD$4, MasterData5[[#This Row],[Income ]]&lt;=$AB$12), "Yes", "")</f>
        <v/>
      </c>
      <c r="R4" s="14" t="str">
        <f>IF(AND(MasterData5[[#This Row],[MntFishProducts]]&gt;=AE$4, MasterData5[[#This Row],[Income ]]&lt;=$AB$12), "Yes", "")</f>
        <v/>
      </c>
      <c r="S4" s="14" t="str">
        <f>IF(AND(MasterData5[[#This Row],[MntSweetProducts]]&gt;=AF$4, MasterData5[[#This Row],[Income ]]&lt;=$AB$12), "Yes", "")</f>
        <v/>
      </c>
      <c r="U4" s="14" t="str">
        <f>IF(MasterData5[[#This Row],[MntWines]]&gt;=AB$4, "Yes", "")</f>
        <v>Yes</v>
      </c>
      <c r="V4" s="14" t="str">
        <f>IF(MasterData5[[#This Row],[MntFruits]]&gt;=AC$4, "Yes", "")</f>
        <v/>
      </c>
      <c r="W4" s="14" t="str">
        <f>IF(MasterData5[[#This Row],[MntMeatProducts]]&gt;=AD$4, "Yes", "")</f>
        <v/>
      </c>
      <c r="X4" s="14" t="str">
        <f>IF(MasterData5[[#This Row],[MntFishProducts]]&gt;=AE$4, "Yes", "")</f>
        <v/>
      </c>
      <c r="Y4" s="14" t="str">
        <f>IF(MasterData5[[#This Row],[MntSweetProducts]]&gt;=AF$4, "Yes", "")</f>
        <v/>
      </c>
      <c r="AB4" s="25">
        <f>IF($AB$2=Analysis!A12, Analysis!F12, IF($AB$2=Analysis!A13, Analysis!F13, IF($AB$2=Analysis!A14, Analysis!F14, "")))</f>
        <v>303.93571428571431</v>
      </c>
      <c r="AC4" s="25">
        <f>IF($AB$2=Analysis!A12, Analysis!B12, IF($AB$2=Analysis!A13, Analysis!B13, IF($AB$2=Analysis!A14, Analysis!B14, "")))</f>
        <v>26.302232142857143</v>
      </c>
      <c r="AD4" s="25">
        <f>IF($AB$2=Analysis!A12, Analysis!E12, IF($AB$2=Analysis!A13, Analysis!E13, IF($AB$2=Analysis!A14, Analysis!E14, "")))</f>
        <v>166.95</v>
      </c>
      <c r="AE4" s="25">
        <f>IF($AB$2=Analysis!A12, Analysis!D12, IF($AB$2=Analysis!A13, Analysis!D13, IF($AB$2=Analysis!A14, Analysis!D14, "")))</f>
        <v>37.525446428571428</v>
      </c>
      <c r="AF4" s="25">
        <f>IF($AB$2=Analysis!A12, Analysis!C12, IF($AB$2=Analysis!A13, Analysis!C13, IF($AB$2=Analysis!A14, Analysis!C14, "")))</f>
        <v>27.062946428571429</v>
      </c>
    </row>
    <row r="5" spans="1:32" x14ac:dyDescent="0.3">
      <c r="A5">
        <v>9</v>
      </c>
      <c r="B5" s="10">
        <v>57</v>
      </c>
      <c r="C5" s="10">
        <v>0</v>
      </c>
      <c r="D5" s="10">
        <v>27</v>
      </c>
      <c r="E5" s="10">
        <v>0</v>
      </c>
      <c r="F5" s="10">
        <v>0</v>
      </c>
      <c r="G5" s="10">
        <v>36</v>
      </c>
      <c r="H5" s="24">
        <f>2021-'Customer Profile'!B4</f>
        <v>46</v>
      </c>
      <c r="I5" s="10">
        <f>IF(Analysis!$B$60="Wine",B5,IF(Analysis!$B$60="Fruit",C5,IF(Analysis!$B$60="Meat",D5,IF(Analysis!$B$60="Fish",E5,IF(Analysis!$B$60="Sweet",F5,"")))))</f>
        <v>0</v>
      </c>
      <c r="J5" s="10">
        <v>46098</v>
      </c>
      <c r="K5" s="10" t="str">
        <f>IF(MasterData5[[#This Row],[Income ]]&gt;$AB$12, "Above", "Below")</f>
        <v>Below</v>
      </c>
      <c r="L5" s="10">
        <f>SUM(MasterData5[[#This Row],[MntWines]:[MntSweetProducts]])</f>
        <v>84</v>
      </c>
      <c r="M5" s="53" t="str">
        <f>IF(MasterData5[[#This Row],[Total Purchase]]&gt;=500, "Over $500", "")</f>
        <v/>
      </c>
      <c r="N5" s="10"/>
      <c r="O5" s="14" t="str">
        <f>IF(AND(MasterData5[[#This Row],[MntWines]]&gt;=AB$4, MasterData5[[#This Row],[Income ]]&lt;=$AB$12), "Yes", "")</f>
        <v/>
      </c>
      <c r="P5" s="14" t="str">
        <f>IF(AND(MasterData5[[#This Row],[MntFruits]]&gt;=AC$4, MasterData5[[#This Row],[Income ]]&lt;=$AB$12), "Yes", "")</f>
        <v/>
      </c>
      <c r="Q5" s="14" t="str">
        <f>IF(AND(MasterData5[[#This Row],[MntMeatProducts]]&gt;=AD$4, MasterData5[[#This Row],[Income ]]&lt;=$AB$12), "Yes", "")</f>
        <v/>
      </c>
      <c r="R5" s="14" t="str">
        <f>IF(AND(MasterData5[[#This Row],[MntFishProducts]]&gt;=AE$4, MasterData5[[#This Row],[Income ]]&lt;=$AB$12), "Yes", "")</f>
        <v/>
      </c>
      <c r="S5" s="14" t="str">
        <f>IF(AND(MasterData5[[#This Row],[MntSweetProducts]]&gt;=AF$4, MasterData5[[#This Row],[Income ]]&lt;=$AB$12), "Yes", "")</f>
        <v/>
      </c>
      <c r="U5" s="14" t="str">
        <f>IF(MasterData5[[#This Row],[MntWines]]&gt;=AB$4, "Yes", "")</f>
        <v/>
      </c>
      <c r="V5" s="14" t="str">
        <f>IF(MasterData5[[#This Row],[MntFruits]]&gt;=AC$4, "Yes", "")</f>
        <v/>
      </c>
      <c r="W5" s="14" t="str">
        <f>IF(MasterData5[[#This Row],[MntMeatProducts]]&gt;=AD$4, "Yes", "")</f>
        <v/>
      </c>
      <c r="X5" s="14" t="str">
        <f>IF(MasterData5[[#This Row],[MntFishProducts]]&gt;=AE$4, "Yes", "")</f>
        <v/>
      </c>
      <c r="Y5" s="14" t="str">
        <f>IF(MasterData5[[#This Row],[MntSweetProducts]]&gt;=AF$4, "Yes", "")</f>
        <v/>
      </c>
    </row>
    <row r="6" spans="1:32" x14ac:dyDescent="0.3">
      <c r="A6">
        <v>13</v>
      </c>
      <c r="B6" s="10">
        <v>19</v>
      </c>
      <c r="C6" s="10">
        <v>0</v>
      </c>
      <c r="D6" s="10">
        <v>5</v>
      </c>
      <c r="E6" s="10">
        <v>0</v>
      </c>
      <c r="F6" s="10">
        <v>0</v>
      </c>
      <c r="G6" s="10">
        <v>8</v>
      </c>
      <c r="H6" s="24">
        <f>2021-'Customer Profile'!B5</f>
        <v>74</v>
      </c>
      <c r="I6" s="10">
        <f>IF(Analysis!$B$60="Wine",B6,IF(Analysis!$B$60="Fruit",C6,IF(Analysis!$B$60="Meat",D6,IF(Analysis!$B$60="Fish",E6,IF(Analysis!$B$60="Sweet",F6,"")))))</f>
        <v>0</v>
      </c>
      <c r="J6" s="10">
        <v>25358</v>
      </c>
      <c r="K6" s="10" t="str">
        <f>IF(MasterData5[[#This Row],[Income ]]&gt;$AB$12, "Above", "Below")</f>
        <v>Below</v>
      </c>
      <c r="L6" s="10">
        <f>SUM(MasterData5[[#This Row],[MntWines]:[MntSweetProducts]])</f>
        <v>24</v>
      </c>
      <c r="M6" s="53" t="str">
        <f>IF(MasterData5[[#This Row],[Total Purchase]]&gt;=500, "Over $500", "")</f>
        <v/>
      </c>
      <c r="N6" s="10"/>
      <c r="O6" s="14" t="str">
        <f>IF(AND(MasterData5[[#This Row],[MntWines]]&gt;=AB$4, MasterData5[[#This Row],[Income ]]&lt;=$AB$12), "Yes", "")</f>
        <v/>
      </c>
      <c r="P6" s="14" t="str">
        <f>IF(AND(MasterData5[[#This Row],[MntFruits]]&gt;=AC$4, MasterData5[[#This Row],[Income ]]&lt;=$AB$12), "Yes", "")</f>
        <v/>
      </c>
      <c r="Q6" s="14" t="str">
        <f>IF(AND(MasterData5[[#This Row],[MntMeatProducts]]&gt;=AD$4, MasterData5[[#This Row],[Income ]]&lt;=$AB$12), "Yes", "")</f>
        <v/>
      </c>
      <c r="R6" s="14" t="str">
        <f>IF(AND(MasterData5[[#This Row],[MntFishProducts]]&gt;=AE$4, MasterData5[[#This Row],[Income ]]&lt;=$AB$12), "Yes", "")</f>
        <v/>
      </c>
      <c r="S6" s="14" t="str">
        <f>IF(AND(MasterData5[[#This Row],[MntSweetProducts]]&gt;=AF$4, MasterData5[[#This Row],[Income ]]&lt;=$AB$12), "Yes", "")</f>
        <v/>
      </c>
      <c r="U6" s="14" t="str">
        <f>IF(MasterData5[[#This Row],[MntWines]]&gt;=AB$4, "Yes", "")</f>
        <v/>
      </c>
      <c r="V6" s="14" t="str">
        <f>IF(MasterData5[[#This Row],[MntFruits]]&gt;=AC$4, "Yes", "")</f>
        <v/>
      </c>
      <c r="W6" s="14" t="str">
        <f>IF(MasterData5[[#This Row],[MntMeatProducts]]&gt;=AD$4, "Yes", "")</f>
        <v/>
      </c>
      <c r="X6" s="14" t="str">
        <f>IF(MasterData5[[#This Row],[MntFishProducts]]&gt;=AE$4, "Yes", "")</f>
        <v/>
      </c>
      <c r="Y6" s="14" t="str">
        <f>IF(MasterData5[[#This Row],[MntSweetProducts]]&gt;=AF$4, "Yes", "")</f>
        <v/>
      </c>
    </row>
    <row r="7" spans="1:32" x14ac:dyDescent="0.3">
      <c r="A7">
        <v>17</v>
      </c>
      <c r="B7" s="10">
        <v>637</v>
      </c>
      <c r="C7" s="10">
        <v>47</v>
      </c>
      <c r="D7" s="10">
        <v>237</v>
      </c>
      <c r="E7" s="10">
        <v>12</v>
      </c>
      <c r="F7" s="10">
        <v>19</v>
      </c>
      <c r="G7" s="10">
        <v>76</v>
      </c>
      <c r="H7" s="24">
        <f>2021-'Customer Profile'!B6</f>
        <v>50</v>
      </c>
      <c r="I7" s="10">
        <f>IF(Analysis!$B$60="Wine",B7,IF(Analysis!$B$60="Fruit",C7,IF(Analysis!$B$60="Meat",D7,IF(Analysis!$B$60="Fish",E7,IF(Analysis!$B$60="Sweet",F7,"")))))</f>
        <v>12</v>
      </c>
      <c r="J7" s="10">
        <v>60491</v>
      </c>
      <c r="K7" s="10" t="str">
        <f>IF(MasterData5[[#This Row],[Income ]]&gt;$AB$12, "Above", "Below")</f>
        <v>Above</v>
      </c>
      <c r="L7" s="10">
        <f>SUM(MasterData5[[#This Row],[MntWines]:[MntSweetProducts]])</f>
        <v>952</v>
      </c>
      <c r="M7" s="53" t="str">
        <f>IF(MasterData5[[#This Row],[Total Purchase]]&gt;=500, "Over $500", "")</f>
        <v>Over $500</v>
      </c>
      <c r="N7" s="10"/>
      <c r="O7" s="14" t="str">
        <f>IF(AND(MasterData5[[#This Row],[MntWines]]&gt;=AB$4, MasterData5[[#This Row],[Income ]]&lt;=$AB$12), "Yes", "")</f>
        <v/>
      </c>
      <c r="P7" s="14" t="str">
        <f>IF(AND(MasterData5[[#This Row],[MntFruits]]&gt;=AC$4, MasterData5[[#This Row],[Income ]]&lt;=$AB$12), "Yes", "")</f>
        <v/>
      </c>
      <c r="Q7" s="14" t="str">
        <f>IF(AND(MasterData5[[#This Row],[MntMeatProducts]]&gt;=AD$4, MasterData5[[#This Row],[Income ]]&lt;=$AB$12), "Yes", "")</f>
        <v/>
      </c>
      <c r="R7" s="14" t="str">
        <f>IF(AND(MasterData5[[#This Row],[MntFishProducts]]&gt;=AE$4, MasterData5[[#This Row],[Income ]]&lt;=$AB$12), "Yes", "")</f>
        <v/>
      </c>
      <c r="S7" s="14" t="str">
        <f>IF(AND(MasterData5[[#This Row],[MntSweetProducts]]&gt;=AF$4, MasterData5[[#This Row],[Income ]]&lt;=$AB$12), "Yes", "")</f>
        <v/>
      </c>
      <c r="U7" s="14" t="str">
        <f>IF(MasterData5[[#This Row],[MntWines]]&gt;=AB$4, "Yes", "")</f>
        <v>Yes</v>
      </c>
      <c r="V7" s="14" t="str">
        <f>IF(MasterData5[[#This Row],[MntFruits]]&gt;=AC$4, "Yes", "")</f>
        <v>Yes</v>
      </c>
      <c r="W7" s="14" t="str">
        <f>IF(MasterData5[[#This Row],[MntMeatProducts]]&gt;=AD$4, "Yes", "")</f>
        <v>Yes</v>
      </c>
      <c r="X7" s="14" t="str">
        <f>IF(MasterData5[[#This Row],[MntFishProducts]]&gt;=AE$4, "Yes", "")</f>
        <v/>
      </c>
      <c r="Y7" s="14" t="str">
        <f>IF(MasterData5[[#This Row],[MntSweetProducts]]&gt;=AF$4, "Yes", "")</f>
        <v/>
      </c>
    </row>
    <row r="8" spans="1:32" x14ac:dyDescent="0.3">
      <c r="A8">
        <v>20</v>
      </c>
      <c r="B8" s="10">
        <v>43</v>
      </c>
      <c r="C8" s="10">
        <v>12</v>
      </c>
      <c r="D8" s="10">
        <v>23</v>
      </c>
      <c r="E8" s="10">
        <v>29</v>
      </c>
      <c r="F8" s="10">
        <v>15</v>
      </c>
      <c r="G8" s="10">
        <v>61</v>
      </c>
      <c r="H8" s="24">
        <f>2021-'Customer Profile'!B7</f>
        <v>56</v>
      </c>
      <c r="I8" s="10">
        <f>IF(Analysis!$B$60="Wine",B8,IF(Analysis!$B$60="Fruit",C8,IF(Analysis!$B$60="Meat",D8,IF(Analysis!$B$60="Fish",E8,IF(Analysis!$B$60="Sweet",F8,"")))))</f>
        <v>29</v>
      </c>
      <c r="J8" s="10">
        <v>46891</v>
      </c>
      <c r="K8" s="10" t="str">
        <f>IF(MasterData5[[#This Row],[Income ]]&gt;$AB$12, "Above", "Below")</f>
        <v>Below</v>
      </c>
      <c r="L8" s="10">
        <f>SUM(MasterData5[[#This Row],[MntWines]:[MntSweetProducts]])</f>
        <v>122</v>
      </c>
      <c r="M8" s="53" t="str">
        <f>IF(MasterData5[[#This Row],[Total Purchase]]&gt;=500, "Over $500", "")</f>
        <v/>
      </c>
      <c r="N8" s="10"/>
      <c r="O8" s="14" t="str">
        <f>IF(AND(MasterData5[[#This Row],[MntWines]]&gt;=AB$4, MasterData5[[#This Row],[Income ]]&lt;=$AB$12), "Yes", "")</f>
        <v/>
      </c>
      <c r="P8" s="14" t="str">
        <f>IF(AND(MasterData5[[#This Row],[MntFruits]]&gt;=AC$4, MasterData5[[#This Row],[Income ]]&lt;=$AB$12), "Yes", "")</f>
        <v/>
      </c>
      <c r="Q8" s="14" t="str">
        <f>IF(AND(MasterData5[[#This Row],[MntMeatProducts]]&gt;=AD$4, MasterData5[[#This Row],[Income ]]&lt;=$AB$12), "Yes", "")</f>
        <v/>
      </c>
      <c r="R8" s="14" t="str">
        <f>IF(AND(MasterData5[[#This Row],[MntFishProducts]]&gt;=AE$4, MasterData5[[#This Row],[Income ]]&lt;=$AB$12), "Yes", "")</f>
        <v/>
      </c>
      <c r="S8" s="14" t="str">
        <f>IF(AND(MasterData5[[#This Row],[MntSweetProducts]]&gt;=AF$4, MasterData5[[#This Row],[Income ]]&lt;=$AB$12), "Yes", "")</f>
        <v/>
      </c>
      <c r="U8" s="14" t="str">
        <f>IF(MasterData5[[#This Row],[MntWines]]&gt;=AB$4, "Yes", "")</f>
        <v/>
      </c>
      <c r="V8" s="14" t="str">
        <f>IF(MasterData5[[#This Row],[MntFruits]]&gt;=AC$4, "Yes", "")</f>
        <v/>
      </c>
      <c r="W8" s="14" t="str">
        <f>IF(MasterData5[[#This Row],[MntMeatProducts]]&gt;=AD$4, "Yes", "")</f>
        <v/>
      </c>
      <c r="X8" s="14" t="str">
        <f>IF(MasterData5[[#This Row],[MntFishProducts]]&gt;=AE$4, "Yes", "")</f>
        <v/>
      </c>
      <c r="Y8" s="14" t="str">
        <f>IF(MasterData5[[#This Row],[MntSweetProducts]]&gt;=AF$4, "Yes", "")</f>
        <v/>
      </c>
      <c r="AA8" t="str">
        <f t="shared" ref="AA8:AA13" si="0">IF(AA7="MntWines", B8, "")</f>
        <v/>
      </c>
      <c r="AB8" t="s">
        <v>76</v>
      </c>
      <c r="AC8" t="s">
        <v>77</v>
      </c>
      <c r="AD8" t="s">
        <v>65</v>
      </c>
      <c r="AE8" t="s">
        <v>66</v>
      </c>
      <c r="AF8" t="s">
        <v>67</v>
      </c>
    </row>
    <row r="9" spans="1:32" x14ac:dyDescent="0.3">
      <c r="A9">
        <v>22</v>
      </c>
      <c r="B9" s="10">
        <v>185</v>
      </c>
      <c r="C9" s="10">
        <v>2</v>
      </c>
      <c r="D9" s="10">
        <v>88</v>
      </c>
      <c r="E9" s="10">
        <v>15</v>
      </c>
      <c r="F9" s="10">
        <v>5</v>
      </c>
      <c r="G9" s="10">
        <v>14</v>
      </c>
      <c r="H9" s="24">
        <f>2021-'Customer Profile'!B8</f>
        <v>45</v>
      </c>
      <c r="I9" s="10">
        <f>IF(Analysis!$B$60="Wine",B9,IF(Analysis!$B$60="Fruit",C9,IF(Analysis!$B$60="Meat",D9,IF(Analysis!$B$60="Fish",E9,IF(Analysis!$B$60="Sweet",F9,"")))))</f>
        <v>15</v>
      </c>
      <c r="J9" s="10">
        <v>46310</v>
      </c>
      <c r="K9" s="10" t="str">
        <f>IF(MasterData5[[#This Row],[Income ]]&gt;$AB$12, "Above", "Below")</f>
        <v>Below</v>
      </c>
      <c r="L9" s="10">
        <f>SUM(MasterData5[[#This Row],[MntWines]:[MntSweetProducts]])</f>
        <v>295</v>
      </c>
      <c r="M9" s="53" t="str">
        <f>IF(MasterData5[[#This Row],[Total Purchase]]&gt;=500, "Over $500", "")</f>
        <v/>
      </c>
      <c r="N9" s="10"/>
      <c r="O9" s="14" t="str">
        <f>IF(AND(MasterData5[[#This Row],[MntWines]]&gt;=AB$4, MasterData5[[#This Row],[Income ]]&lt;=$AB$12), "Yes", "")</f>
        <v/>
      </c>
      <c r="P9" s="14" t="str">
        <f>IF(AND(MasterData5[[#This Row],[MntFruits]]&gt;=AC$4, MasterData5[[#This Row],[Income ]]&lt;=$AB$12), "Yes", "")</f>
        <v/>
      </c>
      <c r="Q9" s="14" t="str">
        <f>IF(AND(MasterData5[[#This Row],[MntMeatProducts]]&gt;=AD$4, MasterData5[[#This Row],[Income ]]&lt;=$AB$12), "Yes", "")</f>
        <v/>
      </c>
      <c r="R9" s="14" t="str">
        <f>IF(AND(MasterData5[[#This Row],[MntFishProducts]]&gt;=AE$4, MasterData5[[#This Row],[Income ]]&lt;=$AB$12), "Yes", "")</f>
        <v/>
      </c>
      <c r="S9" s="14" t="str">
        <f>IF(AND(MasterData5[[#This Row],[MntSweetProducts]]&gt;=AF$4, MasterData5[[#This Row],[Income ]]&lt;=$AB$12), "Yes", "")</f>
        <v/>
      </c>
      <c r="U9" s="14" t="str">
        <f>IF(MasterData5[[#This Row],[MntWines]]&gt;=AB$4, "Yes", "")</f>
        <v/>
      </c>
      <c r="V9" s="14" t="str">
        <f>IF(MasterData5[[#This Row],[MntFruits]]&gt;=AC$4, "Yes", "")</f>
        <v/>
      </c>
      <c r="W9" s="14" t="str">
        <f>IF(MasterData5[[#This Row],[MntMeatProducts]]&gt;=AD$4, "Yes", "")</f>
        <v/>
      </c>
      <c r="X9" s="14" t="str">
        <f>IF(MasterData5[[#This Row],[MntFishProducts]]&gt;=AE$4, "Yes", "")</f>
        <v/>
      </c>
      <c r="Y9" s="14" t="str">
        <f>IF(MasterData5[[#This Row],[MntSweetProducts]]&gt;=AF$4, "Yes", "")</f>
        <v/>
      </c>
      <c r="AA9" t="str">
        <f t="shared" si="0"/>
        <v/>
      </c>
    </row>
    <row r="10" spans="1:32" x14ac:dyDescent="0.3">
      <c r="A10">
        <v>24</v>
      </c>
      <c r="B10" s="10">
        <v>18</v>
      </c>
      <c r="C10" s="10">
        <v>2</v>
      </c>
      <c r="D10" s="10">
        <v>19</v>
      </c>
      <c r="E10" s="10">
        <v>0</v>
      </c>
      <c r="F10" s="10">
        <v>2</v>
      </c>
      <c r="G10" s="10">
        <v>6</v>
      </c>
      <c r="H10" s="24">
        <f>2021-'Customer Profile'!B9</f>
        <v>61</v>
      </c>
      <c r="I10" s="10">
        <f>IF(Analysis!$B$60="Wine",B10,IF(Analysis!$B$60="Fruit",C10,IF(Analysis!$B$60="Meat",D10,IF(Analysis!$B$60="Fish",E10,IF(Analysis!$B$60="Sweet",F10,"")))))</f>
        <v>0</v>
      </c>
      <c r="J10" s="10">
        <v>17144</v>
      </c>
      <c r="K10" s="10" t="str">
        <f>IF(MasterData5[[#This Row],[Income ]]&gt;$AB$12, "Above", "Below")</f>
        <v>Below</v>
      </c>
      <c r="L10" s="10">
        <f>SUM(MasterData5[[#This Row],[MntWines]:[MntSweetProducts]])</f>
        <v>41</v>
      </c>
      <c r="M10" s="53" t="str">
        <f>IF(MasterData5[[#This Row],[Total Purchase]]&gt;=500, "Over $500", "")</f>
        <v/>
      </c>
      <c r="N10" s="10"/>
      <c r="O10" s="14" t="str">
        <f>IF(AND(MasterData5[[#This Row],[MntWines]]&gt;=AB$4, MasterData5[[#This Row],[Income ]]&lt;=$AB$12), "Yes", "")</f>
        <v/>
      </c>
      <c r="P10" s="14" t="str">
        <f>IF(AND(MasterData5[[#This Row],[MntFruits]]&gt;=AC$4, MasterData5[[#This Row],[Income ]]&lt;=$AB$12), "Yes", "")</f>
        <v/>
      </c>
      <c r="Q10" s="14" t="str">
        <f>IF(AND(MasterData5[[#This Row],[MntMeatProducts]]&gt;=AD$4, MasterData5[[#This Row],[Income ]]&lt;=$AB$12), "Yes", "")</f>
        <v/>
      </c>
      <c r="R10" s="14" t="str">
        <f>IF(AND(MasterData5[[#This Row],[MntFishProducts]]&gt;=AE$4, MasterData5[[#This Row],[Income ]]&lt;=$AB$12), "Yes", "")</f>
        <v/>
      </c>
      <c r="S10" s="14" t="str">
        <f>IF(AND(MasterData5[[#This Row],[MntSweetProducts]]&gt;=AF$4, MasterData5[[#This Row],[Income ]]&lt;=$AB$12), "Yes", "")</f>
        <v/>
      </c>
      <c r="U10" s="14" t="str">
        <f>IF(MasterData5[[#This Row],[MntWines]]&gt;=AB$4, "Yes", "")</f>
        <v/>
      </c>
      <c r="V10" s="14" t="str">
        <f>IF(MasterData5[[#This Row],[MntFruits]]&gt;=AC$4, "Yes", "")</f>
        <v/>
      </c>
      <c r="W10" s="14" t="str">
        <f>IF(MasterData5[[#This Row],[MntMeatProducts]]&gt;=AD$4, "Yes", "")</f>
        <v/>
      </c>
      <c r="X10" s="14" t="str">
        <f>IF(MasterData5[[#This Row],[MntFishProducts]]&gt;=AE$4, "Yes", "")</f>
        <v/>
      </c>
      <c r="Y10" s="14" t="str">
        <f>IF(MasterData5[[#This Row],[MntSweetProducts]]&gt;=AF$4, "Yes", "")</f>
        <v/>
      </c>
      <c r="AA10" t="str">
        <f t="shared" si="0"/>
        <v/>
      </c>
    </row>
    <row r="11" spans="1:32" x14ac:dyDescent="0.3">
      <c r="A11">
        <v>25</v>
      </c>
      <c r="B11" s="10">
        <v>460</v>
      </c>
      <c r="C11" s="10">
        <v>35</v>
      </c>
      <c r="D11" s="10">
        <v>422</v>
      </c>
      <c r="E11" s="10">
        <v>33</v>
      </c>
      <c r="F11" s="10">
        <v>12</v>
      </c>
      <c r="G11" s="10">
        <v>153</v>
      </c>
      <c r="H11" s="24">
        <f>2021-'Customer Profile'!B10</f>
        <v>63</v>
      </c>
      <c r="I11" s="10">
        <f>IF(Analysis!$B$60="Wine",B11,IF(Analysis!$B$60="Fruit",C11,IF(Analysis!$B$60="Meat",D11,IF(Analysis!$B$60="Fish",E11,IF(Analysis!$B$60="Sweet",F11,"")))))</f>
        <v>33</v>
      </c>
      <c r="J11" s="10">
        <v>65148</v>
      </c>
      <c r="K11" s="10" t="str">
        <f>IF(MasterData5[[#This Row],[Income ]]&gt;$AB$12, "Above", "Below")</f>
        <v>Above</v>
      </c>
      <c r="L11" s="10">
        <f>SUM(MasterData5[[#This Row],[MntWines]:[MntSweetProducts]])</f>
        <v>962</v>
      </c>
      <c r="M11" s="53" t="str">
        <f>IF(MasterData5[[#This Row],[Total Purchase]]&gt;=500, "Over $500", "")</f>
        <v>Over $500</v>
      </c>
      <c r="N11" s="10"/>
      <c r="O11" s="14" t="str">
        <f>IF(AND(MasterData5[[#This Row],[MntWines]]&gt;=AB$4, MasterData5[[#This Row],[Income ]]&lt;=$AB$12), "Yes", "")</f>
        <v/>
      </c>
      <c r="P11" s="14" t="str">
        <f>IF(AND(MasterData5[[#This Row],[MntFruits]]&gt;=AC$4, MasterData5[[#This Row],[Income ]]&lt;=$AB$12), "Yes", "")</f>
        <v/>
      </c>
      <c r="Q11" s="14" t="str">
        <f>IF(AND(MasterData5[[#This Row],[MntMeatProducts]]&gt;=AD$4, MasterData5[[#This Row],[Income ]]&lt;=$AB$12), "Yes", "")</f>
        <v/>
      </c>
      <c r="R11" s="14" t="str">
        <f>IF(AND(MasterData5[[#This Row],[MntFishProducts]]&gt;=AE$4, MasterData5[[#This Row],[Income ]]&lt;=$AB$12), "Yes", "")</f>
        <v/>
      </c>
      <c r="S11" s="14" t="str">
        <f>IF(AND(MasterData5[[#This Row],[MntSweetProducts]]&gt;=AF$4, MasterData5[[#This Row],[Income ]]&lt;=$AB$12), "Yes", "")</f>
        <v/>
      </c>
      <c r="U11" s="14" t="str">
        <f>IF(MasterData5[[#This Row],[MntWines]]&gt;=AB$4, "Yes", "")</f>
        <v>Yes</v>
      </c>
      <c r="V11" s="14" t="str">
        <f>IF(MasterData5[[#This Row],[MntFruits]]&gt;=AC$4, "Yes", "")</f>
        <v>Yes</v>
      </c>
      <c r="W11" s="14" t="str">
        <f>IF(MasterData5[[#This Row],[MntMeatProducts]]&gt;=AD$4, "Yes", "")</f>
        <v>Yes</v>
      </c>
      <c r="X11" s="14" t="str">
        <f>IF(MasterData5[[#This Row],[MntFishProducts]]&gt;=AE$4, "Yes", "")</f>
        <v/>
      </c>
      <c r="Y11" s="14" t="str">
        <f>IF(MasterData5[[#This Row],[MntSweetProducts]]&gt;=AF$4, "Yes", "")</f>
        <v/>
      </c>
      <c r="AA11" t="str">
        <f t="shared" si="0"/>
        <v/>
      </c>
      <c r="AB11" s="56" t="s">
        <v>98</v>
      </c>
      <c r="AC11" s="26"/>
    </row>
    <row r="12" spans="1:32" x14ac:dyDescent="0.3">
      <c r="A12">
        <v>35</v>
      </c>
      <c r="B12" s="10">
        <v>32</v>
      </c>
      <c r="C12" s="10">
        <v>1</v>
      </c>
      <c r="D12" s="10">
        <v>64</v>
      </c>
      <c r="E12" s="10">
        <v>16</v>
      </c>
      <c r="F12" s="10">
        <v>12</v>
      </c>
      <c r="G12" s="10">
        <v>85</v>
      </c>
      <c r="H12" s="24">
        <f>2021-'Customer Profile'!B11</f>
        <v>34</v>
      </c>
      <c r="I12" s="10">
        <f>IF(Analysis!$B$60="Wine",B12,IF(Analysis!$B$60="Fruit",C12,IF(Analysis!$B$60="Meat",D12,IF(Analysis!$B$60="Fish",E12,IF(Analysis!$B$60="Sweet",F12,"")))))</f>
        <v>16</v>
      </c>
      <c r="J12" s="10">
        <v>25545</v>
      </c>
      <c r="K12" s="10" t="str">
        <f>IF(MasterData5[[#This Row],[Income ]]&gt;$AB$12, "Above", "Below")</f>
        <v>Below</v>
      </c>
      <c r="L12" s="10">
        <f>SUM(MasterData5[[#This Row],[MntWines]:[MntSweetProducts]])</f>
        <v>125</v>
      </c>
      <c r="M12" s="53" t="str">
        <f>IF(MasterData5[[#This Row],[Total Purchase]]&gt;=500, "Over $500", "")</f>
        <v/>
      </c>
      <c r="N12" s="10"/>
      <c r="O12" s="14" t="str">
        <f>IF(AND(MasterData5[[#This Row],[MntWines]]&gt;=AB$4, MasterData5[[#This Row],[Income ]]&lt;=$AB$12), "Yes", "")</f>
        <v/>
      </c>
      <c r="P12" s="14" t="str">
        <f>IF(AND(MasterData5[[#This Row],[MntFruits]]&gt;=AC$4, MasterData5[[#This Row],[Income ]]&lt;=$AB$12), "Yes", "")</f>
        <v/>
      </c>
      <c r="Q12" s="14" t="str">
        <f>IF(AND(MasterData5[[#This Row],[MntMeatProducts]]&gt;=AD$4, MasterData5[[#This Row],[Income ]]&lt;=$AB$12), "Yes", "")</f>
        <v/>
      </c>
      <c r="R12" s="14" t="str">
        <f>IF(AND(MasterData5[[#This Row],[MntFishProducts]]&gt;=AE$4, MasterData5[[#This Row],[Income ]]&lt;=$AB$12), "Yes", "")</f>
        <v/>
      </c>
      <c r="S12" s="14" t="str">
        <f>IF(AND(MasterData5[[#This Row],[MntSweetProducts]]&gt;=AF$4, MasterData5[[#This Row],[Income ]]&lt;=$AB$12), "Yes", "")</f>
        <v/>
      </c>
      <c r="U12" s="14" t="str">
        <f>IF(MasterData5[[#This Row],[MntWines]]&gt;=AB$4, "Yes", "")</f>
        <v/>
      </c>
      <c r="V12" s="14" t="str">
        <f>IF(MasterData5[[#This Row],[MntFruits]]&gt;=AC$4, "Yes", "")</f>
        <v/>
      </c>
      <c r="W12" s="14" t="str">
        <f>IF(MasterData5[[#This Row],[MntMeatProducts]]&gt;=AD$4, "Yes", "")</f>
        <v/>
      </c>
      <c r="X12" s="14" t="str">
        <f>IF(MasterData5[[#This Row],[MntFishProducts]]&gt;=AE$4, "Yes", "")</f>
        <v/>
      </c>
      <c r="Y12" s="14" t="str">
        <f>IF(MasterData5[[#This Row],[MntSweetProducts]]&gt;=AF$4, "Yes", "")</f>
        <v/>
      </c>
      <c r="AA12" t="str">
        <f t="shared" si="0"/>
        <v/>
      </c>
      <c r="AB12" s="28">
        <f>AVERAGE(MasterData5[[Income ]])</f>
        <v>51969.861399548536</v>
      </c>
      <c r="AC12" s="27"/>
    </row>
    <row r="13" spans="1:32" x14ac:dyDescent="0.3">
      <c r="A13">
        <v>48</v>
      </c>
      <c r="B13" s="10">
        <v>136</v>
      </c>
      <c r="C13" s="10">
        <v>1</v>
      </c>
      <c r="D13" s="10">
        <v>12</v>
      </c>
      <c r="E13" s="10">
        <v>0</v>
      </c>
      <c r="F13" s="10">
        <v>3</v>
      </c>
      <c r="G13" s="10">
        <v>32</v>
      </c>
      <c r="H13" s="24">
        <f>2021-'Customer Profile'!B12</f>
        <v>57</v>
      </c>
      <c r="I13" s="10">
        <f>IF(Analysis!$B$60="Wine",B13,IF(Analysis!$B$60="Fruit",C13,IF(Analysis!$B$60="Meat",D13,IF(Analysis!$B$60="Fish",E13,IF(Analysis!$B$60="Sweet",F13,"")))))</f>
        <v>0</v>
      </c>
      <c r="J13" s="10">
        <v>55761</v>
      </c>
      <c r="K13" s="10" t="str">
        <f>IF(MasterData5[[#This Row],[Income ]]&gt;$AB$12, "Above", "Below")</f>
        <v>Above</v>
      </c>
      <c r="L13" s="10">
        <f>SUM(MasterData5[[#This Row],[MntWines]:[MntSweetProducts]])</f>
        <v>152</v>
      </c>
      <c r="M13" s="53" t="str">
        <f>IF(MasterData5[[#This Row],[Total Purchase]]&gt;=500, "Over $500", "")</f>
        <v/>
      </c>
      <c r="N13" s="10"/>
      <c r="O13" s="14" t="str">
        <f>IF(AND(MasterData5[[#This Row],[MntWines]]&gt;=AB$4, MasterData5[[#This Row],[Income ]]&lt;=$AB$12), "Yes", "")</f>
        <v/>
      </c>
      <c r="P13" s="14" t="str">
        <f>IF(AND(MasterData5[[#This Row],[MntFruits]]&gt;=AC$4, MasterData5[[#This Row],[Income ]]&lt;=$AB$12), "Yes", "")</f>
        <v/>
      </c>
      <c r="Q13" s="14" t="str">
        <f>IF(AND(MasterData5[[#This Row],[MntMeatProducts]]&gt;=AD$4, MasterData5[[#This Row],[Income ]]&lt;=$AB$12), "Yes", "")</f>
        <v/>
      </c>
      <c r="R13" s="14" t="str">
        <f>IF(AND(MasterData5[[#This Row],[MntFishProducts]]&gt;=AE$4, MasterData5[[#This Row],[Income ]]&lt;=$AB$12), "Yes", "")</f>
        <v/>
      </c>
      <c r="S13" s="14" t="str">
        <f>IF(AND(MasterData5[[#This Row],[MntSweetProducts]]&gt;=AF$4, MasterData5[[#This Row],[Income ]]&lt;=$AB$12), "Yes", "")</f>
        <v/>
      </c>
      <c r="U13" s="14" t="str">
        <f>IF(MasterData5[[#This Row],[MntWines]]&gt;=AB$4, "Yes", "")</f>
        <v/>
      </c>
      <c r="V13" s="14" t="str">
        <f>IF(MasterData5[[#This Row],[MntFruits]]&gt;=AC$4, "Yes", "")</f>
        <v/>
      </c>
      <c r="W13" s="14" t="str">
        <f>IF(MasterData5[[#This Row],[MntMeatProducts]]&gt;=AD$4, "Yes", "")</f>
        <v/>
      </c>
      <c r="X13" s="14" t="str">
        <f>IF(MasterData5[[#This Row],[MntFishProducts]]&gt;=AE$4, "Yes", "")</f>
        <v/>
      </c>
      <c r="Y13" s="14" t="str">
        <f>IF(MasterData5[[#This Row],[MntSweetProducts]]&gt;=AF$4, "Yes", "")</f>
        <v/>
      </c>
      <c r="AA13" t="str">
        <f t="shared" si="0"/>
        <v/>
      </c>
    </row>
    <row r="14" spans="1:32" x14ac:dyDescent="0.3">
      <c r="A14">
        <v>49</v>
      </c>
      <c r="B14" s="10">
        <v>2</v>
      </c>
      <c r="C14" s="10">
        <v>3</v>
      </c>
      <c r="D14" s="10">
        <v>6</v>
      </c>
      <c r="E14" s="10">
        <v>4</v>
      </c>
      <c r="F14" s="10">
        <v>1</v>
      </c>
      <c r="G14" s="10">
        <v>9</v>
      </c>
      <c r="H14" s="24">
        <f>2021-'Customer Profile'!B13</f>
        <v>51</v>
      </c>
      <c r="I14" s="10">
        <f>IF(Analysis!$B$60="Wine",B14,IF(Analysis!$B$60="Fruit",C14,IF(Analysis!$B$60="Meat",D14,IF(Analysis!$B$60="Fish",E14,IF(Analysis!$B$60="Sweet",F14,"")))))</f>
        <v>4</v>
      </c>
      <c r="J14" s="10">
        <v>20587</v>
      </c>
      <c r="K14" s="10" t="str">
        <f>IF(MasterData5[[#This Row],[Income ]]&gt;$AB$12, "Above", "Below")</f>
        <v>Below</v>
      </c>
      <c r="L14" s="10">
        <f>SUM(MasterData5[[#This Row],[MntWines]:[MntSweetProducts]])</f>
        <v>16</v>
      </c>
      <c r="M14" s="53" t="str">
        <f>IF(MasterData5[[#This Row],[Total Purchase]]&gt;=500, "Over $500", "")</f>
        <v/>
      </c>
      <c r="N14" s="10"/>
      <c r="O14" s="14" t="str">
        <f>IF(AND(MasterData5[[#This Row],[MntWines]]&gt;=AB$4, MasterData5[[#This Row],[Income ]]&lt;=$AB$12), "Yes", "")</f>
        <v/>
      </c>
      <c r="P14" s="14" t="str">
        <f>IF(AND(MasterData5[[#This Row],[MntFruits]]&gt;=AC$4, MasterData5[[#This Row],[Income ]]&lt;=$AB$12), "Yes", "")</f>
        <v/>
      </c>
      <c r="Q14" s="14" t="str">
        <f>IF(AND(MasterData5[[#This Row],[MntMeatProducts]]&gt;=AD$4, MasterData5[[#This Row],[Income ]]&lt;=$AB$12), "Yes", "")</f>
        <v/>
      </c>
      <c r="R14" s="14" t="str">
        <f>IF(AND(MasterData5[[#This Row],[MntFishProducts]]&gt;=AE$4, MasterData5[[#This Row],[Income ]]&lt;=$AB$12), "Yes", "")</f>
        <v/>
      </c>
      <c r="S14" s="14" t="str">
        <f>IF(AND(MasterData5[[#This Row],[MntSweetProducts]]&gt;=AF$4, MasterData5[[#This Row],[Income ]]&lt;=$AB$12), "Yes", "")</f>
        <v/>
      </c>
      <c r="U14" s="14" t="str">
        <f>IF(MasterData5[[#This Row],[MntWines]]&gt;=AB$4, "Yes", "")</f>
        <v/>
      </c>
      <c r="V14" s="14" t="str">
        <f>IF(MasterData5[[#This Row],[MntFruits]]&gt;=AC$4, "Yes", "")</f>
        <v/>
      </c>
      <c r="W14" s="14" t="str">
        <f>IF(MasterData5[[#This Row],[MntMeatProducts]]&gt;=AD$4, "Yes", "")</f>
        <v/>
      </c>
      <c r="X14" s="14" t="str">
        <f>IF(MasterData5[[#This Row],[MntFishProducts]]&gt;=AE$4, "Yes", "")</f>
        <v/>
      </c>
      <c r="Y14" s="14" t="str">
        <f>IF(MasterData5[[#This Row],[MntSweetProducts]]&gt;=AF$4, "Yes", "")</f>
        <v/>
      </c>
      <c r="Z14" s="34"/>
      <c r="AA14" s="34" t="s">
        <v>79</v>
      </c>
      <c r="AB14">
        <f>COUNTIF(MasterData5[Above AVG income?], "Above")</f>
        <v>1091</v>
      </c>
    </row>
    <row r="15" spans="1:32" x14ac:dyDescent="0.3">
      <c r="A15">
        <v>55</v>
      </c>
      <c r="B15" s="10">
        <v>509</v>
      </c>
      <c r="C15" s="10">
        <v>0</v>
      </c>
      <c r="D15" s="10">
        <v>65</v>
      </c>
      <c r="E15" s="10">
        <v>7</v>
      </c>
      <c r="F15" s="10">
        <v>11</v>
      </c>
      <c r="G15" s="10">
        <v>5</v>
      </c>
      <c r="H15" s="24">
        <f>2021-'Customer Profile'!B14</f>
        <v>58</v>
      </c>
      <c r="I15" s="10">
        <f>IF(Analysis!$B$60="Wine",B15,IF(Analysis!$B$60="Fruit",C15,IF(Analysis!$B$60="Meat",D15,IF(Analysis!$B$60="Fish",E15,IF(Analysis!$B$60="Sweet",F15,"")))))</f>
        <v>7</v>
      </c>
      <c r="J15" s="10">
        <v>56253</v>
      </c>
      <c r="K15" s="10" t="str">
        <f>IF(MasterData5[[#This Row],[Income ]]&gt;$AB$12, "Above", "Below")</f>
        <v>Above</v>
      </c>
      <c r="L15" s="10">
        <f>SUM(MasterData5[[#This Row],[MntWines]:[MntSweetProducts]])</f>
        <v>592</v>
      </c>
      <c r="M15" s="53" t="str">
        <f>IF(MasterData5[[#This Row],[Total Purchase]]&gt;=500, "Over $500", "")</f>
        <v>Over $500</v>
      </c>
      <c r="N15" s="10"/>
      <c r="O15" s="14" t="str">
        <f>IF(AND(MasterData5[[#This Row],[MntWines]]&gt;=AB$4, MasterData5[[#This Row],[Income ]]&lt;=$AB$12), "Yes", "")</f>
        <v/>
      </c>
      <c r="P15" s="14" t="str">
        <f>IF(AND(MasterData5[[#This Row],[MntFruits]]&gt;=AC$4, MasterData5[[#This Row],[Income ]]&lt;=$AB$12), "Yes", "")</f>
        <v/>
      </c>
      <c r="Q15" s="14" t="str">
        <f>IF(AND(MasterData5[[#This Row],[MntMeatProducts]]&gt;=AD$4, MasterData5[[#This Row],[Income ]]&lt;=$AB$12), "Yes", "")</f>
        <v/>
      </c>
      <c r="R15" s="14" t="str">
        <f>IF(AND(MasterData5[[#This Row],[MntFishProducts]]&gt;=AE$4, MasterData5[[#This Row],[Income ]]&lt;=$AB$12), "Yes", "")</f>
        <v/>
      </c>
      <c r="S15" s="14" t="str">
        <f>IF(AND(MasterData5[[#This Row],[MntSweetProducts]]&gt;=AF$4, MasterData5[[#This Row],[Income ]]&lt;=$AB$12), "Yes", "")</f>
        <v/>
      </c>
      <c r="U15" s="14" t="str">
        <f>IF(MasterData5[[#This Row],[MntWines]]&gt;=AB$4, "Yes", "")</f>
        <v>Yes</v>
      </c>
      <c r="V15" s="14" t="str">
        <f>IF(MasterData5[[#This Row],[MntFruits]]&gt;=AC$4, "Yes", "")</f>
        <v/>
      </c>
      <c r="W15" s="14" t="str">
        <f>IF(MasterData5[[#This Row],[MntMeatProducts]]&gt;=AD$4, "Yes", "")</f>
        <v/>
      </c>
      <c r="X15" s="14" t="str">
        <f>IF(MasterData5[[#This Row],[MntFishProducts]]&gt;=AE$4, "Yes", "")</f>
        <v/>
      </c>
      <c r="Y15" s="14" t="str">
        <f>IF(MasterData5[[#This Row],[MntSweetProducts]]&gt;=AF$4, "Yes", "")</f>
        <v/>
      </c>
      <c r="Z15" s="35"/>
      <c r="AA15" s="35" t="s">
        <v>80</v>
      </c>
      <c r="AB15">
        <f>COUNTIF(MasterData5[Above AVG income?], "Below")</f>
        <v>1124</v>
      </c>
    </row>
    <row r="16" spans="1:32" x14ac:dyDescent="0.3">
      <c r="A16">
        <v>67</v>
      </c>
      <c r="B16" s="10">
        <v>68</v>
      </c>
      <c r="C16" s="10">
        <v>0</v>
      </c>
      <c r="D16" s="10">
        <v>16</v>
      </c>
      <c r="E16" s="10">
        <v>0</v>
      </c>
      <c r="F16" s="10">
        <v>0</v>
      </c>
      <c r="G16" s="10">
        <v>8</v>
      </c>
      <c r="H16" s="24">
        <f>2021-'Customer Profile'!B15</f>
        <v>49</v>
      </c>
      <c r="I16" s="10">
        <f>IF(Analysis!$B$60="Wine",B16,IF(Analysis!$B$60="Fruit",C16,IF(Analysis!$B$60="Meat",D16,IF(Analysis!$B$60="Fish",E16,IF(Analysis!$B$60="Sweet",F16,"")))))</f>
        <v>0</v>
      </c>
      <c r="J16" s="10">
        <v>46423</v>
      </c>
      <c r="K16" s="10" t="str">
        <f>IF(MasterData5[[#This Row],[Income ]]&gt;$AB$12, "Above", "Below")</f>
        <v>Below</v>
      </c>
      <c r="L16" s="10">
        <f>SUM(MasterData5[[#This Row],[MntWines]:[MntSweetProducts]])</f>
        <v>84</v>
      </c>
      <c r="M16" s="53" t="str">
        <f>IF(MasterData5[[#This Row],[Total Purchase]]&gt;=500, "Over $500", "")</f>
        <v/>
      </c>
      <c r="N16" s="10"/>
      <c r="O16" s="14" t="str">
        <f>IF(AND(MasterData5[[#This Row],[MntWines]]&gt;=AB$4, MasterData5[[#This Row],[Income ]]&lt;=$AB$12), "Yes", "")</f>
        <v/>
      </c>
      <c r="P16" s="14" t="str">
        <f>IF(AND(MasterData5[[#This Row],[MntFruits]]&gt;=AC$4, MasterData5[[#This Row],[Income ]]&lt;=$AB$12), "Yes", "")</f>
        <v/>
      </c>
      <c r="Q16" s="14" t="str">
        <f>IF(AND(MasterData5[[#This Row],[MntMeatProducts]]&gt;=AD$4, MasterData5[[#This Row],[Income ]]&lt;=$AB$12), "Yes", "")</f>
        <v/>
      </c>
      <c r="R16" s="14" t="str">
        <f>IF(AND(MasterData5[[#This Row],[MntFishProducts]]&gt;=AE$4, MasterData5[[#This Row],[Income ]]&lt;=$AB$12), "Yes", "")</f>
        <v/>
      </c>
      <c r="S16" s="14" t="str">
        <f>IF(AND(MasterData5[[#This Row],[MntSweetProducts]]&gt;=AF$4, MasterData5[[#This Row],[Income ]]&lt;=$AB$12), "Yes", "")</f>
        <v/>
      </c>
      <c r="U16" s="14" t="str">
        <f>IF(MasterData5[[#This Row],[MntWines]]&gt;=AB$4, "Yes", "")</f>
        <v/>
      </c>
      <c r="V16" s="14" t="str">
        <f>IF(MasterData5[[#This Row],[MntFruits]]&gt;=AC$4, "Yes", "")</f>
        <v/>
      </c>
      <c r="W16" s="14" t="str">
        <f>IF(MasterData5[[#This Row],[MntMeatProducts]]&gt;=AD$4, "Yes", "")</f>
        <v/>
      </c>
      <c r="X16" s="14" t="str">
        <f>IF(MasterData5[[#This Row],[MntFishProducts]]&gt;=AE$4, "Yes", "")</f>
        <v/>
      </c>
      <c r="Y16" s="14" t="str">
        <f>IF(MasterData5[[#This Row],[MntSweetProducts]]&gt;=AF$4, "Yes", "")</f>
        <v/>
      </c>
    </row>
    <row r="17" spans="1:25" x14ac:dyDescent="0.3">
      <c r="A17">
        <v>73</v>
      </c>
      <c r="B17" s="10">
        <v>14</v>
      </c>
      <c r="C17" s="10">
        <v>0</v>
      </c>
      <c r="D17" s="10">
        <v>3</v>
      </c>
      <c r="E17" s="10">
        <v>0</v>
      </c>
      <c r="F17" s="10">
        <v>0</v>
      </c>
      <c r="G17" s="10">
        <v>1</v>
      </c>
      <c r="H17" s="24">
        <f>2021-'Customer Profile'!B16</f>
        <v>68</v>
      </c>
      <c r="I17" s="10">
        <f>IF(Analysis!$B$60="Wine",B17,IF(Analysis!$B$60="Fruit",C17,IF(Analysis!$B$60="Meat",D17,IF(Analysis!$B$60="Fish",E17,IF(Analysis!$B$60="Sweet",F17,"")))))</f>
        <v>0</v>
      </c>
      <c r="J17" s="10">
        <v>51411</v>
      </c>
      <c r="K17" s="10" t="str">
        <f>IF(MasterData5[[#This Row],[Income ]]&gt;$AB$12, "Above", "Below")</f>
        <v>Below</v>
      </c>
      <c r="L17" s="10">
        <f>SUM(MasterData5[[#This Row],[MntWines]:[MntSweetProducts]])</f>
        <v>17</v>
      </c>
      <c r="M17" s="53" t="str">
        <f>IF(MasterData5[[#This Row],[Total Purchase]]&gt;=500, "Over $500", "")</f>
        <v/>
      </c>
      <c r="N17" s="10"/>
      <c r="O17" s="14" t="str">
        <f>IF(AND(MasterData5[[#This Row],[MntWines]]&gt;=AB$4, MasterData5[[#This Row],[Income ]]&lt;=$AB$12), "Yes", "")</f>
        <v/>
      </c>
      <c r="P17" s="14" t="str">
        <f>IF(AND(MasterData5[[#This Row],[MntFruits]]&gt;=AC$4, MasterData5[[#This Row],[Income ]]&lt;=$AB$12), "Yes", "")</f>
        <v/>
      </c>
      <c r="Q17" s="14" t="str">
        <f>IF(AND(MasterData5[[#This Row],[MntMeatProducts]]&gt;=AD$4, MasterData5[[#This Row],[Income ]]&lt;=$AB$12), "Yes", "")</f>
        <v/>
      </c>
      <c r="R17" s="14" t="str">
        <f>IF(AND(MasterData5[[#This Row],[MntFishProducts]]&gt;=AE$4, MasterData5[[#This Row],[Income ]]&lt;=$AB$12), "Yes", "")</f>
        <v/>
      </c>
      <c r="S17" s="14" t="str">
        <f>IF(AND(MasterData5[[#This Row],[MntSweetProducts]]&gt;=AF$4, MasterData5[[#This Row],[Income ]]&lt;=$AB$12), "Yes", "")</f>
        <v/>
      </c>
      <c r="U17" s="14" t="str">
        <f>IF(MasterData5[[#This Row],[MntWines]]&gt;=AB$4, "Yes", "")</f>
        <v/>
      </c>
      <c r="V17" s="14" t="str">
        <f>IF(MasterData5[[#This Row],[MntFruits]]&gt;=AC$4, "Yes", "")</f>
        <v/>
      </c>
      <c r="W17" s="14" t="str">
        <f>IF(MasterData5[[#This Row],[MntMeatProducts]]&gt;=AD$4, "Yes", "")</f>
        <v/>
      </c>
      <c r="X17" s="14" t="str">
        <f>IF(MasterData5[[#This Row],[MntFishProducts]]&gt;=AE$4, "Yes", "")</f>
        <v/>
      </c>
      <c r="Y17" s="14" t="str">
        <f>IF(MasterData5[[#This Row],[MntSweetProducts]]&gt;=AF$4, "Yes", "")</f>
        <v/>
      </c>
    </row>
    <row r="18" spans="1:25" x14ac:dyDescent="0.3">
      <c r="A18">
        <v>75</v>
      </c>
      <c r="B18" s="10">
        <v>34</v>
      </c>
      <c r="C18" s="10">
        <v>11</v>
      </c>
      <c r="D18" s="10">
        <v>137</v>
      </c>
      <c r="E18" s="10">
        <v>179</v>
      </c>
      <c r="F18" s="10">
        <v>61</v>
      </c>
      <c r="G18" s="10">
        <v>45</v>
      </c>
      <c r="H18" s="24">
        <f>2021-'Customer Profile'!B17</f>
        <v>39</v>
      </c>
      <c r="I18" s="10">
        <f>IF(Analysis!$B$60="Wine",B18,IF(Analysis!$B$60="Fruit",C18,IF(Analysis!$B$60="Meat",D18,IF(Analysis!$B$60="Fish",E18,IF(Analysis!$B$60="Sweet",F18,"")))))</f>
        <v>179</v>
      </c>
      <c r="J18" s="10">
        <v>41039</v>
      </c>
      <c r="K18" s="10" t="str">
        <f>IF(MasterData5[[#This Row],[Income ]]&gt;$AB$12, "Above", "Below")</f>
        <v>Below</v>
      </c>
      <c r="L18" s="10">
        <f>SUM(MasterData5[[#This Row],[MntWines]:[MntSweetProducts]])</f>
        <v>422</v>
      </c>
      <c r="M18" s="53" t="str">
        <f>IF(MasterData5[[#This Row],[Total Purchase]]&gt;=500, "Over $500", "")</f>
        <v/>
      </c>
      <c r="N18" s="10"/>
      <c r="O18" s="14" t="str">
        <f>IF(AND(MasterData5[[#This Row],[MntWines]]&gt;=AB$4, MasterData5[[#This Row],[Income ]]&lt;=$AB$12), "Yes", "")</f>
        <v/>
      </c>
      <c r="P18" s="14" t="str">
        <f>IF(AND(MasterData5[[#This Row],[MntFruits]]&gt;=AC$4, MasterData5[[#This Row],[Income ]]&lt;=$AB$12), "Yes", "")</f>
        <v/>
      </c>
      <c r="Q18" s="14" t="str">
        <f>IF(AND(MasterData5[[#This Row],[MntMeatProducts]]&gt;=AD$4, MasterData5[[#This Row],[Income ]]&lt;=$AB$12), "Yes", "")</f>
        <v/>
      </c>
      <c r="R18" s="14" t="str">
        <f>IF(AND(MasterData5[[#This Row],[MntFishProducts]]&gt;=AE$4, MasterData5[[#This Row],[Income ]]&lt;=$AB$12), "Yes", "")</f>
        <v>Yes</v>
      </c>
      <c r="S18" s="14" t="str">
        <f>IF(AND(MasterData5[[#This Row],[MntSweetProducts]]&gt;=AF$4, MasterData5[[#This Row],[Income ]]&lt;=$AB$12), "Yes", "")</f>
        <v>Yes</v>
      </c>
      <c r="U18" s="14" t="str">
        <f>IF(MasterData5[[#This Row],[MntWines]]&gt;=AB$4, "Yes", "")</f>
        <v/>
      </c>
      <c r="V18" s="14" t="str">
        <f>IF(MasterData5[[#This Row],[MntFruits]]&gt;=AC$4, "Yes", "")</f>
        <v/>
      </c>
      <c r="W18" s="14" t="str">
        <f>IF(MasterData5[[#This Row],[MntMeatProducts]]&gt;=AD$4, "Yes", "")</f>
        <v/>
      </c>
      <c r="X18" s="14" t="str">
        <f>IF(MasterData5[[#This Row],[MntFishProducts]]&gt;=AE$4, "Yes", "")</f>
        <v>Yes</v>
      </c>
      <c r="Y18" s="14" t="str">
        <f>IF(MasterData5[[#This Row],[MntSweetProducts]]&gt;=AF$4, "Yes", "")</f>
        <v>Yes</v>
      </c>
    </row>
    <row r="19" spans="1:25" x14ac:dyDescent="0.3">
      <c r="A19">
        <v>78</v>
      </c>
      <c r="B19" s="10">
        <v>15</v>
      </c>
      <c r="C19" s="10">
        <v>0</v>
      </c>
      <c r="D19" s="10">
        <v>11</v>
      </c>
      <c r="E19" s="10">
        <v>0</v>
      </c>
      <c r="F19" s="10">
        <v>2</v>
      </c>
      <c r="G19" s="10">
        <v>9</v>
      </c>
      <c r="H19" s="24">
        <f>2021-'Customer Profile'!B18</f>
        <v>52</v>
      </c>
      <c r="I19" s="10">
        <f>IF(Analysis!$B$60="Wine",B19,IF(Analysis!$B$60="Fruit",C19,IF(Analysis!$B$60="Meat",D19,IF(Analysis!$B$60="Fish",E19,IF(Analysis!$B$60="Sweet",F19,"")))))</f>
        <v>0</v>
      </c>
      <c r="J19" s="10">
        <v>25293</v>
      </c>
      <c r="K19" s="10" t="str">
        <f>IF(MasterData5[[#This Row],[Income ]]&gt;$AB$12, "Above", "Below")</f>
        <v>Below</v>
      </c>
      <c r="L19" s="10">
        <f>SUM(MasterData5[[#This Row],[MntWines]:[MntSweetProducts]])</f>
        <v>28</v>
      </c>
      <c r="M19" s="53" t="str">
        <f>IF(MasterData5[[#This Row],[Total Purchase]]&gt;=500, "Over $500", "")</f>
        <v/>
      </c>
      <c r="N19" s="10"/>
      <c r="O19" s="14" t="str">
        <f>IF(AND(MasterData5[[#This Row],[MntWines]]&gt;=AB$4, MasterData5[[#This Row],[Income ]]&lt;=$AB$12), "Yes", "")</f>
        <v/>
      </c>
      <c r="P19" s="14" t="str">
        <f>IF(AND(MasterData5[[#This Row],[MntFruits]]&gt;=AC$4, MasterData5[[#This Row],[Income ]]&lt;=$AB$12), "Yes", "")</f>
        <v/>
      </c>
      <c r="Q19" s="14" t="str">
        <f>IF(AND(MasterData5[[#This Row],[MntMeatProducts]]&gt;=AD$4, MasterData5[[#This Row],[Income ]]&lt;=$AB$12), "Yes", "")</f>
        <v/>
      </c>
      <c r="R19" s="14" t="str">
        <f>IF(AND(MasterData5[[#This Row],[MntFishProducts]]&gt;=AE$4, MasterData5[[#This Row],[Income ]]&lt;=$AB$12), "Yes", "")</f>
        <v/>
      </c>
      <c r="S19" s="14" t="str">
        <f>IF(AND(MasterData5[[#This Row],[MntSweetProducts]]&gt;=AF$4, MasterData5[[#This Row],[Income ]]&lt;=$AB$12), "Yes", "")</f>
        <v/>
      </c>
      <c r="U19" s="14" t="str">
        <f>IF(MasterData5[[#This Row],[MntWines]]&gt;=AB$4, "Yes", "")</f>
        <v/>
      </c>
      <c r="V19" s="14" t="str">
        <f>IF(MasterData5[[#This Row],[MntFruits]]&gt;=AC$4, "Yes", "")</f>
        <v/>
      </c>
      <c r="W19" s="14" t="str">
        <f>IF(MasterData5[[#This Row],[MntMeatProducts]]&gt;=AD$4, "Yes", "")</f>
        <v/>
      </c>
      <c r="X19" s="14" t="str">
        <f>IF(MasterData5[[#This Row],[MntFishProducts]]&gt;=AE$4, "Yes", "")</f>
        <v/>
      </c>
      <c r="Y19" s="14" t="str">
        <f>IF(MasterData5[[#This Row],[MntSweetProducts]]&gt;=AF$4, "Yes", "")</f>
        <v/>
      </c>
    </row>
    <row r="20" spans="1:25" x14ac:dyDescent="0.3">
      <c r="A20">
        <v>87</v>
      </c>
      <c r="B20" s="10">
        <v>0</v>
      </c>
      <c r="C20" s="10">
        <v>7</v>
      </c>
      <c r="D20" s="10">
        <v>5</v>
      </c>
      <c r="E20" s="10">
        <v>26</v>
      </c>
      <c r="F20" s="10">
        <v>2</v>
      </c>
      <c r="G20" s="10">
        <v>17</v>
      </c>
      <c r="H20" s="24">
        <f>2021-'Customer Profile'!B19</f>
        <v>40</v>
      </c>
      <c r="I20" s="10">
        <f>IF(Analysis!$B$60="Wine",B20,IF(Analysis!$B$60="Fruit",C20,IF(Analysis!$B$60="Meat",D20,IF(Analysis!$B$60="Fish",E20,IF(Analysis!$B$60="Sweet",F20,"")))))</f>
        <v>26</v>
      </c>
      <c r="J20" s="10">
        <v>27733</v>
      </c>
      <c r="K20" s="10" t="str">
        <f>IF(MasterData5[[#This Row],[Income ]]&gt;$AB$12, "Above", "Below")</f>
        <v>Below</v>
      </c>
      <c r="L20" s="10">
        <f>SUM(MasterData5[[#This Row],[MntWines]:[MntSweetProducts]])</f>
        <v>40</v>
      </c>
      <c r="M20" s="53" t="str">
        <f>IF(MasterData5[[#This Row],[Total Purchase]]&gt;=500, "Over $500", "")</f>
        <v/>
      </c>
      <c r="N20" s="10"/>
      <c r="O20" s="14" t="str">
        <f>IF(AND(MasterData5[[#This Row],[MntWines]]&gt;=AB$4, MasterData5[[#This Row],[Income ]]&lt;=$AB$12), "Yes", "")</f>
        <v/>
      </c>
      <c r="P20" s="14" t="str">
        <f>IF(AND(MasterData5[[#This Row],[MntFruits]]&gt;=AC$4, MasterData5[[#This Row],[Income ]]&lt;=$AB$12), "Yes", "")</f>
        <v/>
      </c>
      <c r="Q20" s="14" t="str">
        <f>IF(AND(MasterData5[[#This Row],[MntMeatProducts]]&gt;=AD$4, MasterData5[[#This Row],[Income ]]&lt;=$AB$12), "Yes", "")</f>
        <v/>
      </c>
      <c r="R20" s="14" t="str">
        <f>IF(AND(MasterData5[[#This Row],[MntFishProducts]]&gt;=AE$4, MasterData5[[#This Row],[Income ]]&lt;=$AB$12), "Yes", "")</f>
        <v/>
      </c>
      <c r="S20" s="14" t="str">
        <f>IF(AND(MasterData5[[#This Row],[MntSweetProducts]]&gt;=AF$4, MasterData5[[#This Row],[Income ]]&lt;=$AB$12), "Yes", "")</f>
        <v/>
      </c>
      <c r="U20" s="14" t="str">
        <f>IF(MasterData5[[#This Row],[MntWines]]&gt;=AB$4, "Yes", "")</f>
        <v/>
      </c>
      <c r="V20" s="14" t="str">
        <f>IF(MasterData5[[#This Row],[MntFruits]]&gt;=AC$4, "Yes", "")</f>
        <v/>
      </c>
      <c r="W20" s="14" t="str">
        <f>IF(MasterData5[[#This Row],[MntMeatProducts]]&gt;=AD$4, "Yes", "")</f>
        <v/>
      </c>
      <c r="X20" s="14" t="str">
        <f>IF(MasterData5[[#This Row],[MntFishProducts]]&gt;=AE$4, "Yes", "")</f>
        <v/>
      </c>
      <c r="Y20" s="14" t="str">
        <f>IF(MasterData5[[#This Row],[MntSweetProducts]]&gt;=AF$4, "Yes", "")</f>
        <v/>
      </c>
    </row>
    <row r="21" spans="1:25" x14ac:dyDescent="0.3">
      <c r="A21">
        <v>89</v>
      </c>
      <c r="B21" s="10">
        <v>5</v>
      </c>
      <c r="C21" s="10">
        <v>9</v>
      </c>
      <c r="D21" s="10">
        <v>20</v>
      </c>
      <c r="E21" s="10">
        <v>6</v>
      </c>
      <c r="F21" s="10">
        <v>8</v>
      </c>
      <c r="G21" s="10">
        <v>21</v>
      </c>
      <c r="H21" s="24">
        <f>2021-'Customer Profile'!B20</f>
        <v>46</v>
      </c>
      <c r="I21" s="10">
        <f>IF(Analysis!$B$60="Wine",B21,IF(Analysis!$B$60="Fruit",C21,IF(Analysis!$B$60="Meat",D21,IF(Analysis!$B$60="Fish",E21,IF(Analysis!$B$60="Sweet",F21,"")))))</f>
        <v>6</v>
      </c>
      <c r="J21" s="10">
        <v>22212</v>
      </c>
      <c r="K21" s="10" t="str">
        <f>IF(MasterData5[[#This Row],[Income ]]&gt;$AB$12, "Above", "Below")</f>
        <v>Below</v>
      </c>
      <c r="L21" s="10">
        <f>SUM(MasterData5[[#This Row],[MntWines]:[MntSweetProducts]])</f>
        <v>48</v>
      </c>
      <c r="M21" s="53" t="str">
        <f>IF(MasterData5[[#This Row],[Total Purchase]]&gt;=500, "Over $500", "")</f>
        <v/>
      </c>
      <c r="N21" s="10"/>
      <c r="O21" s="14" t="str">
        <f>IF(AND(MasterData5[[#This Row],[MntWines]]&gt;=AB$4, MasterData5[[#This Row],[Income ]]&lt;=$AB$12), "Yes", "")</f>
        <v/>
      </c>
      <c r="P21" s="14" t="str">
        <f>IF(AND(MasterData5[[#This Row],[MntFruits]]&gt;=AC$4, MasterData5[[#This Row],[Income ]]&lt;=$AB$12), "Yes", "")</f>
        <v/>
      </c>
      <c r="Q21" s="14" t="str">
        <f>IF(AND(MasterData5[[#This Row],[MntMeatProducts]]&gt;=AD$4, MasterData5[[#This Row],[Income ]]&lt;=$AB$12), "Yes", "")</f>
        <v/>
      </c>
      <c r="R21" s="14" t="str">
        <f>IF(AND(MasterData5[[#This Row],[MntFishProducts]]&gt;=AE$4, MasterData5[[#This Row],[Income ]]&lt;=$AB$12), "Yes", "")</f>
        <v/>
      </c>
      <c r="S21" s="14" t="str">
        <f>IF(AND(MasterData5[[#This Row],[MntSweetProducts]]&gt;=AF$4, MasterData5[[#This Row],[Income ]]&lt;=$AB$12), "Yes", "")</f>
        <v/>
      </c>
      <c r="U21" s="14" t="str">
        <f>IF(MasterData5[[#This Row],[MntWines]]&gt;=AB$4, "Yes", "")</f>
        <v/>
      </c>
      <c r="V21" s="14" t="str">
        <f>IF(MasterData5[[#This Row],[MntFruits]]&gt;=AC$4, "Yes", "")</f>
        <v/>
      </c>
      <c r="W21" s="14" t="str">
        <f>IF(MasterData5[[#This Row],[MntMeatProducts]]&gt;=AD$4, "Yes", "")</f>
        <v/>
      </c>
      <c r="X21" s="14" t="str">
        <f>IF(MasterData5[[#This Row],[MntFishProducts]]&gt;=AE$4, "Yes", "")</f>
        <v/>
      </c>
      <c r="Y21" s="14" t="str">
        <f>IF(MasterData5[[#This Row],[MntSweetProducts]]&gt;=AF$4, "Yes", "")</f>
        <v/>
      </c>
    </row>
    <row r="22" spans="1:25" x14ac:dyDescent="0.3">
      <c r="A22">
        <v>92</v>
      </c>
      <c r="B22" s="10">
        <v>5</v>
      </c>
      <c r="C22" s="10">
        <v>7</v>
      </c>
      <c r="D22" s="10">
        <v>24</v>
      </c>
      <c r="E22" s="10">
        <v>19</v>
      </c>
      <c r="F22" s="10">
        <v>14</v>
      </c>
      <c r="G22" s="10">
        <v>20</v>
      </c>
      <c r="H22" s="24">
        <f>2021-'Customer Profile'!B21</f>
        <v>33</v>
      </c>
      <c r="I22" s="10">
        <f>IF(Analysis!$B$60="Wine",B22,IF(Analysis!$B$60="Fruit",C22,IF(Analysis!$B$60="Meat",D22,IF(Analysis!$B$60="Fish",E22,IF(Analysis!$B$60="Sweet",F22,"")))))</f>
        <v>19</v>
      </c>
      <c r="J22" s="10">
        <v>34176</v>
      </c>
      <c r="K22" s="10" t="str">
        <f>IF(MasterData5[[#This Row],[Income ]]&gt;$AB$12, "Above", "Below")</f>
        <v>Below</v>
      </c>
      <c r="L22" s="10">
        <f>SUM(MasterData5[[#This Row],[MntWines]:[MntSweetProducts]])</f>
        <v>69</v>
      </c>
      <c r="M22" s="53" t="str">
        <f>IF(MasterData5[[#This Row],[Total Purchase]]&gt;=500, "Over $500", "")</f>
        <v/>
      </c>
      <c r="N22" s="10"/>
      <c r="O22" s="14" t="str">
        <f>IF(AND(MasterData5[[#This Row],[MntWines]]&gt;=AB$4, MasterData5[[#This Row],[Income ]]&lt;=$AB$12), "Yes", "")</f>
        <v/>
      </c>
      <c r="P22" s="14" t="str">
        <f>IF(AND(MasterData5[[#This Row],[MntFruits]]&gt;=AC$4, MasterData5[[#This Row],[Income ]]&lt;=$AB$12), "Yes", "")</f>
        <v/>
      </c>
      <c r="Q22" s="14" t="str">
        <f>IF(AND(MasterData5[[#This Row],[MntMeatProducts]]&gt;=AD$4, MasterData5[[#This Row],[Income ]]&lt;=$AB$12), "Yes", "")</f>
        <v/>
      </c>
      <c r="R22" s="14" t="str">
        <f>IF(AND(MasterData5[[#This Row],[MntFishProducts]]&gt;=AE$4, MasterData5[[#This Row],[Income ]]&lt;=$AB$12), "Yes", "")</f>
        <v/>
      </c>
      <c r="S22" s="14" t="str">
        <f>IF(AND(MasterData5[[#This Row],[MntSweetProducts]]&gt;=AF$4, MasterData5[[#This Row],[Income ]]&lt;=$AB$12), "Yes", "")</f>
        <v/>
      </c>
      <c r="U22" s="14" t="str">
        <f>IF(MasterData5[[#This Row],[MntWines]]&gt;=AB$4, "Yes", "")</f>
        <v/>
      </c>
      <c r="V22" s="14" t="str">
        <f>IF(MasterData5[[#This Row],[MntFruits]]&gt;=AC$4, "Yes", "")</f>
        <v/>
      </c>
      <c r="W22" s="14" t="str">
        <f>IF(MasterData5[[#This Row],[MntMeatProducts]]&gt;=AD$4, "Yes", "")</f>
        <v/>
      </c>
      <c r="X22" s="14" t="str">
        <f>IF(MasterData5[[#This Row],[MntFishProducts]]&gt;=AE$4, "Yes", "")</f>
        <v/>
      </c>
      <c r="Y22" s="14" t="str">
        <f>IF(MasterData5[[#This Row],[MntSweetProducts]]&gt;=AF$4, "Yes", "")</f>
        <v/>
      </c>
    </row>
    <row r="23" spans="1:25" x14ac:dyDescent="0.3">
      <c r="A23">
        <v>113</v>
      </c>
      <c r="B23" s="10">
        <v>11</v>
      </c>
      <c r="C23" s="10">
        <v>0</v>
      </c>
      <c r="D23" s="10">
        <v>7</v>
      </c>
      <c r="E23" s="10">
        <v>3</v>
      </c>
      <c r="F23" s="10">
        <v>1</v>
      </c>
      <c r="G23" s="10">
        <v>6</v>
      </c>
      <c r="H23" s="24">
        <f>2021-'Customer Profile'!B22</f>
        <v>70</v>
      </c>
      <c r="I23" s="10">
        <f>IF(Analysis!$B$60="Wine",B23,IF(Analysis!$B$60="Fruit",C23,IF(Analysis!$B$60="Meat",D23,IF(Analysis!$B$60="Fish",E23,IF(Analysis!$B$60="Sweet",F23,"")))))</f>
        <v>3</v>
      </c>
      <c r="J23" s="10">
        <v>30833</v>
      </c>
      <c r="K23" s="10" t="str">
        <f>IF(MasterData5[[#This Row],[Income ]]&gt;$AB$12, "Above", "Below")</f>
        <v>Below</v>
      </c>
      <c r="L23" s="10">
        <f>SUM(MasterData5[[#This Row],[MntWines]:[MntSweetProducts]])</f>
        <v>22</v>
      </c>
      <c r="M23" s="53" t="str">
        <f>IF(MasterData5[[#This Row],[Total Purchase]]&gt;=500, "Over $500", "")</f>
        <v/>
      </c>
      <c r="N23" s="10"/>
      <c r="O23" s="14" t="str">
        <f>IF(AND(MasterData5[[#This Row],[MntWines]]&gt;=AB$4, MasterData5[[#This Row],[Income ]]&lt;=$AB$12), "Yes", "")</f>
        <v/>
      </c>
      <c r="P23" s="14" t="str">
        <f>IF(AND(MasterData5[[#This Row],[MntFruits]]&gt;=AC$4, MasterData5[[#This Row],[Income ]]&lt;=$AB$12), "Yes", "")</f>
        <v/>
      </c>
      <c r="Q23" s="14" t="str">
        <f>IF(AND(MasterData5[[#This Row],[MntMeatProducts]]&gt;=AD$4, MasterData5[[#This Row],[Income ]]&lt;=$AB$12), "Yes", "")</f>
        <v/>
      </c>
      <c r="R23" s="14" t="str">
        <f>IF(AND(MasterData5[[#This Row],[MntFishProducts]]&gt;=AE$4, MasterData5[[#This Row],[Income ]]&lt;=$AB$12), "Yes", "")</f>
        <v/>
      </c>
      <c r="S23" s="14" t="str">
        <f>IF(AND(MasterData5[[#This Row],[MntSweetProducts]]&gt;=AF$4, MasterData5[[#This Row],[Income ]]&lt;=$AB$12), "Yes", "")</f>
        <v/>
      </c>
      <c r="U23" s="14" t="str">
        <f>IF(MasterData5[[#This Row],[MntWines]]&gt;=AB$4, "Yes", "")</f>
        <v/>
      </c>
      <c r="V23" s="14" t="str">
        <f>IF(MasterData5[[#This Row],[MntFruits]]&gt;=AC$4, "Yes", "")</f>
        <v/>
      </c>
      <c r="W23" s="14" t="str">
        <f>IF(MasterData5[[#This Row],[MntMeatProducts]]&gt;=AD$4, "Yes", "")</f>
        <v/>
      </c>
      <c r="X23" s="14" t="str">
        <f>IF(MasterData5[[#This Row],[MntFishProducts]]&gt;=AE$4, "Yes", "")</f>
        <v/>
      </c>
      <c r="Y23" s="14" t="str">
        <f>IF(MasterData5[[#This Row],[MntSweetProducts]]&gt;=AF$4, "Yes", "")</f>
        <v/>
      </c>
    </row>
    <row r="24" spans="1:25" x14ac:dyDescent="0.3">
      <c r="A24">
        <v>115</v>
      </c>
      <c r="B24" s="10">
        <v>275</v>
      </c>
      <c r="C24" s="10">
        <v>11</v>
      </c>
      <c r="D24" s="10">
        <v>68</v>
      </c>
      <c r="E24" s="10">
        <v>25</v>
      </c>
      <c r="F24" s="10">
        <v>7</v>
      </c>
      <c r="G24" s="10">
        <v>7</v>
      </c>
      <c r="H24" s="24">
        <f>2021-'Customer Profile'!B23</f>
        <v>55</v>
      </c>
      <c r="I24" s="10">
        <f>IF(Analysis!$B$60="Wine",B24,IF(Analysis!$B$60="Fruit",C24,IF(Analysis!$B$60="Meat",D24,IF(Analysis!$B$60="Fish",E24,IF(Analysis!$B$60="Sweet",F24,"")))))</f>
        <v>25</v>
      </c>
      <c r="J24" s="10">
        <v>43456</v>
      </c>
      <c r="K24" s="10" t="str">
        <f>IF(MasterData5[[#This Row],[Income ]]&gt;$AB$12, "Above", "Below")</f>
        <v>Below</v>
      </c>
      <c r="L24" s="10">
        <f>SUM(MasterData5[[#This Row],[MntWines]:[MntSweetProducts]])</f>
        <v>386</v>
      </c>
      <c r="M24" s="53" t="str">
        <f>IF(MasterData5[[#This Row],[Total Purchase]]&gt;=500, "Over $500", "")</f>
        <v/>
      </c>
      <c r="N24" s="10"/>
      <c r="O24" s="14" t="str">
        <f>IF(AND(MasterData5[[#This Row],[MntWines]]&gt;=AB$4, MasterData5[[#This Row],[Income ]]&lt;=$AB$12), "Yes", "")</f>
        <v/>
      </c>
      <c r="P24" s="14" t="str">
        <f>IF(AND(MasterData5[[#This Row],[MntFruits]]&gt;=AC$4, MasterData5[[#This Row],[Income ]]&lt;=$AB$12), "Yes", "")</f>
        <v/>
      </c>
      <c r="Q24" s="14" t="str">
        <f>IF(AND(MasterData5[[#This Row],[MntMeatProducts]]&gt;=AD$4, MasterData5[[#This Row],[Income ]]&lt;=$AB$12), "Yes", "")</f>
        <v/>
      </c>
      <c r="R24" s="14" t="str">
        <f>IF(AND(MasterData5[[#This Row],[MntFishProducts]]&gt;=AE$4, MasterData5[[#This Row],[Income ]]&lt;=$AB$12), "Yes", "")</f>
        <v/>
      </c>
      <c r="S24" s="14" t="str">
        <f>IF(AND(MasterData5[[#This Row],[MntSweetProducts]]&gt;=AF$4, MasterData5[[#This Row],[Income ]]&lt;=$AB$12), "Yes", "")</f>
        <v/>
      </c>
      <c r="U24" s="14" t="str">
        <f>IF(MasterData5[[#This Row],[MntWines]]&gt;=AB$4, "Yes", "")</f>
        <v/>
      </c>
      <c r="V24" s="14" t="str">
        <f>IF(MasterData5[[#This Row],[MntFruits]]&gt;=AC$4, "Yes", "")</f>
        <v/>
      </c>
      <c r="W24" s="14" t="str">
        <f>IF(MasterData5[[#This Row],[MntMeatProducts]]&gt;=AD$4, "Yes", "")</f>
        <v/>
      </c>
      <c r="X24" s="14" t="str">
        <f>IF(MasterData5[[#This Row],[MntFishProducts]]&gt;=AE$4, "Yes", "")</f>
        <v/>
      </c>
      <c r="Y24" s="14" t="str">
        <f>IF(MasterData5[[#This Row],[MntSweetProducts]]&gt;=AF$4, "Yes", "")</f>
        <v/>
      </c>
    </row>
    <row r="25" spans="1:25" x14ac:dyDescent="0.3">
      <c r="A25">
        <v>123</v>
      </c>
      <c r="B25" s="10">
        <v>544</v>
      </c>
      <c r="C25" s="10">
        <v>35</v>
      </c>
      <c r="D25" s="10">
        <v>133</v>
      </c>
      <c r="E25" s="10">
        <v>23</v>
      </c>
      <c r="F25" s="10">
        <v>151</v>
      </c>
      <c r="G25" s="10">
        <v>107</v>
      </c>
      <c r="H25" s="24">
        <f>2021-'Customer Profile'!B24</f>
        <v>70</v>
      </c>
      <c r="I25" s="10">
        <f>IF(Analysis!$B$60="Wine",B25,IF(Analysis!$B$60="Fruit",C25,IF(Analysis!$B$60="Meat",D25,IF(Analysis!$B$60="Fish",E25,IF(Analysis!$B$60="Sweet",F25,"")))))</f>
        <v>23</v>
      </c>
      <c r="J25" s="10">
        <v>67046</v>
      </c>
      <c r="K25" s="10" t="str">
        <f>IF(MasterData5[[#This Row],[Income ]]&gt;$AB$12, "Above", "Below")</f>
        <v>Above</v>
      </c>
      <c r="L25" s="10">
        <f>SUM(MasterData5[[#This Row],[MntWines]:[MntSweetProducts]])</f>
        <v>886</v>
      </c>
      <c r="M25" s="53" t="str">
        <f>IF(MasterData5[[#This Row],[Total Purchase]]&gt;=500, "Over $500", "")</f>
        <v>Over $500</v>
      </c>
      <c r="N25" s="10"/>
      <c r="O25" s="14" t="str">
        <f>IF(AND(MasterData5[[#This Row],[MntWines]]&gt;=AB$4, MasterData5[[#This Row],[Income ]]&lt;=$AB$12), "Yes", "")</f>
        <v/>
      </c>
      <c r="P25" s="14" t="str">
        <f>IF(AND(MasterData5[[#This Row],[MntFruits]]&gt;=AC$4, MasterData5[[#This Row],[Income ]]&lt;=$AB$12), "Yes", "")</f>
        <v/>
      </c>
      <c r="Q25" s="14" t="str">
        <f>IF(AND(MasterData5[[#This Row],[MntMeatProducts]]&gt;=AD$4, MasterData5[[#This Row],[Income ]]&lt;=$AB$12), "Yes", "")</f>
        <v/>
      </c>
      <c r="R25" s="14" t="str">
        <f>IF(AND(MasterData5[[#This Row],[MntFishProducts]]&gt;=AE$4, MasterData5[[#This Row],[Income ]]&lt;=$AB$12), "Yes", "")</f>
        <v/>
      </c>
      <c r="S25" s="14" t="str">
        <f>IF(AND(MasterData5[[#This Row],[MntSweetProducts]]&gt;=AF$4, MasterData5[[#This Row],[Income ]]&lt;=$AB$12), "Yes", "")</f>
        <v/>
      </c>
      <c r="U25" s="14" t="str">
        <f>IF(MasterData5[[#This Row],[MntWines]]&gt;=AB$4, "Yes", "")</f>
        <v>Yes</v>
      </c>
      <c r="V25" s="14" t="str">
        <f>IF(MasterData5[[#This Row],[MntFruits]]&gt;=AC$4, "Yes", "")</f>
        <v>Yes</v>
      </c>
      <c r="W25" s="14" t="str">
        <f>IF(MasterData5[[#This Row],[MntMeatProducts]]&gt;=AD$4, "Yes", "")</f>
        <v/>
      </c>
      <c r="X25" s="14" t="str">
        <f>IF(MasterData5[[#This Row],[MntFishProducts]]&gt;=AE$4, "Yes", "")</f>
        <v/>
      </c>
      <c r="Y25" s="14" t="str">
        <f>IF(MasterData5[[#This Row],[MntSweetProducts]]&gt;=AF$4, "Yes", "")</f>
        <v>Yes</v>
      </c>
    </row>
    <row r="26" spans="1:25" x14ac:dyDescent="0.3">
      <c r="A26">
        <v>125</v>
      </c>
      <c r="B26" s="10">
        <v>215</v>
      </c>
      <c r="C26" s="10">
        <v>7</v>
      </c>
      <c r="D26" s="10">
        <v>33</v>
      </c>
      <c r="E26" s="10">
        <v>3</v>
      </c>
      <c r="F26" s="10">
        <v>0</v>
      </c>
      <c r="G26" s="10">
        <v>13</v>
      </c>
      <c r="H26" s="24">
        <f>2021-'Customer Profile'!B25</f>
        <v>63</v>
      </c>
      <c r="I26" s="10">
        <f>IF(Analysis!$B$60="Wine",B26,IF(Analysis!$B$60="Fruit",C26,IF(Analysis!$B$60="Meat",D26,IF(Analysis!$B$60="Fish",E26,IF(Analysis!$B$60="Sweet",F26,"")))))</f>
        <v>3</v>
      </c>
      <c r="J26" s="10">
        <v>53083</v>
      </c>
      <c r="K26" s="10" t="str">
        <f>IF(MasterData5[[#This Row],[Income ]]&gt;$AB$12, "Above", "Below")</f>
        <v>Above</v>
      </c>
      <c r="L26" s="10">
        <f>SUM(MasterData5[[#This Row],[MntWines]:[MntSweetProducts]])</f>
        <v>258</v>
      </c>
      <c r="M26" s="53" t="str">
        <f>IF(MasterData5[[#This Row],[Total Purchase]]&gt;=500, "Over $500", "")</f>
        <v/>
      </c>
      <c r="N26" s="10"/>
      <c r="O26" s="14" t="str">
        <f>IF(AND(MasterData5[[#This Row],[MntWines]]&gt;=AB$4, MasterData5[[#This Row],[Income ]]&lt;=$AB$12), "Yes", "")</f>
        <v/>
      </c>
      <c r="P26" s="14" t="str">
        <f>IF(AND(MasterData5[[#This Row],[MntFruits]]&gt;=AC$4, MasterData5[[#This Row],[Income ]]&lt;=$AB$12), "Yes", "")</f>
        <v/>
      </c>
      <c r="Q26" s="14" t="str">
        <f>IF(AND(MasterData5[[#This Row],[MntMeatProducts]]&gt;=AD$4, MasterData5[[#This Row],[Income ]]&lt;=$AB$12), "Yes", "")</f>
        <v/>
      </c>
      <c r="R26" s="14" t="str">
        <f>IF(AND(MasterData5[[#This Row],[MntFishProducts]]&gt;=AE$4, MasterData5[[#This Row],[Income ]]&lt;=$AB$12), "Yes", "")</f>
        <v/>
      </c>
      <c r="S26" s="14" t="str">
        <f>IF(AND(MasterData5[[#This Row],[MntSweetProducts]]&gt;=AF$4, MasterData5[[#This Row],[Income ]]&lt;=$AB$12), "Yes", "")</f>
        <v/>
      </c>
      <c r="U26" s="14" t="str">
        <f>IF(MasterData5[[#This Row],[MntWines]]&gt;=AB$4, "Yes", "")</f>
        <v/>
      </c>
      <c r="V26" s="14" t="str">
        <f>IF(MasterData5[[#This Row],[MntFruits]]&gt;=AC$4, "Yes", "")</f>
        <v/>
      </c>
      <c r="W26" s="14" t="str">
        <f>IF(MasterData5[[#This Row],[MntMeatProducts]]&gt;=AD$4, "Yes", "")</f>
        <v/>
      </c>
      <c r="X26" s="14" t="str">
        <f>IF(MasterData5[[#This Row],[MntFishProducts]]&gt;=AE$4, "Yes", "")</f>
        <v/>
      </c>
      <c r="Y26" s="14" t="str">
        <f>IF(MasterData5[[#This Row],[MntSweetProducts]]&gt;=AF$4, "Yes", "")</f>
        <v/>
      </c>
    </row>
    <row r="27" spans="1:25" x14ac:dyDescent="0.3">
      <c r="A27">
        <v>143</v>
      </c>
      <c r="B27" s="10">
        <v>466</v>
      </c>
      <c r="C27" s="10">
        <v>0</v>
      </c>
      <c r="D27" s="10">
        <v>224</v>
      </c>
      <c r="E27" s="10">
        <v>119</v>
      </c>
      <c r="F27" s="10">
        <v>49</v>
      </c>
      <c r="G27" s="10">
        <v>99</v>
      </c>
      <c r="H27" s="24">
        <f>2021-'Customer Profile'!B26</f>
        <v>51</v>
      </c>
      <c r="I27" s="10">
        <f>IF(Analysis!$B$60="Wine",B27,IF(Analysis!$B$60="Fruit",C27,IF(Analysis!$B$60="Meat",D27,IF(Analysis!$B$60="Fish",E27,IF(Analysis!$B$60="Sweet",F27,"")))))</f>
        <v>119</v>
      </c>
      <c r="J27" s="10">
        <v>61209</v>
      </c>
      <c r="K27" s="10" t="str">
        <f>IF(MasterData5[[#This Row],[Income ]]&gt;$AB$12, "Above", "Below")</f>
        <v>Above</v>
      </c>
      <c r="L27" s="10">
        <f>SUM(MasterData5[[#This Row],[MntWines]:[MntSweetProducts]])</f>
        <v>858</v>
      </c>
      <c r="M27" s="53" t="str">
        <f>IF(MasterData5[[#This Row],[Total Purchase]]&gt;=500, "Over $500", "")</f>
        <v>Over $500</v>
      </c>
      <c r="N27" s="10"/>
      <c r="O27" s="14" t="str">
        <f>IF(AND(MasterData5[[#This Row],[MntWines]]&gt;=AB$4, MasterData5[[#This Row],[Income ]]&lt;=$AB$12), "Yes", "")</f>
        <v/>
      </c>
      <c r="P27" s="14" t="str">
        <f>IF(AND(MasterData5[[#This Row],[MntFruits]]&gt;=AC$4, MasterData5[[#This Row],[Income ]]&lt;=$AB$12), "Yes", "")</f>
        <v/>
      </c>
      <c r="Q27" s="14" t="str">
        <f>IF(AND(MasterData5[[#This Row],[MntMeatProducts]]&gt;=AD$4, MasterData5[[#This Row],[Income ]]&lt;=$AB$12), "Yes", "")</f>
        <v/>
      </c>
      <c r="R27" s="14" t="str">
        <f>IF(AND(MasterData5[[#This Row],[MntFishProducts]]&gt;=AE$4, MasterData5[[#This Row],[Income ]]&lt;=$AB$12), "Yes", "")</f>
        <v/>
      </c>
      <c r="S27" s="14" t="str">
        <f>IF(AND(MasterData5[[#This Row],[MntSweetProducts]]&gt;=AF$4, MasterData5[[#This Row],[Income ]]&lt;=$AB$12), "Yes", "")</f>
        <v/>
      </c>
      <c r="U27" s="14" t="str">
        <f>IF(MasterData5[[#This Row],[MntWines]]&gt;=AB$4, "Yes", "")</f>
        <v>Yes</v>
      </c>
      <c r="V27" s="14" t="str">
        <f>IF(MasterData5[[#This Row],[MntFruits]]&gt;=AC$4, "Yes", "")</f>
        <v/>
      </c>
      <c r="W27" s="14" t="str">
        <f>IF(MasterData5[[#This Row],[MntMeatProducts]]&gt;=AD$4, "Yes", "")</f>
        <v>Yes</v>
      </c>
      <c r="X27" s="14" t="str">
        <f>IF(MasterData5[[#This Row],[MntFishProducts]]&gt;=AE$4, "Yes", "")</f>
        <v>Yes</v>
      </c>
      <c r="Y27" s="14" t="str">
        <f>IF(MasterData5[[#This Row],[MntSweetProducts]]&gt;=AF$4, "Yes", "")</f>
        <v>Yes</v>
      </c>
    </row>
    <row r="28" spans="1:25" x14ac:dyDescent="0.3">
      <c r="A28">
        <v>146</v>
      </c>
      <c r="B28" s="10">
        <v>760</v>
      </c>
      <c r="C28" s="10">
        <v>53</v>
      </c>
      <c r="D28" s="10">
        <v>400</v>
      </c>
      <c r="E28" s="10">
        <v>17</v>
      </c>
      <c r="F28" s="10">
        <v>93</v>
      </c>
      <c r="G28" s="10">
        <v>0</v>
      </c>
      <c r="H28" s="24">
        <f>2021-'Customer Profile'!B27</f>
        <v>61</v>
      </c>
      <c r="I28" s="10">
        <f>IF(Analysis!$B$60="Wine",B28,IF(Analysis!$B$60="Fruit",C28,IF(Analysis!$B$60="Meat",D28,IF(Analysis!$B$60="Fish",E28,IF(Analysis!$B$60="Sweet",F28,"")))))</f>
        <v>17</v>
      </c>
      <c r="J28" s="10">
        <v>76045</v>
      </c>
      <c r="K28" s="10" t="str">
        <f>IF(MasterData5[[#This Row],[Income ]]&gt;$AB$12, "Above", "Below")</f>
        <v>Above</v>
      </c>
      <c r="L28" s="10">
        <f>SUM(MasterData5[[#This Row],[MntWines]:[MntSweetProducts]])</f>
        <v>1323</v>
      </c>
      <c r="M28" s="53" t="str">
        <f>IF(MasterData5[[#This Row],[Total Purchase]]&gt;=500, "Over $500", "")</f>
        <v>Over $500</v>
      </c>
      <c r="N28" s="10"/>
      <c r="O28" s="14" t="str">
        <f>IF(AND(MasterData5[[#This Row],[MntWines]]&gt;=AB$4, MasterData5[[#This Row],[Income ]]&lt;=$AB$12), "Yes", "")</f>
        <v/>
      </c>
      <c r="P28" s="14" t="str">
        <f>IF(AND(MasterData5[[#This Row],[MntFruits]]&gt;=AC$4, MasterData5[[#This Row],[Income ]]&lt;=$AB$12), "Yes", "")</f>
        <v/>
      </c>
      <c r="Q28" s="14" t="str">
        <f>IF(AND(MasterData5[[#This Row],[MntMeatProducts]]&gt;=AD$4, MasterData5[[#This Row],[Income ]]&lt;=$AB$12), "Yes", "")</f>
        <v/>
      </c>
      <c r="R28" s="14" t="str">
        <f>IF(AND(MasterData5[[#This Row],[MntFishProducts]]&gt;=AE$4, MasterData5[[#This Row],[Income ]]&lt;=$AB$12), "Yes", "")</f>
        <v/>
      </c>
      <c r="S28" s="14" t="str">
        <f>IF(AND(MasterData5[[#This Row],[MntSweetProducts]]&gt;=AF$4, MasterData5[[#This Row],[Income ]]&lt;=$AB$12), "Yes", "")</f>
        <v/>
      </c>
      <c r="U28" s="14" t="str">
        <f>IF(MasterData5[[#This Row],[MntWines]]&gt;=AB$4, "Yes", "")</f>
        <v>Yes</v>
      </c>
      <c r="V28" s="14" t="str">
        <f>IF(MasterData5[[#This Row],[MntFruits]]&gt;=AC$4, "Yes", "")</f>
        <v>Yes</v>
      </c>
      <c r="W28" s="14" t="str">
        <f>IF(MasterData5[[#This Row],[MntMeatProducts]]&gt;=AD$4, "Yes", "")</f>
        <v>Yes</v>
      </c>
      <c r="X28" s="14" t="str">
        <f>IF(MasterData5[[#This Row],[MntFishProducts]]&gt;=AE$4, "Yes", "")</f>
        <v/>
      </c>
      <c r="Y28" s="14" t="str">
        <f>IF(MasterData5[[#This Row],[MntSweetProducts]]&gt;=AF$4, "Yes", "")</f>
        <v>Yes</v>
      </c>
    </row>
    <row r="29" spans="1:25" x14ac:dyDescent="0.3">
      <c r="A29">
        <v>153</v>
      </c>
      <c r="B29" s="10">
        <v>19</v>
      </c>
      <c r="C29" s="10">
        <v>3</v>
      </c>
      <c r="D29" s="10">
        <v>6</v>
      </c>
      <c r="E29" s="10">
        <v>4</v>
      </c>
      <c r="F29" s="10">
        <v>2</v>
      </c>
      <c r="G29" s="10">
        <v>12</v>
      </c>
      <c r="H29" s="24">
        <f>2021-'Customer Profile'!B28</f>
        <v>68</v>
      </c>
      <c r="I29" s="10">
        <f>IF(Analysis!$B$60="Wine",B29,IF(Analysis!$B$60="Fruit",C29,IF(Analysis!$B$60="Meat",D29,IF(Analysis!$B$60="Fish",E29,IF(Analysis!$B$60="Sweet",F29,"")))))</f>
        <v>4</v>
      </c>
      <c r="J29" s="10">
        <v>23272</v>
      </c>
      <c r="K29" s="10" t="str">
        <f>IF(MasterData5[[#This Row],[Income ]]&gt;$AB$12, "Above", "Below")</f>
        <v>Below</v>
      </c>
      <c r="L29" s="10">
        <f>SUM(MasterData5[[#This Row],[MntWines]:[MntSweetProducts]])</f>
        <v>34</v>
      </c>
      <c r="M29" s="53" t="str">
        <f>IF(MasterData5[[#This Row],[Total Purchase]]&gt;=500, "Over $500", "")</f>
        <v/>
      </c>
      <c r="N29" s="10"/>
      <c r="O29" s="14" t="str">
        <f>IF(AND(MasterData5[[#This Row],[MntWines]]&gt;=AB$4, MasterData5[[#This Row],[Income ]]&lt;=$AB$12), "Yes", "")</f>
        <v/>
      </c>
      <c r="P29" s="14" t="str">
        <f>IF(AND(MasterData5[[#This Row],[MntFruits]]&gt;=AC$4, MasterData5[[#This Row],[Income ]]&lt;=$AB$12), "Yes", "")</f>
        <v/>
      </c>
      <c r="Q29" s="14" t="str">
        <f>IF(AND(MasterData5[[#This Row],[MntMeatProducts]]&gt;=AD$4, MasterData5[[#This Row],[Income ]]&lt;=$AB$12), "Yes", "")</f>
        <v/>
      </c>
      <c r="R29" s="14" t="str">
        <f>IF(AND(MasterData5[[#This Row],[MntFishProducts]]&gt;=AE$4, MasterData5[[#This Row],[Income ]]&lt;=$AB$12), "Yes", "")</f>
        <v/>
      </c>
      <c r="S29" s="14" t="str">
        <f>IF(AND(MasterData5[[#This Row],[MntSweetProducts]]&gt;=AF$4, MasterData5[[#This Row],[Income ]]&lt;=$AB$12), "Yes", "")</f>
        <v/>
      </c>
      <c r="U29" s="14" t="str">
        <f>IF(MasterData5[[#This Row],[MntWines]]&gt;=AB$4, "Yes", "")</f>
        <v/>
      </c>
      <c r="V29" s="14" t="str">
        <f>IF(MasterData5[[#This Row],[MntFruits]]&gt;=AC$4, "Yes", "")</f>
        <v/>
      </c>
      <c r="W29" s="14" t="str">
        <f>IF(MasterData5[[#This Row],[MntMeatProducts]]&gt;=AD$4, "Yes", "")</f>
        <v/>
      </c>
      <c r="X29" s="14" t="str">
        <f>IF(MasterData5[[#This Row],[MntFishProducts]]&gt;=AE$4, "Yes", "")</f>
        <v/>
      </c>
      <c r="Y29" s="14" t="str">
        <f>IF(MasterData5[[#This Row],[MntSweetProducts]]&gt;=AF$4, "Yes", "")</f>
        <v/>
      </c>
    </row>
    <row r="30" spans="1:25" x14ac:dyDescent="0.3">
      <c r="A30">
        <v>158</v>
      </c>
      <c r="B30" s="10">
        <v>345</v>
      </c>
      <c r="C30" s="10">
        <v>53</v>
      </c>
      <c r="D30" s="10">
        <v>528</v>
      </c>
      <c r="E30" s="10">
        <v>98</v>
      </c>
      <c r="F30" s="10">
        <v>75</v>
      </c>
      <c r="G30" s="10">
        <v>97</v>
      </c>
      <c r="H30" s="24">
        <f>2021-'Customer Profile'!B29</f>
        <v>76</v>
      </c>
      <c r="I30" s="10">
        <f>IF(Analysis!$B$60="Wine",B30,IF(Analysis!$B$60="Fruit",C30,IF(Analysis!$B$60="Meat",D30,IF(Analysis!$B$60="Fish",E30,IF(Analysis!$B$60="Sweet",F30,"")))))</f>
        <v>98</v>
      </c>
      <c r="J30" s="10">
        <v>71604</v>
      </c>
      <c r="K30" s="10" t="str">
        <f>IF(MasterData5[[#This Row],[Income ]]&gt;$AB$12, "Above", "Below")</f>
        <v>Above</v>
      </c>
      <c r="L30" s="10">
        <f>SUM(MasterData5[[#This Row],[MntWines]:[MntSweetProducts]])</f>
        <v>1099</v>
      </c>
      <c r="M30" s="53" t="str">
        <f>IF(MasterData5[[#This Row],[Total Purchase]]&gt;=500, "Over $500", "")</f>
        <v>Over $500</v>
      </c>
      <c r="N30" s="10"/>
      <c r="O30" s="14" t="str">
        <f>IF(AND(MasterData5[[#This Row],[MntWines]]&gt;=AB$4, MasterData5[[#This Row],[Income ]]&lt;=$AB$12), "Yes", "")</f>
        <v/>
      </c>
      <c r="P30" s="14" t="str">
        <f>IF(AND(MasterData5[[#This Row],[MntFruits]]&gt;=AC$4, MasterData5[[#This Row],[Income ]]&lt;=$AB$12), "Yes", "")</f>
        <v/>
      </c>
      <c r="Q30" s="14" t="str">
        <f>IF(AND(MasterData5[[#This Row],[MntMeatProducts]]&gt;=AD$4, MasterData5[[#This Row],[Income ]]&lt;=$AB$12), "Yes", "")</f>
        <v/>
      </c>
      <c r="R30" s="14" t="str">
        <f>IF(AND(MasterData5[[#This Row],[MntFishProducts]]&gt;=AE$4, MasterData5[[#This Row],[Income ]]&lt;=$AB$12), "Yes", "")</f>
        <v/>
      </c>
      <c r="S30" s="14" t="str">
        <f>IF(AND(MasterData5[[#This Row],[MntSweetProducts]]&gt;=AF$4, MasterData5[[#This Row],[Income ]]&lt;=$AB$12), "Yes", "")</f>
        <v/>
      </c>
      <c r="U30" s="14" t="str">
        <f>IF(MasterData5[[#This Row],[MntWines]]&gt;=AB$4, "Yes", "")</f>
        <v>Yes</v>
      </c>
      <c r="V30" s="14" t="str">
        <f>IF(MasterData5[[#This Row],[MntFruits]]&gt;=AC$4, "Yes", "")</f>
        <v>Yes</v>
      </c>
      <c r="W30" s="14" t="str">
        <f>IF(MasterData5[[#This Row],[MntMeatProducts]]&gt;=AD$4, "Yes", "")</f>
        <v>Yes</v>
      </c>
      <c r="X30" s="14" t="str">
        <f>IF(MasterData5[[#This Row],[MntFishProducts]]&gt;=AE$4, "Yes", "")</f>
        <v>Yes</v>
      </c>
      <c r="Y30" s="14" t="str">
        <f>IF(MasterData5[[#This Row],[MntSweetProducts]]&gt;=AF$4, "Yes", "")</f>
        <v>Yes</v>
      </c>
    </row>
    <row r="31" spans="1:25" x14ac:dyDescent="0.3">
      <c r="A31">
        <v>164</v>
      </c>
      <c r="B31" s="10">
        <v>206</v>
      </c>
      <c r="C31" s="10">
        <v>0</v>
      </c>
      <c r="D31" s="10">
        <v>46</v>
      </c>
      <c r="E31" s="10">
        <v>3</v>
      </c>
      <c r="F31" s="10">
        <v>2</v>
      </c>
      <c r="G31" s="10">
        <v>12</v>
      </c>
      <c r="H31" s="24">
        <f>2021-'Customer Profile'!B30</f>
        <v>44</v>
      </c>
      <c r="I31" s="10">
        <f>IF(Analysis!$B$60="Wine",B31,IF(Analysis!$B$60="Fruit",C31,IF(Analysis!$B$60="Meat",D31,IF(Analysis!$B$60="Fish",E31,IF(Analysis!$B$60="Sweet",F31,"")))))</f>
        <v>3</v>
      </c>
      <c r="J31" s="10">
        <v>28973</v>
      </c>
      <c r="K31" s="10" t="str">
        <f>IF(MasterData5[[#This Row],[Income ]]&gt;$AB$12, "Above", "Below")</f>
        <v>Below</v>
      </c>
      <c r="L31" s="10">
        <f>SUM(MasterData5[[#This Row],[MntWines]:[MntSweetProducts]])</f>
        <v>257</v>
      </c>
      <c r="M31" s="53" t="str">
        <f>IF(MasterData5[[#This Row],[Total Purchase]]&gt;=500, "Over $500", "")</f>
        <v/>
      </c>
      <c r="N31" s="10"/>
      <c r="O31" s="14" t="str">
        <f>IF(AND(MasterData5[[#This Row],[MntWines]]&gt;=AB$4, MasterData5[[#This Row],[Income ]]&lt;=$AB$12), "Yes", "")</f>
        <v/>
      </c>
      <c r="P31" s="14" t="str">
        <f>IF(AND(MasterData5[[#This Row],[MntFruits]]&gt;=AC$4, MasterData5[[#This Row],[Income ]]&lt;=$AB$12), "Yes", "")</f>
        <v/>
      </c>
      <c r="Q31" s="14" t="str">
        <f>IF(AND(MasterData5[[#This Row],[MntMeatProducts]]&gt;=AD$4, MasterData5[[#This Row],[Income ]]&lt;=$AB$12), "Yes", "")</f>
        <v/>
      </c>
      <c r="R31" s="14" t="str">
        <f>IF(AND(MasterData5[[#This Row],[MntFishProducts]]&gt;=AE$4, MasterData5[[#This Row],[Income ]]&lt;=$AB$12), "Yes", "")</f>
        <v/>
      </c>
      <c r="S31" s="14" t="str">
        <f>IF(AND(MasterData5[[#This Row],[MntSweetProducts]]&gt;=AF$4, MasterData5[[#This Row],[Income ]]&lt;=$AB$12), "Yes", "")</f>
        <v/>
      </c>
      <c r="U31" s="14" t="str">
        <f>IF(MasterData5[[#This Row],[MntWines]]&gt;=AB$4, "Yes", "")</f>
        <v/>
      </c>
      <c r="V31" s="14" t="str">
        <f>IF(MasterData5[[#This Row],[MntFruits]]&gt;=AC$4, "Yes", "")</f>
        <v/>
      </c>
      <c r="W31" s="14" t="str">
        <f>IF(MasterData5[[#This Row],[MntMeatProducts]]&gt;=AD$4, "Yes", "")</f>
        <v/>
      </c>
      <c r="X31" s="14" t="str">
        <f>IF(MasterData5[[#This Row],[MntFishProducts]]&gt;=AE$4, "Yes", "")</f>
        <v/>
      </c>
      <c r="Y31" s="14" t="str">
        <f>IF(MasterData5[[#This Row],[MntSweetProducts]]&gt;=AF$4, "Yes", "")</f>
        <v/>
      </c>
    </row>
    <row r="32" spans="1:25" x14ac:dyDescent="0.3">
      <c r="A32">
        <v>175</v>
      </c>
      <c r="B32" s="10">
        <v>656</v>
      </c>
      <c r="C32" s="10">
        <v>80</v>
      </c>
      <c r="D32" s="10">
        <v>455</v>
      </c>
      <c r="E32" s="10">
        <v>52</v>
      </c>
      <c r="F32" s="10">
        <v>107</v>
      </c>
      <c r="G32" s="10">
        <v>93</v>
      </c>
      <c r="H32" s="24">
        <f>2021-'Customer Profile'!B31</f>
        <v>35</v>
      </c>
      <c r="I32" s="10">
        <f>IF(Analysis!$B$60="Wine",B32,IF(Analysis!$B$60="Fruit",C32,IF(Analysis!$B$60="Meat",D32,IF(Analysis!$B$60="Fish",E32,IF(Analysis!$B$60="Sweet",F32,"")))))</f>
        <v>52</v>
      </c>
      <c r="J32" s="10">
        <v>71952</v>
      </c>
      <c r="K32" s="10" t="str">
        <f>IF(MasterData5[[#This Row],[Income ]]&gt;$AB$12, "Above", "Below")</f>
        <v>Above</v>
      </c>
      <c r="L32" s="10">
        <f>SUM(MasterData5[[#This Row],[MntWines]:[MntSweetProducts]])</f>
        <v>1350</v>
      </c>
      <c r="M32" s="53" t="str">
        <f>IF(MasterData5[[#This Row],[Total Purchase]]&gt;=500, "Over $500", "")</f>
        <v>Over $500</v>
      </c>
      <c r="N32" s="10"/>
      <c r="O32" s="14" t="str">
        <f>IF(AND(MasterData5[[#This Row],[MntWines]]&gt;=AB$4, MasterData5[[#This Row],[Income ]]&lt;=$AB$12), "Yes", "")</f>
        <v/>
      </c>
      <c r="P32" s="14" t="str">
        <f>IF(AND(MasterData5[[#This Row],[MntFruits]]&gt;=AC$4, MasterData5[[#This Row],[Income ]]&lt;=$AB$12), "Yes", "")</f>
        <v/>
      </c>
      <c r="Q32" s="14" t="str">
        <f>IF(AND(MasterData5[[#This Row],[MntMeatProducts]]&gt;=AD$4, MasterData5[[#This Row],[Income ]]&lt;=$AB$12), "Yes", "")</f>
        <v/>
      </c>
      <c r="R32" s="14" t="str">
        <f>IF(AND(MasterData5[[#This Row],[MntFishProducts]]&gt;=AE$4, MasterData5[[#This Row],[Income ]]&lt;=$AB$12), "Yes", "")</f>
        <v/>
      </c>
      <c r="S32" s="14" t="str">
        <f>IF(AND(MasterData5[[#This Row],[MntSweetProducts]]&gt;=AF$4, MasterData5[[#This Row],[Income ]]&lt;=$AB$12), "Yes", "")</f>
        <v/>
      </c>
      <c r="U32" s="14" t="str">
        <f>IF(MasterData5[[#This Row],[MntWines]]&gt;=AB$4, "Yes", "")</f>
        <v>Yes</v>
      </c>
      <c r="V32" s="14" t="str">
        <f>IF(MasterData5[[#This Row],[MntFruits]]&gt;=AC$4, "Yes", "")</f>
        <v>Yes</v>
      </c>
      <c r="W32" s="14" t="str">
        <f>IF(MasterData5[[#This Row],[MntMeatProducts]]&gt;=AD$4, "Yes", "")</f>
        <v>Yes</v>
      </c>
      <c r="X32" s="14" t="str">
        <f>IF(MasterData5[[#This Row],[MntFishProducts]]&gt;=AE$4, "Yes", "")</f>
        <v>Yes</v>
      </c>
      <c r="Y32" s="14" t="str">
        <f>IF(MasterData5[[#This Row],[MntSweetProducts]]&gt;=AF$4, "Yes", "")</f>
        <v>Yes</v>
      </c>
    </row>
    <row r="33" spans="1:25" x14ac:dyDescent="0.3">
      <c r="A33">
        <v>176</v>
      </c>
      <c r="B33" s="10">
        <v>90</v>
      </c>
      <c r="C33" s="10">
        <v>38</v>
      </c>
      <c r="D33" s="10">
        <v>67</v>
      </c>
      <c r="E33" s="10">
        <v>33</v>
      </c>
      <c r="F33" s="10">
        <v>36</v>
      </c>
      <c r="G33" s="10">
        <v>67</v>
      </c>
      <c r="H33" s="24">
        <f>2021-'Customer Profile'!B32</f>
        <v>41</v>
      </c>
      <c r="I33" s="10">
        <f>IF(Analysis!$B$60="Wine",B33,IF(Analysis!$B$60="Fruit",C33,IF(Analysis!$B$60="Meat",D33,IF(Analysis!$B$60="Fish",E33,IF(Analysis!$B$60="Sweet",F33,"")))))</f>
        <v>33</v>
      </c>
      <c r="J33" s="10">
        <v>67506</v>
      </c>
      <c r="K33" s="10" t="str">
        <f>IF(MasterData5[[#This Row],[Income ]]&gt;$AB$12, "Above", "Below")</f>
        <v>Above</v>
      </c>
      <c r="L33" s="10">
        <f>SUM(MasterData5[[#This Row],[MntWines]:[MntSweetProducts]])</f>
        <v>264</v>
      </c>
      <c r="M33" s="53" t="str">
        <f>IF(MasterData5[[#This Row],[Total Purchase]]&gt;=500, "Over $500", "")</f>
        <v/>
      </c>
      <c r="N33" s="10"/>
      <c r="O33" s="14" t="str">
        <f>IF(AND(MasterData5[[#This Row],[MntWines]]&gt;=AB$4, MasterData5[[#This Row],[Income ]]&lt;=$AB$12), "Yes", "")</f>
        <v/>
      </c>
      <c r="P33" s="14" t="str">
        <f>IF(AND(MasterData5[[#This Row],[MntFruits]]&gt;=AC$4, MasterData5[[#This Row],[Income ]]&lt;=$AB$12), "Yes", "")</f>
        <v/>
      </c>
      <c r="Q33" s="14" t="str">
        <f>IF(AND(MasterData5[[#This Row],[MntMeatProducts]]&gt;=AD$4, MasterData5[[#This Row],[Income ]]&lt;=$AB$12), "Yes", "")</f>
        <v/>
      </c>
      <c r="R33" s="14" t="str">
        <f>IF(AND(MasterData5[[#This Row],[MntFishProducts]]&gt;=AE$4, MasterData5[[#This Row],[Income ]]&lt;=$AB$12), "Yes", "")</f>
        <v/>
      </c>
      <c r="S33" s="14" t="str">
        <f>IF(AND(MasterData5[[#This Row],[MntSweetProducts]]&gt;=AF$4, MasterData5[[#This Row],[Income ]]&lt;=$AB$12), "Yes", "")</f>
        <v/>
      </c>
      <c r="U33" s="14" t="str">
        <f>IF(MasterData5[[#This Row],[MntWines]]&gt;=AB$4, "Yes", "")</f>
        <v/>
      </c>
      <c r="V33" s="14" t="str">
        <f>IF(MasterData5[[#This Row],[MntFruits]]&gt;=AC$4, "Yes", "")</f>
        <v>Yes</v>
      </c>
      <c r="W33" s="14" t="str">
        <f>IF(MasterData5[[#This Row],[MntMeatProducts]]&gt;=AD$4, "Yes", "")</f>
        <v/>
      </c>
      <c r="X33" s="14" t="str">
        <f>IF(MasterData5[[#This Row],[MntFishProducts]]&gt;=AE$4, "Yes", "")</f>
        <v/>
      </c>
      <c r="Y33" s="14" t="str">
        <f>IF(MasterData5[[#This Row],[MntSweetProducts]]&gt;=AF$4, "Yes", "")</f>
        <v>Yes</v>
      </c>
    </row>
    <row r="34" spans="1:25" x14ac:dyDescent="0.3">
      <c r="A34">
        <v>178</v>
      </c>
      <c r="B34" s="10">
        <v>478</v>
      </c>
      <c r="C34" s="10">
        <v>0</v>
      </c>
      <c r="D34" s="10">
        <v>193</v>
      </c>
      <c r="E34" s="10">
        <v>110</v>
      </c>
      <c r="F34" s="10">
        <v>75</v>
      </c>
      <c r="G34" s="10">
        <v>117</v>
      </c>
      <c r="H34" s="24">
        <f>2021-'Customer Profile'!B33</f>
        <v>65</v>
      </c>
      <c r="I34" s="10">
        <f>IF(Analysis!$B$60="Wine",B34,IF(Analysis!$B$60="Fruit",C34,IF(Analysis!$B$60="Meat",D34,IF(Analysis!$B$60="Fish",E34,IF(Analysis!$B$60="Sweet",F34,"")))))</f>
        <v>110</v>
      </c>
      <c r="J34" s="10">
        <v>62503</v>
      </c>
      <c r="K34" s="10" t="str">
        <f>IF(MasterData5[[#This Row],[Income ]]&gt;$AB$12, "Above", "Below")</f>
        <v>Above</v>
      </c>
      <c r="L34" s="10">
        <f>SUM(MasterData5[[#This Row],[MntWines]:[MntSweetProducts]])</f>
        <v>856</v>
      </c>
      <c r="M34" s="53" t="str">
        <f>IF(MasterData5[[#This Row],[Total Purchase]]&gt;=500, "Over $500", "")</f>
        <v>Over $500</v>
      </c>
      <c r="N34" s="10"/>
      <c r="O34" s="14" t="str">
        <f>IF(AND(MasterData5[[#This Row],[MntWines]]&gt;=AB$4, MasterData5[[#This Row],[Income ]]&lt;=$AB$12), "Yes", "")</f>
        <v/>
      </c>
      <c r="P34" s="14" t="str">
        <f>IF(AND(MasterData5[[#This Row],[MntFruits]]&gt;=AC$4, MasterData5[[#This Row],[Income ]]&lt;=$AB$12), "Yes", "")</f>
        <v/>
      </c>
      <c r="Q34" s="14" t="str">
        <f>IF(AND(MasterData5[[#This Row],[MntMeatProducts]]&gt;=AD$4, MasterData5[[#This Row],[Income ]]&lt;=$AB$12), "Yes", "")</f>
        <v/>
      </c>
      <c r="R34" s="14" t="str">
        <f>IF(AND(MasterData5[[#This Row],[MntFishProducts]]&gt;=AE$4, MasterData5[[#This Row],[Income ]]&lt;=$AB$12), "Yes", "")</f>
        <v/>
      </c>
      <c r="S34" s="14" t="str">
        <f>IF(AND(MasterData5[[#This Row],[MntSweetProducts]]&gt;=AF$4, MasterData5[[#This Row],[Income ]]&lt;=$AB$12), "Yes", "")</f>
        <v/>
      </c>
      <c r="U34" s="14" t="str">
        <f>IF(MasterData5[[#This Row],[MntWines]]&gt;=AB$4, "Yes", "")</f>
        <v>Yes</v>
      </c>
      <c r="V34" s="14" t="str">
        <f>IF(MasterData5[[#This Row],[MntFruits]]&gt;=AC$4, "Yes", "")</f>
        <v/>
      </c>
      <c r="W34" s="14" t="str">
        <f>IF(MasterData5[[#This Row],[MntMeatProducts]]&gt;=AD$4, "Yes", "")</f>
        <v>Yes</v>
      </c>
      <c r="X34" s="14" t="str">
        <f>IF(MasterData5[[#This Row],[MntFishProducts]]&gt;=AE$4, "Yes", "")</f>
        <v>Yes</v>
      </c>
      <c r="Y34" s="14" t="str">
        <f>IF(MasterData5[[#This Row],[MntSweetProducts]]&gt;=AF$4, "Yes", "")</f>
        <v>Yes</v>
      </c>
    </row>
    <row r="35" spans="1:25" x14ac:dyDescent="0.3">
      <c r="A35">
        <v>182</v>
      </c>
      <c r="B35" s="10">
        <v>284</v>
      </c>
      <c r="C35" s="10">
        <v>0</v>
      </c>
      <c r="D35" s="10">
        <v>55</v>
      </c>
      <c r="E35" s="10">
        <v>0</v>
      </c>
      <c r="F35" s="10">
        <v>6</v>
      </c>
      <c r="G35" s="10">
        <v>52</v>
      </c>
      <c r="H35" s="24">
        <f>2021-'Customer Profile'!B34</f>
        <v>75</v>
      </c>
      <c r="I35" s="10">
        <f>IF(Analysis!$B$60="Wine",B35,IF(Analysis!$B$60="Fruit",C35,IF(Analysis!$B$60="Meat",D35,IF(Analysis!$B$60="Fish",E35,IF(Analysis!$B$60="Sweet",F35,"")))))</f>
        <v>0</v>
      </c>
      <c r="J35" s="10">
        <v>44124</v>
      </c>
      <c r="K35" s="10" t="str">
        <f>IF(MasterData5[[#This Row],[Income ]]&gt;$AB$12, "Above", "Below")</f>
        <v>Below</v>
      </c>
      <c r="L35" s="10">
        <f>SUM(MasterData5[[#This Row],[MntWines]:[MntSweetProducts]])</f>
        <v>345</v>
      </c>
      <c r="M35" s="53" t="str">
        <f>IF(MasterData5[[#This Row],[Total Purchase]]&gt;=500, "Over $500", "")</f>
        <v/>
      </c>
      <c r="N35" s="10"/>
      <c r="O35" s="14" t="str">
        <f>IF(AND(MasterData5[[#This Row],[MntWines]]&gt;=AB$4, MasterData5[[#This Row],[Income ]]&lt;=$AB$12), "Yes", "")</f>
        <v/>
      </c>
      <c r="P35" s="14" t="str">
        <f>IF(AND(MasterData5[[#This Row],[MntFruits]]&gt;=AC$4, MasterData5[[#This Row],[Income ]]&lt;=$AB$12), "Yes", "")</f>
        <v/>
      </c>
      <c r="Q35" s="14" t="str">
        <f>IF(AND(MasterData5[[#This Row],[MntMeatProducts]]&gt;=AD$4, MasterData5[[#This Row],[Income ]]&lt;=$AB$12), "Yes", "")</f>
        <v/>
      </c>
      <c r="R35" s="14" t="str">
        <f>IF(AND(MasterData5[[#This Row],[MntFishProducts]]&gt;=AE$4, MasterData5[[#This Row],[Income ]]&lt;=$AB$12), "Yes", "")</f>
        <v/>
      </c>
      <c r="S35" s="14" t="str">
        <f>IF(AND(MasterData5[[#This Row],[MntSweetProducts]]&gt;=AF$4, MasterData5[[#This Row],[Income ]]&lt;=$AB$12), "Yes", "")</f>
        <v/>
      </c>
      <c r="U35" s="14" t="str">
        <f>IF(MasterData5[[#This Row],[MntWines]]&gt;=AB$4, "Yes", "")</f>
        <v/>
      </c>
      <c r="V35" s="14" t="str">
        <f>IF(MasterData5[[#This Row],[MntFruits]]&gt;=AC$4, "Yes", "")</f>
        <v/>
      </c>
      <c r="W35" s="14" t="str">
        <f>IF(MasterData5[[#This Row],[MntMeatProducts]]&gt;=AD$4, "Yes", "")</f>
        <v/>
      </c>
      <c r="X35" s="14" t="str">
        <f>IF(MasterData5[[#This Row],[MntFishProducts]]&gt;=AE$4, "Yes", "")</f>
        <v/>
      </c>
      <c r="Y35" s="14" t="str">
        <f>IF(MasterData5[[#This Row],[MntSweetProducts]]&gt;=AF$4, "Yes", "")</f>
        <v/>
      </c>
    </row>
    <row r="36" spans="1:25" x14ac:dyDescent="0.3">
      <c r="A36">
        <v>193</v>
      </c>
      <c r="B36" s="10">
        <v>0</v>
      </c>
      <c r="C36" s="10">
        <v>0</v>
      </c>
      <c r="D36" s="10">
        <v>2</v>
      </c>
      <c r="E36" s="10">
        <v>3</v>
      </c>
      <c r="F36" s="10">
        <v>3</v>
      </c>
      <c r="G36" s="10">
        <v>8</v>
      </c>
      <c r="H36" s="24">
        <f>2021-'Customer Profile'!B35</f>
        <v>25</v>
      </c>
      <c r="I36" s="10">
        <f>IF(Analysis!$B$60="Wine",B36,IF(Analysis!$B$60="Fruit",C36,IF(Analysis!$B$60="Meat",D36,IF(Analysis!$B$60="Fish",E36,IF(Analysis!$B$60="Sweet",F36,"")))))</f>
        <v>3</v>
      </c>
      <c r="J36" s="10">
        <v>14421</v>
      </c>
      <c r="K36" s="10" t="str">
        <f>IF(MasterData5[[#This Row],[Income ]]&gt;$AB$12, "Above", "Below")</f>
        <v>Below</v>
      </c>
      <c r="L36" s="10">
        <f>SUM(MasterData5[[#This Row],[MntWines]:[MntSweetProducts]])</f>
        <v>8</v>
      </c>
      <c r="M36" s="53" t="str">
        <f>IF(MasterData5[[#This Row],[Total Purchase]]&gt;=500, "Over $500", "")</f>
        <v/>
      </c>
      <c r="N36" s="10"/>
      <c r="O36" s="14" t="str">
        <f>IF(AND(MasterData5[[#This Row],[MntWines]]&gt;=AB$4, MasterData5[[#This Row],[Income ]]&lt;=$AB$12), "Yes", "")</f>
        <v/>
      </c>
      <c r="P36" s="14" t="str">
        <f>IF(AND(MasterData5[[#This Row],[MntFruits]]&gt;=AC$4, MasterData5[[#This Row],[Income ]]&lt;=$AB$12), "Yes", "")</f>
        <v/>
      </c>
      <c r="Q36" s="14" t="str">
        <f>IF(AND(MasterData5[[#This Row],[MntMeatProducts]]&gt;=AD$4, MasterData5[[#This Row],[Income ]]&lt;=$AB$12), "Yes", "")</f>
        <v/>
      </c>
      <c r="R36" s="14" t="str">
        <f>IF(AND(MasterData5[[#This Row],[MntFishProducts]]&gt;=AE$4, MasterData5[[#This Row],[Income ]]&lt;=$AB$12), "Yes", "")</f>
        <v/>
      </c>
      <c r="S36" s="14" t="str">
        <f>IF(AND(MasterData5[[#This Row],[MntSweetProducts]]&gt;=AF$4, MasterData5[[#This Row],[Income ]]&lt;=$AB$12), "Yes", "")</f>
        <v/>
      </c>
      <c r="U36" s="14" t="str">
        <f>IF(MasterData5[[#This Row],[MntWines]]&gt;=AB$4, "Yes", "")</f>
        <v/>
      </c>
      <c r="V36" s="14" t="str">
        <f>IF(MasterData5[[#This Row],[MntFruits]]&gt;=AC$4, "Yes", "")</f>
        <v/>
      </c>
      <c r="W36" s="14" t="str">
        <f>IF(MasterData5[[#This Row],[MntMeatProducts]]&gt;=AD$4, "Yes", "")</f>
        <v/>
      </c>
      <c r="X36" s="14" t="str">
        <f>IF(MasterData5[[#This Row],[MntFishProducts]]&gt;=AE$4, "Yes", "")</f>
        <v/>
      </c>
      <c r="Y36" s="14" t="str">
        <f>IF(MasterData5[[#This Row],[MntSweetProducts]]&gt;=AF$4, "Yes", "")</f>
        <v/>
      </c>
    </row>
    <row r="37" spans="1:25" x14ac:dyDescent="0.3">
      <c r="A37">
        <v>194</v>
      </c>
      <c r="B37" s="10">
        <v>23</v>
      </c>
      <c r="C37" s="10">
        <v>0</v>
      </c>
      <c r="D37" s="10">
        <v>11</v>
      </c>
      <c r="E37" s="10">
        <v>3</v>
      </c>
      <c r="F37" s="10">
        <v>2</v>
      </c>
      <c r="G37" s="10">
        <v>2</v>
      </c>
      <c r="H37" s="24">
        <f>2021-'Customer Profile'!B36</f>
        <v>56</v>
      </c>
      <c r="I37" s="10">
        <f>IF(Analysis!$B$60="Wine",B37,IF(Analysis!$B$60="Fruit",C37,IF(Analysis!$B$60="Meat",D37,IF(Analysis!$B$60="Fish",E37,IF(Analysis!$B$60="Sweet",F37,"")))))</f>
        <v>3</v>
      </c>
      <c r="J37" s="10">
        <v>48006</v>
      </c>
      <c r="K37" s="10" t="str">
        <f>IF(MasterData5[[#This Row],[Income ]]&gt;$AB$12, "Above", "Below")</f>
        <v>Below</v>
      </c>
      <c r="L37" s="10">
        <f>SUM(MasterData5[[#This Row],[MntWines]:[MntSweetProducts]])</f>
        <v>39</v>
      </c>
      <c r="M37" s="53" t="str">
        <f>IF(MasterData5[[#This Row],[Total Purchase]]&gt;=500, "Over $500", "")</f>
        <v/>
      </c>
      <c r="N37" s="10"/>
      <c r="O37" s="14" t="str">
        <f>IF(AND(MasterData5[[#This Row],[MntWines]]&gt;=AB$4, MasterData5[[#This Row],[Income ]]&lt;=$AB$12), "Yes", "")</f>
        <v/>
      </c>
      <c r="P37" s="14" t="str">
        <f>IF(AND(MasterData5[[#This Row],[MntFruits]]&gt;=AC$4, MasterData5[[#This Row],[Income ]]&lt;=$AB$12), "Yes", "")</f>
        <v/>
      </c>
      <c r="Q37" s="14" t="str">
        <f>IF(AND(MasterData5[[#This Row],[MntMeatProducts]]&gt;=AD$4, MasterData5[[#This Row],[Income ]]&lt;=$AB$12), "Yes", "")</f>
        <v/>
      </c>
      <c r="R37" s="14" t="str">
        <f>IF(AND(MasterData5[[#This Row],[MntFishProducts]]&gt;=AE$4, MasterData5[[#This Row],[Income ]]&lt;=$AB$12), "Yes", "")</f>
        <v/>
      </c>
      <c r="S37" s="14" t="str">
        <f>IF(AND(MasterData5[[#This Row],[MntSweetProducts]]&gt;=AF$4, MasterData5[[#This Row],[Income ]]&lt;=$AB$12), "Yes", "")</f>
        <v/>
      </c>
      <c r="U37" s="14" t="str">
        <f>IF(MasterData5[[#This Row],[MntWines]]&gt;=AB$4, "Yes", "")</f>
        <v/>
      </c>
      <c r="V37" s="14" t="str">
        <f>IF(MasterData5[[#This Row],[MntFruits]]&gt;=AC$4, "Yes", "")</f>
        <v/>
      </c>
      <c r="W37" s="14" t="str">
        <f>IF(MasterData5[[#This Row],[MntMeatProducts]]&gt;=AD$4, "Yes", "")</f>
        <v/>
      </c>
      <c r="X37" s="14" t="str">
        <f>IF(MasterData5[[#This Row],[MntFishProducts]]&gt;=AE$4, "Yes", "")</f>
        <v/>
      </c>
      <c r="Y37" s="14" t="str">
        <f>IF(MasterData5[[#This Row],[MntSweetProducts]]&gt;=AF$4, "Yes", "")</f>
        <v/>
      </c>
    </row>
    <row r="38" spans="1:25" x14ac:dyDescent="0.3">
      <c r="A38">
        <v>195</v>
      </c>
      <c r="B38" s="10">
        <v>125</v>
      </c>
      <c r="C38" s="10">
        <v>17</v>
      </c>
      <c r="D38" s="10">
        <v>52</v>
      </c>
      <c r="E38" s="10">
        <v>3</v>
      </c>
      <c r="F38" s="10">
        <v>19</v>
      </c>
      <c r="G38" s="10">
        <v>30</v>
      </c>
      <c r="H38" s="24">
        <f>2021-'Customer Profile'!B37</f>
        <v>49</v>
      </c>
      <c r="I38" s="10">
        <f>IF(Analysis!$B$60="Wine",B38,IF(Analysis!$B$60="Fruit",C38,IF(Analysis!$B$60="Meat",D38,IF(Analysis!$B$60="Fish",E38,IF(Analysis!$B$60="Sweet",F38,"")))))</f>
        <v>3</v>
      </c>
      <c r="J38" s="10">
        <v>38808</v>
      </c>
      <c r="K38" s="10" t="str">
        <f>IF(MasterData5[[#This Row],[Income ]]&gt;$AB$12, "Above", "Below")</f>
        <v>Below</v>
      </c>
      <c r="L38" s="10">
        <f>SUM(MasterData5[[#This Row],[MntWines]:[MntSweetProducts]])</f>
        <v>216</v>
      </c>
      <c r="M38" s="53" t="str">
        <f>IF(MasterData5[[#This Row],[Total Purchase]]&gt;=500, "Over $500", "")</f>
        <v/>
      </c>
      <c r="N38" s="10"/>
      <c r="O38" s="14" t="str">
        <f>IF(AND(MasterData5[[#This Row],[MntWines]]&gt;=AB$4, MasterData5[[#This Row],[Income ]]&lt;=$AB$12), "Yes", "")</f>
        <v/>
      </c>
      <c r="P38" s="14" t="str">
        <f>IF(AND(MasterData5[[#This Row],[MntFruits]]&gt;=AC$4, MasterData5[[#This Row],[Income ]]&lt;=$AB$12), "Yes", "")</f>
        <v/>
      </c>
      <c r="Q38" s="14" t="str">
        <f>IF(AND(MasterData5[[#This Row],[MntMeatProducts]]&gt;=AD$4, MasterData5[[#This Row],[Income ]]&lt;=$AB$12), "Yes", "")</f>
        <v/>
      </c>
      <c r="R38" s="14" t="str">
        <f>IF(AND(MasterData5[[#This Row],[MntFishProducts]]&gt;=AE$4, MasterData5[[#This Row],[Income ]]&lt;=$AB$12), "Yes", "")</f>
        <v/>
      </c>
      <c r="S38" s="14" t="str">
        <f>IF(AND(MasterData5[[#This Row],[MntSweetProducts]]&gt;=AF$4, MasterData5[[#This Row],[Income ]]&lt;=$AB$12), "Yes", "")</f>
        <v/>
      </c>
      <c r="U38" s="14" t="str">
        <f>IF(MasterData5[[#This Row],[MntWines]]&gt;=AB$4, "Yes", "")</f>
        <v/>
      </c>
      <c r="V38" s="14" t="str">
        <f>IF(MasterData5[[#This Row],[MntFruits]]&gt;=AC$4, "Yes", "")</f>
        <v/>
      </c>
      <c r="W38" s="14" t="str">
        <f>IF(MasterData5[[#This Row],[MntMeatProducts]]&gt;=AD$4, "Yes", "")</f>
        <v/>
      </c>
      <c r="X38" s="14" t="str">
        <f>IF(MasterData5[[#This Row],[MntFishProducts]]&gt;=AE$4, "Yes", "")</f>
        <v/>
      </c>
      <c r="Y38" s="14" t="str">
        <f>IF(MasterData5[[#This Row],[MntSweetProducts]]&gt;=AF$4, "Yes", "")</f>
        <v/>
      </c>
    </row>
    <row r="39" spans="1:25" x14ac:dyDescent="0.3">
      <c r="A39">
        <v>199</v>
      </c>
      <c r="B39" s="10">
        <v>219</v>
      </c>
      <c r="C39" s="10">
        <v>3</v>
      </c>
      <c r="D39" s="10">
        <v>60</v>
      </c>
      <c r="E39" s="10">
        <v>12</v>
      </c>
      <c r="F39" s="10">
        <v>9</v>
      </c>
      <c r="G39" s="10">
        <v>12</v>
      </c>
      <c r="H39" s="24">
        <f>2021-'Customer Profile'!B38</f>
        <v>59</v>
      </c>
      <c r="I39" s="10">
        <f>IF(Analysis!$B$60="Wine",B39,IF(Analysis!$B$60="Fruit",C39,IF(Analysis!$B$60="Meat",D39,IF(Analysis!$B$60="Fish",E39,IF(Analysis!$B$60="Sweet",F39,"")))))</f>
        <v>12</v>
      </c>
      <c r="J39" s="10">
        <v>45183</v>
      </c>
      <c r="K39" s="10" t="str">
        <f>IF(MasterData5[[#This Row],[Income ]]&gt;$AB$12, "Above", "Below")</f>
        <v>Below</v>
      </c>
      <c r="L39" s="10">
        <f>SUM(MasterData5[[#This Row],[MntWines]:[MntSweetProducts]])</f>
        <v>303</v>
      </c>
      <c r="M39" s="53" t="str">
        <f>IF(MasterData5[[#This Row],[Total Purchase]]&gt;=500, "Over $500", "")</f>
        <v/>
      </c>
      <c r="N39" s="10"/>
      <c r="O39" s="14" t="str">
        <f>IF(AND(MasterData5[[#This Row],[MntWines]]&gt;=AB$4, MasterData5[[#This Row],[Income ]]&lt;=$AB$12), "Yes", "")</f>
        <v/>
      </c>
      <c r="P39" s="14" t="str">
        <f>IF(AND(MasterData5[[#This Row],[MntFruits]]&gt;=AC$4, MasterData5[[#This Row],[Income ]]&lt;=$AB$12), "Yes", "")</f>
        <v/>
      </c>
      <c r="Q39" s="14" t="str">
        <f>IF(AND(MasterData5[[#This Row],[MntMeatProducts]]&gt;=AD$4, MasterData5[[#This Row],[Income ]]&lt;=$AB$12), "Yes", "")</f>
        <v/>
      </c>
      <c r="R39" s="14" t="str">
        <f>IF(AND(MasterData5[[#This Row],[MntFishProducts]]&gt;=AE$4, MasterData5[[#This Row],[Income ]]&lt;=$AB$12), "Yes", "")</f>
        <v/>
      </c>
      <c r="S39" s="14" t="str">
        <f>IF(AND(MasterData5[[#This Row],[MntSweetProducts]]&gt;=AF$4, MasterData5[[#This Row],[Income ]]&lt;=$AB$12), "Yes", "")</f>
        <v/>
      </c>
      <c r="U39" s="14" t="str">
        <f>IF(MasterData5[[#This Row],[MntWines]]&gt;=AB$4, "Yes", "")</f>
        <v/>
      </c>
      <c r="V39" s="14" t="str">
        <f>IF(MasterData5[[#This Row],[MntFruits]]&gt;=AC$4, "Yes", "")</f>
        <v/>
      </c>
      <c r="W39" s="14" t="str">
        <f>IF(MasterData5[[#This Row],[MntMeatProducts]]&gt;=AD$4, "Yes", "")</f>
        <v/>
      </c>
      <c r="X39" s="14" t="str">
        <f>IF(MasterData5[[#This Row],[MntFishProducts]]&gt;=AE$4, "Yes", "")</f>
        <v/>
      </c>
      <c r="Y39" s="14" t="str">
        <f>IF(MasterData5[[#This Row],[MntSweetProducts]]&gt;=AF$4, "Yes", "")</f>
        <v/>
      </c>
    </row>
    <row r="40" spans="1:25" x14ac:dyDescent="0.3">
      <c r="A40">
        <v>202</v>
      </c>
      <c r="B40" s="10">
        <v>332</v>
      </c>
      <c r="C40" s="10">
        <v>194</v>
      </c>
      <c r="D40" s="10">
        <v>377</v>
      </c>
      <c r="E40" s="10">
        <v>149</v>
      </c>
      <c r="F40" s="10">
        <v>125</v>
      </c>
      <c r="G40" s="10">
        <v>57</v>
      </c>
      <c r="H40" s="24">
        <f>2021-'Customer Profile'!B39</f>
        <v>73</v>
      </c>
      <c r="I40" s="10">
        <f>IF(Analysis!$B$60="Wine",B40,IF(Analysis!$B$60="Fruit",C40,IF(Analysis!$B$60="Meat",D40,IF(Analysis!$B$60="Fish",E40,IF(Analysis!$B$60="Sweet",F40,"")))))</f>
        <v>149</v>
      </c>
      <c r="J40" s="10">
        <v>82032</v>
      </c>
      <c r="K40" s="10" t="str">
        <f>IF(MasterData5[[#This Row],[Income ]]&gt;$AB$12, "Above", "Below")</f>
        <v>Above</v>
      </c>
      <c r="L40" s="10">
        <f>SUM(MasterData5[[#This Row],[MntWines]:[MntSweetProducts]])</f>
        <v>1177</v>
      </c>
      <c r="M40" s="53" t="str">
        <f>IF(MasterData5[[#This Row],[Total Purchase]]&gt;=500, "Over $500", "")</f>
        <v>Over $500</v>
      </c>
      <c r="N40" s="10"/>
      <c r="O40" s="14" t="str">
        <f>IF(AND(MasterData5[[#This Row],[MntWines]]&gt;=AB$4, MasterData5[[#This Row],[Income ]]&lt;=$AB$12), "Yes", "")</f>
        <v/>
      </c>
      <c r="P40" s="14" t="str">
        <f>IF(AND(MasterData5[[#This Row],[MntFruits]]&gt;=AC$4, MasterData5[[#This Row],[Income ]]&lt;=$AB$12), "Yes", "")</f>
        <v/>
      </c>
      <c r="Q40" s="14" t="str">
        <f>IF(AND(MasterData5[[#This Row],[MntMeatProducts]]&gt;=AD$4, MasterData5[[#This Row],[Income ]]&lt;=$AB$12), "Yes", "")</f>
        <v/>
      </c>
      <c r="R40" s="14" t="str">
        <f>IF(AND(MasterData5[[#This Row],[MntFishProducts]]&gt;=AE$4, MasterData5[[#This Row],[Income ]]&lt;=$AB$12), "Yes", "")</f>
        <v/>
      </c>
      <c r="S40" s="14" t="str">
        <f>IF(AND(MasterData5[[#This Row],[MntSweetProducts]]&gt;=AF$4, MasterData5[[#This Row],[Income ]]&lt;=$AB$12), "Yes", "")</f>
        <v/>
      </c>
      <c r="U40" s="14" t="str">
        <f>IF(MasterData5[[#This Row],[MntWines]]&gt;=AB$4, "Yes", "")</f>
        <v>Yes</v>
      </c>
      <c r="V40" s="14" t="str">
        <f>IF(MasterData5[[#This Row],[MntFruits]]&gt;=AC$4, "Yes", "")</f>
        <v>Yes</v>
      </c>
      <c r="W40" s="14" t="str">
        <f>IF(MasterData5[[#This Row],[MntMeatProducts]]&gt;=AD$4, "Yes", "")</f>
        <v>Yes</v>
      </c>
      <c r="X40" s="14" t="str">
        <f>IF(MasterData5[[#This Row],[MntFishProducts]]&gt;=AE$4, "Yes", "")</f>
        <v>Yes</v>
      </c>
      <c r="Y40" s="14" t="str">
        <f>IF(MasterData5[[#This Row],[MntSweetProducts]]&gt;=AF$4, "Yes", "")</f>
        <v>Yes</v>
      </c>
    </row>
    <row r="41" spans="1:25" x14ac:dyDescent="0.3">
      <c r="A41">
        <v>203</v>
      </c>
      <c r="B41" s="10">
        <v>1288</v>
      </c>
      <c r="C41" s="10">
        <v>20</v>
      </c>
      <c r="D41" s="10">
        <v>613</v>
      </c>
      <c r="E41" s="10">
        <v>80</v>
      </c>
      <c r="F41" s="10">
        <v>61</v>
      </c>
      <c r="G41" s="10">
        <v>27</v>
      </c>
      <c r="H41" s="24">
        <f>2021-'Customer Profile'!B40</f>
        <v>46</v>
      </c>
      <c r="I41" s="10">
        <f>IF(Analysis!$B$60="Wine",B41,IF(Analysis!$B$60="Fruit",C41,IF(Analysis!$B$60="Meat",D41,IF(Analysis!$B$60="Fish",E41,IF(Analysis!$B$60="Sweet",F41,"")))))</f>
        <v>80</v>
      </c>
      <c r="J41" s="10">
        <v>81169</v>
      </c>
      <c r="K41" s="10" t="str">
        <f>IF(MasterData5[[#This Row],[Income ]]&gt;$AB$12, "Above", "Below")</f>
        <v>Above</v>
      </c>
      <c r="L41" s="10">
        <f>SUM(MasterData5[[#This Row],[MntWines]:[MntSweetProducts]])</f>
        <v>2062</v>
      </c>
      <c r="M41" s="53" t="str">
        <f>IF(MasterData5[[#This Row],[Total Purchase]]&gt;=500, "Over $500", "")</f>
        <v>Over $500</v>
      </c>
      <c r="N41" s="10"/>
      <c r="O41" s="14" t="str">
        <f>IF(AND(MasterData5[[#This Row],[MntWines]]&gt;=AB$4, MasterData5[[#This Row],[Income ]]&lt;=$AB$12), "Yes", "")</f>
        <v/>
      </c>
      <c r="P41" s="14" t="str">
        <f>IF(AND(MasterData5[[#This Row],[MntFruits]]&gt;=AC$4, MasterData5[[#This Row],[Income ]]&lt;=$AB$12), "Yes", "")</f>
        <v/>
      </c>
      <c r="Q41" s="14" t="str">
        <f>IF(AND(MasterData5[[#This Row],[MntMeatProducts]]&gt;=AD$4, MasterData5[[#This Row],[Income ]]&lt;=$AB$12), "Yes", "")</f>
        <v/>
      </c>
      <c r="R41" s="14" t="str">
        <f>IF(AND(MasterData5[[#This Row],[MntFishProducts]]&gt;=AE$4, MasterData5[[#This Row],[Income ]]&lt;=$AB$12), "Yes", "")</f>
        <v/>
      </c>
      <c r="S41" s="14" t="str">
        <f>IF(AND(MasterData5[[#This Row],[MntSweetProducts]]&gt;=AF$4, MasterData5[[#This Row],[Income ]]&lt;=$AB$12), "Yes", "")</f>
        <v/>
      </c>
      <c r="U41" s="14" t="str">
        <f>IF(MasterData5[[#This Row],[MntWines]]&gt;=AB$4, "Yes", "")</f>
        <v>Yes</v>
      </c>
      <c r="V41" s="14" t="str">
        <f>IF(MasterData5[[#This Row],[MntFruits]]&gt;=AC$4, "Yes", "")</f>
        <v/>
      </c>
      <c r="W41" s="14" t="str">
        <f>IF(MasterData5[[#This Row],[MntMeatProducts]]&gt;=AD$4, "Yes", "")</f>
        <v>Yes</v>
      </c>
      <c r="X41" s="14" t="str">
        <f>IF(MasterData5[[#This Row],[MntFishProducts]]&gt;=AE$4, "Yes", "")</f>
        <v>Yes</v>
      </c>
      <c r="Y41" s="14" t="str">
        <f>IF(MasterData5[[#This Row],[MntSweetProducts]]&gt;=AF$4, "Yes", "")</f>
        <v>Yes</v>
      </c>
    </row>
    <row r="42" spans="1:25" x14ac:dyDescent="0.3">
      <c r="A42">
        <v>213</v>
      </c>
      <c r="B42" s="10">
        <v>35</v>
      </c>
      <c r="C42" s="10">
        <v>0</v>
      </c>
      <c r="D42" s="10">
        <v>11</v>
      </c>
      <c r="E42" s="10">
        <v>0</v>
      </c>
      <c r="F42" s="10">
        <v>0</v>
      </c>
      <c r="G42" s="10">
        <v>2</v>
      </c>
      <c r="H42" s="24">
        <f>2021-'Customer Profile'!B41</f>
        <v>58</v>
      </c>
      <c r="I42" s="10">
        <f>IF(Analysis!$B$60="Wine",B42,IF(Analysis!$B$60="Fruit",C42,IF(Analysis!$B$60="Meat",D42,IF(Analysis!$B$60="Fish",E42,IF(Analysis!$B$60="Sweet",F42,"")))))</f>
        <v>0</v>
      </c>
      <c r="J42" s="10">
        <v>23091</v>
      </c>
      <c r="K42" s="10" t="str">
        <f>IF(MasterData5[[#This Row],[Income ]]&gt;$AB$12, "Above", "Below")</f>
        <v>Below</v>
      </c>
      <c r="L42" s="10">
        <f>SUM(MasterData5[[#This Row],[MntWines]:[MntSweetProducts]])</f>
        <v>46</v>
      </c>
      <c r="M42" s="53" t="str">
        <f>IF(MasterData5[[#This Row],[Total Purchase]]&gt;=500, "Over $500", "")</f>
        <v/>
      </c>
      <c r="N42" s="10"/>
      <c r="O42" s="14" t="str">
        <f>IF(AND(MasterData5[[#This Row],[MntWines]]&gt;=AB$4, MasterData5[[#This Row],[Income ]]&lt;=$AB$12), "Yes", "")</f>
        <v/>
      </c>
      <c r="P42" s="14" t="str">
        <f>IF(AND(MasterData5[[#This Row],[MntFruits]]&gt;=AC$4, MasterData5[[#This Row],[Income ]]&lt;=$AB$12), "Yes", "")</f>
        <v/>
      </c>
      <c r="Q42" s="14" t="str">
        <f>IF(AND(MasterData5[[#This Row],[MntMeatProducts]]&gt;=AD$4, MasterData5[[#This Row],[Income ]]&lt;=$AB$12), "Yes", "")</f>
        <v/>
      </c>
      <c r="R42" s="14" t="str">
        <f>IF(AND(MasterData5[[#This Row],[MntFishProducts]]&gt;=AE$4, MasterData5[[#This Row],[Income ]]&lt;=$AB$12), "Yes", "")</f>
        <v/>
      </c>
      <c r="S42" s="14" t="str">
        <f>IF(AND(MasterData5[[#This Row],[MntSweetProducts]]&gt;=AF$4, MasterData5[[#This Row],[Income ]]&lt;=$AB$12), "Yes", "")</f>
        <v/>
      </c>
      <c r="U42" s="14" t="str">
        <f>IF(MasterData5[[#This Row],[MntWines]]&gt;=AB$4, "Yes", "")</f>
        <v/>
      </c>
      <c r="V42" s="14" t="str">
        <f>IF(MasterData5[[#This Row],[MntFruits]]&gt;=AC$4, "Yes", "")</f>
        <v/>
      </c>
      <c r="W42" s="14" t="str">
        <f>IF(MasterData5[[#This Row],[MntMeatProducts]]&gt;=AD$4, "Yes", "")</f>
        <v/>
      </c>
      <c r="X42" s="14" t="str">
        <f>IF(MasterData5[[#This Row],[MntFishProducts]]&gt;=AE$4, "Yes", "")</f>
        <v/>
      </c>
      <c r="Y42" s="14" t="str">
        <f>IF(MasterData5[[#This Row],[MntSweetProducts]]&gt;=AF$4, "Yes", "")</f>
        <v/>
      </c>
    </row>
    <row r="43" spans="1:25" x14ac:dyDescent="0.3">
      <c r="A43">
        <v>217</v>
      </c>
      <c r="B43" s="10">
        <v>556</v>
      </c>
      <c r="C43" s="10">
        <v>14</v>
      </c>
      <c r="D43" s="10">
        <v>717</v>
      </c>
      <c r="E43" s="10">
        <v>210</v>
      </c>
      <c r="F43" s="10">
        <v>0</v>
      </c>
      <c r="G43" s="10">
        <v>43</v>
      </c>
      <c r="H43" s="24">
        <f>2021-'Customer Profile'!B42</f>
        <v>65</v>
      </c>
      <c r="I43" s="10">
        <f>IF(Analysis!$B$60="Wine",B43,IF(Analysis!$B$60="Fruit",C43,IF(Analysis!$B$60="Meat",D43,IF(Analysis!$B$60="Fish",E43,IF(Analysis!$B$60="Sweet",F43,"")))))</f>
        <v>210</v>
      </c>
      <c r="J43" s="10">
        <v>64857</v>
      </c>
      <c r="K43" s="10" t="str">
        <f>IF(MasterData5[[#This Row],[Income ]]&gt;$AB$12, "Above", "Below")</f>
        <v>Above</v>
      </c>
      <c r="L43" s="10">
        <f>SUM(MasterData5[[#This Row],[MntWines]:[MntSweetProducts]])</f>
        <v>1497</v>
      </c>
      <c r="M43" s="53" t="str">
        <f>IF(MasterData5[[#This Row],[Total Purchase]]&gt;=500, "Over $500", "")</f>
        <v>Over $500</v>
      </c>
      <c r="N43" s="10"/>
      <c r="O43" s="14" t="str">
        <f>IF(AND(MasterData5[[#This Row],[MntWines]]&gt;=AB$4, MasterData5[[#This Row],[Income ]]&lt;=$AB$12), "Yes", "")</f>
        <v/>
      </c>
      <c r="P43" s="14" t="str">
        <f>IF(AND(MasterData5[[#This Row],[MntFruits]]&gt;=AC$4, MasterData5[[#This Row],[Income ]]&lt;=$AB$12), "Yes", "")</f>
        <v/>
      </c>
      <c r="Q43" s="14" t="str">
        <f>IF(AND(MasterData5[[#This Row],[MntMeatProducts]]&gt;=AD$4, MasterData5[[#This Row],[Income ]]&lt;=$AB$12), "Yes", "")</f>
        <v/>
      </c>
      <c r="R43" s="14" t="str">
        <f>IF(AND(MasterData5[[#This Row],[MntFishProducts]]&gt;=AE$4, MasterData5[[#This Row],[Income ]]&lt;=$AB$12), "Yes", "")</f>
        <v/>
      </c>
      <c r="S43" s="14" t="str">
        <f>IF(AND(MasterData5[[#This Row],[MntSweetProducts]]&gt;=AF$4, MasterData5[[#This Row],[Income ]]&lt;=$AB$12), "Yes", "")</f>
        <v/>
      </c>
      <c r="U43" s="14" t="str">
        <f>IF(MasterData5[[#This Row],[MntWines]]&gt;=AB$4, "Yes", "")</f>
        <v>Yes</v>
      </c>
      <c r="V43" s="14" t="str">
        <f>IF(MasterData5[[#This Row],[MntFruits]]&gt;=AC$4, "Yes", "")</f>
        <v/>
      </c>
      <c r="W43" s="14" t="str">
        <f>IF(MasterData5[[#This Row],[MntMeatProducts]]&gt;=AD$4, "Yes", "")</f>
        <v>Yes</v>
      </c>
      <c r="X43" s="14" t="str">
        <f>IF(MasterData5[[#This Row],[MntFishProducts]]&gt;=AE$4, "Yes", "")</f>
        <v>Yes</v>
      </c>
      <c r="Y43" s="14" t="str">
        <f>IF(MasterData5[[#This Row],[MntSweetProducts]]&gt;=AF$4, "Yes", "")</f>
        <v/>
      </c>
    </row>
    <row r="44" spans="1:25" x14ac:dyDescent="0.3">
      <c r="A44">
        <v>221</v>
      </c>
      <c r="B44" s="10">
        <v>138</v>
      </c>
      <c r="C44" s="10">
        <v>3</v>
      </c>
      <c r="D44" s="10">
        <v>38</v>
      </c>
      <c r="E44" s="10">
        <v>4</v>
      </c>
      <c r="F44" s="10">
        <v>0</v>
      </c>
      <c r="G44" s="10">
        <v>59</v>
      </c>
      <c r="H44" s="24">
        <f>2021-'Customer Profile'!B43</f>
        <v>66</v>
      </c>
      <c r="I44" s="10">
        <f>IF(Analysis!$B$60="Wine",B44,IF(Analysis!$B$60="Fruit",C44,IF(Analysis!$B$60="Meat",D44,IF(Analysis!$B$60="Fish",E44,IF(Analysis!$B$60="Sweet",F44,"")))))</f>
        <v>4</v>
      </c>
      <c r="J44" s="10">
        <v>48726</v>
      </c>
      <c r="K44" s="10" t="str">
        <f>IF(MasterData5[[#This Row],[Income ]]&gt;$AB$12, "Above", "Below")</f>
        <v>Below</v>
      </c>
      <c r="L44" s="10">
        <f>SUM(MasterData5[[#This Row],[MntWines]:[MntSweetProducts]])</f>
        <v>183</v>
      </c>
      <c r="M44" s="53" t="str">
        <f>IF(MasterData5[[#This Row],[Total Purchase]]&gt;=500, "Over $500", "")</f>
        <v/>
      </c>
      <c r="N44" s="10"/>
      <c r="O44" s="14" t="str">
        <f>IF(AND(MasterData5[[#This Row],[MntWines]]&gt;=AB$4, MasterData5[[#This Row],[Income ]]&lt;=$AB$12), "Yes", "")</f>
        <v/>
      </c>
      <c r="P44" s="14" t="str">
        <f>IF(AND(MasterData5[[#This Row],[MntFruits]]&gt;=AC$4, MasterData5[[#This Row],[Income ]]&lt;=$AB$12), "Yes", "")</f>
        <v/>
      </c>
      <c r="Q44" s="14" t="str">
        <f>IF(AND(MasterData5[[#This Row],[MntMeatProducts]]&gt;=AD$4, MasterData5[[#This Row],[Income ]]&lt;=$AB$12), "Yes", "")</f>
        <v/>
      </c>
      <c r="R44" s="14" t="str">
        <f>IF(AND(MasterData5[[#This Row],[MntFishProducts]]&gt;=AE$4, MasterData5[[#This Row],[Income ]]&lt;=$AB$12), "Yes", "")</f>
        <v/>
      </c>
      <c r="S44" s="14" t="str">
        <f>IF(AND(MasterData5[[#This Row],[MntSweetProducts]]&gt;=AF$4, MasterData5[[#This Row],[Income ]]&lt;=$AB$12), "Yes", "")</f>
        <v/>
      </c>
      <c r="U44" s="14" t="str">
        <f>IF(MasterData5[[#This Row],[MntWines]]&gt;=AB$4, "Yes", "")</f>
        <v/>
      </c>
      <c r="V44" s="14" t="str">
        <f>IF(MasterData5[[#This Row],[MntFruits]]&gt;=AC$4, "Yes", "")</f>
        <v/>
      </c>
      <c r="W44" s="14" t="str">
        <f>IF(MasterData5[[#This Row],[MntMeatProducts]]&gt;=AD$4, "Yes", "")</f>
        <v/>
      </c>
      <c r="X44" s="14" t="str">
        <f>IF(MasterData5[[#This Row],[MntFishProducts]]&gt;=AE$4, "Yes", "")</f>
        <v/>
      </c>
      <c r="Y44" s="14" t="str">
        <f>IF(MasterData5[[#This Row],[MntSweetProducts]]&gt;=AF$4, "Yes", "")</f>
        <v/>
      </c>
    </row>
    <row r="45" spans="1:25" x14ac:dyDescent="0.3">
      <c r="A45">
        <v>231</v>
      </c>
      <c r="B45" s="10">
        <v>24</v>
      </c>
      <c r="C45" s="10">
        <v>0</v>
      </c>
      <c r="D45" s="10">
        <v>7</v>
      </c>
      <c r="E45" s="10">
        <v>0</v>
      </c>
      <c r="F45" s="10">
        <v>0</v>
      </c>
      <c r="G45" s="10">
        <v>1</v>
      </c>
      <c r="H45" s="24">
        <f>2021-'Customer Profile'!B44</f>
        <v>65</v>
      </c>
      <c r="I45" s="10">
        <f>IF(Analysis!$B$60="Wine",B45,IF(Analysis!$B$60="Fruit",C45,IF(Analysis!$B$60="Meat",D45,IF(Analysis!$B$60="Fish",E45,IF(Analysis!$B$60="Sweet",F45,"")))))</f>
        <v>0</v>
      </c>
      <c r="J45" s="10">
        <v>28839</v>
      </c>
      <c r="K45" s="10" t="str">
        <f>IF(MasterData5[[#This Row],[Income ]]&gt;$AB$12, "Above", "Below")</f>
        <v>Below</v>
      </c>
      <c r="L45" s="10">
        <f>SUM(MasterData5[[#This Row],[MntWines]:[MntSweetProducts]])</f>
        <v>31</v>
      </c>
      <c r="M45" s="53" t="str">
        <f>IF(MasterData5[[#This Row],[Total Purchase]]&gt;=500, "Over $500", "")</f>
        <v/>
      </c>
      <c r="N45" s="10"/>
      <c r="O45" s="14" t="str">
        <f>IF(AND(MasterData5[[#This Row],[MntWines]]&gt;=AB$4, MasterData5[[#This Row],[Income ]]&lt;=$AB$12), "Yes", "")</f>
        <v/>
      </c>
      <c r="P45" s="14" t="str">
        <f>IF(AND(MasterData5[[#This Row],[MntFruits]]&gt;=AC$4, MasterData5[[#This Row],[Income ]]&lt;=$AB$12), "Yes", "")</f>
        <v/>
      </c>
      <c r="Q45" s="14" t="str">
        <f>IF(AND(MasterData5[[#This Row],[MntMeatProducts]]&gt;=AD$4, MasterData5[[#This Row],[Income ]]&lt;=$AB$12), "Yes", "")</f>
        <v/>
      </c>
      <c r="R45" s="14" t="str">
        <f>IF(AND(MasterData5[[#This Row],[MntFishProducts]]&gt;=AE$4, MasterData5[[#This Row],[Income ]]&lt;=$AB$12), "Yes", "")</f>
        <v/>
      </c>
      <c r="S45" s="14" t="str">
        <f>IF(AND(MasterData5[[#This Row],[MntSweetProducts]]&gt;=AF$4, MasterData5[[#This Row],[Income ]]&lt;=$AB$12), "Yes", "")</f>
        <v/>
      </c>
      <c r="U45" s="14" t="str">
        <f>IF(MasterData5[[#This Row],[MntWines]]&gt;=AB$4, "Yes", "")</f>
        <v/>
      </c>
      <c r="V45" s="14" t="str">
        <f>IF(MasterData5[[#This Row],[MntFruits]]&gt;=AC$4, "Yes", "")</f>
        <v/>
      </c>
      <c r="W45" s="14" t="str">
        <f>IF(MasterData5[[#This Row],[MntMeatProducts]]&gt;=AD$4, "Yes", "")</f>
        <v/>
      </c>
      <c r="X45" s="14" t="str">
        <f>IF(MasterData5[[#This Row],[MntFishProducts]]&gt;=AE$4, "Yes", "")</f>
        <v/>
      </c>
      <c r="Y45" s="14" t="str">
        <f>IF(MasterData5[[#This Row],[MntSweetProducts]]&gt;=AF$4, "Yes", "")</f>
        <v/>
      </c>
    </row>
    <row r="46" spans="1:25" x14ac:dyDescent="0.3">
      <c r="A46">
        <v>232</v>
      </c>
      <c r="B46" s="10">
        <v>279</v>
      </c>
      <c r="C46" s="10">
        <v>83</v>
      </c>
      <c r="D46" s="10">
        <v>88</v>
      </c>
      <c r="E46" s="10">
        <v>32</v>
      </c>
      <c r="F46" s="10">
        <v>14</v>
      </c>
      <c r="G46" s="10">
        <v>34</v>
      </c>
      <c r="H46" s="24">
        <f>2021-'Customer Profile'!B45</f>
        <v>56</v>
      </c>
      <c r="I46" s="10">
        <f>IF(Analysis!$B$60="Wine",B46,IF(Analysis!$B$60="Fruit",C46,IF(Analysis!$B$60="Meat",D46,IF(Analysis!$B$60="Fish",E46,IF(Analysis!$B$60="Sweet",F46,"")))))</f>
        <v>32</v>
      </c>
      <c r="J46" s="10">
        <v>61559</v>
      </c>
      <c r="K46" s="10" t="str">
        <f>IF(MasterData5[[#This Row],[Income ]]&gt;$AB$12, "Above", "Below")</f>
        <v>Above</v>
      </c>
      <c r="L46" s="10">
        <f>SUM(MasterData5[[#This Row],[MntWines]:[MntSweetProducts]])</f>
        <v>496</v>
      </c>
      <c r="M46" s="53" t="str">
        <f>IF(MasterData5[[#This Row],[Total Purchase]]&gt;=500, "Over $500", "")</f>
        <v/>
      </c>
      <c r="N46" s="10"/>
      <c r="O46" s="14" t="str">
        <f>IF(AND(MasterData5[[#This Row],[MntWines]]&gt;=AB$4, MasterData5[[#This Row],[Income ]]&lt;=$AB$12), "Yes", "")</f>
        <v/>
      </c>
      <c r="P46" s="14" t="str">
        <f>IF(AND(MasterData5[[#This Row],[MntFruits]]&gt;=AC$4, MasterData5[[#This Row],[Income ]]&lt;=$AB$12), "Yes", "")</f>
        <v/>
      </c>
      <c r="Q46" s="14" t="str">
        <f>IF(AND(MasterData5[[#This Row],[MntMeatProducts]]&gt;=AD$4, MasterData5[[#This Row],[Income ]]&lt;=$AB$12), "Yes", "")</f>
        <v/>
      </c>
      <c r="R46" s="14" t="str">
        <f>IF(AND(MasterData5[[#This Row],[MntFishProducts]]&gt;=AE$4, MasterData5[[#This Row],[Income ]]&lt;=$AB$12), "Yes", "")</f>
        <v/>
      </c>
      <c r="S46" s="14" t="str">
        <f>IF(AND(MasterData5[[#This Row],[MntSweetProducts]]&gt;=AF$4, MasterData5[[#This Row],[Income ]]&lt;=$AB$12), "Yes", "")</f>
        <v/>
      </c>
      <c r="U46" s="14" t="str">
        <f>IF(MasterData5[[#This Row],[MntWines]]&gt;=AB$4, "Yes", "")</f>
        <v/>
      </c>
      <c r="V46" s="14" t="str">
        <f>IF(MasterData5[[#This Row],[MntFruits]]&gt;=AC$4, "Yes", "")</f>
        <v>Yes</v>
      </c>
      <c r="W46" s="14" t="str">
        <f>IF(MasterData5[[#This Row],[MntMeatProducts]]&gt;=AD$4, "Yes", "")</f>
        <v/>
      </c>
      <c r="X46" s="14" t="str">
        <f>IF(MasterData5[[#This Row],[MntFishProducts]]&gt;=AE$4, "Yes", "")</f>
        <v/>
      </c>
      <c r="Y46" s="14" t="str">
        <f>IF(MasterData5[[#This Row],[MntSweetProducts]]&gt;=AF$4, "Yes", "")</f>
        <v/>
      </c>
    </row>
    <row r="47" spans="1:25" x14ac:dyDescent="0.3">
      <c r="A47">
        <v>234</v>
      </c>
      <c r="B47" s="10">
        <v>1</v>
      </c>
      <c r="C47" s="10">
        <v>2</v>
      </c>
      <c r="D47" s="10">
        <v>8</v>
      </c>
      <c r="E47" s="10">
        <v>4</v>
      </c>
      <c r="F47" s="10">
        <v>3</v>
      </c>
      <c r="G47" s="10">
        <v>13</v>
      </c>
      <c r="H47" s="24">
        <f>2021-'Customer Profile'!B46</f>
        <v>42</v>
      </c>
      <c r="I47" s="10">
        <f>IF(Analysis!$B$60="Wine",B47,IF(Analysis!$B$60="Fruit",C47,IF(Analysis!$B$60="Meat",D47,IF(Analysis!$B$60="Fish",E47,IF(Analysis!$B$60="Sweet",F47,"")))))</f>
        <v>4</v>
      </c>
      <c r="J47" s="10">
        <v>15287</v>
      </c>
      <c r="K47" s="10" t="str">
        <f>IF(MasterData5[[#This Row],[Income ]]&gt;$AB$12, "Above", "Below")</f>
        <v>Below</v>
      </c>
      <c r="L47" s="10">
        <f>SUM(MasterData5[[#This Row],[MntWines]:[MntSweetProducts]])</f>
        <v>18</v>
      </c>
      <c r="M47" s="53" t="str">
        <f>IF(MasterData5[[#This Row],[Total Purchase]]&gt;=500, "Over $500", "")</f>
        <v/>
      </c>
      <c r="N47" s="10"/>
      <c r="O47" s="14" t="str">
        <f>IF(AND(MasterData5[[#This Row],[MntWines]]&gt;=AB$4, MasterData5[[#This Row],[Income ]]&lt;=$AB$12), "Yes", "")</f>
        <v/>
      </c>
      <c r="P47" s="14" t="str">
        <f>IF(AND(MasterData5[[#This Row],[MntFruits]]&gt;=AC$4, MasterData5[[#This Row],[Income ]]&lt;=$AB$12), "Yes", "")</f>
        <v/>
      </c>
      <c r="Q47" s="14" t="str">
        <f>IF(AND(MasterData5[[#This Row],[MntMeatProducts]]&gt;=AD$4, MasterData5[[#This Row],[Income ]]&lt;=$AB$12), "Yes", "")</f>
        <v/>
      </c>
      <c r="R47" s="14" t="str">
        <f>IF(AND(MasterData5[[#This Row],[MntFishProducts]]&gt;=AE$4, MasterData5[[#This Row],[Income ]]&lt;=$AB$12), "Yes", "")</f>
        <v/>
      </c>
      <c r="S47" s="14" t="str">
        <f>IF(AND(MasterData5[[#This Row],[MntSweetProducts]]&gt;=AF$4, MasterData5[[#This Row],[Income ]]&lt;=$AB$12), "Yes", "")</f>
        <v/>
      </c>
      <c r="U47" s="14" t="str">
        <f>IF(MasterData5[[#This Row],[MntWines]]&gt;=AB$4, "Yes", "")</f>
        <v/>
      </c>
      <c r="V47" s="14" t="str">
        <f>IF(MasterData5[[#This Row],[MntFruits]]&gt;=AC$4, "Yes", "")</f>
        <v/>
      </c>
      <c r="W47" s="14" t="str">
        <f>IF(MasterData5[[#This Row],[MntMeatProducts]]&gt;=AD$4, "Yes", "")</f>
        <v/>
      </c>
      <c r="X47" s="14" t="str">
        <f>IF(MasterData5[[#This Row],[MntFishProducts]]&gt;=AE$4, "Yes", "")</f>
        <v/>
      </c>
      <c r="Y47" s="14" t="str">
        <f>IF(MasterData5[[#This Row],[MntSweetProducts]]&gt;=AF$4, "Yes", "")</f>
        <v/>
      </c>
    </row>
    <row r="48" spans="1:25" x14ac:dyDescent="0.3">
      <c r="A48">
        <v>236</v>
      </c>
      <c r="B48" s="10">
        <v>28</v>
      </c>
      <c r="C48" s="10">
        <v>23</v>
      </c>
      <c r="D48" s="10">
        <v>29</v>
      </c>
      <c r="E48" s="10">
        <v>29</v>
      </c>
      <c r="F48" s="10">
        <v>14</v>
      </c>
      <c r="G48" s="10">
        <v>47</v>
      </c>
      <c r="H48" s="24">
        <f>2021-'Customer Profile'!B47</f>
        <v>70</v>
      </c>
      <c r="I48" s="10">
        <f>IF(Analysis!$B$60="Wine",B48,IF(Analysis!$B$60="Fruit",C48,IF(Analysis!$B$60="Meat",D48,IF(Analysis!$B$60="Fish",E48,IF(Analysis!$B$60="Sweet",F48,"")))))</f>
        <v>29</v>
      </c>
      <c r="J48" s="10">
        <v>34838</v>
      </c>
      <c r="K48" s="10" t="str">
        <f>IF(MasterData5[[#This Row],[Income ]]&gt;$AB$12, "Above", "Below")</f>
        <v>Below</v>
      </c>
      <c r="L48" s="10">
        <f>SUM(MasterData5[[#This Row],[MntWines]:[MntSweetProducts]])</f>
        <v>123</v>
      </c>
      <c r="M48" s="53" t="str">
        <f>IF(MasterData5[[#This Row],[Total Purchase]]&gt;=500, "Over $500", "")</f>
        <v/>
      </c>
      <c r="N48" s="10"/>
      <c r="O48" s="14" t="str">
        <f>IF(AND(MasterData5[[#This Row],[MntWines]]&gt;=AB$4, MasterData5[[#This Row],[Income ]]&lt;=$AB$12), "Yes", "")</f>
        <v/>
      </c>
      <c r="P48" s="14" t="str">
        <f>IF(AND(MasterData5[[#This Row],[MntFruits]]&gt;=AC$4, MasterData5[[#This Row],[Income ]]&lt;=$AB$12), "Yes", "")</f>
        <v/>
      </c>
      <c r="Q48" s="14" t="str">
        <f>IF(AND(MasterData5[[#This Row],[MntMeatProducts]]&gt;=AD$4, MasterData5[[#This Row],[Income ]]&lt;=$AB$12), "Yes", "")</f>
        <v/>
      </c>
      <c r="R48" s="14" t="str">
        <f>IF(AND(MasterData5[[#This Row],[MntFishProducts]]&gt;=AE$4, MasterData5[[#This Row],[Income ]]&lt;=$AB$12), "Yes", "")</f>
        <v/>
      </c>
      <c r="S48" s="14" t="str">
        <f>IF(AND(MasterData5[[#This Row],[MntSweetProducts]]&gt;=AF$4, MasterData5[[#This Row],[Income ]]&lt;=$AB$12), "Yes", "")</f>
        <v/>
      </c>
      <c r="U48" s="14" t="str">
        <f>IF(MasterData5[[#This Row],[MntWines]]&gt;=AB$4, "Yes", "")</f>
        <v/>
      </c>
      <c r="V48" s="14" t="str">
        <f>IF(MasterData5[[#This Row],[MntFruits]]&gt;=AC$4, "Yes", "")</f>
        <v/>
      </c>
      <c r="W48" s="14" t="str">
        <f>IF(MasterData5[[#This Row],[MntMeatProducts]]&gt;=AD$4, "Yes", "")</f>
        <v/>
      </c>
      <c r="X48" s="14" t="str">
        <f>IF(MasterData5[[#This Row],[MntFishProducts]]&gt;=AE$4, "Yes", "")</f>
        <v/>
      </c>
      <c r="Y48" s="14" t="str">
        <f>IF(MasterData5[[#This Row],[MntSweetProducts]]&gt;=AF$4, "Yes", "")</f>
        <v/>
      </c>
    </row>
    <row r="49" spans="1:25" x14ac:dyDescent="0.3">
      <c r="A49">
        <v>238</v>
      </c>
      <c r="B49" s="10">
        <v>515</v>
      </c>
      <c r="C49" s="10">
        <v>47</v>
      </c>
      <c r="D49" s="10">
        <v>181</v>
      </c>
      <c r="E49" s="10">
        <v>149</v>
      </c>
      <c r="F49" s="10">
        <v>95</v>
      </c>
      <c r="G49" s="10">
        <v>95</v>
      </c>
      <c r="H49" s="24">
        <f>2021-'Customer Profile'!B48</f>
        <v>54</v>
      </c>
      <c r="I49" s="10">
        <f>IF(Analysis!$B$60="Wine",B49,IF(Analysis!$B$60="Fruit",C49,IF(Analysis!$B$60="Meat",D49,IF(Analysis!$B$60="Fish",E49,IF(Analysis!$B$60="Sweet",F49,"")))))</f>
        <v>149</v>
      </c>
      <c r="J49" s="10">
        <v>67309</v>
      </c>
      <c r="K49" s="10" t="str">
        <f>IF(MasterData5[[#This Row],[Income ]]&gt;$AB$12, "Above", "Below")</f>
        <v>Above</v>
      </c>
      <c r="L49" s="10">
        <f>SUM(MasterData5[[#This Row],[MntWines]:[MntSweetProducts]])</f>
        <v>987</v>
      </c>
      <c r="M49" s="53" t="str">
        <f>IF(MasterData5[[#This Row],[Total Purchase]]&gt;=500, "Over $500", "")</f>
        <v>Over $500</v>
      </c>
      <c r="N49" s="10"/>
      <c r="O49" s="14" t="str">
        <f>IF(AND(MasterData5[[#This Row],[MntWines]]&gt;=AB$4, MasterData5[[#This Row],[Income ]]&lt;=$AB$12), "Yes", "")</f>
        <v/>
      </c>
      <c r="P49" s="14" t="str">
        <f>IF(AND(MasterData5[[#This Row],[MntFruits]]&gt;=AC$4, MasterData5[[#This Row],[Income ]]&lt;=$AB$12), "Yes", "")</f>
        <v/>
      </c>
      <c r="Q49" s="14" t="str">
        <f>IF(AND(MasterData5[[#This Row],[MntMeatProducts]]&gt;=AD$4, MasterData5[[#This Row],[Income ]]&lt;=$AB$12), "Yes", "")</f>
        <v/>
      </c>
      <c r="R49" s="14" t="str">
        <f>IF(AND(MasterData5[[#This Row],[MntFishProducts]]&gt;=AE$4, MasterData5[[#This Row],[Income ]]&lt;=$AB$12), "Yes", "")</f>
        <v/>
      </c>
      <c r="S49" s="14" t="str">
        <f>IF(AND(MasterData5[[#This Row],[MntSweetProducts]]&gt;=AF$4, MasterData5[[#This Row],[Income ]]&lt;=$AB$12), "Yes", "")</f>
        <v/>
      </c>
      <c r="U49" s="14" t="str">
        <f>IF(MasterData5[[#This Row],[MntWines]]&gt;=AB$4, "Yes", "")</f>
        <v>Yes</v>
      </c>
      <c r="V49" s="14" t="str">
        <f>IF(MasterData5[[#This Row],[MntFruits]]&gt;=AC$4, "Yes", "")</f>
        <v>Yes</v>
      </c>
      <c r="W49" s="14" t="str">
        <f>IF(MasterData5[[#This Row],[MntMeatProducts]]&gt;=AD$4, "Yes", "")</f>
        <v>Yes</v>
      </c>
      <c r="X49" s="14" t="str">
        <f>IF(MasterData5[[#This Row],[MntFishProducts]]&gt;=AE$4, "Yes", "")</f>
        <v>Yes</v>
      </c>
      <c r="Y49" s="14" t="str">
        <f>IF(MasterData5[[#This Row],[MntSweetProducts]]&gt;=AF$4, "Yes", "")</f>
        <v>Yes</v>
      </c>
    </row>
    <row r="50" spans="1:25" x14ac:dyDescent="0.3">
      <c r="A50">
        <v>241</v>
      </c>
      <c r="B50" s="10">
        <v>901</v>
      </c>
      <c r="C50" s="10">
        <v>31</v>
      </c>
      <c r="D50" s="10">
        <v>345</v>
      </c>
      <c r="E50" s="10">
        <v>75</v>
      </c>
      <c r="F50" s="10">
        <v>31</v>
      </c>
      <c r="G50" s="10">
        <v>191</v>
      </c>
      <c r="H50" s="24">
        <f>2021-'Customer Profile'!B49</f>
        <v>69</v>
      </c>
      <c r="I50" s="10">
        <f>IF(Analysis!$B$60="Wine",B50,IF(Analysis!$B$60="Fruit",C50,IF(Analysis!$B$60="Meat",D50,IF(Analysis!$B$60="Fish",E50,IF(Analysis!$B$60="Sweet",F50,"")))))</f>
        <v>75</v>
      </c>
      <c r="J50" s="10">
        <v>83844</v>
      </c>
      <c r="K50" s="10" t="str">
        <f>IF(MasterData5[[#This Row],[Income ]]&gt;$AB$12, "Above", "Below")</f>
        <v>Above</v>
      </c>
      <c r="L50" s="10">
        <f>SUM(MasterData5[[#This Row],[MntWines]:[MntSweetProducts]])</f>
        <v>1383</v>
      </c>
      <c r="M50" s="53" t="str">
        <f>IF(MasterData5[[#This Row],[Total Purchase]]&gt;=500, "Over $500", "")</f>
        <v>Over $500</v>
      </c>
      <c r="N50" s="10"/>
      <c r="O50" s="14" t="str">
        <f>IF(AND(MasterData5[[#This Row],[MntWines]]&gt;=AB$4, MasterData5[[#This Row],[Income ]]&lt;=$AB$12), "Yes", "")</f>
        <v/>
      </c>
      <c r="P50" s="14" t="str">
        <f>IF(AND(MasterData5[[#This Row],[MntFruits]]&gt;=AC$4, MasterData5[[#This Row],[Income ]]&lt;=$AB$12), "Yes", "")</f>
        <v/>
      </c>
      <c r="Q50" s="14" t="str">
        <f>IF(AND(MasterData5[[#This Row],[MntMeatProducts]]&gt;=AD$4, MasterData5[[#This Row],[Income ]]&lt;=$AB$12), "Yes", "")</f>
        <v/>
      </c>
      <c r="R50" s="14" t="str">
        <f>IF(AND(MasterData5[[#This Row],[MntFishProducts]]&gt;=AE$4, MasterData5[[#This Row],[Income ]]&lt;=$AB$12), "Yes", "")</f>
        <v/>
      </c>
      <c r="S50" s="14" t="str">
        <f>IF(AND(MasterData5[[#This Row],[MntSweetProducts]]&gt;=AF$4, MasterData5[[#This Row],[Income ]]&lt;=$AB$12), "Yes", "")</f>
        <v/>
      </c>
      <c r="U50" s="14" t="str">
        <f>IF(MasterData5[[#This Row],[MntWines]]&gt;=AB$4, "Yes", "")</f>
        <v>Yes</v>
      </c>
      <c r="V50" s="14" t="str">
        <f>IF(MasterData5[[#This Row],[MntFruits]]&gt;=AC$4, "Yes", "")</f>
        <v>Yes</v>
      </c>
      <c r="W50" s="14" t="str">
        <f>IF(MasterData5[[#This Row],[MntMeatProducts]]&gt;=AD$4, "Yes", "")</f>
        <v>Yes</v>
      </c>
      <c r="X50" s="14" t="str">
        <f>IF(MasterData5[[#This Row],[MntFishProducts]]&gt;=AE$4, "Yes", "")</f>
        <v>Yes</v>
      </c>
      <c r="Y50" s="14" t="str">
        <f>IF(MasterData5[[#This Row],[MntSweetProducts]]&gt;=AF$4, "Yes", "")</f>
        <v>Yes</v>
      </c>
    </row>
    <row r="51" spans="1:25" x14ac:dyDescent="0.3">
      <c r="A51">
        <v>246</v>
      </c>
      <c r="B51" s="10">
        <v>199</v>
      </c>
      <c r="C51" s="10">
        <v>9</v>
      </c>
      <c r="D51" s="10">
        <v>57</v>
      </c>
      <c r="E51" s="10">
        <v>20</v>
      </c>
      <c r="F51" s="10">
        <v>21</v>
      </c>
      <c r="G51" s="10">
        <v>6</v>
      </c>
      <c r="H51" s="24">
        <f>2021-'Customer Profile'!B50</f>
        <v>56</v>
      </c>
      <c r="I51" s="10">
        <f>IF(Analysis!$B$60="Wine",B51,IF(Analysis!$B$60="Fruit",C51,IF(Analysis!$B$60="Meat",D51,IF(Analysis!$B$60="Fish",E51,IF(Analysis!$B$60="Sweet",F51,"")))))</f>
        <v>20</v>
      </c>
      <c r="J51" s="10">
        <v>66480</v>
      </c>
      <c r="K51" s="10" t="str">
        <f>IF(MasterData5[[#This Row],[Income ]]&gt;$AB$12, "Above", "Below")</f>
        <v>Above</v>
      </c>
      <c r="L51" s="10">
        <f>SUM(MasterData5[[#This Row],[MntWines]:[MntSweetProducts]])</f>
        <v>306</v>
      </c>
      <c r="M51" s="53" t="str">
        <f>IF(MasterData5[[#This Row],[Total Purchase]]&gt;=500, "Over $500", "")</f>
        <v/>
      </c>
      <c r="N51" s="10"/>
      <c r="O51" s="14" t="str">
        <f>IF(AND(MasterData5[[#This Row],[MntWines]]&gt;=AB$4, MasterData5[[#This Row],[Income ]]&lt;=$AB$12), "Yes", "")</f>
        <v/>
      </c>
      <c r="P51" s="14" t="str">
        <f>IF(AND(MasterData5[[#This Row],[MntFruits]]&gt;=AC$4, MasterData5[[#This Row],[Income ]]&lt;=$AB$12), "Yes", "")</f>
        <v/>
      </c>
      <c r="Q51" s="14" t="str">
        <f>IF(AND(MasterData5[[#This Row],[MntMeatProducts]]&gt;=AD$4, MasterData5[[#This Row],[Income ]]&lt;=$AB$12), "Yes", "")</f>
        <v/>
      </c>
      <c r="R51" s="14" t="str">
        <f>IF(AND(MasterData5[[#This Row],[MntFishProducts]]&gt;=AE$4, MasterData5[[#This Row],[Income ]]&lt;=$AB$12), "Yes", "")</f>
        <v/>
      </c>
      <c r="S51" s="14" t="str">
        <f>IF(AND(MasterData5[[#This Row],[MntSweetProducts]]&gt;=AF$4, MasterData5[[#This Row],[Income ]]&lt;=$AB$12), "Yes", "")</f>
        <v/>
      </c>
      <c r="U51" s="14" t="str">
        <f>IF(MasterData5[[#This Row],[MntWines]]&gt;=AB$4, "Yes", "")</f>
        <v/>
      </c>
      <c r="V51" s="14" t="str">
        <f>IF(MasterData5[[#This Row],[MntFruits]]&gt;=AC$4, "Yes", "")</f>
        <v/>
      </c>
      <c r="W51" s="14" t="str">
        <f>IF(MasterData5[[#This Row],[MntMeatProducts]]&gt;=AD$4, "Yes", "")</f>
        <v/>
      </c>
      <c r="X51" s="14" t="str">
        <f>IF(MasterData5[[#This Row],[MntFishProducts]]&gt;=AE$4, "Yes", "")</f>
        <v/>
      </c>
      <c r="Y51" s="14" t="str">
        <f>IF(MasterData5[[#This Row],[MntSweetProducts]]&gt;=AF$4, "Yes", "")</f>
        <v/>
      </c>
    </row>
    <row r="52" spans="1:25" x14ac:dyDescent="0.3">
      <c r="A52">
        <v>247</v>
      </c>
      <c r="B52" s="10">
        <v>172</v>
      </c>
      <c r="C52" s="10">
        <v>10</v>
      </c>
      <c r="D52" s="10">
        <v>125</v>
      </c>
      <c r="E52" s="10">
        <v>21</v>
      </c>
      <c r="F52" s="10">
        <v>13</v>
      </c>
      <c r="G52" s="10">
        <v>16</v>
      </c>
      <c r="H52" s="24">
        <f>2021-'Customer Profile'!B51</f>
        <v>50</v>
      </c>
      <c r="I52" s="10">
        <f>IF(Analysis!$B$60="Wine",B52,IF(Analysis!$B$60="Fruit",C52,IF(Analysis!$B$60="Meat",D52,IF(Analysis!$B$60="Fish",E52,IF(Analysis!$B$60="Sweet",F52,"")))))</f>
        <v>21</v>
      </c>
      <c r="J52" s="10">
        <v>36715</v>
      </c>
      <c r="K52" s="10" t="str">
        <f>IF(MasterData5[[#This Row],[Income ]]&gt;$AB$12, "Above", "Below")</f>
        <v>Below</v>
      </c>
      <c r="L52" s="10">
        <f>SUM(MasterData5[[#This Row],[MntWines]:[MntSweetProducts]])</f>
        <v>341</v>
      </c>
      <c r="M52" s="53" t="str">
        <f>IF(MasterData5[[#This Row],[Total Purchase]]&gt;=500, "Over $500", "")</f>
        <v/>
      </c>
      <c r="N52" s="10"/>
      <c r="O52" s="14" t="str">
        <f>IF(AND(MasterData5[[#This Row],[MntWines]]&gt;=AB$4, MasterData5[[#This Row],[Income ]]&lt;=$AB$12), "Yes", "")</f>
        <v/>
      </c>
      <c r="P52" s="14" t="str">
        <f>IF(AND(MasterData5[[#This Row],[MntFruits]]&gt;=AC$4, MasterData5[[#This Row],[Income ]]&lt;=$AB$12), "Yes", "")</f>
        <v/>
      </c>
      <c r="Q52" s="14" t="str">
        <f>IF(AND(MasterData5[[#This Row],[MntMeatProducts]]&gt;=AD$4, MasterData5[[#This Row],[Income ]]&lt;=$AB$12), "Yes", "")</f>
        <v/>
      </c>
      <c r="R52" s="14" t="str">
        <f>IF(AND(MasterData5[[#This Row],[MntFishProducts]]&gt;=AE$4, MasterData5[[#This Row],[Income ]]&lt;=$AB$12), "Yes", "")</f>
        <v/>
      </c>
      <c r="S52" s="14" t="str">
        <f>IF(AND(MasterData5[[#This Row],[MntSweetProducts]]&gt;=AF$4, MasterData5[[#This Row],[Income ]]&lt;=$AB$12), "Yes", "")</f>
        <v/>
      </c>
      <c r="U52" s="14" t="str">
        <f>IF(MasterData5[[#This Row],[MntWines]]&gt;=AB$4, "Yes", "")</f>
        <v/>
      </c>
      <c r="V52" s="14" t="str">
        <f>IF(MasterData5[[#This Row],[MntFruits]]&gt;=AC$4, "Yes", "")</f>
        <v/>
      </c>
      <c r="W52" s="14" t="str">
        <f>IF(MasterData5[[#This Row],[MntMeatProducts]]&gt;=AD$4, "Yes", "")</f>
        <v/>
      </c>
      <c r="X52" s="14" t="str">
        <f>IF(MasterData5[[#This Row],[MntFishProducts]]&gt;=AE$4, "Yes", "")</f>
        <v/>
      </c>
      <c r="Y52" s="14" t="str">
        <f>IF(MasterData5[[#This Row],[MntSweetProducts]]&gt;=AF$4, "Yes", "")</f>
        <v/>
      </c>
    </row>
    <row r="53" spans="1:25" x14ac:dyDescent="0.3">
      <c r="A53">
        <v>252</v>
      </c>
      <c r="B53" s="10">
        <v>123</v>
      </c>
      <c r="C53" s="10">
        <v>133</v>
      </c>
      <c r="D53" s="10">
        <v>142</v>
      </c>
      <c r="E53" s="10">
        <v>71</v>
      </c>
      <c r="F53" s="10">
        <v>44</v>
      </c>
      <c r="G53" s="10">
        <v>88</v>
      </c>
      <c r="H53" s="24">
        <f>2021-'Customer Profile'!B52</f>
        <v>58</v>
      </c>
      <c r="I53" s="10">
        <f>IF(Analysis!$B$60="Wine",B53,IF(Analysis!$B$60="Fruit",C53,IF(Analysis!$B$60="Meat",D53,IF(Analysis!$B$60="Fish",E53,IF(Analysis!$B$60="Sweet",F53,"")))))</f>
        <v>71</v>
      </c>
      <c r="J53" s="10">
        <v>41003</v>
      </c>
      <c r="K53" s="10" t="str">
        <f>IF(MasterData5[[#This Row],[Income ]]&gt;$AB$12, "Above", "Below")</f>
        <v>Below</v>
      </c>
      <c r="L53" s="10">
        <f>SUM(MasterData5[[#This Row],[MntWines]:[MntSweetProducts]])</f>
        <v>513</v>
      </c>
      <c r="M53" s="53" t="str">
        <f>IF(MasterData5[[#This Row],[Total Purchase]]&gt;=500, "Over $500", "")</f>
        <v>Over $500</v>
      </c>
      <c r="N53" s="10"/>
      <c r="O53" s="14" t="str">
        <f>IF(AND(MasterData5[[#This Row],[MntWines]]&gt;=AB$4, MasterData5[[#This Row],[Income ]]&lt;=$AB$12), "Yes", "")</f>
        <v/>
      </c>
      <c r="P53" s="14" t="str">
        <f>IF(AND(MasterData5[[#This Row],[MntFruits]]&gt;=AC$4, MasterData5[[#This Row],[Income ]]&lt;=$AB$12), "Yes", "")</f>
        <v>Yes</v>
      </c>
      <c r="Q53" s="14" t="str">
        <f>IF(AND(MasterData5[[#This Row],[MntMeatProducts]]&gt;=AD$4, MasterData5[[#This Row],[Income ]]&lt;=$AB$12), "Yes", "")</f>
        <v/>
      </c>
      <c r="R53" s="14" t="str">
        <f>IF(AND(MasterData5[[#This Row],[MntFishProducts]]&gt;=AE$4, MasterData5[[#This Row],[Income ]]&lt;=$AB$12), "Yes", "")</f>
        <v>Yes</v>
      </c>
      <c r="S53" s="14" t="str">
        <f>IF(AND(MasterData5[[#This Row],[MntSweetProducts]]&gt;=AF$4, MasterData5[[#This Row],[Income ]]&lt;=$AB$12), "Yes", "")</f>
        <v>Yes</v>
      </c>
      <c r="U53" s="14" t="str">
        <f>IF(MasterData5[[#This Row],[MntWines]]&gt;=AB$4, "Yes", "")</f>
        <v/>
      </c>
      <c r="V53" s="14" t="str">
        <f>IF(MasterData5[[#This Row],[MntFruits]]&gt;=AC$4, "Yes", "")</f>
        <v>Yes</v>
      </c>
      <c r="W53" s="14" t="str">
        <f>IF(MasterData5[[#This Row],[MntMeatProducts]]&gt;=AD$4, "Yes", "")</f>
        <v/>
      </c>
      <c r="X53" s="14" t="str">
        <f>IF(MasterData5[[#This Row],[MntFishProducts]]&gt;=AE$4, "Yes", "")</f>
        <v>Yes</v>
      </c>
      <c r="Y53" s="14" t="str">
        <f>IF(MasterData5[[#This Row],[MntSweetProducts]]&gt;=AF$4, "Yes", "")</f>
        <v>Yes</v>
      </c>
    </row>
    <row r="54" spans="1:25" x14ac:dyDescent="0.3">
      <c r="A54">
        <v>254</v>
      </c>
      <c r="B54" s="10">
        <v>399</v>
      </c>
      <c r="C54" s="10">
        <v>4</v>
      </c>
      <c r="D54" s="10">
        <v>30</v>
      </c>
      <c r="E54" s="10">
        <v>6</v>
      </c>
      <c r="F54" s="10">
        <v>4</v>
      </c>
      <c r="G54" s="10">
        <v>30</v>
      </c>
      <c r="H54" s="24">
        <f>2021-'Customer Profile'!B53</f>
        <v>66</v>
      </c>
      <c r="I54" s="10">
        <f>IF(Analysis!$B$60="Wine",B54,IF(Analysis!$B$60="Fruit",C54,IF(Analysis!$B$60="Meat",D54,IF(Analysis!$B$60="Fish",E54,IF(Analysis!$B$60="Sweet",F54,"")))))</f>
        <v>6</v>
      </c>
      <c r="J54" s="10">
        <v>53863</v>
      </c>
      <c r="K54" s="10" t="str">
        <f>IF(MasterData5[[#This Row],[Income ]]&gt;$AB$12, "Above", "Below")</f>
        <v>Above</v>
      </c>
      <c r="L54" s="10">
        <f>SUM(MasterData5[[#This Row],[MntWines]:[MntSweetProducts]])</f>
        <v>443</v>
      </c>
      <c r="M54" s="53" t="str">
        <f>IF(MasterData5[[#This Row],[Total Purchase]]&gt;=500, "Over $500", "")</f>
        <v/>
      </c>
      <c r="N54" s="10"/>
      <c r="O54" s="14" t="str">
        <f>IF(AND(MasterData5[[#This Row],[MntWines]]&gt;=AB$4, MasterData5[[#This Row],[Income ]]&lt;=$AB$12), "Yes", "")</f>
        <v/>
      </c>
      <c r="P54" s="14" t="str">
        <f>IF(AND(MasterData5[[#This Row],[MntFruits]]&gt;=AC$4, MasterData5[[#This Row],[Income ]]&lt;=$AB$12), "Yes", "")</f>
        <v/>
      </c>
      <c r="Q54" s="14" t="str">
        <f>IF(AND(MasterData5[[#This Row],[MntMeatProducts]]&gt;=AD$4, MasterData5[[#This Row],[Income ]]&lt;=$AB$12), "Yes", "")</f>
        <v/>
      </c>
      <c r="R54" s="14" t="str">
        <f>IF(AND(MasterData5[[#This Row],[MntFishProducts]]&gt;=AE$4, MasterData5[[#This Row],[Income ]]&lt;=$AB$12), "Yes", "")</f>
        <v/>
      </c>
      <c r="S54" s="14" t="str">
        <f>IF(AND(MasterData5[[#This Row],[MntSweetProducts]]&gt;=AF$4, MasterData5[[#This Row],[Income ]]&lt;=$AB$12), "Yes", "")</f>
        <v/>
      </c>
      <c r="U54" s="14" t="str">
        <f>IF(MasterData5[[#This Row],[MntWines]]&gt;=AB$4, "Yes", "")</f>
        <v>Yes</v>
      </c>
      <c r="V54" s="14" t="str">
        <f>IF(MasterData5[[#This Row],[MntFruits]]&gt;=AC$4, "Yes", "")</f>
        <v/>
      </c>
      <c r="W54" s="14" t="str">
        <f>IF(MasterData5[[#This Row],[MntMeatProducts]]&gt;=AD$4, "Yes", "")</f>
        <v/>
      </c>
      <c r="X54" s="14" t="str">
        <f>IF(MasterData5[[#This Row],[MntFishProducts]]&gt;=AE$4, "Yes", "")</f>
        <v/>
      </c>
      <c r="Y54" s="14" t="str">
        <f>IF(MasterData5[[#This Row],[MntSweetProducts]]&gt;=AF$4, "Yes", "")</f>
        <v/>
      </c>
    </row>
    <row r="55" spans="1:25" x14ac:dyDescent="0.3">
      <c r="A55">
        <v>255</v>
      </c>
      <c r="B55" s="10">
        <v>17</v>
      </c>
      <c r="C55" s="10">
        <v>0</v>
      </c>
      <c r="D55" s="10">
        <v>2</v>
      </c>
      <c r="E55" s="10">
        <v>0</v>
      </c>
      <c r="F55" s="10">
        <v>0</v>
      </c>
      <c r="G55" s="10">
        <v>2</v>
      </c>
      <c r="H55" s="24">
        <f>2021-'Customer Profile'!B54</f>
        <v>70</v>
      </c>
      <c r="I55" s="10">
        <f>IF(Analysis!$B$60="Wine",B55,IF(Analysis!$B$60="Fruit",C55,IF(Analysis!$B$60="Meat",D55,IF(Analysis!$B$60="Fish",E55,IF(Analysis!$B$60="Sweet",F55,"")))))</f>
        <v>0</v>
      </c>
      <c r="J55" s="10">
        <v>22263</v>
      </c>
      <c r="K55" s="10" t="str">
        <f>IF(MasterData5[[#This Row],[Income ]]&gt;$AB$12, "Above", "Below")</f>
        <v>Below</v>
      </c>
      <c r="L55" s="10">
        <f>SUM(MasterData5[[#This Row],[MntWines]:[MntSweetProducts]])</f>
        <v>19</v>
      </c>
      <c r="M55" s="53" t="str">
        <f>IF(MasterData5[[#This Row],[Total Purchase]]&gt;=500, "Over $500", "")</f>
        <v/>
      </c>
      <c r="N55" s="10"/>
      <c r="O55" s="14" t="str">
        <f>IF(AND(MasterData5[[#This Row],[MntWines]]&gt;=AB$4, MasterData5[[#This Row],[Income ]]&lt;=$AB$12), "Yes", "")</f>
        <v/>
      </c>
      <c r="P55" s="14" t="str">
        <f>IF(AND(MasterData5[[#This Row],[MntFruits]]&gt;=AC$4, MasterData5[[#This Row],[Income ]]&lt;=$AB$12), "Yes", "")</f>
        <v/>
      </c>
      <c r="Q55" s="14" t="str">
        <f>IF(AND(MasterData5[[#This Row],[MntMeatProducts]]&gt;=AD$4, MasterData5[[#This Row],[Income ]]&lt;=$AB$12), "Yes", "")</f>
        <v/>
      </c>
      <c r="R55" s="14" t="str">
        <f>IF(AND(MasterData5[[#This Row],[MntFishProducts]]&gt;=AE$4, MasterData5[[#This Row],[Income ]]&lt;=$AB$12), "Yes", "")</f>
        <v/>
      </c>
      <c r="S55" s="14" t="str">
        <f>IF(AND(MasterData5[[#This Row],[MntSweetProducts]]&gt;=AF$4, MasterData5[[#This Row],[Income ]]&lt;=$AB$12), "Yes", "")</f>
        <v/>
      </c>
      <c r="U55" s="14" t="str">
        <f>IF(MasterData5[[#This Row],[MntWines]]&gt;=AB$4, "Yes", "")</f>
        <v/>
      </c>
      <c r="V55" s="14" t="str">
        <f>IF(MasterData5[[#This Row],[MntFruits]]&gt;=AC$4, "Yes", "")</f>
        <v/>
      </c>
      <c r="W55" s="14" t="str">
        <f>IF(MasterData5[[#This Row],[MntMeatProducts]]&gt;=AD$4, "Yes", "")</f>
        <v/>
      </c>
      <c r="X55" s="14" t="str">
        <f>IF(MasterData5[[#This Row],[MntFishProducts]]&gt;=AE$4, "Yes", "")</f>
        <v/>
      </c>
      <c r="Y55" s="14" t="str">
        <f>IF(MasterData5[[#This Row],[MntSweetProducts]]&gt;=AF$4, "Yes", "")</f>
        <v/>
      </c>
    </row>
    <row r="56" spans="1:25" x14ac:dyDescent="0.3">
      <c r="A56">
        <v>257</v>
      </c>
      <c r="B56" s="10">
        <v>952</v>
      </c>
      <c r="C56" s="10">
        <v>12</v>
      </c>
      <c r="D56" s="10">
        <v>180</v>
      </c>
      <c r="E56" s="10">
        <v>47</v>
      </c>
      <c r="F56" s="10">
        <v>12</v>
      </c>
      <c r="G56" s="10">
        <v>12</v>
      </c>
      <c r="H56" s="24">
        <f>2021-'Customer Profile'!B55</f>
        <v>62</v>
      </c>
      <c r="I56" s="10">
        <f>IF(Analysis!$B$60="Wine",B56,IF(Analysis!$B$60="Fruit",C56,IF(Analysis!$B$60="Meat",D56,IF(Analysis!$B$60="Fish",E56,IF(Analysis!$B$60="Sweet",F56,"")))))</f>
        <v>47</v>
      </c>
      <c r="J56" s="10">
        <v>75032</v>
      </c>
      <c r="K56" s="10" t="str">
        <f>IF(MasterData5[[#This Row],[Income ]]&gt;$AB$12, "Above", "Below")</f>
        <v>Above</v>
      </c>
      <c r="L56" s="10">
        <f>SUM(MasterData5[[#This Row],[MntWines]:[MntSweetProducts]])</f>
        <v>1203</v>
      </c>
      <c r="M56" s="53" t="str">
        <f>IF(MasterData5[[#This Row],[Total Purchase]]&gt;=500, "Over $500", "")</f>
        <v>Over $500</v>
      </c>
      <c r="N56" s="10"/>
      <c r="O56" s="14" t="str">
        <f>IF(AND(MasterData5[[#This Row],[MntWines]]&gt;=AB$4, MasterData5[[#This Row],[Income ]]&lt;=$AB$12), "Yes", "")</f>
        <v/>
      </c>
      <c r="P56" s="14" t="str">
        <f>IF(AND(MasterData5[[#This Row],[MntFruits]]&gt;=AC$4, MasterData5[[#This Row],[Income ]]&lt;=$AB$12), "Yes", "")</f>
        <v/>
      </c>
      <c r="Q56" s="14" t="str">
        <f>IF(AND(MasterData5[[#This Row],[MntMeatProducts]]&gt;=AD$4, MasterData5[[#This Row],[Income ]]&lt;=$AB$12), "Yes", "")</f>
        <v/>
      </c>
      <c r="R56" s="14" t="str">
        <f>IF(AND(MasterData5[[#This Row],[MntFishProducts]]&gt;=AE$4, MasterData5[[#This Row],[Income ]]&lt;=$AB$12), "Yes", "")</f>
        <v/>
      </c>
      <c r="S56" s="14" t="str">
        <f>IF(AND(MasterData5[[#This Row],[MntSweetProducts]]&gt;=AF$4, MasterData5[[#This Row],[Income ]]&lt;=$AB$12), "Yes", "")</f>
        <v/>
      </c>
      <c r="U56" s="14" t="str">
        <f>IF(MasterData5[[#This Row],[MntWines]]&gt;=AB$4, "Yes", "")</f>
        <v>Yes</v>
      </c>
      <c r="V56" s="14" t="str">
        <f>IF(MasterData5[[#This Row],[MntFruits]]&gt;=AC$4, "Yes", "")</f>
        <v/>
      </c>
      <c r="W56" s="14" t="str">
        <f>IF(MasterData5[[#This Row],[MntMeatProducts]]&gt;=AD$4, "Yes", "")</f>
        <v>Yes</v>
      </c>
      <c r="X56" s="14" t="str">
        <f>IF(MasterData5[[#This Row],[MntFishProducts]]&gt;=AE$4, "Yes", "")</f>
        <v>Yes</v>
      </c>
      <c r="Y56" s="14" t="str">
        <f>IF(MasterData5[[#This Row],[MntSweetProducts]]&gt;=AF$4, "Yes", "")</f>
        <v/>
      </c>
    </row>
    <row r="57" spans="1:25" x14ac:dyDescent="0.3">
      <c r="A57">
        <v>263</v>
      </c>
      <c r="B57" s="10">
        <v>56</v>
      </c>
      <c r="C57" s="10">
        <v>19</v>
      </c>
      <c r="D57" s="10">
        <v>29</v>
      </c>
      <c r="E57" s="10">
        <v>2</v>
      </c>
      <c r="F57" s="10">
        <v>14</v>
      </c>
      <c r="G57" s="10">
        <v>25</v>
      </c>
      <c r="H57" s="24">
        <f>2021-'Customer Profile'!B56</f>
        <v>76</v>
      </c>
      <c r="I57" s="10">
        <f>IF(Analysis!$B$60="Wine",B57,IF(Analysis!$B$60="Fruit",C57,IF(Analysis!$B$60="Meat",D57,IF(Analysis!$B$60="Fish",E57,IF(Analysis!$B$60="Sweet",F57,"")))))</f>
        <v>2</v>
      </c>
      <c r="J57" s="10">
        <v>45576</v>
      </c>
      <c r="K57" s="10" t="str">
        <f>IF(MasterData5[[#This Row],[Income ]]&gt;$AB$12, "Above", "Below")</f>
        <v>Below</v>
      </c>
      <c r="L57" s="10">
        <f>SUM(MasterData5[[#This Row],[MntWines]:[MntSweetProducts]])</f>
        <v>120</v>
      </c>
      <c r="M57" s="53" t="str">
        <f>IF(MasterData5[[#This Row],[Total Purchase]]&gt;=500, "Over $500", "")</f>
        <v/>
      </c>
      <c r="N57" s="10"/>
      <c r="O57" s="14" t="str">
        <f>IF(AND(MasterData5[[#This Row],[MntWines]]&gt;=AB$4, MasterData5[[#This Row],[Income ]]&lt;=$AB$12), "Yes", "")</f>
        <v/>
      </c>
      <c r="P57" s="14" t="str">
        <f>IF(AND(MasterData5[[#This Row],[MntFruits]]&gt;=AC$4, MasterData5[[#This Row],[Income ]]&lt;=$AB$12), "Yes", "")</f>
        <v/>
      </c>
      <c r="Q57" s="14" t="str">
        <f>IF(AND(MasterData5[[#This Row],[MntMeatProducts]]&gt;=AD$4, MasterData5[[#This Row],[Income ]]&lt;=$AB$12), "Yes", "")</f>
        <v/>
      </c>
      <c r="R57" s="14" t="str">
        <f>IF(AND(MasterData5[[#This Row],[MntFishProducts]]&gt;=AE$4, MasterData5[[#This Row],[Income ]]&lt;=$AB$12), "Yes", "")</f>
        <v/>
      </c>
      <c r="S57" s="14" t="str">
        <f>IF(AND(MasterData5[[#This Row],[MntSweetProducts]]&gt;=AF$4, MasterData5[[#This Row],[Income ]]&lt;=$AB$12), "Yes", "")</f>
        <v/>
      </c>
      <c r="U57" s="14" t="str">
        <f>IF(MasterData5[[#This Row],[MntWines]]&gt;=AB$4, "Yes", "")</f>
        <v/>
      </c>
      <c r="V57" s="14" t="str">
        <f>IF(MasterData5[[#This Row],[MntFruits]]&gt;=AC$4, "Yes", "")</f>
        <v/>
      </c>
      <c r="W57" s="14" t="str">
        <f>IF(MasterData5[[#This Row],[MntMeatProducts]]&gt;=AD$4, "Yes", "")</f>
        <v/>
      </c>
      <c r="X57" s="14" t="str">
        <f>IF(MasterData5[[#This Row],[MntFishProducts]]&gt;=AE$4, "Yes", "")</f>
        <v/>
      </c>
      <c r="Y57" s="14" t="str">
        <f>IF(MasterData5[[#This Row],[MntSweetProducts]]&gt;=AF$4, "Yes", "")</f>
        <v/>
      </c>
    </row>
    <row r="58" spans="1:25" x14ac:dyDescent="0.3">
      <c r="A58">
        <v>269</v>
      </c>
      <c r="B58" s="10">
        <v>777</v>
      </c>
      <c r="C58" s="10">
        <v>30</v>
      </c>
      <c r="D58" s="10">
        <v>163</v>
      </c>
      <c r="E58" s="10">
        <v>0</v>
      </c>
      <c r="F58" s="10">
        <v>51</v>
      </c>
      <c r="G58" s="10">
        <v>122</v>
      </c>
      <c r="H58" s="24">
        <f>2021-'Customer Profile'!B57</f>
        <v>58</v>
      </c>
      <c r="I58" s="10">
        <f>IF(Analysis!$B$60="Wine",B58,IF(Analysis!$B$60="Fruit",C58,IF(Analysis!$B$60="Meat",D58,IF(Analysis!$B$60="Fish",E58,IF(Analysis!$B$60="Sweet",F58,"")))))</f>
        <v>0</v>
      </c>
      <c r="J58" s="10">
        <v>46757</v>
      </c>
      <c r="K58" s="10" t="str">
        <f>IF(MasterData5[[#This Row],[Income ]]&gt;$AB$12, "Above", "Below")</f>
        <v>Below</v>
      </c>
      <c r="L58" s="10">
        <f>SUM(MasterData5[[#This Row],[MntWines]:[MntSweetProducts]])</f>
        <v>1021</v>
      </c>
      <c r="M58" s="53" t="str">
        <f>IF(MasterData5[[#This Row],[Total Purchase]]&gt;=500, "Over $500", "")</f>
        <v>Over $500</v>
      </c>
      <c r="N58" s="10"/>
      <c r="O58" s="14" t="str">
        <f>IF(AND(MasterData5[[#This Row],[MntWines]]&gt;=AB$4, MasterData5[[#This Row],[Income ]]&lt;=$AB$12), "Yes", "")</f>
        <v>Yes</v>
      </c>
      <c r="P58" s="14" t="str">
        <f>IF(AND(MasterData5[[#This Row],[MntFruits]]&gt;=AC$4, MasterData5[[#This Row],[Income ]]&lt;=$AB$12), "Yes", "")</f>
        <v>Yes</v>
      </c>
      <c r="Q58" s="14" t="str">
        <f>IF(AND(MasterData5[[#This Row],[MntMeatProducts]]&gt;=AD$4, MasterData5[[#This Row],[Income ]]&lt;=$AB$12), "Yes", "")</f>
        <v/>
      </c>
      <c r="R58" s="14" t="str">
        <f>IF(AND(MasterData5[[#This Row],[MntFishProducts]]&gt;=AE$4, MasterData5[[#This Row],[Income ]]&lt;=$AB$12), "Yes", "")</f>
        <v/>
      </c>
      <c r="S58" s="14" t="str">
        <f>IF(AND(MasterData5[[#This Row],[MntSweetProducts]]&gt;=AF$4, MasterData5[[#This Row],[Income ]]&lt;=$AB$12), "Yes", "")</f>
        <v>Yes</v>
      </c>
      <c r="U58" s="14" t="str">
        <f>IF(MasterData5[[#This Row],[MntWines]]&gt;=AB$4, "Yes", "")</f>
        <v>Yes</v>
      </c>
      <c r="V58" s="14" t="str">
        <f>IF(MasterData5[[#This Row],[MntFruits]]&gt;=AC$4, "Yes", "")</f>
        <v>Yes</v>
      </c>
      <c r="W58" s="14" t="str">
        <f>IF(MasterData5[[#This Row],[MntMeatProducts]]&gt;=AD$4, "Yes", "")</f>
        <v/>
      </c>
      <c r="X58" s="14" t="str">
        <f>IF(MasterData5[[#This Row],[MntFishProducts]]&gt;=AE$4, "Yes", "")</f>
        <v/>
      </c>
      <c r="Y58" s="14" t="str">
        <f>IF(MasterData5[[#This Row],[MntSweetProducts]]&gt;=AF$4, "Yes", "")</f>
        <v>Yes</v>
      </c>
    </row>
    <row r="59" spans="1:25" x14ac:dyDescent="0.3">
      <c r="A59">
        <v>271</v>
      </c>
      <c r="B59" s="10">
        <v>154</v>
      </c>
      <c r="C59" s="10">
        <v>0</v>
      </c>
      <c r="D59" s="10">
        <v>50</v>
      </c>
      <c r="E59" s="10">
        <v>6</v>
      </c>
      <c r="F59" s="10">
        <v>11</v>
      </c>
      <c r="G59" s="10">
        <v>37</v>
      </c>
      <c r="H59" s="24">
        <f>2021-'Customer Profile'!B58</f>
        <v>52</v>
      </c>
      <c r="I59" s="10">
        <f>IF(Analysis!$B$60="Wine",B59,IF(Analysis!$B$60="Fruit",C59,IF(Analysis!$B$60="Meat",D59,IF(Analysis!$B$60="Fish",E59,IF(Analysis!$B$60="Sweet",F59,"")))))</f>
        <v>6</v>
      </c>
      <c r="J59" s="10">
        <v>40590</v>
      </c>
      <c r="K59" s="10" t="str">
        <f>IF(MasterData5[[#This Row],[Income ]]&gt;$AB$12, "Above", "Below")</f>
        <v>Below</v>
      </c>
      <c r="L59" s="10">
        <f>SUM(MasterData5[[#This Row],[MntWines]:[MntSweetProducts]])</f>
        <v>221</v>
      </c>
      <c r="M59" s="53" t="str">
        <f>IF(MasterData5[[#This Row],[Total Purchase]]&gt;=500, "Over $500", "")</f>
        <v/>
      </c>
      <c r="N59" s="10"/>
      <c r="O59" s="14" t="str">
        <f>IF(AND(MasterData5[[#This Row],[MntWines]]&gt;=AB$4, MasterData5[[#This Row],[Income ]]&lt;=$AB$12), "Yes", "")</f>
        <v/>
      </c>
      <c r="P59" s="14" t="str">
        <f>IF(AND(MasterData5[[#This Row],[MntFruits]]&gt;=AC$4, MasterData5[[#This Row],[Income ]]&lt;=$AB$12), "Yes", "")</f>
        <v/>
      </c>
      <c r="Q59" s="14" t="str">
        <f>IF(AND(MasterData5[[#This Row],[MntMeatProducts]]&gt;=AD$4, MasterData5[[#This Row],[Income ]]&lt;=$AB$12), "Yes", "")</f>
        <v/>
      </c>
      <c r="R59" s="14" t="str">
        <f>IF(AND(MasterData5[[#This Row],[MntFishProducts]]&gt;=AE$4, MasterData5[[#This Row],[Income ]]&lt;=$AB$12), "Yes", "")</f>
        <v/>
      </c>
      <c r="S59" s="14" t="str">
        <f>IF(AND(MasterData5[[#This Row],[MntSweetProducts]]&gt;=AF$4, MasterData5[[#This Row],[Income ]]&lt;=$AB$12), "Yes", "")</f>
        <v/>
      </c>
      <c r="U59" s="14" t="str">
        <f>IF(MasterData5[[#This Row],[MntWines]]&gt;=AB$4, "Yes", "")</f>
        <v/>
      </c>
      <c r="V59" s="14" t="str">
        <f>IF(MasterData5[[#This Row],[MntFruits]]&gt;=AC$4, "Yes", "")</f>
        <v/>
      </c>
      <c r="W59" s="14" t="str">
        <f>IF(MasterData5[[#This Row],[MntMeatProducts]]&gt;=AD$4, "Yes", "")</f>
        <v/>
      </c>
      <c r="X59" s="14" t="str">
        <f>IF(MasterData5[[#This Row],[MntFishProducts]]&gt;=AE$4, "Yes", "")</f>
        <v/>
      </c>
      <c r="Y59" s="14" t="str">
        <f>IF(MasterData5[[#This Row],[MntSweetProducts]]&gt;=AF$4, "Yes", "")</f>
        <v/>
      </c>
    </row>
    <row r="60" spans="1:25" x14ac:dyDescent="0.3">
      <c r="A60">
        <v>273</v>
      </c>
      <c r="B60" s="10">
        <v>130</v>
      </c>
      <c r="C60" s="10">
        <v>0</v>
      </c>
      <c r="D60" s="10">
        <v>16</v>
      </c>
      <c r="E60" s="10">
        <v>0</v>
      </c>
      <c r="F60" s="10">
        <v>0</v>
      </c>
      <c r="G60" s="10">
        <v>5</v>
      </c>
      <c r="H60" s="24">
        <f>2021-'Customer Profile'!B59</f>
        <v>51</v>
      </c>
      <c r="I60" s="10">
        <f>IF(Analysis!$B$60="Wine",B60,IF(Analysis!$B$60="Fruit",C60,IF(Analysis!$B$60="Meat",D60,IF(Analysis!$B$60="Fish",E60,IF(Analysis!$B$60="Sweet",F60,"")))))</f>
        <v>0</v>
      </c>
      <c r="J60" s="10">
        <v>36138</v>
      </c>
      <c r="K60" s="10" t="str">
        <f>IF(MasterData5[[#This Row],[Income ]]&gt;$AB$12, "Above", "Below")</f>
        <v>Below</v>
      </c>
      <c r="L60" s="10">
        <f>SUM(MasterData5[[#This Row],[MntWines]:[MntSweetProducts]])</f>
        <v>146</v>
      </c>
      <c r="M60" s="53" t="str">
        <f>IF(MasterData5[[#This Row],[Total Purchase]]&gt;=500, "Over $500", "")</f>
        <v/>
      </c>
      <c r="N60" s="10"/>
      <c r="O60" s="14" t="str">
        <f>IF(AND(MasterData5[[#This Row],[MntWines]]&gt;=AB$4, MasterData5[[#This Row],[Income ]]&lt;=$AB$12), "Yes", "")</f>
        <v/>
      </c>
      <c r="P60" s="14" t="str">
        <f>IF(AND(MasterData5[[#This Row],[MntFruits]]&gt;=AC$4, MasterData5[[#This Row],[Income ]]&lt;=$AB$12), "Yes", "")</f>
        <v/>
      </c>
      <c r="Q60" s="14" t="str">
        <f>IF(AND(MasterData5[[#This Row],[MntMeatProducts]]&gt;=AD$4, MasterData5[[#This Row],[Income ]]&lt;=$AB$12), "Yes", "")</f>
        <v/>
      </c>
      <c r="R60" s="14" t="str">
        <f>IF(AND(MasterData5[[#This Row],[MntFishProducts]]&gt;=AE$4, MasterData5[[#This Row],[Income ]]&lt;=$AB$12), "Yes", "")</f>
        <v/>
      </c>
      <c r="S60" s="14" t="str">
        <f>IF(AND(MasterData5[[#This Row],[MntSweetProducts]]&gt;=AF$4, MasterData5[[#This Row],[Income ]]&lt;=$AB$12), "Yes", "")</f>
        <v/>
      </c>
      <c r="U60" s="14" t="str">
        <f>IF(MasterData5[[#This Row],[MntWines]]&gt;=AB$4, "Yes", "")</f>
        <v/>
      </c>
      <c r="V60" s="14" t="str">
        <f>IF(MasterData5[[#This Row],[MntFruits]]&gt;=AC$4, "Yes", "")</f>
        <v/>
      </c>
      <c r="W60" s="14" t="str">
        <f>IF(MasterData5[[#This Row],[MntMeatProducts]]&gt;=AD$4, "Yes", "")</f>
        <v/>
      </c>
      <c r="X60" s="14" t="str">
        <f>IF(MasterData5[[#This Row],[MntFishProducts]]&gt;=AE$4, "Yes", "")</f>
        <v/>
      </c>
      <c r="Y60" s="14" t="str">
        <f>IF(MasterData5[[#This Row],[MntSweetProducts]]&gt;=AF$4, "Yes", "")</f>
        <v/>
      </c>
    </row>
    <row r="61" spans="1:25" x14ac:dyDescent="0.3">
      <c r="A61">
        <v>274</v>
      </c>
      <c r="B61" s="10">
        <v>9</v>
      </c>
      <c r="C61" s="10">
        <v>3</v>
      </c>
      <c r="D61" s="10">
        <v>15</v>
      </c>
      <c r="E61" s="10">
        <v>2</v>
      </c>
      <c r="F61" s="10">
        <v>3</v>
      </c>
      <c r="G61" s="10">
        <v>2</v>
      </c>
      <c r="H61" s="24">
        <f>2021-'Customer Profile'!B60</f>
        <v>48</v>
      </c>
      <c r="I61" s="10">
        <f>IF(Analysis!$B$60="Wine",B61,IF(Analysis!$B$60="Fruit",C61,IF(Analysis!$B$60="Meat",D61,IF(Analysis!$B$60="Fish",E61,IF(Analysis!$B$60="Sweet",F61,"")))))</f>
        <v>2</v>
      </c>
      <c r="J61" s="10">
        <v>34853</v>
      </c>
      <c r="K61" s="10" t="str">
        <f>IF(MasterData5[[#This Row],[Income ]]&gt;$AB$12, "Above", "Below")</f>
        <v>Below</v>
      </c>
      <c r="L61" s="10">
        <f>SUM(MasterData5[[#This Row],[MntWines]:[MntSweetProducts]])</f>
        <v>32</v>
      </c>
      <c r="M61" s="53" t="str">
        <f>IF(MasterData5[[#This Row],[Total Purchase]]&gt;=500, "Over $500", "")</f>
        <v/>
      </c>
      <c r="N61" s="10"/>
      <c r="O61" s="14" t="str">
        <f>IF(AND(MasterData5[[#This Row],[MntWines]]&gt;=AB$4, MasterData5[[#This Row],[Income ]]&lt;=$AB$12), "Yes", "")</f>
        <v/>
      </c>
      <c r="P61" s="14" t="str">
        <f>IF(AND(MasterData5[[#This Row],[MntFruits]]&gt;=AC$4, MasterData5[[#This Row],[Income ]]&lt;=$AB$12), "Yes", "")</f>
        <v/>
      </c>
      <c r="Q61" s="14" t="str">
        <f>IF(AND(MasterData5[[#This Row],[MntMeatProducts]]&gt;=AD$4, MasterData5[[#This Row],[Income ]]&lt;=$AB$12), "Yes", "")</f>
        <v/>
      </c>
      <c r="R61" s="14" t="str">
        <f>IF(AND(MasterData5[[#This Row],[MntFishProducts]]&gt;=AE$4, MasterData5[[#This Row],[Income ]]&lt;=$AB$12), "Yes", "")</f>
        <v/>
      </c>
      <c r="S61" s="14" t="str">
        <f>IF(AND(MasterData5[[#This Row],[MntSweetProducts]]&gt;=AF$4, MasterData5[[#This Row],[Income ]]&lt;=$AB$12), "Yes", "")</f>
        <v/>
      </c>
      <c r="U61" s="14" t="str">
        <f>IF(MasterData5[[#This Row],[MntWines]]&gt;=AB$4, "Yes", "")</f>
        <v/>
      </c>
      <c r="V61" s="14" t="str">
        <f>IF(MasterData5[[#This Row],[MntFruits]]&gt;=AC$4, "Yes", "")</f>
        <v/>
      </c>
      <c r="W61" s="14" t="str">
        <f>IF(MasterData5[[#This Row],[MntMeatProducts]]&gt;=AD$4, "Yes", "")</f>
        <v/>
      </c>
      <c r="X61" s="14" t="str">
        <f>IF(MasterData5[[#This Row],[MntFishProducts]]&gt;=AE$4, "Yes", "")</f>
        <v/>
      </c>
      <c r="Y61" s="14" t="str">
        <f>IF(MasterData5[[#This Row],[MntSweetProducts]]&gt;=AF$4, "Yes", "")</f>
        <v/>
      </c>
    </row>
    <row r="62" spans="1:25" x14ac:dyDescent="0.3">
      <c r="A62">
        <v>286</v>
      </c>
      <c r="B62" s="10">
        <v>95</v>
      </c>
      <c r="C62" s="10">
        <v>11</v>
      </c>
      <c r="D62" s="10">
        <v>35</v>
      </c>
      <c r="E62" s="10">
        <v>0</v>
      </c>
      <c r="F62" s="10">
        <v>4</v>
      </c>
      <c r="G62" s="10">
        <v>7</v>
      </c>
      <c r="H62" s="24">
        <f>2021-'Customer Profile'!B61</f>
        <v>69</v>
      </c>
      <c r="I62" s="10">
        <f>IF(Analysis!$B$60="Wine",B62,IF(Analysis!$B$60="Fruit",C62,IF(Analysis!$B$60="Meat",D62,IF(Analysis!$B$60="Fish",E62,IF(Analysis!$B$60="Sweet",F62,"")))))</f>
        <v>0</v>
      </c>
      <c r="J62" s="10">
        <v>44213</v>
      </c>
      <c r="K62" s="10" t="str">
        <f>IF(MasterData5[[#This Row],[Income ]]&gt;$AB$12, "Above", "Below")</f>
        <v>Below</v>
      </c>
      <c r="L62" s="10">
        <f>SUM(MasterData5[[#This Row],[MntWines]:[MntSweetProducts]])</f>
        <v>145</v>
      </c>
      <c r="M62" s="53" t="str">
        <f>IF(MasterData5[[#This Row],[Total Purchase]]&gt;=500, "Over $500", "")</f>
        <v/>
      </c>
      <c r="N62" s="10"/>
      <c r="O62" s="14" t="str">
        <f>IF(AND(MasterData5[[#This Row],[MntWines]]&gt;=AB$4, MasterData5[[#This Row],[Income ]]&lt;=$AB$12), "Yes", "")</f>
        <v/>
      </c>
      <c r="P62" s="14" t="str">
        <f>IF(AND(MasterData5[[#This Row],[MntFruits]]&gt;=AC$4, MasterData5[[#This Row],[Income ]]&lt;=$AB$12), "Yes", "")</f>
        <v/>
      </c>
      <c r="Q62" s="14" t="str">
        <f>IF(AND(MasterData5[[#This Row],[MntMeatProducts]]&gt;=AD$4, MasterData5[[#This Row],[Income ]]&lt;=$AB$12), "Yes", "")</f>
        <v/>
      </c>
      <c r="R62" s="14" t="str">
        <f>IF(AND(MasterData5[[#This Row],[MntFishProducts]]&gt;=AE$4, MasterData5[[#This Row],[Income ]]&lt;=$AB$12), "Yes", "")</f>
        <v/>
      </c>
      <c r="S62" s="14" t="str">
        <f>IF(AND(MasterData5[[#This Row],[MntSweetProducts]]&gt;=AF$4, MasterData5[[#This Row],[Income ]]&lt;=$AB$12), "Yes", "")</f>
        <v/>
      </c>
      <c r="U62" s="14" t="str">
        <f>IF(MasterData5[[#This Row],[MntWines]]&gt;=AB$4, "Yes", "")</f>
        <v/>
      </c>
      <c r="V62" s="14" t="str">
        <f>IF(MasterData5[[#This Row],[MntFruits]]&gt;=AC$4, "Yes", "")</f>
        <v/>
      </c>
      <c r="W62" s="14" t="str">
        <f>IF(MasterData5[[#This Row],[MntMeatProducts]]&gt;=AD$4, "Yes", "")</f>
        <v/>
      </c>
      <c r="X62" s="14" t="str">
        <f>IF(MasterData5[[#This Row],[MntFishProducts]]&gt;=AE$4, "Yes", "")</f>
        <v/>
      </c>
      <c r="Y62" s="14" t="str">
        <f>IF(MasterData5[[#This Row],[MntSweetProducts]]&gt;=AF$4, "Yes", "")</f>
        <v/>
      </c>
    </row>
    <row r="63" spans="1:25" x14ac:dyDescent="0.3">
      <c r="A63">
        <v>291</v>
      </c>
      <c r="B63" s="10">
        <v>182</v>
      </c>
      <c r="C63" s="10">
        <v>74</v>
      </c>
      <c r="D63" s="10">
        <v>298</v>
      </c>
      <c r="E63" s="10">
        <v>162</v>
      </c>
      <c r="F63" s="10">
        <v>149</v>
      </c>
      <c r="G63" s="10">
        <v>116</v>
      </c>
      <c r="H63" s="24">
        <f>2021-'Customer Profile'!B62</f>
        <v>51</v>
      </c>
      <c r="I63" s="10">
        <f>IF(Analysis!$B$60="Wine",B63,IF(Analysis!$B$60="Fruit",C63,IF(Analysis!$B$60="Meat",D63,IF(Analysis!$B$60="Fish",E63,IF(Analysis!$B$60="Sweet",F63,"")))))</f>
        <v>162</v>
      </c>
      <c r="J63" s="10">
        <v>72940</v>
      </c>
      <c r="K63" s="10" t="str">
        <f>IF(MasterData5[[#This Row],[Income ]]&gt;$AB$12, "Above", "Below")</f>
        <v>Above</v>
      </c>
      <c r="L63" s="10">
        <f>SUM(MasterData5[[#This Row],[MntWines]:[MntSweetProducts]])</f>
        <v>865</v>
      </c>
      <c r="M63" s="53" t="str">
        <f>IF(MasterData5[[#This Row],[Total Purchase]]&gt;=500, "Over $500", "")</f>
        <v>Over $500</v>
      </c>
      <c r="N63" s="10"/>
      <c r="O63" s="14" t="str">
        <f>IF(AND(MasterData5[[#This Row],[MntWines]]&gt;=AB$4, MasterData5[[#This Row],[Income ]]&lt;=$AB$12), "Yes", "")</f>
        <v/>
      </c>
      <c r="P63" s="14" t="str">
        <f>IF(AND(MasterData5[[#This Row],[MntFruits]]&gt;=AC$4, MasterData5[[#This Row],[Income ]]&lt;=$AB$12), "Yes", "")</f>
        <v/>
      </c>
      <c r="Q63" s="14" t="str">
        <f>IF(AND(MasterData5[[#This Row],[MntMeatProducts]]&gt;=AD$4, MasterData5[[#This Row],[Income ]]&lt;=$AB$12), "Yes", "")</f>
        <v/>
      </c>
      <c r="R63" s="14" t="str">
        <f>IF(AND(MasterData5[[#This Row],[MntFishProducts]]&gt;=AE$4, MasterData5[[#This Row],[Income ]]&lt;=$AB$12), "Yes", "")</f>
        <v/>
      </c>
      <c r="S63" s="14" t="str">
        <f>IF(AND(MasterData5[[#This Row],[MntSweetProducts]]&gt;=AF$4, MasterData5[[#This Row],[Income ]]&lt;=$AB$12), "Yes", "")</f>
        <v/>
      </c>
      <c r="U63" s="14" t="str">
        <f>IF(MasterData5[[#This Row],[MntWines]]&gt;=AB$4, "Yes", "")</f>
        <v/>
      </c>
      <c r="V63" s="14" t="str">
        <f>IF(MasterData5[[#This Row],[MntFruits]]&gt;=AC$4, "Yes", "")</f>
        <v>Yes</v>
      </c>
      <c r="W63" s="14" t="str">
        <f>IF(MasterData5[[#This Row],[MntMeatProducts]]&gt;=AD$4, "Yes", "")</f>
        <v>Yes</v>
      </c>
      <c r="X63" s="14" t="str">
        <f>IF(MasterData5[[#This Row],[MntFishProducts]]&gt;=AE$4, "Yes", "")</f>
        <v>Yes</v>
      </c>
      <c r="Y63" s="14" t="str">
        <f>IF(MasterData5[[#This Row],[MntSweetProducts]]&gt;=AF$4, "Yes", "")</f>
        <v>Yes</v>
      </c>
    </row>
    <row r="64" spans="1:25" x14ac:dyDescent="0.3">
      <c r="A64">
        <v>295</v>
      </c>
      <c r="B64" s="10">
        <v>493</v>
      </c>
      <c r="C64" s="10">
        <v>70</v>
      </c>
      <c r="D64" s="10">
        <v>324</v>
      </c>
      <c r="E64" s="10">
        <v>146</v>
      </c>
      <c r="F64" s="10">
        <v>40</v>
      </c>
      <c r="G64" s="10">
        <v>84</v>
      </c>
      <c r="H64" s="24">
        <f>2021-'Customer Profile'!B63</f>
        <v>32</v>
      </c>
      <c r="I64" s="10">
        <f>IF(Analysis!$B$60="Wine",B64,IF(Analysis!$B$60="Fruit",C64,IF(Analysis!$B$60="Meat",D64,IF(Analysis!$B$60="Fish",E64,IF(Analysis!$B$60="Sweet",F64,"")))))</f>
        <v>146</v>
      </c>
      <c r="J64" s="10">
        <v>81217</v>
      </c>
      <c r="K64" s="10" t="str">
        <f>IF(MasterData5[[#This Row],[Income ]]&gt;$AB$12, "Above", "Below")</f>
        <v>Above</v>
      </c>
      <c r="L64" s="10">
        <f>SUM(MasterData5[[#This Row],[MntWines]:[MntSweetProducts]])</f>
        <v>1073</v>
      </c>
      <c r="M64" s="53" t="str">
        <f>IF(MasterData5[[#This Row],[Total Purchase]]&gt;=500, "Over $500", "")</f>
        <v>Over $500</v>
      </c>
      <c r="N64" s="10"/>
      <c r="O64" s="14" t="str">
        <f>IF(AND(MasterData5[[#This Row],[MntWines]]&gt;=AB$4, MasterData5[[#This Row],[Income ]]&lt;=$AB$12), "Yes", "")</f>
        <v/>
      </c>
      <c r="P64" s="14" t="str">
        <f>IF(AND(MasterData5[[#This Row],[MntFruits]]&gt;=AC$4, MasterData5[[#This Row],[Income ]]&lt;=$AB$12), "Yes", "")</f>
        <v/>
      </c>
      <c r="Q64" s="14" t="str">
        <f>IF(AND(MasterData5[[#This Row],[MntMeatProducts]]&gt;=AD$4, MasterData5[[#This Row],[Income ]]&lt;=$AB$12), "Yes", "")</f>
        <v/>
      </c>
      <c r="R64" s="14" t="str">
        <f>IF(AND(MasterData5[[#This Row],[MntFishProducts]]&gt;=AE$4, MasterData5[[#This Row],[Income ]]&lt;=$AB$12), "Yes", "")</f>
        <v/>
      </c>
      <c r="S64" s="14" t="str">
        <f>IF(AND(MasterData5[[#This Row],[MntSweetProducts]]&gt;=AF$4, MasterData5[[#This Row],[Income ]]&lt;=$AB$12), "Yes", "")</f>
        <v/>
      </c>
      <c r="U64" s="14" t="str">
        <f>IF(MasterData5[[#This Row],[MntWines]]&gt;=AB$4, "Yes", "")</f>
        <v>Yes</v>
      </c>
      <c r="V64" s="14" t="str">
        <f>IF(MasterData5[[#This Row],[MntFruits]]&gt;=AC$4, "Yes", "")</f>
        <v>Yes</v>
      </c>
      <c r="W64" s="14" t="str">
        <f>IF(MasterData5[[#This Row],[MntMeatProducts]]&gt;=AD$4, "Yes", "")</f>
        <v>Yes</v>
      </c>
      <c r="X64" s="14" t="str">
        <f>IF(MasterData5[[#This Row],[MntFishProducts]]&gt;=AE$4, "Yes", "")</f>
        <v>Yes</v>
      </c>
      <c r="Y64" s="14" t="str">
        <f>IF(MasterData5[[#This Row],[MntSweetProducts]]&gt;=AF$4, "Yes", "")</f>
        <v>Yes</v>
      </c>
    </row>
    <row r="65" spans="1:25" x14ac:dyDescent="0.3">
      <c r="A65">
        <v>304</v>
      </c>
      <c r="B65" s="10">
        <v>19</v>
      </c>
      <c r="C65" s="10">
        <v>3</v>
      </c>
      <c r="D65" s="10">
        <v>19</v>
      </c>
      <c r="E65" s="10">
        <v>4</v>
      </c>
      <c r="F65" s="10">
        <v>5</v>
      </c>
      <c r="G65" s="10">
        <v>26</v>
      </c>
      <c r="H65" s="24">
        <f>2021-'Customer Profile'!B64</f>
        <v>40</v>
      </c>
      <c r="I65" s="10">
        <f>IF(Analysis!$B$60="Wine",B65,IF(Analysis!$B$60="Fruit",C65,IF(Analysis!$B$60="Meat",D65,IF(Analysis!$B$60="Fish",E65,IF(Analysis!$B$60="Sweet",F65,"")))))</f>
        <v>4</v>
      </c>
      <c r="J65" s="10">
        <v>22944</v>
      </c>
      <c r="K65" s="10" t="str">
        <f>IF(MasterData5[[#This Row],[Income ]]&gt;$AB$12, "Above", "Below")</f>
        <v>Below</v>
      </c>
      <c r="L65" s="10">
        <f>SUM(MasterData5[[#This Row],[MntWines]:[MntSweetProducts]])</f>
        <v>50</v>
      </c>
      <c r="M65" s="53" t="str">
        <f>IF(MasterData5[[#This Row],[Total Purchase]]&gt;=500, "Over $500", "")</f>
        <v/>
      </c>
      <c r="N65" s="10"/>
      <c r="O65" s="14" t="str">
        <f>IF(AND(MasterData5[[#This Row],[MntWines]]&gt;=AB$4, MasterData5[[#This Row],[Income ]]&lt;=$AB$12), "Yes", "")</f>
        <v/>
      </c>
      <c r="P65" s="14" t="str">
        <f>IF(AND(MasterData5[[#This Row],[MntFruits]]&gt;=AC$4, MasterData5[[#This Row],[Income ]]&lt;=$AB$12), "Yes", "")</f>
        <v/>
      </c>
      <c r="Q65" s="14" t="str">
        <f>IF(AND(MasterData5[[#This Row],[MntMeatProducts]]&gt;=AD$4, MasterData5[[#This Row],[Income ]]&lt;=$AB$12), "Yes", "")</f>
        <v/>
      </c>
      <c r="R65" s="14" t="str">
        <f>IF(AND(MasterData5[[#This Row],[MntFishProducts]]&gt;=AE$4, MasterData5[[#This Row],[Income ]]&lt;=$AB$12), "Yes", "")</f>
        <v/>
      </c>
      <c r="S65" s="14" t="str">
        <f>IF(AND(MasterData5[[#This Row],[MntSweetProducts]]&gt;=AF$4, MasterData5[[#This Row],[Income ]]&lt;=$AB$12), "Yes", "")</f>
        <v/>
      </c>
      <c r="U65" s="14" t="str">
        <f>IF(MasterData5[[#This Row],[MntWines]]&gt;=AB$4, "Yes", "")</f>
        <v/>
      </c>
      <c r="V65" s="14" t="str">
        <f>IF(MasterData5[[#This Row],[MntFruits]]&gt;=AC$4, "Yes", "")</f>
        <v/>
      </c>
      <c r="W65" s="14" t="str">
        <f>IF(MasterData5[[#This Row],[MntMeatProducts]]&gt;=AD$4, "Yes", "")</f>
        <v/>
      </c>
      <c r="X65" s="14" t="str">
        <f>IF(MasterData5[[#This Row],[MntFishProducts]]&gt;=AE$4, "Yes", "")</f>
        <v/>
      </c>
      <c r="Y65" s="14" t="str">
        <f>IF(MasterData5[[#This Row],[MntSweetProducts]]&gt;=AF$4, "Yes", "")</f>
        <v/>
      </c>
    </row>
    <row r="66" spans="1:25" x14ac:dyDescent="0.3">
      <c r="A66">
        <v>309</v>
      </c>
      <c r="B66" s="10">
        <v>918</v>
      </c>
      <c r="C66" s="10">
        <v>21</v>
      </c>
      <c r="D66" s="10">
        <v>118</v>
      </c>
      <c r="E66" s="10">
        <v>13</v>
      </c>
      <c r="F66" s="10">
        <v>10</v>
      </c>
      <c r="G66" s="10">
        <v>21</v>
      </c>
      <c r="H66" s="24">
        <f>2021-'Customer Profile'!B65</f>
        <v>60</v>
      </c>
      <c r="I66" s="10">
        <f>IF(Analysis!$B$60="Wine",B66,IF(Analysis!$B$60="Fruit",C66,IF(Analysis!$B$60="Meat",D66,IF(Analysis!$B$60="Fish",E66,IF(Analysis!$B$60="Sweet",F66,"")))))</f>
        <v>13</v>
      </c>
      <c r="J66" s="10">
        <v>63342</v>
      </c>
      <c r="K66" s="10" t="str">
        <f>IF(MasterData5[[#This Row],[Income ]]&gt;$AB$12, "Above", "Below")</f>
        <v>Above</v>
      </c>
      <c r="L66" s="10">
        <f>SUM(MasterData5[[#This Row],[MntWines]:[MntSweetProducts]])</f>
        <v>1080</v>
      </c>
      <c r="M66" s="53" t="str">
        <f>IF(MasterData5[[#This Row],[Total Purchase]]&gt;=500, "Over $500", "")</f>
        <v>Over $500</v>
      </c>
      <c r="N66" s="10"/>
      <c r="O66" s="14" t="str">
        <f>IF(AND(MasterData5[[#This Row],[MntWines]]&gt;=AB$4, MasterData5[[#This Row],[Income ]]&lt;=$AB$12), "Yes", "")</f>
        <v/>
      </c>
      <c r="P66" s="14" t="str">
        <f>IF(AND(MasterData5[[#This Row],[MntFruits]]&gt;=AC$4, MasterData5[[#This Row],[Income ]]&lt;=$AB$12), "Yes", "")</f>
        <v/>
      </c>
      <c r="Q66" s="14" t="str">
        <f>IF(AND(MasterData5[[#This Row],[MntMeatProducts]]&gt;=AD$4, MasterData5[[#This Row],[Income ]]&lt;=$AB$12), "Yes", "")</f>
        <v/>
      </c>
      <c r="R66" s="14" t="str">
        <f>IF(AND(MasterData5[[#This Row],[MntFishProducts]]&gt;=AE$4, MasterData5[[#This Row],[Income ]]&lt;=$AB$12), "Yes", "")</f>
        <v/>
      </c>
      <c r="S66" s="14" t="str">
        <f>IF(AND(MasterData5[[#This Row],[MntSweetProducts]]&gt;=AF$4, MasterData5[[#This Row],[Income ]]&lt;=$AB$12), "Yes", "")</f>
        <v/>
      </c>
      <c r="U66" s="14" t="str">
        <f>IF(MasterData5[[#This Row],[MntWines]]&gt;=AB$4, "Yes", "")</f>
        <v>Yes</v>
      </c>
      <c r="V66" s="14" t="str">
        <f>IF(MasterData5[[#This Row],[MntFruits]]&gt;=AC$4, "Yes", "")</f>
        <v/>
      </c>
      <c r="W66" s="14" t="str">
        <f>IF(MasterData5[[#This Row],[MntMeatProducts]]&gt;=AD$4, "Yes", "")</f>
        <v/>
      </c>
      <c r="X66" s="14" t="str">
        <f>IF(MasterData5[[#This Row],[MntFishProducts]]&gt;=AE$4, "Yes", "")</f>
        <v/>
      </c>
      <c r="Y66" s="14" t="str">
        <f>IF(MasterData5[[#This Row],[MntSweetProducts]]&gt;=AF$4, "Yes", "")</f>
        <v/>
      </c>
    </row>
    <row r="67" spans="1:25" x14ac:dyDescent="0.3">
      <c r="A67">
        <v>310</v>
      </c>
      <c r="B67" s="10">
        <v>330</v>
      </c>
      <c r="C67" s="10">
        <v>5</v>
      </c>
      <c r="D67" s="10">
        <v>159</v>
      </c>
      <c r="E67" s="10">
        <v>36</v>
      </c>
      <c r="F67" s="10">
        <v>27</v>
      </c>
      <c r="G67" s="10">
        <v>16</v>
      </c>
      <c r="H67" s="24">
        <f>2021-'Customer Profile'!B66</f>
        <v>51</v>
      </c>
      <c r="I67" s="10">
        <f>IF(Analysis!$B$60="Wine",B67,IF(Analysis!$B$60="Fruit",C67,IF(Analysis!$B$60="Meat",D67,IF(Analysis!$B$60="Fish",E67,IF(Analysis!$B$60="Sweet",F67,"")))))</f>
        <v>36</v>
      </c>
      <c r="J67" s="10">
        <v>61872</v>
      </c>
      <c r="K67" s="10" t="str">
        <f>IF(MasterData5[[#This Row],[Income ]]&gt;$AB$12, "Above", "Below")</f>
        <v>Above</v>
      </c>
      <c r="L67" s="10">
        <f>SUM(MasterData5[[#This Row],[MntWines]:[MntSweetProducts]])</f>
        <v>557</v>
      </c>
      <c r="M67" s="53" t="str">
        <f>IF(MasterData5[[#This Row],[Total Purchase]]&gt;=500, "Over $500", "")</f>
        <v>Over $500</v>
      </c>
      <c r="N67" s="10"/>
      <c r="O67" s="14" t="str">
        <f>IF(AND(MasterData5[[#This Row],[MntWines]]&gt;=AB$4, MasterData5[[#This Row],[Income ]]&lt;=$AB$12), "Yes", "")</f>
        <v/>
      </c>
      <c r="P67" s="14" t="str">
        <f>IF(AND(MasterData5[[#This Row],[MntFruits]]&gt;=AC$4, MasterData5[[#This Row],[Income ]]&lt;=$AB$12), "Yes", "")</f>
        <v/>
      </c>
      <c r="Q67" s="14" t="str">
        <f>IF(AND(MasterData5[[#This Row],[MntMeatProducts]]&gt;=AD$4, MasterData5[[#This Row],[Income ]]&lt;=$AB$12), "Yes", "")</f>
        <v/>
      </c>
      <c r="R67" s="14" t="str">
        <f>IF(AND(MasterData5[[#This Row],[MntFishProducts]]&gt;=AE$4, MasterData5[[#This Row],[Income ]]&lt;=$AB$12), "Yes", "")</f>
        <v/>
      </c>
      <c r="S67" s="14" t="str">
        <f>IF(AND(MasterData5[[#This Row],[MntSweetProducts]]&gt;=AF$4, MasterData5[[#This Row],[Income ]]&lt;=$AB$12), "Yes", "")</f>
        <v/>
      </c>
      <c r="U67" s="14" t="str">
        <f>IF(MasterData5[[#This Row],[MntWines]]&gt;=AB$4, "Yes", "")</f>
        <v>Yes</v>
      </c>
      <c r="V67" s="14" t="str">
        <f>IF(MasterData5[[#This Row],[MntFruits]]&gt;=AC$4, "Yes", "")</f>
        <v/>
      </c>
      <c r="W67" s="14" t="str">
        <f>IF(MasterData5[[#This Row],[MntMeatProducts]]&gt;=AD$4, "Yes", "")</f>
        <v/>
      </c>
      <c r="X67" s="14" t="str">
        <f>IF(MasterData5[[#This Row],[MntFishProducts]]&gt;=AE$4, "Yes", "")</f>
        <v/>
      </c>
      <c r="Y67" s="14" t="str">
        <f>IF(MasterData5[[#This Row],[MntSweetProducts]]&gt;=AF$4, "Yes", "")</f>
        <v/>
      </c>
    </row>
    <row r="68" spans="1:25" x14ac:dyDescent="0.3">
      <c r="A68">
        <v>313</v>
      </c>
      <c r="B68" s="10">
        <v>901</v>
      </c>
      <c r="C68" s="10">
        <v>61</v>
      </c>
      <c r="D68" s="10">
        <v>757</v>
      </c>
      <c r="E68" s="10">
        <v>186</v>
      </c>
      <c r="F68" s="10">
        <v>163</v>
      </c>
      <c r="G68" s="10">
        <v>20</v>
      </c>
      <c r="H68" s="24">
        <f>2021-'Customer Profile'!B67</f>
        <v>53</v>
      </c>
      <c r="I68" s="10">
        <f>IF(Analysis!$B$60="Wine",B68,IF(Analysis!$B$60="Fruit",C68,IF(Analysis!$B$60="Meat",D68,IF(Analysis!$B$60="Fish",E68,IF(Analysis!$B$60="Sweet",F68,"")))))</f>
        <v>186</v>
      </c>
      <c r="J68" s="10">
        <v>73455</v>
      </c>
      <c r="K68" s="10" t="str">
        <f>IF(MasterData5[[#This Row],[Income ]]&gt;$AB$12, "Above", "Below")</f>
        <v>Above</v>
      </c>
      <c r="L68" s="10">
        <f>SUM(MasterData5[[#This Row],[MntWines]:[MntSweetProducts]])</f>
        <v>2068</v>
      </c>
      <c r="M68" s="53" t="str">
        <f>IF(MasterData5[[#This Row],[Total Purchase]]&gt;=500, "Over $500", "")</f>
        <v>Over $500</v>
      </c>
      <c r="N68" s="10"/>
      <c r="O68" s="14" t="str">
        <f>IF(AND(MasterData5[[#This Row],[MntWines]]&gt;=AB$4, MasterData5[[#This Row],[Income ]]&lt;=$AB$12), "Yes", "")</f>
        <v/>
      </c>
      <c r="P68" s="14" t="str">
        <f>IF(AND(MasterData5[[#This Row],[MntFruits]]&gt;=AC$4, MasterData5[[#This Row],[Income ]]&lt;=$AB$12), "Yes", "")</f>
        <v/>
      </c>
      <c r="Q68" s="14" t="str">
        <f>IF(AND(MasterData5[[#This Row],[MntMeatProducts]]&gt;=AD$4, MasterData5[[#This Row],[Income ]]&lt;=$AB$12), "Yes", "")</f>
        <v/>
      </c>
      <c r="R68" s="14" t="str">
        <f>IF(AND(MasterData5[[#This Row],[MntFishProducts]]&gt;=AE$4, MasterData5[[#This Row],[Income ]]&lt;=$AB$12), "Yes", "")</f>
        <v/>
      </c>
      <c r="S68" s="14" t="str">
        <f>IF(AND(MasterData5[[#This Row],[MntSweetProducts]]&gt;=AF$4, MasterData5[[#This Row],[Income ]]&lt;=$AB$12), "Yes", "")</f>
        <v/>
      </c>
      <c r="U68" s="14" t="str">
        <f>IF(MasterData5[[#This Row],[MntWines]]&gt;=AB$4, "Yes", "")</f>
        <v>Yes</v>
      </c>
      <c r="V68" s="14" t="str">
        <f>IF(MasterData5[[#This Row],[MntFruits]]&gt;=AC$4, "Yes", "")</f>
        <v>Yes</v>
      </c>
      <c r="W68" s="14" t="str">
        <f>IF(MasterData5[[#This Row],[MntMeatProducts]]&gt;=AD$4, "Yes", "")</f>
        <v>Yes</v>
      </c>
      <c r="X68" s="14" t="str">
        <f>IF(MasterData5[[#This Row],[MntFishProducts]]&gt;=AE$4, "Yes", "")</f>
        <v>Yes</v>
      </c>
      <c r="Y68" s="14" t="str">
        <f>IF(MasterData5[[#This Row],[MntSweetProducts]]&gt;=AF$4, "Yes", "")</f>
        <v>Yes</v>
      </c>
    </row>
    <row r="69" spans="1:25" x14ac:dyDescent="0.3">
      <c r="A69">
        <v>322</v>
      </c>
      <c r="B69" s="10">
        <v>29</v>
      </c>
      <c r="C69" s="10">
        <v>1</v>
      </c>
      <c r="D69" s="10">
        <v>11</v>
      </c>
      <c r="E69" s="10">
        <v>0</v>
      </c>
      <c r="F69" s="10">
        <v>0</v>
      </c>
      <c r="G69" s="10">
        <v>0</v>
      </c>
      <c r="H69" s="24">
        <f>2021-'Customer Profile'!B68</f>
        <v>43</v>
      </c>
      <c r="I69" s="10">
        <f>IF(Analysis!$B$60="Wine",B69,IF(Analysis!$B$60="Fruit",C69,IF(Analysis!$B$60="Meat",D69,IF(Analysis!$B$60="Fish",E69,IF(Analysis!$B$60="Sweet",F69,"")))))</f>
        <v>0</v>
      </c>
      <c r="J69" s="10">
        <v>42554</v>
      </c>
      <c r="K69" s="10" t="str">
        <f>IF(MasterData5[[#This Row],[Income ]]&gt;$AB$12, "Above", "Below")</f>
        <v>Below</v>
      </c>
      <c r="L69" s="10">
        <f>SUM(MasterData5[[#This Row],[MntWines]:[MntSweetProducts]])</f>
        <v>41</v>
      </c>
      <c r="M69" s="53" t="str">
        <f>IF(MasterData5[[#This Row],[Total Purchase]]&gt;=500, "Over $500", "")</f>
        <v/>
      </c>
      <c r="N69" s="10"/>
      <c r="O69" s="14" t="str">
        <f>IF(AND(MasterData5[[#This Row],[MntWines]]&gt;=AB$4, MasterData5[[#This Row],[Income ]]&lt;=$AB$12), "Yes", "")</f>
        <v/>
      </c>
      <c r="P69" s="14" t="str">
        <f>IF(AND(MasterData5[[#This Row],[MntFruits]]&gt;=AC$4, MasterData5[[#This Row],[Income ]]&lt;=$AB$12), "Yes", "")</f>
        <v/>
      </c>
      <c r="Q69" s="14" t="str">
        <f>IF(AND(MasterData5[[#This Row],[MntMeatProducts]]&gt;=AD$4, MasterData5[[#This Row],[Income ]]&lt;=$AB$12), "Yes", "")</f>
        <v/>
      </c>
      <c r="R69" s="14" t="str">
        <f>IF(AND(MasterData5[[#This Row],[MntFishProducts]]&gt;=AE$4, MasterData5[[#This Row],[Income ]]&lt;=$AB$12), "Yes", "")</f>
        <v/>
      </c>
      <c r="S69" s="14" t="str">
        <f>IF(AND(MasterData5[[#This Row],[MntSweetProducts]]&gt;=AF$4, MasterData5[[#This Row],[Income ]]&lt;=$AB$12), "Yes", "")</f>
        <v/>
      </c>
      <c r="U69" s="14" t="str">
        <f>IF(MasterData5[[#This Row],[MntWines]]&gt;=AB$4, "Yes", "")</f>
        <v/>
      </c>
      <c r="V69" s="14" t="str">
        <f>IF(MasterData5[[#This Row],[MntFruits]]&gt;=AC$4, "Yes", "")</f>
        <v/>
      </c>
      <c r="W69" s="14" t="str">
        <f>IF(MasterData5[[#This Row],[MntMeatProducts]]&gt;=AD$4, "Yes", "")</f>
        <v/>
      </c>
      <c r="X69" s="14" t="str">
        <f>IF(MasterData5[[#This Row],[MntFishProducts]]&gt;=AE$4, "Yes", "")</f>
        <v/>
      </c>
      <c r="Y69" s="14" t="str">
        <f>IF(MasterData5[[#This Row],[MntSweetProducts]]&gt;=AF$4, "Yes", "")</f>
        <v/>
      </c>
    </row>
    <row r="70" spans="1:25" x14ac:dyDescent="0.3">
      <c r="A70">
        <v>326</v>
      </c>
      <c r="B70" s="10">
        <v>235</v>
      </c>
      <c r="C70" s="10">
        <v>6</v>
      </c>
      <c r="D70" s="10">
        <v>45</v>
      </c>
      <c r="E70" s="10">
        <v>8</v>
      </c>
      <c r="F70" s="10">
        <v>9</v>
      </c>
      <c r="G70" s="10">
        <v>12</v>
      </c>
      <c r="H70" s="24">
        <f>2021-'Customer Profile'!B69</f>
        <v>48</v>
      </c>
      <c r="I70" s="10">
        <f>IF(Analysis!$B$60="Wine",B70,IF(Analysis!$B$60="Fruit",C70,IF(Analysis!$B$60="Meat",D70,IF(Analysis!$B$60="Fish",E70,IF(Analysis!$B$60="Sweet",F70,"")))))</f>
        <v>8</v>
      </c>
      <c r="J70" s="10">
        <v>51148</v>
      </c>
      <c r="K70" s="10" t="str">
        <f>IF(MasterData5[[#This Row],[Income ]]&gt;$AB$12, "Above", "Below")</f>
        <v>Below</v>
      </c>
      <c r="L70" s="10">
        <f>SUM(MasterData5[[#This Row],[MntWines]:[MntSweetProducts]])</f>
        <v>303</v>
      </c>
      <c r="M70" s="53" t="str">
        <f>IF(MasterData5[[#This Row],[Total Purchase]]&gt;=500, "Over $500", "")</f>
        <v/>
      </c>
      <c r="N70" s="10"/>
      <c r="O70" s="14" t="str">
        <f>IF(AND(MasterData5[[#This Row],[MntWines]]&gt;=AB$4, MasterData5[[#This Row],[Income ]]&lt;=$AB$12), "Yes", "")</f>
        <v/>
      </c>
      <c r="P70" s="14" t="str">
        <f>IF(AND(MasterData5[[#This Row],[MntFruits]]&gt;=AC$4, MasterData5[[#This Row],[Income ]]&lt;=$AB$12), "Yes", "")</f>
        <v/>
      </c>
      <c r="Q70" s="14" t="str">
        <f>IF(AND(MasterData5[[#This Row],[MntMeatProducts]]&gt;=AD$4, MasterData5[[#This Row],[Income ]]&lt;=$AB$12), "Yes", "")</f>
        <v/>
      </c>
      <c r="R70" s="14" t="str">
        <f>IF(AND(MasterData5[[#This Row],[MntFishProducts]]&gt;=AE$4, MasterData5[[#This Row],[Income ]]&lt;=$AB$12), "Yes", "")</f>
        <v/>
      </c>
      <c r="S70" s="14" t="str">
        <f>IF(AND(MasterData5[[#This Row],[MntSweetProducts]]&gt;=AF$4, MasterData5[[#This Row],[Income ]]&lt;=$AB$12), "Yes", "")</f>
        <v/>
      </c>
      <c r="U70" s="14" t="str">
        <f>IF(MasterData5[[#This Row],[MntWines]]&gt;=AB$4, "Yes", "")</f>
        <v/>
      </c>
      <c r="V70" s="14" t="str">
        <f>IF(MasterData5[[#This Row],[MntFruits]]&gt;=AC$4, "Yes", "")</f>
        <v/>
      </c>
      <c r="W70" s="14" t="str">
        <f>IF(MasterData5[[#This Row],[MntMeatProducts]]&gt;=AD$4, "Yes", "")</f>
        <v/>
      </c>
      <c r="X70" s="14" t="str">
        <f>IF(MasterData5[[#This Row],[MntFishProducts]]&gt;=AE$4, "Yes", "")</f>
        <v/>
      </c>
      <c r="Y70" s="14" t="str">
        <f>IF(MasterData5[[#This Row],[MntSweetProducts]]&gt;=AF$4, "Yes", "")</f>
        <v/>
      </c>
    </row>
    <row r="71" spans="1:25" x14ac:dyDescent="0.3">
      <c r="A71">
        <v>332</v>
      </c>
      <c r="B71" s="10">
        <v>198</v>
      </c>
      <c r="C71" s="10">
        <v>2</v>
      </c>
      <c r="D71" s="10">
        <v>43</v>
      </c>
      <c r="E71" s="10">
        <v>0</v>
      </c>
      <c r="F71" s="10">
        <v>12</v>
      </c>
      <c r="G71" s="10">
        <v>20</v>
      </c>
      <c r="H71" s="24">
        <f>2021-'Customer Profile'!B70</f>
        <v>64</v>
      </c>
      <c r="I71" s="10">
        <f>IF(Analysis!$B$60="Wine",B71,IF(Analysis!$B$60="Fruit",C71,IF(Analysis!$B$60="Meat",D71,IF(Analysis!$B$60="Fish",E71,IF(Analysis!$B$60="Sweet",F71,"")))))</f>
        <v>0</v>
      </c>
      <c r="J71" s="10">
        <v>47743</v>
      </c>
      <c r="K71" s="10" t="str">
        <f>IF(MasterData5[[#This Row],[Income ]]&gt;$AB$12, "Above", "Below")</f>
        <v>Below</v>
      </c>
      <c r="L71" s="10">
        <f>SUM(MasterData5[[#This Row],[MntWines]:[MntSweetProducts]])</f>
        <v>255</v>
      </c>
      <c r="M71" s="53" t="str">
        <f>IF(MasterData5[[#This Row],[Total Purchase]]&gt;=500, "Over $500", "")</f>
        <v/>
      </c>
      <c r="N71" s="10"/>
      <c r="O71" s="14" t="str">
        <f>IF(AND(MasterData5[[#This Row],[MntWines]]&gt;=AB$4, MasterData5[[#This Row],[Income ]]&lt;=$AB$12), "Yes", "")</f>
        <v/>
      </c>
      <c r="P71" s="14" t="str">
        <f>IF(AND(MasterData5[[#This Row],[MntFruits]]&gt;=AC$4, MasterData5[[#This Row],[Income ]]&lt;=$AB$12), "Yes", "")</f>
        <v/>
      </c>
      <c r="Q71" s="14" t="str">
        <f>IF(AND(MasterData5[[#This Row],[MntMeatProducts]]&gt;=AD$4, MasterData5[[#This Row],[Income ]]&lt;=$AB$12), "Yes", "")</f>
        <v/>
      </c>
      <c r="R71" s="14" t="str">
        <f>IF(AND(MasterData5[[#This Row],[MntFishProducts]]&gt;=AE$4, MasterData5[[#This Row],[Income ]]&lt;=$AB$12), "Yes", "")</f>
        <v/>
      </c>
      <c r="S71" s="14" t="str">
        <f>IF(AND(MasterData5[[#This Row],[MntSweetProducts]]&gt;=AF$4, MasterData5[[#This Row],[Income ]]&lt;=$AB$12), "Yes", "")</f>
        <v/>
      </c>
      <c r="U71" s="14" t="str">
        <f>IF(MasterData5[[#This Row],[MntWines]]&gt;=AB$4, "Yes", "")</f>
        <v/>
      </c>
      <c r="V71" s="14" t="str">
        <f>IF(MasterData5[[#This Row],[MntFruits]]&gt;=AC$4, "Yes", "")</f>
        <v/>
      </c>
      <c r="W71" s="14" t="str">
        <f>IF(MasterData5[[#This Row],[MntMeatProducts]]&gt;=AD$4, "Yes", "")</f>
        <v/>
      </c>
      <c r="X71" s="14" t="str">
        <f>IF(MasterData5[[#This Row],[MntFishProducts]]&gt;=AE$4, "Yes", "")</f>
        <v/>
      </c>
      <c r="Y71" s="14" t="str">
        <f>IF(MasterData5[[#This Row],[MntSweetProducts]]&gt;=AF$4, "Yes", "")</f>
        <v/>
      </c>
    </row>
    <row r="72" spans="1:25" x14ac:dyDescent="0.3">
      <c r="A72">
        <v>339</v>
      </c>
      <c r="B72" s="10">
        <v>462</v>
      </c>
      <c r="C72" s="10">
        <v>0</v>
      </c>
      <c r="D72" s="10">
        <v>24</v>
      </c>
      <c r="E72" s="10">
        <v>6</v>
      </c>
      <c r="F72" s="10">
        <v>0</v>
      </c>
      <c r="G72" s="10">
        <v>4</v>
      </c>
      <c r="H72" s="24">
        <f>2021-'Customer Profile'!B71</f>
        <v>49</v>
      </c>
      <c r="I72" s="10">
        <f>IF(Analysis!$B$60="Wine",B72,IF(Analysis!$B$60="Fruit",C72,IF(Analysis!$B$60="Meat",D72,IF(Analysis!$B$60="Fish",E72,IF(Analysis!$B$60="Sweet",F72,"")))))</f>
        <v>6</v>
      </c>
      <c r="J72" s="10">
        <v>57091</v>
      </c>
      <c r="K72" s="10" t="str">
        <f>IF(MasterData5[[#This Row],[Income ]]&gt;$AB$12, "Above", "Below")</f>
        <v>Above</v>
      </c>
      <c r="L72" s="10">
        <f>SUM(MasterData5[[#This Row],[MntWines]:[MntSweetProducts]])</f>
        <v>492</v>
      </c>
      <c r="M72" s="53" t="str">
        <f>IF(MasterData5[[#This Row],[Total Purchase]]&gt;=500, "Over $500", "")</f>
        <v/>
      </c>
      <c r="N72" s="10"/>
      <c r="O72" s="14" t="str">
        <f>IF(AND(MasterData5[[#This Row],[MntWines]]&gt;=AB$4, MasterData5[[#This Row],[Income ]]&lt;=$AB$12), "Yes", "")</f>
        <v/>
      </c>
      <c r="P72" s="14" t="str">
        <f>IF(AND(MasterData5[[#This Row],[MntFruits]]&gt;=AC$4, MasterData5[[#This Row],[Income ]]&lt;=$AB$12), "Yes", "")</f>
        <v/>
      </c>
      <c r="Q72" s="14" t="str">
        <f>IF(AND(MasterData5[[#This Row],[MntMeatProducts]]&gt;=AD$4, MasterData5[[#This Row],[Income ]]&lt;=$AB$12), "Yes", "")</f>
        <v/>
      </c>
      <c r="R72" s="14" t="str">
        <f>IF(AND(MasterData5[[#This Row],[MntFishProducts]]&gt;=AE$4, MasterData5[[#This Row],[Income ]]&lt;=$AB$12), "Yes", "")</f>
        <v/>
      </c>
      <c r="S72" s="14" t="str">
        <f>IF(AND(MasterData5[[#This Row],[MntSweetProducts]]&gt;=AF$4, MasterData5[[#This Row],[Income ]]&lt;=$AB$12), "Yes", "")</f>
        <v/>
      </c>
      <c r="U72" s="14" t="str">
        <f>IF(MasterData5[[#This Row],[MntWines]]&gt;=AB$4, "Yes", "")</f>
        <v>Yes</v>
      </c>
      <c r="V72" s="14" t="str">
        <f>IF(MasterData5[[#This Row],[MntFruits]]&gt;=AC$4, "Yes", "")</f>
        <v/>
      </c>
      <c r="W72" s="14" t="str">
        <f>IF(MasterData5[[#This Row],[MntMeatProducts]]&gt;=AD$4, "Yes", "")</f>
        <v/>
      </c>
      <c r="X72" s="14" t="str">
        <f>IF(MasterData5[[#This Row],[MntFishProducts]]&gt;=AE$4, "Yes", "")</f>
        <v/>
      </c>
      <c r="Y72" s="14" t="str">
        <f>IF(MasterData5[[#This Row],[MntSweetProducts]]&gt;=AF$4, "Yes", "")</f>
        <v/>
      </c>
    </row>
    <row r="73" spans="1:25" x14ac:dyDescent="0.3">
      <c r="A73">
        <v>340</v>
      </c>
      <c r="B73" s="10">
        <v>158</v>
      </c>
      <c r="C73" s="10">
        <v>35</v>
      </c>
      <c r="D73" s="10">
        <v>179</v>
      </c>
      <c r="E73" s="10">
        <v>0</v>
      </c>
      <c r="F73" s="10">
        <v>0</v>
      </c>
      <c r="G73" s="10">
        <v>125</v>
      </c>
      <c r="H73" s="24">
        <f>2021-'Customer Profile'!B72</f>
        <v>51</v>
      </c>
      <c r="I73" s="10">
        <f>IF(Analysis!$B$60="Wine",B73,IF(Analysis!$B$60="Fruit",C73,IF(Analysis!$B$60="Meat",D73,IF(Analysis!$B$60="Fish",E73,IF(Analysis!$B$60="Sweet",F73,"")))))</f>
        <v>0</v>
      </c>
      <c r="J73" s="10">
        <v>72967</v>
      </c>
      <c r="K73" s="10" t="str">
        <f>IF(MasterData5[[#This Row],[Income ]]&gt;$AB$12, "Above", "Below")</f>
        <v>Above</v>
      </c>
      <c r="L73" s="10">
        <f>SUM(MasterData5[[#This Row],[MntWines]:[MntSweetProducts]])</f>
        <v>372</v>
      </c>
      <c r="M73" s="53" t="str">
        <f>IF(MasterData5[[#This Row],[Total Purchase]]&gt;=500, "Over $500", "")</f>
        <v/>
      </c>
      <c r="N73" s="10"/>
      <c r="O73" s="14" t="str">
        <f>IF(AND(MasterData5[[#This Row],[MntWines]]&gt;=AB$4, MasterData5[[#This Row],[Income ]]&lt;=$AB$12), "Yes", "")</f>
        <v/>
      </c>
      <c r="P73" s="14" t="str">
        <f>IF(AND(MasterData5[[#This Row],[MntFruits]]&gt;=AC$4, MasterData5[[#This Row],[Income ]]&lt;=$AB$12), "Yes", "")</f>
        <v/>
      </c>
      <c r="Q73" s="14" t="str">
        <f>IF(AND(MasterData5[[#This Row],[MntMeatProducts]]&gt;=AD$4, MasterData5[[#This Row],[Income ]]&lt;=$AB$12), "Yes", "")</f>
        <v/>
      </c>
      <c r="R73" s="14" t="str">
        <f>IF(AND(MasterData5[[#This Row],[MntFishProducts]]&gt;=AE$4, MasterData5[[#This Row],[Income ]]&lt;=$AB$12), "Yes", "")</f>
        <v/>
      </c>
      <c r="S73" s="14" t="str">
        <f>IF(AND(MasterData5[[#This Row],[MntSweetProducts]]&gt;=AF$4, MasterData5[[#This Row],[Income ]]&lt;=$AB$12), "Yes", "")</f>
        <v/>
      </c>
      <c r="U73" s="14" t="str">
        <f>IF(MasterData5[[#This Row],[MntWines]]&gt;=AB$4, "Yes", "")</f>
        <v/>
      </c>
      <c r="V73" s="14" t="str">
        <f>IF(MasterData5[[#This Row],[MntFruits]]&gt;=AC$4, "Yes", "")</f>
        <v>Yes</v>
      </c>
      <c r="W73" s="14" t="str">
        <f>IF(MasterData5[[#This Row],[MntMeatProducts]]&gt;=AD$4, "Yes", "")</f>
        <v>Yes</v>
      </c>
      <c r="X73" s="14" t="str">
        <f>IF(MasterData5[[#This Row],[MntFishProducts]]&gt;=AE$4, "Yes", "")</f>
        <v/>
      </c>
      <c r="Y73" s="14" t="str">
        <f>IF(MasterData5[[#This Row],[MntSweetProducts]]&gt;=AF$4, "Yes", "")</f>
        <v/>
      </c>
    </row>
    <row r="74" spans="1:25" x14ac:dyDescent="0.3">
      <c r="A74">
        <v>347</v>
      </c>
      <c r="B74" s="10">
        <v>229</v>
      </c>
      <c r="C74" s="10">
        <v>27</v>
      </c>
      <c r="D74" s="10">
        <v>71</v>
      </c>
      <c r="E74" s="10">
        <v>13</v>
      </c>
      <c r="F74" s="10">
        <v>3</v>
      </c>
      <c r="G74" s="10">
        <v>34</v>
      </c>
      <c r="H74" s="24">
        <f>2021-'Customer Profile'!B73</f>
        <v>45</v>
      </c>
      <c r="I74" s="10">
        <f>IF(Analysis!$B$60="Wine",B74,IF(Analysis!$B$60="Fruit",C74,IF(Analysis!$B$60="Meat",D74,IF(Analysis!$B$60="Fish",E74,IF(Analysis!$B$60="Sweet",F74,"")))))</f>
        <v>13</v>
      </c>
      <c r="J74" s="10">
        <v>40780</v>
      </c>
      <c r="K74" s="10" t="str">
        <f>IF(MasterData5[[#This Row],[Income ]]&gt;$AB$12, "Above", "Below")</f>
        <v>Below</v>
      </c>
      <c r="L74" s="10">
        <f>SUM(MasterData5[[#This Row],[MntWines]:[MntSweetProducts]])</f>
        <v>343</v>
      </c>
      <c r="M74" s="53" t="str">
        <f>IF(MasterData5[[#This Row],[Total Purchase]]&gt;=500, "Over $500", "")</f>
        <v/>
      </c>
      <c r="N74" s="10"/>
      <c r="O74" s="14" t="str">
        <f>IF(AND(MasterData5[[#This Row],[MntWines]]&gt;=AB$4, MasterData5[[#This Row],[Income ]]&lt;=$AB$12), "Yes", "")</f>
        <v/>
      </c>
      <c r="P74" s="14" t="str">
        <f>IF(AND(MasterData5[[#This Row],[MntFruits]]&gt;=AC$4, MasterData5[[#This Row],[Income ]]&lt;=$AB$12), "Yes", "")</f>
        <v>Yes</v>
      </c>
      <c r="Q74" s="14" t="str">
        <f>IF(AND(MasterData5[[#This Row],[MntMeatProducts]]&gt;=AD$4, MasterData5[[#This Row],[Income ]]&lt;=$AB$12), "Yes", "")</f>
        <v/>
      </c>
      <c r="R74" s="14" t="str">
        <f>IF(AND(MasterData5[[#This Row],[MntFishProducts]]&gt;=AE$4, MasterData5[[#This Row],[Income ]]&lt;=$AB$12), "Yes", "")</f>
        <v/>
      </c>
      <c r="S74" s="14" t="str">
        <f>IF(AND(MasterData5[[#This Row],[MntSweetProducts]]&gt;=AF$4, MasterData5[[#This Row],[Income ]]&lt;=$AB$12), "Yes", "")</f>
        <v/>
      </c>
      <c r="U74" s="14" t="str">
        <f>IF(MasterData5[[#This Row],[MntWines]]&gt;=AB$4, "Yes", "")</f>
        <v/>
      </c>
      <c r="V74" s="14" t="str">
        <f>IF(MasterData5[[#This Row],[MntFruits]]&gt;=AC$4, "Yes", "")</f>
        <v>Yes</v>
      </c>
      <c r="W74" s="14" t="str">
        <f>IF(MasterData5[[#This Row],[MntMeatProducts]]&gt;=AD$4, "Yes", "")</f>
        <v/>
      </c>
      <c r="X74" s="14" t="str">
        <f>IF(MasterData5[[#This Row],[MntFishProducts]]&gt;=AE$4, "Yes", "")</f>
        <v/>
      </c>
      <c r="Y74" s="14" t="str">
        <f>IF(MasterData5[[#This Row],[MntSweetProducts]]&gt;=AF$4, "Yes", "")</f>
        <v/>
      </c>
    </row>
    <row r="75" spans="1:25" x14ac:dyDescent="0.3">
      <c r="A75">
        <v>359</v>
      </c>
      <c r="B75" s="10">
        <v>373</v>
      </c>
      <c r="C75" s="10">
        <v>14</v>
      </c>
      <c r="D75" s="10">
        <v>83</v>
      </c>
      <c r="E75" s="10">
        <v>6</v>
      </c>
      <c r="F75" s="10">
        <v>9</v>
      </c>
      <c r="G75" s="10">
        <v>19</v>
      </c>
      <c r="H75" s="24">
        <f>2021-'Customer Profile'!B74</f>
        <v>71</v>
      </c>
      <c r="I75" s="10">
        <f>IF(Analysis!$B$60="Wine",B75,IF(Analysis!$B$60="Fruit",C75,IF(Analysis!$B$60="Meat",D75,IF(Analysis!$B$60="Fish",E75,IF(Analysis!$B$60="Sweet",F75,"")))))</f>
        <v>6</v>
      </c>
      <c r="J75" s="10">
        <v>48070</v>
      </c>
      <c r="K75" s="10" t="str">
        <f>IF(MasterData5[[#This Row],[Income ]]&gt;$AB$12, "Above", "Below")</f>
        <v>Below</v>
      </c>
      <c r="L75" s="10">
        <f>SUM(MasterData5[[#This Row],[MntWines]:[MntSweetProducts]])</f>
        <v>485</v>
      </c>
      <c r="M75" s="53" t="str">
        <f>IF(MasterData5[[#This Row],[Total Purchase]]&gt;=500, "Over $500", "")</f>
        <v/>
      </c>
      <c r="N75" s="10"/>
      <c r="O75" s="14" t="str">
        <f>IF(AND(MasterData5[[#This Row],[MntWines]]&gt;=AB$4, MasterData5[[#This Row],[Income ]]&lt;=$AB$12), "Yes", "")</f>
        <v>Yes</v>
      </c>
      <c r="P75" s="14" t="str">
        <f>IF(AND(MasterData5[[#This Row],[MntFruits]]&gt;=AC$4, MasterData5[[#This Row],[Income ]]&lt;=$AB$12), "Yes", "")</f>
        <v/>
      </c>
      <c r="Q75" s="14" t="str">
        <f>IF(AND(MasterData5[[#This Row],[MntMeatProducts]]&gt;=AD$4, MasterData5[[#This Row],[Income ]]&lt;=$AB$12), "Yes", "")</f>
        <v/>
      </c>
      <c r="R75" s="14" t="str">
        <f>IF(AND(MasterData5[[#This Row],[MntFishProducts]]&gt;=AE$4, MasterData5[[#This Row],[Income ]]&lt;=$AB$12), "Yes", "")</f>
        <v/>
      </c>
      <c r="S75" s="14" t="str">
        <f>IF(AND(MasterData5[[#This Row],[MntSweetProducts]]&gt;=AF$4, MasterData5[[#This Row],[Income ]]&lt;=$AB$12), "Yes", "")</f>
        <v/>
      </c>
      <c r="U75" s="14" t="str">
        <f>IF(MasterData5[[#This Row],[MntWines]]&gt;=AB$4, "Yes", "")</f>
        <v>Yes</v>
      </c>
      <c r="V75" s="14" t="str">
        <f>IF(MasterData5[[#This Row],[MntFruits]]&gt;=AC$4, "Yes", "")</f>
        <v/>
      </c>
      <c r="W75" s="14" t="str">
        <f>IF(MasterData5[[#This Row],[MntMeatProducts]]&gt;=AD$4, "Yes", "")</f>
        <v/>
      </c>
      <c r="X75" s="14" t="str">
        <f>IF(MasterData5[[#This Row],[MntFishProducts]]&gt;=AE$4, "Yes", "")</f>
        <v/>
      </c>
      <c r="Y75" s="14" t="str">
        <f>IF(MasterData5[[#This Row],[MntSweetProducts]]&gt;=AF$4, "Yes", "")</f>
        <v/>
      </c>
    </row>
    <row r="76" spans="1:25" x14ac:dyDescent="0.3">
      <c r="A76">
        <v>361</v>
      </c>
      <c r="B76" s="10">
        <v>5</v>
      </c>
      <c r="C76" s="10">
        <v>1</v>
      </c>
      <c r="D76" s="10">
        <v>7</v>
      </c>
      <c r="E76" s="10">
        <v>2</v>
      </c>
      <c r="F76" s="10">
        <v>1</v>
      </c>
      <c r="G76" s="10">
        <v>4</v>
      </c>
      <c r="H76" s="24">
        <f>2021-'Customer Profile'!B75</f>
        <v>52</v>
      </c>
      <c r="I76" s="10">
        <f>IF(Analysis!$B$60="Wine",B76,IF(Analysis!$B$60="Fruit",C76,IF(Analysis!$B$60="Meat",D76,IF(Analysis!$B$60="Fish",E76,IF(Analysis!$B$60="Sweet",F76,"")))))</f>
        <v>2</v>
      </c>
      <c r="J76" s="10">
        <v>43142</v>
      </c>
      <c r="K76" s="10" t="str">
        <f>IF(MasterData5[[#This Row],[Income ]]&gt;$AB$12, "Above", "Below")</f>
        <v>Below</v>
      </c>
      <c r="L76" s="10">
        <f>SUM(MasterData5[[#This Row],[MntWines]:[MntSweetProducts]])</f>
        <v>16</v>
      </c>
      <c r="M76" s="53" t="str">
        <f>IF(MasterData5[[#This Row],[Total Purchase]]&gt;=500, "Over $500", "")</f>
        <v/>
      </c>
      <c r="N76" s="10"/>
      <c r="O76" s="14" t="str">
        <f>IF(AND(MasterData5[[#This Row],[MntWines]]&gt;=AB$4, MasterData5[[#This Row],[Income ]]&lt;=$AB$12), "Yes", "")</f>
        <v/>
      </c>
      <c r="P76" s="14" t="str">
        <f>IF(AND(MasterData5[[#This Row],[MntFruits]]&gt;=AC$4, MasterData5[[#This Row],[Income ]]&lt;=$AB$12), "Yes", "")</f>
        <v/>
      </c>
      <c r="Q76" s="14" t="str">
        <f>IF(AND(MasterData5[[#This Row],[MntMeatProducts]]&gt;=AD$4, MasterData5[[#This Row],[Income ]]&lt;=$AB$12), "Yes", "")</f>
        <v/>
      </c>
      <c r="R76" s="14" t="str">
        <f>IF(AND(MasterData5[[#This Row],[MntFishProducts]]&gt;=AE$4, MasterData5[[#This Row],[Income ]]&lt;=$AB$12), "Yes", "")</f>
        <v/>
      </c>
      <c r="S76" s="14" t="str">
        <f>IF(AND(MasterData5[[#This Row],[MntSweetProducts]]&gt;=AF$4, MasterData5[[#This Row],[Income ]]&lt;=$AB$12), "Yes", "")</f>
        <v/>
      </c>
      <c r="U76" s="14" t="str">
        <f>IF(MasterData5[[#This Row],[MntWines]]&gt;=AB$4, "Yes", "")</f>
        <v/>
      </c>
      <c r="V76" s="14" t="str">
        <f>IF(MasterData5[[#This Row],[MntFruits]]&gt;=AC$4, "Yes", "")</f>
        <v/>
      </c>
      <c r="W76" s="14" t="str">
        <f>IF(MasterData5[[#This Row],[MntMeatProducts]]&gt;=AD$4, "Yes", "")</f>
        <v/>
      </c>
      <c r="X76" s="14" t="str">
        <f>IF(MasterData5[[#This Row],[MntFishProducts]]&gt;=AE$4, "Yes", "")</f>
        <v/>
      </c>
      <c r="Y76" s="14" t="str">
        <f>IF(MasterData5[[#This Row],[MntSweetProducts]]&gt;=AF$4, "Yes", "")</f>
        <v/>
      </c>
    </row>
    <row r="77" spans="1:25" x14ac:dyDescent="0.3">
      <c r="A77">
        <v>367</v>
      </c>
      <c r="B77" s="10">
        <v>47</v>
      </c>
      <c r="C77" s="10">
        <v>90</v>
      </c>
      <c r="D77" s="10">
        <v>94</v>
      </c>
      <c r="E77" s="10">
        <v>123</v>
      </c>
      <c r="F77" s="10">
        <v>103</v>
      </c>
      <c r="G77" s="10">
        <v>120</v>
      </c>
      <c r="H77" s="24">
        <f>2021-'Customer Profile'!B76</f>
        <v>43</v>
      </c>
      <c r="I77" s="10">
        <f>IF(Analysis!$B$60="Wine",B77,IF(Analysis!$B$60="Fruit",C77,IF(Analysis!$B$60="Meat",D77,IF(Analysis!$B$60="Fish",E77,IF(Analysis!$B$60="Sweet",F77,"")))))</f>
        <v>123</v>
      </c>
      <c r="J77" s="10">
        <v>36550</v>
      </c>
      <c r="K77" s="10" t="str">
        <f>IF(MasterData5[[#This Row],[Income ]]&gt;$AB$12, "Above", "Below")</f>
        <v>Below</v>
      </c>
      <c r="L77" s="10">
        <f>SUM(MasterData5[[#This Row],[MntWines]:[MntSweetProducts]])</f>
        <v>457</v>
      </c>
      <c r="M77" s="53" t="str">
        <f>IF(MasterData5[[#This Row],[Total Purchase]]&gt;=500, "Over $500", "")</f>
        <v/>
      </c>
      <c r="N77" s="10"/>
      <c r="O77" s="14" t="str">
        <f>IF(AND(MasterData5[[#This Row],[MntWines]]&gt;=AB$4, MasterData5[[#This Row],[Income ]]&lt;=$AB$12), "Yes", "")</f>
        <v/>
      </c>
      <c r="P77" s="14" t="str">
        <f>IF(AND(MasterData5[[#This Row],[MntFruits]]&gt;=AC$4, MasterData5[[#This Row],[Income ]]&lt;=$AB$12), "Yes", "")</f>
        <v>Yes</v>
      </c>
      <c r="Q77" s="14" t="str">
        <f>IF(AND(MasterData5[[#This Row],[MntMeatProducts]]&gt;=AD$4, MasterData5[[#This Row],[Income ]]&lt;=$AB$12), "Yes", "")</f>
        <v/>
      </c>
      <c r="R77" s="14" t="str">
        <f>IF(AND(MasterData5[[#This Row],[MntFishProducts]]&gt;=AE$4, MasterData5[[#This Row],[Income ]]&lt;=$AB$12), "Yes", "")</f>
        <v>Yes</v>
      </c>
      <c r="S77" s="14" t="str">
        <f>IF(AND(MasterData5[[#This Row],[MntSweetProducts]]&gt;=AF$4, MasterData5[[#This Row],[Income ]]&lt;=$AB$12), "Yes", "")</f>
        <v>Yes</v>
      </c>
      <c r="U77" s="14" t="str">
        <f>IF(MasterData5[[#This Row],[MntWines]]&gt;=AB$4, "Yes", "")</f>
        <v/>
      </c>
      <c r="V77" s="14" t="str">
        <f>IF(MasterData5[[#This Row],[MntFruits]]&gt;=AC$4, "Yes", "")</f>
        <v>Yes</v>
      </c>
      <c r="W77" s="14" t="str">
        <f>IF(MasterData5[[#This Row],[MntMeatProducts]]&gt;=AD$4, "Yes", "")</f>
        <v/>
      </c>
      <c r="X77" s="14" t="str">
        <f>IF(MasterData5[[#This Row],[MntFishProducts]]&gt;=AE$4, "Yes", "")</f>
        <v>Yes</v>
      </c>
      <c r="Y77" s="14" t="str">
        <f>IF(MasterData5[[#This Row],[MntSweetProducts]]&gt;=AF$4, "Yes", "")</f>
        <v>Yes</v>
      </c>
    </row>
    <row r="78" spans="1:25" x14ac:dyDescent="0.3">
      <c r="A78">
        <v>368</v>
      </c>
      <c r="B78" s="10">
        <v>91</v>
      </c>
      <c r="C78" s="10">
        <v>65</v>
      </c>
      <c r="D78" s="10">
        <v>52</v>
      </c>
      <c r="E78" s="10">
        <v>10</v>
      </c>
      <c r="F78" s="10">
        <v>44</v>
      </c>
      <c r="G78" s="10">
        <v>28</v>
      </c>
      <c r="H78" s="24">
        <f>2021-'Customer Profile'!B77</f>
        <v>47</v>
      </c>
      <c r="I78" s="10">
        <f>IF(Analysis!$B$60="Wine",B78,IF(Analysis!$B$60="Fruit",C78,IF(Analysis!$B$60="Meat",D78,IF(Analysis!$B$60="Fish",E78,IF(Analysis!$B$60="Sweet",F78,"")))))</f>
        <v>10</v>
      </c>
      <c r="J78" s="10">
        <v>40049</v>
      </c>
      <c r="K78" s="10" t="str">
        <f>IF(MasterData5[[#This Row],[Income ]]&gt;$AB$12, "Above", "Below")</f>
        <v>Below</v>
      </c>
      <c r="L78" s="10">
        <f>SUM(MasterData5[[#This Row],[MntWines]:[MntSweetProducts]])</f>
        <v>262</v>
      </c>
      <c r="M78" s="53" t="str">
        <f>IF(MasterData5[[#This Row],[Total Purchase]]&gt;=500, "Over $500", "")</f>
        <v/>
      </c>
      <c r="N78" s="10"/>
      <c r="O78" s="14" t="str">
        <f>IF(AND(MasterData5[[#This Row],[MntWines]]&gt;=AB$4, MasterData5[[#This Row],[Income ]]&lt;=$AB$12), "Yes", "")</f>
        <v/>
      </c>
      <c r="P78" s="14" t="str">
        <f>IF(AND(MasterData5[[#This Row],[MntFruits]]&gt;=AC$4, MasterData5[[#This Row],[Income ]]&lt;=$AB$12), "Yes", "")</f>
        <v>Yes</v>
      </c>
      <c r="Q78" s="14" t="str">
        <f>IF(AND(MasterData5[[#This Row],[MntMeatProducts]]&gt;=AD$4, MasterData5[[#This Row],[Income ]]&lt;=$AB$12), "Yes", "")</f>
        <v/>
      </c>
      <c r="R78" s="14" t="str">
        <f>IF(AND(MasterData5[[#This Row],[MntFishProducts]]&gt;=AE$4, MasterData5[[#This Row],[Income ]]&lt;=$AB$12), "Yes", "")</f>
        <v/>
      </c>
      <c r="S78" s="14" t="str">
        <f>IF(AND(MasterData5[[#This Row],[MntSweetProducts]]&gt;=AF$4, MasterData5[[#This Row],[Income ]]&lt;=$AB$12), "Yes", "")</f>
        <v>Yes</v>
      </c>
      <c r="U78" s="14" t="str">
        <f>IF(MasterData5[[#This Row],[MntWines]]&gt;=AB$4, "Yes", "")</f>
        <v/>
      </c>
      <c r="V78" s="14" t="str">
        <f>IF(MasterData5[[#This Row],[MntFruits]]&gt;=AC$4, "Yes", "")</f>
        <v>Yes</v>
      </c>
      <c r="W78" s="14" t="str">
        <f>IF(MasterData5[[#This Row],[MntMeatProducts]]&gt;=AD$4, "Yes", "")</f>
        <v/>
      </c>
      <c r="X78" s="14" t="str">
        <f>IF(MasterData5[[#This Row],[MntFishProducts]]&gt;=AE$4, "Yes", "")</f>
        <v/>
      </c>
      <c r="Y78" s="14" t="str">
        <f>IF(MasterData5[[#This Row],[MntSweetProducts]]&gt;=AF$4, "Yes", "")</f>
        <v>Yes</v>
      </c>
    </row>
    <row r="79" spans="1:25" x14ac:dyDescent="0.3">
      <c r="A79">
        <v>375</v>
      </c>
      <c r="B79" s="10">
        <v>516</v>
      </c>
      <c r="C79" s="10">
        <v>56</v>
      </c>
      <c r="D79" s="10">
        <v>449</v>
      </c>
      <c r="E79" s="10">
        <v>86</v>
      </c>
      <c r="F79" s="10">
        <v>33</v>
      </c>
      <c r="G79" s="10">
        <v>16</v>
      </c>
      <c r="H79" s="24">
        <f>2021-'Customer Profile'!B78</f>
        <v>67</v>
      </c>
      <c r="I79" s="10">
        <f>IF(Analysis!$B$60="Wine",B79,IF(Analysis!$B$60="Fruit",C79,IF(Analysis!$B$60="Meat",D79,IF(Analysis!$B$60="Fish",E79,IF(Analysis!$B$60="Sweet",F79,"")))))</f>
        <v>86</v>
      </c>
      <c r="J79" s="10">
        <v>76773</v>
      </c>
      <c r="K79" s="10" t="str">
        <f>IF(MasterData5[[#This Row],[Income ]]&gt;$AB$12, "Above", "Below")</f>
        <v>Above</v>
      </c>
      <c r="L79" s="10">
        <f>SUM(MasterData5[[#This Row],[MntWines]:[MntSweetProducts]])</f>
        <v>1140</v>
      </c>
      <c r="M79" s="53" t="str">
        <f>IF(MasterData5[[#This Row],[Total Purchase]]&gt;=500, "Over $500", "")</f>
        <v>Over $500</v>
      </c>
      <c r="N79" s="10"/>
      <c r="O79" s="14" t="str">
        <f>IF(AND(MasterData5[[#This Row],[MntWines]]&gt;=AB$4, MasterData5[[#This Row],[Income ]]&lt;=$AB$12), "Yes", "")</f>
        <v/>
      </c>
      <c r="P79" s="14" t="str">
        <f>IF(AND(MasterData5[[#This Row],[MntFruits]]&gt;=AC$4, MasterData5[[#This Row],[Income ]]&lt;=$AB$12), "Yes", "")</f>
        <v/>
      </c>
      <c r="Q79" s="14" t="str">
        <f>IF(AND(MasterData5[[#This Row],[MntMeatProducts]]&gt;=AD$4, MasterData5[[#This Row],[Income ]]&lt;=$AB$12), "Yes", "")</f>
        <v/>
      </c>
      <c r="R79" s="14" t="str">
        <f>IF(AND(MasterData5[[#This Row],[MntFishProducts]]&gt;=AE$4, MasterData5[[#This Row],[Income ]]&lt;=$AB$12), "Yes", "")</f>
        <v/>
      </c>
      <c r="S79" s="14" t="str">
        <f>IF(AND(MasterData5[[#This Row],[MntSweetProducts]]&gt;=AF$4, MasterData5[[#This Row],[Income ]]&lt;=$AB$12), "Yes", "")</f>
        <v/>
      </c>
      <c r="U79" s="14" t="str">
        <f>IF(MasterData5[[#This Row],[MntWines]]&gt;=AB$4, "Yes", "")</f>
        <v>Yes</v>
      </c>
      <c r="V79" s="14" t="str">
        <f>IF(MasterData5[[#This Row],[MntFruits]]&gt;=AC$4, "Yes", "")</f>
        <v>Yes</v>
      </c>
      <c r="W79" s="14" t="str">
        <f>IF(MasterData5[[#This Row],[MntMeatProducts]]&gt;=AD$4, "Yes", "")</f>
        <v>Yes</v>
      </c>
      <c r="X79" s="14" t="str">
        <f>IF(MasterData5[[#This Row],[MntFishProducts]]&gt;=AE$4, "Yes", "")</f>
        <v>Yes</v>
      </c>
      <c r="Y79" s="14" t="str">
        <f>IF(MasterData5[[#This Row],[MntSweetProducts]]&gt;=AF$4, "Yes", "")</f>
        <v>Yes</v>
      </c>
    </row>
    <row r="80" spans="1:25" x14ac:dyDescent="0.3">
      <c r="A80">
        <v>378</v>
      </c>
      <c r="B80" s="10">
        <v>283</v>
      </c>
      <c r="C80" s="10">
        <v>112</v>
      </c>
      <c r="D80" s="10">
        <v>151</v>
      </c>
      <c r="E80" s="10">
        <v>51</v>
      </c>
      <c r="F80" s="10">
        <v>72</v>
      </c>
      <c r="G80" s="10">
        <v>125</v>
      </c>
      <c r="H80" s="24">
        <f>2021-'Customer Profile'!B79</f>
        <v>50</v>
      </c>
      <c r="I80" s="10">
        <f>IF(Analysis!$B$60="Wine",B80,IF(Analysis!$B$60="Fruit",C80,IF(Analysis!$B$60="Meat",D80,IF(Analysis!$B$60="Fish",E80,IF(Analysis!$B$60="Sweet",F80,"")))))</f>
        <v>51</v>
      </c>
      <c r="J80" s="10">
        <v>52531</v>
      </c>
      <c r="K80" s="10" t="str">
        <f>IF(MasterData5[[#This Row],[Income ]]&gt;$AB$12, "Above", "Below")</f>
        <v>Above</v>
      </c>
      <c r="L80" s="10">
        <f>SUM(MasterData5[[#This Row],[MntWines]:[MntSweetProducts]])</f>
        <v>669</v>
      </c>
      <c r="M80" s="53" t="str">
        <f>IF(MasterData5[[#This Row],[Total Purchase]]&gt;=500, "Over $500", "")</f>
        <v>Over $500</v>
      </c>
      <c r="N80" s="10"/>
      <c r="O80" s="14" t="str">
        <f>IF(AND(MasterData5[[#This Row],[MntWines]]&gt;=AB$4, MasterData5[[#This Row],[Income ]]&lt;=$AB$12), "Yes", "")</f>
        <v/>
      </c>
      <c r="P80" s="14" t="str">
        <f>IF(AND(MasterData5[[#This Row],[MntFruits]]&gt;=AC$4, MasterData5[[#This Row],[Income ]]&lt;=$AB$12), "Yes", "")</f>
        <v/>
      </c>
      <c r="Q80" s="14" t="str">
        <f>IF(AND(MasterData5[[#This Row],[MntMeatProducts]]&gt;=AD$4, MasterData5[[#This Row],[Income ]]&lt;=$AB$12), "Yes", "")</f>
        <v/>
      </c>
      <c r="R80" s="14" t="str">
        <f>IF(AND(MasterData5[[#This Row],[MntFishProducts]]&gt;=AE$4, MasterData5[[#This Row],[Income ]]&lt;=$AB$12), "Yes", "")</f>
        <v/>
      </c>
      <c r="S80" s="14" t="str">
        <f>IF(AND(MasterData5[[#This Row],[MntSweetProducts]]&gt;=AF$4, MasterData5[[#This Row],[Income ]]&lt;=$AB$12), "Yes", "")</f>
        <v/>
      </c>
      <c r="U80" s="14" t="str">
        <f>IF(MasterData5[[#This Row],[MntWines]]&gt;=AB$4, "Yes", "")</f>
        <v/>
      </c>
      <c r="V80" s="14" t="str">
        <f>IF(MasterData5[[#This Row],[MntFruits]]&gt;=AC$4, "Yes", "")</f>
        <v>Yes</v>
      </c>
      <c r="W80" s="14" t="str">
        <f>IF(MasterData5[[#This Row],[MntMeatProducts]]&gt;=AD$4, "Yes", "")</f>
        <v/>
      </c>
      <c r="X80" s="14" t="str">
        <f>IF(MasterData5[[#This Row],[MntFishProducts]]&gt;=AE$4, "Yes", "")</f>
        <v>Yes</v>
      </c>
      <c r="Y80" s="14" t="str">
        <f>IF(MasterData5[[#This Row],[MntSweetProducts]]&gt;=AF$4, "Yes", "")</f>
        <v>Yes</v>
      </c>
    </row>
    <row r="81" spans="1:25" x14ac:dyDescent="0.3">
      <c r="A81">
        <v>380</v>
      </c>
      <c r="B81" s="10">
        <v>1170</v>
      </c>
      <c r="C81" s="10">
        <v>48</v>
      </c>
      <c r="D81" s="10">
        <v>320</v>
      </c>
      <c r="E81" s="10">
        <v>42</v>
      </c>
      <c r="F81" s="10">
        <v>32</v>
      </c>
      <c r="G81" s="10">
        <v>192</v>
      </c>
      <c r="H81" s="24">
        <f>2021-'Customer Profile'!B80</f>
        <v>67</v>
      </c>
      <c r="I81" s="10">
        <f>IF(Analysis!$B$60="Wine",B81,IF(Analysis!$B$60="Fruit",C81,IF(Analysis!$B$60="Meat",D81,IF(Analysis!$B$60="Fish",E81,IF(Analysis!$B$60="Sweet",F81,"")))))</f>
        <v>42</v>
      </c>
      <c r="J81" s="10">
        <v>64497</v>
      </c>
      <c r="K81" s="10" t="str">
        <f>IF(MasterData5[[#This Row],[Income ]]&gt;$AB$12, "Above", "Below")</f>
        <v>Above</v>
      </c>
      <c r="L81" s="10">
        <f>SUM(MasterData5[[#This Row],[MntWines]:[MntSweetProducts]])</f>
        <v>1612</v>
      </c>
      <c r="M81" s="53" t="str">
        <f>IF(MasterData5[[#This Row],[Total Purchase]]&gt;=500, "Over $500", "")</f>
        <v>Over $500</v>
      </c>
      <c r="N81" s="10"/>
      <c r="O81" s="14" t="str">
        <f>IF(AND(MasterData5[[#This Row],[MntWines]]&gt;=AB$4, MasterData5[[#This Row],[Income ]]&lt;=$AB$12), "Yes", "")</f>
        <v/>
      </c>
      <c r="P81" s="14" t="str">
        <f>IF(AND(MasterData5[[#This Row],[MntFruits]]&gt;=AC$4, MasterData5[[#This Row],[Income ]]&lt;=$AB$12), "Yes", "")</f>
        <v/>
      </c>
      <c r="Q81" s="14" t="str">
        <f>IF(AND(MasterData5[[#This Row],[MntMeatProducts]]&gt;=AD$4, MasterData5[[#This Row],[Income ]]&lt;=$AB$12), "Yes", "")</f>
        <v/>
      </c>
      <c r="R81" s="14" t="str">
        <f>IF(AND(MasterData5[[#This Row],[MntFishProducts]]&gt;=AE$4, MasterData5[[#This Row],[Income ]]&lt;=$AB$12), "Yes", "")</f>
        <v/>
      </c>
      <c r="S81" s="14" t="str">
        <f>IF(AND(MasterData5[[#This Row],[MntSweetProducts]]&gt;=AF$4, MasterData5[[#This Row],[Income ]]&lt;=$AB$12), "Yes", "")</f>
        <v/>
      </c>
      <c r="U81" s="14" t="str">
        <f>IF(MasterData5[[#This Row],[MntWines]]&gt;=AB$4, "Yes", "")</f>
        <v>Yes</v>
      </c>
      <c r="V81" s="14" t="str">
        <f>IF(MasterData5[[#This Row],[MntFruits]]&gt;=AC$4, "Yes", "")</f>
        <v>Yes</v>
      </c>
      <c r="W81" s="14" t="str">
        <f>IF(MasterData5[[#This Row],[MntMeatProducts]]&gt;=AD$4, "Yes", "")</f>
        <v>Yes</v>
      </c>
      <c r="X81" s="14" t="str">
        <f>IF(MasterData5[[#This Row],[MntFishProducts]]&gt;=AE$4, "Yes", "")</f>
        <v>Yes</v>
      </c>
      <c r="Y81" s="14" t="str">
        <f>IF(MasterData5[[#This Row],[MntSweetProducts]]&gt;=AF$4, "Yes", "")</f>
        <v>Yes</v>
      </c>
    </row>
    <row r="82" spans="1:25" x14ac:dyDescent="0.3">
      <c r="A82">
        <v>387</v>
      </c>
      <c r="B82" s="10">
        <v>6</v>
      </c>
      <c r="C82" s="10">
        <v>16</v>
      </c>
      <c r="D82" s="10">
        <v>11</v>
      </c>
      <c r="E82" s="10">
        <v>11</v>
      </c>
      <c r="F82" s="10">
        <v>1</v>
      </c>
      <c r="G82" s="10">
        <v>16</v>
      </c>
      <c r="H82" s="24">
        <f>2021-'Customer Profile'!B81</f>
        <v>45</v>
      </c>
      <c r="I82" s="10">
        <f>IF(Analysis!$B$60="Wine",B82,IF(Analysis!$B$60="Fruit",C82,IF(Analysis!$B$60="Meat",D82,IF(Analysis!$B$60="Fish",E82,IF(Analysis!$B$60="Sweet",F82,"")))))</f>
        <v>11</v>
      </c>
      <c r="J82" s="10">
        <v>7500</v>
      </c>
      <c r="K82" s="10" t="str">
        <f>IF(MasterData5[[#This Row],[Income ]]&gt;$AB$12, "Above", "Below")</f>
        <v>Below</v>
      </c>
      <c r="L82" s="10">
        <f>SUM(MasterData5[[#This Row],[MntWines]:[MntSweetProducts]])</f>
        <v>45</v>
      </c>
      <c r="M82" s="53" t="str">
        <f>IF(MasterData5[[#This Row],[Total Purchase]]&gt;=500, "Over $500", "")</f>
        <v/>
      </c>
      <c r="N82" s="10"/>
      <c r="O82" s="14" t="str">
        <f>IF(AND(MasterData5[[#This Row],[MntWines]]&gt;=AB$4, MasterData5[[#This Row],[Income ]]&lt;=$AB$12), "Yes", "")</f>
        <v/>
      </c>
      <c r="P82" s="14" t="str">
        <f>IF(AND(MasterData5[[#This Row],[MntFruits]]&gt;=AC$4, MasterData5[[#This Row],[Income ]]&lt;=$AB$12), "Yes", "")</f>
        <v/>
      </c>
      <c r="Q82" s="14" t="str">
        <f>IF(AND(MasterData5[[#This Row],[MntMeatProducts]]&gt;=AD$4, MasterData5[[#This Row],[Income ]]&lt;=$AB$12), "Yes", "")</f>
        <v/>
      </c>
      <c r="R82" s="14" t="str">
        <f>IF(AND(MasterData5[[#This Row],[MntFishProducts]]&gt;=AE$4, MasterData5[[#This Row],[Income ]]&lt;=$AB$12), "Yes", "")</f>
        <v/>
      </c>
      <c r="S82" s="14" t="str">
        <f>IF(AND(MasterData5[[#This Row],[MntSweetProducts]]&gt;=AF$4, MasterData5[[#This Row],[Income ]]&lt;=$AB$12), "Yes", "")</f>
        <v/>
      </c>
      <c r="U82" s="14" t="str">
        <f>IF(MasterData5[[#This Row],[MntWines]]&gt;=AB$4, "Yes", "")</f>
        <v/>
      </c>
      <c r="V82" s="14" t="str">
        <f>IF(MasterData5[[#This Row],[MntFruits]]&gt;=AC$4, "Yes", "")</f>
        <v/>
      </c>
      <c r="W82" s="14" t="str">
        <f>IF(MasterData5[[#This Row],[MntMeatProducts]]&gt;=AD$4, "Yes", "")</f>
        <v/>
      </c>
      <c r="X82" s="14" t="str">
        <f>IF(MasterData5[[#This Row],[MntFishProducts]]&gt;=AE$4, "Yes", "")</f>
        <v/>
      </c>
      <c r="Y82" s="14" t="str">
        <f>IF(MasterData5[[#This Row],[MntSweetProducts]]&gt;=AF$4, "Yes", "")</f>
        <v/>
      </c>
    </row>
    <row r="83" spans="1:25" x14ac:dyDescent="0.3">
      <c r="A83">
        <v>405</v>
      </c>
      <c r="B83" s="10">
        <v>315</v>
      </c>
      <c r="C83" s="10">
        <v>0</v>
      </c>
      <c r="D83" s="10">
        <v>31</v>
      </c>
      <c r="E83" s="10">
        <v>4</v>
      </c>
      <c r="F83" s="10">
        <v>0</v>
      </c>
      <c r="G83" s="10">
        <v>91</v>
      </c>
      <c r="H83" s="24">
        <f>2021-'Customer Profile'!B82</f>
        <v>57</v>
      </c>
      <c r="I83" s="10">
        <f>IF(Analysis!$B$60="Wine",B83,IF(Analysis!$B$60="Fruit",C83,IF(Analysis!$B$60="Meat",D83,IF(Analysis!$B$60="Fish",E83,IF(Analysis!$B$60="Sweet",F83,"")))))</f>
        <v>4</v>
      </c>
      <c r="J83" s="10">
        <v>41638</v>
      </c>
      <c r="K83" s="10" t="str">
        <f>IF(MasterData5[[#This Row],[Income ]]&gt;$AB$12, "Above", "Below")</f>
        <v>Below</v>
      </c>
      <c r="L83" s="10">
        <f>SUM(MasterData5[[#This Row],[MntWines]:[MntSweetProducts]])</f>
        <v>350</v>
      </c>
      <c r="M83" s="53" t="str">
        <f>IF(MasterData5[[#This Row],[Total Purchase]]&gt;=500, "Over $500", "")</f>
        <v/>
      </c>
      <c r="N83" s="10"/>
      <c r="O83" s="14" t="str">
        <f>IF(AND(MasterData5[[#This Row],[MntWines]]&gt;=AB$4, MasterData5[[#This Row],[Income ]]&lt;=$AB$12), "Yes", "")</f>
        <v>Yes</v>
      </c>
      <c r="P83" s="14" t="str">
        <f>IF(AND(MasterData5[[#This Row],[MntFruits]]&gt;=AC$4, MasterData5[[#This Row],[Income ]]&lt;=$AB$12), "Yes", "")</f>
        <v/>
      </c>
      <c r="Q83" s="14" t="str">
        <f>IF(AND(MasterData5[[#This Row],[MntMeatProducts]]&gt;=AD$4, MasterData5[[#This Row],[Income ]]&lt;=$AB$12), "Yes", "")</f>
        <v/>
      </c>
      <c r="R83" s="14" t="str">
        <f>IF(AND(MasterData5[[#This Row],[MntFishProducts]]&gt;=AE$4, MasterData5[[#This Row],[Income ]]&lt;=$AB$12), "Yes", "")</f>
        <v/>
      </c>
      <c r="S83" s="14" t="str">
        <f>IF(AND(MasterData5[[#This Row],[MntSweetProducts]]&gt;=AF$4, MasterData5[[#This Row],[Income ]]&lt;=$AB$12), "Yes", "")</f>
        <v/>
      </c>
      <c r="U83" s="14" t="str">
        <f>IF(MasterData5[[#This Row],[MntWines]]&gt;=AB$4, "Yes", "")</f>
        <v>Yes</v>
      </c>
      <c r="V83" s="14" t="str">
        <f>IF(MasterData5[[#This Row],[MntFruits]]&gt;=AC$4, "Yes", "")</f>
        <v/>
      </c>
      <c r="W83" s="14" t="str">
        <f>IF(MasterData5[[#This Row],[MntMeatProducts]]&gt;=AD$4, "Yes", "")</f>
        <v/>
      </c>
      <c r="X83" s="14" t="str">
        <f>IF(MasterData5[[#This Row],[MntFishProducts]]&gt;=AE$4, "Yes", "")</f>
        <v/>
      </c>
      <c r="Y83" s="14" t="str">
        <f>IF(MasterData5[[#This Row],[MntSweetProducts]]&gt;=AF$4, "Yes", "")</f>
        <v/>
      </c>
    </row>
    <row r="84" spans="1:25" x14ac:dyDescent="0.3">
      <c r="A84">
        <v>425</v>
      </c>
      <c r="B84" s="10">
        <v>374</v>
      </c>
      <c r="C84" s="10">
        <v>64</v>
      </c>
      <c r="D84" s="10">
        <v>116</v>
      </c>
      <c r="E84" s="10">
        <v>84</v>
      </c>
      <c r="F84" s="10">
        <v>25</v>
      </c>
      <c r="G84" s="10">
        <v>64</v>
      </c>
      <c r="H84" s="24">
        <f>2021-'Customer Profile'!B83</f>
        <v>36</v>
      </c>
      <c r="I84" s="10">
        <f>IF(Analysis!$B$60="Wine",B84,IF(Analysis!$B$60="Fruit",C84,IF(Analysis!$B$60="Meat",D84,IF(Analysis!$B$60="Fish",E84,IF(Analysis!$B$60="Sweet",F84,"")))))</f>
        <v>84</v>
      </c>
      <c r="J84" s="10">
        <v>55357</v>
      </c>
      <c r="K84" s="10" t="str">
        <f>IF(MasterData5[[#This Row],[Income ]]&gt;$AB$12, "Above", "Below")</f>
        <v>Above</v>
      </c>
      <c r="L84" s="10">
        <f>SUM(MasterData5[[#This Row],[MntWines]:[MntSweetProducts]])</f>
        <v>663</v>
      </c>
      <c r="M84" s="53" t="str">
        <f>IF(MasterData5[[#This Row],[Total Purchase]]&gt;=500, "Over $500", "")</f>
        <v>Over $500</v>
      </c>
      <c r="N84" s="10"/>
      <c r="O84" s="14" t="str">
        <f>IF(AND(MasterData5[[#This Row],[MntWines]]&gt;=AB$4, MasterData5[[#This Row],[Income ]]&lt;=$AB$12), "Yes", "")</f>
        <v/>
      </c>
      <c r="P84" s="14" t="str">
        <f>IF(AND(MasterData5[[#This Row],[MntFruits]]&gt;=AC$4, MasterData5[[#This Row],[Income ]]&lt;=$AB$12), "Yes", "")</f>
        <v/>
      </c>
      <c r="Q84" s="14" t="str">
        <f>IF(AND(MasterData5[[#This Row],[MntMeatProducts]]&gt;=AD$4, MasterData5[[#This Row],[Income ]]&lt;=$AB$12), "Yes", "")</f>
        <v/>
      </c>
      <c r="R84" s="14" t="str">
        <f>IF(AND(MasterData5[[#This Row],[MntFishProducts]]&gt;=AE$4, MasterData5[[#This Row],[Income ]]&lt;=$AB$12), "Yes", "")</f>
        <v/>
      </c>
      <c r="S84" s="14" t="str">
        <f>IF(AND(MasterData5[[#This Row],[MntSweetProducts]]&gt;=AF$4, MasterData5[[#This Row],[Income ]]&lt;=$AB$12), "Yes", "")</f>
        <v/>
      </c>
      <c r="U84" s="14" t="str">
        <f>IF(MasterData5[[#This Row],[MntWines]]&gt;=AB$4, "Yes", "")</f>
        <v>Yes</v>
      </c>
      <c r="V84" s="14" t="str">
        <f>IF(MasterData5[[#This Row],[MntFruits]]&gt;=AC$4, "Yes", "")</f>
        <v>Yes</v>
      </c>
      <c r="W84" s="14" t="str">
        <f>IF(MasterData5[[#This Row],[MntMeatProducts]]&gt;=AD$4, "Yes", "")</f>
        <v/>
      </c>
      <c r="X84" s="14" t="str">
        <f>IF(MasterData5[[#This Row],[MntFishProducts]]&gt;=AE$4, "Yes", "")</f>
        <v>Yes</v>
      </c>
      <c r="Y84" s="14" t="str">
        <f>IF(MasterData5[[#This Row],[MntSweetProducts]]&gt;=AF$4, "Yes", "")</f>
        <v/>
      </c>
    </row>
    <row r="85" spans="1:25" x14ac:dyDescent="0.3">
      <c r="A85">
        <v>433</v>
      </c>
      <c r="B85" s="10">
        <v>534</v>
      </c>
      <c r="C85" s="10">
        <v>5</v>
      </c>
      <c r="D85" s="10">
        <v>47</v>
      </c>
      <c r="E85" s="10">
        <v>0</v>
      </c>
      <c r="F85" s="10">
        <v>5</v>
      </c>
      <c r="G85" s="10">
        <v>41</v>
      </c>
      <c r="H85" s="24">
        <f>2021-'Customer Profile'!B84</f>
        <v>63</v>
      </c>
      <c r="I85" s="10">
        <f>IF(Analysis!$B$60="Wine",B85,IF(Analysis!$B$60="Fruit",C85,IF(Analysis!$B$60="Meat",D85,IF(Analysis!$B$60="Fish",E85,IF(Analysis!$B$60="Sweet",F85,"")))))</f>
        <v>0</v>
      </c>
      <c r="J85" s="10">
        <v>61331</v>
      </c>
      <c r="K85" s="10" t="str">
        <f>IF(MasterData5[[#This Row],[Income ]]&gt;$AB$12, "Above", "Below")</f>
        <v>Above</v>
      </c>
      <c r="L85" s="10">
        <f>SUM(MasterData5[[#This Row],[MntWines]:[MntSweetProducts]])</f>
        <v>591</v>
      </c>
      <c r="M85" s="53" t="str">
        <f>IF(MasterData5[[#This Row],[Total Purchase]]&gt;=500, "Over $500", "")</f>
        <v>Over $500</v>
      </c>
      <c r="N85" s="10"/>
      <c r="O85" s="14" t="str">
        <f>IF(AND(MasterData5[[#This Row],[MntWines]]&gt;=AB$4, MasterData5[[#This Row],[Income ]]&lt;=$AB$12), "Yes", "")</f>
        <v/>
      </c>
      <c r="P85" s="14" t="str">
        <f>IF(AND(MasterData5[[#This Row],[MntFruits]]&gt;=AC$4, MasterData5[[#This Row],[Income ]]&lt;=$AB$12), "Yes", "")</f>
        <v/>
      </c>
      <c r="Q85" s="14" t="str">
        <f>IF(AND(MasterData5[[#This Row],[MntMeatProducts]]&gt;=AD$4, MasterData5[[#This Row],[Income ]]&lt;=$AB$12), "Yes", "")</f>
        <v/>
      </c>
      <c r="R85" s="14" t="str">
        <f>IF(AND(MasterData5[[#This Row],[MntFishProducts]]&gt;=AE$4, MasterData5[[#This Row],[Income ]]&lt;=$AB$12), "Yes", "")</f>
        <v/>
      </c>
      <c r="S85" s="14" t="str">
        <f>IF(AND(MasterData5[[#This Row],[MntSweetProducts]]&gt;=AF$4, MasterData5[[#This Row],[Income ]]&lt;=$AB$12), "Yes", "")</f>
        <v/>
      </c>
      <c r="U85" s="14" t="str">
        <f>IF(MasterData5[[#This Row],[MntWines]]&gt;=AB$4, "Yes", "")</f>
        <v>Yes</v>
      </c>
      <c r="V85" s="14" t="str">
        <f>IF(MasterData5[[#This Row],[MntFruits]]&gt;=AC$4, "Yes", "")</f>
        <v/>
      </c>
      <c r="W85" s="14" t="str">
        <f>IF(MasterData5[[#This Row],[MntMeatProducts]]&gt;=AD$4, "Yes", "")</f>
        <v/>
      </c>
      <c r="X85" s="14" t="str">
        <f>IF(MasterData5[[#This Row],[MntFishProducts]]&gt;=AE$4, "Yes", "")</f>
        <v/>
      </c>
      <c r="Y85" s="14" t="str">
        <f>IF(MasterData5[[#This Row],[MntSweetProducts]]&gt;=AF$4, "Yes", "")</f>
        <v/>
      </c>
    </row>
    <row r="86" spans="1:25" x14ac:dyDescent="0.3">
      <c r="A86">
        <v>437</v>
      </c>
      <c r="B86" s="10">
        <v>294</v>
      </c>
      <c r="C86" s="10">
        <v>142</v>
      </c>
      <c r="D86" s="10">
        <v>218</v>
      </c>
      <c r="E86" s="10">
        <v>164</v>
      </c>
      <c r="F86" s="10">
        <v>58</v>
      </c>
      <c r="G86" s="10">
        <v>151</v>
      </c>
      <c r="H86" s="24">
        <f>2021-'Customer Profile'!B85</f>
        <v>45</v>
      </c>
      <c r="I86" s="10">
        <f>IF(Analysis!$B$60="Wine",B86,IF(Analysis!$B$60="Fruit",C86,IF(Analysis!$B$60="Meat",D86,IF(Analysis!$B$60="Fish",E86,IF(Analysis!$B$60="Sweet",F86,"")))))</f>
        <v>164</v>
      </c>
      <c r="J86" s="10">
        <v>75012</v>
      </c>
      <c r="K86" s="10" t="str">
        <f>IF(MasterData5[[#This Row],[Income ]]&gt;$AB$12, "Above", "Below")</f>
        <v>Above</v>
      </c>
      <c r="L86" s="10">
        <f>SUM(MasterData5[[#This Row],[MntWines]:[MntSweetProducts]])</f>
        <v>876</v>
      </c>
      <c r="M86" s="53" t="str">
        <f>IF(MasterData5[[#This Row],[Total Purchase]]&gt;=500, "Over $500", "")</f>
        <v>Over $500</v>
      </c>
      <c r="N86" s="10"/>
      <c r="O86" s="14" t="str">
        <f>IF(AND(MasterData5[[#This Row],[MntWines]]&gt;=AB$4, MasterData5[[#This Row],[Income ]]&lt;=$AB$12), "Yes", "")</f>
        <v/>
      </c>
      <c r="P86" s="14" t="str">
        <f>IF(AND(MasterData5[[#This Row],[MntFruits]]&gt;=AC$4, MasterData5[[#This Row],[Income ]]&lt;=$AB$12), "Yes", "")</f>
        <v/>
      </c>
      <c r="Q86" s="14" t="str">
        <f>IF(AND(MasterData5[[#This Row],[MntMeatProducts]]&gt;=AD$4, MasterData5[[#This Row],[Income ]]&lt;=$AB$12), "Yes", "")</f>
        <v/>
      </c>
      <c r="R86" s="14" t="str">
        <f>IF(AND(MasterData5[[#This Row],[MntFishProducts]]&gt;=AE$4, MasterData5[[#This Row],[Income ]]&lt;=$AB$12), "Yes", "")</f>
        <v/>
      </c>
      <c r="S86" s="14" t="str">
        <f>IF(AND(MasterData5[[#This Row],[MntSweetProducts]]&gt;=AF$4, MasterData5[[#This Row],[Income ]]&lt;=$AB$12), "Yes", "")</f>
        <v/>
      </c>
      <c r="U86" s="14" t="str">
        <f>IF(MasterData5[[#This Row],[MntWines]]&gt;=AB$4, "Yes", "")</f>
        <v/>
      </c>
      <c r="V86" s="14" t="str">
        <f>IF(MasterData5[[#This Row],[MntFruits]]&gt;=AC$4, "Yes", "")</f>
        <v>Yes</v>
      </c>
      <c r="W86" s="14" t="str">
        <f>IF(MasterData5[[#This Row],[MntMeatProducts]]&gt;=AD$4, "Yes", "")</f>
        <v>Yes</v>
      </c>
      <c r="X86" s="14" t="str">
        <f>IF(MasterData5[[#This Row],[MntFishProducts]]&gt;=AE$4, "Yes", "")</f>
        <v>Yes</v>
      </c>
      <c r="Y86" s="14" t="str">
        <f>IF(MasterData5[[#This Row],[MntSweetProducts]]&gt;=AF$4, "Yes", "")</f>
        <v>Yes</v>
      </c>
    </row>
    <row r="87" spans="1:25" x14ac:dyDescent="0.3">
      <c r="A87">
        <v>448</v>
      </c>
      <c r="B87" s="10">
        <v>308</v>
      </c>
      <c r="C87" s="10">
        <v>85</v>
      </c>
      <c r="D87" s="10">
        <v>137</v>
      </c>
      <c r="E87" s="10">
        <v>102</v>
      </c>
      <c r="F87" s="10">
        <v>45</v>
      </c>
      <c r="G87" s="10">
        <v>118</v>
      </c>
      <c r="H87" s="24">
        <f>2021-'Customer Profile'!B86</f>
        <v>43</v>
      </c>
      <c r="I87" s="10">
        <f>IF(Analysis!$B$60="Wine",B87,IF(Analysis!$B$60="Fruit",C87,IF(Analysis!$B$60="Meat",D87,IF(Analysis!$B$60="Fish",E87,IF(Analysis!$B$60="Sweet",F87,"")))))</f>
        <v>102</v>
      </c>
      <c r="J87" s="10">
        <v>54880</v>
      </c>
      <c r="K87" s="10" t="str">
        <f>IF(MasterData5[[#This Row],[Income ]]&gt;$AB$12, "Above", "Below")</f>
        <v>Above</v>
      </c>
      <c r="L87" s="10">
        <f>SUM(MasterData5[[#This Row],[MntWines]:[MntSweetProducts]])</f>
        <v>677</v>
      </c>
      <c r="M87" s="53" t="str">
        <f>IF(MasterData5[[#This Row],[Total Purchase]]&gt;=500, "Over $500", "")</f>
        <v>Over $500</v>
      </c>
      <c r="N87" s="10"/>
      <c r="O87" s="14" t="str">
        <f>IF(AND(MasterData5[[#This Row],[MntWines]]&gt;=AB$4, MasterData5[[#This Row],[Income ]]&lt;=$AB$12), "Yes", "")</f>
        <v/>
      </c>
      <c r="P87" s="14" t="str">
        <f>IF(AND(MasterData5[[#This Row],[MntFruits]]&gt;=AC$4, MasterData5[[#This Row],[Income ]]&lt;=$AB$12), "Yes", "")</f>
        <v/>
      </c>
      <c r="Q87" s="14" t="str">
        <f>IF(AND(MasterData5[[#This Row],[MntMeatProducts]]&gt;=AD$4, MasterData5[[#This Row],[Income ]]&lt;=$AB$12), "Yes", "")</f>
        <v/>
      </c>
      <c r="R87" s="14" t="str">
        <f>IF(AND(MasterData5[[#This Row],[MntFishProducts]]&gt;=AE$4, MasterData5[[#This Row],[Income ]]&lt;=$AB$12), "Yes", "")</f>
        <v/>
      </c>
      <c r="S87" s="14" t="str">
        <f>IF(AND(MasterData5[[#This Row],[MntSweetProducts]]&gt;=AF$4, MasterData5[[#This Row],[Income ]]&lt;=$AB$12), "Yes", "")</f>
        <v/>
      </c>
      <c r="U87" s="14" t="str">
        <f>IF(MasterData5[[#This Row],[MntWines]]&gt;=AB$4, "Yes", "")</f>
        <v>Yes</v>
      </c>
      <c r="V87" s="14" t="str">
        <f>IF(MasterData5[[#This Row],[MntFruits]]&gt;=AC$4, "Yes", "")</f>
        <v>Yes</v>
      </c>
      <c r="W87" s="14" t="str">
        <f>IF(MasterData5[[#This Row],[MntMeatProducts]]&gt;=AD$4, "Yes", "")</f>
        <v/>
      </c>
      <c r="X87" s="14" t="str">
        <f>IF(MasterData5[[#This Row],[MntFishProducts]]&gt;=AE$4, "Yes", "")</f>
        <v>Yes</v>
      </c>
      <c r="Y87" s="14" t="str">
        <f>IF(MasterData5[[#This Row],[MntSweetProducts]]&gt;=AF$4, "Yes", "")</f>
        <v>Yes</v>
      </c>
    </row>
    <row r="88" spans="1:25" x14ac:dyDescent="0.3">
      <c r="A88">
        <v>450</v>
      </c>
      <c r="B88" s="10">
        <v>67</v>
      </c>
      <c r="C88" s="10">
        <v>15</v>
      </c>
      <c r="D88" s="10">
        <v>80</v>
      </c>
      <c r="E88" s="10">
        <v>17</v>
      </c>
      <c r="F88" s="10">
        <v>11</v>
      </c>
      <c r="G88" s="10">
        <v>80</v>
      </c>
      <c r="H88" s="24">
        <f>2021-'Customer Profile'!B87</f>
        <v>63</v>
      </c>
      <c r="I88" s="10">
        <f>IF(Analysis!$B$60="Wine",B88,IF(Analysis!$B$60="Fruit",C88,IF(Analysis!$B$60="Meat",D88,IF(Analysis!$B$60="Fish",E88,IF(Analysis!$B$60="Sweet",F88,"")))))</f>
        <v>17</v>
      </c>
      <c r="J88" s="10">
        <v>42315</v>
      </c>
      <c r="K88" s="10" t="str">
        <f>IF(MasterData5[[#This Row],[Income ]]&gt;$AB$12, "Above", "Below")</f>
        <v>Below</v>
      </c>
      <c r="L88" s="10">
        <f>SUM(MasterData5[[#This Row],[MntWines]:[MntSweetProducts]])</f>
        <v>190</v>
      </c>
      <c r="M88" s="53" t="str">
        <f>IF(MasterData5[[#This Row],[Total Purchase]]&gt;=500, "Over $500", "")</f>
        <v/>
      </c>
      <c r="N88" s="10"/>
      <c r="O88" s="14" t="str">
        <f>IF(AND(MasterData5[[#This Row],[MntWines]]&gt;=AB$4, MasterData5[[#This Row],[Income ]]&lt;=$AB$12), "Yes", "")</f>
        <v/>
      </c>
      <c r="P88" s="14" t="str">
        <f>IF(AND(MasterData5[[#This Row],[MntFruits]]&gt;=AC$4, MasterData5[[#This Row],[Income ]]&lt;=$AB$12), "Yes", "")</f>
        <v/>
      </c>
      <c r="Q88" s="14" t="str">
        <f>IF(AND(MasterData5[[#This Row],[MntMeatProducts]]&gt;=AD$4, MasterData5[[#This Row],[Income ]]&lt;=$AB$12), "Yes", "")</f>
        <v/>
      </c>
      <c r="R88" s="14" t="str">
        <f>IF(AND(MasterData5[[#This Row],[MntFishProducts]]&gt;=AE$4, MasterData5[[#This Row],[Income ]]&lt;=$AB$12), "Yes", "")</f>
        <v/>
      </c>
      <c r="S88" s="14" t="str">
        <f>IF(AND(MasterData5[[#This Row],[MntSweetProducts]]&gt;=AF$4, MasterData5[[#This Row],[Income ]]&lt;=$AB$12), "Yes", "")</f>
        <v/>
      </c>
      <c r="U88" s="14" t="str">
        <f>IF(MasterData5[[#This Row],[MntWines]]&gt;=AB$4, "Yes", "")</f>
        <v/>
      </c>
      <c r="V88" s="14" t="str">
        <f>IF(MasterData5[[#This Row],[MntFruits]]&gt;=AC$4, "Yes", "")</f>
        <v/>
      </c>
      <c r="W88" s="14" t="str">
        <f>IF(MasterData5[[#This Row],[MntMeatProducts]]&gt;=AD$4, "Yes", "")</f>
        <v/>
      </c>
      <c r="X88" s="14" t="str">
        <f>IF(MasterData5[[#This Row],[MntFishProducts]]&gt;=AE$4, "Yes", "")</f>
        <v/>
      </c>
      <c r="Y88" s="14" t="str">
        <f>IF(MasterData5[[#This Row],[MntSweetProducts]]&gt;=AF$4, "Yes", "")</f>
        <v/>
      </c>
    </row>
    <row r="89" spans="1:25" x14ac:dyDescent="0.3">
      <c r="A89">
        <v>451</v>
      </c>
      <c r="B89" s="10">
        <v>9</v>
      </c>
      <c r="C89" s="10">
        <v>0</v>
      </c>
      <c r="D89" s="10">
        <v>7</v>
      </c>
      <c r="E89" s="10">
        <v>2</v>
      </c>
      <c r="F89" s="10">
        <v>0</v>
      </c>
      <c r="G89" s="10">
        <v>4</v>
      </c>
      <c r="H89" s="24">
        <f>2021-'Customer Profile'!B88</f>
        <v>32</v>
      </c>
      <c r="I89" s="10">
        <f>IF(Analysis!$B$60="Wine",B89,IF(Analysis!$B$60="Fruit",C89,IF(Analysis!$B$60="Meat",D89,IF(Analysis!$B$60="Fish",E89,IF(Analysis!$B$60="Sweet",F89,"")))))</f>
        <v>2</v>
      </c>
      <c r="J89" s="10">
        <v>9255</v>
      </c>
      <c r="K89" s="10" t="str">
        <f>IF(MasterData5[[#This Row],[Income ]]&gt;$AB$12, "Above", "Below")</f>
        <v>Below</v>
      </c>
      <c r="L89" s="10">
        <f>SUM(MasterData5[[#This Row],[MntWines]:[MntSweetProducts]])</f>
        <v>18</v>
      </c>
      <c r="M89" s="53" t="str">
        <f>IF(MasterData5[[#This Row],[Total Purchase]]&gt;=500, "Over $500", "")</f>
        <v/>
      </c>
      <c r="N89" s="10"/>
      <c r="O89" s="14" t="str">
        <f>IF(AND(MasterData5[[#This Row],[MntWines]]&gt;=AB$4, MasterData5[[#This Row],[Income ]]&lt;=$AB$12), "Yes", "")</f>
        <v/>
      </c>
      <c r="P89" s="14" t="str">
        <f>IF(AND(MasterData5[[#This Row],[MntFruits]]&gt;=AC$4, MasterData5[[#This Row],[Income ]]&lt;=$AB$12), "Yes", "")</f>
        <v/>
      </c>
      <c r="Q89" s="14" t="str">
        <f>IF(AND(MasterData5[[#This Row],[MntMeatProducts]]&gt;=AD$4, MasterData5[[#This Row],[Income ]]&lt;=$AB$12), "Yes", "")</f>
        <v/>
      </c>
      <c r="R89" s="14" t="str">
        <f>IF(AND(MasterData5[[#This Row],[MntFishProducts]]&gt;=AE$4, MasterData5[[#This Row],[Income ]]&lt;=$AB$12), "Yes", "")</f>
        <v/>
      </c>
      <c r="S89" s="14" t="str">
        <f>IF(AND(MasterData5[[#This Row],[MntSweetProducts]]&gt;=AF$4, MasterData5[[#This Row],[Income ]]&lt;=$AB$12), "Yes", "")</f>
        <v/>
      </c>
      <c r="U89" s="14" t="str">
        <f>IF(MasterData5[[#This Row],[MntWines]]&gt;=AB$4, "Yes", "")</f>
        <v/>
      </c>
      <c r="V89" s="14" t="str">
        <f>IF(MasterData5[[#This Row],[MntFruits]]&gt;=AC$4, "Yes", "")</f>
        <v/>
      </c>
      <c r="W89" s="14" t="str">
        <f>IF(MasterData5[[#This Row],[MntMeatProducts]]&gt;=AD$4, "Yes", "")</f>
        <v/>
      </c>
      <c r="X89" s="14" t="str">
        <f>IF(MasterData5[[#This Row],[MntFishProducts]]&gt;=AE$4, "Yes", "")</f>
        <v/>
      </c>
      <c r="Y89" s="14" t="str">
        <f>IF(MasterData5[[#This Row],[MntSweetProducts]]&gt;=AF$4, "Yes", "")</f>
        <v/>
      </c>
    </row>
    <row r="90" spans="1:25" x14ac:dyDescent="0.3">
      <c r="A90">
        <v>453</v>
      </c>
      <c r="B90" s="10">
        <v>27</v>
      </c>
      <c r="C90" s="10">
        <v>0</v>
      </c>
      <c r="D90" s="10">
        <v>12</v>
      </c>
      <c r="E90" s="10">
        <v>0</v>
      </c>
      <c r="F90" s="10">
        <v>1</v>
      </c>
      <c r="G90" s="10">
        <v>5</v>
      </c>
      <c r="H90" s="24">
        <f>2021-'Customer Profile'!B89</f>
        <v>65</v>
      </c>
      <c r="I90" s="10">
        <f>IF(Analysis!$B$60="Wine",B90,IF(Analysis!$B$60="Fruit",C90,IF(Analysis!$B$60="Meat",D90,IF(Analysis!$B$60="Fish",E90,IF(Analysis!$B$60="Sweet",F90,"")))))</f>
        <v>0</v>
      </c>
      <c r="J90" s="10">
        <v>35340</v>
      </c>
      <c r="K90" s="10" t="str">
        <f>IF(MasterData5[[#This Row],[Income ]]&gt;$AB$12, "Above", "Below")</f>
        <v>Below</v>
      </c>
      <c r="L90" s="10">
        <f>SUM(MasterData5[[#This Row],[MntWines]:[MntSweetProducts]])</f>
        <v>40</v>
      </c>
      <c r="M90" s="53" t="str">
        <f>IF(MasterData5[[#This Row],[Total Purchase]]&gt;=500, "Over $500", "")</f>
        <v/>
      </c>
      <c r="N90" s="10"/>
      <c r="O90" s="14" t="str">
        <f>IF(AND(MasterData5[[#This Row],[MntWines]]&gt;=AB$4, MasterData5[[#This Row],[Income ]]&lt;=$AB$12), "Yes", "")</f>
        <v/>
      </c>
      <c r="P90" s="14" t="str">
        <f>IF(AND(MasterData5[[#This Row],[MntFruits]]&gt;=AC$4, MasterData5[[#This Row],[Income ]]&lt;=$AB$12), "Yes", "")</f>
        <v/>
      </c>
      <c r="Q90" s="14" t="str">
        <f>IF(AND(MasterData5[[#This Row],[MntMeatProducts]]&gt;=AD$4, MasterData5[[#This Row],[Income ]]&lt;=$AB$12), "Yes", "")</f>
        <v/>
      </c>
      <c r="R90" s="14" t="str">
        <f>IF(AND(MasterData5[[#This Row],[MntFishProducts]]&gt;=AE$4, MasterData5[[#This Row],[Income ]]&lt;=$AB$12), "Yes", "")</f>
        <v/>
      </c>
      <c r="S90" s="14" t="str">
        <f>IF(AND(MasterData5[[#This Row],[MntSweetProducts]]&gt;=AF$4, MasterData5[[#This Row],[Income ]]&lt;=$AB$12), "Yes", "")</f>
        <v/>
      </c>
      <c r="U90" s="14" t="str">
        <f>IF(MasterData5[[#This Row],[MntWines]]&gt;=AB$4, "Yes", "")</f>
        <v/>
      </c>
      <c r="V90" s="14" t="str">
        <f>IF(MasterData5[[#This Row],[MntFruits]]&gt;=AC$4, "Yes", "")</f>
        <v/>
      </c>
      <c r="W90" s="14" t="str">
        <f>IF(MasterData5[[#This Row],[MntMeatProducts]]&gt;=AD$4, "Yes", "")</f>
        <v/>
      </c>
      <c r="X90" s="14" t="str">
        <f>IF(MasterData5[[#This Row],[MntFishProducts]]&gt;=AE$4, "Yes", "")</f>
        <v/>
      </c>
      <c r="Y90" s="14" t="str">
        <f>IF(MasterData5[[#This Row],[MntSweetProducts]]&gt;=AF$4, "Yes", "")</f>
        <v/>
      </c>
    </row>
    <row r="91" spans="1:25" x14ac:dyDescent="0.3">
      <c r="A91">
        <v>454</v>
      </c>
      <c r="B91" s="10">
        <v>824</v>
      </c>
      <c r="C91" s="10">
        <v>32</v>
      </c>
      <c r="D91" s="10">
        <v>162</v>
      </c>
      <c r="E91" s="10">
        <v>42</v>
      </c>
      <c r="F91" s="10">
        <v>32</v>
      </c>
      <c r="G91" s="10">
        <v>43</v>
      </c>
      <c r="H91" s="24">
        <f>2021-'Customer Profile'!B90</f>
        <v>41</v>
      </c>
      <c r="I91" s="10">
        <f>IF(Analysis!$B$60="Wine",B91,IF(Analysis!$B$60="Fruit",C91,IF(Analysis!$B$60="Meat",D91,IF(Analysis!$B$60="Fish",E91,IF(Analysis!$B$60="Sweet",F91,"")))))</f>
        <v>42</v>
      </c>
      <c r="J91" s="10">
        <v>69508</v>
      </c>
      <c r="K91" s="10" t="str">
        <f>IF(MasterData5[[#This Row],[Income ]]&gt;$AB$12, "Above", "Below")</f>
        <v>Above</v>
      </c>
      <c r="L91" s="10">
        <f>SUM(MasterData5[[#This Row],[MntWines]:[MntSweetProducts]])</f>
        <v>1092</v>
      </c>
      <c r="M91" s="53" t="str">
        <f>IF(MasterData5[[#This Row],[Total Purchase]]&gt;=500, "Over $500", "")</f>
        <v>Over $500</v>
      </c>
      <c r="N91" s="10"/>
      <c r="O91" s="14" t="str">
        <f>IF(AND(MasterData5[[#This Row],[MntWines]]&gt;=AB$4, MasterData5[[#This Row],[Income ]]&lt;=$AB$12), "Yes", "")</f>
        <v/>
      </c>
      <c r="P91" s="14" t="str">
        <f>IF(AND(MasterData5[[#This Row],[MntFruits]]&gt;=AC$4, MasterData5[[#This Row],[Income ]]&lt;=$AB$12), "Yes", "")</f>
        <v/>
      </c>
      <c r="Q91" s="14" t="str">
        <f>IF(AND(MasterData5[[#This Row],[MntMeatProducts]]&gt;=AD$4, MasterData5[[#This Row],[Income ]]&lt;=$AB$12), "Yes", "")</f>
        <v/>
      </c>
      <c r="R91" s="14" t="str">
        <f>IF(AND(MasterData5[[#This Row],[MntFishProducts]]&gt;=AE$4, MasterData5[[#This Row],[Income ]]&lt;=$AB$12), "Yes", "")</f>
        <v/>
      </c>
      <c r="S91" s="14" t="str">
        <f>IF(AND(MasterData5[[#This Row],[MntSweetProducts]]&gt;=AF$4, MasterData5[[#This Row],[Income ]]&lt;=$AB$12), "Yes", "")</f>
        <v/>
      </c>
      <c r="U91" s="14" t="str">
        <f>IF(MasterData5[[#This Row],[MntWines]]&gt;=AB$4, "Yes", "")</f>
        <v>Yes</v>
      </c>
      <c r="V91" s="14" t="str">
        <f>IF(MasterData5[[#This Row],[MntFruits]]&gt;=AC$4, "Yes", "")</f>
        <v>Yes</v>
      </c>
      <c r="W91" s="14" t="str">
        <f>IF(MasterData5[[#This Row],[MntMeatProducts]]&gt;=AD$4, "Yes", "")</f>
        <v/>
      </c>
      <c r="X91" s="14" t="str">
        <f>IF(MasterData5[[#This Row],[MntFishProducts]]&gt;=AE$4, "Yes", "")</f>
        <v>Yes</v>
      </c>
      <c r="Y91" s="14" t="str">
        <f>IF(MasterData5[[#This Row],[MntSweetProducts]]&gt;=AF$4, "Yes", "")</f>
        <v>Yes</v>
      </c>
    </row>
    <row r="92" spans="1:25" x14ac:dyDescent="0.3">
      <c r="A92">
        <v>455</v>
      </c>
      <c r="B92" s="10">
        <v>102</v>
      </c>
      <c r="C92" s="10">
        <v>9</v>
      </c>
      <c r="D92" s="10">
        <v>63</v>
      </c>
      <c r="E92" s="10">
        <v>2</v>
      </c>
      <c r="F92" s="10">
        <v>9</v>
      </c>
      <c r="G92" s="10">
        <v>24</v>
      </c>
      <c r="H92" s="24">
        <f>2021-'Customer Profile'!B91</f>
        <v>75</v>
      </c>
      <c r="I92" s="10">
        <f>IF(Analysis!$B$60="Wine",B92,IF(Analysis!$B$60="Fruit",C92,IF(Analysis!$B$60="Meat",D92,IF(Analysis!$B$60="Fish",E92,IF(Analysis!$B$60="Sweet",F92,"")))))</f>
        <v>2</v>
      </c>
      <c r="J92" s="10">
        <v>51012</v>
      </c>
      <c r="K92" s="10" t="str">
        <f>IF(MasterData5[[#This Row],[Income ]]&gt;$AB$12, "Above", "Below")</f>
        <v>Below</v>
      </c>
      <c r="L92" s="10">
        <f>SUM(MasterData5[[#This Row],[MntWines]:[MntSweetProducts]])</f>
        <v>185</v>
      </c>
      <c r="M92" s="53" t="str">
        <f>IF(MasterData5[[#This Row],[Total Purchase]]&gt;=500, "Over $500", "")</f>
        <v/>
      </c>
      <c r="N92" s="10"/>
      <c r="O92" s="14" t="str">
        <f>IF(AND(MasterData5[[#This Row],[MntWines]]&gt;=AB$4, MasterData5[[#This Row],[Income ]]&lt;=$AB$12), "Yes", "")</f>
        <v/>
      </c>
      <c r="P92" s="14" t="str">
        <f>IF(AND(MasterData5[[#This Row],[MntFruits]]&gt;=AC$4, MasterData5[[#This Row],[Income ]]&lt;=$AB$12), "Yes", "")</f>
        <v/>
      </c>
      <c r="Q92" s="14" t="str">
        <f>IF(AND(MasterData5[[#This Row],[MntMeatProducts]]&gt;=AD$4, MasterData5[[#This Row],[Income ]]&lt;=$AB$12), "Yes", "")</f>
        <v/>
      </c>
      <c r="R92" s="14" t="str">
        <f>IF(AND(MasterData5[[#This Row],[MntFishProducts]]&gt;=AE$4, MasterData5[[#This Row],[Income ]]&lt;=$AB$12), "Yes", "")</f>
        <v/>
      </c>
      <c r="S92" s="14" t="str">
        <f>IF(AND(MasterData5[[#This Row],[MntSweetProducts]]&gt;=AF$4, MasterData5[[#This Row],[Income ]]&lt;=$AB$12), "Yes", "")</f>
        <v/>
      </c>
      <c r="U92" s="14" t="str">
        <f>IF(MasterData5[[#This Row],[MntWines]]&gt;=AB$4, "Yes", "")</f>
        <v/>
      </c>
      <c r="V92" s="14" t="str">
        <f>IF(MasterData5[[#This Row],[MntFruits]]&gt;=AC$4, "Yes", "")</f>
        <v/>
      </c>
      <c r="W92" s="14" t="str">
        <f>IF(MasterData5[[#This Row],[MntMeatProducts]]&gt;=AD$4, "Yes", "")</f>
        <v/>
      </c>
      <c r="X92" s="14" t="str">
        <f>IF(MasterData5[[#This Row],[MntFishProducts]]&gt;=AE$4, "Yes", "")</f>
        <v/>
      </c>
      <c r="Y92" s="14" t="str">
        <f>IF(MasterData5[[#This Row],[MntSweetProducts]]&gt;=AF$4, "Yes", "")</f>
        <v/>
      </c>
    </row>
    <row r="93" spans="1:25" x14ac:dyDescent="0.3">
      <c r="A93">
        <v>456</v>
      </c>
      <c r="B93" s="10">
        <v>1</v>
      </c>
      <c r="C93" s="10">
        <v>11</v>
      </c>
      <c r="D93" s="10">
        <v>5</v>
      </c>
      <c r="E93" s="10">
        <v>4</v>
      </c>
      <c r="F93" s="10">
        <v>6</v>
      </c>
      <c r="G93" s="10">
        <v>9</v>
      </c>
      <c r="H93" s="24">
        <f>2021-'Customer Profile'!B92</f>
        <v>35</v>
      </c>
      <c r="I93" s="10">
        <f>IF(Analysis!$B$60="Wine",B93,IF(Analysis!$B$60="Fruit",C93,IF(Analysis!$B$60="Meat",D93,IF(Analysis!$B$60="Fish",E93,IF(Analysis!$B$60="Sweet",F93,"")))))</f>
        <v>4</v>
      </c>
      <c r="J93" s="10">
        <v>7500</v>
      </c>
      <c r="K93" s="10" t="str">
        <f>IF(MasterData5[[#This Row],[Income ]]&gt;$AB$12, "Above", "Below")</f>
        <v>Below</v>
      </c>
      <c r="L93" s="10">
        <f>SUM(MasterData5[[#This Row],[MntWines]:[MntSweetProducts]])</f>
        <v>27</v>
      </c>
      <c r="M93" s="53" t="str">
        <f>IF(MasterData5[[#This Row],[Total Purchase]]&gt;=500, "Over $500", "")</f>
        <v/>
      </c>
      <c r="N93" s="10"/>
      <c r="O93" s="14" t="str">
        <f>IF(AND(MasterData5[[#This Row],[MntWines]]&gt;=AB$4, MasterData5[[#This Row],[Income ]]&lt;=$AB$12), "Yes", "")</f>
        <v/>
      </c>
      <c r="P93" s="14" t="str">
        <f>IF(AND(MasterData5[[#This Row],[MntFruits]]&gt;=AC$4, MasterData5[[#This Row],[Income ]]&lt;=$AB$12), "Yes", "")</f>
        <v/>
      </c>
      <c r="Q93" s="14" t="str">
        <f>IF(AND(MasterData5[[#This Row],[MntMeatProducts]]&gt;=AD$4, MasterData5[[#This Row],[Income ]]&lt;=$AB$12), "Yes", "")</f>
        <v/>
      </c>
      <c r="R93" s="14" t="str">
        <f>IF(AND(MasterData5[[#This Row],[MntFishProducts]]&gt;=AE$4, MasterData5[[#This Row],[Income ]]&lt;=$AB$12), "Yes", "")</f>
        <v/>
      </c>
      <c r="S93" s="14" t="str">
        <f>IF(AND(MasterData5[[#This Row],[MntSweetProducts]]&gt;=AF$4, MasterData5[[#This Row],[Income ]]&lt;=$AB$12), "Yes", "")</f>
        <v/>
      </c>
      <c r="U93" s="14" t="str">
        <f>IF(MasterData5[[#This Row],[MntWines]]&gt;=AB$4, "Yes", "")</f>
        <v/>
      </c>
      <c r="V93" s="14" t="str">
        <f>IF(MasterData5[[#This Row],[MntFruits]]&gt;=AC$4, "Yes", "")</f>
        <v/>
      </c>
      <c r="W93" s="14" t="str">
        <f>IF(MasterData5[[#This Row],[MntMeatProducts]]&gt;=AD$4, "Yes", "")</f>
        <v/>
      </c>
      <c r="X93" s="14" t="str">
        <f>IF(MasterData5[[#This Row],[MntFishProducts]]&gt;=AE$4, "Yes", "")</f>
        <v/>
      </c>
      <c r="Y93" s="14" t="str">
        <f>IF(MasterData5[[#This Row],[MntSweetProducts]]&gt;=AF$4, "Yes", "")</f>
        <v/>
      </c>
    </row>
    <row r="94" spans="1:25" x14ac:dyDescent="0.3">
      <c r="A94">
        <v>460</v>
      </c>
      <c r="B94" s="10">
        <v>792</v>
      </c>
      <c r="C94" s="10">
        <v>86</v>
      </c>
      <c r="D94" s="10">
        <v>740</v>
      </c>
      <c r="E94" s="10">
        <v>67</v>
      </c>
      <c r="F94" s="10">
        <v>51</v>
      </c>
      <c r="G94" s="10">
        <v>17</v>
      </c>
      <c r="H94" s="24">
        <f>2021-'Customer Profile'!B93</f>
        <v>49</v>
      </c>
      <c r="I94" s="10">
        <f>IF(Analysis!$B$60="Wine",B94,IF(Analysis!$B$60="Fruit",C94,IF(Analysis!$B$60="Meat",D94,IF(Analysis!$B$60="Fish",E94,IF(Analysis!$B$60="Sweet",F94,"")))))</f>
        <v>67</v>
      </c>
      <c r="J94" s="10">
        <v>79930</v>
      </c>
      <c r="K94" s="10" t="str">
        <f>IF(MasterData5[[#This Row],[Income ]]&gt;$AB$12, "Above", "Below")</f>
        <v>Above</v>
      </c>
      <c r="L94" s="10">
        <f>SUM(MasterData5[[#This Row],[MntWines]:[MntSweetProducts]])</f>
        <v>1736</v>
      </c>
      <c r="M94" s="53" t="str">
        <f>IF(MasterData5[[#This Row],[Total Purchase]]&gt;=500, "Over $500", "")</f>
        <v>Over $500</v>
      </c>
      <c r="N94" s="10"/>
      <c r="O94" s="14" t="str">
        <f>IF(AND(MasterData5[[#This Row],[MntWines]]&gt;=AB$4, MasterData5[[#This Row],[Income ]]&lt;=$AB$12), "Yes", "")</f>
        <v/>
      </c>
      <c r="P94" s="14" t="str">
        <f>IF(AND(MasterData5[[#This Row],[MntFruits]]&gt;=AC$4, MasterData5[[#This Row],[Income ]]&lt;=$AB$12), "Yes", "")</f>
        <v/>
      </c>
      <c r="Q94" s="14" t="str">
        <f>IF(AND(MasterData5[[#This Row],[MntMeatProducts]]&gt;=AD$4, MasterData5[[#This Row],[Income ]]&lt;=$AB$12), "Yes", "")</f>
        <v/>
      </c>
      <c r="R94" s="14" t="str">
        <f>IF(AND(MasterData5[[#This Row],[MntFishProducts]]&gt;=AE$4, MasterData5[[#This Row],[Income ]]&lt;=$AB$12), "Yes", "")</f>
        <v/>
      </c>
      <c r="S94" s="14" t="str">
        <f>IF(AND(MasterData5[[#This Row],[MntSweetProducts]]&gt;=AF$4, MasterData5[[#This Row],[Income ]]&lt;=$AB$12), "Yes", "")</f>
        <v/>
      </c>
      <c r="U94" s="14" t="str">
        <f>IF(MasterData5[[#This Row],[MntWines]]&gt;=AB$4, "Yes", "")</f>
        <v>Yes</v>
      </c>
      <c r="V94" s="14" t="str">
        <f>IF(MasterData5[[#This Row],[MntFruits]]&gt;=AC$4, "Yes", "")</f>
        <v>Yes</v>
      </c>
      <c r="W94" s="14" t="str">
        <f>IF(MasterData5[[#This Row],[MntMeatProducts]]&gt;=AD$4, "Yes", "")</f>
        <v>Yes</v>
      </c>
      <c r="X94" s="14" t="str">
        <f>IF(MasterData5[[#This Row],[MntFishProducts]]&gt;=AE$4, "Yes", "")</f>
        <v>Yes</v>
      </c>
      <c r="Y94" s="14" t="str">
        <f>IF(MasterData5[[#This Row],[MntSweetProducts]]&gt;=AF$4, "Yes", "")</f>
        <v>Yes</v>
      </c>
    </row>
    <row r="95" spans="1:25" x14ac:dyDescent="0.3">
      <c r="A95">
        <v>466</v>
      </c>
      <c r="B95" s="10">
        <v>388</v>
      </c>
      <c r="C95" s="10">
        <v>14</v>
      </c>
      <c r="D95" s="10">
        <v>218</v>
      </c>
      <c r="E95" s="10">
        <v>91</v>
      </c>
      <c r="F95" s="10">
        <v>14</v>
      </c>
      <c r="G95" s="10">
        <v>21</v>
      </c>
      <c r="H95" s="24">
        <f>2021-'Customer Profile'!B94</f>
        <v>77</v>
      </c>
      <c r="I95" s="10">
        <f>IF(Analysis!$B$60="Wine",B95,IF(Analysis!$B$60="Fruit",C95,IF(Analysis!$B$60="Meat",D95,IF(Analysis!$B$60="Fish",E95,IF(Analysis!$B$60="Sweet",F95,"")))))</f>
        <v>91</v>
      </c>
      <c r="J95" s="10">
        <v>65275</v>
      </c>
      <c r="K95" s="10" t="str">
        <f>IF(MasterData5[[#This Row],[Income ]]&gt;$AB$12, "Above", "Below")</f>
        <v>Above</v>
      </c>
      <c r="L95" s="10">
        <f>SUM(MasterData5[[#This Row],[MntWines]:[MntSweetProducts]])</f>
        <v>725</v>
      </c>
      <c r="M95" s="53" t="str">
        <f>IF(MasterData5[[#This Row],[Total Purchase]]&gt;=500, "Over $500", "")</f>
        <v>Over $500</v>
      </c>
      <c r="N95" s="10"/>
      <c r="O95" s="14" t="str">
        <f>IF(AND(MasterData5[[#This Row],[MntWines]]&gt;=AB$4, MasterData5[[#This Row],[Income ]]&lt;=$AB$12), "Yes", "")</f>
        <v/>
      </c>
      <c r="P95" s="14" t="str">
        <f>IF(AND(MasterData5[[#This Row],[MntFruits]]&gt;=AC$4, MasterData5[[#This Row],[Income ]]&lt;=$AB$12), "Yes", "")</f>
        <v/>
      </c>
      <c r="Q95" s="14" t="str">
        <f>IF(AND(MasterData5[[#This Row],[MntMeatProducts]]&gt;=AD$4, MasterData5[[#This Row],[Income ]]&lt;=$AB$12), "Yes", "")</f>
        <v/>
      </c>
      <c r="R95" s="14" t="str">
        <f>IF(AND(MasterData5[[#This Row],[MntFishProducts]]&gt;=AE$4, MasterData5[[#This Row],[Income ]]&lt;=$AB$12), "Yes", "")</f>
        <v/>
      </c>
      <c r="S95" s="14" t="str">
        <f>IF(AND(MasterData5[[#This Row],[MntSweetProducts]]&gt;=AF$4, MasterData5[[#This Row],[Income ]]&lt;=$AB$12), "Yes", "")</f>
        <v/>
      </c>
      <c r="U95" s="14" t="str">
        <f>IF(MasterData5[[#This Row],[MntWines]]&gt;=AB$4, "Yes", "")</f>
        <v>Yes</v>
      </c>
      <c r="V95" s="14" t="str">
        <f>IF(MasterData5[[#This Row],[MntFruits]]&gt;=AC$4, "Yes", "")</f>
        <v/>
      </c>
      <c r="W95" s="14" t="str">
        <f>IF(MasterData5[[#This Row],[MntMeatProducts]]&gt;=AD$4, "Yes", "")</f>
        <v>Yes</v>
      </c>
      <c r="X95" s="14" t="str">
        <f>IF(MasterData5[[#This Row],[MntFishProducts]]&gt;=AE$4, "Yes", "")</f>
        <v>Yes</v>
      </c>
      <c r="Y95" s="14" t="str">
        <f>IF(MasterData5[[#This Row],[MntSweetProducts]]&gt;=AF$4, "Yes", "")</f>
        <v/>
      </c>
    </row>
    <row r="96" spans="1:25" x14ac:dyDescent="0.3">
      <c r="A96">
        <v>477</v>
      </c>
      <c r="B96" s="10">
        <v>1060</v>
      </c>
      <c r="C96" s="10">
        <v>61</v>
      </c>
      <c r="D96" s="10">
        <v>835</v>
      </c>
      <c r="E96" s="10">
        <v>80</v>
      </c>
      <c r="F96" s="10">
        <v>20</v>
      </c>
      <c r="G96" s="10">
        <v>101</v>
      </c>
      <c r="H96" s="24">
        <f>2021-'Customer Profile'!B95</f>
        <v>35</v>
      </c>
      <c r="I96" s="10">
        <f>IF(Analysis!$B$60="Wine",B96,IF(Analysis!$B$60="Fruit",C96,IF(Analysis!$B$60="Meat",D96,IF(Analysis!$B$60="Fish",E96,IF(Analysis!$B$60="Sweet",F96,"")))))</f>
        <v>80</v>
      </c>
      <c r="J96" s="10">
        <v>83512</v>
      </c>
      <c r="K96" s="10" t="str">
        <f>IF(MasterData5[[#This Row],[Income ]]&gt;$AB$12, "Above", "Below")</f>
        <v>Above</v>
      </c>
      <c r="L96" s="10">
        <f>SUM(MasterData5[[#This Row],[MntWines]:[MntSweetProducts]])</f>
        <v>2056</v>
      </c>
      <c r="M96" s="53" t="str">
        <f>IF(MasterData5[[#This Row],[Total Purchase]]&gt;=500, "Over $500", "")</f>
        <v>Over $500</v>
      </c>
      <c r="N96" s="10"/>
      <c r="O96" s="14" t="str">
        <f>IF(AND(MasterData5[[#This Row],[MntWines]]&gt;=AB$4, MasterData5[[#This Row],[Income ]]&lt;=$AB$12), "Yes", "")</f>
        <v/>
      </c>
      <c r="P96" s="14" t="str">
        <f>IF(AND(MasterData5[[#This Row],[MntFruits]]&gt;=AC$4, MasterData5[[#This Row],[Income ]]&lt;=$AB$12), "Yes", "")</f>
        <v/>
      </c>
      <c r="Q96" s="14" t="str">
        <f>IF(AND(MasterData5[[#This Row],[MntMeatProducts]]&gt;=AD$4, MasterData5[[#This Row],[Income ]]&lt;=$AB$12), "Yes", "")</f>
        <v/>
      </c>
      <c r="R96" s="14" t="str">
        <f>IF(AND(MasterData5[[#This Row],[MntFishProducts]]&gt;=AE$4, MasterData5[[#This Row],[Income ]]&lt;=$AB$12), "Yes", "")</f>
        <v/>
      </c>
      <c r="S96" s="14" t="str">
        <f>IF(AND(MasterData5[[#This Row],[MntSweetProducts]]&gt;=AF$4, MasterData5[[#This Row],[Income ]]&lt;=$AB$12), "Yes", "")</f>
        <v/>
      </c>
      <c r="U96" s="14" t="str">
        <f>IF(MasterData5[[#This Row],[MntWines]]&gt;=AB$4, "Yes", "")</f>
        <v>Yes</v>
      </c>
      <c r="V96" s="14" t="str">
        <f>IF(MasterData5[[#This Row],[MntFruits]]&gt;=AC$4, "Yes", "")</f>
        <v>Yes</v>
      </c>
      <c r="W96" s="14" t="str">
        <f>IF(MasterData5[[#This Row],[MntMeatProducts]]&gt;=AD$4, "Yes", "")</f>
        <v>Yes</v>
      </c>
      <c r="X96" s="14" t="str">
        <f>IF(MasterData5[[#This Row],[MntFishProducts]]&gt;=AE$4, "Yes", "")</f>
        <v>Yes</v>
      </c>
      <c r="Y96" s="14" t="str">
        <f>IF(MasterData5[[#This Row],[MntSweetProducts]]&gt;=AF$4, "Yes", "")</f>
        <v/>
      </c>
    </row>
    <row r="97" spans="1:25" x14ac:dyDescent="0.3">
      <c r="A97">
        <v>486</v>
      </c>
      <c r="B97" s="10">
        <v>434</v>
      </c>
      <c r="C97" s="10">
        <v>137</v>
      </c>
      <c r="D97" s="10">
        <v>400</v>
      </c>
      <c r="E97" s="10">
        <v>45</v>
      </c>
      <c r="F97" s="10">
        <v>137</v>
      </c>
      <c r="G97" s="10">
        <v>45</v>
      </c>
      <c r="H97" s="24">
        <f>2021-'Customer Profile'!B96</f>
        <v>33</v>
      </c>
      <c r="I97" s="10">
        <f>IF(Analysis!$B$60="Wine",B97,IF(Analysis!$B$60="Fruit",C97,IF(Analysis!$B$60="Meat",D97,IF(Analysis!$B$60="Fish",E97,IF(Analysis!$B$60="Sweet",F97,"")))))</f>
        <v>45</v>
      </c>
      <c r="J97" s="10">
        <v>84219</v>
      </c>
      <c r="K97" s="10" t="str">
        <f>IF(MasterData5[[#This Row],[Income ]]&gt;$AB$12, "Above", "Below")</f>
        <v>Above</v>
      </c>
      <c r="L97" s="10">
        <f>SUM(MasterData5[[#This Row],[MntWines]:[MntSweetProducts]])</f>
        <v>1153</v>
      </c>
      <c r="M97" s="53" t="str">
        <f>IF(MasterData5[[#This Row],[Total Purchase]]&gt;=500, "Over $500", "")</f>
        <v>Over $500</v>
      </c>
      <c r="N97" s="10"/>
      <c r="O97" s="14" t="str">
        <f>IF(AND(MasterData5[[#This Row],[MntWines]]&gt;=AB$4, MasterData5[[#This Row],[Income ]]&lt;=$AB$12), "Yes", "")</f>
        <v/>
      </c>
      <c r="P97" s="14" t="str">
        <f>IF(AND(MasterData5[[#This Row],[MntFruits]]&gt;=AC$4, MasterData5[[#This Row],[Income ]]&lt;=$AB$12), "Yes", "")</f>
        <v/>
      </c>
      <c r="Q97" s="14" t="str">
        <f>IF(AND(MasterData5[[#This Row],[MntMeatProducts]]&gt;=AD$4, MasterData5[[#This Row],[Income ]]&lt;=$AB$12), "Yes", "")</f>
        <v/>
      </c>
      <c r="R97" s="14" t="str">
        <f>IF(AND(MasterData5[[#This Row],[MntFishProducts]]&gt;=AE$4, MasterData5[[#This Row],[Income ]]&lt;=$AB$12), "Yes", "")</f>
        <v/>
      </c>
      <c r="S97" s="14" t="str">
        <f>IF(AND(MasterData5[[#This Row],[MntSweetProducts]]&gt;=AF$4, MasterData5[[#This Row],[Income ]]&lt;=$AB$12), "Yes", "")</f>
        <v/>
      </c>
      <c r="U97" s="14" t="str">
        <f>IF(MasterData5[[#This Row],[MntWines]]&gt;=AB$4, "Yes", "")</f>
        <v>Yes</v>
      </c>
      <c r="V97" s="14" t="str">
        <f>IF(MasterData5[[#This Row],[MntFruits]]&gt;=AC$4, "Yes", "")</f>
        <v>Yes</v>
      </c>
      <c r="W97" s="14" t="str">
        <f>IF(MasterData5[[#This Row],[MntMeatProducts]]&gt;=AD$4, "Yes", "")</f>
        <v>Yes</v>
      </c>
      <c r="X97" s="14" t="str">
        <f>IF(MasterData5[[#This Row],[MntFishProducts]]&gt;=AE$4, "Yes", "")</f>
        <v>Yes</v>
      </c>
      <c r="Y97" s="14" t="str">
        <f>IF(MasterData5[[#This Row],[MntSweetProducts]]&gt;=AF$4, "Yes", "")</f>
        <v>Yes</v>
      </c>
    </row>
    <row r="98" spans="1:25" x14ac:dyDescent="0.3">
      <c r="A98">
        <v>492</v>
      </c>
      <c r="B98" s="10">
        <v>322</v>
      </c>
      <c r="C98" s="10">
        <v>3</v>
      </c>
      <c r="D98" s="10">
        <v>50</v>
      </c>
      <c r="E98" s="10">
        <v>4</v>
      </c>
      <c r="F98" s="10">
        <v>3</v>
      </c>
      <c r="G98" s="10">
        <v>42</v>
      </c>
      <c r="H98" s="24">
        <f>2021-'Customer Profile'!B97</f>
        <v>48</v>
      </c>
      <c r="I98" s="10">
        <f>IF(Analysis!$B$60="Wine",B98,IF(Analysis!$B$60="Fruit",C98,IF(Analysis!$B$60="Meat",D98,IF(Analysis!$B$60="Fish",E98,IF(Analysis!$B$60="Sweet",F98,"")))))</f>
        <v>4</v>
      </c>
      <c r="J98" s="10">
        <v>48432</v>
      </c>
      <c r="K98" s="10" t="str">
        <f>IF(MasterData5[[#This Row],[Income ]]&gt;$AB$12, "Above", "Below")</f>
        <v>Below</v>
      </c>
      <c r="L98" s="10">
        <f>SUM(MasterData5[[#This Row],[MntWines]:[MntSweetProducts]])</f>
        <v>382</v>
      </c>
      <c r="M98" s="53" t="str">
        <f>IF(MasterData5[[#This Row],[Total Purchase]]&gt;=500, "Over $500", "")</f>
        <v/>
      </c>
      <c r="N98" s="10"/>
      <c r="O98" s="14" t="str">
        <f>IF(AND(MasterData5[[#This Row],[MntWines]]&gt;=AB$4, MasterData5[[#This Row],[Income ]]&lt;=$AB$12), "Yes", "")</f>
        <v>Yes</v>
      </c>
      <c r="P98" s="14" t="str">
        <f>IF(AND(MasterData5[[#This Row],[MntFruits]]&gt;=AC$4, MasterData5[[#This Row],[Income ]]&lt;=$AB$12), "Yes", "")</f>
        <v/>
      </c>
      <c r="Q98" s="14" t="str">
        <f>IF(AND(MasterData5[[#This Row],[MntMeatProducts]]&gt;=AD$4, MasterData5[[#This Row],[Income ]]&lt;=$AB$12), "Yes", "")</f>
        <v/>
      </c>
      <c r="R98" s="14" t="str">
        <f>IF(AND(MasterData5[[#This Row],[MntFishProducts]]&gt;=AE$4, MasterData5[[#This Row],[Income ]]&lt;=$AB$12), "Yes", "")</f>
        <v/>
      </c>
      <c r="S98" s="14" t="str">
        <f>IF(AND(MasterData5[[#This Row],[MntSweetProducts]]&gt;=AF$4, MasterData5[[#This Row],[Income ]]&lt;=$AB$12), "Yes", "")</f>
        <v/>
      </c>
      <c r="U98" s="14" t="str">
        <f>IF(MasterData5[[#This Row],[MntWines]]&gt;=AB$4, "Yes", "")</f>
        <v>Yes</v>
      </c>
      <c r="V98" s="14" t="str">
        <f>IF(MasterData5[[#This Row],[MntFruits]]&gt;=AC$4, "Yes", "")</f>
        <v/>
      </c>
      <c r="W98" s="14" t="str">
        <f>IF(MasterData5[[#This Row],[MntMeatProducts]]&gt;=AD$4, "Yes", "")</f>
        <v/>
      </c>
      <c r="X98" s="14" t="str">
        <f>IF(MasterData5[[#This Row],[MntFishProducts]]&gt;=AE$4, "Yes", "")</f>
        <v/>
      </c>
      <c r="Y98" s="14" t="str">
        <f>IF(MasterData5[[#This Row],[MntSweetProducts]]&gt;=AF$4, "Yes", "")</f>
        <v/>
      </c>
    </row>
    <row r="99" spans="1:25" x14ac:dyDescent="0.3">
      <c r="A99">
        <v>498</v>
      </c>
      <c r="B99" s="10">
        <v>25</v>
      </c>
      <c r="C99" s="10">
        <v>0</v>
      </c>
      <c r="D99" s="10">
        <v>22</v>
      </c>
      <c r="E99" s="10">
        <v>2</v>
      </c>
      <c r="F99" s="10">
        <v>3</v>
      </c>
      <c r="G99" s="10">
        <v>5</v>
      </c>
      <c r="H99" s="24">
        <f>2021-'Customer Profile'!B98</f>
        <v>51</v>
      </c>
      <c r="I99" s="10">
        <f>IF(Analysis!$B$60="Wine",B99,IF(Analysis!$B$60="Fruit",C99,IF(Analysis!$B$60="Meat",D99,IF(Analysis!$B$60="Fish",E99,IF(Analysis!$B$60="Sweet",F99,"")))))</f>
        <v>2</v>
      </c>
      <c r="J99" s="10">
        <v>30015</v>
      </c>
      <c r="K99" s="10" t="str">
        <f>IF(MasterData5[[#This Row],[Income ]]&gt;$AB$12, "Above", "Below")</f>
        <v>Below</v>
      </c>
      <c r="L99" s="10">
        <f>SUM(MasterData5[[#This Row],[MntWines]:[MntSweetProducts]])</f>
        <v>52</v>
      </c>
      <c r="M99" s="53" t="str">
        <f>IF(MasterData5[[#This Row],[Total Purchase]]&gt;=500, "Over $500", "")</f>
        <v/>
      </c>
      <c r="N99" s="10"/>
      <c r="O99" s="14" t="str">
        <f>IF(AND(MasterData5[[#This Row],[MntWines]]&gt;=AB$4, MasterData5[[#This Row],[Income ]]&lt;=$AB$12), "Yes", "")</f>
        <v/>
      </c>
      <c r="P99" s="14" t="str">
        <f>IF(AND(MasterData5[[#This Row],[MntFruits]]&gt;=AC$4, MasterData5[[#This Row],[Income ]]&lt;=$AB$12), "Yes", "")</f>
        <v/>
      </c>
      <c r="Q99" s="14" t="str">
        <f>IF(AND(MasterData5[[#This Row],[MntMeatProducts]]&gt;=AD$4, MasterData5[[#This Row],[Income ]]&lt;=$AB$12), "Yes", "")</f>
        <v/>
      </c>
      <c r="R99" s="14" t="str">
        <f>IF(AND(MasterData5[[#This Row],[MntFishProducts]]&gt;=AE$4, MasterData5[[#This Row],[Income ]]&lt;=$AB$12), "Yes", "")</f>
        <v/>
      </c>
      <c r="S99" s="14" t="str">
        <f>IF(AND(MasterData5[[#This Row],[MntSweetProducts]]&gt;=AF$4, MasterData5[[#This Row],[Income ]]&lt;=$AB$12), "Yes", "")</f>
        <v/>
      </c>
      <c r="U99" s="14" t="str">
        <f>IF(MasterData5[[#This Row],[MntWines]]&gt;=AB$4, "Yes", "")</f>
        <v/>
      </c>
      <c r="V99" s="14" t="str">
        <f>IF(MasterData5[[#This Row],[MntFruits]]&gt;=AC$4, "Yes", "")</f>
        <v/>
      </c>
      <c r="W99" s="14" t="str">
        <f>IF(MasterData5[[#This Row],[MntMeatProducts]]&gt;=AD$4, "Yes", "")</f>
        <v/>
      </c>
      <c r="X99" s="14" t="str">
        <f>IF(MasterData5[[#This Row],[MntFishProducts]]&gt;=AE$4, "Yes", "")</f>
        <v/>
      </c>
      <c r="Y99" s="14" t="str">
        <f>IF(MasterData5[[#This Row],[MntSweetProducts]]&gt;=AF$4, "Yes", "")</f>
        <v/>
      </c>
    </row>
    <row r="100" spans="1:25" x14ac:dyDescent="0.3">
      <c r="A100">
        <v>500</v>
      </c>
      <c r="B100" s="10">
        <v>908</v>
      </c>
      <c r="C100" s="10">
        <v>43</v>
      </c>
      <c r="D100" s="10">
        <v>735</v>
      </c>
      <c r="E100" s="10">
        <v>40</v>
      </c>
      <c r="F100" s="10">
        <v>194</v>
      </c>
      <c r="G100" s="10">
        <v>21</v>
      </c>
      <c r="H100" s="24">
        <f>2021-'Customer Profile'!B99</f>
        <v>44</v>
      </c>
      <c r="I100" s="10">
        <f>IF(Analysis!$B$60="Wine",B100,IF(Analysis!$B$60="Fruit",C100,IF(Analysis!$B$60="Meat",D100,IF(Analysis!$B$60="Fish",E100,IF(Analysis!$B$60="Sweet",F100,"")))))</f>
        <v>40</v>
      </c>
      <c r="J100" s="10">
        <v>96876</v>
      </c>
      <c r="K100" s="10" t="str">
        <f>IF(MasterData5[[#This Row],[Income ]]&gt;$AB$12, "Above", "Below")</f>
        <v>Above</v>
      </c>
      <c r="L100" s="10">
        <f>SUM(MasterData5[[#This Row],[MntWines]:[MntSweetProducts]])</f>
        <v>1920</v>
      </c>
      <c r="M100" s="53" t="str">
        <f>IF(MasterData5[[#This Row],[Total Purchase]]&gt;=500, "Over $500", "")</f>
        <v>Over $500</v>
      </c>
      <c r="N100" s="10"/>
      <c r="O100" s="14" t="str">
        <f>IF(AND(MasterData5[[#This Row],[MntWines]]&gt;=AB$4, MasterData5[[#This Row],[Income ]]&lt;=$AB$12), "Yes", "")</f>
        <v/>
      </c>
      <c r="P100" s="14" t="str">
        <f>IF(AND(MasterData5[[#This Row],[MntFruits]]&gt;=AC$4, MasterData5[[#This Row],[Income ]]&lt;=$AB$12), "Yes", "")</f>
        <v/>
      </c>
      <c r="Q100" s="14" t="str">
        <f>IF(AND(MasterData5[[#This Row],[MntMeatProducts]]&gt;=AD$4, MasterData5[[#This Row],[Income ]]&lt;=$AB$12), "Yes", "")</f>
        <v/>
      </c>
      <c r="R100" s="14" t="str">
        <f>IF(AND(MasterData5[[#This Row],[MntFishProducts]]&gt;=AE$4, MasterData5[[#This Row],[Income ]]&lt;=$AB$12), "Yes", "")</f>
        <v/>
      </c>
      <c r="S100" s="14" t="str">
        <f>IF(AND(MasterData5[[#This Row],[MntSweetProducts]]&gt;=AF$4, MasterData5[[#This Row],[Income ]]&lt;=$AB$12), "Yes", "")</f>
        <v/>
      </c>
      <c r="U100" s="14" t="str">
        <f>IF(MasterData5[[#This Row],[MntWines]]&gt;=AB$4, "Yes", "")</f>
        <v>Yes</v>
      </c>
      <c r="V100" s="14" t="str">
        <f>IF(MasterData5[[#This Row],[MntFruits]]&gt;=AC$4, "Yes", "")</f>
        <v>Yes</v>
      </c>
      <c r="W100" s="14" t="str">
        <f>IF(MasterData5[[#This Row],[MntMeatProducts]]&gt;=AD$4, "Yes", "")</f>
        <v>Yes</v>
      </c>
      <c r="X100" s="14" t="str">
        <f>IF(MasterData5[[#This Row],[MntFishProducts]]&gt;=AE$4, "Yes", "")</f>
        <v>Yes</v>
      </c>
      <c r="Y100" s="14" t="str">
        <f>IF(MasterData5[[#This Row],[MntSweetProducts]]&gt;=AF$4, "Yes", "")</f>
        <v>Yes</v>
      </c>
    </row>
    <row r="101" spans="1:25" x14ac:dyDescent="0.3">
      <c r="A101">
        <v>503</v>
      </c>
      <c r="B101" s="10">
        <v>13</v>
      </c>
      <c r="C101" s="10">
        <v>1</v>
      </c>
      <c r="D101" s="10">
        <v>29</v>
      </c>
      <c r="E101" s="10">
        <v>3</v>
      </c>
      <c r="F101" s="10">
        <v>0</v>
      </c>
      <c r="G101" s="10">
        <v>7</v>
      </c>
      <c r="H101" s="24">
        <f>2021-'Customer Profile'!B100</f>
        <v>36</v>
      </c>
      <c r="I101" s="10">
        <f>IF(Analysis!$B$60="Wine",B101,IF(Analysis!$B$60="Fruit",C101,IF(Analysis!$B$60="Meat",D101,IF(Analysis!$B$60="Fish",E101,IF(Analysis!$B$60="Sweet",F101,"")))))</f>
        <v>3</v>
      </c>
      <c r="J101" s="10">
        <v>20559</v>
      </c>
      <c r="K101" s="10" t="str">
        <f>IF(MasterData5[[#This Row],[Income ]]&gt;$AB$12, "Above", "Below")</f>
        <v>Below</v>
      </c>
      <c r="L101" s="10">
        <f>SUM(MasterData5[[#This Row],[MntWines]:[MntSweetProducts]])</f>
        <v>46</v>
      </c>
      <c r="M101" s="53" t="str">
        <f>IF(MasterData5[[#This Row],[Total Purchase]]&gt;=500, "Over $500", "")</f>
        <v/>
      </c>
      <c r="N101" s="10"/>
      <c r="O101" s="14" t="str">
        <f>IF(AND(MasterData5[[#This Row],[MntWines]]&gt;=AB$4, MasterData5[[#This Row],[Income ]]&lt;=$AB$12), "Yes", "")</f>
        <v/>
      </c>
      <c r="P101" s="14" t="str">
        <f>IF(AND(MasterData5[[#This Row],[MntFruits]]&gt;=AC$4, MasterData5[[#This Row],[Income ]]&lt;=$AB$12), "Yes", "")</f>
        <v/>
      </c>
      <c r="Q101" s="14" t="str">
        <f>IF(AND(MasterData5[[#This Row],[MntMeatProducts]]&gt;=AD$4, MasterData5[[#This Row],[Income ]]&lt;=$AB$12), "Yes", "")</f>
        <v/>
      </c>
      <c r="R101" s="14" t="str">
        <f>IF(AND(MasterData5[[#This Row],[MntFishProducts]]&gt;=AE$4, MasterData5[[#This Row],[Income ]]&lt;=$AB$12), "Yes", "")</f>
        <v/>
      </c>
      <c r="S101" s="14" t="str">
        <f>IF(AND(MasterData5[[#This Row],[MntSweetProducts]]&gt;=AF$4, MasterData5[[#This Row],[Income ]]&lt;=$AB$12), "Yes", "")</f>
        <v/>
      </c>
      <c r="U101" s="14" t="str">
        <f>IF(MasterData5[[#This Row],[MntWines]]&gt;=AB$4, "Yes", "")</f>
        <v/>
      </c>
      <c r="V101" s="14" t="str">
        <f>IF(MasterData5[[#This Row],[MntFruits]]&gt;=AC$4, "Yes", "")</f>
        <v/>
      </c>
      <c r="W101" s="14" t="str">
        <f>IF(MasterData5[[#This Row],[MntMeatProducts]]&gt;=AD$4, "Yes", "")</f>
        <v/>
      </c>
      <c r="X101" s="14" t="str">
        <f>IF(MasterData5[[#This Row],[MntFishProducts]]&gt;=AE$4, "Yes", "")</f>
        <v/>
      </c>
      <c r="Y101" s="14" t="str">
        <f>IF(MasterData5[[#This Row],[MntSweetProducts]]&gt;=AF$4, "Yes", "")</f>
        <v/>
      </c>
    </row>
    <row r="102" spans="1:25" x14ac:dyDescent="0.3">
      <c r="A102">
        <v>520</v>
      </c>
      <c r="B102" s="10">
        <v>3</v>
      </c>
      <c r="C102" s="10">
        <v>3</v>
      </c>
      <c r="D102" s="10">
        <v>7</v>
      </c>
      <c r="E102" s="10">
        <v>6</v>
      </c>
      <c r="F102" s="10">
        <v>2</v>
      </c>
      <c r="G102" s="10">
        <v>9</v>
      </c>
      <c r="H102" s="24">
        <f>2021-'Customer Profile'!B101</f>
        <v>47</v>
      </c>
      <c r="I102" s="10">
        <f>IF(Analysis!$B$60="Wine",B102,IF(Analysis!$B$60="Fruit",C102,IF(Analysis!$B$60="Meat",D102,IF(Analysis!$B$60="Fish",E102,IF(Analysis!$B$60="Sweet",F102,"")))))</f>
        <v>6</v>
      </c>
      <c r="J102" s="10">
        <v>34421</v>
      </c>
      <c r="K102" s="10" t="str">
        <f>IF(MasterData5[[#This Row],[Income ]]&gt;$AB$12, "Above", "Below")</f>
        <v>Below</v>
      </c>
      <c r="L102" s="10">
        <f>SUM(MasterData5[[#This Row],[MntWines]:[MntSweetProducts]])</f>
        <v>21</v>
      </c>
      <c r="M102" s="53" t="str">
        <f>IF(MasterData5[[#This Row],[Total Purchase]]&gt;=500, "Over $500", "")</f>
        <v/>
      </c>
      <c r="N102" s="10"/>
      <c r="O102" s="14" t="str">
        <f>IF(AND(MasterData5[[#This Row],[MntWines]]&gt;=AB$4, MasterData5[[#This Row],[Income ]]&lt;=$AB$12), "Yes", "")</f>
        <v/>
      </c>
      <c r="P102" s="14" t="str">
        <f>IF(AND(MasterData5[[#This Row],[MntFruits]]&gt;=AC$4, MasterData5[[#This Row],[Income ]]&lt;=$AB$12), "Yes", "")</f>
        <v/>
      </c>
      <c r="Q102" s="14" t="str">
        <f>IF(AND(MasterData5[[#This Row],[MntMeatProducts]]&gt;=AD$4, MasterData5[[#This Row],[Income ]]&lt;=$AB$12), "Yes", "")</f>
        <v/>
      </c>
      <c r="R102" s="14" t="str">
        <f>IF(AND(MasterData5[[#This Row],[MntFishProducts]]&gt;=AE$4, MasterData5[[#This Row],[Income ]]&lt;=$AB$12), "Yes", "")</f>
        <v/>
      </c>
      <c r="S102" s="14" t="str">
        <f>IF(AND(MasterData5[[#This Row],[MntSweetProducts]]&gt;=AF$4, MasterData5[[#This Row],[Income ]]&lt;=$AB$12), "Yes", "")</f>
        <v/>
      </c>
      <c r="U102" s="14" t="str">
        <f>IF(MasterData5[[#This Row],[MntWines]]&gt;=AB$4, "Yes", "")</f>
        <v/>
      </c>
      <c r="V102" s="14" t="str">
        <f>IF(MasterData5[[#This Row],[MntFruits]]&gt;=AC$4, "Yes", "")</f>
        <v/>
      </c>
      <c r="W102" s="14" t="str">
        <f>IF(MasterData5[[#This Row],[MntMeatProducts]]&gt;=AD$4, "Yes", "")</f>
        <v/>
      </c>
      <c r="X102" s="14" t="str">
        <f>IF(MasterData5[[#This Row],[MntFishProducts]]&gt;=AE$4, "Yes", "")</f>
        <v/>
      </c>
      <c r="Y102" s="14" t="str">
        <f>IF(MasterData5[[#This Row],[MntSweetProducts]]&gt;=AF$4, "Yes", "")</f>
        <v/>
      </c>
    </row>
    <row r="103" spans="1:25" x14ac:dyDescent="0.3">
      <c r="A103">
        <v>521</v>
      </c>
      <c r="B103" s="10">
        <v>174</v>
      </c>
      <c r="C103" s="10">
        <v>77</v>
      </c>
      <c r="D103" s="10">
        <v>203</v>
      </c>
      <c r="E103" s="10">
        <v>6</v>
      </c>
      <c r="F103" s="10">
        <v>24</v>
      </c>
      <c r="G103" s="10">
        <v>97</v>
      </c>
      <c r="H103" s="24">
        <f>2021-'Customer Profile'!B102</f>
        <v>36</v>
      </c>
      <c r="I103" s="10">
        <f>IF(Analysis!$B$60="Wine",B103,IF(Analysis!$B$60="Fruit",C103,IF(Analysis!$B$60="Meat",D103,IF(Analysis!$B$60="Fish",E103,IF(Analysis!$B$60="Sweet",F103,"")))))</f>
        <v>6</v>
      </c>
      <c r="J103" s="10">
        <v>54006</v>
      </c>
      <c r="K103" s="10" t="str">
        <f>IF(MasterData5[[#This Row],[Income ]]&gt;$AB$12, "Above", "Below")</f>
        <v>Above</v>
      </c>
      <c r="L103" s="10">
        <f>SUM(MasterData5[[#This Row],[MntWines]:[MntSweetProducts]])</f>
        <v>484</v>
      </c>
      <c r="M103" s="53" t="str">
        <f>IF(MasterData5[[#This Row],[Total Purchase]]&gt;=500, "Over $500", "")</f>
        <v/>
      </c>
      <c r="N103" s="10"/>
      <c r="O103" s="14" t="str">
        <f>IF(AND(MasterData5[[#This Row],[MntWines]]&gt;=AB$4, MasterData5[[#This Row],[Income ]]&lt;=$AB$12), "Yes", "")</f>
        <v/>
      </c>
      <c r="P103" s="14" t="str">
        <f>IF(AND(MasterData5[[#This Row],[MntFruits]]&gt;=AC$4, MasterData5[[#This Row],[Income ]]&lt;=$AB$12), "Yes", "")</f>
        <v/>
      </c>
      <c r="Q103" s="14" t="str">
        <f>IF(AND(MasterData5[[#This Row],[MntMeatProducts]]&gt;=AD$4, MasterData5[[#This Row],[Income ]]&lt;=$AB$12), "Yes", "")</f>
        <v/>
      </c>
      <c r="R103" s="14" t="str">
        <f>IF(AND(MasterData5[[#This Row],[MntFishProducts]]&gt;=AE$4, MasterData5[[#This Row],[Income ]]&lt;=$AB$12), "Yes", "")</f>
        <v/>
      </c>
      <c r="S103" s="14" t="str">
        <f>IF(AND(MasterData5[[#This Row],[MntSweetProducts]]&gt;=AF$4, MasterData5[[#This Row],[Income ]]&lt;=$AB$12), "Yes", "")</f>
        <v/>
      </c>
      <c r="U103" s="14" t="str">
        <f>IF(MasterData5[[#This Row],[MntWines]]&gt;=AB$4, "Yes", "")</f>
        <v/>
      </c>
      <c r="V103" s="14" t="str">
        <f>IF(MasterData5[[#This Row],[MntFruits]]&gt;=AC$4, "Yes", "")</f>
        <v>Yes</v>
      </c>
      <c r="W103" s="14" t="str">
        <f>IF(MasterData5[[#This Row],[MntMeatProducts]]&gt;=AD$4, "Yes", "")</f>
        <v>Yes</v>
      </c>
      <c r="X103" s="14" t="str">
        <f>IF(MasterData5[[#This Row],[MntFishProducts]]&gt;=AE$4, "Yes", "")</f>
        <v/>
      </c>
      <c r="Y103" s="14" t="str">
        <f>IF(MasterData5[[#This Row],[MntSweetProducts]]&gt;=AF$4, "Yes", "")</f>
        <v/>
      </c>
    </row>
    <row r="104" spans="1:25" x14ac:dyDescent="0.3">
      <c r="A104">
        <v>523</v>
      </c>
      <c r="B104" s="10">
        <v>23</v>
      </c>
      <c r="C104" s="10">
        <v>0</v>
      </c>
      <c r="D104" s="10">
        <v>26</v>
      </c>
      <c r="E104" s="10">
        <v>7</v>
      </c>
      <c r="F104" s="10">
        <v>15</v>
      </c>
      <c r="G104" s="10">
        <v>3</v>
      </c>
      <c r="H104" s="24">
        <f>2021-'Customer Profile'!B103</f>
        <v>32</v>
      </c>
      <c r="I104" s="10">
        <f>IF(Analysis!$B$60="Wine",B104,IF(Analysis!$B$60="Fruit",C104,IF(Analysis!$B$60="Meat",D104,IF(Analysis!$B$60="Fish",E104,IF(Analysis!$B$60="Sweet",F104,"")))))</f>
        <v>7</v>
      </c>
      <c r="J104" s="10">
        <v>37155</v>
      </c>
      <c r="K104" s="10" t="str">
        <f>IF(MasterData5[[#This Row],[Income ]]&gt;$AB$12, "Above", "Below")</f>
        <v>Below</v>
      </c>
      <c r="L104" s="10">
        <f>SUM(MasterData5[[#This Row],[MntWines]:[MntSweetProducts]])</f>
        <v>71</v>
      </c>
      <c r="M104" s="53" t="str">
        <f>IF(MasterData5[[#This Row],[Total Purchase]]&gt;=500, "Over $500", "")</f>
        <v/>
      </c>
      <c r="N104" s="10"/>
      <c r="O104" s="14" t="str">
        <f>IF(AND(MasterData5[[#This Row],[MntWines]]&gt;=AB$4, MasterData5[[#This Row],[Income ]]&lt;=$AB$12), "Yes", "")</f>
        <v/>
      </c>
      <c r="P104" s="14" t="str">
        <f>IF(AND(MasterData5[[#This Row],[MntFruits]]&gt;=AC$4, MasterData5[[#This Row],[Income ]]&lt;=$AB$12), "Yes", "")</f>
        <v/>
      </c>
      <c r="Q104" s="14" t="str">
        <f>IF(AND(MasterData5[[#This Row],[MntMeatProducts]]&gt;=AD$4, MasterData5[[#This Row],[Income ]]&lt;=$AB$12), "Yes", "")</f>
        <v/>
      </c>
      <c r="R104" s="14" t="str">
        <f>IF(AND(MasterData5[[#This Row],[MntFishProducts]]&gt;=AE$4, MasterData5[[#This Row],[Income ]]&lt;=$AB$12), "Yes", "")</f>
        <v/>
      </c>
      <c r="S104" s="14" t="str">
        <f>IF(AND(MasterData5[[#This Row],[MntSweetProducts]]&gt;=AF$4, MasterData5[[#This Row],[Income ]]&lt;=$AB$12), "Yes", "")</f>
        <v/>
      </c>
      <c r="U104" s="14" t="str">
        <f>IF(MasterData5[[#This Row],[MntWines]]&gt;=AB$4, "Yes", "")</f>
        <v/>
      </c>
      <c r="V104" s="14" t="str">
        <f>IF(MasterData5[[#This Row],[MntFruits]]&gt;=AC$4, "Yes", "")</f>
        <v/>
      </c>
      <c r="W104" s="14" t="str">
        <f>IF(MasterData5[[#This Row],[MntMeatProducts]]&gt;=AD$4, "Yes", "")</f>
        <v/>
      </c>
      <c r="X104" s="14" t="str">
        <f>IF(MasterData5[[#This Row],[MntFishProducts]]&gt;=AE$4, "Yes", "")</f>
        <v/>
      </c>
      <c r="Y104" s="14" t="str">
        <f>IF(MasterData5[[#This Row],[MntSweetProducts]]&gt;=AF$4, "Yes", "")</f>
        <v/>
      </c>
    </row>
    <row r="105" spans="1:25" x14ac:dyDescent="0.3">
      <c r="A105">
        <v>524</v>
      </c>
      <c r="B105" s="10">
        <v>2</v>
      </c>
      <c r="C105" s="10">
        <v>23</v>
      </c>
      <c r="D105" s="10">
        <v>11</v>
      </c>
      <c r="E105" s="10">
        <v>8</v>
      </c>
      <c r="F105" s="10">
        <v>6</v>
      </c>
      <c r="G105" s="10">
        <v>46</v>
      </c>
      <c r="H105" s="24">
        <f>2021-'Customer Profile'!B104</f>
        <v>55</v>
      </c>
      <c r="I105" s="10">
        <f>IF(Analysis!$B$60="Wine",B105,IF(Analysis!$B$60="Fruit",C105,IF(Analysis!$B$60="Meat",D105,IF(Analysis!$B$60="Fish",E105,IF(Analysis!$B$60="Sweet",F105,"")))))</f>
        <v>8</v>
      </c>
      <c r="J105" s="10">
        <v>22634</v>
      </c>
      <c r="K105" s="10" t="str">
        <f>IF(MasterData5[[#This Row],[Income ]]&gt;$AB$12, "Above", "Below")</f>
        <v>Below</v>
      </c>
      <c r="L105" s="10">
        <f>SUM(MasterData5[[#This Row],[MntWines]:[MntSweetProducts]])</f>
        <v>50</v>
      </c>
      <c r="M105" s="53" t="str">
        <f>IF(MasterData5[[#This Row],[Total Purchase]]&gt;=500, "Over $500", "")</f>
        <v/>
      </c>
      <c r="N105" s="10"/>
      <c r="O105" s="14" t="str">
        <f>IF(AND(MasterData5[[#This Row],[MntWines]]&gt;=AB$4, MasterData5[[#This Row],[Income ]]&lt;=$AB$12), "Yes", "")</f>
        <v/>
      </c>
      <c r="P105" s="14" t="str">
        <f>IF(AND(MasterData5[[#This Row],[MntFruits]]&gt;=AC$4, MasterData5[[#This Row],[Income ]]&lt;=$AB$12), "Yes", "")</f>
        <v/>
      </c>
      <c r="Q105" s="14" t="str">
        <f>IF(AND(MasterData5[[#This Row],[MntMeatProducts]]&gt;=AD$4, MasterData5[[#This Row],[Income ]]&lt;=$AB$12), "Yes", "")</f>
        <v/>
      </c>
      <c r="R105" s="14" t="str">
        <f>IF(AND(MasterData5[[#This Row],[MntFishProducts]]&gt;=AE$4, MasterData5[[#This Row],[Income ]]&lt;=$AB$12), "Yes", "")</f>
        <v/>
      </c>
      <c r="S105" s="14" t="str">
        <f>IF(AND(MasterData5[[#This Row],[MntSweetProducts]]&gt;=AF$4, MasterData5[[#This Row],[Income ]]&lt;=$AB$12), "Yes", "")</f>
        <v/>
      </c>
      <c r="U105" s="14" t="str">
        <f>IF(MasterData5[[#This Row],[MntWines]]&gt;=AB$4, "Yes", "")</f>
        <v/>
      </c>
      <c r="V105" s="14" t="str">
        <f>IF(MasterData5[[#This Row],[MntFruits]]&gt;=AC$4, "Yes", "")</f>
        <v/>
      </c>
      <c r="W105" s="14" t="str">
        <f>IF(MasterData5[[#This Row],[MntMeatProducts]]&gt;=AD$4, "Yes", "")</f>
        <v/>
      </c>
      <c r="X105" s="14" t="str">
        <f>IF(MasterData5[[#This Row],[MntFishProducts]]&gt;=AE$4, "Yes", "")</f>
        <v/>
      </c>
      <c r="Y105" s="14" t="str">
        <f>IF(MasterData5[[#This Row],[MntSweetProducts]]&gt;=AF$4, "Yes", "")</f>
        <v/>
      </c>
    </row>
    <row r="106" spans="1:25" x14ac:dyDescent="0.3">
      <c r="A106">
        <v>528</v>
      </c>
      <c r="B106" s="10">
        <v>267</v>
      </c>
      <c r="C106" s="10">
        <v>38</v>
      </c>
      <c r="D106" s="10">
        <v>701</v>
      </c>
      <c r="E106" s="10">
        <v>149</v>
      </c>
      <c r="F106" s="10">
        <v>165</v>
      </c>
      <c r="G106" s="10">
        <v>63</v>
      </c>
      <c r="H106" s="24">
        <f>2021-'Customer Profile'!B105</f>
        <v>43</v>
      </c>
      <c r="I106" s="10">
        <f>IF(Analysis!$B$60="Wine",B106,IF(Analysis!$B$60="Fruit",C106,IF(Analysis!$B$60="Meat",D106,IF(Analysis!$B$60="Fish",E106,IF(Analysis!$B$60="Sweet",F106,"")))))</f>
        <v>149</v>
      </c>
      <c r="J106" s="10">
        <v>65819</v>
      </c>
      <c r="K106" s="10" t="str">
        <f>IF(MasterData5[[#This Row],[Income ]]&gt;$AB$12, "Above", "Below")</f>
        <v>Above</v>
      </c>
      <c r="L106" s="10">
        <f>SUM(MasterData5[[#This Row],[MntWines]:[MntSweetProducts]])</f>
        <v>1320</v>
      </c>
      <c r="M106" s="53" t="str">
        <f>IF(MasterData5[[#This Row],[Total Purchase]]&gt;=500, "Over $500", "")</f>
        <v>Over $500</v>
      </c>
      <c r="N106" s="10"/>
      <c r="O106" s="14" t="str">
        <f>IF(AND(MasterData5[[#This Row],[MntWines]]&gt;=AB$4, MasterData5[[#This Row],[Income ]]&lt;=$AB$12), "Yes", "")</f>
        <v/>
      </c>
      <c r="P106" s="14" t="str">
        <f>IF(AND(MasterData5[[#This Row],[MntFruits]]&gt;=AC$4, MasterData5[[#This Row],[Income ]]&lt;=$AB$12), "Yes", "")</f>
        <v/>
      </c>
      <c r="Q106" s="14" t="str">
        <f>IF(AND(MasterData5[[#This Row],[MntMeatProducts]]&gt;=AD$4, MasterData5[[#This Row],[Income ]]&lt;=$AB$12), "Yes", "")</f>
        <v/>
      </c>
      <c r="R106" s="14" t="str">
        <f>IF(AND(MasterData5[[#This Row],[MntFishProducts]]&gt;=AE$4, MasterData5[[#This Row],[Income ]]&lt;=$AB$12), "Yes", "")</f>
        <v/>
      </c>
      <c r="S106" s="14" t="str">
        <f>IF(AND(MasterData5[[#This Row],[MntSweetProducts]]&gt;=AF$4, MasterData5[[#This Row],[Income ]]&lt;=$AB$12), "Yes", "")</f>
        <v/>
      </c>
      <c r="U106" s="14" t="str">
        <f>IF(MasterData5[[#This Row],[MntWines]]&gt;=AB$4, "Yes", "")</f>
        <v/>
      </c>
      <c r="V106" s="14" t="str">
        <f>IF(MasterData5[[#This Row],[MntFruits]]&gt;=AC$4, "Yes", "")</f>
        <v>Yes</v>
      </c>
      <c r="W106" s="14" t="str">
        <f>IF(MasterData5[[#This Row],[MntMeatProducts]]&gt;=AD$4, "Yes", "")</f>
        <v>Yes</v>
      </c>
      <c r="X106" s="14" t="str">
        <f>IF(MasterData5[[#This Row],[MntFishProducts]]&gt;=AE$4, "Yes", "")</f>
        <v>Yes</v>
      </c>
      <c r="Y106" s="14" t="str">
        <f>IF(MasterData5[[#This Row],[MntSweetProducts]]&gt;=AF$4, "Yes", "")</f>
        <v>Yes</v>
      </c>
    </row>
    <row r="107" spans="1:25" x14ac:dyDescent="0.3">
      <c r="A107">
        <v>531</v>
      </c>
      <c r="B107" s="10">
        <v>941</v>
      </c>
      <c r="C107" s="10">
        <v>14</v>
      </c>
      <c r="D107" s="10">
        <v>397</v>
      </c>
      <c r="E107" s="10">
        <v>76</v>
      </c>
      <c r="F107" s="10">
        <v>58</v>
      </c>
      <c r="G107" s="10">
        <v>176</v>
      </c>
      <c r="H107" s="24">
        <f>2021-'Customer Profile'!B106</f>
        <v>67</v>
      </c>
      <c r="I107" s="10">
        <f>IF(Analysis!$B$60="Wine",B107,IF(Analysis!$B$60="Fruit",C107,IF(Analysis!$B$60="Meat",D107,IF(Analysis!$B$60="Fish",E107,IF(Analysis!$B$60="Sweet",F107,"")))))</f>
        <v>76</v>
      </c>
      <c r="J107" s="10">
        <v>57333</v>
      </c>
      <c r="K107" s="10" t="str">
        <f>IF(MasterData5[[#This Row],[Income ]]&gt;$AB$12, "Above", "Below")</f>
        <v>Above</v>
      </c>
      <c r="L107" s="10">
        <f>SUM(MasterData5[[#This Row],[MntWines]:[MntSweetProducts]])</f>
        <v>1486</v>
      </c>
      <c r="M107" s="53" t="str">
        <f>IF(MasterData5[[#This Row],[Total Purchase]]&gt;=500, "Over $500", "")</f>
        <v>Over $500</v>
      </c>
      <c r="N107" s="10"/>
      <c r="O107" s="14" t="str">
        <f>IF(AND(MasterData5[[#This Row],[MntWines]]&gt;=AB$4, MasterData5[[#This Row],[Income ]]&lt;=$AB$12), "Yes", "")</f>
        <v/>
      </c>
      <c r="P107" s="14" t="str">
        <f>IF(AND(MasterData5[[#This Row],[MntFruits]]&gt;=AC$4, MasterData5[[#This Row],[Income ]]&lt;=$AB$12), "Yes", "")</f>
        <v/>
      </c>
      <c r="Q107" s="14" t="str">
        <f>IF(AND(MasterData5[[#This Row],[MntMeatProducts]]&gt;=AD$4, MasterData5[[#This Row],[Income ]]&lt;=$AB$12), "Yes", "")</f>
        <v/>
      </c>
      <c r="R107" s="14" t="str">
        <f>IF(AND(MasterData5[[#This Row],[MntFishProducts]]&gt;=AE$4, MasterData5[[#This Row],[Income ]]&lt;=$AB$12), "Yes", "")</f>
        <v/>
      </c>
      <c r="S107" s="14" t="str">
        <f>IF(AND(MasterData5[[#This Row],[MntSweetProducts]]&gt;=AF$4, MasterData5[[#This Row],[Income ]]&lt;=$AB$12), "Yes", "")</f>
        <v/>
      </c>
      <c r="U107" s="14" t="str">
        <f>IF(MasterData5[[#This Row],[MntWines]]&gt;=AB$4, "Yes", "")</f>
        <v>Yes</v>
      </c>
      <c r="V107" s="14" t="str">
        <f>IF(MasterData5[[#This Row],[MntFruits]]&gt;=AC$4, "Yes", "")</f>
        <v/>
      </c>
      <c r="W107" s="14" t="str">
        <f>IF(MasterData5[[#This Row],[MntMeatProducts]]&gt;=AD$4, "Yes", "")</f>
        <v>Yes</v>
      </c>
      <c r="X107" s="14" t="str">
        <f>IF(MasterData5[[#This Row],[MntFishProducts]]&gt;=AE$4, "Yes", "")</f>
        <v>Yes</v>
      </c>
      <c r="Y107" s="14" t="str">
        <f>IF(MasterData5[[#This Row],[MntSweetProducts]]&gt;=AF$4, "Yes", "")</f>
        <v>Yes</v>
      </c>
    </row>
    <row r="108" spans="1:25" x14ac:dyDescent="0.3">
      <c r="A108">
        <v>535</v>
      </c>
      <c r="B108" s="10">
        <v>163</v>
      </c>
      <c r="C108" s="10">
        <v>23</v>
      </c>
      <c r="D108" s="10">
        <v>424</v>
      </c>
      <c r="E108" s="10">
        <v>27</v>
      </c>
      <c r="F108" s="10">
        <v>65</v>
      </c>
      <c r="G108" s="10">
        <v>76</v>
      </c>
      <c r="H108" s="24">
        <f>2021-'Customer Profile'!B107</f>
        <v>34</v>
      </c>
      <c r="I108" s="10">
        <f>IF(Analysis!$B$60="Wine",B108,IF(Analysis!$B$60="Fruit",C108,IF(Analysis!$B$60="Meat",D108,IF(Analysis!$B$60="Fish",E108,IF(Analysis!$B$60="Sweet",F108,"")))))</f>
        <v>27</v>
      </c>
      <c r="J108" s="10">
        <v>81361</v>
      </c>
      <c r="K108" s="10" t="str">
        <f>IF(MasterData5[[#This Row],[Income ]]&gt;$AB$12, "Above", "Below")</f>
        <v>Above</v>
      </c>
      <c r="L108" s="10">
        <f>SUM(MasterData5[[#This Row],[MntWines]:[MntSweetProducts]])</f>
        <v>702</v>
      </c>
      <c r="M108" s="53" t="str">
        <f>IF(MasterData5[[#This Row],[Total Purchase]]&gt;=500, "Over $500", "")</f>
        <v>Over $500</v>
      </c>
      <c r="N108" s="10"/>
      <c r="O108" s="14" t="str">
        <f>IF(AND(MasterData5[[#This Row],[MntWines]]&gt;=AB$4, MasterData5[[#This Row],[Income ]]&lt;=$AB$12), "Yes", "")</f>
        <v/>
      </c>
      <c r="P108" s="14" t="str">
        <f>IF(AND(MasterData5[[#This Row],[MntFruits]]&gt;=AC$4, MasterData5[[#This Row],[Income ]]&lt;=$AB$12), "Yes", "")</f>
        <v/>
      </c>
      <c r="Q108" s="14" t="str">
        <f>IF(AND(MasterData5[[#This Row],[MntMeatProducts]]&gt;=AD$4, MasterData5[[#This Row],[Income ]]&lt;=$AB$12), "Yes", "")</f>
        <v/>
      </c>
      <c r="R108" s="14" t="str">
        <f>IF(AND(MasterData5[[#This Row],[MntFishProducts]]&gt;=AE$4, MasterData5[[#This Row],[Income ]]&lt;=$AB$12), "Yes", "")</f>
        <v/>
      </c>
      <c r="S108" s="14" t="str">
        <f>IF(AND(MasterData5[[#This Row],[MntSweetProducts]]&gt;=AF$4, MasterData5[[#This Row],[Income ]]&lt;=$AB$12), "Yes", "")</f>
        <v/>
      </c>
      <c r="U108" s="14" t="str">
        <f>IF(MasterData5[[#This Row],[MntWines]]&gt;=AB$4, "Yes", "")</f>
        <v/>
      </c>
      <c r="V108" s="14" t="str">
        <f>IF(MasterData5[[#This Row],[MntFruits]]&gt;=AC$4, "Yes", "")</f>
        <v/>
      </c>
      <c r="W108" s="14" t="str">
        <f>IF(MasterData5[[#This Row],[MntMeatProducts]]&gt;=AD$4, "Yes", "")</f>
        <v>Yes</v>
      </c>
      <c r="X108" s="14" t="str">
        <f>IF(MasterData5[[#This Row],[MntFishProducts]]&gt;=AE$4, "Yes", "")</f>
        <v/>
      </c>
      <c r="Y108" s="14" t="str">
        <f>IF(MasterData5[[#This Row],[MntSweetProducts]]&gt;=AF$4, "Yes", "")</f>
        <v>Yes</v>
      </c>
    </row>
    <row r="109" spans="1:25" x14ac:dyDescent="0.3">
      <c r="A109">
        <v>538</v>
      </c>
      <c r="B109" s="10">
        <v>31</v>
      </c>
      <c r="C109" s="10">
        <v>9</v>
      </c>
      <c r="D109" s="10">
        <v>27</v>
      </c>
      <c r="E109" s="10">
        <v>16</v>
      </c>
      <c r="F109" s="10">
        <v>9</v>
      </c>
      <c r="G109" s="10">
        <v>33</v>
      </c>
      <c r="H109" s="24">
        <f>2021-'Customer Profile'!B108</f>
        <v>32</v>
      </c>
      <c r="I109" s="10">
        <f>IF(Analysis!$B$60="Wine",B109,IF(Analysis!$B$60="Fruit",C109,IF(Analysis!$B$60="Meat",D109,IF(Analysis!$B$60="Fish",E109,IF(Analysis!$B$60="Sweet",F109,"")))))</f>
        <v>16</v>
      </c>
      <c r="J109" s="10">
        <v>46107</v>
      </c>
      <c r="K109" s="10" t="str">
        <f>IF(MasterData5[[#This Row],[Income ]]&gt;$AB$12, "Above", "Below")</f>
        <v>Below</v>
      </c>
      <c r="L109" s="10">
        <f>SUM(MasterData5[[#This Row],[MntWines]:[MntSweetProducts]])</f>
        <v>92</v>
      </c>
      <c r="M109" s="53" t="str">
        <f>IF(MasterData5[[#This Row],[Total Purchase]]&gt;=500, "Over $500", "")</f>
        <v/>
      </c>
      <c r="N109" s="10"/>
      <c r="O109" s="14" t="str">
        <f>IF(AND(MasterData5[[#This Row],[MntWines]]&gt;=AB$4, MasterData5[[#This Row],[Income ]]&lt;=$AB$12), "Yes", "")</f>
        <v/>
      </c>
      <c r="P109" s="14" t="str">
        <f>IF(AND(MasterData5[[#This Row],[MntFruits]]&gt;=AC$4, MasterData5[[#This Row],[Income ]]&lt;=$AB$12), "Yes", "")</f>
        <v/>
      </c>
      <c r="Q109" s="14" t="str">
        <f>IF(AND(MasterData5[[#This Row],[MntMeatProducts]]&gt;=AD$4, MasterData5[[#This Row],[Income ]]&lt;=$AB$12), "Yes", "")</f>
        <v/>
      </c>
      <c r="R109" s="14" t="str">
        <f>IF(AND(MasterData5[[#This Row],[MntFishProducts]]&gt;=AE$4, MasterData5[[#This Row],[Income ]]&lt;=$AB$12), "Yes", "")</f>
        <v/>
      </c>
      <c r="S109" s="14" t="str">
        <f>IF(AND(MasterData5[[#This Row],[MntSweetProducts]]&gt;=AF$4, MasterData5[[#This Row],[Income ]]&lt;=$AB$12), "Yes", "")</f>
        <v/>
      </c>
      <c r="U109" s="14" t="str">
        <f>IF(MasterData5[[#This Row],[MntWines]]&gt;=AB$4, "Yes", "")</f>
        <v/>
      </c>
      <c r="V109" s="14" t="str">
        <f>IF(MasterData5[[#This Row],[MntFruits]]&gt;=AC$4, "Yes", "")</f>
        <v/>
      </c>
      <c r="W109" s="14" t="str">
        <f>IF(MasterData5[[#This Row],[MntMeatProducts]]&gt;=AD$4, "Yes", "")</f>
        <v/>
      </c>
      <c r="X109" s="14" t="str">
        <f>IF(MasterData5[[#This Row],[MntFishProducts]]&gt;=AE$4, "Yes", "")</f>
        <v/>
      </c>
      <c r="Y109" s="14" t="str">
        <f>IF(MasterData5[[#This Row],[MntSweetProducts]]&gt;=AF$4, "Yes", "")</f>
        <v/>
      </c>
    </row>
    <row r="110" spans="1:25" x14ac:dyDescent="0.3">
      <c r="A110">
        <v>544</v>
      </c>
      <c r="B110" s="10">
        <v>398</v>
      </c>
      <c r="C110" s="10">
        <v>61</v>
      </c>
      <c r="D110" s="10">
        <v>265</v>
      </c>
      <c r="E110" s="10">
        <v>138</v>
      </c>
      <c r="F110" s="10">
        <v>61</v>
      </c>
      <c r="G110" s="10">
        <v>53</v>
      </c>
      <c r="H110" s="24">
        <f>2021-'Customer Profile'!B109</f>
        <v>67</v>
      </c>
      <c r="I110" s="10">
        <f>IF(Analysis!$B$60="Wine",B110,IF(Analysis!$B$60="Fruit",C110,IF(Analysis!$B$60="Meat",D110,IF(Analysis!$B$60="Fish",E110,IF(Analysis!$B$60="Sweet",F110,"")))))</f>
        <v>138</v>
      </c>
      <c r="J110" s="10">
        <v>62820</v>
      </c>
      <c r="K110" s="10" t="str">
        <f>IF(MasterData5[[#This Row],[Income ]]&gt;$AB$12, "Above", "Below")</f>
        <v>Above</v>
      </c>
      <c r="L110" s="10">
        <f>SUM(MasterData5[[#This Row],[MntWines]:[MntSweetProducts]])</f>
        <v>923</v>
      </c>
      <c r="M110" s="53" t="str">
        <f>IF(MasterData5[[#This Row],[Total Purchase]]&gt;=500, "Over $500", "")</f>
        <v>Over $500</v>
      </c>
      <c r="N110" s="10"/>
      <c r="O110" s="14" t="str">
        <f>IF(AND(MasterData5[[#This Row],[MntWines]]&gt;=AB$4, MasterData5[[#This Row],[Income ]]&lt;=$AB$12), "Yes", "")</f>
        <v/>
      </c>
      <c r="P110" s="14" t="str">
        <f>IF(AND(MasterData5[[#This Row],[MntFruits]]&gt;=AC$4, MasterData5[[#This Row],[Income ]]&lt;=$AB$12), "Yes", "")</f>
        <v/>
      </c>
      <c r="Q110" s="14" t="str">
        <f>IF(AND(MasterData5[[#This Row],[MntMeatProducts]]&gt;=AD$4, MasterData5[[#This Row],[Income ]]&lt;=$AB$12), "Yes", "")</f>
        <v/>
      </c>
      <c r="R110" s="14" t="str">
        <f>IF(AND(MasterData5[[#This Row],[MntFishProducts]]&gt;=AE$4, MasterData5[[#This Row],[Income ]]&lt;=$AB$12), "Yes", "")</f>
        <v/>
      </c>
      <c r="S110" s="14" t="str">
        <f>IF(AND(MasterData5[[#This Row],[MntSweetProducts]]&gt;=AF$4, MasterData5[[#This Row],[Income ]]&lt;=$AB$12), "Yes", "")</f>
        <v/>
      </c>
      <c r="U110" s="14" t="str">
        <f>IF(MasterData5[[#This Row],[MntWines]]&gt;=AB$4, "Yes", "")</f>
        <v>Yes</v>
      </c>
      <c r="V110" s="14" t="str">
        <f>IF(MasterData5[[#This Row],[MntFruits]]&gt;=AC$4, "Yes", "")</f>
        <v>Yes</v>
      </c>
      <c r="W110" s="14" t="str">
        <f>IF(MasterData5[[#This Row],[MntMeatProducts]]&gt;=AD$4, "Yes", "")</f>
        <v>Yes</v>
      </c>
      <c r="X110" s="14" t="str">
        <f>IF(MasterData5[[#This Row],[MntFishProducts]]&gt;=AE$4, "Yes", "")</f>
        <v>Yes</v>
      </c>
      <c r="Y110" s="14" t="str">
        <f>IF(MasterData5[[#This Row],[MntSweetProducts]]&gt;=AF$4, "Yes", "")</f>
        <v>Yes</v>
      </c>
    </row>
    <row r="111" spans="1:25" x14ac:dyDescent="0.3">
      <c r="A111">
        <v>550</v>
      </c>
      <c r="B111" s="10">
        <v>243</v>
      </c>
      <c r="C111" s="10">
        <v>131</v>
      </c>
      <c r="D111" s="10">
        <v>217</v>
      </c>
      <c r="E111" s="10">
        <v>85</v>
      </c>
      <c r="F111" s="10">
        <v>6</v>
      </c>
      <c r="G111" s="10">
        <v>26</v>
      </c>
      <c r="H111" s="24">
        <f>2021-'Customer Profile'!B110</f>
        <v>69</v>
      </c>
      <c r="I111" s="10">
        <f>IF(Analysis!$B$60="Wine",B111,IF(Analysis!$B$60="Fruit",C111,IF(Analysis!$B$60="Meat",D111,IF(Analysis!$B$60="Fish",E111,IF(Analysis!$B$60="Sweet",F111,"")))))</f>
        <v>85</v>
      </c>
      <c r="J111" s="10">
        <v>62335</v>
      </c>
      <c r="K111" s="10" t="str">
        <f>IF(MasterData5[[#This Row],[Income ]]&gt;$AB$12, "Above", "Below")</f>
        <v>Above</v>
      </c>
      <c r="L111" s="10">
        <f>SUM(MasterData5[[#This Row],[MntWines]:[MntSweetProducts]])</f>
        <v>682</v>
      </c>
      <c r="M111" s="53" t="str">
        <f>IF(MasterData5[[#This Row],[Total Purchase]]&gt;=500, "Over $500", "")</f>
        <v>Over $500</v>
      </c>
      <c r="N111" s="10"/>
      <c r="O111" s="14" t="str">
        <f>IF(AND(MasterData5[[#This Row],[MntWines]]&gt;=AB$4, MasterData5[[#This Row],[Income ]]&lt;=$AB$12), "Yes", "")</f>
        <v/>
      </c>
      <c r="P111" s="14" t="str">
        <f>IF(AND(MasterData5[[#This Row],[MntFruits]]&gt;=AC$4, MasterData5[[#This Row],[Income ]]&lt;=$AB$12), "Yes", "")</f>
        <v/>
      </c>
      <c r="Q111" s="14" t="str">
        <f>IF(AND(MasterData5[[#This Row],[MntMeatProducts]]&gt;=AD$4, MasterData5[[#This Row],[Income ]]&lt;=$AB$12), "Yes", "")</f>
        <v/>
      </c>
      <c r="R111" s="14" t="str">
        <f>IF(AND(MasterData5[[#This Row],[MntFishProducts]]&gt;=AE$4, MasterData5[[#This Row],[Income ]]&lt;=$AB$12), "Yes", "")</f>
        <v/>
      </c>
      <c r="S111" s="14" t="str">
        <f>IF(AND(MasterData5[[#This Row],[MntSweetProducts]]&gt;=AF$4, MasterData5[[#This Row],[Income ]]&lt;=$AB$12), "Yes", "")</f>
        <v/>
      </c>
      <c r="U111" s="14" t="str">
        <f>IF(MasterData5[[#This Row],[MntWines]]&gt;=AB$4, "Yes", "")</f>
        <v/>
      </c>
      <c r="V111" s="14" t="str">
        <f>IF(MasterData5[[#This Row],[MntFruits]]&gt;=AC$4, "Yes", "")</f>
        <v>Yes</v>
      </c>
      <c r="W111" s="14" t="str">
        <f>IF(MasterData5[[#This Row],[MntMeatProducts]]&gt;=AD$4, "Yes", "")</f>
        <v>Yes</v>
      </c>
      <c r="X111" s="14" t="str">
        <f>IF(MasterData5[[#This Row],[MntFishProducts]]&gt;=AE$4, "Yes", "")</f>
        <v>Yes</v>
      </c>
      <c r="Y111" s="14" t="str">
        <f>IF(MasterData5[[#This Row],[MntSweetProducts]]&gt;=AF$4, "Yes", "")</f>
        <v/>
      </c>
    </row>
    <row r="112" spans="1:25" x14ac:dyDescent="0.3">
      <c r="A112">
        <v>564</v>
      </c>
      <c r="B112" s="10">
        <v>746</v>
      </c>
      <c r="C112" s="10">
        <v>8</v>
      </c>
      <c r="D112" s="10">
        <v>125</v>
      </c>
      <c r="E112" s="10">
        <v>11</v>
      </c>
      <c r="F112" s="10">
        <v>8</v>
      </c>
      <c r="G112" s="10">
        <v>8</v>
      </c>
      <c r="H112" s="24">
        <f>2021-'Customer Profile'!B111</f>
        <v>40</v>
      </c>
      <c r="I112" s="10">
        <f>IF(Analysis!$B$60="Wine",B112,IF(Analysis!$B$60="Fruit",C112,IF(Analysis!$B$60="Meat",D112,IF(Analysis!$B$60="Fish",E112,IF(Analysis!$B$60="Sweet",F112,"")))))</f>
        <v>11</v>
      </c>
      <c r="J112" s="10">
        <v>56937</v>
      </c>
      <c r="K112" s="10" t="str">
        <f>IF(MasterData5[[#This Row],[Income ]]&gt;$AB$12, "Above", "Below")</f>
        <v>Above</v>
      </c>
      <c r="L112" s="10">
        <f>SUM(MasterData5[[#This Row],[MntWines]:[MntSweetProducts]])</f>
        <v>898</v>
      </c>
      <c r="M112" s="53" t="str">
        <f>IF(MasterData5[[#This Row],[Total Purchase]]&gt;=500, "Over $500", "")</f>
        <v>Over $500</v>
      </c>
      <c r="N112" s="10"/>
      <c r="O112" s="14" t="str">
        <f>IF(AND(MasterData5[[#This Row],[MntWines]]&gt;=AB$4, MasterData5[[#This Row],[Income ]]&lt;=$AB$12), "Yes", "")</f>
        <v/>
      </c>
      <c r="P112" s="14" t="str">
        <f>IF(AND(MasterData5[[#This Row],[MntFruits]]&gt;=AC$4, MasterData5[[#This Row],[Income ]]&lt;=$AB$12), "Yes", "")</f>
        <v/>
      </c>
      <c r="Q112" s="14" t="str">
        <f>IF(AND(MasterData5[[#This Row],[MntMeatProducts]]&gt;=AD$4, MasterData5[[#This Row],[Income ]]&lt;=$AB$12), "Yes", "")</f>
        <v/>
      </c>
      <c r="R112" s="14" t="str">
        <f>IF(AND(MasterData5[[#This Row],[MntFishProducts]]&gt;=AE$4, MasterData5[[#This Row],[Income ]]&lt;=$AB$12), "Yes", "")</f>
        <v/>
      </c>
      <c r="S112" s="14" t="str">
        <f>IF(AND(MasterData5[[#This Row],[MntSweetProducts]]&gt;=AF$4, MasterData5[[#This Row],[Income ]]&lt;=$AB$12), "Yes", "")</f>
        <v/>
      </c>
      <c r="U112" s="14" t="str">
        <f>IF(MasterData5[[#This Row],[MntWines]]&gt;=AB$4, "Yes", "")</f>
        <v>Yes</v>
      </c>
      <c r="V112" s="14" t="str">
        <f>IF(MasterData5[[#This Row],[MntFruits]]&gt;=AC$4, "Yes", "")</f>
        <v/>
      </c>
      <c r="W112" s="14" t="str">
        <f>IF(MasterData5[[#This Row],[MntMeatProducts]]&gt;=AD$4, "Yes", "")</f>
        <v/>
      </c>
      <c r="X112" s="14" t="str">
        <f>IF(MasterData5[[#This Row],[MntFishProducts]]&gt;=AE$4, "Yes", "")</f>
        <v/>
      </c>
      <c r="Y112" s="14" t="str">
        <f>IF(MasterData5[[#This Row],[MntSweetProducts]]&gt;=AF$4, "Yes", "")</f>
        <v/>
      </c>
    </row>
    <row r="113" spans="1:25" x14ac:dyDescent="0.3">
      <c r="A113">
        <v>569</v>
      </c>
      <c r="B113" s="10">
        <v>704</v>
      </c>
      <c r="C113" s="10">
        <v>129</v>
      </c>
      <c r="D113" s="10">
        <v>853</v>
      </c>
      <c r="E113" s="10">
        <v>120</v>
      </c>
      <c r="F113" s="10">
        <v>74</v>
      </c>
      <c r="G113" s="10">
        <v>111</v>
      </c>
      <c r="H113" s="24">
        <f>2021-'Customer Profile'!B112</f>
        <v>30</v>
      </c>
      <c r="I113" s="10">
        <f>IF(Analysis!$B$60="Wine",B113,IF(Analysis!$B$60="Fruit",C113,IF(Analysis!$B$60="Meat",D113,IF(Analysis!$B$60="Fish",E113,IF(Analysis!$B$60="Sweet",F113,"")))))</f>
        <v>120</v>
      </c>
      <c r="J113" s="10">
        <v>90273</v>
      </c>
      <c r="K113" s="10" t="str">
        <f>IF(MasterData5[[#This Row],[Income ]]&gt;$AB$12, "Above", "Below")</f>
        <v>Above</v>
      </c>
      <c r="L113" s="10">
        <f>SUM(MasterData5[[#This Row],[MntWines]:[MntSweetProducts]])</f>
        <v>1880</v>
      </c>
      <c r="M113" s="53" t="str">
        <f>IF(MasterData5[[#This Row],[Total Purchase]]&gt;=500, "Over $500", "")</f>
        <v>Over $500</v>
      </c>
      <c r="N113" s="10"/>
      <c r="O113" s="14" t="str">
        <f>IF(AND(MasterData5[[#This Row],[MntWines]]&gt;=AB$4, MasterData5[[#This Row],[Income ]]&lt;=$AB$12), "Yes", "")</f>
        <v/>
      </c>
      <c r="P113" s="14" t="str">
        <f>IF(AND(MasterData5[[#This Row],[MntFruits]]&gt;=AC$4, MasterData5[[#This Row],[Income ]]&lt;=$AB$12), "Yes", "")</f>
        <v/>
      </c>
      <c r="Q113" s="14" t="str">
        <f>IF(AND(MasterData5[[#This Row],[MntMeatProducts]]&gt;=AD$4, MasterData5[[#This Row],[Income ]]&lt;=$AB$12), "Yes", "")</f>
        <v/>
      </c>
      <c r="R113" s="14" t="str">
        <f>IF(AND(MasterData5[[#This Row],[MntFishProducts]]&gt;=AE$4, MasterData5[[#This Row],[Income ]]&lt;=$AB$12), "Yes", "")</f>
        <v/>
      </c>
      <c r="S113" s="14" t="str">
        <f>IF(AND(MasterData5[[#This Row],[MntSweetProducts]]&gt;=AF$4, MasterData5[[#This Row],[Income ]]&lt;=$AB$12), "Yes", "")</f>
        <v/>
      </c>
      <c r="U113" s="14" t="str">
        <f>IF(MasterData5[[#This Row],[MntWines]]&gt;=AB$4, "Yes", "")</f>
        <v>Yes</v>
      </c>
      <c r="V113" s="14" t="str">
        <f>IF(MasterData5[[#This Row],[MntFruits]]&gt;=AC$4, "Yes", "")</f>
        <v>Yes</v>
      </c>
      <c r="W113" s="14" t="str">
        <f>IF(MasterData5[[#This Row],[MntMeatProducts]]&gt;=AD$4, "Yes", "")</f>
        <v>Yes</v>
      </c>
      <c r="X113" s="14" t="str">
        <f>IF(MasterData5[[#This Row],[MntFishProducts]]&gt;=AE$4, "Yes", "")</f>
        <v>Yes</v>
      </c>
      <c r="Y113" s="14" t="str">
        <f>IF(MasterData5[[#This Row],[MntSweetProducts]]&gt;=AF$4, "Yes", "")</f>
        <v>Yes</v>
      </c>
    </row>
    <row r="114" spans="1:25" x14ac:dyDescent="0.3">
      <c r="A114">
        <v>574</v>
      </c>
      <c r="B114" s="10">
        <v>14</v>
      </c>
      <c r="C114" s="10">
        <v>36</v>
      </c>
      <c r="D114" s="10">
        <v>11</v>
      </c>
      <c r="E114" s="10">
        <v>3</v>
      </c>
      <c r="F114" s="10">
        <v>26</v>
      </c>
      <c r="G114" s="10">
        <v>35</v>
      </c>
      <c r="H114" s="24">
        <f>2021-'Customer Profile'!B113</f>
        <v>57</v>
      </c>
      <c r="I114" s="10">
        <f>IF(Analysis!$B$60="Wine",B114,IF(Analysis!$B$60="Fruit",C114,IF(Analysis!$B$60="Meat",D114,IF(Analysis!$B$60="Fish",E114,IF(Analysis!$B$60="Sweet",F114,"")))))</f>
        <v>3</v>
      </c>
      <c r="J114" s="10">
        <v>42523</v>
      </c>
      <c r="K114" s="10" t="str">
        <f>IF(MasterData5[[#This Row],[Income ]]&gt;$AB$12, "Above", "Below")</f>
        <v>Below</v>
      </c>
      <c r="L114" s="10">
        <f>SUM(MasterData5[[#This Row],[MntWines]:[MntSweetProducts]])</f>
        <v>90</v>
      </c>
      <c r="M114" s="53" t="str">
        <f>IF(MasterData5[[#This Row],[Total Purchase]]&gt;=500, "Over $500", "")</f>
        <v/>
      </c>
      <c r="N114" s="10"/>
      <c r="O114" s="14" t="str">
        <f>IF(AND(MasterData5[[#This Row],[MntWines]]&gt;=AB$4, MasterData5[[#This Row],[Income ]]&lt;=$AB$12), "Yes", "")</f>
        <v/>
      </c>
      <c r="P114" s="14" t="str">
        <f>IF(AND(MasterData5[[#This Row],[MntFruits]]&gt;=AC$4, MasterData5[[#This Row],[Income ]]&lt;=$AB$12), "Yes", "")</f>
        <v>Yes</v>
      </c>
      <c r="Q114" s="14" t="str">
        <f>IF(AND(MasterData5[[#This Row],[MntMeatProducts]]&gt;=AD$4, MasterData5[[#This Row],[Income ]]&lt;=$AB$12), "Yes", "")</f>
        <v/>
      </c>
      <c r="R114" s="14" t="str">
        <f>IF(AND(MasterData5[[#This Row],[MntFishProducts]]&gt;=AE$4, MasterData5[[#This Row],[Income ]]&lt;=$AB$12), "Yes", "")</f>
        <v/>
      </c>
      <c r="S114" s="14" t="str">
        <f>IF(AND(MasterData5[[#This Row],[MntSweetProducts]]&gt;=AF$4, MasterData5[[#This Row],[Income ]]&lt;=$AB$12), "Yes", "")</f>
        <v/>
      </c>
      <c r="U114" s="14" t="str">
        <f>IF(MasterData5[[#This Row],[MntWines]]&gt;=AB$4, "Yes", "")</f>
        <v/>
      </c>
      <c r="V114" s="14" t="str">
        <f>IF(MasterData5[[#This Row],[MntFruits]]&gt;=AC$4, "Yes", "")</f>
        <v>Yes</v>
      </c>
      <c r="W114" s="14" t="str">
        <f>IF(MasterData5[[#This Row],[MntMeatProducts]]&gt;=AD$4, "Yes", "")</f>
        <v/>
      </c>
      <c r="X114" s="14" t="str">
        <f>IF(MasterData5[[#This Row],[MntFishProducts]]&gt;=AE$4, "Yes", "")</f>
        <v/>
      </c>
      <c r="Y114" s="14" t="str">
        <f>IF(MasterData5[[#This Row],[MntSweetProducts]]&gt;=AF$4, "Yes", "")</f>
        <v/>
      </c>
    </row>
    <row r="115" spans="1:25" x14ac:dyDescent="0.3">
      <c r="A115">
        <v>577</v>
      </c>
      <c r="B115" s="10">
        <v>9</v>
      </c>
      <c r="C115" s="10">
        <v>1</v>
      </c>
      <c r="D115" s="10">
        <v>7</v>
      </c>
      <c r="E115" s="10">
        <v>0</v>
      </c>
      <c r="F115" s="10">
        <v>3</v>
      </c>
      <c r="G115" s="10">
        <v>2</v>
      </c>
      <c r="H115" s="24">
        <f>2021-'Customer Profile'!B114</f>
        <v>45</v>
      </c>
      <c r="I115" s="10">
        <f>IF(Analysis!$B$60="Wine",B115,IF(Analysis!$B$60="Fruit",C115,IF(Analysis!$B$60="Meat",D115,IF(Analysis!$B$60="Fish",E115,IF(Analysis!$B$60="Sweet",F115,"")))))</f>
        <v>0</v>
      </c>
      <c r="J115" s="10">
        <v>26907</v>
      </c>
      <c r="K115" s="10" t="str">
        <f>IF(MasterData5[[#This Row],[Income ]]&gt;$AB$12, "Above", "Below")</f>
        <v>Below</v>
      </c>
      <c r="L115" s="10">
        <f>SUM(MasterData5[[#This Row],[MntWines]:[MntSweetProducts]])</f>
        <v>20</v>
      </c>
      <c r="M115" s="53" t="str">
        <f>IF(MasterData5[[#This Row],[Total Purchase]]&gt;=500, "Over $500", "")</f>
        <v/>
      </c>
      <c r="N115" s="10"/>
      <c r="O115" s="14" t="str">
        <f>IF(AND(MasterData5[[#This Row],[MntWines]]&gt;=AB$4, MasterData5[[#This Row],[Income ]]&lt;=$AB$12), "Yes", "")</f>
        <v/>
      </c>
      <c r="P115" s="14" t="str">
        <f>IF(AND(MasterData5[[#This Row],[MntFruits]]&gt;=AC$4, MasterData5[[#This Row],[Income ]]&lt;=$AB$12), "Yes", "")</f>
        <v/>
      </c>
      <c r="Q115" s="14" t="str">
        <f>IF(AND(MasterData5[[#This Row],[MntMeatProducts]]&gt;=AD$4, MasterData5[[#This Row],[Income ]]&lt;=$AB$12), "Yes", "")</f>
        <v/>
      </c>
      <c r="R115" s="14" t="str">
        <f>IF(AND(MasterData5[[#This Row],[MntFishProducts]]&gt;=AE$4, MasterData5[[#This Row],[Income ]]&lt;=$AB$12), "Yes", "")</f>
        <v/>
      </c>
      <c r="S115" s="14" t="str">
        <f>IF(AND(MasterData5[[#This Row],[MntSweetProducts]]&gt;=AF$4, MasterData5[[#This Row],[Income ]]&lt;=$AB$12), "Yes", "")</f>
        <v/>
      </c>
      <c r="U115" s="14" t="str">
        <f>IF(MasterData5[[#This Row],[MntWines]]&gt;=AB$4, "Yes", "")</f>
        <v/>
      </c>
      <c r="V115" s="14" t="str">
        <f>IF(MasterData5[[#This Row],[MntFruits]]&gt;=AC$4, "Yes", "")</f>
        <v/>
      </c>
      <c r="W115" s="14" t="str">
        <f>IF(MasterData5[[#This Row],[MntMeatProducts]]&gt;=AD$4, "Yes", "")</f>
        <v/>
      </c>
      <c r="X115" s="14" t="str">
        <f>IF(MasterData5[[#This Row],[MntFishProducts]]&gt;=AE$4, "Yes", "")</f>
        <v/>
      </c>
      <c r="Y115" s="14" t="str">
        <f>IF(MasterData5[[#This Row],[MntSweetProducts]]&gt;=AF$4, "Yes", "")</f>
        <v/>
      </c>
    </row>
    <row r="116" spans="1:25" x14ac:dyDescent="0.3">
      <c r="A116">
        <v>590</v>
      </c>
      <c r="B116" s="10">
        <v>816</v>
      </c>
      <c r="C116" s="10">
        <v>66</v>
      </c>
      <c r="D116" s="10">
        <v>549</v>
      </c>
      <c r="E116" s="10">
        <v>216</v>
      </c>
      <c r="F116" s="10">
        <v>66</v>
      </c>
      <c r="G116" s="10">
        <v>99</v>
      </c>
      <c r="H116" s="24">
        <f>2021-'Customer Profile'!B115</f>
        <v>51</v>
      </c>
      <c r="I116" s="10">
        <f>IF(Analysis!$B$60="Wine",B116,IF(Analysis!$B$60="Fruit",C116,IF(Analysis!$B$60="Meat",D116,IF(Analysis!$B$60="Fish",E116,IF(Analysis!$B$60="Sweet",F116,"")))))</f>
        <v>216</v>
      </c>
      <c r="J116" s="10">
        <v>78579</v>
      </c>
      <c r="K116" s="10" t="str">
        <f>IF(MasterData5[[#This Row],[Income ]]&gt;$AB$12, "Above", "Below")</f>
        <v>Above</v>
      </c>
      <c r="L116" s="10">
        <f>SUM(MasterData5[[#This Row],[MntWines]:[MntSweetProducts]])</f>
        <v>1713</v>
      </c>
      <c r="M116" s="53" t="str">
        <f>IF(MasterData5[[#This Row],[Total Purchase]]&gt;=500, "Over $500", "")</f>
        <v>Over $500</v>
      </c>
      <c r="N116" s="10"/>
      <c r="O116" s="14" t="str">
        <f>IF(AND(MasterData5[[#This Row],[MntWines]]&gt;=AB$4, MasterData5[[#This Row],[Income ]]&lt;=$AB$12), "Yes", "")</f>
        <v/>
      </c>
      <c r="P116" s="14" t="str">
        <f>IF(AND(MasterData5[[#This Row],[MntFruits]]&gt;=AC$4, MasterData5[[#This Row],[Income ]]&lt;=$AB$12), "Yes", "")</f>
        <v/>
      </c>
      <c r="Q116" s="14" t="str">
        <f>IF(AND(MasterData5[[#This Row],[MntMeatProducts]]&gt;=AD$4, MasterData5[[#This Row],[Income ]]&lt;=$AB$12), "Yes", "")</f>
        <v/>
      </c>
      <c r="R116" s="14" t="str">
        <f>IF(AND(MasterData5[[#This Row],[MntFishProducts]]&gt;=AE$4, MasterData5[[#This Row],[Income ]]&lt;=$AB$12), "Yes", "")</f>
        <v/>
      </c>
      <c r="S116" s="14" t="str">
        <f>IF(AND(MasterData5[[#This Row],[MntSweetProducts]]&gt;=AF$4, MasterData5[[#This Row],[Income ]]&lt;=$AB$12), "Yes", "")</f>
        <v/>
      </c>
      <c r="U116" s="14" t="str">
        <f>IF(MasterData5[[#This Row],[MntWines]]&gt;=AB$4, "Yes", "")</f>
        <v>Yes</v>
      </c>
      <c r="V116" s="14" t="str">
        <f>IF(MasterData5[[#This Row],[MntFruits]]&gt;=AC$4, "Yes", "")</f>
        <v>Yes</v>
      </c>
      <c r="W116" s="14" t="str">
        <f>IF(MasterData5[[#This Row],[MntMeatProducts]]&gt;=AD$4, "Yes", "")</f>
        <v>Yes</v>
      </c>
      <c r="X116" s="14" t="str">
        <f>IF(MasterData5[[#This Row],[MntFishProducts]]&gt;=AE$4, "Yes", "")</f>
        <v>Yes</v>
      </c>
      <c r="Y116" s="14" t="str">
        <f>IF(MasterData5[[#This Row],[MntSweetProducts]]&gt;=AF$4, "Yes", "")</f>
        <v>Yes</v>
      </c>
    </row>
    <row r="117" spans="1:25" x14ac:dyDescent="0.3">
      <c r="A117">
        <v>591</v>
      </c>
      <c r="B117" s="10">
        <v>293</v>
      </c>
      <c r="C117" s="10">
        <v>35</v>
      </c>
      <c r="D117" s="10">
        <v>179</v>
      </c>
      <c r="E117" s="10">
        <v>46</v>
      </c>
      <c r="F117" s="10">
        <v>59</v>
      </c>
      <c r="G117" s="10">
        <v>65</v>
      </c>
      <c r="H117" s="24">
        <f>2021-'Customer Profile'!B116</f>
        <v>64</v>
      </c>
      <c r="I117" s="10">
        <f>IF(Analysis!$B$60="Wine",B117,IF(Analysis!$B$60="Fruit",C117,IF(Analysis!$B$60="Meat",D117,IF(Analysis!$B$60="Fish",E117,IF(Analysis!$B$60="Sweet",F117,"")))))</f>
        <v>46</v>
      </c>
      <c r="J117" s="10">
        <v>66033</v>
      </c>
      <c r="K117" s="10" t="str">
        <f>IF(MasterData5[[#This Row],[Income ]]&gt;$AB$12, "Above", "Below")</f>
        <v>Above</v>
      </c>
      <c r="L117" s="10">
        <f>SUM(MasterData5[[#This Row],[MntWines]:[MntSweetProducts]])</f>
        <v>612</v>
      </c>
      <c r="M117" s="53" t="str">
        <f>IF(MasterData5[[#This Row],[Total Purchase]]&gt;=500, "Over $500", "")</f>
        <v>Over $500</v>
      </c>
      <c r="N117" s="10"/>
      <c r="O117" s="14" t="str">
        <f>IF(AND(MasterData5[[#This Row],[MntWines]]&gt;=AB$4, MasterData5[[#This Row],[Income ]]&lt;=$AB$12), "Yes", "")</f>
        <v/>
      </c>
      <c r="P117" s="14" t="str">
        <f>IF(AND(MasterData5[[#This Row],[MntFruits]]&gt;=AC$4, MasterData5[[#This Row],[Income ]]&lt;=$AB$12), "Yes", "")</f>
        <v/>
      </c>
      <c r="Q117" s="14" t="str">
        <f>IF(AND(MasterData5[[#This Row],[MntMeatProducts]]&gt;=AD$4, MasterData5[[#This Row],[Income ]]&lt;=$AB$12), "Yes", "")</f>
        <v/>
      </c>
      <c r="R117" s="14" t="str">
        <f>IF(AND(MasterData5[[#This Row],[MntFishProducts]]&gt;=AE$4, MasterData5[[#This Row],[Income ]]&lt;=$AB$12), "Yes", "")</f>
        <v/>
      </c>
      <c r="S117" s="14" t="str">
        <f>IF(AND(MasterData5[[#This Row],[MntSweetProducts]]&gt;=AF$4, MasterData5[[#This Row],[Income ]]&lt;=$AB$12), "Yes", "")</f>
        <v/>
      </c>
      <c r="U117" s="14" t="str">
        <f>IF(MasterData5[[#This Row],[MntWines]]&gt;=AB$4, "Yes", "")</f>
        <v/>
      </c>
      <c r="V117" s="14" t="str">
        <f>IF(MasterData5[[#This Row],[MntFruits]]&gt;=AC$4, "Yes", "")</f>
        <v>Yes</v>
      </c>
      <c r="W117" s="14" t="str">
        <f>IF(MasterData5[[#This Row],[MntMeatProducts]]&gt;=AD$4, "Yes", "")</f>
        <v>Yes</v>
      </c>
      <c r="X117" s="14" t="str">
        <f>IF(MasterData5[[#This Row],[MntFishProducts]]&gt;=AE$4, "Yes", "")</f>
        <v>Yes</v>
      </c>
      <c r="Y117" s="14" t="str">
        <f>IF(MasterData5[[#This Row],[MntSweetProducts]]&gt;=AF$4, "Yes", "")</f>
        <v>Yes</v>
      </c>
    </row>
    <row r="118" spans="1:25" x14ac:dyDescent="0.3">
      <c r="A118">
        <v>606</v>
      </c>
      <c r="B118" s="10">
        <v>6</v>
      </c>
      <c r="C118" s="10">
        <v>1</v>
      </c>
      <c r="D118" s="10">
        <v>2</v>
      </c>
      <c r="E118" s="10">
        <v>2</v>
      </c>
      <c r="F118" s="10">
        <v>0</v>
      </c>
      <c r="G118" s="10">
        <v>4</v>
      </c>
      <c r="H118" s="24">
        <f>2021-'Customer Profile'!B117</f>
        <v>54</v>
      </c>
      <c r="I118" s="10">
        <f>IF(Analysis!$B$60="Wine",B118,IF(Analysis!$B$60="Fruit",C118,IF(Analysis!$B$60="Meat",D118,IF(Analysis!$B$60="Fish",E118,IF(Analysis!$B$60="Sweet",F118,"")))))</f>
        <v>2</v>
      </c>
      <c r="J118" s="10">
        <v>25930</v>
      </c>
      <c r="K118" s="10" t="str">
        <f>IF(MasterData5[[#This Row],[Income ]]&gt;$AB$12, "Above", "Below")</f>
        <v>Below</v>
      </c>
      <c r="L118" s="10">
        <f>SUM(MasterData5[[#This Row],[MntWines]:[MntSweetProducts]])</f>
        <v>11</v>
      </c>
      <c r="M118" s="53" t="str">
        <f>IF(MasterData5[[#This Row],[Total Purchase]]&gt;=500, "Over $500", "")</f>
        <v/>
      </c>
      <c r="N118" s="10"/>
      <c r="O118" s="14" t="str">
        <f>IF(AND(MasterData5[[#This Row],[MntWines]]&gt;=AB$4, MasterData5[[#This Row],[Income ]]&lt;=$AB$12), "Yes", "")</f>
        <v/>
      </c>
      <c r="P118" s="14" t="str">
        <f>IF(AND(MasterData5[[#This Row],[MntFruits]]&gt;=AC$4, MasterData5[[#This Row],[Income ]]&lt;=$AB$12), "Yes", "")</f>
        <v/>
      </c>
      <c r="Q118" s="14" t="str">
        <f>IF(AND(MasterData5[[#This Row],[MntMeatProducts]]&gt;=AD$4, MasterData5[[#This Row],[Income ]]&lt;=$AB$12), "Yes", "")</f>
        <v/>
      </c>
      <c r="R118" s="14" t="str">
        <f>IF(AND(MasterData5[[#This Row],[MntFishProducts]]&gt;=AE$4, MasterData5[[#This Row],[Income ]]&lt;=$AB$12), "Yes", "")</f>
        <v/>
      </c>
      <c r="S118" s="14" t="str">
        <f>IF(AND(MasterData5[[#This Row],[MntSweetProducts]]&gt;=AF$4, MasterData5[[#This Row],[Income ]]&lt;=$AB$12), "Yes", "")</f>
        <v/>
      </c>
      <c r="U118" s="14" t="str">
        <f>IF(MasterData5[[#This Row],[MntWines]]&gt;=AB$4, "Yes", "")</f>
        <v/>
      </c>
      <c r="V118" s="14" t="str">
        <f>IF(MasterData5[[#This Row],[MntFruits]]&gt;=AC$4, "Yes", "")</f>
        <v/>
      </c>
      <c r="W118" s="14" t="str">
        <f>IF(MasterData5[[#This Row],[MntMeatProducts]]&gt;=AD$4, "Yes", "")</f>
        <v/>
      </c>
      <c r="X118" s="14" t="str">
        <f>IF(MasterData5[[#This Row],[MntFishProducts]]&gt;=AE$4, "Yes", "")</f>
        <v/>
      </c>
      <c r="Y118" s="14" t="str">
        <f>IF(MasterData5[[#This Row],[MntSweetProducts]]&gt;=AF$4, "Yes", "")</f>
        <v/>
      </c>
    </row>
    <row r="119" spans="1:25" x14ac:dyDescent="0.3">
      <c r="A119">
        <v>607</v>
      </c>
      <c r="B119" s="10">
        <v>302</v>
      </c>
      <c r="C119" s="10">
        <v>29</v>
      </c>
      <c r="D119" s="10">
        <v>131</v>
      </c>
      <c r="E119" s="10">
        <v>32</v>
      </c>
      <c r="F119" s="10">
        <v>0</v>
      </c>
      <c r="G119" s="10">
        <v>27</v>
      </c>
      <c r="H119" s="24">
        <f>2021-'Customer Profile'!B118</f>
        <v>66</v>
      </c>
      <c r="I119" s="10">
        <f>IF(Analysis!$B$60="Wine",B119,IF(Analysis!$B$60="Fruit",C119,IF(Analysis!$B$60="Meat",D119,IF(Analysis!$B$60="Fish",E119,IF(Analysis!$B$60="Sweet",F119,"")))))</f>
        <v>32</v>
      </c>
      <c r="J119" s="10">
        <v>41769</v>
      </c>
      <c r="K119" s="10" t="str">
        <f>IF(MasterData5[[#This Row],[Income ]]&gt;$AB$12, "Above", "Below")</f>
        <v>Below</v>
      </c>
      <c r="L119" s="10">
        <f>SUM(MasterData5[[#This Row],[MntWines]:[MntSweetProducts]])</f>
        <v>494</v>
      </c>
      <c r="M119" s="53" t="str">
        <f>IF(MasterData5[[#This Row],[Total Purchase]]&gt;=500, "Over $500", "")</f>
        <v/>
      </c>
      <c r="N119" s="10"/>
      <c r="O119" s="14" t="str">
        <f>IF(AND(MasterData5[[#This Row],[MntWines]]&gt;=AB$4, MasterData5[[#This Row],[Income ]]&lt;=$AB$12), "Yes", "")</f>
        <v/>
      </c>
      <c r="P119" s="14" t="str">
        <f>IF(AND(MasterData5[[#This Row],[MntFruits]]&gt;=AC$4, MasterData5[[#This Row],[Income ]]&lt;=$AB$12), "Yes", "")</f>
        <v>Yes</v>
      </c>
      <c r="Q119" s="14" t="str">
        <f>IF(AND(MasterData5[[#This Row],[MntMeatProducts]]&gt;=AD$4, MasterData5[[#This Row],[Income ]]&lt;=$AB$12), "Yes", "")</f>
        <v/>
      </c>
      <c r="R119" s="14" t="str">
        <f>IF(AND(MasterData5[[#This Row],[MntFishProducts]]&gt;=AE$4, MasterData5[[#This Row],[Income ]]&lt;=$AB$12), "Yes", "")</f>
        <v/>
      </c>
      <c r="S119" s="14" t="str">
        <f>IF(AND(MasterData5[[#This Row],[MntSweetProducts]]&gt;=AF$4, MasterData5[[#This Row],[Income ]]&lt;=$AB$12), "Yes", "")</f>
        <v/>
      </c>
      <c r="U119" s="14" t="str">
        <f>IF(MasterData5[[#This Row],[MntWines]]&gt;=AB$4, "Yes", "")</f>
        <v/>
      </c>
      <c r="V119" s="14" t="str">
        <f>IF(MasterData5[[#This Row],[MntFruits]]&gt;=AC$4, "Yes", "")</f>
        <v>Yes</v>
      </c>
      <c r="W119" s="14" t="str">
        <f>IF(MasterData5[[#This Row],[MntMeatProducts]]&gt;=AD$4, "Yes", "")</f>
        <v/>
      </c>
      <c r="X119" s="14" t="str">
        <f>IF(MasterData5[[#This Row],[MntFishProducts]]&gt;=AE$4, "Yes", "")</f>
        <v/>
      </c>
      <c r="Y119" s="14" t="str">
        <f>IF(MasterData5[[#This Row],[MntSweetProducts]]&gt;=AF$4, "Yes", "")</f>
        <v/>
      </c>
    </row>
    <row r="120" spans="1:25" x14ac:dyDescent="0.3">
      <c r="A120">
        <v>610</v>
      </c>
      <c r="B120" s="10">
        <v>349</v>
      </c>
      <c r="C120" s="10">
        <v>4</v>
      </c>
      <c r="D120" s="10">
        <v>78</v>
      </c>
      <c r="E120" s="10">
        <v>6</v>
      </c>
      <c r="F120" s="10">
        <v>0</v>
      </c>
      <c r="G120" s="10">
        <v>43</v>
      </c>
      <c r="H120" s="24">
        <f>2021-'Customer Profile'!B119</f>
        <v>68</v>
      </c>
      <c r="I120" s="10">
        <f>IF(Analysis!$B$60="Wine",B120,IF(Analysis!$B$60="Fruit",C120,IF(Analysis!$B$60="Meat",D120,IF(Analysis!$B$60="Fish",E120,IF(Analysis!$B$60="Sweet",F120,"")))))</f>
        <v>6</v>
      </c>
      <c r="J120" s="10">
        <v>53593</v>
      </c>
      <c r="K120" s="10" t="str">
        <f>IF(MasterData5[[#This Row],[Income ]]&gt;$AB$12, "Above", "Below")</f>
        <v>Above</v>
      </c>
      <c r="L120" s="10">
        <f>SUM(MasterData5[[#This Row],[MntWines]:[MntSweetProducts]])</f>
        <v>437</v>
      </c>
      <c r="M120" s="53" t="str">
        <f>IF(MasterData5[[#This Row],[Total Purchase]]&gt;=500, "Over $500", "")</f>
        <v/>
      </c>
      <c r="N120" s="10"/>
      <c r="O120" s="14" t="str">
        <f>IF(AND(MasterData5[[#This Row],[MntWines]]&gt;=AB$4, MasterData5[[#This Row],[Income ]]&lt;=$AB$12), "Yes", "")</f>
        <v/>
      </c>
      <c r="P120" s="14" t="str">
        <f>IF(AND(MasterData5[[#This Row],[MntFruits]]&gt;=AC$4, MasterData5[[#This Row],[Income ]]&lt;=$AB$12), "Yes", "")</f>
        <v/>
      </c>
      <c r="Q120" s="14" t="str">
        <f>IF(AND(MasterData5[[#This Row],[MntMeatProducts]]&gt;=AD$4, MasterData5[[#This Row],[Income ]]&lt;=$AB$12), "Yes", "")</f>
        <v/>
      </c>
      <c r="R120" s="14" t="str">
        <f>IF(AND(MasterData5[[#This Row],[MntFishProducts]]&gt;=AE$4, MasterData5[[#This Row],[Income ]]&lt;=$AB$12), "Yes", "")</f>
        <v/>
      </c>
      <c r="S120" s="14" t="str">
        <f>IF(AND(MasterData5[[#This Row],[MntSweetProducts]]&gt;=AF$4, MasterData5[[#This Row],[Income ]]&lt;=$AB$12), "Yes", "")</f>
        <v/>
      </c>
      <c r="U120" s="14" t="str">
        <f>IF(MasterData5[[#This Row],[MntWines]]&gt;=AB$4, "Yes", "")</f>
        <v>Yes</v>
      </c>
      <c r="V120" s="14" t="str">
        <f>IF(MasterData5[[#This Row],[MntFruits]]&gt;=AC$4, "Yes", "")</f>
        <v/>
      </c>
      <c r="W120" s="14" t="str">
        <f>IF(MasterData5[[#This Row],[MntMeatProducts]]&gt;=AD$4, "Yes", "")</f>
        <v/>
      </c>
      <c r="X120" s="14" t="str">
        <f>IF(MasterData5[[#This Row],[MntFishProducts]]&gt;=AE$4, "Yes", "")</f>
        <v/>
      </c>
      <c r="Y120" s="14" t="str">
        <f>IF(MasterData5[[#This Row],[MntSweetProducts]]&gt;=AF$4, "Yes", "")</f>
        <v/>
      </c>
    </row>
    <row r="121" spans="1:25" x14ac:dyDescent="0.3">
      <c r="A121">
        <v>615</v>
      </c>
      <c r="B121" s="10">
        <v>65</v>
      </c>
      <c r="C121" s="10">
        <v>36</v>
      </c>
      <c r="D121" s="10">
        <v>74</v>
      </c>
      <c r="E121" s="10">
        <v>38</v>
      </c>
      <c r="F121" s="10">
        <v>20</v>
      </c>
      <c r="G121" s="10">
        <v>110</v>
      </c>
      <c r="H121" s="24">
        <f>2021-'Customer Profile'!B120</f>
        <v>61</v>
      </c>
      <c r="I121" s="10">
        <f>IF(Analysis!$B$60="Wine",B121,IF(Analysis!$B$60="Fruit",C121,IF(Analysis!$B$60="Meat",D121,IF(Analysis!$B$60="Fish",E121,IF(Analysis!$B$60="Sweet",F121,"")))))</f>
        <v>38</v>
      </c>
      <c r="J121" s="10">
        <v>30507</v>
      </c>
      <c r="K121" s="10" t="str">
        <f>IF(MasterData5[[#This Row],[Income ]]&gt;$AB$12, "Above", "Below")</f>
        <v>Below</v>
      </c>
      <c r="L121" s="10">
        <f>SUM(MasterData5[[#This Row],[MntWines]:[MntSweetProducts]])</f>
        <v>233</v>
      </c>
      <c r="M121" s="53" t="str">
        <f>IF(MasterData5[[#This Row],[Total Purchase]]&gt;=500, "Over $500", "")</f>
        <v/>
      </c>
      <c r="N121" s="10"/>
      <c r="O121" s="14" t="str">
        <f>IF(AND(MasterData5[[#This Row],[MntWines]]&gt;=AB$4, MasterData5[[#This Row],[Income ]]&lt;=$AB$12), "Yes", "")</f>
        <v/>
      </c>
      <c r="P121" s="14" t="str">
        <f>IF(AND(MasterData5[[#This Row],[MntFruits]]&gt;=AC$4, MasterData5[[#This Row],[Income ]]&lt;=$AB$12), "Yes", "")</f>
        <v>Yes</v>
      </c>
      <c r="Q121" s="14" t="str">
        <f>IF(AND(MasterData5[[#This Row],[MntMeatProducts]]&gt;=AD$4, MasterData5[[#This Row],[Income ]]&lt;=$AB$12), "Yes", "")</f>
        <v/>
      </c>
      <c r="R121" s="14" t="str">
        <f>IF(AND(MasterData5[[#This Row],[MntFishProducts]]&gt;=AE$4, MasterData5[[#This Row],[Income ]]&lt;=$AB$12), "Yes", "")</f>
        <v>Yes</v>
      </c>
      <c r="S121" s="14" t="str">
        <f>IF(AND(MasterData5[[#This Row],[MntSweetProducts]]&gt;=AF$4, MasterData5[[#This Row],[Income ]]&lt;=$AB$12), "Yes", "")</f>
        <v/>
      </c>
      <c r="U121" s="14" t="str">
        <f>IF(MasterData5[[#This Row],[MntWines]]&gt;=AB$4, "Yes", "")</f>
        <v/>
      </c>
      <c r="V121" s="14" t="str">
        <f>IF(MasterData5[[#This Row],[MntFruits]]&gt;=AC$4, "Yes", "")</f>
        <v>Yes</v>
      </c>
      <c r="W121" s="14" t="str">
        <f>IF(MasterData5[[#This Row],[MntMeatProducts]]&gt;=AD$4, "Yes", "")</f>
        <v/>
      </c>
      <c r="X121" s="14" t="str">
        <f>IF(MasterData5[[#This Row],[MntFishProducts]]&gt;=AE$4, "Yes", "")</f>
        <v>Yes</v>
      </c>
      <c r="Y121" s="14" t="str">
        <f>IF(MasterData5[[#This Row],[MntSweetProducts]]&gt;=AF$4, "Yes", "")</f>
        <v/>
      </c>
    </row>
    <row r="122" spans="1:25" x14ac:dyDescent="0.3">
      <c r="A122">
        <v>618</v>
      </c>
      <c r="B122" s="10">
        <v>422</v>
      </c>
      <c r="C122" s="10">
        <v>7</v>
      </c>
      <c r="D122" s="10">
        <v>238</v>
      </c>
      <c r="E122" s="10">
        <v>69</v>
      </c>
      <c r="F122" s="10">
        <v>46</v>
      </c>
      <c r="G122" s="10">
        <v>15</v>
      </c>
      <c r="H122" s="24">
        <f>2021-'Customer Profile'!B121</f>
        <v>44</v>
      </c>
      <c r="I122" s="10">
        <f>IF(Analysis!$B$60="Wine",B122,IF(Analysis!$B$60="Fruit",C122,IF(Analysis!$B$60="Meat",D122,IF(Analysis!$B$60="Fish",E122,IF(Analysis!$B$60="Sweet",F122,"")))))</f>
        <v>69</v>
      </c>
      <c r="J122" s="10">
        <v>69389</v>
      </c>
      <c r="K122" s="10" t="str">
        <f>IF(MasterData5[[#This Row],[Income ]]&gt;$AB$12, "Above", "Below")</f>
        <v>Above</v>
      </c>
      <c r="L122" s="10">
        <f>SUM(MasterData5[[#This Row],[MntWines]:[MntSweetProducts]])</f>
        <v>782</v>
      </c>
      <c r="M122" s="53" t="str">
        <f>IF(MasterData5[[#This Row],[Total Purchase]]&gt;=500, "Over $500", "")</f>
        <v>Over $500</v>
      </c>
      <c r="N122" s="10"/>
      <c r="O122" s="14" t="str">
        <f>IF(AND(MasterData5[[#This Row],[MntWines]]&gt;=AB$4, MasterData5[[#This Row],[Income ]]&lt;=$AB$12), "Yes", "")</f>
        <v/>
      </c>
      <c r="P122" s="14" t="str">
        <f>IF(AND(MasterData5[[#This Row],[MntFruits]]&gt;=AC$4, MasterData5[[#This Row],[Income ]]&lt;=$AB$12), "Yes", "")</f>
        <v/>
      </c>
      <c r="Q122" s="14" t="str">
        <f>IF(AND(MasterData5[[#This Row],[MntMeatProducts]]&gt;=AD$4, MasterData5[[#This Row],[Income ]]&lt;=$AB$12), "Yes", "")</f>
        <v/>
      </c>
      <c r="R122" s="14" t="str">
        <f>IF(AND(MasterData5[[#This Row],[MntFishProducts]]&gt;=AE$4, MasterData5[[#This Row],[Income ]]&lt;=$AB$12), "Yes", "")</f>
        <v/>
      </c>
      <c r="S122" s="14" t="str">
        <f>IF(AND(MasterData5[[#This Row],[MntSweetProducts]]&gt;=AF$4, MasterData5[[#This Row],[Income ]]&lt;=$AB$12), "Yes", "")</f>
        <v/>
      </c>
      <c r="U122" s="14" t="str">
        <f>IF(MasterData5[[#This Row],[MntWines]]&gt;=AB$4, "Yes", "")</f>
        <v>Yes</v>
      </c>
      <c r="V122" s="14" t="str">
        <f>IF(MasterData5[[#This Row],[MntFruits]]&gt;=AC$4, "Yes", "")</f>
        <v/>
      </c>
      <c r="W122" s="14" t="str">
        <f>IF(MasterData5[[#This Row],[MntMeatProducts]]&gt;=AD$4, "Yes", "")</f>
        <v>Yes</v>
      </c>
      <c r="X122" s="14" t="str">
        <f>IF(MasterData5[[#This Row],[MntFishProducts]]&gt;=AE$4, "Yes", "")</f>
        <v>Yes</v>
      </c>
      <c r="Y122" s="14" t="str">
        <f>IF(MasterData5[[#This Row],[MntSweetProducts]]&gt;=AF$4, "Yes", "")</f>
        <v>Yes</v>
      </c>
    </row>
    <row r="123" spans="1:25" x14ac:dyDescent="0.3">
      <c r="A123">
        <v>624</v>
      </c>
      <c r="B123" s="10">
        <v>6</v>
      </c>
      <c r="C123" s="10">
        <v>4</v>
      </c>
      <c r="D123" s="10">
        <v>1</v>
      </c>
      <c r="E123" s="10">
        <v>7</v>
      </c>
      <c r="F123" s="10">
        <v>2</v>
      </c>
      <c r="G123" s="10">
        <v>15</v>
      </c>
      <c r="H123" s="24">
        <f>2021-'Customer Profile'!B122</f>
        <v>37</v>
      </c>
      <c r="I123" s="10">
        <f>IF(Analysis!$B$60="Wine",B123,IF(Analysis!$B$60="Fruit",C123,IF(Analysis!$B$60="Meat",D123,IF(Analysis!$B$60="Fish",E123,IF(Analysis!$B$60="Sweet",F123,"")))))</f>
        <v>7</v>
      </c>
      <c r="J123" s="10">
        <v>18890</v>
      </c>
      <c r="K123" s="10" t="str">
        <f>IF(MasterData5[[#This Row],[Income ]]&gt;$AB$12, "Above", "Below")</f>
        <v>Below</v>
      </c>
      <c r="L123" s="10">
        <f>SUM(MasterData5[[#This Row],[MntWines]:[MntSweetProducts]])</f>
        <v>20</v>
      </c>
      <c r="M123" s="53" t="str">
        <f>IF(MasterData5[[#This Row],[Total Purchase]]&gt;=500, "Over $500", "")</f>
        <v/>
      </c>
      <c r="N123" s="10"/>
      <c r="O123" s="14" t="str">
        <f>IF(AND(MasterData5[[#This Row],[MntWines]]&gt;=AB$4, MasterData5[[#This Row],[Income ]]&lt;=$AB$12), "Yes", "")</f>
        <v/>
      </c>
      <c r="P123" s="14" t="str">
        <f>IF(AND(MasterData5[[#This Row],[MntFruits]]&gt;=AC$4, MasterData5[[#This Row],[Income ]]&lt;=$AB$12), "Yes", "")</f>
        <v/>
      </c>
      <c r="Q123" s="14" t="str">
        <f>IF(AND(MasterData5[[#This Row],[MntMeatProducts]]&gt;=AD$4, MasterData5[[#This Row],[Income ]]&lt;=$AB$12), "Yes", "")</f>
        <v/>
      </c>
      <c r="R123" s="14" t="str">
        <f>IF(AND(MasterData5[[#This Row],[MntFishProducts]]&gt;=AE$4, MasterData5[[#This Row],[Income ]]&lt;=$AB$12), "Yes", "")</f>
        <v/>
      </c>
      <c r="S123" s="14" t="str">
        <f>IF(AND(MasterData5[[#This Row],[MntSweetProducts]]&gt;=AF$4, MasterData5[[#This Row],[Income ]]&lt;=$AB$12), "Yes", "")</f>
        <v/>
      </c>
      <c r="U123" s="14" t="str">
        <f>IF(MasterData5[[#This Row],[MntWines]]&gt;=AB$4, "Yes", "")</f>
        <v/>
      </c>
      <c r="V123" s="14" t="str">
        <f>IF(MasterData5[[#This Row],[MntFruits]]&gt;=AC$4, "Yes", "")</f>
        <v/>
      </c>
      <c r="W123" s="14" t="str">
        <f>IF(MasterData5[[#This Row],[MntMeatProducts]]&gt;=AD$4, "Yes", "")</f>
        <v/>
      </c>
      <c r="X123" s="14" t="str">
        <f>IF(MasterData5[[#This Row],[MntFishProducts]]&gt;=AE$4, "Yes", "")</f>
        <v/>
      </c>
      <c r="Y123" s="14" t="str">
        <f>IF(MasterData5[[#This Row],[MntSweetProducts]]&gt;=AF$4, "Yes", "")</f>
        <v/>
      </c>
    </row>
    <row r="124" spans="1:25" x14ac:dyDescent="0.3">
      <c r="A124">
        <v>626</v>
      </c>
      <c r="B124" s="10">
        <v>22</v>
      </c>
      <c r="C124" s="10">
        <v>2</v>
      </c>
      <c r="D124" s="10">
        <v>12</v>
      </c>
      <c r="E124" s="10">
        <v>0</v>
      </c>
      <c r="F124" s="10">
        <v>2</v>
      </c>
      <c r="G124" s="10">
        <v>5</v>
      </c>
      <c r="H124" s="24">
        <f>2021-'Customer Profile'!B123</f>
        <v>70</v>
      </c>
      <c r="I124" s="10">
        <f>IF(Analysis!$B$60="Wine",B124,IF(Analysis!$B$60="Fruit",C124,IF(Analysis!$B$60="Meat",D124,IF(Analysis!$B$60="Fish",E124,IF(Analysis!$B$60="Sweet",F124,"")))))</f>
        <v>0</v>
      </c>
      <c r="J124" s="10">
        <v>32871</v>
      </c>
      <c r="K124" s="10" t="str">
        <f>IF(MasterData5[[#This Row],[Income ]]&gt;$AB$12, "Above", "Below")</f>
        <v>Below</v>
      </c>
      <c r="L124" s="10">
        <f>SUM(MasterData5[[#This Row],[MntWines]:[MntSweetProducts]])</f>
        <v>38</v>
      </c>
      <c r="M124" s="53" t="str">
        <f>IF(MasterData5[[#This Row],[Total Purchase]]&gt;=500, "Over $500", "")</f>
        <v/>
      </c>
      <c r="N124" s="10"/>
      <c r="O124" s="14" t="str">
        <f>IF(AND(MasterData5[[#This Row],[MntWines]]&gt;=AB$4, MasterData5[[#This Row],[Income ]]&lt;=$AB$12), "Yes", "")</f>
        <v/>
      </c>
      <c r="P124" s="14" t="str">
        <f>IF(AND(MasterData5[[#This Row],[MntFruits]]&gt;=AC$4, MasterData5[[#This Row],[Income ]]&lt;=$AB$12), "Yes", "")</f>
        <v/>
      </c>
      <c r="Q124" s="14" t="str">
        <f>IF(AND(MasterData5[[#This Row],[MntMeatProducts]]&gt;=AD$4, MasterData5[[#This Row],[Income ]]&lt;=$AB$12), "Yes", "")</f>
        <v/>
      </c>
      <c r="R124" s="14" t="str">
        <f>IF(AND(MasterData5[[#This Row],[MntFishProducts]]&gt;=AE$4, MasterData5[[#This Row],[Income ]]&lt;=$AB$12), "Yes", "")</f>
        <v/>
      </c>
      <c r="S124" s="14" t="str">
        <f>IF(AND(MasterData5[[#This Row],[MntSweetProducts]]&gt;=AF$4, MasterData5[[#This Row],[Income ]]&lt;=$AB$12), "Yes", "")</f>
        <v/>
      </c>
      <c r="U124" s="14" t="str">
        <f>IF(MasterData5[[#This Row],[MntWines]]&gt;=AB$4, "Yes", "")</f>
        <v/>
      </c>
      <c r="V124" s="14" t="str">
        <f>IF(MasterData5[[#This Row],[MntFruits]]&gt;=AC$4, "Yes", "")</f>
        <v/>
      </c>
      <c r="W124" s="14" t="str">
        <f>IF(MasterData5[[#This Row],[MntMeatProducts]]&gt;=AD$4, "Yes", "")</f>
        <v/>
      </c>
      <c r="X124" s="14" t="str">
        <f>IF(MasterData5[[#This Row],[MntFishProducts]]&gt;=AE$4, "Yes", "")</f>
        <v/>
      </c>
      <c r="Y124" s="14" t="str">
        <f>IF(MasterData5[[#This Row],[MntSweetProducts]]&gt;=AF$4, "Yes", "")</f>
        <v/>
      </c>
    </row>
    <row r="125" spans="1:25" x14ac:dyDescent="0.3">
      <c r="A125">
        <v>635</v>
      </c>
      <c r="B125" s="10">
        <v>464</v>
      </c>
      <c r="C125" s="10">
        <v>5</v>
      </c>
      <c r="D125" s="10">
        <v>64</v>
      </c>
      <c r="E125" s="10">
        <v>7</v>
      </c>
      <c r="F125" s="10">
        <v>0</v>
      </c>
      <c r="G125" s="10">
        <v>70</v>
      </c>
      <c r="H125" s="24">
        <f>2021-'Customer Profile'!B124</f>
        <v>55</v>
      </c>
      <c r="I125" s="10">
        <f>IF(Analysis!$B$60="Wine",B125,IF(Analysis!$B$60="Fruit",C125,IF(Analysis!$B$60="Meat",D125,IF(Analysis!$B$60="Fish",E125,IF(Analysis!$B$60="Sweet",F125,"")))))</f>
        <v>7</v>
      </c>
      <c r="J125" s="10">
        <v>57183</v>
      </c>
      <c r="K125" s="10" t="str">
        <f>IF(MasterData5[[#This Row],[Income ]]&gt;$AB$12, "Above", "Below")</f>
        <v>Above</v>
      </c>
      <c r="L125" s="10">
        <f>SUM(MasterData5[[#This Row],[MntWines]:[MntSweetProducts]])</f>
        <v>540</v>
      </c>
      <c r="M125" s="53" t="str">
        <f>IF(MasterData5[[#This Row],[Total Purchase]]&gt;=500, "Over $500", "")</f>
        <v>Over $500</v>
      </c>
      <c r="N125" s="10"/>
      <c r="O125" s="14" t="str">
        <f>IF(AND(MasterData5[[#This Row],[MntWines]]&gt;=AB$4, MasterData5[[#This Row],[Income ]]&lt;=$AB$12), "Yes", "")</f>
        <v/>
      </c>
      <c r="P125" s="14" t="str">
        <f>IF(AND(MasterData5[[#This Row],[MntFruits]]&gt;=AC$4, MasterData5[[#This Row],[Income ]]&lt;=$AB$12), "Yes", "")</f>
        <v/>
      </c>
      <c r="Q125" s="14" t="str">
        <f>IF(AND(MasterData5[[#This Row],[MntMeatProducts]]&gt;=AD$4, MasterData5[[#This Row],[Income ]]&lt;=$AB$12), "Yes", "")</f>
        <v/>
      </c>
      <c r="R125" s="14" t="str">
        <f>IF(AND(MasterData5[[#This Row],[MntFishProducts]]&gt;=AE$4, MasterData5[[#This Row],[Income ]]&lt;=$AB$12), "Yes", "")</f>
        <v/>
      </c>
      <c r="S125" s="14" t="str">
        <f>IF(AND(MasterData5[[#This Row],[MntSweetProducts]]&gt;=AF$4, MasterData5[[#This Row],[Income ]]&lt;=$AB$12), "Yes", "")</f>
        <v/>
      </c>
      <c r="U125" s="14" t="str">
        <f>IF(MasterData5[[#This Row],[MntWines]]&gt;=AB$4, "Yes", "")</f>
        <v>Yes</v>
      </c>
      <c r="V125" s="14" t="str">
        <f>IF(MasterData5[[#This Row],[MntFruits]]&gt;=AC$4, "Yes", "")</f>
        <v/>
      </c>
      <c r="W125" s="14" t="str">
        <f>IF(MasterData5[[#This Row],[MntMeatProducts]]&gt;=AD$4, "Yes", "")</f>
        <v/>
      </c>
      <c r="X125" s="14" t="str">
        <f>IF(MasterData5[[#This Row],[MntFishProducts]]&gt;=AE$4, "Yes", "")</f>
        <v/>
      </c>
      <c r="Y125" s="14" t="str">
        <f>IF(MasterData5[[#This Row],[MntSweetProducts]]&gt;=AF$4, "Yes", "")</f>
        <v/>
      </c>
    </row>
    <row r="126" spans="1:25" x14ac:dyDescent="0.3">
      <c r="A126">
        <v>640</v>
      </c>
      <c r="B126" s="10">
        <v>356</v>
      </c>
      <c r="C126" s="10">
        <v>80</v>
      </c>
      <c r="D126" s="10">
        <v>329</v>
      </c>
      <c r="E126" s="10">
        <v>138</v>
      </c>
      <c r="F126" s="10">
        <v>17</v>
      </c>
      <c r="G126" s="10">
        <v>106</v>
      </c>
      <c r="H126" s="24">
        <f>2021-'Customer Profile'!B125</f>
        <v>70</v>
      </c>
      <c r="I126" s="10">
        <f>IF(Analysis!$B$60="Wine",B126,IF(Analysis!$B$60="Fruit",C126,IF(Analysis!$B$60="Meat",D126,IF(Analysis!$B$60="Fish",E126,IF(Analysis!$B$60="Sweet",F126,"")))))</f>
        <v>138</v>
      </c>
      <c r="J126" s="10">
        <v>57304</v>
      </c>
      <c r="K126" s="10" t="str">
        <f>IF(MasterData5[[#This Row],[Income ]]&gt;$AB$12, "Above", "Below")</f>
        <v>Above</v>
      </c>
      <c r="L126" s="10">
        <f>SUM(MasterData5[[#This Row],[MntWines]:[MntSweetProducts]])</f>
        <v>920</v>
      </c>
      <c r="M126" s="53" t="str">
        <f>IF(MasterData5[[#This Row],[Total Purchase]]&gt;=500, "Over $500", "")</f>
        <v>Over $500</v>
      </c>
      <c r="N126" s="10"/>
      <c r="O126" s="14" t="str">
        <f>IF(AND(MasterData5[[#This Row],[MntWines]]&gt;=AB$4, MasterData5[[#This Row],[Income ]]&lt;=$AB$12), "Yes", "")</f>
        <v/>
      </c>
      <c r="P126" s="14" t="str">
        <f>IF(AND(MasterData5[[#This Row],[MntFruits]]&gt;=AC$4, MasterData5[[#This Row],[Income ]]&lt;=$AB$12), "Yes", "")</f>
        <v/>
      </c>
      <c r="Q126" s="14" t="str">
        <f>IF(AND(MasterData5[[#This Row],[MntMeatProducts]]&gt;=AD$4, MasterData5[[#This Row],[Income ]]&lt;=$AB$12), "Yes", "")</f>
        <v/>
      </c>
      <c r="R126" s="14" t="str">
        <f>IF(AND(MasterData5[[#This Row],[MntFishProducts]]&gt;=AE$4, MasterData5[[#This Row],[Income ]]&lt;=$AB$12), "Yes", "")</f>
        <v/>
      </c>
      <c r="S126" s="14" t="str">
        <f>IF(AND(MasterData5[[#This Row],[MntSweetProducts]]&gt;=AF$4, MasterData5[[#This Row],[Income ]]&lt;=$AB$12), "Yes", "")</f>
        <v/>
      </c>
      <c r="U126" s="14" t="str">
        <f>IF(MasterData5[[#This Row],[MntWines]]&gt;=AB$4, "Yes", "")</f>
        <v>Yes</v>
      </c>
      <c r="V126" s="14" t="str">
        <f>IF(MasterData5[[#This Row],[MntFruits]]&gt;=AC$4, "Yes", "")</f>
        <v>Yes</v>
      </c>
      <c r="W126" s="14" t="str">
        <f>IF(MasterData5[[#This Row],[MntMeatProducts]]&gt;=AD$4, "Yes", "")</f>
        <v>Yes</v>
      </c>
      <c r="X126" s="14" t="str">
        <f>IF(MasterData5[[#This Row],[MntFishProducts]]&gt;=AE$4, "Yes", "")</f>
        <v>Yes</v>
      </c>
      <c r="Y126" s="14" t="str">
        <f>IF(MasterData5[[#This Row],[MntSweetProducts]]&gt;=AF$4, "Yes", "")</f>
        <v/>
      </c>
    </row>
    <row r="127" spans="1:25" x14ac:dyDescent="0.3">
      <c r="A127">
        <v>641</v>
      </c>
      <c r="B127" s="10">
        <v>59</v>
      </c>
      <c r="C127" s="10">
        <v>0</v>
      </c>
      <c r="D127" s="10">
        <v>12</v>
      </c>
      <c r="E127" s="10">
        <v>0</v>
      </c>
      <c r="F127" s="10">
        <v>0</v>
      </c>
      <c r="G127" s="10">
        <v>48</v>
      </c>
      <c r="H127" s="24">
        <f>2021-'Customer Profile'!B126</f>
        <v>54</v>
      </c>
      <c r="I127" s="10">
        <f>IF(Analysis!$B$60="Wine",B127,IF(Analysis!$B$60="Fruit",C127,IF(Analysis!$B$60="Meat",D127,IF(Analysis!$B$60="Fish",E127,IF(Analysis!$B$60="Sweet",F127,"")))))</f>
        <v>0</v>
      </c>
      <c r="J127" s="10">
        <v>52074</v>
      </c>
      <c r="K127" s="10" t="str">
        <f>IF(MasterData5[[#This Row],[Income ]]&gt;$AB$12, "Above", "Below")</f>
        <v>Above</v>
      </c>
      <c r="L127" s="10">
        <f>SUM(MasterData5[[#This Row],[MntWines]:[MntSweetProducts]])</f>
        <v>71</v>
      </c>
      <c r="M127" s="53" t="str">
        <f>IF(MasterData5[[#This Row],[Total Purchase]]&gt;=500, "Over $500", "")</f>
        <v/>
      </c>
      <c r="N127" s="10"/>
      <c r="O127" s="14" t="str">
        <f>IF(AND(MasterData5[[#This Row],[MntWines]]&gt;=AB$4, MasterData5[[#This Row],[Income ]]&lt;=$AB$12), "Yes", "")</f>
        <v/>
      </c>
      <c r="P127" s="14" t="str">
        <f>IF(AND(MasterData5[[#This Row],[MntFruits]]&gt;=AC$4, MasterData5[[#This Row],[Income ]]&lt;=$AB$12), "Yes", "")</f>
        <v/>
      </c>
      <c r="Q127" s="14" t="str">
        <f>IF(AND(MasterData5[[#This Row],[MntMeatProducts]]&gt;=AD$4, MasterData5[[#This Row],[Income ]]&lt;=$AB$12), "Yes", "")</f>
        <v/>
      </c>
      <c r="R127" s="14" t="str">
        <f>IF(AND(MasterData5[[#This Row],[MntFishProducts]]&gt;=AE$4, MasterData5[[#This Row],[Income ]]&lt;=$AB$12), "Yes", "")</f>
        <v/>
      </c>
      <c r="S127" s="14" t="str">
        <f>IF(AND(MasterData5[[#This Row],[MntSweetProducts]]&gt;=AF$4, MasterData5[[#This Row],[Income ]]&lt;=$AB$12), "Yes", "")</f>
        <v/>
      </c>
      <c r="U127" s="14" t="str">
        <f>IF(MasterData5[[#This Row],[MntWines]]&gt;=AB$4, "Yes", "")</f>
        <v/>
      </c>
      <c r="V127" s="14" t="str">
        <f>IF(MasterData5[[#This Row],[MntFruits]]&gt;=AC$4, "Yes", "")</f>
        <v/>
      </c>
      <c r="W127" s="14" t="str">
        <f>IF(MasterData5[[#This Row],[MntMeatProducts]]&gt;=AD$4, "Yes", "")</f>
        <v/>
      </c>
      <c r="X127" s="14" t="str">
        <f>IF(MasterData5[[#This Row],[MntFishProducts]]&gt;=AE$4, "Yes", "")</f>
        <v/>
      </c>
      <c r="Y127" s="14" t="str">
        <f>IF(MasterData5[[#This Row],[MntSweetProducts]]&gt;=AF$4, "Yes", "")</f>
        <v/>
      </c>
    </row>
    <row r="128" spans="1:25" x14ac:dyDescent="0.3">
      <c r="A128">
        <v>642</v>
      </c>
      <c r="B128" s="10">
        <v>1</v>
      </c>
      <c r="C128" s="10">
        <v>3</v>
      </c>
      <c r="D128" s="10">
        <v>2</v>
      </c>
      <c r="E128" s="10">
        <v>20</v>
      </c>
      <c r="F128" s="10">
        <v>30</v>
      </c>
      <c r="G128" s="10">
        <v>47</v>
      </c>
      <c r="H128" s="24">
        <f>2021-'Customer Profile'!B127</f>
        <v>41</v>
      </c>
      <c r="I128" s="10">
        <f>IF(Analysis!$B$60="Wine",B128,IF(Analysis!$B$60="Fruit",C128,IF(Analysis!$B$60="Meat",D128,IF(Analysis!$B$60="Fish",E128,IF(Analysis!$B$60="Sweet",F128,"")))))</f>
        <v>20</v>
      </c>
      <c r="J128" s="10">
        <v>16005</v>
      </c>
      <c r="K128" s="10" t="str">
        <f>IF(MasterData5[[#This Row],[Income ]]&gt;$AB$12, "Above", "Below")</f>
        <v>Below</v>
      </c>
      <c r="L128" s="10">
        <f>SUM(MasterData5[[#This Row],[MntWines]:[MntSweetProducts]])</f>
        <v>56</v>
      </c>
      <c r="M128" s="53" t="str">
        <f>IF(MasterData5[[#This Row],[Total Purchase]]&gt;=500, "Over $500", "")</f>
        <v/>
      </c>
      <c r="N128" s="10"/>
      <c r="O128" s="14" t="str">
        <f>IF(AND(MasterData5[[#This Row],[MntWines]]&gt;=AB$4, MasterData5[[#This Row],[Income ]]&lt;=$AB$12), "Yes", "")</f>
        <v/>
      </c>
      <c r="P128" s="14" t="str">
        <f>IF(AND(MasterData5[[#This Row],[MntFruits]]&gt;=AC$4, MasterData5[[#This Row],[Income ]]&lt;=$AB$12), "Yes", "")</f>
        <v/>
      </c>
      <c r="Q128" s="14" t="str">
        <f>IF(AND(MasterData5[[#This Row],[MntMeatProducts]]&gt;=AD$4, MasterData5[[#This Row],[Income ]]&lt;=$AB$12), "Yes", "")</f>
        <v/>
      </c>
      <c r="R128" s="14" t="str">
        <f>IF(AND(MasterData5[[#This Row],[MntFishProducts]]&gt;=AE$4, MasterData5[[#This Row],[Income ]]&lt;=$AB$12), "Yes", "")</f>
        <v/>
      </c>
      <c r="S128" s="14" t="str">
        <f>IF(AND(MasterData5[[#This Row],[MntSweetProducts]]&gt;=AF$4, MasterData5[[#This Row],[Income ]]&lt;=$AB$12), "Yes", "")</f>
        <v>Yes</v>
      </c>
      <c r="U128" s="14" t="str">
        <f>IF(MasterData5[[#This Row],[MntWines]]&gt;=AB$4, "Yes", "")</f>
        <v/>
      </c>
      <c r="V128" s="14" t="str">
        <f>IF(MasterData5[[#This Row],[MntFruits]]&gt;=AC$4, "Yes", "")</f>
        <v/>
      </c>
      <c r="W128" s="14" t="str">
        <f>IF(MasterData5[[#This Row],[MntMeatProducts]]&gt;=AD$4, "Yes", "")</f>
        <v/>
      </c>
      <c r="X128" s="14" t="str">
        <f>IF(MasterData5[[#This Row],[MntFishProducts]]&gt;=AE$4, "Yes", "")</f>
        <v/>
      </c>
      <c r="Y128" s="14" t="str">
        <f>IF(MasterData5[[#This Row],[MntSweetProducts]]&gt;=AF$4, "Yes", "")</f>
        <v>Yes</v>
      </c>
    </row>
    <row r="129" spans="1:25" x14ac:dyDescent="0.3">
      <c r="A129">
        <v>663</v>
      </c>
      <c r="B129" s="10">
        <v>40</v>
      </c>
      <c r="C129" s="10">
        <v>2</v>
      </c>
      <c r="D129" s="10">
        <v>15</v>
      </c>
      <c r="E129" s="10">
        <v>8</v>
      </c>
      <c r="F129" s="10">
        <v>0</v>
      </c>
      <c r="G129" s="10">
        <v>6</v>
      </c>
      <c r="H129" s="24">
        <f>2021-'Customer Profile'!B128</f>
        <v>32</v>
      </c>
      <c r="I129" s="10">
        <f>IF(Analysis!$B$60="Wine",B129,IF(Analysis!$B$60="Fruit",C129,IF(Analysis!$B$60="Meat",D129,IF(Analysis!$B$60="Fish",E129,IF(Analysis!$B$60="Sweet",F129,"")))))</f>
        <v>8</v>
      </c>
      <c r="J129" s="10">
        <v>33996</v>
      </c>
      <c r="K129" s="10" t="str">
        <f>IF(MasterData5[[#This Row],[Income ]]&gt;$AB$12, "Above", "Below")</f>
        <v>Below</v>
      </c>
      <c r="L129" s="10">
        <f>SUM(MasterData5[[#This Row],[MntWines]:[MntSweetProducts]])</f>
        <v>65</v>
      </c>
      <c r="M129" s="53" t="str">
        <f>IF(MasterData5[[#This Row],[Total Purchase]]&gt;=500, "Over $500", "")</f>
        <v/>
      </c>
      <c r="N129" s="10"/>
      <c r="O129" s="14" t="str">
        <f>IF(AND(MasterData5[[#This Row],[MntWines]]&gt;=AB$4, MasterData5[[#This Row],[Income ]]&lt;=$AB$12), "Yes", "")</f>
        <v/>
      </c>
      <c r="P129" s="14" t="str">
        <f>IF(AND(MasterData5[[#This Row],[MntFruits]]&gt;=AC$4, MasterData5[[#This Row],[Income ]]&lt;=$AB$12), "Yes", "")</f>
        <v/>
      </c>
      <c r="Q129" s="14" t="str">
        <f>IF(AND(MasterData5[[#This Row],[MntMeatProducts]]&gt;=AD$4, MasterData5[[#This Row],[Income ]]&lt;=$AB$12), "Yes", "")</f>
        <v/>
      </c>
      <c r="R129" s="14" t="str">
        <f>IF(AND(MasterData5[[#This Row],[MntFishProducts]]&gt;=AE$4, MasterData5[[#This Row],[Income ]]&lt;=$AB$12), "Yes", "")</f>
        <v/>
      </c>
      <c r="S129" s="14" t="str">
        <f>IF(AND(MasterData5[[#This Row],[MntSweetProducts]]&gt;=AF$4, MasterData5[[#This Row],[Income ]]&lt;=$AB$12), "Yes", "")</f>
        <v/>
      </c>
      <c r="U129" s="14" t="str">
        <f>IF(MasterData5[[#This Row],[MntWines]]&gt;=AB$4, "Yes", "")</f>
        <v/>
      </c>
      <c r="V129" s="14" t="str">
        <f>IF(MasterData5[[#This Row],[MntFruits]]&gt;=AC$4, "Yes", "")</f>
        <v/>
      </c>
      <c r="W129" s="14" t="str">
        <f>IF(MasterData5[[#This Row],[MntMeatProducts]]&gt;=AD$4, "Yes", "")</f>
        <v/>
      </c>
      <c r="X129" s="14" t="str">
        <f>IF(MasterData5[[#This Row],[MntFishProducts]]&gt;=AE$4, "Yes", "")</f>
        <v/>
      </c>
      <c r="Y129" s="14" t="str">
        <f>IF(MasterData5[[#This Row],[MntSweetProducts]]&gt;=AF$4, "Yes", "")</f>
        <v/>
      </c>
    </row>
    <row r="130" spans="1:25" x14ac:dyDescent="0.3">
      <c r="A130">
        <v>675</v>
      </c>
      <c r="B130" s="10">
        <v>146</v>
      </c>
      <c r="C130" s="10">
        <v>0</v>
      </c>
      <c r="D130" s="10">
        <v>93</v>
      </c>
      <c r="E130" s="10">
        <v>7</v>
      </c>
      <c r="F130" s="10">
        <v>13</v>
      </c>
      <c r="G130" s="10">
        <v>73</v>
      </c>
      <c r="H130" s="24">
        <f>2021-'Customer Profile'!B129</f>
        <v>48</v>
      </c>
      <c r="I130" s="10">
        <f>IF(Analysis!$B$60="Wine",B130,IF(Analysis!$B$60="Fruit",C130,IF(Analysis!$B$60="Meat",D130,IF(Analysis!$B$60="Fish",E130,IF(Analysis!$B$60="Sweet",F130,"")))))</f>
        <v>7</v>
      </c>
      <c r="J130" s="10">
        <v>52034</v>
      </c>
      <c r="K130" s="10" t="str">
        <f>IF(MasterData5[[#This Row],[Income ]]&gt;$AB$12, "Above", "Below")</f>
        <v>Above</v>
      </c>
      <c r="L130" s="10">
        <f>SUM(MasterData5[[#This Row],[MntWines]:[MntSweetProducts]])</f>
        <v>259</v>
      </c>
      <c r="M130" s="53" t="str">
        <f>IF(MasterData5[[#This Row],[Total Purchase]]&gt;=500, "Over $500", "")</f>
        <v/>
      </c>
      <c r="N130" s="10"/>
      <c r="O130" s="14" t="str">
        <f>IF(AND(MasterData5[[#This Row],[MntWines]]&gt;=AB$4, MasterData5[[#This Row],[Income ]]&lt;=$AB$12), "Yes", "")</f>
        <v/>
      </c>
      <c r="P130" s="14" t="str">
        <f>IF(AND(MasterData5[[#This Row],[MntFruits]]&gt;=AC$4, MasterData5[[#This Row],[Income ]]&lt;=$AB$12), "Yes", "")</f>
        <v/>
      </c>
      <c r="Q130" s="14" t="str">
        <f>IF(AND(MasterData5[[#This Row],[MntMeatProducts]]&gt;=AD$4, MasterData5[[#This Row],[Income ]]&lt;=$AB$12), "Yes", "")</f>
        <v/>
      </c>
      <c r="R130" s="14" t="str">
        <f>IF(AND(MasterData5[[#This Row],[MntFishProducts]]&gt;=AE$4, MasterData5[[#This Row],[Income ]]&lt;=$AB$12), "Yes", "")</f>
        <v/>
      </c>
      <c r="S130" s="14" t="str">
        <f>IF(AND(MasterData5[[#This Row],[MntSweetProducts]]&gt;=AF$4, MasterData5[[#This Row],[Income ]]&lt;=$AB$12), "Yes", "")</f>
        <v/>
      </c>
      <c r="U130" s="14" t="str">
        <f>IF(MasterData5[[#This Row],[MntWines]]&gt;=AB$4, "Yes", "")</f>
        <v/>
      </c>
      <c r="V130" s="14" t="str">
        <f>IF(MasterData5[[#This Row],[MntFruits]]&gt;=AC$4, "Yes", "")</f>
        <v/>
      </c>
      <c r="W130" s="14" t="str">
        <f>IF(MasterData5[[#This Row],[MntMeatProducts]]&gt;=AD$4, "Yes", "")</f>
        <v/>
      </c>
      <c r="X130" s="14" t="str">
        <f>IF(MasterData5[[#This Row],[MntFishProducts]]&gt;=AE$4, "Yes", "")</f>
        <v/>
      </c>
      <c r="Y130" s="14" t="str">
        <f>IF(MasterData5[[#This Row],[MntSweetProducts]]&gt;=AF$4, "Yes", "")</f>
        <v/>
      </c>
    </row>
    <row r="131" spans="1:25" x14ac:dyDescent="0.3">
      <c r="A131">
        <v>679</v>
      </c>
      <c r="B131" s="10">
        <v>13</v>
      </c>
      <c r="C131" s="10">
        <v>4</v>
      </c>
      <c r="D131" s="10">
        <v>20</v>
      </c>
      <c r="E131" s="10">
        <v>0</v>
      </c>
      <c r="F131" s="10">
        <v>0</v>
      </c>
      <c r="G131" s="10">
        <v>1</v>
      </c>
      <c r="H131" s="24">
        <f>2021-'Customer Profile'!B130</f>
        <v>64</v>
      </c>
      <c r="I131" s="10">
        <f>IF(Analysis!$B$60="Wine",B131,IF(Analysis!$B$60="Fruit",C131,IF(Analysis!$B$60="Meat",D131,IF(Analysis!$B$60="Fish",E131,IF(Analysis!$B$60="Sweet",F131,"")))))</f>
        <v>0</v>
      </c>
      <c r="J131" s="10">
        <v>37633</v>
      </c>
      <c r="K131" s="10" t="str">
        <f>IF(MasterData5[[#This Row],[Income ]]&gt;$AB$12, "Above", "Below")</f>
        <v>Below</v>
      </c>
      <c r="L131" s="10">
        <f>SUM(MasterData5[[#This Row],[MntWines]:[MntSweetProducts]])</f>
        <v>37</v>
      </c>
      <c r="M131" s="53" t="str">
        <f>IF(MasterData5[[#This Row],[Total Purchase]]&gt;=500, "Over $500", "")</f>
        <v/>
      </c>
      <c r="N131" s="10"/>
      <c r="O131" s="14" t="str">
        <f>IF(AND(MasterData5[[#This Row],[MntWines]]&gt;=AB$4, MasterData5[[#This Row],[Income ]]&lt;=$AB$12), "Yes", "")</f>
        <v/>
      </c>
      <c r="P131" s="14" t="str">
        <f>IF(AND(MasterData5[[#This Row],[MntFruits]]&gt;=AC$4, MasterData5[[#This Row],[Income ]]&lt;=$AB$12), "Yes", "")</f>
        <v/>
      </c>
      <c r="Q131" s="14" t="str">
        <f>IF(AND(MasterData5[[#This Row],[MntMeatProducts]]&gt;=AD$4, MasterData5[[#This Row],[Income ]]&lt;=$AB$12), "Yes", "")</f>
        <v/>
      </c>
      <c r="R131" s="14" t="str">
        <f>IF(AND(MasterData5[[#This Row],[MntFishProducts]]&gt;=AE$4, MasterData5[[#This Row],[Income ]]&lt;=$AB$12), "Yes", "")</f>
        <v/>
      </c>
      <c r="S131" s="14" t="str">
        <f>IF(AND(MasterData5[[#This Row],[MntSweetProducts]]&gt;=AF$4, MasterData5[[#This Row],[Income ]]&lt;=$AB$12), "Yes", "")</f>
        <v/>
      </c>
      <c r="U131" s="14" t="str">
        <f>IF(MasterData5[[#This Row],[MntWines]]&gt;=AB$4, "Yes", "")</f>
        <v/>
      </c>
      <c r="V131" s="14" t="str">
        <f>IF(MasterData5[[#This Row],[MntFruits]]&gt;=AC$4, "Yes", "")</f>
        <v/>
      </c>
      <c r="W131" s="14" t="str">
        <f>IF(MasterData5[[#This Row],[MntMeatProducts]]&gt;=AD$4, "Yes", "")</f>
        <v/>
      </c>
      <c r="X131" s="14" t="str">
        <f>IF(MasterData5[[#This Row],[MntFishProducts]]&gt;=AE$4, "Yes", "")</f>
        <v/>
      </c>
      <c r="Y131" s="14" t="str">
        <f>IF(MasterData5[[#This Row],[MntSweetProducts]]&gt;=AF$4, "Yes", "")</f>
        <v/>
      </c>
    </row>
    <row r="132" spans="1:25" x14ac:dyDescent="0.3">
      <c r="A132">
        <v>692</v>
      </c>
      <c r="B132" s="10">
        <v>4</v>
      </c>
      <c r="C132" s="10">
        <v>2</v>
      </c>
      <c r="D132" s="10">
        <v>5</v>
      </c>
      <c r="E132" s="10">
        <v>0</v>
      </c>
      <c r="F132" s="10">
        <v>0</v>
      </c>
      <c r="G132" s="10">
        <v>5</v>
      </c>
      <c r="H132" s="24">
        <f>2021-'Customer Profile'!B131</f>
        <v>67</v>
      </c>
      <c r="I132" s="10">
        <f>IF(Analysis!$B$60="Wine",B132,IF(Analysis!$B$60="Fruit",C132,IF(Analysis!$B$60="Meat",D132,IF(Analysis!$B$60="Fish",E132,IF(Analysis!$B$60="Sweet",F132,"")))))</f>
        <v>0</v>
      </c>
      <c r="J132" s="10">
        <v>36807</v>
      </c>
      <c r="K132" s="10" t="str">
        <f>IF(MasterData5[[#This Row],[Income ]]&gt;$AB$12, "Above", "Below")</f>
        <v>Below</v>
      </c>
      <c r="L132" s="10">
        <f>SUM(MasterData5[[#This Row],[MntWines]:[MntSweetProducts]])</f>
        <v>11</v>
      </c>
      <c r="M132" s="53" t="str">
        <f>IF(MasterData5[[#This Row],[Total Purchase]]&gt;=500, "Over $500", "")</f>
        <v/>
      </c>
      <c r="N132" s="10"/>
      <c r="O132" s="14" t="str">
        <f>IF(AND(MasterData5[[#This Row],[MntWines]]&gt;=AB$4, MasterData5[[#This Row],[Income ]]&lt;=$AB$12), "Yes", "")</f>
        <v/>
      </c>
      <c r="P132" s="14" t="str">
        <f>IF(AND(MasterData5[[#This Row],[MntFruits]]&gt;=AC$4, MasterData5[[#This Row],[Income ]]&lt;=$AB$12), "Yes", "")</f>
        <v/>
      </c>
      <c r="Q132" s="14" t="str">
        <f>IF(AND(MasterData5[[#This Row],[MntMeatProducts]]&gt;=AD$4, MasterData5[[#This Row],[Income ]]&lt;=$AB$12), "Yes", "")</f>
        <v/>
      </c>
      <c r="R132" s="14" t="str">
        <f>IF(AND(MasterData5[[#This Row],[MntFishProducts]]&gt;=AE$4, MasterData5[[#This Row],[Income ]]&lt;=$AB$12), "Yes", "")</f>
        <v/>
      </c>
      <c r="S132" s="14" t="str">
        <f>IF(AND(MasterData5[[#This Row],[MntSweetProducts]]&gt;=AF$4, MasterData5[[#This Row],[Income ]]&lt;=$AB$12), "Yes", "")</f>
        <v/>
      </c>
      <c r="U132" s="14" t="str">
        <f>IF(MasterData5[[#This Row],[MntWines]]&gt;=AB$4, "Yes", "")</f>
        <v/>
      </c>
      <c r="V132" s="14" t="str">
        <f>IF(MasterData5[[#This Row],[MntFruits]]&gt;=AC$4, "Yes", "")</f>
        <v/>
      </c>
      <c r="W132" s="14" t="str">
        <f>IF(MasterData5[[#This Row],[MntMeatProducts]]&gt;=AD$4, "Yes", "")</f>
        <v/>
      </c>
      <c r="X132" s="14" t="str">
        <f>IF(MasterData5[[#This Row],[MntFishProducts]]&gt;=AE$4, "Yes", "")</f>
        <v/>
      </c>
      <c r="Y132" s="14" t="str">
        <f>IF(MasterData5[[#This Row],[MntSweetProducts]]&gt;=AF$4, "Yes", "")</f>
        <v/>
      </c>
    </row>
    <row r="133" spans="1:25" x14ac:dyDescent="0.3">
      <c r="A133">
        <v>697</v>
      </c>
      <c r="B133" s="10">
        <v>972</v>
      </c>
      <c r="C133" s="10">
        <v>59</v>
      </c>
      <c r="D133" s="10">
        <v>913</v>
      </c>
      <c r="E133" s="10">
        <v>25</v>
      </c>
      <c r="F133" s="10">
        <v>19</v>
      </c>
      <c r="G133" s="10">
        <v>59</v>
      </c>
      <c r="H133" s="24">
        <f>2021-'Customer Profile'!B132</f>
        <v>52</v>
      </c>
      <c r="I133" s="10">
        <f>IF(Analysis!$B$60="Wine",B133,IF(Analysis!$B$60="Fruit",C133,IF(Analysis!$B$60="Meat",D133,IF(Analysis!$B$60="Fish",E133,IF(Analysis!$B$60="Sweet",F133,"")))))</f>
        <v>25</v>
      </c>
      <c r="J133" s="10">
        <v>74918</v>
      </c>
      <c r="K133" s="10" t="str">
        <f>IF(MasterData5[[#This Row],[Income ]]&gt;$AB$12, "Above", "Below")</f>
        <v>Above</v>
      </c>
      <c r="L133" s="10">
        <f>SUM(MasterData5[[#This Row],[MntWines]:[MntSweetProducts]])</f>
        <v>1988</v>
      </c>
      <c r="M133" s="53" t="str">
        <f>IF(MasterData5[[#This Row],[Total Purchase]]&gt;=500, "Over $500", "")</f>
        <v>Over $500</v>
      </c>
      <c r="N133" s="10"/>
      <c r="O133" s="14" t="str">
        <f>IF(AND(MasterData5[[#This Row],[MntWines]]&gt;=AB$4, MasterData5[[#This Row],[Income ]]&lt;=$AB$12), "Yes", "")</f>
        <v/>
      </c>
      <c r="P133" s="14" t="str">
        <f>IF(AND(MasterData5[[#This Row],[MntFruits]]&gt;=AC$4, MasterData5[[#This Row],[Income ]]&lt;=$AB$12), "Yes", "")</f>
        <v/>
      </c>
      <c r="Q133" s="14" t="str">
        <f>IF(AND(MasterData5[[#This Row],[MntMeatProducts]]&gt;=AD$4, MasterData5[[#This Row],[Income ]]&lt;=$AB$12), "Yes", "")</f>
        <v/>
      </c>
      <c r="R133" s="14" t="str">
        <f>IF(AND(MasterData5[[#This Row],[MntFishProducts]]&gt;=AE$4, MasterData5[[#This Row],[Income ]]&lt;=$AB$12), "Yes", "")</f>
        <v/>
      </c>
      <c r="S133" s="14" t="str">
        <f>IF(AND(MasterData5[[#This Row],[MntSweetProducts]]&gt;=AF$4, MasterData5[[#This Row],[Income ]]&lt;=$AB$12), "Yes", "")</f>
        <v/>
      </c>
      <c r="U133" s="14" t="str">
        <f>IF(MasterData5[[#This Row],[MntWines]]&gt;=AB$4, "Yes", "")</f>
        <v>Yes</v>
      </c>
      <c r="V133" s="14" t="str">
        <f>IF(MasterData5[[#This Row],[MntFruits]]&gt;=AC$4, "Yes", "")</f>
        <v>Yes</v>
      </c>
      <c r="W133" s="14" t="str">
        <f>IF(MasterData5[[#This Row],[MntMeatProducts]]&gt;=AD$4, "Yes", "")</f>
        <v>Yes</v>
      </c>
      <c r="X133" s="14" t="str">
        <f>IF(MasterData5[[#This Row],[MntFishProducts]]&gt;=AE$4, "Yes", "")</f>
        <v/>
      </c>
      <c r="Y133" s="14" t="str">
        <f>IF(MasterData5[[#This Row],[MntSweetProducts]]&gt;=AF$4, "Yes", "")</f>
        <v/>
      </c>
    </row>
    <row r="134" spans="1:25" x14ac:dyDescent="0.3">
      <c r="A134">
        <v>701</v>
      </c>
      <c r="B134" s="10">
        <v>707</v>
      </c>
      <c r="C134" s="10">
        <v>21</v>
      </c>
      <c r="D134" s="10">
        <v>250</v>
      </c>
      <c r="E134" s="10">
        <v>85</v>
      </c>
      <c r="F134" s="10">
        <v>43</v>
      </c>
      <c r="G134" s="10">
        <v>73</v>
      </c>
      <c r="H134" s="24">
        <f>2021-'Customer Profile'!B133</f>
        <v>50</v>
      </c>
      <c r="I134" s="10">
        <f>IF(Analysis!$B$60="Wine",B134,IF(Analysis!$B$60="Fruit",C134,IF(Analysis!$B$60="Meat",D134,IF(Analysis!$B$60="Fish",E134,IF(Analysis!$B$60="Sweet",F134,"")))))</f>
        <v>85</v>
      </c>
      <c r="J134" s="10">
        <v>73691</v>
      </c>
      <c r="K134" s="10" t="str">
        <f>IF(MasterData5[[#This Row],[Income ]]&gt;$AB$12, "Above", "Below")</f>
        <v>Above</v>
      </c>
      <c r="L134" s="10">
        <f>SUM(MasterData5[[#This Row],[MntWines]:[MntSweetProducts]])</f>
        <v>1106</v>
      </c>
      <c r="M134" s="53" t="str">
        <f>IF(MasterData5[[#This Row],[Total Purchase]]&gt;=500, "Over $500", "")</f>
        <v>Over $500</v>
      </c>
      <c r="N134" s="10"/>
      <c r="O134" s="14" t="str">
        <f>IF(AND(MasterData5[[#This Row],[MntWines]]&gt;=AB$4, MasterData5[[#This Row],[Income ]]&lt;=$AB$12), "Yes", "")</f>
        <v/>
      </c>
      <c r="P134" s="14" t="str">
        <f>IF(AND(MasterData5[[#This Row],[MntFruits]]&gt;=AC$4, MasterData5[[#This Row],[Income ]]&lt;=$AB$12), "Yes", "")</f>
        <v/>
      </c>
      <c r="Q134" s="14" t="str">
        <f>IF(AND(MasterData5[[#This Row],[MntMeatProducts]]&gt;=AD$4, MasterData5[[#This Row],[Income ]]&lt;=$AB$12), "Yes", "")</f>
        <v/>
      </c>
      <c r="R134" s="14" t="str">
        <f>IF(AND(MasterData5[[#This Row],[MntFishProducts]]&gt;=AE$4, MasterData5[[#This Row],[Income ]]&lt;=$AB$12), "Yes", "")</f>
        <v/>
      </c>
      <c r="S134" s="14" t="str">
        <f>IF(AND(MasterData5[[#This Row],[MntSweetProducts]]&gt;=AF$4, MasterData5[[#This Row],[Income ]]&lt;=$AB$12), "Yes", "")</f>
        <v/>
      </c>
      <c r="U134" s="14" t="str">
        <f>IF(MasterData5[[#This Row],[MntWines]]&gt;=AB$4, "Yes", "")</f>
        <v>Yes</v>
      </c>
      <c r="V134" s="14" t="str">
        <f>IF(MasterData5[[#This Row],[MntFruits]]&gt;=AC$4, "Yes", "")</f>
        <v/>
      </c>
      <c r="W134" s="14" t="str">
        <f>IF(MasterData5[[#This Row],[MntMeatProducts]]&gt;=AD$4, "Yes", "")</f>
        <v>Yes</v>
      </c>
      <c r="X134" s="14" t="str">
        <f>IF(MasterData5[[#This Row],[MntFishProducts]]&gt;=AE$4, "Yes", "")</f>
        <v>Yes</v>
      </c>
      <c r="Y134" s="14" t="str">
        <f>IF(MasterData5[[#This Row],[MntSweetProducts]]&gt;=AF$4, "Yes", "")</f>
        <v>Yes</v>
      </c>
    </row>
    <row r="135" spans="1:25" x14ac:dyDescent="0.3">
      <c r="A135">
        <v>702</v>
      </c>
      <c r="B135" s="10">
        <v>162</v>
      </c>
      <c r="C135" s="10">
        <v>61</v>
      </c>
      <c r="D135" s="10">
        <v>83</v>
      </c>
      <c r="E135" s="10">
        <v>97</v>
      </c>
      <c r="F135" s="10">
        <v>57</v>
      </c>
      <c r="G135" s="10">
        <v>61</v>
      </c>
      <c r="H135" s="24">
        <f>2021-'Customer Profile'!B134</f>
        <v>46</v>
      </c>
      <c r="I135" s="10">
        <f>IF(Analysis!$B$60="Wine",B135,IF(Analysis!$B$60="Fruit",C135,IF(Analysis!$B$60="Meat",D135,IF(Analysis!$B$60="Fish",E135,IF(Analysis!$B$60="Sweet",F135,"")))))</f>
        <v>97</v>
      </c>
      <c r="J135" s="10">
        <v>47682</v>
      </c>
      <c r="K135" s="10" t="str">
        <f>IF(MasterData5[[#This Row],[Income ]]&gt;$AB$12, "Above", "Below")</f>
        <v>Below</v>
      </c>
      <c r="L135" s="10">
        <f>SUM(MasterData5[[#This Row],[MntWines]:[MntSweetProducts]])</f>
        <v>460</v>
      </c>
      <c r="M135" s="53" t="str">
        <f>IF(MasterData5[[#This Row],[Total Purchase]]&gt;=500, "Over $500", "")</f>
        <v/>
      </c>
      <c r="N135" s="10"/>
      <c r="O135" s="14" t="str">
        <f>IF(AND(MasterData5[[#This Row],[MntWines]]&gt;=AB$4, MasterData5[[#This Row],[Income ]]&lt;=$AB$12), "Yes", "")</f>
        <v/>
      </c>
      <c r="P135" s="14" t="str">
        <f>IF(AND(MasterData5[[#This Row],[MntFruits]]&gt;=AC$4, MasterData5[[#This Row],[Income ]]&lt;=$AB$12), "Yes", "")</f>
        <v>Yes</v>
      </c>
      <c r="Q135" s="14" t="str">
        <f>IF(AND(MasterData5[[#This Row],[MntMeatProducts]]&gt;=AD$4, MasterData5[[#This Row],[Income ]]&lt;=$AB$12), "Yes", "")</f>
        <v/>
      </c>
      <c r="R135" s="14" t="str">
        <f>IF(AND(MasterData5[[#This Row],[MntFishProducts]]&gt;=AE$4, MasterData5[[#This Row],[Income ]]&lt;=$AB$12), "Yes", "")</f>
        <v>Yes</v>
      </c>
      <c r="S135" s="14" t="str">
        <f>IF(AND(MasterData5[[#This Row],[MntSweetProducts]]&gt;=AF$4, MasterData5[[#This Row],[Income ]]&lt;=$AB$12), "Yes", "")</f>
        <v>Yes</v>
      </c>
      <c r="U135" s="14" t="str">
        <f>IF(MasterData5[[#This Row],[MntWines]]&gt;=AB$4, "Yes", "")</f>
        <v/>
      </c>
      <c r="V135" s="14" t="str">
        <f>IF(MasterData5[[#This Row],[MntFruits]]&gt;=AC$4, "Yes", "")</f>
        <v>Yes</v>
      </c>
      <c r="W135" s="14" t="str">
        <f>IF(MasterData5[[#This Row],[MntMeatProducts]]&gt;=AD$4, "Yes", "")</f>
        <v/>
      </c>
      <c r="X135" s="14" t="str">
        <f>IF(MasterData5[[#This Row],[MntFishProducts]]&gt;=AE$4, "Yes", "")</f>
        <v>Yes</v>
      </c>
      <c r="Y135" s="14" t="str">
        <f>IF(MasterData5[[#This Row],[MntSweetProducts]]&gt;=AF$4, "Yes", "")</f>
        <v>Yes</v>
      </c>
    </row>
    <row r="136" spans="1:25" x14ac:dyDescent="0.3">
      <c r="A136">
        <v>709</v>
      </c>
      <c r="B136" s="10">
        <v>787</v>
      </c>
      <c r="C136" s="10">
        <v>20</v>
      </c>
      <c r="D136" s="10">
        <v>204</v>
      </c>
      <c r="E136" s="10">
        <v>0</v>
      </c>
      <c r="F136" s="10">
        <v>0</v>
      </c>
      <c r="G136" s="10">
        <v>92</v>
      </c>
      <c r="H136" s="24">
        <f>2021-'Customer Profile'!B135</f>
        <v>69</v>
      </c>
      <c r="I136" s="10">
        <f>IF(Analysis!$B$60="Wine",B136,IF(Analysis!$B$60="Fruit",C136,IF(Analysis!$B$60="Meat",D136,IF(Analysis!$B$60="Fish",E136,IF(Analysis!$B$60="Sweet",F136,"")))))</f>
        <v>0</v>
      </c>
      <c r="J136" s="10">
        <v>51537</v>
      </c>
      <c r="K136" s="10" t="str">
        <f>IF(MasterData5[[#This Row],[Income ]]&gt;$AB$12, "Above", "Below")</f>
        <v>Below</v>
      </c>
      <c r="L136" s="10">
        <f>SUM(MasterData5[[#This Row],[MntWines]:[MntSweetProducts]])</f>
        <v>1011</v>
      </c>
      <c r="M136" s="53" t="str">
        <f>IF(MasterData5[[#This Row],[Total Purchase]]&gt;=500, "Over $500", "")</f>
        <v>Over $500</v>
      </c>
      <c r="N136" s="10"/>
      <c r="O136" s="14" t="str">
        <f>IF(AND(MasterData5[[#This Row],[MntWines]]&gt;=AB$4, MasterData5[[#This Row],[Income ]]&lt;=$AB$12), "Yes", "")</f>
        <v>Yes</v>
      </c>
      <c r="P136" s="14" t="str">
        <f>IF(AND(MasterData5[[#This Row],[MntFruits]]&gt;=AC$4, MasterData5[[#This Row],[Income ]]&lt;=$AB$12), "Yes", "")</f>
        <v/>
      </c>
      <c r="Q136" s="14" t="str">
        <f>IF(AND(MasterData5[[#This Row],[MntMeatProducts]]&gt;=AD$4, MasterData5[[#This Row],[Income ]]&lt;=$AB$12), "Yes", "")</f>
        <v>Yes</v>
      </c>
      <c r="R136" s="14" t="str">
        <f>IF(AND(MasterData5[[#This Row],[MntFishProducts]]&gt;=AE$4, MasterData5[[#This Row],[Income ]]&lt;=$AB$12), "Yes", "")</f>
        <v/>
      </c>
      <c r="S136" s="14" t="str">
        <f>IF(AND(MasterData5[[#This Row],[MntSweetProducts]]&gt;=AF$4, MasterData5[[#This Row],[Income ]]&lt;=$AB$12), "Yes", "")</f>
        <v/>
      </c>
      <c r="U136" s="14" t="str">
        <f>IF(MasterData5[[#This Row],[MntWines]]&gt;=AB$4, "Yes", "")</f>
        <v>Yes</v>
      </c>
      <c r="V136" s="14" t="str">
        <f>IF(MasterData5[[#This Row],[MntFruits]]&gt;=AC$4, "Yes", "")</f>
        <v/>
      </c>
      <c r="W136" s="14" t="str">
        <f>IF(MasterData5[[#This Row],[MntMeatProducts]]&gt;=AD$4, "Yes", "")</f>
        <v>Yes</v>
      </c>
      <c r="X136" s="14" t="str">
        <f>IF(MasterData5[[#This Row],[MntFishProducts]]&gt;=AE$4, "Yes", "")</f>
        <v/>
      </c>
      <c r="Y136" s="14" t="str">
        <f>IF(MasterData5[[#This Row],[MntSweetProducts]]&gt;=AF$4, "Yes", "")</f>
        <v/>
      </c>
    </row>
    <row r="137" spans="1:25" x14ac:dyDescent="0.3">
      <c r="A137">
        <v>713</v>
      </c>
      <c r="B137" s="10">
        <v>141</v>
      </c>
      <c r="C137" s="10">
        <v>15</v>
      </c>
      <c r="D137" s="10">
        <v>153</v>
      </c>
      <c r="E137" s="10">
        <v>67</v>
      </c>
      <c r="F137" s="10">
        <v>31</v>
      </c>
      <c r="G137" s="10">
        <v>35</v>
      </c>
      <c r="H137" s="24">
        <f>2021-'Customer Profile'!B136</f>
        <v>44</v>
      </c>
      <c r="I137" s="10">
        <f>IF(Analysis!$B$60="Wine",B137,IF(Analysis!$B$60="Fruit",C137,IF(Analysis!$B$60="Meat",D137,IF(Analysis!$B$60="Fish",E137,IF(Analysis!$B$60="Sweet",F137,"")))))</f>
        <v>67</v>
      </c>
      <c r="J137" s="10">
        <v>50353</v>
      </c>
      <c r="K137" s="10" t="str">
        <f>IF(MasterData5[[#This Row],[Income ]]&gt;$AB$12, "Above", "Below")</f>
        <v>Below</v>
      </c>
      <c r="L137" s="10">
        <f>SUM(MasterData5[[#This Row],[MntWines]:[MntSweetProducts]])</f>
        <v>407</v>
      </c>
      <c r="M137" s="53" t="str">
        <f>IF(MasterData5[[#This Row],[Total Purchase]]&gt;=500, "Over $500", "")</f>
        <v/>
      </c>
      <c r="N137" s="10"/>
      <c r="O137" s="14" t="str">
        <f>IF(AND(MasterData5[[#This Row],[MntWines]]&gt;=AB$4, MasterData5[[#This Row],[Income ]]&lt;=$AB$12), "Yes", "")</f>
        <v/>
      </c>
      <c r="P137" s="14" t="str">
        <f>IF(AND(MasterData5[[#This Row],[MntFruits]]&gt;=AC$4, MasterData5[[#This Row],[Income ]]&lt;=$AB$12), "Yes", "")</f>
        <v/>
      </c>
      <c r="Q137" s="14" t="str">
        <f>IF(AND(MasterData5[[#This Row],[MntMeatProducts]]&gt;=AD$4, MasterData5[[#This Row],[Income ]]&lt;=$AB$12), "Yes", "")</f>
        <v/>
      </c>
      <c r="R137" s="14" t="str">
        <f>IF(AND(MasterData5[[#This Row],[MntFishProducts]]&gt;=AE$4, MasterData5[[#This Row],[Income ]]&lt;=$AB$12), "Yes", "")</f>
        <v>Yes</v>
      </c>
      <c r="S137" s="14" t="str">
        <f>IF(AND(MasterData5[[#This Row],[MntSweetProducts]]&gt;=AF$4, MasterData5[[#This Row],[Income ]]&lt;=$AB$12), "Yes", "")</f>
        <v>Yes</v>
      </c>
      <c r="U137" s="14" t="str">
        <f>IF(MasterData5[[#This Row],[MntWines]]&gt;=AB$4, "Yes", "")</f>
        <v/>
      </c>
      <c r="V137" s="14" t="str">
        <f>IF(MasterData5[[#This Row],[MntFruits]]&gt;=AC$4, "Yes", "")</f>
        <v/>
      </c>
      <c r="W137" s="14" t="str">
        <f>IF(MasterData5[[#This Row],[MntMeatProducts]]&gt;=AD$4, "Yes", "")</f>
        <v/>
      </c>
      <c r="X137" s="14" t="str">
        <f>IF(MasterData5[[#This Row],[MntFishProducts]]&gt;=AE$4, "Yes", "")</f>
        <v>Yes</v>
      </c>
      <c r="Y137" s="14" t="str">
        <f>IF(MasterData5[[#This Row],[MntSweetProducts]]&gt;=AF$4, "Yes", "")</f>
        <v>Yes</v>
      </c>
    </row>
    <row r="138" spans="1:25" x14ac:dyDescent="0.3">
      <c r="A138">
        <v>716</v>
      </c>
      <c r="B138" s="10">
        <v>529</v>
      </c>
      <c r="C138" s="10">
        <v>0</v>
      </c>
      <c r="D138" s="10">
        <v>356</v>
      </c>
      <c r="E138" s="10">
        <v>63</v>
      </c>
      <c r="F138" s="10">
        <v>28</v>
      </c>
      <c r="G138" s="10">
        <v>0</v>
      </c>
      <c r="H138" s="24">
        <f>2021-'Customer Profile'!B137</f>
        <v>72</v>
      </c>
      <c r="I138" s="10">
        <f>IF(Analysis!$B$60="Wine",B138,IF(Analysis!$B$60="Fruit",C138,IF(Analysis!$B$60="Meat",D138,IF(Analysis!$B$60="Fish",E138,IF(Analysis!$B$60="Sweet",F138,"")))))</f>
        <v>63</v>
      </c>
      <c r="J138" s="10">
        <v>67911</v>
      </c>
      <c r="K138" s="10" t="str">
        <f>IF(MasterData5[[#This Row],[Income ]]&gt;$AB$12, "Above", "Below")</f>
        <v>Above</v>
      </c>
      <c r="L138" s="10">
        <f>SUM(MasterData5[[#This Row],[MntWines]:[MntSweetProducts]])</f>
        <v>976</v>
      </c>
      <c r="M138" s="53" t="str">
        <f>IF(MasterData5[[#This Row],[Total Purchase]]&gt;=500, "Over $500", "")</f>
        <v>Over $500</v>
      </c>
      <c r="N138" s="10"/>
      <c r="O138" s="14" t="str">
        <f>IF(AND(MasterData5[[#This Row],[MntWines]]&gt;=AB$4, MasterData5[[#This Row],[Income ]]&lt;=$AB$12), "Yes", "")</f>
        <v/>
      </c>
      <c r="P138" s="14" t="str">
        <f>IF(AND(MasterData5[[#This Row],[MntFruits]]&gt;=AC$4, MasterData5[[#This Row],[Income ]]&lt;=$AB$12), "Yes", "")</f>
        <v/>
      </c>
      <c r="Q138" s="14" t="str">
        <f>IF(AND(MasterData5[[#This Row],[MntMeatProducts]]&gt;=AD$4, MasterData5[[#This Row],[Income ]]&lt;=$AB$12), "Yes", "")</f>
        <v/>
      </c>
      <c r="R138" s="14" t="str">
        <f>IF(AND(MasterData5[[#This Row],[MntFishProducts]]&gt;=AE$4, MasterData5[[#This Row],[Income ]]&lt;=$AB$12), "Yes", "")</f>
        <v/>
      </c>
      <c r="S138" s="14" t="str">
        <f>IF(AND(MasterData5[[#This Row],[MntSweetProducts]]&gt;=AF$4, MasterData5[[#This Row],[Income ]]&lt;=$AB$12), "Yes", "")</f>
        <v/>
      </c>
      <c r="U138" s="14" t="str">
        <f>IF(MasterData5[[#This Row],[MntWines]]&gt;=AB$4, "Yes", "")</f>
        <v>Yes</v>
      </c>
      <c r="V138" s="14" t="str">
        <f>IF(MasterData5[[#This Row],[MntFruits]]&gt;=AC$4, "Yes", "")</f>
        <v/>
      </c>
      <c r="W138" s="14" t="str">
        <f>IF(MasterData5[[#This Row],[MntMeatProducts]]&gt;=AD$4, "Yes", "")</f>
        <v>Yes</v>
      </c>
      <c r="X138" s="14" t="str">
        <f>IF(MasterData5[[#This Row],[MntFishProducts]]&gt;=AE$4, "Yes", "")</f>
        <v>Yes</v>
      </c>
      <c r="Y138" s="14" t="str">
        <f>IF(MasterData5[[#This Row],[MntSweetProducts]]&gt;=AF$4, "Yes", "")</f>
        <v>Yes</v>
      </c>
    </row>
    <row r="139" spans="1:25" x14ac:dyDescent="0.3">
      <c r="A139">
        <v>736</v>
      </c>
      <c r="B139" s="10">
        <v>18</v>
      </c>
      <c r="C139" s="10">
        <v>3</v>
      </c>
      <c r="D139" s="10">
        <v>19</v>
      </c>
      <c r="E139" s="10">
        <v>3</v>
      </c>
      <c r="F139" s="10">
        <v>3</v>
      </c>
      <c r="G139" s="10">
        <v>6</v>
      </c>
      <c r="H139" s="24">
        <f>2021-'Customer Profile'!B138</f>
        <v>38</v>
      </c>
      <c r="I139" s="10">
        <f>IF(Analysis!$B$60="Wine",B139,IF(Analysis!$B$60="Fruit",C139,IF(Analysis!$B$60="Meat",D139,IF(Analysis!$B$60="Fish",E139,IF(Analysis!$B$60="Sweet",F139,"")))))</f>
        <v>3</v>
      </c>
      <c r="J139" s="10">
        <v>28427</v>
      </c>
      <c r="K139" s="10" t="str">
        <f>IF(MasterData5[[#This Row],[Income ]]&gt;$AB$12, "Above", "Below")</f>
        <v>Below</v>
      </c>
      <c r="L139" s="10">
        <f>SUM(MasterData5[[#This Row],[MntWines]:[MntSweetProducts]])</f>
        <v>46</v>
      </c>
      <c r="M139" s="53" t="str">
        <f>IF(MasterData5[[#This Row],[Total Purchase]]&gt;=500, "Over $500", "")</f>
        <v/>
      </c>
      <c r="N139" s="10"/>
      <c r="O139" s="14" t="str">
        <f>IF(AND(MasterData5[[#This Row],[MntWines]]&gt;=AB$4, MasterData5[[#This Row],[Income ]]&lt;=$AB$12), "Yes", "")</f>
        <v/>
      </c>
      <c r="P139" s="14" t="str">
        <f>IF(AND(MasterData5[[#This Row],[MntFruits]]&gt;=AC$4, MasterData5[[#This Row],[Income ]]&lt;=$AB$12), "Yes", "")</f>
        <v/>
      </c>
      <c r="Q139" s="14" t="str">
        <f>IF(AND(MasterData5[[#This Row],[MntMeatProducts]]&gt;=AD$4, MasterData5[[#This Row],[Income ]]&lt;=$AB$12), "Yes", "")</f>
        <v/>
      </c>
      <c r="R139" s="14" t="str">
        <f>IF(AND(MasterData5[[#This Row],[MntFishProducts]]&gt;=AE$4, MasterData5[[#This Row],[Income ]]&lt;=$AB$12), "Yes", "")</f>
        <v/>
      </c>
      <c r="S139" s="14" t="str">
        <f>IF(AND(MasterData5[[#This Row],[MntSweetProducts]]&gt;=AF$4, MasterData5[[#This Row],[Income ]]&lt;=$AB$12), "Yes", "")</f>
        <v/>
      </c>
      <c r="U139" s="14" t="str">
        <f>IF(MasterData5[[#This Row],[MntWines]]&gt;=AB$4, "Yes", "")</f>
        <v/>
      </c>
      <c r="V139" s="14" t="str">
        <f>IF(MasterData5[[#This Row],[MntFruits]]&gt;=AC$4, "Yes", "")</f>
        <v/>
      </c>
      <c r="W139" s="14" t="str">
        <f>IF(MasterData5[[#This Row],[MntMeatProducts]]&gt;=AD$4, "Yes", "")</f>
        <v/>
      </c>
      <c r="X139" s="14" t="str">
        <f>IF(MasterData5[[#This Row],[MntFishProducts]]&gt;=AE$4, "Yes", "")</f>
        <v/>
      </c>
      <c r="Y139" s="14" t="str">
        <f>IF(MasterData5[[#This Row],[MntSweetProducts]]&gt;=AF$4, "Yes", "")</f>
        <v/>
      </c>
    </row>
    <row r="140" spans="1:25" x14ac:dyDescent="0.3">
      <c r="A140">
        <v>737</v>
      </c>
      <c r="B140" s="10">
        <v>1493</v>
      </c>
      <c r="C140" s="10">
        <v>86</v>
      </c>
      <c r="D140" s="10">
        <v>454</v>
      </c>
      <c r="E140" s="10">
        <v>112</v>
      </c>
      <c r="F140" s="10">
        <v>43</v>
      </c>
      <c r="G140" s="10">
        <v>43</v>
      </c>
      <c r="H140" s="24">
        <f>2021-'Customer Profile'!B139</f>
        <v>72</v>
      </c>
      <c r="I140" s="10">
        <f>IF(Analysis!$B$60="Wine",B140,IF(Analysis!$B$60="Fruit",C140,IF(Analysis!$B$60="Meat",D140,IF(Analysis!$B$60="Fish",E140,IF(Analysis!$B$60="Sweet",F140,"")))))</f>
        <v>112</v>
      </c>
      <c r="J140" s="10">
        <v>80360</v>
      </c>
      <c r="K140" s="10" t="str">
        <f>IF(MasterData5[[#This Row],[Income ]]&gt;$AB$12, "Above", "Below")</f>
        <v>Above</v>
      </c>
      <c r="L140" s="10">
        <f>SUM(MasterData5[[#This Row],[MntWines]:[MntSweetProducts]])</f>
        <v>2188</v>
      </c>
      <c r="M140" s="53" t="str">
        <f>IF(MasterData5[[#This Row],[Total Purchase]]&gt;=500, "Over $500", "")</f>
        <v>Over $500</v>
      </c>
      <c r="N140" s="10"/>
      <c r="O140" s="14" t="str">
        <f>IF(AND(MasterData5[[#This Row],[MntWines]]&gt;=AB$4, MasterData5[[#This Row],[Income ]]&lt;=$AB$12), "Yes", "")</f>
        <v/>
      </c>
      <c r="P140" s="14" t="str">
        <f>IF(AND(MasterData5[[#This Row],[MntFruits]]&gt;=AC$4, MasterData5[[#This Row],[Income ]]&lt;=$AB$12), "Yes", "")</f>
        <v/>
      </c>
      <c r="Q140" s="14" t="str">
        <f>IF(AND(MasterData5[[#This Row],[MntMeatProducts]]&gt;=AD$4, MasterData5[[#This Row],[Income ]]&lt;=$AB$12), "Yes", "")</f>
        <v/>
      </c>
      <c r="R140" s="14" t="str">
        <f>IF(AND(MasterData5[[#This Row],[MntFishProducts]]&gt;=AE$4, MasterData5[[#This Row],[Income ]]&lt;=$AB$12), "Yes", "")</f>
        <v/>
      </c>
      <c r="S140" s="14" t="str">
        <f>IF(AND(MasterData5[[#This Row],[MntSweetProducts]]&gt;=AF$4, MasterData5[[#This Row],[Income ]]&lt;=$AB$12), "Yes", "")</f>
        <v/>
      </c>
      <c r="U140" s="14" t="str">
        <f>IF(MasterData5[[#This Row],[MntWines]]&gt;=AB$4, "Yes", "")</f>
        <v>Yes</v>
      </c>
      <c r="V140" s="14" t="str">
        <f>IF(MasterData5[[#This Row],[MntFruits]]&gt;=AC$4, "Yes", "")</f>
        <v>Yes</v>
      </c>
      <c r="W140" s="14" t="str">
        <f>IF(MasterData5[[#This Row],[MntMeatProducts]]&gt;=AD$4, "Yes", "")</f>
        <v>Yes</v>
      </c>
      <c r="X140" s="14" t="str">
        <f>IF(MasterData5[[#This Row],[MntFishProducts]]&gt;=AE$4, "Yes", "")</f>
        <v>Yes</v>
      </c>
      <c r="Y140" s="14" t="str">
        <f>IF(MasterData5[[#This Row],[MntSweetProducts]]&gt;=AF$4, "Yes", "")</f>
        <v>Yes</v>
      </c>
    </row>
    <row r="141" spans="1:25" x14ac:dyDescent="0.3">
      <c r="A141">
        <v>738</v>
      </c>
      <c r="B141" s="10">
        <v>48</v>
      </c>
      <c r="C141" s="10">
        <v>13</v>
      </c>
      <c r="D141" s="10">
        <v>57</v>
      </c>
      <c r="E141" s="10">
        <v>24</v>
      </c>
      <c r="F141" s="10">
        <v>15</v>
      </c>
      <c r="G141" s="10">
        <v>25</v>
      </c>
      <c r="H141" s="24">
        <f>2021-'Customer Profile'!B140</f>
        <v>40</v>
      </c>
      <c r="I141" s="10">
        <f>IF(Analysis!$B$60="Wine",B141,IF(Analysis!$B$60="Fruit",C141,IF(Analysis!$B$60="Meat",D141,IF(Analysis!$B$60="Fish",E141,IF(Analysis!$B$60="Sweet",F141,"")))))</f>
        <v>24</v>
      </c>
      <c r="J141" s="10">
        <v>42395</v>
      </c>
      <c r="K141" s="10" t="str">
        <f>IF(MasterData5[[#This Row],[Income ]]&gt;$AB$12, "Above", "Below")</f>
        <v>Below</v>
      </c>
      <c r="L141" s="10">
        <f>SUM(MasterData5[[#This Row],[MntWines]:[MntSweetProducts]])</f>
        <v>157</v>
      </c>
      <c r="M141" s="53" t="str">
        <f>IF(MasterData5[[#This Row],[Total Purchase]]&gt;=500, "Over $500", "")</f>
        <v/>
      </c>
      <c r="N141" s="10"/>
      <c r="O141" s="14" t="str">
        <f>IF(AND(MasterData5[[#This Row],[MntWines]]&gt;=AB$4, MasterData5[[#This Row],[Income ]]&lt;=$AB$12), "Yes", "")</f>
        <v/>
      </c>
      <c r="P141" s="14" t="str">
        <f>IF(AND(MasterData5[[#This Row],[MntFruits]]&gt;=AC$4, MasterData5[[#This Row],[Income ]]&lt;=$AB$12), "Yes", "")</f>
        <v/>
      </c>
      <c r="Q141" s="14" t="str">
        <f>IF(AND(MasterData5[[#This Row],[MntMeatProducts]]&gt;=AD$4, MasterData5[[#This Row],[Income ]]&lt;=$AB$12), "Yes", "")</f>
        <v/>
      </c>
      <c r="R141" s="14" t="str">
        <f>IF(AND(MasterData5[[#This Row],[MntFishProducts]]&gt;=AE$4, MasterData5[[#This Row],[Income ]]&lt;=$AB$12), "Yes", "")</f>
        <v/>
      </c>
      <c r="S141" s="14" t="str">
        <f>IF(AND(MasterData5[[#This Row],[MntSweetProducts]]&gt;=AF$4, MasterData5[[#This Row],[Income ]]&lt;=$AB$12), "Yes", "")</f>
        <v/>
      </c>
      <c r="U141" s="14" t="str">
        <f>IF(MasterData5[[#This Row],[MntWines]]&gt;=AB$4, "Yes", "")</f>
        <v/>
      </c>
      <c r="V141" s="14" t="str">
        <f>IF(MasterData5[[#This Row],[MntFruits]]&gt;=AC$4, "Yes", "")</f>
        <v/>
      </c>
      <c r="W141" s="14" t="str">
        <f>IF(MasterData5[[#This Row],[MntMeatProducts]]&gt;=AD$4, "Yes", "")</f>
        <v/>
      </c>
      <c r="X141" s="14" t="str">
        <f>IF(MasterData5[[#This Row],[MntFishProducts]]&gt;=AE$4, "Yes", "")</f>
        <v/>
      </c>
      <c r="Y141" s="14" t="str">
        <f>IF(MasterData5[[#This Row],[MntSweetProducts]]&gt;=AF$4, "Yes", "")</f>
        <v/>
      </c>
    </row>
    <row r="142" spans="1:25" x14ac:dyDescent="0.3">
      <c r="A142">
        <v>749</v>
      </c>
      <c r="B142" s="10">
        <v>46</v>
      </c>
      <c r="C142" s="10">
        <v>7</v>
      </c>
      <c r="D142" s="10">
        <v>59</v>
      </c>
      <c r="E142" s="10">
        <v>2</v>
      </c>
      <c r="F142" s="10">
        <v>4</v>
      </c>
      <c r="G142" s="10">
        <v>27</v>
      </c>
      <c r="H142" s="24">
        <f>2021-'Customer Profile'!B141</f>
        <v>40</v>
      </c>
      <c r="I142" s="10">
        <f>IF(Analysis!$B$60="Wine",B142,IF(Analysis!$B$60="Fruit",C142,IF(Analysis!$B$60="Meat",D142,IF(Analysis!$B$60="Fish",E142,IF(Analysis!$B$60="Sweet",F142,"")))))</f>
        <v>2</v>
      </c>
      <c r="J142" s="10">
        <v>42162</v>
      </c>
      <c r="K142" s="10" t="str">
        <f>IF(MasterData5[[#This Row],[Income ]]&gt;$AB$12, "Above", "Below")</f>
        <v>Below</v>
      </c>
      <c r="L142" s="10">
        <f>SUM(MasterData5[[#This Row],[MntWines]:[MntSweetProducts]])</f>
        <v>118</v>
      </c>
      <c r="M142" s="53" t="str">
        <f>IF(MasterData5[[#This Row],[Total Purchase]]&gt;=500, "Over $500", "")</f>
        <v/>
      </c>
      <c r="N142" s="10"/>
      <c r="O142" s="14" t="str">
        <f>IF(AND(MasterData5[[#This Row],[MntWines]]&gt;=AB$4, MasterData5[[#This Row],[Income ]]&lt;=$AB$12), "Yes", "")</f>
        <v/>
      </c>
      <c r="P142" s="14" t="str">
        <f>IF(AND(MasterData5[[#This Row],[MntFruits]]&gt;=AC$4, MasterData5[[#This Row],[Income ]]&lt;=$AB$12), "Yes", "")</f>
        <v/>
      </c>
      <c r="Q142" s="14" t="str">
        <f>IF(AND(MasterData5[[#This Row],[MntMeatProducts]]&gt;=AD$4, MasterData5[[#This Row],[Income ]]&lt;=$AB$12), "Yes", "")</f>
        <v/>
      </c>
      <c r="R142" s="14" t="str">
        <f>IF(AND(MasterData5[[#This Row],[MntFishProducts]]&gt;=AE$4, MasterData5[[#This Row],[Income ]]&lt;=$AB$12), "Yes", "")</f>
        <v/>
      </c>
      <c r="S142" s="14" t="str">
        <f>IF(AND(MasterData5[[#This Row],[MntSweetProducts]]&gt;=AF$4, MasterData5[[#This Row],[Income ]]&lt;=$AB$12), "Yes", "")</f>
        <v/>
      </c>
      <c r="U142" s="14" t="str">
        <f>IF(MasterData5[[#This Row],[MntWines]]&gt;=AB$4, "Yes", "")</f>
        <v/>
      </c>
      <c r="V142" s="14" t="str">
        <f>IF(MasterData5[[#This Row],[MntFruits]]&gt;=AC$4, "Yes", "")</f>
        <v/>
      </c>
      <c r="W142" s="14" t="str">
        <f>IF(MasterData5[[#This Row],[MntMeatProducts]]&gt;=AD$4, "Yes", "")</f>
        <v/>
      </c>
      <c r="X142" s="14" t="str">
        <f>IF(MasterData5[[#This Row],[MntFishProducts]]&gt;=AE$4, "Yes", "")</f>
        <v/>
      </c>
      <c r="Y142" s="14" t="str">
        <f>IF(MasterData5[[#This Row],[MntSweetProducts]]&gt;=AF$4, "Yes", "")</f>
        <v/>
      </c>
    </row>
    <row r="143" spans="1:25" x14ac:dyDescent="0.3">
      <c r="A143">
        <v>760</v>
      </c>
      <c r="B143" s="10">
        <v>588</v>
      </c>
      <c r="C143" s="10">
        <v>7</v>
      </c>
      <c r="D143" s="10">
        <v>76</v>
      </c>
      <c r="E143" s="10">
        <v>110</v>
      </c>
      <c r="F143" s="10">
        <v>15</v>
      </c>
      <c r="G143" s="10">
        <v>15</v>
      </c>
      <c r="H143" s="24">
        <f>2021-'Customer Profile'!B142</f>
        <v>46</v>
      </c>
      <c r="I143" s="10">
        <f>IF(Analysis!$B$60="Wine",B143,IF(Analysis!$B$60="Fruit",C143,IF(Analysis!$B$60="Meat",D143,IF(Analysis!$B$60="Fish",E143,IF(Analysis!$B$60="Sweet",F143,"")))))</f>
        <v>110</v>
      </c>
      <c r="J143" s="10">
        <v>60554</v>
      </c>
      <c r="K143" s="10" t="str">
        <f>IF(MasterData5[[#This Row],[Income ]]&gt;$AB$12, "Above", "Below")</f>
        <v>Above</v>
      </c>
      <c r="L143" s="10">
        <f>SUM(MasterData5[[#This Row],[MntWines]:[MntSweetProducts]])</f>
        <v>796</v>
      </c>
      <c r="M143" s="53" t="str">
        <f>IF(MasterData5[[#This Row],[Total Purchase]]&gt;=500, "Over $500", "")</f>
        <v>Over $500</v>
      </c>
      <c r="N143" s="10"/>
      <c r="O143" s="14" t="str">
        <f>IF(AND(MasterData5[[#This Row],[MntWines]]&gt;=AB$4, MasterData5[[#This Row],[Income ]]&lt;=$AB$12), "Yes", "")</f>
        <v/>
      </c>
      <c r="P143" s="14" t="str">
        <f>IF(AND(MasterData5[[#This Row],[MntFruits]]&gt;=AC$4, MasterData5[[#This Row],[Income ]]&lt;=$AB$12), "Yes", "")</f>
        <v/>
      </c>
      <c r="Q143" s="14" t="str">
        <f>IF(AND(MasterData5[[#This Row],[MntMeatProducts]]&gt;=AD$4, MasterData5[[#This Row],[Income ]]&lt;=$AB$12), "Yes", "")</f>
        <v/>
      </c>
      <c r="R143" s="14" t="str">
        <f>IF(AND(MasterData5[[#This Row],[MntFishProducts]]&gt;=AE$4, MasterData5[[#This Row],[Income ]]&lt;=$AB$12), "Yes", "")</f>
        <v/>
      </c>
      <c r="S143" s="14" t="str">
        <f>IF(AND(MasterData5[[#This Row],[MntSweetProducts]]&gt;=AF$4, MasterData5[[#This Row],[Income ]]&lt;=$AB$12), "Yes", "")</f>
        <v/>
      </c>
      <c r="U143" s="14" t="str">
        <f>IF(MasterData5[[#This Row],[MntWines]]&gt;=AB$4, "Yes", "")</f>
        <v>Yes</v>
      </c>
      <c r="V143" s="14" t="str">
        <f>IF(MasterData5[[#This Row],[MntFruits]]&gt;=AC$4, "Yes", "")</f>
        <v/>
      </c>
      <c r="W143" s="14" t="str">
        <f>IF(MasterData5[[#This Row],[MntMeatProducts]]&gt;=AD$4, "Yes", "")</f>
        <v/>
      </c>
      <c r="X143" s="14" t="str">
        <f>IF(MasterData5[[#This Row],[MntFishProducts]]&gt;=AE$4, "Yes", "")</f>
        <v>Yes</v>
      </c>
      <c r="Y143" s="14" t="str">
        <f>IF(MasterData5[[#This Row],[MntSweetProducts]]&gt;=AF$4, "Yes", "")</f>
        <v/>
      </c>
    </row>
    <row r="144" spans="1:25" x14ac:dyDescent="0.3">
      <c r="A144">
        <v>762</v>
      </c>
      <c r="B144" s="10">
        <v>340</v>
      </c>
      <c r="C144" s="10">
        <v>21</v>
      </c>
      <c r="D144" s="10">
        <v>134</v>
      </c>
      <c r="E144" s="10">
        <v>258</v>
      </c>
      <c r="F144" s="10">
        <v>14</v>
      </c>
      <c r="G144" s="10">
        <v>56</v>
      </c>
      <c r="H144" s="24">
        <f>2021-'Customer Profile'!B143</f>
        <v>40</v>
      </c>
      <c r="I144" s="10">
        <f>IF(Analysis!$B$60="Wine",B144,IF(Analysis!$B$60="Fruit",C144,IF(Analysis!$B$60="Meat",D144,IF(Analysis!$B$60="Fish",E144,IF(Analysis!$B$60="Sweet",F144,"")))))</f>
        <v>258</v>
      </c>
      <c r="J144" s="10">
        <v>75774</v>
      </c>
      <c r="K144" s="10" t="str">
        <f>IF(MasterData5[[#This Row],[Income ]]&gt;$AB$12, "Above", "Below")</f>
        <v>Above</v>
      </c>
      <c r="L144" s="10">
        <f>SUM(MasterData5[[#This Row],[MntWines]:[MntSweetProducts]])</f>
        <v>767</v>
      </c>
      <c r="M144" s="53" t="str">
        <f>IF(MasterData5[[#This Row],[Total Purchase]]&gt;=500, "Over $500", "")</f>
        <v>Over $500</v>
      </c>
      <c r="N144" s="10"/>
      <c r="O144" s="14" t="str">
        <f>IF(AND(MasterData5[[#This Row],[MntWines]]&gt;=AB$4, MasterData5[[#This Row],[Income ]]&lt;=$AB$12), "Yes", "")</f>
        <v/>
      </c>
      <c r="P144" s="14" t="str">
        <f>IF(AND(MasterData5[[#This Row],[MntFruits]]&gt;=AC$4, MasterData5[[#This Row],[Income ]]&lt;=$AB$12), "Yes", "")</f>
        <v/>
      </c>
      <c r="Q144" s="14" t="str">
        <f>IF(AND(MasterData5[[#This Row],[MntMeatProducts]]&gt;=AD$4, MasterData5[[#This Row],[Income ]]&lt;=$AB$12), "Yes", "")</f>
        <v/>
      </c>
      <c r="R144" s="14" t="str">
        <f>IF(AND(MasterData5[[#This Row],[MntFishProducts]]&gt;=AE$4, MasterData5[[#This Row],[Income ]]&lt;=$AB$12), "Yes", "")</f>
        <v/>
      </c>
      <c r="S144" s="14" t="str">
        <f>IF(AND(MasterData5[[#This Row],[MntSweetProducts]]&gt;=AF$4, MasterData5[[#This Row],[Income ]]&lt;=$AB$12), "Yes", "")</f>
        <v/>
      </c>
      <c r="U144" s="14" t="str">
        <f>IF(MasterData5[[#This Row],[MntWines]]&gt;=AB$4, "Yes", "")</f>
        <v>Yes</v>
      </c>
      <c r="V144" s="14" t="str">
        <f>IF(MasterData5[[#This Row],[MntFruits]]&gt;=AC$4, "Yes", "")</f>
        <v/>
      </c>
      <c r="W144" s="14" t="str">
        <f>IF(MasterData5[[#This Row],[MntMeatProducts]]&gt;=AD$4, "Yes", "")</f>
        <v/>
      </c>
      <c r="X144" s="14" t="str">
        <f>IF(MasterData5[[#This Row],[MntFishProducts]]&gt;=AE$4, "Yes", "")</f>
        <v>Yes</v>
      </c>
      <c r="Y144" s="14" t="str">
        <f>IF(MasterData5[[#This Row],[MntSweetProducts]]&gt;=AF$4, "Yes", "")</f>
        <v/>
      </c>
    </row>
    <row r="145" spans="1:25" x14ac:dyDescent="0.3">
      <c r="A145">
        <v>771</v>
      </c>
      <c r="B145" s="10">
        <v>135</v>
      </c>
      <c r="C145" s="10">
        <v>9</v>
      </c>
      <c r="D145" s="10">
        <v>39</v>
      </c>
      <c r="E145" s="10">
        <v>4</v>
      </c>
      <c r="F145" s="10">
        <v>0</v>
      </c>
      <c r="G145" s="10">
        <v>7</v>
      </c>
      <c r="H145" s="24">
        <f>2021-'Customer Profile'!B144</f>
        <v>54</v>
      </c>
      <c r="I145" s="10">
        <f>IF(Analysis!$B$60="Wine",B145,IF(Analysis!$B$60="Fruit",C145,IF(Analysis!$B$60="Meat",D145,IF(Analysis!$B$60="Fish",E145,IF(Analysis!$B$60="Sweet",F145,"")))))</f>
        <v>4</v>
      </c>
      <c r="J145" s="10">
        <v>54178</v>
      </c>
      <c r="K145" s="10" t="str">
        <f>IF(MasterData5[[#This Row],[Income ]]&gt;$AB$12, "Above", "Below")</f>
        <v>Above</v>
      </c>
      <c r="L145" s="10">
        <f>SUM(MasterData5[[#This Row],[MntWines]:[MntSweetProducts]])</f>
        <v>187</v>
      </c>
      <c r="M145" s="53" t="str">
        <f>IF(MasterData5[[#This Row],[Total Purchase]]&gt;=500, "Over $500", "")</f>
        <v/>
      </c>
      <c r="N145" s="10"/>
      <c r="O145" s="14" t="str">
        <f>IF(AND(MasterData5[[#This Row],[MntWines]]&gt;=AB$4, MasterData5[[#This Row],[Income ]]&lt;=$AB$12), "Yes", "")</f>
        <v/>
      </c>
      <c r="P145" s="14" t="str">
        <f>IF(AND(MasterData5[[#This Row],[MntFruits]]&gt;=AC$4, MasterData5[[#This Row],[Income ]]&lt;=$AB$12), "Yes", "")</f>
        <v/>
      </c>
      <c r="Q145" s="14" t="str">
        <f>IF(AND(MasterData5[[#This Row],[MntMeatProducts]]&gt;=AD$4, MasterData5[[#This Row],[Income ]]&lt;=$AB$12), "Yes", "")</f>
        <v/>
      </c>
      <c r="R145" s="14" t="str">
        <f>IF(AND(MasterData5[[#This Row],[MntFishProducts]]&gt;=AE$4, MasterData5[[#This Row],[Income ]]&lt;=$AB$12), "Yes", "")</f>
        <v/>
      </c>
      <c r="S145" s="14" t="str">
        <f>IF(AND(MasterData5[[#This Row],[MntSweetProducts]]&gt;=AF$4, MasterData5[[#This Row],[Income ]]&lt;=$AB$12), "Yes", "")</f>
        <v/>
      </c>
      <c r="U145" s="14" t="str">
        <f>IF(MasterData5[[#This Row],[MntWines]]&gt;=AB$4, "Yes", "")</f>
        <v/>
      </c>
      <c r="V145" s="14" t="str">
        <f>IF(MasterData5[[#This Row],[MntFruits]]&gt;=AC$4, "Yes", "")</f>
        <v/>
      </c>
      <c r="W145" s="14" t="str">
        <f>IF(MasterData5[[#This Row],[MntMeatProducts]]&gt;=AD$4, "Yes", "")</f>
        <v/>
      </c>
      <c r="X145" s="14" t="str">
        <f>IF(MasterData5[[#This Row],[MntFishProducts]]&gt;=AE$4, "Yes", "")</f>
        <v/>
      </c>
      <c r="Y145" s="14" t="str">
        <f>IF(MasterData5[[#This Row],[MntSweetProducts]]&gt;=AF$4, "Yes", "")</f>
        <v/>
      </c>
    </row>
    <row r="146" spans="1:25" x14ac:dyDescent="0.3">
      <c r="A146">
        <v>773</v>
      </c>
      <c r="B146" s="10">
        <v>379</v>
      </c>
      <c r="C146" s="10">
        <v>4</v>
      </c>
      <c r="D146" s="10">
        <v>93</v>
      </c>
      <c r="E146" s="10">
        <v>12</v>
      </c>
      <c r="F146" s="10">
        <v>9</v>
      </c>
      <c r="G146" s="10">
        <v>98</v>
      </c>
      <c r="H146" s="24">
        <f>2021-'Customer Profile'!B145</f>
        <v>50</v>
      </c>
      <c r="I146" s="10">
        <f>IF(Analysis!$B$60="Wine",B146,IF(Analysis!$B$60="Fruit",C146,IF(Analysis!$B$60="Meat",D146,IF(Analysis!$B$60="Fish",E146,IF(Analysis!$B$60="Sweet",F146,"")))))</f>
        <v>12</v>
      </c>
      <c r="J146" s="10">
        <v>42835</v>
      </c>
      <c r="K146" s="10" t="str">
        <f>IF(MasterData5[[#This Row],[Income ]]&gt;$AB$12, "Above", "Below")</f>
        <v>Below</v>
      </c>
      <c r="L146" s="10">
        <f>SUM(MasterData5[[#This Row],[MntWines]:[MntSweetProducts]])</f>
        <v>497</v>
      </c>
      <c r="M146" s="53" t="str">
        <f>IF(MasterData5[[#This Row],[Total Purchase]]&gt;=500, "Over $500", "")</f>
        <v/>
      </c>
      <c r="N146" s="10"/>
      <c r="O146" s="14" t="str">
        <f>IF(AND(MasterData5[[#This Row],[MntWines]]&gt;=AB$4, MasterData5[[#This Row],[Income ]]&lt;=$AB$12), "Yes", "")</f>
        <v>Yes</v>
      </c>
      <c r="P146" s="14" t="str">
        <f>IF(AND(MasterData5[[#This Row],[MntFruits]]&gt;=AC$4, MasterData5[[#This Row],[Income ]]&lt;=$AB$12), "Yes", "")</f>
        <v/>
      </c>
      <c r="Q146" s="14" t="str">
        <f>IF(AND(MasterData5[[#This Row],[MntMeatProducts]]&gt;=AD$4, MasterData5[[#This Row],[Income ]]&lt;=$AB$12), "Yes", "")</f>
        <v/>
      </c>
      <c r="R146" s="14" t="str">
        <f>IF(AND(MasterData5[[#This Row],[MntFishProducts]]&gt;=AE$4, MasterData5[[#This Row],[Income ]]&lt;=$AB$12), "Yes", "")</f>
        <v/>
      </c>
      <c r="S146" s="14" t="str">
        <f>IF(AND(MasterData5[[#This Row],[MntSweetProducts]]&gt;=AF$4, MasterData5[[#This Row],[Income ]]&lt;=$AB$12), "Yes", "")</f>
        <v/>
      </c>
      <c r="U146" s="14" t="str">
        <f>IF(MasterData5[[#This Row],[MntWines]]&gt;=AB$4, "Yes", "")</f>
        <v>Yes</v>
      </c>
      <c r="V146" s="14" t="str">
        <f>IF(MasterData5[[#This Row],[MntFruits]]&gt;=AC$4, "Yes", "")</f>
        <v/>
      </c>
      <c r="W146" s="14" t="str">
        <f>IF(MasterData5[[#This Row],[MntMeatProducts]]&gt;=AD$4, "Yes", "")</f>
        <v/>
      </c>
      <c r="X146" s="14" t="str">
        <f>IF(MasterData5[[#This Row],[MntFishProducts]]&gt;=AE$4, "Yes", "")</f>
        <v/>
      </c>
      <c r="Y146" s="14" t="str">
        <f>IF(MasterData5[[#This Row],[MntSweetProducts]]&gt;=AF$4, "Yes", "")</f>
        <v/>
      </c>
    </row>
    <row r="147" spans="1:25" x14ac:dyDescent="0.3">
      <c r="A147">
        <v>793</v>
      </c>
      <c r="B147" s="10">
        <v>18</v>
      </c>
      <c r="C147" s="10">
        <v>3</v>
      </c>
      <c r="D147" s="10">
        <v>17</v>
      </c>
      <c r="E147" s="10">
        <v>3</v>
      </c>
      <c r="F147" s="10">
        <v>0</v>
      </c>
      <c r="G147" s="10">
        <v>4</v>
      </c>
      <c r="H147" s="24">
        <f>2021-'Customer Profile'!B146</f>
        <v>48</v>
      </c>
      <c r="I147" s="10">
        <f>IF(Analysis!$B$60="Wine",B147,IF(Analysis!$B$60="Fruit",C147,IF(Analysis!$B$60="Meat",D147,IF(Analysis!$B$60="Fish",E147,IF(Analysis!$B$60="Sweet",F147,"")))))</f>
        <v>3</v>
      </c>
      <c r="J147" s="10">
        <v>20895</v>
      </c>
      <c r="K147" s="10" t="str">
        <f>IF(MasterData5[[#This Row],[Income ]]&gt;$AB$12, "Above", "Below")</f>
        <v>Below</v>
      </c>
      <c r="L147" s="10">
        <f>SUM(MasterData5[[#This Row],[MntWines]:[MntSweetProducts]])</f>
        <v>41</v>
      </c>
      <c r="M147" s="53" t="str">
        <f>IF(MasterData5[[#This Row],[Total Purchase]]&gt;=500, "Over $500", "")</f>
        <v/>
      </c>
      <c r="N147" s="10"/>
      <c r="O147" s="14" t="str">
        <f>IF(AND(MasterData5[[#This Row],[MntWines]]&gt;=AB$4, MasterData5[[#This Row],[Income ]]&lt;=$AB$12), "Yes", "")</f>
        <v/>
      </c>
      <c r="P147" s="14" t="str">
        <f>IF(AND(MasterData5[[#This Row],[MntFruits]]&gt;=AC$4, MasterData5[[#This Row],[Income ]]&lt;=$AB$12), "Yes", "")</f>
        <v/>
      </c>
      <c r="Q147" s="14" t="str">
        <f>IF(AND(MasterData5[[#This Row],[MntMeatProducts]]&gt;=AD$4, MasterData5[[#This Row],[Income ]]&lt;=$AB$12), "Yes", "")</f>
        <v/>
      </c>
      <c r="R147" s="14" t="str">
        <f>IF(AND(MasterData5[[#This Row],[MntFishProducts]]&gt;=AE$4, MasterData5[[#This Row],[Income ]]&lt;=$AB$12), "Yes", "")</f>
        <v/>
      </c>
      <c r="S147" s="14" t="str">
        <f>IF(AND(MasterData5[[#This Row],[MntSweetProducts]]&gt;=AF$4, MasterData5[[#This Row],[Income ]]&lt;=$AB$12), "Yes", "")</f>
        <v/>
      </c>
      <c r="U147" s="14" t="str">
        <f>IF(MasterData5[[#This Row],[MntWines]]&gt;=AB$4, "Yes", "")</f>
        <v/>
      </c>
      <c r="V147" s="14" t="str">
        <f>IF(MasterData5[[#This Row],[MntFruits]]&gt;=AC$4, "Yes", "")</f>
        <v/>
      </c>
      <c r="W147" s="14" t="str">
        <f>IF(MasterData5[[#This Row],[MntMeatProducts]]&gt;=AD$4, "Yes", "")</f>
        <v/>
      </c>
      <c r="X147" s="14" t="str">
        <f>IF(MasterData5[[#This Row],[MntFishProducts]]&gt;=AE$4, "Yes", "")</f>
        <v/>
      </c>
      <c r="Y147" s="14" t="str">
        <f>IF(MasterData5[[#This Row],[MntSweetProducts]]&gt;=AF$4, "Yes", "")</f>
        <v/>
      </c>
    </row>
    <row r="148" spans="1:25" x14ac:dyDescent="0.3">
      <c r="A148">
        <v>796</v>
      </c>
      <c r="B148" s="10">
        <v>584</v>
      </c>
      <c r="C148" s="10">
        <v>44</v>
      </c>
      <c r="D148" s="10">
        <v>212</v>
      </c>
      <c r="E148" s="10">
        <v>46</v>
      </c>
      <c r="F148" s="10">
        <v>8</v>
      </c>
      <c r="G148" s="10">
        <v>177</v>
      </c>
      <c r="H148" s="24">
        <f>2021-'Customer Profile'!B147</f>
        <v>56</v>
      </c>
      <c r="I148" s="10">
        <f>IF(Analysis!$B$60="Wine",B148,IF(Analysis!$B$60="Fruit",C148,IF(Analysis!$B$60="Meat",D148,IF(Analysis!$B$60="Fish",E148,IF(Analysis!$B$60="Sweet",F148,"")))))</f>
        <v>46</v>
      </c>
      <c r="J148" s="10">
        <v>60161</v>
      </c>
      <c r="K148" s="10" t="str">
        <f>IF(MasterData5[[#This Row],[Income ]]&gt;$AB$12, "Above", "Below")</f>
        <v>Above</v>
      </c>
      <c r="L148" s="10">
        <f>SUM(MasterData5[[#This Row],[MntWines]:[MntSweetProducts]])</f>
        <v>894</v>
      </c>
      <c r="M148" s="53" t="str">
        <f>IF(MasterData5[[#This Row],[Total Purchase]]&gt;=500, "Over $500", "")</f>
        <v>Over $500</v>
      </c>
      <c r="N148" s="10"/>
      <c r="O148" s="14" t="str">
        <f>IF(AND(MasterData5[[#This Row],[MntWines]]&gt;=AB$4, MasterData5[[#This Row],[Income ]]&lt;=$AB$12), "Yes", "")</f>
        <v/>
      </c>
      <c r="P148" s="14" t="str">
        <f>IF(AND(MasterData5[[#This Row],[MntFruits]]&gt;=AC$4, MasterData5[[#This Row],[Income ]]&lt;=$AB$12), "Yes", "")</f>
        <v/>
      </c>
      <c r="Q148" s="14" t="str">
        <f>IF(AND(MasterData5[[#This Row],[MntMeatProducts]]&gt;=AD$4, MasterData5[[#This Row],[Income ]]&lt;=$AB$12), "Yes", "")</f>
        <v/>
      </c>
      <c r="R148" s="14" t="str">
        <f>IF(AND(MasterData5[[#This Row],[MntFishProducts]]&gt;=AE$4, MasterData5[[#This Row],[Income ]]&lt;=$AB$12), "Yes", "")</f>
        <v/>
      </c>
      <c r="S148" s="14" t="str">
        <f>IF(AND(MasterData5[[#This Row],[MntSweetProducts]]&gt;=AF$4, MasterData5[[#This Row],[Income ]]&lt;=$AB$12), "Yes", "")</f>
        <v/>
      </c>
      <c r="U148" s="14" t="str">
        <f>IF(MasterData5[[#This Row],[MntWines]]&gt;=AB$4, "Yes", "")</f>
        <v>Yes</v>
      </c>
      <c r="V148" s="14" t="str">
        <f>IF(MasterData5[[#This Row],[MntFruits]]&gt;=AC$4, "Yes", "")</f>
        <v>Yes</v>
      </c>
      <c r="W148" s="14" t="str">
        <f>IF(MasterData5[[#This Row],[MntMeatProducts]]&gt;=AD$4, "Yes", "")</f>
        <v>Yes</v>
      </c>
      <c r="X148" s="14" t="str">
        <f>IF(MasterData5[[#This Row],[MntFishProducts]]&gt;=AE$4, "Yes", "")</f>
        <v>Yes</v>
      </c>
      <c r="Y148" s="14" t="str">
        <f>IF(MasterData5[[#This Row],[MntSweetProducts]]&gt;=AF$4, "Yes", "")</f>
        <v/>
      </c>
    </row>
    <row r="149" spans="1:25" x14ac:dyDescent="0.3">
      <c r="A149">
        <v>798</v>
      </c>
      <c r="B149" s="10">
        <v>2</v>
      </c>
      <c r="C149" s="10">
        <v>0</v>
      </c>
      <c r="D149" s="10">
        <v>6</v>
      </c>
      <c r="E149" s="10">
        <v>8</v>
      </c>
      <c r="F149" s="10">
        <v>6</v>
      </c>
      <c r="G149" s="10">
        <v>5</v>
      </c>
      <c r="H149" s="24">
        <f>2021-'Customer Profile'!B148</f>
        <v>34</v>
      </c>
      <c r="I149" s="10">
        <f>IF(Analysis!$B$60="Wine",B149,IF(Analysis!$B$60="Fruit",C149,IF(Analysis!$B$60="Meat",D149,IF(Analysis!$B$60="Fish",E149,IF(Analysis!$B$60="Sweet",F149,"")))))</f>
        <v>8</v>
      </c>
      <c r="J149" s="10">
        <v>23442</v>
      </c>
      <c r="K149" s="10" t="str">
        <f>IF(MasterData5[[#This Row],[Income ]]&gt;$AB$12, "Above", "Below")</f>
        <v>Below</v>
      </c>
      <c r="L149" s="10">
        <f>SUM(MasterData5[[#This Row],[MntWines]:[MntSweetProducts]])</f>
        <v>22</v>
      </c>
      <c r="M149" s="53" t="str">
        <f>IF(MasterData5[[#This Row],[Total Purchase]]&gt;=500, "Over $500", "")</f>
        <v/>
      </c>
      <c r="N149" s="10"/>
      <c r="O149" s="14" t="str">
        <f>IF(AND(MasterData5[[#This Row],[MntWines]]&gt;=AB$4, MasterData5[[#This Row],[Income ]]&lt;=$AB$12), "Yes", "")</f>
        <v/>
      </c>
      <c r="P149" s="14" t="str">
        <f>IF(AND(MasterData5[[#This Row],[MntFruits]]&gt;=AC$4, MasterData5[[#This Row],[Income ]]&lt;=$AB$12), "Yes", "")</f>
        <v/>
      </c>
      <c r="Q149" s="14" t="str">
        <f>IF(AND(MasterData5[[#This Row],[MntMeatProducts]]&gt;=AD$4, MasterData5[[#This Row],[Income ]]&lt;=$AB$12), "Yes", "")</f>
        <v/>
      </c>
      <c r="R149" s="14" t="str">
        <f>IF(AND(MasterData5[[#This Row],[MntFishProducts]]&gt;=AE$4, MasterData5[[#This Row],[Income ]]&lt;=$AB$12), "Yes", "")</f>
        <v/>
      </c>
      <c r="S149" s="14" t="str">
        <f>IF(AND(MasterData5[[#This Row],[MntSweetProducts]]&gt;=AF$4, MasterData5[[#This Row],[Income ]]&lt;=$AB$12), "Yes", "")</f>
        <v/>
      </c>
      <c r="U149" s="14" t="str">
        <f>IF(MasterData5[[#This Row],[MntWines]]&gt;=AB$4, "Yes", "")</f>
        <v/>
      </c>
      <c r="V149" s="14" t="str">
        <f>IF(MasterData5[[#This Row],[MntFruits]]&gt;=AC$4, "Yes", "")</f>
        <v/>
      </c>
      <c r="W149" s="14" t="str">
        <f>IF(MasterData5[[#This Row],[MntMeatProducts]]&gt;=AD$4, "Yes", "")</f>
        <v/>
      </c>
      <c r="X149" s="14" t="str">
        <f>IF(MasterData5[[#This Row],[MntFishProducts]]&gt;=AE$4, "Yes", "")</f>
        <v/>
      </c>
      <c r="Y149" s="14" t="str">
        <f>IF(MasterData5[[#This Row],[MntSweetProducts]]&gt;=AF$4, "Yes", "")</f>
        <v/>
      </c>
    </row>
    <row r="150" spans="1:25" x14ac:dyDescent="0.3">
      <c r="A150">
        <v>800</v>
      </c>
      <c r="B150" s="10">
        <v>23</v>
      </c>
      <c r="C150" s="10">
        <v>1</v>
      </c>
      <c r="D150" s="10">
        <v>6</v>
      </c>
      <c r="E150" s="10">
        <v>0</v>
      </c>
      <c r="F150" s="10">
        <v>0</v>
      </c>
      <c r="G150" s="10">
        <v>2</v>
      </c>
      <c r="H150" s="24">
        <f>2021-'Customer Profile'!B149</f>
        <v>61</v>
      </c>
      <c r="I150" s="10">
        <f>IF(Analysis!$B$60="Wine",B150,IF(Analysis!$B$60="Fruit",C150,IF(Analysis!$B$60="Meat",D150,IF(Analysis!$B$60="Fish",E150,IF(Analysis!$B$60="Sweet",F150,"")))))</f>
        <v>0</v>
      </c>
      <c r="J150" s="10">
        <v>44512</v>
      </c>
      <c r="K150" s="10" t="str">
        <f>IF(MasterData5[[#This Row],[Income ]]&gt;$AB$12, "Above", "Below")</f>
        <v>Below</v>
      </c>
      <c r="L150" s="10">
        <f>SUM(MasterData5[[#This Row],[MntWines]:[MntSweetProducts]])</f>
        <v>30</v>
      </c>
      <c r="M150" s="53" t="str">
        <f>IF(MasterData5[[#This Row],[Total Purchase]]&gt;=500, "Over $500", "")</f>
        <v/>
      </c>
      <c r="N150" s="10"/>
      <c r="O150" s="14" t="str">
        <f>IF(AND(MasterData5[[#This Row],[MntWines]]&gt;=AB$4, MasterData5[[#This Row],[Income ]]&lt;=$AB$12), "Yes", "")</f>
        <v/>
      </c>
      <c r="P150" s="14" t="str">
        <f>IF(AND(MasterData5[[#This Row],[MntFruits]]&gt;=AC$4, MasterData5[[#This Row],[Income ]]&lt;=$AB$12), "Yes", "")</f>
        <v/>
      </c>
      <c r="Q150" s="14" t="str">
        <f>IF(AND(MasterData5[[#This Row],[MntMeatProducts]]&gt;=AD$4, MasterData5[[#This Row],[Income ]]&lt;=$AB$12), "Yes", "")</f>
        <v/>
      </c>
      <c r="R150" s="14" t="str">
        <f>IF(AND(MasterData5[[#This Row],[MntFishProducts]]&gt;=AE$4, MasterData5[[#This Row],[Income ]]&lt;=$AB$12), "Yes", "")</f>
        <v/>
      </c>
      <c r="S150" s="14" t="str">
        <f>IF(AND(MasterData5[[#This Row],[MntSweetProducts]]&gt;=AF$4, MasterData5[[#This Row],[Income ]]&lt;=$AB$12), "Yes", "")</f>
        <v/>
      </c>
      <c r="U150" s="14" t="str">
        <f>IF(MasterData5[[#This Row],[MntWines]]&gt;=AB$4, "Yes", "")</f>
        <v/>
      </c>
      <c r="V150" s="14" t="str">
        <f>IF(MasterData5[[#This Row],[MntFruits]]&gt;=AC$4, "Yes", "")</f>
        <v/>
      </c>
      <c r="W150" s="14" t="str">
        <f>IF(MasterData5[[#This Row],[MntMeatProducts]]&gt;=AD$4, "Yes", "")</f>
        <v/>
      </c>
      <c r="X150" s="14" t="str">
        <f>IF(MasterData5[[#This Row],[MntFishProducts]]&gt;=AE$4, "Yes", "")</f>
        <v/>
      </c>
      <c r="Y150" s="14" t="str">
        <f>IF(MasterData5[[#This Row],[MntSweetProducts]]&gt;=AF$4, "Yes", "")</f>
        <v/>
      </c>
    </row>
    <row r="151" spans="1:25" x14ac:dyDescent="0.3">
      <c r="A151">
        <v>803</v>
      </c>
      <c r="B151" s="10">
        <v>12</v>
      </c>
      <c r="C151" s="10">
        <v>0</v>
      </c>
      <c r="D151" s="10">
        <v>5</v>
      </c>
      <c r="E151" s="10">
        <v>0</v>
      </c>
      <c r="F151" s="10">
        <v>0</v>
      </c>
      <c r="G151" s="10">
        <v>4</v>
      </c>
      <c r="H151" s="24">
        <f>2021-'Customer Profile'!B150</f>
        <v>53</v>
      </c>
      <c r="I151" s="10">
        <f>IF(Analysis!$B$60="Wine",B151,IF(Analysis!$B$60="Fruit",C151,IF(Analysis!$B$60="Meat",D151,IF(Analysis!$B$60="Fish",E151,IF(Analysis!$B$60="Sweet",F151,"")))))</f>
        <v>0</v>
      </c>
      <c r="J151" s="10">
        <v>40521</v>
      </c>
      <c r="K151" s="10" t="str">
        <f>IF(MasterData5[[#This Row],[Income ]]&gt;$AB$12, "Above", "Below")</f>
        <v>Below</v>
      </c>
      <c r="L151" s="10">
        <f>SUM(MasterData5[[#This Row],[MntWines]:[MntSweetProducts]])</f>
        <v>17</v>
      </c>
      <c r="M151" s="53" t="str">
        <f>IF(MasterData5[[#This Row],[Total Purchase]]&gt;=500, "Over $500", "")</f>
        <v/>
      </c>
      <c r="N151" s="10"/>
      <c r="O151" s="14" t="str">
        <f>IF(AND(MasterData5[[#This Row],[MntWines]]&gt;=AB$4, MasterData5[[#This Row],[Income ]]&lt;=$AB$12), "Yes", "")</f>
        <v/>
      </c>
      <c r="P151" s="14" t="str">
        <f>IF(AND(MasterData5[[#This Row],[MntFruits]]&gt;=AC$4, MasterData5[[#This Row],[Income ]]&lt;=$AB$12), "Yes", "")</f>
        <v/>
      </c>
      <c r="Q151" s="14" t="str">
        <f>IF(AND(MasterData5[[#This Row],[MntMeatProducts]]&gt;=AD$4, MasterData5[[#This Row],[Income ]]&lt;=$AB$12), "Yes", "")</f>
        <v/>
      </c>
      <c r="R151" s="14" t="str">
        <f>IF(AND(MasterData5[[#This Row],[MntFishProducts]]&gt;=AE$4, MasterData5[[#This Row],[Income ]]&lt;=$AB$12), "Yes", "")</f>
        <v/>
      </c>
      <c r="S151" s="14" t="str">
        <f>IF(AND(MasterData5[[#This Row],[MntSweetProducts]]&gt;=AF$4, MasterData5[[#This Row],[Income ]]&lt;=$AB$12), "Yes", "")</f>
        <v/>
      </c>
      <c r="U151" s="14" t="str">
        <f>IF(MasterData5[[#This Row],[MntWines]]&gt;=AB$4, "Yes", "")</f>
        <v/>
      </c>
      <c r="V151" s="14" t="str">
        <f>IF(MasterData5[[#This Row],[MntFruits]]&gt;=AC$4, "Yes", "")</f>
        <v/>
      </c>
      <c r="W151" s="14" t="str">
        <f>IF(MasterData5[[#This Row],[MntMeatProducts]]&gt;=AD$4, "Yes", "")</f>
        <v/>
      </c>
      <c r="X151" s="14" t="str">
        <f>IF(MasterData5[[#This Row],[MntFishProducts]]&gt;=AE$4, "Yes", "")</f>
        <v/>
      </c>
      <c r="Y151" s="14" t="str">
        <f>IF(MasterData5[[#This Row],[MntSweetProducts]]&gt;=AF$4, "Yes", "")</f>
        <v/>
      </c>
    </row>
    <row r="152" spans="1:25" x14ac:dyDescent="0.3">
      <c r="A152">
        <v>807</v>
      </c>
      <c r="B152" s="10">
        <v>167</v>
      </c>
      <c r="C152" s="10">
        <v>2</v>
      </c>
      <c r="D152" s="10">
        <v>89</v>
      </c>
      <c r="E152" s="10">
        <v>0</v>
      </c>
      <c r="F152" s="10">
        <v>0</v>
      </c>
      <c r="G152" s="10">
        <v>34</v>
      </c>
      <c r="H152" s="24">
        <f>2021-'Customer Profile'!B151</f>
        <v>52</v>
      </c>
      <c r="I152" s="10">
        <f>IF(Analysis!$B$60="Wine",B152,IF(Analysis!$B$60="Fruit",C152,IF(Analysis!$B$60="Meat",D152,IF(Analysis!$B$60="Fish",E152,IF(Analysis!$B$60="Sweet",F152,"")))))</f>
        <v>0</v>
      </c>
      <c r="J152" s="10">
        <v>44602</v>
      </c>
      <c r="K152" s="10" t="str">
        <f>IF(MasterData5[[#This Row],[Income ]]&gt;$AB$12, "Above", "Below")</f>
        <v>Below</v>
      </c>
      <c r="L152" s="10">
        <f>SUM(MasterData5[[#This Row],[MntWines]:[MntSweetProducts]])</f>
        <v>258</v>
      </c>
      <c r="M152" s="53" t="str">
        <f>IF(MasterData5[[#This Row],[Total Purchase]]&gt;=500, "Over $500", "")</f>
        <v/>
      </c>
      <c r="N152" s="10"/>
      <c r="O152" s="14" t="str">
        <f>IF(AND(MasterData5[[#This Row],[MntWines]]&gt;=AB$4, MasterData5[[#This Row],[Income ]]&lt;=$AB$12), "Yes", "")</f>
        <v/>
      </c>
      <c r="P152" s="14" t="str">
        <f>IF(AND(MasterData5[[#This Row],[MntFruits]]&gt;=AC$4, MasterData5[[#This Row],[Income ]]&lt;=$AB$12), "Yes", "")</f>
        <v/>
      </c>
      <c r="Q152" s="14" t="str">
        <f>IF(AND(MasterData5[[#This Row],[MntMeatProducts]]&gt;=AD$4, MasterData5[[#This Row],[Income ]]&lt;=$AB$12), "Yes", "")</f>
        <v/>
      </c>
      <c r="R152" s="14" t="str">
        <f>IF(AND(MasterData5[[#This Row],[MntFishProducts]]&gt;=AE$4, MasterData5[[#This Row],[Income ]]&lt;=$AB$12), "Yes", "")</f>
        <v/>
      </c>
      <c r="S152" s="14" t="str">
        <f>IF(AND(MasterData5[[#This Row],[MntSweetProducts]]&gt;=AF$4, MasterData5[[#This Row],[Income ]]&lt;=$AB$12), "Yes", "")</f>
        <v/>
      </c>
      <c r="U152" s="14" t="str">
        <f>IF(MasterData5[[#This Row],[MntWines]]&gt;=AB$4, "Yes", "")</f>
        <v/>
      </c>
      <c r="V152" s="14" t="str">
        <f>IF(MasterData5[[#This Row],[MntFruits]]&gt;=AC$4, "Yes", "")</f>
        <v/>
      </c>
      <c r="W152" s="14" t="str">
        <f>IF(MasterData5[[#This Row],[MntMeatProducts]]&gt;=AD$4, "Yes", "")</f>
        <v/>
      </c>
      <c r="X152" s="14" t="str">
        <f>IF(MasterData5[[#This Row],[MntFishProducts]]&gt;=AE$4, "Yes", "")</f>
        <v/>
      </c>
      <c r="Y152" s="14" t="str">
        <f>IF(MasterData5[[#This Row],[MntSweetProducts]]&gt;=AF$4, "Yes", "")</f>
        <v/>
      </c>
    </row>
    <row r="153" spans="1:25" x14ac:dyDescent="0.3">
      <c r="A153">
        <v>810</v>
      </c>
      <c r="B153" s="10">
        <v>151</v>
      </c>
      <c r="C153" s="10">
        <v>81</v>
      </c>
      <c r="D153" s="10">
        <v>86</v>
      </c>
      <c r="E153" s="10">
        <v>168</v>
      </c>
      <c r="F153" s="10">
        <v>91</v>
      </c>
      <c r="G153" s="10">
        <v>64</v>
      </c>
      <c r="H153" s="24">
        <f>2021-'Customer Profile'!B152</f>
        <v>46</v>
      </c>
      <c r="I153" s="10">
        <f>IF(Analysis!$B$60="Wine",B153,IF(Analysis!$B$60="Fruit",C153,IF(Analysis!$B$60="Meat",D153,IF(Analysis!$B$60="Fish",E153,IF(Analysis!$B$60="Sweet",F153,"")))))</f>
        <v>168</v>
      </c>
      <c r="J153" s="10">
        <v>74190</v>
      </c>
      <c r="K153" s="10" t="str">
        <f>IF(MasterData5[[#This Row],[Income ]]&gt;$AB$12, "Above", "Below")</f>
        <v>Above</v>
      </c>
      <c r="L153" s="10">
        <f>SUM(MasterData5[[#This Row],[MntWines]:[MntSweetProducts]])</f>
        <v>577</v>
      </c>
      <c r="M153" s="53" t="str">
        <f>IF(MasterData5[[#This Row],[Total Purchase]]&gt;=500, "Over $500", "")</f>
        <v>Over $500</v>
      </c>
      <c r="N153" s="10"/>
      <c r="O153" s="14" t="str">
        <f>IF(AND(MasterData5[[#This Row],[MntWines]]&gt;=AB$4, MasterData5[[#This Row],[Income ]]&lt;=$AB$12), "Yes", "")</f>
        <v/>
      </c>
      <c r="P153" s="14" t="str">
        <f>IF(AND(MasterData5[[#This Row],[MntFruits]]&gt;=AC$4, MasterData5[[#This Row],[Income ]]&lt;=$AB$12), "Yes", "")</f>
        <v/>
      </c>
      <c r="Q153" s="14" t="str">
        <f>IF(AND(MasterData5[[#This Row],[MntMeatProducts]]&gt;=AD$4, MasterData5[[#This Row],[Income ]]&lt;=$AB$12), "Yes", "")</f>
        <v/>
      </c>
      <c r="R153" s="14" t="str">
        <f>IF(AND(MasterData5[[#This Row],[MntFishProducts]]&gt;=AE$4, MasterData5[[#This Row],[Income ]]&lt;=$AB$12), "Yes", "")</f>
        <v/>
      </c>
      <c r="S153" s="14" t="str">
        <f>IF(AND(MasterData5[[#This Row],[MntSweetProducts]]&gt;=AF$4, MasterData5[[#This Row],[Income ]]&lt;=$AB$12), "Yes", "")</f>
        <v/>
      </c>
      <c r="U153" s="14" t="str">
        <f>IF(MasterData5[[#This Row],[MntWines]]&gt;=AB$4, "Yes", "")</f>
        <v/>
      </c>
      <c r="V153" s="14" t="str">
        <f>IF(MasterData5[[#This Row],[MntFruits]]&gt;=AC$4, "Yes", "")</f>
        <v>Yes</v>
      </c>
      <c r="W153" s="14" t="str">
        <f>IF(MasterData5[[#This Row],[MntMeatProducts]]&gt;=AD$4, "Yes", "")</f>
        <v/>
      </c>
      <c r="X153" s="14" t="str">
        <f>IF(MasterData5[[#This Row],[MntFishProducts]]&gt;=AE$4, "Yes", "")</f>
        <v>Yes</v>
      </c>
      <c r="Y153" s="14" t="str">
        <f>IF(MasterData5[[#This Row],[MntSweetProducts]]&gt;=AF$4, "Yes", "")</f>
        <v>Yes</v>
      </c>
    </row>
    <row r="154" spans="1:25" x14ac:dyDescent="0.3">
      <c r="A154">
        <v>819</v>
      </c>
      <c r="B154" s="10">
        <v>508</v>
      </c>
      <c r="C154" s="10">
        <v>124</v>
      </c>
      <c r="D154" s="10">
        <v>249</v>
      </c>
      <c r="E154" s="10">
        <v>50</v>
      </c>
      <c r="F154" s="10">
        <v>38</v>
      </c>
      <c r="G154" s="10">
        <v>134</v>
      </c>
      <c r="H154" s="24">
        <f>2021-'Customer Profile'!B153</f>
        <v>76</v>
      </c>
      <c r="I154" s="10">
        <f>IF(Analysis!$B$60="Wine",B154,IF(Analysis!$B$60="Fruit",C154,IF(Analysis!$B$60="Meat",D154,IF(Analysis!$B$60="Fish",E154,IF(Analysis!$B$60="Sweet",F154,"")))))</f>
        <v>50</v>
      </c>
      <c r="J154" s="10">
        <v>63285</v>
      </c>
      <c r="K154" s="10" t="str">
        <f>IF(MasterData5[[#This Row],[Income ]]&gt;$AB$12, "Above", "Below")</f>
        <v>Above</v>
      </c>
      <c r="L154" s="10">
        <f>SUM(MasterData5[[#This Row],[MntWines]:[MntSweetProducts]])</f>
        <v>969</v>
      </c>
      <c r="M154" s="53" t="str">
        <f>IF(MasterData5[[#This Row],[Total Purchase]]&gt;=500, "Over $500", "")</f>
        <v>Over $500</v>
      </c>
      <c r="N154" s="10"/>
      <c r="O154" s="14" t="str">
        <f>IF(AND(MasterData5[[#This Row],[MntWines]]&gt;=AB$4, MasterData5[[#This Row],[Income ]]&lt;=$AB$12), "Yes", "")</f>
        <v/>
      </c>
      <c r="P154" s="14" t="str">
        <f>IF(AND(MasterData5[[#This Row],[MntFruits]]&gt;=AC$4, MasterData5[[#This Row],[Income ]]&lt;=$AB$12), "Yes", "")</f>
        <v/>
      </c>
      <c r="Q154" s="14" t="str">
        <f>IF(AND(MasterData5[[#This Row],[MntMeatProducts]]&gt;=AD$4, MasterData5[[#This Row],[Income ]]&lt;=$AB$12), "Yes", "")</f>
        <v/>
      </c>
      <c r="R154" s="14" t="str">
        <f>IF(AND(MasterData5[[#This Row],[MntFishProducts]]&gt;=AE$4, MasterData5[[#This Row],[Income ]]&lt;=$AB$12), "Yes", "")</f>
        <v/>
      </c>
      <c r="S154" s="14" t="str">
        <f>IF(AND(MasterData5[[#This Row],[MntSweetProducts]]&gt;=AF$4, MasterData5[[#This Row],[Income ]]&lt;=$AB$12), "Yes", "")</f>
        <v/>
      </c>
      <c r="U154" s="14" t="str">
        <f>IF(MasterData5[[#This Row],[MntWines]]&gt;=AB$4, "Yes", "")</f>
        <v>Yes</v>
      </c>
      <c r="V154" s="14" t="str">
        <f>IF(MasterData5[[#This Row],[MntFruits]]&gt;=AC$4, "Yes", "")</f>
        <v>Yes</v>
      </c>
      <c r="W154" s="14" t="str">
        <f>IF(MasterData5[[#This Row],[MntMeatProducts]]&gt;=AD$4, "Yes", "")</f>
        <v>Yes</v>
      </c>
      <c r="X154" s="14" t="str">
        <f>IF(MasterData5[[#This Row],[MntFishProducts]]&gt;=AE$4, "Yes", "")</f>
        <v>Yes</v>
      </c>
      <c r="Y154" s="14" t="str">
        <f>IF(MasterData5[[#This Row],[MntSweetProducts]]&gt;=AF$4, "Yes", "")</f>
        <v>Yes</v>
      </c>
    </row>
    <row r="155" spans="1:25" x14ac:dyDescent="0.3">
      <c r="A155">
        <v>821</v>
      </c>
      <c r="B155" s="10">
        <v>962</v>
      </c>
      <c r="C155" s="10">
        <v>61</v>
      </c>
      <c r="D155" s="10">
        <v>921</v>
      </c>
      <c r="E155" s="10">
        <v>52</v>
      </c>
      <c r="F155" s="10">
        <v>61</v>
      </c>
      <c r="G155" s="10">
        <v>20</v>
      </c>
      <c r="H155" s="24">
        <f>2021-'Customer Profile'!B154</f>
        <v>29</v>
      </c>
      <c r="I155" s="10">
        <f>IF(Analysis!$B$60="Wine",B155,IF(Analysis!$B$60="Fruit",C155,IF(Analysis!$B$60="Meat",D155,IF(Analysis!$B$60="Fish",E155,IF(Analysis!$B$60="Sweet",F155,"")))))</f>
        <v>52</v>
      </c>
      <c r="J155" s="10">
        <v>92859</v>
      </c>
      <c r="K155" s="10" t="str">
        <f>IF(MasterData5[[#This Row],[Income ]]&gt;$AB$12, "Above", "Below")</f>
        <v>Above</v>
      </c>
      <c r="L155" s="10">
        <f>SUM(MasterData5[[#This Row],[MntWines]:[MntSweetProducts]])</f>
        <v>2057</v>
      </c>
      <c r="M155" s="53" t="str">
        <f>IF(MasterData5[[#This Row],[Total Purchase]]&gt;=500, "Over $500", "")</f>
        <v>Over $500</v>
      </c>
      <c r="N155" s="10"/>
      <c r="O155" s="14" t="str">
        <f>IF(AND(MasterData5[[#This Row],[MntWines]]&gt;=AB$4, MasterData5[[#This Row],[Income ]]&lt;=$AB$12), "Yes", "")</f>
        <v/>
      </c>
      <c r="P155" s="14" t="str">
        <f>IF(AND(MasterData5[[#This Row],[MntFruits]]&gt;=AC$4, MasterData5[[#This Row],[Income ]]&lt;=$AB$12), "Yes", "")</f>
        <v/>
      </c>
      <c r="Q155" s="14" t="str">
        <f>IF(AND(MasterData5[[#This Row],[MntMeatProducts]]&gt;=AD$4, MasterData5[[#This Row],[Income ]]&lt;=$AB$12), "Yes", "")</f>
        <v/>
      </c>
      <c r="R155" s="14" t="str">
        <f>IF(AND(MasterData5[[#This Row],[MntFishProducts]]&gt;=AE$4, MasterData5[[#This Row],[Income ]]&lt;=$AB$12), "Yes", "")</f>
        <v/>
      </c>
      <c r="S155" s="14" t="str">
        <f>IF(AND(MasterData5[[#This Row],[MntSweetProducts]]&gt;=AF$4, MasterData5[[#This Row],[Income ]]&lt;=$AB$12), "Yes", "")</f>
        <v/>
      </c>
      <c r="U155" s="14" t="str">
        <f>IF(MasterData5[[#This Row],[MntWines]]&gt;=AB$4, "Yes", "")</f>
        <v>Yes</v>
      </c>
      <c r="V155" s="14" t="str">
        <f>IF(MasterData5[[#This Row],[MntFruits]]&gt;=AC$4, "Yes", "")</f>
        <v>Yes</v>
      </c>
      <c r="W155" s="14" t="str">
        <f>IF(MasterData5[[#This Row],[MntMeatProducts]]&gt;=AD$4, "Yes", "")</f>
        <v>Yes</v>
      </c>
      <c r="X155" s="14" t="str">
        <f>IF(MasterData5[[#This Row],[MntFishProducts]]&gt;=AE$4, "Yes", "")</f>
        <v>Yes</v>
      </c>
      <c r="Y155" s="14" t="str">
        <f>IF(MasterData5[[#This Row],[MntSweetProducts]]&gt;=AF$4, "Yes", "")</f>
        <v>Yes</v>
      </c>
    </row>
    <row r="156" spans="1:25" x14ac:dyDescent="0.3">
      <c r="A156">
        <v>830</v>
      </c>
      <c r="B156" s="10">
        <v>784</v>
      </c>
      <c r="C156" s="10">
        <v>48</v>
      </c>
      <c r="D156" s="10">
        <v>560</v>
      </c>
      <c r="E156" s="10">
        <v>42</v>
      </c>
      <c r="F156" s="10">
        <v>176</v>
      </c>
      <c r="G156" s="10">
        <v>48</v>
      </c>
      <c r="H156" s="24">
        <f>2021-'Customer Profile'!B155</f>
        <v>34</v>
      </c>
      <c r="I156" s="10">
        <f>IF(Analysis!$B$60="Wine",B156,IF(Analysis!$B$60="Fruit",C156,IF(Analysis!$B$60="Meat",D156,IF(Analysis!$B$60="Fish",E156,IF(Analysis!$B$60="Sweet",F156,"")))))</f>
        <v>42</v>
      </c>
      <c r="J156" s="10">
        <v>74004</v>
      </c>
      <c r="K156" s="10" t="str">
        <f>IF(MasterData5[[#This Row],[Income ]]&gt;$AB$12, "Above", "Below")</f>
        <v>Above</v>
      </c>
      <c r="L156" s="10">
        <f>SUM(MasterData5[[#This Row],[MntWines]:[MntSweetProducts]])</f>
        <v>1610</v>
      </c>
      <c r="M156" s="53" t="str">
        <f>IF(MasterData5[[#This Row],[Total Purchase]]&gt;=500, "Over $500", "")</f>
        <v>Over $500</v>
      </c>
      <c r="N156" s="10"/>
      <c r="O156" s="14" t="str">
        <f>IF(AND(MasterData5[[#This Row],[MntWines]]&gt;=AB$4, MasterData5[[#This Row],[Income ]]&lt;=$AB$12), "Yes", "")</f>
        <v/>
      </c>
      <c r="P156" s="14" t="str">
        <f>IF(AND(MasterData5[[#This Row],[MntFruits]]&gt;=AC$4, MasterData5[[#This Row],[Income ]]&lt;=$AB$12), "Yes", "")</f>
        <v/>
      </c>
      <c r="Q156" s="14" t="str">
        <f>IF(AND(MasterData5[[#This Row],[MntMeatProducts]]&gt;=AD$4, MasterData5[[#This Row],[Income ]]&lt;=$AB$12), "Yes", "")</f>
        <v/>
      </c>
      <c r="R156" s="14" t="str">
        <f>IF(AND(MasterData5[[#This Row],[MntFishProducts]]&gt;=AE$4, MasterData5[[#This Row],[Income ]]&lt;=$AB$12), "Yes", "")</f>
        <v/>
      </c>
      <c r="S156" s="14" t="str">
        <f>IF(AND(MasterData5[[#This Row],[MntSweetProducts]]&gt;=AF$4, MasterData5[[#This Row],[Income ]]&lt;=$AB$12), "Yes", "")</f>
        <v/>
      </c>
      <c r="U156" s="14" t="str">
        <f>IF(MasterData5[[#This Row],[MntWines]]&gt;=AB$4, "Yes", "")</f>
        <v>Yes</v>
      </c>
      <c r="V156" s="14" t="str">
        <f>IF(MasterData5[[#This Row],[MntFruits]]&gt;=AC$4, "Yes", "")</f>
        <v>Yes</v>
      </c>
      <c r="W156" s="14" t="str">
        <f>IF(MasterData5[[#This Row],[MntMeatProducts]]&gt;=AD$4, "Yes", "")</f>
        <v>Yes</v>
      </c>
      <c r="X156" s="14" t="str">
        <f>IF(MasterData5[[#This Row],[MntFishProducts]]&gt;=AE$4, "Yes", "")</f>
        <v>Yes</v>
      </c>
      <c r="Y156" s="14" t="str">
        <f>IF(MasterData5[[#This Row],[MntSweetProducts]]&gt;=AF$4, "Yes", "")</f>
        <v>Yes</v>
      </c>
    </row>
    <row r="157" spans="1:25" x14ac:dyDescent="0.3">
      <c r="A157">
        <v>832</v>
      </c>
      <c r="B157" s="10">
        <v>561</v>
      </c>
      <c r="C157" s="10">
        <v>14</v>
      </c>
      <c r="D157" s="10">
        <v>113</v>
      </c>
      <c r="E157" s="10">
        <v>10</v>
      </c>
      <c r="F157" s="10">
        <v>14</v>
      </c>
      <c r="G157" s="10">
        <v>35</v>
      </c>
      <c r="H157" s="24">
        <f>2021-'Customer Profile'!B156</f>
        <v>55</v>
      </c>
      <c r="I157" s="10">
        <f>IF(Analysis!$B$60="Wine",B157,IF(Analysis!$B$60="Fruit",C157,IF(Analysis!$B$60="Meat",D157,IF(Analysis!$B$60="Fish",E157,IF(Analysis!$B$60="Sweet",F157,"")))))</f>
        <v>10</v>
      </c>
      <c r="J157" s="10">
        <v>65814</v>
      </c>
      <c r="K157" s="10" t="str">
        <f>IF(MasterData5[[#This Row],[Income ]]&gt;$AB$12, "Above", "Below")</f>
        <v>Above</v>
      </c>
      <c r="L157" s="10">
        <f>SUM(MasterData5[[#This Row],[MntWines]:[MntSweetProducts]])</f>
        <v>712</v>
      </c>
      <c r="M157" s="53" t="str">
        <f>IF(MasterData5[[#This Row],[Total Purchase]]&gt;=500, "Over $500", "")</f>
        <v>Over $500</v>
      </c>
      <c r="N157" s="10"/>
      <c r="O157" s="14" t="str">
        <f>IF(AND(MasterData5[[#This Row],[MntWines]]&gt;=AB$4, MasterData5[[#This Row],[Income ]]&lt;=$AB$12), "Yes", "")</f>
        <v/>
      </c>
      <c r="P157" s="14" t="str">
        <f>IF(AND(MasterData5[[#This Row],[MntFruits]]&gt;=AC$4, MasterData5[[#This Row],[Income ]]&lt;=$AB$12), "Yes", "")</f>
        <v/>
      </c>
      <c r="Q157" s="14" t="str">
        <f>IF(AND(MasterData5[[#This Row],[MntMeatProducts]]&gt;=AD$4, MasterData5[[#This Row],[Income ]]&lt;=$AB$12), "Yes", "")</f>
        <v/>
      </c>
      <c r="R157" s="14" t="str">
        <f>IF(AND(MasterData5[[#This Row],[MntFishProducts]]&gt;=AE$4, MasterData5[[#This Row],[Income ]]&lt;=$AB$12), "Yes", "")</f>
        <v/>
      </c>
      <c r="S157" s="14" t="str">
        <f>IF(AND(MasterData5[[#This Row],[MntSweetProducts]]&gt;=AF$4, MasterData5[[#This Row],[Income ]]&lt;=$AB$12), "Yes", "")</f>
        <v/>
      </c>
      <c r="U157" s="14" t="str">
        <f>IF(MasterData5[[#This Row],[MntWines]]&gt;=AB$4, "Yes", "")</f>
        <v>Yes</v>
      </c>
      <c r="V157" s="14" t="str">
        <f>IF(MasterData5[[#This Row],[MntFruits]]&gt;=AC$4, "Yes", "")</f>
        <v/>
      </c>
      <c r="W157" s="14" t="str">
        <f>IF(MasterData5[[#This Row],[MntMeatProducts]]&gt;=AD$4, "Yes", "")</f>
        <v/>
      </c>
      <c r="X157" s="14" t="str">
        <f>IF(MasterData5[[#This Row],[MntFishProducts]]&gt;=AE$4, "Yes", "")</f>
        <v/>
      </c>
      <c r="Y157" s="14" t="str">
        <f>IF(MasterData5[[#This Row],[MntSweetProducts]]&gt;=AF$4, "Yes", "")</f>
        <v/>
      </c>
    </row>
    <row r="158" spans="1:25" x14ac:dyDescent="0.3">
      <c r="A158">
        <v>833</v>
      </c>
      <c r="B158" s="10">
        <v>56</v>
      </c>
      <c r="C158" s="10">
        <v>0</v>
      </c>
      <c r="D158" s="10">
        <v>14</v>
      </c>
      <c r="E158" s="10">
        <v>0</v>
      </c>
      <c r="F158" s="10">
        <v>0</v>
      </c>
      <c r="G158" s="10">
        <v>2</v>
      </c>
      <c r="H158" s="24">
        <f>2021-'Customer Profile'!B157</f>
        <v>66</v>
      </c>
      <c r="I158" s="10">
        <f>IF(Analysis!$B$60="Wine",B158,IF(Analysis!$B$60="Fruit",C158,IF(Analysis!$B$60="Meat",D158,IF(Analysis!$B$60="Fish",E158,IF(Analysis!$B$60="Sweet",F158,"")))))</f>
        <v>0</v>
      </c>
      <c r="J158" s="10">
        <v>38452</v>
      </c>
      <c r="K158" s="10" t="str">
        <f>IF(MasterData5[[#This Row],[Income ]]&gt;$AB$12, "Above", "Below")</f>
        <v>Below</v>
      </c>
      <c r="L158" s="10">
        <f>SUM(MasterData5[[#This Row],[MntWines]:[MntSweetProducts]])</f>
        <v>70</v>
      </c>
      <c r="M158" s="53" t="str">
        <f>IF(MasterData5[[#This Row],[Total Purchase]]&gt;=500, "Over $500", "")</f>
        <v/>
      </c>
      <c r="N158" s="10"/>
      <c r="O158" s="14" t="str">
        <f>IF(AND(MasterData5[[#This Row],[MntWines]]&gt;=AB$4, MasterData5[[#This Row],[Income ]]&lt;=$AB$12), "Yes", "")</f>
        <v/>
      </c>
      <c r="P158" s="14" t="str">
        <f>IF(AND(MasterData5[[#This Row],[MntFruits]]&gt;=AC$4, MasterData5[[#This Row],[Income ]]&lt;=$AB$12), "Yes", "")</f>
        <v/>
      </c>
      <c r="Q158" s="14" t="str">
        <f>IF(AND(MasterData5[[#This Row],[MntMeatProducts]]&gt;=AD$4, MasterData5[[#This Row],[Income ]]&lt;=$AB$12), "Yes", "")</f>
        <v/>
      </c>
      <c r="R158" s="14" t="str">
        <f>IF(AND(MasterData5[[#This Row],[MntFishProducts]]&gt;=AE$4, MasterData5[[#This Row],[Income ]]&lt;=$AB$12), "Yes", "")</f>
        <v/>
      </c>
      <c r="S158" s="14" t="str">
        <f>IF(AND(MasterData5[[#This Row],[MntSweetProducts]]&gt;=AF$4, MasterData5[[#This Row],[Income ]]&lt;=$AB$12), "Yes", "")</f>
        <v/>
      </c>
      <c r="U158" s="14" t="str">
        <f>IF(MasterData5[[#This Row],[MntWines]]&gt;=AB$4, "Yes", "")</f>
        <v/>
      </c>
      <c r="V158" s="14" t="str">
        <f>IF(MasterData5[[#This Row],[MntFruits]]&gt;=AC$4, "Yes", "")</f>
        <v/>
      </c>
      <c r="W158" s="14" t="str">
        <f>IF(MasterData5[[#This Row],[MntMeatProducts]]&gt;=AD$4, "Yes", "")</f>
        <v/>
      </c>
      <c r="X158" s="14" t="str">
        <f>IF(MasterData5[[#This Row],[MntFishProducts]]&gt;=AE$4, "Yes", "")</f>
        <v/>
      </c>
      <c r="Y158" s="14" t="str">
        <f>IF(MasterData5[[#This Row],[MntSweetProducts]]&gt;=AF$4, "Yes", "")</f>
        <v/>
      </c>
    </row>
    <row r="159" spans="1:25" x14ac:dyDescent="0.3">
      <c r="A159">
        <v>837</v>
      </c>
      <c r="B159" s="10">
        <v>63</v>
      </c>
      <c r="C159" s="10">
        <v>6</v>
      </c>
      <c r="D159" s="10">
        <v>57</v>
      </c>
      <c r="E159" s="10">
        <v>13</v>
      </c>
      <c r="F159" s="10">
        <v>13</v>
      </c>
      <c r="G159" s="10">
        <v>22</v>
      </c>
      <c r="H159" s="24">
        <f>2021-'Customer Profile'!B158</f>
        <v>44</v>
      </c>
      <c r="I159" s="10">
        <f>IF(Analysis!$B$60="Wine",B159,IF(Analysis!$B$60="Fruit",C159,IF(Analysis!$B$60="Meat",D159,IF(Analysis!$B$60="Fish",E159,IF(Analysis!$B$60="Sweet",F159,"")))))</f>
        <v>13</v>
      </c>
      <c r="J159" s="10">
        <v>54809</v>
      </c>
      <c r="K159" s="10" t="str">
        <f>IF(MasterData5[[#This Row],[Income ]]&gt;$AB$12, "Above", "Below")</f>
        <v>Above</v>
      </c>
      <c r="L159" s="10">
        <f>SUM(MasterData5[[#This Row],[MntWines]:[MntSweetProducts]])</f>
        <v>152</v>
      </c>
      <c r="M159" s="53" t="str">
        <f>IF(MasterData5[[#This Row],[Total Purchase]]&gt;=500, "Over $500", "")</f>
        <v/>
      </c>
      <c r="N159" s="10"/>
      <c r="O159" s="14" t="str">
        <f>IF(AND(MasterData5[[#This Row],[MntWines]]&gt;=AB$4, MasterData5[[#This Row],[Income ]]&lt;=$AB$12), "Yes", "")</f>
        <v/>
      </c>
      <c r="P159" s="14" t="str">
        <f>IF(AND(MasterData5[[#This Row],[MntFruits]]&gt;=AC$4, MasterData5[[#This Row],[Income ]]&lt;=$AB$12), "Yes", "")</f>
        <v/>
      </c>
      <c r="Q159" s="14" t="str">
        <f>IF(AND(MasterData5[[#This Row],[MntMeatProducts]]&gt;=AD$4, MasterData5[[#This Row],[Income ]]&lt;=$AB$12), "Yes", "")</f>
        <v/>
      </c>
      <c r="R159" s="14" t="str">
        <f>IF(AND(MasterData5[[#This Row],[MntFishProducts]]&gt;=AE$4, MasterData5[[#This Row],[Income ]]&lt;=$AB$12), "Yes", "")</f>
        <v/>
      </c>
      <c r="S159" s="14" t="str">
        <f>IF(AND(MasterData5[[#This Row],[MntSweetProducts]]&gt;=AF$4, MasterData5[[#This Row],[Income ]]&lt;=$AB$12), "Yes", "")</f>
        <v/>
      </c>
      <c r="U159" s="14" t="str">
        <f>IF(MasterData5[[#This Row],[MntWines]]&gt;=AB$4, "Yes", "")</f>
        <v/>
      </c>
      <c r="V159" s="14" t="str">
        <f>IF(MasterData5[[#This Row],[MntFruits]]&gt;=AC$4, "Yes", "")</f>
        <v/>
      </c>
      <c r="W159" s="14" t="str">
        <f>IF(MasterData5[[#This Row],[MntMeatProducts]]&gt;=AD$4, "Yes", "")</f>
        <v/>
      </c>
      <c r="X159" s="14" t="str">
        <f>IF(MasterData5[[#This Row],[MntFishProducts]]&gt;=AE$4, "Yes", "")</f>
        <v/>
      </c>
      <c r="Y159" s="14" t="str">
        <f>IF(MasterData5[[#This Row],[MntSweetProducts]]&gt;=AF$4, "Yes", "")</f>
        <v/>
      </c>
    </row>
    <row r="160" spans="1:25" x14ac:dyDescent="0.3">
      <c r="A160">
        <v>839</v>
      </c>
      <c r="B160" s="10">
        <v>97</v>
      </c>
      <c r="C160" s="10">
        <v>4</v>
      </c>
      <c r="D160" s="10">
        <v>44</v>
      </c>
      <c r="E160" s="10">
        <v>6</v>
      </c>
      <c r="F160" s="10">
        <v>1</v>
      </c>
      <c r="G160" s="10">
        <v>18</v>
      </c>
      <c r="H160" s="24">
        <f>2021-'Customer Profile'!B159</f>
        <v>46</v>
      </c>
      <c r="I160" s="10">
        <f>IF(Analysis!$B$60="Wine",B160,IF(Analysis!$B$60="Fruit",C160,IF(Analysis!$B$60="Meat",D160,IF(Analysis!$B$60="Fish",E160,IF(Analysis!$B$60="Sweet",F160,"")))))</f>
        <v>6</v>
      </c>
      <c r="J160" s="10">
        <v>45503</v>
      </c>
      <c r="K160" s="10" t="str">
        <f>IF(MasterData5[[#This Row],[Income ]]&gt;$AB$12, "Above", "Below")</f>
        <v>Below</v>
      </c>
      <c r="L160" s="10">
        <f>SUM(MasterData5[[#This Row],[MntWines]:[MntSweetProducts]])</f>
        <v>152</v>
      </c>
      <c r="M160" s="53" t="str">
        <f>IF(MasterData5[[#This Row],[Total Purchase]]&gt;=500, "Over $500", "")</f>
        <v/>
      </c>
      <c r="N160" s="10"/>
      <c r="O160" s="14" t="str">
        <f>IF(AND(MasterData5[[#This Row],[MntWines]]&gt;=AB$4, MasterData5[[#This Row],[Income ]]&lt;=$AB$12), "Yes", "")</f>
        <v/>
      </c>
      <c r="P160" s="14" t="str">
        <f>IF(AND(MasterData5[[#This Row],[MntFruits]]&gt;=AC$4, MasterData5[[#This Row],[Income ]]&lt;=$AB$12), "Yes", "")</f>
        <v/>
      </c>
      <c r="Q160" s="14" t="str">
        <f>IF(AND(MasterData5[[#This Row],[MntMeatProducts]]&gt;=AD$4, MasterData5[[#This Row],[Income ]]&lt;=$AB$12), "Yes", "")</f>
        <v/>
      </c>
      <c r="R160" s="14" t="str">
        <f>IF(AND(MasterData5[[#This Row],[MntFishProducts]]&gt;=AE$4, MasterData5[[#This Row],[Income ]]&lt;=$AB$12), "Yes", "")</f>
        <v/>
      </c>
      <c r="S160" s="14" t="str">
        <f>IF(AND(MasterData5[[#This Row],[MntSweetProducts]]&gt;=AF$4, MasterData5[[#This Row],[Income ]]&lt;=$AB$12), "Yes", "")</f>
        <v/>
      </c>
      <c r="U160" s="14" t="str">
        <f>IF(MasterData5[[#This Row],[MntWines]]&gt;=AB$4, "Yes", "")</f>
        <v/>
      </c>
      <c r="V160" s="14" t="str">
        <f>IF(MasterData5[[#This Row],[MntFruits]]&gt;=AC$4, "Yes", "")</f>
        <v/>
      </c>
      <c r="W160" s="14" t="str">
        <f>IF(MasterData5[[#This Row],[MntMeatProducts]]&gt;=AD$4, "Yes", "")</f>
        <v/>
      </c>
      <c r="X160" s="14" t="str">
        <f>IF(MasterData5[[#This Row],[MntFishProducts]]&gt;=AE$4, "Yes", "")</f>
        <v/>
      </c>
      <c r="Y160" s="14" t="str">
        <f>IF(MasterData5[[#This Row],[MntSweetProducts]]&gt;=AF$4, "Yes", "")</f>
        <v/>
      </c>
    </row>
    <row r="161" spans="1:25" x14ac:dyDescent="0.3">
      <c r="A161">
        <v>843</v>
      </c>
      <c r="B161" s="10">
        <v>303</v>
      </c>
      <c r="C161" s="10">
        <v>0</v>
      </c>
      <c r="D161" s="10">
        <v>280</v>
      </c>
      <c r="E161" s="10">
        <v>60</v>
      </c>
      <c r="F161" s="10">
        <v>147</v>
      </c>
      <c r="G161" s="10">
        <v>15</v>
      </c>
      <c r="H161" s="24">
        <f>2021-'Customer Profile'!B160</f>
        <v>50</v>
      </c>
      <c r="I161" s="10">
        <f>IF(Analysis!$B$60="Wine",B161,IF(Analysis!$B$60="Fruit",C161,IF(Analysis!$B$60="Meat",D161,IF(Analysis!$B$60="Fish",E161,IF(Analysis!$B$60="Sweet",F161,"")))))</f>
        <v>60</v>
      </c>
      <c r="J161" s="10">
        <v>64722</v>
      </c>
      <c r="K161" s="10" t="str">
        <f>IF(MasterData5[[#This Row],[Income ]]&gt;$AB$12, "Above", "Below")</f>
        <v>Above</v>
      </c>
      <c r="L161" s="10">
        <f>SUM(MasterData5[[#This Row],[MntWines]:[MntSweetProducts]])</f>
        <v>790</v>
      </c>
      <c r="M161" s="53" t="str">
        <f>IF(MasterData5[[#This Row],[Total Purchase]]&gt;=500, "Over $500", "")</f>
        <v>Over $500</v>
      </c>
      <c r="N161" s="10"/>
      <c r="O161" s="14" t="str">
        <f>IF(AND(MasterData5[[#This Row],[MntWines]]&gt;=AB$4, MasterData5[[#This Row],[Income ]]&lt;=$AB$12), "Yes", "")</f>
        <v/>
      </c>
      <c r="P161" s="14" t="str">
        <f>IF(AND(MasterData5[[#This Row],[MntFruits]]&gt;=AC$4, MasterData5[[#This Row],[Income ]]&lt;=$AB$12), "Yes", "")</f>
        <v/>
      </c>
      <c r="Q161" s="14" t="str">
        <f>IF(AND(MasterData5[[#This Row],[MntMeatProducts]]&gt;=AD$4, MasterData5[[#This Row],[Income ]]&lt;=$AB$12), "Yes", "")</f>
        <v/>
      </c>
      <c r="R161" s="14" t="str">
        <f>IF(AND(MasterData5[[#This Row],[MntFishProducts]]&gt;=AE$4, MasterData5[[#This Row],[Income ]]&lt;=$AB$12), "Yes", "")</f>
        <v/>
      </c>
      <c r="S161" s="14" t="str">
        <f>IF(AND(MasterData5[[#This Row],[MntSweetProducts]]&gt;=AF$4, MasterData5[[#This Row],[Income ]]&lt;=$AB$12), "Yes", "")</f>
        <v/>
      </c>
      <c r="U161" s="14" t="str">
        <f>IF(MasterData5[[#This Row],[MntWines]]&gt;=AB$4, "Yes", "")</f>
        <v/>
      </c>
      <c r="V161" s="14" t="str">
        <f>IF(MasterData5[[#This Row],[MntFruits]]&gt;=AC$4, "Yes", "")</f>
        <v/>
      </c>
      <c r="W161" s="14" t="str">
        <f>IF(MasterData5[[#This Row],[MntMeatProducts]]&gt;=AD$4, "Yes", "")</f>
        <v>Yes</v>
      </c>
      <c r="X161" s="14" t="str">
        <f>IF(MasterData5[[#This Row],[MntFishProducts]]&gt;=AE$4, "Yes", "")</f>
        <v>Yes</v>
      </c>
      <c r="Y161" s="14" t="str">
        <f>IF(MasterData5[[#This Row],[MntSweetProducts]]&gt;=AF$4, "Yes", "")</f>
        <v>Yes</v>
      </c>
    </row>
    <row r="162" spans="1:25" x14ac:dyDescent="0.3">
      <c r="A162">
        <v>849</v>
      </c>
      <c r="B162" s="10">
        <v>320</v>
      </c>
      <c r="C162" s="10">
        <v>48</v>
      </c>
      <c r="D162" s="10">
        <v>133</v>
      </c>
      <c r="E162" s="10">
        <v>39</v>
      </c>
      <c r="F162" s="10">
        <v>72</v>
      </c>
      <c r="G162" s="10">
        <v>48</v>
      </c>
      <c r="H162" s="24">
        <f>2021-'Customer Profile'!B161</f>
        <v>68</v>
      </c>
      <c r="I162" s="10">
        <f>IF(Analysis!$B$60="Wine",B162,IF(Analysis!$B$60="Fruit",C162,IF(Analysis!$B$60="Meat",D162,IF(Analysis!$B$60="Fish",E162,IF(Analysis!$B$60="Sweet",F162,"")))))</f>
        <v>39</v>
      </c>
      <c r="J162" s="10">
        <v>56129</v>
      </c>
      <c r="K162" s="10" t="str">
        <f>IF(MasterData5[[#This Row],[Income ]]&gt;$AB$12, "Above", "Below")</f>
        <v>Above</v>
      </c>
      <c r="L162" s="10">
        <f>SUM(MasterData5[[#This Row],[MntWines]:[MntSweetProducts]])</f>
        <v>612</v>
      </c>
      <c r="M162" s="53" t="str">
        <f>IF(MasterData5[[#This Row],[Total Purchase]]&gt;=500, "Over $500", "")</f>
        <v>Over $500</v>
      </c>
      <c r="N162" s="10"/>
      <c r="O162" s="14" t="str">
        <f>IF(AND(MasterData5[[#This Row],[MntWines]]&gt;=AB$4, MasterData5[[#This Row],[Income ]]&lt;=$AB$12), "Yes", "")</f>
        <v/>
      </c>
      <c r="P162" s="14" t="str">
        <f>IF(AND(MasterData5[[#This Row],[MntFruits]]&gt;=AC$4, MasterData5[[#This Row],[Income ]]&lt;=$AB$12), "Yes", "")</f>
        <v/>
      </c>
      <c r="Q162" s="14" t="str">
        <f>IF(AND(MasterData5[[#This Row],[MntMeatProducts]]&gt;=AD$4, MasterData5[[#This Row],[Income ]]&lt;=$AB$12), "Yes", "")</f>
        <v/>
      </c>
      <c r="R162" s="14" t="str">
        <f>IF(AND(MasterData5[[#This Row],[MntFishProducts]]&gt;=AE$4, MasterData5[[#This Row],[Income ]]&lt;=$AB$12), "Yes", "")</f>
        <v/>
      </c>
      <c r="S162" s="14" t="str">
        <f>IF(AND(MasterData5[[#This Row],[MntSweetProducts]]&gt;=AF$4, MasterData5[[#This Row],[Income ]]&lt;=$AB$12), "Yes", "")</f>
        <v/>
      </c>
      <c r="U162" s="14" t="str">
        <f>IF(MasterData5[[#This Row],[MntWines]]&gt;=AB$4, "Yes", "")</f>
        <v>Yes</v>
      </c>
      <c r="V162" s="14" t="str">
        <f>IF(MasterData5[[#This Row],[MntFruits]]&gt;=AC$4, "Yes", "")</f>
        <v>Yes</v>
      </c>
      <c r="W162" s="14" t="str">
        <f>IF(MasterData5[[#This Row],[MntMeatProducts]]&gt;=AD$4, "Yes", "")</f>
        <v/>
      </c>
      <c r="X162" s="14" t="str">
        <f>IF(MasterData5[[#This Row],[MntFishProducts]]&gt;=AE$4, "Yes", "")</f>
        <v>Yes</v>
      </c>
      <c r="Y162" s="14" t="str">
        <f>IF(MasterData5[[#This Row],[MntSweetProducts]]&gt;=AF$4, "Yes", "")</f>
        <v>Yes</v>
      </c>
    </row>
    <row r="163" spans="1:25" x14ac:dyDescent="0.3">
      <c r="A163">
        <v>850</v>
      </c>
      <c r="B163" s="10">
        <v>381</v>
      </c>
      <c r="C163" s="10">
        <v>28</v>
      </c>
      <c r="D163" s="10">
        <v>215</v>
      </c>
      <c r="E163" s="10">
        <v>84</v>
      </c>
      <c r="F163" s="10">
        <v>28</v>
      </c>
      <c r="G163" s="10">
        <v>21</v>
      </c>
      <c r="H163" s="24">
        <f>2021-'Customer Profile'!B162</f>
        <v>53</v>
      </c>
      <c r="I163" s="10">
        <f>IF(Analysis!$B$60="Wine",B163,IF(Analysis!$B$60="Fruit",C163,IF(Analysis!$B$60="Meat",D163,IF(Analysis!$B$60="Fish",E163,IF(Analysis!$B$60="Sweet",F163,"")))))</f>
        <v>84</v>
      </c>
      <c r="J163" s="10">
        <v>70566</v>
      </c>
      <c r="K163" s="10" t="str">
        <f>IF(MasterData5[[#This Row],[Income ]]&gt;$AB$12, "Above", "Below")</f>
        <v>Above</v>
      </c>
      <c r="L163" s="10">
        <f>SUM(MasterData5[[#This Row],[MntWines]:[MntSweetProducts]])</f>
        <v>736</v>
      </c>
      <c r="M163" s="53" t="str">
        <f>IF(MasterData5[[#This Row],[Total Purchase]]&gt;=500, "Over $500", "")</f>
        <v>Over $500</v>
      </c>
      <c r="N163" s="10"/>
      <c r="O163" s="14" t="str">
        <f>IF(AND(MasterData5[[#This Row],[MntWines]]&gt;=AB$4, MasterData5[[#This Row],[Income ]]&lt;=$AB$12), "Yes", "")</f>
        <v/>
      </c>
      <c r="P163" s="14" t="str">
        <f>IF(AND(MasterData5[[#This Row],[MntFruits]]&gt;=AC$4, MasterData5[[#This Row],[Income ]]&lt;=$AB$12), "Yes", "")</f>
        <v/>
      </c>
      <c r="Q163" s="14" t="str">
        <f>IF(AND(MasterData5[[#This Row],[MntMeatProducts]]&gt;=AD$4, MasterData5[[#This Row],[Income ]]&lt;=$AB$12), "Yes", "")</f>
        <v/>
      </c>
      <c r="R163" s="14" t="str">
        <f>IF(AND(MasterData5[[#This Row],[MntFishProducts]]&gt;=AE$4, MasterData5[[#This Row],[Income ]]&lt;=$AB$12), "Yes", "")</f>
        <v/>
      </c>
      <c r="S163" s="14" t="str">
        <f>IF(AND(MasterData5[[#This Row],[MntSweetProducts]]&gt;=AF$4, MasterData5[[#This Row],[Income ]]&lt;=$AB$12), "Yes", "")</f>
        <v/>
      </c>
      <c r="U163" s="14" t="str">
        <f>IF(MasterData5[[#This Row],[MntWines]]&gt;=AB$4, "Yes", "")</f>
        <v>Yes</v>
      </c>
      <c r="V163" s="14" t="str">
        <f>IF(MasterData5[[#This Row],[MntFruits]]&gt;=AC$4, "Yes", "")</f>
        <v>Yes</v>
      </c>
      <c r="W163" s="14" t="str">
        <f>IF(MasterData5[[#This Row],[MntMeatProducts]]&gt;=AD$4, "Yes", "")</f>
        <v>Yes</v>
      </c>
      <c r="X163" s="14" t="str">
        <f>IF(MasterData5[[#This Row],[MntFishProducts]]&gt;=AE$4, "Yes", "")</f>
        <v>Yes</v>
      </c>
      <c r="Y163" s="14" t="str">
        <f>IF(MasterData5[[#This Row],[MntSweetProducts]]&gt;=AF$4, "Yes", "")</f>
        <v>Yes</v>
      </c>
    </row>
    <row r="164" spans="1:25" x14ac:dyDescent="0.3">
      <c r="A164">
        <v>851</v>
      </c>
      <c r="B164" s="10">
        <v>306</v>
      </c>
      <c r="C164" s="10">
        <v>5</v>
      </c>
      <c r="D164" s="10">
        <v>109</v>
      </c>
      <c r="E164" s="10">
        <v>21</v>
      </c>
      <c r="F164" s="10">
        <v>109</v>
      </c>
      <c r="G164" s="10">
        <v>92</v>
      </c>
      <c r="H164" s="24">
        <f>2021-'Customer Profile'!B163</f>
        <v>49</v>
      </c>
      <c r="I164" s="10">
        <f>IF(Analysis!$B$60="Wine",B164,IF(Analysis!$B$60="Fruit",C164,IF(Analysis!$B$60="Meat",D164,IF(Analysis!$B$60="Fish",E164,IF(Analysis!$B$60="Sweet",F164,"")))))</f>
        <v>21</v>
      </c>
      <c r="J164" s="10">
        <v>57136</v>
      </c>
      <c r="K164" s="10" t="str">
        <f>IF(MasterData5[[#This Row],[Income ]]&gt;$AB$12, "Above", "Below")</f>
        <v>Above</v>
      </c>
      <c r="L164" s="10">
        <f>SUM(MasterData5[[#This Row],[MntWines]:[MntSweetProducts]])</f>
        <v>550</v>
      </c>
      <c r="M164" s="53" t="str">
        <f>IF(MasterData5[[#This Row],[Total Purchase]]&gt;=500, "Over $500", "")</f>
        <v>Over $500</v>
      </c>
      <c r="N164" s="10"/>
      <c r="O164" s="14" t="str">
        <f>IF(AND(MasterData5[[#This Row],[MntWines]]&gt;=AB$4, MasterData5[[#This Row],[Income ]]&lt;=$AB$12), "Yes", "")</f>
        <v/>
      </c>
      <c r="P164" s="14" t="str">
        <f>IF(AND(MasterData5[[#This Row],[MntFruits]]&gt;=AC$4, MasterData5[[#This Row],[Income ]]&lt;=$AB$12), "Yes", "")</f>
        <v/>
      </c>
      <c r="Q164" s="14" t="str">
        <f>IF(AND(MasterData5[[#This Row],[MntMeatProducts]]&gt;=AD$4, MasterData5[[#This Row],[Income ]]&lt;=$AB$12), "Yes", "")</f>
        <v/>
      </c>
      <c r="R164" s="14" t="str">
        <f>IF(AND(MasterData5[[#This Row],[MntFishProducts]]&gt;=AE$4, MasterData5[[#This Row],[Income ]]&lt;=$AB$12), "Yes", "")</f>
        <v/>
      </c>
      <c r="S164" s="14" t="str">
        <f>IF(AND(MasterData5[[#This Row],[MntSweetProducts]]&gt;=AF$4, MasterData5[[#This Row],[Income ]]&lt;=$AB$12), "Yes", "")</f>
        <v/>
      </c>
      <c r="U164" s="14" t="str">
        <f>IF(MasterData5[[#This Row],[MntWines]]&gt;=AB$4, "Yes", "")</f>
        <v>Yes</v>
      </c>
      <c r="V164" s="14" t="str">
        <f>IF(MasterData5[[#This Row],[MntFruits]]&gt;=AC$4, "Yes", "")</f>
        <v/>
      </c>
      <c r="W164" s="14" t="str">
        <f>IF(MasterData5[[#This Row],[MntMeatProducts]]&gt;=AD$4, "Yes", "")</f>
        <v/>
      </c>
      <c r="X164" s="14" t="str">
        <f>IF(MasterData5[[#This Row],[MntFishProducts]]&gt;=AE$4, "Yes", "")</f>
        <v/>
      </c>
      <c r="Y164" s="14" t="str">
        <f>IF(MasterData5[[#This Row],[MntSweetProducts]]&gt;=AF$4, "Yes", "")</f>
        <v>Yes</v>
      </c>
    </row>
    <row r="165" spans="1:25" x14ac:dyDescent="0.3">
      <c r="A165">
        <v>868</v>
      </c>
      <c r="B165" s="10">
        <v>54</v>
      </c>
      <c r="C165" s="10">
        <v>0</v>
      </c>
      <c r="D165" s="10">
        <v>7</v>
      </c>
      <c r="E165" s="10">
        <v>0</v>
      </c>
      <c r="F165" s="10">
        <v>0</v>
      </c>
      <c r="G165" s="10">
        <v>4</v>
      </c>
      <c r="H165" s="24">
        <f>2021-'Customer Profile'!B164</f>
        <v>55</v>
      </c>
      <c r="I165" s="10">
        <f>IF(Analysis!$B$60="Wine",B165,IF(Analysis!$B$60="Fruit",C165,IF(Analysis!$B$60="Meat",D165,IF(Analysis!$B$60="Fish",E165,IF(Analysis!$B$60="Sweet",F165,"")))))</f>
        <v>0</v>
      </c>
      <c r="J165" s="10">
        <v>44794</v>
      </c>
      <c r="K165" s="10" t="str">
        <f>IF(MasterData5[[#This Row],[Income ]]&gt;$AB$12, "Above", "Below")</f>
        <v>Below</v>
      </c>
      <c r="L165" s="10">
        <f>SUM(MasterData5[[#This Row],[MntWines]:[MntSweetProducts]])</f>
        <v>61</v>
      </c>
      <c r="M165" s="53" t="str">
        <f>IF(MasterData5[[#This Row],[Total Purchase]]&gt;=500, "Over $500", "")</f>
        <v/>
      </c>
      <c r="N165" s="10"/>
      <c r="O165" s="14" t="str">
        <f>IF(AND(MasterData5[[#This Row],[MntWines]]&gt;=AB$4, MasterData5[[#This Row],[Income ]]&lt;=$AB$12), "Yes", "")</f>
        <v/>
      </c>
      <c r="P165" s="14" t="str">
        <f>IF(AND(MasterData5[[#This Row],[MntFruits]]&gt;=AC$4, MasterData5[[#This Row],[Income ]]&lt;=$AB$12), "Yes", "")</f>
        <v/>
      </c>
      <c r="Q165" s="14" t="str">
        <f>IF(AND(MasterData5[[#This Row],[MntMeatProducts]]&gt;=AD$4, MasterData5[[#This Row],[Income ]]&lt;=$AB$12), "Yes", "")</f>
        <v/>
      </c>
      <c r="R165" s="14" t="str">
        <f>IF(AND(MasterData5[[#This Row],[MntFishProducts]]&gt;=AE$4, MasterData5[[#This Row],[Income ]]&lt;=$AB$12), "Yes", "")</f>
        <v/>
      </c>
      <c r="S165" s="14" t="str">
        <f>IF(AND(MasterData5[[#This Row],[MntSweetProducts]]&gt;=AF$4, MasterData5[[#This Row],[Income ]]&lt;=$AB$12), "Yes", "")</f>
        <v/>
      </c>
      <c r="U165" s="14" t="str">
        <f>IF(MasterData5[[#This Row],[MntWines]]&gt;=AB$4, "Yes", "")</f>
        <v/>
      </c>
      <c r="V165" s="14" t="str">
        <f>IF(MasterData5[[#This Row],[MntFruits]]&gt;=AC$4, "Yes", "")</f>
        <v/>
      </c>
      <c r="W165" s="14" t="str">
        <f>IF(MasterData5[[#This Row],[MntMeatProducts]]&gt;=AD$4, "Yes", "")</f>
        <v/>
      </c>
      <c r="X165" s="14" t="str">
        <f>IF(MasterData5[[#This Row],[MntFishProducts]]&gt;=AE$4, "Yes", "")</f>
        <v/>
      </c>
      <c r="Y165" s="14" t="str">
        <f>IF(MasterData5[[#This Row],[MntSweetProducts]]&gt;=AF$4, "Yes", "")</f>
        <v/>
      </c>
    </row>
    <row r="166" spans="1:25" x14ac:dyDescent="0.3">
      <c r="A166">
        <v>873</v>
      </c>
      <c r="B166" s="10">
        <v>1099</v>
      </c>
      <c r="C166" s="10">
        <v>0</v>
      </c>
      <c r="D166" s="10">
        <v>45</v>
      </c>
      <c r="E166" s="10">
        <v>0</v>
      </c>
      <c r="F166" s="10">
        <v>0</v>
      </c>
      <c r="G166" s="10">
        <v>34</v>
      </c>
      <c r="H166" s="24">
        <f>2021-'Customer Profile'!B165</f>
        <v>72</v>
      </c>
      <c r="I166" s="10">
        <f>IF(Analysis!$B$60="Wine",B166,IF(Analysis!$B$60="Fruit",C166,IF(Analysis!$B$60="Meat",D166,IF(Analysis!$B$60="Fish",E166,IF(Analysis!$B$60="Sweet",F166,"")))))</f>
        <v>0</v>
      </c>
      <c r="J166" s="10">
        <v>62845</v>
      </c>
      <c r="K166" s="10" t="str">
        <f>IF(MasterData5[[#This Row],[Income ]]&gt;$AB$12, "Above", "Below")</f>
        <v>Above</v>
      </c>
      <c r="L166" s="10">
        <f>SUM(MasterData5[[#This Row],[MntWines]:[MntSweetProducts]])</f>
        <v>1144</v>
      </c>
      <c r="M166" s="53" t="str">
        <f>IF(MasterData5[[#This Row],[Total Purchase]]&gt;=500, "Over $500", "")</f>
        <v>Over $500</v>
      </c>
      <c r="N166" s="10"/>
      <c r="O166" s="14" t="str">
        <f>IF(AND(MasterData5[[#This Row],[MntWines]]&gt;=AB$4, MasterData5[[#This Row],[Income ]]&lt;=$AB$12), "Yes", "")</f>
        <v/>
      </c>
      <c r="P166" s="14" t="str">
        <f>IF(AND(MasterData5[[#This Row],[MntFruits]]&gt;=AC$4, MasterData5[[#This Row],[Income ]]&lt;=$AB$12), "Yes", "")</f>
        <v/>
      </c>
      <c r="Q166" s="14" t="str">
        <f>IF(AND(MasterData5[[#This Row],[MntMeatProducts]]&gt;=AD$4, MasterData5[[#This Row],[Income ]]&lt;=$AB$12), "Yes", "")</f>
        <v/>
      </c>
      <c r="R166" s="14" t="str">
        <f>IF(AND(MasterData5[[#This Row],[MntFishProducts]]&gt;=AE$4, MasterData5[[#This Row],[Income ]]&lt;=$AB$12), "Yes", "")</f>
        <v/>
      </c>
      <c r="S166" s="14" t="str">
        <f>IF(AND(MasterData5[[#This Row],[MntSweetProducts]]&gt;=AF$4, MasterData5[[#This Row],[Income ]]&lt;=$AB$12), "Yes", "")</f>
        <v/>
      </c>
      <c r="U166" s="14" t="str">
        <f>IF(MasterData5[[#This Row],[MntWines]]&gt;=AB$4, "Yes", "")</f>
        <v>Yes</v>
      </c>
      <c r="V166" s="14" t="str">
        <f>IF(MasterData5[[#This Row],[MntFruits]]&gt;=AC$4, "Yes", "")</f>
        <v/>
      </c>
      <c r="W166" s="14" t="str">
        <f>IF(MasterData5[[#This Row],[MntMeatProducts]]&gt;=AD$4, "Yes", "")</f>
        <v/>
      </c>
      <c r="X166" s="14" t="str">
        <f>IF(MasterData5[[#This Row],[MntFishProducts]]&gt;=AE$4, "Yes", "")</f>
        <v/>
      </c>
      <c r="Y166" s="14" t="str">
        <f>IF(MasterData5[[#This Row],[MntSweetProducts]]&gt;=AF$4, "Yes", "")</f>
        <v/>
      </c>
    </row>
    <row r="167" spans="1:25" x14ac:dyDescent="0.3">
      <c r="A167">
        <v>879</v>
      </c>
      <c r="B167" s="10">
        <v>411</v>
      </c>
      <c r="C167" s="10">
        <v>0</v>
      </c>
      <c r="D167" s="10">
        <v>26</v>
      </c>
      <c r="E167" s="10">
        <v>0</v>
      </c>
      <c r="F167" s="10">
        <v>0</v>
      </c>
      <c r="G167" s="10">
        <v>21</v>
      </c>
      <c r="H167" s="24">
        <f>2021-'Customer Profile'!B166</f>
        <v>45</v>
      </c>
      <c r="I167" s="10">
        <f>IF(Analysis!$B$60="Wine",B167,IF(Analysis!$B$60="Fruit",C167,IF(Analysis!$B$60="Meat",D167,IF(Analysis!$B$60="Fish",E167,IF(Analysis!$B$60="Sweet",F167,"")))))</f>
        <v>0</v>
      </c>
      <c r="J167" s="10">
        <v>49681</v>
      </c>
      <c r="K167" s="10" t="str">
        <f>IF(MasterData5[[#This Row],[Income ]]&gt;$AB$12, "Above", "Below")</f>
        <v>Below</v>
      </c>
      <c r="L167" s="10">
        <f>SUM(MasterData5[[#This Row],[MntWines]:[MntSweetProducts]])</f>
        <v>437</v>
      </c>
      <c r="M167" s="53" t="str">
        <f>IF(MasterData5[[#This Row],[Total Purchase]]&gt;=500, "Over $500", "")</f>
        <v/>
      </c>
      <c r="N167" s="10"/>
      <c r="O167" s="14" t="str">
        <f>IF(AND(MasterData5[[#This Row],[MntWines]]&gt;=AB$4, MasterData5[[#This Row],[Income ]]&lt;=$AB$12), "Yes", "")</f>
        <v>Yes</v>
      </c>
      <c r="P167" s="14" t="str">
        <f>IF(AND(MasterData5[[#This Row],[MntFruits]]&gt;=AC$4, MasterData5[[#This Row],[Income ]]&lt;=$AB$12), "Yes", "")</f>
        <v/>
      </c>
      <c r="Q167" s="14" t="str">
        <f>IF(AND(MasterData5[[#This Row],[MntMeatProducts]]&gt;=AD$4, MasterData5[[#This Row],[Income ]]&lt;=$AB$12), "Yes", "")</f>
        <v/>
      </c>
      <c r="R167" s="14" t="str">
        <f>IF(AND(MasterData5[[#This Row],[MntFishProducts]]&gt;=AE$4, MasterData5[[#This Row],[Income ]]&lt;=$AB$12), "Yes", "")</f>
        <v/>
      </c>
      <c r="S167" s="14" t="str">
        <f>IF(AND(MasterData5[[#This Row],[MntSweetProducts]]&gt;=AF$4, MasterData5[[#This Row],[Income ]]&lt;=$AB$12), "Yes", "")</f>
        <v/>
      </c>
      <c r="U167" s="14" t="str">
        <f>IF(MasterData5[[#This Row],[MntWines]]&gt;=AB$4, "Yes", "")</f>
        <v>Yes</v>
      </c>
      <c r="V167" s="14" t="str">
        <f>IF(MasterData5[[#This Row],[MntFruits]]&gt;=AC$4, "Yes", "")</f>
        <v/>
      </c>
      <c r="W167" s="14" t="str">
        <f>IF(MasterData5[[#This Row],[MntMeatProducts]]&gt;=AD$4, "Yes", "")</f>
        <v/>
      </c>
      <c r="X167" s="14" t="str">
        <f>IF(MasterData5[[#This Row],[MntFishProducts]]&gt;=AE$4, "Yes", "")</f>
        <v/>
      </c>
      <c r="Y167" s="14" t="str">
        <f>IF(MasterData5[[#This Row],[MntSweetProducts]]&gt;=AF$4, "Yes", "")</f>
        <v/>
      </c>
    </row>
    <row r="168" spans="1:25" x14ac:dyDescent="0.3">
      <c r="A168">
        <v>880</v>
      </c>
      <c r="B168" s="10">
        <v>2</v>
      </c>
      <c r="C168" s="10">
        <v>23</v>
      </c>
      <c r="D168" s="10">
        <v>11</v>
      </c>
      <c r="E168" s="10">
        <v>8</v>
      </c>
      <c r="F168" s="10">
        <v>6</v>
      </c>
      <c r="G168" s="10">
        <v>46</v>
      </c>
      <c r="H168" s="24">
        <f>2021-'Customer Profile'!B167</f>
        <v>55</v>
      </c>
      <c r="I168" s="10">
        <f>IF(Analysis!$B$60="Wine",B168,IF(Analysis!$B$60="Fruit",C168,IF(Analysis!$B$60="Meat",D168,IF(Analysis!$B$60="Fish",E168,IF(Analysis!$B$60="Sweet",F168,"")))))</f>
        <v>8</v>
      </c>
      <c r="J168" s="10">
        <v>22634</v>
      </c>
      <c r="K168" s="10" t="str">
        <f>IF(MasterData5[[#This Row],[Income ]]&gt;$AB$12, "Above", "Below")</f>
        <v>Below</v>
      </c>
      <c r="L168" s="10">
        <f>SUM(MasterData5[[#This Row],[MntWines]:[MntSweetProducts]])</f>
        <v>50</v>
      </c>
      <c r="M168" s="53" t="str">
        <f>IF(MasterData5[[#This Row],[Total Purchase]]&gt;=500, "Over $500", "")</f>
        <v/>
      </c>
      <c r="N168" s="10"/>
      <c r="O168" s="14" t="str">
        <f>IF(AND(MasterData5[[#This Row],[MntWines]]&gt;=AB$4, MasterData5[[#This Row],[Income ]]&lt;=$AB$12), "Yes", "")</f>
        <v/>
      </c>
      <c r="P168" s="14" t="str">
        <f>IF(AND(MasterData5[[#This Row],[MntFruits]]&gt;=AC$4, MasterData5[[#This Row],[Income ]]&lt;=$AB$12), "Yes", "")</f>
        <v/>
      </c>
      <c r="Q168" s="14" t="str">
        <f>IF(AND(MasterData5[[#This Row],[MntMeatProducts]]&gt;=AD$4, MasterData5[[#This Row],[Income ]]&lt;=$AB$12), "Yes", "")</f>
        <v/>
      </c>
      <c r="R168" s="14" t="str">
        <f>IF(AND(MasterData5[[#This Row],[MntFishProducts]]&gt;=AE$4, MasterData5[[#This Row],[Income ]]&lt;=$AB$12), "Yes", "")</f>
        <v/>
      </c>
      <c r="S168" s="14" t="str">
        <f>IF(AND(MasterData5[[#This Row],[MntSweetProducts]]&gt;=AF$4, MasterData5[[#This Row],[Income ]]&lt;=$AB$12), "Yes", "")</f>
        <v/>
      </c>
      <c r="U168" s="14" t="str">
        <f>IF(MasterData5[[#This Row],[MntWines]]&gt;=AB$4, "Yes", "")</f>
        <v/>
      </c>
      <c r="V168" s="14" t="str">
        <f>IF(MasterData5[[#This Row],[MntFruits]]&gt;=AC$4, "Yes", "")</f>
        <v/>
      </c>
      <c r="W168" s="14" t="str">
        <f>IF(MasterData5[[#This Row],[MntMeatProducts]]&gt;=AD$4, "Yes", "")</f>
        <v/>
      </c>
      <c r="X168" s="14" t="str">
        <f>IF(MasterData5[[#This Row],[MntFishProducts]]&gt;=AE$4, "Yes", "")</f>
        <v/>
      </c>
      <c r="Y168" s="14" t="str">
        <f>IF(MasterData5[[#This Row],[MntSweetProducts]]&gt;=AF$4, "Yes", "")</f>
        <v/>
      </c>
    </row>
    <row r="169" spans="1:25" x14ac:dyDescent="0.3">
      <c r="A169">
        <v>891</v>
      </c>
      <c r="B169" s="10">
        <v>6</v>
      </c>
      <c r="C169" s="10">
        <v>0</v>
      </c>
      <c r="D169" s="10">
        <v>2</v>
      </c>
      <c r="E169" s="10">
        <v>2</v>
      </c>
      <c r="F169" s="10">
        <v>0</v>
      </c>
      <c r="G169" s="10">
        <v>1</v>
      </c>
      <c r="H169" s="24">
        <f>2021-'Customer Profile'!B168</f>
        <v>70</v>
      </c>
      <c r="I169" s="10">
        <f>IF(Analysis!$B$60="Wine",B169,IF(Analysis!$B$60="Fruit",C169,IF(Analysis!$B$60="Meat",D169,IF(Analysis!$B$60="Fish",E169,IF(Analysis!$B$60="Sweet",F169,"")))))</f>
        <v>2</v>
      </c>
      <c r="J169" s="10">
        <v>29298</v>
      </c>
      <c r="K169" s="10" t="str">
        <f>IF(MasterData5[[#This Row],[Income ]]&gt;$AB$12, "Above", "Below")</f>
        <v>Below</v>
      </c>
      <c r="L169" s="10">
        <f>SUM(MasterData5[[#This Row],[MntWines]:[MntSweetProducts]])</f>
        <v>10</v>
      </c>
      <c r="M169" s="53" t="str">
        <f>IF(MasterData5[[#This Row],[Total Purchase]]&gt;=500, "Over $500", "")</f>
        <v/>
      </c>
      <c r="N169" s="10"/>
      <c r="O169" s="14" t="str">
        <f>IF(AND(MasterData5[[#This Row],[MntWines]]&gt;=AB$4, MasterData5[[#This Row],[Income ]]&lt;=$AB$12), "Yes", "")</f>
        <v/>
      </c>
      <c r="P169" s="14" t="str">
        <f>IF(AND(MasterData5[[#This Row],[MntFruits]]&gt;=AC$4, MasterData5[[#This Row],[Income ]]&lt;=$AB$12), "Yes", "")</f>
        <v/>
      </c>
      <c r="Q169" s="14" t="str">
        <f>IF(AND(MasterData5[[#This Row],[MntMeatProducts]]&gt;=AD$4, MasterData5[[#This Row],[Income ]]&lt;=$AB$12), "Yes", "")</f>
        <v/>
      </c>
      <c r="R169" s="14" t="str">
        <f>IF(AND(MasterData5[[#This Row],[MntFishProducts]]&gt;=AE$4, MasterData5[[#This Row],[Income ]]&lt;=$AB$12), "Yes", "")</f>
        <v/>
      </c>
      <c r="S169" s="14" t="str">
        <f>IF(AND(MasterData5[[#This Row],[MntSweetProducts]]&gt;=AF$4, MasterData5[[#This Row],[Income ]]&lt;=$AB$12), "Yes", "")</f>
        <v/>
      </c>
      <c r="U169" s="14" t="str">
        <f>IF(MasterData5[[#This Row],[MntWines]]&gt;=AB$4, "Yes", "")</f>
        <v/>
      </c>
      <c r="V169" s="14" t="str">
        <f>IF(MasterData5[[#This Row],[MntFruits]]&gt;=AC$4, "Yes", "")</f>
        <v/>
      </c>
      <c r="W169" s="14" t="str">
        <f>IF(MasterData5[[#This Row],[MntMeatProducts]]&gt;=AD$4, "Yes", "")</f>
        <v/>
      </c>
      <c r="X169" s="14" t="str">
        <f>IF(MasterData5[[#This Row],[MntFishProducts]]&gt;=AE$4, "Yes", "")</f>
        <v/>
      </c>
      <c r="Y169" s="14" t="str">
        <f>IF(MasterData5[[#This Row],[MntSweetProducts]]&gt;=AF$4, "Yes", "")</f>
        <v/>
      </c>
    </row>
    <row r="170" spans="1:25" x14ac:dyDescent="0.3">
      <c r="A170">
        <v>895</v>
      </c>
      <c r="B170" s="10">
        <v>410</v>
      </c>
      <c r="C170" s="10">
        <v>16</v>
      </c>
      <c r="D170" s="10">
        <v>114</v>
      </c>
      <c r="E170" s="10">
        <v>0</v>
      </c>
      <c r="F170" s="10">
        <v>5</v>
      </c>
      <c r="G170" s="10">
        <v>49</v>
      </c>
      <c r="H170" s="24">
        <f>2021-'Customer Profile'!B169</f>
        <v>73</v>
      </c>
      <c r="I170" s="10">
        <f>IF(Analysis!$B$60="Wine",B170,IF(Analysis!$B$60="Fruit",C170,IF(Analysis!$B$60="Meat",D170,IF(Analysis!$B$60="Fish",E170,IF(Analysis!$B$60="Sweet",F170,"")))))</f>
        <v>0</v>
      </c>
      <c r="J170" s="10">
        <v>61467</v>
      </c>
      <c r="K170" s="10" t="str">
        <f>IF(MasterData5[[#This Row],[Income ]]&gt;$AB$12, "Above", "Below")</f>
        <v>Above</v>
      </c>
      <c r="L170" s="10">
        <f>SUM(MasterData5[[#This Row],[MntWines]:[MntSweetProducts]])</f>
        <v>545</v>
      </c>
      <c r="M170" s="53" t="str">
        <f>IF(MasterData5[[#This Row],[Total Purchase]]&gt;=500, "Over $500", "")</f>
        <v>Over $500</v>
      </c>
      <c r="N170" s="10"/>
      <c r="O170" s="14" t="str">
        <f>IF(AND(MasterData5[[#This Row],[MntWines]]&gt;=AB$4, MasterData5[[#This Row],[Income ]]&lt;=$AB$12), "Yes", "")</f>
        <v/>
      </c>
      <c r="P170" s="14" t="str">
        <f>IF(AND(MasterData5[[#This Row],[MntFruits]]&gt;=AC$4, MasterData5[[#This Row],[Income ]]&lt;=$AB$12), "Yes", "")</f>
        <v/>
      </c>
      <c r="Q170" s="14" t="str">
        <f>IF(AND(MasterData5[[#This Row],[MntMeatProducts]]&gt;=AD$4, MasterData5[[#This Row],[Income ]]&lt;=$AB$12), "Yes", "")</f>
        <v/>
      </c>
      <c r="R170" s="14" t="str">
        <f>IF(AND(MasterData5[[#This Row],[MntFishProducts]]&gt;=AE$4, MasterData5[[#This Row],[Income ]]&lt;=$AB$12), "Yes", "")</f>
        <v/>
      </c>
      <c r="S170" s="14" t="str">
        <f>IF(AND(MasterData5[[#This Row],[MntSweetProducts]]&gt;=AF$4, MasterData5[[#This Row],[Income ]]&lt;=$AB$12), "Yes", "")</f>
        <v/>
      </c>
      <c r="U170" s="14" t="str">
        <f>IF(MasterData5[[#This Row],[MntWines]]&gt;=AB$4, "Yes", "")</f>
        <v>Yes</v>
      </c>
      <c r="V170" s="14" t="str">
        <f>IF(MasterData5[[#This Row],[MntFruits]]&gt;=AC$4, "Yes", "")</f>
        <v/>
      </c>
      <c r="W170" s="14" t="str">
        <f>IF(MasterData5[[#This Row],[MntMeatProducts]]&gt;=AD$4, "Yes", "")</f>
        <v/>
      </c>
      <c r="X170" s="14" t="str">
        <f>IF(MasterData5[[#This Row],[MntFishProducts]]&gt;=AE$4, "Yes", "")</f>
        <v/>
      </c>
      <c r="Y170" s="14" t="str">
        <f>IF(MasterData5[[#This Row],[MntSweetProducts]]&gt;=AF$4, "Yes", "")</f>
        <v/>
      </c>
    </row>
    <row r="171" spans="1:25" x14ac:dyDescent="0.3">
      <c r="A171">
        <v>898</v>
      </c>
      <c r="B171" s="10">
        <v>38</v>
      </c>
      <c r="C171" s="10">
        <v>15</v>
      </c>
      <c r="D171" s="10">
        <v>54</v>
      </c>
      <c r="E171" s="10">
        <v>3</v>
      </c>
      <c r="F171" s="10">
        <v>8</v>
      </c>
      <c r="G171" s="10">
        <v>29</v>
      </c>
      <c r="H171" s="24">
        <f>2021-'Customer Profile'!B170</f>
        <v>35</v>
      </c>
      <c r="I171" s="10">
        <f>IF(Analysis!$B$60="Wine",B171,IF(Analysis!$B$60="Fruit",C171,IF(Analysis!$B$60="Meat",D171,IF(Analysis!$B$60="Fish",E171,IF(Analysis!$B$60="Sweet",F171,"")))))</f>
        <v>3</v>
      </c>
      <c r="J171" s="10">
        <v>23477</v>
      </c>
      <c r="K171" s="10" t="str">
        <f>IF(MasterData5[[#This Row],[Income ]]&gt;$AB$12, "Above", "Below")</f>
        <v>Below</v>
      </c>
      <c r="L171" s="10">
        <f>SUM(MasterData5[[#This Row],[MntWines]:[MntSweetProducts]])</f>
        <v>118</v>
      </c>
      <c r="M171" s="53" t="str">
        <f>IF(MasterData5[[#This Row],[Total Purchase]]&gt;=500, "Over $500", "")</f>
        <v/>
      </c>
      <c r="N171" s="10"/>
      <c r="O171" s="14" t="str">
        <f>IF(AND(MasterData5[[#This Row],[MntWines]]&gt;=AB$4, MasterData5[[#This Row],[Income ]]&lt;=$AB$12), "Yes", "")</f>
        <v/>
      </c>
      <c r="P171" s="14" t="str">
        <f>IF(AND(MasterData5[[#This Row],[MntFruits]]&gt;=AC$4, MasterData5[[#This Row],[Income ]]&lt;=$AB$12), "Yes", "")</f>
        <v/>
      </c>
      <c r="Q171" s="14" t="str">
        <f>IF(AND(MasterData5[[#This Row],[MntMeatProducts]]&gt;=AD$4, MasterData5[[#This Row],[Income ]]&lt;=$AB$12), "Yes", "")</f>
        <v/>
      </c>
      <c r="R171" s="14" t="str">
        <f>IF(AND(MasterData5[[#This Row],[MntFishProducts]]&gt;=AE$4, MasterData5[[#This Row],[Income ]]&lt;=$AB$12), "Yes", "")</f>
        <v/>
      </c>
      <c r="S171" s="14" t="str">
        <f>IF(AND(MasterData5[[#This Row],[MntSweetProducts]]&gt;=AF$4, MasterData5[[#This Row],[Income ]]&lt;=$AB$12), "Yes", "")</f>
        <v/>
      </c>
      <c r="U171" s="14" t="str">
        <f>IF(MasterData5[[#This Row],[MntWines]]&gt;=AB$4, "Yes", "")</f>
        <v/>
      </c>
      <c r="V171" s="14" t="str">
        <f>IF(MasterData5[[#This Row],[MntFruits]]&gt;=AC$4, "Yes", "")</f>
        <v/>
      </c>
      <c r="W171" s="14" t="str">
        <f>IF(MasterData5[[#This Row],[MntMeatProducts]]&gt;=AD$4, "Yes", "")</f>
        <v/>
      </c>
      <c r="X171" s="14" t="str">
        <f>IF(MasterData5[[#This Row],[MntFishProducts]]&gt;=AE$4, "Yes", "")</f>
        <v/>
      </c>
      <c r="Y171" s="14" t="str">
        <f>IF(MasterData5[[#This Row],[MntSweetProducts]]&gt;=AF$4, "Yes", "")</f>
        <v/>
      </c>
    </row>
    <row r="172" spans="1:25" x14ac:dyDescent="0.3">
      <c r="A172">
        <v>902</v>
      </c>
      <c r="B172" s="10">
        <v>224</v>
      </c>
      <c r="C172" s="10">
        <v>12</v>
      </c>
      <c r="D172" s="10">
        <v>48</v>
      </c>
      <c r="E172" s="10">
        <v>4</v>
      </c>
      <c r="F172" s="10">
        <v>12</v>
      </c>
      <c r="G172" s="10">
        <v>12</v>
      </c>
      <c r="H172" s="24">
        <f>2021-'Customer Profile'!B171</f>
        <v>41</v>
      </c>
      <c r="I172" s="10">
        <f>IF(Analysis!$B$60="Wine",B172,IF(Analysis!$B$60="Fruit",C172,IF(Analysis!$B$60="Meat",D172,IF(Analysis!$B$60="Fish",E172,IF(Analysis!$B$60="Sweet",F172,"")))))</f>
        <v>4</v>
      </c>
      <c r="J172" s="10">
        <v>62994</v>
      </c>
      <c r="K172" s="10" t="str">
        <f>IF(MasterData5[[#This Row],[Income ]]&gt;$AB$12, "Above", "Below")</f>
        <v>Above</v>
      </c>
      <c r="L172" s="10">
        <f>SUM(MasterData5[[#This Row],[MntWines]:[MntSweetProducts]])</f>
        <v>300</v>
      </c>
      <c r="M172" s="53" t="str">
        <f>IF(MasterData5[[#This Row],[Total Purchase]]&gt;=500, "Over $500", "")</f>
        <v/>
      </c>
      <c r="N172" s="10"/>
      <c r="O172" s="14" t="str">
        <f>IF(AND(MasterData5[[#This Row],[MntWines]]&gt;=AB$4, MasterData5[[#This Row],[Income ]]&lt;=$AB$12), "Yes", "")</f>
        <v/>
      </c>
      <c r="P172" s="14" t="str">
        <f>IF(AND(MasterData5[[#This Row],[MntFruits]]&gt;=AC$4, MasterData5[[#This Row],[Income ]]&lt;=$AB$12), "Yes", "")</f>
        <v/>
      </c>
      <c r="Q172" s="14" t="str">
        <f>IF(AND(MasterData5[[#This Row],[MntMeatProducts]]&gt;=AD$4, MasterData5[[#This Row],[Income ]]&lt;=$AB$12), "Yes", "")</f>
        <v/>
      </c>
      <c r="R172" s="14" t="str">
        <f>IF(AND(MasterData5[[#This Row],[MntFishProducts]]&gt;=AE$4, MasterData5[[#This Row],[Income ]]&lt;=$AB$12), "Yes", "")</f>
        <v/>
      </c>
      <c r="S172" s="14" t="str">
        <f>IF(AND(MasterData5[[#This Row],[MntSweetProducts]]&gt;=AF$4, MasterData5[[#This Row],[Income ]]&lt;=$AB$12), "Yes", "")</f>
        <v/>
      </c>
      <c r="U172" s="14" t="str">
        <f>IF(MasterData5[[#This Row],[MntWines]]&gt;=AB$4, "Yes", "")</f>
        <v/>
      </c>
      <c r="V172" s="14" t="str">
        <f>IF(MasterData5[[#This Row],[MntFruits]]&gt;=AC$4, "Yes", "")</f>
        <v/>
      </c>
      <c r="W172" s="14" t="str">
        <f>IF(MasterData5[[#This Row],[MntMeatProducts]]&gt;=AD$4, "Yes", "")</f>
        <v/>
      </c>
      <c r="X172" s="14" t="str">
        <f>IF(MasterData5[[#This Row],[MntFishProducts]]&gt;=AE$4, "Yes", "")</f>
        <v/>
      </c>
      <c r="Y172" s="14" t="str">
        <f>IF(MasterData5[[#This Row],[MntSweetProducts]]&gt;=AF$4, "Yes", "")</f>
        <v/>
      </c>
    </row>
    <row r="173" spans="1:25" x14ac:dyDescent="0.3">
      <c r="A173">
        <v>905</v>
      </c>
      <c r="B173" s="10">
        <v>7</v>
      </c>
      <c r="C173" s="10">
        <v>17</v>
      </c>
      <c r="D173" s="10">
        <v>18</v>
      </c>
      <c r="E173" s="10">
        <v>6</v>
      </c>
      <c r="F173" s="10">
        <v>10</v>
      </c>
      <c r="G173" s="10">
        <v>26</v>
      </c>
      <c r="H173" s="24">
        <f>2021-'Customer Profile'!B172</f>
        <v>35</v>
      </c>
      <c r="I173" s="10">
        <f>IF(Analysis!$B$60="Wine",B173,IF(Analysis!$B$60="Fruit",C173,IF(Analysis!$B$60="Meat",D173,IF(Analysis!$B$60="Fish",E173,IF(Analysis!$B$60="Sweet",F173,"")))))</f>
        <v>6</v>
      </c>
      <c r="J173" s="10">
        <v>21846</v>
      </c>
      <c r="K173" s="10" t="str">
        <f>IF(MasterData5[[#This Row],[Income ]]&gt;$AB$12, "Above", "Below")</f>
        <v>Below</v>
      </c>
      <c r="L173" s="10">
        <f>SUM(MasterData5[[#This Row],[MntWines]:[MntSweetProducts]])</f>
        <v>58</v>
      </c>
      <c r="M173" s="53" t="str">
        <f>IF(MasterData5[[#This Row],[Total Purchase]]&gt;=500, "Over $500", "")</f>
        <v/>
      </c>
      <c r="N173" s="10"/>
      <c r="O173" s="14" t="str">
        <f>IF(AND(MasterData5[[#This Row],[MntWines]]&gt;=AB$4, MasterData5[[#This Row],[Income ]]&lt;=$AB$12), "Yes", "")</f>
        <v/>
      </c>
      <c r="P173" s="14" t="str">
        <f>IF(AND(MasterData5[[#This Row],[MntFruits]]&gt;=AC$4, MasterData5[[#This Row],[Income ]]&lt;=$AB$12), "Yes", "")</f>
        <v/>
      </c>
      <c r="Q173" s="14" t="str">
        <f>IF(AND(MasterData5[[#This Row],[MntMeatProducts]]&gt;=AD$4, MasterData5[[#This Row],[Income ]]&lt;=$AB$12), "Yes", "")</f>
        <v/>
      </c>
      <c r="R173" s="14" t="str">
        <f>IF(AND(MasterData5[[#This Row],[MntFishProducts]]&gt;=AE$4, MasterData5[[#This Row],[Income ]]&lt;=$AB$12), "Yes", "")</f>
        <v/>
      </c>
      <c r="S173" s="14" t="str">
        <f>IF(AND(MasterData5[[#This Row],[MntSweetProducts]]&gt;=AF$4, MasterData5[[#This Row],[Income ]]&lt;=$AB$12), "Yes", "")</f>
        <v/>
      </c>
      <c r="U173" s="14" t="str">
        <f>IF(MasterData5[[#This Row],[MntWines]]&gt;=AB$4, "Yes", "")</f>
        <v/>
      </c>
      <c r="V173" s="14" t="str">
        <f>IF(MasterData5[[#This Row],[MntFruits]]&gt;=AC$4, "Yes", "")</f>
        <v/>
      </c>
      <c r="W173" s="14" t="str">
        <f>IF(MasterData5[[#This Row],[MntMeatProducts]]&gt;=AD$4, "Yes", "")</f>
        <v/>
      </c>
      <c r="X173" s="14" t="str">
        <f>IF(MasterData5[[#This Row],[MntFishProducts]]&gt;=AE$4, "Yes", "")</f>
        <v/>
      </c>
      <c r="Y173" s="14" t="str">
        <f>IF(MasterData5[[#This Row],[MntSweetProducts]]&gt;=AF$4, "Yes", "")</f>
        <v/>
      </c>
    </row>
    <row r="174" spans="1:25" x14ac:dyDescent="0.3">
      <c r="A174">
        <v>907</v>
      </c>
      <c r="B174" s="10">
        <v>254</v>
      </c>
      <c r="C174" s="10">
        <v>6</v>
      </c>
      <c r="D174" s="10">
        <v>71</v>
      </c>
      <c r="E174" s="10">
        <v>4</v>
      </c>
      <c r="F174" s="10">
        <v>0</v>
      </c>
      <c r="G174" s="10">
        <v>27</v>
      </c>
      <c r="H174" s="24">
        <f>2021-'Customer Profile'!B173</f>
        <v>46</v>
      </c>
      <c r="I174" s="10">
        <f>IF(Analysis!$B$60="Wine",B174,IF(Analysis!$B$60="Fruit",C174,IF(Analysis!$B$60="Meat",D174,IF(Analysis!$B$60="Fish",E174,IF(Analysis!$B$60="Sweet",F174,"")))))</f>
        <v>4</v>
      </c>
      <c r="J174" s="10">
        <v>46149</v>
      </c>
      <c r="K174" s="10" t="str">
        <f>IF(MasterData5[[#This Row],[Income ]]&gt;$AB$12, "Above", "Below")</f>
        <v>Below</v>
      </c>
      <c r="L174" s="10">
        <f>SUM(MasterData5[[#This Row],[MntWines]:[MntSweetProducts]])</f>
        <v>335</v>
      </c>
      <c r="M174" s="53" t="str">
        <f>IF(MasterData5[[#This Row],[Total Purchase]]&gt;=500, "Over $500", "")</f>
        <v/>
      </c>
      <c r="N174" s="10"/>
      <c r="O174" s="14" t="str">
        <f>IF(AND(MasterData5[[#This Row],[MntWines]]&gt;=AB$4, MasterData5[[#This Row],[Income ]]&lt;=$AB$12), "Yes", "")</f>
        <v/>
      </c>
      <c r="P174" s="14" t="str">
        <f>IF(AND(MasterData5[[#This Row],[MntFruits]]&gt;=AC$4, MasterData5[[#This Row],[Income ]]&lt;=$AB$12), "Yes", "")</f>
        <v/>
      </c>
      <c r="Q174" s="14" t="str">
        <f>IF(AND(MasterData5[[#This Row],[MntMeatProducts]]&gt;=AD$4, MasterData5[[#This Row],[Income ]]&lt;=$AB$12), "Yes", "")</f>
        <v/>
      </c>
      <c r="R174" s="14" t="str">
        <f>IF(AND(MasterData5[[#This Row],[MntFishProducts]]&gt;=AE$4, MasterData5[[#This Row],[Income ]]&lt;=$AB$12), "Yes", "")</f>
        <v/>
      </c>
      <c r="S174" s="14" t="str">
        <f>IF(AND(MasterData5[[#This Row],[MntSweetProducts]]&gt;=AF$4, MasterData5[[#This Row],[Income ]]&lt;=$AB$12), "Yes", "")</f>
        <v/>
      </c>
      <c r="U174" s="14" t="str">
        <f>IF(MasterData5[[#This Row],[MntWines]]&gt;=AB$4, "Yes", "")</f>
        <v/>
      </c>
      <c r="V174" s="14" t="str">
        <f>IF(MasterData5[[#This Row],[MntFruits]]&gt;=AC$4, "Yes", "")</f>
        <v/>
      </c>
      <c r="W174" s="14" t="str">
        <f>IF(MasterData5[[#This Row],[MntMeatProducts]]&gt;=AD$4, "Yes", "")</f>
        <v/>
      </c>
      <c r="X174" s="14" t="str">
        <f>IF(MasterData5[[#This Row],[MntFishProducts]]&gt;=AE$4, "Yes", "")</f>
        <v/>
      </c>
      <c r="Y174" s="14" t="str">
        <f>IF(MasterData5[[#This Row],[MntSweetProducts]]&gt;=AF$4, "Yes", "")</f>
        <v/>
      </c>
    </row>
    <row r="175" spans="1:25" x14ac:dyDescent="0.3">
      <c r="A175">
        <v>916</v>
      </c>
      <c r="B175" s="10">
        <v>20</v>
      </c>
      <c r="C175" s="10">
        <v>3</v>
      </c>
      <c r="D175" s="10">
        <v>4</v>
      </c>
      <c r="E175" s="10">
        <v>2</v>
      </c>
      <c r="F175" s="10">
        <v>0</v>
      </c>
      <c r="G175" s="10">
        <v>2</v>
      </c>
      <c r="H175" s="24">
        <f>2021-'Customer Profile'!B174</f>
        <v>49</v>
      </c>
      <c r="I175" s="10">
        <f>IF(Analysis!$B$60="Wine",B175,IF(Analysis!$B$60="Fruit",C175,IF(Analysis!$B$60="Meat",D175,IF(Analysis!$B$60="Fish",E175,IF(Analysis!$B$60="Sweet",F175,"")))))</f>
        <v>2</v>
      </c>
      <c r="J175" s="10">
        <v>41644</v>
      </c>
      <c r="K175" s="10" t="str">
        <f>IF(MasterData5[[#This Row],[Income ]]&gt;$AB$12, "Above", "Below")</f>
        <v>Below</v>
      </c>
      <c r="L175" s="10">
        <f>SUM(MasterData5[[#This Row],[MntWines]:[MntSweetProducts]])</f>
        <v>29</v>
      </c>
      <c r="M175" s="53" t="str">
        <f>IF(MasterData5[[#This Row],[Total Purchase]]&gt;=500, "Over $500", "")</f>
        <v/>
      </c>
      <c r="N175" s="10"/>
      <c r="O175" s="14" t="str">
        <f>IF(AND(MasterData5[[#This Row],[MntWines]]&gt;=AB$4, MasterData5[[#This Row],[Income ]]&lt;=$AB$12), "Yes", "")</f>
        <v/>
      </c>
      <c r="P175" s="14" t="str">
        <f>IF(AND(MasterData5[[#This Row],[MntFruits]]&gt;=AC$4, MasterData5[[#This Row],[Income ]]&lt;=$AB$12), "Yes", "")</f>
        <v/>
      </c>
      <c r="Q175" s="14" t="str">
        <f>IF(AND(MasterData5[[#This Row],[MntMeatProducts]]&gt;=AD$4, MasterData5[[#This Row],[Income ]]&lt;=$AB$12), "Yes", "")</f>
        <v/>
      </c>
      <c r="R175" s="14" t="str">
        <f>IF(AND(MasterData5[[#This Row],[MntFishProducts]]&gt;=AE$4, MasterData5[[#This Row],[Income ]]&lt;=$AB$12), "Yes", "")</f>
        <v/>
      </c>
      <c r="S175" s="14" t="str">
        <f>IF(AND(MasterData5[[#This Row],[MntSweetProducts]]&gt;=AF$4, MasterData5[[#This Row],[Income ]]&lt;=$AB$12), "Yes", "")</f>
        <v/>
      </c>
      <c r="U175" s="14" t="str">
        <f>IF(MasterData5[[#This Row],[MntWines]]&gt;=AB$4, "Yes", "")</f>
        <v/>
      </c>
      <c r="V175" s="14" t="str">
        <f>IF(MasterData5[[#This Row],[MntFruits]]&gt;=AC$4, "Yes", "")</f>
        <v/>
      </c>
      <c r="W175" s="14" t="str">
        <f>IF(MasterData5[[#This Row],[MntMeatProducts]]&gt;=AD$4, "Yes", "")</f>
        <v/>
      </c>
      <c r="X175" s="14" t="str">
        <f>IF(MasterData5[[#This Row],[MntFishProducts]]&gt;=AE$4, "Yes", "")</f>
        <v/>
      </c>
      <c r="Y175" s="14" t="str">
        <f>IF(MasterData5[[#This Row],[MntSweetProducts]]&gt;=AF$4, "Yes", "")</f>
        <v/>
      </c>
    </row>
    <row r="176" spans="1:25" x14ac:dyDescent="0.3">
      <c r="A176">
        <v>922</v>
      </c>
      <c r="B176" s="10">
        <v>16</v>
      </c>
      <c r="C176" s="10">
        <v>2</v>
      </c>
      <c r="D176" s="10">
        <v>11</v>
      </c>
      <c r="E176" s="10">
        <v>3</v>
      </c>
      <c r="F176" s="10">
        <v>0</v>
      </c>
      <c r="G176" s="10">
        <v>16</v>
      </c>
      <c r="H176" s="24">
        <f>2021-'Customer Profile'!B175</f>
        <v>42</v>
      </c>
      <c r="I176" s="10">
        <f>IF(Analysis!$B$60="Wine",B176,IF(Analysis!$B$60="Fruit",C176,IF(Analysis!$B$60="Meat",D176,IF(Analysis!$B$60="Fish",E176,IF(Analysis!$B$60="Sweet",F176,"")))))</f>
        <v>3</v>
      </c>
      <c r="J176" s="10">
        <v>31086</v>
      </c>
      <c r="K176" s="10" t="str">
        <f>IF(MasterData5[[#This Row],[Income ]]&gt;$AB$12, "Above", "Below")</f>
        <v>Below</v>
      </c>
      <c r="L176" s="10">
        <f>SUM(MasterData5[[#This Row],[MntWines]:[MntSweetProducts]])</f>
        <v>32</v>
      </c>
      <c r="M176" s="53" t="str">
        <f>IF(MasterData5[[#This Row],[Total Purchase]]&gt;=500, "Over $500", "")</f>
        <v/>
      </c>
      <c r="N176" s="10"/>
      <c r="O176" s="14" t="str">
        <f>IF(AND(MasterData5[[#This Row],[MntWines]]&gt;=AB$4, MasterData5[[#This Row],[Income ]]&lt;=$AB$12), "Yes", "")</f>
        <v/>
      </c>
      <c r="P176" s="14" t="str">
        <f>IF(AND(MasterData5[[#This Row],[MntFruits]]&gt;=AC$4, MasterData5[[#This Row],[Income ]]&lt;=$AB$12), "Yes", "")</f>
        <v/>
      </c>
      <c r="Q176" s="14" t="str">
        <f>IF(AND(MasterData5[[#This Row],[MntMeatProducts]]&gt;=AD$4, MasterData5[[#This Row],[Income ]]&lt;=$AB$12), "Yes", "")</f>
        <v/>
      </c>
      <c r="R176" s="14" t="str">
        <f>IF(AND(MasterData5[[#This Row],[MntFishProducts]]&gt;=AE$4, MasterData5[[#This Row],[Income ]]&lt;=$AB$12), "Yes", "")</f>
        <v/>
      </c>
      <c r="S176" s="14" t="str">
        <f>IF(AND(MasterData5[[#This Row],[MntSweetProducts]]&gt;=AF$4, MasterData5[[#This Row],[Income ]]&lt;=$AB$12), "Yes", "")</f>
        <v/>
      </c>
      <c r="U176" s="14" t="str">
        <f>IF(MasterData5[[#This Row],[MntWines]]&gt;=AB$4, "Yes", "")</f>
        <v/>
      </c>
      <c r="V176" s="14" t="str">
        <f>IF(MasterData5[[#This Row],[MntFruits]]&gt;=AC$4, "Yes", "")</f>
        <v/>
      </c>
      <c r="W176" s="14" t="str">
        <f>IF(MasterData5[[#This Row],[MntMeatProducts]]&gt;=AD$4, "Yes", "")</f>
        <v/>
      </c>
      <c r="X176" s="14" t="str">
        <f>IF(MasterData5[[#This Row],[MntFishProducts]]&gt;=AE$4, "Yes", "")</f>
        <v/>
      </c>
      <c r="Y176" s="14" t="str">
        <f>IF(MasterData5[[#This Row],[MntSweetProducts]]&gt;=AF$4, "Yes", "")</f>
        <v/>
      </c>
    </row>
    <row r="177" spans="1:25" x14ac:dyDescent="0.3">
      <c r="A177">
        <v>933</v>
      </c>
      <c r="B177" s="10">
        <v>9</v>
      </c>
      <c r="C177" s="10">
        <v>0</v>
      </c>
      <c r="D177" s="10">
        <v>6</v>
      </c>
      <c r="E177" s="10">
        <v>4</v>
      </c>
      <c r="F177" s="10">
        <v>1</v>
      </c>
      <c r="G177" s="10">
        <v>5</v>
      </c>
      <c r="H177" s="24">
        <f>2021-'Customer Profile'!B176</f>
        <v>43</v>
      </c>
      <c r="I177" s="10">
        <f>IF(Analysis!$B$60="Wine",B177,IF(Analysis!$B$60="Fruit",C177,IF(Analysis!$B$60="Meat",D177,IF(Analysis!$B$60="Fish",E177,IF(Analysis!$B$60="Sweet",F177,"")))))</f>
        <v>4</v>
      </c>
      <c r="J177" s="10">
        <v>37717</v>
      </c>
      <c r="K177" s="10" t="str">
        <f>IF(MasterData5[[#This Row],[Income ]]&gt;$AB$12, "Above", "Below")</f>
        <v>Below</v>
      </c>
      <c r="L177" s="10">
        <f>SUM(MasterData5[[#This Row],[MntWines]:[MntSweetProducts]])</f>
        <v>20</v>
      </c>
      <c r="M177" s="53" t="str">
        <f>IF(MasterData5[[#This Row],[Total Purchase]]&gt;=500, "Over $500", "")</f>
        <v/>
      </c>
      <c r="N177" s="10"/>
      <c r="O177" s="14" t="str">
        <f>IF(AND(MasterData5[[#This Row],[MntWines]]&gt;=AB$4, MasterData5[[#This Row],[Income ]]&lt;=$AB$12), "Yes", "")</f>
        <v/>
      </c>
      <c r="P177" s="14" t="str">
        <f>IF(AND(MasterData5[[#This Row],[MntFruits]]&gt;=AC$4, MasterData5[[#This Row],[Income ]]&lt;=$AB$12), "Yes", "")</f>
        <v/>
      </c>
      <c r="Q177" s="14" t="str">
        <f>IF(AND(MasterData5[[#This Row],[MntMeatProducts]]&gt;=AD$4, MasterData5[[#This Row],[Income ]]&lt;=$AB$12), "Yes", "")</f>
        <v/>
      </c>
      <c r="R177" s="14" t="str">
        <f>IF(AND(MasterData5[[#This Row],[MntFishProducts]]&gt;=AE$4, MasterData5[[#This Row],[Income ]]&lt;=$AB$12), "Yes", "")</f>
        <v/>
      </c>
      <c r="S177" s="14" t="str">
        <f>IF(AND(MasterData5[[#This Row],[MntSweetProducts]]&gt;=AF$4, MasterData5[[#This Row],[Income ]]&lt;=$AB$12), "Yes", "")</f>
        <v/>
      </c>
      <c r="U177" s="14" t="str">
        <f>IF(MasterData5[[#This Row],[MntWines]]&gt;=AB$4, "Yes", "")</f>
        <v/>
      </c>
      <c r="V177" s="14" t="str">
        <f>IF(MasterData5[[#This Row],[MntFruits]]&gt;=AC$4, "Yes", "")</f>
        <v/>
      </c>
      <c r="W177" s="14" t="str">
        <f>IF(MasterData5[[#This Row],[MntMeatProducts]]&gt;=AD$4, "Yes", "")</f>
        <v/>
      </c>
      <c r="X177" s="14" t="str">
        <f>IF(MasterData5[[#This Row],[MntFishProducts]]&gt;=AE$4, "Yes", "")</f>
        <v/>
      </c>
      <c r="Y177" s="14" t="str">
        <f>IF(MasterData5[[#This Row],[MntSweetProducts]]&gt;=AF$4, "Yes", "")</f>
        <v/>
      </c>
    </row>
    <row r="178" spans="1:25" x14ac:dyDescent="0.3">
      <c r="A178">
        <v>938</v>
      </c>
      <c r="B178" s="10">
        <v>51</v>
      </c>
      <c r="C178" s="10">
        <v>1</v>
      </c>
      <c r="D178" s="10">
        <v>7</v>
      </c>
      <c r="E178" s="10">
        <v>2</v>
      </c>
      <c r="F178" s="10">
        <v>1</v>
      </c>
      <c r="G178" s="10">
        <v>25</v>
      </c>
      <c r="H178" s="24">
        <f>2021-'Customer Profile'!B177</f>
        <v>40</v>
      </c>
      <c r="I178" s="10">
        <f>IF(Analysis!$B$60="Wine",B178,IF(Analysis!$B$60="Fruit",C178,IF(Analysis!$B$60="Meat",D178,IF(Analysis!$B$60="Fish",E178,IF(Analysis!$B$60="Sweet",F178,"")))))</f>
        <v>2</v>
      </c>
      <c r="J178" s="10">
        <v>40211</v>
      </c>
      <c r="K178" s="10" t="str">
        <f>IF(MasterData5[[#This Row],[Income ]]&gt;$AB$12, "Above", "Below")</f>
        <v>Below</v>
      </c>
      <c r="L178" s="10">
        <f>SUM(MasterData5[[#This Row],[MntWines]:[MntSweetProducts]])</f>
        <v>62</v>
      </c>
      <c r="M178" s="53" t="str">
        <f>IF(MasterData5[[#This Row],[Total Purchase]]&gt;=500, "Over $500", "")</f>
        <v/>
      </c>
      <c r="N178" s="10"/>
      <c r="O178" s="14" t="str">
        <f>IF(AND(MasterData5[[#This Row],[MntWines]]&gt;=AB$4, MasterData5[[#This Row],[Income ]]&lt;=$AB$12), "Yes", "")</f>
        <v/>
      </c>
      <c r="P178" s="14" t="str">
        <f>IF(AND(MasterData5[[#This Row],[MntFruits]]&gt;=AC$4, MasterData5[[#This Row],[Income ]]&lt;=$AB$12), "Yes", "")</f>
        <v/>
      </c>
      <c r="Q178" s="14" t="str">
        <f>IF(AND(MasterData5[[#This Row],[MntMeatProducts]]&gt;=AD$4, MasterData5[[#This Row],[Income ]]&lt;=$AB$12), "Yes", "")</f>
        <v/>
      </c>
      <c r="R178" s="14" t="str">
        <f>IF(AND(MasterData5[[#This Row],[MntFishProducts]]&gt;=AE$4, MasterData5[[#This Row],[Income ]]&lt;=$AB$12), "Yes", "")</f>
        <v/>
      </c>
      <c r="S178" s="14" t="str">
        <f>IF(AND(MasterData5[[#This Row],[MntSweetProducts]]&gt;=AF$4, MasterData5[[#This Row],[Income ]]&lt;=$AB$12), "Yes", "")</f>
        <v/>
      </c>
      <c r="U178" s="14" t="str">
        <f>IF(MasterData5[[#This Row],[MntWines]]&gt;=AB$4, "Yes", "")</f>
        <v/>
      </c>
      <c r="V178" s="14" t="str">
        <f>IF(MasterData5[[#This Row],[MntFruits]]&gt;=AC$4, "Yes", "")</f>
        <v/>
      </c>
      <c r="W178" s="14" t="str">
        <f>IF(MasterData5[[#This Row],[MntMeatProducts]]&gt;=AD$4, "Yes", "")</f>
        <v/>
      </c>
      <c r="X178" s="14" t="str">
        <f>IF(MasterData5[[#This Row],[MntFishProducts]]&gt;=AE$4, "Yes", "")</f>
        <v/>
      </c>
      <c r="Y178" s="14" t="str">
        <f>IF(MasterData5[[#This Row],[MntSweetProducts]]&gt;=AF$4, "Yes", "")</f>
        <v/>
      </c>
    </row>
    <row r="179" spans="1:25" x14ac:dyDescent="0.3">
      <c r="A179">
        <v>940</v>
      </c>
      <c r="B179" s="10">
        <v>158</v>
      </c>
      <c r="C179" s="10">
        <v>11</v>
      </c>
      <c r="D179" s="10">
        <v>99</v>
      </c>
      <c r="E179" s="10">
        <v>15</v>
      </c>
      <c r="F179" s="10">
        <v>11</v>
      </c>
      <c r="G179" s="10">
        <v>17</v>
      </c>
      <c r="H179" s="24">
        <f>2021-'Customer Profile'!B178</f>
        <v>34</v>
      </c>
      <c r="I179" s="10">
        <f>IF(Analysis!$B$60="Wine",B179,IF(Analysis!$B$60="Fruit",C179,IF(Analysis!$B$60="Meat",D179,IF(Analysis!$B$60="Fish",E179,IF(Analysis!$B$60="Sweet",F179,"")))))</f>
        <v>15</v>
      </c>
      <c r="J179" s="10">
        <v>57100</v>
      </c>
      <c r="K179" s="10" t="str">
        <f>IF(MasterData5[[#This Row],[Income ]]&gt;$AB$12, "Above", "Below")</f>
        <v>Above</v>
      </c>
      <c r="L179" s="10">
        <f>SUM(MasterData5[[#This Row],[MntWines]:[MntSweetProducts]])</f>
        <v>294</v>
      </c>
      <c r="M179" s="53" t="str">
        <f>IF(MasterData5[[#This Row],[Total Purchase]]&gt;=500, "Over $500", "")</f>
        <v/>
      </c>
      <c r="N179" s="10"/>
      <c r="O179" s="14" t="str">
        <f>IF(AND(MasterData5[[#This Row],[MntWines]]&gt;=AB$4, MasterData5[[#This Row],[Income ]]&lt;=$AB$12), "Yes", "")</f>
        <v/>
      </c>
      <c r="P179" s="14" t="str">
        <f>IF(AND(MasterData5[[#This Row],[MntFruits]]&gt;=AC$4, MasterData5[[#This Row],[Income ]]&lt;=$AB$12), "Yes", "")</f>
        <v/>
      </c>
      <c r="Q179" s="14" t="str">
        <f>IF(AND(MasterData5[[#This Row],[MntMeatProducts]]&gt;=AD$4, MasterData5[[#This Row],[Income ]]&lt;=$AB$12), "Yes", "")</f>
        <v/>
      </c>
      <c r="R179" s="14" t="str">
        <f>IF(AND(MasterData5[[#This Row],[MntFishProducts]]&gt;=AE$4, MasterData5[[#This Row],[Income ]]&lt;=$AB$12), "Yes", "")</f>
        <v/>
      </c>
      <c r="S179" s="14" t="str">
        <f>IF(AND(MasterData5[[#This Row],[MntSweetProducts]]&gt;=AF$4, MasterData5[[#This Row],[Income ]]&lt;=$AB$12), "Yes", "")</f>
        <v/>
      </c>
      <c r="U179" s="14" t="str">
        <f>IF(MasterData5[[#This Row],[MntWines]]&gt;=AB$4, "Yes", "")</f>
        <v/>
      </c>
      <c r="V179" s="14" t="str">
        <f>IF(MasterData5[[#This Row],[MntFruits]]&gt;=AC$4, "Yes", "")</f>
        <v/>
      </c>
      <c r="W179" s="14" t="str">
        <f>IF(MasterData5[[#This Row],[MntMeatProducts]]&gt;=AD$4, "Yes", "")</f>
        <v/>
      </c>
      <c r="X179" s="14" t="str">
        <f>IF(MasterData5[[#This Row],[MntFishProducts]]&gt;=AE$4, "Yes", "")</f>
        <v/>
      </c>
      <c r="Y179" s="14" t="str">
        <f>IF(MasterData5[[#This Row],[MntSweetProducts]]&gt;=AF$4, "Yes", "")</f>
        <v/>
      </c>
    </row>
    <row r="180" spans="1:25" x14ac:dyDescent="0.3">
      <c r="A180">
        <v>942</v>
      </c>
      <c r="B180" s="10">
        <v>139</v>
      </c>
      <c r="C180" s="10">
        <v>13</v>
      </c>
      <c r="D180" s="10">
        <v>78</v>
      </c>
      <c r="E180" s="10">
        <v>20</v>
      </c>
      <c r="F180" s="10">
        <v>13</v>
      </c>
      <c r="G180" s="10">
        <v>36</v>
      </c>
      <c r="H180" s="24">
        <f>2021-'Customer Profile'!B179</f>
        <v>39</v>
      </c>
      <c r="I180" s="10">
        <f>IF(Analysis!$B$60="Wine",B180,IF(Analysis!$B$60="Fruit",C180,IF(Analysis!$B$60="Meat",D180,IF(Analysis!$B$60="Fish",E180,IF(Analysis!$B$60="Sweet",F180,"")))))</f>
        <v>20</v>
      </c>
      <c r="J180" s="10">
        <v>39660</v>
      </c>
      <c r="K180" s="10" t="str">
        <f>IF(MasterData5[[#This Row],[Income ]]&gt;$AB$12, "Above", "Below")</f>
        <v>Below</v>
      </c>
      <c r="L180" s="10">
        <f>SUM(MasterData5[[#This Row],[MntWines]:[MntSweetProducts]])</f>
        <v>263</v>
      </c>
      <c r="M180" s="53" t="str">
        <f>IF(MasterData5[[#This Row],[Total Purchase]]&gt;=500, "Over $500", "")</f>
        <v/>
      </c>
      <c r="N180" s="10"/>
      <c r="O180" s="14" t="str">
        <f>IF(AND(MasterData5[[#This Row],[MntWines]]&gt;=AB$4, MasterData5[[#This Row],[Income ]]&lt;=$AB$12), "Yes", "")</f>
        <v/>
      </c>
      <c r="P180" s="14" t="str">
        <f>IF(AND(MasterData5[[#This Row],[MntFruits]]&gt;=AC$4, MasterData5[[#This Row],[Income ]]&lt;=$AB$12), "Yes", "")</f>
        <v/>
      </c>
      <c r="Q180" s="14" t="str">
        <f>IF(AND(MasterData5[[#This Row],[MntMeatProducts]]&gt;=AD$4, MasterData5[[#This Row],[Income ]]&lt;=$AB$12), "Yes", "")</f>
        <v/>
      </c>
      <c r="R180" s="14" t="str">
        <f>IF(AND(MasterData5[[#This Row],[MntFishProducts]]&gt;=AE$4, MasterData5[[#This Row],[Income ]]&lt;=$AB$12), "Yes", "")</f>
        <v/>
      </c>
      <c r="S180" s="14" t="str">
        <f>IF(AND(MasterData5[[#This Row],[MntSweetProducts]]&gt;=AF$4, MasterData5[[#This Row],[Income ]]&lt;=$AB$12), "Yes", "")</f>
        <v/>
      </c>
      <c r="U180" s="14" t="str">
        <f>IF(MasterData5[[#This Row],[MntWines]]&gt;=AB$4, "Yes", "")</f>
        <v/>
      </c>
      <c r="V180" s="14" t="str">
        <f>IF(MasterData5[[#This Row],[MntFruits]]&gt;=AC$4, "Yes", "")</f>
        <v/>
      </c>
      <c r="W180" s="14" t="str">
        <f>IF(MasterData5[[#This Row],[MntMeatProducts]]&gt;=AD$4, "Yes", "")</f>
        <v/>
      </c>
      <c r="X180" s="14" t="str">
        <f>IF(MasterData5[[#This Row],[MntFishProducts]]&gt;=AE$4, "Yes", "")</f>
        <v/>
      </c>
      <c r="Y180" s="14" t="str">
        <f>IF(MasterData5[[#This Row],[MntSweetProducts]]&gt;=AF$4, "Yes", "")</f>
        <v/>
      </c>
    </row>
    <row r="181" spans="1:25" x14ac:dyDescent="0.3">
      <c r="A181">
        <v>944</v>
      </c>
      <c r="B181" s="10">
        <v>121</v>
      </c>
      <c r="C181" s="10">
        <v>103</v>
      </c>
      <c r="D181" s="10">
        <v>69</v>
      </c>
      <c r="E181" s="10">
        <v>8</v>
      </c>
      <c r="F181" s="10">
        <v>44</v>
      </c>
      <c r="G181" s="10">
        <v>48</v>
      </c>
      <c r="H181" s="24">
        <f>2021-'Customer Profile'!B180</f>
        <v>59</v>
      </c>
      <c r="I181" s="10">
        <f>IF(Analysis!$B$60="Wine",B181,IF(Analysis!$B$60="Fruit",C181,IF(Analysis!$B$60="Meat",D181,IF(Analysis!$B$60="Fish",E181,IF(Analysis!$B$60="Sweet",F181,"")))))</f>
        <v>8</v>
      </c>
      <c r="J181" s="10">
        <v>56181</v>
      </c>
      <c r="K181" s="10" t="str">
        <f>IF(MasterData5[[#This Row],[Income ]]&gt;$AB$12, "Above", "Below")</f>
        <v>Above</v>
      </c>
      <c r="L181" s="10">
        <f>SUM(MasterData5[[#This Row],[MntWines]:[MntSweetProducts]])</f>
        <v>345</v>
      </c>
      <c r="M181" s="53" t="str">
        <f>IF(MasterData5[[#This Row],[Total Purchase]]&gt;=500, "Over $500", "")</f>
        <v/>
      </c>
      <c r="N181" s="10"/>
      <c r="O181" s="14" t="str">
        <f>IF(AND(MasterData5[[#This Row],[MntWines]]&gt;=AB$4, MasterData5[[#This Row],[Income ]]&lt;=$AB$12), "Yes", "")</f>
        <v/>
      </c>
      <c r="P181" s="14" t="str">
        <f>IF(AND(MasterData5[[#This Row],[MntFruits]]&gt;=AC$4, MasterData5[[#This Row],[Income ]]&lt;=$AB$12), "Yes", "")</f>
        <v/>
      </c>
      <c r="Q181" s="14" t="str">
        <f>IF(AND(MasterData5[[#This Row],[MntMeatProducts]]&gt;=AD$4, MasterData5[[#This Row],[Income ]]&lt;=$AB$12), "Yes", "")</f>
        <v/>
      </c>
      <c r="R181" s="14" t="str">
        <f>IF(AND(MasterData5[[#This Row],[MntFishProducts]]&gt;=AE$4, MasterData5[[#This Row],[Income ]]&lt;=$AB$12), "Yes", "")</f>
        <v/>
      </c>
      <c r="S181" s="14" t="str">
        <f>IF(AND(MasterData5[[#This Row],[MntSweetProducts]]&gt;=AF$4, MasterData5[[#This Row],[Income ]]&lt;=$AB$12), "Yes", "")</f>
        <v/>
      </c>
      <c r="U181" s="14" t="str">
        <f>IF(MasterData5[[#This Row],[MntWines]]&gt;=AB$4, "Yes", "")</f>
        <v/>
      </c>
      <c r="V181" s="14" t="str">
        <f>IF(MasterData5[[#This Row],[MntFruits]]&gt;=AC$4, "Yes", "")</f>
        <v>Yes</v>
      </c>
      <c r="W181" s="14" t="str">
        <f>IF(MasterData5[[#This Row],[MntMeatProducts]]&gt;=AD$4, "Yes", "")</f>
        <v/>
      </c>
      <c r="X181" s="14" t="str">
        <f>IF(MasterData5[[#This Row],[MntFishProducts]]&gt;=AE$4, "Yes", "")</f>
        <v/>
      </c>
      <c r="Y181" s="14" t="str">
        <f>IF(MasterData5[[#This Row],[MntSweetProducts]]&gt;=AF$4, "Yes", "")</f>
        <v>Yes</v>
      </c>
    </row>
    <row r="182" spans="1:25" x14ac:dyDescent="0.3">
      <c r="A182">
        <v>945</v>
      </c>
      <c r="B182" s="10">
        <v>87</v>
      </c>
      <c r="C182" s="10">
        <v>3</v>
      </c>
      <c r="D182" s="10">
        <v>25</v>
      </c>
      <c r="E182" s="10">
        <v>3</v>
      </c>
      <c r="F182" s="10">
        <v>2</v>
      </c>
      <c r="G182" s="10">
        <v>13</v>
      </c>
      <c r="H182" s="24">
        <f>2021-'Customer Profile'!B181</f>
        <v>56</v>
      </c>
      <c r="I182" s="10">
        <f>IF(Analysis!$B$60="Wine",B182,IF(Analysis!$B$60="Fruit",C182,IF(Analysis!$B$60="Meat",D182,IF(Analysis!$B$60="Fish",E182,IF(Analysis!$B$60="Sweet",F182,"")))))</f>
        <v>3</v>
      </c>
      <c r="J182" s="10">
        <v>36317</v>
      </c>
      <c r="K182" s="10" t="str">
        <f>IF(MasterData5[[#This Row],[Income ]]&gt;$AB$12, "Above", "Below")</f>
        <v>Below</v>
      </c>
      <c r="L182" s="10">
        <f>SUM(MasterData5[[#This Row],[MntWines]:[MntSweetProducts]])</f>
        <v>120</v>
      </c>
      <c r="M182" s="53" t="str">
        <f>IF(MasterData5[[#This Row],[Total Purchase]]&gt;=500, "Over $500", "")</f>
        <v/>
      </c>
      <c r="N182" s="10"/>
      <c r="O182" s="14" t="str">
        <f>IF(AND(MasterData5[[#This Row],[MntWines]]&gt;=AB$4, MasterData5[[#This Row],[Income ]]&lt;=$AB$12), "Yes", "")</f>
        <v/>
      </c>
      <c r="P182" s="14" t="str">
        <f>IF(AND(MasterData5[[#This Row],[MntFruits]]&gt;=AC$4, MasterData5[[#This Row],[Income ]]&lt;=$AB$12), "Yes", "")</f>
        <v/>
      </c>
      <c r="Q182" s="14" t="str">
        <f>IF(AND(MasterData5[[#This Row],[MntMeatProducts]]&gt;=AD$4, MasterData5[[#This Row],[Income ]]&lt;=$AB$12), "Yes", "")</f>
        <v/>
      </c>
      <c r="R182" s="14" t="str">
        <f>IF(AND(MasterData5[[#This Row],[MntFishProducts]]&gt;=AE$4, MasterData5[[#This Row],[Income ]]&lt;=$AB$12), "Yes", "")</f>
        <v/>
      </c>
      <c r="S182" s="14" t="str">
        <f>IF(AND(MasterData5[[#This Row],[MntSweetProducts]]&gt;=AF$4, MasterData5[[#This Row],[Income ]]&lt;=$AB$12), "Yes", "")</f>
        <v/>
      </c>
      <c r="U182" s="14" t="str">
        <f>IF(MasterData5[[#This Row],[MntWines]]&gt;=AB$4, "Yes", "")</f>
        <v/>
      </c>
      <c r="V182" s="14" t="str">
        <f>IF(MasterData5[[#This Row],[MntFruits]]&gt;=AC$4, "Yes", "")</f>
        <v/>
      </c>
      <c r="W182" s="14" t="str">
        <f>IF(MasterData5[[#This Row],[MntMeatProducts]]&gt;=AD$4, "Yes", "")</f>
        <v/>
      </c>
      <c r="X182" s="14" t="str">
        <f>IF(MasterData5[[#This Row],[MntFishProducts]]&gt;=AE$4, "Yes", "")</f>
        <v/>
      </c>
      <c r="Y182" s="14" t="str">
        <f>IF(MasterData5[[#This Row],[MntSweetProducts]]&gt;=AF$4, "Yes", "")</f>
        <v/>
      </c>
    </row>
    <row r="183" spans="1:25" x14ac:dyDescent="0.3">
      <c r="A183">
        <v>946</v>
      </c>
      <c r="B183" s="10">
        <v>45</v>
      </c>
      <c r="C183" s="10">
        <v>47</v>
      </c>
      <c r="D183" s="10">
        <v>52</v>
      </c>
      <c r="E183" s="10">
        <v>21</v>
      </c>
      <c r="F183" s="10">
        <v>20</v>
      </c>
      <c r="G183" s="10">
        <v>25</v>
      </c>
      <c r="H183" s="24">
        <f>2021-'Customer Profile'!B182</f>
        <v>63</v>
      </c>
      <c r="I183" s="10">
        <f>IF(Analysis!$B$60="Wine",B183,IF(Analysis!$B$60="Fruit",C183,IF(Analysis!$B$60="Meat",D183,IF(Analysis!$B$60="Fish",E183,IF(Analysis!$B$60="Sweet",F183,"")))))</f>
        <v>21</v>
      </c>
      <c r="J183" s="10">
        <v>26490</v>
      </c>
      <c r="K183" s="10" t="str">
        <f>IF(MasterData5[[#This Row],[Income ]]&gt;$AB$12, "Above", "Below")</f>
        <v>Below</v>
      </c>
      <c r="L183" s="10">
        <f>SUM(MasterData5[[#This Row],[MntWines]:[MntSweetProducts]])</f>
        <v>185</v>
      </c>
      <c r="M183" s="53" t="str">
        <f>IF(MasterData5[[#This Row],[Total Purchase]]&gt;=500, "Over $500", "")</f>
        <v/>
      </c>
      <c r="N183" s="10"/>
      <c r="O183" s="14" t="str">
        <f>IF(AND(MasterData5[[#This Row],[MntWines]]&gt;=AB$4, MasterData5[[#This Row],[Income ]]&lt;=$AB$12), "Yes", "")</f>
        <v/>
      </c>
      <c r="P183" s="14" t="str">
        <f>IF(AND(MasterData5[[#This Row],[MntFruits]]&gt;=AC$4, MasterData5[[#This Row],[Income ]]&lt;=$AB$12), "Yes", "")</f>
        <v>Yes</v>
      </c>
      <c r="Q183" s="14" t="str">
        <f>IF(AND(MasterData5[[#This Row],[MntMeatProducts]]&gt;=AD$4, MasterData5[[#This Row],[Income ]]&lt;=$AB$12), "Yes", "")</f>
        <v/>
      </c>
      <c r="R183" s="14" t="str">
        <f>IF(AND(MasterData5[[#This Row],[MntFishProducts]]&gt;=AE$4, MasterData5[[#This Row],[Income ]]&lt;=$AB$12), "Yes", "")</f>
        <v/>
      </c>
      <c r="S183" s="14" t="str">
        <f>IF(AND(MasterData5[[#This Row],[MntSweetProducts]]&gt;=AF$4, MasterData5[[#This Row],[Income ]]&lt;=$AB$12), "Yes", "")</f>
        <v/>
      </c>
      <c r="U183" s="14" t="str">
        <f>IF(MasterData5[[#This Row],[MntWines]]&gt;=AB$4, "Yes", "")</f>
        <v/>
      </c>
      <c r="V183" s="14" t="str">
        <f>IF(MasterData5[[#This Row],[MntFruits]]&gt;=AC$4, "Yes", "")</f>
        <v>Yes</v>
      </c>
      <c r="W183" s="14" t="str">
        <f>IF(MasterData5[[#This Row],[MntMeatProducts]]&gt;=AD$4, "Yes", "")</f>
        <v/>
      </c>
      <c r="X183" s="14" t="str">
        <f>IF(MasterData5[[#This Row],[MntFishProducts]]&gt;=AE$4, "Yes", "")</f>
        <v/>
      </c>
      <c r="Y183" s="14" t="str">
        <f>IF(MasterData5[[#This Row],[MntSweetProducts]]&gt;=AF$4, "Yes", "")</f>
        <v/>
      </c>
    </row>
    <row r="184" spans="1:25" x14ac:dyDescent="0.3">
      <c r="A184">
        <v>948</v>
      </c>
      <c r="B184" s="10">
        <v>4</v>
      </c>
      <c r="C184" s="10">
        <v>7</v>
      </c>
      <c r="D184" s="10">
        <v>7</v>
      </c>
      <c r="E184" s="10">
        <v>6</v>
      </c>
      <c r="F184" s="10">
        <v>4</v>
      </c>
      <c r="G184" s="10">
        <v>13</v>
      </c>
      <c r="H184" s="24">
        <f>2021-'Customer Profile'!B183</f>
        <v>50</v>
      </c>
      <c r="I184" s="10">
        <f>IF(Analysis!$B$60="Wine",B184,IF(Analysis!$B$60="Fruit",C184,IF(Analysis!$B$60="Meat",D184,IF(Analysis!$B$60="Fish",E184,IF(Analysis!$B$60="Sweet",F184,"")))))</f>
        <v>6</v>
      </c>
      <c r="J184" s="10">
        <v>10245</v>
      </c>
      <c r="K184" s="10" t="str">
        <f>IF(MasterData5[[#This Row],[Income ]]&gt;$AB$12, "Above", "Below")</f>
        <v>Below</v>
      </c>
      <c r="L184" s="10">
        <f>SUM(MasterData5[[#This Row],[MntWines]:[MntSweetProducts]])</f>
        <v>28</v>
      </c>
      <c r="M184" s="53" t="str">
        <f>IF(MasterData5[[#This Row],[Total Purchase]]&gt;=500, "Over $500", "")</f>
        <v/>
      </c>
      <c r="N184" s="10"/>
      <c r="O184" s="14" t="str">
        <f>IF(AND(MasterData5[[#This Row],[MntWines]]&gt;=AB$4, MasterData5[[#This Row],[Income ]]&lt;=$AB$12), "Yes", "")</f>
        <v/>
      </c>
      <c r="P184" s="14" t="str">
        <f>IF(AND(MasterData5[[#This Row],[MntFruits]]&gt;=AC$4, MasterData5[[#This Row],[Income ]]&lt;=$AB$12), "Yes", "")</f>
        <v/>
      </c>
      <c r="Q184" s="14" t="str">
        <f>IF(AND(MasterData5[[#This Row],[MntMeatProducts]]&gt;=AD$4, MasterData5[[#This Row],[Income ]]&lt;=$AB$12), "Yes", "")</f>
        <v/>
      </c>
      <c r="R184" s="14" t="str">
        <f>IF(AND(MasterData5[[#This Row],[MntFishProducts]]&gt;=AE$4, MasterData5[[#This Row],[Income ]]&lt;=$AB$12), "Yes", "")</f>
        <v/>
      </c>
      <c r="S184" s="14" t="str">
        <f>IF(AND(MasterData5[[#This Row],[MntSweetProducts]]&gt;=AF$4, MasterData5[[#This Row],[Income ]]&lt;=$AB$12), "Yes", "")</f>
        <v/>
      </c>
      <c r="U184" s="14" t="str">
        <f>IF(MasterData5[[#This Row],[MntWines]]&gt;=AB$4, "Yes", "")</f>
        <v/>
      </c>
      <c r="V184" s="14" t="str">
        <f>IF(MasterData5[[#This Row],[MntFruits]]&gt;=AC$4, "Yes", "")</f>
        <v/>
      </c>
      <c r="W184" s="14" t="str">
        <f>IF(MasterData5[[#This Row],[MntMeatProducts]]&gt;=AD$4, "Yes", "")</f>
        <v/>
      </c>
      <c r="X184" s="14" t="str">
        <f>IF(MasterData5[[#This Row],[MntFishProducts]]&gt;=AE$4, "Yes", "")</f>
        <v/>
      </c>
      <c r="Y184" s="14" t="str">
        <f>IF(MasterData5[[#This Row],[MntSweetProducts]]&gt;=AF$4, "Yes", "")</f>
        <v/>
      </c>
    </row>
    <row r="185" spans="1:25" x14ac:dyDescent="0.3">
      <c r="A185">
        <v>954</v>
      </c>
      <c r="B185" s="10">
        <v>3</v>
      </c>
      <c r="C185" s="10">
        <v>3</v>
      </c>
      <c r="D185" s="10">
        <v>24</v>
      </c>
      <c r="E185" s="10">
        <v>34</v>
      </c>
      <c r="F185" s="10">
        <v>7</v>
      </c>
      <c r="G185" s="10">
        <v>31</v>
      </c>
      <c r="H185" s="24">
        <f>2021-'Customer Profile'!B184</f>
        <v>61</v>
      </c>
      <c r="I185" s="10">
        <f>IF(Analysis!$B$60="Wine",B185,IF(Analysis!$B$60="Fruit",C185,IF(Analysis!$B$60="Meat",D185,IF(Analysis!$B$60="Fish",E185,IF(Analysis!$B$60="Sweet",F185,"")))))</f>
        <v>34</v>
      </c>
      <c r="J185" s="10">
        <v>22123</v>
      </c>
      <c r="K185" s="10" t="str">
        <f>IF(MasterData5[[#This Row],[Income ]]&gt;$AB$12, "Above", "Below")</f>
        <v>Below</v>
      </c>
      <c r="L185" s="10">
        <f>SUM(MasterData5[[#This Row],[MntWines]:[MntSweetProducts]])</f>
        <v>71</v>
      </c>
      <c r="M185" s="53" t="str">
        <f>IF(MasterData5[[#This Row],[Total Purchase]]&gt;=500, "Over $500", "")</f>
        <v/>
      </c>
      <c r="N185" s="10"/>
      <c r="O185" s="14" t="str">
        <f>IF(AND(MasterData5[[#This Row],[MntWines]]&gt;=AB$4, MasterData5[[#This Row],[Income ]]&lt;=$AB$12), "Yes", "")</f>
        <v/>
      </c>
      <c r="P185" s="14" t="str">
        <f>IF(AND(MasterData5[[#This Row],[MntFruits]]&gt;=AC$4, MasterData5[[#This Row],[Income ]]&lt;=$AB$12), "Yes", "")</f>
        <v/>
      </c>
      <c r="Q185" s="14" t="str">
        <f>IF(AND(MasterData5[[#This Row],[MntMeatProducts]]&gt;=AD$4, MasterData5[[#This Row],[Income ]]&lt;=$AB$12), "Yes", "")</f>
        <v/>
      </c>
      <c r="R185" s="14" t="str">
        <f>IF(AND(MasterData5[[#This Row],[MntFishProducts]]&gt;=AE$4, MasterData5[[#This Row],[Income ]]&lt;=$AB$12), "Yes", "")</f>
        <v/>
      </c>
      <c r="S185" s="14" t="str">
        <f>IF(AND(MasterData5[[#This Row],[MntSweetProducts]]&gt;=AF$4, MasterData5[[#This Row],[Income ]]&lt;=$AB$12), "Yes", "")</f>
        <v/>
      </c>
      <c r="U185" s="14" t="str">
        <f>IF(MasterData5[[#This Row],[MntWines]]&gt;=AB$4, "Yes", "")</f>
        <v/>
      </c>
      <c r="V185" s="14" t="str">
        <f>IF(MasterData5[[#This Row],[MntFruits]]&gt;=AC$4, "Yes", "")</f>
        <v/>
      </c>
      <c r="W185" s="14" t="str">
        <f>IF(MasterData5[[#This Row],[MntMeatProducts]]&gt;=AD$4, "Yes", "")</f>
        <v/>
      </c>
      <c r="X185" s="14" t="str">
        <f>IF(MasterData5[[#This Row],[MntFishProducts]]&gt;=AE$4, "Yes", "")</f>
        <v/>
      </c>
      <c r="Y185" s="14" t="str">
        <f>IF(MasterData5[[#This Row],[MntSweetProducts]]&gt;=AF$4, "Yes", "")</f>
        <v/>
      </c>
    </row>
    <row r="186" spans="1:25" x14ac:dyDescent="0.3">
      <c r="A186">
        <v>955</v>
      </c>
      <c r="B186" s="10">
        <v>167</v>
      </c>
      <c r="C186" s="10">
        <v>2</v>
      </c>
      <c r="D186" s="10">
        <v>44</v>
      </c>
      <c r="E186" s="10">
        <v>6</v>
      </c>
      <c r="F186" s="10">
        <v>2</v>
      </c>
      <c r="G186" s="10">
        <v>19</v>
      </c>
      <c r="H186" s="24">
        <f>2021-'Customer Profile'!B185</f>
        <v>59</v>
      </c>
      <c r="I186" s="10">
        <f>IF(Analysis!$B$60="Wine",B186,IF(Analysis!$B$60="Fruit",C186,IF(Analysis!$B$60="Meat",D186,IF(Analysis!$B$60="Fish",E186,IF(Analysis!$B$60="Sweet",F186,"")))))</f>
        <v>6</v>
      </c>
      <c r="J186" s="10">
        <v>47175</v>
      </c>
      <c r="K186" s="10" t="str">
        <f>IF(MasterData5[[#This Row],[Income ]]&gt;$AB$12, "Above", "Below")</f>
        <v>Below</v>
      </c>
      <c r="L186" s="10">
        <f>SUM(MasterData5[[#This Row],[MntWines]:[MntSweetProducts]])</f>
        <v>221</v>
      </c>
      <c r="M186" s="53" t="str">
        <f>IF(MasterData5[[#This Row],[Total Purchase]]&gt;=500, "Over $500", "")</f>
        <v/>
      </c>
      <c r="N186" s="10"/>
      <c r="O186" s="14" t="str">
        <f>IF(AND(MasterData5[[#This Row],[MntWines]]&gt;=AB$4, MasterData5[[#This Row],[Income ]]&lt;=$AB$12), "Yes", "")</f>
        <v/>
      </c>
      <c r="P186" s="14" t="str">
        <f>IF(AND(MasterData5[[#This Row],[MntFruits]]&gt;=AC$4, MasterData5[[#This Row],[Income ]]&lt;=$AB$12), "Yes", "")</f>
        <v/>
      </c>
      <c r="Q186" s="14" t="str">
        <f>IF(AND(MasterData5[[#This Row],[MntMeatProducts]]&gt;=AD$4, MasterData5[[#This Row],[Income ]]&lt;=$AB$12), "Yes", "")</f>
        <v/>
      </c>
      <c r="R186" s="14" t="str">
        <f>IF(AND(MasterData5[[#This Row],[MntFishProducts]]&gt;=AE$4, MasterData5[[#This Row],[Income ]]&lt;=$AB$12), "Yes", "")</f>
        <v/>
      </c>
      <c r="S186" s="14" t="str">
        <f>IF(AND(MasterData5[[#This Row],[MntSweetProducts]]&gt;=AF$4, MasterData5[[#This Row],[Income ]]&lt;=$AB$12), "Yes", "")</f>
        <v/>
      </c>
      <c r="U186" s="14" t="str">
        <f>IF(MasterData5[[#This Row],[MntWines]]&gt;=AB$4, "Yes", "")</f>
        <v/>
      </c>
      <c r="V186" s="14" t="str">
        <f>IF(MasterData5[[#This Row],[MntFruits]]&gt;=AC$4, "Yes", "")</f>
        <v/>
      </c>
      <c r="W186" s="14" t="str">
        <f>IF(MasterData5[[#This Row],[MntMeatProducts]]&gt;=AD$4, "Yes", "")</f>
        <v/>
      </c>
      <c r="X186" s="14" t="str">
        <f>IF(MasterData5[[#This Row],[MntFishProducts]]&gt;=AE$4, "Yes", "")</f>
        <v/>
      </c>
      <c r="Y186" s="14" t="str">
        <f>IF(MasterData5[[#This Row],[MntSweetProducts]]&gt;=AF$4, "Yes", "")</f>
        <v/>
      </c>
    </row>
    <row r="187" spans="1:25" x14ac:dyDescent="0.3">
      <c r="A187">
        <v>961</v>
      </c>
      <c r="B187" s="10">
        <v>133</v>
      </c>
      <c r="C187" s="10">
        <v>27</v>
      </c>
      <c r="D187" s="10">
        <v>421</v>
      </c>
      <c r="E187" s="10">
        <v>13</v>
      </c>
      <c r="F187" s="10">
        <v>195</v>
      </c>
      <c r="G187" s="10">
        <v>71</v>
      </c>
      <c r="H187" s="24">
        <f>2021-'Customer Profile'!B186</f>
        <v>49</v>
      </c>
      <c r="I187" s="10">
        <f>IF(Analysis!$B$60="Wine",B187,IF(Analysis!$B$60="Fruit",C187,IF(Analysis!$B$60="Meat",D187,IF(Analysis!$B$60="Fish",E187,IF(Analysis!$B$60="Sweet",F187,"")))))</f>
        <v>13</v>
      </c>
      <c r="J187" s="10">
        <v>74716</v>
      </c>
      <c r="K187" s="10" t="str">
        <f>IF(MasterData5[[#This Row],[Income ]]&gt;$AB$12, "Above", "Below")</f>
        <v>Above</v>
      </c>
      <c r="L187" s="10">
        <f>SUM(MasterData5[[#This Row],[MntWines]:[MntSweetProducts]])</f>
        <v>789</v>
      </c>
      <c r="M187" s="53" t="str">
        <f>IF(MasterData5[[#This Row],[Total Purchase]]&gt;=500, "Over $500", "")</f>
        <v>Over $500</v>
      </c>
      <c r="N187" s="10"/>
      <c r="O187" s="14" t="str">
        <f>IF(AND(MasterData5[[#This Row],[MntWines]]&gt;=AB$4, MasterData5[[#This Row],[Income ]]&lt;=$AB$12), "Yes", "")</f>
        <v/>
      </c>
      <c r="P187" s="14" t="str">
        <f>IF(AND(MasterData5[[#This Row],[MntFruits]]&gt;=AC$4, MasterData5[[#This Row],[Income ]]&lt;=$AB$12), "Yes", "")</f>
        <v/>
      </c>
      <c r="Q187" s="14" t="str">
        <f>IF(AND(MasterData5[[#This Row],[MntMeatProducts]]&gt;=AD$4, MasterData5[[#This Row],[Income ]]&lt;=$AB$12), "Yes", "")</f>
        <v/>
      </c>
      <c r="R187" s="14" t="str">
        <f>IF(AND(MasterData5[[#This Row],[MntFishProducts]]&gt;=AE$4, MasterData5[[#This Row],[Income ]]&lt;=$AB$12), "Yes", "")</f>
        <v/>
      </c>
      <c r="S187" s="14" t="str">
        <f>IF(AND(MasterData5[[#This Row],[MntSweetProducts]]&gt;=AF$4, MasterData5[[#This Row],[Income ]]&lt;=$AB$12), "Yes", "")</f>
        <v/>
      </c>
      <c r="U187" s="14" t="str">
        <f>IF(MasterData5[[#This Row],[MntWines]]&gt;=AB$4, "Yes", "")</f>
        <v/>
      </c>
      <c r="V187" s="14" t="str">
        <f>IF(MasterData5[[#This Row],[MntFruits]]&gt;=AC$4, "Yes", "")</f>
        <v>Yes</v>
      </c>
      <c r="W187" s="14" t="str">
        <f>IF(MasterData5[[#This Row],[MntMeatProducts]]&gt;=AD$4, "Yes", "")</f>
        <v>Yes</v>
      </c>
      <c r="X187" s="14" t="str">
        <f>IF(MasterData5[[#This Row],[MntFishProducts]]&gt;=AE$4, "Yes", "")</f>
        <v/>
      </c>
      <c r="Y187" s="14" t="str">
        <f>IF(MasterData5[[#This Row],[MntSweetProducts]]&gt;=AF$4, "Yes", "")</f>
        <v>Yes</v>
      </c>
    </row>
    <row r="188" spans="1:25" x14ac:dyDescent="0.3">
      <c r="A188">
        <v>965</v>
      </c>
      <c r="B188" s="10">
        <v>235</v>
      </c>
      <c r="C188" s="10">
        <v>65</v>
      </c>
      <c r="D188" s="10">
        <v>164</v>
      </c>
      <c r="E188" s="10">
        <v>50</v>
      </c>
      <c r="F188" s="10">
        <v>49</v>
      </c>
      <c r="G188" s="10">
        <v>27</v>
      </c>
      <c r="H188" s="24">
        <f>2021-'Customer Profile'!B187</f>
        <v>50</v>
      </c>
      <c r="I188" s="10">
        <f>IF(Analysis!$B$60="Wine",B188,IF(Analysis!$B$60="Fruit",C188,IF(Analysis!$B$60="Meat",D188,IF(Analysis!$B$60="Fish",E188,IF(Analysis!$B$60="Sweet",F188,"")))))</f>
        <v>50</v>
      </c>
      <c r="J188" s="10">
        <v>55635</v>
      </c>
      <c r="K188" s="10" t="str">
        <f>IF(MasterData5[[#This Row],[Income ]]&gt;$AB$12, "Above", "Below")</f>
        <v>Above</v>
      </c>
      <c r="L188" s="10">
        <f>SUM(MasterData5[[#This Row],[MntWines]:[MntSweetProducts]])</f>
        <v>563</v>
      </c>
      <c r="M188" s="53" t="str">
        <f>IF(MasterData5[[#This Row],[Total Purchase]]&gt;=500, "Over $500", "")</f>
        <v>Over $500</v>
      </c>
      <c r="N188" s="10"/>
      <c r="O188" s="14" t="str">
        <f>IF(AND(MasterData5[[#This Row],[MntWines]]&gt;=AB$4, MasterData5[[#This Row],[Income ]]&lt;=$AB$12), "Yes", "")</f>
        <v/>
      </c>
      <c r="P188" s="14" t="str">
        <f>IF(AND(MasterData5[[#This Row],[MntFruits]]&gt;=AC$4, MasterData5[[#This Row],[Income ]]&lt;=$AB$12), "Yes", "")</f>
        <v/>
      </c>
      <c r="Q188" s="14" t="str">
        <f>IF(AND(MasterData5[[#This Row],[MntMeatProducts]]&gt;=AD$4, MasterData5[[#This Row],[Income ]]&lt;=$AB$12), "Yes", "")</f>
        <v/>
      </c>
      <c r="R188" s="14" t="str">
        <f>IF(AND(MasterData5[[#This Row],[MntFishProducts]]&gt;=AE$4, MasterData5[[#This Row],[Income ]]&lt;=$AB$12), "Yes", "")</f>
        <v/>
      </c>
      <c r="S188" s="14" t="str">
        <f>IF(AND(MasterData5[[#This Row],[MntSweetProducts]]&gt;=AF$4, MasterData5[[#This Row],[Income ]]&lt;=$AB$12), "Yes", "")</f>
        <v/>
      </c>
      <c r="U188" s="14" t="str">
        <f>IF(MasterData5[[#This Row],[MntWines]]&gt;=AB$4, "Yes", "")</f>
        <v/>
      </c>
      <c r="V188" s="14" t="str">
        <f>IF(MasterData5[[#This Row],[MntFruits]]&gt;=AC$4, "Yes", "")</f>
        <v>Yes</v>
      </c>
      <c r="W188" s="14" t="str">
        <f>IF(MasterData5[[#This Row],[MntMeatProducts]]&gt;=AD$4, "Yes", "")</f>
        <v/>
      </c>
      <c r="X188" s="14" t="str">
        <f>IF(MasterData5[[#This Row],[MntFishProducts]]&gt;=AE$4, "Yes", "")</f>
        <v>Yes</v>
      </c>
      <c r="Y188" s="14" t="str">
        <f>IF(MasterData5[[#This Row],[MntSweetProducts]]&gt;=AF$4, "Yes", "")</f>
        <v>Yes</v>
      </c>
    </row>
    <row r="189" spans="1:25" x14ac:dyDescent="0.3">
      <c r="A189">
        <v>966</v>
      </c>
      <c r="B189" s="10">
        <v>538</v>
      </c>
      <c r="C189" s="10">
        <v>13</v>
      </c>
      <c r="D189" s="10">
        <v>91</v>
      </c>
      <c r="E189" s="10">
        <v>17</v>
      </c>
      <c r="F189" s="10">
        <v>6</v>
      </c>
      <c r="G189" s="10">
        <v>26</v>
      </c>
      <c r="H189" s="24">
        <f>2021-'Customer Profile'!B188</f>
        <v>55</v>
      </c>
      <c r="I189" s="10">
        <f>IF(Analysis!$B$60="Wine",B189,IF(Analysis!$B$60="Fruit",C189,IF(Analysis!$B$60="Meat",D189,IF(Analysis!$B$60="Fish",E189,IF(Analysis!$B$60="Sweet",F189,"")))))</f>
        <v>17</v>
      </c>
      <c r="J189" s="10">
        <v>44529</v>
      </c>
      <c r="K189" s="10" t="str">
        <f>IF(MasterData5[[#This Row],[Income ]]&gt;$AB$12, "Above", "Below")</f>
        <v>Below</v>
      </c>
      <c r="L189" s="10">
        <f>SUM(MasterData5[[#This Row],[MntWines]:[MntSweetProducts]])</f>
        <v>665</v>
      </c>
      <c r="M189" s="53" t="str">
        <f>IF(MasterData5[[#This Row],[Total Purchase]]&gt;=500, "Over $500", "")</f>
        <v>Over $500</v>
      </c>
      <c r="N189" s="10"/>
      <c r="O189" s="14" t="str">
        <f>IF(AND(MasterData5[[#This Row],[MntWines]]&gt;=AB$4, MasterData5[[#This Row],[Income ]]&lt;=$AB$12), "Yes", "")</f>
        <v>Yes</v>
      </c>
      <c r="P189" s="14" t="str">
        <f>IF(AND(MasterData5[[#This Row],[MntFruits]]&gt;=AC$4, MasterData5[[#This Row],[Income ]]&lt;=$AB$12), "Yes", "")</f>
        <v/>
      </c>
      <c r="Q189" s="14" t="str">
        <f>IF(AND(MasterData5[[#This Row],[MntMeatProducts]]&gt;=AD$4, MasterData5[[#This Row],[Income ]]&lt;=$AB$12), "Yes", "")</f>
        <v/>
      </c>
      <c r="R189" s="14" t="str">
        <f>IF(AND(MasterData5[[#This Row],[MntFishProducts]]&gt;=AE$4, MasterData5[[#This Row],[Income ]]&lt;=$AB$12), "Yes", "")</f>
        <v/>
      </c>
      <c r="S189" s="14" t="str">
        <f>IF(AND(MasterData5[[#This Row],[MntSweetProducts]]&gt;=AF$4, MasterData5[[#This Row],[Income ]]&lt;=$AB$12), "Yes", "")</f>
        <v/>
      </c>
      <c r="U189" s="14" t="str">
        <f>IF(MasterData5[[#This Row],[MntWines]]&gt;=AB$4, "Yes", "")</f>
        <v>Yes</v>
      </c>
      <c r="V189" s="14" t="str">
        <f>IF(MasterData5[[#This Row],[MntFruits]]&gt;=AC$4, "Yes", "")</f>
        <v/>
      </c>
      <c r="W189" s="14" t="str">
        <f>IF(MasterData5[[#This Row],[MntMeatProducts]]&gt;=AD$4, "Yes", "")</f>
        <v/>
      </c>
      <c r="X189" s="14" t="str">
        <f>IF(MasterData5[[#This Row],[MntFishProducts]]&gt;=AE$4, "Yes", "")</f>
        <v/>
      </c>
      <c r="Y189" s="14" t="str">
        <f>IF(MasterData5[[#This Row],[MntSweetProducts]]&gt;=AF$4, "Yes", "")</f>
        <v/>
      </c>
    </row>
    <row r="190" spans="1:25" x14ac:dyDescent="0.3">
      <c r="A190">
        <v>967</v>
      </c>
      <c r="B190" s="10">
        <v>342</v>
      </c>
      <c r="C190" s="10">
        <v>9</v>
      </c>
      <c r="D190" s="10">
        <v>112</v>
      </c>
      <c r="E190" s="10">
        <v>19</v>
      </c>
      <c r="F190" s="10">
        <v>14</v>
      </c>
      <c r="G190" s="10">
        <v>19</v>
      </c>
      <c r="H190" s="24">
        <f>2021-'Customer Profile'!B189</f>
        <v>45</v>
      </c>
      <c r="I190" s="10">
        <f>IF(Analysis!$B$60="Wine",B190,IF(Analysis!$B$60="Fruit",C190,IF(Analysis!$B$60="Meat",D190,IF(Analysis!$B$60="Fish",E190,IF(Analysis!$B$60="Sweet",F190,"")))))</f>
        <v>19</v>
      </c>
      <c r="J190" s="10">
        <v>46049</v>
      </c>
      <c r="K190" s="10" t="str">
        <f>IF(MasterData5[[#This Row],[Income ]]&gt;$AB$12, "Above", "Below")</f>
        <v>Below</v>
      </c>
      <c r="L190" s="10">
        <f>SUM(MasterData5[[#This Row],[MntWines]:[MntSweetProducts]])</f>
        <v>496</v>
      </c>
      <c r="M190" s="53" t="str">
        <f>IF(MasterData5[[#This Row],[Total Purchase]]&gt;=500, "Over $500", "")</f>
        <v/>
      </c>
      <c r="N190" s="10"/>
      <c r="O190" s="14" t="str">
        <f>IF(AND(MasterData5[[#This Row],[MntWines]]&gt;=AB$4, MasterData5[[#This Row],[Income ]]&lt;=$AB$12), "Yes", "")</f>
        <v>Yes</v>
      </c>
      <c r="P190" s="14" t="str">
        <f>IF(AND(MasterData5[[#This Row],[MntFruits]]&gt;=AC$4, MasterData5[[#This Row],[Income ]]&lt;=$AB$12), "Yes", "")</f>
        <v/>
      </c>
      <c r="Q190" s="14" t="str">
        <f>IF(AND(MasterData5[[#This Row],[MntMeatProducts]]&gt;=AD$4, MasterData5[[#This Row],[Income ]]&lt;=$AB$12), "Yes", "")</f>
        <v/>
      </c>
      <c r="R190" s="14" t="str">
        <f>IF(AND(MasterData5[[#This Row],[MntFishProducts]]&gt;=AE$4, MasterData5[[#This Row],[Income ]]&lt;=$AB$12), "Yes", "")</f>
        <v/>
      </c>
      <c r="S190" s="14" t="str">
        <f>IF(AND(MasterData5[[#This Row],[MntSweetProducts]]&gt;=AF$4, MasterData5[[#This Row],[Income ]]&lt;=$AB$12), "Yes", "")</f>
        <v/>
      </c>
      <c r="U190" s="14" t="str">
        <f>IF(MasterData5[[#This Row],[MntWines]]&gt;=AB$4, "Yes", "")</f>
        <v>Yes</v>
      </c>
      <c r="V190" s="14" t="str">
        <f>IF(MasterData5[[#This Row],[MntFruits]]&gt;=AC$4, "Yes", "")</f>
        <v/>
      </c>
      <c r="W190" s="14" t="str">
        <f>IF(MasterData5[[#This Row],[MntMeatProducts]]&gt;=AD$4, "Yes", "")</f>
        <v/>
      </c>
      <c r="X190" s="14" t="str">
        <f>IF(MasterData5[[#This Row],[MntFishProducts]]&gt;=AE$4, "Yes", "")</f>
        <v/>
      </c>
      <c r="Y190" s="14" t="str">
        <f>IF(MasterData5[[#This Row],[MntSweetProducts]]&gt;=AF$4, "Yes", "")</f>
        <v/>
      </c>
    </row>
    <row r="191" spans="1:25" x14ac:dyDescent="0.3">
      <c r="A191">
        <v>968</v>
      </c>
      <c r="B191" s="10">
        <v>112</v>
      </c>
      <c r="C191" s="10">
        <v>19</v>
      </c>
      <c r="D191" s="10">
        <v>21</v>
      </c>
      <c r="E191" s="10">
        <v>16</v>
      </c>
      <c r="F191" s="10">
        <v>14</v>
      </c>
      <c r="G191" s="10">
        <v>5</v>
      </c>
      <c r="H191" s="24">
        <f>2021-'Customer Profile'!B190</f>
        <v>53</v>
      </c>
      <c r="I191" s="10">
        <f>IF(Analysis!$B$60="Wine",B191,IF(Analysis!$B$60="Fruit",C191,IF(Analysis!$B$60="Meat",D191,IF(Analysis!$B$60="Fish",E191,IF(Analysis!$B$60="Sweet",F191,"")))))</f>
        <v>16</v>
      </c>
      <c r="J191" s="10">
        <v>41335</v>
      </c>
      <c r="K191" s="10" t="str">
        <f>IF(MasterData5[[#This Row],[Income ]]&gt;$AB$12, "Above", "Below")</f>
        <v>Below</v>
      </c>
      <c r="L191" s="10">
        <f>SUM(MasterData5[[#This Row],[MntWines]:[MntSweetProducts]])</f>
        <v>182</v>
      </c>
      <c r="M191" s="53" t="str">
        <f>IF(MasterData5[[#This Row],[Total Purchase]]&gt;=500, "Over $500", "")</f>
        <v/>
      </c>
      <c r="N191" s="10"/>
      <c r="O191" s="14" t="str">
        <f>IF(AND(MasterData5[[#This Row],[MntWines]]&gt;=AB$4, MasterData5[[#This Row],[Income ]]&lt;=$AB$12), "Yes", "")</f>
        <v/>
      </c>
      <c r="P191" s="14" t="str">
        <f>IF(AND(MasterData5[[#This Row],[MntFruits]]&gt;=AC$4, MasterData5[[#This Row],[Income ]]&lt;=$AB$12), "Yes", "")</f>
        <v/>
      </c>
      <c r="Q191" s="14" t="str">
        <f>IF(AND(MasterData5[[#This Row],[MntMeatProducts]]&gt;=AD$4, MasterData5[[#This Row],[Income ]]&lt;=$AB$12), "Yes", "")</f>
        <v/>
      </c>
      <c r="R191" s="14" t="str">
        <f>IF(AND(MasterData5[[#This Row],[MntFishProducts]]&gt;=AE$4, MasterData5[[#This Row],[Income ]]&lt;=$AB$12), "Yes", "")</f>
        <v/>
      </c>
      <c r="S191" s="14" t="str">
        <f>IF(AND(MasterData5[[#This Row],[MntSweetProducts]]&gt;=AF$4, MasterData5[[#This Row],[Income ]]&lt;=$AB$12), "Yes", "")</f>
        <v/>
      </c>
      <c r="U191" s="14" t="str">
        <f>IF(MasterData5[[#This Row],[MntWines]]&gt;=AB$4, "Yes", "")</f>
        <v/>
      </c>
      <c r="V191" s="14" t="str">
        <f>IF(MasterData5[[#This Row],[MntFruits]]&gt;=AC$4, "Yes", "")</f>
        <v/>
      </c>
      <c r="W191" s="14" t="str">
        <f>IF(MasterData5[[#This Row],[MntMeatProducts]]&gt;=AD$4, "Yes", "")</f>
        <v/>
      </c>
      <c r="X191" s="14" t="str">
        <f>IF(MasterData5[[#This Row],[MntFishProducts]]&gt;=AE$4, "Yes", "")</f>
        <v/>
      </c>
      <c r="Y191" s="14" t="str">
        <f>IF(MasterData5[[#This Row],[MntSweetProducts]]&gt;=AF$4, "Yes", "")</f>
        <v/>
      </c>
    </row>
    <row r="192" spans="1:25" x14ac:dyDescent="0.3">
      <c r="A192">
        <v>975</v>
      </c>
      <c r="B192" s="10">
        <v>178</v>
      </c>
      <c r="C192" s="10">
        <v>4</v>
      </c>
      <c r="D192" s="10">
        <v>26</v>
      </c>
      <c r="E192" s="10">
        <v>8</v>
      </c>
      <c r="F192" s="10">
        <v>4</v>
      </c>
      <c r="G192" s="10">
        <v>44</v>
      </c>
      <c r="H192" s="24">
        <f>2021-'Customer Profile'!B191</f>
        <v>65</v>
      </c>
      <c r="I192" s="10">
        <f>IF(Analysis!$B$60="Wine",B192,IF(Analysis!$B$60="Fruit",C192,IF(Analysis!$B$60="Meat",D192,IF(Analysis!$B$60="Fish",E192,IF(Analysis!$B$60="Sweet",F192,"")))))</f>
        <v>8</v>
      </c>
      <c r="J192" s="10">
        <v>54252</v>
      </c>
      <c r="K192" s="10" t="str">
        <f>IF(MasterData5[[#This Row],[Income ]]&gt;$AB$12, "Above", "Below")</f>
        <v>Above</v>
      </c>
      <c r="L192" s="10">
        <f>SUM(MasterData5[[#This Row],[MntWines]:[MntSweetProducts]])</f>
        <v>220</v>
      </c>
      <c r="M192" s="53" t="str">
        <f>IF(MasterData5[[#This Row],[Total Purchase]]&gt;=500, "Over $500", "")</f>
        <v/>
      </c>
      <c r="N192" s="10"/>
      <c r="O192" s="14" t="str">
        <f>IF(AND(MasterData5[[#This Row],[MntWines]]&gt;=AB$4, MasterData5[[#This Row],[Income ]]&lt;=$AB$12), "Yes", "")</f>
        <v/>
      </c>
      <c r="P192" s="14" t="str">
        <f>IF(AND(MasterData5[[#This Row],[MntFruits]]&gt;=AC$4, MasterData5[[#This Row],[Income ]]&lt;=$AB$12), "Yes", "")</f>
        <v/>
      </c>
      <c r="Q192" s="14" t="str">
        <f>IF(AND(MasterData5[[#This Row],[MntMeatProducts]]&gt;=AD$4, MasterData5[[#This Row],[Income ]]&lt;=$AB$12), "Yes", "")</f>
        <v/>
      </c>
      <c r="R192" s="14" t="str">
        <f>IF(AND(MasterData5[[#This Row],[MntFishProducts]]&gt;=AE$4, MasterData5[[#This Row],[Income ]]&lt;=$AB$12), "Yes", "")</f>
        <v/>
      </c>
      <c r="S192" s="14" t="str">
        <f>IF(AND(MasterData5[[#This Row],[MntSweetProducts]]&gt;=AF$4, MasterData5[[#This Row],[Income ]]&lt;=$AB$12), "Yes", "")</f>
        <v/>
      </c>
      <c r="U192" s="14" t="str">
        <f>IF(MasterData5[[#This Row],[MntWines]]&gt;=AB$4, "Yes", "")</f>
        <v/>
      </c>
      <c r="V192" s="14" t="str">
        <f>IF(MasterData5[[#This Row],[MntFruits]]&gt;=AC$4, "Yes", "")</f>
        <v/>
      </c>
      <c r="W192" s="14" t="str">
        <f>IF(MasterData5[[#This Row],[MntMeatProducts]]&gt;=AD$4, "Yes", "")</f>
        <v/>
      </c>
      <c r="X192" s="14" t="str">
        <f>IF(MasterData5[[#This Row],[MntFishProducts]]&gt;=AE$4, "Yes", "")</f>
        <v/>
      </c>
      <c r="Y192" s="14" t="str">
        <f>IF(MasterData5[[#This Row],[MntSweetProducts]]&gt;=AF$4, "Yes", "")</f>
        <v/>
      </c>
    </row>
    <row r="193" spans="1:25" x14ac:dyDescent="0.3">
      <c r="A193">
        <v>977</v>
      </c>
      <c r="B193" s="10">
        <v>200</v>
      </c>
      <c r="C193" s="10">
        <v>19</v>
      </c>
      <c r="D193" s="10">
        <v>111</v>
      </c>
      <c r="E193" s="10">
        <v>50</v>
      </c>
      <c r="F193" s="10">
        <v>15</v>
      </c>
      <c r="G193" s="10">
        <v>19</v>
      </c>
      <c r="H193" s="24">
        <f>2021-'Customer Profile'!B192</f>
        <v>64</v>
      </c>
      <c r="I193" s="10">
        <f>IF(Analysis!$B$60="Wine",B193,IF(Analysis!$B$60="Fruit",C193,IF(Analysis!$B$60="Meat",D193,IF(Analysis!$B$60="Fish",E193,IF(Analysis!$B$60="Sweet",F193,"")))))</f>
        <v>50</v>
      </c>
      <c r="J193" s="10">
        <v>47320</v>
      </c>
      <c r="K193" s="10" t="str">
        <f>IF(MasterData5[[#This Row],[Income ]]&gt;$AB$12, "Above", "Below")</f>
        <v>Below</v>
      </c>
      <c r="L193" s="10">
        <f>SUM(MasterData5[[#This Row],[MntWines]:[MntSweetProducts]])</f>
        <v>395</v>
      </c>
      <c r="M193" s="53" t="str">
        <f>IF(MasterData5[[#This Row],[Total Purchase]]&gt;=500, "Over $500", "")</f>
        <v/>
      </c>
      <c r="N193" s="10"/>
      <c r="O193" s="14" t="str">
        <f>IF(AND(MasterData5[[#This Row],[MntWines]]&gt;=AB$4, MasterData5[[#This Row],[Income ]]&lt;=$AB$12), "Yes", "")</f>
        <v/>
      </c>
      <c r="P193" s="14" t="str">
        <f>IF(AND(MasterData5[[#This Row],[MntFruits]]&gt;=AC$4, MasterData5[[#This Row],[Income ]]&lt;=$AB$12), "Yes", "")</f>
        <v/>
      </c>
      <c r="Q193" s="14" t="str">
        <f>IF(AND(MasterData5[[#This Row],[MntMeatProducts]]&gt;=AD$4, MasterData5[[#This Row],[Income ]]&lt;=$AB$12), "Yes", "")</f>
        <v/>
      </c>
      <c r="R193" s="14" t="str">
        <f>IF(AND(MasterData5[[#This Row],[MntFishProducts]]&gt;=AE$4, MasterData5[[#This Row],[Income ]]&lt;=$AB$12), "Yes", "")</f>
        <v>Yes</v>
      </c>
      <c r="S193" s="14" t="str">
        <f>IF(AND(MasterData5[[#This Row],[MntSweetProducts]]&gt;=AF$4, MasterData5[[#This Row],[Income ]]&lt;=$AB$12), "Yes", "")</f>
        <v/>
      </c>
      <c r="U193" s="14" t="str">
        <f>IF(MasterData5[[#This Row],[MntWines]]&gt;=AB$4, "Yes", "")</f>
        <v/>
      </c>
      <c r="V193" s="14" t="str">
        <f>IF(MasterData5[[#This Row],[MntFruits]]&gt;=AC$4, "Yes", "")</f>
        <v/>
      </c>
      <c r="W193" s="14" t="str">
        <f>IF(MasterData5[[#This Row],[MntMeatProducts]]&gt;=AD$4, "Yes", "")</f>
        <v/>
      </c>
      <c r="X193" s="14" t="str">
        <f>IF(MasterData5[[#This Row],[MntFishProducts]]&gt;=AE$4, "Yes", "")</f>
        <v>Yes</v>
      </c>
      <c r="Y193" s="14" t="str">
        <f>IF(MasterData5[[#This Row],[MntSweetProducts]]&gt;=AF$4, "Yes", "")</f>
        <v/>
      </c>
    </row>
    <row r="194" spans="1:25" x14ac:dyDescent="0.3">
      <c r="A194">
        <v>979</v>
      </c>
      <c r="B194" s="10">
        <v>6</v>
      </c>
      <c r="C194" s="10">
        <v>10</v>
      </c>
      <c r="D194" s="10">
        <v>21</v>
      </c>
      <c r="E194" s="10">
        <v>19</v>
      </c>
      <c r="F194" s="10">
        <v>14</v>
      </c>
      <c r="G194" s="10">
        <v>42</v>
      </c>
      <c r="H194" s="24">
        <f>2021-'Customer Profile'!B193</f>
        <v>46</v>
      </c>
      <c r="I194" s="10">
        <f>IF(Analysis!$B$60="Wine",B194,IF(Analysis!$B$60="Fruit",C194,IF(Analysis!$B$60="Meat",D194,IF(Analysis!$B$60="Fish",E194,IF(Analysis!$B$60="Sweet",F194,"")))))</f>
        <v>19</v>
      </c>
      <c r="J194" s="10">
        <v>33249</v>
      </c>
      <c r="K194" s="10" t="str">
        <f>IF(MasterData5[[#This Row],[Income ]]&gt;$AB$12, "Above", "Below")</f>
        <v>Below</v>
      </c>
      <c r="L194" s="10">
        <f>SUM(MasterData5[[#This Row],[MntWines]:[MntSweetProducts]])</f>
        <v>70</v>
      </c>
      <c r="M194" s="53" t="str">
        <f>IF(MasterData5[[#This Row],[Total Purchase]]&gt;=500, "Over $500", "")</f>
        <v/>
      </c>
      <c r="N194" s="10"/>
      <c r="O194" s="14" t="str">
        <f>IF(AND(MasterData5[[#This Row],[MntWines]]&gt;=AB$4, MasterData5[[#This Row],[Income ]]&lt;=$AB$12), "Yes", "")</f>
        <v/>
      </c>
      <c r="P194" s="14" t="str">
        <f>IF(AND(MasterData5[[#This Row],[MntFruits]]&gt;=AC$4, MasterData5[[#This Row],[Income ]]&lt;=$AB$12), "Yes", "")</f>
        <v/>
      </c>
      <c r="Q194" s="14" t="str">
        <f>IF(AND(MasterData5[[#This Row],[MntMeatProducts]]&gt;=AD$4, MasterData5[[#This Row],[Income ]]&lt;=$AB$12), "Yes", "")</f>
        <v/>
      </c>
      <c r="R194" s="14" t="str">
        <f>IF(AND(MasterData5[[#This Row],[MntFishProducts]]&gt;=AE$4, MasterData5[[#This Row],[Income ]]&lt;=$AB$12), "Yes", "")</f>
        <v/>
      </c>
      <c r="S194" s="14" t="str">
        <f>IF(AND(MasterData5[[#This Row],[MntSweetProducts]]&gt;=AF$4, MasterData5[[#This Row],[Income ]]&lt;=$AB$12), "Yes", "")</f>
        <v/>
      </c>
      <c r="U194" s="14" t="str">
        <f>IF(MasterData5[[#This Row],[MntWines]]&gt;=AB$4, "Yes", "")</f>
        <v/>
      </c>
      <c r="V194" s="14" t="str">
        <f>IF(MasterData5[[#This Row],[MntFruits]]&gt;=AC$4, "Yes", "")</f>
        <v/>
      </c>
      <c r="W194" s="14" t="str">
        <f>IF(MasterData5[[#This Row],[MntMeatProducts]]&gt;=AD$4, "Yes", "")</f>
        <v/>
      </c>
      <c r="X194" s="14" t="str">
        <f>IF(MasterData5[[#This Row],[MntFishProducts]]&gt;=AE$4, "Yes", "")</f>
        <v/>
      </c>
      <c r="Y194" s="14" t="str">
        <f>IF(MasterData5[[#This Row],[MntSweetProducts]]&gt;=AF$4, "Yes", "")</f>
        <v/>
      </c>
    </row>
    <row r="195" spans="1:25" x14ac:dyDescent="0.3">
      <c r="A195">
        <v>983</v>
      </c>
      <c r="B195" s="10">
        <v>110</v>
      </c>
      <c r="C195" s="10">
        <v>29</v>
      </c>
      <c r="D195" s="10">
        <v>92</v>
      </c>
      <c r="E195" s="10">
        <v>28</v>
      </c>
      <c r="F195" s="10">
        <v>10</v>
      </c>
      <c r="G195" s="10">
        <v>145</v>
      </c>
      <c r="H195" s="24">
        <f>2021-'Customer Profile'!B194</f>
        <v>37</v>
      </c>
      <c r="I195" s="10">
        <f>IF(Analysis!$B$60="Wine",B195,IF(Analysis!$B$60="Fruit",C195,IF(Analysis!$B$60="Meat",D195,IF(Analysis!$B$60="Fish",E195,IF(Analysis!$B$60="Sweet",F195,"")))))</f>
        <v>28</v>
      </c>
      <c r="J195" s="10">
        <v>40059</v>
      </c>
      <c r="K195" s="10" t="str">
        <f>IF(MasterData5[[#This Row],[Income ]]&gt;$AB$12, "Above", "Below")</f>
        <v>Below</v>
      </c>
      <c r="L195" s="10">
        <f>SUM(MasterData5[[#This Row],[MntWines]:[MntSweetProducts]])</f>
        <v>269</v>
      </c>
      <c r="M195" s="53" t="str">
        <f>IF(MasterData5[[#This Row],[Total Purchase]]&gt;=500, "Over $500", "")</f>
        <v/>
      </c>
      <c r="N195" s="10"/>
      <c r="O195" s="14" t="str">
        <f>IF(AND(MasterData5[[#This Row],[MntWines]]&gt;=AB$4, MasterData5[[#This Row],[Income ]]&lt;=$AB$12), "Yes", "")</f>
        <v/>
      </c>
      <c r="P195" s="14" t="str">
        <f>IF(AND(MasterData5[[#This Row],[MntFruits]]&gt;=AC$4, MasterData5[[#This Row],[Income ]]&lt;=$AB$12), "Yes", "")</f>
        <v>Yes</v>
      </c>
      <c r="Q195" s="14" t="str">
        <f>IF(AND(MasterData5[[#This Row],[MntMeatProducts]]&gt;=AD$4, MasterData5[[#This Row],[Income ]]&lt;=$AB$12), "Yes", "")</f>
        <v/>
      </c>
      <c r="R195" s="14" t="str">
        <f>IF(AND(MasterData5[[#This Row],[MntFishProducts]]&gt;=AE$4, MasterData5[[#This Row],[Income ]]&lt;=$AB$12), "Yes", "")</f>
        <v/>
      </c>
      <c r="S195" s="14" t="str">
        <f>IF(AND(MasterData5[[#This Row],[MntSweetProducts]]&gt;=AF$4, MasterData5[[#This Row],[Income ]]&lt;=$AB$12), "Yes", "")</f>
        <v/>
      </c>
      <c r="U195" s="14" t="str">
        <f>IF(MasterData5[[#This Row],[MntWines]]&gt;=AB$4, "Yes", "")</f>
        <v/>
      </c>
      <c r="V195" s="14" t="str">
        <f>IF(MasterData5[[#This Row],[MntFruits]]&gt;=AC$4, "Yes", "")</f>
        <v>Yes</v>
      </c>
      <c r="W195" s="14" t="str">
        <f>IF(MasterData5[[#This Row],[MntMeatProducts]]&gt;=AD$4, "Yes", "")</f>
        <v/>
      </c>
      <c r="X195" s="14" t="str">
        <f>IF(MasterData5[[#This Row],[MntFishProducts]]&gt;=AE$4, "Yes", "")</f>
        <v/>
      </c>
      <c r="Y195" s="14" t="str">
        <f>IF(MasterData5[[#This Row],[MntSweetProducts]]&gt;=AF$4, "Yes", "")</f>
        <v/>
      </c>
    </row>
    <row r="196" spans="1:25" x14ac:dyDescent="0.3">
      <c r="A196">
        <v>988</v>
      </c>
      <c r="B196" s="10">
        <v>410</v>
      </c>
      <c r="C196" s="10">
        <v>0</v>
      </c>
      <c r="D196" s="10">
        <v>592</v>
      </c>
      <c r="E196" s="10">
        <v>147</v>
      </c>
      <c r="F196" s="10">
        <v>22</v>
      </c>
      <c r="G196" s="10">
        <v>22</v>
      </c>
      <c r="H196" s="24">
        <f>2021-'Customer Profile'!B195</f>
        <v>56</v>
      </c>
      <c r="I196" s="10">
        <f>IF(Analysis!$B$60="Wine",B196,IF(Analysis!$B$60="Fruit",C196,IF(Analysis!$B$60="Meat",D196,IF(Analysis!$B$60="Fish",E196,IF(Analysis!$B$60="Sweet",F196,"")))))</f>
        <v>147</v>
      </c>
      <c r="J196" s="10">
        <v>81168</v>
      </c>
      <c r="K196" s="10" t="str">
        <f>IF(MasterData5[[#This Row],[Income ]]&gt;$AB$12, "Above", "Below")</f>
        <v>Above</v>
      </c>
      <c r="L196" s="10">
        <f>SUM(MasterData5[[#This Row],[MntWines]:[MntSweetProducts]])</f>
        <v>1171</v>
      </c>
      <c r="M196" s="53" t="str">
        <f>IF(MasterData5[[#This Row],[Total Purchase]]&gt;=500, "Over $500", "")</f>
        <v>Over $500</v>
      </c>
      <c r="N196" s="10"/>
      <c r="O196" s="14" t="str">
        <f>IF(AND(MasterData5[[#This Row],[MntWines]]&gt;=AB$4, MasterData5[[#This Row],[Income ]]&lt;=$AB$12), "Yes", "")</f>
        <v/>
      </c>
      <c r="P196" s="14" t="str">
        <f>IF(AND(MasterData5[[#This Row],[MntFruits]]&gt;=AC$4, MasterData5[[#This Row],[Income ]]&lt;=$AB$12), "Yes", "")</f>
        <v/>
      </c>
      <c r="Q196" s="14" t="str">
        <f>IF(AND(MasterData5[[#This Row],[MntMeatProducts]]&gt;=AD$4, MasterData5[[#This Row],[Income ]]&lt;=$AB$12), "Yes", "")</f>
        <v/>
      </c>
      <c r="R196" s="14" t="str">
        <f>IF(AND(MasterData5[[#This Row],[MntFishProducts]]&gt;=AE$4, MasterData5[[#This Row],[Income ]]&lt;=$AB$12), "Yes", "")</f>
        <v/>
      </c>
      <c r="S196" s="14" t="str">
        <f>IF(AND(MasterData5[[#This Row],[MntSweetProducts]]&gt;=AF$4, MasterData5[[#This Row],[Income ]]&lt;=$AB$12), "Yes", "")</f>
        <v/>
      </c>
      <c r="U196" s="14" t="str">
        <f>IF(MasterData5[[#This Row],[MntWines]]&gt;=AB$4, "Yes", "")</f>
        <v>Yes</v>
      </c>
      <c r="V196" s="14" t="str">
        <f>IF(MasterData5[[#This Row],[MntFruits]]&gt;=AC$4, "Yes", "")</f>
        <v/>
      </c>
      <c r="W196" s="14" t="str">
        <f>IF(MasterData5[[#This Row],[MntMeatProducts]]&gt;=AD$4, "Yes", "")</f>
        <v>Yes</v>
      </c>
      <c r="X196" s="14" t="str">
        <f>IF(MasterData5[[#This Row],[MntFishProducts]]&gt;=AE$4, "Yes", "")</f>
        <v>Yes</v>
      </c>
      <c r="Y196" s="14" t="str">
        <f>IF(MasterData5[[#This Row],[MntSweetProducts]]&gt;=AF$4, "Yes", "")</f>
        <v/>
      </c>
    </row>
    <row r="197" spans="1:25" x14ac:dyDescent="0.3">
      <c r="A197">
        <v>999</v>
      </c>
      <c r="B197" s="10">
        <v>490</v>
      </c>
      <c r="C197" s="10">
        <v>44</v>
      </c>
      <c r="D197" s="10">
        <v>125</v>
      </c>
      <c r="E197" s="10">
        <v>29</v>
      </c>
      <c r="F197" s="10">
        <v>20</v>
      </c>
      <c r="G197" s="10">
        <v>22</v>
      </c>
      <c r="H197" s="24">
        <f>2021-'Customer Profile'!B196</f>
        <v>30</v>
      </c>
      <c r="I197" s="10">
        <f>IF(Analysis!$B$60="Wine",B197,IF(Analysis!$B$60="Fruit",C197,IF(Analysis!$B$60="Meat",D197,IF(Analysis!$B$60="Fish",E197,IF(Analysis!$B$60="Sweet",F197,"")))))</f>
        <v>29</v>
      </c>
      <c r="J197" s="10">
        <v>86037</v>
      </c>
      <c r="K197" s="10" t="str">
        <f>IF(MasterData5[[#This Row],[Income ]]&gt;$AB$12, "Above", "Below")</f>
        <v>Above</v>
      </c>
      <c r="L197" s="10">
        <f>SUM(MasterData5[[#This Row],[MntWines]:[MntSweetProducts]])</f>
        <v>708</v>
      </c>
      <c r="M197" s="53" t="str">
        <f>IF(MasterData5[[#This Row],[Total Purchase]]&gt;=500, "Over $500", "")</f>
        <v>Over $500</v>
      </c>
      <c r="N197" s="10"/>
      <c r="O197" s="14" t="str">
        <f>IF(AND(MasterData5[[#This Row],[MntWines]]&gt;=AB$4, MasterData5[[#This Row],[Income ]]&lt;=$AB$12), "Yes", "")</f>
        <v/>
      </c>
      <c r="P197" s="14" t="str">
        <f>IF(AND(MasterData5[[#This Row],[MntFruits]]&gt;=AC$4, MasterData5[[#This Row],[Income ]]&lt;=$AB$12), "Yes", "")</f>
        <v/>
      </c>
      <c r="Q197" s="14" t="str">
        <f>IF(AND(MasterData5[[#This Row],[MntMeatProducts]]&gt;=AD$4, MasterData5[[#This Row],[Income ]]&lt;=$AB$12), "Yes", "")</f>
        <v/>
      </c>
      <c r="R197" s="14" t="str">
        <f>IF(AND(MasterData5[[#This Row],[MntFishProducts]]&gt;=AE$4, MasterData5[[#This Row],[Income ]]&lt;=$AB$12), "Yes", "")</f>
        <v/>
      </c>
      <c r="S197" s="14" t="str">
        <f>IF(AND(MasterData5[[#This Row],[MntSweetProducts]]&gt;=AF$4, MasterData5[[#This Row],[Income ]]&lt;=$AB$12), "Yes", "")</f>
        <v/>
      </c>
      <c r="U197" s="14" t="str">
        <f>IF(MasterData5[[#This Row],[MntWines]]&gt;=AB$4, "Yes", "")</f>
        <v>Yes</v>
      </c>
      <c r="V197" s="14" t="str">
        <f>IF(MasterData5[[#This Row],[MntFruits]]&gt;=AC$4, "Yes", "")</f>
        <v>Yes</v>
      </c>
      <c r="W197" s="14" t="str">
        <f>IF(MasterData5[[#This Row],[MntMeatProducts]]&gt;=AD$4, "Yes", "")</f>
        <v/>
      </c>
      <c r="X197" s="14" t="str">
        <f>IF(MasterData5[[#This Row],[MntFishProducts]]&gt;=AE$4, "Yes", "")</f>
        <v/>
      </c>
      <c r="Y197" s="14" t="str">
        <f>IF(MasterData5[[#This Row],[MntSweetProducts]]&gt;=AF$4, "Yes", "")</f>
        <v/>
      </c>
    </row>
    <row r="198" spans="1:25" x14ac:dyDescent="0.3">
      <c r="A198">
        <v>1000</v>
      </c>
      <c r="B198" s="10">
        <v>505</v>
      </c>
      <c r="C198" s="10">
        <v>72</v>
      </c>
      <c r="D198" s="10">
        <v>270</v>
      </c>
      <c r="E198" s="10">
        <v>36</v>
      </c>
      <c r="F198" s="10">
        <v>27</v>
      </c>
      <c r="G198" s="10">
        <v>54</v>
      </c>
      <c r="H198" s="24">
        <f>2021-'Customer Profile'!B197</f>
        <v>60</v>
      </c>
      <c r="I198" s="10">
        <f>IF(Analysis!$B$60="Wine",B198,IF(Analysis!$B$60="Fruit",C198,IF(Analysis!$B$60="Meat",D198,IF(Analysis!$B$60="Fish",E198,IF(Analysis!$B$60="Sweet",F198,"")))))</f>
        <v>36</v>
      </c>
      <c r="J198" s="10">
        <v>74881</v>
      </c>
      <c r="K198" s="10" t="str">
        <f>IF(MasterData5[[#This Row],[Income ]]&gt;$AB$12, "Above", "Below")</f>
        <v>Above</v>
      </c>
      <c r="L198" s="10">
        <f>SUM(MasterData5[[#This Row],[MntWines]:[MntSweetProducts]])</f>
        <v>910</v>
      </c>
      <c r="M198" s="53" t="str">
        <f>IF(MasterData5[[#This Row],[Total Purchase]]&gt;=500, "Over $500", "")</f>
        <v>Over $500</v>
      </c>
      <c r="N198" s="10"/>
      <c r="O198" s="14" t="str">
        <f>IF(AND(MasterData5[[#This Row],[MntWines]]&gt;=AB$4, MasterData5[[#This Row],[Income ]]&lt;=$AB$12), "Yes", "")</f>
        <v/>
      </c>
      <c r="P198" s="14" t="str">
        <f>IF(AND(MasterData5[[#This Row],[MntFruits]]&gt;=AC$4, MasterData5[[#This Row],[Income ]]&lt;=$AB$12), "Yes", "")</f>
        <v/>
      </c>
      <c r="Q198" s="14" t="str">
        <f>IF(AND(MasterData5[[#This Row],[MntMeatProducts]]&gt;=AD$4, MasterData5[[#This Row],[Income ]]&lt;=$AB$12), "Yes", "")</f>
        <v/>
      </c>
      <c r="R198" s="14" t="str">
        <f>IF(AND(MasterData5[[#This Row],[MntFishProducts]]&gt;=AE$4, MasterData5[[#This Row],[Income ]]&lt;=$AB$12), "Yes", "")</f>
        <v/>
      </c>
      <c r="S198" s="14" t="str">
        <f>IF(AND(MasterData5[[#This Row],[MntSweetProducts]]&gt;=AF$4, MasterData5[[#This Row],[Income ]]&lt;=$AB$12), "Yes", "")</f>
        <v/>
      </c>
      <c r="U198" s="14" t="str">
        <f>IF(MasterData5[[#This Row],[MntWines]]&gt;=AB$4, "Yes", "")</f>
        <v>Yes</v>
      </c>
      <c r="V198" s="14" t="str">
        <f>IF(MasterData5[[#This Row],[MntFruits]]&gt;=AC$4, "Yes", "")</f>
        <v>Yes</v>
      </c>
      <c r="W198" s="14" t="str">
        <f>IF(MasterData5[[#This Row],[MntMeatProducts]]&gt;=AD$4, "Yes", "")</f>
        <v>Yes</v>
      </c>
      <c r="X198" s="14" t="str">
        <f>IF(MasterData5[[#This Row],[MntFishProducts]]&gt;=AE$4, "Yes", "")</f>
        <v/>
      </c>
      <c r="Y198" s="14" t="str">
        <f>IF(MasterData5[[#This Row],[MntSweetProducts]]&gt;=AF$4, "Yes", "")</f>
        <v/>
      </c>
    </row>
    <row r="199" spans="1:25" x14ac:dyDescent="0.3">
      <c r="A199">
        <v>1008</v>
      </c>
      <c r="B199" s="10">
        <v>728</v>
      </c>
      <c r="C199" s="10">
        <v>17</v>
      </c>
      <c r="D199" s="10">
        <v>133</v>
      </c>
      <c r="E199" s="10">
        <v>11</v>
      </c>
      <c r="F199" s="10">
        <v>8</v>
      </c>
      <c r="G199" s="10">
        <v>124</v>
      </c>
      <c r="H199" s="24">
        <f>2021-'Customer Profile'!B198</f>
        <v>40</v>
      </c>
      <c r="I199" s="10">
        <f>IF(Analysis!$B$60="Wine",B199,IF(Analysis!$B$60="Fruit",C199,IF(Analysis!$B$60="Meat",D199,IF(Analysis!$B$60="Fish",E199,IF(Analysis!$B$60="Sweet",F199,"")))))</f>
        <v>11</v>
      </c>
      <c r="J199" s="10">
        <v>44953</v>
      </c>
      <c r="K199" s="10" t="str">
        <f>IF(MasterData5[[#This Row],[Income ]]&gt;$AB$12, "Above", "Below")</f>
        <v>Below</v>
      </c>
      <c r="L199" s="10">
        <f>SUM(MasterData5[[#This Row],[MntWines]:[MntSweetProducts]])</f>
        <v>897</v>
      </c>
      <c r="M199" s="53" t="str">
        <f>IF(MasterData5[[#This Row],[Total Purchase]]&gt;=500, "Over $500", "")</f>
        <v>Over $500</v>
      </c>
      <c r="N199" s="10"/>
      <c r="O199" s="14" t="str">
        <f>IF(AND(MasterData5[[#This Row],[MntWines]]&gt;=AB$4, MasterData5[[#This Row],[Income ]]&lt;=$AB$12), "Yes", "")</f>
        <v>Yes</v>
      </c>
      <c r="P199" s="14" t="str">
        <f>IF(AND(MasterData5[[#This Row],[MntFruits]]&gt;=AC$4, MasterData5[[#This Row],[Income ]]&lt;=$AB$12), "Yes", "")</f>
        <v/>
      </c>
      <c r="Q199" s="14" t="str">
        <f>IF(AND(MasterData5[[#This Row],[MntMeatProducts]]&gt;=AD$4, MasterData5[[#This Row],[Income ]]&lt;=$AB$12), "Yes", "")</f>
        <v/>
      </c>
      <c r="R199" s="14" t="str">
        <f>IF(AND(MasterData5[[#This Row],[MntFishProducts]]&gt;=AE$4, MasterData5[[#This Row],[Income ]]&lt;=$AB$12), "Yes", "")</f>
        <v/>
      </c>
      <c r="S199" s="14" t="str">
        <f>IF(AND(MasterData5[[#This Row],[MntSweetProducts]]&gt;=AF$4, MasterData5[[#This Row],[Income ]]&lt;=$AB$12), "Yes", "")</f>
        <v/>
      </c>
      <c r="U199" s="14" t="str">
        <f>IF(MasterData5[[#This Row],[MntWines]]&gt;=AB$4, "Yes", "")</f>
        <v>Yes</v>
      </c>
      <c r="V199" s="14" t="str">
        <f>IF(MasterData5[[#This Row],[MntFruits]]&gt;=AC$4, "Yes", "")</f>
        <v/>
      </c>
      <c r="W199" s="14" t="str">
        <f>IF(MasterData5[[#This Row],[MntMeatProducts]]&gt;=AD$4, "Yes", "")</f>
        <v/>
      </c>
      <c r="X199" s="14" t="str">
        <f>IF(MasterData5[[#This Row],[MntFishProducts]]&gt;=AE$4, "Yes", "")</f>
        <v/>
      </c>
      <c r="Y199" s="14" t="str">
        <f>IF(MasterData5[[#This Row],[MntSweetProducts]]&gt;=AF$4, "Yes", "")</f>
        <v/>
      </c>
    </row>
    <row r="200" spans="1:25" x14ac:dyDescent="0.3">
      <c r="A200">
        <v>1010</v>
      </c>
      <c r="B200" s="10">
        <v>41</v>
      </c>
      <c r="C200" s="10">
        <v>0</v>
      </c>
      <c r="D200" s="10">
        <v>17</v>
      </c>
      <c r="E200" s="10">
        <v>3</v>
      </c>
      <c r="F200" s="10">
        <v>1</v>
      </c>
      <c r="G200" s="10">
        <v>16</v>
      </c>
      <c r="H200" s="24">
        <f>2021-'Customer Profile'!B199</f>
        <v>44</v>
      </c>
      <c r="I200" s="10">
        <f>IF(Analysis!$B$60="Wine",B200,IF(Analysis!$B$60="Fruit",C200,IF(Analysis!$B$60="Meat",D200,IF(Analysis!$B$60="Fish",E200,IF(Analysis!$B$60="Sweet",F200,"")))))</f>
        <v>3</v>
      </c>
      <c r="J200" s="10">
        <v>46931</v>
      </c>
      <c r="K200" s="10" t="str">
        <f>IF(MasterData5[[#This Row],[Income ]]&gt;$AB$12, "Above", "Below")</f>
        <v>Below</v>
      </c>
      <c r="L200" s="10">
        <f>SUM(MasterData5[[#This Row],[MntWines]:[MntSweetProducts]])</f>
        <v>62</v>
      </c>
      <c r="M200" s="53" t="str">
        <f>IF(MasterData5[[#This Row],[Total Purchase]]&gt;=500, "Over $500", "")</f>
        <v/>
      </c>
      <c r="N200" s="10"/>
      <c r="O200" s="14" t="str">
        <f>IF(AND(MasterData5[[#This Row],[MntWines]]&gt;=AB$4, MasterData5[[#This Row],[Income ]]&lt;=$AB$12), "Yes", "")</f>
        <v/>
      </c>
      <c r="P200" s="14" t="str">
        <f>IF(AND(MasterData5[[#This Row],[MntFruits]]&gt;=AC$4, MasterData5[[#This Row],[Income ]]&lt;=$AB$12), "Yes", "")</f>
        <v/>
      </c>
      <c r="Q200" s="14" t="str">
        <f>IF(AND(MasterData5[[#This Row],[MntMeatProducts]]&gt;=AD$4, MasterData5[[#This Row],[Income ]]&lt;=$AB$12), "Yes", "")</f>
        <v/>
      </c>
      <c r="R200" s="14" t="str">
        <f>IF(AND(MasterData5[[#This Row],[MntFishProducts]]&gt;=AE$4, MasterData5[[#This Row],[Income ]]&lt;=$AB$12), "Yes", "")</f>
        <v/>
      </c>
      <c r="S200" s="14" t="str">
        <f>IF(AND(MasterData5[[#This Row],[MntSweetProducts]]&gt;=AF$4, MasterData5[[#This Row],[Income ]]&lt;=$AB$12), "Yes", "")</f>
        <v/>
      </c>
      <c r="U200" s="14" t="str">
        <f>IF(MasterData5[[#This Row],[MntWines]]&gt;=AB$4, "Yes", "")</f>
        <v/>
      </c>
      <c r="V200" s="14" t="str">
        <f>IF(MasterData5[[#This Row],[MntFruits]]&gt;=AC$4, "Yes", "")</f>
        <v/>
      </c>
      <c r="W200" s="14" t="str">
        <f>IF(MasterData5[[#This Row],[MntMeatProducts]]&gt;=AD$4, "Yes", "")</f>
        <v/>
      </c>
      <c r="X200" s="14" t="str">
        <f>IF(MasterData5[[#This Row],[MntFishProducts]]&gt;=AE$4, "Yes", "")</f>
        <v/>
      </c>
      <c r="Y200" s="14" t="str">
        <f>IF(MasterData5[[#This Row],[MntSweetProducts]]&gt;=AF$4, "Yes", "")</f>
        <v/>
      </c>
    </row>
    <row r="201" spans="1:25" x14ac:dyDescent="0.3">
      <c r="A201">
        <v>1012</v>
      </c>
      <c r="B201" s="10">
        <v>523</v>
      </c>
      <c r="C201" s="10">
        <v>7</v>
      </c>
      <c r="D201" s="10">
        <v>134</v>
      </c>
      <c r="E201" s="10">
        <v>37</v>
      </c>
      <c r="F201" s="10">
        <v>14</v>
      </c>
      <c r="G201" s="10">
        <v>169</v>
      </c>
      <c r="H201" s="24">
        <f>2021-'Customer Profile'!B200</f>
        <v>69</v>
      </c>
      <c r="I201" s="10">
        <f>IF(Analysis!$B$60="Wine",B201,IF(Analysis!$B$60="Fruit",C201,IF(Analysis!$B$60="Meat",D201,IF(Analysis!$B$60="Fish",E201,IF(Analysis!$B$60="Sweet",F201,"")))))</f>
        <v>37</v>
      </c>
      <c r="J201" s="10">
        <v>61823</v>
      </c>
      <c r="K201" s="10" t="str">
        <f>IF(MasterData5[[#This Row],[Income ]]&gt;$AB$12, "Above", "Below")</f>
        <v>Above</v>
      </c>
      <c r="L201" s="10">
        <f>SUM(MasterData5[[#This Row],[MntWines]:[MntSweetProducts]])</f>
        <v>715</v>
      </c>
      <c r="M201" s="53" t="str">
        <f>IF(MasterData5[[#This Row],[Total Purchase]]&gt;=500, "Over $500", "")</f>
        <v>Over $500</v>
      </c>
      <c r="N201" s="10"/>
      <c r="O201" s="14" t="str">
        <f>IF(AND(MasterData5[[#This Row],[MntWines]]&gt;=AB$4, MasterData5[[#This Row],[Income ]]&lt;=$AB$12), "Yes", "")</f>
        <v/>
      </c>
      <c r="P201" s="14" t="str">
        <f>IF(AND(MasterData5[[#This Row],[MntFruits]]&gt;=AC$4, MasterData5[[#This Row],[Income ]]&lt;=$AB$12), "Yes", "")</f>
        <v/>
      </c>
      <c r="Q201" s="14" t="str">
        <f>IF(AND(MasterData5[[#This Row],[MntMeatProducts]]&gt;=AD$4, MasterData5[[#This Row],[Income ]]&lt;=$AB$12), "Yes", "")</f>
        <v/>
      </c>
      <c r="R201" s="14" t="str">
        <f>IF(AND(MasterData5[[#This Row],[MntFishProducts]]&gt;=AE$4, MasterData5[[#This Row],[Income ]]&lt;=$AB$12), "Yes", "")</f>
        <v/>
      </c>
      <c r="S201" s="14" t="str">
        <f>IF(AND(MasterData5[[#This Row],[MntSweetProducts]]&gt;=AF$4, MasterData5[[#This Row],[Income ]]&lt;=$AB$12), "Yes", "")</f>
        <v/>
      </c>
      <c r="U201" s="14" t="str">
        <f>IF(MasterData5[[#This Row],[MntWines]]&gt;=AB$4, "Yes", "")</f>
        <v>Yes</v>
      </c>
      <c r="V201" s="14" t="str">
        <f>IF(MasterData5[[#This Row],[MntFruits]]&gt;=AC$4, "Yes", "")</f>
        <v/>
      </c>
      <c r="W201" s="14" t="str">
        <f>IF(MasterData5[[#This Row],[MntMeatProducts]]&gt;=AD$4, "Yes", "")</f>
        <v/>
      </c>
      <c r="X201" s="14" t="str">
        <f>IF(MasterData5[[#This Row],[MntFishProducts]]&gt;=AE$4, "Yes", "")</f>
        <v/>
      </c>
      <c r="Y201" s="14" t="str">
        <f>IF(MasterData5[[#This Row],[MntSweetProducts]]&gt;=AF$4, "Yes", "")</f>
        <v/>
      </c>
    </row>
    <row r="202" spans="1:25" x14ac:dyDescent="0.3">
      <c r="A202">
        <v>1016</v>
      </c>
      <c r="B202" s="10">
        <v>41</v>
      </c>
      <c r="C202" s="10">
        <v>1</v>
      </c>
      <c r="D202" s="10">
        <v>6</v>
      </c>
      <c r="E202" s="10">
        <v>2</v>
      </c>
      <c r="F202" s="10">
        <v>0</v>
      </c>
      <c r="G202" s="10">
        <v>5</v>
      </c>
      <c r="H202" s="24">
        <f>2021-'Customer Profile'!B201</f>
        <v>62</v>
      </c>
      <c r="I202" s="10">
        <f>IF(Analysis!$B$60="Wine",B202,IF(Analysis!$B$60="Fruit",C202,IF(Analysis!$B$60="Meat",D202,IF(Analysis!$B$60="Fish",E202,IF(Analysis!$B$60="Sweet",F202,"")))))</f>
        <v>2</v>
      </c>
      <c r="J202" s="10">
        <v>34554</v>
      </c>
      <c r="K202" s="10" t="str">
        <f>IF(MasterData5[[#This Row],[Income ]]&gt;$AB$12, "Above", "Below")</f>
        <v>Below</v>
      </c>
      <c r="L202" s="10">
        <f>SUM(MasterData5[[#This Row],[MntWines]:[MntSweetProducts]])</f>
        <v>50</v>
      </c>
      <c r="M202" s="53" t="str">
        <f>IF(MasterData5[[#This Row],[Total Purchase]]&gt;=500, "Over $500", "")</f>
        <v/>
      </c>
      <c r="N202" s="10"/>
      <c r="O202" s="14" t="str">
        <f>IF(AND(MasterData5[[#This Row],[MntWines]]&gt;=AB$4, MasterData5[[#This Row],[Income ]]&lt;=$AB$12), "Yes", "")</f>
        <v/>
      </c>
      <c r="P202" s="14" t="str">
        <f>IF(AND(MasterData5[[#This Row],[MntFruits]]&gt;=AC$4, MasterData5[[#This Row],[Income ]]&lt;=$AB$12), "Yes", "")</f>
        <v/>
      </c>
      <c r="Q202" s="14" t="str">
        <f>IF(AND(MasterData5[[#This Row],[MntMeatProducts]]&gt;=AD$4, MasterData5[[#This Row],[Income ]]&lt;=$AB$12), "Yes", "")</f>
        <v/>
      </c>
      <c r="R202" s="14" t="str">
        <f>IF(AND(MasterData5[[#This Row],[MntFishProducts]]&gt;=AE$4, MasterData5[[#This Row],[Income ]]&lt;=$AB$12), "Yes", "")</f>
        <v/>
      </c>
      <c r="S202" s="14" t="str">
        <f>IF(AND(MasterData5[[#This Row],[MntSweetProducts]]&gt;=AF$4, MasterData5[[#This Row],[Income ]]&lt;=$AB$12), "Yes", "")</f>
        <v/>
      </c>
      <c r="U202" s="14" t="str">
        <f>IF(MasterData5[[#This Row],[MntWines]]&gt;=AB$4, "Yes", "")</f>
        <v/>
      </c>
      <c r="V202" s="14" t="str">
        <f>IF(MasterData5[[#This Row],[MntFruits]]&gt;=AC$4, "Yes", "")</f>
        <v/>
      </c>
      <c r="W202" s="14" t="str">
        <f>IF(MasterData5[[#This Row],[MntMeatProducts]]&gt;=AD$4, "Yes", "")</f>
        <v/>
      </c>
      <c r="X202" s="14" t="str">
        <f>IF(MasterData5[[#This Row],[MntFishProducts]]&gt;=AE$4, "Yes", "")</f>
        <v/>
      </c>
      <c r="Y202" s="14" t="str">
        <f>IF(MasterData5[[#This Row],[MntSweetProducts]]&gt;=AF$4, "Yes", "")</f>
        <v/>
      </c>
    </row>
    <row r="203" spans="1:25" x14ac:dyDescent="0.3">
      <c r="A203">
        <v>1020</v>
      </c>
      <c r="B203" s="10">
        <v>350</v>
      </c>
      <c r="C203" s="10">
        <v>60</v>
      </c>
      <c r="D203" s="10">
        <v>568</v>
      </c>
      <c r="E203" s="10">
        <v>110</v>
      </c>
      <c r="F203" s="10">
        <v>133</v>
      </c>
      <c r="G203" s="10">
        <v>145</v>
      </c>
      <c r="H203" s="24">
        <f>2021-'Customer Profile'!B202</f>
        <v>48</v>
      </c>
      <c r="I203" s="10">
        <f>IF(Analysis!$B$60="Wine",B203,IF(Analysis!$B$60="Fruit",C203,IF(Analysis!$B$60="Meat",D203,IF(Analysis!$B$60="Fish",E203,IF(Analysis!$B$60="Sweet",F203,"")))))</f>
        <v>110</v>
      </c>
      <c r="J203" s="10">
        <v>79593</v>
      </c>
      <c r="K203" s="10" t="str">
        <f>IF(MasterData5[[#This Row],[Income ]]&gt;$AB$12, "Above", "Below")</f>
        <v>Above</v>
      </c>
      <c r="L203" s="10">
        <f>SUM(MasterData5[[#This Row],[MntWines]:[MntSweetProducts]])</f>
        <v>1221</v>
      </c>
      <c r="M203" s="53" t="str">
        <f>IF(MasterData5[[#This Row],[Total Purchase]]&gt;=500, "Over $500", "")</f>
        <v>Over $500</v>
      </c>
      <c r="N203" s="10"/>
      <c r="O203" s="14" t="str">
        <f>IF(AND(MasterData5[[#This Row],[MntWines]]&gt;=AB$4, MasterData5[[#This Row],[Income ]]&lt;=$AB$12), "Yes", "")</f>
        <v/>
      </c>
      <c r="P203" s="14" t="str">
        <f>IF(AND(MasterData5[[#This Row],[MntFruits]]&gt;=AC$4, MasterData5[[#This Row],[Income ]]&lt;=$AB$12), "Yes", "")</f>
        <v/>
      </c>
      <c r="Q203" s="14" t="str">
        <f>IF(AND(MasterData5[[#This Row],[MntMeatProducts]]&gt;=AD$4, MasterData5[[#This Row],[Income ]]&lt;=$AB$12), "Yes", "")</f>
        <v/>
      </c>
      <c r="R203" s="14" t="str">
        <f>IF(AND(MasterData5[[#This Row],[MntFishProducts]]&gt;=AE$4, MasterData5[[#This Row],[Income ]]&lt;=$AB$12), "Yes", "")</f>
        <v/>
      </c>
      <c r="S203" s="14" t="str">
        <f>IF(AND(MasterData5[[#This Row],[MntSweetProducts]]&gt;=AF$4, MasterData5[[#This Row],[Income ]]&lt;=$AB$12), "Yes", "")</f>
        <v/>
      </c>
      <c r="U203" s="14" t="str">
        <f>IF(MasterData5[[#This Row],[MntWines]]&gt;=AB$4, "Yes", "")</f>
        <v>Yes</v>
      </c>
      <c r="V203" s="14" t="str">
        <f>IF(MasterData5[[#This Row],[MntFruits]]&gt;=AC$4, "Yes", "")</f>
        <v>Yes</v>
      </c>
      <c r="W203" s="14" t="str">
        <f>IF(MasterData5[[#This Row],[MntMeatProducts]]&gt;=AD$4, "Yes", "")</f>
        <v>Yes</v>
      </c>
      <c r="X203" s="14" t="str">
        <f>IF(MasterData5[[#This Row],[MntFishProducts]]&gt;=AE$4, "Yes", "")</f>
        <v>Yes</v>
      </c>
      <c r="Y203" s="14" t="str">
        <f>IF(MasterData5[[#This Row],[MntSweetProducts]]&gt;=AF$4, "Yes", "")</f>
        <v>Yes</v>
      </c>
    </row>
    <row r="204" spans="1:25" x14ac:dyDescent="0.3">
      <c r="A204">
        <v>1029</v>
      </c>
      <c r="B204" s="10">
        <v>200</v>
      </c>
      <c r="C204" s="10">
        <v>5</v>
      </c>
      <c r="D204" s="10">
        <v>44</v>
      </c>
      <c r="E204" s="10">
        <v>0</v>
      </c>
      <c r="F204" s="10">
        <v>10</v>
      </c>
      <c r="G204" s="10">
        <v>20</v>
      </c>
      <c r="H204" s="24">
        <f>2021-'Customer Profile'!B203</f>
        <v>51</v>
      </c>
      <c r="I204" s="10">
        <f>IF(Analysis!$B$60="Wine",B204,IF(Analysis!$B$60="Fruit",C204,IF(Analysis!$B$60="Meat",D204,IF(Analysis!$B$60="Fish",E204,IF(Analysis!$B$60="Sweet",F204,"")))))</f>
        <v>0</v>
      </c>
      <c r="J204" s="10">
        <v>64413</v>
      </c>
      <c r="K204" s="10" t="str">
        <f>IF(MasterData5[[#This Row],[Income ]]&gt;$AB$12, "Above", "Below")</f>
        <v>Above</v>
      </c>
      <c r="L204" s="10">
        <f>SUM(MasterData5[[#This Row],[MntWines]:[MntSweetProducts]])</f>
        <v>259</v>
      </c>
      <c r="M204" s="53" t="str">
        <f>IF(MasterData5[[#This Row],[Total Purchase]]&gt;=500, "Over $500", "")</f>
        <v/>
      </c>
      <c r="N204" s="10"/>
      <c r="O204" s="14" t="str">
        <f>IF(AND(MasterData5[[#This Row],[MntWines]]&gt;=AB$4, MasterData5[[#This Row],[Income ]]&lt;=$AB$12), "Yes", "")</f>
        <v/>
      </c>
      <c r="P204" s="14" t="str">
        <f>IF(AND(MasterData5[[#This Row],[MntFruits]]&gt;=AC$4, MasterData5[[#This Row],[Income ]]&lt;=$AB$12), "Yes", "")</f>
        <v/>
      </c>
      <c r="Q204" s="14" t="str">
        <f>IF(AND(MasterData5[[#This Row],[MntMeatProducts]]&gt;=AD$4, MasterData5[[#This Row],[Income ]]&lt;=$AB$12), "Yes", "")</f>
        <v/>
      </c>
      <c r="R204" s="14" t="str">
        <f>IF(AND(MasterData5[[#This Row],[MntFishProducts]]&gt;=AE$4, MasterData5[[#This Row],[Income ]]&lt;=$AB$12), "Yes", "")</f>
        <v/>
      </c>
      <c r="S204" s="14" t="str">
        <f>IF(AND(MasterData5[[#This Row],[MntSweetProducts]]&gt;=AF$4, MasterData5[[#This Row],[Income ]]&lt;=$AB$12), "Yes", "")</f>
        <v/>
      </c>
      <c r="U204" s="14" t="str">
        <f>IF(MasterData5[[#This Row],[MntWines]]&gt;=AB$4, "Yes", "")</f>
        <v/>
      </c>
      <c r="V204" s="14" t="str">
        <f>IF(MasterData5[[#This Row],[MntFruits]]&gt;=AC$4, "Yes", "")</f>
        <v/>
      </c>
      <c r="W204" s="14" t="str">
        <f>IF(MasterData5[[#This Row],[MntMeatProducts]]&gt;=AD$4, "Yes", "")</f>
        <v/>
      </c>
      <c r="X204" s="14" t="str">
        <f>IF(MasterData5[[#This Row],[MntFishProducts]]&gt;=AE$4, "Yes", "")</f>
        <v/>
      </c>
      <c r="Y204" s="14" t="str">
        <f>IF(MasterData5[[#This Row],[MntSweetProducts]]&gt;=AF$4, "Yes", "")</f>
        <v/>
      </c>
    </row>
    <row r="205" spans="1:25" x14ac:dyDescent="0.3">
      <c r="A205">
        <v>1030</v>
      </c>
      <c r="B205" s="10">
        <v>22</v>
      </c>
      <c r="C205" s="10">
        <v>0</v>
      </c>
      <c r="D205" s="10">
        <v>13</v>
      </c>
      <c r="E205" s="10">
        <v>0</v>
      </c>
      <c r="F205" s="10">
        <v>0</v>
      </c>
      <c r="G205" s="10">
        <v>3</v>
      </c>
      <c r="H205" s="24">
        <f>2021-'Customer Profile'!B204</f>
        <v>56</v>
      </c>
      <c r="I205" s="10">
        <f>IF(Analysis!$B$60="Wine",B205,IF(Analysis!$B$60="Fruit",C205,IF(Analysis!$B$60="Meat",D205,IF(Analysis!$B$60="Fish",E205,IF(Analysis!$B$60="Sweet",F205,"")))))</f>
        <v>0</v>
      </c>
      <c r="J205" s="10">
        <v>40637</v>
      </c>
      <c r="K205" s="10" t="str">
        <f>IF(MasterData5[[#This Row],[Income ]]&gt;$AB$12, "Above", "Below")</f>
        <v>Below</v>
      </c>
      <c r="L205" s="10">
        <f>SUM(MasterData5[[#This Row],[MntWines]:[MntSweetProducts]])</f>
        <v>35</v>
      </c>
      <c r="M205" s="53" t="str">
        <f>IF(MasterData5[[#This Row],[Total Purchase]]&gt;=500, "Over $500", "")</f>
        <v/>
      </c>
      <c r="N205" s="10"/>
      <c r="O205" s="14" t="str">
        <f>IF(AND(MasterData5[[#This Row],[MntWines]]&gt;=AB$4, MasterData5[[#This Row],[Income ]]&lt;=$AB$12), "Yes", "")</f>
        <v/>
      </c>
      <c r="P205" s="14" t="str">
        <f>IF(AND(MasterData5[[#This Row],[MntFruits]]&gt;=AC$4, MasterData5[[#This Row],[Income ]]&lt;=$AB$12), "Yes", "")</f>
        <v/>
      </c>
      <c r="Q205" s="14" t="str">
        <f>IF(AND(MasterData5[[#This Row],[MntMeatProducts]]&gt;=AD$4, MasterData5[[#This Row],[Income ]]&lt;=$AB$12), "Yes", "")</f>
        <v/>
      </c>
      <c r="R205" s="14" t="str">
        <f>IF(AND(MasterData5[[#This Row],[MntFishProducts]]&gt;=AE$4, MasterData5[[#This Row],[Income ]]&lt;=$AB$12), "Yes", "")</f>
        <v/>
      </c>
      <c r="S205" s="14" t="str">
        <f>IF(AND(MasterData5[[#This Row],[MntSweetProducts]]&gt;=AF$4, MasterData5[[#This Row],[Income ]]&lt;=$AB$12), "Yes", "")</f>
        <v/>
      </c>
      <c r="U205" s="14" t="str">
        <f>IF(MasterData5[[#This Row],[MntWines]]&gt;=AB$4, "Yes", "")</f>
        <v/>
      </c>
      <c r="V205" s="14" t="str">
        <f>IF(MasterData5[[#This Row],[MntFruits]]&gt;=AC$4, "Yes", "")</f>
        <v/>
      </c>
      <c r="W205" s="14" t="str">
        <f>IF(MasterData5[[#This Row],[MntMeatProducts]]&gt;=AD$4, "Yes", "")</f>
        <v/>
      </c>
      <c r="X205" s="14" t="str">
        <f>IF(MasterData5[[#This Row],[MntFishProducts]]&gt;=AE$4, "Yes", "")</f>
        <v/>
      </c>
      <c r="Y205" s="14" t="str">
        <f>IF(MasterData5[[#This Row],[MntSweetProducts]]&gt;=AF$4, "Yes", "")</f>
        <v/>
      </c>
    </row>
    <row r="206" spans="1:25" x14ac:dyDescent="0.3">
      <c r="A206">
        <v>1031</v>
      </c>
      <c r="B206" s="10">
        <v>600</v>
      </c>
      <c r="C206" s="10">
        <v>20</v>
      </c>
      <c r="D206" s="10">
        <v>350</v>
      </c>
      <c r="E206" s="10">
        <v>29</v>
      </c>
      <c r="F206" s="10">
        <v>30</v>
      </c>
      <c r="G206" s="10">
        <v>33</v>
      </c>
      <c r="H206" s="24">
        <f>2021-'Customer Profile'!B205</f>
        <v>32</v>
      </c>
      <c r="I206" s="10">
        <f>IF(Analysis!$B$60="Wine",B206,IF(Analysis!$B$60="Fruit",C206,IF(Analysis!$B$60="Meat",D206,IF(Analysis!$B$60="Fish",E206,IF(Analysis!$B$60="Sweet",F206,"")))))</f>
        <v>29</v>
      </c>
      <c r="J206" s="10">
        <v>85710</v>
      </c>
      <c r="K206" s="10" t="str">
        <f>IF(MasterData5[[#This Row],[Income ]]&gt;$AB$12, "Above", "Below")</f>
        <v>Above</v>
      </c>
      <c r="L206" s="10">
        <f>SUM(MasterData5[[#This Row],[MntWines]:[MntSweetProducts]])</f>
        <v>1029</v>
      </c>
      <c r="M206" s="53" t="str">
        <f>IF(MasterData5[[#This Row],[Total Purchase]]&gt;=500, "Over $500", "")</f>
        <v>Over $500</v>
      </c>
      <c r="N206" s="10"/>
      <c r="O206" s="14" t="str">
        <f>IF(AND(MasterData5[[#This Row],[MntWines]]&gt;=AB$4, MasterData5[[#This Row],[Income ]]&lt;=$AB$12), "Yes", "")</f>
        <v/>
      </c>
      <c r="P206" s="14" t="str">
        <f>IF(AND(MasterData5[[#This Row],[MntFruits]]&gt;=AC$4, MasterData5[[#This Row],[Income ]]&lt;=$AB$12), "Yes", "")</f>
        <v/>
      </c>
      <c r="Q206" s="14" t="str">
        <f>IF(AND(MasterData5[[#This Row],[MntMeatProducts]]&gt;=AD$4, MasterData5[[#This Row],[Income ]]&lt;=$AB$12), "Yes", "")</f>
        <v/>
      </c>
      <c r="R206" s="14" t="str">
        <f>IF(AND(MasterData5[[#This Row],[MntFishProducts]]&gt;=AE$4, MasterData5[[#This Row],[Income ]]&lt;=$AB$12), "Yes", "")</f>
        <v/>
      </c>
      <c r="S206" s="14" t="str">
        <f>IF(AND(MasterData5[[#This Row],[MntSweetProducts]]&gt;=AF$4, MasterData5[[#This Row],[Income ]]&lt;=$AB$12), "Yes", "")</f>
        <v/>
      </c>
      <c r="U206" s="14" t="str">
        <f>IF(MasterData5[[#This Row],[MntWines]]&gt;=AB$4, "Yes", "")</f>
        <v>Yes</v>
      </c>
      <c r="V206" s="14" t="str">
        <f>IF(MasterData5[[#This Row],[MntFruits]]&gt;=AC$4, "Yes", "")</f>
        <v/>
      </c>
      <c r="W206" s="14" t="str">
        <f>IF(MasterData5[[#This Row],[MntMeatProducts]]&gt;=AD$4, "Yes", "")</f>
        <v>Yes</v>
      </c>
      <c r="X206" s="14" t="str">
        <f>IF(MasterData5[[#This Row],[MntFishProducts]]&gt;=AE$4, "Yes", "")</f>
        <v/>
      </c>
      <c r="Y206" s="14" t="str">
        <f>IF(MasterData5[[#This Row],[MntSweetProducts]]&gt;=AF$4, "Yes", "")</f>
        <v>Yes</v>
      </c>
    </row>
    <row r="207" spans="1:25" x14ac:dyDescent="0.3">
      <c r="A207">
        <v>1041</v>
      </c>
      <c r="B207" s="10">
        <v>322</v>
      </c>
      <c r="C207" s="10">
        <v>3</v>
      </c>
      <c r="D207" s="10">
        <v>50</v>
      </c>
      <c r="E207" s="10">
        <v>4</v>
      </c>
      <c r="F207" s="10">
        <v>3</v>
      </c>
      <c r="G207" s="10">
        <v>42</v>
      </c>
      <c r="H207" s="24">
        <f>2021-'Customer Profile'!B206</f>
        <v>48</v>
      </c>
      <c r="I207" s="10">
        <f>IF(Analysis!$B$60="Wine",B207,IF(Analysis!$B$60="Fruit",C207,IF(Analysis!$B$60="Meat",D207,IF(Analysis!$B$60="Fish",E207,IF(Analysis!$B$60="Sweet",F207,"")))))</f>
        <v>4</v>
      </c>
      <c r="J207" s="10">
        <v>48432</v>
      </c>
      <c r="K207" s="10" t="str">
        <f>IF(MasterData5[[#This Row],[Income ]]&gt;$AB$12, "Above", "Below")</f>
        <v>Below</v>
      </c>
      <c r="L207" s="10">
        <f>SUM(MasterData5[[#This Row],[MntWines]:[MntSweetProducts]])</f>
        <v>382</v>
      </c>
      <c r="M207" s="53" t="str">
        <f>IF(MasterData5[[#This Row],[Total Purchase]]&gt;=500, "Over $500", "")</f>
        <v/>
      </c>
      <c r="N207" s="10"/>
      <c r="O207" s="14" t="str">
        <f>IF(AND(MasterData5[[#This Row],[MntWines]]&gt;=AB$4, MasterData5[[#This Row],[Income ]]&lt;=$AB$12), "Yes", "")</f>
        <v>Yes</v>
      </c>
      <c r="P207" s="14" t="str">
        <f>IF(AND(MasterData5[[#This Row],[MntFruits]]&gt;=AC$4, MasterData5[[#This Row],[Income ]]&lt;=$AB$12), "Yes", "")</f>
        <v/>
      </c>
      <c r="Q207" s="14" t="str">
        <f>IF(AND(MasterData5[[#This Row],[MntMeatProducts]]&gt;=AD$4, MasterData5[[#This Row],[Income ]]&lt;=$AB$12), "Yes", "")</f>
        <v/>
      </c>
      <c r="R207" s="14" t="str">
        <f>IF(AND(MasterData5[[#This Row],[MntFishProducts]]&gt;=AE$4, MasterData5[[#This Row],[Income ]]&lt;=$AB$12), "Yes", "")</f>
        <v/>
      </c>
      <c r="S207" s="14" t="str">
        <f>IF(AND(MasterData5[[#This Row],[MntSweetProducts]]&gt;=AF$4, MasterData5[[#This Row],[Income ]]&lt;=$AB$12), "Yes", "")</f>
        <v/>
      </c>
      <c r="U207" s="14" t="str">
        <f>IF(MasterData5[[#This Row],[MntWines]]&gt;=AB$4, "Yes", "")</f>
        <v>Yes</v>
      </c>
      <c r="V207" s="14" t="str">
        <f>IF(MasterData5[[#This Row],[MntFruits]]&gt;=AC$4, "Yes", "")</f>
        <v/>
      </c>
      <c r="W207" s="14" t="str">
        <f>IF(MasterData5[[#This Row],[MntMeatProducts]]&gt;=AD$4, "Yes", "")</f>
        <v/>
      </c>
      <c r="X207" s="14" t="str">
        <f>IF(MasterData5[[#This Row],[MntFishProducts]]&gt;=AE$4, "Yes", "")</f>
        <v/>
      </c>
      <c r="Y207" s="14" t="str">
        <f>IF(MasterData5[[#This Row],[MntSweetProducts]]&gt;=AF$4, "Yes", "")</f>
        <v/>
      </c>
    </row>
    <row r="208" spans="1:25" x14ac:dyDescent="0.3">
      <c r="A208">
        <v>1044</v>
      </c>
      <c r="B208" s="10">
        <v>299</v>
      </c>
      <c r="C208" s="10">
        <v>5</v>
      </c>
      <c r="D208" s="10">
        <v>201</v>
      </c>
      <c r="E208" s="10">
        <v>21</v>
      </c>
      <c r="F208" s="10">
        <v>21</v>
      </c>
      <c r="G208" s="10">
        <v>49</v>
      </c>
      <c r="H208" s="24">
        <f>2021-'Customer Profile'!B207</f>
        <v>68</v>
      </c>
      <c r="I208" s="10">
        <f>IF(Analysis!$B$60="Wine",B208,IF(Analysis!$B$60="Fruit",C208,IF(Analysis!$B$60="Meat",D208,IF(Analysis!$B$60="Fish",E208,IF(Analysis!$B$60="Sweet",F208,"")))))</f>
        <v>21</v>
      </c>
      <c r="J208" s="10">
        <v>58398</v>
      </c>
      <c r="K208" s="10" t="str">
        <f>IF(MasterData5[[#This Row],[Income ]]&gt;$AB$12, "Above", "Below")</f>
        <v>Above</v>
      </c>
      <c r="L208" s="10">
        <f>SUM(MasterData5[[#This Row],[MntWines]:[MntSweetProducts]])</f>
        <v>547</v>
      </c>
      <c r="M208" s="53" t="str">
        <f>IF(MasterData5[[#This Row],[Total Purchase]]&gt;=500, "Over $500", "")</f>
        <v>Over $500</v>
      </c>
      <c r="N208" s="10"/>
      <c r="O208" s="14" t="str">
        <f>IF(AND(MasterData5[[#This Row],[MntWines]]&gt;=AB$4, MasterData5[[#This Row],[Income ]]&lt;=$AB$12), "Yes", "")</f>
        <v/>
      </c>
      <c r="P208" s="14" t="str">
        <f>IF(AND(MasterData5[[#This Row],[MntFruits]]&gt;=AC$4, MasterData5[[#This Row],[Income ]]&lt;=$AB$12), "Yes", "")</f>
        <v/>
      </c>
      <c r="Q208" s="14" t="str">
        <f>IF(AND(MasterData5[[#This Row],[MntMeatProducts]]&gt;=AD$4, MasterData5[[#This Row],[Income ]]&lt;=$AB$12), "Yes", "")</f>
        <v/>
      </c>
      <c r="R208" s="14" t="str">
        <f>IF(AND(MasterData5[[#This Row],[MntFishProducts]]&gt;=AE$4, MasterData5[[#This Row],[Income ]]&lt;=$AB$12), "Yes", "")</f>
        <v/>
      </c>
      <c r="S208" s="14" t="str">
        <f>IF(AND(MasterData5[[#This Row],[MntSweetProducts]]&gt;=AF$4, MasterData5[[#This Row],[Income ]]&lt;=$AB$12), "Yes", "")</f>
        <v/>
      </c>
      <c r="U208" s="14" t="str">
        <f>IF(MasterData5[[#This Row],[MntWines]]&gt;=AB$4, "Yes", "")</f>
        <v/>
      </c>
      <c r="V208" s="14" t="str">
        <f>IF(MasterData5[[#This Row],[MntFruits]]&gt;=AC$4, "Yes", "")</f>
        <v/>
      </c>
      <c r="W208" s="14" t="str">
        <f>IF(MasterData5[[#This Row],[MntMeatProducts]]&gt;=AD$4, "Yes", "")</f>
        <v>Yes</v>
      </c>
      <c r="X208" s="14" t="str">
        <f>IF(MasterData5[[#This Row],[MntFishProducts]]&gt;=AE$4, "Yes", "")</f>
        <v/>
      </c>
      <c r="Y208" s="14" t="str">
        <f>IF(MasterData5[[#This Row],[MntSweetProducts]]&gt;=AF$4, "Yes", "")</f>
        <v/>
      </c>
    </row>
    <row r="209" spans="1:25" x14ac:dyDescent="0.3">
      <c r="A209">
        <v>1045</v>
      </c>
      <c r="B209" s="10">
        <v>112</v>
      </c>
      <c r="C209" s="10">
        <v>10</v>
      </c>
      <c r="D209" s="10">
        <v>107</v>
      </c>
      <c r="E209" s="10">
        <v>30</v>
      </c>
      <c r="F209" s="10">
        <v>0</v>
      </c>
      <c r="G209" s="10">
        <v>20</v>
      </c>
      <c r="H209" s="24">
        <f>2021-'Customer Profile'!B208</f>
        <v>56</v>
      </c>
      <c r="I209" s="10">
        <f>IF(Analysis!$B$60="Wine",B209,IF(Analysis!$B$60="Fruit",C209,IF(Analysis!$B$60="Meat",D209,IF(Analysis!$B$60="Fish",E209,IF(Analysis!$B$60="Sweet",F209,"")))))</f>
        <v>30</v>
      </c>
      <c r="J209" s="10">
        <v>52117</v>
      </c>
      <c r="K209" s="10" t="str">
        <f>IF(MasterData5[[#This Row],[Income ]]&gt;$AB$12, "Above", "Below")</f>
        <v>Above</v>
      </c>
      <c r="L209" s="10">
        <f>SUM(MasterData5[[#This Row],[MntWines]:[MntSweetProducts]])</f>
        <v>259</v>
      </c>
      <c r="M209" s="53" t="str">
        <f>IF(MasterData5[[#This Row],[Total Purchase]]&gt;=500, "Over $500", "")</f>
        <v/>
      </c>
      <c r="N209" s="10"/>
      <c r="O209" s="14" t="str">
        <f>IF(AND(MasterData5[[#This Row],[MntWines]]&gt;=AB$4, MasterData5[[#This Row],[Income ]]&lt;=$AB$12), "Yes", "")</f>
        <v/>
      </c>
      <c r="P209" s="14" t="str">
        <f>IF(AND(MasterData5[[#This Row],[MntFruits]]&gt;=AC$4, MasterData5[[#This Row],[Income ]]&lt;=$AB$12), "Yes", "")</f>
        <v/>
      </c>
      <c r="Q209" s="14" t="str">
        <f>IF(AND(MasterData5[[#This Row],[MntMeatProducts]]&gt;=AD$4, MasterData5[[#This Row],[Income ]]&lt;=$AB$12), "Yes", "")</f>
        <v/>
      </c>
      <c r="R209" s="14" t="str">
        <f>IF(AND(MasterData5[[#This Row],[MntFishProducts]]&gt;=AE$4, MasterData5[[#This Row],[Income ]]&lt;=$AB$12), "Yes", "")</f>
        <v/>
      </c>
      <c r="S209" s="14" t="str">
        <f>IF(AND(MasterData5[[#This Row],[MntSweetProducts]]&gt;=AF$4, MasterData5[[#This Row],[Income ]]&lt;=$AB$12), "Yes", "")</f>
        <v/>
      </c>
      <c r="U209" s="14" t="str">
        <f>IF(MasterData5[[#This Row],[MntWines]]&gt;=AB$4, "Yes", "")</f>
        <v/>
      </c>
      <c r="V209" s="14" t="str">
        <f>IF(MasterData5[[#This Row],[MntFruits]]&gt;=AC$4, "Yes", "")</f>
        <v/>
      </c>
      <c r="W209" s="14" t="str">
        <f>IF(MasterData5[[#This Row],[MntMeatProducts]]&gt;=AD$4, "Yes", "")</f>
        <v/>
      </c>
      <c r="X209" s="14" t="str">
        <f>IF(MasterData5[[#This Row],[MntFishProducts]]&gt;=AE$4, "Yes", "")</f>
        <v/>
      </c>
      <c r="Y209" s="14" t="str">
        <f>IF(MasterData5[[#This Row],[MntSweetProducts]]&gt;=AF$4, "Yes", "")</f>
        <v/>
      </c>
    </row>
    <row r="210" spans="1:25" x14ac:dyDescent="0.3">
      <c r="A210">
        <v>1048</v>
      </c>
      <c r="B210" s="10">
        <v>63</v>
      </c>
      <c r="C210" s="10">
        <v>3</v>
      </c>
      <c r="D210" s="10">
        <v>67</v>
      </c>
      <c r="E210" s="10">
        <v>8</v>
      </c>
      <c r="F210" s="10">
        <v>9</v>
      </c>
      <c r="G210" s="10">
        <v>28</v>
      </c>
      <c r="H210" s="24">
        <f>2021-'Customer Profile'!B209</f>
        <v>49</v>
      </c>
      <c r="I210" s="10">
        <f>IF(Analysis!$B$60="Wine",B210,IF(Analysis!$B$60="Fruit",C210,IF(Analysis!$B$60="Meat",D210,IF(Analysis!$B$60="Fish",E210,IF(Analysis!$B$60="Sweet",F210,"")))))</f>
        <v>8</v>
      </c>
      <c r="J210" s="10">
        <v>35641</v>
      </c>
      <c r="K210" s="10" t="str">
        <f>IF(MasterData5[[#This Row],[Income ]]&gt;$AB$12, "Above", "Below")</f>
        <v>Below</v>
      </c>
      <c r="L210" s="10">
        <f>SUM(MasterData5[[#This Row],[MntWines]:[MntSweetProducts]])</f>
        <v>150</v>
      </c>
      <c r="M210" s="53" t="str">
        <f>IF(MasterData5[[#This Row],[Total Purchase]]&gt;=500, "Over $500", "")</f>
        <v/>
      </c>
      <c r="N210" s="10"/>
      <c r="O210" s="14" t="str">
        <f>IF(AND(MasterData5[[#This Row],[MntWines]]&gt;=AB$4, MasterData5[[#This Row],[Income ]]&lt;=$AB$12), "Yes", "")</f>
        <v/>
      </c>
      <c r="P210" s="14" t="str">
        <f>IF(AND(MasterData5[[#This Row],[MntFruits]]&gt;=AC$4, MasterData5[[#This Row],[Income ]]&lt;=$AB$12), "Yes", "")</f>
        <v/>
      </c>
      <c r="Q210" s="14" t="str">
        <f>IF(AND(MasterData5[[#This Row],[MntMeatProducts]]&gt;=AD$4, MasterData5[[#This Row],[Income ]]&lt;=$AB$12), "Yes", "")</f>
        <v/>
      </c>
      <c r="R210" s="14" t="str">
        <f>IF(AND(MasterData5[[#This Row],[MntFishProducts]]&gt;=AE$4, MasterData5[[#This Row],[Income ]]&lt;=$AB$12), "Yes", "")</f>
        <v/>
      </c>
      <c r="S210" s="14" t="str">
        <f>IF(AND(MasterData5[[#This Row],[MntSweetProducts]]&gt;=AF$4, MasterData5[[#This Row],[Income ]]&lt;=$AB$12), "Yes", "")</f>
        <v/>
      </c>
      <c r="U210" s="14" t="str">
        <f>IF(MasterData5[[#This Row],[MntWines]]&gt;=AB$4, "Yes", "")</f>
        <v/>
      </c>
      <c r="V210" s="14" t="str">
        <f>IF(MasterData5[[#This Row],[MntFruits]]&gt;=AC$4, "Yes", "")</f>
        <v/>
      </c>
      <c r="W210" s="14" t="str">
        <f>IF(MasterData5[[#This Row],[MntMeatProducts]]&gt;=AD$4, "Yes", "")</f>
        <v/>
      </c>
      <c r="X210" s="14" t="str">
        <f>IF(MasterData5[[#This Row],[MntFishProducts]]&gt;=AE$4, "Yes", "")</f>
        <v/>
      </c>
      <c r="Y210" s="14" t="str">
        <f>IF(MasterData5[[#This Row],[MntSweetProducts]]&gt;=AF$4, "Yes", "")</f>
        <v/>
      </c>
    </row>
    <row r="211" spans="1:25" x14ac:dyDescent="0.3">
      <c r="A211">
        <v>1050</v>
      </c>
      <c r="B211" s="10">
        <v>14</v>
      </c>
      <c r="C211" s="10">
        <v>10</v>
      </c>
      <c r="D211" s="10">
        <v>13</v>
      </c>
      <c r="E211" s="10">
        <v>4</v>
      </c>
      <c r="F211" s="10">
        <v>15</v>
      </c>
      <c r="G211" s="10">
        <v>9</v>
      </c>
      <c r="H211" s="24">
        <f>2021-'Customer Profile'!B210</f>
        <v>69</v>
      </c>
      <c r="I211" s="10">
        <f>IF(Analysis!$B$60="Wine",B211,IF(Analysis!$B$60="Fruit",C211,IF(Analysis!$B$60="Meat",D211,IF(Analysis!$B$60="Fish",E211,IF(Analysis!$B$60="Sweet",F211,"")))))</f>
        <v>4</v>
      </c>
      <c r="J211" s="10">
        <v>28332</v>
      </c>
      <c r="K211" s="10" t="str">
        <f>IF(MasterData5[[#This Row],[Income ]]&gt;$AB$12, "Above", "Below")</f>
        <v>Below</v>
      </c>
      <c r="L211" s="10">
        <f>SUM(MasterData5[[#This Row],[MntWines]:[MntSweetProducts]])</f>
        <v>56</v>
      </c>
      <c r="M211" s="53" t="str">
        <f>IF(MasterData5[[#This Row],[Total Purchase]]&gt;=500, "Over $500", "")</f>
        <v/>
      </c>
      <c r="N211" s="10"/>
      <c r="O211" s="14" t="str">
        <f>IF(AND(MasterData5[[#This Row],[MntWines]]&gt;=AB$4, MasterData5[[#This Row],[Income ]]&lt;=$AB$12), "Yes", "")</f>
        <v/>
      </c>
      <c r="P211" s="14" t="str">
        <f>IF(AND(MasterData5[[#This Row],[MntFruits]]&gt;=AC$4, MasterData5[[#This Row],[Income ]]&lt;=$AB$12), "Yes", "")</f>
        <v/>
      </c>
      <c r="Q211" s="14" t="str">
        <f>IF(AND(MasterData5[[#This Row],[MntMeatProducts]]&gt;=AD$4, MasterData5[[#This Row],[Income ]]&lt;=$AB$12), "Yes", "")</f>
        <v/>
      </c>
      <c r="R211" s="14" t="str">
        <f>IF(AND(MasterData5[[#This Row],[MntFishProducts]]&gt;=AE$4, MasterData5[[#This Row],[Income ]]&lt;=$AB$12), "Yes", "")</f>
        <v/>
      </c>
      <c r="S211" s="14" t="str">
        <f>IF(AND(MasterData5[[#This Row],[MntSweetProducts]]&gt;=AF$4, MasterData5[[#This Row],[Income ]]&lt;=$AB$12), "Yes", "")</f>
        <v/>
      </c>
      <c r="U211" s="14" t="str">
        <f>IF(MasterData5[[#This Row],[MntWines]]&gt;=AB$4, "Yes", "")</f>
        <v/>
      </c>
      <c r="V211" s="14" t="str">
        <f>IF(MasterData5[[#This Row],[MntFruits]]&gt;=AC$4, "Yes", "")</f>
        <v/>
      </c>
      <c r="W211" s="14" t="str">
        <f>IF(MasterData5[[#This Row],[MntMeatProducts]]&gt;=AD$4, "Yes", "")</f>
        <v/>
      </c>
      <c r="X211" s="14" t="str">
        <f>IF(MasterData5[[#This Row],[MntFishProducts]]&gt;=AE$4, "Yes", "")</f>
        <v/>
      </c>
      <c r="Y211" s="14" t="str">
        <f>IF(MasterData5[[#This Row],[MntSweetProducts]]&gt;=AF$4, "Yes", "")</f>
        <v/>
      </c>
    </row>
    <row r="212" spans="1:25" x14ac:dyDescent="0.3">
      <c r="A212">
        <v>1052</v>
      </c>
      <c r="B212" s="10">
        <v>656</v>
      </c>
      <c r="C212" s="10">
        <v>38</v>
      </c>
      <c r="D212" s="10">
        <v>161</v>
      </c>
      <c r="E212" s="10">
        <v>62</v>
      </c>
      <c r="F212" s="10">
        <v>47</v>
      </c>
      <c r="G212" s="10">
        <v>37</v>
      </c>
      <c r="H212" s="24">
        <f>2021-'Customer Profile'!B211</f>
        <v>52</v>
      </c>
      <c r="I212" s="10">
        <f>IF(Analysis!$B$60="Wine",B212,IF(Analysis!$B$60="Fruit",C212,IF(Analysis!$B$60="Meat",D212,IF(Analysis!$B$60="Fish",E212,IF(Analysis!$B$60="Sweet",F212,"")))))</f>
        <v>62</v>
      </c>
      <c r="J212" s="10">
        <v>56796</v>
      </c>
      <c r="K212" s="10" t="str">
        <f>IF(MasterData5[[#This Row],[Income ]]&gt;$AB$12, "Above", "Below")</f>
        <v>Above</v>
      </c>
      <c r="L212" s="10">
        <f>SUM(MasterData5[[#This Row],[MntWines]:[MntSweetProducts]])</f>
        <v>964</v>
      </c>
      <c r="M212" s="53" t="str">
        <f>IF(MasterData5[[#This Row],[Total Purchase]]&gt;=500, "Over $500", "")</f>
        <v>Over $500</v>
      </c>
      <c r="N212" s="10"/>
      <c r="O212" s="14" t="str">
        <f>IF(AND(MasterData5[[#This Row],[MntWines]]&gt;=AB$4, MasterData5[[#This Row],[Income ]]&lt;=$AB$12), "Yes", "")</f>
        <v/>
      </c>
      <c r="P212" s="14" t="str">
        <f>IF(AND(MasterData5[[#This Row],[MntFruits]]&gt;=AC$4, MasterData5[[#This Row],[Income ]]&lt;=$AB$12), "Yes", "")</f>
        <v/>
      </c>
      <c r="Q212" s="14" t="str">
        <f>IF(AND(MasterData5[[#This Row],[MntMeatProducts]]&gt;=AD$4, MasterData5[[#This Row],[Income ]]&lt;=$AB$12), "Yes", "")</f>
        <v/>
      </c>
      <c r="R212" s="14" t="str">
        <f>IF(AND(MasterData5[[#This Row],[MntFishProducts]]&gt;=AE$4, MasterData5[[#This Row],[Income ]]&lt;=$AB$12), "Yes", "")</f>
        <v/>
      </c>
      <c r="S212" s="14" t="str">
        <f>IF(AND(MasterData5[[#This Row],[MntSweetProducts]]&gt;=AF$4, MasterData5[[#This Row],[Income ]]&lt;=$AB$12), "Yes", "")</f>
        <v/>
      </c>
      <c r="U212" s="14" t="str">
        <f>IF(MasterData5[[#This Row],[MntWines]]&gt;=AB$4, "Yes", "")</f>
        <v>Yes</v>
      </c>
      <c r="V212" s="14" t="str">
        <f>IF(MasterData5[[#This Row],[MntFruits]]&gt;=AC$4, "Yes", "")</f>
        <v>Yes</v>
      </c>
      <c r="W212" s="14" t="str">
        <f>IF(MasterData5[[#This Row],[MntMeatProducts]]&gt;=AD$4, "Yes", "")</f>
        <v/>
      </c>
      <c r="X212" s="14" t="str">
        <f>IF(MasterData5[[#This Row],[MntFishProducts]]&gt;=AE$4, "Yes", "")</f>
        <v>Yes</v>
      </c>
      <c r="Y212" s="14" t="str">
        <f>IF(MasterData5[[#This Row],[MntSweetProducts]]&gt;=AF$4, "Yes", "")</f>
        <v>Yes</v>
      </c>
    </row>
    <row r="213" spans="1:25" x14ac:dyDescent="0.3">
      <c r="A213">
        <v>1055</v>
      </c>
      <c r="B213" s="10">
        <v>29</v>
      </c>
      <c r="C213" s="10">
        <v>0</v>
      </c>
      <c r="D213" s="10">
        <v>8</v>
      </c>
      <c r="E213" s="10">
        <v>2</v>
      </c>
      <c r="F213" s="10">
        <v>0</v>
      </c>
      <c r="G213" s="10">
        <v>6</v>
      </c>
      <c r="H213" s="24">
        <f>2021-'Customer Profile'!B212</f>
        <v>45</v>
      </c>
      <c r="I213" s="10">
        <f>IF(Analysis!$B$60="Wine",B213,IF(Analysis!$B$60="Fruit",C213,IF(Analysis!$B$60="Meat",D213,IF(Analysis!$B$60="Fish",E213,IF(Analysis!$B$60="Sweet",F213,"")))))</f>
        <v>2</v>
      </c>
      <c r="J213" s="10">
        <v>53204</v>
      </c>
      <c r="K213" s="10" t="str">
        <f>IF(MasterData5[[#This Row],[Income ]]&gt;$AB$12, "Above", "Below")</f>
        <v>Above</v>
      </c>
      <c r="L213" s="10">
        <f>SUM(MasterData5[[#This Row],[MntWines]:[MntSweetProducts]])</f>
        <v>39</v>
      </c>
      <c r="M213" s="53" t="str">
        <f>IF(MasterData5[[#This Row],[Total Purchase]]&gt;=500, "Over $500", "")</f>
        <v/>
      </c>
      <c r="N213" s="10"/>
      <c r="O213" s="14" t="str">
        <f>IF(AND(MasterData5[[#This Row],[MntWines]]&gt;=AB$4, MasterData5[[#This Row],[Income ]]&lt;=$AB$12), "Yes", "")</f>
        <v/>
      </c>
      <c r="P213" s="14" t="str">
        <f>IF(AND(MasterData5[[#This Row],[MntFruits]]&gt;=AC$4, MasterData5[[#This Row],[Income ]]&lt;=$AB$12), "Yes", "")</f>
        <v/>
      </c>
      <c r="Q213" s="14" t="str">
        <f>IF(AND(MasterData5[[#This Row],[MntMeatProducts]]&gt;=AD$4, MasterData5[[#This Row],[Income ]]&lt;=$AB$12), "Yes", "")</f>
        <v/>
      </c>
      <c r="R213" s="14" t="str">
        <f>IF(AND(MasterData5[[#This Row],[MntFishProducts]]&gt;=AE$4, MasterData5[[#This Row],[Income ]]&lt;=$AB$12), "Yes", "")</f>
        <v/>
      </c>
      <c r="S213" s="14" t="str">
        <f>IF(AND(MasterData5[[#This Row],[MntSweetProducts]]&gt;=AF$4, MasterData5[[#This Row],[Income ]]&lt;=$AB$12), "Yes", "")</f>
        <v/>
      </c>
      <c r="U213" s="14" t="str">
        <f>IF(MasterData5[[#This Row],[MntWines]]&gt;=AB$4, "Yes", "")</f>
        <v/>
      </c>
      <c r="V213" s="14" t="str">
        <f>IF(MasterData5[[#This Row],[MntFruits]]&gt;=AC$4, "Yes", "")</f>
        <v/>
      </c>
      <c r="W213" s="14" t="str">
        <f>IF(MasterData5[[#This Row],[MntMeatProducts]]&gt;=AD$4, "Yes", "")</f>
        <v/>
      </c>
      <c r="X213" s="14" t="str">
        <f>IF(MasterData5[[#This Row],[MntFishProducts]]&gt;=AE$4, "Yes", "")</f>
        <v/>
      </c>
      <c r="Y213" s="14" t="str">
        <f>IF(MasterData5[[#This Row],[MntSweetProducts]]&gt;=AF$4, "Yes", "")</f>
        <v/>
      </c>
    </row>
    <row r="214" spans="1:25" x14ac:dyDescent="0.3">
      <c r="A214">
        <v>1064</v>
      </c>
      <c r="B214" s="10">
        <v>22</v>
      </c>
      <c r="C214" s="10">
        <v>1</v>
      </c>
      <c r="D214" s="10">
        <v>11</v>
      </c>
      <c r="E214" s="10">
        <v>0</v>
      </c>
      <c r="F214" s="10">
        <v>5</v>
      </c>
      <c r="G214" s="10">
        <v>3</v>
      </c>
      <c r="H214" s="24">
        <f>2021-'Customer Profile'!B213</f>
        <v>50</v>
      </c>
      <c r="I214" s="10">
        <f>IF(Analysis!$B$60="Wine",B214,IF(Analysis!$B$60="Fruit",C214,IF(Analysis!$B$60="Meat",D214,IF(Analysis!$B$60="Fish",E214,IF(Analysis!$B$60="Sweet",F214,"")))))</f>
        <v>0</v>
      </c>
      <c r="J214" s="10">
        <v>42403</v>
      </c>
      <c r="K214" s="10" t="str">
        <f>IF(MasterData5[[#This Row],[Income ]]&gt;$AB$12, "Above", "Below")</f>
        <v>Below</v>
      </c>
      <c r="L214" s="10">
        <f>SUM(MasterData5[[#This Row],[MntWines]:[MntSweetProducts]])</f>
        <v>39</v>
      </c>
      <c r="M214" s="53" t="str">
        <f>IF(MasterData5[[#This Row],[Total Purchase]]&gt;=500, "Over $500", "")</f>
        <v/>
      </c>
      <c r="N214" s="10"/>
      <c r="O214" s="14" t="str">
        <f>IF(AND(MasterData5[[#This Row],[MntWines]]&gt;=AB$4, MasterData5[[#This Row],[Income ]]&lt;=$AB$12), "Yes", "")</f>
        <v/>
      </c>
      <c r="P214" s="14" t="str">
        <f>IF(AND(MasterData5[[#This Row],[MntFruits]]&gt;=AC$4, MasterData5[[#This Row],[Income ]]&lt;=$AB$12), "Yes", "")</f>
        <v/>
      </c>
      <c r="Q214" s="14" t="str">
        <f>IF(AND(MasterData5[[#This Row],[MntMeatProducts]]&gt;=AD$4, MasterData5[[#This Row],[Income ]]&lt;=$AB$12), "Yes", "")</f>
        <v/>
      </c>
      <c r="R214" s="14" t="str">
        <f>IF(AND(MasterData5[[#This Row],[MntFishProducts]]&gt;=AE$4, MasterData5[[#This Row],[Income ]]&lt;=$AB$12), "Yes", "")</f>
        <v/>
      </c>
      <c r="S214" s="14" t="str">
        <f>IF(AND(MasterData5[[#This Row],[MntSweetProducts]]&gt;=AF$4, MasterData5[[#This Row],[Income ]]&lt;=$AB$12), "Yes", "")</f>
        <v/>
      </c>
      <c r="U214" s="14" t="str">
        <f>IF(MasterData5[[#This Row],[MntWines]]&gt;=AB$4, "Yes", "")</f>
        <v/>
      </c>
      <c r="V214" s="14" t="str">
        <f>IF(MasterData5[[#This Row],[MntFruits]]&gt;=AC$4, "Yes", "")</f>
        <v/>
      </c>
      <c r="W214" s="14" t="str">
        <f>IF(MasterData5[[#This Row],[MntMeatProducts]]&gt;=AD$4, "Yes", "")</f>
        <v/>
      </c>
      <c r="X214" s="14" t="str">
        <f>IF(MasterData5[[#This Row],[MntFishProducts]]&gt;=AE$4, "Yes", "")</f>
        <v/>
      </c>
      <c r="Y214" s="14" t="str">
        <f>IF(MasterData5[[#This Row],[MntSweetProducts]]&gt;=AF$4, "Yes", "")</f>
        <v/>
      </c>
    </row>
    <row r="215" spans="1:25" x14ac:dyDescent="0.3">
      <c r="A215">
        <v>1065</v>
      </c>
      <c r="B215" s="10">
        <v>557</v>
      </c>
      <c r="C215" s="10">
        <v>129</v>
      </c>
      <c r="D215" s="10">
        <v>984</v>
      </c>
      <c r="E215" s="10">
        <v>193</v>
      </c>
      <c r="F215" s="10">
        <v>37</v>
      </c>
      <c r="G215" s="10">
        <v>18</v>
      </c>
      <c r="H215" s="24">
        <f>2021-'Customer Profile'!B214</f>
        <v>58</v>
      </c>
      <c r="I215" s="10">
        <f>IF(Analysis!$B$60="Wine",B215,IF(Analysis!$B$60="Fruit",C215,IF(Analysis!$B$60="Meat",D215,IF(Analysis!$B$60="Fish",E215,IF(Analysis!$B$60="Sweet",F215,"")))))</f>
        <v>193</v>
      </c>
      <c r="J215" s="10">
        <v>80695</v>
      </c>
      <c r="K215" s="10" t="str">
        <f>IF(MasterData5[[#This Row],[Income ]]&gt;$AB$12, "Above", "Below")</f>
        <v>Above</v>
      </c>
      <c r="L215" s="10">
        <f>SUM(MasterData5[[#This Row],[MntWines]:[MntSweetProducts]])</f>
        <v>1900</v>
      </c>
      <c r="M215" s="53" t="str">
        <f>IF(MasterData5[[#This Row],[Total Purchase]]&gt;=500, "Over $500", "")</f>
        <v>Over $500</v>
      </c>
      <c r="N215" s="10"/>
      <c r="O215" s="14" t="str">
        <f>IF(AND(MasterData5[[#This Row],[MntWines]]&gt;=AB$4, MasterData5[[#This Row],[Income ]]&lt;=$AB$12), "Yes", "")</f>
        <v/>
      </c>
      <c r="P215" s="14" t="str">
        <f>IF(AND(MasterData5[[#This Row],[MntFruits]]&gt;=AC$4, MasterData5[[#This Row],[Income ]]&lt;=$AB$12), "Yes", "")</f>
        <v/>
      </c>
      <c r="Q215" s="14" t="str">
        <f>IF(AND(MasterData5[[#This Row],[MntMeatProducts]]&gt;=AD$4, MasterData5[[#This Row],[Income ]]&lt;=$AB$12), "Yes", "")</f>
        <v/>
      </c>
      <c r="R215" s="14" t="str">
        <f>IF(AND(MasterData5[[#This Row],[MntFishProducts]]&gt;=AE$4, MasterData5[[#This Row],[Income ]]&lt;=$AB$12), "Yes", "")</f>
        <v/>
      </c>
      <c r="S215" s="14" t="str">
        <f>IF(AND(MasterData5[[#This Row],[MntSweetProducts]]&gt;=AF$4, MasterData5[[#This Row],[Income ]]&lt;=$AB$12), "Yes", "")</f>
        <v/>
      </c>
      <c r="U215" s="14" t="str">
        <f>IF(MasterData5[[#This Row],[MntWines]]&gt;=AB$4, "Yes", "")</f>
        <v>Yes</v>
      </c>
      <c r="V215" s="14" t="str">
        <f>IF(MasterData5[[#This Row],[MntFruits]]&gt;=AC$4, "Yes", "")</f>
        <v>Yes</v>
      </c>
      <c r="W215" s="14" t="str">
        <f>IF(MasterData5[[#This Row],[MntMeatProducts]]&gt;=AD$4, "Yes", "")</f>
        <v>Yes</v>
      </c>
      <c r="X215" s="14" t="str">
        <f>IF(MasterData5[[#This Row],[MntFishProducts]]&gt;=AE$4, "Yes", "")</f>
        <v>Yes</v>
      </c>
      <c r="Y215" s="14" t="str">
        <f>IF(MasterData5[[#This Row],[MntSweetProducts]]&gt;=AF$4, "Yes", "")</f>
        <v>Yes</v>
      </c>
    </row>
    <row r="216" spans="1:25" x14ac:dyDescent="0.3">
      <c r="A216">
        <v>1071</v>
      </c>
      <c r="B216" s="10">
        <v>532</v>
      </c>
      <c r="C216" s="10">
        <v>88</v>
      </c>
      <c r="D216" s="10">
        <v>168</v>
      </c>
      <c r="E216" s="10">
        <v>69</v>
      </c>
      <c r="F216" s="10">
        <v>44</v>
      </c>
      <c r="G216" s="10">
        <v>133</v>
      </c>
      <c r="H216" s="24">
        <f>2021-'Customer Profile'!B215</f>
        <v>45</v>
      </c>
      <c r="I216" s="10">
        <f>IF(Analysis!$B$60="Wine",B216,IF(Analysis!$B$60="Fruit",C216,IF(Analysis!$B$60="Meat",D216,IF(Analysis!$B$60="Fish",E216,IF(Analysis!$B$60="Sweet",F216,"")))))</f>
        <v>69</v>
      </c>
      <c r="J216" s="10">
        <v>70179</v>
      </c>
      <c r="K216" s="10" t="str">
        <f>IF(MasterData5[[#This Row],[Income ]]&gt;$AB$12, "Above", "Below")</f>
        <v>Above</v>
      </c>
      <c r="L216" s="10">
        <f>SUM(MasterData5[[#This Row],[MntWines]:[MntSweetProducts]])</f>
        <v>901</v>
      </c>
      <c r="M216" s="53" t="str">
        <f>IF(MasterData5[[#This Row],[Total Purchase]]&gt;=500, "Over $500", "")</f>
        <v>Over $500</v>
      </c>
      <c r="N216" s="10"/>
      <c r="O216" s="14" t="str">
        <f>IF(AND(MasterData5[[#This Row],[MntWines]]&gt;=AB$4, MasterData5[[#This Row],[Income ]]&lt;=$AB$12), "Yes", "")</f>
        <v/>
      </c>
      <c r="P216" s="14" t="str">
        <f>IF(AND(MasterData5[[#This Row],[MntFruits]]&gt;=AC$4, MasterData5[[#This Row],[Income ]]&lt;=$AB$12), "Yes", "")</f>
        <v/>
      </c>
      <c r="Q216" s="14" t="str">
        <f>IF(AND(MasterData5[[#This Row],[MntMeatProducts]]&gt;=AD$4, MasterData5[[#This Row],[Income ]]&lt;=$AB$12), "Yes", "")</f>
        <v/>
      </c>
      <c r="R216" s="14" t="str">
        <f>IF(AND(MasterData5[[#This Row],[MntFishProducts]]&gt;=AE$4, MasterData5[[#This Row],[Income ]]&lt;=$AB$12), "Yes", "")</f>
        <v/>
      </c>
      <c r="S216" s="14" t="str">
        <f>IF(AND(MasterData5[[#This Row],[MntSweetProducts]]&gt;=AF$4, MasterData5[[#This Row],[Income ]]&lt;=$AB$12), "Yes", "")</f>
        <v/>
      </c>
      <c r="U216" s="14" t="str">
        <f>IF(MasterData5[[#This Row],[MntWines]]&gt;=AB$4, "Yes", "")</f>
        <v>Yes</v>
      </c>
      <c r="V216" s="14" t="str">
        <f>IF(MasterData5[[#This Row],[MntFruits]]&gt;=AC$4, "Yes", "")</f>
        <v>Yes</v>
      </c>
      <c r="W216" s="14" t="str">
        <f>IF(MasterData5[[#This Row],[MntMeatProducts]]&gt;=AD$4, "Yes", "")</f>
        <v>Yes</v>
      </c>
      <c r="X216" s="14" t="str">
        <f>IF(MasterData5[[#This Row],[MntFishProducts]]&gt;=AE$4, "Yes", "")</f>
        <v>Yes</v>
      </c>
      <c r="Y216" s="14" t="str">
        <f>IF(MasterData5[[#This Row],[MntSweetProducts]]&gt;=AF$4, "Yes", "")</f>
        <v>Yes</v>
      </c>
    </row>
    <row r="217" spans="1:25" x14ac:dyDescent="0.3">
      <c r="A217">
        <v>1072</v>
      </c>
      <c r="B217" s="10">
        <v>70</v>
      </c>
      <c r="C217" s="10">
        <v>0</v>
      </c>
      <c r="D217" s="10">
        <v>17</v>
      </c>
      <c r="E217" s="10">
        <v>0</v>
      </c>
      <c r="F217" s="10">
        <v>0</v>
      </c>
      <c r="G217" s="10">
        <v>6</v>
      </c>
      <c r="H217" s="24">
        <f>2021-'Customer Profile'!B216</f>
        <v>56</v>
      </c>
      <c r="I217" s="10">
        <f>IF(Analysis!$B$60="Wine",B217,IF(Analysis!$B$60="Fruit",C217,IF(Analysis!$B$60="Meat",D217,IF(Analysis!$B$60="Fish",E217,IF(Analysis!$B$60="Sweet",F217,"")))))</f>
        <v>0</v>
      </c>
      <c r="J217" s="10">
        <v>40760</v>
      </c>
      <c r="K217" s="10" t="str">
        <f>IF(MasterData5[[#This Row],[Income ]]&gt;$AB$12, "Above", "Below")</f>
        <v>Below</v>
      </c>
      <c r="L217" s="10">
        <f>SUM(MasterData5[[#This Row],[MntWines]:[MntSweetProducts]])</f>
        <v>87</v>
      </c>
      <c r="M217" s="53" t="str">
        <f>IF(MasterData5[[#This Row],[Total Purchase]]&gt;=500, "Over $500", "")</f>
        <v/>
      </c>
      <c r="N217" s="10"/>
      <c r="O217" s="14" t="str">
        <f>IF(AND(MasterData5[[#This Row],[MntWines]]&gt;=AB$4, MasterData5[[#This Row],[Income ]]&lt;=$AB$12), "Yes", "")</f>
        <v/>
      </c>
      <c r="P217" s="14" t="str">
        <f>IF(AND(MasterData5[[#This Row],[MntFruits]]&gt;=AC$4, MasterData5[[#This Row],[Income ]]&lt;=$AB$12), "Yes", "")</f>
        <v/>
      </c>
      <c r="Q217" s="14" t="str">
        <f>IF(AND(MasterData5[[#This Row],[MntMeatProducts]]&gt;=AD$4, MasterData5[[#This Row],[Income ]]&lt;=$AB$12), "Yes", "")</f>
        <v/>
      </c>
      <c r="R217" s="14" t="str">
        <f>IF(AND(MasterData5[[#This Row],[MntFishProducts]]&gt;=AE$4, MasterData5[[#This Row],[Income ]]&lt;=$AB$12), "Yes", "")</f>
        <v/>
      </c>
      <c r="S217" s="14" t="str">
        <f>IF(AND(MasterData5[[#This Row],[MntSweetProducts]]&gt;=AF$4, MasterData5[[#This Row],[Income ]]&lt;=$AB$12), "Yes", "")</f>
        <v/>
      </c>
      <c r="U217" s="14" t="str">
        <f>IF(MasterData5[[#This Row],[MntWines]]&gt;=AB$4, "Yes", "")</f>
        <v/>
      </c>
      <c r="V217" s="14" t="str">
        <f>IF(MasterData5[[#This Row],[MntFruits]]&gt;=AC$4, "Yes", "")</f>
        <v/>
      </c>
      <c r="W217" s="14" t="str">
        <f>IF(MasterData5[[#This Row],[MntMeatProducts]]&gt;=AD$4, "Yes", "")</f>
        <v/>
      </c>
      <c r="X217" s="14" t="str">
        <f>IF(MasterData5[[#This Row],[MntFishProducts]]&gt;=AE$4, "Yes", "")</f>
        <v/>
      </c>
      <c r="Y217" s="14" t="str">
        <f>IF(MasterData5[[#This Row],[MntSweetProducts]]&gt;=AF$4, "Yes", "")</f>
        <v/>
      </c>
    </row>
    <row r="218" spans="1:25" x14ac:dyDescent="0.3">
      <c r="A218">
        <v>1077</v>
      </c>
      <c r="B218" s="10">
        <v>258</v>
      </c>
      <c r="C218" s="10">
        <v>105</v>
      </c>
      <c r="D218" s="10">
        <v>239</v>
      </c>
      <c r="E218" s="10">
        <v>237</v>
      </c>
      <c r="F218" s="10">
        <v>172</v>
      </c>
      <c r="G218" s="10">
        <v>9</v>
      </c>
      <c r="H218" s="24">
        <f>2021-'Customer Profile'!B217</f>
        <v>47</v>
      </c>
      <c r="I218" s="10">
        <f>IF(Analysis!$B$60="Wine",B218,IF(Analysis!$B$60="Fruit",C218,IF(Analysis!$B$60="Meat",D218,IF(Analysis!$B$60="Fish",E218,IF(Analysis!$B$60="Sweet",F218,"")))))</f>
        <v>237</v>
      </c>
      <c r="J218" s="10">
        <v>56715</v>
      </c>
      <c r="K218" s="10" t="str">
        <f>IF(MasterData5[[#This Row],[Income ]]&gt;$AB$12, "Above", "Below")</f>
        <v>Above</v>
      </c>
      <c r="L218" s="10">
        <f>SUM(MasterData5[[#This Row],[MntWines]:[MntSweetProducts]])</f>
        <v>1011</v>
      </c>
      <c r="M218" s="53" t="str">
        <f>IF(MasterData5[[#This Row],[Total Purchase]]&gt;=500, "Over $500", "")</f>
        <v>Over $500</v>
      </c>
      <c r="N218" s="10"/>
      <c r="O218" s="14" t="str">
        <f>IF(AND(MasterData5[[#This Row],[MntWines]]&gt;=AB$4, MasterData5[[#This Row],[Income ]]&lt;=$AB$12), "Yes", "")</f>
        <v/>
      </c>
      <c r="P218" s="14" t="str">
        <f>IF(AND(MasterData5[[#This Row],[MntFruits]]&gt;=AC$4, MasterData5[[#This Row],[Income ]]&lt;=$AB$12), "Yes", "")</f>
        <v/>
      </c>
      <c r="Q218" s="14" t="str">
        <f>IF(AND(MasterData5[[#This Row],[MntMeatProducts]]&gt;=AD$4, MasterData5[[#This Row],[Income ]]&lt;=$AB$12), "Yes", "")</f>
        <v/>
      </c>
      <c r="R218" s="14" t="str">
        <f>IF(AND(MasterData5[[#This Row],[MntFishProducts]]&gt;=AE$4, MasterData5[[#This Row],[Income ]]&lt;=$AB$12), "Yes", "")</f>
        <v/>
      </c>
      <c r="S218" s="14" t="str">
        <f>IF(AND(MasterData5[[#This Row],[MntSweetProducts]]&gt;=AF$4, MasterData5[[#This Row],[Income ]]&lt;=$AB$12), "Yes", "")</f>
        <v/>
      </c>
      <c r="U218" s="14" t="str">
        <f>IF(MasterData5[[#This Row],[MntWines]]&gt;=AB$4, "Yes", "")</f>
        <v/>
      </c>
      <c r="V218" s="14" t="str">
        <f>IF(MasterData5[[#This Row],[MntFruits]]&gt;=AC$4, "Yes", "")</f>
        <v>Yes</v>
      </c>
      <c r="W218" s="14" t="str">
        <f>IF(MasterData5[[#This Row],[MntMeatProducts]]&gt;=AD$4, "Yes", "")</f>
        <v>Yes</v>
      </c>
      <c r="X218" s="14" t="str">
        <f>IF(MasterData5[[#This Row],[MntFishProducts]]&gt;=AE$4, "Yes", "")</f>
        <v>Yes</v>
      </c>
      <c r="Y218" s="14" t="str">
        <f>IF(MasterData5[[#This Row],[MntSweetProducts]]&gt;=AF$4, "Yes", "")</f>
        <v>Yes</v>
      </c>
    </row>
    <row r="219" spans="1:25" x14ac:dyDescent="0.3">
      <c r="A219">
        <v>1079</v>
      </c>
      <c r="B219" s="10">
        <v>1000</v>
      </c>
      <c r="C219" s="10">
        <v>0</v>
      </c>
      <c r="D219" s="10">
        <v>76</v>
      </c>
      <c r="E219" s="10">
        <v>0</v>
      </c>
      <c r="F219" s="10">
        <v>0</v>
      </c>
      <c r="G219" s="10">
        <v>10</v>
      </c>
      <c r="H219" s="24">
        <f>2021-'Customer Profile'!B218</f>
        <v>50</v>
      </c>
      <c r="I219" s="10">
        <f>IF(Analysis!$B$60="Wine",B219,IF(Analysis!$B$60="Fruit",C219,IF(Analysis!$B$60="Meat",D219,IF(Analysis!$B$60="Fish",E219,IF(Analysis!$B$60="Sweet",F219,"")))))</f>
        <v>0</v>
      </c>
      <c r="J219" s="10">
        <v>71969</v>
      </c>
      <c r="K219" s="10" t="str">
        <f>IF(MasterData5[[#This Row],[Income ]]&gt;$AB$12, "Above", "Below")</f>
        <v>Above</v>
      </c>
      <c r="L219" s="10">
        <f>SUM(MasterData5[[#This Row],[MntWines]:[MntSweetProducts]])</f>
        <v>1076</v>
      </c>
      <c r="M219" s="53" t="str">
        <f>IF(MasterData5[[#This Row],[Total Purchase]]&gt;=500, "Over $500", "")</f>
        <v>Over $500</v>
      </c>
      <c r="N219" s="10"/>
      <c r="O219" s="14" t="str">
        <f>IF(AND(MasterData5[[#This Row],[MntWines]]&gt;=AB$4, MasterData5[[#This Row],[Income ]]&lt;=$AB$12), "Yes", "")</f>
        <v/>
      </c>
      <c r="P219" s="14" t="str">
        <f>IF(AND(MasterData5[[#This Row],[MntFruits]]&gt;=AC$4, MasterData5[[#This Row],[Income ]]&lt;=$AB$12), "Yes", "")</f>
        <v/>
      </c>
      <c r="Q219" s="14" t="str">
        <f>IF(AND(MasterData5[[#This Row],[MntMeatProducts]]&gt;=AD$4, MasterData5[[#This Row],[Income ]]&lt;=$AB$12), "Yes", "")</f>
        <v/>
      </c>
      <c r="R219" s="14" t="str">
        <f>IF(AND(MasterData5[[#This Row],[MntFishProducts]]&gt;=AE$4, MasterData5[[#This Row],[Income ]]&lt;=$AB$12), "Yes", "")</f>
        <v/>
      </c>
      <c r="S219" s="14" t="str">
        <f>IF(AND(MasterData5[[#This Row],[MntSweetProducts]]&gt;=AF$4, MasterData5[[#This Row],[Income ]]&lt;=$AB$12), "Yes", "")</f>
        <v/>
      </c>
      <c r="U219" s="14" t="str">
        <f>IF(MasterData5[[#This Row],[MntWines]]&gt;=AB$4, "Yes", "")</f>
        <v>Yes</v>
      </c>
      <c r="V219" s="14" t="str">
        <f>IF(MasterData5[[#This Row],[MntFruits]]&gt;=AC$4, "Yes", "")</f>
        <v/>
      </c>
      <c r="W219" s="14" t="str">
        <f>IF(MasterData5[[#This Row],[MntMeatProducts]]&gt;=AD$4, "Yes", "")</f>
        <v/>
      </c>
      <c r="X219" s="14" t="str">
        <f>IF(MasterData5[[#This Row],[MntFishProducts]]&gt;=AE$4, "Yes", "")</f>
        <v/>
      </c>
      <c r="Y219" s="14" t="str">
        <f>IF(MasterData5[[#This Row],[MntSweetProducts]]&gt;=AF$4, "Yes", "")</f>
        <v/>
      </c>
    </row>
    <row r="220" spans="1:25" x14ac:dyDescent="0.3">
      <c r="A220">
        <v>1081</v>
      </c>
      <c r="B220" s="10">
        <v>733</v>
      </c>
      <c r="C220" s="10">
        <v>9</v>
      </c>
      <c r="D220" s="10">
        <v>180</v>
      </c>
      <c r="E220" s="10">
        <v>12</v>
      </c>
      <c r="F220" s="10">
        <v>19</v>
      </c>
      <c r="G220" s="10">
        <v>66</v>
      </c>
      <c r="H220" s="24">
        <f>2021-'Customer Profile'!B219</f>
        <v>64</v>
      </c>
      <c r="I220" s="10">
        <f>IF(Analysis!$B$60="Wine",B220,IF(Analysis!$B$60="Fruit",C220,IF(Analysis!$B$60="Meat",D220,IF(Analysis!$B$60="Fish",E220,IF(Analysis!$B$60="Sweet",F220,"")))))</f>
        <v>12</v>
      </c>
      <c r="J220" s="10">
        <v>75283</v>
      </c>
      <c r="K220" s="10" t="str">
        <f>IF(MasterData5[[#This Row],[Income ]]&gt;$AB$12, "Above", "Below")</f>
        <v>Above</v>
      </c>
      <c r="L220" s="10">
        <f>SUM(MasterData5[[#This Row],[MntWines]:[MntSweetProducts]])</f>
        <v>953</v>
      </c>
      <c r="M220" s="53" t="str">
        <f>IF(MasterData5[[#This Row],[Total Purchase]]&gt;=500, "Over $500", "")</f>
        <v>Over $500</v>
      </c>
      <c r="N220" s="10"/>
      <c r="O220" s="14" t="str">
        <f>IF(AND(MasterData5[[#This Row],[MntWines]]&gt;=AB$4, MasterData5[[#This Row],[Income ]]&lt;=$AB$12), "Yes", "")</f>
        <v/>
      </c>
      <c r="P220" s="14" t="str">
        <f>IF(AND(MasterData5[[#This Row],[MntFruits]]&gt;=AC$4, MasterData5[[#This Row],[Income ]]&lt;=$AB$12), "Yes", "")</f>
        <v/>
      </c>
      <c r="Q220" s="14" t="str">
        <f>IF(AND(MasterData5[[#This Row],[MntMeatProducts]]&gt;=AD$4, MasterData5[[#This Row],[Income ]]&lt;=$AB$12), "Yes", "")</f>
        <v/>
      </c>
      <c r="R220" s="14" t="str">
        <f>IF(AND(MasterData5[[#This Row],[MntFishProducts]]&gt;=AE$4, MasterData5[[#This Row],[Income ]]&lt;=$AB$12), "Yes", "")</f>
        <v/>
      </c>
      <c r="S220" s="14" t="str">
        <f>IF(AND(MasterData5[[#This Row],[MntSweetProducts]]&gt;=AF$4, MasterData5[[#This Row],[Income ]]&lt;=$AB$12), "Yes", "")</f>
        <v/>
      </c>
      <c r="U220" s="14" t="str">
        <f>IF(MasterData5[[#This Row],[MntWines]]&gt;=AB$4, "Yes", "")</f>
        <v>Yes</v>
      </c>
      <c r="V220" s="14" t="str">
        <f>IF(MasterData5[[#This Row],[MntFruits]]&gt;=AC$4, "Yes", "")</f>
        <v/>
      </c>
      <c r="W220" s="14" t="str">
        <f>IF(MasterData5[[#This Row],[MntMeatProducts]]&gt;=AD$4, "Yes", "")</f>
        <v>Yes</v>
      </c>
      <c r="X220" s="14" t="str">
        <f>IF(MasterData5[[#This Row],[MntFishProducts]]&gt;=AE$4, "Yes", "")</f>
        <v/>
      </c>
      <c r="Y220" s="14" t="str">
        <f>IF(MasterData5[[#This Row],[MntSweetProducts]]&gt;=AF$4, "Yes", "")</f>
        <v/>
      </c>
    </row>
    <row r="221" spans="1:25" x14ac:dyDescent="0.3">
      <c r="A221">
        <v>1087</v>
      </c>
      <c r="B221" s="10">
        <v>16</v>
      </c>
      <c r="C221" s="10">
        <v>14</v>
      </c>
      <c r="D221" s="10">
        <v>36</v>
      </c>
      <c r="E221" s="10">
        <v>37</v>
      </c>
      <c r="F221" s="10">
        <v>22</v>
      </c>
      <c r="G221" s="10">
        <v>48</v>
      </c>
      <c r="H221" s="24">
        <f>2021-'Customer Profile'!B220</f>
        <v>46</v>
      </c>
      <c r="I221" s="10">
        <f>IF(Analysis!$B$60="Wine",B221,IF(Analysis!$B$60="Fruit",C221,IF(Analysis!$B$60="Meat",D221,IF(Analysis!$B$60="Fish",E221,IF(Analysis!$B$60="Sweet",F221,"")))))</f>
        <v>37</v>
      </c>
      <c r="J221" s="10">
        <v>22669</v>
      </c>
      <c r="K221" s="10" t="str">
        <f>IF(MasterData5[[#This Row],[Income ]]&gt;$AB$12, "Above", "Below")</f>
        <v>Below</v>
      </c>
      <c r="L221" s="10">
        <f>SUM(MasterData5[[#This Row],[MntWines]:[MntSweetProducts]])</f>
        <v>125</v>
      </c>
      <c r="M221" s="53" t="str">
        <f>IF(MasterData5[[#This Row],[Total Purchase]]&gt;=500, "Over $500", "")</f>
        <v/>
      </c>
      <c r="N221" s="10"/>
      <c r="O221" s="14" t="str">
        <f>IF(AND(MasterData5[[#This Row],[MntWines]]&gt;=AB$4, MasterData5[[#This Row],[Income ]]&lt;=$AB$12), "Yes", "")</f>
        <v/>
      </c>
      <c r="P221" s="14" t="str">
        <f>IF(AND(MasterData5[[#This Row],[MntFruits]]&gt;=AC$4, MasterData5[[#This Row],[Income ]]&lt;=$AB$12), "Yes", "")</f>
        <v/>
      </c>
      <c r="Q221" s="14" t="str">
        <f>IF(AND(MasterData5[[#This Row],[MntMeatProducts]]&gt;=AD$4, MasterData5[[#This Row],[Income ]]&lt;=$AB$12), "Yes", "")</f>
        <v/>
      </c>
      <c r="R221" s="14" t="str">
        <f>IF(AND(MasterData5[[#This Row],[MntFishProducts]]&gt;=AE$4, MasterData5[[#This Row],[Income ]]&lt;=$AB$12), "Yes", "")</f>
        <v/>
      </c>
      <c r="S221" s="14" t="str">
        <f>IF(AND(MasterData5[[#This Row],[MntSweetProducts]]&gt;=AF$4, MasterData5[[#This Row],[Income ]]&lt;=$AB$12), "Yes", "")</f>
        <v/>
      </c>
      <c r="U221" s="14" t="str">
        <f>IF(MasterData5[[#This Row],[MntWines]]&gt;=AB$4, "Yes", "")</f>
        <v/>
      </c>
      <c r="V221" s="14" t="str">
        <f>IF(MasterData5[[#This Row],[MntFruits]]&gt;=AC$4, "Yes", "")</f>
        <v/>
      </c>
      <c r="W221" s="14" t="str">
        <f>IF(MasterData5[[#This Row],[MntMeatProducts]]&gt;=AD$4, "Yes", "")</f>
        <v/>
      </c>
      <c r="X221" s="14" t="str">
        <f>IF(MasterData5[[#This Row],[MntFishProducts]]&gt;=AE$4, "Yes", "")</f>
        <v/>
      </c>
      <c r="Y221" s="14" t="str">
        <f>IF(MasterData5[[#This Row],[MntSweetProducts]]&gt;=AF$4, "Yes", "")</f>
        <v/>
      </c>
    </row>
    <row r="222" spans="1:25" x14ac:dyDescent="0.3">
      <c r="A222">
        <v>1092</v>
      </c>
      <c r="B222" s="10">
        <v>269</v>
      </c>
      <c r="C222" s="10">
        <v>129</v>
      </c>
      <c r="D222" s="10">
        <v>495</v>
      </c>
      <c r="E222" s="10">
        <v>182</v>
      </c>
      <c r="F222" s="10">
        <v>43</v>
      </c>
      <c r="G222" s="10">
        <v>29</v>
      </c>
      <c r="H222" s="24">
        <f>2021-'Customer Profile'!B221</f>
        <v>41</v>
      </c>
      <c r="I222" s="10">
        <f>IF(Analysis!$B$60="Wine",B222,IF(Analysis!$B$60="Fruit",C222,IF(Analysis!$B$60="Meat",D222,IF(Analysis!$B$60="Fish",E222,IF(Analysis!$B$60="Sweet",F222,"")))))</f>
        <v>182</v>
      </c>
      <c r="J222" s="10">
        <v>61014</v>
      </c>
      <c r="K222" s="10" t="str">
        <f>IF(MasterData5[[#This Row],[Income ]]&gt;$AB$12, "Above", "Below")</f>
        <v>Above</v>
      </c>
      <c r="L222" s="10">
        <f>SUM(MasterData5[[#This Row],[MntWines]:[MntSweetProducts]])</f>
        <v>1118</v>
      </c>
      <c r="M222" s="53" t="str">
        <f>IF(MasterData5[[#This Row],[Total Purchase]]&gt;=500, "Over $500", "")</f>
        <v>Over $500</v>
      </c>
      <c r="N222" s="10"/>
      <c r="O222" s="14" t="str">
        <f>IF(AND(MasterData5[[#This Row],[MntWines]]&gt;=AB$4, MasterData5[[#This Row],[Income ]]&lt;=$AB$12), "Yes", "")</f>
        <v/>
      </c>
      <c r="P222" s="14" t="str">
        <f>IF(AND(MasterData5[[#This Row],[MntFruits]]&gt;=AC$4, MasterData5[[#This Row],[Income ]]&lt;=$AB$12), "Yes", "")</f>
        <v/>
      </c>
      <c r="Q222" s="14" t="str">
        <f>IF(AND(MasterData5[[#This Row],[MntMeatProducts]]&gt;=AD$4, MasterData5[[#This Row],[Income ]]&lt;=$AB$12), "Yes", "")</f>
        <v/>
      </c>
      <c r="R222" s="14" t="str">
        <f>IF(AND(MasterData5[[#This Row],[MntFishProducts]]&gt;=AE$4, MasterData5[[#This Row],[Income ]]&lt;=$AB$12), "Yes", "")</f>
        <v/>
      </c>
      <c r="S222" s="14" t="str">
        <f>IF(AND(MasterData5[[#This Row],[MntSweetProducts]]&gt;=AF$4, MasterData5[[#This Row],[Income ]]&lt;=$AB$12), "Yes", "")</f>
        <v/>
      </c>
      <c r="U222" s="14" t="str">
        <f>IF(MasterData5[[#This Row],[MntWines]]&gt;=AB$4, "Yes", "")</f>
        <v/>
      </c>
      <c r="V222" s="14" t="str">
        <f>IF(MasterData5[[#This Row],[MntFruits]]&gt;=AC$4, "Yes", "")</f>
        <v>Yes</v>
      </c>
      <c r="W222" s="14" t="str">
        <f>IF(MasterData5[[#This Row],[MntMeatProducts]]&gt;=AD$4, "Yes", "")</f>
        <v>Yes</v>
      </c>
      <c r="X222" s="14" t="str">
        <f>IF(MasterData5[[#This Row],[MntFishProducts]]&gt;=AE$4, "Yes", "")</f>
        <v>Yes</v>
      </c>
      <c r="Y222" s="14" t="str">
        <f>IF(MasterData5[[#This Row],[MntSweetProducts]]&gt;=AF$4, "Yes", "")</f>
        <v>Yes</v>
      </c>
    </row>
    <row r="223" spans="1:25" x14ac:dyDescent="0.3">
      <c r="A223">
        <v>1100</v>
      </c>
      <c r="B223" s="10">
        <v>24</v>
      </c>
      <c r="C223" s="10">
        <v>4</v>
      </c>
      <c r="D223" s="10">
        <v>22</v>
      </c>
      <c r="E223" s="10">
        <v>0</v>
      </c>
      <c r="F223" s="10">
        <v>2</v>
      </c>
      <c r="G223" s="10">
        <v>9</v>
      </c>
      <c r="H223" s="24">
        <f>2021-'Customer Profile'!B222</f>
        <v>61</v>
      </c>
      <c r="I223" s="10">
        <f>IF(Analysis!$B$60="Wine",B223,IF(Analysis!$B$60="Fruit",C223,IF(Analysis!$B$60="Meat",D223,IF(Analysis!$B$60="Fish",E223,IF(Analysis!$B$60="Sweet",F223,"")))))</f>
        <v>0</v>
      </c>
      <c r="J223" s="10">
        <v>41275</v>
      </c>
      <c r="K223" s="10" t="str">
        <f>IF(MasterData5[[#This Row],[Income ]]&gt;$AB$12, "Above", "Below")</f>
        <v>Below</v>
      </c>
      <c r="L223" s="10">
        <f>SUM(MasterData5[[#This Row],[MntWines]:[MntSweetProducts]])</f>
        <v>52</v>
      </c>
      <c r="M223" s="53" t="str">
        <f>IF(MasterData5[[#This Row],[Total Purchase]]&gt;=500, "Over $500", "")</f>
        <v/>
      </c>
      <c r="N223" s="10"/>
      <c r="O223" s="14" t="str">
        <f>IF(AND(MasterData5[[#This Row],[MntWines]]&gt;=AB$4, MasterData5[[#This Row],[Income ]]&lt;=$AB$12), "Yes", "")</f>
        <v/>
      </c>
      <c r="P223" s="14" t="str">
        <f>IF(AND(MasterData5[[#This Row],[MntFruits]]&gt;=AC$4, MasterData5[[#This Row],[Income ]]&lt;=$AB$12), "Yes", "")</f>
        <v/>
      </c>
      <c r="Q223" s="14" t="str">
        <f>IF(AND(MasterData5[[#This Row],[MntMeatProducts]]&gt;=AD$4, MasterData5[[#This Row],[Income ]]&lt;=$AB$12), "Yes", "")</f>
        <v/>
      </c>
      <c r="R223" s="14" t="str">
        <f>IF(AND(MasterData5[[#This Row],[MntFishProducts]]&gt;=AE$4, MasterData5[[#This Row],[Income ]]&lt;=$AB$12), "Yes", "")</f>
        <v/>
      </c>
      <c r="S223" s="14" t="str">
        <f>IF(AND(MasterData5[[#This Row],[MntSweetProducts]]&gt;=AF$4, MasterData5[[#This Row],[Income ]]&lt;=$AB$12), "Yes", "")</f>
        <v/>
      </c>
      <c r="U223" s="14" t="str">
        <f>IF(MasterData5[[#This Row],[MntWines]]&gt;=AB$4, "Yes", "")</f>
        <v/>
      </c>
      <c r="V223" s="14" t="str">
        <f>IF(MasterData5[[#This Row],[MntFruits]]&gt;=AC$4, "Yes", "")</f>
        <v/>
      </c>
      <c r="W223" s="14" t="str">
        <f>IF(MasterData5[[#This Row],[MntMeatProducts]]&gt;=AD$4, "Yes", "")</f>
        <v/>
      </c>
      <c r="X223" s="14" t="str">
        <f>IF(MasterData5[[#This Row],[MntFishProducts]]&gt;=AE$4, "Yes", "")</f>
        <v/>
      </c>
      <c r="Y223" s="14" t="str">
        <f>IF(MasterData5[[#This Row],[MntSweetProducts]]&gt;=AF$4, "Yes", "")</f>
        <v/>
      </c>
    </row>
    <row r="224" spans="1:25" x14ac:dyDescent="0.3">
      <c r="A224">
        <v>1103</v>
      </c>
      <c r="B224" s="10">
        <v>1486</v>
      </c>
      <c r="C224" s="10">
        <v>55</v>
      </c>
      <c r="D224" s="10">
        <v>278</v>
      </c>
      <c r="E224" s="10">
        <v>49</v>
      </c>
      <c r="F224" s="10">
        <v>0</v>
      </c>
      <c r="G224" s="10">
        <v>185</v>
      </c>
      <c r="H224" s="24">
        <f>2021-'Customer Profile'!B223</f>
        <v>45</v>
      </c>
      <c r="I224" s="10">
        <f>IF(Analysis!$B$60="Wine",B224,IF(Analysis!$B$60="Fruit",C224,IF(Analysis!$B$60="Meat",D224,IF(Analysis!$B$60="Fish",E224,IF(Analysis!$B$60="Sweet",F224,"")))))</f>
        <v>49</v>
      </c>
      <c r="J224" s="10">
        <v>81929</v>
      </c>
      <c r="K224" s="10" t="str">
        <f>IF(MasterData5[[#This Row],[Income ]]&gt;$AB$12, "Above", "Below")</f>
        <v>Above</v>
      </c>
      <c r="L224" s="10">
        <f>SUM(MasterData5[[#This Row],[MntWines]:[MntSweetProducts]])</f>
        <v>1868</v>
      </c>
      <c r="M224" s="53" t="str">
        <f>IF(MasterData5[[#This Row],[Total Purchase]]&gt;=500, "Over $500", "")</f>
        <v>Over $500</v>
      </c>
      <c r="N224" s="10"/>
      <c r="O224" s="14" t="str">
        <f>IF(AND(MasterData5[[#This Row],[MntWines]]&gt;=AB$4, MasterData5[[#This Row],[Income ]]&lt;=$AB$12), "Yes", "")</f>
        <v/>
      </c>
      <c r="P224" s="14" t="str">
        <f>IF(AND(MasterData5[[#This Row],[MntFruits]]&gt;=AC$4, MasterData5[[#This Row],[Income ]]&lt;=$AB$12), "Yes", "")</f>
        <v/>
      </c>
      <c r="Q224" s="14" t="str">
        <f>IF(AND(MasterData5[[#This Row],[MntMeatProducts]]&gt;=AD$4, MasterData5[[#This Row],[Income ]]&lt;=$AB$12), "Yes", "")</f>
        <v/>
      </c>
      <c r="R224" s="14" t="str">
        <f>IF(AND(MasterData5[[#This Row],[MntFishProducts]]&gt;=AE$4, MasterData5[[#This Row],[Income ]]&lt;=$AB$12), "Yes", "")</f>
        <v/>
      </c>
      <c r="S224" s="14" t="str">
        <f>IF(AND(MasterData5[[#This Row],[MntSweetProducts]]&gt;=AF$4, MasterData5[[#This Row],[Income ]]&lt;=$AB$12), "Yes", "")</f>
        <v/>
      </c>
      <c r="U224" s="14" t="str">
        <f>IF(MasterData5[[#This Row],[MntWines]]&gt;=AB$4, "Yes", "")</f>
        <v>Yes</v>
      </c>
      <c r="V224" s="14" t="str">
        <f>IF(MasterData5[[#This Row],[MntFruits]]&gt;=AC$4, "Yes", "")</f>
        <v>Yes</v>
      </c>
      <c r="W224" s="14" t="str">
        <f>IF(MasterData5[[#This Row],[MntMeatProducts]]&gt;=AD$4, "Yes", "")</f>
        <v>Yes</v>
      </c>
      <c r="X224" s="14" t="str">
        <f>IF(MasterData5[[#This Row],[MntFishProducts]]&gt;=AE$4, "Yes", "")</f>
        <v>Yes</v>
      </c>
      <c r="Y224" s="14" t="str">
        <f>IF(MasterData5[[#This Row],[MntSweetProducts]]&gt;=AF$4, "Yes", "")</f>
        <v/>
      </c>
    </row>
    <row r="225" spans="1:25" x14ac:dyDescent="0.3">
      <c r="A225">
        <v>1109</v>
      </c>
      <c r="B225" s="10">
        <v>6</v>
      </c>
      <c r="C225" s="10">
        <v>0</v>
      </c>
      <c r="D225" s="10">
        <v>5</v>
      </c>
      <c r="E225" s="10">
        <v>0</v>
      </c>
      <c r="F225" s="10">
        <v>0</v>
      </c>
      <c r="G225" s="10">
        <v>1</v>
      </c>
      <c r="H225" s="24">
        <f>2021-'Customer Profile'!B224</f>
        <v>39</v>
      </c>
      <c r="I225" s="10">
        <f>IF(Analysis!$B$60="Wine",B225,IF(Analysis!$B$60="Fruit",C225,IF(Analysis!$B$60="Meat",D225,IF(Analysis!$B$60="Fish",E225,IF(Analysis!$B$60="Sweet",F225,"")))))</f>
        <v>0</v>
      </c>
      <c r="J225" s="10">
        <v>27590</v>
      </c>
      <c r="K225" s="10" t="str">
        <f>IF(MasterData5[[#This Row],[Income ]]&gt;$AB$12, "Above", "Below")</f>
        <v>Below</v>
      </c>
      <c r="L225" s="10">
        <f>SUM(MasterData5[[#This Row],[MntWines]:[MntSweetProducts]])</f>
        <v>11</v>
      </c>
      <c r="M225" s="53" t="str">
        <f>IF(MasterData5[[#This Row],[Total Purchase]]&gt;=500, "Over $500", "")</f>
        <v/>
      </c>
      <c r="N225" s="10"/>
      <c r="O225" s="14" t="str">
        <f>IF(AND(MasterData5[[#This Row],[MntWines]]&gt;=AB$4, MasterData5[[#This Row],[Income ]]&lt;=$AB$12), "Yes", "")</f>
        <v/>
      </c>
      <c r="P225" s="14" t="str">
        <f>IF(AND(MasterData5[[#This Row],[MntFruits]]&gt;=AC$4, MasterData5[[#This Row],[Income ]]&lt;=$AB$12), "Yes", "")</f>
        <v/>
      </c>
      <c r="Q225" s="14" t="str">
        <f>IF(AND(MasterData5[[#This Row],[MntMeatProducts]]&gt;=AD$4, MasterData5[[#This Row],[Income ]]&lt;=$AB$12), "Yes", "")</f>
        <v/>
      </c>
      <c r="R225" s="14" t="str">
        <f>IF(AND(MasterData5[[#This Row],[MntFishProducts]]&gt;=AE$4, MasterData5[[#This Row],[Income ]]&lt;=$AB$12), "Yes", "")</f>
        <v/>
      </c>
      <c r="S225" s="14" t="str">
        <f>IF(AND(MasterData5[[#This Row],[MntSweetProducts]]&gt;=AF$4, MasterData5[[#This Row],[Income ]]&lt;=$AB$12), "Yes", "")</f>
        <v/>
      </c>
      <c r="U225" s="14" t="str">
        <f>IF(MasterData5[[#This Row],[MntWines]]&gt;=AB$4, "Yes", "")</f>
        <v/>
      </c>
      <c r="V225" s="14" t="str">
        <f>IF(MasterData5[[#This Row],[MntFruits]]&gt;=AC$4, "Yes", "")</f>
        <v/>
      </c>
      <c r="W225" s="14" t="str">
        <f>IF(MasterData5[[#This Row],[MntMeatProducts]]&gt;=AD$4, "Yes", "")</f>
        <v/>
      </c>
      <c r="X225" s="14" t="str">
        <f>IF(MasterData5[[#This Row],[MntFishProducts]]&gt;=AE$4, "Yes", "")</f>
        <v/>
      </c>
      <c r="Y225" s="14" t="str">
        <f>IF(MasterData5[[#This Row],[MntSweetProducts]]&gt;=AF$4, "Yes", "")</f>
        <v/>
      </c>
    </row>
    <row r="226" spans="1:25" x14ac:dyDescent="0.3">
      <c r="A226">
        <v>1118</v>
      </c>
      <c r="B226" s="10">
        <v>544</v>
      </c>
      <c r="C226" s="10">
        <v>13</v>
      </c>
      <c r="D226" s="10">
        <v>85</v>
      </c>
      <c r="E226" s="10">
        <v>8</v>
      </c>
      <c r="F226" s="10">
        <v>6</v>
      </c>
      <c r="G226" s="10">
        <v>29</v>
      </c>
      <c r="H226" s="24">
        <f>2021-'Customer Profile'!B225</f>
        <v>65</v>
      </c>
      <c r="I226" s="10">
        <f>IF(Analysis!$B$60="Wine",B226,IF(Analysis!$B$60="Fruit",C226,IF(Analysis!$B$60="Meat",D226,IF(Analysis!$B$60="Fish",E226,IF(Analysis!$B$60="Sweet",F226,"")))))</f>
        <v>8</v>
      </c>
      <c r="J226" s="10">
        <v>50965</v>
      </c>
      <c r="K226" s="10" t="str">
        <f>IF(MasterData5[[#This Row],[Income ]]&gt;$AB$12, "Above", "Below")</f>
        <v>Below</v>
      </c>
      <c r="L226" s="10">
        <f>SUM(MasterData5[[#This Row],[MntWines]:[MntSweetProducts]])</f>
        <v>656</v>
      </c>
      <c r="M226" s="53" t="str">
        <f>IF(MasterData5[[#This Row],[Total Purchase]]&gt;=500, "Over $500", "")</f>
        <v>Over $500</v>
      </c>
      <c r="N226" s="10"/>
      <c r="O226" s="14" t="str">
        <f>IF(AND(MasterData5[[#This Row],[MntWines]]&gt;=AB$4, MasterData5[[#This Row],[Income ]]&lt;=$AB$12), "Yes", "")</f>
        <v>Yes</v>
      </c>
      <c r="P226" s="14" t="str">
        <f>IF(AND(MasterData5[[#This Row],[MntFruits]]&gt;=AC$4, MasterData5[[#This Row],[Income ]]&lt;=$AB$12), "Yes", "")</f>
        <v/>
      </c>
      <c r="Q226" s="14" t="str">
        <f>IF(AND(MasterData5[[#This Row],[MntMeatProducts]]&gt;=AD$4, MasterData5[[#This Row],[Income ]]&lt;=$AB$12), "Yes", "")</f>
        <v/>
      </c>
      <c r="R226" s="14" t="str">
        <f>IF(AND(MasterData5[[#This Row],[MntFishProducts]]&gt;=AE$4, MasterData5[[#This Row],[Income ]]&lt;=$AB$12), "Yes", "")</f>
        <v/>
      </c>
      <c r="S226" s="14" t="str">
        <f>IF(AND(MasterData5[[#This Row],[MntSweetProducts]]&gt;=AF$4, MasterData5[[#This Row],[Income ]]&lt;=$AB$12), "Yes", "")</f>
        <v/>
      </c>
      <c r="U226" s="14" t="str">
        <f>IF(MasterData5[[#This Row],[MntWines]]&gt;=AB$4, "Yes", "")</f>
        <v>Yes</v>
      </c>
      <c r="V226" s="14" t="str">
        <f>IF(MasterData5[[#This Row],[MntFruits]]&gt;=AC$4, "Yes", "")</f>
        <v/>
      </c>
      <c r="W226" s="14" t="str">
        <f>IF(MasterData5[[#This Row],[MntMeatProducts]]&gt;=AD$4, "Yes", "")</f>
        <v/>
      </c>
      <c r="X226" s="14" t="str">
        <f>IF(MasterData5[[#This Row],[MntFishProducts]]&gt;=AE$4, "Yes", "")</f>
        <v/>
      </c>
      <c r="Y226" s="14" t="str">
        <f>IF(MasterData5[[#This Row],[MntSweetProducts]]&gt;=AF$4, "Yes", "")</f>
        <v/>
      </c>
    </row>
    <row r="227" spans="1:25" x14ac:dyDescent="0.3">
      <c r="A227">
        <v>1127</v>
      </c>
      <c r="B227" s="10">
        <v>938</v>
      </c>
      <c r="C227" s="10">
        <v>19</v>
      </c>
      <c r="D227" s="10">
        <v>843</v>
      </c>
      <c r="E227" s="10">
        <v>25</v>
      </c>
      <c r="F227" s="10">
        <v>95</v>
      </c>
      <c r="G227" s="10">
        <v>38</v>
      </c>
      <c r="H227" s="24">
        <f>2021-'Customer Profile'!B226</f>
        <v>48</v>
      </c>
      <c r="I227" s="10">
        <f>IF(Analysis!$B$60="Wine",B227,IF(Analysis!$B$60="Fruit",C227,IF(Analysis!$B$60="Meat",D227,IF(Analysis!$B$60="Fish",E227,IF(Analysis!$B$60="Sweet",F227,"")))))</f>
        <v>25</v>
      </c>
      <c r="J227" s="10">
        <v>85844</v>
      </c>
      <c r="K227" s="10" t="str">
        <f>IF(MasterData5[[#This Row],[Income ]]&gt;$AB$12, "Above", "Below")</f>
        <v>Above</v>
      </c>
      <c r="L227" s="10">
        <f>SUM(MasterData5[[#This Row],[MntWines]:[MntSweetProducts]])</f>
        <v>1920</v>
      </c>
      <c r="M227" s="53" t="str">
        <f>IF(MasterData5[[#This Row],[Total Purchase]]&gt;=500, "Over $500", "")</f>
        <v>Over $500</v>
      </c>
      <c r="N227" s="10"/>
      <c r="O227" s="14" t="str">
        <f>IF(AND(MasterData5[[#This Row],[MntWines]]&gt;=AB$4, MasterData5[[#This Row],[Income ]]&lt;=$AB$12), "Yes", "")</f>
        <v/>
      </c>
      <c r="P227" s="14" t="str">
        <f>IF(AND(MasterData5[[#This Row],[MntFruits]]&gt;=AC$4, MasterData5[[#This Row],[Income ]]&lt;=$AB$12), "Yes", "")</f>
        <v/>
      </c>
      <c r="Q227" s="14" t="str">
        <f>IF(AND(MasterData5[[#This Row],[MntMeatProducts]]&gt;=AD$4, MasterData5[[#This Row],[Income ]]&lt;=$AB$12), "Yes", "")</f>
        <v/>
      </c>
      <c r="R227" s="14" t="str">
        <f>IF(AND(MasterData5[[#This Row],[MntFishProducts]]&gt;=AE$4, MasterData5[[#This Row],[Income ]]&lt;=$AB$12), "Yes", "")</f>
        <v/>
      </c>
      <c r="S227" s="14" t="str">
        <f>IF(AND(MasterData5[[#This Row],[MntSweetProducts]]&gt;=AF$4, MasterData5[[#This Row],[Income ]]&lt;=$AB$12), "Yes", "")</f>
        <v/>
      </c>
      <c r="U227" s="14" t="str">
        <f>IF(MasterData5[[#This Row],[MntWines]]&gt;=AB$4, "Yes", "")</f>
        <v>Yes</v>
      </c>
      <c r="V227" s="14" t="str">
        <f>IF(MasterData5[[#This Row],[MntFruits]]&gt;=AC$4, "Yes", "")</f>
        <v/>
      </c>
      <c r="W227" s="14" t="str">
        <f>IF(MasterData5[[#This Row],[MntMeatProducts]]&gt;=AD$4, "Yes", "")</f>
        <v>Yes</v>
      </c>
      <c r="X227" s="14" t="str">
        <f>IF(MasterData5[[#This Row],[MntFishProducts]]&gt;=AE$4, "Yes", "")</f>
        <v/>
      </c>
      <c r="Y227" s="14" t="str">
        <f>IF(MasterData5[[#This Row],[MntSweetProducts]]&gt;=AF$4, "Yes", "")</f>
        <v>Yes</v>
      </c>
    </row>
    <row r="228" spans="1:25" x14ac:dyDescent="0.3">
      <c r="A228">
        <v>1131</v>
      </c>
      <c r="B228" s="10">
        <v>85</v>
      </c>
      <c r="C228" s="10">
        <v>0</v>
      </c>
      <c r="D228" s="10">
        <v>3</v>
      </c>
      <c r="E228" s="10">
        <v>0</v>
      </c>
      <c r="F228" s="10">
        <v>0</v>
      </c>
      <c r="G228" s="10">
        <v>7</v>
      </c>
      <c r="H228" s="24">
        <f>2021-'Customer Profile'!B227</f>
        <v>54</v>
      </c>
      <c r="I228" s="10">
        <f>IF(Analysis!$B$60="Wine",B228,IF(Analysis!$B$60="Fruit",C228,IF(Analysis!$B$60="Meat",D228,IF(Analysis!$B$60="Fish",E228,IF(Analysis!$B$60="Sweet",F228,"")))))</f>
        <v>0</v>
      </c>
      <c r="J228" s="10">
        <v>52569</v>
      </c>
      <c r="K228" s="10" t="str">
        <f>IF(MasterData5[[#This Row],[Income ]]&gt;$AB$12, "Above", "Below")</f>
        <v>Above</v>
      </c>
      <c r="L228" s="10">
        <f>SUM(MasterData5[[#This Row],[MntWines]:[MntSweetProducts]])</f>
        <v>88</v>
      </c>
      <c r="M228" s="53" t="str">
        <f>IF(MasterData5[[#This Row],[Total Purchase]]&gt;=500, "Over $500", "")</f>
        <v/>
      </c>
      <c r="N228" s="10"/>
      <c r="O228" s="14" t="str">
        <f>IF(AND(MasterData5[[#This Row],[MntWines]]&gt;=AB$4, MasterData5[[#This Row],[Income ]]&lt;=$AB$12), "Yes", "")</f>
        <v/>
      </c>
      <c r="P228" s="14" t="str">
        <f>IF(AND(MasterData5[[#This Row],[MntFruits]]&gt;=AC$4, MasterData5[[#This Row],[Income ]]&lt;=$AB$12), "Yes", "")</f>
        <v/>
      </c>
      <c r="Q228" s="14" t="str">
        <f>IF(AND(MasterData5[[#This Row],[MntMeatProducts]]&gt;=AD$4, MasterData5[[#This Row],[Income ]]&lt;=$AB$12), "Yes", "")</f>
        <v/>
      </c>
      <c r="R228" s="14" t="str">
        <f>IF(AND(MasterData5[[#This Row],[MntFishProducts]]&gt;=AE$4, MasterData5[[#This Row],[Income ]]&lt;=$AB$12), "Yes", "")</f>
        <v/>
      </c>
      <c r="S228" s="14" t="str">
        <f>IF(AND(MasterData5[[#This Row],[MntSweetProducts]]&gt;=AF$4, MasterData5[[#This Row],[Income ]]&lt;=$AB$12), "Yes", "")</f>
        <v/>
      </c>
      <c r="U228" s="14" t="str">
        <f>IF(MasterData5[[#This Row],[MntWines]]&gt;=AB$4, "Yes", "")</f>
        <v/>
      </c>
      <c r="V228" s="14" t="str">
        <f>IF(MasterData5[[#This Row],[MntFruits]]&gt;=AC$4, "Yes", "")</f>
        <v/>
      </c>
      <c r="W228" s="14" t="str">
        <f>IF(MasterData5[[#This Row],[MntMeatProducts]]&gt;=AD$4, "Yes", "")</f>
        <v/>
      </c>
      <c r="X228" s="14" t="str">
        <f>IF(MasterData5[[#This Row],[MntFishProducts]]&gt;=AE$4, "Yes", "")</f>
        <v/>
      </c>
      <c r="Y228" s="14" t="str">
        <f>IF(MasterData5[[#This Row],[MntSweetProducts]]&gt;=AF$4, "Yes", "")</f>
        <v/>
      </c>
    </row>
    <row r="229" spans="1:25" x14ac:dyDescent="0.3">
      <c r="A229">
        <v>1135</v>
      </c>
      <c r="B229" s="10">
        <v>18</v>
      </c>
      <c r="C229" s="10">
        <v>2</v>
      </c>
      <c r="D229" s="10">
        <v>19</v>
      </c>
      <c r="E229" s="10">
        <v>0</v>
      </c>
      <c r="F229" s="10">
        <v>2</v>
      </c>
      <c r="G229" s="10">
        <v>6</v>
      </c>
      <c r="H229" s="24">
        <f>2021-'Customer Profile'!B228</f>
        <v>61</v>
      </c>
      <c r="I229" s="10">
        <f>IF(Analysis!$B$60="Wine",B229,IF(Analysis!$B$60="Fruit",C229,IF(Analysis!$B$60="Meat",D229,IF(Analysis!$B$60="Fish",E229,IF(Analysis!$B$60="Sweet",F229,"")))))</f>
        <v>0</v>
      </c>
      <c r="J229" s="10">
        <v>17144</v>
      </c>
      <c r="K229" s="10" t="str">
        <f>IF(MasterData5[[#This Row],[Income ]]&gt;$AB$12, "Above", "Below")</f>
        <v>Below</v>
      </c>
      <c r="L229" s="10">
        <f>SUM(MasterData5[[#This Row],[MntWines]:[MntSweetProducts]])</f>
        <v>41</v>
      </c>
      <c r="M229" s="53" t="str">
        <f>IF(MasterData5[[#This Row],[Total Purchase]]&gt;=500, "Over $500", "")</f>
        <v/>
      </c>
      <c r="N229" s="10"/>
      <c r="O229" s="14" t="str">
        <f>IF(AND(MasterData5[[#This Row],[MntWines]]&gt;=AB$4, MasterData5[[#This Row],[Income ]]&lt;=$AB$12), "Yes", "")</f>
        <v/>
      </c>
      <c r="P229" s="14" t="str">
        <f>IF(AND(MasterData5[[#This Row],[MntFruits]]&gt;=AC$4, MasterData5[[#This Row],[Income ]]&lt;=$AB$12), "Yes", "")</f>
        <v/>
      </c>
      <c r="Q229" s="14" t="str">
        <f>IF(AND(MasterData5[[#This Row],[MntMeatProducts]]&gt;=AD$4, MasterData5[[#This Row],[Income ]]&lt;=$AB$12), "Yes", "")</f>
        <v/>
      </c>
      <c r="R229" s="14" t="str">
        <f>IF(AND(MasterData5[[#This Row],[MntFishProducts]]&gt;=AE$4, MasterData5[[#This Row],[Income ]]&lt;=$AB$12), "Yes", "")</f>
        <v/>
      </c>
      <c r="S229" s="14" t="str">
        <f>IF(AND(MasterData5[[#This Row],[MntSweetProducts]]&gt;=AF$4, MasterData5[[#This Row],[Income ]]&lt;=$AB$12), "Yes", "")</f>
        <v/>
      </c>
      <c r="U229" s="14" t="str">
        <f>IF(MasterData5[[#This Row],[MntWines]]&gt;=AB$4, "Yes", "")</f>
        <v/>
      </c>
      <c r="V229" s="14" t="str">
        <f>IF(MasterData5[[#This Row],[MntFruits]]&gt;=AC$4, "Yes", "")</f>
        <v/>
      </c>
      <c r="W229" s="14" t="str">
        <f>IF(MasterData5[[#This Row],[MntMeatProducts]]&gt;=AD$4, "Yes", "")</f>
        <v/>
      </c>
      <c r="X229" s="14" t="str">
        <f>IF(MasterData5[[#This Row],[MntFishProducts]]&gt;=AE$4, "Yes", "")</f>
        <v/>
      </c>
      <c r="Y229" s="14" t="str">
        <f>IF(MasterData5[[#This Row],[MntSweetProducts]]&gt;=AF$4, "Yes", "")</f>
        <v/>
      </c>
    </row>
    <row r="230" spans="1:25" x14ac:dyDescent="0.3">
      <c r="A230">
        <v>1137</v>
      </c>
      <c r="B230" s="10">
        <v>398</v>
      </c>
      <c r="C230" s="10">
        <v>190</v>
      </c>
      <c r="D230" s="10">
        <v>537</v>
      </c>
      <c r="E230" s="10">
        <v>61</v>
      </c>
      <c r="F230" s="10">
        <v>156</v>
      </c>
      <c r="G230" s="10">
        <v>37</v>
      </c>
      <c r="H230" s="24">
        <f>2021-'Customer Profile'!B229</f>
        <v>57</v>
      </c>
      <c r="I230" s="10">
        <f>IF(Analysis!$B$60="Wine",B230,IF(Analysis!$B$60="Fruit",C230,IF(Analysis!$B$60="Meat",D230,IF(Analysis!$B$60="Fish",E230,IF(Analysis!$B$60="Sweet",F230,"")))))</f>
        <v>61</v>
      </c>
      <c r="J230" s="10">
        <v>81246</v>
      </c>
      <c r="K230" s="10" t="str">
        <f>IF(MasterData5[[#This Row],[Income ]]&gt;$AB$12, "Above", "Below")</f>
        <v>Above</v>
      </c>
      <c r="L230" s="10">
        <f>SUM(MasterData5[[#This Row],[MntWines]:[MntSweetProducts]])</f>
        <v>1342</v>
      </c>
      <c r="M230" s="53" t="str">
        <f>IF(MasterData5[[#This Row],[Total Purchase]]&gt;=500, "Over $500", "")</f>
        <v>Over $500</v>
      </c>
      <c r="N230" s="10"/>
      <c r="O230" s="14" t="str">
        <f>IF(AND(MasterData5[[#This Row],[MntWines]]&gt;=AB$4, MasterData5[[#This Row],[Income ]]&lt;=$AB$12), "Yes", "")</f>
        <v/>
      </c>
      <c r="P230" s="14" t="str">
        <f>IF(AND(MasterData5[[#This Row],[MntFruits]]&gt;=AC$4, MasterData5[[#This Row],[Income ]]&lt;=$AB$12), "Yes", "")</f>
        <v/>
      </c>
      <c r="Q230" s="14" t="str">
        <f>IF(AND(MasterData5[[#This Row],[MntMeatProducts]]&gt;=AD$4, MasterData5[[#This Row],[Income ]]&lt;=$AB$12), "Yes", "")</f>
        <v/>
      </c>
      <c r="R230" s="14" t="str">
        <f>IF(AND(MasterData5[[#This Row],[MntFishProducts]]&gt;=AE$4, MasterData5[[#This Row],[Income ]]&lt;=$AB$12), "Yes", "")</f>
        <v/>
      </c>
      <c r="S230" s="14" t="str">
        <f>IF(AND(MasterData5[[#This Row],[MntSweetProducts]]&gt;=AF$4, MasterData5[[#This Row],[Income ]]&lt;=$AB$12), "Yes", "")</f>
        <v/>
      </c>
      <c r="U230" s="14" t="str">
        <f>IF(MasterData5[[#This Row],[MntWines]]&gt;=AB$4, "Yes", "")</f>
        <v>Yes</v>
      </c>
      <c r="V230" s="14" t="str">
        <f>IF(MasterData5[[#This Row],[MntFruits]]&gt;=AC$4, "Yes", "")</f>
        <v>Yes</v>
      </c>
      <c r="W230" s="14" t="str">
        <f>IF(MasterData5[[#This Row],[MntMeatProducts]]&gt;=AD$4, "Yes", "")</f>
        <v>Yes</v>
      </c>
      <c r="X230" s="14" t="str">
        <f>IF(MasterData5[[#This Row],[MntFishProducts]]&gt;=AE$4, "Yes", "")</f>
        <v>Yes</v>
      </c>
      <c r="Y230" s="14" t="str">
        <f>IF(MasterData5[[#This Row],[MntSweetProducts]]&gt;=AF$4, "Yes", "")</f>
        <v>Yes</v>
      </c>
    </row>
    <row r="231" spans="1:25" x14ac:dyDescent="0.3">
      <c r="A231">
        <v>1139</v>
      </c>
      <c r="B231" s="10">
        <v>1050</v>
      </c>
      <c r="C231" s="10">
        <v>14</v>
      </c>
      <c r="D231" s="10">
        <v>322</v>
      </c>
      <c r="E231" s="10">
        <v>0</v>
      </c>
      <c r="F231" s="10">
        <v>14</v>
      </c>
      <c r="G231" s="10">
        <v>112</v>
      </c>
      <c r="H231" s="24">
        <f>2021-'Customer Profile'!B230</f>
        <v>37</v>
      </c>
      <c r="I231" s="10">
        <f>IF(Analysis!$B$60="Wine",B231,IF(Analysis!$B$60="Fruit",C231,IF(Analysis!$B$60="Meat",D231,IF(Analysis!$B$60="Fish",E231,IF(Analysis!$B$60="Sweet",F231,"")))))</f>
        <v>0</v>
      </c>
      <c r="J231" s="10">
        <v>73356</v>
      </c>
      <c r="K231" s="10" t="str">
        <f>IF(MasterData5[[#This Row],[Income ]]&gt;$AB$12, "Above", "Below")</f>
        <v>Above</v>
      </c>
      <c r="L231" s="10">
        <f>SUM(MasterData5[[#This Row],[MntWines]:[MntSweetProducts]])</f>
        <v>1400</v>
      </c>
      <c r="M231" s="53" t="str">
        <f>IF(MasterData5[[#This Row],[Total Purchase]]&gt;=500, "Over $500", "")</f>
        <v>Over $500</v>
      </c>
      <c r="N231" s="10"/>
      <c r="O231" s="14" t="str">
        <f>IF(AND(MasterData5[[#This Row],[MntWines]]&gt;=AB$4, MasterData5[[#This Row],[Income ]]&lt;=$AB$12), "Yes", "")</f>
        <v/>
      </c>
      <c r="P231" s="14" t="str">
        <f>IF(AND(MasterData5[[#This Row],[MntFruits]]&gt;=AC$4, MasterData5[[#This Row],[Income ]]&lt;=$AB$12), "Yes", "")</f>
        <v/>
      </c>
      <c r="Q231" s="14" t="str">
        <f>IF(AND(MasterData5[[#This Row],[MntMeatProducts]]&gt;=AD$4, MasterData5[[#This Row],[Income ]]&lt;=$AB$12), "Yes", "")</f>
        <v/>
      </c>
      <c r="R231" s="14" t="str">
        <f>IF(AND(MasterData5[[#This Row],[MntFishProducts]]&gt;=AE$4, MasterData5[[#This Row],[Income ]]&lt;=$AB$12), "Yes", "")</f>
        <v/>
      </c>
      <c r="S231" s="14" t="str">
        <f>IF(AND(MasterData5[[#This Row],[MntSweetProducts]]&gt;=AF$4, MasterData5[[#This Row],[Income ]]&lt;=$AB$12), "Yes", "")</f>
        <v/>
      </c>
      <c r="U231" s="14" t="str">
        <f>IF(MasterData5[[#This Row],[MntWines]]&gt;=AB$4, "Yes", "")</f>
        <v>Yes</v>
      </c>
      <c r="V231" s="14" t="str">
        <f>IF(MasterData5[[#This Row],[MntFruits]]&gt;=AC$4, "Yes", "")</f>
        <v/>
      </c>
      <c r="W231" s="14" t="str">
        <f>IF(MasterData5[[#This Row],[MntMeatProducts]]&gt;=AD$4, "Yes", "")</f>
        <v>Yes</v>
      </c>
      <c r="X231" s="14" t="str">
        <f>IF(MasterData5[[#This Row],[MntFishProducts]]&gt;=AE$4, "Yes", "")</f>
        <v/>
      </c>
      <c r="Y231" s="14" t="str">
        <f>IF(MasterData5[[#This Row],[MntSweetProducts]]&gt;=AF$4, "Yes", "")</f>
        <v/>
      </c>
    </row>
    <row r="232" spans="1:25" x14ac:dyDescent="0.3">
      <c r="A232">
        <v>1142</v>
      </c>
      <c r="B232" s="10">
        <v>208</v>
      </c>
      <c r="C232" s="10">
        <v>7</v>
      </c>
      <c r="D232" s="10">
        <v>82</v>
      </c>
      <c r="E232" s="10">
        <v>30</v>
      </c>
      <c r="F232" s="10">
        <v>66</v>
      </c>
      <c r="G232" s="10">
        <v>35</v>
      </c>
      <c r="H232" s="24">
        <f>2021-'Customer Profile'!B231</f>
        <v>68</v>
      </c>
      <c r="I232" s="10">
        <f>IF(Analysis!$B$60="Wine",B232,IF(Analysis!$B$60="Fruit",C232,IF(Analysis!$B$60="Meat",D232,IF(Analysis!$B$60="Fish",E232,IF(Analysis!$B$60="Sweet",F232,"")))))</f>
        <v>30</v>
      </c>
      <c r="J232" s="10">
        <v>55707</v>
      </c>
      <c r="K232" s="10" t="str">
        <f>IF(MasterData5[[#This Row],[Income ]]&gt;$AB$12, "Above", "Below")</f>
        <v>Above</v>
      </c>
      <c r="L232" s="10">
        <f>SUM(MasterData5[[#This Row],[MntWines]:[MntSweetProducts]])</f>
        <v>393</v>
      </c>
      <c r="M232" s="53" t="str">
        <f>IF(MasterData5[[#This Row],[Total Purchase]]&gt;=500, "Over $500", "")</f>
        <v/>
      </c>
      <c r="N232" s="10"/>
      <c r="O232" s="14" t="str">
        <f>IF(AND(MasterData5[[#This Row],[MntWines]]&gt;=AB$4, MasterData5[[#This Row],[Income ]]&lt;=$AB$12), "Yes", "")</f>
        <v/>
      </c>
      <c r="P232" s="14" t="str">
        <f>IF(AND(MasterData5[[#This Row],[MntFruits]]&gt;=AC$4, MasterData5[[#This Row],[Income ]]&lt;=$AB$12), "Yes", "")</f>
        <v/>
      </c>
      <c r="Q232" s="14" t="str">
        <f>IF(AND(MasterData5[[#This Row],[MntMeatProducts]]&gt;=AD$4, MasterData5[[#This Row],[Income ]]&lt;=$AB$12), "Yes", "")</f>
        <v/>
      </c>
      <c r="R232" s="14" t="str">
        <f>IF(AND(MasterData5[[#This Row],[MntFishProducts]]&gt;=AE$4, MasterData5[[#This Row],[Income ]]&lt;=$AB$12), "Yes", "")</f>
        <v/>
      </c>
      <c r="S232" s="14" t="str">
        <f>IF(AND(MasterData5[[#This Row],[MntSweetProducts]]&gt;=AF$4, MasterData5[[#This Row],[Income ]]&lt;=$AB$12), "Yes", "")</f>
        <v/>
      </c>
      <c r="U232" s="14" t="str">
        <f>IF(MasterData5[[#This Row],[MntWines]]&gt;=AB$4, "Yes", "")</f>
        <v/>
      </c>
      <c r="V232" s="14" t="str">
        <f>IF(MasterData5[[#This Row],[MntFruits]]&gt;=AC$4, "Yes", "")</f>
        <v/>
      </c>
      <c r="W232" s="14" t="str">
        <f>IF(MasterData5[[#This Row],[MntMeatProducts]]&gt;=AD$4, "Yes", "")</f>
        <v/>
      </c>
      <c r="X232" s="14" t="str">
        <f>IF(MasterData5[[#This Row],[MntFishProducts]]&gt;=AE$4, "Yes", "")</f>
        <v/>
      </c>
      <c r="Y232" s="14" t="str">
        <f>IF(MasterData5[[#This Row],[MntSweetProducts]]&gt;=AF$4, "Yes", "")</f>
        <v>Yes</v>
      </c>
    </row>
    <row r="233" spans="1:25" x14ac:dyDescent="0.3">
      <c r="A233">
        <v>1143</v>
      </c>
      <c r="B233" s="10">
        <v>7</v>
      </c>
      <c r="C233" s="10">
        <v>10</v>
      </c>
      <c r="D233" s="10">
        <v>13</v>
      </c>
      <c r="E233" s="10">
        <v>3</v>
      </c>
      <c r="F233" s="10">
        <v>11</v>
      </c>
      <c r="G233" s="10">
        <v>11</v>
      </c>
      <c r="H233" s="24">
        <f>2021-'Customer Profile'!B232</f>
        <v>49</v>
      </c>
      <c r="I233" s="10">
        <f>IF(Analysis!$B$60="Wine",B233,IF(Analysis!$B$60="Fruit",C233,IF(Analysis!$B$60="Meat",D233,IF(Analysis!$B$60="Fish",E233,IF(Analysis!$B$60="Sweet",F233,"")))))</f>
        <v>3</v>
      </c>
      <c r="J233" s="10">
        <v>22063</v>
      </c>
      <c r="K233" s="10" t="str">
        <f>IF(MasterData5[[#This Row],[Income ]]&gt;$AB$12, "Above", "Below")</f>
        <v>Below</v>
      </c>
      <c r="L233" s="10">
        <f>SUM(MasterData5[[#This Row],[MntWines]:[MntSweetProducts]])</f>
        <v>44</v>
      </c>
      <c r="M233" s="53" t="str">
        <f>IF(MasterData5[[#This Row],[Total Purchase]]&gt;=500, "Over $500", "")</f>
        <v/>
      </c>
      <c r="N233" s="10"/>
      <c r="O233" s="14" t="str">
        <f>IF(AND(MasterData5[[#This Row],[MntWines]]&gt;=AB$4, MasterData5[[#This Row],[Income ]]&lt;=$AB$12), "Yes", "")</f>
        <v/>
      </c>
      <c r="P233" s="14" t="str">
        <f>IF(AND(MasterData5[[#This Row],[MntFruits]]&gt;=AC$4, MasterData5[[#This Row],[Income ]]&lt;=$AB$12), "Yes", "")</f>
        <v/>
      </c>
      <c r="Q233" s="14" t="str">
        <f>IF(AND(MasterData5[[#This Row],[MntMeatProducts]]&gt;=AD$4, MasterData5[[#This Row],[Income ]]&lt;=$AB$12), "Yes", "")</f>
        <v/>
      </c>
      <c r="R233" s="14" t="str">
        <f>IF(AND(MasterData5[[#This Row],[MntFishProducts]]&gt;=AE$4, MasterData5[[#This Row],[Income ]]&lt;=$AB$12), "Yes", "")</f>
        <v/>
      </c>
      <c r="S233" s="14" t="str">
        <f>IF(AND(MasterData5[[#This Row],[MntSweetProducts]]&gt;=AF$4, MasterData5[[#This Row],[Income ]]&lt;=$AB$12), "Yes", "")</f>
        <v/>
      </c>
      <c r="U233" s="14" t="str">
        <f>IF(MasterData5[[#This Row],[MntWines]]&gt;=AB$4, "Yes", "")</f>
        <v/>
      </c>
      <c r="V233" s="14" t="str">
        <f>IF(MasterData5[[#This Row],[MntFruits]]&gt;=AC$4, "Yes", "")</f>
        <v/>
      </c>
      <c r="W233" s="14" t="str">
        <f>IF(MasterData5[[#This Row],[MntMeatProducts]]&gt;=AD$4, "Yes", "")</f>
        <v/>
      </c>
      <c r="X233" s="14" t="str">
        <f>IF(MasterData5[[#This Row],[MntFishProducts]]&gt;=AE$4, "Yes", "")</f>
        <v/>
      </c>
      <c r="Y233" s="14" t="str">
        <f>IF(MasterData5[[#This Row],[MntSweetProducts]]&gt;=AF$4, "Yes", "")</f>
        <v/>
      </c>
    </row>
    <row r="234" spans="1:25" x14ac:dyDescent="0.3">
      <c r="A234">
        <v>1146</v>
      </c>
      <c r="B234" s="10">
        <v>520</v>
      </c>
      <c r="C234" s="10">
        <v>8</v>
      </c>
      <c r="D234" s="10">
        <v>223</v>
      </c>
      <c r="E234" s="10">
        <v>32</v>
      </c>
      <c r="F234" s="10">
        <v>49</v>
      </c>
      <c r="G234" s="10">
        <v>42</v>
      </c>
      <c r="H234" s="24">
        <f>2021-'Customer Profile'!B233</f>
        <v>72</v>
      </c>
      <c r="I234" s="10">
        <f>IF(Analysis!$B$60="Wine",B234,IF(Analysis!$B$60="Fruit",C234,IF(Analysis!$B$60="Meat",D234,IF(Analysis!$B$60="Fish",E234,IF(Analysis!$B$60="Sweet",F234,"")))))</f>
        <v>32</v>
      </c>
      <c r="J234" s="10">
        <v>49912</v>
      </c>
      <c r="K234" s="10" t="str">
        <f>IF(MasterData5[[#This Row],[Income ]]&gt;$AB$12, "Above", "Below")</f>
        <v>Below</v>
      </c>
      <c r="L234" s="10">
        <f>SUM(MasterData5[[#This Row],[MntWines]:[MntSweetProducts]])</f>
        <v>832</v>
      </c>
      <c r="M234" s="53" t="str">
        <f>IF(MasterData5[[#This Row],[Total Purchase]]&gt;=500, "Over $500", "")</f>
        <v>Over $500</v>
      </c>
      <c r="N234" s="10"/>
      <c r="O234" s="14" t="str">
        <f>IF(AND(MasterData5[[#This Row],[MntWines]]&gt;=AB$4, MasterData5[[#This Row],[Income ]]&lt;=$AB$12), "Yes", "")</f>
        <v>Yes</v>
      </c>
      <c r="P234" s="14" t="str">
        <f>IF(AND(MasterData5[[#This Row],[MntFruits]]&gt;=AC$4, MasterData5[[#This Row],[Income ]]&lt;=$AB$12), "Yes", "")</f>
        <v/>
      </c>
      <c r="Q234" s="14" t="str">
        <f>IF(AND(MasterData5[[#This Row],[MntMeatProducts]]&gt;=AD$4, MasterData5[[#This Row],[Income ]]&lt;=$AB$12), "Yes", "")</f>
        <v>Yes</v>
      </c>
      <c r="R234" s="14" t="str">
        <f>IF(AND(MasterData5[[#This Row],[MntFishProducts]]&gt;=AE$4, MasterData5[[#This Row],[Income ]]&lt;=$AB$12), "Yes", "")</f>
        <v/>
      </c>
      <c r="S234" s="14" t="str">
        <f>IF(AND(MasterData5[[#This Row],[MntSweetProducts]]&gt;=AF$4, MasterData5[[#This Row],[Income ]]&lt;=$AB$12), "Yes", "")</f>
        <v>Yes</v>
      </c>
      <c r="U234" s="14" t="str">
        <f>IF(MasterData5[[#This Row],[MntWines]]&gt;=AB$4, "Yes", "")</f>
        <v>Yes</v>
      </c>
      <c r="V234" s="14" t="str">
        <f>IF(MasterData5[[#This Row],[MntFruits]]&gt;=AC$4, "Yes", "")</f>
        <v/>
      </c>
      <c r="W234" s="14" t="str">
        <f>IF(MasterData5[[#This Row],[MntMeatProducts]]&gt;=AD$4, "Yes", "")</f>
        <v>Yes</v>
      </c>
      <c r="X234" s="14" t="str">
        <f>IF(MasterData5[[#This Row],[MntFishProducts]]&gt;=AE$4, "Yes", "")</f>
        <v/>
      </c>
      <c r="Y234" s="14" t="str">
        <f>IF(MasterData5[[#This Row],[MntSweetProducts]]&gt;=AF$4, "Yes", "")</f>
        <v>Yes</v>
      </c>
    </row>
    <row r="235" spans="1:25" x14ac:dyDescent="0.3">
      <c r="A235">
        <v>1150</v>
      </c>
      <c r="B235" s="10">
        <v>755</v>
      </c>
      <c r="C235" s="10">
        <v>144</v>
      </c>
      <c r="D235" s="10">
        <v>562</v>
      </c>
      <c r="E235" s="10">
        <v>104</v>
      </c>
      <c r="F235" s="10">
        <v>64</v>
      </c>
      <c r="G235" s="10">
        <v>224</v>
      </c>
      <c r="H235" s="24"/>
      <c r="I235" s="10">
        <f>IF(Analysis!$B$60="Wine",B235,IF(Analysis!$B$60="Fruit",C235,IF(Analysis!$B$60="Meat",D235,IF(Analysis!$B$60="Fish",E235,IF(Analysis!$B$60="Sweet",F235,"")))))</f>
        <v>104</v>
      </c>
      <c r="J235" s="10">
        <v>83532</v>
      </c>
      <c r="K235" s="10" t="str">
        <f>IF(MasterData5[[#This Row],[Income ]]&gt;$AB$12, "Above", "Below")</f>
        <v>Above</v>
      </c>
      <c r="L235" s="10">
        <f>SUM(MasterData5[[#This Row],[MntWines]:[MntSweetProducts]])</f>
        <v>1629</v>
      </c>
      <c r="M235" s="53" t="str">
        <f>IF(MasterData5[[#This Row],[Total Purchase]]&gt;=500, "Over $500", "")</f>
        <v>Over $500</v>
      </c>
      <c r="N235" s="10"/>
      <c r="O235" s="14" t="str">
        <f>IF(AND(MasterData5[[#This Row],[MntWines]]&gt;=AB$4, MasterData5[[#This Row],[Income ]]&lt;=$AB$12), "Yes", "")</f>
        <v/>
      </c>
      <c r="P235" s="14" t="str">
        <f>IF(AND(MasterData5[[#This Row],[MntFruits]]&gt;=AC$4, MasterData5[[#This Row],[Income ]]&lt;=$AB$12), "Yes", "")</f>
        <v/>
      </c>
      <c r="Q235" s="14" t="str">
        <f>IF(AND(MasterData5[[#This Row],[MntMeatProducts]]&gt;=AD$4, MasterData5[[#This Row],[Income ]]&lt;=$AB$12), "Yes", "")</f>
        <v/>
      </c>
      <c r="R235" s="14" t="str">
        <f>IF(AND(MasterData5[[#This Row],[MntFishProducts]]&gt;=AE$4, MasterData5[[#This Row],[Income ]]&lt;=$AB$12), "Yes", "")</f>
        <v/>
      </c>
      <c r="S235" s="14" t="str">
        <f>IF(AND(MasterData5[[#This Row],[MntSweetProducts]]&gt;=AF$4, MasterData5[[#This Row],[Income ]]&lt;=$AB$12), "Yes", "")</f>
        <v/>
      </c>
      <c r="U235" s="14" t="str">
        <f>IF(MasterData5[[#This Row],[MntWines]]&gt;=AB$4, "Yes", "")</f>
        <v>Yes</v>
      </c>
      <c r="V235" s="14" t="str">
        <f>IF(MasterData5[[#This Row],[MntFruits]]&gt;=AC$4, "Yes", "")</f>
        <v>Yes</v>
      </c>
      <c r="W235" s="14" t="str">
        <f>IF(MasterData5[[#This Row],[MntMeatProducts]]&gt;=AD$4, "Yes", "")</f>
        <v>Yes</v>
      </c>
      <c r="X235" s="14" t="str">
        <f>IF(MasterData5[[#This Row],[MntFishProducts]]&gt;=AE$4, "Yes", "")</f>
        <v>Yes</v>
      </c>
      <c r="Y235" s="14" t="str">
        <f>IF(MasterData5[[#This Row],[MntSweetProducts]]&gt;=AF$4, "Yes", "")</f>
        <v>Yes</v>
      </c>
    </row>
    <row r="236" spans="1:25" x14ac:dyDescent="0.3">
      <c r="A236">
        <v>1158</v>
      </c>
      <c r="B236" s="10">
        <v>102</v>
      </c>
      <c r="C236" s="10">
        <v>1</v>
      </c>
      <c r="D236" s="10">
        <v>15</v>
      </c>
      <c r="E236" s="10">
        <v>2</v>
      </c>
      <c r="F236" s="10">
        <v>0</v>
      </c>
      <c r="G236" s="10">
        <v>24</v>
      </c>
      <c r="H236" s="24">
        <f>2021-'Customer Profile'!B235</f>
        <v>55</v>
      </c>
      <c r="I236" s="10">
        <f>IF(Analysis!$B$60="Wine",B236,IF(Analysis!$B$60="Fruit",C236,IF(Analysis!$B$60="Meat",D236,IF(Analysis!$B$60="Fish",E236,IF(Analysis!$B$60="Sweet",F236,"")))))</f>
        <v>2</v>
      </c>
      <c r="J236" s="10">
        <v>48877</v>
      </c>
      <c r="K236" s="10" t="str">
        <f>IF(MasterData5[[#This Row],[Income ]]&gt;$AB$12, "Above", "Below")</f>
        <v>Below</v>
      </c>
      <c r="L236" s="10">
        <f>SUM(MasterData5[[#This Row],[MntWines]:[MntSweetProducts]])</f>
        <v>120</v>
      </c>
      <c r="M236" s="53" t="str">
        <f>IF(MasterData5[[#This Row],[Total Purchase]]&gt;=500, "Over $500", "")</f>
        <v/>
      </c>
      <c r="N236" s="10"/>
      <c r="O236" s="14" t="str">
        <f>IF(AND(MasterData5[[#This Row],[MntWines]]&gt;=AB$4, MasterData5[[#This Row],[Income ]]&lt;=$AB$12), "Yes", "")</f>
        <v/>
      </c>
      <c r="P236" s="14" t="str">
        <f>IF(AND(MasterData5[[#This Row],[MntFruits]]&gt;=AC$4, MasterData5[[#This Row],[Income ]]&lt;=$AB$12), "Yes", "")</f>
        <v/>
      </c>
      <c r="Q236" s="14" t="str">
        <f>IF(AND(MasterData5[[#This Row],[MntMeatProducts]]&gt;=AD$4, MasterData5[[#This Row],[Income ]]&lt;=$AB$12), "Yes", "")</f>
        <v/>
      </c>
      <c r="R236" s="14" t="str">
        <f>IF(AND(MasterData5[[#This Row],[MntFishProducts]]&gt;=AE$4, MasterData5[[#This Row],[Income ]]&lt;=$AB$12), "Yes", "")</f>
        <v/>
      </c>
      <c r="S236" s="14" t="str">
        <f>IF(AND(MasterData5[[#This Row],[MntSweetProducts]]&gt;=AF$4, MasterData5[[#This Row],[Income ]]&lt;=$AB$12), "Yes", "")</f>
        <v/>
      </c>
      <c r="U236" s="14" t="str">
        <f>IF(MasterData5[[#This Row],[MntWines]]&gt;=AB$4, "Yes", "")</f>
        <v/>
      </c>
      <c r="V236" s="14" t="str">
        <f>IF(MasterData5[[#This Row],[MntFruits]]&gt;=AC$4, "Yes", "")</f>
        <v/>
      </c>
      <c r="W236" s="14" t="str">
        <f>IF(MasterData5[[#This Row],[MntMeatProducts]]&gt;=AD$4, "Yes", "")</f>
        <v/>
      </c>
      <c r="X236" s="14" t="str">
        <f>IF(MasterData5[[#This Row],[MntFishProducts]]&gt;=AE$4, "Yes", "")</f>
        <v/>
      </c>
      <c r="Y236" s="14" t="str">
        <f>IF(MasterData5[[#This Row],[MntSweetProducts]]&gt;=AF$4, "Yes", "")</f>
        <v/>
      </c>
    </row>
    <row r="237" spans="1:25" x14ac:dyDescent="0.3">
      <c r="A237">
        <v>1160</v>
      </c>
      <c r="B237" s="10">
        <v>9</v>
      </c>
      <c r="C237" s="10">
        <v>4</v>
      </c>
      <c r="D237" s="10">
        <v>17</v>
      </c>
      <c r="E237" s="10">
        <v>10</v>
      </c>
      <c r="F237" s="10">
        <v>2</v>
      </c>
      <c r="G237" s="10">
        <v>7</v>
      </c>
      <c r="H237" s="24">
        <f>2021-'Customer Profile'!B236</f>
        <v>51</v>
      </c>
      <c r="I237" s="10">
        <f>IF(Analysis!$B$60="Wine",B237,IF(Analysis!$B$60="Fruit",C237,IF(Analysis!$B$60="Meat",D237,IF(Analysis!$B$60="Fish",E237,IF(Analysis!$B$60="Sweet",F237,"")))))</f>
        <v>10</v>
      </c>
      <c r="J237" s="10">
        <v>13260</v>
      </c>
      <c r="K237" s="10" t="str">
        <f>IF(MasterData5[[#This Row],[Income ]]&gt;$AB$12, "Above", "Below")</f>
        <v>Below</v>
      </c>
      <c r="L237" s="10">
        <f>SUM(MasterData5[[#This Row],[MntWines]:[MntSweetProducts]])</f>
        <v>42</v>
      </c>
      <c r="M237" s="53" t="str">
        <f>IF(MasterData5[[#This Row],[Total Purchase]]&gt;=500, "Over $500", "")</f>
        <v/>
      </c>
      <c r="N237" s="10"/>
      <c r="O237" s="14" t="str">
        <f>IF(AND(MasterData5[[#This Row],[MntWines]]&gt;=AB$4, MasterData5[[#This Row],[Income ]]&lt;=$AB$12), "Yes", "")</f>
        <v/>
      </c>
      <c r="P237" s="14" t="str">
        <f>IF(AND(MasterData5[[#This Row],[MntFruits]]&gt;=AC$4, MasterData5[[#This Row],[Income ]]&lt;=$AB$12), "Yes", "")</f>
        <v/>
      </c>
      <c r="Q237" s="14" t="str">
        <f>IF(AND(MasterData5[[#This Row],[MntMeatProducts]]&gt;=AD$4, MasterData5[[#This Row],[Income ]]&lt;=$AB$12), "Yes", "")</f>
        <v/>
      </c>
      <c r="R237" s="14" t="str">
        <f>IF(AND(MasterData5[[#This Row],[MntFishProducts]]&gt;=AE$4, MasterData5[[#This Row],[Income ]]&lt;=$AB$12), "Yes", "")</f>
        <v/>
      </c>
      <c r="S237" s="14" t="str">
        <f>IF(AND(MasterData5[[#This Row],[MntSweetProducts]]&gt;=AF$4, MasterData5[[#This Row],[Income ]]&lt;=$AB$12), "Yes", "")</f>
        <v/>
      </c>
      <c r="U237" s="14" t="str">
        <f>IF(MasterData5[[#This Row],[MntWines]]&gt;=AB$4, "Yes", "")</f>
        <v/>
      </c>
      <c r="V237" s="14" t="str">
        <f>IF(MasterData5[[#This Row],[MntFruits]]&gt;=AC$4, "Yes", "")</f>
        <v/>
      </c>
      <c r="W237" s="14" t="str">
        <f>IF(MasterData5[[#This Row],[MntMeatProducts]]&gt;=AD$4, "Yes", "")</f>
        <v/>
      </c>
      <c r="X237" s="14" t="str">
        <f>IF(MasterData5[[#This Row],[MntFishProducts]]&gt;=AE$4, "Yes", "")</f>
        <v/>
      </c>
      <c r="Y237" s="14" t="str">
        <f>IF(MasterData5[[#This Row],[MntSweetProducts]]&gt;=AF$4, "Yes", "")</f>
        <v/>
      </c>
    </row>
    <row r="238" spans="1:25" x14ac:dyDescent="0.3">
      <c r="A238">
        <v>1162</v>
      </c>
      <c r="B238" s="10">
        <v>124</v>
      </c>
      <c r="C238" s="10">
        <v>83</v>
      </c>
      <c r="D238" s="10">
        <v>267</v>
      </c>
      <c r="E238" s="10">
        <v>85</v>
      </c>
      <c r="F238" s="10">
        <v>59</v>
      </c>
      <c r="G238" s="10">
        <v>35</v>
      </c>
      <c r="H238" s="24">
        <f>2021-'Customer Profile'!B237</f>
        <v>34</v>
      </c>
      <c r="I238" s="10">
        <f>IF(Analysis!$B$60="Wine",B238,IF(Analysis!$B$60="Fruit",C238,IF(Analysis!$B$60="Meat",D238,IF(Analysis!$B$60="Fish",E238,IF(Analysis!$B$60="Sweet",F238,"")))))</f>
        <v>85</v>
      </c>
      <c r="J238" s="10">
        <v>42000</v>
      </c>
      <c r="K238" s="10" t="str">
        <f>IF(MasterData5[[#This Row],[Income ]]&gt;$AB$12, "Above", "Below")</f>
        <v>Below</v>
      </c>
      <c r="L238" s="10">
        <f>SUM(MasterData5[[#This Row],[MntWines]:[MntSweetProducts]])</f>
        <v>618</v>
      </c>
      <c r="M238" s="53" t="str">
        <f>IF(MasterData5[[#This Row],[Total Purchase]]&gt;=500, "Over $500", "")</f>
        <v>Over $500</v>
      </c>
      <c r="N238" s="10"/>
      <c r="O238" s="14" t="str">
        <f>IF(AND(MasterData5[[#This Row],[MntWines]]&gt;=AB$4, MasterData5[[#This Row],[Income ]]&lt;=$AB$12), "Yes", "")</f>
        <v/>
      </c>
      <c r="P238" s="14" t="str">
        <f>IF(AND(MasterData5[[#This Row],[MntFruits]]&gt;=AC$4, MasterData5[[#This Row],[Income ]]&lt;=$AB$12), "Yes", "")</f>
        <v>Yes</v>
      </c>
      <c r="Q238" s="14" t="str">
        <f>IF(AND(MasterData5[[#This Row],[MntMeatProducts]]&gt;=AD$4, MasterData5[[#This Row],[Income ]]&lt;=$AB$12), "Yes", "")</f>
        <v>Yes</v>
      </c>
      <c r="R238" s="14" t="str">
        <f>IF(AND(MasterData5[[#This Row],[MntFishProducts]]&gt;=AE$4, MasterData5[[#This Row],[Income ]]&lt;=$AB$12), "Yes", "")</f>
        <v>Yes</v>
      </c>
      <c r="S238" s="14" t="str">
        <f>IF(AND(MasterData5[[#This Row],[MntSweetProducts]]&gt;=AF$4, MasterData5[[#This Row],[Income ]]&lt;=$AB$12), "Yes", "")</f>
        <v>Yes</v>
      </c>
      <c r="U238" s="14" t="str">
        <f>IF(MasterData5[[#This Row],[MntWines]]&gt;=AB$4, "Yes", "")</f>
        <v/>
      </c>
      <c r="V238" s="14" t="str">
        <f>IF(MasterData5[[#This Row],[MntFruits]]&gt;=AC$4, "Yes", "")</f>
        <v>Yes</v>
      </c>
      <c r="W238" s="14" t="str">
        <f>IF(MasterData5[[#This Row],[MntMeatProducts]]&gt;=AD$4, "Yes", "")</f>
        <v>Yes</v>
      </c>
      <c r="X238" s="14" t="str">
        <f>IF(MasterData5[[#This Row],[MntFishProducts]]&gt;=AE$4, "Yes", "")</f>
        <v>Yes</v>
      </c>
      <c r="Y238" s="14" t="str">
        <f>IF(MasterData5[[#This Row],[MntSweetProducts]]&gt;=AF$4, "Yes", "")</f>
        <v>Yes</v>
      </c>
    </row>
    <row r="239" spans="1:25" x14ac:dyDescent="0.3">
      <c r="A239">
        <v>1165</v>
      </c>
      <c r="B239" s="10">
        <v>239</v>
      </c>
      <c r="C239" s="10">
        <v>13</v>
      </c>
      <c r="D239" s="10">
        <v>143</v>
      </c>
      <c r="E239" s="10">
        <v>45</v>
      </c>
      <c r="F239" s="10">
        <v>4</v>
      </c>
      <c r="G239" s="10">
        <v>52</v>
      </c>
      <c r="H239" s="24">
        <f>2021-'Customer Profile'!B238</f>
        <v>63</v>
      </c>
      <c r="I239" s="10">
        <f>IF(Analysis!$B$60="Wine",B239,IF(Analysis!$B$60="Fruit",C239,IF(Analysis!$B$60="Meat",D239,IF(Analysis!$B$60="Fish",E239,IF(Analysis!$B$60="Sweet",F239,"")))))</f>
        <v>45</v>
      </c>
      <c r="J239" s="10">
        <v>50729</v>
      </c>
      <c r="K239" s="10" t="str">
        <f>IF(MasterData5[[#This Row],[Income ]]&gt;$AB$12, "Above", "Below")</f>
        <v>Below</v>
      </c>
      <c r="L239" s="10">
        <f>SUM(MasterData5[[#This Row],[MntWines]:[MntSweetProducts]])</f>
        <v>444</v>
      </c>
      <c r="M239" s="53" t="str">
        <f>IF(MasterData5[[#This Row],[Total Purchase]]&gt;=500, "Over $500", "")</f>
        <v/>
      </c>
      <c r="N239" s="10"/>
      <c r="O239" s="14" t="str">
        <f>IF(AND(MasterData5[[#This Row],[MntWines]]&gt;=AB$4, MasterData5[[#This Row],[Income ]]&lt;=$AB$12), "Yes", "")</f>
        <v/>
      </c>
      <c r="P239" s="14" t="str">
        <f>IF(AND(MasterData5[[#This Row],[MntFruits]]&gt;=AC$4, MasterData5[[#This Row],[Income ]]&lt;=$AB$12), "Yes", "")</f>
        <v/>
      </c>
      <c r="Q239" s="14" t="str">
        <f>IF(AND(MasterData5[[#This Row],[MntMeatProducts]]&gt;=AD$4, MasterData5[[#This Row],[Income ]]&lt;=$AB$12), "Yes", "")</f>
        <v/>
      </c>
      <c r="R239" s="14" t="str">
        <f>IF(AND(MasterData5[[#This Row],[MntFishProducts]]&gt;=AE$4, MasterData5[[#This Row],[Income ]]&lt;=$AB$12), "Yes", "")</f>
        <v>Yes</v>
      </c>
      <c r="S239" s="14" t="str">
        <f>IF(AND(MasterData5[[#This Row],[MntSweetProducts]]&gt;=AF$4, MasterData5[[#This Row],[Income ]]&lt;=$AB$12), "Yes", "")</f>
        <v/>
      </c>
      <c r="U239" s="14" t="str">
        <f>IF(MasterData5[[#This Row],[MntWines]]&gt;=AB$4, "Yes", "")</f>
        <v/>
      </c>
      <c r="V239" s="14" t="str">
        <f>IF(MasterData5[[#This Row],[MntFruits]]&gt;=AC$4, "Yes", "")</f>
        <v/>
      </c>
      <c r="W239" s="14" t="str">
        <f>IF(MasterData5[[#This Row],[MntMeatProducts]]&gt;=AD$4, "Yes", "")</f>
        <v/>
      </c>
      <c r="X239" s="14" t="str">
        <f>IF(MasterData5[[#This Row],[MntFishProducts]]&gt;=AE$4, "Yes", "")</f>
        <v>Yes</v>
      </c>
      <c r="Y239" s="14" t="str">
        <f>IF(MasterData5[[#This Row],[MntSweetProducts]]&gt;=AF$4, "Yes", "")</f>
        <v/>
      </c>
    </row>
    <row r="240" spans="1:25" x14ac:dyDescent="0.3">
      <c r="A240">
        <v>1168</v>
      </c>
      <c r="B240" s="10">
        <v>322</v>
      </c>
      <c r="C240" s="10">
        <v>53</v>
      </c>
      <c r="D240" s="10">
        <v>899</v>
      </c>
      <c r="E240" s="10">
        <v>34</v>
      </c>
      <c r="F240" s="10">
        <v>40</v>
      </c>
      <c r="G240" s="10">
        <v>53</v>
      </c>
      <c r="H240" s="24">
        <f>2021-'Customer Profile'!B239</f>
        <v>43</v>
      </c>
      <c r="I240" s="10">
        <f>IF(Analysis!$B$60="Wine",B240,IF(Analysis!$B$60="Fruit",C240,IF(Analysis!$B$60="Meat",D240,IF(Analysis!$B$60="Fish",E240,IF(Analysis!$B$60="Sweet",F240,"")))))</f>
        <v>34</v>
      </c>
      <c r="J240" s="10">
        <v>72159</v>
      </c>
      <c r="K240" s="10" t="str">
        <f>IF(MasterData5[[#This Row],[Income ]]&gt;$AB$12, "Above", "Below")</f>
        <v>Above</v>
      </c>
      <c r="L240" s="10">
        <f>SUM(MasterData5[[#This Row],[MntWines]:[MntSweetProducts]])</f>
        <v>1348</v>
      </c>
      <c r="M240" s="53" t="str">
        <f>IF(MasterData5[[#This Row],[Total Purchase]]&gt;=500, "Over $500", "")</f>
        <v>Over $500</v>
      </c>
      <c r="N240" s="10"/>
      <c r="O240" s="14" t="str">
        <f>IF(AND(MasterData5[[#This Row],[MntWines]]&gt;=AB$4, MasterData5[[#This Row],[Income ]]&lt;=$AB$12), "Yes", "")</f>
        <v/>
      </c>
      <c r="P240" s="14" t="str">
        <f>IF(AND(MasterData5[[#This Row],[MntFruits]]&gt;=AC$4, MasterData5[[#This Row],[Income ]]&lt;=$AB$12), "Yes", "")</f>
        <v/>
      </c>
      <c r="Q240" s="14" t="str">
        <f>IF(AND(MasterData5[[#This Row],[MntMeatProducts]]&gt;=AD$4, MasterData5[[#This Row],[Income ]]&lt;=$AB$12), "Yes", "")</f>
        <v/>
      </c>
      <c r="R240" s="14" t="str">
        <f>IF(AND(MasterData5[[#This Row],[MntFishProducts]]&gt;=AE$4, MasterData5[[#This Row],[Income ]]&lt;=$AB$12), "Yes", "")</f>
        <v/>
      </c>
      <c r="S240" s="14" t="str">
        <f>IF(AND(MasterData5[[#This Row],[MntSweetProducts]]&gt;=AF$4, MasterData5[[#This Row],[Income ]]&lt;=$AB$12), "Yes", "")</f>
        <v/>
      </c>
      <c r="U240" s="14" t="str">
        <f>IF(MasterData5[[#This Row],[MntWines]]&gt;=AB$4, "Yes", "")</f>
        <v>Yes</v>
      </c>
      <c r="V240" s="14" t="str">
        <f>IF(MasterData5[[#This Row],[MntFruits]]&gt;=AC$4, "Yes", "")</f>
        <v>Yes</v>
      </c>
      <c r="W240" s="14" t="str">
        <f>IF(MasterData5[[#This Row],[MntMeatProducts]]&gt;=AD$4, "Yes", "")</f>
        <v>Yes</v>
      </c>
      <c r="X240" s="14" t="str">
        <f>IF(MasterData5[[#This Row],[MntFishProducts]]&gt;=AE$4, "Yes", "")</f>
        <v/>
      </c>
      <c r="Y240" s="14" t="str">
        <f>IF(MasterData5[[#This Row],[MntSweetProducts]]&gt;=AF$4, "Yes", "")</f>
        <v>Yes</v>
      </c>
    </row>
    <row r="241" spans="1:25" x14ac:dyDescent="0.3">
      <c r="A241">
        <v>1170</v>
      </c>
      <c r="B241" s="10">
        <v>50</v>
      </c>
      <c r="C241" s="10">
        <v>15</v>
      </c>
      <c r="D241" s="10">
        <v>110</v>
      </c>
      <c r="E241" s="10">
        <v>39</v>
      </c>
      <c r="F241" s="10">
        <v>15</v>
      </c>
      <c r="G241" s="10">
        <v>15</v>
      </c>
      <c r="H241" s="24">
        <f>2021-'Customer Profile'!B240</f>
        <v>46</v>
      </c>
      <c r="I241" s="10">
        <f>IF(Analysis!$B$60="Wine",B241,IF(Analysis!$B$60="Fruit",C241,IF(Analysis!$B$60="Meat",D241,IF(Analysis!$B$60="Fish",E241,IF(Analysis!$B$60="Sweet",F241,"")))))</f>
        <v>39</v>
      </c>
      <c r="J241" s="10">
        <v>27573</v>
      </c>
      <c r="K241" s="10" t="str">
        <f>IF(MasterData5[[#This Row],[Income ]]&gt;$AB$12, "Above", "Below")</f>
        <v>Below</v>
      </c>
      <c r="L241" s="10">
        <f>SUM(MasterData5[[#This Row],[MntWines]:[MntSweetProducts]])</f>
        <v>229</v>
      </c>
      <c r="M241" s="53" t="str">
        <f>IF(MasterData5[[#This Row],[Total Purchase]]&gt;=500, "Over $500", "")</f>
        <v/>
      </c>
      <c r="N241" s="10"/>
      <c r="O241" s="14" t="str">
        <f>IF(AND(MasterData5[[#This Row],[MntWines]]&gt;=AB$4, MasterData5[[#This Row],[Income ]]&lt;=$AB$12), "Yes", "")</f>
        <v/>
      </c>
      <c r="P241" s="14" t="str">
        <f>IF(AND(MasterData5[[#This Row],[MntFruits]]&gt;=AC$4, MasterData5[[#This Row],[Income ]]&lt;=$AB$12), "Yes", "")</f>
        <v/>
      </c>
      <c r="Q241" s="14" t="str">
        <f>IF(AND(MasterData5[[#This Row],[MntMeatProducts]]&gt;=AD$4, MasterData5[[#This Row],[Income ]]&lt;=$AB$12), "Yes", "")</f>
        <v/>
      </c>
      <c r="R241" s="14" t="str">
        <f>IF(AND(MasterData5[[#This Row],[MntFishProducts]]&gt;=AE$4, MasterData5[[#This Row],[Income ]]&lt;=$AB$12), "Yes", "")</f>
        <v>Yes</v>
      </c>
      <c r="S241" s="14" t="str">
        <f>IF(AND(MasterData5[[#This Row],[MntSweetProducts]]&gt;=AF$4, MasterData5[[#This Row],[Income ]]&lt;=$AB$12), "Yes", "")</f>
        <v/>
      </c>
      <c r="U241" s="14" t="str">
        <f>IF(MasterData5[[#This Row],[MntWines]]&gt;=AB$4, "Yes", "")</f>
        <v/>
      </c>
      <c r="V241" s="14" t="str">
        <f>IF(MasterData5[[#This Row],[MntFruits]]&gt;=AC$4, "Yes", "")</f>
        <v/>
      </c>
      <c r="W241" s="14" t="str">
        <f>IF(MasterData5[[#This Row],[MntMeatProducts]]&gt;=AD$4, "Yes", "")</f>
        <v/>
      </c>
      <c r="X241" s="14" t="str">
        <f>IF(MasterData5[[#This Row],[MntFishProducts]]&gt;=AE$4, "Yes", "")</f>
        <v>Yes</v>
      </c>
      <c r="Y241" s="14" t="str">
        <f>IF(MasterData5[[#This Row],[MntSweetProducts]]&gt;=AF$4, "Yes", "")</f>
        <v/>
      </c>
    </row>
    <row r="242" spans="1:25" x14ac:dyDescent="0.3">
      <c r="A242">
        <v>1172</v>
      </c>
      <c r="B242" s="10">
        <v>979</v>
      </c>
      <c r="C242" s="10">
        <v>44</v>
      </c>
      <c r="D242" s="10">
        <v>935</v>
      </c>
      <c r="E242" s="10">
        <v>29</v>
      </c>
      <c r="F242" s="10">
        <v>25</v>
      </c>
      <c r="G242" s="10">
        <v>22</v>
      </c>
      <c r="H242" s="24">
        <f>2021-'Customer Profile'!B241</f>
        <v>38</v>
      </c>
      <c r="I242" s="10">
        <f>IF(Analysis!$B$60="Wine",B242,IF(Analysis!$B$60="Fruit",C242,IF(Analysis!$B$60="Meat",D242,IF(Analysis!$B$60="Fish",E242,IF(Analysis!$B$60="Sweet",F242,"")))))</f>
        <v>29</v>
      </c>
      <c r="J242" s="10">
        <v>92491</v>
      </c>
      <c r="K242" s="10" t="str">
        <f>IF(MasterData5[[#This Row],[Income ]]&gt;$AB$12, "Above", "Below")</f>
        <v>Above</v>
      </c>
      <c r="L242" s="10">
        <f>SUM(MasterData5[[#This Row],[MntWines]:[MntSweetProducts]])</f>
        <v>2012</v>
      </c>
      <c r="M242" s="53" t="str">
        <f>IF(MasterData5[[#This Row],[Total Purchase]]&gt;=500, "Over $500", "")</f>
        <v>Over $500</v>
      </c>
      <c r="N242" s="10"/>
      <c r="O242" s="14" t="str">
        <f>IF(AND(MasterData5[[#This Row],[MntWines]]&gt;=AB$4, MasterData5[[#This Row],[Income ]]&lt;=$AB$12), "Yes", "")</f>
        <v/>
      </c>
      <c r="P242" s="14" t="str">
        <f>IF(AND(MasterData5[[#This Row],[MntFruits]]&gt;=AC$4, MasterData5[[#This Row],[Income ]]&lt;=$AB$12), "Yes", "")</f>
        <v/>
      </c>
      <c r="Q242" s="14" t="str">
        <f>IF(AND(MasterData5[[#This Row],[MntMeatProducts]]&gt;=AD$4, MasterData5[[#This Row],[Income ]]&lt;=$AB$12), "Yes", "")</f>
        <v/>
      </c>
      <c r="R242" s="14" t="str">
        <f>IF(AND(MasterData5[[#This Row],[MntFishProducts]]&gt;=AE$4, MasterData5[[#This Row],[Income ]]&lt;=$AB$12), "Yes", "")</f>
        <v/>
      </c>
      <c r="S242" s="14" t="str">
        <f>IF(AND(MasterData5[[#This Row],[MntSweetProducts]]&gt;=AF$4, MasterData5[[#This Row],[Income ]]&lt;=$AB$12), "Yes", "")</f>
        <v/>
      </c>
      <c r="U242" s="14" t="str">
        <f>IF(MasterData5[[#This Row],[MntWines]]&gt;=AB$4, "Yes", "")</f>
        <v>Yes</v>
      </c>
      <c r="V242" s="14" t="str">
        <f>IF(MasterData5[[#This Row],[MntFruits]]&gt;=AC$4, "Yes", "")</f>
        <v>Yes</v>
      </c>
      <c r="W242" s="14" t="str">
        <f>IF(MasterData5[[#This Row],[MntMeatProducts]]&gt;=AD$4, "Yes", "")</f>
        <v>Yes</v>
      </c>
      <c r="X242" s="14" t="str">
        <f>IF(MasterData5[[#This Row],[MntFishProducts]]&gt;=AE$4, "Yes", "")</f>
        <v/>
      </c>
      <c r="Y242" s="14" t="str">
        <f>IF(MasterData5[[#This Row],[MntSweetProducts]]&gt;=AF$4, "Yes", "")</f>
        <v/>
      </c>
    </row>
    <row r="243" spans="1:25" x14ac:dyDescent="0.3">
      <c r="A243">
        <v>1173</v>
      </c>
      <c r="B243" s="10">
        <v>1200</v>
      </c>
      <c r="C243" s="10">
        <v>105</v>
      </c>
      <c r="D243" s="10">
        <v>758</v>
      </c>
      <c r="E243" s="10">
        <v>0</v>
      </c>
      <c r="F243" s="10">
        <v>42</v>
      </c>
      <c r="G243" s="10">
        <v>147</v>
      </c>
      <c r="H243" s="24">
        <f>2021-'Customer Profile'!B242</f>
        <v>74</v>
      </c>
      <c r="I243" s="10">
        <f>IF(Analysis!$B$60="Wine",B243,IF(Analysis!$B$60="Fruit",C243,IF(Analysis!$B$60="Meat",D243,IF(Analysis!$B$60="Fish",E243,IF(Analysis!$B$60="Sweet",F243,"")))))</f>
        <v>0</v>
      </c>
      <c r="J243" s="10">
        <v>77632</v>
      </c>
      <c r="K243" s="10" t="str">
        <f>IF(MasterData5[[#This Row],[Income ]]&gt;$AB$12, "Above", "Below")</f>
        <v>Above</v>
      </c>
      <c r="L243" s="10">
        <f>SUM(MasterData5[[#This Row],[MntWines]:[MntSweetProducts]])</f>
        <v>2105</v>
      </c>
      <c r="M243" s="53" t="str">
        <f>IF(MasterData5[[#This Row],[Total Purchase]]&gt;=500, "Over $500", "")</f>
        <v>Over $500</v>
      </c>
      <c r="N243" s="10"/>
      <c r="O243" s="14" t="str">
        <f>IF(AND(MasterData5[[#This Row],[MntWines]]&gt;=AB$4, MasterData5[[#This Row],[Income ]]&lt;=$AB$12), "Yes", "")</f>
        <v/>
      </c>
      <c r="P243" s="14" t="str">
        <f>IF(AND(MasterData5[[#This Row],[MntFruits]]&gt;=AC$4, MasterData5[[#This Row],[Income ]]&lt;=$AB$12), "Yes", "")</f>
        <v/>
      </c>
      <c r="Q243" s="14" t="str">
        <f>IF(AND(MasterData5[[#This Row],[MntMeatProducts]]&gt;=AD$4, MasterData5[[#This Row],[Income ]]&lt;=$AB$12), "Yes", "")</f>
        <v/>
      </c>
      <c r="R243" s="14" t="str">
        <f>IF(AND(MasterData5[[#This Row],[MntFishProducts]]&gt;=AE$4, MasterData5[[#This Row],[Income ]]&lt;=$AB$12), "Yes", "")</f>
        <v/>
      </c>
      <c r="S243" s="14" t="str">
        <f>IF(AND(MasterData5[[#This Row],[MntSweetProducts]]&gt;=AF$4, MasterData5[[#This Row],[Income ]]&lt;=$AB$12), "Yes", "")</f>
        <v/>
      </c>
      <c r="U243" s="14" t="str">
        <f>IF(MasterData5[[#This Row],[MntWines]]&gt;=AB$4, "Yes", "")</f>
        <v>Yes</v>
      </c>
      <c r="V243" s="14" t="str">
        <f>IF(MasterData5[[#This Row],[MntFruits]]&gt;=AC$4, "Yes", "")</f>
        <v>Yes</v>
      </c>
      <c r="W243" s="14" t="str">
        <f>IF(MasterData5[[#This Row],[MntMeatProducts]]&gt;=AD$4, "Yes", "")</f>
        <v>Yes</v>
      </c>
      <c r="X243" s="14" t="str">
        <f>IF(MasterData5[[#This Row],[MntFishProducts]]&gt;=AE$4, "Yes", "")</f>
        <v/>
      </c>
      <c r="Y243" s="14" t="str">
        <f>IF(MasterData5[[#This Row],[MntSweetProducts]]&gt;=AF$4, "Yes", "")</f>
        <v>Yes</v>
      </c>
    </row>
    <row r="244" spans="1:25" x14ac:dyDescent="0.3">
      <c r="A244">
        <v>1175</v>
      </c>
      <c r="B244" s="10">
        <v>88</v>
      </c>
      <c r="C244" s="10">
        <v>39</v>
      </c>
      <c r="D244" s="10">
        <v>54</v>
      </c>
      <c r="E244" s="10">
        <v>64</v>
      </c>
      <c r="F244" s="10">
        <v>28</v>
      </c>
      <c r="G244" s="10">
        <v>153</v>
      </c>
      <c r="H244" s="24">
        <f>2021-'Customer Profile'!B243</f>
        <v>38</v>
      </c>
      <c r="I244" s="10">
        <f>IF(Analysis!$B$60="Wine",B244,IF(Analysis!$B$60="Fruit",C244,IF(Analysis!$B$60="Meat",D244,IF(Analysis!$B$60="Fish",E244,IF(Analysis!$B$60="Sweet",F244,"")))))</f>
        <v>64</v>
      </c>
      <c r="J244" s="10">
        <v>36262</v>
      </c>
      <c r="K244" s="10" t="str">
        <f>IF(MasterData5[[#This Row],[Income ]]&gt;$AB$12, "Above", "Below")</f>
        <v>Below</v>
      </c>
      <c r="L244" s="10">
        <f>SUM(MasterData5[[#This Row],[MntWines]:[MntSweetProducts]])</f>
        <v>273</v>
      </c>
      <c r="M244" s="53" t="str">
        <f>IF(MasterData5[[#This Row],[Total Purchase]]&gt;=500, "Over $500", "")</f>
        <v/>
      </c>
      <c r="N244" s="10"/>
      <c r="O244" s="14" t="str">
        <f>IF(AND(MasterData5[[#This Row],[MntWines]]&gt;=AB$4, MasterData5[[#This Row],[Income ]]&lt;=$AB$12), "Yes", "")</f>
        <v/>
      </c>
      <c r="P244" s="14" t="str">
        <f>IF(AND(MasterData5[[#This Row],[MntFruits]]&gt;=AC$4, MasterData5[[#This Row],[Income ]]&lt;=$AB$12), "Yes", "")</f>
        <v>Yes</v>
      </c>
      <c r="Q244" s="14" t="str">
        <f>IF(AND(MasterData5[[#This Row],[MntMeatProducts]]&gt;=AD$4, MasterData5[[#This Row],[Income ]]&lt;=$AB$12), "Yes", "")</f>
        <v/>
      </c>
      <c r="R244" s="14" t="str">
        <f>IF(AND(MasterData5[[#This Row],[MntFishProducts]]&gt;=AE$4, MasterData5[[#This Row],[Income ]]&lt;=$AB$12), "Yes", "")</f>
        <v>Yes</v>
      </c>
      <c r="S244" s="14" t="str">
        <f>IF(AND(MasterData5[[#This Row],[MntSweetProducts]]&gt;=AF$4, MasterData5[[#This Row],[Income ]]&lt;=$AB$12), "Yes", "")</f>
        <v>Yes</v>
      </c>
      <c r="U244" s="14" t="str">
        <f>IF(MasterData5[[#This Row],[MntWines]]&gt;=AB$4, "Yes", "")</f>
        <v/>
      </c>
      <c r="V244" s="14" t="str">
        <f>IF(MasterData5[[#This Row],[MntFruits]]&gt;=AC$4, "Yes", "")</f>
        <v>Yes</v>
      </c>
      <c r="W244" s="14" t="str">
        <f>IF(MasterData5[[#This Row],[MntMeatProducts]]&gt;=AD$4, "Yes", "")</f>
        <v/>
      </c>
      <c r="X244" s="14" t="str">
        <f>IF(MasterData5[[#This Row],[MntFishProducts]]&gt;=AE$4, "Yes", "")</f>
        <v>Yes</v>
      </c>
      <c r="Y244" s="14" t="str">
        <f>IF(MasterData5[[#This Row],[MntSweetProducts]]&gt;=AF$4, "Yes", "")</f>
        <v>Yes</v>
      </c>
    </row>
    <row r="245" spans="1:25" x14ac:dyDescent="0.3">
      <c r="A245">
        <v>1176</v>
      </c>
      <c r="B245" s="10">
        <v>2</v>
      </c>
      <c r="C245" s="10">
        <v>6</v>
      </c>
      <c r="D245" s="10">
        <v>4</v>
      </c>
      <c r="E245" s="10">
        <v>3</v>
      </c>
      <c r="F245" s="10">
        <v>1</v>
      </c>
      <c r="G245" s="10">
        <v>9</v>
      </c>
      <c r="H245" s="24">
        <f>2021-'Customer Profile'!B244</f>
        <v>48</v>
      </c>
      <c r="I245" s="10">
        <f>IF(Analysis!$B$60="Wine",B245,IF(Analysis!$B$60="Fruit",C245,IF(Analysis!$B$60="Meat",D245,IF(Analysis!$B$60="Fish",E245,IF(Analysis!$B$60="Sweet",F245,"")))))</f>
        <v>3</v>
      </c>
      <c r="J245" s="10">
        <v>26228</v>
      </c>
      <c r="K245" s="10" t="str">
        <f>IF(MasterData5[[#This Row],[Income ]]&gt;$AB$12, "Above", "Below")</f>
        <v>Below</v>
      </c>
      <c r="L245" s="10">
        <f>SUM(MasterData5[[#This Row],[MntWines]:[MntSweetProducts]])</f>
        <v>16</v>
      </c>
      <c r="M245" s="53" t="str">
        <f>IF(MasterData5[[#This Row],[Total Purchase]]&gt;=500, "Over $500", "")</f>
        <v/>
      </c>
      <c r="N245" s="10"/>
      <c r="O245" s="14" t="str">
        <f>IF(AND(MasterData5[[#This Row],[MntWines]]&gt;=AB$4, MasterData5[[#This Row],[Income ]]&lt;=$AB$12), "Yes", "")</f>
        <v/>
      </c>
      <c r="P245" s="14" t="str">
        <f>IF(AND(MasterData5[[#This Row],[MntFruits]]&gt;=AC$4, MasterData5[[#This Row],[Income ]]&lt;=$AB$12), "Yes", "")</f>
        <v/>
      </c>
      <c r="Q245" s="14" t="str">
        <f>IF(AND(MasterData5[[#This Row],[MntMeatProducts]]&gt;=AD$4, MasterData5[[#This Row],[Income ]]&lt;=$AB$12), "Yes", "")</f>
        <v/>
      </c>
      <c r="R245" s="14" t="str">
        <f>IF(AND(MasterData5[[#This Row],[MntFishProducts]]&gt;=AE$4, MasterData5[[#This Row],[Income ]]&lt;=$AB$12), "Yes", "")</f>
        <v/>
      </c>
      <c r="S245" s="14" t="str">
        <f>IF(AND(MasterData5[[#This Row],[MntSweetProducts]]&gt;=AF$4, MasterData5[[#This Row],[Income ]]&lt;=$AB$12), "Yes", "")</f>
        <v/>
      </c>
      <c r="U245" s="14" t="str">
        <f>IF(MasterData5[[#This Row],[MntWines]]&gt;=AB$4, "Yes", "")</f>
        <v/>
      </c>
      <c r="V245" s="14" t="str">
        <f>IF(MasterData5[[#This Row],[MntFruits]]&gt;=AC$4, "Yes", "")</f>
        <v/>
      </c>
      <c r="W245" s="14" t="str">
        <f>IF(MasterData5[[#This Row],[MntMeatProducts]]&gt;=AD$4, "Yes", "")</f>
        <v/>
      </c>
      <c r="X245" s="14" t="str">
        <f>IF(MasterData5[[#This Row],[MntFishProducts]]&gt;=AE$4, "Yes", "")</f>
        <v/>
      </c>
      <c r="Y245" s="14" t="str">
        <f>IF(MasterData5[[#This Row],[MntSweetProducts]]&gt;=AF$4, "Yes", "")</f>
        <v/>
      </c>
    </row>
    <row r="246" spans="1:25" x14ac:dyDescent="0.3">
      <c r="A246">
        <v>1177</v>
      </c>
      <c r="B246" s="10">
        <v>80</v>
      </c>
      <c r="C246" s="10">
        <v>3</v>
      </c>
      <c r="D246" s="10">
        <v>26</v>
      </c>
      <c r="E246" s="10">
        <v>4</v>
      </c>
      <c r="F246" s="10">
        <v>2</v>
      </c>
      <c r="G246" s="10">
        <v>14</v>
      </c>
      <c r="H246" s="24">
        <f>2021-'Customer Profile'!B245</f>
        <v>55</v>
      </c>
      <c r="I246" s="10">
        <f>IF(Analysis!$B$60="Wine",B246,IF(Analysis!$B$60="Fruit",C246,IF(Analysis!$B$60="Meat",D246,IF(Analysis!$B$60="Fish",E246,IF(Analysis!$B$60="Sweet",F246,"")))))</f>
        <v>4</v>
      </c>
      <c r="J246" s="10">
        <v>49618</v>
      </c>
      <c r="K246" s="10" t="str">
        <f>IF(MasterData5[[#This Row],[Income ]]&gt;$AB$12, "Above", "Below")</f>
        <v>Below</v>
      </c>
      <c r="L246" s="10">
        <f>SUM(MasterData5[[#This Row],[MntWines]:[MntSweetProducts]])</f>
        <v>115</v>
      </c>
      <c r="M246" s="53" t="str">
        <f>IF(MasterData5[[#This Row],[Total Purchase]]&gt;=500, "Over $500", "")</f>
        <v/>
      </c>
      <c r="N246" s="10"/>
      <c r="O246" s="14" t="str">
        <f>IF(AND(MasterData5[[#This Row],[MntWines]]&gt;=AB$4, MasterData5[[#This Row],[Income ]]&lt;=$AB$12), "Yes", "")</f>
        <v/>
      </c>
      <c r="P246" s="14" t="str">
        <f>IF(AND(MasterData5[[#This Row],[MntFruits]]&gt;=AC$4, MasterData5[[#This Row],[Income ]]&lt;=$AB$12), "Yes", "")</f>
        <v/>
      </c>
      <c r="Q246" s="14" t="str">
        <f>IF(AND(MasterData5[[#This Row],[MntMeatProducts]]&gt;=AD$4, MasterData5[[#This Row],[Income ]]&lt;=$AB$12), "Yes", "")</f>
        <v/>
      </c>
      <c r="R246" s="14" t="str">
        <f>IF(AND(MasterData5[[#This Row],[MntFishProducts]]&gt;=AE$4, MasterData5[[#This Row],[Income ]]&lt;=$AB$12), "Yes", "")</f>
        <v/>
      </c>
      <c r="S246" s="14" t="str">
        <f>IF(AND(MasterData5[[#This Row],[MntSweetProducts]]&gt;=AF$4, MasterData5[[#This Row],[Income ]]&lt;=$AB$12), "Yes", "")</f>
        <v/>
      </c>
      <c r="U246" s="14" t="str">
        <f>IF(MasterData5[[#This Row],[MntWines]]&gt;=AB$4, "Yes", "")</f>
        <v/>
      </c>
      <c r="V246" s="14" t="str">
        <f>IF(MasterData5[[#This Row],[MntFruits]]&gt;=AC$4, "Yes", "")</f>
        <v/>
      </c>
      <c r="W246" s="14" t="str">
        <f>IF(MasterData5[[#This Row],[MntMeatProducts]]&gt;=AD$4, "Yes", "")</f>
        <v/>
      </c>
      <c r="X246" s="14" t="str">
        <f>IF(MasterData5[[#This Row],[MntFishProducts]]&gt;=AE$4, "Yes", "")</f>
        <v/>
      </c>
      <c r="Y246" s="14" t="str">
        <f>IF(MasterData5[[#This Row],[MntSweetProducts]]&gt;=AF$4, "Yes", "")</f>
        <v/>
      </c>
    </row>
    <row r="247" spans="1:25" x14ac:dyDescent="0.3">
      <c r="A247">
        <v>1183</v>
      </c>
      <c r="B247" s="10">
        <v>9</v>
      </c>
      <c r="C247" s="10">
        <v>1</v>
      </c>
      <c r="D247" s="10">
        <v>4</v>
      </c>
      <c r="E247" s="10">
        <v>3</v>
      </c>
      <c r="F247" s="10">
        <v>2</v>
      </c>
      <c r="G247" s="10">
        <v>3</v>
      </c>
      <c r="H247" s="24">
        <f>2021-'Customer Profile'!B246</f>
        <v>72</v>
      </c>
      <c r="I247" s="10">
        <f>IF(Analysis!$B$60="Wine",B247,IF(Analysis!$B$60="Fruit",C247,IF(Analysis!$B$60="Meat",D247,IF(Analysis!$B$60="Fish",E247,IF(Analysis!$B$60="Sweet",F247,"")))))</f>
        <v>3</v>
      </c>
      <c r="J247" s="10">
        <v>36408</v>
      </c>
      <c r="K247" s="10" t="str">
        <f>IF(MasterData5[[#This Row],[Income ]]&gt;$AB$12, "Above", "Below")</f>
        <v>Below</v>
      </c>
      <c r="L247" s="10">
        <f>SUM(MasterData5[[#This Row],[MntWines]:[MntSweetProducts]])</f>
        <v>19</v>
      </c>
      <c r="M247" s="53" t="str">
        <f>IF(MasterData5[[#This Row],[Total Purchase]]&gt;=500, "Over $500", "")</f>
        <v/>
      </c>
      <c r="N247" s="10"/>
      <c r="O247" s="14" t="str">
        <f>IF(AND(MasterData5[[#This Row],[MntWines]]&gt;=AB$4, MasterData5[[#This Row],[Income ]]&lt;=$AB$12), "Yes", "")</f>
        <v/>
      </c>
      <c r="P247" s="14" t="str">
        <f>IF(AND(MasterData5[[#This Row],[MntFruits]]&gt;=AC$4, MasterData5[[#This Row],[Income ]]&lt;=$AB$12), "Yes", "")</f>
        <v/>
      </c>
      <c r="Q247" s="14" t="str">
        <f>IF(AND(MasterData5[[#This Row],[MntMeatProducts]]&gt;=AD$4, MasterData5[[#This Row],[Income ]]&lt;=$AB$12), "Yes", "")</f>
        <v/>
      </c>
      <c r="R247" s="14" t="str">
        <f>IF(AND(MasterData5[[#This Row],[MntFishProducts]]&gt;=AE$4, MasterData5[[#This Row],[Income ]]&lt;=$AB$12), "Yes", "")</f>
        <v/>
      </c>
      <c r="S247" s="14" t="str">
        <f>IF(AND(MasterData5[[#This Row],[MntSweetProducts]]&gt;=AF$4, MasterData5[[#This Row],[Income ]]&lt;=$AB$12), "Yes", "")</f>
        <v/>
      </c>
      <c r="U247" s="14" t="str">
        <f>IF(MasterData5[[#This Row],[MntWines]]&gt;=AB$4, "Yes", "")</f>
        <v/>
      </c>
      <c r="V247" s="14" t="str">
        <f>IF(MasterData5[[#This Row],[MntFruits]]&gt;=AC$4, "Yes", "")</f>
        <v/>
      </c>
      <c r="W247" s="14" t="str">
        <f>IF(MasterData5[[#This Row],[MntMeatProducts]]&gt;=AD$4, "Yes", "")</f>
        <v/>
      </c>
      <c r="X247" s="14" t="str">
        <f>IF(MasterData5[[#This Row],[MntFishProducts]]&gt;=AE$4, "Yes", "")</f>
        <v/>
      </c>
      <c r="Y247" s="14" t="str">
        <f>IF(MasterData5[[#This Row],[MntSweetProducts]]&gt;=AF$4, "Yes", "")</f>
        <v/>
      </c>
    </row>
    <row r="248" spans="1:25" x14ac:dyDescent="0.3">
      <c r="A248">
        <v>1184</v>
      </c>
      <c r="B248" s="10">
        <v>554</v>
      </c>
      <c r="C248" s="10">
        <v>41</v>
      </c>
      <c r="D248" s="10">
        <v>215</v>
      </c>
      <c r="E248" s="10">
        <v>11</v>
      </c>
      <c r="F248" s="10">
        <v>0</v>
      </c>
      <c r="G248" s="10">
        <v>24</v>
      </c>
      <c r="H248" s="24">
        <f>2021-'Customer Profile'!B247</f>
        <v>53</v>
      </c>
      <c r="I248" s="10">
        <f>IF(Analysis!$B$60="Wine",B248,IF(Analysis!$B$60="Fruit",C248,IF(Analysis!$B$60="Meat",D248,IF(Analysis!$B$60="Fish",E248,IF(Analysis!$B$60="Sweet",F248,"")))))</f>
        <v>11</v>
      </c>
      <c r="J248" s="10">
        <v>69674</v>
      </c>
      <c r="K248" s="10" t="str">
        <f>IF(MasterData5[[#This Row],[Income ]]&gt;$AB$12, "Above", "Below")</f>
        <v>Above</v>
      </c>
      <c r="L248" s="10">
        <f>SUM(MasterData5[[#This Row],[MntWines]:[MntSweetProducts]])</f>
        <v>821</v>
      </c>
      <c r="M248" s="53" t="str">
        <f>IF(MasterData5[[#This Row],[Total Purchase]]&gt;=500, "Over $500", "")</f>
        <v>Over $500</v>
      </c>
      <c r="N248" s="10"/>
      <c r="O248" s="14" t="str">
        <f>IF(AND(MasterData5[[#This Row],[MntWines]]&gt;=AB$4, MasterData5[[#This Row],[Income ]]&lt;=$AB$12), "Yes", "")</f>
        <v/>
      </c>
      <c r="P248" s="14" t="str">
        <f>IF(AND(MasterData5[[#This Row],[MntFruits]]&gt;=AC$4, MasterData5[[#This Row],[Income ]]&lt;=$AB$12), "Yes", "")</f>
        <v/>
      </c>
      <c r="Q248" s="14" t="str">
        <f>IF(AND(MasterData5[[#This Row],[MntMeatProducts]]&gt;=AD$4, MasterData5[[#This Row],[Income ]]&lt;=$AB$12), "Yes", "")</f>
        <v/>
      </c>
      <c r="R248" s="14" t="str">
        <f>IF(AND(MasterData5[[#This Row],[MntFishProducts]]&gt;=AE$4, MasterData5[[#This Row],[Income ]]&lt;=$AB$12), "Yes", "")</f>
        <v/>
      </c>
      <c r="S248" s="14" t="str">
        <f>IF(AND(MasterData5[[#This Row],[MntSweetProducts]]&gt;=AF$4, MasterData5[[#This Row],[Income ]]&lt;=$AB$12), "Yes", "")</f>
        <v/>
      </c>
      <c r="U248" s="14" t="str">
        <f>IF(MasterData5[[#This Row],[MntWines]]&gt;=AB$4, "Yes", "")</f>
        <v>Yes</v>
      </c>
      <c r="V248" s="14" t="str">
        <f>IF(MasterData5[[#This Row],[MntFruits]]&gt;=AC$4, "Yes", "")</f>
        <v>Yes</v>
      </c>
      <c r="W248" s="14" t="str">
        <f>IF(MasterData5[[#This Row],[MntMeatProducts]]&gt;=AD$4, "Yes", "")</f>
        <v>Yes</v>
      </c>
      <c r="X248" s="14" t="str">
        <f>IF(MasterData5[[#This Row],[MntFishProducts]]&gt;=AE$4, "Yes", "")</f>
        <v/>
      </c>
      <c r="Y248" s="14" t="str">
        <f>IF(MasterData5[[#This Row],[MntSweetProducts]]&gt;=AF$4, "Yes", "")</f>
        <v/>
      </c>
    </row>
    <row r="249" spans="1:25" x14ac:dyDescent="0.3">
      <c r="A249">
        <v>1204</v>
      </c>
      <c r="B249" s="10">
        <v>1253</v>
      </c>
      <c r="C249" s="10">
        <v>0</v>
      </c>
      <c r="D249" s="10">
        <v>447</v>
      </c>
      <c r="E249" s="10">
        <v>23</v>
      </c>
      <c r="F249" s="10">
        <v>71</v>
      </c>
      <c r="G249" s="10">
        <v>35</v>
      </c>
      <c r="H249" s="24">
        <f>2021-'Customer Profile'!B248</f>
        <v>51</v>
      </c>
      <c r="I249" s="10">
        <f>IF(Analysis!$B$60="Wine",B249,IF(Analysis!$B$60="Fruit",C249,IF(Analysis!$B$60="Meat",D249,IF(Analysis!$B$60="Fish",E249,IF(Analysis!$B$60="Sweet",F249,"")))))</f>
        <v>23</v>
      </c>
      <c r="J249" s="10">
        <v>67536</v>
      </c>
      <c r="K249" s="10" t="str">
        <f>IF(MasterData5[[#This Row],[Income ]]&gt;$AB$12, "Above", "Below")</f>
        <v>Above</v>
      </c>
      <c r="L249" s="10">
        <f>SUM(MasterData5[[#This Row],[MntWines]:[MntSweetProducts]])</f>
        <v>1794</v>
      </c>
      <c r="M249" s="53" t="str">
        <f>IF(MasterData5[[#This Row],[Total Purchase]]&gt;=500, "Over $500", "")</f>
        <v>Over $500</v>
      </c>
      <c r="N249" s="10"/>
      <c r="O249" s="14" t="str">
        <f>IF(AND(MasterData5[[#This Row],[MntWines]]&gt;=AB$4, MasterData5[[#This Row],[Income ]]&lt;=$AB$12), "Yes", "")</f>
        <v/>
      </c>
      <c r="P249" s="14" t="str">
        <f>IF(AND(MasterData5[[#This Row],[MntFruits]]&gt;=AC$4, MasterData5[[#This Row],[Income ]]&lt;=$AB$12), "Yes", "")</f>
        <v/>
      </c>
      <c r="Q249" s="14" t="str">
        <f>IF(AND(MasterData5[[#This Row],[MntMeatProducts]]&gt;=AD$4, MasterData5[[#This Row],[Income ]]&lt;=$AB$12), "Yes", "")</f>
        <v/>
      </c>
      <c r="R249" s="14" t="str">
        <f>IF(AND(MasterData5[[#This Row],[MntFishProducts]]&gt;=AE$4, MasterData5[[#This Row],[Income ]]&lt;=$AB$12), "Yes", "")</f>
        <v/>
      </c>
      <c r="S249" s="14" t="str">
        <f>IF(AND(MasterData5[[#This Row],[MntSweetProducts]]&gt;=AF$4, MasterData5[[#This Row],[Income ]]&lt;=$AB$12), "Yes", "")</f>
        <v/>
      </c>
      <c r="U249" s="14" t="str">
        <f>IF(MasterData5[[#This Row],[MntWines]]&gt;=AB$4, "Yes", "")</f>
        <v>Yes</v>
      </c>
      <c r="V249" s="14" t="str">
        <f>IF(MasterData5[[#This Row],[MntFruits]]&gt;=AC$4, "Yes", "")</f>
        <v/>
      </c>
      <c r="W249" s="14" t="str">
        <f>IF(MasterData5[[#This Row],[MntMeatProducts]]&gt;=AD$4, "Yes", "")</f>
        <v>Yes</v>
      </c>
      <c r="X249" s="14" t="str">
        <f>IF(MasterData5[[#This Row],[MntFishProducts]]&gt;=AE$4, "Yes", "")</f>
        <v/>
      </c>
      <c r="Y249" s="14" t="str">
        <f>IF(MasterData5[[#This Row],[MntSweetProducts]]&gt;=AF$4, "Yes", "")</f>
        <v>Yes</v>
      </c>
    </row>
    <row r="250" spans="1:25" x14ac:dyDescent="0.3">
      <c r="A250">
        <v>1212</v>
      </c>
      <c r="B250" s="10">
        <v>384</v>
      </c>
      <c r="C250" s="10">
        <v>25</v>
      </c>
      <c r="D250" s="10">
        <v>292</v>
      </c>
      <c r="E250" s="10">
        <v>130</v>
      </c>
      <c r="F250" s="10">
        <v>41</v>
      </c>
      <c r="G250" s="10">
        <v>64</v>
      </c>
      <c r="H250" s="24">
        <f>2021-'Customer Profile'!B249</f>
        <v>48</v>
      </c>
      <c r="I250" s="10">
        <f>IF(Analysis!$B$60="Wine",B250,IF(Analysis!$B$60="Fruit",C250,IF(Analysis!$B$60="Meat",D250,IF(Analysis!$B$60="Fish",E250,IF(Analysis!$B$60="Sweet",F250,"")))))</f>
        <v>130</v>
      </c>
      <c r="J250" s="10">
        <v>52845</v>
      </c>
      <c r="K250" s="10" t="str">
        <f>IF(MasterData5[[#This Row],[Income ]]&gt;$AB$12, "Above", "Below")</f>
        <v>Above</v>
      </c>
      <c r="L250" s="10">
        <f>SUM(MasterData5[[#This Row],[MntWines]:[MntSweetProducts]])</f>
        <v>872</v>
      </c>
      <c r="M250" s="53" t="str">
        <f>IF(MasterData5[[#This Row],[Total Purchase]]&gt;=500, "Over $500", "")</f>
        <v>Over $500</v>
      </c>
      <c r="N250" s="10"/>
      <c r="O250" s="14" t="str">
        <f>IF(AND(MasterData5[[#This Row],[MntWines]]&gt;=AB$4, MasterData5[[#This Row],[Income ]]&lt;=$AB$12), "Yes", "")</f>
        <v/>
      </c>
      <c r="P250" s="14" t="str">
        <f>IF(AND(MasterData5[[#This Row],[MntFruits]]&gt;=AC$4, MasterData5[[#This Row],[Income ]]&lt;=$AB$12), "Yes", "")</f>
        <v/>
      </c>
      <c r="Q250" s="14" t="str">
        <f>IF(AND(MasterData5[[#This Row],[MntMeatProducts]]&gt;=AD$4, MasterData5[[#This Row],[Income ]]&lt;=$AB$12), "Yes", "")</f>
        <v/>
      </c>
      <c r="R250" s="14" t="str">
        <f>IF(AND(MasterData5[[#This Row],[MntFishProducts]]&gt;=AE$4, MasterData5[[#This Row],[Income ]]&lt;=$AB$12), "Yes", "")</f>
        <v/>
      </c>
      <c r="S250" s="14" t="str">
        <f>IF(AND(MasterData5[[#This Row],[MntSweetProducts]]&gt;=AF$4, MasterData5[[#This Row],[Income ]]&lt;=$AB$12), "Yes", "")</f>
        <v/>
      </c>
      <c r="U250" s="14" t="str">
        <f>IF(MasterData5[[#This Row],[MntWines]]&gt;=AB$4, "Yes", "")</f>
        <v>Yes</v>
      </c>
      <c r="V250" s="14" t="str">
        <f>IF(MasterData5[[#This Row],[MntFruits]]&gt;=AC$4, "Yes", "")</f>
        <v/>
      </c>
      <c r="W250" s="14" t="str">
        <f>IF(MasterData5[[#This Row],[MntMeatProducts]]&gt;=AD$4, "Yes", "")</f>
        <v>Yes</v>
      </c>
      <c r="X250" s="14" t="str">
        <f>IF(MasterData5[[#This Row],[MntFishProducts]]&gt;=AE$4, "Yes", "")</f>
        <v>Yes</v>
      </c>
      <c r="Y250" s="14" t="str">
        <f>IF(MasterData5[[#This Row],[MntSweetProducts]]&gt;=AF$4, "Yes", "")</f>
        <v>Yes</v>
      </c>
    </row>
    <row r="251" spans="1:25" x14ac:dyDescent="0.3">
      <c r="A251">
        <v>1215</v>
      </c>
      <c r="B251" s="10">
        <v>690</v>
      </c>
      <c r="C251" s="10">
        <v>117</v>
      </c>
      <c r="D251" s="10">
        <v>499</v>
      </c>
      <c r="E251" s="10">
        <v>76</v>
      </c>
      <c r="F251" s="10">
        <v>102</v>
      </c>
      <c r="G251" s="10">
        <v>88</v>
      </c>
      <c r="H251" s="24">
        <f>2021-'Customer Profile'!B250</f>
        <v>43</v>
      </c>
      <c r="I251" s="10">
        <f>IF(Analysis!$B$60="Wine",B251,IF(Analysis!$B$60="Fruit",C251,IF(Analysis!$B$60="Meat",D251,IF(Analysis!$B$60="Fish",E251,IF(Analysis!$B$60="Sweet",F251,"")))))</f>
        <v>76</v>
      </c>
      <c r="J251" s="10">
        <v>70440</v>
      </c>
      <c r="K251" s="10" t="str">
        <f>IF(MasterData5[[#This Row],[Income ]]&gt;$AB$12, "Above", "Below")</f>
        <v>Above</v>
      </c>
      <c r="L251" s="10">
        <f>SUM(MasterData5[[#This Row],[MntWines]:[MntSweetProducts]])</f>
        <v>1484</v>
      </c>
      <c r="M251" s="53" t="str">
        <f>IF(MasterData5[[#This Row],[Total Purchase]]&gt;=500, "Over $500", "")</f>
        <v>Over $500</v>
      </c>
      <c r="N251" s="10"/>
      <c r="O251" s="14" t="str">
        <f>IF(AND(MasterData5[[#This Row],[MntWines]]&gt;=AB$4, MasterData5[[#This Row],[Income ]]&lt;=$AB$12), "Yes", "")</f>
        <v/>
      </c>
      <c r="P251" s="14" t="str">
        <f>IF(AND(MasterData5[[#This Row],[MntFruits]]&gt;=AC$4, MasterData5[[#This Row],[Income ]]&lt;=$AB$12), "Yes", "")</f>
        <v/>
      </c>
      <c r="Q251" s="14" t="str">
        <f>IF(AND(MasterData5[[#This Row],[MntMeatProducts]]&gt;=AD$4, MasterData5[[#This Row],[Income ]]&lt;=$AB$12), "Yes", "")</f>
        <v/>
      </c>
      <c r="R251" s="14" t="str">
        <f>IF(AND(MasterData5[[#This Row],[MntFishProducts]]&gt;=AE$4, MasterData5[[#This Row],[Income ]]&lt;=$AB$12), "Yes", "")</f>
        <v/>
      </c>
      <c r="S251" s="14" t="str">
        <f>IF(AND(MasterData5[[#This Row],[MntSweetProducts]]&gt;=AF$4, MasterData5[[#This Row],[Income ]]&lt;=$AB$12), "Yes", "")</f>
        <v/>
      </c>
      <c r="U251" s="14" t="str">
        <f>IF(MasterData5[[#This Row],[MntWines]]&gt;=AB$4, "Yes", "")</f>
        <v>Yes</v>
      </c>
      <c r="V251" s="14" t="str">
        <f>IF(MasterData5[[#This Row],[MntFruits]]&gt;=AC$4, "Yes", "")</f>
        <v>Yes</v>
      </c>
      <c r="W251" s="14" t="str">
        <f>IF(MasterData5[[#This Row],[MntMeatProducts]]&gt;=AD$4, "Yes", "")</f>
        <v>Yes</v>
      </c>
      <c r="X251" s="14" t="str">
        <f>IF(MasterData5[[#This Row],[MntFishProducts]]&gt;=AE$4, "Yes", "")</f>
        <v>Yes</v>
      </c>
      <c r="Y251" s="14" t="str">
        <f>IF(MasterData5[[#This Row],[MntSweetProducts]]&gt;=AF$4, "Yes", "")</f>
        <v>Yes</v>
      </c>
    </row>
    <row r="252" spans="1:25" x14ac:dyDescent="0.3">
      <c r="A252">
        <v>1225</v>
      </c>
      <c r="B252" s="10">
        <v>483</v>
      </c>
      <c r="C252" s="10">
        <v>84</v>
      </c>
      <c r="D252" s="10">
        <v>398</v>
      </c>
      <c r="E252" s="10">
        <v>205</v>
      </c>
      <c r="F252" s="10">
        <v>84</v>
      </c>
      <c r="G252" s="10">
        <v>241</v>
      </c>
      <c r="H252" s="24">
        <f>2021-'Customer Profile'!B251</f>
        <v>58</v>
      </c>
      <c r="I252" s="10">
        <f>IF(Analysis!$B$60="Wine",B252,IF(Analysis!$B$60="Fruit",C252,IF(Analysis!$B$60="Meat",D252,IF(Analysis!$B$60="Fish",E252,IF(Analysis!$B$60="Sweet",F252,"")))))</f>
        <v>205</v>
      </c>
      <c r="J252" s="10">
        <v>80124</v>
      </c>
      <c r="K252" s="10" t="str">
        <f>IF(MasterData5[[#This Row],[Income ]]&gt;$AB$12, "Above", "Below")</f>
        <v>Above</v>
      </c>
      <c r="L252" s="10">
        <f>SUM(MasterData5[[#This Row],[MntWines]:[MntSweetProducts]])</f>
        <v>1254</v>
      </c>
      <c r="M252" s="53" t="str">
        <f>IF(MasterData5[[#This Row],[Total Purchase]]&gt;=500, "Over $500", "")</f>
        <v>Over $500</v>
      </c>
      <c r="N252" s="10"/>
      <c r="O252" s="14" t="str">
        <f>IF(AND(MasterData5[[#This Row],[MntWines]]&gt;=AB$4, MasterData5[[#This Row],[Income ]]&lt;=$AB$12), "Yes", "")</f>
        <v/>
      </c>
      <c r="P252" s="14" t="str">
        <f>IF(AND(MasterData5[[#This Row],[MntFruits]]&gt;=AC$4, MasterData5[[#This Row],[Income ]]&lt;=$AB$12), "Yes", "")</f>
        <v/>
      </c>
      <c r="Q252" s="14" t="str">
        <f>IF(AND(MasterData5[[#This Row],[MntMeatProducts]]&gt;=AD$4, MasterData5[[#This Row],[Income ]]&lt;=$AB$12), "Yes", "")</f>
        <v/>
      </c>
      <c r="R252" s="14" t="str">
        <f>IF(AND(MasterData5[[#This Row],[MntFishProducts]]&gt;=AE$4, MasterData5[[#This Row],[Income ]]&lt;=$AB$12), "Yes", "")</f>
        <v/>
      </c>
      <c r="S252" s="14" t="str">
        <f>IF(AND(MasterData5[[#This Row],[MntSweetProducts]]&gt;=AF$4, MasterData5[[#This Row],[Income ]]&lt;=$AB$12), "Yes", "")</f>
        <v/>
      </c>
      <c r="U252" s="14" t="str">
        <f>IF(MasterData5[[#This Row],[MntWines]]&gt;=AB$4, "Yes", "")</f>
        <v>Yes</v>
      </c>
      <c r="V252" s="14" t="str">
        <f>IF(MasterData5[[#This Row],[MntFruits]]&gt;=AC$4, "Yes", "")</f>
        <v>Yes</v>
      </c>
      <c r="W252" s="14" t="str">
        <f>IF(MasterData5[[#This Row],[MntMeatProducts]]&gt;=AD$4, "Yes", "")</f>
        <v>Yes</v>
      </c>
      <c r="X252" s="14" t="str">
        <f>IF(MasterData5[[#This Row],[MntFishProducts]]&gt;=AE$4, "Yes", "")</f>
        <v>Yes</v>
      </c>
      <c r="Y252" s="14" t="str">
        <f>IF(MasterData5[[#This Row],[MntSweetProducts]]&gt;=AF$4, "Yes", "")</f>
        <v>Yes</v>
      </c>
    </row>
    <row r="253" spans="1:25" x14ac:dyDescent="0.3">
      <c r="A253">
        <v>1232</v>
      </c>
      <c r="B253" s="10">
        <v>587</v>
      </c>
      <c r="C253" s="10">
        <v>54</v>
      </c>
      <c r="D253" s="10">
        <v>348</v>
      </c>
      <c r="E253" s="10">
        <v>71</v>
      </c>
      <c r="F253" s="10">
        <v>54</v>
      </c>
      <c r="G253" s="10">
        <v>130</v>
      </c>
      <c r="H253" s="24">
        <f>2021-'Customer Profile'!B252</f>
        <v>39</v>
      </c>
      <c r="I253" s="10">
        <f>IF(Analysis!$B$60="Wine",B253,IF(Analysis!$B$60="Fruit",C253,IF(Analysis!$B$60="Meat",D253,IF(Analysis!$B$60="Fish",E253,IF(Analysis!$B$60="Sweet",F253,"")))))</f>
        <v>71</v>
      </c>
      <c r="J253" s="10">
        <v>70038</v>
      </c>
      <c r="K253" s="10" t="str">
        <f>IF(MasterData5[[#This Row],[Income ]]&gt;$AB$12, "Above", "Below")</f>
        <v>Above</v>
      </c>
      <c r="L253" s="10">
        <f>SUM(MasterData5[[#This Row],[MntWines]:[MntSweetProducts]])</f>
        <v>1114</v>
      </c>
      <c r="M253" s="53" t="str">
        <f>IF(MasterData5[[#This Row],[Total Purchase]]&gt;=500, "Over $500", "")</f>
        <v>Over $500</v>
      </c>
      <c r="N253" s="10"/>
      <c r="O253" s="14" t="str">
        <f>IF(AND(MasterData5[[#This Row],[MntWines]]&gt;=AB$4, MasterData5[[#This Row],[Income ]]&lt;=$AB$12), "Yes", "")</f>
        <v/>
      </c>
      <c r="P253" s="14" t="str">
        <f>IF(AND(MasterData5[[#This Row],[MntFruits]]&gt;=AC$4, MasterData5[[#This Row],[Income ]]&lt;=$AB$12), "Yes", "")</f>
        <v/>
      </c>
      <c r="Q253" s="14" t="str">
        <f>IF(AND(MasterData5[[#This Row],[MntMeatProducts]]&gt;=AD$4, MasterData5[[#This Row],[Income ]]&lt;=$AB$12), "Yes", "")</f>
        <v/>
      </c>
      <c r="R253" s="14" t="str">
        <f>IF(AND(MasterData5[[#This Row],[MntFishProducts]]&gt;=AE$4, MasterData5[[#This Row],[Income ]]&lt;=$AB$12), "Yes", "")</f>
        <v/>
      </c>
      <c r="S253" s="14" t="str">
        <f>IF(AND(MasterData5[[#This Row],[MntSweetProducts]]&gt;=AF$4, MasterData5[[#This Row],[Income ]]&lt;=$AB$12), "Yes", "")</f>
        <v/>
      </c>
      <c r="U253" s="14" t="str">
        <f>IF(MasterData5[[#This Row],[MntWines]]&gt;=AB$4, "Yes", "")</f>
        <v>Yes</v>
      </c>
      <c r="V253" s="14" t="str">
        <f>IF(MasterData5[[#This Row],[MntFruits]]&gt;=AC$4, "Yes", "")</f>
        <v>Yes</v>
      </c>
      <c r="W253" s="14" t="str">
        <f>IF(MasterData5[[#This Row],[MntMeatProducts]]&gt;=AD$4, "Yes", "")</f>
        <v>Yes</v>
      </c>
      <c r="X253" s="14" t="str">
        <f>IF(MasterData5[[#This Row],[MntFishProducts]]&gt;=AE$4, "Yes", "")</f>
        <v>Yes</v>
      </c>
      <c r="Y253" s="14" t="str">
        <f>IF(MasterData5[[#This Row],[MntSweetProducts]]&gt;=AF$4, "Yes", "")</f>
        <v>Yes</v>
      </c>
    </row>
    <row r="254" spans="1:25" x14ac:dyDescent="0.3">
      <c r="A254">
        <v>1241</v>
      </c>
      <c r="B254" s="10">
        <v>13</v>
      </c>
      <c r="C254" s="10">
        <v>3</v>
      </c>
      <c r="D254" s="10">
        <v>8</v>
      </c>
      <c r="E254" s="10">
        <v>7</v>
      </c>
      <c r="F254" s="10">
        <v>4</v>
      </c>
      <c r="G254" s="10">
        <v>16</v>
      </c>
      <c r="H254" s="24">
        <f>2021-'Customer Profile'!B253</f>
        <v>37</v>
      </c>
      <c r="I254" s="10">
        <f>IF(Analysis!$B$60="Wine",B254,IF(Analysis!$B$60="Fruit",C254,IF(Analysis!$B$60="Meat",D254,IF(Analysis!$B$60="Fish",E254,IF(Analysis!$B$60="Sweet",F254,"")))))</f>
        <v>7</v>
      </c>
      <c r="J254" s="10">
        <v>14796</v>
      </c>
      <c r="K254" s="10" t="str">
        <f>IF(MasterData5[[#This Row],[Income ]]&gt;$AB$12, "Above", "Below")</f>
        <v>Below</v>
      </c>
      <c r="L254" s="10">
        <f>SUM(MasterData5[[#This Row],[MntWines]:[MntSweetProducts]])</f>
        <v>35</v>
      </c>
      <c r="M254" s="53" t="str">
        <f>IF(MasterData5[[#This Row],[Total Purchase]]&gt;=500, "Over $500", "")</f>
        <v/>
      </c>
      <c r="N254" s="10"/>
      <c r="O254" s="14" t="str">
        <f>IF(AND(MasterData5[[#This Row],[MntWines]]&gt;=AB$4, MasterData5[[#This Row],[Income ]]&lt;=$AB$12), "Yes", "")</f>
        <v/>
      </c>
      <c r="P254" s="14" t="str">
        <f>IF(AND(MasterData5[[#This Row],[MntFruits]]&gt;=AC$4, MasterData5[[#This Row],[Income ]]&lt;=$AB$12), "Yes", "")</f>
        <v/>
      </c>
      <c r="Q254" s="14" t="str">
        <f>IF(AND(MasterData5[[#This Row],[MntMeatProducts]]&gt;=AD$4, MasterData5[[#This Row],[Income ]]&lt;=$AB$12), "Yes", "")</f>
        <v/>
      </c>
      <c r="R254" s="14" t="str">
        <f>IF(AND(MasterData5[[#This Row],[MntFishProducts]]&gt;=AE$4, MasterData5[[#This Row],[Income ]]&lt;=$AB$12), "Yes", "")</f>
        <v/>
      </c>
      <c r="S254" s="14" t="str">
        <f>IF(AND(MasterData5[[#This Row],[MntSweetProducts]]&gt;=AF$4, MasterData5[[#This Row],[Income ]]&lt;=$AB$12), "Yes", "")</f>
        <v/>
      </c>
      <c r="U254" s="14" t="str">
        <f>IF(MasterData5[[#This Row],[MntWines]]&gt;=AB$4, "Yes", "")</f>
        <v/>
      </c>
      <c r="V254" s="14" t="str">
        <f>IF(MasterData5[[#This Row],[MntFruits]]&gt;=AC$4, "Yes", "")</f>
        <v/>
      </c>
      <c r="W254" s="14" t="str">
        <f>IF(MasterData5[[#This Row],[MntMeatProducts]]&gt;=AD$4, "Yes", "")</f>
        <v/>
      </c>
      <c r="X254" s="14" t="str">
        <f>IF(MasterData5[[#This Row],[MntFishProducts]]&gt;=AE$4, "Yes", "")</f>
        <v/>
      </c>
      <c r="Y254" s="14" t="str">
        <f>IF(MasterData5[[#This Row],[MntSweetProducts]]&gt;=AF$4, "Yes", "")</f>
        <v/>
      </c>
    </row>
    <row r="255" spans="1:25" x14ac:dyDescent="0.3">
      <c r="A255">
        <v>1245</v>
      </c>
      <c r="B255" s="10">
        <v>977</v>
      </c>
      <c r="C255" s="10">
        <v>12</v>
      </c>
      <c r="D255" s="10">
        <v>253</v>
      </c>
      <c r="E255" s="10">
        <v>16</v>
      </c>
      <c r="F255" s="10">
        <v>12</v>
      </c>
      <c r="G255" s="10">
        <v>101</v>
      </c>
      <c r="H255" s="24">
        <f>2021-'Customer Profile'!B254</f>
        <v>55</v>
      </c>
      <c r="I255" s="10">
        <f>IF(Analysis!$B$60="Wine",B255,IF(Analysis!$B$60="Fruit",C255,IF(Analysis!$B$60="Meat",D255,IF(Analysis!$B$60="Fish",E255,IF(Analysis!$B$60="Sweet",F255,"")))))</f>
        <v>16</v>
      </c>
      <c r="J255" s="10">
        <v>63810</v>
      </c>
      <c r="K255" s="10" t="str">
        <f>IF(MasterData5[[#This Row],[Income ]]&gt;$AB$12, "Above", "Below")</f>
        <v>Above</v>
      </c>
      <c r="L255" s="10">
        <f>SUM(MasterData5[[#This Row],[MntWines]:[MntSweetProducts]])</f>
        <v>1270</v>
      </c>
      <c r="M255" s="53" t="str">
        <f>IF(MasterData5[[#This Row],[Total Purchase]]&gt;=500, "Over $500", "")</f>
        <v>Over $500</v>
      </c>
      <c r="N255" s="10"/>
      <c r="O255" s="14" t="str">
        <f>IF(AND(MasterData5[[#This Row],[MntWines]]&gt;=AB$4, MasterData5[[#This Row],[Income ]]&lt;=$AB$12), "Yes", "")</f>
        <v/>
      </c>
      <c r="P255" s="14" t="str">
        <f>IF(AND(MasterData5[[#This Row],[MntFruits]]&gt;=AC$4, MasterData5[[#This Row],[Income ]]&lt;=$AB$12), "Yes", "")</f>
        <v/>
      </c>
      <c r="Q255" s="14" t="str">
        <f>IF(AND(MasterData5[[#This Row],[MntMeatProducts]]&gt;=AD$4, MasterData5[[#This Row],[Income ]]&lt;=$AB$12), "Yes", "")</f>
        <v/>
      </c>
      <c r="R255" s="14" t="str">
        <f>IF(AND(MasterData5[[#This Row],[MntFishProducts]]&gt;=AE$4, MasterData5[[#This Row],[Income ]]&lt;=$AB$12), "Yes", "")</f>
        <v/>
      </c>
      <c r="S255" s="14" t="str">
        <f>IF(AND(MasterData5[[#This Row],[MntSweetProducts]]&gt;=AF$4, MasterData5[[#This Row],[Income ]]&lt;=$AB$12), "Yes", "")</f>
        <v/>
      </c>
      <c r="U255" s="14" t="str">
        <f>IF(MasterData5[[#This Row],[MntWines]]&gt;=AB$4, "Yes", "")</f>
        <v>Yes</v>
      </c>
      <c r="V255" s="14" t="str">
        <f>IF(MasterData5[[#This Row],[MntFruits]]&gt;=AC$4, "Yes", "")</f>
        <v/>
      </c>
      <c r="W255" s="14" t="str">
        <f>IF(MasterData5[[#This Row],[MntMeatProducts]]&gt;=AD$4, "Yes", "")</f>
        <v>Yes</v>
      </c>
      <c r="X255" s="14" t="str">
        <f>IF(MasterData5[[#This Row],[MntFishProducts]]&gt;=AE$4, "Yes", "")</f>
        <v/>
      </c>
      <c r="Y255" s="14" t="str">
        <f>IF(MasterData5[[#This Row],[MntSweetProducts]]&gt;=AF$4, "Yes", "")</f>
        <v/>
      </c>
    </row>
    <row r="256" spans="1:25" x14ac:dyDescent="0.3">
      <c r="A256">
        <v>1250</v>
      </c>
      <c r="B256" s="10">
        <v>34</v>
      </c>
      <c r="C256" s="10">
        <v>6</v>
      </c>
      <c r="D256" s="10">
        <v>21</v>
      </c>
      <c r="E256" s="10">
        <v>11</v>
      </c>
      <c r="F256" s="10">
        <v>4</v>
      </c>
      <c r="G256" s="10">
        <v>8</v>
      </c>
      <c r="H256" s="24">
        <f>2021-'Customer Profile'!B255</f>
        <v>45</v>
      </c>
      <c r="I256" s="10">
        <f>IF(Analysis!$B$60="Wine",B256,IF(Analysis!$B$60="Fruit",C256,IF(Analysis!$B$60="Meat",D256,IF(Analysis!$B$60="Fish",E256,IF(Analysis!$B$60="Sweet",F256,"")))))</f>
        <v>11</v>
      </c>
      <c r="J256" s="10">
        <v>37697</v>
      </c>
      <c r="K256" s="10" t="str">
        <f>IF(MasterData5[[#This Row],[Income ]]&gt;$AB$12, "Above", "Below")</f>
        <v>Below</v>
      </c>
      <c r="L256" s="10">
        <f>SUM(MasterData5[[#This Row],[MntWines]:[MntSweetProducts]])</f>
        <v>76</v>
      </c>
      <c r="M256" s="53" t="str">
        <f>IF(MasterData5[[#This Row],[Total Purchase]]&gt;=500, "Over $500", "")</f>
        <v/>
      </c>
      <c r="N256" s="10"/>
      <c r="O256" s="14" t="str">
        <f>IF(AND(MasterData5[[#This Row],[MntWines]]&gt;=AB$4, MasterData5[[#This Row],[Income ]]&lt;=$AB$12), "Yes", "")</f>
        <v/>
      </c>
      <c r="P256" s="14" t="str">
        <f>IF(AND(MasterData5[[#This Row],[MntFruits]]&gt;=AC$4, MasterData5[[#This Row],[Income ]]&lt;=$AB$12), "Yes", "")</f>
        <v/>
      </c>
      <c r="Q256" s="14" t="str">
        <f>IF(AND(MasterData5[[#This Row],[MntMeatProducts]]&gt;=AD$4, MasterData5[[#This Row],[Income ]]&lt;=$AB$12), "Yes", "")</f>
        <v/>
      </c>
      <c r="R256" s="14" t="str">
        <f>IF(AND(MasterData5[[#This Row],[MntFishProducts]]&gt;=AE$4, MasterData5[[#This Row],[Income ]]&lt;=$AB$12), "Yes", "")</f>
        <v/>
      </c>
      <c r="S256" s="14" t="str">
        <f>IF(AND(MasterData5[[#This Row],[MntSweetProducts]]&gt;=AF$4, MasterData5[[#This Row],[Income ]]&lt;=$AB$12), "Yes", "")</f>
        <v/>
      </c>
      <c r="U256" s="14" t="str">
        <f>IF(MasterData5[[#This Row],[MntWines]]&gt;=AB$4, "Yes", "")</f>
        <v/>
      </c>
      <c r="V256" s="14" t="str">
        <f>IF(MasterData5[[#This Row],[MntFruits]]&gt;=AC$4, "Yes", "")</f>
        <v/>
      </c>
      <c r="W256" s="14" t="str">
        <f>IF(MasterData5[[#This Row],[MntMeatProducts]]&gt;=AD$4, "Yes", "")</f>
        <v/>
      </c>
      <c r="X256" s="14" t="str">
        <f>IF(MasterData5[[#This Row],[MntFishProducts]]&gt;=AE$4, "Yes", "")</f>
        <v/>
      </c>
      <c r="Y256" s="14" t="str">
        <f>IF(MasterData5[[#This Row],[MntSweetProducts]]&gt;=AF$4, "Yes", "")</f>
        <v/>
      </c>
    </row>
    <row r="257" spans="1:25" x14ac:dyDescent="0.3">
      <c r="A257">
        <v>1272</v>
      </c>
      <c r="B257" s="10">
        <v>664</v>
      </c>
      <c r="C257" s="10">
        <v>58</v>
      </c>
      <c r="D257" s="10">
        <v>83</v>
      </c>
      <c r="E257" s="10">
        <v>32</v>
      </c>
      <c r="F257" s="10">
        <v>0</v>
      </c>
      <c r="G257" s="10">
        <v>66</v>
      </c>
      <c r="H257" s="24">
        <f>2021-'Customer Profile'!B256</f>
        <v>56</v>
      </c>
      <c r="I257" s="10">
        <f>IF(Analysis!$B$60="Wine",B257,IF(Analysis!$B$60="Fruit",C257,IF(Analysis!$B$60="Meat",D257,IF(Analysis!$B$60="Fish",E257,IF(Analysis!$B$60="Sweet",F257,"")))))</f>
        <v>32</v>
      </c>
      <c r="J257" s="10">
        <v>55250</v>
      </c>
      <c r="K257" s="10" t="str">
        <f>IF(MasterData5[[#This Row],[Income ]]&gt;$AB$12, "Above", "Below")</f>
        <v>Above</v>
      </c>
      <c r="L257" s="10">
        <f>SUM(MasterData5[[#This Row],[MntWines]:[MntSweetProducts]])</f>
        <v>837</v>
      </c>
      <c r="M257" s="53" t="str">
        <f>IF(MasterData5[[#This Row],[Total Purchase]]&gt;=500, "Over $500", "")</f>
        <v>Over $500</v>
      </c>
      <c r="N257" s="10"/>
      <c r="O257" s="14" t="str">
        <f>IF(AND(MasterData5[[#This Row],[MntWines]]&gt;=AB$4, MasterData5[[#This Row],[Income ]]&lt;=$AB$12), "Yes", "")</f>
        <v/>
      </c>
      <c r="P257" s="14" t="str">
        <f>IF(AND(MasterData5[[#This Row],[MntFruits]]&gt;=AC$4, MasterData5[[#This Row],[Income ]]&lt;=$AB$12), "Yes", "")</f>
        <v/>
      </c>
      <c r="Q257" s="14" t="str">
        <f>IF(AND(MasterData5[[#This Row],[MntMeatProducts]]&gt;=AD$4, MasterData5[[#This Row],[Income ]]&lt;=$AB$12), "Yes", "")</f>
        <v/>
      </c>
      <c r="R257" s="14" t="str">
        <f>IF(AND(MasterData5[[#This Row],[MntFishProducts]]&gt;=AE$4, MasterData5[[#This Row],[Income ]]&lt;=$AB$12), "Yes", "")</f>
        <v/>
      </c>
      <c r="S257" s="14" t="str">
        <f>IF(AND(MasterData5[[#This Row],[MntSweetProducts]]&gt;=AF$4, MasterData5[[#This Row],[Income ]]&lt;=$AB$12), "Yes", "")</f>
        <v/>
      </c>
      <c r="U257" s="14" t="str">
        <f>IF(MasterData5[[#This Row],[MntWines]]&gt;=AB$4, "Yes", "")</f>
        <v>Yes</v>
      </c>
      <c r="V257" s="14" t="str">
        <f>IF(MasterData5[[#This Row],[MntFruits]]&gt;=AC$4, "Yes", "")</f>
        <v>Yes</v>
      </c>
      <c r="W257" s="14" t="str">
        <f>IF(MasterData5[[#This Row],[MntMeatProducts]]&gt;=AD$4, "Yes", "")</f>
        <v/>
      </c>
      <c r="X257" s="14" t="str">
        <f>IF(MasterData5[[#This Row],[MntFishProducts]]&gt;=AE$4, "Yes", "")</f>
        <v/>
      </c>
      <c r="Y257" s="14" t="str">
        <f>IF(MasterData5[[#This Row],[MntSweetProducts]]&gt;=AF$4, "Yes", "")</f>
        <v/>
      </c>
    </row>
    <row r="258" spans="1:25" x14ac:dyDescent="0.3">
      <c r="A258">
        <v>1277</v>
      </c>
      <c r="B258" s="10">
        <v>434</v>
      </c>
      <c r="C258" s="10">
        <v>22</v>
      </c>
      <c r="D258" s="10">
        <v>388</v>
      </c>
      <c r="E258" s="10">
        <v>104</v>
      </c>
      <c r="F258" s="10">
        <v>22</v>
      </c>
      <c r="G258" s="10">
        <v>34</v>
      </c>
      <c r="H258" s="24">
        <f>2021-'Customer Profile'!B257</f>
        <v>61</v>
      </c>
      <c r="I258" s="10">
        <f>IF(Analysis!$B$60="Wine",B258,IF(Analysis!$B$60="Fruit",C258,IF(Analysis!$B$60="Meat",D258,IF(Analysis!$B$60="Fish",E258,IF(Analysis!$B$60="Sweet",F258,"")))))</f>
        <v>104</v>
      </c>
      <c r="J258" s="10">
        <v>78468</v>
      </c>
      <c r="K258" s="10" t="str">
        <f>IF(MasterData5[[#This Row],[Income ]]&gt;$AB$12, "Above", "Below")</f>
        <v>Above</v>
      </c>
      <c r="L258" s="10">
        <f>SUM(MasterData5[[#This Row],[MntWines]:[MntSweetProducts]])</f>
        <v>970</v>
      </c>
      <c r="M258" s="53" t="str">
        <f>IF(MasterData5[[#This Row],[Total Purchase]]&gt;=500, "Over $500", "")</f>
        <v>Over $500</v>
      </c>
      <c r="N258" s="10"/>
      <c r="O258" s="14" t="str">
        <f>IF(AND(MasterData5[[#This Row],[MntWines]]&gt;=AB$4, MasterData5[[#This Row],[Income ]]&lt;=$AB$12), "Yes", "")</f>
        <v/>
      </c>
      <c r="P258" s="14" t="str">
        <f>IF(AND(MasterData5[[#This Row],[MntFruits]]&gt;=AC$4, MasterData5[[#This Row],[Income ]]&lt;=$AB$12), "Yes", "")</f>
        <v/>
      </c>
      <c r="Q258" s="14" t="str">
        <f>IF(AND(MasterData5[[#This Row],[MntMeatProducts]]&gt;=AD$4, MasterData5[[#This Row],[Income ]]&lt;=$AB$12), "Yes", "")</f>
        <v/>
      </c>
      <c r="R258" s="14" t="str">
        <f>IF(AND(MasterData5[[#This Row],[MntFishProducts]]&gt;=AE$4, MasterData5[[#This Row],[Income ]]&lt;=$AB$12), "Yes", "")</f>
        <v/>
      </c>
      <c r="S258" s="14" t="str">
        <f>IF(AND(MasterData5[[#This Row],[MntSweetProducts]]&gt;=AF$4, MasterData5[[#This Row],[Income ]]&lt;=$AB$12), "Yes", "")</f>
        <v/>
      </c>
      <c r="U258" s="14" t="str">
        <f>IF(MasterData5[[#This Row],[MntWines]]&gt;=AB$4, "Yes", "")</f>
        <v>Yes</v>
      </c>
      <c r="V258" s="14" t="str">
        <f>IF(MasterData5[[#This Row],[MntFruits]]&gt;=AC$4, "Yes", "")</f>
        <v/>
      </c>
      <c r="W258" s="14" t="str">
        <f>IF(MasterData5[[#This Row],[MntMeatProducts]]&gt;=AD$4, "Yes", "")</f>
        <v>Yes</v>
      </c>
      <c r="X258" s="14" t="str">
        <f>IF(MasterData5[[#This Row],[MntFishProducts]]&gt;=AE$4, "Yes", "")</f>
        <v>Yes</v>
      </c>
      <c r="Y258" s="14" t="str">
        <f>IF(MasterData5[[#This Row],[MntSweetProducts]]&gt;=AF$4, "Yes", "")</f>
        <v/>
      </c>
    </row>
    <row r="259" spans="1:25" x14ac:dyDescent="0.3">
      <c r="A259">
        <v>1291</v>
      </c>
      <c r="B259" s="10">
        <v>152</v>
      </c>
      <c r="C259" s="10">
        <v>9</v>
      </c>
      <c r="D259" s="10">
        <v>121</v>
      </c>
      <c r="E259" s="10">
        <v>12</v>
      </c>
      <c r="F259" s="10">
        <v>12</v>
      </c>
      <c r="G259" s="10">
        <v>45</v>
      </c>
      <c r="H259" s="24">
        <f>2021-'Customer Profile'!B258</f>
        <v>43</v>
      </c>
      <c r="I259" s="10">
        <f>IF(Analysis!$B$60="Wine",B259,IF(Analysis!$B$60="Fruit",C259,IF(Analysis!$B$60="Meat",D259,IF(Analysis!$B$60="Fish",E259,IF(Analysis!$B$60="Sweet",F259,"")))))</f>
        <v>12</v>
      </c>
      <c r="J259" s="10">
        <v>27683</v>
      </c>
      <c r="K259" s="10" t="str">
        <f>IF(MasterData5[[#This Row],[Income ]]&gt;$AB$12, "Above", "Below")</f>
        <v>Below</v>
      </c>
      <c r="L259" s="10">
        <f>SUM(MasterData5[[#This Row],[MntWines]:[MntSweetProducts]])</f>
        <v>306</v>
      </c>
      <c r="M259" s="53" t="str">
        <f>IF(MasterData5[[#This Row],[Total Purchase]]&gt;=500, "Over $500", "")</f>
        <v/>
      </c>
      <c r="N259" s="10"/>
      <c r="O259" s="14" t="str">
        <f>IF(AND(MasterData5[[#This Row],[MntWines]]&gt;=AB$4, MasterData5[[#This Row],[Income ]]&lt;=$AB$12), "Yes", "")</f>
        <v/>
      </c>
      <c r="P259" s="14" t="str">
        <f>IF(AND(MasterData5[[#This Row],[MntFruits]]&gt;=AC$4, MasterData5[[#This Row],[Income ]]&lt;=$AB$12), "Yes", "")</f>
        <v/>
      </c>
      <c r="Q259" s="14" t="str">
        <f>IF(AND(MasterData5[[#This Row],[MntMeatProducts]]&gt;=AD$4, MasterData5[[#This Row],[Income ]]&lt;=$AB$12), "Yes", "")</f>
        <v/>
      </c>
      <c r="R259" s="14" t="str">
        <f>IF(AND(MasterData5[[#This Row],[MntFishProducts]]&gt;=AE$4, MasterData5[[#This Row],[Income ]]&lt;=$AB$12), "Yes", "")</f>
        <v/>
      </c>
      <c r="S259" s="14" t="str">
        <f>IF(AND(MasterData5[[#This Row],[MntSweetProducts]]&gt;=AF$4, MasterData5[[#This Row],[Income ]]&lt;=$AB$12), "Yes", "")</f>
        <v/>
      </c>
      <c r="U259" s="14" t="str">
        <f>IF(MasterData5[[#This Row],[MntWines]]&gt;=AB$4, "Yes", "")</f>
        <v/>
      </c>
      <c r="V259" s="14" t="str">
        <f>IF(MasterData5[[#This Row],[MntFruits]]&gt;=AC$4, "Yes", "")</f>
        <v/>
      </c>
      <c r="W259" s="14" t="str">
        <f>IF(MasterData5[[#This Row],[MntMeatProducts]]&gt;=AD$4, "Yes", "")</f>
        <v/>
      </c>
      <c r="X259" s="14" t="str">
        <f>IF(MasterData5[[#This Row],[MntFishProducts]]&gt;=AE$4, "Yes", "")</f>
        <v/>
      </c>
      <c r="Y259" s="14" t="str">
        <f>IF(MasterData5[[#This Row],[MntSweetProducts]]&gt;=AF$4, "Yes", "")</f>
        <v/>
      </c>
    </row>
    <row r="260" spans="1:25" x14ac:dyDescent="0.3">
      <c r="A260">
        <v>1295</v>
      </c>
      <c r="B260" s="10">
        <v>231</v>
      </c>
      <c r="C260" s="10">
        <v>65</v>
      </c>
      <c r="D260" s="10">
        <v>196</v>
      </c>
      <c r="E260" s="10">
        <v>38</v>
      </c>
      <c r="F260" s="10">
        <v>71</v>
      </c>
      <c r="G260" s="10">
        <v>124</v>
      </c>
      <c r="H260" s="24">
        <f>2021-'Customer Profile'!B259</f>
        <v>58</v>
      </c>
      <c r="I260" s="10">
        <f>IF(Analysis!$B$60="Wine",B260,IF(Analysis!$B$60="Fruit",C260,IF(Analysis!$B$60="Meat",D260,IF(Analysis!$B$60="Fish",E260,IF(Analysis!$B$60="Sweet",F260,"")))))</f>
        <v>38</v>
      </c>
      <c r="J260" s="10"/>
      <c r="K260" s="10"/>
      <c r="L260" s="10">
        <f>SUM(MasterData5[[#This Row],[MntWines]:[MntSweetProducts]])</f>
        <v>601</v>
      </c>
      <c r="M260" s="53" t="str">
        <f>IF(MasterData5[[#This Row],[Total Purchase]]&gt;=500, "Over $500", "")</f>
        <v>Over $500</v>
      </c>
      <c r="N260" s="10"/>
      <c r="O260" s="14" t="str">
        <f>IF(AND(MasterData5[[#This Row],[MntWines]]&gt;=AB$4, MasterData5[[#This Row],[Income ]]&lt;=$AB$12), "Yes", "")</f>
        <v/>
      </c>
      <c r="P260" s="14" t="str">
        <f>IF(AND(MasterData5[[#This Row],[MntFruits]]&gt;=AC$4, MasterData5[[#This Row],[Income ]]&lt;=$AB$12), "Yes", "")</f>
        <v>Yes</v>
      </c>
      <c r="Q260" s="14" t="str">
        <f>IF(AND(MasterData5[[#This Row],[MntMeatProducts]]&gt;=AD$4, MasterData5[[#This Row],[Income ]]&lt;=$AB$12), "Yes", "")</f>
        <v>Yes</v>
      </c>
      <c r="R260" s="14" t="str">
        <f>IF(AND(MasterData5[[#This Row],[MntFishProducts]]&gt;=AE$4, MasterData5[[#This Row],[Income ]]&lt;=$AB$12), "Yes", "")</f>
        <v>Yes</v>
      </c>
      <c r="S260" s="14" t="str">
        <f>IF(AND(MasterData5[[#This Row],[MntSweetProducts]]&gt;=AF$4, MasterData5[[#This Row],[Income ]]&lt;=$AB$12), "Yes", "")</f>
        <v>Yes</v>
      </c>
      <c r="U260" s="14" t="str">
        <f>IF(MasterData5[[#This Row],[MntWines]]&gt;=AB$4, "Yes", "")</f>
        <v/>
      </c>
      <c r="V260" s="14" t="str">
        <f>IF(MasterData5[[#This Row],[MntFruits]]&gt;=AC$4, "Yes", "")</f>
        <v>Yes</v>
      </c>
      <c r="W260" s="14" t="str">
        <f>IF(MasterData5[[#This Row],[MntMeatProducts]]&gt;=AD$4, "Yes", "")</f>
        <v>Yes</v>
      </c>
      <c r="X260" s="14" t="str">
        <f>IF(MasterData5[[#This Row],[MntFishProducts]]&gt;=AE$4, "Yes", "")</f>
        <v>Yes</v>
      </c>
      <c r="Y260" s="14" t="str">
        <f>IF(MasterData5[[#This Row],[MntSweetProducts]]&gt;=AF$4, "Yes", "")</f>
        <v>Yes</v>
      </c>
    </row>
    <row r="261" spans="1:25" x14ac:dyDescent="0.3">
      <c r="A261">
        <v>1307</v>
      </c>
      <c r="B261" s="10">
        <v>27</v>
      </c>
      <c r="C261" s="10">
        <v>5</v>
      </c>
      <c r="D261" s="10">
        <v>8</v>
      </c>
      <c r="E261" s="10">
        <v>8</v>
      </c>
      <c r="F261" s="10">
        <v>3</v>
      </c>
      <c r="G261" s="10">
        <v>12</v>
      </c>
      <c r="H261" s="24">
        <f>2021-'Customer Profile'!B260</f>
        <v>43</v>
      </c>
      <c r="I261" s="10">
        <f>IF(Analysis!$B$60="Wine",B261,IF(Analysis!$B$60="Fruit",C261,IF(Analysis!$B$60="Meat",D261,IF(Analysis!$B$60="Fish",E261,IF(Analysis!$B$60="Sweet",F261,"")))))</f>
        <v>8</v>
      </c>
      <c r="J261" s="10">
        <v>41986</v>
      </c>
      <c r="K261" s="10" t="str">
        <f>IF(MasterData5[[#This Row],[Income ]]&gt;$AB$12, "Above", "Below")</f>
        <v>Below</v>
      </c>
      <c r="L261" s="10">
        <f>SUM(MasterData5[[#This Row],[MntWines]:[MntSweetProducts]])</f>
        <v>51</v>
      </c>
      <c r="M261" s="53" t="str">
        <f>IF(MasterData5[[#This Row],[Total Purchase]]&gt;=500, "Over $500", "")</f>
        <v/>
      </c>
      <c r="N261" s="10"/>
      <c r="O261" s="14" t="str">
        <f>IF(AND(MasterData5[[#This Row],[MntWines]]&gt;=AB$4, MasterData5[[#This Row],[Income ]]&lt;=$AB$12), "Yes", "")</f>
        <v/>
      </c>
      <c r="P261" s="14" t="str">
        <f>IF(AND(MasterData5[[#This Row],[MntFruits]]&gt;=AC$4, MasterData5[[#This Row],[Income ]]&lt;=$AB$12), "Yes", "")</f>
        <v/>
      </c>
      <c r="Q261" s="14" t="str">
        <f>IF(AND(MasterData5[[#This Row],[MntMeatProducts]]&gt;=AD$4, MasterData5[[#This Row],[Income ]]&lt;=$AB$12), "Yes", "")</f>
        <v/>
      </c>
      <c r="R261" s="14" t="str">
        <f>IF(AND(MasterData5[[#This Row],[MntFishProducts]]&gt;=AE$4, MasterData5[[#This Row],[Income ]]&lt;=$AB$12), "Yes", "")</f>
        <v/>
      </c>
      <c r="S261" s="14" t="str">
        <f>IF(AND(MasterData5[[#This Row],[MntSweetProducts]]&gt;=AF$4, MasterData5[[#This Row],[Income ]]&lt;=$AB$12), "Yes", "")</f>
        <v/>
      </c>
      <c r="U261" s="14" t="str">
        <f>IF(MasterData5[[#This Row],[MntWines]]&gt;=AB$4, "Yes", "")</f>
        <v/>
      </c>
      <c r="V261" s="14" t="str">
        <f>IF(MasterData5[[#This Row],[MntFruits]]&gt;=AC$4, "Yes", "")</f>
        <v/>
      </c>
      <c r="W261" s="14" t="str">
        <f>IF(MasterData5[[#This Row],[MntMeatProducts]]&gt;=AD$4, "Yes", "")</f>
        <v/>
      </c>
      <c r="X261" s="14" t="str">
        <f>IF(MasterData5[[#This Row],[MntFishProducts]]&gt;=AE$4, "Yes", "")</f>
        <v/>
      </c>
      <c r="Y261" s="14" t="str">
        <f>IF(MasterData5[[#This Row],[MntSweetProducts]]&gt;=AF$4, "Yes", "")</f>
        <v/>
      </c>
    </row>
    <row r="262" spans="1:25" x14ac:dyDescent="0.3">
      <c r="A262">
        <v>1321</v>
      </c>
      <c r="B262" s="10">
        <v>22</v>
      </c>
      <c r="C262" s="10">
        <v>2</v>
      </c>
      <c r="D262" s="10">
        <v>18</v>
      </c>
      <c r="E262" s="10">
        <v>0</v>
      </c>
      <c r="F262" s="10">
        <v>2</v>
      </c>
      <c r="G262" s="10">
        <v>12</v>
      </c>
      <c r="H262" s="24">
        <f>2021-'Customer Profile'!B261</f>
        <v>47</v>
      </c>
      <c r="I262" s="10">
        <f>IF(Analysis!$B$60="Wine",B262,IF(Analysis!$B$60="Fruit",C262,IF(Analysis!$B$60="Meat",D262,IF(Analysis!$B$60="Fish",E262,IF(Analysis!$B$60="Sweet",F262,"")))))</f>
        <v>0</v>
      </c>
      <c r="J262" s="10">
        <v>26067</v>
      </c>
      <c r="K262" s="10" t="str">
        <f>IF(MasterData5[[#This Row],[Income ]]&gt;$AB$12, "Above", "Below")</f>
        <v>Below</v>
      </c>
      <c r="L262" s="10">
        <f>SUM(MasterData5[[#This Row],[MntWines]:[MntSweetProducts]])</f>
        <v>44</v>
      </c>
      <c r="M262" s="53" t="str">
        <f>IF(MasterData5[[#This Row],[Total Purchase]]&gt;=500, "Over $500", "")</f>
        <v/>
      </c>
      <c r="N262" s="10"/>
      <c r="O262" s="14" t="str">
        <f>IF(AND(MasterData5[[#This Row],[MntWines]]&gt;=AB$4, MasterData5[[#This Row],[Income ]]&lt;=$AB$12), "Yes", "")</f>
        <v/>
      </c>
      <c r="P262" s="14" t="str">
        <f>IF(AND(MasterData5[[#This Row],[MntFruits]]&gt;=AC$4, MasterData5[[#This Row],[Income ]]&lt;=$AB$12), "Yes", "")</f>
        <v/>
      </c>
      <c r="Q262" s="14" t="str">
        <f>IF(AND(MasterData5[[#This Row],[MntMeatProducts]]&gt;=AD$4, MasterData5[[#This Row],[Income ]]&lt;=$AB$12), "Yes", "")</f>
        <v/>
      </c>
      <c r="R262" s="14" t="str">
        <f>IF(AND(MasterData5[[#This Row],[MntFishProducts]]&gt;=AE$4, MasterData5[[#This Row],[Income ]]&lt;=$AB$12), "Yes", "")</f>
        <v/>
      </c>
      <c r="S262" s="14" t="str">
        <f>IF(AND(MasterData5[[#This Row],[MntSweetProducts]]&gt;=AF$4, MasterData5[[#This Row],[Income ]]&lt;=$AB$12), "Yes", "")</f>
        <v/>
      </c>
      <c r="U262" s="14" t="str">
        <f>IF(MasterData5[[#This Row],[MntWines]]&gt;=AB$4, "Yes", "")</f>
        <v/>
      </c>
      <c r="V262" s="14" t="str">
        <f>IF(MasterData5[[#This Row],[MntFruits]]&gt;=AC$4, "Yes", "")</f>
        <v/>
      </c>
      <c r="W262" s="14" t="str">
        <f>IF(MasterData5[[#This Row],[MntMeatProducts]]&gt;=AD$4, "Yes", "")</f>
        <v/>
      </c>
      <c r="X262" s="14" t="str">
        <f>IF(MasterData5[[#This Row],[MntFishProducts]]&gt;=AE$4, "Yes", "")</f>
        <v/>
      </c>
      <c r="Y262" s="14" t="str">
        <f>IF(MasterData5[[#This Row],[MntSweetProducts]]&gt;=AF$4, "Yes", "")</f>
        <v/>
      </c>
    </row>
    <row r="263" spans="1:25" x14ac:dyDescent="0.3">
      <c r="A263">
        <v>1324</v>
      </c>
      <c r="B263" s="10">
        <v>23</v>
      </c>
      <c r="C263" s="10">
        <v>3</v>
      </c>
      <c r="D263" s="10">
        <v>21</v>
      </c>
      <c r="E263" s="10">
        <v>3</v>
      </c>
      <c r="F263" s="10">
        <v>19</v>
      </c>
      <c r="G263" s="10">
        <v>22</v>
      </c>
      <c r="H263" s="24">
        <f>2021-'Customer Profile'!B262</f>
        <v>33</v>
      </c>
      <c r="I263" s="10">
        <f>IF(Analysis!$B$60="Wine",B263,IF(Analysis!$B$60="Fruit",C263,IF(Analysis!$B$60="Meat",D263,IF(Analysis!$B$60="Fish",E263,IF(Analysis!$B$60="Sweet",F263,"")))))</f>
        <v>3</v>
      </c>
      <c r="J263" s="10">
        <v>38872</v>
      </c>
      <c r="K263" s="10" t="str">
        <f>IF(MasterData5[[#This Row],[Income ]]&gt;$AB$12, "Above", "Below")</f>
        <v>Below</v>
      </c>
      <c r="L263" s="10">
        <f>SUM(MasterData5[[#This Row],[MntWines]:[MntSweetProducts]])</f>
        <v>69</v>
      </c>
      <c r="M263" s="53" t="str">
        <f>IF(MasterData5[[#This Row],[Total Purchase]]&gt;=500, "Over $500", "")</f>
        <v/>
      </c>
      <c r="N263" s="10"/>
      <c r="O263" s="14" t="str">
        <f>IF(AND(MasterData5[[#This Row],[MntWines]]&gt;=AB$4, MasterData5[[#This Row],[Income ]]&lt;=$AB$12), "Yes", "")</f>
        <v/>
      </c>
      <c r="P263" s="14" t="str">
        <f>IF(AND(MasterData5[[#This Row],[MntFruits]]&gt;=AC$4, MasterData5[[#This Row],[Income ]]&lt;=$AB$12), "Yes", "")</f>
        <v/>
      </c>
      <c r="Q263" s="14" t="str">
        <f>IF(AND(MasterData5[[#This Row],[MntMeatProducts]]&gt;=AD$4, MasterData5[[#This Row],[Income ]]&lt;=$AB$12), "Yes", "")</f>
        <v/>
      </c>
      <c r="R263" s="14" t="str">
        <f>IF(AND(MasterData5[[#This Row],[MntFishProducts]]&gt;=AE$4, MasterData5[[#This Row],[Income ]]&lt;=$AB$12), "Yes", "")</f>
        <v/>
      </c>
      <c r="S263" s="14" t="str">
        <f>IF(AND(MasterData5[[#This Row],[MntSweetProducts]]&gt;=AF$4, MasterData5[[#This Row],[Income ]]&lt;=$AB$12), "Yes", "")</f>
        <v/>
      </c>
      <c r="U263" s="14" t="str">
        <f>IF(MasterData5[[#This Row],[MntWines]]&gt;=AB$4, "Yes", "")</f>
        <v/>
      </c>
      <c r="V263" s="14" t="str">
        <f>IF(MasterData5[[#This Row],[MntFruits]]&gt;=AC$4, "Yes", "")</f>
        <v/>
      </c>
      <c r="W263" s="14" t="str">
        <f>IF(MasterData5[[#This Row],[MntMeatProducts]]&gt;=AD$4, "Yes", "")</f>
        <v/>
      </c>
      <c r="X263" s="14" t="str">
        <f>IF(MasterData5[[#This Row],[MntFishProducts]]&gt;=AE$4, "Yes", "")</f>
        <v/>
      </c>
      <c r="Y263" s="14" t="str">
        <f>IF(MasterData5[[#This Row],[MntSweetProducts]]&gt;=AF$4, "Yes", "")</f>
        <v/>
      </c>
    </row>
    <row r="264" spans="1:25" x14ac:dyDescent="0.3">
      <c r="A264">
        <v>1328</v>
      </c>
      <c r="B264" s="10">
        <v>261</v>
      </c>
      <c r="C264" s="10">
        <v>42</v>
      </c>
      <c r="D264" s="10">
        <v>144</v>
      </c>
      <c r="E264" s="10">
        <v>55</v>
      </c>
      <c r="F264" s="10">
        <v>48</v>
      </c>
      <c r="G264" s="10">
        <v>133</v>
      </c>
      <c r="H264" s="24">
        <f>2021-'Customer Profile'!B263</f>
        <v>39</v>
      </c>
      <c r="I264" s="10">
        <f>IF(Analysis!$B$60="Wine",B264,IF(Analysis!$B$60="Fruit",C264,IF(Analysis!$B$60="Meat",D264,IF(Analysis!$B$60="Fish",E264,IF(Analysis!$B$60="Sweet",F264,"")))))</f>
        <v>55</v>
      </c>
      <c r="J264" s="10">
        <v>57937</v>
      </c>
      <c r="K264" s="10" t="str">
        <f>IF(MasterData5[[#This Row],[Income ]]&gt;$AB$12, "Above", "Below")</f>
        <v>Above</v>
      </c>
      <c r="L264" s="10">
        <f>SUM(MasterData5[[#This Row],[MntWines]:[MntSweetProducts]])</f>
        <v>550</v>
      </c>
      <c r="M264" s="53" t="str">
        <f>IF(MasterData5[[#This Row],[Total Purchase]]&gt;=500, "Over $500", "")</f>
        <v>Over $500</v>
      </c>
      <c r="N264" s="10"/>
      <c r="O264" s="14" t="str">
        <f>IF(AND(MasterData5[[#This Row],[MntWines]]&gt;=AB$4, MasterData5[[#This Row],[Income ]]&lt;=$AB$12), "Yes", "")</f>
        <v/>
      </c>
      <c r="P264" s="14" t="str">
        <f>IF(AND(MasterData5[[#This Row],[MntFruits]]&gt;=AC$4, MasterData5[[#This Row],[Income ]]&lt;=$AB$12), "Yes", "")</f>
        <v/>
      </c>
      <c r="Q264" s="14" t="str">
        <f>IF(AND(MasterData5[[#This Row],[MntMeatProducts]]&gt;=AD$4, MasterData5[[#This Row],[Income ]]&lt;=$AB$12), "Yes", "")</f>
        <v/>
      </c>
      <c r="R264" s="14" t="str">
        <f>IF(AND(MasterData5[[#This Row],[MntFishProducts]]&gt;=AE$4, MasterData5[[#This Row],[Income ]]&lt;=$AB$12), "Yes", "")</f>
        <v/>
      </c>
      <c r="S264" s="14" t="str">
        <f>IF(AND(MasterData5[[#This Row],[MntSweetProducts]]&gt;=AF$4, MasterData5[[#This Row],[Income ]]&lt;=$AB$12), "Yes", "")</f>
        <v/>
      </c>
      <c r="U264" s="14" t="str">
        <f>IF(MasterData5[[#This Row],[MntWines]]&gt;=AB$4, "Yes", "")</f>
        <v/>
      </c>
      <c r="V264" s="14" t="str">
        <f>IF(MasterData5[[#This Row],[MntFruits]]&gt;=AC$4, "Yes", "")</f>
        <v>Yes</v>
      </c>
      <c r="W264" s="14" t="str">
        <f>IF(MasterData5[[#This Row],[MntMeatProducts]]&gt;=AD$4, "Yes", "")</f>
        <v/>
      </c>
      <c r="X264" s="14" t="str">
        <f>IF(MasterData5[[#This Row],[MntFishProducts]]&gt;=AE$4, "Yes", "")</f>
        <v>Yes</v>
      </c>
      <c r="Y264" s="14" t="str">
        <f>IF(MasterData5[[#This Row],[MntSweetProducts]]&gt;=AF$4, "Yes", "")</f>
        <v>Yes</v>
      </c>
    </row>
    <row r="265" spans="1:25" x14ac:dyDescent="0.3">
      <c r="A265">
        <v>1331</v>
      </c>
      <c r="B265" s="10">
        <v>12</v>
      </c>
      <c r="C265" s="10">
        <v>6</v>
      </c>
      <c r="D265" s="10">
        <v>20</v>
      </c>
      <c r="E265" s="10">
        <v>30</v>
      </c>
      <c r="F265" s="10">
        <v>1</v>
      </c>
      <c r="G265" s="10">
        <v>3</v>
      </c>
      <c r="H265" s="24">
        <f>2021-'Customer Profile'!B264</f>
        <v>44</v>
      </c>
      <c r="I265" s="10">
        <f>IF(Analysis!$B$60="Wine",B265,IF(Analysis!$B$60="Fruit",C265,IF(Analysis!$B$60="Meat",D265,IF(Analysis!$B$60="Fish",E265,IF(Analysis!$B$60="Sweet",F265,"")))))</f>
        <v>30</v>
      </c>
      <c r="J265" s="10">
        <v>35790</v>
      </c>
      <c r="K265" s="10" t="str">
        <f>IF(MasterData5[[#This Row],[Income ]]&gt;$AB$12, "Above", "Below")</f>
        <v>Below</v>
      </c>
      <c r="L265" s="10">
        <f>SUM(MasterData5[[#This Row],[MntWines]:[MntSweetProducts]])</f>
        <v>69</v>
      </c>
      <c r="M265" s="53" t="str">
        <f>IF(MasterData5[[#This Row],[Total Purchase]]&gt;=500, "Over $500", "")</f>
        <v/>
      </c>
      <c r="N265" s="10"/>
      <c r="O265" s="14" t="str">
        <f>IF(AND(MasterData5[[#This Row],[MntWines]]&gt;=AB$4, MasterData5[[#This Row],[Income ]]&lt;=$AB$12), "Yes", "")</f>
        <v/>
      </c>
      <c r="P265" s="14" t="str">
        <f>IF(AND(MasterData5[[#This Row],[MntFruits]]&gt;=AC$4, MasterData5[[#This Row],[Income ]]&lt;=$AB$12), "Yes", "")</f>
        <v/>
      </c>
      <c r="Q265" s="14" t="str">
        <f>IF(AND(MasterData5[[#This Row],[MntMeatProducts]]&gt;=AD$4, MasterData5[[#This Row],[Income ]]&lt;=$AB$12), "Yes", "")</f>
        <v/>
      </c>
      <c r="R265" s="14" t="str">
        <f>IF(AND(MasterData5[[#This Row],[MntFishProducts]]&gt;=AE$4, MasterData5[[#This Row],[Income ]]&lt;=$AB$12), "Yes", "")</f>
        <v/>
      </c>
      <c r="S265" s="14" t="str">
        <f>IF(AND(MasterData5[[#This Row],[MntSweetProducts]]&gt;=AF$4, MasterData5[[#This Row],[Income ]]&lt;=$AB$12), "Yes", "")</f>
        <v/>
      </c>
      <c r="U265" s="14" t="str">
        <f>IF(MasterData5[[#This Row],[MntWines]]&gt;=AB$4, "Yes", "")</f>
        <v/>
      </c>
      <c r="V265" s="14" t="str">
        <f>IF(MasterData5[[#This Row],[MntFruits]]&gt;=AC$4, "Yes", "")</f>
        <v/>
      </c>
      <c r="W265" s="14" t="str">
        <f>IF(MasterData5[[#This Row],[MntMeatProducts]]&gt;=AD$4, "Yes", "")</f>
        <v/>
      </c>
      <c r="X265" s="14" t="str">
        <f>IF(MasterData5[[#This Row],[MntFishProducts]]&gt;=AE$4, "Yes", "")</f>
        <v/>
      </c>
      <c r="Y265" s="14" t="str">
        <f>IF(MasterData5[[#This Row],[MntSweetProducts]]&gt;=AF$4, "Yes", "")</f>
        <v/>
      </c>
    </row>
    <row r="266" spans="1:25" x14ac:dyDescent="0.3">
      <c r="A266">
        <v>1340</v>
      </c>
      <c r="B266" s="10">
        <v>551</v>
      </c>
      <c r="C266" s="10">
        <v>137</v>
      </c>
      <c r="D266" s="10">
        <v>792</v>
      </c>
      <c r="E266" s="10">
        <v>179</v>
      </c>
      <c r="F266" s="10">
        <v>103</v>
      </c>
      <c r="G266" s="10">
        <v>33</v>
      </c>
      <c r="H266" s="24">
        <f>2021-'Customer Profile'!B265</f>
        <v>35</v>
      </c>
      <c r="I266" s="10">
        <f>IF(Analysis!$B$60="Wine",B266,IF(Analysis!$B$60="Fruit",C266,IF(Analysis!$B$60="Meat",D266,IF(Analysis!$B$60="Fish",E266,IF(Analysis!$B$60="Sweet",F266,"")))))</f>
        <v>179</v>
      </c>
      <c r="J266" s="10">
        <v>92910</v>
      </c>
      <c r="K266" s="10" t="str">
        <f>IF(MasterData5[[#This Row],[Income ]]&gt;$AB$12, "Above", "Below")</f>
        <v>Above</v>
      </c>
      <c r="L266" s="10">
        <f>SUM(MasterData5[[#This Row],[MntWines]:[MntSweetProducts]])</f>
        <v>1762</v>
      </c>
      <c r="M266" s="53" t="str">
        <f>IF(MasterData5[[#This Row],[Total Purchase]]&gt;=500, "Over $500", "")</f>
        <v>Over $500</v>
      </c>
      <c r="N266" s="10"/>
      <c r="O266" s="14" t="str">
        <f>IF(AND(MasterData5[[#This Row],[MntWines]]&gt;=AB$4, MasterData5[[#This Row],[Income ]]&lt;=$AB$12), "Yes", "")</f>
        <v/>
      </c>
      <c r="P266" s="14" t="str">
        <f>IF(AND(MasterData5[[#This Row],[MntFruits]]&gt;=AC$4, MasterData5[[#This Row],[Income ]]&lt;=$AB$12), "Yes", "")</f>
        <v/>
      </c>
      <c r="Q266" s="14" t="str">
        <f>IF(AND(MasterData5[[#This Row],[MntMeatProducts]]&gt;=AD$4, MasterData5[[#This Row],[Income ]]&lt;=$AB$12), "Yes", "")</f>
        <v/>
      </c>
      <c r="R266" s="14" t="str">
        <f>IF(AND(MasterData5[[#This Row],[MntFishProducts]]&gt;=AE$4, MasterData5[[#This Row],[Income ]]&lt;=$AB$12), "Yes", "")</f>
        <v/>
      </c>
      <c r="S266" s="14" t="str">
        <f>IF(AND(MasterData5[[#This Row],[MntSweetProducts]]&gt;=AF$4, MasterData5[[#This Row],[Income ]]&lt;=$AB$12), "Yes", "")</f>
        <v/>
      </c>
      <c r="U266" s="14" t="str">
        <f>IF(MasterData5[[#This Row],[MntWines]]&gt;=AB$4, "Yes", "")</f>
        <v>Yes</v>
      </c>
      <c r="V266" s="14" t="str">
        <f>IF(MasterData5[[#This Row],[MntFruits]]&gt;=AC$4, "Yes", "")</f>
        <v>Yes</v>
      </c>
      <c r="W266" s="14" t="str">
        <f>IF(MasterData5[[#This Row],[MntMeatProducts]]&gt;=AD$4, "Yes", "")</f>
        <v>Yes</v>
      </c>
      <c r="X266" s="14" t="str">
        <f>IF(MasterData5[[#This Row],[MntFishProducts]]&gt;=AE$4, "Yes", "")</f>
        <v>Yes</v>
      </c>
      <c r="Y266" s="14" t="str">
        <f>IF(MasterData5[[#This Row],[MntSweetProducts]]&gt;=AF$4, "Yes", "")</f>
        <v>Yes</v>
      </c>
    </row>
    <row r="267" spans="1:25" x14ac:dyDescent="0.3">
      <c r="A267">
        <v>1343</v>
      </c>
      <c r="B267" s="10">
        <v>368</v>
      </c>
      <c r="C267" s="10">
        <v>24</v>
      </c>
      <c r="D267" s="10">
        <v>68</v>
      </c>
      <c r="E267" s="10">
        <v>38</v>
      </c>
      <c r="F267" s="10">
        <v>0</v>
      </c>
      <c r="G267" s="10">
        <v>88</v>
      </c>
      <c r="H267" s="24">
        <f>2021-'Customer Profile'!B266</f>
        <v>53</v>
      </c>
      <c r="I267" s="10">
        <f>IF(Analysis!$B$60="Wine",B267,IF(Analysis!$B$60="Fruit",C267,IF(Analysis!$B$60="Meat",D267,IF(Analysis!$B$60="Fish",E267,IF(Analysis!$B$60="Sweet",F267,"")))))</f>
        <v>38</v>
      </c>
      <c r="J267" s="10">
        <v>58554</v>
      </c>
      <c r="K267" s="10" t="str">
        <f>IF(MasterData5[[#This Row],[Income ]]&gt;$AB$12, "Above", "Below")</f>
        <v>Above</v>
      </c>
      <c r="L267" s="10">
        <f>SUM(MasterData5[[#This Row],[MntWines]:[MntSweetProducts]])</f>
        <v>498</v>
      </c>
      <c r="M267" s="53" t="str">
        <f>IF(MasterData5[[#This Row],[Total Purchase]]&gt;=500, "Over $500", "")</f>
        <v/>
      </c>
      <c r="N267" s="10"/>
      <c r="O267" s="14" t="str">
        <f>IF(AND(MasterData5[[#This Row],[MntWines]]&gt;=AB$4, MasterData5[[#This Row],[Income ]]&lt;=$AB$12), "Yes", "")</f>
        <v/>
      </c>
      <c r="P267" s="14" t="str">
        <f>IF(AND(MasterData5[[#This Row],[MntFruits]]&gt;=AC$4, MasterData5[[#This Row],[Income ]]&lt;=$AB$12), "Yes", "")</f>
        <v/>
      </c>
      <c r="Q267" s="14" t="str">
        <f>IF(AND(MasterData5[[#This Row],[MntMeatProducts]]&gt;=AD$4, MasterData5[[#This Row],[Income ]]&lt;=$AB$12), "Yes", "")</f>
        <v/>
      </c>
      <c r="R267" s="14" t="str">
        <f>IF(AND(MasterData5[[#This Row],[MntFishProducts]]&gt;=AE$4, MasterData5[[#This Row],[Income ]]&lt;=$AB$12), "Yes", "")</f>
        <v/>
      </c>
      <c r="S267" s="14" t="str">
        <f>IF(AND(MasterData5[[#This Row],[MntSweetProducts]]&gt;=AF$4, MasterData5[[#This Row],[Income ]]&lt;=$AB$12), "Yes", "")</f>
        <v/>
      </c>
      <c r="U267" s="14" t="str">
        <f>IF(MasterData5[[#This Row],[MntWines]]&gt;=AB$4, "Yes", "")</f>
        <v>Yes</v>
      </c>
      <c r="V267" s="14" t="str">
        <f>IF(MasterData5[[#This Row],[MntFruits]]&gt;=AC$4, "Yes", "")</f>
        <v/>
      </c>
      <c r="W267" s="14" t="str">
        <f>IF(MasterData5[[#This Row],[MntMeatProducts]]&gt;=AD$4, "Yes", "")</f>
        <v/>
      </c>
      <c r="X267" s="14" t="str">
        <f>IF(MasterData5[[#This Row],[MntFishProducts]]&gt;=AE$4, "Yes", "")</f>
        <v>Yes</v>
      </c>
      <c r="Y267" s="14" t="str">
        <f>IF(MasterData5[[#This Row],[MntSweetProducts]]&gt;=AF$4, "Yes", "")</f>
        <v/>
      </c>
    </row>
    <row r="268" spans="1:25" x14ac:dyDescent="0.3">
      <c r="A268">
        <v>1349</v>
      </c>
      <c r="B268" s="10">
        <v>85</v>
      </c>
      <c r="C268" s="10">
        <v>7</v>
      </c>
      <c r="D268" s="10">
        <v>24</v>
      </c>
      <c r="E268" s="10">
        <v>2</v>
      </c>
      <c r="F268" s="10">
        <v>3</v>
      </c>
      <c r="G268" s="10">
        <v>27</v>
      </c>
      <c r="H268" s="24">
        <f>2021-'Customer Profile'!B267</f>
        <v>51</v>
      </c>
      <c r="I268" s="10">
        <f>IF(Analysis!$B$60="Wine",B268,IF(Analysis!$B$60="Fruit",C268,IF(Analysis!$B$60="Meat",D268,IF(Analysis!$B$60="Fish",E268,IF(Analysis!$B$60="Sweet",F268,"")))))</f>
        <v>2</v>
      </c>
      <c r="J268" s="10">
        <v>50447</v>
      </c>
      <c r="K268" s="10" t="str">
        <f>IF(MasterData5[[#This Row],[Income ]]&gt;$AB$12, "Above", "Below")</f>
        <v>Below</v>
      </c>
      <c r="L268" s="10">
        <f>SUM(MasterData5[[#This Row],[MntWines]:[MntSweetProducts]])</f>
        <v>121</v>
      </c>
      <c r="M268" s="53" t="str">
        <f>IF(MasterData5[[#This Row],[Total Purchase]]&gt;=500, "Over $500", "")</f>
        <v/>
      </c>
      <c r="N268" s="10"/>
      <c r="O268" s="14" t="str">
        <f>IF(AND(MasterData5[[#This Row],[MntWines]]&gt;=AB$4, MasterData5[[#This Row],[Income ]]&lt;=$AB$12), "Yes", "")</f>
        <v/>
      </c>
      <c r="P268" s="14" t="str">
        <f>IF(AND(MasterData5[[#This Row],[MntFruits]]&gt;=AC$4, MasterData5[[#This Row],[Income ]]&lt;=$AB$12), "Yes", "")</f>
        <v/>
      </c>
      <c r="Q268" s="14" t="str">
        <f>IF(AND(MasterData5[[#This Row],[MntMeatProducts]]&gt;=AD$4, MasterData5[[#This Row],[Income ]]&lt;=$AB$12), "Yes", "")</f>
        <v/>
      </c>
      <c r="R268" s="14" t="str">
        <f>IF(AND(MasterData5[[#This Row],[MntFishProducts]]&gt;=AE$4, MasterData5[[#This Row],[Income ]]&lt;=$AB$12), "Yes", "")</f>
        <v/>
      </c>
      <c r="S268" s="14" t="str">
        <f>IF(AND(MasterData5[[#This Row],[MntSweetProducts]]&gt;=AF$4, MasterData5[[#This Row],[Income ]]&lt;=$AB$12), "Yes", "")</f>
        <v/>
      </c>
      <c r="U268" s="14" t="str">
        <f>IF(MasterData5[[#This Row],[MntWines]]&gt;=AB$4, "Yes", "")</f>
        <v/>
      </c>
      <c r="V268" s="14" t="str">
        <f>IF(MasterData5[[#This Row],[MntFruits]]&gt;=AC$4, "Yes", "")</f>
        <v/>
      </c>
      <c r="W268" s="14" t="str">
        <f>IF(MasterData5[[#This Row],[MntMeatProducts]]&gt;=AD$4, "Yes", "")</f>
        <v/>
      </c>
      <c r="X268" s="14" t="str">
        <f>IF(MasterData5[[#This Row],[MntFishProducts]]&gt;=AE$4, "Yes", "")</f>
        <v/>
      </c>
      <c r="Y268" s="14" t="str">
        <f>IF(MasterData5[[#This Row],[MntSweetProducts]]&gt;=AF$4, "Yes", "")</f>
        <v/>
      </c>
    </row>
    <row r="269" spans="1:25" x14ac:dyDescent="0.3">
      <c r="A269">
        <v>1351</v>
      </c>
      <c r="B269" s="10">
        <v>962</v>
      </c>
      <c r="C269" s="10">
        <v>12</v>
      </c>
      <c r="D269" s="10">
        <v>194</v>
      </c>
      <c r="E269" s="10">
        <v>16</v>
      </c>
      <c r="F269" s="10">
        <v>24</v>
      </c>
      <c r="G269" s="10">
        <v>12</v>
      </c>
      <c r="H269" s="24">
        <f>2021-'Customer Profile'!B268</f>
        <v>65</v>
      </c>
      <c r="I269" s="10">
        <f>IF(Analysis!$B$60="Wine",B269,IF(Analysis!$B$60="Fruit",C269,IF(Analysis!$B$60="Meat",D269,IF(Analysis!$B$60="Fish",E269,IF(Analysis!$B$60="Sweet",F269,"")))))</f>
        <v>16</v>
      </c>
      <c r="J269" s="10">
        <v>58656</v>
      </c>
      <c r="K269" s="10" t="str">
        <f>IF(MasterData5[[#This Row],[Income ]]&gt;$AB$12, "Above", "Below")</f>
        <v>Above</v>
      </c>
      <c r="L269" s="10">
        <f>SUM(MasterData5[[#This Row],[MntWines]:[MntSweetProducts]])</f>
        <v>1208</v>
      </c>
      <c r="M269" s="53" t="str">
        <f>IF(MasterData5[[#This Row],[Total Purchase]]&gt;=500, "Over $500", "")</f>
        <v>Over $500</v>
      </c>
      <c r="N269" s="10"/>
      <c r="O269" s="14" t="str">
        <f>IF(AND(MasterData5[[#This Row],[MntWines]]&gt;=AB$4, MasterData5[[#This Row],[Income ]]&lt;=$AB$12), "Yes", "")</f>
        <v/>
      </c>
      <c r="P269" s="14" t="str">
        <f>IF(AND(MasterData5[[#This Row],[MntFruits]]&gt;=AC$4, MasterData5[[#This Row],[Income ]]&lt;=$AB$12), "Yes", "")</f>
        <v/>
      </c>
      <c r="Q269" s="14" t="str">
        <f>IF(AND(MasterData5[[#This Row],[MntMeatProducts]]&gt;=AD$4, MasterData5[[#This Row],[Income ]]&lt;=$AB$12), "Yes", "")</f>
        <v/>
      </c>
      <c r="R269" s="14" t="str">
        <f>IF(AND(MasterData5[[#This Row],[MntFishProducts]]&gt;=AE$4, MasterData5[[#This Row],[Income ]]&lt;=$AB$12), "Yes", "")</f>
        <v/>
      </c>
      <c r="S269" s="14" t="str">
        <f>IF(AND(MasterData5[[#This Row],[MntSweetProducts]]&gt;=AF$4, MasterData5[[#This Row],[Income ]]&lt;=$AB$12), "Yes", "")</f>
        <v/>
      </c>
      <c r="U269" s="14" t="str">
        <f>IF(MasterData5[[#This Row],[MntWines]]&gt;=AB$4, "Yes", "")</f>
        <v>Yes</v>
      </c>
      <c r="V269" s="14" t="str">
        <f>IF(MasterData5[[#This Row],[MntFruits]]&gt;=AC$4, "Yes", "")</f>
        <v/>
      </c>
      <c r="W269" s="14" t="str">
        <f>IF(MasterData5[[#This Row],[MntMeatProducts]]&gt;=AD$4, "Yes", "")</f>
        <v>Yes</v>
      </c>
      <c r="X269" s="14" t="str">
        <f>IF(MasterData5[[#This Row],[MntFishProducts]]&gt;=AE$4, "Yes", "")</f>
        <v/>
      </c>
      <c r="Y269" s="14" t="str">
        <f>IF(MasterData5[[#This Row],[MntSweetProducts]]&gt;=AF$4, "Yes", "")</f>
        <v/>
      </c>
    </row>
    <row r="270" spans="1:25" x14ac:dyDescent="0.3">
      <c r="A270">
        <v>1357</v>
      </c>
      <c r="B270" s="10">
        <v>856</v>
      </c>
      <c r="C270" s="10">
        <v>59</v>
      </c>
      <c r="D270" s="10">
        <v>487</v>
      </c>
      <c r="E270" s="10">
        <v>58</v>
      </c>
      <c r="F270" s="10">
        <v>29</v>
      </c>
      <c r="G270" s="10">
        <v>73</v>
      </c>
      <c r="H270" s="24">
        <f>2021-'Customer Profile'!B269</f>
        <v>51</v>
      </c>
      <c r="I270" s="10">
        <f>IF(Analysis!$B$60="Wine",B270,IF(Analysis!$B$60="Fruit",C270,IF(Analysis!$B$60="Meat",D270,IF(Analysis!$B$60="Fish",E270,IF(Analysis!$B$60="Sweet",F270,"")))))</f>
        <v>58</v>
      </c>
      <c r="J270" s="10">
        <v>74854</v>
      </c>
      <c r="K270" s="10" t="str">
        <f>IF(MasterData5[[#This Row],[Income ]]&gt;$AB$12, "Above", "Below")</f>
        <v>Above</v>
      </c>
      <c r="L270" s="10">
        <f>SUM(MasterData5[[#This Row],[MntWines]:[MntSweetProducts]])</f>
        <v>1489</v>
      </c>
      <c r="M270" s="53" t="str">
        <f>IF(MasterData5[[#This Row],[Total Purchase]]&gt;=500, "Over $500", "")</f>
        <v>Over $500</v>
      </c>
      <c r="N270" s="10"/>
      <c r="O270" s="14" t="str">
        <f>IF(AND(MasterData5[[#This Row],[MntWines]]&gt;=AB$4, MasterData5[[#This Row],[Income ]]&lt;=$AB$12), "Yes", "")</f>
        <v/>
      </c>
      <c r="P270" s="14" t="str">
        <f>IF(AND(MasterData5[[#This Row],[MntFruits]]&gt;=AC$4, MasterData5[[#This Row],[Income ]]&lt;=$AB$12), "Yes", "")</f>
        <v/>
      </c>
      <c r="Q270" s="14" t="str">
        <f>IF(AND(MasterData5[[#This Row],[MntMeatProducts]]&gt;=AD$4, MasterData5[[#This Row],[Income ]]&lt;=$AB$12), "Yes", "")</f>
        <v/>
      </c>
      <c r="R270" s="14" t="str">
        <f>IF(AND(MasterData5[[#This Row],[MntFishProducts]]&gt;=AE$4, MasterData5[[#This Row],[Income ]]&lt;=$AB$12), "Yes", "")</f>
        <v/>
      </c>
      <c r="S270" s="14" t="str">
        <f>IF(AND(MasterData5[[#This Row],[MntSweetProducts]]&gt;=AF$4, MasterData5[[#This Row],[Income ]]&lt;=$AB$12), "Yes", "")</f>
        <v/>
      </c>
      <c r="U270" s="14" t="str">
        <f>IF(MasterData5[[#This Row],[MntWines]]&gt;=AB$4, "Yes", "")</f>
        <v>Yes</v>
      </c>
      <c r="V270" s="14" t="str">
        <f>IF(MasterData5[[#This Row],[MntFruits]]&gt;=AC$4, "Yes", "")</f>
        <v>Yes</v>
      </c>
      <c r="W270" s="14" t="str">
        <f>IF(MasterData5[[#This Row],[MntMeatProducts]]&gt;=AD$4, "Yes", "")</f>
        <v>Yes</v>
      </c>
      <c r="X270" s="14" t="str">
        <f>IF(MasterData5[[#This Row],[MntFishProducts]]&gt;=AE$4, "Yes", "")</f>
        <v>Yes</v>
      </c>
      <c r="Y270" s="14" t="str">
        <f>IF(MasterData5[[#This Row],[MntSweetProducts]]&gt;=AF$4, "Yes", "")</f>
        <v>Yes</v>
      </c>
    </row>
    <row r="271" spans="1:25" x14ac:dyDescent="0.3">
      <c r="A271">
        <v>1361</v>
      </c>
      <c r="B271" s="10">
        <v>1076</v>
      </c>
      <c r="C271" s="10">
        <v>68</v>
      </c>
      <c r="D271" s="10">
        <v>103</v>
      </c>
      <c r="E271" s="10">
        <v>29</v>
      </c>
      <c r="F271" s="10">
        <v>91</v>
      </c>
      <c r="G271" s="10">
        <v>68</v>
      </c>
      <c r="H271" s="24">
        <f>2021-'Customer Profile'!B270</f>
        <v>47</v>
      </c>
      <c r="I271" s="10">
        <f>IF(Analysis!$B$60="Wine",B271,IF(Analysis!$B$60="Fruit",C271,IF(Analysis!$B$60="Meat",D271,IF(Analysis!$B$60="Fish",E271,IF(Analysis!$B$60="Sweet",F271,"")))))</f>
        <v>29</v>
      </c>
      <c r="J271" s="10">
        <v>82584</v>
      </c>
      <c r="K271" s="10" t="str">
        <f>IF(MasterData5[[#This Row],[Income ]]&gt;$AB$12, "Above", "Below")</f>
        <v>Above</v>
      </c>
      <c r="L271" s="10">
        <f>SUM(MasterData5[[#This Row],[MntWines]:[MntSweetProducts]])</f>
        <v>1367</v>
      </c>
      <c r="M271" s="53" t="str">
        <f>IF(MasterData5[[#This Row],[Total Purchase]]&gt;=500, "Over $500", "")</f>
        <v>Over $500</v>
      </c>
      <c r="N271" s="10"/>
      <c r="O271" s="14" t="str">
        <f>IF(AND(MasterData5[[#This Row],[MntWines]]&gt;=AB$4, MasterData5[[#This Row],[Income ]]&lt;=$AB$12), "Yes", "")</f>
        <v/>
      </c>
      <c r="P271" s="14" t="str">
        <f>IF(AND(MasterData5[[#This Row],[MntFruits]]&gt;=AC$4, MasterData5[[#This Row],[Income ]]&lt;=$AB$12), "Yes", "")</f>
        <v/>
      </c>
      <c r="Q271" s="14" t="str">
        <f>IF(AND(MasterData5[[#This Row],[MntMeatProducts]]&gt;=AD$4, MasterData5[[#This Row],[Income ]]&lt;=$AB$12), "Yes", "")</f>
        <v/>
      </c>
      <c r="R271" s="14" t="str">
        <f>IF(AND(MasterData5[[#This Row],[MntFishProducts]]&gt;=AE$4, MasterData5[[#This Row],[Income ]]&lt;=$AB$12), "Yes", "")</f>
        <v/>
      </c>
      <c r="S271" s="14" t="str">
        <f>IF(AND(MasterData5[[#This Row],[MntSweetProducts]]&gt;=AF$4, MasterData5[[#This Row],[Income ]]&lt;=$AB$12), "Yes", "")</f>
        <v/>
      </c>
      <c r="U271" s="14" t="str">
        <f>IF(MasterData5[[#This Row],[MntWines]]&gt;=AB$4, "Yes", "")</f>
        <v>Yes</v>
      </c>
      <c r="V271" s="14" t="str">
        <f>IF(MasterData5[[#This Row],[MntFruits]]&gt;=AC$4, "Yes", "")</f>
        <v>Yes</v>
      </c>
      <c r="W271" s="14" t="str">
        <f>IF(MasterData5[[#This Row],[MntMeatProducts]]&gt;=AD$4, "Yes", "")</f>
        <v/>
      </c>
      <c r="X271" s="14" t="str">
        <f>IF(MasterData5[[#This Row],[MntFishProducts]]&gt;=AE$4, "Yes", "")</f>
        <v/>
      </c>
      <c r="Y271" s="14" t="str">
        <f>IF(MasterData5[[#This Row],[MntSweetProducts]]&gt;=AF$4, "Yes", "")</f>
        <v>Yes</v>
      </c>
    </row>
    <row r="272" spans="1:25" x14ac:dyDescent="0.3">
      <c r="A272">
        <v>1362</v>
      </c>
      <c r="B272" s="10">
        <v>33</v>
      </c>
      <c r="C272" s="10">
        <v>87</v>
      </c>
      <c r="D272" s="10">
        <v>64</v>
      </c>
      <c r="E272" s="10">
        <v>175</v>
      </c>
      <c r="F272" s="10">
        <v>16</v>
      </c>
      <c r="G272" s="10">
        <v>74</v>
      </c>
      <c r="H272" s="24">
        <f>2021-'Customer Profile'!B271</f>
        <v>49</v>
      </c>
      <c r="I272" s="10">
        <f>IF(Analysis!$B$60="Wine",B272,IF(Analysis!$B$60="Fruit",C272,IF(Analysis!$B$60="Meat",D272,IF(Analysis!$B$60="Fish",E272,IF(Analysis!$B$60="Sweet",F272,"")))))</f>
        <v>175</v>
      </c>
      <c r="J272" s="10">
        <v>31907</v>
      </c>
      <c r="K272" s="10" t="str">
        <f>IF(MasterData5[[#This Row],[Income ]]&gt;$AB$12, "Above", "Below")</f>
        <v>Below</v>
      </c>
      <c r="L272" s="10">
        <f>SUM(MasterData5[[#This Row],[MntWines]:[MntSweetProducts]])</f>
        <v>375</v>
      </c>
      <c r="M272" s="53" t="str">
        <f>IF(MasterData5[[#This Row],[Total Purchase]]&gt;=500, "Over $500", "")</f>
        <v/>
      </c>
      <c r="N272" s="10"/>
      <c r="O272" s="14" t="str">
        <f>IF(AND(MasterData5[[#This Row],[MntWines]]&gt;=AB$4, MasterData5[[#This Row],[Income ]]&lt;=$AB$12), "Yes", "")</f>
        <v/>
      </c>
      <c r="P272" s="14" t="str">
        <f>IF(AND(MasterData5[[#This Row],[MntFruits]]&gt;=AC$4, MasterData5[[#This Row],[Income ]]&lt;=$AB$12), "Yes", "")</f>
        <v>Yes</v>
      </c>
      <c r="Q272" s="14" t="str">
        <f>IF(AND(MasterData5[[#This Row],[MntMeatProducts]]&gt;=AD$4, MasterData5[[#This Row],[Income ]]&lt;=$AB$12), "Yes", "")</f>
        <v/>
      </c>
      <c r="R272" s="14" t="str">
        <f>IF(AND(MasterData5[[#This Row],[MntFishProducts]]&gt;=AE$4, MasterData5[[#This Row],[Income ]]&lt;=$AB$12), "Yes", "")</f>
        <v>Yes</v>
      </c>
      <c r="S272" s="14" t="str">
        <f>IF(AND(MasterData5[[#This Row],[MntSweetProducts]]&gt;=AF$4, MasterData5[[#This Row],[Income ]]&lt;=$AB$12), "Yes", "")</f>
        <v/>
      </c>
      <c r="U272" s="14" t="str">
        <f>IF(MasterData5[[#This Row],[MntWines]]&gt;=AB$4, "Yes", "")</f>
        <v/>
      </c>
      <c r="V272" s="14" t="str">
        <f>IF(MasterData5[[#This Row],[MntFruits]]&gt;=AC$4, "Yes", "")</f>
        <v>Yes</v>
      </c>
      <c r="W272" s="14" t="str">
        <f>IF(MasterData5[[#This Row],[MntMeatProducts]]&gt;=AD$4, "Yes", "")</f>
        <v/>
      </c>
      <c r="X272" s="14" t="str">
        <f>IF(MasterData5[[#This Row],[MntFishProducts]]&gt;=AE$4, "Yes", "")</f>
        <v>Yes</v>
      </c>
      <c r="Y272" s="14" t="str">
        <f>IF(MasterData5[[#This Row],[MntSweetProducts]]&gt;=AF$4, "Yes", "")</f>
        <v/>
      </c>
    </row>
    <row r="273" spans="1:25" x14ac:dyDescent="0.3">
      <c r="A273">
        <v>1371</v>
      </c>
      <c r="B273" s="10">
        <v>123</v>
      </c>
      <c r="C273" s="10">
        <v>164</v>
      </c>
      <c r="D273" s="10">
        <v>266</v>
      </c>
      <c r="E273" s="10">
        <v>227</v>
      </c>
      <c r="F273" s="10">
        <v>30</v>
      </c>
      <c r="G273" s="10">
        <v>174</v>
      </c>
      <c r="H273" s="24">
        <f>2021-'Customer Profile'!B272</f>
        <v>45</v>
      </c>
      <c r="I273" s="10">
        <f>IF(Analysis!$B$60="Wine",B273,IF(Analysis!$B$60="Fruit",C273,IF(Analysis!$B$60="Meat",D273,IF(Analysis!$B$60="Fish",E273,IF(Analysis!$B$60="Sweet",F273,"")))))</f>
        <v>227</v>
      </c>
      <c r="J273" s="10">
        <v>79941</v>
      </c>
      <c r="K273" s="10" t="str">
        <f>IF(MasterData5[[#This Row],[Income ]]&gt;$AB$12, "Above", "Below")</f>
        <v>Above</v>
      </c>
      <c r="L273" s="10">
        <f>SUM(MasterData5[[#This Row],[MntWines]:[MntSweetProducts]])</f>
        <v>810</v>
      </c>
      <c r="M273" s="53" t="str">
        <f>IF(MasterData5[[#This Row],[Total Purchase]]&gt;=500, "Over $500", "")</f>
        <v>Over $500</v>
      </c>
      <c r="N273" s="10"/>
      <c r="O273" s="14" t="str">
        <f>IF(AND(MasterData5[[#This Row],[MntWines]]&gt;=AB$4, MasterData5[[#This Row],[Income ]]&lt;=$AB$12), "Yes", "")</f>
        <v/>
      </c>
      <c r="P273" s="14" t="str">
        <f>IF(AND(MasterData5[[#This Row],[MntFruits]]&gt;=AC$4, MasterData5[[#This Row],[Income ]]&lt;=$AB$12), "Yes", "")</f>
        <v/>
      </c>
      <c r="Q273" s="14" t="str">
        <f>IF(AND(MasterData5[[#This Row],[MntMeatProducts]]&gt;=AD$4, MasterData5[[#This Row],[Income ]]&lt;=$AB$12), "Yes", "")</f>
        <v/>
      </c>
      <c r="R273" s="14" t="str">
        <f>IF(AND(MasterData5[[#This Row],[MntFishProducts]]&gt;=AE$4, MasterData5[[#This Row],[Income ]]&lt;=$AB$12), "Yes", "")</f>
        <v/>
      </c>
      <c r="S273" s="14" t="str">
        <f>IF(AND(MasterData5[[#This Row],[MntSweetProducts]]&gt;=AF$4, MasterData5[[#This Row],[Income ]]&lt;=$AB$12), "Yes", "")</f>
        <v/>
      </c>
      <c r="U273" s="14" t="str">
        <f>IF(MasterData5[[#This Row],[MntWines]]&gt;=AB$4, "Yes", "")</f>
        <v/>
      </c>
      <c r="V273" s="14" t="str">
        <f>IF(MasterData5[[#This Row],[MntFruits]]&gt;=AC$4, "Yes", "")</f>
        <v>Yes</v>
      </c>
      <c r="W273" s="14" t="str">
        <f>IF(MasterData5[[#This Row],[MntMeatProducts]]&gt;=AD$4, "Yes", "")</f>
        <v>Yes</v>
      </c>
      <c r="X273" s="14" t="str">
        <f>IF(MasterData5[[#This Row],[MntFishProducts]]&gt;=AE$4, "Yes", "")</f>
        <v>Yes</v>
      </c>
      <c r="Y273" s="14" t="str">
        <f>IF(MasterData5[[#This Row],[MntSweetProducts]]&gt;=AF$4, "Yes", "")</f>
        <v>Yes</v>
      </c>
    </row>
    <row r="274" spans="1:25" x14ac:dyDescent="0.3">
      <c r="A274">
        <v>1377</v>
      </c>
      <c r="B274" s="10">
        <v>182</v>
      </c>
      <c r="C274" s="10">
        <v>4</v>
      </c>
      <c r="D274" s="10">
        <v>33</v>
      </c>
      <c r="E274" s="10">
        <v>0</v>
      </c>
      <c r="F274" s="10">
        <v>0</v>
      </c>
      <c r="G274" s="10">
        <v>66</v>
      </c>
      <c r="H274" s="24">
        <f>2021-'Customer Profile'!B273</f>
        <v>67</v>
      </c>
      <c r="I274" s="10">
        <f>IF(Analysis!$B$60="Wine",B274,IF(Analysis!$B$60="Fruit",C274,IF(Analysis!$B$60="Meat",D274,IF(Analysis!$B$60="Fish",E274,IF(Analysis!$B$60="Sweet",F274,"")))))</f>
        <v>0</v>
      </c>
      <c r="J274" s="10">
        <v>44551</v>
      </c>
      <c r="K274" s="10" t="str">
        <f>IF(MasterData5[[#This Row],[Income ]]&gt;$AB$12, "Above", "Below")</f>
        <v>Below</v>
      </c>
      <c r="L274" s="10">
        <f>SUM(MasterData5[[#This Row],[MntWines]:[MntSweetProducts]])</f>
        <v>219</v>
      </c>
      <c r="M274" s="53" t="str">
        <f>IF(MasterData5[[#This Row],[Total Purchase]]&gt;=500, "Over $500", "")</f>
        <v/>
      </c>
      <c r="N274" s="10"/>
      <c r="O274" s="14" t="str">
        <f>IF(AND(MasterData5[[#This Row],[MntWines]]&gt;=AB$4, MasterData5[[#This Row],[Income ]]&lt;=$AB$12), "Yes", "")</f>
        <v/>
      </c>
      <c r="P274" s="14" t="str">
        <f>IF(AND(MasterData5[[#This Row],[MntFruits]]&gt;=AC$4, MasterData5[[#This Row],[Income ]]&lt;=$AB$12), "Yes", "")</f>
        <v/>
      </c>
      <c r="Q274" s="14" t="str">
        <f>IF(AND(MasterData5[[#This Row],[MntMeatProducts]]&gt;=AD$4, MasterData5[[#This Row],[Income ]]&lt;=$AB$12), "Yes", "")</f>
        <v/>
      </c>
      <c r="R274" s="14" t="str">
        <f>IF(AND(MasterData5[[#This Row],[MntFishProducts]]&gt;=AE$4, MasterData5[[#This Row],[Income ]]&lt;=$AB$12), "Yes", "")</f>
        <v/>
      </c>
      <c r="S274" s="14" t="str">
        <f>IF(AND(MasterData5[[#This Row],[MntSweetProducts]]&gt;=AF$4, MasterData5[[#This Row],[Income ]]&lt;=$AB$12), "Yes", "")</f>
        <v/>
      </c>
      <c r="U274" s="14" t="str">
        <f>IF(MasterData5[[#This Row],[MntWines]]&gt;=AB$4, "Yes", "")</f>
        <v/>
      </c>
      <c r="V274" s="14" t="str">
        <f>IF(MasterData5[[#This Row],[MntFruits]]&gt;=AC$4, "Yes", "")</f>
        <v/>
      </c>
      <c r="W274" s="14" t="str">
        <f>IF(MasterData5[[#This Row],[MntMeatProducts]]&gt;=AD$4, "Yes", "")</f>
        <v/>
      </c>
      <c r="X274" s="14" t="str">
        <f>IF(MasterData5[[#This Row],[MntFishProducts]]&gt;=AE$4, "Yes", "")</f>
        <v/>
      </c>
      <c r="Y274" s="14" t="str">
        <f>IF(MasterData5[[#This Row],[MntSweetProducts]]&gt;=AF$4, "Yes", "")</f>
        <v/>
      </c>
    </row>
    <row r="275" spans="1:25" x14ac:dyDescent="0.3">
      <c r="A275">
        <v>1378</v>
      </c>
      <c r="B275" s="10">
        <v>284</v>
      </c>
      <c r="C275" s="10">
        <v>16</v>
      </c>
      <c r="D275" s="10">
        <v>160</v>
      </c>
      <c r="E275" s="10">
        <v>84</v>
      </c>
      <c r="F275" s="10">
        <v>16</v>
      </c>
      <c r="G275" s="10">
        <v>134</v>
      </c>
      <c r="H275" s="24">
        <f>2021-'Customer Profile'!B274</f>
        <v>49</v>
      </c>
      <c r="I275" s="10">
        <f>IF(Analysis!$B$60="Wine",B275,IF(Analysis!$B$60="Fruit",C275,IF(Analysis!$B$60="Meat",D275,IF(Analysis!$B$60="Fish",E275,IF(Analysis!$B$60="Sweet",F275,"")))))</f>
        <v>84</v>
      </c>
      <c r="J275" s="10">
        <v>50334</v>
      </c>
      <c r="K275" s="10" t="str">
        <f>IF(MasterData5[[#This Row],[Income ]]&gt;$AB$12, "Above", "Below")</f>
        <v>Below</v>
      </c>
      <c r="L275" s="10">
        <f>SUM(MasterData5[[#This Row],[MntWines]:[MntSweetProducts]])</f>
        <v>560</v>
      </c>
      <c r="M275" s="53" t="str">
        <f>IF(MasterData5[[#This Row],[Total Purchase]]&gt;=500, "Over $500", "")</f>
        <v>Over $500</v>
      </c>
      <c r="N275" s="10"/>
      <c r="O275" s="14" t="str">
        <f>IF(AND(MasterData5[[#This Row],[MntWines]]&gt;=AB$4, MasterData5[[#This Row],[Income ]]&lt;=$AB$12), "Yes", "")</f>
        <v/>
      </c>
      <c r="P275" s="14" t="str">
        <f>IF(AND(MasterData5[[#This Row],[MntFruits]]&gt;=AC$4, MasterData5[[#This Row],[Income ]]&lt;=$AB$12), "Yes", "")</f>
        <v/>
      </c>
      <c r="Q275" s="14" t="str">
        <f>IF(AND(MasterData5[[#This Row],[MntMeatProducts]]&gt;=AD$4, MasterData5[[#This Row],[Income ]]&lt;=$AB$12), "Yes", "")</f>
        <v/>
      </c>
      <c r="R275" s="14" t="str">
        <f>IF(AND(MasterData5[[#This Row],[MntFishProducts]]&gt;=AE$4, MasterData5[[#This Row],[Income ]]&lt;=$AB$12), "Yes", "")</f>
        <v>Yes</v>
      </c>
      <c r="S275" s="14" t="str">
        <f>IF(AND(MasterData5[[#This Row],[MntSweetProducts]]&gt;=AF$4, MasterData5[[#This Row],[Income ]]&lt;=$AB$12), "Yes", "")</f>
        <v/>
      </c>
      <c r="U275" s="14" t="str">
        <f>IF(MasterData5[[#This Row],[MntWines]]&gt;=AB$4, "Yes", "")</f>
        <v/>
      </c>
      <c r="V275" s="14" t="str">
        <f>IF(MasterData5[[#This Row],[MntFruits]]&gt;=AC$4, "Yes", "")</f>
        <v/>
      </c>
      <c r="W275" s="14" t="str">
        <f>IF(MasterData5[[#This Row],[MntMeatProducts]]&gt;=AD$4, "Yes", "")</f>
        <v/>
      </c>
      <c r="X275" s="14" t="str">
        <f>IF(MasterData5[[#This Row],[MntFishProducts]]&gt;=AE$4, "Yes", "")</f>
        <v>Yes</v>
      </c>
      <c r="Y275" s="14" t="str">
        <f>IF(MasterData5[[#This Row],[MntSweetProducts]]&gt;=AF$4, "Yes", "")</f>
        <v/>
      </c>
    </row>
    <row r="276" spans="1:25" x14ac:dyDescent="0.3">
      <c r="A276">
        <v>1379</v>
      </c>
      <c r="B276" s="10">
        <v>154</v>
      </c>
      <c r="C276" s="10">
        <v>2</v>
      </c>
      <c r="D276" s="10">
        <v>46</v>
      </c>
      <c r="E276" s="10">
        <v>20</v>
      </c>
      <c r="F276" s="10">
        <v>4</v>
      </c>
      <c r="G276" s="10">
        <v>15</v>
      </c>
      <c r="H276" s="24">
        <f>2021-'Customer Profile'!B275</f>
        <v>29</v>
      </c>
      <c r="I276" s="10">
        <f>IF(Analysis!$B$60="Wine",B276,IF(Analysis!$B$60="Fruit",C276,IF(Analysis!$B$60="Meat",D276,IF(Analysis!$B$60="Fish",E276,IF(Analysis!$B$60="Sweet",F276,"")))))</f>
        <v>20</v>
      </c>
      <c r="J276" s="10">
        <v>42670</v>
      </c>
      <c r="K276" s="10" t="str">
        <f>IF(MasterData5[[#This Row],[Income ]]&gt;$AB$12, "Above", "Below")</f>
        <v>Below</v>
      </c>
      <c r="L276" s="10">
        <f>SUM(MasterData5[[#This Row],[MntWines]:[MntSweetProducts]])</f>
        <v>226</v>
      </c>
      <c r="M276" s="53" t="str">
        <f>IF(MasterData5[[#This Row],[Total Purchase]]&gt;=500, "Over $500", "")</f>
        <v/>
      </c>
      <c r="N276" s="10"/>
      <c r="O276" s="14" t="str">
        <f>IF(AND(MasterData5[[#This Row],[MntWines]]&gt;=AB$4, MasterData5[[#This Row],[Income ]]&lt;=$AB$12), "Yes", "")</f>
        <v/>
      </c>
      <c r="P276" s="14" t="str">
        <f>IF(AND(MasterData5[[#This Row],[MntFruits]]&gt;=AC$4, MasterData5[[#This Row],[Income ]]&lt;=$AB$12), "Yes", "")</f>
        <v/>
      </c>
      <c r="Q276" s="14" t="str">
        <f>IF(AND(MasterData5[[#This Row],[MntMeatProducts]]&gt;=AD$4, MasterData5[[#This Row],[Income ]]&lt;=$AB$12), "Yes", "")</f>
        <v/>
      </c>
      <c r="R276" s="14" t="str">
        <f>IF(AND(MasterData5[[#This Row],[MntFishProducts]]&gt;=AE$4, MasterData5[[#This Row],[Income ]]&lt;=$AB$12), "Yes", "")</f>
        <v/>
      </c>
      <c r="S276" s="14" t="str">
        <f>IF(AND(MasterData5[[#This Row],[MntSweetProducts]]&gt;=AF$4, MasterData5[[#This Row],[Income ]]&lt;=$AB$12), "Yes", "")</f>
        <v/>
      </c>
      <c r="U276" s="14" t="str">
        <f>IF(MasterData5[[#This Row],[MntWines]]&gt;=AB$4, "Yes", "")</f>
        <v/>
      </c>
      <c r="V276" s="14" t="str">
        <f>IF(MasterData5[[#This Row],[MntFruits]]&gt;=AC$4, "Yes", "")</f>
        <v/>
      </c>
      <c r="W276" s="14" t="str">
        <f>IF(MasterData5[[#This Row],[MntMeatProducts]]&gt;=AD$4, "Yes", "")</f>
        <v/>
      </c>
      <c r="X276" s="14" t="str">
        <f>IF(MasterData5[[#This Row],[MntFishProducts]]&gt;=AE$4, "Yes", "")</f>
        <v/>
      </c>
      <c r="Y276" s="14" t="str">
        <f>IF(MasterData5[[#This Row],[MntSweetProducts]]&gt;=AF$4, "Yes", "")</f>
        <v/>
      </c>
    </row>
    <row r="277" spans="1:25" x14ac:dyDescent="0.3">
      <c r="A277">
        <v>1381</v>
      </c>
      <c r="B277" s="10">
        <v>172</v>
      </c>
      <c r="C277" s="10">
        <v>3</v>
      </c>
      <c r="D277" s="10">
        <v>115</v>
      </c>
      <c r="E277" s="10">
        <v>16</v>
      </c>
      <c r="F277" s="10">
        <v>0</v>
      </c>
      <c r="G277" s="10">
        <v>18</v>
      </c>
      <c r="H277" s="24">
        <f>2021-'Customer Profile'!B276</f>
        <v>39</v>
      </c>
      <c r="I277" s="10">
        <f>IF(Analysis!$B$60="Wine",B277,IF(Analysis!$B$60="Fruit",C277,IF(Analysis!$B$60="Meat",D277,IF(Analysis!$B$60="Fish",E277,IF(Analysis!$B$60="Sweet",F277,"")))))</f>
        <v>16</v>
      </c>
      <c r="J277" s="10">
        <v>38513</v>
      </c>
      <c r="K277" s="10" t="str">
        <f>IF(MasterData5[[#This Row],[Income ]]&gt;$AB$12, "Above", "Below")</f>
        <v>Below</v>
      </c>
      <c r="L277" s="10">
        <f>SUM(MasterData5[[#This Row],[MntWines]:[MntSweetProducts]])</f>
        <v>306</v>
      </c>
      <c r="M277" s="53" t="str">
        <f>IF(MasterData5[[#This Row],[Total Purchase]]&gt;=500, "Over $500", "")</f>
        <v/>
      </c>
      <c r="N277" s="10"/>
      <c r="O277" s="14" t="str">
        <f>IF(AND(MasterData5[[#This Row],[MntWines]]&gt;=AB$4, MasterData5[[#This Row],[Income ]]&lt;=$AB$12), "Yes", "")</f>
        <v/>
      </c>
      <c r="P277" s="14" t="str">
        <f>IF(AND(MasterData5[[#This Row],[MntFruits]]&gt;=AC$4, MasterData5[[#This Row],[Income ]]&lt;=$AB$12), "Yes", "")</f>
        <v/>
      </c>
      <c r="Q277" s="14" t="str">
        <f>IF(AND(MasterData5[[#This Row],[MntMeatProducts]]&gt;=AD$4, MasterData5[[#This Row],[Income ]]&lt;=$AB$12), "Yes", "")</f>
        <v/>
      </c>
      <c r="R277" s="14" t="str">
        <f>IF(AND(MasterData5[[#This Row],[MntFishProducts]]&gt;=AE$4, MasterData5[[#This Row],[Income ]]&lt;=$AB$12), "Yes", "")</f>
        <v/>
      </c>
      <c r="S277" s="14" t="str">
        <f>IF(AND(MasterData5[[#This Row],[MntSweetProducts]]&gt;=AF$4, MasterData5[[#This Row],[Income ]]&lt;=$AB$12), "Yes", "")</f>
        <v/>
      </c>
      <c r="U277" s="14" t="str">
        <f>IF(MasterData5[[#This Row],[MntWines]]&gt;=AB$4, "Yes", "")</f>
        <v/>
      </c>
      <c r="V277" s="14" t="str">
        <f>IF(MasterData5[[#This Row],[MntFruits]]&gt;=AC$4, "Yes", "")</f>
        <v/>
      </c>
      <c r="W277" s="14" t="str">
        <f>IF(MasterData5[[#This Row],[MntMeatProducts]]&gt;=AD$4, "Yes", "")</f>
        <v/>
      </c>
      <c r="X277" s="14" t="str">
        <f>IF(MasterData5[[#This Row],[MntFishProducts]]&gt;=AE$4, "Yes", "")</f>
        <v/>
      </c>
      <c r="Y277" s="14" t="str">
        <f>IF(MasterData5[[#This Row],[MntSweetProducts]]&gt;=AF$4, "Yes", "")</f>
        <v/>
      </c>
    </row>
    <row r="278" spans="1:25" x14ac:dyDescent="0.3">
      <c r="A278">
        <v>1384</v>
      </c>
      <c r="B278" s="10">
        <v>6</v>
      </c>
      <c r="C278" s="10">
        <v>4</v>
      </c>
      <c r="D278" s="10">
        <v>14</v>
      </c>
      <c r="E278" s="10">
        <v>8</v>
      </c>
      <c r="F278" s="10">
        <v>8</v>
      </c>
      <c r="G278" s="10">
        <v>22</v>
      </c>
      <c r="H278" s="24">
        <f>2021-'Customer Profile'!B277</f>
        <v>29</v>
      </c>
      <c r="I278" s="10">
        <f>IF(Analysis!$B$60="Wine",B278,IF(Analysis!$B$60="Fruit",C278,IF(Analysis!$B$60="Meat",D278,IF(Analysis!$B$60="Fish",E278,IF(Analysis!$B$60="Sweet",F278,"")))))</f>
        <v>8</v>
      </c>
      <c r="J278" s="10">
        <v>17256</v>
      </c>
      <c r="K278" s="10" t="str">
        <f>IF(MasterData5[[#This Row],[Income ]]&gt;$AB$12, "Above", "Below")</f>
        <v>Below</v>
      </c>
      <c r="L278" s="10">
        <f>SUM(MasterData5[[#This Row],[MntWines]:[MntSweetProducts]])</f>
        <v>40</v>
      </c>
      <c r="M278" s="53" t="str">
        <f>IF(MasterData5[[#This Row],[Total Purchase]]&gt;=500, "Over $500", "")</f>
        <v/>
      </c>
      <c r="N278" s="10"/>
      <c r="O278" s="14" t="str">
        <f>IF(AND(MasterData5[[#This Row],[MntWines]]&gt;=AB$4, MasterData5[[#This Row],[Income ]]&lt;=$AB$12), "Yes", "")</f>
        <v/>
      </c>
      <c r="P278" s="14" t="str">
        <f>IF(AND(MasterData5[[#This Row],[MntFruits]]&gt;=AC$4, MasterData5[[#This Row],[Income ]]&lt;=$AB$12), "Yes", "")</f>
        <v/>
      </c>
      <c r="Q278" s="14" t="str">
        <f>IF(AND(MasterData5[[#This Row],[MntMeatProducts]]&gt;=AD$4, MasterData5[[#This Row],[Income ]]&lt;=$AB$12), "Yes", "")</f>
        <v/>
      </c>
      <c r="R278" s="14" t="str">
        <f>IF(AND(MasterData5[[#This Row],[MntFishProducts]]&gt;=AE$4, MasterData5[[#This Row],[Income ]]&lt;=$AB$12), "Yes", "")</f>
        <v/>
      </c>
      <c r="S278" s="14" t="str">
        <f>IF(AND(MasterData5[[#This Row],[MntSweetProducts]]&gt;=AF$4, MasterData5[[#This Row],[Income ]]&lt;=$AB$12), "Yes", "")</f>
        <v/>
      </c>
      <c r="U278" s="14" t="str">
        <f>IF(MasterData5[[#This Row],[MntWines]]&gt;=AB$4, "Yes", "")</f>
        <v/>
      </c>
      <c r="V278" s="14" t="str">
        <f>IF(MasterData5[[#This Row],[MntFruits]]&gt;=AC$4, "Yes", "")</f>
        <v/>
      </c>
      <c r="W278" s="14" t="str">
        <f>IF(MasterData5[[#This Row],[MntMeatProducts]]&gt;=AD$4, "Yes", "")</f>
        <v/>
      </c>
      <c r="X278" s="14" t="str">
        <f>IF(MasterData5[[#This Row],[MntFishProducts]]&gt;=AE$4, "Yes", "")</f>
        <v/>
      </c>
      <c r="Y278" s="14" t="str">
        <f>IF(MasterData5[[#This Row],[MntSweetProducts]]&gt;=AF$4, "Yes", "")</f>
        <v/>
      </c>
    </row>
    <row r="279" spans="1:25" x14ac:dyDescent="0.3">
      <c r="A279">
        <v>1386</v>
      </c>
      <c r="B279" s="10">
        <v>10</v>
      </c>
      <c r="C279" s="10">
        <v>0</v>
      </c>
      <c r="D279" s="10">
        <v>1</v>
      </c>
      <c r="E279" s="10">
        <v>0</v>
      </c>
      <c r="F279" s="10">
        <v>0</v>
      </c>
      <c r="G279" s="10">
        <v>0</v>
      </c>
      <c r="H279" s="24">
        <f>2021-'Customer Profile'!B278</f>
        <v>54</v>
      </c>
      <c r="I279" s="10">
        <f>IF(Analysis!$B$60="Wine",B279,IF(Analysis!$B$60="Fruit",C279,IF(Analysis!$B$60="Meat",D279,IF(Analysis!$B$60="Fish",E279,IF(Analysis!$B$60="Sweet",F279,"")))))</f>
        <v>0</v>
      </c>
      <c r="J279" s="10">
        <v>32474</v>
      </c>
      <c r="K279" s="10" t="str">
        <f>IF(MasterData5[[#This Row],[Income ]]&gt;$AB$12, "Above", "Below")</f>
        <v>Below</v>
      </c>
      <c r="L279" s="10">
        <f>SUM(MasterData5[[#This Row],[MntWines]:[MntSweetProducts]])</f>
        <v>11</v>
      </c>
      <c r="M279" s="53" t="str">
        <f>IF(MasterData5[[#This Row],[Total Purchase]]&gt;=500, "Over $500", "")</f>
        <v/>
      </c>
      <c r="N279" s="10"/>
      <c r="O279" s="14" t="str">
        <f>IF(AND(MasterData5[[#This Row],[MntWines]]&gt;=AB$4, MasterData5[[#This Row],[Income ]]&lt;=$AB$12), "Yes", "")</f>
        <v/>
      </c>
      <c r="P279" s="14" t="str">
        <f>IF(AND(MasterData5[[#This Row],[MntFruits]]&gt;=AC$4, MasterData5[[#This Row],[Income ]]&lt;=$AB$12), "Yes", "")</f>
        <v/>
      </c>
      <c r="Q279" s="14" t="str">
        <f>IF(AND(MasterData5[[#This Row],[MntMeatProducts]]&gt;=AD$4, MasterData5[[#This Row],[Income ]]&lt;=$AB$12), "Yes", "")</f>
        <v/>
      </c>
      <c r="R279" s="14" t="str">
        <f>IF(AND(MasterData5[[#This Row],[MntFishProducts]]&gt;=AE$4, MasterData5[[#This Row],[Income ]]&lt;=$AB$12), "Yes", "")</f>
        <v/>
      </c>
      <c r="S279" s="14" t="str">
        <f>IF(AND(MasterData5[[#This Row],[MntSweetProducts]]&gt;=AF$4, MasterData5[[#This Row],[Income ]]&lt;=$AB$12), "Yes", "")</f>
        <v/>
      </c>
      <c r="U279" s="14" t="str">
        <f>IF(MasterData5[[#This Row],[MntWines]]&gt;=AB$4, "Yes", "")</f>
        <v/>
      </c>
      <c r="V279" s="14" t="str">
        <f>IF(MasterData5[[#This Row],[MntFruits]]&gt;=AC$4, "Yes", "")</f>
        <v/>
      </c>
      <c r="W279" s="14" t="str">
        <f>IF(MasterData5[[#This Row],[MntMeatProducts]]&gt;=AD$4, "Yes", "")</f>
        <v/>
      </c>
      <c r="X279" s="14" t="str">
        <f>IF(MasterData5[[#This Row],[MntFishProducts]]&gt;=AE$4, "Yes", "")</f>
        <v/>
      </c>
      <c r="Y279" s="14" t="str">
        <f>IF(MasterData5[[#This Row],[MntSweetProducts]]&gt;=AF$4, "Yes", "")</f>
        <v/>
      </c>
    </row>
    <row r="280" spans="1:25" x14ac:dyDescent="0.3">
      <c r="A280">
        <v>1388</v>
      </c>
      <c r="B280" s="10">
        <v>6</v>
      </c>
      <c r="C280" s="10">
        <v>10</v>
      </c>
      <c r="D280" s="10">
        <v>21</v>
      </c>
      <c r="E280" s="10">
        <v>19</v>
      </c>
      <c r="F280" s="10">
        <v>14</v>
      </c>
      <c r="G280" s="10">
        <v>42</v>
      </c>
      <c r="H280" s="24">
        <f>2021-'Customer Profile'!B279</f>
        <v>46</v>
      </c>
      <c r="I280" s="10">
        <f>IF(Analysis!$B$60="Wine",B280,IF(Analysis!$B$60="Fruit",C280,IF(Analysis!$B$60="Meat",D280,IF(Analysis!$B$60="Fish",E280,IF(Analysis!$B$60="Sweet",F280,"")))))</f>
        <v>19</v>
      </c>
      <c r="J280" s="10">
        <v>33249</v>
      </c>
      <c r="K280" s="10" t="str">
        <f>IF(MasterData5[[#This Row],[Income ]]&gt;$AB$12, "Above", "Below")</f>
        <v>Below</v>
      </c>
      <c r="L280" s="10">
        <f>SUM(MasterData5[[#This Row],[MntWines]:[MntSweetProducts]])</f>
        <v>70</v>
      </c>
      <c r="M280" s="53" t="str">
        <f>IF(MasterData5[[#This Row],[Total Purchase]]&gt;=500, "Over $500", "")</f>
        <v/>
      </c>
      <c r="N280" s="10"/>
      <c r="O280" s="14" t="str">
        <f>IF(AND(MasterData5[[#This Row],[MntWines]]&gt;=AB$4, MasterData5[[#This Row],[Income ]]&lt;=$AB$12), "Yes", "")</f>
        <v/>
      </c>
      <c r="P280" s="14" t="str">
        <f>IF(AND(MasterData5[[#This Row],[MntFruits]]&gt;=AC$4, MasterData5[[#This Row],[Income ]]&lt;=$AB$12), "Yes", "")</f>
        <v/>
      </c>
      <c r="Q280" s="14" t="str">
        <f>IF(AND(MasterData5[[#This Row],[MntMeatProducts]]&gt;=AD$4, MasterData5[[#This Row],[Income ]]&lt;=$AB$12), "Yes", "")</f>
        <v/>
      </c>
      <c r="R280" s="14" t="str">
        <f>IF(AND(MasterData5[[#This Row],[MntFishProducts]]&gt;=AE$4, MasterData5[[#This Row],[Income ]]&lt;=$AB$12), "Yes", "")</f>
        <v/>
      </c>
      <c r="S280" s="14" t="str">
        <f>IF(AND(MasterData5[[#This Row],[MntSweetProducts]]&gt;=AF$4, MasterData5[[#This Row],[Income ]]&lt;=$AB$12), "Yes", "")</f>
        <v/>
      </c>
      <c r="U280" s="14" t="str">
        <f>IF(MasterData5[[#This Row],[MntWines]]&gt;=AB$4, "Yes", "")</f>
        <v/>
      </c>
      <c r="V280" s="14" t="str">
        <f>IF(MasterData5[[#This Row],[MntFruits]]&gt;=AC$4, "Yes", "")</f>
        <v/>
      </c>
      <c r="W280" s="14" t="str">
        <f>IF(MasterData5[[#This Row],[MntMeatProducts]]&gt;=AD$4, "Yes", "")</f>
        <v/>
      </c>
      <c r="X280" s="14" t="str">
        <f>IF(MasterData5[[#This Row],[MntFishProducts]]&gt;=AE$4, "Yes", "")</f>
        <v/>
      </c>
      <c r="Y280" s="14" t="str">
        <f>IF(MasterData5[[#This Row],[MntSweetProducts]]&gt;=AF$4, "Yes", "")</f>
        <v/>
      </c>
    </row>
    <row r="281" spans="1:25" x14ac:dyDescent="0.3">
      <c r="A281">
        <v>1399</v>
      </c>
      <c r="B281" s="10">
        <v>407</v>
      </c>
      <c r="C281" s="10">
        <v>114</v>
      </c>
      <c r="D281" s="10">
        <v>445</v>
      </c>
      <c r="E281" s="10">
        <v>181</v>
      </c>
      <c r="F281" s="10">
        <v>165</v>
      </c>
      <c r="G281" s="10">
        <v>203</v>
      </c>
      <c r="H281" s="24">
        <f>2021-'Customer Profile'!B280</f>
        <v>63</v>
      </c>
      <c r="I281" s="10">
        <f>IF(Analysis!$B$60="Wine",B281,IF(Analysis!$B$60="Fruit",C281,IF(Analysis!$B$60="Meat",D281,IF(Analysis!$B$60="Fish",E281,IF(Analysis!$B$60="Sweet",F281,"")))))</f>
        <v>181</v>
      </c>
      <c r="J281" s="10">
        <v>72905</v>
      </c>
      <c r="K281" s="10" t="str">
        <f>IF(MasterData5[[#This Row],[Income ]]&gt;$AB$12, "Above", "Below")</f>
        <v>Above</v>
      </c>
      <c r="L281" s="10">
        <f>SUM(MasterData5[[#This Row],[MntWines]:[MntSweetProducts]])</f>
        <v>1312</v>
      </c>
      <c r="M281" s="53" t="str">
        <f>IF(MasterData5[[#This Row],[Total Purchase]]&gt;=500, "Over $500", "")</f>
        <v>Over $500</v>
      </c>
      <c r="N281" s="10"/>
      <c r="O281" s="14" t="str">
        <f>IF(AND(MasterData5[[#This Row],[MntWines]]&gt;=AB$4, MasterData5[[#This Row],[Income ]]&lt;=$AB$12), "Yes", "")</f>
        <v/>
      </c>
      <c r="P281" s="14" t="str">
        <f>IF(AND(MasterData5[[#This Row],[MntFruits]]&gt;=AC$4, MasterData5[[#This Row],[Income ]]&lt;=$AB$12), "Yes", "")</f>
        <v/>
      </c>
      <c r="Q281" s="14" t="str">
        <f>IF(AND(MasterData5[[#This Row],[MntMeatProducts]]&gt;=AD$4, MasterData5[[#This Row],[Income ]]&lt;=$AB$12), "Yes", "")</f>
        <v/>
      </c>
      <c r="R281" s="14" t="str">
        <f>IF(AND(MasterData5[[#This Row],[MntFishProducts]]&gt;=AE$4, MasterData5[[#This Row],[Income ]]&lt;=$AB$12), "Yes", "")</f>
        <v/>
      </c>
      <c r="S281" s="14" t="str">
        <f>IF(AND(MasterData5[[#This Row],[MntSweetProducts]]&gt;=AF$4, MasterData5[[#This Row],[Income ]]&lt;=$AB$12), "Yes", "")</f>
        <v/>
      </c>
      <c r="U281" s="14" t="str">
        <f>IF(MasterData5[[#This Row],[MntWines]]&gt;=AB$4, "Yes", "")</f>
        <v>Yes</v>
      </c>
      <c r="V281" s="14" t="str">
        <f>IF(MasterData5[[#This Row],[MntFruits]]&gt;=AC$4, "Yes", "")</f>
        <v>Yes</v>
      </c>
      <c r="W281" s="14" t="str">
        <f>IF(MasterData5[[#This Row],[MntMeatProducts]]&gt;=AD$4, "Yes", "")</f>
        <v>Yes</v>
      </c>
      <c r="X281" s="14" t="str">
        <f>IF(MasterData5[[#This Row],[MntFishProducts]]&gt;=AE$4, "Yes", "")</f>
        <v>Yes</v>
      </c>
      <c r="Y281" s="14" t="str">
        <f>IF(MasterData5[[#This Row],[MntSweetProducts]]&gt;=AF$4, "Yes", "")</f>
        <v>Yes</v>
      </c>
    </row>
    <row r="282" spans="1:25" x14ac:dyDescent="0.3">
      <c r="A282">
        <v>1402</v>
      </c>
      <c r="B282" s="10">
        <v>496</v>
      </c>
      <c r="C282" s="10">
        <v>36</v>
      </c>
      <c r="D282" s="10">
        <v>460</v>
      </c>
      <c r="E282" s="10">
        <v>189</v>
      </c>
      <c r="F282" s="10">
        <v>60</v>
      </c>
      <c r="G282" s="10">
        <v>12</v>
      </c>
      <c r="H282" s="24">
        <f>2021-'Customer Profile'!B281</f>
        <v>67</v>
      </c>
      <c r="I282" s="10">
        <f>IF(Analysis!$B$60="Wine",B282,IF(Analysis!$B$60="Fruit",C282,IF(Analysis!$B$60="Meat",D282,IF(Analysis!$B$60="Fish",E282,IF(Analysis!$B$60="Sweet",F282,"")))))</f>
        <v>189</v>
      </c>
      <c r="J282" s="10">
        <v>66991</v>
      </c>
      <c r="K282" s="10" t="str">
        <f>IF(MasterData5[[#This Row],[Income ]]&gt;$AB$12, "Above", "Below")</f>
        <v>Above</v>
      </c>
      <c r="L282" s="10">
        <f>SUM(MasterData5[[#This Row],[MntWines]:[MntSweetProducts]])</f>
        <v>1241</v>
      </c>
      <c r="M282" s="53" t="str">
        <f>IF(MasterData5[[#This Row],[Total Purchase]]&gt;=500, "Over $500", "")</f>
        <v>Over $500</v>
      </c>
      <c r="N282" s="10"/>
      <c r="O282" s="14" t="str">
        <f>IF(AND(MasterData5[[#This Row],[MntWines]]&gt;=AB$4, MasterData5[[#This Row],[Income ]]&lt;=$AB$12), "Yes", "")</f>
        <v/>
      </c>
      <c r="P282" s="14" t="str">
        <f>IF(AND(MasterData5[[#This Row],[MntFruits]]&gt;=AC$4, MasterData5[[#This Row],[Income ]]&lt;=$AB$12), "Yes", "")</f>
        <v/>
      </c>
      <c r="Q282" s="14" t="str">
        <f>IF(AND(MasterData5[[#This Row],[MntMeatProducts]]&gt;=AD$4, MasterData5[[#This Row],[Income ]]&lt;=$AB$12), "Yes", "")</f>
        <v/>
      </c>
      <c r="R282" s="14" t="str">
        <f>IF(AND(MasterData5[[#This Row],[MntFishProducts]]&gt;=AE$4, MasterData5[[#This Row],[Income ]]&lt;=$AB$12), "Yes", "")</f>
        <v/>
      </c>
      <c r="S282" s="14" t="str">
        <f>IF(AND(MasterData5[[#This Row],[MntSweetProducts]]&gt;=AF$4, MasterData5[[#This Row],[Income ]]&lt;=$AB$12), "Yes", "")</f>
        <v/>
      </c>
      <c r="U282" s="14" t="str">
        <f>IF(MasterData5[[#This Row],[MntWines]]&gt;=AB$4, "Yes", "")</f>
        <v>Yes</v>
      </c>
      <c r="V282" s="14" t="str">
        <f>IF(MasterData5[[#This Row],[MntFruits]]&gt;=AC$4, "Yes", "")</f>
        <v>Yes</v>
      </c>
      <c r="W282" s="14" t="str">
        <f>IF(MasterData5[[#This Row],[MntMeatProducts]]&gt;=AD$4, "Yes", "")</f>
        <v>Yes</v>
      </c>
      <c r="X282" s="14" t="str">
        <f>IF(MasterData5[[#This Row],[MntFishProducts]]&gt;=AE$4, "Yes", "")</f>
        <v>Yes</v>
      </c>
      <c r="Y282" s="14" t="str">
        <f>IF(MasterData5[[#This Row],[MntSweetProducts]]&gt;=AF$4, "Yes", "")</f>
        <v>Yes</v>
      </c>
    </row>
    <row r="283" spans="1:25" x14ac:dyDescent="0.3">
      <c r="A283">
        <v>1403</v>
      </c>
      <c r="B283" s="10">
        <v>8</v>
      </c>
      <c r="C283" s="10">
        <v>4</v>
      </c>
      <c r="D283" s="10">
        <v>15</v>
      </c>
      <c r="E283" s="10">
        <v>3</v>
      </c>
      <c r="F283" s="10">
        <v>5</v>
      </c>
      <c r="G283" s="10">
        <v>3</v>
      </c>
      <c r="H283" s="24">
        <f>2021-'Customer Profile'!B282</f>
        <v>46</v>
      </c>
      <c r="I283" s="10">
        <f>IF(Analysis!$B$60="Wine",B283,IF(Analysis!$B$60="Fruit",C283,IF(Analysis!$B$60="Meat",D283,IF(Analysis!$B$60="Fish",E283,IF(Analysis!$B$60="Sweet",F283,"")))))</f>
        <v>3</v>
      </c>
      <c r="J283" s="10">
        <v>34984</v>
      </c>
      <c r="K283" s="10" t="str">
        <f>IF(MasterData5[[#This Row],[Income ]]&gt;$AB$12, "Above", "Below")</f>
        <v>Below</v>
      </c>
      <c r="L283" s="10">
        <f>SUM(MasterData5[[#This Row],[MntWines]:[MntSweetProducts]])</f>
        <v>35</v>
      </c>
      <c r="M283" s="53" t="str">
        <f>IF(MasterData5[[#This Row],[Total Purchase]]&gt;=500, "Over $500", "")</f>
        <v/>
      </c>
      <c r="N283" s="10"/>
      <c r="O283" s="14" t="str">
        <f>IF(AND(MasterData5[[#This Row],[MntWines]]&gt;=AB$4, MasterData5[[#This Row],[Income ]]&lt;=$AB$12), "Yes", "")</f>
        <v/>
      </c>
      <c r="P283" s="14" t="str">
        <f>IF(AND(MasterData5[[#This Row],[MntFruits]]&gt;=AC$4, MasterData5[[#This Row],[Income ]]&lt;=$AB$12), "Yes", "")</f>
        <v/>
      </c>
      <c r="Q283" s="14" t="str">
        <f>IF(AND(MasterData5[[#This Row],[MntMeatProducts]]&gt;=AD$4, MasterData5[[#This Row],[Income ]]&lt;=$AB$12), "Yes", "")</f>
        <v/>
      </c>
      <c r="R283" s="14" t="str">
        <f>IF(AND(MasterData5[[#This Row],[MntFishProducts]]&gt;=AE$4, MasterData5[[#This Row],[Income ]]&lt;=$AB$12), "Yes", "")</f>
        <v/>
      </c>
      <c r="S283" s="14" t="str">
        <f>IF(AND(MasterData5[[#This Row],[MntSweetProducts]]&gt;=AF$4, MasterData5[[#This Row],[Income ]]&lt;=$AB$12), "Yes", "")</f>
        <v/>
      </c>
      <c r="U283" s="14" t="str">
        <f>IF(MasterData5[[#This Row],[MntWines]]&gt;=AB$4, "Yes", "")</f>
        <v/>
      </c>
      <c r="V283" s="14" t="str">
        <f>IF(MasterData5[[#This Row],[MntFruits]]&gt;=AC$4, "Yes", "")</f>
        <v/>
      </c>
      <c r="W283" s="14" t="str">
        <f>IF(MasterData5[[#This Row],[MntMeatProducts]]&gt;=AD$4, "Yes", "")</f>
        <v/>
      </c>
      <c r="X283" s="14" t="str">
        <f>IF(MasterData5[[#This Row],[MntFishProducts]]&gt;=AE$4, "Yes", "")</f>
        <v/>
      </c>
      <c r="Y283" s="14" t="str">
        <f>IF(MasterData5[[#This Row],[MntSweetProducts]]&gt;=AF$4, "Yes", "")</f>
        <v/>
      </c>
    </row>
    <row r="284" spans="1:25" x14ac:dyDescent="0.3">
      <c r="A284">
        <v>1404</v>
      </c>
      <c r="B284" s="10">
        <v>51</v>
      </c>
      <c r="C284" s="10">
        <v>23</v>
      </c>
      <c r="D284" s="10">
        <v>82</v>
      </c>
      <c r="E284" s="10">
        <v>33</v>
      </c>
      <c r="F284" s="10">
        <v>0</v>
      </c>
      <c r="G284" s="10">
        <v>42</v>
      </c>
      <c r="H284" s="24">
        <f>2021-'Customer Profile'!B283</f>
        <v>53</v>
      </c>
      <c r="I284" s="10">
        <f>IF(Analysis!$B$60="Wine",B284,IF(Analysis!$B$60="Fruit",C284,IF(Analysis!$B$60="Meat",D284,IF(Analysis!$B$60="Fish",E284,IF(Analysis!$B$60="Sweet",F284,"")))))</f>
        <v>33</v>
      </c>
      <c r="J284" s="10">
        <v>34916</v>
      </c>
      <c r="K284" s="10" t="str">
        <f>IF(MasterData5[[#This Row],[Income ]]&gt;$AB$12, "Above", "Below")</f>
        <v>Below</v>
      </c>
      <c r="L284" s="10">
        <f>SUM(MasterData5[[#This Row],[MntWines]:[MntSweetProducts]])</f>
        <v>189</v>
      </c>
      <c r="M284" s="53" t="str">
        <f>IF(MasterData5[[#This Row],[Total Purchase]]&gt;=500, "Over $500", "")</f>
        <v/>
      </c>
      <c r="N284" s="10"/>
      <c r="O284" s="14" t="str">
        <f>IF(AND(MasterData5[[#This Row],[MntWines]]&gt;=AB$4, MasterData5[[#This Row],[Income ]]&lt;=$AB$12), "Yes", "")</f>
        <v/>
      </c>
      <c r="P284" s="14" t="str">
        <f>IF(AND(MasterData5[[#This Row],[MntFruits]]&gt;=AC$4, MasterData5[[#This Row],[Income ]]&lt;=$AB$12), "Yes", "")</f>
        <v/>
      </c>
      <c r="Q284" s="14" t="str">
        <f>IF(AND(MasterData5[[#This Row],[MntMeatProducts]]&gt;=AD$4, MasterData5[[#This Row],[Income ]]&lt;=$AB$12), "Yes", "")</f>
        <v/>
      </c>
      <c r="R284" s="14" t="str">
        <f>IF(AND(MasterData5[[#This Row],[MntFishProducts]]&gt;=AE$4, MasterData5[[#This Row],[Income ]]&lt;=$AB$12), "Yes", "")</f>
        <v/>
      </c>
      <c r="S284" s="14" t="str">
        <f>IF(AND(MasterData5[[#This Row],[MntSweetProducts]]&gt;=AF$4, MasterData5[[#This Row],[Income ]]&lt;=$AB$12), "Yes", "")</f>
        <v/>
      </c>
      <c r="U284" s="14" t="str">
        <f>IF(MasterData5[[#This Row],[MntWines]]&gt;=AB$4, "Yes", "")</f>
        <v/>
      </c>
      <c r="V284" s="14" t="str">
        <f>IF(MasterData5[[#This Row],[MntFruits]]&gt;=AC$4, "Yes", "")</f>
        <v/>
      </c>
      <c r="W284" s="14" t="str">
        <f>IF(MasterData5[[#This Row],[MntMeatProducts]]&gt;=AD$4, "Yes", "")</f>
        <v/>
      </c>
      <c r="X284" s="14" t="str">
        <f>IF(MasterData5[[#This Row],[MntFishProducts]]&gt;=AE$4, "Yes", "")</f>
        <v/>
      </c>
      <c r="Y284" s="14" t="str">
        <f>IF(MasterData5[[#This Row],[MntSweetProducts]]&gt;=AF$4, "Yes", "")</f>
        <v/>
      </c>
    </row>
    <row r="285" spans="1:25" x14ac:dyDescent="0.3">
      <c r="A285">
        <v>1406</v>
      </c>
      <c r="B285" s="10">
        <v>280</v>
      </c>
      <c r="C285" s="10">
        <v>7</v>
      </c>
      <c r="D285" s="10">
        <v>81</v>
      </c>
      <c r="E285" s="10">
        <v>20</v>
      </c>
      <c r="F285" s="10">
        <v>0</v>
      </c>
      <c r="G285" s="10">
        <v>27</v>
      </c>
      <c r="H285" s="24">
        <f>2021-'Customer Profile'!B284</f>
        <v>46</v>
      </c>
      <c r="I285" s="10">
        <f>IF(Analysis!$B$60="Wine",B285,IF(Analysis!$B$60="Fruit",C285,IF(Analysis!$B$60="Meat",D285,IF(Analysis!$B$60="Fish",E285,IF(Analysis!$B$60="Sweet",F285,"")))))</f>
        <v>20</v>
      </c>
      <c r="J285" s="10">
        <v>53201</v>
      </c>
      <c r="K285" s="10" t="str">
        <f>IF(MasterData5[[#This Row],[Income ]]&gt;$AB$12, "Above", "Below")</f>
        <v>Above</v>
      </c>
      <c r="L285" s="10">
        <f>SUM(MasterData5[[#This Row],[MntWines]:[MntSweetProducts]])</f>
        <v>388</v>
      </c>
      <c r="M285" s="53" t="str">
        <f>IF(MasterData5[[#This Row],[Total Purchase]]&gt;=500, "Over $500", "")</f>
        <v/>
      </c>
      <c r="N285" s="10"/>
      <c r="O285" s="14" t="str">
        <f>IF(AND(MasterData5[[#This Row],[MntWines]]&gt;=AB$4, MasterData5[[#This Row],[Income ]]&lt;=$AB$12), "Yes", "")</f>
        <v/>
      </c>
      <c r="P285" s="14" t="str">
        <f>IF(AND(MasterData5[[#This Row],[MntFruits]]&gt;=AC$4, MasterData5[[#This Row],[Income ]]&lt;=$AB$12), "Yes", "")</f>
        <v/>
      </c>
      <c r="Q285" s="14" t="str">
        <f>IF(AND(MasterData5[[#This Row],[MntMeatProducts]]&gt;=AD$4, MasterData5[[#This Row],[Income ]]&lt;=$AB$12), "Yes", "")</f>
        <v/>
      </c>
      <c r="R285" s="14" t="str">
        <f>IF(AND(MasterData5[[#This Row],[MntFishProducts]]&gt;=AE$4, MasterData5[[#This Row],[Income ]]&lt;=$AB$12), "Yes", "")</f>
        <v/>
      </c>
      <c r="S285" s="14" t="str">
        <f>IF(AND(MasterData5[[#This Row],[MntSweetProducts]]&gt;=AF$4, MasterData5[[#This Row],[Income ]]&lt;=$AB$12), "Yes", "")</f>
        <v/>
      </c>
      <c r="U285" s="14" t="str">
        <f>IF(MasterData5[[#This Row],[MntWines]]&gt;=AB$4, "Yes", "")</f>
        <v/>
      </c>
      <c r="V285" s="14" t="str">
        <f>IF(MasterData5[[#This Row],[MntFruits]]&gt;=AC$4, "Yes", "")</f>
        <v/>
      </c>
      <c r="W285" s="14" t="str">
        <f>IF(MasterData5[[#This Row],[MntMeatProducts]]&gt;=AD$4, "Yes", "")</f>
        <v/>
      </c>
      <c r="X285" s="14" t="str">
        <f>IF(MasterData5[[#This Row],[MntFishProducts]]&gt;=AE$4, "Yes", "")</f>
        <v/>
      </c>
      <c r="Y285" s="14" t="str">
        <f>IF(MasterData5[[#This Row],[MntSweetProducts]]&gt;=AF$4, "Yes", "")</f>
        <v/>
      </c>
    </row>
    <row r="286" spans="1:25" x14ac:dyDescent="0.3">
      <c r="A286">
        <v>1407</v>
      </c>
      <c r="B286" s="10">
        <v>4</v>
      </c>
      <c r="C286" s="10">
        <v>12</v>
      </c>
      <c r="D286" s="10">
        <v>5</v>
      </c>
      <c r="E286" s="10">
        <v>3</v>
      </c>
      <c r="F286" s="10">
        <v>16</v>
      </c>
      <c r="G286" s="10">
        <v>17</v>
      </c>
      <c r="H286" s="24">
        <f>2021-'Customer Profile'!B285</f>
        <v>35</v>
      </c>
      <c r="I286" s="10">
        <f>IF(Analysis!$B$60="Wine",B286,IF(Analysis!$B$60="Fruit",C286,IF(Analysis!$B$60="Meat",D286,IF(Analysis!$B$60="Fish",E286,IF(Analysis!$B$60="Sweet",F286,"")))))</f>
        <v>3</v>
      </c>
      <c r="J286" s="10">
        <v>20425</v>
      </c>
      <c r="K286" s="10" t="str">
        <f>IF(MasterData5[[#This Row],[Income ]]&gt;$AB$12, "Above", "Below")</f>
        <v>Below</v>
      </c>
      <c r="L286" s="10">
        <f>SUM(MasterData5[[#This Row],[MntWines]:[MntSweetProducts]])</f>
        <v>40</v>
      </c>
      <c r="M286" s="53" t="str">
        <f>IF(MasterData5[[#This Row],[Total Purchase]]&gt;=500, "Over $500", "")</f>
        <v/>
      </c>
      <c r="N286" s="10"/>
      <c r="O286" s="14" t="str">
        <f>IF(AND(MasterData5[[#This Row],[MntWines]]&gt;=AB$4, MasterData5[[#This Row],[Income ]]&lt;=$AB$12), "Yes", "")</f>
        <v/>
      </c>
      <c r="P286" s="14" t="str">
        <f>IF(AND(MasterData5[[#This Row],[MntFruits]]&gt;=AC$4, MasterData5[[#This Row],[Income ]]&lt;=$AB$12), "Yes", "")</f>
        <v/>
      </c>
      <c r="Q286" s="14" t="str">
        <f>IF(AND(MasterData5[[#This Row],[MntMeatProducts]]&gt;=AD$4, MasterData5[[#This Row],[Income ]]&lt;=$AB$12), "Yes", "")</f>
        <v/>
      </c>
      <c r="R286" s="14" t="str">
        <f>IF(AND(MasterData5[[#This Row],[MntFishProducts]]&gt;=AE$4, MasterData5[[#This Row],[Income ]]&lt;=$AB$12), "Yes", "")</f>
        <v/>
      </c>
      <c r="S286" s="14" t="str">
        <f>IF(AND(MasterData5[[#This Row],[MntSweetProducts]]&gt;=AF$4, MasterData5[[#This Row],[Income ]]&lt;=$AB$12), "Yes", "")</f>
        <v/>
      </c>
      <c r="U286" s="14" t="str">
        <f>IF(MasterData5[[#This Row],[MntWines]]&gt;=AB$4, "Yes", "")</f>
        <v/>
      </c>
      <c r="V286" s="14" t="str">
        <f>IF(MasterData5[[#This Row],[MntFruits]]&gt;=AC$4, "Yes", "")</f>
        <v/>
      </c>
      <c r="W286" s="14" t="str">
        <f>IF(MasterData5[[#This Row],[MntMeatProducts]]&gt;=AD$4, "Yes", "")</f>
        <v/>
      </c>
      <c r="X286" s="14" t="str">
        <f>IF(MasterData5[[#This Row],[MntFishProducts]]&gt;=AE$4, "Yes", "")</f>
        <v/>
      </c>
      <c r="Y286" s="14" t="str">
        <f>IF(MasterData5[[#This Row],[MntSweetProducts]]&gt;=AF$4, "Yes", "")</f>
        <v/>
      </c>
    </row>
    <row r="287" spans="1:25" x14ac:dyDescent="0.3">
      <c r="A287">
        <v>1409</v>
      </c>
      <c r="B287" s="10">
        <v>270</v>
      </c>
      <c r="C287" s="10">
        <v>3</v>
      </c>
      <c r="D287" s="10">
        <v>27</v>
      </c>
      <c r="E287" s="10">
        <v>39</v>
      </c>
      <c r="F287" s="10">
        <v>6</v>
      </c>
      <c r="G287" s="10">
        <v>99</v>
      </c>
      <c r="H287" s="24">
        <f>2021-'Customer Profile'!B286</f>
        <v>70</v>
      </c>
      <c r="I287" s="10">
        <f>IF(Analysis!$B$60="Wine",B287,IF(Analysis!$B$60="Fruit",C287,IF(Analysis!$B$60="Meat",D287,IF(Analysis!$B$60="Fish",E287,IF(Analysis!$B$60="Sweet",F287,"")))))</f>
        <v>39</v>
      </c>
      <c r="J287" s="10">
        <v>40689</v>
      </c>
      <c r="K287" s="10" t="str">
        <f>IF(MasterData5[[#This Row],[Income ]]&gt;$AB$12, "Above", "Below")</f>
        <v>Below</v>
      </c>
      <c r="L287" s="10">
        <f>SUM(MasterData5[[#This Row],[MntWines]:[MntSweetProducts]])</f>
        <v>345</v>
      </c>
      <c r="M287" s="53" t="str">
        <f>IF(MasterData5[[#This Row],[Total Purchase]]&gt;=500, "Over $500", "")</f>
        <v/>
      </c>
      <c r="N287" s="10"/>
      <c r="O287" s="14" t="str">
        <f>IF(AND(MasterData5[[#This Row],[MntWines]]&gt;=AB$4, MasterData5[[#This Row],[Income ]]&lt;=$AB$12), "Yes", "")</f>
        <v/>
      </c>
      <c r="P287" s="14" t="str">
        <f>IF(AND(MasterData5[[#This Row],[MntFruits]]&gt;=AC$4, MasterData5[[#This Row],[Income ]]&lt;=$AB$12), "Yes", "")</f>
        <v/>
      </c>
      <c r="Q287" s="14" t="str">
        <f>IF(AND(MasterData5[[#This Row],[MntMeatProducts]]&gt;=AD$4, MasterData5[[#This Row],[Income ]]&lt;=$AB$12), "Yes", "")</f>
        <v/>
      </c>
      <c r="R287" s="14" t="str">
        <f>IF(AND(MasterData5[[#This Row],[MntFishProducts]]&gt;=AE$4, MasterData5[[#This Row],[Income ]]&lt;=$AB$12), "Yes", "")</f>
        <v>Yes</v>
      </c>
      <c r="S287" s="14" t="str">
        <f>IF(AND(MasterData5[[#This Row],[MntSweetProducts]]&gt;=AF$4, MasterData5[[#This Row],[Income ]]&lt;=$AB$12), "Yes", "")</f>
        <v/>
      </c>
      <c r="U287" s="14" t="str">
        <f>IF(MasterData5[[#This Row],[MntWines]]&gt;=AB$4, "Yes", "")</f>
        <v/>
      </c>
      <c r="V287" s="14" t="str">
        <f>IF(MasterData5[[#This Row],[MntFruits]]&gt;=AC$4, "Yes", "")</f>
        <v/>
      </c>
      <c r="W287" s="14" t="str">
        <f>IF(MasterData5[[#This Row],[MntMeatProducts]]&gt;=AD$4, "Yes", "")</f>
        <v/>
      </c>
      <c r="X287" s="14" t="str">
        <f>IF(MasterData5[[#This Row],[MntFishProducts]]&gt;=AE$4, "Yes", "")</f>
        <v>Yes</v>
      </c>
      <c r="Y287" s="14" t="str">
        <f>IF(MasterData5[[#This Row],[MntSweetProducts]]&gt;=AF$4, "Yes", "")</f>
        <v/>
      </c>
    </row>
    <row r="288" spans="1:25" x14ac:dyDescent="0.3">
      <c r="A288">
        <v>1411</v>
      </c>
      <c r="B288" s="10">
        <v>204</v>
      </c>
      <c r="C288" s="10">
        <v>34</v>
      </c>
      <c r="D288" s="10">
        <v>204</v>
      </c>
      <c r="E288" s="10">
        <v>172</v>
      </c>
      <c r="F288" s="10">
        <v>153</v>
      </c>
      <c r="G288" s="10">
        <v>173</v>
      </c>
      <c r="H288" s="24">
        <f>2021-'Customer Profile'!B287</f>
        <v>69</v>
      </c>
      <c r="I288" s="10">
        <f>IF(Analysis!$B$60="Wine",B288,IF(Analysis!$B$60="Fruit",C288,IF(Analysis!$B$60="Meat",D288,IF(Analysis!$B$60="Fish",E288,IF(Analysis!$B$60="Sweet",F288,"")))))</f>
        <v>172</v>
      </c>
      <c r="J288" s="10">
        <v>82623</v>
      </c>
      <c r="K288" s="10" t="str">
        <f>IF(MasterData5[[#This Row],[Income ]]&gt;$AB$12, "Above", "Below")</f>
        <v>Above</v>
      </c>
      <c r="L288" s="10">
        <f>SUM(MasterData5[[#This Row],[MntWines]:[MntSweetProducts]])</f>
        <v>767</v>
      </c>
      <c r="M288" s="53" t="str">
        <f>IF(MasterData5[[#This Row],[Total Purchase]]&gt;=500, "Over $500", "")</f>
        <v>Over $500</v>
      </c>
      <c r="N288" s="10"/>
      <c r="O288" s="14" t="str">
        <f>IF(AND(MasterData5[[#This Row],[MntWines]]&gt;=AB$4, MasterData5[[#This Row],[Income ]]&lt;=$AB$12), "Yes", "")</f>
        <v/>
      </c>
      <c r="P288" s="14" t="str">
        <f>IF(AND(MasterData5[[#This Row],[MntFruits]]&gt;=AC$4, MasterData5[[#This Row],[Income ]]&lt;=$AB$12), "Yes", "")</f>
        <v/>
      </c>
      <c r="Q288" s="14" t="str">
        <f>IF(AND(MasterData5[[#This Row],[MntMeatProducts]]&gt;=AD$4, MasterData5[[#This Row],[Income ]]&lt;=$AB$12), "Yes", "")</f>
        <v/>
      </c>
      <c r="R288" s="14" t="str">
        <f>IF(AND(MasterData5[[#This Row],[MntFishProducts]]&gt;=AE$4, MasterData5[[#This Row],[Income ]]&lt;=$AB$12), "Yes", "")</f>
        <v/>
      </c>
      <c r="S288" s="14" t="str">
        <f>IF(AND(MasterData5[[#This Row],[MntSweetProducts]]&gt;=AF$4, MasterData5[[#This Row],[Income ]]&lt;=$AB$12), "Yes", "")</f>
        <v/>
      </c>
      <c r="U288" s="14" t="str">
        <f>IF(MasterData5[[#This Row],[MntWines]]&gt;=AB$4, "Yes", "")</f>
        <v/>
      </c>
      <c r="V288" s="14" t="str">
        <f>IF(MasterData5[[#This Row],[MntFruits]]&gt;=AC$4, "Yes", "")</f>
        <v>Yes</v>
      </c>
      <c r="W288" s="14" t="str">
        <f>IF(MasterData5[[#This Row],[MntMeatProducts]]&gt;=AD$4, "Yes", "")</f>
        <v>Yes</v>
      </c>
      <c r="X288" s="14" t="str">
        <f>IF(MasterData5[[#This Row],[MntFishProducts]]&gt;=AE$4, "Yes", "")</f>
        <v>Yes</v>
      </c>
      <c r="Y288" s="14" t="str">
        <f>IF(MasterData5[[#This Row],[MntSweetProducts]]&gt;=AF$4, "Yes", "")</f>
        <v>Yes</v>
      </c>
    </row>
    <row r="289" spans="1:25" x14ac:dyDescent="0.3">
      <c r="A289">
        <v>1419</v>
      </c>
      <c r="B289" s="10">
        <v>18</v>
      </c>
      <c r="C289" s="10">
        <v>6</v>
      </c>
      <c r="D289" s="10">
        <v>15</v>
      </c>
      <c r="E289" s="10">
        <v>12</v>
      </c>
      <c r="F289" s="10">
        <v>8</v>
      </c>
      <c r="G289" s="10">
        <v>17</v>
      </c>
      <c r="H289" s="24">
        <f>2021-'Customer Profile'!B288</f>
        <v>71</v>
      </c>
      <c r="I289" s="10">
        <f>IF(Analysis!$B$60="Wine",B289,IF(Analysis!$B$60="Fruit",C289,IF(Analysis!$B$60="Meat",D289,IF(Analysis!$B$60="Fish",E289,IF(Analysis!$B$60="Sweet",F289,"")))))</f>
        <v>12</v>
      </c>
      <c r="J289" s="10">
        <v>34026</v>
      </c>
      <c r="K289" s="10" t="str">
        <f>IF(MasterData5[[#This Row],[Income ]]&gt;$AB$12, "Above", "Below")</f>
        <v>Below</v>
      </c>
      <c r="L289" s="10">
        <f>SUM(MasterData5[[#This Row],[MntWines]:[MntSweetProducts]])</f>
        <v>59</v>
      </c>
      <c r="M289" s="53" t="str">
        <f>IF(MasterData5[[#This Row],[Total Purchase]]&gt;=500, "Over $500", "")</f>
        <v/>
      </c>
      <c r="N289" s="10"/>
      <c r="O289" s="14" t="str">
        <f>IF(AND(MasterData5[[#This Row],[MntWines]]&gt;=AB$4, MasterData5[[#This Row],[Income ]]&lt;=$AB$12), "Yes", "")</f>
        <v/>
      </c>
      <c r="P289" s="14" t="str">
        <f>IF(AND(MasterData5[[#This Row],[MntFruits]]&gt;=AC$4, MasterData5[[#This Row],[Income ]]&lt;=$AB$12), "Yes", "")</f>
        <v/>
      </c>
      <c r="Q289" s="14" t="str">
        <f>IF(AND(MasterData5[[#This Row],[MntMeatProducts]]&gt;=AD$4, MasterData5[[#This Row],[Income ]]&lt;=$AB$12), "Yes", "")</f>
        <v/>
      </c>
      <c r="R289" s="14" t="str">
        <f>IF(AND(MasterData5[[#This Row],[MntFishProducts]]&gt;=AE$4, MasterData5[[#This Row],[Income ]]&lt;=$AB$12), "Yes", "")</f>
        <v/>
      </c>
      <c r="S289" s="14" t="str">
        <f>IF(AND(MasterData5[[#This Row],[MntSweetProducts]]&gt;=AF$4, MasterData5[[#This Row],[Income ]]&lt;=$AB$12), "Yes", "")</f>
        <v/>
      </c>
      <c r="U289" s="14" t="str">
        <f>IF(MasterData5[[#This Row],[MntWines]]&gt;=AB$4, "Yes", "")</f>
        <v/>
      </c>
      <c r="V289" s="14" t="str">
        <f>IF(MasterData5[[#This Row],[MntFruits]]&gt;=AC$4, "Yes", "")</f>
        <v/>
      </c>
      <c r="W289" s="14" t="str">
        <f>IF(MasterData5[[#This Row],[MntMeatProducts]]&gt;=AD$4, "Yes", "")</f>
        <v/>
      </c>
      <c r="X289" s="14" t="str">
        <f>IF(MasterData5[[#This Row],[MntFishProducts]]&gt;=AE$4, "Yes", "")</f>
        <v/>
      </c>
      <c r="Y289" s="14" t="str">
        <f>IF(MasterData5[[#This Row],[MntSweetProducts]]&gt;=AF$4, "Yes", "")</f>
        <v/>
      </c>
    </row>
    <row r="290" spans="1:25" x14ac:dyDescent="0.3">
      <c r="A290">
        <v>1440</v>
      </c>
      <c r="B290" s="10">
        <v>367</v>
      </c>
      <c r="C290" s="10">
        <v>17</v>
      </c>
      <c r="D290" s="10">
        <v>241</v>
      </c>
      <c r="E290" s="10">
        <v>104</v>
      </c>
      <c r="F290" s="10">
        <v>188</v>
      </c>
      <c r="G290" s="10">
        <v>232</v>
      </c>
      <c r="H290" s="24">
        <f>2021-'Customer Profile'!B289</f>
        <v>43</v>
      </c>
      <c r="I290" s="10">
        <f>IF(Analysis!$B$60="Wine",B290,IF(Analysis!$B$60="Fruit",C290,IF(Analysis!$B$60="Meat",D290,IF(Analysis!$B$60="Fish",E290,IF(Analysis!$B$60="Sweet",F290,"")))))</f>
        <v>104</v>
      </c>
      <c r="J290" s="10">
        <v>52513</v>
      </c>
      <c r="K290" s="10" t="str">
        <f>IF(MasterData5[[#This Row],[Income ]]&gt;$AB$12, "Above", "Below")</f>
        <v>Above</v>
      </c>
      <c r="L290" s="10">
        <f>SUM(MasterData5[[#This Row],[MntWines]:[MntSweetProducts]])</f>
        <v>917</v>
      </c>
      <c r="M290" s="53" t="str">
        <f>IF(MasterData5[[#This Row],[Total Purchase]]&gt;=500, "Over $500", "")</f>
        <v>Over $500</v>
      </c>
      <c r="N290" s="10"/>
      <c r="O290" s="14" t="str">
        <f>IF(AND(MasterData5[[#This Row],[MntWines]]&gt;=AB$4, MasterData5[[#This Row],[Income ]]&lt;=$AB$12), "Yes", "")</f>
        <v/>
      </c>
      <c r="P290" s="14" t="str">
        <f>IF(AND(MasterData5[[#This Row],[MntFruits]]&gt;=AC$4, MasterData5[[#This Row],[Income ]]&lt;=$AB$12), "Yes", "")</f>
        <v/>
      </c>
      <c r="Q290" s="14" t="str">
        <f>IF(AND(MasterData5[[#This Row],[MntMeatProducts]]&gt;=AD$4, MasterData5[[#This Row],[Income ]]&lt;=$AB$12), "Yes", "")</f>
        <v/>
      </c>
      <c r="R290" s="14" t="str">
        <f>IF(AND(MasterData5[[#This Row],[MntFishProducts]]&gt;=AE$4, MasterData5[[#This Row],[Income ]]&lt;=$AB$12), "Yes", "")</f>
        <v/>
      </c>
      <c r="S290" s="14" t="str">
        <f>IF(AND(MasterData5[[#This Row],[MntSweetProducts]]&gt;=AF$4, MasterData5[[#This Row],[Income ]]&lt;=$AB$12), "Yes", "")</f>
        <v/>
      </c>
      <c r="U290" s="14" t="str">
        <f>IF(MasterData5[[#This Row],[MntWines]]&gt;=AB$4, "Yes", "")</f>
        <v>Yes</v>
      </c>
      <c r="V290" s="14" t="str">
        <f>IF(MasterData5[[#This Row],[MntFruits]]&gt;=AC$4, "Yes", "")</f>
        <v/>
      </c>
      <c r="W290" s="14" t="str">
        <f>IF(MasterData5[[#This Row],[MntMeatProducts]]&gt;=AD$4, "Yes", "")</f>
        <v>Yes</v>
      </c>
      <c r="X290" s="14" t="str">
        <f>IF(MasterData5[[#This Row],[MntFishProducts]]&gt;=AE$4, "Yes", "")</f>
        <v>Yes</v>
      </c>
      <c r="Y290" s="14" t="str">
        <f>IF(MasterData5[[#This Row],[MntSweetProducts]]&gt;=AF$4, "Yes", "")</f>
        <v>Yes</v>
      </c>
    </row>
    <row r="291" spans="1:25" x14ac:dyDescent="0.3">
      <c r="A291">
        <v>1446</v>
      </c>
      <c r="B291" s="10">
        <v>387</v>
      </c>
      <c r="C291" s="10">
        <v>68</v>
      </c>
      <c r="D291" s="10">
        <v>569</v>
      </c>
      <c r="E291" s="10">
        <v>89</v>
      </c>
      <c r="F291" s="10">
        <v>45</v>
      </c>
      <c r="G291" s="10">
        <v>68</v>
      </c>
      <c r="H291" s="24">
        <f>2021-'Customer Profile'!B290</f>
        <v>65</v>
      </c>
      <c r="I291" s="10">
        <f>IF(Analysis!$B$60="Wine",B291,IF(Analysis!$B$60="Fruit",C291,IF(Analysis!$B$60="Meat",D291,IF(Analysis!$B$60="Fish",E291,IF(Analysis!$B$60="Sweet",F291,"")))))</f>
        <v>89</v>
      </c>
      <c r="J291" s="10">
        <v>86424</v>
      </c>
      <c r="K291" s="10" t="str">
        <f>IF(MasterData5[[#This Row],[Income ]]&gt;$AB$12, "Above", "Below")</f>
        <v>Above</v>
      </c>
      <c r="L291" s="10">
        <f>SUM(MasterData5[[#This Row],[MntWines]:[MntSweetProducts]])</f>
        <v>1158</v>
      </c>
      <c r="M291" s="53" t="str">
        <f>IF(MasterData5[[#This Row],[Total Purchase]]&gt;=500, "Over $500", "")</f>
        <v>Over $500</v>
      </c>
      <c r="N291" s="10"/>
      <c r="O291" s="14" t="str">
        <f>IF(AND(MasterData5[[#This Row],[MntWines]]&gt;=AB$4, MasterData5[[#This Row],[Income ]]&lt;=$AB$12), "Yes", "")</f>
        <v/>
      </c>
      <c r="P291" s="14" t="str">
        <f>IF(AND(MasterData5[[#This Row],[MntFruits]]&gt;=AC$4, MasterData5[[#This Row],[Income ]]&lt;=$AB$12), "Yes", "")</f>
        <v/>
      </c>
      <c r="Q291" s="14" t="str">
        <f>IF(AND(MasterData5[[#This Row],[MntMeatProducts]]&gt;=AD$4, MasterData5[[#This Row],[Income ]]&lt;=$AB$12), "Yes", "")</f>
        <v/>
      </c>
      <c r="R291" s="14" t="str">
        <f>IF(AND(MasterData5[[#This Row],[MntFishProducts]]&gt;=AE$4, MasterData5[[#This Row],[Income ]]&lt;=$AB$12), "Yes", "")</f>
        <v/>
      </c>
      <c r="S291" s="14" t="str">
        <f>IF(AND(MasterData5[[#This Row],[MntSweetProducts]]&gt;=AF$4, MasterData5[[#This Row],[Income ]]&lt;=$AB$12), "Yes", "")</f>
        <v/>
      </c>
      <c r="U291" s="14" t="str">
        <f>IF(MasterData5[[#This Row],[MntWines]]&gt;=AB$4, "Yes", "")</f>
        <v>Yes</v>
      </c>
      <c r="V291" s="14" t="str">
        <f>IF(MasterData5[[#This Row],[MntFruits]]&gt;=AC$4, "Yes", "")</f>
        <v>Yes</v>
      </c>
      <c r="W291" s="14" t="str">
        <f>IF(MasterData5[[#This Row],[MntMeatProducts]]&gt;=AD$4, "Yes", "")</f>
        <v>Yes</v>
      </c>
      <c r="X291" s="14" t="str">
        <f>IF(MasterData5[[#This Row],[MntFishProducts]]&gt;=AE$4, "Yes", "")</f>
        <v>Yes</v>
      </c>
      <c r="Y291" s="14" t="str">
        <f>IF(MasterData5[[#This Row],[MntSweetProducts]]&gt;=AF$4, "Yes", "")</f>
        <v>Yes</v>
      </c>
    </row>
    <row r="292" spans="1:25" x14ac:dyDescent="0.3">
      <c r="A292">
        <v>1448</v>
      </c>
      <c r="B292" s="10">
        <v>21</v>
      </c>
      <c r="C292" s="10">
        <v>12</v>
      </c>
      <c r="D292" s="10">
        <v>12</v>
      </c>
      <c r="E292" s="10">
        <v>0</v>
      </c>
      <c r="F292" s="10">
        <v>3</v>
      </c>
      <c r="G292" s="10">
        <v>3</v>
      </c>
      <c r="H292" s="24">
        <f>2021-'Customer Profile'!B291</f>
        <v>58</v>
      </c>
      <c r="I292" s="10">
        <f>IF(Analysis!$B$60="Wine",B292,IF(Analysis!$B$60="Fruit",C292,IF(Analysis!$B$60="Meat",D292,IF(Analysis!$B$60="Fish",E292,IF(Analysis!$B$60="Sweet",F292,"")))))</f>
        <v>0</v>
      </c>
      <c r="J292" s="10">
        <v>33562</v>
      </c>
      <c r="K292" s="10" t="str">
        <f>IF(MasterData5[[#This Row],[Income ]]&gt;$AB$12, "Above", "Below")</f>
        <v>Below</v>
      </c>
      <c r="L292" s="10">
        <f>SUM(MasterData5[[#This Row],[MntWines]:[MntSweetProducts]])</f>
        <v>48</v>
      </c>
      <c r="M292" s="53" t="str">
        <f>IF(MasterData5[[#This Row],[Total Purchase]]&gt;=500, "Over $500", "")</f>
        <v/>
      </c>
      <c r="N292" s="10"/>
      <c r="O292" s="14" t="str">
        <f>IF(AND(MasterData5[[#This Row],[MntWines]]&gt;=AB$4, MasterData5[[#This Row],[Income ]]&lt;=$AB$12), "Yes", "")</f>
        <v/>
      </c>
      <c r="P292" s="14" t="str">
        <f>IF(AND(MasterData5[[#This Row],[MntFruits]]&gt;=AC$4, MasterData5[[#This Row],[Income ]]&lt;=$AB$12), "Yes", "")</f>
        <v/>
      </c>
      <c r="Q292" s="14" t="str">
        <f>IF(AND(MasterData5[[#This Row],[MntMeatProducts]]&gt;=AD$4, MasterData5[[#This Row],[Income ]]&lt;=$AB$12), "Yes", "")</f>
        <v/>
      </c>
      <c r="R292" s="14" t="str">
        <f>IF(AND(MasterData5[[#This Row],[MntFishProducts]]&gt;=AE$4, MasterData5[[#This Row],[Income ]]&lt;=$AB$12), "Yes", "")</f>
        <v/>
      </c>
      <c r="S292" s="14" t="str">
        <f>IF(AND(MasterData5[[#This Row],[MntSweetProducts]]&gt;=AF$4, MasterData5[[#This Row],[Income ]]&lt;=$AB$12), "Yes", "")</f>
        <v/>
      </c>
      <c r="U292" s="14" t="str">
        <f>IF(MasterData5[[#This Row],[MntWines]]&gt;=AB$4, "Yes", "")</f>
        <v/>
      </c>
      <c r="V292" s="14" t="str">
        <f>IF(MasterData5[[#This Row],[MntFruits]]&gt;=AC$4, "Yes", "")</f>
        <v/>
      </c>
      <c r="W292" s="14" t="str">
        <f>IF(MasterData5[[#This Row],[MntMeatProducts]]&gt;=AD$4, "Yes", "")</f>
        <v/>
      </c>
      <c r="X292" s="14" t="str">
        <f>IF(MasterData5[[#This Row],[MntFishProducts]]&gt;=AE$4, "Yes", "")</f>
        <v/>
      </c>
      <c r="Y292" s="14" t="str">
        <f>IF(MasterData5[[#This Row],[MntSweetProducts]]&gt;=AF$4, "Yes", "")</f>
        <v/>
      </c>
    </row>
    <row r="293" spans="1:25" x14ac:dyDescent="0.3">
      <c r="A293">
        <v>1453</v>
      </c>
      <c r="B293" s="10">
        <v>735</v>
      </c>
      <c r="C293" s="10">
        <v>40</v>
      </c>
      <c r="D293" s="10">
        <v>183</v>
      </c>
      <c r="E293" s="10">
        <v>52</v>
      </c>
      <c r="F293" s="10">
        <v>20</v>
      </c>
      <c r="G293" s="10">
        <v>30</v>
      </c>
      <c r="H293" s="24">
        <f>2021-'Customer Profile'!B292</f>
        <v>78</v>
      </c>
      <c r="I293" s="10">
        <f>IF(Analysis!$B$60="Wine",B293,IF(Analysis!$B$60="Fruit",C293,IF(Analysis!$B$60="Meat",D293,IF(Analysis!$B$60="Fish",E293,IF(Analysis!$B$60="Sweet",F293,"")))))</f>
        <v>52</v>
      </c>
      <c r="J293" s="10">
        <v>57513</v>
      </c>
      <c r="K293" s="10" t="str">
        <f>IF(MasterData5[[#This Row],[Income ]]&gt;$AB$12, "Above", "Below")</f>
        <v>Above</v>
      </c>
      <c r="L293" s="10">
        <f>SUM(MasterData5[[#This Row],[MntWines]:[MntSweetProducts]])</f>
        <v>1030</v>
      </c>
      <c r="M293" s="53" t="str">
        <f>IF(MasterData5[[#This Row],[Total Purchase]]&gt;=500, "Over $500", "")</f>
        <v>Over $500</v>
      </c>
      <c r="N293" s="10"/>
      <c r="O293" s="14" t="str">
        <f>IF(AND(MasterData5[[#This Row],[MntWines]]&gt;=AB$4, MasterData5[[#This Row],[Income ]]&lt;=$AB$12), "Yes", "")</f>
        <v/>
      </c>
      <c r="P293" s="14" t="str">
        <f>IF(AND(MasterData5[[#This Row],[MntFruits]]&gt;=AC$4, MasterData5[[#This Row],[Income ]]&lt;=$AB$12), "Yes", "")</f>
        <v/>
      </c>
      <c r="Q293" s="14" t="str">
        <f>IF(AND(MasterData5[[#This Row],[MntMeatProducts]]&gt;=AD$4, MasterData5[[#This Row],[Income ]]&lt;=$AB$12), "Yes", "")</f>
        <v/>
      </c>
      <c r="R293" s="14" t="str">
        <f>IF(AND(MasterData5[[#This Row],[MntFishProducts]]&gt;=AE$4, MasterData5[[#This Row],[Income ]]&lt;=$AB$12), "Yes", "")</f>
        <v/>
      </c>
      <c r="S293" s="14" t="str">
        <f>IF(AND(MasterData5[[#This Row],[MntSweetProducts]]&gt;=AF$4, MasterData5[[#This Row],[Income ]]&lt;=$AB$12), "Yes", "")</f>
        <v/>
      </c>
      <c r="U293" s="14" t="str">
        <f>IF(MasterData5[[#This Row],[MntWines]]&gt;=AB$4, "Yes", "")</f>
        <v>Yes</v>
      </c>
      <c r="V293" s="14" t="str">
        <f>IF(MasterData5[[#This Row],[MntFruits]]&gt;=AC$4, "Yes", "")</f>
        <v>Yes</v>
      </c>
      <c r="W293" s="14" t="str">
        <f>IF(MasterData5[[#This Row],[MntMeatProducts]]&gt;=AD$4, "Yes", "")</f>
        <v>Yes</v>
      </c>
      <c r="X293" s="14" t="str">
        <f>IF(MasterData5[[#This Row],[MntFishProducts]]&gt;=AE$4, "Yes", "")</f>
        <v>Yes</v>
      </c>
      <c r="Y293" s="14" t="str">
        <f>IF(MasterData5[[#This Row],[MntSweetProducts]]&gt;=AF$4, "Yes", "")</f>
        <v/>
      </c>
    </row>
    <row r="294" spans="1:25" x14ac:dyDescent="0.3">
      <c r="A294">
        <v>1456</v>
      </c>
      <c r="B294" s="10">
        <v>265</v>
      </c>
      <c r="C294" s="10">
        <v>199</v>
      </c>
      <c r="D294" s="10">
        <v>303</v>
      </c>
      <c r="E294" s="10">
        <v>234</v>
      </c>
      <c r="F294" s="10">
        <v>9</v>
      </c>
      <c r="G294" s="10">
        <v>170</v>
      </c>
      <c r="H294" s="24">
        <f>2021-'Customer Profile'!B293</f>
        <v>42</v>
      </c>
      <c r="I294" s="10">
        <f>IF(Analysis!$B$60="Wine",B294,IF(Analysis!$B$60="Fruit",C294,IF(Analysis!$B$60="Meat",D294,IF(Analysis!$B$60="Fish",E294,IF(Analysis!$B$60="Sweet",F294,"")))))</f>
        <v>234</v>
      </c>
      <c r="J294" s="10">
        <v>60474</v>
      </c>
      <c r="K294" s="10" t="str">
        <f>IF(MasterData5[[#This Row],[Income ]]&gt;$AB$12, "Above", "Below")</f>
        <v>Above</v>
      </c>
      <c r="L294" s="10">
        <f>SUM(MasterData5[[#This Row],[MntWines]:[MntSweetProducts]])</f>
        <v>1010</v>
      </c>
      <c r="M294" s="53" t="str">
        <f>IF(MasterData5[[#This Row],[Total Purchase]]&gt;=500, "Over $500", "")</f>
        <v>Over $500</v>
      </c>
      <c r="N294" s="10"/>
      <c r="O294" s="14" t="str">
        <f>IF(AND(MasterData5[[#This Row],[MntWines]]&gt;=AB$4, MasterData5[[#This Row],[Income ]]&lt;=$AB$12), "Yes", "")</f>
        <v/>
      </c>
      <c r="P294" s="14" t="str">
        <f>IF(AND(MasterData5[[#This Row],[MntFruits]]&gt;=AC$4, MasterData5[[#This Row],[Income ]]&lt;=$AB$12), "Yes", "")</f>
        <v/>
      </c>
      <c r="Q294" s="14" t="str">
        <f>IF(AND(MasterData5[[#This Row],[MntMeatProducts]]&gt;=AD$4, MasterData5[[#This Row],[Income ]]&lt;=$AB$12), "Yes", "")</f>
        <v/>
      </c>
      <c r="R294" s="14" t="str">
        <f>IF(AND(MasterData5[[#This Row],[MntFishProducts]]&gt;=AE$4, MasterData5[[#This Row],[Income ]]&lt;=$AB$12), "Yes", "")</f>
        <v/>
      </c>
      <c r="S294" s="14" t="str">
        <f>IF(AND(MasterData5[[#This Row],[MntSweetProducts]]&gt;=AF$4, MasterData5[[#This Row],[Income ]]&lt;=$AB$12), "Yes", "")</f>
        <v/>
      </c>
      <c r="U294" s="14" t="str">
        <f>IF(MasterData5[[#This Row],[MntWines]]&gt;=AB$4, "Yes", "")</f>
        <v/>
      </c>
      <c r="V294" s="14" t="str">
        <f>IF(MasterData5[[#This Row],[MntFruits]]&gt;=AC$4, "Yes", "")</f>
        <v>Yes</v>
      </c>
      <c r="W294" s="14" t="str">
        <f>IF(MasterData5[[#This Row],[MntMeatProducts]]&gt;=AD$4, "Yes", "")</f>
        <v>Yes</v>
      </c>
      <c r="X294" s="14" t="str">
        <f>IF(MasterData5[[#This Row],[MntFishProducts]]&gt;=AE$4, "Yes", "")</f>
        <v>Yes</v>
      </c>
      <c r="Y294" s="14" t="str">
        <f>IF(MasterData5[[#This Row],[MntSweetProducts]]&gt;=AF$4, "Yes", "")</f>
        <v/>
      </c>
    </row>
    <row r="295" spans="1:25" x14ac:dyDescent="0.3">
      <c r="A295">
        <v>1458</v>
      </c>
      <c r="B295" s="10">
        <v>8</v>
      </c>
      <c r="C295" s="10">
        <v>3</v>
      </c>
      <c r="D295" s="10">
        <v>19</v>
      </c>
      <c r="E295" s="10">
        <v>3</v>
      </c>
      <c r="F295" s="10">
        <v>3</v>
      </c>
      <c r="G295" s="10">
        <v>8</v>
      </c>
      <c r="H295" s="24">
        <f>2021-'Customer Profile'!B294</f>
        <v>39</v>
      </c>
      <c r="I295" s="10">
        <f>IF(Analysis!$B$60="Wine",B295,IF(Analysis!$B$60="Fruit",C295,IF(Analysis!$B$60="Meat",D295,IF(Analysis!$B$60="Fish",E295,IF(Analysis!$B$60="Sweet",F295,"")))))</f>
        <v>3</v>
      </c>
      <c r="J295" s="10">
        <v>21059</v>
      </c>
      <c r="K295" s="10" t="str">
        <f>IF(MasterData5[[#This Row],[Income ]]&gt;$AB$12, "Above", "Below")</f>
        <v>Below</v>
      </c>
      <c r="L295" s="10">
        <f>SUM(MasterData5[[#This Row],[MntWines]:[MntSweetProducts]])</f>
        <v>36</v>
      </c>
      <c r="M295" s="53" t="str">
        <f>IF(MasterData5[[#This Row],[Total Purchase]]&gt;=500, "Over $500", "")</f>
        <v/>
      </c>
      <c r="N295" s="10"/>
      <c r="O295" s="14" t="str">
        <f>IF(AND(MasterData5[[#This Row],[MntWines]]&gt;=AB$4, MasterData5[[#This Row],[Income ]]&lt;=$AB$12), "Yes", "")</f>
        <v/>
      </c>
      <c r="P295" s="14" t="str">
        <f>IF(AND(MasterData5[[#This Row],[MntFruits]]&gt;=AC$4, MasterData5[[#This Row],[Income ]]&lt;=$AB$12), "Yes", "")</f>
        <v/>
      </c>
      <c r="Q295" s="14" t="str">
        <f>IF(AND(MasterData5[[#This Row],[MntMeatProducts]]&gt;=AD$4, MasterData5[[#This Row],[Income ]]&lt;=$AB$12), "Yes", "")</f>
        <v/>
      </c>
      <c r="R295" s="14" t="str">
        <f>IF(AND(MasterData5[[#This Row],[MntFishProducts]]&gt;=AE$4, MasterData5[[#This Row],[Income ]]&lt;=$AB$12), "Yes", "")</f>
        <v/>
      </c>
      <c r="S295" s="14" t="str">
        <f>IF(AND(MasterData5[[#This Row],[MntSweetProducts]]&gt;=AF$4, MasterData5[[#This Row],[Income ]]&lt;=$AB$12), "Yes", "")</f>
        <v/>
      </c>
      <c r="U295" s="14" t="str">
        <f>IF(MasterData5[[#This Row],[MntWines]]&gt;=AB$4, "Yes", "")</f>
        <v/>
      </c>
      <c r="V295" s="14" t="str">
        <f>IF(MasterData5[[#This Row],[MntFruits]]&gt;=AC$4, "Yes", "")</f>
        <v/>
      </c>
      <c r="W295" s="14" t="str">
        <f>IF(MasterData5[[#This Row],[MntMeatProducts]]&gt;=AD$4, "Yes", "")</f>
        <v/>
      </c>
      <c r="X295" s="14" t="str">
        <f>IF(MasterData5[[#This Row],[MntFishProducts]]&gt;=AE$4, "Yes", "")</f>
        <v/>
      </c>
      <c r="Y295" s="14" t="str">
        <f>IF(MasterData5[[#This Row],[MntSweetProducts]]&gt;=AF$4, "Yes", "")</f>
        <v/>
      </c>
    </row>
    <row r="296" spans="1:25" x14ac:dyDescent="0.3">
      <c r="A296">
        <v>1459</v>
      </c>
      <c r="B296" s="10">
        <v>666</v>
      </c>
      <c r="C296" s="10">
        <v>35</v>
      </c>
      <c r="D296" s="10">
        <v>124</v>
      </c>
      <c r="E296" s="10">
        <v>69</v>
      </c>
      <c r="F296" s="10">
        <v>8</v>
      </c>
      <c r="G296" s="10">
        <v>26</v>
      </c>
      <c r="H296" s="24">
        <f>2021-'Customer Profile'!B295</f>
        <v>55</v>
      </c>
      <c r="I296" s="10">
        <f>IF(Analysis!$B$60="Wine",B296,IF(Analysis!$B$60="Fruit",C296,IF(Analysis!$B$60="Meat",D296,IF(Analysis!$B$60="Fish",E296,IF(Analysis!$B$60="Sweet",F296,"")))))</f>
        <v>69</v>
      </c>
      <c r="J296" s="10">
        <v>69063</v>
      </c>
      <c r="K296" s="10" t="str">
        <f>IF(MasterData5[[#This Row],[Income ]]&gt;$AB$12, "Above", "Below")</f>
        <v>Above</v>
      </c>
      <c r="L296" s="10">
        <f>SUM(MasterData5[[#This Row],[MntWines]:[MntSweetProducts]])</f>
        <v>902</v>
      </c>
      <c r="M296" s="53" t="str">
        <f>IF(MasterData5[[#This Row],[Total Purchase]]&gt;=500, "Over $500", "")</f>
        <v>Over $500</v>
      </c>
      <c r="N296" s="10"/>
      <c r="O296" s="14" t="str">
        <f>IF(AND(MasterData5[[#This Row],[MntWines]]&gt;=AB$4, MasterData5[[#This Row],[Income ]]&lt;=$AB$12), "Yes", "")</f>
        <v/>
      </c>
      <c r="P296" s="14" t="str">
        <f>IF(AND(MasterData5[[#This Row],[MntFruits]]&gt;=AC$4, MasterData5[[#This Row],[Income ]]&lt;=$AB$12), "Yes", "")</f>
        <v/>
      </c>
      <c r="Q296" s="14" t="str">
        <f>IF(AND(MasterData5[[#This Row],[MntMeatProducts]]&gt;=AD$4, MasterData5[[#This Row],[Income ]]&lt;=$AB$12), "Yes", "")</f>
        <v/>
      </c>
      <c r="R296" s="14" t="str">
        <f>IF(AND(MasterData5[[#This Row],[MntFishProducts]]&gt;=AE$4, MasterData5[[#This Row],[Income ]]&lt;=$AB$12), "Yes", "")</f>
        <v/>
      </c>
      <c r="S296" s="14" t="str">
        <f>IF(AND(MasterData5[[#This Row],[MntSweetProducts]]&gt;=AF$4, MasterData5[[#This Row],[Income ]]&lt;=$AB$12), "Yes", "")</f>
        <v/>
      </c>
      <c r="U296" s="14" t="str">
        <f>IF(MasterData5[[#This Row],[MntWines]]&gt;=AB$4, "Yes", "")</f>
        <v>Yes</v>
      </c>
      <c r="V296" s="14" t="str">
        <f>IF(MasterData5[[#This Row],[MntFruits]]&gt;=AC$4, "Yes", "")</f>
        <v>Yes</v>
      </c>
      <c r="W296" s="14" t="str">
        <f>IF(MasterData5[[#This Row],[MntMeatProducts]]&gt;=AD$4, "Yes", "")</f>
        <v/>
      </c>
      <c r="X296" s="14" t="str">
        <f>IF(MasterData5[[#This Row],[MntFishProducts]]&gt;=AE$4, "Yes", "")</f>
        <v>Yes</v>
      </c>
      <c r="Y296" s="14" t="str">
        <f>IF(MasterData5[[#This Row],[MntSweetProducts]]&gt;=AF$4, "Yes", "")</f>
        <v/>
      </c>
    </row>
    <row r="297" spans="1:25" x14ac:dyDescent="0.3">
      <c r="A297">
        <v>1461</v>
      </c>
      <c r="B297" s="10">
        <v>17</v>
      </c>
      <c r="C297" s="10">
        <v>1</v>
      </c>
      <c r="D297" s="10">
        <v>12</v>
      </c>
      <c r="E297" s="10">
        <v>3</v>
      </c>
      <c r="F297" s="10">
        <v>1</v>
      </c>
      <c r="G297" s="10">
        <v>4</v>
      </c>
      <c r="H297" s="24">
        <f>2021-'Customer Profile'!B296</f>
        <v>56</v>
      </c>
      <c r="I297" s="10">
        <f>IF(Analysis!$B$60="Wine",B297,IF(Analysis!$B$60="Fruit",C297,IF(Analysis!$B$60="Meat",D297,IF(Analysis!$B$60="Fish",E297,IF(Analysis!$B$60="Sweet",F297,"")))))</f>
        <v>3</v>
      </c>
      <c r="J297" s="10">
        <v>36921</v>
      </c>
      <c r="K297" s="10" t="str">
        <f>IF(MasterData5[[#This Row],[Income ]]&gt;$AB$12, "Above", "Below")</f>
        <v>Below</v>
      </c>
      <c r="L297" s="10">
        <f>SUM(MasterData5[[#This Row],[MntWines]:[MntSweetProducts]])</f>
        <v>34</v>
      </c>
      <c r="M297" s="53" t="str">
        <f>IF(MasterData5[[#This Row],[Total Purchase]]&gt;=500, "Over $500", "")</f>
        <v/>
      </c>
      <c r="N297" s="10"/>
      <c r="O297" s="14" t="str">
        <f>IF(AND(MasterData5[[#This Row],[MntWines]]&gt;=AB$4, MasterData5[[#This Row],[Income ]]&lt;=$AB$12), "Yes", "")</f>
        <v/>
      </c>
      <c r="P297" s="14" t="str">
        <f>IF(AND(MasterData5[[#This Row],[MntFruits]]&gt;=AC$4, MasterData5[[#This Row],[Income ]]&lt;=$AB$12), "Yes", "")</f>
        <v/>
      </c>
      <c r="Q297" s="14" t="str">
        <f>IF(AND(MasterData5[[#This Row],[MntMeatProducts]]&gt;=AD$4, MasterData5[[#This Row],[Income ]]&lt;=$AB$12), "Yes", "")</f>
        <v/>
      </c>
      <c r="R297" s="14" t="str">
        <f>IF(AND(MasterData5[[#This Row],[MntFishProducts]]&gt;=AE$4, MasterData5[[#This Row],[Income ]]&lt;=$AB$12), "Yes", "")</f>
        <v/>
      </c>
      <c r="S297" s="14" t="str">
        <f>IF(AND(MasterData5[[#This Row],[MntSweetProducts]]&gt;=AF$4, MasterData5[[#This Row],[Income ]]&lt;=$AB$12), "Yes", "")</f>
        <v/>
      </c>
      <c r="U297" s="14" t="str">
        <f>IF(MasterData5[[#This Row],[MntWines]]&gt;=AB$4, "Yes", "")</f>
        <v/>
      </c>
      <c r="V297" s="14" t="str">
        <f>IF(MasterData5[[#This Row],[MntFruits]]&gt;=AC$4, "Yes", "")</f>
        <v/>
      </c>
      <c r="W297" s="14" t="str">
        <f>IF(MasterData5[[#This Row],[MntMeatProducts]]&gt;=AD$4, "Yes", "")</f>
        <v/>
      </c>
      <c r="X297" s="14" t="str">
        <f>IF(MasterData5[[#This Row],[MntFishProducts]]&gt;=AE$4, "Yes", "")</f>
        <v/>
      </c>
      <c r="Y297" s="14" t="str">
        <f>IF(MasterData5[[#This Row],[MntSweetProducts]]&gt;=AF$4, "Yes", "")</f>
        <v/>
      </c>
    </row>
    <row r="298" spans="1:25" x14ac:dyDescent="0.3">
      <c r="A298">
        <v>1463</v>
      </c>
      <c r="B298" s="10">
        <v>8</v>
      </c>
      <c r="C298" s="10">
        <v>2</v>
      </c>
      <c r="D298" s="10">
        <v>5</v>
      </c>
      <c r="E298" s="10">
        <v>3</v>
      </c>
      <c r="F298" s="10">
        <v>0</v>
      </c>
      <c r="G298" s="10">
        <v>3</v>
      </c>
      <c r="H298" s="24">
        <f>2021-'Customer Profile'!B297</f>
        <v>63</v>
      </c>
      <c r="I298" s="10">
        <f>IF(Analysis!$B$60="Wine",B298,IF(Analysis!$B$60="Fruit",C298,IF(Analysis!$B$60="Meat",D298,IF(Analysis!$B$60="Fish",E298,IF(Analysis!$B$60="Sweet",F298,"")))))</f>
        <v>3</v>
      </c>
      <c r="J298" s="10">
        <v>45160</v>
      </c>
      <c r="K298" s="10" t="str">
        <f>IF(MasterData5[[#This Row],[Income ]]&gt;$AB$12, "Above", "Below")</f>
        <v>Below</v>
      </c>
      <c r="L298" s="10">
        <f>SUM(MasterData5[[#This Row],[MntWines]:[MntSweetProducts]])</f>
        <v>18</v>
      </c>
      <c r="M298" s="53" t="str">
        <f>IF(MasterData5[[#This Row],[Total Purchase]]&gt;=500, "Over $500", "")</f>
        <v/>
      </c>
      <c r="N298" s="10"/>
      <c r="O298" s="14" t="str">
        <f>IF(AND(MasterData5[[#This Row],[MntWines]]&gt;=AB$4, MasterData5[[#This Row],[Income ]]&lt;=$AB$12), "Yes", "")</f>
        <v/>
      </c>
      <c r="P298" s="14" t="str">
        <f>IF(AND(MasterData5[[#This Row],[MntFruits]]&gt;=AC$4, MasterData5[[#This Row],[Income ]]&lt;=$AB$12), "Yes", "")</f>
        <v/>
      </c>
      <c r="Q298" s="14" t="str">
        <f>IF(AND(MasterData5[[#This Row],[MntMeatProducts]]&gt;=AD$4, MasterData5[[#This Row],[Income ]]&lt;=$AB$12), "Yes", "")</f>
        <v/>
      </c>
      <c r="R298" s="14" t="str">
        <f>IF(AND(MasterData5[[#This Row],[MntFishProducts]]&gt;=AE$4, MasterData5[[#This Row],[Income ]]&lt;=$AB$12), "Yes", "")</f>
        <v/>
      </c>
      <c r="S298" s="14" t="str">
        <f>IF(AND(MasterData5[[#This Row],[MntSweetProducts]]&gt;=AF$4, MasterData5[[#This Row],[Income ]]&lt;=$AB$12), "Yes", "")</f>
        <v/>
      </c>
      <c r="U298" s="14" t="str">
        <f>IF(MasterData5[[#This Row],[MntWines]]&gt;=AB$4, "Yes", "")</f>
        <v/>
      </c>
      <c r="V298" s="14" t="str">
        <f>IF(MasterData5[[#This Row],[MntFruits]]&gt;=AC$4, "Yes", "")</f>
        <v/>
      </c>
      <c r="W298" s="14" t="str">
        <f>IF(MasterData5[[#This Row],[MntMeatProducts]]&gt;=AD$4, "Yes", "")</f>
        <v/>
      </c>
      <c r="X298" s="14" t="str">
        <f>IF(MasterData5[[#This Row],[MntFishProducts]]&gt;=AE$4, "Yes", "")</f>
        <v/>
      </c>
      <c r="Y298" s="14" t="str">
        <f>IF(MasterData5[[#This Row],[MntSweetProducts]]&gt;=AF$4, "Yes", "")</f>
        <v/>
      </c>
    </row>
    <row r="299" spans="1:25" x14ac:dyDescent="0.3">
      <c r="A299">
        <v>1473</v>
      </c>
      <c r="B299" s="10">
        <v>53</v>
      </c>
      <c r="C299" s="10">
        <v>1</v>
      </c>
      <c r="D299" s="10">
        <v>5</v>
      </c>
      <c r="E299" s="10">
        <v>2</v>
      </c>
      <c r="F299" s="10">
        <v>1</v>
      </c>
      <c r="G299" s="10">
        <v>10</v>
      </c>
      <c r="H299" s="24">
        <f>2021-'Customer Profile'!B298</f>
        <v>61</v>
      </c>
      <c r="I299" s="10">
        <f>IF(Analysis!$B$60="Wine",B299,IF(Analysis!$B$60="Fruit",C299,IF(Analysis!$B$60="Meat",D299,IF(Analysis!$B$60="Fish",E299,IF(Analysis!$B$60="Sweet",F299,"")))))</f>
        <v>2</v>
      </c>
      <c r="J299" s="10">
        <v>47823</v>
      </c>
      <c r="K299" s="10" t="str">
        <f>IF(MasterData5[[#This Row],[Income ]]&gt;$AB$12, "Above", "Below")</f>
        <v>Below</v>
      </c>
      <c r="L299" s="10">
        <f>SUM(MasterData5[[#This Row],[MntWines]:[MntSweetProducts]])</f>
        <v>62</v>
      </c>
      <c r="M299" s="53" t="str">
        <f>IF(MasterData5[[#This Row],[Total Purchase]]&gt;=500, "Over $500", "")</f>
        <v/>
      </c>
      <c r="N299" s="10"/>
      <c r="O299" s="14" t="str">
        <f>IF(AND(MasterData5[[#This Row],[MntWines]]&gt;=AB$4, MasterData5[[#This Row],[Income ]]&lt;=$AB$12), "Yes", "")</f>
        <v/>
      </c>
      <c r="P299" s="14" t="str">
        <f>IF(AND(MasterData5[[#This Row],[MntFruits]]&gt;=AC$4, MasterData5[[#This Row],[Income ]]&lt;=$AB$12), "Yes", "")</f>
        <v/>
      </c>
      <c r="Q299" s="14" t="str">
        <f>IF(AND(MasterData5[[#This Row],[MntMeatProducts]]&gt;=AD$4, MasterData5[[#This Row],[Income ]]&lt;=$AB$12), "Yes", "")</f>
        <v/>
      </c>
      <c r="R299" s="14" t="str">
        <f>IF(AND(MasterData5[[#This Row],[MntFishProducts]]&gt;=AE$4, MasterData5[[#This Row],[Income ]]&lt;=$AB$12), "Yes", "")</f>
        <v/>
      </c>
      <c r="S299" s="14" t="str">
        <f>IF(AND(MasterData5[[#This Row],[MntSweetProducts]]&gt;=AF$4, MasterData5[[#This Row],[Income ]]&lt;=$AB$12), "Yes", "")</f>
        <v/>
      </c>
      <c r="U299" s="14" t="str">
        <f>IF(MasterData5[[#This Row],[MntWines]]&gt;=AB$4, "Yes", "")</f>
        <v/>
      </c>
      <c r="V299" s="14" t="str">
        <f>IF(MasterData5[[#This Row],[MntFruits]]&gt;=AC$4, "Yes", "")</f>
        <v/>
      </c>
      <c r="W299" s="14" t="str">
        <f>IF(MasterData5[[#This Row],[MntMeatProducts]]&gt;=AD$4, "Yes", "")</f>
        <v/>
      </c>
      <c r="X299" s="14" t="str">
        <f>IF(MasterData5[[#This Row],[MntFishProducts]]&gt;=AE$4, "Yes", "")</f>
        <v/>
      </c>
      <c r="Y299" s="14" t="str">
        <f>IF(MasterData5[[#This Row],[MntSweetProducts]]&gt;=AF$4, "Yes", "")</f>
        <v/>
      </c>
    </row>
    <row r="300" spans="1:25" x14ac:dyDescent="0.3">
      <c r="A300">
        <v>1490</v>
      </c>
      <c r="B300" s="10">
        <v>675</v>
      </c>
      <c r="C300" s="10">
        <v>0</v>
      </c>
      <c r="D300" s="10">
        <v>85</v>
      </c>
      <c r="E300" s="10">
        <v>10</v>
      </c>
      <c r="F300" s="10">
        <v>7</v>
      </c>
      <c r="G300" s="10">
        <v>77</v>
      </c>
      <c r="H300" s="24">
        <f>2021-'Customer Profile'!B299</f>
        <v>59</v>
      </c>
      <c r="I300" s="10">
        <f>IF(Analysis!$B$60="Wine",B300,IF(Analysis!$B$60="Fruit",C300,IF(Analysis!$B$60="Meat",D300,IF(Analysis!$B$60="Fish",E300,IF(Analysis!$B$60="Sweet",F300,"")))))</f>
        <v>10</v>
      </c>
      <c r="J300" s="10">
        <v>55759</v>
      </c>
      <c r="K300" s="10" t="str">
        <f>IF(MasterData5[[#This Row],[Income ]]&gt;$AB$12, "Above", "Below")</f>
        <v>Above</v>
      </c>
      <c r="L300" s="10">
        <f>SUM(MasterData5[[#This Row],[MntWines]:[MntSweetProducts]])</f>
        <v>777</v>
      </c>
      <c r="M300" s="53" t="str">
        <f>IF(MasterData5[[#This Row],[Total Purchase]]&gt;=500, "Over $500", "")</f>
        <v>Over $500</v>
      </c>
      <c r="N300" s="10"/>
      <c r="O300" s="14" t="str">
        <f>IF(AND(MasterData5[[#This Row],[MntWines]]&gt;=AB$4, MasterData5[[#This Row],[Income ]]&lt;=$AB$12), "Yes", "")</f>
        <v/>
      </c>
      <c r="P300" s="14" t="str">
        <f>IF(AND(MasterData5[[#This Row],[MntFruits]]&gt;=AC$4, MasterData5[[#This Row],[Income ]]&lt;=$AB$12), "Yes", "")</f>
        <v/>
      </c>
      <c r="Q300" s="14" t="str">
        <f>IF(AND(MasterData5[[#This Row],[MntMeatProducts]]&gt;=AD$4, MasterData5[[#This Row],[Income ]]&lt;=$AB$12), "Yes", "")</f>
        <v/>
      </c>
      <c r="R300" s="14" t="str">
        <f>IF(AND(MasterData5[[#This Row],[MntFishProducts]]&gt;=AE$4, MasterData5[[#This Row],[Income ]]&lt;=$AB$12), "Yes", "")</f>
        <v/>
      </c>
      <c r="S300" s="14" t="str">
        <f>IF(AND(MasterData5[[#This Row],[MntSweetProducts]]&gt;=AF$4, MasterData5[[#This Row],[Income ]]&lt;=$AB$12), "Yes", "")</f>
        <v/>
      </c>
      <c r="U300" s="14" t="str">
        <f>IF(MasterData5[[#This Row],[MntWines]]&gt;=AB$4, "Yes", "")</f>
        <v>Yes</v>
      </c>
      <c r="V300" s="14" t="str">
        <f>IF(MasterData5[[#This Row],[MntFruits]]&gt;=AC$4, "Yes", "")</f>
        <v/>
      </c>
      <c r="W300" s="14" t="str">
        <f>IF(MasterData5[[#This Row],[MntMeatProducts]]&gt;=AD$4, "Yes", "")</f>
        <v/>
      </c>
      <c r="X300" s="14" t="str">
        <f>IF(MasterData5[[#This Row],[MntFishProducts]]&gt;=AE$4, "Yes", "")</f>
        <v/>
      </c>
      <c r="Y300" s="14" t="str">
        <f>IF(MasterData5[[#This Row],[MntSweetProducts]]&gt;=AF$4, "Yes", "")</f>
        <v/>
      </c>
    </row>
    <row r="301" spans="1:25" x14ac:dyDescent="0.3">
      <c r="A301">
        <v>1491</v>
      </c>
      <c r="B301" s="10">
        <v>162</v>
      </c>
      <c r="C301" s="10">
        <v>33</v>
      </c>
      <c r="D301" s="10">
        <v>124</v>
      </c>
      <c r="E301" s="10">
        <v>40</v>
      </c>
      <c r="F301" s="10">
        <v>28</v>
      </c>
      <c r="G301" s="10">
        <v>172</v>
      </c>
      <c r="H301" s="24">
        <f>2021-'Customer Profile'!B300</f>
        <v>56</v>
      </c>
      <c r="I301" s="10">
        <f>IF(Analysis!$B$60="Wine",B301,IF(Analysis!$B$60="Fruit",C301,IF(Analysis!$B$60="Meat",D301,IF(Analysis!$B$60="Fish",E301,IF(Analysis!$B$60="Sweet",F301,"")))))</f>
        <v>40</v>
      </c>
      <c r="J301" s="10">
        <v>71488</v>
      </c>
      <c r="K301" s="10" t="str">
        <f>IF(MasterData5[[#This Row],[Income ]]&gt;$AB$12, "Above", "Below")</f>
        <v>Above</v>
      </c>
      <c r="L301" s="10">
        <f>SUM(MasterData5[[#This Row],[MntWines]:[MntSweetProducts]])</f>
        <v>387</v>
      </c>
      <c r="M301" s="53" t="str">
        <f>IF(MasterData5[[#This Row],[Total Purchase]]&gt;=500, "Over $500", "")</f>
        <v/>
      </c>
      <c r="N301" s="10"/>
      <c r="O301" s="14" t="str">
        <f>IF(AND(MasterData5[[#This Row],[MntWines]]&gt;=AB$4, MasterData5[[#This Row],[Income ]]&lt;=$AB$12), "Yes", "")</f>
        <v/>
      </c>
      <c r="P301" s="14" t="str">
        <f>IF(AND(MasterData5[[#This Row],[MntFruits]]&gt;=AC$4, MasterData5[[#This Row],[Income ]]&lt;=$AB$12), "Yes", "")</f>
        <v/>
      </c>
      <c r="Q301" s="14" t="str">
        <f>IF(AND(MasterData5[[#This Row],[MntMeatProducts]]&gt;=AD$4, MasterData5[[#This Row],[Income ]]&lt;=$AB$12), "Yes", "")</f>
        <v/>
      </c>
      <c r="R301" s="14" t="str">
        <f>IF(AND(MasterData5[[#This Row],[MntFishProducts]]&gt;=AE$4, MasterData5[[#This Row],[Income ]]&lt;=$AB$12), "Yes", "")</f>
        <v/>
      </c>
      <c r="S301" s="14" t="str">
        <f>IF(AND(MasterData5[[#This Row],[MntSweetProducts]]&gt;=AF$4, MasterData5[[#This Row],[Income ]]&lt;=$AB$12), "Yes", "")</f>
        <v/>
      </c>
      <c r="U301" s="14" t="str">
        <f>IF(MasterData5[[#This Row],[MntWines]]&gt;=AB$4, "Yes", "")</f>
        <v/>
      </c>
      <c r="V301" s="14" t="str">
        <f>IF(MasterData5[[#This Row],[MntFruits]]&gt;=AC$4, "Yes", "")</f>
        <v>Yes</v>
      </c>
      <c r="W301" s="14" t="str">
        <f>IF(MasterData5[[#This Row],[MntMeatProducts]]&gt;=AD$4, "Yes", "")</f>
        <v/>
      </c>
      <c r="X301" s="14" t="str">
        <f>IF(MasterData5[[#This Row],[MntFishProducts]]&gt;=AE$4, "Yes", "")</f>
        <v>Yes</v>
      </c>
      <c r="Y301" s="14" t="str">
        <f>IF(MasterData5[[#This Row],[MntSweetProducts]]&gt;=AF$4, "Yes", "")</f>
        <v>Yes</v>
      </c>
    </row>
    <row r="302" spans="1:25" x14ac:dyDescent="0.3">
      <c r="A302">
        <v>1497</v>
      </c>
      <c r="B302" s="10">
        <v>268</v>
      </c>
      <c r="C302" s="10">
        <v>11</v>
      </c>
      <c r="D302" s="10">
        <v>88</v>
      </c>
      <c r="E302" s="10">
        <v>15</v>
      </c>
      <c r="F302" s="10">
        <v>3</v>
      </c>
      <c r="G302" s="10">
        <v>22</v>
      </c>
      <c r="H302" s="24">
        <f>2021-'Customer Profile'!B301</f>
        <v>69</v>
      </c>
      <c r="I302" s="10">
        <f>IF(Analysis!$B$60="Wine",B302,IF(Analysis!$B$60="Fruit",C302,IF(Analysis!$B$60="Meat",D302,IF(Analysis!$B$60="Fish",E302,IF(Analysis!$B$60="Sweet",F302,"")))))</f>
        <v>15</v>
      </c>
      <c r="J302" s="10">
        <v>47958</v>
      </c>
      <c r="K302" s="10" t="str">
        <f>IF(MasterData5[[#This Row],[Income ]]&gt;$AB$12, "Above", "Below")</f>
        <v>Below</v>
      </c>
      <c r="L302" s="10">
        <f>SUM(MasterData5[[#This Row],[MntWines]:[MntSweetProducts]])</f>
        <v>385</v>
      </c>
      <c r="M302" s="53" t="str">
        <f>IF(MasterData5[[#This Row],[Total Purchase]]&gt;=500, "Over $500", "")</f>
        <v/>
      </c>
      <c r="N302" s="10"/>
      <c r="O302" s="14" t="str">
        <f>IF(AND(MasterData5[[#This Row],[MntWines]]&gt;=AB$4, MasterData5[[#This Row],[Income ]]&lt;=$AB$12), "Yes", "")</f>
        <v/>
      </c>
      <c r="P302" s="14" t="str">
        <f>IF(AND(MasterData5[[#This Row],[MntFruits]]&gt;=AC$4, MasterData5[[#This Row],[Income ]]&lt;=$AB$12), "Yes", "")</f>
        <v/>
      </c>
      <c r="Q302" s="14" t="str">
        <f>IF(AND(MasterData5[[#This Row],[MntMeatProducts]]&gt;=AD$4, MasterData5[[#This Row],[Income ]]&lt;=$AB$12), "Yes", "")</f>
        <v/>
      </c>
      <c r="R302" s="14" t="str">
        <f>IF(AND(MasterData5[[#This Row],[MntFishProducts]]&gt;=AE$4, MasterData5[[#This Row],[Income ]]&lt;=$AB$12), "Yes", "")</f>
        <v/>
      </c>
      <c r="S302" s="14" t="str">
        <f>IF(AND(MasterData5[[#This Row],[MntSweetProducts]]&gt;=AF$4, MasterData5[[#This Row],[Income ]]&lt;=$AB$12), "Yes", "")</f>
        <v/>
      </c>
      <c r="U302" s="14" t="str">
        <f>IF(MasterData5[[#This Row],[MntWines]]&gt;=AB$4, "Yes", "")</f>
        <v/>
      </c>
      <c r="V302" s="14" t="str">
        <f>IF(MasterData5[[#This Row],[MntFruits]]&gt;=AC$4, "Yes", "")</f>
        <v/>
      </c>
      <c r="W302" s="14" t="str">
        <f>IF(MasterData5[[#This Row],[MntMeatProducts]]&gt;=AD$4, "Yes", "")</f>
        <v/>
      </c>
      <c r="X302" s="14" t="str">
        <f>IF(MasterData5[[#This Row],[MntFishProducts]]&gt;=AE$4, "Yes", "")</f>
        <v/>
      </c>
      <c r="Y302" s="14" t="str">
        <f>IF(MasterData5[[#This Row],[MntSweetProducts]]&gt;=AF$4, "Yes", "")</f>
        <v/>
      </c>
    </row>
    <row r="303" spans="1:25" x14ac:dyDescent="0.3">
      <c r="A303">
        <v>1501</v>
      </c>
      <c r="B303" s="10">
        <v>55</v>
      </c>
      <c r="C303" s="10">
        <v>16</v>
      </c>
      <c r="D303" s="10">
        <v>1622</v>
      </c>
      <c r="E303" s="10">
        <v>17</v>
      </c>
      <c r="F303" s="10">
        <v>3</v>
      </c>
      <c r="G303" s="10">
        <v>4</v>
      </c>
      <c r="H303" s="24">
        <f>2021-'Customer Profile'!B302</f>
        <v>39</v>
      </c>
      <c r="I303" s="10">
        <f>IF(Analysis!$B$60="Wine",B303,IF(Analysis!$B$60="Fruit",C303,IF(Analysis!$B$60="Meat",D303,IF(Analysis!$B$60="Fish",E303,IF(Analysis!$B$60="Sweet",F303,"")))))</f>
        <v>17</v>
      </c>
      <c r="J303" s="10">
        <v>160803</v>
      </c>
      <c r="K303" s="10" t="str">
        <f>IF(MasterData5[[#This Row],[Income ]]&gt;$AB$12, "Above", "Below")</f>
        <v>Above</v>
      </c>
      <c r="L303" s="10">
        <f>SUM(MasterData5[[#This Row],[MntWines]:[MntSweetProducts]])</f>
        <v>1713</v>
      </c>
      <c r="M303" s="53" t="str">
        <f>IF(MasterData5[[#This Row],[Total Purchase]]&gt;=500, "Over $500", "")</f>
        <v>Over $500</v>
      </c>
      <c r="N303" s="10"/>
      <c r="O303" s="14" t="str">
        <f>IF(AND(MasterData5[[#This Row],[MntWines]]&gt;=AB$4, MasterData5[[#This Row],[Income ]]&lt;=$AB$12), "Yes", "")</f>
        <v/>
      </c>
      <c r="P303" s="14" t="str">
        <f>IF(AND(MasterData5[[#This Row],[MntFruits]]&gt;=AC$4, MasterData5[[#This Row],[Income ]]&lt;=$AB$12), "Yes", "")</f>
        <v/>
      </c>
      <c r="Q303" s="14" t="str">
        <f>IF(AND(MasterData5[[#This Row],[MntMeatProducts]]&gt;=AD$4, MasterData5[[#This Row],[Income ]]&lt;=$AB$12), "Yes", "")</f>
        <v/>
      </c>
      <c r="R303" s="14" t="str">
        <f>IF(AND(MasterData5[[#This Row],[MntFishProducts]]&gt;=AE$4, MasterData5[[#This Row],[Income ]]&lt;=$AB$12), "Yes", "")</f>
        <v/>
      </c>
      <c r="S303" s="14" t="str">
        <f>IF(AND(MasterData5[[#This Row],[MntSweetProducts]]&gt;=AF$4, MasterData5[[#This Row],[Income ]]&lt;=$AB$12), "Yes", "")</f>
        <v/>
      </c>
      <c r="U303" s="14" t="str">
        <f>IF(MasterData5[[#This Row],[MntWines]]&gt;=AB$4, "Yes", "")</f>
        <v/>
      </c>
      <c r="V303" s="14" t="str">
        <f>IF(MasterData5[[#This Row],[MntFruits]]&gt;=AC$4, "Yes", "")</f>
        <v/>
      </c>
      <c r="W303" s="14" t="str">
        <f>IF(MasterData5[[#This Row],[MntMeatProducts]]&gt;=AD$4, "Yes", "")</f>
        <v>Yes</v>
      </c>
      <c r="X303" s="14" t="str">
        <f>IF(MasterData5[[#This Row],[MntFishProducts]]&gt;=AE$4, "Yes", "")</f>
        <v/>
      </c>
      <c r="Y303" s="14" t="str">
        <f>IF(MasterData5[[#This Row],[MntSweetProducts]]&gt;=AF$4, "Yes", "")</f>
        <v/>
      </c>
    </row>
    <row r="304" spans="1:25" x14ac:dyDescent="0.3">
      <c r="A304">
        <v>1502</v>
      </c>
      <c r="B304" s="10">
        <v>18</v>
      </c>
      <c r="C304" s="10">
        <v>3</v>
      </c>
      <c r="D304" s="10">
        <v>19</v>
      </c>
      <c r="E304" s="10">
        <v>3</v>
      </c>
      <c r="F304" s="10">
        <v>3</v>
      </c>
      <c r="G304" s="10">
        <v>6</v>
      </c>
      <c r="H304" s="24">
        <f>2021-'Customer Profile'!B303</f>
        <v>38</v>
      </c>
      <c r="I304" s="10">
        <f>IF(Analysis!$B$60="Wine",B304,IF(Analysis!$B$60="Fruit",C304,IF(Analysis!$B$60="Meat",D304,IF(Analysis!$B$60="Fish",E304,IF(Analysis!$B$60="Sweet",F304,"")))))</f>
        <v>3</v>
      </c>
      <c r="J304" s="10">
        <v>28427</v>
      </c>
      <c r="K304" s="10" t="str">
        <f>IF(MasterData5[[#This Row],[Income ]]&gt;$AB$12, "Above", "Below")</f>
        <v>Below</v>
      </c>
      <c r="L304" s="10">
        <f>SUM(MasterData5[[#This Row],[MntWines]:[MntSweetProducts]])</f>
        <v>46</v>
      </c>
      <c r="M304" s="53" t="str">
        <f>IF(MasterData5[[#This Row],[Total Purchase]]&gt;=500, "Over $500", "")</f>
        <v/>
      </c>
      <c r="N304" s="10"/>
      <c r="O304" s="14" t="str">
        <f>IF(AND(MasterData5[[#This Row],[MntWines]]&gt;=AB$4, MasterData5[[#This Row],[Income ]]&lt;=$AB$12), "Yes", "")</f>
        <v/>
      </c>
      <c r="P304" s="14" t="str">
        <f>IF(AND(MasterData5[[#This Row],[MntFruits]]&gt;=AC$4, MasterData5[[#This Row],[Income ]]&lt;=$AB$12), "Yes", "")</f>
        <v/>
      </c>
      <c r="Q304" s="14" t="str">
        <f>IF(AND(MasterData5[[#This Row],[MntMeatProducts]]&gt;=AD$4, MasterData5[[#This Row],[Income ]]&lt;=$AB$12), "Yes", "")</f>
        <v/>
      </c>
      <c r="R304" s="14" t="str">
        <f>IF(AND(MasterData5[[#This Row],[MntFishProducts]]&gt;=AE$4, MasterData5[[#This Row],[Income ]]&lt;=$AB$12), "Yes", "")</f>
        <v/>
      </c>
      <c r="S304" s="14" t="str">
        <f>IF(AND(MasterData5[[#This Row],[MntSweetProducts]]&gt;=AF$4, MasterData5[[#This Row],[Income ]]&lt;=$AB$12), "Yes", "")</f>
        <v/>
      </c>
      <c r="U304" s="14" t="str">
        <f>IF(MasterData5[[#This Row],[MntWines]]&gt;=AB$4, "Yes", "")</f>
        <v/>
      </c>
      <c r="V304" s="14" t="str">
        <f>IF(MasterData5[[#This Row],[MntFruits]]&gt;=AC$4, "Yes", "")</f>
        <v/>
      </c>
      <c r="W304" s="14" t="str">
        <f>IF(MasterData5[[#This Row],[MntMeatProducts]]&gt;=AD$4, "Yes", "")</f>
        <v/>
      </c>
      <c r="X304" s="14" t="str">
        <f>IF(MasterData5[[#This Row],[MntFishProducts]]&gt;=AE$4, "Yes", "")</f>
        <v/>
      </c>
      <c r="Y304" s="14" t="str">
        <f>IF(MasterData5[[#This Row],[MntSweetProducts]]&gt;=AF$4, "Yes", "")</f>
        <v/>
      </c>
    </row>
    <row r="305" spans="1:25" x14ac:dyDescent="0.3">
      <c r="A305">
        <v>1503</v>
      </c>
      <c r="B305" s="10">
        <v>85</v>
      </c>
      <c r="C305" s="10">
        <v>1</v>
      </c>
      <c r="D305" s="10">
        <v>16</v>
      </c>
      <c r="E305" s="10">
        <v>2</v>
      </c>
      <c r="F305" s="10">
        <v>1</v>
      </c>
      <c r="G305" s="10">
        <v>2</v>
      </c>
      <c r="H305" s="24">
        <f>2021-'Customer Profile'!B304</f>
        <v>45</v>
      </c>
      <c r="I305" s="10">
        <f>IF(Analysis!$B$60="Wine",B305,IF(Analysis!$B$60="Fruit",C305,IF(Analysis!$B$60="Meat",D305,IF(Analysis!$B$60="Fish",E305,IF(Analysis!$B$60="Sweet",F305,"")))))</f>
        <v>2</v>
      </c>
      <c r="J305" s="10">
        <v>162397</v>
      </c>
      <c r="K305" s="10" t="str">
        <f>IF(MasterData5[[#This Row],[Income ]]&gt;$AB$12, "Above", "Below")</f>
        <v>Above</v>
      </c>
      <c r="L305" s="10">
        <f>SUM(MasterData5[[#This Row],[MntWines]:[MntSweetProducts]])</f>
        <v>105</v>
      </c>
      <c r="M305" s="53" t="str">
        <f>IF(MasterData5[[#This Row],[Total Purchase]]&gt;=500, "Over $500", "")</f>
        <v/>
      </c>
      <c r="N305" s="10"/>
      <c r="O305" s="14" t="str">
        <f>IF(AND(MasterData5[[#This Row],[MntWines]]&gt;=AB$4, MasterData5[[#This Row],[Income ]]&lt;=$AB$12), "Yes", "")</f>
        <v/>
      </c>
      <c r="P305" s="14" t="str">
        <f>IF(AND(MasterData5[[#This Row],[MntFruits]]&gt;=AC$4, MasterData5[[#This Row],[Income ]]&lt;=$AB$12), "Yes", "")</f>
        <v/>
      </c>
      <c r="Q305" s="14" t="str">
        <f>IF(AND(MasterData5[[#This Row],[MntMeatProducts]]&gt;=AD$4, MasterData5[[#This Row],[Income ]]&lt;=$AB$12), "Yes", "")</f>
        <v/>
      </c>
      <c r="R305" s="14" t="str">
        <f>IF(AND(MasterData5[[#This Row],[MntFishProducts]]&gt;=AE$4, MasterData5[[#This Row],[Income ]]&lt;=$AB$12), "Yes", "")</f>
        <v/>
      </c>
      <c r="S305" s="14" t="str">
        <f>IF(AND(MasterData5[[#This Row],[MntSweetProducts]]&gt;=AF$4, MasterData5[[#This Row],[Income ]]&lt;=$AB$12), "Yes", "")</f>
        <v/>
      </c>
      <c r="U305" s="14" t="str">
        <f>IF(MasterData5[[#This Row],[MntWines]]&gt;=AB$4, "Yes", "")</f>
        <v/>
      </c>
      <c r="V305" s="14" t="str">
        <f>IF(MasterData5[[#This Row],[MntFruits]]&gt;=AC$4, "Yes", "")</f>
        <v/>
      </c>
      <c r="W305" s="14" t="str">
        <f>IF(MasterData5[[#This Row],[MntMeatProducts]]&gt;=AD$4, "Yes", "")</f>
        <v/>
      </c>
      <c r="X305" s="14" t="str">
        <f>IF(MasterData5[[#This Row],[MntFishProducts]]&gt;=AE$4, "Yes", "")</f>
        <v/>
      </c>
      <c r="Y305" s="14" t="str">
        <f>IF(MasterData5[[#This Row],[MntSweetProducts]]&gt;=AF$4, "Yes", "")</f>
        <v/>
      </c>
    </row>
    <row r="306" spans="1:25" x14ac:dyDescent="0.3">
      <c r="A306">
        <v>1506</v>
      </c>
      <c r="B306" s="10">
        <v>48</v>
      </c>
      <c r="C306" s="10">
        <v>9</v>
      </c>
      <c r="D306" s="10">
        <v>45</v>
      </c>
      <c r="E306" s="10">
        <v>3</v>
      </c>
      <c r="F306" s="10">
        <v>15</v>
      </c>
      <c r="G306" s="10">
        <v>20</v>
      </c>
      <c r="H306" s="24">
        <f>2021-'Customer Profile'!B305</f>
        <v>46</v>
      </c>
      <c r="I306" s="10">
        <f>IF(Analysis!$B$60="Wine",B306,IF(Analysis!$B$60="Fruit",C306,IF(Analysis!$B$60="Meat",D306,IF(Analysis!$B$60="Fish",E306,IF(Analysis!$B$60="Sweet",F306,"")))))</f>
        <v>3</v>
      </c>
      <c r="J306" s="10">
        <v>42160</v>
      </c>
      <c r="K306" s="10" t="str">
        <f>IF(MasterData5[[#This Row],[Income ]]&gt;$AB$12, "Above", "Below")</f>
        <v>Below</v>
      </c>
      <c r="L306" s="10">
        <f>SUM(MasterData5[[#This Row],[MntWines]:[MntSweetProducts]])</f>
        <v>120</v>
      </c>
      <c r="M306" s="53" t="str">
        <f>IF(MasterData5[[#This Row],[Total Purchase]]&gt;=500, "Over $500", "")</f>
        <v/>
      </c>
      <c r="N306" s="10"/>
      <c r="O306" s="14" t="str">
        <f>IF(AND(MasterData5[[#This Row],[MntWines]]&gt;=AB$4, MasterData5[[#This Row],[Income ]]&lt;=$AB$12), "Yes", "")</f>
        <v/>
      </c>
      <c r="P306" s="14" t="str">
        <f>IF(AND(MasterData5[[#This Row],[MntFruits]]&gt;=AC$4, MasterData5[[#This Row],[Income ]]&lt;=$AB$12), "Yes", "")</f>
        <v/>
      </c>
      <c r="Q306" s="14" t="str">
        <f>IF(AND(MasterData5[[#This Row],[MntMeatProducts]]&gt;=AD$4, MasterData5[[#This Row],[Income ]]&lt;=$AB$12), "Yes", "")</f>
        <v/>
      </c>
      <c r="R306" s="14" t="str">
        <f>IF(AND(MasterData5[[#This Row],[MntFishProducts]]&gt;=AE$4, MasterData5[[#This Row],[Income ]]&lt;=$AB$12), "Yes", "")</f>
        <v/>
      </c>
      <c r="S306" s="14" t="str">
        <f>IF(AND(MasterData5[[#This Row],[MntSweetProducts]]&gt;=AF$4, MasterData5[[#This Row],[Income ]]&lt;=$AB$12), "Yes", "")</f>
        <v/>
      </c>
      <c r="U306" s="14" t="str">
        <f>IF(MasterData5[[#This Row],[MntWines]]&gt;=AB$4, "Yes", "")</f>
        <v/>
      </c>
      <c r="V306" s="14" t="str">
        <f>IF(MasterData5[[#This Row],[MntFruits]]&gt;=AC$4, "Yes", "")</f>
        <v/>
      </c>
      <c r="W306" s="14" t="str">
        <f>IF(MasterData5[[#This Row],[MntMeatProducts]]&gt;=AD$4, "Yes", "")</f>
        <v/>
      </c>
      <c r="X306" s="14" t="str">
        <f>IF(MasterData5[[#This Row],[MntFishProducts]]&gt;=AE$4, "Yes", "")</f>
        <v/>
      </c>
      <c r="Y306" s="14" t="str">
        <f>IF(MasterData5[[#This Row],[MntSweetProducts]]&gt;=AF$4, "Yes", "")</f>
        <v/>
      </c>
    </row>
    <row r="307" spans="1:25" x14ac:dyDescent="0.3">
      <c r="A307">
        <v>1509</v>
      </c>
      <c r="B307" s="10">
        <v>152</v>
      </c>
      <c r="C307" s="10">
        <v>27</v>
      </c>
      <c r="D307" s="10">
        <v>103</v>
      </c>
      <c r="E307" s="10">
        <v>106</v>
      </c>
      <c r="F307" s="10">
        <v>54</v>
      </c>
      <c r="G307" s="10">
        <v>81</v>
      </c>
      <c r="H307" s="24">
        <f>2021-'Customer Profile'!B306</f>
        <v>63</v>
      </c>
      <c r="I307" s="10">
        <f>IF(Analysis!$B$60="Wine",B307,IF(Analysis!$B$60="Fruit",C307,IF(Analysis!$B$60="Meat",D307,IF(Analysis!$B$60="Fish",E307,IF(Analysis!$B$60="Sweet",F307,"")))))</f>
        <v>106</v>
      </c>
      <c r="J307" s="10">
        <v>84460</v>
      </c>
      <c r="K307" s="10" t="str">
        <f>IF(MasterData5[[#This Row],[Income ]]&gt;$AB$12, "Above", "Below")</f>
        <v>Above</v>
      </c>
      <c r="L307" s="10">
        <f>SUM(MasterData5[[#This Row],[MntWines]:[MntSweetProducts]])</f>
        <v>442</v>
      </c>
      <c r="M307" s="53" t="str">
        <f>IF(MasterData5[[#This Row],[Total Purchase]]&gt;=500, "Over $500", "")</f>
        <v/>
      </c>
      <c r="N307" s="10"/>
      <c r="O307" s="14" t="str">
        <f>IF(AND(MasterData5[[#This Row],[MntWines]]&gt;=AB$4, MasterData5[[#This Row],[Income ]]&lt;=$AB$12), "Yes", "")</f>
        <v/>
      </c>
      <c r="P307" s="14" t="str">
        <f>IF(AND(MasterData5[[#This Row],[MntFruits]]&gt;=AC$4, MasterData5[[#This Row],[Income ]]&lt;=$AB$12), "Yes", "")</f>
        <v/>
      </c>
      <c r="Q307" s="14" t="str">
        <f>IF(AND(MasterData5[[#This Row],[MntMeatProducts]]&gt;=AD$4, MasterData5[[#This Row],[Income ]]&lt;=$AB$12), "Yes", "")</f>
        <v/>
      </c>
      <c r="R307" s="14" t="str">
        <f>IF(AND(MasterData5[[#This Row],[MntFishProducts]]&gt;=AE$4, MasterData5[[#This Row],[Income ]]&lt;=$AB$12), "Yes", "")</f>
        <v/>
      </c>
      <c r="S307" s="14" t="str">
        <f>IF(AND(MasterData5[[#This Row],[MntSweetProducts]]&gt;=AF$4, MasterData5[[#This Row],[Income ]]&lt;=$AB$12), "Yes", "")</f>
        <v/>
      </c>
      <c r="U307" s="14" t="str">
        <f>IF(MasterData5[[#This Row],[MntWines]]&gt;=AB$4, "Yes", "")</f>
        <v/>
      </c>
      <c r="V307" s="14" t="str">
        <f>IF(MasterData5[[#This Row],[MntFruits]]&gt;=AC$4, "Yes", "")</f>
        <v>Yes</v>
      </c>
      <c r="W307" s="14" t="str">
        <f>IF(MasterData5[[#This Row],[MntMeatProducts]]&gt;=AD$4, "Yes", "")</f>
        <v/>
      </c>
      <c r="X307" s="14" t="str">
        <f>IF(MasterData5[[#This Row],[MntFishProducts]]&gt;=AE$4, "Yes", "")</f>
        <v>Yes</v>
      </c>
      <c r="Y307" s="14" t="str">
        <f>IF(MasterData5[[#This Row],[MntSweetProducts]]&gt;=AF$4, "Yes", "")</f>
        <v>Yes</v>
      </c>
    </row>
    <row r="308" spans="1:25" x14ac:dyDescent="0.3">
      <c r="A308">
        <v>1513</v>
      </c>
      <c r="B308" s="10">
        <v>600</v>
      </c>
      <c r="C308" s="10">
        <v>21</v>
      </c>
      <c r="D308" s="10">
        <v>128</v>
      </c>
      <c r="E308" s="10">
        <v>223</v>
      </c>
      <c r="F308" s="10">
        <v>150</v>
      </c>
      <c r="G308" s="10">
        <v>128</v>
      </c>
      <c r="H308" s="24">
        <f>2021-'Customer Profile'!B307</f>
        <v>42</v>
      </c>
      <c r="I308" s="10">
        <f>IF(Analysis!$B$60="Wine",B308,IF(Analysis!$B$60="Fruit",C308,IF(Analysis!$B$60="Meat",D308,IF(Analysis!$B$60="Fish",E308,IF(Analysis!$B$60="Sweet",F308,"")))))</f>
        <v>223</v>
      </c>
      <c r="J308" s="10">
        <v>60839</v>
      </c>
      <c r="K308" s="10" t="str">
        <f>IF(MasterData5[[#This Row],[Income ]]&gt;$AB$12, "Above", "Below")</f>
        <v>Above</v>
      </c>
      <c r="L308" s="10">
        <f>SUM(MasterData5[[#This Row],[MntWines]:[MntSweetProducts]])</f>
        <v>1122</v>
      </c>
      <c r="M308" s="53" t="str">
        <f>IF(MasterData5[[#This Row],[Total Purchase]]&gt;=500, "Over $500", "")</f>
        <v>Over $500</v>
      </c>
      <c r="N308" s="10"/>
      <c r="O308" s="14" t="str">
        <f>IF(AND(MasterData5[[#This Row],[MntWines]]&gt;=AB$4, MasterData5[[#This Row],[Income ]]&lt;=$AB$12), "Yes", "")</f>
        <v/>
      </c>
      <c r="P308" s="14" t="str">
        <f>IF(AND(MasterData5[[#This Row],[MntFruits]]&gt;=AC$4, MasterData5[[#This Row],[Income ]]&lt;=$AB$12), "Yes", "")</f>
        <v/>
      </c>
      <c r="Q308" s="14" t="str">
        <f>IF(AND(MasterData5[[#This Row],[MntMeatProducts]]&gt;=AD$4, MasterData5[[#This Row],[Income ]]&lt;=$AB$12), "Yes", "")</f>
        <v/>
      </c>
      <c r="R308" s="14" t="str">
        <f>IF(AND(MasterData5[[#This Row],[MntFishProducts]]&gt;=AE$4, MasterData5[[#This Row],[Income ]]&lt;=$AB$12), "Yes", "")</f>
        <v/>
      </c>
      <c r="S308" s="14" t="str">
        <f>IF(AND(MasterData5[[#This Row],[MntSweetProducts]]&gt;=AF$4, MasterData5[[#This Row],[Income ]]&lt;=$AB$12), "Yes", "")</f>
        <v/>
      </c>
      <c r="U308" s="14" t="str">
        <f>IF(MasterData5[[#This Row],[MntWines]]&gt;=AB$4, "Yes", "")</f>
        <v>Yes</v>
      </c>
      <c r="V308" s="14" t="str">
        <f>IF(MasterData5[[#This Row],[MntFruits]]&gt;=AC$4, "Yes", "")</f>
        <v/>
      </c>
      <c r="W308" s="14" t="str">
        <f>IF(MasterData5[[#This Row],[MntMeatProducts]]&gt;=AD$4, "Yes", "")</f>
        <v/>
      </c>
      <c r="X308" s="14" t="str">
        <f>IF(MasterData5[[#This Row],[MntFishProducts]]&gt;=AE$4, "Yes", "")</f>
        <v>Yes</v>
      </c>
      <c r="Y308" s="14" t="str">
        <f>IF(MasterData5[[#This Row],[MntSweetProducts]]&gt;=AF$4, "Yes", "")</f>
        <v>Yes</v>
      </c>
    </row>
    <row r="309" spans="1:25" x14ac:dyDescent="0.3">
      <c r="A309">
        <v>1515</v>
      </c>
      <c r="B309" s="10">
        <v>11</v>
      </c>
      <c r="C309" s="10">
        <v>2</v>
      </c>
      <c r="D309" s="10">
        <v>7</v>
      </c>
      <c r="E309" s="10">
        <v>4</v>
      </c>
      <c r="F309" s="10">
        <v>2</v>
      </c>
      <c r="G309" s="10">
        <v>2</v>
      </c>
      <c r="H309" s="24">
        <f>2021-'Customer Profile'!B308</f>
        <v>46</v>
      </c>
      <c r="I309" s="10">
        <f>IF(Analysis!$B$60="Wine",B309,IF(Analysis!$B$60="Fruit",C309,IF(Analysis!$B$60="Meat",D309,IF(Analysis!$B$60="Fish",E309,IF(Analysis!$B$60="Sweet",F309,"")))))</f>
        <v>4</v>
      </c>
      <c r="J309" s="10">
        <v>34176</v>
      </c>
      <c r="K309" s="10" t="str">
        <f>IF(MasterData5[[#This Row],[Income ]]&gt;$AB$12, "Above", "Below")</f>
        <v>Below</v>
      </c>
      <c r="L309" s="10">
        <f>SUM(MasterData5[[#This Row],[MntWines]:[MntSweetProducts]])</f>
        <v>26</v>
      </c>
      <c r="M309" s="53" t="str">
        <f>IF(MasterData5[[#This Row],[Total Purchase]]&gt;=500, "Over $500", "")</f>
        <v/>
      </c>
      <c r="N309" s="10"/>
      <c r="O309" s="14" t="str">
        <f>IF(AND(MasterData5[[#This Row],[MntWines]]&gt;=AB$4, MasterData5[[#This Row],[Income ]]&lt;=$AB$12), "Yes", "")</f>
        <v/>
      </c>
      <c r="P309" s="14" t="str">
        <f>IF(AND(MasterData5[[#This Row],[MntFruits]]&gt;=AC$4, MasterData5[[#This Row],[Income ]]&lt;=$AB$12), "Yes", "")</f>
        <v/>
      </c>
      <c r="Q309" s="14" t="str">
        <f>IF(AND(MasterData5[[#This Row],[MntMeatProducts]]&gt;=AD$4, MasterData5[[#This Row],[Income ]]&lt;=$AB$12), "Yes", "")</f>
        <v/>
      </c>
      <c r="R309" s="14" t="str">
        <f>IF(AND(MasterData5[[#This Row],[MntFishProducts]]&gt;=AE$4, MasterData5[[#This Row],[Income ]]&lt;=$AB$12), "Yes", "")</f>
        <v/>
      </c>
      <c r="S309" s="14" t="str">
        <f>IF(AND(MasterData5[[#This Row],[MntSweetProducts]]&gt;=AF$4, MasterData5[[#This Row],[Income ]]&lt;=$AB$12), "Yes", "")</f>
        <v/>
      </c>
      <c r="U309" s="14" t="str">
        <f>IF(MasterData5[[#This Row],[MntWines]]&gt;=AB$4, "Yes", "")</f>
        <v/>
      </c>
      <c r="V309" s="14" t="str">
        <f>IF(MasterData5[[#This Row],[MntFruits]]&gt;=AC$4, "Yes", "")</f>
        <v/>
      </c>
      <c r="W309" s="14" t="str">
        <f>IF(MasterData5[[#This Row],[MntMeatProducts]]&gt;=AD$4, "Yes", "")</f>
        <v/>
      </c>
      <c r="X309" s="14" t="str">
        <f>IF(MasterData5[[#This Row],[MntFishProducts]]&gt;=AE$4, "Yes", "")</f>
        <v/>
      </c>
      <c r="Y309" s="14" t="str">
        <f>IF(MasterData5[[#This Row],[MntSweetProducts]]&gt;=AF$4, "Yes", "")</f>
        <v/>
      </c>
    </row>
    <row r="310" spans="1:25" x14ac:dyDescent="0.3">
      <c r="A310">
        <v>1517</v>
      </c>
      <c r="B310" s="10">
        <v>3</v>
      </c>
      <c r="C310" s="10">
        <v>9</v>
      </c>
      <c r="D310" s="10">
        <v>13</v>
      </c>
      <c r="E310" s="10">
        <v>2</v>
      </c>
      <c r="F310" s="10">
        <v>12</v>
      </c>
      <c r="G310" s="10">
        <v>12</v>
      </c>
      <c r="H310" s="24">
        <f>2021-'Customer Profile'!B309</f>
        <v>52</v>
      </c>
      <c r="I310" s="10">
        <f>IF(Analysis!$B$60="Wine",B310,IF(Analysis!$B$60="Fruit",C310,IF(Analysis!$B$60="Meat",D310,IF(Analysis!$B$60="Fish",E310,IF(Analysis!$B$60="Sweet",F310,"")))))</f>
        <v>2</v>
      </c>
      <c r="J310" s="10">
        <v>30822</v>
      </c>
      <c r="K310" s="10" t="str">
        <f>IF(MasterData5[[#This Row],[Income ]]&gt;$AB$12, "Above", "Below")</f>
        <v>Below</v>
      </c>
      <c r="L310" s="10">
        <f>SUM(MasterData5[[#This Row],[MntWines]:[MntSweetProducts]])</f>
        <v>39</v>
      </c>
      <c r="M310" s="53" t="str">
        <f>IF(MasterData5[[#This Row],[Total Purchase]]&gt;=500, "Over $500", "")</f>
        <v/>
      </c>
      <c r="N310" s="10"/>
      <c r="O310" s="14" t="str">
        <f>IF(AND(MasterData5[[#This Row],[MntWines]]&gt;=AB$4, MasterData5[[#This Row],[Income ]]&lt;=$AB$12), "Yes", "")</f>
        <v/>
      </c>
      <c r="P310" s="14" t="str">
        <f>IF(AND(MasterData5[[#This Row],[MntFruits]]&gt;=AC$4, MasterData5[[#This Row],[Income ]]&lt;=$AB$12), "Yes", "")</f>
        <v/>
      </c>
      <c r="Q310" s="14" t="str">
        <f>IF(AND(MasterData5[[#This Row],[MntMeatProducts]]&gt;=AD$4, MasterData5[[#This Row],[Income ]]&lt;=$AB$12), "Yes", "")</f>
        <v/>
      </c>
      <c r="R310" s="14" t="str">
        <f>IF(AND(MasterData5[[#This Row],[MntFishProducts]]&gt;=AE$4, MasterData5[[#This Row],[Income ]]&lt;=$AB$12), "Yes", "")</f>
        <v/>
      </c>
      <c r="S310" s="14" t="str">
        <f>IF(AND(MasterData5[[#This Row],[MntSweetProducts]]&gt;=AF$4, MasterData5[[#This Row],[Income ]]&lt;=$AB$12), "Yes", "")</f>
        <v/>
      </c>
      <c r="U310" s="14" t="str">
        <f>IF(MasterData5[[#This Row],[MntWines]]&gt;=AB$4, "Yes", "")</f>
        <v/>
      </c>
      <c r="V310" s="14" t="str">
        <f>IF(MasterData5[[#This Row],[MntFruits]]&gt;=AC$4, "Yes", "")</f>
        <v/>
      </c>
      <c r="W310" s="14" t="str">
        <f>IF(MasterData5[[#This Row],[MntMeatProducts]]&gt;=AD$4, "Yes", "")</f>
        <v/>
      </c>
      <c r="X310" s="14" t="str">
        <f>IF(MasterData5[[#This Row],[MntFishProducts]]&gt;=AE$4, "Yes", "")</f>
        <v/>
      </c>
      <c r="Y310" s="14" t="str">
        <f>IF(MasterData5[[#This Row],[MntSweetProducts]]&gt;=AF$4, "Yes", "")</f>
        <v/>
      </c>
    </row>
    <row r="311" spans="1:25" x14ac:dyDescent="0.3">
      <c r="A311">
        <v>1518</v>
      </c>
      <c r="B311" s="10">
        <v>379</v>
      </c>
      <c r="C311" s="10">
        <v>6</v>
      </c>
      <c r="D311" s="10">
        <v>157</v>
      </c>
      <c r="E311" s="10">
        <v>25</v>
      </c>
      <c r="F311" s="10">
        <v>91</v>
      </c>
      <c r="G311" s="10">
        <v>91</v>
      </c>
      <c r="H311" s="24">
        <f>2021-'Customer Profile'!B310</f>
        <v>56</v>
      </c>
      <c r="I311" s="10">
        <f>IF(Analysis!$B$60="Wine",B311,IF(Analysis!$B$60="Fruit",C311,IF(Analysis!$B$60="Meat",D311,IF(Analysis!$B$60="Fish",E311,IF(Analysis!$B$60="Sweet",F311,"")))))</f>
        <v>25</v>
      </c>
      <c r="J311" s="10">
        <v>62694</v>
      </c>
      <c r="K311" s="10" t="str">
        <f>IF(MasterData5[[#This Row],[Income ]]&gt;$AB$12, "Above", "Below")</f>
        <v>Above</v>
      </c>
      <c r="L311" s="10">
        <f>SUM(MasterData5[[#This Row],[MntWines]:[MntSweetProducts]])</f>
        <v>658</v>
      </c>
      <c r="M311" s="53" t="str">
        <f>IF(MasterData5[[#This Row],[Total Purchase]]&gt;=500, "Over $500", "")</f>
        <v>Over $500</v>
      </c>
      <c r="N311" s="10"/>
      <c r="O311" s="14" t="str">
        <f>IF(AND(MasterData5[[#This Row],[MntWines]]&gt;=AB$4, MasterData5[[#This Row],[Income ]]&lt;=$AB$12), "Yes", "")</f>
        <v/>
      </c>
      <c r="P311" s="14" t="str">
        <f>IF(AND(MasterData5[[#This Row],[MntFruits]]&gt;=AC$4, MasterData5[[#This Row],[Income ]]&lt;=$AB$12), "Yes", "")</f>
        <v/>
      </c>
      <c r="Q311" s="14" t="str">
        <f>IF(AND(MasterData5[[#This Row],[MntMeatProducts]]&gt;=AD$4, MasterData5[[#This Row],[Income ]]&lt;=$AB$12), "Yes", "")</f>
        <v/>
      </c>
      <c r="R311" s="14" t="str">
        <f>IF(AND(MasterData5[[#This Row],[MntFishProducts]]&gt;=AE$4, MasterData5[[#This Row],[Income ]]&lt;=$AB$12), "Yes", "")</f>
        <v/>
      </c>
      <c r="S311" s="14" t="str">
        <f>IF(AND(MasterData5[[#This Row],[MntSweetProducts]]&gt;=AF$4, MasterData5[[#This Row],[Income ]]&lt;=$AB$12), "Yes", "")</f>
        <v/>
      </c>
      <c r="U311" s="14" t="str">
        <f>IF(MasterData5[[#This Row],[MntWines]]&gt;=AB$4, "Yes", "")</f>
        <v>Yes</v>
      </c>
      <c r="V311" s="14" t="str">
        <f>IF(MasterData5[[#This Row],[MntFruits]]&gt;=AC$4, "Yes", "")</f>
        <v/>
      </c>
      <c r="W311" s="14" t="str">
        <f>IF(MasterData5[[#This Row],[MntMeatProducts]]&gt;=AD$4, "Yes", "")</f>
        <v/>
      </c>
      <c r="X311" s="14" t="str">
        <f>IF(MasterData5[[#This Row],[MntFishProducts]]&gt;=AE$4, "Yes", "")</f>
        <v/>
      </c>
      <c r="Y311" s="14" t="str">
        <f>IF(MasterData5[[#This Row],[MntSweetProducts]]&gt;=AF$4, "Yes", "")</f>
        <v>Yes</v>
      </c>
    </row>
    <row r="312" spans="1:25" x14ac:dyDescent="0.3">
      <c r="A312">
        <v>1519</v>
      </c>
      <c r="B312" s="10">
        <v>38</v>
      </c>
      <c r="C312" s="10">
        <v>4</v>
      </c>
      <c r="D312" s="10">
        <v>22</v>
      </c>
      <c r="E312" s="10">
        <v>3</v>
      </c>
      <c r="F312" s="10">
        <v>3</v>
      </c>
      <c r="G312" s="10">
        <v>3</v>
      </c>
      <c r="H312" s="24">
        <f>2021-'Customer Profile'!B311</f>
        <v>49</v>
      </c>
      <c r="I312" s="10">
        <f>IF(Analysis!$B$60="Wine",B312,IF(Analysis!$B$60="Fruit",C312,IF(Analysis!$B$60="Meat",D312,IF(Analysis!$B$60="Fish",E312,IF(Analysis!$B$60="Sweet",F312,"")))))</f>
        <v>3</v>
      </c>
      <c r="J312" s="10">
        <v>38578</v>
      </c>
      <c r="K312" s="10" t="str">
        <f>IF(MasterData5[[#This Row],[Income ]]&gt;$AB$12, "Above", "Below")</f>
        <v>Below</v>
      </c>
      <c r="L312" s="10">
        <f>SUM(MasterData5[[#This Row],[MntWines]:[MntSweetProducts]])</f>
        <v>70</v>
      </c>
      <c r="M312" s="53" t="str">
        <f>IF(MasterData5[[#This Row],[Total Purchase]]&gt;=500, "Over $500", "")</f>
        <v/>
      </c>
      <c r="N312" s="10"/>
      <c r="O312" s="14" t="str">
        <f>IF(AND(MasterData5[[#This Row],[MntWines]]&gt;=AB$4, MasterData5[[#This Row],[Income ]]&lt;=$AB$12), "Yes", "")</f>
        <v/>
      </c>
      <c r="P312" s="14" t="str">
        <f>IF(AND(MasterData5[[#This Row],[MntFruits]]&gt;=AC$4, MasterData5[[#This Row],[Income ]]&lt;=$AB$12), "Yes", "")</f>
        <v/>
      </c>
      <c r="Q312" s="14" t="str">
        <f>IF(AND(MasterData5[[#This Row],[MntMeatProducts]]&gt;=AD$4, MasterData5[[#This Row],[Income ]]&lt;=$AB$12), "Yes", "")</f>
        <v/>
      </c>
      <c r="R312" s="14" t="str">
        <f>IF(AND(MasterData5[[#This Row],[MntFishProducts]]&gt;=AE$4, MasterData5[[#This Row],[Income ]]&lt;=$AB$12), "Yes", "")</f>
        <v/>
      </c>
      <c r="S312" s="14" t="str">
        <f>IF(AND(MasterData5[[#This Row],[MntSweetProducts]]&gt;=AF$4, MasterData5[[#This Row],[Income ]]&lt;=$AB$12), "Yes", "")</f>
        <v/>
      </c>
      <c r="U312" s="14" t="str">
        <f>IF(MasterData5[[#This Row],[MntWines]]&gt;=AB$4, "Yes", "")</f>
        <v/>
      </c>
      <c r="V312" s="14" t="str">
        <f>IF(MasterData5[[#This Row],[MntFruits]]&gt;=AC$4, "Yes", "")</f>
        <v/>
      </c>
      <c r="W312" s="14" t="str">
        <f>IF(MasterData5[[#This Row],[MntMeatProducts]]&gt;=AD$4, "Yes", "")</f>
        <v/>
      </c>
      <c r="X312" s="14" t="str">
        <f>IF(MasterData5[[#This Row],[MntFishProducts]]&gt;=AE$4, "Yes", "")</f>
        <v/>
      </c>
      <c r="Y312" s="14" t="str">
        <f>IF(MasterData5[[#This Row],[MntSweetProducts]]&gt;=AF$4, "Yes", "")</f>
        <v/>
      </c>
    </row>
    <row r="313" spans="1:25" x14ac:dyDescent="0.3">
      <c r="A313">
        <v>1523</v>
      </c>
      <c r="B313" s="10">
        <v>69</v>
      </c>
      <c r="C313" s="10">
        <v>2</v>
      </c>
      <c r="D313" s="10">
        <v>15</v>
      </c>
      <c r="E313" s="10">
        <v>2</v>
      </c>
      <c r="F313" s="10">
        <v>2</v>
      </c>
      <c r="G313" s="10">
        <v>6</v>
      </c>
      <c r="H313" s="24">
        <f>2021-'Customer Profile'!B312</f>
        <v>48</v>
      </c>
      <c r="I313" s="10">
        <f>IF(Analysis!$B$60="Wine",B313,IF(Analysis!$B$60="Fruit",C313,IF(Analysis!$B$60="Meat",D313,IF(Analysis!$B$60="Fish",E313,IF(Analysis!$B$60="Sweet",F313,"")))))</f>
        <v>2</v>
      </c>
      <c r="J313" s="10">
        <v>59041</v>
      </c>
      <c r="K313" s="10" t="str">
        <f>IF(MasterData5[[#This Row],[Income ]]&gt;$AB$12, "Above", "Below")</f>
        <v>Above</v>
      </c>
      <c r="L313" s="10">
        <f>SUM(MasterData5[[#This Row],[MntWines]:[MntSweetProducts]])</f>
        <v>90</v>
      </c>
      <c r="M313" s="53" t="str">
        <f>IF(MasterData5[[#This Row],[Total Purchase]]&gt;=500, "Over $500", "")</f>
        <v/>
      </c>
      <c r="N313" s="10"/>
      <c r="O313" s="14" t="str">
        <f>IF(AND(MasterData5[[#This Row],[MntWines]]&gt;=AB$4, MasterData5[[#This Row],[Income ]]&lt;=$AB$12), "Yes", "")</f>
        <v/>
      </c>
      <c r="P313" s="14" t="str">
        <f>IF(AND(MasterData5[[#This Row],[MntFruits]]&gt;=AC$4, MasterData5[[#This Row],[Income ]]&lt;=$AB$12), "Yes", "")</f>
        <v/>
      </c>
      <c r="Q313" s="14" t="str">
        <f>IF(AND(MasterData5[[#This Row],[MntMeatProducts]]&gt;=AD$4, MasterData5[[#This Row],[Income ]]&lt;=$AB$12), "Yes", "")</f>
        <v/>
      </c>
      <c r="R313" s="14" t="str">
        <f>IF(AND(MasterData5[[#This Row],[MntFishProducts]]&gt;=AE$4, MasterData5[[#This Row],[Income ]]&lt;=$AB$12), "Yes", "")</f>
        <v/>
      </c>
      <c r="S313" s="14" t="str">
        <f>IF(AND(MasterData5[[#This Row],[MntSweetProducts]]&gt;=AF$4, MasterData5[[#This Row],[Income ]]&lt;=$AB$12), "Yes", "")</f>
        <v/>
      </c>
      <c r="U313" s="14" t="str">
        <f>IF(MasterData5[[#This Row],[MntWines]]&gt;=AB$4, "Yes", "")</f>
        <v/>
      </c>
      <c r="V313" s="14" t="str">
        <f>IF(MasterData5[[#This Row],[MntFruits]]&gt;=AC$4, "Yes", "")</f>
        <v/>
      </c>
      <c r="W313" s="14" t="str">
        <f>IF(MasterData5[[#This Row],[MntMeatProducts]]&gt;=AD$4, "Yes", "")</f>
        <v/>
      </c>
      <c r="X313" s="14" t="str">
        <f>IF(MasterData5[[#This Row],[MntFishProducts]]&gt;=AE$4, "Yes", "")</f>
        <v/>
      </c>
      <c r="Y313" s="14" t="str">
        <f>IF(MasterData5[[#This Row],[MntSweetProducts]]&gt;=AF$4, "Yes", "")</f>
        <v/>
      </c>
    </row>
    <row r="314" spans="1:25" x14ac:dyDescent="0.3">
      <c r="A314">
        <v>1524</v>
      </c>
      <c r="B314" s="10">
        <v>709</v>
      </c>
      <c r="C314" s="10">
        <v>45</v>
      </c>
      <c r="D314" s="10">
        <v>115</v>
      </c>
      <c r="E314" s="10">
        <v>30</v>
      </c>
      <c r="F314" s="10">
        <v>160</v>
      </c>
      <c r="G314" s="10">
        <v>45</v>
      </c>
      <c r="H314" s="24">
        <f>2021-'Customer Profile'!B313</f>
        <v>38</v>
      </c>
      <c r="I314" s="10">
        <f>IF(Analysis!$B$60="Wine",B314,IF(Analysis!$B$60="Fruit",C314,IF(Analysis!$B$60="Meat",D314,IF(Analysis!$B$60="Fish",E314,IF(Analysis!$B$60="Sweet",F314,"")))))</f>
        <v>30</v>
      </c>
      <c r="J314" s="10">
        <v>81698</v>
      </c>
      <c r="K314" s="10" t="str">
        <f>IF(MasterData5[[#This Row],[Income ]]&gt;$AB$12, "Above", "Below")</f>
        <v>Above</v>
      </c>
      <c r="L314" s="10">
        <f>SUM(MasterData5[[#This Row],[MntWines]:[MntSweetProducts]])</f>
        <v>1059</v>
      </c>
      <c r="M314" s="53" t="str">
        <f>IF(MasterData5[[#This Row],[Total Purchase]]&gt;=500, "Over $500", "")</f>
        <v>Over $500</v>
      </c>
      <c r="N314" s="10"/>
      <c r="O314" s="14" t="str">
        <f>IF(AND(MasterData5[[#This Row],[MntWines]]&gt;=AB$4, MasterData5[[#This Row],[Income ]]&lt;=$AB$12), "Yes", "")</f>
        <v/>
      </c>
      <c r="P314" s="14" t="str">
        <f>IF(AND(MasterData5[[#This Row],[MntFruits]]&gt;=AC$4, MasterData5[[#This Row],[Income ]]&lt;=$AB$12), "Yes", "")</f>
        <v/>
      </c>
      <c r="Q314" s="14" t="str">
        <f>IF(AND(MasterData5[[#This Row],[MntMeatProducts]]&gt;=AD$4, MasterData5[[#This Row],[Income ]]&lt;=$AB$12), "Yes", "")</f>
        <v/>
      </c>
      <c r="R314" s="14" t="str">
        <f>IF(AND(MasterData5[[#This Row],[MntFishProducts]]&gt;=AE$4, MasterData5[[#This Row],[Income ]]&lt;=$AB$12), "Yes", "")</f>
        <v/>
      </c>
      <c r="S314" s="14" t="str">
        <f>IF(AND(MasterData5[[#This Row],[MntSweetProducts]]&gt;=AF$4, MasterData5[[#This Row],[Income ]]&lt;=$AB$12), "Yes", "")</f>
        <v/>
      </c>
      <c r="U314" s="14" t="str">
        <f>IF(MasterData5[[#This Row],[MntWines]]&gt;=AB$4, "Yes", "")</f>
        <v>Yes</v>
      </c>
      <c r="V314" s="14" t="str">
        <f>IF(MasterData5[[#This Row],[MntFruits]]&gt;=AC$4, "Yes", "")</f>
        <v>Yes</v>
      </c>
      <c r="W314" s="14" t="str">
        <f>IF(MasterData5[[#This Row],[MntMeatProducts]]&gt;=AD$4, "Yes", "")</f>
        <v/>
      </c>
      <c r="X314" s="14" t="str">
        <f>IF(MasterData5[[#This Row],[MntFishProducts]]&gt;=AE$4, "Yes", "")</f>
        <v/>
      </c>
      <c r="Y314" s="14" t="str">
        <f>IF(MasterData5[[#This Row],[MntSweetProducts]]&gt;=AF$4, "Yes", "")</f>
        <v>Yes</v>
      </c>
    </row>
    <row r="315" spans="1:25" x14ac:dyDescent="0.3">
      <c r="A315">
        <v>1542</v>
      </c>
      <c r="B315" s="10">
        <v>347</v>
      </c>
      <c r="C315" s="10">
        <v>0</v>
      </c>
      <c r="D315" s="10">
        <v>35</v>
      </c>
      <c r="E315" s="10">
        <v>4</v>
      </c>
      <c r="F315" s="10">
        <v>3</v>
      </c>
      <c r="G315" s="10">
        <v>7</v>
      </c>
      <c r="H315" s="24">
        <f>2021-'Customer Profile'!B314</f>
        <v>46</v>
      </c>
      <c r="I315" s="10">
        <f>IF(Analysis!$B$60="Wine",B315,IF(Analysis!$B$60="Fruit",C315,IF(Analysis!$B$60="Meat",D315,IF(Analysis!$B$60="Fish",E315,IF(Analysis!$B$60="Sweet",F315,"")))))</f>
        <v>4</v>
      </c>
      <c r="J315" s="10">
        <v>56243</v>
      </c>
      <c r="K315" s="10" t="str">
        <f>IF(MasterData5[[#This Row],[Income ]]&gt;$AB$12, "Above", "Below")</f>
        <v>Above</v>
      </c>
      <c r="L315" s="10">
        <f>SUM(MasterData5[[#This Row],[MntWines]:[MntSweetProducts]])</f>
        <v>389</v>
      </c>
      <c r="M315" s="53" t="str">
        <f>IF(MasterData5[[#This Row],[Total Purchase]]&gt;=500, "Over $500", "")</f>
        <v/>
      </c>
      <c r="N315" s="10"/>
      <c r="O315" s="14" t="str">
        <f>IF(AND(MasterData5[[#This Row],[MntWines]]&gt;=AB$4, MasterData5[[#This Row],[Income ]]&lt;=$AB$12), "Yes", "")</f>
        <v/>
      </c>
      <c r="P315" s="14" t="str">
        <f>IF(AND(MasterData5[[#This Row],[MntFruits]]&gt;=AC$4, MasterData5[[#This Row],[Income ]]&lt;=$AB$12), "Yes", "")</f>
        <v/>
      </c>
      <c r="Q315" s="14" t="str">
        <f>IF(AND(MasterData5[[#This Row],[MntMeatProducts]]&gt;=AD$4, MasterData5[[#This Row],[Income ]]&lt;=$AB$12), "Yes", "")</f>
        <v/>
      </c>
      <c r="R315" s="14" t="str">
        <f>IF(AND(MasterData5[[#This Row],[MntFishProducts]]&gt;=AE$4, MasterData5[[#This Row],[Income ]]&lt;=$AB$12), "Yes", "")</f>
        <v/>
      </c>
      <c r="S315" s="14" t="str">
        <f>IF(AND(MasterData5[[#This Row],[MntSweetProducts]]&gt;=AF$4, MasterData5[[#This Row],[Income ]]&lt;=$AB$12), "Yes", "")</f>
        <v/>
      </c>
      <c r="U315" s="14" t="str">
        <f>IF(MasterData5[[#This Row],[MntWines]]&gt;=AB$4, "Yes", "")</f>
        <v>Yes</v>
      </c>
      <c r="V315" s="14" t="str">
        <f>IF(MasterData5[[#This Row],[MntFruits]]&gt;=AC$4, "Yes", "")</f>
        <v/>
      </c>
      <c r="W315" s="14" t="str">
        <f>IF(MasterData5[[#This Row],[MntMeatProducts]]&gt;=AD$4, "Yes", "")</f>
        <v/>
      </c>
      <c r="X315" s="14" t="str">
        <f>IF(MasterData5[[#This Row],[MntFishProducts]]&gt;=AE$4, "Yes", "")</f>
        <v/>
      </c>
      <c r="Y315" s="14" t="str">
        <f>IF(MasterData5[[#This Row],[MntSweetProducts]]&gt;=AF$4, "Yes", "")</f>
        <v/>
      </c>
    </row>
    <row r="316" spans="1:25" x14ac:dyDescent="0.3">
      <c r="A316">
        <v>1544</v>
      </c>
      <c r="B316" s="10">
        <v>741</v>
      </c>
      <c r="C316" s="10">
        <v>68</v>
      </c>
      <c r="D316" s="10">
        <v>689</v>
      </c>
      <c r="E316" s="10">
        <v>224</v>
      </c>
      <c r="F316" s="10">
        <v>68</v>
      </c>
      <c r="G316" s="10">
        <v>103</v>
      </c>
      <c r="H316" s="24">
        <f>2021-'Customer Profile'!B315</f>
        <v>54</v>
      </c>
      <c r="I316" s="10">
        <f>IF(Analysis!$B$60="Wine",B316,IF(Analysis!$B$60="Fruit",C316,IF(Analysis!$B$60="Meat",D316,IF(Analysis!$B$60="Fish",E316,IF(Analysis!$B$60="Sweet",F316,"")))))</f>
        <v>224</v>
      </c>
      <c r="J316" s="10">
        <v>81380</v>
      </c>
      <c r="K316" s="10" t="str">
        <f>IF(MasterData5[[#This Row],[Income ]]&gt;$AB$12, "Above", "Below")</f>
        <v>Above</v>
      </c>
      <c r="L316" s="10">
        <f>SUM(MasterData5[[#This Row],[MntWines]:[MntSweetProducts]])</f>
        <v>1790</v>
      </c>
      <c r="M316" s="53" t="str">
        <f>IF(MasterData5[[#This Row],[Total Purchase]]&gt;=500, "Over $500", "")</f>
        <v>Over $500</v>
      </c>
      <c r="N316" s="10"/>
      <c r="O316" s="14" t="str">
        <f>IF(AND(MasterData5[[#This Row],[MntWines]]&gt;=AB$4, MasterData5[[#This Row],[Income ]]&lt;=$AB$12), "Yes", "")</f>
        <v/>
      </c>
      <c r="P316" s="14" t="str">
        <f>IF(AND(MasterData5[[#This Row],[MntFruits]]&gt;=AC$4, MasterData5[[#This Row],[Income ]]&lt;=$AB$12), "Yes", "")</f>
        <v/>
      </c>
      <c r="Q316" s="14" t="str">
        <f>IF(AND(MasterData5[[#This Row],[MntMeatProducts]]&gt;=AD$4, MasterData5[[#This Row],[Income ]]&lt;=$AB$12), "Yes", "")</f>
        <v/>
      </c>
      <c r="R316" s="14" t="str">
        <f>IF(AND(MasterData5[[#This Row],[MntFishProducts]]&gt;=AE$4, MasterData5[[#This Row],[Income ]]&lt;=$AB$12), "Yes", "")</f>
        <v/>
      </c>
      <c r="S316" s="14" t="str">
        <f>IF(AND(MasterData5[[#This Row],[MntSweetProducts]]&gt;=AF$4, MasterData5[[#This Row],[Income ]]&lt;=$AB$12), "Yes", "")</f>
        <v/>
      </c>
      <c r="U316" s="14" t="str">
        <f>IF(MasterData5[[#This Row],[MntWines]]&gt;=AB$4, "Yes", "")</f>
        <v>Yes</v>
      </c>
      <c r="V316" s="14" t="str">
        <f>IF(MasterData5[[#This Row],[MntFruits]]&gt;=AC$4, "Yes", "")</f>
        <v>Yes</v>
      </c>
      <c r="W316" s="14" t="str">
        <f>IF(MasterData5[[#This Row],[MntMeatProducts]]&gt;=AD$4, "Yes", "")</f>
        <v>Yes</v>
      </c>
      <c r="X316" s="14" t="str">
        <f>IF(MasterData5[[#This Row],[MntFishProducts]]&gt;=AE$4, "Yes", "")</f>
        <v>Yes</v>
      </c>
      <c r="Y316" s="14" t="str">
        <f>IF(MasterData5[[#This Row],[MntSweetProducts]]&gt;=AF$4, "Yes", "")</f>
        <v>Yes</v>
      </c>
    </row>
    <row r="317" spans="1:25" x14ac:dyDescent="0.3">
      <c r="A317">
        <v>1545</v>
      </c>
      <c r="B317" s="10">
        <v>120</v>
      </c>
      <c r="C317" s="10">
        <v>19</v>
      </c>
      <c r="D317" s="10">
        <v>206</v>
      </c>
      <c r="E317" s="10">
        <v>25</v>
      </c>
      <c r="F317" s="10">
        <v>19</v>
      </c>
      <c r="G317" s="10">
        <v>54</v>
      </c>
      <c r="H317" s="24">
        <f>2021-'Customer Profile'!B316</f>
        <v>35</v>
      </c>
      <c r="I317" s="10">
        <f>IF(Analysis!$B$60="Wine",B317,IF(Analysis!$B$60="Fruit",C317,IF(Analysis!$B$60="Meat",D317,IF(Analysis!$B$60="Fish",E317,IF(Analysis!$B$60="Sweet",F317,"")))))</f>
        <v>25</v>
      </c>
      <c r="J317" s="10">
        <v>38508</v>
      </c>
      <c r="K317" s="10" t="str">
        <f>IF(MasterData5[[#This Row],[Income ]]&gt;$AB$12, "Above", "Below")</f>
        <v>Below</v>
      </c>
      <c r="L317" s="10">
        <f>SUM(MasterData5[[#This Row],[MntWines]:[MntSweetProducts]])</f>
        <v>389</v>
      </c>
      <c r="M317" s="53" t="str">
        <f>IF(MasterData5[[#This Row],[Total Purchase]]&gt;=500, "Over $500", "")</f>
        <v/>
      </c>
      <c r="N317" s="10"/>
      <c r="O317" s="14" t="str">
        <f>IF(AND(MasterData5[[#This Row],[MntWines]]&gt;=AB$4, MasterData5[[#This Row],[Income ]]&lt;=$AB$12), "Yes", "")</f>
        <v/>
      </c>
      <c r="P317" s="14" t="str">
        <f>IF(AND(MasterData5[[#This Row],[MntFruits]]&gt;=AC$4, MasterData5[[#This Row],[Income ]]&lt;=$AB$12), "Yes", "")</f>
        <v/>
      </c>
      <c r="Q317" s="14" t="str">
        <f>IF(AND(MasterData5[[#This Row],[MntMeatProducts]]&gt;=AD$4, MasterData5[[#This Row],[Income ]]&lt;=$AB$12), "Yes", "")</f>
        <v>Yes</v>
      </c>
      <c r="R317" s="14" t="str">
        <f>IF(AND(MasterData5[[#This Row],[MntFishProducts]]&gt;=AE$4, MasterData5[[#This Row],[Income ]]&lt;=$AB$12), "Yes", "")</f>
        <v/>
      </c>
      <c r="S317" s="14" t="str">
        <f>IF(AND(MasterData5[[#This Row],[MntSweetProducts]]&gt;=AF$4, MasterData5[[#This Row],[Income ]]&lt;=$AB$12), "Yes", "")</f>
        <v/>
      </c>
      <c r="U317" s="14" t="str">
        <f>IF(MasterData5[[#This Row],[MntWines]]&gt;=AB$4, "Yes", "")</f>
        <v/>
      </c>
      <c r="V317" s="14" t="str">
        <f>IF(MasterData5[[#This Row],[MntFruits]]&gt;=AC$4, "Yes", "")</f>
        <v/>
      </c>
      <c r="W317" s="14" t="str">
        <f>IF(MasterData5[[#This Row],[MntMeatProducts]]&gt;=AD$4, "Yes", "")</f>
        <v>Yes</v>
      </c>
      <c r="X317" s="14" t="str">
        <f>IF(MasterData5[[#This Row],[MntFishProducts]]&gt;=AE$4, "Yes", "")</f>
        <v/>
      </c>
      <c r="Y317" s="14" t="str">
        <f>IF(MasterData5[[#This Row],[MntSweetProducts]]&gt;=AF$4, "Yes", "")</f>
        <v/>
      </c>
    </row>
    <row r="318" spans="1:25" x14ac:dyDescent="0.3">
      <c r="A318">
        <v>1553</v>
      </c>
      <c r="B318" s="10">
        <v>966</v>
      </c>
      <c r="C318" s="10">
        <v>168</v>
      </c>
      <c r="D318" s="10">
        <v>672</v>
      </c>
      <c r="E318" s="10">
        <v>246</v>
      </c>
      <c r="F318" s="10">
        <v>105</v>
      </c>
      <c r="G318" s="10">
        <v>126</v>
      </c>
      <c r="H318" s="24">
        <f>2021-'Customer Profile'!B317</f>
        <v>75</v>
      </c>
      <c r="I318" s="10">
        <f>IF(Analysis!$B$60="Wine",B318,IF(Analysis!$B$60="Fruit",C318,IF(Analysis!$B$60="Meat",D318,IF(Analysis!$B$60="Fish",E318,IF(Analysis!$B$60="Sweet",F318,"")))))</f>
        <v>246</v>
      </c>
      <c r="J318" s="10">
        <v>82657</v>
      </c>
      <c r="K318" s="10" t="str">
        <f>IF(MasterData5[[#This Row],[Income ]]&gt;$AB$12, "Above", "Below")</f>
        <v>Above</v>
      </c>
      <c r="L318" s="10">
        <f>SUM(MasterData5[[#This Row],[MntWines]:[MntSweetProducts]])</f>
        <v>2157</v>
      </c>
      <c r="M318" s="53" t="str">
        <f>IF(MasterData5[[#This Row],[Total Purchase]]&gt;=500, "Over $500", "")</f>
        <v>Over $500</v>
      </c>
      <c r="N318" s="10"/>
      <c r="O318" s="14" t="str">
        <f>IF(AND(MasterData5[[#This Row],[MntWines]]&gt;=AB$4, MasterData5[[#This Row],[Income ]]&lt;=$AB$12), "Yes", "")</f>
        <v/>
      </c>
      <c r="P318" s="14" t="str">
        <f>IF(AND(MasterData5[[#This Row],[MntFruits]]&gt;=AC$4, MasterData5[[#This Row],[Income ]]&lt;=$AB$12), "Yes", "")</f>
        <v/>
      </c>
      <c r="Q318" s="14" t="str">
        <f>IF(AND(MasterData5[[#This Row],[MntMeatProducts]]&gt;=AD$4, MasterData5[[#This Row],[Income ]]&lt;=$AB$12), "Yes", "")</f>
        <v/>
      </c>
      <c r="R318" s="14" t="str">
        <f>IF(AND(MasterData5[[#This Row],[MntFishProducts]]&gt;=AE$4, MasterData5[[#This Row],[Income ]]&lt;=$AB$12), "Yes", "")</f>
        <v/>
      </c>
      <c r="S318" s="14" t="str">
        <f>IF(AND(MasterData5[[#This Row],[MntSweetProducts]]&gt;=AF$4, MasterData5[[#This Row],[Income ]]&lt;=$AB$12), "Yes", "")</f>
        <v/>
      </c>
      <c r="U318" s="14" t="str">
        <f>IF(MasterData5[[#This Row],[MntWines]]&gt;=AB$4, "Yes", "")</f>
        <v>Yes</v>
      </c>
      <c r="V318" s="14" t="str">
        <f>IF(MasterData5[[#This Row],[MntFruits]]&gt;=AC$4, "Yes", "")</f>
        <v>Yes</v>
      </c>
      <c r="W318" s="14" t="str">
        <f>IF(MasterData5[[#This Row],[MntMeatProducts]]&gt;=AD$4, "Yes", "")</f>
        <v>Yes</v>
      </c>
      <c r="X318" s="14" t="str">
        <f>IF(MasterData5[[#This Row],[MntFishProducts]]&gt;=AE$4, "Yes", "")</f>
        <v>Yes</v>
      </c>
      <c r="Y318" s="14" t="str">
        <f>IF(MasterData5[[#This Row],[MntSweetProducts]]&gt;=AF$4, "Yes", "")</f>
        <v>Yes</v>
      </c>
    </row>
    <row r="319" spans="1:25" x14ac:dyDescent="0.3">
      <c r="A319">
        <v>1570</v>
      </c>
      <c r="B319" s="10">
        <v>664</v>
      </c>
      <c r="C319" s="10">
        <v>9</v>
      </c>
      <c r="D319" s="10">
        <v>240</v>
      </c>
      <c r="E319" s="10">
        <v>50</v>
      </c>
      <c r="F319" s="10">
        <v>19</v>
      </c>
      <c r="G319" s="10">
        <v>57</v>
      </c>
      <c r="H319" s="24">
        <f>2021-'Customer Profile'!B318</f>
        <v>70</v>
      </c>
      <c r="I319" s="10">
        <f>IF(Analysis!$B$60="Wine",B319,IF(Analysis!$B$60="Fruit",C319,IF(Analysis!$B$60="Meat",D319,IF(Analysis!$B$60="Fish",E319,IF(Analysis!$B$60="Sweet",F319,"")))))</f>
        <v>50</v>
      </c>
      <c r="J319" s="10">
        <v>69702</v>
      </c>
      <c r="K319" s="10" t="str">
        <f>IF(MasterData5[[#This Row],[Income ]]&gt;$AB$12, "Above", "Below")</f>
        <v>Above</v>
      </c>
      <c r="L319" s="10">
        <f>SUM(MasterData5[[#This Row],[MntWines]:[MntSweetProducts]])</f>
        <v>982</v>
      </c>
      <c r="M319" s="53" t="str">
        <f>IF(MasterData5[[#This Row],[Total Purchase]]&gt;=500, "Over $500", "")</f>
        <v>Over $500</v>
      </c>
      <c r="N319" s="10"/>
      <c r="O319" s="14" t="str">
        <f>IF(AND(MasterData5[[#This Row],[MntWines]]&gt;=AB$4, MasterData5[[#This Row],[Income ]]&lt;=$AB$12), "Yes", "")</f>
        <v/>
      </c>
      <c r="P319" s="14" t="str">
        <f>IF(AND(MasterData5[[#This Row],[MntFruits]]&gt;=AC$4, MasterData5[[#This Row],[Income ]]&lt;=$AB$12), "Yes", "")</f>
        <v/>
      </c>
      <c r="Q319" s="14" t="str">
        <f>IF(AND(MasterData5[[#This Row],[MntMeatProducts]]&gt;=AD$4, MasterData5[[#This Row],[Income ]]&lt;=$AB$12), "Yes", "")</f>
        <v/>
      </c>
      <c r="R319" s="14" t="str">
        <f>IF(AND(MasterData5[[#This Row],[MntFishProducts]]&gt;=AE$4, MasterData5[[#This Row],[Income ]]&lt;=$AB$12), "Yes", "")</f>
        <v/>
      </c>
      <c r="S319" s="14" t="str">
        <f>IF(AND(MasterData5[[#This Row],[MntSweetProducts]]&gt;=AF$4, MasterData5[[#This Row],[Income ]]&lt;=$AB$12), "Yes", "")</f>
        <v/>
      </c>
      <c r="U319" s="14" t="str">
        <f>IF(MasterData5[[#This Row],[MntWines]]&gt;=AB$4, "Yes", "")</f>
        <v>Yes</v>
      </c>
      <c r="V319" s="14" t="str">
        <f>IF(MasterData5[[#This Row],[MntFruits]]&gt;=AC$4, "Yes", "")</f>
        <v/>
      </c>
      <c r="W319" s="14" t="str">
        <f>IF(MasterData5[[#This Row],[MntMeatProducts]]&gt;=AD$4, "Yes", "")</f>
        <v>Yes</v>
      </c>
      <c r="X319" s="14" t="str">
        <f>IF(MasterData5[[#This Row],[MntFishProducts]]&gt;=AE$4, "Yes", "")</f>
        <v>Yes</v>
      </c>
      <c r="Y319" s="14" t="str">
        <f>IF(MasterData5[[#This Row],[MntSweetProducts]]&gt;=AF$4, "Yes", "")</f>
        <v/>
      </c>
    </row>
    <row r="320" spans="1:25" x14ac:dyDescent="0.3">
      <c r="A320">
        <v>1577</v>
      </c>
      <c r="B320" s="10">
        <v>558</v>
      </c>
      <c r="C320" s="10">
        <v>79</v>
      </c>
      <c r="D320" s="10">
        <v>622</v>
      </c>
      <c r="E320" s="10">
        <v>207</v>
      </c>
      <c r="F320" s="10">
        <v>175</v>
      </c>
      <c r="G320" s="10">
        <v>95</v>
      </c>
      <c r="H320" s="24">
        <f>2021-'Customer Profile'!B319</f>
        <v>75</v>
      </c>
      <c r="I320" s="10">
        <f>IF(Analysis!$B$60="Wine",B320,IF(Analysis!$B$60="Fruit",C320,IF(Analysis!$B$60="Meat",D320,IF(Analysis!$B$60="Fish",E320,IF(Analysis!$B$60="Sweet",F320,"")))))</f>
        <v>207</v>
      </c>
      <c r="J320" s="10">
        <v>78569</v>
      </c>
      <c r="K320" s="10" t="str">
        <f>IF(MasterData5[[#This Row],[Income ]]&gt;$AB$12, "Above", "Below")</f>
        <v>Above</v>
      </c>
      <c r="L320" s="10">
        <f>SUM(MasterData5[[#This Row],[MntWines]:[MntSweetProducts]])</f>
        <v>1641</v>
      </c>
      <c r="M320" s="53" t="str">
        <f>IF(MasterData5[[#This Row],[Total Purchase]]&gt;=500, "Over $500", "")</f>
        <v>Over $500</v>
      </c>
      <c r="N320" s="10"/>
      <c r="O320" s="14" t="str">
        <f>IF(AND(MasterData5[[#This Row],[MntWines]]&gt;=AB$4, MasterData5[[#This Row],[Income ]]&lt;=$AB$12), "Yes", "")</f>
        <v/>
      </c>
      <c r="P320" s="14" t="str">
        <f>IF(AND(MasterData5[[#This Row],[MntFruits]]&gt;=AC$4, MasterData5[[#This Row],[Income ]]&lt;=$AB$12), "Yes", "")</f>
        <v/>
      </c>
      <c r="Q320" s="14" t="str">
        <f>IF(AND(MasterData5[[#This Row],[MntMeatProducts]]&gt;=AD$4, MasterData5[[#This Row],[Income ]]&lt;=$AB$12), "Yes", "")</f>
        <v/>
      </c>
      <c r="R320" s="14" t="str">
        <f>IF(AND(MasterData5[[#This Row],[MntFishProducts]]&gt;=AE$4, MasterData5[[#This Row],[Income ]]&lt;=$AB$12), "Yes", "")</f>
        <v/>
      </c>
      <c r="S320" s="14" t="str">
        <f>IF(AND(MasterData5[[#This Row],[MntSweetProducts]]&gt;=AF$4, MasterData5[[#This Row],[Income ]]&lt;=$AB$12), "Yes", "")</f>
        <v/>
      </c>
      <c r="U320" s="14" t="str">
        <f>IF(MasterData5[[#This Row],[MntWines]]&gt;=AB$4, "Yes", "")</f>
        <v>Yes</v>
      </c>
      <c r="V320" s="14" t="str">
        <f>IF(MasterData5[[#This Row],[MntFruits]]&gt;=AC$4, "Yes", "")</f>
        <v>Yes</v>
      </c>
      <c r="W320" s="14" t="str">
        <f>IF(MasterData5[[#This Row],[MntMeatProducts]]&gt;=AD$4, "Yes", "")</f>
        <v>Yes</v>
      </c>
      <c r="X320" s="14" t="str">
        <f>IF(MasterData5[[#This Row],[MntFishProducts]]&gt;=AE$4, "Yes", "")</f>
        <v>Yes</v>
      </c>
      <c r="Y320" s="14" t="str">
        <f>IF(MasterData5[[#This Row],[MntSweetProducts]]&gt;=AF$4, "Yes", "")</f>
        <v>Yes</v>
      </c>
    </row>
    <row r="321" spans="1:25" x14ac:dyDescent="0.3">
      <c r="A321">
        <v>1581</v>
      </c>
      <c r="B321" s="10">
        <v>2</v>
      </c>
      <c r="C321" s="10">
        <v>0</v>
      </c>
      <c r="D321" s="10">
        <v>8</v>
      </c>
      <c r="E321" s="10">
        <v>2</v>
      </c>
      <c r="F321" s="10">
        <v>2</v>
      </c>
      <c r="G321" s="10">
        <v>3</v>
      </c>
      <c r="H321" s="24">
        <f>2021-'Customer Profile'!B320</f>
        <v>41</v>
      </c>
      <c r="I321" s="10">
        <f>IF(Analysis!$B$60="Wine",B321,IF(Analysis!$B$60="Fruit",C321,IF(Analysis!$B$60="Meat",D321,IF(Analysis!$B$60="Fish",E321,IF(Analysis!$B$60="Sweet",F321,"")))))</f>
        <v>2</v>
      </c>
      <c r="J321" s="10">
        <v>37406</v>
      </c>
      <c r="K321" s="10" t="str">
        <f>IF(MasterData5[[#This Row],[Income ]]&gt;$AB$12, "Above", "Below")</f>
        <v>Below</v>
      </c>
      <c r="L321" s="10">
        <f>SUM(MasterData5[[#This Row],[MntWines]:[MntSweetProducts]])</f>
        <v>14</v>
      </c>
      <c r="M321" s="53" t="str">
        <f>IF(MasterData5[[#This Row],[Total Purchase]]&gt;=500, "Over $500", "")</f>
        <v/>
      </c>
      <c r="N321" s="10"/>
      <c r="O321" s="14" t="str">
        <f>IF(AND(MasterData5[[#This Row],[MntWines]]&gt;=AB$4, MasterData5[[#This Row],[Income ]]&lt;=$AB$12), "Yes", "")</f>
        <v/>
      </c>
      <c r="P321" s="14" t="str">
        <f>IF(AND(MasterData5[[#This Row],[MntFruits]]&gt;=AC$4, MasterData5[[#This Row],[Income ]]&lt;=$AB$12), "Yes", "")</f>
        <v/>
      </c>
      <c r="Q321" s="14" t="str">
        <f>IF(AND(MasterData5[[#This Row],[MntMeatProducts]]&gt;=AD$4, MasterData5[[#This Row],[Income ]]&lt;=$AB$12), "Yes", "")</f>
        <v/>
      </c>
      <c r="R321" s="14" t="str">
        <f>IF(AND(MasterData5[[#This Row],[MntFishProducts]]&gt;=AE$4, MasterData5[[#This Row],[Income ]]&lt;=$AB$12), "Yes", "")</f>
        <v/>
      </c>
      <c r="S321" s="14" t="str">
        <f>IF(AND(MasterData5[[#This Row],[MntSweetProducts]]&gt;=AF$4, MasterData5[[#This Row],[Income ]]&lt;=$AB$12), "Yes", "")</f>
        <v/>
      </c>
      <c r="U321" s="14" t="str">
        <f>IF(MasterData5[[#This Row],[MntWines]]&gt;=AB$4, "Yes", "")</f>
        <v/>
      </c>
      <c r="V321" s="14" t="str">
        <f>IF(MasterData5[[#This Row],[MntFruits]]&gt;=AC$4, "Yes", "")</f>
        <v/>
      </c>
      <c r="W321" s="14" t="str">
        <f>IF(MasterData5[[#This Row],[MntMeatProducts]]&gt;=AD$4, "Yes", "")</f>
        <v/>
      </c>
      <c r="X321" s="14" t="str">
        <f>IF(MasterData5[[#This Row],[MntFishProducts]]&gt;=AE$4, "Yes", "")</f>
        <v/>
      </c>
      <c r="Y321" s="14" t="str">
        <f>IF(MasterData5[[#This Row],[MntSweetProducts]]&gt;=AF$4, "Yes", "")</f>
        <v/>
      </c>
    </row>
    <row r="322" spans="1:25" x14ac:dyDescent="0.3">
      <c r="A322">
        <v>1584</v>
      </c>
      <c r="B322" s="10">
        <v>171</v>
      </c>
      <c r="C322" s="10">
        <v>7</v>
      </c>
      <c r="D322" s="10">
        <v>171</v>
      </c>
      <c r="E322" s="10">
        <v>25</v>
      </c>
      <c r="F322" s="10">
        <v>19</v>
      </c>
      <c r="G322" s="10">
        <v>89</v>
      </c>
      <c r="H322" s="24">
        <f>2021-'Customer Profile'!B321</f>
        <v>44</v>
      </c>
      <c r="I322" s="10">
        <f>IF(Analysis!$B$60="Wine",B322,IF(Analysis!$B$60="Fruit",C322,IF(Analysis!$B$60="Meat",D322,IF(Analysis!$B$60="Fish",E322,IF(Analysis!$B$60="Sweet",F322,"")))))</f>
        <v>25</v>
      </c>
      <c r="J322" s="10">
        <v>41443</v>
      </c>
      <c r="K322" s="10" t="str">
        <f>IF(MasterData5[[#This Row],[Income ]]&gt;$AB$12, "Above", "Below")</f>
        <v>Below</v>
      </c>
      <c r="L322" s="10">
        <f>SUM(MasterData5[[#This Row],[MntWines]:[MntSweetProducts]])</f>
        <v>393</v>
      </c>
      <c r="M322" s="53" t="str">
        <f>IF(MasterData5[[#This Row],[Total Purchase]]&gt;=500, "Over $500", "")</f>
        <v/>
      </c>
      <c r="N322" s="10"/>
      <c r="O322" s="14" t="str">
        <f>IF(AND(MasterData5[[#This Row],[MntWines]]&gt;=AB$4, MasterData5[[#This Row],[Income ]]&lt;=$AB$12), "Yes", "")</f>
        <v/>
      </c>
      <c r="P322" s="14" t="str">
        <f>IF(AND(MasterData5[[#This Row],[MntFruits]]&gt;=AC$4, MasterData5[[#This Row],[Income ]]&lt;=$AB$12), "Yes", "")</f>
        <v/>
      </c>
      <c r="Q322" s="14" t="str">
        <f>IF(AND(MasterData5[[#This Row],[MntMeatProducts]]&gt;=AD$4, MasterData5[[#This Row],[Income ]]&lt;=$AB$12), "Yes", "")</f>
        <v>Yes</v>
      </c>
      <c r="R322" s="14" t="str">
        <f>IF(AND(MasterData5[[#This Row],[MntFishProducts]]&gt;=AE$4, MasterData5[[#This Row],[Income ]]&lt;=$AB$12), "Yes", "")</f>
        <v/>
      </c>
      <c r="S322" s="14" t="str">
        <f>IF(AND(MasterData5[[#This Row],[MntSweetProducts]]&gt;=AF$4, MasterData5[[#This Row],[Income ]]&lt;=$AB$12), "Yes", "")</f>
        <v/>
      </c>
      <c r="U322" s="14" t="str">
        <f>IF(MasterData5[[#This Row],[MntWines]]&gt;=AB$4, "Yes", "")</f>
        <v/>
      </c>
      <c r="V322" s="14" t="str">
        <f>IF(MasterData5[[#This Row],[MntFruits]]&gt;=AC$4, "Yes", "")</f>
        <v/>
      </c>
      <c r="W322" s="14" t="str">
        <f>IF(MasterData5[[#This Row],[MntMeatProducts]]&gt;=AD$4, "Yes", "")</f>
        <v>Yes</v>
      </c>
      <c r="X322" s="14" t="str">
        <f>IF(MasterData5[[#This Row],[MntFishProducts]]&gt;=AE$4, "Yes", "")</f>
        <v/>
      </c>
      <c r="Y322" s="14" t="str">
        <f>IF(MasterData5[[#This Row],[MntSweetProducts]]&gt;=AF$4, "Yes", "")</f>
        <v/>
      </c>
    </row>
    <row r="323" spans="1:25" x14ac:dyDescent="0.3">
      <c r="A323">
        <v>1592</v>
      </c>
      <c r="B323" s="10">
        <v>547</v>
      </c>
      <c r="C323" s="10">
        <v>99</v>
      </c>
      <c r="D323" s="10">
        <v>812</v>
      </c>
      <c r="E323" s="10">
        <v>151</v>
      </c>
      <c r="F323" s="10">
        <v>82</v>
      </c>
      <c r="G323" s="10">
        <v>33</v>
      </c>
      <c r="H323" s="24">
        <f>2021-'Customer Profile'!B322</f>
        <v>51</v>
      </c>
      <c r="I323" s="10">
        <f>IF(Analysis!$B$60="Wine",B323,IF(Analysis!$B$60="Fruit",C323,IF(Analysis!$B$60="Meat",D323,IF(Analysis!$B$60="Fish",E323,IF(Analysis!$B$60="Sweet",F323,"")))))</f>
        <v>151</v>
      </c>
      <c r="J323" s="10">
        <v>90765</v>
      </c>
      <c r="K323" s="10" t="str">
        <f>IF(MasterData5[[#This Row],[Income ]]&gt;$AB$12, "Above", "Below")</f>
        <v>Above</v>
      </c>
      <c r="L323" s="10">
        <f>SUM(MasterData5[[#This Row],[MntWines]:[MntSweetProducts]])</f>
        <v>1691</v>
      </c>
      <c r="M323" s="53" t="str">
        <f>IF(MasterData5[[#This Row],[Total Purchase]]&gt;=500, "Over $500", "")</f>
        <v>Over $500</v>
      </c>
      <c r="N323" s="10"/>
      <c r="O323" s="14" t="str">
        <f>IF(AND(MasterData5[[#This Row],[MntWines]]&gt;=AB$4, MasterData5[[#This Row],[Income ]]&lt;=$AB$12), "Yes", "")</f>
        <v/>
      </c>
      <c r="P323" s="14" t="str">
        <f>IF(AND(MasterData5[[#This Row],[MntFruits]]&gt;=AC$4, MasterData5[[#This Row],[Income ]]&lt;=$AB$12), "Yes", "")</f>
        <v/>
      </c>
      <c r="Q323" s="14" t="str">
        <f>IF(AND(MasterData5[[#This Row],[MntMeatProducts]]&gt;=AD$4, MasterData5[[#This Row],[Income ]]&lt;=$AB$12), "Yes", "")</f>
        <v/>
      </c>
      <c r="R323" s="14" t="str">
        <f>IF(AND(MasterData5[[#This Row],[MntFishProducts]]&gt;=AE$4, MasterData5[[#This Row],[Income ]]&lt;=$AB$12), "Yes", "")</f>
        <v/>
      </c>
      <c r="S323" s="14" t="str">
        <f>IF(AND(MasterData5[[#This Row],[MntSweetProducts]]&gt;=AF$4, MasterData5[[#This Row],[Income ]]&lt;=$AB$12), "Yes", "")</f>
        <v/>
      </c>
      <c r="U323" s="14" t="str">
        <f>IF(MasterData5[[#This Row],[MntWines]]&gt;=AB$4, "Yes", "")</f>
        <v>Yes</v>
      </c>
      <c r="V323" s="14" t="str">
        <f>IF(MasterData5[[#This Row],[MntFruits]]&gt;=AC$4, "Yes", "")</f>
        <v>Yes</v>
      </c>
      <c r="W323" s="14" t="str">
        <f>IF(MasterData5[[#This Row],[MntMeatProducts]]&gt;=AD$4, "Yes", "")</f>
        <v>Yes</v>
      </c>
      <c r="X323" s="14" t="str">
        <f>IF(MasterData5[[#This Row],[MntFishProducts]]&gt;=AE$4, "Yes", "")</f>
        <v>Yes</v>
      </c>
      <c r="Y323" s="14" t="str">
        <f>IF(MasterData5[[#This Row],[MntSweetProducts]]&gt;=AF$4, "Yes", "")</f>
        <v>Yes</v>
      </c>
    </row>
    <row r="324" spans="1:25" x14ac:dyDescent="0.3">
      <c r="A324">
        <v>1600</v>
      </c>
      <c r="B324" s="10">
        <v>292</v>
      </c>
      <c r="C324" s="10">
        <v>3</v>
      </c>
      <c r="D324" s="10">
        <v>77</v>
      </c>
      <c r="E324" s="10">
        <v>10</v>
      </c>
      <c r="F324" s="10">
        <v>3</v>
      </c>
      <c r="G324" s="10">
        <v>26</v>
      </c>
      <c r="H324" s="24">
        <f>2021-'Customer Profile'!B323</f>
        <v>56</v>
      </c>
      <c r="I324" s="10">
        <f>IF(Analysis!$B$60="Wine",B324,IF(Analysis!$B$60="Fruit",C324,IF(Analysis!$B$60="Meat",D324,IF(Analysis!$B$60="Fish",E324,IF(Analysis!$B$60="Sweet",F324,"")))))</f>
        <v>10</v>
      </c>
      <c r="J324" s="10">
        <v>56962</v>
      </c>
      <c r="K324" s="10" t="str">
        <f>IF(MasterData5[[#This Row],[Income ]]&gt;$AB$12, "Above", "Below")</f>
        <v>Above</v>
      </c>
      <c r="L324" s="10">
        <f>SUM(MasterData5[[#This Row],[MntWines]:[MntSweetProducts]])</f>
        <v>385</v>
      </c>
      <c r="M324" s="53" t="str">
        <f>IF(MasterData5[[#This Row],[Total Purchase]]&gt;=500, "Over $500", "")</f>
        <v/>
      </c>
      <c r="N324" s="10"/>
      <c r="O324" s="14" t="str">
        <f>IF(AND(MasterData5[[#This Row],[MntWines]]&gt;=AB$4, MasterData5[[#This Row],[Income ]]&lt;=$AB$12), "Yes", "")</f>
        <v/>
      </c>
      <c r="P324" s="14" t="str">
        <f>IF(AND(MasterData5[[#This Row],[MntFruits]]&gt;=AC$4, MasterData5[[#This Row],[Income ]]&lt;=$AB$12), "Yes", "")</f>
        <v/>
      </c>
      <c r="Q324" s="14" t="str">
        <f>IF(AND(MasterData5[[#This Row],[MntMeatProducts]]&gt;=AD$4, MasterData5[[#This Row],[Income ]]&lt;=$AB$12), "Yes", "")</f>
        <v/>
      </c>
      <c r="R324" s="14" t="str">
        <f>IF(AND(MasterData5[[#This Row],[MntFishProducts]]&gt;=AE$4, MasterData5[[#This Row],[Income ]]&lt;=$AB$12), "Yes", "")</f>
        <v/>
      </c>
      <c r="S324" s="14" t="str">
        <f>IF(AND(MasterData5[[#This Row],[MntSweetProducts]]&gt;=AF$4, MasterData5[[#This Row],[Income ]]&lt;=$AB$12), "Yes", "")</f>
        <v/>
      </c>
      <c r="U324" s="14" t="str">
        <f>IF(MasterData5[[#This Row],[MntWines]]&gt;=AB$4, "Yes", "")</f>
        <v/>
      </c>
      <c r="V324" s="14" t="str">
        <f>IF(MasterData5[[#This Row],[MntFruits]]&gt;=AC$4, "Yes", "")</f>
        <v/>
      </c>
      <c r="W324" s="14" t="str">
        <f>IF(MasterData5[[#This Row],[MntMeatProducts]]&gt;=AD$4, "Yes", "")</f>
        <v/>
      </c>
      <c r="X324" s="14" t="str">
        <f>IF(MasterData5[[#This Row],[MntFishProducts]]&gt;=AE$4, "Yes", "")</f>
        <v/>
      </c>
      <c r="Y324" s="14" t="str">
        <f>IF(MasterData5[[#This Row],[MntSweetProducts]]&gt;=AF$4, "Yes", "")</f>
        <v/>
      </c>
    </row>
    <row r="325" spans="1:25" x14ac:dyDescent="0.3">
      <c r="A325">
        <v>1604</v>
      </c>
      <c r="B325" s="10">
        <v>184</v>
      </c>
      <c r="C325" s="10">
        <v>2</v>
      </c>
      <c r="D325" s="10">
        <v>19</v>
      </c>
      <c r="E325" s="10">
        <v>8</v>
      </c>
      <c r="F325" s="10">
        <v>8</v>
      </c>
      <c r="G325" s="10">
        <v>4</v>
      </c>
      <c r="H325" s="24">
        <f>2021-'Customer Profile'!B324</f>
        <v>61</v>
      </c>
      <c r="I325" s="10">
        <f>IF(Analysis!$B$60="Wine",B325,IF(Analysis!$B$60="Fruit",C325,IF(Analysis!$B$60="Meat",D325,IF(Analysis!$B$60="Fish",E325,IF(Analysis!$B$60="Sweet",F325,"")))))</f>
        <v>8</v>
      </c>
      <c r="J325" s="10">
        <v>47353</v>
      </c>
      <c r="K325" s="10" t="str">
        <f>IF(MasterData5[[#This Row],[Income ]]&gt;$AB$12, "Above", "Below")</f>
        <v>Below</v>
      </c>
      <c r="L325" s="10">
        <f>SUM(MasterData5[[#This Row],[MntWines]:[MntSweetProducts]])</f>
        <v>221</v>
      </c>
      <c r="M325" s="53" t="str">
        <f>IF(MasterData5[[#This Row],[Total Purchase]]&gt;=500, "Over $500", "")</f>
        <v/>
      </c>
      <c r="N325" s="10"/>
      <c r="O325" s="14" t="str">
        <f>IF(AND(MasterData5[[#This Row],[MntWines]]&gt;=AB$4, MasterData5[[#This Row],[Income ]]&lt;=$AB$12), "Yes", "")</f>
        <v/>
      </c>
      <c r="P325" s="14" t="str">
        <f>IF(AND(MasterData5[[#This Row],[MntFruits]]&gt;=AC$4, MasterData5[[#This Row],[Income ]]&lt;=$AB$12), "Yes", "")</f>
        <v/>
      </c>
      <c r="Q325" s="14" t="str">
        <f>IF(AND(MasterData5[[#This Row],[MntMeatProducts]]&gt;=AD$4, MasterData5[[#This Row],[Income ]]&lt;=$AB$12), "Yes", "")</f>
        <v/>
      </c>
      <c r="R325" s="14" t="str">
        <f>IF(AND(MasterData5[[#This Row],[MntFishProducts]]&gt;=AE$4, MasterData5[[#This Row],[Income ]]&lt;=$AB$12), "Yes", "")</f>
        <v/>
      </c>
      <c r="S325" s="14" t="str">
        <f>IF(AND(MasterData5[[#This Row],[MntSweetProducts]]&gt;=AF$4, MasterData5[[#This Row],[Income ]]&lt;=$AB$12), "Yes", "")</f>
        <v/>
      </c>
      <c r="U325" s="14" t="str">
        <f>IF(MasterData5[[#This Row],[MntWines]]&gt;=AB$4, "Yes", "")</f>
        <v/>
      </c>
      <c r="V325" s="14" t="str">
        <f>IF(MasterData5[[#This Row],[MntFruits]]&gt;=AC$4, "Yes", "")</f>
        <v/>
      </c>
      <c r="W325" s="14" t="str">
        <f>IF(MasterData5[[#This Row],[MntMeatProducts]]&gt;=AD$4, "Yes", "")</f>
        <v/>
      </c>
      <c r="X325" s="14" t="str">
        <f>IF(MasterData5[[#This Row],[MntFishProducts]]&gt;=AE$4, "Yes", "")</f>
        <v/>
      </c>
      <c r="Y325" s="14" t="str">
        <f>IF(MasterData5[[#This Row],[MntSweetProducts]]&gt;=AF$4, "Yes", "")</f>
        <v/>
      </c>
    </row>
    <row r="326" spans="1:25" x14ac:dyDescent="0.3">
      <c r="A326">
        <v>1606</v>
      </c>
      <c r="B326" s="10">
        <v>3</v>
      </c>
      <c r="C326" s="10">
        <v>1</v>
      </c>
      <c r="D326" s="10">
        <v>8</v>
      </c>
      <c r="E326" s="10">
        <v>4</v>
      </c>
      <c r="F326" s="10">
        <v>3</v>
      </c>
      <c r="G326" s="10">
        <v>3</v>
      </c>
      <c r="H326" s="24">
        <f>2021-'Customer Profile'!B325</f>
        <v>50</v>
      </c>
      <c r="I326" s="10">
        <f>IF(Analysis!$B$60="Wine",B326,IF(Analysis!$B$60="Fruit",C326,IF(Analysis!$B$60="Meat",D326,IF(Analysis!$B$60="Fish",E326,IF(Analysis!$B$60="Sweet",F326,"")))))</f>
        <v>4</v>
      </c>
      <c r="J326" s="10">
        <v>38590</v>
      </c>
      <c r="K326" s="10" t="str">
        <f>IF(MasterData5[[#This Row],[Income ]]&gt;$AB$12, "Above", "Below")</f>
        <v>Below</v>
      </c>
      <c r="L326" s="10">
        <f>SUM(MasterData5[[#This Row],[MntWines]:[MntSweetProducts]])</f>
        <v>19</v>
      </c>
      <c r="M326" s="53" t="str">
        <f>IF(MasterData5[[#This Row],[Total Purchase]]&gt;=500, "Over $500", "")</f>
        <v/>
      </c>
      <c r="N326" s="10"/>
      <c r="O326" s="14" t="str">
        <f>IF(AND(MasterData5[[#This Row],[MntWines]]&gt;=AB$4, MasterData5[[#This Row],[Income ]]&lt;=$AB$12), "Yes", "")</f>
        <v/>
      </c>
      <c r="P326" s="14" t="str">
        <f>IF(AND(MasterData5[[#This Row],[MntFruits]]&gt;=AC$4, MasterData5[[#This Row],[Income ]]&lt;=$AB$12), "Yes", "")</f>
        <v/>
      </c>
      <c r="Q326" s="14" t="str">
        <f>IF(AND(MasterData5[[#This Row],[MntMeatProducts]]&gt;=AD$4, MasterData5[[#This Row],[Income ]]&lt;=$AB$12), "Yes", "")</f>
        <v/>
      </c>
      <c r="R326" s="14" t="str">
        <f>IF(AND(MasterData5[[#This Row],[MntFishProducts]]&gt;=AE$4, MasterData5[[#This Row],[Income ]]&lt;=$AB$12), "Yes", "")</f>
        <v/>
      </c>
      <c r="S326" s="14" t="str">
        <f>IF(AND(MasterData5[[#This Row],[MntSweetProducts]]&gt;=AF$4, MasterData5[[#This Row],[Income ]]&lt;=$AB$12), "Yes", "")</f>
        <v/>
      </c>
      <c r="U326" s="14" t="str">
        <f>IF(MasterData5[[#This Row],[MntWines]]&gt;=AB$4, "Yes", "")</f>
        <v/>
      </c>
      <c r="V326" s="14" t="str">
        <f>IF(MasterData5[[#This Row],[MntFruits]]&gt;=AC$4, "Yes", "")</f>
        <v/>
      </c>
      <c r="W326" s="14" t="str">
        <f>IF(MasterData5[[#This Row],[MntMeatProducts]]&gt;=AD$4, "Yes", "")</f>
        <v/>
      </c>
      <c r="X326" s="14" t="str">
        <f>IF(MasterData5[[#This Row],[MntFishProducts]]&gt;=AE$4, "Yes", "")</f>
        <v/>
      </c>
      <c r="Y326" s="14" t="str">
        <f>IF(MasterData5[[#This Row],[MntSweetProducts]]&gt;=AF$4, "Yes", "")</f>
        <v/>
      </c>
    </row>
    <row r="327" spans="1:25" x14ac:dyDescent="0.3">
      <c r="A327">
        <v>1612</v>
      </c>
      <c r="B327" s="10">
        <v>23</v>
      </c>
      <c r="C327" s="10">
        <v>0</v>
      </c>
      <c r="D327" s="10">
        <v>15</v>
      </c>
      <c r="E327" s="10">
        <v>0</v>
      </c>
      <c r="F327" s="10">
        <v>2</v>
      </c>
      <c r="G327" s="10">
        <v>7</v>
      </c>
      <c r="H327" s="24">
        <f>2021-'Customer Profile'!B326</f>
        <v>40</v>
      </c>
      <c r="I327" s="10">
        <f>IF(Analysis!$B$60="Wine",B327,IF(Analysis!$B$60="Fruit",C327,IF(Analysis!$B$60="Meat",D327,IF(Analysis!$B$60="Fish",E327,IF(Analysis!$B$60="Sweet",F327,"")))))</f>
        <v>0</v>
      </c>
      <c r="J327" s="10"/>
      <c r="K327" s="10"/>
      <c r="L327" s="10">
        <f>SUM(MasterData5[[#This Row],[MntWines]:[MntSweetProducts]])</f>
        <v>40</v>
      </c>
      <c r="M327" s="53" t="str">
        <f>IF(MasterData5[[#This Row],[Total Purchase]]&gt;=500, "Over $500", "")</f>
        <v/>
      </c>
      <c r="N327" s="10"/>
      <c r="O327" s="14" t="str">
        <f>IF(AND(MasterData5[[#This Row],[MntWines]]&gt;=AB$4, MasterData5[[#This Row],[Income ]]&lt;=$AB$12), "Yes", "")</f>
        <v/>
      </c>
      <c r="P327" s="14" t="str">
        <f>IF(AND(MasterData5[[#This Row],[MntFruits]]&gt;=AC$4, MasterData5[[#This Row],[Income ]]&lt;=$AB$12), "Yes", "")</f>
        <v/>
      </c>
      <c r="Q327" s="14" t="str">
        <f>IF(AND(MasterData5[[#This Row],[MntMeatProducts]]&gt;=AD$4, MasterData5[[#This Row],[Income ]]&lt;=$AB$12), "Yes", "")</f>
        <v/>
      </c>
      <c r="R327" s="14" t="str">
        <f>IF(AND(MasterData5[[#This Row],[MntFishProducts]]&gt;=AE$4, MasterData5[[#This Row],[Income ]]&lt;=$AB$12), "Yes", "")</f>
        <v/>
      </c>
      <c r="S327" s="14" t="str">
        <f>IF(AND(MasterData5[[#This Row],[MntSweetProducts]]&gt;=AF$4, MasterData5[[#This Row],[Income ]]&lt;=$AB$12), "Yes", "")</f>
        <v/>
      </c>
      <c r="U327" s="14" t="str">
        <f>IF(MasterData5[[#This Row],[MntWines]]&gt;=AB$4, "Yes", "")</f>
        <v/>
      </c>
      <c r="V327" s="14" t="str">
        <f>IF(MasterData5[[#This Row],[MntFruits]]&gt;=AC$4, "Yes", "")</f>
        <v/>
      </c>
      <c r="W327" s="14" t="str">
        <f>IF(MasterData5[[#This Row],[MntMeatProducts]]&gt;=AD$4, "Yes", "")</f>
        <v/>
      </c>
      <c r="X327" s="14" t="str">
        <f>IF(MasterData5[[#This Row],[MntFishProducts]]&gt;=AE$4, "Yes", "")</f>
        <v/>
      </c>
      <c r="Y327" s="14" t="str">
        <f>IF(MasterData5[[#This Row],[MntSweetProducts]]&gt;=AF$4, "Yes", "")</f>
        <v/>
      </c>
    </row>
    <row r="328" spans="1:25" x14ac:dyDescent="0.3">
      <c r="A328">
        <v>1618</v>
      </c>
      <c r="B328" s="10">
        <v>577</v>
      </c>
      <c r="C328" s="10">
        <v>0</v>
      </c>
      <c r="D328" s="10">
        <v>64</v>
      </c>
      <c r="E328" s="10">
        <v>0</v>
      </c>
      <c r="F328" s="10">
        <v>0</v>
      </c>
      <c r="G328" s="10">
        <v>51</v>
      </c>
      <c r="H328" s="24">
        <f>2021-'Customer Profile'!B327</f>
        <v>56</v>
      </c>
      <c r="I328" s="10">
        <f>IF(Analysis!$B$60="Wine",B328,IF(Analysis!$B$60="Fruit",C328,IF(Analysis!$B$60="Meat",D328,IF(Analysis!$B$60="Fish",E328,IF(Analysis!$B$60="Sweet",F328,"")))))</f>
        <v>0</v>
      </c>
      <c r="J328" s="10">
        <v>56046</v>
      </c>
      <c r="K328" s="10" t="str">
        <f>IF(MasterData5[[#This Row],[Income ]]&gt;$AB$12, "Above", "Below")</f>
        <v>Above</v>
      </c>
      <c r="L328" s="10">
        <f>SUM(MasterData5[[#This Row],[MntWines]:[MntSweetProducts]])</f>
        <v>641</v>
      </c>
      <c r="M328" s="53" t="str">
        <f>IF(MasterData5[[#This Row],[Total Purchase]]&gt;=500, "Over $500", "")</f>
        <v>Over $500</v>
      </c>
      <c r="N328" s="10"/>
      <c r="O328" s="14" t="str">
        <f>IF(AND(MasterData5[[#This Row],[MntWines]]&gt;=AB$4, MasterData5[[#This Row],[Income ]]&lt;=$AB$12), "Yes", "")</f>
        <v/>
      </c>
      <c r="P328" s="14" t="str">
        <f>IF(AND(MasterData5[[#This Row],[MntFruits]]&gt;=AC$4, MasterData5[[#This Row],[Income ]]&lt;=$AB$12), "Yes", "")</f>
        <v/>
      </c>
      <c r="Q328" s="14" t="str">
        <f>IF(AND(MasterData5[[#This Row],[MntMeatProducts]]&gt;=AD$4, MasterData5[[#This Row],[Income ]]&lt;=$AB$12), "Yes", "")</f>
        <v/>
      </c>
      <c r="R328" s="14" t="str">
        <f>IF(AND(MasterData5[[#This Row],[MntFishProducts]]&gt;=AE$4, MasterData5[[#This Row],[Income ]]&lt;=$AB$12), "Yes", "")</f>
        <v/>
      </c>
      <c r="S328" s="14" t="str">
        <f>IF(AND(MasterData5[[#This Row],[MntSweetProducts]]&gt;=AF$4, MasterData5[[#This Row],[Income ]]&lt;=$AB$12), "Yes", "")</f>
        <v/>
      </c>
      <c r="U328" s="14" t="str">
        <f>IF(MasterData5[[#This Row],[MntWines]]&gt;=AB$4, "Yes", "")</f>
        <v>Yes</v>
      </c>
      <c r="V328" s="14" t="str">
        <f>IF(MasterData5[[#This Row],[MntFruits]]&gt;=AC$4, "Yes", "")</f>
        <v/>
      </c>
      <c r="W328" s="14" t="str">
        <f>IF(MasterData5[[#This Row],[MntMeatProducts]]&gt;=AD$4, "Yes", "")</f>
        <v/>
      </c>
      <c r="X328" s="14" t="str">
        <f>IF(MasterData5[[#This Row],[MntFishProducts]]&gt;=AE$4, "Yes", "")</f>
        <v/>
      </c>
      <c r="Y328" s="14" t="str">
        <f>IF(MasterData5[[#This Row],[MntSweetProducts]]&gt;=AF$4, "Yes", "")</f>
        <v/>
      </c>
    </row>
    <row r="329" spans="1:25" x14ac:dyDescent="0.3">
      <c r="A329">
        <v>1619</v>
      </c>
      <c r="B329" s="10">
        <v>292</v>
      </c>
      <c r="C329" s="10">
        <v>51</v>
      </c>
      <c r="D329" s="10">
        <v>981</v>
      </c>
      <c r="E329" s="10">
        <v>224</v>
      </c>
      <c r="F329" s="10">
        <v>23</v>
      </c>
      <c r="G329" s="10">
        <v>17</v>
      </c>
      <c r="H329" s="24">
        <f>2021-'Customer Profile'!B328</f>
        <v>65</v>
      </c>
      <c r="I329" s="10">
        <f>IF(Analysis!$B$60="Wine",B329,IF(Analysis!$B$60="Fruit",C329,IF(Analysis!$B$60="Meat",D329,IF(Analysis!$B$60="Fish",E329,IF(Analysis!$B$60="Sweet",F329,"")))))</f>
        <v>224</v>
      </c>
      <c r="J329" s="10">
        <v>90369</v>
      </c>
      <c r="K329" s="10" t="str">
        <f>IF(MasterData5[[#This Row],[Income ]]&gt;$AB$12, "Above", "Below")</f>
        <v>Above</v>
      </c>
      <c r="L329" s="10">
        <f>SUM(MasterData5[[#This Row],[MntWines]:[MntSweetProducts]])</f>
        <v>1571</v>
      </c>
      <c r="M329" s="53" t="str">
        <f>IF(MasterData5[[#This Row],[Total Purchase]]&gt;=500, "Over $500", "")</f>
        <v>Over $500</v>
      </c>
      <c r="N329" s="10"/>
      <c r="O329" s="14" t="str">
        <f>IF(AND(MasterData5[[#This Row],[MntWines]]&gt;=AB$4, MasterData5[[#This Row],[Income ]]&lt;=$AB$12), "Yes", "")</f>
        <v/>
      </c>
      <c r="P329" s="14" t="str">
        <f>IF(AND(MasterData5[[#This Row],[MntFruits]]&gt;=AC$4, MasterData5[[#This Row],[Income ]]&lt;=$AB$12), "Yes", "")</f>
        <v/>
      </c>
      <c r="Q329" s="14" t="str">
        <f>IF(AND(MasterData5[[#This Row],[MntMeatProducts]]&gt;=AD$4, MasterData5[[#This Row],[Income ]]&lt;=$AB$12), "Yes", "")</f>
        <v/>
      </c>
      <c r="R329" s="14" t="str">
        <f>IF(AND(MasterData5[[#This Row],[MntFishProducts]]&gt;=AE$4, MasterData5[[#This Row],[Income ]]&lt;=$AB$12), "Yes", "")</f>
        <v/>
      </c>
      <c r="S329" s="14" t="str">
        <f>IF(AND(MasterData5[[#This Row],[MntSweetProducts]]&gt;=AF$4, MasterData5[[#This Row],[Income ]]&lt;=$AB$12), "Yes", "")</f>
        <v/>
      </c>
      <c r="U329" s="14" t="str">
        <f>IF(MasterData5[[#This Row],[MntWines]]&gt;=AB$4, "Yes", "")</f>
        <v/>
      </c>
      <c r="V329" s="14" t="str">
        <f>IF(MasterData5[[#This Row],[MntFruits]]&gt;=AC$4, "Yes", "")</f>
        <v>Yes</v>
      </c>
      <c r="W329" s="14" t="str">
        <f>IF(MasterData5[[#This Row],[MntMeatProducts]]&gt;=AD$4, "Yes", "")</f>
        <v>Yes</v>
      </c>
      <c r="X329" s="14" t="str">
        <f>IF(MasterData5[[#This Row],[MntFishProducts]]&gt;=AE$4, "Yes", "")</f>
        <v>Yes</v>
      </c>
      <c r="Y329" s="14" t="str">
        <f>IF(MasterData5[[#This Row],[MntSweetProducts]]&gt;=AF$4, "Yes", "")</f>
        <v/>
      </c>
    </row>
    <row r="330" spans="1:25" x14ac:dyDescent="0.3">
      <c r="A330">
        <v>1626</v>
      </c>
      <c r="B330" s="10">
        <v>15</v>
      </c>
      <c r="C330" s="10">
        <v>0</v>
      </c>
      <c r="D330" s="10">
        <v>8</v>
      </c>
      <c r="E330" s="10">
        <v>4</v>
      </c>
      <c r="F330" s="10">
        <v>2</v>
      </c>
      <c r="G330" s="10">
        <v>20</v>
      </c>
      <c r="H330" s="24">
        <f>2021-'Customer Profile'!B329</f>
        <v>48</v>
      </c>
      <c r="I330" s="10">
        <f>IF(Analysis!$B$60="Wine",B330,IF(Analysis!$B$60="Fruit",C330,IF(Analysis!$B$60="Meat",D330,IF(Analysis!$B$60="Fish",E330,IF(Analysis!$B$60="Sweet",F330,"")))))</f>
        <v>4</v>
      </c>
      <c r="J330" s="10">
        <v>35860</v>
      </c>
      <c r="K330" s="10" t="str">
        <f>IF(MasterData5[[#This Row],[Income ]]&gt;$AB$12, "Above", "Below")</f>
        <v>Below</v>
      </c>
      <c r="L330" s="10">
        <f>SUM(MasterData5[[#This Row],[MntWines]:[MntSweetProducts]])</f>
        <v>29</v>
      </c>
      <c r="M330" s="53" t="str">
        <f>IF(MasterData5[[#This Row],[Total Purchase]]&gt;=500, "Over $500", "")</f>
        <v/>
      </c>
      <c r="N330" s="10"/>
      <c r="O330" s="14" t="str">
        <f>IF(AND(MasterData5[[#This Row],[MntWines]]&gt;=AB$4, MasterData5[[#This Row],[Income ]]&lt;=$AB$12), "Yes", "")</f>
        <v/>
      </c>
      <c r="P330" s="14" t="str">
        <f>IF(AND(MasterData5[[#This Row],[MntFruits]]&gt;=AC$4, MasterData5[[#This Row],[Income ]]&lt;=$AB$12), "Yes", "")</f>
        <v/>
      </c>
      <c r="Q330" s="14" t="str">
        <f>IF(AND(MasterData5[[#This Row],[MntMeatProducts]]&gt;=AD$4, MasterData5[[#This Row],[Income ]]&lt;=$AB$12), "Yes", "")</f>
        <v/>
      </c>
      <c r="R330" s="14" t="str">
        <f>IF(AND(MasterData5[[#This Row],[MntFishProducts]]&gt;=AE$4, MasterData5[[#This Row],[Income ]]&lt;=$AB$12), "Yes", "")</f>
        <v/>
      </c>
      <c r="S330" s="14" t="str">
        <f>IF(AND(MasterData5[[#This Row],[MntSweetProducts]]&gt;=AF$4, MasterData5[[#This Row],[Income ]]&lt;=$AB$12), "Yes", "")</f>
        <v/>
      </c>
      <c r="U330" s="14" t="str">
        <f>IF(MasterData5[[#This Row],[MntWines]]&gt;=AB$4, "Yes", "")</f>
        <v/>
      </c>
      <c r="V330" s="14" t="str">
        <f>IF(MasterData5[[#This Row],[MntFruits]]&gt;=AC$4, "Yes", "")</f>
        <v/>
      </c>
      <c r="W330" s="14" t="str">
        <f>IF(MasterData5[[#This Row],[MntMeatProducts]]&gt;=AD$4, "Yes", "")</f>
        <v/>
      </c>
      <c r="X330" s="14" t="str">
        <f>IF(MasterData5[[#This Row],[MntFishProducts]]&gt;=AE$4, "Yes", "")</f>
        <v/>
      </c>
      <c r="Y330" s="14" t="str">
        <f>IF(MasterData5[[#This Row],[MntSweetProducts]]&gt;=AF$4, "Yes", "")</f>
        <v/>
      </c>
    </row>
    <row r="331" spans="1:25" x14ac:dyDescent="0.3">
      <c r="A331">
        <v>1627</v>
      </c>
      <c r="B331" s="10">
        <v>408</v>
      </c>
      <c r="C331" s="10">
        <v>61</v>
      </c>
      <c r="D331" s="10">
        <v>109</v>
      </c>
      <c r="E331" s="10">
        <v>48</v>
      </c>
      <c r="F331" s="10">
        <v>122</v>
      </c>
      <c r="G331" s="10">
        <v>41</v>
      </c>
      <c r="H331" s="24">
        <f>2021-'Customer Profile'!B330</f>
        <v>64</v>
      </c>
      <c r="I331" s="10">
        <f>IF(Analysis!$B$60="Wine",B331,IF(Analysis!$B$60="Fruit",C331,IF(Analysis!$B$60="Meat",D331,IF(Analysis!$B$60="Fish",E331,IF(Analysis!$B$60="Sweet",F331,"")))))</f>
        <v>48</v>
      </c>
      <c r="J331" s="10">
        <v>77297</v>
      </c>
      <c r="K331" s="10" t="str">
        <f>IF(MasterData5[[#This Row],[Income ]]&gt;$AB$12, "Above", "Below")</f>
        <v>Above</v>
      </c>
      <c r="L331" s="10">
        <f>SUM(MasterData5[[#This Row],[MntWines]:[MntSweetProducts]])</f>
        <v>748</v>
      </c>
      <c r="M331" s="53" t="str">
        <f>IF(MasterData5[[#This Row],[Total Purchase]]&gt;=500, "Over $500", "")</f>
        <v>Over $500</v>
      </c>
      <c r="N331" s="10"/>
      <c r="O331" s="14" t="str">
        <f>IF(AND(MasterData5[[#This Row],[MntWines]]&gt;=AB$4, MasterData5[[#This Row],[Income ]]&lt;=$AB$12), "Yes", "")</f>
        <v/>
      </c>
      <c r="P331" s="14" t="str">
        <f>IF(AND(MasterData5[[#This Row],[MntFruits]]&gt;=AC$4, MasterData5[[#This Row],[Income ]]&lt;=$AB$12), "Yes", "")</f>
        <v/>
      </c>
      <c r="Q331" s="14" t="str">
        <f>IF(AND(MasterData5[[#This Row],[MntMeatProducts]]&gt;=AD$4, MasterData5[[#This Row],[Income ]]&lt;=$AB$12), "Yes", "")</f>
        <v/>
      </c>
      <c r="R331" s="14" t="str">
        <f>IF(AND(MasterData5[[#This Row],[MntFishProducts]]&gt;=AE$4, MasterData5[[#This Row],[Income ]]&lt;=$AB$12), "Yes", "")</f>
        <v/>
      </c>
      <c r="S331" s="14" t="str">
        <f>IF(AND(MasterData5[[#This Row],[MntSweetProducts]]&gt;=AF$4, MasterData5[[#This Row],[Income ]]&lt;=$AB$12), "Yes", "")</f>
        <v/>
      </c>
      <c r="U331" s="14" t="str">
        <f>IF(MasterData5[[#This Row],[MntWines]]&gt;=AB$4, "Yes", "")</f>
        <v>Yes</v>
      </c>
      <c r="V331" s="14" t="str">
        <f>IF(MasterData5[[#This Row],[MntFruits]]&gt;=AC$4, "Yes", "")</f>
        <v>Yes</v>
      </c>
      <c r="W331" s="14" t="str">
        <f>IF(MasterData5[[#This Row],[MntMeatProducts]]&gt;=AD$4, "Yes", "")</f>
        <v/>
      </c>
      <c r="X331" s="14" t="str">
        <f>IF(MasterData5[[#This Row],[MntFishProducts]]&gt;=AE$4, "Yes", "")</f>
        <v>Yes</v>
      </c>
      <c r="Y331" s="14" t="str">
        <f>IF(MasterData5[[#This Row],[MntSweetProducts]]&gt;=AF$4, "Yes", "")</f>
        <v>Yes</v>
      </c>
    </row>
    <row r="332" spans="1:25" x14ac:dyDescent="0.3">
      <c r="A332">
        <v>1628</v>
      </c>
      <c r="B332" s="10">
        <v>354</v>
      </c>
      <c r="C332" s="10">
        <v>21</v>
      </c>
      <c r="D332" s="10">
        <v>311</v>
      </c>
      <c r="E332" s="10">
        <v>167</v>
      </c>
      <c r="F332" s="10">
        <v>75</v>
      </c>
      <c r="G332" s="10">
        <v>32</v>
      </c>
      <c r="H332" s="24">
        <f>2021-'Customer Profile'!B331</f>
        <v>50</v>
      </c>
      <c r="I332" s="10">
        <f>IF(Analysis!$B$60="Wine",B332,IF(Analysis!$B$60="Fruit",C332,IF(Analysis!$B$60="Meat",D332,IF(Analysis!$B$60="Fish",E332,IF(Analysis!$B$60="Sweet",F332,"")))))</f>
        <v>167</v>
      </c>
      <c r="J332" s="10">
        <v>71796</v>
      </c>
      <c r="K332" s="10" t="str">
        <f>IF(MasterData5[[#This Row],[Income ]]&gt;$AB$12, "Above", "Below")</f>
        <v>Above</v>
      </c>
      <c r="L332" s="10">
        <f>SUM(MasterData5[[#This Row],[MntWines]:[MntSweetProducts]])</f>
        <v>928</v>
      </c>
      <c r="M332" s="53" t="str">
        <f>IF(MasterData5[[#This Row],[Total Purchase]]&gt;=500, "Over $500", "")</f>
        <v>Over $500</v>
      </c>
      <c r="N332" s="10"/>
      <c r="O332" s="14" t="str">
        <f>IF(AND(MasterData5[[#This Row],[MntWines]]&gt;=AB$4, MasterData5[[#This Row],[Income ]]&lt;=$AB$12), "Yes", "")</f>
        <v/>
      </c>
      <c r="P332" s="14" t="str">
        <f>IF(AND(MasterData5[[#This Row],[MntFruits]]&gt;=AC$4, MasterData5[[#This Row],[Income ]]&lt;=$AB$12), "Yes", "")</f>
        <v/>
      </c>
      <c r="Q332" s="14" t="str">
        <f>IF(AND(MasterData5[[#This Row],[MntMeatProducts]]&gt;=AD$4, MasterData5[[#This Row],[Income ]]&lt;=$AB$12), "Yes", "")</f>
        <v/>
      </c>
      <c r="R332" s="14" t="str">
        <f>IF(AND(MasterData5[[#This Row],[MntFishProducts]]&gt;=AE$4, MasterData5[[#This Row],[Income ]]&lt;=$AB$12), "Yes", "")</f>
        <v/>
      </c>
      <c r="S332" s="14" t="str">
        <f>IF(AND(MasterData5[[#This Row],[MntSweetProducts]]&gt;=AF$4, MasterData5[[#This Row],[Income ]]&lt;=$AB$12), "Yes", "")</f>
        <v/>
      </c>
      <c r="U332" s="14" t="str">
        <f>IF(MasterData5[[#This Row],[MntWines]]&gt;=AB$4, "Yes", "")</f>
        <v>Yes</v>
      </c>
      <c r="V332" s="14" t="str">
        <f>IF(MasterData5[[#This Row],[MntFruits]]&gt;=AC$4, "Yes", "")</f>
        <v/>
      </c>
      <c r="W332" s="14" t="str">
        <f>IF(MasterData5[[#This Row],[MntMeatProducts]]&gt;=AD$4, "Yes", "")</f>
        <v>Yes</v>
      </c>
      <c r="X332" s="14" t="str">
        <f>IF(MasterData5[[#This Row],[MntFishProducts]]&gt;=AE$4, "Yes", "")</f>
        <v>Yes</v>
      </c>
      <c r="Y332" s="14" t="str">
        <f>IF(MasterData5[[#This Row],[MntSweetProducts]]&gt;=AF$4, "Yes", "")</f>
        <v>Yes</v>
      </c>
    </row>
    <row r="333" spans="1:25" x14ac:dyDescent="0.3">
      <c r="A333">
        <v>1630</v>
      </c>
      <c r="B333" s="10">
        <v>162</v>
      </c>
      <c r="C333" s="10">
        <v>50</v>
      </c>
      <c r="D333" s="10">
        <v>100</v>
      </c>
      <c r="E333" s="10">
        <v>55</v>
      </c>
      <c r="F333" s="10">
        <v>30</v>
      </c>
      <c r="G333" s="10">
        <v>27</v>
      </c>
      <c r="H333" s="24">
        <f>2021-'Customer Profile'!B332</f>
        <v>42</v>
      </c>
      <c r="I333" s="10">
        <f>IF(Analysis!$B$60="Wine",B333,IF(Analysis!$B$60="Fruit",C333,IF(Analysis!$B$60="Meat",D333,IF(Analysis!$B$60="Fish",E333,IF(Analysis!$B$60="Sweet",F333,"")))))</f>
        <v>55</v>
      </c>
      <c r="J333" s="10">
        <v>61825</v>
      </c>
      <c r="K333" s="10" t="str">
        <f>IF(MasterData5[[#This Row],[Income ]]&gt;$AB$12, "Above", "Below")</f>
        <v>Above</v>
      </c>
      <c r="L333" s="10">
        <f>SUM(MasterData5[[#This Row],[MntWines]:[MntSweetProducts]])</f>
        <v>397</v>
      </c>
      <c r="M333" s="53" t="str">
        <f>IF(MasterData5[[#This Row],[Total Purchase]]&gt;=500, "Over $500", "")</f>
        <v/>
      </c>
      <c r="N333" s="10"/>
      <c r="O333" s="14" t="str">
        <f>IF(AND(MasterData5[[#This Row],[MntWines]]&gt;=AB$4, MasterData5[[#This Row],[Income ]]&lt;=$AB$12), "Yes", "")</f>
        <v/>
      </c>
      <c r="P333" s="14" t="str">
        <f>IF(AND(MasterData5[[#This Row],[MntFruits]]&gt;=AC$4, MasterData5[[#This Row],[Income ]]&lt;=$AB$12), "Yes", "")</f>
        <v/>
      </c>
      <c r="Q333" s="14" t="str">
        <f>IF(AND(MasterData5[[#This Row],[MntMeatProducts]]&gt;=AD$4, MasterData5[[#This Row],[Income ]]&lt;=$AB$12), "Yes", "")</f>
        <v/>
      </c>
      <c r="R333" s="14" t="str">
        <f>IF(AND(MasterData5[[#This Row],[MntFishProducts]]&gt;=AE$4, MasterData5[[#This Row],[Income ]]&lt;=$AB$12), "Yes", "")</f>
        <v/>
      </c>
      <c r="S333" s="14" t="str">
        <f>IF(AND(MasterData5[[#This Row],[MntSweetProducts]]&gt;=AF$4, MasterData5[[#This Row],[Income ]]&lt;=$AB$12), "Yes", "")</f>
        <v/>
      </c>
      <c r="U333" s="14" t="str">
        <f>IF(MasterData5[[#This Row],[MntWines]]&gt;=AB$4, "Yes", "")</f>
        <v/>
      </c>
      <c r="V333" s="14" t="str">
        <f>IF(MasterData5[[#This Row],[MntFruits]]&gt;=AC$4, "Yes", "")</f>
        <v>Yes</v>
      </c>
      <c r="W333" s="14" t="str">
        <f>IF(MasterData5[[#This Row],[MntMeatProducts]]&gt;=AD$4, "Yes", "")</f>
        <v/>
      </c>
      <c r="X333" s="14" t="str">
        <f>IF(MasterData5[[#This Row],[MntFishProducts]]&gt;=AE$4, "Yes", "")</f>
        <v>Yes</v>
      </c>
      <c r="Y333" s="14" t="str">
        <f>IF(MasterData5[[#This Row],[MntSweetProducts]]&gt;=AF$4, "Yes", "")</f>
        <v>Yes</v>
      </c>
    </row>
    <row r="334" spans="1:25" x14ac:dyDescent="0.3">
      <c r="A334">
        <v>1631</v>
      </c>
      <c r="B334" s="10">
        <v>890</v>
      </c>
      <c r="C334" s="10">
        <v>63</v>
      </c>
      <c r="D334" s="10">
        <v>292</v>
      </c>
      <c r="E334" s="10">
        <v>0</v>
      </c>
      <c r="F334" s="10">
        <v>25</v>
      </c>
      <c r="G334" s="10">
        <v>12</v>
      </c>
      <c r="H334" s="24">
        <f>2021-'Customer Profile'!B333</f>
        <v>56</v>
      </c>
      <c r="I334" s="10">
        <f>IF(Analysis!$B$60="Wine",B334,IF(Analysis!$B$60="Fruit",C334,IF(Analysis!$B$60="Meat",D334,IF(Analysis!$B$60="Fish",E334,IF(Analysis!$B$60="Sweet",F334,"")))))</f>
        <v>0</v>
      </c>
      <c r="J334" s="10">
        <v>65220</v>
      </c>
      <c r="K334" s="10" t="str">
        <f>IF(MasterData5[[#This Row],[Income ]]&gt;$AB$12, "Above", "Below")</f>
        <v>Above</v>
      </c>
      <c r="L334" s="10">
        <f>SUM(MasterData5[[#This Row],[MntWines]:[MntSweetProducts]])</f>
        <v>1270</v>
      </c>
      <c r="M334" s="53" t="str">
        <f>IF(MasterData5[[#This Row],[Total Purchase]]&gt;=500, "Over $500", "")</f>
        <v>Over $500</v>
      </c>
      <c r="N334" s="10"/>
      <c r="O334" s="14" t="str">
        <f>IF(AND(MasterData5[[#This Row],[MntWines]]&gt;=AB$4, MasterData5[[#This Row],[Income ]]&lt;=$AB$12), "Yes", "")</f>
        <v/>
      </c>
      <c r="P334" s="14" t="str">
        <f>IF(AND(MasterData5[[#This Row],[MntFruits]]&gt;=AC$4, MasterData5[[#This Row],[Income ]]&lt;=$AB$12), "Yes", "")</f>
        <v/>
      </c>
      <c r="Q334" s="14" t="str">
        <f>IF(AND(MasterData5[[#This Row],[MntMeatProducts]]&gt;=AD$4, MasterData5[[#This Row],[Income ]]&lt;=$AB$12), "Yes", "")</f>
        <v/>
      </c>
      <c r="R334" s="14" t="str">
        <f>IF(AND(MasterData5[[#This Row],[MntFishProducts]]&gt;=AE$4, MasterData5[[#This Row],[Income ]]&lt;=$AB$12), "Yes", "")</f>
        <v/>
      </c>
      <c r="S334" s="14" t="str">
        <f>IF(AND(MasterData5[[#This Row],[MntSweetProducts]]&gt;=AF$4, MasterData5[[#This Row],[Income ]]&lt;=$AB$12), "Yes", "")</f>
        <v/>
      </c>
      <c r="U334" s="14" t="str">
        <f>IF(MasterData5[[#This Row],[MntWines]]&gt;=AB$4, "Yes", "")</f>
        <v>Yes</v>
      </c>
      <c r="V334" s="14" t="str">
        <f>IF(MasterData5[[#This Row],[MntFruits]]&gt;=AC$4, "Yes", "")</f>
        <v>Yes</v>
      </c>
      <c r="W334" s="14" t="str">
        <f>IF(MasterData5[[#This Row],[MntMeatProducts]]&gt;=AD$4, "Yes", "")</f>
        <v>Yes</v>
      </c>
      <c r="X334" s="14" t="str">
        <f>IF(MasterData5[[#This Row],[MntFishProducts]]&gt;=AE$4, "Yes", "")</f>
        <v/>
      </c>
      <c r="Y334" s="14" t="str">
        <f>IF(MasterData5[[#This Row],[MntSweetProducts]]&gt;=AF$4, "Yes", "")</f>
        <v/>
      </c>
    </row>
    <row r="335" spans="1:25" x14ac:dyDescent="0.3">
      <c r="A335">
        <v>1640</v>
      </c>
      <c r="B335" s="10">
        <v>66</v>
      </c>
      <c r="C335" s="10">
        <v>0</v>
      </c>
      <c r="D335" s="10">
        <v>16</v>
      </c>
      <c r="E335" s="10">
        <v>0</v>
      </c>
      <c r="F335" s="10">
        <v>6</v>
      </c>
      <c r="G335" s="10">
        <v>20</v>
      </c>
      <c r="H335" s="24">
        <f>2021-'Customer Profile'!B334</f>
        <v>67</v>
      </c>
      <c r="I335" s="10">
        <f>IF(Analysis!$B$60="Wine",B335,IF(Analysis!$B$60="Fruit",C335,IF(Analysis!$B$60="Meat",D335,IF(Analysis!$B$60="Fish",E335,IF(Analysis!$B$60="Sweet",F335,"")))))</f>
        <v>0</v>
      </c>
      <c r="J335" s="10">
        <v>64587</v>
      </c>
      <c r="K335" s="10" t="str">
        <f>IF(MasterData5[[#This Row],[Income ]]&gt;$AB$12, "Above", "Below")</f>
        <v>Above</v>
      </c>
      <c r="L335" s="10">
        <f>SUM(MasterData5[[#This Row],[MntWines]:[MntSweetProducts]])</f>
        <v>88</v>
      </c>
      <c r="M335" s="53" t="str">
        <f>IF(MasterData5[[#This Row],[Total Purchase]]&gt;=500, "Over $500", "")</f>
        <v/>
      </c>
      <c r="N335" s="10"/>
      <c r="O335" s="14" t="str">
        <f>IF(AND(MasterData5[[#This Row],[MntWines]]&gt;=AB$4, MasterData5[[#This Row],[Income ]]&lt;=$AB$12), "Yes", "")</f>
        <v/>
      </c>
      <c r="P335" s="14" t="str">
        <f>IF(AND(MasterData5[[#This Row],[MntFruits]]&gt;=AC$4, MasterData5[[#This Row],[Income ]]&lt;=$AB$12), "Yes", "")</f>
        <v/>
      </c>
      <c r="Q335" s="14" t="str">
        <f>IF(AND(MasterData5[[#This Row],[MntMeatProducts]]&gt;=AD$4, MasterData5[[#This Row],[Income ]]&lt;=$AB$12), "Yes", "")</f>
        <v/>
      </c>
      <c r="R335" s="14" t="str">
        <f>IF(AND(MasterData5[[#This Row],[MntFishProducts]]&gt;=AE$4, MasterData5[[#This Row],[Income ]]&lt;=$AB$12), "Yes", "")</f>
        <v/>
      </c>
      <c r="S335" s="14" t="str">
        <f>IF(AND(MasterData5[[#This Row],[MntSweetProducts]]&gt;=AF$4, MasterData5[[#This Row],[Income ]]&lt;=$AB$12), "Yes", "")</f>
        <v/>
      </c>
      <c r="U335" s="14" t="str">
        <f>IF(MasterData5[[#This Row],[MntWines]]&gt;=AB$4, "Yes", "")</f>
        <v/>
      </c>
      <c r="V335" s="14" t="str">
        <f>IF(MasterData5[[#This Row],[MntFruits]]&gt;=AC$4, "Yes", "")</f>
        <v/>
      </c>
      <c r="W335" s="14" t="str">
        <f>IF(MasterData5[[#This Row],[MntMeatProducts]]&gt;=AD$4, "Yes", "")</f>
        <v/>
      </c>
      <c r="X335" s="14" t="str">
        <f>IF(MasterData5[[#This Row],[MntFishProducts]]&gt;=AE$4, "Yes", "")</f>
        <v/>
      </c>
      <c r="Y335" s="14" t="str">
        <f>IF(MasterData5[[#This Row],[MntSweetProducts]]&gt;=AF$4, "Yes", "")</f>
        <v/>
      </c>
    </row>
    <row r="336" spans="1:25" x14ac:dyDescent="0.3">
      <c r="A336">
        <v>1646</v>
      </c>
      <c r="B336" s="10">
        <v>4</v>
      </c>
      <c r="C336" s="10">
        <v>9</v>
      </c>
      <c r="D336" s="10">
        <v>12</v>
      </c>
      <c r="E336" s="10">
        <v>11</v>
      </c>
      <c r="F336" s="10">
        <v>2</v>
      </c>
      <c r="G336" s="10">
        <v>8</v>
      </c>
      <c r="H336" s="24">
        <f>2021-'Customer Profile'!B335</f>
        <v>49</v>
      </c>
      <c r="I336" s="10">
        <f>IF(Analysis!$B$60="Wine",B336,IF(Analysis!$B$60="Fruit",C336,IF(Analysis!$B$60="Meat",D336,IF(Analysis!$B$60="Fish",E336,IF(Analysis!$B$60="Sweet",F336,"")))))</f>
        <v>11</v>
      </c>
      <c r="J336" s="10">
        <v>25224</v>
      </c>
      <c r="K336" s="10" t="str">
        <f>IF(MasterData5[[#This Row],[Income ]]&gt;$AB$12, "Above", "Below")</f>
        <v>Below</v>
      </c>
      <c r="L336" s="10">
        <f>SUM(MasterData5[[#This Row],[MntWines]:[MntSweetProducts]])</f>
        <v>38</v>
      </c>
      <c r="M336" s="53" t="str">
        <f>IF(MasterData5[[#This Row],[Total Purchase]]&gt;=500, "Over $500", "")</f>
        <v/>
      </c>
      <c r="N336" s="10"/>
      <c r="O336" s="14" t="str">
        <f>IF(AND(MasterData5[[#This Row],[MntWines]]&gt;=AB$4, MasterData5[[#This Row],[Income ]]&lt;=$AB$12), "Yes", "")</f>
        <v/>
      </c>
      <c r="P336" s="14" t="str">
        <f>IF(AND(MasterData5[[#This Row],[MntFruits]]&gt;=AC$4, MasterData5[[#This Row],[Income ]]&lt;=$AB$12), "Yes", "")</f>
        <v/>
      </c>
      <c r="Q336" s="14" t="str">
        <f>IF(AND(MasterData5[[#This Row],[MntMeatProducts]]&gt;=AD$4, MasterData5[[#This Row],[Income ]]&lt;=$AB$12), "Yes", "")</f>
        <v/>
      </c>
      <c r="R336" s="14" t="str">
        <f>IF(AND(MasterData5[[#This Row],[MntFishProducts]]&gt;=AE$4, MasterData5[[#This Row],[Income ]]&lt;=$AB$12), "Yes", "")</f>
        <v/>
      </c>
      <c r="S336" s="14" t="str">
        <f>IF(AND(MasterData5[[#This Row],[MntSweetProducts]]&gt;=AF$4, MasterData5[[#This Row],[Income ]]&lt;=$AB$12), "Yes", "")</f>
        <v/>
      </c>
      <c r="U336" s="14" t="str">
        <f>IF(MasterData5[[#This Row],[MntWines]]&gt;=AB$4, "Yes", "")</f>
        <v/>
      </c>
      <c r="V336" s="14" t="str">
        <f>IF(MasterData5[[#This Row],[MntFruits]]&gt;=AC$4, "Yes", "")</f>
        <v/>
      </c>
      <c r="W336" s="14" t="str">
        <f>IF(MasterData5[[#This Row],[MntMeatProducts]]&gt;=AD$4, "Yes", "")</f>
        <v/>
      </c>
      <c r="X336" s="14" t="str">
        <f>IF(MasterData5[[#This Row],[MntFishProducts]]&gt;=AE$4, "Yes", "")</f>
        <v/>
      </c>
      <c r="Y336" s="14" t="str">
        <f>IF(MasterData5[[#This Row],[MntSweetProducts]]&gt;=AF$4, "Yes", "")</f>
        <v/>
      </c>
    </row>
    <row r="337" spans="1:25" x14ac:dyDescent="0.3">
      <c r="A337">
        <v>1650</v>
      </c>
      <c r="B337" s="10">
        <v>779</v>
      </c>
      <c r="C337" s="10">
        <v>86</v>
      </c>
      <c r="D337" s="10">
        <v>537</v>
      </c>
      <c r="E337" s="10">
        <v>34</v>
      </c>
      <c r="F337" s="10">
        <v>69</v>
      </c>
      <c r="G337" s="10">
        <v>138</v>
      </c>
      <c r="H337" s="24">
        <f>2021-'Customer Profile'!B336</f>
        <v>61</v>
      </c>
      <c r="I337" s="10">
        <f>IF(Analysis!$B$60="Wine",B337,IF(Analysis!$B$60="Fruit",C337,IF(Analysis!$B$60="Meat",D337,IF(Analysis!$B$60="Fish",E337,IF(Analysis!$B$60="Sweet",F337,"")))))</f>
        <v>34</v>
      </c>
      <c r="J337" s="10">
        <v>81843</v>
      </c>
      <c r="K337" s="10" t="str">
        <f>IF(MasterData5[[#This Row],[Income ]]&gt;$AB$12, "Above", "Below")</f>
        <v>Above</v>
      </c>
      <c r="L337" s="10">
        <f>SUM(MasterData5[[#This Row],[MntWines]:[MntSweetProducts]])</f>
        <v>1505</v>
      </c>
      <c r="M337" s="53" t="str">
        <f>IF(MasterData5[[#This Row],[Total Purchase]]&gt;=500, "Over $500", "")</f>
        <v>Over $500</v>
      </c>
      <c r="N337" s="10"/>
      <c r="O337" s="14" t="str">
        <f>IF(AND(MasterData5[[#This Row],[MntWines]]&gt;=AB$4, MasterData5[[#This Row],[Income ]]&lt;=$AB$12), "Yes", "")</f>
        <v/>
      </c>
      <c r="P337" s="14" t="str">
        <f>IF(AND(MasterData5[[#This Row],[MntFruits]]&gt;=AC$4, MasterData5[[#This Row],[Income ]]&lt;=$AB$12), "Yes", "")</f>
        <v/>
      </c>
      <c r="Q337" s="14" t="str">
        <f>IF(AND(MasterData5[[#This Row],[MntMeatProducts]]&gt;=AD$4, MasterData5[[#This Row],[Income ]]&lt;=$AB$12), "Yes", "")</f>
        <v/>
      </c>
      <c r="R337" s="14" t="str">
        <f>IF(AND(MasterData5[[#This Row],[MntFishProducts]]&gt;=AE$4, MasterData5[[#This Row],[Income ]]&lt;=$AB$12), "Yes", "")</f>
        <v/>
      </c>
      <c r="S337" s="14" t="str">
        <f>IF(AND(MasterData5[[#This Row],[MntSweetProducts]]&gt;=AF$4, MasterData5[[#This Row],[Income ]]&lt;=$AB$12), "Yes", "")</f>
        <v/>
      </c>
      <c r="U337" s="14" t="str">
        <f>IF(MasterData5[[#This Row],[MntWines]]&gt;=AB$4, "Yes", "")</f>
        <v>Yes</v>
      </c>
      <c r="V337" s="14" t="str">
        <f>IF(MasterData5[[#This Row],[MntFruits]]&gt;=AC$4, "Yes", "")</f>
        <v>Yes</v>
      </c>
      <c r="W337" s="14" t="str">
        <f>IF(MasterData5[[#This Row],[MntMeatProducts]]&gt;=AD$4, "Yes", "")</f>
        <v>Yes</v>
      </c>
      <c r="X337" s="14" t="str">
        <f>IF(MasterData5[[#This Row],[MntFishProducts]]&gt;=AE$4, "Yes", "")</f>
        <v/>
      </c>
      <c r="Y337" s="14" t="str">
        <f>IF(MasterData5[[#This Row],[MntSweetProducts]]&gt;=AF$4, "Yes", "")</f>
        <v>Yes</v>
      </c>
    </row>
    <row r="338" spans="1:25" x14ac:dyDescent="0.3">
      <c r="A338">
        <v>1655</v>
      </c>
      <c r="B338" s="10">
        <v>16</v>
      </c>
      <c r="C338" s="10">
        <v>3</v>
      </c>
      <c r="D338" s="10">
        <v>15</v>
      </c>
      <c r="E338" s="10">
        <v>2</v>
      </c>
      <c r="F338" s="10">
        <v>1</v>
      </c>
      <c r="G338" s="10">
        <v>11</v>
      </c>
      <c r="H338" s="24">
        <f>2021-'Customer Profile'!B337</f>
        <v>42</v>
      </c>
      <c r="I338" s="10">
        <f>IF(Analysis!$B$60="Wine",B338,IF(Analysis!$B$60="Fruit",C338,IF(Analysis!$B$60="Meat",D338,IF(Analysis!$B$60="Fish",E338,IF(Analysis!$B$60="Sweet",F338,"")))))</f>
        <v>2</v>
      </c>
      <c r="J338" s="10">
        <v>34350</v>
      </c>
      <c r="K338" s="10" t="str">
        <f>IF(MasterData5[[#This Row],[Income ]]&gt;$AB$12, "Above", "Below")</f>
        <v>Below</v>
      </c>
      <c r="L338" s="10">
        <f>SUM(MasterData5[[#This Row],[MntWines]:[MntSweetProducts]])</f>
        <v>37</v>
      </c>
      <c r="M338" s="53" t="str">
        <f>IF(MasterData5[[#This Row],[Total Purchase]]&gt;=500, "Over $500", "")</f>
        <v/>
      </c>
      <c r="N338" s="10"/>
      <c r="O338" s="14" t="str">
        <f>IF(AND(MasterData5[[#This Row],[MntWines]]&gt;=AB$4, MasterData5[[#This Row],[Income ]]&lt;=$AB$12), "Yes", "")</f>
        <v/>
      </c>
      <c r="P338" s="14" t="str">
        <f>IF(AND(MasterData5[[#This Row],[MntFruits]]&gt;=AC$4, MasterData5[[#This Row],[Income ]]&lt;=$AB$12), "Yes", "")</f>
        <v/>
      </c>
      <c r="Q338" s="14" t="str">
        <f>IF(AND(MasterData5[[#This Row],[MntMeatProducts]]&gt;=AD$4, MasterData5[[#This Row],[Income ]]&lt;=$AB$12), "Yes", "")</f>
        <v/>
      </c>
      <c r="R338" s="14" t="str">
        <f>IF(AND(MasterData5[[#This Row],[MntFishProducts]]&gt;=AE$4, MasterData5[[#This Row],[Income ]]&lt;=$AB$12), "Yes", "")</f>
        <v/>
      </c>
      <c r="S338" s="14" t="str">
        <f>IF(AND(MasterData5[[#This Row],[MntSweetProducts]]&gt;=AF$4, MasterData5[[#This Row],[Income ]]&lt;=$AB$12), "Yes", "")</f>
        <v/>
      </c>
      <c r="U338" s="14" t="str">
        <f>IF(MasterData5[[#This Row],[MntWines]]&gt;=AB$4, "Yes", "")</f>
        <v/>
      </c>
      <c r="V338" s="14" t="str">
        <f>IF(MasterData5[[#This Row],[MntFruits]]&gt;=AC$4, "Yes", "")</f>
        <v/>
      </c>
      <c r="W338" s="14" t="str">
        <f>IF(MasterData5[[#This Row],[MntMeatProducts]]&gt;=AD$4, "Yes", "")</f>
        <v/>
      </c>
      <c r="X338" s="14" t="str">
        <f>IF(MasterData5[[#This Row],[MntFishProducts]]&gt;=AE$4, "Yes", "")</f>
        <v/>
      </c>
      <c r="Y338" s="14" t="str">
        <f>IF(MasterData5[[#This Row],[MntSweetProducts]]&gt;=AF$4, "Yes", "")</f>
        <v/>
      </c>
    </row>
    <row r="339" spans="1:25" x14ac:dyDescent="0.3">
      <c r="A339">
        <v>1663</v>
      </c>
      <c r="B339" s="10">
        <v>20</v>
      </c>
      <c r="C339" s="10">
        <v>2</v>
      </c>
      <c r="D339" s="10">
        <v>14</v>
      </c>
      <c r="E339" s="10">
        <v>3</v>
      </c>
      <c r="F339" s="10">
        <v>0</v>
      </c>
      <c r="G339" s="10">
        <v>10</v>
      </c>
      <c r="H339" s="24">
        <f>2021-'Customer Profile'!B338</f>
        <v>43</v>
      </c>
      <c r="I339" s="10">
        <f>IF(Analysis!$B$60="Wine",B339,IF(Analysis!$B$60="Fruit",C339,IF(Analysis!$B$60="Meat",D339,IF(Analysis!$B$60="Fish",E339,IF(Analysis!$B$60="Sweet",F339,"")))))</f>
        <v>3</v>
      </c>
      <c r="J339" s="10">
        <v>34043</v>
      </c>
      <c r="K339" s="10" t="str">
        <f>IF(MasterData5[[#This Row],[Income ]]&gt;$AB$12, "Above", "Below")</f>
        <v>Below</v>
      </c>
      <c r="L339" s="10">
        <f>SUM(MasterData5[[#This Row],[MntWines]:[MntSweetProducts]])</f>
        <v>39</v>
      </c>
      <c r="M339" s="53" t="str">
        <f>IF(MasterData5[[#This Row],[Total Purchase]]&gt;=500, "Over $500", "")</f>
        <v/>
      </c>
      <c r="N339" s="10"/>
      <c r="O339" s="14" t="str">
        <f>IF(AND(MasterData5[[#This Row],[MntWines]]&gt;=AB$4, MasterData5[[#This Row],[Income ]]&lt;=$AB$12), "Yes", "")</f>
        <v/>
      </c>
      <c r="P339" s="14" t="str">
        <f>IF(AND(MasterData5[[#This Row],[MntFruits]]&gt;=AC$4, MasterData5[[#This Row],[Income ]]&lt;=$AB$12), "Yes", "")</f>
        <v/>
      </c>
      <c r="Q339" s="14" t="str">
        <f>IF(AND(MasterData5[[#This Row],[MntMeatProducts]]&gt;=AD$4, MasterData5[[#This Row],[Income ]]&lt;=$AB$12), "Yes", "")</f>
        <v/>
      </c>
      <c r="R339" s="14" t="str">
        <f>IF(AND(MasterData5[[#This Row],[MntFishProducts]]&gt;=AE$4, MasterData5[[#This Row],[Income ]]&lt;=$AB$12), "Yes", "")</f>
        <v/>
      </c>
      <c r="S339" s="14" t="str">
        <f>IF(AND(MasterData5[[#This Row],[MntSweetProducts]]&gt;=AF$4, MasterData5[[#This Row],[Income ]]&lt;=$AB$12), "Yes", "")</f>
        <v/>
      </c>
      <c r="U339" s="14" t="str">
        <f>IF(MasterData5[[#This Row],[MntWines]]&gt;=AB$4, "Yes", "")</f>
        <v/>
      </c>
      <c r="V339" s="14" t="str">
        <f>IF(MasterData5[[#This Row],[MntFruits]]&gt;=AC$4, "Yes", "")</f>
        <v/>
      </c>
      <c r="W339" s="14" t="str">
        <f>IF(MasterData5[[#This Row],[MntMeatProducts]]&gt;=AD$4, "Yes", "")</f>
        <v/>
      </c>
      <c r="X339" s="14" t="str">
        <f>IF(MasterData5[[#This Row],[MntFishProducts]]&gt;=AE$4, "Yes", "")</f>
        <v/>
      </c>
      <c r="Y339" s="14" t="str">
        <f>IF(MasterData5[[#This Row],[MntSweetProducts]]&gt;=AF$4, "Yes", "")</f>
        <v/>
      </c>
    </row>
    <row r="340" spans="1:25" x14ac:dyDescent="0.3">
      <c r="A340">
        <v>1665</v>
      </c>
      <c r="B340" s="10">
        <v>1459</v>
      </c>
      <c r="C340" s="10">
        <v>0</v>
      </c>
      <c r="D340" s="10">
        <v>61</v>
      </c>
      <c r="E340" s="10">
        <v>0</v>
      </c>
      <c r="F340" s="10">
        <v>15</v>
      </c>
      <c r="G340" s="10">
        <v>215</v>
      </c>
      <c r="H340" s="24">
        <f>2021-'Customer Profile'!B339</f>
        <v>57</v>
      </c>
      <c r="I340" s="10">
        <f>IF(Analysis!$B$60="Wine",B340,IF(Analysis!$B$60="Fruit",C340,IF(Analysis!$B$60="Meat",D340,IF(Analysis!$B$60="Fish",E340,IF(Analysis!$B$60="Sweet",F340,"")))))</f>
        <v>0</v>
      </c>
      <c r="J340" s="10">
        <v>64140</v>
      </c>
      <c r="K340" s="10" t="str">
        <f>IF(MasterData5[[#This Row],[Income ]]&gt;$AB$12, "Above", "Below")</f>
        <v>Above</v>
      </c>
      <c r="L340" s="10">
        <f>SUM(MasterData5[[#This Row],[MntWines]:[MntSweetProducts]])</f>
        <v>1535</v>
      </c>
      <c r="M340" s="53" t="str">
        <f>IF(MasterData5[[#This Row],[Total Purchase]]&gt;=500, "Over $500", "")</f>
        <v>Over $500</v>
      </c>
      <c r="N340" s="10"/>
      <c r="O340" s="14" t="str">
        <f>IF(AND(MasterData5[[#This Row],[MntWines]]&gt;=AB$4, MasterData5[[#This Row],[Income ]]&lt;=$AB$12), "Yes", "")</f>
        <v/>
      </c>
      <c r="P340" s="14" t="str">
        <f>IF(AND(MasterData5[[#This Row],[MntFruits]]&gt;=AC$4, MasterData5[[#This Row],[Income ]]&lt;=$AB$12), "Yes", "")</f>
        <v/>
      </c>
      <c r="Q340" s="14" t="str">
        <f>IF(AND(MasterData5[[#This Row],[MntMeatProducts]]&gt;=AD$4, MasterData5[[#This Row],[Income ]]&lt;=$AB$12), "Yes", "")</f>
        <v/>
      </c>
      <c r="R340" s="14" t="str">
        <f>IF(AND(MasterData5[[#This Row],[MntFishProducts]]&gt;=AE$4, MasterData5[[#This Row],[Income ]]&lt;=$AB$12), "Yes", "")</f>
        <v/>
      </c>
      <c r="S340" s="14" t="str">
        <f>IF(AND(MasterData5[[#This Row],[MntSweetProducts]]&gt;=AF$4, MasterData5[[#This Row],[Income ]]&lt;=$AB$12), "Yes", "")</f>
        <v/>
      </c>
      <c r="U340" s="14" t="str">
        <f>IF(MasterData5[[#This Row],[MntWines]]&gt;=AB$4, "Yes", "")</f>
        <v>Yes</v>
      </c>
      <c r="V340" s="14" t="str">
        <f>IF(MasterData5[[#This Row],[MntFruits]]&gt;=AC$4, "Yes", "")</f>
        <v/>
      </c>
      <c r="W340" s="14" t="str">
        <f>IF(MasterData5[[#This Row],[MntMeatProducts]]&gt;=AD$4, "Yes", "")</f>
        <v/>
      </c>
      <c r="X340" s="14" t="str">
        <f>IF(MasterData5[[#This Row],[MntFishProducts]]&gt;=AE$4, "Yes", "")</f>
        <v/>
      </c>
      <c r="Y340" s="14" t="str">
        <f>IF(MasterData5[[#This Row],[MntSweetProducts]]&gt;=AF$4, "Yes", "")</f>
        <v/>
      </c>
    </row>
    <row r="341" spans="1:25" x14ac:dyDescent="0.3">
      <c r="A341">
        <v>1672</v>
      </c>
      <c r="B341" s="10">
        <v>204</v>
      </c>
      <c r="C341" s="10">
        <v>7</v>
      </c>
      <c r="D341" s="10">
        <v>149</v>
      </c>
      <c r="E341" s="10">
        <v>20</v>
      </c>
      <c r="F341" s="10">
        <v>15</v>
      </c>
      <c r="G341" s="10">
        <v>66</v>
      </c>
      <c r="H341" s="24">
        <f>2021-'Customer Profile'!B340</f>
        <v>47</v>
      </c>
      <c r="I341" s="10">
        <f>IF(Analysis!$B$60="Wine",B341,IF(Analysis!$B$60="Fruit",C341,IF(Analysis!$B$60="Meat",D341,IF(Analysis!$B$60="Fish",E341,IF(Analysis!$B$60="Sweet",F341,"")))))</f>
        <v>20</v>
      </c>
      <c r="J341" s="10">
        <v>65640</v>
      </c>
      <c r="K341" s="10" t="str">
        <f>IF(MasterData5[[#This Row],[Income ]]&gt;$AB$12, "Above", "Below")</f>
        <v>Above</v>
      </c>
      <c r="L341" s="10">
        <f>SUM(MasterData5[[#This Row],[MntWines]:[MntSweetProducts]])</f>
        <v>395</v>
      </c>
      <c r="M341" s="53" t="str">
        <f>IF(MasterData5[[#This Row],[Total Purchase]]&gt;=500, "Over $500", "")</f>
        <v/>
      </c>
      <c r="N341" s="10"/>
      <c r="O341" s="14" t="str">
        <f>IF(AND(MasterData5[[#This Row],[MntWines]]&gt;=AB$4, MasterData5[[#This Row],[Income ]]&lt;=$AB$12), "Yes", "")</f>
        <v/>
      </c>
      <c r="P341" s="14" t="str">
        <f>IF(AND(MasterData5[[#This Row],[MntFruits]]&gt;=AC$4, MasterData5[[#This Row],[Income ]]&lt;=$AB$12), "Yes", "")</f>
        <v/>
      </c>
      <c r="Q341" s="14" t="str">
        <f>IF(AND(MasterData5[[#This Row],[MntMeatProducts]]&gt;=AD$4, MasterData5[[#This Row],[Income ]]&lt;=$AB$12), "Yes", "")</f>
        <v/>
      </c>
      <c r="R341" s="14" t="str">
        <f>IF(AND(MasterData5[[#This Row],[MntFishProducts]]&gt;=AE$4, MasterData5[[#This Row],[Income ]]&lt;=$AB$12), "Yes", "")</f>
        <v/>
      </c>
      <c r="S341" s="14" t="str">
        <f>IF(AND(MasterData5[[#This Row],[MntSweetProducts]]&gt;=AF$4, MasterData5[[#This Row],[Income ]]&lt;=$AB$12), "Yes", "")</f>
        <v/>
      </c>
      <c r="U341" s="14" t="str">
        <f>IF(MasterData5[[#This Row],[MntWines]]&gt;=AB$4, "Yes", "")</f>
        <v/>
      </c>
      <c r="V341" s="14" t="str">
        <f>IF(MasterData5[[#This Row],[MntFruits]]&gt;=AC$4, "Yes", "")</f>
        <v/>
      </c>
      <c r="W341" s="14" t="str">
        <f>IF(MasterData5[[#This Row],[MntMeatProducts]]&gt;=AD$4, "Yes", "")</f>
        <v/>
      </c>
      <c r="X341" s="14" t="str">
        <f>IF(MasterData5[[#This Row],[MntFishProducts]]&gt;=AE$4, "Yes", "")</f>
        <v/>
      </c>
      <c r="Y341" s="14" t="str">
        <f>IF(MasterData5[[#This Row],[MntSweetProducts]]&gt;=AF$4, "Yes", "")</f>
        <v/>
      </c>
    </row>
    <row r="342" spans="1:25" x14ac:dyDescent="0.3">
      <c r="A342">
        <v>1676</v>
      </c>
      <c r="B342" s="10">
        <v>213</v>
      </c>
      <c r="C342" s="10">
        <v>2</v>
      </c>
      <c r="D342" s="10">
        <v>44</v>
      </c>
      <c r="E342" s="10">
        <v>0</v>
      </c>
      <c r="F342" s="10">
        <v>2</v>
      </c>
      <c r="G342" s="10">
        <v>5</v>
      </c>
      <c r="H342" s="24">
        <f>2021-'Customer Profile'!B341</f>
        <v>46</v>
      </c>
      <c r="I342" s="10">
        <f>IF(Analysis!$B$60="Wine",B342,IF(Analysis!$B$60="Fruit",C342,IF(Analysis!$B$60="Meat",D342,IF(Analysis!$B$60="Fish",E342,IF(Analysis!$B$60="Sweet",F342,"")))))</f>
        <v>0</v>
      </c>
      <c r="J342" s="10">
        <v>43057</v>
      </c>
      <c r="K342" s="10" t="str">
        <f>IF(MasterData5[[#This Row],[Income ]]&gt;$AB$12, "Above", "Below")</f>
        <v>Below</v>
      </c>
      <c r="L342" s="10">
        <f>SUM(MasterData5[[#This Row],[MntWines]:[MntSweetProducts]])</f>
        <v>261</v>
      </c>
      <c r="M342" s="53" t="str">
        <f>IF(MasterData5[[#This Row],[Total Purchase]]&gt;=500, "Over $500", "")</f>
        <v/>
      </c>
      <c r="N342" s="10"/>
      <c r="O342" s="14" t="str">
        <f>IF(AND(MasterData5[[#This Row],[MntWines]]&gt;=AB$4, MasterData5[[#This Row],[Income ]]&lt;=$AB$12), "Yes", "")</f>
        <v/>
      </c>
      <c r="P342" s="14" t="str">
        <f>IF(AND(MasterData5[[#This Row],[MntFruits]]&gt;=AC$4, MasterData5[[#This Row],[Income ]]&lt;=$AB$12), "Yes", "")</f>
        <v/>
      </c>
      <c r="Q342" s="14" t="str">
        <f>IF(AND(MasterData5[[#This Row],[MntMeatProducts]]&gt;=AD$4, MasterData5[[#This Row],[Income ]]&lt;=$AB$12), "Yes", "")</f>
        <v/>
      </c>
      <c r="R342" s="14" t="str">
        <f>IF(AND(MasterData5[[#This Row],[MntFishProducts]]&gt;=AE$4, MasterData5[[#This Row],[Income ]]&lt;=$AB$12), "Yes", "")</f>
        <v/>
      </c>
      <c r="S342" s="14" t="str">
        <f>IF(AND(MasterData5[[#This Row],[MntSweetProducts]]&gt;=AF$4, MasterData5[[#This Row],[Income ]]&lt;=$AB$12), "Yes", "")</f>
        <v/>
      </c>
      <c r="U342" s="14" t="str">
        <f>IF(MasterData5[[#This Row],[MntWines]]&gt;=AB$4, "Yes", "")</f>
        <v/>
      </c>
      <c r="V342" s="14" t="str">
        <f>IF(MasterData5[[#This Row],[MntFruits]]&gt;=AC$4, "Yes", "")</f>
        <v/>
      </c>
      <c r="W342" s="14" t="str">
        <f>IF(MasterData5[[#This Row],[MntMeatProducts]]&gt;=AD$4, "Yes", "")</f>
        <v/>
      </c>
      <c r="X342" s="14" t="str">
        <f>IF(MasterData5[[#This Row],[MntFishProducts]]&gt;=AE$4, "Yes", "")</f>
        <v/>
      </c>
      <c r="Y342" s="14" t="str">
        <f>IF(MasterData5[[#This Row],[MntSweetProducts]]&gt;=AF$4, "Yes", "")</f>
        <v/>
      </c>
    </row>
    <row r="343" spans="1:25" x14ac:dyDescent="0.3">
      <c r="A343">
        <v>1685</v>
      </c>
      <c r="B343" s="10">
        <v>796</v>
      </c>
      <c r="C343" s="10">
        <v>14</v>
      </c>
      <c r="D343" s="10">
        <v>590</v>
      </c>
      <c r="E343" s="10">
        <v>38</v>
      </c>
      <c r="F343" s="10">
        <v>44</v>
      </c>
      <c r="G343" s="10">
        <v>0</v>
      </c>
      <c r="H343" s="24">
        <f>2021-'Customer Profile'!B342</f>
        <v>54</v>
      </c>
      <c r="I343" s="10">
        <f>IF(Analysis!$B$60="Wine",B343,IF(Analysis!$B$60="Fruit",C343,IF(Analysis!$B$60="Meat",D343,IF(Analysis!$B$60="Fish",E343,IF(Analysis!$B$60="Sweet",F343,"")))))</f>
        <v>38</v>
      </c>
      <c r="J343" s="10">
        <v>62981</v>
      </c>
      <c r="K343" s="10" t="str">
        <f>IF(MasterData5[[#This Row],[Income ]]&gt;$AB$12, "Above", "Below")</f>
        <v>Above</v>
      </c>
      <c r="L343" s="10">
        <f>SUM(MasterData5[[#This Row],[MntWines]:[MntSweetProducts]])</f>
        <v>1482</v>
      </c>
      <c r="M343" s="53" t="str">
        <f>IF(MasterData5[[#This Row],[Total Purchase]]&gt;=500, "Over $500", "")</f>
        <v>Over $500</v>
      </c>
      <c r="N343" s="10"/>
      <c r="O343" s="14" t="str">
        <f>IF(AND(MasterData5[[#This Row],[MntWines]]&gt;=AB$4, MasterData5[[#This Row],[Income ]]&lt;=$AB$12), "Yes", "")</f>
        <v/>
      </c>
      <c r="P343" s="14" t="str">
        <f>IF(AND(MasterData5[[#This Row],[MntFruits]]&gt;=AC$4, MasterData5[[#This Row],[Income ]]&lt;=$AB$12), "Yes", "")</f>
        <v/>
      </c>
      <c r="Q343" s="14" t="str">
        <f>IF(AND(MasterData5[[#This Row],[MntMeatProducts]]&gt;=AD$4, MasterData5[[#This Row],[Income ]]&lt;=$AB$12), "Yes", "")</f>
        <v/>
      </c>
      <c r="R343" s="14" t="str">
        <f>IF(AND(MasterData5[[#This Row],[MntFishProducts]]&gt;=AE$4, MasterData5[[#This Row],[Income ]]&lt;=$AB$12), "Yes", "")</f>
        <v/>
      </c>
      <c r="S343" s="14" t="str">
        <f>IF(AND(MasterData5[[#This Row],[MntSweetProducts]]&gt;=AF$4, MasterData5[[#This Row],[Income ]]&lt;=$AB$12), "Yes", "")</f>
        <v/>
      </c>
      <c r="U343" s="14" t="str">
        <f>IF(MasterData5[[#This Row],[MntWines]]&gt;=AB$4, "Yes", "")</f>
        <v>Yes</v>
      </c>
      <c r="V343" s="14" t="str">
        <f>IF(MasterData5[[#This Row],[MntFruits]]&gt;=AC$4, "Yes", "")</f>
        <v/>
      </c>
      <c r="W343" s="14" t="str">
        <f>IF(MasterData5[[#This Row],[MntMeatProducts]]&gt;=AD$4, "Yes", "")</f>
        <v>Yes</v>
      </c>
      <c r="X343" s="14" t="str">
        <f>IF(MasterData5[[#This Row],[MntFishProducts]]&gt;=AE$4, "Yes", "")</f>
        <v>Yes</v>
      </c>
      <c r="Y343" s="14" t="str">
        <f>IF(MasterData5[[#This Row],[MntSweetProducts]]&gt;=AF$4, "Yes", "")</f>
        <v>Yes</v>
      </c>
    </row>
    <row r="344" spans="1:25" x14ac:dyDescent="0.3">
      <c r="A344">
        <v>1710</v>
      </c>
      <c r="B344" s="10">
        <v>154</v>
      </c>
      <c r="C344" s="10">
        <v>20</v>
      </c>
      <c r="D344" s="10">
        <v>66</v>
      </c>
      <c r="E344" s="10">
        <v>0</v>
      </c>
      <c r="F344" s="10">
        <v>12</v>
      </c>
      <c r="G344" s="10">
        <v>27</v>
      </c>
      <c r="H344" s="24">
        <f>2021-'Customer Profile'!B343</f>
        <v>43</v>
      </c>
      <c r="I344" s="10">
        <f>IF(Analysis!$B$60="Wine",B344,IF(Analysis!$B$60="Fruit",C344,IF(Analysis!$B$60="Meat",D344,IF(Analysis!$B$60="Fish",E344,IF(Analysis!$B$60="Sweet",F344,"")))))</f>
        <v>0</v>
      </c>
      <c r="J344" s="10">
        <v>30168</v>
      </c>
      <c r="K344" s="10" t="str">
        <f>IF(MasterData5[[#This Row],[Income ]]&gt;$AB$12, "Above", "Below")</f>
        <v>Below</v>
      </c>
      <c r="L344" s="10">
        <f>SUM(MasterData5[[#This Row],[MntWines]:[MntSweetProducts]])</f>
        <v>252</v>
      </c>
      <c r="M344" s="53" t="str">
        <f>IF(MasterData5[[#This Row],[Total Purchase]]&gt;=500, "Over $500", "")</f>
        <v/>
      </c>
      <c r="N344" s="10"/>
      <c r="O344" s="14" t="str">
        <f>IF(AND(MasterData5[[#This Row],[MntWines]]&gt;=AB$4, MasterData5[[#This Row],[Income ]]&lt;=$AB$12), "Yes", "")</f>
        <v/>
      </c>
      <c r="P344" s="14" t="str">
        <f>IF(AND(MasterData5[[#This Row],[MntFruits]]&gt;=AC$4, MasterData5[[#This Row],[Income ]]&lt;=$AB$12), "Yes", "")</f>
        <v/>
      </c>
      <c r="Q344" s="14" t="str">
        <f>IF(AND(MasterData5[[#This Row],[MntMeatProducts]]&gt;=AD$4, MasterData5[[#This Row],[Income ]]&lt;=$AB$12), "Yes", "")</f>
        <v/>
      </c>
      <c r="R344" s="14" t="str">
        <f>IF(AND(MasterData5[[#This Row],[MntFishProducts]]&gt;=AE$4, MasterData5[[#This Row],[Income ]]&lt;=$AB$12), "Yes", "")</f>
        <v/>
      </c>
      <c r="S344" s="14" t="str">
        <f>IF(AND(MasterData5[[#This Row],[MntSweetProducts]]&gt;=AF$4, MasterData5[[#This Row],[Income ]]&lt;=$AB$12), "Yes", "")</f>
        <v/>
      </c>
      <c r="U344" s="14" t="str">
        <f>IF(MasterData5[[#This Row],[MntWines]]&gt;=AB$4, "Yes", "")</f>
        <v/>
      </c>
      <c r="V344" s="14" t="str">
        <f>IF(MasterData5[[#This Row],[MntFruits]]&gt;=AC$4, "Yes", "")</f>
        <v/>
      </c>
      <c r="W344" s="14" t="str">
        <f>IF(MasterData5[[#This Row],[MntMeatProducts]]&gt;=AD$4, "Yes", "")</f>
        <v/>
      </c>
      <c r="X344" s="14" t="str">
        <f>IF(MasterData5[[#This Row],[MntFishProducts]]&gt;=AE$4, "Yes", "")</f>
        <v/>
      </c>
      <c r="Y344" s="14" t="str">
        <f>IF(MasterData5[[#This Row],[MntSweetProducts]]&gt;=AF$4, "Yes", "")</f>
        <v/>
      </c>
    </row>
    <row r="345" spans="1:25" x14ac:dyDescent="0.3">
      <c r="A345">
        <v>1715</v>
      </c>
      <c r="B345" s="10">
        <v>9</v>
      </c>
      <c r="C345" s="10">
        <v>4</v>
      </c>
      <c r="D345" s="10">
        <v>18</v>
      </c>
      <c r="E345" s="10">
        <v>7</v>
      </c>
      <c r="F345" s="10">
        <v>5</v>
      </c>
      <c r="G345" s="10">
        <v>5</v>
      </c>
      <c r="H345" s="24">
        <f>2021-'Customer Profile'!B344</f>
        <v>43</v>
      </c>
      <c r="I345" s="10">
        <f>IF(Analysis!$B$60="Wine",B345,IF(Analysis!$B$60="Fruit",C345,IF(Analysis!$B$60="Meat",D345,IF(Analysis!$B$60="Fish",E345,IF(Analysis!$B$60="Sweet",F345,"")))))</f>
        <v>7</v>
      </c>
      <c r="J345" s="10">
        <v>25851</v>
      </c>
      <c r="K345" s="10" t="str">
        <f>IF(MasterData5[[#This Row],[Income ]]&gt;$AB$12, "Above", "Below")</f>
        <v>Below</v>
      </c>
      <c r="L345" s="10">
        <f>SUM(MasterData5[[#This Row],[MntWines]:[MntSweetProducts]])</f>
        <v>43</v>
      </c>
      <c r="M345" s="53" t="str">
        <f>IF(MasterData5[[#This Row],[Total Purchase]]&gt;=500, "Over $500", "")</f>
        <v/>
      </c>
      <c r="N345" s="10"/>
      <c r="O345" s="14" t="str">
        <f>IF(AND(MasterData5[[#This Row],[MntWines]]&gt;=AB$4, MasterData5[[#This Row],[Income ]]&lt;=$AB$12), "Yes", "")</f>
        <v/>
      </c>
      <c r="P345" s="14" t="str">
        <f>IF(AND(MasterData5[[#This Row],[MntFruits]]&gt;=AC$4, MasterData5[[#This Row],[Income ]]&lt;=$AB$12), "Yes", "")</f>
        <v/>
      </c>
      <c r="Q345" s="14" t="str">
        <f>IF(AND(MasterData5[[#This Row],[MntMeatProducts]]&gt;=AD$4, MasterData5[[#This Row],[Income ]]&lt;=$AB$12), "Yes", "")</f>
        <v/>
      </c>
      <c r="R345" s="14" t="str">
        <f>IF(AND(MasterData5[[#This Row],[MntFishProducts]]&gt;=AE$4, MasterData5[[#This Row],[Income ]]&lt;=$AB$12), "Yes", "")</f>
        <v/>
      </c>
      <c r="S345" s="14" t="str">
        <f>IF(AND(MasterData5[[#This Row],[MntSweetProducts]]&gt;=AF$4, MasterData5[[#This Row],[Income ]]&lt;=$AB$12), "Yes", "")</f>
        <v/>
      </c>
      <c r="U345" s="14" t="str">
        <f>IF(MasterData5[[#This Row],[MntWines]]&gt;=AB$4, "Yes", "")</f>
        <v/>
      </c>
      <c r="V345" s="14" t="str">
        <f>IF(MasterData5[[#This Row],[MntFruits]]&gt;=AC$4, "Yes", "")</f>
        <v/>
      </c>
      <c r="W345" s="14" t="str">
        <f>IF(MasterData5[[#This Row],[MntMeatProducts]]&gt;=AD$4, "Yes", "")</f>
        <v/>
      </c>
      <c r="X345" s="14" t="str">
        <f>IF(MasterData5[[#This Row],[MntFishProducts]]&gt;=AE$4, "Yes", "")</f>
        <v/>
      </c>
      <c r="Y345" s="14" t="str">
        <f>IF(MasterData5[[#This Row],[MntSweetProducts]]&gt;=AF$4, "Yes", "")</f>
        <v/>
      </c>
    </row>
    <row r="346" spans="1:25" x14ac:dyDescent="0.3">
      <c r="A346">
        <v>1717</v>
      </c>
      <c r="B346" s="10">
        <v>80</v>
      </c>
      <c r="C346" s="10">
        <v>15</v>
      </c>
      <c r="D346" s="10">
        <v>93</v>
      </c>
      <c r="E346" s="10">
        <v>20</v>
      </c>
      <c r="F346" s="10">
        <v>13</v>
      </c>
      <c r="G346" s="10">
        <v>52</v>
      </c>
      <c r="H346" s="24">
        <f>2021-'Customer Profile'!B345</f>
        <v>33</v>
      </c>
      <c r="I346" s="10">
        <f>IF(Analysis!$B$60="Wine",B346,IF(Analysis!$B$60="Fruit",C346,IF(Analysis!$B$60="Meat",D346,IF(Analysis!$B$60="Fish",E346,IF(Analysis!$B$60="Sweet",F346,"")))))</f>
        <v>20</v>
      </c>
      <c r="J346" s="10">
        <v>39747</v>
      </c>
      <c r="K346" s="10" t="str">
        <f>IF(MasterData5[[#This Row],[Income ]]&gt;$AB$12, "Above", "Below")</f>
        <v>Below</v>
      </c>
      <c r="L346" s="10">
        <f>SUM(MasterData5[[#This Row],[MntWines]:[MntSweetProducts]])</f>
        <v>221</v>
      </c>
      <c r="M346" s="53" t="str">
        <f>IF(MasterData5[[#This Row],[Total Purchase]]&gt;=500, "Over $500", "")</f>
        <v/>
      </c>
      <c r="N346" s="10"/>
      <c r="O346" s="14" t="str">
        <f>IF(AND(MasterData5[[#This Row],[MntWines]]&gt;=AB$4, MasterData5[[#This Row],[Income ]]&lt;=$AB$12), "Yes", "")</f>
        <v/>
      </c>
      <c r="P346" s="14" t="str">
        <f>IF(AND(MasterData5[[#This Row],[MntFruits]]&gt;=AC$4, MasterData5[[#This Row],[Income ]]&lt;=$AB$12), "Yes", "")</f>
        <v/>
      </c>
      <c r="Q346" s="14" t="str">
        <f>IF(AND(MasterData5[[#This Row],[MntMeatProducts]]&gt;=AD$4, MasterData5[[#This Row],[Income ]]&lt;=$AB$12), "Yes", "")</f>
        <v/>
      </c>
      <c r="R346" s="14" t="str">
        <f>IF(AND(MasterData5[[#This Row],[MntFishProducts]]&gt;=AE$4, MasterData5[[#This Row],[Income ]]&lt;=$AB$12), "Yes", "")</f>
        <v/>
      </c>
      <c r="S346" s="14" t="str">
        <f>IF(AND(MasterData5[[#This Row],[MntSweetProducts]]&gt;=AF$4, MasterData5[[#This Row],[Income ]]&lt;=$AB$12), "Yes", "")</f>
        <v/>
      </c>
      <c r="U346" s="14" t="str">
        <f>IF(MasterData5[[#This Row],[MntWines]]&gt;=AB$4, "Yes", "")</f>
        <v/>
      </c>
      <c r="V346" s="14" t="str">
        <f>IF(MasterData5[[#This Row],[MntFruits]]&gt;=AC$4, "Yes", "")</f>
        <v/>
      </c>
      <c r="W346" s="14" t="str">
        <f>IF(MasterData5[[#This Row],[MntMeatProducts]]&gt;=AD$4, "Yes", "")</f>
        <v/>
      </c>
      <c r="X346" s="14" t="str">
        <f>IF(MasterData5[[#This Row],[MntFishProducts]]&gt;=AE$4, "Yes", "")</f>
        <v/>
      </c>
      <c r="Y346" s="14" t="str">
        <f>IF(MasterData5[[#This Row],[MntSweetProducts]]&gt;=AF$4, "Yes", "")</f>
        <v/>
      </c>
    </row>
    <row r="347" spans="1:25" x14ac:dyDescent="0.3">
      <c r="A347">
        <v>1726</v>
      </c>
      <c r="B347" s="10">
        <v>3</v>
      </c>
      <c r="C347" s="10">
        <v>9</v>
      </c>
      <c r="D347" s="10">
        <v>15</v>
      </c>
      <c r="E347" s="10">
        <v>13</v>
      </c>
      <c r="F347" s="10">
        <v>2</v>
      </c>
      <c r="G347" s="10">
        <v>39</v>
      </c>
      <c r="H347" s="24">
        <f>2021-'Customer Profile'!B346</f>
        <v>51</v>
      </c>
      <c r="I347" s="10">
        <f>IF(Analysis!$B$60="Wine",B347,IF(Analysis!$B$60="Fruit",C347,IF(Analysis!$B$60="Meat",D347,IF(Analysis!$B$60="Fish",E347,IF(Analysis!$B$60="Sweet",F347,"")))))</f>
        <v>13</v>
      </c>
      <c r="J347" s="10">
        <v>22585</v>
      </c>
      <c r="K347" s="10" t="str">
        <f>IF(MasterData5[[#This Row],[Income ]]&gt;$AB$12, "Above", "Below")</f>
        <v>Below</v>
      </c>
      <c r="L347" s="10">
        <f>SUM(MasterData5[[#This Row],[MntWines]:[MntSweetProducts]])</f>
        <v>42</v>
      </c>
      <c r="M347" s="53" t="str">
        <f>IF(MasterData5[[#This Row],[Total Purchase]]&gt;=500, "Over $500", "")</f>
        <v/>
      </c>
      <c r="N347" s="10"/>
      <c r="O347" s="14" t="str">
        <f>IF(AND(MasterData5[[#This Row],[MntWines]]&gt;=AB$4, MasterData5[[#This Row],[Income ]]&lt;=$AB$12), "Yes", "")</f>
        <v/>
      </c>
      <c r="P347" s="14" t="str">
        <f>IF(AND(MasterData5[[#This Row],[MntFruits]]&gt;=AC$4, MasterData5[[#This Row],[Income ]]&lt;=$AB$12), "Yes", "")</f>
        <v/>
      </c>
      <c r="Q347" s="14" t="str">
        <f>IF(AND(MasterData5[[#This Row],[MntMeatProducts]]&gt;=AD$4, MasterData5[[#This Row],[Income ]]&lt;=$AB$12), "Yes", "")</f>
        <v/>
      </c>
      <c r="R347" s="14" t="str">
        <f>IF(AND(MasterData5[[#This Row],[MntFishProducts]]&gt;=AE$4, MasterData5[[#This Row],[Income ]]&lt;=$AB$12), "Yes", "")</f>
        <v/>
      </c>
      <c r="S347" s="14" t="str">
        <f>IF(AND(MasterData5[[#This Row],[MntSweetProducts]]&gt;=AF$4, MasterData5[[#This Row],[Income ]]&lt;=$AB$12), "Yes", "")</f>
        <v/>
      </c>
      <c r="U347" s="14" t="str">
        <f>IF(MasterData5[[#This Row],[MntWines]]&gt;=AB$4, "Yes", "")</f>
        <v/>
      </c>
      <c r="V347" s="14" t="str">
        <f>IF(MasterData5[[#This Row],[MntFruits]]&gt;=AC$4, "Yes", "")</f>
        <v/>
      </c>
      <c r="W347" s="14" t="str">
        <f>IF(MasterData5[[#This Row],[MntMeatProducts]]&gt;=AD$4, "Yes", "")</f>
        <v/>
      </c>
      <c r="X347" s="14" t="str">
        <f>IF(MasterData5[[#This Row],[MntFishProducts]]&gt;=AE$4, "Yes", "")</f>
        <v/>
      </c>
      <c r="Y347" s="14" t="str">
        <f>IF(MasterData5[[#This Row],[MntSweetProducts]]&gt;=AF$4, "Yes", "")</f>
        <v/>
      </c>
    </row>
    <row r="348" spans="1:25" x14ac:dyDescent="0.3">
      <c r="A348">
        <v>1729</v>
      </c>
      <c r="B348" s="10">
        <v>1043</v>
      </c>
      <c r="C348" s="10">
        <v>24</v>
      </c>
      <c r="D348" s="10">
        <v>97</v>
      </c>
      <c r="E348" s="10">
        <v>32</v>
      </c>
      <c r="F348" s="10">
        <v>24</v>
      </c>
      <c r="G348" s="10">
        <v>157</v>
      </c>
      <c r="H348" s="24">
        <f>2021-'Customer Profile'!B347</f>
        <v>60</v>
      </c>
      <c r="I348" s="10">
        <f>IF(Analysis!$B$60="Wine",B348,IF(Analysis!$B$60="Fruit",C348,IF(Analysis!$B$60="Meat",D348,IF(Analysis!$B$60="Fish",E348,IF(Analysis!$B$60="Sweet",F348,"")))))</f>
        <v>32</v>
      </c>
      <c r="J348" s="10">
        <v>66426</v>
      </c>
      <c r="K348" s="10" t="str">
        <f>IF(MasterData5[[#This Row],[Income ]]&gt;$AB$12, "Above", "Below")</f>
        <v>Above</v>
      </c>
      <c r="L348" s="10">
        <f>SUM(MasterData5[[#This Row],[MntWines]:[MntSweetProducts]])</f>
        <v>1220</v>
      </c>
      <c r="M348" s="53" t="str">
        <f>IF(MasterData5[[#This Row],[Total Purchase]]&gt;=500, "Over $500", "")</f>
        <v>Over $500</v>
      </c>
      <c r="N348" s="10"/>
      <c r="O348" s="14" t="str">
        <f>IF(AND(MasterData5[[#This Row],[MntWines]]&gt;=AB$4, MasterData5[[#This Row],[Income ]]&lt;=$AB$12), "Yes", "")</f>
        <v/>
      </c>
      <c r="P348" s="14" t="str">
        <f>IF(AND(MasterData5[[#This Row],[MntFruits]]&gt;=AC$4, MasterData5[[#This Row],[Income ]]&lt;=$AB$12), "Yes", "")</f>
        <v/>
      </c>
      <c r="Q348" s="14" t="str">
        <f>IF(AND(MasterData5[[#This Row],[MntMeatProducts]]&gt;=AD$4, MasterData5[[#This Row],[Income ]]&lt;=$AB$12), "Yes", "")</f>
        <v/>
      </c>
      <c r="R348" s="14" t="str">
        <f>IF(AND(MasterData5[[#This Row],[MntFishProducts]]&gt;=AE$4, MasterData5[[#This Row],[Income ]]&lt;=$AB$12), "Yes", "")</f>
        <v/>
      </c>
      <c r="S348" s="14" t="str">
        <f>IF(AND(MasterData5[[#This Row],[MntSweetProducts]]&gt;=AF$4, MasterData5[[#This Row],[Income ]]&lt;=$AB$12), "Yes", "")</f>
        <v/>
      </c>
      <c r="U348" s="14" t="str">
        <f>IF(MasterData5[[#This Row],[MntWines]]&gt;=AB$4, "Yes", "")</f>
        <v>Yes</v>
      </c>
      <c r="V348" s="14" t="str">
        <f>IF(MasterData5[[#This Row],[MntFruits]]&gt;=AC$4, "Yes", "")</f>
        <v/>
      </c>
      <c r="W348" s="14" t="str">
        <f>IF(MasterData5[[#This Row],[MntMeatProducts]]&gt;=AD$4, "Yes", "")</f>
        <v/>
      </c>
      <c r="X348" s="14" t="str">
        <f>IF(MasterData5[[#This Row],[MntFishProducts]]&gt;=AE$4, "Yes", "")</f>
        <v/>
      </c>
      <c r="Y348" s="14" t="str">
        <f>IF(MasterData5[[#This Row],[MntSweetProducts]]&gt;=AF$4, "Yes", "")</f>
        <v/>
      </c>
    </row>
    <row r="349" spans="1:25" x14ac:dyDescent="0.3">
      <c r="A349">
        <v>1734</v>
      </c>
      <c r="B349" s="10">
        <v>59</v>
      </c>
      <c r="C349" s="10">
        <v>0</v>
      </c>
      <c r="D349" s="10">
        <v>11</v>
      </c>
      <c r="E349" s="10">
        <v>4</v>
      </c>
      <c r="F349" s="10">
        <v>2</v>
      </c>
      <c r="G349" s="10">
        <v>5</v>
      </c>
      <c r="H349" s="24">
        <f>2021-'Customer Profile'!B348</f>
        <v>53</v>
      </c>
      <c r="I349" s="10">
        <f>IF(Analysis!$B$60="Wine",B349,IF(Analysis!$B$60="Fruit",C349,IF(Analysis!$B$60="Meat",D349,IF(Analysis!$B$60="Fish",E349,IF(Analysis!$B$60="Sweet",F349,"")))))</f>
        <v>4</v>
      </c>
      <c r="J349" s="10">
        <v>40706</v>
      </c>
      <c r="K349" s="10" t="str">
        <f>IF(MasterData5[[#This Row],[Income ]]&gt;$AB$12, "Above", "Below")</f>
        <v>Below</v>
      </c>
      <c r="L349" s="10">
        <f>SUM(MasterData5[[#This Row],[MntWines]:[MntSweetProducts]])</f>
        <v>76</v>
      </c>
      <c r="M349" s="53" t="str">
        <f>IF(MasterData5[[#This Row],[Total Purchase]]&gt;=500, "Over $500", "")</f>
        <v/>
      </c>
      <c r="N349" s="10"/>
      <c r="O349" s="14" t="str">
        <f>IF(AND(MasterData5[[#This Row],[MntWines]]&gt;=AB$4, MasterData5[[#This Row],[Income ]]&lt;=$AB$12), "Yes", "")</f>
        <v/>
      </c>
      <c r="P349" s="14" t="str">
        <f>IF(AND(MasterData5[[#This Row],[MntFruits]]&gt;=AC$4, MasterData5[[#This Row],[Income ]]&lt;=$AB$12), "Yes", "")</f>
        <v/>
      </c>
      <c r="Q349" s="14" t="str">
        <f>IF(AND(MasterData5[[#This Row],[MntMeatProducts]]&gt;=AD$4, MasterData5[[#This Row],[Income ]]&lt;=$AB$12), "Yes", "")</f>
        <v/>
      </c>
      <c r="R349" s="14" t="str">
        <f>IF(AND(MasterData5[[#This Row],[MntFishProducts]]&gt;=AE$4, MasterData5[[#This Row],[Income ]]&lt;=$AB$12), "Yes", "")</f>
        <v/>
      </c>
      <c r="S349" s="14" t="str">
        <f>IF(AND(MasterData5[[#This Row],[MntSweetProducts]]&gt;=AF$4, MasterData5[[#This Row],[Income ]]&lt;=$AB$12), "Yes", "")</f>
        <v/>
      </c>
      <c r="U349" s="14" t="str">
        <f>IF(MasterData5[[#This Row],[MntWines]]&gt;=AB$4, "Yes", "")</f>
        <v/>
      </c>
      <c r="V349" s="14" t="str">
        <f>IF(MasterData5[[#This Row],[MntFruits]]&gt;=AC$4, "Yes", "")</f>
        <v/>
      </c>
      <c r="W349" s="14" t="str">
        <f>IF(MasterData5[[#This Row],[MntMeatProducts]]&gt;=AD$4, "Yes", "")</f>
        <v/>
      </c>
      <c r="X349" s="14" t="str">
        <f>IF(MasterData5[[#This Row],[MntFishProducts]]&gt;=AE$4, "Yes", "")</f>
        <v/>
      </c>
      <c r="Y349" s="14" t="str">
        <f>IF(MasterData5[[#This Row],[MntSweetProducts]]&gt;=AF$4, "Yes", "")</f>
        <v/>
      </c>
    </row>
    <row r="350" spans="1:25" x14ac:dyDescent="0.3">
      <c r="A350">
        <v>1740</v>
      </c>
      <c r="B350" s="10">
        <v>760</v>
      </c>
      <c r="C350" s="10">
        <v>38</v>
      </c>
      <c r="D350" s="10">
        <v>104</v>
      </c>
      <c r="E350" s="10">
        <v>50</v>
      </c>
      <c r="F350" s="10">
        <v>9</v>
      </c>
      <c r="G350" s="10">
        <v>38</v>
      </c>
      <c r="H350" s="24">
        <f>2021-'Customer Profile'!B349</f>
        <v>77</v>
      </c>
      <c r="I350" s="10">
        <f>IF(Analysis!$B$60="Wine",B350,IF(Analysis!$B$60="Fruit",C350,IF(Analysis!$B$60="Meat",D350,IF(Analysis!$B$60="Fish",E350,IF(Analysis!$B$60="Sweet",F350,"")))))</f>
        <v>50</v>
      </c>
      <c r="J350" s="10">
        <v>55956</v>
      </c>
      <c r="K350" s="10" t="str">
        <f>IF(MasterData5[[#This Row],[Income ]]&gt;$AB$12, "Above", "Below")</f>
        <v>Above</v>
      </c>
      <c r="L350" s="10">
        <f>SUM(MasterData5[[#This Row],[MntWines]:[MntSweetProducts]])</f>
        <v>961</v>
      </c>
      <c r="M350" s="53" t="str">
        <f>IF(MasterData5[[#This Row],[Total Purchase]]&gt;=500, "Over $500", "")</f>
        <v>Over $500</v>
      </c>
      <c r="N350" s="10"/>
      <c r="O350" s="14" t="str">
        <f>IF(AND(MasterData5[[#This Row],[MntWines]]&gt;=AB$4, MasterData5[[#This Row],[Income ]]&lt;=$AB$12), "Yes", "")</f>
        <v/>
      </c>
      <c r="P350" s="14" t="str">
        <f>IF(AND(MasterData5[[#This Row],[MntFruits]]&gt;=AC$4, MasterData5[[#This Row],[Income ]]&lt;=$AB$12), "Yes", "")</f>
        <v/>
      </c>
      <c r="Q350" s="14" t="str">
        <f>IF(AND(MasterData5[[#This Row],[MntMeatProducts]]&gt;=AD$4, MasterData5[[#This Row],[Income ]]&lt;=$AB$12), "Yes", "")</f>
        <v/>
      </c>
      <c r="R350" s="14" t="str">
        <f>IF(AND(MasterData5[[#This Row],[MntFishProducts]]&gt;=AE$4, MasterData5[[#This Row],[Income ]]&lt;=$AB$12), "Yes", "")</f>
        <v/>
      </c>
      <c r="S350" s="14" t="str">
        <f>IF(AND(MasterData5[[#This Row],[MntSweetProducts]]&gt;=AF$4, MasterData5[[#This Row],[Income ]]&lt;=$AB$12), "Yes", "")</f>
        <v/>
      </c>
      <c r="U350" s="14" t="str">
        <f>IF(MasterData5[[#This Row],[MntWines]]&gt;=AB$4, "Yes", "")</f>
        <v>Yes</v>
      </c>
      <c r="V350" s="14" t="str">
        <f>IF(MasterData5[[#This Row],[MntFruits]]&gt;=AC$4, "Yes", "")</f>
        <v>Yes</v>
      </c>
      <c r="W350" s="14" t="str">
        <f>IF(MasterData5[[#This Row],[MntMeatProducts]]&gt;=AD$4, "Yes", "")</f>
        <v/>
      </c>
      <c r="X350" s="14" t="str">
        <f>IF(MasterData5[[#This Row],[MntFishProducts]]&gt;=AE$4, "Yes", "")</f>
        <v>Yes</v>
      </c>
      <c r="Y350" s="14" t="str">
        <f>IF(MasterData5[[#This Row],[MntSweetProducts]]&gt;=AF$4, "Yes", "")</f>
        <v/>
      </c>
    </row>
    <row r="351" spans="1:25" x14ac:dyDescent="0.3">
      <c r="A351">
        <v>1743</v>
      </c>
      <c r="B351" s="10">
        <v>273</v>
      </c>
      <c r="C351" s="10">
        <v>86</v>
      </c>
      <c r="D351" s="10">
        <v>208</v>
      </c>
      <c r="E351" s="10">
        <v>177</v>
      </c>
      <c r="F351" s="10">
        <v>14</v>
      </c>
      <c r="G351" s="10">
        <v>43</v>
      </c>
      <c r="H351" s="24">
        <f>2021-'Customer Profile'!B350</f>
        <v>47</v>
      </c>
      <c r="I351" s="10">
        <f>IF(Analysis!$B$60="Wine",B351,IF(Analysis!$B$60="Fruit",C351,IF(Analysis!$B$60="Meat",D351,IF(Analysis!$B$60="Fish",E351,IF(Analysis!$B$60="Sweet",F351,"")))))</f>
        <v>177</v>
      </c>
      <c r="J351" s="10">
        <v>69719</v>
      </c>
      <c r="K351" s="10" t="str">
        <f>IF(MasterData5[[#This Row],[Income ]]&gt;$AB$12, "Above", "Below")</f>
        <v>Above</v>
      </c>
      <c r="L351" s="10">
        <f>SUM(MasterData5[[#This Row],[MntWines]:[MntSweetProducts]])</f>
        <v>758</v>
      </c>
      <c r="M351" s="53" t="str">
        <f>IF(MasterData5[[#This Row],[Total Purchase]]&gt;=500, "Over $500", "")</f>
        <v>Over $500</v>
      </c>
      <c r="N351" s="10"/>
      <c r="O351" s="14" t="str">
        <f>IF(AND(MasterData5[[#This Row],[MntWines]]&gt;=AB$4, MasterData5[[#This Row],[Income ]]&lt;=$AB$12), "Yes", "")</f>
        <v/>
      </c>
      <c r="P351" s="14" t="str">
        <f>IF(AND(MasterData5[[#This Row],[MntFruits]]&gt;=AC$4, MasterData5[[#This Row],[Income ]]&lt;=$AB$12), "Yes", "")</f>
        <v/>
      </c>
      <c r="Q351" s="14" t="str">
        <f>IF(AND(MasterData5[[#This Row],[MntMeatProducts]]&gt;=AD$4, MasterData5[[#This Row],[Income ]]&lt;=$AB$12), "Yes", "")</f>
        <v/>
      </c>
      <c r="R351" s="14" t="str">
        <f>IF(AND(MasterData5[[#This Row],[MntFishProducts]]&gt;=AE$4, MasterData5[[#This Row],[Income ]]&lt;=$AB$12), "Yes", "")</f>
        <v/>
      </c>
      <c r="S351" s="14" t="str">
        <f>IF(AND(MasterData5[[#This Row],[MntSweetProducts]]&gt;=AF$4, MasterData5[[#This Row],[Income ]]&lt;=$AB$12), "Yes", "")</f>
        <v/>
      </c>
      <c r="U351" s="14" t="str">
        <f>IF(MasterData5[[#This Row],[MntWines]]&gt;=AB$4, "Yes", "")</f>
        <v/>
      </c>
      <c r="V351" s="14" t="str">
        <f>IF(MasterData5[[#This Row],[MntFruits]]&gt;=AC$4, "Yes", "")</f>
        <v>Yes</v>
      </c>
      <c r="W351" s="14" t="str">
        <f>IF(MasterData5[[#This Row],[MntMeatProducts]]&gt;=AD$4, "Yes", "")</f>
        <v>Yes</v>
      </c>
      <c r="X351" s="14" t="str">
        <f>IF(MasterData5[[#This Row],[MntFishProducts]]&gt;=AE$4, "Yes", "")</f>
        <v>Yes</v>
      </c>
      <c r="Y351" s="14" t="str">
        <f>IF(MasterData5[[#This Row],[MntSweetProducts]]&gt;=AF$4, "Yes", "")</f>
        <v/>
      </c>
    </row>
    <row r="352" spans="1:25" x14ac:dyDescent="0.3">
      <c r="A352">
        <v>1744</v>
      </c>
      <c r="B352" s="10">
        <v>9</v>
      </c>
      <c r="C352" s="10">
        <v>7</v>
      </c>
      <c r="D352" s="10">
        <v>13</v>
      </c>
      <c r="E352" s="10">
        <v>3</v>
      </c>
      <c r="F352" s="10">
        <v>2</v>
      </c>
      <c r="G352" s="10">
        <v>20</v>
      </c>
      <c r="H352" s="24">
        <f>2021-'Customer Profile'!B351</f>
        <v>56</v>
      </c>
      <c r="I352" s="10">
        <f>IF(Analysis!$B$60="Wine",B352,IF(Analysis!$B$60="Fruit",C352,IF(Analysis!$B$60="Meat",D352,IF(Analysis!$B$60="Fish",E352,IF(Analysis!$B$60="Sweet",F352,"")))))</f>
        <v>3</v>
      </c>
      <c r="J352" s="10">
        <v>23529</v>
      </c>
      <c r="K352" s="10" t="str">
        <f>IF(MasterData5[[#This Row],[Income ]]&gt;$AB$12, "Above", "Below")</f>
        <v>Below</v>
      </c>
      <c r="L352" s="10">
        <f>SUM(MasterData5[[#This Row],[MntWines]:[MntSweetProducts]])</f>
        <v>34</v>
      </c>
      <c r="M352" s="53" t="str">
        <f>IF(MasterData5[[#This Row],[Total Purchase]]&gt;=500, "Over $500", "")</f>
        <v/>
      </c>
      <c r="N352" s="10"/>
      <c r="O352" s="14" t="str">
        <f>IF(AND(MasterData5[[#This Row],[MntWines]]&gt;=AB$4, MasterData5[[#This Row],[Income ]]&lt;=$AB$12), "Yes", "")</f>
        <v/>
      </c>
      <c r="P352" s="14" t="str">
        <f>IF(AND(MasterData5[[#This Row],[MntFruits]]&gt;=AC$4, MasterData5[[#This Row],[Income ]]&lt;=$AB$12), "Yes", "")</f>
        <v/>
      </c>
      <c r="Q352" s="14" t="str">
        <f>IF(AND(MasterData5[[#This Row],[MntMeatProducts]]&gt;=AD$4, MasterData5[[#This Row],[Income ]]&lt;=$AB$12), "Yes", "")</f>
        <v/>
      </c>
      <c r="R352" s="14" t="str">
        <f>IF(AND(MasterData5[[#This Row],[MntFishProducts]]&gt;=AE$4, MasterData5[[#This Row],[Income ]]&lt;=$AB$12), "Yes", "")</f>
        <v/>
      </c>
      <c r="S352" s="14" t="str">
        <f>IF(AND(MasterData5[[#This Row],[MntSweetProducts]]&gt;=AF$4, MasterData5[[#This Row],[Income ]]&lt;=$AB$12), "Yes", "")</f>
        <v/>
      </c>
      <c r="U352" s="14" t="str">
        <f>IF(MasterData5[[#This Row],[MntWines]]&gt;=AB$4, "Yes", "")</f>
        <v/>
      </c>
      <c r="V352" s="14" t="str">
        <f>IF(MasterData5[[#This Row],[MntFruits]]&gt;=AC$4, "Yes", "")</f>
        <v/>
      </c>
      <c r="W352" s="14" t="str">
        <f>IF(MasterData5[[#This Row],[MntMeatProducts]]&gt;=AD$4, "Yes", "")</f>
        <v/>
      </c>
      <c r="X352" s="14" t="str">
        <f>IF(MasterData5[[#This Row],[MntFishProducts]]&gt;=AE$4, "Yes", "")</f>
        <v/>
      </c>
      <c r="Y352" s="14" t="str">
        <f>IF(MasterData5[[#This Row],[MntSweetProducts]]&gt;=AF$4, "Yes", "")</f>
        <v/>
      </c>
    </row>
    <row r="353" spans="1:25" x14ac:dyDescent="0.3">
      <c r="A353">
        <v>1745</v>
      </c>
      <c r="B353" s="10">
        <v>714</v>
      </c>
      <c r="C353" s="10">
        <v>76</v>
      </c>
      <c r="D353" s="10">
        <v>395</v>
      </c>
      <c r="E353" s="10">
        <v>116</v>
      </c>
      <c r="F353" s="10">
        <v>0</v>
      </c>
      <c r="G353" s="10">
        <v>12</v>
      </c>
      <c r="H353" s="24">
        <f>2021-'Customer Profile'!B352</f>
        <v>59</v>
      </c>
      <c r="I353" s="10">
        <f>IF(Analysis!$B$60="Wine",B353,IF(Analysis!$B$60="Fruit",C353,IF(Analysis!$B$60="Meat",D353,IF(Analysis!$B$60="Fish",E353,IF(Analysis!$B$60="Sweet",F353,"")))))</f>
        <v>116</v>
      </c>
      <c r="J353" s="10">
        <v>85696</v>
      </c>
      <c r="K353" s="10" t="str">
        <f>IF(MasterData5[[#This Row],[Income ]]&gt;$AB$12, "Above", "Below")</f>
        <v>Above</v>
      </c>
      <c r="L353" s="10">
        <f>SUM(MasterData5[[#This Row],[MntWines]:[MntSweetProducts]])</f>
        <v>1301</v>
      </c>
      <c r="M353" s="53" t="str">
        <f>IF(MasterData5[[#This Row],[Total Purchase]]&gt;=500, "Over $500", "")</f>
        <v>Over $500</v>
      </c>
      <c r="N353" s="10"/>
      <c r="O353" s="14" t="str">
        <f>IF(AND(MasterData5[[#This Row],[MntWines]]&gt;=AB$4, MasterData5[[#This Row],[Income ]]&lt;=$AB$12), "Yes", "")</f>
        <v/>
      </c>
      <c r="P353" s="14" t="str">
        <f>IF(AND(MasterData5[[#This Row],[MntFruits]]&gt;=AC$4, MasterData5[[#This Row],[Income ]]&lt;=$AB$12), "Yes", "")</f>
        <v/>
      </c>
      <c r="Q353" s="14" t="str">
        <f>IF(AND(MasterData5[[#This Row],[MntMeatProducts]]&gt;=AD$4, MasterData5[[#This Row],[Income ]]&lt;=$AB$12), "Yes", "")</f>
        <v/>
      </c>
      <c r="R353" s="14" t="str">
        <f>IF(AND(MasterData5[[#This Row],[MntFishProducts]]&gt;=AE$4, MasterData5[[#This Row],[Income ]]&lt;=$AB$12), "Yes", "")</f>
        <v/>
      </c>
      <c r="S353" s="14" t="str">
        <f>IF(AND(MasterData5[[#This Row],[MntSweetProducts]]&gt;=AF$4, MasterData5[[#This Row],[Income ]]&lt;=$AB$12), "Yes", "")</f>
        <v/>
      </c>
      <c r="U353" s="14" t="str">
        <f>IF(MasterData5[[#This Row],[MntWines]]&gt;=AB$4, "Yes", "")</f>
        <v>Yes</v>
      </c>
      <c r="V353" s="14" t="str">
        <f>IF(MasterData5[[#This Row],[MntFruits]]&gt;=AC$4, "Yes", "")</f>
        <v>Yes</v>
      </c>
      <c r="W353" s="14" t="str">
        <f>IF(MasterData5[[#This Row],[MntMeatProducts]]&gt;=AD$4, "Yes", "")</f>
        <v>Yes</v>
      </c>
      <c r="X353" s="14" t="str">
        <f>IF(MasterData5[[#This Row],[MntFishProducts]]&gt;=AE$4, "Yes", "")</f>
        <v>Yes</v>
      </c>
      <c r="Y353" s="14" t="str">
        <f>IF(MasterData5[[#This Row],[MntSweetProducts]]&gt;=AF$4, "Yes", "")</f>
        <v/>
      </c>
    </row>
    <row r="354" spans="1:25" x14ac:dyDescent="0.3">
      <c r="A354">
        <v>1755</v>
      </c>
      <c r="B354" s="10">
        <v>30</v>
      </c>
      <c r="C354" s="10">
        <v>11</v>
      </c>
      <c r="D354" s="10">
        <v>25</v>
      </c>
      <c r="E354" s="10">
        <v>29</v>
      </c>
      <c r="F354" s="10">
        <v>1</v>
      </c>
      <c r="G354" s="10">
        <v>18</v>
      </c>
      <c r="H354" s="24">
        <f>2021-'Customer Profile'!B353</f>
        <v>33</v>
      </c>
      <c r="I354" s="10">
        <f>IF(Analysis!$B$60="Wine",B354,IF(Analysis!$B$60="Fruit",C354,IF(Analysis!$B$60="Meat",D354,IF(Analysis!$B$60="Fish",E354,IF(Analysis!$B$60="Sweet",F354,"")))))</f>
        <v>29</v>
      </c>
      <c r="J354" s="10">
        <v>45204</v>
      </c>
      <c r="K354" s="10" t="str">
        <f>IF(MasterData5[[#This Row],[Income ]]&gt;$AB$12, "Above", "Below")</f>
        <v>Below</v>
      </c>
      <c r="L354" s="10">
        <f>SUM(MasterData5[[#This Row],[MntWines]:[MntSweetProducts]])</f>
        <v>96</v>
      </c>
      <c r="M354" s="53" t="str">
        <f>IF(MasterData5[[#This Row],[Total Purchase]]&gt;=500, "Over $500", "")</f>
        <v/>
      </c>
      <c r="N354" s="10"/>
      <c r="O354" s="14" t="str">
        <f>IF(AND(MasterData5[[#This Row],[MntWines]]&gt;=AB$4, MasterData5[[#This Row],[Income ]]&lt;=$AB$12), "Yes", "")</f>
        <v/>
      </c>
      <c r="P354" s="14" t="str">
        <f>IF(AND(MasterData5[[#This Row],[MntFruits]]&gt;=AC$4, MasterData5[[#This Row],[Income ]]&lt;=$AB$12), "Yes", "")</f>
        <v/>
      </c>
      <c r="Q354" s="14" t="str">
        <f>IF(AND(MasterData5[[#This Row],[MntMeatProducts]]&gt;=AD$4, MasterData5[[#This Row],[Income ]]&lt;=$AB$12), "Yes", "")</f>
        <v/>
      </c>
      <c r="R354" s="14" t="str">
        <f>IF(AND(MasterData5[[#This Row],[MntFishProducts]]&gt;=AE$4, MasterData5[[#This Row],[Income ]]&lt;=$AB$12), "Yes", "")</f>
        <v/>
      </c>
      <c r="S354" s="14" t="str">
        <f>IF(AND(MasterData5[[#This Row],[MntSweetProducts]]&gt;=AF$4, MasterData5[[#This Row],[Income ]]&lt;=$AB$12), "Yes", "")</f>
        <v/>
      </c>
      <c r="U354" s="14" t="str">
        <f>IF(MasterData5[[#This Row],[MntWines]]&gt;=AB$4, "Yes", "")</f>
        <v/>
      </c>
      <c r="V354" s="14" t="str">
        <f>IF(MasterData5[[#This Row],[MntFruits]]&gt;=AC$4, "Yes", "")</f>
        <v/>
      </c>
      <c r="W354" s="14" t="str">
        <f>IF(MasterData5[[#This Row],[MntMeatProducts]]&gt;=AD$4, "Yes", "")</f>
        <v/>
      </c>
      <c r="X354" s="14" t="str">
        <f>IF(MasterData5[[#This Row],[MntFishProducts]]&gt;=AE$4, "Yes", "")</f>
        <v/>
      </c>
      <c r="Y354" s="14" t="str">
        <f>IF(MasterData5[[#This Row],[MntSweetProducts]]&gt;=AF$4, "Yes", "")</f>
        <v/>
      </c>
    </row>
    <row r="355" spans="1:25" x14ac:dyDescent="0.3">
      <c r="A355">
        <v>1763</v>
      </c>
      <c r="B355" s="10">
        <v>1259</v>
      </c>
      <c r="C355" s="10">
        <v>172</v>
      </c>
      <c r="D355" s="10">
        <v>815</v>
      </c>
      <c r="E355" s="10">
        <v>97</v>
      </c>
      <c r="F355" s="10">
        <v>148</v>
      </c>
      <c r="G355" s="10">
        <v>33</v>
      </c>
      <c r="H355" s="24">
        <f>2021-'Customer Profile'!B354</f>
        <v>33</v>
      </c>
      <c r="I355" s="10">
        <f>IF(Analysis!$B$60="Wine",B355,IF(Analysis!$B$60="Fruit",C355,IF(Analysis!$B$60="Meat",D355,IF(Analysis!$B$60="Fish",E355,IF(Analysis!$B$60="Sweet",F355,"")))))</f>
        <v>97</v>
      </c>
      <c r="J355" s="10">
        <v>87679</v>
      </c>
      <c r="K355" s="10" t="str">
        <f>IF(MasterData5[[#This Row],[Income ]]&gt;$AB$12, "Above", "Below")</f>
        <v>Above</v>
      </c>
      <c r="L355" s="10">
        <f>SUM(MasterData5[[#This Row],[MntWines]:[MntSweetProducts]])</f>
        <v>2491</v>
      </c>
      <c r="M355" s="53" t="str">
        <f>IF(MasterData5[[#This Row],[Total Purchase]]&gt;=500, "Over $500", "")</f>
        <v>Over $500</v>
      </c>
      <c r="N355" s="10"/>
      <c r="O355" s="14" t="str">
        <f>IF(AND(MasterData5[[#This Row],[MntWines]]&gt;=AB$4, MasterData5[[#This Row],[Income ]]&lt;=$AB$12), "Yes", "")</f>
        <v/>
      </c>
      <c r="P355" s="14" t="str">
        <f>IF(AND(MasterData5[[#This Row],[MntFruits]]&gt;=AC$4, MasterData5[[#This Row],[Income ]]&lt;=$AB$12), "Yes", "")</f>
        <v/>
      </c>
      <c r="Q355" s="14" t="str">
        <f>IF(AND(MasterData5[[#This Row],[MntMeatProducts]]&gt;=AD$4, MasterData5[[#This Row],[Income ]]&lt;=$AB$12), "Yes", "")</f>
        <v/>
      </c>
      <c r="R355" s="14" t="str">
        <f>IF(AND(MasterData5[[#This Row],[MntFishProducts]]&gt;=AE$4, MasterData5[[#This Row],[Income ]]&lt;=$AB$12), "Yes", "")</f>
        <v/>
      </c>
      <c r="S355" s="14" t="str">
        <f>IF(AND(MasterData5[[#This Row],[MntSweetProducts]]&gt;=AF$4, MasterData5[[#This Row],[Income ]]&lt;=$AB$12), "Yes", "")</f>
        <v/>
      </c>
      <c r="U355" s="14" t="str">
        <f>IF(MasterData5[[#This Row],[MntWines]]&gt;=AB$4, "Yes", "")</f>
        <v>Yes</v>
      </c>
      <c r="V355" s="14" t="str">
        <f>IF(MasterData5[[#This Row],[MntFruits]]&gt;=AC$4, "Yes", "")</f>
        <v>Yes</v>
      </c>
      <c r="W355" s="14" t="str">
        <f>IF(MasterData5[[#This Row],[MntMeatProducts]]&gt;=AD$4, "Yes", "")</f>
        <v>Yes</v>
      </c>
      <c r="X355" s="14" t="str">
        <f>IF(MasterData5[[#This Row],[MntFishProducts]]&gt;=AE$4, "Yes", "")</f>
        <v>Yes</v>
      </c>
      <c r="Y355" s="14" t="str">
        <f>IF(MasterData5[[#This Row],[MntSweetProducts]]&gt;=AF$4, "Yes", "")</f>
        <v>Yes</v>
      </c>
    </row>
    <row r="356" spans="1:25" x14ac:dyDescent="0.3">
      <c r="A356">
        <v>1764</v>
      </c>
      <c r="B356" s="10">
        <v>100</v>
      </c>
      <c r="C356" s="10">
        <v>2</v>
      </c>
      <c r="D356" s="10">
        <v>128</v>
      </c>
      <c r="E356" s="10">
        <v>23</v>
      </c>
      <c r="F356" s="10">
        <v>7</v>
      </c>
      <c r="G356" s="10">
        <v>10</v>
      </c>
      <c r="H356" s="24">
        <f>2021-'Customer Profile'!B355</f>
        <v>46</v>
      </c>
      <c r="I356" s="10">
        <f>IF(Analysis!$B$60="Wine",B356,IF(Analysis!$B$60="Fruit",C356,IF(Analysis!$B$60="Meat",D356,IF(Analysis!$B$60="Fish",E356,IF(Analysis!$B$60="Sweet",F356,"")))))</f>
        <v>23</v>
      </c>
      <c r="J356" s="10">
        <v>33955</v>
      </c>
      <c r="K356" s="10" t="str">
        <f>IF(MasterData5[[#This Row],[Income ]]&gt;$AB$12, "Above", "Below")</f>
        <v>Below</v>
      </c>
      <c r="L356" s="10">
        <f>SUM(MasterData5[[#This Row],[MntWines]:[MntSweetProducts]])</f>
        <v>260</v>
      </c>
      <c r="M356" s="53" t="str">
        <f>IF(MasterData5[[#This Row],[Total Purchase]]&gt;=500, "Over $500", "")</f>
        <v/>
      </c>
      <c r="N356" s="10"/>
      <c r="O356" s="14" t="str">
        <f>IF(AND(MasterData5[[#This Row],[MntWines]]&gt;=AB$4, MasterData5[[#This Row],[Income ]]&lt;=$AB$12), "Yes", "")</f>
        <v/>
      </c>
      <c r="P356" s="14" t="str">
        <f>IF(AND(MasterData5[[#This Row],[MntFruits]]&gt;=AC$4, MasterData5[[#This Row],[Income ]]&lt;=$AB$12), "Yes", "")</f>
        <v/>
      </c>
      <c r="Q356" s="14" t="str">
        <f>IF(AND(MasterData5[[#This Row],[MntMeatProducts]]&gt;=AD$4, MasterData5[[#This Row],[Income ]]&lt;=$AB$12), "Yes", "")</f>
        <v/>
      </c>
      <c r="R356" s="14" t="str">
        <f>IF(AND(MasterData5[[#This Row],[MntFishProducts]]&gt;=AE$4, MasterData5[[#This Row],[Income ]]&lt;=$AB$12), "Yes", "")</f>
        <v/>
      </c>
      <c r="S356" s="14" t="str">
        <f>IF(AND(MasterData5[[#This Row],[MntSweetProducts]]&gt;=AF$4, MasterData5[[#This Row],[Income ]]&lt;=$AB$12), "Yes", "")</f>
        <v/>
      </c>
      <c r="U356" s="14" t="str">
        <f>IF(MasterData5[[#This Row],[MntWines]]&gt;=AB$4, "Yes", "")</f>
        <v/>
      </c>
      <c r="V356" s="14" t="str">
        <f>IF(MasterData5[[#This Row],[MntFruits]]&gt;=AC$4, "Yes", "")</f>
        <v/>
      </c>
      <c r="W356" s="14" t="str">
        <f>IF(MasterData5[[#This Row],[MntMeatProducts]]&gt;=AD$4, "Yes", "")</f>
        <v/>
      </c>
      <c r="X356" s="14" t="str">
        <f>IF(MasterData5[[#This Row],[MntFishProducts]]&gt;=AE$4, "Yes", "")</f>
        <v/>
      </c>
      <c r="Y356" s="14" t="str">
        <f>IF(MasterData5[[#This Row],[MntSweetProducts]]&gt;=AF$4, "Yes", "")</f>
        <v/>
      </c>
    </row>
    <row r="357" spans="1:25" x14ac:dyDescent="0.3">
      <c r="A357">
        <v>1772</v>
      </c>
      <c r="B357" s="10">
        <v>1074</v>
      </c>
      <c r="C357" s="10">
        <v>37</v>
      </c>
      <c r="D357" s="10">
        <v>518</v>
      </c>
      <c r="E357" s="10">
        <v>193</v>
      </c>
      <c r="F357" s="10">
        <v>92</v>
      </c>
      <c r="G357" s="10">
        <v>129</v>
      </c>
      <c r="H357" s="24">
        <f>2021-'Customer Profile'!B356</f>
        <v>46</v>
      </c>
      <c r="I357" s="10">
        <f>IF(Analysis!$B$60="Wine",B357,IF(Analysis!$B$60="Fruit",C357,IF(Analysis!$B$60="Meat",D357,IF(Analysis!$B$60="Fish",E357,IF(Analysis!$B$60="Sweet",F357,"")))))</f>
        <v>193</v>
      </c>
      <c r="J357" s="10">
        <v>79174</v>
      </c>
      <c r="K357" s="10" t="str">
        <f>IF(MasterData5[[#This Row],[Income ]]&gt;$AB$12, "Above", "Below")</f>
        <v>Above</v>
      </c>
      <c r="L357" s="10">
        <f>SUM(MasterData5[[#This Row],[MntWines]:[MntSweetProducts]])</f>
        <v>1914</v>
      </c>
      <c r="M357" s="53" t="str">
        <f>IF(MasterData5[[#This Row],[Total Purchase]]&gt;=500, "Over $500", "")</f>
        <v>Over $500</v>
      </c>
      <c r="N357" s="10"/>
      <c r="O357" s="14" t="str">
        <f>IF(AND(MasterData5[[#This Row],[MntWines]]&gt;=AB$4, MasterData5[[#This Row],[Income ]]&lt;=$AB$12), "Yes", "")</f>
        <v/>
      </c>
      <c r="P357" s="14" t="str">
        <f>IF(AND(MasterData5[[#This Row],[MntFruits]]&gt;=AC$4, MasterData5[[#This Row],[Income ]]&lt;=$AB$12), "Yes", "")</f>
        <v/>
      </c>
      <c r="Q357" s="14" t="str">
        <f>IF(AND(MasterData5[[#This Row],[MntMeatProducts]]&gt;=AD$4, MasterData5[[#This Row],[Income ]]&lt;=$AB$12), "Yes", "")</f>
        <v/>
      </c>
      <c r="R357" s="14" t="str">
        <f>IF(AND(MasterData5[[#This Row],[MntFishProducts]]&gt;=AE$4, MasterData5[[#This Row],[Income ]]&lt;=$AB$12), "Yes", "")</f>
        <v/>
      </c>
      <c r="S357" s="14" t="str">
        <f>IF(AND(MasterData5[[#This Row],[MntSweetProducts]]&gt;=AF$4, MasterData5[[#This Row],[Income ]]&lt;=$AB$12), "Yes", "")</f>
        <v/>
      </c>
      <c r="U357" s="14" t="str">
        <f>IF(MasterData5[[#This Row],[MntWines]]&gt;=AB$4, "Yes", "")</f>
        <v>Yes</v>
      </c>
      <c r="V357" s="14" t="str">
        <f>IF(MasterData5[[#This Row],[MntFruits]]&gt;=AC$4, "Yes", "")</f>
        <v>Yes</v>
      </c>
      <c r="W357" s="14" t="str">
        <f>IF(MasterData5[[#This Row],[MntMeatProducts]]&gt;=AD$4, "Yes", "")</f>
        <v>Yes</v>
      </c>
      <c r="X357" s="14" t="str">
        <f>IF(MasterData5[[#This Row],[MntFishProducts]]&gt;=AE$4, "Yes", "")</f>
        <v>Yes</v>
      </c>
      <c r="Y357" s="14" t="str">
        <f>IF(MasterData5[[#This Row],[MntSweetProducts]]&gt;=AF$4, "Yes", "")</f>
        <v>Yes</v>
      </c>
    </row>
    <row r="358" spans="1:25" x14ac:dyDescent="0.3">
      <c r="A358">
        <v>1773</v>
      </c>
      <c r="B358" s="10">
        <v>5</v>
      </c>
      <c r="C358" s="10">
        <v>6</v>
      </c>
      <c r="D358" s="10">
        <v>15</v>
      </c>
      <c r="E358" s="10">
        <v>11</v>
      </c>
      <c r="F358" s="10">
        <v>7</v>
      </c>
      <c r="G358" s="10">
        <v>13</v>
      </c>
      <c r="H358" s="24">
        <f>2021-'Customer Profile'!B357</f>
        <v>43</v>
      </c>
      <c r="I358" s="10">
        <f>IF(Analysis!$B$60="Wine",B358,IF(Analysis!$B$60="Fruit",C358,IF(Analysis!$B$60="Meat",D358,IF(Analysis!$B$60="Fish",E358,IF(Analysis!$B$60="Sweet",F358,"")))))</f>
        <v>11</v>
      </c>
      <c r="J358" s="10">
        <v>12393</v>
      </c>
      <c r="K358" s="10" t="str">
        <f>IF(MasterData5[[#This Row],[Income ]]&gt;$AB$12, "Above", "Below")</f>
        <v>Below</v>
      </c>
      <c r="L358" s="10">
        <f>SUM(MasterData5[[#This Row],[MntWines]:[MntSweetProducts]])</f>
        <v>44</v>
      </c>
      <c r="M358" s="53" t="str">
        <f>IF(MasterData5[[#This Row],[Total Purchase]]&gt;=500, "Over $500", "")</f>
        <v/>
      </c>
      <c r="N358" s="10"/>
      <c r="O358" s="14" t="str">
        <f>IF(AND(MasterData5[[#This Row],[MntWines]]&gt;=AB$4, MasterData5[[#This Row],[Income ]]&lt;=$AB$12), "Yes", "")</f>
        <v/>
      </c>
      <c r="P358" s="14" t="str">
        <f>IF(AND(MasterData5[[#This Row],[MntFruits]]&gt;=AC$4, MasterData5[[#This Row],[Income ]]&lt;=$AB$12), "Yes", "")</f>
        <v/>
      </c>
      <c r="Q358" s="14" t="str">
        <f>IF(AND(MasterData5[[#This Row],[MntMeatProducts]]&gt;=AD$4, MasterData5[[#This Row],[Income ]]&lt;=$AB$12), "Yes", "")</f>
        <v/>
      </c>
      <c r="R358" s="14" t="str">
        <f>IF(AND(MasterData5[[#This Row],[MntFishProducts]]&gt;=AE$4, MasterData5[[#This Row],[Income ]]&lt;=$AB$12), "Yes", "")</f>
        <v/>
      </c>
      <c r="S358" s="14" t="str">
        <f>IF(AND(MasterData5[[#This Row],[MntSweetProducts]]&gt;=AF$4, MasterData5[[#This Row],[Income ]]&lt;=$AB$12), "Yes", "")</f>
        <v/>
      </c>
      <c r="U358" s="14" t="str">
        <f>IF(MasterData5[[#This Row],[MntWines]]&gt;=AB$4, "Yes", "")</f>
        <v/>
      </c>
      <c r="V358" s="14" t="str">
        <f>IF(MasterData5[[#This Row],[MntFruits]]&gt;=AC$4, "Yes", "")</f>
        <v/>
      </c>
      <c r="W358" s="14" t="str">
        <f>IF(MasterData5[[#This Row],[MntMeatProducts]]&gt;=AD$4, "Yes", "")</f>
        <v/>
      </c>
      <c r="X358" s="14" t="str">
        <f>IF(MasterData5[[#This Row],[MntFishProducts]]&gt;=AE$4, "Yes", "")</f>
        <v/>
      </c>
      <c r="Y358" s="14" t="str">
        <f>IF(MasterData5[[#This Row],[MntSweetProducts]]&gt;=AF$4, "Yes", "")</f>
        <v/>
      </c>
    </row>
    <row r="359" spans="1:25" x14ac:dyDescent="0.3">
      <c r="A359">
        <v>1777</v>
      </c>
      <c r="B359" s="10">
        <v>2</v>
      </c>
      <c r="C359" s="10">
        <v>2</v>
      </c>
      <c r="D359" s="10">
        <v>11</v>
      </c>
      <c r="E359" s="10">
        <v>41</v>
      </c>
      <c r="F359" s="10">
        <v>7</v>
      </c>
      <c r="G359" s="10">
        <v>11</v>
      </c>
      <c r="H359" s="24">
        <f>2021-'Customer Profile'!B358</f>
        <v>41</v>
      </c>
      <c r="I359" s="10">
        <f>IF(Analysis!$B$60="Wine",B359,IF(Analysis!$B$60="Fruit",C359,IF(Analysis!$B$60="Meat",D359,IF(Analysis!$B$60="Fish",E359,IF(Analysis!$B$60="Sweet",F359,"")))))</f>
        <v>41</v>
      </c>
      <c r="J359" s="10">
        <v>25965</v>
      </c>
      <c r="K359" s="10" t="str">
        <f>IF(MasterData5[[#This Row],[Income ]]&gt;$AB$12, "Above", "Below")</f>
        <v>Below</v>
      </c>
      <c r="L359" s="10">
        <f>SUM(MasterData5[[#This Row],[MntWines]:[MntSweetProducts]])</f>
        <v>63</v>
      </c>
      <c r="M359" s="53" t="str">
        <f>IF(MasterData5[[#This Row],[Total Purchase]]&gt;=500, "Over $500", "")</f>
        <v/>
      </c>
      <c r="N359" s="10"/>
      <c r="O359" s="14" t="str">
        <f>IF(AND(MasterData5[[#This Row],[MntWines]]&gt;=AB$4, MasterData5[[#This Row],[Income ]]&lt;=$AB$12), "Yes", "")</f>
        <v/>
      </c>
      <c r="P359" s="14" t="str">
        <f>IF(AND(MasterData5[[#This Row],[MntFruits]]&gt;=AC$4, MasterData5[[#This Row],[Income ]]&lt;=$AB$12), "Yes", "")</f>
        <v/>
      </c>
      <c r="Q359" s="14" t="str">
        <f>IF(AND(MasterData5[[#This Row],[MntMeatProducts]]&gt;=AD$4, MasterData5[[#This Row],[Income ]]&lt;=$AB$12), "Yes", "")</f>
        <v/>
      </c>
      <c r="R359" s="14" t="str">
        <f>IF(AND(MasterData5[[#This Row],[MntFishProducts]]&gt;=AE$4, MasterData5[[#This Row],[Income ]]&lt;=$AB$12), "Yes", "")</f>
        <v>Yes</v>
      </c>
      <c r="S359" s="14" t="str">
        <f>IF(AND(MasterData5[[#This Row],[MntSweetProducts]]&gt;=AF$4, MasterData5[[#This Row],[Income ]]&lt;=$AB$12), "Yes", "")</f>
        <v/>
      </c>
      <c r="U359" s="14" t="str">
        <f>IF(MasterData5[[#This Row],[MntWines]]&gt;=AB$4, "Yes", "")</f>
        <v/>
      </c>
      <c r="V359" s="14" t="str">
        <f>IF(MasterData5[[#This Row],[MntFruits]]&gt;=AC$4, "Yes", "")</f>
        <v/>
      </c>
      <c r="W359" s="14" t="str">
        <f>IF(MasterData5[[#This Row],[MntMeatProducts]]&gt;=AD$4, "Yes", "")</f>
        <v/>
      </c>
      <c r="X359" s="14" t="str">
        <f>IF(MasterData5[[#This Row],[MntFishProducts]]&gt;=AE$4, "Yes", "")</f>
        <v>Yes</v>
      </c>
      <c r="Y359" s="14" t="str">
        <f>IF(MasterData5[[#This Row],[MntSweetProducts]]&gt;=AF$4, "Yes", "")</f>
        <v/>
      </c>
    </row>
    <row r="360" spans="1:25" x14ac:dyDescent="0.3">
      <c r="A360">
        <v>1802</v>
      </c>
      <c r="B360" s="10">
        <v>412</v>
      </c>
      <c r="C360" s="10">
        <v>5</v>
      </c>
      <c r="D360" s="10">
        <v>119</v>
      </c>
      <c r="E360" s="10">
        <v>38</v>
      </c>
      <c r="F360" s="10">
        <v>29</v>
      </c>
      <c r="G360" s="10">
        <v>77</v>
      </c>
      <c r="H360" s="24">
        <f>2021-'Customer Profile'!B359</f>
        <v>50</v>
      </c>
      <c r="I360" s="10">
        <f>IF(Analysis!$B$60="Wine",B360,IF(Analysis!$B$60="Fruit",C360,IF(Analysis!$B$60="Meat",D360,IF(Analysis!$B$60="Fish",E360,IF(Analysis!$B$60="Sweet",F360,"")))))</f>
        <v>38</v>
      </c>
      <c r="J360" s="10">
        <v>64795</v>
      </c>
      <c r="K360" s="10" t="str">
        <f>IF(MasterData5[[#This Row],[Income ]]&gt;$AB$12, "Above", "Below")</f>
        <v>Above</v>
      </c>
      <c r="L360" s="10">
        <f>SUM(MasterData5[[#This Row],[MntWines]:[MntSweetProducts]])</f>
        <v>603</v>
      </c>
      <c r="M360" s="53" t="str">
        <f>IF(MasterData5[[#This Row],[Total Purchase]]&gt;=500, "Over $500", "")</f>
        <v>Over $500</v>
      </c>
      <c r="N360" s="10"/>
      <c r="O360" s="14" t="str">
        <f>IF(AND(MasterData5[[#This Row],[MntWines]]&gt;=AB$4, MasterData5[[#This Row],[Income ]]&lt;=$AB$12), "Yes", "")</f>
        <v/>
      </c>
      <c r="P360" s="14" t="str">
        <f>IF(AND(MasterData5[[#This Row],[MntFruits]]&gt;=AC$4, MasterData5[[#This Row],[Income ]]&lt;=$AB$12), "Yes", "")</f>
        <v/>
      </c>
      <c r="Q360" s="14" t="str">
        <f>IF(AND(MasterData5[[#This Row],[MntMeatProducts]]&gt;=AD$4, MasterData5[[#This Row],[Income ]]&lt;=$AB$12), "Yes", "")</f>
        <v/>
      </c>
      <c r="R360" s="14" t="str">
        <f>IF(AND(MasterData5[[#This Row],[MntFishProducts]]&gt;=AE$4, MasterData5[[#This Row],[Income ]]&lt;=$AB$12), "Yes", "")</f>
        <v/>
      </c>
      <c r="S360" s="14" t="str">
        <f>IF(AND(MasterData5[[#This Row],[MntSweetProducts]]&gt;=AF$4, MasterData5[[#This Row],[Income ]]&lt;=$AB$12), "Yes", "")</f>
        <v/>
      </c>
      <c r="U360" s="14" t="str">
        <f>IF(MasterData5[[#This Row],[MntWines]]&gt;=AB$4, "Yes", "")</f>
        <v>Yes</v>
      </c>
      <c r="V360" s="14" t="str">
        <f>IF(MasterData5[[#This Row],[MntFruits]]&gt;=AC$4, "Yes", "")</f>
        <v/>
      </c>
      <c r="W360" s="14" t="str">
        <f>IF(MasterData5[[#This Row],[MntMeatProducts]]&gt;=AD$4, "Yes", "")</f>
        <v/>
      </c>
      <c r="X360" s="14" t="str">
        <f>IF(MasterData5[[#This Row],[MntFishProducts]]&gt;=AE$4, "Yes", "")</f>
        <v>Yes</v>
      </c>
      <c r="Y360" s="14" t="str">
        <f>IF(MasterData5[[#This Row],[MntSweetProducts]]&gt;=AF$4, "Yes", "")</f>
        <v>Yes</v>
      </c>
    </row>
    <row r="361" spans="1:25" x14ac:dyDescent="0.3">
      <c r="A361">
        <v>1818</v>
      </c>
      <c r="B361" s="10">
        <v>25</v>
      </c>
      <c r="C361" s="10">
        <v>0</v>
      </c>
      <c r="D361" s="10">
        <v>8</v>
      </c>
      <c r="E361" s="10">
        <v>0</v>
      </c>
      <c r="F361" s="10">
        <v>1</v>
      </c>
      <c r="G361" s="10">
        <v>4</v>
      </c>
      <c r="H361" s="24">
        <f>2021-'Customer Profile'!B360</f>
        <v>50</v>
      </c>
      <c r="I361" s="10">
        <f>IF(Analysis!$B$60="Wine",B361,IF(Analysis!$B$60="Fruit",C361,IF(Analysis!$B$60="Meat",D361,IF(Analysis!$B$60="Fish",E361,IF(Analysis!$B$60="Sweet",F361,"")))))</f>
        <v>0</v>
      </c>
      <c r="J361" s="10">
        <v>29732</v>
      </c>
      <c r="K361" s="10" t="str">
        <f>IF(MasterData5[[#This Row],[Income ]]&gt;$AB$12, "Above", "Below")</f>
        <v>Below</v>
      </c>
      <c r="L361" s="10">
        <f>SUM(MasterData5[[#This Row],[MntWines]:[MntSweetProducts]])</f>
        <v>34</v>
      </c>
      <c r="M361" s="53" t="str">
        <f>IF(MasterData5[[#This Row],[Total Purchase]]&gt;=500, "Over $500", "")</f>
        <v/>
      </c>
      <c r="N361" s="10"/>
      <c r="O361" s="14" t="str">
        <f>IF(AND(MasterData5[[#This Row],[MntWines]]&gt;=AB$4, MasterData5[[#This Row],[Income ]]&lt;=$AB$12), "Yes", "")</f>
        <v/>
      </c>
      <c r="P361" s="14" t="str">
        <f>IF(AND(MasterData5[[#This Row],[MntFruits]]&gt;=AC$4, MasterData5[[#This Row],[Income ]]&lt;=$AB$12), "Yes", "")</f>
        <v/>
      </c>
      <c r="Q361" s="14" t="str">
        <f>IF(AND(MasterData5[[#This Row],[MntMeatProducts]]&gt;=AD$4, MasterData5[[#This Row],[Income ]]&lt;=$AB$12), "Yes", "")</f>
        <v/>
      </c>
      <c r="R361" s="14" t="str">
        <f>IF(AND(MasterData5[[#This Row],[MntFishProducts]]&gt;=AE$4, MasterData5[[#This Row],[Income ]]&lt;=$AB$12), "Yes", "")</f>
        <v/>
      </c>
      <c r="S361" s="14" t="str">
        <f>IF(AND(MasterData5[[#This Row],[MntSweetProducts]]&gt;=AF$4, MasterData5[[#This Row],[Income ]]&lt;=$AB$12), "Yes", "")</f>
        <v/>
      </c>
      <c r="U361" s="14" t="str">
        <f>IF(MasterData5[[#This Row],[MntWines]]&gt;=AB$4, "Yes", "")</f>
        <v/>
      </c>
      <c r="V361" s="14" t="str">
        <f>IF(MasterData5[[#This Row],[MntFruits]]&gt;=AC$4, "Yes", "")</f>
        <v/>
      </c>
      <c r="W361" s="14" t="str">
        <f>IF(MasterData5[[#This Row],[MntMeatProducts]]&gt;=AD$4, "Yes", "")</f>
        <v/>
      </c>
      <c r="X361" s="14" t="str">
        <f>IF(MasterData5[[#This Row],[MntFishProducts]]&gt;=AE$4, "Yes", "")</f>
        <v/>
      </c>
      <c r="Y361" s="14" t="str">
        <f>IF(MasterData5[[#This Row],[MntSweetProducts]]&gt;=AF$4, "Yes", "")</f>
        <v/>
      </c>
    </row>
    <row r="362" spans="1:25" x14ac:dyDescent="0.3">
      <c r="A362">
        <v>1826</v>
      </c>
      <c r="B362" s="10">
        <v>189</v>
      </c>
      <c r="C362" s="10">
        <v>104</v>
      </c>
      <c r="D362" s="10">
        <v>379</v>
      </c>
      <c r="E362" s="10">
        <v>111</v>
      </c>
      <c r="F362" s="10">
        <v>189</v>
      </c>
      <c r="G362" s="10">
        <v>218</v>
      </c>
      <c r="H362" s="24">
        <f>2021-'Customer Profile'!B361</f>
        <v>51</v>
      </c>
      <c r="I362" s="10">
        <f>IF(Analysis!$B$60="Wine",B362,IF(Analysis!$B$60="Fruit",C362,IF(Analysis!$B$60="Meat",D362,IF(Analysis!$B$60="Fish",E362,IF(Analysis!$B$60="Sweet",F362,"")))))</f>
        <v>111</v>
      </c>
      <c r="J362" s="10">
        <v>84835</v>
      </c>
      <c r="K362" s="10" t="str">
        <f>IF(MasterData5[[#This Row],[Income ]]&gt;$AB$12, "Above", "Below")</f>
        <v>Above</v>
      </c>
      <c r="L362" s="10">
        <f>SUM(MasterData5[[#This Row],[MntWines]:[MntSweetProducts]])</f>
        <v>972</v>
      </c>
      <c r="M362" s="53" t="str">
        <f>IF(MasterData5[[#This Row],[Total Purchase]]&gt;=500, "Over $500", "")</f>
        <v>Over $500</v>
      </c>
      <c r="N362" s="10"/>
      <c r="O362" s="14" t="str">
        <f>IF(AND(MasterData5[[#This Row],[MntWines]]&gt;=AB$4, MasterData5[[#This Row],[Income ]]&lt;=$AB$12), "Yes", "")</f>
        <v/>
      </c>
      <c r="P362" s="14" t="str">
        <f>IF(AND(MasterData5[[#This Row],[MntFruits]]&gt;=AC$4, MasterData5[[#This Row],[Income ]]&lt;=$AB$12), "Yes", "")</f>
        <v/>
      </c>
      <c r="Q362" s="14" t="str">
        <f>IF(AND(MasterData5[[#This Row],[MntMeatProducts]]&gt;=AD$4, MasterData5[[#This Row],[Income ]]&lt;=$AB$12), "Yes", "")</f>
        <v/>
      </c>
      <c r="R362" s="14" t="str">
        <f>IF(AND(MasterData5[[#This Row],[MntFishProducts]]&gt;=AE$4, MasterData5[[#This Row],[Income ]]&lt;=$AB$12), "Yes", "")</f>
        <v/>
      </c>
      <c r="S362" s="14" t="str">
        <f>IF(AND(MasterData5[[#This Row],[MntSweetProducts]]&gt;=AF$4, MasterData5[[#This Row],[Income ]]&lt;=$AB$12), "Yes", "")</f>
        <v/>
      </c>
      <c r="U362" s="14" t="str">
        <f>IF(MasterData5[[#This Row],[MntWines]]&gt;=AB$4, "Yes", "")</f>
        <v/>
      </c>
      <c r="V362" s="14" t="str">
        <f>IF(MasterData5[[#This Row],[MntFruits]]&gt;=AC$4, "Yes", "")</f>
        <v>Yes</v>
      </c>
      <c r="W362" s="14" t="str">
        <f>IF(MasterData5[[#This Row],[MntMeatProducts]]&gt;=AD$4, "Yes", "")</f>
        <v>Yes</v>
      </c>
      <c r="X362" s="14" t="str">
        <f>IF(MasterData5[[#This Row],[MntFishProducts]]&gt;=AE$4, "Yes", "")</f>
        <v>Yes</v>
      </c>
      <c r="Y362" s="14" t="str">
        <f>IF(MasterData5[[#This Row],[MntSweetProducts]]&gt;=AF$4, "Yes", "")</f>
        <v>Yes</v>
      </c>
    </row>
    <row r="363" spans="1:25" x14ac:dyDescent="0.3">
      <c r="A363">
        <v>1829</v>
      </c>
      <c r="B363" s="10">
        <v>1148</v>
      </c>
      <c r="C363" s="10">
        <v>0</v>
      </c>
      <c r="D363" s="10">
        <v>60</v>
      </c>
      <c r="E363" s="10">
        <v>0</v>
      </c>
      <c r="F363" s="10">
        <v>0</v>
      </c>
      <c r="G363" s="10">
        <v>24</v>
      </c>
      <c r="H363" s="24">
        <f>2021-'Customer Profile'!B362</f>
        <v>60</v>
      </c>
      <c r="I363" s="10">
        <f>IF(Analysis!$B$60="Wine",B363,IF(Analysis!$B$60="Fruit",C363,IF(Analysis!$B$60="Meat",D363,IF(Analysis!$B$60="Fish",E363,IF(Analysis!$B$60="Sweet",F363,"")))))</f>
        <v>0</v>
      </c>
      <c r="J363" s="10">
        <v>54959</v>
      </c>
      <c r="K363" s="10" t="str">
        <f>IF(MasterData5[[#This Row],[Income ]]&gt;$AB$12, "Above", "Below")</f>
        <v>Above</v>
      </c>
      <c r="L363" s="10">
        <f>SUM(MasterData5[[#This Row],[MntWines]:[MntSweetProducts]])</f>
        <v>1208</v>
      </c>
      <c r="M363" s="53" t="str">
        <f>IF(MasterData5[[#This Row],[Total Purchase]]&gt;=500, "Over $500", "")</f>
        <v>Over $500</v>
      </c>
      <c r="N363" s="10"/>
      <c r="O363" s="14" t="str">
        <f>IF(AND(MasterData5[[#This Row],[MntWines]]&gt;=AB$4, MasterData5[[#This Row],[Income ]]&lt;=$AB$12), "Yes", "")</f>
        <v/>
      </c>
      <c r="P363" s="14" t="str">
        <f>IF(AND(MasterData5[[#This Row],[MntFruits]]&gt;=AC$4, MasterData5[[#This Row],[Income ]]&lt;=$AB$12), "Yes", "")</f>
        <v/>
      </c>
      <c r="Q363" s="14" t="str">
        <f>IF(AND(MasterData5[[#This Row],[MntMeatProducts]]&gt;=AD$4, MasterData5[[#This Row],[Income ]]&lt;=$AB$12), "Yes", "")</f>
        <v/>
      </c>
      <c r="R363" s="14" t="str">
        <f>IF(AND(MasterData5[[#This Row],[MntFishProducts]]&gt;=AE$4, MasterData5[[#This Row],[Income ]]&lt;=$AB$12), "Yes", "")</f>
        <v/>
      </c>
      <c r="S363" s="14" t="str">
        <f>IF(AND(MasterData5[[#This Row],[MntSweetProducts]]&gt;=AF$4, MasterData5[[#This Row],[Income ]]&lt;=$AB$12), "Yes", "")</f>
        <v/>
      </c>
      <c r="U363" s="14" t="str">
        <f>IF(MasterData5[[#This Row],[MntWines]]&gt;=AB$4, "Yes", "")</f>
        <v>Yes</v>
      </c>
      <c r="V363" s="14" t="str">
        <f>IF(MasterData5[[#This Row],[MntFruits]]&gt;=AC$4, "Yes", "")</f>
        <v/>
      </c>
      <c r="W363" s="14" t="str">
        <f>IF(MasterData5[[#This Row],[MntMeatProducts]]&gt;=AD$4, "Yes", "")</f>
        <v/>
      </c>
      <c r="X363" s="14" t="str">
        <f>IF(MasterData5[[#This Row],[MntFishProducts]]&gt;=AE$4, "Yes", "")</f>
        <v/>
      </c>
      <c r="Y363" s="14" t="str">
        <f>IF(MasterData5[[#This Row],[MntSweetProducts]]&gt;=AF$4, "Yes", "")</f>
        <v/>
      </c>
    </row>
    <row r="364" spans="1:25" x14ac:dyDescent="0.3">
      <c r="A364">
        <v>1833</v>
      </c>
      <c r="B364" s="10">
        <v>68</v>
      </c>
      <c r="C364" s="10">
        <v>8</v>
      </c>
      <c r="D364" s="10">
        <v>18</v>
      </c>
      <c r="E364" s="10">
        <v>19</v>
      </c>
      <c r="F364" s="10">
        <v>8</v>
      </c>
      <c r="G364" s="10">
        <v>12</v>
      </c>
      <c r="H364" s="24">
        <f>2021-'Customer Profile'!B363</f>
        <v>47</v>
      </c>
      <c r="I364" s="10">
        <f>IF(Analysis!$B$60="Wine",B364,IF(Analysis!$B$60="Fruit",C364,IF(Analysis!$B$60="Meat",D364,IF(Analysis!$B$60="Fish",E364,IF(Analysis!$B$60="Sweet",F364,"")))))</f>
        <v>19</v>
      </c>
      <c r="J364" s="10">
        <v>39190</v>
      </c>
      <c r="K364" s="10" t="str">
        <f>IF(MasterData5[[#This Row],[Income ]]&gt;$AB$12, "Above", "Below")</f>
        <v>Below</v>
      </c>
      <c r="L364" s="10">
        <f>SUM(MasterData5[[#This Row],[MntWines]:[MntSweetProducts]])</f>
        <v>121</v>
      </c>
      <c r="M364" s="53" t="str">
        <f>IF(MasterData5[[#This Row],[Total Purchase]]&gt;=500, "Over $500", "")</f>
        <v/>
      </c>
      <c r="N364" s="10"/>
      <c r="O364" s="14" t="str">
        <f>IF(AND(MasterData5[[#This Row],[MntWines]]&gt;=AB$4, MasterData5[[#This Row],[Income ]]&lt;=$AB$12), "Yes", "")</f>
        <v/>
      </c>
      <c r="P364" s="14" t="str">
        <f>IF(AND(MasterData5[[#This Row],[MntFruits]]&gt;=AC$4, MasterData5[[#This Row],[Income ]]&lt;=$AB$12), "Yes", "")</f>
        <v/>
      </c>
      <c r="Q364" s="14" t="str">
        <f>IF(AND(MasterData5[[#This Row],[MntMeatProducts]]&gt;=AD$4, MasterData5[[#This Row],[Income ]]&lt;=$AB$12), "Yes", "")</f>
        <v/>
      </c>
      <c r="R364" s="14" t="str">
        <f>IF(AND(MasterData5[[#This Row],[MntFishProducts]]&gt;=AE$4, MasterData5[[#This Row],[Income ]]&lt;=$AB$12), "Yes", "")</f>
        <v/>
      </c>
      <c r="S364" s="14" t="str">
        <f>IF(AND(MasterData5[[#This Row],[MntSweetProducts]]&gt;=AF$4, MasterData5[[#This Row],[Income ]]&lt;=$AB$12), "Yes", "")</f>
        <v/>
      </c>
      <c r="U364" s="14" t="str">
        <f>IF(MasterData5[[#This Row],[MntWines]]&gt;=AB$4, "Yes", "")</f>
        <v/>
      </c>
      <c r="V364" s="14" t="str">
        <f>IF(MasterData5[[#This Row],[MntFruits]]&gt;=AC$4, "Yes", "")</f>
        <v/>
      </c>
      <c r="W364" s="14" t="str">
        <f>IF(MasterData5[[#This Row],[MntMeatProducts]]&gt;=AD$4, "Yes", "")</f>
        <v/>
      </c>
      <c r="X364" s="14" t="str">
        <f>IF(MasterData5[[#This Row],[MntFishProducts]]&gt;=AE$4, "Yes", "")</f>
        <v/>
      </c>
      <c r="Y364" s="14" t="str">
        <f>IF(MasterData5[[#This Row],[MntSweetProducts]]&gt;=AF$4, "Yes", "")</f>
        <v/>
      </c>
    </row>
    <row r="365" spans="1:25" x14ac:dyDescent="0.3">
      <c r="A365">
        <v>1834</v>
      </c>
      <c r="B365" s="10">
        <v>30</v>
      </c>
      <c r="C365" s="10">
        <v>5</v>
      </c>
      <c r="D365" s="10">
        <v>23</v>
      </c>
      <c r="E365" s="10">
        <v>4</v>
      </c>
      <c r="F365" s="10">
        <v>1</v>
      </c>
      <c r="G365" s="10">
        <v>4</v>
      </c>
      <c r="H365" s="24">
        <f>2021-'Customer Profile'!B364</f>
        <v>43</v>
      </c>
      <c r="I365" s="10">
        <f>IF(Analysis!$B$60="Wine",B365,IF(Analysis!$B$60="Fruit",C365,IF(Analysis!$B$60="Meat",D365,IF(Analysis!$B$60="Fish",E365,IF(Analysis!$B$60="Sweet",F365,"")))))</f>
        <v>4</v>
      </c>
      <c r="J365" s="10">
        <v>35544</v>
      </c>
      <c r="K365" s="10" t="str">
        <f>IF(MasterData5[[#This Row],[Income ]]&gt;$AB$12, "Above", "Below")</f>
        <v>Below</v>
      </c>
      <c r="L365" s="10">
        <f>SUM(MasterData5[[#This Row],[MntWines]:[MntSweetProducts]])</f>
        <v>63</v>
      </c>
      <c r="M365" s="53" t="str">
        <f>IF(MasterData5[[#This Row],[Total Purchase]]&gt;=500, "Over $500", "")</f>
        <v/>
      </c>
      <c r="N365" s="10"/>
      <c r="O365" s="14" t="str">
        <f>IF(AND(MasterData5[[#This Row],[MntWines]]&gt;=AB$4, MasterData5[[#This Row],[Income ]]&lt;=$AB$12), "Yes", "")</f>
        <v/>
      </c>
      <c r="P365" s="14" t="str">
        <f>IF(AND(MasterData5[[#This Row],[MntFruits]]&gt;=AC$4, MasterData5[[#This Row],[Income ]]&lt;=$AB$12), "Yes", "")</f>
        <v/>
      </c>
      <c r="Q365" s="14" t="str">
        <f>IF(AND(MasterData5[[#This Row],[MntMeatProducts]]&gt;=AD$4, MasterData5[[#This Row],[Income ]]&lt;=$AB$12), "Yes", "")</f>
        <v/>
      </c>
      <c r="R365" s="14" t="str">
        <f>IF(AND(MasterData5[[#This Row],[MntFishProducts]]&gt;=AE$4, MasterData5[[#This Row],[Income ]]&lt;=$AB$12), "Yes", "")</f>
        <v/>
      </c>
      <c r="S365" s="14" t="str">
        <f>IF(AND(MasterData5[[#This Row],[MntSweetProducts]]&gt;=AF$4, MasterData5[[#This Row],[Income ]]&lt;=$AB$12), "Yes", "")</f>
        <v/>
      </c>
      <c r="U365" s="14" t="str">
        <f>IF(MasterData5[[#This Row],[MntWines]]&gt;=AB$4, "Yes", "")</f>
        <v/>
      </c>
      <c r="V365" s="14" t="str">
        <f>IF(MasterData5[[#This Row],[MntFruits]]&gt;=AC$4, "Yes", "")</f>
        <v/>
      </c>
      <c r="W365" s="14" t="str">
        <f>IF(MasterData5[[#This Row],[MntMeatProducts]]&gt;=AD$4, "Yes", "")</f>
        <v/>
      </c>
      <c r="X365" s="14" t="str">
        <f>IF(MasterData5[[#This Row],[MntFishProducts]]&gt;=AE$4, "Yes", "")</f>
        <v/>
      </c>
      <c r="Y365" s="14" t="str">
        <f>IF(MasterData5[[#This Row],[MntSweetProducts]]&gt;=AF$4, "Yes", "")</f>
        <v/>
      </c>
    </row>
    <row r="366" spans="1:25" x14ac:dyDescent="0.3">
      <c r="A366">
        <v>1839</v>
      </c>
      <c r="B366" s="10">
        <v>56</v>
      </c>
      <c r="C366" s="10">
        <v>7</v>
      </c>
      <c r="D366" s="10">
        <v>48</v>
      </c>
      <c r="E366" s="10">
        <v>10</v>
      </c>
      <c r="F366" s="10">
        <v>2</v>
      </c>
      <c r="G366" s="10">
        <v>18</v>
      </c>
      <c r="H366" s="24">
        <f>2021-'Customer Profile'!B365</f>
        <v>47</v>
      </c>
      <c r="I366" s="10">
        <f>IF(Analysis!$B$60="Wine",B366,IF(Analysis!$B$60="Fruit",C366,IF(Analysis!$B$60="Meat",D366,IF(Analysis!$B$60="Fish",E366,IF(Analysis!$B$60="Sweet",F366,"")))))</f>
        <v>10</v>
      </c>
      <c r="J366" s="10">
        <v>43322</v>
      </c>
      <c r="K366" s="10" t="str">
        <f>IF(MasterData5[[#This Row],[Income ]]&gt;$AB$12, "Above", "Below")</f>
        <v>Below</v>
      </c>
      <c r="L366" s="10">
        <f>SUM(MasterData5[[#This Row],[MntWines]:[MntSweetProducts]])</f>
        <v>123</v>
      </c>
      <c r="M366" s="53" t="str">
        <f>IF(MasterData5[[#This Row],[Total Purchase]]&gt;=500, "Over $500", "")</f>
        <v/>
      </c>
      <c r="N366" s="10"/>
      <c r="O366" s="14" t="str">
        <f>IF(AND(MasterData5[[#This Row],[MntWines]]&gt;=AB$4, MasterData5[[#This Row],[Income ]]&lt;=$AB$12), "Yes", "")</f>
        <v/>
      </c>
      <c r="P366" s="14" t="str">
        <f>IF(AND(MasterData5[[#This Row],[MntFruits]]&gt;=AC$4, MasterData5[[#This Row],[Income ]]&lt;=$AB$12), "Yes", "")</f>
        <v/>
      </c>
      <c r="Q366" s="14" t="str">
        <f>IF(AND(MasterData5[[#This Row],[MntMeatProducts]]&gt;=AD$4, MasterData5[[#This Row],[Income ]]&lt;=$AB$12), "Yes", "")</f>
        <v/>
      </c>
      <c r="R366" s="14" t="str">
        <f>IF(AND(MasterData5[[#This Row],[MntFishProducts]]&gt;=AE$4, MasterData5[[#This Row],[Income ]]&lt;=$AB$12), "Yes", "")</f>
        <v/>
      </c>
      <c r="S366" s="14" t="str">
        <f>IF(AND(MasterData5[[#This Row],[MntSweetProducts]]&gt;=AF$4, MasterData5[[#This Row],[Income ]]&lt;=$AB$12), "Yes", "")</f>
        <v/>
      </c>
      <c r="U366" s="14" t="str">
        <f>IF(MasterData5[[#This Row],[MntWines]]&gt;=AB$4, "Yes", "")</f>
        <v/>
      </c>
      <c r="V366" s="14" t="str">
        <f>IF(MasterData5[[#This Row],[MntFruits]]&gt;=AC$4, "Yes", "")</f>
        <v/>
      </c>
      <c r="W366" s="14" t="str">
        <f>IF(MasterData5[[#This Row],[MntMeatProducts]]&gt;=AD$4, "Yes", "")</f>
        <v/>
      </c>
      <c r="X366" s="14" t="str">
        <f>IF(MasterData5[[#This Row],[MntFishProducts]]&gt;=AE$4, "Yes", "")</f>
        <v/>
      </c>
      <c r="Y366" s="14" t="str">
        <f>IF(MasterData5[[#This Row],[MntSweetProducts]]&gt;=AF$4, "Yes", "")</f>
        <v/>
      </c>
    </row>
    <row r="367" spans="1:25" x14ac:dyDescent="0.3">
      <c r="A367">
        <v>1857</v>
      </c>
      <c r="B367" s="10">
        <v>46</v>
      </c>
      <c r="C367" s="10">
        <v>0</v>
      </c>
      <c r="D367" s="10">
        <v>12</v>
      </c>
      <c r="E367" s="10">
        <v>0</v>
      </c>
      <c r="F367" s="10">
        <v>2</v>
      </c>
      <c r="G367" s="10">
        <v>23</v>
      </c>
      <c r="H367" s="24">
        <f>2021-'Customer Profile'!B366</f>
        <v>69</v>
      </c>
      <c r="I367" s="10">
        <f>IF(Analysis!$B$60="Wine",B367,IF(Analysis!$B$60="Fruit",C367,IF(Analysis!$B$60="Meat",D367,IF(Analysis!$B$60="Fish",E367,IF(Analysis!$B$60="Sweet",F367,"")))))</f>
        <v>0</v>
      </c>
      <c r="J367" s="10">
        <v>47139</v>
      </c>
      <c r="K367" s="10" t="str">
        <f>IF(MasterData5[[#This Row],[Income ]]&gt;$AB$12, "Above", "Below")</f>
        <v>Below</v>
      </c>
      <c r="L367" s="10">
        <f>SUM(MasterData5[[#This Row],[MntWines]:[MntSweetProducts]])</f>
        <v>60</v>
      </c>
      <c r="M367" s="53" t="str">
        <f>IF(MasterData5[[#This Row],[Total Purchase]]&gt;=500, "Over $500", "")</f>
        <v/>
      </c>
      <c r="N367" s="10"/>
      <c r="O367" s="14" t="str">
        <f>IF(AND(MasterData5[[#This Row],[MntWines]]&gt;=AB$4, MasterData5[[#This Row],[Income ]]&lt;=$AB$12), "Yes", "")</f>
        <v/>
      </c>
      <c r="P367" s="14" t="str">
        <f>IF(AND(MasterData5[[#This Row],[MntFruits]]&gt;=AC$4, MasterData5[[#This Row],[Income ]]&lt;=$AB$12), "Yes", "")</f>
        <v/>
      </c>
      <c r="Q367" s="14" t="str">
        <f>IF(AND(MasterData5[[#This Row],[MntMeatProducts]]&gt;=AD$4, MasterData5[[#This Row],[Income ]]&lt;=$AB$12), "Yes", "")</f>
        <v/>
      </c>
      <c r="R367" s="14" t="str">
        <f>IF(AND(MasterData5[[#This Row],[MntFishProducts]]&gt;=AE$4, MasterData5[[#This Row],[Income ]]&lt;=$AB$12), "Yes", "")</f>
        <v/>
      </c>
      <c r="S367" s="14" t="str">
        <f>IF(AND(MasterData5[[#This Row],[MntSweetProducts]]&gt;=AF$4, MasterData5[[#This Row],[Income ]]&lt;=$AB$12), "Yes", "")</f>
        <v/>
      </c>
      <c r="U367" s="14" t="str">
        <f>IF(MasterData5[[#This Row],[MntWines]]&gt;=AB$4, "Yes", "")</f>
        <v/>
      </c>
      <c r="V367" s="14" t="str">
        <f>IF(MasterData5[[#This Row],[MntFruits]]&gt;=AC$4, "Yes", "")</f>
        <v/>
      </c>
      <c r="W367" s="14" t="str">
        <f>IF(MasterData5[[#This Row],[MntMeatProducts]]&gt;=AD$4, "Yes", "")</f>
        <v/>
      </c>
      <c r="X367" s="14" t="str">
        <f>IF(MasterData5[[#This Row],[MntFishProducts]]&gt;=AE$4, "Yes", "")</f>
        <v/>
      </c>
      <c r="Y367" s="14" t="str">
        <f>IF(MasterData5[[#This Row],[MntSweetProducts]]&gt;=AF$4, "Yes", "")</f>
        <v/>
      </c>
    </row>
    <row r="368" spans="1:25" x14ac:dyDescent="0.3">
      <c r="A368">
        <v>1859</v>
      </c>
      <c r="B368" s="10">
        <v>721</v>
      </c>
      <c r="C368" s="10">
        <v>111</v>
      </c>
      <c r="D368" s="10">
        <v>925</v>
      </c>
      <c r="E368" s="10">
        <v>97</v>
      </c>
      <c r="F368" s="10">
        <v>18</v>
      </c>
      <c r="G368" s="10">
        <v>18</v>
      </c>
      <c r="H368" s="24">
        <f>2021-'Customer Profile'!B367</f>
        <v>49</v>
      </c>
      <c r="I368" s="10">
        <f>IF(Analysis!$B$60="Wine",B368,IF(Analysis!$B$60="Fruit",C368,IF(Analysis!$B$60="Meat",D368,IF(Analysis!$B$60="Fish",E368,IF(Analysis!$B$60="Sweet",F368,"")))))</f>
        <v>97</v>
      </c>
      <c r="J368" s="10">
        <v>75251</v>
      </c>
      <c r="K368" s="10" t="str">
        <f>IF(MasterData5[[#This Row],[Income ]]&gt;$AB$12, "Above", "Below")</f>
        <v>Above</v>
      </c>
      <c r="L368" s="10">
        <f>SUM(MasterData5[[#This Row],[MntWines]:[MntSweetProducts]])</f>
        <v>1872</v>
      </c>
      <c r="M368" s="53" t="str">
        <f>IF(MasterData5[[#This Row],[Total Purchase]]&gt;=500, "Over $500", "")</f>
        <v>Over $500</v>
      </c>
      <c r="N368" s="10"/>
      <c r="O368" s="14" t="str">
        <f>IF(AND(MasterData5[[#This Row],[MntWines]]&gt;=AB$4, MasterData5[[#This Row],[Income ]]&lt;=$AB$12), "Yes", "")</f>
        <v/>
      </c>
      <c r="P368" s="14" t="str">
        <f>IF(AND(MasterData5[[#This Row],[MntFruits]]&gt;=AC$4, MasterData5[[#This Row],[Income ]]&lt;=$AB$12), "Yes", "")</f>
        <v/>
      </c>
      <c r="Q368" s="14" t="str">
        <f>IF(AND(MasterData5[[#This Row],[MntMeatProducts]]&gt;=AD$4, MasterData5[[#This Row],[Income ]]&lt;=$AB$12), "Yes", "")</f>
        <v/>
      </c>
      <c r="R368" s="14" t="str">
        <f>IF(AND(MasterData5[[#This Row],[MntFishProducts]]&gt;=AE$4, MasterData5[[#This Row],[Income ]]&lt;=$AB$12), "Yes", "")</f>
        <v/>
      </c>
      <c r="S368" s="14" t="str">
        <f>IF(AND(MasterData5[[#This Row],[MntSweetProducts]]&gt;=AF$4, MasterData5[[#This Row],[Income ]]&lt;=$AB$12), "Yes", "")</f>
        <v/>
      </c>
      <c r="U368" s="14" t="str">
        <f>IF(MasterData5[[#This Row],[MntWines]]&gt;=AB$4, "Yes", "")</f>
        <v>Yes</v>
      </c>
      <c r="V368" s="14" t="str">
        <f>IF(MasterData5[[#This Row],[MntFruits]]&gt;=AC$4, "Yes", "")</f>
        <v>Yes</v>
      </c>
      <c r="W368" s="14" t="str">
        <f>IF(MasterData5[[#This Row],[MntMeatProducts]]&gt;=AD$4, "Yes", "")</f>
        <v>Yes</v>
      </c>
      <c r="X368" s="14" t="str">
        <f>IF(MasterData5[[#This Row],[MntFishProducts]]&gt;=AE$4, "Yes", "")</f>
        <v>Yes</v>
      </c>
      <c r="Y368" s="14" t="str">
        <f>IF(MasterData5[[#This Row],[MntSweetProducts]]&gt;=AF$4, "Yes", "")</f>
        <v/>
      </c>
    </row>
    <row r="369" spans="1:25" x14ac:dyDescent="0.3">
      <c r="A369">
        <v>1867</v>
      </c>
      <c r="B369" s="10">
        <v>652</v>
      </c>
      <c r="C369" s="10">
        <v>48</v>
      </c>
      <c r="D369" s="10">
        <v>350</v>
      </c>
      <c r="E369" s="10">
        <v>94</v>
      </c>
      <c r="F369" s="10">
        <v>84</v>
      </c>
      <c r="G369" s="10">
        <v>108</v>
      </c>
      <c r="H369" s="24">
        <f>2021-'Customer Profile'!B368</f>
        <v>64</v>
      </c>
      <c r="I369" s="10">
        <f>IF(Analysis!$B$60="Wine",B369,IF(Analysis!$B$60="Fruit",C369,IF(Analysis!$B$60="Meat",D369,IF(Analysis!$B$60="Fish",E369,IF(Analysis!$B$60="Sweet",F369,"")))))</f>
        <v>94</v>
      </c>
      <c r="J369" s="10">
        <v>64849</v>
      </c>
      <c r="K369" s="10" t="str">
        <f>IF(MasterData5[[#This Row],[Income ]]&gt;$AB$12, "Above", "Below")</f>
        <v>Above</v>
      </c>
      <c r="L369" s="10">
        <f>SUM(MasterData5[[#This Row],[MntWines]:[MntSweetProducts]])</f>
        <v>1228</v>
      </c>
      <c r="M369" s="53" t="str">
        <f>IF(MasterData5[[#This Row],[Total Purchase]]&gt;=500, "Over $500", "")</f>
        <v>Over $500</v>
      </c>
      <c r="N369" s="10"/>
      <c r="O369" s="14" t="str">
        <f>IF(AND(MasterData5[[#This Row],[MntWines]]&gt;=AB$4, MasterData5[[#This Row],[Income ]]&lt;=$AB$12), "Yes", "")</f>
        <v/>
      </c>
      <c r="P369" s="14" t="str">
        <f>IF(AND(MasterData5[[#This Row],[MntFruits]]&gt;=AC$4, MasterData5[[#This Row],[Income ]]&lt;=$AB$12), "Yes", "")</f>
        <v/>
      </c>
      <c r="Q369" s="14" t="str">
        <f>IF(AND(MasterData5[[#This Row],[MntMeatProducts]]&gt;=AD$4, MasterData5[[#This Row],[Income ]]&lt;=$AB$12), "Yes", "")</f>
        <v/>
      </c>
      <c r="R369" s="14" t="str">
        <f>IF(AND(MasterData5[[#This Row],[MntFishProducts]]&gt;=AE$4, MasterData5[[#This Row],[Income ]]&lt;=$AB$12), "Yes", "")</f>
        <v/>
      </c>
      <c r="S369" s="14" t="str">
        <f>IF(AND(MasterData5[[#This Row],[MntSweetProducts]]&gt;=AF$4, MasterData5[[#This Row],[Income ]]&lt;=$AB$12), "Yes", "")</f>
        <v/>
      </c>
      <c r="U369" s="14" t="str">
        <f>IF(MasterData5[[#This Row],[MntWines]]&gt;=AB$4, "Yes", "")</f>
        <v>Yes</v>
      </c>
      <c r="V369" s="14" t="str">
        <f>IF(MasterData5[[#This Row],[MntFruits]]&gt;=AC$4, "Yes", "")</f>
        <v>Yes</v>
      </c>
      <c r="W369" s="14" t="str">
        <f>IF(MasterData5[[#This Row],[MntMeatProducts]]&gt;=AD$4, "Yes", "")</f>
        <v>Yes</v>
      </c>
      <c r="X369" s="14" t="str">
        <f>IF(MasterData5[[#This Row],[MntFishProducts]]&gt;=AE$4, "Yes", "")</f>
        <v>Yes</v>
      </c>
      <c r="Y369" s="14" t="str">
        <f>IF(MasterData5[[#This Row],[MntSweetProducts]]&gt;=AF$4, "Yes", "")</f>
        <v>Yes</v>
      </c>
    </row>
    <row r="370" spans="1:25" x14ac:dyDescent="0.3">
      <c r="A370">
        <v>1876</v>
      </c>
      <c r="B370" s="10">
        <v>32</v>
      </c>
      <c r="C370" s="10">
        <v>0</v>
      </c>
      <c r="D370" s="10">
        <v>8</v>
      </c>
      <c r="E370" s="10">
        <v>23</v>
      </c>
      <c r="F370" s="10">
        <v>4</v>
      </c>
      <c r="G370" s="10">
        <v>18</v>
      </c>
      <c r="H370" s="24">
        <f>2021-'Customer Profile'!B369</f>
        <v>31</v>
      </c>
      <c r="I370" s="10">
        <f>IF(Analysis!$B$60="Wine",B370,IF(Analysis!$B$60="Fruit",C370,IF(Analysis!$B$60="Meat",D370,IF(Analysis!$B$60="Fish",E370,IF(Analysis!$B$60="Sweet",F370,"")))))</f>
        <v>23</v>
      </c>
      <c r="J370" s="10">
        <v>18929</v>
      </c>
      <c r="K370" s="10" t="str">
        <f>IF(MasterData5[[#This Row],[Income ]]&gt;$AB$12, "Above", "Below")</f>
        <v>Below</v>
      </c>
      <c r="L370" s="10">
        <f>SUM(MasterData5[[#This Row],[MntWines]:[MntSweetProducts]])</f>
        <v>67</v>
      </c>
      <c r="M370" s="53" t="str">
        <f>IF(MasterData5[[#This Row],[Total Purchase]]&gt;=500, "Over $500", "")</f>
        <v/>
      </c>
      <c r="N370" s="10"/>
      <c r="O370" s="14" t="str">
        <f>IF(AND(MasterData5[[#This Row],[MntWines]]&gt;=AB$4, MasterData5[[#This Row],[Income ]]&lt;=$AB$12), "Yes", "")</f>
        <v/>
      </c>
      <c r="P370" s="14" t="str">
        <f>IF(AND(MasterData5[[#This Row],[MntFruits]]&gt;=AC$4, MasterData5[[#This Row],[Income ]]&lt;=$AB$12), "Yes", "")</f>
        <v/>
      </c>
      <c r="Q370" s="14" t="str">
        <f>IF(AND(MasterData5[[#This Row],[MntMeatProducts]]&gt;=AD$4, MasterData5[[#This Row],[Income ]]&lt;=$AB$12), "Yes", "")</f>
        <v/>
      </c>
      <c r="R370" s="14" t="str">
        <f>IF(AND(MasterData5[[#This Row],[MntFishProducts]]&gt;=AE$4, MasterData5[[#This Row],[Income ]]&lt;=$AB$12), "Yes", "")</f>
        <v/>
      </c>
      <c r="S370" s="14" t="str">
        <f>IF(AND(MasterData5[[#This Row],[MntSweetProducts]]&gt;=AF$4, MasterData5[[#This Row],[Income ]]&lt;=$AB$12), "Yes", "")</f>
        <v/>
      </c>
      <c r="U370" s="14" t="str">
        <f>IF(MasterData5[[#This Row],[MntWines]]&gt;=AB$4, "Yes", "")</f>
        <v/>
      </c>
      <c r="V370" s="14" t="str">
        <f>IF(MasterData5[[#This Row],[MntFruits]]&gt;=AC$4, "Yes", "")</f>
        <v/>
      </c>
      <c r="W370" s="14" t="str">
        <f>IF(MasterData5[[#This Row],[MntMeatProducts]]&gt;=AD$4, "Yes", "")</f>
        <v/>
      </c>
      <c r="X370" s="14" t="str">
        <f>IF(MasterData5[[#This Row],[MntFishProducts]]&gt;=AE$4, "Yes", "")</f>
        <v/>
      </c>
      <c r="Y370" s="14" t="str">
        <f>IF(MasterData5[[#This Row],[MntSweetProducts]]&gt;=AF$4, "Yes", "")</f>
        <v/>
      </c>
    </row>
    <row r="371" spans="1:25" x14ac:dyDescent="0.3">
      <c r="A371">
        <v>1878</v>
      </c>
      <c r="B371" s="10">
        <v>4</v>
      </c>
      <c r="C371" s="10">
        <v>6</v>
      </c>
      <c r="D371" s="10">
        <v>8</v>
      </c>
      <c r="E371" s="10">
        <v>6</v>
      </c>
      <c r="F371" s="10">
        <v>3</v>
      </c>
      <c r="G371" s="10">
        <v>10</v>
      </c>
      <c r="H371" s="24">
        <f>2021-'Customer Profile'!B370</f>
        <v>36</v>
      </c>
      <c r="I371" s="10">
        <f>IF(Analysis!$B$60="Wine",B371,IF(Analysis!$B$60="Fruit",C371,IF(Analysis!$B$60="Meat",D371,IF(Analysis!$B$60="Fish",E371,IF(Analysis!$B$60="Sweet",F371,"")))))</f>
        <v>6</v>
      </c>
      <c r="J371" s="10">
        <v>23148</v>
      </c>
      <c r="K371" s="10" t="str">
        <f>IF(MasterData5[[#This Row],[Income ]]&gt;$AB$12, "Above", "Below")</f>
        <v>Below</v>
      </c>
      <c r="L371" s="10">
        <f>SUM(MasterData5[[#This Row],[MntWines]:[MntSweetProducts]])</f>
        <v>27</v>
      </c>
      <c r="M371" s="53" t="str">
        <f>IF(MasterData5[[#This Row],[Total Purchase]]&gt;=500, "Over $500", "")</f>
        <v/>
      </c>
      <c r="N371" s="10"/>
      <c r="O371" s="14" t="str">
        <f>IF(AND(MasterData5[[#This Row],[MntWines]]&gt;=AB$4, MasterData5[[#This Row],[Income ]]&lt;=$AB$12), "Yes", "")</f>
        <v/>
      </c>
      <c r="P371" s="14" t="str">
        <f>IF(AND(MasterData5[[#This Row],[MntFruits]]&gt;=AC$4, MasterData5[[#This Row],[Income ]]&lt;=$AB$12), "Yes", "")</f>
        <v/>
      </c>
      <c r="Q371" s="14" t="str">
        <f>IF(AND(MasterData5[[#This Row],[MntMeatProducts]]&gt;=AD$4, MasterData5[[#This Row],[Income ]]&lt;=$AB$12), "Yes", "")</f>
        <v/>
      </c>
      <c r="R371" s="14" t="str">
        <f>IF(AND(MasterData5[[#This Row],[MntFishProducts]]&gt;=AE$4, MasterData5[[#This Row],[Income ]]&lt;=$AB$12), "Yes", "")</f>
        <v/>
      </c>
      <c r="S371" s="14" t="str">
        <f>IF(AND(MasterData5[[#This Row],[MntSweetProducts]]&gt;=AF$4, MasterData5[[#This Row],[Income ]]&lt;=$AB$12), "Yes", "")</f>
        <v/>
      </c>
      <c r="U371" s="14" t="str">
        <f>IF(MasterData5[[#This Row],[MntWines]]&gt;=AB$4, "Yes", "")</f>
        <v/>
      </c>
      <c r="V371" s="14" t="str">
        <f>IF(MasterData5[[#This Row],[MntFruits]]&gt;=AC$4, "Yes", "")</f>
        <v/>
      </c>
      <c r="W371" s="14" t="str">
        <f>IF(MasterData5[[#This Row],[MntMeatProducts]]&gt;=AD$4, "Yes", "")</f>
        <v/>
      </c>
      <c r="X371" s="14" t="str">
        <f>IF(MasterData5[[#This Row],[MntFishProducts]]&gt;=AE$4, "Yes", "")</f>
        <v/>
      </c>
      <c r="Y371" s="14" t="str">
        <f>IF(MasterData5[[#This Row],[MntSweetProducts]]&gt;=AF$4, "Yes", "")</f>
        <v/>
      </c>
    </row>
    <row r="372" spans="1:25" x14ac:dyDescent="0.3">
      <c r="A372">
        <v>1880</v>
      </c>
      <c r="B372" s="10">
        <v>81</v>
      </c>
      <c r="C372" s="10">
        <v>0</v>
      </c>
      <c r="D372" s="10">
        <v>6</v>
      </c>
      <c r="E372" s="10">
        <v>0</v>
      </c>
      <c r="F372" s="10">
        <v>0</v>
      </c>
      <c r="G372" s="10">
        <v>6</v>
      </c>
      <c r="H372" s="24">
        <f>2021-'Customer Profile'!B371</f>
        <v>62</v>
      </c>
      <c r="I372" s="10">
        <f>IF(Analysis!$B$60="Wine",B372,IF(Analysis!$B$60="Fruit",C372,IF(Analysis!$B$60="Meat",D372,IF(Analysis!$B$60="Fish",E372,IF(Analysis!$B$60="Sweet",F372,"")))))</f>
        <v>0</v>
      </c>
      <c r="J372" s="10">
        <v>53537</v>
      </c>
      <c r="K372" s="10" t="str">
        <f>IF(MasterData5[[#This Row],[Income ]]&gt;$AB$12, "Above", "Below")</f>
        <v>Above</v>
      </c>
      <c r="L372" s="10">
        <f>SUM(MasterData5[[#This Row],[MntWines]:[MntSweetProducts]])</f>
        <v>87</v>
      </c>
      <c r="M372" s="53" t="str">
        <f>IF(MasterData5[[#This Row],[Total Purchase]]&gt;=500, "Over $500", "")</f>
        <v/>
      </c>
      <c r="N372" s="10"/>
      <c r="O372" s="14" t="str">
        <f>IF(AND(MasterData5[[#This Row],[MntWines]]&gt;=AB$4, MasterData5[[#This Row],[Income ]]&lt;=$AB$12), "Yes", "")</f>
        <v/>
      </c>
      <c r="P372" s="14" t="str">
        <f>IF(AND(MasterData5[[#This Row],[MntFruits]]&gt;=AC$4, MasterData5[[#This Row],[Income ]]&lt;=$AB$12), "Yes", "")</f>
        <v/>
      </c>
      <c r="Q372" s="14" t="str">
        <f>IF(AND(MasterData5[[#This Row],[MntMeatProducts]]&gt;=AD$4, MasterData5[[#This Row],[Income ]]&lt;=$AB$12), "Yes", "")</f>
        <v/>
      </c>
      <c r="R372" s="14" t="str">
        <f>IF(AND(MasterData5[[#This Row],[MntFishProducts]]&gt;=AE$4, MasterData5[[#This Row],[Income ]]&lt;=$AB$12), "Yes", "")</f>
        <v/>
      </c>
      <c r="S372" s="14" t="str">
        <f>IF(AND(MasterData5[[#This Row],[MntSweetProducts]]&gt;=AF$4, MasterData5[[#This Row],[Income ]]&lt;=$AB$12), "Yes", "")</f>
        <v/>
      </c>
      <c r="U372" s="14" t="str">
        <f>IF(MasterData5[[#This Row],[MntWines]]&gt;=AB$4, "Yes", "")</f>
        <v/>
      </c>
      <c r="V372" s="14" t="str">
        <f>IF(MasterData5[[#This Row],[MntFruits]]&gt;=AC$4, "Yes", "")</f>
        <v/>
      </c>
      <c r="W372" s="14" t="str">
        <f>IF(MasterData5[[#This Row],[MntMeatProducts]]&gt;=AD$4, "Yes", "")</f>
        <v/>
      </c>
      <c r="X372" s="14" t="str">
        <f>IF(MasterData5[[#This Row],[MntFishProducts]]&gt;=AE$4, "Yes", "")</f>
        <v/>
      </c>
      <c r="Y372" s="14" t="str">
        <f>IF(MasterData5[[#This Row],[MntSweetProducts]]&gt;=AF$4, "Yes", "")</f>
        <v/>
      </c>
    </row>
    <row r="373" spans="1:25" x14ac:dyDescent="0.3">
      <c r="A373">
        <v>1890</v>
      </c>
      <c r="B373" s="10">
        <v>11</v>
      </c>
      <c r="C373" s="10">
        <v>1</v>
      </c>
      <c r="D373" s="10">
        <v>4</v>
      </c>
      <c r="E373" s="10">
        <v>2</v>
      </c>
      <c r="F373" s="10">
        <v>0</v>
      </c>
      <c r="G373" s="10">
        <v>7</v>
      </c>
      <c r="H373" s="24">
        <f>2021-'Customer Profile'!B372</f>
        <v>50</v>
      </c>
      <c r="I373" s="10">
        <f>IF(Analysis!$B$60="Wine",B373,IF(Analysis!$B$60="Fruit",C373,IF(Analysis!$B$60="Meat",D373,IF(Analysis!$B$60="Fish",E373,IF(Analysis!$B$60="Sweet",F373,"")))))</f>
        <v>2</v>
      </c>
      <c r="J373" s="10">
        <v>42033</v>
      </c>
      <c r="K373" s="10" t="str">
        <f>IF(MasterData5[[#This Row],[Income ]]&gt;$AB$12, "Above", "Below")</f>
        <v>Below</v>
      </c>
      <c r="L373" s="10">
        <f>SUM(MasterData5[[#This Row],[MntWines]:[MntSweetProducts]])</f>
        <v>18</v>
      </c>
      <c r="M373" s="53" t="str">
        <f>IF(MasterData5[[#This Row],[Total Purchase]]&gt;=500, "Over $500", "")</f>
        <v/>
      </c>
      <c r="N373" s="10"/>
      <c r="O373" s="14" t="str">
        <f>IF(AND(MasterData5[[#This Row],[MntWines]]&gt;=AB$4, MasterData5[[#This Row],[Income ]]&lt;=$AB$12), "Yes", "")</f>
        <v/>
      </c>
      <c r="P373" s="14" t="str">
        <f>IF(AND(MasterData5[[#This Row],[MntFruits]]&gt;=AC$4, MasterData5[[#This Row],[Income ]]&lt;=$AB$12), "Yes", "")</f>
        <v/>
      </c>
      <c r="Q373" s="14" t="str">
        <f>IF(AND(MasterData5[[#This Row],[MntMeatProducts]]&gt;=AD$4, MasterData5[[#This Row],[Income ]]&lt;=$AB$12), "Yes", "")</f>
        <v/>
      </c>
      <c r="R373" s="14" t="str">
        <f>IF(AND(MasterData5[[#This Row],[MntFishProducts]]&gt;=AE$4, MasterData5[[#This Row],[Income ]]&lt;=$AB$12), "Yes", "")</f>
        <v/>
      </c>
      <c r="S373" s="14" t="str">
        <f>IF(AND(MasterData5[[#This Row],[MntSweetProducts]]&gt;=AF$4, MasterData5[[#This Row],[Income ]]&lt;=$AB$12), "Yes", "")</f>
        <v/>
      </c>
      <c r="U373" s="14" t="str">
        <f>IF(MasterData5[[#This Row],[MntWines]]&gt;=AB$4, "Yes", "")</f>
        <v/>
      </c>
      <c r="V373" s="14" t="str">
        <f>IF(MasterData5[[#This Row],[MntFruits]]&gt;=AC$4, "Yes", "")</f>
        <v/>
      </c>
      <c r="W373" s="14" t="str">
        <f>IF(MasterData5[[#This Row],[MntMeatProducts]]&gt;=AD$4, "Yes", "")</f>
        <v/>
      </c>
      <c r="X373" s="14" t="str">
        <f>IF(MasterData5[[#This Row],[MntFishProducts]]&gt;=AE$4, "Yes", "")</f>
        <v/>
      </c>
      <c r="Y373" s="14" t="str">
        <f>IF(MasterData5[[#This Row],[MntSweetProducts]]&gt;=AF$4, "Yes", "")</f>
        <v/>
      </c>
    </row>
    <row r="374" spans="1:25" x14ac:dyDescent="0.3">
      <c r="A374">
        <v>1891</v>
      </c>
      <c r="B374" s="10">
        <v>667</v>
      </c>
      <c r="C374" s="10">
        <v>50</v>
      </c>
      <c r="D374" s="10">
        <v>850</v>
      </c>
      <c r="E374" s="10">
        <v>21</v>
      </c>
      <c r="F374" s="10">
        <v>83</v>
      </c>
      <c r="G374" s="10">
        <v>83</v>
      </c>
      <c r="H374" s="24">
        <f>2021-'Customer Profile'!B373</f>
        <v>41</v>
      </c>
      <c r="I374" s="10">
        <f>IF(Analysis!$B$60="Wine",B374,IF(Analysis!$B$60="Fruit",C374,IF(Analysis!$B$60="Meat",D374,IF(Analysis!$B$60="Fish",E374,IF(Analysis!$B$60="Sweet",F374,"")))))</f>
        <v>21</v>
      </c>
      <c r="J374" s="10">
        <v>78789</v>
      </c>
      <c r="K374" s="10" t="str">
        <f>IF(MasterData5[[#This Row],[Income ]]&gt;$AB$12, "Above", "Below")</f>
        <v>Above</v>
      </c>
      <c r="L374" s="10">
        <f>SUM(MasterData5[[#This Row],[MntWines]:[MntSweetProducts]])</f>
        <v>1671</v>
      </c>
      <c r="M374" s="53" t="str">
        <f>IF(MasterData5[[#This Row],[Total Purchase]]&gt;=500, "Over $500", "")</f>
        <v>Over $500</v>
      </c>
      <c r="N374" s="10"/>
      <c r="O374" s="14" t="str">
        <f>IF(AND(MasterData5[[#This Row],[MntWines]]&gt;=AB$4, MasterData5[[#This Row],[Income ]]&lt;=$AB$12), "Yes", "")</f>
        <v/>
      </c>
      <c r="P374" s="14" t="str">
        <f>IF(AND(MasterData5[[#This Row],[MntFruits]]&gt;=AC$4, MasterData5[[#This Row],[Income ]]&lt;=$AB$12), "Yes", "")</f>
        <v/>
      </c>
      <c r="Q374" s="14" t="str">
        <f>IF(AND(MasterData5[[#This Row],[MntMeatProducts]]&gt;=AD$4, MasterData5[[#This Row],[Income ]]&lt;=$AB$12), "Yes", "")</f>
        <v/>
      </c>
      <c r="R374" s="14" t="str">
        <f>IF(AND(MasterData5[[#This Row],[MntFishProducts]]&gt;=AE$4, MasterData5[[#This Row],[Income ]]&lt;=$AB$12), "Yes", "")</f>
        <v/>
      </c>
      <c r="S374" s="14" t="str">
        <f>IF(AND(MasterData5[[#This Row],[MntSweetProducts]]&gt;=AF$4, MasterData5[[#This Row],[Income ]]&lt;=$AB$12), "Yes", "")</f>
        <v/>
      </c>
      <c r="U374" s="14" t="str">
        <f>IF(MasterData5[[#This Row],[MntWines]]&gt;=AB$4, "Yes", "")</f>
        <v>Yes</v>
      </c>
      <c r="V374" s="14" t="str">
        <f>IF(MasterData5[[#This Row],[MntFruits]]&gt;=AC$4, "Yes", "")</f>
        <v>Yes</v>
      </c>
      <c r="W374" s="14" t="str">
        <f>IF(MasterData5[[#This Row],[MntMeatProducts]]&gt;=AD$4, "Yes", "")</f>
        <v>Yes</v>
      </c>
      <c r="X374" s="14" t="str">
        <f>IF(MasterData5[[#This Row],[MntFishProducts]]&gt;=AE$4, "Yes", "")</f>
        <v/>
      </c>
      <c r="Y374" s="14" t="str">
        <f>IF(MasterData5[[#This Row],[MntSweetProducts]]&gt;=AF$4, "Yes", "")</f>
        <v>Yes</v>
      </c>
    </row>
    <row r="375" spans="1:25" x14ac:dyDescent="0.3">
      <c r="A375">
        <v>1907</v>
      </c>
      <c r="B375" s="10">
        <v>965</v>
      </c>
      <c r="C375" s="10">
        <v>69</v>
      </c>
      <c r="D375" s="10">
        <v>279</v>
      </c>
      <c r="E375" s="10">
        <v>54</v>
      </c>
      <c r="F375" s="10">
        <v>41</v>
      </c>
      <c r="G375" s="10">
        <v>69</v>
      </c>
      <c r="H375" s="24">
        <f>2021-'Customer Profile'!B374</f>
        <v>71</v>
      </c>
      <c r="I375" s="10">
        <f>IF(Analysis!$B$60="Wine",B375,IF(Analysis!$B$60="Fruit",C375,IF(Analysis!$B$60="Meat",D375,IF(Analysis!$B$60="Fish",E375,IF(Analysis!$B$60="Sweet",F375,"")))))</f>
        <v>54</v>
      </c>
      <c r="J375" s="10">
        <v>63120</v>
      </c>
      <c r="K375" s="10" t="str">
        <f>IF(MasterData5[[#This Row],[Income ]]&gt;$AB$12, "Above", "Below")</f>
        <v>Above</v>
      </c>
      <c r="L375" s="10">
        <f>SUM(MasterData5[[#This Row],[MntWines]:[MntSweetProducts]])</f>
        <v>1408</v>
      </c>
      <c r="M375" s="53" t="str">
        <f>IF(MasterData5[[#This Row],[Total Purchase]]&gt;=500, "Over $500", "")</f>
        <v>Over $500</v>
      </c>
      <c r="N375" s="10"/>
      <c r="O375" s="14" t="str">
        <f>IF(AND(MasterData5[[#This Row],[MntWines]]&gt;=AB$4, MasterData5[[#This Row],[Income ]]&lt;=$AB$12), "Yes", "")</f>
        <v/>
      </c>
      <c r="P375" s="14" t="str">
        <f>IF(AND(MasterData5[[#This Row],[MntFruits]]&gt;=AC$4, MasterData5[[#This Row],[Income ]]&lt;=$AB$12), "Yes", "")</f>
        <v/>
      </c>
      <c r="Q375" s="14" t="str">
        <f>IF(AND(MasterData5[[#This Row],[MntMeatProducts]]&gt;=AD$4, MasterData5[[#This Row],[Income ]]&lt;=$AB$12), "Yes", "")</f>
        <v/>
      </c>
      <c r="R375" s="14" t="str">
        <f>IF(AND(MasterData5[[#This Row],[MntFishProducts]]&gt;=AE$4, MasterData5[[#This Row],[Income ]]&lt;=$AB$12), "Yes", "")</f>
        <v/>
      </c>
      <c r="S375" s="14" t="str">
        <f>IF(AND(MasterData5[[#This Row],[MntSweetProducts]]&gt;=AF$4, MasterData5[[#This Row],[Income ]]&lt;=$AB$12), "Yes", "")</f>
        <v/>
      </c>
      <c r="U375" s="14" t="str">
        <f>IF(MasterData5[[#This Row],[MntWines]]&gt;=AB$4, "Yes", "")</f>
        <v>Yes</v>
      </c>
      <c r="V375" s="14" t="str">
        <f>IF(MasterData5[[#This Row],[MntFruits]]&gt;=AC$4, "Yes", "")</f>
        <v>Yes</v>
      </c>
      <c r="W375" s="14" t="str">
        <f>IF(MasterData5[[#This Row],[MntMeatProducts]]&gt;=AD$4, "Yes", "")</f>
        <v>Yes</v>
      </c>
      <c r="X375" s="14" t="str">
        <f>IF(MasterData5[[#This Row],[MntFishProducts]]&gt;=AE$4, "Yes", "")</f>
        <v>Yes</v>
      </c>
      <c r="Y375" s="14" t="str">
        <f>IF(MasterData5[[#This Row],[MntSweetProducts]]&gt;=AF$4, "Yes", "")</f>
        <v>Yes</v>
      </c>
    </row>
    <row r="376" spans="1:25" x14ac:dyDescent="0.3">
      <c r="A376">
        <v>1911</v>
      </c>
      <c r="B376" s="10">
        <v>595</v>
      </c>
      <c r="C376" s="10">
        <v>97</v>
      </c>
      <c r="D376" s="10">
        <v>291</v>
      </c>
      <c r="E376" s="10">
        <v>127</v>
      </c>
      <c r="F376" s="10">
        <v>133</v>
      </c>
      <c r="G376" s="10">
        <v>121</v>
      </c>
      <c r="H376" s="24">
        <f>2021-'Customer Profile'!B375</f>
        <v>34</v>
      </c>
      <c r="I376" s="10">
        <f>IF(Analysis!$B$60="Wine",B376,IF(Analysis!$B$60="Fruit",C376,IF(Analysis!$B$60="Meat",D376,IF(Analysis!$B$60="Fish",E376,IF(Analysis!$B$60="Sweet",F376,"")))))</f>
        <v>127</v>
      </c>
      <c r="J376" s="10">
        <v>67430</v>
      </c>
      <c r="K376" s="10" t="str">
        <f>IF(MasterData5[[#This Row],[Income ]]&gt;$AB$12, "Above", "Below")</f>
        <v>Above</v>
      </c>
      <c r="L376" s="10">
        <f>SUM(MasterData5[[#This Row],[MntWines]:[MntSweetProducts]])</f>
        <v>1243</v>
      </c>
      <c r="M376" s="53" t="str">
        <f>IF(MasterData5[[#This Row],[Total Purchase]]&gt;=500, "Over $500", "")</f>
        <v>Over $500</v>
      </c>
      <c r="N376" s="10"/>
      <c r="O376" s="14" t="str">
        <f>IF(AND(MasterData5[[#This Row],[MntWines]]&gt;=AB$4, MasterData5[[#This Row],[Income ]]&lt;=$AB$12), "Yes", "")</f>
        <v/>
      </c>
      <c r="P376" s="14" t="str">
        <f>IF(AND(MasterData5[[#This Row],[MntFruits]]&gt;=AC$4, MasterData5[[#This Row],[Income ]]&lt;=$AB$12), "Yes", "")</f>
        <v/>
      </c>
      <c r="Q376" s="14" t="str">
        <f>IF(AND(MasterData5[[#This Row],[MntMeatProducts]]&gt;=AD$4, MasterData5[[#This Row],[Income ]]&lt;=$AB$12), "Yes", "")</f>
        <v/>
      </c>
      <c r="R376" s="14" t="str">
        <f>IF(AND(MasterData5[[#This Row],[MntFishProducts]]&gt;=AE$4, MasterData5[[#This Row],[Income ]]&lt;=$AB$12), "Yes", "")</f>
        <v/>
      </c>
      <c r="S376" s="14" t="str">
        <f>IF(AND(MasterData5[[#This Row],[MntSweetProducts]]&gt;=AF$4, MasterData5[[#This Row],[Income ]]&lt;=$AB$12), "Yes", "")</f>
        <v/>
      </c>
      <c r="U376" s="14" t="str">
        <f>IF(MasterData5[[#This Row],[MntWines]]&gt;=AB$4, "Yes", "")</f>
        <v>Yes</v>
      </c>
      <c r="V376" s="14" t="str">
        <f>IF(MasterData5[[#This Row],[MntFruits]]&gt;=AC$4, "Yes", "")</f>
        <v>Yes</v>
      </c>
      <c r="W376" s="14" t="str">
        <f>IF(MasterData5[[#This Row],[MntMeatProducts]]&gt;=AD$4, "Yes", "")</f>
        <v>Yes</v>
      </c>
      <c r="X376" s="14" t="str">
        <f>IF(MasterData5[[#This Row],[MntFishProducts]]&gt;=AE$4, "Yes", "")</f>
        <v>Yes</v>
      </c>
      <c r="Y376" s="14" t="str">
        <f>IF(MasterData5[[#This Row],[MntSweetProducts]]&gt;=AF$4, "Yes", "")</f>
        <v>Yes</v>
      </c>
    </row>
    <row r="377" spans="1:25" x14ac:dyDescent="0.3">
      <c r="A377">
        <v>1915</v>
      </c>
      <c r="B377" s="10">
        <v>794</v>
      </c>
      <c r="C377" s="10">
        <v>115</v>
      </c>
      <c r="D377" s="10">
        <v>243</v>
      </c>
      <c r="E377" s="10">
        <v>150</v>
      </c>
      <c r="F377" s="10">
        <v>0</v>
      </c>
      <c r="G377" s="10">
        <v>205</v>
      </c>
      <c r="H377" s="24">
        <f>2021-'Customer Profile'!B376</f>
        <v>70</v>
      </c>
      <c r="I377" s="10">
        <f>IF(Analysis!$B$60="Wine",B377,IF(Analysis!$B$60="Fruit",C377,IF(Analysis!$B$60="Meat",D377,IF(Analysis!$B$60="Fish",E377,IF(Analysis!$B$60="Sweet",F377,"")))))</f>
        <v>150</v>
      </c>
      <c r="J377" s="10">
        <v>78939</v>
      </c>
      <c r="K377" s="10" t="str">
        <f>IF(MasterData5[[#This Row],[Income ]]&gt;$AB$12, "Above", "Below")</f>
        <v>Above</v>
      </c>
      <c r="L377" s="10">
        <f>SUM(MasterData5[[#This Row],[MntWines]:[MntSweetProducts]])</f>
        <v>1302</v>
      </c>
      <c r="M377" s="53" t="str">
        <f>IF(MasterData5[[#This Row],[Total Purchase]]&gt;=500, "Over $500", "")</f>
        <v>Over $500</v>
      </c>
      <c r="N377" s="10"/>
      <c r="O377" s="14" t="str">
        <f>IF(AND(MasterData5[[#This Row],[MntWines]]&gt;=AB$4, MasterData5[[#This Row],[Income ]]&lt;=$AB$12), "Yes", "")</f>
        <v/>
      </c>
      <c r="P377" s="14" t="str">
        <f>IF(AND(MasterData5[[#This Row],[MntFruits]]&gt;=AC$4, MasterData5[[#This Row],[Income ]]&lt;=$AB$12), "Yes", "")</f>
        <v/>
      </c>
      <c r="Q377" s="14" t="str">
        <f>IF(AND(MasterData5[[#This Row],[MntMeatProducts]]&gt;=AD$4, MasterData5[[#This Row],[Income ]]&lt;=$AB$12), "Yes", "")</f>
        <v/>
      </c>
      <c r="R377" s="14" t="str">
        <f>IF(AND(MasterData5[[#This Row],[MntFishProducts]]&gt;=AE$4, MasterData5[[#This Row],[Income ]]&lt;=$AB$12), "Yes", "")</f>
        <v/>
      </c>
      <c r="S377" s="14" t="str">
        <f>IF(AND(MasterData5[[#This Row],[MntSweetProducts]]&gt;=AF$4, MasterData5[[#This Row],[Income ]]&lt;=$AB$12), "Yes", "")</f>
        <v/>
      </c>
      <c r="U377" s="14" t="str">
        <f>IF(MasterData5[[#This Row],[MntWines]]&gt;=AB$4, "Yes", "")</f>
        <v>Yes</v>
      </c>
      <c r="V377" s="14" t="str">
        <f>IF(MasterData5[[#This Row],[MntFruits]]&gt;=AC$4, "Yes", "")</f>
        <v>Yes</v>
      </c>
      <c r="W377" s="14" t="str">
        <f>IF(MasterData5[[#This Row],[MntMeatProducts]]&gt;=AD$4, "Yes", "")</f>
        <v>Yes</v>
      </c>
      <c r="X377" s="14" t="str">
        <f>IF(MasterData5[[#This Row],[MntFishProducts]]&gt;=AE$4, "Yes", "")</f>
        <v>Yes</v>
      </c>
      <c r="Y377" s="14" t="str">
        <f>IF(MasterData5[[#This Row],[MntSweetProducts]]&gt;=AF$4, "Yes", "")</f>
        <v/>
      </c>
    </row>
    <row r="378" spans="1:25" x14ac:dyDescent="0.3">
      <c r="A378">
        <v>1916</v>
      </c>
      <c r="B378" s="10">
        <v>188</v>
      </c>
      <c r="C378" s="10">
        <v>3</v>
      </c>
      <c r="D378" s="10">
        <v>180</v>
      </c>
      <c r="E378" s="10">
        <v>20</v>
      </c>
      <c r="F378" s="10">
        <v>3</v>
      </c>
      <c r="G378" s="10">
        <v>43</v>
      </c>
      <c r="H378" s="24">
        <f>2021-'Customer Profile'!B377</f>
        <v>67</v>
      </c>
      <c r="I378" s="10">
        <f>IF(Analysis!$B$60="Wine",B378,IF(Analysis!$B$60="Fruit",C378,IF(Analysis!$B$60="Meat",D378,IF(Analysis!$B$60="Fish",E378,IF(Analysis!$B$60="Sweet",F378,"")))))</f>
        <v>20</v>
      </c>
      <c r="J378" s="10">
        <v>45736</v>
      </c>
      <c r="K378" s="10" t="str">
        <f>IF(MasterData5[[#This Row],[Income ]]&gt;$AB$12, "Above", "Below")</f>
        <v>Below</v>
      </c>
      <c r="L378" s="10">
        <f>SUM(MasterData5[[#This Row],[MntWines]:[MntSweetProducts]])</f>
        <v>394</v>
      </c>
      <c r="M378" s="53" t="str">
        <f>IF(MasterData5[[#This Row],[Total Purchase]]&gt;=500, "Over $500", "")</f>
        <v/>
      </c>
      <c r="N378" s="10"/>
      <c r="O378" s="14" t="str">
        <f>IF(AND(MasterData5[[#This Row],[MntWines]]&gt;=AB$4, MasterData5[[#This Row],[Income ]]&lt;=$AB$12), "Yes", "")</f>
        <v/>
      </c>
      <c r="P378" s="14" t="str">
        <f>IF(AND(MasterData5[[#This Row],[MntFruits]]&gt;=AC$4, MasterData5[[#This Row],[Income ]]&lt;=$AB$12), "Yes", "")</f>
        <v/>
      </c>
      <c r="Q378" s="14" t="str">
        <f>IF(AND(MasterData5[[#This Row],[MntMeatProducts]]&gt;=AD$4, MasterData5[[#This Row],[Income ]]&lt;=$AB$12), "Yes", "")</f>
        <v>Yes</v>
      </c>
      <c r="R378" s="14" t="str">
        <f>IF(AND(MasterData5[[#This Row],[MntFishProducts]]&gt;=AE$4, MasterData5[[#This Row],[Income ]]&lt;=$AB$12), "Yes", "")</f>
        <v/>
      </c>
      <c r="S378" s="14" t="str">
        <f>IF(AND(MasterData5[[#This Row],[MntSweetProducts]]&gt;=AF$4, MasterData5[[#This Row],[Income ]]&lt;=$AB$12), "Yes", "")</f>
        <v/>
      </c>
      <c r="U378" s="14" t="str">
        <f>IF(MasterData5[[#This Row],[MntWines]]&gt;=AB$4, "Yes", "")</f>
        <v/>
      </c>
      <c r="V378" s="14" t="str">
        <f>IF(MasterData5[[#This Row],[MntFruits]]&gt;=AC$4, "Yes", "")</f>
        <v/>
      </c>
      <c r="W378" s="14" t="str">
        <f>IF(MasterData5[[#This Row],[MntMeatProducts]]&gt;=AD$4, "Yes", "")</f>
        <v>Yes</v>
      </c>
      <c r="X378" s="14" t="str">
        <f>IF(MasterData5[[#This Row],[MntFishProducts]]&gt;=AE$4, "Yes", "")</f>
        <v/>
      </c>
      <c r="Y378" s="14" t="str">
        <f>IF(MasterData5[[#This Row],[MntSweetProducts]]&gt;=AF$4, "Yes", "")</f>
        <v/>
      </c>
    </row>
    <row r="379" spans="1:25" x14ac:dyDescent="0.3">
      <c r="A379">
        <v>1920</v>
      </c>
      <c r="B379" s="10">
        <v>44</v>
      </c>
      <c r="C379" s="10">
        <v>4</v>
      </c>
      <c r="D379" s="10">
        <v>21</v>
      </c>
      <c r="E379" s="10">
        <v>6</v>
      </c>
      <c r="F379" s="10">
        <v>0</v>
      </c>
      <c r="G379" s="10">
        <v>27</v>
      </c>
      <c r="H379" s="24">
        <f>2021-'Customer Profile'!B378</f>
        <v>49</v>
      </c>
      <c r="I379" s="10">
        <f>IF(Analysis!$B$60="Wine",B379,IF(Analysis!$B$60="Fruit",C379,IF(Analysis!$B$60="Meat",D379,IF(Analysis!$B$60="Fish",E379,IF(Analysis!$B$60="Sweet",F379,"")))))</f>
        <v>6</v>
      </c>
      <c r="J379" s="10">
        <v>40321</v>
      </c>
      <c r="K379" s="10" t="str">
        <f>IF(MasterData5[[#This Row],[Income ]]&gt;$AB$12, "Above", "Below")</f>
        <v>Below</v>
      </c>
      <c r="L379" s="10">
        <f>SUM(MasterData5[[#This Row],[MntWines]:[MntSweetProducts]])</f>
        <v>75</v>
      </c>
      <c r="M379" s="53" t="str">
        <f>IF(MasterData5[[#This Row],[Total Purchase]]&gt;=500, "Over $500", "")</f>
        <v/>
      </c>
      <c r="N379" s="10"/>
      <c r="O379" s="14" t="str">
        <f>IF(AND(MasterData5[[#This Row],[MntWines]]&gt;=AB$4, MasterData5[[#This Row],[Income ]]&lt;=$AB$12), "Yes", "")</f>
        <v/>
      </c>
      <c r="P379" s="14" t="str">
        <f>IF(AND(MasterData5[[#This Row],[MntFruits]]&gt;=AC$4, MasterData5[[#This Row],[Income ]]&lt;=$AB$12), "Yes", "")</f>
        <v/>
      </c>
      <c r="Q379" s="14" t="str">
        <f>IF(AND(MasterData5[[#This Row],[MntMeatProducts]]&gt;=AD$4, MasterData5[[#This Row],[Income ]]&lt;=$AB$12), "Yes", "")</f>
        <v/>
      </c>
      <c r="R379" s="14" t="str">
        <f>IF(AND(MasterData5[[#This Row],[MntFishProducts]]&gt;=AE$4, MasterData5[[#This Row],[Income ]]&lt;=$AB$12), "Yes", "")</f>
        <v/>
      </c>
      <c r="S379" s="14" t="str">
        <f>IF(AND(MasterData5[[#This Row],[MntSweetProducts]]&gt;=AF$4, MasterData5[[#This Row],[Income ]]&lt;=$AB$12), "Yes", "")</f>
        <v/>
      </c>
      <c r="U379" s="14" t="str">
        <f>IF(MasterData5[[#This Row],[MntWines]]&gt;=AB$4, "Yes", "")</f>
        <v/>
      </c>
      <c r="V379" s="14" t="str">
        <f>IF(MasterData5[[#This Row],[MntFruits]]&gt;=AC$4, "Yes", "")</f>
        <v/>
      </c>
      <c r="W379" s="14" t="str">
        <f>IF(MasterData5[[#This Row],[MntMeatProducts]]&gt;=AD$4, "Yes", "")</f>
        <v/>
      </c>
      <c r="X379" s="14" t="str">
        <f>IF(MasterData5[[#This Row],[MntFishProducts]]&gt;=AE$4, "Yes", "")</f>
        <v/>
      </c>
      <c r="Y379" s="14" t="str">
        <f>IF(MasterData5[[#This Row],[MntSweetProducts]]&gt;=AF$4, "Yes", "")</f>
        <v/>
      </c>
    </row>
    <row r="380" spans="1:25" x14ac:dyDescent="0.3">
      <c r="A380">
        <v>1921</v>
      </c>
      <c r="B380" s="10">
        <v>46</v>
      </c>
      <c r="C380" s="10">
        <v>1</v>
      </c>
      <c r="D380" s="10">
        <v>12</v>
      </c>
      <c r="E380" s="10">
        <v>3</v>
      </c>
      <c r="F380" s="10">
        <v>0</v>
      </c>
      <c r="G380" s="10">
        <v>9</v>
      </c>
      <c r="H380" s="24">
        <f>2021-'Customer Profile'!B379</f>
        <v>54</v>
      </c>
      <c r="I380" s="10">
        <f>IF(Analysis!$B$60="Wine",B380,IF(Analysis!$B$60="Fruit",C380,IF(Analysis!$B$60="Meat",D380,IF(Analysis!$B$60="Fish",E380,IF(Analysis!$B$60="Sweet",F380,"")))))</f>
        <v>3</v>
      </c>
      <c r="J380" s="10">
        <v>59062</v>
      </c>
      <c r="K380" s="10" t="str">
        <f>IF(MasterData5[[#This Row],[Income ]]&gt;$AB$12, "Above", "Below")</f>
        <v>Above</v>
      </c>
      <c r="L380" s="10">
        <f>SUM(MasterData5[[#This Row],[MntWines]:[MntSweetProducts]])</f>
        <v>62</v>
      </c>
      <c r="M380" s="53" t="str">
        <f>IF(MasterData5[[#This Row],[Total Purchase]]&gt;=500, "Over $500", "")</f>
        <v/>
      </c>
      <c r="N380" s="10"/>
      <c r="O380" s="14" t="str">
        <f>IF(AND(MasterData5[[#This Row],[MntWines]]&gt;=AB$4, MasterData5[[#This Row],[Income ]]&lt;=$AB$12), "Yes", "")</f>
        <v/>
      </c>
      <c r="P380" s="14" t="str">
        <f>IF(AND(MasterData5[[#This Row],[MntFruits]]&gt;=AC$4, MasterData5[[#This Row],[Income ]]&lt;=$AB$12), "Yes", "")</f>
        <v/>
      </c>
      <c r="Q380" s="14" t="str">
        <f>IF(AND(MasterData5[[#This Row],[MntMeatProducts]]&gt;=AD$4, MasterData5[[#This Row],[Income ]]&lt;=$AB$12), "Yes", "")</f>
        <v/>
      </c>
      <c r="R380" s="14" t="str">
        <f>IF(AND(MasterData5[[#This Row],[MntFishProducts]]&gt;=AE$4, MasterData5[[#This Row],[Income ]]&lt;=$AB$12), "Yes", "")</f>
        <v/>
      </c>
      <c r="S380" s="14" t="str">
        <f>IF(AND(MasterData5[[#This Row],[MntSweetProducts]]&gt;=AF$4, MasterData5[[#This Row],[Income ]]&lt;=$AB$12), "Yes", "")</f>
        <v/>
      </c>
      <c r="U380" s="14" t="str">
        <f>IF(MasterData5[[#This Row],[MntWines]]&gt;=AB$4, "Yes", "")</f>
        <v/>
      </c>
      <c r="V380" s="14" t="str">
        <f>IF(MasterData5[[#This Row],[MntFruits]]&gt;=AC$4, "Yes", "")</f>
        <v/>
      </c>
      <c r="W380" s="14" t="str">
        <f>IF(MasterData5[[#This Row],[MntMeatProducts]]&gt;=AD$4, "Yes", "")</f>
        <v/>
      </c>
      <c r="X380" s="14" t="str">
        <f>IF(MasterData5[[#This Row],[MntFishProducts]]&gt;=AE$4, "Yes", "")</f>
        <v/>
      </c>
      <c r="Y380" s="14" t="str">
        <f>IF(MasterData5[[#This Row],[MntSweetProducts]]&gt;=AF$4, "Yes", "")</f>
        <v/>
      </c>
    </row>
    <row r="381" spans="1:25" x14ac:dyDescent="0.3">
      <c r="A381">
        <v>1927</v>
      </c>
      <c r="B381" s="10">
        <v>399</v>
      </c>
      <c r="C381" s="10">
        <v>27</v>
      </c>
      <c r="D381" s="10">
        <v>159</v>
      </c>
      <c r="E381" s="10">
        <v>58</v>
      </c>
      <c r="F381" s="10">
        <v>8</v>
      </c>
      <c r="G381" s="10">
        <v>39</v>
      </c>
      <c r="H381" s="24">
        <f>2021-'Customer Profile'!B380</f>
        <v>48</v>
      </c>
      <c r="I381" s="10">
        <f>IF(Analysis!$B$60="Wine",B381,IF(Analysis!$B$60="Fruit",C381,IF(Analysis!$B$60="Meat",D381,IF(Analysis!$B$60="Fish",E381,IF(Analysis!$B$60="Sweet",F381,"")))))</f>
        <v>58</v>
      </c>
      <c r="J381" s="10">
        <v>69401</v>
      </c>
      <c r="K381" s="10" t="str">
        <f>IF(MasterData5[[#This Row],[Income ]]&gt;$AB$12, "Above", "Below")</f>
        <v>Above</v>
      </c>
      <c r="L381" s="10">
        <f>SUM(MasterData5[[#This Row],[MntWines]:[MntSweetProducts]])</f>
        <v>651</v>
      </c>
      <c r="M381" s="53" t="str">
        <f>IF(MasterData5[[#This Row],[Total Purchase]]&gt;=500, "Over $500", "")</f>
        <v>Over $500</v>
      </c>
      <c r="N381" s="10"/>
      <c r="O381" s="14" t="str">
        <f>IF(AND(MasterData5[[#This Row],[MntWines]]&gt;=AB$4, MasterData5[[#This Row],[Income ]]&lt;=$AB$12), "Yes", "")</f>
        <v/>
      </c>
      <c r="P381" s="14" t="str">
        <f>IF(AND(MasterData5[[#This Row],[MntFruits]]&gt;=AC$4, MasterData5[[#This Row],[Income ]]&lt;=$AB$12), "Yes", "")</f>
        <v/>
      </c>
      <c r="Q381" s="14" t="str">
        <f>IF(AND(MasterData5[[#This Row],[MntMeatProducts]]&gt;=AD$4, MasterData5[[#This Row],[Income ]]&lt;=$AB$12), "Yes", "")</f>
        <v/>
      </c>
      <c r="R381" s="14" t="str">
        <f>IF(AND(MasterData5[[#This Row],[MntFishProducts]]&gt;=AE$4, MasterData5[[#This Row],[Income ]]&lt;=$AB$12), "Yes", "")</f>
        <v/>
      </c>
      <c r="S381" s="14" t="str">
        <f>IF(AND(MasterData5[[#This Row],[MntSweetProducts]]&gt;=AF$4, MasterData5[[#This Row],[Income ]]&lt;=$AB$12), "Yes", "")</f>
        <v/>
      </c>
      <c r="U381" s="14" t="str">
        <f>IF(MasterData5[[#This Row],[MntWines]]&gt;=AB$4, "Yes", "")</f>
        <v>Yes</v>
      </c>
      <c r="V381" s="14" t="str">
        <f>IF(MasterData5[[#This Row],[MntFruits]]&gt;=AC$4, "Yes", "")</f>
        <v>Yes</v>
      </c>
      <c r="W381" s="14" t="str">
        <f>IF(MasterData5[[#This Row],[MntMeatProducts]]&gt;=AD$4, "Yes", "")</f>
        <v/>
      </c>
      <c r="X381" s="14" t="str">
        <f>IF(MasterData5[[#This Row],[MntFishProducts]]&gt;=AE$4, "Yes", "")</f>
        <v>Yes</v>
      </c>
      <c r="Y381" s="14" t="str">
        <f>IF(MasterData5[[#This Row],[MntSweetProducts]]&gt;=AF$4, "Yes", "")</f>
        <v/>
      </c>
    </row>
    <row r="382" spans="1:25" x14ac:dyDescent="0.3">
      <c r="A382">
        <v>1928</v>
      </c>
      <c r="B382" s="10">
        <v>35</v>
      </c>
      <c r="C382" s="10">
        <v>3</v>
      </c>
      <c r="D382" s="10">
        <v>20</v>
      </c>
      <c r="E382" s="10">
        <v>4</v>
      </c>
      <c r="F382" s="10">
        <v>1</v>
      </c>
      <c r="G382" s="10">
        <v>20</v>
      </c>
      <c r="H382" s="24">
        <f>2021-'Customer Profile'!B381</f>
        <v>48</v>
      </c>
      <c r="I382" s="10">
        <f>IF(Analysis!$B$60="Wine",B382,IF(Analysis!$B$60="Fruit",C382,IF(Analysis!$B$60="Meat",D382,IF(Analysis!$B$60="Fish",E382,IF(Analysis!$B$60="Sweet",F382,"")))))</f>
        <v>4</v>
      </c>
      <c r="J382" s="10">
        <v>31814</v>
      </c>
      <c r="K382" s="10" t="str">
        <f>IF(MasterData5[[#This Row],[Income ]]&gt;$AB$12, "Above", "Below")</f>
        <v>Below</v>
      </c>
      <c r="L382" s="10">
        <f>SUM(MasterData5[[#This Row],[MntWines]:[MntSweetProducts]])</f>
        <v>63</v>
      </c>
      <c r="M382" s="53" t="str">
        <f>IF(MasterData5[[#This Row],[Total Purchase]]&gt;=500, "Over $500", "")</f>
        <v/>
      </c>
      <c r="N382" s="10"/>
      <c r="O382" s="14" t="str">
        <f>IF(AND(MasterData5[[#This Row],[MntWines]]&gt;=AB$4, MasterData5[[#This Row],[Income ]]&lt;=$AB$12), "Yes", "")</f>
        <v/>
      </c>
      <c r="P382" s="14" t="str">
        <f>IF(AND(MasterData5[[#This Row],[MntFruits]]&gt;=AC$4, MasterData5[[#This Row],[Income ]]&lt;=$AB$12), "Yes", "")</f>
        <v/>
      </c>
      <c r="Q382" s="14" t="str">
        <f>IF(AND(MasterData5[[#This Row],[MntMeatProducts]]&gt;=AD$4, MasterData5[[#This Row],[Income ]]&lt;=$AB$12), "Yes", "")</f>
        <v/>
      </c>
      <c r="R382" s="14" t="str">
        <f>IF(AND(MasterData5[[#This Row],[MntFishProducts]]&gt;=AE$4, MasterData5[[#This Row],[Income ]]&lt;=$AB$12), "Yes", "")</f>
        <v/>
      </c>
      <c r="S382" s="14" t="str">
        <f>IF(AND(MasterData5[[#This Row],[MntSweetProducts]]&gt;=AF$4, MasterData5[[#This Row],[Income ]]&lt;=$AB$12), "Yes", "")</f>
        <v/>
      </c>
      <c r="U382" s="14" t="str">
        <f>IF(MasterData5[[#This Row],[MntWines]]&gt;=AB$4, "Yes", "")</f>
        <v/>
      </c>
      <c r="V382" s="14" t="str">
        <f>IF(MasterData5[[#This Row],[MntFruits]]&gt;=AC$4, "Yes", "")</f>
        <v/>
      </c>
      <c r="W382" s="14" t="str">
        <f>IF(MasterData5[[#This Row],[MntMeatProducts]]&gt;=AD$4, "Yes", "")</f>
        <v/>
      </c>
      <c r="X382" s="14" t="str">
        <f>IF(MasterData5[[#This Row],[MntFishProducts]]&gt;=AE$4, "Yes", "")</f>
        <v/>
      </c>
      <c r="Y382" s="14" t="str">
        <f>IF(MasterData5[[#This Row],[MntSweetProducts]]&gt;=AF$4, "Yes", "")</f>
        <v/>
      </c>
    </row>
    <row r="383" spans="1:25" x14ac:dyDescent="0.3">
      <c r="A383">
        <v>1940</v>
      </c>
      <c r="B383" s="10">
        <v>1</v>
      </c>
      <c r="C383" s="10">
        <v>3</v>
      </c>
      <c r="D383" s="10">
        <v>4</v>
      </c>
      <c r="E383" s="10">
        <v>2</v>
      </c>
      <c r="F383" s="10">
        <v>2</v>
      </c>
      <c r="G383" s="10">
        <v>6</v>
      </c>
      <c r="H383" s="24">
        <f>2021-'Customer Profile'!B382</f>
        <v>35</v>
      </c>
      <c r="I383" s="10">
        <f>IF(Analysis!$B$60="Wine",B383,IF(Analysis!$B$60="Fruit",C383,IF(Analysis!$B$60="Meat",D383,IF(Analysis!$B$60="Fish",E383,IF(Analysis!$B$60="Sweet",F383,"")))))</f>
        <v>2</v>
      </c>
      <c r="J383" s="10">
        <v>25252</v>
      </c>
      <c r="K383" s="10" t="str">
        <f>IF(MasterData5[[#This Row],[Income ]]&gt;$AB$12, "Above", "Below")</f>
        <v>Below</v>
      </c>
      <c r="L383" s="10">
        <f>SUM(MasterData5[[#This Row],[MntWines]:[MntSweetProducts]])</f>
        <v>12</v>
      </c>
      <c r="M383" s="53" t="str">
        <f>IF(MasterData5[[#This Row],[Total Purchase]]&gt;=500, "Over $500", "")</f>
        <v/>
      </c>
      <c r="N383" s="10"/>
      <c r="O383" s="14" t="str">
        <f>IF(AND(MasterData5[[#This Row],[MntWines]]&gt;=AB$4, MasterData5[[#This Row],[Income ]]&lt;=$AB$12), "Yes", "")</f>
        <v/>
      </c>
      <c r="P383" s="14" t="str">
        <f>IF(AND(MasterData5[[#This Row],[MntFruits]]&gt;=AC$4, MasterData5[[#This Row],[Income ]]&lt;=$AB$12), "Yes", "")</f>
        <v/>
      </c>
      <c r="Q383" s="14" t="str">
        <f>IF(AND(MasterData5[[#This Row],[MntMeatProducts]]&gt;=AD$4, MasterData5[[#This Row],[Income ]]&lt;=$AB$12), "Yes", "")</f>
        <v/>
      </c>
      <c r="R383" s="14" t="str">
        <f>IF(AND(MasterData5[[#This Row],[MntFishProducts]]&gt;=AE$4, MasterData5[[#This Row],[Income ]]&lt;=$AB$12), "Yes", "")</f>
        <v/>
      </c>
      <c r="S383" s="14" t="str">
        <f>IF(AND(MasterData5[[#This Row],[MntSweetProducts]]&gt;=AF$4, MasterData5[[#This Row],[Income ]]&lt;=$AB$12), "Yes", "")</f>
        <v/>
      </c>
      <c r="U383" s="14" t="str">
        <f>IF(MasterData5[[#This Row],[MntWines]]&gt;=AB$4, "Yes", "")</f>
        <v/>
      </c>
      <c r="V383" s="14" t="str">
        <f>IF(MasterData5[[#This Row],[MntFruits]]&gt;=AC$4, "Yes", "")</f>
        <v/>
      </c>
      <c r="W383" s="14" t="str">
        <f>IF(MasterData5[[#This Row],[MntMeatProducts]]&gt;=AD$4, "Yes", "")</f>
        <v/>
      </c>
      <c r="X383" s="14" t="str">
        <f>IF(MasterData5[[#This Row],[MntFishProducts]]&gt;=AE$4, "Yes", "")</f>
        <v/>
      </c>
      <c r="Y383" s="14" t="str">
        <f>IF(MasterData5[[#This Row],[MntSweetProducts]]&gt;=AF$4, "Yes", "")</f>
        <v/>
      </c>
    </row>
    <row r="384" spans="1:25" x14ac:dyDescent="0.3">
      <c r="A384">
        <v>1945</v>
      </c>
      <c r="B384" s="10">
        <v>711</v>
      </c>
      <c r="C384" s="10">
        <v>36</v>
      </c>
      <c r="D384" s="10">
        <v>217</v>
      </c>
      <c r="E384" s="10">
        <v>172</v>
      </c>
      <c r="F384" s="10">
        <v>96</v>
      </c>
      <c r="G384" s="10">
        <v>168</v>
      </c>
      <c r="H384" s="24">
        <f>2021-'Customer Profile'!B383</f>
        <v>59</v>
      </c>
      <c r="I384" s="10">
        <f>IF(Analysis!$B$60="Wine",B384,IF(Analysis!$B$60="Fruit",C384,IF(Analysis!$B$60="Meat",D384,IF(Analysis!$B$60="Fish",E384,IF(Analysis!$B$60="Sweet",F384,"")))))</f>
        <v>172</v>
      </c>
      <c r="J384" s="10">
        <v>71434</v>
      </c>
      <c r="K384" s="10" t="str">
        <f>IF(MasterData5[[#This Row],[Income ]]&gt;$AB$12, "Above", "Below")</f>
        <v>Above</v>
      </c>
      <c r="L384" s="10">
        <f>SUM(MasterData5[[#This Row],[MntWines]:[MntSweetProducts]])</f>
        <v>1232</v>
      </c>
      <c r="M384" s="53" t="str">
        <f>IF(MasterData5[[#This Row],[Total Purchase]]&gt;=500, "Over $500", "")</f>
        <v>Over $500</v>
      </c>
      <c r="N384" s="10"/>
      <c r="O384" s="14" t="str">
        <f>IF(AND(MasterData5[[#This Row],[MntWines]]&gt;=AB$4, MasterData5[[#This Row],[Income ]]&lt;=$AB$12), "Yes", "")</f>
        <v/>
      </c>
      <c r="P384" s="14" t="str">
        <f>IF(AND(MasterData5[[#This Row],[MntFruits]]&gt;=AC$4, MasterData5[[#This Row],[Income ]]&lt;=$AB$12), "Yes", "")</f>
        <v/>
      </c>
      <c r="Q384" s="14" t="str">
        <f>IF(AND(MasterData5[[#This Row],[MntMeatProducts]]&gt;=AD$4, MasterData5[[#This Row],[Income ]]&lt;=$AB$12), "Yes", "")</f>
        <v/>
      </c>
      <c r="R384" s="14" t="str">
        <f>IF(AND(MasterData5[[#This Row],[MntFishProducts]]&gt;=AE$4, MasterData5[[#This Row],[Income ]]&lt;=$AB$12), "Yes", "")</f>
        <v/>
      </c>
      <c r="S384" s="14" t="str">
        <f>IF(AND(MasterData5[[#This Row],[MntSweetProducts]]&gt;=AF$4, MasterData5[[#This Row],[Income ]]&lt;=$AB$12), "Yes", "")</f>
        <v/>
      </c>
      <c r="U384" s="14" t="str">
        <f>IF(MasterData5[[#This Row],[MntWines]]&gt;=AB$4, "Yes", "")</f>
        <v>Yes</v>
      </c>
      <c r="V384" s="14" t="str">
        <f>IF(MasterData5[[#This Row],[MntFruits]]&gt;=AC$4, "Yes", "")</f>
        <v>Yes</v>
      </c>
      <c r="W384" s="14" t="str">
        <f>IF(MasterData5[[#This Row],[MntMeatProducts]]&gt;=AD$4, "Yes", "")</f>
        <v>Yes</v>
      </c>
      <c r="X384" s="14" t="str">
        <f>IF(MasterData5[[#This Row],[MntFishProducts]]&gt;=AE$4, "Yes", "")</f>
        <v>Yes</v>
      </c>
      <c r="Y384" s="14" t="str">
        <f>IF(MasterData5[[#This Row],[MntSweetProducts]]&gt;=AF$4, "Yes", "")</f>
        <v>Yes</v>
      </c>
    </row>
    <row r="385" spans="1:25" x14ac:dyDescent="0.3">
      <c r="A385">
        <v>1951</v>
      </c>
      <c r="B385" s="10">
        <v>228</v>
      </c>
      <c r="C385" s="10">
        <v>122</v>
      </c>
      <c r="D385" s="10">
        <v>122</v>
      </c>
      <c r="E385" s="10">
        <v>208</v>
      </c>
      <c r="F385" s="10">
        <v>129</v>
      </c>
      <c r="G385" s="10">
        <v>30</v>
      </c>
      <c r="H385" s="24">
        <f>2021-'Customer Profile'!B384</f>
        <v>40</v>
      </c>
      <c r="I385" s="10">
        <f>IF(Analysis!$B$60="Wine",B385,IF(Analysis!$B$60="Fruit",C385,IF(Analysis!$B$60="Meat",D385,IF(Analysis!$B$60="Fish",E385,IF(Analysis!$B$60="Sweet",F385,"")))))</f>
        <v>208</v>
      </c>
      <c r="J385" s="10">
        <v>34445</v>
      </c>
      <c r="K385" s="10" t="str">
        <f>IF(MasterData5[[#This Row],[Income ]]&gt;$AB$12, "Above", "Below")</f>
        <v>Below</v>
      </c>
      <c r="L385" s="10">
        <f>SUM(MasterData5[[#This Row],[MntWines]:[MntSweetProducts]])</f>
        <v>809</v>
      </c>
      <c r="M385" s="53" t="str">
        <f>IF(MasterData5[[#This Row],[Total Purchase]]&gt;=500, "Over $500", "")</f>
        <v>Over $500</v>
      </c>
      <c r="N385" s="10"/>
      <c r="O385" s="14" t="str">
        <f>IF(AND(MasterData5[[#This Row],[MntWines]]&gt;=AB$4, MasterData5[[#This Row],[Income ]]&lt;=$AB$12), "Yes", "")</f>
        <v/>
      </c>
      <c r="P385" s="14" t="str">
        <f>IF(AND(MasterData5[[#This Row],[MntFruits]]&gt;=AC$4, MasterData5[[#This Row],[Income ]]&lt;=$AB$12), "Yes", "")</f>
        <v>Yes</v>
      </c>
      <c r="Q385" s="14" t="str">
        <f>IF(AND(MasterData5[[#This Row],[MntMeatProducts]]&gt;=AD$4, MasterData5[[#This Row],[Income ]]&lt;=$AB$12), "Yes", "")</f>
        <v/>
      </c>
      <c r="R385" s="14" t="str">
        <f>IF(AND(MasterData5[[#This Row],[MntFishProducts]]&gt;=AE$4, MasterData5[[#This Row],[Income ]]&lt;=$AB$12), "Yes", "")</f>
        <v>Yes</v>
      </c>
      <c r="S385" s="14" t="str">
        <f>IF(AND(MasterData5[[#This Row],[MntSweetProducts]]&gt;=AF$4, MasterData5[[#This Row],[Income ]]&lt;=$AB$12), "Yes", "")</f>
        <v>Yes</v>
      </c>
      <c r="U385" s="14" t="str">
        <f>IF(MasterData5[[#This Row],[MntWines]]&gt;=AB$4, "Yes", "")</f>
        <v/>
      </c>
      <c r="V385" s="14" t="str">
        <f>IF(MasterData5[[#This Row],[MntFruits]]&gt;=AC$4, "Yes", "")</f>
        <v>Yes</v>
      </c>
      <c r="W385" s="14" t="str">
        <f>IF(MasterData5[[#This Row],[MntMeatProducts]]&gt;=AD$4, "Yes", "")</f>
        <v/>
      </c>
      <c r="X385" s="14" t="str">
        <f>IF(MasterData5[[#This Row],[MntFishProducts]]&gt;=AE$4, "Yes", "")</f>
        <v>Yes</v>
      </c>
      <c r="Y385" s="14" t="str">
        <f>IF(MasterData5[[#This Row],[MntSweetProducts]]&gt;=AF$4, "Yes", "")</f>
        <v>Yes</v>
      </c>
    </row>
    <row r="386" spans="1:25" x14ac:dyDescent="0.3">
      <c r="A386">
        <v>1958</v>
      </c>
      <c r="B386" s="10">
        <v>582</v>
      </c>
      <c r="C386" s="10">
        <v>0</v>
      </c>
      <c r="D386" s="10">
        <v>65</v>
      </c>
      <c r="E386" s="10">
        <v>0</v>
      </c>
      <c r="F386" s="10">
        <v>0</v>
      </c>
      <c r="G386" s="10">
        <v>13</v>
      </c>
      <c r="H386" s="24">
        <f>2021-'Customer Profile'!B385</f>
        <v>48</v>
      </c>
      <c r="I386" s="10">
        <f>IF(Analysis!$B$60="Wine",B386,IF(Analysis!$B$60="Fruit",C386,IF(Analysis!$B$60="Meat",D386,IF(Analysis!$B$60="Fish",E386,IF(Analysis!$B$60="Sweet",F386,"")))))</f>
        <v>0</v>
      </c>
      <c r="J386" s="10">
        <v>55012</v>
      </c>
      <c r="K386" s="10" t="str">
        <f>IF(MasterData5[[#This Row],[Income ]]&gt;$AB$12, "Above", "Below")</f>
        <v>Above</v>
      </c>
      <c r="L386" s="10">
        <f>SUM(MasterData5[[#This Row],[MntWines]:[MntSweetProducts]])</f>
        <v>647</v>
      </c>
      <c r="M386" s="53" t="str">
        <f>IF(MasterData5[[#This Row],[Total Purchase]]&gt;=500, "Over $500", "")</f>
        <v>Over $500</v>
      </c>
      <c r="N386" s="10"/>
      <c r="O386" s="14" t="str">
        <f>IF(AND(MasterData5[[#This Row],[MntWines]]&gt;=AB$4, MasterData5[[#This Row],[Income ]]&lt;=$AB$12), "Yes", "")</f>
        <v/>
      </c>
      <c r="P386" s="14" t="str">
        <f>IF(AND(MasterData5[[#This Row],[MntFruits]]&gt;=AC$4, MasterData5[[#This Row],[Income ]]&lt;=$AB$12), "Yes", "")</f>
        <v/>
      </c>
      <c r="Q386" s="14" t="str">
        <f>IF(AND(MasterData5[[#This Row],[MntMeatProducts]]&gt;=AD$4, MasterData5[[#This Row],[Income ]]&lt;=$AB$12), "Yes", "")</f>
        <v/>
      </c>
      <c r="R386" s="14" t="str">
        <f>IF(AND(MasterData5[[#This Row],[MntFishProducts]]&gt;=AE$4, MasterData5[[#This Row],[Income ]]&lt;=$AB$12), "Yes", "")</f>
        <v/>
      </c>
      <c r="S386" s="14" t="str">
        <f>IF(AND(MasterData5[[#This Row],[MntSweetProducts]]&gt;=AF$4, MasterData5[[#This Row],[Income ]]&lt;=$AB$12), "Yes", "")</f>
        <v/>
      </c>
      <c r="U386" s="14" t="str">
        <f>IF(MasterData5[[#This Row],[MntWines]]&gt;=AB$4, "Yes", "")</f>
        <v>Yes</v>
      </c>
      <c r="V386" s="14" t="str">
        <f>IF(MasterData5[[#This Row],[MntFruits]]&gt;=AC$4, "Yes", "")</f>
        <v/>
      </c>
      <c r="W386" s="14" t="str">
        <f>IF(MasterData5[[#This Row],[MntMeatProducts]]&gt;=AD$4, "Yes", "")</f>
        <v/>
      </c>
      <c r="X386" s="14" t="str">
        <f>IF(MasterData5[[#This Row],[MntFishProducts]]&gt;=AE$4, "Yes", "")</f>
        <v/>
      </c>
      <c r="Y386" s="14" t="str">
        <f>IF(MasterData5[[#This Row],[MntSweetProducts]]&gt;=AF$4, "Yes", "")</f>
        <v/>
      </c>
    </row>
    <row r="387" spans="1:25" x14ac:dyDescent="0.3">
      <c r="A387">
        <v>1964</v>
      </c>
      <c r="B387" s="10">
        <v>446</v>
      </c>
      <c r="C387" s="10">
        <v>107</v>
      </c>
      <c r="D387" s="10">
        <v>768</v>
      </c>
      <c r="E387" s="10">
        <v>33</v>
      </c>
      <c r="F387" s="10">
        <v>196</v>
      </c>
      <c r="G387" s="10">
        <v>53</v>
      </c>
      <c r="H387" s="24">
        <f>2021-'Customer Profile'!B386</f>
        <v>70</v>
      </c>
      <c r="I387" s="10">
        <f>IF(Analysis!$B$60="Wine",B387,IF(Analysis!$B$60="Fruit",C387,IF(Analysis!$B$60="Meat",D387,IF(Analysis!$B$60="Fish",E387,IF(Analysis!$B$60="Sweet",F387,"")))))</f>
        <v>33</v>
      </c>
      <c r="J387" s="10">
        <v>86610</v>
      </c>
      <c r="K387" s="10" t="str">
        <f>IF(MasterData5[[#This Row],[Income ]]&gt;$AB$12, "Above", "Below")</f>
        <v>Above</v>
      </c>
      <c r="L387" s="10">
        <f>SUM(MasterData5[[#This Row],[MntWines]:[MntSweetProducts]])</f>
        <v>1550</v>
      </c>
      <c r="M387" s="53" t="str">
        <f>IF(MasterData5[[#This Row],[Total Purchase]]&gt;=500, "Over $500", "")</f>
        <v>Over $500</v>
      </c>
      <c r="N387" s="10"/>
      <c r="O387" s="14" t="str">
        <f>IF(AND(MasterData5[[#This Row],[MntWines]]&gt;=AB$4, MasterData5[[#This Row],[Income ]]&lt;=$AB$12), "Yes", "")</f>
        <v/>
      </c>
      <c r="P387" s="14" t="str">
        <f>IF(AND(MasterData5[[#This Row],[MntFruits]]&gt;=AC$4, MasterData5[[#This Row],[Income ]]&lt;=$AB$12), "Yes", "")</f>
        <v/>
      </c>
      <c r="Q387" s="14" t="str">
        <f>IF(AND(MasterData5[[#This Row],[MntMeatProducts]]&gt;=AD$4, MasterData5[[#This Row],[Income ]]&lt;=$AB$12), "Yes", "")</f>
        <v/>
      </c>
      <c r="R387" s="14" t="str">
        <f>IF(AND(MasterData5[[#This Row],[MntFishProducts]]&gt;=AE$4, MasterData5[[#This Row],[Income ]]&lt;=$AB$12), "Yes", "")</f>
        <v/>
      </c>
      <c r="S387" s="14" t="str">
        <f>IF(AND(MasterData5[[#This Row],[MntSweetProducts]]&gt;=AF$4, MasterData5[[#This Row],[Income ]]&lt;=$AB$12), "Yes", "")</f>
        <v/>
      </c>
      <c r="U387" s="14" t="str">
        <f>IF(MasterData5[[#This Row],[MntWines]]&gt;=AB$4, "Yes", "")</f>
        <v>Yes</v>
      </c>
      <c r="V387" s="14" t="str">
        <f>IF(MasterData5[[#This Row],[MntFruits]]&gt;=AC$4, "Yes", "")</f>
        <v>Yes</v>
      </c>
      <c r="W387" s="14" t="str">
        <f>IF(MasterData5[[#This Row],[MntMeatProducts]]&gt;=AD$4, "Yes", "")</f>
        <v>Yes</v>
      </c>
      <c r="X387" s="14" t="str">
        <f>IF(MasterData5[[#This Row],[MntFishProducts]]&gt;=AE$4, "Yes", "")</f>
        <v/>
      </c>
      <c r="Y387" s="14" t="str">
        <f>IF(MasterData5[[#This Row],[MntSweetProducts]]&gt;=AF$4, "Yes", "")</f>
        <v>Yes</v>
      </c>
    </row>
    <row r="388" spans="1:25" x14ac:dyDescent="0.3">
      <c r="A388">
        <v>1966</v>
      </c>
      <c r="B388" s="10">
        <v>684</v>
      </c>
      <c r="C388" s="10">
        <v>100</v>
      </c>
      <c r="D388" s="10">
        <v>801</v>
      </c>
      <c r="E388" s="10">
        <v>21</v>
      </c>
      <c r="F388" s="10">
        <v>66</v>
      </c>
      <c r="G388" s="10">
        <v>0</v>
      </c>
      <c r="H388" s="24">
        <f>2021-'Customer Profile'!B387</f>
        <v>56</v>
      </c>
      <c r="I388" s="10">
        <f>IF(Analysis!$B$60="Wine",B388,IF(Analysis!$B$60="Fruit",C388,IF(Analysis!$B$60="Meat",D388,IF(Analysis!$B$60="Fish",E388,IF(Analysis!$B$60="Sweet",F388,"")))))</f>
        <v>21</v>
      </c>
      <c r="J388" s="10">
        <v>84618</v>
      </c>
      <c r="K388" s="10" t="str">
        <f>IF(MasterData5[[#This Row],[Income ]]&gt;$AB$12, "Above", "Below")</f>
        <v>Above</v>
      </c>
      <c r="L388" s="10">
        <f>SUM(MasterData5[[#This Row],[MntWines]:[MntSweetProducts]])</f>
        <v>1672</v>
      </c>
      <c r="M388" s="53" t="str">
        <f>IF(MasterData5[[#This Row],[Total Purchase]]&gt;=500, "Over $500", "")</f>
        <v>Over $500</v>
      </c>
      <c r="N388" s="10"/>
      <c r="O388" s="14" t="str">
        <f>IF(AND(MasterData5[[#This Row],[MntWines]]&gt;=AB$4, MasterData5[[#This Row],[Income ]]&lt;=$AB$12), "Yes", "")</f>
        <v/>
      </c>
      <c r="P388" s="14" t="str">
        <f>IF(AND(MasterData5[[#This Row],[MntFruits]]&gt;=AC$4, MasterData5[[#This Row],[Income ]]&lt;=$AB$12), "Yes", "")</f>
        <v/>
      </c>
      <c r="Q388" s="14" t="str">
        <f>IF(AND(MasterData5[[#This Row],[MntMeatProducts]]&gt;=AD$4, MasterData5[[#This Row],[Income ]]&lt;=$AB$12), "Yes", "")</f>
        <v/>
      </c>
      <c r="R388" s="14" t="str">
        <f>IF(AND(MasterData5[[#This Row],[MntFishProducts]]&gt;=AE$4, MasterData5[[#This Row],[Income ]]&lt;=$AB$12), "Yes", "")</f>
        <v/>
      </c>
      <c r="S388" s="14" t="str">
        <f>IF(AND(MasterData5[[#This Row],[MntSweetProducts]]&gt;=AF$4, MasterData5[[#This Row],[Income ]]&lt;=$AB$12), "Yes", "")</f>
        <v/>
      </c>
      <c r="U388" s="14" t="str">
        <f>IF(MasterData5[[#This Row],[MntWines]]&gt;=AB$4, "Yes", "")</f>
        <v>Yes</v>
      </c>
      <c r="V388" s="14" t="str">
        <f>IF(MasterData5[[#This Row],[MntFruits]]&gt;=AC$4, "Yes", "")</f>
        <v>Yes</v>
      </c>
      <c r="W388" s="14" t="str">
        <f>IF(MasterData5[[#This Row],[MntMeatProducts]]&gt;=AD$4, "Yes", "")</f>
        <v>Yes</v>
      </c>
      <c r="X388" s="14" t="str">
        <f>IF(MasterData5[[#This Row],[MntFishProducts]]&gt;=AE$4, "Yes", "")</f>
        <v/>
      </c>
      <c r="Y388" s="14" t="str">
        <f>IF(MasterData5[[#This Row],[MntSweetProducts]]&gt;=AF$4, "Yes", "")</f>
        <v>Yes</v>
      </c>
    </row>
    <row r="389" spans="1:25" x14ac:dyDescent="0.3">
      <c r="A389">
        <v>1968</v>
      </c>
      <c r="B389" s="10">
        <v>5</v>
      </c>
      <c r="C389" s="10">
        <v>1</v>
      </c>
      <c r="D389" s="10">
        <v>5</v>
      </c>
      <c r="E389" s="10">
        <v>10</v>
      </c>
      <c r="F389" s="10">
        <v>0</v>
      </c>
      <c r="G389" s="10">
        <v>7</v>
      </c>
      <c r="H389" s="24">
        <f>2021-'Customer Profile'!B388</f>
        <v>50</v>
      </c>
      <c r="I389" s="10">
        <f>IF(Analysis!$B$60="Wine",B389,IF(Analysis!$B$60="Fruit",C389,IF(Analysis!$B$60="Meat",D389,IF(Analysis!$B$60="Fish",E389,IF(Analysis!$B$60="Sweet",F389,"")))))</f>
        <v>10</v>
      </c>
      <c r="J389" s="10">
        <v>45684</v>
      </c>
      <c r="K389" s="10" t="str">
        <f>IF(MasterData5[[#This Row],[Income ]]&gt;$AB$12, "Above", "Below")</f>
        <v>Below</v>
      </c>
      <c r="L389" s="10">
        <f>SUM(MasterData5[[#This Row],[MntWines]:[MntSweetProducts]])</f>
        <v>21</v>
      </c>
      <c r="M389" s="53" t="str">
        <f>IF(MasterData5[[#This Row],[Total Purchase]]&gt;=500, "Over $500", "")</f>
        <v/>
      </c>
      <c r="N389" s="10"/>
      <c r="O389" s="14" t="str">
        <f>IF(AND(MasterData5[[#This Row],[MntWines]]&gt;=AB$4, MasterData5[[#This Row],[Income ]]&lt;=$AB$12), "Yes", "")</f>
        <v/>
      </c>
      <c r="P389" s="14" t="str">
        <f>IF(AND(MasterData5[[#This Row],[MntFruits]]&gt;=AC$4, MasterData5[[#This Row],[Income ]]&lt;=$AB$12), "Yes", "")</f>
        <v/>
      </c>
      <c r="Q389" s="14" t="str">
        <f>IF(AND(MasterData5[[#This Row],[MntMeatProducts]]&gt;=AD$4, MasterData5[[#This Row],[Income ]]&lt;=$AB$12), "Yes", "")</f>
        <v/>
      </c>
      <c r="R389" s="14" t="str">
        <f>IF(AND(MasterData5[[#This Row],[MntFishProducts]]&gt;=AE$4, MasterData5[[#This Row],[Income ]]&lt;=$AB$12), "Yes", "")</f>
        <v/>
      </c>
      <c r="S389" s="14" t="str">
        <f>IF(AND(MasterData5[[#This Row],[MntSweetProducts]]&gt;=AF$4, MasterData5[[#This Row],[Income ]]&lt;=$AB$12), "Yes", "")</f>
        <v/>
      </c>
      <c r="U389" s="14" t="str">
        <f>IF(MasterData5[[#This Row],[MntWines]]&gt;=AB$4, "Yes", "")</f>
        <v/>
      </c>
      <c r="V389" s="14" t="str">
        <f>IF(MasterData5[[#This Row],[MntFruits]]&gt;=AC$4, "Yes", "")</f>
        <v/>
      </c>
      <c r="W389" s="14" t="str">
        <f>IF(MasterData5[[#This Row],[MntMeatProducts]]&gt;=AD$4, "Yes", "")</f>
        <v/>
      </c>
      <c r="X389" s="14" t="str">
        <f>IF(MasterData5[[#This Row],[MntFishProducts]]&gt;=AE$4, "Yes", "")</f>
        <v/>
      </c>
      <c r="Y389" s="14" t="str">
        <f>IF(MasterData5[[#This Row],[MntSweetProducts]]&gt;=AF$4, "Yes", "")</f>
        <v/>
      </c>
    </row>
    <row r="390" spans="1:25" x14ac:dyDescent="0.3">
      <c r="A390">
        <v>1970</v>
      </c>
      <c r="B390" s="10">
        <v>63</v>
      </c>
      <c r="C390" s="10">
        <v>0</v>
      </c>
      <c r="D390" s="10">
        <v>21</v>
      </c>
      <c r="E390" s="10">
        <v>7</v>
      </c>
      <c r="F390" s="10">
        <v>0</v>
      </c>
      <c r="G390" s="10">
        <v>12</v>
      </c>
      <c r="H390" s="24">
        <f>2021-'Customer Profile'!B389</f>
        <v>53</v>
      </c>
      <c r="I390" s="10">
        <f>IF(Analysis!$B$60="Wine",B390,IF(Analysis!$B$60="Fruit",C390,IF(Analysis!$B$60="Meat",D390,IF(Analysis!$B$60="Fish",E390,IF(Analysis!$B$60="Sweet",F390,"")))))</f>
        <v>7</v>
      </c>
      <c r="J390" s="10">
        <v>34053</v>
      </c>
      <c r="K390" s="10" t="str">
        <f>IF(MasterData5[[#This Row],[Income ]]&gt;$AB$12, "Above", "Below")</f>
        <v>Below</v>
      </c>
      <c r="L390" s="10">
        <f>SUM(MasterData5[[#This Row],[MntWines]:[MntSweetProducts]])</f>
        <v>91</v>
      </c>
      <c r="M390" s="53" t="str">
        <f>IF(MasterData5[[#This Row],[Total Purchase]]&gt;=500, "Over $500", "")</f>
        <v/>
      </c>
      <c r="N390" s="10"/>
      <c r="O390" s="14" t="str">
        <f>IF(AND(MasterData5[[#This Row],[MntWines]]&gt;=AB$4, MasterData5[[#This Row],[Income ]]&lt;=$AB$12), "Yes", "")</f>
        <v/>
      </c>
      <c r="P390" s="14" t="str">
        <f>IF(AND(MasterData5[[#This Row],[MntFruits]]&gt;=AC$4, MasterData5[[#This Row],[Income ]]&lt;=$AB$12), "Yes", "")</f>
        <v/>
      </c>
      <c r="Q390" s="14" t="str">
        <f>IF(AND(MasterData5[[#This Row],[MntMeatProducts]]&gt;=AD$4, MasterData5[[#This Row],[Income ]]&lt;=$AB$12), "Yes", "")</f>
        <v/>
      </c>
      <c r="R390" s="14" t="str">
        <f>IF(AND(MasterData5[[#This Row],[MntFishProducts]]&gt;=AE$4, MasterData5[[#This Row],[Income ]]&lt;=$AB$12), "Yes", "")</f>
        <v/>
      </c>
      <c r="S390" s="14" t="str">
        <f>IF(AND(MasterData5[[#This Row],[MntSweetProducts]]&gt;=AF$4, MasterData5[[#This Row],[Income ]]&lt;=$AB$12), "Yes", "")</f>
        <v/>
      </c>
      <c r="U390" s="14" t="str">
        <f>IF(MasterData5[[#This Row],[MntWines]]&gt;=AB$4, "Yes", "")</f>
        <v/>
      </c>
      <c r="V390" s="14" t="str">
        <f>IF(MasterData5[[#This Row],[MntFruits]]&gt;=AC$4, "Yes", "")</f>
        <v/>
      </c>
      <c r="W390" s="14" t="str">
        <f>IF(MasterData5[[#This Row],[MntMeatProducts]]&gt;=AD$4, "Yes", "")</f>
        <v/>
      </c>
      <c r="X390" s="14" t="str">
        <f>IF(MasterData5[[#This Row],[MntFishProducts]]&gt;=AE$4, "Yes", "")</f>
        <v/>
      </c>
      <c r="Y390" s="14" t="str">
        <f>IF(MasterData5[[#This Row],[MntSweetProducts]]&gt;=AF$4, "Yes", "")</f>
        <v/>
      </c>
    </row>
    <row r="391" spans="1:25" x14ac:dyDescent="0.3">
      <c r="A391">
        <v>1987</v>
      </c>
      <c r="B391" s="10">
        <v>1</v>
      </c>
      <c r="C391" s="10">
        <v>10</v>
      </c>
      <c r="D391" s="10">
        <v>11</v>
      </c>
      <c r="E391" s="10">
        <v>19</v>
      </c>
      <c r="F391" s="10">
        <v>3</v>
      </c>
      <c r="G391" s="10">
        <v>15</v>
      </c>
      <c r="H391" s="24">
        <f>2021-'Customer Profile'!B390</f>
        <v>34</v>
      </c>
      <c r="I391" s="10">
        <f>IF(Analysis!$B$60="Wine",B391,IF(Analysis!$B$60="Fruit",C391,IF(Analysis!$B$60="Meat",D391,IF(Analysis!$B$60="Fish",E391,IF(Analysis!$B$60="Sweet",F391,"")))))</f>
        <v>19</v>
      </c>
      <c r="J391" s="10">
        <v>21063</v>
      </c>
      <c r="K391" s="10" t="str">
        <f>IF(MasterData5[[#This Row],[Income ]]&gt;$AB$12, "Above", "Below")</f>
        <v>Below</v>
      </c>
      <c r="L391" s="10">
        <f>SUM(MasterData5[[#This Row],[MntWines]:[MntSweetProducts]])</f>
        <v>44</v>
      </c>
      <c r="M391" s="53" t="str">
        <f>IF(MasterData5[[#This Row],[Total Purchase]]&gt;=500, "Over $500", "")</f>
        <v/>
      </c>
      <c r="N391" s="10"/>
      <c r="O391" s="14" t="str">
        <f>IF(AND(MasterData5[[#This Row],[MntWines]]&gt;=AB$4, MasterData5[[#This Row],[Income ]]&lt;=$AB$12), "Yes", "")</f>
        <v/>
      </c>
      <c r="P391" s="14" t="str">
        <f>IF(AND(MasterData5[[#This Row],[MntFruits]]&gt;=AC$4, MasterData5[[#This Row],[Income ]]&lt;=$AB$12), "Yes", "")</f>
        <v/>
      </c>
      <c r="Q391" s="14" t="str">
        <f>IF(AND(MasterData5[[#This Row],[MntMeatProducts]]&gt;=AD$4, MasterData5[[#This Row],[Income ]]&lt;=$AB$12), "Yes", "")</f>
        <v/>
      </c>
      <c r="R391" s="14" t="str">
        <f>IF(AND(MasterData5[[#This Row],[MntFishProducts]]&gt;=AE$4, MasterData5[[#This Row],[Income ]]&lt;=$AB$12), "Yes", "")</f>
        <v/>
      </c>
      <c r="S391" s="14" t="str">
        <f>IF(AND(MasterData5[[#This Row],[MntSweetProducts]]&gt;=AF$4, MasterData5[[#This Row],[Income ]]&lt;=$AB$12), "Yes", "")</f>
        <v/>
      </c>
      <c r="U391" s="14" t="str">
        <f>IF(MasterData5[[#This Row],[MntWines]]&gt;=AB$4, "Yes", "")</f>
        <v/>
      </c>
      <c r="V391" s="14" t="str">
        <f>IF(MasterData5[[#This Row],[MntFruits]]&gt;=AC$4, "Yes", "")</f>
        <v/>
      </c>
      <c r="W391" s="14" t="str">
        <f>IF(MasterData5[[#This Row],[MntMeatProducts]]&gt;=AD$4, "Yes", "")</f>
        <v/>
      </c>
      <c r="X391" s="14" t="str">
        <f>IF(MasterData5[[#This Row],[MntFishProducts]]&gt;=AE$4, "Yes", "")</f>
        <v/>
      </c>
      <c r="Y391" s="14" t="str">
        <f>IF(MasterData5[[#This Row],[MntSweetProducts]]&gt;=AF$4, "Yes", "")</f>
        <v/>
      </c>
    </row>
    <row r="392" spans="1:25" x14ac:dyDescent="0.3">
      <c r="A392">
        <v>1990</v>
      </c>
      <c r="B392" s="10">
        <v>965</v>
      </c>
      <c r="C392" s="10">
        <v>34</v>
      </c>
      <c r="D392" s="10">
        <v>586</v>
      </c>
      <c r="E392" s="10">
        <v>89</v>
      </c>
      <c r="F392" s="10">
        <v>86</v>
      </c>
      <c r="G392" s="10">
        <v>37</v>
      </c>
      <c r="H392" s="24">
        <f>2021-'Customer Profile'!B391</f>
        <v>47</v>
      </c>
      <c r="I392" s="10">
        <f>IF(Analysis!$B$60="Wine",B392,IF(Analysis!$B$60="Fruit",C392,IF(Analysis!$B$60="Meat",D392,IF(Analysis!$B$60="Fish",E392,IF(Analysis!$B$60="Sweet",F392,"")))))</f>
        <v>89</v>
      </c>
      <c r="J392" s="10">
        <v>63159</v>
      </c>
      <c r="K392" s="10" t="str">
        <f>IF(MasterData5[[#This Row],[Income ]]&gt;$AB$12, "Above", "Below")</f>
        <v>Above</v>
      </c>
      <c r="L392" s="10">
        <f>SUM(MasterData5[[#This Row],[MntWines]:[MntSweetProducts]])</f>
        <v>1760</v>
      </c>
      <c r="M392" s="53" t="str">
        <f>IF(MasterData5[[#This Row],[Total Purchase]]&gt;=500, "Over $500", "")</f>
        <v>Over $500</v>
      </c>
      <c r="N392" s="10"/>
      <c r="O392" s="14" t="str">
        <f>IF(AND(MasterData5[[#This Row],[MntWines]]&gt;=AB$4, MasterData5[[#This Row],[Income ]]&lt;=$AB$12), "Yes", "")</f>
        <v/>
      </c>
      <c r="P392" s="14" t="str">
        <f>IF(AND(MasterData5[[#This Row],[MntFruits]]&gt;=AC$4, MasterData5[[#This Row],[Income ]]&lt;=$AB$12), "Yes", "")</f>
        <v/>
      </c>
      <c r="Q392" s="14" t="str">
        <f>IF(AND(MasterData5[[#This Row],[MntMeatProducts]]&gt;=AD$4, MasterData5[[#This Row],[Income ]]&lt;=$AB$12), "Yes", "")</f>
        <v/>
      </c>
      <c r="R392" s="14" t="str">
        <f>IF(AND(MasterData5[[#This Row],[MntFishProducts]]&gt;=AE$4, MasterData5[[#This Row],[Income ]]&lt;=$AB$12), "Yes", "")</f>
        <v/>
      </c>
      <c r="S392" s="14" t="str">
        <f>IF(AND(MasterData5[[#This Row],[MntSweetProducts]]&gt;=AF$4, MasterData5[[#This Row],[Income ]]&lt;=$AB$12), "Yes", "")</f>
        <v/>
      </c>
      <c r="U392" s="14" t="str">
        <f>IF(MasterData5[[#This Row],[MntWines]]&gt;=AB$4, "Yes", "")</f>
        <v>Yes</v>
      </c>
      <c r="V392" s="14" t="str">
        <f>IF(MasterData5[[#This Row],[MntFruits]]&gt;=AC$4, "Yes", "")</f>
        <v>Yes</v>
      </c>
      <c r="W392" s="14" t="str">
        <f>IF(MasterData5[[#This Row],[MntMeatProducts]]&gt;=AD$4, "Yes", "")</f>
        <v>Yes</v>
      </c>
      <c r="X392" s="14" t="str">
        <f>IF(MasterData5[[#This Row],[MntFishProducts]]&gt;=AE$4, "Yes", "")</f>
        <v>Yes</v>
      </c>
      <c r="Y392" s="14" t="str">
        <f>IF(MasterData5[[#This Row],[MntSweetProducts]]&gt;=AF$4, "Yes", "")</f>
        <v>Yes</v>
      </c>
    </row>
    <row r="393" spans="1:25" x14ac:dyDescent="0.3">
      <c r="A393">
        <v>1991</v>
      </c>
      <c r="B393" s="10">
        <v>78</v>
      </c>
      <c r="C393" s="10">
        <v>0</v>
      </c>
      <c r="D393" s="10">
        <v>11</v>
      </c>
      <c r="E393" s="10">
        <v>0</v>
      </c>
      <c r="F393" s="10">
        <v>0</v>
      </c>
      <c r="G393" s="10">
        <v>7</v>
      </c>
      <c r="H393" s="24">
        <f>2021-'Customer Profile'!B392</f>
        <v>54</v>
      </c>
      <c r="I393" s="10">
        <f>IF(Analysis!$B$60="Wine",B393,IF(Analysis!$B$60="Fruit",C393,IF(Analysis!$B$60="Meat",D393,IF(Analysis!$B$60="Fish",E393,IF(Analysis!$B$60="Sweet",F393,"")))))</f>
        <v>0</v>
      </c>
      <c r="J393" s="10">
        <v>44931</v>
      </c>
      <c r="K393" s="10" t="str">
        <f>IF(MasterData5[[#This Row],[Income ]]&gt;$AB$12, "Above", "Below")</f>
        <v>Below</v>
      </c>
      <c r="L393" s="10">
        <f>SUM(MasterData5[[#This Row],[MntWines]:[MntSweetProducts]])</f>
        <v>89</v>
      </c>
      <c r="M393" s="53" t="str">
        <f>IF(MasterData5[[#This Row],[Total Purchase]]&gt;=500, "Over $500", "")</f>
        <v/>
      </c>
      <c r="N393" s="10"/>
      <c r="O393" s="14" t="str">
        <f>IF(AND(MasterData5[[#This Row],[MntWines]]&gt;=AB$4, MasterData5[[#This Row],[Income ]]&lt;=$AB$12), "Yes", "")</f>
        <v/>
      </c>
      <c r="P393" s="14" t="str">
        <f>IF(AND(MasterData5[[#This Row],[MntFruits]]&gt;=AC$4, MasterData5[[#This Row],[Income ]]&lt;=$AB$12), "Yes", "")</f>
        <v/>
      </c>
      <c r="Q393" s="14" t="str">
        <f>IF(AND(MasterData5[[#This Row],[MntMeatProducts]]&gt;=AD$4, MasterData5[[#This Row],[Income ]]&lt;=$AB$12), "Yes", "")</f>
        <v/>
      </c>
      <c r="R393" s="14" t="str">
        <f>IF(AND(MasterData5[[#This Row],[MntFishProducts]]&gt;=AE$4, MasterData5[[#This Row],[Income ]]&lt;=$AB$12), "Yes", "")</f>
        <v/>
      </c>
      <c r="S393" s="14" t="str">
        <f>IF(AND(MasterData5[[#This Row],[MntSweetProducts]]&gt;=AF$4, MasterData5[[#This Row],[Income ]]&lt;=$AB$12), "Yes", "")</f>
        <v/>
      </c>
      <c r="U393" s="14" t="str">
        <f>IF(MasterData5[[#This Row],[MntWines]]&gt;=AB$4, "Yes", "")</f>
        <v/>
      </c>
      <c r="V393" s="14" t="str">
        <f>IF(MasterData5[[#This Row],[MntFruits]]&gt;=AC$4, "Yes", "")</f>
        <v/>
      </c>
      <c r="W393" s="14" t="str">
        <f>IF(MasterData5[[#This Row],[MntMeatProducts]]&gt;=AD$4, "Yes", "")</f>
        <v/>
      </c>
      <c r="X393" s="14" t="str">
        <f>IF(MasterData5[[#This Row],[MntFishProducts]]&gt;=AE$4, "Yes", "")</f>
        <v/>
      </c>
      <c r="Y393" s="14" t="str">
        <f>IF(MasterData5[[#This Row],[MntSweetProducts]]&gt;=AF$4, "Yes", "")</f>
        <v/>
      </c>
    </row>
    <row r="394" spans="1:25" x14ac:dyDescent="0.3">
      <c r="A394">
        <v>1992</v>
      </c>
      <c r="B394" s="10">
        <v>522</v>
      </c>
      <c r="C394" s="10">
        <v>0</v>
      </c>
      <c r="D394" s="10">
        <v>257</v>
      </c>
      <c r="E394" s="10">
        <v>32</v>
      </c>
      <c r="F394" s="10">
        <v>16</v>
      </c>
      <c r="G394" s="10">
        <v>66</v>
      </c>
      <c r="H394" s="24">
        <f>2021-'Customer Profile'!B393</f>
        <v>57</v>
      </c>
      <c r="I394" s="10">
        <f>IF(Analysis!$B$60="Wine",B394,IF(Analysis!$B$60="Fruit",C394,IF(Analysis!$B$60="Meat",D394,IF(Analysis!$B$60="Fish",E394,IF(Analysis!$B$60="Sweet",F394,"")))))</f>
        <v>32</v>
      </c>
      <c r="J394" s="10">
        <v>60597</v>
      </c>
      <c r="K394" s="10" t="str">
        <f>IF(MasterData5[[#This Row],[Income ]]&gt;$AB$12, "Above", "Below")</f>
        <v>Above</v>
      </c>
      <c r="L394" s="10">
        <f>SUM(MasterData5[[#This Row],[MntWines]:[MntSweetProducts]])</f>
        <v>827</v>
      </c>
      <c r="M394" s="53" t="str">
        <f>IF(MasterData5[[#This Row],[Total Purchase]]&gt;=500, "Over $500", "")</f>
        <v>Over $500</v>
      </c>
      <c r="N394" s="10"/>
      <c r="O394" s="14" t="str">
        <f>IF(AND(MasterData5[[#This Row],[MntWines]]&gt;=AB$4, MasterData5[[#This Row],[Income ]]&lt;=$AB$12), "Yes", "")</f>
        <v/>
      </c>
      <c r="P394" s="14" t="str">
        <f>IF(AND(MasterData5[[#This Row],[MntFruits]]&gt;=AC$4, MasterData5[[#This Row],[Income ]]&lt;=$AB$12), "Yes", "")</f>
        <v/>
      </c>
      <c r="Q394" s="14" t="str">
        <f>IF(AND(MasterData5[[#This Row],[MntMeatProducts]]&gt;=AD$4, MasterData5[[#This Row],[Income ]]&lt;=$AB$12), "Yes", "")</f>
        <v/>
      </c>
      <c r="R394" s="14" t="str">
        <f>IF(AND(MasterData5[[#This Row],[MntFishProducts]]&gt;=AE$4, MasterData5[[#This Row],[Income ]]&lt;=$AB$12), "Yes", "")</f>
        <v/>
      </c>
      <c r="S394" s="14" t="str">
        <f>IF(AND(MasterData5[[#This Row],[MntSweetProducts]]&gt;=AF$4, MasterData5[[#This Row],[Income ]]&lt;=$AB$12), "Yes", "")</f>
        <v/>
      </c>
      <c r="U394" s="14" t="str">
        <f>IF(MasterData5[[#This Row],[MntWines]]&gt;=AB$4, "Yes", "")</f>
        <v>Yes</v>
      </c>
      <c r="V394" s="14" t="str">
        <f>IF(MasterData5[[#This Row],[MntFruits]]&gt;=AC$4, "Yes", "")</f>
        <v/>
      </c>
      <c r="W394" s="14" t="str">
        <f>IF(MasterData5[[#This Row],[MntMeatProducts]]&gt;=AD$4, "Yes", "")</f>
        <v>Yes</v>
      </c>
      <c r="X394" s="14" t="str">
        <f>IF(MasterData5[[#This Row],[MntFishProducts]]&gt;=AE$4, "Yes", "")</f>
        <v/>
      </c>
      <c r="Y394" s="14" t="str">
        <f>IF(MasterData5[[#This Row],[MntSweetProducts]]&gt;=AF$4, "Yes", "")</f>
        <v/>
      </c>
    </row>
    <row r="395" spans="1:25" x14ac:dyDescent="0.3">
      <c r="A395">
        <v>1993</v>
      </c>
      <c r="B395" s="10">
        <v>867</v>
      </c>
      <c r="C395" s="10">
        <v>0</v>
      </c>
      <c r="D395" s="10">
        <v>86</v>
      </c>
      <c r="E395" s="10">
        <v>0</v>
      </c>
      <c r="F395" s="10">
        <v>0</v>
      </c>
      <c r="G395" s="10">
        <v>19</v>
      </c>
      <c r="H395" s="24">
        <f>2021-'Customer Profile'!B394</f>
        <v>72</v>
      </c>
      <c r="I395" s="10">
        <f>IF(Analysis!$B$60="Wine",B395,IF(Analysis!$B$60="Fruit",C395,IF(Analysis!$B$60="Meat",D395,IF(Analysis!$B$60="Fish",E395,IF(Analysis!$B$60="Sweet",F395,"")))))</f>
        <v>0</v>
      </c>
      <c r="J395" s="10">
        <v>58607</v>
      </c>
      <c r="K395" s="10" t="str">
        <f>IF(MasterData5[[#This Row],[Income ]]&gt;$AB$12, "Above", "Below")</f>
        <v>Above</v>
      </c>
      <c r="L395" s="10">
        <f>SUM(MasterData5[[#This Row],[MntWines]:[MntSweetProducts]])</f>
        <v>953</v>
      </c>
      <c r="M395" s="53" t="str">
        <f>IF(MasterData5[[#This Row],[Total Purchase]]&gt;=500, "Over $500", "")</f>
        <v>Over $500</v>
      </c>
      <c r="N395" s="10"/>
      <c r="O395" s="14" t="str">
        <f>IF(AND(MasterData5[[#This Row],[MntWines]]&gt;=AB$4, MasterData5[[#This Row],[Income ]]&lt;=$AB$12), "Yes", "")</f>
        <v/>
      </c>
      <c r="P395" s="14" t="str">
        <f>IF(AND(MasterData5[[#This Row],[MntFruits]]&gt;=AC$4, MasterData5[[#This Row],[Income ]]&lt;=$AB$12), "Yes", "")</f>
        <v/>
      </c>
      <c r="Q395" s="14" t="str">
        <f>IF(AND(MasterData5[[#This Row],[MntMeatProducts]]&gt;=AD$4, MasterData5[[#This Row],[Income ]]&lt;=$AB$12), "Yes", "")</f>
        <v/>
      </c>
      <c r="R395" s="14" t="str">
        <f>IF(AND(MasterData5[[#This Row],[MntFishProducts]]&gt;=AE$4, MasterData5[[#This Row],[Income ]]&lt;=$AB$12), "Yes", "")</f>
        <v/>
      </c>
      <c r="S395" s="14" t="str">
        <f>IF(AND(MasterData5[[#This Row],[MntSweetProducts]]&gt;=AF$4, MasterData5[[#This Row],[Income ]]&lt;=$AB$12), "Yes", "")</f>
        <v/>
      </c>
      <c r="U395" s="14" t="str">
        <f>IF(MasterData5[[#This Row],[MntWines]]&gt;=AB$4, "Yes", "")</f>
        <v>Yes</v>
      </c>
      <c r="V395" s="14" t="str">
        <f>IF(MasterData5[[#This Row],[MntFruits]]&gt;=AC$4, "Yes", "")</f>
        <v/>
      </c>
      <c r="W395" s="14" t="str">
        <f>IF(MasterData5[[#This Row],[MntMeatProducts]]&gt;=AD$4, "Yes", "")</f>
        <v/>
      </c>
      <c r="X395" s="14" t="str">
        <f>IF(MasterData5[[#This Row],[MntFishProducts]]&gt;=AE$4, "Yes", "")</f>
        <v/>
      </c>
      <c r="Y395" s="14" t="str">
        <f>IF(MasterData5[[#This Row],[MntSweetProducts]]&gt;=AF$4, "Yes", "")</f>
        <v/>
      </c>
    </row>
    <row r="396" spans="1:25" x14ac:dyDescent="0.3">
      <c r="A396">
        <v>1994</v>
      </c>
      <c r="B396" s="10">
        <v>5</v>
      </c>
      <c r="C396" s="10">
        <v>5</v>
      </c>
      <c r="D396" s="10">
        <v>6</v>
      </c>
      <c r="E396" s="10">
        <v>0</v>
      </c>
      <c r="F396" s="10">
        <v>2</v>
      </c>
      <c r="G396" s="10">
        <v>1</v>
      </c>
      <c r="H396" s="24">
        <f>2021-'Customer Profile'!B395</f>
        <v>38</v>
      </c>
      <c r="I396" s="10">
        <f>IF(Analysis!$B$60="Wine",B396,IF(Analysis!$B$60="Fruit",C396,IF(Analysis!$B$60="Meat",D396,IF(Analysis!$B$60="Fish",E396,IF(Analysis!$B$60="Sweet",F396,"")))))</f>
        <v>0</v>
      </c>
      <c r="J396" s="10"/>
      <c r="K396" s="10"/>
      <c r="L396" s="10">
        <f>SUM(MasterData5[[#This Row],[MntWines]:[MntSweetProducts]])</f>
        <v>18</v>
      </c>
      <c r="M396" s="53" t="str">
        <f>IF(MasterData5[[#This Row],[Total Purchase]]&gt;=500, "Over $500", "")</f>
        <v/>
      </c>
      <c r="N396" s="10"/>
      <c r="O396" s="14" t="str">
        <f>IF(AND(MasterData5[[#This Row],[MntWines]]&gt;=AB$4, MasterData5[[#This Row],[Income ]]&lt;=$AB$12), "Yes", "")</f>
        <v/>
      </c>
      <c r="P396" s="14" t="str">
        <f>IF(AND(MasterData5[[#This Row],[MntFruits]]&gt;=AC$4, MasterData5[[#This Row],[Income ]]&lt;=$AB$12), "Yes", "")</f>
        <v/>
      </c>
      <c r="Q396" s="14" t="str">
        <f>IF(AND(MasterData5[[#This Row],[MntMeatProducts]]&gt;=AD$4, MasterData5[[#This Row],[Income ]]&lt;=$AB$12), "Yes", "")</f>
        <v/>
      </c>
      <c r="R396" s="14" t="str">
        <f>IF(AND(MasterData5[[#This Row],[MntFishProducts]]&gt;=AE$4, MasterData5[[#This Row],[Income ]]&lt;=$AB$12), "Yes", "")</f>
        <v/>
      </c>
      <c r="S396" s="14" t="str">
        <f>IF(AND(MasterData5[[#This Row],[MntSweetProducts]]&gt;=AF$4, MasterData5[[#This Row],[Income ]]&lt;=$AB$12), "Yes", "")</f>
        <v/>
      </c>
      <c r="U396" s="14" t="str">
        <f>IF(MasterData5[[#This Row],[MntWines]]&gt;=AB$4, "Yes", "")</f>
        <v/>
      </c>
      <c r="V396" s="14" t="str">
        <f>IF(MasterData5[[#This Row],[MntFruits]]&gt;=AC$4, "Yes", "")</f>
        <v/>
      </c>
      <c r="W396" s="14" t="str">
        <f>IF(MasterData5[[#This Row],[MntMeatProducts]]&gt;=AD$4, "Yes", "")</f>
        <v/>
      </c>
      <c r="X396" s="14" t="str">
        <f>IF(MasterData5[[#This Row],[MntFishProducts]]&gt;=AE$4, "Yes", "")</f>
        <v/>
      </c>
      <c r="Y396" s="14" t="str">
        <f>IF(MasterData5[[#This Row],[MntSweetProducts]]&gt;=AF$4, "Yes", "")</f>
        <v/>
      </c>
    </row>
    <row r="397" spans="1:25" x14ac:dyDescent="0.3">
      <c r="A397">
        <v>1998</v>
      </c>
      <c r="B397" s="10">
        <v>34</v>
      </c>
      <c r="C397" s="10">
        <v>6</v>
      </c>
      <c r="D397" s="10">
        <v>21</v>
      </c>
      <c r="E397" s="10">
        <v>11</v>
      </c>
      <c r="F397" s="10">
        <v>4</v>
      </c>
      <c r="G397" s="10">
        <v>8</v>
      </c>
      <c r="H397" s="24">
        <f>2021-'Customer Profile'!B396</f>
        <v>45</v>
      </c>
      <c r="I397" s="10">
        <f>IF(Analysis!$B$60="Wine",B397,IF(Analysis!$B$60="Fruit",C397,IF(Analysis!$B$60="Meat",D397,IF(Analysis!$B$60="Fish",E397,IF(Analysis!$B$60="Sweet",F397,"")))))</f>
        <v>11</v>
      </c>
      <c r="J397" s="10">
        <v>37697</v>
      </c>
      <c r="K397" s="10" t="str">
        <f>IF(MasterData5[[#This Row],[Income ]]&gt;$AB$12, "Above", "Below")</f>
        <v>Below</v>
      </c>
      <c r="L397" s="10">
        <f>SUM(MasterData5[[#This Row],[MntWines]:[MntSweetProducts]])</f>
        <v>76</v>
      </c>
      <c r="M397" s="53" t="str">
        <f>IF(MasterData5[[#This Row],[Total Purchase]]&gt;=500, "Over $500", "")</f>
        <v/>
      </c>
      <c r="N397" s="10"/>
      <c r="O397" s="14" t="str">
        <f>IF(AND(MasterData5[[#This Row],[MntWines]]&gt;=AB$4, MasterData5[[#This Row],[Income ]]&lt;=$AB$12), "Yes", "")</f>
        <v/>
      </c>
      <c r="P397" s="14" t="str">
        <f>IF(AND(MasterData5[[#This Row],[MntFruits]]&gt;=AC$4, MasterData5[[#This Row],[Income ]]&lt;=$AB$12), "Yes", "")</f>
        <v/>
      </c>
      <c r="Q397" s="14" t="str">
        <f>IF(AND(MasterData5[[#This Row],[MntMeatProducts]]&gt;=AD$4, MasterData5[[#This Row],[Income ]]&lt;=$AB$12), "Yes", "")</f>
        <v/>
      </c>
      <c r="R397" s="14" t="str">
        <f>IF(AND(MasterData5[[#This Row],[MntFishProducts]]&gt;=AE$4, MasterData5[[#This Row],[Income ]]&lt;=$AB$12), "Yes", "")</f>
        <v/>
      </c>
      <c r="S397" s="14" t="str">
        <f>IF(AND(MasterData5[[#This Row],[MntSweetProducts]]&gt;=AF$4, MasterData5[[#This Row],[Income ]]&lt;=$AB$12), "Yes", "")</f>
        <v/>
      </c>
      <c r="U397" s="14" t="str">
        <f>IF(MasterData5[[#This Row],[MntWines]]&gt;=AB$4, "Yes", "")</f>
        <v/>
      </c>
      <c r="V397" s="14" t="str">
        <f>IF(MasterData5[[#This Row],[MntFruits]]&gt;=AC$4, "Yes", "")</f>
        <v/>
      </c>
      <c r="W397" s="14" t="str">
        <f>IF(MasterData5[[#This Row],[MntMeatProducts]]&gt;=AD$4, "Yes", "")</f>
        <v/>
      </c>
      <c r="X397" s="14" t="str">
        <f>IF(MasterData5[[#This Row],[MntFishProducts]]&gt;=AE$4, "Yes", "")</f>
        <v/>
      </c>
      <c r="Y397" s="14" t="str">
        <f>IF(MasterData5[[#This Row],[MntSweetProducts]]&gt;=AF$4, "Yes", "")</f>
        <v/>
      </c>
    </row>
    <row r="398" spans="1:25" x14ac:dyDescent="0.3">
      <c r="A398">
        <v>2002</v>
      </c>
      <c r="B398" s="10">
        <v>587</v>
      </c>
      <c r="C398" s="10">
        <v>51</v>
      </c>
      <c r="D398" s="10">
        <v>932</v>
      </c>
      <c r="E398" s="10">
        <v>180</v>
      </c>
      <c r="F398" s="10">
        <v>34</v>
      </c>
      <c r="G398" s="10">
        <v>86</v>
      </c>
      <c r="H398" s="24">
        <f>2021-'Customer Profile'!B397</f>
        <v>63</v>
      </c>
      <c r="I398" s="10">
        <f>IF(Analysis!$B$60="Wine",B398,IF(Analysis!$B$60="Fruit",C398,IF(Analysis!$B$60="Meat",D398,IF(Analysis!$B$60="Fish",E398,IF(Analysis!$B$60="Sweet",F398,"")))))</f>
        <v>180</v>
      </c>
      <c r="J398" s="10">
        <v>71964</v>
      </c>
      <c r="K398" s="10" t="str">
        <f>IF(MasterData5[[#This Row],[Income ]]&gt;$AB$12, "Above", "Below")</f>
        <v>Above</v>
      </c>
      <c r="L398" s="10">
        <f>SUM(MasterData5[[#This Row],[MntWines]:[MntSweetProducts]])</f>
        <v>1784</v>
      </c>
      <c r="M398" s="53" t="str">
        <f>IF(MasterData5[[#This Row],[Total Purchase]]&gt;=500, "Over $500", "")</f>
        <v>Over $500</v>
      </c>
      <c r="N398" s="10"/>
      <c r="O398" s="14" t="str">
        <f>IF(AND(MasterData5[[#This Row],[MntWines]]&gt;=AB$4, MasterData5[[#This Row],[Income ]]&lt;=$AB$12), "Yes", "")</f>
        <v/>
      </c>
      <c r="P398" s="14" t="str">
        <f>IF(AND(MasterData5[[#This Row],[MntFruits]]&gt;=AC$4, MasterData5[[#This Row],[Income ]]&lt;=$AB$12), "Yes", "")</f>
        <v/>
      </c>
      <c r="Q398" s="14" t="str">
        <f>IF(AND(MasterData5[[#This Row],[MntMeatProducts]]&gt;=AD$4, MasterData5[[#This Row],[Income ]]&lt;=$AB$12), "Yes", "")</f>
        <v/>
      </c>
      <c r="R398" s="14" t="str">
        <f>IF(AND(MasterData5[[#This Row],[MntFishProducts]]&gt;=AE$4, MasterData5[[#This Row],[Income ]]&lt;=$AB$12), "Yes", "")</f>
        <v/>
      </c>
      <c r="S398" s="14" t="str">
        <f>IF(AND(MasterData5[[#This Row],[MntSweetProducts]]&gt;=AF$4, MasterData5[[#This Row],[Income ]]&lt;=$AB$12), "Yes", "")</f>
        <v/>
      </c>
      <c r="U398" s="14" t="str">
        <f>IF(MasterData5[[#This Row],[MntWines]]&gt;=AB$4, "Yes", "")</f>
        <v>Yes</v>
      </c>
      <c r="V398" s="14" t="str">
        <f>IF(MasterData5[[#This Row],[MntFruits]]&gt;=AC$4, "Yes", "")</f>
        <v>Yes</v>
      </c>
      <c r="W398" s="14" t="str">
        <f>IF(MasterData5[[#This Row],[MntMeatProducts]]&gt;=AD$4, "Yes", "")</f>
        <v>Yes</v>
      </c>
      <c r="X398" s="14" t="str">
        <f>IF(MasterData5[[#This Row],[MntFishProducts]]&gt;=AE$4, "Yes", "")</f>
        <v>Yes</v>
      </c>
      <c r="Y398" s="14" t="str">
        <f>IF(MasterData5[[#This Row],[MntSweetProducts]]&gt;=AF$4, "Yes", "")</f>
        <v>Yes</v>
      </c>
    </row>
    <row r="399" spans="1:25" x14ac:dyDescent="0.3">
      <c r="A399">
        <v>2004</v>
      </c>
      <c r="B399" s="10">
        <v>619</v>
      </c>
      <c r="C399" s="10">
        <v>54</v>
      </c>
      <c r="D399" s="10">
        <v>260</v>
      </c>
      <c r="E399" s="10">
        <v>127</v>
      </c>
      <c r="F399" s="10">
        <v>54</v>
      </c>
      <c r="G399" s="10">
        <v>54</v>
      </c>
      <c r="H399" s="24">
        <f>2021-'Customer Profile'!B398</f>
        <v>52</v>
      </c>
      <c r="I399" s="10">
        <f>IF(Analysis!$B$60="Wine",B399,IF(Analysis!$B$60="Fruit",C399,IF(Analysis!$B$60="Meat",D399,IF(Analysis!$B$60="Fish",E399,IF(Analysis!$B$60="Sweet",F399,"")))))</f>
        <v>127</v>
      </c>
      <c r="J399" s="10">
        <v>72679</v>
      </c>
      <c r="K399" s="10" t="str">
        <f>IF(MasterData5[[#This Row],[Income ]]&gt;$AB$12, "Above", "Below")</f>
        <v>Above</v>
      </c>
      <c r="L399" s="10">
        <f>SUM(MasterData5[[#This Row],[MntWines]:[MntSweetProducts]])</f>
        <v>1114</v>
      </c>
      <c r="M399" s="53" t="str">
        <f>IF(MasterData5[[#This Row],[Total Purchase]]&gt;=500, "Over $500", "")</f>
        <v>Over $500</v>
      </c>
      <c r="N399" s="10"/>
      <c r="O399" s="14" t="str">
        <f>IF(AND(MasterData5[[#This Row],[MntWines]]&gt;=AB$4, MasterData5[[#This Row],[Income ]]&lt;=$AB$12), "Yes", "")</f>
        <v/>
      </c>
      <c r="P399" s="14" t="str">
        <f>IF(AND(MasterData5[[#This Row],[MntFruits]]&gt;=AC$4, MasterData5[[#This Row],[Income ]]&lt;=$AB$12), "Yes", "")</f>
        <v/>
      </c>
      <c r="Q399" s="14" t="str">
        <f>IF(AND(MasterData5[[#This Row],[MntMeatProducts]]&gt;=AD$4, MasterData5[[#This Row],[Income ]]&lt;=$AB$12), "Yes", "")</f>
        <v/>
      </c>
      <c r="R399" s="14" t="str">
        <f>IF(AND(MasterData5[[#This Row],[MntFishProducts]]&gt;=AE$4, MasterData5[[#This Row],[Income ]]&lt;=$AB$12), "Yes", "")</f>
        <v/>
      </c>
      <c r="S399" s="14" t="str">
        <f>IF(AND(MasterData5[[#This Row],[MntSweetProducts]]&gt;=AF$4, MasterData5[[#This Row],[Income ]]&lt;=$AB$12), "Yes", "")</f>
        <v/>
      </c>
      <c r="U399" s="14" t="str">
        <f>IF(MasterData5[[#This Row],[MntWines]]&gt;=AB$4, "Yes", "")</f>
        <v>Yes</v>
      </c>
      <c r="V399" s="14" t="str">
        <f>IF(MasterData5[[#This Row],[MntFruits]]&gt;=AC$4, "Yes", "")</f>
        <v>Yes</v>
      </c>
      <c r="W399" s="14" t="str">
        <f>IF(MasterData5[[#This Row],[MntMeatProducts]]&gt;=AD$4, "Yes", "")</f>
        <v>Yes</v>
      </c>
      <c r="X399" s="14" t="str">
        <f>IF(MasterData5[[#This Row],[MntFishProducts]]&gt;=AE$4, "Yes", "")</f>
        <v>Yes</v>
      </c>
      <c r="Y399" s="14" t="str">
        <f>IF(MasterData5[[#This Row],[MntSweetProducts]]&gt;=AF$4, "Yes", "")</f>
        <v>Yes</v>
      </c>
    </row>
    <row r="400" spans="1:25" x14ac:dyDescent="0.3">
      <c r="A400">
        <v>2005</v>
      </c>
      <c r="B400" s="10">
        <v>22</v>
      </c>
      <c r="C400" s="10">
        <v>3</v>
      </c>
      <c r="D400" s="10">
        <v>30</v>
      </c>
      <c r="E400" s="10">
        <v>0</v>
      </c>
      <c r="F400" s="10">
        <v>5</v>
      </c>
      <c r="G400" s="10">
        <v>15</v>
      </c>
      <c r="H400" s="24">
        <f>2021-'Customer Profile'!B399</f>
        <v>31</v>
      </c>
      <c r="I400" s="10">
        <f>IF(Analysis!$B$60="Wine",B400,IF(Analysis!$B$60="Fruit",C400,IF(Analysis!$B$60="Meat",D400,IF(Analysis!$B$60="Fish",E400,IF(Analysis!$B$60="Sweet",F400,"")))))</f>
        <v>0</v>
      </c>
      <c r="J400" s="10">
        <v>35765</v>
      </c>
      <c r="K400" s="10" t="str">
        <f>IF(MasterData5[[#This Row],[Income ]]&gt;$AB$12, "Above", "Below")</f>
        <v>Below</v>
      </c>
      <c r="L400" s="10">
        <f>SUM(MasterData5[[#This Row],[MntWines]:[MntSweetProducts]])</f>
        <v>60</v>
      </c>
      <c r="M400" s="53" t="str">
        <f>IF(MasterData5[[#This Row],[Total Purchase]]&gt;=500, "Over $500", "")</f>
        <v/>
      </c>
      <c r="N400" s="10"/>
      <c r="O400" s="14" t="str">
        <f>IF(AND(MasterData5[[#This Row],[MntWines]]&gt;=AB$4, MasterData5[[#This Row],[Income ]]&lt;=$AB$12), "Yes", "")</f>
        <v/>
      </c>
      <c r="P400" s="14" t="str">
        <f>IF(AND(MasterData5[[#This Row],[MntFruits]]&gt;=AC$4, MasterData5[[#This Row],[Income ]]&lt;=$AB$12), "Yes", "")</f>
        <v/>
      </c>
      <c r="Q400" s="14" t="str">
        <f>IF(AND(MasterData5[[#This Row],[MntMeatProducts]]&gt;=AD$4, MasterData5[[#This Row],[Income ]]&lt;=$AB$12), "Yes", "")</f>
        <v/>
      </c>
      <c r="R400" s="14" t="str">
        <f>IF(AND(MasterData5[[#This Row],[MntFishProducts]]&gt;=AE$4, MasterData5[[#This Row],[Income ]]&lt;=$AB$12), "Yes", "")</f>
        <v/>
      </c>
      <c r="S400" s="14" t="str">
        <f>IF(AND(MasterData5[[#This Row],[MntSweetProducts]]&gt;=AF$4, MasterData5[[#This Row],[Income ]]&lt;=$AB$12), "Yes", "")</f>
        <v/>
      </c>
      <c r="U400" s="14" t="str">
        <f>IF(MasterData5[[#This Row],[MntWines]]&gt;=AB$4, "Yes", "")</f>
        <v/>
      </c>
      <c r="V400" s="14" t="str">
        <f>IF(MasterData5[[#This Row],[MntFruits]]&gt;=AC$4, "Yes", "")</f>
        <v/>
      </c>
      <c r="W400" s="14" t="str">
        <f>IF(MasterData5[[#This Row],[MntMeatProducts]]&gt;=AD$4, "Yes", "")</f>
        <v/>
      </c>
      <c r="X400" s="14" t="str">
        <f>IF(MasterData5[[#This Row],[MntFishProducts]]&gt;=AE$4, "Yes", "")</f>
        <v/>
      </c>
      <c r="Y400" s="14" t="str">
        <f>IF(MasterData5[[#This Row],[MntSweetProducts]]&gt;=AF$4, "Yes", "")</f>
        <v/>
      </c>
    </row>
    <row r="401" spans="1:25" x14ac:dyDescent="0.3">
      <c r="A401">
        <v>2008</v>
      </c>
      <c r="B401" s="10">
        <v>372</v>
      </c>
      <c r="C401" s="10">
        <v>23</v>
      </c>
      <c r="D401" s="10">
        <v>384</v>
      </c>
      <c r="E401" s="10">
        <v>250</v>
      </c>
      <c r="F401" s="10">
        <v>12</v>
      </c>
      <c r="G401" s="10">
        <v>108</v>
      </c>
      <c r="H401" s="24">
        <f>2021-'Customer Profile'!B400</f>
        <v>43</v>
      </c>
      <c r="I401" s="10">
        <f>IF(Analysis!$B$60="Wine",B401,IF(Analysis!$B$60="Fruit",C401,IF(Analysis!$B$60="Meat",D401,IF(Analysis!$B$60="Fish",E401,IF(Analysis!$B$60="Sweet",F401,"")))))</f>
        <v>250</v>
      </c>
      <c r="J401" s="10">
        <v>77583</v>
      </c>
      <c r="K401" s="10" t="str">
        <f>IF(MasterData5[[#This Row],[Income ]]&gt;$AB$12, "Above", "Below")</f>
        <v>Above</v>
      </c>
      <c r="L401" s="10">
        <f>SUM(MasterData5[[#This Row],[MntWines]:[MntSweetProducts]])</f>
        <v>1041</v>
      </c>
      <c r="M401" s="53" t="str">
        <f>IF(MasterData5[[#This Row],[Total Purchase]]&gt;=500, "Over $500", "")</f>
        <v>Over $500</v>
      </c>
      <c r="N401" s="10"/>
      <c r="O401" s="14" t="str">
        <f>IF(AND(MasterData5[[#This Row],[MntWines]]&gt;=AB$4, MasterData5[[#This Row],[Income ]]&lt;=$AB$12), "Yes", "")</f>
        <v/>
      </c>
      <c r="P401" s="14" t="str">
        <f>IF(AND(MasterData5[[#This Row],[MntFruits]]&gt;=AC$4, MasterData5[[#This Row],[Income ]]&lt;=$AB$12), "Yes", "")</f>
        <v/>
      </c>
      <c r="Q401" s="14" t="str">
        <f>IF(AND(MasterData5[[#This Row],[MntMeatProducts]]&gt;=AD$4, MasterData5[[#This Row],[Income ]]&lt;=$AB$12), "Yes", "")</f>
        <v/>
      </c>
      <c r="R401" s="14" t="str">
        <f>IF(AND(MasterData5[[#This Row],[MntFishProducts]]&gt;=AE$4, MasterData5[[#This Row],[Income ]]&lt;=$AB$12), "Yes", "")</f>
        <v/>
      </c>
      <c r="S401" s="14" t="str">
        <f>IF(AND(MasterData5[[#This Row],[MntSweetProducts]]&gt;=AF$4, MasterData5[[#This Row],[Income ]]&lt;=$AB$12), "Yes", "")</f>
        <v/>
      </c>
      <c r="U401" s="14" t="str">
        <f>IF(MasterData5[[#This Row],[MntWines]]&gt;=AB$4, "Yes", "")</f>
        <v>Yes</v>
      </c>
      <c r="V401" s="14" t="str">
        <f>IF(MasterData5[[#This Row],[MntFruits]]&gt;=AC$4, "Yes", "")</f>
        <v/>
      </c>
      <c r="W401" s="14" t="str">
        <f>IF(MasterData5[[#This Row],[MntMeatProducts]]&gt;=AD$4, "Yes", "")</f>
        <v>Yes</v>
      </c>
      <c r="X401" s="14" t="str">
        <f>IF(MasterData5[[#This Row],[MntFishProducts]]&gt;=AE$4, "Yes", "")</f>
        <v>Yes</v>
      </c>
      <c r="Y401" s="14" t="str">
        <f>IF(MasterData5[[#This Row],[MntSweetProducts]]&gt;=AF$4, "Yes", "")</f>
        <v/>
      </c>
    </row>
    <row r="402" spans="1:25" x14ac:dyDescent="0.3">
      <c r="A402">
        <v>2021</v>
      </c>
      <c r="B402" s="10">
        <v>563</v>
      </c>
      <c r="C402" s="10">
        <v>76</v>
      </c>
      <c r="D402" s="10">
        <v>384</v>
      </c>
      <c r="E402" s="10">
        <v>84</v>
      </c>
      <c r="F402" s="10">
        <v>192</v>
      </c>
      <c r="G402" s="10">
        <v>89</v>
      </c>
      <c r="H402" s="24">
        <f>2021-'Customer Profile'!B401</f>
        <v>46</v>
      </c>
      <c r="I402" s="10">
        <f>IF(Analysis!$B$60="Wine",B402,IF(Analysis!$B$60="Fruit",C402,IF(Analysis!$B$60="Meat",D402,IF(Analysis!$B$60="Fish",E402,IF(Analysis!$B$60="Sweet",F402,"")))))</f>
        <v>84</v>
      </c>
      <c r="J402" s="10">
        <v>61456</v>
      </c>
      <c r="K402" s="10" t="str">
        <f>IF(MasterData5[[#This Row],[Income ]]&gt;$AB$12, "Above", "Below")</f>
        <v>Above</v>
      </c>
      <c r="L402" s="10">
        <f>SUM(MasterData5[[#This Row],[MntWines]:[MntSweetProducts]])</f>
        <v>1299</v>
      </c>
      <c r="M402" s="53" t="str">
        <f>IF(MasterData5[[#This Row],[Total Purchase]]&gt;=500, "Over $500", "")</f>
        <v>Over $500</v>
      </c>
      <c r="N402" s="10"/>
      <c r="O402" s="14" t="str">
        <f>IF(AND(MasterData5[[#This Row],[MntWines]]&gt;=AB$4, MasterData5[[#This Row],[Income ]]&lt;=$AB$12), "Yes", "")</f>
        <v/>
      </c>
      <c r="P402" s="14" t="str">
        <f>IF(AND(MasterData5[[#This Row],[MntFruits]]&gt;=AC$4, MasterData5[[#This Row],[Income ]]&lt;=$AB$12), "Yes", "")</f>
        <v/>
      </c>
      <c r="Q402" s="14" t="str">
        <f>IF(AND(MasterData5[[#This Row],[MntMeatProducts]]&gt;=AD$4, MasterData5[[#This Row],[Income ]]&lt;=$AB$12), "Yes", "")</f>
        <v/>
      </c>
      <c r="R402" s="14" t="str">
        <f>IF(AND(MasterData5[[#This Row],[MntFishProducts]]&gt;=AE$4, MasterData5[[#This Row],[Income ]]&lt;=$AB$12), "Yes", "")</f>
        <v/>
      </c>
      <c r="S402" s="14" t="str">
        <f>IF(AND(MasterData5[[#This Row],[MntSweetProducts]]&gt;=AF$4, MasterData5[[#This Row],[Income ]]&lt;=$AB$12), "Yes", "")</f>
        <v/>
      </c>
      <c r="U402" s="14" t="str">
        <f>IF(MasterData5[[#This Row],[MntWines]]&gt;=AB$4, "Yes", "")</f>
        <v>Yes</v>
      </c>
      <c r="V402" s="14" t="str">
        <f>IF(MasterData5[[#This Row],[MntFruits]]&gt;=AC$4, "Yes", "")</f>
        <v>Yes</v>
      </c>
      <c r="W402" s="14" t="str">
        <f>IF(MasterData5[[#This Row],[MntMeatProducts]]&gt;=AD$4, "Yes", "")</f>
        <v>Yes</v>
      </c>
      <c r="X402" s="14" t="str">
        <f>IF(MasterData5[[#This Row],[MntFishProducts]]&gt;=AE$4, "Yes", "")</f>
        <v>Yes</v>
      </c>
      <c r="Y402" s="14" t="str">
        <f>IF(MasterData5[[#This Row],[MntSweetProducts]]&gt;=AF$4, "Yes", "")</f>
        <v>Yes</v>
      </c>
    </row>
    <row r="403" spans="1:25" x14ac:dyDescent="0.3">
      <c r="A403">
        <v>2036</v>
      </c>
      <c r="B403" s="10">
        <v>243</v>
      </c>
      <c r="C403" s="10">
        <v>11</v>
      </c>
      <c r="D403" s="10">
        <v>119</v>
      </c>
      <c r="E403" s="10">
        <v>10</v>
      </c>
      <c r="F403" s="10">
        <v>3</v>
      </c>
      <c r="G403" s="10">
        <v>15</v>
      </c>
      <c r="H403" s="24">
        <f>2021-'Customer Profile'!B402</f>
        <v>48</v>
      </c>
      <c r="I403" s="10">
        <f>IF(Analysis!$B$60="Wine",B403,IF(Analysis!$B$60="Fruit",C403,IF(Analysis!$B$60="Meat",D403,IF(Analysis!$B$60="Fish",E403,IF(Analysis!$B$60="Sweet",F403,"")))))</f>
        <v>10</v>
      </c>
      <c r="J403" s="10">
        <v>57906</v>
      </c>
      <c r="K403" s="10" t="str">
        <f>IF(MasterData5[[#This Row],[Income ]]&gt;$AB$12, "Above", "Below")</f>
        <v>Above</v>
      </c>
      <c r="L403" s="10">
        <f>SUM(MasterData5[[#This Row],[MntWines]:[MntSweetProducts]])</f>
        <v>386</v>
      </c>
      <c r="M403" s="53" t="str">
        <f>IF(MasterData5[[#This Row],[Total Purchase]]&gt;=500, "Over $500", "")</f>
        <v/>
      </c>
      <c r="N403" s="10"/>
      <c r="O403" s="14" t="str">
        <f>IF(AND(MasterData5[[#This Row],[MntWines]]&gt;=AB$4, MasterData5[[#This Row],[Income ]]&lt;=$AB$12), "Yes", "")</f>
        <v/>
      </c>
      <c r="P403" s="14" t="str">
        <f>IF(AND(MasterData5[[#This Row],[MntFruits]]&gt;=AC$4, MasterData5[[#This Row],[Income ]]&lt;=$AB$12), "Yes", "")</f>
        <v/>
      </c>
      <c r="Q403" s="14" t="str">
        <f>IF(AND(MasterData5[[#This Row],[MntMeatProducts]]&gt;=AD$4, MasterData5[[#This Row],[Income ]]&lt;=$AB$12), "Yes", "")</f>
        <v/>
      </c>
      <c r="R403" s="14" t="str">
        <f>IF(AND(MasterData5[[#This Row],[MntFishProducts]]&gt;=AE$4, MasterData5[[#This Row],[Income ]]&lt;=$AB$12), "Yes", "")</f>
        <v/>
      </c>
      <c r="S403" s="14" t="str">
        <f>IF(AND(MasterData5[[#This Row],[MntSweetProducts]]&gt;=AF$4, MasterData5[[#This Row],[Income ]]&lt;=$AB$12), "Yes", "")</f>
        <v/>
      </c>
      <c r="U403" s="14" t="str">
        <f>IF(MasterData5[[#This Row],[MntWines]]&gt;=AB$4, "Yes", "")</f>
        <v/>
      </c>
      <c r="V403" s="14" t="str">
        <f>IF(MasterData5[[#This Row],[MntFruits]]&gt;=AC$4, "Yes", "")</f>
        <v/>
      </c>
      <c r="W403" s="14" t="str">
        <f>IF(MasterData5[[#This Row],[MntMeatProducts]]&gt;=AD$4, "Yes", "")</f>
        <v/>
      </c>
      <c r="X403" s="14" t="str">
        <f>IF(MasterData5[[#This Row],[MntFishProducts]]&gt;=AE$4, "Yes", "")</f>
        <v/>
      </c>
      <c r="Y403" s="14" t="str">
        <f>IF(MasterData5[[#This Row],[MntSweetProducts]]&gt;=AF$4, "Yes", "")</f>
        <v/>
      </c>
    </row>
    <row r="404" spans="1:25" x14ac:dyDescent="0.3">
      <c r="A404">
        <v>2055</v>
      </c>
      <c r="B404" s="10">
        <v>15</v>
      </c>
      <c r="C404" s="10">
        <v>0</v>
      </c>
      <c r="D404" s="10">
        <v>8</v>
      </c>
      <c r="E404" s="10">
        <v>4</v>
      </c>
      <c r="F404" s="10">
        <v>2</v>
      </c>
      <c r="G404" s="10">
        <v>20</v>
      </c>
      <c r="H404" s="24">
        <f>2021-'Customer Profile'!B403</f>
        <v>48</v>
      </c>
      <c r="I404" s="10">
        <f>IF(Analysis!$B$60="Wine",B404,IF(Analysis!$B$60="Fruit",C404,IF(Analysis!$B$60="Meat",D404,IF(Analysis!$B$60="Fish",E404,IF(Analysis!$B$60="Sweet",F404,"")))))</f>
        <v>4</v>
      </c>
      <c r="J404" s="10">
        <v>35860</v>
      </c>
      <c r="K404" s="10" t="str">
        <f>IF(MasterData5[[#This Row],[Income ]]&gt;$AB$12, "Above", "Below")</f>
        <v>Below</v>
      </c>
      <c r="L404" s="10">
        <f>SUM(MasterData5[[#This Row],[MntWines]:[MntSweetProducts]])</f>
        <v>29</v>
      </c>
      <c r="M404" s="53" t="str">
        <f>IF(MasterData5[[#This Row],[Total Purchase]]&gt;=500, "Over $500", "")</f>
        <v/>
      </c>
      <c r="N404" s="10"/>
      <c r="O404" s="14" t="str">
        <f>IF(AND(MasterData5[[#This Row],[MntWines]]&gt;=AB$4, MasterData5[[#This Row],[Income ]]&lt;=$AB$12), "Yes", "")</f>
        <v/>
      </c>
      <c r="P404" s="14" t="str">
        <f>IF(AND(MasterData5[[#This Row],[MntFruits]]&gt;=AC$4, MasterData5[[#This Row],[Income ]]&lt;=$AB$12), "Yes", "")</f>
        <v/>
      </c>
      <c r="Q404" s="14" t="str">
        <f>IF(AND(MasterData5[[#This Row],[MntMeatProducts]]&gt;=AD$4, MasterData5[[#This Row],[Income ]]&lt;=$AB$12), "Yes", "")</f>
        <v/>
      </c>
      <c r="R404" s="14" t="str">
        <f>IF(AND(MasterData5[[#This Row],[MntFishProducts]]&gt;=AE$4, MasterData5[[#This Row],[Income ]]&lt;=$AB$12), "Yes", "")</f>
        <v/>
      </c>
      <c r="S404" s="14" t="str">
        <f>IF(AND(MasterData5[[#This Row],[MntSweetProducts]]&gt;=AF$4, MasterData5[[#This Row],[Income ]]&lt;=$AB$12), "Yes", "")</f>
        <v/>
      </c>
      <c r="U404" s="14" t="str">
        <f>IF(MasterData5[[#This Row],[MntWines]]&gt;=AB$4, "Yes", "")</f>
        <v/>
      </c>
      <c r="V404" s="14" t="str">
        <f>IF(MasterData5[[#This Row],[MntFruits]]&gt;=AC$4, "Yes", "")</f>
        <v/>
      </c>
      <c r="W404" s="14" t="str">
        <f>IF(MasterData5[[#This Row],[MntMeatProducts]]&gt;=AD$4, "Yes", "")</f>
        <v/>
      </c>
      <c r="X404" s="14" t="str">
        <f>IF(MasterData5[[#This Row],[MntFishProducts]]&gt;=AE$4, "Yes", "")</f>
        <v/>
      </c>
      <c r="Y404" s="14" t="str">
        <f>IF(MasterData5[[#This Row],[MntSweetProducts]]&gt;=AF$4, "Yes", "")</f>
        <v/>
      </c>
    </row>
    <row r="405" spans="1:25" x14ac:dyDescent="0.3">
      <c r="A405">
        <v>2061</v>
      </c>
      <c r="B405" s="10">
        <v>78</v>
      </c>
      <c r="C405" s="10">
        <v>0</v>
      </c>
      <c r="D405" s="10">
        <v>11</v>
      </c>
      <c r="E405" s="10">
        <v>0</v>
      </c>
      <c r="F405" s="10">
        <v>0</v>
      </c>
      <c r="G405" s="10">
        <v>10</v>
      </c>
      <c r="H405" s="24">
        <f>2021-'Customer Profile'!B404</f>
        <v>66</v>
      </c>
      <c r="I405" s="10">
        <f>IF(Analysis!$B$60="Wine",B405,IF(Analysis!$B$60="Fruit",C405,IF(Analysis!$B$60="Meat",D405,IF(Analysis!$B$60="Fish",E405,IF(Analysis!$B$60="Sweet",F405,"")))))</f>
        <v>0</v>
      </c>
      <c r="J405" s="10">
        <v>50737</v>
      </c>
      <c r="K405" s="10" t="str">
        <f>IF(MasterData5[[#This Row],[Income ]]&gt;$AB$12, "Above", "Below")</f>
        <v>Below</v>
      </c>
      <c r="L405" s="10">
        <f>SUM(MasterData5[[#This Row],[MntWines]:[MntSweetProducts]])</f>
        <v>89</v>
      </c>
      <c r="M405" s="53" t="str">
        <f>IF(MasterData5[[#This Row],[Total Purchase]]&gt;=500, "Over $500", "")</f>
        <v/>
      </c>
      <c r="N405" s="10"/>
      <c r="O405" s="14" t="str">
        <f>IF(AND(MasterData5[[#This Row],[MntWines]]&gt;=AB$4, MasterData5[[#This Row],[Income ]]&lt;=$AB$12), "Yes", "")</f>
        <v/>
      </c>
      <c r="P405" s="14" t="str">
        <f>IF(AND(MasterData5[[#This Row],[MntFruits]]&gt;=AC$4, MasterData5[[#This Row],[Income ]]&lt;=$AB$12), "Yes", "")</f>
        <v/>
      </c>
      <c r="Q405" s="14" t="str">
        <f>IF(AND(MasterData5[[#This Row],[MntMeatProducts]]&gt;=AD$4, MasterData5[[#This Row],[Income ]]&lt;=$AB$12), "Yes", "")</f>
        <v/>
      </c>
      <c r="R405" s="14" t="str">
        <f>IF(AND(MasterData5[[#This Row],[MntFishProducts]]&gt;=AE$4, MasterData5[[#This Row],[Income ]]&lt;=$AB$12), "Yes", "")</f>
        <v/>
      </c>
      <c r="S405" s="14" t="str">
        <f>IF(AND(MasterData5[[#This Row],[MntSweetProducts]]&gt;=AF$4, MasterData5[[#This Row],[Income ]]&lt;=$AB$12), "Yes", "")</f>
        <v/>
      </c>
      <c r="U405" s="14" t="str">
        <f>IF(MasterData5[[#This Row],[MntWines]]&gt;=AB$4, "Yes", "")</f>
        <v/>
      </c>
      <c r="V405" s="14" t="str">
        <f>IF(MasterData5[[#This Row],[MntFruits]]&gt;=AC$4, "Yes", "")</f>
        <v/>
      </c>
      <c r="W405" s="14" t="str">
        <f>IF(MasterData5[[#This Row],[MntMeatProducts]]&gt;=AD$4, "Yes", "")</f>
        <v/>
      </c>
      <c r="X405" s="14" t="str">
        <f>IF(MasterData5[[#This Row],[MntFishProducts]]&gt;=AE$4, "Yes", "")</f>
        <v/>
      </c>
      <c r="Y405" s="14" t="str">
        <f>IF(MasterData5[[#This Row],[MntSweetProducts]]&gt;=AF$4, "Yes", "")</f>
        <v/>
      </c>
    </row>
    <row r="406" spans="1:25" x14ac:dyDescent="0.3">
      <c r="A406">
        <v>2066</v>
      </c>
      <c r="B406" s="10">
        <v>70</v>
      </c>
      <c r="C406" s="10">
        <v>0</v>
      </c>
      <c r="D406" s="10">
        <v>11</v>
      </c>
      <c r="E406" s="10">
        <v>2</v>
      </c>
      <c r="F406" s="10">
        <v>8</v>
      </c>
      <c r="G406" s="10">
        <v>23</v>
      </c>
      <c r="H406" s="24">
        <f>2021-'Customer Profile'!B405</f>
        <v>72</v>
      </c>
      <c r="I406" s="10">
        <f>IF(Analysis!$B$60="Wine",B406,IF(Analysis!$B$60="Fruit",C406,IF(Analysis!$B$60="Meat",D406,IF(Analysis!$B$60="Fish",E406,IF(Analysis!$B$60="Sweet",F406,"")))))</f>
        <v>2</v>
      </c>
      <c r="J406" s="10">
        <v>38823</v>
      </c>
      <c r="K406" s="10" t="str">
        <f>IF(MasterData5[[#This Row],[Income ]]&gt;$AB$12, "Above", "Below")</f>
        <v>Below</v>
      </c>
      <c r="L406" s="10">
        <f>SUM(MasterData5[[#This Row],[MntWines]:[MntSweetProducts]])</f>
        <v>91</v>
      </c>
      <c r="M406" s="53" t="str">
        <f>IF(MasterData5[[#This Row],[Total Purchase]]&gt;=500, "Over $500", "")</f>
        <v/>
      </c>
      <c r="N406" s="10"/>
      <c r="O406" s="14" t="str">
        <f>IF(AND(MasterData5[[#This Row],[MntWines]]&gt;=AB$4, MasterData5[[#This Row],[Income ]]&lt;=$AB$12), "Yes", "")</f>
        <v/>
      </c>
      <c r="P406" s="14" t="str">
        <f>IF(AND(MasterData5[[#This Row],[MntFruits]]&gt;=AC$4, MasterData5[[#This Row],[Income ]]&lt;=$AB$12), "Yes", "")</f>
        <v/>
      </c>
      <c r="Q406" s="14" t="str">
        <f>IF(AND(MasterData5[[#This Row],[MntMeatProducts]]&gt;=AD$4, MasterData5[[#This Row],[Income ]]&lt;=$AB$12), "Yes", "")</f>
        <v/>
      </c>
      <c r="R406" s="14" t="str">
        <f>IF(AND(MasterData5[[#This Row],[MntFishProducts]]&gt;=AE$4, MasterData5[[#This Row],[Income ]]&lt;=$AB$12), "Yes", "")</f>
        <v/>
      </c>
      <c r="S406" s="14" t="str">
        <f>IF(AND(MasterData5[[#This Row],[MntSweetProducts]]&gt;=AF$4, MasterData5[[#This Row],[Income ]]&lt;=$AB$12), "Yes", "")</f>
        <v/>
      </c>
      <c r="U406" s="14" t="str">
        <f>IF(MasterData5[[#This Row],[MntWines]]&gt;=AB$4, "Yes", "")</f>
        <v/>
      </c>
      <c r="V406" s="14" t="str">
        <f>IF(MasterData5[[#This Row],[MntFruits]]&gt;=AC$4, "Yes", "")</f>
        <v/>
      </c>
      <c r="W406" s="14" t="str">
        <f>IF(MasterData5[[#This Row],[MntMeatProducts]]&gt;=AD$4, "Yes", "")</f>
        <v/>
      </c>
      <c r="X406" s="14" t="str">
        <f>IF(MasterData5[[#This Row],[MntFishProducts]]&gt;=AE$4, "Yes", "")</f>
        <v/>
      </c>
      <c r="Y406" s="14" t="str">
        <f>IF(MasterData5[[#This Row],[MntSweetProducts]]&gt;=AF$4, "Yes", "")</f>
        <v/>
      </c>
    </row>
    <row r="407" spans="1:25" x14ac:dyDescent="0.3">
      <c r="A407">
        <v>2072</v>
      </c>
      <c r="B407" s="10">
        <v>896</v>
      </c>
      <c r="C407" s="10">
        <v>10</v>
      </c>
      <c r="D407" s="10">
        <v>101</v>
      </c>
      <c r="E407" s="10">
        <v>13</v>
      </c>
      <c r="F407" s="10">
        <v>10</v>
      </c>
      <c r="G407" s="10">
        <v>34</v>
      </c>
      <c r="H407" s="24">
        <f>2021-'Customer Profile'!B406</f>
        <v>52</v>
      </c>
      <c r="I407" s="10">
        <f>IF(Analysis!$B$60="Wine",B407,IF(Analysis!$B$60="Fruit",C407,IF(Analysis!$B$60="Meat",D407,IF(Analysis!$B$60="Fish",E407,IF(Analysis!$B$60="Sweet",F407,"")))))</f>
        <v>13</v>
      </c>
      <c r="J407" s="10">
        <v>53374</v>
      </c>
      <c r="K407" s="10" t="str">
        <f>IF(MasterData5[[#This Row],[Income ]]&gt;$AB$12, "Above", "Below")</f>
        <v>Above</v>
      </c>
      <c r="L407" s="10">
        <f>SUM(MasterData5[[#This Row],[MntWines]:[MntSweetProducts]])</f>
        <v>1030</v>
      </c>
      <c r="M407" s="53" t="str">
        <f>IF(MasterData5[[#This Row],[Total Purchase]]&gt;=500, "Over $500", "")</f>
        <v>Over $500</v>
      </c>
      <c r="N407" s="10"/>
      <c r="O407" s="14" t="str">
        <f>IF(AND(MasterData5[[#This Row],[MntWines]]&gt;=AB$4, MasterData5[[#This Row],[Income ]]&lt;=$AB$12), "Yes", "")</f>
        <v/>
      </c>
      <c r="P407" s="14" t="str">
        <f>IF(AND(MasterData5[[#This Row],[MntFruits]]&gt;=AC$4, MasterData5[[#This Row],[Income ]]&lt;=$AB$12), "Yes", "")</f>
        <v/>
      </c>
      <c r="Q407" s="14" t="str">
        <f>IF(AND(MasterData5[[#This Row],[MntMeatProducts]]&gt;=AD$4, MasterData5[[#This Row],[Income ]]&lt;=$AB$12), "Yes", "")</f>
        <v/>
      </c>
      <c r="R407" s="14" t="str">
        <f>IF(AND(MasterData5[[#This Row],[MntFishProducts]]&gt;=AE$4, MasterData5[[#This Row],[Income ]]&lt;=$AB$12), "Yes", "")</f>
        <v/>
      </c>
      <c r="S407" s="14" t="str">
        <f>IF(AND(MasterData5[[#This Row],[MntSweetProducts]]&gt;=AF$4, MasterData5[[#This Row],[Income ]]&lt;=$AB$12), "Yes", "")</f>
        <v/>
      </c>
      <c r="U407" s="14" t="str">
        <f>IF(MasterData5[[#This Row],[MntWines]]&gt;=AB$4, "Yes", "")</f>
        <v>Yes</v>
      </c>
      <c r="V407" s="14" t="str">
        <f>IF(MasterData5[[#This Row],[MntFruits]]&gt;=AC$4, "Yes", "")</f>
        <v/>
      </c>
      <c r="W407" s="14" t="str">
        <f>IF(MasterData5[[#This Row],[MntMeatProducts]]&gt;=AD$4, "Yes", "")</f>
        <v/>
      </c>
      <c r="X407" s="14" t="str">
        <f>IF(MasterData5[[#This Row],[MntFishProducts]]&gt;=AE$4, "Yes", "")</f>
        <v/>
      </c>
      <c r="Y407" s="14" t="str">
        <f>IF(MasterData5[[#This Row],[MntSweetProducts]]&gt;=AF$4, "Yes", "")</f>
        <v/>
      </c>
    </row>
    <row r="408" spans="1:25" x14ac:dyDescent="0.3">
      <c r="A408">
        <v>2075</v>
      </c>
      <c r="B408" s="10">
        <v>377</v>
      </c>
      <c r="C408" s="10">
        <v>10</v>
      </c>
      <c r="D408" s="10">
        <v>540</v>
      </c>
      <c r="E408" s="10">
        <v>80</v>
      </c>
      <c r="F408" s="10">
        <v>30</v>
      </c>
      <c r="G408" s="10">
        <v>10</v>
      </c>
      <c r="H408" s="24">
        <f>2021-'Customer Profile'!B407</f>
        <v>52</v>
      </c>
      <c r="I408" s="10">
        <f>IF(Analysis!$B$60="Wine",B408,IF(Analysis!$B$60="Fruit",C408,IF(Analysis!$B$60="Meat",D408,IF(Analysis!$B$60="Fish",E408,IF(Analysis!$B$60="Sweet",F408,"")))))</f>
        <v>80</v>
      </c>
      <c r="J408" s="10">
        <v>72460</v>
      </c>
      <c r="K408" s="10" t="str">
        <f>IF(MasterData5[[#This Row],[Income ]]&gt;$AB$12, "Above", "Below")</f>
        <v>Above</v>
      </c>
      <c r="L408" s="10">
        <f>SUM(MasterData5[[#This Row],[MntWines]:[MntSweetProducts]])</f>
        <v>1037</v>
      </c>
      <c r="M408" s="53" t="str">
        <f>IF(MasterData5[[#This Row],[Total Purchase]]&gt;=500, "Over $500", "")</f>
        <v>Over $500</v>
      </c>
      <c r="N408" s="10"/>
      <c r="O408" s="14" t="str">
        <f>IF(AND(MasterData5[[#This Row],[MntWines]]&gt;=AB$4, MasterData5[[#This Row],[Income ]]&lt;=$AB$12), "Yes", "")</f>
        <v/>
      </c>
      <c r="P408" s="14" t="str">
        <f>IF(AND(MasterData5[[#This Row],[MntFruits]]&gt;=AC$4, MasterData5[[#This Row],[Income ]]&lt;=$AB$12), "Yes", "")</f>
        <v/>
      </c>
      <c r="Q408" s="14" t="str">
        <f>IF(AND(MasterData5[[#This Row],[MntMeatProducts]]&gt;=AD$4, MasterData5[[#This Row],[Income ]]&lt;=$AB$12), "Yes", "")</f>
        <v/>
      </c>
      <c r="R408" s="14" t="str">
        <f>IF(AND(MasterData5[[#This Row],[MntFishProducts]]&gt;=AE$4, MasterData5[[#This Row],[Income ]]&lt;=$AB$12), "Yes", "")</f>
        <v/>
      </c>
      <c r="S408" s="14" t="str">
        <f>IF(AND(MasterData5[[#This Row],[MntSweetProducts]]&gt;=AF$4, MasterData5[[#This Row],[Income ]]&lt;=$AB$12), "Yes", "")</f>
        <v/>
      </c>
      <c r="U408" s="14" t="str">
        <f>IF(MasterData5[[#This Row],[MntWines]]&gt;=AB$4, "Yes", "")</f>
        <v>Yes</v>
      </c>
      <c r="V408" s="14" t="str">
        <f>IF(MasterData5[[#This Row],[MntFruits]]&gt;=AC$4, "Yes", "")</f>
        <v/>
      </c>
      <c r="W408" s="14" t="str">
        <f>IF(MasterData5[[#This Row],[MntMeatProducts]]&gt;=AD$4, "Yes", "")</f>
        <v>Yes</v>
      </c>
      <c r="X408" s="14" t="str">
        <f>IF(MasterData5[[#This Row],[MntFishProducts]]&gt;=AE$4, "Yes", "")</f>
        <v>Yes</v>
      </c>
      <c r="Y408" s="14" t="str">
        <f>IF(MasterData5[[#This Row],[MntSweetProducts]]&gt;=AF$4, "Yes", "")</f>
        <v>Yes</v>
      </c>
    </row>
    <row r="409" spans="1:25" x14ac:dyDescent="0.3">
      <c r="A409">
        <v>2079</v>
      </c>
      <c r="B409" s="10">
        <v>450</v>
      </c>
      <c r="C409" s="10">
        <v>26</v>
      </c>
      <c r="D409" s="10">
        <v>535</v>
      </c>
      <c r="E409" s="10">
        <v>73</v>
      </c>
      <c r="F409" s="10">
        <v>98</v>
      </c>
      <c r="G409" s="10">
        <v>26</v>
      </c>
      <c r="H409" s="24">
        <f>2021-'Customer Profile'!B408</f>
        <v>74</v>
      </c>
      <c r="I409" s="10">
        <f>IF(Analysis!$B$60="Wine",B409,IF(Analysis!$B$60="Fruit",C409,IF(Analysis!$B$60="Meat",D409,IF(Analysis!$B$60="Fish",E409,IF(Analysis!$B$60="Sweet",F409,"")))))</f>
        <v>73</v>
      </c>
      <c r="J409" s="10">
        <v>81044</v>
      </c>
      <c r="K409" s="10" t="str">
        <f>IF(MasterData5[[#This Row],[Income ]]&gt;$AB$12, "Above", "Below")</f>
        <v>Above</v>
      </c>
      <c r="L409" s="10">
        <f>SUM(MasterData5[[#This Row],[MntWines]:[MntSweetProducts]])</f>
        <v>1182</v>
      </c>
      <c r="M409" s="53" t="str">
        <f>IF(MasterData5[[#This Row],[Total Purchase]]&gt;=500, "Over $500", "")</f>
        <v>Over $500</v>
      </c>
      <c r="N409" s="10"/>
      <c r="O409" s="14" t="str">
        <f>IF(AND(MasterData5[[#This Row],[MntWines]]&gt;=AB$4, MasterData5[[#This Row],[Income ]]&lt;=$AB$12), "Yes", "")</f>
        <v/>
      </c>
      <c r="P409" s="14" t="str">
        <f>IF(AND(MasterData5[[#This Row],[MntFruits]]&gt;=AC$4, MasterData5[[#This Row],[Income ]]&lt;=$AB$12), "Yes", "")</f>
        <v/>
      </c>
      <c r="Q409" s="14" t="str">
        <f>IF(AND(MasterData5[[#This Row],[MntMeatProducts]]&gt;=AD$4, MasterData5[[#This Row],[Income ]]&lt;=$AB$12), "Yes", "")</f>
        <v/>
      </c>
      <c r="R409" s="14" t="str">
        <f>IF(AND(MasterData5[[#This Row],[MntFishProducts]]&gt;=AE$4, MasterData5[[#This Row],[Income ]]&lt;=$AB$12), "Yes", "")</f>
        <v/>
      </c>
      <c r="S409" s="14" t="str">
        <f>IF(AND(MasterData5[[#This Row],[MntSweetProducts]]&gt;=AF$4, MasterData5[[#This Row],[Income ]]&lt;=$AB$12), "Yes", "")</f>
        <v/>
      </c>
      <c r="U409" s="14" t="str">
        <f>IF(MasterData5[[#This Row],[MntWines]]&gt;=AB$4, "Yes", "")</f>
        <v>Yes</v>
      </c>
      <c r="V409" s="14" t="str">
        <f>IF(MasterData5[[#This Row],[MntFruits]]&gt;=AC$4, "Yes", "")</f>
        <v/>
      </c>
      <c r="W409" s="14" t="str">
        <f>IF(MasterData5[[#This Row],[MntMeatProducts]]&gt;=AD$4, "Yes", "")</f>
        <v>Yes</v>
      </c>
      <c r="X409" s="14" t="str">
        <f>IF(MasterData5[[#This Row],[MntFishProducts]]&gt;=AE$4, "Yes", "")</f>
        <v>Yes</v>
      </c>
      <c r="Y409" s="14" t="str">
        <f>IF(MasterData5[[#This Row],[MntSweetProducts]]&gt;=AF$4, "Yes", "")</f>
        <v>Yes</v>
      </c>
    </row>
    <row r="410" spans="1:25" x14ac:dyDescent="0.3">
      <c r="A410">
        <v>2088</v>
      </c>
      <c r="B410" s="10">
        <v>997</v>
      </c>
      <c r="C410" s="10">
        <v>15</v>
      </c>
      <c r="D410" s="10">
        <v>414</v>
      </c>
      <c r="E410" s="10">
        <v>99</v>
      </c>
      <c r="F410" s="10">
        <v>30</v>
      </c>
      <c r="G410" s="10">
        <v>76</v>
      </c>
      <c r="H410" s="24">
        <f>2021-'Customer Profile'!B409</f>
        <v>49</v>
      </c>
      <c r="I410" s="10">
        <f>IF(Analysis!$B$60="Wine",B410,IF(Analysis!$B$60="Fruit",C410,IF(Analysis!$B$60="Meat",D410,IF(Analysis!$B$60="Fish",E410,IF(Analysis!$B$60="Sweet",F410,"")))))</f>
        <v>99</v>
      </c>
      <c r="J410" s="10">
        <v>84906</v>
      </c>
      <c r="K410" s="10" t="str">
        <f>IF(MasterData5[[#This Row],[Income ]]&gt;$AB$12, "Above", "Below")</f>
        <v>Above</v>
      </c>
      <c r="L410" s="10">
        <f>SUM(MasterData5[[#This Row],[MntWines]:[MntSweetProducts]])</f>
        <v>1555</v>
      </c>
      <c r="M410" s="53" t="str">
        <f>IF(MasterData5[[#This Row],[Total Purchase]]&gt;=500, "Over $500", "")</f>
        <v>Over $500</v>
      </c>
      <c r="N410" s="10"/>
      <c r="O410" s="14" t="str">
        <f>IF(AND(MasterData5[[#This Row],[MntWines]]&gt;=AB$4, MasterData5[[#This Row],[Income ]]&lt;=$AB$12), "Yes", "")</f>
        <v/>
      </c>
      <c r="P410" s="14" t="str">
        <f>IF(AND(MasterData5[[#This Row],[MntFruits]]&gt;=AC$4, MasterData5[[#This Row],[Income ]]&lt;=$AB$12), "Yes", "")</f>
        <v/>
      </c>
      <c r="Q410" s="14" t="str">
        <f>IF(AND(MasterData5[[#This Row],[MntMeatProducts]]&gt;=AD$4, MasterData5[[#This Row],[Income ]]&lt;=$AB$12), "Yes", "")</f>
        <v/>
      </c>
      <c r="R410" s="14" t="str">
        <f>IF(AND(MasterData5[[#This Row],[MntFishProducts]]&gt;=AE$4, MasterData5[[#This Row],[Income ]]&lt;=$AB$12), "Yes", "")</f>
        <v/>
      </c>
      <c r="S410" s="14" t="str">
        <f>IF(AND(MasterData5[[#This Row],[MntSweetProducts]]&gt;=AF$4, MasterData5[[#This Row],[Income ]]&lt;=$AB$12), "Yes", "")</f>
        <v/>
      </c>
      <c r="U410" s="14" t="str">
        <f>IF(MasterData5[[#This Row],[MntWines]]&gt;=AB$4, "Yes", "")</f>
        <v>Yes</v>
      </c>
      <c r="V410" s="14" t="str">
        <f>IF(MasterData5[[#This Row],[MntFruits]]&gt;=AC$4, "Yes", "")</f>
        <v/>
      </c>
      <c r="W410" s="14" t="str">
        <f>IF(MasterData5[[#This Row],[MntMeatProducts]]&gt;=AD$4, "Yes", "")</f>
        <v>Yes</v>
      </c>
      <c r="X410" s="14" t="str">
        <f>IF(MasterData5[[#This Row],[MntFishProducts]]&gt;=AE$4, "Yes", "")</f>
        <v>Yes</v>
      </c>
      <c r="Y410" s="14" t="str">
        <f>IF(MasterData5[[#This Row],[MntSweetProducts]]&gt;=AF$4, "Yes", "")</f>
        <v>Yes</v>
      </c>
    </row>
    <row r="411" spans="1:25" x14ac:dyDescent="0.3">
      <c r="A411">
        <v>2098</v>
      </c>
      <c r="B411" s="10">
        <v>11</v>
      </c>
      <c r="C411" s="10">
        <v>0</v>
      </c>
      <c r="D411" s="10">
        <v>5</v>
      </c>
      <c r="E411" s="10">
        <v>0</v>
      </c>
      <c r="F411" s="10">
        <v>0</v>
      </c>
      <c r="G411" s="10">
        <v>1</v>
      </c>
      <c r="H411" s="24">
        <f>2021-'Customer Profile'!B410</f>
        <v>52</v>
      </c>
      <c r="I411" s="10">
        <f>IF(Analysis!$B$60="Wine",B411,IF(Analysis!$B$60="Fruit",C411,IF(Analysis!$B$60="Meat",D411,IF(Analysis!$B$60="Fish",E411,IF(Analysis!$B$60="Sweet",F411,"")))))</f>
        <v>0</v>
      </c>
      <c r="J411" s="10">
        <v>33581</v>
      </c>
      <c r="K411" s="10" t="str">
        <f>IF(MasterData5[[#This Row],[Income ]]&gt;$AB$12, "Above", "Below")</f>
        <v>Below</v>
      </c>
      <c r="L411" s="10">
        <f>SUM(MasterData5[[#This Row],[MntWines]:[MntSweetProducts]])</f>
        <v>16</v>
      </c>
      <c r="M411" s="53" t="str">
        <f>IF(MasterData5[[#This Row],[Total Purchase]]&gt;=500, "Over $500", "")</f>
        <v/>
      </c>
      <c r="N411" s="10"/>
      <c r="O411" s="14" t="str">
        <f>IF(AND(MasterData5[[#This Row],[MntWines]]&gt;=AB$4, MasterData5[[#This Row],[Income ]]&lt;=$AB$12), "Yes", "")</f>
        <v/>
      </c>
      <c r="P411" s="14" t="str">
        <f>IF(AND(MasterData5[[#This Row],[MntFruits]]&gt;=AC$4, MasterData5[[#This Row],[Income ]]&lt;=$AB$12), "Yes", "")</f>
        <v/>
      </c>
      <c r="Q411" s="14" t="str">
        <f>IF(AND(MasterData5[[#This Row],[MntMeatProducts]]&gt;=AD$4, MasterData5[[#This Row],[Income ]]&lt;=$AB$12), "Yes", "")</f>
        <v/>
      </c>
      <c r="R411" s="14" t="str">
        <f>IF(AND(MasterData5[[#This Row],[MntFishProducts]]&gt;=AE$4, MasterData5[[#This Row],[Income ]]&lt;=$AB$12), "Yes", "")</f>
        <v/>
      </c>
      <c r="S411" s="14" t="str">
        <f>IF(AND(MasterData5[[#This Row],[MntSweetProducts]]&gt;=AF$4, MasterData5[[#This Row],[Income ]]&lt;=$AB$12), "Yes", "")</f>
        <v/>
      </c>
      <c r="U411" s="14" t="str">
        <f>IF(MasterData5[[#This Row],[MntWines]]&gt;=AB$4, "Yes", "")</f>
        <v/>
      </c>
      <c r="V411" s="14" t="str">
        <f>IF(MasterData5[[#This Row],[MntFruits]]&gt;=AC$4, "Yes", "")</f>
        <v/>
      </c>
      <c r="W411" s="14" t="str">
        <f>IF(MasterData5[[#This Row],[MntMeatProducts]]&gt;=AD$4, "Yes", "")</f>
        <v/>
      </c>
      <c r="X411" s="14" t="str">
        <f>IF(MasterData5[[#This Row],[MntFishProducts]]&gt;=AE$4, "Yes", "")</f>
        <v/>
      </c>
      <c r="Y411" s="14" t="str">
        <f>IF(MasterData5[[#This Row],[MntSweetProducts]]&gt;=AF$4, "Yes", "")</f>
        <v/>
      </c>
    </row>
    <row r="412" spans="1:25" x14ac:dyDescent="0.3">
      <c r="A412">
        <v>2106</v>
      </c>
      <c r="B412" s="10">
        <v>0</v>
      </c>
      <c r="C412" s="10">
        <v>6</v>
      </c>
      <c r="D412" s="10">
        <v>3</v>
      </c>
      <c r="E412" s="10">
        <v>7</v>
      </c>
      <c r="F412" s="10">
        <v>6</v>
      </c>
      <c r="G412" s="10">
        <v>12</v>
      </c>
      <c r="H412" s="24">
        <f>2021-'Customer Profile'!B411</f>
        <v>47</v>
      </c>
      <c r="I412" s="10">
        <f>IF(Analysis!$B$60="Wine",B412,IF(Analysis!$B$60="Fruit",C412,IF(Analysis!$B$60="Meat",D412,IF(Analysis!$B$60="Fish",E412,IF(Analysis!$B$60="Sweet",F412,"")))))</f>
        <v>7</v>
      </c>
      <c r="J412" s="10">
        <v>20130</v>
      </c>
      <c r="K412" s="10" t="str">
        <f>IF(MasterData5[[#This Row],[Income ]]&gt;$AB$12, "Above", "Below")</f>
        <v>Below</v>
      </c>
      <c r="L412" s="10">
        <f>SUM(MasterData5[[#This Row],[MntWines]:[MntSweetProducts]])</f>
        <v>22</v>
      </c>
      <c r="M412" s="53" t="str">
        <f>IF(MasterData5[[#This Row],[Total Purchase]]&gt;=500, "Over $500", "")</f>
        <v/>
      </c>
      <c r="N412" s="10"/>
      <c r="O412" s="14" t="str">
        <f>IF(AND(MasterData5[[#This Row],[MntWines]]&gt;=AB$4, MasterData5[[#This Row],[Income ]]&lt;=$AB$12), "Yes", "")</f>
        <v/>
      </c>
      <c r="P412" s="14" t="str">
        <f>IF(AND(MasterData5[[#This Row],[MntFruits]]&gt;=AC$4, MasterData5[[#This Row],[Income ]]&lt;=$AB$12), "Yes", "")</f>
        <v/>
      </c>
      <c r="Q412" s="14" t="str">
        <f>IF(AND(MasterData5[[#This Row],[MntMeatProducts]]&gt;=AD$4, MasterData5[[#This Row],[Income ]]&lt;=$AB$12), "Yes", "")</f>
        <v/>
      </c>
      <c r="R412" s="14" t="str">
        <f>IF(AND(MasterData5[[#This Row],[MntFishProducts]]&gt;=AE$4, MasterData5[[#This Row],[Income ]]&lt;=$AB$12), "Yes", "")</f>
        <v/>
      </c>
      <c r="S412" s="14" t="str">
        <f>IF(AND(MasterData5[[#This Row],[MntSweetProducts]]&gt;=AF$4, MasterData5[[#This Row],[Income ]]&lt;=$AB$12), "Yes", "")</f>
        <v/>
      </c>
      <c r="U412" s="14" t="str">
        <f>IF(MasterData5[[#This Row],[MntWines]]&gt;=AB$4, "Yes", "")</f>
        <v/>
      </c>
      <c r="V412" s="14" t="str">
        <f>IF(MasterData5[[#This Row],[MntFruits]]&gt;=AC$4, "Yes", "")</f>
        <v/>
      </c>
      <c r="W412" s="14" t="str">
        <f>IF(MasterData5[[#This Row],[MntMeatProducts]]&gt;=AD$4, "Yes", "")</f>
        <v/>
      </c>
      <c r="X412" s="14" t="str">
        <f>IF(MasterData5[[#This Row],[MntFishProducts]]&gt;=AE$4, "Yes", "")</f>
        <v/>
      </c>
      <c r="Y412" s="14" t="str">
        <f>IF(MasterData5[[#This Row],[MntSweetProducts]]&gt;=AF$4, "Yes", "")</f>
        <v/>
      </c>
    </row>
    <row r="413" spans="1:25" x14ac:dyDescent="0.3">
      <c r="A413">
        <v>2109</v>
      </c>
      <c r="B413" s="10">
        <v>448</v>
      </c>
      <c r="C413" s="10">
        <v>71</v>
      </c>
      <c r="D413" s="10">
        <v>951</v>
      </c>
      <c r="E413" s="10">
        <v>40</v>
      </c>
      <c r="F413" s="10">
        <v>17</v>
      </c>
      <c r="G413" s="10">
        <v>17</v>
      </c>
      <c r="H413" s="24">
        <f>2021-'Customer Profile'!B412</f>
        <v>31</v>
      </c>
      <c r="I413" s="10">
        <f>IF(Analysis!$B$60="Wine",B413,IF(Analysis!$B$60="Fruit",C413,IF(Analysis!$B$60="Meat",D413,IF(Analysis!$B$60="Fish",E413,IF(Analysis!$B$60="Sweet",F413,"")))))</f>
        <v>40</v>
      </c>
      <c r="J413" s="10">
        <v>96843</v>
      </c>
      <c r="K413" s="10" t="str">
        <f>IF(MasterData5[[#This Row],[Income ]]&gt;$AB$12, "Above", "Below")</f>
        <v>Above</v>
      </c>
      <c r="L413" s="10">
        <f>SUM(MasterData5[[#This Row],[MntWines]:[MntSweetProducts]])</f>
        <v>1527</v>
      </c>
      <c r="M413" s="53" t="str">
        <f>IF(MasterData5[[#This Row],[Total Purchase]]&gt;=500, "Over $500", "")</f>
        <v>Over $500</v>
      </c>
      <c r="N413" s="10"/>
      <c r="O413" s="14" t="str">
        <f>IF(AND(MasterData5[[#This Row],[MntWines]]&gt;=AB$4, MasterData5[[#This Row],[Income ]]&lt;=$AB$12), "Yes", "")</f>
        <v/>
      </c>
      <c r="P413" s="14" t="str">
        <f>IF(AND(MasterData5[[#This Row],[MntFruits]]&gt;=AC$4, MasterData5[[#This Row],[Income ]]&lt;=$AB$12), "Yes", "")</f>
        <v/>
      </c>
      <c r="Q413" s="14" t="str">
        <f>IF(AND(MasterData5[[#This Row],[MntMeatProducts]]&gt;=AD$4, MasterData5[[#This Row],[Income ]]&lt;=$AB$12), "Yes", "")</f>
        <v/>
      </c>
      <c r="R413" s="14" t="str">
        <f>IF(AND(MasterData5[[#This Row],[MntFishProducts]]&gt;=AE$4, MasterData5[[#This Row],[Income ]]&lt;=$AB$12), "Yes", "")</f>
        <v/>
      </c>
      <c r="S413" s="14" t="str">
        <f>IF(AND(MasterData5[[#This Row],[MntSweetProducts]]&gt;=AF$4, MasterData5[[#This Row],[Income ]]&lt;=$AB$12), "Yes", "")</f>
        <v/>
      </c>
      <c r="U413" s="14" t="str">
        <f>IF(MasterData5[[#This Row],[MntWines]]&gt;=AB$4, "Yes", "")</f>
        <v>Yes</v>
      </c>
      <c r="V413" s="14" t="str">
        <f>IF(MasterData5[[#This Row],[MntFruits]]&gt;=AC$4, "Yes", "")</f>
        <v>Yes</v>
      </c>
      <c r="W413" s="14" t="str">
        <f>IF(MasterData5[[#This Row],[MntMeatProducts]]&gt;=AD$4, "Yes", "")</f>
        <v>Yes</v>
      </c>
      <c r="X413" s="14" t="str">
        <f>IF(MasterData5[[#This Row],[MntFishProducts]]&gt;=AE$4, "Yes", "")</f>
        <v>Yes</v>
      </c>
      <c r="Y413" s="14" t="str">
        <f>IF(MasterData5[[#This Row],[MntSweetProducts]]&gt;=AF$4, "Yes", "")</f>
        <v/>
      </c>
    </row>
    <row r="414" spans="1:25" x14ac:dyDescent="0.3">
      <c r="A414">
        <v>2114</v>
      </c>
      <c r="B414" s="10">
        <v>1006</v>
      </c>
      <c r="C414" s="10">
        <v>22</v>
      </c>
      <c r="D414" s="10">
        <v>115</v>
      </c>
      <c r="E414" s="10">
        <v>59</v>
      </c>
      <c r="F414" s="10">
        <v>68</v>
      </c>
      <c r="G414" s="10">
        <v>45</v>
      </c>
      <c r="H414" s="24">
        <f>2021-'Customer Profile'!B413</f>
        <v>75</v>
      </c>
      <c r="I414" s="10">
        <f>IF(Analysis!$B$60="Wine",B414,IF(Analysis!$B$60="Fruit",C414,IF(Analysis!$B$60="Meat",D414,IF(Analysis!$B$60="Fish",E414,IF(Analysis!$B$60="Sweet",F414,"")))))</f>
        <v>59</v>
      </c>
      <c r="J414" s="10">
        <v>82800</v>
      </c>
      <c r="K414" s="10" t="str">
        <f>IF(MasterData5[[#This Row],[Income ]]&gt;$AB$12, "Above", "Below")</f>
        <v>Above</v>
      </c>
      <c r="L414" s="10">
        <f>SUM(MasterData5[[#This Row],[MntWines]:[MntSweetProducts]])</f>
        <v>1270</v>
      </c>
      <c r="M414" s="53" t="str">
        <f>IF(MasterData5[[#This Row],[Total Purchase]]&gt;=500, "Over $500", "")</f>
        <v>Over $500</v>
      </c>
      <c r="N414" s="10"/>
      <c r="O414" s="14" t="str">
        <f>IF(AND(MasterData5[[#This Row],[MntWines]]&gt;=AB$4, MasterData5[[#This Row],[Income ]]&lt;=$AB$12), "Yes", "")</f>
        <v/>
      </c>
      <c r="P414" s="14" t="str">
        <f>IF(AND(MasterData5[[#This Row],[MntFruits]]&gt;=AC$4, MasterData5[[#This Row],[Income ]]&lt;=$AB$12), "Yes", "")</f>
        <v/>
      </c>
      <c r="Q414" s="14" t="str">
        <f>IF(AND(MasterData5[[#This Row],[MntMeatProducts]]&gt;=AD$4, MasterData5[[#This Row],[Income ]]&lt;=$AB$12), "Yes", "")</f>
        <v/>
      </c>
      <c r="R414" s="14" t="str">
        <f>IF(AND(MasterData5[[#This Row],[MntFishProducts]]&gt;=AE$4, MasterData5[[#This Row],[Income ]]&lt;=$AB$12), "Yes", "")</f>
        <v/>
      </c>
      <c r="S414" s="14" t="str">
        <f>IF(AND(MasterData5[[#This Row],[MntSweetProducts]]&gt;=AF$4, MasterData5[[#This Row],[Income ]]&lt;=$AB$12), "Yes", "")</f>
        <v/>
      </c>
      <c r="U414" s="14" t="str">
        <f>IF(MasterData5[[#This Row],[MntWines]]&gt;=AB$4, "Yes", "")</f>
        <v>Yes</v>
      </c>
      <c r="V414" s="14" t="str">
        <f>IF(MasterData5[[#This Row],[MntFruits]]&gt;=AC$4, "Yes", "")</f>
        <v/>
      </c>
      <c r="W414" s="14" t="str">
        <f>IF(MasterData5[[#This Row],[MntMeatProducts]]&gt;=AD$4, "Yes", "")</f>
        <v/>
      </c>
      <c r="X414" s="14" t="str">
        <f>IF(MasterData5[[#This Row],[MntFishProducts]]&gt;=AE$4, "Yes", "")</f>
        <v>Yes</v>
      </c>
      <c r="Y414" s="14" t="str">
        <f>IF(MasterData5[[#This Row],[MntSweetProducts]]&gt;=AF$4, "Yes", "")</f>
        <v>Yes</v>
      </c>
    </row>
    <row r="415" spans="1:25" x14ac:dyDescent="0.3">
      <c r="A415">
        <v>2115</v>
      </c>
      <c r="B415" s="10">
        <v>54</v>
      </c>
      <c r="C415" s="10">
        <v>0</v>
      </c>
      <c r="D415" s="10">
        <v>10</v>
      </c>
      <c r="E415" s="10">
        <v>0</v>
      </c>
      <c r="F415" s="10">
        <v>0</v>
      </c>
      <c r="G415" s="10">
        <v>2</v>
      </c>
      <c r="H415" s="24">
        <f>2021-'Customer Profile'!B414</f>
        <v>64</v>
      </c>
      <c r="I415" s="10">
        <f>IF(Analysis!$B$60="Wine",B415,IF(Analysis!$B$60="Fruit",C415,IF(Analysis!$B$60="Meat",D415,IF(Analysis!$B$60="Fish",E415,IF(Analysis!$B$60="Sweet",F415,"")))))</f>
        <v>0</v>
      </c>
      <c r="J415" s="10">
        <v>50116</v>
      </c>
      <c r="K415" s="10" t="str">
        <f>IF(MasterData5[[#This Row],[Income ]]&gt;$AB$12, "Above", "Below")</f>
        <v>Below</v>
      </c>
      <c r="L415" s="10">
        <f>SUM(MasterData5[[#This Row],[MntWines]:[MntSweetProducts]])</f>
        <v>64</v>
      </c>
      <c r="M415" s="53" t="str">
        <f>IF(MasterData5[[#This Row],[Total Purchase]]&gt;=500, "Over $500", "")</f>
        <v/>
      </c>
      <c r="N415" s="10"/>
      <c r="O415" s="14" t="str">
        <f>IF(AND(MasterData5[[#This Row],[MntWines]]&gt;=AB$4, MasterData5[[#This Row],[Income ]]&lt;=$AB$12), "Yes", "")</f>
        <v/>
      </c>
      <c r="P415" s="14" t="str">
        <f>IF(AND(MasterData5[[#This Row],[MntFruits]]&gt;=AC$4, MasterData5[[#This Row],[Income ]]&lt;=$AB$12), "Yes", "")</f>
        <v/>
      </c>
      <c r="Q415" s="14" t="str">
        <f>IF(AND(MasterData5[[#This Row],[MntMeatProducts]]&gt;=AD$4, MasterData5[[#This Row],[Income ]]&lt;=$AB$12), "Yes", "")</f>
        <v/>
      </c>
      <c r="R415" s="14" t="str">
        <f>IF(AND(MasterData5[[#This Row],[MntFishProducts]]&gt;=AE$4, MasterData5[[#This Row],[Income ]]&lt;=$AB$12), "Yes", "")</f>
        <v/>
      </c>
      <c r="S415" s="14" t="str">
        <f>IF(AND(MasterData5[[#This Row],[MntSweetProducts]]&gt;=AF$4, MasterData5[[#This Row],[Income ]]&lt;=$AB$12), "Yes", "")</f>
        <v/>
      </c>
      <c r="U415" s="14" t="str">
        <f>IF(MasterData5[[#This Row],[MntWines]]&gt;=AB$4, "Yes", "")</f>
        <v/>
      </c>
      <c r="V415" s="14" t="str">
        <f>IF(MasterData5[[#This Row],[MntFruits]]&gt;=AC$4, "Yes", "")</f>
        <v/>
      </c>
      <c r="W415" s="14" t="str">
        <f>IF(MasterData5[[#This Row],[MntMeatProducts]]&gt;=AD$4, "Yes", "")</f>
        <v/>
      </c>
      <c r="X415" s="14" t="str">
        <f>IF(MasterData5[[#This Row],[MntFishProducts]]&gt;=AE$4, "Yes", "")</f>
        <v/>
      </c>
      <c r="Y415" s="14" t="str">
        <f>IF(MasterData5[[#This Row],[MntSweetProducts]]&gt;=AF$4, "Yes", "")</f>
        <v/>
      </c>
    </row>
    <row r="416" spans="1:25" x14ac:dyDescent="0.3">
      <c r="A416">
        <v>2118</v>
      </c>
      <c r="B416" s="10">
        <v>166</v>
      </c>
      <c r="C416" s="10">
        <v>75</v>
      </c>
      <c r="D416" s="10">
        <v>96</v>
      </c>
      <c r="E416" s="10">
        <v>119</v>
      </c>
      <c r="F416" s="10">
        <v>107</v>
      </c>
      <c r="G416" s="10">
        <v>59</v>
      </c>
      <c r="H416" s="24">
        <f>2021-'Customer Profile'!B415</f>
        <v>57</v>
      </c>
      <c r="I416" s="10">
        <f>IF(Analysis!$B$60="Wine",B416,IF(Analysis!$B$60="Fruit",C416,IF(Analysis!$B$60="Meat",D416,IF(Analysis!$B$60="Fish",E416,IF(Analysis!$B$60="Sweet",F416,"")))))</f>
        <v>119</v>
      </c>
      <c r="J416" s="10">
        <v>62905</v>
      </c>
      <c r="K416" s="10" t="str">
        <f>IF(MasterData5[[#This Row],[Income ]]&gt;$AB$12, "Above", "Below")</f>
        <v>Above</v>
      </c>
      <c r="L416" s="10">
        <f>SUM(MasterData5[[#This Row],[MntWines]:[MntSweetProducts]])</f>
        <v>563</v>
      </c>
      <c r="M416" s="53" t="str">
        <f>IF(MasterData5[[#This Row],[Total Purchase]]&gt;=500, "Over $500", "")</f>
        <v>Over $500</v>
      </c>
      <c r="N416" s="10"/>
      <c r="O416" s="14" t="str">
        <f>IF(AND(MasterData5[[#This Row],[MntWines]]&gt;=AB$4, MasterData5[[#This Row],[Income ]]&lt;=$AB$12), "Yes", "")</f>
        <v/>
      </c>
      <c r="P416" s="14" t="str">
        <f>IF(AND(MasterData5[[#This Row],[MntFruits]]&gt;=AC$4, MasterData5[[#This Row],[Income ]]&lt;=$AB$12), "Yes", "")</f>
        <v/>
      </c>
      <c r="Q416" s="14" t="str">
        <f>IF(AND(MasterData5[[#This Row],[MntMeatProducts]]&gt;=AD$4, MasterData5[[#This Row],[Income ]]&lt;=$AB$12), "Yes", "")</f>
        <v/>
      </c>
      <c r="R416" s="14" t="str">
        <f>IF(AND(MasterData5[[#This Row],[MntFishProducts]]&gt;=AE$4, MasterData5[[#This Row],[Income ]]&lt;=$AB$12), "Yes", "")</f>
        <v/>
      </c>
      <c r="S416" s="14" t="str">
        <f>IF(AND(MasterData5[[#This Row],[MntSweetProducts]]&gt;=AF$4, MasterData5[[#This Row],[Income ]]&lt;=$AB$12), "Yes", "")</f>
        <v/>
      </c>
      <c r="U416" s="14" t="str">
        <f>IF(MasterData5[[#This Row],[MntWines]]&gt;=AB$4, "Yes", "")</f>
        <v/>
      </c>
      <c r="V416" s="14" t="str">
        <f>IF(MasterData5[[#This Row],[MntFruits]]&gt;=AC$4, "Yes", "")</f>
        <v>Yes</v>
      </c>
      <c r="W416" s="14" t="str">
        <f>IF(MasterData5[[#This Row],[MntMeatProducts]]&gt;=AD$4, "Yes", "")</f>
        <v/>
      </c>
      <c r="X416" s="14" t="str">
        <f>IF(MasterData5[[#This Row],[MntFishProducts]]&gt;=AE$4, "Yes", "")</f>
        <v>Yes</v>
      </c>
      <c r="Y416" s="14" t="str">
        <f>IF(MasterData5[[#This Row],[MntSweetProducts]]&gt;=AF$4, "Yes", "")</f>
        <v>Yes</v>
      </c>
    </row>
    <row r="417" spans="1:25" x14ac:dyDescent="0.3">
      <c r="A417">
        <v>2125</v>
      </c>
      <c r="B417" s="10">
        <v>194</v>
      </c>
      <c r="C417" s="10">
        <v>61</v>
      </c>
      <c r="D417" s="10">
        <v>480</v>
      </c>
      <c r="E417" s="10">
        <v>225</v>
      </c>
      <c r="F417" s="10">
        <v>112</v>
      </c>
      <c r="G417" s="10">
        <v>30</v>
      </c>
      <c r="H417" s="24">
        <f>2021-'Customer Profile'!B416</f>
        <v>62</v>
      </c>
      <c r="I417" s="10">
        <f>IF(Analysis!$B$60="Wine",B417,IF(Analysis!$B$60="Fruit",C417,IF(Analysis!$B$60="Meat",D417,IF(Analysis!$B$60="Fish",E417,IF(Analysis!$B$60="Sweet",F417,"")))))</f>
        <v>225</v>
      </c>
      <c r="J417" s="10">
        <v>63033</v>
      </c>
      <c r="K417" s="10" t="str">
        <f>IF(MasterData5[[#This Row],[Income ]]&gt;$AB$12, "Above", "Below")</f>
        <v>Above</v>
      </c>
      <c r="L417" s="10">
        <f>SUM(MasterData5[[#This Row],[MntWines]:[MntSweetProducts]])</f>
        <v>1072</v>
      </c>
      <c r="M417" s="53" t="str">
        <f>IF(MasterData5[[#This Row],[Total Purchase]]&gt;=500, "Over $500", "")</f>
        <v>Over $500</v>
      </c>
      <c r="N417" s="10"/>
      <c r="O417" s="14" t="str">
        <f>IF(AND(MasterData5[[#This Row],[MntWines]]&gt;=AB$4, MasterData5[[#This Row],[Income ]]&lt;=$AB$12), "Yes", "")</f>
        <v/>
      </c>
      <c r="P417" s="14" t="str">
        <f>IF(AND(MasterData5[[#This Row],[MntFruits]]&gt;=AC$4, MasterData5[[#This Row],[Income ]]&lt;=$AB$12), "Yes", "")</f>
        <v/>
      </c>
      <c r="Q417" s="14" t="str">
        <f>IF(AND(MasterData5[[#This Row],[MntMeatProducts]]&gt;=AD$4, MasterData5[[#This Row],[Income ]]&lt;=$AB$12), "Yes", "")</f>
        <v/>
      </c>
      <c r="R417" s="14" t="str">
        <f>IF(AND(MasterData5[[#This Row],[MntFishProducts]]&gt;=AE$4, MasterData5[[#This Row],[Income ]]&lt;=$AB$12), "Yes", "")</f>
        <v/>
      </c>
      <c r="S417" s="14" t="str">
        <f>IF(AND(MasterData5[[#This Row],[MntSweetProducts]]&gt;=AF$4, MasterData5[[#This Row],[Income ]]&lt;=$AB$12), "Yes", "")</f>
        <v/>
      </c>
      <c r="U417" s="14" t="str">
        <f>IF(MasterData5[[#This Row],[MntWines]]&gt;=AB$4, "Yes", "")</f>
        <v/>
      </c>
      <c r="V417" s="14" t="str">
        <f>IF(MasterData5[[#This Row],[MntFruits]]&gt;=AC$4, "Yes", "")</f>
        <v>Yes</v>
      </c>
      <c r="W417" s="14" t="str">
        <f>IF(MasterData5[[#This Row],[MntMeatProducts]]&gt;=AD$4, "Yes", "")</f>
        <v>Yes</v>
      </c>
      <c r="X417" s="14" t="str">
        <f>IF(MasterData5[[#This Row],[MntFishProducts]]&gt;=AE$4, "Yes", "")</f>
        <v>Yes</v>
      </c>
      <c r="Y417" s="14" t="str">
        <f>IF(MasterData5[[#This Row],[MntSweetProducts]]&gt;=AF$4, "Yes", "")</f>
        <v>Yes</v>
      </c>
    </row>
    <row r="418" spans="1:25" x14ac:dyDescent="0.3">
      <c r="A418">
        <v>2130</v>
      </c>
      <c r="B418" s="10">
        <v>35</v>
      </c>
      <c r="C418" s="10">
        <v>3</v>
      </c>
      <c r="D418" s="10">
        <v>67</v>
      </c>
      <c r="E418" s="10">
        <v>10</v>
      </c>
      <c r="F418" s="10">
        <v>8</v>
      </c>
      <c r="G418" s="10">
        <v>24</v>
      </c>
      <c r="H418" s="24">
        <f>2021-'Customer Profile'!B417</f>
        <v>39</v>
      </c>
      <c r="I418" s="10">
        <f>IF(Analysis!$B$60="Wine",B418,IF(Analysis!$B$60="Fruit",C418,IF(Analysis!$B$60="Meat",D418,IF(Analysis!$B$60="Fish",E418,IF(Analysis!$B$60="Sweet",F418,"")))))</f>
        <v>10</v>
      </c>
      <c r="J418" s="10">
        <v>45203</v>
      </c>
      <c r="K418" s="10" t="str">
        <f>IF(MasterData5[[#This Row],[Income ]]&gt;$AB$12, "Above", "Below")</f>
        <v>Below</v>
      </c>
      <c r="L418" s="10">
        <f>SUM(MasterData5[[#This Row],[MntWines]:[MntSweetProducts]])</f>
        <v>123</v>
      </c>
      <c r="M418" s="53" t="str">
        <f>IF(MasterData5[[#This Row],[Total Purchase]]&gt;=500, "Over $500", "")</f>
        <v/>
      </c>
      <c r="N418" s="10"/>
      <c r="O418" s="14" t="str">
        <f>IF(AND(MasterData5[[#This Row],[MntWines]]&gt;=AB$4, MasterData5[[#This Row],[Income ]]&lt;=$AB$12), "Yes", "")</f>
        <v/>
      </c>
      <c r="P418" s="14" t="str">
        <f>IF(AND(MasterData5[[#This Row],[MntFruits]]&gt;=AC$4, MasterData5[[#This Row],[Income ]]&lt;=$AB$12), "Yes", "")</f>
        <v/>
      </c>
      <c r="Q418" s="14" t="str">
        <f>IF(AND(MasterData5[[#This Row],[MntMeatProducts]]&gt;=AD$4, MasterData5[[#This Row],[Income ]]&lt;=$AB$12), "Yes", "")</f>
        <v/>
      </c>
      <c r="R418" s="14" t="str">
        <f>IF(AND(MasterData5[[#This Row],[MntFishProducts]]&gt;=AE$4, MasterData5[[#This Row],[Income ]]&lt;=$AB$12), "Yes", "")</f>
        <v/>
      </c>
      <c r="S418" s="14" t="str">
        <f>IF(AND(MasterData5[[#This Row],[MntSweetProducts]]&gt;=AF$4, MasterData5[[#This Row],[Income ]]&lt;=$AB$12), "Yes", "")</f>
        <v/>
      </c>
      <c r="U418" s="14" t="str">
        <f>IF(MasterData5[[#This Row],[MntWines]]&gt;=AB$4, "Yes", "")</f>
        <v/>
      </c>
      <c r="V418" s="14" t="str">
        <f>IF(MasterData5[[#This Row],[MntFruits]]&gt;=AC$4, "Yes", "")</f>
        <v/>
      </c>
      <c r="W418" s="14" t="str">
        <f>IF(MasterData5[[#This Row],[MntMeatProducts]]&gt;=AD$4, "Yes", "")</f>
        <v/>
      </c>
      <c r="X418" s="14" t="str">
        <f>IF(MasterData5[[#This Row],[MntFishProducts]]&gt;=AE$4, "Yes", "")</f>
        <v/>
      </c>
      <c r="Y418" s="14" t="str">
        <f>IF(MasterData5[[#This Row],[MntSweetProducts]]&gt;=AF$4, "Yes", "")</f>
        <v/>
      </c>
    </row>
    <row r="419" spans="1:25" x14ac:dyDescent="0.3">
      <c r="A419">
        <v>2131</v>
      </c>
      <c r="B419" s="10">
        <v>1063</v>
      </c>
      <c r="C419" s="10">
        <v>89</v>
      </c>
      <c r="D419" s="10">
        <v>102</v>
      </c>
      <c r="E419" s="10">
        <v>16</v>
      </c>
      <c r="F419" s="10">
        <v>12</v>
      </c>
      <c r="G419" s="10">
        <v>25</v>
      </c>
      <c r="H419" s="24">
        <f>2021-'Customer Profile'!B418</f>
        <v>62</v>
      </c>
      <c r="I419" s="10">
        <f>IF(Analysis!$B$60="Wine",B419,IF(Analysis!$B$60="Fruit",C419,IF(Analysis!$B$60="Meat",D419,IF(Analysis!$B$60="Fish",E419,IF(Analysis!$B$60="Sweet",F419,"")))))</f>
        <v>16</v>
      </c>
      <c r="J419" s="10">
        <v>62859</v>
      </c>
      <c r="K419" s="10" t="str">
        <f>IF(MasterData5[[#This Row],[Income ]]&gt;$AB$12, "Above", "Below")</f>
        <v>Above</v>
      </c>
      <c r="L419" s="10">
        <f>SUM(MasterData5[[#This Row],[MntWines]:[MntSweetProducts]])</f>
        <v>1282</v>
      </c>
      <c r="M419" s="53" t="str">
        <f>IF(MasterData5[[#This Row],[Total Purchase]]&gt;=500, "Over $500", "")</f>
        <v>Over $500</v>
      </c>
      <c r="N419" s="10"/>
      <c r="O419" s="14" t="str">
        <f>IF(AND(MasterData5[[#This Row],[MntWines]]&gt;=AB$4, MasterData5[[#This Row],[Income ]]&lt;=$AB$12), "Yes", "")</f>
        <v/>
      </c>
      <c r="P419" s="14" t="str">
        <f>IF(AND(MasterData5[[#This Row],[MntFruits]]&gt;=AC$4, MasterData5[[#This Row],[Income ]]&lt;=$AB$12), "Yes", "")</f>
        <v/>
      </c>
      <c r="Q419" s="14" t="str">
        <f>IF(AND(MasterData5[[#This Row],[MntMeatProducts]]&gt;=AD$4, MasterData5[[#This Row],[Income ]]&lt;=$AB$12), "Yes", "")</f>
        <v/>
      </c>
      <c r="R419" s="14" t="str">
        <f>IF(AND(MasterData5[[#This Row],[MntFishProducts]]&gt;=AE$4, MasterData5[[#This Row],[Income ]]&lt;=$AB$12), "Yes", "")</f>
        <v/>
      </c>
      <c r="S419" s="14" t="str">
        <f>IF(AND(MasterData5[[#This Row],[MntSweetProducts]]&gt;=AF$4, MasterData5[[#This Row],[Income ]]&lt;=$AB$12), "Yes", "")</f>
        <v/>
      </c>
      <c r="U419" s="14" t="str">
        <f>IF(MasterData5[[#This Row],[MntWines]]&gt;=AB$4, "Yes", "")</f>
        <v>Yes</v>
      </c>
      <c r="V419" s="14" t="str">
        <f>IF(MasterData5[[#This Row],[MntFruits]]&gt;=AC$4, "Yes", "")</f>
        <v>Yes</v>
      </c>
      <c r="W419" s="14" t="str">
        <f>IF(MasterData5[[#This Row],[MntMeatProducts]]&gt;=AD$4, "Yes", "")</f>
        <v/>
      </c>
      <c r="X419" s="14" t="str">
        <f>IF(MasterData5[[#This Row],[MntFishProducts]]&gt;=AE$4, "Yes", "")</f>
        <v/>
      </c>
      <c r="Y419" s="14" t="str">
        <f>IF(MasterData5[[#This Row],[MntSweetProducts]]&gt;=AF$4, "Yes", "")</f>
        <v/>
      </c>
    </row>
    <row r="420" spans="1:25" x14ac:dyDescent="0.3">
      <c r="A420">
        <v>2134</v>
      </c>
      <c r="B420" s="10">
        <v>263</v>
      </c>
      <c r="C420" s="10">
        <v>5</v>
      </c>
      <c r="D420" s="10">
        <v>233</v>
      </c>
      <c r="E420" s="10">
        <v>69</v>
      </c>
      <c r="F420" s="10">
        <v>41</v>
      </c>
      <c r="G420" s="10">
        <v>83</v>
      </c>
      <c r="H420" s="24">
        <f>2021-'Customer Profile'!B419</f>
        <v>69</v>
      </c>
      <c r="I420" s="10">
        <f>IF(Analysis!$B$60="Wine",B420,IF(Analysis!$B$60="Fruit",C420,IF(Analysis!$B$60="Meat",D420,IF(Analysis!$B$60="Fish",E420,IF(Analysis!$B$60="Sweet",F420,"")))))</f>
        <v>69</v>
      </c>
      <c r="J420" s="10">
        <v>53700</v>
      </c>
      <c r="K420" s="10" t="str">
        <f>IF(MasterData5[[#This Row],[Income ]]&gt;$AB$12, "Above", "Below")</f>
        <v>Above</v>
      </c>
      <c r="L420" s="10">
        <f>SUM(MasterData5[[#This Row],[MntWines]:[MntSweetProducts]])</f>
        <v>611</v>
      </c>
      <c r="M420" s="53" t="str">
        <f>IF(MasterData5[[#This Row],[Total Purchase]]&gt;=500, "Over $500", "")</f>
        <v>Over $500</v>
      </c>
      <c r="N420" s="10"/>
      <c r="O420" s="14" t="str">
        <f>IF(AND(MasterData5[[#This Row],[MntWines]]&gt;=AB$4, MasterData5[[#This Row],[Income ]]&lt;=$AB$12), "Yes", "")</f>
        <v/>
      </c>
      <c r="P420" s="14" t="str">
        <f>IF(AND(MasterData5[[#This Row],[MntFruits]]&gt;=AC$4, MasterData5[[#This Row],[Income ]]&lt;=$AB$12), "Yes", "")</f>
        <v/>
      </c>
      <c r="Q420" s="14" t="str">
        <f>IF(AND(MasterData5[[#This Row],[MntMeatProducts]]&gt;=AD$4, MasterData5[[#This Row],[Income ]]&lt;=$AB$12), "Yes", "")</f>
        <v/>
      </c>
      <c r="R420" s="14" t="str">
        <f>IF(AND(MasterData5[[#This Row],[MntFishProducts]]&gt;=AE$4, MasterData5[[#This Row],[Income ]]&lt;=$AB$12), "Yes", "")</f>
        <v/>
      </c>
      <c r="S420" s="14" t="str">
        <f>IF(AND(MasterData5[[#This Row],[MntSweetProducts]]&gt;=AF$4, MasterData5[[#This Row],[Income ]]&lt;=$AB$12), "Yes", "")</f>
        <v/>
      </c>
      <c r="U420" s="14" t="str">
        <f>IF(MasterData5[[#This Row],[MntWines]]&gt;=AB$4, "Yes", "")</f>
        <v/>
      </c>
      <c r="V420" s="14" t="str">
        <f>IF(MasterData5[[#This Row],[MntFruits]]&gt;=AC$4, "Yes", "")</f>
        <v/>
      </c>
      <c r="W420" s="14" t="str">
        <f>IF(MasterData5[[#This Row],[MntMeatProducts]]&gt;=AD$4, "Yes", "")</f>
        <v>Yes</v>
      </c>
      <c r="X420" s="14" t="str">
        <f>IF(MasterData5[[#This Row],[MntFishProducts]]&gt;=AE$4, "Yes", "")</f>
        <v>Yes</v>
      </c>
      <c r="Y420" s="14" t="str">
        <f>IF(MasterData5[[#This Row],[MntSweetProducts]]&gt;=AF$4, "Yes", "")</f>
        <v>Yes</v>
      </c>
    </row>
    <row r="421" spans="1:25" x14ac:dyDescent="0.3">
      <c r="A421">
        <v>2139</v>
      </c>
      <c r="B421" s="10">
        <v>3</v>
      </c>
      <c r="C421" s="10">
        <v>1</v>
      </c>
      <c r="D421" s="10">
        <v>10</v>
      </c>
      <c r="E421" s="10">
        <v>3</v>
      </c>
      <c r="F421" s="10">
        <v>2</v>
      </c>
      <c r="G421" s="10">
        <v>12</v>
      </c>
      <c r="H421" s="24">
        <f>2021-'Customer Profile'!B420</f>
        <v>46</v>
      </c>
      <c r="I421" s="10">
        <f>IF(Analysis!$B$60="Wine",B421,IF(Analysis!$B$60="Fruit",C421,IF(Analysis!$B$60="Meat",D421,IF(Analysis!$B$60="Fish",E421,IF(Analysis!$B$60="Sweet",F421,"")))))</f>
        <v>3</v>
      </c>
      <c r="J421" s="10">
        <v>7500</v>
      </c>
      <c r="K421" s="10" t="str">
        <f>IF(MasterData5[[#This Row],[Income ]]&gt;$AB$12, "Above", "Below")</f>
        <v>Below</v>
      </c>
      <c r="L421" s="10">
        <f>SUM(MasterData5[[#This Row],[MntWines]:[MntSweetProducts]])</f>
        <v>19</v>
      </c>
      <c r="M421" s="53" t="str">
        <f>IF(MasterData5[[#This Row],[Total Purchase]]&gt;=500, "Over $500", "")</f>
        <v/>
      </c>
      <c r="N421" s="10"/>
      <c r="O421" s="14" t="str">
        <f>IF(AND(MasterData5[[#This Row],[MntWines]]&gt;=AB$4, MasterData5[[#This Row],[Income ]]&lt;=$AB$12), "Yes", "")</f>
        <v/>
      </c>
      <c r="P421" s="14" t="str">
        <f>IF(AND(MasterData5[[#This Row],[MntFruits]]&gt;=AC$4, MasterData5[[#This Row],[Income ]]&lt;=$AB$12), "Yes", "")</f>
        <v/>
      </c>
      <c r="Q421" s="14" t="str">
        <f>IF(AND(MasterData5[[#This Row],[MntMeatProducts]]&gt;=AD$4, MasterData5[[#This Row],[Income ]]&lt;=$AB$12), "Yes", "")</f>
        <v/>
      </c>
      <c r="R421" s="14" t="str">
        <f>IF(AND(MasterData5[[#This Row],[MntFishProducts]]&gt;=AE$4, MasterData5[[#This Row],[Income ]]&lt;=$AB$12), "Yes", "")</f>
        <v/>
      </c>
      <c r="S421" s="14" t="str">
        <f>IF(AND(MasterData5[[#This Row],[MntSweetProducts]]&gt;=AF$4, MasterData5[[#This Row],[Income ]]&lt;=$AB$12), "Yes", "")</f>
        <v/>
      </c>
      <c r="U421" s="14" t="str">
        <f>IF(MasterData5[[#This Row],[MntWines]]&gt;=AB$4, "Yes", "")</f>
        <v/>
      </c>
      <c r="V421" s="14" t="str">
        <f>IF(MasterData5[[#This Row],[MntFruits]]&gt;=AC$4, "Yes", "")</f>
        <v/>
      </c>
      <c r="W421" s="14" t="str">
        <f>IF(MasterData5[[#This Row],[MntMeatProducts]]&gt;=AD$4, "Yes", "")</f>
        <v/>
      </c>
      <c r="X421" s="14" t="str">
        <f>IF(MasterData5[[#This Row],[MntFishProducts]]&gt;=AE$4, "Yes", "")</f>
        <v/>
      </c>
      <c r="Y421" s="14" t="str">
        <f>IF(MasterData5[[#This Row],[MntSweetProducts]]&gt;=AF$4, "Yes", "")</f>
        <v/>
      </c>
    </row>
    <row r="422" spans="1:25" x14ac:dyDescent="0.3">
      <c r="A422">
        <v>2147</v>
      </c>
      <c r="B422" s="10">
        <v>736</v>
      </c>
      <c r="C422" s="10">
        <v>63</v>
      </c>
      <c r="D422" s="10">
        <v>946</v>
      </c>
      <c r="E422" s="10">
        <v>219</v>
      </c>
      <c r="F422" s="10">
        <v>189</v>
      </c>
      <c r="G422" s="10">
        <v>126</v>
      </c>
      <c r="H422" s="24">
        <f>2021-'Customer Profile'!B421</f>
        <v>52</v>
      </c>
      <c r="I422" s="10">
        <f>IF(Analysis!$B$60="Wine",B422,IF(Analysis!$B$60="Fruit",C422,IF(Analysis!$B$60="Meat",D422,IF(Analysis!$B$60="Fish",E422,IF(Analysis!$B$60="Sweet",F422,"")))))</f>
        <v>219</v>
      </c>
      <c r="J422" s="10">
        <v>76653</v>
      </c>
      <c r="K422" s="10" t="str">
        <f>IF(MasterData5[[#This Row],[Income ]]&gt;$AB$12, "Above", "Below")</f>
        <v>Above</v>
      </c>
      <c r="L422" s="10">
        <f>SUM(MasterData5[[#This Row],[MntWines]:[MntSweetProducts]])</f>
        <v>2153</v>
      </c>
      <c r="M422" s="53" t="str">
        <f>IF(MasterData5[[#This Row],[Total Purchase]]&gt;=500, "Over $500", "")</f>
        <v>Over $500</v>
      </c>
      <c r="N422" s="10"/>
      <c r="O422" s="14" t="str">
        <f>IF(AND(MasterData5[[#This Row],[MntWines]]&gt;=AB$4, MasterData5[[#This Row],[Income ]]&lt;=$AB$12), "Yes", "")</f>
        <v/>
      </c>
      <c r="P422" s="14" t="str">
        <f>IF(AND(MasterData5[[#This Row],[MntFruits]]&gt;=AC$4, MasterData5[[#This Row],[Income ]]&lt;=$AB$12), "Yes", "")</f>
        <v/>
      </c>
      <c r="Q422" s="14" t="str">
        <f>IF(AND(MasterData5[[#This Row],[MntMeatProducts]]&gt;=AD$4, MasterData5[[#This Row],[Income ]]&lt;=$AB$12), "Yes", "")</f>
        <v/>
      </c>
      <c r="R422" s="14" t="str">
        <f>IF(AND(MasterData5[[#This Row],[MntFishProducts]]&gt;=AE$4, MasterData5[[#This Row],[Income ]]&lt;=$AB$12), "Yes", "")</f>
        <v/>
      </c>
      <c r="S422" s="14" t="str">
        <f>IF(AND(MasterData5[[#This Row],[MntSweetProducts]]&gt;=AF$4, MasterData5[[#This Row],[Income ]]&lt;=$AB$12), "Yes", "")</f>
        <v/>
      </c>
      <c r="U422" s="14" t="str">
        <f>IF(MasterData5[[#This Row],[MntWines]]&gt;=AB$4, "Yes", "")</f>
        <v>Yes</v>
      </c>
      <c r="V422" s="14" t="str">
        <f>IF(MasterData5[[#This Row],[MntFruits]]&gt;=AC$4, "Yes", "")</f>
        <v>Yes</v>
      </c>
      <c r="W422" s="14" t="str">
        <f>IF(MasterData5[[#This Row],[MntMeatProducts]]&gt;=AD$4, "Yes", "")</f>
        <v>Yes</v>
      </c>
      <c r="X422" s="14" t="str">
        <f>IF(MasterData5[[#This Row],[MntFishProducts]]&gt;=AE$4, "Yes", "")</f>
        <v>Yes</v>
      </c>
      <c r="Y422" s="14" t="str">
        <f>IF(MasterData5[[#This Row],[MntSweetProducts]]&gt;=AF$4, "Yes", "")</f>
        <v>Yes</v>
      </c>
    </row>
    <row r="423" spans="1:25" x14ac:dyDescent="0.3">
      <c r="A423">
        <v>2150</v>
      </c>
      <c r="B423" s="10">
        <v>860</v>
      </c>
      <c r="C423" s="10">
        <v>28</v>
      </c>
      <c r="D423" s="10">
        <v>409</v>
      </c>
      <c r="E423" s="10">
        <v>73</v>
      </c>
      <c r="F423" s="10">
        <v>56</v>
      </c>
      <c r="G423" s="10">
        <v>56</v>
      </c>
      <c r="H423" s="24">
        <f>2021-'Customer Profile'!B422</f>
        <v>63</v>
      </c>
      <c r="I423" s="10">
        <f>IF(Analysis!$B$60="Wine",B423,IF(Analysis!$B$60="Fruit",C423,IF(Analysis!$B$60="Meat",D423,IF(Analysis!$B$60="Fish",E423,IF(Analysis!$B$60="Sweet",F423,"")))))</f>
        <v>73</v>
      </c>
      <c r="J423" s="10">
        <v>80995</v>
      </c>
      <c r="K423" s="10" t="str">
        <f>IF(MasterData5[[#This Row],[Income ]]&gt;$AB$12, "Above", "Below")</f>
        <v>Above</v>
      </c>
      <c r="L423" s="10">
        <f>SUM(MasterData5[[#This Row],[MntWines]:[MntSweetProducts]])</f>
        <v>1426</v>
      </c>
      <c r="M423" s="53" t="str">
        <f>IF(MasterData5[[#This Row],[Total Purchase]]&gt;=500, "Over $500", "")</f>
        <v>Over $500</v>
      </c>
      <c r="N423" s="10"/>
      <c r="O423" s="14" t="str">
        <f>IF(AND(MasterData5[[#This Row],[MntWines]]&gt;=AB$4, MasterData5[[#This Row],[Income ]]&lt;=$AB$12), "Yes", "")</f>
        <v/>
      </c>
      <c r="P423" s="14" t="str">
        <f>IF(AND(MasterData5[[#This Row],[MntFruits]]&gt;=AC$4, MasterData5[[#This Row],[Income ]]&lt;=$AB$12), "Yes", "")</f>
        <v/>
      </c>
      <c r="Q423" s="14" t="str">
        <f>IF(AND(MasterData5[[#This Row],[MntMeatProducts]]&gt;=AD$4, MasterData5[[#This Row],[Income ]]&lt;=$AB$12), "Yes", "")</f>
        <v/>
      </c>
      <c r="R423" s="14" t="str">
        <f>IF(AND(MasterData5[[#This Row],[MntFishProducts]]&gt;=AE$4, MasterData5[[#This Row],[Income ]]&lt;=$AB$12), "Yes", "")</f>
        <v/>
      </c>
      <c r="S423" s="14" t="str">
        <f>IF(AND(MasterData5[[#This Row],[MntSweetProducts]]&gt;=AF$4, MasterData5[[#This Row],[Income ]]&lt;=$AB$12), "Yes", "")</f>
        <v/>
      </c>
      <c r="U423" s="14" t="str">
        <f>IF(MasterData5[[#This Row],[MntWines]]&gt;=AB$4, "Yes", "")</f>
        <v>Yes</v>
      </c>
      <c r="V423" s="14" t="str">
        <f>IF(MasterData5[[#This Row],[MntFruits]]&gt;=AC$4, "Yes", "")</f>
        <v>Yes</v>
      </c>
      <c r="W423" s="14" t="str">
        <f>IF(MasterData5[[#This Row],[MntMeatProducts]]&gt;=AD$4, "Yes", "")</f>
        <v>Yes</v>
      </c>
      <c r="X423" s="14" t="str">
        <f>IF(MasterData5[[#This Row],[MntFishProducts]]&gt;=AE$4, "Yes", "")</f>
        <v>Yes</v>
      </c>
      <c r="Y423" s="14" t="str">
        <f>IF(MasterData5[[#This Row],[MntSweetProducts]]&gt;=AF$4, "Yes", "")</f>
        <v>Yes</v>
      </c>
    </row>
    <row r="424" spans="1:25" x14ac:dyDescent="0.3">
      <c r="A424">
        <v>2154</v>
      </c>
      <c r="B424" s="10">
        <v>15</v>
      </c>
      <c r="C424" s="10">
        <v>0</v>
      </c>
      <c r="D424" s="10">
        <v>12</v>
      </c>
      <c r="E424" s="10">
        <v>7</v>
      </c>
      <c r="F424" s="10">
        <v>3</v>
      </c>
      <c r="G424" s="10">
        <v>7</v>
      </c>
      <c r="H424" s="24">
        <f>2021-'Customer Profile'!B423</f>
        <v>50</v>
      </c>
      <c r="I424" s="10">
        <f>IF(Analysis!$B$60="Wine",B424,IF(Analysis!$B$60="Fruit",C424,IF(Analysis!$B$60="Meat",D424,IF(Analysis!$B$60="Fish",E424,IF(Analysis!$B$60="Sweet",F424,"")))))</f>
        <v>7</v>
      </c>
      <c r="J424" s="10">
        <v>30372</v>
      </c>
      <c r="K424" s="10" t="str">
        <f>IF(MasterData5[[#This Row],[Income ]]&gt;$AB$12, "Above", "Below")</f>
        <v>Below</v>
      </c>
      <c r="L424" s="10">
        <f>SUM(MasterData5[[#This Row],[MntWines]:[MntSweetProducts]])</f>
        <v>37</v>
      </c>
      <c r="M424" s="53" t="str">
        <f>IF(MasterData5[[#This Row],[Total Purchase]]&gt;=500, "Over $500", "")</f>
        <v/>
      </c>
      <c r="N424" s="10"/>
      <c r="O424" s="14" t="str">
        <f>IF(AND(MasterData5[[#This Row],[MntWines]]&gt;=AB$4, MasterData5[[#This Row],[Income ]]&lt;=$AB$12), "Yes", "")</f>
        <v/>
      </c>
      <c r="P424" s="14" t="str">
        <f>IF(AND(MasterData5[[#This Row],[MntFruits]]&gt;=AC$4, MasterData5[[#This Row],[Income ]]&lt;=$AB$12), "Yes", "")</f>
        <v/>
      </c>
      <c r="Q424" s="14" t="str">
        <f>IF(AND(MasterData5[[#This Row],[MntMeatProducts]]&gt;=AD$4, MasterData5[[#This Row],[Income ]]&lt;=$AB$12), "Yes", "")</f>
        <v/>
      </c>
      <c r="R424" s="14" t="str">
        <f>IF(AND(MasterData5[[#This Row],[MntFishProducts]]&gt;=AE$4, MasterData5[[#This Row],[Income ]]&lt;=$AB$12), "Yes", "")</f>
        <v/>
      </c>
      <c r="S424" s="14" t="str">
        <f>IF(AND(MasterData5[[#This Row],[MntSweetProducts]]&gt;=AF$4, MasterData5[[#This Row],[Income ]]&lt;=$AB$12), "Yes", "")</f>
        <v/>
      </c>
      <c r="U424" s="14" t="str">
        <f>IF(MasterData5[[#This Row],[MntWines]]&gt;=AB$4, "Yes", "")</f>
        <v/>
      </c>
      <c r="V424" s="14" t="str">
        <f>IF(MasterData5[[#This Row],[MntFruits]]&gt;=AC$4, "Yes", "")</f>
        <v/>
      </c>
      <c r="W424" s="14" t="str">
        <f>IF(MasterData5[[#This Row],[MntMeatProducts]]&gt;=AD$4, "Yes", "")</f>
        <v/>
      </c>
      <c r="X424" s="14" t="str">
        <f>IF(MasterData5[[#This Row],[MntFishProducts]]&gt;=AE$4, "Yes", "")</f>
        <v/>
      </c>
      <c r="Y424" s="14" t="str">
        <f>IF(MasterData5[[#This Row],[MntSweetProducts]]&gt;=AF$4, "Yes", "")</f>
        <v/>
      </c>
    </row>
    <row r="425" spans="1:25" x14ac:dyDescent="0.3">
      <c r="A425">
        <v>2156</v>
      </c>
      <c r="B425" s="10">
        <v>27</v>
      </c>
      <c r="C425" s="10">
        <v>0</v>
      </c>
      <c r="D425" s="10">
        <v>10</v>
      </c>
      <c r="E425" s="10">
        <v>0</v>
      </c>
      <c r="F425" s="10">
        <v>0</v>
      </c>
      <c r="G425" s="10">
        <v>4</v>
      </c>
      <c r="H425" s="24">
        <f>2021-'Customer Profile'!B424</f>
        <v>66</v>
      </c>
      <c r="I425" s="10">
        <f>IF(Analysis!$B$60="Wine",B425,IF(Analysis!$B$60="Fruit",C425,IF(Analysis!$B$60="Meat",D425,IF(Analysis!$B$60="Fish",E425,IF(Analysis!$B$60="Sweet",F425,"")))))</f>
        <v>0</v>
      </c>
      <c r="J425" s="10">
        <v>22554</v>
      </c>
      <c r="K425" s="10" t="str">
        <f>IF(MasterData5[[#This Row],[Income ]]&gt;$AB$12, "Above", "Below")</f>
        <v>Below</v>
      </c>
      <c r="L425" s="10">
        <f>SUM(MasterData5[[#This Row],[MntWines]:[MntSweetProducts]])</f>
        <v>37</v>
      </c>
      <c r="M425" s="53" t="str">
        <f>IF(MasterData5[[#This Row],[Total Purchase]]&gt;=500, "Over $500", "")</f>
        <v/>
      </c>
      <c r="N425" s="10"/>
      <c r="O425" s="14" t="str">
        <f>IF(AND(MasterData5[[#This Row],[MntWines]]&gt;=AB$4, MasterData5[[#This Row],[Income ]]&lt;=$AB$12), "Yes", "")</f>
        <v/>
      </c>
      <c r="P425" s="14" t="str">
        <f>IF(AND(MasterData5[[#This Row],[MntFruits]]&gt;=AC$4, MasterData5[[#This Row],[Income ]]&lt;=$AB$12), "Yes", "")</f>
        <v/>
      </c>
      <c r="Q425" s="14" t="str">
        <f>IF(AND(MasterData5[[#This Row],[MntMeatProducts]]&gt;=AD$4, MasterData5[[#This Row],[Income ]]&lt;=$AB$12), "Yes", "")</f>
        <v/>
      </c>
      <c r="R425" s="14" t="str">
        <f>IF(AND(MasterData5[[#This Row],[MntFishProducts]]&gt;=AE$4, MasterData5[[#This Row],[Income ]]&lt;=$AB$12), "Yes", "")</f>
        <v/>
      </c>
      <c r="S425" s="14" t="str">
        <f>IF(AND(MasterData5[[#This Row],[MntSweetProducts]]&gt;=AF$4, MasterData5[[#This Row],[Income ]]&lt;=$AB$12), "Yes", "")</f>
        <v/>
      </c>
      <c r="U425" s="14" t="str">
        <f>IF(MasterData5[[#This Row],[MntWines]]&gt;=AB$4, "Yes", "")</f>
        <v/>
      </c>
      <c r="V425" s="14" t="str">
        <f>IF(MasterData5[[#This Row],[MntFruits]]&gt;=AC$4, "Yes", "")</f>
        <v/>
      </c>
      <c r="W425" s="14" t="str">
        <f>IF(MasterData5[[#This Row],[MntMeatProducts]]&gt;=AD$4, "Yes", "")</f>
        <v/>
      </c>
      <c r="X425" s="14" t="str">
        <f>IF(MasterData5[[#This Row],[MntFishProducts]]&gt;=AE$4, "Yes", "")</f>
        <v/>
      </c>
      <c r="Y425" s="14" t="str">
        <f>IF(MasterData5[[#This Row],[MntSweetProducts]]&gt;=AF$4, "Yes", "")</f>
        <v/>
      </c>
    </row>
    <row r="426" spans="1:25" x14ac:dyDescent="0.3">
      <c r="A426">
        <v>2157</v>
      </c>
      <c r="B426" s="10">
        <v>15</v>
      </c>
      <c r="C426" s="10">
        <v>8</v>
      </c>
      <c r="D426" s="10">
        <v>16</v>
      </c>
      <c r="E426" s="10">
        <v>11</v>
      </c>
      <c r="F426" s="10">
        <v>5</v>
      </c>
      <c r="G426" s="10">
        <v>22</v>
      </c>
      <c r="H426" s="24">
        <f>2021-'Customer Profile'!B425</f>
        <v>49</v>
      </c>
      <c r="I426" s="10">
        <f>IF(Analysis!$B$60="Wine",B426,IF(Analysis!$B$60="Fruit",C426,IF(Analysis!$B$60="Meat",D426,IF(Analysis!$B$60="Fish",E426,IF(Analysis!$B$60="Sweet",F426,"")))))</f>
        <v>11</v>
      </c>
      <c r="J426" s="10">
        <v>26290</v>
      </c>
      <c r="K426" s="10" t="str">
        <f>IF(MasterData5[[#This Row],[Income ]]&gt;$AB$12, "Above", "Below")</f>
        <v>Below</v>
      </c>
      <c r="L426" s="10">
        <f>SUM(MasterData5[[#This Row],[MntWines]:[MntSweetProducts]])</f>
        <v>55</v>
      </c>
      <c r="M426" s="53" t="str">
        <f>IF(MasterData5[[#This Row],[Total Purchase]]&gt;=500, "Over $500", "")</f>
        <v/>
      </c>
      <c r="N426" s="10"/>
      <c r="O426" s="14" t="str">
        <f>IF(AND(MasterData5[[#This Row],[MntWines]]&gt;=AB$4, MasterData5[[#This Row],[Income ]]&lt;=$AB$12), "Yes", "")</f>
        <v/>
      </c>
      <c r="P426" s="14" t="str">
        <f>IF(AND(MasterData5[[#This Row],[MntFruits]]&gt;=AC$4, MasterData5[[#This Row],[Income ]]&lt;=$AB$12), "Yes", "")</f>
        <v/>
      </c>
      <c r="Q426" s="14" t="str">
        <f>IF(AND(MasterData5[[#This Row],[MntMeatProducts]]&gt;=AD$4, MasterData5[[#This Row],[Income ]]&lt;=$AB$12), "Yes", "")</f>
        <v/>
      </c>
      <c r="R426" s="14" t="str">
        <f>IF(AND(MasterData5[[#This Row],[MntFishProducts]]&gt;=AE$4, MasterData5[[#This Row],[Income ]]&lt;=$AB$12), "Yes", "")</f>
        <v/>
      </c>
      <c r="S426" s="14" t="str">
        <f>IF(AND(MasterData5[[#This Row],[MntSweetProducts]]&gt;=AF$4, MasterData5[[#This Row],[Income ]]&lt;=$AB$12), "Yes", "")</f>
        <v/>
      </c>
      <c r="U426" s="14" t="str">
        <f>IF(MasterData5[[#This Row],[MntWines]]&gt;=AB$4, "Yes", "")</f>
        <v/>
      </c>
      <c r="V426" s="14" t="str">
        <f>IF(MasterData5[[#This Row],[MntFruits]]&gt;=AC$4, "Yes", "")</f>
        <v/>
      </c>
      <c r="W426" s="14" t="str">
        <f>IF(MasterData5[[#This Row],[MntMeatProducts]]&gt;=AD$4, "Yes", "")</f>
        <v/>
      </c>
      <c r="X426" s="14" t="str">
        <f>IF(MasterData5[[#This Row],[MntFishProducts]]&gt;=AE$4, "Yes", "")</f>
        <v/>
      </c>
      <c r="Y426" s="14" t="str">
        <f>IF(MasterData5[[#This Row],[MntSweetProducts]]&gt;=AF$4, "Yes", "")</f>
        <v/>
      </c>
    </row>
    <row r="427" spans="1:25" x14ac:dyDescent="0.3">
      <c r="A427">
        <v>2162</v>
      </c>
      <c r="B427" s="10">
        <v>256</v>
      </c>
      <c r="C427" s="10">
        <v>34</v>
      </c>
      <c r="D427" s="10">
        <v>103</v>
      </c>
      <c r="E427" s="10">
        <v>90</v>
      </c>
      <c r="F427" s="10">
        <v>29</v>
      </c>
      <c r="G427" s="10">
        <v>49</v>
      </c>
      <c r="H427" s="24">
        <f>2021-'Customer Profile'!B426</f>
        <v>45</v>
      </c>
      <c r="I427" s="10">
        <f>IF(Analysis!$B$60="Wine",B427,IF(Analysis!$B$60="Fruit",C427,IF(Analysis!$B$60="Meat",D427,IF(Analysis!$B$60="Fish",E427,IF(Analysis!$B$60="Sweet",F427,"")))))</f>
        <v>90</v>
      </c>
      <c r="J427" s="10">
        <v>56939</v>
      </c>
      <c r="K427" s="10" t="str">
        <f>IF(MasterData5[[#This Row],[Income ]]&gt;$AB$12, "Above", "Below")</f>
        <v>Above</v>
      </c>
      <c r="L427" s="10">
        <f>SUM(MasterData5[[#This Row],[MntWines]:[MntSweetProducts]])</f>
        <v>512</v>
      </c>
      <c r="M427" s="53" t="str">
        <f>IF(MasterData5[[#This Row],[Total Purchase]]&gt;=500, "Over $500", "")</f>
        <v>Over $500</v>
      </c>
      <c r="N427" s="10"/>
      <c r="O427" s="14" t="str">
        <f>IF(AND(MasterData5[[#This Row],[MntWines]]&gt;=AB$4, MasterData5[[#This Row],[Income ]]&lt;=$AB$12), "Yes", "")</f>
        <v/>
      </c>
      <c r="P427" s="14" t="str">
        <f>IF(AND(MasterData5[[#This Row],[MntFruits]]&gt;=AC$4, MasterData5[[#This Row],[Income ]]&lt;=$AB$12), "Yes", "")</f>
        <v/>
      </c>
      <c r="Q427" s="14" t="str">
        <f>IF(AND(MasterData5[[#This Row],[MntMeatProducts]]&gt;=AD$4, MasterData5[[#This Row],[Income ]]&lt;=$AB$12), "Yes", "")</f>
        <v/>
      </c>
      <c r="R427" s="14" t="str">
        <f>IF(AND(MasterData5[[#This Row],[MntFishProducts]]&gt;=AE$4, MasterData5[[#This Row],[Income ]]&lt;=$AB$12), "Yes", "")</f>
        <v/>
      </c>
      <c r="S427" s="14" t="str">
        <f>IF(AND(MasterData5[[#This Row],[MntSweetProducts]]&gt;=AF$4, MasterData5[[#This Row],[Income ]]&lt;=$AB$12), "Yes", "")</f>
        <v/>
      </c>
      <c r="U427" s="14" t="str">
        <f>IF(MasterData5[[#This Row],[MntWines]]&gt;=AB$4, "Yes", "")</f>
        <v/>
      </c>
      <c r="V427" s="14" t="str">
        <f>IF(MasterData5[[#This Row],[MntFruits]]&gt;=AC$4, "Yes", "")</f>
        <v>Yes</v>
      </c>
      <c r="W427" s="14" t="str">
        <f>IF(MasterData5[[#This Row],[MntMeatProducts]]&gt;=AD$4, "Yes", "")</f>
        <v/>
      </c>
      <c r="X427" s="14" t="str">
        <f>IF(MasterData5[[#This Row],[MntFishProducts]]&gt;=AE$4, "Yes", "")</f>
        <v>Yes</v>
      </c>
      <c r="Y427" s="14" t="str">
        <f>IF(MasterData5[[#This Row],[MntSweetProducts]]&gt;=AF$4, "Yes", "")</f>
        <v>Yes</v>
      </c>
    </row>
    <row r="428" spans="1:25" x14ac:dyDescent="0.3">
      <c r="A428">
        <v>2166</v>
      </c>
      <c r="B428" s="10">
        <v>12</v>
      </c>
      <c r="C428" s="10">
        <v>1</v>
      </c>
      <c r="D428" s="10">
        <v>3</v>
      </c>
      <c r="E428" s="10">
        <v>0</v>
      </c>
      <c r="F428" s="10">
        <v>0</v>
      </c>
      <c r="G428" s="10">
        <v>7</v>
      </c>
      <c r="H428" s="24">
        <f>2021-'Customer Profile'!B427</f>
        <v>61</v>
      </c>
      <c r="I428" s="10">
        <f>IF(Analysis!$B$60="Wine",B428,IF(Analysis!$B$60="Fruit",C428,IF(Analysis!$B$60="Meat",D428,IF(Analysis!$B$60="Fish",E428,IF(Analysis!$B$60="Sweet",F428,"")))))</f>
        <v>0</v>
      </c>
      <c r="J428" s="10">
        <v>46779</v>
      </c>
      <c r="K428" s="10" t="str">
        <f>IF(MasterData5[[#This Row],[Income ]]&gt;$AB$12, "Above", "Below")</f>
        <v>Below</v>
      </c>
      <c r="L428" s="10">
        <f>SUM(MasterData5[[#This Row],[MntWines]:[MntSweetProducts]])</f>
        <v>16</v>
      </c>
      <c r="M428" s="53" t="str">
        <f>IF(MasterData5[[#This Row],[Total Purchase]]&gt;=500, "Over $500", "")</f>
        <v/>
      </c>
      <c r="N428" s="10"/>
      <c r="O428" s="14" t="str">
        <f>IF(AND(MasterData5[[#This Row],[MntWines]]&gt;=AB$4, MasterData5[[#This Row],[Income ]]&lt;=$AB$12), "Yes", "")</f>
        <v/>
      </c>
      <c r="P428" s="14" t="str">
        <f>IF(AND(MasterData5[[#This Row],[MntFruits]]&gt;=AC$4, MasterData5[[#This Row],[Income ]]&lt;=$AB$12), "Yes", "")</f>
        <v/>
      </c>
      <c r="Q428" s="14" t="str">
        <f>IF(AND(MasterData5[[#This Row],[MntMeatProducts]]&gt;=AD$4, MasterData5[[#This Row],[Income ]]&lt;=$AB$12), "Yes", "")</f>
        <v/>
      </c>
      <c r="R428" s="14" t="str">
        <f>IF(AND(MasterData5[[#This Row],[MntFishProducts]]&gt;=AE$4, MasterData5[[#This Row],[Income ]]&lt;=$AB$12), "Yes", "")</f>
        <v/>
      </c>
      <c r="S428" s="14" t="str">
        <f>IF(AND(MasterData5[[#This Row],[MntSweetProducts]]&gt;=AF$4, MasterData5[[#This Row],[Income ]]&lt;=$AB$12), "Yes", "")</f>
        <v/>
      </c>
      <c r="U428" s="14" t="str">
        <f>IF(MasterData5[[#This Row],[MntWines]]&gt;=AB$4, "Yes", "")</f>
        <v/>
      </c>
      <c r="V428" s="14" t="str">
        <f>IF(MasterData5[[#This Row],[MntFruits]]&gt;=AC$4, "Yes", "")</f>
        <v/>
      </c>
      <c r="W428" s="14" t="str">
        <f>IF(MasterData5[[#This Row],[MntMeatProducts]]&gt;=AD$4, "Yes", "")</f>
        <v/>
      </c>
      <c r="X428" s="14" t="str">
        <f>IF(MasterData5[[#This Row],[MntFishProducts]]&gt;=AE$4, "Yes", "")</f>
        <v/>
      </c>
      <c r="Y428" s="14" t="str">
        <f>IF(MasterData5[[#This Row],[MntSweetProducts]]&gt;=AF$4, "Yes", "")</f>
        <v/>
      </c>
    </row>
    <row r="429" spans="1:25" x14ac:dyDescent="0.3">
      <c r="A429">
        <v>2173</v>
      </c>
      <c r="B429" s="10">
        <v>13</v>
      </c>
      <c r="C429" s="10">
        <v>6</v>
      </c>
      <c r="D429" s="10">
        <v>7</v>
      </c>
      <c r="E429" s="10">
        <v>0</v>
      </c>
      <c r="F429" s="10">
        <v>3</v>
      </c>
      <c r="G429" s="10">
        <v>3</v>
      </c>
      <c r="H429" s="24">
        <f>2021-'Customer Profile'!B428</f>
        <v>69</v>
      </c>
      <c r="I429" s="10">
        <f>IF(Analysis!$B$60="Wine",B429,IF(Analysis!$B$60="Fruit",C429,IF(Analysis!$B$60="Meat",D429,IF(Analysis!$B$60="Fish",E429,IF(Analysis!$B$60="Sweet",F429,"")))))</f>
        <v>0</v>
      </c>
      <c r="J429" s="10">
        <v>40049</v>
      </c>
      <c r="K429" s="10" t="str">
        <f>IF(MasterData5[[#This Row],[Income ]]&gt;$AB$12, "Above", "Below")</f>
        <v>Below</v>
      </c>
      <c r="L429" s="10">
        <f>SUM(MasterData5[[#This Row],[MntWines]:[MntSweetProducts]])</f>
        <v>29</v>
      </c>
      <c r="M429" s="53" t="str">
        <f>IF(MasterData5[[#This Row],[Total Purchase]]&gt;=500, "Over $500", "")</f>
        <v/>
      </c>
      <c r="N429" s="10"/>
      <c r="O429" s="14" t="str">
        <f>IF(AND(MasterData5[[#This Row],[MntWines]]&gt;=AB$4, MasterData5[[#This Row],[Income ]]&lt;=$AB$12), "Yes", "")</f>
        <v/>
      </c>
      <c r="P429" s="14" t="str">
        <f>IF(AND(MasterData5[[#This Row],[MntFruits]]&gt;=AC$4, MasterData5[[#This Row],[Income ]]&lt;=$AB$12), "Yes", "")</f>
        <v/>
      </c>
      <c r="Q429" s="14" t="str">
        <f>IF(AND(MasterData5[[#This Row],[MntMeatProducts]]&gt;=AD$4, MasterData5[[#This Row],[Income ]]&lt;=$AB$12), "Yes", "")</f>
        <v/>
      </c>
      <c r="R429" s="14" t="str">
        <f>IF(AND(MasterData5[[#This Row],[MntFishProducts]]&gt;=AE$4, MasterData5[[#This Row],[Income ]]&lt;=$AB$12), "Yes", "")</f>
        <v/>
      </c>
      <c r="S429" s="14" t="str">
        <f>IF(AND(MasterData5[[#This Row],[MntSweetProducts]]&gt;=AF$4, MasterData5[[#This Row],[Income ]]&lt;=$AB$12), "Yes", "")</f>
        <v/>
      </c>
      <c r="U429" s="14" t="str">
        <f>IF(MasterData5[[#This Row],[MntWines]]&gt;=AB$4, "Yes", "")</f>
        <v/>
      </c>
      <c r="V429" s="14" t="str">
        <f>IF(MasterData5[[#This Row],[MntFruits]]&gt;=AC$4, "Yes", "")</f>
        <v/>
      </c>
      <c r="W429" s="14" t="str">
        <f>IF(MasterData5[[#This Row],[MntMeatProducts]]&gt;=AD$4, "Yes", "")</f>
        <v/>
      </c>
      <c r="X429" s="14" t="str">
        <f>IF(MasterData5[[#This Row],[MntFishProducts]]&gt;=AE$4, "Yes", "")</f>
        <v/>
      </c>
      <c r="Y429" s="14" t="str">
        <f>IF(MasterData5[[#This Row],[MntSweetProducts]]&gt;=AF$4, "Yes", "")</f>
        <v/>
      </c>
    </row>
    <row r="430" spans="1:25" x14ac:dyDescent="0.3">
      <c r="A430">
        <v>2174</v>
      </c>
      <c r="B430" s="10">
        <v>11</v>
      </c>
      <c r="C430" s="10">
        <v>1</v>
      </c>
      <c r="D430" s="10">
        <v>6</v>
      </c>
      <c r="E430" s="10">
        <v>2</v>
      </c>
      <c r="F430" s="10">
        <v>1</v>
      </c>
      <c r="G430" s="10">
        <v>6</v>
      </c>
      <c r="H430" s="24">
        <f>2021-'Customer Profile'!B429</f>
        <v>67</v>
      </c>
      <c r="I430" s="10">
        <f>IF(Analysis!$B$60="Wine",B430,IF(Analysis!$B$60="Fruit",C430,IF(Analysis!$B$60="Meat",D430,IF(Analysis!$B$60="Fish",E430,IF(Analysis!$B$60="Sweet",F430,"")))))</f>
        <v>2</v>
      </c>
      <c r="J430" s="10">
        <v>46344</v>
      </c>
      <c r="K430" s="10" t="str">
        <f>IF(MasterData5[[#This Row],[Income ]]&gt;$AB$12, "Above", "Below")</f>
        <v>Below</v>
      </c>
      <c r="L430" s="10">
        <f>SUM(MasterData5[[#This Row],[MntWines]:[MntSweetProducts]])</f>
        <v>21</v>
      </c>
      <c r="M430" s="53" t="str">
        <f>IF(MasterData5[[#This Row],[Total Purchase]]&gt;=500, "Over $500", "")</f>
        <v/>
      </c>
      <c r="N430" s="10"/>
      <c r="O430" s="14" t="str">
        <f>IF(AND(MasterData5[[#This Row],[MntWines]]&gt;=AB$4, MasterData5[[#This Row],[Income ]]&lt;=$AB$12), "Yes", "")</f>
        <v/>
      </c>
      <c r="P430" s="14" t="str">
        <f>IF(AND(MasterData5[[#This Row],[MntFruits]]&gt;=AC$4, MasterData5[[#This Row],[Income ]]&lt;=$AB$12), "Yes", "")</f>
        <v/>
      </c>
      <c r="Q430" s="14" t="str">
        <f>IF(AND(MasterData5[[#This Row],[MntMeatProducts]]&gt;=AD$4, MasterData5[[#This Row],[Income ]]&lt;=$AB$12), "Yes", "")</f>
        <v/>
      </c>
      <c r="R430" s="14" t="str">
        <f>IF(AND(MasterData5[[#This Row],[MntFishProducts]]&gt;=AE$4, MasterData5[[#This Row],[Income ]]&lt;=$AB$12), "Yes", "")</f>
        <v/>
      </c>
      <c r="S430" s="14" t="str">
        <f>IF(AND(MasterData5[[#This Row],[MntSweetProducts]]&gt;=AF$4, MasterData5[[#This Row],[Income ]]&lt;=$AB$12), "Yes", "")</f>
        <v/>
      </c>
      <c r="U430" s="14" t="str">
        <f>IF(MasterData5[[#This Row],[MntWines]]&gt;=AB$4, "Yes", "")</f>
        <v/>
      </c>
      <c r="V430" s="14" t="str">
        <f>IF(MasterData5[[#This Row],[MntFruits]]&gt;=AC$4, "Yes", "")</f>
        <v/>
      </c>
      <c r="W430" s="14" t="str">
        <f>IF(MasterData5[[#This Row],[MntMeatProducts]]&gt;=AD$4, "Yes", "")</f>
        <v/>
      </c>
      <c r="X430" s="14" t="str">
        <f>IF(MasterData5[[#This Row],[MntFishProducts]]&gt;=AE$4, "Yes", "")</f>
        <v/>
      </c>
      <c r="Y430" s="14" t="str">
        <f>IF(MasterData5[[#This Row],[MntSweetProducts]]&gt;=AF$4, "Yes", "")</f>
        <v/>
      </c>
    </row>
    <row r="431" spans="1:25" x14ac:dyDescent="0.3">
      <c r="A431">
        <v>2176</v>
      </c>
      <c r="B431" s="10">
        <v>1218</v>
      </c>
      <c r="C431" s="10">
        <v>16</v>
      </c>
      <c r="D431" s="10">
        <v>272</v>
      </c>
      <c r="E431" s="10">
        <v>104</v>
      </c>
      <c r="F431" s="10">
        <v>0</v>
      </c>
      <c r="G431" s="10">
        <v>80</v>
      </c>
      <c r="H431" s="24">
        <f>2021-'Customer Profile'!B430</f>
        <v>49</v>
      </c>
      <c r="I431" s="10">
        <f>IF(Analysis!$B$60="Wine",B431,IF(Analysis!$B$60="Fruit",C431,IF(Analysis!$B$60="Meat",D431,IF(Analysis!$B$60="Fish",E431,IF(Analysis!$B$60="Sweet",F431,"")))))</f>
        <v>104</v>
      </c>
      <c r="J431" s="10">
        <v>80134</v>
      </c>
      <c r="K431" s="10" t="str">
        <f>IF(MasterData5[[#This Row],[Income ]]&gt;$AB$12, "Above", "Below")</f>
        <v>Above</v>
      </c>
      <c r="L431" s="10">
        <f>SUM(MasterData5[[#This Row],[MntWines]:[MntSweetProducts]])</f>
        <v>1610</v>
      </c>
      <c r="M431" s="53" t="str">
        <f>IF(MasterData5[[#This Row],[Total Purchase]]&gt;=500, "Over $500", "")</f>
        <v>Over $500</v>
      </c>
      <c r="N431" s="10"/>
      <c r="O431" s="14" t="str">
        <f>IF(AND(MasterData5[[#This Row],[MntWines]]&gt;=AB$4, MasterData5[[#This Row],[Income ]]&lt;=$AB$12), "Yes", "")</f>
        <v/>
      </c>
      <c r="P431" s="14" t="str">
        <f>IF(AND(MasterData5[[#This Row],[MntFruits]]&gt;=AC$4, MasterData5[[#This Row],[Income ]]&lt;=$AB$12), "Yes", "")</f>
        <v/>
      </c>
      <c r="Q431" s="14" t="str">
        <f>IF(AND(MasterData5[[#This Row],[MntMeatProducts]]&gt;=AD$4, MasterData5[[#This Row],[Income ]]&lt;=$AB$12), "Yes", "")</f>
        <v/>
      </c>
      <c r="R431" s="14" t="str">
        <f>IF(AND(MasterData5[[#This Row],[MntFishProducts]]&gt;=AE$4, MasterData5[[#This Row],[Income ]]&lt;=$AB$12), "Yes", "")</f>
        <v/>
      </c>
      <c r="S431" s="14" t="str">
        <f>IF(AND(MasterData5[[#This Row],[MntSweetProducts]]&gt;=AF$4, MasterData5[[#This Row],[Income ]]&lt;=$AB$12), "Yes", "")</f>
        <v/>
      </c>
      <c r="U431" s="14" t="str">
        <f>IF(MasterData5[[#This Row],[MntWines]]&gt;=AB$4, "Yes", "")</f>
        <v>Yes</v>
      </c>
      <c r="V431" s="14" t="str">
        <f>IF(MasterData5[[#This Row],[MntFruits]]&gt;=AC$4, "Yes", "")</f>
        <v/>
      </c>
      <c r="W431" s="14" t="str">
        <f>IF(MasterData5[[#This Row],[MntMeatProducts]]&gt;=AD$4, "Yes", "")</f>
        <v>Yes</v>
      </c>
      <c r="X431" s="14" t="str">
        <f>IF(MasterData5[[#This Row],[MntFishProducts]]&gt;=AE$4, "Yes", "")</f>
        <v>Yes</v>
      </c>
      <c r="Y431" s="14" t="str">
        <f>IF(MasterData5[[#This Row],[MntSweetProducts]]&gt;=AF$4, "Yes", "")</f>
        <v/>
      </c>
    </row>
    <row r="432" spans="1:25" x14ac:dyDescent="0.3">
      <c r="A432">
        <v>2181</v>
      </c>
      <c r="B432" s="10">
        <v>353</v>
      </c>
      <c r="C432" s="10">
        <v>61</v>
      </c>
      <c r="D432" s="10">
        <v>753</v>
      </c>
      <c r="E432" s="10">
        <v>40</v>
      </c>
      <c r="F432" s="10">
        <v>46</v>
      </c>
      <c r="G432" s="10">
        <v>27</v>
      </c>
      <c r="H432" s="24">
        <f>2021-'Customer Profile'!B431</f>
        <v>51</v>
      </c>
      <c r="I432" s="10">
        <f>IF(Analysis!$B$60="Wine",B432,IF(Analysis!$B$60="Fruit",C432,IF(Analysis!$B$60="Meat",D432,IF(Analysis!$B$60="Fish",E432,IF(Analysis!$B$60="Sweet",F432,"")))))</f>
        <v>40</v>
      </c>
      <c r="J432" s="10">
        <v>70617</v>
      </c>
      <c r="K432" s="10" t="str">
        <f>IF(MasterData5[[#This Row],[Income ]]&gt;$AB$12, "Above", "Below")</f>
        <v>Above</v>
      </c>
      <c r="L432" s="10">
        <f>SUM(MasterData5[[#This Row],[MntWines]:[MntSweetProducts]])</f>
        <v>1253</v>
      </c>
      <c r="M432" s="53" t="str">
        <f>IF(MasterData5[[#This Row],[Total Purchase]]&gt;=500, "Over $500", "")</f>
        <v>Over $500</v>
      </c>
      <c r="N432" s="10"/>
      <c r="O432" s="14" t="str">
        <f>IF(AND(MasterData5[[#This Row],[MntWines]]&gt;=AB$4, MasterData5[[#This Row],[Income ]]&lt;=$AB$12), "Yes", "")</f>
        <v/>
      </c>
      <c r="P432" s="14" t="str">
        <f>IF(AND(MasterData5[[#This Row],[MntFruits]]&gt;=AC$4, MasterData5[[#This Row],[Income ]]&lt;=$AB$12), "Yes", "")</f>
        <v/>
      </c>
      <c r="Q432" s="14" t="str">
        <f>IF(AND(MasterData5[[#This Row],[MntMeatProducts]]&gt;=AD$4, MasterData5[[#This Row],[Income ]]&lt;=$AB$12), "Yes", "")</f>
        <v/>
      </c>
      <c r="R432" s="14" t="str">
        <f>IF(AND(MasterData5[[#This Row],[MntFishProducts]]&gt;=AE$4, MasterData5[[#This Row],[Income ]]&lt;=$AB$12), "Yes", "")</f>
        <v/>
      </c>
      <c r="S432" s="14" t="str">
        <f>IF(AND(MasterData5[[#This Row],[MntSweetProducts]]&gt;=AF$4, MasterData5[[#This Row],[Income ]]&lt;=$AB$12), "Yes", "")</f>
        <v/>
      </c>
      <c r="U432" s="14" t="str">
        <f>IF(MasterData5[[#This Row],[MntWines]]&gt;=AB$4, "Yes", "")</f>
        <v>Yes</v>
      </c>
      <c r="V432" s="14" t="str">
        <f>IF(MasterData5[[#This Row],[MntFruits]]&gt;=AC$4, "Yes", "")</f>
        <v>Yes</v>
      </c>
      <c r="W432" s="14" t="str">
        <f>IF(MasterData5[[#This Row],[MntMeatProducts]]&gt;=AD$4, "Yes", "")</f>
        <v>Yes</v>
      </c>
      <c r="X432" s="14" t="str">
        <f>IF(MasterData5[[#This Row],[MntFishProducts]]&gt;=AE$4, "Yes", "")</f>
        <v>Yes</v>
      </c>
      <c r="Y432" s="14" t="str">
        <f>IF(MasterData5[[#This Row],[MntSweetProducts]]&gt;=AF$4, "Yes", "")</f>
        <v>Yes</v>
      </c>
    </row>
    <row r="433" spans="1:25" x14ac:dyDescent="0.3">
      <c r="A433">
        <v>2186</v>
      </c>
      <c r="B433" s="10">
        <v>938</v>
      </c>
      <c r="C433" s="10">
        <v>142</v>
      </c>
      <c r="D433" s="10">
        <v>754</v>
      </c>
      <c r="E433" s="10">
        <v>159</v>
      </c>
      <c r="F433" s="10">
        <v>81</v>
      </c>
      <c r="G433" s="10">
        <v>183</v>
      </c>
      <c r="H433" s="24">
        <f>2021-'Customer Profile'!B432</f>
        <v>44</v>
      </c>
      <c r="I433" s="10">
        <f>IF(Analysis!$B$60="Wine",B433,IF(Analysis!$B$60="Fruit",C433,IF(Analysis!$B$60="Meat",D433,IF(Analysis!$B$60="Fish",E433,IF(Analysis!$B$60="Sweet",F433,"")))))</f>
        <v>159</v>
      </c>
      <c r="J433" s="10">
        <v>82326</v>
      </c>
      <c r="K433" s="10" t="str">
        <f>IF(MasterData5[[#This Row],[Income ]]&gt;$AB$12, "Above", "Below")</f>
        <v>Above</v>
      </c>
      <c r="L433" s="10">
        <f>SUM(MasterData5[[#This Row],[MntWines]:[MntSweetProducts]])</f>
        <v>2074</v>
      </c>
      <c r="M433" s="53" t="str">
        <f>IF(MasterData5[[#This Row],[Total Purchase]]&gt;=500, "Over $500", "")</f>
        <v>Over $500</v>
      </c>
      <c r="N433" s="10"/>
      <c r="O433" s="14" t="str">
        <f>IF(AND(MasterData5[[#This Row],[MntWines]]&gt;=AB$4, MasterData5[[#This Row],[Income ]]&lt;=$AB$12), "Yes", "")</f>
        <v/>
      </c>
      <c r="P433" s="14" t="str">
        <f>IF(AND(MasterData5[[#This Row],[MntFruits]]&gt;=AC$4, MasterData5[[#This Row],[Income ]]&lt;=$AB$12), "Yes", "")</f>
        <v/>
      </c>
      <c r="Q433" s="14" t="str">
        <f>IF(AND(MasterData5[[#This Row],[MntMeatProducts]]&gt;=AD$4, MasterData5[[#This Row],[Income ]]&lt;=$AB$12), "Yes", "")</f>
        <v/>
      </c>
      <c r="R433" s="14" t="str">
        <f>IF(AND(MasterData5[[#This Row],[MntFishProducts]]&gt;=AE$4, MasterData5[[#This Row],[Income ]]&lt;=$AB$12), "Yes", "")</f>
        <v/>
      </c>
      <c r="S433" s="14" t="str">
        <f>IF(AND(MasterData5[[#This Row],[MntSweetProducts]]&gt;=AF$4, MasterData5[[#This Row],[Income ]]&lt;=$AB$12), "Yes", "")</f>
        <v/>
      </c>
      <c r="U433" s="14" t="str">
        <f>IF(MasterData5[[#This Row],[MntWines]]&gt;=AB$4, "Yes", "")</f>
        <v>Yes</v>
      </c>
      <c r="V433" s="14" t="str">
        <f>IF(MasterData5[[#This Row],[MntFruits]]&gt;=AC$4, "Yes", "")</f>
        <v>Yes</v>
      </c>
      <c r="W433" s="14" t="str">
        <f>IF(MasterData5[[#This Row],[MntMeatProducts]]&gt;=AD$4, "Yes", "")</f>
        <v>Yes</v>
      </c>
      <c r="X433" s="14" t="str">
        <f>IF(MasterData5[[#This Row],[MntFishProducts]]&gt;=AE$4, "Yes", "")</f>
        <v>Yes</v>
      </c>
      <c r="Y433" s="14" t="str">
        <f>IF(MasterData5[[#This Row],[MntSweetProducts]]&gt;=AF$4, "Yes", "")</f>
        <v>Yes</v>
      </c>
    </row>
    <row r="434" spans="1:25" x14ac:dyDescent="0.3">
      <c r="A434">
        <v>2202</v>
      </c>
      <c r="B434" s="10">
        <v>44</v>
      </c>
      <c r="C434" s="10">
        <v>2</v>
      </c>
      <c r="D434" s="10">
        <v>11</v>
      </c>
      <c r="E434" s="10">
        <v>2</v>
      </c>
      <c r="F434" s="10">
        <v>3</v>
      </c>
      <c r="G434" s="10">
        <v>7</v>
      </c>
      <c r="H434" s="24">
        <f>2021-'Customer Profile'!B433</f>
        <v>43</v>
      </c>
      <c r="I434" s="10">
        <f>IF(Analysis!$B$60="Wine",B434,IF(Analysis!$B$60="Fruit",C434,IF(Analysis!$B$60="Meat",D434,IF(Analysis!$B$60="Fish",E434,IF(Analysis!$B$60="Sweet",F434,"")))))</f>
        <v>2</v>
      </c>
      <c r="J434" s="10">
        <v>41154</v>
      </c>
      <c r="K434" s="10" t="str">
        <f>IF(MasterData5[[#This Row],[Income ]]&gt;$AB$12, "Above", "Below")</f>
        <v>Below</v>
      </c>
      <c r="L434" s="10">
        <f>SUM(MasterData5[[#This Row],[MntWines]:[MntSweetProducts]])</f>
        <v>62</v>
      </c>
      <c r="M434" s="53" t="str">
        <f>IF(MasterData5[[#This Row],[Total Purchase]]&gt;=500, "Over $500", "")</f>
        <v/>
      </c>
      <c r="N434" s="10"/>
      <c r="O434" s="14" t="str">
        <f>IF(AND(MasterData5[[#This Row],[MntWines]]&gt;=AB$4, MasterData5[[#This Row],[Income ]]&lt;=$AB$12), "Yes", "")</f>
        <v/>
      </c>
      <c r="P434" s="14" t="str">
        <f>IF(AND(MasterData5[[#This Row],[MntFruits]]&gt;=AC$4, MasterData5[[#This Row],[Income ]]&lt;=$AB$12), "Yes", "")</f>
        <v/>
      </c>
      <c r="Q434" s="14" t="str">
        <f>IF(AND(MasterData5[[#This Row],[MntMeatProducts]]&gt;=AD$4, MasterData5[[#This Row],[Income ]]&lt;=$AB$12), "Yes", "")</f>
        <v/>
      </c>
      <c r="R434" s="14" t="str">
        <f>IF(AND(MasterData5[[#This Row],[MntFishProducts]]&gt;=AE$4, MasterData5[[#This Row],[Income ]]&lt;=$AB$12), "Yes", "")</f>
        <v/>
      </c>
      <c r="S434" s="14" t="str">
        <f>IF(AND(MasterData5[[#This Row],[MntSweetProducts]]&gt;=AF$4, MasterData5[[#This Row],[Income ]]&lt;=$AB$12), "Yes", "")</f>
        <v/>
      </c>
      <c r="U434" s="14" t="str">
        <f>IF(MasterData5[[#This Row],[MntWines]]&gt;=AB$4, "Yes", "")</f>
        <v/>
      </c>
      <c r="V434" s="14" t="str">
        <f>IF(MasterData5[[#This Row],[MntFruits]]&gt;=AC$4, "Yes", "")</f>
        <v/>
      </c>
      <c r="W434" s="14" t="str">
        <f>IF(MasterData5[[#This Row],[MntMeatProducts]]&gt;=AD$4, "Yes", "")</f>
        <v/>
      </c>
      <c r="X434" s="14" t="str">
        <f>IF(MasterData5[[#This Row],[MntFishProducts]]&gt;=AE$4, "Yes", "")</f>
        <v/>
      </c>
      <c r="Y434" s="14" t="str">
        <f>IF(MasterData5[[#This Row],[MntSweetProducts]]&gt;=AF$4, "Yes", "")</f>
        <v/>
      </c>
    </row>
    <row r="435" spans="1:25" x14ac:dyDescent="0.3">
      <c r="A435">
        <v>2217</v>
      </c>
      <c r="B435" s="10">
        <v>11</v>
      </c>
      <c r="C435" s="10">
        <v>1</v>
      </c>
      <c r="D435" s="10">
        <v>2</v>
      </c>
      <c r="E435" s="10">
        <v>2</v>
      </c>
      <c r="F435" s="10">
        <v>1</v>
      </c>
      <c r="G435" s="10">
        <v>6</v>
      </c>
      <c r="H435" s="24">
        <f>2021-'Customer Profile'!B434</f>
        <v>46</v>
      </c>
      <c r="I435" s="10">
        <f>IF(Analysis!$B$60="Wine",B435,IF(Analysis!$B$60="Fruit",C435,IF(Analysis!$B$60="Meat",D435,IF(Analysis!$B$60="Fish",E435,IF(Analysis!$B$60="Sweet",F435,"")))))</f>
        <v>2</v>
      </c>
      <c r="J435" s="10">
        <v>37284</v>
      </c>
      <c r="K435" s="10" t="str">
        <f>IF(MasterData5[[#This Row],[Income ]]&gt;$AB$12, "Above", "Below")</f>
        <v>Below</v>
      </c>
      <c r="L435" s="10">
        <f>SUM(MasterData5[[#This Row],[MntWines]:[MntSweetProducts]])</f>
        <v>17</v>
      </c>
      <c r="M435" s="53" t="str">
        <f>IF(MasterData5[[#This Row],[Total Purchase]]&gt;=500, "Over $500", "")</f>
        <v/>
      </c>
      <c r="N435" s="10"/>
      <c r="O435" s="14" t="str">
        <f>IF(AND(MasterData5[[#This Row],[MntWines]]&gt;=AB$4, MasterData5[[#This Row],[Income ]]&lt;=$AB$12), "Yes", "")</f>
        <v/>
      </c>
      <c r="P435" s="14" t="str">
        <f>IF(AND(MasterData5[[#This Row],[MntFruits]]&gt;=AC$4, MasterData5[[#This Row],[Income ]]&lt;=$AB$12), "Yes", "")</f>
        <v/>
      </c>
      <c r="Q435" s="14" t="str">
        <f>IF(AND(MasterData5[[#This Row],[MntMeatProducts]]&gt;=AD$4, MasterData5[[#This Row],[Income ]]&lt;=$AB$12), "Yes", "")</f>
        <v/>
      </c>
      <c r="R435" s="14" t="str">
        <f>IF(AND(MasterData5[[#This Row],[MntFishProducts]]&gt;=AE$4, MasterData5[[#This Row],[Income ]]&lt;=$AB$12), "Yes", "")</f>
        <v/>
      </c>
      <c r="S435" s="14" t="str">
        <f>IF(AND(MasterData5[[#This Row],[MntSweetProducts]]&gt;=AF$4, MasterData5[[#This Row],[Income ]]&lt;=$AB$12), "Yes", "")</f>
        <v/>
      </c>
      <c r="U435" s="14" t="str">
        <f>IF(MasterData5[[#This Row],[MntWines]]&gt;=AB$4, "Yes", "")</f>
        <v/>
      </c>
      <c r="V435" s="14" t="str">
        <f>IF(MasterData5[[#This Row],[MntFruits]]&gt;=AC$4, "Yes", "")</f>
        <v/>
      </c>
      <c r="W435" s="14" t="str">
        <f>IF(MasterData5[[#This Row],[MntMeatProducts]]&gt;=AD$4, "Yes", "")</f>
        <v/>
      </c>
      <c r="X435" s="14" t="str">
        <f>IF(MasterData5[[#This Row],[MntFishProducts]]&gt;=AE$4, "Yes", "")</f>
        <v/>
      </c>
      <c r="Y435" s="14" t="str">
        <f>IF(MasterData5[[#This Row],[MntSweetProducts]]&gt;=AF$4, "Yes", "")</f>
        <v/>
      </c>
    </row>
    <row r="436" spans="1:25" x14ac:dyDescent="0.3">
      <c r="A436">
        <v>2223</v>
      </c>
      <c r="B436" s="10">
        <v>1215</v>
      </c>
      <c r="C436" s="10">
        <v>33</v>
      </c>
      <c r="D436" s="10">
        <v>249</v>
      </c>
      <c r="E436" s="10">
        <v>64</v>
      </c>
      <c r="F436" s="10">
        <v>116</v>
      </c>
      <c r="G436" s="10">
        <v>149</v>
      </c>
      <c r="H436" s="24">
        <f>2021-'Customer Profile'!B435</f>
        <v>56</v>
      </c>
      <c r="I436" s="10">
        <f>IF(Analysis!$B$60="Wine",B436,IF(Analysis!$B$60="Fruit",C436,IF(Analysis!$B$60="Meat",D436,IF(Analysis!$B$60="Fish",E436,IF(Analysis!$B$60="Sweet",F436,"")))))</f>
        <v>64</v>
      </c>
      <c r="J436" s="10">
        <v>64176</v>
      </c>
      <c r="K436" s="10" t="str">
        <f>IF(MasterData5[[#This Row],[Income ]]&gt;$AB$12, "Above", "Below")</f>
        <v>Above</v>
      </c>
      <c r="L436" s="10">
        <f>SUM(MasterData5[[#This Row],[MntWines]:[MntSweetProducts]])</f>
        <v>1677</v>
      </c>
      <c r="M436" s="53" t="str">
        <f>IF(MasterData5[[#This Row],[Total Purchase]]&gt;=500, "Over $500", "")</f>
        <v>Over $500</v>
      </c>
      <c r="N436" s="10"/>
      <c r="O436" s="14" t="str">
        <f>IF(AND(MasterData5[[#This Row],[MntWines]]&gt;=AB$4, MasterData5[[#This Row],[Income ]]&lt;=$AB$12), "Yes", "")</f>
        <v/>
      </c>
      <c r="P436" s="14" t="str">
        <f>IF(AND(MasterData5[[#This Row],[MntFruits]]&gt;=AC$4, MasterData5[[#This Row],[Income ]]&lt;=$AB$12), "Yes", "")</f>
        <v/>
      </c>
      <c r="Q436" s="14" t="str">
        <f>IF(AND(MasterData5[[#This Row],[MntMeatProducts]]&gt;=AD$4, MasterData5[[#This Row],[Income ]]&lt;=$AB$12), "Yes", "")</f>
        <v/>
      </c>
      <c r="R436" s="14" t="str">
        <f>IF(AND(MasterData5[[#This Row],[MntFishProducts]]&gt;=AE$4, MasterData5[[#This Row],[Income ]]&lt;=$AB$12), "Yes", "")</f>
        <v/>
      </c>
      <c r="S436" s="14" t="str">
        <f>IF(AND(MasterData5[[#This Row],[MntSweetProducts]]&gt;=AF$4, MasterData5[[#This Row],[Income ]]&lt;=$AB$12), "Yes", "")</f>
        <v/>
      </c>
      <c r="U436" s="14" t="str">
        <f>IF(MasterData5[[#This Row],[MntWines]]&gt;=AB$4, "Yes", "")</f>
        <v>Yes</v>
      </c>
      <c r="V436" s="14" t="str">
        <f>IF(MasterData5[[#This Row],[MntFruits]]&gt;=AC$4, "Yes", "")</f>
        <v>Yes</v>
      </c>
      <c r="W436" s="14" t="str">
        <f>IF(MasterData5[[#This Row],[MntMeatProducts]]&gt;=AD$4, "Yes", "")</f>
        <v>Yes</v>
      </c>
      <c r="X436" s="14" t="str">
        <f>IF(MasterData5[[#This Row],[MntFishProducts]]&gt;=AE$4, "Yes", "")</f>
        <v>Yes</v>
      </c>
      <c r="Y436" s="14" t="str">
        <f>IF(MasterData5[[#This Row],[MntSweetProducts]]&gt;=AF$4, "Yes", "")</f>
        <v>Yes</v>
      </c>
    </row>
    <row r="437" spans="1:25" x14ac:dyDescent="0.3">
      <c r="A437">
        <v>2225</v>
      </c>
      <c r="B437" s="10">
        <v>510</v>
      </c>
      <c r="C437" s="10">
        <v>120</v>
      </c>
      <c r="D437" s="10">
        <v>550</v>
      </c>
      <c r="E437" s="10">
        <v>156</v>
      </c>
      <c r="F437" s="10">
        <v>40</v>
      </c>
      <c r="G437" s="10">
        <v>241</v>
      </c>
      <c r="H437" s="24">
        <f>2021-'Customer Profile'!B436</f>
        <v>44</v>
      </c>
      <c r="I437" s="10">
        <f>IF(Analysis!$B$60="Wine",B437,IF(Analysis!$B$60="Fruit",C437,IF(Analysis!$B$60="Meat",D437,IF(Analysis!$B$60="Fish",E437,IF(Analysis!$B$60="Sweet",F437,"")))))</f>
        <v>156</v>
      </c>
      <c r="J437" s="10">
        <v>82582</v>
      </c>
      <c r="K437" s="10" t="str">
        <f>IF(MasterData5[[#This Row],[Income ]]&gt;$AB$12, "Above", "Below")</f>
        <v>Above</v>
      </c>
      <c r="L437" s="10">
        <f>SUM(MasterData5[[#This Row],[MntWines]:[MntSweetProducts]])</f>
        <v>1376</v>
      </c>
      <c r="M437" s="53" t="str">
        <f>IF(MasterData5[[#This Row],[Total Purchase]]&gt;=500, "Over $500", "")</f>
        <v>Over $500</v>
      </c>
      <c r="N437" s="10"/>
      <c r="O437" s="14" t="str">
        <f>IF(AND(MasterData5[[#This Row],[MntWines]]&gt;=AB$4, MasterData5[[#This Row],[Income ]]&lt;=$AB$12), "Yes", "")</f>
        <v/>
      </c>
      <c r="P437" s="14" t="str">
        <f>IF(AND(MasterData5[[#This Row],[MntFruits]]&gt;=AC$4, MasterData5[[#This Row],[Income ]]&lt;=$AB$12), "Yes", "")</f>
        <v/>
      </c>
      <c r="Q437" s="14" t="str">
        <f>IF(AND(MasterData5[[#This Row],[MntMeatProducts]]&gt;=AD$4, MasterData5[[#This Row],[Income ]]&lt;=$AB$12), "Yes", "")</f>
        <v/>
      </c>
      <c r="R437" s="14" t="str">
        <f>IF(AND(MasterData5[[#This Row],[MntFishProducts]]&gt;=AE$4, MasterData5[[#This Row],[Income ]]&lt;=$AB$12), "Yes", "")</f>
        <v/>
      </c>
      <c r="S437" s="14" t="str">
        <f>IF(AND(MasterData5[[#This Row],[MntSweetProducts]]&gt;=AF$4, MasterData5[[#This Row],[Income ]]&lt;=$AB$12), "Yes", "")</f>
        <v/>
      </c>
      <c r="U437" s="14" t="str">
        <f>IF(MasterData5[[#This Row],[MntWines]]&gt;=AB$4, "Yes", "")</f>
        <v>Yes</v>
      </c>
      <c r="V437" s="14" t="str">
        <f>IF(MasterData5[[#This Row],[MntFruits]]&gt;=AC$4, "Yes", "")</f>
        <v>Yes</v>
      </c>
      <c r="W437" s="14" t="str">
        <f>IF(MasterData5[[#This Row],[MntMeatProducts]]&gt;=AD$4, "Yes", "")</f>
        <v>Yes</v>
      </c>
      <c r="X437" s="14" t="str">
        <f>IF(MasterData5[[#This Row],[MntFishProducts]]&gt;=AE$4, "Yes", "")</f>
        <v>Yes</v>
      </c>
      <c r="Y437" s="14" t="str">
        <f>IF(MasterData5[[#This Row],[MntSweetProducts]]&gt;=AF$4, "Yes", "")</f>
        <v>Yes</v>
      </c>
    </row>
    <row r="438" spans="1:25" x14ac:dyDescent="0.3">
      <c r="A438">
        <v>2227</v>
      </c>
      <c r="B438" s="10">
        <v>45</v>
      </c>
      <c r="C438" s="10">
        <v>47</v>
      </c>
      <c r="D438" s="10">
        <v>52</v>
      </c>
      <c r="E438" s="10">
        <v>21</v>
      </c>
      <c r="F438" s="10">
        <v>20</v>
      </c>
      <c r="G438" s="10">
        <v>25</v>
      </c>
      <c r="H438" s="24">
        <f>2021-'Customer Profile'!B437</f>
        <v>63</v>
      </c>
      <c r="I438" s="10">
        <f>IF(Analysis!$B$60="Wine",B438,IF(Analysis!$B$60="Fruit",C438,IF(Analysis!$B$60="Meat",D438,IF(Analysis!$B$60="Fish",E438,IF(Analysis!$B$60="Sweet",F438,"")))))</f>
        <v>21</v>
      </c>
      <c r="J438" s="10">
        <v>26490</v>
      </c>
      <c r="K438" s="10" t="str">
        <f>IF(MasterData5[[#This Row],[Income ]]&gt;$AB$12, "Above", "Below")</f>
        <v>Below</v>
      </c>
      <c r="L438" s="10">
        <f>SUM(MasterData5[[#This Row],[MntWines]:[MntSweetProducts]])</f>
        <v>185</v>
      </c>
      <c r="M438" s="53" t="str">
        <f>IF(MasterData5[[#This Row],[Total Purchase]]&gt;=500, "Over $500", "")</f>
        <v/>
      </c>
      <c r="N438" s="10"/>
      <c r="O438" s="14" t="str">
        <f>IF(AND(MasterData5[[#This Row],[MntWines]]&gt;=AB$4, MasterData5[[#This Row],[Income ]]&lt;=$AB$12), "Yes", "")</f>
        <v/>
      </c>
      <c r="P438" s="14" t="str">
        <f>IF(AND(MasterData5[[#This Row],[MntFruits]]&gt;=AC$4, MasterData5[[#This Row],[Income ]]&lt;=$AB$12), "Yes", "")</f>
        <v>Yes</v>
      </c>
      <c r="Q438" s="14" t="str">
        <f>IF(AND(MasterData5[[#This Row],[MntMeatProducts]]&gt;=AD$4, MasterData5[[#This Row],[Income ]]&lt;=$AB$12), "Yes", "")</f>
        <v/>
      </c>
      <c r="R438" s="14" t="str">
        <f>IF(AND(MasterData5[[#This Row],[MntFishProducts]]&gt;=AE$4, MasterData5[[#This Row],[Income ]]&lt;=$AB$12), "Yes", "")</f>
        <v/>
      </c>
      <c r="S438" s="14" t="str">
        <f>IF(AND(MasterData5[[#This Row],[MntSweetProducts]]&gt;=AF$4, MasterData5[[#This Row],[Income ]]&lt;=$AB$12), "Yes", "")</f>
        <v/>
      </c>
      <c r="U438" s="14" t="str">
        <f>IF(MasterData5[[#This Row],[MntWines]]&gt;=AB$4, "Yes", "")</f>
        <v/>
      </c>
      <c r="V438" s="14" t="str">
        <f>IF(MasterData5[[#This Row],[MntFruits]]&gt;=AC$4, "Yes", "")</f>
        <v>Yes</v>
      </c>
      <c r="W438" s="14" t="str">
        <f>IF(MasterData5[[#This Row],[MntMeatProducts]]&gt;=AD$4, "Yes", "")</f>
        <v/>
      </c>
      <c r="X438" s="14" t="str">
        <f>IF(MasterData5[[#This Row],[MntFishProducts]]&gt;=AE$4, "Yes", "")</f>
        <v/>
      </c>
      <c r="Y438" s="14" t="str">
        <f>IF(MasterData5[[#This Row],[MntSweetProducts]]&gt;=AF$4, "Yes", "")</f>
        <v/>
      </c>
    </row>
    <row r="439" spans="1:25" x14ac:dyDescent="0.3">
      <c r="A439">
        <v>2230</v>
      </c>
      <c r="B439" s="10">
        <v>27</v>
      </c>
      <c r="C439" s="10">
        <v>2</v>
      </c>
      <c r="D439" s="10">
        <v>14</v>
      </c>
      <c r="E439" s="10">
        <v>0</v>
      </c>
      <c r="F439" s="10">
        <v>0</v>
      </c>
      <c r="G439" s="10">
        <v>0</v>
      </c>
      <c r="H439" s="24">
        <f>2021-'Customer Profile'!B438</f>
        <v>51</v>
      </c>
      <c r="I439" s="10">
        <f>IF(Analysis!$B$60="Wine",B439,IF(Analysis!$B$60="Fruit",C439,IF(Analysis!$B$60="Meat",D439,IF(Analysis!$B$60="Fish",E439,IF(Analysis!$B$60="Sweet",F439,"")))))</f>
        <v>0</v>
      </c>
      <c r="J439" s="10">
        <v>23626</v>
      </c>
      <c r="K439" s="10" t="str">
        <f>IF(MasterData5[[#This Row],[Income ]]&gt;$AB$12, "Above", "Below")</f>
        <v>Below</v>
      </c>
      <c r="L439" s="10">
        <f>SUM(MasterData5[[#This Row],[MntWines]:[MntSweetProducts]])</f>
        <v>43</v>
      </c>
      <c r="M439" s="53" t="str">
        <f>IF(MasterData5[[#This Row],[Total Purchase]]&gt;=500, "Over $500", "")</f>
        <v/>
      </c>
      <c r="N439" s="10"/>
      <c r="O439" s="14" t="str">
        <f>IF(AND(MasterData5[[#This Row],[MntWines]]&gt;=AB$4, MasterData5[[#This Row],[Income ]]&lt;=$AB$12), "Yes", "")</f>
        <v/>
      </c>
      <c r="P439" s="14" t="str">
        <f>IF(AND(MasterData5[[#This Row],[MntFruits]]&gt;=AC$4, MasterData5[[#This Row],[Income ]]&lt;=$AB$12), "Yes", "")</f>
        <v/>
      </c>
      <c r="Q439" s="14" t="str">
        <f>IF(AND(MasterData5[[#This Row],[MntMeatProducts]]&gt;=AD$4, MasterData5[[#This Row],[Income ]]&lt;=$AB$12), "Yes", "")</f>
        <v/>
      </c>
      <c r="R439" s="14" t="str">
        <f>IF(AND(MasterData5[[#This Row],[MntFishProducts]]&gt;=AE$4, MasterData5[[#This Row],[Income ]]&lt;=$AB$12), "Yes", "")</f>
        <v/>
      </c>
      <c r="S439" s="14" t="str">
        <f>IF(AND(MasterData5[[#This Row],[MntSweetProducts]]&gt;=AF$4, MasterData5[[#This Row],[Income ]]&lt;=$AB$12), "Yes", "")</f>
        <v/>
      </c>
      <c r="U439" s="14" t="str">
        <f>IF(MasterData5[[#This Row],[MntWines]]&gt;=AB$4, "Yes", "")</f>
        <v/>
      </c>
      <c r="V439" s="14" t="str">
        <f>IF(MasterData5[[#This Row],[MntFruits]]&gt;=AC$4, "Yes", "")</f>
        <v/>
      </c>
      <c r="W439" s="14" t="str">
        <f>IF(MasterData5[[#This Row],[MntMeatProducts]]&gt;=AD$4, "Yes", "")</f>
        <v/>
      </c>
      <c r="X439" s="14" t="str">
        <f>IF(MasterData5[[#This Row],[MntFishProducts]]&gt;=AE$4, "Yes", "")</f>
        <v/>
      </c>
      <c r="Y439" s="14" t="str">
        <f>IF(MasterData5[[#This Row],[MntSweetProducts]]&gt;=AF$4, "Yes", "")</f>
        <v/>
      </c>
    </row>
    <row r="440" spans="1:25" x14ac:dyDescent="0.3">
      <c r="A440">
        <v>2245</v>
      </c>
      <c r="B440" s="10">
        <v>57</v>
      </c>
      <c r="C440" s="10">
        <v>2</v>
      </c>
      <c r="D440" s="10">
        <v>51</v>
      </c>
      <c r="E440" s="10">
        <v>4</v>
      </c>
      <c r="F440" s="10">
        <v>2</v>
      </c>
      <c r="G440" s="10">
        <v>23</v>
      </c>
      <c r="H440" s="24">
        <f>2021-'Customer Profile'!B439</f>
        <v>52</v>
      </c>
      <c r="I440" s="10">
        <f>IF(Analysis!$B$60="Wine",B440,IF(Analysis!$B$60="Fruit",C440,IF(Analysis!$B$60="Meat",D440,IF(Analysis!$B$60="Fish",E440,IF(Analysis!$B$60="Sweet",F440,"")))))</f>
        <v>4</v>
      </c>
      <c r="J440" s="10">
        <v>43641</v>
      </c>
      <c r="K440" s="10" t="str">
        <f>IF(MasterData5[[#This Row],[Income ]]&gt;$AB$12, "Above", "Below")</f>
        <v>Below</v>
      </c>
      <c r="L440" s="10">
        <f>SUM(MasterData5[[#This Row],[MntWines]:[MntSweetProducts]])</f>
        <v>116</v>
      </c>
      <c r="M440" s="53" t="str">
        <f>IF(MasterData5[[#This Row],[Total Purchase]]&gt;=500, "Over $500", "")</f>
        <v/>
      </c>
      <c r="N440" s="10"/>
      <c r="O440" s="14" t="str">
        <f>IF(AND(MasterData5[[#This Row],[MntWines]]&gt;=AB$4, MasterData5[[#This Row],[Income ]]&lt;=$AB$12), "Yes", "")</f>
        <v/>
      </c>
      <c r="P440" s="14" t="str">
        <f>IF(AND(MasterData5[[#This Row],[MntFruits]]&gt;=AC$4, MasterData5[[#This Row],[Income ]]&lt;=$AB$12), "Yes", "")</f>
        <v/>
      </c>
      <c r="Q440" s="14" t="str">
        <f>IF(AND(MasterData5[[#This Row],[MntMeatProducts]]&gt;=AD$4, MasterData5[[#This Row],[Income ]]&lt;=$AB$12), "Yes", "")</f>
        <v/>
      </c>
      <c r="R440" s="14" t="str">
        <f>IF(AND(MasterData5[[#This Row],[MntFishProducts]]&gt;=AE$4, MasterData5[[#This Row],[Income ]]&lt;=$AB$12), "Yes", "")</f>
        <v/>
      </c>
      <c r="S440" s="14" t="str">
        <f>IF(AND(MasterData5[[#This Row],[MntSweetProducts]]&gt;=AF$4, MasterData5[[#This Row],[Income ]]&lt;=$AB$12), "Yes", "")</f>
        <v/>
      </c>
      <c r="U440" s="14" t="str">
        <f>IF(MasterData5[[#This Row],[MntWines]]&gt;=AB$4, "Yes", "")</f>
        <v/>
      </c>
      <c r="V440" s="14" t="str">
        <f>IF(MasterData5[[#This Row],[MntFruits]]&gt;=AC$4, "Yes", "")</f>
        <v/>
      </c>
      <c r="W440" s="14" t="str">
        <f>IF(MasterData5[[#This Row],[MntMeatProducts]]&gt;=AD$4, "Yes", "")</f>
        <v/>
      </c>
      <c r="X440" s="14" t="str">
        <f>IF(MasterData5[[#This Row],[MntFishProducts]]&gt;=AE$4, "Yes", "")</f>
        <v/>
      </c>
      <c r="Y440" s="14" t="str">
        <f>IF(MasterData5[[#This Row],[MntSweetProducts]]&gt;=AF$4, "Yes", "")</f>
        <v/>
      </c>
    </row>
    <row r="441" spans="1:25" x14ac:dyDescent="0.3">
      <c r="A441">
        <v>2246</v>
      </c>
      <c r="B441" s="10">
        <v>43</v>
      </c>
      <c r="C441" s="10">
        <v>12</v>
      </c>
      <c r="D441" s="10">
        <v>23</v>
      </c>
      <c r="E441" s="10">
        <v>29</v>
      </c>
      <c r="F441" s="10">
        <v>15</v>
      </c>
      <c r="G441" s="10">
        <v>61</v>
      </c>
      <c r="H441" s="24">
        <f>2021-'Customer Profile'!B440</f>
        <v>56</v>
      </c>
      <c r="I441" s="10">
        <f>IF(Analysis!$B$60="Wine",B441,IF(Analysis!$B$60="Fruit",C441,IF(Analysis!$B$60="Meat",D441,IF(Analysis!$B$60="Fish",E441,IF(Analysis!$B$60="Sweet",F441,"")))))</f>
        <v>29</v>
      </c>
      <c r="J441" s="10">
        <v>46891</v>
      </c>
      <c r="K441" s="10" t="str">
        <f>IF(MasterData5[[#This Row],[Income ]]&gt;$AB$12, "Above", "Below")</f>
        <v>Below</v>
      </c>
      <c r="L441" s="10">
        <f>SUM(MasterData5[[#This Row],[MntWines]:[MntSweetProducts]])</f>
        <v>122</v>
      </c>
      <c r="M441" s="53" t="str">
        <f>IF(MasterData5[[#This Row],[Total Purchase]]&gt;=500, "Over $500", "")</f>
        <v/>
      </c>
      <c r="N441" s="10"/>
      <c r="O441" s="14" t="str">
        <f>IF(AND(MasterData5[[#This Row],[MntWines]]&gt;=AB$4, MasterData5[[#This Row],[Income ]]&lt;=$AB$12), "Yes", "")</f>
        <v/>
      </c>
      <c r="P441" s="14" t="str">
        <f>IF(AND(MasterData5[[#This Row],[MntFruits]]&gt;=AC$4, MasterData5[[#This Row],[Income ]]&lt;=$AB$12), "Yes", "")</f>
        <v/>
      </c>
      <c r="Q441" s="14" t="str">
        <f>IF(AND(MasterData5[[#This Row],[MntMeatProducts]]&gt;=AD$4, MasterData5[[#This Row],[Income ]]&lt;=$AB$12), "Yes", "")</f>
        <v/>
      </c>
      <c r="R441" s="14" t="str">
        <f>IF(AND(MasterData5[[#This Row],[MntFishProducts]]&gt;=AE$4, MasterData5[[#This Row],[Income ]]&lt;=$AB$12), "Yes", "")</f>
        <v/>
      </c>
      <c r="S441" s="14" t="str">
        <f>IF(AND(MasterData5[[#This Row],[MntSweetProducts]]&gt;=AF$4, MasterData5[[#This Row],[Income ]]&lt;=$AB$12), "Yes", "")</f>
        <v/>
      </c>
      <c r="U441" s="14" t="str">
        <f>IF(MasterData5[[#This Row],[MntWines]]&gt;=AB$4, "Yes", "")</f>
        <v/>
      </c>
      <c r="V441" s="14" t="str">
        <f>IF(MasterData5[[#This Row],[MntFruits]]&gt;=AC$4, "Yes", "")</f>
        <v/>
      </c>
      <c r="W441" s="14" t="str">
        <f>IF(MasterData5[[#This Row],[MntMeatProducts]]&gt;=AD$4, "Yes", "")</f>
        <v/>
      </c>
      <c r="X441" s="14" t="str">
        <f>IF(MasterData5[[#This Row],[MntFishProducts]]&gt;=AE$4, "Yes", "")</f>
        <v/>
      </c>
      <c r="Y441" s="14" t="str">
        <f>IF(MasterData5[[#This Row],[MntSweetProducts]]&gt;=AF$4, "Yes", "")</f>
        <v/>
      </c>
    </row>
    <row r="442" spans="1:25" x14ac:dyDescent="0.3">
      <c r="A442">
        <v>2253</v>
      </c>
      <c r="B442" s="10">
        <v>32</v>
      </c>
      <c r="C442" s="10">
        <v>0</v>
      </c>
      <c r="D442" s="10">
        <v>8</v>
      </c>
      <c r="E442" s="10">
        <v>23</v>
      </c>
      <c r="F442" s="10">
        <v>4</v>
      </c>
      <c r="G442" s="10">
        <v>18</v>
      </c>
      <c r="H442" s="24">
        <f>2021-'Customer Profile'!B441</f>
        <v>31</v>
      </c>
      <c r="I442" s="10">
        <f>IF(Analysis!$B$60="Wine",B442,IF(Analysis!$B$60="Fruit",C442,IF(Analysis!$B$60="Meat",D442,IF(Analysis!$B$60="Fish",E442,IF(Analysis!$B$60="Sweet",F442,"")))))</f>
        <v>23</v>
      </c>
      <c r="J442" s="10">
        <v>18929</v>
      </c>
      <c r="K442" s="10" t="str">
        <f>IF(MasterData5[[#This Row],[Income ]]&gt;$AB$12, "Above", "Below")</f>
        <v>Below</v>
      </c>
      <c r="L442" s="10">
        <f>SUM(MasterData5[[#This Row],[MntWines]:[MntSweetProducts]])</f>
        <v>67</v>
      </c>
      <c r="M442" s="53" t="str">
        <f>IF(MasterData5[[#This Row],[Total Purchase]]&gt;=500, "Over $500", "")</f>
        <v/>
      </c>
      <c r="N442" s="10"/>
      <c r="O442" s="14" t="str">
        <f>IF(AND(MasterData5[[#This Row],[MntWines]]&gt;=AB$4, MasterData5[[#This Row],[Income ]]&lt;=$AB$12), "Yes", "")</f>
        <v/>
      </c>
      <c r="P442" s="14" t="str">
        <f>IF(AND(MasterData5[[#This Row],[MntFruits]]&gt;=AC$4, MasterData5[[#This Row],[Income ]]&lt;=$AB$12), "Yes", "")</f>
        <v/>
      </c>
      <c r="Q442" s="14" t="str">
        <f>IF(AND(MasterData5[[#This Row],[MntMeatProducts]]&gt;=AD$4, MasterData5[[#This Row],[Income ]]&lt;=$AB$12), "Yes", "")</f>
        <v/>
      </c>
      <c r="R442" s="14" t="str">
        <f>IF(AND(MasterData5[[#This Row],[MntFishProducts]]&gt;=AE$4, MasterData5[[#This Row],[Income ]]&lt;=$AB$12), "Yes", "")</f>
        <v/>
      </c>
      <c r="S442" s="14" t="str">
        <f>IF(AND(MasterData5[[#This Row],[MntSweetProducts]]&gt;=AF$4, MasterData5[[#This Row],[Income ]]&lt;=$AB$12), "Yes", "")</f>
        <v/>
      </c>
      <c r="U442" s="14" t="str">
        <f>IF(MasterData5[[#This Row],[MntWines]]&gt;=AB$4, "Yes", "")</f>
        <v/>
      </c>
      <c r="V442" s="14" t="str">
        <f>IF(MasterData5[[#This Row],[MntFruits]]&gt;=AC$4, "Yes", "")</f>
        <v/>
      </c>
      <c r="W442" s="14" t="str">
        <f>IF(MasterData5[[#This Row],[MntMeatProducts]]&gt;=AD$4, "Yes", "")</f>
        <v/>
      </c>
      <c r="X442" s="14" t="str">
        <f>IF(MasterData5[[#This Row],[MntFishProducts]]&gt;=AE$4, "Yes", "")</f>
        <v/>
      </c>
      <c r="Y442" s="14" t="str">
        <f>IF(MasterData5[[#This Row],[MntSweetProducts]]&gt;=AF$4, "Yes", "")</f>
        <v/>
      </c>
    </row>
    <row r="443" spans="1:25" x14ac:dyDescent="0.3">
      <c r="A443">
        <v>2254</v>
      </c>
      <c r="B443" s="10">
        <v>627</v>
      </c>
      <c r="C443" s="10">
        <v>120</v>
      </c>
      <c r="D443" s="10">
        <v>414</v>
      </c>
      <c r="E443" s="10">
        <v>121</v>
      </c>
      <c r="F443" s="10">
        <v>80</v>
      </c>
      <c r="G443" s="10">
        <v>93</v>
      </c>
      <c r="H443" s="24">
        <f>2021-'Customer Profile'!B442</f>
        <v>38</v>
      </c>
      <c r="I443" s="10">
        <f>IF(Analysis!$B$60="Wine",B443,IF(Analysis!$B$60="Fruit",C443,IF(Analysis!$B$60="Meat",D443,IF(Analysis!$B$60="Fish",E443,IF(Analysis!$B$60="Sweet",F443,"")))))</f>
        <v>121</v>
      </c>
      <c r="J443" s="10">
        <v>69520</v>
      </c>
      <c r="K443" s="10" t="str">
        <f>IF(MasterData5[[#This Row],[Income ]]&gt;$AB$12, "Above", "Below")</f>
        <v>Above</v>
      </c>
      <c r="L443" s="10">
        <f>SUM(MasterData5[[#This Row],[MntWines]:[MntSweetProducts]])</f>
        <v>1362</v>
      </c>
      <c r="M443" s="53" t="str">
        <f>IF(MasterData5[[#This Row],[Total Purchase]]&gt;=500, "Over $500", "")</f>
        <v>Over $500</v>
      </c>
      <c r="N443" s="10"/>
      <c r="O443" s="14" t="str">
        <f>IF(AND(MasterData5[[#This Row],[MntWines]]&gt;=AB$4, MasterData5[[#This Row],[Income ]]&lt;=$AB$12), "Yes", "")</f>
        <v/>
      </c>
      <c r="P443" s="14" t="str">
        <f>IF(AND(MasterData5[[#This Row],[MntFruits]]&gt;=AC$4, MasterData5[[#This Row],[Income ]]&lt;=$AB$12), "Yes", "")</f>
        <v/>
      </c>
      <c r="Q443" s="14" t="str">
        <f>IF(AND(MasterData5[[#This Row],[MntMeatProducts]]&gt;=AD$4, MasterData5[[#This Row],[Income ]]&lt;=$AB$12), "Yes", "")</f>
        <v/>
      </c>
      <c r="R443" s="14" t="str">
        <f>IF(AND(MasterData5[[#This Row],[MntFishProducts]]&gt;=AE$4, MasterData5[[#This Row],[Income ]]&lt;=$AB$12), "Yes", "")</f>
        <v/>
      </c>
      <c r="S443" s="14" t="str">
        <f>IF(AND(MasterData5[[#This Row],[MntSweetProducts]]&gt;=AF$4, MasterData5[[#This Row],[Income ]]&lt;=$AB$12), "Yes", "")</f>
        <v/>
      </c>
      <c r="U443" s="14" t="str">
        <f>IF(MasterData5[[#This Row],[MntWines]]&gt;=AB$4, "Yes", "")</f>
        <v>Yes</v>
      </c>
      <c r="V443" s="14" t="str">
        <f>IF(MasterData5[[#This Row],[MntFruits]]&gt;=AC$4, "Yes", "")</f>
        <v>Yes</v>
      </c>
      <c r="W443" s="14" t="str">
        <f>IF(MasterData5[[#This Row],[MntMeatProducts]]&gt;=AD$4, "Yes", "")</f>
        <v>Yes</v>
      </c>
      <c r="X443" s="14" t="str">
        <f>IF(MasterData5[[#This Row],[MntFishProducts]]&gt;=AE$4, "Yes", "")</f>
        <v>Yes</v>
      </c>
      <c r="Y443" s="14" t="str">
        <f>IF(MasterData5[[#This Row],[MntSweetProducts]]&gt;=AF$4, "Yes", "")</f>
        <v>Yes</v>
      </c>
    </row>
    <row r="444" spans="1:25" x14ac:dyDescent="0.3">
      <c r="A444">
        <v>2256</v>
      </c>
      <c r="B444" s="10">
        <v>17</v>
      </c>
      <c r="C444" s="10">
        <v>0</v>
      </c>
      <c r="D444" s="10">
        <v>3</v>
      </c>
      <c r="E444" s="10">
        <v>0</v>
      </c>
      <c r="F444" s="10">
        <v>0</v>
      </c>
      <c r="G444" s="10">
        <v>1</v>
      </c>
      <c r="H444" s="24">
        <f>2021-'Customer Profile'!B443</f>
        <v>48</v>
      </c>
      <c r="I444" s="10">
        <f>IF(Analysis!$B$60="Wine",B444,IF(Analysis!$B$60="Fruit",C444,IF(Analysis!$B$60="Meat",D444,IF(Analysis!$B$60="Fish",E444,IF(Analysis!$B$60="Sweet",F444,"")))))</f>
        <v>0</v>
      </c>
      <c r="J444" s="10">
        <v>27159</v>
      </c>
      <c r="K444" s="10" t="str">
        <f>IF(MasterData5[[#This Row],[Income ]]&gt;$AB$12, "Above", "Below")</f>
        <v>Below</v>
      </c>
      <c r="L444" s="10">
        <f>SUM(MasterData5[[#This Row],[MntWines]:[MntSweetProducts]])</f>
        <v>20</v>
      </c>
      <c r="M444" s="53" t="str">
        <f>IF(MasterData5[[#This Row],[Total Purchase]]&gt;=500, "Over $500", "")</f>
        <v/>
      </c>
      <c r="N444" s="10"/>
      <c r="O444" s="14" t="str">
        <f>IF(AND(MasterData5[[#This Row],[MntWines]]&gt;=AB$4, MasterData5[[#This Row],[Income ]]&lt;=$AB$12), "Yes", "")</f>
        <v/>
      </c>
      <c r="P444" s="14" t="str">
        <f>IF(AND(MasterData5[[#This Row],[MntFruits]]&gt;=AC$4, MasterData5[[#This Row],[Income ]]&lt;=$AB$12), "Yes", "")</f>
        <v/>
      </c>
      <c r="Q444" s="14" t="str">
        <f>IF(AND(MasterData5[[#This Row],[MntMeatProducts]]&gt;=AD$4, MasterData5[[#This Row],[Income ]]&lt;=$AB$12), "Yes", "")</f>
        <v/>
      </c>
      <c r="R444" s="14" t="str">
        <f>IF(AND(MasterData5[[#This Row],[MntFishProducts]]&gt;=AE$4, MasterData5[[#This Row],[Income ]]&lt;=$AB$12), "Yes", "")</f>
        <v/>
      </c>
      <c r="S444" s="14" t="str">
        <f>IF(AND(MasterData5[[#This Row],[MntSweetProducts]]&gt;=AF$4, MasterData5[[#This Row],[Income ]]&lt;=$AB$12), "Yes", "")</f>
        <v/>
      </c>
      <c r="U444" s="14" t="str">
        <f>IF(MasterData5[[#This Row],[MntWines]]&gt;=AB$4, "Yes", "")</f>
        <v/>
      </c>
      <c r="V444" s="14" t="str">
        <f>IF(MasterData5[[#This Row],[MntFruits]]&gt;=AC$4, "Yes", "")</f>
        <v/>
      </c>
      <c r="W444" s="14" t="str">
        <f>IF(MasterData5[[#This Row],[MntMeatProducts]]&gt;=AD$4, "Yes", "")</f>
        <v/>
      </c>
      <c r="X444" s="14" t="str">
        <f>IF(MasterData5[[#This Row],[MntFishProducts]]&gt;=AE$4, "Yes", "")</f>
        <v/>
      </c>
      <c r="Y444" s="14" t="str">
        <f>IF(MasterData5[[#This Row],[MntSweetProducts]]&gt;=AF$4, "Yes", "")</f>
        <v/>
      </c>
    </row>
    <row r="445" spans="1:25" x14ac:dyDescent="0.3">
      <c r="A445">
        <v>2258</v>
      </c>
      <c r="B445" s="10">
        <v>8</v>
      </c>
      <c r="C445" s="10">
        <v>4</v>
      </c>
      <c r="D445" s="10">
        <v>15</v>
      </c>
      <c r="E445" s="10">
        <v>7</v>
      </c>
      <c r="F445" s="10">
        <v>6</v>
      </c>
      <c r="G445" s="10">
        <v>2</v>
      </c>
      <c r="H445" s="24">
        <f>2021-'Customer Profile'!B444</f>
        <v>35</v>
      </c>
      <c r="I445" s="10">
        <f>IF(Analysis!$B$60="Wine",B445,IF(Analysis!$B$60="Fruit",C445,IF(Analysis!$B$60="Meat",D445,IF(Analysis!$B$60="Fish",E445,IF(Analysis!$B$60="Sweet",F445,"")))))</f>
        <v>7</v>
      </c>
      <c r="J445" s="10">
        <v>32880</v>
      </c>
      <c r="K445" s="10" t="str">
        <f>IF(MasterData5[[#This Row],[Income ]]&gt;$AB$12, "Above", "Below")</f>
        <v>Below</v>
      </c>
      <c r="L445" s="10">
        <f>SUM(MasterData5[[#This Row],[MntWines]:[MntSweetProducts]])</f>
        <v>40</v>
      </c>
      <c r="M445" s="53" t="str">
        <f>IF(MasterData5[[#This Row],[Total Purchase]]&gt;=500, "Over $500", "")</f>
        <v/>
      </c>
      <c r="N445" s="10"/>
      <c r="O445" s="14" t="str">
        <f>IF(AND(MasterData5[[#This Row],[MntWines]]&gt;=AB$4, MasterData5[[#This Row],[Income ]]&lt;=$AB$12), "Yes", "")</f>
        <v/>
      </c>
      <c r="P445" s="14" t="str">
        <f>IF(AND(MasterData5[[#This Row],[MntFruits]]&gt;=AC$4, MasterData5[[#This Row],[Income ]]&lt;=$AB$12), "Yes", "")</f>
        <v/>
      </c>
      <c r="Q445" s="14" t="str">
        <f>IF(AND(MasterData5[[#This Row],[MntMeatProducts]]&gt;=AD$4, MasterData5[[#This Row],[Income ]]&lt;=$AB$12), "Yes", "")</f>
        <v/>
      </c>
      <c r="R445" s="14" t="str">
        <f>IF(AND(MasterData5[[#This Row],[MntFishProducts]]&gt;=AE$4, MasterData5[[#This Row],[Income ]]&lt;=$AB$12), "Yes", "")</f>
        <v/>
      </c>
      <c r="S445" s="14" t="str">
        <f>IF(AND(MasterData5[[#This Row],[MntSweetProducts]]&gt;=AF$4, MasterData5[[#This Row],[Income ]]&lt;=$AB$12), "Yes", "")</f>
        <v/>
      </c>
      <c r="U445" s="14" t="str">
        <f>IF(MasterData5[[#This Row],[MntWines]]&gt;=AB$4, "Yes", "")</f>
        <v/>
      </c>
      <c r="V445" s="14" t="str">
        <f>IF(MasterData5[[#This Row],[MntFruits]]&gt;=AC$4, "Yes", "")</f>
        <v/>
      </c>
      <c r="W445" s="14" t="str">
        <f>IF(MasterData5[[#This Row],[MntMeatProducts]]&gt;=AD$4, "Yes", "")</f>
        <v/>
      </c>
      <c r="X445" s="14" t="str">
        <f>IF(MasterData5[[#This Row],[MntFishProducts]]&gt;=AE$4, "Yes", "")</f>
        <v/>
      </c>
      <c r="Y445" s="14" t="str">
        <f>IF(MasterData5[[#This Row],[MntSweetProducts]]&gt;=AF$4, "Yes", "")</f>
        <v/>
      </c>
    </row>
    <row r="446" spans="1:25" x14ac:dyDescent="0.3">
      <c r="A446">
        <v>2261</v>
      </c>
      <c r="B446" s="10">
        <v>4</v>
      </c>
      <c r="C446" s="10">
        <v>1</v>
      </c>
      <c r="D446" s="10">
        <v>5</v>
      </c>
      <c r="E446" s="10">
        <v>2</v>
      </c>
      <c r="F446" s="10">
        <v>0</v>
      </c>
      <c r="G446" s="10">
        <v>4</v>
      </c>
      <c r="H446" s="24">
        <f>2021-'Customer Profile'!B445</f>
        <v>52</v>
      </c>
      <c r="I446" s="10">
        <f>IF(Analysis!$B$60="Wine",B446,IF(Analysis!$B$60="Fruit",C446,IF(Analysis!$B$60="Meat",D446,IF(Analysis!$B$60="Fish",E446,IF(Analysis!$B$60="Sweet",F446,"")))))</f>
        <v>2</v>
      </c>
      <c r="J446" s="10">
        <v>26304</v>
      </c>
      <c r="K446" s="10" t="str">
        <f>IF(MasterData5[[#This Row],[Income ]]&gt;$AB$12, "Above", "Below")</f>
        <v>Below</v>
      </c>
      <c r="L446" s="10">
        <f>SUM(MasterData5[[#This Row],[MntWines]:[MntSweetProducts]])</f>
        <v>12</v>
      </c>
      <c r="M446" s="53" t="str">
        <f>IF(MasterData5[[#This Row],[Total Purchase]]&gt;=500, "Over $500", "")</f>
        <v/>
      </c>
      <c r="N446" s="10"/>
      <c r="O446" s="14" t="str">
        <f>IF(AND(MasterData5[[#This Row],[MntWines]]&gt;=AB$4, MasterData5[[#This Row],[Income ]]&lt;=$AB$12), "Yes", "")</f>
        <v/>
      </c>
      <c r="P446" s="14" t="str">
        <f>IF(AND(MasterData5[[#This Row],[MntFruits]]&gt;=AC$4, MasterData5[[#This Row],[Income ]]&lt;=$AB$12), "Yes", "")</f>
        <v/>
      </c>
      <c r="Q446" s="14" t="str">
        <f>IF(AND(MasterData5[[#This Row],[MntMeatProducts]]&gt;=AD$4, MasterData5[[#This Row],[Income ]]&lt;=$AB$12), "Yes", "")</f>
        <v/>
      </c>
      <c r="R446" s="14" t="str">
        <f>IF(AND(MasterData5[[#This Row],[MntFishProducts]]&gt;=AE$4, MasterData5[[#This Row],[Income ]]&lt;=$AB$12), "Yes", "")</f>
        <v/>
      </c>
      <c r="S446" s="14" t="str">
        <f>IF(AND(MasterData5[[#This Row],[MntSweetProducts]]&gt;=AF$4, MasterData5[[#This Row],[Income ]]&lt;=$AB$12), "Yes", "")</f>
        <v/>
      </c>
      <c r="U446" s="14" t="str">
        <f>IF(MasterData5[[#This Row],[MntWines]]&gt;=AB$4, "Yes", "")</f>
        <v/>
      </c>
      <c r="V446" s="14" t="str">
        <f>IF(MasterData5[[#This Row],[MntFruits]]&gt;=AC$4, "Yes", "")</f>
        <v/>
      </c>
      <c r="W446" s="14" t="str">
        <f>IF(MasterData5[[#This Row],[MntMeatProducts]]&gt;=AD$4, "Yes", "")</f>
        <v/>
      </c>
      <c r="X446" s="14" t="str">
        <f>IF(MasterData5[[#This Row],[MntFishProducts]]&gt;=AE$4, "Yes", "")</f>
        <v/>
      </c>
      <c r="Y446" s="14" t="str">
        <f>IF(MasterData5[[#This Row],[MntSweetProducts]]&gt;=AF$4, "Yes", "")</f>
        <v/>
      </c>
    </row>
    <row r="447" spans="1:25" x14ac:dyDescent="0.3">
      <c r="A447">
        <v>2262</v>
      </c>
      <c r="B447" s="10">
        <v>202</v>
      </c>
      <c r="C447" s="10">
        <v>5</v>
      </c>
      <c r="D447" s="10">
        <v>74</v>
      </c>
      <c r="E447" s="10">
        <v>11</v>
      </c>
      <c r="F447" s="10">
        <v>5</v>
      </c>
      <c r="G447" s="10">
        <v>14</v>
      </c>
      <c r="H447" s="24">
        <f>2021-'Customer Profile'!B446</f>
        <v>56</v>
      </c>
      <c r="I447" s="10">
        <f>IF(Analysis!$B$60="Wine",B447,IF(Analysis!$B$60="Fruit",C447,IF(Analysis!$B$60="Meat",D447,IF(Analysis!$B$60="Fish",E447,IF(Analysis!$B$60="Sweet",F447,"")))))</f>
        <v>11</v>
      </c>
      <c r="J447" s="10">
        <v>45143</v>
      </c>
      <c r="K447" s="10" t="str">
        <f>IF(MasterData5[[#This Row],[Income ]]&gt;$AB$12, "Above", "Below")</f>
        <v>Below</v>
      </c>
      <c r="L447" s="10">
        <f>SUM(MasterData5[[#This Row],[MntWines]:[MntSweetProducts]])</f>
        <v>297</v>
      </c>
      <c r="M447" s="53" t="str">
        <f>IF(MasterData5[[#This Row],[Total Purchase]]&gt;=500, "Over $500", "")</f>
        <v/>
      </c>
      <c r="N447" s="10"/>
      <c r="O447" s="14" t="str">
        <f>IF(AND(MasterData5[[#This Row],[MntWines]]&gt;=AB$4, MasterData5[[#This Row],[Income ]]&lt;=$AB$12), "Yes", "")</f>
        <v/>
      </c>
      <c r="P447" s="14" t="str">
        <f>IF(AND(MasterData5[[#This Row],[MntFruits]]&gt;=AC$4, MasterData5[[#This Row],[Income ]]&lt;=$AB$12), "Yes", "")</f>
        <v/>
      </c>
      <c r="Q447" s="14" t="str">
        <f>IF(AND(MasterData5[[#This Row],[MntMeatProducts]]&gt;=AD$4, MasterData5[[#This Row],[Income ]]&lt;=$AB$12), "Yes", "")</f>
        <v/>
      </c>
      <c r="R447" s="14" t="str">
        <f>IF(AND(MasterData5[[#This Row],[MntFishProducts]]&gt;=AE$4, MasterData5[[#This Row],[Income ]]&lt;=$AB$12), "Yes", "")</f>
        <v/>
      </c>
      <c r="S447" s="14" t="str">
        <f>IF(AND(MasterData5[[#This Row],[MntSweetProducts]]&gt;=AF$4, MasterData5[[#This Row],[Income ]]&lt;=$AB$12), "Yes", "")</f>
        <v/>
      </c>
      <c r="U447" s="14" t="str">
        <f>IF(MasterData5[[#This Row],[MntWines]]&gt;=AB$4, "Yes", "")</f>
        <v/>
      </c>
      <c r="V447" s="14" t="str">
        <f>IF(MasterData5[[#This Row],[MntFruits]]&gt;=AC$4, "Yes", "")</f>
        <v/>
      </c>
      <c r="W447" s="14" t="str">
        <f>IF(MasterData5[[#This Row],[MntMeatProducts]]&gt;=AD$4, "Yes", "")</f>
        <v/>
      </c>
      <c r="X447" s="14" t="str">
        <f>IF(MasterData5[[#This Row],[MntFishProducts]]&gt;=AE$4, "Yes", "")</f>
        <v/>
      </c>
      <c r="Y447" s="14" t="str">
        <f>IF(MasterData5[[#This Row],[MntSweetProducts]]&gt;=AF$4, "Yes", "")</f>
        <v/>
      </c>
    </row>
    <row r="448" spans="1:25" x14ac:dyDescent="0.3">
      <c r="A448">
        <v>2276</v>
      </c>
      <c r="B448" s="10">
        <v>430</v>
      </c>
      <c r="C448" s="10">
        <v>16</v>
      </c>
      <c r="D448" s="10">
        <v>322</v>
      </c>
      <c r="E448" s="10">
        <v>43</v>
      </c>
      <c r="F448" s="10">
        <v>24</v>
      </c>
      <c r="G448" s="10">
        <v>33</v>
      </c>
      <c r="H448" s="24">
        <f>2021-'Customer Profile'!B447</f>
        <v>66</v>
      </c>
      <c r="I448" s="10">
        <f>IF(Analysis!$B$60="Wine",B448,IF(Analysis!$B$60="Fruit",C448,IF(Analysis!$B$60="Meat",D448,IF(Analysis!$B$60="Fish",E448,IF(Analysis!$B$60="Sweet",F448,"")))))</f>
        <v>43</v>
      </c>
      <c r="J448" s="10">
        <v>57959</v>
      </c>
      <c r="K448" s="10" t="str">
        <f>IF(MasterData5[[#This Row],[Income ]]&gt;$AB$12, "Above", "Below")</f>
        <v>Above</v>
      </c>
      <c r="L448" s="10">
        <f>SUM(MasterData5[[#This Row],[MntWines]:[MntSweetProducts]])</f>
        <v>835</v>
      </c>
      <c r="M448" s="53" t="str">
        <f>IF(MasterData5[[#This Row],[Total Purchase]]&gt;=500, "Over $500", "")</f>
        <v>Over $500</v>
      </c>
      <c r="N448" s="10"/>
      <c r="O448" s="14" t="str">
        <f>IF(AND(MasterData5[[#This Row],[MntWines]]&gt;=AB$4, MasterData5[[#This Row],[Income ]]&lt;=$AB$12), "Yes", "")</f>
        <v/>
      </c>
      <c r="P448" s="14" t="str">
        <f>IF(AND(MasterData5[[#This Row],[MntFruits]]&gt;=AC$4, MasterData5[[#This Row],[Income ]]&lt;=$AB$12), "Yes", "")</f>
        <v/>
      </c>
      <c r="Q448" s="14" t="str">
        <f>IF(AND(MasterData5[[#This Row],[MntMeatProducts]]&gt;=AD$4, MasterData5[[#This Row],[Income ]]&lt;=$AB$12), "Yes", "")</f>
        <v/>
      </c>
      <c r="R448" s="14" t="str">
        <f>IF(AND(MasterData5[[#This Row],[MntFishProducts]]&gt;=AE$4, MasterData5[[#This Row],[Income ]]&lt;=$AB$12), "Yes", "")</f>
        <v/>
      </c>
      <c r="S448" s="14" t="str">
        <f>IF(AND(MasterData5[[#This Row],[MntSweetProducts]]&gt;=AF$4, MasterData5[[#This Row],[Income ]]&lt;=$AB$12), "Yes", "")</f>
        <v/>
      </c>
      <c r="U448" s="14" t="str">
        <f>IF(MasterData5[[#This Row],[MntWines]]&gt;=AB$4, "Yes", "")</f>
        <v>Yes</v>
      </c>
      <c r="V448" s="14" t="str">
        <f>IF(MasterData5[[#This Row],[MntFruits]]&gt;=AC$4, "Yes", "")</f>
        <v/>
      </c>
      <c r="W448" s="14" t="str">
        <f>IF(MasterData5[[#This Row],[MntMeatProducts]]&gt;=AD$4, "Yes", "")</f>
        <v>Yes</v>
      </c>
      <c r="X448" s="14" t="str">
        <f>IF(MasterData5[[#This Row],[MntFishProducts]]&gt;=AE$4, "Yes", "")</f>
        <v>Yes</v>
      </c>
      <c r="Y448" s="14" t="str">
        <f>IF(MasterData5[[#This Row],[MntSweetProducts]]&gt;=AF$4, "Yes", "")</f>
        <v/>
      </c>
    </row>
    <row r="449" spans="1:25" x14ac:dyDescent="0.3">
      <c r="A449">
        <v>2278</v>
      </c>
      <c r="B449" s="10">
        <v>4</v>
      </c>
      <c r="C449" s="10">
        <v>17</v>
      </c>
      <c r="D449" s="10">
        <v>19</v>
      </c>
      <c r="E449" s="10">
        <v>30</v>
      </c>
      <c r="F449" s="10">
        <v>24</v>
      </c>
      <c r="G449" s="10">
        <v>39</v>
      </c>
      <c r="H449" s="24">
        <f>2021-'Customer Profile'!B448</f>
        <v>36</v>
      </c>
      <c r="I449" s="10">
        <f>IF(Analysis!$B$60="Wine",B449,IF(Analysis!$B$60="Fruit",C449,IF(Analysis!$B$60="Meat",D449,IF(Analysis!$B$60="Fish",E449,IF(Analysis!$B$60="Sweet",F449,"")))))</f>
        <v>30</v>
      </c>
      <c r="J449" s="10">
        <v>33812</v>
      </c>
      <c r="K449" s="10" t="str">
        <f>IF(MasterData5[[#This Row],[Income ]]&gt;$AB$12, "Above", "Below")</f>
        <v>Below</v>
      </c>
      <c r="L449" s="10">
        <f>SUM(MasterData5[[#This Row],[MntWines]:[MntSweetProducts]])</f>
        <v>94</v>
      </c>
      <c r="M449" s="53" t="str">
        <f>IF(MasterData5[[#This Row],[Total Purchase]]&gt;=500, "Over $500", "")</f>
        <v/>
      </c>
      <c r="N449" s="10"/>
      <c r="O449" s="14" t="str">
        <f>IF(AND(MasterData5[[#This Row],[MntWines]]&gt;=AB$4, MasterData5[[#This Row],[Income ]]&lt;=$AB$12), "Yes", "")</f>
        <v/>
      </c>
      <c r="P449" s="14" t="str">
        <f>IF(AND(MasterData5[[#This Row],[MntFruits]]&gt;=AC$4, MasterData5[[#This Row],[Income ]]&lt;=$AB$12), "Yes", "")</f>
        <v/>
      </c>
      <c r="Q449" s="14" t="str">
        <f>IF(AND(MasterData5[[#This Row],[MntMeatProducts]]&gt;=AD$4, MasterData5[[#This Row],[Income ]]&lt;=$AB$12), "Yes", "")</f>
        <v/>
      </c>
      <c r="R449" s="14" t="str">
        <f>IF(AND(MasterData5[[#This Row],[MntFishProducts]]&gt;=AE$4, MasterData5[[#This Row],[Income ]]&lt;=$AB$12), "Yes", "")</f>
        <v/>
      </c>
      <c r="S449" s="14" t="str">
        <f>IF(AND(MasterData5[[#This Row],[MntSweetProducts]]&gt;=AF$4, MasterData5[[#This Row],[Income ]]&lt;=$AB$12), "Yes", "")</f>
        <v/>
      </c>
      <c r="U449" s="14" t="str">
        <f>IF(MasterData5[[#This Row],[MntWines]]&gt;=AB$4, "Yes", "")</f>
        <v/>
      </c>
      <c r="V449" s="14" t="str">
        <f>IF(MasterData5[[#This Row],[MntFruits]]&gt;=AC$4, "Yes", "")</f>
        <v/>
      </c>
      <c r="W449" s="14" t="str">
        <f>IF(MasterData5[[#This Row],[MntMeatProducts]]&gt;=AD$4, "Yes", "")</f>
        <v/>
      </c>
      <c r="X449" s="14" t="str">
        <f>IF(MasterData5[[#This Row],[MntFishProducts]]&gt;=AE$4, "Yes", "")</f>
        <v/>
      </c>
      <c r="Y449" s="14" t="str">
        <f>IF(MasterData5[[#This Row],[MntSweetProducts]]&gt;=AF$4, "Yes", "")</f>
        <v/>
      </c>
    </row>
    <row r="450" spans="1:25" x14ac:dyDescent="0.3">
      <c r="A450">
        <v>2281</v>
      </c>
      <c r="B450" s="10">
        <v>4</v>
      </c>
      <c r="C450" s="10">
        <v>3</v>
      </c>
      <c r="D450" s="10">
        <v>7</v>
      </c>
      <c r="E450" s="10">
        <v>0</v>
      </c>
      <c r="F450" s="10">
        <v>3</v>
      </c>
      <c r="G450" s="10">
        <v>11</v>
      </c>
      <c r="H450" s="24">
        <f>2021-'Customer Profile'!B449</f>
        <v>51</v>
      </c>
      <c r="I450" s="10">
        <f>IF(Analysis!$B$60="Wine",B450,IF(Analysis!$B$60="Fruit",C450,IF(Analysis!$B$60="Meat",D450,IF(Analysis!$B$60="Fish",E450,IF(Analysis!$B$60="Sweet",F450,"")))))</f>
        <v>0</v>
      </c>
      <c r="J450" s="10">
        <v>33697</v>
      </c>
      <c r="K450" s="10" t="str">
        <f>IF(MasterData5[[#This Row],[Income ]]&gt;$AB$12, "Above", "Below")</f>
        <v>Below</v>
      </c>
      <c r="L450" s="10">
        <f>SUM(MasterData5[[#This Row],[MntWines]:[MntSweetProducts]])</f>
        <v>17</v>
      </c>
      <c r="M450" s="53" t="str">
        <f>IF(MasterData5[[#This Row],[Total Purchase]]&gt;=500, "Over $500", "")</f>
        <v/>
      </c>
      <c r="N450" s="10"/>
      <c r="O450" s="14" t="str">
        <f>IF(AND(MasterData5[[#This Row],[MntWines]]&gt;=AB$4, MasterData5[[#This Row],[Income ]]&lt;=$AB$12), "Yes", "")</f>
        <v/>
      </c>
      <c r="P450" s="14" t="str">
        <f>IF(AND(MasterData5[[#This Row],[MntFruits]]&gt;=AC$4, MasterData5[[#This Row],[Income ]]&lt;=$AB$12), "Yes", "")</f>
        <v/>
      </c>
      <c r="Q450" s="14" t="str">
        <f>IF(AND(MasterData5[[#This Row],[MntMeatProducts]]&gt;=AD$4, MasterData5[[#This Row],[Income ]]&lt;=$AB$12), "Yes", "")</f>
        <v/>
      </c>
      <c r="R450" s="14" t="str">
        <f>IF(AND(MasterData5[[#This Row],[MntFishProducts]]&gt;=AE$4, MasterData5[[#This Row],[Income ]]&lt;=$AB$12), "Yes", "")</f>
        <v/>
      </c>
      <c r="S450" s="14" t="str">
        <f>IF(AND(MasterData5[[#This Row],[MntSweetProducts]]&gt;=AF$4, MasterData5[[#This Row],[Income ]]&lt;=$AB$12), "Yes", "")</f>
        <v/>
      </c>
      <c r="U450" s="14" t="str">
        <f>IF(MasterData5[[#This Row],[MntWines]]&gt;=AB$4, "Yes", "")</f>
        <v/>
      </c>
      <c r="V450" s="14" t="str">
        <f>IF(MasterData5[[#This Row],[MntFruits]]&gt;=AC$4, "Yes", "")</f>
        <v/>
      </c>
      <c r="W450" s="14" t="str">
        <f>IF(MasterData5[[#This Row],[MntMeatProducts]]&gt;=AD$4, "Yes", "")</f>
        <v/>
      </c>
      <c r="X450" s="14" t="str">
        <f>IF(MasterData5[[#This Row],[MntFishProducts]]&gt;=AE$4, "Yes", "")</f>
        <v/>
      </c>
      <c r="Y450" s="14" t="str">
        <f>IF(MasterData5[[#This Row],[MntSweetProducts]]&gt;=AF$4, "Yes", "")</f>
        <v/>
      </c>
    </row>
    <row r="451" spans="1:25" x14ac:dyDescent="0.3">
      <c r="A451">
        <v>2285</v>
      </c>
      <c r="B451" s="10">
        <v>213</v>
      </c>
      <c r="C451" s="10">
        <v>9</v>
      </c>
      <c r="D451" s="10">
        <v>76</v>
      </c>
      <c r="E451" s="10">
        <v>4</v>
      </c>
      <c r="F451" s="10">
        <v>3</v>
      </c>
      <c r="G451" s="10">
        <v>30</v>
      </c>
      <c r="H451" s="24">
        <f>2021-'Customer Profile'!B450</f>
        <v>67</v>
      </c>
      <c r="I451" s="10">
        <f>IF(Analysis!$B$60="Wine",B451,IF(Analysis!$B$60="Fruit",C451,IF(Analysis!$B$60="Meat",D451,IF(Analysis!$B$60="Fish",E451,IF(Analysis!$B$60="Sweet",F451,"")))))</f>
        <v>4</v>
      </c>
      <c r="J451" s="10">
        <v>36634</v>
      </c>
      <c r="K451" s="10" t="str">
        <f>IF(MasterData5[[#This Row],[Income ]]&gt;$AB$12, "Above", "Below")</f>
        <v>Below</v>
      </c>
      <c r="L451" s="10">
        <f>SUM(MasterData5[[#This Row],[MntWines]:[MntSweetProducts]])</f>
        <v>305</v>
      </c>
      <c r="M451" s="53" t="str">
        <f>IF(MasterData5[[#This Row],[Total Purchase]]&gt;=500, "Over $500", "")</f>
        <v/>
      </c>
      <c r="N451" s="10"/>
      <c r="O451" s="14" t="str">
        <f>IF(AND(MasterData5[[#This Row],[MntWines]]&gt;=AB$4, MasterData5[[#This Row],[Income ]]&lt;=$AB$12), "Yes", "")</f>
        <v/>
      </c>
      <c r="P451" s="14" t="str">
        <f>IF(AND(MasterData5[[#This Row],[MntFruits]]&gt;=AC$4, MasterData5[[#This Row],[Income ]]&lt;=$AB$12), "Yes", "")</f>
        <v/>
      </c>
      <c r="Q451" s="14" t="str">
        <f>IF(AND(MasterData5[[#This Row],[MntMeatProducts]]&gt;=AD$4, MasterData5[[#This Row],[Income ]]&lt;=$AB$12), "Yes", "")</f>
        <v/>
      </c>
      <c r="R451" s="14" t="str">
        <f>IF(AND(MasterData5[[#This Row],[MntFishProducts]]&gt;=AE$4, MasterData5[[#This Row],[Income ]]&lt;=$AB$12), "Yes", "")</f>
        <v/>
      </c>
      <c r="S451" s="14" t="str">
        <f>IF(AND(MasterData5[[#This Row],[MntSweetProducts]]&gt;=AF$4, MasterData5[[#This Row],[Income ]]&lt;=$AB$12), "Yes", "")</f>
        <v/>
      </c>
      <c r="U451" s="14" t="str">
        <f>IF(MasterData5[[#This Row],[MntWines]]&gt;=AB$4, "Yes", "")</f>
        <v/>
      </c>
      <c r="V451" s="14" t="str">
        <f>IF(MasterData5[[#This Row],[MntFruits]]&gt;=AC$4, "Yes", "")</f>
        <v/>
      </c>
      <c r="W451" s="14" t="str">
        <f>IF(MasterData5[[#This Row],[MntMeatProducts]]&gt;=AD$4, "Yes", "")</f>
        <v/>
      </c>
      <c r="X451" s="14" t="str">
        <f>IF(MasterData5[[#This Row],[MntFishProducts]]&gt;=AE$4, "Yes", "")</f>
        <v/>
      </c>
      <c r="Y451" s="14" t="str">
        <f>IF(MasterData5[[#This Row],[MntSweetProducts]]&gt;=AF$4, "Yes", "")</f>
        <v/>
      </c>
    </row>
    <row r="452" spans="1:25" x14ac:dyDescent="0.3">
      <c r="A452">
        <v>2286</v>
      </c>
      <c r="B452" s="10">
        <v>64</v>
      </c>
      <c r="C452" s="10">
        <v>1</v>
      </c>
      <c r="D452" s="10">
        <v>21</v>
      </c>
      <c r="E452" s="10">
        <v>0</v>
      </c>
      <c r="F452" s="10">
        <v>1</v>
      </c>
      <c r="G452" s="10">
        <v>27</v>
      </c>
      <c r="H452" s="24">
        <f>2021-'Customer Profile'!B451</f>
        <v>59</v>
      </c>
      <c r="I452" s="10">
        <f>IF(Analysis!$B$60="Wine",B452,IF(Analysis!$B$60="Fruit",C452,IF(Analysis!$B$60="Meat",D452,IF(Analysis!$B$60="Fish",E452,IF(Analysis!$B$60="Sweet",F452,"")))))</f>
        <v>0</v>
      </c>
      <c r="J452" s="10">
        <v>50785</v>
      </c>
      <c r="K452" s="10" t="str">
        <f>IF(MasterData5[[#This Row],[Income ]]&gt;$AB$12, "Above", "Below")</f>
        <v>Below</v>
      </c>
      <c r="L452" s="10">
        <f>SUM(MasterData5[[#This Row],[MntWines]:[MntSweetProducts]])</f>
        <v>87</v>
      </c>
      <c r="M452" s="53" t="str">
        <f>IF(MasterData5[[#This Row],[Total Purchase]]&gt;=500, "Over $500", "")</f>
        <v/>
      </c>
      <c r="N452" s="10"/>
      <c r="O452" s="14" t="str">
        <f>IF(AND(MasterData5[[#This Row],[MntWines]]&gt;=AB$4, MasterData5[[#This Row],[Income ]]&lt;=$AB$12), "Yes", "")</f>
        <v/>
      </c>
      <c r="P452" s="14" t="str">
        <f>IF(AND(MasterData5[[#This Row],[MntFruits]]&gt;=AC$4, MasterData5[[#This Row],[Income ]]&lt;=$AB$12), "Yes", "")</f>
        <v/>
      </c>
      <c r="Q452" s="14" t="str">
        <f>IF(AND(MasterData5[[#This Row],[MntMeatProducts]]&gt;=AD$4, MasterData5[[#This Row],[Income ]]&lt;=$AB$12), "Yes", "")</f>
        <v/>
      </c>
      <c r="R452" s="14" t="str">
        <f>IF(AND(MasterData5[[#This Row],[MntFishProducts]]&gt;=AE$4, MasterData5[[#This Row],[Income ]]&lt;=$AB$12), "Yes", "")</f>
        <v/>
      </c>
      <c r="S452" s="14" t="str">
        <f>IF(AND(MasterData5[[#This Row],[MntSweetProducts]]&gt;=AF$4, MasterData5[[#This Row],[Income ]]&lt;=$AB$12), "Yes", "")</f>
        <v/>
      </c>
      <c r="U452" s="14" t="str">
        <f>IF(MasterData5[[#This Row],[MntWines]]&gt;=AB$4, "Yes", "")</f>
        <v/>
      </c>
      <c r="V452" s="14" t="str">
        <f>IF(MasterData5[[#This Row],[MntFruits]]&gt;=AC$4, "Yes", "")</f>
        <v/>
      </c>
      <c r="W452" s="14" t="str">
        <f>IF(MasterData5[[#This Row],[MntMeatProducts]]&gt;=AD$4, "Yes", "")</f>
        <v/>
      </c>
      <c r="X452" s="14" t="str">
        <f>IF(MasterData5[[#This Row],[MntFishProducts]]&gt;=AE$4, "Yes", "")</f>
        <v/>
      </c>
      <c r="Y452" s="14" t="str">
        <f>IF(MasterData5[[#This Row],[MntSweetProducts]]&gt;=AF$4, "Yes", "")</f>
        <v/>
      </c>
    </row>
    <row r="453" spans="1:25" x14ac:dyDescent="0.3">
      <c r="A453">
        <v>2292</v>
      </c>
      <c r="B453" s="10">
        <v>5</v>
      </c>
      <c r="C453" s="10">
        <v>4</v>
      </c>
      <c r="D453" s="10">
        <v>8</v>
      </c>
      <c r="E453" s="10">
        <v>2</v>
      </c>
      <c r="F453" s="10">
        <v>0</v>
      </c>
      <c r="G453" s="10">
        <v>5</v>
      </c>
      <c r="H453" s="24">
        <f>2021-'Customer Profile'!B452</f>
        <v>36</v>
      </c>
      <c r="I453" s="10">
        <f>IF(Analysis!$B$60="Wine",B453,IF(Analysis!$B$60="Fruit",C453,IF(Analysis!$B$60="Meat",D453,IF(Analysis!$B$60="Fish",E453,IF(Analysis!$B$60="Sweet",F453,"")))))</f>
        <v>2</v>
      </c>
      <c r="J453" s="10">
        <v>22327</v>
      </c>
      <c r="K453" s="10" t="str">
        <f>IF(MasterData5[[#This Row],[Income ]]&gt;$AB$12, "Above", "Below")</f>
        <v>Below</v>
      </c>
      <c r="L453" s="10">
        <f>SUM(MasterData5[[#This Row],[MntWines]:[MntSweetProducts]])</f>
        <v>19</v>
      </c>
      <c r="M453" s="53" t="str">
        <f>IF(MasterData5[[#This Row],[Total Purchase]]&gt;=500, "Over $500", "")</f>
        <v/>
      </c>
      <c r="N453" s="10"/>
      <c r="O453" s="14" t="str">
        <f>IF(AND(MasterData5[[#This Row],[MntWines]]&gt;=AB$4, MasterData5[[#This Row],[Income ]]&lt;=$AB$12), "Yes", "")</f>
        <v/>
      </c>
      <c r="P453" s="14" t="str">
        <f>IF(AND(MasterData5[[#This Row],[MntFruits]]&gt;=AC$4, MasterData5[[#This Row],[Income ]]&lt;=$AB$12), "Yes", "")</f>
        <v/>
      </c>
      <c r="Q453" s="14" t="str">
        <f>IF(AND(MasterData5[[#This Row],[MntMeatProducts]]&gt;=AD$4, MasterData5[[#This Row],[Income ]]&lt;=$AB$12), "Yes", "")</f>
        <v/>
      </c>
      <c r="R453" s="14" t="str">
        <f>IF(AND(MasterData5[[#This Row],[MntFishProducts]]&gt;=AE$4, MasterData5[[#This Row],[Income ]]&lt;=$AB$12), "Yes", "")</f>
        <v/>
      </c>
      <c r="S453" s="14" t="str">
        <f>IF(AND(MasterData5[[#This Row],[MntSweetProducts]]&gt;=AF$4, MasterData5[[#This Row],[Income ]]&lt;=$AB$12), "Yes", "")</f>
        <v/>
      </c>
      <c r="U453" s="14" t="str">
        <f>IF(MasterData5[[#This Row],[MntWines]]&gt;=AB$4, "Yes", "")</f>
        <v/>
      </c>
      <c r="V453" s="14" t="str">
        <f>IF(MasterData5[[#This Row],[MntFruits]]&gt;=AC$4, "Yes", "")</f>
        <v/>
      </c>
      <c r="W453" s="14" t="str">
        <f>IF(MasterData5[[#This Row],[MntMeatProducts]]&gt;=AD$4, "Yes", "")</f>
        <v/>
      </c>
      <c r="X453" s="14" t="str">
        <f>IF(MasterData5[[#This Row],[MntFishProducts]]&gt;=AE$4, "Yes", "")</f>
        <v/>
      </c>
      <c r="Y453" s="14" t="str">
        <f>IF(MasterData5[[#This Row],[MntSweetProducts]]&gt;=AF$4, "Yes", "")</f>
        <v/>
      </c>
    </row>
    <row r="454" spans="1:25" x14ac:dyDescent="0.3">
      <c r="A454">
        <v>2295</v>
      </c>
      <c r="B454" s="10">
        <v>539</v>
      </c>
      <c r="C454" s="10">
        <v>30</v>
      </c>
      <c r="D454" s="10">
        <v>92</v>
      </c>
      <c r="E454" s="10">
        <v>80</v>
      </c>
      <c r="F454" s="10">
        <v>46</v>
      </c>
      <c r="G454" s="10">
        <v>38</v>
      </c>
      <c r="H454" s="24">
        <f>2021-'Customer Profile'!B453</f>
        <v>67</v>
      </c>
      <c r="I454" s="10">
        <f>IF(Analysis!$B$60="Wine",B454,IF(Analysis!$B$60="Fruit",C454,IF(Analysis!$B$60="Meat",D454,IF(Analysis!$B$60="Fish",E454,IF(Analysis!$B$60="Sweet",F454,"")))))</f>
        <v>80</v>
      </c>
      <c r="J454" s="10">
        <v>62670</v>
      </c>
      <c r="K454" s="10" t="str">
        <f>IF(MasterData5[[#This Row],[Income ]]&gt;$AB$12, "Above", "Below")</f>
        <v>Above</v>
      </c>
      <c r="L454" s="10">
        <f>SUM(MasterData5[[#This Row],[MntWines]:[MntSweetProducts]])</f>
        <v>787</v>
      </c>
      <c r="M454" s="53" t="str">
        <f>IF(MasterData5[[#This Row],[Total Purchase]]&gt;=500, "Over $500", "")</f>
        <v>Over $500</v>
      </c>
      <c r="N454" s="10"/>
      <c r="O454" s="14" t="str">
        <f>IF(AND(MasterData5[[#This Row],[MntWines]]&gt;=AB$4, MasterData5[[#This Row],[Income ]]&lt;=$AB$12), "Yes", "")</f>
        <v/>
      </c>
      <c r="P454" s="14" t="str">
        <f>IF(AND(MasterData5[[#This Row],[MntFruits]]&gt;=AC$4, MasterData5[[#This Row],[Income ]]&lt;=$AB$12), "Yes", "")</f>
        <v/>
      </c>
      <c r="Q454" s="14" t="str">
        <f>IF(AND(MasterData5[[#This Row],[MntMeatProducts]]&gt;=AD$4, MasterData5[[#This Row],[Income ]]&lt;=$AB$12), "Yes", "")</f>
        <v/>
      </c>
      <c r="R454" s="14" t="str">
        <f>IF(AND(MasterData5[[#This Row],[MntFishProducts]]&gt;=AE$4, MasterData5[[#This Row],[Income ]]&lt;=$AB$12), "Yes", "")</f>
        <v/>
      </c>
      <c r="S454" s="14" t="str">
        <f>IF(AND(MasterData5[[#This Row],[MntSweetProducts]]&gt;=AF$4, MasterData5[[#This Row],[Income ]]&lt;=$AB$12), "Yes", "")</f>
        <v/>
      </c>
      <c r="U454" s="14" t="str">
        <f>IF(MasterData5[[#This Row],[MntWines]]&gt;=AB$4, "Yes", "")</f>
        <v>Yes</v>
      </c>
      <c r="V454" s="14" t="str">
        <f>IF(MasterData5[[#This Row],[MntFruits]]&gt;=AC$4, "Yes", "")</f>
        <v>Yes</v>
      </c>
      <c r="W454" s="14" t="str">
        <f>IF(MasterData5[[#This Row],[MntMeatProducts]]&gt;=AD$4, "Yes", "")</f>
        <v/>
      </c>
      <c r="X454" s="14" t="str">
        <f>IF(MasterData5[[#This Row],[MntFishProducts]]&gt;=AE$4, "Yes", "")</f>
        <v>Yes</v>
      </c>
      <c r="Y454" s="14" t="str">
        <f>IF(MasterData5[[#This Row],[MntSweetProducts]]&gt;=AF$4, "Yes", "")</f>
        <v>Yes</v>
      </c>
    </row>
    <row r="455" spans="1:25" x14ac:dyDescent="0.3">
      <c r="A455">
        <v>2296</v>
      </c>
      <c r="B455" s="10">
        <v>3</v>
      </c>
      <c r="C455" s="10">
        <v>2</v>
      </c>
      <c r="D455" s="10">
        <v>11</v>
      </c>
      <c r="E455" s="10">
        <v>2</v>
      </c>
      <c r="F455" s="10">
        <v>2</v>
      </c>
      <c r="G455" s="10">
        <v>10</v>
      </c>
      <c r="H455" s="24">
        <f>2021-'Customer Profile'!B454</f>
        <v>46</v>
      </c>
      <c r="I455" s="10">
        <f>IF(Analysis!$B$60="Wine",B455,IF(Analysis!$B$60="Fruit",C455,IF(Analysis!$B$60="Meat",D455,IF(Analysis!$B$60="Fish",E455,IF(Analysis!$B$60="Sweet",F455,"")))))</f>
        <v>2</v>
      </c>
      <c r="J455" s="10">
        <v>37368</v>
      </c>
      <c r="K455" s="10" t="str">
        <f>IF(MasterData5[[#This Row],[Income ]]&gt;$AB$12, "Above", "Below")</f>
        <v>Below</v>
      </c>
      <c r="L455" s="10">
        <f>SUM(MasterData5[[#This Row],[MntWines]:[MntSweetProducts]])</f>
        <v>20</v>
      </c>
      <c r="M455" s="53" t="str">
        <f>IF(MasterData5[[#This Row],[Total Purchase]]&gt;=500, "Over $500", "")</f>
        <v/>
      </c>
      <c r="N455" s="10"/>
      <c r="O455" s="14" t="str">
        <f>IF(AND(MasterData5[[#This Row],[MntWines]]&gt;=AB$4, MasterData5[[#This Row],[Income ]]&lt;=$AB$12), "Yes", "")</f>
        <v/>
      </c>
      <c r="P455" s="14" t="str">
        <f>IF(AND(MasterData5[[#This Row],[MntFruits]]&gt;=AC$4, MasterData5[[#This Row],[Income ]]&lt;=$AB$12), "Yes", "")</f>
        <v/>
      </c>
      <c r="Q455" s="14" t="str">
        <f>IF(AND(MasterData5[[#This Row],[MntMeatProducts]]&gt;=AD$4, MasterData5[[#This Row],[Income ]]&lt;=$AB$12), "Yes", "")</f>
        <v/>
      </c>
      <c r="R455" s="14" t="str">
        <f>IF(AND(MasterData5[[#This Row],[MntFishProducts]]&gt;=AE$4, MasterData5[[#This Row],[Income ]]&lt;=$AB$12), "Yes", "")</f>
        <v/>
      </c>
      <c r="S455" s="14" t="str">
        <f>IF(AND(MasterData5[[#This Row],[MntSweetProducts]]&gt;=AF$4, MasterData5[[#This Row],[Income ]]&lt;=$AB$12), "Yes", "")</f>
        <v/>
      </c>
      <c r="U455" s="14" t="str">
        <f>IF(MasterData5[[#This Row],[MntWines]]&gt;=AB$4, "Yes", "")</f>
        <v/>
      </c>
      <c r="V455" s="14" t="str">
        <f>IF(MasterData5[[#This Row],[MntFruits]]&gt;=AC$4, "Yes", "")</f>
        <v/>
      </c>
      <c r="W455" s="14" t="str">
        <f>IF(MasterData5[[#This Row],[MntMeatProducts]]&gt;=AD$4, "Yes", "")</f>
        <v/>
      </c>
      <c r="X455" s="14" t="str">
        <f>IF(MasterData5[[#This Row],[MntFishProducts]]&gt;=AE$4, "Yes", "")</f>
        <v/>
      </c>
      <c r="Y455" s="14" t="str">
        <f>IF(MasterData5[[#This Row],[MntSweetProducts]]&gt;=AF$4, "Yes", "")</f>
        <v/>
      </c>
    </row>
    <row r="456" spans="1:25" x14ac:dyDescent="0.3">
      <c r="A456">
        <v>2304</v>
      </c>
      <c r="B456" s="10">
        <v>625</v>
      </c>
      <c r="C456" s="10">
        <v>7</v>
      </c>
      <c r="D456" s="10">
        <v>99</v>
      </c>
      <c r="E456" s="10">
        <v>10</v>
      </c>
      <c r="F456" s="10">
        <v>22</v>
      </c>
      <c r="G456" s="10">
        <v>7</v>
      </c>
      <c r="H456" s="24">
        <f>2021-'Customer Profile'!B455</f>
        <v>58</v>
      </c>
      <c r="I456" s="10">
        <f>IF(Analysis!$B$60="Wine",B456,IF(Analysis!$B$60="Fruit",C456,IF(Analysis!$B$60="Meat",D456,IF(Analysis!$B$60="Fish",E456,IF(Analysis!$B$60="Sweet",F456,"")))))</f>
        <v>10</v>
      </c>
      <c r="J456" s="10">
        <v>66313</v>
      </c>
      <c r="K456" s="10" t="str">
        <f>IF(MasterData5[[#This Row],[Income ]]&gt;$AB$12, "Above", "Below")</f>
        <v>Above</v>
      </c>
      <c r="L456" s="10">
        <f>SUM(MasterData5[[#This Row],[MntWines]:[MntSweetProducts]])</f>
        <v>763</v>
      </c>
      <c r="M456" s="53" t="str">
        <f>IF(MasterData5[[#This Row],[Total Purchase]]&gt;=500, "Over $500", "")</f>
        <v>Over $500</v>
      </c>
      <c r="N456" s="10"/>
      <c r="O456" s="14" t="str">
        <f>IF(AND(MasterData5[[#This Row],[MntWines]]&gt;=AB$4, MasterData5[[#This Row],[Income ]]&lt;=$AB$12), "Yes", "")</f>
        <v/>
      </c>
      <c r="P456" s="14" t="str">
        <f>IF(AND(MasterData5[[#This Row],[MntFruits]]&gt;=AC$4, MasterData5[[#This Row],[Income ]]&lt;=$AB$12), "Yes", "")</f>
        <v/>
      </c>
      <c r="Q456" s="14" t="str">
        <f>IF(AND(MasterData5[[#This Row],[MntMeatProducts]]&gt;=AD$4, MasterData5[[#This Row],[Income ]]&lt;=$AB$12), "Yes", "")</f>
        <v/>
      </c>
      <c r="R456" s="14" t="str">
        <f>IF(AND(MasterData5[[#This Row],[MntFishProducts]]&gt;=AE$4, MasterData5[[#This Row],[Income ]]&lt;=$AB$12), "Yes", "")</f>
        <v/>
      </c>
      <c r="S456" s="14" t="str">
        <f>IF(AND(MasterData5[[#This Row],[MntSweetProducts]]&gt;=AF$4, MasterData5[[#This Row],[Income ]]&lt;=$AB$12), "Yes", "")</f>
        <v/>
      </c>
      <c r="U456" s="14" t="str">
        <f>IF(MasterData5[[#This Row],[MntWines]]&gt;=AB$4, "Yes", "")</f>
        <v>Yes</v>
      </c>
      <c r="V456" s="14" t="str">
        <f>IF(MasterData5[[#This Row],[MntFruits]]&gt;=AC$4, "Yes", "")</f>
        <v/>
      </c>
      <c r="W456" s="14" t="str">
        <f>IF(MasterData5[[#This Row],[MntMeatProducts]]&gt;=AD$4, "Yes", "")</f>
        <v/>
      </c>
      <c r="X456" s="14" t="str">
        <f>IF(MasterData5[[#This Row],[MntFishProducts]]&gt;=AE$4, "Yes", "")</f>
        <v/>
      </c>
      <c r="Y456" s="14" t="str">
        <f>IF(MasterData5[[#This Row],[MntSweetProducts]]&gt;=AF$4, "Yes", "")</f>
        <v/>
      </c>
    </row>
    <row r="457" spans="1:25" x14ac:dyDescent="0.3">
      <c r="A457">
        <v>2308</v>
      </c>
      <c r="B457" s="10">
        <v>110</v>
      </c>
      <c r="C457" s="10">
        <v>5</v>
      </c>
      <c r="D457" s="10">
        <v>137</v>
      </c>
      <c r="E457" s="10">
        <v>26</v>
      </c>
      <c r="F457" s="10">
        <v>23</v>
      </c>
      <c r="G457" s="10">
        <v>29</v>
      </c>
      <c r="H457" s="24">
        <f>2021-'Customer Profile'!B456</f>
        <v>67</v>
      </c>
      <c r="I457" s="10">
        <f>IF(Analysis!$B$60="Wine",B457,IF(Analysis!$B$60="Fruit",C457,IF(Analysis!$B$60="Meat",D457,IF(Analysis!$B$60="Fish",E457,IF(Analysis!$B$60="Sweet",F457,"")))))</f>
        <v>26</v>
      </c>
      <c r="J457" s="10">
        <v>46734</v>
      </c>
      <c r="K457" s="10" t="str">
        <f>IF(MasterData5[[#This Row],[Income ]]&gt;$AB$12, "Above", "Below")</f>
        <v>Below</v>
      </c>
      <c r="L457" s="10">
        <f>SUM(MasterData5[[#This Row],[MntWines]:[MntSweetProducts]])</f>
        <v>301</v>
      </c>
      <c r="M457" s="53" t="str">
        <f>IF(MasterData5[[#This Row],[Total Purchase]]&gt;=500, "Over $500", "")</f>
        <v/>
      </c>
      <c r="N457" s="10"/>
      <c r="O457" s="14" t="str">
        <f>IF(AND(MasterData5[[#This Row],[MntWines]]&gt;=AB$4, MasterData5[[#This Row],[Income ]]&lt;=$AB$12), "Yes", "")</f>
        <v/>
      </c>
      <c r="P457" s="14" t="str">
        <f>IF(AND(MasterData5[[#This Row],[MntFruits]]&gt;=AC$4, MasterData5[[#This Row],[Income ]]&lt;=$AB$12), "Yes", "")</f>
        <v/>
      </c>
      <c r="Q457" s="14" t="str">
        <f>IF(AND(MasterData5[[#This Row],[MntMeatProducts]]&gt;=AD$4, MasterData5[[#This Row],[Income ]]&lt;=$AB$12), "Yes", "")</f>
        <v/>
      </c>
      <c r="R457" s="14" t="str">
        <f>IF(AND(MasterData5[[#This Row],[MntFishProducts]]&gt;=AE$4, MasterData5[[#This Row],[Income ]]&lt;=$AB$12), "Yes", "")</f>
        <v/>
      </c>
      <c r="S457" s="14" t="str">
        <f>IF(AND(MasterData5[[#This Row],[MntSweetProducts]]&gt;=AF$4, MasterData5[[#This Row],[Income ]]&lt;=$AB$12), "Yes", "")</f>
        <v/>
      </c>
      <c r="U457" s="14" t="str">
        <f>IF(MasterData5[[#This Row],[MntWines]]&gt;=AB$4, "Yes", "")</f>
        <v/>
      </c>
      <c r="V457" s="14" t="str">
        <f>IF(MasterData5[[#This Row],[MntFruits]]&gt;=AC$4, "Yes", "")</f>
        <v/>
      </c>
      <c r="W457" s="14" t="str">
        <f>IF(MasterData5[[#This Row],[MntMeatProducts]]&gt;=AD$4, "Yes", "")</f>
        <v/>
      </c>
      <c r="X457" s="14" t="str">
        <f>IF(MasterData5[[#This Row],[MntFishProducts]]&gt;=AE$4, "Yes", "")</f>
        <v/>
      </c>
      <c r="Y457" s="14" t="str">
        <f>IF(MasterData5[[#This Row],[MntSweetProducts]]&gt;=AF$4, "Yes", "")</f>
        <v/>
      </c>
    </row>
    <row r="458" spans="1:25" x14ac:dyDescent="0.3">
      <c r="A458">
        <v>2315</v>
      </c>
      <c r="B458" s="10">
        <v>10</v>
      </c>
      <c r="C458" s="10">
        <v>0</v>
      </c>
      <c r="D458" s="10">
        <v>11</v>
      </c>
      <c r="E458" s="10">
        <v>17</v>
      </c>
      <c r="F458" s="10">
        <v>29</v>
      </c>
      <c r="G458" s="10">
        <v>29</v>
      </c>
      <c r="H458" s="24">
        <f>2021-'Customer Profile'!B457</f>
        <v>61</v>
      </c>
      <c r="I458" s="10">
        <f>IF(Analysis!$B$60="Wine",B458,IF(Analysis!$B$60="Fruit",C458,IF(Analysis!$B$60="Meat",D458,IF(Analysis!$B$60="Fish",E458,IF(Analysis!$B$60="Sweet",F458,"")))))</f>
        <v>17</v>
      </c>
      <c r="J458" s="10">
        <v>58401</v>
      </c>
      <c r="K458" s="10" t="str">
        <f>IF(MasterData5[[#This Row],[Income ]]&gt;$AB$12, "Above", "Below")</f>
        <v>Above</v>
      </c>
      <c r="L458" s="10">
        <f>SUM(MasterData5[[#This Row],[MntWines]:[MntSweetProducts]])</f>
        <v>67</v>
      </c>
      <c r="M458" s="53" t="str">
        <f>IF(MasterData5[[#This Row],[Total Purchase]]&gt;=500, "Over $500", "")</f>
        <v/>
      </c>
      <c r="N458" s="10"/>
      <c r="O458" s="14" t="str">
        <f>IF(AND(MasterData5[[#This Row],[MntWines]]&gt;=AB$4, MasterData5[[#This Row],[Income ]]&lt;=$AB$12), "Yes", "")</f>
        <v/>
      </c>
      <c r="P458" s="14" t="str">
        <f>IF(AND(MasterData5[[#This Row],[MntFruits]]&gt;=AC$4, MasterData5[[#This Row],[Income ]]&lt;=$AB$12), "Yes", "")</f>
        <v/>
      </c>
      <c r="Q458" s="14" t="str">
        <f>IF(AND(MasterData5[[#This Row],[MntMeatProducts]]&gt;=AD$4, MasterData5[[#This Row],[Income ]]&lt;=$AB$12), "Yes", "")</f>
        <v/>
      </c>
      <c r="R458" s="14" t="str">
        <f>IF(AND(MasterData5[[#This Row],[MntFishProducts]]&gt;=AE$4, MasterData5[[#This Row],[Income ]]&lt;=$AB$12), "Yes", "")</f>
        <v/>
      </c>
      <c r="S458" s="14" t="str">
        <f>IF(AND(MasterData5[[#This Row],[MntSweetProducts]]&gt;=AF$4, MasterData5[[#This Row],[Income ]]&lt;=$AB$12), "Yes", "")</f>
        <v/>
      </c>
      <c r="U458" s="14" t="str">
        <f>IF(MasterData5[[#This Row],[MntWines]]&gt;=AB$4, "Yes", "")</f>
        <v/>
      </c>
      <c r="V458" s="14" t="str">
        <f>IF(MasterData5[[#This Row],[MntFruits]]&gt;=AC$4, "Yes", "")</f>
        <v/>
      </c>
      <c r="W458" s="14" t="str">
        <f>IF(MasterData5[[#This Row],[MntMeatProducts]]&gt;=AD$4, "Yes", "")</f>
        <v/>
      </c>
      <c r="X458" s="14" t="str">
        <f>IF(MasterData5[[#This Row],[MntFishProducts]]&gt;=AE$4, "Yes", "")</f>
        <v/>
      </c>
      <c r="Y458" s="14" t="str">
        <f>IF(MasterData5[[#This Row],[MntSweetProducts]]&gt;=AF$4, "Yes", "")</f>
        <v>Yes</v>
      </c>
    </row>
    <row r="459" spans="1:25" x14ac:dyDescent="0.3">
      <c r="A459">
        <v>2320</v>
      </c>
      <c r="B459" s="10">
        <v>508</v>
      </c>
      <c r="C459" s="10">
        <v>11</v>
      </c>
      <c r="D459" s="10">
        <v>59</v>
      </c>
      <c r="E459" s="10">
        <v>23</v>
      </c>
      <c r="F459" s="10">
        <v>5</v>
      </c>
      <c r="G459" s="10">
        <v>29</v>
      </c>
      <c r="H459" s="24">
        <f>2021-'Customer Profile'!B458</f>
        <v>43</v>
      </c>
      <c r="I459" s="10">
        <f>IF(Analysis!$B$60="Wine",B459,IF(Analysis!$B$60="Fruit",C459,IF(Analysis!$B$60="Meat",D459,IF(Analysis!$B$60="Fish",E459,IF(Analysis!$B$60="Sweet",F459,"")))))</f>
        <v>23</v>
      </c>
      <c r="J459" s="10">
        <v>47025</v>
      </c>
      <c r="K459" s="10" t="str">
        <f>IF(MasterData5[[#This Row],[Income ]]&gt;$AB$12, "Above", "Below")</f>
        <v>Below</v>
      </c>
      <c r="L459" s="10">
        <f>SUM(MasterData5[[#This Row],[MntWines]:[MntSweetProducts]])</f>
        <v>606</v>
      </c>
      <c r="M459" s="53" t="str">
        <f>IF(MasterData5[[#This Row],[Total Purchase]]&gt;=500, "Over $500", "")</f>
        <v>Over $500</v>
      </c>
      <c r="N459" s="10"/>
      <c r="O459" s="14" t="str">
        <f>IF(AND(MasterData5[[#This Row],[MntWines]]&gt;=AB$4, MasterData5[[#This Row],[Income ]]&lt;=$AB$12), "Yes", "")</f>
        <v>Yes</v>
      </c>
      <c r="P459" s="14" t="str">
        <f>IF(AND(MasterData5[[#This Row],[MntFruits]]&gt;=AC$4, MasterData5[[#This Row],[Income ]]&lt;=$AB$12), "Yes", "")</f>
        <v/>
      </c>
      <c r="Q459" s="14" t="str">
        <f>IF(AND(MasterData5[[#This Row],[MntMeatProducts]]&gt;=AD$4, MasterData5[[#This Row],[Income ]]&lt;=$AB$12), "Yes", "")</f>
        <v/>
      </c>
      <c r="R459" s="14" t="str">
        <f>IF(AND(MasterData5[[#This Row],[MntFishProducts]]&gt;=AE$4, MasterData5[[#This Row],[Income ]]&lt;=$AB$12), "Yes", "")</f>
        <v/>
      </c>
      <c r="S459" s="14" t="str">
        <f>IF(AND(MasterData5[[#This Row],[MntSweetProducts]]&gt;=AF$4, MasterData5[[#This Row],[Income ]]&lt;=$AB$12), "Yes", "")</f>
        <v/>
      </c>
      <c r="U459" s="14" t="str">
        <f>IF(MasterData5[[#This Row],[MntWines]]&gt;=AB$4, "Yes", "")</f>
        <v>Yes</v>
      </c>
      <c r="V459" s="14" t="str">
        <f>IF(MasterData5[[#This Row],[MntFruits]]&gt;=AC$4, "Yes", "")</f>
        <v/>
      </c>
      <c r="W459" s="14" t="str">
        <f>IF(MasterData5[[#This Row],[MntMeatProducts]]&gt;=AD$4, "Yes", "")</f>
        <v/>
      </c>
      <c r="X459" s="14" t="str">
        <f>IF(MasterData5[[#This Row],[MntFishProducts]]&gt;=AE$4, "Yes", "")</f>
        <v/>
      </c>
      <c r="Y459" s="14" t="str">
        <f>IF(MasterData5[[#This Row],[MntSweetProducts]]&gt;=AF$4, "Yes", "")</f>
        <v/>
      </c>
    </row>
    <row r="460" spans="1:25" x14ac:dyDescent="0.3">
      <c r="A460">
        <v>2324</v>
      </c>
      <c r="B460" s="10">
        <v>625</v>
      </c>
      <c r="C460" s="10">
        <v>38</v>
      </c>
      <c r="D460" s="10">
        <v>242</v>
      </c>
      <c r="E460" s="10">
        <v>50</v>
      </c>
      <c r="F460" s="10">
        <v>34</v>
      </c>
      <c r="G460" s="10">
        <v>76</v>
      </c>
      <c r="H460" s="24">
        <f>2021-'Customer Profile'!B459</f>
        <v>49</v>
      </c>
      <c r="I460" s="10">
        <f>IF(Analysis!$B$60="Wine",B460,IF(Analysis!$B$60="Fruit",C460,IF(Analysis!$B$60="Meat",D460,IF(Analysis!$B$60="Fish",E460,IF(Analysis!$B$60="Sweet",F460,"")))))</f>
        <v>50</v>
      </c>
      <c r="J460" s="10">
        <v>77044</v>
      </c>
      <c r="K460" s="10" t="str">
        <f>IF(MasterData5[[#This Row],[Income ]]&gt;$AB$12, "Above", "Below")</f>
        <v>Above</v>
      </c>
      <c r="L460" s="10">
        <f>SUM(MasterData5[[#This Row],[MntWines]:[MntSweetProducts]])</f>
        <v>989</v>
      </c>
      <c r="M460" s="53" t="str">
        <f>IF(MasterData5[[#This Row],[Total Purchase]]&gt;=500, "Over $500", "")</f>
        <v>Over $500</v>
      </c>
      <c r="N460" s="10"/>
      <c r="O460" s="14" t="str">
        <f>IF(AND(MasterData5[[#This Row],[MntWines]]&gt;=AB$4, MasterData5[[#This Row],[Income ]]&lt;=$AB$12), "Yes", "")</f>
        <v/>
      </c>
      <c r="P460" s="14" t="str">
        <f>IF(AND(MasterData5[[#This Row],[MntFruits]]&gt;=AC$4, MasterData5[[#This Row],[Income ]]&lt;=$AB$12), "Yes", "")</f>
        <v/>
      </c>
      <c r="Q460" s="14" t="str">
        <f>IF(AND(MasterData5[[#This Row],[MntMeatProducts]]&gt;=AD$4, MasterData5[[#This Row],[Income ]]&lt;=$AB$12), "Yes", "")</f>
        <v/>
      </c>
      <c r="R460" s="14" t="str">
        <f>IF(AND(MasterData5[[#This Row],[MntFishProducts]]&gt;=AE$4, MasterData5[[#This Row],[Income ]]&lt;=$AB$12), "Yes", "")</f>
        <v/>
      </c>
      <c r="S460" s="14" t="str">
        <f>IF(AND(MasterData5[[#This Row],[MntSweetProducts]]&gt;=AF$4, MasterData5[[#This Row],[Income ]]&lt;=$AB$12), "Yes", "")</f>
        <v/>
      </c>
      <c r="U460" s="14" t="str">
        <f>IF(MasterData5[[#This Row],[MntWines]]&gt;=AB$4, "Yes", "")</f>
        <v>Yes</v>
      </c>
      <c r="V460" s="14" t="str">
        <f>IF(MasterData5[[#This Row],[MntFruits]]&gt;=AC$4, "Yes", "")</f>
        <v>Yes</v>
      </c>
      <c r="W460" s="14" t="str">
        <f>IF(MasterData5[[#This Row],[MntMeatProducts]]&gt;=AD$4, "Yes", "")</f>
        <v>Yes</v>
      </c>
      <c r="X460" s="14" t="str">
        <f>IF(MasterData5[[#This Row],[MntFishProducts]]&gt;=AE$4, "Yes", "")</f>
        <v>Yes</v>
      </c>
      <c r="Y460" s="14" t="str">
        <f>IF(MasterData5[[#This Row],[MntSweetProducts]]&gt;=AF$4, "Yes", "")</f>
        <v>Yes</v>
      </c>
    </row>
    <row r="461" spans="1:25" x14ac:dyDescent="0.3">
      <c r="A461">
        <v>2326</v>
      </c>
      <c r="B461" s="10">
        <v>32</v>
      </c>
      <c r="C461" s="10">
        <v>0</v>
      </c>
      <c r="D461" s="10">
        <v>8</v>
      </c>
      <c r="E461" s="10">
        <v>23</v>
      </c>
      <c r="F461" s="10">
        <v>4</v>
      </c>
      <c r="G461" s="10">
        <v>18</v>
      </c>
      <c r="H461" s="24">
        <f>2021-'Customer Profile'!B460</f>
        <v>31</v>
      </c>
      <c r="I461" s="10">
        <f>IF(Analysis!$B$60="Wine",B461,IF(Analysis!$B$60="Fruit",C461,IF(Analysis!$B$60="Meat",D461,IF(Analysis!$B$60="Fish",E461,IF(Analysis!$B$60="Sweet",F461,"")))))</f>
        <v>23</v>
      </c>
      <c r="J461" s="10">
        <v>18929</v>
      </c>
      <c r="K461" s="10" t="str">
        <f>IF(MasterData5[[#This Row],[Income ]]&gt;$AB$12, "Above", "Below")</f>
        <v>Below</v>
      </c>
      <c r="L461" s="10">
        <f>SUM(MasterData5[[#This Row],[MntWines]:[MntSweetProducts]])</f>
        <v>67</v>
      </c>
      <c r="M461" s="53" t="str">
        <f>IF(MasterData5[[#This Row],[Total Purchase]]&gt;=500, "Over $500", "")</f>
        <v/>
      </c>
      <c r="N461" s="10"/>
      <c r="O461" s="14" t="str">
        <f>IF(AND(MasterData5[[#This Row],[MntWines]]&gt;=AB$4, MasterData5[[#This Row],[Income ]]&lt;=$AB$12), "Yes", "")</f>
        <v/>
      </c>
      <c r="P461" s="14" t="str">
        <f>IF(AND(MasterData5[[#This Row],[MntFruits]]&gt;=AC$4, MasterData5[[#This Row],[Income ]]&lt;=$AB$12), "Yes", "")</f>
        <v/>
      </c>
      <c r="Q461" s="14" t="str">
        <f>IF(AND(MasterData5[[#This Row],[MntMeatProducts]]&gt;=AD$4, MasterData5[[#This Row],[Income ]]&lt;=$AB$12), "Yes", "")</f>
        <v/>
      </c>
      <c r="R461" s="14" t="str">
        <f>IF(AND(MasterData5[[#This Row],[MntFishProducts]]&gt;=AE$4, MasterData5[[#This Row],[Income ]]&lt;=$AB$12), "Yes", "")</f>
        <v/>
      </c>
      <c r="S461" s="14" t="str">
        <f>IF(AND(MasterData5[[#This Row],[MntSweetProducts]]&gt;=AF$4, MasterData5[[#This Row],[Income ]]&lt;=$AB$12), "Yes", "")</f>
        <v/>
      </c>
      <c r="U461" s="14" t="str">
        <f>IF(MasterData5[[#This Row],[MntWines]]&gt;=AB$4, "Yes", "")</f>
        <v/>
      </c>
      <c r="V461" s="14" t="str">
        <f>IF(MasterData5[[#This Row],[MntFruits]]&gt;=AC$4, "Yes", "")</f>
        <v/>
      </c>
      <c r="W461" s="14" t="str">
        <f>IF(MasterData5[[#This Row],[MntMeatProducts]]&gt;=AD$4, "Yes", "")</f>
        <v/>
      </c>
      <c r="X461" s="14" t="str">
        <f>IF(MasterData5[[#This Row],[MntFishProducts]]&gt;=AE$4, "Yes", "")</f>
        <v/>
      </c>
      <c r="Y461" s="14" t="str">
        <f>IF(MasterData5[[#This Row],[MntSweetProducts]]&gt;=AF$4, "Yes", "")</f>
        <v/>
      </c>
    </row>
    <row r="462" spans="1:25" x14ac:dyDescent="0.3">
      <c r="A462">
        <v>2337</v>
      </c>
      <c r="B462" s="10">
        <v>9</v>
      </c>
      <c r="C462" s="10">
        <v>1</v>
      </c>
      <c r="D462" s="10">
        <v>24</v>
      </c>
      <c r="E462" s="10">
        <v>2</v>
      </c>
      <c r="F462" s="10">
        <v>1</v>
      </c>
      <c r="G462" s="10">
        <v>2</v>
      </c>
      <c r="H462" s="24">
        <f>2021-'Customer Profile'!B461</f>
        <v>50</v>
      </c>
      <c r="I462" s="10">
        <f>IF(Analysis!$B$60="Wine",B462,IF(Analysis!$B$60="Fruit",C462,IF(Analysis!$B$60="Meat",D462,IF(Analysis!$B$60="Fish",E462,IF(Analysis!$B$60="Sweet",F462,"")))))</f>
        <v>2</v>
      </c>
      <c r="J462" s="10">
        <v>29819</v>
      </c>
      <c r="K462" s="10" t="str">
        <f>IF(MasterData5[[#This Row],[Income ]]&gt;$AB$12, "Above", "Below")</f>
        <v>Below</v>
      </c>
      <c r="L462" s="10">
        <f>SUM(MasterData5[[#This Row],[MntWines]:[MntSweetProducts]])</f>
        <v>37</v>
      </c>
      <c r="M462" s="53" t="str">
        <f>IF(MasterData5[[#This Row],[Total Purchase]]&gt;=500, "Over $500", "")</f>
        <v/>
      </c>
      <c r="N462" s="10"/>
      <c r="O462" s="14" t="str">
        <f>IF(AND(MasterData5[[#This Row],[MntWines]]&gt;=AB$4, MasterData5[[#This Row],[Income ]]&lt;=$AB$12), "Yes", "")</f>
        <v/>
      </c>
      <c r="P462" s="14" t="str">
        <f>IF(AND(MasterData5[[#This Row],[MntFruits]]&gt;=AC$4, MasterData5[[#This Row],[Income ]]&lt;=$AB$12), "Yes", "")</f>
        <v/>
      </c>
      <c r="Q462" s="14" t="str">
        <f>IF(AND(MasterData5[[#This Row],[MntMeatProducts]]&gt;=AD$4, MasterData5[[#This Row],[Income ]]&lt;=$AB$12), "Yes", "")</f>
        <v/>
      </c>
      <c r="R462" s="14" t="str">
        <f>IF(AND(MasterData5[[#This Row],[MntFishProducts]]&gt;=AE$4, MasterData5[[#This Row],[Income ]]&lt;=$AB$12), "Yes", "")</f>
        <v/>
      </c>
      <c r="S462" s="14" t="str">
        <f>IF(AND(MasterData5[[#This Row],[MntSweetProducts]]&gt;=AF$4, MasterData5[[#This Row],[Income ]]&lt;=$AB$12), "Yes", "")</f>
        <v/>
      </c>
      <c r="U462" s="14" t="str">
        <f>IF(MasterData5[[#This Row],[MntWines]]&gt;=AB$4, "Yes", "")</f>
        <v/>
      </c>
      <c r="V462" s="14" t="str">
        <f>IF(MasterData5[[#This Row],[MntFruits]]&gt;=AC$4, "Yes", "")</f>
        <v/>
      </c>
      <c r="W462" s="14" t="str">
        <f>IF(MasterData5[[#This Row],[MntMeatProducts]]&gt;=AD$4, "Yes", "")</f>
        <v/>
      </c>
      <c r="X462" s="14" t="str">
        <f>IF(MasterData5[[#This Row],[MntFishProducts]]&gt;=AE$4, "Yes", "")</f>
        <v/>
      </c>
      <c r="Y462" s="14" t="str">
        <f>IF(MasterData5[[#This Row],[MntSweetProducts]]&gt;=AF$4, "Yes", "")</f>
        <v/>
      </c>
    </row>
    <row r="463" spans="1:25" x14ac:dyDescent="0.3">
      <c r="A463">
        <v>2345</v>
      </c>
      <c r="B463" s="10">
        <v>587</v>
      </c>
      <c r="C463" s="10">
        <v>54</v>
      </c>
      <c r="D463" s="10">
        <v>348</v>
      </c>
      <c r="E463" s="10">
        <v>71</v>
      </c>
      <c r="F463" s="10">
        <v>54</v>
      </c>
      <c r="G463" s="10">
        <v>130</v>
      </c>
      <c r="H463" s="24">
        <f>2021-'Customer Profile'!B462</f>
        <v>39</v>
      </c>
      <c r="I463" s="10">
        <f>IF(Analysis!$B$60="Wine",B463,IF(Analysis!$B$60="Fruit",C463,IF(Analysis!$B$60="Meat",D463,IF(Analysis!$B$60="Fish",E463,IF(Analysis!$B$60="Sweet",F463,"")))))</f>
        <v>71</v>
      </c>
      <c r="J463" s="10">
        <v>70038</v>
      </c>
      <c r="K463" s="10" t="str">
        <f>IF(MasterData5[[#This Row],[Income ]]&gt;$AB$12, "Above", "Below")</f>
        <v>Above</v>
      </c>
      <c r="L463" s="10">
        <f>SUM(MasterData5[[#This Row],[MntWines]:[MntSweetProducts]])</f>
        <v>1114</v>
      </c>
      <c r="M463" s="53" t="str">
        <f>IF(MasterData5[[#This Row],[Total Purchase]]&gt;=500, "Over $500", "")</f>
        <v>Over $500</v>
      </c>
      <c r="N463" s="10"/>
      <c r="O463" s="14" t="str">
        <f>IF(AND(MasterData5[[#This Row],[MntWines]]&gt;=AB$4, MasterData5[[#This Row],[Income ]]&lt;=$AB$12), "Yes", "")</f>
        <v/>
      </c>
      <c r="P463" s="14" t="str">
        <f>IF(AND(MasterData5[[#This Row],[MntFruits]]&gt;=AC$4, MasterData5[[#This Row],[Income ]]&lt;=$AB$12), "Yes", "")</f>
        <v/>
      </c>
      <c r="Q463" s="14" t="str">
        <f>IF(AND(MasterData5[[#This Row],[MntMeatProducts]]&gt;=AD$4, MasterData5[[#This Row],[Income ]]&lt;=$AB$12), "Yes", "")</f>
        <v/>
      </c>
      <c r="R463" s="14" t="str">
        <f>IF(AND(MasterData5[[#This Row],[MntFishProducts]]&gt;=AE$4, MasterData5[[#This Row],[Income ]]&lt;=$AB$12), "Yes", "")</f>
        <v/>
      </c>
      <c r="S463" s="14" t="str">
        <f>IF(AND(MasterData5[[#This Row],[MntSweetProducts]]&gt;=AF$4, MasterData5[[#This Row],[Income ]]&lt;=$AB$12), "Yes", "")</f>
        <v/>
      </c>
      <c r="U463" s="14" t="str">
        <f>IF(MasterData5[[#This Row],[MntWines]]&gt;=AB$4, "Yes", "")</f>
        <v>Yes</v>
      </c>
      <c r="V463" s="14" t="str">
        <f>IF(MasterData5[[#This Row],[MntFruits]]&gt;=AC$4, "Yes", "")</f>
        <v>Yes</v>
      </c>
      <c r="W463" s="14" t="str">
        <f>IF(MasterData5[[#This Row],[MntMeatProducts]]&gt;=AD$4, "Yes", "")</f>
        <v>Yes</v>
      </c>
      <c r="X463" s="14" t="str">
        <f>IF(MasterData5[[#This Row],[MntFishProducts]]&gt;=AE$4, "Yes", "")</f>
        <v>Yes</v>
      </c>
      <c r="Y463" s="14" t="str">
        <f>IF(MasterData5[[#This Row],[MntSweetProducts]]&gt;=AF$4, "Yes", "")</f>
        <v>Yes</v>
      </c>
    </row>
    <row r="464" spans="1:25" x14ac:dyDescent="0.3">
      <c r="A464">
        <v>2350</v>
      </c>
      <c r="B464" s="10">
        <v>623</v>
      </c>
      <c r="C464" s="10">
        <v>53</v>
      </c>
      <c r="D464" s="10">
        <v>178</v>
      </c>
      <c r="E464" s="10">
        <v>23</v>
      </c>
      <c r="F464" s="10">
        <v>17</v>
      </c>
      <c r="G464" s="10">
        <v>133</v>
      </c>
      <c r="H464" s="24">
        <f>2021-'Customer Profile'!B463</f>
        <v>49</v>
      </c>
      <c r="I464" s="10">
        <f>IF(Analysis!$B$60="Wine",B464,IF(Analysis!$B$60="Fruit",C464,IF(Analysis!$B$60="Meat",D464,IF(Analysis!$B$60="Fish",E464,IF(Analysis!$B$60="Sweet",F464,"")))))</f>
        <v>23</v>
      </c>
      <c r="J464" s="10">
        <v>59666</v>
      </c>
      <c r="K464" s="10" t="str">
        <f>IF(MasterData5[[#This Row],[Income ]]&gt;$AB$12, "Above", "Below")</f>
        <v>Above</v>
      </c>
      <c r="L464" s="10">
        <f>SUM(MasterData5[[#This Row],[MntWines]:[MntSweetProducts]])</f>
        <v>894</v>
      </c>
      <c r="M464" s="53" t="str">
        <f>IF(MasterData5[[#This Row],[Total Purchase]]&gt;=500, "Over $500", "")</f>
        <v>Over $500</v>
      </c>
      <c r="N464" s="10"/>
      <c r="O464" s="14" t="str">
        <f>IF(AND(MasterData5[[#This Row],[MntWines]]&gt;=AB$4, MasterData5[[#This Row],[Income ]]&lt;=$AB$12), "Yes", "")</f>
        <v/>
      </c>
      <c r="P464" s="14" t="str">
        <f>IF(AND(MasterData5[[#This Row],[MntFruits]]&gt;=AC$4, MasterData5[[#This Row],[Income ]]&lt;=$AB$12), "Yes", "")</f>
        <v/>
      </c>
      <c r="Q464" s="14" t="str">
        <f>IF(AND(MasterData5[[#This Row],[MntMeatProducts]]&gt;=AD$4, MasterData5[[#This Row],[Income ]]&lt;=$AB$12), "Yes", "")</f>
        <v/>
      </c>
      <c r="R464" s="14" t="str">
        <f>IF(AND(MasterData5[[#This Row],[MntFishProducts]]&gt;=AE$4, MasterData5[[#This Row],[Income ]]&lt;=$AB$12), "Yes", "")</f>
        <v/>
      </c>
      <c r="S464" s="14" t="str">
        <f>IF(AND(MasterData5[[#This Row],[MntSweetProducts]]&gt;=AF$4, MasterData5[[#This Row],[Income ]]&lt;=$AB$12), "Yes", "")</f>
        <v/>
      </c>
      <c r="U464" s="14" t="str">
        <f>IF(MasterData5[[#This Row],[MntWines]]&gt;=AB$4, "Yes", "")</f>
        <v>Yes</v>
      </c>
      <c r="V464" s="14" t="str">
        <f>IF(MasterData5[[#This Row],[MntFruits]]&gt;=AC$4, "Yes", "")</f>
        <v>Yes</v>
      </c>
      <c r="W464" s="14" t="str">
        <f>IF(MasterData5[[#This Row],[MntMeatProducts]]&gt;=AD$4, "Yes", "")</f>
        <v>Yes</v>
      </c>
      <c r="X464" s="14" t="str">
        <f>IF(MasterData5[[#This Row],[MntFishProducts]]&gt;=AE$4, "Yes", "")</f>
        <v/>
      </c>
      <c r="Y464" s="14" t="str">
        <f>IF(MasterData5[[#This Row],[MntSweetProducts]]&gt;=AF$4, "Yes", "")</f>
        <v/>
      </c>
    </row>
    <row r="465" spans="1:25" x14ac:dyDescent="0.3">
      <c r="A465">
        <v>2371</v>
      </c>
      <c r="B465" s="10">
        <v>39</v>
      </c>
      <c r="C465" s="10">
        <v>1</v>
      </c>
      <c r="D465" s="10">
        <v>22</v>
      </c>
      <c r="E465" s="10">
        <v>3</v>
      </c>
      <c r="F465" s="10">
        <v>4</v>
      </c>
      <c r="G465" s="10">
        <v>12</v>
      </c>
      <c r="H465" s="24">
        <f>2021-'Customer Profile'!B464</f>
        <v>49</v>
      </c>
      <c r="I465" s="10">
        <f>IF(Analysis!$B$60="Wine",B465,IF(Analysis!$B$60="Fruit",C465,IF(Analysis!$B$60="Meat",D465,IF(Analysis!$B$60="Fish",E465,IF(Analysis!$B$60="Sweet",F465,"")))))</f>
        <v>3</v>
      </c>
      <c r="J465" s="10">
        <v>33622</v>
      </c>
      <c r="K465" s="10" t="str">
        <f>IF(MasterData5[[#This Row],[Income ]]&gt;$AB$12, "Above", "Below")</f>
        <v>Below</v>
      </c>
      <c r="L465" s="10">
        <f>SUM(MasterData5[[#This Row],[MntWines]:[MntSweetProducts]])</f>
        <v>69</v>
      </c>
      <c r="M465" s="53" t="str">
        <f>IF(MasterData5[[#This Row],[Total Purchase]]&gt;=500, "Over $500", "")</f>
        <v/>
      </c>
      <c r="N465" s="10"/>
      <c r="O465" s="14" t="str">
        <f>IF(AND(MasterData5[[#This Row],[MntWines]]&gt;=AB$4, MasterData5[[#This Row],[Income ]]&lt;=$AB$12), "Yes", "")</f>
        <v/>
      </c>
      <c r="P465" s="14" t="str">
        <f>IF(AND(MasterData5[[#This Row],[MntFruits]]&gt;=AC$4, MasterData5[[#This Row],[Income ]]&lt;=$AB$12), "Yes", "")</f>
        <v/>
      </c>
      <c r="Q465" s="14" t="str">
        <f>IF(AND(MasterData5[[#This Row],[MntMeatProducts]]&gt;=AD$4, MasterData5[[#This Row],[Income ]]&lt;=$AB$12), "Yes", "")</f>
        <v/>
      </c>
      <c r="R465" s="14" t="str">
        <f>IF(AND(MasterData5[[#This Row],[MntFishProducts]]&gt;=AE$4, MasterData5[[#This Row],[Income ]]&lt;=$AB$12), "Yes", "")</f>
        <v/>
      </c>
      <c r="S465" s="14" t="str">
        <f>IF(AND(MasterData5[[#This Row],[MntSweetProducts]]&gt;=AF$4, MasterData5[[#This Row],[Income ]]&lt;=$AB$12), "Yes", "")</f>
        <v/>
      </c>
      <c r="U465" s="14" t="str">
        <f>IF(MasterData5[[#This Row],[MntWines]]&gt;=AB$4, "Yes", "")</f>
        <v/>
      </c>
      <c r="V465" s="14" t="str">
        <f>IF(MasterData5[[#This Row],[MntFruits]]&gt;=AC$4, "Yes", "")</f>
        <v/>
      </c>
      <c r="W465" s="14" t="str">
        <f>IF(MasterData5[[#This Row],[MntMeatProducts]]&gt;=AD$4, "Yes", "")</f>
        <v/>
      </c>
      <c r="X465" s="14" t="str">
        <f>IF(MasterData5[[#This Row],[MntFishProducts]]&gt;=AE$4, "Yes", "")</f>
        <v/>
      </c>
      <c r="Y465" s="14" t="str">
        <f>IF(MasterData5[[#This Row],[MntSweetProducts]]&gt;=AF$4, "Yes", "")</f>
        <v/>
      </c>
    </row>
    <row r="466" spans="1:25" x14ac:dyDescent="0.3">
      <c r="A466">
        <v>2375</v>
      </c>
      <c r="B466" s="10">
        <v>8</v>
      </c>
      <c r="C466" s="10">
        <v>0</v>
      </c>
      <c r="D466" s="10">
        <v>5</v>
      </c>
      <c r="E466" s="10">
        <v>0</v>
      </c>
      <c r="F466" s="10">
        <v>3</v>
      </c>
      <c r="G466" s="10">
        <v>6</v>
      </c>
      <c r="H466" s="24">
        <f>2021-'Customer Profile'!B465</f>
        <v>49</v>
      </c>
      <c r="I466" s="10">
        <f>IF(Analysis!$B$60="Wine",B466,IF(Analysis!$B$60="Fruit",C466,IF(Analysis!$B$60="Meat",D466,IF(Analysis!$B$60="Fish",E466,IF(Analysis!$B$60="Sweet",F466,"")))))</f>
        <v>0</v>
      </c>
      <c r="J466" s="10">
        <v>30261</v>
      </c>
      <c r="K466" s="10" t="str">
        <f>IF(MasterData5[[#This Row],[Income ]]&gt;$AB$12, "Above", "Below")</f>
        <v>Below</v>
      </c>
      <c r="L466" s="10">
        <f>SUM(MasterData5[[#This Row],[MntWines]:[MntSweetProducts]])</f>
        <v>16</v>
      </c>
      <c r="M466" s="53" t="str">
        <f>IF(MasterData5[[#This Row],[Total Purchase]]&gt;=500, "Over $500", "")</f>
        <v/>
      </c>
      <c r="N466" s="10"/>
      <c r="O466" s="14" t="str">
        <f>IF(AND(MasterData5[[#This Row],[MntWines]]&gt;=AB$4, MasterData5[[#This Row],[Income ]]&lt;=$AB$12), "Yes", "")</f>
        <v/>
      </c>
      <c r="P466" s="14" t="str">
        <f>IF(AND(MasterData5[[#This Row],[MntFruits]]&gt;=AC$4, MasterData5[[#This Row],[Income ]]&lt;=$AB$12), "Yes", "")</f>
        <v/>
      </c>
      <c r="Q466" s="14" t="str">
        <f>IF(AND(MasterData5[[#This Row],[MntMeatProducts]]&gt;=AD$4, MasterData5[[#This Row],[Income ]]&lt;=$AB$12), "Yes", "")</f>
        <v/>
      </c>
      <c r="R466" s="14" t="str">
        <f>IF(AND(MasterData5[[#This Row],[MntFishProducts]]&gt;=AE$4, MasterData5[[#This Row],[Income ]]&lt;=$AB$12), "Yes", "")</f>
        <v/>
      </c>
      <c r="S466" s="14" t="str">
        <f>IF(AND(MasterData5[[#This Row],[MntSweetProducts]]&gt;=AF$4, MasterData5[[#This Row],[Income ]]&lt;=$AB$12), "Yes", "")</f>
        <v/>
      </c>
      <c r="U466" s="14" t="str">
        <f>IF(MasterData5[[#This Row],[MntWines]]&gt;=AB$4, "Yes", "")</f>
        <v/>
      </c>
      <c r="V466" s="14" t="str">
        <f>IF(MasterData5[[#This Row],[MntFruits]]&gt;=AC$4, "Yes", "")</f>
        <v/>
      </c>
      <c r="W466" s="14" t="str">
        <f>IF(MasterData5[[#This Row],[MntMeatProducts]]&gt;=AD$4, "Yes", "")</f>
        <v/>
      </c>
      <c r="X466" s="14" t="str">
        <f>IF(MasterData5[[#This Row],[MntFishProducts]]&gt;=AE$4, "Yes", "")</f>
        <v/>
      </c>
      <c r="Y466" s="14" t="str">
        <f>IF(MasterData5[[#This Row],[MntSweetProducts]]&gt;=AF$4, "Yes", "")</f>
        <v/>
      </c>
    </row>
    <row r="467" spans="1:25" x14ac:dyDescent="0.3">
      <c r="A467">
        <v>2379</v>
      </c>
      <c r="B467" s="10">
        <v>778</v>
      </c>
      <c r="C467" s="10">
        <v>44</v>
      </c>
      <c r="D467" s="10">
        <v>499</v>
      </c>
      <c r="E467" s="10">
        <v>95</v>
      </c>
      <c r="F467" s="10">
        <v>73</v>
      </c>
      <c r="G467" s="10">
        <v>146</v>
      </c>
      <c r="H467" s="24">
        <f>2021-'Customer Profile'!B466</f>
        <v>68</v>
      </c>
      <c r="I467" s="10">
        <f>IF(Analysis!$B$60="Wine",B467,IF(Analysis!$B$60="Fruit",C467,IF(Analysis!$B$60="Meat",D467,IF(Analysis!$B$60="Fish",E467,IF(Analysis!$B$60="Sweet",F467,"")))))</f>
        <v>95</v>
      </c>
      <c r="J467" s="10">
        <v>69267</v>
      </c>
      <c r="K467" s="10" t="str">
        <f>IF(MasterData5[[#This Row],[Income ]]&gt;$AB$12, "Above", "Below")</f>
        <v>Above</v>
      </c>
      <c r="L467" s="10">
        <f>SUM(MasterData5[[#This Row],[MntWines]:[MntSweetProducts]])</f>
        <v>1489</v>
      </c>
      <c r="M467" s="53" t="str">
        <f>IF(MasterData5[[#This Row],[Total Purchase]]&gt;=500, "Over $500", "")</f>
        <v>Over $500</v>
      </c>
      <c r="N467" s="10"/>
      <c r="O467" s="14" t="str">
        <f>IF(AND(MasterData5[[#This Row],[MntWines]]&gt;=AB$4, MasterData5[[#This Row],[Income ]]&lt;=$AB$12), "Yes", "")</f>
        <v/>
      </c>
      <c r="P467" s="14" t="str">
        <f>IF(AND(MasterData5[[#This Row],[MntFruits]]&gt;=AC$4, MasterData5[[#This Row],[Income ]]&lt;=$AB$12), "Yes", "")</f>
        <v/>
      </c>
      <c r="Q467" s="14" t="str">
        <f>IF(AND(MasterData5[[#This Row],[MntMeatProducts]]&gt;=AD$4, MasterData5[[#This Row],[Income ]]&lt;=$AB$12), "Yes", "")</f>
        <v/>
      </c>
      <c r="R467" s="14" t="str">
        <f>IF(AND(MasterData5[[#This Row],[MntFishProducts]]&gt;=AE$4, MasterData5[[#This Row],[Income ]]&lt;=$AB$12), "Yes", "")</f>
        <v/>
      </c>
      <c r="S467" s="14" t="str">
        <f>IF(AND(MasterData5[[#This Row],[MntSweetProducts]]&gt;=AF$4, MasterData5[[#This Row],[Income ]]&lt;=$AB$12), "Yes", "")</f>
        <v/>
      </c>
      <c r="U467" s="14" t="str">
        <f>IF(MasterData5[[#This Row],[MntWines]]&gt;=AB$4, "Yes", "")</f>
        <v>Yes</v>
      </c>
      <c r="V467" s="14" t="str">
        <f>IF(MasterData5[[#This Row],[MntFruits]]&gt;=AC$4, "Yes", "")</f>
        <v>Yes</v>
      </c>
      <c r="W467" s="14" t="str">
        <f>IF(MasterData5[[#This Row],[MntMeatProducts]]&gt;=AD$4, "Yes", "")</f>
        <v>Yes</v>
      </c>
      <c r="X467" s="14" t="str">
        <f>IF(MasterData5[[#This Row],[MntFishProducts]]&gt;=AE$4, "Yes", "")</f>
        <v>Yes</v>
      </c>
      <c r="Y467" s="14" t="str">
        <f>IF(MasterData5[[#This Row],[MntSweetProducts]]&gt;=AF$4, "Yes", "")</f>
        <v>Yes</v>
      </c>
    </row>
    <row r="468" spans="1:25" x14ac:dyDescent="0.3">
      <c r="A468">
        <v>2387</v>
      </c>
      <c r="B468" s="10">
        <v>177</v>
      </c>
      <c r="C468" s="10">
        <v>2</v>
      </c>
      <c r="D468" s="10">
        <v>71</v>
      </c>
      <c r="E468" s="10">
        <v>3</v>
      </c>
      <c r="F468" s="10">
        <v>2</v>
      </c>
      <c r="G468" s="10">
        <v>20</v>
      </c>
      <c r="H468" s="24">
        <f>2021-'Customer Profile'!B467</f>
        <v>69</v>
      </c>
      <c r="I468" s="10">
        <f>IF(Analysis!$B$60="Wine",B468,IF(Analysis!$B$60="Fruit",C468,IF(Analysis!$B$60="Meat",D468,IF(Analysis!$B$60="Fish",E468,IF(Analysis!$B$60="Sweet",F468,"")))))</f>
        <v>3</v>
      </c>
      <c r="J468" s="10">
        <v>43776</v>
      </c>
      <c r="K468" s="10" t="str">
        <f>IF(MasterData5[[#This Row],[Income ]]&gt;$AB$12, "Above", "Below")</f>
        <v>Below</v>
      </c>
      <c r="L468" s="10">
        <f>SUM(MasterData5[[#This Row],[MntWines]:[MntSweetProducts]])</f>
        <v>255</v>
      </c>
      <c r="M468" s="53" t="str">
        <f>IF(MasterData5[[#This Row],[Total Purchase]]&gt;=500, "Over $500", "")</f>
        <v/>
      </c>
      <c r="N468" s="10"/>
      <c r="O468" s="14" t="str">
        <f>IF(AND(MasterData5[[#This Row],[MntWines]]&gt;=AB$4, MasterData5[[#This Row],[Income ]]&lt;=$AB$12), "Yes", "")</f>
        <v/>
      </c>
      <c r="P468" s="14" t="str">
        <f>IF(AND(MasterData5[[#This Row],[MntFruits]]&gt;=AC$4, MasterData5[[#This Row],[Income ]]&lt;=$AB$12), "Yes", "")</f>
        <v/>
      </c>
      <c r="Q468" s="14" t="str">
        <f>IF(AND(MasterData5[[#This Row],[MntMeatProducts]]&gt;=AD$4, MasterData5[[#This Row],[Income ]]&lt;=$AB$12), "Yes", "")</f>
        <v/>
      </c>
      <c r="R468" s="14" t="str">
        <f>IF(AND(MasterData5[[#This Row],[MntFishProducts]]&gt;=AE$4, MasterData5[[#This Row],[Income ]]&lt;=$AB$12), "Yes", "")</f>
        <v/>
      </c>
      <c r="S468" s="14" t="str">
        <f>IF(AND(MasterData5[[#This Row],[MntSweetProducts]]&gt;=AF$4, MasterData5[[#This Row],[Income ]]&lt;=$AB$12), "Yes", "")</f>
        <v/>
      </c>
      <c r="U468" s="14" t="str">
        <f>IF(MasterData5[[#This Row],[MntWines]]&gt;=AB$4, "Yes", "")</f>
        <v/>
      </c>
      <c r="V468" s="14" t="str">
        <f>IF(MasterData5[[#This Row],[MntFruits]]&gt;=AC$4, "Yes", "")</f>
        <v/>
      </c>
      <c r="W468" s="14" t="str">
        <f>IF(MasterData5[[#This Row],[MntMeatProducts]]&gt;=AD$4, "Yes", "")</f>
        <v/>
      </c>
      <c r="X468" s="14" t="str">
        <f>IF(MasterData5[[#This Row],[MntFishProducts]]&gt;=AE$4, "Yes", "")</f>
        <v/>
      </c>
      <c r="Y468" s="14" t="str">
        <f>IF(MasterData5[[#This Row],[MntSweetProducts]]&gt;=AF$4, "Yes", "")</f>
        <v/>
      </c>
    </row>
    <row r="469" spans="1:25" x14ac:dyDescent="0.3">
      <c r="A469">
        <v>2392</v>
      </c>
      <c r="B469" s="10">
        <v>44</v>
      </c>
      <c r="C469" s="10">
        <v>4</v>
      </c>
      <c r="D469" s="10">
        <v>21</v>
      </c>
      <c r="E469" s="10">
        <v>6</v>
      </c>
      <c r="F469" s="10">
        <v>0</v>
      </c>
      <c r="G469" s="10">
        <v>27</v>
      </c>
      <c r="H469" s="24">
        <f>2021-'Customer Profile'!B468</f>
        <v>49</v>
      </c>
      <c r="I469" s="10">
        <f>IF(Analysis!$B$60="Wine",B469,IF(Analysis!$B$60="Fruit",C469,IF(Analysis!$B$60="Meat",D469,IF(Analysis!$B$60="Fish",E469,IF(Analysis!$B$60="Sweet",F469,"")))))</f>
        <v>6</v>
      </c>
      <c r="J469" s="10">
        <v>40321</v>
      </c>
      <c r="K469" s="10" t="str">
        <f>IF(MasterData5[[#This Row],[Income ]]&gt;$AB$12, "Above", "Below")</f>
        <v>Below</v>
      </c>
      <c r="L469" s="10">
        <f>SUM(MasterData5[[#This Row],[MntWines]:[MntSweetProducts]])</f>
        <v>75</v>
      </c>
      <c r="M469" s="53" t="str">
        <f>IF(MasterData5[[#This Row],[Total Purchase]]&gt;=500, "Over $500", "")</f>
        <v/>
      </c>
      <c r="N469" s="10"/>
      <c r="O469" s="14" t="str">
        <f>IF(AND(MasterData5[[#This Row],[MntWines]]&gt;=AB$4, MasterData5[[#This Row],[Income ]]&lt;=$AB$12), "Yes", "")</f>
        <v/>
      </c>
      <c r="P469" s="14" t="str">
        <f>IF(AND(MasterData5[[#This Row],[MntFruits]]&gt;=AC$4, MasterData5[[#This Row],[Income ]]&lt;=$AB$12), "Yes", "")</f>
        <v/>
      </c>
      <c r="Q469" s="14" t="str">
        <f>IF(AND(MasterData5[[#This Row],[MntMeatProducts]]&gt;=AD$4, MasterData5[[#This Row],[Income ]]&lt;=$AB$12), "Yes", "")</f>
        <v/>
      </c>
      <c r="R469" s="14" t="str">
        <f>IF(AND(MasterData5[[#This Row],[MntFishProducts]]&gt;=AE$4, MasterData5[[#This Row],[Income ]]&lt;=$AB$12), "Yes", "")</f>
        <v/>
      </c>
      <c r="S469" s="14" t="str">
        <f>IF(AND(MasterData5[[#This Row],[MntSweetProducts]]&gt;=AF$4, MasterData5[[#This Row],[Income ]]&lt;=$AB$12), "Yes", "")</f>
        <v/>
      </c>
      <c r="U469" s="14" t="str">
        <f>IF(MasterData5[[#This Row],[MntWines]]&gt;=AB$4, "Yes", "")</f>
        <v/>
      </c>
      <c r="V469" s="14" t="str">
        <f>IF(MasterData5[[#This Row],[MntFruits]]&gt;=AC$4, "Yes", "")</f>
        <v/>
      </c>
      <c r="W469" s="14" t="str">
        <f>IF(MasterData5[[#This Row],[MntMeatProducts]]&gt;=AD$4, "Yes", "")</f>
        <v/>
      </c>
      <c r="X469" s="14" t="str">
        <f>IF(MasterData5[[#This Row],[MntFishProducts]]&gt;=AE$4, "Yes", "")</f>
        <v/>
      </c>
      <c r="Y469" s="14" t="str">
        <f>IF(MasterData5[[#This Row],[MntSweetProducts]]&gt;=AF$4, "Yes", "")</f>
        <v/>
      </c>
    </row>
    <row r="470" spans="1:25" x14ac:dyDescent="0.3">
      <c r="A470">
        <v>2404</v>
      </c>
      <c r="B470" s="10">
        <v>173</v>
      </c>
      <c r="C470" s="10">
        <v>4</v>
      </c>
      <c r="D470" s="10">
        <v>30</v>
      </c>
      <c r="E470" s="10">
        <v>3</v>
      </c>
      <c r="F470" s="10">
        <v>6</v>
      </c>
      <c r="G470" s="10">
        <v>41</v>
      </c>
      <c r="H470" s="24">
        <f>2021-'Customer Profile'!B469</f>
        <v>45</v>
      </c>
      <c r="I470" s="10">
        <f>IF(Analysis!$B$60="Wine",B470,IF(Analysis!$B$60="Fruit",C470,IF(Analysis!$B$60="Meat",D470,IF(Analysis!$B$60="Fish",E470,IF(Analysis!$B$60="Sweet",F470,"")))))</f>
        <v>3</v>
      </c>
      <c r="J470" s="10">
        <v>53359</v>
      </c>
      <c r="K470" s="10" t="str">
        <f>IF(MasterData5[[#This Row],[Income ]]&gt;$AB$12, "Above", "Below")</f>
        <v>Above</v>
      </c>
      <c r="L470" s="10">
        <f>SUM(MasterData5[[#This Row],[MntWines]:[MntSweetProducts]])</f>
        <v>216</v>
      </c>
      <c r="M470" s="53" t="str">
        <f>IF(MasterData5[[#This Row],[Total Purchase]]&gt;=500, "Over $500", "")</f>
        <v/>
      </c>
      <c r="N470" s="10"/>
      <c r="O470" s="14" t="str">
        <f>IF(AND(MasterData5[[#This Row],[MntWines]]&gt;=AB$4, MasterData5[[#This Row],[Income ]]&lt;=$AB$12), "Yes", "")</f>
        <v/>
      </c>
      <c r="P470" s="14" t="str">
        <f>IF(AND(MasterData5[[#This Row],[MntFruits]]&gt;=AC$4, MasterData5[[#This Row],[Income ]]&lt;=$AB$12), "Yes", "")</f>
        <v/>
      </c>
      <c r="Q470" s="14" t="str">
        <f>IF(AND(MasterData5[[#This Row],[MntMeatProducts]]&gt;=AD$4, MasterData5[[#This Row],[Income ]]&lt;=$AB$12), "Yes", "")</f>
        <v/>
      </c>
      <c r="R470" s="14" t="str">
        <f>IF(AND(MasterData5[[#This Row],[MntFishProducts]]&gt;=AE$4, MasterData5[[#This Row],[Income ]]&lt;=$AB$12), "Yes", "")</f>
        <v/>
      </c>
      <c r="S470" s="14" t="str">
        <f>IF(AND(MasterData5[[#This Row],[MntSweetProducts]]&gt;=AF$4, MasterData5[[#This Row],[Income ]]&lt;=$AB$12), "Yes", "")</f>
        <v/>
      </c>
      <c r="U470" s="14" t="str">
        <f>IF(MasterData5[[#This Row],[MntWines]]&gt;=AB$4, "Yes", "")</f>
        <v/>
      </c>
      <c r="V470" s="14" t="str">
        <f>IF(MasterData5[[#This Row],[MntFruits]]&gt;=AC$4, "Yes", "")</f>
        <v/>
      </c>
      <c r="W470" s="14" t="str">
        <f>IF(MasterData5[[#This Row],[MntMeatProducts]]&gt;=AD$4, "Yes", "")</f>
        <v/>
      </c>
      <c r="X470" s="14" t="str">
        <f>IF(MasterData5[[#This Row],[MntFishProducts]]&gt;=AE$4, "Yes", "")</f>
        <v/>
      </c>
      <c r="Y470" s="14" t="str">
        <f>IF(MasterData5[[#This Row],[MntSweetProducts]]&gt;=AF$4, "Yes", "")</f>
        <v/>
      </c>
    </row>
    <row r="471" spans="1:25" x14ac:dyDescent="0.3">
      <c r="A471">
        <v>2406</v>
      </c>
      <c r="B471" s="10">
        <v>376</v>
      </c>
      <c r="C471" s="10">
        <v>4</v>
      </c>
      <c r="D471" s="10">
        <v>94</v>
      </c>
      <c r="E471" s="10">
        <v>12</v>
      </c>
      <c r="F471" s="10">
        <v>9</v>
      </c>
      <c r="G471" s="10">
        <v>24</v>
      </c>
      <c r="H471" s="24">
        <f>2021-'Customer Profile'!B470</f>
        <v>72</v>
      </c>
      <c r="I471" s="10">
        <f>IF(Analysis!$B$60="Wine",B471,IF(Analysis!$B$60="Fruit",C471,IF(Analysis!$B$60="Meat",D471,IF(Analysis!$B$60="Fish",E471,IF(Analysis!$B$60="Sweet",F471,"")))))</f>
        <v>12</v>
      </c>
      <c r="J471" s="10">
        <v>54591</v>
      </c>
      <c r="K471" s="10" t="str">
        <f>IF(MasterData5[[#This Row],[Income ]]&gt;$AB$12, "Above", "Below")</f>
        <v>Above</v>
      </c>
      <c r="L471" s="10">
        <f>SUM(MasterData5[[#This Row],[MntWines]:[MntSweetProducts]])</f>
        <v>495</v>
      </c>
      <c r="M471" s="53" t="str">
        <f>IF(MasterData5[[#This Row],[Total Purchase]]&gt;=500, "Over $500", "")</f>
        <v/>
      </c>
      <c r="N471" s="10"/>
      <c r="O471" s="14" t="str">
        <f>IF(AND(MasterData5[[#This Row],[MntWines]]&gt;=AB$4, MasterData5[[#This Row],[Income ]]&lt;=$AB$12), "Yes", "")</f>
        <v/>
      </c>
      <c r="P471" s="14" t="str">
        <f>IF(AND(MasterData5[[#This Row],[MntFruits]]&gt;=AC$4, MasterData5[[#This Row],[Income ]]&lt;=$AB$12), "Yes", "")</f>
        <v/>
      </c>
      <c r="Q471" s="14" t="str">
        <f>IF(AND(MasterData5[[#This Row],[MntMeatProducts]]&gt;=AD$4, MasterData5[[#This Row],[Income ]]&lt;=$AB$12), "Yes", "")</f>
        <v/>
      </c>
      <c r="R471" s="14" t="str">
        <f>IF(AND(MasterData5[[#This Row],[MntFishProducts]]&gt;=AE$4, MasterData5[[#This Row],[Income ]]&lt;=$AB$12), "Yes", "")</f>
        <v/>
      </c>
      <c r="S471" s="14" t="str">
        <f>IF(AND(MasterData5[[#This Row],[MntSweetProducts]]&gt;=AF$4, MasterData5[[#This Row],[Income ]]&lt;=$AB$12), "Yes", "")</f>
        <v/>
      </c>
      <c r="U471" s="14" t="str">
        <f>IF(MasterData5[[#This Row],[MntWines]]&gt;=AB$4, "Yes", "")</f>
        <v>Yes</v>
      </c>
      <c r="V471" s="14" t="str">
        <f>IF(MasterData5[[#This Row],[MntFruits]]&gt;=AC$4, "Yes", "")</f>
        <v/>
      </c>
      <c r="W471" s="14" t="str">
        <f>IF(MasterData5[[#This Row],[MntMeatProducts]]&gt;=AD$4, "Yes", "")</f>
        <v/>
      </c>
      <c r="X471" s="14" t="str">
        <f>IF(MasterData5[[#This Row],[MntFishProducts]]&gt;=AE$4, "Yes", "")</f>
        <v/>
      </c>
      <c r="Y471" s="14" t="str">
        <f>IF(MasterData5[[#This Row],[MntSweetProducts]]&gt;=AF$4, "Yes", "")</f>
        <v/>
      </c>
    </row>
    <row r="472" spans="1:25" x14ac:dyDescent="0.3">
      <c r="A472">
        <v>2407</v>
      </c>
      <c r="B472" s="10">
        <v>823</v>
      </c>
      <c r="C472" s="10">
        <v>25</v>
      </c>
      <c r="D472" s="10">
        <v>459</v>
      </c>
      <c r="E472" s="10">
        <v>124</v>
      </c>
      <c r="F472" s="10">
        <v>29</v>
      </c>
      <c r="G472" s="10">
        <v>95</v>
      </c>
      <c r="H472" s="24">
        <f>2021-'Customer Profile'!B471</f>
        <v>39</v>
      </c>
      <c r="I472" s="10">
        <f>IF(Analysis!$B$60="Wine",B472,IF(Analysis!$B$60="Fruit",C472,IF(Analysis!$B$60="Meat",D472,IF(Analysis!$B$60="Fish",E472,IF(Analysis!$B$60="Sweet",F472,"")))))</f>
        <v>124</v>
      </c>
      <c r="J472" s="10">
        <v>69109</v>
      </c>
      <c r="K472" s="10" t="str">
        <f>IF(MasterData5[[#This Row],[Income ]]&gt;$AB$12, "Above", "Below")</f>
        <v>Above</v>
      </c>
      <c r="L472" s="10">
        <f>SUM(MasterData5[[#This Row],[MntWines]:[MntSweetProducts]])</f>
        <v>1460</v>
      </c>
      <c r="M472" s="53" t="str">
        <f>IF(MasterData5[[#This Row],[Total Purchase]]&gt;=500, "Over $500", "")</f>
        <v>Over $500</v>
      </c>
      <c r="N472" s="10"/>
      <c r="O472" s="14" t="str">
        <f>IF(AND(MasterData5[[#This Row],[MntWines]]&gt;=AB$4, MasterData5[[#This Row],[Income ]]&lt;=$AB$12), "Yes", "")</f>
        <v/>
      </c>
      <c r="P472" s="14" t="str">
        <f>IF(AND(MasterData5[[#This Row],[MntFruits]]&gt;=AC$4, MasterData5[[#This Row],[Income ]]&lt;=$AB$12), "Yes", "")</f>
        <v/>
      </c>
      <c r="Q472" s="14" t="str">
        <f>IF(AND(MasterData5[[#This Row],[MntMeatProducts]]&gt;=AD$4, MasterData5[[#This Row],[Income ]]&lt;=$AB$12), "Yes", "")</f>
        <v/>
      </c>
      <c r="R472" s="14" t="str">
        <f>IF(AND(MasterData5[[#This Row],[MntFishProducts]]&gt;=AE$4, MasterData5[[#This Row],[Income ]]&lt;=$AB$12), "Yes", "")</f>
        <v/>
      </c>
      <c r="S472" s="14" t="str">
        <f>IF(AND(MasterData5[[#This Row],[MntSweetProducts]]&gt;=AF$4, MasterData5[[#This Row],[Income ]]&lt;=$AB$12), "Yes", "")</f>
        <v/>
      </c>
      <c r="U472" s="14" t="str">
        <f>IF(MasterData5[[#This Row],[MntWines]]&gt;=AB$4, "Yes", "")</f>
        <v>Yes</v>
      </c>
      <c r="V472" s="14" t="str">
        <f>IF(MasterData5[[#This Row],[MntFruits]]&gt;=AC$4, "Yes", "")</f>
        <v/>
      </c>
      <c r="W472" s="14" t="str">
        <f>IF(MasterData5[[#This Row],[MntMeatProducts]]&gt;=AD$4, "Yes", "")</f>
        <v>Yes</v>
      </c>
      <c r="X472" s="14" t="str">
        <f>IF(MasterData5[[#This Row],[MntFishProducts]]&gt;=AE$4, "Yes", "")</f>
        <v>Yes</v>
      </c>
      <c r="Y472" s="14" t="str">
        <f>IF(MasterData5[[#This Row],[MntSweetProducts]]&gt;=AF$4, "Yes", "")</f>
        <v>Yes</v>
      </c>
    </row>
    <row r="473" spans="1:25" x14ac:dyDescent="0.3">
      <c r="A473">
        <v>2408</v>
      </c>
      <c r="B473" s="10">
        <v>490</v>
      </c>
      <c r="C473" s="10">
        <v>0</v>
      </c>
      <c r="D473" s="10">
        <v>184</v>
      </c>
      <c r="E473" s="10">
        <v>10</v>
      </c>
      <c r="F473" s="10">
        <v>28</v>
      </c>
      <c r="G473" s="10">
        <v>21</v>
      </c>
      <c r="H473" s="24">
        <f>2021-'Customer Profile'!B472</f>
        <v>45</v>
      </c>
      <c r="I473" s="10">
        <f>IF(Analysis!$B$60="Wine",B473,IF(Analysis!$B$60="Fruit",C473,IF(Analysis!$B$60="Meat",D473,IF(Analysis!$B$60="Fish",E473,IF(Analysis!$B$60="Sweet",F473,"")))))</f>
        <v>10</v>
      </c>
      <c r="J473" s="10">
        <v>58597</v>
      </c>
      <c r="K473" s="10" t="str">
        <f>IF(MasterData5[[#This Row],[Income ]]&gt;$AB$12, "Above", "Below")</f>
        <v>Above</v>
      </c>
      <c r="L473" s="10">
        <f>SUM(MasterData5[[#This Row],[MntWines]:[MntSweetProducts]])</f>
        <v>712</v>
      </c>
      <c r="M473" s="53" t="str">
        <f>IF(MasterData5[[#This Row],[Total Purchase]]&gt;=500, "Over $500", "")</f>
        <v>Over $500</v>
      </c>
      <c r="N473" s="10"/>
      <c r="O473" s="14" t="str">
        <f>IF(AND(MasterData5[[#This Row],[MntWines]]&gt;=AB$4, MasterData5[[#This Row],[Income ]]&lt;=$AB$12), "Yes", "")</f>
        <v/>
      </c>
      <c r="P473" s="14" t="str">
        <f>IF(AND(MasterData5[[#This Row],[MntFruits]]&gt;=AC$4, MasterData5[[#This Row],[Income ]]&lt;=$AB$12), "Yes", "")</f>
        <v/>
      </c>
      <c r="Q473" s="14" t="str">
        <f>IF(AND(MasterData5[[#This Row],[MntMeatProducts]]&gt;=AD$4, MasterData5[[#This Row],[Income ]]&lt;=$AB$12), "Yes", "")</f>
        <v/>
      </c>
      <c r="R473" s="14" t="str">
        <f>IF(AND(MasterData5[[#This Row],[MntFishProducts]]&gt;=AE$4, MasterData5[[#This Row],[Income ]]&lt;=$AB$12), "Yes", "")</f>
        <v/>
      </c>
      <c r="S473" s="14" t="str">
        <f>IF(AND(MasterData5[[#This Row],[MntSweetProducts]]&gt;=AF$4, MasterData5[[#This Row],[Income ]]&lt;=$AB$12), "Yes", "")</f>
        <v/>
      </c>
      <c r="U473" s="14" t="str">
        <f>IF(MasterData5[[#This Row],[MntWines]]&gt;=AB$4, "Yes", "")</f>
        <v>Yes</v>
      </c>
      <c r="V473" s="14" t="str">
        <f>IF(MasterData5[[#This Row],[MntFruits]]&gt;=AC$4, "Yes", "")</f>
        <v/>
      </c>
      <c r="W473" s="14" t="str">
        <f>IF(MasterData5[[#This Row],[MntMeatProducts]]&gt;=AD$4, "Yes", "")</f>
        <v>Yes</v>
      </c>
      <c r="X473" s="14" t="str">
        <f>IF(MasterData5[[#This Row],[MntFishProducts]]&gt;=AE$4, "Yes", "")</f>
        <v/>
      </c>
      <c r="Y473" s="14" t="str">
        <f>IF(MasterData5[[#This Row],[MntSweetProducts]]&gt;=AF$4, "Yes", "")</f>
        <v>Yes</v>
      </c>
    </row>
    <row r="474" spans="1:25" x14ac:dyDescent="0.3">
      <c r="A474">
        <v>2410</v>
      </c>
      <c r="B474" s="10">
        <v>364</v>
      </c>
      <c r="C474" s="10">
        <v>40</v>
      </c>
      <c r="D474" s="10">
        <v>425</v>
      </c>
      <c r="E474" s="10">
        <v>158</v>
      </c>
      <c r="F474" s="10">
        <v>60</v>
      </c>
      <c r="G474" s="10">
        <v>50</v>
      </c>
      <c r="H474" s="24">
        <f>2021-'Customer Profile'!B473</f>
        <v>52</v>
      </c>
      <c r="I474" s="10">
        <f>IF(Analysis!$B$60="Wine",B474,IF(Analysis!$B$60="Fruit",C474,IF(Analysis!$B$60="Meat",D474,IF(Analysis!$B$60="Fish",E474,IF(Analysis!$B$60="Sweet",F474,"")))))</f>
        <v>158</v>
      </c>
      <c r="J474" s="10">
        <v>81657</v>
      </c>
      <c r="K474" s="10" t="str">
        <f>IF(MasterData5[[#This Row],[Income ]]&gt;$AB$12, "Above", "Below")</f>
        <v>Above</v>
      </c>
      <c r="L474" s="10">
        <f>SUM(MasterData5[[#This Row],[MntWines]:[MntSweetProducts]])</f>
        <v>1047</v>
      </c>
      <c r="M474" s="53" t="str">
        <f>IF(MasterData5[[#This Row],[Total Purchase]]&gt;=500, "Over $500", "")</f>
        <v>Over $500</v>
      </c>
      <c r="N474" s="10"/>
      <c r="O474" s="14" t="str">
        <f>IF(AND(MasterData5[[#This Row],[MntWines]]&gt;=AB$4, MasterData5[[#This Row],[Income ]]&lt;=$AB$12), "Yes", "")</f>
        <v/>
      </c>
      <c r="P474" s="14" t="str">
        <f>IF(AND(MasterData5[[#This Row],[MntFruits]]&gt;=AC$4, MasterData5[[#This Row],[Income ]]&lt;=$AB$12), "Yes", "")</f>
        <v/>
      </c>
      <c r="Q474" s="14" t="str">
        <f>IF(AND(MasterData5[[#This Row],[MntMeatProducts]]&gt;=AD$4, MasterData5[[#This Row],[Income ]]&lt;=$AB$12), "Yes", "")</f>
        <v/>
      </c>
      <c r="R474" s="14" t="str">
        <f>IF(AND(MasterData5[[#This Row],[MntFishProducts]]&gt;=AE$4, MasterData5[[#This Row],[Income ]]&lt;=$AB$12), "Yes", "")</f>
        <v/>
      </c>
      <c r="S474" s="14" t="str">
        <f>IF(AND(MasterData5[[#This Row],[MntSweetProducts]]&gt;=AF$4, MasterData5[[#This Row],[Income ]]&lt;=$AB$12), "Yes", "")</f>
        <v/>
      </c>
      <c r="U474" s="14" t="str">
        <f>IF(MasterData5[[#This Row],[MntWines]]&gt;=AB$4, "Yes", "")</f>
        <v>Yes</v>
      </c>
      <c r="V474" s="14" t="str">
        <f>IF(MasterData5[[#This Row],[MntFruits]]&gt;=AC$4, "Yes", "")</f>
        <v>Yes</v>
      </c>
      <c r="W474" s="14" t="str">
        <f>IF(MasterData5[[#This Row],[MntMeatProducts]]&gt;=AD$4, "Yes", "")</f>
        <v>Yes</v>
      </c>
      <c r="X474" s="14" t="str">
        <f>IF(MasterData5[[#This Row],[MntFishProducts]]&gt;=AE$4, "Yes", "")</f>
        <v>Yes</v>
      </c>
      <c r="Y474" s="14" t="str">
        <f>IF(MasterData5[[#This Row],[MntSweetProducts]]&gt;=AF$4, "Yes", "")</f>
        <v>Yes</v>
      </c>
    </row>
    <row r="475" spans="1:25" x14ac:dyDescent="0.3">
      <c r="A475">
        <v>2415</v>
      </c>
      <c r="B475" s="10">
        <v>362</v>
      </c>
      <c r="C475" s="10">
        <v>17</v>
      </c>
      <c r="D475" s="10">
        <v>398</v>
      </c>
      <c r="E475" s="10">
        <v>80</v>
      </c>
      <c r="F475" s="10">
        <v>35</v>
      </c>
      <c r="G475" s="10">
        <v>61</v>
      </c>
      <c r="H475" s="24">
        <f>2021-'Customer Profile'!B474</f>
        <v>59</v>
      </c>
      <c r="I475" s="10">
        <f>IF(Analysis!$B$60="Wine",B475,IF(Analysis!$B$60="Fruit",C475,IF(Analysis!$B$60="Meat",D475,IF(Analysis!$B$60="Fish",E475,IF(Analysis!$B$60="Sweet",F475,"")))))</f>
        <v>80</v>
      </c>
      <c r="J475" s="10">
        <v>62568</v>
      </c>
      <c r="K475" s="10" t="str">
        <f>IF(MasterData5[[#This Row],[Income ]]&gt;$AB$12, "Above", "Below")</f>
        <v>Above</v>
      </c>
      <c r="L475" s="10">
        <f>SUM(MasterData5[[#This Row],[MntWines]:[MntSweetProducts]])</f>
        <v>892</v>
      </c>
      <c r="M475" s="53" t="str">
        <f>IF(MasterData5[[#This Row],[Total Purchase]]&gt;=500, "Over $500", "")</f>
        <v>Over $500</v>
      </c>
      <c r="N475" s="10"/>
      <c r="O475" s="14" t="str">
        <f>IF(AND(MasterData5[[#This Row],[MntWines]]&gt;=AB$4, MasterData5[[#This Row],[Income ]]&lt;=$AB$12), "Yes", "")</f>
        <v/>
      </c>
      <c r="P475" s="14" t="str">
        <f>IF(AND(MasterData5[[#This Row],[MntFruits]]&gt;=AC$4, MasterData5[[#This Row],[Income ]]&lt;=$AB$12), "Yes", "")</f>
        <v/>
      </c>
      <c r="Q475" s="14" t="str">
        <f>IF(AND(MasterData5[[#This Row],[MntMeatProducts]]&gt;=AD$4, MasterData5[[#This Row],[Income ]]&lt;=$AB$12), "Yes", "")</f>
        <v/>
      </c>
      <c r="R475" s="14" t="str">
        <f>IF(AND(MasterData5[[#This Row],[MntFishProducts]]&gt;=AE$4, MasterData5[[#This Row],[Income ]]&lt;=$AB$12), "Yes", "")</f>
        <v/>
      </c>
      <c r="S475" s="14" t="str">
        <f>IF(AND(MasterData5[[#This Row],[MntSweetProducts]]&gt;=AF$4, MasterData5[[#This Row],[Income ]]&lt;=$AB$12), "Yes", "")</f>
        <v/>
      </c>
      <c r="U475" s="14" t="str">
        <f>IF(MasterData5[[#This Row],[MntWines]]&gt;=AB$4, "Yes", "")</f>
        <v>Yes</v>
      </c>
      <c r="V475" s="14" t="str">
        <f>IF(MasterData5[[#This Row],[MntFruits]]&gt;=AC$4, "Yes", "")</f>
        <v/>
      </c>
      <c r="W475" s="14" t="str">
        <f>IF(MasterData5[[#This Row],[MntMeatProducts]]&gt;=AD$4, "Yes", "")</f>
        <v>Yes</v>
      </c>
      <c r="X475" s="14" t="str">
        <f>IF(MasterData5[[#This Row],[MntFishProducts]]&gt;=AE$4, "Yes", "")</f>
        <v>Yes</v>
      </c>
      <c r="Y475" s="14" t="str">
        <f>IF(MasterData5[[#This Row],[MntSweetProducts]]&gt;=AF$4, "Yes", "")</f>
        <v>Yes</v>
      </c>
    </row>
    <row r="476" spans="1:25" x14ac:dyDescent="0.3">
      <c r="A476">
        <v>2416</v>
      </c>
      <c r="B476" s="10">
        <v>789</v>
      </c>
      <c r="C476" s="10">
        <v>25</v>
      </c>
      <c r="D476" s="10">
        <v>420</v>
      </c>
      <c r="E476" s="10">
        <v>16</v>
      </c>
      <c r="F476" s="10">
        <v>38</v>
      </c>
      <c r="G476" s="10">
        <v>0</v>
      </c>
      <c r="H476" s="24">
        <f>2021-'Customer Profile'!B475</f>
        <v>52</v>
      </c>
      <c r="I476" s="10">
        <f>IF(Analysis!$B$60="Wine",B476,IF(Analysis!$B$60="Fruit",C476,IF(Analysis!$B$60="Meat",D476,IF(Analysis!$B$60="Fish",E476,IF(Analysis!$B$60="Sweet",F476,"")))))</f>
        <v>16</v>
      </c>
      <c r="J476" s="10">
        <v>66582</v>
      </c>
      <c r="K476" s="10" t="str">
        <f>IF(MasterData5[[#This Row],[Income ]]&gt;$AB$12, "Above", "Below")</f>
        <v>Above</v>
      </c>
      <c r="L476" s="10">
        <f>SUM(MasterData5[[#This Row],[MntWines]:[MntSweetProducts]])</f>
        <v>1288</v>
      </c>
      <c r="M476" s="53" t="str">
        <f>IF(MasterData5[[#This Row],[Total Purchase]]&gt;=500, "Over $500", "")</f>
        <v>Over $500</v>
      </c>
      <c r="N476" s="10"/>
      <c r="O476" s="14" t="str">
        <f>IF(AND(MasterData5[[#This Row],[MntWines]]&gt;=AB$4, MasterData5[[#This Row],[Income ]]&lt;=$AB$12), "Yes", "")</f>
        <v/>
      </c>
      <c r="P476" s="14" t="str">
        <f>IF(AND(MasterData5[[#This Row],[MntFruits]]&gt;=AC$4, MasterData5[[#This Row],[Income ]]&lt;=$AB$12), "Yes", "")</f>
        <v/>
      </c>
      <c r="Q476" s="14" t="str">
        <f>IF(AND(MasterData5[[#This Row],[MntMeatProducts]]&gt;=AD$4, MasterData5[[#This Row],[Income ]]&lt;=$AB$12), "Yes", "")</f>
        <v/>
      </c>
      <c r="R476" s="14" t="str">
        <f>IF(AND(MasterData5[[#This Row],[MntFishProducts]]&gt;=AE$4, MasterData5[[#This Row],[Income ]]&lt;=$AB$12), "Yes", "")</f>
        <v/>
      </c>
      <c r="S476" s="14" t="str">
        <f>IF(AND(MasterData5[[#This Row],[MntSweetProducts]]&gt;=AF$4, MasterData5[[#This Row],[Income ]]&lt;=$AB$12), "Yes", "")</f>
        <v/>
      </c>
      <c r="U476" s="14" t="str">
        <f>IF(MasterData5[[#This Row],[MntWines]]&gt;=AB$4, "Yes", "")</f>
        <v>Yes</v>
      </c>
      <c r="V476" s="14" t="str">
        <f>IF(MasterData5[[#This Row],[MntFruits]]&gt;=AC$4, "Yes", "")</f>
        <v/>
      </c>
      <c r="W476" s="14" t="str">
        <f>IF(MasterData5[[#This Row],[MntMeatProducts]]&gt;=AD$4, "Yes", "")</f>
        <v>Yes</v>
      </c>
      <c r="X476" s="14" t="str">
        <f>IF(MasterData5[[#This Row],[MntFishProducts]]&gt;=AE$4, "Yes", "")</f>
        <v/>
      </c>
      <c r="Y476" s="14" t="str">
        <f>IF(MasterData5[[#This Row],[MntSweetProducts]]&gt;=AF$4, "Yes", "")</f>
        <v>Yes</v>
      </c>
    </row>
    <row r="477" spans="1:25" x14ac:dyDescent="0.3">
      <c r="A477">
        <v>2426</v>
      </c>
      <c r="B477" s="10">
        <v>483</v>
      </c>
      <c r="C477" s="10">
        <v>74</v>
      </c>
      <c r="D477" s="10">
        <v>114</v>
      </c>
      <c r="E477" s="10">
        <v>169</v>
      </c>
      <c r="F477" s="10">
        <v>37</v>
      </c>
      <c r="G477" s="10">
        <v>18</v>
      </c>
      <c r="H477" s="24">
        <f>2021-'Customer Profile'!B476</f>
        <v>57</v>
      </c>
      <c r="I477" s="10">
        <f>IF(Analysis!$B$60="Wine",B477,IF(Analysis!$B$60="Fruit",C477,IF(Analysis!$B$60="Meat",D477,IF(Analysis!$B$60="Fish",E477,IF(Analysis!$B$60="Sweet",F477,"")))))</f>
        <v>169</v>
      </c>
      <c r="J477" s="10">
        <v>78825</v>
      </c>
      <c r="K477" s="10" t="str">
        <f>IF(MasterData5[[#This Row],[Income ]]&gt;$AB$12, "Above", "Below")</f>
        <v>Above</v>
      </c>
      <c r="L477" s="10">
        <f>SUM(MasterData5[[#This Row],[MntWines]:[MntSweetProducts]])</f>
        <v>877</v>
      </c>
      <c r="M477" s="53" t="str">
        <f>IF(MasterData5[[#This Row],[Total Purchase]]&gt;=500, "Over $500", "")</f>
        <v>Over $500</v>
      </c>
      <c r="N477" s="10"/>
      <c r="O477" s="14" t="str">
        <f>IF(AND(MasterData5[[#This Row],[MntWines]]&gt;=AB$4, MasterData5[[#This Row],[Income ]]&lt;=$AB$12), "Yes", "")</f>
        <v/>
      </c>
      <c r="P477" s="14" t="str">
        <f>IF(AND(MasterData5[[#This Row],[MntFruits]]&gt;=AC$4, MasterData5[[#This Row],[Income ]]&lt;=$AB$12), "Yes", "")</f>
        <v/>
      </c>
      <c r="Q477" s="14" t="str">
        <f>IF(AND(MasterData5[[#This Row],[MntMeatProducts]]&gt;=AD$4, MasterData5[[#This Row],[Income ]]&lt;=$AB$12), "Yes", "")</f>
        <v/>
      </c>
      <c r="R477" s="14" t="str">
        <f>IF(AND(MasterData5[[#This Row],[MntFishProducts]]&gt;=AE$4, MasterData5[[#This Row],[Income ]]&lt;=$AB$12), "Yes", "")</f>
        <v/>
      </c>
      <c r="S477" s="14" t="str">
        <f>IF(AND(MasterData5[[#This Row],[MntSweetProducts]]&gt;=AF$4, MasterData5[[#This Row],[Income ]]&lt;=$AB$12), "Yes", "")</f>
        <v/>
      </c>
      <c r="U477" s="14" t="str">
        <f>IF(MasterData5[[#This Row],[MntWines]]&gt;=AB$4, "Yes", "")</f>
        <v>Yes</v>
      </c>
      <c r="V477" s="14" t="str">
        <f>IF(MasterData5[[#This Row],[MntFruits]]&gt;=AC$4, "Yes", "")</f>
        <v>Yes</v>
      </c>
      <c r="W477" s="14" t="str">
        <f>IF(MasterData5[[#This Row],[MntMeatProducts]]&gt;=AD$4, "Yes", "")</f>
        <v/>
      </c>
      <c r="X477" s="14" t="str">
        <f>IF(MasterData5[[#This Row],[MntFishProducts]]&gt;=AE$4, "Yes", "")</f>
        <v>Yes</v>
      </c>
      <c r="Y477" s="14" t="str">
        <f>IF(MasterData5[[#This Row],[MntSweetProducts]]&gt;=AF$4, "Yes", "")</f>
        <v>Yes</v>
      </c>
    </row>
    <row r="478" spans="1:25" x14ac:dyDescent="0.3">
      <c r="A478">
        <v>2428</v>
      </c>
      <c r="B478" s="10">
        <v>3</v>
      </c>
      <c r="C478" s="10">
        <v>18</v>
      </c>
      <c r="D478" s="10">
        <v>26</v>
      </c>
      <c r="E478" s="10">
        <v>11</v>
      </c>
      <c r="F478" s="10">
        <v>8</v>
      </c>
      <c r="G478" s="10">
        <v>12</v>
      </c>
      <c r="H478" s="24">
        <f>2021-'Customer Profile'!B477</f>
        <v>51</v>
      </c>
      <c r="I478" s="10">
        <f>IF(Analysis!$B$60="Wine",B478,IF(Analysis!$B$60="Fruit",C478,IF(Analysis!$B$60="Meat",D478,IF(Analysis!$B$60="Fish",E478,IF(Analysis!$B$60="Sweet",F478,"")))))</f>
        <v>11</v>
      </c>
      <c r="J478" s="10">
        <v>28164</v>
      </c>
      <c r="K478" s="10" t="str">
        <f>IF(MasterData5[[#This Row],[Income ]]&gt;$AB$12, "Above", "Below")</f>
        <v>Below</v>
      </c>
      <c r="L478" s="10">
        <f>SUM(MasterData5[[#This Row],[MntWines]:[MntSweetProducts]])</f>
        <v>66</v>
      </c>
      <c r="M478" s="53" t="str">
        <f>IF(MasterData5[[#This Row],[Total Purchase]]&gt;=500, "Over $500", "")</f>
        <v/>
      </c>
      <c r="N478" s="10"/>
      <c r="O478" s="14" t="str">
        <f>IF(AND(MasterData5[[#This Row],[MntWines]]&gt;=AB$4, MasterData5[[#This Row],[Income ]]&lt;=$AB$12), "Yes", "")</f>
        <v/>
      </c>
      <c r="P478" s="14" t="str">
        <f>IF(AND(MasterData5[[#This Row],[MntFruits]]&gt;=AC$4, MasterData5[[#This Row],[Income ]]&lt;=$AB$12), "Yes", "")</f>
        <v/>
      </c>
      <c r="Q478" s="14" t="str">
        <f>IF(AND(MasterData5[[#This Row],[MntMeatProducts]]&gt;=AD$4, MasterData5[[#This Row],[Income ]]&lt;=$AB$12), "Yes", "")</f>
        <v/>
      </c>
      <c r="R478" s="14" t="str">
        <f>IF(AND(MasterData5[[#This Row],[MntFishProducts]]&gt;=AE$4, MasterData5[[#This Row],[Income ]]&lt;=$AB$12), "Yes", "")</f>
        <v/>
      </c>
      <c r="S478" s="14" t="str">
        <f>IF(AND(MasterData5[[#This Row],[MntSweetProducts]]&gt;=AF$4, MasterData5[[#This Row],[Income ]]&lt;=$AB$12), "Yes", "")</f>
        <v/>
      </c>
      <c r="U478" s="14" t="str">
        <f>IF(MasterData5[[#This Row],[MntWines]]&gt;=AB$4, "Yes", "")</f>
        <v/>
      </c>
      <c r="V478" s="14" t="str">
        <f>IF(MasterData5[[#This Row],[MntFruits]]&gt;=AC$4, "Yes", "")</f>
        <v/>
      </c>
      <c r="W478" s="14" t="str">
        <f>IF(MasterData5[[#This Row],[MntMeatProducts]]&gt;=AD$4, "Yes", "")</f>
        <v/>
      </c>
      <c r="X478" s="14" t="str">
        <f>IF(MasterData5[[#This Row],[MntFishProducts]]&gt;=AE$4, "Yes", "")</f>
        <v/>
      </c>
      <c r="Y478" s="14" t="str">
        <f>IF(MasterData5[[#This Row],[MntSweetProducts]]&gt;=AF$4, "Yes", "")</f>
        <v/>
      </c>
    </row>
    <row r="479" spans="1:25" x14ac:dyDescent="0.3">
      <c r="A479">
        <v>2429</v>
      </c>
      <c r="B479" s="10">
        <v>531</v>
      </c>
      <c r="C479" s="10">
        <v>69</v>
      </c>
      <c r="D479" s="10">
        <v>300</v>
      </c>
      <c r="E479" s="10">
        <v>150</v>
      </c>
      <c r="F479" s="10">
        <v>138</v>
      </c>
      <c r="G479" s="10">
        <v>150</v>
      </c>
      <c r="H479" s="24">
        <f>2021-'Customer Profile'!B478</f>
        <v>67</v>
      </c>
      <c r="I479" s="10">
        <f>IF(Analysis!$B$60="Wine",B479,IF(Analysis!$B$60="Fruit",C479,IF(Analysis!$B$60="Meat",D479,IF(Analysis!$B$60="Fish",E479,IF(Analysis!$B$60="Sweet",F479,"")))))</f>
        <v>150</v>
      </c>
      <c r="J479" s="10">
        <v>72071</v>
      </c>
      <c r="K479" s="10" t="str">
        <f>IF(MasterData5[[#This Row],[Income ]]&gt;$AB$12, "Above", "Below")</f>
        <v>Above</v>
      </c>
      <c r="L479" s="10">
        <f>SUM(MasterData5[[#This Row],[MntWines]:[MntSweetProducts]])</f>
        <v>1188</v>
      </c>
      <c r="M479" s="53" t="str">
        <f>IF(MasterData5[[#This Row],[Total Purchase]]&gt;=500, "Over $500", "")</f>
        <v>Over $500</v>
      </c>
      <c r="N479" s="10"/>
      <c r="O479" s="14" t="str">
        <f>IF(AND(MasterData5[[#This Row],[MntWines]]&gt;=AB$4, MasterData5[[#This Row],[Income ]]&lt;=$AB$12), "Yes", "")</f>
        <v/>
      </c>
      <c r="P479" s="14" t="str">
        <f>IF(AND(MasterData5[[#This Row],[MntFruits]]&gt;=AC$4, MasterData5[[#This Row],[Income ]]&lt;=$AB$12), "Yes", "")</f>
        <v/>
      </c>
      <c r="Q479" s="14" t="str">
        <f>IF(AND(MasterData5[[#This Row],[MntMeatProducts]]&gt;=AD$4, MasterData5[[#This Row],[Income ]]&lt;=$AB$12), "Yes", "")</f>
        <v/>
      </c>
      <c r="R479" s="14" t="str">
        <f>IF(AND(MasterData5[[#This Row],[MntFishProducts]]&gt;=AE$4, MasterData5[[#This Row],[Income ]]&lt;=$AB$12), "Yes", "")</f>
        <v/>
      </c>
      <c r="S479" s="14" t="str">
        <f>IF(AND(MasterData5[[#This Row],[MntSweetProducts]]&gt;=AF$4, MasterData5[[#This Row],[Income ]]&lt;=$AB$12), "Yes", "")</f>
        <v/>
      </c>
      <c r="U479" s="14" t="str">
        <f>IF(MasterData5[[#This Row],[MntWines]]&gt;=AB$4, "Yes", "")</f>
        <v>Yes</v>
      </c>
      <c r="V479" s="14" t="str">
        <f>IF(MasterData5[[#This Row],[MntFruits]]&gt;=AC$4, "Yes", "")</f>
        <v>Yes</v>
      </c>
      <c r="W479" s="14" t="str">
        <f>IF(MasterData5[[#This Row],[MntMeatProducts]]&gt;=AD$4, "Yes", "")</f>
        <v>Yes</v>
      </c>
      <c r="X479" s="14" t="str">
        <f>IF(MasterData5[[#This Row],[MntFishProducts]]&gt;=AE$4, "Yes", "")</f>
        <v>Yes</v>
      </c>
      <c r="Y479" s="14" t="str">
        <f>IF(MasterData5[[#This Row],[MntSweetProducts]]&gt;=AF$4, "Yes", "")</f>
        <v>Yes</v>
      </c>
    </row>
    <row r="480" spans="1:25" x14ac:dyDescent="0.3">
      <c r="A480">
        <v>2431</v>
      </c>
      <c r="B480" s="10">
        <v>12</v>
      </c>
      <c r="C480" s="10">
        <v>4</v>
      </c>
      <c r="D480" s="10">
        <v>19</v>
      </c>
      <c r="E480" s="10">
        <v>12</v>
      </c>
      <c r="F480" s="10">
        <v>6</v>
      </c>
      <c r="G480" s="10">
        <v>14</v>
      </c>
      <c r="H480" s="24">
        <f>2021-'Customer Profile'!B479</f>
        <v>31</v>
      </c>
      <c r="I480" s="10">
        <f>IF(Analysis!$B$60="Wine",B480,IF(Analysis!$B$60="Fruit",C480,IF(Analysis!$B$60="Meat",D480,IF(Analysis!$B$60="Fish",E480,IF(Analysis!$B$60="Sweet",F480,"")))))</f>
        <v>12</v>
      </c>
      <c r="J480" s="10">
        <v>18222</v>
      </c>
      <c r="K480" s="10" t="str">
        <f>IF(MasterData5[[#This Row],[Income ]]&gt;$AB$12, "Above", "Below")</f>
        <v>Below</v>
      </c>
      <c r="L480" s="10">
        <f>SUM(MasterData5[[#This Row],[MntWines]:[MntSweetProducts]])</f>
        <v>53</v>
      </c>
      <c r="M480" s="53" t="str">
        <f>IF(MasterData5[[#This Row],[Total Purchase]]&gt;=500, "Over $500", "")</f>
        <v/>
      </c>
      <c r="N480" s="10"/>
      <c r="O480" s="14" t="str">
        <f>IF(AND(MasterData5[[#This Row],[MntWines]]&gt;=AB$4, MasterData5[[#This Row],[Income ]]&lt;=$AB$12), "Yes", "")</f>
        <v/>
      </c>
      <c r="P480" s="14" t="str">
        <f>IF(AND(MasterData5[[#This Row],[MntFruits]]&gt;=AC$4, MasterData5[[#This Row],[Income ]]&lt;=$AB$12), "Yes", "")</f>
        <v/>
      </c>
      <c r="Q480" s="14" t="str">
        <f>IF(AND(MasterData5[[#This Row],[MntMeatProducts]]&gt;=AD$4, MasterData5[[#This Row],[Income ]]&lt;=$AB$12), "Yes", "")</f>
        <v/>
      </c>
      <c r="R480" s="14" t="str">
        <f>IF(AND(MasterData5[[#This Row],[MntFishProducts]]&gt;=AE$4, MasterData5[[#This Row],[Income ]]&lt;=$AB$12), "Yes", "")</f>
        <v/>
      </c>
      <c r="S480" s="14" t="str">
        <f>IF(AND(MasterData5[[#This Row],[MntSweetProducts]]&gt;=AF$4, MasterData5[[#This Row],[Income ]]&lt;=$AB$12), "Yes", "")</f>
        <v/>
      </c>
      <c r="U480" s="14" t="str">
        <f>IF(MasterData5[[#This Row],[MntWines]]&gt;=AB$4, "Yes", "")</f>
        <v/>
      </c>
      <c r="V480" s="14" t="str">
        <f>IF(MasterData5[[#This Row],[MntFruits]]&gt;=AC$4, "Yes", "")</f>
        <v/>
      </c>
      <c r="W480" s="14" t="str">
        <f>IF(MasterData5[[#This Row],[MntMeatProducts]]&gt;=AD$4, "Yes", "")</f>
        <v/>
      </c>
      <c r="X480" s="14" t="str">
        <f>IF(MasterData5[[#This Row],[MntFishProducts]]&gt;=AE$4, "Yes", "")</f>
        <v/>
      </c>
      <c r="Y480" s="14" t="str">
        <f>IF(MasterData5[[#This Row],[MntSweetProducts]]&gt;=AF$4, "Yes", "")</f>
        <v/>
      </c>
    </row>
    <row r="481" spans="1:25" x14ac:dyDescent="0.3">
      <c r="A481">
        <v>2437</v>
      </c>
      <c r="B481" s="10">
        <v>861</v>
      </c>
      <c r="C481" s="10">
        <v>138</v>
      </c>
      <c r="D481" s="10">
        <v>461</v>
      </c>
      <c r="E481" s="10">
        <v>60</v>
      </c>
      <c r="F481" s="10">
        <v>30</v>
      </c>
      <c r="G481" s="10">
        <v>61</v>
      </c>
      <c r="H481" s="24">
        <f>2021-'Customer Profile'!B480</f>
        <v>32</v>
      </c>
      <c r="I481" s="10">
        <f>IF(Analysis!$B$60="Wine",B481,IF(Analysis!$B$60="Fruit",C481,IF(Analysis!$B$60="Meat",D481,IF(Analysis!$B$60="Fish",E481,IF(Analysis!$B$60="Sweet",F481,"")))))</f>
        <v>60</v>
      </c>
      <c r="J481" s="10"/>
      <c r="K481" s="10"/>
      <c r="L481" s="10">
        <f>SUM(MasterData5[[#This Row],[MntWines]:[MntSweetProducts]])</f>
        <v>1550</v>
      </c>
      <c r="M481" s="53" t="str">
        <f>IF(MasterData5[[#This Row],[Total Purchase]]&gt;=500, "Over $500", "")</f>
        <v>Over $500</v>
      </c>
      <c r="N481" s="10"/>
      <c r="O481" s="14" t="str">
        <f>IF(AND(MasterData5[[#This Row],[MntWines]]&gt;=AB$4, MasterData5[[#This Row],[Income ]]&lt;=$AB$12), "Yes", "")</f>
        <v>Yes</v>
      </c>
      <c r="P481" s="14" t="str">
        <f>IF(AND(MasterData5[[#This Row],[MntFruits]]&gt;=AC$4, MasterData5[[#This Row],[Income ]]&lt;=$AB$12), "Yes", "")</f>
        <v>Yes</v>
      </c>
      <c r="Q481" s="14" t="str">
        <f>IF(AND(MasterData5[[#This Row],[MntMeatProducts]]&gt;=AD$4, MasterData5[[#This Row],[Income ]]&lt;=$AB$12), "Yes", "")</f>
        <v>Yes</v>
      </c>
      <c r="R481" s="14" t="str">
        <f>IF(AND(MasterData5[[#This Row],[MntFishProducts]]&gt;=AE$4, MasterData5[[#This Row],[Income ]]&lt;=$AB$12), "Yes", "")</f>
        <v>Yes</v>
      </c>
      <c r="S481" s="14" t="str">
        <f>IF(AND(MasterData5[[#This Row],[MntSweetProducts]]&gt;=AF$4, MasterData5[[#This Row],[Income ]]&lt;=$AB$12), "Yes", "")</f>
        <v>Yes</v>
      </c>
      <c r="U481" s="14" t="str">
        <f>IF(MasterData5[[#This Row],[MntWines]]&gt;=AB$4, "Yes", "")</f>
        <v>Yes</v>
      </c>
      <c r="V481" s="14" t="str">
        <f>IF(MasterData5[[#This Row],[MntFruits]]&gt;=AC$4, "Yes", "")</f>
        <v>Yes</v>
      </c>
      <c r="W481" s="14" t="str">
        <f>IF(MasterData5[[#This Row],[MntMeatProducts]]&gt;=AD$4, "Yes", "")</f>
        <v>Yes</v>
      </c>
      <c r="X481" s="14" t="str">
        <f>IF(MasterData5[[#This Row],[MntFishProducts]]&gt;=AE$4, "Yes", "")</f>
        <v>Yes</v>
      </c>
      <c r="Y481" s="14" t="str">
        <f>IF(MasterData5[[#This Row],[MntSweetProducts]]&gt;=AF$4, "Yes", "")</f>
        <v>Yes</v>
      </c>
    </row>
    <row r="482" spans="1:25" x14ac:dyDescent="0.3">
      <c r="A482">
        <v>2445</v>
      </c>
      <c r="B482" s="10">
        <v>38</v>
      </c>
      <c r="C482" s="10">
        <v>1</v>
      </c>
      <c r="D482" s="10">
        <v>24</v>
      </c>
      <c r="E482" s="10">
        <v>0</v>
      </c>
      <c r="F482" s="10">
        <v>0</v>
      </c>
      <c r="G482" s="10">
        <v>0</v>
      </c>
      <c r="H482" s="24">
        <f>2021-'Customer Profile'!B481</f>
        <v>47</v>
      </c>
      <c r="I482" s="10">
        <f>IF(Analysis!$B$60="Wine",B482,IF(Analysis!$B$60="Fruit",C482,IF(Analysis!$B$60="Meat",D482,IF(Analysis!$B$60="Fish",E482,IF(Analysis!$B$60="Sweet",F482,"")))))</f>
        <v>0</v>
      </c>
      <c r="J482" s="10">
        <v>28440</v>
      </c>
      <c r="K482" s="10" t="str">
        <f>IF(MasterData5[[#This Row],[Income ]]&gt;$AB$12, "Above", "Below")</f>
        <v>Below</v>
      </c>
      <c r="L482" s="10">
        <f>SUM(MasterData5[[#This Row],[MntWines]:[MntSweetProducts]])</f>
        <v>63</v>
      </c>
      <c r="M482" s="53" t="str">
        <f>IF(MasterData5[[#This Row],[Total Purchase]]&gt;=500, "Over $500", "")</f>
        <v/>
      </c>
      <c r="N482" s="10"/>
      <c r="O482" s="14" t="str">
        <f>IF(AND(MasterData5[[#This Row],[MntWines]]&gt;=AB$4, MasterData5[[#This Row],[Income ]]&lt;=$AB$12), "Yes", "")</f>
        <v/>
      </c>
      <c r="P482" s="14" t="str">
        <f>IF(AND(MasterData5[[#This Row],[MntFruits]]&gt;=AC$4, MasterData5[[#This Row],[Income ]]&lt;=$AB$12), "Yes", "")</f>
        <v/>
      </c>
      <c r="Q482" s="14" t="str">
        <f>IF(AND(MasterData5[[#This Row],[MntMeatProducts]]&gt;=AD$4, MasterData5[[#This Row],[Income ]]&lt;=$AB$12), "Yes", "")</f>
        <v/>
      </c>
      <c r="R482" s="14" t="str">
        <f>IF(AND(MasterData5[[#This Row],[MntFishProducts]]&gt;=AE$4, MasterData5[[#This Row],[Income ]]&lt;=$AB$12), "Yes", "")</f>
        <v/>
      </c>
      <c r="S482" s="14" t="str">
        <f>IF(AND(MasterData5[[#This Row],[MntSweetProducts]]&gt;=AF$4, MasterData5[[#This Row],[Income ]]&lt;=$AB$12), "Yes", "")</f>
        <v/>
      </c>
      <c r="U482" s="14" t="str">
        <f>IF(MasterData5[[#This Row],[MntWines]]&gt;=AB$4, "Yes", "")</f>
        <v/>
      </c>
      <c r="V482" s="14" t="str">
        <f>IF(MasterData5[[#This Row],[MntFruits]]&gt;=AC$4, "Yes", "")</f>
        <v/>
      </c>
      <c r="W482" s="14" t="str">
        <f>IF(MasterData5[[#This Row],[MntMeatProducts]]&gt;=AD$4, "Yes", "")</f>
        <v/>
      </c>
      <c r="X482" s="14" t="str">
        <f>IF(MasterData5[[#This Row],[MntFishProducts]]&gt;=AE$4, "Yes", "")</f>
        <v/>
      </c>
      <c r="Y482" s="14" t="str">
        <f>IF(MasterData5[[#This Row],[MntSweetProducts]]&gt;=AF$4, "Yes", "")</f>
        <v/>
      </c>
    </row>
    <row r="483" spans="1:25" x14ac:dyDescent="0.3">
      <c r="A483">
        <v>2447</v>
      </c>
      <c r="B483" s="10">
        <v>4</v>
      </c>
      <c r="C483" s="10">
        <v>12</v>
      </c>
      <c r="D483" s="10">
        <v>15</v>
      </c>
      <c r="E483" s="10">
        <v>19</v>
      </c>
      <c r="F483" s="10">
        <v>7</v>
      </c>
      <c r="G483" s="10">
        <v>12</v>
      </c>
      <c r="H483" s="24">
        <f>2021-'Customer Profile'!B482</f>
        <v>42</v>
      </c>
      <c r="I483" s="10">
        <f>IF(Analysis!$B$60="Wine",B483,IF(Analysis!$B$60="Fruit",C483,IF(Analysis!$B$60="Meat",D483,IF(Analysis!$B$60="Fish",E483,IF(Analysis!$B$60="Sweet",F483,"")))))</f>
        <v>19</v>
      </c>
      <c r="J483" s="10">
        <v>30545</v>
      </c>
      <c r="K483" s="10" t="str">
        <f>IF(MasterData5[[#This Row],[Income ]]&gt;$AB$12, "Above", "Below")</f>
        <v>Below</v>
      </c>
      <c r="L483" s="10">
        <f>SUM(MasterData5[[#This Row],[MntWines]:[MntSweetProducts]])</f>
        <v>57</v>
      </c>
      <c r="M483" s="53" t="str">
        <f>IF(MasterData5[[#This Row],[Total Purchase]]&gt;=500, "Over $500", "")</f>
        <v/>
      </c>
      <c r="N483" s="10"/>
      <c r="O483" s="14" t="str">
        <f>IF(AND(MasterData5[[#This Row],[MntWines]]&gt;=AB$4, MasterData5[[#This Row],[Income ]]&lt;=$AB$12), "Yes", "")</f>
        <v/>
      </c>
      <c r="P483" s="14" t="str">
        <f>IF(AND(MasterData5[[#This Row],[MntFruits]]&gt;=AC$4, MasterData5[[#This Row],[Income ]]&lt;=$AB$12), "Yes", "")</f>
        <v/>
      </c>
      <c r="Q483" s="14" t="str">
        <f>IF(AND(MasterData5[[#This Row],[MntMeatProducts]]&gt;=AD$4, MasterData5[[#This Row],[Income ]]&lt;=$AB$12), "Yes", "")</f>
        <v/>
      </c>
      <c r="R483" s="14" t="str">
        <f>IF(AND(MasterData5[[#This Row],[MntFishProducts]]&gt;=AE$4, MasterData5[[#This Row],[Income ]]&lt;=$AB$12), "Yes", "")</f>
        <v/>
      </c>
      <c r="S483" s="14" t="str">
        <f>IF(AND(MasterData5[[#This Row],[MntSweetProducts]]&gt;=AF$4, MasterData5[[#This Row],[Income ]]&lt;=$AB$12), "Yes", "")</f>
        <v/>
      </c>
      <c r="U483" s="14" t="str">
        <f>IF(MasterData5[[#This Row],[MntWines]]&gt;=AB$4, "Yes", "")</f>
        <v/>
      </c>
      <c r="V483" s="14" t="str">
        <f>IF(MasterData5[[#This Row],[MntFruits]]&gt;=AC$4, "Yes", "")</f>
        <v/>
      </c>
      <c r="W483" s="14" t="str">
        <f>IF(MasterData5[[#This Row],[MntMeatProducts]]&gt;=AD$4, "Yes", "")</f>
        <v/>
      </c>
      <c r="X483" s="14" t="str">
        <f>IF(MasterData5[[#This Row],[MntFishProducts]]&gt;=AE$4, "Yes", "")</f>
        <v/>
      </c>
      <c r="Y483" s="14" t="str">
        <f>IF(MasterData5[[#This Row],[MntSweetProducts]]&gt;=AF$4, "Yes", "")</f>
        <v/>
      </c>
    </row>
    <row r="484" spans="1:25" x14ac:dyDescent="0.3">
      <c r="A484">
        <v>2452</v>
      </c>
      <c r="B484" s="10">
        <v>199</v>
      </c>
      <c r="C484" s="10">
        <v>33</v>
      </c>
      <c r="D484" s="10">
        <v>60</v>
      </c>
      <c r="E484" s="10">
        <v>8</v>
      </c>
      <c r="F484" s="10">
        <v>3</v>
      </c>
      <c r="G484" s="10">
        <v>15</v>
      </c>
      <c r="H484" s="24">
        <f>2021-'Customer Profile'!B483</f>
        <v>50</v>
      </c>
      <c r="I484" s="10">
        <f>IF(Analysis!$B$60="Wine",B484,IF(Analysis!$B$60="Fruit",C484,IF(Analysis!$B$60="Meat",D484,IF(Analysis!$B$60="Fish",E484,IF(Analysis!$B$60="Sweet",F484,"")))))</f>
        <v>8</v>
      </c>
      <c r="J484" s="10">
        <v>34600</v>
      </c>
      <c r="K484" s="10" t="str">
        <f>IF(MasterData5[[#This Row],[Income ]]&gt;$AB$12, "Above", "Below")</f>
        <v>Below</v>
      </c>
      <c r="L484" s="10">
        <f>SUM(MasterData5[[#This Row],[MntWines]:[MntSweetProducts]])</f>
        <v>303</v>
      </c>
      <c r="M484" s="53" t="str">
        <f>IF(MasterData5[[#This Row],[Total Purchase]]&gt;=500, "Over $500", "")</f>
        <v/>
      </c>
      <c r="N484" s="10"/>
      <c r="O484" s="14" t="str">
        <f>IF(AND(MasterData5[[#This Row],[MntWines]]&gt;=AB$4, MasterData5[[#This Row],[Income ]]&lt;=$AB$12), "Yes", "")</f>
        <v/>
      </c>
      <c r="P484" s="14" t="str">
        <f>IF(AND(MasterData5[[#This Row],[MntFruits]]&gt;=AC$4, MasterData5[[#This Row],[Income ]]&lt;=$AB$12), "Yes", "")</f>
        <v>Yes</v>
      </c>
      <c r="Q484" s="14" t="str">
        <f>IF(AND(MasterData5[[#This Row],[MntMeatProducts]]&gt;=AD$4, MasterData5[[#This Row],[Income ]]&lt;=$AB$12), "Yes", "")</f>
        <v/>
      </c>
      <c r="R484" s="14" t="str">
        <f>IF(AND(MasterData5[[#This Row],[MntFishProducts]]&gt;=AE$4, MasterData5[[#This Row],[Income ]]&lt;=$AB$12), "Yes", "")</f>
        <v/>
      </c>
      <c r="S484" s="14" t="str">
        <f>IF(AND(MasterData5[[#This Row],[MntSweetProducts]]&gt;=AF$4, MasterData5[[#This Row],[Income ]]&lt;=$AB$12), "Yes", "")</f>
        <v/>
      </c>
      <c r="U484" s="14" t="str">
        <f>IF(MasterData5[[#This Row],[MntWines]]&gt;=AB$4, "Yes", "")</f>
        <v/>
      </c>
      <c r="V484" s="14" t="str">
        <f>IF(MasterData5[[#This Row],[MntFruits]]&gt;=AC$4, "Yes", "")</f>
        <v>Yes</v>
      </c>
      <c r="W484" s="14" t="str">
        <f>IF(MasterData5[[#This Row],[MntMeatProducts]]&gt;=AD$4, "Yes", "")</f>
        <v/>
      </c>
      <c r="X484" s="14" t="str">
        <f>IF(MasterData5[[#This Row],[MntFishProducts]]&gt;=AE$4, "Yes", "")</f>
        <v/>
      </c>
      <c r="Y484" s="14" t="str">
        <f>IF(MasterData5[[#This Row],[MntSweetProducts]]&gt;=AF$4, "Yes", "")</f>
        <v/>
      </c>
    </row>
    <row r="485" spans="1:25" x14ac:dyDescent="0.3">
      <c r="A485">
        <v>2453</v>
      </c>
      <c r="B485" s="10">
        <v>526</v>
      </c>
      <c r="C485" s="10">
        <v>28</v>
      </c>
      <c r="D485" s="10">
        <v>135</v>
      </c>
      <c r="E485" s="10">
        <v>10</v>
      </c>
      <c r="F485" s="10">
        <v>21</v>
      </c>
      <c r="G485" s="10">
        <v>99</v>
      </c>
      <c r="H485" s="24">
        <f>2021-'Customer Profile'!B484</f>
        <v>61</v>
      </c>
      <c r="I485" s="10">
        <f>IF(Analysis!$B$60="Wine",B485,IF(Analysis!$B$60="Fruit",C485,IF(Analysis!$B$60="Meat",D485,IF(Analysis!$B$60="Fish",E485,IF(Analysis!$B$60="Sweet",F485,"")))))</f>
        <v>10</v>
      </c>
      <c r="J485" s="10">
        <v>62807</v>
      </c>
      <c r="K485" s="10" t="str">
        <f>IF(MasterData5[[#This Row],[Income ]]&gt;$AB$12, "Above", "Below")</f>
        <v>Above</v>
      </c>
      <c r="L485" s="10">
        <f>SUM(MasterData5[[#This Row],[MntWines]:[MntSweetProducts]])</f>
        <v>720</v>
      </c>
      <c r="M485" s="53" t="str">
        <f>IF(MasterData5[[#This Row],[Total Purchase]]&gt;=500, "Over $500", "")</f>
        <v>Over $500</v>
      </c>
      <c r="N485" s="10"/>
      <c r="O485" s="14" t="str">
        <f>IF(AND(MasterData5[[#This Row],[MntWines]]&gt;=AB$4, MasterData5[[#This Row],[Income ]]&lt;=$AB$12), "Yes", "")</f>
        <v/>
      </c>
      <c r="P485" s="14" t="str">
        <f>IF(AND(MasterData5[[#This Row],[MntFruits]]&gt;=AC$4, MasterData5[[#This Row],[Income ]]&lt;=$AB$12), "Yes", "")</f>
        <v/>
      </c>
      <c r="Q485" s="14" t="str">
        <f>IF(AND(MasterData5[[#This Row],[MntMeatProducts]]&gt;=AD$4, MasterData5[[#This Row],[Income ]]&lt;=$AB$12), "Yes", "")</f>
        <v/>
      </c>
      <c r="R485" s="14" t="str">
        <f>IF(AND(MasterData5[[#This Row],[MntFishProducts]]&gt;=AE$4, MasterData5[[#This Row],[Income ]]&lt;=$AB$12), "Yes", "")</f>
        <v/>
      </c>
      <c r="S485" s="14" t="str">
        <f>IF(AND(MasterData5[[#This Row],[MntSweetProducts]]&gt;=AF$4, MasterData5[[#This Row],[Income ]]&lt;=$AB$12), "Yes", "")</f>
        <v/>
      </c>
      <c r="U485" s="14" t="str">
        <f>IF(MasterData5[[#This Row],[MntWines]]&gt;=AB$4, "Yes", "")</f>
        <v>Yes</v>
      </c>
      <c r="V485" s="14" t="str">
        <f>IF(MasterData5[[#This Row],[MntFruits]]&gt;=AC$4, "Yes", "")</f>
        <v>Yes</v>
      </c>
      <c r="W485" s="14" t="str">
        <f>IF(MasterData5[[#This Row],[MntMeatProducts]]&gt;=AD$4, "Yes", "")</f>
        <v/>
      </c>
      <c r="X485" s="14" t="str">
        <f>IF(MasterData5[[#This Row],[MntFishProducts]]&gt;=AE$4, "Yes", "")</f>
        <v/>
      </c>
      <c r="Y485" s="14" t="str">
        <f>IF(MasterData5[[#This Row],[MntSweetProducts]]&gt;=AF$4, "Yes", "")</f>
        <v/>
      </c>
    </row>
    <row r="486" spans="1:25" x14ac:dyDescent="0.3">
      <c r="A486">
        <v>2456</v>
      </c>
      <c r="B486" s="10">
        <v>80</v>
      </c>
      <c r="C486" s="10">
        <v>4</v>
      </c>
      <c r="D486" s="10">
        <v>46</v>
      </c>
      <c r="E486" s="10">
        <v>0</v>
      </c>
      <c r="F486" s="10">
        <v>17</v>
      </c>
      <c r="G486" s="10">
        <v>2</v>
      </c>
      <c r="H486" s="24">
        <f>2021-'Customer Profile'!B485</f>
        <v>46</v>
      </c>
      <c r="I486" s="10">
        <f>IF(Analysis!$B$60="Wine",B486,IF(Analysis!$B$60="Fruit",C486,IF(Analysis!$B$60="Meat",D486,IF(Analysis!$B$60="Fish",E486,IF(Analysis!$B$60="Sweet",F486,"")))))</f>
        <v>0</v>
      </c>
      <c r="J486" s="10">
        <v>40233</v>
      </c>
      <c r="K486" s="10" t="str">
        <f>IF(MasterData5[[#This Row],[Income ]]&gt;$AB$12, "Above", "Below")</f>
        <v>Below</v>
      </c>
      <c r="L486" s="10">
        <f>SUM(MasterData5[[#This Row],[MntWines]:[MntSweetProducts]])</f>
        <v>147</v>
      </c>
      <c r="M486" s="53" t="str">
        <f>IF(MasterData5[[#This Row],[Total Purchase]]&gt;=500, "Over $500", "")</f>
        <v/>
      </c>
      <c r="N486" s="10"/>
      <c r="O486" s="14" t="str">
        <f>IF(AND(MasterData5[[#This Row],[MntWines]]&gt;=AB$4, MasterData5[[#This Row],[Income ]]&lt;=$AB$12), "Yes", "")</f>
        <v/>
      </c>
      <c r="P486" s="14" t="str">
        <f>IF(AND(MasterData5[[#This Row],[MntFruits]]&gt;=AC$4, MasterData5[[#This Row],[Income ]]&lt;=$AB$12), "Yes", "")</f>
        <v/>
      </c>
      <c r="Q486" s="14" t="str">
        <f>IF(AND(MasterData5[[#This Row],[MntMeatProducts]]&gt;=AD$4, MasterData5[[#This Row],[Income ]]&lt;=$AB$12), "Yes", "")</f>
        <v/>
      </c>
      <c r="R486" s="14" t="str">
        <f>IF(AND(MasterData5[[#This Row],[MntFishProducts]]&gt;=AE$4, MasterData5[[#This Row],[Income ]]&lt;=$AB$12), "Yes", "")</f>
        <v/>
      </c>
      <c r="S486" s="14" t="str">
        <f>IF(AND(MasterData5[[#This Row],[MntSweetProducts]]&gt;=AF$4, MasterData5[[#This Row],[Income ]]&lt;=$AB$12), "Yes", "")</f>
        <v/>
      </c>
      <c r="U486" s="14" t="str">
        <f>IF(MasterData5[[#This Row],[MntWines]]&gt;=AB$4, "Yes", "")</f>
        <v/>
      </c>
      <c r="V486" s="14" t="str">
        <f>IF(MasterData5[[#This Row],[MntFruits]]&gt;=AC$4, "Yes", "")</f>
        <v/>
      </c>
      <c r="W486" s="14" t="str">
        <f>IF(MasterData5[[#This Row],[MntMeatProducts]]&gt;=AD$4, "Yes", "")</f>
        <v/>
      </c>
      <c r="X486" s="14" t="str">
        <f>IF(MasterData5[[#This Row],[MntFishProducts]]&gt;=AE$4, "Yes", "")</f>
        <v/>
      </c>
      <c r="Y486" s="14" t="str">
        <f>IF(MasterData5[[#This Row],[MntSweetProducts]]&gt;=AF$4, "Yes", "")</f>
        <v/>
      </c>
    </row>
    <row r="487" spans="1:25" x14ac:dyDescent="0.3">
      <c r="A487">
        <v>2457</v>
      </c>
      <c r="B487" s="10">
        <v>8</v>
      </c>
      <c r="C487" s="10">
        <v>4</v>
      </c>
      <c r="D487" s="10">
        <v>5</v>
      </c>
      <c r="E487" s="10">
        <v>15</v>
      </c>
      <c r="F487" s="10">
        <v>2</v>
      </c>
      <c r="G487" s="10">
        <v>11</v>
      </c>
      <c r="H487" s="24">
        <f>2021-'Customer Profile'!B486</f>
        <v>46</v>
      </c>
      <c r="I487" s="10">
        <f>IF(Analysis!$B$60="Wine",B487,IF(Analysis!$B$60="Fruit",C487,IF(Analysis!$B$60="Meat",D487,IF(Analysis!$B$60="Fish",E487,IF(Analysis!$B$60="Sweet",F487,"")))))</f>
        <v>15</v>
      </c>
      <c r="J487" s="10">
        <v>30801</v>
      </c>
      <c r="K487" s="10" t="str">
        <f>IF(MasterData5[[#This Row],[Income ]]&gt;$AB$12, "Above", "Below")</f>
        <v>Below</v>
      </c>
      <c r="L487" s="10">
        <f>SUM(MasterData5[[#This Row],[MntWines]:[MntSweetProducts]])</f>
        <v>34</v>
      </c>
      <c r="M487" s="53" t="str">
        <f>IF(MasterData5[[#This Row],[Total Purchase]]&gt;=500, "Over $500", "")</f>
        <v/>
      </c>
      <c r="N487" s="10"/>
      <c r="O487" s="14" t="str">
        <f>IF(AND(MasterData5[[#This Row],[MntWines]]&gt;=AB$4, MasterData5[[#This Row],[Income ]]&lt;=$AB$12), "Yes", "")</f>
        <v/>
      </c>
      <c r="P487" s="14" t="str">
        <f>IF(AND(MasterData5[[#This Row],[MntFruits]]&gt;=AC$4, MasterData5[[#This Row],[Income ]]&lt;=$AB$12), "Yes", "")</f>
        <v/>
      </c>
      <c r="Q487" s="14" t="str">
        <f>IF(AND(MasterData5[[#This Row],[MntMeatProducts]]&gt;=AD$4, MasterData5[[#This Row],[Income ]]&lt;=$AB$12), "Yes", "")</f>
        <v/>
      </c>
      <c r="R487" s="14" t="str">
        <f>IF(AND(MasterData5[[#This Row],[MntFishProducts]]&gt;=AE$4, MasterData5[[#This Row],[Income ]]&lt;=$AB$12), "Yes", "")</f>
        <v/>
      </c>
      <c r="S487" s="14" t="str">
        <f>IF(AND(MasterData5[[#This Row],[MntSweetProducts]]&gt;=AF$4, MasterData5[[#This Row],[Income ]]&lt;=$AB$12), "Yes", "")</f>
        <v/>
      </c>
      <c r="U487" s="14" t="str">
        <f>IF(MasterData5[[#This Row],[MntWines]]&gt;=AB$4, "Yes", "")</f>
        <v/>
      </c>
      <c r="V487" s="14" t="str">
        <f>IF(MasterData5[[#This Row],[MntFruits]]&gt;=AC$4, "Yes", "")</f>
        <v/>
      </c>
      <c r="W487" s="14" t="str">
        <f>IF(MasterData5[[#This Row],[MntMeatProducts]]&gt;=AD$4, "Yes", "")</f>
        <v/>
      </c>
      <c r="X487" s="14" t="str">
        <f>IF(MasterData5[[#This Row],[MntFishProducts]]&gt;=AE$4, "Yes", "")</f>
        <v/>
      </c>
      <c r="Y487" s="14" t="str">
        <f>IF(MasterData5[[#This Row],[MntSweetProducts]]&gt;=AF$4, "Yes", "")</f>
        <v/>
      </c>
    </row>
    <row r="488" spans="1:25" x14ac:dyDescent="0.3">
      <c r="A488">
        <v>2461</v>
      </c>
      <c r="B488" s="10">
        <v>26</v>
      </c>
      <c r="C488" s="10">
        <v>1</v>
      </c>
      <c r="D488" s="10">
        <v>11</v>
      </c>
      <c r="E488" s="10">
        <v>0</v>
      </c>
      <c r="F488" s="10">
        <v>1</v>
      </c>
      <c r="G488" s="10">
        <v>4</v>
      </c>
      <c r="H488" s="24">
        <f>2021-'Customer Profile'!B487</f>
        <v>66</v>
      </c>
      <c r="I488" s="10">
        <f>IF(Analysis!$B$60="Wine",B488,IF(Analysis!$B$60="Fruit",C488,IF(Analysis!$B$60="Meat",D488,IF(Analysis!$B$60="Fish",E488,IF(Analysis!$B$60="Sweet",F488,"")))))</f>
        <v>0</v>
      </c>
      <c r="J488" s="10">
        <v>51124</v>
      </c>
      <c r="K488" s="10" t="str">
        <f>IF(MasterData5[[#This Row],[Income ]]&gt;$AB$12, "Above", "Below")</f>
        <v>Below</v>
      </c>
      <c r="L488" s="10">
        <f>SUM(MasterData5[[#This Row],[MntWines]:[MntSweetProducts]])</f>
        <v>39</v>
      </c>
      <c r="M488" s="53" t="str">
        <f>IF(MasterData5[[#This Row],[Total Purchase]]&gt;=500, "Over $500", "")</f>
        <v/>
      </c>
      <c r="N488" s="10"/>
      <c r="O488" s="14" t="str">
        <f>IF(AND(MasterData5[[#This Row],[MntWines]]&gt;=AB$4, MasterData5[[#This Row],[Income ]]&lt;=$AB$12), "Yes", "")</f>
        <v/>
      </c>
      <c r="P488" s="14" t="str">
        <f>IF(AND(MasterData5[[#This Row],[MntFruits]]&gt;=AC$4, MasterData5[[#This Row],[Income ]]&lt;=$AB$12), "Yes", "")</f>
        <v/>
      </c>
      <c r="Q488" s="14" t="str">
        <f>IF(AND(MasterData5[[#This Row],[MntMeatProducts]]&gt;=AD$4, MasterData5[[#This Row],[Income ]]&lt;=$AB$12), "Yes", "")</f>
        <v/>
      </c>
      <c r="R488" s="14" t="str">
        <f>IF(AND(MasterData5[[#This Row],[MntFishProducts]]&gt;=AE$4, MasterData5[[#This Row],[Income ]]&lt;=$AB$12), "Yes", "")</f>
        <v/>
      </c>
      <c r="S488" s="14" t="str">
        <f>IF(AND(MasterData5[[#This Row],[MntSweetProducts]]&gt;=AF$4, MasterData5[[#This Row],[Income ]]&lt;=$AB$12), "Yes", "")</f>
        <v/>
      </c>
      <c r="U488" s="14" t="str">
        <f>IF(MasterData5[[#This Row],[MntWines]]&gt;=AB$4, "Yes", "")</f>
        <v/>
      </c>
      <c r="V488" s="14" t="str">
        <f>IF(MasterData5[[#This Row],[MntFruits]]&gt;=AC$4, "Yes", "")</f>
        <v/>
      </c>
      <c r="W488" s="14" t="str">
        <f>IF(MasterData5[[#This Row],[MntMeatProducts]]&gt;=AD$4, "Yes", "")</f>
        <v/>
      </c>
      <c r="X488" s="14" t="str">
        <f>IF(MasterData5[[#This Row],[MntFishProducts]]&gt;=AE$4, "Yes", "")</f>
        <v/>
      </c>
      <c r="Y488" s="14" t="str">
        <f>IF(MasterData5[[#This Row],[MntSweetProducts]]&gt;=AF$4, "Yes", "")</f>
        <v/>
      </c>
    </row>
    <row r="489" spans="1:25" x14ac:dyDescent="0.3">
      <c r="A489">
        <v>2471</v>
      </c>
      <c r="B489" s="10">
        <v>48</v>
      </c>
      <c r="C489" s="10">
        <v>58</v>
      </c>
      <c r="D489" s="10">
        <v>68</v>
      </c>
      <c r="E489" s="10">
        <v>16</v>
      </c>
      <c r="F489" s="10">
        <v>66</v>
      </c>
      <c r="G489" s="10">
        <v>43</v>
      </c>
      <c r="H489" s="24">
        <f>2021-'Customer Profile'!B488</f>
        <v>56</v>
      </c>
      <c r="I489" s="10">
        <f>IF(Analysis!$B$60="Wine",B489,IF(Analysis!$B$60="Fruit",C489,IF(Analysis!$B$60="Meat",D489,IF(Analysis!$B$60="Fish",E489,IF(Analysis!$B$60="Sweet",F489,"")))))</f>
        <v>16</v>
      </c>
      <c r="J489" s="10">
        <v>61482</v>
      </c>
      <c r="K489" s="10" t="str">
        <f>IF(MasterData5[[#This Row],[Income ]]&gt;$AB$12, "Above", "Below")</f>
        <v>Above</v>
      </c>
      <c r="L489" s="10">
        <f>SUM(MasterData5[[#This Row],[MntWines]:[MntSweetProducts]])</f>
        <v>256</v>
      </c>
      <c r="M489" s="53" t="str">
        <f>IF(MasterData5[[#This Row],[Total Purchase]]&gt;=500, "Over $500", "")</f>
        <v/>
      </c>
      <c r="N489" s="10"/>
      <c r="O489" s="14" t="str">
        <f>IF(AND(MasterData5[[#This Row],[MntWines]]&gt;=AB$4, MasterData5[[#This Row],[Income ]]&lt;=$AB$12), "Yes", "")</f>
        <v/>
      </c>
      <c r="P489" s="14" t="str">
        <f>IF(AND(MasterData5[[#This Row],[MntFruits]]&gt;=AC$4, MasterData5[[#This Row],[Income ]]&lt;=$AB$12), "Yes", "")</f>
        <v/>
      </c>
      <c r="Q489" s="14" t="str">
        <f>IF(AND(MasterData5[[#This Row],[MntMeatProducts]]&gt;=AD$4, MasterData5[[#This Row],[Income ]]&lt;=$AB$12), "Yes", "")</f>
        <v/>
      </c>
      <c r="R489" s="14" t="str">
        <f>IF(AND(MasterData5[[#This Row],[MntFishProducts]]&gt;=AE$4, MasterData5[[#This Row],[Income ]]&lt;=$AB$12), "Yes", "")</f>
        <v/>
      </c>
      <c r="S489" s="14" t="str">
        <f>IF(AND(MasterData5[[#This Row],[MntSweetProducts]]&gt;=AF$4, MasterData5[[#This Row],[Income ]]&lt;=$AB$12), "Yes", "")</f>
        <v/>
      </c>
      <c r="U489" s="14" t="str">
        <f>IF(MasterData5[[#This Row],[MntWines]]&gt;=AB$4, "Yes", "")</f>
        <v/>
      </c>
      <c r="V489" s="14" t="str">
        <f>IF(MasterData5[[#This Row],[MntFruits]]&gt;=AC$4, "Yes", "")</f>
        <v>Yes</v>
      </c>
      <c r="W489" s="14" t="str">
        <f>IF(MasterData5[[#This Row],[MntMeatProducts]]&gt;=AD$4, "Yes", "")</f>
        <v/>
      </c>
      <c r="X489" s="14" t="str">
        <f>IF(MasterData5[[#This Row],[MntFishProducts]]&gt;=AE$4, "Yes", "")</f>
        <v/>
      </c>
      <c r="Y489" s="14" t="str">
        <f>IF(MasterData5[[#This Row],[MntSweetProducts]]&gt;=AF$4, "Yes", "")</f>
        <v>Yes</v>
      </c>
    </row>
    <row r="490" spans="1:25" x14ac:dyDescent="0.3">
      <c r="A490">
        <v>2478</v>
      </c>
      <c r="B490" s="10">
        <v>2</v>
      </c>
      <c r="C490" s="10">
        <v>2</v>
      </c>
      <c r="D490" s="10">
        <v>4</v>
      </c>
      <c r="E490" s="10">
        <v>13</v>
      </c>
      <c r="F490" s="10">
        <v>13</v>
      </c>
      <c r="G490" s="10">
        <v>4</v>
      </c>
      <c r="H490" s="24">
        <f>2021-'Customer Profile'!B489</f>
        <v>48</v>
      </c>
      <c r="I490" s="10">
        <f>IF(Analysis!$B$60="Wine",B490,IF(Analysis!$B$60="Fruit",C490,IF(Analysis!$B$60="Meat",D490,IF(Analysis!$B$60="Fish",E490,IF(Analysis!$B$60="Sweet",F490,"")))))</f>
        <v>13</v>
      </c>
      <c r="J490" s="10">
        <v>25410</v>
      </c>
      <c r="K490" s="10" t="str">
        <f>IF(MasterData5[[#This Row],[Income ]]&gt;$AB$12, "Above", "Below")</f>
        <v>Below</v>
      </c>
      <c r="L490" s="10">
        <f>SUM(MasterData5[[#This Row],[MntWines]:[MntSweetProducts]])</f>
        <v>34</v>
      </c>
      <c r="M490" s="53" t="str">
        <f>IF(MasterData5[[#This Row],[Total Purchase]]&gt;=500, "Over $500", "")</f>
        <v/>
      </c>
      <c r="N490" s="10"/>
      <c r="O490" s="14" t="str">
        <f>IF(AND(MasterData5[[#This Row],[MntWines]]&gt;=AB$4, MasterData5[[#This Row],[Income ]]&lt;=$AB$12), "Yes", "")</f>
        <v/>
      </c>
      <c r="P490" s="14" t="str">
        <f>IF(AND(MasterData5[[#This Row],[MntFruits]]&gt;=AC$4, MasterData5[[#This Row],[Income ]]&lt;=$AB$12), "Yes", "")</f>
        <v/>
      </c>
      <c r="Q490" s="14" t="str">
        <f>IF(AND(MasterData5[[#This Row],[MntMeatProducts]]&gt;=AD$4, MasterData5[[#This Row],[Income ]]&lt;=$AB$12), "Yes", "")</f>
        <v/>
      </c>
      <c r="R490" s="14" t="str">
        <f>IF(AND(MasterData5[[#This Row],[MntFishProducts]]&gt;=AE$4, MasterData5[[#This Row],[Income ]]&lt;=$AB$12), "Yes", "")</f>
        <v/>
      </c>
      <c r="S490" s="14" t="str">
        <f>IF(AND(MasterData5[[#This Row],[MntSweetProducts]]&gt;=AF$4, MasterData5[[#This Row],[Income ]]&lt;=$AB$12), "Yes", "")</f>
        <v/>
      </c>
      <c r="U490" s="14" t="str">
        <f>IF(MasterData5[[#This Row],[MntWines]]&gt;=AB$4, "Yes", "")</f>
        <v/>
      </c>
      <c r="V490" s="14" t="str">
        <f>IF(MasterData5[[#This Row],[MntFruits]]&gt;=AC$4, "Yes", "")</f>
        <v/>
      </c>
      <c r="W490" s="14" t="str">
        <f>IF(MasterData5[[#This Row],[MntMeatProducts]]&gt;=AD$4, "Yes", "")</f>
        <v/>
      </c>
      <c r="X490" s="14" t="str">
        <f>IF(MasterData5[[#This Row],[MntFishProducts]]&gt;=AE$4, "Yes", "")</f>
        <v/>
      </c>
      <c r="Y490" s="14" t="str">
        <f>IF(MasterData5[[#This Row],[MntSweetProducts]]&gt;=AF$4, "Yes", "")</f>
        <v/>
      </c>
    </row>
    <row r="491" spans="1:25" x14ac:dyDescent="0.3">
      <c r="A491">
        <v>2488</v>
      </c>
      <c r="B491" s="10">
        <v>23</v>
      </c>
      <c r="C491" s="10">
        <v>1</v>
      </c>
      <c r="D491" s="10">
        <v>25</v>
      </c>
      <c r="E491" s="10">
        <v>0</v>
      </c>
      <c r="F491" s="10">
        <v>8</v>
      </c>
      <c r="G491" s="10">
        <v>7</v>
      </c>
      <c r="H491" s="24">
        <f>2021-'Customer Profile'!B490</f>
        <v>65</v>
      </c>
      <c r="I491" s="10">
        <f>IF(Analysis!$B$60="Wine",B491,IF(Analysis!$B$60="Fruit",C491,IF(Analysis!$B$60="Meat",D491,IF(Analysis!$B$60="Fish",E491,IF(Analysis!$B$60="Sweet",F491,"")))))</f>
        <v>0</v>
      </c>
      <c r="J491" s="10">
        <v>31395</v>
      </c>
      <c r="K491" s="10" t="str">
        <f>IF(MasterData5[[#This Row],[Income ]]&gt;$AB$12, "Above", "Below")</f>
        <v>Below</v>
      </c>
      <c r="L491" s="10">
        <f>SUM(MasterData5[[#This Row],[MntWines]:[MntSweetProducts]])</f>
        <v>57</v>
      </c>
      <c r="M491" s="53" t="str">
        <f>IF(MasterData5[[#This Row],[Total Purchase]]&gt;=500, "Over $500", "")</f>
        <v/>
      </c>
      <c r="N491" s="10"/>
      <c r="O491" s="14" t="str">
        <f>IF(AND(MasterData5[[#This Row],[MntWines]]&gt;=AB$4, MasterData5[[#This Row],[Income ]]&lt;=$AB$12), "Yes", "")</f>
        <v/>
      </c>
      <c r="P491" s="14" t="str">
        <f>IF(AND(MasterData5[[#This Row],[MntFruits]]&gt;=AC$4, MasterData5[[#This Row],[Income ]]&lt;=$AB$12), "Yes", "")</f>
        <v/>
      </c>
      <c r="Q491" s="14" t="str">
        <f>IF(AND(MasterData5[[#This Row],[MntMeatProducts]]&gt;=AD$4, MasterData5[[#This Row],[Income ]]&lt;=$AB$12), "Yes", "")</f>
        <v/>
      </c>
      <c r="R491" s="14" t="str">
        <f>IF(AND(MasterData5[[#This Row],[MntFishProducts]]&gt;=AE$4, MasterData5[[#This Row],[Income ]]&lt;=$AB$12), "Yes", "")</f>
        <v/>
      </c>
      <c r="S491" s="14" t="str">
        <f>IF(AND(MasterData5[[#This Row],[MntSweetProducts]]&gt;=AF$4, MasterData5[[#This Row],[Income ]]&lt;=$AB$12), "Yes", "")</f>
        <v/>
      </c>
      <c r="U491" s="14" t="str">
        <f>IF(MasterData5[[#This Row],[MntWines]]&gt;=AB$4, "Yes", "")</f>
        <v/>
      </c>
      <c r="V491" s="14" t="str">
        <f>IF(MasterData5[[#This Row],[MntFruits]]&gt;=AC$4, "Yes", "")</f>
        <v/>
      </c>
      <c r="W491" s="14" t="str">
        <f>IF(MasterData5[[#This Row],[MntMeatProducts]]&gt;=AD$4, "Yes", "")</f>
        <v/>
      </c>
      <c r="X491" s="14" t="str">
        <f>IF(MasterData5[[#This Row],[MntFishProducts]]&gt;=AE$4, "Yes", "")</f>
        <v/>
      </c>
      <c r="Y491" s="14" t="str">
        <f>IF(MasterData5[[#This Row],[MntSweetProducts]]&gt;=AF$4, "Yes", "")</f>
        <v/>
      </c>
    </row>
    <row r="492" spans="1:25" x14ac:dyDescent="0.3">
      <c r="A492">
        <v>2493</v>
      </c>
      <c r="B492" s="10">
        <v>356</v>
      </c>
      <c r="C492" s="10">
        <v>0</v>
      </c>
      <c r="D492" s="10">
        <v>107</v>
      </c>
      <c r="E492" s="10">
        <v>19</v>
      </c>
      <c r="F492" s="10">
        <v>9</v>
      </c>
      <c r="G492" s="10">
        <v>117</v>
      </c>
      <c r="H492" s="24">
        <f>2021-'Customer Profile'!B491</f>
        <v>55</v>
      </c>
      <c r="I492" s="10">
        <f>IF(Analysis!$B$60="Wine",B492,IF(Analysis!$B$60="Fruit",C492,IF(Analysis!$B$60="Meat",D492,IF(Analysis!$B$60="Fish",E492,IF(Analysis!$B$60="Sweet",F492,"")))))</f>
        <v>19</v>
      </c>
      <c r="J492" s="10">
        <v>61286</v>
      </c>
      <c r="K492" s="10" t="str">
        <f>IF(MasterData5[[#This Row],[Income ]]&gt;$AB$12, "Above", "Below")</f>
        <v>Above</v>
      </c>
      <c r="L492" s="10">
        <f>SUM(MasterData5[[#This Row],[MntWines]:[MntSweetProducts]])</f>
        <v>491</v>
      </c>
      <c r="M492" s="53" t="str">
        <f>IF(MasterData5[[#This Row],[Total Purchase]]&gt;=500, "Over $500", "")</f>
        <v/>
      </c>
      <c r="N492" s="10"/>
      <c r="O492" s="14" t="str">
        <f>IF(AND(MasterData5[[#This Row],[MntWines]]&gt;=AB$4, MasterData5[[#This Row],[Income ]]&lt;=$AB$12), "Yes", "")</f>
        <v/>
      </c>
      <c r="P492" s="14" t="str">
        <f>IF(AND(MasterData5[[#This Row],[MntFruits]]&gt;=AC$4, MasterData5[[#This Row],[Income ]]&lt;=$AB$12), "Yes", "")</f>
        <v/>
      </c>
      <c r="Q492" s="14" t="str">
        <f>IF(AND(MasterData5[[#This Row],[MntMeatProducts]]&gt;=AD$4, MasterData5[[#This Row],[Income ]]&lt;=$AB$12), "Yes", "")</f>
        <v/>
      </c>
      <c r="R492" s="14" t="str">
        <f>IF(AND(MasterData5[[#This Row],[MntFishProducts]]&gt;=AE$4, MasterData5[[#This Row],[Income ]]&lt;=$AB$12), "Yes", "")</f>
        <v/>
      </c>
      <c r="S492" s="14" t="str">
        <f>IF(AND(MasterData5[[#This Row],[MntSweetProducts]]&gt;=AF$4, MasterData5[[#This Row],[Income ]]&lt;=$AB$12), "Yes", "")</f>
        <v/>
      </c>
      <c r="U492" s="14" t="str">
        <f>IF(MasterData5[[#This Row],[MntWines]]&gt;=AB$4, "Yes", "")</f>
        <v>Yes</v>
      </c>
      <c r="V492" s="14" t="str">
        <f>IF(MasterData5[[#This Row],[MntFruits]]&gt;=AC$4, "Yes", "")</f>
        <v/>
      </c>
      <c r="W492" s="14" t="str">
        <f>IF(MasterData5[[#This Row],[MntMeatProducts]]&gt;=AD$4, "Yes", "")</f>
        <v/>
      </c>
      <c r="X492" s="14" t="str">
        <f>IF(MasterData5[[#This Row],[MntFishProducts]]&gt;=AE$4, "Yes", "")</f>
        <v/>
      </c>
      <c r="Y492" s="14" t="str">
        <f>IF(MasterData5[[#This Row],[MntSweetProducts]]&gt;=AF$4, "Yes", "")</f>
        <v/>
      </c>
    </row>
    <row r="493" spans="1:25" x14ac:dyDescent="0.3">
      <c r="A493">
        <v>2495</v>
      </c>
      <c r="B493" s="10">
        <v>217</v>
      </c>
      <c r="C493" s="10">
        <v>38</v>
      </c>
      <c r="D493" s="10">
        <v>350</v>
      </c>
      <c r="E493" s="10">
        <v>111</v>
      </c>
      <c r="F493" s="10">
        <v>85</v>
      </c>
      <c r="G493" s="10">
        <v>15</v>
      </c>
      <c r="H493" s="24">
        <f>2021-'Customer Profile'!B492</f>
        <v>47</v>
      </c>
      <c r="I493" s="10">
        <f>IF(Analysis!$B$60="Wine",B493,IF(Analysis!$B$60="Fruit",C493,IF(Analysis!$B$60="Meat",D493,IF(Analysis!$B$60="Fish",E493,IF(Analysis!$B$60="Sweet",F493,"")))))</f>
        <v>111</v>
      </c>
      <c r="J493" s="10">
        <v>83891</v>
      </c>
      <c r="K493" s="10" t="str">
        <f>IF(MasterData5[[#This Row],[Income ]]&gt;$AB$12, "Above", "Below")</f>
        <v>Above</v>
      </c>
      <c r="L493" s="10">
        <f>SUM(MasterData5[[#This Row],[MntWines]:[MntSweetProducts]])</f>
        <v>801</v>
      </c>
      <c r="M493" s="53" t="str">
        <f>IF(MasterData5[[#This Row],[Total Purchase]]&gt;=500, "Over $500", "")</f>
        <v>Over $500</v>
      </c>
      <c r="N493" s="10"/>
      <c r="O493" s="14" t="str">
        <f>IF(AND(MasterData5[[#This Row],[MntWines]]&gt;=AB$4, MasterData5[[#This Row],[Income ]]&lt;=$AB$12), "Yes", "")</f>
        <v/>
      </c>
      <c r="P493" s="14" t="str">
        <f>IF(AND(MasterData5[[#This Row],[MntFruits]]&gt;=AC$4, MasterData5[[#This Row],[Income ]]&lt;=$AB$12), "Yes", "")</f>
        <v/>
      </c>
      <c r="Q493" s="14" t="str">
        <f>IF(AND(MasterData5[[#This Row],[MntMeatProducts]]&gt;=AD$4, MasterData5[[#This Row],[Income ]]&lt;=$AB$12), "Yes", "")</f>
        <v/>
      </c>
      <c r="R493" s="14" t="str">
        <f>IF(AND(MasterData5[[#This Row],[MntFishProducts]]&gt;=AE$4, MasterData5[[#This Row],[Income ]]&lt;=$AB$12), "Yes", "")</f>
        <v/>
      </c>
      <c r="S493" s="14" t="str">
        <f>IF(AND(MasterData5[[#This Row],[MntSweetProducts]]&gt;=AF$4, MasterData5[[#This Row],[Income ]]&lt;=$AB$12), "Yes", "")</f>
        <v/>
      </c>
      <c r="U493" s="14" t="str">
        <f>IF(MasterData5[[#This Row],[MntWines]]&gt;=AB$4, "Yes", "")</f>
        <v/>
      </c>
      <c r="V493" s="14" t="str">
        <f>IF(MasterData5[[#This Row],[MntFruits]]&gt;=AC$4, "Yes", "")</f>
        <v>Yes</v>
      </c>
      <c r="W493" s="14" t="str">
        <f>IF(MasterData5[[#This Row],[MntMeatProducts]]&gt;=AD$4, "Yes", "")</f>
        <v>Yes</v>
      </c>
      <c r="X493" s="14" t="str">
        <f>IF(MasterData5[[#This Row],[MntFishProducts]]&gt;=AE$4, "Yes", "")</f>
        <v>Yes</v>
      </c>
      <c r="Y493" s="14" t="str">
        <f>IF(MasterData5[[#This Row],[MntSweetProducts]]&gt;=AF$4, "Yes", "")</f>
        <v>Yes</v>
      </c>
    </row>
    <row r="494" spans="1:25" x14ac:dyDescent="0.3">
      <c r="A494">
        <v>2499</v>
      </c>
      <c r="B494" s="10">
        <v>204</v>
      </c>
      <c r="C494" s="10">
        <v>97</v>
      </c>
      <c r="D494" s="10">
        <v>97</v>
      </c>
      <c r="E494" s="10">
        <v>21</v>
      </c>
      <c r="F494" s="10">
        <v>118</v>
      </c>
      <c r="G494" s="10">
        <v>26</v>
      </c>
      <c r="H494" s="24">
        <f>2021-'Customer Profile'!B493</f>
        <v>63</v>
      </c>
      <c r="I494" s="10">
        <f>IF(Analysis!$B$60="Wine",B494,IF(Analysis!$B$60="Fruit",C494,IF(Analysis!$B$60="Meat",D494,IF(Analysis!$B$60="Fish",E494,IF(Analysis!$B$60="Sweet",F494,"")))))</f>
        <v>21</v>
      </c>
      <c r="J494" s="10">
        <v>75342</v>
      </c>
      <c r="K494" s="10" t="str">
        <f>IF(MasterData5[[#This Row],[Income ]]&gt;$AB$12, "Above", "Below")</f>
        <v>Above</v>
      </c>
      <c r="L494" s="10">
        <f>SUM(MasterData5[[#This Row],[MntWines]:[MntSweetProducts]])</f>
        <v>537</v>
      </c>
      <c r="M494" s="53" t="str">
        <f>IF(MasterData5[[#This Row],[Total Purchase]]&gt;=500, "Over $500", "")</f>
        <v>Over $500</v>
      </c>
      <c r="N494" s="10"/>
      <c r="O494" s="14" t="str">
        <f>IF(AND(MasterData5[[#This Row],[MntWines]]&gt;=AB$4, MasterData5[[#This Row],[Income ]]&lt;=$AB$12), "Yes", "")</f>
        <v/>
      </c>
      <c r="P494" s="14" t="str">
        <f>IF(AND(MasterData5[[#This Row],[MntFruits]]&gt;=AC$4, MasterData5[[#This Row],[Income ]]&lt;=$AB$12), "Yes", "")</f>
        <v/>
      </c>
      <c r="Q494" s="14" t="str">
        <f>IF(AND(MasterData5[[#This Row],[MntMeatProducts]]&gt;=AD$4, MasterData5[[#This Row],[Income ]]&lt;=$AB$12), "Yes", "")</f>
        <v/>
      </c>
      <c r="R494" s="14" t="str">
        <f>IF(AND(MasterData5[[#This Row],[MntFishProducts]]&gt;=AE$4, MasterData5[[#This Row],[Income ]]&lt;=$AB$12), "Yes", "")</f>
        <v/>
      </c>
      <c r="S494" s="14" t="str">
        <f>IF(AND(MasterData5[[#This Row],[MntSweetProducts]]&gt;=AF$4, MasterData5[[#This Row],[Income ]]&lt;=$AB$12), "Yes", "")</f>
        <v/>
      </c>
      <c r="U494" s="14" t="str">
        <f>IF(MasterData5[[#This Row],[MntWines]]&gt;=AB$4, "Yes", "")</f>
        <v/>
      </c>
      <c r="V494" s="14" t="str">
        <f>IF(MasterData5[[#This Row],[MntFruits]]&gt;=AC$4, "Yes", "")</f>
        <v>Yes</v>
      </c>
      <c r="W494" s="14" t="str">
        <f>IF(MasterData5[[#This Row],[MntMeatProducts]]&gt;=AD$4, "Yes", "")</f>
        <v/>
      </c>
      <c r="X494" s="14" t="str">
        <f>IF(MasterData5[[#This Row],[MntFishProducts]]&gt;=AE$4, "Yes", "")</f>
        <v/>
      </c>
      <c r="Y494" s="14" t="str">
        <f>IF(MasterData5[[#This Row],[MntSweetProducts]]&gt;=AF$4, "Yes", "")</f>
        <v>Yes</v>
      </c>
    </row>
    <row r="495" spans="1:25" x14ac:dyDescent="0.3">
      <c r="A495">
        <v>2516</v>
      </c>
      <c r="B495" s="10">
        <v>22</v>
      </c>
      <c r="C495" s="10">
        <v>2</v>
      </c>
      <c r="D495" s="10">
        <v>10</v>
      </c>
      <c r="E495" s="10">
        <v>6</v>
      </c>
      <c r="F495" s="10">
        <v>4</v>
      </c>
      <c r="G495" s="10">
        <v>34</v>
      </c>
      <c r="H495" s="24">
        <f>2021-'Customer Profile'!B494</f>
        <v>52</v>
      </c>
      <c r="I495" s="10">
        <f>IF(Analysis!$B$60="Wine",B495,IF(Analysis!$B$60="Fruit",C495,IF(Analysis!$B$60="Meat",D495,IF(Analysis!$B$60="Fish",E495,IF(Analysis!$B$60="Sweet",F495,"")))))</f>
        <v>6</v>
      </c>
      <c r="J495" s="10">
        <v>46831</v>
      </c>
      <c r="K495" s="10" t="str">
        <f>IF(MasterData5[[#This Row],[Income ]]&gt;$AB$12, "Above", "Below")</f>
        <v>Below</v>
      </c>
      <c r="L495" s="10">
        <f>SUM(MasterData5[[#This Row],[MntWines]:[MntSweetProducts]])</f>
        <v>44</v>
      </c>
      <c r="M495" s="53" t="str">
        <f>IF(MasterData5[[#This Row],[Total Purchase]]&gt;=500, "Over $500", "")</f>
        <v/>
      </c>
      <c r="N495" s="10"/>
      <c r="O495" s="14" t="str">
        <f>IF(AND(MasterData5[[#This Row],[MntWines]]&gt;=AB$4, MasterData5[[#This Row],[Income ]]&lt;=$AB$12), "Yes", "")</f>
        <v/>
      </c>
      <c r="P495" s="14" t="str">
        <f>IF(AND(MasterData5[[#This Row],[MntFruits]]&gt;=AC$4, MasterData5[[#This Row],[Income ]]&lt;=$AB$12), "Yes", "")</f>
        <v/>
      </c>
      <c r="Q495" s="14" t="str">
        <f>IF(AND(MasterData5[[#This Row],[MntMeatProducts]]&gt;=AD$4, MasterData5[[#This Row],[Income ]]&lt;=$AB$12), "Yes", "")</f>
        <v/>
      </c>
      <c r="R495" s="14" t="str">
        <f>IF(AND(MasterData5[[#This Row],[MntFishProducts]]&gt;=AE$4, MasterData5[[#This Row],[Income ]]&lt;=$AB$12), "Yes", "")</f>
        <v/>
      </c>
      <c r="S495" s="14" t="str">
        <f>IF(AND(MasterData5[[#This Row],[MntSweetProducts]]&gt;=AF$4, MasterData5[[#This Row],[Income ]]&lt;=$AB$12), "Yes", "")</f>
        <v/>
      </c>
      <c r="U495" s="14" t="str">
        <f>IF(MasterData5[[#This Row],[MntWines]]&gt;=AB$4, "Yes", "")</f>
        <v/>
      </c>
      <c r="V495" s="14" t="str">
        <f>IF(MasterData5[[#This Row],[MntFruits]]&gt;=AC$4, "Yes", "")</f>
        <v/>
      </c>
      <c r="W495" s="14" t="str">
        <f>IF(MasterData5[[#This Row],[MntMeatProducts]]&gt;=AD$4, "Yes", "")</f>
        <v/>
      </c>
      <c r="X495" s="14" t="str">
        <f>IF(MasterData5[[#This Row],[MntFishProducts]]&gt;=AE$4, "Yes", "")</f>
        <v/>
      </c>
      <c r="Y495" s="14" t="str">
        <f>IF(MasterData5[[#This Row],[MntSweetProducts]]&gt;=AF$4, "Yes", "")</f>
        <v/>
      </c>
    </row>
    <row r="496" spans="1:25" x14ac:dyDescent="0.3">
      <c r="A496">
        <v>2518</v>
      </c>
      <c r="B496" s="10">
        <v>5</v>
      </c>
      <c r="C496" s="10">
        <v>4</v>
      </c>
      <c r="D496" s="10">
        <v>5</v>
      </c>
      <c r="E496" s="10">
        <v>4</v>
      </c>
      <c r="F496" s="10">
        <v>2</v>
      </c>
      <c r="G496" s="10">
        <v>10</v>
      </c>
      <c r="H496" s="24">
        <f>2021-'Customer Profile'!B495</f>
        <v>35</v>
      </c>
      <c r="I496" s="10">
        <f>IF(Analysis!$B$60="Wine",B496,IF(Analysis!$B$60="Fruit",C496,IF(Analysis!$B$60="Meat",D496,IF(Analysis!$B$60="Fish",E496,IF(Analysis!$B$60="Sweet",F496,"")))))</f>
        <v>4</v>
      </c>
      <c r="J496" s="10">
        <v>20491</v>
      </c>
      <c r="K496" s="10" t="str">
        <f>IF(MasterData5[[#This Row],[Income ]]&gt;$AB$12, "Above", "Below")</f>
        <v>Below</v>
      </c>
      <c r="L496" s="10">
        <f>SUM(MasterData5[[#This Row],[MntWines]:[MntSweetProducts]])</f>
        <v>20</v>
      </c>
      <c r="M496" s="53" t="str">
        <f>IF(MasterData5[[#This Row],[Total Purchase]]&gt;=500, "Over $500", "")</f>
        <v/>
      </c>
      <c r="N496" s="10"/>
      <c r="O496" s="14" t="str">
        <f>IF(AND(MasterData5[[#This Row],[MntWines]]&gt;=AB$4, MasterData5[[#This Row],[Income ]]&lt;=$AB$12), "Yes", "")</f>
        <v/>
      </c>
      <c r="P496" s="14" t="str">
        <f>IF(AND(MasterData5[[#This Row],[MntFruits]]&gt;=AC$4, MasterData5[[#This Row],[Income ]]&lt;=$AB$12), "Yes", "")</f>
        <v/>
      </c>
      <c r="Q496" s="14" t="str">
        <f>IF(AND(MasterData5[[#This Row],[MntMeatProducts]]&gt;=AD$4, MasterData5[[#This Row],[Income ]]&lt;=$AB$12), "Yes", "")</f>
        <v/>
      </c>
      <c r="R496" s="14" t="str">
        <f>IF(AND(MasterData5[[#This Row],[MntFishProducts]]&gt;=AE$4, MasterData5[[#This Row],[Income ]]&lt;=$AB$12), "Yes", "")</f>
        <v/>
      </c>
      <c r="S496" s="14" t="str">
        <f>IF(AND(MasterData5[[#This Row],[MntSweetProducts]]&gt;=AF$4, MasterData5[[#This Row],[Income ]]&lt;=$AB$12), "Yes", "")</f>
        <v/>
      </c>
      <c r="U496" s="14" t="str">
        <f>IF(MasterData5[[#This Row],[MntWines]]&gt;=AB$4, "Yes", "")</f>
        <v/>
      </c>
      <c r="V496" s="14" t="str">
        <f>IF(MasterData5[[#This Row],[MntFruits]]&gt;=AC$4, "Yes", "")</f>
        <v/>
      </c>
      <c r="W496" s="14" t="str">
        <f>IF(MasterData5[[#This Row],[MntMeatProducts]]&gt;=AD$4, "Yes", "")</f>
        <v/>
      </c>
      <c r="X496" s="14" t="str">
        <f>IF(MasterData5[[#This Row],[MntFishProducts]]&gt;=AE$4, "Yes", "")</f>
        <v/>
      </c>
      <c r="Y496" s="14" t="str">
        <f>IF(MasterData5[[#This Row],[MntSweetProducts]]&gt;=AF$4, "Yes", "")</f>
        <v/>
      </c>
    </row>
    <row r="497" spans="1:25" x14ac:dyDescent="0.3">
      <c r="A497">
        <v>2521</v>
      </c>
      <c r="B497" s="10">
        <v>23</v>
      </c>
      <c r="C497" s="10">
        <v>1</v>
      </c>
      <c r="D497" s="10">
        <v>13</v>
      </c>
      <c r="E497" s="10">
        <v>2</v>
      </c>
      <c r="F497" s="10">
        <v>2</v>
      </c>
      <c r="G497" s="10">
        <v>18</v>
      </c>
      <c r="H497" s="24">
        <f>2021-'Customer Profile'!B496</f>
        <v>50</v>
      </c>
      <c r="I497" s="10">
        <f>IF(Analysis!$B$60="Wine",B497,IF(Analysis!$B$60="Fruit",C497,IF(Analysis!$B$60="Meat",D497,IF(Analysis!$B$60="Fish",E497,IF(Analysis!$B$60="Sweet",F497,"")))))</f>
        <v>2</v>
      </c>
      <c r="J497" s="10">
        <v>35178</v>
      </c>
      <c r="K497" s="10" t="str">
        <f>IF(MasterData5[[#This Row],[Income ]]&gt;$AB$12, "Above", "Below")</f>
        <v>Below</v>
      </c>
      <c r="L497" s="10">
        <f>SUM(MasterData5[[#This Row],[MntWines]:[MntSweetProducts]])</f>
        <v>41</v>
      </c>
      <c r="M497" s="53" t="str">
        <f>IF(MasterData5[[#This Row],[Total Purchase]]&gt;=500, "Over $500", "")</f>
        <v/>
      </c>
      <c r="N497" s="10"/>
      <c r="O497" s="14" t="str">
        <f>IF(AND(MasterData5[[#This Row],[MntWines]]&gt;=AB$4, MasterData5[[#This Row],[Income ]]&lt;=$AB$12), "Yes", "")</f>
        <v/>
      </c>
      <c r="P497" s="14" t="str">
        <f>IF(AND(MasterData5[[#This Row],[MntFruits]]&gt;=AC$4, MasterData5[[#This Row],[Income ]]&lt;=$AB$12), "Yes", "")</f>
        <v/>
      </c>
      <c r="Q497" s="14" t="str">
        <f>IF(AND(MasterData5[[#This Row],[MntMeatProducts]]&gt;=AD$4, MasterData5[[#This Row],[Income ]]&lt;=$AB$12), "Yes", "")</f>
        <v/>
      </c>
      <c r="R497" s="14" t="str">
        <f>IF(AND(MasterData5[[#This Row],[MntFishProducts]]&gt;=AE$4, MasterData5[[#This Row],[Income ]]&lt;=$AB$12), "Yes", "")</f>
        <v/>
      </c>
      <c r="S497" s="14" t="str">
        <f>IF(AND(MasterData5[[#This Row],[MntSweetProducts]]&gt;=AF$4, MasterData5[[#This Row],[Income ]]&lt;=$AB$12), "Yes", "")</f>
        <v/>
      </c>
      <c r="U497" s="14" t="str">
        <f>IF(MasterData5[[#This Row],[MntWines]]&gt;=AB$4, "Yes", "")</f>
        <v/>
      </c>
      <c r="V497" s="14" t="str">
        <f>IF(MasterData5[[#This Row],[MntFruits]]&gt;=AC$4, "Yes", "")</f>
        <v/>
      </c>
      <c r="W497" s="14" t="str">
        <f>IF(MasterData5[[#This Row],[MntMeatProducts]]&gt;=AD$4, "Yes", "")</f>
        <v/>
      </c>
      <c r="X497" s="14" t="str">
        <f>IF(MasterData5[[#This Row],[MntFishProducts]]&gt;=AE$4, "Yes", "")</f>
        <v/>
      </c>
      <c r="Y497" s="14" t="str">
        <f>IF(MasterData5[[#This Row],[MntSweetProducts]]&gt;=AF$4, "Yes", "")</f>
        <v/>
      </c>
    </row>
    <row r="498" spans="1:25" x14ac:dyDescent="0.3">
      <c r="A498">
        <v>2525</v>
      </c>
      <c r="B498" s="10">
        <v>153</v>
      </c>
      <c r="C498" s="10">
        <v>64</v>
      </c>
      <c r="D498" s="10">
        <v>123</v>
      </c>
      <c r="E498" s="10">
        <v>116</v>
      </c>
      <c r="F498" s="10">
        <v>64</v>
      </c>
      <c r="G498" s="10">
        <v>14</v>
      </c>
      <c r="H498" s="24">
        <f>2021-'Customer Profile'!B497</f>
        <v>47</v>
      </c>
      <c r="I498" s="10">
        <f>IF(Analysis!$B$60="Wine",B498,IF(Analysis!$B$60="Fruit",C498,IF(Analysis!$B$60="Meat",D498,IF(Analysis!$B$60="Fish",E498,IF(Analysis!$B$60="Sweet",F498,"")))))</f>
        <v>116</v>
      </c>
      <c r="J498" s="10">
        <v>38410</v>
      </c>
      <c r="K498" s="10" t="str">
        <f>IF(MasterData5[[#This Row],[Income ]]&gt;$AB$12, "Above", "Below")</f>
        <v>Below</v>
      </c>
      <c r="L498" s="10">
        <f>SUM(MasterData5[[#This Row],[MntWines]:[MntSweetProducts]])</f>
        <v>520</v>
      </c>
      <c r="M498" s="53" t="str">
        <f>IF(MasterData5[[#This Row],[Total Purchase]]&gt;=500, "Over $500", "")</f>
        <v>Over $500</v>
      </c>
      <c r="N498" s="10"/>
      <c r="O498" s="14" t="str">
        <f>IF(AND(MasterData5[[#This Row],[MntWines]]&gt;=AB$4, MasterData5[[#This Row],[Income ]]&lt;=$AB$12), "Yes", "")</f>
        <v/>
      </c>
      <c r="P498" s="14" t="str">
        <f>IF(AND(MasterData5[[#This Row],[MntFruits]]&gt;=AC$4, MasterData5[[#This Row],[Income ]]&lt;=$AB$12), "Yes", "")</f>
        <v>Yes</v>
      </c>
      <c r="Q498" s="14" t="str">
        <f>IF(AND(MasterData5[[#This Row],[MntMeatProducts]]&gt;=AD$4, MasterData5[[#This Row],[Income ]]&lt;=$AB$12), "Yes", "")</f>
        <v/>
      </c>
      <c r="R498" s="14" t="str">
        <f>IF(AND(MasterData5[[#This Row],[MntFishProducts]]&gt;=AE$4, MasterData5[[#This Row],[Income ]]&lt;=$AB$12), "Yes", "")</f>
        <v>Yes</v>
      </c>
      <c r="S498" s="14" t="str">
        <f>IF(AND(MasterData5[[#This Row],[MntSweetProducts]]&gt;=AF$4, MasterData5[[#This Row],[Income ]]&lt;=$AB$12), "Yes", "")</f>
        <v>Yes</v>
      </c>
      <c r="U498" s="14" t="str">
        <f>IF(MasterData5[[#This Row],[MntWines]]&gt;=AB$4, "Yes", "")</f>
        <v/>
      </c>
      <c r="V498" s="14" t="str">
        <f>IF(MasterData5[[#This Row],[MntFruits]]&gt;=AC$4, "Yes", "")</f>
        <v>Yes</v>
      </c>
      <c r="W498" s="14" t="str">
        <f>IF(MasterData5[[#This Row],[MntMeatProducts]]&gt;=AD$4, "Yes", "")</f>
        <v/>
      </c>
      <c r="X498" s="14" t="str">
        <f>IF(MasterData5[[#This Row],[MntFishProducts]]&gt;=AE$4, "Yes", "")</f>
        <v>Yes</v>
      </c>
      <c r="Y498" s="14" t="str">
        <f>IF(MasterData5[[#This Row],[MntSweetProducts]]&gt;=AF$4, "Yes", "")</f>
        <v>Yes</v>
      </c>
    </row>
    <row r="499" spans="1:25" x14ac:dyDescent="0.3">
      <c r="A499">
        <v>2532</v>
      </c>
      <c r="B499" s="10">
        <v>982</v>
      </c>
      <c r="C499" s="10">
        <v>73</v>
      </c>
      <c r="D499" s="10">
        <v>351</v>
      </c>
      <c r="E499" s="10">
        <v>56</v>
      </c>
      <c r="F499" s="10">
        <v>14</v>
      </c>
      <c r="G499" s="10">
        <v>175</v>
      </c>
      <c r="H499" s="24">
        <f>2021-'Customer Profile'!B498</f>
        <v>34</v>
      </c>
      <c r="I499" s="10">
        <f>IF(Analysis!$B$60="Wine",B499,IF(Analysis!$B$60="Fruit",C499,IF(Analysis!$B$60="Meat",D499,IF(Analysis!$B$60="Fish",E499,IF(Analysis!$B$60="Sweet",F499,"")))))</f>
        <v>56</v>
      </c>
      <c r="J499" s="10">
        <v>73454</v>
      </c>
      <c r="K499" s="10" t="str">
        <f>IF(MasterData5[[#This Row],[Income ]]&gt;$AB$12, "Above", "Below")</f>
        <v>Above</v>
      </c>
      <c r="L499" s="10">
        <f>SUM(MasterData5[[#This Row],[MntWines]:[MntSweetProducts]])</f>
        <v>1476</v>
      </c>
      <c r="M499" s="53" t="str">
        <f>IF(MasterData5[[#This Row],[Total Purchase]]&gt;=500, "Over $500", "")</f>
        <v>Over $500</v>
      </c>
      <c r="N499" s="10"/>
      <c r="O499" s="14" t="str">
        <f>IF(AND(MasterData5[[#This Row],[MntWines]]&gt;=AB$4, MasterData5[[#This Row],[Income ]]&lt;=$AB$12), "Yes", "")</f>
        <v/>
      </c>
      <c r="P499" s="14" t="str">
        <f>IF(AND(MasterData5[[#This Row],[MntFruits]]&gt;=AC$4, MasterData5[[#This Row],[Income ]]&lt;=$AB$12), "Yes", "")</f>
        <v/>
      </c>
      <c r="Q499" s="14" t="str">
        <f>IF(AND(MasterData5[[#This Row],[MntMeatProducts]]&gt;=AD$4, MasterData5[[#This Row],[Income ]]&lt;=$AB$12), "Yes", "")</f>
        <v/>
      </c>
      <c r="R499" s="14" t="str">
        <f>IF(AND(MasterData5[[#This Row],[MntFishProducts]]&gt;=AE$4, MasterData5[[#This Row],[Income ]]&lt;=$AB$12), "Yes", "")</f>
        <v/>
      </c>
      <c r="S499" s="14" t="str">
        <f>IF(AND(MasterData5[[#This Row],[MntSweetProducts]]&gt;=AF$4, MasterData5[[#This Row],[Income ]]&lt;=$AB$12), "Yes", "")</f>
        <v/>
      </c>
      <c r="U499" s="14" t="str">
        <f>IF(MasterData5[[#This Row],[MntWines]]&gt;=AB$4, "Yes", "")</f>
        <v>Yes</v>
      </c>
      <c r="V499" s="14" t="str">
        <f>IF(MasterData5[[#This Row],[MntFruits]]&gt;=AC$4, "Yes", "")</f>
        <v>Yes</v>
      </c>
      <c r="W499" s="14" t="str">
        <f>IF(MasterData5[[#This Row],[MntMeatProducts]]&gt;=AD$4, "Yes", "")</f>
        <v>Yes</v>
      </c>
      <c r="X499" s="14" t="str">
        <f>IF(MasterData5[[#This Row],[MntFishProducts]]&gt;=AE$4, "Yes", "")</f>
        <v>Yes</v>
      </c>
      <c r="Y499" s="14" t="str">
        <f>IF(MasterData5[[#This Row],[MntSweetProducts]]&gt;=AF$4, "Yes", "")</f>
        <v/>
      </c>
    </row>
    <row r="500" spans="1:25" x14ac:dyDescent="0.3">
      <c r="A500">
        <v>2534</v>
      </c>
      <c r="B500" s="10">
        <v>97</v>
      </c>
      <c r="C500" s="10">
        <v>1</v>
      </c>
      <c r="D500" s="10">
        <v>41</v>
      </c>
      <c r="E500" s="10">
        <v>6</v>
      </c>
      <c r="F500" s="10">
        <v>2</v>
      </c>
      <c r="G500" s="10">
        <v>41</v>
      </c>
      <c r="H500" s="24">
        <f>2021-'Customer Profile'!B499</f>
        <v>68</v>
      </c>
      <c r="I500" s="10">
        <f>IF(Analysis!$B$60="Wine",B500,IF(Analysis!$B$60="Fruit",C500,IF(Analysis!$B$60="Meat",D500,IF(Analysis!$B$60="Fish",E500,IF(Analysis!$B$60="Sweet",F500,"")))))</f>
        <v>6</v>
      </c>
      <c r="J500" s="10">
        <v>37716</v>
      </c>
      <c r="K500" s="10" t="str">
        <f>IF(MasterData5[[#This Row],[Income ]]&gt;$AB$12, "Above", "Below")</f>
        <v>Below</v>
      </c>
      <c r="L500" s="10">
        <f>SUM(MasterData5[[#This Row],[MntWines]:[MntSweetProducts]])</f>
        <v>147</v>
      </c>
      <c r="M500" s="53" t="str">
        <f>IF(MasterData5[[#This Row],[Total Purchase]]&gt;=500, "Over $500", "")</f>
        <v/>
      </c>
      <c r="N500" s="10"/>
      <c r="O500" s="14" t="str">
        <f>IF(AND(MasterData5[[#This Row],[MntWines]]&gt;=AB$4, MasterData5[[#This Row],[Income ]]&lt;=$AB$12), "Yes", "")</f>
        <v/>
      </c>
      <c r="P500" s="14" t="str">
        <f>IF(AND(MasterData5[[#This Row],[MntFruits]]&gt;=AC$4, MasterData5[[#This Row],[Income ]]&lt;=$AB$12), "Yes", "")</f>
        <v/>
      </c>
      <c r="Q500" s="14" t="str">
        <f>IF(AND(MasterData5[[#This Row],[MntMeatProducts]]&gt;=AD$4, MasterData5[[#This Row],[Income ]]&lt;=$AB$12), "Yes", "")</f>
        <v/>
      </c>
      <c r="R500" s="14" t="str">
        <f>IF(AND(MasterData5[[#This Row],[MntFishProducts]]&gt;=AE$4, MasterData5[[#This Row],[Income ]]&lt;=$AB$12), "Yes", "")</f>
        <v/>
      </c>
      <c r="S500" s="14" t="str">
        <f>IF(AND(MasterData5[[#This Row],[MntSweetProducts]]&gt;=AF$4, MasterData5[[#This Row],[Income ]]&lt;=$AB$12), "Yes", "")</f>
        <v/>
      </c>
      <c r="U500" s="14" t="str">
        <f>IF(MasterData5[[#This Row],[MntWines]]&gt;=AB$4, "Yes", "")</f>
        <v/>
      </c>
      <c r="V500" s="14" t="str">
        <f>IF(MasterData5[[#This Row],[MntFruits]]&gt;=AC$4, "Yes", "")</f>
        <v/>
      </c>
      <c r="W500" s="14" t="str">
        <f>IF(MasterData5[[#This Row],[MntMeatProducts]]&gt;=AD$4, "Yes", "")</f>
        <v/>
      </c>
      <c r="X500" s="14" t="str">
        <f>IF(MasterData5[[#This Row],[MntFishProducts]]&gt;=AE$4, "Yes", "")</f>
        <v/>
      </c>
      <c r="Y500" s="14" t="str">
        <f>IF(MasterData5[[#This Row],[MntSweetProducts]]&gt;=AF$4, "Yes", "")</f>
        <v/>
      </c>
    </row>
    <row r="501" spans="1:25" x14ac:dyDescent="0.3">
      <c r="A501">
        <v>2535</v>
      </c>
      <c r="B501" s="10">
        <v>163</v>
      </c>
      <c r="C501" s="10">
        <v>0</v>
      </c>
      <c r="D501" s="10">
        <v>480</v>
      </c>
      <c r="E501" s="10">
        <v>0</v>
      </c>
      <c r="F501" s="10">
        <v>126</v>
      </c>
      <c r="G501" s="10">
        <v>75</v>
      </c>
      <c r="H501" s="24">
        <f>2021-'Customer Profile'!B500</f>
        <v>43</v>
      </c>
      <c r="I501" s="10">
        <f>IF(Analysis!$B$60="Wine",B501,IF(Analysis!$B$60="Fruit",C501,IF(Analysis!$B$60="Meat",D501,IF(Analysis!$B$60="Fish",E501,IF(Analysis!$B$60="Sweet",F501,"")))))</f>
        <v>0</v>
      </c>
      <c r="J501" s="10">
        <v>88097</v>
      </c>
      <c r="K501" s="10" t="str">
        <f>IF(MasterData5[[#This Row],[Income ]]&gt;$AB$12, "Above", "Below")</f>
        <v>Above</v>
      </c>
      <c r="L501" s="10">
        <f>SUM(MasterData5[[#This Row],[MntWines]:[MntSweetProducts]])</f>
        <v>769</v>
      </c>
      <c r="M501" s="53" t="str">
        <f>IF(MasterData5[[#This Row],[Total Purchase]]&gt;=500, "Over $500", "")</f>
        <v>Over $500</v>
      </c>
      <c r="N501" s="10"/>
      <c r="O501" s="14" t="str">
        <f>IF(AND(MasterData5[[#This Row],[MntWines]]&gt;=AB$4, MasterData5[[#This Row],[Income ]]&lt;=$AB$12), "Yes", "")</f>
        <v/>
      </c>
      <c r="P501" s="14" t="str">
        <f>IF(AND(MasterData5[[#This Row],[MntFruits]]&gt;=AC$4, MasterData5[[#This Row],[Income ]]&lt;=$AB$12), "Yes", "")</f>
        <v/>
      </c>
      <c r="Q501" s="14" t="str">
        <f>IF(AND(MasterData5[[#This Row],[MntMeatProducts]]&gt;=AD$4, MasterData5[[#This Row],[Income ]]&lt;=$AB$12), "Yes", "")</f>
        <v/>
      </c>
      <c r="R501" s="14" t="str">
        <f>IF(AND(MasterData5[[#This Row],[MntFishProducts]]&gt;=AE$4, MasterData5[[#This Row],[Income ]]&lt;=$AB$12), "Yes", "")</f>
        <v/>
      </c>
      <c r="S501" s="14" t="str">
        <f>IF(AND(MasterData5[[#This Row],[MntSweetProducts]]&gt;=AF$4, MasterData5[[#This Row],[Income ]]&lt;=$AB$12), "Yes", "")</f>
        <v/>
      </c>
      <c r="U501" s="14" t="str">
        <f>IF(MasterData5[[#This Row],[MntWines]]&gt;=AB$4, "Yes", "")</f>
        <v/>
      </c>
      <c r="V501" s="14" t="str">
        <f>IF(MasterData5[[#This Row],[MntFruits]]&gt;=AC$4, "Yes", "")</f>
        <v/>
      </c>
      <c r="W501" s="14" t="str">
        <f>IF(MasterData5[[#This Row],[MntMeatProducts]]&gt;=AD$4, "Yes", "")</f>
        <v>Yes</v>
      </c>
      <c r="X501" s="14" t="str">
        <f>IF(MasterData5[[#This Row],[MntFishProducts]]&gt;=AE$4, "Yes", "")</f>
        <v/>
      </c>
      <c r="Y501" s="14" t="str">
        <f>IF(MasterData5[[#This Row],[MntSweetProducts]]&gt;=AF$4, "Yes", "")</f>
        <v>Yes</v>
      </c>
    </row>
    <row r="502" spans="1:25" x14ac:dyDescent="0.3">
      <c r="A502">
        <v>2541</v>
      </c>
      <c r="B502" s="10">
        <v>14</v>
      </c>
      <c r="C502" s="10">
        <v>7</v>
      </c>
      <c r="D502" s="10">
        <v>11</v>
      </c>
      <c r="E502" s="10">
        <v>11</v>
      </c>
      <c r="F502" s="10">
        <v>0</v>
      </c>
      <c r="G502" s="10">
        <v>5</v>
      </c>
      <c r="H502" s="24">
        <f>2021-'Customer Profile'!B501</f>
        <v>45</v>
      </c>
      <c r="I502" s="10">
        <f>IF(Analysis!$B$60="Wine",B502,IF(Analysis!$B$60="Fruit",C502,IF(Analysis!$B$60="Meat",D502,IF(Analysis!$B$60="Fish",E502,IF(Analysis!$B$60="Sweet",F502,"")))))</f>
        <v>11</v>
      </c>
      <c r="J502" s="10">
        <v>24027</v>
      </c>
      <c r="K502" s="10" t="str">
        <f>IF(MasterData5[[#This Row],[Income ]]&gt;$AB$12, "Above", "Below")</f>
        <v>Below</v>
      </c>
      <c r="L502" s="10">
        <f>SUM(MasterData5[[#This Row],[MntWines]:[MntSweetProducts]])</f>
        <v>43</v>
      </c>
      <c r="M502" s="53" t="str">
        <f>IF(MasterData5[[#This Row],[Total Purchase]]&gt;=500, "Over $500", "")</f>
        <v/>
      </c>
      <c r="N502" s="10"/>
      <c r="O502" s="14" t="str">
        <f>IF(AND(MasterData5[[#This Row],[MntWines]]&gt;=AB$4, MasterData5[[#This Row],[Income ]]&lt;=$AB$12), "Yes", "")</f>
        <v/>
      </c>
      <c r="P502" s="14" t="str">
        <f>IF(AND(MasterData5[[#This Row],[MntFruits]]&gt;=AC$4, MasterData5[[#This Row],[Income ]]&lt;=$AB$12), "Yes", "")</f>
        <v/>
      </c>
      <c r="Q502" s="14" t="str">
        <f>IF(AND(MasterData5[[#This Row],[MntMeatProducts]]&gt;=AD$4, MasterData5[[#This Row],[Income ]]&lt;=$AB$12), "Yes", "")</f>
        <v/>
      </c>
      <c r="R502" s="14" t="str">
        <f>IF(AND(MasterData5[[#This Row],[MntFishProducts]]&gt;=AE$4, MasterData5[[#This Row],[Income ]]&lt;=$AB$12), "Yes", "")</f>
        <v/>
      </c>
      <c r="S502" s="14" t="str">
        <f>IF(AND(MasterData5[[#This Row],[MntSweetProducts]]&gt;=AF$4, MasterData5[[#This Row],[Income ]]&lt;=$AB$12), "Yes", "")</f>
        <v/>
      </c>
      <c r="U502" s="14" t="str">
        <f>IF(MasterData5[[#This Row],[MntWines]]&gt;=AB$4, "Yes", "")</f>
        <v/>
      </c>
      <c r="V502" s="14" t="str">
        <f>IF(MasterData5[[#This Row],[MntFruits]]&gt;=AC$4, "Yes", "")</f>
        <v/>
      </c>
      <c r="W502" s="14" t="str">
        <f>IF(MasterData5[[#This Row],[MntMeatProducts]]&gt;=AD$4, "Yes", "")</f>
        <v/>
      </c>
      <c r="X502" s="14" t="str">
        <f>IF(MasterData5[[#This Row],[MntFishProducts]]&gt;=AE$4, "Yes", "")</f>
        <v/>
      </c>
      <c r="Y502" s="14" t="str">
        <f>IF(MasterData5[[#This Row],[MntSweetProducts]]&gt;=AF$4, "Yes", "")</f>
        <v/>
      </c>
    </row>
    <row r="503" spans="1:25" x14ac:dyDescent="0.3">
      <c r="A503">
        <v>2544</v>
      </c>
      <c r="B503" s="10">
        <v>50</v>
      </c>
      <c r="C503" s="10">
        <v>1</v>
      </c>
      <c r="D503" s="10">
        <v>27</v>
      </c>
      <c r="E503" s="10">
        <v>6</v>
      </c>
      <c r="F503" s="10">
        <v>7</v>
      </c>
      <c r="G503" s="10">
        <v>1</v>
      </c>
      <c r="H503" s="24">
        <f>2021-'Customer Profile'!B502</f>
        <v>70</v>
      </c>
      <c r="I503" s="10">
        <f>IF(Analysis!$B$60="Wine",B503,IF(Analysis!$B$60="Fruit",C503,IF(Analysis!$B$60="Meat",D503,IF(Analysis!$B$60="Fish",E503,IF(Analysis!$B$60="Sweet",F503,"")))))</f>
        <v>6</v>
      </c>
      <c r="J503" s="10">
        <v>57530</v>
      </c>
      <c r="K503" s="10" t="str">
        <f>IF(MasterData5[[#This Row],[Income ]]&gt;$AB$12, "Above", "Below")</f>
        <v>Above</v>
      </c>
      <c r="L503" s="10">
        <f>SUM(MasterData5[[#This Row],[MntWines]:[MntSweetProducts]])</f>
        <v>91</v>
      </c>
      <c r="M503" s="53" t="str">
        <f>IF(MasterData5[[#This Row],[Total Purchase]]&gt;=500, "Over $500", "")</f>
        <v/>
      </c>
      <c r="N503" s="10"/>
      <c r="O503" s="14" t="str">
        <f>IF(AND(MasterData5[[#This Row],[MntWines]]&gt;=AB$4, MasterData5[[#This Row],[Income ]]&lt;=$AB$12), "Yes", "")</f>
        <v/>
      </c>
      <c r="P503" s="14" t="str">
        <f>IF(AND(MasterData5[[#This Row],[MntFruits]]&gt;=AC$4, MasterData5[[#This Row],[Income ]]&lt;=$AB$12), "Yes", "")</f>
        <v/>
      </c>
      <c r="Q503" s="14" t="str">
        <f>IF(AND(MasterData5[[#This Row],[MntMeatProducts]]&gt;=AD$4, MasterData5[[#This Row],[Income ]]&lt;=$AB$12), "Yes", "")</f>
        <v/>
      </c>
      <c r="R503" s="14" t="str">
        <f>IF(AND(MasterData5[[#This Row],[MntFishProducts]]&gt;=AE$4, MasterData5[[#This Row],[Income ]]&lt;=$AB$12), "Yes", "")</f>
        <v/>
      </c>
      <c r="S503" s="14" t="str">
        <f>IF(AND(MasterData5[[#This Row],[MntSweetProducts]]&gt;=AF$4, MasterData5[[#This Row],[Income ]]&lt;=$AB$12), "Yes", "")</f>
        <v/>
      </c>
      <c r="U503" s="14" t="str">
        <f>IF(MasterData5[[#This Row],[MntWines]]&gt;=AB$4, "Yes", "")</f>
        <v/>
      </c>
      <c r="V503" s="14" t="str">
        <f>IF(MasterData5[[#This Row],[MntFruits]]&gt;=AC$4, "Yes", "")</f>
        <v/>
      </c>
      <c r="W503" s="14" t="str">
        <f>IF(MasterData5[[#This Row],[MntMeatProducts]]&gt;=AD$4, "Yes", "")</f>
        <v/>
      </c>
      <c r="X503" s="14" t="str">
        <f>IF(MasterData5[[#This Row],[MntFishProducts]]&gt;=AE$4, "Yes", "")</f>
        <v/>
      </c>
      <c r="Y503" s="14" t="str">
        <f>IF(MasterData5[[#This Row],[MntSweetProducts]]&gt;=AF$4, "Yes", "")</f>
        <v/>
      </c>
    </row>
    <row r="504" spans="1:25" x14ac:dyDescent="0.3">
      <c r="A504">
        <v>2546</v>
      </c>
      <c r="B504" s="10">
        <v>23</v>
      </c>
      <c r="C504" s="10">
        <v>4</v>
      </c>
      <c r="D504" s="10">
        <v>5</v>
      </c>
      <c r="E504" s="10">
        <v>10</v>
      </c>
      <c r="F504" s="10">
        <v>5</v>
      </c>
      <c r="G504" s="10">
        <v>23</v>
      </c>
      <c r="H504" s="24">
        <f>2021-'Customer Profile'!B503</f>
        <v>44</v>
      </c>
      <c r="I504" s="10">
        <f>IF(Analysis!$B$60="Wine",B504,IF(Analysis!$B$60="Fruit",C504,IF(Analysis!$B$60="Meat",D504,IF(Analysis!$B$60="Fish",E504,IF(Analysis!$B$60="Sweet",F504,"")))))</f>
        <v>10</v>
      </c>
      <c r="J504" s="10">
        <v>31878</v>
      </c>
      <c r="K504" s="10" t="str">
        <f>IF(MasterData5[[#This Row],[Income ]]&gt;$AB$12, "Above", "Below")</f>
        <v>Below</v>
      </c>
      <c r="L504" s="10">
        <f>SUM(MasterData5[[#This Row],[MntWines]:[MntSweetProducts]])</f>
        <v>47</v>
      </c>
      <c r="M504" s="53" t="str">
        <f>IF(MasterData5[[#This Row],[Total Purchase]]&gt;=500, "Over $500", "")</f>
        <v/>
      </c>
      <c r="N504" s="10"/>
      <c r="O504" s="14" t="str">
        <f>IF(AND(MasterData5[[#This Row],[MntWines]]&gt;=AB$4, MasterData5[[#This Row],[Income ]]&lt;=$AB$12), "Yes", "")</f>
        <v/>
      </c>
      <c r="P504" s="14" t="str">
        <f>IF(AND(MasterData5[[#This Row],[MntFruits]]&gt;=AC$4, MasterData5[[#This Row],[Income ]]&lt;=$AB$12), "Yes", "")</f>
        <v/>
      </c>
      <c r="Q504" s="14" t="str">
        <f>IF(AND(MasterData5[[#This Row],[MntMeatProducts]]&gt;=AD$4, MasterData5[[#This Row],[Income ]]&lt;=$AB$12), "Yes", "")</f>
        <v/>
      </c>
      <c r="R504" s="14" t="str">
        <f>IF(AND(MasterData5[[#This Row],[MntFishProducts]]&gt;=AE$4, MasterData5[[#This Row],[Income ]]&lt;=$AB$12), "Yes", "")</f>
        <v/>
      </c>
      <c r="S504" s="14" t="str">
        <f>IF(AND(MasterData5[[#This Row],[MntSweetProducts]]&gt;=AF$4, MasterData5[[#This Row],[Income ]]&lt;=$AB$12), "Yes", "")</f>
        <v/>
      </c>
      <c r="U504" s="14" t="str">
        <f>IF(MasterData5[[#This Row],[MntWines]]&gt;=AB$4, "Yes", "")</f>
        <v/>
      </c>
      <c r="V504" s="14" t="str">
        <f>IF(MasterData5[[#This Row],[MntFruits]]&gt;=AC$4, "Yes", "")</f>
        <v/>
      </c>
      <c r="W504" s="14" t="str">
        <f>IF(MasterData5[[#This Row],[MntMeatProducts]]&gt;=AD$4, "Yes", "")</f>
        <v/>
      </c>
      <c r="X504" s="14" t="str">
        <f>IF(MasterData5[[#This Row],[MntFishProducts]]&gt;=AE$4, "Yes", "")</f>
        <v/>
      </c>
      <c r="Y504" s="14" t="str">
        <f>IF(MasterData5[[#This Row],[MntSweetProducts]]&gt;=AF$4, "Yes", "")</f>
        <v/>
      </c>
    </row>
    <row r="505" spans="1:25" x14ac:dyDescent="0.3">
      <c r="A505">
        <v>2549</v>
      </c>
      <c r="B505" s="10">
        <v>17</v>
      </c>
      <c r="C505" s="10">
        <v>0</v>
      </c>
      <c r="D505" s="10">
        <v>9</v>
      </c>
      <c r="E505" s="10">
        <v>0</v>
      </c>
      <c r="F505" s="10">
        <v>0</v>
      </c>
      <c r="G505" s="10">
        <v>1</v>
      </c>
      <c r="H505" s="24">
        <f>2021-'Customer Profile'!B504</f>
        <v>38</v>
      </c>
      <c r="I505" s="10">
        <f>IF(Analysis!$B$60="Wine",B505,IF(Analysis!$B$60="Fruit",C505,IF(Analysis!$B$60="Meat",D505,IF(Analysis!$B$60="Fish",E505,IF(Analysis!$B$60="Sweet",F505,"")))))</f>
        <v>0</v>
      </c>
      <c r="J505" s="10">
        <v>21840</v>
      </c>
      <c r="K505" s="10" t="str">
        <f>IF(MasterData5[[#This Row],[Income ]]&gt;$AB$12, "Above", "Below")</f>
        <v>Below</v>
      </c>
      <c r="L505" s="10">
        <f>SUM(MasterData5[[#This Row],[MntWines]:[MntSweetProducts]])</f>
        <v>26</v>
      </c>
      <c r="M505" s="53" t="str">
        <f>IF(MasterData5[[#This Row],[Total Purchase]]&gt;=500, "Over $500", "")</f>
        <v/>
      </c>
      <c r="N505" s="10"/>
      <c r="O505" s="14" t="str">
        <f>IF(AND(MasterData5[[#This Row],[MntWines]]&gt;=AB$4, MasterData5[[#This Row],[Income ]]&lt;=$AB$12), "Yes", "")</f>
        <v/>
      </c>
      <c r="P505" s="14" t="str">
        <f>IF(AND(MasterData5[[#This Row],[MntFruits]]&gt;=AC$4, MasterData5[[#This Row],[Income ]]&lt;=$AB$12), "Yes", "")</f>
        <v/>
      </c>
      <c r="Q505" s="14" t="str">
        <f>IF(AND(MasterData5[[#This Row],[MntMeatProducts]]&gt;=AD$4, MasterData5[[#This Row],[Income ]]&lt;=$AB$12), "Yes", "")</f>
        <v/>
      </c>
      <c r="R505" s="14" t="str">
        <f>IF(AND(MasterData5[[#This Row],[MntFishProducts]]&gt;=AE$4, MasterData5[[#This Row],[Income ]]&lt;=$AB$12), "Yes", "")</f>
        <v/>
      </c>
      <c r="S505" s="14" t="str">
        <f>IF(AND(MasterData5[[#This Row],[MntSweetProducts]]&gt;=AF$4, MasterData5[[#This Row],[Income ]]&lt;=$AB$12), "Yes", "")</f>
        <v/>
      </c>
      <c r="U505" s="14" t="str">
        <f>IF(MasterData5[[#This Row],[MntWines]]&gt;=AB$4, "Yes", "")</f>
        <v/>
      </c>
      <c r="V505" s="14" t="str">
        <f>IF(MasterData5[[#This Row],[MntFruits]]&gt;=AC$4, "Yes", "")</f>
        <v/>
      </c>
      <c r="W505" s="14" t="str">
        <f>IF(MasterData5[[#This Row],[MntMeatProducts]]&gt;=AD$4, "Yes", "")</f>
        <v/>
      </c>
      <c r="X505" s="14" t="str">
        <f>IF(MasterData5[[#This Row],[MntFishProducts]]&gt;=AE$4, "Yes", "")</f>
        <v/>
      </c>
      <c r="Y505" s="14" t="str">
        <f>IF(MasterData5[[#This Row],[MntSweetProducts]]&gt;=AF$4, "Yes", "")</f>
        <v/>
      </c>
    </row>
    <row r="506" spans="1:25" x14ac:dyDescent="0.3">
      <c r="A506">
        <v>2552</v>
      </c>
      <c r="B506" s="10">
        <v>416</v>
      </c>
      <c r="C506" s="10">
        <v>0</v>
      </c>
      <c r="D506" s="10">
        <v>26</v>
      </c>
      <c r="E506" s="10">
        <v>0</v>
      </c>
      <c r="F506" s="10">
        <v>0</v>
      </c>
      <c r="G506" s="10">
        <v>4</v>
      </c>
      <c r="H506" s="24">
        <f>2021-'Customer Profile'!B505</f>
        <v>66</v>
      </c>
      <c r="I506" s="10">
        <f>IF(Analysis!$B$60="Wine",B506,IF(Analysis!$B$60="Fruit",C506,IF(Analysis!$B$60="Meat",D506,IF(Analysis!$B$60="Fish",E506,IF(Analysis!$B$60="Sweet",F506,"")))))</f>
        <v>0</v>
      </c>
      <c r="J506" s="10">
        <v>55521</v>
      </c>
      <c r="K506" s="10" t="str">
        <f>IF(MasterData5[[#This Row],[Income ]]&gt;$AB$12, "Above", "Below")</f>
        <v>Above</v>
      </c>
      <c r="L506" s="10">
        <f>SUM(MasterData5[[#This Row],[MntWines]:[MntSweetProducts]])</f>
        <v>442</v>
      </c>
      <c r="M506" s="53" t="str">
        <f>IF(MasterData5[[#This Row],[Total Purchase]]&gt;=500, "Over $500", "")</f>
        <v/>
      </c>
      <c r="N506" s="10"/>
      <c r="O506" s="14" t="str">
        <f>IF(AND(MasterData5[[#This Row],[MntWines]]&gt;=AB$4, MasterData5[[#This Row],[Income ]]&lt;=$AB$12), "Yes", "")</f>
        <v/>
      </c>
      <c r="P506" s="14" t="str">
        <f>IF(AND(MasterData5[[#This Row],[MntFruits]]&gt;=AC$4, MasterData5[[#This Row],[Income ]]&lt;=$AB$12), "Yes", "")</f>
        <v/>
      </c>
      <c r="Q506" s="14" t="str">
        <f>IF(AND(MasterData5[[#This Row],[MntMeatProducts]]&gt;=AD$4, MasterData5[[#This Row],[Income ]]&lt;=$AB$12), "Yes", "")</f>
        <v/>
      </c>
      <c r="R506" s="14" t="str">
        <f>IF(AND(MasterData5[[#This Row],[MntFishProducts]]&gt;=AE$4, MasterData5[[#This Row],[Income ]]&lt;=$AB$12), "Yes", "")</f>
        <v/>
      </c>
      <c r="S506" s="14" t="str">
        <f>IF(AND(MasterData5[[#This Row],[MntSweetProducts]]&gt;=AF$4, MasterData5[[#This Row],[Income ]]&lt;=$AB$12), "Yes", "")</f>
        <v/>
      </c>
      <c r="U506" s="14" t="str">
        <f>IF(MasterData5[[#This Row],[MntWines]]&gt;=AB$4, "Yes", "")</f>
        <v>Yes</v>
      </c>
      <c r="V506" s="14" t="str">
        <f>IF(MasterData5[[#This Row],[MntFruits]]&gt;=AC$4, "Yes", "")</f>
        <v/>
      </c>
      <c r="W506" s="14" t="str">
        <f>IF(MasterData5[[#This Row],[MntMeatProducts]]&gt;=AD$4, "Yes", "")</f>
        <v/>
      </c>
      <c r="X506" s="14" t="str">
        <f>IF(MasterData5[[#This Row],[MntFishProducts]]&gt;=AE$4, "Yes", "")</f>
        <v/>
      </c>
      <c r="Y506" s="14" t="str">
        <f>IF(MasterData5[[#This Row],[MntSweetProducts]]&gt;=AF$4, "Yes", "")</f>
        <v/>
      </c>
    </row>
    <row r="507" spans="1:25" x14ac:dyDescent="0.3">
      <c r="A507">
        <v>2557</v>
      </c>
      <c r="B507" s="10">
        <v>7</v>
      </c>
      <c r="C507" s="10">
        <v>1</v>
      </c>
      <c r="D507" s="10">
        <v>6</v>
      </c>
      <c r="E507" s="10">
        <v>3</v>
      </c>
      <c r="F507" s="10">
        <v>1</v>
      </c>
      <c r="G507" s="10">
        <v>11</v>
      </c>
      <c r="H507" s="24">
        <f>2021-'Customer Profile'!B506</f>
        <v>51</v>
      </c>
      <c r="I507" s="10">
        <f>IF(Analysis!$B$60="Wine",B507,IF(Analysis!$B$60="Fruit",C507,IF(Analysis!$B$60="Meat",D507,IF(Analysis!$B$60="Fish",E507,IF(Analysis!$B$60="Sweet",F507,"")))))</f>
        <v>3</v>
      </c>
      <c r="J507" s="10">
        <v>29548</v>
      </c>
      <c r="K507" s="10" t="str">
        <f>IF(MasterData5[[#This Row],[Income ]]&gt;$AB$12, "Above", "Below")</f>
        <v>Below</v>
      </c>
      <c r="L507" s="10">
        <f>SUM(MasterData5[[#This Row],[MntWines]:[MntSweetProducts]])</f>
        <v>18</v>
      </c>
      <c r="M507" s="53" t="str">
        <f>IF(MasterData5[[#This Row],[Total Purchase]]&gt;=500, "Over $500", "")</f>
        <v/>
      </c>
      <c r="N507" s="10"/>
      <c r="O507" s="14" t="str">
        <f>IF(AND(MasterData5[[#This Row],[MntWines]]&gt;=AB$4, MasterData5[[#This Row],[Income ]]&lt;=$AB$12), "Yes", "")</f>
        <v/>
      </c>
      <c r="P507" s="14" t="str">
        <f>IF(AND(MasterData5[[#This Row],[MntFruits]]&gt;=AC$4, MasterData5[[#This Row],[Income ]]&lt;=$AB$12), "Yes", "")</f>
        <v/>
      </c>
      <c r="Q507" s="14" t="str">
        <f>IF(AND(MasterData5[[#This Row],[MntMeatProducts]]&gt;=AD$4, MasterData5[[#This Row],[Income ]]&lt;=$AB$12), "Yes", "")</f>
        <v/>
      </c>
      <c r="R507" s="14" t="str">
        <f>IF(AND(MasterData5[[#This Row],[MntFishProducts]]&gt;=AE$4, MasterData5[[#This Row],[Income ]]&lt;=$AB$12), "Yes", "")</f>
        <v/>
      </c>
      <c r="S507" s="14" t="str">
        <f>IF(AND(MasterData5[[#This Row],[MntSweetProducts]]&gt;=AF$4, MasterData5[[#This Row],[Income ]]&lt;=$AB$12), "Yes", "")</f>
        <v/>
      </c>
      <c r="U507" s="14" t="str">
        <f>IF(MasterData5[[#This Row],[MntWines]]&gt;=AB$4, "Yes", "")</f>
        <v/>
      </c>
      <c r="V507" s="14" t="str">
        <f>IF(MasterData5[[#This Row],[MntFruits]]&gt;=AC$4, "Yes", "")</f>
        <v/>
      </c>
      <c r="W507" s="14" t="str">
        <f>IF(MasterData5[[#This Row],[MntMeatProducts]]&gt;=AD$4, "Yes", "")</f>
        <v/>
      </c>
      <c r="X507" s="14" t="str">
        <f>IF(MasterData5[[#This Row],[MntFishProducts]]&gt;=AE$4, "Yes", "")</f>
        <v/>
      </c>
      <c r="Y507" s="14" t="str">
        <f>IF(MasterData5[[#This Row],[MntSweetProducts]]&gt;=AF$4, "Yes", "")</f>
        <v/>
      </c>
    </row>
    <row r="508" spans="1:25" x14ac:dyDescent="0.3">
      <c r="A508">
        <v>2561</v>
      </c>
      <c r="B508" s="10">
        <v>977</v>
      </c>
      <c r="C508" s="10">
        <v>12</v>
      </c>
      <c r="D508" s="10">
        <v>253</v>
      </c>
      <c r="E508" s="10">
        <v>16</v>
      </c>
      <c r="F508" s="10">
        <v>12</v>
      </c>
      <c r="G508" s="10">
        <v>101</v>
      </c>
      <c r="H508" s="24">
        <f>2021-'Customer Profile'!B507</f>
        <v>55</v>
      </c>
      <c r="I508" s="10">
        <f>IF(Analysis!$B$60="Wine",B508,IF(Analysis!$B$60="Fruit",C508,IF(Analysis!$B$60="Meat",D508,IF(Analysis!$B$60="Fish",E508,IF(Analysis!$B$60="Sweet",F508,"")))))</f>
        <v>16</v>
      </c>
      <c r="J508" s="10">
        <v>63810</v>
      </c>
      <c r="K508" s="10" t="str">
        <f>IF(MasterData5[[#This Row],[Income ]]&gt;$AB$12, "Above", "Below")</f>
        <v>Above</v>
      </c>
      <c r="L508" s="10">
        <f>SUM(MasterData5[[#This Row],[MntWines]:[MntSweetProducts]])</f>
        <v>1270</v>
      </c>
      <c r="M508" s="53" t="str">
        <f>IF(MasterData5[[#This Row],[Total Purchase]]&gt;=500, "Over $500", "")</f>
        <v>Over $500</v>
      </c>
      <c r="N508" s="10"/>
      <c r="O508" s="14" t="str">
        <f>IF(AND(MasterData5[[#This Row],[MntWines]]&gt;=AB$4, MasterData5[[#This Row],[Income ]]&lt;=$AB$12), "Yes", "")</f>
        <v/>
      </c>
      <c r="P508" s="14" t="str">
        <f>IF(AND(MasterData5[[#This Row],[MntFruits]]&gt;=AC$4, MasterData5[[#This Row],[Income ]]&lt;=$AB$12), "Yes", "")</f>
        <v/>
      </c>
      <c r="Q508" s="14" t="str">
        <f>IF(AND(MasterData5[[#This Row],[MntMeatProducts]]&gt;=AD$4, MasterData5[[#This Row],[Income ]]&lt;=$AB$12), "Yes", "")</f>
        <v/>
      </c>
      <c r="R508" s="14" t="str">
        <f>IF(AND(MasterData5[[#This Row],[MntFishProducts]]&gt;=AE$4, MasterData5[[#This Row],[Income ]]&lt;=$AB$12), "Yes", "")</f>
        <v/>
      </c>
      <c r="S508" s="14" t="str">
        <f>IF(AND(MasterData5[[#This Row],[MntSweetProducts]]&gt;=AF$4, MasterData5[[#This Row],[Income ]]&lt;=$AB$12), "Yes", "")</f>
        <v/>
      </c>
      <c r="U508" s="14" t="str">
        <f>IF(MasterData5[[#This Row],[MntWines]]&gt;=AB$4, "Yes", "")</f>
        <v>Yes</v>
      </c>
      <c r="V508" s="14" t="str">
        <f>IF(MasterData5[[#This Row],[MntFruits]]&gt;=AC$4, "Yes", "")</f>
        <v/>
      </c>
      <c r="W508" s="14" t="str">
        <f>IF(MasterData5[[#This Row],[MntMeatProducts]]&gt;=AD$4, "Yes", "")</f>
        <v>Yes</v>
      </c>
      <c r="X508" s="14" t="str">
        <f>IF(MasterData5[[#This Row],[MntFishProducts]]&gt;=AE$4, "Yes", "")</f>
        <v/>
      </c>
      <c r="Y508" s="14" t="str">
        <f>IF(MasterData5[[#This Row],[MntSweetProducts]]&gt;=AF$4, "Yes", "")</f>
        <v/>
      </c>
    </row>
    <row r="509" spans="1:25" x14ac:dyDescent="0.3">
      <c r="A509">
        <v>2563</v>
      </c>
      <c r="B509" s="10">
        <v>1</v>
      </c>
      <c r="C509" s="10">
        <v>9</v>
      </c>
      <c r="D509" s="10">
        <v>7</v>
      </c>
      <c r="E509" s="10">
        <v>2</v>
      </c>
      <c r="F509" s="10">
        <v>14</v>
      </c>
      <c r="G509" s="10">
        <v>10</v>
      </c>
      <c r="H509" s="24">
        <f>2021-'Customer Profile'!B508</f>
        <v>60</v>
      </c>
      <c r="I509" s="10">
        <f>IF(Analysis!$B$60="Wine",B509,IF(Analysis!$B$60="Fruit",C509,IF(Analysis!$B$60="Meat",D509,IF(Analysis!$B$60="Fish",E509,IF(Analysis!$B$60="Sweet",F509,"")))))</f>
        <v>2</v>
      </c>
      <c r="J509" s="10">
        <v>28249</v>
      </c>
      <c r="K509" s="10" t="str">
        <f>IF(MasterData5[[#This Row],[Income ]]&gt;$AB$12, "Above", "Below")</f>
        <v>Below</v>
      </c>
      <c r="L509" s="10">
        <f>SUM(MasterData5[[#This Row],[MntWines]:[MntSweetProducts]])</f>
        <v>33</v>
      </c>
      <c r="M509" s="53" t="str">
        <f>IF(MasterData5[[#This Row],[Total Purchase]]&gt;=500, "Over $500", "")</f>
        <v/>
      </c>
      <c r="N509" s="10"/>
      <c r="O509" s="14" t="str">
        <f>IF(AND(MasterData5[[#This Row],[MntWines]]&gt;=AB$4, MasterData5[[#This Row],[Income ]]&lt;=$AB$12), "Yes", "")</f>
        <v/>
      </c>
      <c r="P509" s="14" t="str">
        <f>IF(AND(MasterData5[[#This Row],[MntFruits]]&gt;=AC$4, MasterData5[[#This Row],[Income ]]&lt;=$AB$12), "Yes", "")</f>
        <v/>
      </c>
      <c r="Q509" s="14" t="str">
        <f>IF(AND(MasterData5[[#This Row],[MntMeatProducts]]&gt;=AD$4, MasterData5[[#This Row],[Income ]]&lt;=$AB$12), "Yes", "")</f>
        <v/>
      </c>
      <c r="R509" s="14" t="str">
        <f>IF(AND(MasterData5[[#This Row],[MntFishProducts]]&gt;=AE$4, MasterData5[[#This Row],[Income ]]&lt;=$AB$12), "Yes", "")</f>
        <v/>
      </c>
      <c r="S509" s="14" t="str">
        <f>IF(AND(MasterData5[[#This Row],[MntSweetProducts]]&gt;=AF$4, MasterData5[[#This Row],[Income ]]&lt;=$AB$12), "Yes", "")</f>
        <v/>
      </c>
      <c r="U509" s="14" t="str">
        <f>IF(MasterData5[[#This Row],[MntWines]]&gt;=AB$4, "Yes", "")</f>
        <v/>
      </c>
      <c r="V509" s="14" t="str">
        <f>IF(MasterData5[[#This Row],[MntFruits]]&gt;=AC$4, "Yes", "")</f>
        <v/>
      </c>
      <c r="W509" s="14" t="str">
        <f>IF(MasterData5[[#This Row],[MntMeatProducts]]&gt;=AD$4, "Yes", "")</f>
        <v/>
      </c>
      <c r="X509" s="14" t="str">
        <f>IF(MasterData5[[#This Row],[MntFishProducts]]&gt;=AE$4, "Yes", "")</f>
        <v/>
      </c>
      <c r="Y509" s="14" t="str">
        <f>IF(MasterData5[[#This Row],[MntSweetProducts]]&gt;=AF$4, "Yes", "")</f>
        <v/>
      </c>
    </row>
    <row r="510" spans="1:25" x14ac:dyDescent="0.3">
      <c r="A510">
        <v>2564</v>
      </c>
      <c r="B510" s="10">
        <v>111</v>
      </c>
      <c r="C510" s="10">
        <v>3</v>
      </c>
      <c r="D510" s="10">
        <v>28</v>
      </c>
      <c r="E510" s="10">
        <v>2</v>
      </c>
      <c r="F510" s="10">
        <v>6</v>
      </c>
      <c r="G510" s="10">
        <v>15</v>
      </c>
      <c r="H510" s="24">
        <f>2021-'Customer Profile'!B509</f>
        <v>68</v>
      </c>
      <c r="I510" s="10">
        <f>IF(Analysis!$B$60="Wine",B510,IF(Analysis!$B$60="Fruit",C510,IF(Analysis!$B$60="Meat",D510,IF(Analysis!$B$60="Fish",E510,IF(Analysis!$B$60="Sweet",F510,"")))))</f>
        <v>2</v>
      </c>
      <c r="J510" s="10">
        <v>61278</v>
      </c>
      <c r="K510" s="10" t="str">
        <f>IF(MasterData5[[#This Row],[Income ]]&gt;$AB$12, "Above", "Below")</f>
        <v>Above</v>
      </c>
      <c r="L510" s="10">
        <f>SUM(MasterData5[[#This Row],[MntWines]:[MntSweetProducts]])</f>
        <v>150</v>
      </c>
      <c r="M510" s="53" t="str">
        <f>IF(MasterData5[[#This Row],[Total Purchase]]&gt;=500, "Over $500", "")</f>
        <v/>
      </c>
      <c r="N510" s="10"/>
      <c r="O510" s="14" t="str">
        <f>IF(AND(MasterData5[[#This Row],[MntWines]]&gt;=AB$4, MasterData5[[#This Row],[Income ]]&lt;=$AB$12), "Yes", "")</f>
        <v/>
      </c>
      <c r="P510" s="14" t="str">
        <f>IF(AND(MasterData5[[#This Row],[MntFruits]]&gt;=AC$4, MasterData5[[#This Row],[Income ]]&lt;=$AB$12), "Yes", "")</f>
        <v/>
      </c>
      <c r="Q510" s="14" t="str">
        <f>IF(AND(MasterData5[[#This Row],[MntMeatProducts]]&gt;=AD$4, MasterData5[[#This Row],[Income ]]&lt;=$AB$12), "Yes", "")</f>
        <v/>
      </c>
      <c r="R510" s="14" t="str">
        <f>IF(AND(MasterData5[[#This Row],[MntFishProducts]]&gt;=AE$4, MasterData5[[#This Row],[Income ]]&lt;=$AB$12), "Yes", "")</f>
        <v/>
      </c>
      <c r="S510" s="14" t="str">
        <f>IF(AND(MasterData5[[#This Row],[MntSweetProducts]]&gt;=AF$4, MasterData5[[#This Row],[Income ]]&lt;=$AB$12), "Yes", "")</f>
        <v/>
      </c>
      <c r="U510" s="14" t="str">
        <f>IF(MasterData5[[#This Row],[MntWines]]&gt;=AB$4, "Yes", "")</f>
        <v/>
      </c>
      <c r="V510" s="14" t="str">
        <f>IF(MasterData5[[#This Row],[MntFruits]]&gt;=AC$4, "Yes", "")</f>
        <v/>
      </c>
      <c r="W510" s="14" t="str">
        <f>IF(MasterData5[[#This Row],[MntMeatProducts]]&gt;=AD$4, "Yes", "")</f>
        <v/>
      </c>
      <c r="X510" s="14" t="str">
        <f>IF(MasterData5[[#This Row],[MntFishProducts]]&gt;=AE$4, "Yes", "")</f>
        <v/>
      </c>
      <c r="Y510" s="14" t="str">
        <f>IF(MasterData5[[#This Row],[MntSweetProducts]]&gt;=AF$4, "Yes", "")</f>
        <v/>
      </c>
    </row>
    <row r="511" spans="1:25" x14ac:dyDescent="0.3">
      <c r="A511">
        <v>2565</v>
      </c>
      <c r="B511" s="10">
        <v>1016</v>
      </c>
      <c r="C511" s="10">
        <v>12</v>
      </c>
      <c r="D511" s="10">
        <v>215</v>
      </c>
      <c r="E511" s="10">
        <v>16</v>
      </c>
      <c r="F511" s="10">
        <v>12</v>
      </c>
      <c r="G511" s="10">
        <v>63</v>
      </c>
      <c r="H511" s="24">
        <f>2021-'Customer Profile'!B510</f>
        <v>66</v>
      </c>
      <c r="I511" s="10">
        <f>IF(Analysis!$B$60="Wine",B511,IF(Analysis!$B$60="Fruit",C511,IF(Analysis!$B$60="Meat",D511,IF(Analysis!$B$60="Fish",E511,IF(Analysis!$B$60="Sweet",F511,"")))))</f>
        <v>16</v>
      </c>
      <c r="J511" s="10">
        <v>70638</v>
      </c>
      <c r="K511" s="10" t="str">
        <f>IF(MasterData5[[#This Row],[Income ]]&gt;$AB$12, "Above", "Below")</f>
        <v>Above</v>
      </c>
      <c r="L511" s="10">
        <f>SUM(MasterData5[[#This Row],[MntWines]:[MntSweetProducts]])</f>
        <v>1271</v>
      </c>
      <c r="M511" s="53" t="str">
        <f>IF(MasterData5[[#This Row],[Total Purchase]]&gt;=500, "Over $500", "")</f>
        <v>Over $500</v>
      </c>
      <c r="N511" s="10"/>
      <c r="O511" s="14" t="str">
        <f>IF(AND(MasterData5[[#This Row],[MntWines]]&gt;=AB$4, MasterData5[[#This Row],[Income ]]&lt;=$AB$12), "Yes", "")</f>
        <v/>
      </c>
      <c r="P511" s="14" t="str">
        <f>IF(AND(MasterData5[[#This Row],[MntFruits]]&gt;=AC$4, MasterData5[[#This Row],[Income ]]&lt;=$AB$12), "Yes", "")</f>
        <v/>
      </c>
      <c r="Q511" s="14" t="str">
        <f>IF(AND(MasterData5[[#This Row],[MntMeatProducts]]&gt;=AD$4, MasterData5[[#This Row],[Income ]]&lt;=$AB$12), "Yes", "")</f>
        <v/>
      </c>
      <c r="R511" s="14" t="str">
        <f>IF(AND(MasterData5[[#This Row],[MntFishProducts]]&gt;=AE$4, MasterData5[[#This Row],[Income ]]&lt;=$AB$12), "Yes", "")</f>
        <v/>
      </c>
      <c r="S511" s="14" t="str">
        <f>IF(AND(MasterData5[[#This Row],[MntSweetProducts]]&gt;=AF$4, MasterData5[[#This Row],[Income ]]&lt;=$AB$12), "Yes", "")</f>
        <v/>
      </c>
      <c r="U511" s="14" t="str">
        <f>IF(MasterData5[[#This Row],[MntWines]]&gt;=AB$4, "Yes", "")</f>
        <v>Yes</v>
      </c>
      <c r="V511" s="14" t="str">
        <f>IF(MasterData5[[#This Row],[MntFruits]]&gt;=AC$4, "Yes", "")</f>
        <v/>
      </c>
      <c r="W511" s="14" t="str">
        <f>IF(MasterData5[[#This Row],[MntMeatProducts]]&gt;=AD$4, "Yes", "")</f>
        <v>Yes</v>
      </c>
      <c r="X511" s="14" t="str">
        <f>IF(MasterData5[[#This Row],[MntFishProducts]]&gt;=AE$4, "Yes", "")</f>
        <v/>
      </c>
      <c r="Y511" s="14" t="str">
        <f>IF(MasterData5[[#This Row],[MntSweetProducts]]&gt;=AF$4, "Yes", "")</f>
        <v/>
      </c>
    </row>
    <row r="512" spans="1:25" x14ac:dyDescent="0.3">
      <c r="A512">
        <v>2569</v>
      </c>
      <c r="B512" s="10">
        <v>3</v>
      </c>
      <c r="C512" s="10">
        <v>14</v>
      </c>
      <c r="D512" s="10">
        <v>17</v>
      </c>
      <c r="E512" s="10">
        <v>6</v>
      </c>
      <c r="F512" s="10">
        <v>1</v>
      </c>
      <c r="G512" s="10">
        <v>5</v>
      </c>
      <c r="H512" s="24">
        <f>2021-'Customer Profile'!B511</f>
        <v>34</v>
      </c>
      <c r="I512" s="10">
        <f>IF(Analysis!$B$60="Wine",B512,IF(Analysis!$B$60="Fruit",C512,IF(Analysis!$B$60="Meat",D512,IF(Analysis!$B$60="Fish",E512,IF(Analysis!$B$60="Sweet",F512,"")))))</f>
        <v>6</v>
      </c>
      <c r="J512" s="10">
        <v>17323</v>
      </c>
      <c r="K512" s="10" t="str">
        <f>IF(MasterData5[[#This Row],[Income ]]&gt;$AB$12, "Above", "Below")</f>
        <v>Below</v>
      </c>
      <c r="L512" s="10">
        <f>SUM(MasterData5[[#This Row],[MntWines]:[MntSweetProducts]])</f>
        <v>41</v>
      </c>
      <c r="M512" s="53" t="str">
        <f>IF(MasterData5[[#This Row],[Total Purchase]]&gt;=500, "Over $500", "")</f>
        <v/>
      </c>
      <c r="N512" s="10"/>
      <c r="O512" s="14" t="str">
        <f>IF(AND(MasterData5[[#This Row],[MntWines]]&gt;=AB$4, MasterData5[[#This Row],[Income ]]&lt;=$AB$12), "Yes", "")</f>
        <v/>
      </c>
      <c r="P512" s="14" t="str">
        <f>IF(AND(MasterData5[[#This Row],[MntFruits]]&gt;=AC$4, MasterData5[[#This Row],[Income ]]&lt;=$AB$12), "Yes", "")</f>
        <v/>
      </c>
      <c r="Q512" s="14" t="str">
        <f>IF(AND(MasterData5[[#This Row],[MntMeatProducts]]&gt;=AD$4, MasterData5[[#This Row],[Income ]]&lt;=$AB$12), "Yes", "")</f>
        <v/>
      </c>
      <c r="R512" s="14" t="str">
        <f>IF(AND(MasterData5[[#This Row],[MntFishProducts]]&gt;=AE$4, MasterData5[[#This Row],[Income ]]&lt;=$AB$12), "Yes", "")</f>
        <v/>
      </c>
      <c r="S512" s="14" t="str">
        <f>IF(AND(MasterData5[[#This Row],[MntSweetProducts]]&gt;=AF$4, MasterData5[[#This Row],[Income ]]&lt;=$AB$12), "Yes", "")</f>
        <v/>
      </c>
      <c r="U512" s="14" t="str">
        <f>IF(MasterData5[[#This Row],[MntWines]]&gt;=AB$4, "Yes", "")</f>
        <v/>
      </c>
      <c r="V512" s="14" t="str">
        <f>IF(MasterData5[[#This Row],[MntFruits]]&gt;=AC$4, "Yes", "")</f>
        <v/>
      </c>
      <c r="W512" s="14" t="str">
        <f>IF(MasterData5[[#This Row],[MntMeatProducts]]&gt;=AD$4, "Yes", "")</f>
        <v/>
      </c>
      <c r="X512" s="14" t="str">
        <f>IF(MasterData5[[#This Row],[MntFishProducts]]&gt;=AE$4, "Yes", "")</f>
        <v/>
      </c>
      <c r="Y512" s="14" t="str">
        <f>IF(MasterData5[[#This Row],[MntSweetProducts]]&gt;=AF$4, "Yes", "")</f>
        <v/>
      </c>
    </row>
    <row r="513" spans="1:25" x14ac:dyDescent="0.3">
      <c r="A513">
        <v>2570</v>
      </c>
      <c r="B513" s="10">
        <v>691</v>
      </c>
      <c r="C513" s="10">
        <v>7</v>
      </c>
      <c r="D513" s="10">
        <v>61</v>
      </c>
      <c r="E513" s="10">
        <v>10</v>
      </c>
      <c r="F513" s="10">
        <v>0</v>
      </c>
      <c r="G513" s="10">
        <v>46</v>
      </c>
      <c r="H513" s="24">
        <f>2021-'Customer Profile'!B512</f>
        <v>53</v>
      </c>
      <c r="I513" s="10">
        <f>IF(Analysis!$B$60="Wine",B513,IF(Analysis!$B$60="Fruit",C513,IF(Analysis!$B$60="Meat",D513,IF(Analysis!$B$60="Fish",E513,IF(Analysis!$B$60="Sweet",F513,"")))))</f>
        <v>10</v>
      </c>
      <c r="J513" s="10">
        <v>56534</v>
      </c>
      <c r="K513" s="10" t="str">
        <f>IF(MasterData5[[#This Row],[Income ]]&gt;$AB$12, "Above", "Below")</f>
        <v>Above</v>
      </c>
      <c r="L513" s="10">
        <f>SUM(MasterData5[[#This Row],[MntWines]:[MntSweetProducts]])</f>
        <v>769</v>
      </c>
      <c r="M513" s="53" t="str">
        <f>IF(MasterData5[[#This Row],[Total Purchase]]&gt;=500, "Over $500", "")</f>
        <v>Over $500</v>
      </c>
      <c r="N513" s="10"/>
      <c r="O513" s="14" t="str">
        <f>IF(AND(MasterData5[[#This Row],[MntWines]]&gt;=AB$4, MasterData5[[#This Row],[Income ]]&lt;=$AB$12), "Yes", "")</f>
        <v/>
      </c>
      <c r="P513" s="14" t="str">
        <f>IF(AND(MasterData5[[#This Row],[MntFruits]]&gt;=AC$4, MasterData5[[#This Row],[Income ]]&lt;=$AB$12), "Yes", "")</f>
        <v/>
      </c>
      <c r="Q513" s="14" t="str">
        <f>IF(AND(MasterData5[[#This Row],[MntMeatProducts]]&gt;=AD$4, MasterData5[[#This Row],[Income ]]&lt;=$AB$12), "Yes", "")</f>
        <v/>
      </c>
      <c r="R513" s="14" t="str">
        <f>IF(AND(MasterData5[[#This Row],[MntFishProducts]]&gt;=AE$4, MasterData5[[#This Row],[Income ]]&lt;=$AB$12), "Yes", "")</f>
        <v/>
      </c>
      <c r="S513" s="14" t="str">
        <f>IF(AND(MasterData5[[#This Row],[MntSweetProducts]]&gt;=AF$4, MasterData5[[#This Row],[Income ]]&lt;=$AB$12), "Yes", "")</f>
        <v/>
      </c>
      <c r="U513" s="14" t="str">
        <f>IF(MasterData5[[#This Row],[MntWines]]&gt;=AB$4, "Yes", "")</f>
        <v>Yes</v>
      </c>
      <c r="V513" s="14" t="str">
        <f>IF(MasterData5[[#This Row],[MntFruits]]&gt;=AC$4, "Yes", "")</f>
        <v/>
      </c>
      <c r="W513" s="14" t="str">
        <f>IF(MasterData5[[#This Row],[MntMeatProducts]]&gt;=AD$4, "Yes", "")</f>
        <v/>
      </c>
      <c r="X513" s="14" t="str">
        <f>IF(MasterData5[[#This Row],[MntFishProducts]]&gt;=AE$4, "Yes", "")</f>
        <v/>
      </c>
      <c r="Y513" s="14" t="str">
        <f>IF(MasterData5[[#This Row],[MntSweetProducts]]&gt;=AF$4, "Yes", "")</f>
        <v/>
      </c>
    </row>
    <row r="514" spans="1:25" x14ac:dyDescent="0.3">
      <c r="A514">
        <v>2574</v>
      </c>
      <c r="B514" s="10">
        <v>1050</v>
      </c>
      <c r="C514" s="10">
        <v>12</v>
      </c>
      <c r="D514" s="10">
        <v>144</v>
      </c>
      <c r="E514" s="10">
        <v>0</v>
      </c>
      <c r="F514" s="10">
        <v>0</v>
      </c>
      <c r="G514" s="10">
        <v>24</v>
      </c>
      <c r="H514" s="24">
        <f>2021-'Customer Profile'!B513</f>
        <v>44</v>
      </c>
      <c r="I514" s="10">
        <f>IF(Analysis!$B$60="Wine",B514,IF(Analysis!$B$60="Fruit",C514,IF(Analysis!$B$60="Meat",D514,IF(Analysis!$B$60="Fish",E514,IF(Analysis!$B$60="Sweet",F514,"")))))</f>
        <v>0</v>
      </c>
      <c r="J514" s="10">
        <v>61996</v>
      </c>
      <c r="K514" s="10" t="str">
        <f>IF(MasterData5[[#This Row],[Income ]]&gt;$AB$12, "Above", "Below")</f>
        <v>Above</v>
      </c>
      <c r="L514" s="10">
        <f>SUM(MasterData5[[#This Row],[MntWines]:[MntSweetProducts]])</f>
        <v>1206</v>
      </c>
      <c r="M514" s="53" t="str">
        <f>IF(MasterData5[[#This Row],[Total Purchase]]&gt;=500, "Over $500", "")</f>
        <v>Over $500</v>
      </c>
      <c r="N514" s="10"/>
      <c r="O514" s="14" t="str">
        <f>IF(AND(MasterData5[[#This Row],[MntWines]]&gt;=AB$4, MasterData5[[#This Row],[Income ]]&lt;=$AB$12), "Yes", "")</f>
        <v/>
      </c>
      <c r="P514" s="14" t="str">
        <f>IF(AND(MasterData5[[#This Row],[MntFruits]]&gt;=AC$4, MasterData5[[#This Row],[Income ]]&lt;=$AB$12), "Yes", "")</f>
        <v/>
      </c>
      <c r="Q514" s="14" t="str">
        <f>IF(AND(MasterData5[[#This Row],[MntMeatProducts]]&gt;=AD$4, MasterData5[[#This Row],[Income ]]&lt;=$AB$12), "Yes", "")</f>
        <v/>
      </c>
      <c r="R514" s="14" t="str">
        <f>IF(AND(MasterData5[[#This Row],[MntFishProducts]]&gt;=AE$4, MasterData5[[#This Row],[Income ]]&lt;=$AB$12), "Yes", "")</f>
        <v/>
      </c>
      <c r="S514" s="14" t="str">
        <f>IF(AND(MasterData5[[#This Row],[MntSweetProducts]]&gt;=AF$4, MasterData5[[#This Row],[Income ]]&lt;=$AB$12), "Yes", "")</f>
        <v/>
      </c>
      <c r="U514" s="14" t="str">
        <f>IF(MasterData5[[#This Row],[MntWines]]&gt;=AB$4, "Yes", "")</f>
        <v>Yes</v>
      </c>
      <c r="V514" s="14" t="str">
        <f>IF(MasterData5[[#This Row],[MntFruits]]&gt;=AC$4, "Yes", "")</f>
        <v/>
      </c>
      <c r="W514" s="14" t="str">
        <f>IF(MasterData5[[#This Row],[MntMeatProducts]]&gt;=AD$4, "Yes", "")</f>
        <v/>
      </c>
      <c r="X514" s="14" t="str">
        <f>IF(MasterData5[[#This Row],[MntFishProducts]]&gt;=AE$4, "Yes", "")</f>
        <v/>
      </c>
      <c r="Y514" s="14" t="str">
        <f>IF(MasterData5[[#This Row],[MntSweetProducts]]&gt;=AF$4, "Yes", "")</f>
        <v/>
      </c>
    </row>
    <row r="515" spans="1:25" x14ac:dyDescent="0.3">
      <c r="A515">
        <v>2579</v>
      </c>
      <c r="B515" s="10">
        <v>495</v>
      </c>
      <c r="C515" s="10">
        <v>33</v>
      </c>
      <c r="D515" s="10">
        <v>255</v>
      </c>
      <c r="E515" s="10">
        <v>11</v>
      </c>
      <c r="F515" s="10">
        <v>33</v>
      </c>
      <c r="G515" s="10">
        <v>8</v>
      </c>
      <c r="H515" s="24">
        <f>2021-'Customer Profile'!B514</f>
        <v>64</v>
      </c>
      <c r="I515" s="10">
        <f>IF(Analysis!$B$60="Wine",B515,IF(Analysis!$B$60="Fruit",C515,IF(Analysis!$B$60="Meat",D515,IF(Analysis!$B$60="Fish",E515,IF(Analysis!$B$60="Sweet",F515,"")))))</f>
        <v>11</v>
      </c>
      <c r="J515" s="10">
        <v>71113</v>
      </c>
      <c r="K515" s="10" t="str">
        <f>IF(MasterData5[[#This Row],[Income ]]&gt;$AB$12, "Above", "Below")</f>
        <v>Above</v>
      </c>
      <c r="L515" s="10">
        <f>SUM(MasterData5[[#This Row],[MntWines]:[MntSweetProducts]])</f>
        <v>827</v>
      </c>
      <c r="M515" s="53" t="str">
        <f>IF(MasterData5[[#This Row],[Total Purchase]]&gt;=500, "Over $500", "")</f>
        <v>Over $500</v>
      </c>
      <c r="N515" s="10"/>
      <c r="O515" s="14" t="str">
        <f>IF(AND(MasterData5[[#This Row],[MntWines]]&gt;=AB$4, MasterData5[[#This Row],[Income ]]&lt;=$AB$12), "Yes", "")</f>
        <v/>
      </c>
      <c r="P515" s="14" t="str">
        <f>IF(AND(MasterData5[[#This Row],[MntFruits]]&gt;=AC$4, MasterData5[[#This Row],[Income ]]&lt;=$AB$12), "Yes", "")</f>
        <v/>
      </c>
      <c r="Q515" s="14" t="str">
        <f>IF(AND(MasterData5[[#This Row],[MntMeatProducts]]&gt;=AD$4, MasterData5[[#This Row],[Income ]]&lt;=$AB$12), "Yes", "")</f>
        <v/>
      </c>
      <c r="R515" s="14" t="str">
        <f>IF(AND(MasterData5[[#This Row],[MntFishProducts]]&gt;=AE$4, MasterData5[[#This Row],[Income ]]&lt;=$AB$12), "Yes", "")</f>
        <v/>
      </c>
      <c r="S515" s="14" t="str">
        <f>IF(AND(MasterData5[[#This Row],[MntSweetProducts]]&gt;=AF$4, MasterData5[[#This Row],[Income ]]&lt;=$AB$12), "Yes", "")</f>
        <v/>
      </c>
      <c r="U515" s="14" t="str">
        <f>IF(MasterData5[[#This Row],[MntWines]]&gt;=AB$4, "Yes", "")</f>
        <v>Yes</v>
      </c>
      <c r="V515" s="14" t="str">
        <f>IF(MasterData5[[#This Row],[MntFruits]]&gt;=AC$4, "Yes", "")</f>
        <v>Yes</v>
      </c>
      <c r="W515" s="14" t="str">
        <f>IF(MasterData5[[#This Row],[MntMeatProducts]]&gt;=AD$4, "Yes", "")</f>
        <v>Yes</v>
      </c>
      <c r="X515" s="14" t="str">
        <f>IF(MasterData5[[#This Row],[MntFishProducts]]&gt;=AE$4, "Yes", "")</f>
        <v/>
      </c>
      <c r="Y515" s="14" t="str">
        <f>IF(MasterData5[[#This Row],[MntSweetProducts]]&gt;=AF$4, "Yes", "")</f>
        <v>Yes</v>
      </c>
    </row>
    <row r="516" spans="1:25" x14ac:dyDescent="0.3">
      <c r="A516">
        <v>2587</v>
      </c>
      <c r="B516" s="10">
        <v>14</v>
      </c>
      <c r="C516" s="10">
        <v>0</v>
      </c>
      <c r="D516" s="10">
        <v>6</v>
      </c>
      <c r="E516" s="10">
        <v>0</v>
      </c>
      <c r="F516" s="10">
        <v>0</v>
      </c>
      <c r="G516" s="10">
        <v>0</v>
      </c>
      <c r="H516" s="24">
        <f>2021-'Customer Profile'!B515</f>
        <v>49</v>
      </c>
      <c r="I516" s="10">
        <f>IF(Analysis!$B$60="Wine",B516,IF(Analysis!$B$60="Fruit",C516,IF(Analysis!$B$60="Meat",D516,IF(Analysis!$B$60="Fish",E516,IF(Analysis!$B$60="Sweet",F516,"")))))</f>
        <v>0</v>
      </c>
      <c r="J516" s="10">
        <v>29791</v>
      </c>
      <c r="K516" s="10" t="str">
        <f>IF(MasterData5[[#This Row],[Income ]]&gt;$AB$12, "Above", "Below")</f>
        <v>Below</v>
      </c>
      <c r="L516" s="10">
        <f>SUM(MasterData5[[#This Row],[MntWines]:[MntSweetProducts]])</f>
        <v>20</v>
      </c>
      <c r="M516" s="53" t="str">
        <f>IF(MasterData5[[#This Row],[Total Purchase]]&gt;=500, "Over $500", "")</f>
        <v/>
      </c>
      <c r="N516" s="10"/>
      <c r="O516" s="14" t="str">
        <f>IF(AND(MasterData5[[#This Row],[MntWines]]&gt;=AB$4, MasterData5[[#This Row],[Income ]]&lt;=$AB$12), "Yes", "")</f>
        <v/>
      </c>
      <c r="P516" s="14" t="str">
        <f>IF(AND(MasterData5[[#This Row],[MntFruits]]&gt;=AC$4, MasterData5[[#This Row],[Income ]]&lt;=$AB$12), "Yes", "")</f>
        <v/>
      </c>
      <c r="Q516" s="14" t="str">
        <f>IF(AND(MasterData5[[#This Row],[MntMeatProducts]]&gt;=AD$4, MasterData5[[#This Row],[Income ]]&lt;=$AB$12), "Yes", "")</f>
        <v/>
      </c>
      <c r="R516" s="14" t="str">
        <f>IF(AND(MasterData5[[#This Row],[MntFishProducts]]&gt;=AE$4, MasterData5[[#This Row],[Income ]]&lt;=$AB$12), "Yes", "")</f>
        <v/>
      </c>
      <c r="S516" s="14" t="str">
        <f>IF(AND(MasterData5[[#This Row],[MntSweetProducts]]&gt;=AF$4, MasterData5[[#This Row],[Income ]]&lt;=$AB$12), "Yes", "")</f>
        <v/>
      </c>
      <c r="U516" s="14" t="str">
        <f>IF(MasterData5[[#This Row],[MntWines]]&gt;=AB$4, "Yes", "")</f>
        <v/>
      </c>
      <c r="V516" s="14" t="str">
        <f>IF(MasterData5[[#This Row],[MntFruits]]&gt;=AC$4, "Yes", "")</f>
        <v/>
      </c>
      <c r="W516" s="14" t="str">
        <f>IF(MasterData5[[#This Row],[MntMeatProducts]]&gt;=AD$4, "Yes", "")</f>
        <v/>
      </c>
      <c r="X516" s="14" t="str">
        <f>IF(MasterData5[[#This Row],[MntFishProducts]]&gt;=AE$4, "Yes", "")</f>
        <v/>
      </c>
      <c r="Y516" s="14" t="str">
        <f>IF(MasterData5[[#This Row],[MntSweetProducts]]&gt;=AF$4, "Yes", "")</f>
        <v/>
      </c>
    </row>
    <row r="517" spans="1:25" x14ac:dyDescent="0.3">
      <c r="A517">
        <v>2589</v>
      </c>
      <c r="B517" s="10">
        <v>25</v>
      </c>
      <c r="C517" s="10">
        <v>3</v>
      </c>
      <c r="D517" s="10">
        <v>16</v>
      </c>
      <c r="E517" s="10">
        <v>8</v>
      </c>
      <c r="F517" s="10">
        <v>5</v>
      </c>
      <c r="G517" s="10">
        <v>2</v>
      </c>
      <c r="H517" s="24">
        <f>2021-'Customer Profile'!B516</f>
        <v>49</v>
      </c>
      <c r="I517" s="10">
        <f>IF(Analysis!$B$60="Wine",B517,IF(Analysis!$B$60="Fruit",C517,IF(Analysis!$B$60="Meat",D517,IF(Analysis!$B$60="Fish",E517,IF(Analysis!$B$60="Sweet",F517,"")))))</f>
        <v>8</v>
      </c>
      <c r="J517" s="10">
        <v>26759</v>
      </c>
      <c r="K517" s="10" t="str">
        <f>IF(MasterData5[[#This Row],[Income ]]&gt;$AB$12, "Above", "Below")</f>
        <v>Below</v>
      </c>
      <c r="L517" s="10">
        <f>SUM(MasterData5[[#This Row],[MntWines]:[MntSweetProducts]])</f>
        <v>57</v>
      </c>
      <c r="M517" s="53" t="str">
        <f>IF(MasterData5[[#This Row],[Total Purchase]]&gt;=500, "Over $500", "")</f>
        <v/>
      </c>
      <c r="N517" s="10"/>
      <c r="O517" s="14" t="str">
        <f>IF(AND(MasterData5[[#This Row],[MntWines]]&gt;=AB$4, MasterData5[[#This Row],[Income ]]&lt;=$AB$12), "Yes", "")</f>
        <v/>
      </c>
      <c r="P517" s="14" t="str">
        <f>IF(AND(MasterData5[[#This Row],[MntFruits]]&gt;=AC$4, MasterData5[[#This Row],[Income ]]&lt;=$AB$12), "Yes", "")</f>
        <v/>
      </c>
      <c r="Q517" s="14" t="str">
        <f>IF(AND(MasterData5[[#This Row],[MntMeatProducts]]&gt;=AD$4, MasterData5[[#This Row],[Income ]]&lt;=$AB$12), "Yes", "")</f>
        <v/>
      </c>
      <c r="R517" s="14" t="str">
        <f>IF(AND(MasterData5[[#This Row],[MntFishProducts]]&gt;=AE$4, MasterData5[[#This Row],[Income ]]&lt;=$AB$12), "Yes", "")</f>
        <v/>
      </c>
      <c r="S517" s="14" t="str">
        <f>IF(AND(MasterData5[[#This Row],[MntSweetProducts]]&gt;=AF$4, MasterData5[[#This Row],[Income ]]&lt;=$AB$12), "Yes", "")</f>
        <v/>
      </c>
      <c r="U517" s="14" t="str">
        <f>IF(MasterData5[[#This Row],[MntWines]]&gt;=AB$4, "Yes", "")</f>
        <v/>
      </c>
      <c r="V517" s="14" t="str">
        <f>IF(MasterData5[[#This Row],[MntFruits]]&gt;=AC$4, "Yes", "")</f>
        <v/>
      </c>
      <c r="W517" s="14" t="str">
        <f>IF(MasterData5[[#This Row],[MntMeatProducts]]&gt;=AD$4, "Yes", "")</f>
        <v/>
      </c>
      <c r="X517" s="14" t="str">
        <f>IF(MasterData5[[#This Row],[MntFishProducts]]&gt;=AE$4, "Yes", "")</f>
        <v/>
      </c>
      <c r="Y517" s="14" t="str">
        <f>IF(MasterData5[[#This Row],[MntSweetProducts]]&gt;=AF$4, "Yes", "")</f>
        <v/>
      </c>
    </row>
    <row r="518" spans="1:25" x14ac:dyDescent="0.3">
      <c r="A518">
        <v>2591</v>
      </c>
      <c r="B518" s="10">
        <v>526</v>
      </c>
      <c r="C518" s="10">
        <v>35</v>
      </c>
      <c r="D518" s="10">
        <v>214</v>
      </c>
      <c r="E518" s="10">
        <v>69</v>
      </c>
      <c r="F518" s="10">
        <v>53</v>
      </c>
      <c r="G518" s="10">
        <v>35</v>
      </c>
      <c r="H518" s="24">
        <f>2021-'Customer Profile'!B517</f>
        <v>62</v>
      </c>
      <c r="I518" s="10">
        <f>IF(Analysis!$B$60="Wine",B518,IF(Analysis!$B$60="Fruit",C518,IF(Analysis!$B$60="Meat",D518,IF(Analysis!$B$60="Fish",E518,IF(Analysis!$B$60="Sweet",F518,"")))))</f>
        <v>69</v>
      </c>
      <c r="J518" s="10">
        <v>76320</v>
      </c>
      <c r="K518" s="10" t="str">
        <f>IF(MasterData5[[#This Row],[Income ]]&gt;$AB$12, "Above", "Below")</f>
        <v>Above</v>
      </c>
      <c r="L518" s="10">
        <f>SUM(MasterData5[[#This Row],[MntWines]:[MntSweetProducts]])</f>
        <v>897</v>
      </c>
      <c r="M518" s="53" t="str">
        <f>IF(MasterData5[[#This Row],[Total Purchase]]&gt;=500, "Over $500", "")</f>
        <v>Over $500</v>
      </c>
      <c r="N518" s="10"/>
      <c r="O518" s="14" t="str">
        <f>IF(AND(MasterData5[[#This Row],[MntWines]]&gt;=AB$4, MasterData5[[#This Row],[Income ]]&lt;=$AB$12), "Yes", "")</f>
        <v/>
      </c>
      <c r="P518" s="14" t="str">
        <f>IF(AND(MasterData5[[#This Row],[MntFruits]]&gt;=AC$4, MasterData5[[#This Row],[Income ]]&lt;=$AB$12), "Yes", "")</f>
        <v/>
      </c>
      <c r="Q518" s="14" t="str">
        <f>IF(AND(MasterData5[[#This Row],[MntMeatProducts]]&gt;=AD$4, MasterData5[[#This Row],[Income ]]&lt;=$AB$12), "Yes", "")</f>
        <v/>
      </c>
      <c r="R518" s="14" t="str">
        <f>IF(AND(MasterData5[[#This Row],[MntFishProducts]]&gt;=AE$4, MasterData5[[#This Row],[Income ]]&lt;=$AB$12), "Yes", "")</f>
        <v/>
      </c>
      <c r="S518" s="14" t="str">
        <f>IF(AND(MasterData5[[#This Row],[MntSweetProducts]]&gt;=AF$4, MasterData5[[#This Row],[Income ]]&lt;=$AB$12), "Yes", "")</f>
        <v/>
      </c>
      <c r="U518" s="14" t="str">
        <f>IF(MasterData5[[#This Row],[MntWines]]&gt;=AB$4, "Yes", "")</f>
        <v>Yes</v>
      </c>
      <c r="V518" s="14" t="str">
        <f>IF(MasterData5[[#This Row],[MntFruits]]&gt;=AC$4, "Yes", "")</f>
        <v>Yes</v>
      </c>
      <c r="W518" s="14" t="str">
        <f>IF(MasterData5[[#This Row],[MntMeatProducts]]&gt;=AD$4, "Yes", "")</f>
        <v>Yes</v>
      </c>
      <c r="X518" s="14" t="str">
        <f>IF(MasterData5[[#This Row],[MntFishProducts]]&gt;=AE$4, "Yes", "")</f>
        <v>Yes</v>
      </c>
      <c r="Y518" s="14" t="str">
        <f>IF(MasterData5[[#This Row],[MntSweetProducts]]&gt;=AF$4, "Yes", "")</f>
        <v>Yes</v>
      </c>
    </row>
    <row r="519" spans="1:25" x14ac:dyDescent="0.3">
      <c r="A519">
        <v>2607</v>
      </c>
      <c r="B519" s="10">
        <v>424</v>
      </c>
      <c r="C519" s="10">
        <v>17</v>
      </c>
      <c r="D519" s="10">
        <v>118</v>
      </c>
      <c r="E519" s="10">
        <v>7</v>
      </c>
      <c r="F519" s="10">
        <v>23</v>
      </c>
      <c r="G519" s="10">
        <v>41</v>
      </c>
      <c r="H519" s="24">
        <f>2021-'Customer Profile'!B518</f>
        <v>68</v>
      </c>
      <c r="I519" s="10">
        <f>IF(Analysis!$B$60="Wine",B519,IF(Analysis!$B$60="Fruit",C519,IF(Analysis!$B$60="Meat",D519,IF(Analysis!$B$60="Fish",E519,IF(Analysis!$B$60="Sweet",F519,"")))))</f>
        <v>7</v>
      </c>
      <c r="J519" s="10">
        <v>40464</v>
      </c>
      <c r="K519" s="10" t="str">
        <f>IF(MasterData5[[#This Row],[Income ]]&gt;$AB$12, "Above", "Below")</f>
        <v>Below</v>
      </c>
      <c r="L519" s="10">
        <f>SUM(MasterData5[[#This Row],[MntWines]:[MntSweetProducts]])</f>
        <v>589</v>
      </c>
      <c r="M519" s="53" t="str">
        <f>IF(MasterData5[[#This Row],[Total Purchase]]&gt;=500, "Over $500", "")</f>
        <v>Over $500</v>
      </c>
      <c r="N519" s="10"/>
      <c r="O519" s="14" t="str">
        <f>IF(AND(MasterData5[[#This Row],[MntWines]]&gt;=AB$4, MasterData5[[#This Row],[Income ]]&lt;=$AB$12), "Yes", "")</f>
        <v>Yes</v>
      </c>
      <c r="P519" s="14" t="str">
        <f>IF(AND(MasterData5[[#This Row],[MntFruits]]&gt;=AC$4, MasterData5[[#This Row],[Income ]]&lt;=$AB$12), "Yes", "")</f>
        <v/>
      </c>
      <c r="Q519" s="14" t="str">
        <f>IF(AND(MasterData5[[#This Row],[MntMeatProducts]]&gt;=AD$4, MasterData5[[#This Row],[Income ]]&lt;=$AB$12), "Yes", "")</f>
        <v/>
      </c>
      <c r="R519" s="14" t="str">
        <f>IF(AND(MasterData5[[#This Row],[MntFishProducts]]&gt;=AE$4, MasterData5[[#This Row],[Income ]]&lt;=$AB$12), "Yes", "")</f>
        <v/>
      </c>
      <c r="S519" s="14" t="str">
        <f>IF(AND(MasterData5[[#This Row],[MntSweetProducts]]&gt;=AF$4, MasterData5[[#This Row],[Income ]]&lt;=$AB$12), "Yes", "")</f>
        <v/>
      </c>
      <c r="U519" s="14" t="str">
        <f>IF(MasterData5[[#This Row],[MntWines]]&gt;=AB$4, "Yes", "")</f>
        <v>Yes</v>
      </c>
      <c r="V519" s="14" t="str">
        <f>IF(MasterData5[[#This Row],[MntFruits]]&gt;=AC$4, "Yes", "")</f>
        <v/>
      </c>
      <c r="W519" s="14" t="str">
        <f>IF(MasterData5[[#This Row],[MntMeatProducts]]&gt;=AD$4, "Yes", "")</f>
        <v/>
      </c>
      <c r="X519" s="14" t="str">
        <f>IF(MasterData5[[#This Row],[MntFishProducts]]&gt;=AE$4, "Yes", "")</f>
        <v/>
      </c>
      <c r="Y519" s="14" t="str">
        <f>IF(MasterData5[[#This Row],[MntSweetProducts]]&gt;=AF$4, "Yes", "")</f>
        <v/>
      </c>
    </row>
    <row r="520" spans="1:25" x14ac:dyDescent="0.3">
      <c r="A520">
        <v>2611</v>
      </c>
      <c r="B520" s="10">
        <v>1206</v>
      </c>
      <c r="C520" s="10">
        <v>55</v>
      </c>
      <c r="D520" s="10">
        <v>445</v>
      </c>
      <c r="E520" s="10">
        <v>168</v>
      </c>
      <c r="F520" s="10">
        <v>18</v>
      </c>
      <c r="G520" s="10">
        <v>18</v>
      </c>
      <c r="H520" s="24">
        <f>2021-'Customer Profile'!B519</f>
        <v>62</v>
      </c>
      <c r="I520" s="10">
        <f>IF(Analysis!$B$60="Wine",B520,IF(Analysis!$B$60="Fruit",C520,IF(Analysis!$B$60="Meat",D520,IF(Analysis!$B$60="Fish",E520,IF(Analysis!$B$60="Sweet",F520,"")))))</f>
        <v>168</v>
      </c>
      <c r="J520" s="10">
        <v>82576</v>
      </c>
      <c r="K520" s="10" t="str">
        <f>IF(MasterData5[[#This Row],[Income ]]&gt;$AB$12, "Above", "Below")</f>
        <v>Above</v>
      </c>
      <c r="L520" s="10">
        <f>SUM(MasterData5[[#This Row],[MntWines]:[MntSweetProducts]])</f>
        <v>1892</v>
      </c>
      <c r="M520" s="53" t="str">
        <f>IF(MasterData5[[#This Row],[Total Purchase]]&gt;=500, "Over $500", "")</f>
        <v>Over $500</v>
      </c>
      <c r="N520" s="10"/>
      <c r="O520" s="14" t="str">
        <f>IF(AND(MasterData5[[#This Row],[MntWines]]&gt;=AB$4, MasterData5[[#This Row],[Income ]]&lt;=$AB$12), "Yes", "")</f>
        <v/>
      </c>
      <c r="P520" s="14" t="str">
        <f>IF(AND(MasterData5[[#This Row],[MntFruits]]&gt;=AC$4, MasterData5[[#This Row],[Income ]]&lt;=$AB$12), "Yes", "")</f>
        <v/>
      </c>
      <c r="Q520" s="14" t="str">
        <f>IF(AND(MasterData5[[#This Row],[MntMeatProducts]]&gt;=AD$4, MasterData5[[#This Row],[Income ]]&lt;=$AB$12), "Yes", "")</f>
        <v/>
      </c>
      <c r="R520" s="14" t="str">
        <f>IF(AND(MasterData5[[#This Row],[MntFishProducts]]&gt;=AE$4, MasterData5[[#This Row],[Income ]]&lt;=$AB$12), "Yes", "")</f>
        <v/>
      </c>
      <c r="S520" s="14" t="str">
        <f>IF(AND(MasterData5[[#This Row],[MntSweetProducts]]&gt;=AF$4, MasterData5[[#This Row],[Income ]]&lt;=$AB$12), "Yes", "")</f>
        <v/>
      </c>
      <c r="U520" s="14" t="str">
        <f>IF(MasterData5[[#This Row],[MntWines]]&gt;=AB$4, "Yes", "")</f>
        <v>Yes</v>
      </c>
      <c r="V520" s="14" t="str">
        <f>IF(MasterData5[[#This Row],[MntFruits]]&gt;=AC$4, "Yes", "")</f>
        <v>Yes</v>
      </c>
      <c r="W520" s="14" t="str">
        <f>IF(MasterData5[[#This Row],[MntMeatProducts]]&gt;=AD$4, "Yes", "")</f>
        <v>Yes</v>
      </c>
      <c r="X520" s="14" t="str">
        <f>IF(MasterData5[[#This Row],[MntFishProducts]]&gt;=AE$4, "Yes", "")</f>
        <v>Yes</v>
      </c>
      <c r="Y520" s="14" t="str">
        <f>IF(MasterData5[[#This Row],[MntSweetProducts]]&gt;=AF$4, "Yes", "")</f>
        <v/>
      </c>
    </row>
    <row r="521" spans="1:25" x14ac:dyDescent="0.3">
      <c r="A521">
        <v>2612</v>
      </c>
      <c r="B521" s="10">
        <v>754</v>
      </c>
      <c r="C521" s="10">
        <v>160</v>
      </c>
      <c r="D521" s="10">
        <v>625</v>
      </c>
      <c r="E521" s="10">
        <v>63</v>
      </c>
      <c r="F521" s="10">
        <v>32</v>
      </c>
      <c r="G521" s="10">
        <v>48</v>
      </c>
      <c r="H521" s="24">
        <f>2021-'Customer Profile'!B520</f>
        <v>34</v>
      </c>
      <c r="I521" s="10">
        <f>IF(Analysis!$B$60="Wine",B521,IF(Analysis!$B$60="Fruit",C521,IF(Analysis!$B$60="Meat",D521,IF(Analysis!$B$60="Fish",E521,IF(Analysis!$B$60="Sweet",F521,"")))))</f>
        <v>63</v>
      </c>
      <c r="J521" s="10">
        <v>75794</v>
      </c>
      <c r="K521" s="10" t="str">
        <f>IF(MasterData5[[#This Row],[Income ]]&gt;$AB$12, "Above", "Below")</f>
        <v>Above</v>
      </c>
      <c r="L521" s="10">
        <f>SUM(MasterData5[[#This Row],[MntWines]:[MntSweetProducts]])</f>
        <v>1634</v>
      </c>
      <c r="M521" s="53" t="str">
        <f>IF(MasterData5[[#This Row],[Total Purchase]]&gt;=500, "Over $500", "")</f>
        <v>Over $500</v>
      </c>
      <c r="N521" s="10"/>
      <c r="O521" s="14" t="str">
        <f>IF(AND(MasterData5[[#This Row],[MntWines]]&gt;=AB$4, MasterData5[[#This Row],[Income ]]&lt;=$AB$12), "Yes", "")</f>
        <v/>
      </c>
      <c r="P521" s="14" t="str">
        <f>IF(AND(MasterData5[[#This Row],[MntFruits]]&gt;=AC$4, MasterData5[[#This Row],[Income ]]&lt;=$AB$12), "Yes", "")</f>
        <v/>
      </c>
      <c r="Q521" s="14" t="str">
        <f>IF(AND(MasterData5[[#This Row],[MntMeatProducts]]&gt;=AD$4, MasterData5[[#This Row],[Income ]]&lt;=$AB$12), "Yes", "")</f>
        <v/>
      </c>
      <c r="R521" s="14" t="str">
        <f>IF(AND(MasterData5[[#This Row],[MntFishProducts]]&gt;=AE$4, MasterData5[[#This Row],[Income ]]&lt;=$AB$12), "Yes", "")</f>
        <v/>
      </c>
      <c r="S521" s="14" t="str">
        <f>IF(AND(MasterData5[[#This Row],[MntSweetProducts]]&gt;=AF$4, MasterData5[[#This Row],[Income ]]&lt;=$AB$12), "Yes", "")</f>
        <v/>
      </c>
      <c r="U521" s="14" t="str">
        <f>IF(MasterData5[[#This Row],[MntWines]]&gt;=AB$4, "Yes", "")</f>
        <v>Yes</v>
      </c>
      <c r="V521" s="14" t="str">
        <f>IF(MasterData5[[#This Row],[MntFruits]]&gt;=AC$4, "Yes", "")</f>
        <v>Yes</v>
      </c>
      <c r="W521" s="14" t="str">
        <f>IF(MasterData5[[#This Row],[MntMeatProducts]]&gt;=AD$4, "Yes", "")</f>
        <v>Yes</v>
      </c>
      <c r="X521" s="14" t="str">
        <f>IF(MasterData5[[#This Row],[MntFishProducts]]&gt;=AE$4, "Yes", "")</f>
        <v>Yes</v>
      </c>
      <c r="Y521" s="14" t="str">
        <f>IF(MasterData5[[#This Row],[MntSweetProducts]]&gt;=AF$4, "Yes", "")</f>
        <v>Yes</v>
      </c>
    </row>
    <row r="522" spans="1:25" x14ac:dyDescent="0.3">
      <c r="A522">
        <v>2613</v>
      </c>
      <c r="B522" s="10">
        <v>162</v>
      </c>
      <c r="C522" s="10">
        <v>6</v>
      </c>
      <c r="D522" s="10">
        <v>37</v>
      </c>
      <c r="E522" s="10">
        <v>6</v>
      </c>
      <c r="F522" s="10">
        <v>13</v>
      </c>
      <c r="G522" s="10">
        <v>13</v>
      </c>
      <c r="H522" s="24">
        <f>2021-'Customer Profile'!B521</f>
        <v>61</v>
      </c>
      <c r="I522" s="10">
        <f>IF(Analysis!$B$60="Wine",B522,IF(Analysis!$B$60="Fruit",C522,IF(Analysis!$B$60="Meat",D522,IF(Analysis!$B$60="Fish",E522,IF(Analysis!$B$60="Sweet",F522,"")))))</f>
        <v>6</v>
      </c>
      <c r="J522" s="10">
        <v>54197</v>
      </c>
      <c r="K522" s="10" t="str">
        <f>IF(MasterData5[[#This Row],[Income ]]&gt;$AB$12, "Above", "Below")</f>
        <v>Above</v>
      </c>
      <c r="L522" s="10">
        <f>SUM(MasterData5[[#This Row],[MntWines]:[MntSweetProducts]])</f>
        <v>224</v>
      </c>
      <c r="M522" s="53" t="str">
        <f>IF(MasterData5[[#This Row],[Total Purchase]]&gt;=500, "Over $500", "")</f>
        <v/>
      </c>
      <c r="N522" s="10"/>
      <c r="O522" s="14" t="str">
        <f>IF(AND(MasterData5[[#This Row],[MntWines]]&gt;=AB$4, MasterData5[[#This Row],[Income ]]&lt;=$AB$12), "Yes", "")</f>
        <v/>
      </c>
      <c r="P522" s="14" t="str">
        <f>IF(AND(MasterData5[[#This Row],[MntFruits]]&gt;=AC$4, MasterData5[[#This Row],[Income ]]&lt;=$AB$12), "Yes", "")</f>
        <v/>
      </c>
      <c r="Q522" s="14" t="str">
        <f>IF(AND(MasterData5[[#This Row],[MntMeatProducts]]&gt;=AD$4, MasterData5[[#This Row],[Income ]]&lt;=$AB$12), "Yes", "")</f>
        <v/>
      </c>
      <c r="R522" s="14" t="str">
        <f>IF(AND(MasterData5[[#This Row],[MntFishProducts]]&gt;=AE$4, MasterData5[[#This Row],[Income ]]&lt;=$AB$12), "Yes", "")</f>
        <v/>
      </c>
      <c r="S522" s="14" t="str">
        <f>IF(AND(MasterData5[[#This Row],[MntSweetProducts]]&gt;=AF$4, MasterData5[[#This Row],[Income ]]&lt;=$AB$12), "Yes", "")</f>
        <v/>
      </c>
      <c r="U522" s="14" t="str">
        <f>IF(MasterData5[[#This Row],[MntWines]]&gt;=AB$4, "Yes", "")</f>
        <v/>
      </c>
      <c r="V522" s="14" t="str">
        <f>IF(MasterData5[[#This Row],[MntFruits]]&gt;=AC$4, "Yes", "")</f>
        <v/>
      </c>
      <c r="W522" s="14" t="str">
        <f>IF(MasterData5[[#This Row],[MntMeatProducts]]&gt;=AD$4, "Yes", "")</f>
        <v/>
      </c>
      <c r="X522" s="14" t="str">
        <f>IF(MasterData5[[#This Row],[MntFishProducts]]&gt;=AE$4, "Yes", "")</f>
        <v/>
      </c>
      <c r="Y522" s="14" t="str">
        <f>IF(MasterData5[[#This Row],[MntSweetProducts]]&gt;=AF$4, "Yes", "")</f>
        <v/>
      </c>
    </row>
    <row r="523" spans="1:25" x14ac:dyDescent="0.3">
      <c r="A523">
        <v>2620</v>
      </c>
      <c r="B523" s="10">
        <v>14</v>
      </c>
      <c r="C523" s="10">
        <v>0</v>
      </c>
      <c r="D523" s="10">
        <v>2</v>
      </c>
      <c r="E523" s="10">
        <v>0</v>
      </c>
      <c r="F523" s="10">
        <v>0</v>
      </c>
      <c r="G523" s="10">
        <v>7</v>
      </c>
      <c r="H523" s="24">
        <f>2021-'Customer Profile'!B522</f>
        <v>47</v>
      </c>
      <c r="I523" s="10">
        <f>IF(Analysis!$B$60="Wine",B523,IF(Analysis!$B$60="Fruit",C523,IF(Analysis!$B$60="Meat",D523,IF(Analysis!$B$60="Fish",E523,IF(Analysis!$B$60="Sweet",F523,"")))))</f>
        <v>0</v>
      </c>
      <c r="J523" s="10">
        <v>34596</v>
      </c>
      <c r="K523" s="10" t="str">
        <f>IF(MasterData5[[#This Row],[Income ]]&gt;$AB$12, "Above", "Below")</f>
        <v>Below</v>
      </c>
      <c r="L523" s="10">
        <f>SUM(MasterData5[[#This Row],[MntWines]:[MntSweetProducts]])</f>
        <v>16</v>
      </c>
      <c r="M523" s="53" t="str">
        <f>IF(MasterData5[[#This Row],[Total Purchase]]&gt;=500, "Over $500", "")</f>
        <v/>
      </c>
      <c r="N523" s="10"/>
      <c r="O523" s="14" t="str">
        <f>IF(AND(MasterData5[[#This Row],[MntWines]]&gt;=AB$4, MasterData5[[#This Row],[Income ]]&lt;=$AB$12), "Yes", "")</f>
        <v/>
      </c>
      <c r="P523" s="14" t="str">
        <f>IF(AND(MasterData5[[#This Row],[MntFruits]]&gt;=AC$4, MasterData5[[#This Row],[Income ]]&lt;=$AB$12), "Yes", "")</f>
        <v/>
      </c>
      <c r="Q523" s="14" t="str">
        <f>IF(AND(MasterData5[[#This Row],[MntMeatProducts]]&gt;=AD$4, MasterData5[[#This Row],[Income ]]&lt;=$AB$12), "Yes", "")</f>
        <v/>
      </c>
      <c r="R523" s="14" t="str">
        <f>IF(AND(MasterData5[[#This Row],[MntFishProducts]]&gt;=AE$4, MasterData5[[#This Row],[Income ]]&lt;=$AB$12), "Yes", "")</f>
        <v/>
      </c>
      <c r="S523" s="14" t="str">
        <f>IF(AND(MasterData5[[#This Row],[MntSweetProducts]]&gt;=AF$4, MasterData5[[#This Row],[Income ]]&lt;=$AB$12), "Yes", "")</f>
        <v/>
      </c>
      <c r="U523" s="14" t="str">
        <f>IF(MasterData5[[#This Row],[MntWines]]&gt;=AB$4, "Yes", "")</f>
        <v/>
      </c>
      <c r="V523" s="14" t="str">
        <f>IF(MasterData5[[#This Row],[MntFruits]]&gt;=AC$4, "Yes", "")</f>
        <v/>
      </c>
      <c r="W523" s="14" t="str">
        <f>IF(MasterData5[[#This Row],[MntMeatProducts]]&gt;=AD$4, "Yes", "")</f>
        <v/>
      </c>
      <c r="X523" s="14" t="str">
        <f>IF(MasterData5[[#This Row],[MntFishProducts]]&gt;=AE$4, "Yes", "")</f>
        <v/>
      </c>
      <c r="Y523" s="14" t="str">
        <f>IF(MasterData5[[#This Row],[MntSweetProducts]]&gt;=AF$4, "Yes", "")</f>
        <v/>
      </c>
    </row>
    <row r="524" spans="1:25" x14ac:dyDescent="0.3">
      <c r="A524">
        <v>2625</v>
      </c>
      <c r="B524" s="10">
        <v>156</v>
      </c>
      <c r="C524" s="10">
        <v>29</v>
      </c>
      <c r="D524" s="10">
        <v>56</v>
      </c>
      <c r="E524" s="10">
        <v>30</v>
      </c>
      <c r="F524" s="10">
        <v>32</v>
      </c>
      <c r="G524" s="10">
        <v>47</v>
      </c>
      <c r="H524" s="24">
        <f>2021-'Customer Profile'!B523</f>
        <v>67</v>
      </c>
      <c r="I524" s="10">
        <f>IF(Analysis!$B$60="Wine",B524,IF(Analysis!$B$60="Fruit",C524,IF(Analysis!$B$60="Meat",D524,IF(Analysis!$B$60="Fish",E524,IF(Analysis!$B$60="Sweet",F524,"")))))</f>
        <v>30</v>
      </c>
      <c r="J524" s="10">
        <v>42607</v>
      </c>
      <c r="K524" s="10" t="str">
        <f>IF(MasterData5[[#This Row],[Income ]]&gt;$AB$12, "Above", "Below")</f>
        <v>Below</v>
      </c>
      <c r="L524" s="10">
        <f>SUM(MasterData5[[#This Row],[MntWines]:[MntSweetProducts]])</f>
        <v>303</v>
      </c>
      <c r="M524" s="53" t="str">
        <f>IF(MasterData5[[#This Row],[Total Purchase]]&gt;=500, "Over $500", "")</f>
        <v/>
      </c>
      <c r="N524" s="10"/>
      <c r="O524" s="14" t="str">
        <f>IF(AND(MasterData5[[#This Row],[MntWines]]&gt;=AB$4, MasterData5[[#This Row],[Income ]]&lt;=$AB$12), "Yes", "")</f>
        <v/>
      </c>
      <c r="P524" s="14" t="str">
        <f>IF(AND(MasterData5[[#This Row],[MntFruits]]&gt;=AC$4, MasterData5[[#This Row],[Income ]]&lt;=$AB$12), "Yes", "")</f>
        <v>Yes</v>
      </c>
      <c r="Q524" s="14" t="str">
        <f>IF(AND(MasterData5[[#This Row],[MntMeatProducts]]&gt;=AD$4, MasterData5[[#This Row],[Income ]]&lt;=$AB$12), "Yes", "")</f>
        <v/>
      </c>
      <c r="R524" s="14" t="str">
        <f>IF(AND(MasterData5[[#This Row],[MntFishProducts]]&gt;=AE$4, MasterData5[[#This Row],[Income ]]&lt;=$AB$12), "Yes", "")</f>
        <v/>
      </c>
      <c r="S524" s="14" t="str">
        <f>IF(AND(MasterData5[[#This Row],[MntSweetProducts]]&gt;=AF$4, MasterData5[[#This Row],[Income ]]&lt;=$AB$12), "Yes", "")</f>
        <v>Yes</v>
      </c>
      <c r="U524" s="14" t="str">
        <f>IF(MasterData5[[#This Row],[MntWines]]&gt;=AB$4, "Yes", "")</f>
        <v/>
      </c>
      <c r="V524" s="14" t="str">
        <f>IF(MasterData5[[#This Row],[MntFruits]]&gt;=AC$4, "Yes", "")</f>
        <v>Yes</v>
      </c>
      <c r="W524" s="14" t="str">
        <f>IF(MasterData5[[#This Row],[MntMeatProducts]]&gt;=AD$4, "Yes", "")</f>
        <v/>
      </c>
      <c r="X524" s="14" t="str">
        <f>IF(MasterData5[[#This Row],[MntFishProducts]]&gt;=AE$4, "Yes", "")</f>
        <v/>
      </c>
      <c r="Y524" s="14" t="str">
        <f>IF(MasterData5[[#This Row],[MntSweetProducts]]&gt;=AF$4, "Yes", "")</f>
        <v>Yes</v>
      </c>
    </row>
    <row r="525" spans="1:25" x14ac:dyDescent="0.3">
      <c r="A525">
        <v>2631</v>
      </c>
      <c r="B525" s="10">
        <v>358</v>
      </c>
      <c r="C525" s="10">
        <v>108</v>
      </c>
      <c r="D525" s="10">
        <v>413</v>
      </c>
      <c r="E525" s="10">
        <v>141</v>
      </c>
      <c r="F525" s="10">
        <v>97</v>
      </c>
      <c r="G525" s="10">
        <v>32</v>
      </c>
      <c r="H525" s="24">
        <f>2021-'Customer Profile'!B524</f>
        <v>39</v>
      </c>
      <c r="I525" s="10">
        <f>IF(Analysis!$B$60="Wine",B525,IF(Analysis!$B$60="Fruit",C525,IF(Analysis!$B$60="Meat",D525,IF(Analysis!$B$60="Fish",E525,IF(Analysis!$B$60="Sweet",F525,"")))))</f>
        <v>141</v>
      </c>
      <c r="J525" s="10">
        <v>71853</v>
      </c>
      <c r="K525" s="10" t="str">
        <f>IF(MasterData5[[#This Row],[Income ]]&gt;$AB$12, "Above", "Below")</f>
        <v>Above</v>
      </c>
      <c r="L525" s="10">
        <f>SUM(MasterData5[[#This Row],[MntWines]:[MntSweetProducts]])</f>
        <v>1117</v>
      </c>
      <c r="M525" s="53" t="str">
        <f>IF(MasterData5[[#This Row],[Total Purchase]]&gt;=500, "Over $500", "")</f>
        <v>Over $500</v>
      </c>
      <c r="N525" s="10"/>
      <c r="O525" s="14" t="str">
        <f>IF(AND(MasterData5[[#This Row],[MntWines]]&gt;=AB$4, MasterData5[[#This Row],[Income ]]&lt;=$AB$12), "Yes", "")</f>
        <v/>
      </c>
      <c r="P525" s="14" t="str">
        <f>IF(AND(MasterData5[[#This Row],[MntFruits]]&gt;=AC$4, MasterData5[[#This Row],[Income ]]&lt;=$AB$12), "Yes", "")</f>
        <v/>
      </c>
      <c r="Q525" s="14" t="str">
        <f>IF(AND(MasterData5[[#This Row],[MntMeatProducts]]&gt;=AD$4, MasterData5[[#This Row],[Income ]]&lt;=$AB$12), "Yes", "")</f>
        <v/>
      </c>
      <c r="R525" s="14" t="str">
        <f>IF(AND(MasterData5[[#This Row],[MntFishProducts]]&gt;=AE$4, MasterData5[[#This Row],[Income ]]&lt;=$AB$12), "Yes", "")</f>
        <v/>
      </c>
      <c r="S525" s="14" t="str">
        <f>IF(AND(MasterData5[[#This Row],[MntSweetProducts]]&gt;=AF$4, MasterData5[[#This Row],[Income ]]&lt;=$AB$12), "Yes", "")</f>
        <v/>
      </c>
      <c r="U525" s="14" t="str">
        <f>IF(MasterData5[[#This Row],[MntWines]]&gt;=AB$4, "Yes", "")</f>
        <v>Yes</v>
      </c>
      <c r="V525" s="14" t="str">
        <f>IF(MasterData5[[#This Row],[MntFruits]]&gt;=AC$4, "Yes", "")</f>
        <v>Yes</v>
      </c>
      <c r="W525" s="14" t="str">
        <f>IF(MasterData5[[#This Row],[MntMeatProducts]]&gt;=AD$4, "Yes", "")</f>
        <v>Yes</v>
      </c>
      <c r="X525" s="14" t="str">
        <f>IF(MasterData5[[#This Row],[MntFishProducts]]&gt;=AE$4, "Yes", "")</f>
        <v>Yes</v>
      </c>
      <c r="Y525" s="14" t="str">
        <f>IF(MasterData5[[#This Row],[MntSweetProducts]]&gt;=AF$4, "Yes", "")</f>
        <v>Yes</v>
      </c>
    </row>
    <row r="526" spans="1:25" x14ac:dyDescent="0.3">
      <c r="A526">
        <v>2632</v>
      </c>
      <c r="B526" s="10">
        <v>297</v>
      </c>
      <c r="C526" s="10">
        <v>0</v>
      </c>
      <c r="D526" s="10">
        <v>38</v>
      </c>
      <c r="E526" s="10">
        <v>13</v>
      </c>
      <c r="F526" s="10">
        <v>0</v>
      </c>
      <c r="G526" s="10">
        <v>152</v>
      </c>
      <c r="H526" s="24">
        <f>2021-'Customer Profile'!B525</f>
        <v>67</v>
      </c>
      <c r="I526" s="10">
        <f>IF(Analysis!$B$60="Wine",B526,IF(Analysis!$B$60="Fruit",C526,IF(Analysis!$B$60="Meat",D526,IF(Analysis!$B$60="Fish",E526,IF(Analysis!$B$60="Sweet",F526,"")))))</f>
        <v>13</v>
      </c>
      <c r="J526" s="10">
        <v>50501</v>
      </c>
      <c r="K526" s="10" t="str">
        <f>IF(MasterData5[[#This Row],[Income ]]&gt;$AB$12, "Above", "Below")</f>
        <v>Below</v>
      </c>
      <c r="L526" s="10">
        <f>SUM(MasterData5[[#This Row],[MntWines]:[MntSweetProducts]])</f>
        <v>348</v>
      </c>
      <c r="M526" s="53" t="str">
        <f>IF(MasterData5[[#This Row],[Total Purchase]]&gt;=500, "Over $500", "")</f>
        <v/>
      </c>
      <c r="N526" s="10"/>
      <c r="O526" s="14" t="str">
        <f>IF(AND(MasterData5[[#This Row],[MntWines]]&gt;=AB$4, MasterData5[[#This Row],[Income ]]&lt;=$AB$12), "Yes", "")</f>
        <v/>
      </c>
      <c r="P526" s="14" t="str">
        <f>IF(AND(MasterData5[[#This Row],[MntFruits]]&gt;=AC$4, MasterData5[[#This Row],[Income ]]&lt;=$AB$12), "Yes", "")</f>
        <v/>
      </c>
      <c r="Q526" s="14" t="str">
        <f>IF(AND(MasterData5[[#This Row],[MntMeatProducts]]&gt;=AD$4, MasterData5[[#This Row],[Income ]]&lt;=$AB$12), "Yes", "")</f>
        <v/>
      </c>
      <c r="R526" s="14" t="str">
        <f>IF(AND(MasterData5[[#This Row],[MntFishProducts]]&gt;=AE$4, MasterData5[[#This Row],[Income ]]&lt;=$AB$12), "Yes", "")</f>
        <v/>
      </c>
      <c r="S526" s="14" t="str">
        <f>IF(AND(MasterData5[[#This Row],[MntSweetProducts]]&gt;=AF$4, MasterData5[[#This Row],[Income ]]&lt;=$AB$12), "Yes", "")</f>
        <v/>
      </c>
      <c r="U526" s="14" t="str">
        <f>IF(MasterData5[[#This Row],[MntWines]]&gt;=AB$4, "Yes", "")</f>
        <v/>
      </c>
      <c r="V526" s="14" t="str">
        <f>IF(MasterData5[[#This Row],[MntFruits]]&gt;=AC$4, "Yes", "")</f>
        <v/>
      </c>
      <c r="W526" s="14" t="str">
        <f>IF(MasterData5[[#This Row],[MntMeatProducts]]&gt;=AD$4, "Yes", "")</f>
        <v/>
      </c>
      <c r="X526" s="14" t="str">
        <f>IF(MasterData5[[#This Row],[MntFishProducts]]&gt;=AE$4, "Yes", "")</f>
        <v/>
      </c>
      <c r="Y526" s="14" t="str">
        <f>IF(MasterData5[[#This Row],[MntSweetProducts]]&gt;=AF$4, "Yes", "")</f>
        <v/>
      </c>
    </row>
    <row r="527" spans="1:25" x14ac:dyDescent="0.3">
      <c r="A527">
        <v>2634</v>
      </c>
      <c r="B527" s="10">
        <v>5</v>
      </c>
      <c r="C527" s="10">
        <v>7</v>
      </c>
      <c r="D527" s="10">
        <v>31</v>
      </c>
      <c r="E527" s="10">
        <v>15</v>
      </c>
      <c r="F527" s="10">
        <v>4</v>
      </c>
      <c r="G527" s="10">
        <v>7</v>
      </c>
      <c r="H527" s="24">
        <f>2021-'Customer Profile'!B526</f>
        <v>42</v>
      </c>
      <c r="I527" s="10">
        <f>IF(Analysis!$B$60="Wine",B527,IF(Analysis!$B$60="Fruit",C527,IF(Analysis!$B$60="Meat",D527,IF(Analysis!$B$60="Fish",E527,IF(Analysis!$B$60="Sweet",F527,"")))))</f>
        <v>15</v>
      </c>
      <c r="J527" s="10">
        <v>16653</v>
      </c>
      <c r="K527" s="10" t="str">
        <f>IF(MasterData5[[#This Row],[Income ]]&gt;$AB$12, "Above", "Below")</f>
        <v>Below</v>
      </c>
      <c r="L527" s="10">
        <f>SUM(MasterData5[[#This Row],[MntWines]:[MntSweetProducts]])</f>
        <v>62</v>
      </c>
      <c r="M527" s="53" t="str">
        <f>IF(MasterData5[[#This Row],[Total Purchase]]&gt;=500, "Over $500", "")</f>
        <v/>
      </c>
      <c r="N527" s="10"/>
      <c r="O527" s="14" t="str">
        <f>IF(AND(MasterData5[[#This Row],[MntWines]]&gt;=AB$4, MasterData5[[#This Row],[Income ]]&lt;=$AB$12), "Yes", "")</f>
        <v/>
      </c>
      <c r="P527" s="14" t="str">
        <f>IF(AND(MasterData5[[#This Row],[MntFruits]]&gt;=AC$4, MasterData5[[#This Row],[Income ]]&lt;=$AB$12), "Yes", "")</f>
        <v/>
      </c>
      <c r="Q527" s="14" t="str">
        <f>IF(AND(MasterData5[[#This Row],[MntMeatProducts]]&gt;=AD$4, MasterData5[[#This Row],[Income ]]&lt;=$AB$12), "Yes", "")</f>
        <v/>
      </c>
      <c r="R527" s="14" t="str">
        <f>IF(AND(MasterData5[[#This Row],[MntFishProducts]]&gt;=AE$4, MasterData5[[#This Row],[Income ]]&lt;=$AB$12), "Yes", "")</f>
        <v/>
      </c>
      <c r="S527" s="14" t="str">
        <f>IF(AND(MasterData5[[#This Row],[MntSweetProducts]]&gt;=AF$4, MasterData5[[#This Row],[Income ]]&lt;=$AB$12), "Yes", "")</f>
        <v/>
      </c>
      <c r="U527" s="14" t="str">
        <f>IF(MasterData5[[#This Row],[MntWines]]&gt;=AB$4, "Yes", "")</f>
        <v/>
      </c>
      <c r="V527" s="14" t="str">
        <f>IF(MasterData5[[#This Row],[MntFruits]]&gt;=AC$4, "Yes", "")</f>
        <v/>
      </c>
      <c r="W527" s="14" t="str">
        <f>IF(MasterData5[[#This Row],[MntMeatProducts]]&gt;=AD$4, "Yes", "")</f>
        <v/>
      </c>
      <c r="X527" s="14" t="str">
        <f>IF(MasterData5[[#This Row],[MntFishProducts]]&gt;=AE$4, "Yes", "")</f>
        <v/>
      </c>
      <c r="Y527" s="14" t="str">
        <f>IF(MasterData5[[#This Row],[MntSweetProducts]]&gt;=AF$4, "Yes", "")</f>
        <v/>
      </c>
    </row>
    <row r="528" spans="1:25" x14ac:dyDescent="0.3">
      <c r="A528">
        <v>2639</v>
      </c>
      <c r="B528" s="10">
        <v>19</v>
      </c>
      <c r="C528" s="10">
        <v>5</v>
      </c>
      <c r="D528" s="10">
        <v>12</v>
      </c>
      <c r="E528" s="10">
        <v>10</v>
      </c>
      <c r="F528" s="10">
        <v>3</v>
      </c>
      <c r="G528" s="10">
        <v>19</v>
      </c>
      <c r="H528" s="24">
        <f>2021-'Customer Profile'!B527</f>
        <v>55</v>
      </c>
      <c r="I528" s="10">
        <f>IF(Analysis!$B$60="Wine",B528,IF(Analysis!$B$60="Fruit",C528,IF(Analysis!$B$60="Meat",D528,IF(Analysis!$B$60="Fish",E528,IF(Analysis!$B$60="Sweet",F528,"")))))</f>
        <v>10</v>
      </c>
      <c r="J528" s="10">
        <v>43602</v>
      </c>
      <c r="K528" s="10" t="str">
        <f>IF(MasterData5[[#This Row],[Income ]]&gt;$AB$12, "Above", "Below")</f>
        <v>Below</v>
      </c>
      <c r="L528" s="10">
        <f>SUM(MasterData5[[#This Row],[MntWines]:[MntSweetProducts]])</f>
        <v>49</v>
      </c>
      <c r="M528" s="53" t="str">
        <f>IF(MasterData5[[#This Row],[Total Purchase]]&gt;=500, "Over $500", "")</f>
        <v/>
      </c>
      <c r="N528" s="10"/>
      <c r="O528" s="14" t="str">
        <f>IF(AND(MasterData5[[#This Row],[MntWines]]&gt;=AB$4, MasterData5[[#This Row],[Income ]]&lt;=$AB$12), "Yes", "")</f>
        <v/>
      </c>
      <c r="P528" s="14" t="str">
        <f>IF(AND(MasterData5[[#This Row],[MntFruits]]&gt;=AC$4, MasterData5[[#This Row],[Income ]]&lt;=$AB$12), "Yes", "")</f>
        <v/>
      </c>
      <c r="Q528" s="14" t="str">
        <f>IF(AND(MasterData5[[#This Row],[MntMeatProducts]]&gt;=AD$4, MasterData5[[#This Row],[Income ]]&lt;=$AB$12), "Yes", "")</f>
        <v/>
      </c>
      <c r="R528" s="14" t="str">
        <f>IF(AND(MasterData5[[#This Row],[MntFishProducts]]&gt;=AE$4, MasterData5[[#This Row],[Income ]]&lt;=$AB$12), "Yes", "")</f>
        <v/>
      </c>
      <c r="S528" s="14" t="str">
        <f>IF(AND(MasterData5[[#This Row],[MntSweetProducts]]&gt;=AF$4, MasterData5[[#This Row],[Income ]]&lt;=$AB$12), "Yes", "")</f>
        <v/>
      </c>
      <c r="U528" s="14" t="str">
        <f>IF(MasterData5[[#This Row],[MntWines]]&gt;=AB$4, "Yes", "")</f>
        <v/>
      </c>
      <c r="V528" s="14" t="str">
        <f>IF(MasterData5[[#This Row],[MntFruits]]&gt;=AC$4, "Yes", "")</f>
        <v/>
      </c>
      <c r="W528" s="14" t="str">
        <f>IF(MasterData5[[#This Row],[MntMeatProducts]]&gt;=AD$4, "Yes", "")</f>
        <v/>
      </c>
      <c r="X528" s="14" t="str">
        <f>IF(MasterData5[[#This Row],[MntFishProducts]]&gt;=AE$4, "Yes", "")</f>
        <v/>
      </c>
      <c r="Y528" s="14" t="str">
        <f>IF(MasterData5[[#This Row],[MntSweetProducts]]&gt;=AF$4, "Yes", "")</f>
        <v/>
      </c>
    </row>
    <row r="529" spans="1:25" x14ac:dyDescent="0.3">
      <c r="A529">
        <v>2656</v>
      </c>
      <c r="B529" s="10">
        <v>23</v>
      </c>
      <c r="C529" s="10">
        <v>1</v>
      </c>
      <c r="D529" s="10">
        <v>7</v>
      </c>
      <c r="E529" s="10">
        <v>0</v>
      </c>
      <c r="F529" s="10">
        <v>4</v>
      </c>
      <c r="G529" s="10">
        <v>24</v>
      </c>
      <c r="H529" s="24">
        <f>2021-'Customer Profile'!B528</f>
        <v>50</v>
      </c>
      <c r="I529" s="10">
        <f>IF(Analysis!$B$60="Wine",B529,IF(Analysis!$B$60="Fruit",C529,IF(Analysis!$B$60="Meat",D529,IF(Analysis!$B$60="Fish",E529,IF(Analysis!$B$60="Sweet",F529,"")))))</f>
        <v>0</v>
      </c>
      <c r="J529" s="10">
        <v>40851</v>
      </c>
      <c r="K529" s="10" t="str">
        <f>IF(MasterData5[[#This Row],[Income ]]&gt;$AB$12, "Above", "Below")</f>
        <v>Below</v>
      </c>
      <c r="L529" s="10">
        <f>SUM(MasterData5[[#This Row],[MntWines]:[MntSweetProducts]])</f>
        <v>35</v>
      </c>
      <c r="M529" s="53" t="str">
        <f>IF(MasterData5[[#This Row],[Total Purchase]]&gt;=500, "Over $500", "")</f>
        <v/>
      </c>
      <c r="N529" s="10"/>
      <c r="O529" s="14" t="str">
        <f>IF(AND(MasterData5[[#This Row],[MntWines]]&gt;=AB$4, MasterData5[[#This Row],[Income ]]&lt;=$AB$12), "Yes", "")</f>
        <v/>
      </c>
      <c r="P529" s="14" t="str">
        <f>IF(AND(MasterData5[[#This Row],[MntFruits]]&gt;=AC$4, MasterData5[[#This Row],[Income ]]&lt;=$AB$12), "Yes", "")</f>
        <v/>
      </c>
      <c r="Q529" s="14" t="str">
        <f>IF(AND(MasterData5[[#This Row],[MntMeatProducts]]&gt;=AD$4, MasterData5[[#This Row],[Income ]]&lt;=$AB$12), "Yes", "")</f>
        <v/>
      </c>
      <c r="R529" s="14" t="str">
        <f>IF(AND(MasterData5[[#This Row],[MntFishProducts]]&gt;=AE$4, MasterData5[[#This Row],[Income ]]&lt;=$AB$12), "Yes", "")</f>
        <v/>
      </c>
      <c r="S529" s="14" t="str">
        <f>IF(AND(MasterData5[[#This Row],[MntSweetProducts]]&gt;=AF$4, MasterData5[[#This Row],[Income ]]&lt;=$AB$12), "Yes", "")</f>
        <v/>
      </c>
      <c r="U529" s="14" t="str">
        <f>IF(MasterData5[[#This Row],[MntWines]]&gt;=AB$4, "Yes", "")</f>
        <v/>
      </c>
      <c r="V529" s="14" t="str">
        <f>IF(MasterData5[[#This Row],[MntFruits]]&gt;=AC$4, "Yes", "")</f>
        <v/>
      </c>
      <c r="W529" s="14" t="str">
        <f>IF(MasterData5[[#This Row],[MntMeatProducts]]&gt;=AD$4, "Yes", "")</f>
        <v/>
      </c>
      <c r="X529" s="14" t="str">
        <f>IF(MasterData5[[#This Row],[MntFishProducts]]&gt;=AE$4, "Yes", "")</f>
        <v/>
      </c>
      <c r="Y529" s="14" t="str">
        <f>IF(MasterData5[[#This Row],[MntSweetProducts]]&gt;=AF$4, "Yes", "")</f>
        <v/>
      </c>
    </row>
    <row r="530" spans="1:25" x14ac:dyDescent="0.3">
      <c r="A530">
        <v>2661</v>
      </c>
      <c r="B530" s="10">
        <v>12</v>
      </c>
      <c r="C530" s="10">
        <v>4</v>
      </c>
      <c r="D530" s="10">
        <v>2</v>
      </c>
      <c r="E530" s="10">
        <v>10</v>
      </c>
      <c r="F530" s="10">
        <v>6</v>
      </c>
      <c r="G530" s="10">
        <v>10</v>
      </c>
      <c r="H530" s="24">
        <f>2021-'Customer Profile'!B529</f>
        <v>57</v>
      </c>
      <c r="I530" s="10">
        <f>IF(Analysis!$B$60="Wine",B530,IF(Analysis!$B$60="Fruit",C530,IF(Analysis!$B$60="Meat",D530,IF(Analysis!$B$60="Fish",E530,IF(Analysis!$B$60="Sweet",F530,"")))))</f>
        <v>10</v>
      </c>
      <c r="J530" s="10">
        <v>18701</v>
      </c>
      <c r="K530" s="10" t="str">
        <f>IF(MasterData5[[#This Row],[Income ]]&gt;$AB$12, "Above", "Below")</f>
        <v>Below</v>
      </c>
      <c r="L530" s="10">
        <f>SUM(MasterData5[[#This Row],[MntWines]:[MntSweetProducts]])</f>
        <v>34</v>
      </c>
      <c r="M530" s="53" t="str">
        <f>IF(MasterData5[[#This Row],[Total Purchase]]&gt;=500, "Over $500", "")</f>
        <v/>
      </c>
      <c r="N530" s="10"/>
      <c r="O530" s="14" t="str">
        <f>IF(AND(MasterData5[[#This Row],[MntWines]]&gt;=AB$4, MasterData5[[#This Row],[Income ]]&lt;=$AB$12), "Yes", "")</f>
        <v/>
      </c>
      <c r="P530" s="14" t="str">
        <f>IF(AND(MasterData5[[#This Row],[MntFruits]]&gt;=AC$4, MasterData5[[#This Row],[Income ]]&lt;=$AB$12), "Yes", "")</f>
        <v/>
      </c>
      <c r="Q530" s="14" t="str">
        <f>IF(AND(MasterData5[[#This Row],[MntMeatProducts]]&gt;=AD$4, MasterData5[[#This Row],[Income ]]&lt;=$AB$12), "Yes", "")</f>
        <v/>
      </c>
      <c r="R530" s="14" t="str">
        <f>IF(AND(MasterData5[[#This Row],[MntFishProducts]]&gt;=AE$4, MasterData5[[#This Row],[Income ]]&lt;=$AB$12), "Yes", "")</f>
        <v/>
      </c>
      <c r="S530" s="14" t="str">
        <f>IF(AND(MasterData5[[#This Row],[MntSweetProducts]]&gt;=AF$4, MasterData5[[#This Row],[Income ]]&lt;=$AB$12), "Yes", "")</f>
        <v/>
      </c>
      <c r="U530" s="14" t="str">
        <f>IF(MasterData5[[#This Row],[MntWines]]&gt;=AB$4, "Yes", "")</f>
        <v/>
      </c>
      <c r="V530" s="14" t="str">
        <f>IF(MasterData5[[#This Row],[MntFruits]]&gt;=AC$4, "Yes", "")</f>
        <v/>
      </c>
      <c r="W530" s="14" t="str">
        <f>IF(MasterData5[[#This Row],[MntMeatProducts]]&gt;=AD$4, "Yes", "")</f>
        <v/>
      </c>
      <c r="X530" s="14" t="str">
        <f>IF(MasterData5[[#This Row],[MntFishProducts]]&gt;=AE$4, "Yes", "")</f>
        <v/>
      </c>
      <c r="Y530" s="14" t="str">
        <f>IF(MasterData5[[#This Row],[MntSweetProducts]]&gt;=AF$4, "Yes", "")</f>
        <v/>
      </c>
    </row>
    <row r="531" spans="1:25" x14ac:dyDescent="0.3">
      <c r="A531">
        <v>2666</v>
      </c>
      <c r="B531" s="10">
        <v>519</v>
      </c>
      <c r="C531" s="10">
        <v>50</v>
      </c>
      <c r="D531" s="10">
        <v>167</v>
      </c>
      <c r="E531" s="10">
        <v>130</v>
      </c>
      <c r="F531" s="10">
        <v>0</v>
      </c>
      <c r="G531" s="10">
        <v>41</v>
      </c>
      <c r="H531" s="24">
        <f>2021-'Customer Profile'!B530</f>
        <v>49</v>
      </c>
      <c r="I531" s="10">
        <f>IF(Analysis!$B$60="Wine",B531,IF(Analysis!$B$60="Fruit",C531,IF(Analysis!$B$60="Meat",D531,IF(Analysis!$B$60="Fish",E531,IF(Analysis!$B$60="Sweet",F531,"")))))</f>
        <v>130</v>
      </c>
      <c r="J531" s="10">
        <v>76234</v>
      </c>
      <c r="K531" s="10" t="str">
        <f>IF(MasterData5[[#This Row],[Income ]]&gt;$AB$12, "Above", "Below")</f>
        <v>Above</v>
      </c>
      <c r="L531" s="10">
        <f>SUM(MasterData5[[#This Row],[MntWines]:[MntSweetProducts]])</f>
        <v>866</v>
      </c>
      <c r="M531" s="53" t="str">
        <f>IF(MasterData5[[#This Row],[Total Purchase]]&gt;=500, "Over $500", "")</f>
        <v>Over $500</v>
      </c>
      <c r="N531" s="10"/>
      <c r="O531" s="14" t="str">
        <f>IF(AND(MasterData5[[#This Row],[MntWines]]&gt;=AB$4, MasterData5[[#This Row],[Income ]]&lt;=$AB$12), "Yes", "")</f>
        <v/>
      </c>
      <c r="P531" s="14" t="str">
        <f>IF(AND(MasterData5[[#This Row],[MntFruits]]&gt;=AC$4, MasterData5[[#This Row],[Income ]]&lt;=$AB$12), "Yes", "")</f>
        <v/>
      </c>
      <c r="Q531" s="14" t="str">
        <f>IF(AND(MasterData5[[#This Row],[MntMeatProducts]]&gt;=AD$4, MasterData5[[#This Row],[Income ]]&lt;=$AB$12), "Yes", "")</f>
        <v/>
      </c>
      <c r="R531" s="14" t="str">
        <f>IF(AND(MasterData5[[#This Row],[MntFishProducts]]&gt;=AE$4, MasterData5[[#This Row],[Income ]]&lt;=$AB$12), "Yes", "")</f>
        <v/>
      </c>
      <c r="S531" s="14" t="str">
        <f>IF(AND(MasterData5[[#This Row],[MntSweetProducts]]&gt;=AF$4, MasterData5[[#This Row],[Income ]]&lt;=$AB$12), "Yes", "")</f>
        <v/>
      </c>
      <c r="U531" s="14" t="str">
        <f>IF(MasterData5[[#This Row],[MntWines]]&gt;=AB$4, "Yes", "")</f>
        <v>Yes</v>
      </c>
      <c r="V531" s="14" t="str">
        <f>IF(MasterData5[[#This Row],[MntFruits]]&gt;=AC$4, "Yes", "")</f>
        <v>Yes</v>
      </c>
      <c r="W531" s="14" t="str">
        <f>IF(MasterData5[[#This Row],[MntMeatProducts]]&gt;=AD$4, "Yes", "")</f>
        <v>Yes</v>
      </c>
      <c r="X531" s="14" t="str">
        <f>IF(MasterData5[[#This Row],[MntFishProducts]]&gt;=AE$4, "Yes", "")</f>
        <v>Yes</v>
      </c>
      <c r="Y531" s="14" t="str">
        <f>IF(MasterData5[[#This Row],[MntSweetProducts]]&gt;=AF$4, "Yes", "")</f>
        <v/>
      </c>
    </row>
    <row r="532" spans="1:25" x14ac:dyDescent="0.3">
      <c r="A532">
        <v>2669</v>
      </c>
      <c r="B532" s="10">
        <v>375</v>
      </c>
      <c r="C532" s="10">
        <v>152</v>
      </c>
      <c r="D532" s="10">
        <v>335</v>
      </c>
      <c r="E532" s="10">
        <v>93</v>
      </c>
      <c r="F532" s="10">
        <v>91</v>
      </c>
      <c r="G532" s="10">
        <v>81</v>
      </c>
      <c r="H532" s="24">
        <f>2021-'Customer Profile'!B531</f>
        <v>28</v>
      </c>
      <c r="I532" s="10">
        <f>IF(Analysis!$B$60="Wine",B532,IF(Analysis!$B$60="Fruit",C532,IF(Analysis!$B$60="Meat",D532,IF(Analysis!$B$60="Fish",E532,IF(Analysis!$B$60="Sweet",F532,"")))))</f>
        <v>93</v>
      </c>
      <c r="J532" s="10">
        <v>74293</v>
      </c>
      <c r="K532" s="10" t="str">
        <f>IF(MasterData5[[#This Row],[Income ]]&gt;$AB$12, "Above", "Below")</f>
        <v>Above</v>
      </c>
      <c r="L532" s="10">
        <f>SUM(MasterData5[[#This Row],[MntWines]:[MntSweetProducts]])</f>
        <v>1046</v>
      </c>
      <c r="M532" s="53" t="str">
        <f>IF(MasterData5[[#This Row],[Total Purchase]]&gt;=500, "Over $500", "")</f>
        <v>Over $500</v>
      </c>
      <c r="N532" s="10"/>
      <c r="O532" s="14" t="str">
        <f>IF(AND(MasterData5[[#This Row],[MntWines]]&gt;=AB$4, MasterData5[[#This Row],[Income ]]&lt;=$AB$12), "Yes", "")</f>
        <v/>
      </c>
      <c r="P532" s="14" t="str">
        <f>IF(AND(MasterData5[[#This Row],[MntFruits]]&gt;=AC$4, MasterData5[[#This Row],[Income ]]&lt;=$AB$12), "Yes", "")</f>
        <v/>
      </c>
      <c r="Q532" s="14" t="str">
        <f>IF(AND(MasterData5[[#This Row],[MntMeatProducts]]&gt;=AD$4, MasterData5[[#This Row],[Income ]]&lt;=$AB$12), "Yes", "")</f>
        <v/>
      </c>
      <c r="R532" s="14" t="str">
        <f>IF(AND(MasterData5[[#This Row],[MntFishProducts]]&gt;=AE$4, MasterData5[[#This Row],[Income ]]&lt;=$AB$12), "Yes", "")</f>
        <v/>
      </c>
      <c r="S532" s="14" t="str">
        <f>IF(AND(MasterData5[[#This Row],[MntSweetProducts]]&gt;=AF$4, MasterData5[[#This Row],[Income ]]&lt;=$AB$12), "Yes", "")</f>
        <v/>
      </c>
      <c r="U532" s="14" t="str">
        <f>IF(MasterData5[[#This Row],[MntWines]]&gt;=AB$4, "Yes", "")</f>
        <v>Yes</v>
      </c>
      <c r="V532" s="14" t="str">
        <f>IF(MasterData5[[#This Row],[MntFruits]]&gt;=AC$4, "Yes", "")</f>
        <v>Yes</v>
      </c>
      <c r="W532" s="14" t="str">
        <f>IF(MasterData5[[#This Row],[MntMeatProducts]]&gt;=AD$4, "Yes", "")</f>
        <v>Yes</v>
      </c>
      <c r="X532" s="14" t="str">
        <f>IF(MasterData5[[#This Row],[MntFishProducts]]&gt;=AE$4, "Yes", "")</f>
        <v>Yes</v>
      </c>
      <c r="Y532" s="14" t="str">
        <f>IF(MasterData5[[#This Row],[MntSweetProducts]]&gt;=AF$4, "Yes", "")</f>
        <v>Yes</v>
      </c>
    </row>
    <row r="533" spans="1:25" x14ac:dyDescent="0.3">
      <c r="A533">
        <v>2674</v>
      </c>
      <c r="B533" s="10">
        <v>543</v>
      </c>
      <c r="C533" s="10">
        <v>10</v>
      </c>
      <c r="D533" s="10">
        <v>205</v>
      </c>
      <c r="E533" s="10">
        <v>160</v>
      </c>
      <c r="F533" s="10">
        <v>143</v>
      </c>
      <c r="G533" s="10">
        <v>82</v>
      </c>
      <c r="H533" s="24">
        <f>2021-'Customer Profile'!B532</f>
        <v>63</v>
      </c>
      <c r="I533" s="10">
        <f>IF(Analysis!$B$60="Wine",B533,IF(Analysis!$B$60="Fruit",C533,IF(Analysis!$B$60="Meat",D533,IF(Analysis!$B$60="Fish",E533,IF(Analysis!$B$60="Sweet",F533,"")))))</f>
        <v>160</v>
      </c>
      <c r="J533" s="10">
        <v>75154</v>
      </c>
      <c r="K533" s="10" t="str">
        <f>IF(MasterData5[[#This Row],[Income ]]&gt;$AB$12, "Above", "Below")</f>
        <v>Above</v>
      </c>
      <c r="L533" s="10">
        <f>SUM(MasterData5[[#This Row],[MntWines]:[MntSweetProducts]])</f>
        <v>1061</v>
      </c>
      <c r="M533" s="53" t="str">
        <f>IF(MasterData5[[#This Row],[Total Purchase]]&gt;=500, "Over $500", "")</f>
        <v>Over $500</v>
      </c>
      <c r="N533" s="10"/>
      <c r="O533" s="14" t="str">
        <f>IF(AND(MasterData5[[#This Row],[MntWines]]&gt;=AB$4, MasterData5[[#This Row],[Income ]]&lt;=$AB$12), "Yes", "")</f>
        <v/>
      </c>
      <c r="P533" s="14" t="str">
        <f>IF(AND(MasterData5[[#This Row],[MntFruits]]&gt;=AC$4, MasterData5[[#This Row],[Income ]]&lt;=$AB$12), "Yes", "")</f>
        <v/>
      </c>
      <c r="Q533" s="14" t="str">
        <f>IF(AND(MasterData5[[#This Row],[MntMeatProducts]]&gt;=AD$4, MasterData5[[#This Row],[Income ]]&lt;=$AB$12), "Yes", "")</f>
        <v/>
      </c>
      <c r="R533" s="14" t="str">
        <f>IF(AND(MasterData5[[#This Row],[MntFishProducts]]&gt;=AE$4, MasterData5[[#This Row],[Income ]]&lt;=$AB$12), "Yes", "")</f>
        <v/>
      </c>
      <c r="S533" s="14" t="str">
        <f>IF(AND(MasterData5[[#This Row],[MntSweetProducts]]&gt;=AF$4, MasterData5[[#This Row],[Income ]]&lt;=$AB$12), "Yes", "")</f>
        <v/>
      </c>
      <c r="U533" s="14" t="str">
        <f>IF(MasterData5[[#This Row],[MntWines]]&gt;=AB$4, "Yes", "")</f>
        <v>Yes</v>
      </c>
      <c r="V533" s="14" t="str">
        <f>IF(MasterData5[[#This Row],[MntFruits]]&gt;=AC$4, "Yes", "")</f>
        <v/>
      </c>
      <c r="W533" s="14" t="str">
        <f>IF(MasterData5[[#This Row],[MntMeatProducts]]&gt;=AD$4, "Yes", "")</f>
        <v>Yes</v>
      </c>
      <c r="X533" s="14" t="str">
        <f>IF(MasterData5[[#This Row],[MntFishProducts]]&gt;=AE$4, "Yes", "")</f>
        <v>Yes</v>
      </c>
      <c r="Y533" s="14" t="str">
        <f>IF(MasterData5[[#This Row],[MntSweetProducts]]&gt;=AF$4, "Yes", "")</f>
        <v>Yes</v>
      </c>
    </row>
    <row r="534" spans="1:25" x14ac:dyDescent="0.3">
      <c r="A534">
        <v>2677</v>
      </c>
      <c r="B534" s="10">
        <v>72</v>
      </c>
      <c r="C534" s="10">
        <v>24</v>
      </c>
      <c r="D534" s="10">
        <v>68</v>
      </c>
      <c r="E534" s="10">
        <v>65</v>
      </c>
      <c r="F534" s="10">
        <v>4</v>
      </c>
      <c r="G534" s="10">
        <v>8</v>
      </c>
      <c r="H534" s="24">
        <f>2021-'Customer Profile'!B533</f>
        <v>65</v>
      </c>
      <c r="I534" s="10">
        <f>IF(Analysis!$B$60="Wine",B534,IF(Analysis!$B$60="Fruit",C534,IF(Analysis!$B$60="Meat",D534,IF(Analysis!$B$60="Fish",E534,IF(Analysis!$B$60="Sweet",F534,"")))))</f>
        <v>65</v>
      </c>
      <c r="J534" s="10">
        <v>46097</v>
      </c>
      <c r="K534" s="10" t="str">
        <f>IF(MasterData5[[#This Row],[Income ]]&gt;$AB$12, "Above", "Below")</f>
        <v>Below</v>
      </c>
      <c r="L534" s="10">
        <f>SUM(MasterData5[[#This Row],[MntWines]:[MntSweetProducts]])</f>
        <v>233</v>
      </c>
      <c r="M534" s="53" t="str">
        <f>IF(MasterData5[[#This Row],[Total Purchase]]&gt;=500, "Over $500", "")</f>
        <v/>
      </c>
      <c r="N534" s="10"/>
      <c r="O534" s="14" t="str">
        <f>IF(AND(MasterData5[[#This Row],[MntWines]]&gt;=AB$4, MasterData5[[#This Row],[Income ]]&lt;=$AB$12), "Yes", "")</f>
        <v/>
      </c>
      <c r="P534" s="14" t="str">
        <f>IF(AND(MasterData5[[#This Row],[MntFruits]]&gt;=AC$4, MasterData5[[#This Row],[Income ]]&lt;=$AB$12), "Yes", "")</f>
        <v/>
      </c>
      <c r="Q534" s="14" t="str">
        <f>IF(AND(MasterData5[[#This Row],[MntMeatProducts]]&gt;=AD$4, MasterData5[[#This Row],[Income ]]&lt;=$AB$12), "Yes", "")</f>
        <v/>
      </c>
      <c r="R534" s="14" t="str">
        <f>IF(AND(MasterData5[[#This Row],[MntFishProducts]]&gt;=AE$4, MasterData5[[#This Row],[Income ]]&lt;=$AB$12), "Yes", "")</f>
        <v>Yes</v>
      </c>
      <c r="S534" s="14" t="str">
        <f>IF(AND(MasterData5[[#This Row],[MntSweetProducts]]&gt;=AF$4, MasterData5[[#This Row],[Income ]]&lt;=$AB$12), "Yes", "")</f>
        <v/>
      </c>
      <c r="U534" s="14" t="str">
        <f>IF(MasterData5[[#This Row],[MntWines]]&gt;=AB$4, "Yes", "")</f>
        <v/>
      </c>
      <c r="V534" s="14" t="str">
        <f>IF(MasterData5[[#This Row],[MntFruits]]&gt;=AC$4, "Yes", "")</f>
        <v/>
      </c>
      <c r="W534" s="14" t="str">
        <f>IF(MasterData5[[#This Row],[MntMeatProducts]]&gt;=AD$4, "Yes", "")</f>
        <v/>
      </c>
      <c r="X534" s="14" t="str">
        <f>IF(MasterData5[[#This Row],[MntFishProducts]]&gt;=AE$4, "Yes", "")</f>
        <v>Yes</v>
      </c>
      <c r="Y534" s="14" t="str">
        <f>IF(MasterData5[[#This Row],[MntSweetProducts]]&gt;=AF$4, "Yes", "")</f>
        <v/>
      </c>
    </row>
    <row r="535" spans="1:25" x14ac:dyDescent="0.3">
      <c r="A535">
        <v>2678</v>
      </c>
      <c r="B535" s="10">
        <v>52</v>
      </c>
      <c r="C535" s="10">
        <v>12</v>
      </c>
      <c r="D535" s="10">
        <v>50</v>
      </c>
      <c r="E535" s="10">
        <v>4</v>
      </c>
      <c r="F535" s="10">
        <v>36</v>
      </c>
      <c r="G535" s="10">
        <v>55</v>
      </c>
      <c r="H535" s="24">
        <f>2021-'Customer Profile'!B534</f>
        <v>31</v>
      </c>
      <c r="I535" s="10">
        <f>IF(Analysis!$B$60="Wine",B535,IF(Analysis!$B$60="Fruit",C535,IF(Analysis!$B$60="Meat",D535,IF(Analysis!$B$60="Fish",E535,IF(Analysis!$B$60="Sweet",F535,"")))))</f>
        <v>4</v>
      </c>
      <c r="J535" s="10">
        <v>34412</v>
      </c>
      <c r="K535" s="10" t="str">
        <f>IF(MasterData5[[#This Row],[Income ]]&gt;$AB$12, "Above", "Below")</f>
        <v>Below</v>
      </c>
      <c r="L535" s="10">
        <f>SUM(MasterData5[[#This Row],[MntWines]:[MntSweetProducts]])</f>
        <v>154</v>
      </c>
      <c r="M535" s="53" t="str">
        <f>IF(MasterData5[[#This Row],[Total Purchase]]&gt;=500, "Over $500", "")</f>
        <v/>
      </c>
      <c r="N535" s="10"/>
      <c r="O535" s="14" t="str">
        <f>IF(AND(MasterData5[[#This Row],[MntWines]]&gt;=AB$4, MasterData5[[#This Row],[Income ]]&lt;=$AB$12), "Yes", "")</f>
        <v/>
      </c>
      <c r="P535" s="14" t="str">
        <f>IF(AND(MasterData5[[#This Row],[MntFruits]]&gt;=AC$4, MasterData5[[#This Row],[Income ]]&lt;=$AB$12), "Yes", "")</f>
        <v/>
      </c>
      <c r="Q535" s="14" t="str">
        <f>IF(AND(MasterData5[[#This Row],[MntMeatProducts]]&gt;=AD$4, MasterData5[[#This Row],[Income ]]&lt;=$AB$12), "Yes", "")</f>
        <v/>
      </c>
      <c r="R535" s="14" t="str">
        <f>IF(AND(MasterData5[[#This Row],[MntFishProducts]]&gt;=AE$4, MasterData5[[#This Row],[Income ]]&lt;=$AB$12), "Yes", "")</f>
        <v/>
      </c>
      <c r="S535" s="14" t="str">
        <f>IF(AND(MasterData5[[#This Row],[MntSweetProducts]]&gt;=AF$4, MasterData5[[#This Row],[Income ]]&lt;=$AB$12), "Yes", "")</f>
        <v>Yes</v>
      </c>
      <c r="U535" s="14" t="str">
        <f>IF(MasterData5[[#This Row],[MntWines]]&gt;=AB$4, "Yes", "")</f>
        <v/>
      </c>
      <c r="V535" s="14" t="str">
        <f>IF(MasterData5[[#This Row],[MntFruits]]&gt;=AC$4, "Yes", "")</f>
        <v/>
      </c>
      <c r="W535" s="14" t="str">
        <f>IF(MasterData5[[#This Row],[MntMeatProducts]]&gt;=AD$4, "Yes", "")</f>
        <v/>
      </c>
      <c r="X535" s="14" t="str">
        <f>IF(MasterData5[[#This Row],[MntFishProducts]]&gt;=AE$4, "Yes", "")</f>
        <v/>
      </c>
      <c r="Y535" s="14" t="str">
        <f>IF(MasterData5[[#This Row],[MntSweetProducts]]&gt;=AF$4, "Yes", "")</f>
        <v>Yes</v>
      </c>
    </row>
    <row r="536" spans="1:25" x14ac:dyDescent="0.3">
      <c r="A536">
        <v>2681</v>
      </c>
      <c r="B536" s="10">
        <v>71</v>
      </c>
      <c r="C536" s="10">
        <v>22</v>
      </c>
      <c r="D536" s="10">
        <v>112</v>
      </c>
      <c r="E536" s="10">
        <v>138</v>
      </c>
      <c r="F536" s="10">
        <v>89</v>
      </c>
      <c r="G536" s="10">
        <v>29</v>
      </c>
      <c r="H536" s="24">
        <f>2021-'Customer Profile'!B535</f>
        <v>37</v>
      </c>
      <c r="I536" s="10">
        <f>IF(Analysis!$B$60="Wine",B536,IF(Analysis!$B$60="Fruit",C536,IF(Analysis!$B$60="Meat",D536,IF(Analysis!$B$60="Fish",E536,IF(Analysis!$B$60="Sweet",F536,"")))))</f>
        <v>138</v>
      </c>
      <c r="J536" s="10">
        <v>65370</v>
      </c>
      <c r="K536" s="10" t="str">
        <f>IF(MasterData5[[#This Row],[Income ]]&gt;$AB$12, "Above", "Below")</f>
        <v>Above</v>
      </c>
      <c r="L536" s="10">
        <f>SUM(MasterData5[[#This Row],[MntWines]:[MntSweetProducts]])</f>
        <v>432</v>
      </c>
      <c r="M536" s="53" t="str">
        <f>IF(MasterData5[[#This Row],[Total Purchase]]&gt;=500, "Over $500", "")</f>
        <v/>
      </c>
      <c r="N536" s="10"/>
      <c r="O536" s="14" t="str">
        <f>IF(AND(MasterData5[[#This Row],[MntWines]]&gt;=AB$4, MasterData5[[#This Row],[Income ]]&lt;=$AB$12), "Yes", "")</f>
        <v/>
      </c>
      <c r="P536" s="14" t="str">
        <f>IF(AND(MasterData5[[#This Row],[MntFruits]]&gt;=AC$4, MasterData5[[#This Row],[Income ]]&lt;=$AB$12), "Yes", "")</f>
        <v/>
      </c>
      <c r="Q536" s="14" t="str">
        <f>IF(AND(MasterData5[[#This Row],[MntMeatProducts]]&gt;=AD$4, MasterData5[[#This Row],[Income ]]&lt;=$AB$12), "Yes", "")</f>
        <v/>
      </c>
      <c r="R536" s="14" t="str">
        <f>IF(AND(MasterData5[[#This Row],[MntFishProducts]]&gt;=AE$4, MasterData5[[#This Row],[Income ]]&lt;=$AB$12), "Yes", "")</f>
        <v/>
      </c>
      <c r="S536" s="14" t="str">
        <f>IF(AND(MasterData5[[#This Row],[MntSweetProducts]]&gt;=AF$4, MasterData5[[#This Row],[Income ]]&lt;=$AB$12), "Yes", "")</f>
        <v/>
      </c>
      <c r="U536" s="14" t="str">
        <f>IF(MasterData5[[#This Row],[MntWines]]&gt;=AB$4, "Yes", "")</f>
        <v/>
      </c>
      <c r="V536" s="14" t="str">
        <f>IF(MasterData5[[#This Row],[MntFruits]]&gt;=AC$4, "Yes", "")</f>
        <v/>
      </c>
      <c r="W536" s="14" t="str">
        <f>IF(MasterData5[[#This Row],[MntMeatProducts]]&gt;=AD$4, "Yes", "")</f>
        <v/>
      </c>
      <c r="X536" s="14" t="str">
        <f>IF(MasterData5[[#This Row],[MntFishProducts]]&gt;=AE$4, "Yes", "")</f>
        <v>Yes</v>
      </c>
      <c r="Y536" s="14" t="str">
        <f>IF(MasterData5[[#This Row],[MntSweetProducts]]&gt;=AF$4, "Yes", "")</f>
        <v>Yes</v>
      </c>
    </row>
    <row r="537" spans="1:25" x14ac:dyDescent="0.3">
      <c r="A537">
        <v>2683</v>
      </c>
      <c r="B537" s="10">
        <v>295</v>
      </c>
      <c r="C537" s="10">
        <v>106</v>
      </c>
      <c r="D537" s="10">
        <v>271</v>
      </c>
      <c r="E537" s="10">
        <v>75</v>
      </c>
      <c r="F537" s="10">
        <v>98</v>
      </c>
      <c r="G537" s="10">
        <v>65</v>
      </c>
      <c r="H537" s="24">
        <f>2021-'Customer Profile'!B536</f>
        <v>52</v>
      </c>
      <c r="I537" s="10">
        <f>IF(Analysis!$B$60="Wine",B537,IF(Analysis!$B$60="Fruit",C537,IF(Analysis!$B$60="Meat",D537,IF(Analysis!$B$60="Fish",E537,IF(Analysis!$B$60="Sweet",F537,"")))))</f>
        <v>75</v>
      </c>
      <c r="J537" s="10">
        <v>52413</v>
      </c>
      <c r="K537" s="10" t="str">
        <f>IF(MasterData5[[#This Row],[Income ]]&gt;$AB$12, "Above", "Below")</f>
        <v>Above</v>
      </c>
      <c r="L537" s="10">
        <f>SUM(MasterData5[[#This Row],[MntWines]:[MntSweetProducts]])</f>
        <v>845</v>
      </c>
      <c r="M537" s="53" t="str">
        <f>IF(MasterData5[[#This Row],[Total Purchase]]&gt;=500, "Over $500", "")</f>
        <v>Over $500</v>
      </c>
      <c r="N537" s="10"/>
      <c r="O537" s="14" t="str">
        <f>IF(AND(MasterData5[[#This Row],[MntWines]]&gt;=AB$4, MasterData5[[#This Row],[Income ]]&lt;=$AB$12), "Yes", "")</f>
        <v/>
      </c>
      <c r="P537" s="14" t="str">
        <f>IF(AND(MasterData5[[#This Row],[MntFruits]]&gt;=AC$4, MasterData5[[#This Row],[Income ]]&lt;=$AB$12), "Yes", "")</f>
        <v/>
      </c>
      <c r="Q537" s="14" t="str">
        <f>IF(AND(MasterData5[[#This Row],[MntMeatProducts]]&gt;=AD$4, MasterData5[[#This Row],[Income ]]&lt;=$AB$12), "Yes", "")</f>
        <v/>
      </c>
      <c r="R537" s="14" t="str">
        <f>IF(AND(MasterData5[[#This Row],[MntFishProducts]]&gt;=AE$4, MasterData5[[#This Row],[Income ]]&lt;=$AB$12), "Yes", "")</f>
        <v/>
      </c>
      <c r="S537" s="14" t="str">
        <f>IF(AND(MasterData5[[#This Row],[MntSweetProducts]]&gt;=AF$4, MasterData5[[#This Row],[Income ]]&lt;=$AB$12), "Yes", "")</f>
        <v/>
      </c>
      <c r="U537" s="14" t="str">
        <f>IF(MasterData5[[#This Row],[MntWines]]&gt;=AB$4, "Yes", "")</f>
        <v/>
      </c>
      <c r="V537" s="14" t="str">
        <f>IF(MasterData5[[#This Row],[MntFruits]]&gt;=AC$4, "Yes", "")</f>
        <v>Yes</v>
      </c>
      <c r="W537" s="14" t="str">
        <f>IF(MasterData5[[#This Row],[MntMeatProducts]]&gt;=AD$4, "Yes", "")</f>
        <v>Yes</v>
      </c>
      <c r="X537" s="14" t="str">
        <f>IF(MasterData5[[#This Row],[MntFishProducts]]&gt;=AE$4, "Yes", "")</f>
        <v>Yes</v>
      </c>
      <c r="Y537" s="14" t="str">
        <f>IF(MasterData5[[#This Row],[MntSweetProducts]]&gt;=AF$4, "Yes", "")</f>
        <v>Yes</v>
      </c>
    </row>
    <row r="538" spans="1:25" x14ac:dyDescent="0.3">
      <c r="A538">
        <v>2686</v>
      </c>
      <c r="B538" s="10">
        <v>0</v>
      </c>
      <c r="C538" s="10">
        <v>1</v>
      </c>
      <c r="D538" s="10">
        <v>4</v>
      </c>
      <c r="E538" s="10">
        <v>15</v>
      </c>
      <c r="F538" s="10">
        <v>1</v>
      </c>
      <c r="G538" s="10">
        <v>5</v>
      </c>
      <c r="H538" s="24">
        <f>2021-'Customer Profile'!B537</f>
        <v>52</v>
      </c>
      <c r="I538" s="10">
        <f>IF(Analysis!$B$60="Wine",B538,IF(Analysis!$B$60="Fruit",C538,IF(Analysis!$B$60="Meat",D538,IF(Analysis!$B$60="Fish",E538,IF(Analysis!$B$60="Sweet",F538,"")))))</f>
        <v>15</v>
      </c>
      <c r="J538" s="10">
        <v>22390</v>
      </c>
      <c r="K538" s="10" t="str">
        <f>IF(MasterData5[[#This Row],[Income ]]&gt;$AB$12, "Above", "Below")</f>
        <v>Below</v>
      </c>
      <c r="L538" s="10">
        <f>SUM(MasterData5[[#This Row],[MntWines]:[MntSweetProducts]])</f>
        <v>21</v>
      </c>
      <c r="M538" s="53" t="str">
        <f>IF(MasterData5[[#This Row],[Total Purchase]]&gt;=500, "Over $500", "")</f>
        <v/>
      </c>
      <c r="N538" s="10"/>
      <c r="O538" s="14" t="str">
        <f>IF(AND(MasterData5[[#This Row],[MntWines]]&gt;=AB$4, MasterData5[[#This Row],[Income ]]&lt;=$AB$12), "Yes", "")</f>
        <v/>
      </c>
      <c r="P538" s="14" t="str">
        <f>IF(AND(MasterData5[[#This Row],[MntFruits]]&gt;=AC$4, MasterData5[[#This Row],[Income ]]&lt;=$AB$12), "Yes", "")</f>
        <v/>
      </c>
      <c r="Q538" s="14" t="str">
        <f>IF(AND(MasterData5[[#This Row],[MntMeatProducts]]&gt;=AD$4, MasterData5[[#This Row],[Income ]]&lt;=$AB$12), "Yes", "")</f>
        <v/>
      </c>
      <c r="R538" s="14" t="str">
        <f>IF(AND(MasterData5[[#This Row],[MntFishProducts]]&gt;=AE$4, MasterData5[[#This Row],[Income ]]&lt;=$AB$12), "Yes", "")</f>
        <v/>
      </c>
      <c r="S538" s="14" t="str">
        <f>IF(AND(MasterData5[[#This Row],[MntSweetProducts]]&gt;=AF$4, MasterData5[[#This Row],[Income ]]&lt;=$AB$12), "Yes", "")</f>
        <v/>
      </c>
      <c r="U538" s="14" t="str">
        <f>IF(MasterData5[[#This Row],[MntWines]]&gt;=AB$4, "Yes", "")</f>
        <v/>
      </c>
      <c r="V538" s="14" t="str">
        <f>IF(MasterData5[[#This Row],[MntFruits]]&gt;=AC$4, "Yes", "")</f>
        <v/>
      </c>
      <c r="W538" s="14" t="str">
        <f>IF(MasterData5[[#This Row],[MntMeatProducts]]&gt;=AD$4, "Yes", "")</f>
        <v/>
      </c>
      <c r="X538" s="14" t="str">
        <f>IF(MasterData5[[#This Row],[MntFishProducts]]&gt;=AE$4, "Yes", "")</f>
        <v/>
      </c>
      <c r="Y538" s="14" t="str">
        <f>IF(MasterData5[[#This Row],[MntSweetProducts]]&gt;=AF$4, "Yes", "")</f>
        <v/>
      </c>
    </row>
    <row r="539" spans="1:25" x14ac:dyDescent="0.3">
      <c r="A539">
        <v>2694</v>
      </c>
      <c r="B539" s="10">
        <v>21</v>
      </c>
      <c r="C539" s="10">
        <v>0</v>
      </c>
      <c r="D539" s="10">
        <v>3</v>
      </c>
      <c r="E539" s="10">
        <v>0</v>
      </c>
      <c r="F539" s="10">
        <v>0</v>
      </c>
      <c r="G539" s="10">
        <v>0</v>
      </c>
      <c r="H539" s="24">
        <f>2021-'Customer Profile'!B538</f>
        <v>54</v>
      </c>
      <c r="I539" s="10">
        <f>IF(Analysis!$B$60="Wine",B539,IF(Analysis!$B$60="Fruit",C539,IF(Analysis!$B$60="Meat",D539,IF(Analysis!$B$60="Fish",E539,IF(Analysis!$B$60="Sweet",F539,"")))))</f>
        <v>0</v>
      </c>
      <c r="J539" s="10">
        <v>42664</v>
      </c>
      <c r="K539" s="10" t="str">
        <f>IF(MasterData5[[#This Row],[Income ]]&gt;$AB$12, "Above", "Below")</f>
        <v>Below</v>
      </c>
      <c r="L539" s="10">
        <f>SUM(MasterData5[[#This Row],[MntWines]:[MntSweetProducts]])</f>
        <v>24</v>
      </c>
      <c r="M539" s="53" t="str">
        <f>IF(MasterData5[[#This Row],[Total Purchase]]&gt;=500, "Over $500", "")</f>
        <v/>
      </c>
      <c r="N539" s="10"/>
      <c r="O539" s="14" t="str">
        <f>IF(AND(MasterData5[[#This Row],[MntWines]]&gt;=AB$4, MasterData5[[#This Row],[Income ]]&lt;=$AB$12), "Yes", "")</f>
        <v/>
      </c>
      <c r="P539" s="14" t="str">
        <f>IF(AND(MasterData5[[#This Row],[MntFruits]]&gt;=AC$4, MasterData5[[#This Row],[Income ]]&lt;=$AB$12), "Yes", "")</f>
        <v/>
      </c>
      <c r="Q539" s="14" t="str">
        <f>IF(AND(MasterData5[[#This Row],[MntMeatProducts]]&gt;=AD$4, MasterData5[[#This Row],[Income ]]&lt;=$AB$12), "Yes", "")</f>
        <v/>
      </c>
      <c r="R539" s="14" t="str">
        <f>IF(AND(MasterData5[[#This Row],[MntFishProducts]]&gt;=AE$4, MasterData5[[#This Row],[Income ]]&lt;=$AB$12), "Yes", "")</f>
        <v/>
      </c>
      <c r="S539" s="14" t="str">
        <f>IF(AND(MasterData5[[#This Row],[MntSweetProducts]]&gt;=AF$4, MasterData5[[#This Row],[Income ]]&lt;=$AB$12), "Yes", "")</f>
        <v/>
      </c>
      <c r="U539" s="14" t="str">
        <f>IF(MasterData5[[#This Row],[MntWines]]&gt;=AB$4, "Yes", "")</f>
        <v/>
      </c>
      <c r="V539" s="14" t="str">
        <f>IF(MasterData5[[#This Row],[MntFruits]]&gt;=AC$4, "Yes", "")</f>
        <v/>
      </c>
      <c r="W539" s="14" t="str">
        <f>IF(MasterData5[[#This Row],[MntMeatProducts]]&gt;=AD$4, "Yes", "")</f>
        <v/>
      </c>
      <c r="X539" s="14" t="str">
        <f>IF(MasterData5[[#This Row],[MntFishProducts]]&gt;=AE$4, "Yes", "")</f>
        <v/>
      </c>
      <c r="Y539" s="14" t="str">
        <f>IF(MasterData5[[#This Row],[MntSweetProducts]]&gt;=AF$4, "Yes", "")</f>
        <v/>
      </c>
    </row>
    <row r="540" spans="1:25" x14ac:dyDescent="0.3">
      <c r="A540">
        <v>2698</v>
      </c>
      <c r="B540" s="10">
        <v>254</v>
      </c>
      <c r="C540" s="10">
        <v>7</v>
      </c>
      <c r="D540" s="10">
        <v>108</v>
      </c>
      <c r="E540" s="10">
        <v>20</v>
      </c>
      <c r="F540" s="10">
        <v>0</v>
      </c>
      <c r="G540" s="10">
        <v>26</v>
      </c>
      <c r="H540" s="24">
        <f>2021-'Customer Profile'!B539</f>
        <v>45</v>
      </c>
      <c r="I540" s="10">
        <f>IF(Analysis!$B$60="Wine",B540,IF(Analysis!$B$60="Fruit",C540,IF(Analysis!$B$60="Meat",D540,IF(Analysis!$B$60="Fish",E540,IF(Analysis!$B$60="Sweet",F540,"")))))</f>
        <v>20</v>
      </c>
      <c r="J540" s="10">
        <v>47025</v>
      </c>
      <c r="K540" s="10" t="str">
        <f>IF(MasterData5[[#This Row],[Income ]]&gt;$AB$12, "Above", "Below")</f>
        <v>Below</v>
      </c>
      <c r="L540" s="10">
        <f>SUM(MasterData5[[#This Row],[MntWines]:[MntSweetProducts]])</f>
        <v>389</v>
      </c>
      <c r="M540" s="53" t="str">
        <f>IF(MasterData5[[#This Row],[Total Purchase]]&gt;=500, "Over $500", "")</f>
        <v/>
      </c>
      <c r="N540" s="10"/>
      <c r="O540" s="14" t="str">
        <f>IF(AND(MasterData5[[#This Row],[MntWines]]&gt;=AB$4, MasterData5[[#This Row],[Income ]]&lt;=$AB$12), "Yes", "")</f>
        <v/>
      </c>
      <c r="P540" s="14" t="str">
        <f>IF(AND(MasterData5[[#This Row],[MntFruits]]&gt;=AC$4, MasterData5[[#This Row],[Income ]]&lt;=$AB$12), "Yes", "")</f>
        <v/>
      </c>
      <c r="Q540" s="14" t="str">
        <f>IF(AND(MasterData5[[#This Row],[MntMeatProducts]]&gt;=AD$4, MasterData5[[#This Row],[Income ]]&lt;=$AB$12), "Yes", "")</f>
        <v/>
      </c>
      <c r="R540" s="14" t="str">
        <f>IF(AND(MasterData5[[#This Row],[MntFishProducts]]&gt;=AE$4, MasterData5[[#This Row],[Income ]]&lt;=$AB$12), "Yes", "")</f>
        <v/>
      </c>
      <c r="S540" s="14" t="str">
        <f>IF(AND(MasterData5[[#This Row],[MntSweetProducts]]&gt;=AF$4, MasterData5[[#This Row],[Income ]]&lt;=$AB$12), "Yes", "")</f>
        <v/>
      </c>
      <c r="U540" s="14" t="str">
        <f>IF(MasterData5[[#This Row],[MntWines]]&gt;=AB$4, "Yes", "")</f>
        <v/>
      </c>
      <c r="V540" s="14" t="str">
        <f>IF(MasterData5[[#This Row],[MntFruits]]&gt;=AC$4, "Yes", "")</f>
        <v/>
      </c>
      <c r="W540" s="14" t="str">
        <f>IF(MasterData5[[#This Row],[MntMeatProducts]]&gt;=AD$4, "Yes", "")</f>
        <v/>
      </c>
      <c r="X540" s="14" t="str">
        <f>IF(MasterData5[[#This Row],[MntFishProducts]]&gt;=AE$4, "Yes", "")</f>
        <v/>
      </c>
      <c r="Y540" s="14" t="str">
        <f>IF(MasterData5[[#This Row],[MntSweetProducts]]&gt;=AF$4, "Yes", "")</f>
        <v/>
      </c>
    </row>
    <row r="541" spans="1:25" x14ac:dyDescent="0.3">
      <c r="A541">
        <v>2711</v>
      </c>
      <c r="B541" s="10">
        <v>9</v>
      </c>
      <c r="C541" s="10">
        <v>1</v>
      </c>
      <c r="D541" s="10">
        <v>5</v>
      </c>
      <c r="E541" s="10">
        <v>4</v>
      </c>
      <c r="F541" s="10">
        <v>5</v>
      </c>
      <c r="G541" s="10">
        <v>7</v>
      </c>
      <c r="H541" s="24">
        <f>2021-'Customer Profile'!B540</f>
        <v>45</v>
      </c>
      <c r="I541" s="10">
        <f>IF(Analysis!$B$60="Wine",B541,IF(Analysis!$B$60="Fruit",C541,IF(Analysis!$B$60="Meat",D541,IF(Analysis!$B$60="Fish",E541,IF(Analysis!$B$60="Sweet",F541,"")))))</f>
        <v>4</v>
      </c>
      <c r="J541" s="10">
        <v>30560</v>
      </c>
      <c r="K541" s="10" t="str">
        <f>IF(MasterData5[[#This Row],[Income ]]&gt;$AB$12, "Above", "Below")</f>
        <v>Below</v>
      </c>
      <c r="L541" s="10">
        <f>SUM(MasterData5[[#This Row],[MntWines]:[MntSweetProducts]])</f>
        <v>24</v>
      </c>
      <c r="M541" s="53" t="str">
        <f>IF(MasterData5[[#This Row],[Total Purchase]]&gt;=500, "Over $500", "")</f>
        <v/>
      </c>
      <c r="N541" s="10"/>
      <c r="O541" s="14" t="str">
        <f>IF(AND(MasterData5[[#This Row],[MntWines]]&gt;=AB$4, MasterData5[[#This Row],[Income ]]&lt;=$AB$12), "Yes", "")</f>
        <v/>
      </c>
      <c r="P541" s="14" t="str">
        <f>IF(AND(MasterData5[[#This Row],[MntFruits]]&gt;=AC$4, MasterData5[[#This Row],[Income ]]&lt;=$AB$12), "Yes", "")</f>
        <v/>
      </c>
      <c r="Q541" s="14" t="str">
        <f>IF(AND(MasterData5[[#This Row],[MntMeatProducts]]&gt;=AD$4, MasterData5[[#This Row],[Income ]]&lt;=$AB$12), "Yes", "")</f>
        <v/>
      </c>
      <c r="R541" s="14" t="str">
        <f>IF(AND(MasterData5[[#This Row],[MntFishProducts]]&gt;=AE$4, MasterData5[[#This Row],[Income ]]&lt;=$AB$12), "Yes", "")</f>
        <v/>
      </c>
      <c r="S541" s="14" t="str">
        <f>IF(AND(MasterData5[[#This Row],[MntSweetProducts]]&gt;=AF$4, MasterData5[[#This Row],[Income ]]&lt;=$AB$12), "Yes", "")</f>
        <v/>
      </c>
      <c r="U541" s="14" t="str">
        <f>IF(MasterData5[[#This Row],[MntWines]]&gt;=AB$4, "Yes", "")</f>
        <v/>
      </c>
      <c r="V541" s="14" t="str">
        <f>IF(MasterData5[[#This Row],[MntFruits]]&gt;=AC$4, "Yes", "")</f>
        <v/>
      </c>
      <c r="W541" s="14" t="str">
        <f>IF(MasterData5[[#This Row],[MntMeatProducts]]&gt;=AD$4, "Yes", "")</f>
        <v/>
      </c>
      <c r="X541" s="14" t="str">
        <f>IF(MasterData5[[#This Row],[MntFishProducts]]&gt;=AE$4, "Yes", "")</f>
        <v/>
      </c>
      <c r="Y541" s="14" t="str">
        <f>IF(MasterData5[[#This Row],[MntSweetProducts]]&gt;=AF$4, "Yes", "")</f>
        <v/>
      </c>
    </row>
    <row r="542" spans="1:25" x14ac:dyDescent="0.3">
      <c r="A542">
        <v>2712</v>
      </c>
      <c r="B542" s="10">
        <v>184</v>
      </c>
      <c r="C542" s="10">
        <v>178</v>
      </c>
      <c r="D542" s="10">
        <v>178</v>
      </c>
      <c r="E542" s="10">
        <v>103</v>
      </c>
      <c r="F542" s="10">
        <v>39</v>
      </c>
      <c r="G542" s="10">
        <v>33</v>
      </c>
      <c r="H542" s="24">
        <f>2021-'Customer Profile'!B541</f>
        <v>65</v>
      </c>
      <c r="I542" s="10">
        <f>IF(Analysis!$B$60="Wine",B542,IF(Analysis!$B$60="Fruit",C542,IF(Analysis!$B$60="Meat",D542,IF(Analysis!$B$60="Fish",E542,IF(Analysis!$B$60="Sweet",F542,"")))))</f>
        <v>103</v>
      </c>
      <c r="J542" s="10">
        <v>71866</v>
      </c>
      <c r="K542" s="10" t="str">
        <f>IF(MasterData5[[#This Row],[Income ]]&gt;$AB$12, "Above", "Below")</f>
        <v>Above</v>
      </c>
      <c r="L542" s="10">
        <f>SUM(MasterData5[[#This Row],[MntWines]:[MntSweetProducts]])</f>
        <v>682</v>
      </c>
      <c r="M542" s="53" t="str">
        <f>IF(MasterData5[[#This Row],[Total Purchase]]&gt;=500, "Over $500", "")</f>
        <v>Over $500</v>
      </c>
      <c r="N542" s="10"/>
      <c r="O542" s="14" t="str">
        <f>IF(AND(MasterData5[[#This Row],[MntWines]]&gt;=AB$4, MasterData5[[#This Row],[Income ]]&lt;=$AB$12), "Yes", "")</f>
        <v/>
      </c>
      <c r="P542" s="14" t="str">
        <f>IF(AND(MasterData5[[#This Row],[MntFruits]]&gt;=AC$4, MasterData5[[#This Row],[Income ]]&lt;=$AB$12), "Yes", "")</f>
        <v/>
      </c>
      <c r="Q542" s="14" t="str">
        <f>IF(AND(MasterData5[[#This Row],[MntMeatProducts]]&gt;=AD$4, MasterData5[[#This Row],[Income ]]&lt;=$AB$12), "Yes", "")</f>
        <v/>
      </c>
      <c r="R542" s="14" t="str">
        <f>IF(AND(MasterData5[[#This Row],[MntFishProducts]]&gt;=AE$4, MasterData5[[#This Row],[Income ]]&lt;=$AB$12), "Yes", "")</f>
        <v/>
      </c>
      <c r="S542" s="14" t="str">
        <f>IF(AND(MasterData5[[#This Row],[MntSweetProducts]]&gt;=AF$4, MasterData5[[#This Row],[Income ]]&lt;=$AB$12), "Yes", "")</f>
        <v/>
      </c>
      <c r="U542" s="14" t="str">
        <f>IF(MasterData5[[#This Row],[MntWines]]&gt;=AB$4, "Yes", "")</f>
        <v/>
      </c>
      <c r="V542" s="14" t="str">
        <f>IF(MasterData5[[#This Row],[MntFruits]]&gt;=AC$4, "Yes", "")</f>
        <v>Yes</v>
      </c>
      <c r="W542" s="14" t="str">
        <f>IF(MasterData5[[#This Row],[MntMeatProducts]]&gt;=AD$4, "Yes", "")</f>
        <v>Yes</v>
      </c>
      <c r="X542" s="14" t="str">
        <f>IF(MasterData5[[#This Row],[MntFishProducts]]&gt;=AE$4, "Yes", "")</f>
        <v>Yes</v>
      </c>
      <c r="Y542" s="14" t="str">
        <f>IF(MasterData5[[#This Row],[MntSweetProducts]]&gt;=AF$4, "Yes", "")</f>
        <v>Yes</v>
      </c>
    </row>
    <row r="543" spans="1:25" x14ac:dyDescent="0.3">
      <c r="A543">
        <v>2715</v>
      </c>
      <c r="B543" s="10">
        <v>70</v>
      </c>
      <c r="C543" s="10">
        <v>3</v>
      </c>
      <c r="D543" s="10">
        <v>37</v>
      </c>
      <c r="E543" s="10">
        <v>4</v>
      </c>
      <c r="F543" s="10">
        <v>2</v>
      </c>
      <c r="G543" s="10">
        <v>64</v>
      </c>
      <c r="H543" s="24">
        <f>2021-'Customer Profile'!B542</f>
        <v>55</v>
      </c>
      <c r="I543" s="10">
        <f>IF(Analysis!$B$60="Wine",B543,IF(Analysis!$B$60="Fruit",C543,IF(Analysis!$B$60="Meat",D543,IF(Analysis!$B$60="Fish",E543,IF(Analysis!$B$60="Sweet",F543,"")))))</f>
        <v>4</v>
      </c>
      <c r="J543" s="10">
        <v>29435</v>
      </c>
      <c r="K543" s="10" t="str">
        <f>IF(MasterData5[[#This Row],[Income ]]&gt;$AB$12, "Above", "Below")</f>
        <v>Below</v>
      </c>
      <c r="L543" s="10">
        <f>SUM(MasterData5[[#This Row],[MntWines]:[MntSweetProducts]])</f>
        <v>116</v>
      </c>
      <c r="M543" s="53" t="str">
        <f>IF(MasterData5[[#This Row],[Total Purchase]]&gt;=500, "Over $500", "")</f>
        <v/>
      </c>
      <c r="N543" s="10"/>
      <c r="O543" s="14" t="str">
        <f>IF(AND(MasterData5[[#This Row],[MntWines]]&gt;=AB$4, MasterData5[[#This Row],[Income ]]&lt;=$AB$12), "Yes", "")</f>
        <v/>
      </c>
      <c r="P543" s="14" t="str">
        <f>IF(AND(MasterData5[[#This Row],[MntFruits]]&gt;=AC$4, MasterData5[[#This Row],[Income ]]&lt;=$AB$12), "Yes", "")</f>
        <v/>
      </c>
      <c r="Q543" s="14" t="str">
        <f>IF(AND(MasterData5[[#This Row],[MntMeatProducts]]&gt;=AD$4, MasterData5[[#This Row],[Income ]]&lt;=$AB$12), "Yes", "")</f>
        <v/>
      </c>
      <c r="R543" s="14" t="str">
        <f>IF(AND(MasterData5[[#This Row],[MntFishProducts]]&gt;=AE$4, MasterData5[[#This Row],[Income ]]&lt;=$AB$12), "Yes", "")</f>
        <v/>
      </c>
      <c r="S543" s="14" t="str">
        <f>IF(AND(MasterData5[[#This Row],[MntSweetProducts]]&gt;=AF$4, MasterData5[[#This Row],[Income ]]&lt;=$AB$12), "Yes", "")</f>
        <v/>
      </c>
      <c r="U543" s="14" t="str">
        <f>IF(MasterData5[[#This Row],[MntWines]]&gt;=AB$4, "Yes", "")</f>
        <v/>
      </c>
      <c r="V543" s="14" t="str">
        <f>IF(MasterData5[[#This Row],[MntFruits]]&gt;=AC$4, "Yes", "")</f>
        <v/>
      </c>
      <c r="W543" s="14" t="str">
        <f>IF(MasterData5[[#This Row],[MntMeatProducts]]&gt;=AD$4, "Yes", "")</f>
        <v/>
      </c>
      <c r="X543" s="14" t="str">
        <f>IF(MasterData5[[#This Row],[MntFishProducts]]&gt;=AE$4, "Yes", "")</f>
        <v/>
      </c>
      <c r="Y543" s="14" t="str">
        <f>IF(MasterData5[[#This Row],[MntSweetProducts]]&gt;=AF$4, "Yes", "")</f>
        <v/>
      </c>
    </row>
    <row r="544" spans="1:25" x14ac:dyDescent="0.3">
      <c r="A544">
        <v>2724</v>
      </c>
      <c r="B544" s="10">
        <v>12</v>
      </c>
      <c r="C544" s="10">
        <v>0</v>
      </c>
      <c r="D544" s="10">
        <v>1</v>
      </c>
      <c r="E544" s="10">
        <v>0</v>
      </c>
      <c r="F544" s="10">
        <v>0</v>
      </c>
      <c r="G544" s="10">
        <v>6</v>
      </c>
      <c r="H544" s="24">
        <f>2021-'Customer Profile'!B543</f>
        <v>40</v>
      </c>
      <c r="I544" s="10">
        <f>IF(Analysis!$B$60="Wine",B544,IF(Analysis!$B$60="Fruit",C544,IF(Analysis!$B$60="Meat",D544,IF(Analysis!$B$60="Fish",E544,IF(Analysis!$B$60="Sweet",F544,"")))))</f>
        <v>0</v>
      </c>
      <c r="J544" s="10">
        <v>36143</v>
      </c>
      <c r="K544" s="10" t="str">
        <f>IF(MasterData5[[#This Row],[Income ]]&gt;$AB$12, "Above", "Below")</f>
        <v>Below</v>
      </c>
      <c r="L544" s="10">
        <f>SUM(MasterData5[[#This Row],[MntWines]:[MntSweetProducts]])</f>
        <v>13</v>
      </c>
      <c r="M544" s="53" t="str">
        <f>IF(MasterData5[[#This Row],[Total Purchase]]&gt;=500, "Over $500", "")</f>
        <v/>
      </c>
      <c r="N544" s="10"/>
      <c r="O544" s="14" t="str">
        <f>IF(AND(MasterData5[[#This Row],[MntWines]]&gt;=AB$4, MasterData5[[#This Row],[Income ]]&lt;=$AB$12), "Yes", "")</f>
        <v/>
      </c>
      <c r="P544" s="14" t="str">
        <f>IF(AND(MasterData5[[#This Row],[MntFruits]]&gt;=AC$4, MasterData5[[#This Row],[Income ]]&lt;=$AB$12), "Yes", "")</f>
        <v/>
      </c>
      <c r="Q544" s="14" t="str">
        <f>IF(AND(MasterData5[[#This Row],[MntMeatProducts]]&gt;=AD$4, MasterData5[[#This Row],[Income ]]&lt;=$AB$12), "Yes", "")</f>
        <v/>
      </c>
      <c r="R544" s="14" t="str">
        <f>IF(AND(MasterData5[[#This Row],[MntFishProducts]]&gt;=AE$4, MasterData5[[#This Row],[Income ]]&lt;=$AB$12), "Yes", "")</f>
        <v/>
      </c>
      <c r="S544" s="14" t="str">
        <f>IF(AND(MasterData5[[#This Row],[MntSweetProducts]]&gt;=AF$4, MasterData5[[#This Row],[Income ]]&lt;=$AB$12), "Yes", "")</f>
        <v/>
      </c>
      <c r="U544" s="14" t="str">
        <f>IF(MasterData5[[#This Row],[MntWines]]&gt;=AB$4, "Yes", "")</f>
        <v/>
      </c>
      <c r="V544" s="14" t="str">
        <f>IF(MasterData5[[#This Row],[MntFruits]]&gt;=AC$4, "Yes", "")</f>
        <v/>
      </c>
      <c r="W544" s="14" t="str">
        <f>IF(MasterData5[[#This Row],[MntMeatProducts]]&gt;=AD$4, "Yes", "")</f>
        <v/>
      </c>
      <c r="X544" s="14" t="str">
        <f>IF(MasterData5[[#This Row],[MntFishProducts]]&gt;=AE$4, "Yes", "")</f>
        <v/>
      </c>
      <c r="Y544" s="14" t="str">
        <f>IF(MasterData5[[#This Row],[MntSweetProducts]]&gt;=AF$4, "Yes", "")</f>
        <v/>
      </c>
    </row>
    <row r="545" spans="1:25" x14ac:dyDescent="0.3">
      <c r="A545">
        <v>2727</v>
      </c>
      <c r="B545" s="10">
        <v>181</v>
      </c>
      <c r="C545" s="10">
        <v>21</v>
      </c>
      <c r="D545" s="10">
        <v>69</v>
      </c>
      <c r="E545" s="10">
        <v>39</v>
      </c>
      <c r="F545" s="10">
        <v>3</v>
      </c>
      <c r="G545" s="10">
        <v>96</v>
      </c>
      <c r="H545" s="24">
        <f>2021-'Customer Profile'!B544</f>
        <v>48</v>
      </c>
      <c r="I545" s="10">
        <f>IF(Analysis!$B$60="Wine",B545,IF(Analysis!$B$60="Fruit",C545,IF(Analysis!$B$60="Meat",D545,IF(Analysis!$B$60="Fish",E545,IF(Analysis!$B$60="Sweet",F545,"")))))</f>
        <v>39</v>
      </c>
      <c r="J545" s="10">
        <v>57100</v>
      </c>
      <c r="K545" s="10" t="str">
        <f>IF(MasterData5[[#This Row],[Income ]]&gt;$AB$12, "Above", "Below")</f>
        <v>Above</v>
      </c>
      <c r="L545" s="10">
        <f>SUM(MasterData5[[#This Row],[MntWines]:[MntSweetProducts]])</f>
        <v>313</v>
      </c>
      <c r="M545" s="53" t="str">
        <f>IF(MasterData5[[#This Row],[Total Purchase]]&gt;=500, "Over $500", "")</f>
        <v/>
      </c>
      <c r="N545" s="10"/>
      <c r="O545" s="14" t="str">
        <f>IF(AND(MasterData5[[#This Row],[MntWines]]&gt;=AB$4, MasterData5[[#This Row],[Income ]]&lt;=$AB$12), "Yes", "")</f>
        <v/>
      </c>
      <c r="P545" s="14" t="str">
        <f>IF(AND(MasterData5[[#This Row],[MntFruits]]&gt;=AC$4, MasterData5[[#This Row],[Income ]]&lt;=$AB$12), "Yes", "")</f>
        <v/>
      </c>
      <c r="Q545" s="14" t="str">
        <f>IF(AND(MasterData5[[#This Row],[MntMeatProducts]]&gt;=AD$4, MasterData5[[#This Row],[Income ]]&lt;=$AB$12), "Yes", "")</f>
        <v/>
      </c>
      <c r="R545" s="14" t="str">
        <f>IF(AND(MasterData5[[#This Row],[MntFishProducts]]&gt;=AE$4, MasterData5[[#This Row],[Income ]]&lt;=$AB$12), "Yes", "")</f>
        <v/>
      </c>
      <c r="S545" s="14" t="str">
        <f>IF(AND(MasterData5[[#This Row],[MntSweetProducts]]&gt;=AF$4, MasterData5[[#This Row],[Income ]]&lt;=$AB$12), "Yes", "")</f>
        <v/>
      </c>
      <c r="U545" s="14" t="str">
        <f>IF(MasterData5[[#This Row],[MntWines]]&gt;=AB$4, "Yes", "")</f>
        <v/>
      </c>
      <c r="V545" s="14" t="str">
        <f>IF(MasterData5[[#This Row],[MntFruits]]&gt;=AC$4, "Yes", "")</f>
        <v/>
      </c>
      <c r="W545" s="14" t="str">
        <f>IF(MasterData5[[#This Row],[MntMeatProducts]]&gt;=AD$4, "Yes", "")</f>
        <v/>
      </c>
      <c r="X545" s="14" t="str">
        <f>IF(MasterData5[[#This Row],[MntFishProducts]]&gt;=AE$4, "Yes", "")</f>
        <v>Yes</v>
      </c>
      <c r="Y545" s="14" t="str">
        <f>IF(MasterData5[[#This Row],[MntSweetProducts]]&gt;=AF$4, "Yes", "")</f>
        <v/>
      </c>
    </row>
    <row r="546" spans="1:25" x14ac:dyDescent="0.3">
      <c r="A546">
        <v>2730</v>
      </c>
      <c r="B546" s="10">
        <v>536</v>
      </c>
      <c r="C546" s="10">
        <v>11</v>
      </c>
      <c r="D546" s="10">
        <v>387</v>
      </c>
      <c r="E546" s="10">
        <v>149</v>
      </c>
      <c r="F546" s="10">
        <v>91</v>
      </c>
      <c r="G546" s="10">
        <v>57</v>
      </c>
      <c r="H546" s="24">
        <f>2021-'Customer Profile'!B545</f>
        <v>66</v>
      </c>
      <c r="I546" s="10">
        <f>IF(Analysis!$B$60="Wine",B546,IF(Analysis!$B$60="Fruit",C546,IF(Analysis!$B$60="Meat",D546,IF(Analysis!$B$60="Fish",E546,IF(Analysis!$B$60="Sweet",F546,"")))))</f>
        <v>149</v>
      </c>
      <c r="J546" s="10">
        <v>80317</v>
      </c>
      <c r="K546" s="10" t="str">
        <f>IF(MasterData5[[#This Row],[Income ]]&gt;$AB$12, "Above", "Below")</f>
        <v>Above</v>
      </c>
      <c r="L546" s="10">
        <f>SUM(MasterData5[[#This Row],[MntWines]:[MntSweetProducts]])</f>
        <v>1174</v>
      </c>
      <c r="M546" s="53" t="str">
        <f>IF(MasterData5[[#This Row],[Total Purchase]]&gt;=500, "Over $500", "")</f>
        <v>Over $500</v>
      </c>
      <c r="N546" s="10"/>
      <c r="O546" s="14" t="str">
        <f>IF(AND(MasterData5[[#This Row],[MntWines]]&gt;=AB$4, MasterData5[[#This Row],[Income ]]&lt;=$AB$12), "Yes", "")</f>
        <v/>
      </c>
      <c r="P546" s="14" t="str">
        <f>IF(AND(MasterData5[[#This Row],[MntFruits]]&gt;=AC$4, MasterData5[[#This Row],[Income ]]&lt;=$AB$12), "Yes", "")</f>
        <v/>
      </c>
      <c r="Q546" s="14" t="str">
        <f>IF(AND(MasterData5[[#This Row],[MntMeatProducts]]&gt;=AD$4, MasterData5[[#This Row],[Income ]]&lt;=$AB$12), "Yes", "")</f>
        <v/>
      </c>
      <c r="R546" s="14" t="str">
        <f>IF(AND(MasterData5[[#This Row],[MntFishProducts]]&gt;=AE$4, MasterData5[[#This Row],[Income ]]&lt;=$AB$12), "Yes", "")</f>
        <v/>
      </c>
      <c r="S546" s="14" t="str">
        <f>IF(AND(MasterData5[[#This Row],[MntSweetProducts]]&gt;=AF$4, MasterData5[[#This Row],[Income ]]&lt;=$AB$12), "Yes", "")</f>
        <v/>
      </c>
      <c r="U546" s="14" t="str">
        <f>IF(MasterData5[[#This Row],[MntWines]]&gt;=AB$4, "Yes", "")</f>
        <v>Yes</v>
      </c>
      <c r="V546" s="14" t="str">
        <f>IF(MasterData5[[#This Row],[MntFruits]]&gt;=AC$4, "Yes", "")</f>
        <v/>
      </c>
      <c r="W546" s="14" t="str">
        <f>IF(MasterData5[[#This Row],[MntMeatProducts]]&gt;=AD$4, "Yes", "")</f>
        <v>Yes</v>
      </c>
      <c r="X546" s="14" t="str">
        <f>IF(MasterData5[[#This Row],[MntFishProducts]]&gt;=AE$4, "Yes", "")</f>
        <v>Yes</v>
      </c>
      <c r="Y546" s="14" t="str">
        <f>IF(MasterData5[[#This Row],[MntSweetProducts]]&gt;=AF$4, "Yes", "")</f>
        <v>Yes</v>
      </c>
    </row>
    <row r="547" spans="1:25" x14ac:dyDescent="0.3">
      <c r="A547">
        <v>2736</v>
      </c>
      <c r="B547" s="10">
        <v>366</v>
      </c>
      <c r="C547" s="10">
        <v>124</v>
      </c>
      <c r="D547" s="10">
        <v>156</v>
      </c>
      <c r="E547" s="10">
        <v>71</v>
      </c>
      <c r="F547" s="10">
        <v>78</v>
      </c>
      <c r="G547" s="10">
        <v>54</v>
      </c>
      <c r="H547" s="24">
        <f>2021-'Customer Profile'!B546</f>
        <v>43</v>
      </c>
      <c r="I547" s="10">
        <f>IF(Analysis!$B$60="Wine",B547,IF(Analysis!$B$60="Fruit",C547,IF(Analysis!$B$60="Meat",D547,IF(Analysis!$B$60="Fish",E547,IF(Analysis!$B$60="Sweet",F547,"")))))</f>
        <v>71</v>
      </c>
      <c r="J547" s="10">
        <v>73807</v>
      </c>
      <c r="K547" s="10" t="str">
        <f>IF(MasterData5[[#This Row],[Income ]]&gt;$AB$12, "Above", "Below")</f>
        <v>Above</v>
      </c>
      <c r="L547" s="10">
        <f>SUM(MasterData5[[#This Row],[MntWines]:[MntSweetProducts]])</f>
        <v>795</v>
      </c>
      <c r="M547" s="53" t="str">
        <f>IF(MasterData5[[#This Row],[Total Purchase]]&gt;=500, "Over $500", "")</f>
        <v>Over $500</v>
      </c>
      <c r="N547" s="10"/>
      <c r="O547" s="14" t="str">
        <f>IF(AND(MasterData5[[#This Row],[MntWines]]&gt;=AB$4, MasterData5[[#This Row],[Income ]]&lt;=$AB$12), "Yes", "")</f>
        <v/>
      </c>
      <c r="P547" s="14" t="str">
        <f>IF(AND(MasterData5[[#This Row],[MntFruits]]&gt;=AC$4, MasterData5[[#This Row],[Income ]]&lt;=$AB$12), "Yes", "")</f>
        <v/>
      </c>
      <c r="Q547" s="14" t="str">
        <f>IF(AND(MasterData5[[#This Row],[MntMeatProducts]]&gt;=AD$4, MasterData5[[#This Row],[Income ]]&lt;=$AB$12), "Yes", "")</f>
        <v/>
      </c>
      <c r="R547" s="14" t="str">
        <f>IF(AND(MasterData5[[#This Row],[MntFishProducts]]&gt;=AE$4, MasterData5[[#This Row],[Income ]]&lt;=$AB$12), "Yes", "")</f>
        <v/>
      </c>
      <c r="S547" s="14" t="str">
        <f>IF(AND(MasterData5[[#This Row],[MntSweetProducts]]&gt;=AF$4, MasterData5[[#This Row],[Income ]]&lt;=$AB$12), "Yes", "")</f>
        <v/>
      </c>
      <c r="U547" s="14" t="str">
        <f>IF(MasterData5[[#This Row],[MntWines]]&gt;=AB$4, "Yes", "")</f>
        <v>Yes</v>
      </c>
      <c r="V547" s="14" t="str">
        <f>IF(MasterData5[[#This Row],[MntFruits]]&gt;=AC$4, "Yes", "")</f>
        <v>Yes</v>
      </c>
      <c r="W547" s="14" t="str">
        <f>IF(MasterData5[[#This Row],[MntMeatProducts]]&gt;=AD$4, "Yes", "")</f>
        <v/>
      </c>
      <c r="X547" s="14" t="str">
        <f>IF(MasterData5[[#This Row],[MntFishProducts]]&gt;=AE$4, "Yes", "")</f>
        <v>Yes</v>
      </c>
      <c r="Y547" s="14" t="str">
        <f>IF(MasterData5[[#This Row],[MntSweetProducts]]&gt;=AF$4, "Yes", "")</f>
        <v>Yes</v>
      </c>
    </row>
    <row r="548" spans="1:25" x14ac:dyDescent="0.3">
      <c r="A548">
        <v>2740</v>
      </c>
      <c r="B548" s="10">
        <v>62</v>
      </c>
      <c r="C548" s="10">
        <v>1</v>
      </c>
      <c r="D548" s="10">
        <v>16</v>
      </c>
      <c r="E548" s="10">
        <v>3</v>
      </c>
      <c r="F548" s="10">
        <v>2</v>
      </c>
      <c r="G548" s="10">
        <v>6</v>
      </c>
      <c r="H548" s="24">
        <f>2021-'Customer Profile'!B547</f>
        <v>63</v>
      </c>
      <c r="I548" s="10">
        <f>IF(Analysis!$B$60="Wine",B548,IF(Analysis!$B$60="Fruit",C548,IF(Analysis!$B$60="Meat",D548,IF(Analysis!$B$60="Fish",E548,IF(Analysis!$B$60="Sweet",F548,"")))))</f>
        <v>3</v>
      </c>
      <c r="J548" s="10">
        <v>33438</v>
      </c>
      <c r="K548" s="10" t="str">
        <f>IF(MasterData5[[#This Row],[Income ]]&gt;$AB$12, "Above", "Below")</f>
        <v>Below</v>
      </c>
      <c r="L548" s="10">
        <f>SUM(MasterData5[[#This Row],[MntWines]:[MntSweetProducts]])</f>
        <v>84</v>
      </c>
      <c r="M548" s="53" t="str">
        <f>IF(MasterData5[[#This Row],[Total Purchase]]&gt;=500, "Over $500", "")</f>
        <v/>
      </c>
      <c r="N548" s="10"/>
      <c r="O548" s="14" t="str">
        <f>IF(AND(MasterData5[[#This Row],[MntWines]]&gt;=AB$4, MasterData5[[#This Row],[Income ]]&lt;=$AB$12), "Yes", "")</f>
        <v/>
      </c>
      <c r="P548" s="14" t="str">
        <f>IF(AND(MasterData5[[#This Row],[MntFruits]]&gt;=AC$4, MasterData5[[#This Row],[Income ]]&lt;=$AB$12), "Yes", "")</f>
        <v/>
      </c>
      <c r="Q548" s="14" t="str">
        <f>IF(AND(MasterData5[[#This Row],[MntMeatProducts]]&gt;=AD$4, MasterData5[[#This Row],[Income ]]&lt;=$AB$12), "Yes", "")</f>
        <v/>
      </c>
      <c r="R548" s="14" t="str">
        <f>IF(AND(MasterData5[[#This Row],[MntFishProducts]]&gt;=AE$4, MasterData5[[#This Row],[Income ]]&lt;=$AB$12), "Yes", "")</f>
        <v/>
      </c>
      <c r="S548" s="14" t="str">
        <f>IF(AND(MasterData5[[#This Row],[MntSweetProducts]]&gt;=AF$4, MasterData5[[#This Row],[Income ]]&lt;=$AB$12), "Yes", "")</f>
        <v/>
      </c>
      <c r="U548" s="14" t="str">
        <f>IF(MasterData5[[#This Row],[MntWines]]&gt;=AB$4, "Yes", "")</f>
        <v/>
      </c>
      <c r="V548" s="14" t="str">
        <f>IF(MasterData5[[#This Row],[MntFruits]]&gt;=AC$4, "Yes", "")</f>
        <v/>
      </c>
      <c r="W548" s="14" t="str">
        <f>IF(MasterData5[[#This Row],[MntMeatProducts]]&gt;=AD$4, "Yes", "")</f>
        <v/>
      </c>
      <c r="X548" s="14" t="str">
        <f>IF(MasterData5[[#This Row],[MntFishProducts]]&gt;=AE$4, "Yes", "")</f>
        <v/>
      </c>
      <c r="Y548" s="14" t="str">
        <f>IF(MasterData5[[#This Row],[MntSweetProducts]]&gt;=AF$4, "Yes", "")</f>
        <v/>
      </c>
    </row>
    <row r="549" spans="1:25" x14ac:dyDescent="0.3">
      <c r="A549">
        <v>2747</v>
      </c>
      <c r="B549" s="10">
        <v>864</v>
      </c>
      <c r="C549" s="10">
        <v>134</v>
      </c>
      <c r="D549" s="10">
        <v>768</v>
      </c>
      <c r="E549" s="10">
        <v>150</v>
      </c>
      <c r="F549" s="10">
        <v>38</v>
      </c>
      <c r="G549" s="10">
        <v>172</v>
      </c>
      <c r="H549" s="24">
        <f>2021-'Customer Profile'!B548</f>
        <v>33</v>
      </c>
      <c r="I549" s="10">
        <f>IF(Analysis!$B$60="Wine",B549,IF(Analysis!$B$60="Fruit",C549,IF(Analysis!$B$60="Meat",D549,IF(Analysis!$B$60="Fish",E549,IF(Analysis!$B$60="Sweet",F549,"")))))</f>
        <v>150</v>
      </c>
      <c r="J549" s="10">
        <v>67546</v>
      </c>
      <c r="K549" s="10" t="str">
        <f>IF(MasterData5[[#This Row],[Income ]]&gt;$AB$12, "Above", "Below")</f>
        <v>Above</v>
      </c>
      <c r="L549" s="10">
        <f>SUM(MasterData5[[#This Row],[MntWines]:[MntSweetProducts]])</f>
        <v>1954</v>
      </c>
      <c r="M549" s="53" t="str">
        <f>IF(MasterData5[[#This Row],[Total Purchase]]&gt;=500, "Over $500", "")</f>
        <v>Over $500</v>
      </c>
      <c r="N549" s="10"/>
      <c r="O549" s="14" t="str">
        <f>IF(AND(MasterData5[[#This Row],[MntWines]]&gt;=AB$4, MasterData5[[#This Row],[Income ]]&lt;=$AB$12), "Yes", "")</f>
        <v/>
      </c>
      <c r="P549" s="14" t="str">
        <f>IF(AND(MasterData5[[#This Row],[MntFruits]]&gt;=AC$4, MasterData5[[#This Row],[Income ]]&lt;=$AB$12), "Yes", "")</f>
        <v/>
      </c>
      <c r="Q549" s="14" t="str">
        <f>IF(AND(MasterData5[[#This Row],[MntMeatProducts]]&gt;=AD$4, MasterData5[[#This Row],[Income ]]&lt;=$AB$12), "Yes", "")</f>
        <v/>
      </c>
      <c r="R549" s="14" t="str">
        <f>IF(AND(MasterData5[[#This Row],[MntFishProducts]]&gt;=AE$4, MasterData5[[#This Row],[Income ]]&lt;=$AB$12), "Yes", "")</f>
        <v/>
      </c>
      <c r="S549" s="14" t="str">
        <f>IF(AND(MasterData5[[#This Row],[MntSweetProducts]]&gt;=AF$4, MasterData5[[#This Row],[Income ]]&lt;=$AB$12), "Yes", "")</f>
        <v/>
      </c>
      <c r="U549" s="14" t="str">
        <f>IF(MasterData5[[#This Row],[MntWines]]&gt;=AB$4, "Yes", "")</f>
        <v>Yes</v>
      </c>
      <c r="V549" s="14" t="str">
        <f>IF(MasterData5[[#This Row],[MntFruits]]&gt;=AC$4, "Yes", "")</f>
        <v>Yes</v>
      </c>
      <c r="W549" s="14" t="str">
        <f>IF(MasterData5[[#This Row],[MntMeatProducts]]&gt;=AD$4, "Yes", "")</f>
        <v>Yes</v>
      </c>
      <c r="X549" s="14" t="str">
        <f>IF(MasterData5[[#This Row],[MntFishProducts]]&gt;=AE$4, "Yes", "")</f>
        <v>Yes</v>
      </c>
      <c r="Y549" s="14" t="str">
        <f>IF(MasterData5[[#This Row],[MntSweetProducts]]&gt;=AF$4, "Yes", "")</f>
        <v>Yes</v>
      </c>
    </row>
    <row r="550" spans="1:25" x14ac:dyDescent="0.3">
      <c r="A550">
        <v>2781</v>
      </c>
      <c r="B550" s="10">
        <v>1003</v>
      </c>
      <c r="C550" s="10">
        <v>34</v>
      </c>
      <c r="D550" s="10">
        <v>536</v>
      </c>
      <c r="E550" s="10">
        <v>134</v>
      </c>
      <c r="F550" s="10">
        <v>51</v>
      </c>
      <c r="G550" s="10">
        <v>34</v>
      </c>
      <c r="H550" s="24">
        <f>2021-'Customer Profile'!B549</f>
        <v>40</v>
      </c>
      <c r="I550" s="10">
        <f>IF(Analysis!$B$60="Wine",B550,IF(Analysis!$B$60="Fruit",C550,IF(Analysis!$B$60="Meat",D550,IF(Analysis!$B$60="Fish",E550,IF(Analysis!$B$60="Sweet",F550,"")))))</f>
        <v>134</v>
      </c>
      <c r="J550" s="10">
        <v>72066</v>
      </c>
      <c r="K550" s="10" t="str">
        <f>IF(MasterData5[[#This Row],[Income ]]&gt;$AB$12, "Above", "Below")</f>
        <v>Above</v>
      </c>
      <c r="L550" s="10">
        <f>SUM(MasterData5[[#This Row],[MntWines]:[MntSweetProducts]])</f>
        <v>1758</v>
      </c>
      <c r="M550" s="53" t="str">
        <f>IF(MasterData5[[#This Row],[Total Purchase]]&gt;=500, "Over $500", "")</f>
        <v>Over $500</v>
      </c>
      <c r="N550" s="10"/>
      <c r="O550" s="14" t="str">
        <f>IF(AND(MasterData5[[#This Row],[MntWines]]&gt;=AB$4, MasterData5[[#This Row],[Income ]]&lt;=$AB$12), "Yes", "")</f>
        <v/>
      </c>
      <c r="P550" s="14" t="str">
        <f>IF(AND(MasterData5[[#This Row],[MntFruits]]&gt;=AC$4, MasterData5[[#This Row],[Income ]]&lt;=$AB$12), "Yes", "")</f>
        <v/>
      </c>
      <c r="Q550" s="14" t="str">
        <f>IF(AND(MasterData5[[#This Row],[MntMeatProducts]]&gt;=AD$4, MasterData5[[#This Row],[Income ]]&lt;=$AB$12), "Yes", "")</f>
        <v/>
      </c>
      <c r="R550" s="14" t="str">
        <f>IF(AND(MasterData5[[#This Row],[MntFishProducts]]&gt;=AE$4, MasterData5[[#This Row],[Income ]]&lt;=$AB$12), "Yes", "")</f>
        <v/>
      </c>
      <c r="S550" s="14" t="str">
        <f>IF(AND(MasterData5[[#This Row],[MntSweetProducts]]&gt;=AF$4, MasterData5[[#This Row],[Income ]]&lt;=$AB$12), "Yes", "")</f>
        <v/>
      </c>
      <c r="U550" s="14" t="str">
        <f>IF(MasterData5[[#This Row],[MntWines]]&gt;=AB$4, "Yes", "")</f>
        <v>Yes</v>
      </c>
      <c r="V550" s="14" t="str">
        <f>IF(MasterData5[[#This Row],[MntFruits]]&gt;=AC$4, "Yes", "")</f>
        <v>Yes</v>
      </c>
      <c r="W550" s="14" t="str">
        <f>IF(MasterData5[[#This Row],[MntMeatProducts]]&gt;=AD$4, "Yes", "")</f>
        <v>Yes</v>
      </c>
      <c r="X550" s="14" t="str">
        <f>IF(MasterData5[[#This Row],[MntFishProducts]]&gt;=AE$4, "Yes", "")</f>
        <v>Yes</v>
      </c>
      <c r="Y550" s="14" t="str">
        <f>IF(MasterData5[[#This Row],[MntSweetProducts]]&gt;=AF$4, "Yes", "")</f>
        <v>Yes</v>
      </c>
    </row>
    <row r="551" spans="1:25" x14ac:dyDescent="0.3">
      <c r="A551">
        <v>2782</v>
      </c>
      <c r="B551" s="10">
        <v>352</v>
      </c>
      <c r="C551" s="10">
        <v>0</v>
      </c>
      <c r="D551" s="10">
        <v>27</v>
      </c>
      <c r="E551" s="10">
        <v>10</v>
      </c>
      <c r="F551" s="10">
        <v>0</v>
      </c>
      <c r="G551" s="10">
        <v>15</v>
      </c>
      <c r="H551" s="24">
        <f>2021-'Customer Profile'!B550</f>
        <v>60</v>
      </c>
      <c r="I551" s="10">
        <f>IF(Analysis!$B$60="Wine",B551,IF(Analysis!$B$60="Fruit",C551,IF(Analysis!$B$60="Meat",D551,IF(Analysis!$B$60="Fish",E551,IF(Analysis!$B$60="Sweet",F551,"")))))</f>
        <v>10</v>
      </c>
      <c r="J551" s="10">
        <v>54456</v>
      </c>
      <c r="K551" s="10" t="str">
        <f>IF(MasterData5[[#This Row],[Income ]]&gt;$AB$12, "Above", "Below")</f>
        <v>Above</v>
      </c>
      <c r="L551" s="10">
        <f>SUM(MasterData5[[#This Row],[MntWines]:[MntSweetProducts]])</f>
        <v>389</v>
      </c>
      <c r="M551" s="53" t="str">
        <f>IF(MasterData5[[#This Row],[Total Purchase]]&gt;=500, "Over $500", "")</f>
        <v/>
      </c>
      <c r="N551" s="10"/>
      <c r="O551" s="14" t="str">
        <f>IF(AND(MasterData5[[#This Row],[MntWines]]&gt;=AB$4, MasterData5[[#This Row],[Income ]]&lt;=$AB$12), "Yes", "")</f>
        <v/>
      </c>
      <c r="P551" s="14" t="str">
        <f>IF(AND(MasterData5[[#This Row],[MntFruits]]&gt;=AC$4, MasterData5[[#This Row],[Income ]]&lt;=$AB$12), "Yes", "")</f>
        <v/>
      </c>
      <c r="Q551" s="14" t="str">
        <f>IF(AND(MasterData5[[#This Row],[MntMeatProducts]]&gt;=AD$4, MasterData5[[#This Row],[Income ]]&lt;=$AB$12), "Yes", "")</f>
        <v/>
      </c>
      <c r="R551" s="14" t="str">
        <f>IF(AND(MasterData5[[#This Row],[MntFishProducts]]&gt;=AE$4, MasterData5[[#This Row],[Income ]]&lt;=$AB$12), "Yes", "")</f>
        <v/>
      </c>
      <c r="S551" s="14" t="str">
        <f>IF(AND(MasterData5[[#This Row],[MntSweetProducts]]&gt;=AF$4, MasterData5[[#This Row],[Income ]]&lt;=$AB$12), "Yes", "")</f>
        <v/>
      </c>
      <c r="U551" s="14" t="str">
        <f>IF(MasterData5[[#This Row],[MntWines]]&gt;=AB$4, "Yes", "")</f>
        <v>Yes</v>
      </c>
      <c r="V551" s="14" t="str">
        <f>IF(MasterData5[[#This Row],[MntFruits]]&gt;=AC$4, "Yes", "")</f>
        <v/>
      </c>
      <c r="W551" s="14" t="str">
        <f>IF(MasterData5[[#This Row],[MntMeatProducts]]&gt;=AD$4, "Yes", "")</f>
        <v/>
      </c>
      <c r="X551" s="14" t="str">
        <f>IF(MasterData5[[#This Row],[MntFishProducts]]&gt;=AE$4, "Yes", "")</f>
        <v/>
      </c>
      <c r="Y551" s="14" t="str">
        <f>IF(MasterData5[[#This Row],[MntSweetProducts]]&gt;=AF$4, "Yes", "")</f>
        <v/>
      </c>
    </row>
    <row r="552" spans="1:25" x14ac:dyDescent="0.3">
      <c r="A552">
        <v>2793</v>
      </c>
      <c r="B552" s="10">
        <v>532</v>
      </c>
      <c r="C552" s="10">
        <v>88</v>
      </c>
      <c r="D552" s="10">
        <v>168</v>
      </c>
      <c r="E552" s="10">
        <v>69</v>
      </c>
      <c r="F552" s="10">
        <v>44</v>
      </c>
      <c r="G552" s="10">
        <v>133</v>
      </c>
      <c r="H552" s="24">
        <f>2021-'Customer Profile'!B551</f>
        <v>45</v>
      </c>
      <c r="I552" s="10">
        <f>IF(Analysis!$B$60="Wine",B552,IF(Analysis!$B$60="Fruit",C552,IF(Analysis!$B$60="Meat",D552,IF(Analysis!$B$60="Fish",E552,IF(Analysis!$B$60="Sweet",F552,"")))))</f>
        <v>69</v>
      </c>
      <c r="J552" s="10">
        <v>70179</v>
      </c>
      <c r="K552" s="10" t="str">
        <f>IF(MasterData5[[#This Row],[Income ]]&gt;$AB$12, "Above", "Below")</f>
        <v>Above</v>
      </c>
      <c r="L552" s="10">
        <f>SUM(MasterData5[[#This Row],[MntWines]:[MntSweetProducts]])</f>
        <v>901</v>
      </c>
      <c r="M552" s="53" t="str">
        <f>IF(MasterData5[[#This Row],[Total Purchase]]&gt;=500, "Over $500", "")</f>
        <v>Over $500</v>
      </c>
      <c r="N552" s="10"/>
      <c r="O552" s="14" t="str">
        <f>IF(AND(MasterData5[[#This Row],[MntWines]]&gt;=AB$4, MasterData5[[#This Row],[Income ]]&lt;=$AB$12), "Yes", "")</f>
        <v/>
      </c>
      <c r="P552" s="14" t="str">
        <f>IF(AND(MasterData5[[#This Row],[MntFruits]]&gt;=AC$4, MasterData5[[#This Row],[Income ]]&lt;=$AB$12), "Yes", "")</f>
        <v/>
      </c>
      <c r="Q552" s="14" t="str">
        <f>IF(AND(MasterData5[[#This Row],[MntMeatProducts]]&gt;=AD$4, MasterData5[[#This Row],[Income ]]&lt;=$AB$12), "Yes", "")</f>
        <v/>
      </c>
      <c r="R552" s="14" t="str">
        <f>IF(AND(MasterData5[[#This Row],[MntFishProducts]]&gt;=AE$4, MasterData5[[#This Row],[Income ]]&lt;=$AB$12), "Yes", "")</f>
        <v/>
      </c>
      <c r="S552" s="14" t="str">
        <f>IF(AND(MasterData5[[#This Row],[MntSweetProducts]]&gt;=AF$4, MasterData5[[#This Row],[Income ]]&lt;=$AB$12), "Yes", "")</f>
        <v/>
      </c>
      <c r="U552" s="14" t="str">
        <f>IF(MasterData5[[#This Row],[MntWines]]&gt;=AB$4, "Yes", "")</f>
        <v>Yes</v>
      </c>
      <c r="V552" s="14" t="str">
        <f>IF(MasterData5[[#This Row],[MntFruits]]&gt;=AC$4, "Yes", "")</f>
        <v>Yes</v>
      </c>
      <c r="W552" s="14" t="str">
        <f>IF(MasterData5[[#This Row],[MntMeatProducts]]&gt;=AD$4, "Yes", "")</f>
        <v>Yes</v>
      </c>
      <c r="X552" s="14" t="str">
        <f>IF(MasterData5[[#This Row],[MntFishProducts]]&gt;=AE$4, "Yes", "")</f>
        <v>Yes</v>
      </c>
      <c r="Y552" s="14" t="str">
        <f>IF(MasterData5[[#This Row],[MntSweetProducts]]&gt;=AF$4, "Yes", "")</f>
        <v>Yes</v>
      </c>
    </row>
    <row r="553" spans="1:25" x14ac:dyDescent="0.3">
      <c r="A553">
        <v>2795</v>
      </c>
      <c r="B553" s="10">
        <v>5</v>
      </c>
      <c r="C553" s="10">
        <v>0</v>
      </c>
      <c r="D553" s="10">
        <v>3</v>
      </c>
      <c r="E553" s="10">
        <v>0</v>
      </c>
      <c r="F553" s="10">
        <v>0</v>
      </c>
      <c r="G553" s="10">
        <v>5</v>
      </c>
      <c r="H553" s="24">
        <f>2021-'Customer Profile'!B552</f>
        <v>63</v>
      </c>
      <c r="I553" s="10">
        <f>IF(Analysis!$B$60="Wine",B553,IF(Analysis!$B$60="Fruit",C553,IF(Analysis!$B$60="Meat",D553,IF(Analysis!$B$60="Fish",E553,IF(Analysis!$B$60="Sweet",F553,"")))))</f>
        <v>0</v>
      </c>
      <c r="J553" s="10">
        <v>30523</v>
      </c>
      <c r="K553" s="10" t="str">
        <f>IF(MasterData5[[#This Row],[Income ]]&gt;$AB$12, "Above", "Below")</f>
        <v>Below</v>
      </c>
      <c r="L553" s="10">
        <f>SUM(MasterData5[[#This Row],[MntWines]:[MntSweetProducts]])</f>
        <v>8</v>
      </c>
      <c r="M553" s="53" t="str">
        <f>IF(MasterData5[[#This Row],[Total Purchase]]&gt;=500, "Over $500", "")</f>
        <v/>
      </c>
      <c r="N553" s="10"/>
      <c r="O553" s="14" t="str">
        <f>IF(AND(MasterData5[[#This Row],[MntWines]]&gt;=AB$4, MasterData5[[#This Row],[Income ]]&lt;=$AB$12), "Yes", "")</f>
        <v/>
      </c>
      <c r="P553" s="14" t="str">
        <f>IF(AND(MasterData5[[#This Row],[MntFruits]]&gt;=AC$4, MasterData5[[#This Row],[Income ]]&lt;=$AB$12), "Yes", "")</f>
        <v/>
      </c>
      <c r="Q553" s="14" t="str">
        <f>IF(AND(MasterData5[[#This Row],[MntMeatProducts]]&gt;=AD$4, MasterData5[[#This Row],[Income ]]&lt;=$AB$12), "Yes", "")</f>
        <v/>
      </c>
      <c r="R553" s="14" t="str">
        <f>IF(AND(MasterData5[[#This Row],[MntFishProducts]]&gt;=AE$4, MasterData5[[#This Row],[Income ]]&lt;=$AB$12), "Yes", "")</f>
        <v/>
      </c>
      <c r="S553" s="14" t="str">
        <f>IF(AND(MasterData5[[#This Row],[MntSweetProducts]]&gt;=AF$4, MasterData5[[#This Row],[Income ]]&lt;=$AB$12), "Yes", "")</f>
        <v/>
      </c>
      <c r="U553" s="14" t="str">
        <f>IF(MasterData5[[#This Row],[MntWines]]&gt;=AB$4, "Yes", "")</f>
        <v/>
      </c>
      <c r="V553" s="14" t="str">
        <f>IF(MasterData5[[#This Row],[MntFruits]]&gt;=AC$4, "Yes", "")</f>
        <v/>
      </c>
      <c r="W553" s="14" t="str">
        <f>IF(MasterData5[[#This Row],[MntMeatProducts]]&gt;=AD$4, "Yes", "")</f>
        <v/>
      </c>
      <c r="X553" s="14" t="str">
        <f>IF(MasterData5[[#This Row],[MntFishProducts]]&gt;=AE$4, "Yes", "")</f>
        <v/>
      </c>
      <c r="Y553" s="14" t="str">
        <f>IF(MasterData5[[#This Row],[MntSweetProducts]]&gt;=AF$4, "Yes", "")</f>
        <v/>
      </c>
    </row>
    <row r="554" spans="1:25" x14ac:dyDescent="0.3">
      <c r="A554">
        <v>2797</v>
      </c>
      <c r="B554" s="10">
        <v>707</v>
      </c>
      <c r="C554" s="10">
        <v>20</v>
      </c>
      <c r="D554" s="10">
        <v>171</v>
      </c>
      <c r="E554" s="10">
        <v>65</v>
      </c>
      <c r="F554" s="10">
        <v>60</v>
      </c>
      <c r="G554" s="10">
        <v>50</v>
      </c>
      <c r="H554" s="24">
        <f>2021-'Customer Profile'!B553</f>
        <v>44</v>
      </c>
      <c r="I554" s="10">
        <f>IF(Analysis!$B$60="Wine",B554,IF(Analysis!$B$60="Fruit",C554,IF(Analysis!$B$60="Meat",D554,IF(Analysis!$B$60="Fish",E554,IF(Analysis!$B$60="Sweet",F554,"")))))</f>
        <v>65</v>
      </c>
      <c r="J554" s="10">
        <v>72117</v>
      </c>
      <c r="K554" s="10" t="str">
        <f>IF(MasterData5[[#This Row],[Income ]]&gt;$AB$12, "Above", "Below")</f>
        <v>Above</v>
      </c>
      <c r="L554" s="10">
        <f>SUM(MasterData5[[#This Row],[MntWines]:[MntSweetProducts]])</f>
        <v>1023</v>
      </c>
      <c r="M554" s="53" t="str">
        <f>IF(MasterData5[[#This Row],[Total Purchase]]&gt;=500, "Over $500", "")</f>
        <v>Over $500</v>
      </c>
      <c r="N554" s="10"/>
      <c r="O554" s="14" t="str">
        <f>IF(AND(MasterData5[[#This Row],[MntWines]]&gt;=AB$4, MasterData5[[#This Row],[Income ]]&lt;=$AB$12), "Yes", "")</f>
        <v/>
      </c>
      <c r="P554" s="14" t="str">
        <f>IF(AND(MasterData5[[#This Row],[MntFruits]]&gt;=AC$4, MasterData5[[#This Row],[Income ]]&lt;=$AB$12), "Yes", "")</f>
        <v/>
      </c>
      <c r="Q554" s="14" t="str">
        <f>IF(AND(MasterData5[[#This Row],[MntMeatProducts]]&gt;=AD$4, MasterData5[[#This Row],[Income ]]&lt;=$AB$12), "Yes", "")</f>
        <v/>
      </c>
      <c r="R554" s="14" t="str">
        <f>IF(AND(MasterData5[[#This Row],[MntFishProducts]]&gt;=AE$4, MasterData5[[#This Row],[Income ]]&lt;=$AB$12), "Yes", "")</f>
        <v/>
      </c>
      <c r="S554" s="14" t="str">
        <f>IF(AND(MasterData5[[#This Row],[MntSweetProducts]]&gt;=AF$4, MasterData5[[#This Row],[Income ]]&lt;=$AB$12), "Yes", "")</f>
        <v/>
      </c>
      <c r="U554" s="14" t="str">
        <f>IF(MasterData5[[#This Row],[MntWines]]&gt;=AB$4, "Yes", "")</f>
        <v>Yes</v>
      </c>
      <c r="V554" s="14" t="str">
        <f>IF(MasterData5[[#This Row],[MntFruits]]&gt;=AC$4, "Yes", "")</f>
        <v/>
      </c>
      <c r="W554" s="14" t="str">
        <f>IF(MasterData5[[#This Row],[MntMeatProducts]]&gt;=AD$4, "Yes", "")</f>
        <v>Yes</v>
      </c>
      <c r="X554" s="14" t="str">
        <f>IF(MasterData5[[#This Row],[MntFishProducts]]&gt;=AE$4, "Yes", "")</f>
        <v>Yes</v>
      </c>
      <c r="Y554" s="14" t="str">
        <f>IF(MasterData5[[#This Row],[MntSweetProducts]]&gt;=AF$4, "Yes", "")</f>
        <v>Yes</v>
      </c>
    </row>
    <row r="555" spans="1:25" x14ac:dyDescent="0.3">
      <c r="A555">
        <v>2798</v>
      </c>
      <c r="B555" s="10">
        <v>763</v>
      </c>
      <c r="C555" s="10">
        <v>29</v>
      </c>
      <c r="D555" s="10">
        <v>138</v>
      </c>
      <c r="E555" s="10">
        <v>76</v>
      </c>
      <c r="F555" s="10">
        <v>176</v>
      </c>
      <c r="G555" s="10">
        <v>58</v>
      </c>
      <c r="H555" s="24">
        <f>2021-'Customer Profile'!B554</f>
        <v>44</v>
      </c>
      <c r="I555" s="10">
        <f>IF(Analysis!$B$60="Wine",B555,IF(Analysis!$B$60="Fruit",C555,IF(Analysis!$B$60="Meat",D555,IF(Analysis!$B$60="Fish",E555,IF(Analysis!$B$60="Sweet",F555,"")))))</f>
        <v>76</v>
      </c>
      <c r="J555" s="10">
        <v>102160</v>
      </c>
      <c r="K555" s="10" t="str">
        <f>IF(MasterData5[[#This Row],[Income ]]&gt;$AB$12, "Above", "Below")</f>
        <v>Above</v>
      </c>
      <c r="L555" s="10">
        <f>SUM(MasterData5[[#This Row],[MntWines]:[MntSweetProducts]])</f>
        <v>1182</v>
      </c>
      <c r="M555" s="53" t="str">
        <f>IF(MasterData5[[#This Row],[Total Purchase]]&gt;=500, "Over $500", "")</f>
        <v>Over $500</v>
      </c>
      <c r="N555" s="10"/>
      <c r="O555" s="14" t="str">
        <f>IF(AND(MasterData5[[#This Row],[MntWines]]&gt;=AB$4, MasterData5[[#This Row],[Income ]]&lt;=$AB$12), "Yes", "")</f>
        <v/>
      </c>
      <c r="P555" s="14" t="str">
        <f>IF(AND(MasterData5[[#This Row],[MntFruits]]&gt;=AC$4, MasterData5[[#This Row],[Income ]]&lt;=$AB$12), "Yes", "")</f>
        <v/>
      </c>
      <c r="Q555" s="14" t="str">
        <f>IF(AND(MasterData5[[#This Row],[MntMeatProducts]]&gt;=AD$4, MasterData5[[#This Row],[Income ]]&lt;=$AB$12), "Yes", "")</f>
        <v/>
      </c>
      <c r="R555" s="14" t="str">
        <f>IF(AND(MasterData5[[#This Row],[MntFishProducts]]&gt;=AE$4, MasterData5[[#This Row],[Income ]]&lt;=$AB$12), "Yes", "")</f>
        <v/>
      </c>
      <c r="S555" s="14" t="str">
        <f>IF(AND(MasterData5[[#This Row],[MntSweetProducts]]&gt;=AF$4, MasterData5[[#This Row],[Income ]]&lt;=$AB$12), "Yes", "")</f>
        <v/>
      </c>
      <c r="U555" s="14" t="str">
        <f>IF(MasterData5[[#This Row],[MntWines]]&gt;=AB$4, "Yes", "")</f>
        <v>Yes</v>
      </c>
      <c r="V555" s="14" t="str">
        <f>IF(MasterData5[[#This Row],[MntFruits]]&gt;=AC$4, "Yes", "")</f>
        <v>Yes</v>
      </c>
      <c r="W555" s="14" t="str">
        <f>IF(MasterData5[[#This Row],[MntMeatProducts]]&gt;=AD$4, "Yes", "")</f>
        <v/>
      </c>
      <c r="X555" s="14" t="str">
        <f>IF(MasterData5[[#This Row],[MntFishProducts]]&gt;=AE$4, "Yes", "")</f>
        <v>Yes</v>
      </c>
      <c r="Y555" s="14" t="str">
        <f>IF(MasterData5[[#This Row],[MntSweetProducts]]&gt;=AF$4, "Yes", "")</f>
        <v>Yes</v>
      </c>
    </row>
    <row r="556" spans="1:25" x14ac:dyDescent="0.3">
      <c r="A556">
        <v>2802</v>
      </c>
      <c r="B556" s="10">
        <v>196</v>
      </c>
      <c r="C556" s="10">
        <v>25</v>
      </c>
      <c r="D556" s="10">
        <v>607</v>
      </c>
      <c r="E556" s="10">
        <v>67</v>
      </c>
      <c r="F556" s="10">
        <v>17</v>
      </c>
      <c r="G556" s="10">
        <v>49</v>
      </c>
      <c r="H556" s="24">
        <f>2021-'Customer Profile'!B555</f>
        <v>29</v>
      </c>
      <c r="I556" s="10">
        <f>IF(Analysis!$B$60="Wine",B556,IF(Analysis!$B$60="Fruit",C556,IF(Analysis!$B$60="Meat",D556,IF(Analysis!$B$60="Fish",E556,IF(Analysis!$B$60="Sweet",F556,"")))))</f>
        <v>67</v>
      </c>
      <c r="J556" s="10">
        <v>87000</v>
      </c>
      <c r="K556" s="10" t="str">
        <f>IF(MasterData5[[#This Row],[Income ]]&gt;$AB$12, "Above", "Below")</f>
        <v>Above</v>
      </c>
      <c r="L556" s="10">
        <f>SUM(MasterData5[[#This Row],[MntWines]:[MntSweetProducts]])</f>
        <v>912</v>
      </c>
      <c r="M556" s="53" t="str">
        <f>IF(MasterData5[[#This Row],[Total Purchase]]&gt;=500, "Over $500", "")</f>
        <v>Over $500</v>
      </c>
      <c r="N556" s="10"/>
      <c r="O556" s="14" t="str">
        <f>IF(AND(MasterData5[[#This Row],[MntWines]]&gt;=AB$4, MasterData5[[#This Row],[Income ]]&lt;=$AB$12), "Yes", "")</f>
        <v/>
      </c>
      <c r="P556" s="14" t="str">
        <f>IF(AND(MasterData5[[#This Row],[MntFruits]]&gt;=AC$4, MasterData5[[#This Row],[Income ]]&lt;=$AB$12), "Yes", "")</f>
        <v/>
      </c>
      <c r="Q556" s="14" t="str">
        <f>IF(AND(MasterData5[[#This Row],[MntMeatProducts]]&gt;=AD$4, MasterData5[[#This Row],[Income ]]&lt;=$AB$12), "Yes", "")</f>
        <v/>
      </c>
      <c r="R556" s="14" t="str">
        <f>IF(AND(MasterData5[[#This Row],[MntFishProducts]]&gt;=AE$4, MasterData5[[#This Row],[Income ]]&lt;=$AB$12), "Yes", "")</f>
        <v/>
      </c>
      <c r="S556" s="14" t="str">
        <f>IF(AND(MasterData5[[#This Row],[MntSweetProducts]]&gt;=AF$4, MasterData5[[#This Row],[Income ]]&lt;=$AB$12), "Yes", "")</f>
        <v/>
      </c>
      <c r="U556" s="14" t="str">
        <f>IF(MasterData5[[#This Row],[MntWines]]&gt;=AB$4, "Yes", "")</f>
        <v/>
      </c>
      <c r="V556" s="14" t="str">
        <f>IF(MasterData5[[#This Row],[MntFruits]]&gt;=AC$4, "Yes", "")</f>
        <v/>
      </c>
      <c r="W556" s="14" t="str">
        <f>IF(MasterData5[[#This Row],[MntMeatProducts]]&gt;=AD$4, "Yes", "")</f>
        <v>Yes</v>
      </c>
      <c r="X556" s="14" t="str">
        <f>IF(MasterData5[[#This Row],[MntFishProducts]]&gt;=AE$4, "Yes", "")</f>
        <v>Yes</v>
      </c>
      <c r="Y556" s="14" t="str">
        <f>IF(MasterData5[[#This Row],[MntSweetProducts]]&gt;=AF$4, "Yes", "")</f>
        <v/>
      </c>
    </row>
    <row r="557" spans="1:25" x14ac:dyDescent="0.3">
      <c r="A557">
        <v>2804</v>
      </c>
      <c r="B557" s="10">
        <v>57</v>
      </c>
      <c r="C557" s="10">
        <v>0</v>
      </c>
      <c r="D557" s="10">
        <v>27</v>
      </c>
      <c r="E557" s="10">
        <v>0</v>
      </c>
      <c r="F557" s="10">
        <v>0</v>
      </c>
      <c r="G557" s="10">
        <v>36</v>
      </c>
      <c r="H557" s="24">
        <f>2021-'Customer Profile'!B556</f>
        <v>46</v>
      </c>
      <c r="I557" s="10">
        <f>IF(Analysis!$B$60="Wine",B557,IF(Analysis!$B$60="Fruit",C557,IF(Analysis!$B$60="Meat",D557,IF(Analysis!$B$60="Fish",E557,IF(Analysis!$B$60="Sweet",F557,"")))))</f>
        <v>0</v>
      </c>
      <c r="J557" s="10">
        <v>46098</v>
      </c>
      <c r="K557" s="10" t="str">
        <f>IF(MasterData5[[#This Row],[Income ]]&gt;$AB$12, "Above", "Below")</f>
        <v>Below</v>
      </c>
      <c r="L557" s="10">
        <f>SUM(MasterData5[[#This Row],[MntWines]:[MntSweetProducts]])</f>
        <v>84</v>
      </c>
      <c r="M557" s="53" t="str">
        <f>IF(MasterData5[[#This Row],[Total Purchase]]&gt;=500, "Over $500", "")</f>
        <v/>
      </c>
      <c r="N557" s="10"/>
      <c r="O557" s="14" t="str">
        <f>IF(AND(MasterData5[[#This Row],[MntWines]]&gt;=AB$4, MasterData5[[#This Row],[Income ]]&lt;=$AB$12), "Yes", "")</f>
        <v/>
      </c>
      <c r="P557" s="14" t="str">
        <f>IF(AND(MasterData5[[#This Row],[MntFruits]]&gt;=AC$4, MasterData5[[#This Row],[Income ]]&lt;=$AB$12), "Yes", "")</f>
        <v/>
      </c>
      <c r="Q557" s="14" t="str">
        <f>IF(AND(MasterData5[[#This Row],[MntMeatProducts]]&gt;=AD$4, MasterData5[[#This Row],[Income ]]&lt;=$AB$12), "Yes", "")</f>
        <v/>
      </c>
      <c r="R557" s="14" t="str">
        <f>IF(AND(MasterData5[[#This Row],[MntFishProducts]]&gt;=AE$4, MasterData5[[#This Row],[Income ]]&lt;=$AB$12), "Yes", "")</f>
        <v/>
      </c>
      <c r="S557" s="14" t="str">
        <f>IF(AND(MasterData5[[#This Row],[MntSweetProducts]]&gt;=AF$4, MasterData5[[#This Row],[Income ]]&lt;=$AB$12), "Yes", "")</f>
        <v/>
      </c>
      <c r="U557" s="14" t="str">
        <f>IF(MasterData5[[#This Row],[MntWines]]&gt;=AB$4, "Yes", "")</f>
        <v/>
      </c>
      <c r="V557" s="14" t="str">
        <f>IF(MasterData5[[#This Row],[MntFruits]]&gt;=AC$4, "Yes", "")</f>
        <v/>
      </c>
      <c r="W557" s="14" t="str">
        <f>IF(MasterData5[[#This Row],[MntMeatProducts]]&gt;=AD$4, "Yes", "")</f>
        <v/>
      </c>
      <c r="X557" s="14" t="str">
        <f>IF(MasterData5[[#This Row],[MntFishProducts]]&gt;=AE$4, "Yes", "")</f>
        <v/>
      </c>
      <c r="Y557" s="14" t="str">
        <f>IF(MasterData5[[#This Row],[MntSweetProducts]]&gt;=AF$4, "Yes", "")</f>
        <v/>
      </c>
    </row>
    <row r="558" spans="1:25" x14ac:dyDescent="0.3">
      <c r="A558">
        <v>2807</v>
      </c>
      <c r="B558" s="10">
        <v>656</v>
      </c>
      <c r="C558" s="10">
        <v>38</v>
      </c>
      <c r="D558" s="10">
        <v>161</v>
      </c>
      <c r="E558" s="10">
        <v>62</v>
      </c>
      <c r="F558" s="10">
        <v>47</v>
      </c>
      <c r="G558" s="10">
        <v>37</v>
      </c>
      <c r="H558" s="24">
        <f>2021-'Customer Profile'!B557</f>
        <v>52</v>
      </c>
      <c r="I558" s="10">
        <f>IF(Analysis!$B$60="Wine",B558,IF(Analysis!$B$60="Fruit",C558,IF(Analysis!$B$60="Meat",D558,IF(Analysis!$B$60="Fish",E558,IF(Analysis!$B$60="Sweet",F558,"")))))</f>
        <v>62</v>
      </c>
      <c r="J558" s="10">
        <v>56796</v>
      </c>
      <c r="K558" s="10" t="str">
        <f>IF(MasterData5[[#This Row],[Income ]]&gt;$AB$12, "Above", "Below")</f>
        <v>Above</v>
      </c>
      <c r="L558" s="10">
        <f>SUM(MasterData5[[#This Row],[MntWines]:[MntSweetProducts]])</f>
        <v>964</v>
      </c>
      <c r="M558" s="53" t="str">
        <f>IF(MasterData5[[#This Row],[Total Purchase]]&gt;=500, "Over $500", "")</f>
        <v>Over $500</v>
      </c>
      <c r="N558" s="10"/>
      <c r="O558" s="14" t="str">
        <f>IF(AND(MasterData5[[#This Row],[MntWines]]&gt;=AB$4, MasterData5[[#This Row],[Income ]]&lt;=$AB$12), "Yes", "")</f>
        <v/>
      </c>
      <c r="P558" s="14" t="str">
        <f>IF(AND(MasterData5[[#This Row],[MntFruits]]&gt;=AC$4, MasterData5[[#This Row],[Income ]]&lt;=$AB$12), "Yes", "")</f>
        <v/>
      </c>
      <c r="Q558" s="14" t="str">
        <f>IF(AND(MasterData5[[#This Row],[MntMeatProducts]]&gt;=AD$4, MasterData5[[#This Row],[Income ]]&lt;=$AB$12), "Yes", "")</f>
        <v/>
      </c>
      <c r="R558" s="14" t="str">
        <f>IF(AND(MasterData5[[#This Row],[MntFishProducts]]&gt;=AE$4, MasterData5[[#This Row],[Income ]]&lt;=$AB$12), "Yes", "")</f>
        <v/>
      </c>
      <c r="S558" s="14" t="str">
        <f>IF(AND(MasterData5[[#This Row],[MntSweetProducts]]&gt;=AF$4, MasterData5[[#This Row],[Income ]]&lt;=$AB$12), "Yes", "")</f>
        <v/>
      </c>
      <c r="U558" s="14" t="str">
        <f>IF(MasterData5[[#This Row],[MntWines]]&gt;=AB$4, "Yes", "")</f>
        <v>Yes</v>
      </c>
      <c r="V558" s="14" t="str">
        <f>IF(MasterData5[[#This Row],[MntFruits]]&gt;=AC$4, "Yes", "")</f>
        <v>Yes</v>
      </c>
      <c r="W558" s="14" t="str">
        <f>IF(MasterData5[[#This Row],[MntMeatProducts]]&gt;=AD$4, "Yes", "")</f>
        <v/>
      </c>
      <c r="X558" s="14" t="str">
        <f>IF(MasterData5[[#This Row],[MntFishProducts]]&gt;=AE$4, "Yes", "")</f>
        <v>Yes</v>
      </c>
      <c r="Y558" s="14" t="str">
        <f>IF(MasterData5[[#This Row],[MntSweetProducts]]&gt;=AF$4, "Yes", "")</f>
        <v>Yes</v>
      </c>
    </row>
    <row r="559" spans="1:25" x14ac:dyDescent="0.3">
      <c r="A559">
        <v>2811</v>
      </c>
      <c r="B559" s="10">
        <v>52</v>
      </c>
      <c r="C559" s="10">
        <v>0</v>
      </c>
      <c r="D559" s="10">
        <v>9</v>
      </c>
      <c r="E559" s="10">
        <v>0</v>
      </c>
      <c r="F559" s="10">
        <v>0</v>
      </c>
      <c r="G559" s="10">
        <v>1</v>
      </c>
      <c r="H559" s="24">
        <f>2021-'Customer Profile'!B558</f>
        <v>58</v>
      </c>
      <c r="I559" s="10">
        <f>IF(Analysis!$B$60="Wine",B559,IF(Analysis!$B$60="Fruit",C559,IF(Analysis!$B$60="Meat",D559,IF(Analysis!$B$60="Fish",E559,IF(Analysis!$B$60="Sweet",F559,"")))))</f>
        <v>0</v>
      </c>
      <c r="J559" s="10">
        <v>48918</v>
      </c>
      <c r="K559" s="10" t="str">
        <f>IF(MasterData5[[#This Row],[Income ]]&gt;$AB$12, "Above", "Below")</f>
        <v>Below</v>
      </c>
      <c r="L559" s="10">
        <f>SUM(MasterData5[[#This Row],[MntWines]:[MntSweetProducts]])</f>
        <v>61</v>
      </c>
      <c r="M559" s="53" t="str">
        <f>IF(MasterData5[[#This Row],[Total Purchase]]&gt;=500, "Over $500", "")</f>
        <v/>
      </c>
      <c r="N559" s="10"/>
      <c r="O559" s="14" t="str">
        <f>IF(AND(MasterData5[[#This Row],[MntWines]]&gt;=AB$4, MasterData5[[#This Row],[Income ]]&lt;=$AB$12), "Yes", "")</f>
        <v/>
      </c>
      <c r="P559" s="14" t="str">
        <f>IF(AND(MasterData5[[#This Row],[MntFruits]]&gt;=AC$4, MasterData5[[#This Row],[Income ]]&lt;=$AB$12), "Yes", "")</f>
        <v/>
      </c>
      <c r="Q559" s="14" t="str">
        <f>IF(AND(MasterData5[[#This Row],[MntMeatProducts]]&gt;=AD$4, MasterData5[[#This Row],[Income ]]&lt;=$AB$12), "Yes", "")</f>
        <v/>
      </c>
      <c r="R559" s="14" t="str">
        <f>IF(AND(MasterData5[[#This Row],[MntFishProducts]]&gt;=AE$4, MasterData5[[#This Row],[Income ]]&lt;=$AB$12), "Yes", "")</f>
        <v/>
      </c>
      <c r="S559" s="14" t="str">
        <f>IF(AND(MasterData5[[#This Row],[MntSweetProducts]]&gt;=AF$4, MasterData5[[#This Row],[Income ]]&lt;=$AB$12), "Yes", "")</f>
        <v/>
      </c>
      <c r="U559" s="14" t="str">
        <f>IF(MasterData5[[#This Row],[MntWines]]&gt;=AB$4, "Yes", "")</f>
        <v/>
      </c>
      <c r="V559" s="14" t="str">
        <f>IF(MasterData5[[#This Row],[MntFruits]]&gt;=AC$4, "Yes", "")</f>
        <v/>
      </c>
      <c r="W559" s="14" t="str">
        <f>IF(MasterData5[[#This Row],[MntMeatProducts]]&gt;=AD$4, "Yes", "")</f>
        <v/>
      </c>
      <c r="X559" s="14" t="str">
        <f>IF(MasterData5[[#This Row],[MntFishProducts]]&gt;=AE$4, "Yes", "")</f>
        <v/>
      </c>
      <c r="Y559" s="14" t="str">
        <f>IF(MasterData5[[#This Row],[MntSweetProducts]]&gt;=AF$4, "Yes", "")</f>
        <v/>
      </c>
    </row>
    <row r="560" spans="1:25" x14ac:dyDescent="0.3">
      <c r="A560">
        <v>2814</v>
      </c>
      <c r="B560" s="10">
        <v>9</v>
      </c>
      <c r="C560" s="10">
        <v>1</v>
      </c>
      <c r="D560" s="10">
        <v>5</v>
      </c>
      <c r="E560" s="10">
        <v>4</v>
      </c>
      <c r="F560" s="10">
        <v>5</v>
      </c>
      <c r="G560" s="10">
        <v>7</v>
      </c>
      <c r="H560" s="24">
        <f>2021-'Customer Profile'!B559</f>
        <v>45</v>
      </c>
      <c r="I560" s="10">
        <f>IF(Analysis!$B$60="Wine",B560,IF(Analysis!$B$60="Fruit",C560,IF(Analysis!$B$60="Meat",D560,IF(Analysis!$B$60="Fish",E560,IF(Analysis!$B$60="Sweet",F560,"")))))</f>
        <v>4</v>
      </c>
      <c r="J560" s="10">
        <v>30560</v>
      </c>
      <c r="K560" s="10" t="str">
        <f>IF(MasterData5[[#This Row],[Income ]]&gt;$AB$12, "Above", "Below")</f>
        <v>Below</v>
      </c>
      <c r="L560" s="10">
        <f>SUM(MasterData5[[#This Row],[MntWines]:[MntSweetProducts]])</f>
        <v>24</v>
      </c>
      <c r="M560" s="53" t="str">
        <f>IF(MasterData5[[#This Row],[Total Purchase]]&gt;=500, "Over $500", "")</f>
        <v/>
      </c>
      <c r="N560" s="10"/>
      <c r="O560" s="14" t="str">
        <f>IF(AND(MasterData5[[#This Row],[MntWines]]&gt;=AB$4, MasterData5[[#This Row],[Income ]]&lt;=$AB$12), "Yes", "")</f>
        <v/>
      </c>
      <c r="P560" s="14" t="str">
        <f>IF(AND(MasterData5[[#This Row],[MntFruits]]&gt;=AC$4, MasterData5[[#This Row],[Income ]]&lt;=$AB$12), "Yes", "")</f>
        <v/>
      </c>
      <c r="Q560" s="14" t="str">
        <f>IF(AND(MasterData5[[#This Row],[MntMeatProducts]]&gt;=AD$4, MasterData5[[#This Row],[Income ]]&lt;=$AB$12), "Yes", "")</f>
        <v/>
      </c>
      <c r="R560" s="14" t="str">
        <f>IF(AND(MasterData5[[#This Row],[MntFishProducts]]&gt;=AE$4, MasterData5[[#This Row],[Income ]]&lt;=$AB$12), "Yes", "")</f>
        <v/>
      </c>
      <c r="S560" s="14" t="str">
        <f>IF(AND(MasterData5[[#This Row],[MntSweetProducts]]&gt;=AF$4, MasterData5[[#This Row],[Income ]]&lt;=$AB$12), "Yes", "")</f>
        <v/>
      </c>
      <c r="U560" s="14" t="str">
        <f>IF(MasterData5[[#This Row],[MntWines]]&gt;=AB$4, "Yes", "")</f>
        <v/>
      </c>
      <c r="V560" s="14" t="str">
        <f>IF(MasterData5[[#This Row],[MntFruits]]&gt;=AC$4, "Yes", "")</f>
        <v/>
      </c>
      <c r="W560" s="14" t="str">
        <f>IF(MasterData5[[#This Row],[MntMeatProducts]]&gt;=AD$4, "Yes", "")</f>
        <v/>
      </c>
      <c r="X560" s="14" t="str">
        <f>IF(MasterData5[[#This Row],[MntFishProducts]]&gt;=AE$4, "Yes", "")</f>
        <v/>
      </c>
      <c r="Y560" s="14" t="str">
        <f>IF(MasterData5[[#This Row],[MntSweetProducts]]&gt;=AF$4, "Yes", "")</f>
        <v/>
      </c>
    </row>
    <row r="561" spans="1:25" x14ac:dyDescent="0.3">
      <c r="A561">
        <v>2815</v>
      </c>
      <c r="B561" s="10">
        <v>7</v>
      </c>
      <c r="C561" s="10">
        <v>5</v>
      </c>
      <c r="D561" s="10">
        <v>39</v>
      </c>
      <c r="E561" s="10">
        <v>17</v>
      </c>
      <c r="F561" s="10">
        <v>15</v>
      </c>
      <c r="G561" s="10">
        <v>37</v>
      </c>
      <c r="H561" s="24">
        <f>2021-'Customer Profile'!B560</f>
        <v>46</v>
      </c>
      <c r="I561" s="10">
        <f>IF(Analysis!$B$60="Wine",B561,IF(Analysis!$B$60="Fruit",C561,IF(Analysis!$B$60="Meat",D561,IF(Analysis!$B$60="Fish",E561,IF(Analysis!$B$60="Sweet",F561,"")))))</f>
        <v>17</v>
      </c>
      <c r="J561" s="10">
        <v>33183</v>
      </c>
      <c r="K561" s="10" t="str">
        <f>IF(MasterData5[[#This Row],[Income ]]&gt;$AB$12, "Above", "Below")</f>
        <v>Below</v>
      </c>
      <c r="L561" s="10">
        <f>SUM(MasterData5[[#This Row],[MntWines]:[MntSweetProducts]])</f>
        <v>83</v>
      </c>
      <c r="M561" s="53" t="str">
        <f>IF(MasterData5[[#This Row],[Total Purchase]]&gt;=500, "Over $500", "")</f>
        <v/>
      </c>
      <c r="N561" s="10"/>
      <c r="O561" s="14" t="str">
        <f>IF(AND(MasterData5[[#This Row],[MntWines]]&gt;=AB$4, MasterData5[[#This Row],[Income ]]&lt;=$AB$12), "Yes", "")</f>
        <v/>
      </c>
      <c r="P561" s="14" t="str">
        <f>IF(AND(MasterData5[[#This Row],[MntFruits]]&gt;=AC$4, MasterData5[[#This Row],[Income ]]&lt;=$AB$12), "Yes", "")</f>
        <v/>
      </c>
      <c r="Q561" s="14" t="str">
        <f>IF(AND(MasterData5[[#This Row],[MntMeatProducts]]&gt;=AD$4, MasterData5[[#This Row],[Income ]]&lt;=$AB$12), "Yes", "")</f>
        <v/>
      </c>
      <c r="R561" s="14" t="str">
        <f>IF(AND(MasterData5[[#This Row],[MntFishProducts]]&gt;=AE$4, MasterData5[[#This Row],[Income ]]&lt;=$AB$12), "Yes", "")</f>
        <v/>
      </c>
      <c r="S561" s="14" t="str">
        <f>IF(AND(MasterData5[[#This Row],[MntSweetProducts]]&gt;=AF$4, MasterData5[[#This Row],[Income ]]&lt;=$AB$12), "Yes", "")</f>
        <v/>
      </c>
      <c r="U561" s="14" t="str">
        <f>IF(MasterData5[[#This Row],[MntWines]]&gt;=AB$4, "Yes", "")</f>
        <v/>
      </c>
      <c r="V561" s="14" t="str">
        <f>IF(MasterData5[[#This Row],[MntFruits]]&gt;=AC$4, "Yes", "")</f>
        <v/>
      </c>
      <c r="W561" s="14" t="str">
        <f>IF(MasterData5[[#This Row],[MntMeatProducts]]&gt;=AD$4, "Yes", "")</f>
        <v/>
      </c>
      <c r="X561" s="14" t="str">
        <f>IF(MasterData5[[#This Row],[MntFishProducts]]&gt;=AE$4, "Yes", "")</f>
        <v/>
      </c>
      <c r="Y561" s="14" t="str">
        <f>IF(MasterData5[[#This Row],[MntSweetProducts]]&gt;=AF$4, "Yes", "")</f>
        <v/>
      </c>
    </row>
    <row r="562" spans="1:25" x14ac:dyDescent="0.3">
      <c r="A562">
        <v>2826</v>
      </c>
      <c r="B562" s="10">
        <v>25</v>
      </c>
      <c r="C562" s="10">
        <v>0</v>
      </c>
      <c r="D562" s="10">
        <v>8</v>
      </c>
      <c r="E562" s="10">
        <v>2</v>
      </c>
      <c r="F562" s="10">
        <v>0</v>
      </c>
      <c r="G562" s="10">
        <v>2</v>
      </c>
      <c r="H562" s="24">
        <f>2021-'Customer Profile'!B561</f>
        <v>54</v>
      </c>
      <c r="I562" s="10">
        <f>IF(Analysis!$B$60="Wine",B562,IF(Analysis!$B$60="Fruit",C562,IF(Analysis!$B$60="Meat",D562,IF(Analysis!$B$60="Fish",E562,IF(Analysis!$B$60="Sweet",F562,"")))))</f>
        <v>2</v>
      </c>
      <c r="J562" s="10">
        <v>22574</v>
      </c>
      <c r="K562" s="10" t="str">
        <f>IF(MasterData5[[#This Row],[Income ]]&gt;$AB$12, "Above", "Below")</f>
        <v>Below</v>
      </c>
      <c r="L562" s="10">
        <f>SUM(MasterData5[[#This Row],[MntWines]:[MntSweetProducts]])</f>
        <v>35</v>
      </c>
      <c r="M562" s="53" t="str">
        <f>IF(MasterData5[[#This Row],[Total Purchase]]&gt;=500, "Over $500", "")</f>
        <v/>
      </c>
      <c r="N562" s="10"/>
      <c r="O562" s="14" t="str">
        <f>IF(AND(MasterData5[[#This Row],[MntWines]]&gt;=AB$4, MasterData5[[#This Row],[Income ]]&lt;=$AB$12), "Yes", "")</f>
        <v/>
      </c>
      <c r="P562" s="14" t="str">
        <f>IF(AND(MasterData5[[#This Row],[MntFruits]]&gt;=AC$4, MasterData5[[#This Row],[Income ]]&lt;=$AB$12), "Yes", "")</f>
        <v/>
      </c>
      <c r="Q562" s="14" t="str">
        <f>IF(AND(MasterData5[[#This Row],[MntMeatProducts]]&gt;=AD$4, MasterData5[[#This Row],[Income ]]&lt;=$AB$12), "Yes", "")</f>
        <v/>
      </c>
      <c r="R562" s="14" t="str">
        <f>IF(AND(MasterData5[[#This Row],[MntFishProducts]]&gt;=AE$4, MasterData5[[#This Row],[Income ]]&lt;=$AB$12), "Yes", "")</f>
        <v/>
      </c>
      <c r="S562" s="14" t="str">
        <f>IF(AND(MasterData5[[#This Row],[MntSweetProducts]]&gt;=AF$4, MasterData5[[#This Row],[Income ]]&lt;=$AB$12), "Yes", "")</f>
        <v/>
      </c>
      <c r="U562" s="14" t="str">
        <f>IF(MasterData5[[#This Row],[MntWines]]&gt;=AB$4, "Yes", "")</f>
        <v/>
      </c>
      <c r="V562" s="14" t="str">
        <f>IF(MasterData5[[#This Row],[MntFruits]]&gt;=AC$4, "Yes", "")</f>
        <v/>
      </c>
      <c r="W562" s="14" t="str">
        <f>IF(MasterData5[[#This Row],[MntMeatProducts]]&gt;=AD$4, "Yes", "")</f>
        <v/>
      </c>
      <c r="X562" s="14" t="str">
        <f>IF(MasterData5[[#This Row],[MntFishProducts]]&gt;=AE$4, "Yes", "")</f>
        <v/>
      </c>
      <c r="Y562" s="14" t="str">
        <f>IF(MasterData5[[#This Row],[MntSweetProducts]]&gt;=AF$4, "Yes", "")</f>
        <v/>
      </c>
    </row>
    <row r="563" spans="1:25" x14ac:dyDescent="0.3">
      <c r="A563">
        <v>2829</v>
      </c>
      <c r="B563" s="10">
        <v>626</v>
      </c>
      <c r="C563" s="10">
        <v>0</v>
      </c>
      <c r="D563" s="10">
        <v>70</v>
      </c>
      <c r="E563" s="10">
        <v>0</v>
      </c>
      <c r="F563" s="10">
        <v>7</v>
      </c>
      <c r="G563" s="10">
        <v>28</v>
      </c>
      <c r="H563" s="24">
        <f>2021-'Customer Profile'!B562</f>
        <v>66</v>
      </c>
      <c r="I563" s="10">
        <f>IF(Analysis!$B$60="Wine",B563,IF(Analysis!$B$60="Fruit",C563,IF(Analysis!$B$60="Meat",D563,IF(Analysis!$B$60="Fish",E563,IF(Analysis!$B$60="Sweet",F563,"")))))</f>
        <v>0</v>
      </c>
      <c r="J563" s="10">
        <v>65210</v>
      </c>
      <c r="K563" s="10" t="str">
        <f>IF(MasterData5[[#This Row],[Income ]]&gt;$AB$12, "Above", "Below")</f>
        <v>Above</v>
      </c>
      <c r="L563" s="10">
        <f>SUM(MasterData5[[#This Row],[MntWines]:[MntSweetProducts]])</f>
        <v>703</v>
      </c>
      <c r="M563" s="53" t="str">
        <f>IF(MasterData5[[#This Row],[Total Purchase]]&gt;=500, "Over $500", "")</f>
        <v>Over $500</v>
      </c>
      <c r="N563" s="10"/>
      <c r="O563" s="14" t="str">
        <f>IF(AND(MasterData5[[#This Row],[MntWines]]&gt;=AB$4, MasterData5[[#This Row],[Income ]]&lt;=$AB$12), "Yes", "")</f>
        <v/>
      </c>
      <c r="P563" s="14" t="str">
        <f>IF(AND(MasterData5[[#This Row],[MntFruits]]&gt;=AC$4, MasterData5[[#This Row],[Income ]]&lt;=$AB$12), "Yes", "")</f>
        <v/>
      </c>
      <c r="Q563" s="14" t="str">
        <f>IF(AND(MasterData5[[#This Row],[MntMeatProducts]]&gt;=AD$4, MasterData5[[#This Row],[Income ]]&lt;=$AB$12), "Yes", "")</f>
        <v/>
      </c>
      <c r="R563" s="14" t="str">
        <f>IF(AND(MasterData5[[#This Row],[MntFishProducts]]&gt;=AE$4, MasterData5[[#This Row],[Income ]]&lt;=$AB$12), "Yes", "")</f>
        <v/>
      </c>
      <c r="S563" s="14" t="str">
        <f>IF(AND(MasterData5[[#This Row],[MntSweetProducts]]&gt;=AF$4, MasterData5[[#This Row],[Income ]]&lt;=$AB$12), "Yes", "")</f>
        <v/>
      </c>
      <c r="U563" s="14" t="str">
        <f>IF(MasterData5[[#This Row],[MntWines]]&gt;=AB$4, "Yes", "")</f>
        <v>Yes</v>
      </c>
      <c r="V563" s="14" t="str">
        <f>IF(MasterData5[[#This Row],[MntFruits]]&gt;=AC$4, "Yes", "")</f>
        <v/>
      </c>
      <c r="W563" s="14" t="str">
        <f>IF(MasterData5[[#This Row],[MntMeatProducts]]&gt;=AD$4, "Yes", "")</f>
        <v/>
      </c>
      <c r="X563" s="14" t="str">
        <f>IF(MasterData5[[#This Row],[MntFishProducts]]&gt;=AE$4, "Yes", "")</f>
        <v/>
      </c>
      <c r="Y563" s="14" t="str">
        <f>IF(MasterData5[[#This Row],[MntSweetProducts]]&gt;=AF$4, "Yes", "")</f>
        <v/>
      </c>
    </row>
    <row r="564" spans="1:25" x14ac:dyDescent="0.3">
      <c r="A564">
        <v>2831</v>
      </c>
      <c r="B564" s="10">
        <v>453</v>
      </c>
      <c r="C564" s="10">
        <v>38</v>
      </c>
      <c r="D564" s="10">
        <v>279</v>
      </c>
      <c r="E564" s="10">
        <v>188</v>
      </c>
      <c r="F564" s="10">
        <v>38</v>
      </c>
      <c r="G564" s="10">
        <v>183</v>
      </c>
      <c r="H564" s="24">
        <f>2021-'Customer Profile'!B563</f>
        <v>45</v>
      </c>
      <c r="I564" s="10">
        <f>IF(Analysis!$B$60="Wine",B564,IF(Analysis!$B$60="Fruit",C564,IF(Analysis!$B$60="Meat",D564,IF(Analysis!$B$60="Fish",E564,IF(Analysis!$B$60="Sweet",F564,"")))))</f>
        <v>188</v>
      </c>
      <c r="J564" s="10">
        <v>78416</v>
      </c>
      <c r="K564" s="10" t="str">
        <f>IF(MasterData5[[#This Row],[Income ]]&gt;$AB$12, "Above", "Below")</f>
        <v>Above</v>
      </c>
      <c r="L564" s="10">
        <f>SUM(MasterData5[[#This Row],[MntWines]:[MntSweetProducts]])</f>
        <v>996</v>
      </c>
      <c r="M564" s="53" t="str">
        <f>IF(MasterData5[[#This Row],[Total Purchase]]&gt;=500, "Over $500", "")</f>
        <v>Over $500</v>
      </c>
      <c r="N564" s="10"/>
      <c r="O564" s="14" t="str">
        <f>IF(AND(MasterData5[[#This Row],[MntWines]]&gt;=AB$4, MasterData5[[#This Row],[Income ]]&lt;=$AB$12), "Yes", "")</f>
        <v/>
      </c>
      <c r="P564" s="14" t="str">
        <f>IF(AND(MasterData5[[#This Row],[MntFruits]]&gt;=AC$4, MasterData5[[#This Row],[Income ]]&lt;=$AB$12), "Yes", "")</f>
        <v/>
      </c>
      <c r="Q564" s="14" t="str">
        <f>IF(AND(MasterData5[[#This Row],[MntMeatProducts]]&gt;=AD$4, MasterData5[[#This Row],[Income ]]&lt;=$AB$12), "Yes", "")</f>
        <v/>
      </c>
      <c r="R564" s="14" t="str">
        <f>IF(AND(MasterData5[[#This Row],[MntFishProducts]]&gt;=AE$4, MasterData5[[#This Row],[Income ]]&lt;=$AB$12), "Yes", "")</f>
        <v/>
      </c>
      <c r="S564" s="14" t="str">
        <f>IF(AND(MasterData5[[#This Row],[MntSweetProducts]]&gt;=AF$4, MasterData5[[#This Row],[Income ]]&lt;=$AB$12), "Yes", "")</f>
        <v/>
      </c>
      <c r="U564" s="14" t="str">
        <f>IF(MasterData5[[#This Row],[MntWines]]&gt;=AB$4, "Yes", "")</f>
        <v>Yes</v>
      </c>
      <c r="V564" s="14" t="str">
        <f>IF(MasterData5[[#This Row],[MntFruits]]&gt;=AC$4, "Yes", "")</f>
        <v>Yes</v>
      </c>
      <c r="W564" s="14" t="str">
        <f>IF(MasterData5[[#This Row],[MntMeatProducts]]&gt;=AD$4, "Yes", "")</f>
        <v>Yes</v>
      </c>
      <c r="X564" s="14" t="str">
        <f>IF(MasterData5[[#This Row],[MntFishProducts]]&gt;=AE$4, "Yes", "")</f>
        <v>Yes</v>
      </c>
      <c r="Y564" s="14" t="str">
        <f>IF(MasterData5[[#This Row],[MntSweetProducts]]&gt;=AF$4, "Yes", "")</f>
        <v>Yes</v>
      </c>
    </row>
    <row r="565" spans="1:25" x14ac:dyDescent="0.3">
      <c r="A565">
        <v>2836</v>
      </c>
      <c r="B565" s="10">
        <v>10</v>
      </c>
      <c r="C565" s="10">
        <v>1</v>
      </c>
      <c r="D565" s="10">
        <v>7</v>
      </c>
      <c r="E565" s="10">
        <v>0</v>
      </c>
      <c r="F565" s="10">
        <v>0</v>
      </c>
      <c r="G565" s="10">
        <v>1</v>
      </c>
      <c r="H565" s="24">
        <f>2021-'Customer Profile'!B564</f>
        <v>49</v>
      </c>
      <c r="I565" s="10">
        <f>IF(Analysis!$B$60="Wine",B565,IF(Analysis!$B$60="Fruit",C565,IF(Analysis!$B$60="Meat",D565,IF(Analysis!$B$60="Fish",E565,IF(Analysis!$B$60="Sweet",F565,"")))))</f>
        <v>0</v>
      </c>
      <c r="J565" s="10">
        <v>43269</v>
      </c>
      <c r="K565" s="10" t="str">
        <f>IF(MasterData5[[#This Row],[Income ]]&gt;$AB$12, "Above", "Below")</f>
        <v>Below</v>
      </c>
      <c r="L565" s="10">
        <f>SUM(MasterData5[[#This Row],[MntWines]:[MntSweetProducts]])</f>
        <v>18</v>
      </c>
      <c r="M565" s="53" t="str">
        <f>IF(MasterData5[[#This Row],[Total Purchase]]&gt;=500, "Over $500", "")</f>
        <v/>
      </c>
      <c r="N565" s="10"/>
      <c r="O565" s="14" t="str">
        <f>IF(AND(MasterData5[[#This Row],[MntWines]]&gt;=AB$4, MasterData5[[#This Row],[Income ]]&lt;=$AB$12), "Yes", "")</f>
        <v/>
      </c>
      <c r="P565" s="14" t="str">
        <f>IF(AND(MasterData5[[#This Row],[MntFruits]]&gt;=AC$4, MasterData5[[#This Row],[Income ]]&lt;=$AB$12), "Yes", "")</f>
        <v/>
      </c>
      <c r="Q565" s="14" t="str">
        <f>IF(AND(MasterData5[[#This Row],[MntMeatProducts]]&gt;=AD$4, MasterData5[[#This Row],[Income ]]&lt;=$AB$12), "Yes", "")</f>
        <v/>
      </c>
      <c r="R565" s="14" t="str">
        <f>IF(AND(MasterData5[[#This Row],[MntFishProducts]]&gt;=AE$4, MasterData5[[#This Row],[Income ]]&lt;=$AB$12), "Yes", "")</f>
        <v/>
      </c>
      <c r="S565" s="14" t="str">
        <f>IF(AND(MasterData5[[#This Row],[MntSweetProducts]]&gt;=AF$4, MasterData5[[#This Row],[Income ]]&lt;=$AB$12), "Yes", "")</f>
        <v/>
      </c>
      <c r="U565" s="14" t="str">
        <f>IF(MasterData5[[#This Row],[MntWines]]&gt;=AB$4, "Yes", "")</f>
        <v/>
      </c>
      <c r="V565" s="14" t="str">
        <f>IF(MasterData5[[#This Row],[MntFruits]]&gt;=AC$4, "Yes", "")</f>
        <v/>
      </c>
      <c r="W565" s="14" t="str">
        <f>IF(MasterData5[[#This Row],[MntMeatProducts]]&gt;=AD$4, "Yes", "")</f>
        <v/>
      </c>
      <c r="X565" s="14" t="str">
        <f>IF(MasterData5[[#This Row],[MntFishProducts]]&gt;=AE$4, "Yes", "")</f>
        <v/>
      </c>
      <c r="Y565" s="14" t="str">
        <f>IF(MasterData5[[#This Row],[MntSweetProducts]]&gt;=AF$4, "Yes", "")</f>
        <v/>
      </c>
    </row>
    <row r="566" spans="1:25" x14ac:dyDescent="0.3">
      <c r="A566">
        <v>2849</v>
      </c>
      <c r="B566" s="10">
        <v>265</v>
      </c>
      <c r="C566" s="10">
        <v>199</v>
      </c>
      <c r="D566" s="10">
        <v>303</v>
      </c>
      <c r="E566" s="10">
        <v>234</v>
      </c>
      <c r="F566" s="10">
        <v>9</v>
      </c>
      <c r="G566" s="10">
        <v>170</v>
      </c>
      <c r="H566" s="24">
        <f>2021-'Customer Profile'!B565</f>
        <v>42</v>
      </c>
      <c r="I566" s="10">
        <f>IF(Analysis!$B$60="Wine",B566,IF(Analysis!$B$60="Fruit",C566,IF(Analysis!$B$60="Meat",D566,IF(Analysis!$B$60="Fish",E566,IF(Analysis!$B$60="Sweet",F566,"")))))</f>
        <v>234</v>
      </c>
      <c r="J566" s="10">
        <v>60474</v>
      </c>
      <c r="K566" s="10" t="str">
        <f>IF(MasterData5[[#This Row],[Income ]]&gt;$AB$12, "Above", "Below")</f>
        <v>Above</v>
      </c>
      <c r="L566" s="10">
        <f>SUM(MasterData5[[#This Row],[MntWines]:[MntSweetProducts]])</f>
        <v>1010</v>
      </c>
      <c r="M566" s="53" t="str">
        <f>IF(MasterData5[[#This Row],[Total Purchase]]&gt;=500, "Over $500", "")</f>
        <v>Over $500</v>
      </c>
      <c r="N566" s="10"/>
      <c r="O566" s="14" t="str">
        <f>IF(AND(MasterData5[[#This Row],[MntWines]]&gt;=AB$4, MasterData5[[#This Row],[Income ]]&lt;=$AB$12), "Yes", "")</f>
        <v/>
      </c>
      <c r="P566" s="14" t="str">
        <f>IF(AND(MasterData5[[#This Row],[MntFruits]]&gt;=AC$4, MasterData5[[#This Row],[Income ]]&lt;=$AB$12), "Yes", "")</f>
        <v/>
      </c>
      <c r="Q566" s="14" t="str">
        <f>IF(AND(MasterData5[[#This Row],[MntMeatProducts]]&gt;=AD$4, MasterData5[[#This Row],[Income ]]&lt;=$AB$12), "Yes", "")</f>
        <v/>
      </c>
      <c r="R566" s="14" t="str">
        <f>IF(AND(MasterData5[[#This Row],[MntFishProducts]]&gt;=AE$4, MasterData5[[#This Row],[Income ]]&lt;=$AB$12), "Yes", "")</f>
        <v/>
      </c>
      <c r="S566" s="14" t="str">
        <f>IF(AND(MasterData5[[#This Row],[MntSweetProducts]]&gt;=AF$4, MasterData5[[#This Row],[Income ]]&lt;=$AB$12), "Yes", "")</f>
        <v/>
      </c>
      <c r="U566" s="14" t="str">
        <f>IF(MasterData5[[#This Row],[MntWines]]&gt;=AB$4, "Yes", "")</f>
        <v/>
      </c>
      <c r="V566" s="14" t="str">
        <f>IF(MasterData5[[#This Row],[MntFruits]]&gt;=AC$4, "Yes", "")</f>
        <v>Yes</v>
      </c>
      <c r="W566" s="14" t="str">
        <f>IF(MasterData5[[#This Row],[MntMeatProducts]]&gt;=AD$4, "Yes", "")</f>
        <v>Yes</v>
      </c>
      <c r="X566" s="14" t="str">
        <f>IF(MasterData5[[#This Row],[MntFishProducts]]&gt;=AE$4, "Yes", "")</f>
        <v>Yes</v>
      </c>
      <c r="Y566" s="14" t="str">
        <f>IF(MasterData5[[#This Row],[MntSweetProducts]]&gt;=AF$4, "Yes", "")</f>
        <v/>
      </c>
    </row>
    <row r="567" spans="1:25" x14ac:dyDescent="0.3">
      <c r="A567">
        <v>2853</v>
      </c>
      <c r="B567" s="10">
        <v>60</v>
      </c>
      <c r="C567" s="10">
        <v>51</v>
      </c>
      <c r="D567" s="10">
        <v>87</v>
      </c>
      <c r="E567" s="10">
        <v>6</v>
      </c>
      <c r="F567" s="10">
        <v>20</v>
      </c>
      <c r="G567" s="10">
        <v>51</v>
      </c>
      <c r="H567" s="24">
        <f>2021-'Customer Profile'!B566</f>
        <v>41</v>
      </c>
      <c r="I567" s="10">
        <f>IF(Analysis!$B$60="Wine",B567,IF(Analysis!$B$60="Fruit",C567,IF(Analysis!$B$60="Meat",D567,IF(Analysis!$B$60="Fish",E567,IF(Analysis!$B$60="Sweet",F567,"")))))</f>
        <v>6</v>
      </c>
      <c r="J567" s="10">
        <v>51766</v>
      </c>
      <c r="K567" s="10" t="str">
        <f>IF(MasterData5[[#This Row],[Income ]]&gt;$AB$12, "Above", "Below")</f>
        <v>Below</v>
      </c>
      <c r="L567" s="10">
        <f>SUM(MasterData5[[#This Row],[MntWines]:[MntSweetProducts]])</f>
        <v>224</v>
      </c>
      <c r="M567" s="53" t="str">
        <f>IF(MasterData5[[#This Row],[Total Purchase]]&gt;=500, "Over $500", "")</f>
        <v/>
      </c>
      <c r="N567" s="10"/>
      <c r="O567" s="14" t="str">
        <f>IF(AND(MasterData5[[#This Row],[MntWines]]&gt;=AB$4, MasterData5[[#This Row],[Income ]]&lt;=$AB$12), "Yes", "")</f>
        <v/>
      </c>
      <c r="P567" s="14" t="str">
        <f>IF(AND(MasterData5[[#This Row],[MntFruits]]&gt;=AC$4, MasterData5[[#This Row],[Income ]]&lt;=$AB$12), "Yes", "")</f>
        <v>Yes</v>
      </c>
      <c r="Q567" s="14" t="str">
        <f>IF(AND(MasterData5[[#This Row],[MntMeatProducts]]&gt;=AD$4, MasterData5[[#This Row],[Income ]]&lt;=$AB$12), "Yes", "")</f>
        <v/>
      </c>
      <c r="R567" s="14" t="str">
        <f>IF(AND(MasterData5[[#This Row],[MntFishProducts]]&gt;=AE$4, MasterData5[[#This Row],[Income ]]&lt;=$AB$12), "Yes", "")</f>
        <v/>
      </c>
      <c r="S567" s="14" t="str">
        <f>IF(AND(MasterData5[[#This Row],[MntSweetProducts]]&gt;=AF$4, MasterData5[[#This Row],[Income ]]&lt;=$AB$12), "Yes", "")</f>
        <v/>
      </c>
      <c r="U567" s="14" t="str">
        <f>IF(MasterData5[[#This Row],[MntWines]]&gt;=AB$4, "Yes", "")</f>
        <v/>
      </c>
      <c r="V567" s="14" t="str">
        <f>IF(MasterData5[[#This Row],[MntFruits]]&gt;=AC$4, "Yes", "")</f>
        <v>Yes</v>
      </c>
      <c r="W567" s="14" t="str">
        <f>IF(MasterData5[[#This Row],[MntMeatProducts]]&gt;=AD$4, "Yes", "")</f>
        <v/>
      </c>
      <c r="X567" s="14" t="str">
        <f>IF(MasterData5[[#This Row],[MntFishProducts]]&gt;=AE$4, "Yes", "")</f>
        <v/>
      </c>
      <c r="Y567" s="14" t="str">
        <f>IF(MasterData5[[#This Row],[MntSweetProducts]]&gt;=AF$4, "Yes", "")</f>
        <v/>
      </c>
    </row>
    <row r="568" spans="1:25" x14ac:dyDescent="0.3">
      <c r="A568">
        <v>2861</v>
      </c>
      <c r="B568" s="10">
        <v>9</v>
      </c>
      <c r="C568" s="10">
        <v>1</v>
      </c>
      <c r="D568" s="10">
        <v>6</v>
      </c>
      <c r="E568" s="10">
        <v>3</v>
      </c>
      <c r="F568" s="10">
        <v>0</v>
      </c>
      <c r="G568" s="10">
        <v>4</v>
      </c>
      <c r="H568" s="24">
        <f>2021-'Customer Profile'!B567</f>
        <v>38</v>
      </c>
      <c r="I568" s="10">
        <f>IF(Analysis!$B$60="Wine",B568,IF(Analysis!$B$60="Fruit",C568,IF(Analysis!$B$60="Meat",D568,IF(Analysis!$B$60="Fish",E568,IF(Analysis!$B$60="Sweet",F568,"")))))</f>
        <v>3</v>
      </c>
      <c r="J568" s="10">
        <v>24072</v>
      </c>
      <c r="K568" s="10" t="str">
        <f>IF(MasterData5[[#This Row],[Income ]]&gt;$AB$12, "Above", "Below")</f>
        <v>Below</v>
      </c>
      <c r="L568" s="10">
        <f>SUM(MasterData5[[#This Row],[MntWines]:[MntSweetProducts]])</f>
        <v>19</v>
      </c>
      <c r="M568" s="53" t="str">
        <f>IF(MasterData5[[#This Row],[Total Purchase]]&gt;=500, "Over $500", "")</f>
        <v/>
      </c>
      <c r="N568" s="10"/>
      <c r="O568" s="14" t="str">
        <f>IF(AND(MasterData5[[#This Row],[MntWines]]&gt;=AB$4, MasterData5[[#This Row],[Income ]]&lt;=$AB$12), "Yes", "")</f>
        <v/>
      </c>
      <c r="P568" s="14" t="str">
        <f>IF(AND(MasterData5[[#This Row],[MntFruits]]&gt;=AC$4, MasterData5[[#This Row],[Income ]]&lt;=$AB$12), "Yes", "")</f>
        <v/>
      </c>
      <c r="Q568" s="14" t="str">
        <f>IF(AND(MasterData5[[#This Row],[MntMeatProducts]]&gt;=AD$4, MasterData5[[#This Row],[Income ]]&lt;=$AB$12), "Yes", "")</f>
        <v/>
      </c>
      <c r="R568" s="14" t="str">
        <f>IF(AND(MasterData5[[#This Row],[MntFishProducts]]&gt;=AE$4, MasterData5[[#This Row],[Income ]]&lt;=$AB$12), "Yes", "")</f>
        <v/>
      </c>
      <c r="S568" s="14" t="str">
        <f>IF(AND(MasterData5[[#This Row],[MntSweetProducts]]&gt;=AF$4, MasterData5[[#This Row],[Income ]]&lt;=$AB$12), "Yes", "")</f>
        <v/>
      </c>
      <c r="U568" s="14" t="str">
        <f>IF(MasterData5[[#This Row],[MntWines]]&gt;=AB$4, "Yes", "")</f>
        <v/>
      </c>
      <c r="V568" s="14" t="str">
        <f>IF(MasterData5[[#This Row],[MntFruits]]&gt;=AC$4, "Yes", "")</f>
        <v/>
      </c>
      <c r="W568" s="14" t="str">
        <f>IF(MasterData5[[#This Row],[MntMeatProducts]]&gt;=AD$4, "Yes", "")</f>
        <v/>
      </c>
      <c r="X568" s="14" t="str">
        <f>IF(MasterData5[[#This Row],[MntFishProducts]]&gt;=AE$4, "Yes", "")</f>
        <v/>
      </c>
      <c r="Y568" s="14" t="str">
        <f>IF(MasterData5[[#This Row],[MntSweetProducts]]&gt;=AF$4, "Yes", "")</f>
        <v/>
      </c>
    </row>
    <row r="569" spans="1:25" x14ac:dyDescent="0.3">
      <c r="A569">
        <v>2863</v>
      </c>
      <c r="B569" s="10">
        <v>738</v>
      </c>
      <c r="C569" s="10">
        <v>20</v>
      </c>
      <c r="D569" s="10">
        <v>172</v>
      </c>
      <c r="E569" s="10">
        <v>52</v>
      </c>
      <c r="F569" s="10">
        <v>50</v>
      </c>
      <c r="G569" s="10">
        <v>20</v>
      </c>
      <c r="H569" s="24">
        <f>2021-'Customer Profile'!B568</f>
        <v>51</v>
      </c>
      <c r="I569" s="10">
        <f>IF(Analysis!$B$60="Wine",B569,IF(Analysis!$B$60="Fruit",C569,IF(Analysis!$B$60="Meat",D569,IF(Analysis!$B$60="Fish",E569,IF(Analysis!$B$60="Sweet",F569,"")))))</f>
        <v>52</v>
      </c>
      <c r="J569" s="10"/>
      <c r="K569" s="10"/>
      <c r="L569" s="10">
        <f>SUM(MasterData5[[#This Row],[MntWines]:[MntSweetProducts]])</f>
        <v>1032</v>
      </c>
      <c r="M569" s="53" t="str">
        <f>IF(MasterData5[[#This Row],[Total Purchase]]&gt;=500, "Over $500", "")</f>
        <v>Over $500</v>
      </c>
      <c r="N569" s="10"/>
      <c r="O569" s="14" t="str">
        <f>IF(AND(MasterData5[[#This Row],[MntWines]]&gt;=AB$4, MasterData5[[#This Row],[Income ]]&lt;=$AB$12), "Yes", "")</f>
        <v>Yes</v>
      </c>
      <c r="P569" s="14" t="str">
        <f>IF(AND(MasterData5[[#This Row],[MntFruits]]&gt;=AC$4, MasterData5[[#This Row],[Income ]]&lt;=$AB$12), "Yes", "")</f>
        <v/>
      </c>
      <c r="Q569" s="14" t="str">
        <f>IF(AND(MasterData5[[#This Row],[MntMeatProducts]]&gt;=AD$4, MasterData5[[#This Row],[Income ]]&lt;=$AB$12), "Yes", "")</f>
        <v>Yes</v>
      </c>
      <c r="R569" s="14" t="str">
        <f>IF(AND(MasterData5[[#This Row],[MntFishProducts]]&gt;=AE$4, MasterData5[[#This Row],[Income ]]&lt;=$AB$12), "Yes", "")</f>
        <v>Yes</v>
      </c>
      <c r="S569" s="14" t="str">
        <f>IF(AND(MasterData5[[#This Row],[MntSweetProducts]]&gt;=AF$4, MasterData5[[#This Row],[Income ]]&lt;=$AB$12), "Yes", "")</f>
        <v>Yes</v>
      </c>
      <c r="U569" s="14" t="str">
        <f>IF(MasterData5[[#This Row],[MntWines]]&gt;=AB$4, "Yes", "")</f>
        <v>Yes</v>
      </c>
      <c r="V569" s="14" t="str">
        <f>IF(MasterData5[[#This Row],[MntFruits]]&gt;=AC$4, "Yes", "")</f>
        <v/>
      </c>
      <c r="W569" s="14" t="str">
        <f>IF(MasterData5[[#This Row],[MntMeatProducts]]&gt;=AD$4, "Yes", "")</f>
        <v>Yes</v>
      </c>
      <c r="X569" s="14" t="str">
        <f>IF(MasterData5[[#This Row],[MntFishProducts]]&gt;=AE$4, "Yes", "")</f>
        <v>Yes</v>
      </c>
      <c r="Y569" s="14" t="str">
        <f>IF(MasterData5[[#This Row],[MntSweetProducts]]&gt;=AF$4, "Yes", "")</f>
        <v>Yes</v>
      </c>
    </row>
    <row r="570" spans="1:25" x14ac:dyDescent="0.3">
      <c r="A570">
        <v>2868</v>
      </c>
      <c r="B570" s="10">
        <v>20</v>
      </c>
      <c r="C570" s="10">
        <v>1</v>
      </c>
      <c r="D570" s="10">
        <v>28</v>
      </c>
      <c r="E570" s="10">
        <v>3</v>
      </c>
      <c r="F570" s="10">
        <v>3</v>
      </c>
      <c r="G570" s="10">
        <v>2</v>
      </c>
      <c r="H570" s="24">
        <f>2021-'Customer Profile'!B569</f>
        <v>72</v>
      </c>
      <c r="I570" s="10">
        <f>IF(Analysis!$B$60="Wine",B570,IF(Analysis!$B$60="Fruit",C570,IF(Analysis!$B$60="Meat",D570,IF(Analysis!$B$60="Fish",E570,IF(Analysis!$B$60="Sweet",F570,"")))))</f>
        <v>3</v>
      </c>
      <c r="J570" s="10">
        <v>26518</v>
      </c>
      <c r="K570" s="10" t="str">
        <f>IF(MasterData5[[#This Row],[Income ]]&gt;$AB$12, "Above", "Below")</f>
        <v>Below</v>
      </c>
      <c r="L570" s="10">
        <f>SUM(MasterData5[[#This Row],[MntWines]:[MntSweetProducts]])</f>
        <v>55</v>
      </c>
      <c r="M570" s="53" t="str">
        <f>IF(MasterData5[[#This Row],[Total Purchase]]&gt;=500, "Over $500", "")</f>
        <v/>
      </c>
      <c r="N570" s="10"/>
      <c r="O570" s="14" t="str">
        <f>IF(AND(MasterData5[[#This Row],[MntWines]]&gt;=AB$4, MasterData5[[#This Row],[Income ]]&lt;=$AB$12), "Yes", "")</f>
        <v/>
      </c>
      <c r="P570" s="14" t="str">
        <f>IF(AND(MasterData5[[#This Row],[MntFruits]]&gt;=AC$4, MasterData5[[#This Row],[Income ]]&lt;=$AB$12), "Yes", "")</f>
        <v/>
      </c>
      <c r="Q570" s="14" t="str">
        <f>IF(AND(MasterData5[[#This Row],[MntMeatProducts]]&gt;=AD$4, MasterData5[[#This Row],[Income ]]&lt;=$AB$12), "Yes", "")</f>
        <v/>
      </c>
      <c r="R570" s="14" t="str">
        <f>IF(AND(MasterData5[[#This Row],[MntFishProducts]]&gt;=AE$4, MasterData5[[#This Row],[Income ]]&lt;=$AB$12), "Yes", "")</f>
        <v/>
      </c>
      <c r="S570" s="14" t="str">
        <f>IF(AND(MasterData5[[#This Row],[MntSweetProducts]]&gt;=AF$4, MasterData5[[#This Row],[Income ]]&lt;=$AB$12), "Yes", "")</f>
        <v/>
      </c>
      <c r="U570" s="14" t="str">
        <f>IF(MasterData5[[#This Row],[MntWines]]&gt;=AB$4, "Yes", "")</f>
        <v/>
      </c>
      <c r="V570" s="14" t="str">
        <f>IF(MasterData5[[#This Row],[MntFruits]]&gt;=AC$4, "Yes", "")</f>
        <v/>
      </c>
      <c r="W570" s="14" t="str">
        <f>IF(MasterData5[[#This Row],[MntMeatProducts]]&gt;=AD$4, "Yes", "")</f>
        <v/>
      </c>
      <c r="X570" s="14" t="str">
        <f>IF(MasterData5[[#This Row],[MntFishProducts]]&gt;=AE$4, "Yes", "")</f>
        <v/>
      </c>
      <c r="Y570" s="14" t="str">
        <f>IF(MasterData5[[#This Row],[MntSweetProducts]]&gt;=AF$4, "Yes", "")</f>
        <v/>
      </c>
    </row>
    <row r="571" spans="1:25" x14ac:dyDescent="0.3">
      <c r="A571">
        <v>2870</v>
      </c>
      <c r="B571" s="10">
        <v>376</v>
      </c>
      <c r="C571" s="10">
        <v>0</v>
      </c>
      <c r="D571" s="10">
        <v>38</v>
      </c>
      <c r="E571" s="10">
        <v>11</v>
      </c>
      <c r="F571" s="10">
        <v>8</v>
      </c>
      <c r="G571" s="10">
        <v>69</v>
      </c>
      <c r="H571" s="24">
        <f>2021-'Customer Profile'!B570</f>
        <v>48</v>
      </c>
      <c r="I571" s="10">
        <f>IF(Analysis!$B$60="Wine",B571,IF(Analysis!$B$60="Fruit",C571,IF(Analysis!$B$60="Meat",D571,IF(Analysis!$B$60="Fish",E571,IF(Analysis!$B$60="Sweet",F571,"")))))</f>
        <v>11</v>
      </c>
      <c r="J571" s="10">
        <v>49094</v>
      </c>
      <c r="K571" s="10" t="str">
        <f>IF(MasterData5[[#This Row],[Income ]]&gt;$AB$12, "Above", "Below")</f>
        <v>Below</v>
      </c>
      <c r="L571" s="10">
        <f>SUM(MasterData5[[#This Row],[MntWines]:[MntSweetProducts]])</f>
        <v>433</v>
      </c>
      <c r="M571" s="53" t="str">
        <f>IF(MasterData5[[#This Row],[Total Purchase]]&gt;=500, "Over $500", "")</f>
        <v/>
      </c>
      <c r="N571" s="10"/>
      <c r="O571" s="14" t="str">
        <f>IF(AND(MasterData5[[#This Row],[MntWines]]&gt;=AB$4, MasterData5[[#This Row],[Income ]]&lt;=$AB$12), "Yes", "")</f>
        <v>Yes</v>
      </c>
      <c r="P571" s="14" t="str">
        <f>IF(AND(MasterData5[[#This Row],[MntFruits]]&gt;=AC$4, MasterData5[[#This Row],[Income ]]&lt;=$AB$12), "Yes", "")</f>
        <v/>
      </c>
      <c r="Q571" s="14" t="str">
        <f>IF(AND(MasterData5[[#This Row],[MntMeatProducts]]&gt;=AD$4, MasterData5[[#This Row],[Income ]]&lt;=$AB$12), "Yes", "")</f>
        <v/>
      </c>
      <c r="R571" s="14" t="str">
        <f>IF(AND(MasterData5[[#This Row],[MntFishProducts]]&gt;=AE$4, MasterData5[[#This Row],[Income ]]&lt;=$AB$12), "Yes", "")</f>
        <v/>
      </c>
      <c r="S571" s="14" t="str">
        <f>IF(AND(MasterData5[[#This Row],[MntSweetProducts]]&gt;=AF$4, MasterData5[[#This Row],[Income ]]&lt;=$AB$12), "Yes", "")</f>
        <v/>
      </c>
      <c r="U571" s="14" t="str">
        <f>IF(MasterData5[[#This Row],[MntWines]]&gt;=AB$4, "Yes", "")</f>
        <v>Yes</v>
      </c>
      <c r="V571" s="14" t="str">
        <f>IF(MasterData5[[#This Row],[MntFruits]]&gt;=AC$4, "Yes", "")</f>
        <v/>
      </c>
      <c r="W571" s="14" t="str">
        <f>IF(MasterData5[[#This Row],[MntMeatProducts]]&gt;=AD$4, "Yes", "")</f>
        <v/>
      </c>
      <c r="X571" s="14" t="str">
        <f>IF(MasterData5[[#This Row],[MntFishProducts]]&gt;=AE$4, "Yes", "")</f>
        <v/>
      </c>
      <c r="Y571" s="14" t="str">
        <f>IF(MasterData5[[#This Row],[MntSweetProducts]]&gt;=AF$4, "Yes", "")</f>
        <v/>
      </c>
    </row>
    <row r="572" spans="1:25" x14ac:dyDescent="0.3">
      <c r="A572">
        <v>2874</v>
      </c>
      <c r="B572" s="10">
        <v>6</v>
      </c>
      <c r="C572" s="10">
        <v>4</v>
      </c>
      <c r="D572" s="10">
        <v>7</v>
      </c>
      <c r="E572" s="10">
        <v>4</v>
      </c>
      <c r="F572" s="10">
        <v>3</v>
      </c>
      <c r="G572" s="10">
        <v>8</v>
      </c>
      <c r="H572" s="24">
        <f>2021-'Customer Profile'!B571</f>
        <v>33</v>
      </c>
      <c r="I572" s="10">
        <f>IF(Analysis!$B$60="Wine",B572,IF(Analysis!$B$60="Fruit",C572,IF(Analysis!$B$60="Meat",D572,IF(Analysis!$B$60="Fish",E572,IF(Analysis!$B$60="Sweet",F572,"")))))</f>
        <v>4</v>
      </c>
      <c r="J572" s="10">
        <v>35388</v>
      </c>
      <c r="K572" s="10" t="str">
        <f>IF(MasterData5[[#This Row],[Income ]]&gt;$AB$12, "Above", "Below")</f>
        <v>Below</v>
      </c>
      <c r="L572" s="10">
        <f>SUM(MasterData5[[#This Row],[MntWines]:[MntSweetProducts]])</f>
        <v>24</v>
      </c>
      <c r="M572" s="53" t="str">
        <f>IF(MasterData5[[#This Row],[Total Purchase]]&gt;=500, "Over $500", "")</f>
        <v/>
      </c>
      <c r="N572" s="10"/>
      <c r="O572" s="14" t="str">
        <f>IF(AND(MasterData5[[#This Row],[MntWines]]&gt;=AB$4, MasterData5[[#This Row],[Income ]]&lt;=$AB$12), "Yes", "")</f>
        <v/>
      </c>
      <c r="P572" s="14" t="str">
        <f>IF(AND(MasterData5[[#This Row],[MntFruits]]&gt;=AC$4, MasterData5[[#This Row],[Income ]]&lt;=$AB$12), "Yes", "")</f>
        <v/>
      </c>
      <c r="Q572" s="14" t="str">
        <f>IF(AND(MasterData5[[#This Row],[MntMeatProducts]]&gt;=AD$4, MasterData5[[#This Row],[Income ]]&lt;=$AB$12), "Yes", "")</f>
        <v/>
      </c>
      <c r="R572" s="14" t="str">
        <f>IF(AND(MasterData5[[#This Row],[MntFishProducts]]&gt;=AE$4, MasterData5[[#This Row],[Income ]]&lt;=$AB$12), "Yes", "")</f>
        <v/>
      </c>
      <c r="S572" s="14" t="str">
        <f>IF(AND(MasterData5[[#This Row],[MntSweetProducts]]&gt;=AF$4, MasterData5[[#This Row],[Income ]]&lt;=$AB$12), "Yes", "")</f>
        <v/>
      </c>
      <c r="U572" s="14" t="str">
        <f>IF(MasterData5[[#This Row],[MntWines]]&gt;=AB$4, "Yes", "")</f>
        <v/>
      </c>
      <c r="V572" s="14" t="str">
        <f>IF(MasterData5[[#This Row],[MntFruits]]&gt;=AC$4, "Yes", "")</f>
        <v/>
      </c>
      <c r="W572" s="14" t="str">
        <f>IF(MasterData5[[#This Row],[MntMeatProducts]]&gt;=AD$4, "Yes", "")</f>
        <v/>
      </c>
      <c r="X572" s="14" t="str">
        <f>IF(MasterData5[[#This Row],[MntFishProducts]]&gt;=AE$4, "Yes", "")</f>
        <v/>
      </c>
      <c r="Y572" s="14" t="str">
        <f>IF(MasterData5[[#This Row],[MntSweetProducts]]&gt;=AF$4, "Yes", "")</f>
        <v/>
      </c>
    </row>
    <row r="573" spans="1:25" x14ac:dyDescent="0.3">
      <c r="A573">
        <v>2875</v>
      </c>
      <c r="B573" s="10">
        <v>444</v>
      </c>
      <c r="C573" s="10">
        <v>44</v>
      </c>
      <c r="D573" s="10">
        <v>382</v>
      </c>
      <c r="E573" s="10">
        <v>11</v>
      </c>
      <c r="F573" s="10">
        <v>8</v>
      </c>
      <c r="G573" s="10">
        <v>17</v>
      </c>
      <c r="H573" s="24">
        <f>2021-'Customer Profile'!B572</f>
        <v>43</v>
      </c>
      <c r="I573" s="10">
        <f>IF(Analysis!$B$60="Wine",B573,IF(Analysis!$B$60="Fruit",C573,IF(Analysis!$B$60="Meat",D573,IF(Analysis!$B$60="Fish",E573,IF(Analysis!$B$60="Sweet",F573,"")))))</f>
        <v>11</v>
      </c>
      <c r="J573" s="10">
        <v>67023</v>
      </c>
      <c r="K573" s="10" t="str">
        <f>IF(MasterData5[[#This Row],[Income ]]&gt;$AB$12, "Above", "Below")</f>
        <v>Above</v>
      </c>
      <c r="L573" s="10">
        <f>SUM(MasterData5[[#This Row],[MntWines]:[MntSweetProducts]])</f>
        <v>889</v>
      </c>
      <c r="M573" s="53" t="str">
        <f>IF(MasterData5[[#This Row],[Total Purchase]]&gt;=500, "Over $500", "")</f>
        <v>Over $500</v>
      </c>
      <c r="N573" s="10"/>
      <c r="O573" s="14" t="str">
        <f>IF(AND(MasterData5[[#This Row],[MntWines]]&gt;=AB$4, MasterData5[[#This Row],[Income ]]&lt;=$AB$12), "Yes", "")</f>
        <v/>
      </c>
      <c r="P573" s="14" t="str">
        <f>IF(AND(MasterData5[[#This Row],[MntFruits]]&gt;=AC$4, MasterData5[[#This Row],[Income ]]&lt;=$AB$12), "Yes", "")</f>
        <v/>
      </c>
      <c r="Q573" s="14" t="str">
        <f>IF(AND(MasterData5[[#This Row],[MntMeatProducts]]&gt;=AD$4, MasterData5[[#This Row],[Income ]]&lt;=$AB$12), "Yes", "")</f>
        <v/>
      </c>
      <c r="R573" s="14" t="str">
        <f>IF(AND(MasterData5[[#This Row],[MntFishProducts]]&gt;=AE$4, MasterData5[[#This Row],[Income ]]&lt;=$AB$12), "Yes", "")</f>
        <v/>
      </c>
      <c r="S573" s="14" t="str">
        <f>IF(AND(MasterData5[[#This Row],[MntSweetProducts]]&gt;=AF$4, MasterData5[[#This Row],[Income ]]&lt;=$AB$12), "Yes", "")</f>
        <v/>
      </c>
      <c r="U573" s="14" t="str">
        <f>IF(MasterData5[[#This Row],[MntWines]]&gt;=AB$4, "Yes", "")</f>
        <v>Yes</v>
      </c>
      <c r="V573" s="14" t="str">
        <f>IF(MasterData5[[#This Row],[MntFruits]]&gt;=AC$4, "Yes", "")</f>
        <v>Yes</v>
      </c>
      <c r="W573" s="14" t="str">
        <f>IF(MasterData5[[#This Row],[MntMeatProducts]]&gt;=AD$4, "Yes", "")</f>
        <v>Yes</v>
      </c>
      <c r="X573" s="14" t="str">
        <f>IF(MasterData5[[#This Row],[MntFishProducts]]&gt;=AE$4, "Yes", "")</f>
        <v/>
      </c>
      <c r="Y573" s="14" t="str">
        <f>IF(MasterData5[[#This Row],[MntSweetProducts]]&gt;=AF$4, "Yes", "")</f>
        <v/>
      </c>
    </row>
    <row r="574" spans="1:25" x14ac:dyDescent="0.3">
      <c r="A574">
        <v>2877</v>
      </c>
      <c r="B574" s="10">
        <v>410</v>
      </c>
      <c r="C574" s="10">
        <v>0</v>
      </c>
      <c r="D574" s="10">
        <v>59</v>
      </c>
      <c r="E574" s="10">
        <v>19</v>
      </c>
      <c r="F574" s="10">
        <v>9</v>
      </c>
      <c r="G574" s="10">
        <v>44</v>
      </c>
      <c r="H574" s="24">
        <f>2021-'Customer Profile'!B573</f>
        <v>47</v>
      </c>
      <c r="I574" s="10">
        <f>IF(Analysis!$B$60="Wine",B574,IF(Analysis!$B$60="Fruit",C574,IF(Analysis!$B$60="Meat",D574,IF(Analysis!$B$60="Fish",E574,IF(Analysis!$B$60="Sweet",F574,"")))))</f>
        <v>19</v>
      </c>
      <c r="J574" s="10">
        <v>46014</v>
      </c>
      <c r="K574" s="10" t="str">
        <f>IF(MasterData5[[#This Row],[Income ]]&gt;$AB$12, "Above", "Below")</f>
        <v>Below</v>
      </c>
      <c r="L574" s="10">
        <f>SUM(MasterData5[[#This Row],[MntWines]:[MntSweetProducts]])</f>
        <v>497</v>
      </c>
      <c r="M574" s="53" t="str">
        <f>IF(MasterData5[[#This Row],[Total Purchase]]&gt;=500, "Over $500", "")</f>
        <v/>
      </c>
      <c r="N574" s="10"/>
      <c r="O574" s="14" t="str">
        <f>IF(AND(MasterData5[[#This Row],[MntWines]]&gt;=AB$4, MasterData5[[#This Row],[Income ]]&lt;=$AB$12), "Yes", "")</f>
        <v>Yes</v>
      </c>
      <c r="P574" s="14" t="str">
        <f>IF(AND(MasterData5[[#This Row],[MntFruits]]&gt;=AC$4, MasterData5[[#This Row],[Income ]]&lt;=$AB$12), "Yes", "")</f>
        <v/>
      </c>
      <c r="Q574" s="14" t="str">
        <f>IF(AND(MasterData5[[#This Row],[MntMeatProducts]]&gt;=AD$4, MasterData5[[#This Row],[Income ]]&lt;=$AB$12), "Yes", "")</f>
        <v/>
      </c>
      <c r="R574" s="14" t="str">
        <f>IF(AND(MasterData5[[#This Row],[MntFishProducts]]&gt;=AE$4, MasterData5[[#This Row],[Income ]]&lt;=$AB$12), "Yes", "")</f>
        <v/>
      </c>
      <c r="S574" s="14" t="str">
        <f>IF(AND(MasterData5[[#This Row],[MntSweetProducts]]&gt;=AF$4, MasterData5[[#This Row],[Income ]]&lt;=$AB$12), "Yes", "")</f>
        <v/>
      </c>
      <c r="U574" s="14" t="str">
        <f>IF(MasterData5[[#This Row],[MntWines]]&gt;=AB$4, "Yes", "")</f>
        <v>Yes</v>
      </c>
      <c r="V574" s="14" t="str">
        <f>IF(MasterData5[[#This Row],[MntFruits]]&gt;=AC$4, "Yes", "")</f>
        <v/>
      </c>
      <c r="W574" s="14" t="str">
        <f>IF(MasterData5[[#This Row],[MntMeatProducts]]&gt;=AD$4, "Yes", "")</f>
        <v/>
      </c>
      <c r="X574" s="14" t="str">
        <f>IF(MasterData5[[#This Row],[MntFishProducts]]&gt;=AE$4, "Yes", "")</f>
        <v/>
      </c>
      <c r="Y574" s="14" t="str">
        <f>IF(MasterData5[[#This Row],[MntSweetProducts]]&gt;=AF$4, "Yes", "")</f>
        <v/>
      </c>
    </row>
    <row r="575" spans="1:25" x14ac:dyDescent="0.3">
      <c r="A575">
        <v>2878</v>
      </c>
      <c r="B575" s="10">
        <v>162</v>
      </c>
      <c r="C575" s="10">
        <v>31</v>
      </c>
      <c r="D575" s="10">
        <v>127</v>
      </c>
      <c r="E575" s="10">
        <v>8</v>
      </c>
      <c r="F575" s="10">
        <v>17</v>
      </c>
      <c r="G575" s="10">
        <v>69</v>
      </c>
      <c r="H575" s="24">
        <f>2021-'Customer Profile'!B574</f>
        <v>74</v>
      </c>
      <c r="I575" s="10">
        <f>IF(Analysis!$B$60="Wine",B575,IF(Analysis!$B$60="Fruit",C575,IF(Analysis!$B$60="Meat",D575,IF(Analysis!$B$60="Fish",E575,IF(Analysis!$B$60="Sweet",F575,"")))))</f>
        <v>8</v>
      </c>
      <c r="J575" s="10">
        <v>67472</v>
      </c>
      <c r="K575" s="10" t="str">
        <f>IF(MasterData5[[#This Row],[Income ]]&gt;$AB$12, "Above", "Below")</f>
        <v>Above</v>
      </c>
      <c r="L575" s="10">
        <f>SUM(MasterData5[[#This Row],[MntWines]:[MntSweetProducts]])</f>
        <v>345</v>
      </c>
      <c r="M575" s="53" t="str">
        <f>IF(MasterData5[[#This Row],[Total Purchase]]&gt;=500, "Over $500", "")</f>
        <v/>
      </c>
      <c r="N575" s="10"/>
      <c r="O575" s="14" t="str">
        <f>IF(AND(MasterData5[[#This Row],[MntWines]]&gt;=AB$4, MasterData5[[#This Row],[Income ]]&lt;=$AB$12), "Yes", "")</f>
        <v/>
      </c>
      <c r="P575" s="14" t="str">
        <f>IF(AND(MasterData5[[#This Row],[MntFruits]]&gt;=AC$4, MasterData5[[#This Row],[Income ]]&lt;=$AB$12), "Yes", "")</f>
        <v/>
      </c>
      <c r="Q575" s="14" t="str">
        <f>IF(AND(MasterData5[[#This Row],[MntMeatProducts]]&gt;=AD$4, MasterData5[[#This Row],[Income ]]&lt;=$AB$12), "Yes", "")</f>
        <v/>
      </c>
      <c r="R575" s="14" t="str">
        <f>IF(AND(MasterData5[[#This Row],[MntFishProducts]]&gt;=AE$4, MasterData5[[#This Row],[Income ]]&lt;=$AB$12), "Yes", "")</f>
        <v/>
      </c>
      <c r="S575" s="14" t="str">
        <f>IF(AND(MasterData5[[#This Row],[MntSweetProducts]]&gt;=AF$4, MasterData5[[#This Row],[Income ]]&lt;=$AB$12), "Yes", "")</f>
        <v/>
      </c>
      <c r="U575" s="14" t="str">
        <f>IF(MasterData5[[#This Row],[MntWines]]&gt;=AB$4, "Yes", "")</f>
        <v/>
      </c>
      <c r="V575" s="14" t="str">
        <f>IF(MasterData5[[#This Row],[MntFruits]]&gt;=AC$4, "Yes", "")</f>
        <v>Yes</v>
      </c>
      <c r="W575" s="14" t="str">
        <f>IF(MasterData5[[#This Row],[MntMeatProducts]]&gt;=AD$4, "Yes", "")</f>
        <v/>
      </c>
      <c r="X575" s="14" t="str">
        <f>IF(MasterData5[[#This Row],[MntFishProducts]]&gt;=AE$4, "Yes", "")</f>
        <v/>
      </c>
      <c r="Y575" s="14" t="str">
        <f>IF(MasterData5[[#This Row],[MntSweetProducts]]&gt;=AF$4, "Yes", "")</f>
        <v/>
      </c>
    </row>
    <row r="576" spans="1:25" x14ac:dyDescent="0.3">
      <c r="A576">
        <v>2882</v>
      </c>
      <c r="B576" s="10">
        <v>711</v>
      </c>
      <c r="C576" s="10">
        <v>28</v>
      </c>
      <c r="D576" s="10">
        <v>142</v>
      </c>
      <c r="E576" s="10">
        <v>49</v>
      </c>
      <c r="F576" s="10">
        <v>18</v>
      </c>
      <c r="G576" s="10">
        <v>47</v>
      </c>
      <c r="H576" s="24">
        <f>2021-'Customer Profile'!B575</f>
        <v>46</v>
      </c>
      <c r="I576" s="10">
        <f>IF(Analysis!$B$60="Wine",B576,IF(Analysis!$B$60="Fruit",C576,IF(Analysis!$B$60="Meat",D576,IF(Analysis!$B$60="Fish",E576,IF(Analysis!$B$60="Sweet",F576,"")))))</f>
        <v>49</v>
      </c>
      <c r="J576" s="10">
        <v>67893</v>
      </c>
      <c r="K576" s="10" t="str">
        <f>IF(MasterData5[[#This Row],[Income ]]&gt;$AB$12, "Above", "Below")</f>
        <v>Above</v>
      </c>
      <c r="L576" s="10">
        <f>SUM(MasterData5[[#This Row],[MntWines]:[MntSweetProducts]])</f>
        <v>948</v>
      </c>
      <c r="M576" s="53" t="str">
        <f>IF(MasterData5[[#This Row],[Total Purchase]]&gt;=500, "Over $500", "")</f>
        <v>Over $500</v>
      </c>
      <c r="N576" s="10"/>
      <c r="O576" s="14" t="str">
        <f>IF(AND(MasterData5[[#This Row],[MntWines]]&gt;=AB$4, MasterData5[[#This Row],[Income ]]&lt;=$AB$12), "Yes", "")</f>
        <v/>
      </c>
      <c r="P576" s="14" t="str">
        <f>IF(AND(MasterData5[[#This Row],[MntFruits]]&gt;=AC$4, MasterData5[[#This Row],[Income ]]&lt;=$AB$12), "Yes", "")</f>
        <v/>
      </c>
      <c r="Q576" s="14" t="str">
        <f>IF(AND(MasterData5[[#This Row],[MntMeatProducts]]&gt;=AD$4, MasterData5[[#This Row],[Income ]]&lt;=$AB$12), "Yes", "")</f>
        <v/>
      </c>
      <c r="R576" s="14" t="str">
        <f>IF(AND(MasterData5[[#This Row],[MntFishProducts]]&gt;=AE$4, MasterData5[[#This Row],[Income ]]&lt;=$AB$12), "Yes", "")</f>
        <v/>
      </c>
      <c r="S576" s="14" t="str">
        <f>IF(AND(MasterData5[[#This Row],[MntSweetProducts]]&gt;=AF$4, MasterData5[[#This Row],[Income ]]&lt;=$AB$12), "Yes", "")</f>
        <v/>
      </c>
      <c r="U576" s="14" t="str">
        <f>IF(MasterData5[[#This Row],[MntWines]]&gt;=AB$4, "Yes", "")</f>
        <v>Yes</v>
      </c>
      <c r="V576" s="14" t="str">
        <f>IF(MasterData5[[#This Row],[MntFruits]]&gt;=AC$4, "Yes", "")</f>
        <v>Yes</v>
      </c>
      <c r="W576" s="14" t="str">
        <f>IF(MasterData5[[#This Row],[MntMeatProducts]]&gt;=AD$4, "Yes", "")</f>
        <v/>
      </c>
      <c r="X576" s="14" t="str">
        <f>IF(MasterData5[[#This Row],[MntFishProducts]]&gt;=AE$4, "Yes", "")</f>
        <v>Yes</v>
      </c>
      <c r="Y576" s="14" t="str">
        <f>IF(MasterData5[[#This Row],[MntSweetProducts]]&gt;=AF$4, "Yes", "")</f>
        <v/>
      </c>
    </row>
    <row r="577" spans="1:25" x14ac:dyDescent="0.3">
      <c r="A577">
        <v>2886</v>
      </c>
      <c r="B577" s="10">
        <v>1121</v>
      </c>
      <c r="C577" s="10">
        <v>0</v>
      </c>
      <c r="D577" s="10">
        <v>72</v>
      </c>
      <c r="E577" s="10">
        <v>0</v>
      </c>
      <c r="F577" s="10">
        <v>12</v>
      </c>
      <c r="G577" s="10">
        <v>12</v>
      </c>
      <c r="H577" s="24">
        <f>2021-'Customer Profile'!B576</f>
        <v>50</v>
      </c>
      <c r="I577" s="10">
        <f>IF(Analysis!$B$60="Wine",B577,IF(Analysis!$B$60="Fruit",C577,IF(Analysis!$B$60="Meat",D577,IF(Analysis!$B$60="Fish",E577,IF(Analysis!$B$60="Sweet",F577,"")))))</f>
        <v>0</v>
      </c>
      <c r="J577" s="10">
        <v>74290</v>
      </c>
      <c r="K577" s="10" t="str">
        <f>IF(MasterData5[[#This Row],[Income ]]&gt;$AB$12, "Above", "Below")</f>
        <v>Above</v>
      </c>
      <c r="L577" s="10">
        <f>SUM(MasterData5[[#This Row],[MntWines]:[MntSweetProducts]])</f>
        <v>1205</v>
      </c>
      <c r="M577" s="53" t="str">
        <f>IF(MasterData5[[#This Row],[Total Purchase]]&gt;=500, "Over $500", "")</f>
        <v>Over $500</v>
      </c>
      <c r="N577" s="10"/>
      <c r="O577" s="14" t="str">
        <f>IF(AND(MasterData5[[#This Row],[MntWines]]&gt;=AB$4, MasterData5[[#This Row],[Income ]]&lt;=$AB$12), "Yes", "")</f>
        <v/>
      </c>
      <c r="P577" s="14" t="str">
        <f>IF(AND(MasterData5[[#This Row],[MntFruits]]&gt;=AC$4, MasterData5[[#This Row],[Income ]]&lt;=$AB$12), "Yes", "")</f>
        <v/>
      </c>
      <c r="Q577" s="14" t="str">
        <f>IF(AND(MasterData5[[#This Row],[MntMeatProducts]]&gt;=AD$4, MasterData5[[#This Row],[Income ]]&lt;=$AB$12), "Yes", "")</f>
        <v/>
      </c>
      <c r="R577" s="14" t="str">
        <f>IF(AND(MasterData5[[#This Row],[MntFishProducts]]&gt;=AE$4, MasterData5[[#This Row],[Income ]]&lt;=$AB$12), "Yes", "")</f>
        <v/>
      </c>
      <c r="S577" s="14" t="str">
        <f>IF(AND(MasterData5[[#This Row],[MntSweetProducts]]&gt;=AF$4, MasterData5[[#This Row],[Income ]]&lt;=$AB$12), "Yes", "")</f>
        <v/>
      </c>
      <c r="U577" s="14" t="str">
        <f>IF(MasterData5[[#This Row],[MntWines]]&gt;=AB$4, "Yes", "")</f>
        <v>Yes</v>
      </c>
      <c r="V577" s="14" t="str">
        <f>IF(MasterData5[[#This Row],[MntFruits]]&gt;=AC$4, "Yes", "")</f>
        <v/>
      </c>
      <c r="W577" s="14" t="str">
        <f>IF(MasterData5[[#This Row],[MntMeatProducts]]&gt;=AD$4, "Yes", "")</f>
        <v/>
      </c>
      <c r="X577" s="14" t="str">
        <f>IF(MasterData5[[#This Row],[MntFishProducts]]&gt;=AE$4, "Yes", "")</f>
        <v/>
      </c>
      <c r="Y577" s="14" t="str">
        <f>IF(MasterData5[[#This Row],[MntSweetProducts]]&gt;=AF$4, "Yes", "")</f>
        <v/>
      </c>
    </row>
    <row r="578" spans="1:25" x14ac:dyDescent="0.3">
      <c r="A578">
        <v>2891</v>
      </c>
      <c r="B578" s="10">
        <v>595</v>
      </c>
      <c r="C578" s="10">
        <v>23</v>
      </c>
      <c r="D578" s="10">
        <v>123</v>
      </c>
      <c r="E578" s="10">
        <v>10</v>
      </c>
      <c r="F578" s="10">
        <v>23</v>
      </c>
      <c r="G578" s="10">
        <v>154</v>
      </c>
      <c r="H578" s="24">
        <f>2021-'Customer Profile'!B577</f>
        <v>58</v>
      </c>
      <c r="I578" s="10">
        <f>IF(Analysis!$B$60="Wine",B578,IF(Analysis!$B$60="Fruit",C578,IF(Analysis!$B$60="Meat",D578,IF(Analysis!$B$60="Fish",E578,IF(Analysis!$B$60="Sweet",F578,"")))))</f>
        <v>10</v>
      </c>
      <c r="J578" s="10">
        <v>68118</v>
      </c>
      <c r="K578" s="10" t="str">
        <f>IF(MasterData5[[#This Row],[Income ]]&gt;$AB$12, "Above", "Below")</f>
        <v>Above</v>
      </c>
      <c r="L578" s="10">
        <f>SUM(MasterData5[[#This Row],[MntWines]:[MntSweetProducts]])</f>
        <v>774</v>
      </c>
      <c r="M578" s="53" t="str">
        <f>IF(MasterData5[[#This Row],[Total Purchase]]&gt;=500, "Over $500", "")</f>
        <v>Over $500</v>
      </c>
      <c r="N578" s="10"/>
      <c r="O578" s="14" t="str">
        <f>IF(AND(MasterData5[[#This Row],[MntWines]]&gt;=AB$4, MasterData5[[#This Row],[Income ]]&lt;=$AB$12), "Yes", "")</f>
        <v/>
      </c>
      <c r="P578" s="14" t="str">
        <f>IF(AND(MasterData5[[#This Row],[MntFruits]]&gt;=AC$4, MasterData5[[#This Row],[Income ]]&lt;=$AB$12), "Yes", "")</f>
        <v/>
      </c>
      <c r="Q578" s="14" t="str">
        <f>IF(AND(MasterData5[[#This Row],[MntMeatProducts]]&gt;=AD$4, MasterData5[[#This Row],[Income ]]&lt;=$AB$12), "Yes", "")</f>
        <v/>
      </c>
      <c r="R578" s="14" t="str">
        <f>IF(AND(MasterData5[[#This Row],[MntFishProducts]]&gt;=AE$4, MasterData5[[#This Row],[Income ]]&lt;=$AB$12), "Yes", "")</f>
        <v/>
      </c>
      <c r="S578" s="14" t="str">
        <f>IF(AND(MasterData5[[#This Row],[MntSweetProducts]]&gt;=AF$4, MasterData5[[#This Row],[Income ]]&lt;=$AB$12), "Yes", "")</f>
        <v/>
      </c>
      <c r="U578" s="14" t="str">
        <f>IF(MasterData5[[#This Row],[MntWines]]&gt;=AB$4, "Yes", "")</f>
        <v>Yes</v>
      </c>
      <c r="V578" s="14" t="str">
        <f>IF(MasterData5[[#This Row],[MntFruits]]&gt;=AC$4, "Yes", "")</f>
        <v/>
      </c>
      <c r="W578" s="14" t="str">
        <f>IF(MasterData5[[#This Row],[MntMeatProducts]]&gt;=AD$4, "Yes", "")</f>
        <v/>
      </c>
      <c r="X578" s="14" t="str">
        <f>IF(MasterData5[[#This Row],[MntFishProducts]]&gt;=AE$4, "Yes", "")</f>
        <v/>
      </c>
      <c r="Y578" s="14" t="str">
        <f>IF(MasterData5[[#This Row],[MntSweetProducts]]&gt;=AF$4, "Yes", "")</f>
        <v/>
      </c>
    </row>
    <row r="579" spans="1:25" x14ac:dyDescent="0.3">
      <c r="A579">
        <v>2894</v>
      </c>
      <c r="B579" s="10">
        <v>1067</v>
      </c>
      <c r="C579" s="10">
        <v>138</v>
      </c>
      <c r="D579" s="10">
        <v>750</v>
      </c>
      <c r="E579" s="10">
        <v>0</v>
      </c>
      <c r="F579" s="10">
        <v>19</v>
      </c>
      <c r="G579" s="10">
        <v>39</v>
      </c>
      <c r="H579" s="24">
        <f>2021-'Customer Profile'!B578</f>
        <v>36</v>
      </c>
      <c r="I579" s="10">
        <f>IF(Analysis!$B$60="Wine",B579,IF(Analysis!$B$60="Fruit",C579,IF(Analysis!$B$60="Meat",D579,IF(Analysis!$B$60="Fish",E579,IF(Analysis!$B$60="Sweet",F579,"")))))</f>
        <v>0</v>
      </c>
      <c r="J579" s="10">
        <v>72903</v>
      </c>
      <c r="K579" s="10" t="str">
        <f>IF(MasterData5[[#This Row],[Income ]]&gt;$AB$12, "Above", "Below")</f>
        <v>Above</v>
      </c>
      <c r="L579" s="10">
        <f>SUM(MasterData5[[#This Row],[MntWines]:[MntSweetProducts]])</f>
        <v>1974</v>
      </c>
      <c r="M579" s="53" t="str">
        <f>IF(MasterData5[[#This Row],[Total Purchase]]&gt;=500, "Over $500", "")</f>
        <v>Over $500</v>
      </c>
      <c r="N579" s="10"/>
      <c r="O579" s="14" t="str">
        <f>IF(AND(MasterData5[[#This Row],[MntWines]]&gt;=AB$4, MasterData5[[#This Row],[Income ]]&lt;=$AB$12), "Yes", "")</f>
        <v/>
      </c>
      <c r="P579" s="14" t="str">
        <f>IF(AND(MasterData5[[#This Row],[MntFruits]]&gt;=AC$4, MasterData5[[#This Row],[Income ]]&lt;=$AB$12), "Yes", "")</f>
        <v/>
      </c>
      <c r="Q579" s="14" t="str">
        <f>IF(AND(MasterData5[[#This Row],[MntMeatProducts]]&gt;=AD$4, MasterData5[[#This Row],[Income ]]&lt;=$AB$12), "Yes", "")</f>
        <v/>
      </c>
      <c r="R579" s="14" t="str">
        <f>IF(AND(MasterData5[[#This Row],[MntFishProducts]]&gt;=AE$4, MasterData5[[#This Row],[Income ]]&lt;=$AB$12), "Yes", "")</f>
        <v/>
      </c>
      <c r="S579" s="14" t="str">
        <f>IF(AND(MasterData5[[#This Row],[MntSweetProducts]]&gt;=AF$4, MasterData5[[#This Row],[Income ]]&lt;=$AB$12), "Yes", "")</f>
        <v/>
      </c>
      <c r="U579" s="14" t="str">
        <f>IF(MasterData5[[#This Row],[MntWines]]&gt;=AB$4, "Yes", "")</f>
        <v>Yes</v>
      </c>
      <c r="V579" s="14" t="str">
        <f>IF(MasterData5[[#This Row],[MntFruits]]&gt;=AC$4, "Yes", "")</f>
        <v>Yes</v>
      </c>
      <c r="W579" s="14" t="str">
        <f>IF(MasterData5[[#This Row],[MntMeatProducts]]&gt;=AD$4, "Yes", "")</f>
        <v>Yes</v>
      </c>
      <c r="X579" s="14" t="str">
        <f>IF(MasterData5[[#This Row],[MntFishProducts]]&gt;=AE$4, "Yes", "")</f>
        <v/>
      </c>
      <c r="Y579" s="14" t="str">
        <f>IF(MasterData5[[#This Row],[MntSweetProducts]]&gt;=AF$4, "Yes", "")</f>
        <v/>
      </c>
    </row>
    <row r="580" spans="1:25" x14ac:dyDescent="0.3">
      <c r="A580">
        <v>2895</v>
      </c>
      <c r="B580" s="10">
        <v>104</v>
      </c>
      <c r="C580" s="10">
        <v>1</v>
      </c>
      <c r="D580" s="10">
        <v>54</v>
      </c>
      <c r="E580" s="10">
        <v>13</v>
      </c>
      <c r="F580" s="10">
        <v>9</v>
      </c>
      <c r="G580" s="10">
        <v>14</v>
      </c>
      <c r="H580" s="24">
        <f>2021-'Customer Profile'!B579</f>
        <v>58</v>
      </c>
      <c r="I580" s="10">
        <f>IF(Analysis!$B$60="Wine",B580,IF(Analysis!$B$60="Fruit",C580,IF(Analysis!$B$60="Meat",D580,IF(Analysis!$B$60="Fish",E580,IF(Analysis!$B$60="Sweet",F580,"")))))</f>
        <v>13</v>
      </c>
      <c r="J580" s="10">
        <v>49980</v>
      </c>
      <c r="K580" s="10" t="str">
        <f>IF(MasterData5[[#This Row],[Income ]]&gt;$AB$12, "Above", "Below")</f>
        <v>Below</v>
      </c>
      <c r="L580" s="10">
        <f>SUM(MasterData5[[#This Row],[MntWines]:[MntSweetProducts]])</f>
        <v>181</v>
      </c>
      <c r="M580" s="53" t="str">
        <f>IF(MasterData5[[#This Row],[Total Purchase]]&gt;=500, "Over $500", "")</f>
        <v/>
      </c>
      <c r="N580" s="10"/>
      <c r="O580" s="14" t="str">
        <f>IF(AND(MasterData5[[#This Row],[MntWines]]&gt;=AB$4, MasterData5[[#This Row],[Income ]]&lt;=$AB$12), "Yes", "")</f>
        <v/>
      </c>
      <c r="P580" s="14" t="str">
        <f>IF(AND(MasterData5[[#This Row],[MntFruits]]&gt;=AC$4, MasterData5[[#This Row],[Income ]]&lt;=$AB$12), "Yes", "")</f>
        <v/>
      </c>
      <c r="Q580" s="14" t="str">
        <f>IF(AND(MasterData5[[#This Row],[MntMeatProducts]]&gt;=AD$4, MasterData5[[#This Row],[Income ]]&lt;=$AB$12), "Yes", "")</f>
        <v/>
      </c>
      <c r="R580" s="14" t="str">
        <f>IF(AND(MasterData5[[#This Row],[MntFishProducts]]&gt;=AE$4, MasterData5[[#This Row],[Income ]]&lt;=$AB$12), "Yes", "")</f>
        <v/>
      </c>
      <c r="S580" s="14" t="str">
        <f>IF(AND(MasterData5[[#This Row],[MntSweetProducts]]&gt;=AF$4, MasterData5[[#This Row],[Income ]]&lt;=$AB$12), "Yes", "")</f>
        <v/>
      </c>
      <c r="U580" s="14" t="str">
        <f>IF(MasterData5[[#This Row],[MntWines]]&gt;=AB$4, "Yes", "")</f>
        <v/>
      </c>
      <c r="V580" s="14" t="str">
        <f>IF(MasterData5[[#This Row],[MntFruits]]&gt;=AC$4, "Yes", "")</f>
        <v/>
      </c>
      <c r="W580" s="14" t="str">
        <f>IF(MasterData5[[#This Row],[MntMeatProducts]]&gt;=AD$4, "Yes", "")</f>
        <v/>
      </c>
      <c r="X580" s="14" t="str">
        <f>IF(MasterData5[[#This Row],[MntFishProducts]]&gt;=AE$4, "Yes", "")</f>
        <v/>
      </c>
      <c r="Y580" s="14" t="str">
        <f>IF(MasterData5[[#This Row],[MntSweetProducts]]&gt;=AF$4, "Yes", "")</f>
        <v/>
      </c>
    </row>
    <row r="581" spans="1:25" x14ac:dyDescent="0.3">
      <c r="A581">
        <v>2902</v>
      </c>
      <c r="B581" s="10">
        <v>19</v>
      </c>
      <c r="C581" s="10">
        <v>4</v>
      </c>
      <c r="D581" s="10">
        <v>12</v>
      </c>
      <c r="E581" s="10">
        <v>2</v>
      </c>
      <c r="F581" s="10">
        <v>2</v>
      </c>
      <c r="G581" s="10">
        <v>6</v>
      </c>
      <c r="H581" s="24">
        <f>2021-'Customer Profile'!B580</f>
        <v>63</v>
      </c>
      <c r="I581" s="10">
        <f>IF(Analysis!$B$60="Wine",B581,IF(Analysis!$B$60="Fruit",C581,IF(Analysis!$B$60="Meat",D581,IF(Analysis!$B$60="Fish",E581,IF(Analysis!$B$60="Sweet",F581,"")))))</f>
        <v>2</v>
      </c>
      <c r="J581" s="10"/>
      <c r="K581" s="10"/>
      <c r="L581" s="10">
        <f>SUM(MasterData5[[#This Row],[MntWines]:[MntSweetProducts]])</f>
        <v>39</v>
      </c>
      <c r="M581" s="53" t="str">
        <f>IF(MasterData5[[#This Row],[Total Purchase]]&gt;=500, "Over $500", "")</f>
        <v/>
      </c>
      <c r="N581" s="10"/>
      <c r="O581" s="14" t="str">
        <f>IF(AND(MasterData5[[#This Row],[MntWines]]&gt;=AB$4, MasterData5[[#This Row],[Income ]]&lt;=$AB$12), "Yes", "")</f>
        <v/>
      </c>
      <c r="P581" s="14" t="str">
        <f>IF(AND(MasterData5[[#This Row],[MntFruits]]&gt;=AC$4, MasterData5[[#This Row],[Income ]]&lt;=$AB$12), "Yes", "")</f>
        <v/>
      </c>
      <c r="Q581" s="14" t="str">
        <f>IF(AND(MasterData5[[#This Row],[MntMeatProducts]]&gt;=AD$4, MasterData5[[#This Row],[Income ]]&lt;=$AB$12), "Yes", "")</f>
        <v/>
      </c>
      <c r="R581" s="14" t="str">
        <f>IF(AND(MasterData5[[#This Row],[MntFishProducts]]&gt;=AE$4, MasterData5[[#This Row],[Income ]]&lt;=$AB$12), "Yes", "")</f>
        <v/>
      </c>
      <c r="S581" s="14" t="str">
        <f>IF(AND(MasterData5[[#This Row],[MntSweetProducts]]&gt;=AF$4, MasterData5[[#This Row],[Income ]]&lt;=$AB$12), "Yes", "")</f>
        <v/>
      </c>
      <c r="U581" s="14" t="str">
        <f>IF(MasterData5[[#This Row],[MntWines]]&gt;=AB$4, "Yes", "")</f>
        <v/>
      </c>
      <c r="V581" s="14" t="str">
        <f>IF(MasterData5[[#This Row],[MntFruits]]&gt;=AC$4, "Yes", "")</f>
        <v/>
      </c>
      <c r="W581" s="14" t="str">
        <f>IF(MasterData5[[#This Row],[MntMeatProducts]]&gt;=AD$4, "Yes", "")</f>
        <v/>
      </c>
      <c r="X581" s="14" t="str">
        <f>IF(MasterData5[[#This Row],[MntFishProducts]]&gt;=AE$4, "Yes", "")</f>
        <v/>
      </c>
      <c r="Y581" s="14" t="str">
        <f>IF(MasterData5[[#This Row],[MntSweetProducts]]&gt;=AF$4, "Yes", "")</f>
        <v/>
      </c>
    </row>
    <row r="582" spans="1:25" x14ac:dyDescent="0.3">
      <c r="A582">
        <v>2909</v>
      </c>
      <c r="B582" s="10">
        <v>934</v>
      </c>
      <c r="C582" s="10">
        <v>24</v>
      </c>
      <c r="D582" s="10">
        <v>230</v>
      </c>
      <c r="E582" s="10">
        <v>16</v>
      </c>
      <c r="F582" s="10">
        <v>24</v>
      </c>
      <c r="G582" s="10">
        <v>36</v>
      </c>
      <c r="H582" s="24">
        <f>2021-'Customer Profile'!B581</f>
        <v>47</v>
      </c>
      <c r="I582" s="10">
        <f>IF(Analysis!$B$60="Wine",B582,IF(Analysis!$B$60="Fruit",C582,IF(Analysis!$B$60="Meat",D582,IF(Analysis!$B$60="Fish",E582,IF(Analysis!$B$60="Sweet",F582,"")))))</f>
        <v>16</v>
      </c>
      <c r="J582" s="10">
        <v>78128</v>
      </c>
      <c r="K582" s="10" t="str">
        <f>IF(MasterData5[[#This Row],[Income ]]&gt;$AB$12, "Above", "Below")</f>
        <v>Above</v>
      </c>
      <c r="L582" s="10">
        <f>SUM(MasterData5[[#This Row],[MntWines]:[MntSweetProducts]])</f>
        <v>1228</v>
      </c>
      <c r="M582" s="53" t="str">
        <f>IF(MasterData5[[#This Row],[Total Purchase]]&gt;=500, "Over $500", "")</f>
        <v>Over $500</v>
      </c>
      <c r="N582" s="10"/>
      <c r="O582" s="14" t="str">
        <f>IF(AND(MasterData5[[#This Row],[MntWines]]&gt;=AB$4, MasterData5[[#This Row],[Income ]]&lt;=$AB$12), "Yes", "")</f>
        <v/>
      </c>
      <c r="P582" s="14" t="str">
        <f>IF(AND(MasterData5[[#This Row],[MntFruits]]&gt;=AC$4, MasterData5[[#This Row],[Income ]]&lt;=$AB$12), "Yes", "")</f>
        <v/>
      </c>
      <c r="Q582" s="14" t="str">
        <f>IF(AND(MasterData5[[#This Row],[MntMeatProducts]]&gt;=AD$4, MasterData5[[#This Row],[Income ]]&lt;=$AB$12), "Yes", "")</f>
        <v/>
      </c>
      <c r="R582" s="14" t="str">
        <f>IF(AND(MasterData5[[#This Row],[MntFishProducts]]&gt;=AE$4, MasterData5[[#This Row],[Income ]]&lt;=$AB$12), "Yes", "")</f>
        <v/>
      </c>
      <c r="S582" s="14" t="str">
        <f>IF(AND(MasterData5[[#This Row],[MntSweetProducts]]&gt;=AF$4, MasterData5[[#This Row],[Income ]]&lt;=$AB$12), "Yes", "")</f>
        <v/>
      </c>
      <c r="U582" s="14" t="str">
        <f>IF(MasterData5[[#This Row],[MntWines]]&gt;=AB$4, "Yes", "")</f>
        <v>Yes</v>
      </c>
      <c r="V582" s="14" t="str">
        <f>IF(MasterData5[[#This Row],[MntFruits]]&gt;=AC$4, "Yes", "")</f>
        <v/>
      </c>
      <c r="W582" s="14" t="str">
        <f>IF(MasterData5[[#This Row],[MntMeatProducts]]&gt;=AD$4, "Yes", "")</f>
        <v>Yes</v>
      </c>
      <c r="X582" s="14" t="str">
        <f>IF(MasterData5[[#This Row],[MntFishProducts]]&gt;=AE$4, "Yes", "")</f>
        <v/>
      </c>
      <c r="Y582" s="14" t="str">
        <f>IF(MasterData5[[#This Row],[MntSweetProducts]]&gt;=AF$4, "Yes", "")</f>
        <v/>
      </c>
    </row>
    <row r="583" spans="1:25" x14ac:dyDescent="0.3">
      <c r="A583">
        <v>2918</v>
      </c>
      <c r="B583" s="10">
        <v>44</v>
      </c>
      <c r="C583" s="10">
        <v>5</v>
      </c>
      <c r="D583" s="10">
        <v>19</v>
      </c>
      <c r="E583" s="10">
        <v>0</v>
      </c>
      <c r="F583" s="10">
        <v>4</v>
      </c>
      <c r="G583" s="10">
        <v>19</v>
      </c>
      <c r="H583" s="24">
        <f>2021-'Customer Profile'!B582</f>
        <v>40</v>
      </c>
      <c r="I583" s="10">
        <f>IF(Analysis!$B$60="Wine",B583,IF(Analysis!$B$60="Fruit",C583,IF(Analysis!$B$60="Meat",D583,IF(Analysis!$B$60="Fish",E583,IF(Analysis!$B$60="Sweet",F583,"")))))</f>
        <v>0</v>
      </c>
      <c r="J583" s="10">
        <v>28510</v>
      </c>
      <c r="K583" s="10" t="str">
        <f>IF(MasterData5[[#This Row],[Income ]]&gt;$AB$12, "Above", "Below")</f>
        <v>Below</v>
      </c>
      <c r="L583" s="10">
        <f>SUM(MasterData5[[#This Row],[MntWines]:[MntSweetProducts]])</f>
        <v>72</v>
      </c>
      <c r="M583" s="53" t="str">
        <f>IF(MasterData5[[#This Row],[Total Purchase]]&gt;=500, "Over $500", "")</f>
        <v/>
      </c>
      <c r="N583" s="10"/>
      <c r="O583" s="14" t="str">
        <f>IF(AND(MasterData5[[#This Row],[MntWines]]&gt;=AB$4, MasterData5[[#This Row],[Income ]]&lt;=$AB$12), "Yes", "")</f>
        <v/>
      </c>
      <c r="P583" s="14" t="str">
        <f>IF(AND(MasterData5[[#This Row],[MntFruits]]&gt;=AC$4, MasterData5[[#This Row],[Income ]]&lt;=$AB$12), "Yes", "")</f>
        <v/>
      </c>
      <c r="Q583" s="14" t="str">
        <f>IF(AND(MasterData5[[#This Row],[MntMeatProducts]]&gt;=AD$4, MasterData5[[#This Row],[Income ]]&lt;=$AB$12), "Yes", "")</f>
        <v/>
      </c>
      <c r="R583" s="14" t="str">
        <f>IF(AND(MasterData5[[#This Row],[MntFishProducts]]&gt;=AE$4, MasterData5[[#This Row],[Income ]]&lt;=$AB$12), "Yes", "")</f>
        <v/>
      </c>
      <c r="S583" s="14" t="str">
        <f>IF(AND(MasterData5[[#This Row],[MntSweetProducts]]&gt;=AF$4, MasterData5[[#This Row],[Income ]]&lt;=$AB$12), "Yes", "")</f>
        <v/>
      </c>
      <c r="U583" s="14" t="str">
        <f>IF(MasterData5[[#This Row],[MntWines]]&gt;=AB$4, "Yes", "")</f>
        <v/>
      </c>
      <c r="V583" s="14" t="str">
        <f>IF(MasterData5[[#This Row],[MntFruits]]&gt;=AC$4, "Yes", "")</f>
        <v/>
      </c>
      <c r="W583" s="14" t="str">
        <f>IF(MasterData5[[#This Row],[MntMeatProducts]]&gt;=AD$4, "Yes", "")</f>
        <v/>
      </c>
      <c r="X583" s="14" t="str">
        <f>IF(MasterData5[[#This Row],[MntFishProducts]]&gt;=AE$4, "Yes", "")</f>
        <v/>
      </c>
      <c r="Y583" s="14" t="str">
        <f>IF(MasterData5[[#This Row],[MntSweetProducts]]&gt;=AF$4, "Yes", "")</f>
        <v/>
      </c>
    </row>
    <row r="584" spans="1:25" x14ac:dyDescent="0.3">
      <c r="A584">
        <v>2920</v>
      </c>
      <c r="B584" s="10">
        <v>789</v>
      </c>
      <c r="C584" s="10">
        <v>0</v>
      </c>
      <c r="D584" s="10">
        <v>142</v>
      </c>
      <c r="E584" s="10">
        <v>12</v>
      </c>
      <c r="F584" s="10">
        <v>9</v>
      </c>
      <c r="G584" s="10">
        <v>38</v>
      </c>
      <c r="H584" s="24">
        <f>2021-'Customer Profile'!B583</f>
        <v>46</v>
      </c>
      <c r="I584" s="10">
        <f>IF(Analysis!$B$60="Wine",B584,IF(Analysis!$B$60="Fruit",C584,IF(Analysis!$B$60="Meat",D584,IF(Analysis!$B$60="Fish",E584,IF(Analysis!$B$60="Sweet",F584,"")))))</f>
        <v>12</v>
      </c>
      <c r="J584" s="10">
        <v>52614</v>
      </c>
      <c r="K584" s="10" t="str">
        <f>IF(MasterData5[[#This Row],[Income ]]&gt;$AB$12, "Above", "Below")</f>
        <v>Above</v>
      </c>
      <c r="L584" s="10">
        <f>SUM(MasterData5[[#This Row],[MntWines]:[MntSweetProducts]])</f>
        <v>952</v>
      </c>
      <c r="M584" s="53" t="str">
        <f>IF(MasterData5[[#This Row],[Total Purchase]]&gt;=500, "Over $500", "")</f>
        <v>Over $500</v>
      </c>
      <c r="N584" s="10"/>
      <c r="O584" s="14" t="str">
        <f>IF(AND(MasterData5[[#This Row],[MntWines]]&gt;=AB$4, MasterData5[[#This Row],[Income ]]&lt;=$AB$12), "Yes", "")</f>
        <v/>
      </c>
      <c r="P584" s="14" t="str">
        <f>IF(AND(MasterData5[[#This Row],[MntFruits]]&gt;=AC$4, MasterData5[[#This Row],[Income ]]&lt;=$AB$12), "Yes", "")</f>
        <v/>
      </c>
      <c r="Q584" s="14" t="str">
        <f>IF(AND(MasterData5[[#This Row],[MntMeatProducts]]&gt;=AD$4, MasterData5[[#This Row],[Income ]]&lt;=$AB$12), "Yes", "")</f>
        <v/>
      </c>
      <c r="R584" s="14" t="str">
        <f>IF(AND(MasterData5[[#This Row],[MntFishProducts]]&gt;=AE$4, MasterData5[[#This Row],[Income ]]&lt;=$AB$12), "Yes", "")</f>
        <v/>
      </c>
      <c r="S584" s="14" t="str">
        <f>IF(AND(MasterData5[[#This Row],[MntSweetProducts]]&gt;=AF$4, MasterData5[[#This Row],[Income ]]&lt;=$AB$12), "Yes", "")</f>
        <v/>
      </c>
      <c r="U584" s="14" t="str">
        <f>IF(MasterData5[[#This Row],[MntWines]]&gt;=AB$4, "Yes", "")</f>
        <v>Yes</v>
      </c>
      <c r="V584" s="14" t="str">
        <f>IF(MasterData5[[#This Row],[MntFruits]]&gt;=AC$4, "Yes", "")</f>
        <v/>
      </c>
      <c r="W584" s="14" t="str">
        <f>IF(MasterData5[[#This Row],[MntMeatProducts]]&gt;=AD$4, "Yes", "")</f>
        <v/>
      </c>
      <c r="X584" s="14" t="str">
        <f>IF(MasterData5[[#This Row],[MntFishProducts]]&gt;=AE$4, "Yes", "")</f>
        <v/>
      </c>
      <c r="Y584" s="14" t="str">
        <f>IF(MasterData5[[#This Row],[MntSweetProducts]]&gt;=AF$4, "Yes", "")</f>
        <v/>
      </c>
    </row>
    <row r="585" spans="1:25" x14ac:dyDescent="0.3">
      <c r="A585">
        <v>2926</v>
      </c>
      <c r="B585" s="10">
        <v>1241</v>
      </c>
      <c r="C585" s="10">
        <v>0</v>
      </c>
      <c r="D585" s="10">
        <v>80</v>
      </c>
      <c r="E585" s="10">
        <v>0</v>
      </c>
      <c r="F585" s="10">
        <v>13</v>
      </c>
      <c r="G585" s="10">
        <v>40</v>
      </c>
      <c r="H585" s="24">
        <f>2021-'Customer Profile'!B584</f>
        <v>69</v>
      </c>
      <c r="I585" s="10">
        <f>IF(Analysis!$B$60="Wine",B585,IF(Analysis!$B$60="Fruit",C585,IF(Analysis!$B$60="Meat",D585,IF(Analysis!$B$60="Fish",E585,IF(Analysis!$B$60="Sweet",F585,"")))))</f>
        <v>0</v>
      </c>
      <c r="J585" s="10">
        <v>55951</v>
      </c>
      <c r="K585" s="10" t="str">
        <f>IF(MasterData5[[#This Row],[Income ]]&gt;$AB$12, "Above", "Below")</f>
        <v>Above</v>
      </c>
      <c r="L585" s="10">
        <f>SUM(MasterData5[[#This Row],[MntWines]:[MntSweetProducts]])</f>
        <v>1334</v>
      </c>
      <c r="M585" s="53" t="str">
        <f>IF(MasterData5[[#This Row],[Total Purchase]]&gt;=500, "Over $500", "")</f>
        <v>Over $500</v>
      </c>
      <c r="N585" s="10"/>
      <c r="O585" s="14" t="str">
        <f>IF(AND(MasterData5[[#This Row],[MntWines]]&gt;=AB$4, MasterData5[[#This Row],[Income ]]&lt;=$AB$12), "Yes", "")</f>
        <v/>
      </c>
      <c r="P585" s="14" t="str">
        <f>IF(AND(MasterData5[[#This Row],[MntFruits]]&gt;=AC$4, MasterData5[[#This Row],[Income ]]&lt;=$AB$12), "Yes", "")</f>
        <v/>
      </c>
      <c r="Q585" s="14" t="str">
        <f>IF(AND(MasterData5[[#This Row],[MntMeatProducts]]&gt;=AD$4, MasterData5[[#This Row],[Income ]]&lt;=$AB$12), "Yes", "")</f>
        <v/>
      </c>
      <c r="R585" s="14" t="str">
        <f>IF(AND(MasterData5[[#This Row],[MntFishProducts]]&gt;=AE$4, MasterData5[[#This Row],[Income ]]&lt;=$AB$12), "Yes", "")</f>
        <v/>
      </c>
      <c r="S585" s="14" t="str">
        <f>IF(AND(MasterData5[[#This Row],[MntSweetProducts]]&gt;=AF$4, MasterData5[[#This Row],[Income ]]&lt;=$AB$12), "Yes", "")</f>
        <v/>
      </c>
      <c r="U585" s="14" t="str">
        <f>IF(MasterData5[[#This Row],[MntWines]]&gt;=AB$4, "Yes", "")</f>
        <v>Yes</v>
      </c>
      <c r="V585" s="14" t="str">
        <f>IF(MasterData5[[#This Row],[MntFruits]]&gt;=AC$4, "Yes", "")</f>
        <v/>
      </c>
      <c r="W585" s="14" t="str">
        <f>IF(MasterData5[[#This Row],[MntMeatProducts]]&gt;=AD$4, "Yes", "")</f>
        <v/>
      </c>
      <c r="X585" s="14" t="str">
        <f>IF(MasterData5[[#This Row],[MntFishProducts]]&gt;=AE$4, "Yes", "")</f>
        <v/>
      </c>
      <c r="Y585" s="14" t="str">
        <f>IF(MasterData5[[#This Row],[MntSweetProducts]]&gt;=AF$4, "Yes", "")</f>
        <v/>
      </c>
    </row>
    <row r="586" spans="1:25" x14ac:dyDescent="0.3">
      <c r="A586">
        <v>2928</v>
      </c>
      <c r="B586" s="10">
        <v>789</v>
      </c>
      <c r="C586" s="10">
        <v>0</v>
      </c>
      <c r="D586" s="10">
        <v>142</v>
      </c>
      <c r="E586" s="10">
        <v>12</v>
      </c>
      <c r="F586" s="10">
        <v>9</v>
      </c>
      <c r="G586" s="10">
        <v>38</v>
      </c>
      <c r="H586" s="24">
        <f>2021-'Customer Profile'!B585</f>
        <v>46</v>
      </c>
      <c r="I586" s="10">
        <f>IF(Analysis!$B$60="Wine",B586,IF(Analysis!$B$60="Fruit",C586,IF(Analysis!$B$60="Meat",D586,IF(Analysis!$B$60="Fish",E586,IF(Analysis!$B$60="Sweet",F586,"")))))</f>
        <v>12</v>
      </c>
      <c r="J586" s="10">
        <v>52614</v>
      </c>
      <c r="K586" s="10" t="str">
        <f>IF(MasterData5[[#This Row],[Income ]]&gt;$AB$12, "Above", "Below")</f>
        <v>Above</v>
      </c>
      <c r="L586" s="10">
        <f>SUM(MasterData5[[#This Row],[MntWines]:[MntSweetProducts]])</f>
        <v>952</v>
      </c>
      <c r="M586" s="53" t="str">
        <f>IF(MasterData5[[#This Row],[Total Purchase]]&gt;=500, "Over $500", "")</f>
        <v>Over $500</v>
      </c>
      <c r="N586" s="10"/>
      <c r="O586" s="14" t="str">
        <f>IF(AND(MasterData5[[#This Row],[MntWines]]&gt;=AB$4, MasterData5[[#This Row],[Income ]]&lt;=$AB$12), "Yes", "")</f>
        <v/>
      </c>
      <c r="P586" s="14" t="str">
        <f>IF(AND(MasterData5[[#This Row],[MntFruits]]&gt;=AC$4, MasterData5[[#This Row],[Income ]]&lt;=$AB$12), "Yes", "")</f>
        <v/>
      </c>
      <c r="Q586" s="14" t="str">
        <f>IF(AND(MasterData5[[#This Row],[MntMeatProducts]]&gt;=AD$4, MasterData5[[#This Row],[Income ]]&lt;=$AB$12), "Yes", "")</f>
        <v/>
      </c>
      <c r="R586" s="14" t="str">
        <f>IF(AND(MasterData5[[#This Row],[MntFishProducts]]&gt;=AE$4, MasterData5[[#This Row],[Income ]]&lt;=$AB$12), "Yes", "")</f>
        <v/>
      </c>
      <c r="S586" s="14" t="str">
        <f>IF(AND(MasterData5[[#This Row],[MntSweetProducts]]&gt;=AF$4, MasterData5[[#This Row],[Income ]]&lt;=$AB$12), "Yes", "")</f>
        <v/>
      </c>
      <c r="U586" s="14" t="str">
        <f>IF(MasterData5[[#This Row],[MntWines]]&gt;=AB$4, "Yes", "")</f>
        <v>Yes</v>
      </c>
      <c r="V586" s="14" t="str">
        <f>IF(MasterData5[[#This Row],[MntFruits]]&gt;=AC$4, "Yes", "")</f>
        <v/>
      </c>
      <c r="W586" s="14" t="str">
        <f>IF(MasterData5[[#This Row],[MntMeatProducts]]&gt;=AD$4, "Yes", "")</f>
        <v/>
      </c>
      <c r="X586" s="14" t="str">
        <f>IF(MasterData5[[#This Row],[MntFishProducts]]&gt;=AE$4, "Yes", "")</f>
        <v/>
      </c>
      <c r="Y586" s="14" t="str">
        <f>IF(MasterData5[[#This Row],[MntSweetProducts]]&gt;=AF$4, "Yes", "")</f>
        <v/>
      </c>
    </row>
    <row r="587" spans="1:25" x14ac:dyDescent="0.3">
      <c r="A587">
        <v>2929</v>
      </c>
      <c r="B587" s="10">
        <v>18</v>
      </c>
      <c r="C587" s="10">
        <v>42</v>
      </c>
      <c r="D587" s="10">
        <v>24</v>
      </c>
      <c r="E587" s="10">
        <v>15</v>
      </c>
      <c r="F587" s="10">
        <v>20</v>
      </c>
      <c r="G587" s="10">
        <v>18</v>
      </c>
      <c r="H587" s="24">
        <f>2021-'Customer Profile'!B586</f>
        <v>45</v>
      </c>
      <c r="I587" s="10">
        <f>IF(Analysis!$B$60="Wine",B587,IF(Analysis!$B$60="Fruit",C587,IF(Analysis!$B$60="Meat",D587,IF(Analysis!$B$60="Fish",E587,IF(Analysis!$B$60="Sweet",F587,"")))))</f>
        <v>15</v>
      </c>
      <c r="J587" s="10">
        <v>20180</v>
      </c>
      <c r="K587" s="10" t="str">
        <f>IF(MasterData5[[#This Row],[Income ]]&gt;$AB$12, "Above", "Below")</f>
        <v>Below</v>
      </c>
      <c r="L587" s="10">
        <f>SUM(MasterData5[[#This Row],[MntWines]:[MntSweetProducts]])</f>
        <v>119</v>
      </c>
      <c r="M587" s="53" t="str">
        <f>IF(MasterData5[[#This Row],[Total Purchase]]&gt;=500, "Over $500", "")</f>
        <v/>
      </c>
      <c r="N587" s="10"/>
      <c r="O587" s="14" t="str">
        <f>IF(AND(MasterData5[[#This Row],[MntWines]]&gt;=AB$4, MasterData5[[#This Row],[Income ]]&lt;=$AB$12), "Yes", "")</f>
        <v/>
      </c>
      <c r="P587" s="14" t="str">
        <f>IF(AND(MasterData5[[#This Row],[MntFruits]]&gt;=AC$4, MasterData5[[#This Row],[Income ]]&lt;=$AB$12), "Yes", "")</f>
        <v>Yes</v>
      </c>
      <c r="Q587" s="14" t="str">
        <f>IF(AND(MasterData5[[#This Row],[MntMeatProducts]]&gt;=AD$4, MasterData5[[#This Row],[Income ]]&lt;=$AB$12), "Yes", "")</f>
        <v/>
      </c>
      <c r="R587" s="14" t="str">
        <f>IF(AND(MasterData5[[#This Row],[MntFishProducts]]&gt;=AE$4, MasterData5[[#This Row],[Income ]]&lt;=$AB$12), "Yes", "")</f>
        <v/>
      </c>
      <c r="S587" s="14" t="str">
        <f>IF(AND(MasterData5[[#This Row],[MntSweetProducts]]&gt;=AF$4, MasterData5[[#This Row],[Income ]]&lt;=$AB$12), "Yes", "")</f>
        <v/>
      </c>
      <c r="U587" s="14" t="str">
        <f>IF(MasterData5[[#This Row],[MntWines]]&gt;=AB$4, "Yes", "")</f>
        <v/>
      </c>
      <c r="V587" s="14" t="str">
        <f>IF(MasterData5[[#This Row],[MntFruits]]&gt;=AC$4, "Yes", "")</f>
        <v>Yes</v>
      </c>
      <c r="W587" s="14" t="str">
        <f>IF(MasterData5[[#This Row],[MntMeatProducts]]&gt;=AD$4, "Yes", "")</f>
        <v/>
      </c>
      <c r="X587" s="14" t="str">
        <f>IF(MasterData5[[#This Row],[MntFishProducts]]&gt;=AE$4, "Yes", "")</f>
        <v/>
      </c>
      <c r="Y587" s="14" t="str">
        <f>IF(MasterData5[[#This Row],[MntSweetProducts]]&gt;=AF$4, "Yes", "")</f>
        <v/>
      </c>
    </row>
    <row r="588" spans="1:25" x14ac:dyDescent="0.3">
      <c r="A588">
        <v>2930</v>
      </c>
      <c r="B588" s="10">
        <v>852</v>
      </c>
      <c r="C588" s="10">
        <v>60</v>
      </c>
      <c r="D588" s="10">
        <v>207</v>
      </c>
      <c r="E588" s="10">
        <v>78</v>
      </c>
      <c r="F588" s="10">
        <v>36</v>
      </c>
      <c r="G588" s="10">
        <v>48</v>
      </c>
      <c r="H588" s="24">
        <f>2021-'Customer Profile'!B587</f>
        <v>43</v>
      </c>
      <c r="I588" s="10">
        <f>IF(Analysis!$B$60="Wine",B588,IF(Analysis!$B$60="Fruit",C588,IF(Analysis!$B$60="Meat",D588,IF(Analysis!$B$60="Fish",E588,IF(Analysis!$B$60="Sweet",F588,"")))))</f>
        <v>78</v>
      </c>
      <c r="J588" s="10">
        <v>68092</v>
      </c>
      <c r="K588" s="10" t="str">
        <f>IF(MasterData5[[#This Row],[Income ]]&gt;$AB$12, "Above", "Below")</f>
        <v>Above</v>
      </c>
      <c r="L588" s="10">
        <f>SUM(MasterData5[[#This Row],[MntWines]:[MntSweetProducts]])</f>
        <v>1233</v>
      </c>
      <c r="M588" s="53" t="str">
        <f>IF(MasterData5[[#This Row],[Total Purchase]]&gt;=500, "Over $500", "")</f>
        <v>Over $500</v>
      </c>
      <c r="N588" s="10"/>
      <c r="O588" s="14" t="str">
        <f>IF(AND(MasterData5[[#This Row],[MntWines]]&gt;=AB$4, MasterData5[[#This Row],[Income ]]&lt;=$AB$12), "Yes", "")</f>
        <v/>
      </c>
      <c r="P588" s="14" t="str">
        <f>IF(AND(MasterData5[[#This Row],[MntFruits]]&gt;=AC$4, MasterData5[[#This Row],[Income ]]&lt;=$AB$12), "Yes", "")</f>
        <v/>
      </c>
      <c r="Q588" s="14" t="str">
        <f>IF(AND(MasterData5[[#This Row],[MntMeatProducts]]&gt;=AD$4, MasterData5[[#This Row],[Income ]]&lt;=$AB$12), "Yes", "")</f>
        <v/>
      </c>
      <c r="R588" s="14" t="str">
        <f>IF(AND(MasterData5[[#This Row],[MntFishProducts]]&gt;=AE$4, MasterData5[[#This Row],[Income ]]&lt;=$AB$12), "Yes", "")</f>
        <v/>
      </c>
      <c r="S588" s="14" t="str">
        <f>IF(AND(MasterData5[[#This Row],[MntSweetProducts]]&gt;=AF$4, MasterData5[[#This Row],[Income ]]&lt;=$AB$12), "Yes", "")</f>
        <v/>
      </c>
      <c r="U588" s="14" t="str">
        <f>IF(MasterData5[[#This Row],[MntWines]]&gt;=AB$4, "Yes", "")</f>
        <v>Yes</v>
      </c>
      <c r="V588" s="14" t="str">
        <f>IF(MasterData5[[#This Row],[MntFruits]]&gt;=AC$4, "Yes", "")</f>
        <v>Yes</v>
      </c>
      <c r="W588" s="14" t="str">
        <f>IF(MasterData5[[#This Row],[MntMeatProducts]]&gt;=AD$4, "Yes", "")</f>
        <v>Yes</v>
      </c>
      <c r="X588" s="14" t="str">
        <f>IF(MasterData5[[#This Row],[MntFishProducts]]&gt;=AE$4, "Yes", "")</f>
        <v>Yes</v>
      </c>
      <c r="Y588" s="14" t="str">
        <f>IF(MasterData5[[#This Row],[MntSweetProducts]]&gt;=AF$4, "Yes", "")</f>
        <v>Yes</v>
      </c>
    </row>
    <row r="589" spans="1:25" x14ac:dyDescent="0.3">
      <c r="A589">
        <v>2931</v>
      </c>
      <c r="B589" s="10">
        <v>737</v>
      </c>
      <c r="C589" s="10">
        <v>21</v>
      </c>
      <c r="D589" s="10">
        <v>106</v>
      </c>
      <c r="E589" s="10">
        <v>55</v>
      </c>
      <c r="F589" s="10">
        <v>63</v>
      </c>
      <c r="G589" s="10">
        <v>210</v>
      </c>
      <c r="H589" s="24">
        <f>2021-'Customer Profile'!B588</f>
        <v>43</v>
      </c>
      <c r="I589" s="10">
        <f>IF(Analysis!$B$60="Wine",B589,IF(Analysis!$B$60="Fruit",C589,IF(Analysis!$B$60="Meat",D589,IF(Analysis!$B$60="Fish",E589,IF(Analysis!$B$60="Sweet",F589,"")))))</f>
        <v>55</v>
      </c>
      <c r="J589" s="10">
        <v>71847</v>
      </c>
      <c r="K589" s="10" t="str">
        <f>IF(MasterData5[[#This Row],[Income ]]&gt;$AB$12, "Above", "Below")</f>
        <v>Above</v>
      </c>
      <c r="L589" s="10">
        <f>SUM(MasterData5[[#This Row],[MntWines]:[MntSweetProducts]])</f>
        <v>982</v>
      </c>
      <c r="M589" s="53" t="str">
        <f>IF(MasterData5[[#This Row],[Total Purchase]]&gt;=500, "Over $500", "")</f>
        <v>Over $500</v>
      </c>
      <c r="N589" s="10"/>
      <c r="O589" s="14" t="str">
        <f>IF(AND(MasterData5[[#This Row],[MntWines]]&gt;=AB$4, MasterData5[[#This Row],[Income ]]&lt;=$AB$12), "Yes", "")</f>
        <v/>
      </c>
      <c r="P589" s="14" t="str">
        <f>IF(AND(MasterData5[[#This Row],[MntFruits]]&gt;=AC$4, MasterData5[[#This Row],[Income ]]&lt;=$AB$12), "Yes", "")</f>
        <v/>
      </c>
      <c r="Q589" s="14" t="str">
        <f>IF(AND(MasterData5[[#This Row],[MntMeatProducts]]&gt;=AD$4, MasterData5[[#This Row],[Income ]]&lt;=$AB$12), "Yes", "")</f>
        <v/>
      </c>
      <c r="R589" s="14" t="str">
        <f>IF(AND(MasterData5[[#This Row],[MntFishProducts]]&gt;=AE$4, MasterData5[[#This Row],[Income ]]&lt;=$AB$12), "Yes", "")</f>
        <v/>
      </c>
      <c r="S589" s="14" t="str">
        <f>IF(AND(MasterData5[[#This Row],[MntSweetProducts]]&gt;=AF$4, MasterData5[[#This Row],[Income ]]&lt;=$AB$12), "Yes", "")</f>
        <v/>
      </c>
      <c r="U589" s="14" t="str">
        <f>IF(MasterData5[[#This Row],[MntWines]]&gt;=AB$4, "Yes", "")</f>
        <v>Yes</v>
      </c>
      <c r="V589" s="14" t="str">
        <f>IF(MasterData5[[#This Row],[MntFruits]]&gt;=AC$4, "Yes", "")</f>
        <v/>
      </c>
      <c r="W589" s="14" t="str">
        <f>IF(MasterData5[[#This Row],[MntMeatProducts]]&gt;=AD$4, "Yes", "")</f>
        <v/>
      </c>
      <c r="X589" s="14" t="str">
        <f>IF(MasterData5[[#This Row],[MntFishProducts]]&gt;=AE$4, "Yes", "")</f>
        <v>Yes</v>
      </c>
      <c r="Y589" s="14" t="str">
        <f>IF(MasterData5[[#This Row],[MntSweetProducts]]&gt;=AF$4, "Yes", "")</f>
        <v>Yes</v>
      </c>
    </row>
    <row r="590" spans="1:25" x14ac:dyDescent="0.3">
      <c r="A590">
        <v>2936</v>
      </c>
      <c r="B590" s="10">
        <v>18</v>
      </c>
      <c r="C590" s="10">
        <v>0</v>
      </c>
      <c r="D590" s="10">
        <v>4</v>
      </c>
      <c r="E590" s="10">
        <v>0</v>
      </c>
      <c r="F590" s="10">
        <v>0</v>
      </c>
      <c r="G590" s="10">
        <v>1</v>
      </c>
      <c r="H590" s="24">
        <f>2021-'Customer Profile'!B589</f>
        <v>39</v>
      </c>
      <c r="I590" s="10">
        <f>IF(Analysis!$B$60="Wine",B590,IF(Analysis!$B$60="Fruit",C590,IF(Analysis!$B$60="Meat",D590,IF(Analysis!$B$60="Fish",E590,IF(Analysis!$B$60="Sweet",F590,"")))))</f>
        <v>0</v>
      </c>
      <c r="J590" s="10">
        <v>23661</v>
      </c>
      <c r="K590" s="10" t="str">
        <f>IF(MasterData5[[#This Row],[Income ]]&gt;$AB$12, "Above", "Below")</f>
        <v>Below</v>
      </c>
      <c r="L590" s="10">
        <f>SUM(MasterData5[[#This Row],[MntWines]:[MntSweetProducts]])</f>
        <v>22</v>
      </c>
      <c r="M590" s="53" t="str">
        <f>IF(MasterData5[[#This Row],[Total Purchase]]&gt;=500, "Over $500", "")</f>
        <v/>
      </c>
      <c r="N590" s="10"/>
      <c r="O590" s="14" t="str">
        <f>IF(AND(MasterData5[[#This Row],[MntWines]]&gt;=AB$4, MasterData5[[#This Row],[Income ]]&lt;=$AB$12), "Yes", "")</f>
        <v/>
      </c>
      <c r="P590" s="14" t="str">
        <f>IF(AND(MasterData5[[#This Row],[MntFruits]]&gt;=AC$4, MasterData5[[#This Row],[Income ]]&lt;=$AB$12), "Yes", "")</f>
        <v/>
      </c>
      <c r="Q590" s="14" t="str">
        <f>IF(AND(MasterData5[[#This Row],[MntMeatProducts]]&gt;=AD$4, MasterData5[[#This Row],[Income ]]&lt;=$AB$12), "Yes", "")</f>
        <v/>
      </c>
      <c r="R590" s="14" t="str">
        <f>IF(AND(MasterData5[[#This Row],[MntFishProducts]]&gt;=AE$4, MasterData5[[#This Row],[Income ]]&lt;=$AB$12), "Yes", "")</f>
        <v/>
      </c>
      <c r="S590" s="14" t="str">
        <f>IF(AND(MasterData5[[#This Row],[MntSweetProducts]]&gt;=AF$4, MasterData5[[#This Row],[Income ]]&lt;=$AB$12), "Yes", "")</f>
        <v/>
      </c>
      <c r="U590" s="14" t="str">
        <f>IF(MasterData5[[#This Row],[MntWines]]&gt;=AB$4, "Yes", "")</f>
        <v/>
      </c>
      <c r="V590" s="14" t="str">
        <f>IF(MasterData5[[#This Row],[MntFruits]]&gt;=AC$4, "Yes", "")</f>
        <v/>
      </c>
      <c r="W590" s="14" t="str">
        <f>IF(MasterData5[[#This Row],[MntMeatProducts]]&gt;=AD$4, "Yes", "")</f>
        <v/>
      </c>
      <c r="X590" s="14" t="str">
        <f>IF(MasterData5[[#This Row],[MntFishProducts]]&gt;=AE$4, "Yes", "")</f>
        <v/>
      </c>
      <c r="Y590" s="14" t="str">
        <f>IF(MasterData5[[#This Row],[MntSweetProducts]]&gt;=AF$4, "Yes", "")</f>
        <v/>
      </c>
    </row>
    <row r="591" spans="1:25" x14ac:dyDescent="0.3">
      <c r="A591">
        <v>2937</v>
      </c>
      <c r="B591" s="10">
        <v>614</v>
      </c>
      <c r="C591" s="10">
        <v>16</v>
      </c>
      <c r="D591" s="10">
        <v>132</v>
      </c>
      <c r="E591" s="10">
        <v>43</v>
      </c>
      <c r="F591" s="10">
        <v>33</v>
      </c>
      <c r="G591" s="10">
        <v>33</v>
      </c>
      <c r="H591" s="24">
        <f>2021-'Customer Profile'!B590</f>
        <v>47</v>
      </c>
      <c r="I591" s="10">
        <f>IF(Analysis!$B$60="Wine",B591,IF(Analysis!$B$60="Fruit",C591,IF(Analysis!$B$60="Meat",D591,IF(Analysis!$B$60="Fish",E591,IF(Analysis!$B$60="Sweet",F591,"")))))</f>
        <v>43</v>
      </c>
      <c r="J591" s="10">
        <v>68352</v>
      </c>
      <c r="K591" s="10" t="str">
        <f>IF(MasterData5[[#This Row],[Income ]]&gt;$AB$12, "Above", "Below")</f>
        <v>Above</v>
      </c>
      <c r="L591" s="10">
        <f>SUM(MasterData5[[#This Row],[MntWines]:[MntSweetProducts]])</f>
        <v>838</v>
      </c>
      <c r="M591" s="53" t="str">
        <f>IF(MasterData5[[#This Row],[Total Purchase]]&gt;=500, "Over $500", "")</f>
        <v>Over $500</v>
      </c>
      <c r="N591" s="10"/>
      <c r="O591" s="14" t="str">
        <f>IF(AND(MasterData5[[#This Row],[MntWines]]&gt;=AB$4, MasterData5[[#This Row],[Income ]]&lt;=$AB$12), "Yes", "")</f>
        <v/>
      </c>
      <c r="P591" s="14" t="str">
        <f>IF(AND(MasterData5[[#This Row],[MntFruits]]&gt;=AC$4, MasterData5[[#This Row],[Income ]]&lt;=$AB$12), "Yes", "")</f>
        <v/>
      </c>
      <c r="Q591" s="14" t="str">
        <f>IF(AND(MasterData5[[#This Row],[MntMeatProducts]]&gt;=AD$4, MasterData5[[#This Row],[Income ]]&lt;=$AB$12), "Yes", "")</f>
        <v/>
      </c>
      <c r="R591" s="14" t="str">
        <f>IF(AND(MasterData5[[#This Row],[MntFishProducts]]&gt;=AE$4, MasterData5[[#This Row],[Income ]]&lt;=$AB$12), "Yes", "")</f>
        <v/>
      </c>
      <c r="S591" s="14" t="str">
        <f>IF(AND(MasterData5[[#This Row],[MntSweetProducts]]&gt;=AF$4, MasterData5[[#This Row],[Income ]]&lt;=$AB$12), "Yes", "")</f>
        <v/>
      </c>
      <c r="U591" s="14" t="str">
        <f>IF(MasterData5[[#This Row],[MntWines]]&gt;=AB$4, "Yes", "")</f>
        <v>Yes</v>
      </c>
      <c r="V591" s="14" t="str">
        <f>IF(MasterData5[[#This Row],[MntFruits]]&gt;=AC$4, "Yes", "")</f>
        <v/>
      </c>
      <c r="W591" s="14" t="str">
        <f>IF(MasterData5[[#This Row],[MntMeatProducts]]&gt;=AD$4, "Yes", "")</f>
        <v/>
      </c>
      <c r="X591" s="14" t="str">
        <f>IF(MasterData5[[#This Row],[MntFishProducts]]&gt;=AE$4, "Yes", "")</f>
        <v>Yes</v>
      </c>
      <c r="Y591" s="14" t="str">
        <f>IF(MasterData5[[#This Row],[MntSweetProducts]]&gt;=AF$4, "Yes", "")</f>
        <v>Yes</v>
      </c>
    </row>
    <row r="592" spans="1:25" x14ac:dyDescent="0.3">
      <c r="A592">
        <v>2939</v>
      </c>
      <c r="B592" s="10">
        <v>751</v>
      </c>
      <c r="C592" s="10">
        <v>127</v>
      </c>
      <c r="D592" s="10">
        <v>687</v>
      </c>
      <c r="E592" s="10">
        <v>20</v>
      </c>
      <c r="F592" s="10">
        <v>15</v>
      </c>
      <c r="G592" s="10">
        <v>31</v>
      </c>
      <c r="H592" s="24">
        <f>2021-'Customer Profile'!B591</f>
        <v>51</v>
      </c>
      <c r="I592" s="10">
        <f>IF(Analysis!$B$60="Wine",B592,IF(Analysis!$B$60="Fruit",C592,IF(Analysis!$B$60="Meat",D592,IF(Analysis!$B$60="Fish",E592,IF(Analysis!$B$60="Sweet",F592,"")))))</f>
        <v>20</v>
      </c>
      <c r="J592" s="10">
        <v>79419</v>
      </c>
      <c r="K592" s="10" t="str">
        <f>IF(MasterData5[[#This Row],[Income ]]&gt;$AB$12, "Above", "Below")</f>
        <v>Above</v>
      </c>
      <c r="L592" s="10">
        <f>SUM(MasterData5[[#This Row],[MntWines]:[MntSweetProducts]])</f>
        <v>1600</v>
      </c>
      <c r="M592" s="53" t="str">
        <f>IF(MasterData5[[#This Row],[Total Purchase]]&gt;=500, "Over $500", "")</f>
        <v>Over $500</v>
      </c>
      <c r="N592" s="10"/>
      <c r="O592" s="14" t="str">
        <f>IF(AND(MasterData5[[#This Row],[MntWines]]&gt;=AB$4, MasterData5[[#This Row],[Income ]]&lt;=$AB$12), "Yes", "")</f>
        <v/>
      </c>
      <c r="P592" s="14" t="str">
        <f>IF(AND(MasterData5[[#This Row],[MntFruits]]&gt;=AC$4, MasterData5[[#This Row],[Income ]]&lt;=$AB$12), "Yes", "")</f>
        <v/>
      </c>
      <c r="Q592" s="14" t="str">
        <f>IF(AND(MasterData5[[#This Row],[MntMeatProducts]]&gt;=AD$4, MasterData5[[#This Row],[Income ]]&lt;=$AB$12), "Yes", "")</f>
        <v/>
      </c>
      <c r="R592" s="14" t="str">
        <f>IF(AND(MasterData5[[#This Row],[MntFishProducts]]&gt;=AE$4, MasterData5[[#This Row],[Income ]]&lt;=$AB$12), "Yes", "")</f>
        <v/>
      </c>
      <c r="S592" s="14" t="str">
        <f>IF(AND(MasterData5[[#This Row],[MntSweetProducts]]&gt;=AF$4, MasterData5[[#This Row],[Income ]]&lt;=$AB$12), "Yes", "")</f>
        <v/>
      </c>
      <c r="U592" s="14" t="str">
        <f>IF(MasterData5[[#This Row],[MntWines]]&gt;=AB$4, "Yes", "")</f>
        <v>Yes</v>
      </c>
      <c r="V592" s="14" t="str">
        <f>IF(MasterData5[[#This Row],[MntFruits]]&gt;=AC$4, "Yes", "")</f>
        <v>Yes</v>
      </c>
      <c r="W592" s="14" t="str">
        <f>IF(MasterData5[[#This Row],[MntMeatProducts]]&gt;=AD$4, "Yes", "")</f>
        <v>Yes</v>
      </c>
      <c r="X592" s="14" t="str">
        <f>IF(MasterData5[[#This Row],[MntFishProducts]]&gt;=AE$4, "Yes", "")</f>
        <v/>
      </c>
      <c r="Y592" s="14" t="str">
        <f>IF(MasterData5[[#This Row],[MntSweetProducts]]&gt;=AF$4, "Yes", "")</f>
        <v/>
      </c>
    </row>
    <row r="593" spans="1:25" x14ac:dyDescent="0.3">
      <c r="A593">
        <v>2942</v>
      </c>
      <c r="B593" s="10">
        <v>305</v>
      </c>
      <c r="C593" s="10">
        <v>3</v>
      </c>
      <c r="D593" s="10">
        <v>27</v>
      </c>
      <c r="E593" s="10">
        <v>4</v>
      </c>
      <c r="F593" s="10">
        <v>3</v>
      </c>
      <c r="G593" s="10">
        <v>144</v>
      </c>
      <c r="H593" s="24">
        <f>2021-'Customer Profile'!B592</f>
        <v>57</v>
      </c>
      <c r="I593" s="10">
        <f>IF(Analysis!$B$60="Wine",B593,IF(Analysis!$B$60="Fruit",C593,IF(Analysis!$B$60="Meat",D593,IF(Analysis!$B$60="Fish",E593,IF(Analysis!$B$60="Sweet",F593,"")))))</f>
        <v>4</v>
      </c>
      <c r="J593" s="10">
        <v>45906</v>
      </c>
      <c r="K593" s="10" t="str">
        <f>IF(MasterData5[[#This Row],[Income ]]&gt;$AB$12, "Above", "Below")</f>
        <v>Below</v>
      </c>
      <c r="L593" s="10">
        <f>SUM(MasterData5[[#This Row],[MntWines]:[MntSweetProducts]])</f>
        <v>342</v>
      </c>
      <c r="M593" s="53" t="str">
        <f>IF(MasterData5[[#This Row],[Total Purchase]]&gt;=500, "Over $500", "")</f>
        <v/>
      </c>
      <c r="N593" s="10"/>
      <c r="O593" s="14" t="str">
        <f>IF(AND(MasterData5[[#This Row],[MntWines]]&gt;=AB$4, MasterData5[[#This Row],[Income ]]&lt;=$AB$12), "Yes", "")</f>
        <v>Yes</v>
      </c>
      <c r="P593" s="14" t="str">
        <f>IF(AND(MasterData5[[#This Row],[MntFruits]]&gt;=AC$4, MasterData5[[#This Row],[Income ]]&lt;=$AB$12), "Yes", "")</f>
        <v/>
      </c>
      <c r="Q593" s="14" t="str">
        <f>IF(AND(MasterData5[[#This Row],[MntMeatProducts]]&gt;=AD$4, MasterData5[[#This Row],[Income ]]&lt;=$AB$12), "Yes", "")</f>
        <v/>
      </c>
      <c r="R593" s="14" t="str">
        <f>IF(AND(MasterData5[[#This Row],[MntFishProducts]]&gt;=AE$4, MasterData5[[#This Row],[Income ]]&lt;=$AB$12), "Yes", "")</f>
        <v/>
      </c>
      <c r="S593" s="14" t="str">
        <f>IF(AND(MasterData5[[#This Row],[MntSweetProducts]]&gt;=AF$4, MasterData5[[#This Row],[Income ]]&lt;=$AB$12), "Yes", "")</f>
        <v/>
      </c>
      <c r="U593" s="14" t="str">
        <f>IF(MasterData5[[#This Row],[MntWines]]&gt;=AB$4, "Yes", "")</f>
        <v>Yes</v>
      </c>
      <c r="V593" s="14" t="str">
        <f>IF(MasterData5[[#This Row],[MntFruits]]&gt;=AC$4, "Yes", "")</f>
        <v/>
      </c>
      <c r="W593" s="14" t="str">
        <f>IF(MasterData5[[#This Row],[MntMeatProducts]]&gt;=AD$4, "Yes", "")</f>
        <v/>
      </c>
      <c r="X593" s="14" t="str">
        <f>IF(MasterData5[[#This Row],[MntFishProducts]]&gt;=AE$4, "Yes", "")</f>
        <v/>
      </c>
      <c r="Y593" s="14" t="str">
        <f>IF(MasterData5[[#This Row],[MntSweetProducts]]&gt;=AF$4, "Yes", "")</f>
        <v/>
      </c>
    </row>
    <row r="594" spans="1:25" x14ac:dyDescent="0.3">
      <c r="A594">
        <v>2945</v>
      </c>
      <c r="B594" s="10">
        <v>38</v>
      </c>
      <c r="C594" s="10">
        <v>0</v>
      </c>
      <c r="D594" s="10">
        <v>2</v>
      </c>
      <c r="E594" s="10">
        <v>0</v>
      </c>
      <c r="F594" s="10">
        <v>0</v>
      </c>
      <c r="G594" s="10">
        <v>6</v>
      </c>
      <c r="H594" s="24">
        <f>2021-'Customer Profile'!B593</f>
        <v>66</v>
      </c>
      <c r="I594" s="10">
        <f>IF(Analysis!$B$60="Wine",B594,IF(Analysis!$B$60="Fruit",C594,IF(Analysis!$B$60="Meat",D594,IF(Analysis!$B$60="Fish",E594,IF(Analysis!$B$60="Sweet",F594,"")))))</f>
        <v>0</v>
      </c>
      <c r="J594" s="10">
        <v>46015</v>
      </c>
      <c r="K594" s="10" t="str">
        <f>IF(MasterData5[[#This Row],[Income ]]&gt;$AB$12, "Above", "Below")</f>
        <v>Below</v>
      </c>
      <c r="L594" s="10">
        <f>SUM(MasterData5[[#This Row],[MntWines]:[MntSweetProducts]])</f>
        <v>40</v>
      </c>
      <c r="M594" s="53" t="str">
        <f>IF(MasterData5[[#This Row],[Total Purchase]]&gt;=500, "Over $500", "")</f>
        <v/>
      </c>
      <c r="N594" s="10"/>
      <c r="O594" s="14" t="str">
        <f>IF(AND(MasterData5[[#This Row],[MntWines]]&gt;=AB$4, MasterData5[[#This Row],[Income ]]&lt;=$AB$12), "Yes", "")</f>
        <v/>
      </c>
      <c r="P594" s="14" t="str">
        <f>IF(AND(MasterData5[[#This Row],[MntFruits]]&gt;=AC$4, MasterData5[[#This Row],[Income ]]&lt;=$AB$12), "Yes", "")</f>
        <v/>
      </c>
      <c r="Q594" s="14" t="str">
        <f>IF(AND(MasterData5[[#This Row],[MntMeatProducts]]&gt;=AD$4, MasterData5[[#This Row],[Income ]]&lt;=$AB$12), "Yes", "")</f>
        <v/>
      </c>
      <c r="R594" s="14" t="str">
        <f>IF(AND(MasterData5[[#This Row],[MntFishProducts]]&gt;=AE$4, MasterData5[[#This Row],[Income ]]&lt;=$AB$12), "Yes", "")</f>
        <v/>
      </c>
      <c r="S594" s="14" t="str">
        <f>IF(AND(MasterData5[[#This Row],[MntSweetProducts]]&gt;=AF$4, MasterData5[[#This Row],[Income ]]&lt;=$AB$12), "Yes", "")</f>
        <v/>
      </c>
      <c r="U594" s="14" t="str">
        <f>IF(MasterData5[[#This Row],[MntWines]]&gt;=AB$4, "Yes", "")</f>
        <v/>
      </c>
      <c r="V594" s="14" t="str">
        <f>IF(MasterData5[[#This Row],[MntFruits]]&gt;=AC$4, "Yes", "")</f>
        <v/>
      </c>
      <c r="W594" s="14" t="str">
        <f>IF(MasterData5[[#This Row],[MntMeatProducts]]&gt;=AD$4, "Yes", "")</f>
        <v/>
      </c>
      <c r="X594" s="14" t="str">
        <f>IF(MasterData5[[#This Row],[MntFishProducts]]&gt;=AE$4, "Yes", "")</f>
        <v/>
      </c>
      <c r="Y594" s="14" t="str">
        <f>IF(MasterData5[[#This Row],[MntSweetProducts]]&gt;=AF$4, "Yes", "")</f>
        <v/>
      </c>
    </row>
    <row r="595" spans="1:25" x14ac:dyDescent="0.3">
      <c r="A595">
        <v>2948</v>
      </c>
      <c r="B595" s="10">
        <v>104</v>
      </c>
      <c r="C595" s="10">
        <v>12</v>
      </c>
      <c r="D595" s="10">
        <v>48</v>
      </c>
      <c r="E595" s="10">
        <v>4</v>
      </c>
      <c r="F595" s="10">
        <v>12</v>
      </c>
      <c r="G595" s="10">
        <v>5</v>
      </c>
      <c r="H595" s="24">
        <f>2021-'Customer Profile'!B594</f>
        <v>67</v>
      </c>
      <c r="I595" s="10">
        <f>IF(Analysis!$B$60="Wine",B595,IF(Analysis!$B$60="Fruit",C595,IF(Analysis!$B$60="Meat",D595,IF(Analysis!$B$60="Fish",E595,IF(Analysis!$B$60="Sweet",F595,"")))))</f>
        <v>4</v>
      </c>
      <c r="J595" s="10">
        <v>62637</v>
      </c>
      <c r="K595" s="10" t="str">
        <f>IF(MasterData5[[#This Row],[Income ]]&gt;$AB$12, "Above", "Below")</f>
        <v>Above</v>
      </c>
      <c r="L595" s="10">
        <f>SUM(MasterData5[[#This Row],[MntWines]:[MntSweetProducts]])</f>
        <v>180</v>
      </c>
      <c r="M595" s="53" t="str">
        <f>IF(MasterData5[[#This Row],[Total Purchase]]&gt;=500, "Over $500", "")</f>
        <v/>
      </c>
      <c r="N595" s="10"/>
      <c r="O595" s="14" t="str">
        <f>IF(AND(MasterData5[[#This Row],[MntWines]]&gt;=AB$4, MasterData5[[#This Row],[Income ]]&lt;=$AB$12), "Yes", "")</f>
        <v/>
      </c>
      <c r="P595" s="14" t="str">
        <f>IF(AND(MasterData5[[#This Row],[MntFruits]]&gt;=AC$4, MasterData5[[#This Row],[Income ]]&lt;=$AB$12), "Yes", "")</f>
        <v/>
      </c>
      <c r="Q595" s="14" t="str">
        <f>IF(AND(MasterData5[[#This Row],[MntMeatProducts]]&gt;=AD$4, MasterData5[[#This Row],[Income ]]&lt;=$AB$12), "Yes", "")</f>
        <v/>
      </c>
      <c r="R595" s="14" t="str">
        <f>IF(AND(MasterData5[[#This Row],[MntFishProducts]]&gt;=AE$4, MasterData5[[#This Row],[Income ]]&lt;=$AB$12), "Yes", "")</f>
        <v/>
      </c>
      <c r="S595" s="14" t="str">
        <f>IF(AND(MasterData5[[#This Row],[MntSweetProducts]]&gt;=AF$4, MasterData5[[#This Row],[Income ]]&lt;=$AB$12), "Yes", "")</f>
        <v/>
      </c>
      <c r="U595" s="14" t="str">
        <f>IF(MasterData5[[#This Row],[MntWines]]&gt;=AB$4, "Yes", "")</f>
        <v/>
      </c>
      <c r="V595" s="14" t="str">
        <f>IF(MasterData5[[#This Row],[MntFruits]]&gt;=AC$4, "Yes", "")</f>
        <v/>
      </c>
      <c r="W595" s="14" t="str">
        <f>IF(MasterData5[[#This Row],[MntMeatProducts]]&gt;=AD$4, "Yes", "")</f>
        <v/>
      </c>
      <c r="X595" s="14" t="str">
        <f>IF(MasterData5[[#This Row],[MntFishProducts]]&gt;=AE$4, "Yes", "")</f>
        <v/>
      </c>
      <c r="Y595" s="14" t="str">
        <f>IF(MasterData5[[#This Row],[MntSweetProducts]]&gt;=AF$4, "Yes", "")</f>
        <v/>
      </c>
    </row>
    <row r="596" spans="1:25" x14ac:dyDescent="0.3">
      <c r="A596">
        <v>2952</v>
      </c>
      <c r="B596" s="10">
        <v>29</v>
      </c>
      <c r="C596" s="10">
        <v>3</v>
      </c>
      <c r="D596" s="10">
        <v>30</v>
      </c>
      <c r="E596" s="10">
        <v>3</v>
      </c>
      <c r="F596" s="10">
        <v>2</v>
      </c>
      <c r="G596" s="10">
        <v>9</v>
      </c>
      <c r="H596" s="24">
        <f>2021-'Customer Profile'!B595</f>
        <v>44</v>
      </c>
      <c r="I596" s="10">
        <f>IF(Analysis!$B$60="Wine",B596,IF(Analysis!$B$60="Fruit",C596,IF(Analysis!$B$60="Meat",D596,IF(Analysis!$B$60="Fish",E596,IF(Analysis!$B$60="Sweet",F596,"")))))</f>
        <v>3</v>
      </c>
      <c r="J596" s="10">
        <v>36273</v>
      </c>
      <c r="K596" s="10" t="str">
        <f>IF(MasterData5[[#This Row],[Income ]]&gt;$AB$12, "Above", "Below")</f>
        <v>Below</v>
      </c>
      <c r="L596" s="10">
        <f>SUM(MasterData5[[#This Row],[MntWines]:[MntSweetProducts]])</f>
        <v>67</v>
      </c>
      <c r="M596" s="53" t="str">
        <f>IF(MasterData5[[#This Row],[Total Purchase]]&gt;=500, "Over $500", "")</f>
        <v/>
      </c>
      <c r="N596" s="10"/>
      <c r="O596" s="14" t="str">
        <f>IF(AND(MasterData5[[#This Row],[MntWines]]&gt;=AB$4, MasterData5[[#This Row],[Income ]]&lt;=$AB$12), "Yes", "")</f>
        <v/>
      </c>
      <c r="P596" s="14" t="str">
        <f>IF(AND(MasterData5[[#This Row],[MntFruits]]&gt;=AC$4, MasterData5[[#This Row],[Income ]]&lt;=$AB$12), "Yes", "")</f>
        <v/>
      </c>
      <c r="Q596" s="14" t="str">
        <f>IF(AND(MasterData5[[#This Row],[MntMeatProducts]]&gt;=AD$4, MasterData5[[#This Row],[Income ]]&lt;=$AB$12), "Yes", "")</f>
        <v/>
      </c>
      <c r="R596" s="14" t="str">
        <f>IF(AND(MasterData5[[#This Row],[MntFishProducts]]&gt;=AE$4, MasterData5[[#This Row],[Income ]]&lt;=$AB$12), "Yes", "")</f>
        <v/>
      </c>
      <c r="S596" s="14" t="str">
        <f>IF(AND(MasterData5[[#This Row],[MntSweetProducts]]&gt;=AF$4, MasterData5[[#This Row],[Income ]]&lt;=$AB$12), "Yes", "")</f>
        <v/>
      </c>
      <c r="U596" s="14" t="str">
        <f>IF(MasterData5[[#This Row],[MntWines]]&gt;=AB$4, "Yes", "")</f>
        <v/>
      </c>
      <c r="V596" s="14" t="str">
        <f>IF(MasterData5[[#This Row],[MntFruits]]&gt;=AC$4, "Yes", "")</f>
        <v/>
      </c>
      <c r="W596" s="14" t="str">
        <f>IF(MasterData5[[#This Row],[MntMeatProducts]]&gt;=AD$4, "Yes", "")</f>
        <v/>
      </c>
      <c r="X596" s="14" t="str">
        <f>IF(MasterData5[[#This Row],[MntFishProducts]]&gt;=AE$4, "Yes", "")</f>
        <v/>
      </c>
      <c r="Y596" s="14" t="str">
        <f>IF(MasterData5[[#This Row],[MntSweetProducts]]&gt;=AF$4, "Yes", "")</f>
        <v/>
      </c>
    </row>
    <row r="597" spans="1:25" x14ac:dyDescent="0.3">
      <c r="A597">
        <v>2958</v>
      </c>
      <c r="B597" s="10">
        <v>19</v>
      </c>
      <c r="C597" s="10">
        <v>3</v>
      </c>
      <c r="D597" s="10">
        <v>10</v>
      </c>
      <c r="E597" s="10">
        <v>11</v>
      </c>
      <c r="F597" s="10">
        <v>8</v>
      </c>
      <c r="G597" s="10">
        <v>6</v>
      </c>
      <c r="H597" s="24">
        <f>2021-'Customer Profile'!B596</f>
        <v>43</v>
      </c>
      <c r="I597" s="10">
        <f>IF(Analysis!$B$60="Wine",B597,IF(Analysis!$B$60="Fruit",C597,IF(Analysis!$B$60="Meat",D597,IF(Analysis!$B$60="Fish",E597,IF(Analysis!$B$60="Sweet",F597,"")))))</f>
        <v>11</v>
      </c>
      <c r="J597" s="10">
        <v>28442</v>
      </c>
      <c r="K597" s="10" t="str">
        <f>IF(MasterData5[[#This Row],[Income ]]&gt;$AB$12, "Above", "Below")</f>
        <v>Below</v>
      </c>
      <c r="L597" s="10">
        <f>SUM(MasterData5[[#This Row],[MntWines]:[MntSweetProducts]])</f>
        <v>51</v>
      </c>
      <c r="M597" s="53" t="str">
        <f>IF(MasterData5[[#This Row],[Total Purchase]]&gt;=500, "Over $500", "")</f>
        <v/>
      </c>
      <c r="N597" s="10"/>
      <c r="O597" s="14" t="str">
        <f>IF(AND(MasterData5[[#This Row],[MntWines]]&gt;=AB$4, MasterData5[[#This Row],[Income ]]&lt;=$AB$12), "Yes", "")</f>
        <v/>
      </c>
      <c r="P597" s="14" t="str">
        <f>IF(AND(MasterData5[[#This Row],[MntFruits]]&gt;=AC$4, MasterData5[[#This Row],[Income ]]&lt;=$AB$12), "Yes", "")</f>
        <v/>
      </c>
      <c r="Q597" s="14" t="str">
        <f>IF(AND(MasterData5[[#This Row],[MntMeatProducts]]&gt;=AD$4, MasterData5[[#This Row],[Income ]]&lt;=$AB$12), "Yes", "")</f>
        <v/>
      </c>
      <c r="R597" s="14" t="str">
        <f>IF(AND(MasterData5[[#This Row],[MntFishProducts]]&gt;=AE$4, MasterData5[[#This Row],[Income ]]&lt;=$AB$12), "Yes", "")</f>
        <v/>
      </c>
      <c r="S597" s="14" t="str">
        <f>IF(AND(MasterData5[[#This Row],[MntSweetProducts]]&gt;=AF$4, MasterData5[[#This Row],[Income ]]&lt;=$AB$12), "Yes", "")</f>
        <v/>
      </c>
      <c r="U597" s="14" t="str">
        <f>IF(MasterData5[[#This Row],[MntWines]]&gt;=AB$4, "Yes", "")</f>
        <v/>
      </c>
      <c r="V597" s="14" t="str">
        <f>IF(MasterData5[[#This Row],[MntFruits]]&gt;=AC$4, "Yes", "")</f>
        <v/>
      </c>
      <c r="W597" s="14" t="str">
        <f>IF(MasterData5[[#This Row],[MntMeatProducts]]&gt;=AD$4, "Yes", "")</f>
        <v/>
      </c>
      <c r="X597" s="14" t="str">
        <f>IF(MasterData5[[#This Row],[MntFishProducts]]&gt;=AE$4, "Yes", "")</f>
        <v/>
      </c>
      <c r="Y597" s="14" t="str">
        <f>IF(MasterData5[[#This Row],[MntSweetProducts]]&gt;=AF$4, "Yes", "")</f>
        <v/>
      </c>
    </row>
    <row r="598" spans="1:25" x14ac:dyDescent="0.3">
      <c r="A598">
        <v>2961</v>
      </c>
      <c r="B598" s="10">
        <v>175</v>
      </c>
      <c r="C598" s="10">
        <v>10</v>
      </c>
      <c r="D598" s="10">
        <v>110</v>
      </c>
      <c r="E598" s="10">
        <v>54</v>
      </c>
      <c r="F598" s="10">
        <v>6</v>
      </c>
      <c r="G598" s="10">
        <v>27</v>
      </c>
      <c r="H598" s="24">
        <f>2021-'Customer Profile'!B597</f>
        <v>39</v>
      </c>
      <c r="I598" s="10">
        <f>IF(Analysis!$B$60="Wine",B598,IF(Analysis!$B$60="Fruit",C598,IF(Analysis!$B$60="Meat",D598,IF(Analysis!$B$60="Fish",E598,IF(Analysis!$B$60="Sweet",F598,"")))))</f>
        <v>54</v>
      </c>
      <c r="J598" s="10">
        <v>42081</v>
      </c>
      <c r="K598" s="10" t="str">
        <f>IF(MasterData5[[#This Row],[Income ]]&gt;$AB$12, "Above", "Below")</f>
        <v>Below</v>
      </c>
      <c r="L598" s="10">
        <f>SUM(MasterData5[[#This Row],[MntWines]:[MntSweetProducts]])</f>
        <v>355</v>
      </c>
      <c r="M598" s="53" t="str">
        <f>IF(MasterData5[[#This Row],[Total Purchase]]&gt;=500, "Over $500", "")</f>
        <v/>
      </c>
      <c r="N598" s="10"/>
      <c r="O598" s="14" t="str">
        <f>IF(AND(MasterData5[[#This Row],[MntWines]]&gt;=AB$4, MasterData5[[#This Row],[Income ]]&lt;=$AB$12), "Yes", "")</f>
        <v/>
      </c>
      <c r="P598" s="14" t="str">
        <f>IF(AND(MasterData5[[#This Row],[MntFruits]]&gt;=AC$4, MasterData5[[#This Row],[Income ]]&lt;=$AB$12), "Yes", "")</f>
        <v/>
      </c>
      <c r="Q598" s="14" t="str">
        <f>IF(AND(MasterData5[[#This Row],[MntMeatProducts]]&gt;=AD$4, MasterData5[[#This Row],[Income ]]&lt;=$AB$12), "Yes", "")</f>
        <v/>
      </c>
      <c r="R598" s="14" t="str">
        <f>IF(AND(MasterData5[[#This Row],[MntFishProducts]]&gt;=AE$4, MasterData5[[#This Row],[Income ]]&lt;=$AB$12), "Yes", "")</f>
        <v>Yes</v>
      </c>
      <c r="S598" s="14" t="str">
        <f>IF(AND(MasterData5[[#This Row],[MntSweetProducts]]&gt;=AF$4, MasterData5[[#This Row],[Income ]]&lt;=$AB$12), "Yes", "")</f>
        <v/>
      </c>
      <c r="U598" s="14" t="str">
        <f>IF(MasterData5[[#This Row],[MntWines]]&gt;=AB$4, "Yes", "")</f>
        <v/>
      </c>
      <c r="V598" s="14" t="str">
        <f>IF(MasterData5[[#This Row],[MntFruits]]&gt;=AC$4, "Yes", "")</f>
        <v/>
      </c>
      <c r="W598" s="14" t="str">
        <f>IF(MasterData5[[#This Row],[MntMeatProducts]]&gt;=AD$4, "Yes", "")</f>
        <v/>
      </c>
      <c r="X598" s="14" t="str">
        <f>IF(MasterData5[[#This Row],[MntFishProducts]]&gt;=AE$4, "Yes", "")</f>
        <v>Yes</v>
      </c>
      <c r="Y598" s="14" t="str">
        <f>IF(MasterData5[[#This Row],[MntSweetProducts]]&gt;=AF$4, "Yes", "")</f>
        <v/>
      </c>
    </row>
    <row r="599" spans="1:25" x14ac:dyDescent="0.3">
      <c r="A599">
        <v>2963</v>
      </c>
      <c r="B599" s="10">
        <v>709</v>
      </c>
      <c r="C599" s="10">
        <v>93</v>
      </c>
      <c r="D599" s="10">
        <v>374</v>
      </c>
      <c r="E599" s="10">
        <v>104</v>
      </c>
      <c r="F599" s="10">
        <v>80</v>
      </c>
      <c r="G599" s="10">
        <v>80</v>
      </c>
      <c r="H599" s="24">
        <f>2021-'Customer Profile'!B598</f>
        <v>42</v>
      </c>
      <c r="I599" s="10">
        <f>IF(Analysis!$B$60="Wine",B599,IF(Analysis!$B$60="Fruit",C599,IF(Analysis!$B$60="Meat",D599,IF(Analysis!$B$60="Fish",E599,IF(Analysis!$B$60="Sweet",F599,"")))))</f>
        <v>104</v>
      </c>
      <c r="J599" s="10">
        <v>75507</v>
      </c>
      <c r="K599" s="10" t="str">
        <f>IF(MasterData5[[#This Row],[Income ]]&gt;$AB$12, "Above", "Below")</f>
        <v>Above</v>
      </c>
      <c r="L599" s="10">
        <f>SUM(MasterData5[[#This Row],[MntWines]:[MntSweetProducts]])</f>
        <v>1360</v>
      </c>
      <c r="M599" s="53" t="str">
        <f>IF(MasterData5[[#This Row],[Total Purchase]]&gt;=500, "Over $500", "")</f>
        <v>Over $500</v>
      </c>
      <c r="N599" s="10"/>
      <c r="O599" s="14" t="str">
        <f>IF(AND(MasterData5[[#This Row],[MntWines]]&gt;=AB$4, MasterData5[[#This Row],[Income ]]&lt;=$AB$12), "Yes", "")</f>
        <v/>
      </c>
      <c r="P599" s="14" t="str">
        <f>IF(AND(MasterData5[[#This Row],[MntFruits]]&gt;=AC$4, MasterData5[[#This Row],[Income ]]&lt;=$AB$12), "Yes", "")</f>
        <v/>
      </c>
      <c r="Q599" s="14" t="str">
        <f>IF(AND(MasterData5[[#This Row],[MntMeatProducts]]&gt;=AD$4, MasterData5[[#This Row],[Income ]]&lt;=$AB$12), "Yes", "")</f>
        <v/>
      </c>
      <c r="R599" s="14" t="str">
        <f>IF(AND(MasterData5[[#This Row],[MntFishProducts]]&gt;=AE$4, MasterData5[[#This Row],[Income ]]&lt;=$AB$12), "Yes", "")</f>
        <v/>
      </c>
      <c r="S599" s="14" t="str">
        <f>IF(AND(MasterData5[[#This Row],[MntSweetProducts]]&gt;=AF$4, MasterData5[[#This Row],[Income ]]&lt;=$AB$12), "Yes", "")</f>
        <v/>
      </c>
      <c r="U599" s="14" t="str">
        <f>IF(MasterData5[[#This Row],[MntWines]]&gt;=AB$4, "Yes", "")</f>
        <v>Yes</v>
      </c>
      <c r="V599" s="14" t="str">
        <f>IF(MasterData5[[#This Row],[MntFruits]]&gt;=AC$4, "Yes", "")</f>
        <v>Yes</v>
      </c>
      <c r="W599" s="14" t="str">
        <f>IF(MasterData5[[#This Row],[MntMeatProducts]]&gt;=AD$4, "Yes", "")</f>
        <v>Yes</v>
      </c>
      <c r="X599" s="14" t="str">
        <f>IF(MasterData5[[#This Row],[MntFishProducts]]&gt;=AE$4, "Yes", "")</f>
        <v>Yes</v>
      </c>
      <c r="Y599" s="14" t="str">
        <f>IF(MasterData5[[#This Row],[MntSweetProducts]]&gt;=AF$4, "Yes", "")</f>
        <v>Yes</v>
      </c>
    </row>
    <row r="600" spans="1:25" x14ac:dyDescent="0.3">
      <c r="A600">
        <v>2964</v>
      </c>
      <c r="B600" s="10">
        <v>3</v>
      </c>
      <c r="C600" s="10">
        <v>10</v>
      </c>
      <c r="D600" s="10">
        <v>8</v>
      </c>
      <c r="E600" s="10">
        <v>3</v>
      </c>
      <c r="F600" s="10">
        <v>16</v>
      </c>
      <c r="G600" s="10">
        <v>32</v>
      </c>
      <c r="H600" s="24">
        <f>2021-'Customer Profile'!B599</f>
        <v>40</v>
      </c>
      <c r="I600" s="10">
        <f>IF(Analysis!$B$60="Wine",B600,IF(Analysis!$B$60="Fruit",C600,IF(Analysis!$B$60="Meat",D600,IF(Analysis!$B$60="Fish",E600,IF(Analysis!$B$60="Sweet",F600,"")))))</f>
        <v>3</v>
      </c>
      <c r="J600" s="10">
        <v>26872</v>
      </c>
      <c r="K600" s="10" t="str">
        <f>IF(MasterData5[[#This Row],[Income ]]&gt;$AB$12, "Above", "Below")</f>
        <v>Below</v>
      </c>
      <c r="L600" s="10">
        <f>SUM(MasterData5[[#This Row],[MntWines]:[MntSweetProducts]])</f>
        <v>40</v>
      </c>
      <c r="M600" s="53" t="str">
        <f>IF(MasterData5[[#This Row],[Total Purchase]]&gt;=500, "Over $500", "")</f>
        <v/>
      </c>
      <c r="N600" s="10"/>
      <c r="O600" s="14" t="str">
        <f>IF(AND(MasterData5[[#This Row],[MntWines]]&gt;=AB$4, MasterData5[[#This Row],[Income ]]&lt;=$AB$12), "Yes", "")</f>
        <v/>
      </c>
      <c r="P600" s="14" t="str">
        <f>IF(AND(MasterData5[[#This Row],[MntFruits]]&gt;=AC$4, MasterData5[[#This Row],[Income ]]&lt;=$AB$12), "Yes", "")</f>
        <v/>
      </c>
      <c r="Q600" s="14" t="str">
        <f>IF(AND(MasterData5[[#This Row],[MntMeatProducts]]&gt;=AD$4, MasterData5[[#This Row],[Income ]]&lt;=$AB$12), "Yes", "")</f>
        <v/>
      </c>
      <c r="R600" s="14" t="str">
        <f>IF(AND(MasterData5[[#This Row],[MntFishProducts]]&gt;=AE$4, MasterData5[[#This Row],[Income ]]&lt;=$AB$12), "Yes", "")</f>
        <v/>
      </c>
      <c r="S600" s="14" t="str">
        <f>IF(AND(MasterData5[[#This Row],[MntSweetProducts]]&gt;=AF$4, MasterData5[[#This Row],[Income ]]&lt;=$AB$12), "Yes", "")</f>
        <v/>
      </c>
      <c r="U600" s="14" t="str">
        <f>IF(MasterData5[[#This Row],[MntWines]]&gt;=AB$4, "Yes", "")</f>
        <v/>
      </c>
      <c r="V600" s="14" t="str">
        <f>IF(MasterData5[[#This Row],[MntFruits]]&gt;=AC$4, "Yes", "")</f>
        <v/>
      </c>
      <c r="W600" s="14" t="str">
        <f>IF(MasterData5[[#This Row],[MntMeatProducts]]&gt;=AD$4, "Yes", "")</f>
        <v/>
      </c>
      <c r="X600" s="14" t="str">
        <f>IF(MasterData5[[#This Row],[MntFishProducts]]&gt;=AE$4, "Yes", "")</f>
        <v/>
      </c>
      <c r="Y600" s="14" t="str">
        <f>IF(MasterData5[[#This Row],[MntSweetProducts]]&gt;=AF$4, "Yes", "")</f>
        <v/>
      </c>
    </row>
    <row r="601" spans="1:25" x14ac:dyDescent="0.3">
      <c r="A601">
        <v>2968</v>
      </c>
      <c r="B601" s="10">
        <v>437</v>
      </c>
      <c r="C601" s="10">
        <v>8</v>
      </c>
      <c r="D601" s="10">
        <v>206</v>
      </c>
      <c r="E601" s="10">
        <v>160</v>
      </c>
      <c r="F601" s="10">
        <v>49</v>
      </c>
      <c r="G601" s="10">
        <v>42</v>
      </c>
      <c r="H601" s="24">
        <f>2021-'Customer Profile'!B600</f>
        <v>78</v>
      </c>
      <c r="I601" s="10">
        <f>IF(Analysis!$B$60="Wine",B601,IF(Analysis!$B$60="Fruit",C601,IF(Analysis!$B$60="Meat",D601,IF(Analysis!$B$60="Fish",E601,IF(Analysis!$B$60="Sweet",F601,"")))))</f>
        <v>160</v>
      </c>
      <c r="J601" s="10">
        <v>48948</v>
      </c>
      <c r="K601" s="10" t="str">
        <f>IF(MasterData5[[#This Row],[Income ]]&gt;$AB$12, "Above", "Below")</f>
        <v>Below</v>
      </c>
      <c r="L601" s="10">
        <f>SUM(MasterData5[[#This Row],[MntWines]:[MntSweetProducts]])</f>
        <v>860</v>
      </c>
      <c r="M601" s="53" t="str">
        <f>IF(MasterData5[[#This Row],[Total Purchase]]&gt;=500, "Over $500", "")</f>
        <v>Over $500</v>
      </c>
      <c r="N601" s="10"/>
      <c r="O601" s="14" t="str">
        <f>IF(AND(MasterData5[[#This Row],[MntWines]]&gt;=AB$4, MasterData5[[#This Row],[Income ]]&lt;=$AB$12), "Yes", "")</f>
        <v>Yes</v>
      </c>
      <c r="P601" s="14" t="str">
        <f>IF(AND(MasterData5[[#This Row],[MntFruits]]&gt;=AC$4, MasterData5[[#This Row],[Income ]]&lt;=$AB$12), "Yes", "")</f>
        <v/>
      </c>
      <c r="Q601" s="14" t="str">
        <f>IF(AND(MasterData5[[#This Row],[MntMeatProducts]]&gt;=AD$4, MasterData5[[#This Row],[Income ]]&lt;=$AB$12), "Yes", "")</f>
        <v>Yes</v>
      </c>
      <c r="R601" s="14" t="str">
        <f>IF(AND(MasterData5[[#This Row],[MntFishProducts]]&gt;=AE$4, MasterData5[[#This Row],[Income ]]&lt;=$AB$12), "Yes", "")</f>
        <v>Yes</v>
      </c>
      <c r="S601" s="14" t="str">
        <f>IF(AND(MasterData5[[#This Row],[MntSweetProducts]]&gt;=AF$4, MasterData5[[#This Row],[Income ]]&lt;=$AB$12), "Yes", "")</f>
        <v>Yes</v>
      </c>
      <c r="U601" s="14" t="str">
        <f>IF(MasterData5[[#This Row],[MntWines]]&gt;=AB$4, "Yes", "")</f>
        <v>Yes</v>
      </c>
      <c r="V601" s="14" t="str">
        <f>IF(MasterData5[[#This Row],[MntFruits]]&gt;=AC$4, "Yes", "")</f>
        <v/>
      </c>
      <c r="W601" s="14" t="str">
        <f>IF(MasterData5[[#This Row],[MntMeatProducts]]&gt;=AD$4, "Yes", "")</f>
        <v>Yes</v>
      </c>
      <c r="X601" s="14" t="str">
        <f>IF(MasterData5[[#This Row],[MntFishProducts]]&gt;=AE$4, "Yes", "")</f>
        <v>Yes</v>
      </c>
      <c r="Y601" s="14" t="str">
        <f>IF(MasterData5[[#This Row],[MntSweetProducts]]&gt;=AF$4, "Yes", "")</f>
        <v>Yes</v>
      </c>
    </row>
    <row r="602" spans="1:25" x14ac:dyDescent="0.3">
      <c r="A602">
        <v>2975</v>
      </c>
      <c r="B602" s="10">
        <v>717</v>
      </c>
      <c r="C602" s="10">
        <v>42</v>
      </c>
      <c r="D602" s="10">
        <v>864</v>
      </c>
      <c r="E602" s="10">
        <v>219</v>
      </c>
      <c r="F602" s="10">
        <v>30</v>
      </c>
      <c r="G602" s="10">
        <v>84</v>
      </c>
      <c r="H602" s="24">
        <f>2021-'Customer Profile'!B601</f>
        <v>45</v>
      </c>
      <c r="I602" s="10">
        <f>IF(Analysis!$B$60="Wine",B602,IF(Analysis!$B$60="Fruit",C602,IF(Analysis!$B$60="Meat",D602,IF(Analysis!$B$60="Fish",E602,IF(Analysis!$B$60="Sweet",F602,"")))))</f>
        <v>219</v>
      </c>
      <c r="J602" s="10">
        <v>85606</v>
      </c>
      <c r="K602" s="10" t="str">
        <f>IF(MasterData5[[#This Row],[Income ]]&gt;$AB$12, "Above", "Below")</f>
        <v>Above</v>
      </c>
      <c r="L602" s="10">
        <f>SUM(MasterData5[[#This Row],[MntWines]:[MntSweetProducts]])</f>
        <v>1872</v>
      </c>
      <c r="M602" s="53" t="str">
        <f>IF(MasterData5[[#This Row],[Total Purchase]]&gt;=500, "Over $500", "")</f>
        <v>Over $500</v>
      </c>
      <c r="N602" s="10"/>
      <c r="O602" s="14" t="str">
        <f>IF(AND(MasterData5[[#This Row],[MntWines]]&gt;=AB$4, MasterData5[[#This Row],[Income ]]&lt;=$AB$12), "Yes", "")</f>
        <v/>
      </c>
      <c r="P602" s="14" t="str">
        <f>IF(AND(MasterData5[[#This Row],[MntFruits]]&gt;=AC$4, MasterData5[[#This Row],[Income ]]&lt;=$AB$12), "Yes", "")</f>
        <v/>
      </c>
      <c r="Q602" s="14" t="str">
        <f>IF(AND(MasterData5[[#This Row],[MntMeatProducts]]&gt;=AD$4, MasterData5[[#This Row],[Income ]]&lt;=$AB$12), "Yes", "")</f>
        <v/>
      </c>
      <c r="R602" s="14" t="str">
        <f>IF(AND(MasterData5[[#This Row],[MntFishProducts]]&gt;=AE$4, MasterData5[[#This Row],[Income ]]&lt;=$AB$12), "Yes", "")</f>
        <v/>
      </c>
      <c r="S602" s="14" t="str">
        <f>IF(AND(MasterData5[[#This Row],[MntSweetProducts]]&gt;=AF$4, MasterData5[[#This Row],[Income ]]&lt;=$AB$12), "Yes", "")</f>
        <v/>
      </c>
      <c r="U602" s="14" t="str">
        <f>IF(MasterData5[[#This Row],[MntWines]]&gt;=AB$4, "Yes", "")</f>
        <v>Yes</v>
      </c>
      <c r="V602" s="14" t="str">
        <f>IF(MasterData5[[#This Row],[MntFruits]]&gt;=AC$4, "Yes", "")</f>
        <v>Yes</v>
      </c>
      <c r="W602" s="14" t="str">
        <f>IF(MasterData5[[#This Row],[MntMeatProducts]]&gt;=AD$4, "Yes", "")</f>
        <v>Yes</v>
      </c>
      <c r="X602" s="14" t="str">
        <f>IF(MasterData5[[#This Row],[MntFishProducts]]&gt;=AE$4, "Yes", "")</f>
        <v>Yes</v>
      </c>
      <c r="Y602" s="14" t="str">
        <f>IF(MasterData5[[#This Row],[MntSweetProducts]]&gt;=AF$4, "Yes", "")</f>
        <v>Yes</v>
      </c>
    </row>
    <row r="603" spans="1:25" x14ac:dyDescent="0.3">
      <c r="A603">
        <v>2980</v>
      </c>
      <c r="B603" s="10">
        <v>12</v>
      </c>
      <c r="C603" s="10">
        <v>0</v>
      </c>
      <c r="D603" s="10">
        <v>13</v>
      </c>
      <c r="E603" s="10">
        <v>4</v>
      </c>
      <c r="F603" s="10">
        <v>2</v>
      </c>
      <c r="G603" s="10">
        <v>4</v>
      </c>
      <c r="H603" s="24">
        <f>2021-'Customer Profile'!B602</f>
        <v>69</v>
      </c>
      <c r="I603" s="10">
        <f>IF(Analysis!$B$60="Wine",B603,IF(Analysis!$B$60="Fruit",C603,IF(Analysis!$B$60="Meat",D603,IF(Analysis!$B$60="Fish",E603,IF(Analysis!$B$60="Sweet",F603,"")))))</f>
        <v>4</v>
      </c>
      <c r="J603" s="10">
        <v>8820</v>
      </c>
      <c r="K603" s="10" t="str">
        <f>IF(MasterData5[[#This Row],[Income ]]&gt;$AB$12, "Above", "Below")</f>
        <v>Below</v>
      </c>
      <c r="L603" s="10">
        <f>SUM(MasterData5[[#This Row],[MntWines]:[MntSweetProducts]])</f>
        <v>31</v>
      </c>
      <c r="M603" s="53" t="str">
        <f>IF(MasterData5[[#This Row],[Total Purchase]]&gt;=500, "Over $500", "")</f>
        <v/>
      </c>
      <c r="N603" s="10"/>
      <c r="O603" s="14" t="str">
        <f>IF(AND(MasterData5[[#This Row],[MntWines]]&gt;=AB$4, MasterData5[[#This Row],[Income ]]&lt;=$AB$12), "Yes", "")</f>
        <v/>
      </c>
      <c r="P603" s="14" t="str">
        <f>IF(AND(MasterData5[[#This Row],[MntFruits]]&gt;=AC$4, MasterData5[[#This Row],[Income ]]&lt;=$AB$12), "Yes", "")</f>
        <v/>
      </c>
      <c r="Q603" s="14" t="str">
        <f>IF(AND(MasterData5[[#This Row],[MntMeatProducts]]&gt;=AD$4, MasterData5[[#This Row],[Income ]]&lt;=$AB$12), "Yes", "")</f>
        <v/>
      </c>
      <c r="R603" s="14" t="str">
        <f>IF(AND(MasterData5[[#This Row],[MntFishProducts]]&gt;=AE$4, MasterData5[[#This Row],[Income ]]&lt;=$AB$12), "Yes", "")</f>
        <v/>
      </c>
      <c r="S603" s="14" t="str">
        <f>IF(AND(MasterData5[[#This Row],[MntSweetProducts]]&gt;=AF$4, MasterData5[[#This Row],[Income ]]&lt;=$AB$12), "Yes", "")</f>
        <v/>
      </c>
      <c r="U603" s="14" t="str">
        <f>IF(MasterData5[[#This Row],[MntWines]]&gt;=AB$4, "Yes", "")</f>
        <v/>
      </c>
      <c r="V603" s="14" t="str">
        <f>IF(MasterData5[[#This Row],[MntFruits]]&gt;=AC$4, "Yes", "")</f>
        <v/>
      </c>
      <c r="W603" s="14" t="str">
        <f>IF(MasterData5[[#This Row],[MntMeatProducts]]&gt;=AD$4, "Yes", "")</f>
        <v/>
      </c>
      <c r="X603" s="14" t="str">
        <f>IF(MasterData5[[#This Row],[MntFishProducts]]&gt;=AE$4, "Yes", "")</f>
        <v/>
      </c>
      <c r="Y603" s="14" t="str">
        <f>IF(MasterData5[[#This Row],[MntSweetProducts]]&gt;=AF$4, "Yes", "")</f>
        <v/>
      </c>
    </row>
    <row r="604" spans="1:25" x14ac:dyDescent="0.3">
      <c r="A604">
        <v>2986</v>
      </c>
      <c r="B604" s="10">
        <v>7</v>
      </c>
      <c r="C604" s="10">
        <v>2</v>
      </c>
      <c r="D604" s="10">
        <v>4</v>
      </c>
      <c r="E604" s="10">
        <v>2</v>
      </c>
      <c r="F604" s="10">
        <v>1</v>
      </c>
      <c r="G604" s="10">
        <v>4</v>
      </c>
      <c r="H604" s="24">
        <f>2021-'Customer Profile'!B603</f>
        <v>45</v>
      </c>
      <c r="I604" s="10">
        <f>IF(Analysis!$B$60="Wine",B604,IF(Analysis!$B$60="Fruit",C604,IF(Analysis!$B$60="Meat",D604,IF(Analysis!$B$60="Fish",E604,IF(Analysis!$B$60="Sweet",F604,"")))))</f>
        <v>2</v>
      </c>
      <c r="J604" s="10">
        <v>30772</v>
      </c>
      <c r="K604" s="10" t="str">
        <f>IF(MasterData5[[#This Row],[Income ]]&gt;$AB$12, "Above", "Below")</f>
        <v>Below</v>
      </c>
      <c r="L604" s="10">
        <f>SUM(MasterData5[[#This Row],[MntWines]:[MntSweetProducts]])</f>
        <v>16</v>
      </c>
      <c r="M604" s="53" t="str">
        <f>IF(MasterData5[[#This Row],[Total Purchase]]&gt;=500, "Over $500", "")</f>
        <v/>
      </c>
      <c r="N604" s="10"/>
      <c r="O604" s="14" t="str">
        <f>IF(AND(MasterData5[[#This Row],[MntWines]]&gt;=AB$4, MasterData5[[#This Row],[Income ]]&lt;=$AB$12), "Yes", "")</f>
        <v/>
      </c>
      <c r="P604" s="14" t="str">
        <f>IF(AND(MasterData5[[#This Row],[MntFruits]]&gt;=AC$4, MasterData5[[#This Row],[Income ]]&lt;=$AB$12), "Yes", "")</f>
        <v/>
      </c>
      <c r="Q604" s="14" t="str">
        <f>IF(AND(MasterData5[[#This Row],[MntMeatProducts]]&gt;=AD$4, MasterData5[[#This Row],[Income ]]&lt;=$AB$12), "Yes", "")</f>
        <v/>
      </c>
      <c r="R604" s="14" t="str">
        <f>IF(AND(MasterData5[[#This Row],[MntFishProducts]]&gt;=AE$4, MasterData5[[#This Row],[Income ]]&lt;=$AB$12), "Yes", "")</f>
        <v/>
      </c>
      <c r="S604" s="14" t="str">
        <f>IF(AND(MasterData5[[#This Row],[MntSweetProducts]]&gt;=AF$4, MasterData5[[#This Row],[Income ]]&lt;=$AB$12), "Yes", "")</f>
        <v/>
      </c>
      <c r="U604" s="14" t="str">
        <f>IF(MasterData5[[#This Row],[MntWines]]&gt;=AB$4, "Yes", "")</f>
        <v/>
      </c>
      <c r="V604" s="14" t="str">
        <f>IF(MasterData5[[#This Row],[MntFruits]]&gt;=AC$4, "Yes", "")</f>
        <v/>
      </c>
      <c r="W604" s="14" t="str">
        <f>IF(MasterData5[[#This Row],[MntMeatProducts]]&gt;=AD$4, "Yes", "")</f>
        <v/>
      </c>
      <c r="X604" s="14" t="str">
        <f>IF(MasterData5[[#This Row],[MntFishProducts]]&gt;=AE$4, "Yes", "")</f>
        <v/>
      </c>
      <c r="Y604" s="14" t="str">
        <f>IF(MasterData5[[#This Row],[MntSweetProducts]]&gt;=AF$4, "Yes", "")</f>
        <v/>
      </c>
    </row>
    <row r="605" spans="1:25" x14ac:dyDescent="0.3">
      <c r="A605">
        <v>2995</v>
      </c>
      <c r="B605" s="10">
        <v>291</v>
      </c>
      <c r="C605" s="10">
        <v>10</v>
      </c>
      <c r="D605" s="10">
        <v>689</v>
      </c>
      <c r="E605" s="10">
        <v>84</v>
      </c>
      <c r="F605" s="10">
        <v>10</v>
      </c>
      <c r="G605" s="10">
        <v>0</v>
      </c>
      <c r="H605" s="24">
        <f>2021-'Customer Profile'!B604</f>
        <v>64</v>
      </c>
      <c r="I605" s="10">
        <f>IF(Analysis!$B$60="Wine",B605,IF(Analysis!$B$60="Fruit",C605,IF(Analysis!$B$60="Meat",D605,IF(Analysis!$B$60="Fish",E605,IF(Analysis!$B$60="Sweet",F605,"")))))</f>
        <v>84</v>
      </c>
      <c r="J605" s="10">
        <v>66636</v>
      </c>
      <c r="K605" s="10" t="str">
        <f>IF(MasterData5[[#This Row],[Income ]]&gt;$AB$12, "Above", "Below")</f>
        <v>Above</v>
      </c>
      <c r="L605" s="10">
        <f>SUM(MasterData5[[#This Row],[MntWines]:[MntSweetProducts]])</f>
        <v>1084</v>
      </c>
      <c r="M605" s="53" t="str">
        <f>IF(MasterData5[[#This Row],[Total Purchase]]&gt;=500, "Over $500", "")</f>
        <v>Over $500</v>
      </c>
      <c r="N605" s="10"/>
      <c r="O605" s="14" t="str">
        <f>IF(AND(MasterData5[[#This Row],[MntWines]]&gt;=AB$4, MasterData5[[#This Row],[Income ]]&lt;=$AB$12), "Yes", "")</f>
        <v/>
      </c>
      <c r="P605" s="14" t="str">
        <f>IF(AND(MasterData5[[#This Row],[MntFruits]]&gt;=AC$4, MasterData5[[#This Row],[Income ]]&lt;=$AB$12), "Yes", "")</f>
        <v/>
      </c>
      <c r="Q605" s="14" t="str">
        <f>IF(AND(MasterData5[[#This Row],[MntMeatProducts]]&gt;=AD$4, MasterData5[[#This Row],[Income ]]&lt;=$AB$12), "Yes", "")</f>
        <v/>
      </c>
      <c r="R605" s="14" t="str">
        <f>IF(AND(MasterData5[[#This Row],[MntFishProducts]]&gt;=AE$4, MasterData5[[#This Row],[Income ]]&lt;=$AB$12), "Yes", "")</f>
        <v/>
      </c>
      <c r="S605" s="14" t="str">
        <f>IF(AND(MasterData5[[#This Row],[MntSweetProducts]]&gt;=AF$4, MasterData5[[#This Row],[Income ]]&lt;=$AB$12), "Yes", "")</f>
        <v/>
      </c>
      <c r="U605" s="14" t="str">
        <f>IF(MasterData5[[#This Row],[MntWines]]&gt;=AB$4, "Yes", "")</f>
        <v/>
      </c>
      <c r="V605" s="14" t="str">
        <f>IF(MasterData5[[#This Row],[MntFruits]]&gt;=AC$4, "Yes", "")</f>
        <v/>
      </c>
      <c r="W605" s="14" t="str">
        <f>IF(MasterData5[[#This Row],[MntMeatProducts]]&gt;=AD$4, "Yes", "")</f>
        <v>Yes</v>
      </c>
      <c r="X605" s="14" t="str">
        <f>IF(MasterData5[[#This Row],[MntFishProducts]]&gt;=AE$4, "Yes", "")</f>
        <v>Yes</v>
      </c>
      <c r="Y605" s="14" t="str">
        <f>IF(MasterData5[[#This Row],[MntSweetProducts]]&gt;=AF$4, "Yes", "")</f>
        <v/>
      </c>
    </row>
    <row r="606" spans="1:25" x14ac:dyDescent="0.3">
      <c r="A606">
        <v>3005</v>
      </c>
      <c r="B606" s="10">
        <v>530</v>
      </c>
      <c r="C606" s="10">
        <v>117</v>
      </c>
      <c r="D606" s="10">
        <v>678</v>
      </c>
      <c r="E606" s="10">
        <v>134</v>
      </c>
      <c r="F606" s="10">
        <v>44</v>
      </c>
      <c r="G606" s="10">
        <v>147</v>
      </c>
      <c r="H606" s="24">
        <f>2021-'Customer Profile'!B605</f>
        <v>29</v>
      </c>
      <c r="I606" s="10">
        <f>IF(Analysis!$B$60="Wine",B606,IF(Analysis!$B$60="Fruit",C606,IF(Analysis!$B$60="Meat",D606,IF(Analysis!$B$60="Fish",E606,IF(Analysis!$B$60="Sweet",F606,"")))))</f>
        <v>134</v>
      </c>
      <c r="J606" s="10">
        <v>83528</v>
      </c>
      <c r="K606" s="10" t="str">
        <f>IF(MasterData5[[#This Row],[Income ]]&gt;$AB$12, "Above", "Below")</f>
        <v>Above</v>
      </c>
      <c r="L606" s="10">
        <f>SUM(MasterData5[[#This Row],[MntWines]:[MntSweetProducts]])</f>
        <v>1503</v>
      </c>
      <c r="M606" s="53" t="str">
        <f>IF(MasterData5[[#This Row],[Total Purchase]]&gt;=500, "Over $500", "")</f>
        <v>Over $500</v>
      </c>
      <c r="N606" s="10"/>
      <c r="O606" s="14" t="str">
        <f>IF(AND(MasterData5[[#This Row],[MntWines]]&gt;=AB$4, MasterData5[[#This Row],[Income ]]&lt;=$AB$12), "Yes", "")</f>
        <v/>
      </c>
      <c r="P606" s="14" t="str">
        <f>IF(AND(MasterData5[[#This Row],[MntFruits]]&gt;=AC$4, MasterData5[[#This Row],[Income ]]&lt;=$AB$12), "Yes", "")</f>
        <v/>
      </c>
      <c r="Q606" s="14" t="str">
        <f>IF(AND(MasterData5[[#This Row],[MntMeatProducts]]&gt;=AD$4, MasterData5[[#This Row],[Income ]]&lt;=$AB$12), "Yes", "")</f>
        <v/>
      </c>
      <c r="R606" s="14" t="str">
        <f>IF(AND(MasterData5[[#This Row],[MntFishProducts]]&gt;=AE$4, MasterData5[[#This Row],[Income ]]&lt;=$AB$12), "Yes", "")</f>
        <v/>
      </c>
      <c r="S606" s="14" t="str">
        <f>IF(AND(MasterData5[[#This Row],[MntSweetProducts]]&gt;=AF$4, MasterData5[[#This Row],[Income ]]&lt;=$AB$12), "Yes", "")</f>
        <v/>
      </c>
      <c r="U606" s="14" t="str">
        <f>IF(MasterData5[[#This Row],[MntWines]]&gt;=AB$4, "Yes", "")</f>
        <v>Yes</v>
      </c>
      <c r="V606" s="14" t="str">
        <f>IF(MasterData5[[#This Row],[MntFruits]]&gt;=AC$4, "Yes", "")</f>
        <v>Yes</v>
      </c>
      <c r="W606" s="14" t="str">
        <f>IF(MasterData5[[#This Row],[MntMeatProducts]]&gt;=AD$4, "Yes", "")</f>
        <v>Yes</v>
      </c>
      <c r="X606" s="14" t="str">
        <f>IF(MasterData5[[#This Row],[MntFishProducts]]&gt;=AE$4, "Yes", "")</f>
        <v>Yes</v>
      </c>
      <c r="Y606" s="14" t="str">
        <f>IF(MasterData5[[#This Row],[MntSweetProducts]]&gt;=AF$4, "Yes", "")</f>
        <v>Yes</v>
      </c>
    </row>
    <row r="607" spans="1:25" x14ac:dyDescent="0.3">
      <c r="A607">
        <v>3006</v>
      </c>
      <c r="B607" s="10">
        <v>17</v>
      </c>
      <c r="C607" s="10">
        <v>0</v>
      </c>
      <c r="D607" s="10">
        <v>14</v>
      </c>
      <c r="E607" s="10">
        <v>7</v>
      </c>
      <c r="F607" s="10">
        <v>3</v>
      </c>
      <c r="G607" s="10">
        <v>2</v>
      </c>
      <c r="H607" s="24">
        <f>2021-'Customer Profile'!B606</f>
        <v>45</v>
      </c>
      <c r="I607" s="10">
        <f>IF(Analysis!$B$60="Wine",B607,IF(Analysis!$B$60="Fruit",C607,IF(Analysis!$B$60="Meat",D607,IF(Analysis!$B$60="Fish",E607,IF(Analysis!$B$60="Sweet",F607,"")))))</f>
        <v>7</v>
      </c>
      <c r="J607" s="10">
        <v>30992</v>
      </c>
      <c r="K607" s="10" t="str">
        <f>IF(MasterData5[[#This Row],[Income ]]&gt;$AB$12, "Above", "Below")</f>
        <v>Below</v>
      </c>
      <c r="L607" s="10">
        <f>SUM(MasterData5[[#This Row],[MntWines]:[MntSweetProducts]])</f>
        <v>41</v>
      </c>
      <c r="M607" s="53" t="str">
        <f>IF(MasterData5[[#This Row],[Total Purchase]]&gt;=500, "Over $500", "")</f>
        <v/>
      </c>
      <c r="N607" s="10"/>
      <c r="O607" s="14" t="str">
        <f>IF(AND(MasterData5[[#This Row],[MntWines]]&gt;=AB$4, MasterData5[[#This Row],[Income ]]&lt;=$AB$12), "Yes", "")</f>
        <v/>
      </c>
      <c r="P607" s="14" t="str">
        <f>IF(AND(MasterData5[[#This Row],[MntFruits]]&gt;=AC$4, MasterData5[[#This Row],[Income ]]&lt;=$AB$12), "Yes", "")</f>
        <v/>
      </c>
      <c r="Q607" s="14" t="str">
        <f>IF(AND(MasterData5[[#This Row],[MntMeatProducts]]&gt;=AD$4, MasterData5[[#This Row],[Income ]]&lt;=$AB$12), "Yes", "")</f>
        <v/>
      </c>
      <c r="R607" s="14" t="str">
        <f>IF(AND(MasterData5[[#This Row],[MntFishProducts]]&gt;=AE$4, MasterData5[[#This Row],[Income ]]&lt;=$AB$12), "Yes", "")</f>
        <v/>
      </c>
      <c r="S607" s="14" t="str">
        <f>IF(AND(MasterData5[[#This Row],[MntSweetProducts]]&gt;=AF$4, MasterData5[[#This Row],[Income ]]&lt;=$AB$12), "Yes", "")</f>
        <v/>
      </c>
      <c r="U607" s="14" t="str">
        <f>IF(MasterData5[[#This Row],[MntWines]]&gt;=AB$4, "Yes", "")</f>
        <v/>
      </c>
      <c r="V607" s="14" t="str">
        <f>IF(MasterData5[[#This Row],[MntFruits]]&gt;=AC$4, "Yes", "")</f>
        <v/>
      </c>
      <c r="W607" s="14" t="str">
        <f>IF(MasterData5[[#This Row],[MntMeatProducts]]&gt;=AD$4, "Yes", "")</f>
        <v/>
      </c>
      <c r="X607" s="14" t="str">
        <f>IF(MasterData5[[#This Row],[MntFishProducts]]&gt;=AE$4, "Yes", "")</f>
        <v/>
      </c>
      <c r="Y607" s="14" t="str">
        <f>IF(MasterData5[[#This Row],[MntSweetProducts]]&gt;=AF$4, "Yes", "")</f>
        <v/>
      </c>
    </row>
    <row r="608" spans="1:25" x14ac:dyDescent="0.3">
      <c r="A608">
        <v>3007</v>
      </c>
      <c r="B608" s="10">
        <v>27</v>
      </c>
      <c r="C608" s="10">
        <v>2</v>
      </c>
      <c r="D608" s="10">
        <v>10</v>
      </c>
      <c r="E608" s="10">
        <v>0</v>
      </c>
      <c r="F608" s="10">
        <v>0</v>
      </c>
      <c r="G608" s="10">
        <v>1</v>
      </c>
      <c r="H608" s="24">
        <f>2021-'Customer Profile'!B607</f>
        <v>55</v>
      </c>
      <c r="I608" s="10">
        <f>IF(Analysis!$B$60="Wine",B608,IF(Analysis!$B$60="Fruit",C608,IF(Analysis!$B$60="Meat",D608,IF(Analysis!$B$60="Fish",E608,IF(Analysis!$B$60="Sweet",F608,"")))))</f>
        <v>0</v>
      </c>
      <c r="J608" s="10">
        <v>37758</v>
      </c>
      <c r="K608" s="10" t="str">
        <f>IF(MasterData5[[#This Row],[Income ]]&gt;$AB$12, "Above", "Below")</f>
        <v>Below</v>
      </c>
      <c r="L608" s="10">
        <f>SUM(MasterData5[[#This Row],[MntWines]:[MntSweetProducts]])</f>
        <v>39</v>
      </c>
      <c r="M608" s="53" t="str">
        <f>IF(MasterData5[[#This Row],[Total Purchase]]&gt;=500, "Over $500", "")</f>
        <v/>
      </c>
      <c r="N608" s="10"/>
      <c r="O608" s="14" t="str">
        <f>IF(AND(MasterData5[[#This Row],[MntWines]]&gt;=AB$4, MasterData5[[#This Row],[Income ]]&lt;=$AB$12), "Yes", "")</f>
        <v/>
      </c>
      <c r="P608" s="14" t="str">
        <f>IF(AND(MasterData5[[#This Row],[MntFruits]]&gt;=AC$4, MasterData5[[#This Row],[Income ]]&lt;=$AB$12), "Yes", "")</f>
        <v/>
      </c>
      <c r="Q608" s="14" t="str">
        <f>IF(AND(MasterData5[[#This Row],[MntMeatProducts]]&gt;=AD$4, MasterData5[[#This Row],[Income ]]&lt;=$AB$12), "Yes", "")</f>
        <v/>
      </c>
      <c r="R608" s="14" t="str">
        <f>IF(AND(MasterData5[[#This Row],[MntFishProducts]]&gt;=AE$4, MasterData5[[#This Row],[Income ]]&lt;=$AB$12), "Yes", "")</f>
        <v/>
      </c>
      <c r="S608" s="14" t="str">
        <f>IF(AND(MasterData5[[#This Row],[MntSweetProducts]]&gt;=AF$4, MasterData5[[#This Row],[Income ]]&lt;=$AB$12), "Yes", "")</f>
        <v/>
      </c>
      <c r="U608" s="14" t="str">
        <f>IF(MasterData5[[#This Row],[MntWines]]&gt;=AB$4, "Yes", "")</f>
        <v/>
      </c>
      <c r="V608" s="14" t="str">
        <f>IF(MasterData5[[#This Row],[MntFruits]]&gt;=AC$4, "Yes", "")</f>
        <v/>
      </c>
      <c r="W608" s="14" t="str">
        <f>IF(MasterData5[[#This Row],[MntMeatProducts]]&gt;=AD$4, "Yes", "")</f>
        <v/>
      </c>
      <c r="X608" s="14" t="str">
        <f>IF(MasterData5[[#This Row],[MntFishProducts]]&gt;=AE$4, "Yes", "")</f>
        <v/>
      </c>
      <c r="Y608" s="14" t="str">
        <f>IF(MasterData5[[#This Row],[MntSweetProducts]]&gt;=AF$4, "Yes", "")</f>
        <v/>
      </c>
    </row>
    <row r="609" spans="1:25" x14ac:dyDescent="0.3">
      <c r="A609">
        <v>3009</v>
      </c>
      <c r="B609" s="10">
        <v>1462</v>
      </c>
      <c r="C609" s="10">
        <v>16</v>
      </c>
      <c r="D609" s="10">
        <v>128</v>
      </c>
      <c r="E609" s="10">
        <v>0</v>
      </c>
      <c r="F609" s="10">
        <v>0</v>
      </c>
      <c r="G609" s="10">
        <v>160</v>
      </c>
      <c r="H609" s="24">
        <f>2021-'Customer Profile'!B608</f>
        <v>59</v>
      </c>
      <c r="I609" s="10">
        <f>IF(Analysis!$B$60="Wine",B609,IF(Analysis!$B$60="Fruit",C609,IF(Analysis!$B$60="Meat",D609,IF(Analysis!$B$60="Fish",E609,IF(Analysis!$B$60="Sweet",F609,"")))))</f>
        <v>0</v>
      </c>
      <c r="J609" s="10">
        <v>71670</v>
      </c>
      <c r="K609" s="10" t="str">
        <f>IF(MasterData5[[#This Row],[Income ]]&gt;$AB$12, "Above", "Below")</f>
        <v>Above</v>
      </c>
      <c r="L609" s="10">
        <f>SUM(MasterData5[[#This Row],[MntWines]:[MntSweetProducts]])</f>
        <v>1606</v>
      </c>
      <c r="M609" s="53" t="str">
        <f>IF(MasterData5[[#This Row],[Total Purchase]]&gt;=500, "Over $500", "")</f>
        <v>Over $500</v>
      </c>
      <c r="N609" s="10"/>
      <c r="O609" s="14" t="str">
        <f>IF(AND(MasterData5[[#This Row],[MntWines]]&gt;=AB$4, MasterData5[[#This Row],[Income ]]&lt;=$AB$12), "Yes", "")</f>
        <v/>
      </c>
      <c r="P609" s="14" t="str">
        <f>IF(AND(MasterData5[[#This Row],[MntFruits]]&gt;=AC$4, MasterData5[[#This Row],[Income ]]&lt;=$AB$12), "Yes", "")</f>
        <v/>
      </c>
      <c r="Q609" s="14" t="str">
        <f>IF(AND(MasterData5[[#This Row],[MntMeatProducts]]&gt;=AD$4, MasterData5[[#This Row],[Income ]]&lt;=$AB$12), "Yes", "")</f>
        <v/>
      </c>
      <c r="R609" s="14" t="str">
        <f>IF(AND(MasterData5[[#This Row],[MntFishProducts]]&gt;=AE$4, MasterData5[[#This Row],[Income ]]&lt;=$AB$12), "Yes", "")</f>
        <v/>
      </c>
      <c r="S609" s="14" t="str">
        <f>IF(AND(MasterData5[[#This Row],[MntSweetProducts]]&gt;=AF$4, MasterData5[[#This Row],[Income ]]&lt;=$AB$12), "Yes", "")</f>
        <v/>
      </c>
      <c r="U609" s="14" t="str">
        <f>IF(MasterData5[[#This Row],[MntWines]]&gt;=AB$4, "Yes", "")</f>
        <v>Yes</v>
      </c>
      <c r="V609" s="14" t="str">
        <f>IF(MasterData5[[#This Row],[MntFruits]]&gt;=AC$4, "Yes", "")</f>
        <v/>
      </c>
      <c r="W609" s="14" t="str">
        <f>IF(MasterData5[[#This Row],[MntMeatProducts]]&gt;=AD$4, "Yes", "")</f>
        <v/>
      </c>
      <c r="X609" s="14" t="str">
        <f>IF(MasterData5[[#This Row],[MntFishProducts]]&gt;=AE$4, "Yes", "")</f>
        <v/>
      </c>
      <c r="Y609" s="14" t="str">
        <f>IF(MasterData5[[#This Row],[MntSweetProducts]]&gt;=AF$4, "Yes", "")</f>
        <v/>
      </c>
    </row>
    <row r="610" spans="1:25" x14ac:dyDescent="0.3">
      <c r="A610">
        <v>3010</v>
      </c>
      <c r="B610" s="10">
        <v>957</v>
      </c>
      <c r="C610" s="10">
        <v>153</v>
      </c>
      <c r="D610" s="10">
        <v>612</v>
      </c>
      <c r="E610" s="10">
        <v>99</v>
      </c>
      <c r="F610" s="10">
        <v>95</v>
      </c>
      <c r="G610" s="10">
        <v>153</v>
      </c>
      <c r="H610" s="24">
        <f>2021-'Customer Profile'!B609</f>
        <v>32</v>
      </c>
      <c r="I610" s="10">
        <f>IF(Analysis!$B$60="Wine",B610,IF(Analysis!$B$60="Fruit",C610,IF(Analysis!$B$60="Meat",D610,IF(Analysis!$B$60="Fish",E610,IF(Analysis!$B$60="Sweet",F610,"")))))</f>
        <v>99</v>
      </c>
      <c r="J610" s="10">
        <v>88420</v>
      </c>
      <c r="K610" s="10" t="str">
        <f>IF(MasterData5[[#This Row],[Income ]]&gt;$AB$12, "Above", "Below")</f>
        <v>Above</v>
      </c>
      <c r="L610" s="10">
        <f>SUM(MasterData5[[#This Row],[MntWines]:[MntSweetProducts]])</f>
        <v>1916</v>
      </c>
      <c r="M610" s="53" t="str">
        <f>IF(MasterData5[[#This Row],[Total Purchase]]&gt;=500, "Over $500", "")</f>
        <v>Over $500</v>
      </c>
      <c r="N610" s="10"/>
      <c r="O610" s="14" t="str">
        <f>IF(AND(MasterData5[[#This Row],[MntWines]]&gt;=AB$4, MasterData5[[#This Row],[Income ]]&lt;=$AB$12), "Yes", "")</f>
        <v/>
      </c>
      <c r="P610" s="14" t="str">
        <f>IF(AND(MasterData5[[#This Row],[MntFruits]]&gt;=AC$4, MasterData5[[#This Row],[Income ]]&lt;=$AB$12), "Yes", "")</f>
        <v/>
      </c>
      <c r="Q610" s="14" t="str">
        <f>IF(AND(MasterData5[[#This Row],[MntMeatProducts]]&gt;=AD$4, MasterData5[[#This Row],[Income ]]&lt;=$AB$12), "Yes", "")</f>
        <v/>
      </c>
      <c r="R610" s="14" t="str">
        <f>IF(AND(MasterData5[[#This Row],[MntFishProducts]]&gt;=AE$4, MasterData5[[#This Row],[Income ]]&lt;=$AB$12), "Yes", "")</f>
        <v/>
      </c>
      <c r="S610" s="14" t="str">
        <f>IF(AND(MasterData5[[#This Row],[MntSweetProducts]]&gt;=AF$4, MasterData5[[#This Row],[Income ]]&lt;=$AB$12), "Yes", "")</f>
        <v/>
      </c>
      <c r="U610" s="14" t="str">
        <f>IF(MasterData5[[#This Row],[MntWines]]&gt;=AB$4, "Yes", "")</f>
        <v>Yes</v>
      </c>
      <c r="V610" s="14" t="str">
        <f>IF(MasterData5[[#This Row],[MntFruits]]&gt;=AC$4, "Yes", "")</f>
        <v>Yes</v>
      </c>
      <c r="W610" s="14" t="str">
        <f>IF(MasterData5[[#This Row],[MntMeatProducts]]&gt;=AD$4, "Yes", "")</f>
        <v>Yes</v>
      </c>
      <c r="X610" s="14" t="str">
        <f>IF(MasterData5[[#This Row],[MntFishProducts]]&gt;=AE$4, "Yes", "")</f>
        <v>Yes</v>
      </c>
      <c r="Y610" s="14" t="str">
        <f>IF(MasterData5[[#This Row],[MntSweetProducts]]&gt;=AF$4, "Yes", "")</f>
        <v>Yes</v>
      </c>
    </row>
    <row r="611" spans="1:25" x14ac:dyDescent="0.3">
      <c r="A611">
        <v>3011</v>
      </c>
      <c r="B611" s="10">
        <v>86</v>
      </c>
      <c r="C611" s="10">
        <v>12</v>
      </c>
      <c r="D611" s="10">
        <v>75</v>
      </c>
      <c r="E611" s="10">
        <v>33</v>
      </c>
      <c r="F611" s="10">
        <v>15</v>
      </c>
      <c r="G611" s="10">
        <v>6</v>
      </c>
      <c r="H611" s="24">
        <f>2021-'Customer Profile'!B610</f>
        <v>56</v>
      </c>
      <c r="I611" s="10">
        <f>IF(Analysis!$B$60="Wine",B611,IF(Analysis!$B$60="Fruit",C611,IF(Analysis!$B$60="Meat",D611,IF(Analysis!$B$60="Fish",E611,IF(Analysis!$B$60="Sweet",F611,"")))))</f>
        <v>33</v>
      </c>
      <c r="J611" s="10">
        <v>69139</v>
      </c>
      <c r="K611" s="10" t="str">
        <f>IF(MasterData5[[#This Row],[Income ]]&gt;$AB$12, "Above", "Below")</f>
        <v>Above</v>
      </c>
      <c r="L611" s="10">
        <f>SUM(MasterData5[[#This Row],[MntWines]:[MntSweetProducts]])</f>
        <v>221</v>
      </c>
      <c r="M611" s="53" t="str">
        <f>IF(MasterData5[[#This Row],[Total Purchase]]&gt;=500, "Over $500", "")</f>
        <v/>
      </c>
      <c r="N611" s="10"/>
      <c r="O611" s="14" t="str">
        <f>IF(AND(MasterData5[[#This Row],[MntWines]]&gt;=AB$4, MasterData5[[#This Row],[Income ]]&lt;=$AB$12), "Yes", "")</f>
        <v/>
      </c>
      <c r="P611" s="14" t="str">
        <f>IF(AND(MasterData5[[#This Row],[MntFruits]]&gt;=AC$4, MasterData5[[#This Row],[Income ]]&lt;=$AB$12), "Yes", "")</f>
        <v/>
      </c>
      <c r="Q611" s="14" t="str">
        <f>IF(AND(MasterData5[[#This Row],[MntMeatProducts]]&gt;=AD$4, MasterData5[[#This Row],[Income ]]&lt;=$AB$12), "Yes", "")</f>
        <v/>
      </c>
      <c r="R611" s="14" t="str">
        <f>IF(AND(MasterData5[[#This Row],[MntFishProducts]]&gt;=AE$4, MasterData5[[#This Row],[Income ]]&lt;=$AB$12), "Yes", "")</f>
        <v/>
      </c>
      <c r="S611" s="14" t="str">
        <f>IF(AND(MasterData5[[#This Row],[MntSweetProducts]]&gt;=AF$4, MasterData5[[#This Row],[Income ]]&lt;=$AB$12), "Yes", "")</f>
        <v/>
      </c>
      <c r="U611" s="14" t="str">
        <f>IF(MasterData5[[#This Row],[MntWines]]&gt;=AB$4, "Yes", "")</f>
        <v/>
      </c>
      <c r="V611" s="14" t="str">
        <f>IF(MasterData5[[#This Row],[MntFruits]]&gt;=AC$4, "Yes", "")</f>
        <v/>
      </c>
      <c r="W611" s="14" t="str">
        <f>IF(MasterData5[[#This Row],[MntMeatProducts]]&gt;=AD$4, "Yes", "")</f>
        <v/>
      </c>
      <c r="X611" s="14" t="str">
        <f>IF(MasterData5[[#This Row],[MntFishProducts]]&gt;=AE$4, "Yes", "")</f>
        <v/>
      </c>
      <c r="Y611" s="14" t="str">
        <f>IF(MasterData5[[#This Row],[MntSweetProducts]]&gt;=AF$4, "Yes", "")</f>
        <v/>
      </c>
    </row>
    <row r="612" spans="1:25" x14ac:dyDescent="0.3">
      <c r="A612">
        <v>3025</v>
      </c>
      <c r="B612" s="10">
        <v>212</v>
      </c>
      <c r="C612" s="10">
        <v>6</v>
      </c>
      <c r="D612" s="10">
        <v>69</v>
      </c>
      <c r="E612" s="10">
        <v>4</v>
      </c>
      <c r="F612" s="10">
        <v>12</v>
      </c>
      <c r="G612" s="10">
        <v>3</v>
      </c>
      <c r="H612" s="24">
        <f>2021-'Customer Profile'!B611</f>
        <v>63</v>
      </c>
      <c r="I612" s="10">
        <f>IF(Analysis!$B$60="Wine",B612,IF(Analysis!$B$60="Fruit",C612,IF(Analysis!$B$60="Meat",D612,IF(Analysis!$B$60="Fish",E612,IF(Analysis!$B$60="Sweet",F612,"")))))</f>
        <v>4</v>
      </c>
      <c r="J612" s="10">
        <v>49967</v>
      </c>
      <c r="K612" s="10" t="str">
        <f>IF(MasterData5[[#This Row],[Income ]]&gt;$AB$12, "Above", "Below")</f>
        <v>Below</v>
      </c>
      <c r="L612" s="10">
        <f>SUM(MasterData5[[#This Row],[MntWines]:[MntSweetProducts]])</f>
        <v>303</v>
      </c>
      <c r="M612" s="53" t="str">
        <f>IF(MasterData5[[#This Row],[Total Purchase]]&gt;=500, "Over $500", "")</f>
        <v/>
      </c>
      <c r="N612" s="10"/>
      <c r="O612" s="14" t="str">
        <f>IF(AND(MasterData5[[#This Row],[MntWines]]&gt;=AB$4, MasterData5[[#This Row],[Income ]]&lt;=$AB$12), "Yes", "")</f>
        <v/>
      </c>
      <c r="P612" s="14" t="str">
        <f>IF(AND(MasterData5[[#This Row],[MntFruits]]&gt;=AC$4, MasterData5[[#This Row],[Income ]]&lt;=$AB$12), "Yes", "")</f>
        <v/>
      </c>
      <c r="Q612" s="14" t="str">
        <f>IF(AND(MasterData5[[#This Row],[MntMeatProducts]]&gt;=AD$4, MasterData5[[#This Row],[Income ]]&lt;=$AB$12), "Yes", "")</f>
        <v/>
      </c>
      <c r="R612" s="14" t="str">
        <f>IF(AND(MasterData5[[#This Row],[MntFishProducts]]&gt;=AE$4, MasterData5[[#This Row],[Income ]]&lt;=$AB$12), "Yes", "")</f>
        <v/>
      </c>
      <c r="S612" s="14" t="str">
        <f>IF(AND(MasterData5[[#This Row],[MntSweetProducts]]&gt;=AF$4, MasterData5[[#This Row],[Income ]]&lt;=$AB$12), "Yes", "")</f>
        <v/>
      </c>
      <c r="U612" s="14" t="str">
        <f>IF(MasterData5[[#This Row],[MntWines]]&gt;=AB$4, "Yes", "")</f>
        <v/>
      </c>
      <c r="V612" s="14" t="str">
        <f>IF(MasterData5[[#This Row],[MntFruits]]&gt;=AC$4, "Yes", "")</f>
        <v/>
      </c>
      <c r="W612" s="14" t="str">
        <f>IF(MasterData5[[#This Row],[MntMeatProducts]]&gt;=AD$4, "Yes", "")</f>
        <v/>
      </c>
      <c r="X612" s="14" t="str">
        <f>IF(MasterData5[[#This Row],[MntFishProducts]]&gt;=AE$4, "Yes", "")</f>
        <v/>
      </c>
      <c r="Y612" s="14" t="str">
        <f>IF(MasterData5[[#This Row],[MntSweetProducts]]&gt;=AF$4, "Yes", "")</f>
        <v/>
      </c>
    </row>
    <row r="613" spans="1:25" x14ac:dyDescent="0.3">
      <c r="A613">
        <v>3032</v>
      </c>
      <c r="B613" s="10">
        <v>28</v>
      </c>
      <c r="C613" s="10">
        <v>34</v>
      </c>
      <c r="D613" s="10">
        <v>62</v>
      </c>
      <c r="E613" s="10">
        <v>11</v>
      </c>
      <c r="F613" s="10">
        <v>14</v>
      </c>
      <c r="G613" s="10">
        <v>44</v>
      </c>
      <c r="H613" s="24">
        <f>2021-'Customer Profile'!B612</f>
        <v>37</v>
      </c>
      <c r="I613" s="10">
        <f>IF(Analysis!$B$60="Wine",B613,IF(Analysis!$B$60="Fruit",C613,IF(Analysis!$B$60="Meat",D613,IF(Analysis!$B$60="Fish",E613,IF(Analysis!$B$60="Sweet",F613,"")))))</f>
        <v>11</v>
      </c>
      <c r="J613" s="10">
        <v>24570</v>
      </c>
      <c r="K613" s="10" t="str">
        <f>IF(MasterData5[[#This Row],[Income ]]&gt;$AB$12, "Above", "Below")</f>
        <v>Below</v>
      </c>
      <c r="L613" s="10">
        <f>SUM(MasterData5[[#This Row],[MntWines]:[MntSweetProducts]])</f>
        <v>149</v>
      </c>
      <c r="M613" s="53" t="str">
        <f>IF(MasterData5[[#This Row],[Total Purchase]]&gt;=500, "Over $500", "")</f>
        <v/>
      </c>
      <c r="N613" s="10"/>
      <c r="O613" s="14" t="str">
        <f>IF(AND(MasterData5[[#This Row],[MntWines]]&gt;=AB$4, MasterData5[[#This Row],[Income ]]&lt;=$AB$12), "Yes", "")</f>
        <v/>
      </c>
      <c r="P613" s="14" t="str">
        <f>IF(AND(MasterData5[[#This Row],[MntFruits]]&gt;=AC$4, MasterData5[[#This Row],[Income ]]&lt;=$AB$12), "Yes", "")</f>
        <v>Yes</v>
      </c>
      <c r="Q613" s="14" t="str">
        <f>IF(AND(MasterData5[[#This Row],[MntMeatProducts]]&gt;=AD$4, MasterData5[[#This Row],[Income ]]&lt;=$AB$12), "Yes", "")</f>
        <v/>
      </c>
      <c r="R613" s="14" t="str">
        <f>IF(AND(MasterData5[[#This Row],[MntFishProducts]]&gt;=AE$4, MasterData5[[#This Row],[Income ]]&lt;=$AB$12), "Yes", "")</f>
        <v/>
      </c>
      <c r="S613" s="14" t="str">
        <f>IF(AND(MasterData5[[#This Row],[MntSweetProducts]]&gt;=AF$4, MasterData5[[#This Row],[Income ]]&lt;=$AB$12), "Yes", "")</f>
        <v/>
      </c>
      <c r="U613" s="14" t="str">
        <f>IF(MasterData5[[#This Row],[MntWines]]&gt;=AB$4, "Yes", "")</f>
        <v/>
      </c>
      <c r="V613" s="14" t="str">
        <f>IF(MasterData5[[#This Row],[MntFruits]]&gt;=AC$4, "Yes", "")</f>
        <v>Yes</v>
      </c>
      <c r="W613" s="14" t="str">
        <f>IF(MasterData5[[#This Row],[MntMeatProducts]]&gt;=AD$4, "Yes", "")</f>
        <v/>
      </c>
      <c r="X613" s="14" t="str">
        <f>IF(MasterData5[[#This Row],[MntFishProducts]]&gt;=AE$4, "Yes", "")</f>
        <v/>
      </c>
      <c r="Y613" s="14" t="str">
        <f>IF(MasterData5[[#This Row],[MntSweetProducts]]&gt;=AF$4, "Yes", "")</f>
        <v/>
      </c>
    </row>
    <row r="614" spans="1:25" x14ac:dyDescent="0.3">
      <c r="A614">
        <v>3033</v>
      </c>
      <c r="B614" s="10">
        <v>112</v>
      </c>
      <c r="C614" s="10">
        <v>17</v>
      </c>
      <c r="D614" s="10">
        <v>44</v>
      </c>
      <c r="E614" s="10">
        <v>34</v>
      </c>
      <c r="F614" s="10">
        <v>22</v>
      </c>
      <c r="G614" s="10">
        <v>89</v>
      </c>
      <c r="H614" s="24">
        <f>2021-'Customer Profile'!B613</f>
        <v>58</v>
      </c>
      <c r="I614" s="10">
        <f>IF(Analysis!$B$60="Wine",B614,IF(Analysis!$B$60="Fruit",C614,IF(Analysis!$B$60="Meat",D614,IF(Analysis!$B$60="Fish",E614,IF(Analysis!$B$60="Sweet",F614,"")))))</f>
        <v>34</v>
      </c>
      <c r="J614" s="10">
        <v>38620</v>
      </c>
      <c r="K614" s="10" t="str">
        <f>IF(MasterData5[[#This Row],[Income ]]&gt;$AB$12, "Above", "Below")</f>
        <v>Below</v>
      </c>
      <c r="L614" s="10">
        <f>SUM(MasterData5[[#This Row],[MntWines]:[MntSweetProducts]])</f>
        <v>229</v>
      </c>
      <c r="M614" s="53" t="str">
        <f>IF(MasterData5[[#This Row],[Total Purchase]]&gt;=500, "Over $500", "")</f>
        <v/>
      </c>
      <c r="N614" s="10"/>
      <c r="O614" s="14" t="str">
        <f>IF(AND(MasterData5[[#This Row],[MntWines]]&gt;=AB$4, MasterData5[[#This Row],[Income ]]&lt;=$AB$12), "Yes", "")</f>
        <v/>
      </c>
      <c r="P614" s="14" t="str">
        <f>IF(AND(MasterData5[[#This Row],[MntFruits]]&gt;=AC$4, MasterData5[[#This Row],[Income ]]&lt;=$AB$12), "Yes", "")</f>
        <v/>
      </c>
      <c r="Q614" s="14" t="str">
        <f>IF(AND(MasterData5[[#This Row],[MntMeatProducts]]&gt;=AD$4, MasterData5[[#This Row],[Income ]]&lt;=$AB$12), "Yes", "")</f>
        <v/>
      </c>
      <c r="R614" s="14" t="str">
        <f>IF(AND(MasterData5[[#This Row],[MntFishProducts]]&gt;=AE$4, MasterData5[[#This Row],[Income ]]&lt;=$AB$12), "Yes", "")</f>
        <v/>
      </c>
      <c r="S614" s="14" t="str">
        <f>IF(AND(MasterData5[[#This Row],[MntSweetProducts]]&gt;=AF$4, MasterData5[[#This Row],[Income ]]&lt;=$AB$12), "Yes", "")</f>
        <v/>
      </c>
      <c r="U614" s="14" t="str">
        <f>IF(MasterData5[[#This Row],[MntWines]]&gt;=AB$4, "Yes", "")</f>
        <v/>
      </c>
      <c r="V614" s="14" t="str">
        <f>IF(MasterData5[[#This Row],[MntFruits]]&gt;=AC$4, "Yes", "")</f>
        <v/>
      </c>
      <c r="W614" s="14" t="str">
        <f>IF(MasterData5[[#This Row],[MntMeatProducts]]&gt;=AD$4, "Yes", "")</f>
        <v/>
      </c>
      <c r="X614" s="14" t="str">
        <f>IF(MasterData5[[#This Row],[MntFishProducts]]&gt;=AE$4, "Yes", "")</f>
        <v/>
      </c>
      <c r="Y614" s="14" t="str">
        <f>IF(MasterData5[[#This Row],[MntSweetProducts]]&gt;=AF$4, "Yes", "")</f>
        <v/>
      </c>
    </row>
    <row r="615" spans="1:25" x14ac:dyDescent="0.3">
      <c r="A615">
        <v>3037</v>
      </c>
      <c r="B615" s="10">
        <v>135</v>
      </c>
      <c r="C615" s="10">
        <v>46</v>
      </c>
      <c r="D615" s="10">
        <v>92</v>
      </c>
      <c r="E615" s="10">
        <v>65</v>
      </c>
      <c r="F615" s="10">
        <v>61</v>
      </c>
      <c r="G615" s="10">
        <v>11</v>
      </c>
      <c r="H615" s="24">
        <f>2021-'Customer Profile'!B614</f>
        <v>38</v>
      </c>
      <c r="I615" s="10">
        <f>IF(Analysis!$B$60="Wine",B615,IF(Analysis!$B$60="Fruit",C615,IF(Analysis!$B$60="Meat",D615,IF(Analysis!$B$60="Fish",E615,IF(Analysis!$B$60="Sweet",F615,"")))))</f>
        <v>65</v>
      </c>
      <c r="J615" s="10">
        <v>50150</v>
      </c>
      <c r="K615" s="10" t="str">
        <f>IF(MasterData5[[#This Row],[Income ]]&gt;$AB$12, "Above", "Below")</f>
        <v>Below</v>
      </c>
      <c r="L615" s="10">
        <f>SUM(MasterData5[[#This Row],[MntWines]:[MntSweetProducts]])</f>
        <v>399</v>
      </c>
      <c r="M615" s="53" t="str">
        <f>IF(MasterData5[[#This Row],[Total Purchase]]&gt;=500, "Over $500", "")</f>
        <v/>
      </c>
      <c r="N615" s="10"/>
      <c r="O615" s="14" t="str">
        <f>IF(AND(MasterData5[[#This Row],[MntWines]]&gt;=AB$4, MasterData5[[#This Row],[Income ]]&lt;=$AB$12), "Yes", "")</f>
        <v/>
      </c>
      <c r="P615" s="14" t="str">
        <f>IF(AND(MasterData5[[#This Row],[MntFruits]]&gt;=AC$4, MasterData5[[#This Row],[Income ]]&lt;=$AB$12), "Yes", "")</f>
        <v>Yes</v>
      </c>
      <c r="Q615" s="14" t="str">
        <f>IF(AND(MasterData5[[#This Row],[MntMeatProducts]]&gt;=AD$4, MasterData5[[#This Row],[Income ]]&lt;=$AB$12), "Yes", "")</f>
        <v/>
      </c>
      <c r="R615" s="14" t="str">
        <f>IF(AND(MasterData5[[#This Row],[MntFishProducts]]&gt;=AE$4, MasterData5[[#This Row],[Income ]]&lt;=$AB$12), "Yes", "")</f>
        <v>Yes</v>
      </c>
      <c r="S615" s="14" t="str">
        <f>IF(AND(MasterData5[[#This Row],[MntSweetProducts]]&gt;=AF$4, MasterData5[[#This Row],[Income ]]&lt;=$AB$12), "Yes", "")</f>
        <v>Yes</v>
      </c>
      <c r="U615" s="14" t="str">
        <f>IF(MasterData5[[#This Row],[MntWines]]&gt;=AB$4, "Yes", "")</f>
        <v/>
      </c>
      <c r="V615" s="14" t="str">
        <f>IF(MasterData5[[#This Row],[MntFruits]]&gt;=AC$4, "Yes", "")</f>
        <v>Yes</v>
      </c>
      <c r="W615" s="14" t="str">
        <f>IF(MasterData5[[#This Row],[MntMeatProducts]]&gt;=AD$4, "Yes", "")</f>
        <v/>
      </c>
      <c r="X615" s="14" t="str">
        <f>IF(MasterData5[[#This Row],[MntFishProducts]]&gt;=AE$4, "Yes", "")</f>
        <v>Yes</v>
      </c>
      <c r="Y615" s="14" t="str">
        <f>IF(MasterData5[[#This Row],[MntSweetProducts]]&gt;=AF$4, "Yes", "")</f>
        <v>Yes</v>
      </c>
    </row>
    <row r="616" spans="1:25" x14ac:dyDescent="0.3">
      <c r="A616">
        <v>3050</v>
      </c>
      <c r="B616" s="10">
        <v>185</v>
      </c>
      <c r="C616" s="10">
        <v>0</v>
      </c>
      <c r="D616" s="10">
        <v>28</v>
      </c>
      <c r="E616" s="10">
        <v>3</v>
      </c>
      <c r="F616" s="10">
        <v>2</v>
      </c>
      <c r="G616" s="10">
        <v>17</v>
      </c>
      <c r="H616" s="24">
        <f>2021-'Customer Profile'!B615</f>
        <v>55</v>
      </c>
      <c r="I616" s="10">
        <f>IF(Analysis!$B$60="Wine",B616,IF(Analysis!$B$60="Fruit",C616,IF(Analysis!$B$60="Meat",D616,IF(Analysis!$B$60="Fish",E616,IF(Analysis!$B$60="Sweet",F616,"")))))</f>
        <v>3</v>
      </c>
      <c r="J616" s="10">
        <v>54198</v>
      </c>
      <c r="K616" s="10" t="str">
        <f>IF(MasterData5[[#This Row],[Income ]]&gt;$AB$12, "Above", "Below")</f>
        <v>Above</v>
      </c>
      <c r="L616" s="10">
        <f>SUM(MasterData5[[#This Row],[MntWines]:[MntSweetProducts]])</f>
        <v>218</v>
      </c>
      <c r="M616" s="53" t="str">
        <f>IF(MasterData5[[#This Row],[Total Purchase]]&gt;=500, "Over $500", "")</f>
        <v/>
      </c>
      <c r="N616" s="10"/>
      <c r="O616" s="14" t="str">
        <f>IF(AND(MasterData5[[#This Row],[MntWines]]&gt;=AB$4, MasterData5[[#This Row],[Income ]]&lt;=$AB$12), "Yes", "")</f>
        <v/>
      </c>
      <c r="P616" s="14" t="str">
        <f>IF(AND(MasterData5[[#This Row],[MntFruits]]&gt;=AC$4, MasterData5[[#This Row],[Income ]]&lt;=$AB$12), "Yes", "")</f>
        <v/>
      </c>
      <c r="Q616" s="14" t="str">
        <f>IF(AND(MasterData5[[#This Row],[MntMeatProducts]]&gt;=AD$4, MasterData5[[#This Row],[Income ]]&lt;=$AB$12), "Yes", "")</f>
        <v/>
      </c>
      <c r="R616" s="14" t="str">
        <f>IF(AND(MasterData5[[#This Row],[MntFishProducts]]&gt;=AE$4, MasterData5[[#This Row],[Income ]]&lt;=$AB$12), "Yes", "")</f>
        <v/>
      </c>
      <c r="S616" s="14" t="str">
        <f>IF(AND(MasterData5[[#This Row],[MntSweetProducts]]&gt;=AF$4, MasterData5[[#This Row],[Income ]]&lt;=$AB$12), "Yes", "")</f>
        <v/>
      </c>
      <c r="U616" s="14" t="str">
        <f>IF(MasterData5[[#This Row],[MntWines]]&gt;=AB$4, "Yes", "")</f>
        <v/>
      </c>
      <c r="V616" s="14" t="str">
        <f>IF(MasterData5[[#This Row],[MntFruits]]&gt;=AC$4, "Yes", "")</f>
        <v/>
      </c>
      <c r="W616" s="14" t="str">
        <f>IF(MasterData5[[#This Row],[MntMeatProducts]]&gt;=AD$4, "Yes", "")</f>
        <v/>
      </c>
      <c r="X616" s="14" t="str">
        <f>IF(MasterData5[[#This Row],[MntFishProducts]]&gt;=AE$4, "Yes", "")</f>
        <v/>
      </c>
      <c r="Y616" s="14" t="str">
        <f>IF(MasterData5[[#This Row],[MntSweetProducts]]&gt;=AF$4, "Yes", "")</f>
        <v/>
      </c>
    </row>
    <row r="617" spans="1:25" x14ac:dyDescent="0.3">
      <c r="A617">
        <v>3056</v>
      </c>
      <c r="B617" s="10">
        <v>587</v>
      </c>
      <c r="C617" s="10">
        <v>43</v>
      </c>
      <c r="D617" s="10">
        <v>337</v>
      </c>
      <c r="E617" s="10">
        <v>42</v>
      </c>
      <c r="F617" s="10">
        <v>87</v>
      </c>
      <c r="G617" s="10">
        <v>54</v>
      </c>
      <c r="H617" s="24">
        <f>2021-'Customer Profile'!B616</f>
        <v>43</v>
      </c>
      <c r="I617" s="10">
        <f>IF(Analysis!$B$60="Wine",B617,IF(Analysis!$B$60="Fruit",C617,IF(Analysis!$B$60="Meat",D617,IF(Analysis!$B$60="Fish",E617,IF(Analysis!$B$60="Sweet",F617,"")))))</f>
        <v>42</v>
      </c>
      <c r="J617" s="10">
        <v>63693</v>
      </c>
      <c r="K617" s="10" t="str">
        <f>IF(MasterData5[[#This Row],[Income ]]&gt;$AB$12, "Above", "Below")</f>
        <v>Above</v>
      </c>
      <c r="L617" s="10">
        <f>SUM(MasterData5[[#This Row],[MntWines]:[MntSweetProducts]])</f>
        <v>1096</v>
      </c>
      <c r="M617" s="53" t="str">
        <f>IF(MasterData5[[#This Row],[Total Purchase]]&gt;=500, "Over $500", "")</f>
        <v>Over $500</v>
      </c>
      <c r="N617" s="10"/>
      <c r="O617" s="14" t="str">
        <f>IF(AND(MasterData5[[#This Row],[MntWines]]&gt;=AB$4, MasterData5[[#This Row],[Income ]]&lt;=$AB$12), "Yes", "")</f>
        <v/>
      </c>
      <c r="P617" s="14" t="str">
        <f>IF(AND(MasterData5[[#This Row],[MntFruits]]&gt;=AC$4, MasterData5[[#This Row],[Income ]]&lt;=$AB$12), "Yes", "")</f>
        <v/>
      </c>
      <c r="Q617" s="14" t="str">
        <f>IF(AND(MasterData5[[#This Row],[MntMeatProducts]]&gt;=AD$4, MasterData5[[#This Row],[Income ]]&lt;=$AB$12), "Yes", "")</f>
        <v/>
      </c>
      <c r="R617" s="14" t="str">
        <f>IF(AND(MasterData5[[#This Row],[MntFishProducts]]&gt;=AE$4, MasterData5[[#This Row],[Income ]]&lt;=$AB$12), "Yes", "")</f>
        <v/>
      </c>
      <c r="S617" s="14" t="str">
        <f>IF(AND(MasterData5[[#This Row],[MntSweetProducts]]&gt;=AF$4, MasterData5[[#This Row],[Income ]]&lt;=$AB$12), "Yes", "")</f>
        <v/>
      </c>
      <c r="U617" s="14" t="str">
        <f>IF(MasterData5[[#This Row],[MntWines]]&gt;=AB$4, "Yes", "")</f>
        <v>Yes</v>
      </c>
      <c r="V617" s="14" t="str">
        <f>IF(MasterData5[[#This Row],[MntFruits]]&gt;=AC$4, "Yes", "")</f>
        <v>Yes</v>
      </c>
      <c r="W617" s="14" t="str">
        <f>IF(MasterData5[[#This Row],[MntMeatProducts]]&gt;=AD$4, "Yes", "")</f>
        <v>Yes</v>
      </c>
      <c r="X617" s="14" t="str">
        <f>IF(MasterData5[[#This Row],[MntFishProducts]]&gt;=AE$4, "Yes", "")</f>
        <v>Yes</v>
      </c>
      <c r="Y617" s="14" t="str">
        <f>IF(MasterData5[[#This Row],[MntSweetProducts]]&gt;=AF$4, "Yes", "")</f>
        <v>Yes</v>
      </c>
    </row>
    <row r="618" spans="1:25" x14ac:dyDescent="0.3">
      <c r="A618">
        <v>3066</v>
      </c>
      <c r="B618" s="10">
        <v>167</v>
      </c>
      <c r="C618" s="10">
        <v>0</v>
      </c>
      <c r="D618" s="10">
        <v>43</v>
      </c>
      <c r="E618" s="10">
        <v>6</v>
      </c>
      <c r="F618" s="10">
        <v>2</v>
      </c>
      <c r="G618" s="10">
        <v>13</v>
      </c>
      <c r="H618" s="24">
        <f>2021-'Customer Profile'!B617</f>
        <v>46</v>
      </c>
      <c r="I618" s="10">
        <f>IF(Analysis!$B$60="Wine",B618,IF(Analysis!$B$60="Fruit",C618,IF(Analysis!$B$60="Meat",D618,IF(Analysis!$B$60="Fish",E618,IF(Analysis!$B$60="Sweet",F618,"")))))</f>
        <v>6</v>
      </c>
      <c r="J618" s="10">
        <v>61905</v>
      </c>
      <c r="K618" s="10" t="str">
        <f>IF(MasterData5[[#This Row],[Income ]]&gt;$AB$12, "Above", "Below")</f>
        <v>Above</v>
      </c>
      <c r="L618" s="10">
        <f>SUM(MasterData5[[#This Row],[MntWines]:[MntSweetProducts]])</f>
        <v>218</v>
      </c>
      <c r="M618" s="53" t="str">
        <f>IF(MasterData5[[#This Row],[Total Purchase]]&gt;=500, "Over $500", "")</f>
        <v/>
      </c>
      <c r="N618" s="10"/>
      <c r="O618" s="14" t="str">
        <f>IF(AND(MasterData5[[#This Row],[MntWines]]&gt;=AB$4, MasterData5[[#This Row],[Income ]]&lt;=$AB$12), "Yes", "")</f>
        <v/>
      </c>
      <c r="P618" s="14" t="str">
        <f>IF(AND(MasterData5[[#This Row],[MntFruits]]&gt;=AC$4, MasterData5[[#This Row],[Income ]]&lt;=$AB$12), "Yes", "")</f>
        <v/>
      </c>
      <c r="Q618" s="14" t="str">
        <f>IF(AND(MasterData5[[#This Row],[MntMeatProducts]]&gt;=AD$4, MasterData5[[#This Row],[Income ]]&lt;=$AB$12), "Yes", "")</f>
        <v/>
      </c>
      <c r="R618" s="14" t="str">
        <f>IF(AND(MasterData5[[#This Row],[MntFishProducts]]&gt;=AE$4, MasterData5[[#This Row],[Income ]]&lt;=$AB$12), "Yes", "")</f>
        <v/>
      </c>
      <c r="S618" s="14" t="str">
        <f>IF(AND(MasterData5[[#This Row],[MntSweetProducts]]&gt;=AF$4, MasterData5[[#This Row],[Income ]]&lt;=$AB$12), "Yes", "")</f>
        <v/>
      </c>
      <c r="U618" s="14" t="str">
        <f>IF(MasterData5[[#This Row],[MntWines]]&gt;=AB$4, "Yes", "")</f>
        <v/>
      </c>
      <c r="V618" s="14" t="str">
        <f>IF(MasterData5[[#This Row],[MntFruits]]&gt;=AC$4, "Yes", "")</f>
        <v/>
      </c>
      <c r="W618" s="14" t="str">
        <f>IF(MasterData5[[#This Row],[MntMeatProducts]]&gt;=AD$4, "Yes", "")</f>
        <v/>
      </c>
      <c r="X618" s="14" t="str">
        <f>IF(MasterData5[[#This Row],[MntFishProducts]]&gt;=AE$4, "Yes", "")</f>
        <v/>
      </c>
      <c r="Y618" s="14" t="str">
        <f>IF(MasterData5[[#This Row],[MntSweetProducts]]&gt;=AF$4, "Yes", "")</f>
        <v/>
      </c>
    </row>
    <row r="619" spans="1:25" x14ac:dyDescent="0.3">
      <c r="A619">
        <v>3068</v>
      </c>
      <c r="B619" s="10">
        <v>1</v>
      </c>
      <c r="C619" s="10">
        <v>12</v>
      </c>
      <c r="D619" s="10">
        <v>9</v>
      </c>
      <c r="E619" s="10">
        <v>0</v>
      </c>
      <c r="F619" s="10">
        <v>14</v>
      </c>
      <c r="G619" s="10">
        <v>7</v>
      </c>
      <c r="H619" s="24">
        <f>2021-'Customer Profile'!B618</f>
        <v>31</v>
      </c>
      <c r="I619" s="10">
        <f>IF(Analysis!$B$60="Wine",B619,IF(Analysis!$B$60="Fruit",C619,IF(Analysis!$B$60="Meat",D619,IF(Analysis!$B$60="Fish",E619,IF(Analysis!$B$60="Sweet",F619,"")))))</f>
        <v>0</v>
      </c>
      <c r="J619" s="10">
        <v>18351</v>
      </c>
      <c r="K619" s="10" t="str">
        <f>IF(MasterData5[[#This Row],[Income ]]&gt;$AB$12, "Above", "Below")</f>
        <v>Below</v>
      </c>
      <c r="L619" s="10">
        <f>SUM(MasterData5[[#This Row],[MntWines]:[MntSweetProducts]])</f>
        <v>36</v>
      </c>
      <c r="M619" s="53" t="str">
        <f>IF(MasterData5[[#This Row],[Total Purchase]]&gt;=500, "Over $500", "")</f>
        <v/>
      </c>
      <c r="N619" s="10"/>
      <c r="O619" s="14" t="str">
        <f>IF(AND(MasterData5[[#This Row],[MntWines]]&gt;=AB$4, MasterData5[[#This Row],[Income ]]&lt;=$AB$12), "Yes", "")</f>
        <v/>
      </c>
      <c r="P619" s="14" t="str">
        <f>IF(AND(MasterData5[[#This Row],[MntFruits]]&gt;=AC$4, MasterData5[[#This Row],[Income ]]&lt;=$AB$12), "Yes", "")</f>
        <v/>
      </c>
      <c r="Q619" s="14" t="str">
        <f>IF(AND(MasterData5[[#This Row],[MntMeatProducts]]&gt;=AD$4, MasterData5[[#This Row],[Income ]]&lt;=$AB$12), "Yes", "")</f>
        <v/>
      </c>
      <c r="R619" s="14" t="str">
        <f>IF(AND(MasterData5[[#This Row],[MntFishProducts]]&gt;=AE$4, MasterData5[[#This Row],[Income ]]&lt;=$AB$12), "Yes", "")</f>
        <v/>
      </c>
      <c r="S619" s="14" t="str">
        <f>IF(AND(MasterData5[[#This Row],[MntSweetProducts]]&gt;=AF$4, MasterData5[[#This Row],[Income ]]&lt;=$AB$12), "Yes", "")</f>
        <v/>
      </c>
      <c r="U619" s="14" t="str">
        <f>IF(MasterData5[[#This Row],[MntWines]]&gt;=AB$4, "Yes", "")</f>
        <v/>
      </c>
      <c r="V619" s="14" t="str">
        <f>IF(MasterData5[[#This Row],[MntFruits]]&gt;=AC$4, "Yes", "")</f>
        <v/>
      </c>
      <c r="W619" s="14" t="str">
        <f>IF(MasterData5[[#This Row],[MntMeatProducts]]&gt;=AD$4, "Yes", "")</f>
        <v/>
      </c>
      <c r="X619" s="14" t="str">
        <f>IF(MasterData5[[#This Row],[MntFishProducts]]&gt;=AE$4, "Yes", "")</f>
        <v/>
      </c>
      <c r="Y619" s="14" t="str">
        <f>IF(MasterData5[[#This Row],[MntSweetProducts]]&gt;=AF$4, "Yes", "")</f>
        <v/>
      </c>
    </row>
    <row r="620" spans="1:25" x14ac:dyDescent="0.3">
      <c r="A620">
        <v>3074</v>
      </c>
      <c r="B620" s="10">
        <v>1218</v>
      </c>
      <c r="C620" s="10">
        <v>107</v>
      </c>
      <c r="D620" s="10">
        <v>304</v>
      </c>
      <c r="E620" s="10">
        <v>23</v>
      </c>
      <c r="F620" s="10">
        <v>143</v>
      </c>
      <c r="G620" s="10">
        <v>33</v>
      </c>
      <c r="H620" s="24">
        <f>2021-'Customer Profile'!B619</f>
        <v>37</v>
      </c>
      <c r="I620" s="10">
        <f>IF(Analysis!$B$60="Wine",B620,IF(Analysis!$B$60="Fruit",C620,IF(Analysis!$B$60="Meat",D620,IF(Analysis!$B$60="Fish",E620,IF(Analysis!$B$60="Sweet",F620,"")))))</f>
        <v>23</v>
      </c>
      <c r="J620" s="10">
        <v>70643</v>
      </c>
      <c r="K620" s="10" t="str">
        <f>IF(MasterData5[[#This Row],[Income ]]&gt;$AB$12, "Above", "Below")</f>
        <v>Above</v>
      </c>
      <c r="L620" s="10">
        <f>SUM(MasterData5[[#This Row],[MntWines]:[MntSweetProducts]])</f>
        <v>1795</v>
      </c>
      <c r="M620" s="53" t="str">
        <f>IF(MasterData5[[#This Row],[Total Purchase]]&gt;=500, "Over $500", "")</f>
        <v>Over $500</v>
      </c>
      <c r="N620" s="10"/>
      <c r="O620" s="14" t="str">
        <f>IF(AND(MasterData5[[#This Row],[MntWines]]&gt;=AB$4, MasterData5[[#This Row],[Income ]]&lt;=$AB$12), "Yes", "")</f>
        <v/>
      </c>
      <c r="P620" s="14" t="str">
        <f>IF(AND(MasterData5[[#This Row],[MntFruits]]&gt;=AC$4, MasterData5[[#This Row],[Income ]]&lt;=$AB$12), "Yes", "")</f>
        <v/>
      </c>
      <c r="Q620" s="14" t="str">
        <f>IF(AND(MasterData5[[#This Row],[MntMeatProducts]]&gt;=AD$4, MasterData5[[#This Row],[Income ]]&lt;=$AB$12), "Yes", "")</f>
        <v/>
      </c>
      <c r="R620" s="14" t="str">
        <f>IF(AND(MasterData5[[#This Row],[MntFishProducts]]&gt;=AE$4, MasterData5[[#This Row],[Income ]]&lt;=$AB$12), "Yes", "")</f>
        <v/>
      </c>
      <c r="S620" s="14" t="str">
        <f>IF(AND(MasterData5[[#This Row],[MntSweetProducts]]&gt;=AF$4, MasterData5[[#This Row],[Income ]]&lt;=$AB$12), "Yes", "")</f>
        <v/>
      </c>
      <c r="U620" s="14" t="str">
        <f>IF(MasterData5[[#This Row],[MntWines]]&gt;=AB$4, "Yes", "")</f>
        <v>Yes</v>
      </c>
      <c r="V620" s="14" t="str">
        <f>IF(MasterData5[[#This Row],[MntFruits]]&gt;=AC$4, "Yes", "")</f>
        <v>Yes</v>
      </c>
      <c r="W620" s="14" t="str">
        <f>IF(MasterData5[[#This Row],[MntMeatProducts]]&gt;=AD$4, "Yes", "")</f>
        <v>Yes</v>
      </c>
      <c r="X620" s="14" t="str">
        <f>IF(MasterData5[[#This Row],[MntFishProducts]]&gt;=AE$4, "Yes", "")</f>
        <v/>
      </c>
      <c r="Y620" s="14" t="str">
        <f>IF(MasterData5[[#This Row],[MntSweetProducts]]&gt;=AF$4, "Yes", "")</f>
        <v>Yes</v>
      </c>
    </row>
    <row r="621" spans="1:25" x14ac:dyDescent="0.3">
      <c r="A621">
        <v>3075</v>
      </c>
      <c r="B621" s="10">
        <v>130</v>
      </c>
      <c r="C621" s="10">
        <v>30</v>
      </c>
      <c r="D621" s="10">
        <v>168</v>
      </c>
      <c r="E621" s="10">
        <v>20</v>
      </c>
      <c r="F621" s="10">
        <v>34</v>
      </c>
      <c r="G621" s="10">
        <v>0</v>
      </c>
      <c r="H621" s="24">
        <f>2021-'Customer Profile'!B620</f>
        <v>49</v>
      </c>
      <c r="I621" s="10">
        <f>IF(Analysis!$B$60="Wine",B621,IF(Analysis!$B$60="Fruit",C621,IF(Analysis!$B$60="Meat",D621,IF(Analysis!$B$60="Fish",E621,IF(Analysis!$B$60="Sweet",F621,"")))))</f>
        <v>20</v>
      </c>
      <c r="J621" s="10">
        <v>59973</v>
      </c>
      <c r="K621" s="10" t="str">
        <f>IF(MasterData5[[#This Row],[Income ]]&gt;$AB$12, "Above", "Below")</f>
        <v>Above</v>
      </c>
      <c r="L621" s="10">
        <f>SUM(MasterData5[[#This Row],[MntWines]:[MntSweetProducts]])</f>
        <v>382</v>
      </c>
      <c r="M621" s="53" t="str">
        <f>IF(MasterData5[[#This Row],[Total Purchase]]&gt;=500, "Over $500", "")</f>
        <v/>
      </c>
      <c r="N621" s="10"/>
      <c r="O621" s="14" t="str">
        <f>IF(AND(MasterData5[[#This Row],[MntWines]]&gt;=AB$4, MasterData5[[#This Row],[Income ]]&lt;=$AB$12), "Yes", "")</f>
        <v/>
      </c>
      <c r="P621" s="14" t="str">
        <f>IF(AND(MasterData5[[#This Row],[MntFruits]]&gt;=AC$4, MasterData5[[#This Row],[Income ]]&lt;=$AB$12), "Yes", "")</f>
        <v/>
      </c>
      <c r="Q621" s="14" t="str">
        <f>IF(AND(MasterData5[[#This Row],[MntMeatProducts]]&gt;=AD$4, MasterData5[[#This Row],[Income ]]&lt;=$AB$12), "Yes", "")</f>
        <v/>
      </c>
      <c r="R621" s="14" t="str">
        <f>IF(AND(MasterData5[[#This Row],[MntFishProducts]]&gt;=AE$4, MasterData5[[#This Row],[Income ]]&lt;=$AB$12), "Yes", "")</f>
        <v/>
      </c>
      <c r="S621" s="14" t="str">
        <f>IF(AND(MasterData5[[#This Row],[MntSweetProducts]]&gt;=AF$4, MasterData5[[#This Row],[Income ]]&lt;=$AB$12), "Yes", "")</f>
        <v/>
      </c>
      <c r="U621" s="14" t="str">
        <f>IF(MasterData5[[#This Row],[MntWines]]&gt;=AB$4, "Yes", "")</f>
        <v/>
      </c>
      <c r="V621" s="14" t="str">
        <f>IF(MasterData5[[#This Row],[MntFruits]]&gt;=AC$4, "Yes", "")</f>
        <v>Yes</v>
      </c>
      <c r="W621" s="14" t="str">
        <f>IF(MasterData5[[#This Row],[MntMeatProducts]]&gt;=AD$4, "Yes", "")</f>
        <v>Yes</v>
      </c>
      <c r="X621" s="14" t="str">
        <f>IF(MasterData5[[#This Row],[MntFishProducts]]&gt;=AE$4, "Yes", "")</f>
        <v/>
      </c>
      <c r="Y621" s="14" t="str">
        <f>IF(MasterData5[[#This Row],[MntSweetProducts]]&gt;=AF$4, "Yes", "")</f>
        <v>Yes</v>
      </c>
    </row>
    <row r="622" spans="1:25" x14ac:dyDescent="0.3">
      <c r="A622">
        <v>3076</v>
      </c>
      <c r="B622" s="10">
        <v>452</v>
      </c>
      <c r="C622" s="10">
        <v>18</v>
      </c>
      <c r="D622" s="10">
        <v>102</v>
      </c>
      <c r="E622" s="10">
        <v>16</v>
      </c>
      <c r="F622" s="10">
        <v>18</v>
      </c>
      <c r="G622" s="10">
        <v>6</v>
      </c>
      <c r="H622" s="24">
        <f>2021-'Customer Profile'!B621</f>
        <v>46</v>
      </c>
      <c r="I622" s="10">
        <f>IF(Analysis!$B$60="Wine",B622,IF(Analysis!$B$60="Fruit",C622,IF(Analysis!$B$60="Meat",D622,IF(Analysis!$B$60="Fish",E622,IF(Analysis!$B$60="Sweet",F622,"")))))</f>
        <v>16</v>
      </c>
      <c r="J622" s="10">
        <v>66653</v>
      </c>
      <c r="K622" s="10" t="str">
        <f>IF(MasterData5[[#This Row],[Income ]]&gt;$AB$12, "Above", "Below")</f>
        <v>Above</v>
      </c>
      <c r="L622" s="10">
        <f>SUM(MasterData5[[#This Row],[MntWines]:[MntSweetProducts]])</f>
        <v>606</v>
      </c>
      <c r="M622" s="53" t="str">
        <f>IF(MasterData5[[#This Row],[Total Purchase]]&gt;=500, "Over $500", "")</f>
        <v>Over $500</v>
      </c>
      <c r="N622" s="10"/>
      <c r="O622" s="14" t="str">
        <f>IF(AND(MasterData5[[#This Row],[MntWines]]&gt;=AB$4, MasterData5[[#This Row],[Income ]]&lt;=$AB$12), "Yes", "")</f>
        <v/>
      </c>
      <c r="P622" s="14" t="str">
        <f>IF(AND(MasterData5[[#This Row],[MntFruits]]&gt;=AC$4, MasterData5[[#This Row],[Income ]]&lt;=$AB$12), "Yes", "")</f>
        <v/>
      </c>
      <c r="Q622" s="14" t="str">
        <f>IF(AND(MasterData5[[#This Row],[MntMeatProducts]]&gt;=AD$4, MasterData5[[#This Row],[Income ]]&lt;=$AB$12), "Yes", "")</f>
        <v/>
      </c>
      <c r="R622" s="14" t="str">
        <f>IF(AND(MasterData5[[#This Row],[MntFishProducts]]&gt;=AE$4, MasterData5[[#This Row],[Income ]]&lt;=$AB$12), "Yes", "")</f>
        <v/>
      </c>
      <c r="S622" s="14" t="str">
        <f>IF(AND(MasterData5[[#This Row],[MntSweetProducts]]&gt;=AF$4, MasterData5[[#This Row],[Income ]]&lt;=$AB$12), "Yes", "")</f>
        <v/>
      </c>
      <c r="U622" s="14" t="str">
        <f>IF(MasterData5[[#This Row],[MntWines]]&gt;=AB$4, "Yes", "")</f>
        <v>Yes</v>
      </c>
      <c r="V622" s="14" t="str">
        <f>IF(MasterData5[[#This Row],[MntFruits]]&gt;=AC$4, "Yes", "")</f>
        <v/>
      </c>
      <c r="W622" s="14" t="str">
        <f>IF(MasterData5[[#This Row],[MntMeatProducts]]&gt;=AD$4, "Yes", "")</f>
        <v/>
      </c>
      <c r="X622" s="14" t="str">
        <f>IF(MasterData5[[#This Row],[MntFishProducts]]&gt;=AE$4, "Yes", "")</f>
        <v/>
      </c>
      <c r="Y622" s="14" t="str">
        <f>IF(MasterData5[[#This Row],[MntSweetProducts]]&gt;=AF$4, "Yes", "")</f>
        <v/>
      </c>
    </row>
    <row r="623" spans="1:25" x14ac:dyDescent="0.3">
      <c r="A623">
        <v>3081</v>
      </c>
      <c r="B623" s="10">
        <v>7</v>
      </c>
      <c r="C623" s="10">
        <v>2</v>
      </c>
      <c r="D623" s="10">
        <v>6</v>
      </c>
      <c r="E623" s="10">
        <v>2</v>
      </c>
      <c r="F623" s="10">
        <v>0</v>
      </c>
      <c r="G623" s="10">
        <v>3</v>
      </c>
      <c r="H623" s="24">
        <f>2021-'Customer Profile'!B622</f>
        <v>43</v>
      </c>
      <c r="I623" s="10">
        <f>IF(Analysis!$B$60="Wine",B623,IF(Analysis!$B$60="Fruit",C623,IF(Analysis!$B$60="Meat",D623,IF(Analysis!$B$60="Fish",E623,IF(Analysis!$B$60="Sweet",F623,"")))))</f>
        <v>2</v>
      </c>
      <c r="J623" s="10">
        <v>41014</v>
      </c>
      <c r="K623" s="10" t="str">
        <f>IF(MasterData5[[#This Row],[Income ]]&gt;$AB$12, "Above", "Below")</f>
        <v>Below</v>
      </c>
      <c r="L623" s="10">
        <f>SUM(MasterData5[[#This Row],[MntWines]:[MntSweetProducts]])</f>
        <v>17</v>
      </c>
      <c r="M623" s="53" t="str">
        <f>IF(MasterData5[[#This Row],[Total Purchase]]&gt;=500, "Over $500", "")</f>
        <v/>
      </c>
      <c r="N623" s="10"/>
      <c r="O623" s="14" t="str">
        <f>IF(AND(MasterData5[[#This Row],[MntWines]]&gt;=AB$4, MasterData5[[#This Row],[Income ]]&lt;=$AB$12), "Yes", "")</f>
        <v/>
      </c>
      <c r="P623" s="14" t="str">
        <f>IF(AND(MasterData5[[#This Row],[MntFruits]]&gt;=AC$4, MasterData5[[#This Row],[Income ]]&lt;=$AB$12), "Yes", "")</f>
        <v/>
      </c>
      <c r="Q623" s="14" t="str">
        <f>IF(AND(MasterData5[[#This Row],[MntMeatProducts]]&gt;=AD$4, MasterData5[[#This Row],[Income ]]&lt;=$AB$12), "Yes", "")</f>
        <v/>
      </c>
      <c r="R623" s="14" t="str">
        <f>IF(AND(MasterData5[[#This Row],[MntFishProducts]]&gt;=AE$4, MasterData5[[#This Row],[Income ]]&lt;=$AB$12), "Yes", "")</f>
        <v/>
      </c>
      <c r="S623" s="14" t="str">
        <f>IF(AND(MasterData5[[#This Row],[MntSweetProducts]]&gt;=AF$4, MasterData5[[#This Row],[Income ]]&lt;=$AB$12), "Yes", "")</f>
        <v/>
      </c>
      <c r="U623" s="14" t="str">
        <f>IF(MasterData5[[#This Row],[MntWines]]&gt;=AB$4, "Yes", "")</f>
        <v/>
      </c>
      <c r="V623" s="14" t="str">
        <f>IF(MasterData5[[#This Row],[MntFruits]]&gt;=AC$4, "Yes", "")</f>
        <v/>
      </c>
      <c r="W623" s="14" t="str">
        <f>IF(MasterData5[[#This Row],[MntMeatProducts]]&gt;=AD$4, "Yes", "")</f>
        <v/>
      </c>
      <c r="X623" s="14" t="str">
        <f>IF(MasterData5[[#This Row],[MntFishProducts]]&gt;=AE$4, "Yes", "")</f>
        <v/>
      </c>
      <c r="Y623" s="14" t="str">
        <f>IF(MasterData5[[#This Row],[MntSweetProducts]]&gt;=AF$4, "Yes", "")</f>
        <v/>
      </c>
    </row>
    <row r="624" spans="1:25" x14ac:dyDescent="0.3">
      <c r="A624">
        <v>3083</v>
      </c>
      <c r="B624" s="10">
        <v>215</v>
      </c>
      <c r="C624" s="10">
        <v>13</v>
      </c>
      <c r="D624" s="10">
        <v>87</v>
      </c>
      <c r="E624" s="10">
        <v>17</v>
      </c>
      <c r="F624" s="10">
        <v>17</v>
      </c>
      <c r="G624" s="10">
        <v>24</v>
      </c>
      <c r="H624" s="24">
        <f>2021-'Customer Profile'!B623</f>
        <v>47</v>
      </c>
      <c r="I624" s="10">
        <f>IF(Analysis!$B$60="Wine",B624,IF(Analysis!$B$60="Fruit",C624,IF(Analysis!$B$60="Meat",D624,IF(Analysis!$B$60="Fish",E624,IF(Analysis!$B$60="Sweet",F624,"")))))</f>
        <v>17</v>
      </c>
      <c r="J624" s="10">
        <v>45837</v>
      </c>
      <c r="K624" s="10" t="str">
        <f>IF(MasterData5[[#This Row],[Income ]]&gt;$AB$12, "Above", "Below")</f>
        <v>Below</v>
      </c>
      <c r="L624" s="10">
        <f>SUM(MasterData5[[#This Row],[MntWines]:[MntSweetProducts]])</f>
        <v>349</v>
      </c>
      <c r="M624" s="53" t="str">
        <f>IF(MasterData5[[#This Row],[Total Purchase]]&gt;=500, "Over $500", "")</f>
        <v/>
      </c>
      <c r="N624" s="10"/>
      <c r="O624" s="14" t="str">
        <f>IF(AND(MasterData5[[#This Row],[MntWines]]&gt;=AB$4, MasterData5[[#This Row],[Income ]]&lt;=$AB$12), "Yes", "")</f>
        <v/>
      </c>
      <c r="P624" s="14" t="str">
        <f>IF(AND(MasterData5[[#This Row],[MntFruits]]&gt;=AC$4, MasterData5[[#This Row],[Income ]]&lt;=$AB$12), "Yes", "")</f>
        <v/>
      </c>
      <c r="Q624" s="14" t="str">
        <f>IF(AND(MasterData5[[#This Row],[MntMeatProducts]]&gt;=AD$4, MasterData5[[#This Row],[Income ]]&lt;=$AB$12), "Yes", "")</f>
        <v/>
      </c>
      <c r="R624" s="14" t="str">
        <f>IF(AND(MasterData5[[#This Row],[MntFishProducts]]&gt;=AE$4, MasterData5[[#This Row],[Income ]]&lt;=$AB$12), "Yes", "")</f>
        <v/>
      </c>
      <c r="S624" s="14" t="str">
        <f>IF(AND(MasterData5[[#This Row],[MntSweetProducts]]&gt;=AF$4, MasterData5[[#This Row],[Income ]]&lt;=$AB$12), "Yes", "")</f>
        <v/>
      </c>
      <c r="U624" s="14" t="str">
        <f>IF(MasterData5[[#This Row],[MntWines]]&gt;=AB$4, "Yes", "")</f>
        <v/>
      </c>
      <c r="V624" s="14" t="str">
        <f>IF(MasterData5[[#This Row],[MntFruits]]&gt;=AC$4, "Yes", "")</f>
        <v/>
      </c>
      <c r="W624" s="14" t="str">
        <f>IF(MasterData5[[#This Row],[MntMeatProducts]]&gt;=AD$4, "Yes", "")</f>
        <v/>
      </c>
      <c r="X624" s="14" t="str">
        <f>IF(MasterData5[[#This Row],[MntFishProducts]]&gt;=AE$4, "Yes", "")</f>
        <v/>
      </c>
      <c r="Y624" s="14" t="str">
        <f>IF(MasterData5[[#This Row],[MntSweetProducts]]&gt;=AF$4, "Yes", "")</f>
        <v/>
      </c>
    </row>
    <row r="625" spans="1:25" x14ac:dyDescent="0.3">
      <c r="A625">
        <v>3091</v>
      </c>
      <c r="B625" s="10">
        <v>340</v>
      </c>
      <c r="C625" s="10">
        <v>21</v>
      </c>
      <c r="D625" s="10">
        <v>134</v>
      </c>
      <c r="E625" s="10">
        <v>258</v>
      </c>
      <c r="F625" s="10">
        <v>14</v>
      </c>
      <c r="G625" s="10">
        <v>56</v>
      </c>
      <c r="H625" s="24">
        <f>2021-'Customer Profile'!B624</f>
        <v>40</v>
      </c>
      <c r="I625" s="10">
        <f>IF(Analysis!$B$60="Wine",B625,IF(Analysis!$B$60="Fruit",C625,IF(Analysis!$B$60="Meat",D625,IF(Analysis!$B$60="Fish",E625,IF(Analysis!$B$60="Sweet",F625,"")))))</f>
        <v>258</v>
      </c>
      <c r="J625" s="10">
        <v>75774</v>
      </c>
      <c r="K625" s="10" t="str">
        <f>IF(MasterData5[[#This Row],[Income ]]&gt;$AB$12, "Above", "Below")</f>
        <v>Above</v>
      </c>
      <c r="L625" s="10">
        <f>SUM(MasterData5[[#This Row],[MntWines]:[MntSweetProducts]])</f>
        <v>767</v>
      </c>
      <c r="M625" s="53" t="str">
        <f>IF(MasterData5[[#This Row],[Total Purchase]]&gt;=500, "Over $500", "")</f>
        <v>Over $500</v>
      </c>
      <c r="N625" s="10"/>
      <c r="O625" s="14" t="str">
        <f>IF(AND(MasterData5[[#This Row],[MntWines]]&gt;=AB$4, MasterData5[[#This Row],[Income ]]&lt;=$AB$12), "Yes", "")</f>
        <v/>
      </c>
      <c r="P625" s="14" t="str">
        <f>IF(AND(MasterData5[[#This Row],[MntFruits]]&gt;=AC$4, MasterData5[[#This Row],[Income ]]&lt;=$AB$12), "Yes", "")</f>
        <v/>
      </c>
      <c r="Q625" s="14" t="str">
        <f>IF(AND(MasterData5[[#This Row],[MntMeatProducts]]&gt;=AD$4, MasterData5[[#This Row],[Income ]]&lt;=$AB$12), "Yes", "")</f>
        <v/>
      </c>
      <c r="R625" s="14" t="str">
        <f>IF(AND(MasterData5[[#This Row],[MntFishProducts]]&gt;=AE$4, MasterData5[[#This Row],[Income ]]&lt;=$AB$12), "Yes", "")</f>
        <v/>
      </c>
      <c r="S625" s="14" t="str">
        <f>IF(AND(MasterData5[[#This Row],[MntSweetProducts]]&gt;=AF$4, MasterData5[[#This Row],[Income ]]&lt;=$AB$12), "Yes", "")</f>
        <v/>
      </c>
      <c r="U625" s="14" t="str">
        <f>IF(MasterData5[[#This Row],[MntWines]]&gt;=AB$4, "Yes", "")</f>
        <v>Yes</v>
      </c>
      <c r="V625" s="14" t="str">
        <f>IF(MasterData5[[#This Row],[MntFruits]]&gt;=AC$4, "Yes", "")</f>
        <v/>
      </c>
      <c r="W625" s="14" t="str">
        <f>IF(MasterData5[[#This Row],[MntMeatProducts]]&gt;=AD$4, "Yes", "")</f>
        <v/>
      </c>
      <c r="X625" s="14" t="str">
        <f>IF(MasterData5[[#This Row],[MntFishProducts]]&gt;=AE$4, "Yes", "")</f>
        <v>Yes</v>
      </c>
      <c r="Y625" s="14" t="str">
        <f>IF(MasterData5[[#This Row],[MntSweetProducts]]&gt;=AF$4, "Yes", "")</f>
        <v/>
      </c>
    </row>
    <row r="626" spans="1:25" x14ac:dyDescent="0.3">
      <c r="A626">
        <v>3099</v>
      </c>
      <c r="B626" s="10">
        <v>183</v>
      </c>
      <c r="C626" s="10">
        <v>5</v>
      </c>
      <c r="D626" s="10">
        <v>65</v>
      </c>
      <c r="E626" s="10">
        <v>3</v>
      </c>
      <c r="F626" s="10">
        <v>5</v>
      </c>
      <c r="G626" s="10">
        <v>49</v>
      </c>
      <c r="H626" s="24">
        <f>2021-'Customer Profile'!B625</f>
        <v>51</v>
      </c>
      <c r="I626" s="10">
        <f>IF(Analysis!$B$60="Wine",B626,IF(Analysis!$B$60="Fruit",C626,IF(Analysis!$B$60="Meat",D626,IF(Analysis!$B$60="Fish",E626,IF(Analysis!$B$60="Sweet",F626,"")))))</f>
        <v>3</v>
      </c>
      <c r="J626" s="10">
        <v>44267</v>
      </c>
      <c r="K626" s="10" t="str">
        <f>IF(MasterData5[[#This Row],[Income ]]&gt;$AB$12, "Above", "Below")</f>
        <v>Below</v>
      </c>
      <c r="L626" s="10">
        <f>SUM(MasterData5[[#This Row],[MntWines]:[MntSweetProducts]])</f>
        <v>261</v>
      </c>
      <c r="M626" s="53" t="str">
        <f>IF(MasterData5[[#This Row],[Total Purchase]]&gt;=500, "Over $500", "")</f>
        <v/>
      </c>
      <c r="N626" s="10"/>
      <c r="O626" s="14" t="str">
        <f>IF(AND(MasterData5[[#This Row],[MntWines]]&gt;=AB$4, MasterData5[[#This Row],[Income ]]&lt;=$AB$12), "Yes", "")</f>
        <v/>
      </c>
      <c r="P626" s="14" t="str">
        <f>IF(AND(MasterData5[[#This Row],[MntFruits]]&gt;=AC$4, MasterData5[[#This Row],[Income ]]&lt;=$AB$12), "Yes", "")</f>
        <v/>
      </c>
      <c r="Q626" s="14" t="str">
        <f>IF(AND(MasterData5[[#This Row],[MntMeatProducts]]&gt;=AD$4, MasterData5[[#This Row],[Income ]]&lt;=$AB$12), "Yes", "")</f>
        <v/>
      </c>
      <c r="R626" s="14" t="str">
        <f>IF(AND(MasterData5[[#This Row],[MntFishProducts]]&gt;=AE$4, MasterData5[[#This Row],[Income ]]&lt;=$AB$12), "Yes", "")</f>
        <v/>
      </c>
      <c r="S626" s="14" t="str">
        <f>IF(AND(MasterData5[[#This Row],[MntSweetProducts]]&gt;=AF$4, MasterData5[[#This Row],[Income ]]&lt;=$AB$12), "Yes", "")</f>
        <v/>
      </c>
      <c r="U626" s="14" t="str">
        <f>IF(MasterData5[[#This Row],[MntWines]]&gt;=AB$4, "Yes", "")</f>
        <v/>
      </c>
      <c r="V626" s="14" t="str">
        <f>IF(MasterData5[[#This Row],[MntFruits]]&gt;=AC$4, "Yes", "")</f>
        <v/>
      </c>
      <c r="W626" s="14" t="str">
        <f>IF(MasterData5[[#This Row],[MntMeatProducts]]&gt;=AD$4, "Yes", "")</f>
        <v/>
      </c>
      <c r="X626" s="14" t="str">
        <f>IF(MasterData5[[#This Row],[MntFishProducts]]&gt;=AE$4, "Yes", "")</f>
        <v/>
      </c>
      <c r="Y626" s="14" t="str">
        <f>IF(MasterData5[[#This Row],[MntSweetProducts]]&gt;=AF$4, "Yes", "")</f>
        <v/>
      </c>
    </row>
    <row r="627" spans="1:25" x14ac:dyDescent="0.3">
      <c r="A627">
        <v>3102</v>
      </c>
      <c r="B627" s="10">
        <v>2</v>
      </c>
      <c r="C627" s="10">
        <v>3</v>
      </c>
      <c r="D627" s="10">
        <v>12</v>
      </c>
      <c r="E627" s="10">
        <v>3</v>
      </c>
      <c r="F627" s="10">
        <v>5</v>
      </c>
      <c r="G627" s="10">
        <v>7</v>
      </c>
      <c r="H627" s="24">
        <f>2021-'Customer Profile'!B626</f>
        <v>40</v>
      </c>
      <c r="I627" s="10">
        <f>IF(Analysis!$B$60="Wine",B627,IF(Analysis!$B$60="Fruit",C627,IF(Analysis!$B$60="Meat",D627,IF(Analysis!$B$60="Fish",E627,IF(Analysis!$B$60="Sweet",F627,"")))))</f>
        <v>3</v>
      </c>
      <c r="J627" s="10">
        <v>19414</v>
      </c>
      <c r="K627" s="10" t="str">
        <f>IF(MasterData5[[#This Row],[Income ]]&gt;$AB$12, "Above", "Below")</f>
        <v>Below</v>
      </c>
      <c r="L627" s="10">
        <f>SUM(MasterData5[[#This Row],[MntWines]:[MntSweetProducts]])</f>
        <v>25</v>
      </c>
      <c r="M627" s="53" t="str">
        <f>IF(MasterData5[[#This Row],[Total Purchase]]&gt;=500, "Over $500", "")</f>
        <v/>
      </c>
      <c r="N627" s="10"/>
      <c r="O627" s="14" t="str">
        <f>IF(AND(MasterData5[[#This Row],[MntWines]]&gt;=AB$4, MasterData5[[#This Row],[Income ]]&lt;=$AB$12), "Yes", "")</f>
        <v/>
      </c>
      <c r="P627" s="14" t="str">
        <f>IF(AND(MasterData5[[#This Row],[MntFruits]]&gt;=AC$4, MasterData5[[#This Row],[Income ]]&lt;=$AB$12), "Yes", "")</f>
        <v/>
      </c>
      <c r="Q627" s="14" t="str">
        <f>IF(AND(MasterData5[[#This Row],[MntMeatProducts]]&gt;=AD$4, MasterData5[[#This Row],[Income ]]&lt;=$AB$12), "Yes", "")</f>
        <v/>
      </c>
      <c r="R627" s="14" t="str">
        <f>IF(AND(MasterData5[[#This Row],[MntFishProducts]]&gt;=AE$4, MasterData5[[#This Row],[Income ]]&lt;=$AB$12), "Yes", "")</f>
        <v/>
      </c>
      <c r="S627" s="14" t="str">
        <f>IF(AND(MasterData5[[#This Row],[MntSweetProducts]]&gt;=AF$4, MasterData5[[#This Row],[Income ]]&lt;=$AB$12), "Yes", "")</f>
        <v/>
      </c>
      <c r="U627" s="14" t="str">
        <f>IF(MasterData5[[#This Row],[MntWines]]&gt;=AB$4, "Yes", "")</f>
        <v/>
      </c>
      <c r="V627" s="14" t="str">
        <f>IF(MasterData5[[#This Row],[MntFruits]]&gt;=AC$4, "Yes", "")</f>
        <v/>
      </c>
      <c r="W627" s="14" t="str">
        <f>IF(MasterData5[[#This Row],[MntMeatProducts]]&gt;=AD$4, "Yes", "")</f>
        <v/>
      </c>
      <c r="X627" s="14" t="str">
        <f>IF(MasterData5[[#This Row],[MntFishProducts]]&gt;=AE$4, "Yes", "")</f>
        <v/>
      </c>
      <c r="Y627" s="14" t="str">
        <f>IF(MasterData5[[#This Row],[MntSweetProducts]]&gt;=AF$4, "Yes", "")</f>
        <v/>
      </c>
    </row>
    <row r="628" spans="1:25" x14ac:dyDescent="0.3">
      <c r="A628">
        <v>3104</v>
      </c>
      <c r="B628" s="10">
        <v>830</v>
      </c>
      <c r="C628" s="10">
        <v>59</v>
      </c>
      <c r="D628" s="10">
        <v>968</v>
      </c>
      <c r="E628" s="10">
        <v>51</v>
      </c>
      <c r="F628" s="10">
        <v>79</v>
      </c>
      <c r="G628" s="10">
        <v>19</v>
      </c>
      <c r="H628" s="24">
        <f>2021-'Customer Profile'!B627</f>
        <v>60</v>
      </c>
      <c r="I628" s="10">
        <f>IF(Analysis!$B$60="Wine",B628,IF(Analysis!$B$60="Fruit",C628,IF(Analysis!$B$60="Meat",D628,IF(Analysis!$B$60="Fish",E628,IF(Analysis!$B$60="Sweet",F628,"")))))</f>
        <v>51</v>
      </c>
      <c r="J628" s="10">
        <v>82332</v>
      </c>
      <c r="K628" s="10" t="str">
        <f>IF(MasterData5[[#This Row],[Income ]]&gt;$AB$12, "Above", "Below")</f>
        <v>Above</v>
      </c>
      <c r="L628" s="10">
        <f>SUM(MasterData5[[#This Row],[MntWines]:[MntSweetProducts]])</f>
        <v>1987</v>
      </c>
      <c r="M628" s="53" t="str">
        <f>IF(MasterData5[[#This Row],[Total Purchase]]&gt;=500, "Over $500", "")</f>
        <v>Over $500</v>
      </c>
      <c r="N628" s="10"/>
      <c r="O628" s="14" t="str">
        <f>IF(AND(MasterData5[[#This Row],[MntWines]]&gt;=AB$4, MasterData5[[#This Row],[Income ]]&lt;=$AB$12), "Yes", "")</f>
        <v/>
      </c>
      <c r="P628" s="14" t="str">
        <f>IF(AND(MasterData5[[#This Row],[MntFruits]]&gt;=AC$4, MasterData5[[#This Row],[Income ]]&lt;=$AB$12), "Yes", "")</f>
        <v/>
      </c>
      <c r="Q628" s="14" t="str">
        <f>IF(AND(MasterData5[[#This Row],[MntMeatProducts]]&gt;=AD$4, MasterData5[[#This Row],[Income ]]&lt;=$AB$12), "Yes", "")</f>
        <v/>
      </c>
      <c r="R628" s="14" t="str">
        <f>IF(AND(MasterData5[[#This Row],[MntFishProducts]]&gt;=AE$4, MasterData5[[#This Row],[Income ]]&lt;=$AB$12), "Yes", "")</f>
        <v/>
      </c>
      <c r="S628" s="14" t="str">
        <f>IF(AND(MasterData5[[#This Row],[MntSweetProducts]]&gt;=AF$4, MasterData5[[#This Row],[Income ]]&lt;=$AB$12), "Yes", "")</f>
        <v/>
      </c>
      <c r="U628" s="14" t="str">
        <f>IF(MasterData5[[#This Row],[MntWines]]&gt;=AB$4, "Yes", "")</f>
        <v>Yes</v>
      </c>
      <c r="V628" s="14" t="str">
        <f>IF(MasterData5[[#This Row],[MntFruits]]&gt;=AC$4, "Yes", "")</f>
        <v>Yes</v>
      </c>
      <c r="W628" s="14" t="str">
        <f>IF(MasterData5[[#This Row],[MntMeatProducts]]&gt;=AD$4, "Yes", "")</f>
        <v>Yes</v>
      </c>
      <c r="X628" s="14" t="str">
        <f>IF(MasterData5[[#This Row],[MntFishProducts]]&gt;=AE$4, "Yes", "")</f>
        <v>Yes</v>
      </c>
      <c r="Y628" s="14" t="str">
        <f>IF(MasterData5[[#This Row],[MntSweetProducts]]&gt;=AF$4, "Yes", "")</f>
        <v>Yes</v>
      </c>
    </row>
    <row r="629" spans="1:25" x14ac:dyDescent="0.3">
      <c r="A629">
        <v>3107</v>
      </c>
      <c r="B629" s="10">
        <v>121</v>
      </c>
      <c r="C629" s="10">
        <v>24</v>
      </c>
      <c r="D629" s="10">
        <v>124</v>
      </c>
      <c r="E629" s="10">
        <v>24</v>
      </c>
      <c r="F629" s="10">
        <v>15</v>
      </c>
      <c r="G629" s="10">
        <v>42</v>
      </c>
      <c r="H629" s="24">
        <f>2021-'Customer Profile'!B628</f>
        <v>45</v>
      </c>
      <c r="I629" s="10">
        <f>IF(Analysis!$B$60="Wine",B629,IF(Analysis!$B$60="Fruit",C629,IF(Analysis!$B$60="Meat",D629,IF(Analysis!$B$60="Fish",E629,IF(Analysis!$B$60="Sweet",F629,"")))))</f>
        <v>24</v>
      </c>
      <c r="J629" s="10">
        <v>71322</v>
      </c>
      <c r="K629" s="10" t="str">
        <f>IF(MasterData5[[#This Row],[Income ]]&gt;$AB$12, "Above", "Below")</f>
        <v>Above</v>
      </c>
      <c r="L629" s="10">
        <f>SUM(MasterData5[[#This Row],[MntWines]:[MntSweetProducts]])</f>
        <v>308</v>
      </c>
      <c r="M629" s="53" t="str">
        <f>IF(MasterData5[[#This Row],[Total Purchase]]&gt;=500, "Over $500", "")</f>
        <v/>
      </c>
      <c r="N629" s="10"/>
      <c r="O629" s="14" t="str">
        <f>IF(AND(MasterData5[[#This Row],[MntWines]]&gt;=AB$4, MasterData5[[#This Row],[Income ]]&lt;=$AB$12), "Yes", "")</f>
        <v/>
      </c>
      <c r="P629" s="14" t="str">
        <f>IF(AND(MasterData5[[#This Row],[MntFruits]]&gt;=AC$4, MasterData5[[#This Row],[Income ]]&lt;=$AB$12), "Yes", "")</f>
        <v/>
      </c>
      <c r="Q629" s="14" t="str">
        <f>IF(AND(MasterData5[[#This Row],[MntMeatProducts]]&gt;=AD$4, MasterData5[[#This Row],[Income ]]&lt;=$AB$12), "Yes", "")</f>
        <v/>
      </c>
      <c r="R629" s="14" t="str">
        <f>IF(AND(MasterData5[[#This Row],[MntFishProducts]]&gt;=AE$4, MasterData5[[#This Row],[Income ]]&lt;=$AB$12), "Yes", "")</f>
        <v/>
      </c>
      <c r="S629" s="14" t="str">
        <f>IF(AND(MasterData5[[#This Row],[MntSweetProducts]]&gt;=AF$4, MasterData5[[#This Row],[Income ]]&lt;=$AB$12), "Yes", "")</f>
        <v/>
      </c>
      <c r="U629" s="14" t="str">
        <f>IF(MasterData5[[#This Row],[MntWines]]&gt;=AB$4, "Yes", "")</f>
        <v/>
      </c>
      <c r="V629" s="14" t="str">
        <f>IF(MasterData5[[#This Row],[MntFruits]]&gt;=AC$4, "Yes", "")</f>
        <v/>
      </c>
      <c r="W629" s="14" t="str">
        <f>IF(MasterData5[[#This Row],[MntMeatProducts]]&gt;=AD$4, "Yes", "")</f>
        <v/>
      </c>
      <c r="X629" s="14" t="str">
        <f>IF(MasterData5[[#This Row],[MntFishProducts]]&gt;=AE$4, "Yes", "")</f>
        <v/>
      </c>
      <c r="Y629" s="14" t="str">
        <f>IF(MasterData5[[#This Row],[MntSweetProducts]]&gt;=AF$4, "Yes", "")</f>
        <v/>
      </c>
    </row>
    <row r="630" spans="1:25" x14ac:dyDescent="0.3">
      <c r="A630">
        <v>3112</v>
      </c>
      <c r="B630" s="10">
        <v>2</v>
      </c>
      <c r="C630" s="10">
        <v>4</v>
      </c>
      <c r="D630" s="10">
        <v>9</v>
      </c>
      <c r="E630" s="10">
        <v>0</v>
      </c>
      <c r="F630" s="10">
        <v>4</v>
      </c>
      <c r="G630" s="10">
        <v>5</v>
      </c>
      <c r="H630" s="24">
        <f>2021-'Customer Profile'!B629</f>
        <v>44</v>
      </c>
      <c r="I630" s="10">
        <f>IF(Analysis!$B$60="Wine",B630,IF(Analysis!$B$60="Fruit",C630,IF(Analysis!$B$60="Meat",D630,IF(Analysis!$B$60="Fish",E630,IF(Analysis!$B$60="Sweet",F630,"")))))</f>
        <v>0</v>
      </c>
      <c r="J630" s="10">
        <v>22701</v>
      </c>
      <c r="K630" s="10" t="str">
        <f>IF(MasterData5[[#This Row],[Income ]]&gt;$AB$12, "Above", "Below")</f>
        <v>Below</v>
      </c>
      <c r="L630" s="10">
        <f>SUM(MasterData5[[#This Row],[MntWines]:[MntSweetProducts]])</f>
        <v>19</v>
      </c>
      <c r="M630" s="53" t="str">
        <f>IF(MasterData5[[#This Row],[Total Purchase]]&gt;=500, "Over $500", "")</f>
        <v/>
      </c>
      <c r="N630" s="10"/>
      <c r="O630" s="14" t="str">
        <f>IF(AND(MasterData5[[#This Row],[MntWines]]&gt;=AB$4, MasterData5[[#This Row],[Income ]]&lt;=$AB$12), "Yes", "")</f>
        <v/>
      </c>
      <c r="P630" s="14" t="str">
        <f>IF(AND(MasterData5[[#This Row],[MntFruits]]&gt;=AC$4, MasterData5[[#This Row],[Income ]]&lt;=$AB$12), "Yes", "")</f>
        <v/>
      </c>
      <c r="Q630" s="14" t="str">
        <f>IF(AND(MasterData5[[#This Row],[MntMeatProducts]]&gt;=AD$4, MasterData5[[#This Row],[Income ]]&lt;=$AB$12), "Yes", "")</f>
        <v/>
      </c>
      <c r="R630" s="14" t="str">
        <f>IF(AND(MasterData5[[#This Row],[MntFishProducts]]&gt;=AE$4, MasterData5[[#This Row],[Income ]]&lt;=$AB$12), "Yes", "")</f>
        <v/>
      </c>
      <c r="S630" s="14" t="str">
        <f>IF(AND(MasterData5[[#This Row],[MntSweetProducts]]&gt;=AF$4, MasterData5[[#This Row],[Income ]]&lt;=$AB$12), "Yes", "")</f>
        <v/>
      </c>
      <c r="U630" s="14" t="str">
        <f>IF(MasterData5[[#This Row],[MntWines]]&gt;=AB$4, "Yes", "")</f>
        <v/>
      </c>
      <c r="V630" s="14" t="str">
        <f>IF(MasterData5[[#This Row],[MntFruits]]&gt;=AC$4, "Yes", "")</f>
        <v/>
      </c>
      <c r="W630" s="14" t="str">
        <f>IF(MasterData5[[#This Row],[MntMeatProducts]]&gt;=AD$4, "Yes", "")</f>
        <v/>
      </c>
      <c r="X630" s="14" t="str">
        <f>IF(MasterData5[[#This Row],[MntFishProducts]]&gt;=AE$4, "Yes", "")</f>
        <v/>
      </c>
      <c r="Y630" s="14" t="str">
        <f>IF(MasterData5[[#This Row],[MntSweetProducts]]&gt;=AF$4, "Yes", "")</f>
        <v/>
      </c>
    </row>
    <row r="631" spans="1:25" x14ac:dyDescent="0.3">
      <c r="A631">
        <v>3117</v>
      </c>
      <c r="B631" s="10">
        <v>264</v>
      </c>
      <c r="C631" s="10">
        <v>0</v>
      </c>
      <c r="D631" s="10">
        <v>21</v>
      </c>
      <c r="E631" s="10">
        <v>12</v>
      </c>
      <c r="F631" s="10">
        <v>6</v>
      </c>
      <c r="G631" s="10">
        <v>147</v>
      </c>
      <c r="H631" s="24">
        <f>2021-'Customer Profile'!B630</f>
        <v>66</v>
      </c>
      <c r="I631" s="10">
        <f>IF(Analysis!$B$60="Wine",B631,IF(Analysis!$B$60="Fruit",C631,IF(Analysis!$B$60="Meat",D631,IF(Analysis!$B$60="Fish",E631,IF(Analysis!$B$60="Sweet",F631,"")))))</f>
        <v>12</v>
      </c>
      <c r="J631" s="10"/>
      <c r="K631" s="10"/>
      <c r="L631" s="10">
        <f>SUM(MasterData5[[#This Row],[MntWines]:[MntSweetProducts]])</f>
        <v>303</v>
      </c>
      <c r="M631" s="53" t="str">
        <f>IF(MasterData5[[#This Row],[Total Purchase]]&gt;=500, "Over $500", "")</f>
        <v/>
      </c>
      <c r="N631" s="10"/>
      <c r="O631" s="14" t="str">
        <f>IF(AND(MasterData5[[#This Row],[MntWines]]&gt;=AB$4, MasterData5[[#This Row],[Income ]]&lt;=$AB$12), "Yes", "")</f>
        <v/>
      </c>
      <c r="P631" s="14" t="str">
        <f>IF(AND(MasterData5[[#This Row],[MntFruits]]&gt;=AC$4, MasterData5[[#This Row],[Income ]]&lt;=$AB$12), "Yes", "")</f>
        <v/>
      </c>
      <c r="Q631" s="14" t="str">
        <f>IF(AND(MasterData5[[#This Row],[MntMeatProducts]]&gt;=AD$4, MasterData5[[#This Row],[Income ]]&lt;=$AB$12), "Yes", "")</f>
        <v/>
      </c>
      <c r="R631" s="14" t="str">
        <f>IF(AND(MasterData5[[#This Row],[MntFishProducts]]&gt;=AE$4, MasterData5[[#This Row],[Income ]]&lt;=$AB$12), "Yes", "")</f>
        <v/>
      </c>
      <c r="S631" s="14" t="str">
        <f>IF(AND(MasterData5[[#This Row],[MntSweetProducts]]&gt;=AF$4, MasterData5[[#This Row],[Income ]]&lt;=$AB$12), "Yes", "")</f>
        <v/>
      </c>
      <c r="U631" s="14" t="str">
        <f>IF(MasterData5[[#This Row],[MntWines]]&gt;=AB$4, "Yes", "")</f>
        <v/>
      </c>
      <c r="V631" s="14" t="str">
        <f>IF(MasterData5[[#This Row],[MntFruits]]&gt;=AC$4, "Yes", "")</f>
        <v/>
      </c>
      <c r="W631" s="14" t="str">
        <f>IF(MasterData5[[#This Row],[MntMeatProducts]]&gt;=AD$4, "Yes", "")</f>
        <v/>
      </c>
      <c r="X631" s="14" t="str">
        <f>IF(MasterData5[[#This Row],[MntFishProducts]]&gt;=AE$4, "Yes", "")</f>
        <v/>
      </c>
      <c r="Y631" s="14" t="str">
        <f>IF(MasterData5[[#This Row],[MntSweetProducts]]&gt;=AF$4, "Yes", "")</f>
        <v/>
      </c>
    </row>
    <row r="632" spans="1:25" x14ac:dyDescent="0.3">
      <c r="A632">
        <v>3120</v>
      </c>
      <c r="B632" s="10">
        <v>6</v>
      </c>
      <c r="C632" s="10">
        <v>1</v>
      </c>
      <c r="D632" s="10">
        <v>10</v>
      </c>
      <c r="E632" s="10">
        <v>0</v>
      </c>
      <c r="F632" s="10">
        <v>1</v>
      </c>
      <c r="G632" s="10">
        <v>4</v>
      </c>
      <c r="H632" s="24">
        <f>2021-'Customer Profile'!B631</f>
        <v>40</v>
      </c>
      <c r="I632" s="10">
        <f>IF(Analysis!$B$60="Wine",B632,IF(Analysis!$B$60="Fruit",C632,IF(Analysis!$B$60="Meat",D632,IF(Analysis!$B$60="Fish",E632,IF(Analysis!$B$60="Sweet",F632,"")))))</f>
        <v>0</v>
      </c>
      <c r="J632" s="10">
        <v>38547</v>
      </c>
      <c r="K632" s="10" t="str">
        <f>IF(MasterData5[[#This Row],[Income ]]&gt;$AB$12, "Above", "Below")</f>
        <v>Below</v>
      </c>
      <c r="L632" s="10">
        <f>SUM(MasterData5[[#This Row],[MntWines]:[MntSweetProducts]])</f>
        <v>18</v>
      </c>
      <c r="M632" s="53" t="str">
        <f>IF(MasterData5[[#This Row],[Total Purchase]]&gt;=500, "Over $500", "")</f>
        <v/>
      </c>
      <c r="N632" s="10"/>
      <c r="O632" s="14" t="str">
        <f>IF(AND(MasterData5[[#This Row],[MntWines]]&gt;=AB$4, MasterData5[[#This Row],[Income ]]&lt;=$AB$12), "Yes", "")</f>
        <v/>
      </c>
      <c r="P632" s="14" t="str">
        <f>IF(AND(MasterData5[[#This Row],[MntFruits]]&gt;=AC$4, MasterData5[[#This Row],[Income ]]&lt;=$AB$12), "Yes", "")</f>
        <v/>
      </c>
      <c r="Q632" s="14" t="str">
        <f>IF(AND(MasterData5[[#This Row],[MntMeatProducts]]&gt;=AD$4, MasterData5[[#This Row],[Income ]]&lt;=$AB$12), "Yes", "")</f>
        <v/>
      </c>
      <c r="R632" s="14" t="str">
        <f>IF(AND(MasterData5[[#This Row],[MntFishProducts]]&gt;=AE$4, MasterData5[[#This Row],[Income ]]&lt;=$AB$12), "Yes", "")</f>
        <v/>
      </c>
      <c r="S632" s="14" t="str">
        <f>IF(AND(MasterData5[[#This Row],[MntSweetProducts]]&gt;=AF$4, MasterData5[[#This Row],[Income ]]&lt;=$AB$12), "Yes", "")</f>
        <v/>
      </c>
      <c r="U632" s="14" t="str">
        <f>IF(MasterData5[[#This Row],[MntWines]]&gt;=AB$4, "Yes", "")</f>
        <v/>
      </c>
      <c r="V632" s="14" t="str">
        <f>IF(MasterData5[[#This Row],[MntFruits]]&gt;=AC$4, "Yes", "")</f>
        <v/>
      </c>
      <c r="W632" s="14" t="str">
        <f>IF(MasterData5[[#This Row],[MntMeatProducts]]&gt;=AD$4, "Yes", "")</f>
        <v/>
      </c>
      <c r="X632" s="14" t="str">
        <f>IF(MasterData5[[#This Row],[MntFishProducts]]&gt;=AE$4, "Yes", "")</f>
        <v/>
      </c>
      <c r="Y632" s="14" t="str">
        <f>IF(MasterData5[[#This Row],[MntSweetProducts]]&gt;=AF$4, "Yes", "")</f>
        <v/>
      </c>
    </row>
    <row r="633" spans="1:25" x14ac:dyDescent="0.3">
      <c r="A633">
        <v>3129</v>
      </c>
      <c r="B633" s="10">
        <v>5</v>
      </c>
      <c r="C633" s="10">
        <v>3</v>
      </c>
      <c r="D633" s="10">
        <v>11</v>
      </c>
      <c r="E633" s="10">
        <v>12</v>
      </c>
      <c r="F633" s="10">
        <v>5</v>
      </c>
      <c r="G633" s="10">
        <v>9</v>
      </c>
      <c r="H633" s="24">
        <f>2021-'Customer Profile'!B632</f>
        <v>38</v>
      </c>
      <c r="I633" s="10">
        <f>IF(Analysis!$B$60="Wine",B633,IF(Analysis!$B$60="Fruit",C633,IF(Analysis!$B$60="Meat",D633,IF(Analysis!$B$60="Fish",E633,IF(Analysis!$B$60="Sweet",F633,"")))))</f>
        <v>12</v>
      </c>
      <c r="J633" s="10">
        <v>30096</v>
      </c>
      <c r="K633" s="10" t="str">
        <f>IF(MasterData5[[#This Row],[Income ]]&gt;$AB$12, "Above", "Below")</f>
        <v>Below</v>
      </c>
      <c r="L633" s="10">
        <f>SUM(MasterData5[[#This Row],[MntWines]:[MntSweetProducts]])</f>
        <v>36</v>
      </c>
      <c r="M633" s="53" t="str">
        <f>IF(MasterData5[[#This Row],[Total Purchase]]&gt;=500, "Over $500", "")</f>
        <v/>
      </c>
      <c r="N633" s="10"/>
      <c r="O633" s="14" t="str">
        <f>IF(AND(MasterData5[[#This Row],[MntWines]]&gt;=AB$4, MasterData5[[#This Row],[Income ]]&lt;=$AB$12), "Yes", "")</f>
        <v/>
      </c>
      <c r="P633" s="14" t="str">
        <f>IF(AND(MasterData5[[#This Row],[MntFruits]]&gt;=AC$4, MasterData5[[#This Row],[Income ]]&lt;=$AB$12), "Yes", "")</f>
        <v/>
      </c>
      <c r="Q633" s="14" t="str">
        <f>IF(AND(MasterData5[[#This Row],[MntMeatProducts]]&gt;=AD$4, MasterData5[[#This Row],[Income ]]&lt;=$AB$12), "Yes", "")</f>
        <v/>
      </c>
      <c r="R633" s="14" t="str">
        <f>IF(AND(MasterData5[[#This Row],[MntFishProducts]]&gt;=AE$4, MasterData5[[#This Row],[Income ]]&lt;=$AB$12), "Yes", "")</f>
        <v/>
      </c>
      <c r="S633" s="14" t="str">
        <f>IF(AND(MasterData5[[#This Row],[MntSweetProducts]]&gt;=AF$4, MasterData5[[#This Row],[Income ]]&lt;=$AB$12), "Yes", "")</f>
        <v/>
      </c>
      <c r="U633" s="14" t="str">
        <f>IF(MasterData5[[#This Row],[MntWines]]&gt;=AB$4, "Yes", "")</f>
        <v/>
      </c>
      <c r="V633" s="14" t="str">
        <f>IF(MasterData5[[#This Row],[MntFruits]]&gt;=AC$4, "Yes", "")</f>
        <v/>
      </c>
      <c r="W633" s="14" t="str">
        <f>IF(MasterData5[[#This Row],[MntMeatProducts]]&gt;=AD$4, "Yes", "")</f>
        <v/>
      </c>
      <c r="X633" s="14" t="str">
        <f>IF(MasterData5[[#This Row],[MntFishProducts]]&gt;=AE$4, "Yes", "")</f>
        <v/>
      </c>
      <c r="Y633" s="14" t="str">
        <f>IF(MasterData5[[#This Row],[MntSweetProducts]]&gt;=AF$4, "Yes", "")</f>
        <v/>
      </c>
    </row>
    <row r="634" spans="1:25" x14ac:dyDescent="0.3">
      <c r="A634">
        <v>3130</v>
      </c>
      <c r="B634" s="10">
        <v>12</v>
      </c>
      <c r="C634" s="10">
        <v>4</v>
      </c>
      <c r="D634" s="10">
        <v>2</v>
      </c>
      <c r="E634" s="10">
        <v>10</v>
      </c>
      <c r="F634" s="10">
        <v>6</v>
      </c>
      <c r="G634" s="10">
        <v>10</v>
      </c>
      <c r="H634" s="24">
        <f>2021-'Customer Profile'!B633</f>
        <v>57</v>
      </c>
      <c r="I634" s="10">
        <f>IF(Analysis!$B$60="Wine",B634,IF(Analysis!$B$60="Fruit",C634,IF(Analysis!$B$60="Meat",D634,IF(Analysis!$B$60="Fish",E634,IF(Analysis!$B$60="Sweet",F634,"")))))</f>
        <v>10</v>
      </c>
      <c r="J634" s="10">
        <v>18701</v>
      </c>
      <c r="K634" s="10" t="str">
        <f>IF(MasterData5[[#This Row],[Income ]]&gt;$AB$12, "Above", "Below")</f>
        <v>Below</v>
      </c>
      <c r="L634" s="10">
        <f>SUM(MasterData5[[#This Row],[MntWines]:[MntSweetProducts]])</f>
        <v>34</v>
      </c>
      <c r="M634" s="53" t="str">
        <f>IF(MasterData5[[#This Row],[Total Purchase]]&gt;=500, "Over $500", "")</f>
        <v/>
      </c>
      <c r="N634" s="10"/>
      <c r="O634" s="14" t="str">
        <f>IF(AND(MasterData5[[#This Row],[MntWines]]&gt;=AB$4, MasterData5[[#This Row],[Income ]]&lt;=$AB$12), "Yes", "")</f>
        <v/>
      </c>
      <c r="P634" s="14" t="str">
        <f>IF(AND(MasterData5[[#This Row],[MntFruits]]&gt;=AC$4, MasterData5[[#This Row],[Income ]]&lt;=$AB$12), "Yes", "")</f>
        <v/>
      </c>
      <c r="Q634" s="14" t="str">
        <f>IF(AND(MasterData5[[#This Row],[MntMeatProducts]]&gt;=AD$4, MasterData5[[#This Row],[Income ]]&lt;=$AB$12), "Yes", "")</f>
        <v/>
      </c>
      <c r="R634" s="14" t="str">
        <f>IF(AND(MasterData5[[#This Row],[MntFishProducts]]&gt;=AE$4, MasterData5[[#This Row],[Income ]]&lt;=$AB$12), "Yes", "")</f>
        <v/>
      </c>
      <c r="S634" s="14" t="str">
        <f>IF(AND(MasterData5[[#This Row],[MntSweetProducts]]&gt;=AF$4, MasterData5[[#This Row],[Income ]]&lt;=$AB$12), "Yes", "")</f>
        <v/>
      </c>
      <c r="U634" s="14" t="str">
        <f>IF(MasterData5[[#This Row],[MntWines]]&gt;=AB$4, "Yes", "")</f>
        <v/>
      </c>
      <c r="V634" s="14" t="str">
        <f>IF(MasterData5[[#This Row],[MntFruits]]&gt;=AC$4, "Yes", "")</f>
        <v/>
      </c>
      <c r="W634" s="14" t="str">
        <f>IF(MasterData5[[#This Row],[MntMeatProducts]]&gt;=AD$4, "Yes", "")</f>
        <v/>
      </c>
      <c r="X634" s="14" t="str">
        <f>IF(MasterData5[[#This Row],[MntFishProducts]]&gt;=AE$4, "Yes", "")</f>
        <v/>
      </c>
      <c r="Y634" s="14" t="str">
        <f>IF(MasterData5[[#This Row],[MntSweetProducts]]&gt;=AF$4, "Yes", "")</f>
        <v/>
      </c>
    </row>
    <row r="635" spans="1:25" x14ac:dyDescent="0.3">
      <c r="A635">
        <v>3136</v>
      </c>
      <c r="B635" s="10">
        <v>317</v>
      </c>
      <c r="C635" s="10">
        <v>25</v>
      </c>
      <c r="D635" s="10">
        <v>265</v>
      </c>
      <c r="E635" s="10">
        <v>25</v>
      </c>
      <c r="F635" s="10">
        <v>19</v>
      </c>
      <c r="G635" s="10">
        <v>12</v>
      </c>
      <c r="H635" s="24">
        <f>2021-'Customer Profile'!B634</f>
        <v>59</v>
      </c>
      <c r="I635" s="10">
        <f>IF(Analysis!$B$60="Wine",B635,IF(Analysis!$B$60="Fruit",C635,IF(Analysis!$B$60="Meat",D635,IF(Analysis!$B$60="Fish",E635,IF(Analysis!$B$60="Sweet",F635,"")))))</f>
        <v>25</v>
      </c>
      <c r="J635" s="10">
        <v>59432</v>
      </c>
      <c r="K635" s="10" t="str">
        <f>IF(MasterData5[[#This Row],[Income ]]&gt;$AB$12, "Above", "Below")</f>
        <v>Above</v>
      </c>
      <c r="L635" s="10">
        <f>SUM(MasterData5[[#This Row],[MntWines]:[MntSweetProducts]])</f>
        <v>651</v>
      </c>
      <c r="M635" s="53" t="str">
        <f>IF(MasterData5[[#This Row],[Total Purchase]]&gt;=500, "Over $500", "")</f>
        <v>Over $500</v>
      </c>
      <c r="N635" s="10"/>
      <c r="O635" s="14" t="str">
        <f>IF(AND(MasterData5[[#This Row],[MntWines]]&gt;=AB$4, MasterData5[[#This Row],[Income ]]&lt;=$AB$12), "Yes", "")</f>
        <v/>
      </c>
      <c r="P635" s="14" t="str">
        <f>IF(AND(MasterData5[[#This Row],[MntFruits]]&gt;=AC$4, MasterData5[[#This Row],[Income ]]&lt;=$AB$12), "Yes", "")</f>
        <v/>
      </c>
      <c r="Q635" s="14" t="str">
        <f>IF(AND(MasterData5[[#This Row],[MntMeatProducts]]&gt;=AD$4, MasterData5[[#This Row],[Income ]]&lt;=$AB$12), "Yes", "")</f>
        <v/>
      </c>
      <c r="R635" s="14" t="str">
        <f>IF(AND(MasterData5[[#This Row],[MntFishProducts]]&gt;=AE$4, MasterData5[[#This Row],[Income ]]&lt;=$AB$12), "Yes", "")</f>
        <v/>
      </c>
      <c r="S635" s="14" t="str">
        <f>IF(AND(MasterData5[[#This Row],[MntSweetProducts]]&gt;=AF$4, MasterData5[[#This Row],[Income ]]&lt;=$AB$12), "Yes", "")</f>
        <v/>
      </c>
      <c r="U635" s="14" t="str">
        <f>IF(MasterData5[[#This Row],[MntWines]]&gt;=AB$4, "Yes", "")</f>
        <v>Yes</v>
      </c>
      <c r="V635" s="14" t="str">
        <f>IF(MasterData5[[#This Row],[MntFruits]]&gt;=AC$4, "Yes", "")</f>
        <v/>
      </c>
      <c r="W635" s="14" t="str">
        <f>IF(MasterData5[[#This Row],[MntMeatProducts]]&gt;=AD$4, "Yes", "")</f>
        <v>Yes</v>
      </c>
      <c r="X635" s="14" t="str">
        <f>IF(MasterData5[[#This Row],[MntFishProducts]]&gt;=AE$4, "Yes", "")</f>
        <v/>
      </c>
      <c r="Y635" s="14" t="str">
        <f>IF(MasterData5[[#This Row],[MntSweetProducts]]&gt;=AF$4, "Yes", "")</f>
        <v/>
      </c>
    </row>
    <row r="636" spans="1:25" x14ac:dyDescent="0.3">
      <c r="A636">
        <v>3138</v>
      </c>
      <c r="B636" s="10">
        <v>1324</v>
      </c>
      <c r="C636" s="10">
        <v>27</v>
      </c>
      <c r="D636" s="10">
        <v>119</v>
      </c>
      <c r="E636" s="10">
        <v>71</v>
      </c>
      <c r="F636" s="10">
        <v>108</v>
      </c>
      <c r="G636" s="10">
        <v>27</v>
      </c>
      <c r="H636" s="24">
        <f>2021-'Customer Profile'!B635</f>
        <v>65</v>
      </c>
      <c r="I636" s="10">
        <f>IF(Analysis!$B$60="Wine",B636,IF(Analysis!$B$60="Fruit",C636,IF(Analysis!$B$60="Meat",D636,IF(Analysis!$B$60="Fish",E636,IF(Analysis!$B$60="Sweet",F636,"")))))</f>
        <v>71</v>
      </c>
      <c r="J636" s="10">
        <v>91249</v>
      </c>
      <c r="K636" s="10" t="str">
        <f>IF(MasterData5[[#This Row],[Income ]]&gt;$AB$12, "Above", "Below")</f>
        <v>Above</v>
      </c>
      <c r="L636" s="10">
        <f>SUM(MasterData5[[#This Row],[MntWines]:[MntSweetProducts]])</f>
        <v>1649</v>
      </c>
      <c r="M636" s="53" t="str">
        <f>IF(MasterData5[[#This Row],[Total Purchase]]&gt;=500, "Over $500", "")</f>
        <v>Over $500</v>
      </c>
      <c r="N636" s="10"/>
      <c r="O636" s="14" t="str">
        <f>IF(AND(MasterData5[[#This Row],[MntWines]]&gt;=AB$4, MasterData5[[#This Row],[Income ]]&lt;=$AB$12), "Yes", "")</f>
        <v/>
      </c>
      <c r="P636" s="14" t="str">
        <f>IF(AND(MasterData5[[#This Row],[MntFruits]]&gt;=AC$4, MasterData5[[#This Row],[Income ]]&lt;=$AB$12), "Yes", "")</f>
        <v/>
      </c>
      <c r="Q636" s="14" t="str">
        <f>IF(AND(MasterData5[[#This Row],[MntMeatProducts]]&gt;=AD$4, MasterData5[[#This Row],[Income ]]&lt;=$AB$12), "Yes", "")</f>
        <v/>
      </c>
      <c r="R636" s="14" t="str">
        <f>IF(AND(MasterData5[[#This Row],[MntFishProducts]]&gt;=AE$4, MasterData5[[#This Row],[Income ]]&lt;=$AB$12), "Yes", "")</f>
        <v/>
      </c>
      <c r="S636" s="14" t="str">
        <f>IF(AND(MasterData5[[#This Row],[MntSweetProducts]]&gt;=AF$4, MasterData5[[#This Row],[Income ]]&lt;=$AB$12), "Yes", "")</f>
        <v/>
      </c>
      <c r="U636" s="14" t="str">
        <f>IF(MasterData5[[#This Row],[MntWines]]&gt;=AB$4, "Yes", "")</f>
        <v>Yes</v>
      </c>
      <c r="V636" s="14" t="str">
        <f>IF(MasterData5[[#This Row],[MntFruits]]&gt;=AC$4, "Yes", "")</f>
        <v>Yes</v>
      </c>
      <c r="W636" s="14" t="str">
        <f>IF(MasterData5[[#This Row],[MntMeatProducts]]&gt;=AD$4, "Yes", "")</f>
        <v/>
      </c>
      <c r="X636" s="14" t="str">
        <f>IF(MasterData5[[#This Row],[MntFishProducts]]&gt;=AE$4, "Yes", "")</f>
        <v>Yes</v>
      </c>
      <c r="Y636" s="14" t="str">
        <f>IF(MasterData5[[#This Row],[MntSweetProducts]]&gt;=AF$4, "Yes", "")</f>
        <v>Yes</v>
      </c>
    </row>
    <row r="637" spans="1:25" x14ac:dyDescent="0.3">
      <c r="A637">
        <v>3139</v>
      </c>
      <c r="B637" s="10">
        <v>871</v>
      </c>
      <c r="C637" s="10">
        <v>111</v>
      </c>
      <c r="D637" s="10">
        <v>704</v>
      </c>
      <c r="E637" s="10">
        <v>145</v>
      </c>
      <c r="F637" s="10">
        <v>55</v>
      </c>
      <c r="G637" s="10">
        <v>166</v>
      </c>
      <c r="H637" s="24">
        <f>2021-'Customer Profile'!B636</f>
        <v>39</v>
      </c>
      <c r="I637" s="10">
        <f>IF(Analysis!$B$60="Wine",B637,IF(Analysis!$B$60="Fruit",C637,IF(Analysis!$B$60="Meat",D637,IF(Analysis!$B$60="Fish",E637,IF(Analysis!$B$60="Sweet",F637,"")))))</f>
        <v>145</v>
      </c>
      <c r="J637" s="10">
        <v>74116</v>
      </c>
      <c r="K637" s="10" t="str">
        <f>IF(MasterData5[[#This Row],[Income ]]&gt;$AB$12, "Above", "Below")</f>
        <v>Above</v>
      </c>
      <c r="L637" s="10">
        <f>SUM(MasterData5[[#This Row],[MntWines]:[MntSweetProducts]])</f>
        <v>1886</v>
      </c>
      <c r="M637" s="53" t="str">
        <f>IF(MasterData5[[#This Row],[Total Purchase]]&gt;=500, "Over $500", "")</f>
        <v>Over $500</v>
      </c>
      <c r="N637" s="10"/>
      <c r="O637" s="14" t="str">
        <f>IF(AND(MasterData5[[#This Row],[MntWines]]&gt;=AB$4, MasterData5[[#This Row],[Income ]]&lt;=$AB$12), "Yes", "")</f>
        <v/>
      </c>
      <c r="P637" s="14" t="str">
        <f>IF(AND(MasterData5[[#This Row],[MntFruits]]&gt;=AC$4, MasterData5[[#This Row],[Income ]]&lt;=$AB$12), "Yes", "")</f>
        <v/>
      </c>
      <c r="Q637" s="14" t="str">
        <f>IF(AND(MasterData5[[#This Row],[MntMeatProducts]]&gt;=AD$4, MasterData5[[#This Row],[Income ]]&lt;=$AB$12), "Yes", "")</f>
        <v/>
      </c>
      <c r="R637" s="14" t="str">
        <f>IF(AND(MasterData5[[#This Row],[MntFishProducts]]&gt;=AE$4, MasterData5[[#This Row],[Income ]]&lt;=$AB$12), "Yes", "")</f>
        <v/>
      </c>
      <c r="S637" s="14" t="str">
        <f>IF(AND(MasterData5[[#This Row],[MntSweetProducts]]&gt;=AF$4, MasterData5[[#This Row],[Income ]]&lt;=$AB$12), "Yes", "")</f>
        <v/>
      </c>
      <c r="U637" s="14" t="str">
        <f>IF(MasterData5[[#This Row],[MntWines]]&gt;=AB$4, "Yes", "")</f>
        <v>Yes</v>
      </c>
      <c r="V637" s="14" t="str">
        <f>IF(MasterData5[[#This Row],[MntFruits]]&gt;=AC$4, "Yes", "")</f>
        <v>Yes</v>
      </c>
      <c r="W637" s="14" t="str">
        <f>IF(MasterData5[[#This Row],[MntMeatProducts]]&gt;=AD$4, "Yes", "")</f>
        <v>Yes</v>
      </c>
      <c r="X637" s="14" t="str">
        <f>IF(MasterData5[[#This Row],[MntFishProducts]]&gt;=AE$4, "Yes", "")</f>
        <v>Yes</v>
      </c>
      <c r="Y637" s="14" t="str">
        <f>IF(MasterData5[[#This Row],[MntSweetProducts]]&gt;=AF$4, "Yes", "")</f>
        <v>Yes</v>
      </c>
    </row>
    <row r="638" spans="1:25" x14ac:dyDescent="0.3">
      <c r="A638">
        <v>3152</v>
      </c>
      <c r="B638" s="10">
        <v>15</v>
      </c>
      <c r="C638" s="10">
        <v>10</v>
      </c>
      <c r="D638" s="10">
        <v>19</v>
      </c>
      <c r="E638" s="10">
        <v>8</v>
      </c>
      <c r="F638" s="10">
        <v>17</v>
      </c>
      <c r="G638" s="10">
        <v>20</v>
      </c>
      <c r="H638" s="24">
        <f>2021-'Customer Profile'!B637</f>
        <v>64</v>
      </c>
      <c r="I638" s="10">
        <f>IF(Analysis!$B$60="Wine",B638,IF(Analysis!$B$60="Fruit",C638,IF(Analysis!$B$60="Meat",D638,IF(Analysis!$B$60="Fish",E638,IF(Analysis!$B$60="Sweet",F638,"")))))</f>
        <v>8</v>
      </c>
      <c r="J638" s="10">
        <v>26091</v>
      </c>
      <c r="K638" s="10" t="str">
        <f>IF(MasterData5[[#This Row],[Income ]]&gt;$AB$12, "Above", "Below")</f>
        <v>Below</v>
      </c>
      <c r="L638" s="10">
        <f>SUM(MasterData5[[#This Row],[MntWines]:[MntSweetProducts]])</f>
        <v>69</v>
      </c>
      <c r="M638" s="53" t="str">
        <f>IF(MasterData5[[#This Row],[Total Purchase]]&gt;=500, "Over $500", "")</f>
        <v/>
      </c>
      <c r="N638" s="10"/>
      <c r="O638" s="14" t="str">
        <f>IF(AND(MasterData5[[#This Row],[MntWines]]&gt;=AB$4, MasterData5[[#This Row],[Income ]]&lt;=$AB$12), "Yes", "")</f>
        <v/>
      </c>
      <c r="P638" s="14" t="str">
        <f>IF(AND(MasterData5[[#This Row],[MntFruits]]&gt;=AC$4, MasterData5[[#This Row],[Income ]]&lt;=$AB$12), "Yes", "")</f>
        <v/>
      </c>
      <c r="Q638" s="14" t="str">
        <f>IF(AND(MasterData5[[#This Row],[MntMeatProducts]]&gt;=AD$4, MasterData5[[#This Row],[Income ]]&lt;=$AB$12), "Yes", "")</f>
        <v/>
      </c>
      <c r="R638" s="14" t="str">
        <f>IF(AND(MasterData5[[#This Row],[MntFishProducts]]&gt;=AE$4, MasterData5[[#This Row],[Income ]]&lt;=$AB$12), "Yes", "")</f>
        <v/>
      </c>
      <c r="S638" s="14" t="str">
        <f>IF(AND(MasterData5[[#This Row],[MntSweetProducts]]&gt;=AF$4, MasterData5[[#This Row],[Income ]]&lt;=$AB$12), "Yes", "")</f>
        <v/>
      </c>
      <c r="U638" s="14" t="str">
        <f>IF(MasterData5[[#This Row],[MntWines]]&gt;=AB$4, "Yes", "")</f>
        <v/>
      </c>
      <c r="V638" s="14" t="str">
        <f>IF(MasterData5[[#This Row],[MntFruits]]&gt;=AC$4, "Yes", "")</f>
        <v/>
      </c>
      <c r="W638" s="14" t="str">
        <f>IF(MasterData5[[#This Row],[MntMeatProducts]]&gt;=AD$4, "Yes", "")</f>
        <v/>
      </c>
      <c r="X638" s="14" t="str">
        <f>IF(MasterData5[[#This Row],[MntFishProducts]]&gt;=AE$4, "Yes", "")</f>
        <v/>
      </c>
      <c r="Y638" s="14" t="str">
        <f>IF(MasterData5[[#This Row],[MntSweetProducts]]&gt;=AF$4, "Yes", "")</f>
        <v/>
      </c>
    </row>
    <row r="639" spans="1:25" x14ac:dyDescent="0.3">
      <c r="A639">
        <v>3153</v>
      </c>
      <c r="B639" s="10">
        <v>11</v>
      </c>
      <c r="C639" s="10">
        <v>0</v>
      </c>
      <c r="D639" s="10">
        <v>4</v>
      </c>
      <c r="E639" s="10">
        <v>0</v>
      </c>
      <c r="F639" s="10">
        <v>0</v>
      </c>
      <c r="G639" s="10">
        <v>2</v>
      </c>
      <c r="H639" s="24">
        <f>2021-'Customer Profile'!B638</f>
        <v>64</v>
      </c>
      <c r="I639" s="10">
        <f>IF(Analysis!$B$60="Wine",B639,IF(Analysis!$B$60="Fruit",C639,IF(Analysis!$B$60="Meat",D639,IF(Analysis!$B$60="Fish",E639,IF(Analysis!$B$60="Sweet",F639,"")))))</f>
        <v>0</v>
      </c>
      <c r="J639" s="10">
        <v>40737</v>
      </c>
      <c r="K639" s="10" t="str">
        <f>IF(MasterData5[[#This Row],[Income ]]&gt;$AB$12, "Above", "Below")</f>
        <v>Below</v>
      </c>
      <c r="L639" s="10">
        <f>SUM(MasterData5[[#This Row],[MntWines]:[MntSweetProducts]])</f>
        <v>15</v>
      </c>
      <c r="M639" s="53" t="str">
        <f>IF(MasterData5[[#This Row],[Total Purchase]]&gt;=500, "Over $500", "")</f>
        <v/>
      </c>
      <c r="N639" s="10"/>
      <c r="O639" s="14" t="str">
        <f>IF(AND(MasterData5[[#This Row],[MntWines]]&gt;=AB$4, MasterData5[[#This Row],[Income ]]&lt;=$AB$12), "Yes", "")</f>
        <v/>
      </c>
      <c r="P639" s="14" t="str">
        <f>IF(AND(MasterData5[[#This Row],[MntFruits]]&gt;=AC$4, MasterData5[[#This Row],[Income ]]&lt;=$AB$12), "Yes", "")</f>
        <v/>
      </c>
      <c r="Q639" s="14" t="str">
        <f>IF(AND(MasterData5[[#This Row],[MntMeatProducts]]&gt;=AD$4, MasterData5[[#This Row],[Income ]]&lt;=$AB$12), "Yes", "")</f>
        <v/>
      </c>
      <c r="R639" s="14" t="str">
        <f>IF(AND(MasterData5[[#This Row],[MntFishProducts]]&gt;=AE$4, MasterData5[[#This Row],[Income ]]&lt;=$AB$12), "Yes", "")</f>
        <v/>
      </c>
      <c r="S639" s="14" t="str">
        <f>IF(AND(MasterData5[[#This Row],[MntSweetProducts]]&gt;=AF$4, MasterData5[[#This Row],[Income ]]&lt;=$AB$12), "Yes", "")</f>
        <v/>
      </c>
      <c r="U639" s="14" t="str">
        <f>IF(MasterData5[[#This Row],[MntWines]]&gt;=AB$4, "Yes", "")</f>
        <v/>
      </c>
      <c r="V639" s="14" t="str">
        <f>IF(MasterData5[[#This Row],[MntFruits]]&gt;=AC$4, "Yes", "")</f>
        <v/>
      </c>
      <c r="W639" s="14" t="str">
        <f>IF(MasterData5[[#This Row],[MntMeatProducts]]&gt;=AD$4, "Yes", "")</f>
        <v/>
      </c>
      <c r="X639" s="14" t="str">
        <f>IF(MasterData5[[#This Row],[MntFishProducts]]&gt;=AE$4, "Yes", "")</f>
        <v/>
      </c>
      <c r="Y639" s="14" t="str">
        <f>IF(MasterData5[[#This Row],[MntSweetProducts]]&gt;=AF$4, "Yes", "")</f>
        <v/>
      </c>
    </row>
    <row r="640" spans="1:25" x14ac:dyDescent="0.3">
      <c r="A640">
        <v>3158</v>
      </c>
      <c r="B640" s="10">
        <v>13</v>
      </c>
      <c r="C640" s="10">
        <v>3</v>
      </c>
      <c r="D640" s="10">
        <v>6</v>
      </c>
      <c r="E640" s="10">
        <v>6</v>
      </c>
      <c r="F640" s="10">
        <v>5</v>
      </c>
      <c r="G640" s="10">
        <v>6</v>
      </c>
      <c r="H640" s="24">
        <f>2021-'Customer Profile'!B639</f>
        <v>48</v>
      </c>
      <c r="I640" s="10">
        <f>IF(Analysis!$B$60="Wine",B640,IF(Analysis!$B$60="Fruit",C640,IF(Analysis!$B$60="Meat",D640,IF(Analysis!$B$60="Fish",E640,IF(Analysis!$B$60="Sweet",F640,"")))))</f>
        <v>6</v>
      </c>
      <c r="J640" s="10">
        <v>32300</v>
      </c>
      <c r="K640" s="10" t="str">
        <f>IF(MasterData5[[#This Row],[Income ]]&gt;$AB$12, "Above", "Below")</f>
        <v>Below</v>
      </c>
      <c r="L640" s="10">
        <f>SUM(MasterData5[[#This Row],[MntWines]:[MntSweetProducts]])</f>
        <v>33</v>
      </c>
      <c r="M640" s="53" t="str">
        <f>IF(MasterData5[[#This Row],[Total Purchase]]&gt;=500, "Over $500", "")</f>
        <v/>
      </c>
      <c r="N640" s="10"/>
      <c r="O640" s="14" t="str">
        <f>IF(AND(MasterData5[[#This Row],[MntWines]]&gt;=AB$4, MasterData5[[#This Row],[Income ]]&lt;=$AB$12), "Yes", "")</f>
        <v/>
      </c>
      <c r="P640" s="14" t="str">
        <f>IF(AND(MasterData5[[#This Row],[MntFruits]]&gt;=AC$4, MasterData5[[#This Row],[Income ]]&lt;=$AB$12), "Yes", "")</f>
        <v/>
      </c>
      <c r="Q640" s="14" t="str">
        <f>IF(AND(MasterData5[[#This Row],[MntMeatProducts]]&gt;=AD$4, MasterData5[[#This Row],[Income ]]&lt;=$AB$12), "Yes", "")</f>
        <v/>
      </c>
      <c r="R640" s="14" t="str">
        <f>IF(AND(MasterData5[[#This Row],[MntFishProducts]]&gt;=AE$4, MasterData5[[#This Row],[Income ]]&lt;=$AB$12), "Yes", "")</f>
        <v/>
      </c>
      <c r="S640" s="14" t="str">
        <f>IF(AND(MasterData5[[#This Row],[MntSweetProducts]]&gt;=AF$4, MasterData5[[#This Row],[Income ]]&lt;=$AB$12), "Yes", "")</f>
        <v/>
      </c>
      <c r="U640" s="14" t="str">
        <f>IF(MasterData5[[#This Row],[MntWines]]&gt;=AB$4, "Yes", "")</f>
        <v/>
      </c>
      <c r="V640" s="14" t="str">
        <f>IF(MasterData5[[#This Row],[MntFruits]]&gt;=AC$4, "Yes", "")</f>
        <v/>
      </c>
      <c r="W640" s="14" t="str">
        <f>IF(MasterData5[[#This Row],[MntMeatProducts]]&gt;=AD$4, "Yes", "")</f>
        <v/>
      </c>
      <c r="X640" s="14" t="str">
        <f>IF(MasterData5[[#This Row],[MntFishProducts]]&gt;=AE$4, "Yes", "")</f>
        <v/>
      </c>
      <c r="Y640" s="14" t="str">
        <f>IF(MasterData5[[#This Row],[MntSweetProducts]]&gt;=AF$4, "Yes", "")</f>
        <v/>
      </c>
    </row>
    <row r="641" spans="1:25" x14ac:dyDescent="0.3">
      <c r="A641">
        <v>3170</v>
      </c>
      <c r="B641" s="10">
        <v>389</v>
      </c>
      <c r="C641" s="10">
        <v>66</v>
      </c>
      <c r="D641" s="10">
        <v>408</v>
      </c>
      <c r="E641" s="10">
        <v>37</v>
      </c>
      <c r="F641" s="10">
        <v>57</v>
      </c>
      <c r="G641" s="10">
        <v>85</v>
      </c>
      <c r="H641" s="24">
        <f>2021-'Customer Profile'!B640</f>
        <v>64</v>
      </c>
      <c r="I641" s="10">
        <f>IF(Analysis!$B$60="Wine",B641,IF(Analysis!$B$60="Fruit",C641,IF(Analysis!$B$60="Meat",D641,IF(Analysis!$B$60="Fish",E641,IF(Analysis!$B$60="Sweet",F641,"")))))</f>
        <v>37</v>
      </c>
      <c r="J641" s="10">
        <v>68148</v>
      </c>
      <c r="K641" s="10" t="str">
        <f>IF(MasterData5[[#This Row],[Income ]]&gt;$AB$12, "Above", "Below")</f>
        <v>Above</v>
      </c>
      <c r="L641" s="10">
        <f>SUM(MasterData5[[#This Row],[MntWines]:[MntSweetProducts]])</f>
        <v>957</v>
      </c>
      <c r="M641" s="53" t="str">
        <f>IF(MasterData5[[#This Row],[Total Purchase]]&gt;=500, "Over $500", "")</f>
        <v>Over $500</v>
      </c>
      <c r="N641" s="10"/>
      <c r="O641" s="14" t="str">
        <f>IF(AND(MasterData5[[#This Row],[MntWines]]&gt;=AB$4, MasterData5[[#This Row],[Income ]]&lt;=$AB$12), "Yes", "")</f>
        <v/>
      </c>
      <c r="P641" s="14" t="str">
        <f>IF(AND(MasterData5[[#This Row],[MntFruits]]&gt;=AC$4, MasterData5[[#This Row],[Income ]]&lt;=$AB$12), "Yes", "")</f>
        <v/>
      </c>
      <c r="Q641" s="14" t="str">
        <f>IF(AND(MasterData5[[#This Row],[MntMeatProducts]]&gt;=AD$4, MasterData5[[#This Row],[Income ]]&lt;=$AB$12), "Yes", "")</f>
        <v/>
      </c>
      <c r="R641" s="14" t="str">
        <f>IF(AND(MasterData5[[#This Row],[MntFishProducts]]&gt;=AE$4, MasterData5[[#This Row],[Income ]]&lt;=$AB$12), "Yes", "")</f>
        <v/>
      </c>
      <c r="S641" s="14" t="str">
        <f>IF(AND(MasterData5[[#This Row],[MntSweetProducts]]&gt;=AF$4, MasterData5[[#This Row],[Income ]]&lt;=$AB$12), "Yes", "")</f>
        <v/>
      </c>
      <c r="U641" s="14" t="str">
        <f>IF(MasterData5[[#This Row],[MntWines]]&gt;=AB$4, "Yes", "")</f>
        <v>Yes</v>
      </c>
      <c r="V641" s="14" t="str">
        <f>IF(MasterData5[[#This Row],[MntFruits]]&gt;=AC$4, "Yes", "")</f>
        <v>Yes</v>
      </c>
      <c r="W641" s="14" t="str">
        <f>IF(MasterData5[[#This Row],[MntMeatProducts]]&gt;=AD$4, "Yes", "")</f>
        <v>Yes</v>
      </c>
      <c r="X641" s="14" t="str">
        <f>IF(MasterData5[[#This Row],[MntFishProducts]]&gt;=AE$4, "Yes", "")</f>
        <v/>
      </c>
      <c r="Y641" s="14" t="str">
        <f>IF(MasterData5[[#This Row],[MntSweetProducts]]&gt;=AF$4, "Yes", "")</f>
        <v>Yes</v>
      </c>
    </row>
    <row r="642" spans="1:25" x14ac:dyDescent="0.3">
      <c r="A642">
        <v>3174</v>
      </c>
      <c r="B642" s="10">
        <v>1492</v>
      </c>
      <c r="C642" s="10">
        <v>38</v>
      </c>
      <c r="D642" s="10">
        <v>287</v>
      </c>
      <c r="E642" s="10">
        <v>50</v>
      </c>
      <c r="F642" s="10">
        <v>57</v>
      </c>
      <c r="G642" s="10">
        <v>33</v>
      </c>
      <c r="H642" s="24">
        <f>2021-'Customer Profile'!B641</f>
        <v>62</v>
      </c>
      <c r="I642" s="10">
        <f>IF(Analysis!$B$60="Wine",B642,IF(Analysis!$B$60="Fruit",C642,IF(Analysis!$B$60="Meat",D642,IF(Analysis!$B$60="Fish",E642,IF(Analysis!$B$60="Sweet",F642,"")))))</f>
        <v>50</v>
      </c>
      <c r="J642" s="10">
        <v>87771</v>
      </c>
      <c r="K642" s="10" t="str">
        <f>IF(MasterData5[[#This Row],[Income ]]&gt;$AB$12, "Above", "Below")</f>
        <v>Above</v>
      </c>
      <c r="L642" s="10">
        <f>SUM(MasterData5[[#This Row],[MntWines]:[MntSweetProducts]])</f>
        <v>1924</v>
      </c>
      <c r="M642" s="53" t="str">
        <f>IF(MasterData5[[#This Row],[Total Purchase]]&gt;=500, "Over $500", "")</f>
        <v>Over $500</v>
      </c>
      <c r="N642" s="10"/>
      <c r="O642" s="14" t="str">
        <f>IF(AND(MasterData5[[#This Row],[MntWines]]&gt;=AB$4, MasterData5[[#This Row],[Income ]]&lt;=$AB$12), "Yes", "")</f>
        <v/>
      </c>
      <c r="P642" s="14" t="str">
        <f>IF(AND(MasterData5[[#This Row],[MntFruits]]&gt;=AC$4, MasterData5[[#This Row],[Income ]]&lt;=$AB$12), "Yes", "")</f>
        <v/>
      </c>
      <c r="Q642" s="14" t="str">
        <f>IF(AND(MasterData5[[#This Row],[MntMeatProducts]]&gt;=AD$4, MasterData5[[#This Row],[Income ]]&lt;=$AB$12), "Yes", "")</f>
        <v/>
      </c>
      <c r="R642" s="14" t="str">
        <f>IF(AND(MasterData5[[#This Row],[MntFishProducts]]&gt;=AE$4, MasterData5[[#This Row],[Income ]]&lt;=$AB$12), "Yes", "")</f>
        <v/>
      </c>
      <c r="S642" s="14" t="str">
        <f>IF(AND(MasterData5[[#This Row],[MntSweetProducts]]&gt;=AF$4, MasterData5[[#This Row],[Income ]]&lt;=$AB$12), "Yes", "")</f>
        <v/>
      </c>
      <c r="U642" s="14" t="str">
        <f>IF(MasterData5[[#This Row],[MntWines]]&gt;=AB$4, "Yes", "")</f>
        <v>Yes</v>
      </c>
      <c r="V642" s="14" t="str">
        <f>IF(MasterData5[[#This Row],[MntFruits]]&gt;=AC$4, "Yes", "")</f>
        <v>Yes</v>
      </c>
      <c r="W642" s="14" t="str">
        <f>IF(MasterData5[[#This Row],[MntMeatProducts]]&gt;=AD$4, "Yes", "")</f>
        <v>Yes</v>
      </c>
      <c r="X642" s="14" t="str">
        <f>IF(MasterData5[[#This Row],[MntFishProducts]]&gt;=AE$4, "Yes", "")</f>
        <v>Yes</v>
      </c>
      <c r="Y642" s="14" t="str">
        <f>IF(MasterData5[[#This Row],[MntSweetProducts]]&gt;=AF$4, "Yes", "")</f>
        <v>Yes</v>
      </c>
    </row>
    <row r="643" spans="1:25" x14ac:dyDescent="0.3">
      <c r="A643">
        <v>3179</v>
      </c>
      <c r="B643" s="10">
        <v>249</v>
      </c>
      <c r="C643" s="10">
        <v>153</v>
      </c>
      <c r="D643" s="10">
        <v>940</v>
      </c>
      <c r="E643" s="10">
        <v>58</v>
      </c>
      <c r="F643" s="10">
        <v>134</v>
      </c>
      <c r="G643" s="10">
        <v>38</v>
      </c>
      <c r="H643" s="24">
        <f>2021-'Customer Profile'!B642</f>
        <v>41</v>
      </c>
      <c r="I643" s="10">
        <f>IF(Analysis!$B$60="Wine",B643,IF(Analysis!$B$60="Fruit",C643,IF(Analysis!$B$60="Meat",D643,IF(Analysis!$B$60="Fish",E643,IF(Analysis!$B$60="Sweet",F643,"")))))</f>
        <v>58</v>
      </c>
      <c r="J643" s="10">
        <v>81741</v>
      </c>
      <c r="K643" s="10" t="str">
        <f>IF(MasterData5[[#This Row],[Income ]]&gt;$AB$12, "Above", "Below")</f>
        <v>Above</v>
      </c>
      <c r="L643" s="10">
        <f>SUM(MasterData5[[#This Row],[MntWines]:[MntSweetProducts]])</f>
        <v>1534</v>
      </c>
      <c r="M643" s="53" t="str">
        <f>IF(MasterData5[[#This Row],[Total Purchase]]&gt;=500, "Over $500", "")</f>
        <v>Over $500</v>
      </c>
      <c r="N643" s="10"/>
      <c r="O643" s="14" t="str">
        <f>IF(AND(MasterData5[[#This Row],[MntWines]]&gt;=AB$4, MasterData5[[#This Row],[Income ]]&lt;=$AB$12), "Yes", "")</f>
        <v/>
      </c>
      <c r="P643" s="14" t="str">
        <f>IF(AND(MasterData5[[#This Row],[MntFruits]]&gt;=AC$4, MasterData5[[#This Row],[Income ]]&lt;=$AB$12), "Yes", "")</f>
        <v/>
      </c>
      <c r="Q643" s="14" t="str">
        <f>IF(AND(MasterData5[[#This Row],[MntMeatProducts]]&gt;=AD$4, MasterData5[[#This Row],[Income ]]&lt;=$AB$12), "Yes", "")</f>
        <v/>
      </c>
      <c r="R643" s="14" t="str">
        <f>IF(AND(MasterData5[[#This Row],[MntFishProducts]]&gt;=AE$4, MasterData5[[#This Row],[Income ]]&lt;=$AB$12), "Yes", "")</f>
        <v/>
      </c>
      <c r="S643" s="14" t="str">
        <f>IF(AND(MasterData5[[#This Row],[MntSweetProducts]]&gt;=AF$4, MasterData5[[#This Row],[Income ]]&lt;=$AB$12), "Yes", "")</f>
        <v/>
      </c>
      <c r="U643" s="14" t="str">
        <f>IF(MasterData5[[#This Row],[MntWines]]&gt;=AB$4, "Yes", "")</f>
        <v/>
      </c>
      <c r="V643" s="14" t="str">
        <f>IF(MasterData5[[#This Row],[MntFruits]]&gt;=AC$4, "Yes", "")</f>
        <v>Yes</v>
      </c>
      <c r="W643" s="14" t="str">
        <f>IF(MasterData5[[#This Row],[MntMeatProducts]]&gt;=AD$4, "Yes", "")</f>
        <v>Yes</v>
      </c>
      <c r="X643" s="14" t="str">
        <f>IF(MasterData5[[#This Row],[MntFishProducts]]&gt;=AE$4, "Yes", "")</f>
        <v>Yes</v>
      </c>
      <c r="Y643" s="14" t="str">
        <f>IF(MasterData5[[#This Row],[MntSweetProducts]]&gt;=AF$4, "Yes", "")</f>
        <v>Yes</v>
      </c>
    </row>
    <row r="644" spans="1:25" x14ac:dyDescent="0.3">
      <c r="A644">
        <v>3182</v>
      </c>
      <c r="B644" s="10">
        <v>96</v>
      </c>
      <c r="C644" s="10">
        <v>1</v>
      </c>
      <c r="D644" s="10">
        <v>79</v>
      </c>
      <c r="E644" s="10">
        <v>7</v>
      </c>
      <c r="F644" s="10">
        <v>1</v>
      </c>
      <c r="G644" s="10">
        <v>79</v>
      </c>
      <c r="H644" s="24">
        <f>2021-'Customer Profile'!B643</f>
        <v>48</v>
      </c>
      <c r="I644" s="10">
        <f>IF(Analysis!$B$60="Wine",B644,IF(Analysis!$B$60="Fruit",C644,IF(Analysis!$B$60="Meat",D644,IF(Analysis!$B$60="Fish",E644,IF(Analysis!$B$60="Sweet",F644,"")))))</f>
        <v>7</v>
      </c>
      <c r="J644" s="10">
        <v>46854</v>
      </c>
      <c r="K644" s="10" t="str">
        <f>IF(MasterData5[[#This Row],[Income ]]&gt;$AB$12, "Above", "Below")</f>
        <v>Below</v>
      </c>
      <c r="L644" s="10">
        <f>SUM(MasterData5[[#This Row],[MntWines]:[MntSweetProducts]])</f>
        <v>184</v>
      </c>
      <c r="M644" s="53" t="str">
        <f>IF(MasterData5[[#This Row],[Total Purchase]]&gt;=500, "Over $500", "")</f>
        <v/>
      </c>
      <c r="N644" s="10"/>
      <c r="O644" s="14" t="str">
        <f>IF(AND(MasterData5[[#This Row],[MntWines]]&gt;=AB$4, MasterData5[[#This Row],[Income ]]&lt;=$AB$12), "Yes", "")</f>
        <v/>
      </c>
      <c r="P644" s="14" t="str">
        <f>IF(AND(MasterData5[[#This Row],[MntFruits]]&gt;=AC$4, MasterData5[[#This Row],[Income ]]&lt;=$AB$12), "Yes", "")</f>
        <v/>
      </c>
      <c r="Q644" s="14" t="str">
        <f>IF(AND(MasterData5[[#This Row],[MntMeatProducts]]&gt;=AD$4, MasterData5[[#This Row],[Income ]]&lt;=$AB$12), "Yes", "")</f>
        <v/>
      </c>
      <c r="R644" s="14" t="str">
        <f>IF(AND(MasterData5[[#This Row],[MntFishProducts]]&gt;=AE$4, MasterData5[[#This Row],[Income ]]&lt;=$AB$12), "Yes", "")</f>
        <v/>
      </c>
      <c r="S644" s="14" t="str">
        <f>IF(AND(MasterData5[[#This Row],[MntSweetProducts]]&gt;=AF$4, MasterData5[[#This Row],[Income ]]&lt;=$AB$12), "Yes", "")</f>
        <v/>
      </c>
      <c r="U644" s="14" t="str">
        <f>IF(MasterData5[[#This Row],[MntWines]]&gt;=AB$4, "Yes", "")</f>
        <v/>
      </c>
      <c r="V644" s="14" t="str">
        <f>IF(MasterData5[[#This Row],[MntFruits]]&gt;=AC$4, "Yes", "")</f>
        <v/>
      </c>
      <c r="W644" s="14" t="str">
        <f>IF(MasterData5[[#This Row],[MntMeatProducts]]&gt;=AD$4, "Yes", "")</f>
        <v/>
      </c>
      <c r="X644" s="14" t="str">
        <f>IF(MasterData5[[#This Row],[MntFishProducts]]&gt;=AE$4, "Yes", "")</f>
        <v/>
      </c>
      <c r="Y644" s="14" t="str">
        <f>IF(MasterData5[[#This Row],[MntSweetProducts]]&gt;=AF$4, "Yes", "")</f>
        <v/>
      </c>
    </row>
    <row r="645" spans="1:25" x14ac:dyDescent="0.3">
      <c r="A645">
        <v>3194</v>
      </c>
      <c r="B645" s="10">
        <v>412</v>
      </c>
      <c r="C645" s="10">
        <v>12</v>
      </c>
      <c r="D645" s="10">
        <v>546</v>
      </c>
      <c r="E645" s="10">
        <v>78</v>
      </c>
      <c r="F645" s="10">
        <v>182</v>
      </c>
      <c r="G645" s="10">
        <v>0</v>
      </c>
      <c r="H645" s="24">
        <f>2021-'Customer Profile'!B644</f>
        <v>47</v>
      </c>
      <c r="I645" s="10">
        <f>IF(Analysis!$B$60="Wine",B645,IF(Analysis!$B$60="Fruit",C645,IF(Analysis!$B$60="Meat",D645,IF(Analysis!$B$60="Fish",E645,IF(Analysis!$B$60="Sweet",F645,"")))))</f>
        <v>78</v>
      </c>
      <c r="J645" s="10">
        <v>71466</v>
      </c>
      <c r="K645" s="10" t="str">
        <f>IF(MasterData5[[#This Row],[Income ]]&gt;$AB$12, "Above", "Below")</f>
        <v>Above</v>
      </c>
      <c r="L645" s="10">
        <f>SUM(MasterData5[[#This Row],[MntWines]:[MntSweetProducts]])</f>
        <v>1230</v>
      </c>
      <c r="M645" s="53" t="str">
        <f>IF(MasterData5[[#This Row],[Total Purchase]]&gt;=500, "Over $500", "")</f>
        <v>Over $500</v>
      </c>
      <c r="N645" s="10"/>
      <c r="O645" s="14" t="str">
        <f>IF(AND(MasterData5[[#This Row],[MntWines]]&gt;=AB$4, MasterData5[[#This Row],[Income ]]&lt;=$AB$12), "Yes", "")</f>
        <v/>
      </c>
      <c r="P645" s="14" t="str">
        <f>IF(AND(MasterData5[[#This Row],[MntFruits]]&gt;=AC$4, MasterData5[[#This Row],[Income ]]&lt;=$AB$12), "Yes", "")</f>
        <v/>
      </c>
      <c r="Q645" s="14" t="str">
        <f>IF(AND(MasterData5[[#This Row],[MntMeatProducts]]&gt;=AD$4, MasterData5[[#This Row],[Income ]]&lt;=$AB$12), "Yes", "")</f>
        <v/>
      </c>
      <c r="R645" s="14" t="str">
        <f>IF(AND(MasterData5[[#This Row],[MntFishProducts]]&gt;=AE$4, MasterData5[[#This Row],[Income ]]&lt;=$AB$12), "Yes", "")</f>
        <v/>
      </c>
      <c r="S645" s="14" t="str">
        <f>IF(AND(MasterData5[[#This Row],[MntSweetProducts]]&gt;=AF$4, MasterData5[[#This Row],[Income ]]&lt;=$AB$12), "Yes", "")</f>
        <v/>
      </c>
      <c r="U645" s="14" t="str">
        <f>IF(MasterData5[[#This Row],[MntWines]]&gt;=AB$4, "Yes", "")</f>
        <v>Yes</v>
      </c>
      <c r="V645" s="14" t="str">
        <f>IF(MasterData5[[#This Row],[MntFruits]]&gt;=AC$4, "Yes", "")</f>
        <v/>
      </c>
      <c r="W645" s="14" t="str">
        <f>IF(MasterData5[[#This Row],[MntMeatProducts]]&gt;=AD$4, "Yes", "")</f>
        <v>Yes</v>
      </c>
      <c r="X645" s="14" t="str">
        <f>IF(MasterData5[[#This Row],[MntFishProducts]]&gt;=AE$4, "Yes", "")</f>
        <v>Yes</v>
      </c>
      <c r="Y645" s="14" t="str">
        <f>IF(MasterData5[[#This Row],[MntSweetProducts]]&gt;=AF$4, "Yes", "")</f>
        <v>Yes</v>
      </c>
    </row>
    <row r="646" spans="1:25" x14ac:dyDescent="0.3">
      <c r="A646">
        <v>3197</v>
      </c>
      <c r="B646" s="10">
        <v>275</v>
      </c>
      <c r="C646" s="10">
        <v>59</v>
      </c>
      <c r="D646" s="10">
        <v>107</v>
      </c>
      <c r="E646" s="10">
        <v>69</v>
      </c>
      <c r="F646" s="10">
        <v>101</v>
      </c>
      <c r="G646" s="10">
        <v>59</v>
      </c>
      <c r="H646" s="24">
        <f>2021-'Customer Profile'!B645</f>
        <v>41</v>
      </c>
      <c r="I646" s="10">
        <f>IF(Analysis!$B$60="Wine",B646,IF(Analysis!$B$60="Fruit",C646,IF(Analysis!$B$60="Meat",D646,IF(Analysis!$B$60="Fish",E646,IF(Analysis!$B$60="Sweet",F646,"")))))</f>
        <v>69</v>
      </c>
      <c r="J646" s="10">
        <v>77353</v>
      </c>
      <c r="K646" s="10" t="str">
        <f>IF(MasterData5[[#This Row],[Income ]]&gt;$AB$12, "Above", "Below")</f>
        <v>Above</v>
      </c>
      <c r="L646" s="10">
        <f>SUM(MasterData5[[#This Row],[MntWines]:[MntSweetProducts]])</f>
        <v>611</v>
      </c>
      <c r="M646" s="53" t="str">
        <f>IF(MasterData5[[#This Row],[Total Purchase]]&gt;=500, "Over $500", "")</f>
        <v>Over $500</v>
      </c>
      <c r="N646" s="10"/>
      <c r="O646" s="14" t="str">
        <f>IF(AND(MasterData5[[#This Row],[MntWines]]&gt;=AB$4, MasterData5[[#This Row],[Income ]]&lt;=$AB$12), "Yes", "")</f>
        <v/>
      </c>
      <c r="P646" s="14" t="str">
        <f>IF(AND(MasterData5[[#This Row],[MntFruits]]&gt;=AC$4, MasterData5[[#This Row],[Income ]]&lt;=$AB$12), "Yes", "")</f>
        <v/>
      </c>
      <c r="Q646" s="14" t="str">
        <f>IF(AND(MasterData5[[#This Row],[MntMeatProducts]]&gt;=AD$4, MasterData5[[#This Row],[Income ]]&lt;=$AB$12), "Yes", "")</f>
        <v/>
      </c>
      <c r="R646" s="14" t="str">
        <f>IF(AND(MasterData5[[#This Row],[MntFishProducts]]&gt;=AE$4, MasterData5[[#This Row],[Income ]]&lt;=$AB$12), "Yes", "")</f>
        <v/>
      </c>
      <c r="S646" s="14" t="str">
        <f>IF(AND(MasterData5[[#This Row],[MntSweetProducts]]&gt;=AF$4, MasterData5[[#This Row],[Income ]]&lt;=$AB$12), "Yes", "")</f>
        <v/>
      </c>
      <c r="U646" s="14" t="str">
        <f>IF(MasterData5[[#This Row],[MntWines]]&gt;=AB$4, "Yes", "")</f>
        <v/>
      </c>
      <c r="V646" s="14" t="str">
        <f>IF(MasterData5[[#This Row],[MntFruits]]&gt;=AC$4, "Yes", "")</f>
        <v>Yes</v>
      </c>
      <c r="W646" s="14" t="str">
        <f>IF(MasterData5[[#This Row],[MntMeatProducts]]&gt;=AD$4, "Yes", "")</f>
        <v/>
      </c>
      <c r="X646" s="14" t="str">
        <f>IF(MasterData5[[#This Row],[MntFishProducts]]&gt;=AE$4, "Yes", "")</f>
        <v>Yes</v>
      </c>
      <c r="Y646" s="14" t="str">
        <f>IF(MasterData5[[#This Row],[MntSweetProducts]]&gt;=AF$4, "Yes", "")</f>
        <v>Yes</v>
      </c>
    </row>
    <row r="647" spans="1:25" x14ac:dyDescent="0.3">
      <c r="A647">
        <v>3202</v>
      </c>
      <c r="B647" s="10">
        <v>1166</v>
      </c>
      <c r="C647" s="10">
        <v>0</v>
      </c>
      <c r="D647" s="10">
        <v>48</v>
      </c>
      <c r="E647" s="10">
        <v>0</v>
      </c>
      <c r="F647" s="10">
        <v>0</v>
      </c>
      <c r="G647" s="10">
        <v>36</v>
      </c>
      <c r="H647" s="24">
        <f>2021-'Customer Profile'!B646</f>
        <v>34</v>
      </c>
      <c r="I647" s="10">
        <f>IF(Analysis!$B$60="Wine",B647,IF(Analysis!$B$60="Fruit",C647,IF(Analysis!$B$60="Meat",D647,IF(Analysis!$B$60="Fish",E647,IF(Analysis!$B$60="Sweet",F647,"")))))</f>
        <v>0</v>
      </c>
      <c r="J647" s="10">
        <v>51563</v>
      </c>
      <c r="K647" s="10" t="str">
        <f>IF(MasterData5[[#This Row],[Income ]]&gt;$AB$12, "Above", "Below")</f>
        <v>Below</v>
      </c>
      <c r="L647" s="10">
        <f>SUM(MasterData5[[#This Row],[MntWines]:[MntSweetProducts]])</f>
        <v>1214</v>
      </c>
      <c r="M647" s="53" t="str">
        <f>IF(MasterData5[[#This Row],[Total Purchase]]&gt;=500, "Over $500", "")</f>
        <v>Over $500</v>
      </c>
      <c r="N647" s="10"/>
      <c r="O647" s="14" t="str">
        <f>IF(AND(MasterData5[[#This Row],[MntWines]]&gt;=AB$4, MasterData5[[#This Row],[Income ]]&lt;=$AB$12), "Yes", "")</f>
        <v>Yes</v>
      </c>
      <c r="P647" s="14" t="str">
        <f>IF(AND(MasterData5[[#This Row],[MntFruits]]&gt;=AC$4, MasterData5[[#This Row],[Income ]]&lt;=$AB$12), "Yes", "")</f>
        <v/>
      </c>
      <c r="Q647" s="14" t="str">
        <f>IF(AND(MasterData5[[#This Row],[MntMeatProducts]]&gt;=AD$4, MasterData5[[#This Row],[Income ]]&lt;=$AB$12), "Yes", "")</f>
        <v/>
      </c>
      <c r="R647" s="14" t="str">
        <f>IF(AND(MasterData5[[#This Row],[MntFishProducts]]&gt;=AE$4, MasterData5[[#This Row],[Income ]]&lt;=$AB$12), "Yes", "")</f>
        <v/>
      </c>
      <c r="S647" s="14" t="str">
        <f>IF(AND(MasterData5[[#This Row],[MntSweetProducts]]&gt;=AF$4, MasterData5[[#This Row],[Income ]]&lt;=$AB$12), "Yes", "")</f>
        <v/>
      </c>
      <c r="U647" s="14" t="str">
        <f>IF(MasterData5[[#This Row],[MntWines]]&gt;=AB$4, "Yes", "")</f>
        <v>Yes</v>
      </c>
      <c r="V647" s="14" t="str">
        <f>IF(MasterData5[[#This Row],[MntFruits]]&gt;=AC$4, "Yes", "")</f>
        <v/>
      </c>
      <c r="W647" s="14" t="str">
        <f>IF(MasterData5[[#This Row],[MntMeatProducts]]&gt;=AD$4, "Yes", "")</f>
        <v/>
      </c>
      <c r="X647" s="14" t="str">
        <f>IF(MasterData5[[#This Row],[MntFishProducts]]&gt;=AE$4, "Yes", "")</f>
        <v/>
      </c>
      <c r="Y647" s="14" t="str">
        <f>IF(MasterData5[[#This Row],[MntSweetProducts]]&gt;=AF$4, "Yes", "")</f>
        <v/>
      </c>
    </row>
    <row r="648" spans="1:25" x14ac:dyDescent="0.3">
      <c r="A648">
        <v>3220</v>
      </c>
      <c r="B648" s="10">
        <v>29</v>
      </c>
      <c r="C648" s="10">
        <v>12</v>
      </c>
      <c r="D648" s="10">
        <v>59</v>
      </c>
      <c r="E648" s="10">
        <v>19</v>
      </c>
      <c r="F648" s="10">
        <v>1</v>
      </c>
      <c r="G648" s="10">
        <v>36</v>
      </c>
      <c r="H648" s="24">
        <f>2021-'Customer Profile'!B647</f>
        <v>38</v>
      </c>
      <c r="I648" s="10">
        <f>IF(Analysis!$B$60="Wine",B648,IF(Analysis!$B$60="Fruit",C648,IF(Analysis!$B$60="Meat",D648,IF(Analysis!$B$60="Fish",E648,IF(Analysis!$B$60="Sweet",F648,"")))))</f>
        <v>19</v>
      </c>
      <c r="J648" s="10">
        <v>39922</v>
      </c>
      <c r="K648" s="10" t="str">
        <f>IF(MasterData5[[#This Row],[Income ]]&gt;$AB$12, "Above", "Below")</f>
        <v>Below</v>
      </c>
      <c r="L648" s="10">
        <f>SUM(MasterData5[[#This Row],[MntWines]:[MntSweetProducts]])</f>
        <v>120</v>
      </c>
      <c r="M648" s="53" t="str">
        <f>IF(MasterData5[[#This Row],[Total Purchase]]&gt;=500, "Over $500", "")</f>
        <v/>
      </c>
      <c r="N648" s="10"/>
      <c r="O648" s="14" t="str">
        <f>IF(AND(MasterData5[[#This Row],[MntWines]]&gt;=AB$4, MasterData5[[#This Row],[Income ]]&lt;=$AB$12), "Yes", "")</f>
        <v/>
      </c>
      <c r="P648" s="14" t="str">
        <f>IF(AND(MasterData5[[#This Row],[MntFruits]]&gt;=AC$4, MasterData5[[#This Row],[Income ]]&lt;=$AB$12), "Yes", "")</f>
        <v/>
      </c>
      <c r="Q648" s="14" t="str">
        <f>IF(AND(MasterData5[[#This Row],[MntMeatProducts]]&gt;=AD$4, MasterData5[[#This Row],[Income ]]&lt;=$AB$12), "Yes", "")</f>
        <v/>
      </c>
      <c r="R648" s="14" t="str">
        <f>IF(AND(MasterData5[[#This Row],[MntFishProducts]]&gt;=AE$4, MasterData5[[#This Row],[Income ]]&lt;=$AB$12), "Yes", "")</f>
        <v/>
      </c>
      <c r="S648" s="14" t="str">
        <f>IF(AND(MasterData5[[#This Row],[MntSweetProducts]]&gt;=AF$4, MasterData5[[#This Row],[Income ]]&lt;=$AB$12), "Yes", "")</f>
        <v/>
      </c>
      <c r="U648" s="14" t="str">
        <f>IF(MasterData5[[#This Row],[MntWines]]&gt;=AB$4, "Yes", "")</f>
        <v/>
      </c>
      <c r="V648" s="14" t="str">
        <f>IF(MasterData5[[#This Row],[MntFruits]]&gt;=AC$4, "Yes", "")</f>
        <v/>
      </c>
      <c r="W648" s="14" t="str">
        <f>IF(MasterData5[[#This Row],[MntMeatProducts]]&gt;=AD$4, "Yes", "")</f>
        <v/>
      </c>
      <c r="X648" s="14" t="str">
        <f>IF(MasterData5[[#This Row],[MntFishProducts]]&gt;=AE$4, "Yes", "")</f>
        <v/>
      </c>
      <c r="Y648" s="14" t="str">
        <f>IF(MasterData5[[#This Row],[MntSweetProducts]]&gt;=AF$4, "Yes", "")</f>
        <v/>
      </c>
    </row>
    <row r="649" spans="1:25" x14ac:dyDescent="0.3">
      <c r="A649">
        <v>3225</v>
      </c>
      <c r="B649" s="10">
        <v>116</v>
      </c>
      <c r="C649" s="10">
        <v>11</v>
      </c>
      <c r="D649" s="10">
        <v>72</v>
      </c>
      <c r="E649" s="10">
        <v>3</v>
      </c>
      <c r="F649" s="10">
        <v>17</v>
      </c>
      <c r="G649" s="10">
        <v>46</v>
      </c>
      <c r="H649" s="24">
        <f>2021-'Customer Profile'!B648</f>
        <v>37</v>
      </c>
      <c r="I649" s="10">
        <f>IF(Analysis!$B$60="Wine",B649,IF(Analysis!$B$60="Fruit",C649,IF(Analysis!$B$60="Meat",D649,IF(Analysis!$B$60="Fish",E649,IF(Analysis!$B$60="Sweet",F649,"")))))</f>
        <v>3</v>
      </c>
      <c r="J649" s="10">
        <v>42207</v>
      </c>
      <c r="K649" s="10" t="str">
        <f>IF(MasterData5[[#This Row],[Income ]]&gt;$AB$12, "Above", "Below")</f>
        <v>Below</v>
      </c>
      <c r="L649" s="10">
        <f>SUM(MasterData5[[#This Row],[MntWines]:[MntSweetProducts]])</f>
        <v>219</v>
      </c>
      <c r="M649" s="53" t="str">
        <f>IF(MasterData5[[#This Row],[Total Purchase]]&gt;=500, "Over $500", "")</f>
        <v/>
      </c>
      <c r="N649" s="10"/>
      <c r="O649" s="14" t="str">
        <f>IF(AND(MasterData5[[#This Row],[MntWines]]&gt;=AB$4, MasterData5[[#This Row],[Income ]]&lt;=$AB$12), "Yes", "")</f>
        <v/>
      </c>
      <c r="P649" s="14" t="str">
        <f>IF(AND(MasterData5[[#This Row],[MntFruits]]&gt;=AC$4, MasterData5[[#This Row],[Income ]]&lt;=$AB$12), "Yes", "")</f>
        <v/>
      </c>
      <c r="Q649" s="14" t="str">
        <f>IF(AND(MasterData5[[#This Row],[MntMeatProducts]]&gt;=AD$4, MasterData5[[#This Row],[Income ]]&lt;=$AB$12), "Yes", "")</f>
        <v/>
      </c>
      <c r="R649" s="14" t="str">
        <f>IF(AND(MasterData5[[#This Row],[MntFishProducts]]&gt;=AE$4, MasterData5[[#This Row],[Income ]]&lt;=$AB$12), "Yes", "")</f>
        <v/>
      </c>
      <c r="S649" s="14" t="str">
        <f>IF(AND(MasterData5[[#This Row],[MntSweetProducts]]&gt;=AF$4, MasterData5[[#This Row],[Income ]]&lt;=$AB$12), "Yes", "")</f>
        <v/>
      </c>
      <c r="U649" s="14" t="str">
        <f>IF(MasterData5[[#This Row],[MntWines]]&gt;=AB$4, "Yes", "")</f>
        <v/>
      </c>
      <c r="V649" s="14" t="str">
        <f>IF(MasterData5[[#This Row],[MntFruits]]&gt;=AC$4, "Yes", "")</f>
        <v/>
      </c>
      <c r="W649" s="14" t="str">
        <f>IF(MasterData5[[#This Row],[MntMeatProducts]]&gt;=AD$4, "Yes", "")</f>
        <v/>
      </c>
      <c r="X649" s="14" t="str">
        <f>IF(MasterData5[[#This Row],[MntFishProducts]]&gt;=AE$4, "Yes", "")</f>
        <v/>
      </c>
      <c r="Y649" s="14" t="str">
        <f>IF(MasterData5[[#This Row],[MntSweetProducts]]&gt;=AF$4, "Yes", "")</f>
        <v/>
      </c>
    </row>
    <row r="650" spans="1:25" x14ac:dyDescent="0.3">
      <c r="A650">
        <v>3231</v>
      </c>
      <c r="B650" s="10">
        <v>5</v>
      </c>
      <c r="C650" s="10">
        <v>4</v>
      </c>
      <c r="D650" s="10">
        <v>10</v>
      </c>
      <c r="E650" s="10">
        <v>2</v>
      </c>
      <c r="F650" s="10">
        <v>2</v>
      </c>
      <c r="G650" s="10">
        <v>7</v>
      </c>
      <c r="H650" s="24">
        <f>2021-'Customer Profile'!B649</f>
        <v>48</v>
      </c>
      <c r="I650" s="10">
        <f>IF(Analysis!$B$60="Wine",B650,IF(Analysis!$B$60="Fruit",C650,IF(Analysis!$B$60="Meat",D650,IF(Analysis!$B$60="Fish",E650,IF(Analysis!$B$60="Sweet",F650,"")))))</f>
        <v>2</v>
      </c>
      <c r="J650" s="10">
        <v>37971</v>
      </c>
      <c r="K650" s="10" t="str">
        <f>IF(MasterData5[[#This Row],[Income ]]&gt;$AB$12, "Above", "Below")</f>
        <v>Below</v>
      </c>
      <c r="L650" s="10">
        <f>SUM(MasterData5[[#This Row],[MntWines]:[MntSweetProducts]])</f>
        <v>23</v>
      </c>
      <c r="M650" s="53" t="str">
        <f>IF(MasterData5[[#This Row],[Total Purchase]]&gt;=500, "Over $500", "")</f>
        <v/>
      </c>
      <c r="N650" s="10"/>
      <c r="O650" s="14" t="str">
        <f>IF(AND(MasterData5[[#This Row],[MntWines]]&gt;=AB$4, MasterData5[[#This Row],[Income ]]&lt;=$AB$12), "Yes", "")</f>
        <v/>
      </c>
      <c r="P650" s="14" t="str">
        <f>IF(AND(MasterData5[[#This Row],[MntFruits]]&gt;=AC$4, MasterData5[[#This Row],[Income ]]&lt;=$AB$12), "Yes", "")</f>
        <v/>
      </c>
      <c r="Q650" s="14" t="str">
        <f>IF(AND(MasterData5[[#This Row],[MntMeatProducts]]&gt;=AD$4, MasterData5[[#This Row],[Income ]]&lt;=$AB$12), "Yes", "")</f>
        <v/>
      </c>
      <c r="R650" s="14" t="str">
        <f>IF(AND(MasterData5[[#This Row],[MntFishProducts]]&gt;=AE$4, MasterData5[[#This Row],[Income ]]&lt;=$AB$12), "Yes", "")</f>
        <v/>
      </c>
      <c r="S650" s="14" t="str">
        <f>IF(AND(MasterData5[[#This Row],[MntSweetProducts]]&gt;=AF$4, MasterData5[[#This Row],[Income ]]&lt;=$AB$12), "Yes", "")</f>
        <v/>
      </c>
      <c r="U650" s="14" t="str">
        <f>IF(MasterData5[[#This Row],[MntWines]]&gt;=AB$4, "Yes", "")</f>
        <v/>
      </c>
      <c r="V650" s="14" t="str">
        <f>IF(MasterData5[[#This Row],[MntFruits]]&gt;=AC$4, "Yes", "")</f>
        <v/>
      </c>
      <c r="W650" s="14" t="str">
        <f>IF(MasterData5[[#This Row],[MntMeatProducts]]&gt;=AD$4, "Yes", "")</f>
        <v/>
      </c>
      <c r="X650" s="14" t="str">
        <f>IF(MasterData5[[#This Row],[MntFishProducts]]&gt;=AE$4, "Yes", "")</f>
        <v/>
      </c>
      <c r="Y650" s="14" t="str">
        <f>IF(MasterData5[[#This Row],[MntSweetProducts]]&gt;=AF$4, "Yes", "")</f>
        <v/>
      </c>
    </row>
    <row r="651" spans="1:25" x14ac:dyDescent="0.3">
      <c r="A651">
        <v>3233</v>
      </c>
      <c r="B651" s="10">
        <v>562</v>
      </c>
      <c r="C651" s="10">
        <v>21</v>
      </c>
      <c r="D651" s="10">
        <v>464</v>
      </c>
      <c r="E651" s="10">
        <v>28</v>
      </c>
      <c r="F651" s="10">
        <v>10</v>
      </c>
      <c r="G651" s="10">
        <v>32</v>
      </c>
      <c r="H651" s="24">
        <f>2021-'Customer Profile'!B650</f>
        <v>56</v>
      </c>
      <c r="I651" s="10">
        <f>IF(Analysis!$B$60="Wine",B651,IF(Analysis!$B$60="Fruit",C651,IF(Analysis!$B$60="Meat",D651,IF(Analysis!$B$60="Fish",E651,IF(Analysis!$B$60="Sweet",F651,"")))))</f>
        <v>28</v>
      </c>
      <c r="J651" s="10">
        <v>62745</v>
      </c>
      <c r="K651" s="10" t="str">
        <f>IF(MasterData5[[#This Row],[Income ]]&gt;$AB$12, "Above", "Below")</f>
        <v>Above</v>
      </c>
      <c r="L651" s="10">
        <f>SUM(MasterData5[[#This Row],[MntWines]:[MntSweetProducts]])</f>
        <v>1085</v>
      </c>
      <c r="M651" s="53" t="str">
        <f>IF(MasterData5[[#This Row],[Total Purchase]]&gt;=500, "Over $500", "")</f>
        <v>Over $500</v>
      </c>
      <c r="N651" s="10"/>
      <c r="O651" s="14" t="str">
        <f>IF(AND(MasterData5[[#This Row],[MntWines]]&gt;=AB$4, MasterData5[[#This Row],[Income ]]&lt;=$AB$12), "Yes", "")</f>
        <v/>
      </c>
      <c r="P651" s="14" t="str">
        <f>IF(AND(MasterData5[[#This Row],[MntFruits]]&gt;=AC$4, MasterData5[[#This Row],[Income ]]&lt;=$AB$12), "Yes", "")</f>
        <v/>
      </c>
      <c r="Q651" s="14" t="str">
        <f>IF(AND(MasterData5[[#This Row],[MntMeatProducts]]&gt;=AD$4, MasterData5[[#This Row],[Income ]]&lt;=$AB$12), "Yes", "")</f>
        <v/>
      </c>
      <c r="R651" s="14" t="str">
        <f>IF(AND(MasterData5[[#This Row],[MntFishProducts]]&gt;=AE$4, MasterData5[[#This Row],[Income ]]&lt;=$AB$12), "Yes", "")</f>
        <v/>
      </c>
      <c r="S651" s="14" t="str">
        <f>IF(AND(MasterData5[[#This Row],[MntSweetProducts]]&gt;=AF$4, MasterData5[[#This Row],[Income ]]&lt;=$AB$12), "Yes", "")</f>
        <v/>
      </c>
      <c r="U651" s="14" t="str">
        <f>IF(MasterData5[[#This Row],[MntWines]]&gt;=AB$4, "Yes", "")</f>
        <v>Yes</v>
      </c>
      <c r="V651" s="14" t="str">
        <f>IF(MasterData5[[#This Row],[MntFruits]]&gt;=AC$4, "Yes", "")</f>
        <v/>
      </c>
      <c r="W651" s="14" t="str">
        <f>IF(MasterData5[[#This Row],[MntMeatProducts]]&gt;=AD$4, "Yes", "")</f>
        <v>Yes</v>
      </c>
      <c r="X651" s="14" t="str">
        <f>IF(MasterData5[[#This Row],[MntFishProducts]]&gt;=AE$4, "Yes", "")</f>
        <v/>
      </c>
      <c r="Y651" s="14" t="str">
        <f>IF(MasterData5[[#This Row],[MntSweetProducts]]&gt;=AF$4, "Yes", "")</f>
        <v/>
      </c>
    </row>
    <row r="652" spans="1:25" x14ac:dyDescent="0.3">
      <c r="A652">
        <v>3254</v>
      </c>
      <c r="B652" s="10">
        <v>407</v>
      </c>
      <c r="C652" s="10">
        <v>70</v>
      </c>
      <c r="D652" s="10">
        <v>239</v>
      </c>
      <c r="E652" s="10">
        <v>103</v>
      </c>
      <c r="F652" s="10">
        <v>88</v>
      </c>
      <c r="G652" s="10">
        <v>53</v>
      </c>
      <c r="H652" s="24">
        <f>2021-'Customer Profile'!B651</f>
        <v>50</v>
      </c>
      <c r="I652" s="10">
        <f>IF(Analysis!$B$60="Wine",B652,IF(Analysis!$B$60="Fruit",C652,IF(Analysis!$B$60="Meat",D652,IF(Analysis!$B$60="Fish",E652,IF(Analysis!$B$60="Sweet",F652,"")))))</f>
        <v>103</v>
      </c>
      <c r="J652" s="10">
        <v>70886</v>
      </c>
      <c r="K652" s="10" t="str">
        <f>IF(MasterData5[[#This Row],[Income ]]&gt;$AB$12, "Above", "Below")</f>
        <v>Above</v>
      </c>
      <c r="L652" s="10">
        <f>SUM(MasterData5[[#This Row],[MntWines]:[MntSweetProducts]])</f>
        <v>907</v>
      </c>
      <c r="M652" s="53" t="str">
        <f>IF(MasterData5[[#This Row],[Total Purchase]]&gt;=500, "Over $500", "")</f>
        <v>Over $500</v>
      </c>
      <c r="N652" s="10"/>
      <c r="O652" s="14" t="str">
        <f>IF(AND(MasterData5[[#This Row],[MntWines]]&gt;=AB$4, MasterData5[[#This Row],[Income ]]&lt;=$AB$12), "Yes", "")</f>
        <v/>
      </c>
      <c r="P652" s="14" t="str">
        <f>IF(AND(MasterData5[[#This Row],[MntFruits]]&gt;=AC$4, MasterData5[[#This Row],[Income ]]&lt;=$AB$12), "Yes", "")</f>
        <v/>
      </c>
      <c r="Q652" s="14" t="str">
        <f>IF(AND(MasterData5[[#This Row],[MntMeatProducts]]&gt;=AD$4, MasterData5[[#This Row],[Income ]]&lt;=$AB$12), "Yes", "")</f>
        <v/>
      </c>
      <c r="R652" s="14" t="str">
        <f>IF(AND(MasterData5[[#This Row],[MntFishProducts]]&gt;=AE$4, MasterData5[[#This Row],[Income ]]&lt;=$AB$12), "Yes", "")</f>
        <v/>
      </c>
      <c r="S652" s="14" t="str">
        <f>IF(AND(MasterData5[[#This Row],[MntSweetProducts]]&gt;=AF$4, MasterData5[[#This Row],[Income ]]&lt;=$AB$12), "Yes", "")</f>
        <v/>
      </c>
      <c r="U652" s="14" t="str">
        <f>IF(MasterData5[[#This Row],[MntWines]]&gt;=AB$4, "Yes", "")</f>
        <v>Yes</v>
      </c>
      <c r="V652" s="14" t="str">
        <f>IF(MasterData5[[#This Row],[MntFruits]]&gt;=AC$4, "Yes", "")</f>
        <v>Yes</v>
      </c>
      <c r="W652" s="14" t="str">
        <f>IF(MasterData5[[#This Row],[MntMeatProducts]]&gt;=AD$4, "Yes", "")</f>
        <v>Yes</v>
      </c>
      <c r="X652" s="14" t="str">
        <f>IF(MasterData5[[#This Row],[MntFishProducts]]&gt;=AE$4, "Yes", "")</f>
        <v>Yes</v>
      </c>
      <c r="Y652" s="14" t="str">
        <f>IF(MasterData5[[#This Row],[MntSweetProducts]]&gt;=AF$4, "Yes", "")</f>
        <v>Yes</v>
      </c>
    </row>
    <row r="653" spans="1:25" x14ac:dyDescent="0.3">
      <c r="A653">
        <v>3262</v>
      </c>
      <c r="B653" s="10">
        <v>995</v>
      </c>
      <c r="C653" s="10">
        <v>112</v>
      </c>
      <c r="D653" s="10">
        <v>417</v>
      </c>
      <c r="E653" s="10">
        <v>42</v>
      </c>
      <c r="F653" s="10">
        <v>48</v>
      </c>
      <c r="G653" s="10">
        <v>41</v>
      </c>
      <c r="H653" s="24">
        <f>2021-'Customer Profile'!B652</f>
        <v>63</v>
      </c>
      <c r="I653" s="10">
        <f>IF(Analysis!$B$60="Wine",B653,IF(Analysis!$B$60="Fruit",C653,IF(Analysis!$B$60="Meat",D653,IF(Analysis!$B$60="Fish",E653,IF(Analysis!$B$60="Sweet",F653,"")))))</f>
        <v>42</v>
      </c>
      <c r="J653" s="10">
        <v>68281</v>
      </c>
      <c r="K653" s="10" t="str">
        <f>IF(MasterData5[[#This Row],[Income ]]&gt;$AB$12, "Above", "Below")</f>
        <v>Above</v>
      </c>
      <c r="L653" s="10">
        <f>SUM(MasterData5[[#This Row],[MntWines]:[MntSweetProducts]])</f>
        <v>1614</v>
      </c>
      <c r="M653" s="53" t="str">
        <f>IF(MasterData5[[#This Row],[Total Purchase]]&gt;=500, "Over $500", "")</f>
        <v>Over $500</v>
      </c>
      <c r="N653" s="10"/>
      <c r="O653" s="14" t="str">
        <f>IF(AND(MasterData5[[#This Row],[MntWines]]&gt;=AB$4, MasterData5[[#This Row],[Income ]]&lt;=$AB$12), "Yes", "")</f>
        <v/>
      </c>
      <c r="P653" s="14" t="str">
        <f>IF(AND(MasterData5[[#This Row],[MntFruits]]&gt;=AC$4, MasterData5[[#This Row],[Income ]]&lt;=$AB$12), "Yes", "")</f>
        <v/>
      </c>
      <c r="Q653" s="14" t="str">
        <f>IF(AND(MasterData5[[#This Row],[MntMeatProducts]]&gt;=AD$4, MasterData5[[#This Row],[Income ]]&lt;=$AB$12), "Yes", "")</f>
        <v/>
      </c>
      <c r="R653" s="14" t="str">
        <f>IF(AND(MasterData5[[#This Row],[MntFishProducts]]&gt;=AE$4, MasterData5[[#This Row],[Income ]]&lt;=$AB$12), "Yes", "")</f>
        <v/>
      </c>
      <c r="S653" s="14" t="str">
        <f>IF(AND(MasterData5[[#This Row],[MntSweetProducts]]&gt;=AF$4, MasterData5[[#This Row],[Income ]]&lt;=$AB$12), "Yes", "")</f>
        <v/>
      </c>
      <c r="U653" s="14" t="str">
        <f>IF(MasterData5[[#This Row],[MntWines]]&gt;=AB$4, "Yes", "")</f>
        <v>Yes</v>
      </c>
      <c r="V653" s="14" t="str">
        <f>IF(MasterData5[[#This Row],[MntFruits]]&gt;=AC$4, "Yes", "")</f>
        <v>Yes</v>
      </c>
      <c r="W653" s="14" t="str">
        <f>IF(MasterData5[[#This Row],[MntMeatProducts]]&gt;=AD$4, "Yes", "")</f>
        <v>Yes</v>
      </c>
      <c r="X653" s="14" t="str">
        <f>IF(MasterData5[[#This Row],[MntFishProducts]]&gt;=AE$4, "Yes", "")</f>
        <v>Yes</v>
      </c>
      <c r="Y653" s="14" t="str">
        <f>IF(MasterData5[[#This Row],[MntSweetProducts]]&gt;=AF$4, "Yes", "")</f>
        <v>Yes</v>
      </c>
    </row>
    <row r="654" spans="1:25" x14ac:dyDescent="0.3">
      <c r="A654">
        <v>3265</v>
      </c>
      <c r="B654" s="10">
        <v>21</v>
      </c>
      <c r="C654" s="10">
        <v>1</v>
      </c>
      <c r="D654" s="10">
        <v>9</v>
      </c>
      <c r="E654" s="10">
        <v>7</v>
      </c>
      <c r="F654" s="10">
        <v>3</v>
      </c>
      <c r="G654" s="10">
        <v>5</v>
      </c>
      <c r="H654" s="24">
        <f>2021-'Customer Profile'!B653</f>
        <v>62</v>
      </c>
      <c r="I654" s="10">
        <f>IF(Analysis!$B$60="Wine",B654,IF(Analysis!$B$60="Fruit",C654,IF(Analysis!$B$60="Meat",D654,IF(Analysis!$B$60="Fish",E654,IF(Analysis!$B$60="Sweet",F654,"")))))</f>
        <v>7</v>
      </c>
      <c r="J654" s="10">
        <v>35701</v>
      </c>
      <c r="K654" s="10" t="str">
        <f>IF(MasterData5[[#This Row],[Income ]]&gt;$AB$12, "Above", "Below")</f>
        <v>Below</v>
      </c>
      <c r="L654" s="10">
        <f>SUM(MasterData5[[#This Row],[MntWines]:[MntSweetProducts]])</f>
        <v>41</v>
      </c>
      <c r="M654" s="53" t="str">
        <f>IF(MasterData5[[#This Row],[Total Purchase]]&gt;=500, "Over $500", "")</f>
        <v/>
      </c>
      <c r="N654" s="10"/>
      <c r="O654" s="14" t="str">
        <f>IF(AND(MasterData5[[#This Row],[MntWines]]&gt;=AB$4, MasterData5[[#This Row],[Income ]]&lt;=$AB$12), "Yes", "")</f>
        <v/>
      </c>
      <c r="P654" s="14" t="str">
        <f>IF(AND(MasterData5[[#This Row],[MntFruits]]&gt;=AC$4, MasterData5[[#This Row],[Income ]]&lt;=$AB$12), "Yes", "")</f>
        <v/>
      </c>
      <c r="Q654" s="14" t="str">
        <f>IF(AND(MasterData5[[#This Row],[MntMeatProducts]]&gt;=AD$4, MasterData5[[#This Row],[Income ]]&lt;=$AB$12), "Yes", "")</f>
        <v/>
      </c>
      <c r="R654" s="14" t="str">
        <f>IF(AND(MasterData5[[#This Row],[MntFishProducts]]&gt;=AE$4, MasterData5[[#This Row],[Income ]]&lt;=$AB$12), "Yes", "")</f>
        <v/>
      </c>
      <c r="S654" s="14" t="str">
        <f>IF(AND(MasterData5[[#This Row],[MntSweetProducts]]&gt;=AF$4, MasterData5[[#This Row],[Income ]]&lt;=$AB$12), "Yes", "")</f>
        <v/>
      </c>
      <c r="U654" s="14" t="str">
        <f>IF(MasterData5[[#This Row],[MntWines]]&gt;=AB$4, "Yes", "")</f>
        <v/>
      </c>
      <c r="V654" s="14" t="str">
        <f>IF(MasterData5[[#This Row],[MntFruits]]&gt;=AC$4, "Yes", "")</f>
        <v/>
      </c>
      <c r="W654" s="14" t="str">
        <f>IF(MasterData5[[#This Row],[MntMeatProducts]]&gt;=AD$4, "Yes", "")</f>
        <v/>
      </c>
      <c r="X654" s="14" t="str">
        <f>IF(MasterData5[[#This Row],[MntFishProducts]]&gt;=AE$4, "Yes", "")</f>
        <v/>
      </c>
      <c r="Y654" s="14" t="str">
        <f>IF(MasterData5[[#This Row],[MntSweetProducts]]&gt;=AF$4, "Yes", "")</f>
        <v/>
      </c>
    </row>
    <row r="655" spans="1:25" x14ac:dyDescent="0.3">
      <c r="A655">
        <v>3266</v>
      </c>
      <c r="B655" s="10">
        <v>14</v>
      </c>
      <c r="C655" s="10">
        <v>36</v>
      </c>
      <c r="D655" s="10">
        <v>11</v>
      </c>
      <c r="E655" s="10">
        <v>3</v>
      </c>
      <c r="F655" s="10">
        <v>26</v>
      </c>
      <c r="G655" s="10">
        <v>35</v>
      </c>
      <c r="H655" s="24">
        <f>2021-'Customer Profile'!B654</f>
        <v>57</v>
      </c>
      <c r="I655" s="10">
        <f>IF(Analysis!$B$60="Wine",B655,IF(Analysis!$B$60="Fruit",C655,IF(Analysis!$B$60="Meat",D655,IF(Analysis!$B$60="Fish",E655,IF(Analysis!$B$60="Sweet",F655,"")))))</f>
        <v>3</v>
      </c>
      <c r="J655" s="10">
        <v>42523</v>
      </c>
      <c r="K655" s="10" t="str">
        <f>IF(MasterData5[[#This Row],[Income ]]&gt;$AB$12, "Above", "Below")</f>
        <v>Below</v>
      </c>
      <c r="L655" s="10">
        <f>SUM(MasterData5[[#This Row],[MntWines]:[MntSweetProducts]])</f>
        <v>90</v>
      </c>
      <c r="M655" s="53" t="str">
        <f>IF(MasterData5[[#This Row],[Total Purchase]]&gt;=500, "Over $500", "")</f>
        <v/>
      </c>
      <c r="N655" s="10"/>
      <c r="O655" s="14" t="str">
        <f>IF(AND(MasterData5[[#This Row],[MntWines]]&gt;=AB$4, MasterData5[[#This Row],[Income ]]&lt;=$AB$12), "Yes", "")</f>
        <v/>
      </c>
      <c r="P655" s="14" t="str">
        <f>IF(AND(MasterData5[[#This Row],[MntFruits]]&gt;=AC$4, MasterData5[[#This Row],[Income ]]&lt;=$AB$12), "Yes", "")</f>
        <v>Yes</v>
      </c>
      <c r="Q655" s="14" t="str">
        <f>IF(AND(MasterData5[[#This Row],[MntMeatProducts]]&gt;=AD$4, MasterData5[[#This Row],[Income ]]&lt;=$AB$12), "Yes", "")</f>
        <v/>
      </c>
      <c r="R655" s="14" t="str">
        <f>IF(AND(MasterData5[[#This Row],[MntFishProducts]]&gt;=AE$4, MasterData5[[#This Row],[Income ]]&lt;=$AB$12), "Yes", "")</f>
        <v/>
      </c>
      <c r="S655" s="14" t="str">
        <f>IF(AND(MasterData5[[#This Row],[MntSweetProducts]]&gt;=AF$4, MasterData5[[#This Row],[Income ]]&lt;=$AB$12), "Yes", "")</f>
        <v/>
      </c>
      <c r="U655" s="14" t="str">
        <f>IF(MasterData5[[#This Row],[MntWines]]&gt;=AB$4, "Yes", "")</f>
        <v/>
      </c>
      <c r="V655" s="14" t="str">
        <f>IF(MasterData5[[#This Row],[MntFruits]]&gt;=AC$4, "Yes", "")</f>
        <v>Yes</v>
      </c>
      <c r="W655" s="14" t="str">
        <f>IF(MasterData5[[#This Row],[MntMeatProducts]]&gt;=AD$4, "Yes", "")</f>
        <v/>
      </c>
      <c r="X655" s="14" t="str">
        <f>IF(MasterData5[[#This Row],[MntFishProducts]]&gt;=AE$4, "Yes", "")</f>
        <v/>
      </c>
      <c r="Y655" s="14" t="str">
        <f>IF(MasterData5[[#This Row],[MntSweetProducts]]&gt;=AF$4, "Yes", "")</f>
        <v/>
      </c>
    </row>
    <row r="656" spans="1:25" x14ac:dyDescent="0.3">
      <c r="A656">
        <v>3267</v>
      </c>
      <c r="B656" s="10">
        <v>527</v>
      </c>
      <c r="C656" s="10">
        <v>0</v>
      </c>
      <c r="D656" s="10">
        <v>21</v>
      </c>
      <c r="E656" s="10">
        <v>0</v>
      </c>
      <c r="F656" s="10">
        <v>0</v>
      </c>
      <c r="G656" s="10">
        <v>60</v>
      </c>
      <c r="H656" s="24">
        <f>2021-'Customer Profile'!B655</f>
        <v>58</v>
      </c>
      <c r="I656" s="10">
        <f>IF(Analysis!$B$60="Wine",B656,IF(Analysis!$B$60="Fruit",C656,IF(Analysis!$B$60="Meat",D656,IF(Analysis!$B$60="Fish",E656,IF(Analysis!$B$60="Sweet",F656,"")))))</f>
        <v>0</v>
      </c>
      <c r="J656" s="10">
        <v>57288</v>
      </c>
      <c r="K656" s="10" t="str">
        <f>IF(MasterData5[[#This Row],[Income ]]&gt;$AB$12, "Above", "Below")</f>
        <v>Above</v>
      </c>
      <c r="L656" s="10">
        <f>SUM(MasterData5[[#This Row],[MntWines]:[MntSweetProducts]])</f>
        <v>548</v>
      </c>
      <c r="M656" s="53" t="str">
        <f>IF(MasterData5[[#This Row],[Total Purchase]]&gt;=500, "Over $500", "")</f>
        <v>Over $500</v>
      </c>
      <c r="N656" s="10"/>
      <c r="O656" s="14" t="str">
        <f>IF(AND(MasterData5[[#This Row],[MntWines]]&gt;=AB$4, MasterData5[[#This Row],[Income ]]&lt;=$AB$12), "Yes", "")</f>
        <v/>
      </c>
      <c r="P656" s="14" t="str">
        <f>IF(AND(MasterData5[[#This Row],[MntFruits]]&gt;=AC$4, MasterData5[[#This Row],[Income ]]&lt;=$AB$12), "Yes", "")</f>
        <v/>
      </c>
      <c r="Q656" s="14" t="str">
        <f>IF(AND(MasterData5[[#This Row],[MntMeatProducts]]&gt;=AD$4, MasterData5[[#This Row],[Income ]]&lt;=$AB$12), "Yes", "")</f>
        <v/>
      </c>
      <c r="R656" s="14" t="str">
        <f>IF(AND(MasterData5[[#This Row],[MntFishProducts]]&gt;=AE$4, MasterData5[[#This Row],[Income ]]&lt;=$AB$12), "Yes", "")</f>
        <v/>
      </c>
      <c r="S656" s="14" t="str">
        <f>IF(AND(MasterData5[[#This Row],[MntSweetProducts]]&gt;=AF$4, MasterData5[[#This Row],[Income ]]&lt;=$AB$12), "Yes", "")</f>
        <v/>
      </c>
      <c r="U656" s="14" t="str">
        <f>IF(MasterData5[[#This Row],[MntWines]]&gt;=AB$4, "Yes", "")</f>
        <v>Yes</v>
      </c>
      <c r="V656" s="14" t="str">
        <f>IF(MasterData5[[#This Row],[MntFruits]]&gt;=AC$4, "Yes", "")</f>
        <v/>
      </c>
      <c r="W656" s="14" t="str">
        <f>IF(MasterData5[[#This Row],[MntMeatProducts]]&gt;=AD$4, "Yes", "")</f>
        <v/>
      </c>
      <c r="X656" s="14" t="str">
        <f>IF(MasterData5[[#This Row],[MntFishProducts]]&gt;=AE$4, "Yes", "")</f>
        <v/>
      </c>
      <c r="Y656" s="14" t="str">
        <f>IF(MasterData5[[#This Row],[MntSweetProducts]]&gt;=AF$4, "Yes", "")</f>
        <v/>
      </c>
    </row>
    <row r="657" spans="1:25" x14ac:dyDescent="0.3">
      <c r="A657">
        <v>3270</v>
      </c>
      <c r="B657" s="10">
        <v>12</v>
      </c>
      <c r="C657" s="10">
        <v>23</v>
      </c>
      <c r="D657" s="10">
        <v>38</v>
      </c>
      <c r="E657" s="10">
        <v>30</v>
      </c>
      <c r="F657" s="10">
        <v>18</v>
      </c>
      <c r="G657" s="10">
        <v>7</v>
      </c>
      <c r="H657" s="24">
        <f>2021-'Customer Profile'!B656</f>
        <v>43</v>
      </c>
      <c r="I657" s="10">
        <f>IF(Analysis!$B$60="Wine",B657,IF(Analysis!$B$60="Fruit",C657,IF(Analysis!$B$60="Meat",D657,IF(Analysis!$B$60="Fish",E657,IF(Analysis!$B$60="Sweet",F657,"")))))</f>
        <v>30</v>
      </c>
      <c r="J657" s="10">
        <v>17117</v>
      </c>
      <c r="K657" s="10" t="str">
        <f>IF(MasterData5[[#This Row],[Income ]]&gt;$AB$12, "Above", "Below")</f>
        <v>Below</v>
      </c>
      <c r="L657" s="10">
        <f>SUM(MasterData5[[#This Row],[MntWines]:[MntSweetProducts]])</f>
        <v>121</v>
      </c>
      <c r="M657" s="53" t="str">
        <f>IF(MasterData5[[#This Row],[Total Purchase]]&gt;=500, "Over $500", "")</f>
        <v/>
      </c>
      <c r="N657" s="10"/>
      <c r="O657" s="14" t="str">
        <f>IF(AND(MasterData5[[#This Row],[MntWines]]&gt;=AB$4, MasterData5[[#This Row],[Income ]]&lt;=$AB$12), "Yes", "")</f>
        <v/>
      </c>
      <c r="P657" s="14" t="str">
        <f>IF(AND(MasterData5[[#This Row],[MntFruits]]&gt;=AC$4, MasterData5[[#This Row],[Income ]]&lt;=$AB$12), "Yes", "")</f>
        <v/>
      </c>
      <c r="Q657" s="14" t="str">
        <f>IF(AND(MasterData5[[#This Row],[MntMeatProducts]]&gt;=AD$4, MasterData5[[#This Row],[Income ]]&lt;=$AB$12), "Yes", "")</f>
        <v/>
      </c>
      <c r="R657" s="14" t="str">
        <f>IF(AND(MasterData5[[#This Row],[MntFishProducts]]&gt;=AE$4, MasterData5[[#This Row],[Income ]]&lt;=$AB$12), "Yes", "")</f>
        <v/>
      </c>
      <c r="S657" s="14" t="str">
        <f>IF(AND(MasterData5[[#This Row],[MntSweetProducts]]&gt;=AF$4, MasterData5[[#This Row],[Income ]]&lt;=$AB$12), "Yes", "")</f>
        <v/>
      </c>
      <c r="U657" s="14" t="str">
        <f>IF(MasterData5[[#This Row],[MntWines]]&gt;=AB$4, "Yes", "")</f>
        <v/>
      </c>
      <c r="V657" s="14" t="str">
        <f>IF(MasterData5[[#This Row],[MntFruits]]&gt;=AC$4, "Yes", "")</f>
        <v/>
      </c>
      <c r="W657" s="14" t="str">
        <f>IF(MasterData5[[#This Row],[MntMeatProducts]]&gt;=AD$4, "Yes", "")</f>
        <v/>
      </c>
      <c r="X657" s="14" t="str">
        <f>IF(MasterData5[[#This Row],[MntFishProducts]]&gt;=AE$4, "Yes", "")</f>
        <v/>
      </c>
      <c r="Y657" s="14" t="str">
        <f>IF(MasterData5[[#This Row],[MntSweetProducts]]&gt;=AF$4, "Yes", "")</f>
        <v/>
      </c>
    </row>
    <row r="658" spans="1:25" x14ac:dyDescent="0.3">
      <c r="A658">
        <v>3276</v>
      </c>
      <c r="B658" s="10">
        <v>11</v>
      </c>
      <c r="C658" s="10">
        <v>12</v>
      </c>
      <c r="D658" s="10">
        <v>35</v>
      </c>
      <c r="E658" s="10">
        <v>3</v>
      </c>
      <c r="F658" s="10">
        <v>5</v>
      </c>
      <c r="G658" s="10">
        <v>12</v>
      </c>
      <c r="H658" s="24">
        <f>2021-'Customer Profile'!B657</f>
        <v>45</v>
      </c>
      <c r="I658" s="10">
        <f>IF(Analysis!$B$60="Wine",B658,IF(Analysis!$B$60="Fruit",C658,IF(Analysis!$B$60="Meat",D658,IF(Analysis!$B$60="Fish",E658,IF(Analysis!$B$60="Sweet",F658,"")))))</f>
        <v>3</v>
      </c>
      <c r="J658" s="10">
        <v>36301</v>
      </c>
      <c r="K658" s="10" t="str">
        <f>IF(MasterData5[[#This Row],[Income ]]&gt;$AB$12, "Above", "Below")</f>
        <v>Below</v>
      </c>
      <c r="L658" s="10">
        <f>SUM(MasterData5[[#This Row],[MntWines]:[MntSweetProducts]])</f>
        <v>66</v>
      </c>
      <c r="M658" s="53" t="str">
        <f>IF(MasterData5[[#This Row],[Total Purchase]]&gt;=500, "Over $500", "")</f>
        <v/>
      </c>
      <c r="N658" s="10"/>
      <c r="O658" s="14" t="str">
        <f>IF(AND(MasterData5[[#This Row],[MntWines]]&gt;=AB$4, MasterData5[[#This Row],[Income ]]&lt;=$AB$12), "Yes", "")</f>
        <v/>
      </c>
      <c r="P658" s="14" t="str">
        <f>IF(AND(MasterData5[[#This Row],[MntFruits]]&gt;=AC$4, MasterData5[[#This Row],[Income ]]&lt;=$AB$12), "Yes", "")</f>
        <v/>
      </c>
      <c r="Q658" s="14" t="str">
        <f>IF(AND(MasterData5[[#This Row],[MntMeatProducts]]&gt;=AD$4, MasterData5[[#This Row],[Income ]]&lt;=$AB$12), "Yes", "")</f>
        <v/>
      </c>
      <c r="R658" s="14" t="str">
        <f>IF(AND(MasterData5[[#This Row],[MntFishProducts]]&gt;=AE$4, MasterData5[[#This Row],[Income ]]&lt;=$AB$12), "Yes", "")</f>
        <v/>
      </c>
      <c r="S658" s="14" t="str">
        <f>IF(AND(MasterData5[[#This Row],[MntSweetProducts]]&gt;=AF$4, MasterData5[[#This Row],[Income ]]&lt;=$AB$12), "Yes", "")</f>
        <v/>
      </c>
      <c r="U658" s="14" t="str">
        <f>IF(MasterData5[[#This Row],[MntWines]]&gt;=AB$4, "Yes", "")</f>
        <v/>
      </c>
      <c r="V658" s="14" t="str">
        <f>IF(MasterData5[[#This Row],[MntFruits]]&gt;=AC$4, "Yes", "")</f>
        <v/>
      </c>
      <c r="W658" s="14" t="str">
        <f>IF(MasterData5[[#This Row],[MntMeatProducts]]&gt;=AD$4, "Yes", "")</f>
        <v/>
      </c>
      <c r="X658" s="14" t="str">
        <f>IF(MasterData5[[#This Row],[MntFishProducts]]&gt;=AE$4, "Yes", "")</f>
        <v/>
      </c>
      <c r="Y658" s="14" t="str">
        <f>IF(MasterData5[[#This Row],[MntSweetProducts]]&gt;=AF$4, "Yes", "")</f>
        <v/>
      </c>
    </row>
    <row r="659" spans="1:25" x14ac:dyDescent="0.3">
      <c r="A659">
        <v>3277</v>
      </c>
      <c r="B659" s="10">
        <v>219</v>
      </c>
      <c r="C659" s="10">
        <v>3</v>
      </c>
      <c r="D659" s="10">
        <v>100</v>
      </c>
      <c r="E659" s="10">
        <v>26</v>
      </c>
      <c r="F659" s="10">
        <v>0</v>
      </c>
      <c r="G659" s="10">
        <v>17</v>
      </c>
      <c r="H659" s="24">
        <f>2021-'Customer Profile'!B658</f>
        <v>66</v>
      </c>
      <c r="I659" s="10">
        <f>IF(Analysis!$B$60="Wine",B659,IF(Analysis!$B$60="Fruit",C659,IF(Analysis!$B$60="Meat",D659,IF(Analysis!$B$60="Fish",E659,IF(Analysis!$B$60="Sweet",F659,"")))))</f>
        <v>26</v>
      </c>
      <c r="J659" s="10">
        <v>49431</v>
      </c>
      <c r="K659" s="10" t="str">
        <f>IF(MasterData5[[#This Row],[Income ]]&gt;$AB$12, "Above", "Below")</f>
        <v>Below</v>
      </c>
      <c r="L659" s="10">
        <f>SUM(MasterData5[[#This Row],[MntWines]:[MntSweetProducts]])</f>
        <v>348</v>
      </c>
      <c r="M659" s="53" t="str">
        <f>IF(MasterData5[[#This Row],[Total Purchase]]&gt;=500, "Over $500", "")</f>
        <v/>
      </c>
      <c r="N659" s="10"/>
      <c r="O659" s="14" t="str">
        <f>IF(AND(MasterData5[[#This Row],[MntWines]]&gt;=AB$4, MasterData5[[#This Row],[Income ]]&lt;=$AB$12), "Yes", "")</f>
        <v/>
      </c>
      <c r="P659" s="14" t="str">
        <f>IF(AND(MasterData5[[#This Row],[MntFruits]]&gt;=AC$4, MasterData5[[#This Row],[Income ]]&lt;=$AB$12), "Yes", "")</f>
        <v/>
      </c>
      <c r="Q659" s="14" t="str">
        <f>IF(AND(MasterData5[[#This Row],[MntMeatProducts]]&gt;=AD$4, MasterData5[[#This Row],[Income ]]&lt;=$AB$12), "Yes", "")</f>
        <v/>
      </c>
      <c r="R659" s="14" t="str">
        <f>IF(AND(MasterData5[[#This Row],[MntFishProducts]]&gt;=AE$4, MasterData5[[#This Row],[Income ]]&lt;=$AB$12), "Yes", "")</f>
        <v/>
      </c>
      <c r="S659" s="14" t="str">
        <f>IF(AND(MasterData5[[#This Row],[MntSweetProducts]]&gt;=AF$4, MasterData5[[#This Row],[Income ]]&lt;=$AB$12), "Yes", "")</f>
        <v/>
      </c>
      <c r="U659" s="14" t="str">
        <f>IF(MasterData5[[#This Row],[MntWines]]&gt;=AB$4, "Yes", "")</f>
        <v/>
      </c>
      <c r="V659" s="14" t="str">
        <f>IF(MasterData5[[#This Row],[MntFruits]]&gt;=AC$4, "Yes", "")</f>
        <v/>
      </c>
      <c r="W659" s="14" t="str">
        <f>IF(MasterData5[[#This Row],[MntMeatProducts]]&gt;=AD$4, "Yes", "")</f>
        <v/>
      </c>
      <c r="X659" s="14" t="str">
        <f>IF(MasterData5[[#This Row],[MntFishProducts]]&gt;=AE$4, "Yes", "")</f>
        <v/>
      </c>
      <c r="Y659" s="14" t="str">
        <f>IF(MasterData5[[#This Row],[MntSweetProducts]]&gt;=AF$4, "Yes", "")</f>
        <v/>
      </c>
    </row>
    <row r="660" spans="1:25" x14ac:dyDescent="0.3">
      <c r="A660">
        <v>3281</v>
      </c>
      <c r="B660" s="10">
        <v>206</v>
      </c>
      <c r="C660" s="10">
        <v>10</v>
      </c>
      <c r="D660" s="10">
        <v>67</v>
      </c>
      <c r="E660" s="10">
        <v>30</v>
      </c>
      <c r="F660" s="10">
        <v>27</v>
      </c>
      <c r="G660" s="10">
        <v>71</v>
      </c>
      <c r="H660" s="24">
        <f>2021-'Customer Profile'!B659</f>
        <v>61</v>
      </c>
      <c r="I660" s="10">
        <f>IF(Analysis!$B$60="Wine",B660,IF(Analysis!$B$60="Fruit",C660,IF(Analysis!$B$60="Meat",D660,IF(Analysis!$B$60="Fish",E660,IF(Analysis!$B$60="Sweet",F660,"")))))</f>
        <v>30</v>
      </c>
      <c r="J660" s="10">
        <v>49154</v>
      </c>
      <c r="K660" s="10" t="str">
        <f>IF(MasterData5[[#This Row],[Income ]]&gt;$AB$12, "Above", "Below")</f>
        <v>Below</v>
      </c>
      <c r="L660" s="10">
        <f>SUM(MasterData5[[#This Row],[MntWines]:[MntSweetProducts]])</f>
        <v>340</v>
      </c>
      <c r="M660" s="53" t="str">
        <f>IF(MasterData5[[#This Row],[Total Purchase]]&gt;=500, "Over $500", "")</f>
        <v/>
      </c>
      <c r="N660" s="10"/>
      <c r="O660" s="14" t="str">
        <f>IF(AND(MasterData5[[#This Row],[MntWines]]&gt;=AB$4, MasterData5[[#This Row],[Income ]]&lt;=$AB$12), "Yes", "")</f>
        <v/>
      </c>
      <c r="P660" s="14" t="str">
        <f>IF(AND(MasterData5[[#This Row],[MntFruits]]&gt;=AC$4, MasterData5[[#This Row],[Income ]]&lt;=$AB$12), "Yes", "")</f>
        <v/>
      </c>
      <c r="Q660" s="14" t="str">
        <f>IF(AND(MasterData5[[#This Row],[MntMeatProducts]]&gt;=AD$4, MasterData5[[#This Row],[Income ]]&lt;=$AB$12), "Yes", "")</f>
        <v/>
      </c>
      <c r="R660" s="14" t="str">
        <f>IF(AND(MasterData5[[#This Row],[MntFishProducts]]&gt;=AE$4, MasterData5[[#This Row],[Income ]]&lt;=$AB$12), "Yes", "")</f>
        <v/>
      </c>
      <c r="S660" s="14" t="str">
        <f>IF(AND(MasterData5[[#This Row],[MntSweetProducts]]&gt;=AF$4, MasterData5[[#This Row],[Income ]]&lt;=$AB$12), "Yes", "")</f>
        <v/>
      </c>
      <c r="U660" s="14" t="str">
        <f>IF(MasterData5[[#This Row],[MntWines]]&gt;=AB$4, "Yes", "")</f>
        <v/>
      </c>
      <c r="V660" s="14" t="str">
        <f>IF(MasterData5[[#This Row],[MntFruits]]&gt;=AC$4, "Yes", "")</f>
        <v/>
      </c>
      <c r="W660" s="14" t="str">
        <f>IF(MasterData5[[#This Row],[MntMeatProducts]]&gt;=AD$4, "Yes", "")</f>
        <v/>
      </c>
      <c r="X660" s="14" t="str">
        <f>IF(MasterData5[[#This Row],[MntFishProducts]]&gt;=AE$4, "Yes", "")</f>
        <v/>
      </c>
      <c r="Y660" s="14" t="str">
        <f>IF(MasterData5[[#This Row],[MntSweetProducts]]&gt;=AF$4, "Yes", "")</f>
        <v/>
      </c>
    </row>
    <row r="661" spans="1:25" x14ac:dyDescent="0.3">
      <c r="A661">
        <v>3283</v>
      </c>
      <c r="B661" s="10">
        <v>200</v>
      </c>
      <c r="C661" s="10">
        <v>193</v>
      </c>
      <c r="D661" s="10">
        <v>100</v>
      </c>
      <c r="E661" s="10">
        <v>46</v>
      </c>
      <c r="F661" s="10">
        <v>185</v>
      </c>
      <c r="G661" s="10">
        <v>185</v>
      </c>
      <c r="H661" s="24">
        <f>2021-'Customer Profile'!B660</f>
        <v>49</v>
      </c>
      <c r="I661" s="10">
        <f>IF(Analysis!$B$60="Wine",B661,IF(Analysis!$B$60="Fruit",C661,IF(Analysis!$B$60="Meat",D661,IF(Analysis!$B$60="Fish",E661,IF(Analysis!$B$60="Sweet",F661,"")))))</f>
        <v>46</v>
      </c>
      <c r="J661" s="10">
        <v>70932</v>
      </c>
      <c r="K661" s="10" t="str">
        <f>IF(MasterData5[[#This Row],[Income ]]&gt;$AB$12, "Above", "Below")</f>
        <v>Above</v>
      </c>
      <c r="L661" s="10">
        <f>SUM(MasterData5[[#This Row],[MntWines]:[MntSweetProducts]])</f>
        <v>724</v>
      </c>
      <c r="M661" s="53" t="str">
        <f>IF(MasterData5[[#This Row],[Total Purchase]]&gt;=500, "Over $500", "")</f>
        <v>Over $500</v>
      </c>
      <c r="N661" s="10"/>
      <c r="O661" s="14" t="str">
        <f>IF(AND(MasterData5[[#This Row],[MntWines]]&gt;=AB$4, MasterData5[[#This Row],[Income ]]&lt;=$AB$12), "Yes", "")</f>
        <v/>
      </c>
      <c r="P661" s="14" t="str">
        <f>IF(AND(MasterData5[[#This Row],[MntFruits]]&gt;=AC$4, MasterData5[[#This Row],[Income ]]&lt;=$AB$12), "Yes", "")</f>
        <v/>
      </c>
      <c r="Q661" s="14" t="str">
        <f>IF(AND(MasterData5[[#This Row],[MntMeatProducts]]&gt;=AD$4, MasterData5[[#This Row],[Income ]]&lt;=$AB$12), "Yes", "")</f>
        <v/>
      </c>
      <c r="R661" s="14" t="str">
        <f>IF(AND(MasterData5[[#This Row],[MntFishProducts]]&gt;=AE$4, MasterData5[[#This Row],[Income ]]&lt;=$AB$12), "Yes", "")</f>
        <v/>
      </c>
      <c r="S661" s="14" t="str">
        <f>IF(AND(MasterData5[[#This Row],[MntSweetProducts]]&gt;=AF$4, MasterData5[[#This Row],[Income ]]&lt;=$AB$12), "Yes", "")</f>
        <v/>
      </c>
      <c r="U661" s="14" t="str">
        <f>IF(MasterData5[[#This Row],[MntWines]]&gt;=AB$4, "Yes", "")</f>
        <v/>
      </c>
      <c r="V661" s="14" t="str">
        <f>IF(MasterData5[[#This Row],[MntFruits]]&gt;=AC$4, "Yes", "")</f>
        <v>Yes</v>
      </c>
      <c r="W661" s="14" t="str">
        <f>IF(MasterData5[[#This Row],[MntMeatProducts]]&gt;=AD$4, "Yes", "")</f>
        <v/>
      </c>
      <c r="X661" s="14" t="str">
        <f>IF(MasterData5[[#This Row],[MntFishProducts]]&gt;=AE$4, "Yes", "")</f>
        <v>Yes</v>
      </c>
      <c r="Y661" s="14" t="str">
        <f>IF(MasterData5[[#This Row],[MntSweetProducts]]&gt;=AF$4, "Yes", "")</f>
        <v>Yes</v>
      </c>
    </row>
    <row r="662" spans="1:25" x14ac:dyDescent="0.3">
      <c r="A662">
        <v>3286</v>
      </c>
      <c r="B662" s="10">
        <v>13</v>
      </c>
      <c r="C662" s="10">
        <v>2</v>
      </c>
      <c r="D662" s="10">
        <v>15</v>
      </c>
      <c r="E662" s="10">
        <v>2</v>
      </c>
      <c r="F662" s="10">
        <v>2</v>
      </c>
      <c r="G662" s="10">
        <v>8</v>
      </c>
      <c r="H662" s="24">
        <f>2021-'Customer Profile'!B661</f>
        <v>54</v>
      </c>
      <c r="I662" s="10">
        <f>IF(Analysis!$B$60="Wine",B662,IF(Analysis!$B$60="Fruit",C662,IF(Analysis!$B$60="Meat",D662,IF(Analysis!$B$60="Fish",E662,IF(Analysis!$B$60="Sweet",F662,"")))))</f>
        <v>2</v>
      </c>
      <c r="J662" s="10">
        <v>26642</v>
      </c>
      <c r="K662" s="10" t="str">
        <f>IF(MasterData5[[#This Row],[Income ]]&gt;$AB$12, "Above", "Below")</f>
        <v>Below</v>
      </c>
      <c r="L662" s="10">
        <f>SUM(MasterData5[[#This Row],[MntWines]:[MntSweetProducts]])</f>
        <v>34</v>
      </c>
      <c r="M662" s="53" t="str">
        <f>IF(MasterData5[[#This Row],[Total Purchase]]&gt;=500, "Over $500", "")</f>
        <v/>
      </c>
      <c r="N662" s="10"/>
      <c r="O662" s="14" t="str">
        <f>IF(AND(MasterData5[[#This Row],[MntWines]]&gt;=AB$4, MasterData5[[#This Row],[Income ]]&lt;=$AB$12), "Yes", "")</f>
        <v/>
      </c>
      <c r="P662" s="14" t="str">
        <f>IF(AND(MasterData5[[#This Row],[MntFruits]]&gt;=AC$4, MasterData5[[#This Row],[Income ]]&lt;=$AB$12), "Yes", "")</f>
        <v/>
      </c>
      <c r="Q662" s="14" t="str">
        <f>IF(AND(MasterData5[[#This Row],[MntMeatProducts]]&gt;=AD$4, MasterData5[[#This Row],[Income ]]&lt;=$AB$12), "Yes", "")</f>
        <v/>
      </c>
      <c r="R662" s="14" t="str">
        <f>IF(AND(MasterData5[[#This Row],[MntFishProducts]]&gt;=AE$4, MasterData5[[#This Row],[Income ]]&lt;=$AB$12), "Yes", "")</f>
        <v/>
      </c>
      <c r="S662" s="14" t="str">
        <f>IF(AND(MasterData5[[#This Row],[MntSweetProducts]]&gt;=AF$4, MasterData5[[#This Row],[Income ]]&lt;=$AB$12), "Yes", "")</f>
        <v/>
      </c>
      <c r="U662" s="14" t="str">
        <f>IF(MasterData5[[#This Row],[MntWines]]&gt;=AB$4, "Yes", "")</f>
        <v/>
      </c>
      <c r="V662" s="14" t="str">
        <f>IF(MasterData5[[#This Row],[MntFruits]]&gt;=AC$4, "Yes", "")</f>
        <v/>
      </c>
      <c r="W662" s="14" t="str">
        <f>IF(MasterData5[[#This Row],[MntMeatProducts]]&gt;=AD$4, "Yes", "")</f>
        <v/>
      </c>
      <c r="X662" s="14" t="str">
        <f>IF(MasterData5[[#This Row],[MntFishProducts]]&gt;=AE$4, "Yes", "")</f>
        <v/>
      </c>
      <c r="Y662" s="14" t="str">
        <f>IF(MasterData5[[#This Row],[MntSweetProducts]]&gt;=AF$4, "Yes", "")</f>
        <v/>
      </c>
    </row>
    <row r="663" spans="1:25" x14ac:dyDescent="0.3">
      <c r="A663">
        <v>3298</v>
      </c>
      <c r="B663" s="10">
        <v>856</v>
      </c>
      <c r="C663" s="10">
        <v>0</v>
      </c>
      <c r="D663" s="10">
        <v>76</v>
      </c>
      <c r="E663" s="10">
        <v>12</v>
      </c>
      <c r="F663" s="10">
        <v>9</v>
      </c>
      <c r="G663" s="10">
        <v>199</v>
      </c>
      <c r="H663" s="24">
        <f>2021-'Customer Profile'!B662</f>
        <v>65</v>
      </c>
      <c r="I663" s="10">
        <f>IF(Analysis!$B$60="Wine",B663,IF(Analysis!$B$60="Fruit",C663,IF(Analysis!$B$60="Meat",D663,IF(Analysis!$B$60="Fish",E663,IF(Analysis!$B$60="Sweet",F663,"")))))</f>
        <v>12</v>
      </c>
      <c r="J663" s="10">
        <v>52973</v>
      </c>
      <c r="K663" s="10" t="str">
        <f>IF(MasterData5[[#This Row],[Income ]]&gt;$AB$12, "Above", "Below")</f>
        <v>Above</v>
      </c>
      <c r="L663" s="10">
        <f>SUM(MasterData5[[#This Row],[MntWines]:[MntSweetProducts]])</f>
        <v>953</v>
      </c>
      <c r="M663" s="53" t="str">
        <f>IF(MasterData5[[#This Row],[Total Purchase]]&gt;=500, "Over $500", "")</f>
        <v>Over $500</v>
      </c>
      <c r="N663" s="10"/>
      <c r="O663" s="14" t="str">
        <f>IF(AND(MasterData5[[#This Row],[MntWines]]&gt;=AB$4, MasterData5[[#This Row],[Income ]]&lt;=$AB$12), "Yes", "")</f>
        <v/>
      </c>
      <c r="P663" s="14" t="str">
        <f>IF(AND(MasterData5[[#This Row],[MntFruits]]&gt;=AC$4, MasterData5[[#This Row],[Income ]]&lt;=$AB$12), "Yes", "")</f>
        <v/>
      </c>
      <c r="Q663" s="14" t="str">
        <f>IF(AND(MasterData5[[#This Row],[MntMeatProducts]]&gt;=AD$4, MasterData5[[#This Row],[Income ]]&lt;=$AB$12), "Yes", "")</f>
        <v/>
      </c>
      <c r="R663" s="14" t="str">
        <f>IF(AND(MasterData5[[#This Row],[MntFishProducts]]&gt;=AE$4, MasterData5[[#This Row],[Income ]]&lt;=$AB$12), "Yes", "")</f>
        <v/>
      </c>
      <c r="S663" s="14" t="str">
        <f>IF(AND(MasterData5[[#This Row],[MntSweetProducts]]&gt;=AF$4, MasterData5[[#This Row],[Income ]]&lt;=$AB$12), "Yes", "")</f>
        <v/>
      </c>
      <c r="U663" s="14" t="str">
        <f>IF(MasterData5[[#This Row],[MntWines]]&gt;=AB$4, "Yes", "")</f>
        <v>Yes</v>
      </c>
      <c r="V663" s="14" t="str">
        <f>IF(MasterData5[[#This Row],[MntFruits]]&gt;=AC$4, "Yes", "")</f>
        <v/>
      </c>
      <c r="W663" s="14" t="str">
        <f>IF(MasterData5[[#This Row],[MntMeatProducts]]&gt;=AD$4, "Yes", "")</f>
        <v/>
      </c>
      <c r="X663" s="14" t="str">
        <f>IF(MasterData5[[#This Row],[MntFishProducts]]&gt;=AE$4, "Yes", "")</f>
        <v/>
      </c>
      <c r="Y663" s="14" t="str">
        <f>IF(MasterData5[[#This Row],[MntSweetProducts]]&gt;=AF$4, "Yes", "")</f>
        <v/>
      </c>
    </row>
    <row r="664" spans="1:25" x14ac:dyDescent="0.3">
      <c r="A664">
        <v>3308</v>
      </c>
      <c r="B664" s="10">
        <v>30</v>
      </c>
      <c r="C664" s="10">
        <v>9</v>
      </c>
      <c r="D664" s="10">
        <v>12</v>
      </c>
      <c r="E664" s="10">
        <v>2</v>
      </c>
      <c r="F664" s="10">
        <v>11</v>
      </c>
      <c r="G664" s="10">
        <v>30</v>
      </c>
      <c r="H664" s="24">
        <f>2021-'Customer Profile'!B663</f>
        <v>69</v>
      </c>
      <c r="I664" s="10">
        <f>IF(Analysis!$B$60="Wine",B664,IF(Analysis!$B$60="Fruit",C664,IF(Analysis!$B$60="Meat",D664,IF(Analysis!$B$60="Fish",E664,IF(Analysis!$B$60="Sweet",F664,"")))))</f>
        <v>2</v>
      </c>
      <c r="J664" s="10">
        <v>35704</v>
      </c>
      <c r="K664" s="10" t="str">
        <f>IF(MasterData5[[#This Row],[Income ]]&gt;$AB$12, "Above", "Below")</f>
        <v>Below</v>
      </c>
      <c r="L664" s="10">
        <f>SUM(MasterData5[[#This Row],[MntWines]:[MntSweetProducts]])</f>
        <v>64</v>
      </c>
      <c r="M664" s="53" t="str">
        <f>IF(MasterData5[[#This Row],[Total Purchase]]&gt;=500, "Over $500", "")</f>
        <v/>
      </c>
      <c r="N664" s="10"/>
      <c r="O664" s="14" t="str">
        <f>IF(AND(MasterData5[[#This Row],[MntWines]]&gt;=AB$4, MasterData5[[#This Row],[Income ]]&lt;=$AB$12), "Yes", "")</f>
        <v/>
      </c>
      <c r="P664" s="14" t="str">
        <f>IF(AND(MasterData5[[#This Row],[MntFruits]]&gt;=AC$4, MasterData5[[#This Row],[Income ]]&lt;=$AB$12), "Yes", "")</f>
        <v/>
      </c>
      <c r="Q664" s="14" t="str">
        <f>IF(AND(MasterData5[[#This Row],[MntMeatProducts]]&gt;=AD$4, MasterData5[[#This Row],[Income ]]&lt;=$AB$12), "Yes", "")</f>
        <v/>
      </c>
      <c r="R664" s="14" t="str">
        <f>IF(AND(MasterData5[[#This Row],[MntFishProducts]]&gt;=AE$4, MasterData5[[#This Row],[Income ]]&lt;=$AB$12), "Yes", "")</f>
        <v/>
      </c>
      <c r="S664" s="14" t="str">
        <f>IF(AND(MasterData5[[#This Row],[MntSweetProducts]]&gt;=AF$4, MasterData5[[#This Row],[Income ]]&lt;=$AB$12), "Yes", "")</f>
        <v/>
      </c>
      <c r="U664" s="14" t="str">
        <f>IF(MasterData5[[#This Row],[MntWines]]&gt;=AB$4, "Yes", "")</f>
        <v/>
      </c>
      <c r="V664" s="14" t="str">
        <f>IF(MasterData5[[#This Row],[MntFruits]]&gt;=AC$4, "Yes", "")</f>
        <v/>
      </c>
      <c r="W664" s="14" t="str">
        <f>IF(MasterData5[[#This Row],[MntMeatProducts]]&gt;=AD$4, "Yes", "")</f>
        <v/>
      </c>
      <c r="X664" s="14" t="str">
        <f>IF(MasterData5[[#This Row],[MntFishProducts]]&gt;=AE$4, "Yes", "")</f>
        <v/>
      </c>
      <c r="Y664" s="14" t="str">
        <f>IF(MasterData5[[#This Row],[MntSweetProducts]]&gt;=AF$4, "Yes", "")</f>
        <v/>
      </c>
    </row>
    <row r="665" spans="1:25" x14ac:dyDescent="0.3">
      <c r="A665">
        <v>3310</v>
      </c>
      <c r="B665" s="10">
        <v>73</v>
      </c>
      <c r="C665" s="10">
        <v>3</v>
      </c>
      <c r="D665" s="10">
        <v>90</v>
      </c>
      <c r="E665" s="10">
        <v>12</v>
      </c>
      <c r="F665" s="10">
        <v>1</v>
      </c>
      <c r="G665" s="10">
        <v>32</v>
      </c>
      <c r="H665" s="24">
        <f>2021-'Customer Profile'!B664</f>
        <v>48</v>
      </c>
      <c r="I665" s="10">
        <f>IF(Analysis!$B$60="Wine",B665,IF(Analysis!$B$60="Fruit",C665,IF(Analysis!$B$60="Meat",D665,IF(Analysis!$B$60="Fish",E665,IF(Analysis!$B$60="Sweet",F665,"")))))</f>
        <v>12</v>
      </c>
      <c r="J665" s="10">
        <v>35688</v>
      </c>
      <c r="K665" s="10" t="str">
        <f>IF(MasterData5[[#This Row],[Income ]]&gt;$AB$12, "Above", "Below")</f>
        <v>Below</v>
      </c>
      <c r="L665" s="10">
        <f>SUM(MasterData5[[#This Row],[MntWines]:[MntSweetProducts]])</f>
        <v>179</v>
      </c>
      <c r="M665" s="53" t="str">
        <f>IF(MasterData5[[#This Row],[Total Purchase]]&gt;=500, "Over $500", "")</f>
        <v/>
      </c>
      <c r="N665" s="10"/>
      <c r="O665" s="14" t="str">
        <f>IF(AND(MasterData5[[#This Row],[MntWines]]&gt;=AB$4, MasterData5[[#This Row],[Income ]]&lt;=$AB$12), "Yes", "")</f>
        <v/>
      </c>
      <c r="P665" s="14" t="str">
        <f>IF(AND(MasterData5[[#This Row],[MntFruits]]&gt;=AC$4, MasterData5[[#This Row],[Income ]]&lt;=$AB$12), "Yes", "")</f>
        <v/>
      </c>
      <c r="Q665" s="14" t="str">
        <f>IF(AND(MasterData5[[#This Row],[MntMeatProducts]]&gt;=AD$4, MasterData5[[#This Row],[Income ]]&lt;=$AB$12), "Yes", "")</f>
        <v/>
      </c>
      <c r="R665" s="14" t="str">
        <f>IF(AND(MasterData5[[#This Row],[MntFishProducts]]&gt;=AE$4, MasterData5[[#This Row],[Income ]]&lt;=$AB$12), "Yes", "")</f>
        <v/>
      </c>
      <c r="S665" s="14" t="str">
        <f>IF(AND(MasterData5[[#This Row],[MntSweetProducts]]&gt;=AF$4, MasterData5[[#This Row],[Income ]]&lt;=$AB$12), "Yes", "")</f>
        <v/>
      </c>
      <c r="U665" s="14" t="str">
        <f>IF(MasterData5[[#This Row],[MntWines]]&gt;=AB$4, "Yes", "")</f>
        <v/>
      </c>
      <c r="V665" s="14" t="str">
        <f>IF(MasterData5[[#This Row],[MntFruits]]&gt;=AC$4, "Yes", "")</f>
        <v/>
      </c>
      <c r="W665" s="14" t="str">
        <f>IF(MasterData5[[#This Row],[MntMeatProducts]]&gt;=AD$4, "Yes", "")</f>
        <v/>
      </c>
      <c r="X665" s="14" t="str">
        <f>IF(MasterData5[[#This Row],[MntFishProducts]]&gt;=AE$4, "Yes", "")</f>
        <v/>
      </c>
      <c r="Y665" s="14" t="str">
        <f>IF(MasterData5[[#This Row],[MntSweetProducts]]&gt;=AF$4, "Yes", "")</f>
        <v/>
      </c>
    </row>
    <row r="666" spans="1:25" x14ac:dyDescent="0.3">
      <c r="A666">
        <v>3312</v>
      </c>
      <c r="B666" s="10">
        <v>5</v>
      </c>
      <c r="C666" s="10">
        <v>7</v>
      </c>
      <c r="D666" s="10">
        <v>24</v>
      </c>
      <c r="E666" s="10">
        <v>19</v>
      </c>
      <c r="F666" s="10">
        <v>14</v>
      </c>
      <c r="G666" s="10">
        <v>20</v>
      </c>
      <c r="H666" s="24">
        <f>2021-'Customer Profile'!B665</f>
        <v>33</v>
      </c>
      <c r="I666" s="10">
        <f>IF(Analysis!$B$60="Wine",B666,IF(Analysis!$B$60="Fruit",C666,IF(Analysis!$B$60="Meat",D666,IF(Analysis!$B$60="Fish",E666,IF(Analysis!$B$60="Sweet",F666,"")))))</f>
        <v>19</v>
      </c>
      <c r="J666" s="10">
        <v>34176</v>
      </c>
      <c r="K666" s="10" t="str">
        <f>IF(MasterData5[[#This Row],[Income ]]&gt;$AB$12, "Above", "Below")</f>
        <v>Below</v>
      </c>
      <c r="L666" s="10">
        <f>SUM(MasterData5[[#This Row],[MntWines]:[MntSweetProducts]])</f>
        <v>69</v>
      </c>
      <c r="M666" s="53" t="str">
        <f>IF(MasterData5[[#This Row],[Total Purchase]]&gt;=500, "Over $500", "")</f>
        <v/>
      </c>
      <c r="N666" s="10"/>
      <c r="O666" s="14" t="str">
        <f>IF(AND(MasterData5[[#This Row],[MntWines]]&gt;=AB$4, MasterData5[[#This Row],[Income ]]&lt;=$AB$12), "Yes", "")</f>
        <v/>
      </c>
      <c r="P666" s="14" t="str">
        <f>IF(AND(MasterData5[[#This Row],[MntFruits]]&gt;=AC$4, MasterData5[[#This Row],[Income ]]&lt;=$AB$12), "Yes", "")</f>
        <v/>
      </c>
      <c r="Q666" s="14" t="str">
        <f>IF(AND(MasterData5[[#This Row],[MntMeatProducts]]&gt;=AD$4, MasterData5[[#This Row],[Income ]]&lt;=$AB$12), "Yes", "")</f>
        <v/>
      </c>
      <c r="R666" s="14" t="str">
        <f>IF(AND(MasterData5[[#This Row],[MntFishProducts]]&gt;=AE$4, MasterData5[[#This Row],[Income ]]&lt;=$AB$12), "Yes", "")</f>
        <v/>
      </c>
      <c r="S666" s="14" t="str">
        <f>IF(AND(MasterData5[[#This Row],[MntSweetProducts]]&gt;=AF$4, MasterData5[[#This Row],[Income ]]&lt;=$AB$12), "Yes", "")</f>
        <v/>
      </c>
      <c r="U666" s="14" t="str">
        <f>IF(MasterData5[[#This Row],[MntWines]]&gt;=AB$4, "Yes", "")</f>
        <v/>
      </c>
      <c r="V666" s="14" t="str">
        <f>IF(MasterData5[[#This Row],[MntFruits]]&gt;=AC$4, "Yes", "")</f>
        <v/>
      </c>
      <c r="W666" s="14" t="str">
        <f>IF(MasterData5[[#This Row],[MntMeatProducts]]&gt;=AD$4, "Yes", "")</f>
        <v/>
      </c>
      <c r="X666" s="14" t="str">
        <f>IF(MasterData5[[#This Row],[MntFishProducts]]&gt;=AE$4, "Yes", "")</f>
        <v/>
      </c>
      <c r="Y666" s="14" t="str">
        <f>IF(MasterData5[[#This Row],[MntSweetProducts]]&gt;=AF$4, "Yes", "")</f>
        <v/>
      </c>
    </row>
    <row r="667" spans="1:25" x14ac:dyDescent="0.3">
      <c r="A667">
        <v>3321</v>
      </c>
      <c r="B667" s="10">
        <v>421</v>
      </c>
      <c r="C667" s="10">
        <v>5</v>
      </c>
      <c r="D667" s="10">
        <v>90</v>
      </c>
      <c r="E667" s="10">
        <v>0</v>
      </c>
      <c r="F667" s="10">
        <v>16</v>
      </c>
      <c r="G667" s="10">
        <v>10</v>
      </c>
      <c r="H667" s="24">
        <f>2021-'Customer Profile'!B666</f>
        <v>54</v>
      </c>
      <c r="I667" s="10">
        <f>IF(Analysis!$B$60="Wine",B667,IF(Analysis!$B$60="Fruit",C667,IF(Analysis!$B$60="Meat",D667,IF(Analysis!$B$60="Fish",E667,IF(Analysis!$B$60="Sweet",F667,"")))))</f>
        <v>0</v>
      </c>
      <c r="J667" s="10">
        <v>56575</v>
      </c>
      <c r="K667" s="10" t="str">
        <f>IF(MasterData5[[#This Row],[Income ]]&gt;$AB$12, "Above", "Below")</f>
        <v>Above</v>
      </c>
      <c r="L667" s="10">
        <f>SUM(MasterData5[[#This Row],[MntWines]:[MntSweetProducts]])</f>
        <v>532</v>
      </c>
      <c r="M667" s="53" t="str">
        <f>IF(MasterData5[[#This Row],[Total Purchase]]&gt;=500, "Over $500", "")</f>
        <v>Over $500</v>
      </c>
      <c r="N667" s="10"/>
      <c r="O667" s="14" t="str">
        <f>IF(AND(MasterData5[[#This Row],[MntWines]]&gt;=AB$4, MasterData5[[#This Row],[Income ]]&lt;=$AB$12), "Yes", "")</f>
        <v/>
      </c>
      <c r="P667" s="14" t="str">
        <f>IF(AND(MasterData5[[#This Row],[MntFruits]]&gt;=AC$4, MasterData5[[#This Row],[Income ]]&lt;=$AB$12), "Yes", "")</f>
        <v/>
      </c>
      <c r="Q667" s="14" t="str">
        <f>IF(AND(MasterData5[[#This Row],[MntMeatProducts]]&gt;=AD$4, MasterData5[[#This Row],[Income ]]&lt;=$AB$12), "Yes", "")</f>
        <v/>
      </c>
      <c r="R667" s="14" t="str">
        <f>IF(AND(MasterData5[[#This Row],[MntFishProducts]]&gt;=AE$4, MasterData5[[#This Row],[Income ]]&lt;=$AB$12), "Yes", "")</f>
        <v/>
      </c>
      <c r="S667" s="14" t="str">
        <f>IF(AND(MasterData5[[#This Row],[MntSweetProducts]]&gt;=AF$4, MasterData5[[#This Row],[Income ]]&lt;=$AB$12), "Yes", "")</f>
        <v/>
      </c>
      <c r="U667" s="14" t="str">
        <f>IF(MasterData5[[#This Row],[MntWines]]&gt;=AB$4, "Yes", "")</f>
        <v>Yes</v>
      </c>
      <c r="V667" s="14" t="str">
        <f>IF(MasterData5[[#This Row],[MntFruits]]&gt;=AC$4, "Yes", "")</f>
        <v/>
      </c>
      <c r="W667" s="14" t="str">
        <f>IF(MasterData5[[#This Row],[MntMeatProducts]]&gt;=AD$4, "Yes", "")</f>
        <v/>
      </c>
      <c r="X667" s="14" t="str">
        <f>IF(MasterData5[[#This Row],[MntFishProducts]]&gt;=AE$4, "Yes", "")</f>
        <v/>
      </c>
      <c r="Y667" s="14" t="str">
        <f>IF(MasterData5[[#This Row],[MntSweetProducts]]&gt;=AF$4, "Yes", "")</f>
        <v/>
      </c>
    </row>
    <row r="668" spans="1:25" x14ac:dyDescent="0.3">
      <c r="A668">
        <v>3332</v>
      </c>
      <c r="B668" s="10">
        <v>64</v>
      </c>
      <c r="C668" s="10">
        <v>4</v>
      </c>
      <c r="D668" s="10">
        <v>68</v>
      </c>
      <c r="E668" s="10">
        <v>7</v>
      </c>
      <c r="F668" s="10">
        <v>5</v>
      </c>
      <c r="G668" s="10">
        <v>17</v>
      </c>
      <c r="H668" s="24">
        <f>2021-'Customer Profile'!B667</f>
        <v>36</v>
      </c>
      <c r="I668" s="10">
        <f>IF(Analysis!$B$60="Wine",B668,IF(Analysis!$B$60="Fruit",C668,IF(Analysis!$B$60="Meat",D668,IF(Analysis!$B$60="Fish",E668,IF(Analysis!$B$60="Sweet",F668,"")))))</f>
        <v>7</v>
      </c>
      <c r="J668" s="10">
        <v>29760</v>
      </c>
      <c r="K668" s="10" t="str">
        <f>IF(MasterData5[[#This Row],[Income ]]&gt;$AB$12, "Above", "Below")</f>
        <v>Below</v>
      </c>
      <c r="L668" s="10">
        <f>SUM(MasterData5[[#This Row],[MntWines]:[MntSweetProducts]])</f>
        <v>148</v>
      </c>
      <c r="M668" s="53" t="str">
        <f>IF(MasterData5[[#This Row],[Total Purchase]]&gt;=500, "Over $500", "")</f>
        <v/>
      </c>
      <c r="N668" s="10"/>
      <c r="O668" s="14" t="str">
        <f>IF(AND(MasterData5[[#This Row],[MntWines]]&gt;=AB$4, MasterData5[[#This Row],[Income ]]&lt;=$AB$12), "Yes", "")</f>
        <v/>
      </c>
      <c r="P668" s="14" t="str">
        <f>IF(AND(MasterData5[[#This Row],[MntFruits]]&gt;=AC$4, MasterData5[[#This Row],[Income ]]&lt;=$AB$12), "Yes", "")</f>
        <v/>
      </c>
      <c r="Q668" s="14" t="str">
        <f>IF(AND(MasterData5[[#This Row],[MntMeatProducts]]&gt;=AD$4, MasterData5[[#This Row],[Income ]]&lt;=$AB$12), "Yes", "")</f>
        <v/>
      </c>
      <c r="R668" s="14" t="str">
        <f>IF(AND(MasterData5[[#This Row],[MntFishProducts]]&gt;=AE$4, MasterData5[[#This Row],[Income ]]&lt;=$AB$12), "Yes", "")</f>
        <v/>
      </c>
      <c r="S668" s="14" t="str">
        <f>IF(AND(MasterData5[[#This Row],[MntSweetProducts]]&gt;=AF$4, MasterData5[[#This Row],[Income ]]&lt;=$AB$12), "Yes", "")</f>
        <v/>
      </c>
      <c r="U668" s="14" t="str">
        <f>IF(MasterData5[[#This Row],[MntWines]]&gt;=AB$4, "Yes", "")</f>
        <v/>
      </c>
      <c r="V668" s="14" t="str">
        <f>IF(MasterData5[[#This Row],[MntFruits]]&gt;=AC$4, "Yes", "")</f>
        <v/>
      </c>
      <c r="W668" s="14" t="str">
        <f>IF(MasterData5[[#This Row],[MntMeatProducts]]&gt;=AD$4, "Yes", "")</f>
        <v/>
      </c>
      <c r="X668" s="14" t="str">
        <f>IF(MasterData5[[#This Row],[MntFishProducts]]&gt;=AE$4, "Yes", "")</f>
        <v/>
      </c>
      <c r="Y668" s="14" t="str">
        <f>IF(MasterData5[[#This Row],[MntSweetProducts]]&gt;=AF$4, "Yes", "")</f>
        <v/>
      </c>
    </row>
    <row r="669" spans="1:25" x14ac:dyDescent="0.3">
      <c r="A669">
        <v>3334</v>
      </c>
      <c r="B669" s="10">
        <v>879</v>
      </c>
      <c r="C669" s="10">
        <v>143</v>
      </c>
      <c r="D669" s="10">
        <v>797</v>
      </c>
      <c r="E669" s="10">
        <v>106</v>
      </c>
      <c r="F669" s="10">
        <v>143</v>
      </c>
      <c r="G669" s="10">
        <v>143</v>
      </c>
      <c r="H669" s="24">
        <f>2021-'Customer Profile'!B668</f>
        <v>70</v>
      </c>
      <c r="I669" s="10">
        <f>IF(Analysis!$B$60="Wine",B669,IF(Analysis!$B$60="Fruit",C669,IF(Analysis!$B$60="Meat",D669,IF(Analysis!$B$60="Fish",E669,IF(Analysis!$B$60="Sweet",F669,"")))))</f>
        <v>106</v>
      </c>
      <c r="J669" s="10">
        <v>94642</v>
      </c>
      <c r="K669" s="10" t="str">
        <f>IF(MasterData5[[#This Row],[Income ]]&gt;$AB$12, "Above", "Below")</f>
        <v>Above</v>
      </c>
      <c r="L669" s="10">
        <f>SUM(MasterData5[[#This Row],[MntWines]:[MntSweetProducts]])</f>
        <v>2068</v>
      </c>
      <c r="M669" s="53" t="str">
        <f>IF(MasterData5[[#This Row],[Total Purchase]]&gt;=500, "Over $500", "")</f>
        <v>Over $500</v>
      </c>
      <c r="N669" s="10"/>
      <c r="O669" s="14" t="str">
        <f>IF(AND(MasterData5[[#This Row],[MntWines]]&gt;=AB$4, MasterData5[[#This Row],[Income ]]&lt;=$AB$12), "Yes", "")</f>
        <v/>
      </c>
      <c r="P669" s="14" t="str">
        <f>IF(AND(MasterData5[[#This Row],[MntFruits]]&gt;=AC$4, MasterData5[[#This Row],[Income ]]&lt;=$AB$12), "Yes", "")</f>
        <v/>
      </c>
      <c r="Q669" s="14" t="str">
        <f>IF(AND(MasterData5[[#This Row],[MntMeatProducts]]&gt;=AD$4, MasterData5[[#This Row],[Income ]]&lt;=$AB$12), "Yes", "")</f>
        <v/>
      </c>
      <c r="R669" s="14" t="str">
        <f>IF(AND(MasterData5[[#This Row],[MntFishProducts]]&gt;=AE$4, MasterData5[[#This Row],[Income ]]&lt;=$AB$12), "Yes", "")</f>
        <v/>
      </c>
      <c r="S669" s="14" t="str">
        <f>IF(AND(MasterData5[[#This Row],[MntSweetProducts]]&gt;=AF$4, MasterData5[[#This Row],[Income ]]&lt;=$AB$12), "Yes", "")</f>
        <v/>
      </c>
      <c r="U669" s="14" t="str">
        <f>IF(MasterData5[[#This Row],[MntWines]]&gt;=AB$4, "Yes", "")</f>
        <v>Yes</v>
      </c>
      <c r="V669" s="14" t="str">
        <f>IF(MasterData5[[#This Row],[MntFruits]]&gt;=AC$4, "Yes", "")</f>
        <v>Yes</v>
      </c>
      <c r="W669" s="14" t="str">
        <f>IF(MasterData5[[#This Row],[MntMeatProducts]]&gt;=AD$4, "Yes", "")</f>
        <v>Yes</v>
      </c>
      <c r="X669" s="14" t="str">
        <f>IF(MasterData5[[#This Row],[MntFishProducts]]&gt;=AE$4, "Yes", "")</f>
        <v>Yes</v>
      </c>
      <c r="Y669" s="14" t="str">
        <f>IF(MasterData5[[#This Row],[MntSweetProducts]]&gt;=AF$4, "Yes", "")</f>
        <v>Yes</v>
      </c>
    </row>
    <row r="670" spans="1:25" x14ac:dyDescent="0.3">
      <c r="A670">
        <v>3336</v>
      </c>
      <c r="B670" s="10">
        <v>712</v>
      </c>
      <c r="C670" s="10">
        <v>0</v>
      </c>
      <c r="D670" s="10">
        <v>45</v>
      </c>
      <c r="E670" s="10">
        <v>0</v>
      </c>
      <c r="F670" s="10">
        <v>0</v>
      </c>
      <c r="G670" s="10">
        <v>191</v>
      </c>
      <c r="H670" s="24">
        <f>2021-'Customer Profile'!B669</f>
        <v>73</v>
      </c>
      <c r="I670" s="10">
        <f>IF(Analysis!$B$60="Wine",B670,IF(Analysis!$B$60="Fruit",C670,IF(Analysis!$B$60="Meat",D670,IF(Analysis!$B$60="Fish",E670,IF(Analysis!$B$60="Sweet",F670,"")))))</f>
        <v>0</v>
      </c>
      <c r="J670" s="10">
        <v>66375</v>
      </c>
      <c r="K670" s="10" t="str">
        <f>IF(MasterData5[[#This Row],[Income ]]&gt;$AB$12, "Above", "Below")</f>
        <v>Above</v>
      </c>
      <c r="L670" s="10">
        <f>SUM(MasterData5[[#This Row],[MntWines]:[MntSweetProducts]])</f>
        <v>757</v>
      </c>
      <c r="M670" s="53" t="str">
        <f>IF(MasterData5[[#This Row],[Total Purchase]]&gt;=500, "Over $500", "")</f>
        <v>Over $500</v>
      </c>
      <c r="N670" s="10"/>
      <c r="O670" s="14" t="str">
        <f>IF(AND(MasterData5[[#This Row],[MntWines]]&gt;=AB$4, MasterData5[[#This Row],[Income ]]&lt;=$AB$12), "Yes", "")</f>
        <v/>
      </c>
      <c r="P670" s="14" t="str">
        <f>IF(AND(MasterData5[[#This Row],[MntFruits]]&gt;=AC$4, MasterData5[[#This Row],[Income ]]&lt;=$AB$12), "Yes", "")</f>
        <v/>
      </c>
      <c r="Q670" s="14" t="str">
        <f>IF(AND(MasterData5[[#This Row],[MntMeatProducts]]&gt;=AD$4, MasterData5[[#This Row],[Income ]]&lt;=$AB$12), "Yes", "")</f>
        <v/>
      </c>
      <c r="R670" s="14" t="str">
        <f>IF(AND(MasterData5[[#This Row],[MntFishProducts]]&gt;=AE$4, MasterData5[[#This Row],[Income ]]&lt;=$AB$12), "Yes", "")</f>
        <v/>
      </c>
      <c r="S670" s="14" t="str">
        <f>IF(AND(MasterData5[[#This Row],[MntSweetProducts]]&gt;=AF$4, MasterData5[[#This Row],[Income ]]&lt;=$AB$12), "Yes", "")</f>
        <v/>
      </c>
      <c r="U670" s="14" t="str">
        <f>IF(MasterData5[[#This Row],[MntWines]]&gt;=AB$4, "Yes", "")</f>
        <v>Yes</v>
      </c>
      <c r="V670" s="14" t="str">
        <f>IF(MasterData5[[#This Row],[MntFruits]]&gt;=AC$4, "Yes", "")</f>
        <v/>
      </c>
      <c r="W670" s="14" t="str">
        <f>IF(MasterData5[[#This Row],[MntMeatProducts]]&gt;=AD$4, "Yes", "")</f>
        <v/>
      </c>
      <c r="X670" s="14" t="str">
        <f>IF(MasterData5[[#This Row],[MntFishProducts]]&gt;=AE$4, "Yes", "")</f>
        <v/>
      </c>
      <c r="Y670" s="14" t="str">
        <f>IF(MasterData5[[#This Row],[MntSweetProducts]]&gt;=AF$4, "Yes", "")</f>
        <v/>
      </c>
    </row>
    <row r="671" spans="1:25" x14ac:dyDescent="0.3">
      <c r="A671">
        <v>3340</v>
      </c>
      <c r="B671" s="10">
        <v>244</v>
      </c>
      <c r="C671" s="10">
        <v>15</v>
      </c>
      <c r="D671" s="10">
        <v>108</v>
      </c>
      <c r="E671" s="10">
        <v>4</v>
      </c>
      <c r="F671" s="10">
        <v>15</v>
      </c>
      <c r="G671" s="10">
        <v>50</v>
      </c>
      <c r="H671" s="24">
        <f>2021-'Customer Profile'!B670</f>
        <v>44</v>
      </c>
      <c r="I671" s="10">
        <f>IF(Analysis!$B$60="Wine",B671,IF(Analysis!$B$60="Fruit",C671,IF(Analysis!$B$60="Meat",D671,IF(Analysis!$B$60="Fish",E671,IF(Analysis!$B$60="Sweet",F671,"")))))</f>
        <v>4</v>
      </c>
      <c r="J671" s="10">
        <v>42014</v>
      </c>
      <c r="K671" s="10" t="str">
        <f>IF(MasterData5[[#This Row],[Income ]]&gt;$AB$12, "Above", "Below")</f>
        <v>Below</v>
      </c>
      <c r="L671" s="10">
        <f>SUM(MasterData5[[#This Row],[MntWines]:[MntSweetProducts]])</f>
        <v>386</v>
      </c>
      <c r="M671" s="53" t="str">
        <f>IF(MasterData5[[#This Row],[Total Purchase]]&gt;=500, "Over $500", "")</f>
        <v/>
      </c>
      <c r="N671" s="10"/>
      <c r="O671" s="14" t="str">
        <f>IF(AND(MasterData5[[#This Row],[MntWines]]&gt;=AB$4, MasterData5[[#This Row],[Income ]]&lt;=$AB$12), "Yes", "")</f>
        <v/>
      </c>
      <c r="P671" s="14" t="str">
        <f>IF(AND(MasterData5[[#This Row],[MntFruits]]&gt;=AC$4, MasterData5[[#This Row],[Income ]]&lt;=$AB$12), "Yes", "")</f>
        <v/>
      </c>
      <c r="Q671" s="14" t="str">
        <f>IF(AND(MasterData5[[#This Row],[MntMeatProducts]]&gt;=AD$4, MasterData5[[#This Row],[Income ]]&lt;=$AB$12), "Yes", "")</f>
        <v/>
      </c>
      <c r="R671" s="14" t="str">
        <f>IF(AND(MasterData5[[#This Row],[MntFishProducts]]&gt;=AE$4, MasterData5[[#This Row],[Income ]]&lt;=$AB$12), "Yes", "")</f>
        <v/>
      </c>
      <c r="S671" s="14" t="str">
        <f>IF(AND(MasterData5[[#This Row],[MntSweetProducts]]&gt;=AF$4, MasterData5[[#This Row],[Income ]]&lt;=$AB$12), "Yes", "")</f>
        <v/>
      </c>
      <c r="U671" s="14" t="str">
        <f>IF(MasterData5[[#This Row],[MntWines]]&gt;=AB$4, "Yes", "")</f>
        <v/>
      </c>
      <c r="V671" s="14" t="str">
        <f>IF(MasterData5[[#This Row],[MntFruits]]&gt;=AC$4, "Yes", "")</f>
        <v/>
      </c>
      <c r="W671" s="14" t="str">
        <f>IF(MasterData5[[#This Row],[MntMeatProducts]]&gt;=AD$4, "Yes", "")</f>
        <v/>
      </c>
      <c r="X671" s="14" t="str">
        <f>IF(MasterData5[[#This Row],[MntFishProducts]]&gt;=AE$4, "Yes", "")</f>
        <v/>
      </c>
      <c r="Y671" s="14" t="str">
        <f>IF(MasterData5[[#This Row],[MntSweetProducts]]&gt;=AF$4, "Yes", "")</f>
        <v/>
      </c>
    </row>
    <row r="672" spans="1:25" x14ac:dyDescent="0.3">
      <c r="A672">
        <v>3363</v>
      </c>
      <c r="B672" s="10">
        <v>0</v>
      </c>
      <c r="C672" s="10">
        <v>6</v>
      </c>
      <c r="D672" s="10">
        <v>3</v>
      </c>
      <c r="E672" s="10">
        <v>7</v>
      </c>
      <c r="F672" s="10">
        <v>6</v>
      </c>
      <c r="G672" s="10">
        <v>12</v>
      </c>
      <c r="H672" s="24">
        <f>2021-'Customer Profile'!B671</f>
        <v>47</v>
      </c>
      <c r="I672" s="10">
        <f>IF(Analysis!$B$60="Wine",B672,IF(Analysis!$B$60="Fruit",C672,IF(Analysis!$B$60="Meat",D672,IF(Analysis!$B$60="Fish",E672,IF(Analysis!$B$60="Sweet",F672,"")))))</f>
        <v>7</v>
      </c>
      <c r="J672" s="10">
        <v>20130</v>
      </c>
      <c r="K672" s="10" t="str">
        <f>IF(MasterData5[[#This Row],[Income ]]&gt;$AB$12, "Above", "Below")</f>
        <v>Below</v>
      </c>
      <c r="L672" s="10">
        <f>SUM(MasterData5[[#This Row],[MntWines]:[MntSweetProducts]])</f>
        <v>22</v>
      </c>
      <c r="M672" s="53" t="str">
        <f>IF(MasterData5[[#This Row],[Total Purchase]]&gt;=500, "Over $500", "")</f>
        <v/>
      </c>
      <c r="N672" s="10"/>
      <c r="O672" s="14" t="str">
        <f>IF(AND(MasterData5[[#This Row],[MntWines]]&gt;=AB$4, MasterData5[[#This Row],[Income ]]&lt;=$AB$12), "Yes", "")</f>
        <v/>
      </c>
      <c r="P672" s="14" t="str">
        <f>IF(AND(MasterData5[[#This Row],[MntFruits]]&gt;=AC$4, MasterData5[[#This Row],[Income ]]&lt;=$AB$12), "Yes", "")</f>
        <v/>
      </c>
      <c r="Q672" s="14" t="str">
        <f>IF(AND(MasterData5[[#This Row],[MntMeatProducts]]&gt;=AD$4, MasterData5[[#This Row],[Income ]]&lt;=$AB$12), "Yes", "")</f>
        <v/>
      </c>
      <c r="R672" s="14" t="str">
        <f>IF(AND(MasterData5[[#This Row],[MntFishProducts]]&gt;=AE$4, MasterData5[[#This Row],[Income ]]&lt;=$AB$12), "Yes", "")</f>
        <v/>
      </c>
      <c r="S672" s="14" t="str">
        <f>IF(AND(MasterData5[[#This Row],[MntSweetProducts]]&gt;=AF$4, MasterData5[[#This Row],[Income ]]&lt;=$AB$12), "Yes", "")</f>
        <v/>
      </c>
      <c r="U672" s="14" t="str">
        <f>IF(MasterData5[[#This Row],[MntWines]]&gt;=AB$4, "Yes", "")</f>
        <v/>
      </c>
      <c r="V672" s="14" t="str">
        <f>IF(MasterData5[[#This Row],[MntFruits]]&gt;=AC$4, "Yes", "")</f>
        <v/>
      </c>
      <c r="W672" s="14" t="str">
        <f>IF(MasterData5[[#This Row],[MntMeatProducts]]&gt;=AD$4, "Yes", "")</f>
        <v/>
      </c>
      <c r="X672" s="14" t="str">
        <f>IF(MasterData5[[#This Row],[MntFishProducts]]&gt;=AE$4, "Yes", "")</f>
        <v/>
      </c>
      <c r="Y672" s="14" t="str">
        <f>IF(MasterData5[[#This Row],[MntSweetProducts]]&gt;=AF$4, "Yes", "")</f>
        <v/>
      </c>
    </row>
    <row r="673" spans="1:25" x14ac:dyDescent="0.3">
      <c r="A673">
        <v>3376</v>
      </c>
      <c r="B673" s="10">
        <v>125</v>
      </c>
      <c r="C673" s="10">
        <v>6</v>
      </c>
      <c r="D673" s="10">
        <v>73</v>
      </c>
      <c r="E673" s="10">
        <v>8</v>
      </c>
      <c r="F673" s="10">
        <v>4</v>
      </c>
      <c r="G673" s="10">
        <v>19</v>
      </c>
      <c r="H673" s="24">
        <f>2021-'Customer Profile'!B672</f>
        <v>51</v>
      </c>
      <c r="I673" s="10">
        <f>IF(Analysis!$B$60="Wine",B673,IF(Analysis!$B$60="Fruit",C673,IF(Analysis!$B$60="Meat",D673,IF(Analysis!$B$60="Fish",E673,IF(Analysis!$B$60="Sweet",F673,"")))))</f>
        <v>8</v>
      </c>
      <c r="J673" s="10">
        <v>55282</v>
      </c>
      <c r="K673" s="10" t="str">
        <f>IF(MasterData5[[#This Row],[Income ]]&gt;$AB$12, "Above", "Below")</f>
        <v>Above</v>
      </c>
      <c r="L673" s="10">
        <f>SUM(MasterData5[[#This Row],[MntWines]:[MntSweetProducts]])</f>
        <v>216</v>
      </c>
      <c r="M673" s="53" t="str">
        <f>IF(MasterData5[[#This Row],[Total Purchase]]&gt;=500, "Over $500", "")</f>
        <v/>
      </c>
      <c r="N673" s="10"/>
      <c r="O673" s="14" t="str">
        <f>IF(AND(MasterData5[[#This Row],[MntWines]]&gt;=AB$4, MasterData5[[#This Row],[Income ]]&lt;=$AB$12), "Yes", "")</f>
        <v/>
      </c>
      <c r="P673" s="14" t="str">
        <f>IF(AND(MasterData5[[#This Row],[MntFruits]]&gt;=AC$4, MasterData5[[#This Row],[Income ]]&lt;=$AB$12), "Yes", "")</f>
        <v/>
      </c>
      <c r="Q673" s="14" t="str">
        <f>IF(AND(MasterData5[[#This Row],[MntMeatProducts]]&gt;=AD$4, MasterData5[[#This Row],[Income ]]&lt;=$AB$12), "Yes", "")</f>
        <v/>
      </c>
      <c r="R673" s="14" t="str">
        <f>IF(AND(MasterData5[[#This Row],[MntFishProducts]]&gt;=AE$4, MasterData5[[#This Row],[Income ]]&lt;=$AB$12), "Yes", "")</f>
        <v/>
      </c>
      <c r="S673" s="14" t="str">
        <f>IF(AND(MasterData5[[#This Row],[MntSweetProducts]]&gt;=AF$4, MasterData5[[#This Row],[Income ]]&lt;=$AB$12), "Yes", "")</f>
        <v/>
      </c>
      <c r="U673" s="14" t="str">
        <f>IF(MasterData5[[#This Row],[MntWines]]&gt;=AB$4, "Yes", "")</f>
        <v/>
      </c>
      <c r="V673" s="14" t="str">
        <f>IF(MasterData5[[#This Row],[MntFruits]]&gt;=AC$4, "Yes", "")</f>
        <v/>
      </c>
      <c r="W673" s="14" t="str">
        <f>IF(MasterData5[[#This Row],[MntMeatProducts]]&gt;=AD$4, "Yes", "")</f>
        <v/>
      </c>
      <c r="X673" s="14" t="str">
        <f>IF(MasterData5[[#This Row],[MntFishProducts]]&gt;=AE$4, "Yes", "")</f>
        <v/>
      </c>
      <c r="Y673" s="14" t="str">
        <f>IF(MasterData5[[#This Row],[MntSweetProducts]]&gt;=AF$4, "Yes", "")</f>
        <v/>
      </c>
    </row>
    <row r="674" spans="1:25" x14ac:dyDescent="0.3">
      <c r="A674">
        <v>3381</v>
      </c>
      <c r="B674" s="10">
        <v>70</v>
      </c>
      <c r="C674" s="10">
        <v>0</v>
      </c>
      <c r="D674" s="10">
        <v>16</v>
      </c>
      <c r="E674" s="10">
        <v>0</v>
      </c>
      <c r="F674" s="10">
        <v>0</v>
      </c>
      <c r="G674" s="10">
        <v>4</v>
      </c>
      <c r="H674" s="24">
        <f>2021-'Customer Profile'!B673</f>
        <v>68</v>
      </c>
      <c r="I674" s="10">
        <f>IF(Analysis!$B$60="Wine",B674,IF(Analysis!$B$60="Fruit",C674,IF(Analysis!$B$60="Meat",D674,IF(Analysis!$B$60="Fish",E674,IF(Analysis!$B$60="Sweet",F674,"")))))</f>
        <v>0</v>
      </c>
      <c r="J674" s="10">
        <v>54348</v>
      </c>
      <c r="K674" s="10" t="str">
        <f>IF(MasterData5[[#This Row],[Income ]]&gt;$AB$12, "Above", "Below")</f>
        <v>Above</v>
      </c>
      <c r="L674" s="10">
        <f>SUM(MasterData5[[#This Row],[MntWines]:[MntSweetProducts]])</f>
        <v>86</v>
      </c>
      <c r="M674" s="53" t="str">
        <f>IF(MasterData5[[#This Row],[Total Purchase]]&gt;=500, "Over $500", "")</f>
        <v/>
      </c>
      <c r="N674" s="10"/>
      <c r="O674" s="14" t="str">
        <f>IF(AND(MasterData5[[#This Row],[MntWines]]&gt;=AB$4, MasterData5[[#This Row],[Income ]]&lt;=$AB$12), "Yes", "")</f>
        <v/>
      </c>
      <c r="P674" s="14" t="str">
        <f>IF(AND(MasterData5[[#This Row],[MntFruits]]&gt;=AC$4, MasterData5[[#This Row],[Income ]]&lt;=$AB$12), "Yes", "")</f>
        <v/>
      </c>
      <c r="Q674" s="14" t="str">
        <f>IF(AND(MasterData5[[#This Row],[MntMeatProducts]]&gt;=AD$4, MasterData5[[#This Row],[Income ]]&lt;=$AB$12), "Yes", "")</f>
        <v/>
      </c>
      <c r="R674" s="14" t="str">
        <f>IF(AND(MasterData5[[#This Row],[MntFishProducts]]&gt;=AE$4, MasterData5[[#This Row],[Income ]]&lt;=$AB$12), "Yes", "")</f>
        <v/>
      </c>
      <c r="S674" s="14" t="str">
        <f>IF(AND(MasterData5[[#This Row],[MntSweetProducts]]&gt;=AF$4, MasterData5[[#This Row],[Income ]]&lt;=$AB$12), "Yes", "")</f>
        <v/>
      </c>
      <c r="U674" s="14" t="str">
        <f>IF(MasterData5[[#This Row],[MntWines]]&gt;=AB$4, "Yes", "")</f>
        <v/>
      </c>
      <c r="V674" s="14" t="str">
        <f>IF(MasterData5[[#This Row],[MntFruits]]&gt;=AC$4, "Yes", "")</f>
        <v/>
      </c>
      <c r="W674" s="14" t="str">
        <f>IF(MasterData5[[#This Row],[MntMeatProducts]]&gt;=AD$4, "Yes", "")</f>
        <v/>
      </c>
      <c r="X674" s="14" t="str">
        <f>IF(MasterData5[[#This Row],[MntFishProducts]]&gt;=AE$4, "Yes", "")</f>
        <v/>
      </c>
      <c r="Y674" s="14" t="str">
        <f>IF(MasterData5[[#This Row],[MntSweetProducts]]&gt;=AF$4, "Yes", "")</f>
        <v/>
      </c>
    </row>
    <row r="675" spans="1:25" x14ac:dyDescent="0.3">
      <c r="A675">
        <v>3386</v>
      </c>
      <c r="B675" s="10">
        <v>34</v>
      </c>
      <c r="C675" s="10">
        <v>4</v>
      </c>
      <c r="D675" s="10">
        <v>66</v>
      </c>
      <c r="E675" s="10">
        <v>3</v>
      </c>
      <c r="F675" s="10">
        <v>10</v>
      </c>
      <c r="G675" s="10">
        <v>20</v>
      </c>
      <c r="H675" s="24">
        <f>2021-'Customer Profile'!B674</f>
        <v>29</v>
      </c>
      <c r="I675" s="10">
        <f>IF(Analysis!$B$60="Wine",B675,IF(Analysis!$B$60="Fruit",C675,IF(Analysis!$B$60="Meat",D675,IF(Analysis!$B$60="Fish",E675,IF(Analysis!$B$60="Sweet",F675,"")))))</f>
        <v>3</v>
      </c>
      <c r="J675" s="10">
        <v>34935</v>
      </c>
      <c r="K675" s="10" t="str">
        <f>IF(MasterData5[[#This Row],[Income ]]&gt;$AB$12, "Above", "Below")</f>
        <v>Below</v>
      </c>
      <c r="L675" s="10">
        <f>SUM(MasterData5[[#This Row],[MntWines]:[MntSweetProducts]])</f>
        <v>117</v>
      </c>
      <c r="M675" s="53" t="str">
        <f>IF(MasterData5[[#This Row],[Total Purchase]]&gt;=500, "Over $500", "")</f>
        <v/>
      </c>
      <c r="N675" s="10"/>
      <c r="O675" s="14" t="str">
        <f>IF(AND(MasterData5[[#This Row],[MntWines]]&gt;=AB$4, MasterData5[[#This Row],[Income ]]&lt;=$AB$12), "Yes", "")</f>
        <v/>
      </c>
      <c r="P675" s="14" t="str">
        <f>IF(AND(MasterData5[[#This Row],[MntFruits]]&gt;=AC$4, MasterData5[[#This Row],[Income ]]&lt;=$AB$12), "Yes", "")</f>
        <v/>
      </c>
      <c r="Q675" s="14" t="str">
        <f>IF(AND(MasterData5[[#This Row],[MntMeatProducts]]&gt;=AD$4, MasterData5[[#This Row],[Income ]]&lt;=$AB$12), "Yes", "")</f>
        <v/>
      </c>
      <c r="R675" s="14" t="str">
        <f>IF(AND(MasterData5[[#This Row],[MntFishProducts]]&gt;=AE$4, MasterData5[[#This Row],[Income ]]&lt;=$AB$12), "Yes", "")</f>
        <v/>
      </c>
      <c r="S675" s="14" t="str">
        <f>IF(AND(MasterData5[[#This Row],[MntSweetProducts]]&gt;=AF$4, MasterData5[[#This Row],[Income ]]&lt;=$AB$12), "Yes", "")</f>
        <v/>
      </c>
      <c r="U675" s="14" t="str">
        <f>IF(MasterData5[[#This Row],[MntWines]]&gt;=AB$4, "Yes", "")</f>
        <v/>
      </c>
      <c r="V675" s="14" t="str">
        <f>IF(MasterData5[[#This Row],[MntFruits]]&gt;=AC$4, "Yes", "")</f>
        <v/>
      </c>
      <c r="W675" s="14" t="str">
        <f>IF(MasterData5[[#This Row],[MntMeatProducts]]&gt;=AD$4, "Yes", "")</f>
        <v/>
      </c>
      <c r="X675" s="14" t="str">
        <f>IF(MasterData5[[#This Row],[MntFishProducts]]&gt;=AE$4, "Yes", "")</f>
        <v/>
      </c>
      <c r="Y675" s="14" t="str">
        <f>IF(MasterData5[[#This Row],[MntSweetProducts]]&gt;=AF$4, "Yes", "")</f>
        <v/>
      </c>
    </row>
    <row r="676" spans="1:25" x14ac:dyDescent="0.3">
      <c r="A676">
        <v>3388</v>
      </c>
      <c r="B676" s="10">
        <v>129</v>
      </c>
      <c r="C676" s="10">
        <v>26</v>
      </c>
      <c r="D676" s="10">
        <v>67</v>
      </c>
      <c r="E676" s="10">
        <v>3</v>
      </c>
      <c r="F676" s="10">
        <v>67</v>
      </c>
      <c r="G676" s="10">
        <v>2</v>
      </c>
      <c r="H676" s="24">
        <f>2021-'Customer Profile'!B675</f>
        <v>54</v>
      </c>
      <c r="I676" s="10">
        <f>IF(Analysis!$B$60="Wine",B676,IF(Analysis!$B$60="Fruit",C676,IF(Analysis!$B$60="Meat",D676,IF(Analysis!$B$60="Fish",E676,IF(Analysis!$B$60="Sweet",F676,"")))))</f>
        <v>3</v>
      </c>
      <c r="J676" s="10">
        <v>70844</v>
      </c>
      <c r="K676" s="10" t="str">
        <f>IF(MasterData5[[#This Row],[Income ]]&gt;$AB$12, "Above", "Below")</f>
        <v>Above</v>
      </c>
      <c r="L676" s="10">
        <f>SUM(MasterData5[[#This Row],[MntWines]:[MntSweetProducts]])</f>
        <v>292</v>
      </c>
      <c r="M676" s="53" t="str">
        <f>IF(MasterData5[[#This Row],[Total Purchase]]&gt;=500, "Over $500", "")</f>
        <v/>
      </c>
      <c r="N676" s="10"/>
      <c r="O676" s="14" t="str">
        <f>IF(AND(MasterData5[[#This Row],[MntWines]]&gt;=AB$4, MasterData5[[#This Row],[Income ]]&lt;=$AB$12), "Yes", "")</f>
        <v/>
      </c>
      <c r="P676" s="14" t="str">
        <f>IF(AND(MasterData5[[#This Row],[MntFruits]]&gt;=AC$4, MasterData5[[#This Row],[Income ]]&lt;=$AB$12), "Yes", "")</f>
        <v/>
      </c>
      <c r="Q676" s="14" t="str">
        <f>IF(AND(MasterData5[[#This Row],[MntMeatProducts]]&gt;=AD$4, MasterData5[[#This Row],[Income ]]&lt;=$AB$12), "Yes", "")</f>
        <v/>
      </c>
      <c r="R676" s="14" t="str">
        <f>IF(AND(MasterData5[[#This Row],[MntFishProducts]]&gt;=AE$4, MasterData5[[#This Row],[Income ]]&lt;=$AB$12), "Yes", "")</f>
        <v/>
      </c>
      <c r="S676" s="14" t="str">
        <f>IF(AND(MasterData5[[#This Row],[MntSweetProducts]]&gt;=AF$4, MasterData5[[#This Row],[Income ]]&lt;=$AB$12), "Yes", "")</f>
        <v/>
      </c>
      <c r="U676" s="14" t="str">
        <f>IF(MasterData5[[#This Row],[MntWines]]&gt;=AB$4, "Yes", "")</f>
        <v/>
      </c>
      <c r="V676" s="14" t="str">
        <f>IF(MasterData5[[#This Row],[MntFruits]]&gt;=AC$4, "Yes", "")</f>
        <v/>
      </c>
      <c r="W676" s="14" t="str">
        <f>IF(MasterData5[[#This Row],[MntMeatProducts]]&gt;=AD$4, "Yes", "")</f>
        <v/>
      </c>
      <c r="X676" s="14" t="str">
        <f>IF(MasterData5[[#This Row],[MntFishProducts]]&gt;=AE$4, "Yes", "")</f>
        <v/>
      </c>
      <c r="Y676" s="14" t="str">
        <f>IF(MasterData5[[#This Row],[MntSweetProducts]]&gt;=AF$4, "Yes", "")</f>
        <v>Yes</v>
      </c>
    </row>
    <row r="677" spans="1:25" x14ac:dyDescent="0.3">
      <c r="A677">
        <v>3389</v>
      </c>
      <c r="B677" s="10">
        <v>726</v>
      </c>
      <c r="C677" s="10">
        <v>53</v>
      </c>
      <c r="D677" s="10">
        <v>363</v>
      </c>
      <c r="E677" s="10">
        <v>123</v>
      </c>
      <c r="F677" s="10">
        <v>107</v>
      </c>
      <c r="G677" s="10">
        <v>161</v>
      </c>
      <c r="H677" s="24">
        <f>2021-'Customer Profile'!B676</f>
        <v>51</v>
      </c>
      <c r="I677" s="10">
        <f>IF(Analysis!$B$60="Wine",B677,IF(Analysis!$B$60="Fruit",C677,IF(Analysis!$B$60="Meat",D677,IF(Analysis!$B$60="Fish",E677,IF(Analysis!$B$60="Sweet",F677,"")))))</f>
        <v>123</v>
      </c>
      <c r="J677" s="10">
        <v>69016</v>
      </c>
      <c r="K677" s="10" t="str">
        <f>IF(MasterData5[[#This Row],[Income ]]&gt;$AB$12, "Above", "Below")</f>
        <v>Above</v>
      </c>
      <c r="L677" s="10">
        <f>SUM(MasterData5[[#This Row],[MntWines]:[MntSweetProducts]])</f>
        <v>1372</v>
      </c>
      <c r="M677" s="53" t="str">
        <f>IF(MasterData5[[#This Row],[Total Purchase]]&gt;=500, "Over $500", "")</f>
        <v>Over $500</v>
      </c>
      <c r="N677" s="10"/>
      <c r="O677" s="14" t="str">
        <f>IF(AND(MasterData5[[#This Row],[MntWines]]&gt;=AB$4, MasterData5[[#This Row],[Income ]]&lt;=$AB$12), "Yes", "")</f>
        <v/>
      </c>
      <c r="P677" s="14" t="str">
        <f>IF(AND(MasterData5[[#This Row],[MntFruits]]&gt;=AC$4, MasterData5[[#This Row],[Income ]]&lt;=$AB$12), "Yes", "")</f>
        <v/>
      </c>
      <c r="Q677" s="14" t="str">
        <f>IF(AND(MasterData5[[#This Row],[MntMeatProducts]]&gt;=AD$4, MasterData5[[#This Row],[Income ]]&lt;=$AB$12), "Yes", "")</f>
        <v/>
      </c>
      <c r="R677" s="14" t="str">
        <f>IF(AND(MasterData5[[#This Row],[MntFishProducts]]&gt;=AE$4, MasterData5[[#This Row],[Income ]]&lt;=$AB$12), "Yes", "")</f>
        <v/>
      </c>
      <c r="S677" s="14" t="str">
        <f>IF(AND(MasterData5[[#This Row],[MntSweetProducts]]&gt;=AF$4, MasterData5[[#This Row],[Income ]]&lt;=$AB$12), "Yes", "")</f>
        <v/>
      </c>
      <c r="U677" s="14" t="str">
        <f>IF(MasterData5[[#This Row],[MntWines]]&gt;=AB$4, "Yes", "")</f>
        <v>Yes</v>
      </c>
      <c r="V677" s="14" t="str">
        <f>IF(MasterData5[[#This Row],[MntFruits]]&gt;=AC$4, "Yes", "")</f>
        <v>Yes</v>
      </c>
      <c r="W677" s="14" t="str">
        <f>IF(MasterData5[[#This Row],[MntMeatProducts]]&gt;=AD$4, "Yes", "")</f>
        <v>Yes</v>
      </c>
      <c r="X677" s="14" t="str">
        <f>IF(MasterData5[[#This Row],[MntFishProducts]]&gt;=AE$4, "Yes", "")</f>
        <v>Yes</v>
      </c>
      <c r="Y677" s="14" t="str">
        <f>IF(MasterData5[[#This Row],[MntSweetProducts]]&gt;=AF$4, "Yes", "")</f>
        <v>Yes</v>
      </c>
    </row>
    <row r="678" spans="1:25" x14ac:dyDescent="0.3">
      <c r="A678">
        <v>3403</v>
      </c>
      <c r="B678" s="10">
        <v>1170</v>
      </c>
      <c r="C678" s="10">
        <v>19</v>
      </c>
      <c r="D678" s="10">
        <v>594</v>
      </c>
      <c r="E678" s="10">
        <v>99</v>
      </c>
      <c r="F678" s="10">
        <v>76</v>
      </c>
      <c r="G678" s="10">
        <v>134</v>
      </c>
      <c r="H678" s="24">
        <f>2021-'Customer Profile'!B677</f>
        <v>63</v>
      </c>
      <c r="I678" s="10">
        <f>IF(Analysis!$B$60="Wine",B678,IF(Analysis!$B$60="Fruit",C678,IF(Analysis!$B$60="Meat",D678,IF(Analysis!$B$60="Fish",E678,IF(Analysis!$B$60="Sweet",F678,"")))))</f>
        <v>99</v>
      </c>
      <c r="J678" s="10">
        <v>78952</v>
      </c>
      <c r="K678" s="10" t="str">
        <f>IF(MasterData5[[#This Row],[Income ]]&gt;$AB$12, "Above", "Below")</f>
        <v>Above</v>
      </c>
      <c r="L678" s="10">
        <f>SUM(MasterData5[[#This Row],[MntWines]:[MntSweetProducts]])</f>
        <v>1958</v>
      </c>
      <c r="M678" s="53" t="str">
        <f>IF(MasterData5[[#This Row],[Total Purchase]]&gt;=500, "Over $500", "")</f>
        <v>Over $500</v>
      </c>
      <c r="N678" s="10"/>
      <c r="O678" s="14" t="str">
        <f>IF(AND(MasterData5[[#This Row],[MntWines]]&gt;=AB$4, MasterData5[[#This Row],[Income ]]&lt;=$AB$12), "Yes", "")</f>
        <v/>
      </c>
      <c r="P678" s="14" t="str">
        <f>IF(AND(MasterData5[[#This Row],[MntFruits]]&gt;=AC$4, MasterData5[[#This Row],[Income ]]&lt;=$AB$12), "Yes", "")</f>
        <v/>
      </c>
      <c r="Q678" s="14" t="str">
        <f>IF(AND(MasterData5[[#This Row],[MntMeatProducts]]&gt;=AD$4, MasterData5[[#This Row],[Income ]]&lt;=$AB$12), "Yes", "")</f>
        <v/>
      </c>
      <c r="R678" s="14" t="str">
        <f>IF(AND(MasterData5[[#This Row],[MntFishProducts]]&gt;=AE$4, MasterData5[[#This Row],[Income ]]&lt;=$AB$12), "Yes", "")</f>
        <v/>
      </c>
      <c r="S678" s="14" t="str">
        <f>IF(AND(MasterData5[[#This Row],[MntSweetProducts]]&gt;=AF$4, MasterData5[[#This Row],[Income ]]&lt;=$AB$12), "Yes", "")</f>
        <v/>
      </c>
      <c r="U678" s="14" t="str">
        <f>IF(MasterData5[[#This Row],[MntWines]]&gt;=AB$4, "Yes", "")</f>
        <v>Yes</v>
      </c>
      <c r="V678" s="14" t="str">
        <f>IF(MasterData5[[#This Row],[MntFruits]]&gt;=AC$4, "Yes", "")</f>
        <v/>
      </c>
      <c r="W678" s="14" t="str">
        <f>IF(MasterData5[[#This Row],[MntMeatProducts]]&gt;=AD$4, "Yes", "")</f>
        <v>Yes</v>
      </c>
      <c r="X678" s="14" t="str">
        <f>IF(MasterData5[[#This Row],[MntFishProducts]]&gt;=AE$4, "Yes", "")</f>
        <v>Yes</v>
      </c>
      <c r="Y678" s="14" t="str">
        <f>IF(MasterData5[[#This Row],[MntSweetProducts]]&gt;=AF$4, "Yes", "")</f>
        <v>Yes</v>
      </c>
    </row>
    <row r="679" spans="1:25" x14ac:dyDescent="0.3">
      <c r="A679">
        <v>3406</v>
      </c>
      <c r="B679" s="10">
        <v>138</v>
      </c>
      <c r="C679" s="10">
        <v>33</v>
      </c>
      <c r="D679" s="10">
        <v>87</v>
      </c>
      <c r="E679" s="10">
        <v>28</v>
      </c>
      <c r="F679" s="10">
        <v>24</v>
      </c>
      <c r="G679" s="10">
        <v>12</v>
      </c>
      <c r="H679" s="24">
        <f>2021-'Customer Profile'!B678</f>
        <v>57</v>
      </c>
      <c r="I679" s="10">
        <f>IF(Analysis!$B$60="Wine",B679,IF(Analysis!$B$60="Fruit",C679,IF(Analysis!$B$60="Meat",D679,IF(Analysis!$B$60="Fish",E679,IF(Analysis!$B$60="Sweet",F679,"")))))</f>
        <v>28</v>
      </c>
      <c r="J679" s="10">
        <v>45989</v>
      </c>
      <c r="K679" s="10" t="str">
        <f>IF(MasterData5[[#This Row],[Income ]]&gt;$AB$12, "Above", "Below")</f>
        <v>Below</v>
      </c>
      <c r="L679" s="10">
        <f>SUM(MasterData5[[#This Row],[MntWines]:[MntSweetProducts]])</f>
        <v>310</v>
      </c>
      <c r="M679" s="53" t="str">
        <f>IF(MasterData5[[#This Row],[Total Purchase]]&gt;=500, "Over $500", "")</f>
        <v/>
      </c>
      <c r="N679" s="10"/>
      <c r="O679" s="14" t="str">
        <f>IF(AND(MasterData5[[#This Row],[MntWines]]&gt;=AB$4, MasterData5[[#This Row],[Income ]]&lt;=$AB$12), "Yes", "")</f>
        <v/>
      </c>
      <c r="P679" s="14" t="str">
        <f>IF(AND(MasterData5[[#This Row],[MntFruits]]&gt;=AC$4, MasterData5[[#This Row],[Income ]]&lt;=$AB$12), "Yes", "")</f>
        <v>Yes</v>
      </c>
      <c r="Q679" s="14" t="str">
        <f>IF(AND(MasterData5[[#This Row],[MntMeatProducts]]&gt;=AD$4, MasterData5[[#This Row],[Income ]]&lt;=$AB$12), "Yes", "")</f>
        <v/>
      </c>
      <c r="R679" s="14" t="str">
        <f>IF(AND(MasterData5[[#This Row],[MntFishProducts]]&gt;=AE$4, MasterData5[[#This Row],[Income ]]&lt;=$AB$12), "Yes", "")</f>
        <v/>
      </c>
      <c r="S679" s="14" t="str">
        <f>IF(AND(MasterData5[[#This Row],[MntSweetProducts]]&gt;=AF$4, MasterData5[[#This Row],[Income ]]&lt;=$AB$12), "Yes", "")</f>
        <v/>
      </c>
      <c r="U679" s="14" t="str">
        <f>IF(MasterData5[[#This Row],[MntWines]]&gt;=AB$4, "Yes", "")</f>
        <v/>
      </c>
      <c r="V679" s="14" t="str">
        <f>IF(MasterData5[[#This Row],[MntFruits]]&gt;=AC$4, "Yes", "")</f>
        <v>Yes</v>
      </c>
      <c r="W679" s="14" t="str">
        <f>IF(MasterData5[[#This Row],[MntMeatProducts]]&gt;=AD$4, "Yes", "")</f>
        <v/>
      </c>
      <c r="X679" s="14" t="str">
        <f>IF(MasterData5[[#This Row],[MntFishProducts]]&gt;=AE$4, "Yes", "")</f>
        <v/>
      </c>
      <c r="Y679" s="14" t="str">
        <f>IF(MasterData5[[#This Row],[MntSweetProducts]]&gt;=AF$4, "Yes", "")</f>
        <v/>
      </c>
    </row>
    <row r="680" spans="1:25" x14ac:dyDescent="0.3">
      <c r="A680">
        <v>3409</v>
      </c>
      <c r="B680" s="10">
        <v>141</v>
      </c>
      <c r="C680" s="10">
        <v>8</v>
      </c>
      <c r="D680" s="10">
        <v>129</v>
      </c>
      <c r="E680" s="10">
        <v>3</v>
      </c>
      <c r="F680" s="10">
        <v>11</v>
      </c>
      <c r="G680" s="10">
        <v>47</v>
      </c>
      <c r="H680" s="24">
        <f>2021-'Customer Profile'!B679</f>
        <v>37</v>
      </c>
      <c r="I680" s="10">
        <f>IF(Analysis!$B$60="Wine",B680,IF(Analysis!$B$60="Fruit",C680,IF(Analysis!$B$60="Meat",D680,IF(Analysis!$B$60="Fish",E680,IF(Analysis!$B$60="Sweet",F680,"")))))</f>
        <v>3</v>
      </c>
      <c r="J680" s="10">
        <v>36108</v>
      </c>
      <c r="K680" s="10" t="str">
        <f>IF(MasterData5[[#This Row],[Income ]]&gt;$AB$12, "Above", "Below")</f>
        <v>Below</v>
      </c>
      <c r="L680" s="10">
        <f>SUM(MasterData5[[#This Row],[MntWines]:[MntSweetProducts]])</f>
        <v>292</v>
      </c>
      <c r="M680" s="53" t="str">
        <f>IF(MasterData5[[#This Row],[Total Purchase]]&gt;=500, "Over $500", "")</f>
        <v/>
      </c>
      <c r="N680" s="10"/>
      <c r="O680" s="14" t="str">
        <f>IF(AND(MasterData5[[#This Row],[MntWines]]&gt;=AB$4, MasterData5[[#This Row],[Income ]]&lt;=$AB$12), "Yes", "")</f>
        <v/>
      </c>
      <c r="P680" s="14" t="str">
        <f>IF(AND(MasterData5[[#This Row],[MntFruits]]&gt;=AC$4, MasterData5[[#This Row],[Income ]]&lt;=$AB$12), "Yes", "")</f>
        <v/>
      </c>
      <c r="Q680" s="14" t="str">
        <f>IF(AND(MasterData5[[#This Row],[MntMeatProducts]]&gt;=AD$4, MasterData5[[#This Row],[Income ]]&lt;=$AB$12), "Yes", "")</f>
        <v/>
      </c>
      <c r="R680" s="14" t="str">
        <f>IF(AND(MasterData5[[#This Row],[MntFishProducts]]&gt;=AE$4, MasterData5[[#This Row],[Income ]]&lt;=$AB$12), "Yes", "")</f>
        <v/>
      </c>
      <c r="S680" s="14" t="str">
        <f>IF(AND(MasterData5[[#This Row],[MntSweetProducts]]&gt;=AF$4, MasterData5[[#This Row],[Income ]]&lt;=$AB$12), "Yes", "")</f>
        <v/>
      </c>
      <c r="U680" s="14" t="str">
        <f>IF(MasterData5[[#This Row],[MntWines]]&gt;=AB$4, "Yes", "")</f>
        <v/>
      </c>
      <c r="V680" s="14" t="str">
        <f>IF(MasterData5[[#This Row],[MntFruits]]&gt;=AC$4, "Yes", "")</f>
        <v/>
      </c>
      <c r="W680" s="14" t="str">
        <f>IF(MasterData5[[#This Row],[MntMeatProducts]]&gt;=AD$4, "Yes", "")</f>
        <v/>
      </c>
      <c r="X680" s="14" t="str">
        <f>IF(MasterData5[[#This Row],[MntFishProducts]]&gt;=AE$4, "Yes", "")</f>
        <v/>
      </c>
      <c r="Y680" s="14" t="str">
        <f>IF(MasterData5[[#This Row],[MntSweetProducts]]&gt;=AF$4, "Yes", "")</f>
        <v/>
      </c>
    </row>
    <row r="681" spans="1:25" x14ac:dyDescent="0.3">
      <c r="A681">
        <v>3412</v>
      </c>
      <c r="B681" s="10">
        <v>815</v>
      </c>
      <c r="C681" s="10">
        <v>8</v>
      </c>
      <c r="D681" s="10">
        <v>53</v>
      </c>
      <c r="E681" s="10">
        <v>11</v>
      </c>
      <c r="F681" s="10">
        <v>0</v>
      </c>
      <c r="G681" s="10">
        <v>70</v>
      </c>
      <c r="H681" s="24">
        <f>2021-'Customer Profile'!B680</f>
        <v>70</v>
      </c>
      <c r="I681" s="10">
        <f>IF(Analysis!$B$60="Wine",B681,IF(Analysis!$B$60="Fruit",C681,IF(Analysis!$B$60="Meat",D681,IF(Analysis!$B$60="Fish",E681,IF(Analysis!$B$60="Sweet",F681,"")))))</f>
        <v>11</v>
      </c>
      <c r="J681" s="10">
        <v>67381</v>
      </c>
      <c r="K681" s="10" t="str">
        <f>IF(MasterData5[[#This Row],[Income ]]&gt;$AB$12, "Above", "Below")</f>
        <v>Above</v>
      </c>
      <c r="L681" s="10">
        <f>SUM(MasterData5[[#This Row],[MntWines]:[MntSweetProducts]])</f>
        <v>887</v>
      </c>
      <c r="M681" s="53" t="str">
        <f>IF(MasterData5[[#This Row],[Total Purchase]]&gt;=500, "Over $500", "")</f>
        <v>Over $500</v>
      </c>
      <c r="N681" s="10"/>
      <c r="O681" s="14" t="str">
        <f>IF(AND(MasterData5[[#This Row],[MntWines]]&gt;=AB$4, MasterData5[[#This Row],[Income ]]&lt;=$AB$12), "Yes", "")</f>
        <v/>
      </c>
      <c r="P681" s="14" t="str">
        <f>IF(AND(MasterData5[[#This Row],[MntFruits]]&gt;=AC$4, MasterData5[[#This Row],[Income ]]&lt;=$AB$12), "Yes", "")</f>
        <v/>
      </c>
      <c r="Q681" s="14" t="str">
        <f>IF(AND(MasterData5[[#This Row],[MntMeatProducts]]&gt;=AD$4, MasterData5[[#This Row],[Income ]]&lt;=$AB$12), "Yes", "")</f>
        <v/>
      </c>
      <c r="R681" s="14" t="str">
        <f>IF(AND(MasterData5[[#This Row],[MntFishProducts]]&gt;=AE$4, MasterData5[[#This Row],[Income ]]&lt;=$AB$12), "Yes", "")</f>
        <v/>
      </c>
      <c r="S681" s="14" t="str">
        <f>IF(AND(MasterData5[[#This Row],[MntSweetProducts]]&gt;=AF$4, MasterData5[[#This Row],[Income ]]&lt;=$AB$12), "Yes", "")</f>
        <v/>
      </c>
      <c r="U681" s="14" t="str">
        <f>IF(MasterData5[[#This Row],[MntWines]]&gt;=AB$4, "Yes", "")</f>
        <v>Yes</v>
      </c>
      <c r="V681" s="14" t="str">
        <f>IF(MasterData5[[#This Row],[MntFruits]]&gt;=AC$4, "Yes", "")</f>
        <v/>
      </c>
      <c r="W681" s="14" t="str">
        <f>IF(MasterData5[[#This Row],[MntMeatProducts]]&gt;=AD$4, "Yes", "")</f>
        <v/>
      </c>
      <c r="X681" s="14" t="str">
        <f>IF(MasterData5[[#This Row],[MntFishProducts]]&gt;=AE$4, "Yes", "")</f>
        <v/>
      </c>
      <c r="Y681" s="14" t="str">
        <f>IF(MasterData5[[#This Row],[MntSweetProducts]]&gt;=AF$4, "Yes", "")</f>
        <v/>
      </c>
    </row>
    <row r="682" spans="1:25" x14ac:dyDescent="0.3">
      <c r="A682">
        <v>3421</v>
      </c>
      <c r="B682" s="10">
        <v>635</v>
      </c>
      <c r="C682" s="10">
        <v>15</v>
      </c>
      <c r="D682" s="10">
        <v>100</v>
      </c>
      <c r="E682" s="10">
        <v>20</v>
      </c>
      <c r="F682" s="10">
        <v>7</v>
      </c>
      <c r="G682" s="10">
        <v>131</v>
      </c>
      <c r="H682" s="24">
        <f>2021-'Customer Profile'!B681</f>
        <v>53</v>
      </c>
      <c r="I682" s="10">
        <f>IF(Analysis!$B$60="Wine",B682,IF(Analysis!$B$60="Fruit",C682,IF(Analysis!$B$60="Meat",D682,IF(Analysis!$B$60="Fish",E682,IF(Analysis!$B$60="Sweet",F682,"")))))</f>
        <v>20</v>
      </c>
      <c r="J682" s="10">
        <v>63841</v>
      </c>
      <c r="K682" s="10" t="str">
        <f>IF(MasterData5[[#This Row],[Income ]]&gt;$AB$12, "Above", "Below")</f>
        <v>Above</v>
      </c>
      <c r="L682" s="10">
        <f>SUM(MasterData5[[#This Row],[MntWines]:[MntSweetProducts]])</f>
        <v>777</v>
      </c>
      <c r="M682" s="53" t="str">
        <f>IF(MasterData5[[#This Row],[Total Purchase]]&gt;=500, "Over $500", "")</f>
        <v>Over $500</v>
      </c>
      <c r="N682" s="10"/>
      <c r="O682" s="14" t="str">
        <f>IF(AND(MasterData5[[#This Row],[MntWines]]&gt;=AB$4, MasterData5[[#This Row],[Income ]]&lt;=$AB$12), "Yes", "")</f>
        <v/>
      </c>
      <c r="P682" s="14" t="str">
        <f>IF(AND(MasterData5[[#This Row],[MntFruits]]&gt;=AC$4, MasterData5[[#This Row],[Income ]]&lt;=$AB$12), "Yes", "")</f>
        <v/>
      </c>
      <c r="Q682" s="14" t="str">
        <f>IF(AND(MasterData5[[#This Row],[MntMeatProducts]]&gt;=AD$4, MasterData5[[#This Row],[Income ]]&lt;=$AB$12), "Yes", "")</f>
        <v/>
      </c>
      <c r="R682" s="14" t="str">
        <f>IF(AND(MasterData5[[#This Row],[MntFishProducts]]&gt;=AE$4, MasterData5[[#This Row],[Income ]]&lt;=$AB$12), "Yes", "")</f>
        <v/>
      </c>
      <c r="S682" s="14" t="str">
        <f>IF(AND(MasterData5[[#This Row],[MntSweetProducts]]&gt;=AF$4, MasterData5[[#This Row],[Income ]]&lt;=$AB$12), "Yes", "")</f>
        <v/>
      </c>
      <c r="U682" s="14" t="str">
        <f>IF(MasterData5[[#This Row],[MntWines]]&gt;=AB$4, "Yes", "")</f>
        <v>Yes</v>
      </c>
      <c r="V682" s="14" t="str">
        <f>IF(MasterData5[[#This Row],[MntFruits]]&gt;=AC$4, "Yes", "")</f>
        <v/>
      </c>
      <c r="W682" s="14" t="str">
        <f>IF(MasterData5[[#This Row],[MntMeatProducts]]&gt;=AD$4, "Yes", "")</f>
        <v/>
      </c>
      <c r="X682" s="14" t="str">
        <f>IF(MasterData5[[#This Row],[MntFishProducts]]&gt;=AE$4, "Yes", "")</f>
        <v/>
      </c>
      <c r="Y682" s="14" t="str">
        <f>IF(MasterData5[[#This Row],[MntSweetProducts]]&gt;=AF$4, "Yes", "")</f>
        <v/>
      </c>
    </row>
    <row r="683" spans="1:25" x14ac:dyDescent="0.3">
      <c r="A683">
        <v>3422</v>
      </c>
      <c r="B683" s="10">
        <v>1115</v>
      </c>
      <c r="C683" s="10">
        <v>12</v>
      </c>
      <c r="D683" s="10">
        <v>128</v>
      </c>
      <c r="E683" s="10">
        <v>33</v>
      </c>
      <c r="F683" s="10">
        <v>12</v>
      </c>
      <c r="G683" s="10">
        <v>76</v>
      </c>
      <c r="H683" s="24">
        <f>2021-'Customer Profile'!B682</f>
        <v>46</v>
      </c>
      <c r="I683" s="10">
        <f>IF(Analysis!$B$60="Wine",B683,IF(Analysis!$B$60="Fruit",C683,IF(Analysis!$B$60="Meat",D683,IF(Analysis!$B$60="Fish",E683,IF(Analysis!$B$60="Sweet",F683,"")))))</f>
        <v>33</v>
      </c>
      <c r="J683" s="10">
        <v>76068</v>
      </c>
      <c r="K683" s="10" t="str">
        <f>IF(MasterData5[[#This Row],[Income ]]&gt;$AB$12, "Above", "Below")</f>
        <v>Above</v>
      </c>
      <c r="L683" s="10">
        <f>SUM(MasterData5[[#This Row],[MntWines]:[MntSweetProducts]])</f>
        <v>1300</v>
      </c>
      <c r="M683" s="53" t="str">
        <f>IF(MasterData5[[#This Row],[Total Purchase]]&gt;=500, "Over $500", "")</f>
        <v>Over $500</v>
      </c>
      <c r="N683" s="10"/>
      <c r="O683" s="14" t="str">
        <f>IF(AND(MasterData5[[#This Row],[MntWines]]&gt;=AB$4, MasterData5[[#This Row],[Income ]]&lt;=$AB$12), "Yes", "")</f>
        <v/>
      </c>
      <c r="P683" s="14" t="str">
        <f>IF(AND(MasterData5[[#This Row],[MntFruits]]&gt;=AC$4, MasterData5[[#This Row],[Income ]]&lt;=$AB$12), "Yes", "")</f>
        <v/>
      </c>
      <c r="Q683" s="14" t="str">
        <f>IF(AND(MasterData5[[#This Row],[MntMeatProducts]]&gt;=AD$4, MasterData5[[#This Row],[Income ]]&lt;=$AB$12), "Yes", "")</f>
        <v/>
      </c>
      <c r="R683" s="14" t="str">
        <f>IF(AND(MasterData5[[#This Row],[MntFishProducts]]&gt;=AE$4, MasterData5[[#This Row],[Income ]]&lt;=$AB$12), "Yes", "")</f>
        <v/>
      </c>
      <c r="S683" s="14" t="str">
        <f>IF(AND(MasterData5[[#This Row],[MntSweetProducts]]&gt;=AF$4, MasterData5[[#This Row],[Income ]]&lt;=$AB$12), "Yes", "")</f>
        <v/>
      </c>
      <c r="U683" s="14" t="str">
        <f>IF(MasterData5[[#This Row],[MntWines]]&gt;=AB$4, "Yes", "")</f>
        <v>Yes</v>
      </c>
      <c r="V683" s="14" t="str">
        <f>IF(MasterData5[[#This Row],[MntFruits]]&gt;=AC$4, "Yes", "")</f>
        <v/>
      </c>
      <c r="W683" s="14" t="str">
        <f>IF(MasterData5[[#This Row],[MntMeatProducts]]&gt;=AD$4, "Yes", "")</f>
        <v/>
      </c>
      <c r="X683" s="14" t="str">
        <f>IF(MasterData5[[#This Row],[MntFishProducts]]&gt;=AE$4, "Yes", "")</f>
        <v/>
      </c>
      <c r="Y683" s="14" t="str">
        <f>IF(MasterData5[[#This Row],[MntSweetProducts]]&gt;=AF$4, "Yes", "")</f>
        <v/>
      </c>
    </row>
    <row r="684" spans="1:25" x14ac:dyDescent="0.3">
      <c r="A684">
        <v>3426</v>
      </c>
      <c r="B684" s="10">
        <v>1045</v>
      </c>
      <c r="C684" s="10">
        <v>61</v>
      </c>
      <c r="D684" s="10">
        <v>338</v>
      </c>
      <c r="E684" s="10">
        <v>60</v>
      </c>
      <c r="F684" s="10">
        <v>46</v>
      </c>
      <c r="G684" s="10">
        <v>46</v>
      </c>
      <c r="H684" s="24">
        <f>2021-'Customer Profile'!B683</f>
        <v>46</v>
      </c>
      <c r="I684" s="10">
        <f>IF(Analysis!$B$60="Wine",B684,IF(Analysis!$B$60="Fruit",C684,IF(Analysis!$B$60="Meat",D684,IF(Analysis!$B$60="Fish",E684,IF(Analysis!$B$60="Sweet",F684,"")))))</f>
        <v>60</v>
      </c>
      <c r="J684" s="10">
        <v>70300</v>
      </c>
      <c r="K684" s="10" t="str">
        <f>IF(MasterData5[[#This Row],[Income ]]&gt;$AB$12, "Above", "Below")</f>
        <v>Above</v>
      </c>
      <c r="L684" s="10">
        <f>SUM(MasterData5[[#This Row],[MntWines]:[MntSweetProducts]])</f>
        <v>1550</v>
      </c>
      <c r="M684" s="53" t="str">
        <f>IF(MasterData5[[#This Row],[Total Purchase]]&gt;=500, "Over $500", "")</f>
        <v>Over $500</v>
      </c>
      <c r="N684" s="10"/>
      <c r="O684" s="14" t="str">
        <f>IF(AND(MasterData5[[#This Row],[MntWines]]&gt;=AB$4, MasterData5[[#This Row],[Income ]]&lt;=$AB$12), "Yes", "")</f>
        <v/>
      </c>
      <c r="P684" s="14" t="str">
        <f>IF(AND(MasterData5[[#This Row],[MntFruits]]&gt;=AC$4, MasterData5[[#This Row],[Income ]]&lt;=$AB$12), "Yes", "")</f>
        <v/>
      </c>
      <c r="Q684" s="14" t="str">
        <f>IF(AND(MasterData5[[#This Row],[MntMeatProducts]]&gt;=AD$4, MasterData5[[#This Row],[Income ]]&lt;=$AB$12), "Yes", "")</f>
        <v/>
      </c>
      <c r="R684" s="14" t="str">
        <f>IF(AND(MasterData5[[#This Row],[MntFishProducts]]&gt;=AE$4, MasterData5[[#This Row],[Income ]]&lt;=$AB$12), "Yes", "")</f>
        <v/>
      </c>
      <c r="S684" s="14" t="str">
        <f>IF(AND(MasterData5[[#This Row],[MntSweetProducts]]&gt;=AF$4, MasterData5[[#This Row],[Income ]]&lt;=$AB$12), "Yes", "")</f>
        <v/>
      </c>
      <c r="U684" s="14" t="str">
        <f>IF(MasterData5[[#This Row],[MntWines]]&gt;=AB$4, "Yes", "")</f>
        <v>Yes</v>
      </c>
      <c r="V684" s="14" t="str">
        <f>IF(MasterData5[[#This Row],[MntFruits]]&gt;=AC$4, "Yes", "")</f>
        <v>Yes</v>
      </c>
      <c r="W684" s="14" t="str">
        <f>IF(MasterData5[[#This Row],[MntMeatProducts]]&gt;=AD$4, "Yes", "")</f>
        <v>Yes</v>
      </c>
      <c r="X684" s="14" t="str">
        <f>IF(MasterData5[[#This Row],[MntFishProducts]]&gt;=AE$4, "Yes", "")</f>
        <v>Yes</v>
      </c>
      <c r="Y684" s="14" t="str">
        <f>IF(MasterData5[[#This Row],[MntSweetProducts]]&gt;=AF$4, "Yes", "")</f>
        <v>Yes</v>
      </c>
    </row>
    <row r="685" spans="1:25" x14ac:dyDescent="0.3">
      <c r="A685">
        <v>3427</v>
      </c>
      <c r="B685" s="10">
        <v>629</v>
      </c>
      <c r="C685" s="10">
        <v>0</v>
      </c>
      <c r="D685" s="10">
        <v>70</v>
      </c>
      <c r="E685" s="10">
        <v>0</v>
      </c>
      <c r="F685" s="10">
        <v>0</v>
      </c>
      <c r="G685" s="10">
        <v>35</v>
      </c>
      <c r="H685" s="24">
        <f>2021-'Customer Profile'!B684</f>
        <v>66</v>
      </c>
      <c r="I685" s="10">
        <f>IF(Analysis!$B$60="Wine",B685,IF(Analysis!$B$60="Fruit",C685,IF(Analysis!$B$60="Meat",D685,IF(Analysis!$B$60="Fish",E685,IF(Analysis!$B$60="Sweet",F685,"")))))</f>
        <v>0</v>
      </c>
      <c r="J685" s="10">
        <v>59821</v>
      </c>
      <c r="K685" s="10" t="str">
        <f>IF(MasterData5[[#This Row],[Income ]]&gt;$AB$12, "Above", "Below")</f>
        <v>Above</v>
      </c>
      <c r="L685" s="10">
        <f>SUM(MasterData5[[#This Row],[MntWines]:[MntSweetProducts]])</f>
        <v>699</v>
      </c>
      <c r="M685" s="53" t="str">
        <f>IF(MasterData5[[#This Row],[Total Purchase]]&gt;=500, "Over $500", "")</f>
        <v>Over $500</v>
      </c>
      <c r="N685" s="10"/>
      <c r="O685" s="14" t="str">
        <f>IF(AND(MasterData5[[#This Row],[MntWines]]&gt;=AB$4, MasterData5[[#This Row],[Income ]]&lt;=$AB$12), "Yes", "")</f>
        <v/>
      </c>
      <c r="P685" s="14" t="str">
        <f>IF(AND(MasterData5[[#This Row],[MntFruits]]&gt;=AC$4, MasterData5[[#This Row],[Income ]]&lt;=$AB$12), "Yes", "")</f>
        <v/>
      </c>
      <c r="Q685" s="14" t="str">
        <f>IF(AND(MasterData5[[#This Row],[MntMeatProducts]]&gt;=AD$4, MasterData5[[#This Row],[Income ]]&lt;=$AB$12), "Yes", "")</f>
        <v/>
      </c>
      <c r="R685" s="14" t="str">
        <f>IF(AND(MasterData5[[#This Row],[MntFishProducts]]&gt;=AE$4, MasterData5[[#This Row],[Income ]]&lt;=$AB$12), "Yes", "")</f>
        <v/>
      </c>
      <c r="S685" s="14" t="str">
        <f>IF(AND(MasterData5[[#This Row],[MntSweetProducts]]&gt;=AF$4, MasterData5[[#This Row],[Income ]]&lt;=$AB$12), "Yes", "")</f>
        <v/>
      </c>
      <c r="U685" s="14" t="str">
        <f>IF(MasterData5[[#This Row],[MntWines]]&gt;=AB$4, "Yes", "")</f>
        <v>Yes</v>
      </c>
      <c r="V685" s="14" t="str">
        <f>IF(MasterData5[[#This Row],[MntFruits]]&gt;=AC$4, "Yes", "")</f>
        <v/>
      </c>
      <c r="W685" s="14" t="str">
        <f>IF(MasterData5[[#This Row],[MntMeatProducts]]&gt;=AD$4, "Yes", "")</f>
        <v/>
      </c>
      <c r="X685" s="14" t="str">
        <f>IF(MasterData5[[#This Row],[MntFishProducts]]&gt;=AE$4, "Yes", "")</f>
        <v/>
      </c>
      <c r="Y685" s="14" t="str">
        <f>IF(MasterData5[[#This Row],[MntSweetProducts]]&gt;=AF$4, "Yes", "")</f>
        <v/>
      </c>
    </row>
    <row r="686" spans="1:25" x14ac:dyDescent="0.3">
      <c r="A686">
        <v>3428</v>
      </c>
      <c r="B686" s="10">
        <v>919</v>
      </c>
      <c r="C686" s="10">
        <v>0</v>
      </c>
      <c r="D686" s="10">
        <v>505</v>
      </c>
      <c r="E686" s="10">
        <v>99</v>
      </c>
      <c r="F686" s="10">
        <v>30</v>
      </c>
      <c r="G686" s="10">
        <v>45</v>
      </c>
      <c r="H686" s="24">
        <f>2021-'Customer Profile'!B685</f>
        <v>30</v>
      </c>
      <c r="I686" s="10">
        <f>IF(Analysis!$B$60="Wine",B686,IF(Analysis!$B$60="Fruit",C686,IF(Analysis!$B$60="Meat",D686,IF(Analysis!$B$60="Fish",E686,IF(Analysis!$B$60="Sweet",F686,"")))))</f>
        <v>99</v>
      </c>
      <c r="J686" s="10">
        <v>68682</v>
      </c>
      <c r="K686" s="10" t="str">
        <f>IF(MasterData5[[#This Row],[Income ]]&gt;$AB$12, "Above", "Below")</f>
        <v>Above</v>
      </c>
      <c r="L686" s="10">
        <f>SUM(MasterData5[[#This Row],[MntWines]:[MntSweetProducts]])</f>
        <v>1553</v>
      </c>
      <c r="M686" s="53" t="str">
        <f>IF(MasterData5[[#This Row],[Total Purchase]]&gt;=500, "Over $500", "")</f>
        <v>Over $500</v>
      </c>
      <c r="N686" s="10"/>
      <c r="O686" s="14" t="str">
        <f>IF(AND(MasterData5[[#This Row],[MntWines]]&gt;=AB$4, MasterData5[[#This Row],[Income ]]&lt;=$AB$12), "Yes", "")</f>
        <v/>
      </c>
      <c r="P686" s="14" t="str">
        <f>IF(AND(MasterData5[[#This Row],[MntFruits]]&gt;=AC$4, MasterData5[[#This Row],[Income ]]&lt;=$AB$12), "Yes", "")</f>
        <v/>
      </c>
      <c r="Q686" s="14" t="str">
        <f>IF(AND(MasterData5[[#This Row],[MntMeatProducts]]&gt;=AD$4, MasterData5[[#This Row],[Income ]]&lt;=$AB$12), "Yes", "")</f>
        <v/>
      </c>
      <c r="R686" s="14" t="str">
        <f>IF(AND(MasterData5[[#This Row],[MntFishProducts]]&gt;=AE$4, MasterData5[[#This Row],[Income ]]&lt;=$AB$12), "Yes", "")</f>
        <v/>
      </c>
      <c r="S686" s="14" t="str">
        <f>IF(AND(MasterData5[[#This Row],[MntSweetProducts]]&gt;=AF$4, MasterData5[[#This Row],[Income ]]&lt;=$AB$12), "Yes", "")</f>
        <v/>
      </c>
      <c r="U686" s="14" t="str">
        <f>IF(MasterData5[[#This Row],[MntWines]]&gt;=AB$4, "Yes", "")</f>
        <v>Yes</v>
      </c>
      <c r="V686" s="14" t="str">
        <f>IF(MasterData5[[#This Row],[MntFruits]]&gt;=AC$4, "Yes", "")</f>
        <v/>
      </c>
      <c r="W686" s="14" t="str">
        <f>IF(MasterData5[[#This Row],[MntMeatProducts]]&gt;=AD$4, "Yes", "")</f>
        <v>Yes</v>
      </c>
      <c r="X686" s="14" t="str">
        <f>IF(MasterData5[[#This Row],[MntFishProducts]]&gt;=AE$4, "Yes", "")</f>
        <v>Yes</v>
      </c>
      <c r="Y686" s="14" t="str">
        <f>IF(MasterData5[[#This Row],[MntSweetProducts]]&gt;=AF$4, "Yes", "")</f>
        <v>Yes</v>
      </c>
    </row>
    <row r="687" spans="1:25" x14ac:dyDescent="0.3">
      <c r="A687">
        <v>3433</v>
      </c>
      <c r="B687" s="10">
        <v>390</v>
      </c>
      <c r="C687" s="10">
        <v>22</v>
      </c>
      <c r="D687" s="10">
        <v>323</v>
      </c>
      <c r="E687" s="10">
        <v>104</v>
      </c>
      <c r="F687" s="10">
        <v>35</v>
      </c>
      <c r="G687" s="10">
        <v>107</v>
      </c>
      <c r="H687" s="24">
        <f>2021-'Customer Profile'!B686</f>
        <v>66</v>
      </c>
      <c r="I687" s="10">
        <f>IF(Analysis!$B$60="Wine",B687,IF(Analysis!$B$60="Fruit",C687,IF(Analysis!$B$60="Meat",D687,IF(Analysis!$B$60="Fish",E687,IF(Analysis!$B$60="Sweet",F687,"")))))</f>
        <v>104</v>
      </c>
      <c r="J687" s="10">
        <v>72635</v>
      </c>
      <c r="K687" s="10" t="str">
        <f>IF(MasterData5[[#This Row],[Income ]]&gt;$AB$12, "Above", "Below")</f>
        <v>Above</v>
      </c>
      <c r="L687" s="10">
        <f>SUM(MasterData5[[#This Row],[MntWines]:[MntSweetProducts]])</f>
        <v>874</v>
      </c>
      <c r="M687" s="53" t="str">
        <f>IF(MasterData5[[#This Row],[Total Purchase]]&gt;=500, "Over $500", "")</f>
        <v>Over $500</v>
      </c>
      <c r="N687" s="10"/>
      <c r="O687" s="14" t="str">
        <f>IF(AND(MasterData5[[#This Row],[MntWines]]&gt;=AB$4, MasterData5[[#This Row],[Income ]]&lt;=$AB$12), "Yes", "")</f>
        <v/>
      </c>
      <c r="P687" s="14" t="str">
        <f>IF(AND(MasterData5[[#This Row],[MntFruits]]&gt;=AC$4, MasterData5[[#This Row],[Income ]]&lt;=$AB$12), "Yes", "")</f>
        <v/>
      </c>
      <c r="Q687" s="14" t="str">
        <f>IF(AND(MasterData5[[#This Row],[MntMeatProducts]]&gt;=AD$4, MasterData5[[#This Row],[Income ]]&lt;=$AB$12), "Yes", "")</f>
        <v/>
      </c>
      <c r="R687" s="14" t="str">
        <f>IF(AND(MasterData5[[#This Row],[MntFishProducts]]&gt;=AE$4, MasterData5[[#This Row],[Income ]]&lt;=$AB$12), "Yes", "")</f>
        <v/>
      </c>
      <c r="S687" s="14" t="str">
        <f>IF(AND(MasterData5[[#This Row],[MntSweetProducts]]&gt;=AF$4, MasterData5[[#This Row],[Income ]]&lt;=$AB$12), "Yes", "")</f>
        <v/>
      </c>
      <c r="U687" s="14" t="str">
        <f>IF(MasterData5[[#This Row],[MntWines]]&gt;=AB$4, "Yes", "")</f>
        <v>Yes</v>
      </c>
      <c r="V687" s="14" t="str">
        <f>IF(MasterData5[[#This Row],[MntFruits]]&gt;=AC$4, "Yes", "")</f>
        <v/>
      </c>
      <c r="W687" s="14" t="str">
        <f>IF(MasterData5[[#This Row],[MntMeatProducts]]&gt;=AD$4, "Yes", "")</f>
        <v>Yes</v>
      </c>
      <c r="X687" s="14" t="str">
        <f>IF(MasterData5[[#This Row],[MntFishProducts]]&gt;=AE$4, "Yes", "")</f>
        <v>Yes</v>
      </c>
      <c r="Y687" s="14" t="str">
        <f>IF(MasterData5[[#This Row],[MntSweetProducts]]&gt;=AF$4, "Yes", "")</f>
        <v>Yes</v>
      </c>
    </row>
    <row r="688" spans="1:25" x14ac:dyDescent="0.3">
      <c r="A688">
        <v>3434</v>
      </c>
      <c r="B688" s="10">
        <v>483</v>
      </c>
      <c r="C688" s="10">
        <v>72</v>
      </c>
      <c r="D688" s="10">
        <v>567</v>
      </c>
      <c r="E688" s="10">
        <v>94</v>
      </c>
      <c r="F688" s="10">
        <v>12</v>
      </c>
      <c r="G688" s="10">
        <v>108</v>
      </c>
      <c r="H688" s="24">
        <f>2021-'Customer Profile'!B687</f>
        <v>70</v>
      </c>
      <c r="I688" s="10">
        <f>IF(Analysis!$B$60="Wine",B688,IF(Analysis!$B$60="Fruit",C688,IF(Analysis!$B$60="Meat",D688,IF(Analysis!$B$60="Fish",E688,IF(Analysis!$B$60="Sweet",F688,"")))))</f>
        <v>94</v>
      </c>
      <c r="J688" s="10">
        <v>80872</v>
      </c>
      <c r="K688" s="10" t="str">
        <f>IF(MasterData5[[#This Row],[Income ]]&gt;$AB$12, "Above", "Below")</f>
        <v>Above</v>
      </c>
      <c r="L688" s="10">
        <f>SUM(MasterData5[[#This Row],[MntWines]:[MntSweetProducts]])</f>
        <v>1228</v>
      </c>
      <c r="M688" s="53" t="str">
        <f>IF(MasterData5[[#This Row],[Total Purchase]]&gt;=500, "Over $500", "")</f>
        <v>Over $500</v>
      </c>
      <c r="N688" s="10"/>
      <c r="O688" s="14" t="str">
        <f>IF(AND(MasterData5[[#This Row],[MntWines]]&gt;=AB$4, MasterData5[[#This Row],[Income ]]&lt;=$AB$12), "Yes", "")</f>
        <v/>
      </c>
      <c r="P688" s="14" t="str">
        <f>IF(AND(MasterData5[[#This Row],[MntFruits]]&gt;=AC$4, MasterData5[[#This Row],[Income ]]&lt;=$AB$12), "Yes", "")</f>
        <v/>
      </c>
      <c r="Q688" s="14" t="str">
        <f>IF(AND(MasterData5[[#This Row],[MntMeatProducts]]&gt;=AD$4, MasterData5[[#This Row],[Income ]]&lt;=$AB$12), "Yes", "")</f>
        <v/>
      </c>
      <c r="R688" s="14" t="str">
        <f>IF(AND(MasterData5[[#This Row],[MntFishProducts]]&gt;=AE$4, MasterData5[[#This Row],[Income ]]&lt;=$AB$12), "Yes", "")</f>
        <v/>
      </c>
      <c r="S688" s="14" t="str">
        <f>IF(AND(MasterData5[[#This Row],[MntSweetProducts]]&gt;=AF$4, MasterData5[[#This Row],[Income ]]&lt;=$AB$12), "Yes", "")</f>
        <v/>
      </c>
      <c r="U688" s="14" t="str">
        <f>IF(MasterData5[[#This Row],[MntWines]]&gt;=AB$4, "Yes", "")</f>
        <v>Yes</v>
      </c>
      <c r="V688" s="14" t="str">
        <f>IF(MasterData5[[#This Row],[MntFruits]]&gt;=AC$4, "Yes", "")</f>
        <v>Yes</v>
      </c>
      <c r="W688" s="14" t="str">
        <f>IF(MasterData5[[#This Row],[MntMeatProducts]]&gt;=AD$4, "Yes", "")</f>
        <v>Yes</v>
      </c>
      <c r="X688" s="14" t="str">
        <f>IF(MasterData5[[#This Row],[MntFishProducts]]&gt;=AE$4, "Yes", "")</f>
        <v>Yes</v>
      </c>
      <c r="Y688" s="14" t="str">
        <f>IF(MasterData5[[#This Row],[MntSweetProducts]]&gt;=AF$4, "Yes", "")</f>
        <v/>
      </c>
    </row>
    <row r="689" spans="1:25" x14ac:dyDescent="0.3">
      <c r="A689">
        <v>3436</v>
      </c>
      <c r="B689" s="10">
        <v>11</v>
      </c>
      <c r="C689" s="10">
        <v>0</v>
      </c>
      <c r="D689" s="10">
        <v>5</v>
      </c>
      <c r="E689" s="10">
        <v>2</v>
      </c>
      <c r="F689" s="10">
        <v>1</v>
      </c>
      <c r="G689" s="10">
        <v>1</v>
      </c>
      <c r="H689" s="24">
        <f>2021-'Customer Profile'!B688</f>
        <v>52</v>
      </c>
      <c r="I689" s="10">
        <f>IF(Analysis!$B$60="Wine",B689,IF(Analysis!$B$60="Fruit",C689,IF(Analysis!$B$60="Meat",D689,IF(Analysis!$B$60="Fish",E689,IF(Analysis!$B$60="Sweet",F689,"")))))</f>
        <v>2</v>
      </c>
      <c r="J689" s="10">
        <v>14045</v>
      </c>
      <c r="K689" s="10" t="str">
        <f>IF(MasterData5[[#This Row],[Income ]]&gt;$AB$12, "Above", "Below")</f>
        <v>Below</v>
      </c>
      <c r="L689" s="10">
        <f>SUM(MasterData5[[#This Row],[MntWines]:[MntSweetProducts]])</f>
        <v>19</v>
      </c>
      <c r="M689" s="53" t="str">
        <f>IF(MasterData5[[#This Row],[Total Purchase]]&gt;=500, "Over $500", "")</f>
        <v/>
      </c>
      <c r="N689" s="10"/>
      <c r="O689" s="14" t="str">
        <f>IF(AND(MasterData5[[#This Row],[MntWines]]&gt;=AB$4, MasterData5[[#This Row],[Income ]]&lt;=$AB$12), "Yes", "")</f>
        <v/>
      </c>
      <c r="P689" s="14" t="str">
        <f>IF(AND(MasterData5[[#This Row],[MntFruits]]&gt;=AC$4, MasterData5[[#This Row],[Income ]]&lt;=$AB$12), "Yes", "")</f>
        <v/>
      </c>
      <c r="Q689" s="14" t="str">
        <f>IF(AND(MasterData5[[#This Row],[MntMeatProducts]]&gt;=AD$4, MasterData5[[#This Row],[Income ]]&lt;=$AB$12), "Yes", "")</f>
        <v/>
      </c>
      <c r="R689" s="14" t="str">
        <f>IF(AND(MasterData5[[#This Row],[MntFishProducts]]&gt;=AE$4, MasterData5[[#This Row],[Income ]]&lt;=$AB$12), "Yes", "")</f>
        <v/>
      </c>
      <c r="S689" s="14" t="str">
        <f>IF(AND(MasterData5[[#This Row],[MntSweetProducts]]&gt;=AF$4, MasterData5[[#This Row],[Income ]]&lt;=$AB$12), "Yes", "")</f>
        <v/>
      </c>
      <c r="U689" s="14" t="str">
        <f>IF(MasterData5[[#This Row],[MntWines]]&gt;=AB$4, "Yes", "")</f>
        <v/>
      </c>
      <c r="V689" s="14" t="str">
        <f>IF(MasterData5[[#This Row],[MntFruits]]&gt;=AC$4, "Yes", "")</f>
        <v/>
      </c>
      <c r="W689" s="14" t="str">
        <f>IF(MasterData5[[#This Row],[MntMeatProducts]]&gt;=AD$4, "Yes", "")</f>
        <v/>
      </c>
      <c r="X689" s="14" t="str">
        <f>IF(MasterData5[[#This Row],[MntFishProducts]]&gt;=AE$4, "Yes", "")</f>
        <v/>
      </c>
      <c r="Y689" s="14" t="str">
        <f>IF(MasterData5[[#This Row],[MntSweetProducts]]&gt;=AF$4, "Yes", "")</f>
        <v/>
      </c>
    </row>
    <row r="690" spans="1:25" x14ac:dyDescent="0.3">
      <c r="A690">
        <v>3439</v>
      </c>
      <c r="B690" s="10">
        <v>157</v>
      </c>
      <c r="C690" s="10">
        <v>6</v>
      </c>
      <c r="D690" s="10">
        <v>39</v>
      </c>
      <c r="E690" s="10">
        <v>6</v>
      </c>
      <c r="F690" s="10">
        <v>13</v>
      </c>
      <c r="G690" s="10">
        <v>75</v>
      </c>
      <c r="H690" s="24">
        <f>2021-'Customer Profile'!B689</f>
        <v>49</v>
      </c>
      <c r="I690" s="10">
        <f>IF(Analysis!$B$60="Wine",B690,IF(Analysis!$B$60="Fruit",C690,IF(Analysis!$B$60="Meat",D690,IF(Analysis!$B$60="Fish",E690,IF(Analysis!$B$60="Sweet",F690,"")))))</f>
        <v>6</v>
      </c>
      <c r="J690" s="10">
        <v>56721</v>
      </c>
      <c r="K690" s="10" t="str">
        <f>IF(MasterData5[[#This Row],[Income ]]&gt;$AB$12, "Above", "Below")</f>
        <v>Above</v>
      </c>
      <c r="L690" s="10">
        <f>SUM(MasterData5[[#This Row],[MntWines]:[MntSweetProducts]])</f>
        <v>221</v>
      </c>
      <c r="M690" s="53" t="str">
        <f>IF(MasterData5[[#This Row],[Total Purchase]]&gt;=500, "Over $500", "")</f>
        <v/>
      </c>
      <c r="N690" s="10"/>
      <c r="O690" s="14" t="str">
        <f>IF(AND(MasterData5[[#This Row],[MntWines]]&gt;=AB$4, MasterData5[[#This Row],[Income ]]&lt;=$AB$12), "Yes", "")</f>
        <v/>
      </c>
      <c r="P690" s="14" t="str">
        <f>IF(AND(MasterData5[[#This Row],[MntFruits]]&gt;=AC$4, MasterData5[[#This Row],[Income ]]&lt;=$AB$12), "Yes", "")</f>
        <v/>
      </c>
      <c r="Q690" s="14" t="str">
        <f>IF(AND(MasterData5[[#This Row],[MntMeatProducts]]&gt;=AD$4, MasterData5[[#This Row],[Income ]]&lt;=$AB$12), "Yes", "")</f>
        <v/>
      </c>
      <c r="R690" s="14" t="str">
        <f>IF(AND(MasterData5[[#This Row],[MntFishProducts]]&gt;=AE$4, MasterData5[[#This Row],[Income ]]&lt;=$AB$12), "Yes", "")</f>
        <v/>
      </c>
      <c r="S690" s="14" t="str">
        <f>IF(AND(MasterData5[[#This Row],[MntSweetProducts]]&gt;=AF$4, MasterData5[[#This Row],[Income ]]&lt;=$AB$12), "Yes", "")</f>
        <v/>
      </c>
      <c r="U690" s="14" t="str">
        <f>IF(MasterData5[[#This Row],[MntWines]]&gt;=AB$4, "Yes", "")</f>
        <v/>
      </c>
      <c r="V690" s="14" t="str">
        <f>IF(MasterData5[[#This Row],[MntFruits]]&gt;=AC$4, "Yes", "")</f>
        <v/>
      </c>
      <c r="W690" s="14" t="str">
        <f>IF(MasterData5[[#This Row],[MntMeatProducts]]&gt;=AD$4, "Yes", "")</f>
        <v/>
      </c>
      <c r="X690" s="14" t="str">
        <f>IF(MasterData5[[#This Row],[MntFishProducts]]&gt;=AE$4, "Yes", "")</f>
        <v/>
      </c>
      <c r="Y690" s="14" t="str">
        <f>IF(MasterData5[[#This Row],[MntSweetProducts]]&gt;=AF$4, "Yes", "")</f>
        <v/>
      </c>
    </row>
    <row r="691" spans="1:25" x14ac:dyDescent="0.3">
      <c r="A691">
        <v>3445</v>
      </c>
      <c r="B691" s="10">
        <v>216</v>
      </c>
      <c r="C691" s="10">
        <v>162</v>
      </c>
      <c r="D691" s="10">
        <v>224</v>
      </c>
      <c r="E691" s="10">
        <v>101</v>
      </c>
      <c r="F691" s="10">
        <v>92</v>
      </c>
      <c r="G691" s="10">
        <v>162</v>
      </c>
      <c r="H691" s="24">
        <f>2021-'Customer Profile'!B690</f>
        <v>65</v>
      </c>
      <c r="I691" s="10">
        <f>IF(Analysis!$B$60="Wine",B691,IF(Analysis!$B$60="Fruit",C691,IF(Analysis!$B$60="Meat",D691,IF(Analysis!$B$60="Fish",E691,IF(Analysis!$B$60="Sweet",F691,"")))))</f>
        <v>101</v>
      </c>
      <c r="J691" s="10">
        <v>60714</v>
      </c>
      <c r="K691" s="10" t="str">
        <f>IF(MasterData5[[#This Row],[Income ]]&gt;$AB$12, "Above", "Below")</f>
        <v>Above</v>
      </c>
      <c r="L691" s="10">
        <f>SUM(MasterData5[[#This Row],[MntWines]:[MntSweetProducts]])</f>
        <v>795</v>
      </c>
      <c r="M691" s="53" t="str">
        <f>IF(MasterData5[[#This Row],[Total Purchase]]&gt;=500, "Over $500", "")</f>
        <v>Over $500</v>
      </c>
      <c r="N691" s="10"/>
      <c r="O691" s="14" t="str">
        <f>IF(AND(MasterData5[[#This Row],[MntWines]]&gt;=AB$4, MasterData5[[#This Row],[Income ]]&lt;=$AB$12), "Yes", "")</f>
        <v/>
      </c>
      <c r="P691" s="14" t="str">
        <f>IF(AND(MasterData5[[#This Row],[MntFruits]]&gt;=AC$4, MasterData5[[#This Row],[Income ]]&lt;=$AB$12), "Yes", "")</f>
        <v/>
      </c>
      <c r="Q691" s="14" t="str">
        <f>IF(AND(MasterData5[[#This Row],[MntMeatProducts]]&gt;=AD$4, MasterData5[[#This Row],[Income ]]&lt;=$AB$12), "Yes", "")</f>
        <v/>
      </c>
      <c r="R691" s="14" t="str">
        <f>IF(AND(MasterData5[[#This Row],[MntFishProducts]]&gt;=AE$4, MasterData5[[#This Row],[Income ]]&lt;=$AB$12), "Yes", "")</f>
        <v/>
      </c>
      <c r="S691" s="14" t="str">
        <f>IF(AND(MasterData5[[#This Row],[MntSweetProducts]]&gt;=AF$4, MasterData5[[#This Row],[Income ]]&lt;=$AB$12), "Yes", "")</f>
        <v/>
      </c>
      <c r="U691" s="14" t="str">
        <f>IF(MasterData5[[#This Row],[MntWines]]&gt;=AB$4, "Yes", "")</f>
        <v/>
      </c>
      <c r="V691" s="14" t="str">
        <f>IF(MasterData5[[#This Row],[MntFruits]]&gt;=AC$4, "Yes", "")</f>
        <v>Yes</v>
      </c>
      <c r="W691" s="14" t="str">
        <f>IF(MasterData5[[#This Row],[MntMeatProducts]]&gt;=AD$4, "Yes", "")</f>
        <v>Yes</v>
      </c>
      <c r="X691" s="14" t="str">
        <f>IF(MasterData5[[#This Row],[MntFishProducts]]&gt;=AE$4, "Yes", "")</f>
        <v>Yes</v>
      </c>
      <c r="Y691" s="14" t="str">
        <f>IF(MasterData5[[#This Row],[MntSweetProducts]]&gt;=AF$4, "Yes", "")</f>
        <v>Yes</v>
      </c>
    </row>
    <row r="692" spans="1:25" x14ac:dyDescent="0.3">
      <c r="A692">
        <v>3463</v>
      </c>
      <c r="B692" s="10">
        <v>674</v>
      </c>
      <c r="C692" s="10">
        <v>62</v>
      </c>
      <c r="D692" s="10">
        <v>134</v>
      </c>
      <c r="E692" s="10">
        <v>0</v>
      </c>
      <c r="F692" s="10">
        <v>26</v>
      </c>
      <c r="G692" s="10">
        <v>8</v>
      </c>
      <c r="H692" s="24">
        <f>2021-'Customer Profile'!B691</f>
        <v>46</v>
      </c>
      <c r="I692" s="10">
        <f>IF(Analysis!$B$60="Wine",B692,IF(Analysis!$B$60="Fruit",C692,IF(Analysis!$B$60="Meat",D692,IF(Analysis!$B$60="Fish",E692,IF(Analysis!$B$60="Sweet",F692,"")))))</f>
        <v>0</v>
      </c>
      <c r="J692" s="10">
        <v>69283</v>
      </c>
      <c r="K692" s="10" t="str">
        <f>IF(MasterData5[[#This Row],[Income ]]&gt;$AB$12, "Above", "Below")</f>
        <v>Above</v>
      </c>
      <c r="L692" s="10">
        <f>SUM(MasterData5[[#This Row],[MntWines]:[MntSweetProducts]])</f>
        <v>896</v>
      </c>
      <c r="M692" s="53" t="str">
        <f>IF(MasterData5[[#This Row],[Total Purchase]]&gt;=500, "Over $500", "")</f>
        <v>Over $500</v>
      </c>
      <c r="N692" s="10"/>
      <c r="O692" s="14" t="str">
        <f>IF(AND(MasterData5[[#This Row],[MntWines]]&gt;=AB$4, MasterData5[[#This Row],[Income ]]&lt;=$AB$12), "Yes", "")</f>
        <v/>
      </c>
      <c r="P692" s="14" t="str">
        <f>IF(AND(MasterData5[[#This Row],[MntFruits]]&gt;=AC$4, MasterData5[[#This Row],[Income ]]&lt;=$AB$12), "Yes", "")</f>
        <v/>
      </c>
      <c r="Q692" s="14" t="str">
        <f>IF(AND(MasterData5[[#This Row],[MntMeatProducts]]&gt;=AD$4, MasterData5[[#This Row],[Income ]]&lt;=$AB$12), "Yes", "")</f>
        <v/>
      </c>
      <c r="R692" s="14" t="str">
        <f>IF(AND(MasterData5[[#This Row],[MntFishProducts]]&gt;=AE$4, MasterData5[[#This Row],[Income ]]&lt;=$AB$12), "Yes", "")</f>
        <v/>
      </c>
      <c r="S692" s="14" t="str">
        <f>IF(AND(MasterData5[[#This Row],[MntSweetProducts]]&gt;=AF$4, MasterData5[[#This Row],[Income ]]&lt;=$AB$12), "Yes", "")</f>
        <v/>
      </c>
      <c r="U692" s="14" t="str">
        <f>IF(MasterData5[[#This Row],[MntWines]]&gt;=AB$4, "Yes", "")</f>
        <v>Yes</v>
      </c>
      <c r="V692" s="14" t="str">
        <f>IF(MasterData5[[#This Row],[MntFruits]]&gt;=AC$4, "Yes", "")</f>
        <v>Yes</v>
      </c>
      <c r="W692" s="14" t="str">
        <f>IF(MasterData5[[#This Row],[MntMeatProducts]]&gt;=AD$4, "Yes", "")</f>
        <v/>
      </c>
      <c r="X692" s="14" t="str">
        <f>IF(MasterData5[[#This Row],[MntFishProducts]]&gt;=AE$4, "Yes", "")</f>
        <v/>
      </c>
      <c r="Y692" s="14" t="str">
        <f>IF(MasterData5[[#This Row],[MntSweetProducts]]&gt;=AF$4, "Yes", "")</f>
        <v/>
      </c>
    </row>
    <row r="693" spans="1:25" x14ac:dyDescent="0.3">
      <c r="A693">
        <v>3469</v>
      </c>
      <c r="B693" s="10">
        <v>19</v>
      </c>
      <c r="C693" s="10">
        <v>18</v>
      </c>
      <c r="D693" s="10">
        <v>33</v>
      </c>
      <c r="E693" s="10">
        <v>24</v>
      </c>
      <c r="F693" s="10">
        <v>1</v>
      </c>
      <c r="G693" s="10">
        <v>8</v>
      </c>
      <c r="H693" s="24">
        <f>2021-'Customer Profile'!B692</f>
        <v>44</v>
      </c>
      <c r="I693" s="10">
        <f>IF(Analysis!$B$60="Wine",B693,IF(Analysis!$B$60="Fruit",C693,IF(Analysis!$B$60="Meat",D693,IF(Analysis!$B$60="Fish",E693,IF(Analysis!$B$60="Sweet",F693,"")))))</f>
        <v>24</v>
      </c>
      <c r="J693" s="10">
        <v>34487</v>
      </c>
      <c r="K693" s="10" t="str">
        <f>IF(MasterData5[[#This Row],[Income ]]&gt;$AB$12, "Above", "Below")</f>
        <v>Below</v>
      </c>
      <c r="L693" s="10">
        <f>SUM(MasterData5[[#This Row],[MntWines]:[MntSweetProducts]])</f>
        <v>95</v>
      </c>
      <c r="M693" s="53" t="str">
        <f>IF(MasterData5[[#This Row],[Total Purchase]]&gt;=500, "Over $500", "")</f>
        <v/>
      </c>
      <c r="N693" s="10"/>
      <c r="O693" s="14" t="str">
        <f>IF(AND(MasterData5[[#This Row],[MntWines]]&gt;=AB$4, MasterData5[[#This Row],[Income ]]&lt;=$AB$12), "Yes", "")</f>
        <v/>
      </c>
      <c r="P693" s="14" t="str">
        <f>IF(AND(MasterData5[[#This Row],[MntFruits]]&gt;=AC$4, MasterData5[[#This Row],[Income ]]&lt;=$AB$12), "Yes", "")</f>
        <v/>
      </c>
      <c r="Q693" s="14" t="str">
        <f>IF(AND(MasterData5[[#This Row],[MntMeatProducts]]&gt;=AD$4, MasterData5[[#This Row],[Income ]]&lt;=$AB$12), "Yes", "")</f>
        <v/>
      </c>
      <c r="R693" s="14" t="str">
        <f>IF(AND(MasterData5[[#This Row],[MntFishProducts]]&gt;=AE$4, MasterData5[[#This Row],[Income ]]&lt;=$AB$12), "Yes", "")</f>
        <v/>
      </c>
      <c r="S693" s="14" t="str">
        <f>IF(AND(MasterData5[[#This Row],[MntSweetProducts]]&gt;=AF$4, MasterData5[[#This Row],[Income ]]&lt;=$AB$12), "Yes", "")</f>
        <v/>
      </c>
      <c r="U693" s="14" t="str">
        <f>IF(MasterData5[[#This Row],[MntWines]]&gt;=AB$4, "Yes", "")</f>
        <v/>
      </c>
      <c r="V693" s="14" t="str">
        <f>IF(MasterData5[[#This Row],[MntFruits]]&gt;=AC$4, "Yes", "")</f>
        <v/>
      </c>
      <c r="W693" s="14" t="str">
        <f>IF(MasterData5[[#This Row],[MntMeatProducts]]&gt;=AD$4, "Yes", "")</f>
        <v/>
      </c>
      <c r="X693" s="14" t="str">
        <f>IF(MasterData5[[#This Row],[MntFishProducts]]&gt;=AE$4, "Yes", "")</f>
        <v/>
      </c>
      <c r="Y693" s="14" t="str">
        <f>IF(MasterData5[[#This Row],[MntSweetProducts]]&gt;=AF$4, "Yes", "")</f>
        <v/>
      </c>
    </row>
    <row r="694" spans="1:25" x14ac:dyDescent="0.3">
      <c r="A694">
        <v>3478</v>
      </c>
      <c r="B694" s="10">
        <v>267</v>
      </c>
      <c r="C694" s="10">
        <v>42</v>
      </c>
      <c r="D694" s="10">
        <v>309</v>
      </c>
      <c r="E694" s="10">
        <v>55</v>
      </c>
      <c r="F694" s="10">
        <v>42</v>
      </c>
      <c r="G694" s="10">
        <v>21</v>
      </c>
      <c r="H694" s="24">
        <f>2021-'Customer Profile'!B693</f>
        <v>50</v>
      </c>
      <c r="I694" s="10">
        <f>IF(Analysis!$B$60="Wine",B694,IF(Analysis!$B$60="Fruit",C694,IF(Analysis!$B$60="Meat",D694,IF(Analysis!$B$60="Fish",E694,IF(Analysis!$B$60="Sweet",F694,"")))))</f>
        <v>55</v>
      </c>
      <c r="J694" s="10">
        <v>60585</v>
      </c>
      <c r="K694" s="10" t="str">
        <f>IF(MasterData5[[#This Row],[Income ]]&gt;$AB$12, "Above", "Below")</f>
        <v>Above</v>
      </c>
      <c r="L694" s="10">
        <f>SUM(MasterData5[[#This Row],[MntWines]:[MntSweetProducts]])</f>
        <v>715</v>
      </c>
      <c r="M694" s="53" t="str">
        <f>IF(MasterData5[[#This Row],[Total Purchase]]&gt;=500, "Over $500", "")</f>
        <v>Over $500</v>
      </c>
      <c r="N694" s="10"/>
      <c r="O694" s="14" t="str">
        <f>IF(AND(MasterData5[[#This Row],[MntWines]]&gt;=AB$4, MasterData5[[#This Row],[Income ]]&lt;=$AB$12), "Yes", "")</f>
        <v/>
      </c>
      <c r="P694" s="14" t="str">
        <f>IF(AND(MasterData5[[#This Row],[MntFruits]]&gt;=AC$4, MasterData5[[#This Row],[Income ]]&lt;=$AB$12), "Yes", "")</f>
        <v/>
      </c>
      <c r="Q694" s="14" t="str">
        <f>IF(AND(MasterData5[[#This Row],[MntMeatProducts]]&gt;=AD$4, MasterData5[[#This Row],[Income ]]&lt;=$AB$12), "Yes", "")</f>
        <v/>
      </c>
      <c r="R694" s="14" t="str">
        <f>IF(AND(MasterData5[[#This Row],[MntFishProducts]]&gt;=AE$4, MasterData5[[#This Row],[Income ]]&lt;=$AB$12), "Yes", "")</f>
        <v/>
      </c>
      <c r="S694" s="14" t="str">
        <f>IF(AND(MasterData5[[#This Row],[MntSweetProducts]]&gt;=AF$4, MasterData5[[#This Row],[Income ]]&lt;=$AB$12), "Yes", "")</f>
        <v/>
      </c>
      <c r="U694" s="14" t="str">
        <f>IF(MasterData5[[#This Row],[MntWines]]&gt;=AB$4, "Yes", "")</f>
        <v/>
      </c>
      <c r="V694" s="14" t="str">
        <f>IF(MasterData5[[#This Row],[MntFruits]]&gt;=AC$4, "Yes", "")</f>
        <v>Yes</v>
      </c>
      <c r="W694" s="14" t="str">
        <f>IF(MasterData5[[#This Row],[MntMeatProducts]]&gt;=AD$4, "Yes", "")</f>
        <v>Yes</v>
      </c>
      <c r="X694" s="14" t="str">
        <f>IF(MasterData5[[#This Row],[MntFishProducts]]&gt;=AE$4, "Yes", "")</f>
        <v>Yes</v>
      </c>
      <c r="Y694" s="14" t="str">
        <f>IF(MasterData5[[#This Row],[MntSweetProducts]]&gt;=AF$4, "Yes", "")</f>
        <v>Yes</v>
      </c>
    </row>
    <row r="695" spans="1:25" x14ac:dyDescent="0.3">
      <c r="A695">
        <v>3479</v>
      </c>
      <c r="B695" s="10">
        <v>4</v>
      </c>
      <c r="C695" s="10">
        <v>8</v>
      </c>
      <c r="D695" s="10">
        <v>11</v>
      </c>
      <c r="E695" s="10">
        <v>12</v>
      </c>
      <c r="F695" s="10">
        <v>2</v>
      </c>
      <c r="G695" s="10">
        <v>13</v>
      </c>
      <c r="H695" s="24">
        <f>2021-'Customer Profile'!B694</f>
        <v>71</v>
      </c>
      <c r="I695" s="10">
        <f>IF(Analysis!$B$60="Wine",B695,IF(Analysis!$B$60="Fruit",C695,IF(Analysis!$B$60="Meat",D695,IF(Analysis!$B$60="Fish",E695,IF(Analysis!$B$60="Sweet",F695,"")))))</f>
        <v>12</v>
      </c>
      <c r="J695" s="10">
        <v>16813</v>
      </c>
      <c r="K695" s="10" t="str">
        <f>IF(MasterData5[[#This Row],[Income ]]&gt;$AB$12, "Above", "Below")</f>
        <v>Below</v>
      </c>
      <c r="L695" s="10">
        <f>SUM(MasterData5[[#This Row],[MntWines]:[MntSweetProducts]])</f>
        <v>37</v>
      </c>
      <c r="M695" s="53" t="str">
        <f>IF(MasterData5[[#This Row],[Total Purchase]]&gt;=500, "Over $500", "")</f>
        <v/>
      </c>
      <c r="N695" s="10"/>
      <c r="O695" s="14" t="str">
        <f>IF(AND(MasterData5[[#This Row],[MntWines]]&gt;=AB$4, MasterData5[[#This Row],[Income ]]&lt;=$AB$12), "Yes", "")</f>
        <v/>
      </c>
      <c r="P695" s="14" t="str">
        <f>IF(AND(MasterData5[[#This Row],[MntFruits]]&gt;=AC$4, MasterData5[[#This Row],[Income ]]&lt;=$AB$12), "Yes", "")</f>
        <v/>
      </c>
      <c r="Q695" s="14" t="str">
        <f>IF(AND(MasterData5[[#This Row],[MntMeatProducts]]&gt;=AD$4, MasterData5[[#This Row],[Income ]]&lt;=$AB$12), "Yes", "")</f>
        <v/>
      </c>
      <c r="R695" s="14" t="str">
        <f>IF(AND(MasterData5[[#This Row],[MntFishProducts]]&gt;=AE$4, MasterData5[[#This Row],[Income ]]&lt;=$AB$12), "Yes", "")</f>
        <v/>
      </c>
      <c r="S695" s="14" t="str">
        <f>IF(AND(MasterData5[[#This Row],[MntSweetProducts]]&gt;=AF$4, MasterData5[[#This Row],[Income ]]&lt;=$AB$12), "Yes", "")</f>
        <v/>
      </c>
      <c r="U695" s="14" t="str">
        <f>IF(MasterData5[[#This Row],[MntWines]]&gt;=AB$4, "Yes", "")</f>
        <v/>
      </c>
      <c r="V695" s="14" t="str">
        <f>IF(MasterData5[[#This Row],[MntFruits]]&gt;=AC$4, "Yes", "")</f>
        <v/>
      </c>
      <c r="W695" s="14" t="str">
        <f>IF(MasterData5[[#This Row],[MntMeatProducts]]&gt;=AD$4, "Yes", "")</f>
        <v/>
      </c>
      <c r="X695" s="14" t="str">
        <f>IF(MasterData5[[#This Row],[MntFishProducts]]&gt;=AE$4, "Yes", "")</f>
        <v/>
      </c>
      <c r="Y695" s="14" t="str">
        <f>IF(MasterData5[[#This Row],[MntSweetProducts]]&gt;=AF$4, "Yes", "")</f>
        <v/>
      </c>
    </row>
    <row r="696" spans="1:25" x14ac:dyDescent="0.3">
      <c r="A696">
        <v>3483</v>
      </c>
      <c r="B696" s="10">
        <v>1039</v>
      </c>
      <c r="C696" s="10">
        <v>43</v>
      </c>
      <c r="D696" s="10">
        <v>204</v>
      </c>
      <c r="E696" s="10">
        <v>153</v>
      </c>
      <c r="F696" s="10">
        <v>58</v>
      </c>
      <c r="G696" s="10">
        <v>29</v>
      </c>
      <c r="H696" s="24">
        <f>2021-'Customer Profile'!B695</f>
        <v>63</v>
      </c>
      <c r="I696" s="10">
        <f>IF(Analysis!$B$60="Wine",B696,IF(Analysis!$B$60="Fruit",C696,IF(Analysis!$B$60="Meat",D696,IF(Analysis!$B$60="Fish",E696,IF(Analysis!$B$60="Sweet",F696,"")))))</f>
        <v>153</v>
      </c>
      <c r="J696" s="10">
        <v>48192</v>
      </c>
      <c r="K696" s="10" t="str">
        <f>IF(MasterData5[[#This Row],[Income ]]&gt;$AB$12, "Above", "Below")</f>
        <v>Below</v>
      </c>
      <c r="L696" s="10">
        <f>SUM(MasterData5[[#This Row],[MntWines]:[MntSweetProducts]])</f>
        <v>1497</v>
      </c>
      <c r="M696" s="53" t="str">
        <f>IF(MasterData5[[#This Row],[Total Purchase]]&gt;=500, "Over $500", "")</f>
        <v>Over $500</v>
      </c>
      <c r="N696" s="10"/>
      <c r="O696" s="14" t="str">
        <f>IF(AND(MasterData5[[#This Row],[MntWines]]&gt;=AB$4, MasterData5[[#This Row],[Income ]]&lt;=$AB$12), "Yes", "")</f>
        <v>Yes</v>
      </c>
      <c r="P696" s="14" t="str">
        <f>IF(AND(MasterData5[[#This Row],[MntFruits]]&gt;=AC$4, MasterData5[[#This Row],[Income ]]&lt;=$AB$12), "Yes", "")</f>
        <v>Yes</v>
      </c>
      <c r="Q696" s="14" t="str">
        <f>IF(AND(MasterData5[[#This Row],[MntMeatProducts]]&gt;=AD$4, MasterData5[[#This Row],[Income ]]&lt;=$AB$12), "Yes", "")</f>
        <v>Yes</v>
      </c>
      <c r="R696" s="14" t="str">
        <f>IF(AND(MasterData5[[#This Row],[MntFishProducts]]&gt;=AE$4, MasterData5[[#This Row],[Income ]]&lt;=$AB$12), "Yes", "")</f>
        <v>Yes</v>
      </c>
      <c r="S696" s="14" t="str">
        <f>IF(AND(MasterData5[[#This Row],[MntSweetProducts]]&gt;=AF$4, MasterData5[[#This Row],[Income ]]&lt;=$AB$12), "Yes", "")</f>
        <v>Yes</v>
      </c>
      <c r="U696" s="14" t="str">
        <f>IF(MasterData5[[#This Row],[MntWines]]&gt;=AB$4, "Yes", "")</f>
        <v>Yes</v>
      </c>
      <c r="V696" s="14" t="str">
        <f>IF(MasterData5[[#This Row],[MntFruits]]&gt;=AC$4, "Yes", "")</f>
        <v>Yes</v>
      </c>
      <c r="W696" s="14" t="str">
        <f>IF(MasterData5[[#This Row],[MntMeatProducts]]&gt;=AD$4, "Yes", "")</f>
        <v>Yes</v>
      </c>
      <c r="X696" s="14" t="str">
        <f>IF(MasterData5[[#This Row],[MntFishProducts]]&gt;=AE$4, "Yes", "")</f>
        <v>Yes</v>
      </c>
      <c r="Y696" s="14" t="str">
        <f>IF(MasterData5[[#This Row],[MntSweetProducts]]&gt;=AF$4, "Yes", "")</f>
        <v>Yes</v>
      </c>
    </row>
    <row r="697" spans="1:25" x14ac:dyDescent="0.3">
      <c r="A697">
        <v>3491</v>
      </c>
      <c r="B697" s="10">
        <v>384</v>
      </c>
      <c r="C697" s="10">
        <v>60</v>
      </c>
      <c r="D697" s="10">
        <v>364</v>
      </c>
      <c r="E697" s="10">
        <v>119</v>
      </c>
      <c r="F697" s="10">
        <v>101</v>
      </c>
      <c r="G697" s="10">
        <v>232</v>
      </c>
      <c r="H697" s="24">
        <f>2021-'Customer Profile'!B696</f>
        <v>46</v>
      </c>
      <c r="I697" s="10">
        <f>IF(Analysis!$B$60="Wine",B697,IF(Analysis!$B$60="Fruit",C697,IF(Analysis!$B$60="Meat",D697,IF(Analysis!$B$60="Fish",E697,IF(Analysis!$B$60="Sweet",F697,"")))))</f>
        <v>119</v>
      </c>
      <c r="J697" s="10">
        <v>55914</v>
      </c>
      <c r="K697" s="10" t="str">
        <f>IF(MasterData5[[#This Row],[Income ]]&gt;$AB$12, "Above", "Below")</f>
        <v>Above</v>
      </c>
      <c r="L697" s="10">
        <f>SUM(MasterData5[[#This Row],[MntWines]:[MntSweetProducts]])</f>
        <v>1028</v>
      </c>
      <c r="M697" s="53" t="str">
        <f>IF(MasterData5[[#This Row],[Total Purchase]]&gt;=500, "Over $500", "")</f>
        <v>Over $500</v>
      </c>
      <c r="N697" s="10"/>
      <c r="O697" s="14" t="str">
        <f>IF(AND(MasterData5[[#This Row],[MntWines]]&gt;=AB$4, MasterData5[[#This Row],[Income ]]&lt;=$AB$12), "Yes", "")</f>
        <v/>
      </c>
      <c r="P697" s="14" t="str">
        <f>IF(AND(MasterData5[[#This Row],[MntFruits]]&gt;=AC$4, MasterData5[[#This Row],[Income ]]&lt;=$AB$12), "Yes", "")</f>
        <v/>
      </c>
      <c r="Q697" s="14" t="str">
        <f>IF(AND(MasterData5[[#This Row],[MntMeatProducts]]&gt;=AD$4, MasterData5[[#This Row],[Income ]]&lt;=$AB$12), "Yes", "")</f>
        <v/>
      </c>
      <c r="R697" s="14" t="str">
        <f>IF(AND(MasterData5[[#This Row],[MntFishProducts]]&gt;=AE$4, MasterData5[[#This Row],[Income ]]&lt;=$AB$12), "Yes", "")</f>
        <v/>
      </c>
      <c r="S697" s="14" t="str">
        <f>IF(AND(MasterData5[[#This Row],[MntSweetProducts]]&gt;=AF$4, MasterData5[[#This Row],[Income ]]&lt;=$AB$12), "Yes", "")</f>
        <v/>
      </c>
      <c r="U697" s="14" t="str">
        <f>IF(MasterData5[[#This Row],[MntWines]]&gt;=AB$4, "Yes", "")</f>
        <v>Yes</v>
      </c>
      <c r="V697" s="14" t="str">
        <f>IF(MasterData5[[#This Row],[MntFruits]]&gt;=AC$4, "Yes", "")</f>
        <v>Yes</v>
      </c>
      <c r="W697" s="14" t="str">
        <f>IF(MasterData5[[#This Row],[MntMeatProducts]]&gt;=AD$4, "Yes", "")</f>
        <v>Yes</v>
      </c>
      <c r="X697" s="14" t="str">
        <f>IF(MasterData5[[#This Row],[MntFishProducts]]&gt;=AE$4, "Yes", "")</f>
        <v>Yes</v>
      </c>
      <c r="Y697" s="14" t="str">
        <f>IF(MasterData5[[#This Row],[MntSweetProducts]]&gt;=AF$4, "Yes", "")</f>
        <v>Yes</v>
      </c>
    </row>
    <row r="698" spans="1:25" x14ac:dyDescent="0.3">
      <c r="A698">
        <v>3498</v>
      </c>
      <c r="B698" s="10">
        <v>462</v>
      </c>
      <c r="C698" s="10">
        <v>61</v>
      </c>
      <c r="D698" s="10">
        <v>184</v>
      </c>
      <c r="E698" s="10">
        <v>10</v>
      </c>
      <c r="F698" s="10">
        <v>53</v>
      </c>
      <c r="G698" s="10">
        <v>107</v>
      </c>
      <c r="H698" s="24">
        <f>2021-'Customer Profile'!B697</f>
        <v>45</v>
      </c>
      <c r="I698" s="10">
        <f>IF(Analysis!$B$60="Wine",B698,IF(Analysis!$B$60="Fruit",C698,IF(Analysis!$B$60="Meat",D698,IF(Analysis!$B$60="Fish",E698,IF(Analysis!$B$60="Sweet",F698,"")))))</f>
        <v>10</v>
      </c>
      <c r="J698" s="10">
        <v>55424</v>
      </c>
      <c r="K698" s="10" t="str">
        <f>IF(MasterData5[[#This Row],[Income ]]&gt;$AB$12, "Above", "Below")</f>
        <v>Above</v>
      </c>
      <c r="L698" s="10">
        <f>SUM(MasterData5[[#This Row],[MntWines]:[MntSweetProducts]])</f>
        <v>770</v>
      </c>
      <c r="M698" s="53" t="str">
        <f>IF(MasterData5[[#This Row],[Total Purchase]]&gt;=500, "Over $500", "")</f>
        <v>Over $500</v>
      </c>
      <c r="N698" s="10"/>
      <c r="O698" s="14" t="str">
        <f>IF(AND(MasterData5[[#This Row],[MntWines]]&gt;=AB$4, MasterData5[[#This Row],[Income ]]&lt;=$AB$12), "Yes", "")</f>
        <v/>
      </c>
      <c r="P698" s="14" t="str">
        <f>IF(AND(MasterData5[[#This Row],[MntFruits]]&gt;=AC$4, MasterData5[[#This Row],[Income ]]&lt;=$AB$12), "Yes", "")</f>
        <v/>
      </c>
      <c r="Q698" s="14" t="str">
        <f>IF(AND(MasterData5[[#This Row],[MntMeatProducts]]&gt;=AD$4, MasterData5[[#This Row],[Income ]]&lt;=$AB$12), "Yes", "")</f>
        <v/>
      </c>
      <c r="R698" s="14" t="str">
        <f>IF(AND(MasterData5[[#This Row],[MntFishProducts]]&gt;=AE$4, MasterData5[[#This Row],[Income ]]&lt;=$AB$12), "Yes", "")</f>
        <v/>
      </c>
      <c r="S698" s="14" t="str">
        <f>IF(AND(MasterData5[[#This Row],[MntSweetProducts]]&gt;=AF$4, MasterData5[[#This Row],[Income ]]&lt;=$AB$12), "Yes", "")</f>
        <v/>
      </c>
      <c r="U698" s="14" t="str">
        <f>IF(MasterData5[[#This Row],[MntWines]]&gt;=AB$4, "Yes", "")</f>
        <v>Yes</v>
      </c>
      <c r="V698" s="14" t="str">
        <f>IF(MasterData5[[#This Row],[MntFruits]]&gt;=AC$4, "Yes", "")</f>
        <v>Yes</v>
      </c>
      <c r="W698" s="14" t="str">
        <f>IF(MasterData5[[#This Row],[MntMeatProducts]]&gt;=AD$4, "Yes", "")</f>
        <v>Yes</v>
      </c>
      <c r="X698" s="14" t="str">
        <f>IF(MasterData5[[#This Row],[MntFishProducts]]&gt;=AE$4, "Yes", "")</f>
        <v/>
      </c>
      <c r="Y698" s="14" t="str">
        <f>IF(MasterData5[[#This Row],[MntSweetProducts]]&gt;=AF$4, "Yes", "")</f>
        <v>Yes</v>
      </c>
    </row>
    <row r="699" spans="1:25" x14ac:dyDescent="0.3">
      <c r="A699">
        <v>3503</v>
      </c>
      <c r="B699" s="10">
        <v>255</v>
      </c>
      <c r="C699" s="10">
        <v>47</v>
      </c>
      <c r="D699" s="10">
        <v>573</v>
      </c>
      <c r="E699" s="10">
        <v>52</v>
      </c>
      <c r="F699" s="10">
        <v>32</v>
      </c>
      <c r="G699" s="10">
        <v>15</v>
      </c>
      <c r="H699" s="24">
        <f>2021-'Customer Profile'!B698</f>
        <v>71</v>
      </c>
      <c r="I699" s="10">
        <f>IF(Analysis!$B$60="Wine",B699,IF(Analysis!$B$60="Fruit",C699,IF(Analysis!$B$60="Meat",D699,IF(Analysis!$B$60="Fish",E699,IF(Analysis!$B$60="Sweet",F699,"")))))</f>
        <v>52</v>
      </c>
      <c r="J699" s="10">
        <v>82460</v>
      </c>
      <c r="K699" s="10" t="str">
        <f>IF(MasterData5[[#This Row],[Income ]]&gt;$AB$12, "Above", "Below")</f>
        <v>Above</v>
      </c>
      <c r="L699" s="10">
        <f>SUM(MasterData5[[#This Row],[MntWines]:[MntSweetProducts]])</f>
        <v>959</v>
      </c>
      <c r="M699" s="53" t="str">
        <f>IF(MasterData5[[#This Row],[Total Purchase]]&gt;=500, "Over $500", "")</f>
        <v>Over $500</v>
      </c>
      <c r="N699" s="10"/>
      <c r="O699" s="14" t="str">
        <f>IF(AND(MasterData5[[#This Row],[MntWines]]&gt;=AB$4, MasterData5[[#This Row],[Income ]]&lt;=$AB$12), "Yes", "")</f>
        <v/>
      </c>
      <c r="P699" s="14" t="str">
        <f>IF(AND(MasterData5[[#This Row],[MntFruits]]&gt;=AC$4, MasterData5[[#This Row],[Income ]]&lt;=$AB$12), "Yes", "")</f>
        <v/>
      </c>
      <c r="Q699" s="14" t="str">
        <f>IF(AND(MasterData5[[#This Row],[MntMeatProducts]]&gt;=AD$4, MasterData5[[#This Row],[Income ]]&lt;=$AB$12), "Yes", "")</f>
        <v/>
      </c>
      <c r="R699" s="14" t="str">
        <f>IF(AND(MasterData5[[#This Row],[MntFishProducts]]&gt;=AE$4, MasterData5[[#This Row],[Income ]]&lt;=$AB$12), "Yes", "")</f>
        <v/>
      </c>
      <c r="S699" s="14" t="str">
        <f>IF(AND(MasterData5[[#This Row],[MntSweetProducts]]&gt;=AF$4, MasterData5[[#This Row],[Income ]]&lt;=$AB$12), "Yes", "")</f>
        <v/>
      </c>
      <c r="U699" s="14" t="str">
        <f>IF(MasterData5[[#This Row],[MntWines]]&gt;=AB$4, "Yes", "")</f>
        <v/>
      </c>
      <c r="V699" s="14" t="str">
        <f>IF(MasterData5[[#This Row],[MntFruits]]&gt;=AC$4, "Yes", "")</f>
        <v>Yes</v>
      </c>
      <c r="W699" s="14" t="str">
        <f>IF(MasterData5[[#This Row],[MntMeatProducts]]&gt;=AD$4, "Yes", "")</f>
        <v>Yes</v>
      </c>
      <c r="X699" s="14" t="str">
        <f>IF(MasterData5[[#This Row],[MntFishProducts]]&gt;=AE$4, "Yes", "")</f>
        <v>Yes</v>
      </c>
      <c r="Y699" s="14" t="str">
        <f>IF(MasterData5[[#This Row],[MntSweetProducts]]&gt;=AF$4, "Yes", "")</f>
        <v>Yes</v>
      </c>
    </row>
    <row r="700" spans="1:25" x14ac:dyDescent="0.3">
      <c r="A700">
        <v>3507</v>
      </c>
      <c r="B700" s="10">
        <v>676</v>
      </c>
      <c r="C700" s="10">
        <v>161</v>
      </c>
      <c r="D700" s="10">
        <v>426</v>
      </c>
      <c r="E700" s="10">
        <v>210</v>
      </c>
      <c r="F700" s="10">
        <v>44</v>
      </c>
      <c r="G700" s="10">
        <v>58</v>
      </c>
      <c r="H700" s="24">
        <f>2021-'Customer Profile'!B699</f>
        <v>51</v>
      </c>
      <c r="I700" s="10">
        <f>IF(Analysis!$B$60="Wine",B700,IF(Analysis!$B$60="Fruit",C700,IF(Analysis!$B$60="Meat",D700,IF(Analysis!$B$60="Fish",E700,IF(Analysis!$B$60="Sweet",F700,"")))))</f>
        <v>210</v>
      </c>
      <c r="J700" s="10">
        <v>76467</v>
      </c>
      <c r="K700" s="10" t="str">
        <f>IF(MasterData5[[#This Row],[Income ]]&gt;$AB$12, "Above", "Below")</f>
        <v>Above</v>
      </c>
      <c r="L700" s="10">
        <f>SUM(MasterData5[[#This Row],[MntWines]:[MntSweetProducts]])</f>
        <v>1517</v>
      </c>
      <c r="M700" s="53" t="str">
        <f>IF(MasterData5[[#This Row],[Total Purchase]]&gt;=500, "Over $500", "")</f>
        <v>Over $500</v>
      </c>
      <c r="N700" s="10"/>
      <c r="O700" s="14" t="str">
        <f>IF(AND(MasterData5[[#This Row],[MntWines]]&gt;=AB$4, MasterData5[[#This Row],[Income ]]&lt;=$AB$12), "Yes", "")</f>
        <v/>
      </c>
      <c r="P700" s="14" t="str">
        <f>IF(AND(MasterData5[[#This Row],[MntFruits]]&gt;=AC$4, MasterData5[[#This Row],[Income ]]&lt;=$AB$12), "Yes", "")</f>
        <v/>
      </c>
      <c r="Q700" s="14" t="str">
        <f>IF(AND(MasterData5[[#This Row],[MntMeatProducts]]&gt;=AD$4, MasterData5[[#This Row],[Income ]]&lt;=$AB$12), "Yes", "")</f>
        <v/>
      </c>
      <c r="R700" s="14" t="str">
        <f>IF(AND(MasterData5[[#This Row],[MntFishProducts]]&gt;=AE$4, MasterData5[[#This Row],[Income ]]&lt;=$AB$12), "Yes", "")</f>
        <v/>
      </c>
      <c r="S700" s="14" t="str">
        <f>IF(AND(MasterData5[[#This Row],[MntSweetProducts]]&gt;=AF$4, MasterData5[[#This Row],[Income ]]&lt;=$AB$12), "Yes", "")</f>
        <v/>
      </c>
      <c r="U700" s="14" t="str">
        <f>IF(MasterData5[[#This Row],[MntWines]]&gt;=AB$4, "Yes", "")</f>
        <v>Yes</v>
      </c>
      <c r="V700" s="14" t="str">
        <f>IF(MasterData5[[#This Row],[MntFruits]]&gt;=AC$4, "Yes", "")</f>
        <v>Yes</v>
      </c>
      <c r="W700" s="14" t="str">
        <f>IF(MasterData5[[#This Row],[MntMeatProducts]]&gt;=AD$4, "Yes", "")</f>
        <v>Yes</v>
      </c>
      <c r="X700" s="14" t="str">
        <f>IF(MasterData5[[#This Row],[MntFishProducts]]&gt;=AE$4, "Yes", "")</f>
        <v>Yes</v>
      </c>
      <c r="Y700" s="14" t="str">
        <f>IF(MasterData5[[#This Row],[MntSweetProducts]]&gt;=AF$4, "Yes", "")</f>
        <v>Yes</v>
      </c>
    </row>
    <row r="701" spans="1:25" x14ac:dyDescent="0.3">
      <c r="A701">
        <v>3515</v>
      </c>
      <c r="B701" s="10">
        <v>87</v>
      </c>
      <c r="C701" s="10">
        <v>13</v>
      </c>
      <c r="D701" s="10">
        <v>34</v>
      </c>
      <c r="E701" s="10">
        <v>10</v>
      </c>
      <c r="F701" s="10">
        <v>6</v>
      </c>
      <c r="G701" s="10">
        <v>10</v>
      </c>
      <c r="H701" s="24">
        <f>2021-'Customer Profile'!B700</f>
        <v>69</v>
      </c>
      <c r="I701" s="10">
        <f>IF(Analysis!$B$60="Wine",B701,IF(Analysis!$B$60="Fruit",C701,IF(Analysis!$B$60="Meat",D701,IF(Analysis!$B$60="Fish",E701,IF(Analysis!$B$60="Sweet",F701,"")))))</f>
        <v>10</v>
      </c>
      <c r="J701" s="10">
        <v>62307</v>
      </c>
      <c r="K701" s="10" t="str">
        <f>IF(MasterData5[[#This Row],[Income ]]&gt;$AB$12, "Above", "Below")</f>
        <v>Above</v>
      </c>
      <c r="L701" s="10">
        <f>SUM(MasterData5[[#This Row],[MntWines]:[MntSweetProducts]])</f>
        <v>150</v>
      </c>
      <c r="M701" s="53" t="str">
        <f>IF(MasterData5[[#This Row],[Total Purchase]]&gt;=500, "Over $500", "")</f>
        <v/>
      </c>
      <c r="N701" s="10"/>
      <c r="O701" s="14" t="str">
        <f>IF(AND(MasterData5[[#This Row],[MntWines]]&gt;=AB$4, MasterData5[[#This Row],[Income ]]&lt;=$AB$12), "Yes", "")</f>
        <v/>
      </c>
      <c r="P701" s="14" t="str">
        <f>IF(AND(MasterData5[[#This Row],[MntFruits]]&gt;=AC$4, MasterData5[[#This Row],[Income ]]&lt;=$AB$12), "Yes", "")</f>
        <v/>
      </c>
      <c r="Q701" s="14" t="str">
        <f>IF(AND(MasterData5[[#This Row],[MntMeatProducts]]&gt;=AD$4, MasterData5[[#This Row],[Income ]]&lt;=$AB$12), "Yes", "")</f>
        <v/>
      </c>
      <c r="R701" s="14" t="str">
        <f>IF(AND(MasterData5[[#This Row],[MntFishProducts]]&gt;=AE$4, MasterData5[[#This Row],[Income ]]&lt;=$AB$12), "Yes", "")</f>
        <v/>
      </c>
      <c r="S701" s="14" t="str">
        <f>IF(AND(MasterData5[[#This Row],[MntSweetProducts]]&gt;=AF$4, MasterData5[[#This Row],[Income ]]&lt;=$AB$12), "Yes", "")</f>
        <v/>
      </c>
      <c r="U701" s="14" t="str">
        <f>IF(MasterData5[[#This Row],[MntWines]]&gt;=AB$4, "Yes", "")</f>
        <v/>
      </c>
      <c r="V701" s="14" t="str">
        <f>IF(MasterData5[[#This Row],[MntFruits]]&gt;=AC$4, "Yes", "")</f>
        <v/>
      </c>
      <c r="W701" s="14" t="str">
        <f>IF(MasterData5[[#This Row],[MntMeatProducts]]&gt;=AD$4, "Yes", "")</f>
        <v/>
      </c>
      <c r="X701" s="14" t="str">
        <f>IF(MasterData5[[#This Row],[MntFishProducts]]&gt;=AE$4, "Yes", "")</f>
        <v/>
      </c>
      <c r="Y701" s="14" t="str">
        <f>IF(MasterData5[[#This Row],[MntSweetProducts]]&gt;=AF$4, "Yes", "")</f>
        <v/>
      </c>
    </row>
    <row r="702" spans="1:25" x14ac:dyDescent="0.3">
      <c r="A702">
        <v>3517</v>
      </c>
      <c r="B702" s="10">
        <v>50</v>
      </c>
      <c r="C702" s="10">
        <v>4</v>
      </c>
      <c r="D702" s="10">
        <v>44</v>
      </c>
      <c r="E702" s="10">
        <v>10</v>
      </c>
      <c r="F702" s="10">
        <v>10</v>
      </c>
      <c r="G702" s="10">
        <v>43</v>
      </c>
      <c r="H702" s="24">
        <f>2021-'Customer Profile'!B701</f>
        <v>69</v>
      </c>
      <c r="I702" s="10">
        <f>IF(Analysis!$B$60="Wine",B702,IF(Analysis!$B$60="Fruit",C702,IF(Analysis!$B$60="Meat",D702,IF(Analysis!$B$60="Fish",E702,IF(Analysis!$B$60="Sweet",F702,"")))))</f>
        <v>10</v>
      </c>
      <c r="J702" s="10">
        <v>40887</v>
      </c>
      <c r="K702" s="10" t="str">
        <f>IF(MasterData5[[#This Row],[Income ]]&gt;$AB$12, "Above", "Below")</f>
        <v>Below</v>
      </c>
      <c r="L702" s="10">
        <f>SUM(MasterData5[[#This Row],[MntWines]:[MntSweetProducts]])</f>
        <v>118</v>
      </c>
      <c r="M702" s="53" t="str">
        <f>IF(MasterData5[[#This Row],[Total Purchase]]&gt;=500, "Over $500", "")</f>
        <v/>
      </c>
      <c r="N702" s="10"/>
      <c r="O702" s="14" t="str">
        <f>IF(AND(MasterData5[[#This Row],[MntWines]]&gt;=AB$4, MasterData5[[#This Row],[Income ]]&lt;=$AB$12), "Yes", "")</f>
        <v/>
      </c>
      <c r="P702" s="14" t="str">
        <f>IF(AND(MasterData5[[#This Row],[MntFruits]]&gt;=AC$4, MasterData5[[#This Row],[Income ]]&lt;=$AB$12), "Yes", "")</f>
        <v/>
      </c>
      <c r="Q702" s="14" t="str">
        <f>IF(AND(MasterData5[[#This Row],[MntMeatProducts]]&gt;=AD$4, MasterData5[[#This Row],[Income ]]&lt;=$AB$12), "Yes", "")</f>
        <v/>
      </c>
      <c r="R702" s="14" t="str">
        <f>IF(AND(MasterData5[[#This Row],[MntFishProducts]]&gt;=AE$4, MasterData5[[#This Row],[Income ]]&lt;=$AB$12), "Yes", "")</f>
        <v/>
      </c>
      <c r="S702" s="14" t="str">
        <f>IF(AND(MasterData5[[#This Row],[MntSweetProducts]]&gt;=AF$4, MasterData5[[#This Row],[Income ]]&lt;=$AB$12), "Yes", "")</f>
        <v/>
      </c>
      <c r="U702" s="14" t="str">
        <f>IF(MasterData5[[#This Row],[MntWines]]&gt;=AB$4, "Yes", "")</f>
        <v/>
      </c>
      <c r="V702" s="14" t="str">
        <f>IF(MasterData5[[#This Row],[MntFruits]]&gt;=AC$4, "Yes", "")</f>
        <v/>
      </c>
      <c r="W702" s="14" t="str">
        <f>IF(MasterData5[[#This Row],[MntMeatProducts]]&gt;=AD$4, "Yes", "")</f>
        <v/>
      </c>
      <c r="X702" s="14" t="str">
        <f>IF(MasterData5[[#This Row],[MntFishProducts]]&gt;=AE$4, "Yes", "")</f>
        <v/>
      </c>
      <c r="Y702" s="14" t="str">
        <f>IF(MasterData5[[#This Row],[MntSweetProducts]]&gt;=AF$4, "Yes", "")</f>
        <v/>
      </c>
    </row>
    <row r="703" spans="1:25" x14ac:dyDescent="0.3">
      <c r="A703">
        <v>3518</v>
      </c>
      <c r="B703" s="10">
        <v>10</v>
      </c>
      <c r="C703" s="10">
        <v>1</v>
      </c>
      <c r="D703" s="10">
        <v>18</v>
      </c>
      <c r="E703" s="10">
        <v>10</v>
      </c>
      <c r="F703" s="10">
        <v>4</v>
      </c>
      <c r="G703" s="10">
        <v>7</v>
      </c>
      <c r="H703" s="24">
        <f>2021-'Customer Profile'!B702</f>
        <v>38</v>
      </c>
      <c r="I703" s="10">
        <f>IF(Analysis!$B$60="Wine",B703,IF(Analysis!$B$60="Fruit",C703,IF(Analysis!$B$60="Meat",D703,IF(Analysis!$B$60="Fish",E703,IF(Analysis!$B$60="Sweet",F703,"")))))</f>
        <v>10</v>
      </c>
      <c r="J703" s="10">
        <v>25271</v>
      </c>
      <c r="K703" s="10" t="str">
        <f>IF(MasterData5[[#This Row],[Income ]]&gt;$AB$12, "Above", "Below")</f>
        <v>Below</v>
      </c>
      <c r="L703" s="10">
        <f>SUM(MasterData5[[#This Row],[MntWines]:[MntSweetProducts]])</f>
        <v>43</v>
      </c>
      <c r="M703" s="53" t="str">
        <f>IF(MasterData5[[#This Row],[Total Purchase]]&gt;=500, "Over $500", "")</f>
        <v/>
      </c>
      <c r="N703" s="10"/>
      <c r="O703" s="14" t="str">
        <f>IF(AND(MasterData5[[#This Row],[MntWines]]&gt;=AB$4, MasterData5[[#This Row],[Income ]]&lt;=$AB$12), "Yes", "")</f>
        <v/>
      </c>
      <c r="P703" s="14" t="str">
        <f>IF(AND(MasterData5[[#This Row],[MntFruits]]&gt;=AC$4, MasterData5[[#This Row],[Income ]]&lt;=$AB$12), "Yes", "")</f>
        <v/>
      </c>
      <c r="Q703" s="14" t="str">
        <f>IF(AND(MasterData5[[#This Row],[MntMeatProducts]]&gt;=AD$4, MasterData5[[#This Row],[Income ]]&lt;=$AB$12), "Yes", "")</f>
        <v/>
      </c>
      <c r="R703" s="14" t="str">
        <f>IF(AND(MasterData5[[#This Row],[MntFishProducts]]&gt;=AE$4, MasterData5[[#This Row],[Income ]]&lt;=$AB$12), "Yes", "")</f>
        <v/>
      </c>
      <c r="S703" s="14" t="str">
        <f>IF(AND(MasterData5[[#This Row],[MntSweetProducts]]&gt;=AF$4, MasterData5[[#This Row],[Income ]]&lt;=$AB$12), "Yes", "")</f>
        <v/>
      </c>
      <c r="U703" s="14" t="str">
        <f>IF(MasterData5[[#This Row],[MntWines]]&gt;=AB$4, "Yes", "")</f>
        <v/>
      </c>
      <c r="V703" s="14" t="str">
        <f>IF(MasterData5[[#This Row],[MntFruits]]&gt;=AC$4, "Yes", "")</f>
        <v/>
      </c>
      <c r="W703" s="14" t="str">
        <f>IF(MasterData5[[#This Row],[MntMeatProducts]]&gt;=AD$4, "Yes", "")</f>
        <v/>
      </c>
      <c r="X703" s="14" t="str">
        <f>IF(MasterData5[[#This Row],[MntFishProducts]]&gt;=AE$4, "Yes", "")</f>
        <v/>
      </c>
      <c r="Y703" s="14" t="str">
        <f>IF(MasterData5[[#This Row],[MntSweetProducts]]&gt;=AF$4, "Yes", "")</f>
        <v/>
      </c>
    </row>
    <row r="704" spans="1:25" x14ac:dyDescent="0.3">
      <c r="A704">
        <v>3520</v>
      </c>
      <c r="B704" s="10">
        <v>162</v>
      </c>
      <c r="C704" s="10">
        <v>28</v>
      </c>
      <c r="D704" s="10">
        <v>818</v>
      </c>
      <c r="E704" s="10">
        <v>0</v>
      </c>
      <c r="F704" s="10">
        <v>28</v>
      </c>
      <c r="G704" s="10">
        <v>56</v>
      </c>
      <c r="H704" s="24">
        <f>2021-'Customer Profile'!B703</f>
        <v>31</v>
      </c>
      <c r="I704" s="10">
        <f>IF(Analysis!$B$60="Wine",B704,IF(Analysis!$B$60="Fruit",C704,IF(Analysis!$B$60="Meat",D704,IF(Analysis!$B$60="Fish",E704,IF(Analysis!$B$60="Sweet",F704,"")))))</f>
        <v>0</v>
      </c>
      <c r="J704" s="10">
        <v>91172</v>
      </c>
      <c r="K704" s="10" t="str">
        <f>IF(MasterData5[[#This Row],[Income ]]&gt;$AB$12, "Above", "Below")</f>
        <v>Above</v>
      </c>
      <c r="L704" s="10">
        <f>SUM(MasterData5[[#This Row],[MntWines]:[MntSweetProducts]])</f>
        <v>1036</v>
      </c>
      <c r="M704" s="53" t="str">
        <f>IF(MasterData5[[#This Row],[Total Purchase]]&gt;=500, "Over $500", "")</f>
        <v>Over $500</v>
      </c>
      <c r="N704" s="10"/>
      <c r="O704" s="14" t="str">
        <f>IF(AND(MasterData5[[#This Row],[MntWines]]&gt;=AB$4, MasterData5[[#This Row],[Income ]]&lt;=$AB$12), "Yes", "")</f>
        <v/>
      </c>
      <c r="P704" s="14" t="str">
        <f>IF(AND(MasterData5[[#This Row],[MntFruits]]&gt;=AC$4, MasterData5[[#This Row],[Income ]]&lt;=$AB$12), "Yes", "")</f>
        <v/>
      </c>
      <c r="Q704" s="14" t="str">
        <f>IF(AND(MasterData5[[#This Row],[MntMeatProducts]]&gt;=AD$4, MasterData5[[#This Row],[Income ]]&lt;=$AB$12), "Yes", "")</f>
        <v/>
      </c>
      <c r="R704" s="14" t="str">
        <f>IF(AND(MasterData5[[#This Row],[MntFishProducts]]&gt;=AE$4, MasterData5[[#This Row],[Income ]]&lt;=$AB$12), "Yes", "")</f>
        <v/>
      </c>
      <c r="S704" s="14" t="str">
        <f>IF(AND(MasterData5[[#This Row],[MntSweetProducts]]&gt;=AF$4, MasterData5[[#This Row],[Income ]]&lt;=$AB$12), "Yes", "")</f>
        <v/>
      </c>
      <c r="U704" s="14" t="str">
        <f>IF(MasterData5[[#This Row],[MntWines]]&gt;=AB$4, "Yes", "")</f>
        <v/>
      </c>
      <c r="V704" s="14" t="str">
        <f>IF(MasterData5[[#This Row],[MntFruits]]&gt;=AC$4, "Yes", "")</f>
        <v>Yes</v>
      </c>
      <c r="W704" s="14" t="str">
        <f>IF(MasterData5[[#This Row],[MntMeatProducts]]&gt;=AD$4, "Yes", "")</f>
        <v>Yes</v>
      </c>
      <c r="X704" s="14" t="str">
        <f>IF(MasterData5[[#This Row],[MntFishProducts]]&gt;=AE$4, "Yes", "")</f>
        <v/>
      </c>
      <c r="Y704" s="14" t="str">
        <f>IF(MasterData5[[#This Row],[MntSweetProducts]]&gt;=AF$4, "Yes", "")</f>
        <v>Yes</v>
      </c>
    </row>
    <row r="705" spans="1:25" x14ac:dyDescent="0.3">
      <c r="A705">
        <v>3523</v>
      </c>
      <c r="B705" s="10">
        <v>583</v>
      </c>
      <c r="C705" s="10">
        <v>34</v>
      </c>
      <c r="D705" s="10">
        <v>309</v>
      </c>
      <c r="E705" s="10">
        <v>0</v>
      </c>
      <c r="F705" s="10">
        <v>22</v>
      </c>
      <c r="G705" s="10">
        <v>125</v>
      </c>
      <c r="H705" s="24">
        <f>2021-'Customer Profile'!B704</f>
        <v>59</v>
      </c>
      <c r="I705" s="10">
        <f>IF(Analysis!$B$60="Wine",B705,IF(Analysis!$B$60="Fruit",C705,IF(Analysis!$B$60="Meat",D705,IF(Analysis!$B$60="Fish",E705,IF(Analysis!$B$60="Sweet",F705,"")))))</f>
        <v>0</v>
      </c>
      <c r="J705" s="10">
        <v>75072</v>
      </c>
      <c r="K705" s="10" t="str">
        <f>IF(MasterData5[[#This Row],[Income ]]&gt;$AB$12, "Above", "Below")</f>
        <v>Above</v>
      </c>
      <c r="L705" s="10">
        <f>SUM(MasterData5[[#This Row],[MntWines]:[MntSweetProducts]])</f>
        <v>948</v>
      </c>
      <c r="M705" s="53" t="str">
        <f>IF(MasterData5[[#This Row],[Total Purchase]]&gt;=500, "Over $500", "")</f>
        <v>Over $500</v>
      </c>
      <c r="N705" s="10"/>
      <c r="O705" s="14" t="str">
        <f>IF(AND(MasterData5[[#This Row],[MntWines]]&gt;=AB$4, MasterData5[[#This Row],[Income ]]&lt;=$AB$12), "Yes", "")</f>
        <v/>
      </c>
      <c r="P705" s="14" t="str">
        <f>IF(AND(MasterData5[[#This Row],[MntFruits]]&gt;=AC$4, MasterData5[[#This Row],[Income ]]&lt;=$AB$12), "Yes", "")</f>
        <v/>
      </c>
      <c r="Q705" s="14" t="str">
        <f>IF(AND(MasterData5[[#This Row],[MntMeatProducts]]&gt;=AD$4, MasterData5[[#This Row],[Income ]]&lt;=$AB$12), "Yes", "")</f>
        <v/>
      </c>
      <c r="R705" s="14" t="str">
        <f>IF(AND(MasterData5[[#This Row],[MntFishProducts]]&gt;=AE$4, MasterData5[[#This Row],[Income ]]&lt;=$AB$12), "Yes", "")</f>
        <v/>
      </c>
      <c r="S705" s="14" t="str">
        <f>IF(AND(MasterData5[[#This Row],[MntSweetProducts]]&gt;=AF$4, MasterData5[[#This Row],[Income ]]&lt;=$AB$12), "Yes", "")</f>
        <v/>
      </c>
      <c r="U705" s="14" t="str">
        <f>IF(MasterData5[[#This Row],[MntWines]]&gt;=AB$4, "Yes", "")</f>
        <v>Yes</v>
      </c>
      <c r="V705" s="14" t="str">
        <f>IF(MasterData5[[#This Row],[MntFruits]]&gt;=AC$4, "Yes", "")</f>
        <v>Yes</v>
      </c>
      <c r="W705" s="14" t="str">
        <f>IF(MasterData5[[#This Row],[MntMeatProducts]]&gt;=AD$4, "Yes", "")</f>
        <v>Yes</v>
      </c>
      <c r="X705" s="14" t="str">
        <f>IF(MasterData5[[#This Row],[MntFishProducts]]&gt;=AE$4, "Yes", "")</f>
        <v/>
      </c>
      <c r="Y705" s="14" t="str">
        <f>IF(MasterData5[[#This Row],[MntSweetProducts]]&gt;=AF$4, "Yes", "")</f>
        <v/>
      </c>
    </row>
    <row r="706" spans="1:25" x14ac:dyDescent="0.3">
      <c r="A706">
        <v>3524</v>
      </c>
      <c r="B706" s="10">
        <v>80</v>
      </c>
      <c r="C706" s="10">
        <v>1</v>
      </c>
      <c r="D706" s="10">
        <v>60</v>
      </c>
      <c r="E706" s="10">
        <v>4</v>
      </c>
      <c r="F706" s="10">
        <v>6</v>
      </c>
      <c r="G706" s="10">
        <v>16</v>
      </c>
      <c r="H706" s="24">
        <f>2021-'Customer Profile'!B705</f>
        <v>50</v>
      </c>
      <c r="I706" s="10">
        <f>IF(Analysis!$B$60="Wine",B706,IF(Analysis!$B$60="Fruit",C706,IF(Analysis!$B$60="Meat",D706,IF(Analysis!$B$60="Fish",E706,IF(Analysis!$B$60="Sweet",F706,"")))))</f>
        <v>4</v>
      </c>
      <c r="J706" s="10">
        <v>39763</v>
      </c>
      <c r="K706" s="10" t="str">
        <f>IF(MasterData5[[#This Row],[Income ]]&gt;$AB$12, "Above", "Below")</f>
        <v>Below</v>
      </c>
      <c r="L706" s="10">
        <f>SUM(MasterData5[[#This Row],[MntWines]:[MntSweetProducts]])</f>
        <v>151</v>
      </c>
      <c r="M706" s="53" t="str">
        <f>IF(MasterData5[[#This Row],[Total Purchase]]&gt;=500, "Over $500", "")</f>
        <v/>
      </c>
      <c r="N706" s="10"/>
      <c r="O706" s="14" t="str">
        <f>IF(AND(MasterData5[[#This Row],[MntWines]]&gt;=AB$4, MasterData5[[#This Row],[Income ]]&lt;=$AB$12), "Yes", "")</f>
        <v/>
      </c>
      <c r="P706" s="14" t="str">
        <f>IF(AND(MasterData5[[#This Row],[MntFruits]]&gt;=AC$4, MasterData5[[#This Row],[Income ]]&lt;=$AB$12), "Yes", "")</f>
        <v/>
      </c>
      <c r="Q706" s="14" t="str">
        <f>IF(AND(MasterData5[[#This Row],[MntMeatProducts]]&gt;=AD$4, MasterData5[[#This Row],[Income ]]&lt;=$AB$12), "Yes", "")</f>
        <v/>
      </c>
      <c r="R706" s="14" t="str">
        <f>IF(AND(MasterData5[[#This Row],[MntFishProducts]]&gt;=AE$4, MasterData5[[#This Row],[Income ]]&lt;=$AB$12), "Yes", "")</f>
        <v/>
      </c>
      <c r="S706" s="14" t="str">
        <f>IF(AND(MasterData5[[#This Row],[MntSweetProducts]]&gt;=AF$4, MasterData5[[#This Row],[Income ]]&lt;=$AB$12), "Yes", "")</f>
        <v/>
      </c>
      <c r="U706" s="14" t="str">
        <f>IF(MasterData5[[#This Row],[MntWines]]&gt;=AB$4, "Yes", "")</f>
        <v/>
      </c>
      <c r="V706" s="14" t="str">
        <f>IF(MasterData5[[#This Row],[MntFruits]]&gt;=AC$4, "Yes", "")</f>
        <v/>
      </c>
      <c r="W706" s="14" t="str">
        <f>IF(MasterData5[[#This Row],[MntMeatProducts]]&gt;=AD$4, "Yes", "")</f>
        <v/>
      </c>
      <c r="X706" s="14" t="str">
        <f>IF(MasterData5[[#This Row],[MntFishProducts]]&gt;=AE$4, "Yes", "")</f>
        <v/>
      </c>
      <c r="Y706" s="14" t="str">
        <f>IF(MasterData5[[#This Row],[MntSweetProducts]]&gt;=AF$4, "Yes", "")</f>
        <v/>
      </c>
    </row>
    <row r="707" spans="1:25" x14ac:dyDescent="0.3">
      <c r="A707">
        <v>3525</v>
      </c>
      <c r="B707" s="10">
        <v>12</v>
      </c>
      <c r="C707" s="10">
        <v>0</v>
      </c>
      <c r="D707" s="10">
        <v>4</v>
      </c>
      <c r="E707" s="10">
        <v>0</v>
      </c>
      <c r="F707" s="10">
        <v>0</v>
      </c>
      <c r="G707" s="10">
        <v>1</v>
      </c>
      <c r="H707" s="24">
        <f>2021-'Customer Profile'!B706</f>
        <v>51</v>
      </c>
      <c r="I707" s="10">
        <f>IF(Analysis!$B$60="Wine",B707,IF(Analysis!$B$60="Fruit",C707,IF(Analysis!$B$60="Meat",D707,IF(Analysis!$B$60="Fish",E707,IF(Analysis!$B$60="Sweet",F707,"")))))</f>
        <v>0</v>
      </c>
      <c r="J707" s="10">
        <v>38200</v>
      </c>
      <c r="K707" s="10" t="str">
        <f>IF(MasterData5[[#This Row],[Income ]]&gt;$AB$12, "Above", "Below")</f>
        <v>Below</v>
      </c>
      <c r="L707" s="10">
        <f>SUM(MasterData5[[#This Row],[MntWines]:[MntSweetProducts]])</f>
        <v>16</v>
      </c>
      <c r="M707" s="53" t="str">
        <f>IF(MasterData5[[#This Row],[Total Purchase]]&gt;=500, "Over $500", "")</f>
        <v/>
      </c>
      <c r="N707" s="10"/>
      <c r="O707" s="14" t="str">
        <f>IF(AND(MasterData5[[#This Row],[MntWines]]&gt;=AB$4, MasterData5[[#This Row],[Income ]]&lt;=$AB$12), "Yes", "")</f>
        <v/>
      </c>
      <c r="P707" s="14" t="str">
        <f>IF(AND(MasterData5[[#This Row],[MntFruits]]&gt;=AC$4, MasterData5[[#This Row],[Income ]]&lt;=$AB$12), "Yes", "")</f>
        <v/>
      </c>
      <c r="Q707" s="14" t="str">
        <f>IF(AND(MasterData5[[#This Row],[MntMeatProducts]]&gt;=AD$4, MasterData5[[#This Row],[Income ]]&lt;=$AB$12), "Yes", "")</f>
        <v/>
      </c>
      <c r="R707" s="14" t="str">
        <f>IF(AND(MasterData5[[#This Row],[MntFishProducts]]&gt;=AE$4, MasterData5[[#This Row],[Income ]]&lt;=$AB$12), "Yes", "")</f>
        <v/>
      </c>
      <c r="S707" s="14" t="str">
        <f>IF(AND(MasterData5[[#This Row],[MntSweetProducts]]&gt;=AF$4, MasterData5[[#This Row],[Income ]]&lt;=$AB$12), "Yes", "")</f>
        <v/>
      </c>
      <c r="U707" s="14" t="str">
        <f>IF(MasterData5[[#This Row],[MntWines]]&gt;=AB$4, "Yes", "")</f>
        <v/>
      </c>
      <c r="V707" s="14" t="str">
        <f>IF(MasterData5[[#This Row],[MntFruits]]&gt;=AC$4, "Yes", "")</f>
        <v/>
      </c>
      <c r="W707" s="14" t="str">
        <f>IF(MasterData5[[#This Row],[MntMeatProducts]]&gt;=AD$4, "Yes", "")</f>
        <v/>
      </c>
      <c r="X707" s="14" t="str">
        <f>IF(MasterData5[[#This Row],[MntFishProducts]]&gt;=AE$4, "Yes", "")</f>
        <v/>
      </c>
      <c r="Y707" s="14" t="str">
        <f>IF(MasterData5[[#This Row],[MntSweetProducts]]&gt;=AF$4, "Yes", "")</f>
        <v/>
      </c>
    </row>
    <row r="708" spans="1:25" x14ac:dyDescent="0.3">
      <c r="A708">
        <v>3526</v>
      </c>
      <c r="B708" s="10">
        <v>32</v>
      </c>
      <c r="C708" s="10">
        <v>0</v>
      </c>
      <c r="D708" s="10">
        <v>5</v>
      </c>
      <c r="E708" s="10">
        <v>0</v>
      </c>
      <c r="F708" s="10">
        <v>0</v>
      </c>
      <c r="G708" s="10">
        <v>1</v>
      </c>
      <c r="H708" s="24">
        <f>2021-'Customer Profile'!B707</f>
        <v>53</v>
      </c>
      <c r="I708" s="10">
        <f>IF(Analysis!$B$60="Wine",B708,IF(Analysis!$B$60="Fruit",C708,IF(Analysis!$B$60="Meat",D708,IF(Analysis!$B$60="Fish",E708,IF(Analysis!$B$60="Sweet",F708,"")))))</f>
        <v>0</v>
      </c>
      <c r="J708" s="10">
        <v>38443</v>
      </c>
      <c r="K708" s="10" t="str">
        <f>IF(MasterData5[[#This Row],[Income ]]&gt;$AB$12, "Above", "Below")</f>
        <v>Below</v>
      </c>
      <c r="L708" s="10">
        <f>SUM(MasterData5[[#This Row],[MntWines]:[MntSweetProducts]])</f>
        <v>37</v>
      </c>
      <c r="M708" s="53" t="str">
        <f>IF(MasterData5[[#This Row],[Total Purchase]]&gt;=500, "Over $500", "")</f>
        <v/>
      </c>
      <c r="N708" s="10"/>
      <c r="O708" s="14" t="str">
        <f>IF(AND(MasterData5[[#This Row],[MntWines]]&gt;=AB$4, MasterData5[[#This Row],[Income ]]&lt;=$AB$12), "Yes", "")</f>
        <v/>
      </c>
      <c r="P708" s="14" t="str">
        <f>IF(AND(MasterData5[[#This Row],[MntFruits]]&gt;=AC$4, MasterData5[[#This Row],[Income ]]&lt;=$AB$12), "Yes", "")</f>
        <v/>
      </c>
      <c r="Q708" s="14" t="str">
        <f>IF(AND(MasterData5[[#This Row],[MntMeatProducts]]&gt;=AD$4, MasterData5[[#This Row],[Income ]]&lt;=$AB$12), "Yes", "")</f>
        <v/>
      </c>
      <c r="R708" s="14" t="str">
        <f>IF(AND(MasterData5[[#This Row],[MntFishProducts]]&gt;=AE$4, MasterData5[[#This Row],[Income ]]&lt;=$AB$12), "Yes", "")</f>
        <v/>
      </c>
      <c r="S708" s="14" t="str">
        <f>IF(AND(MasterData5[[#This Row],[MntSweetProducts]]&gt;=AF$4, MasterData5[[#This Row],[Income ]]&lt;=$AB$12), "Yes", "")</f>
        <v/>
      </c>
      <c r="U708" s="14" t="str">
        <f>IF(MasterData5[[#This Row],[MntWines]]&gt;=AB$4, "Yes", "")</f>
        <v/>
      </c>
      <c r="V708" s="14" t="str">
        <f>IF(MasterData5[[#This Row],[MntFruits]]&gt;=AC$4, "Yes", "")</f>
        <v/>
      </c>
      <c r="W708" s="14" t="str">
        <f>IF(MasterData5[[#This Row],[MntMeatProducts]]&gt;=AD$4, "Yes", "")</f>
        <v/>
      </c>
      <c r="X708" s="14" t="str">
        <f>IF(MasterData5[[#This Row],[MntFishProducts]]&gt;=AE$4, "Yes", "")</f>
        <v/>
      </c>
      <c r="Y708" s="14" t="str">
        <f>IF(MasterData5[[#This Row],[MntSweetProducts]]&gt;=AF$4, "Yes", "")</f>
        <v/>
      </c>
    </row>
    <row r="709" spans="1:25" x14ac:dyDescent="0.3">
      <c r="A709">
        <v>3535</v>
      </c>
      <c r="B709" s="10">
        <v>251</v>
      </c>
      <c r="C709" s="10">
        <v>108</v>
      </c>
      <c r="D709" s="10">
        <v>334</v>
      </c>
      <c r="E709" s="10">
        <v>65</v>
      </c>
      <c r="F709" s="10">
        <v>92</v>
      </c>
      <c r="G709" s="10">
        <v>117</v>
      </c>
      <c r="H709" s="24">
        <f>2021-'Customer Profile'!B708</f>
        <v>56</v>
      </c>
      <c r="I709" s="10">
        <f>IF(Analysis!$B$60="Wine",B709,IF(Analysis!$B$60="Fruit",C709,IF(Analysis!$B$60="Meat",D709,IF(Analysis!$B$60="Fish",E709,IF(Analysis!$B$60="Sweet",F709,"")))))</f>
        <v>65</v>
      </c>
      <c r="J709" s="10">
        <v>66294</v>
      </c>
      <c r="K709" s="10" t="str">
        <f>IF(MasterData5[[#This Row],[Income ]]&gt;$AB$12, "Above", "Below")</f>
        <v>Above</v>
      </c>
      <c r="L709" s="10">
        <f>SUM(MasterData5[[#This Row],[MntWines]:[MntSweetProducts]])</f>
        <v>850</v>
      </c>
      <c r="M709" s="53" t="str">
        <f>IF(MasterData5[[#This Row],[Total Purchase]]&gt;=500, "Over $500", "")</f>
        <v>Over $500</v>
      </c>
      <c r="N709" s="10"/>
      <c r="O709" s="14" t="str">
        <f>IF(AND(MasterData5[[#This Row],[MntWines]]&gt;=AB$4, MasterData5[[#This Row],[Income ]]&lt;=$AB$12), "Yes", "")</f>
        <v/>
      </c>
      <c r="P709" s="14" t="str">
        <f>IF(AND(MasterData5[[#This Row],[MntFruits]]&gt;=AC$4, MasterData5[[#This Row],[Income ]]&lt;=$AB$12), "Yes", "")</f>
        <v/>
      </c>
      <c r="Q709" s="14" t="str">
        <f>IF(AND(MasterData5[[#This Row],[MntMeatProducts]]&gt;=AD$4, MasterData5[[#This Row],[Income ]]&lt;=$AB$12), "Yes", "")</f>
        <v/>
      </c>
      <c r="R709" s="14" t="str">
        <f>IF(AND(MasterData5[[#This Row],[MntFishProducts]]&gt;=AE$4, MasterData5[[#This Row],[Income ]]&lt;=$AB$12), "Yes", "")</f>
        <v/>
      </c>
      <c r="S709" s="14" t="str">
        <f>IF(AND(MasterData5[[#This Row],[MntSweetProducts]]&gt;=AF$4, MasterData5[[#This Row],[Income ]]&lt;=$AB$12), "Yes", "")</f>
        <v/>
      </c>
      <c r="U709" s="14" t="str">
        <f>IF(MasterData5[[#This Row],[MntWines]]&gt;=AB$4, "Yes", "")</f>
        <v/>
      </c>
      <c r="V709" s="14" t="str">
        <f>IF(MasterData5[[#This Row],[MntFruits]]&gt;=AC$4, "Yes", "")</f>
        <v>Yes</v>
      </c>
      <c r="W709" s="14" t="str">
        <f>IF(MasterData5[[#This Row],[MntMeatProducts]]&gt;=AD$4, "Yes", "")</f>
        <v>Yes</v>
      </c>
      <c r="X709" s="14" t="str">
        <f>IF(MasterData5[[#This Row],[MntFishProducts]]&gt;=AE$4, "Yes", "")</f>
        <v>Yes</v>
      </c>
      <c r="Y709" s="14" t="str">
        <f>IF(MasterData5[[#This Row],[MntSweetProducts]]&gt;=AF$4, "Yes", "")</f>
        <v>Yes</v>
      </c>
    </row>
    <row r="710" spans="1:25" x14ac:dyDescent="0.3">
      <c r="A710">
        <v>3536</v>
      </c>
      <c r="B710" s="10">
        <v>7</v>
      </c>
      <c r="C710" s="10">
        <v>11</v>
      </c>
      <c r="D710" s="10">
        <v>3</v>
      </c>
      <c r="E710" s="10">
        <v>10</v>
      </c>
      <c r="F710" s="10">
        <v>4</v>
      </c>
      <c r="G710" s="10">
        <v>20</v>
      </c>
      <c r="H710" s="24">
        <f>2021-'Customer Profile'!B709</f>
        <v>61</v>
      </c>
      <c r="I710" s="10">
        <f>IF(Analysis!$B$60="Wine",B710,IF(Analysis!$B$60="Fruit",C710,IF(Analysis!$B$60="Meat",D710,IF(Analysis!$B$60="Fish",E710,IF(Analysis!$B$60="Sweet",F710,"")))))</f>
        <v>10</v>
      </c>
      <c r="J710" s="10">
        <v>19740</v>
      </c>
      <c r="K710" s="10" t="str">
        <f>IF(MasterData5[[#This Row],[Income ]]&gt;$AB$12, "Above", "Below")</f>
        <v>Below</v>
      </c>
      <c r="L710" s="10">
        <f>SUM(MasterData5[[#This Row],[MntWines]:[MntSweetProducts]])</f>
        <v>35</v>
      </c>
      <c r="M710" s="53" t="str">
        <f>IF(MasterData5[[#This Row],[Total Purchase]]&gt;=500, "Over $500", "")</f>
        <v/>
      </c>
      <c r="N710" s="10"/>
      <c r="O710" s="14" t="str">
        <f>IF(AND(MasterData5[[#This Row],[MntWines]]&gt;=AB$4, MasterData5[[#This Row],[Income ]]&lt;=$AB$12), "Yes", "")</f>
        <v/>
      </c>
      <c r="P710" s="14" t="str">
        <f>IF(AND(MasterData5[[#This Row],[MntFruits]]&gt;=AC$4, MasterData5[[#This Row],[Income ]]&lt;=$AB$12), "Yes", "")</f>
        <v/>
      </c>
      <c r="Q710" s="14" t="str">
        <f>IF(AND(MasterData5[[#This Row],[MntMeatProducts]]&gt;=AD$4, MasterData5[[#This Row],[Income ]]&lt;=$AB$12), "Yes", "")</f>
        <v/>
      </c>
      <c r="R710" s="14" t="str">
        <f>IF(AND(MasterData5[[#This Row],[MntFishProducts]]&gt;=AE$4, MasterData5[[#This Row],[Income ]]&lt;=$AB$12), "Yes", "")</f>
        <v/>
      </c>
      <c r="S710" s="14" t="str">
        <f>IF(AND(MasterData5[[#This Row],[MntSweetProducts]]&gt;=AF$4, MasterData5[[#This Row],[Income ]]&lt;=$AB$12), "Yes", "")</f>
        <v/>
      </c>
      <c r="U710" s="14" t="str">
        <f>IF(MasterData5[[#This Row],[MntWines]]&gt;=AB$4, "Yes", "")</f>
        <v/>
      </c>
      <c r="V710" s="14" t="str">
        <f>IF(MasterData5[[#This Row],[MntFruits]]&gt;=AC$4, "Yes", "")</f>
        <v/>
      </c>
      <c r="W710" s="14" t="str">
        <f>IF(MasterData5[[#This Row],[MntMeatProducts]]&gt;=AD$4, "Yes", "")</f>
        <v/>
      </c>
      <c r="X710" s="14" t="str">
        <f>IF(MasterData5[[#This Row],[MntFishProducts]]&gt;=AE$4, "Yes", "")</f>
        <v/>
      </c>
      <c r="Y710" s="14" t="str">
        <f>IF(MasterData5[[#This Row],[MntSweetProducts]]&gt;=AF$4, "Yes", "")</f>
        <v/>
      </c>
    </row>
    <row r="711" spans="1:25" x14ac:dyDescent="0.3">
      <c r="A711">
        <v>3537</v>
      </c>
      <c r="B711" s="10">
        <v>31</v>
      </c>
      <c r="C711" s="10">
        <v>3</v>
      </c>
      <c r="D711" s="10">
        <v>31</v>
      </c>
      <c r="E711" s="10">
        <v>2</v>
      </c>
      <c r="F711" s="10">
        <v>8</v>
      </c>
      <c r="G711" s="10">
        <v>4</v>
      </c>
      <c r="H711" s="24">
        <f>2021-'Customer Profile'!B710</f>
        <v>40</v>
      </c>
      <c r="I711" s="10">
        <f>IF(Analysis!$B$60="Wine",B711,IF(Analysis!$B$60="Fruit",C711,IF(Analysis!$B$60="Meat",D711,IF(Analysis!$B$60="Fish",E711,IF(Analysis!$B$60="Sweet",F711,"")))))</f>
        <v>2</v>
      </c>
      <c r="J711" s="10">
        <v>31089</v>
      </c>
      <c r="K711" s="10" t="str">
        <f>IF(MasterData5[[#This Row],[Income ]]&gt;$AB$12, "Above", "Below")</f>
        <v>Below</v>
      </c>
      <c r="L711" s="10">
        <f>SUM(MasterData5[[#This Row],[MntWines]:[MntSweetProducts]])</f>
        <v>75</v>
      </c>
      <c r="M711" s="53" t="str">
        <f>IF(MasterData5[[#This Row],[Total Purchase]]&gt;=500, "Over $500", "")</f>
        <v/>
      </c>
      <c r="N711" s="10"/>
      <c r="O711" s="14" t="str">
        <f>IF(AND(MasterData5[[#This Row],[MntWines]]&gt;=AB$4, MasterData5[[#This Row],[Income ]]&lt;=$AB$12), "Yes", "")</f>
        <v/>
      </c>
      <c r="P711" s="14" t="str">
        <f>IF(AND(MasterData5[[#This Row],[MntFruits]]&gt;=AC$4, MasterData5[[#This Row],[Income ]]&lt;=$AB$12), "Yes", "")</f>
        <v/>
      </c>
      <c r="Q711" s="14" t="str">
        <f>IF(AND(MasterData5[[#This Row],[MntMeatProducts]]&gt;=AD$4, MasterData5[[#This Row],[Income ]]&lt;=$AB$12), "Yes", "")</f>
        <v/>
      </c>
      <c r="R711" s="14" t="str">
        <f>IF(AND(MasterData5[[#This Row],[MntFishProducts]]&gt;=AE$4, MasterData5[[#This Row],[Income ]]&lt;=$AB$12), "Yes", "")</f>
        <v/>
      </c>
      <c r="S711" s="14" t="str">
        <f>IF(AND(MasterData5[[#This Row],[MntSweetProducts]]&gt;=AF$4, MasterData5[[#This Row],[Income ]]&lt;=$AB$12), "Yes", "")</f>
        <v/>
      </c>
      <c r="U711" s="14" t="str">
        <f>IF(MasterData5[[#This Row],[MntWines]]&gt;=AB$4, "Yes", "")</f>
        <v/>
      </c>
      <c r="V711" s="14" t="str">
        <f>IF(MasterData5[[#This Row],[MntFruits]]&gt;=AC$4, "Yes", "")</f>
        <v/>
      </c>
      <c r="W711" s="14" t="str">
        <f>IF(MasterData5[[#This Row],[MntMeatProducts]]&gt;=AD$4, "Yes", "")</f>
        <v/>
      </c>
      <c r="X711" s="14" t="str">
        <f>IF(MasterData5[[#This Row],[MntFishProducts]]&gt;=AE$4, "Yes", "")</f>
        <v/>
      </c>
      <c r="Y711" s="14" t="str">
        <f>IF(MasterData5[[#This Row],[MntSweetProducts]]&gt;=AF$4, "Yes", "")</f>
        <v/>
      </c>
    </row>
    <row r="712" spans="1:25" x14ac:dyDescent="0.3">
      <c r="A712">
        <v>3547</v>
      </c>
      <c r="B712" s="10">
        <v>14</v>
      </c>
      <c r="C712" s="10">
        <v>7</v>
      </c>
      <c r="D712" s="10">
        <v>9</v>
      </c>
      <c r="E712" s="10">
        <v>6</v>
      </c>
      <c r="F712" s="10">
        <v>16</v>
      </c>
      <c r="G712" s="10">
        <v>12</v>
      </c>
      <c r="H712" s="24">
        <f>2021-'Customer Profile'!B711</f>
        <v>52</v>
      </c>
      <c r="I712" s="10">
        <f>IF(Analysis!$B$60="Wine",B712,IF(Analysis!$B$60="Fruit",C712,IF(Analysis!$B$60="Meat",D712,IF(Analysis!$B$60="Fish",E712,IF(Analysis!$B$60="Sweet",F712,"")))))</f>
        <v>6</v>
      </c>
      <c r="J712" s="10">
        <v>41021</v>
      </c>
      <c r="K712" s="10" t="str">
        <f>IF(MasterData5[[#This Row],[Income ]]&gt;$AB$12, "Above", "Below")</f>
        <v>Below</v>
      </c>
      <c r="L712" s="10">
        <f>SUM(MasterData5[[#This Row],[MntWines]:[MntSweetProducts]])</f>
        <v>52</v>
      </c>
      <c r="M712" s="53" t="str">
        <f>IF(MasterData5[[#This Row],[Total Purchase]]&gt;=500, "Over $500", "")</f>
        <v/>
      </c>
      <c r="N712" s="10"/>
      <c r="O712" s="14" t="str">
        <f>IF(AND(MasterData5[[#This Row],[MntWines]]&gt;=AB$4, MasterData5[[#This Row],[Income ]]&lt;=$AB$12), "Yes", "")</f>
        <v/>
      </c>
      <c r="P712" s="14" t="str">
        <f>IF(AND(MasterData5[[#This Row],[MntFruits]]&gt;=AC$4, MasterData5[[#This Row],[Income ]]&lt;=$AB$12), "Yes", "")</f>
        <v/>
      </c>
      <c r="Q712" s="14" t="str">
        <f>IF(AND(MasterData5[[#This Row],[MntMeatProducts]]&gt;=AD$4, MasterData5[[#This Row],[Income ]]&lt;=$AB$12), "Yes", "")</f>
        <v/>
      </c>
      <c r="R712" s="14" t="str">
        <f>IF(AND(MasterData5[[#This Row],[MntFishProducts]]&gt;=AE$4, MasterData5[[#This Row],[Income ]]&lt;=$AB$12), "Yes", "")</f>
        <v/>
      </c>
      <c r="S712" s="14" t="str">
        <f>IF(AND(MasterData5[[#This Row],[MntSweetProducts]]&gt;=AF$4, MasterData5[[#This Row],[Income ]]&lt;=$AB$12), "Yes", "")</f>
        <v/>
      </c>
      <c r="U712" s="14" t="str">
        <f>IF(MasterData5[[#This Row],[MntWines]]&gt;=AB$4, "Yes", "")</f>
        <v/>
      </c>
      <c r="V712" s="14" t="str">
        <f>IF(MasterData5[[#This Row],[MntFruits]]&gt;=AC$4, "Yes", "")</f>
        <v/>
      </c>
      <c r="W712" s="14" t="str">
        <f>IF(MasterData5[[#This Row],[MntMeatProducts]]&gt;=AD$4, "Yes", "")</f>
        <v/>
      </c>
      <c r="X712" s="14" t="str">
        <f>IF(MasterData5[[#This Row],[MntFishProducts]]&gt;=AE$4, "Yes", "")</f>
        <v/>
      </c>
      <c r="Y712" s="14" t="str">
        <f>IF(MasterData5[[#This Row],[MntSweetProducts]]&gt;=AF$4, "Yes", "")</f>
        <v/>
      </c>
    </row>
    <row r="713" spans="1:25" x14ac:dyDescent="0.3">
      <c r="A713">
        <v>3551</v>
      </c>
      <c r="B713" s="10">
        <v>62</v>
      </c>
      <c r="C713" s="10">
        <v>1</v>
      </c>
      <c r="D713" s="10">
        <v>57</v>
      </c>
      <c r="E713" s="10">
        <v>19</v>
      </c>
      <c r="F713" s="10">
        <v>11</v>
      </c>
      <c r="G713" s="10">
        <v>48</v>
      </c>
      <c r="H713" s="24">
        <f>2021-'Customer Profile'!B712</f>
        <v>67</v>
      </c>
      <c r="I713" s="10">
        <f>IF(Analysis!$B$60="Wine",B713,IF(Analysis!$B$60="Fruit",C713,IF(Analysis!$B$60="Meat",D713,IF(Analysis!$B$60="Fish",E713,IF(Analysis!$B$60="Sweet",F713,"")))))</f>
        <v>19</v>
      </c>
      <c r="J713" s="10">
        <v>60033</v>
      </c>
      <c r="K713" s="10" t="str">
        <f>IF(MasterData5[[#This Row],[Income ]]&gt;$AB$12, "Above", "Below")</f>
        <v>Above</v>
      </c>
      <c r="L713" s="10">
        <f>SUM(MasterData5[[#This Row],[MntWines]:[MntSweetProducts]])</f>
        <v>150</v>
      </c>
      <c r="M713" s="53" t="str">
        <f>IF(MasterData5[[#This Row],[Total Purchase]]&gt;=500, "Over $500", "")</f>
        <v/>
      </c>
      <c r="N713" s="10"/>
      <c r="O713" s="14" t="str">
        <f>IF(AND(MasterData5[[#This Row],[MntWines]]&gt;=AB$4, MasterData5[[#This Row],[Income ]]&lt;=$AB$12), "Yes", "")</f>
        <v/>
      </c>
      <c r="P713" s="14" t="str">
        <f>IF(AND(MasterData5[[#This Row],[MntFruits]]&gt;=AC$4, MasterData5[[#This Row],[Income ]]&lt;=$AB$12), "Yes", "")</f>
        <v/>
      </c>
      <c r="Q713" s="14" t="str">
        <f>IF(AND(MasterData5[[#This Row],[MntMeatProducts]]&gt;=AD$4, MasterData5[[#This Row],[Income ]]&lt;=$AB$12), "Yes", "")</f>
        <v/>
      </c>
      <c r="R713" s="14" t="str">
        <f>IF(AND(MasterData5[[#This Row],[MntFishProducts]]&gt;=AE$4, MasterData5[[#This Row],[Income ]]&lt;=$AB$12), "Yes", "")</f>
        <v/>
      </c>
      <c r="S713" s="14" t="str">
        <f>IF(AND(MasterData5[[#This Row],[MntSweetProducts]]&gt;=AF$4, MasterData5[[#This Row],[Income ]]&lt;=$AB$12), "Yes", "")</f>
        <v/>
      </c>
      <c r="U713" s="14" t="str">
        <f>IF(MasterData5[[#This Row],[MntWines]]&gt;=AB$4, "Yes", "")</f>
        <v/>
      </c>
      <c r="V713" s="14" t="str">
        <f>IF(MasterData5[[#This Row],[MntFruits]]&gt;=AC$4, "Yes", "")</f>
        <v/>
      </c>
      <c r="W713" s="14" t="str">
        <f>IF(MasterData5[[#This Row],[MntMeatProducts]]&gt;=AD$4, "Yes", "")</f>
        <v/>
      </c>
      <c r="X713" s="14" t="str">
        <f>IF(MasterData5[[#This Row],[MntFishProducts]]&gt;=AE$4, "Yes", "")</f>
        <v/>
      </c>
      <c r="Y713" s="14" t="str">
        <f>IF(MasterData5[[#This Row],[MntSweetProducts]]&gt;=AF$4, "Yes", "")</f>
        <v/>
      </c>
    </row>
    <row r="714" spans="1:25" x14ac:dyDescent="0.3">
      <c r="A714">
        <v>3559</v>
      </c>
      <c r="B714" s="10">
        <v>12</v>
      </c>
      <c r="C714" s="10">
        <v>11</v>
      </c>
      <c r="D714" s="10">
        <v>10</v>
      </c>
      <c r="E714" s="10">
        <v>3</v>
      </c>
      <c r="F714" s="10">
        <v>12</v>
      </c>
      <c r="G714" s="10">
        <v>9</v>
      </c>
      <c r="H714" s="24">
        <f>2021-'Customer Profile'!B713</f>
        <v>33</v>
      </c>
      <c r="I714" s="10">
        <f>IF(Analysis!$B$60="Wine",B714,IF(Analysis!$B$60="Fruit",C714,IF(Analysis!$B$60="Meat",D714,IF(Analysis!$B$60="Fish",E714,IF(Analysis!$B$60="Sweet",F714,"")))))</f>
        <v>3</v>
      </c>
      <c r="J714" s="10">
        <v>16248</v>
      </c>
      <c r="K714" s="10" t="str">
        <f>IF(MasterData5[[#This Row],[Income ]]&gt;$AB$12, "Above", "Below")</f>
        <v>Below</v>
      </c>
      <c r="L714" s="10">
        <f>SUM(MasterData5[[#This Row],[MntWines]:[MntSweetProducts]])</f>
        <v>48</v>
      </c>
      <c r="M714" s="53" t="str">
        <f>IF(MasterData5[[#This Row],[Total Purchase]]&gt;=500, "Over $500", "")</f>
        <v/>
      </c>
      <c r="N714" s="10"/>
      <c r="O714" s="14" t="str">
        <f>IF(AND(MasterData5[[#This Row],[MntWines]]&gt;=AB$4, MasterData5[[#This Row],[Income ]]&lt;=$AB$12), "Yes", "")</f>
        <v/>
      </c>
      <c r="P714" s="14" t="str">
        <f>IF(AND(MasterData5[[#This Row],[MntFruits]]&gt;=AC$4, MasterData5[[#This Row],[Income ]]&lt;=$AB$12), "Yes", "")</f>
        <v/>
      </c>
      <c r="Q714" s="14" t="str">
        <f>IF(AND(MasterData5[[#This Row],[MntMeatProducts]]&gt;=AD$4, MasterData5[[#This Row],[Income ]]&lt;=$AB$12), "Yes", "")</f>
        <v/>
      </c>
      <c r="R714" s="14" t="str">
        <f>IF(AND(MasterData5[[#This Row],[MntFishProducts]]&gt;=AE$4, MasterData5[[#This Row],[Income ]]&lt;=$AB$12), "Yes", "")</f>
        <v/>
      </c>
      <c r="S714" s="14" t="str">
        <f>IF(AND(MasterData5[[#This Row],[MntSweetProducts]]&gt;=AF$4, MasterData5[[#This Row],[Income ]]&lt;=$AB$12), "Yes", "")</f>
        <v/>
      </c>
      <c r="U714" s="14" t="str">
        <f>IF(MasterData5[[#This Row],[MntWines]]&gt;=AB$4, "Yes", "")</f>
        <v/>
      </c>
      <c r="V714" s="14" t="str">
        <f>IF(MasterData5[[#This Row],[MntFruits]]&gt;=AC$4, "Yes", "")</f>
        <v/>
      </c>
      <c r="W714" s="14" t="str">
        <f>IF(MasterData5[[#This Row],[MntMeatProducts]]&gt;=AD$4, "Yes", "")</f>
        <v/>
      </c>
      <c r="X714" s="14" t="str">
        <f>IF(MasterData5[[#This Row],[MntFishProducts]]&gt;=AE$4, "Yes", "")</f>
        <v/>
      </c>
      <c r="Y714" s="14" t="str">
        <f>IF(MasterData5[[#This Row],[MntSweetProducts]]&gt;=AF$4, "Yes", "")</f>
        <v/>
      </c>
    </row>
    <row r="715" spans="1:25" x14ac:dyDescent="0.3">
      <c r="A715">
        <v>3560</v>
      </c>
      <c r="B715" s="10">
        <v>901</v>
      </c>
      <c r="C715" s="10">
        <v>31</v>
      </c>
      <c r="D715" s="10">
        <v>345</v>
      </c>
      <c r="E715" s="10">
        <v>75</v>
      </c>
      <c r="F715" s="10">
        <v>31</v>
      </c>
      <c r="G715" s="10">
        <v>191</v>
      </c>
      <c r="H715" s="24">
        <f>2021-'Customer Profile'!B714</f>
        <v>69</v>
      </c>
      <c r="I715" s="10">
        <f>IF(Analysis!$B$60="Wine",B715,IF(Analysis!$B$60="Fruit",C715,IF(Analysis!$B$60="Meat",D715,IF(Analysis!$B$60="Fish",E715,IF(Analysis!$B$60="Sweet",F715,"")))))</f>
        <v>75</v>
      </c>
      <c r="J715" s="10">
        <v>83844</v>
      </c>
      <c r="K715" s="10" t="str">
        <f>IF(MasterData5[[#This Row],[Income ]]&gt;$AB$12, "Above", "Below")</f>
        <v>Above</v>
      </c>
      <c r="L715" s="10">
        <f>SUM(MasterData5[[#This Row],[MntWines]:[MntSweetProducts]])</f>
        <v>1383</v>
      </c>
      <c r="M715" s="53" t="str">
        <f>IF(MasterData5[[#This Row],[Total Purchase]]&gt;=500, "Over $500", "")</f>
        <v>Over $500</v>
      </c>
      <c r="N715" s="10"/>
      <c r="O715" s="14" t="str">
        <f>IF(AND(MasterData5[[#This Row],[MntWines]]&gt;=AB$4, MasterData5[[#This Row],[Income ]]&lt;=$AB$12), "Yes", "")</f>
        <v/>
      </c>
      <c r="P715" s="14" t="str">
        <f>IF(AND(MasterData5[[#This Row],[MntFruits]]&gt;=AC$4, MasterData5[[#This Row],[Income ]]&lt;=$AB$12), "Yes", "")</f>
        <v/>
      </c>
      <c r="Q715" s="14" t="str">
        <f>IF(AND(MasterData5[[#This Row],[MntMeatProducts]]&gt;=AD$4, MasterData5[[#This Row],[Income ]]&lt;=$AB$12), "Yes", "")</f>
        <v/>
      </c>
      <c r="R715" s="14" t="str">
        <f>IF(AND(MasterData5[[#This Row],[MntFishProducts]]&gt;=AE$4, MasterData5[[#This Row],[Income ]]&lt;=$AB$12), "Yes", "")</f>
        <v/>
      </c>
      <c r="S715" s="14" t="str">
        <f>IF(AND(MasterData5[[#This Row],[MntSweetProducts]]&gt;=AF$4, MasterData5[[#This Row],[Income ]]&lt;=$AB$12), "Yes", "")</f>
        <v/>
      </c>
      <c r="U715" s="14" t="str">
        <f>IF(MasterData5[[#This Row],[MntWines]]&gt;=AB$4, "Yes", "")</f>
        <v>Yes</v>
      </c>
      <c r="V715" s="14" t="str">
        <f>IF(MasterData5[[#This Row],[MntFruits]]&gt;=AC$4, "Yes", "")</f>
        <v>Yes</v>
      </c>
      <c r="W715" s="14" t="str">
        <f>IF(MasterData5[[#This Row],[MntMeatProducts]]&gt;=AD$4, "Yes", "")</f>
        <v>Yes</v>
      </c>
      <c r="X715" s="14" t="str">
        <f>IF(MasterData5[[#This Row],[MntFishProducts]]&gt;=AE$4, "Yes", "")</f>
        <v>Yes</v>
      </c>
      <c r="Y715" s="14" t="str">
        <f>IF(MasterData5[[#This Row],[MntSweetProducts]]&gt;=AF$4, "Yes", "")</f>
        <v>Yes</v>
      </c>
    </row>
    <row r="716" spans="1:25" x14ac:dyDescent="0.3">
      <c r="A716">
        <v>3565</v>
      </c>
      <c r="B716" s="10">
        <v>56</v>
      </c>
      <c r="C716" s="10">
        <v>0</v>
      </c>
      <c r="D716" s="10">
        <v>14</v>
      </c>
      <c r="E716" s="10">
        <v>0</v>
      </c>
      <c r="F716" s="10">
        <v>0</v>
      </c>
      <c r="G716" s="10">
        <v>2</v>
      </c>
      <c r="H716" s="24">
        <f>2021-'Customer Profile'!B715</f>
        <v>66</v>
      </c>
      <c r="I716" s="10">
        <f>IF(Analysis!$B$60="Wine",B716,IF(Analysis!$B$60="Fruit",C716,IF(Analysis!$B$60="Meat",D716,IF(Analysis!$B$60="Fish",E716,IF(Analysis!$B$60="Sweet",F716,"")))))</f>
        <v>0</v>
      </c>
      <c r="J716" s="10">
        <v>38452</v>
      </c>
      <c r="K716" s="10" t="str">
        <f>IF(MasterData5[[#This Row],[Income ]]&gt;$AB$12, "Above", "Below")</f>
        <v>Below</v>
      </c>
      <c r="L716" s="10">
        <f>SUM(MasterData5[[#This Row],[MntWines]:[MntSweetProducts]])</f>
        <v>70</v>
      </c>
      <c r="M716" s="53" t="str">
        <f>IF(MasterData5[[#This Row],[Total Purchase]]&gt;=500, "Over $500", "")</f>
        <v/>
      </c>
      <c r="N716" s="10"/>
      <c r="O716" s="14" t="str">
        <f>IF(AND(MasterData5[[#This Row],[MntWines]]&gt;=AB$4, MasterData5[[#This Row],[Income ]]&lt;=$AB$12), "Yes", "")</f>
        <v/>
      </c>
      <c r="P716" s="14" t="str">
        <f>IF(AND(MasterData5[[#This Row],[MntFruits]]&gt;=AC$4, MasterData5[[#This Row],[Income ]]&lt;=$AB$12), "Yes", "")</f>
        <v/>
      </c>
      <c r="Q716" s="14" t="str">
        <f>IF(AND(MasterData5[[#This Row],[MntMeatProducts]]&gt;=AD$4, MasterData5[[#This Row],[Income ]]&lt;=$AB$12), "Yes", "")</f>
        <v/>
      </c>
      <c r="R716" s="14" t="str">
        <f>IF(AND(MasterData5[[#This Row],[MntFishProducts]]&gt;=AE$4, MasterData5[[#This Row],[Income ]]&lt;=$AB$12), "Yes", "")</f>
        <v/>
      </c>
      <c r="S716" s="14" t="str">
        <f>IF(AND(MasterData5[[#This Row],[MntSweetProducts]]&gt;=AF$4, MasterData5[[#This Row],[Income ]]&lt;=$AB$12), "Yes", "")</f>
        <v/>
      </c>
      <c r="U716" s="14" t="str">
        <f>IF(MasterData5[[#This Row],[MntWines]]&gt;=AB$4, "Yes", "")</f>
        <v/>
      </c>
      <c r="V716" s="14" t="str">
        <f>IF(MasterData5[[#This Row],[MntFruits]]&gt;=AC$4, "Yes", "")</f>
        <v/>
      </c>
      <c r="W716" s="14" t="str">
        <f>IF(MasterData5[[#This Row],[MntMeatProducts]]&gt;=AD$4, "Yes", "")</f>
        <v/>
      </c>
      <c r="X716" s="14" t="str">
        <f>IF(MasterData5[[#This Row],[MntFishProducts]]&gt;=AE$4, "Yes", "")</f>
        <v/>
      </c>
      <c r="Y716" s="14" t="str">
        <f>IF(MasterData5[[#This Row],[MntSweetProducts]]&gt;=AF$4, "Yes", "")</f>
        <v/>
      </c>
    </row>
    <row r="717" spans="1:25" x14ac:dyDescent="0.3">
      <c r="A717">
        <v>3570</v>
      </c>
      <c r="B717" s="10">
        <v>159</v>
      </c>
      <c r="C717" s="10">
        <v>2</v>
      </c>
      <c r="D717" s="10">
        <v>51</v>
      </c>
      <c r="E717" s="10">
        <v>6</v>
      </c>
      <c r="F717" s="10">
        <v>2</v>
      </c>
      <c r="G717" s="10">
        <v>24</v>
      </c>
      <c r="H717" s="24">
        <f>2021-'Customer Profile'!B716</f>
        <v>52</v>
      </c>
      <c r="I717" s="10">
        <f>IF(Analysis!$B$60="Wine",B717,IF(Analysis!$B$60="Fruit",C717,IF(Analysis!$B$60="Meat",D717,IF(Analysis!$B$60="Fish",E717,IF(Analysis!$B$60="Sweet",F717,"")))))</f>
        <v>6</v>
      </c>
      <c r="J717" s="10">
        <v>42731</v>
      </c>
      <c r="K717" s="10" t="str">
        <f>IF(MasterData5[[#This Row],[Income ]]&gt;$AB$12, "Above", "Below")</f>
        <v>Below</v>
      </c>
      <c r="L717" s="10">
        <f>SUM(MasterData5[[#This Row],[MntWines]:[MntSweetProducts]])</f>
        <v>220</v>
      </c>
      <c r="M717" s="53" t="str">
        <f>IF(MasterData5[[#This Row],[Total Purchase]]&gt;=500, "Over $500", "")</f>
        <v/>
      </c>
      <c r="N717" s="10"/>
      <c r="O717" s="14" t="str">
        <f>IF(AND(MasterData5[[#This Row],[MntWines]]&gt;=AB$4, MasterData5[[#This Row],[Income ]]&lt;=$AB$12), "Yes", "")</f>
        <v/>
      </c>
      <c r="P717" s="14" t="str">
        <f>IF(AND(MasterData5[[#This Row],[MntFruits]]&gt;=AC$4, MasterData5[[#This Row],[Income ]]&lt;=$AB$12), "Yes", "")</f>
        <v/>
      </c>
      <c r="Q717" s="14" t="str">
        <f>IF(AND(MasterData5[[#This Row],[MntMeatProducts]]&gt;=AD$4, MasterData5[[#This Row],[Income ]]&lt;=$AB$12), "Yes", "")</f>
        <v/>
      </c>
      <c r="R717" s="14" t="str">
        <f>IF(AND(MasterData5[[#This Row],[MntFishProducts]]&gt;=AE$4, MasterData5[[#This Row],[Income ]]&lt;=$AB$12), "Yes", "")</f>
        <v/>
      </c>
      <c r="S717" s="14" t="str">
        <f>IF(AND(MasterData5[[#This Row],[MntSweetProducts]]&gt;=AF$4, MasterData5[[#This Row],[Income ]]&lt;=$AB$12), "Yes", "")</f>
        <v/>
      </c>
      <c r="U717" s="14" t="str">
        <f>IF(MasterData5[[#This Row],[MntWines]]&gt;=AB$4, "Yes", "")</f>
        <v/>
      </c>
      <c r="V717" s="14" t="str">
        <f>IF(MasterData5[[#This Row],[MntFruits]]&gt;=AC$4, "Yes", "")</f>
        <v/>
      </c>
      <c r="W717" s="14" t="str">
        <f>IF(MasterData5[[#This Row],[MntMeatProducts]]&gt;=AD$4, "Yes", "")</f>
        <v/>
      </c>
      <c r="X717" s="14" t="str">
        <f>IF(MasterData5[[#This Row],[MntFishProducts]]&gt;=AE$4, "Yes", "")</f>
        <v/>
      </c>
      <c r="Y717" s="14" t="str">
        <f>IF(MasterData5[[#This Row],[MntSweetProducts]]&gt;=AF$4, "Yes", "")</f>
        <v/>
      </c>
    </row>
    <row r="718" spans="1:25" x14ac:dyDescent="0.3">
      <c r="A718">
        <v>3571</v>
      </c>
      <c r="B718" s="10">
        <v>918</v>
      </c>
      <c r="C718" s="10">
        <v>21</v>
      </c>
      <c r="D718" s="10">
        <v>118</v>
      </c>
      <c r="E718" s="10">
        <v>13</v>
      </c>
      <c r="F718" s="10">
        <v>10</v>
      </c>
      <c r="G718" s="10">
        <v>21</v>
      </c>
      <c r="H718" s="24">
        <f>2021-'Customer Profile'!B717</f>
        <v>60</v>
      </c>
      <c r="I718" s="10">
        <f>IF(Analysis!$B$60="Wine",B718,IF(Analysis!$B$60="Fruit",C718,IF(Analysis!$B$60="Meat",D718,IF(Analysis!$B$60="Fish",E718,IF(Analysis!$B$60="Sweet",F718,"")))))</f>
        <v>13</v>
      </c>
      <c r="J718" s="10">
        <v>63342</v>
      </c>
      <c r="K718" s="10" t="str">
        <f>IF(MasterData5[[#This Row],[Income ]]&gt;$AB$12, "Above", "Below")</f>
        <v>Above</v>
      </c>
      <c r="L718" s="10">
        <f>SUM(MasterData5[[#This Row],[MntWines]:[MntSweetProducts]])</f>
        <v>1080</v>
      </c>
      <c r="M718" s="53" t="str">
        <f>IF(MasterData5[[#This Row],[Total Purchase]]&gt;=500, "Over $500", "")</f>
        <v>Over $500</v>
      </c>
      <c r="N718" s="10"/>
      <c r="O718" s="14" t="str">
        <f>IF(AND(MasterData5[[#This Row],[MntWines]]&gt;=AB$4, MasterData5[[#This Row],[Income ]]&lt;=$AB$12), "Yes", "")</f>
        <v/>
      </c>
      <c r="P718" s="14" t="str">
        <f>IF(AND(MasterData5[[#This Row],[MntFruits]]&gt;=AC$4, MasterData5[[#This Row],[Income ]]&lt;=$AB$12), "Yes", "")</f>
        <v/>
      </c>
      <c r="Q718" s="14" t="str">
        <f>IF(AND(MasterData5[[#This Row],[MntMeatProducts]]&gt;=AD$4, MasterData5[[#This Row],[Income ]]&lt;=$AB$12), "Yes", "")</f>
        <v/>
      </c>
      <c r="R718" s="14" t="str">
        <f>IF(AND(MasterData5[[#This Row],[MntFishProducts]]&gt;=AE$4, MasterData5[[#This Row],[Income ]]&lt;=$AB$12), "Yes", "")</f>
        <v/>
      </c>
      <c r="S718" s="14" t="str">
        <f>IF(AND(MasterData5[[#This Row],[MntSweetProducts]]&gt;=AF$4, MasterData5[[#This Row],[Income ]]&lt;=$AB$12), "Yes", "")</f>
        <v/>
      </c>
      <c r="U718" s="14" t="str">
        <f>IF(MasterData5[[#This Row],[MntWines]]&gt;=AB$4, "Yes", "")</f>
        <v>Yes</v>
      </c>
      <c r="V718" s="14" t="str">
        <f>IF(MasterData5[[#This Row],[MntFruits]]&gt;=AC$4, "Yes", "")</f>
        <v/>
      </c>
      <c r="W718" s="14" t="str">
        <f>IF(MasterData5[[#This Row],[MntMeatProducts]]&gt;=AD$4, "Yes", "")</f>
        <v/>
      </c>
      <c r="X718" s="14" t="str">
        <f>IF(MasterData5[[#This Row],[MntFishProducts]]&gt;=AE$4, "Yes", "")</f>
        <v/>
      </c>
      <c r="Y718" s="14" t="str">
        <f>IF(MasterData5[[#This Row],[MntSweetProducts]]&gt;=AF$4, "Yes", "")</f>
        <v/>
      </c>
    </row>
    <row r="719" spans="1:25" x14ac:dyDescent="0.3">
      <c r="A719">
        <v>3578</v>
      </c>
      <c r="B719" s="10">
        <v>122</v>
      </c>
      <c r="C719" s="10">
        <v>21</v>
      </c>
      <c r="D719" s="10">
        <v>43</v>
      </c>
      <c r="E719" s="10">
        <v>25</v>
      </c>
      <c r="F719" s="10">
        <v>10</v>
      </c>
      <c r="G719" s="10">
        <v>15</v>
      </c>
      <c r="H719" s="24">
        <f>2021-'Customer Profile'!B718</f>
        <v>72</v>
      </c>
      <c r="I719" s="10">
        <f>IF(Analysis!$B$60="Wine",B719,IF(Analysis!$B$60="Fruit",C719,IF(Analysis!$B$60="Meat",D719,IF(Analysis!$B$60="Fish",E719,IF(Analysis!$B$60="Sweet",F719,"")))))</f>
        <v>25</v>
      </c>
      <c r="J719" s="10">
        <v>49160</v>
      </c>
      <c r="K719" s="10" t="str">
        <f>IF(MasterData5[[#This Row],[Income ]]&gt;$AB$12, "Above", "Below")</f>
        <v>Below</v>
      </c>
      <c r="L719" s="10">
        <f>SUM(MasterData5[[#This Row],[MntWines]:[MntSweetProducts]])</f>
        <v>221</v>
      </c>
      <c r="M719" s="53" t="str">
        <f>IF(MasterData5[[#This Row],[Total Purchase]]&gt;=500, "Over $500", "")</f>
        <v/>
      </c>
      <c r="N719" s="10"/>
      <c r="O719" s="14" t="str">
        <f>IF(AND(MasterData5[[#This Row],[MntWines]]&gt;=AB$4, MasterData5[[#This Row],[Income ]]&lt;=$AB$12), "Yes", "")</f>
        <v/>
      </c>
      <c r="P719" s="14" t="str">
        <f>IF(AND(MasterData5[[#This Row],[MntFruits]]&gt;=AC$4, MasterData5[[#This Row],[Income ]]&lt;=$AB$12), "Yes", "")</f>
        <v/>
      </c>
      <c r="Q719" s="14" t="str">
        <f>IF(AND(MasterData5[[#This Row],[MntMeatProducts]]&gt;=AD$4, MasterData5[[#This Row],[Income ]]&lt;=$AB$12), "Yes", "")</f>
        <v/>
      </c>
      <c r="R719" s="14" t="str">
        <f>IF(AND(MasterData5[[#This Row],[MntFishProducts]]&gt;=AE$4, MasterData5[[#This Row],[Income ]]&lt;=$AB$12), "Yes", "")</f>
        <v/>
      </c>
      <c r="S719" s="14" t="str">
        <f>IF(AND(MasterData5[[#This Row],[MntSweetProducts]]&gt;=AF$4, MasterData5[[#This Row],[Income ]]&lt;=$AB$12), "Yes", "")</f>
        <v/>
      </c>
      <c r="U719" s="14" t="str">
        <f>IF(MasterData5[[#This Row],[MntWines]]&gt;=AB$4, "Yes", "")</f>
        <v/>
      </c>
      <c r="V719" s="14" t="str">
        <f>IF(MasterData5[[#This Row],[MntFruits]]&gt;=AC$4, "Yes", "")</f>
        <v/>
      </c>
      <c r="W719" s="14" t="str">
        <f>IF(MasterData5[[#This Row],[MntMeatProducts]]&gt;=AD$4, "Yes", "")</f>
        <v/>
      </c>
      <c r="X719" s="14" t="str">
        <f>IF(MasterData5[[#This Row],[MntFishProducts]]&gt;=AE$4, "Yes", "")</f>
        <v/>
      </c>
      <c r="Y719" s="14" t="str">
        <f>IF(MasterData5[[#This Row],[MntSweetProducts]]&gt;=AF$4, "Yes", "")</f>
        <v/>
      </c>
    </row>
    <row r="720" spans="1:25" x14ac:dyDescent="0.3">
      <c r="A720">
        <v>3584</v>
      </c>
      <c r="B720" s="10">
        <v>1181</v>
      </c>
      <c r="C720" s="10">
        <v>26</v>
      </c>
      <c r="D720" s="10">
        <v>120</v>
      </c>
      <c r="E720" s="10">
        <v>17</v>
      </c>
      <c r="F720" s="10">
        <v>13</v>
      </c>
      <c r="G720" s="10">
        <v>39</v>
      </c>
      <c r="H720" s="24">
        <f>2021-'Customer Profile'!B719</f>
        <v>66</v>
      </c>
      <c r="I720" s="10">
        <f>IF(Analysis!$B$60="Wine",B720,IF(Analysis!$B$60="Fruit",C720,IF(Analysis!$B$60="Meat",D720,IF(Analysis!$B$60="Fish",E720,IF(Analysis!$B$60="Sweet",F720,"")))))</f>
        <v>17</v>
      </c>
      <c r="J720" s="10">
        <v>49667</v>
      </c>
      <c r="K720" s="10" t="str">
        <f>IF(MasterData5[[#This Row],[Income ]]&gt;$AB$12, "Above", "Below")</f>
        <v>Below</v>
      </c>
      <c r="L720" s="10">
        <f>SUM(MasterData5[[#This Row],[MntWines]:[MntSweetProducts]])</f>
        <v>1357</v>
      </c>
      <c r="M720" s="53" t="str">
        <f>IF(MasterData5[[#This Row],[Total Purchase]]&gt;=500, "Over $500", "")</f>
        <v>Over $500</v>
      </c>
      <c r="N720" s="10"/>
      <c r="O720" s="14" t="str">
        <f>IF(AND(MasterData5[[#This Row],[MntWines]]&gt;=AB$4, MasterData5[[#This Row],[Income ]]&lt;=$AB$12), "Yes", "")</f>
        <v>Yes</v>
      </c>
      <c r="P720" s="14" t="str">
        <f>IF(AND(MasterData5[[#This Row],[MntFruits]]&gt;=AC$4, MasterData5[[#This Row],[Income ]]&lt;=$AB$12), "Yes", "")</f>
        <v/>
      </c>
      <c r="Q720" s="14" t="str">
        <f>IF(AND(MasterData5[[#This Row],[MntMeatProducts]]&gt;=AD$4, MasterData5[[#This Row],[Income ]]&lt;=$AB$12), "Yes", "")</f>
        <v/>
      </c>
      <c r="R720" s="14" t="str">
        <f>IF(AND(MasterData5[[#This Row],[MntFishProducts]]&gt;=AE$4, MasterData5[[#This Row],[Income ]]&lt;=$AB$12), "Yes", "")</f>
        <v/>
      </c>
      <c r="S720" s="14" t="str">
        <f>IF(AND(MasterData5[[#This Row],[MntSweetProducts]]&gt;=AF$4, MasterData5[[#This Row],[Income ]]&lt;=$AB$12), "Yes", "")</f>
        <v/>
      </c>
      <c r="U720" s="14" t="str">
        <f>IF(MasterData5[[#This Row],[MntWines]]&gt;=AB$4, "Yes", "")</f>
        <v>Yes</v>
      </c>
      <c r="V720" s="14" t="str">
        <f>IF(MasterData5[[#This Row],[MntFruits]]&gt;=AC$4, "Yes", "")</f>
        <v/>
      </c>
      <c r="W720" s="14" t="str">
        <f>IF(MasterData5[[#This Row],[MntMeatProducts]]&gt;=AD$4, "Yes", "")</f>
        <v/>
      </c>
      <c r="X720" s="14" t="str">
        <f>IF(MasterData5[[#This Row],[MntFishProducts]]&gt;=AE$4, "Yes", "")</f>
        <v/>
      </c>
      <c r="Y720" s="14" t="str">
        <f>IF(MasterData5[[#This Row],[MntSweetProducts]]&gt;=AF$4, "Yes", "")</f>
        <v/>
      </c>
    </row>
    <row r="721" spans="1:25" x14ac:dyDescent="0.3">
      <c r="A721">
        <v>3594</v>
      </c>
      <c r="B721" s="10">
        <v>539</v>
      </c>
      <c r="C721" s="10">
        <v>6</v>
      </c>
      <c r="D721" s="10">
        <v>91</v>
      </c>
      <c r="E721" s="10">
        <v>8</v>
      </c>
      <c r="F721" s="10">
        <v>6</v>
      </c>
      <c r="G721" s="10">
        <v>97</v>
      </c>
      <c r="H721" s="24">
        <f>2021-'Customer Profile'!B720</f>
        <v>48</v>
      </c>
      <c r="I721" s="10">
        <f>IF(Analysis!$B$60="Wine",B721,IF(Analysis!$B$60="Fruit",C721,IF(Analysis!$B$60="Meat",D721,IF(Analysis!$B$60="Fish",E721,IF(Analysis!$B$60="Sweet",F721,"")))))</f>
        <v>8</v>
      </c>
      <c r="J721" s="10">
        <v>54108</v>
      </c>
      <c r="K721" s="10" t="str">
        <f>IF(MasterData5[[#This Row],[Income ]]&gt;$AB$12, "Above", "Below")</f>
        <v>Above</v>
      </c>
      <c r="L721" s="10">
        <f>SUM(MasterData5[[#This Row],[MntWines]:[MntSweetProducts]])</f>
        <v>650</v>
      </c>
      <c r="M721" s="53" t="str">
        <f>IF(MasterData5[[#This Row],[Total Purchase]]&gt;=500, "Over $500", "")</f>
        <v>Over $500</v>
      </c>
      <c r="N721" s="10"/>
      <c r="O721" s="14" t="str">
        <f>IF(AND(MasterData5[[#This Row],[MntWines]]&gt;=AB$4, MasterData5[[#This Row],[Income ]]&lt;=$AB$12), "Yes", "")</f>
        <v/>
      </c>
      <c r="P721" s="14" t="str">
        <f>IF(AND(MasterData5[[#This Row],[MntFruits]]&gt;=AC$4, MasterData5[[#This Row],[Income ]]&lt;=$AB$12), "Yes", "")</f>
        <v/>
      </c>
      <c r="Q721" s="14" t="str">
        <f>IF(AND(MasterData5[[#This Row],[MntMeatProducts]]&gt;=AD$4, MasterData5[[#This Row],[Income ]]&lt;=$AB$12), "Yes", "")</f>
        <v/>
      </c>
      <c r="R721" s="14" t="str">
        <f>IF(AND(MasterData5[[#This Row],[MntFishProducts]]&gt;=AE$4, MasterData5[[#This Row],[Income ]]&lt;=$AB$12), "Yes", "")</f>
        <v/>
      </c>
      <c r="S721" s="14" t="str">
        <f>IF(AND(MasterData5[[#This Row],[MntSweetProducts]]&gt;=AF$4, MasterData5[[#This Row],[Income ]]&lt;=$AB$12), "Yes", "")</f>
        <v/>
      </c>
      <c r="U721" s="14" t="str">
        <f>IF(MasterData5[[#This Row],[MntWines]]&gt;=AB$4, "Yes", "")</f>
        <v>Yes</v>
      </c>
      <c r="V721" s="14" t="str">
        <f>IF(MasterData5[[#This Row],[MntFruits]]&gt;=AC$4, "Yes", "")</f>
        <v/>
      </c>
      <c r="W721" s="14" t="str">
        <f>IF(MasterData5[[#This Row],[MntMeatProducts]]&gt;=AD$4, "Yes", "")</f>
        <v/>
      </c>
      <c r="X721" s="14" t="str">
        <f>IF(MasterData5[[#This Row],[MntFishProducts]]&gt;=AE$4, "Yes", "")</f>
        <v/>
      </c>
      <c r="Y721" s="14" t="str">
        <f>IF(MasterData5[[#This Row],[MntSweetProducts]]&gt;=AF$4, "Yes", "")</f>
        <v/>
      </c>
    </row>
    <row r="722" spans="1:25" x14ac:dyDescent="0.3">
      <c r="A722">
        <v>3595</v>
      </c>
      <c r="B722" s="10">
        <v>631</v>
      </c>
      <c r="C722" s="10">
        <v>43</v>
      </c>
      <c r="D722" s="10">
        <v>239</v>
      </c>
      <c r="E722" s="10">
        <v>128</v>
      </c>
      <c r="F722" s="10">
        <v>76</v>
      </c>
      <c r="G722" s="10">
        <v>21</v>
      </c>
      <c r="H722" s="24">
        <f>2021-'Customer Profile'!B721</f>
        <v>58</v>
      </c>
      <c r="I722" s="10">
        <f>IF(Analysis!$B$60="Wine",B722,IF(Analysis!$B$60="Fruit",C722,IF(Analysis!$B$60="Meat",D722,IF(Analysis!$B$60="Fish",E722,IF(Analysis!$B$60="Sweet",F722,"")))))</f>
        <v>128</v>
      </c>
      <c r="J722" s="10">
        <v>77226</v>
      </c>
      <c r="K722" s="10" t="str">
        <f>IF(MasterData5[[#This Row],[Income ]]&gt;$AB$12, "Above", "Below")</f>
        <v>Above</v>
      </c>
      <c r="L722" s="10">
        <f>SUM(MasterData5[[#This Row],[MntWines]:[MntSweetProducts]])</f>
        <v>1117</v>
      </c>
      <c r="M722" s="53" t="str">
        <f>IF(MasterData5[[#This Row],[Total Purchase]]&gt;=500, "Over $500", "")</f>
        <v>Over $500</v>
      </c>
      <c r="N722" s="10"/>
      <c r="O722" s="14" t="str">
        <f>IF(AND(MasterData5[[#This Row],[MntWines]]&gt;=AB$4, MasterData5[[#This Row],[Income ]]&lt;=$AB$12), "Yes", "")</f>
        <v/>
      </c>
      <c r="P722" s="14" t="str">
        <f>IF(AND(MasterData5[[#This Row],[MntFruits]]&gt;=AC$4, MasterData5[[#This Row],[Income ]]&lt;=$AB$12), "Yes", "")</f>
        <v/>
      </c>
      <c r="Q722" s="14" t="str">
        <f>IF(AND(MasterData5[[#This Row],[MntMeatProducts]]&gt;=AD$4, MasterData5[[#This Row],[Income ]]&lt;=$AB$12), "Yes", "")</f>
        <v/>
      </c>
      <c r="R722" s="14" t="str">
        <f>IF(AND(MasterData5[[#This Row],[MntFishProducts]]&gt;=AE$4, MasterData5[[#This Row],[Income ]]&lt;=$AB$12), "Yes", "")</f>
        <v/>
      </c>
      <c r="S722" s="14" t="str">
        <f>IF(AND(MasterData5[[#This Row],[MntSweetProducts]]&gt;=AF$4, MasterData5[[#This Row],[Income ]]&lt;=$AB$12), "Yes", "")</f>
        <v/>
      </c>
      <c r="U722" s="14" t="str">
        <f>IF(MasterData5[[#This Row],[MntWines]]&gt;=AB$4, "Yes", "")</f>
        <v>Yes</v>
      </c>
      <c r="V722" s="14" t="str">
        <f>IF(MasterData5[[#This Row],[MntFruits]]&gt;=AC$4, "Yes", "")</f>
        <v>Yes</v>
      </c>
      <c r="W722" s="14" t="str">
        <f>IF(MasterData5[[#This Row],[MntMeatProducts]]&gt;=AD$4, "Yes", "")</f>
        <v>Yes</v>
      </c>
      <c r="X722" s="14" t="str">
        <f>IF(MasterData5[[#This Row],[MntFishProducts]]&gt;=AE$4, "Yes", "")</f>
        <v>Yes</v>
      </c>
      <c r="Y722" s="14" t="str">
        <f>IF(MasterData5[[#This Row],[MntSweetProducts]]&gt;=AF$4, "Yes", "")</f>
        <v>Yes</v>
      </c>
    </row>
    <row r="723" spans="1:25" x14ac:dyDescent="0.3">
      <c r="A723">
        <v>3598</v>
      </c>
      <c r="B723" s="10">
        <v>441</v>
      </c>
      <c r="C723" s="10">
        <v>35</v>
      </c>
      <c r="D723" s="10">
        <v>83</v>
      </c>
      <c r="E723" s="10">
        <v>7</v>
      </c>
      <c r="F723" s="10">
        <v>29</v>
      </c>
      <c r="G723" s="10">
        <v>11</v>
      </c>
      <c r="H723" s="24">
        <f>2021-'Customer Profile'!B722</f>
        <v>49</v>
      </c>
      <c r="I723" s="10">
        <f>IF(Analysis!$B$60="Wine",B723,IF(Analysis!$B$60="Fruit",C723,IF(Analysis!$B$60="Meat",D723,IF(Analysis!$B$60="Fish",E723,IF(Analysis!$B$60="Sweet",F723,"")))))</f>
        <v>7</v>
      </c>
      <c r="J723" s="10">
        <v>62710</v>
      </c>
      <c r="K723" s="10" t="str">
        <f>IF(MasterData5[[#This Row],[Income ]]&gt;$AB$12, "Above", "Below")</f>
        <v>Above</v>
      </c>
      <c r="L723" s="10">
        <f>SUM(MasterData5[[#This Row],[MntWines]:[MntSweetProducts]])</f>
        <v>595</v>
      </c>
      <c r="M723" s="53" t="str">
        <f>IF(MasterData5[[#This Row],[Total Purchase]]&gt;=500, "Over $500", "")</f>
        <v>Over $500</v>
      </c>
      <c r="N723" s="10"/>
      <c r="O723" s="14" t="str">
        <f>IF(AND(MasterData5[[#This Row],[MntWines]]&gt;=AB$4, MasterData5[[#This Row],[Income ]]&lt;=$AB$12), "Yes", "")</f>
        <v/>
      </c>
      <c r="P723" s="14" t="str">
        <f>IF(AND(MasterData5[[#This Row],[MntFruits]]&gt;=AC$4, MasterData5[[#This Row],[Income ]]&lt;=$AB$12), "Yes", "")</f>
        <v/>
      </c>
      <c r="Q723" s="14" t="str">
        <f>IF(AND(MasterData5[[#This Row],[MntMeatProducts]]&gt;=AD$4, MasterData5[[#This Row],[Income ]]&lt;=$AB$12), "Yes", "")</f>
        <v/>
      </c>
      <c r="R723" s="14" t="str">
        <f>IF(AND(MasterData5[[#This Row],[MntFishProducts]]&gt;=AE$4, MasterData5[[#This Row],[Income ]]&lt;=$AB$12), "Yes", "")</f>
        <v/>
      </c>
      <c r="S723" s="14" t="str">
        <f>IF(AND(MasterData5[[#This Row],[MntSweetProducts]]&gt;=AF$4, MasterData5[[#This Row],[Income ]]&lt;=$AB$12), "Yes", "")</f>
        <v/>
      </c>
      <c r="U723" s="14" t="str">
        <f>IF(MasterData5[[#This Row],[MntWines]]&gt;=AB$4, "Yes", "")</f>
        <v>Yes</v>
      </c>
      <c r="V723" s="14" t="str">
        <f>IF(MasterData5[[#This Row],[MntFruits]]&gt;=AC$4, "Yes", "")</f>
        <v>Yes</v>
      </c>
      <c r="W723" s="14" t="str">
        <f>IF(MasterData5[[#This Row],[MntMeatProducts]]&gt;=AD$4, "Yes", "")</f>
        <v/>
      </c>
      <c r="X723" s="14" t="str">
        <f>IF(MasterData5[[#This Row],[MntFishProducts]]&gt;=AE$4, "Yes", "")</f>
        <v/>
      </c>
      <c r="Y723" s="14" t="str">
        <f>IF(MasterData5[[#This Row],[MntSweetProducts]]&gt;=AF$4, "Yes", "")</f>
        <v>Yes</v>
      </c>
    </row>
    <row r="724" spans="1:25" x14ac:dyDescent="0.3">
      <c r="A724">
        <v>3599</v>
      </c>
      <c r="B724" s="10">
        <v>575</v>
      </c>
      <c r="C724" s="10">
        <v>80</v>
      </c>
      <c r="D724" s="10">
        <v>428</v>
      </c>
      <c r="E724" s="10">
        <v>208</v>
      </c>
      <c r="F724" s="10">
        <v>93</v>
      </c>
      <c r="G724" s="10">
        <v>80</v>
      </c>
      <c r="H724" s="24">
        <f>2021-'Customer Profile'!B723</f>
        <v>51</v>
      </c>
      <c r="I724" s="10">
        <f>IF(Analysis!$B$60="Wine",B724,IF(Analysis!$B$60="Fruit",C724,IF(Analysis!$B$60="Meat",D724,IF(Analysis!$B$60="Fish",E724,IF(Analysis!$B$60="Sweet",F724,"")))))</f>
        <v>208</v>
      </c>
      <c r="J724" s="10">
        <v>63684</v>
      </c>
      <c r="K724" s="10" t="str">
        <f>IF(MasterData5[[#This Row],[Income ]]&gt;$AB$12, "Above", "Below")</f>
        <v>Above</v>
      </c>
      <c r="L724" s="10">
        <f>SUM(MasterData5[[#This Row],[MntWines]:[MntSweetProducts]])</f>
        <v>1384</v>
      </c>
      <c r="M724" s="53" t="str">
        <f>IF(MasterData5[[#This Row],[Total Purchase]]&gt;=500, "Over $500", "")</f>
        <v>Over $500</v>
      </c>
      <c r="N724" s="10"/>
      <c r="O724" s="14" t="str">
        <f>IF(AND(MasterData5[[#This Row],[MntWines]]&gt;=AB$4, MasterData5[[#This Row],[Income ]]&lt;=$AB$12), "Yes", "")</f>
        <v/>
      </c>
      <c r="P724" s="14" t="str">
        <f>IF(AND(MasterData5[[#This Row],[MntFruits]]&gt;=AC$4, MasterData5[[#This Row],[Income ]]&lt;=$AB$12), "Yes", "")</f>
        <v/>
      </c>
      <c r="Q724" s="14" t="str">
        <f>IF(AND(MasterData5[[#This Row],[MntMeatProducts]]&gt;=AD$4, MasterData5[[#This Row],[Income ]]&lt;=$AB$12), "Yes", "")</f>
        <v/>
      </c>
      <c r="R724" s="14" t="str">
        <f>IF(AND(MasterData5[[#This Row],[MntFishProducts]]&gt;=AE$4, MasterData5[[#This Row],[Income ]]&lt;=$AB$12), "Yes", "")</f>
        <v/>
      </c>
      <c r="S724" s="14" t="str">
        <f>IF(AND(MasterData5[[#This Row],[MntSweetProducts]]&gt;=AF$4, MasterData5[[#This Row],[Income ]]&lt;=$AB$12), "Yes", "")</f>
        <v/>
      </c>
      <c r="U724" s="14" t="str">
        <f>IF(MasterData5[[#This Row],[MntWines]]&gt;=AB$4, "Yes", "")</f>
        <v>Yes</v>
      </c>
      <c r="V724" s="14" t="str">
        <f>IF(MasterData5[[#This Row],[MntFruits]]&gt;=AC$4, "Yes", "")</f>
        <v>Yes</v>
      </c>
      <c r="W724" s="14" t="str">
        <f>IF(MasterData5[[#This Row],[MntMeatProducts]]&gt;=AD$4, "Yes", "")</f>
        <v>Yes</v>
      </c>
      <c r="X724" s="14" t="str">
        <f>IF(MasterData5[[#This Row],[MntFishProducts]]&gt;=AE$4, "Yes", "")</f>
        <v>Yes</v>
      </c>
      <c r="Y724" s="14" t="str">
        <f>IF(MasterData5[[#This Row],[MntSweetProducts]]&gt;=AF$4, "Yes", "")</f>
        <v>Yes</v>
      </c>
    </row>
    <row r="725" spans="1:25" x14ac:dyDescent="0.3">
      <c r="A725">
        <v>3602</v>
      </c>
      <c r="B725" s="10">
        <v>140</v>
      </c>
      <c r="C725" s="10">
        <v>3</v>
      </c>
      <c r="D725" s="10">
        <v>29</v>
      </c>
      <c r="E725" s="10">
        <v>4</v>
      </c>
      <c r="F725" s="10">
        <v>5</v>
      </c>
      <c r="G725" s="10">
        <v>14</v>
      </c>
      <c r="H725" s="24">
        <f>2021-'Customer Profile'!B724</f>
        <v>63</v>
      </c>
      <c r="I725" s="10">
        <f>IF(Analysis!$B$60="Wine",B725,IF(Analysis!$B$60="Fruit",C725,IF(Analysis!$B$60="Meat",D725,IF(Analysis!$B$60="Fish",E725,IF(Analysis!$B$60="Sweet",F725,"")))))</f>
        <v>4</v>
      </c>
      <c r="J725" s="10">
        <v>51412</v>
      </c>
      <c r="K725" s="10" t="str">
        <f>IF(MasterData5[[#This Row],[Income ]]&gt;$AB$12, "Above", "Below")</f>
        <v>Below</v>
      </c>
      <c r="L725" s="10">
        <f>SUM(MasterData5[[#This Row],[MntWines]:[MntSweetProducts]])</f>
        <v>181</v>
      </c>
      <c r="M725" s="53" t="str">
        <f>IF(MasterData5[[#This Row],[Total Purchase]]&gt;=500, "Over $500", "")</f>
        <v/>
      </c>
      <c r="N725" s="10"/>
      <c r="O725" s="14" t="str">
        <f>IF(AND(MasterData5[[#This Row],[MntWines]]&gt;=AB$4, MasterData5[[#This Row],[Income ]]&lt;=$AB$12), "Yes", "")</f>
        <v/>
      </c>
      <c r="P725" s="14" t="str">
        <f>IF(AND(MasterData5[[#This Row],[MntFruits]]&gt;=AC$4, MasterData5[[#This Row],[Income ]]&lt;=$AB$12), "Yes", "")</f>
        <v/>
      </c>
      <c r="Q725" s="14" t="str">
        <f>IF(AND(MasterData5[[#This Row],[MntMeatProducts]]&gt;=AD$4, MasterData5[[#This Row],[Income ]]&lt;=$AB$12), "Yes", "")</f>
        <v/>
      </c>
      <c r="R725" s="14" t="str">
        <f>IF(AND(MasterData5[[#This Row],[MntFishProducts]]&gt;=AE$4, MasterData5[[#This Row],[Income ]]&lt;=$AB$12), "Yes", "")</f>
        <v/>
      </c>
      <c r="S725" s="14" t="str">
        <f>IF(AND(MasterData5[[#This Row],[MntSweetProducts]]&gt;=AF$4, MasterData5[[#This Row],[Income ]]&lt;=$AB$12), "Yes", "")</f>
        <v/>
      </c>
      <c r="U725" s="14" t="str">
        <f>IF(MasterData5[[#This Row],[MntWines]]&gt;=AB$4, "Yes", "")</f>
        <v/>
      </c>
      <c r="V725" s="14" t="str">
        <f>IF(MasterData5[[#This Row],[MntFruits]]&gt;=AC$4, "Yes", "")</f>
        <v/>
      </c>
      <c r="W725" s="14" t="str">
        <f>IF(MasterData5[[#This Row],[MntMeatProducts]]&gt;=AD$4, "Yes", "")</f>
        <v/>
      </c>
      <c r="X725" s="14" t="str">
        <f>IF(MasterData5[[#This Row],[MntFishProducts]]&gt;=AE$4, "Yes", "")</f>
        <v/>
      </c>
      <c r="Y725" s="14" t="str">
        <f>IF(MasterData5[[#This Row],[MntSweetProducts]]&gt;=AF$4, "Yes", "")</f>
        <v/>
      </c>
    </row>
    <row r="726" spans="1:25" x14ac:dyDescent="0.3">
      <c r="A726">
        <v>3619</v>
      </c>
      <c r="B726" s="10">
        <v>345</v>
      </c>
      <c r="C726" s="10">
        <v>25</v>
      </c>
      <c r="D726" s="10">
        <v>501</v>
      </c>
      <c r="E726" s="10">
        <v>63</v>
      </c>
      <c r="F726" s="10">
        <v>138</v>
      </c>
      <c r="G726" s="10">
        <v>80</v>
      </c>
      <c r="H726" s="24">
        <f>2021-'Customer Profile'!B725</f>
        <v>61</v>
      </c>
      <c r="I726" s="10">
        <f>IF(Analysis!$B$60="Wine",B726,IF(Analysis!$B$60="Fruit",C726,IF(Analysis!$B$60="Meat",D726,IF(Analysis!$B$60="Fish",E726,IF(Analysis!$B$60="Sweet",F726,"")))))</f>
        <v>63</v>
      </c>
      <c r="J726" s="10">
        <v>87305</v>
      </c>
      <c r="K726" s="10" t="str">
        <f>IF(MasterData5[[#This Row],[Income ]]&gt;$AB$12, "Above", "Below")</f>
        <v>Above</v>
      </c>
      <c r="L726" s="10">
        <f>SUM(MasterData5[[#This Row],[MntWines]:[MntSweetProducts]])</f>
        <v>1072</v>
      </c>
      <c r="M726" s="53" t="str">
        <f>IF(MasterData5[[#This Row],[Total Purchase]]&gt;=500, "Over $500", "")</f>
        <v>Over $500</v>
      </c>
      <c r="N726" s="10"/>
      <c r="O726" s="14" t="str">
        <f>IF(AND(MasterData5[[#This Row],[MntWines]]&gt;=AB$4, MasterData5[[#This Row],[Income ]]&lt;=$AB$12), "Yes", "")</f>
        <v/>
      </c>
      <c r="P726" s="14" t="str">
        <f>IF(AND(MasterData5[[#This Row],[MntFruits]]&gt;=AC$4, MasterData5[[#This Row],[Income ]]&lt;=$AB$12), "Yes", "")</f>
        <v/>
      </c>
      <c r="Q726" s="14" t="str">
        <f>IF(AND(MasterData5[[#This Row],[MntMeatProducts]]&gt;=AD$4, MasterData5[[#This Row],[Income ]]&lt;=$AB$12), "Yes", "")</f>
        <v/>
      </c>
      <c r="R726" s="14" t="str">
        <f>IF(AND(MasterData5[[#This Row],[MntFishProducts]]&gt;=AE$4, MasterData5[[#This Row],[Income ]]&lt;=$AB$12), "Yes", "")</f>
        <v/>
      </c>
      <c r="S726" s="14" t="str">
        <f>IF(AND(MasterData5[[#This Row],[MntSweetProducts]]&gt;=AF$4, MasterData5[[#This Row],[Income ]]&lt;=$AB$12), "Yes", "")</f>
        <v/>
      </c>
      <c r="U726" s="14" t="str">
        <f>IF(MasterData5[[#This Row],[MntWines]]&gt;=AB$4, "Yes", "")</f>
        <v>Yes</v>
      </c>
      <c r="V726" s="14" t="str">
        <f>IF(MasterData5[[#This Row],[MntFruits]]&gt;=AC$4, "Yes", "")</f>
        <v/>
      </c>
      <c r="W726" s="14" t="str">
        <f>IF(MasterData5[[#This Row],[MntMeatProducts]]&gt;=AD$4, "Yes", "")</f>
        <v>Yes</v>
      </c>
      <c r="X726" s="14" t="str">
        <f>IF(MasterData5[[#This Row],[MntFishProducts]]&gt;=AE$4, "Yes", "")</f>
        <v>Yes</v>
      </c>
      <c r="Y726" s="14" t="str">
        <f>IF(MasterData5[[#This Row],[MntSweetProducts]]&gt;=AF$4, "Yes", "")</f>
        <v>Yes</v>
      </c>
    </row>
    <row r="727" spans="1:25" x14ac:dyDescent="0.3">
      <c r="A727">
        <v>3623</v>
      </c>
      <c r="B727" s="10">
        <v>4</v>
      </c>
      <c r="C727" s="10">
        <v>0</v>
      </c>
      <c r="D727" s="10">
        <v>16</v>
      </c>
      <c r="E727" s="10">
        <v>17</v>
      </c>
      <c r="F727" s="10">
        <v>4</v>
      </c>
      <c r="G727" s="10">
        <v>4</v>
      </c>
      <c r="H727" s="24">
        <f>2021-'Customer Profile'!B726</f>
        <v>45</v>
      </c>
      <c r="I727" s="10">
        <f>IF(Analysis!$B$60="Wine",B727,IF(Analysis!$B$60="Fruit",C727,IF(Analysis!$B$60="Meat",D727,IF(Analysis!$B$60="Fish",E727,IF(Analysis!$B$60="Sweet",F727,"")))))</f>
        <v>17</v>
      </c>
      <c r="J727" s="10">
        <v>21675</v>
      </c>
      <c r="K727" s="10" t="str">
        <f>IF(MasterData5[[#This Row],[Income ]]&gt;$AB$12, "Above", "Below")</f>
        <v>Below</v>
      </c>
      <c r="L727" s="10">
        <f>SUM(MasterData5[[#This Row],[MntWines]:[MntSweetProducts]])</f>
        <v>41</v>
      </c>
      <c r="M727" s="53" t="str">
        <f>IF(MasterData5[[#This Row],[Total Purchase]]&gt;=500, "Over $500", "")</f>
        <v/>
      </c>
      <c r="N727" s="10"/>
      <c r="O727" s="14" t="str">
        <f>IF(AND(MasterData5[[#This Row],[MntWines]]&gt;=AB$4, MasterData5[[#This Row],[Income ]]&lt;=$AB$12), "Yes", "")</f>
        <v/>
      </c>
      <c r="P727" s="14" t="str">
        <f>IF(AND(MasterData5[[#This Row],[MntFruits]]&gt;=AC$4, MasterData5[[#This Row],[Income ]]&lt;=$AB$12), "Yes", "")</f>
        <v/>
      </c>
      <c r="Q727" s="14" t="str">
        <f>IF(AND(MasterData5[[#This Row],[MntMeatProducts]]&gt;=AD$4, MasterData5[[#This Row],[Income ]]&lt;=$AB$12), "Yes", "")</f>
        <v/>
      </c>
      <c r="R727" s="14" t="str">
        <f>IF(AND(MasterData5[[#This Row],[MntFishProducts]]&gt;=AE$4, MasterData5[[#This Row],[Income ]]&lt;=$AB$12), "Yes", "")</f>
        <v/>
      </c>
      <c r="S727" s="14" t="str">
        <f>IF(AND(MasterData5[[#This Row],[MntSweetProducts]]&gt;=AF$4, MasterData5[[#This Row],[Income ]]&lt;=$AB$12), "Yes", "")</f>
        <v/>
      </c>
      <c r="U727" s="14" t="str">
        <f>IF(MasterData5[[#This Row],[MntWines]]&gt;=AB$4, "Yes", "")</f>
        <v/>
      </c>
      <c r="V727" s="14" t="str">
        <f>IF(MasterData5[[#This Row],[MntFruits]]&gt;=AC$4, "Yes", "")</f>
        <v/>
      </c>
      <c r="W727" s="14" t="str">
        <f>IF(MasterData5[[#This Row],[MntMeatProducts]]&gt;=AD$4, "Yes", "")</f>
        <v/>
      </c>
      <c r="X727" s="14" t="str">
        <f>IF(MasterData5[[#This Row],[MntFishProducts]]&gt;=AE$4, "Yes", "")</f>
        <v/>
      </c>
      <c r="Y727" s="14" t="str">
        <f>IF(MasterData5[[#This Row],[MntSweetProducts]]&gt;=AF$4, "Yes", "")</f>
        <v/>
      </c>
    </row>
    <row r="728" spans="1:25" x14ac:dyDescent="0.3">
      <c r="A728">
        <v>3628</v>
      </c>
      <c r="B728" s="10">
        <v>4</v>
      </c>
      <c r="C728" s="10">
        <v>8</v>
      </c>
      <c r="D728" s="10">
        <v>11</v>
      </c>
      <c r="E728" s="10">
        <v>19</v>
      </c>
      <c r="F728" s="10">
        <v>12</v>
      </c>
      <c r="G728" s="10">
        <v>26</v>
      </c>
      <c r="H728" s="24">
        <f>2021-'Customer Profile'!B727</f>
        <v>34</v>
      </c>
      <c r="I728" s="10">
        <f>IF(Analysis!$B$60="Wine",B728,IF(Analysis!$B$60="Fruit",C728,IF(Analysis!$B$60="Meat",D728,IF(Analysis!$B$60="Fish",E728,IF(Analysis!$B$60="Sweet",F728,"")))))</f>
        <v>19</v>
      </c>
      <c r="J728" s="10">
        <v>15038</v>
      </c>
      <c r="K728" s="10" t="str">
        <f>IF(MasterData5[[#This Row],[Income ]]&gt;$AB$12, "Above", "Below")</f>
        <v>Below</v>
      </c>
      <c r="L728" s="10">
        <f>SUM(MasterData5[[#This Row],[MntWines]:[MntSweetProducts]])</f>
        <v>54</v>
      </c>
      <c r="M728" s="53" t="str">
        <f>IF(MasterData5[[#This Row],[Total Purchase]]&gt;=500, "Over $500", "")</f>
        <v/>
      </c>
      <c r="N728" s="10"/>
      <c r="O728" s="14" t="str">
        <f>IF(AND(MasterData5[[#This Row],[MntWines]]&gt;=AB$4, MasterData5[[#This Row],[Income ]]&lt;=$AB$12), "Yes", "")</f>
        <v/>
      </c>
      <c r="P728" s="14" t="str">
        <f>IF(AND(MasterData5[[#This Row],[MntFruits]]&gt;=AC$4, MasterData5[[#This Row],[Income ]]&lt;=$AB$12), "Yes", "")</f>
        <v/>
      </c>
      <c r="Q728" s="14" t="str">
        <f>IF(AND(MasterData5[[#This Row],[MntMeatProducts]]&gt;=AD$4, MasterData5[[#This Row],[Income ]]&lt;=$AB$12), "Yes", "")</f>
        <v/>
      </c>
      <c r="R728" s="14" t="str">
        <f>IF(AND(MasterData5[[#This Row],[MntFishProducts]]&gt;=AE$4, MasterData5[[#This Row],[Income ]]&lt;=$AB$12), "Yes", "")</f>
        <v/>
      </c>
      <c r="S728" s="14" t="str">
        <f>IF(AND(MasterData5[[#This Row],[MntSweetProducts]]&gt;=AF$4, MasterData5[[#This Row],[Income ]]&lt;=$AB$12), "Yes", "")</f>
        <v/>
      </c>
      <c r="U728" s="14" t="str">
        <f>IF(MasterData5[[#This Row],[MntWines]]&gt;=AB$4, "Yes", "")</f>
        <v/>
      </c>
      <c r="V728" s="14" t="str">
        <f>IF(MasterData5[[#This Row],[MntFruits]]&gt;=AC$4, "Yes", "")</f>
        <v/>
      </c>
      <c r="W728" s="14" t="str">
        <f>IF(MasterData5[[#This Row],[MntMeatProducts]]&gt;=AD$4, "Yes", "")</f>
        <v/>
      </c>
      <c r="X728" s="14" t="str">
        <f>IF(MasterData5[[#This Row],[MntFishProducts]]&gt;=AE$4, "Yes", "")</f>
        <v/>
      </c>
      <c r="Y728" s="14" t="str">
        <f>IF(MasterData5[[#This Row],[MntSweetProducts]]&gt;=AF$4, "Yes", "")</f>
        <v/>
      </c>
    </row>
    <row r="729" spans="1:25" x14ac:dyDescent="0.3">
      <c r="A729">
        <v>3629</v>
      </c>
      <c r="B729" s="10">
        <v>76</v>
      </c>
      <c r="C729" s="10">
        <v>3</v>
      </c>
      <c r="D729" s="10">
        <v>31</v>
      </c>
      <c r="E729" s="10">
        <v>4</v>
      </c>
      <c r="F729" s="10">
        <v>4</v>
      </c>
      <c r="G729" s="10">
        <v>27</v>
      </c>
      <c r="H729" s="24">
        <f>2021-'Customer Profile'!B728</f>
        <v>43</v>
      </c>
      <c r="I729" s="10">
        <f>IF(Analysis!$B$60="Wine",B729,IF(Analysis!$B$60="Fruit",C729,IF(Analysis!$B$60="Meat",D729,IF(Analysis!$B$60="Fish",E729,IF(Analysis!$B$60="Sweet",F729,"")))))</f>
        <v>4</v>
      </c>
      <c r="J729" s="10">
        <v>38557</v>
      </c>
      <c r="K729" s="10" t="str">
        <f>IF(MasterData5[[#This Row],[Income ]]&gt;$AB$12, "Above", "Below")</f>
        <v>Below</v>
      </c>
      <c r="L729" s="10">
        <f>SUM(MasterData5[[#This Row],[MntWines]:[MntSweetProducts]])</f>
        <v>118</v>
      </c>
      <c r="M729" s="53" t="str">
        <f>IF(MasterData5[[#This Row],[Total Purchase]]&gt;=500, "Over $500", "")</f>
        <v/>
      </c>
      <c r="N729" s="10"/>
      <c r="O729" s="14" t="str">
        <f>IF(AND(MasterData5[[#This Row],[MntWines]]&gt;=AB$4, MasterData5[[#This Row],[Income ]]&lt;=$AB$12), "Yes", "")</f>
        <v/>
      </c>
      <c r="P729" s="14" t="str">
        <f>IF(AND(MasterData5[[#This Row],[MntFruits]]&gt;=AC$4, MasterData5[[#This Row],[Income ]]&lt;=$AB$12), "Yes", "")</f>
        <v/>
      </c>
      <c r="Q729" s="14" t="str">
        <f>IF(AND(MasterData5[[#This Row],[MntMeatProducts]]&gt;=AD$4, MasterData5[[#This Row],[Income ]]&lt;=$AB$12), "Yes", "")</f>
        <v/>
      </c>
      <c r="R729" s="14" t="str">
        <f>IF(AND(MasterData5[[#This Row],[MntFishProducts]]&gt;=AE$4, MasterData5[[#This Row],[Income ]]&lt;=$AB$12), "Yes", "")</f>
        <v/>
      </c>
      <c r="S729" s="14" t="str">
        <f>IF(AND(MasterData5[[#This Row],[MntSweetProducts]]&gt;=AF$4, MasterData5[[#This Row],[Income ]]&lt;=$AB$12), "Yes", "")</f>
        <v/>
      </c>
      <c r="U729" s="14" t="str">
        <f>IF(MasterData5[[#This Row],[MntWines]]&gt;=AB$4, "Yes", "")</f>
        <v/>
      </c>
      <c r="V729" s="14" t="str">
        <f>IF(MasterData5[[#This Row],[MntFruits]]&gt;=AC$4, "Yes", "")</f>
        <v/>
      </c>
      <c r="W729" s="14" t="str">
        <f>IF(MasterData5[[#This Row],[MntMeatProducts]]&gt;=AD$4, "Yes", "")</f>
        <v/>
      </c>
      <c r="X729" s="14" t="str">
        <f>IF(MasterData5[[#This Row],[MntFishProducts]]&gt;=AE$4, "Yes", "")</f>
        <v/>
      </c>
      <c r="Y729" s="14" t="str">
        <f>IF(MasterData5[[#This Row],[MntSweetProducts]]&gt;=AF$4, "Yes", "")</f>
        <v/>
      </c>
    </row>
    <row r="730" spans="1:25" x14ac:dyDescent="0.3">
      <c r="A730">
        <v>3635</v>
      </c>
      <c r="B730" s="10">
        <v>492</v>
      </c>
      <c r="C730" s="10">
        <v>0</v>
      </c>
      <c r="D730" s="10">
        <v>37</v>
      </c>
      <c r="E730" s="10">
        <v>7</v>
      </c>
      <c r="F730" s="10">
        <v>0</v>
      </c>
      <c r="G730" s="10">
        <v>42</v>
      </c>
      <c r="H730" s="24">
        <f>2021-'Customer Profile'!B729</f>
        <v>59</v>
      </c>
      <c r="I730" s="10">
        <f>IF(Analysis!$B$60="Wine",B730,IF(Analysis!$B$60="Fruit",C730,IF(Analysis!$B$60="Meat",D730,IF(Analysis!$B$60="Fish",E730,IF(Analysis!$B$60="Sweet",F730,"")))))</f>
        <v>7</v>
      </c>
      <c r="J730" s="10">
        <v>52597</v>
      </c>
      <c r="K730" s="10" t="str">
        <f>IF(MasterData5[[#This Row],[Income ]]&gt;$AB$12, "Above", "Below")</f>
        <v>Above</v>
      </c>
      <c r="L730" s="10">
        <f>SUM(MasterData5[[#This Row],[MntWines]:[MntSweetProducts]])</f>
        <v>536</v>
      </c>
      <c r="M730" s="53" t="str">
        <f>IF(MasterData5[[#This Row],[Total Purchase]]&gt;=500, "Over $500", "")</f>
        <v>Over $500</v>
      </c>
      <c r="N730" s="10"/>
      <c r="O730" s="14" t="str">
        <f>IF(AND(MasterData5[[#This Row],[MntWines]]&gt;=AB$4, MasterData5[[#This Row],[Income ]]&lt;=$AB$12), "Yes", "")</f>
        <v/>
      </c>
      <c r="P730" s="14" t="str">
        <f>IF(AND(MasterData5[[#This Row],[MntFruits]]&gt;=AC$4, MasterData5[[#This Row],[Income ]]&lt;=$AB$12), "Yes", "")</f>
        <v/>
      </c>
      <c r="Q730" s="14" t="str">
        <f>IF(AND(MasterData5[[#This Row],[MntMeatProducts]]&gt;=AD$4, MasterData5[[#This Row],[Income ]]&lt;=$AB$12), "Yes", "")</f>
        <v/>
      </c>
      <c r="R730" s="14" t="str">
        <f>IF(AND(MasterData5[[#This Row],[MntFishProducts]]&gt;=AE$4, MasterData5[[#This Row],[Income ]]&lt;=$AB$12), "Yes", "")</f>
        <v/>
      </c>
      <c r="S730" s="14" t="str">
        <f>IF(AND(MasterData5[[#This Row],[MntSweetProducts]]&gt;=AF$4, MasterData5[[#This Row],[Income ]]&lt;=$AB$12), "Yes", "")</f>
        <v/>
      </c>
      <c r="U730" s="14" t="str">
        <f>IF(MasterData5[[#This Row],[MntWines]]&gt;=AB$4, "Yes", "")</f>
        <v>Yes</v>
      </c>
      <c r="V730" s="14" t="str">
        <f>IF(MasterData5[[#This Row],[MntFruits]]&gt;=AC$4, "Yes", "")</f>
        <v/>
      </c>
      <c r="W730" s="14" t="str">
        <f>IF(MasterData5[[#This Row],[MntMeatProducts]]&gt;=AD$4, "Yes", "")</f>
        <v/>
      </c>
      <c r="X730" s="14" t="str">
        <f>IF(MasterData5[[#This Row],[MntFishProducts]]&gt;=AE$4, "Yes", "")</f>
        <v/>
      </c>
      <c r="Y730" s="14" t="str">
        <f>IF(MasterData5[[#This Row],[MntSweetProducts]]&gt;=AF$4, "Yes", "")</f>
        <v/>
      </c>
    </row>
    <row r="731" spans="1:25" x14ac:dyDescent="0.3">
      <c r="A731">
        <v>3641</v>
      </c>
      <c r="B731" s="10">
        <v>10</v>
      </c>
      <c r="C731" s="10">
        <v>2</v>
      </c>
      <c r="D731" s="10">
        <v>15</v>
      </c>
      <c r="E731" s="10">
        <v>2</v>
      </c>
      <c r="F731" s="10">
        <v>1</v>
      </c>
      <c r="G731" s="10">
        <v>6</v>
      </c>
      <c r="H731" s="24">
        <f>2021-'Customer Profile'!B730</f>
        <v>45</v>
      </c>
      <c r="I731" s="10">
        <f>IF(Analysis!$B$60="Wine",B731,IF(Analysis!$B$60="Fruit",C731,IF(Analysis!$B$60="Meat",D731,IF(Analysis!$B$60="Fish",E731,IF(Analysis!$B$60="Sweet",F731,"")))))</f>
        <v>2</v>
      </c>
      <c r="J731" s="10">
        <v>13624</v>
      </c>
      <c r="K731" s="10" t="str">
        <f>IF(MasterData5[[#This Row],[Income ]]&gt;$AB$12, "Above", "Below")</f>
        <v>Below</v>
      </c>
      <c r="L731" s="10">
        <f>SUM(MasterData5[[#This Row],[MntWines]:[MntSweetProducts]])</f>
        <v>30</v>
      </c>
      <c r="M731" s="53" t="str">
        <f>IF(MasterData5[[#This Row],[Total Purchase]]&gt;=500, "Over $500", "")</f>
        <v/>
      </c>
      <c r="N731" s="10"/>
      <c r="O731" s="14" t="str">
        <f>IF(AND(MasterData5[[#This Row],[MntWines]]&gt;=AB$4, MasterData5[[#This Row],[Income ]]&lt;=$AB$12), "Yes", "")</f>
        <v/>
      </c>
      <c r="P731" s="14" t="str">
        <f>IF(AND(MasterData5[[#This Row],[MntFruits]]&gt;=AC$4, MasterData5[[#This Row],[Income ]]&lt;=$AB$12), "Yes", "")</f>
        <v/>
      </c>
      <c r="Q731" s="14" t="str">
        <f>IF(AND(MasterData5[[#This Row],[MntMeatProducts]]&gt;=AD$4, MasterData5[[#This Row],[Income ]]&lt;=$AB$12), "Yes", "")</f>
        <v/>
      </c>
      <c r="R731" s="14" t="str">
        <f>IF(AND(MasterData5[[#This Row],[MntFishProducts]]&gt;=AE$4, MasterData5[[#This Row],[Income ]]&lt;=$AB$12), "Yes", "")</f>
        <v/>
      </c>
      <c r="S731" s="14" t="str">
        <f>IF(AND(MasterData5[[#This Row],[MntSweetProducts]]&gt;=AF$4, MasterData5[[#This Row],[Income ]]&lt;=$AB$12), "Yes", "")</f>
        <v/>
      </c>
      <c r="U731" s="14" t="str">
        <f>IF(MasterData5[[#This Row],[MntWines]]&gt;=AB$4, "Yes", "")</f>
        <v/>
      </c>
      <c r="V731" s="14" t="str">
        <f>IF(MasterData5[[#This Row],[MntFruits]]&gt;=AC$4, "Yes", "")</f>
        <v/>
      </c>
      <c r="W731" s="14" t="str">
        <f>IF(MasterData5[[#This Row],[MntMeatProducts]]&gt;=AD$4, "Yes", "")</f>
        <v/>
      </c>
      <c r="X731" s="14" t="str">
        <f>IF(MasterData5[[#This Row],[MntFishProducts]]&gt;=AE$4, "Yes", "")</f>
        <v/>
      </c>
      <c r="Y731" s="14" t="str">
        <f>IF(MasterData5[[#This Row],[MntSweetProducts]]&gt;=AF$4, "Yes", "")</f>
        <v/>
      </c>
    </row>
    <row r="732" spans="1:25" x14ac:dyDescent="0.3">
      <c r="A732">
        <v>3643</v>
      </c>
      <c r="B732" s="10">
        <v>750</v>
      </c>
      <c r="C732" s="10">
        <v>8</v>
      </c>
      <c r="D732" s="10">
        <v>125</v>
      </c>
      <c r="E732" s="10">
        <v>11</v>
      </c>
      <c r="F732" s="10">
        <v>8</v>
      </c>
      <c r="G732" s="10">
        <v>26</v>
      </c>
      <c r="H732" s="24">
        <f>2021-'Customer Profile'!B731</f>
        <v>47</v>
      </c>
      <c r="I732" s="10">
        <f>IF(Analysis!$B$60="Wine",B732,IF(Analysis!$B$60="Fruit",C732,IF(Analysis!$B$60="Meat",D732,IF(Analysis!$B$60="Fish",E732,IF(Analysis!$B$60="Sweet",F732,"")))))</f>
        <v>11</v>
      </c>
      <c r="J732" s="10">
        <v>63206</v>
      </c>
      <c r="K732" s="10" t="str">
        <f>IF(MasterData5[[#This Row],[Income ]]&gt;$AB$12, "Above", "Below")</f>
        <v>Above</v>
      </c>
      <c r="L732" s="10">
        <f>SUM(MasterData5[[#This Row],[MntWines]:[MntSweetProducts]])</f>
        <v>902</v>
      </c>
      <c r="M732" s="53" t="str">
        <f>IF(MasterData5[[#This Row],[Total Purchase]]&gt;=500, "Over $500", "")</f>
        <v>Over $500</v>
      </c>
      <c r="N732" s="10"/>
      <c r="O732" s="14" t="str">
        <f>IF(AND(MasterData5[[#This Row],[MntWines]]&gt;=AB$4, MasterData5[[#This Row],[Income ]]&lt;=$AB$12), "Yes", "")</f>
        <v/>
      </c>
      <c r="P732" s="14" t="str">
        <f>IF(AND(MasterData5[[#This Row],[MntFruits]]&gt;=AC$4, MasterData5[[#This Row],[Income ]]&lt;=$AB$12), "Yes", "")</f>
        <v/>
      </c>
      <c r="Q732" s="14" t="str">
        <f>IF(AND(MasterData5[[#This Row],[MntMeatProducts]]&gt;=AD$4, MasterData5[[#This Row],[Income ]]&lt;=$AB$12), "Yes", "")</f>
        <v/>
      </c>
      <c r="R732" s="14" t="str">
        <f>IF(AND(MasterData5[[#This Row],[MntFishProducts]]&gt;=AE$4, MasterData5[[#This Row],[Income ]]&lt;=$AB$12), "Yes", "")</f>
        <v/>
      </c>
      <c r="S732" s="14" t="str">
        <f>IF(AND(MasterData5[[#This Row],[MntSweetProducts]]&gt;=AF$4, MasterData5[[#This Row],[Income ]]&lt;=$AB$12), "Yes", "")</f>
        <v/>
      </c>
      <c r="U732" s="14" t="str">
        <f>IF(MasterData5[[#This Row],[MntWines]]&gt;=AB$4, "Yes", "")</f>
        <v>Yes</v>
      </c>
      <c r="V732" s="14" t="str">
        <f>IF(MasterData5[[#This Row],[MntFruits]]&gt;=AC$4, "Yes", "")</f>
        <v/>
      </c>
      <c r="W732" s="14" t="str">
        <f>IF(MasterData5[[#This Row],[MntMeatProducts]]&gt;=AD$4, "Yes", "")</f>
        <v/>
      </c>
      <c r="X732" s="14" t="str">
        <f>IF(MasterData5[[#This Row],[MntFishProducts]]&gt;=AE$4, "Yes", "")</f>
        <v/>
      </c>
      <c r="Y732" s="14" t="str">
        <f>IF(MasterData5[[#This Row],[MntSweetProducts]]&gt;=AF$4, "Yes", "")</f>
        <v/>
      </c>
    </row>
    <row r="733" spans="1:25" x14ac:dyDescent="0.3">
      <c r="A733">
        <v>3645</v>
      </c>
      <c r="B733" s="10">
        <v>19</v>
      </c>
      <c r="C733" s="10">
        <v>3</v>
      </c>
      <c r="D733" s="10">
        <v>26</v>
      </c>
      <c r="E733" s="10">
        <v>10</v>
      </c>
      <c r="F733" s="10">
        <v>9</v>
      </c>
      <c r="G733" s="10">
        <v>3</v>
      </c>
      <c r="H733" s="24">
        <f>2021-'Customer Profile'!B732</f>
        <v>49</v>
      </c>
      <c r="I733" s="10">
        <f>IF(Analysis!$B$60="Wine",B733,IF(Analysis!$B$60="Fruit",C733,IF(Analysis!$B$60="Meat",D733,IF(Analysis!$B$60="Fish",E733,IF(Analysis!$B$60="Sweet",F733,"")))))</f>
        <v>10</v>
      </c>
      <c r="J733" s="10">
        <v>27213</v>
      </c>
      <c r="K733" s="10" t="str">
        <f>IF(MasterData5[[#This Row],[Income ]]&gt;$AB$12, "Above", "Below")</f>
        <v>Below</v>
      </c>
      <c r="L733" s="10">
        <f>SUM(MasterData5[[#This Row],[MntWines]:[MntSweetProducts]])</f>
        <v>67</v>
      </c>
      <c r="M733" s="53" t="str">
        <f>IF(MasterData5[[#This Row],[Total Purchase]]&gt;=500, "Over $500", "")</f>
        <v/>
      </c>
      <c r="N733" s="10"/>
      <c r="O733" s="14" t="str">
        <f>IF(AND(MasterData5[[#This Row],[MntWines]]&gt;=AB$4, MasterData5[[#This Row],[Income ]]&lt;=$AB$12), "Yes", "")</f>
        <v/>
      </c>
      <c r="P733" s="14" t="str">
        <f>IF(AND(MasterData5[[#This Row],[MntFruits]]&gt;=AC$4, MasterData5[[#This Row],[Income ]]&lt;=$AB$12), "Yes", "")</f>
        <v/>
      </c>
      <c r="Q733" s="14" t="str">
        <f>IF(AND(MasterData5[[#This Row],[MntMeatProducts]]&gt;=AD$4, MasterData5[[#This Row],[Income ]]&lt;=$AB$12), "Yes", "")</f>
        <v/>
      </c>
      <c r="R733" s="14" t="str">
        <f>IF(AND(MasterData5[[#This Row],[MntFishProducts]]&gt;=AE$4, MasterData5[[#This Row],[Income ]]&lt;=$AB$12), "Yes", "")</f>
        <v/>
      </c>
      <c r="S733" s="14" t="str">
        <f>IF(AND(MasterData5[[#This Row],[MntSweetProducts]]&gt;=AF$4, MasterData5[[#This Row],[Income ]]&lt;=$AB$12), "Yes", "")</f>
        <v/>
      </c>
      <c r="U733" s="14" t="str">
        <f>IF(MasterData5[[#This Row],[MntWines]]&gt;=AB$4, "Yes", "")</f>
        <v/>
      </c>
      <c r="V733" s="14" t="str">
        <f>IF(MasterData5[[#This Row],[MntFruits]]&gt;=AC$4, "Yes", "")</f>
        <v/>
      </c>
      <c r="W733" s="14" t="str">
        <f>IF(MasterData5[[#This Row],[MntMeatProducts]]&gt;=AD$4, "Yes", "")</f>
        <v/>
      </c>
      <c r="X733" s="14" t="str">
        <f>IF(MasterData5[[#This Row],[MntFishProducts]]&gt;=AE$4, "Yes", "")</f>
        <v/>
      </c>
      <c r="Y733" s="14" t="str">
        <f>IF(MasterData5[[#This Row],[MntSweetProducts]]&gt;=AF$4, "Yes", "")</f>
        <v/>
      </c>
    </row>
    <row r="734" spans="1:25" x14ac:dyDescent="0.3">
      <c r="A734">
        <v>3657</v>
      </c>
      <c r="B734" s="10">
        <v>94</v>
      </c>
      <c r="C734" s="10">
        <v>1</v>
      </c>
      <c r="D734" s="10">
        <v>33</v>
      </c>
      <c r="E734" s="10">
        <v>13</v>
      </c>
      <c r="F734" s="10">
        <v>12</v>
      </c>
      <c r="G734" s="10">
        <v>12</v>
      </c>
      <c r="H734" s="24">
        <f>2021-'Customer Profile'!B733</f>
        <v>35</v>
      </c>
      <c r="I734" s="10">
        <f>IF(Analysis!$B$60="Wine",B734,IF(Analysis!$B$60="Fruit",C734,IF(Analysis!$B$60="Meat",D734,IF(Analysis!$B$60="Fish",E734,IF(Analysis!$B$60="Sweet",F734,"")))))</f>
        <v>13</v>
      </c>
      <c r="J734" s="10">
        <v>39146</v>
      </c>
      <c r="K734" s="10" t="str">
        <f>IF(MasterData5[[#This Row],[Income ]]&gt;$AB$12, "Above", "Below")</f>
        <v>Below</v>
      </c>
      <c r="L734" s="10">
        <f>SUM(MasterData5[[#This Row],[MntWines]:[MntSweetProducts]])</f>
        <v>153</v>
      </c>
      <c r="M734" s="53" t="str">
        <f>IF(MasterData5[[#This Row],[Total Purchase]]&gt;=500, "Over $500", "")</f>
        <v/>
      </c>
      <c r="N734" s="10"/>
      <c r="O734" s="14" t="str">
        <f>IF(AND(MasterData5[[#This Row],[MntWines]]&gt;=AB$4, MasterData5[[#This Row],[Income ]]&lt;=$AB$12), "Yes", "")</f>
        <v/>
      </c>
      <c r="P734" s="14" t="str">
        <f>IF(AND(MasterData5[[#This Row],[MntFruits]]&gt;=AC$4, MasterData5[[#This Row],[Income ]]&lt;=$AB$12), "Yes", "")</f>
        <v/>
      </c>
      <c r="Q734" s="14" t="str">
        <f>IF(AND(MasterData5[[#This Row],[MntMeatProducts]]&gt;=AD$4, MasterData5[[#This Row],[Income ]]&lt;=$AB$12), "Yes", "")</f>
        <v/>
      </c>
      <c r="R734" s="14" t="str">
        <f>IF(AND(MasterData5[[#This Row],[MntFishProducts]]&gt;=AE$4, MasterData5[[#This Row],[Income ]]&lt;=$AB$12), "Yes", "")</f>
        <v/>
      </c>
      <c r="S734" s="14" t="str">
        <f>IF(AND(MasterData5[[#This Row],[MntSweetProducts]]&gt;=AF$4, MasterData5[[#This Row],[Income ]]&lt;=$AB$12), "Yes", "")</f>
        <v/>
      </c>
      <c r="U734" s="14" t="str">
        <f>IF(MasterData5[[#This Row],[MntWines]]&gt;=AB$4, "Yes", "")</f>
        <v/>
      </c>
      <c r="V734" s="14" t="str">
        <f>IF(MasterData5[[#This Row],[MntFruits]]&gt;=AC$4, "Yes", "")</f>
        <v/>
      </c>
      <c r="W734" s="14" t="str">
        <f>IF(MasterData5[[#This Row],[MntMeatProducts]]&gt;=AD$4, "Yes", "")</f>
        <v/>
      </c>
      <c r="X734" s="14" t="str">
        <f>IF(MasterData5[[#This Row],[MntFishProducts]]&gt;=AE$4, "Yes", "")</f>
        <v/>
      </c>
      <c r="Y734" s="14" t="str">
        <f>IF(MasterData5[[#This Row],[MntSweetProducts]]&gt;=AF$4, "Yes", "")</f>
        <v/>
      </c>
    </row>
    <row r="735" spans="1:25" x14ac:dyDescent="0.3">
      <c r="A735">
        <v>3661</v>
      </c>
      <c r="B735" s="10">
        <v>594</v>
      </c>
      <c r="C735" s="10">
        <v>51</v>
      </c>
      <c r="D735" s="10">
        <v>631</v>
      </c>
      <c r="E735" s="10">
        <v>72</v>
      </c>
      <c r="F735" s="10">
        <v>55</v>
      </c>
      <c r="G735" s="10">
        <v>32</v>
      </c>
      <c r="H735" s="24">
        <f>2021-'Customer Profile'!B734</f>
        <v>26</v>
      </c>
      <c r="I735" s="10">
        <f>IF(Analysis!$B$60="Wine",B735,IF(Analysis!$B$60="Fruit",C735,IF(Analysis!$B$60="Meat",D735,IF(Analysis!$B$60="Fish",E735,IF(Analysis!$B$60="Sweet",F735,"")))))</f>
        <v>72</v>
      </c>
      <c r="J735" s="10">
        <v>80617</v>
      </c>
      <c r="K735" s="10" t="str">
        <f>IF(MasterData5[[#This Row],[Income ]]&gt;$AB$12, "Above", "Below")</f>
        <v>Above</v>
      </c>
      <c r="L735" s="10">
        <f>SUM(MasterData5[[#This Row],[MntWines]:[MntSweetProducts]])</f>
        <v>1403</v>
      </c>
      <c r="M735" s="53" t="str">
        <f>IF(MasterData5[[#This Row],[Total Purchase]]&gt;=500, "Over $500", "")</f>
        <v>Over $500</v>
      </c>
      <c r="N735" s="10"/>
      <c r="O735" s="14" t="str">
        <f>IF(AND(MasterData5[[#This Row],[MntWines]]&gt;=AB$4, MasterData5[[#This Row],[Income ]]&lt;=$AB$12), "Yes", "")</f>
        <v/>
      </c>
      <c r="P735" s="14" t="str">
        <f>IF(AND(MasterData5[[#This Row],[MntFruits]]&gt;=AC$4, MasterData5[[#This Row],[Income ]]&lt;=$AB$12), "Yes", "")</f>
        <v/>
      </c>
      <c r="Q735" s="14" t="str">
        <f>IF(AND(MasterData5[[#This Row],[MntMeatProducts]]&gt;=AD$4, MasterData5[[#This Row],[Income ]]&lt;=$AB$12), "Yes", "")</f>
        <v/>
      </c>
      <c r="R735" s="14" t="str">
        <f>IF(AND(MasterData5[[#This Row],[MntFishProducts]]&gt;=AE$4, MasterData5[[#This Row],[Income ]]&lt;=$AB$12), "Yes", "")</f>
        <v/>
      </c>
      <c r="S735" s="14" t="str">
        <f>IF(AND(MasterData5[[#This Row],[MntSweetProducts]]&gt;=AF$4, MasterData5[[#This Row],[Income ]]&lt;=$AB$12), "Yes", "")</f>
        <v/>
      </c>
      <c r="U735" s="14" t="str">
        <f>IF(MasterData5[[#This Row],[MntWines]]&gt;=AB$4, "Yes", "")</f>
        <v>Yes</v>
      </c>
      <c r="V735" s="14" t="str">
        <f>IF(MasterData5[[#This Row],[MntFruits]]&gt;=AC$4, "Yes", "")</f>
        <v>Yes</v>
      </c>
      <c r="W735" s="14" t="str">
        <f>IF(MasterData5[[#This Row],[MntMeatProducts]]&gt;=AD$4, "Yes", "")</f>
        <v>Yes</v>
      </c>
      <c r="X735" s="14" t="str">
        <f>IF(MasterData5[[#This Row],[MntFishProducts]]&gt;=AE$4, "Yes", "")</f>
        <v>Yes</v>
      </c>
      <c r="Y735" s="14" t="str">
        <f>IF(MasterData5[[#This Row],[MntSweetProducts]]&gt;=AF$4, "Yes", "")</f>
        <v>Yes</v>
      </c>
    </row>
    <row r="736" spans="1:25" x14ac:dyDescent="0.3">
      <c r="A736">
        <v>3665</v>
      </c>
      <c r="B736" s="10">
        <v>1</v>
      </c>
      <c r="C736" s="10">
        <v>9</v>
      </c>
      <c r="D736" s="10">
        <v>8</v>
      </c>
      <c r="E736" s="10">
        <v>11</v>
      </c>
      <c r="F736" s="10">
        <v>3</v>
      </c>
      <c r="G736" s="10">
        <v>22</v>
      </c>
      <c r="H736" s="24">
        <f>2021-'Customer Profile'!B735</f>
        <v>44</v>
      </c>
      <c r="I736" s="10">
        <f>IF(Analysis!$B$60="Wine",B736,IF(Analysis!$B$60="Fruit",C736,IF(Analysis!$B$60="Meat",D736,IF(Analysis!$B$60="Fish",E736,IF(Analysis!$B$60="Sweet",F736,"")))))</f>
        <v>11</v>
      </c>
      <c r="J736" s="10">
        <v>25315</v>
      </c>
      <c r="K736" s="10" t="str">
        <f>IF(MasterData5[[#This Row],[Income ]]&gt;$AB$12, "Above", "Below")</f>
        <v>Below</v>
      </c>
      <c r="L736" s="10">
        <f>SUM(MasterData5[[#This Row],[MntWines]:[MntSweetProducts]])</f>
        <v>32</v>
      </c>
      <c r="M736" s="53" t="str">
        <f>IF(MasterData5[[#This Row],[Total Purchase]]&gt;=500, "Over $500", "")</f>
        <v/>
      </c>
      <c r="N736" s="10"/>
      <c r="O736" s="14" t="str">
        <f>IF(AND(MasterData5[[#This Row],[MntWines]]&gt;=AB$4, MasterData5[[#This Row],[Income ]]&lt;=$AB$12), "Yes", "")</f>
        <v/>
      </c>
      <c r="P736" s="14" t="str">
        <f>IF(AND(MasterData5[[#This Row],[MntFruits]]&gt;=AC$4, MasterData5[[#This Row],[Income ]]&lt;=$AB$12), "Yes", "")</f>
        <v/>
      </c>
      <c r="Q736" s="14" t="str">
        <f>IF(AND(MasterData5[[#This Row],[MntMeatProducts]]&gt;=AD$4, MasterData5[[#This Row],[Income ]]&lt;=$AB$12), "Yes", "")</f>
        <v/>
      </c>
      <c r="R736" s="14" t="str">
        <f>IF(AND(MasterData5[[#This Row],[MntFishProducts]]&gt;=AE$4, MasterData5[[#This Row],[Income ]]&lt;=$AB$12), "Yes", "")</f>
        <v/>
      </c>
      <c r="S736" s="14" t="str">
        <f>IF(AND(MasterData5[[#This Row],[MntSweetProducts]]&gt;=AF$4, MasterData5[[#This Row],[Income ]]&lt;=$AB$12), "Yes", "")</f>
        <v/>
      </c>
      <c r="U736" s="14" t="str">
        <f>IF(MasterData5[[#This Row],[MntWines]]&gt;=AB$4, "Yes", "")</f>
        <v/>
      </c>
      <c r="V736" s="14" t="str">
        <f>IF(MasterData5[[#This Row],[MntFruits]]&gt;=AC$4, "Yes", "")</f>
        <v/>
      </c>
      <c r="W736" s="14" t="str">
        <f>IF(MasterData5[[#This Row],[MntMeatProducts]]&gt;=AD$4, "Yes", "")</f>
        <v/>
      </c>
      <c r="X736" s="14" t="str">
        <f>IF(MasterData5[[#This Row],[MntFishProducts]]&gt;=AE$4, "Yes", "")</f>
        <v/>
      </c>
      <c r="Y736" s="14" t="str">
        <f>IF(MasterData5[[#This Row],[MntSweetProducts]]&gt;=AF$4, "Yes", "")</f>
        <v/>
      </c>
    </row>
    <row r="737" spans="1:25" x14ac:dyDescent="0.3">
      <c r="A737">
        <v>3667</v>
      </c>
      <c r="B737" s="10">
        <v>778</v>
      </c>
      <c r="C737" s="10">
        <v>178</v>
      </c>
      <c r="D737" s="10">
        <v>689</v>
      </c>
      <c r="E737" s="10">
        <v>41</v>
      </c>
      <c r="F737" s="10">
        <v>27</v>
      </c>
      <c r="G737" s="10">
        <v>44</v>
      </c>
      <c r="H737" s="24">
        <f>2021-'Customer Profile'!B736</f>
        <v>52</v>
      </c>
      <c r="I737" s="10">
        <f>IF(Analysis!$B$60="Wine",B737,IF(Analysis!$B$60="Fruit",C737,IF(Analysis!$B$60="Meat",D737,IF(Analysis!$B$60="Fish",E737,IF(Analysis!$B$60="Sweet",F737,"")))))</f>
        <v>41</v>
      </c>
      <c r="J737" s="10">
        <v>80952</v>
      </c>
      <c r="K737" s="10" t="str">
        <f>IF(MasterData5[[#This Row],[Income ]]&gt;$AB$12, "Above", "Below")</f>
        <v>Above</v>
      </c>
      <c r="L737" s="10">
        <f>SUM(MasterData5[[#This Row],[MntWines]:[MntSweetProducts]])</f>
        <v>1713</v>
      </c>
      <c r="M737" s="53" t="str">
        <f>IF(MasterData5[[#This Row],[Total Purchase]]&gt;=500, "Over $500", "")</f>
        <v>Over $500</v>
      </c>
      <c r="N737" s="10"/>
      <c r="O737" s="14" t="str">
        <f>IF(AND(MasterData5[[#This Row],[MntWines]]&gt;=AB$4, MasterData5[[#This Row],[Income ]]&lt;=$AB$12), "Yes", "")</f>
        <v/>
      </c>
      <c r="P737" s="14" t="str">
        <f>IF(AND(MasterData5[[#This Row],[MntFruits]]&gt;=AC$4, MasterData5[[#This Row],[Income ]]&lt;=$AB$12), "Yes", "")</f>
        <v/>
      </c>
      <c r="Q737" s="14" t="str">
        <f>IF(AND(MasterData5[[#This Row],[MntMeatProducts]]&gt;=AD$4, MasterData5[[#This Row],[Income ]]&lt;=$AB$12), "Yes", "")</f>
        <v/>
      </c>
      <c r="R737" s="14" t="str">
        <f>IF(AND(MasterData5[[#This Row],[MntFishProducts]]&gt;=AE$4, MasterData5[[#This Row],[Income ]]&lt;=$AB$12), "Yes", "")</f>
        <v/>
      </c>
      <c r="S737" s="14" t="str">
        <f>IF(AND(MasterData5[[#This Row],[MntSweetProducts]]&gt;=AF$4, MasterData5[[#This Row],[Income ]]&lt;=$AB$12), "Yes", "")</f>
        <v/>
      </c>
      <c r="U737" s="14" t="str">
        <f>IF(MasterData5[[#This Row],[MntWines]]&gt;=AB$4, "Yes", "")</f>
        <v>Yes</v>
      </c>
      <c r="V737" s="14" t="str">
        <f>IF(MasterData5[[#This Row],[MntFruits]]&gt;=AC$4, "Yes", "")</f>
        <v>Yes</v>
      </c>
      <c r="W737" s="14" t="str">
        <f>IF(MasterData5[[#This Row],[MntMeatProducts]]&gt;=AD$4, "Yes", "")</f>
        <v>Yes</v>
      </c>
      <c r="X737" s="14" t="str">
        <f>IF(MasterData5[[#This Row],[MntFishProducts]]&gt;=AE$4, "Yes", "")</f>
        <v>Yes</v>
      </c>
      <c r="Y737" s="14" t="str">
        <f>IF(MasterData5[[#This Row],[MntSweetProducts]]&gt;=AF$4, "Yes", "")</f>
        <v/>
      </c>
    </row>
    <row r="738" spans="1:25" x14ac:dyDescent="0.3">
      <c r="A738">
        <v>3673</v>
      </c>
      <c r="B738" s="10">
        <v>371</v>
      </c>
      <c r="C738" s="10">
        <v>17</v>
      </c>
      <c r="D738" s="10">
        <v>238</v>
      </c>
      <c r="E738" s="10">
        <v>23</v>
      </c>
      <c r="F738" s="10">
        <v>24</v>
      </c>
      <c r="G738" s="10">
        <v>106</v>
      </c>
      <c r="H738" s="24">
        <f>2021-'Customer Profile'!B737</f>
        <v>50</v>
      </c>
      <c r="I738" s="10">
        <f>IF(Analysis!$B$60="Wine",B738,IF(Analysis!$B$60="Fruit",C738,IF(Analysis!$B$60="Meat",D738,IF(Analysis!$B$60="Fish",E738,IF(Analysis!$B$60="Sweet",F738,"")))))</f>
        <v>23</v>
      </c>
      <c r="J738" s="10">
        <v>55239</v>
      </c>
      <c r="K738" s="10" t="str">
        <f>IF(MasterData5[[#This Row],[Income ]]&gt;$AB$12, "Above", "Below")</f>
        <v>Above</v>
      </c>
      <c r="L738" s="10">
        <f>SUM(MasterData5[[#This Row],[MntWines]:[MntSweetProducts]])</f>
        <v>673</v>
      </c>
      <c r="M738" s="53" t="str">
        <f>IF(MasterData5[[#This Row],[Total Purchase]]&gt;=500, "Over $500", "")</f>
        <v>Over $500</v>
      </c>
      <c r="N738" s="10"/>
      <c r="O738" s="14" t="str">
        <f>IF(AND(MasterData5[[#This Row],[MntWines]]&gt;=AB$4, MasterData5[[#This Row],[Income ]]&lt;=$AB$12), "Yes", "")</f>
        <v/>
      </c>
      <c r="P738" s="14" t="str">
        <f>IF(AND(MasterData5[[#This Row],[MntFruits]]&gt;=AC$4, MasterData5[[#This Row],[Income ]]&lt;=$AB$12), "Yes", "")</f>
        <v/>
      </c>
      <c r="Q738" s="14" t="str">
        <f>IF(AND(MasterData5[[#This Row],[MntMeatProducts]]&gt;=AD$4, MasterData5[[#This Row],[Income ]]&lt;=$AB$12), "Yes", "")</f>
        <v/>
      </c>
      <c r="R738" s="14" t="str">
        <f>IF(AND(MasterData5[[#This Row],[MntFishProducts]]&gt;=AE$4, MasterData5[[#This Row],[Income ]]&lt;=$AB$12), "Yes", "")</f>
        <v/>
      </c>
      <c r="S738" s="14" t="str">
        <f>IF(AND(MasterData5[[#This Row],[MntSweetProducts]]&gt;=AF$4, MasterData5[[#This Row],[Income ]]&lt;=$AB$12), "Yes", "")</f>
        <v/>
      </c>
      <c r="U738" s="14" t="str">
        <f>IF(MasterData5[[#This Row],[MntWines]]&gt;=AB$4, "Yes", "")</f>
        <v>Yes</v>
      </c>
      <c r="V738" s="14" t="str">
        <f>IF(MasterData5[[#This Row],[MntFruits]]&gt;=AC$4, "Yes", "")</f>
        <v/>
      </c>
      <c r="W738" s="14" t="str">
        <f>IF(MasterData5[[#This Row],[MntMeatProducts]]&gt;=AD$4, "Yes", "")</f>
        <v>Yes</v>
      </c>
      <c r="X738" s="14" t="str">
        <f>IF(MasterData5[[#This Row],[MntFishProducts]]&gt;=AE$4, "Yes", "")</f>
        <v/>
      </c>
      <c r="Y738" s="14" t="str">
        <f>IF(MasterData5[[#This Row],[MntSweetProducts]]&gt;=AF$4, "Yes", "")</f>
        <v/>
      </c>
    </row>
    <row r="739" spans="1:25" x14ac:dyDescent="0.3">
      <c r="A739">
        <v>3678</v>
      </c>
      <c r="B739" s="10">
        <v>488</v>
      </c>
      <c r="C739" s="10">
        <v>23</v>
      </c>
      <c r="D739" s="10">
        <v>71</v>
      </c>
      <c r="E739" s="10">
        <v>15</v>
      </c>
      <c r="F739" s="10">
        <v>0</v>
      </c>
      <c r="G739" s="10">
        <v>59</v>
      </c>
      <c r="H739" s="24">
        <f>2021-'Customer Profile'!B738</f>
        <v>48</v>
      </c>
      <c r="I739" s="10">
        <f>IF(Analysis!$B$60="Wine",B739,IF(Analysis!$B$60="Fruit",C739,IF(Analysis!$B$60="Meat",D739,IF(Analysis!$B$60="Fish",E739,IF(Analysis!$B$60="Sweet",F739,"")))))</f>
        <v>15</v>
      </c>
      <c r="J739" s="10">
        <v>60208</v>
      </c>
      <c r="K739" s="10" t="str">
        <f>IF(MasterData5[[#This Row],[Income ]]&gt;$AB$12, "Above", "Below")</f>
        <v>Above</v>
      </c>
      <c r="L739" s="10">
        <f>SUM(MasterData5[[#This Row],[MntWines]:[MntSweetProducts]])</f>
        <v>597</v>
      </c>
      <c r="M739" s="53" t="str">
        <f>IF(MasterData5[[#This Row],[Total Purchase]]&gt;=500, "Over $500", "")</f>
        <v>Over $500</v>
      </c>
      <c r="N739" s="10"/>
      <c r="O739" s="14" t="str">
        <f>IF(AND(MasterData5[[#This Row],[MntWines]]&gt;=AB$4, MasterData5[[#This Row],[Income ]]&lt;=$AB$12), "Yes", "")</f>
        <v/>
      </c>
      <c r="P739" s="14" t="str">
        <f>IF(AND(MasterData5[[#This Row],[MntFruits]]&gt;=AC$4, MasterData5[[#This Row],[Income ]]&lt;=$AB$12), "Yes", "")</f>
        <v/>
      </c>
      <c r="Q739" s="14" t="str">
        <f>IF(AND(MasterData5[[#This Row],[MntMeatProducts]]&gt;=AD$4, MasterData5[[#This Row],[Income ]]&lt;=$AB$12), "Yes", "")</f>
        <v/>
      </c>
      <c r="R739" s="14" t="str">
        <f>IF(AND(MasterData5[[#This Row],[MntFishProducts]]&gt;=AE$4, MasterData5[[#This Row],[Income ]]&lt;=$AB$12), "Yes", "")</f>
        <v/>
      </c>
      <c r="S739" s="14" t="str">
        <f>IF(AND(MasterData5[[#This Row],[MntSweetProducts]]&gt;=AF$4, MasterData5[[#This Row],[Income ]]&lt;=$AB$12), "Yes", "")</f>
        <v/>
      </c>
      <c r="U739" s="14" t="str">
        <f>IF(MasterData5[[#This Row],[MntWines]]&gt;=AB$4, "Yes", "")</f>
        <v>Yes</v>
      </c>
      <c r="V739" s="14" t="str">
        <f>IF(MasterData5[[#This Row],[MntFruits]]&gt;=AC$4, "Yes", "")</f>
        <v/>
      </c>
      <c r="W739" s="14" t="str">
        <f>IF(MasterData5[[#This Row],[MntMeatProducts]]&gt;=AD$4, "Yes", "")</f>
        <v/>
      </c>
      <c r="X739" s="14" t="str">
        <f>IF(MasterData5[[#This Row],[MntFishProducts]]&gt;=AE$4, "Yes", "")</f>
        <v/>
      </c>
      <c r="Y739" s="14" t="str">
        <f>IF(MasterData5[[#This Row],[MntSweetProducts]]&gt;=AF$4, "Yes", "")</f>
        <v/>
      </c>
    </row>
    <row r="740" spans="1:25" x14ac:dyDescent="0.3">
      <c r="A740">
        <v>3690</v>
      </c>
      <c r="B740" s="10">
        <v>1184</v>
      </c>
      <c r="C740" s="10">
        <v>102</v>
      </c>
      <c r="D740" s="10">
        <v>673</v>
      </c>
      <c r="E740" s="10">
        <v>52</v>
      </c>
      <c r="F740" s="10">
        <v>40</v>
      </c>
      <c r="G740" s="10">
        <v>40</v>
      </c>
      <c r="H740" s="24">
        <f>2021-'Customer Profile'!B739</f>
        <v>35</v>
      </c>
      <c r="I740" s="10">
        <f>IF(Analysis!$B$60="Wine",B740,IF(Analysis!$B$60="Fruit",C740,IF(Analysis!$B$60="Meat",D740,IF(Analysis!$B$60="Fish",E740,IF(Analysis!$B$60="Sweet",F740,"")))))</f>
        <v>52</v>
      </c>
      <c r="J740" s="10">
        <v>80141</v>
      </c>
      <c r="K740" s="10" t="str">
        <f>IF(MasterData5[[#This Row],[Income ]]&gt;$AB$12, "Above", "Below")</f>
        <v>Above</v>
      </c>
      <c r="L740" s="10">
        <f>SUM(MasterData5[[#This Row],[MntWines]:[MntSweetProducts]])</f>
        <v>2051</v>
      </c>
      <c r="M740" s="53" t="str">
        <f>IF(MasterData5[[#This Row],[Total Purchase]]&gt;=500, "Over $500", "")</f>
        <v>Over $500</v>
      </c>
      <c r="N740" s="10"/>
      <c r="O740" s="14" t="str">
        <f>IF(AND(MasterData5[[#This Row],[MntWines]]&gt;=AB$4, MasterData5[[#This Row],[Income ]]&lt;=$AB$12), "Yes", "")</f>
        <v/>
      </c>
      <c r="P740" s="14" t="str">
        <f>IF(AND(MasterData5[[#This Row],[MntFruits]]&gt;=AC$4, MasterData5[[#This Row],[Income ]]&lt;=$AB$12), "Yes", "")</f>
        <v/>
      </c>
      <c r="Q740" s="14" t="str">
        <f>IF(AND(MasterData5[[#This Row],[MntMeatProducts]]&gt;=AD$4, MasterData5[[#This Row],[Income ]]&lt;=$AB$12), "Yes", "")</f>
        <v/>
      </c>
      <c r="R740" s="14" t="str">
        <f>IF(AND(MasterData5[[#This Row],[MntFishProducts]]&gt;=AE$4, MasterData5[[#This Row],[Income ]]&lt;=$AB$12), "Yes", "")</f>
        <v/>
      </c>
      <c r="S740" s="14" t="str">
        <f>IF(AND(MasterData5[[#This Row],[MntSweetProducts]]&gt;=AF$4, MasterData5[[#This Row],[Income ]]&lt;=$AB$12), "Yes", "")</f>
        <v/>
      </c>
      <c r="U740" s="14" t="str">
        <f>IF(MasterData5[[#This Row],[MntWines]]&gt;=AB$4, "Yes", "")</f>
        <v>Yes</v>
      </c>
      <c r="V740" s="14" t="str">
        <f>IF(MasterData5[[#This Row],[MntFruits]]&gt;=AC$4, "Yes", "")</f>
        <v>Yes</v>
      </c>
      <c r="W740" s="14" t="str">
        <f>IF(MasterData5[[#This Row],[MntMeatProducts]]&gt;=AD$4, "Yes", "")</f>
        <v>Yes</v>
      </c>
      <c r="X740" s="14" t="str">
        <f>IF(MasterData5[[#This Row],[MntFishProducts]]&gt;=AE$4, "Yes", "")</f>
        <v>Yes</v>
      </c>
      <c r="Y740" s="14" t="str">
        <f>IF(MasterData5[[#This Row],[MntSweetProducts]]&gt;=AF$4, "Yes", "")</f>
        <v>Yes</v>
      </c>
    </row>
    <row r="741" spans="1:25" x14ac:dyDescent="0.3">
      <c r="A741">
        <v>3696</v>
      </c>
      <c r="B741" s="10">
        <v>27</v>
      </c>
      <c r="C741" s="10">
        <v>1</v>
      </c>
      <c r="D741" s="10">
        <v>12</v>
      </c>
      <c r="E741" s="10">
        <v>2</v>
      </c>
      <c r="F741" s="10">
        <v>0</v>
      </c>
      <c r="G741" s="10">
        <v>10</v>
      </c>
      <c r="H741" s="24">
        <f>2021-'Customer Profile'!B740</f>
        <v>56</v>
      </c>
      <c r="I741" s="10">
        <f>IF(Analysis!$B$60="Wine",B741,IF(Analysis!$B$60="Fruit",C741,IF(Analysis!$B$60="Meat",D741,IF(Analysis!$B$60="Fish",E741,IF(Analysis!$B$60="Sweet",F741,"")))))</f>
        <v>2</v>
      </c>
      <c r="J741" s="10">
        <v>30630</v>
      </c>
      <c r="K741" s="10" t="str">
        <f>IF(MasterData5[[#This Row],[Income ]]&gt;$AB$12, "Above", "Below")</f>
        <v>Below</v>
      </c>
      <c r="L741" s="10">
        <f>SUM(MasterData5[[#This Row],[MntWines]:[MntSweetProducts]])</f>
        <v>42</v>
      </c>
      <c r="M741" s="53" t="str">
        <f>IF(MasterData5[[#This Row],[Total Purchase]]&gt;=500, "Over $500", "")</f>
        <v/>
      </c>
      <c r="N741" s="10"/>
      <c r="O741" s="14" t="str">
        <f>IF(AND(MasterData5[[#This Row],[MntWines]]&gt;=AB$4, MasterData5[[#This Row],[Income ]]&lt;=$AB$12), "Yes", "")</f>
        <v/>
      </c>
      <c r="P741" s="14" t="str">
        <f>IF(AND(MasterData5[[#This Row],[MntFruits]]&gt;=AC$4, MasterData5[[#This Row],[Income ]]&lt;=$AB$12), "Yes", "")</f>
        <v/>
      </c>
      <c r="Q741" s="14" t="str">
        <f>IF(AND(MasterData5[[#This Row],[MntMeatProducts]]&gt;=AD$4, MasterData5[[#This Row],[Income ]]&lt;=$AB$12), "Yes", "")</f>
        <v/>
      </c>
      <c r="R741" s="14" t="str">
        <f>IF(AND(MasterData5[[#This Row],[MntFishProducts]]&gt;=AE$4, MasterData5[[#This Row],[Income ]]&lt;=$AB$12), "Yes", "")</f>
        <v/>
      </c>
      <c r="S741" s="14" t="str">
        <f>IF(AND(MasterData5[[#This Row],[MntSweetProducts]]&gt;=AF$4, MasterData5[[#This Row],[Income ]]&lt;=$AB$12), "Yes", "")</f>
        <v/>
      </c>
      <c r="U741" s="14" t="str">
        <f>IF(MasterData5[[#This Row],[MntWines]]&gt;=AB$4, "Yes", "")</f>
        <v/>
      </c>
      <c r="V741" s="14" t="str">
        <f>IF(MasterData5[[#This Row],[MntFruits]]&gt;=AC$4, "Yes", "")</f>
        <v/>
      </c>
      <c r="W741" s="14" t="str">
        <f>IF(MasterData5[[#This Row],[MntMeatProducts]]&gt;=AD$4, "Yes", "")</f>
        <v/>
      </c>
      <c r="X741" s="14" t="str">
        <f>IF(MasterData5[[#This Row],[MntFishProducts]]&gt;=AE$4, "Yes", "")</f>
        <v/>
      </c>
      <c r="Y741" s="14" t="str">
        <f>IF(MasterData5[[#This Row],[MntSweetProducts]]&gt;=AF$4, "Yes", "")</f>
        <v/>
      </c>
    </row>
    <row r="742" spans="1:25" x14ac:dyDescent="0.3">
      <c r="A742">
        <v>3697</v>
      </c>
      <c r="B742" s="10">
        <v>69</v>
      </c>
      <c r="C742" s="10">
        <v>8</v>
      </c>
      <c r="D742" s="10">
        <v>26</v>
      </c>
      <c r="E742" s="10">
        <v>12</v>
      </c>
      <c r="F742" s="10">
        <v>7</v>
      </c>
      <c r="G742" s="10">
        <v>12</v>
      </c>
      <c r="H742" s="24">
        <f>2021-'Customer Profile'!B741</f>
        <v>67</v>
      </c>
      <c r="I742" s="10">
        <f>IF(Analysis!$B$60="Wine",B742,IF(Analysis!$B$60="Fruit",C742,IF(Analysis!$B$60="Meat",D742,IF(Analysis!$B$60="Fish",E742,IF(Analysis!$B$60="Sweet",F742,"")))))</f>
        <v>12</v>
      </c>
      <c r="J742" s="10">
        <v>39898</v>
      </c>
      <c r="K742" s="10" t="str">
        <f>IF(MasterData5[[#This Row],[Income ]]&gt;$AB$12, "Above", "Below")</f>
        <v>Below</v>
      </c>
      <c r="L742" s="10">
        <f>SUM(MasterData5[[#This Row],[MntWines]:[MntSweetProducts]])</f>
        <v>122</v>
      </c>
      <c r="M742" s="53" t="str">
        <f>IF(MasterData5[[#This Row],[Total Purchase]]&gt;=500, "Over $500", "")</f>
        <v/>
      </c>
      <c r="N742" s="10"/>
      <c r="O742" s="14" t="str">
        <f>IF(AND(MasterData5[[#This Row],[MntWines]]&gt;=AB$4, MasterData5[[#This Row],[Income ]]&lt;=$AB$12), "Yes", "")</f>
        <v/>
      </c>
      <c r="P742" s="14" t="str">
        <f>IF(AND(MasterData5[[#This Row],[MntFruits]]&gt;=AC$4, MasterData5[[#This Row],[Income ]]&lt;=$AB$12), "Yes", "")</f>
        <v/>
      </c>
      <c r="Q742" s="14" t="str">
        <f>IF(AND(MasterData5[[#This Row],[MntMeatProducts]]&gt;=AD$4, MasterData5[[#This Row],[Income ]]&lt;=$AB$12), "Yes", "")</f>
        <v/>
      </c>
      <c r="R742" s="14" t="str">
        <f>IF(AND(MasterData5[[#This Row],[MntFishProducts]]&gt;=AE$4, MasterData5[[#This Row],[Income ]]&lt;=$AB$12), "Yes", "")</f>
        <v/>
      </c>
      <c r="S742" s="14" t="str">
        <f>IF(AND(MasterData5[[#This Row],[MntSweetProducts]]&gt;=AF$4, MasterData5[[#This Row],[Income ]]&lt;=$AB$12), "Yes", "")</f>
        <v/>
      </c>
      <c r="U742" s="14" t="str">
        <f>IF(MasterData5[[#This Row],[MntWines]]&gt;=AB$4, "Yes", "")</f>
        <v/>
      </c>
      <c r="V742" s="14" t="str">
        <f>IF(MasterData5[[#This Row],[MntFruits]]&gt;=AC$4, "Yes", "")</f>
        <v/>
      </c>
      <c r="W742" s="14" t="str">
        <f>IF(MasterData5[[#This Row],[MntMeatProducts]]&gt;=AD$4, "Yes", "")</f>
        <v/>
      </c>
      <c r="X742" s="14" t="str">
        <f>IF(MasterData5[[#This Row],[MntFishProducts]]&gt;=AE$4, "Yes", "")</f>
        <v/>
      </c>
      <c r="Y742" s="14" t="str">
        <f>IF(MasterData5[[#This Row],[MntSweetProducts]]&gt;=AF$4, "Yes", "")</f>
        <v/>
      </c>
    </row>
    <row r="743" spans="1:25" x14ac:dyDescent="0.3">
      <c r="A743">
        <v>3698</v>
      </c>
      <c r="B743" s="10">
        <v>817</v>
      </c>
      <c r="C743" s="10">
        <v>185</v>
      </c>
      <c r="D743" s="10">
        <v>687</v>
      </c>
      <c r="E743" s="10">
        <v>145</v>
      </c>
      <c r="F743" s="10">
        <v>55</v>
      </c>
      <c r="G743" s="10">
        <v>241</v>
      </c>
      <c r="H743" s="24">
        <f>2021-'Customer Profile'!B742</f>
        <v>38</v>
      </c>
      <c r="I743" s="10">
        <f>IF(Analysis!$B$60="Wine",B743,IF(Analysis!$B$60="Fruit",C743,IF(Analysis!$B$60="Meat",D743,IF(Analysis!$B$60="Fish",E743,IF(Analysis!$B$60="Sweet",F743,"")))))</f>
        <v>145</v>
      </c>
      <c r="J743" s="10">
        <v>78687</v>
      </c>
      <c r="K743" s="10" t="str">
        <f>IF(MasterData5[[#This Row],[Income ]]&gt;$AB$12, "Above", "Below")</f>
        <v>Above</v>
      </c>
      <c r="L743" s="10">
        <f>SUM(MasterData5[[#This Row],[MntWines]:[MntSweetProducts]])</f>
        <v>1889</v>
      </c>
      <c r="M743" s="53" t="str">
        <f>IF(MasterData5[[#This Row],[Total Purchase]]&gt;=500, "Over $500", "")</f>
        <v>Over $500</v>
      </c>
      <c r="N743" s="10"/>
      <c r="O743" s="14" t="str">
        <f>IF(AND(MasterData5[[#This Row],[MntWines]]&gt;=AB$4, MasterData5[[#This Row],[Income ]]&lt;=$AB$12), "Yes", "")</f>
        <v/>
      </c>
      <c r="P743" s="14" t="str">
        <f>IF(AND(MasterData5[[#This Row],[MntFruits]]&gt;=AC$4, MasterData5[[#This Row],[Income ]]&lt;=$AB$12), "Yes", "")</f>
        <v/>
      </c>
      <c r="Q743" s="14" t="str">
        <f>IF(AND(MasterData5[[#This Row],[MntMeatProducts]]&gt;=AD$4, MasterData5[[#This Row],[Income ]]&lt;=$AB$12), "Yes", "")</f>
        <v/>
      </c>
      <c r="R743" s="14" t="str">
        <f>IF(AND(MasterData5[[#This Row],[MntFishProducts]]&gt;=AE$4, MasterData5[[#This Row],[Income ]]&lt;=$AB$12), "Yes", "")</f>
        <v/>
      </c>
      <c r="S743" s="14" t="str">
        <f>IF(AND(MasterData5[[#This Row],[MntSweetProducts]]&gt;=AF$4, MasterData5[[#This Row],[Income ]]&lt;=$AB$12), "Yes", "")</f>
        <v/>
      </c>
      <c r="U743" s="14" t="str">
        <f>IF(MasterData5[[#This Row],[MntWines]]&gt;=AB$4, "Yes", "")</f>
        <v>Yes</v>
      </c>
      <c r="V743" s="14" t="str">
        <f>IF(MasterData5[[#This Row],[MntFruits]]&gt;=AC$4, "Yes", "")</f>
        <v>Yes</v>
      </c>
      <c r="W743" s="14" t="str">
        <f>IF(MasterData5[[#This Row],[MntMeatProducts]]&gt;=AD$4, "Yes", "")</f>
        <v>Yes</v>
      </c>
      <c r="X743" s="14" t="str">
        <f>IF(MasterData5[[#This Row],[MntFishProducts]]&gt;=AE$4, "Yes", "")</f>
        <v>Yes</v>
      </c>
      <c r="Y743" s="14" t="str">
        <f>IF(MasterData5[[#This Row],[MntSweetProducts]]&gt;=AF$4, "Yes", "")</f>
        <v>Yes</v>
      </c>
    </row>
    <row r="744" spans="1:25" x14ac:dyDescent="0.3">
      <c r="A744">
        <v>3706</v>
      </c>
      <c r="B744" s="10">
        <v>19</v>
      </c>
      <c r="C744" s="10">
        <v>8</v>
      </c>
      <c r="D744" s="10">
        <v>29</v>
      </c>
      <c r="E744" s="10">
        <v>0</v>
      </c>
      <c r="F744" s="10">
        <v>12</v>
      </c>
      <c r="G744" s="10">
        <v>26</v>
      </c>
      <c r="H744" s="24">
        <f>2021-'Customer Profile'!B743</f>
        <v>43</v>
      </c>
      <c r="I744" s="10">
        <f>IF(Analysis!$B$60="Wine",B744,IF(Analysis!$B$60="Fruit",C744,IF(Analysis!$B$60="Meat",D744,IF(Analysis!$B$60="Fish",E744,IF(Analysis!$B$60="Sweet",F744,"")))))</f>
        <v>0</v>
      </c>
      <c r="J744" s="10">
        <v>28647</v>
      </c>
      <c r="K744" s="10" t="str">
        <f>IF(MasterData5[[#This Row],[Income ]]&gt;$AB$12, "Above", "Below")</f>
        <v>Below</v>
      </c>
      <c r="L744" s="10">
        <f>SUM(MasterData5[[#This Row],[MntWines]:[MntSweetProducts]])</f>
        <v>68</v>
      </c>
      <c r="M744" s="53" t="str">
        <f>IF(MasterData5[[#This Row],[Total Purchase]]&gt;=500, "Over $500", "")</f>
        <v/>
      </c>
      <c r="N744" s="10"/>
      <c r="O744" s="14" t="str">
        <f>IF(AND(MasterData5[[#This Row],[MntWines]]&gt;=AB$4, MasterData5[[#This Row],[Income ]]&lt;=$AB$12), "Yes", "")</f>
        <v/>
      </c>
      <c r="P744" s="14" t="str">
        <f>IF(AND(MasterData5[[#This Row],[MntFruits]]&gt;=AC$4, MasterData5[[#This Row],[Income ]]&lt;=$AB$12), "Yes", "")</f>
        <v/>
      </c>
      <c r="Q744" s="14" t="str">
        <f>IF(AND(MasterData5[[#This Row],[MntMeatProducts]]&gt;=AD$4, MasterData5[[#This Row],[Income ]]&lt;=$AB$12), "Yes", "")</f>
        <v/>
      </c>
      <c r="R744" s="14" t="str">
        <f>IF(AND(MasterData5[[#This Row],[MntFishProducts]]&gt;=AE$4, MasterData5[[#This Row],[Income ]]&lt;=$AB$12), "Yes", "")</f>
        <v/>
      </c>
      <c r="S744" s="14" t="str">
        <f>IF(AND(MasterData5[[#This Row],[MntSweetProducts]]&gt;=AF$4, MasterData5[[#This Row],[Income ]]&lt;=$AB$12), "Yes", "")</f>
        <v/>
      </c>
      <c r="U744" s="14" t="str">
        <f>IF(MasterData5[[#This Row],[MntWines]]&gt;=AB$4, "Yes", "")</f>
        <v/>
      </c>
      <c r="V744" s="14" t="str">
        <f>IF(MasterData5[[#This Row],[MntFruits]]&gt;=AC$4, "Yes", "")</f>
        <v/>
      </c>
      <c r="W744" s="14" t="str">
        <f>IF(MasterData5[[#This Row],[MntMeatProducts]]&gt;=AD$4, "Yes", "")</f>
        <v/>
      </c>
      <c r="X744" s="14" t="str">
        <f>IF(MasterData5[[#This Row],[MntFishProducts]]&gt;=AE$4, "Yes", "")</f>
        <v/>
      </c>
      <c r="Y744" s="14" t="str">
        <f>IF(MasterData5[[#This Row],[MntSweetProducts]]&gt;=AF$4, "Yes", "")</f>
        <v/>
      </c>
    </row>
    <row r="745" spans="1:25" x14ac:dyDescent="0.3">
      <c r="A745">
        <v>3710</v>
      </c>
      <c r="B745" s="10">
        <v>19</v>
      </c>
      <c r="C745" s="10">
        <v>0</v>
      </c>
      <c r="D745" s="10">
        <v>35</v>
      </c>
      <c r="E745" s="10">
        <v>6</v>
      </c>
      <c r="F745" s="10">
        <v>4</v>
      </c>
      <c r="G745" s="10">
        <v>17</v>
      </c>
      <c r="H745" s="24">
        <f>2021-'Customer Profile'!B744</f>
        <v>37</v>
      </c>
      <c r="I745" s="10">
        <f>IF(Analysis!$B$60="Wine",B745,IF(Analysis!$B$60="Fruit",C745,IF(Analysis!$B$60="Meat",D745,IF(Analysis!$B$60="Fish",E745,IF(Analysis!$B$60="Sweet",F745,"")))))</f>
        <v>6</v>
      </c>
      <c r="J745" s="10">
        <v>39684</v>
      </c>
      <c r="K745" s="10" t="str">
        <f>IF(MasterData5[[#This Row],[Income ]]&gt;$AB$12, "Above", "Below")</f>
        <v>Below</v>
      </c>
      <c r="L745" s="10">
        <f>SUM(MasterData5[[#This Row],[MntWines]:[MntSweetProducts]])</f>
        <v>64</v>
      </c>
      <c r="M745" s="53" t="str">
        <f>IF(MasterData5[[#This Row],[Total Purchase]]&gt;=500, "Over $500", "")</f>
        <v/>
      </c>
      <c r="N745" s="10"/>
      <c r="O745" s="14" t="str">
        <f>IF(AND(MasterData5[[#This Row],[MntWines]]&gt;=AB$4, MasterData5[[#This Row],[Income ]]&lt;=$AB$12), "Yes", "")</f>
        <v/>
      </c>
      <c r="P745" s="14" t="str">
        <f>IF(AND(MasterData5[[#This Row],[MntFruits]]&gt;=AC$4, MasterData5[[#This Row],[Income ]]&lt;=$AB$12), "Yes", "")</f>
        <v/>
      </c>
      <c r="Q745" s="14" t="str">
        <f>IF(AND(MasterData5[[#This Row],[MntMeatProducts]]&gt;=AD$4, MasterData5[[#This Row],[Income ]]&lt;=$AB$12), "Yes", "")</f>
        <v/>
      </c>
      <c r="R745" s="14" t="str">
        <f>IF(AND(MasterData5[[#This Row],[MntFishProducts]]&gt;=AE$4, MasterData5[[#This Row],[Income ]]&lt;=$AB$12), "Yes", "")</f>
        <v/>
      </c>
      <c r="S745" s="14" t="str">
        <f>IF(AND(MasterData5[[#This Row],[MntSweetProducts]]&gt;=AF$4, MasterData5[[#This Row],[Income ]]&lt;=$AB$12), "Yes", "")</f>
        <v/>
      </c>
      <c r="U745" s="14" t="str">
        <f>IF(MasterData5[[#This Row],[MntWines]]&gt;=AB$4, "Yes", "")</f>
        <v/>
      </c>
      <c r="V745" s="14" t="str">
        <f>IF(MasterData5[[#This Row],[MntFruits]]&gt;=AC$4, "Yes", "")</f>
        <v/>
      </c>
      <c r="W745" s="14" t="str">
        <f>IF(MasterData5[[#This Row],[MntMeatProducts]]&gt;=AD$4, "Yes", "")</f>
        <v/>
      </c>
      <c r="X745" s="14" t="str">
        <f>IF(MasterData5[[#This Row],[MntFishProducts]]&gt;=AE$4, "Yes", "")</f>
        <v/>
      </c>
      <c r="Y745" s="14" t="str">
        <f>IF(MasterData5[[#This Row],[MntSweetProducts]]&gt;=AF$4, "Yes", "")</f>
        <v/>
      </c>
    </row>
    <row r="746" spans="1:25" x14ac:dyDescent="0.3">
      <c r="A746">
        <v>3711</v>
      </c>
      <c r="B746" s="10">
        <v>1035</v>
      </c>
      <c r="C746" s="10">
        <v>134</v>
      </c>
      <c r="D746" s="10">
        <v>670</v>
      </c>
      <c r="E746" s="10">
        <v>25</v>
      </c>
      <c r="F746" s="10">
        <v>38</v>
      </c>
      <c r="G746" s="10">
        <v>0</v>
      </c>
      <c r="H746" s="24">
        <f>2021-'Customer Profile'!B745</f>
        <v>77</v>
      </c>
      <c r="I746" s="10">
        <f>IF(Analysis!$B$60="Wine",B746,IF(Analysis!$B$60="Fruit",C746,IF(Analysis!$B$60="Meat",D746,IF(Analysis!$B$60="Fish",E746,IF(Analysis!$B$60="Sweet",F746,"")))))</f>
        <v>25</v>
      </c>
      <c r="J746" s="10">
        <v>80184</v>
      </c>
      <c r="K746" s="10" t="str">
        <f>IF(MasterData5[[#This Row],[Income ]]&gt;$AB$12, "Above", "Below")</f>
        <v>Above</v>
      </c>
      <c r="L746" s="10">
        <f>SUM(MasterData5[[#This Row],[MntWines]:[MntSweetProducts]])</f>
        <v>1902</v>
      </c>
      <c r="M746" s="53" t="str">
        <f>IF(MasterData5[[#This Row],[Total Purchase]]&gt;=500, "Over $500", "")</f>
        <v>Over $500</v>
      </c>
      <c r="N746" s="10"/>
      <c r="O746" s="14" t="str">
        <f>IF(AND(MasterData5[[#This Row],[MntWines]]&gt;=AB$4, MasterData5[[#This Row],[Income ]]&lt;=$AB$12), "Yes", "")</f>
        <v/>
      </c>
      <c r="P746" s="14" t="str">
        <f>IF(AND(MasterData5[[#This Row],[MntFruits]]&gt;=AC$4, MasterData5[[#This Row],[Income ]]&lt;=$AB$12), "Yes", "")</f>
        <v/>
      </c>
      <c r="Q746" s="14" t="str">
        <f>IF(AND(MasterData5[[#This Row],[MntMeatProducts]]&gt;=AD$4, MasterData5[[#This Row],[Income ]]&lt;=$AB$12), "Yes", "")</f>
        <v/>
      </c>
      <c r="R746" s="14" t="str">
        <f>IF(AND(MasterData5[[#This Row],[MntFishProducts]]&gt;=AE$4, MasterData5[[#This Row],[Income ]]&lt;=$AB$12), "Yes", "")</f>
        <v/>
      </c>
      <c r="S746" s="14" t="str">
        <f>IF(AND(MasterData5[[#This Row],[MntSweetProducts]]&gt;=AF$4, MasterData5[[#This Row],[Income ]]&lt;=$AB$12), "Yes", "")</f>
        <v/>
      </c>
      <c r="U746" s="14" t="str">
        <f>IF(MasterData5[[#This Row],[MntWines]]&gt;=AB$4, "Yes", "")</f>
        <v>Yes</v>
      </c>
      <c r="V746" s="14" t="str">
        <f>IF(MasterData5[[#This Row],[MntFruits]]&gt;=AC$4, "Yes", "")</f>
        <v>Yes</v>
      </c>
      <c r="W746" s="14" t="str">
        <f>IF(MasterData5[[#This Row],[MntMeatProducts]]&gt;=AD$4, "Yes", "")</f>
        <v>Yes</v>
      </c>
      <c r="X746" s="14" t="str">
        <f>IF(MasterData5[[#This Row],[MntFishProducts]]&gt;=AE$4, "Yes", "")</f>
        <v/>
      </c>
      <c r="Y746" s="14" t="str">
        <f>IF(MasterData5[[#This Row],[MntSweetProducts]]&gt;=AF$4, "Yes", "")</f>
        <v>Yes</v>
      </c>
    </row>
    <row r="747" spans="1:25" x14ac:dyDescent="0.3">
      <c r="A747">
        <v>3712</v>
      </c>
      <c r="B747" s="10">
        <v>212</v>
      </c>
      <c r="C747" s="10">
        <v>5</v>
      </c>
      <c r="D747" s="10">
        <v>33</v>
      </c>
      <c r="E747" s="10">
        <v>7</v>
      </c>
      <c r="F747" s="10">
        <v>0</v>
      </c>
      <c r="G747" s="10">
        <v>2</v>
      </c>
      <c r="H747" s="24">
        <f>2021-'Customer Profile'!B746</f>
        <v>62</v>
      </c>
      <c r="I747" s="10">
        <f>IF(Analysis!$B$60="Wine",B747,IF(Analysis!$B$60="Fruit",C747,IF(Analysis!$B$60="Meat",D747,IF(Analysis!$B$60="Fish",E747,IF(Analysis!$B$60="Sweet",F747,"")))))</f>
        <v>7</v>
      </c>
      <c r="J747" s="10">
        <v>52332</v>
      </c>
      <c r="K747" s="10" t="str">
        <f>IF(MasterData5[[#This Row],[Income ]]&gt;$AB$12, "Above", "Below")</f>
        <v>Above</v>
      </c>
      <c r="L747" s="10">
        <f>SUM(MasterData5[[#This Row],[MntWines]:[MntSweetProducts]])</f>
        <v>257</v>
      </c>
      <c r="M747" s="53" t="str">
        <f>IF(MasterData5[[#This Row],[Total Purchase]]&gt;=500, "Over $500", "")</f>
        <v/>
      </c>
      <c r="N747" s="10"/>
      <c r="O747" s="14" t="str">
        <f>IF(AND(MasterData5[[#This Row],[MntWines]]&gt;=AB$4, MasterData5[[#This Row],[Income ]]&lt;=$AB$12), "Yes", "")</f>
        <v/>
      </c>
      <c r="P747" s="14" t="str">
        <f>IF(AND(MasterData5[[#This Row],[MntFruits]]&gt;=AC$4, MasterData5[[#This Row],[Income ]]&lt;=$AB$12), "Yes", "")</f>
        <v/>
      </c>
      <c r="Q747" s="14" t="str">
        <f>IF(AND(MasterData5[[#This Row],[MntMeatProducts]]&gt;=AD$4, MasterData5[[#This Row],[Income ]]&lt;=$AB$12), "Yes", "")</f>
        <v/>
      </c>
      <c r="R747" s="14" t="str">
        <f>IF(AND(MasterData5[[#This Row],[MntFishProducts]]&gt;=AE$4, MasterData5[[#This Row],[Income ]]&lt;=$AB$12), "Yes", "")</f>
        <v/>
      </c>
      <c r="S747" s="14" t="str">
        <f>IF(AND(MasterData5[[#This Row],[MntSweetProducts]]&gt;=AF$4, MasterData5[[#This Row],[Income ]]&lt;=$AB$12), "Yes", "")</f>
        <v/>
      </c>
      <c r="U747" s="14" t="str">
        <f>IF(MasterData5[[#This Row],[MntWines]]&gt;=AB$4, "Yes", "")</f>
        <v/>
      </c>
      <c r="V747" s="14" t="str">
        <f>IF(MasterData5[[#This Row],[MntFruits]]&gt;=AC$4, "Yes", "")</f>
        <v/>
      </c>
      <c r="W747" s="14" t="str">
        <f>IF(MasterData5[[#This Row],[MntMeatProducts]]&gt;=AD$4, "Yes", "")</f>
        <v/>
      </c>
      <c r="X747" s="14" t="str">
        <f>IF(MasterData5[[#This Row],[MntFishProducts]]&gt;=AE$4, "Yes", "")</f>
        <v/>
      </c>
      <c r="Y747" s="14" t="str">
        <f>IF(MasterData5[[#This Row],[MntSweetProducts]]&gt;=AF$4, "Yes", "")</f>
        <v/>
      </c>
    </row>
    <row r="748" spans="1:25" x14ac:dyDescent="0.3">
      <c r="A748">
        <v>3717</v>
      </c>
      <c r="B748" s="10">
        <v>403</v>
      </c>
      <c r="C748" s="10">
        <v>24</v>
      </c>
      <c r="D748" s="10">
        <v>29</v>
      </c>
      <c r="E748" s="10">
        <v>6</v>
      </c>
      <c r="F748" s="10">
        <v>24</v>
      </c>
      <c r="G748" s="10">
        <v>218</v>
      </c>
      <c r="H748" s="24">
        <f>2021-'Customer Profile'!B747</f>
        <v>62</v>
      </c>
      <c r="I748" s="10">
        <f>IF(Analysis!$B$60="Wine",B748,IF(Analysis!$B$60="Fruit",C748,IF(Analysis!$B$60="Meat",D748,IF(Analysis!$B$60="Fish",E748,IF(Analysis!$B$60="Sweet",F748,"")))))</f>
        <v>6</v>
      </c>
      <c r="J748" s="10">
        <v>61180</v>
      </c>
      <c r="K748" s="10" t="str">
        <f>IF(MasterData5[[#This Row],[Income ]]&gt;$AB$12, "Above", "Below")</f>
        <v>Above</v>
      </c>
      <c r="L748" s="10">
        <f>SUM(MasterData5[[#This Row],[MntWines]:[MntSweetProducts]])</f>
        <v>486</v>
      </c>
      <c r="M748" s="53" t="str">
        <f>IF(MasterData5[[#This Row],[Total Purchase]]&gt;=500, "Over $500", "")</f>
        <v/>
      </c>
      <c r="N748" s="10"/>
      <c r="O748" s="14" t="str">
        <f>IF(AND(MasterData5[[#This Row],[MntWines]]&gt;=AB$4, MasterData5[[#This Row],[Income ]]&lt;=$AB$12), "Yes", "")</f>
        <v/>
      </c>
      <c r="P748" s="14" t="str">
        <f>IF(AND(MasterData5[[#This Row],[MntFruits]]&gt;=AC$4, MasterData5[[#This Row],[Income ]]&lt;=$AB$12), "Yes", "")</f>
        <v/>
      </c>
      <c r="Q748" s="14" t="str">
        <f>IF(AND(MasterData5[[#This Row],[MntMeatProducts]]&gt;=AD$4, MasterData5[[#This Row],[Income ]]&lt;=$AB$12), "Yes", "")</f>
        <v/>
      </c>
      <c r="R748" s="14" t="str">
        <f>IF(AND(MasterData5[[#This Row],[MntFishProducts]]&gt;=AE$4, MasterData5[[#This Row],[Income ]]&lt;=$AB$12), "Yes", "")</f>
        <v/>
      </c>
      <c r="S748" s="14" t="str">
        <f>IF(AND(MasterData5[[#This Row],[MntSweetProducts]]&gt;=AF$4, MasterData5[[#This Row],[Income ]]&lt;=$AB$12), "Yes", "")</f>
        <v/>
      </c>
      <c r="U748" s="14" t="str">
        <f>IF(MasterData5[[#This Row],[MntWines]]&gt;=AB$4, "Yes", "")</f>
        <v>Yes</v>
      </c>
      <c r="V748" s="14" t="str">
        <f>IF(MasterData5[[#This Row],[MntFruits]]&gt;=AC$4, "Yes", "")</f>
        <v/>
      </c>
      <c r="W748" s="14" t="str">
        <f>IF(MasterData5[[#This Row],[MntMeatProducts]]&gt;=AD$4, "Yes", "")</f>
        <v/>
      </c>
      <c r="X748" s="14" t="str">
        <f>IF(MasterData5[[#This Row],[MntFishProducts]]&gt;=AE$4, "Yes", "")</f>
        <v/>
      </c>
      <c r="Y748" s="14" t="str">
        <f>IF(MasterData5[[#This Row],[MntSweetProducts]]&gt;=AF$4, "Yes", "")</f>
        <v/>
      </c>
    </row>
    <row r="749" spans="1:25" x14ac:dyDescent="0.3">
      <c r="A749">
        <v>3722</v>
      </c>
      <c r="B749" s="10">
        <v>31</v>
      </c>
      <c r="C749" s="10">
        <v>1</v>
      </c>
      <c r="D749" s="10">
        <v>8</v>
      </c>
      <c r="E749" s="10">
        <v>0</v>
      </c>
      <c r="F749" s="10">
        <v>0</v>
      </c>
      <c r="G749" s="10">
        <v>8</v>
      </c>
      <c r="H749" s="24">
        <f>2021-'Customer Profile'!B748</f>
        <v>49</v>
      </c>
      <c r="I749" s="10">
        <f>IF(Analysis!$B$60="Wine",B749,IF(Analysis!$B$60="Fruit",C749,IF(Analysis!$B$60="Meat",D749,IF(Analysis!$B$60="Fish",E749,IF(Analysis!$B$60="Sweet",F749,"")))))</f>
        <v>0</v>
      </c>
      <c r="J749" s="10">
        <v>44503</v>
      </c>
      <c r="K749" s="10" t="str">
        <f>IF(MasterData5[[#This Row],[Income ]]&gt;$AB$12, "Above", "Below")</f>
        <v>Below</v>
      </c>
      <c r="L749" s="10">
        <f>SUM(MasterData5[[#This Row],[MntWines]:[MntSweetProducts]])</f>
        <v>40</v>
      </c>
      <c r="M749" s="53" t="str">
        <f>IF(MasterData5[[#This Row],[Total Purchase]]&gt;=500, "Over $500", "")</f>
        <v/>
      </c>
      <c r="N749" s="10"/>
      <c r="O749" s="14" t="str">
        <f>IF(AND(MasterData5[[#This Row],[MntWines]]&gt;=AB$4, MasterData5[[#This Row],[Income ]]&lt;=$AB$12), "Yes", "")</f>
        <v/>
      </c>
      <c r="P749" s="14" t="str">
        <f>IF(AND(MasterData5[[#This Row],[MntFruits]]&gt;=AC$4, MasterData5[[#This Row],[Income ]]&lt;=$AB$12), "Yes", "")</f>
        <v/>
      </c>
      <c r="Q749" s="14" t="str">
        <f>IF(AND(MasterData5[[#This Row],[MntMeatProducts]]&gt;=AD$4, MasterData5[[#This Row],[Income ]]&lt;=$AB$12), "Yes", "")</f>
        <v/>
      </c>
      <c r="R749" s="14" t="str">
        <f>IF(AND(MasterData5[[#This Row],[MntFishProducts]]&gt;=AE$4, MasterData5[[#This Row],[Income ]]&lt;=$AB$12), "Yes", "")</f>
        <v/>
      </c>
      <c r="S749" s="14" t="str">
        <f>IF(AND(MasterData5[[#This Row],[MntSweetProducts]]&gt;=AF$4, MasterData5[[#This Row],[Income ]]&lt;=$AB$12), "Yes", "")</f>
        <v/>
      </c>
      <c r="U749" s="14" t="str">
        <f>IF(MasterData5[[#This Row],[MntWines]]&gt;=AB$4, "Yes", "")</f>
        <v/>
      </c>
      <c r="V749" s="14" t="str">
        <f>IF(MasterData5[[#This Row],[MntFruits]]&gt;=AC$4, "Yes", "")</f>
        <v/>
      </c>
      <c r="W749" s="14" t="str">
        <f>IF(MasterData5[[#This Row],[MntMeatProducts]]&gt;=AD$4, "Yes", "")</f>
        <v/>
      </c>
      <c r="X749" s="14" t="str">
        <f>IF(MasterData5[[#This Row],[MntFishProducts]]&gt;=AE$4, "Yes", "")</f>
        <v/>
      </c>
      <c r="Y749" s="14" t="str">
        <f>IF(MasterData5[[#This Row],[MntSweetProducts]]&gt;=AF$4, "Yes", "")</f>
        <v/>
      </c>
    </row>
    <row r="750" spans="1:25" x14ac:dyDescent="0.3">
      <c r="A750">
        <v>3725</v>
      </c>
      <c r="B750" s="10">
        <v>1248</v>
      </c>
      <c r="C750" s="10">
        <v>16</v>
      </c>
      <c r="D750" s="10">
        <v>349</v>
      </c>
      <c r="E750" s="10">
        <v>43</v>
      </c>
      <c r="F750" s="10">
        <v>16</v>
      </c>
      <c r="G750" s="10">
        <v>16</v>
      </c>
      <c r="H750" s="24">
        <f>2021-'Customer Profile'!B749</f>
        <v>60</v>
      </c>
      <c r="I750" s="10">
        <f>IF(Analysis!$B$60="Wine",B750,IF(Analysis!$B$60="Fruit",C750,IF(Analysis!$B$60="Meat",D750,IF(Analysis!$B$60="Fish",E750,IF(Analysis!$B$60="Sweet",F750,"")))))</f>
        <v>43</v>
      </c>
      <c r="J750" s="10">
        <v>84865</v>
      </c>
      <c r="K750" s="10" t="str">
        <f>IF(MasterData5[[#This Row],[Income ]]&gt;$AB$12, "Above", "Below")</f>
        <v>Above</v>
      </c>
      <c r="L750" s="10">
        <f>SUM(MasterData5[[#This Row],[MntWines]:[MntSweetProducts]])</f>
        <v>1672</v>
      </c>
      <c r="M750" s="53" t="str">
        <f>IF(MasterData5[[#This Row],[Total Purchase]]&gt;=500, "Over $500", "")</f>
        <v>Over $500</v>
      </c>
      <c r="N750" s="10"/>
      <c r="O750" s="14" t="str">
        <f>IF(AND(MasterData5[[#This Row],[MntWines]]&gt;=AB$4, MasterData5[[#This Row],[Income ]]&lt;=$AB$12), "Yes", "")</f>
        <v/>
      </c>
      <c r="P750" s="14" t="str">
        <f>IF(AND(MasterData5[[#This Row],[MntFruits]]&gt;=AC$4, MasterData5[[#This Row],[Income ]]&lt;=$AB$12), "Yes", "")</f>
        <v/>
      </c>
      <c r="Q750" s="14" t="str">
        <f>IF(AND(MasterData5[[#This Row],[MntMeatProducts]]&gt;=AD$4, MasterData5[[#This Row],[Income ]]&lt;=$AB$12), "Yes", "")</f>
        <v/>
      </c>
      <c r="R750" s="14" t="str">
        <f>IF(AND(MasterData5[[#This Row],[MntFishProducts]]&gt;=AE$4, MasterData5[[#This Row],[Income ]]&lt;=$AB$12), "Yes", "")</f>
        <v/>
      </c>
      <c r="S750" s="14" t="str">
        <f>IF(AND(MasterData5[[#This Row],[MntSweetProducts]]&gt;=AF$4, MasterData5[[#This Row],[Income ]]&lt;=$AB$12), "Yes", "")</f>
        <v/>
      </c>
      <c r="U750" s="14" t="str">
        <f>IF(MasterData5[[#This Row],[MntWines]]&gt;=AB$4, "Yes", "")</f>
        <v>Yes</v>
      </c>
      <c r="V750" s="14" t="str">
        <f>IF(MasterData5[[#This Row],[MntFruits]]&gt;=AC$4, "Yes", "")</f>
        <v/>
      </c>
      <c r="W750" s="14" t="str">
        <f>IF(MasterData5[[#This Row],[MntMeatProducts]]&gt;=AD$4, "Yes", "")</f>
        <v>Yes</v>
      </c>
      <c r="X750" s="14" t="str">
        <f>IF(MasterData5[[#This Row],[MntFishProducts]]&gt;=AE$4, "Yes", "")</f>
        <v>Yes</v>
      </c>
      <c r="Y750" s="14" t="str">
        <f>IF(MasterData5[[#This Row],[MntSweetProducts]]&gt;=AF$4, "Yes", "")</f>
        <v/>
      </c>
    </row>
    <row r="751" spans="1:25" x14ac:dyDescent="0.3">
      <c r="A751">
        <v>3726</v>
      </c>
      <c r="B751" s="10">
        <v>4</v>
      </c>
      <c r="C751" s="10">
        <v>1</v>
      </c>
      <c r="D751" s="10">
        <v>9</v>
      </c>
      <c r="E751" s="10">
        <v>3</v>
      </c>
      <c r="F751" s="10">
        <v>0</v>
      </c>
      <c r="G751" s="10">
        <v>0</v>
      </c>
      <c r="H751" s="24">
        <f>2021-'Customer Profile'!B750</f>
        <v>35</v>
      </c>
      <c r="I751" s="10">
        <f>IF(Analysis!$B$60="Wine",B751,IF(Analysis!$B$60="Fruit",C751,IF(Analysis!$B$60="Meat",D751,IF(Analysis!$B$60="Fish",E751,IF(Analysis!$B$60="Sweet",F751,"")))))</f>
        <v>3</v>
      </c>
      <c r="J751" s="10">
        <v>34320</v>
      </c>
      <c r="K751" s="10" t="str">
        <f>IF(MasterData5[[#This Row],[Income ]]&gt;$AB$12, "Above", "Below")</f>
        <v>Below</v>
      </c>
      <c r="L751" s="10">
        <f>SUM(MasterData5[[#This Row],[MntWines]:[MntSweetProducts]])</f>
        <v>17</v>
      </c>
      <c r="M751" s="53" t="str">
        <f>IF(MasterData5[[#This Row],[Total Purchase]]&gt;=500, "Over $500", "")</f>
        <v/>
      </c>
      <c r="N751" s="10"/>
      <c r="O751" s="14" t="str">
        <f>IF(AND(MasterData5[[#This Row],[MntWines]]&gt;=AB$4, MasterData5[[#This Row],[Income ]]&lt;=$AB$12), "Yes", "")</f>
        <v/>
      </c>
      <c r="P751" s="14" t="str">
        <f>IF(AND(MasterData5[[#This Row],[MntFruits]]&gt;=AC$4, MasterData5[[#This Row],[Income ]]&lt;=$AB$12), "Yes", "")</f>
        <v/>
      </c>
      <c r="Q751" s="14" t="str">
        <f>IF(AND(MasterData5[[#This Row],[MntMeatProducts]]&gt;=AD$4, MasterData5[[#This Row],[Income ]]&lt;=$AB$12), "Yes", "")</f>
        <v/>
      </c>
      <c r="R751" s="14" t="str">
        <f>IF(AND(MasterData5[[#This Row],[MntFishProducts]]&gt;=AE$4, MasterData5[[#This Row],[Income ]]&lt;=$AB$12), "Yes", "")</f>
        <v/>
      </c>
      <c r="S751" s="14" t="str">
        <f>IF(AND(MasterData5[[#This Row],[MntSweetProducts]]&gt;=AF$4, MasterData5[[#This Row],[Income ]]&lt;=$AB$12), "Yes", "")</f>
        <v/>
      </c>
      <c r="U751" s="14" t="str">
        <f>IF(MasterData5[[#This Row],[MntWines]]&gt;=AB$4, "Yes", "")</f>
        <v/>
      </c>
      <c r="V751" s="14" t="str">
        <f>IF(MasterData5[[#This Row],[MntFruits]]&gt;=AC$4, "Yes", "")</f>
        <v/>
      </c>
      <c r="W751" s="14" t="str">
        <f>IF(MasterData5[[#This Row],[MntMeatProducts]]&gt;=AD$4, "Yes", "")</f>
        <v/>
      </c>
      <c r="X751" s="14" t="str">
        <f>IF(MasterData5[[#This Row],[MntFishProducts]]&gt;=AE$4, "Yes", "")</f>
        <v/>
      </c>
      <c r="Y751" s="14" t="str">
        <f>IF(MasterData5[[#This Row],[MntSweetProducts]]&gt;=AF$4, "Yes", "")</f>
        <v/>
      </c>
    </row>
    <row r="752" spans="1:25" x14ac:dyDescent="0.3">
      <c r="A752">
        <v>3732</v>
      </c>
      <c r="B752" s="10">
        <v>393</v>
      </c>
      <c r="C752" s="10">
        <v>0</v>
      </c>
      <c r="D752" s="10">
        <v>239</v>
      </c>
      <c r="E752" s="10">
        <v>90</v>
      </c>
      <c r="F752" s="10">
        <v>69</v>
      </c>
      <c r="G752" s="10">
        <v>69</v>
      </c>
      <c r="H752" s="24">
        <f>2021-'Customer Profile'!B751</f>
        <v>66</v>
      </c>
      <c r="I752" s="10">
        <f>IF(Analysis!$B$60="Wine",B752,IF(Analysis!$B$60="Fruit",C752,IF(Analysis!$B$60="Meat",D752,IF(Analysis!$B$60="Fish",E752,IF(Analysis!$B$60="Sweet",F752,"")))))</f>
        <v>90</v>
      </c>
      <c r="J752" s="10">
        <v>52750</v>
      </c>
      <c r="K752" s="10" t="str">
        <f>IF(MasterData5[[#This Row],[Income ]]&gt;$AB$12, "Above", "Below")</f>
        <v>Above</v>
      </c>
      <c r="L752" s="10">
        <f>SUM(MasterData5[[#This Row],[MntWines]:[MntSweetProducts]])</f>
        <v>791</v>
      </c>
      <c r="M752" s="53" t="str">
        <f>IF(MasterData5[[#This Row],[Total Purchase]]&gt;=500, "Over $500", "")</f>
        <v>Over $500</v>
      </c>
      <c r="N752" s="10"/>
      <c r="O752" s="14" t="str">
        <f>IF(AND(MasterData5[[#This Row],[MntWines]]&gt;=AB$4, MasterData5[[#This Row],[Income ]]&lt;=$AB$12), "Yes", "")</f>
        <v/>
      </c>
      <c r="P752" s="14" t="str">
        <f>IF(AND(MasterData5[[#This Row],[MntFruits]]&gt;=AC$4, MasterData5[[#This Row],[Income ]]&lt;=$AB$12), "Yes", "")</f>
        <v/>
      </c>
      <c r="Q752" s="14" t="str">
        <f>IF(AND(MasterData5[[#This Row],[MntMeatProducts]]&gt;=AD$4, MasterData5[[#This Row],[Income ]]&lt;=$AB$12), "Yes", "")</f>
        <v/>
      </c>
      <c r="R752" s="14" t="str">
        <f>IF(AND(MasterData5[[#This Row],[MntFishProducts]]&gt;=AE$4, MasterData5[[#This Row],[Income ]]&lt;=$AB$12), "Yes", "")</f>
        <v/>
      </c>
      <c r="S752" s="14" t="str">
        <f>IF(AND(MasterData5[[#This Row],[MntSweetProducts]]&gt;=AF$4, MasterData5[[#This Row],[Income ]]&lt;=$AB$12), "Yes", "")</f>
        <v/>
      </c>
      <c r="U752" s="14" t="str">
        <f>IF(MasterData5[[#This Row],[MntWines]]&gt;=AB$4, "Yes", "")</f>
        <v>Yes</v>
      </c>
      <c r="V752" s="14" t="str">
        <f>IF(MasterData5[[#This Row],[MntFruits]]&gt;=AC$4, "Yes", "")</f>
        <v/>
      </c>
      <c r="W752" s="14" t="str">
        <f>IF(MasterData5[[#This Row],[MntMeatProducts]]&gt;=AD$4, "Yes", "")</f>
        <v>Yes</v>
      </c>
      <c r="X752" s="14" t="str">
        <f>IF(MasterData5[[#This Row],[MntFishProducts]]&gt;=AE$4, "Yes", "")</f>
        <v>Yes</v>
      </c>
      <c r="Y752" s="14" t="str">
        <f>IF(MasterData5[[#This Row],[MntSweetProducts]]&gt;=AF$4, "Yes", "")</f>
        <v>Yes</v>
      </c>
    </row>
    <row r="753" spans="1:25" x14ac:dyDescent="0.3">
      <c r="A753">
        <v>3745</v>
      </c>
      <c r="B753" s="10">
        <v>5</v>
      </c>
      <c r="C753" s="10">
        <v>36</v>
      </c>
      <c r="D753" s="10">
        <v>7</v>
      </c>
      <c r="E753" s="10">
        <v>0</v>
      </c>
      <c r="F753" s="10">
        <v>10</v>
      </c>
      <c r="G753" s="10">
        <v>45</v>
      </c>
      <c r="H753" s="24">
        <f>2021-'Customer Profile'!B752</f>
        <v>33</v>
      </c>
      <c r="I753" s="10">
        <f>IF(Analysis!$B$60="Wine",B753,IF(Analysis!$B$60="Fruit",C753,IF(Analysis!$B$60="Meat",D753,IF(Analysis!$B$60="Fish",E753,IF(Analysis!$B$60="Sweet",F753,"")))))</f>
        <v>0</v>
      </c>
      <c r="J753" s="10">
        <v>23331</v>
      </c>
      <c r="K753" s="10" t="str">
        <f>IF(MasterData5[[#This Row],[Income ]]&gt;$AB$12, "Above", "Below")</f>
        <v>Below</v>
      </c>
      <c r="L753" s="10">
        <f>SUM(MasterData5[[#This Row],[MntWines]:[MntSweetProducts]])</f>
        <v>58</v>
      </c>
      <c r="M753" s="53" t="str">
        <f>IF(MasterData5[[#This Row],[Total Purchase]]&gt;=500, "Over $500", "")</f>
        <v/>
      </c>
      <c r="N753" s="10"/>
      <c r="O753" s="14" t="str">
        <f>IF(AND(MasterData5[[#This Row],[MntWines]]&gt;=AB$4, MasterData5[[#This Row],[Income ]]&lt;=$AB$12), "Yes", "")</f>
        <v/>
      </c>
      <c r="P753" s="14" t="str">
        <f>IF(AND(MasterData5[[#This Row],[MntFruits]]&gt;=AC$4, MasterData5[[#This Row],[Income ]]&lt;=$AB$12), "Yes", "")</f>
        <v>Yes</v>
      </c>
      <c r="Q753" s="14" t="str">
        <f>IF(AND(MasterData5[[#This Row],[MntMeatProducts]]&gt;=AD$4, MasterData5[[#This Row],[Income ]]&lt;=$AB$12), "Yes", "")</f>
        <v/>
      </c>
      <c r="R753" s="14" t="str">
        <f>IF(AND(MasterData5[[#This Row],[MntFishProducts]]&gt;=AE$4, MasterData5[[#This Row],[Income ]]&lt;=$AB$12), "Yes", "")</f>
        <v/>
      </c>
      <c r="S753" s="14" t="str">
        <f>IF(AND(MasterData5[[#This Row],[MntSweetProducts]]&gt;=AF$4, MasterData5[[#This Row],[Income ]]&lt;=$AB$12), "Yes", "")</f>
        <v/>
      </c>
      <c r="U753" s="14" t="str">
        <f>IF(MasterData5[[#This Row],[MntWines]]&gt;=AB$4, "Yes", "")</f>
        <v/>
      </c>
      <c r="V753" s="14" t="str">
        <f>IF(MasterData5[[#This Row],[MntFruits]]&gt;=AC$4, "Yes", "")</f>
        <v>Yes</v>
      </c>
      <c r="W753" s="14" t="str">
        <f>IF(MasterData5[[#This Row],[MntMeatProducts]]&gt;=AD$4, "Yes", "")</f>
        <v/>
      </c>
      <c r="X753" s="14" t="str">
        <f>IF(MasterData5[[#This Row],[MntFishProducts]]&gt;=AE$4, "Yes", "")</f>
        <v/>
      </c>
      <c r="Y753" s="14" t="str">
        <f>IF(MasterData5[[#This Row],[MntSweetProducts]]&gt;=AF$4, "Yes", "")</f>
        <v/>
      </c>
    </row>
    <row r="754" spans="1:25" x14ac:dyDescent="0.3">
      <c r="A754">
        <v>3749</v>
      </c>
      <c r="B754" s="10">
        <v>627</v>
      </c>
      <c r="C754" s="10">
        <v>91</v>
      </c>
      <c r="D754" s="10">
        <v>597</v>
      </c>
      <c r="E754" s="10">
        <v>159</v>
      </c>
      <c r="F754" s="10">
        <v>91</v>
      </c>
      <c r="G754" s="10">
        <v>15</v>
      </c>
      <c r="H754" s="24">
        <f>2021-'Customer Profile'!B753</f>
        <v>48</v>
      </c>
      <c r="I754" s="10">
        <f>IF(Analysis!$B$60="Wine",B754,IF(Analysis!$B$60="Fruit",C754,IF(Analysis!$B$60="Meat",D754,IF(Analysis!$B$60="Fish",E754,IF(Analysis!$B$60="Sweet",F754,"")))))</f>
        <v>159</v>
      </c>
      <c r="J754" s="10">
        <v>73926</v>
      </c>
      <c r="K754" s="10" t="str">
        <f>IF(MasterData5[[#This Row],[Income ]]&gt;$AB$12, "Above", "Below")</f>
        <v>Above</v>
      </c>
      <c r="L754" s="10">
        <f>SUM(MasterData5[[#This Row],[MntWines]:[MntSweetProducts]])</f>
        <v>1565</v>
      </c>
      <c r="M754" s="53" t="str">
        <f>IF(MasterData5[[#This Row],[Total Purchase]]&gt;=500, "Over $500", "")</f>
        <v>Over $500</v>
      </c>
      <c r="N754" s="10"/>
      <c r="O754" s="14" t="str">
        <f>IF(AND(MasterData5[[#This Row],[MntWines]]&gt;=AB$4, MasterData5[[#This Row],[Income ]]&lt;=$AB$12), "Yes", "")</f>
        <v/>
      </c>
      <c r="P754" s="14" t="str">
        <f>IF(AND(MasterData5[[#This Row],[MntFruits]]&gt;=AC$4, MasterData5[[#This Row],[Income ]]&lt;=$AB$12), "Yes", "")</f>
        <v/>
      </c>
      <c r="Q754" s="14" t="str">
        <f>IF(AND(MasterData5[[#This Row],[MntMeatProducts]]&gt;=AD$4, MasterData5[[#This Row],[Income ]]&lt;=$AB$12), "Yes", "")</f>
        <v/>
      </c>
      <c r="R754" s="14" t="str">
        <f>IF(AND(MasterData5[[#This Row],[MntFishProducts]]&gt;=AE$4, MasterData5[[#This Row],[Income ]]&lt;=$AB$12), "Yes", "")</f>
        <v/>
      </c>
      <c r="S754" s="14" t="str">
        <f>IF(AND(MasterData5[[#This Row],[MntSweetProducts]]&gt;=AF$4, MasterData5[[#This Row],[Income ]]&lt;=$AB$12), "Yes", "")</f>
        <v/>
      </c>
      <c r="U754" s="14" t="str">
        <f>IF(MasterData5[[#This Row],[MntWines]]&gt;=AB$4, "Yes", "")</f>
        <v>Yes</v>
      </c>
      <c r="V754" s="14" t="str">
        <f>IF(MasterData5[[#This Row],[MntFruits]]&gt;=AC$4, "Yes", "")</f>
        <v>Yes</v>
      </c>
      <c r="W754" s="14" t="str">
        <f>IF(MasterData5[[#This Row],[MntMeatProducts]]&gt;=AD$4, "Yes", "")</f>
        <v>Yes</v>
      </c>
      <c r="X754" s="14" t="str">
        <f>IF(MasterData5[[#This Row],[MntFishProducts]]&gt;=AE$4, "Yes", "")</f>
        <v>Yes</v>
      </c>
      <c r="Y754" s="14" t="str">
        <f>IF(MasterData5[[#This Row],[MntSweetProducts]]&gt;=AF$4, "Yes", "")</f>
        <v>Yes</v>
      </c>
    </row>
    <row r="755" spans="1:25" x14ac:dyDescent="0.3">
      <c r="A755">
        <v>3759</v>
      </c>
      <c r="B755" s="10">
        <v>743</v>
      </c>
      <c r="C755" s="10">
        <v>19</v>
      </c>
      <c r="D755" s="10">
        <v>181</v>
      </c>
      <c r="E755" s="10">
        <v>12</v>
      </c>
      <c r="F755" s="10">
        <v>0</v>
      </c>
      <c r="G755" s="10">
        <v>200</v>
      </c>
      <c r="H755" s="24">
        <f>2021-'Customer Profile'!B754</f>
        <v>63</v>
      </c>
      <c r="I755" s="10">
        <f>IF(Analysis!$B$60="Wine",B755,IF(Analysis!$B$60="Fruit",C755,IF(Analysis!$B$60="Meat",D755,IF(Analysis!$B$60="Fish",E755,IF(Analysis!$B$60="Sweet",F755,"")))))</f>
        <v>12</v>
      </c>
      <c r="J755" s="10">
        <v>65196</v>
      </c>
      <c r="K755" s="10" t="str">
        <f>IF(MasterData5[[#This Row],[Income ]]&gt;$AB$12, "Above", "Below")</f>
        <v>Above</v>
      </c>
      <c r="L755" s="10">
        <f>SUM(MasterData5[[#This Row],[MntWines]:[MntSweetProducts]])</f>
        <v>955</v>
      </c>
      <c r="M755" s="53" t="str">
        <f>IF(MasterData5[[#This Row],[Total Purchase]]&gt;=500, "Over $500", "")</f>
        <v>Over $500</v>
      </c>
      <c r="N755" s="10"/>
      <c r="O755" s="14" t="str">
        <f>IF(AND(MasterData5[[#This Row],[MntWines]]&gt;=AB$4, MasterData5[[#This Row],[Income ]]&lt;=$AB$12), "Yes", "")</f>
        <v/>
      </c>
      <c r="P755" s="14" t="str">
        <f>IF(AND(MasterData5[[#This Row],[MntFruits]]&gt;=AC$4, MasterData5[[#This Row],[Income ]]&lt;=$AB$12), "Yes", "")</f>
        <v/>
      </c>
      <c r="Q755" s="14" t="str">
        <f>IF(AND(MasterData5[[#This Row],[MntMeatProducts]]&gt;=AD$4, MasterData5[[#This Row],[Income ]]&lt;=$AB$12), "Yes", "")</f>
        <v/>
      </c>
      <c r="R755" s="14" t="str">
        <f>IF(AND(MasterData5[[#This Row],[MntFishProducts]]&gt;=AE$4, MasterData5[[#This Row],[Income ]]&lt;=$AB$12), "Yes", "")</f>
        <v/>
      </c>
      <c r="S755" s="14" t="str">
        <f>IF(AND(MasterData5[[#This Row],[MntSweetProducts]]&gt;=AF$4, MasterData5[[#This Row],[Income ]]&lt;=$AB$12), "Yes", "")</f>
        <v/>
      </c>
      <c r="U755" s="14" t="str">
        <f>IF(MasterData5[[#This Row],[MntWines]]&gt;=AB$4, "Yes", "")</f>
        <v>Yes</v>
      </c>
      <c r="V755" s="14" t="str">
        <f>IF(MasterData5[[#This Row],[MntFruits]]&gt;=AC$4, "Yes", "")</f>
        <v/>
      </c>
      <c r="W755" s="14" t="str">
        <f>IF(MasterData5[[#This Row],[MntMeatProducts]]&gt;=AD$4, "Yes", "")</f>
        <v>Yes</v>
      </c>
      <c r="X755" s="14" t="str">
        <f>IF(MasterData5[[#This Row],[MntFishProducts]]&gt;=AE$4, "Yes", "")</f>
        <v/>
      </c>
      <c r="Y755" s="14" t="str">
        <f>IF(MasterData5[[#This Row],[MntSweetProducts]]&gt;=AF$4, "Yes", "")</f>
        <v/>
      </c>
    </row>
    <row r="756" spans="1:25" x14ac:dyDescent="0.3">
      <c r="A756">
        <v>3762</v>
      </c>
      <c r="B756" s="10">
        <v>196</v>
      </c>
      <c r="C756" s="10">
        <v>0</v>
      </c>
      <c r="D756" s="10">
        <v>512</v>
      </c>
      <c r="E756" s="10">
        <v>33</v>
      </c>
      <c r="F756" s="10">
        <v>130</v>
      </c>
      <c r="G756" s="10">
        <v>54</v>
      </c>
      <c r="H756" s="24">
        <f>2021-'Customer Profile'!B755</f>
        <v>35</v>
      </c>
      <c r="I756" s="10">
        <f>IF(Analysis!$B$60="Wine",B756,IF(Analysis!$B$60="Fruit",C756,IF(Analysis!$B$60="Meat",D756,IF(Analysis!$B$60="Fish",E756,IF(Analysis!$B$60="Sweet",F756,"")))))</f>
        <v>33</v>
      </c>
      <c r="J756" s="10">
        <v>69867</v>
      </c>
      <c r="K756" s="10" t="str">
        <f>IF(MasterData5[[#This Row],[Income ]]&gt;$AB$12, "Above", "Below")</f>
        <v>Above</v>
      </c>
      <c r="L756" s="10">
        <f>SUM(MasterData5[[#This Row],[MntWines]:[MntSweetProducts]])</f>
        <v>871</v>
      </c>
      <c r="M756" s="53" t="str">
        <f>IF(MasterData5[[#This Row],[Total Purchase]]&gt;=500, "Over $500", "")</f>
        <v>Over $500</v>
      </c>
      <c r="N756" s="10"/>
      <c r="O756" s="14" t="str">
        <f>IF(AND(MasterData5[[#This Row],[MntWines]]&gt;=AB$4, MasterData5[[#This Row],[Income ]]&lt;=$AB$12), "Yes", "")</f>
        <v/>
      </c>
      <c r="P756" s="14" t="str">
        <f>IF(AND(MasterData5[[#This Row],[MntFruits]]&gt;=AC$4, MasterData5[[#This Row],[Income ]]&lt;=$AB$12), "Yes", "")</f>
        <v/>
      </c>
      <c r="Q756" s="14" t="str">
        <f>IF(AND(MasterData5[[#This Row],[MntMeatProducts]]&gt;=AD$4, MasterData5[[#This Row],[Income ]]&lt;=$AB$12), "Yes", "")</f>
        <v/>
      </c>
      <c r="R756" s="14" t="str">
        <f>IF(AND(MasterData5[[#This Row],[MntFishProducts]]&gt;=AE$4, MasterData5[[#This Row],[Income ]]&lt;=$AB$12), "Yes", "")</f>
        <v/>
      </c>
      <c r="S756" s="14" t="str">
        <f>IF(AND(MasterData5[[#This Row],[MntSweetProducts]]&gt;=AF$4, MasterData5[[#This Row],[Income ]]&lt;=$AB$12), "Yes", "")</f>
        <v/>
      </c>
      <c r="U756" s="14" t="str">
        <f>IF(MasterData5[[#This Row],[MntWines]]&gt;=AB$4, "Yes", "")</f>
        <v/>
      </c>
      <c r="V756" s="14" t="str">
        <f>IF(MasterData5[[#This Row],[MntFruits]]&gt;=AC$4, "Yes", "")</f>
        <v/>
      </c>
      <c r="W756" s="14" t="str">
        <f>IF(MasterData5[[#This Row],[MntMeatProducts]]&gt;=AD$4, "Yes", "")</f>
        <v>Yes</v>
      </c>
      <c r="X756" s="14" t="str">
        <f>IF(MasterData5[[#This Row],[MntFishProducts]]&gt;=AE$4, "Yes", "")</f>
        <v/>
      </c>
      <c r="Y756" s="14" t="str">
        <f>IF(MasterData5[[#This Row],[MntSweetProducts]]&gt;=AF$4, "Yes", "")</f>
        <v>Yes</v>
      </c>
    </row>
    <row r="757" spans="1:25" x14ac:dyDescent="0.3">
      <c r="A757">
        <v>3766</v>
      </c>
      <c r="B757" s="10">
        <v>100</v>
      </c>
      <c r="C757" s="10">
        <v>71</v>
      </c>
      <c r="D757" s="10">
        <v>243</v>
      </c>
      <c r="E757" s="10">
        <v>108</v>
      </c>
      <c r="F757" s="10">
        <v>94</v>
      </c>
      <c r="G757" s="10">
        <v>219</v>
      </c>
      <c r="H757" s="24">
        <f>2021-'Customer Profile'!B756</f>
        <v>62</v>
      </c>
      <c r="I757" s="10">
        <f>IF(Analysis!$B$60="Wine",B757,IF(Analysis!$B$60="Fruit",C757,IF(Analysis!$B$60="Meat",D757,IF(Analysis!$B$60="Fish",E757,IF(Analysis!$B$60="Sweet",F757,"")))))</f>
        <v>108</v>
      </c>
      <c r="J757" s="10">
        <v>33051</v>
      </c>
      <c r="K757" s="10" t="str">
        <f>IF(MasterData5[[#This Row],[Income ]]&gt;$AB$12, "Above", "Below")</f>
        <v>Below</v>
      </c>
      <c r="L757" s="10">
        <f>SUM(MasterData5[[#This Row],[MntWines]:[MntSweetProducts]])</f>
        <v>616</v>
      </c>
      <c r="M757" s="53" t="str">
        <f>IF(MasterData5[[#This Row],[Total Purchase]]&gt;=500, "Over $500", "")</f>
        <v>Over $500</v>
      </c>
      <c r="N757" s="10"/>
      <c r="O757" s="14" t="str">
        <f>IF(AND(MasterData5[[#This Row],[MntWines]]&gt;=AB$4, MasterData5[[#This Row],[Income ]]&lt;=$AB$12), "Yes", "")</f>
        <v/>
      </c>
      <c r="P757" s="14" t="str">
        <f>IF(AND(MasterData5[[#This Row],[MntFruits]]&gt;=AC$4, MasterData5[[#This Row],[Income ]]&lt;=$AB$12), "Yes", "")</f>
        <v>Yes</v>
      </c>
      <c r="Q757" s="14" t="str">
        <f>IF(AND(MasterData5[[#This Row],[MntMeatProducts]]&gt;=AD$4, MasterData5[[#This Row],[Income ]]&lt;=$AB$12), "Yes", "")</f>
        <v>Yes</v>
      </c>
      <c r="R757" s="14" t="str">
        <f>IF(AND(MasterData5[[#This Row],[MntFishProducts]]&gt;=AE$4, MasterData5[[#This Row],[Income ]]&lt;=$AB$12), "Yes", "")</f>
        <v>Yes</v>
      </c>
      <c r="S757" s="14" t="str">
        <f>IF(AND(MasterData5[[#This Row],[MntSweetProducts]]&gt;=AF$4, MasterData5[[#This Row],[Income ]]&lt;=$AB$12), "Yes", "")</f>
        <v>Yes</v>
      </c>
      <c r="U757" s="14" t="str">
        <f>IF(MasterData5[[#This Row],[MntWines]]&gt;=AB$4, "Yes", "")</f>
        <v/>
      </c>
      <c r="V757" s="14" t="str">
        <f>IF(MasterData5[[#This Row],[MntFruits]]&gt;=AC$4, "Yes", "")</f>
        <v>Yes</v>
      </c>
      <c r="W757" s="14" t="str">
        <f>IF(MasterData5[[#This Row],[MntMeatProducts]]&gt;=AD$4, "Yes", "")</f>
        <v>Yes</v>
      </c>
      <c r="X757" s="14" t="str">
        <f>IF(MasterData5[[#This Row],[MntFishProducts]]&gt;=AE$4, "Yes", "")</f>
        <v>Yes</v>
      </c>
      <c r="Y757" s="14" t="str">
        <f>IF(MasterData5[[#This Row],[MntSweetProducts]]&gt;=AF$4, "Yes", "")</f>
        <v>Yes</v>
      </c>
    </row>
    <row r="758" spans="1:25" x14ac:dyDescent="0.3">
      <c r="A758">
        <v>3767</v>
      </c>
      <c r="B758" s="10">
        <v>378</v>
      </c>
      <c r="C758" s="10">
        <v>0</v>
      </c>
      <c r="D758" s="10">
        <v>189</v>
      </c>
      <c r="E758" s="10">
        <v>97</v>
      </c>
      <c r="F758" s="10">
        <v>172</v>
      </c>
      <c r="G758" s="10">
        <v>172</v>
      </c>
      <c r="H758" s="24">
        <f>2021-'Customer Profile'!B757</f>
        <v>53</v>
      </c>
      <c r="I758" s="10">
        <f>IF(Analysis!$B$60="Wine",B758,IF(Analysis!$B$60="Fruit",C758,IF(Analysis!$B$60="Meat",D758,IF(Analysis!$B$60="Fish",E758,IF(Analysis!$B$60="Sweet",F758,"")))))</f>
        <v>97</v>
      </c>
      <c r="J758" s="10">
        <v>61314</v>
      </c>
      <c r="K758" s="10" t="str">
        <f>IF(MasterData5[[#This Row],[Income ]]&gt;$AB$12, "Above", "Below")</f>
        <v>Above</v>
      </c>
      <c r="L758" s="10">
        <f>SUM(MasterData5[[#This Row],[MntWines]:[MntSweetProducts]])</f>
        <v>836</v>
      </c>
      <c r="M758" s="53" t="str">
        <f>IF(MasterData5[[#This Row],[Total Purchase]]&gt;=500, "Over $500", "")</f>
        <v>Over $500</v>
      </c>
      <c r="N758" s="10"/>
      <c r="O758" s="14" t="str">
        <f>IF(AND(MasterData5[[#This Row],[MntWines]]&gt;=AB$4, MasterData5[[#This Row],[Income ]]&lt;=$AB$12), "Yes", "")</f>
        <v/>
      </c>
      <c r="P758" s="14" t="str">
        <f>IF(AND(MasterData5[[#This Row],[MntFruits]]&gt;=AC$4, MasterData5[[#This Row],[Income ]]&lt;=$AB$12), "Yes", "")</f>
        <v/>
      </c>
      <c r="Q758" s="14" t="str">
        <f>IF(AND(MasterData5[[#This Row],[MntMeatProducts]]&gt;=AD$4, MasterData5[[#This Row],[Income ]]&lt;=$AB$12), "Yes", "")</f>
        <v/>
      </c>
      <c r="R758" s="14" t="str">
        <f>IF(AND(MasterData5[[#This Row],[MntFishProducts]]&gt;=AE$4, MasterData5[[#This Row],[Income ]]&lt;=$AB$12), "Yes", "")</f>
        <v/>
      </c>
      <c r="S758" s="14" t="str">
        <f>IF(AND(MasterData5[[#This Row],[MntSweetProducts]]&gt;=AF$4, MasterData5[[#This Row],[Income ]]&lt;=$AB$12), "Yes", "")</f>
        <v/>
      </c>
      <c r="U758" s="14" t="str">
        <f>IF(MasterData5[[#This Row],[MntWines]]&gt;=AB$4, "Yes", "")</f>
        <v>Yes</v>
      </c>
      <c r="V758" s="14" t="str">
        <f>IF(MasterData5[[#This Row],[MntFruits]]&gt;=AC$4, "Yes", "")</f>
        <v/>
      </c>
      <c r="W758" s="14" t="str">
        <f>IF(MasterData5[[#This Row],[MntMeatProducts]]&gt;=AD$4, "Yes", "")</f>
        <v>Yes</v>
      </c>
      <c r="X758" s="14" t="str">
        <f>IF(MasterData5[[#This Row],[MntFishProducts]]&gt;=AE$4, "Yes", "")</f>
        <v>Yes</v>
      </c>
      <c r="Y758" s="14" t="str">
        <f>IF(MasterData5[[#This Row],[MntSweetProducts]]&gt;=AF$4, "Yes", "")</f>
        <v>Yes</v>
      </c>
    </row>
    <row r="759" spans="1:25" x14ac:dyDescent="0.3">
      <c r="A759">
        <v>3769</v>
      </c>
      <c r="B759" s="10">
        <v>25</v>
      </c>
      <c r="C759" s="10">
        <v>1</v>
      </c>
      <c r="D759" s="10">
        <v>13</v>
      </c>
      <c r="E759" s="10">
        <v>0</v>
      </c>
      <c r="F759" s="10">
        <v>0</v>
      </c>
      <c r="G759" s="10">
        <v>3</v>
      </c>
      <c r="H759" s="24">
        <f>2021-'Customer Profile'!B758</f>
        <v>49</v>
      </c>
      <c r="I759" s="10">
        <f>IF(Analysis!$B$60="Wine",B759,IF(Analysis!$B$60="Fruit",C759,IF(Analysis!$B$60="Meat",D759,IF(Analysis!$B$60="Fish",E759,IF(Analysis!$B$60="Sweet",F759,"")))))</f>
        <v>0</v>
      </c>
      <c r="J759" s="10"/>
      <c r="K759" s="10"/>
      <c r="L759" s="10">
        <f>SUM(MasterData5[[#This Row],[MntWines]:[MntSweetProducts]])</f>
        <v>39</v>
      </c>
      <c r="M759" s="53" t="str">
        <f>IF(MasterData5[[#This Row],[Total Purchase]]&gt;=500, "Over $500", "")</f>
        <v/>
      </c>
      <c r="N759" s="10"/>
      <c r="O759" s="14" t="str">
        <f>IF(AND(MasterData5[[#This Row],[MntWines]]&gt;=AB$4, MasterData5[[#This Row],[Income ]]&lt;=$AB$12), "Yes", "")</f>
        <v/>
      </c>
      <c r="P759" s="14" t="str">
        <f>IF(AND(MasterData5[[#This Row],[MntFruits]]&gt;=AC$4, MasterData5[[#This Row],[Income ]]&lt;=$AB$12), "Yes", "")</f>
        <v/>
      </c>
      <c r="Q759" s="14" t="str">
        <f>IF(AND(MasterData5[[#This Row],[MntMeatProducts]]&gt;=AD$4, MasterData5[[#This Row],[Income ]]&lt;=$AB$12), "Yes", "")</f>
        <v/>
      </c>
      <c r="R759" s="14" t="str">
        <f>IF(AND(MasterData5[[#This Row],[MntFishProducts]]&gt;=AE$4, MasterData5[[#This Row],[Income ]]&lt;=$AB$12), "Yes", "")</f>
        <v/>
      </c>
      <c r="S759" s="14" t="str">
        <f>IF(AND(MasterData5[[#This Row],[MntSweetProducts]]&gt;=AF$4, MasterData5[[#This Row],[Income ]]&lt;=$AB$12), "Yes", "")</f>
        <v/>
      </c>
      <c r="U759" s="14" t="str">
        <f>IF(MasterData5[[#This Row],[MntWines]]&gt;=AB$4, "Yes", "")</f>
        <v/>
      </c>
      <c r="V759" s="14" t="str">
        <f>IF(MasterData5[[#This Row],[MntFruits]]&gt;=AC$4, "Yes", "")</f>
        <v/>
      </c>
      <c r="W759" s="14" t="str">
        <f>IF(MasterData5[[#This Row],[MntMeatProducts]]&gt;=AD$4, "Yes", "")</f>
        <v/>
      </c>
      <c r="X759" s="14" t="str">
        <f>IF(MasterData5[[#This Row],[MntFishProducts]]&gt;=AE$4, "Yes", "")</f>
        <v/>
      </c>
      <c r="Y759" s="14" t="str">
        <f>IF(MasterData5[[#This Row],[MntSweetProducts]]&gt;=AF$4, "Yes", "")</f>
        <v/>
      </c>
    </row>
    <row r="760" spans="1:25" x14ac:dyDescent="0.3">
      <c r="A760">
        <v>3783</v>
      </c>
      <c r="B760" s="10">
        <v>105</v>
      </c>
      <c r="C760" s="10">
        <v>0</v>
      </c>
      <c r="D760" s="10">
        <v>10</v>
      </c>
      <c r="E760" s="10">
        <v>0</v>
      </c>
      <c r="F760" s="10">
        <v>1</v>
      </c>
      <c r="G760" s="10">
        <v>0</v>
      </c>
      <c r="H760" s="24">
        <f>2021-'Customer Profile'!B759</f>
        <v>62</v>
      </c>
      <c r="I760" s="10">
        <f>IF(Analysis!$B$60="Wine",B760,IF(Analysis!$B$60="Fruit",C760,IF(Analysis!$B$60="Meat",D760,IF(Analysis!$B$60="Fish",E760,IF(Analysis!$B$60="Sweet",F760,"")))))</f>
        <v>0</v>
      </c>
      <c r="J760" s="10">
        <v>52854</v>
      </c>
      <c r="K760" s="10" t="str">
        <f>IF(MasterData5[[#This Row],[Income ]]&gt;$AB$12, "Above", "Below")</f>
        <v>Above</v>
      </c>
      <c r="L760" s="10">
        <f>SUM(MasterData5[[#This Row],[MntWines]:[MntSweetProducts]])</f>
        <v>116</v>
      </c>
      <c r="M760" s="53" t="str">
        <f>IF(MasterData5[[#This Row],[Total Purchase]]&gt;=500, "Over $500", "")</f>
        <v/>
      </c>
      <c r="N760" s="10"/>
      <c r="O760" s="14" t="str">
        <f>IF(AND(MasterData5[[#This Row],[MntWines]]&gt;=AB$4, MasterData5[[#This Row],[Income ]]&lt;=$AB$12), "Yes", "")</f>
        <v/>
      </c>
      <c r="P760" s="14" t="str">
        <f>IF(AND(MasterData5[[#This Row],[MntFruits]]&gt;=AC$4, MasterData5[[#This Row],[Income ]]&lt;=$AB$12), "Yes", "")</f>
        <v/>
      </c>
      <c r="Q760" s="14" t="str">
        <f>IF(AND(MasterData5[[#This Row],[MntMeatProducts]]&gt;=AD$4, MasterData5[[#This Row],[Income ]]&lt;=$AB$12), "Yes", "")</f>
        <v/>
      </c>
      <c r="R760" s="14" t="str">
        <f>IF(AND(MasterData5[[#This Row],[MntFishProducts]]&gt;=AE$4, MasterData5[[#This Row],[Income ]]&lt;=$AB$12), "Yes", "")</f>
        <v/>
      </c>
      <c r="S760" s="14" t="str">
        <f>IF(AND(MasterData5[[#This Row],[MntSweetProducts]]&gt;=AF$4, MasterData5[[#This Row],[Income ]]&lt;=$AB$12), "Yes", "")</f>
        <v/>
      </c>
      <c r="U760" s="14" t="str">
        <f>IF(MasterData5[[#This Row],[MntWines]]&gt;=AB$4, "Yes", "")</f>
        <v/>
      </c>
      <c r="V760" s="14" t="str">
        <f>IF(MasterData5[[#This Row],[MntFruits]]&gt;=AC$4, "Yes", "")</f>
        <v/>
      </c>
      <c r="W760" s="14" t="str">
        <f>IF(MasterData5[[#This Row],[MntMeatProducts]]&gt;=AD$4, "Yes", "")</f>
        <v/>
      </c>
      <c r="X760" s="14" t="str">
        <f>IF(MasterData5[[#This Row],[MntFishProducts]]&gt;=AE$4, "Yes", "")</f>
        <v/>
      </c>
      <c r="Y760" s="14" t="str">
        <f>IF(MasterData5[[#This Row],[MntSweetProducts]]&gt;=AF$4, "Yes", "")</f>
        <v/>
      </c>
    </row>
    <row r="761" spans="1:25" x14ac:dyDescent="0.3">
      <c r="A761">
        <v>3790</v>
      </c>
      <c r="B761" s="10">
        <v>8</v>
      </c>
      <c r="C761" s="10">
        <v>1</v>
      </c>
      <c r="D761" s="10">
        <v>5</v>
      </c>
      <c r="E761" s="10">
        <v>0</v>
      </c>
      <c r="F761" s="10">
        <v>0</v>
      </c>
      <c r="G761" s="10">
        <v>1</v>
      </c>
      <c r="H761" s="24">
        <f>2021-'Customer Profile'!B760</f>
        <v>65</v>
      </c>
      <c r="I761" s="10">
        <f>IF(Analysis!$B$60="Wine",B761,IF(Analysis!$B$60="Fruit",C761,IF(Analysis!$B$60="Meat",D761,IF(Analysis!$B$60="Fish",E761,IF(Analysis!$B$60="Sweet",F761,"")))))</f>
        <v>0</v>
      </c>
      <c r="J761" s="10">
        <v>34633</v>
      </c>
      <c r="K761" s="10" t="str">
        <f>IF(MasterData5[[#This Row],[Income ]]&gt;$AB$12, "Above", "Below")</f>
        <v>Below</v>
      </c>
      <c r="L761" s="10">
        <f>SUM(MasterData5[[#This Row],[MntWines]:[MntSweetProducts]])</f>
        <v>14</v>
      </c>
      <c r="M761" s="53" t="str">
        <f>IF(MasterData5[[#This Row],[Total Purchase]]&gt;=500, "Over $500", "")</f>
        <v/>
      </c>
      <c r="N761" s="10"/>
      <c r="O761" s="14" t="str">
        <f>IF(AND(MasterData5[[#This Row],[MntWines]]&gt;=AB$4, MasterData5[[#This Row],[Income ]]&lt;=$AB$12), "Yes", "")</f>
        <v/>
      </c>
      <c r="P761" s="14" t="str">
        <f>IF(AND(MasterData5[[#This Row],[MntFruits]]&gt;=AC$4, MasterData5[[#This Row],[Income ]]&lt;=$AB$12), "Yes", "")</f>
        <v/>
      </c>
      <c r="Q761" s="14" t="str">
        <f>IF(AND(MasterData5[[#This Row],[MntMeatProducts]]&gt;=AD$4, MasterData5[[#This Row],[Income ]]&lt;=$AB$12), "Yes", "")</f>
        <v/>
      </c>
      <c r="R761" s="14" t="str">
        <f>IF(AND(MasterData5[[#This Row],[MntFishProducts]]&gt;=AE$4, MasterData5[[#This Row],[Income ]]&lt;=$AB$12), "Yes", "")</f>
        <v/>
      </c>
      <c r="S761" s="14" t="str">
        <f>IF(AND(MasterData5[[#This Row],[MntSweetProducts]]&gt;=AF$4, MasterData5[[#This Row],[Income ]]&lt;=$AB$12), "Yes", "")</f>
        <v/>
      </c>
      <c r="U761" s="14" t="str">
        <f>IF(MasterData5[[#This Row],[MntWines]]&gt;=AB$4, "Yes", "")</f>
        <v/>
      </c>
      <c r="V761" s="14" t="str">
        <f>IF(MasterData5[[#This Row],[MntFruits]]&gt;=AC$4, "Yes", "")</f>
        <v/>
      </c>
      <c r="W761" s="14" t="str">
        <f>IF(MasterData5[[#This Row],[MntMeatProducts]]&gt;=AD$4, "Yes", "")</f>
        <v/>
      </c>
      <c r="X761" s="14" t="str">
        <f>IF(MasterData5[[#This Row],[MntFishProducts]]&gt;=AE$4, "Yes", "")</f>
        <v/>
      </c>
      <c r="Y761" s="14" t="str">
        <f>IF(MasterData5[[#This Row],[MntSweetProducts]]&gt;=AF$4, "Yes", "")</f>
        <v/>
      </c>
    </row>
    <row r="762" spans="1:25" x14ac:dyDescent="0.3">
      <c r="A762">
        <v>3798</v>
      </c>
      <c r="B762" s="10">
        <v>24</v>
      </c>
      <c r="C762" s="10">
        <v>2</v>
      </c>
      <c r="D762" s="10">
        <v>23</v>
      </c>
      <c r="E762" s="10">
        <v>0</v>
      </c>
      <c r="F762" s="10">
        <v>8</v>
      </c>
      <c r="G762" s="10">
        <v>24</v>
      </c>
      <c r="H762" s="24">
        <f>2021-'Customer Profile'!B761</f>
        <v>53</v>
      </c>
      <c r="I762" s="10">
        <f>IF(Analysis!$B$60="Wine",B762,IF(Analysis!$B$60="Fruit",C762,IF(Analysis!$B$60="Meat",D762,IF(Analysis!$B$60="Fish",E762,IF(Analysis!$B$60="Sweet",F762,"")))))</f>
        <v>0</v>
      </c>
      <c r="J762" s="10">
        <v>41120</v>
      </c>
      <c r="K762" s="10" t="str">
        <f>IF(MasterData5[[#This Row],[Income ]]&gt;$AB$12, "Above", "Below")</f>
        <v>Below</v>
      </c>
      <c r="L762" s="10">
        <f>SUM(MasterData5[[#This Row],[MntWines]:[MntSweetProducts]])</f>
        <v>57</v>
      </c>
      <c r="M762" s="53" t="str">
        <f>IF(MasterData5[[#This Row],[Total Purchase]]&gt;=500, "Over $500", "")</f>
        <v/>
      </c>
      <c r="N762" s="10"/>
      <c r="O762" s="14" t="str">
        <f>IF(AND(MasterData5[[#This Row],[MntWines]]&gt;=AB$4, MasterData5[[#This Row],[Income ]]&lt;=$AB$12), "Yes", "")</f>
        <v/>
      </c>
      <c r="P762" s="14" t="str">
        <f>IF(AND(MasterData5[[#This Row],[MntFruits]]&gt;=AC$4, MasterData5[[#This Row],[Income ]]&lt;=$AB$12), "Yes", "")</f>
        <v/>
      </c>
      <c r="Q762" s="14" t="str">
        <f>IF(AND(MasterData5[[#This Row],[MntMeatProducts]]&gt;=AD$4, MasterData5[[#This Row],[Income ]]&lt;=$AB$12), "Yes", "")</f>
        <v/>
      </c>
      <c r="R762" s="14" t="str">
        <f>IF(AND(MasterData5[[#This Row],[MntFishProducts]]&gt;=AE$4, MasterData5[[#This Row],[Income ]]&lt;=$AB$12), "Yes", "")</f>
        <v/>
      </c>
      <c r="S762" s="14" t="str">
        <f>IF(AND(MasterData5[[#This Row],[MntSweetProducts]]&gt;=AF$4, MasterData5[[#This Row],[Income ]]&lt;=$AB$12), "Yes", "")</f>
        <v/>
      </c>
      <c r="U762" s="14" t="str">
        <f>IF(MasterData5[[#This Row],[MntWines]]&gt;=AB$4, "Yes", "")</f>
        <v/>
      </c>
      <c r="V762" s="14" t="str">
        <f>IF(MasterData5[[#This Row],[MntFruits]]&gt;=AC$4, "Yes", "")</f>
        <v/>
      </c>
      <c r="W762" s="14" t="str">
        <f>IF(MasterData5[[#This Row],[MntMeatProducts]]&gt;=AD$4, "Yes", "")</f>
        <v/>
      </c>
      <c r="X762" s="14" t="str">
        <f>IF(MasterData5[[#This Row],[MntFishProducts]]&gt;=AE$4, "Yes", "")</f>
        <v/>
      </c>
      <c r="Y762" s="14" t="str">
        <f>IF(MasterData5[[#This Row],[MntSweetProducts]]&gt;=AF$4, "Yes", "")</f>
        <v/>
      </c>
    </row>
    <row r="763" spans="1:25" x14ac:dyDescent="0.3">
      <c r="A763">
        <v>3799</v>
      </c>
      <c r="B763" s="10">
        <v>315</v>
      </c>
      <c r="C763" s="10">
        <v>35</v>
      </c>
      <c r="D763" s="10">
        <v>322</v>
      </c>
      <c r="E763" s="10">
        <v>46</v>
      </c>
      <c r="F763" s="10">
        <v>7</v>
      </c>
      <c r="G763" s="10">
        <v>143</v>
      </c>
      <c r="H763" s="24">
        <f>2021-'Customer Profile'!B762</f>
        <v>66</v>
      </c>
      <c r="I763" s="10">
        <f>IF(Analysis!$B$60="Wine",B763,IF(Analysis!$B$60="Fruit",C763,IF(Analysis!$B$60="Meat",D763,IF(Analysis!$B$60="Fish",E763,IF(Analysis!$B$60="Sweet",F763,"")))))</f>
        <v>46</v>
      </c>
      <c r="J763" s="10">
        <v>67225</v>
      </c>
      <c r="K763" s="10" t="str">
        <f>IF(MasterData5[[#This Row],[Income ]]&gt;$AB$12, "Above", "Below")</f>
        <v>Above</v>
      </c>
      <c r="L763" s="10">
        <f>SUM(MasterData5[[#This Row],[MntWines]:[MntSweetProducts]])</f>
        <v>725</v>
      </c>
      <c r="M763" s="53" t="str">
        <f>IF(MasterData5[[#This Row],[Total Purchase]]&gt;=500, "Over $500", "")</f>
        <v>Over $500</v>
      </c>
      <c r="N763" s="10"/>
      <c r="O763" s="14" t="str">
        <f>IF(AND(MasterData5[[#This Row],[MntWines]]&gt;=AB$4, MasterData5[[#This Row],[Income ]]&lt;=$AB$12), "Yes", "")</f>
        <v/>
      </c>
      <c r="P763" s="14" t="str">
        <f>IF(AND(MasterData5[[#This Row],[MntFruits]]&gt;=AC$4, MasterData5[[#This Row],[Income ]]&lt;=$AB$12), "Yes", "")</f>
        <v/>
      </c>
      <c r="Q763" s="14" t="str">
        <f>IF(AND(MasterData5[[#This Row],[MntMeatProducts]]&gt;=AD$4, MasterData5[[#This Row],[Income ]]&lt;=$AB$12), "Yes", "")</f>
        <v/>
      </c>
      <c r="R763" s="14" t="str">
        <f>IF(AND(MasterData5[[#This Row],[MntFishProducts]]&gt;=AE$4, MasterData5[[#This Row],[Income ]]&lt;=$AB$12), "Yes", "")</f>
        <v/>
      </c>
      <c r="S763" s="14" t="str">
        <f>IF(AND(MasterData5[[#This Row],[MntSweetProducts]]&gt;=AF$4, MasterData5[[#This Row],[Income ]]&lt;=$AB$12), "Yes", "")</f>
        <v/>
      </c>
      <c r="U763" s="14" t="str">
        <f>IF(MasterData5[[#This Row],[MntWines]]&gt;=AB$4, "Yes", "")</f>
        <v>Yes</v>
      </c>
      <c r="V763" s="14" t="str">
        <f>IF(MasterData5[[#This Row],[MntFruits]]&gt;=AC$4, "Yes", "")</f>
        <v>Yes</v>
      </c>
      <c r="W763" s="14" t="str">
        <f>IF(MasterData5[[#This Row],[MntMeatProducts]]&gt;=AD$4, "Yes", "")</f>
        <v>Yes</v>
      </c>
      <c r="X763" s="14" t="str">
        <f>IF(MasterData5[[#This Row],[MntFishProducts]]&gt;=AE$4, "Yes", "")</f>
        <v>Yes</v>
      </c>
      <c r="Y763" s="14" t="str">
        <f>IF(MasterData5[[#This Row],[MntSweetProducts]]&gt;=AF$4, "Yes", "")</f>
        <v/>
      </c>
    </row>
    <row r="764" spans="1:25" x14ac:dyDescent="0.3">
      <c r="A764">
        <v>3807</v>
      </c>
      <c r="B764" s="10">
        <v>473</v>
      </c>
      <c r="C764" s="10">
        <v>21</v>
      </c>
      <c r="D764" s="10">
        <v>176</v>
      </c>
      <c r="E764" s="10">
        <v>19</v>
      </c>
      <c r="F764" s="10">
        <v>21</v>
      </c>
      <c r="G764" s="10">
        <v>56</v>
      </c>
      <c r="H764" s="24">
        <f>2021-'Customer Profile'!B763</f>
        <v>66</v>
      </c>
      <c r="I764" s="10">
        <f>IF(Analysis!$B$60="Wine",B764,IF(Analysis!$B$60="Fruit",C764,IF(Analysis!$B$60="Meat",D764,IF(Analysis!$B$60="Fish",E764,IF(Analysis!$B$60="Sweet",F764,"")))))</f>
        <v>19</v>
      </c>
      <c r="J764" s="10">
        <v>59925</v>
      </c>
      <c r="K764" s="10" t="str">
        <f>IF(MasterData5[[#This Row],[Income ]]&gt;$AB$12, "Above", "Below")</f>
        <v>Above</v>
      </c>
      <c r="L764" s="10">
        <f>SUM(MasterData5[[#This Row],[MntWines]:[MntSweetProducts]])</f>
        <v>710</v>
      </c>
      <c r="M764" s="53" t="str">
        <f>IF(MasterData5[[#This Row],[Total Purchase]]&gt;=500, "Over $500", "")</f>
        <v>Over $500</v>
      </c>
      <c r="N764" s="10"/>
      <c r="O764" s="14" t="str">
        <f>IF(AND(MasterData5[[#This Row],[MntWines]]&gt;=AB$4, MasterData5[[#This Row],[Income ]]&lt;=$AB$12), "Yes", "")</f>
        <v/>
      </c>
      <c r="P764" s="14" t="str">
        <f>IF(AND(MasterData5[[#This Row],[MntFruits]]&gt;=AC$4, MasterData5[[#This Row],[Income ]]&lt;=$AB$12), "Yes", "")</f>
        <v/>
      </c>
      <c r="Q764" s="14" t="str">
        <f>IF(AND(MasterData5[[#This Row],[MntMeatProducts]]&gt;=AD$4, MasterData5[[#This Row],[Income ]]&lt;=$AB$12), "Yes", "")</f>
        <v/>
      </c>
      <c r="R764" s="14" t="str">
        <f>IF(AND(MasterData5[[#This Row],[MntFishProducts]]&gt;=AE$4, MasterData5[[#This Row],[Income ]]&lt;=$AB$12), "Yes", "")</f>
        <v/>
      </c>
      <c r="S764" s="14" t="str">
        <f>IF(AND(MasterData5[[#This Row],[MntSweetProducts]]&gt;=AF$4, MasterData5[[#This Row],[Income ]]&lt;=$AB$12), "Yes", "")</f>
        <v/>
      </c>
      <c r="U764" s="14" t="str">
        <f>IF(MasterData5[[#This Row],[MntWines]]&gt;=AB$4, "Yes", "")</f>
        <v>Yes</v>
      </c>
      <c r="V764" s="14" t="str">
        <f>IF(MasterData5[[#This Row],[MntFruits]]&gt;=AC$4, "Yes", "")</f>
        <v/>
      </c>
      <c r="W764" s="14" t="str">
        <f>IF(MasterData5[[#This Row],[MntMeatProducts]]&gt;=AD$4, "Yes", "")</f>
        <v>Yes</v>
      </c>
      <c r="X764" s="14" t="str">
        <f>IF(MasterData5[[#This Row],[MntFishProducts]]&gt;=AE$4, "Yes", "")</f>
        <v/>
      </c>
      <c r="Y764" s="14" t="str">
        <f>IF(MasterData5[[#This Row],[MntSweetProducts]]&gt;=AF$4, "Yes", "")</f>
        <v/>
      </c>
    </row>
    <row r="765" spans="1:25" x14ac:dyDescent="0.3">
      <c r="A765">
        <v>3828</v>
      </c>
      <c r="B765" s="10">
        <v>533</v>
      </c>
      <c r="C765" s="10">
        <v>10</v>
      </c>
      <c r="D765" s="10">
        <v>217</v>
      </c>
      <c r="E765" s="10">
        <v>198</v>
      </c>
      <c r="F765" s="10">
        <v>174</v>
      </c>
      <c r="G765" s="10">
        <v>195</v>
      </c>
      <c r="H765" s="24">
        <f>2021-'Customer Profile'!B764</f>
        <v>70</v>
      </c>
      <c r="I765" s="10">
        <f>IF(Analysis!$B$60="Wine",B765,IF(Analysis!$B$60="Fruit",C765,IF(Analysis!$B$60="Meat",D765,IF(Analysis!$B$60="Fish",E765,IF(Analysis!$B$60="Sweet",F765,"")))))</f>
        <v>198</v>
      </c>
      <c r="J765" s="10">
        <v>71107</v>
      </c>
      <c r="K765" s="10" t="str">
        <f>IF(MasterData5[[#This Row],[Income ]]&gt;$AB$12, "Above", "Below")</f>
        <v>Above</v>
      </c>
      <c r="L765" s="10">
        <f>SUM(MasterData5[[#This Row],[MntWines]:[MntSweetProducts]])</f>
        <v>1132</v>
      </c>
      <c r="M765" s="53" t="str">
        <f>IF(MasterData5[[#This Row],[Total Purchase]]&gt;=500, "Over $500", "")</f>
        <v>Over $500</v>
      </c>
      <c r="N765" s="10"/>
      <c r="O765" s="14" t="str">
        <f>IF(AND(MasterData5[[#This Row],[MntWines]]&gt;=AB$4, MasterData5[[#This Row],[Income ]]&lt;=$AB$12), "Yes", "")</f>
        <v/>
      </c>
      <c r="P765" s="14" t="str">
        <f>IF(AND(MasterData5[[#This Row],[MntFruits]]&gt;=AC$4, MasterData5[[#This Row],[Income ]]&lt;=$AB$12), "Yes", "")</f>
        <v/>
      </c>
      <c r="Q765" s="14" t="str">
        <f>IF(AND(MasterData5[[#This Row],[MntMeatProducts]]&gt;=AD$4, MasterData5[[#This Row],[Income ]]&lt;=$AB$12), "Yes", "")</f>
        <v/>
      </c>
      <c r="R765" s="14" t="str">
        <f>IF(AND(MasterData5[[#This Row],[MntFishProducts]]&gt;=AE$4, MasterData5[[#This Row],[Income ]]&lt;=$AB$12), "Yes", "")</f>
        <v/>
      </c>
      <c r="S765" s="14" t="str">
        <f>IF(AND(MasterData5[[#This Row],[MntSweetProducts]]&gt;=AF$4, MasterData5[[#This Row],[Income ]]&lt;=$AB$12), "Yes", "")</f>
        <v/>
      </c>
      <c r="U765" s="14" t="str">
        <f>IF(MasterData5[[#This Row],[MntWines]]&gt;=AB$4, "Yes", "")</f>
        <v>Yes</v>
      </c>
      <c r="V765" s="14" t="str">
        <f>IF(MasterData5[[#This Row],[MntFruits]]&gt;=AC$4, "Yes", "")</f>
        <v/>
      </c>
      <c r="W765" s="14" t="str">
        <f>IF(MasterData5[[#This Row],[MntMeatProducts]]&gt;=AD$4, "Yes", "")</f>
        <v>Yes</v>
      </c>
      <c r="X765" s="14" t="str">
        <f>IF(MasterData5[[#This Row],[MntFishProducts]]&gt;=AE$4, "Yes", "")</f>
        <v>Yes</v>
      </c>
      <c r="Y765" s="14" t="str">
        <f>IF(MasterData5[[#This Row],[MntSweetProducts]]&gt;=AF$4, "Yes", "")</f>
        <v>Yes</v>
      </c>
    </row>
    <row r="766" spans="1:25" x14ac:dyDescent="0.3">
      <c r="A766">
        <v>3829</v>
      </c>
      <c r="B766" s="10">
        <v>1</v>
      </c>
      <c r="C766" s="10">
        <v>3</v>
      </c>
      <c r="D766" s="10">
        <v>6</v>
      </c>
      <c r="E766" s="10">
        <v>10</v>
      </c>
      <c r="F766" s="10">
        <v>0</v>
      </c>
      <c r="G766" s="10">
        <v>9</v>
      </c>
      <c r="H766" s="24">
        <f>2021-'Customer Profile'!B765</f>
        <v>42</v>
      </c>
      <c r="I766" s="10">
        <f>IF(Analysis!$B$60="Wine",B766,IF(Analysis!$B$60="Fruit",C766,IF(Analysis!$B$60="Meat",D766,IF(Analysis!$B$60="Fish",E766,IF(Analysis!$B$60="Sweet",F766,"")))))</f>
        <v>10</v>
      </c>
      <c r="J766" s="10">
        <v>24594</v>
      </c>
      <c r="K766" s="10" t="str">
        <f>IF(MasterData5[[#This Row],[Income ]]&gt;$AB$12, "Above", "Below")</f>
        <v>Below</v>
      </c>
      <c r="L766" s="10">
        <f>SUM(MasterData5[[#This Row],[MntWines]:[MntSweetProducts]])</f>
        <v>20</v>
      </c>
      <c r="M766" s="53" t="str">
        <f>IF(MasterData5[[#This Row],[Total Purchase]]&gt;=500, "Over $500", "")</f>
        <v/>
      </c>
      <c r="N766" s="10"/>
      <c r="O766" s="14" t="str">
        <f>IF(AND(MasterData5[[#This Row],[MntWines]]&gt;=AB$4, MasterData5[[#This Row],[Income ]]&lt;=$AB$12), "Yes", "")</f>
        <v/>
      </c>
      <c r="P766" s="14" t="str">
        <f>IF(AND(MasterData5[[#This Row],[MntFruits]]&gt;=AC$4, MasterData5[[#This Row],[Income ]]&lt;=$AB$12), "Yes", "")</f>
        <v/>
      </c>
      <c r="Q766" s="14" t="str">
        <f>IF(AND(MasterData5[[#This Row],[MntMeatProducts]]&gt;=AD$4, MasterData5[[#This Row],[Income ]]&lt;=$AB$12), "Yes", "")</f>
        <v/>
      </c>
      <c r="R766" s="14" t="str">
        <f>IF(AND(MasterData5[[#This Row],[MntFishProducts]]&gt;=AE$4, MasterData5[[#This Row],[Income ]]&lt;=$AB$12), "Yes", "")</f>
        <v/>
      </c>
      <c r="S766" s="14" t="str">
        <f>IF(AND(MasterData5[[#This Row],[MntSweetProducts]]&gt;=AF$4, MasterData5[[#This Row],[Income ]]&lt;=$AB$12), "Yes", "")</f>
        <v/>
      </c>
      <c r="U766" s="14" t="str">
        <f>IF(MasterData5[[#This Row],[MntWines]]&gt;=AB$4, "Yes", "")</f>
        <v/>
      </c>
      <c r="V766" s="14" t="str">
        <f>IF(MasterData5[[#This Row],[MntFruits]]&gt;=AC$4, "Yes", "")</f>
        <v/>
      </c>
      <c r="W766" s="14" t="str">
        <f>IF(MasterData5[[#This Row],[MntMeatProducts]]&gt;=AD$4, "Yes", "")</f>
        <v/>
      </c>
      <c r="X766" s="14" t="str">
        <f>IF(MasterData5[[#This Row],[MntFishProducts]]&gt;=AE$4, "Yes", "")</f>
        <v/>
      </c>
      <c r="Y766" s="14" t="str">
        <f>IF(MasterData5[[#This Row],[MntSweetProducts]]&gt;=AF$4, "Yes", "")</f>
        <v/>
      </c>
    </row>
    <row r="767" spans="1:25" x14ac:dyDescent="0.3">
      <c r="A767">
        <v>3830</v>
      </c>
      <c r="B767" s="10">
        <v>295</v>
      </c>
      <c r="C767" s="10">
        <v>21</v>
      </c>
      <c r="D767" s="10">
        <v>78</v>
      </c>
      <c r="E767" s="10">
        <v>39</v>
      </c>
      <c r="F767" s="10">
        <v>13</v>
      </c>
      <c r="G767" s="10">
        <v>13</v>
      </c>
      <c r="H767" s="24">
        <f>2021-'Customer Profile'!B766</f>
        <v>68</v>
      </c>
      <c r="I767" s="10">
        <f>IF(Analysis!$B$60="Wine",B767,IF(Analysis!$B$60="Fruit",C767,IF(Analysis!$B$60="Meat",D767,IF(Analysis!$B$60="Fish",E767,IF(Analysis!$B$60="Sweet",F767,"")))))</f>
        <v>39</v>
      </c>
      <c r="J767" s="10">
        <v>59354</v>
      </c>
      <c r="K767" s="10" t="str">
        <f>IF(MasterData5[[#This Row],[Income ]]&gt;$AB$12, "Above", "Below")</f>
        <v>Above</v>
      </c>
      <c r="L767" s="10">
        <f>SUM(MasterData5[[#This Row],[MntWines]:[MntSweetProducts]])</f>
        <v>446</v>
      </c>
      <c r="M767" s="53" t="str">
        <f>IF(MasterData5[[#This Row],[Total Purchase]]&gt;=500, "Over $500", "")</f>
        <v/>
      </c>
      <c r="N767" s="10"/>
      <c r="O767" s="14" t="str">
        <f>IF(AND(MasterData5[[#This Row],[MntWines]]&gt;=AB$4, MasterData5[[#This Row],[Income ]]&lt;=$AB$12), "Yes", "")</f>
        <v/>
      </c>
      <c r="P767" s="14" t="str">
        <f>IF(AND(MasterData5[[#This Row],[MntFruits]]&gt;=AC$4, MasterData5[[#This Row],[Income ]]&lt;=$AB$12), "Yes", "")</f>
        <v/>
      </c>
      <c r="Q767" s="14" t="str">
        <f>IF(AND(MasterData5[[#This Row],[MntMeatProducts]]&gt;=AD$4, MasterData5[[#This Row],[Income ]]&lt;=$AB$12), "Yes", "")</f>
        <v/>
      </c>
      <c r="R767" s="14" t="str">
        <f>IF(AND(MasterData5[[#This Row],[MntFishProducts]]&gt;=AE$4, MasterData5[[#This Row],[Income ]]&lt;=$AB$12), "Yes", "")</f>
        <v/>
      </c>
      <c r="S767" s="14" t="str">
        <f>IF(AND(MasterData5[[#This Row],[MntSweetProducts]]&gt;=AF$4, MasterData5[[#This Row],[Income ]]&lt;=$AB$12), "Yes", "")</f>
        <v/>
      </c>
      <c r="U767" s="14" t="str">
        <f>IF(MasterData5[[#This Row],[MntWines]]&gt;=AB$4, "Yes", "")</f>
        <v/>
      </c>
      <c r="V767" s="14" t="str">
        <f>IF(MasterData5[[#This Row],[MntFruits]]&gt;=AC$4, "Yes", "")</f>
        <v/>
      </c>
      <c r="W767" s="14" t="str">
        <f>IF(MasterData5[[#This Row],[MntMeatProducts]]&gt;=AD$4, "Yes", "")</f>
        <v/>
      </c>
      <c r="X767" s="14" t="str">
        <f>IF(MasterData5[[#This Row],[MntFishProducts]]&gt;=AE$4, "Yes", "")</f>
        <v>Yes</v>
      </c>
      <c r="Y767" s="14" t="str">
        <f>IF(MasterData5[[#This Row],[MntSweetProducts]]&gt;=AF$4, "Yes", "")</f>
        <v/>
      </c>
    </row>
    <row r="768" spans="1:25" x14ac:dyDescent="0.3">
      <c r="A768">
        <v>3834</v>
      </c>
      <c r="B768" s="10">
        <v>231</v>
      </c>
      <c r="C768" s="10">
        <v>161</v>
      </c>
      <c r="D768" s="10">
        <v>215</v>
      </c>
      <c r="E768" s="10">
        <v>171</v>
      </c>
      <c r="F768" s="10">
        <v>30</v>
      </c>
      <c r="G768" s="10">
        <v>53</v>
      </c>
      <c r="H768" s="24">
        <f>2021-'Customer Profile'!B767</f>
        <v>59</v>
      </c>
      <c r="I768" s="10">
        <f>IF(Analysis!$B$60="Wine",B768,IF(Analysis!$B$60="Fruit",C768,IF(Analysis!$B$60="Meat",D768,IF(Analysis!$B$60="Fish",E768,IF(Analysis!$B$60="Sweet",F768,"")))))</f>
        <v>171</v>
      </c>
      <c r="J768" s="10">
        <v>69627</v>
      </c>
      <c r="K768" s="10" t="str">
        <f>IF(MasterData5[[#This Row],[Income ]]&gt;$AB$12, "Above", "Below")</f>
        <v>Above</v>
      </c>
      <c r="L768" s="10">
        <f>SUM(MasterData5[[#This Row],[MntWines]:[MntSweetProducts]])</f>
        <v>808</v>
      </c>
      <c r="M768" s="53" t="str">
        <f>IF(MasterData5[[#This Row],[Total Purchase]]&gt;=500, "Over $500", "")</f>
        <v>Over $500</v>
      </c>
      <c r="N768" s="10"/>
      <c r="O768" s="14" t="str">
        <f>IF(AND(MasterData5[[#This Row],[MntWines]]&gt;=AB$4, MasterData5[[#This Row],[Income ]]&lt;=$AB$12), "Yes", "")</f>
        <v/>
      </c>
      <c r="P768" s="14" t="str">
        <f>IF(AND(MasterData5[[#This Row],[MntFruits]]&gt;=AC$4, MasterData5[[#This Row],[Income ]]&lt;=$AB$12), "Yes", "")</f>
        <v/>
      </c>
      <c r="Q768" s="14" t="str">
        <f>IF(AND(MasterData5[[#This Row],[MntMeatProducts]]&gt;=AD$4, MasterData5[[#This Row],[Income ]]&lt;=$AB$12), "Yes", "")</f>
        <v/>
      </c>
      <c r="R768" s="14" t="str">
        <f>IF(AND(MasterData5[[#This Row],[MntFishProducts]]&gt;=AE$4, MasterData5[[#This Row],[Income ]]&lt;=$AB$12), "Yes", "")</f>
        <v/>
      </c>
      <c r="S768" s="14" t="str">
        <f>IF(AND(MasterData5[[#This Row],[MntSweetProducts]]&gt;=AF$4, MasterData5[[#This Row],[Income ]]&lt;=$AB$12), "Yes", "")</f>
        <v/>
      </c>
      <c r="U768" s="14" t="str">
        <f>IF(MasterData5[[#This Row],[MntWines]]&gt;=AB$4, "Yes", "")</f>
        <v/>
      </c>
      <c r="V768" s="14" t="str">
        <f>IF(MasterData5[[#This Row],[MntFruits]]&gt;=AC$4, "Yes", "")</f>
        <v>Yes</v>
      </c>
      <c r="W768" s="14" t="str">
        <f>IF(MasterData5[[#This Row],[MntMeatProducts]]&gt;=AD$4, "Yes", "")</f>
        <v>Yes</v>
      </c>
      <c r="X768" s="14" t="str">
        <f>IF(MasterData5[[#This Row],[MntFishProducts]]&gt;=AE$4, "Yes", "")</f>
        <v>Yes</v>
      </c>
      <c r="Y768" s="14" t="str">
        <f>IF(MasterData5[[#This Row],[MntSweetProducts]]&gt;=AF$4, "Yes", "")</f>
        <v>Yes</v>
      </c>
    </row>
    <row r="769" spans="1:25" x14ac:dyDescent="0.3">
      <c r="A769">
        <v>3839</v>
      </c>
      <c r="B769" s="10">
        <v>6</v>
      </c>
      <c r="C769" s="10">
        <v>12</v>
      </c>
      <c r="D769" s="10">
        <v>3</v>
      </c>
      <c r="E769" s="10">
        <v>21</v>
      </c>
      <c r="F769" s="10">
        <v>6</v>
      </c>
      <c r="G769" s="10">
        <v>40</v>
      </c>
      <c r="H769" s="24">
        <f>2021-'Customer Profile'!B768</f>
        <v>63</v>
      </c>
      <c r="I769" s="10">
        <f>IF(Analysis!$B$60="Wine",B769,IF(Analysis!$B$60="Fruit",C769,IF(Analysis!$B$60="Meat",D769,IF(Analysis!$B$60="Fish",E769,IF(Analysis!$B$60="Sweet",F769,"")))))</f>
        <v>21</v>
      </c>
      <c r="J769" s="10">
        <v>15056</v>
      </c>
      <c r="K769" s="10" t="str">
        <f>IF(MasterData5[[#This Row],[Income ]]&gt;$AB$12, "Above", "Below")</f>
        <v>Below</v>
      </c>
      <c r="L769" s="10">
        <f>SUM(MasterData5[[#This Row],[MntWines]:[MntSweetProducts]])</f>
        <v>48</v>
      </c>
      <c r="M769" s="53" t="str">
        <f>IF(MasterData5[[#This Row],[Total Purchase]]&gt;=500, "Over $500", "")</f>
        <v/>
      </c>
      <c r="N769" s="10"/>
      <c r="O769" s="14" t="str">
        <f>IF(AND(MasterData5[[#This Row],[MntWines]]&gt;=AB$4, MasterData5[[#This Row],[Income ]]&lt;=$AB$12), "Yes", "")</f>
        <v/>
      </c>
      <c r="P769" s="14" t="str">
        <f>IF(AND(MasterData5[[#This Row],[MntFruits]]&gt;=AC$4, MasterData5[[#This Row],[Income ]]&lt;=$AB$12), "Yes", "")</f>
        <v/>
      </c>
      <c r="Q769" s="14" t="str">
        <f>IF(AND(MasterData5[[#This Row],[MntMeatProducts]]&gt;=AD$4, MasterData5[[#This Row],[Income ]]&lt;=$AB$12), "Yes", "")</f>
        <v/>
      </c>
      <c r="R769" s="14" t="str">
        <f>IF(AND(MasterData5[[#This Row],[MntFishProducts]]&gt;=AE$4, MasterData5[[#This Row],[Income ]]&lt;=$AB$12), "Yes", "")</f>
        <v/>
      </c>
      <c r="S769" s="14" t="str">
        <f>IF(AND(MasterData5[[#This Row],[MntSweetProducts]]&gt;=AF$4, MasterData5[[#This Row],[Income ]]&lt;=$AB$12), "Yes", "")</f>
        <v/>
      </c>
      <c r="U769" s="14" t="str">
        <f>IF(MasterData5[[#This Row],[MntWines]]&gt;=AB$4, "Yes", "")</f>
        <v/>
      </c>
      <c r="V769" s="14" t="str">
        <f>IF(MasterData5[[#This Row],[MntFruits]]&gt;=AC$4, "Yes", "")</f>
        <v/>
      </c>
      <c r="W769" s="14" t="str">
        <f>IF(MasterData5[[#This Row],[MntMeatProducts]]&gt;=AD$4, "Yes", "")</f>
        <v/>
      </c>
      <c r="X769" s="14" t="str">
        <f>IF(MasterData5[[#This Row],[MntFishProducts]]&gt;=AE$4, "Yes", "")</f>
        <v/>
      </c>
      <c r="Y769" s="14" t="str">
        <f>IF(MasterData5[[#This Row],[MntSweetProducts]]&gt;=AF$4, "Yes", "")</f>
        <v/>
      </c>
    </row>
    <row r="770" spans="1:25" x14ac:dyDescent="0.3">
      <c r="A770">
        <v>3846</v>
      </c>
      <c r="B770" s="10">
        <v>192</v>
      </c>
      <c r="C770" s="10">
        <v>5</v>
      </c>
      <c r="D770" s="10">
        <v>53</v>
      </c>
      <c r="E770" s="10">
        <v>0</v>
      </c>
      <c r="F770" s="10">
        <v>5</v>
      </c>
      <c r="G770" s="10">
        <v>15</v>
      </c>
      <c r="H770" s="24">
        <f>2021-'Customer Profile'!B769</f>
        <v>47</v>
      </c>
      <c r="I770" s="10">
        <f>IF(Analysis!$B$60="Wine",B770,IF(Analysis!$B$60="Fruit",C770,IF(Analysis!$B$60="Meat",D770,IF(Analysis!$B$60="Fish",E770,IF(Analysis!$B$60="Sweet",F770,"")))))</f>
        <v>0</v>
      </c>
      <c r="J770" s="10">
        <v>42557</v>
      </c>
      <c r="K770" s="10" t="str">
        <f>IF(MasterData5[[#This Row],[Income ]]&gt;$AB$12, "Above", "Below")</f>
        <v>Below</v>
      </c>
      <c r="L770" s="10">
        <f>SUM(MasterData5[[#This Row],[MntWines]:[MntSweetProducts]])</f>
        <v>255</v>
      </c>
      <c r="M770" s="53" t="str">
        <f>IF(MasterData5[[#This Row],[Total Purchase]]&gt;=500, "Over $500", "")</f>
        <v/>
      </c>
      <c r="N770" s="10"/>
      <c r="O770" s="14" t="str">
        <f>IF(AND(MasterData5[[#This Row],[MntWines]]&gt;=AB$4, MasterData5[[#This Row],[Income ]]&lt;=$AB$12), "Yes", "")</f>
        <v/>
      </c>
      <c r="P770" s="14" t="str">
        <f>IF(AND(MasterData5[[#This Row],[MntFruits]]&gt;=AC$4, MasterData5[[#This Row],[Income ]]&lt;=$AB$12), "Yes", "")</f>
        <v/>
      </c>
      <c r="Q770" s="14" t="str">
        <f>IF(AND(MasterData5[[#This Row],[MntMeatProducts]]&gt;=AD$4, MasterData5[[#This Row],[Income ]]&lt;=$AB$12), "Yes", "")</f>
        <v/>
      </c>
      <c r="R770" s="14" t="str">
        <f>IF(AND(MasterData5[[#This Row],[MntFishProducts]]&gt;=AE$4, MasterData5[[#This Row],[Income ]]&lt;=$AB$12), "Yes", "")</f>
        <v/>
      </c>
      <c r="S770" s="14" t="str">
        <f>IF(AND(MasterData5[[#This Row],[MntSweetProducts]]&gt;=AF$4, MasterData5[[#This Row],[Income ]]&lt;=$AB$12), "Yes", "")</f>
        <v/>
      </c>
      <c r="U770" s="14" t="str">
        <f>IF(MasterData5[[#This Row],[MntWines]]&gt;=AB$4, "Yes", "")</f>
        <v/>
      </c>
      <c r="V770" s="14" t="str">
        <f>IF(MasterData5[[#This Row],[MntFruits]]&gt;=AC$4, "Yes", "")</f>
        <v/>
      </c>
      <c r="W770" s="14" t="str">
        <f>IF(MasterData5[[#This Row],[MntMeatProducts]]&gt;=AD$4, "Yes", "")</f>
        <v/>
      </c>
      <c r="X770" s="14" t="str">
        <f>IF(MasterData5[[#This Row],[MntFishProducts]]&gt;=AE$4, "Yes", "")</f>
        <v/>
      </c>
      <c r="Y770" s="14" t="str">
        <f>IF(MasterData5[[#This Row],[MntSweetProducts]]&gt;=AF$4, "Yes", "")</f>
        <v/>
      </c>
    </row>
    <row r="771" spans="1:25" x14ac:dyDescent="0.3">
      <c r="A771">
        <v>3850</v>
      </c>
      <c r="B771" s="10">
        <v>3</v>
      </c>
      <c r="C771" s="10">
        <v>3</v>
      </c>
      <c r="D771" s="10">
        <v>3</v>
      </c>
      <c r="E771" s="10">
        <v>15</v>
      </c>
      <c r="F771" s="10">
        <v>4</v>
      </c>
      <c r="G771" s="10">
        <v>15</v>
      </c>
      <c r="H771" s="24">
        <f>2021-'Customer Profile'!B770</f>
        <v>58</v>
      </c>
      <c r="I771" s="10">
        <f>IF(Analysis!$B$60="Wine",B771,IF(Analysis!$B$60="Fruit",C771,IF(Analysis!$B$60="Meat",D771,IF(Analysis!$B$60="Fish",E771,IF(Analysis!$B$60="Sweet",F771,"")))))</f>
        <v>15</v>
      </c>
      <c r="J771" s="10">
        <v>14918</v>
      </c>
      <c r="K771" s="10" t="str">
        <f>IF(MasterData5[[#This Row],[Income ]]&gt;$AB$12, "Above", "Below")</f>
        <v>Below</v>
      </c>
      <c r="L771" s="10">
        <f>SUM(MasterData5[[#This Row],[MntWines]:[MntSweetProducts]])</f>
        <v>28</v>
      </c>
      <c r="M771" s="53" t="str">
        <f>IF(MasterData5[[#This Row],[Total Purchase]]&gt;=500, "Over $500", "")</f>
        <v/>
      </c>
      <c r="N771" s="10"/>
      <c r="O771" s="14" t="str">
        <f>IF(AND(MasterData5[[#This Row],[MntWines]]&gt;=AB$4, MasterData5[[#This Row],[Income ]]&lt;=$AB$12), "Yes", "")</f>
        <v/>
      </c>
      <c r="P771" s="14" t="str">
        <f>IF(AND(MasterData5[[#This Row],[MntFruits]]&gt;=AC$4, MasterData5[[#This Row],[Income ]]&lt;=$AB$12), "Yes", "")</f>
        <v/>
      </c>
      <c r="Q771" s="14" t="str">
        <f>IF(AND(MasterData5[[#This Row],[MntMeatProducts]]&gt;=AD$4, MasterData5[[#This Row],[Income ]]&lt;=$AB$12), "Yes", "")</f>
        <v/>
      </c>
      <c r="R771" s="14" t="str">
        <f>IF(AND(MasterData5[[#This Row],[MntFishProducts]]&gt;=AE$4, MasterData5[[#This Row],[Income ]]&lt;=$AB$12), "Yes", "")</f>
        <v/>
      </c>
      <c r="S771" s="14" t="str">
        <f>IF(AND(MasterData5[[#This Row],[MntSweetProducts]]&gt;=AF$4, MasterData5[[#This Row],[Income ]]&lt;=$AB$12), "Yes", "")</f>
        <v/>
      </c>
      <c r="U771" s="14" t="str">
        <f>IF(MasterData5[[#This Row],[MntWines]]&gt;=AB$4, "Yes", "")</f>
        <v/>
      </c>
      <c r="V771" s="14" t="str">
        <f>IF(MasterData5[[#This Row],[MntFruits]]&gt;=AC$4, "Yes", "")</f>
        <v/>
      </c>
      <c r="W771" s="14" t="str">
        <f>IF(MasterData5[[#This Row],[MntMeatProducts]]&gt;=AD$4, "Yes", "")</f>
        <v/>
      </c>
      <c r="X771" s="14" t="str">
        <f>IF(MasterData5[[#This Row],[MntFishProducts]]&gt;=AE$4, "Yes", "")</f>
        <v/>
      </c>
      <c r="Y771" s="14" t="str">
        <f>IF(MasterData5[[#This Row],[MntSweetProducts]]&gt;=AF$4, "Yes", "")</f>
        <v/>
      </c>
    </row>
    <row r="772" spans="1:25" x14ac:dyDescent="0.3">
      <c r="A772">
        <v>3852</v>
      </c>
      <c r="B772" s="10">
        <v>505</v>
      </c>
      <c r="C772" s="10">
        <v>72</v>
      </c>
      <c r="D772" s="10">
        <v>270</v>
      </c>
      <c r="E772" s="10">
        <v>36</v>
      </c>
      <c r="F772" s="10">
        <v>27</v>
      </c>
      <c r="G772" s="10">
        <v>54</v>
      </c>
      <c r="H772" s="24">
        <f>2021-'Customer Profile'!B771</f>
        <v>60</v>
      </c>
      <c r="I772" s="10">
        <f>IF(Analysis!$B$60="Wine",B772,IF(Analysis!$B$60="Fruit",C772,IF(Analysis!$B$60="Meat",D772,IF(Analysis!$B$60="Fish",E772,IF(Analysis!$B$60="Sweet",F772,"")))))</f>
        <v>36</v>
      </c>
      <c r="J772" s="10">
        <v>74881</v>
      </c>
      <c r="K772" s="10" t="str">
        <f>IF(MasterData5[[#This Row],[Income ]]&gt;$AB$12, "Above", "Below")</f>
        <v>Above</v>
      </c>
      <c r="L772" s="10">
        <f>SUM(MasterData5[[#This Row],[MntWines]:[MntSweetProducts]])</f>
        <v>910</v>
      </c>
      <c r="M772" s="53" t="str">
        <f>IF(MasterData5[[#This Row],[Total Purchase]]&gt;=500, "Over $500", "")</f>
        <v>Over $500</v>
      </c>
      <c r="N772" s="10"/>
      <c r="O772" s="14" t="str">
        <f>IF(AND(MasterData5[[#This Row],[MntWines]]&gt;=AB$4, MasterData5[[#This Row],[Income ]]&lt;=$AB$12), "Yes", "")</f>
        <v/>
      </c>
      <c r="P772" s="14" t="str">
        <f>IF(AND(MasterData5[[#This Row],[MntFruits]]&gt;=AC$4, MasterData5[[#This Row],[Income ]]&lt;=$AB$12), "Yes", "")</f>
        <v/>
      </c>
      <c r="Q772" s="14" t="str">
        <f>IF(AND(MasterData5[[#This Row],[MntMeatProducts]]&gt;=AD$4, MasterData5[[#This Row],[Income ]]&lt;=$AB$12), "Yes", "")</f>
        <v/>
      </c>
      <c r="R772" s="14" t="str">
        <f>IF(AND(MasterData5[[#This Row],[MntFishProducts]]&gt;=AE$4, MasterData5[[#This Row],[Income ]]&lt;=$AB$12), "Yes", "")</f>
        <v/>
      </c>
      <c r="S772" s="14" t="str">
        <f>IF(AND(MasterData5[[#This Row],[MntSweetProducts]]&gt;=AF$4, MasterData5[[#This Row],[Income ]]&lt;=$AB$12), "Yes", "")</f>
        <v/>
      </c>
      <c r="U772" s="14" t="str">
        <f>IF(MasterData5[[#This Row],[MntWines]]&gt;=AB$4, "Yes", "")</f>
        <v>Yes</v>
      </c>
      <c r="V772" s="14" t="str">
        <f>IF(MasterData5[[#This Row],[MntFruits]]&gt;=AC$4, "Yes", "")</f>
        <v>Yes</v>
      </c>
      <c r="W772" s="14" t="str">
        <f>IF(MasterData5[[#This Row],[MntMeatProducts]]&gt;=AD$4, "Yes", "")</f>
        <v>Yes</v>
      </c>
      <c r="X772" s="14" t="str">
        <f>IF(MasterData5[[#This Row],[MntFishProducts]]&gt;=AE$4, "Yes", "")</f>
        <v/>
      </c>
      <c r="Y772" s="14" t="str">
        <f>IF(MasterData5[[#This Row],[MntSweetProducts]]&gt;=AF$4, "Yes", "")</f>
        <v/>
      </c>
    </row>
    <row r="773" spans="1:25" x14ac:dyDescent="0.3">
      <c r="A773">
        <v>3855</v>
      </c>
      <c r="B773" s="10">
        <v>30</v>
      </c>
      <c r="C773" s="10">
        <v>3</v>
      </c>
      <c r="D773" s="10">
        <v>47</v>
      </c>
      <c r="E773" s="10">
        <v>19</v>
      </c>
      <c r="F773" s="10">
        <v>21</v>
      </c>
      <c r="G773" s="10">
        <v>42</v>
      </c>
      <c r="H773" s="24">
        <f>2021-'Customer Profile'!B772</f>
        <v>58</v>
      </c>
      <c r="I773" s="10">
        <f>IF(Analysis!$B$60="Wine",B773,IF(Analysis!$B$60="Fruit",C773,IF(Analysis!$B$60="Meat",D773,IF(Analysis!$B$60="Fish",E773,IF(Analysis!$B$60="Sweet",F773,"")))))</f>
        <v>19</v>
      </c>
      <c r="J773" s="10">
        <v>22419</v>
      </c>
      <c r="K773" s="10" t="str">
        <f>IF(MasterData5[[#This Row],[Income ]]&gt;$AB$12, "Above", "Below")</f>
        <v>Below</v>
      </c>
      <c r="L773" s="10">
        <f>SUM(MasterData5[[#This Row],[MntWines]:[MntSweetProducts]])</f>
        <v>120</v>
      </c>
      <c r="M773" s="53" t="str">
        <f>IF(MasterData5[[#This Row],[Total Purchase]]&gt;=500, "Over $500", "")</f>
        <v/>
      </c>
      <c r="N773" s="10"/>
      <c r="O773" s="14" t="str">
        <f>IF(AND(MasterData5[[#This Row],[MntWines]]&gt;=AB$4, MasterData5[[#This Row],[Income ]]&lt;=$AB$12), "Yes", "")</f>
        <v/>
      </c>
      <c r="P773" s="14" t="str">
        <f>IF(AND(MasterData5[[#This Row],[MntFruits]]&gt;=AC$4, MasterData5[[#This Row],[Income ]]&lt;=$AB$12), "Yes", "")</f>
        <v/>
      </c>
      <c r="Q773" s="14" t="str">
        <f>IF(AND(MasterData5[[#This Row],[MntMeatProducts]]&gt;=AD$4, MasterData5[[#This Row],[Income ]]&lt;=$AB$12), "Yes", "")</f>
        <v/>
      </c>
      <c r="R773" s="14" t="str">
        <f>IF(AND(MasterData5[[#This Row],[MntFishProducts]]&gt;=AE$4, MasterData5[[#This Row],[Income ]]&lt;=$AB$12), "Yes", "")</f>
        <v/>
      </c>
      <c r="S773" s="14" t="str">
        <f>IF(AND(MasterData5[[#This Row],[MntSweetProducts]]&gt;=AF$4, MasterData5[[#This Row],[Income ]]&lt;=$AB$12), "Yes", "")</f>
        <v/>
      </c>
      <c r="U773" s="14" t="str">
        <f>IF(MasterData5[[#This Row],[MntWines]]&gt;=AB$4, "Yes", "")</f>
        <v/>
      </c>
      <c r="V773" s="14" t="str">
        <f>IF(MasterData5[[#This Row],[MntFruits]]&gt;=AC$4, "Yes", "")</f>
        <v/>
      </c>
      <c r="W773" s="14" t="str">
        <f>IF(MasterData5[[#This Row],[MntMeatProducts]]&gt;=AD$4, "Yes", "")</f>
        <v/>
      </c>
      <c r="X773" s="14" t="str">
        <f>IF(MasterData5[[#This Row],[MntFishProducts]]&gt;=AE$4, "Yes", "")</f>
        <v/>
      </c>
      <c r="Y773" s="14" t="str">
        <f>IF(MasterData5[[#This Row],[MntSweetProducts]]&gt;=AF$4, "Yes", "")</f>
        <v/>
      </c>
    </row>
    <row r="774" spans="1:25" x14ac:dyDescent="0.3">
      <c r="A774">
        <v>3856</v>
      </c>
      <c r="B774" s="10">
        <v>571</v>
      </c>
      <c r="C774" s="10">
        <v>50</v>
      </c>
      <c r="D774" s="10">
        <v>142</v>
      </c>
      <c r="E774" s="10">
        <v>33</v>
      </c>
      <c r="F774" s="10">
        <v>50</v>
      </c>
      <c r="G774" s="10">
        <v>159</v>
      </c>
      <c r="H774" s="24">
        <f>2021-'Customer Profile'!B773</f>
        <v>61</v>
      </c>
      <c r="I774" s="10">
        <f>IF(Analysis!$B$60="Wine",B774,IF(Analysis!$B$60="Fruit",C774,IF(Analysis!$B$60="Meat",D774,IF(Analysis!$B$60="Fish",E774,IF(Analysis!$B$60="Sweet",F774,"")))))</f>
        <v>33</v>
      </c>
      <c r="J774" s="10">
        <v>63381</v>
      </c>
      <c r="K774" s="10" t="str">
        <f>IF(MasterData5[[#This Row],[Income ]]&gt;$AB$12, "Above", "Below")</f>
        <v>Above</v>
      </c>
      <c r="L774" s="10">
        <f>SUM(MasterData5[[#This Row],[MntWines]:[MntSweetProducts]])</f>
        <v>846</v>
      </c>
      <c r="M774" s="53" t="str">
        <f>IF(MasterData5[[#This Row],[Total Purchase]]&gt;=500, "Over $500", "")</f>
        <v>Over $500</v>
      </c>
      <c r="N774" s="10"/>
      <c r="O774" s="14" t="str">
        <f>IF(AND(MasterData5[[#This Row],[MntWines]]&gt;=AB$4, MasterData5[[#This Row],[Income ]]&lt;=$AB$12), "Yes", "")</f>
        <v/>
      </c>
      <c r="P774" s="14" t="str">
        <f>IF(AND(MasterData5[[#This Row],[MntFruits]]&gt;=AC$4, MasterData5[[#This Row],[Income ]]&lt;=$AB$12), "Yes", "")</f>
        <v/>
      </c>
      <c r="Q774" s="14" t="str">
        <f>IF(AND(MasterData5[[#This Row],[MntMeatProducts]]&gt;=AD$4, MasterData5[[#This Row],[Income ]]&lt;=$AB$12), "Yes", "")</f>
        <v/>
      </c>
      <c r="R774" s="14" t="str">
        <f>IF(AND(MasterData5[[#This Row],[MntFishProducts]]&gt;=AE$4, MasterData5[[#This Row],[Income ]]&lt;=$AB$12), "Yes", "")</f>
        <v/>
      </c>
      <c r="S774" s="14" t="str">
        <f>IF(AND(MasterData5[[#This Row],[MntSweetProducts]]&gt;=AF$4, MasterData5[[#This Row],[Income ]]&lt;=$AB$12), "Yes", "")</f>
        <v/>
      </c>
      <c r="U774" s="14" t="str">
        <f>IF(MasterData5[[#This Row],[MntWines]]&gt;=AB$4, "Yes", "")</f>
        <v>Yes</v>
      </c>
      <c r="V774" s="14" t="str">
        <f>IF(MasterData5[[#This Row],[MntFruits]]&gt;=AC$4, "Yes", "")</f>
        <v>Yes</v>
      </c>
      <c r="W774" s="14" t="str">
        <f>IF(MasterData5[[#This Row],[MntMeatProducts]]&gt;=AD$4, "Yes", "")</f>
        <v/>
      </c>
      <c r="X774" s="14" t="str">
        <f>IF(MasterData5[[#This Row],[MntFishProducts]]&gt;=AE$4, "Yes", "")</f>
        <v/>
      </c>
      <c r="Y774" s="14" t="str">
        <f>IF(MasterData5[[#This Row],[MntSweetProducts]]&gt;=AF$4, "Yes", "")</f>
        <v>Yes</v>
      </c>
    </row>
    <row r="775" spans="1:25" x14ac:dyDescent="0.3">
      <c r="A775">
        <v>3859</v>
      </c>
      <c r="B775" s="10">
        <v>410</v>
      </c>
      <c r="C775" s="10">
        <v>112</v>
      </c>
      <c r="D775" s="10">
        <v>420</v>
      </c>
      <c r="E775" s="10">
        <v>0</v>
      </c>
      <c r="F775" s="10">
        <v>82</v>
      </c>
      <c r="G775" s="10">
        <v>71</v>
      </c>
      <c r="H775" s="24">
        <f>2021-'Customer Profile'!B774</f>
        <v>74</v>
      </c>
      <c r="I775" s="10">
        <f>IF(Analysis!$B$60="Wine",B775,IF(Analysis!$B$60="Fruit",C775,IF(Analysis!$B$60="Meat",D775,IF(Analysis!$B$60="Fish",E775,IF(Analysis!$B$60="Sweet",F775,"")))))</f>
        <v>0</v>
      </c>
      <c r="J775" s="10">
        <v>73059</v>
      </c>
      <c r="K775" s="10" t="str">
        <f>IF(MasterData5[[#This Row],[Income ]]&gt;$AB$12, "Above", "Below")</f>
        <v>Above</v>
      </c>
      <c r="L775" s="10">
        <f>SUM(MasterData5[[#This Row],[MntWines]:[MntSweetProducts]])</f>
        <v>1024</v>
      </c>
      <c r="M775" s="53" t="str">
        <f>IF(MasterData5[[#This Row],[Total Purchase]]&gt;=500, "Over $500", "")</f>
        <v>Over $500</v>
      </c>
      <c r="N775" s="10"/>
      <c r="O775" s="14" t="str">
        <f>IF(AND(MasterData5[[#This Row],[MntWines]]&gt;=AB$4, MasterData5[[#This Row],[Income ]]&lt;=$AB$12), "Yes", "")</f>
        <v/>
      </c>
      <c r="P775" s="14" t="str">
        <f>IF(AND(MasterData5[[#This Row],[MntFruits]]&gt;=AC$4, MasterData5[[#This Row],[Income ]]&lt;=$AB$12), "Yes", "")</f>
        <v/>
      </c>
      <c r="Q775" s="14" t="str">
        <f>IF(AND(MasterData5[[#This Row],[MntMeatProducts]]&gt;=AD$4, MasterData5[[#This Row],[Income ]]&lt;=$AB$12), "Yes", "")</f>
        <v/>
      </c>
      <c r="R775" s="14" t="str">
        <f>IF(AND(MasterData5[[#This Row],[MntFishProducts]]&gt;=AE$4, MasterData5[[#This Row],[Income ]]&lt;=$AB$12), "Yes", "")</f>
        <v/>
      </c>
      <c r="S775" s="14" t="str">
        <f>IF(AND(MasterData5[[#This Row],[MntSweetProducts]]&gt;=AF$4, MasterData5[[#This Row],[Income ]]&lt;=$AB$12), "Yes", "")</f>
        <v/>
      </c>
      <c r="U775" s="14" t="str">
        <f>IF(MasterData5[[#This Row],[MntWines]]&gt;=AB$4, "Yes", "")</f>
        <v>Yes</v>
      </c>
      <c r="V775" s="14" t="str">
        <f>IF(MasterData5[[#This Row],[MntFruits]]&gt;=AC$4, "Yes", "")</f>
        <v>Yes</v>
      </c>
      <c r="W775" s="14" t="str">
        <f>IF(MasterData5[[#This Row],[MntMeatProducts]]&gt;=AD$4, "Yes", "")</f>
        <v>Yes</v>
      </c>
      <c r="X775" s="14" t="str">
        <f>IF(MasterData5[[#This Row],[MntFishProducts]]&gt;=AE$4, "Yes", "")</f>
        <v/>
      </c>
      <c r="Y775" s="14" t="str">
        <f>IF(MasterData5[[#This Row],[MntSweetProducts]]&gt;=AF$4, "Yes", "")</f>
        <v>Yes</v>
      </c>
    </row>
    <row r="776" spans="1:25" x14ac:dyDescent="0.3">
      <c r="A776">
        <v>3865</v>
      </c>
      <c r="B776" s="10">
        <v>2</v>
      </c>
      <c r="C776" s="10">
        <v>12</v>
      </c>
      <c r="D776" s="10">
        <v>10</v>
      </c>
      <c r="E776" s="10">
        <v>6</v>
      </c>
      <c r="F776" s="10">
        <v>13</v>
      </c>
      <c r="G776" s="10">
        <v>30</v>
      </c>
      <c r="H776" s="24">
        <f>2021-'Customer Profile'!B775</f>
        <v>44</v>
      </c>
      <c r="I776" s="10">
        <f>IF(Analysis!$B$60="Wine",B776,IF(Analysis!$B$60="Fruit",C776,IF(Analysis!$B$60="Meat",D776,IF(Analysis!$B$60="Fish",E776,IF(Analysis!$B$60="Sweet",F776,"")))))</f>
        <v>6</v>
      </c>
      <c r="J776" s="10">
        <v>20981</v>
      </c>
      <c r="K776" s="10" t="str">
        <f>IF(MasterData5[[#This Row],[Income ]]&gt;$AB$12, "Above", "Below")</f>
        <v>Below</v>
      </c>
      <c r="L776" s="10">
        <f>SUM(MasterData5[[#This Row],[MntWines]:[MntSweetProducts]])</f>
        <v>43</v>
      </c>
      <c r="M776" s="53" t="str">
        <f>IF(MasterData5[[#This Row],[Total Purchase]]&gt;=500, "Over $500", "")</f>
        <v/>
      </c>
      <c r="N776" s="10"/>
      <c r="O776" s="14" t="str">
        <f>IF(AND(MasterData5[[#This Row],[MntWines]]&gt;=AB$4, MasterData5[[#This Row],[Income ]]&lt;=$AB$12), "Yes", "")</f>
        <v/>
      </c>
      <c r="P776" s="14" t="str">
        <f>IF(AND(MasterData5[[#This Row],[MntFruits]]&gt;=AC$4, MasterData5[[#This Row],[Income ]]&lt;=$AB$12), "Yes", "")</f>
        <v/>
      </c>
      <c r="Q776" s="14" t="str">
        <f>IF(AND(MasterData5[[#This Row],[MntMeatProducts]]&gt;=AD$4, MasterData5[[#This Row],[Income ]]&lt;=$AB$12), "Yes", "")</f>
        <v/>
      </c>
      <c r="R776" s="14" t="str">
        <f>IF(AND(MasterData5[[#This Row],[MntFishProducts]]&gt;=AE$4, MasterData5[[#This Row],[Income ]]&lt;=$AB$12), "Yes", "")</f>
        <v/>
      </c>
      <c r="S776" s="14" t="str">
        <f>IF(AND(MasterData5[[#This Row],[MntSweetProducts]]&gt;=AF$4, MasterData5[[#This Row],[Income ]]&lt;=$AB$12), "Yes", "")</f>
        <v/>
      </c>
      <c r="U776" s="14" t="str">
        <f>IF(MasterData5[[#This Row],[MntWines]]&gt;=AB$4, "Yes", "")</f>
        <v/>
      </c>
      <c r="V776" s="14" t="str">
        <f>IF(MasterData5[[#This Row],[MntFruits]]&gt;=AC$4, "Yes", "")</f>
        <v/>
      </c>
      <c r="W776" s="14" t="str">
        <f>IF(MasterData5[[#This Row],[MntMeatProducts]]&gt;=AD$4, "Yes", "")</f>
        <v/>
      </c>
      <c r="X776" s="14" t="str">
        <f>IF(MasterData5[[#This Row],[MntFishProducts]]&gt;=AE$4, "Yes", "")</f>
        <v/>
      </c>
      <c r="Y776" s="14" t="str">
        <f>IF(MasterData5[[#This Row],[MntSweetProducts]]&gt;=AF$4, "Yes", "")</f>
        <v/>
      </c>
    </row>
    <row r="777" spans="1:25" x14ac:dyDescent="0.3">
      <c r="A777">
        <v>3867</v>
      </c>
      <c r="B777" s="10">
        <v>410</v>
      </c>
      <c r="C777" s="10">
        <v>112</v>
      </c>
      <c r="D777" s="10">
        <v>420</v>
      </c>
      <c r="E777" s="10">
        <v>0</v>
      </c>
      <c r="F777" s="10">
        <v>82</v>
      </c>
      <c r="G777" s="10">
        <v>71</v>
      </c>
      <c r="H777" s="24">
        <f>2021-'Customer Profile'!B776</f>
        <v>74</v>
      </c>
      <c r="I777" s="10">
        <f>IF(Analysis!$B$60="Wine",B777,IF(Analysis!$B$60="Fruit",C777,IF(Analysis!$B$60="Meat",D777,IF(Analysis!$B$60="Fish",E777,IF(Analysis!$B$60="Sweet",F777,"")))))</f>
        <v>0</v>
      </c>
      <c r="J777" s="10">
        <v>73059</v>
      </c>
      <c r="K777" s="10" t="str">
        <f>IF(MasterData5[[#This Row],[Income ]]&gt;$AB$12, "Above", "Below")</f>
        <v>Above</v>
      </c>
      <c r="L777" s="10">
        <f>SUM(MasterData5[[#This Row],[MntWines]:[MntSweetProducts]])</f>
        <v>1024</v>
      </c>
      <c r="M777" s="53" t="str">
        <f>IF(MasterData5[[#This Row],[Total Purchase]]&gt;=500, "Over $500", "")</f>
        <v>Over $500</v>
      </c>
      <c r="N777" s="10"/>
      <c r="O777" s="14" t="str">
        <f>IF(AND(MasterData5[[#This Row],[MntWines]]&gt;=AB$4, MasterData5[[#This Row],[Income ]]&lt;=$AB$12), "Yes", "")</f>
        <v/>
      </c>
      <c r="P777" s="14" t="str">
        <f>IF(AND(MasterData5[[#This Row],[MntFruits]]&gt;=AC$4, MasterData5[[#This Row],[Income ]]&lt;=$AB$12), "Yes", "")</f>
        <v/>
      </c>
      <c r="Q777" s="14" t="str">
        <f>IF(AND(MasterData5[[#This Row],[MntMeatProducts]]&gt;=AD$4, MasterData5[[#This Row],[Income ]]&lt;=$AB$12), "Yes", "")</f>
        <v/>
      </c>
      <c r="R777" s="14" t="str">
        <f>IF(AND(MasterData5[[#This Row],[MntFishProducts]]&gt;=AE$4, MasterData5[[#This Row],[Income ]]&lt;=$AB$12), "Yes", "")</f>
        <v/>
      </c>
      <c r="S777" s="14" t="str">
        <f>IF(AND(MasterData5[[#This Row],[MntSweetProducts]]&gt;=AF$4, MasterData5[[#This Row],[Income ]]&lt;=$AB$12), "Yes", "")</f>
        <v/>
      </c>
      <c r="U777" s="14" t="str">
        <f>IF(MasterData5[[#This Row],[MntWines]]&gt;=AB$4, "Yes", "")</f>
        <v>Yes</v>
      </c>
      <c r="V777" s="14" t="str">
        <f>IF(MasterData5[[#This Row],[MntFruits]]&gt;=AC$4, "Yes", "")</f>
        <v>Yes</v>
      </c>
      <c r="W777" s="14" t="str">
        <f>IF(MasterData5[[#This Row],[MntMeatProducts]]&gt;=AD$4, "Yes", "")</f>
        <v>Yes</v>
      </c>
      <c r="X777" s="14" t="str">
        <f>IF(MasterData5[[#This Row],[MntFishProducts]]&gt;=AE$4, "Yes", "")</f>
        <v/>
      </c>
      <c r="Y777" s="14" t="str">
        <f>IF(MasterData5[[#This Row],[MntSweetProducts]]&gt;=AF$4, "Yes", "")</f>
        <v>Yes</v>
      </c>
    </row>
    <row r="778" spans="1:25" x14ac:dyDescent="0.3">
      <c r="A778">
        <v>3870</v>
      </c>
      <c r="B778" s="10">
        <v>359</v>
      </c>
      <c r="C778" s="10">
        <v>35</v>
      </c>
      <c r="D778" s="10">
        <v>314</v>
      </c>
      <c r="E778" s="10">
        <v>93</v>
      </c>
      <c r="F778" s="10">
        <v>116</v>
      </c>
      <c r="G778" s="10">
        <v>89</v>
      </c>
      <c r="H778" s="24">
        <f>2021-'Customer Profile'!B777</f>
        <v>43</v>
      </c>
      <c r="I778" s="10">
        <f>IF(Analysis!$B$60="Wine",B778,IF(Analysis!$B$60="Fruit",C778,IF(Analysis!$B$60="Meat",D778,IF(Analysis!$B$60="Fish",E778,IF(Analysis!$B$60="Sweet",F778,"")))))</f>
        <v>93</v>
      </c>
      <c r="J778" s="10">
        <v>63855</v>
      </c>
      <c r="K778" s="10" t="str">
        <f>IF(MasterData5[[#This Row],[Income ]]&gt;$AB$12, "Above", "Below")</f>
        <v>Above</v>
      </c>
      <c r="L778" s="10">
        <f>SUM(MasterData5[[#This Row],[MntWines]:[MntSweetProducts]])</f>
        <v>917</v>
      </c>
      <c r="M778" s="53" t="str">
        <f>IF(MasterData5[[#This Row],[Total Purchase]]&gt;=500, "Over $500", "")</f>
        <v>Over $500</v>
      </c>
      <c r="N778" s="10"/>
      <c r="O778" s="14" t="str">
        <f>IF(AND(MasterData5[[#This Row],[MntWines]]&gt;=AB$4, MasterData5[[#This Row],[Income ]]&lt;=$AB$12), "Yes", "")</f>
        <v/>
      </c>
      <c r="P778" s="14" t="str">
        <f>IF(AND(MasterData5[[#This Row],[MntFruits]]&gt;=AC$4, MasterData5[[#This Row],[Income ]]&lt;=$AB$12), "Yes", "")</f>
        <v/>
      </c>
      <c r="Q778" s="14" t="str">
        <f>IF(AND(MasterData5[[#This Row],[MntMeatProducts]]&gt;=AD$4, MasterData5[[#This Row],[Income ]]&lt;=$AB$12), "Yes", "")</f>
        <v/>
      </c>
      <c r="R778" s="14" t="str">
        <f>IF(AND(MasterData5[[#This Row],[MntFishProducts]]&gt;=AE$4, MasterData5[[#This Row],[Income ]]&lt;=$AB$12), "Yes", "")</f>
        <v/>
      </c>
      <c r="S778" s="14" t="str">
        <f>IF(AND(MasterData5[[#This Row],[MntSweetProducts]]&gt;=AF$4, MasterData5[[#This Row],[Income ]]&lt;=$AB$12), "Yes", "")</f>
        <v/>
      </c>
      <c r="U778" s="14" t="str">
        <f>IF(MasterData5[[#This Row],[MntWines]]&gt;=AB$4, "Yes", "")</f>
        <v>Yes</v>
      </c>
      <c r="V778" s="14" t="str">
        <f>IF(MasterData5[[#This Row],[MntFruits]]&gt;=AC$4, "Yes", "")</f>
        <v>Yes</v>
      </c>
      <c r="W778" s="14" t="str">
        <f>IF(MasterData5[[#This Row],[MntMeatProducts]]&gt;=AD$4, "Yes", "")</f>
        <v>Yes</v>
      </c>
      <c r="X778" s="14" t="str">
        <f>IF(MasterData5[[#This Row],[MntFishProducts]]&gt;=AE$4, "Yes", "")</f>
        <v>Yes</v>
      </c>
      <c r="Y778" s="14" t="str">
        <f>IF(MasterData5[[#This Row],[MntSweetProducts]]&gt;=AF$4, "Yes", "")</f>
        <v>Yes</v>
      </c>
    </row>
    <row r="779" spans="1:25" x14ac:dyDescent="0.3">
      <c r="A779">
        <v>3878</v>
      </c>
      <c r="B779" s="10">
        <v>3</v>
      </c>
      <c r="C779" s="10">
        <v>4</v>
      </c>
      <c r="D779" s="10">
        <v>7</v>
      </c>
      <c r="E779" s="10">
        <v>15</v>
      </c>
      <c r="F779" s="10">
        <v>8</v>
      </c>
      <c r="G779" s="10">
        <v>11</v>
      </c>
      <c r="H779" s="24">
        <f>2021-'Customer Profile'!B778</f>
        <v>41</v>
      </c>
      <c r="I779" s="10">
        <f>IF(Analysis!$B$60="Wine",B779,IF(Analysis!$B$60="Fruit",C779,IF(Analysis!$B$60="Meat",D779,IF(Analysis!$B$60="Fish",E779,IF(Analysis!$B$60="Sweet",F779,"")))))</f>
        <v>15</v>
      </c>
      <c r="J779" s="10">
        <v>31859</v>
      </c>
      <c r="K779" s="10" t="str">
        <f>IF(MasterData5[[#This Row],[Income ]]&gt;$AB$12, "Above", "Below")</f>
        <v>Below</v>
      </c>
      <c r="L779" s="10">
        <f>SUM(MasterData5[[#This Row],[MntWines]:[MntSweetProducts]])</f>
        <v>37</v>
      </c>
      <c r="M779" s="53" t="str">
        <f>IF(MasterData5[[#This Row],[Total Purchase]]&gt;=500, "Over $500", "")</f>
        <v/>
      </c>
      <c r="N779" s="10"/>
      <c r="O779" s="14" t="str">
        <f>IF(AND(MasterData5[[#This Row],[MntWines]]&gt;=AB$4, MasterData5[[#This Row],[Income ]]&lt;=$AB$12), "Yes", "")</f>
        <v/>
      </c>
      <c r="P779" s="14" t="str">
        <f>IF(AND(MasterData5[[#This Row],[MntFruits]]&gt;=AC$4, MasterData5[[#This Row],[Income ]]&lt;=$AB$12), "Yes", "")</f>
        <v/>
      </c>
      <c r="Q779" s="14" t="str">
        <f>IF(AND(MasterData5[[#This Row],[MntMeatProducts]]&gt;=AD$4, MasterData5[[#This Row],[Income ]]&lt;=$AB$12), "Yes", "")</f>
        <v/>
      </c>
      <c r="R779" s="14" t="str">
        <f>IF(AND(MasterData5[[#This Row],[MntFishProducts]]&gt;=AE$4, MasterData5[[#This Row],[Income ]]&lt;=$AB$12), "Yes", "")</f>
        <v/>
      </c>
      <c r="S779" s="14" t="str">
        <f>IF(AND(MasterData5[[#This Row],[MntSweetProducts]]&gt;=AF$4, MasterData5[[#This Row],[Income ]]&lt;=$AB$12), "Yes", "")</f>
        <v/>
      </c>
      <c r="U779" s="14" t="str">
        <f>IF(MasterData5[[#This Row],[MntWines]]&gt;=AB$4, "Yes", "")</f>
        <v/>
      </c>
      <c r="V779" s="14" t="str">
        <f>IF(MasterData5[[#This Row],[MntFruits]]&gt;=AC$4, "Yes", "")</f>
        <v/>
      </c>
      <c r="W779" s="14" t="str">
        <f>IF(MasterData5[[#This Row],[MntMeatProducts]]&gt;=AD$4, "Yes", "")</f>
        <v/>
      </c>
      <c r="X779" s="14" t="str">
        <f>IF(MasterData5[[#This Row],[MntFishProducts]]&gt;=AE$4, "Yes", "")</f>
        <v/>
      </c>
      <c r="Y779" s="14" t="str">
        <f>IF(MasterData5[[#This Row],[MntSweetProducts]]&gt;=AF$4, "Yes", "")</f>
        <v/>
      </c>
    </row>
    <row r="780" spans="1:25" x14ac:dyDescent="0.3">
      <c r="A780">
        <v>3885</v>
      </c>
      <c r="B780" s="10">
        <v>16</v>
      </c>
      <c r="C780" s="10">
        <v>2</v>
      </c>
      <c r="D780" s="10">
        <v>18</v>
      </c>
      <c r="E780" s="10">
        <v>3</v>
      </c>
      <c r="F780" s="10">
        <v>0</v>
      </c>
      <c r="G780" s="10">
        <v>24</v>
      </c>
      <c r="H780" s="24">
        <f>2021-'Customer Profile'!B779</f>
        <v>38</v>
      </c>
      <c r="I780" s="10">
        <f>IF(Analysis!$B$60="Wine",B780,IF(Analysis!$B$60="Fruit",C780,IF(Analysis!$B$60="Meat",D780,IF(Analysis!$B$60="Fish",E780,IF(Analysis!$B$60="Sweet",F780,"")))))</f>
        <v>3</v>
      </c>
      <c r="J780" s="10">
        <v>33569</v>
      </c>
      <c r="K780" s="10" t="str">
        <f>IF(MasterData5[[#This Row],[Income ]]&gt;$AB$12, "Above", "Below")</f>
        <v>Below</v>
      </c>
      <c r="L780" s="10">
        <f>SUM(MasterData5[[#This Row],[MntWines]:[MntSweetProducts]])</f>
        <v>39</v>
      </c>
      <c r="M780" s="53" t="str">
        <f>IF(MasterData5[[#This Row],[Total Purchase]]&gt;=500, "Over $500", "")</f>
        <v/>
      </c>
      <c r="N780" s="10"/>
      <c r="O780" s="14" t="str">
        <f>IF(AND(MasterData5[[#This Row],[MntWines]]&gt;=AB$4, MasterData5[[#This Row],[Income ]]&lt;=$AB$12), "Yes", "")</f>
        <v/>
      </c>
      <c r="P780" s="14" t="str">
        <f>IF(AND(MasterData5[[#This Row],[MntFruits]]&gt;=AC$4, MasterData5[[#This Row],[Income ]]&lt;=$AB$12), "Yes", "")</f>
        <v/>
      </c>
      <c r="Q780" s="14" t="str">
        <f>IF(AND(MasterData5[[#This Row],[MntMeatProducts]]&gt;=AD$4, MasterData5[[#This Row],[Income ]]&lt;=$AB$12), "Yes", "")</f>
        <v/>
      </c>
      <c r="R780" s="14" t="str">
        <f>IF(AND(MasterData5[[#This Row],[MntFishProducts]]&gt;=AE$4, MasterData5[[#This Row],[Income ]]&lt;=$AB$12), "Yes", "")</f>
        <v/>
      </c>
      <c r="S780" s="14" t="str">
        <f>IF(AND(MasterData5[[#This Row],[MntSweetProducts]]&gt;=AF$4, MasterData5[[#This Row],[Income ]]&lt;=$AB$12), "Yes", "")</f>
        <v/>
      </c>
      <c r="U780" s="14" t="str">
        <f>IF(MasterData5[[#This Row],[MntWines]]&gt;=AB$4, "Yes", "")</f>
        <v/>
      </c>
      <c r="V780" s="14" t="str">
        <f>IF(MasterData5[[#This Row],[MntFruits]]&gt;=AC$4, "Yes", "")</f>
        <v/>
      </c>
      <c r="W780" s="14" t="str">
        <f>IF(MasterData5[[#This Row],[MntMeatProducts]]&gt;=AD$4, "Yes", "")</f>
        <v/>
      </c>
      <c r="X780" s="14" t="str">
        <f>IF(MasterData5[[#This Row],[MntFishProducts]]&gt;=AE$4, "Yes", "")</f>
        <v/>
      </c>
      <c r="Y780" s="14" t="str">
        <f>IF(MasterData5[[#This Row],[MntSweetProducts]]&gt;=AF$4, "Yes", "")</f>
        <v/>
      </c>
    </row>
    <row r="781" spans="1:25" x14ac:dyDescent="0.3">
      <c r="A781">
        <v>3887</v>
      </c>
      <c r="B781" s="10">
        <v>3</v>
      </c>
      <c r="C781" s="10">
        <v>17</v>
      </c>
      <c r="D781" s="10">
        <v>26</v>
      </c>
      <c r="E781" s="10">
        <v>20</v>
      </c>
      <c r="F781" s="10">
        <v>1</v>
      </c>
      <c r="G781" s="10">
        <v>39</v>
      </c>
      <c r="H781" s="24">
        <f>2021-'Customer Profile'!B780</f>
        <v>51</v>
      </c>
      <c r="I781" s="10">
        <f>IF(Analysis!$B$60="Wine",B781,IF(Analysis!$B$60="Fruit",C781,IF(Analysis!$B$60="Meat",D781,IF(Analysis!$B$60="Fish",E781,IF(Analysis!$B$60="Sweet",F781,"")))))</f>
        <v>20</v>
      </c>
      <c r="J781" s="10">
        <v>27242</v>
      </c>
      <c r="K781" s="10" t="str">
        <f>IF(MasterData5[[#This Row],[Income ]]&gt;$AB$12, "Above", "Below")</f>
        <v>Below</v>
      </c>
      <c r="L781" s="10">
        <f>SUM(MasterData5[[#This Row],[MntWines]:[MntSweetProducts]])</f>
        <v>67</v>
      </c>
      <c r="M781" s="53" t="str">
        <f>IF(MasterData5[[#This Row],[Total Purchase]]&gt;=500, "Over $500", "")</f>
        <v/>
      </c>
      <c r="N781" s="10"/>
      <c r="O781" s="14" t="str">
        <f>IF(AND(MasterData5[[#This Row],[MntWines]]&gt;=AB$4, MasterData5[[#This Row],[Income ]]&lt;=$AB$12), "Yes", "")</f>
        <v/>
      </c>
      <c r="P781" s="14" t="str">
        <f>IF(AND(MasterData5[[#This Row],[MntFruits]]&gt;=AC$4, MasterData5[[#This Row],[Income ]]&lt;=$AB$12), "Yes", "")</f>
        <v/>
      </c>
      <c r="Q781" s="14" t="str">
        <f>IF(AND(MasterData5[[#This Row],[MntMeatProducts]]&gt;=AD$4, MasterData5[[#This Row],[Income ]]&lt;=$AB$12), "Yes", "")</f>
        <v/>
      </c>
      <c r="R781" s="14" t="str">
        <f>IF(AND(MasterData5[[#This Row],[MntFishProducts]]&gt;=AE$4, MasterData5[[#This Row],[Income ]]&lt;=$AB$12), "Yes", "")</f>
        <v/>
      </c>
      <c r="S781" s="14" t="str">
        <f>IF(AND(MasterData5[[#This Row],[MntSweetProducts]]&gt;=AF$4, MasterData5[[#This Row],[Income ]]&lt;=$AB$12), "Yes", "")</f>
        <v/>
      </c>
      <c r="U781" s="14" t="str">
        <f>IF(MasterData5[[#This Row],[MntWines]]&gt;=AB$4, "Yes", "")</f>
        <v/>
      </c>
      <c r="V781" s="14" t="str">
        <f>IF(MasterData5[[#This Row],[MntFruits]]&gt;=AC$4, "Yes", "")</f>
        <v/>
      </c>
      <c r="W781" s="14" t="str">
        <f>IF(MasterData5[[#This Row],[MntMeatProducts]]&gt;=AD$4, "Yes", "")</f>
        <v/>
      </c>
      <c r="X781" s="14" t="str">
        <f>IF(MasterData5[[#This Row],[MntFishProducts]]&gt;=AE$4, "Yes", "")</f>
        <v/>
      </c>
      <c r="Y781" s="14" t="str">
        <f>IF(MasterData5[[#This Row],[MntSweetProducts]]&gt;=AF$4, "Yes", "")</f>
        <v/>
      </c>
    </row>
    <row r="782" spans="1:25" x14ac:dyDescent="0.3">
      <c r="A782">
        <v>3896</v>
      </c>
      <c r="B782" s="10">
        <v>22</v>
      </c>
      <c r="C782" s="10">
        <v>1</v>
      </c>
      <c r="D782" s="10">
        <v>11</v>
      </c>
      <c r="E782" s="10">
        <v>0</v>
      </c>
      <c r="F782" s="10">
        <v>1</v>
      </c>
      <c r="G782" s="10">
        <v>2</v>
      </c>
      <c r="H782" s="24">
        <f>2021-'Customer Profile'!B781</f>
        <v>37</v>
      </c>
      <c r="I782" s="10">
        <f>IF(Analysis!$B$60="Wine",B782,IF(Analysis!$B$60="Fruit",C782,IF(Analysis!$B$60="Meat",D782,IF(Analysis!$B$60="Fish",E782,IF(Analysis!$B$60="Sweet",F782,"")))))</f>
        <v>0</v>
      </c>
      <c r="J782" s="10">
        <v>27255</v>
      </c>
      <c r="K782" s="10" t="str">
        <f>IF(MasterData5[[#This Row],[Income ]]&gt;$AB$12, "Above", "Below")</f>
        <v>Below</v>
      </c>
      <c r="L782" s="10">
        <f>SUM(MasterData5[[#This Row],[MntWines]:[MntSweetProducts]])</f>
        <v>35</v>
      </c>
      <c r="M782" s="53" t="str">
        <f>IF(MasterData5[[#This Row],[Total Purchase]]&gt;=500, "Over $500", "")</f>
        <v/>
      </c>
      <c r="N782" s="10"/>
      <c r="O782" s="14" t="str">
        <f>IF(AND(MasterData5[[#This Row],[MntWines]]&gt;=AB$4, MasterData5[[#This Row],[Income ]]&lt;=$AB$12), "Yes", "")</f>
        <v/>
      </c>
      <c r="P782" s="14" t="str">
        <f>IF(AND(MasterData5[[#This Row],[MntFruits]]&gt;=AC$4, MasterData5[[#This Row],[Income ]]&lt;=$AB$12), "Yes", "")</f>
        <v/>
      </c>
      <c r="Q782" s="14" t="str">
        <f>IF(AND(MasterData5[[#This Row],[MntMeatProducts]]&gt;=AD$4, MasterData5[[#This Row],[Income ]]&lt;=$AB$12), "Yes", "")</f>
        <v/>
      </c>
      <c r="R782" s="14" t="str">
        <f>IF(AND(MasterData5[[#This Row],[MntFishProducts]]&gt;=AE$4, MasterData5[[#This Row],[Income ]]&lt;=$AB$12), "Yes", "")</f>
        <v/>
      </c>
      <c r="S782" s="14" t="str">
        <f>IF(AND(MasterData5[[#This Row],[MntSweetProducts]]&gt;=AF$4, MasterData5[[#This Row],[Income ]]&lt;=$AB$12), "Yes", "")</f>
        <v/>
      </c>
      <c r="U782" s="14" t="str">
        <f>IF(MasterData5[[#This Row],[MntWines]]&gt;=AB$4, "Yes", "")</f>
        <v/>
      </c>
      <c r="V782" s="14" t="str">
        <f>IF(MasterData5[[#This Row],[MntFruits]]&gt;=AC$4, "Yes", "")</f>
        <v/>
      </c>
      <c r="W782" s="14" t="str">
        <f>IF(MasterData5[[#This Row],[MntMeatProducts]]&gt;=AD$4, "Yes", "")</f>
        <v/>
      </c>
      <c r="X782" s="14" t="str">
        <f>IF(MasterData5[[#This Row],[MntFishProducts]]&gt;=AE$4, "Yes", "")</f>
        <v/>
      </c>
      <c r="Y782" s="14" t="str">
        <f>IF(MasterData5[[#This Row],[MntSweetProducts]]&gt;=AF$4, "Yes", "")</f>
        <v/>
      </c>
    </row>
    <row r="783" spans="1:25" x14ac:dyDescent="0.3">
      <c r="A783">
        <v>3900</v>
      </c>
      <c r="B783" s="10">
        <v>642</v>
      </c>
      <c r="C783" s="10">
        <v>14</v>
      </c>
      <c r="D783" s="10">
        <v>49</v>
      </c>
      <c r="E783" s="10">
        <v>0</v>
      </c>
      <c r="F783" s="10">
        <v>7</v>
      </c>
      <c r="G783" s="10">
        <v>57</v>
      </c>
      <c r="H783" s="24">
        <f>2021-'Customer Profile'!B782</f>
        <v>49</v>
      </c>
      <c r="I783" s="10">
        <f>IF(Analysis!$B$60="Wine",B783,IF(Analysis!$B$60="Fruit",C783,IF(Analysis!$B$60="Meat",D783,IF(Analysis!$B$60="Fish",E783,IF(Analysis!$B$60="Sweet",F783,"")))))</f>
        <v>0</v>
      </c>
      <c r="J783" s="10">
        <v>65685</v>
      </c>
      <c r="K783" s="10" t="str">
        <f>IF(MasterData5[[#This Row],[Income ]]&gt;$AB$12, "Above", "Below")</f>
        <v>Above</v>
      </c>
      <c r="L783" s="10">
        <f>SUM(MasterData5[[#This Row],[MntWines]:[MntSweetProducts]])</f>
        <v>712</v>
      </c>
      <c r="M783" s="53" t="str">
        <f>IF(MasterData5[[#This Row],[Total Purchase]]&gt;=500, "Over $500", "")</f>
        <v>Over $500</v>
      </c>
      <c r="N783" s="10"/>
      <c r="O783" s="14" t="str">
        <f>IF(AND(MasterData5[[#This Row],[MntWines]]&gt;=AB$4, MasterData5[[#This Row],[Income ]]&lt;=$AB$12), "Yes", "")</f>
        <v/>
      </c>
      <c r="P783" s="14" t="str">
        <f>IF(AND(MasterData5[[#This Row],[MntFruits]]&gt;=AC$4, MasterData5[[#This Row],[Income ]]&lt;=$AB$12), "Yes", "")</f>
        <v/>
      </c>
      <c r="Q783" s="14" t="str">
        <f>IF(AND(MasterData5[[#This Row],[MntMeatProducts]]&gt;=AD$4, MasterData5[[#This Row],[Income ]]&lt;=$AB$12), "Yes", "")</f>
        <v/>
      </c>
      <c r="R783" s="14" t="str">
        <f>IF(AND(MasterData5[[#This Row],[MntFishProducts]]&gt;=AE$4, MasterData5[[#This Row],[Income ]]&lt;=$AB$12), "Yes", "")</f>
        <v/>
      </c>
      <c r="S783" s="14" t="str">
        <f>IF(AND(MasterData5[[#This Row],[MntSweetProducts]]&gt;=AF$4, MasterData5[[#This Row],[Income ]]&lt;=$AB$12), "Yes", "")</f>
        <v/>
      </c>
      <c r="U783" s="14" t="str">
        <f>IF(MasterData5[[#This Row],[MntWines]]&gt;=AB$4, "Yes", "")</f>
        <v>Yes</v>
      </c>
      <c r="V783" s="14" t="str">
        <f>IF(MasterData5[[#This Row],[MntFruits]]&gt;=AC$4, "Yes", "")</f>
        <v/>
      </c>
      <c r="W783" s="14" t="str">
        <f>IF(MasterData5[[#This Row],[MntMeatProducts]]&gt;=AD$4, "Yes", "")</f>
        <v/>
      </c>
      <c r="X783" s="14" t="str">
        <f>IF(MasterData5[[#This Row],[MntFishProducts]]&gt;=AE$4, "Yes", "")</f>
        <v/>
      </c>
      <c r="Y783" s="14" t="str">
        <f>IF(MasterData5[[#This Row],[MntSweetProducts]]&gt;=AF$4, "Yes", "")</f>
        <v/>
      </c>
    </row>
    <row r="784" spans="1:25" x14ac:dyDescent="0.3">
      <c r="A784">
        <v>3910</v>
      </c>
      <c r="B784" s="10">
        <v>897</v>
      </c>
      <c r="C784" s="10">
        <v>161</v>
      </c>
      <c r="D784" s="10">
        <v>430</v>
      </c>
      <c r="E784" s="10">
        <v>186</v>
      </c>
      <c r="F784" s="10">
        <v>161</v>
      </c>
      <c r="G784" s="10">
        <v>27</v>
      </c>
      <c r="H784" s="24">
        <f>2021-'Customer Profile'!B783</f>
        <v>46</v>
      </c>
      <c r="I784" s="10">
        <f>IF(Analysis!$B$60="Wine",B784,IF(Analysis!$B$60="Fruit",C784,IF(Analysis!$B$60="Meat",D784,IF(Analysis!$B$60="Fish",E784,IF(Analysis!$B$60="Sweet",F784,"")))))</f>
        <v>186</v>
      </c>
      <c r="J784" s="10">
        <v>83829</v>
      </c>
      <c r="K784" s="10" t="str">
        <f>IF(MasterData5[[#This Row],[Income ]]&gt;$AB$12, "Above", "Below")</f>
        <v>Above</v>
      </c>
      <c r="L784" s="10">
        <f>SUM(MasterData5[[#This Row],[MntWines]:[MntSweetProducts]])</f>
        <v>1835</v>
      </c>
      <c r="M784" s="53" t="str">
        <f>IF(MasterData5[[#This Row],[Total Purchase]]&gt;=500, "Over $500", "")</f>
        <v>Over $500</v>
      </c>
      <c r="N784" s="10"/>
      <c r="O784" s="14" t="str">
        <f>IF(AND(MasterData5[[#This Row],[MntWines]]&gt;=AB$4, MasterData5[[#This Row],[Income ]]&lt;=$AB$12), "Yes", "")</f>
        <v/>
      </c>
      <c r="P784" s="14" t="str">
        <f>IF(AND(MasterData5[[#This Row],[MntFruits]]&gt;=AC$4, MasterData5[[#This Row],[Income ]]&lt;=$AB$12), "Yes", "")</f>
        <v/>
      </c>
      <c r="Q784" s="14" t="str">
        <f>IF(AND(MasterData5[[#This Row],[MntMeatProducts]]&gt;=AD$4, MasterData5[[#This Row],[Income ]]&lt;=$AB$12), "Yes", "")</f>
        <v/>
      </c>
      <c r="R784" s="14" t="str">
        <f>IF(AND(MasterData5[[#This Row],[MntFishProducts]]&gt;=AE$4, MasterData5[[#This Row],[Income ]]&lt;=$AB$12), "Yes", "")</f>
        <v/>
      </c>
      <c r="S784" s="14" t="str">
        <f>IF(AND(MasterData5[[#This Row],[MntSweetProducts]]&gt;=AF$4, MasterData5[[#This Row],[Income ]]&lt;=$AB$12), "Yes", "")</f>
        <v/>
      </c>
      <c r="U784" s="14" t="str">
        <f>IF(MasterData5[[#This Row],[MntWines]]&gt;=AB$4, "Yes", "")</f>
        <v>Yes</v>
      </c>
      <c r="V784" s="14" t="str">
        <f>IF(MasterData5[[#This Row],[MntFruits]]&gt;=AC$4, "Yes", "")</f>
        <v>Yes</v>
      </c>
      <c r="W784" s="14" t="str">
        <f>IF(MasterData5[[#This Row],[MntMeatProducts]]&gt;=AD$4, "Yes", "")</f>
        <v>Yes</v>
      </c>
      <c r="X784" s="14" t="str">
        <f>IF(MasterData5[[#This Row],[MntFishProducts]]&gt;=AE$4, "Yes", "")</f>
        <v>Yes</v>
      </c>
      <c r="Y784" s="14" t="str">
        <f>IF(MasterData5[[#This Row],[MntSweetProducts]]&gt;=AF$4, "Yes", "")</f>
        <v>Yes</v>
      </c>
    </row>
    <row r="785" spans="1:25" x14ac:dyDescent="0.3">
      <c r="A785">
        <v>3916</v>
      </c>
      <c r="B785" s="10">
        <v>639</v>
      </c>
      <c r="C785" s="10">
        <v>8</v>
      </c>
      <c r="D785" s="10">
        <v>166</v>
      </c>
      <c r="E785" s="10">
        <v>11</v>
      </c>
      <c r="F785" s="10">
        <v>8</v>
      </c>
      <c r="G785" s="10">
        <v>58</v>
      </c>
      <c r="H785" s="24">
        <f>2021-'Customer Profile'!B784</f>
        <v>50</v>
      </c>
      <c r="I785" s="10">
        <f>IF(Analysis!$B$60="Wine",B785,IF(Analysis!$B$60="Fruit",C785,IF(Analysis!$B$60="Meat",D785,IF(Analysis!$B$60="Fish",E785,IF(Analysis!$B$60="Sweet",F785,"")))))</f>
        <v>11</v>
      </c>
      <c r="J785" s="10">
        <v>49269</v>
      </c>
      <c r="K785" s="10" t="str">
        <f>IF(MasterData5[[#This Row],[Income ]]&gt;$AB$12, "Above", "Below")</f>
        <v>Below</v>
      </c>
      <c r="L785" s="10">
        <f>SUM(MasterData5[[#This Row],[MntWines]:[MntSweetProducts]])</f>
        <v>832</v>
      </c>
      <c r="M785" s="53" t="str">
        <f>IF(MasterData5[[#This Row],[Total Purchase]]&gt;=500, "Over $500", "")</f>
        <v>Over $500</v>
      </c>
      <c r="N785" s="10"/>
      <c r="O785" s="14" t="str">
        <f>IF(AND(MasterData5[[#This Row],[MntWines]]&gt;=AB$4, MasterData5[[#This Row],[Income ]]&lt;=$AB$12), "Yes", "")</f>
        <v>Yes</v>
      </c>
      <c r="P785" s="14" t="str">
        <f>IF(AND(MasterData5[[#This Row],[MntFruits]]&gt;=AC$4, MasterData5[[#This Row],[Income ]]&lt;=$AB$12), "Yes", "")</f>
        <v/>
      </c>
      <c r="Q785" s="14" t="str">
        <f>IF(AND(MasterData5[[#This Row],[MntMeatProducts]]&gt;=AD$4, MasterData5[[#This Row],[Income ]]&lt;=$AB$12), "Yes", "")</f>
        <v/>
      </c>
      <c r="R785" s="14" t="str">
        <f>IF(AND(MasterData5[[#This Row],[MntFishProducts]]&gt;=AE$4, MasterData5[[#This Row],[Income ]]&lt;=$AB$12), "Yes", "")</f>
        <v/>
      </c>
      <c r="S785" s="14" t="str">
        <f>IF(AND(MasterData5[[#This Row],[MntSweetProducts]]&gt;=AF$4, MasterData5[[#This Row],[Income ]]&lt;=$AB$12), "Yes", "")</f>
        <v/>
      </c>
      <c r="U785" s="14" t="str">
        <f>IF(MasterData5[[#This Row],[MntWines]]&gt;=AB$4, "Yes", "")</f>
        <v>Yes</v>
      </c>
      <c r="V785" s="14" t="str">
        <f>IF(MasterData5[[#This Row],[MntFruits]]&gt;=AC$4, "Yes", "")</f>
        <v/>
      </c>
      <c r="W785" s="14" t="str">
        <f>IF(MasterData5[[#This Row],[MntMeatProducts]]&gt;=AD$4, "Yes", "")</f>
        <v/>
      </c>
      <c r="X785" s="14" t="str">
        <f>IF(MasterData5[[#This Row],[MntFishProducts]]&gt;=AE$4, "Yes", "")</f>
        <v/>
      </c>
      <c r="Y785" s="14" t="str">
        <f>IF(MasterData5[[#This Row],[MntSweetProducts]]&gt;=AF$4, "Yes", "")</f>
        <v/>
      </c>
    </row>
    <row r="786" spans="1:25" x14ac:dyDescent="0.3">
      <c r="A786">
        <v>3919</v>
      </c>
      <c r="B786" s="10">
        <v>960</v>
      </c>
      <c r="C786" s="10">
        <v>0</v>
      </c>
      <c r="D786" s="10">
        <v>883</v>
      </c>
      <c r="E786" s="10">
        <v>50</v>
      </c>
      <c r="F786" s="10">
        <v>38</v>
      </c>
      <c r="G786" s="10">
        <v>0</v>
      </c>
      <c r="H786" s="24">
        <f>2021-'Customer Profile'!B785</f>
        <v>45</v>
      </c>
      <c r="I786" s="10">
        <f>IF(Analysis!$B$60="Wine",B786,IF(Analysis!$B$60="Fruit",C786,IF(Analysis!$B$60="Meat",D786,IF(Analysis!$B$60="Fish",E786,IF(Analysis!$B$60="Sweet",F786,"")))))</f>
        <v>50</v>
      </c>
      <c r="J786" s="10">
        <v>72309</v>
      </c>
      <c r="K786" s="10" t="str">
        <f>IF(MasterData5[[#This Row],[Income ]]&gt;$AB$12, "Above", "Below")</f>
        <v>Above</v>
      </c>
      <c r="L786" s="10">
        <f>SUM(MasterData5[[#This Row],[MntWines]:[MntSweetProducts]])</f>
        <v>1931</v>
      </c>
      <c r="M786" s="53" t="str">
        <f>IF(MasterData5[[#This Row],[Total Purchase]]&gt;=500, "Over $500", "")</f>
        <v>Over $500</v>
      </c>
      <c r="N786" s="10"/>
      <c r="O786" s="14" t="str">
        <f>IF(AND(MasterData5[[#This Row],[MntWines]]&gt;=AB$4, MasterData5[[#This Row],[Income ]]&lt;=$AB$12), "Yes", "")</f>
        <v/>
      </c>
      <c r="P786" s="14" t="str">
        <f>IF(AND(MasterData5[[#This Row],[MntFruits]]&gt;=AC$4, MasterData5[[#This Row],[Income ]]&lt;=$AB$12), "Yes", "")</f>
        <v/>
      </c>
      <c r="Q786" s="14" t="str">
        <f>IF(AND(MasterData5[[#This Row],[MntMeatProducts]]&gt;=AD$4, MasterData5[[#This Row],[Income ]]&lt;=$AB$12), "Yes", "")</f>
        <v/>
      </c>
      <c r="R786" s="14" t="str">
        <f>IF(AND(MasterData5[[#This Row],[MntFishProducts]]&gt;=AE$4, MasterData5[[#This Row],[Income ]]&lt;=$AB$12), "Yes", "")</f>
        <v/>
      </c>
      <c r="S786" s="14" t="str">
        <f>IF(AND(MasterData5[[#This Row],[MntSweetProducts]]&gt;=AF$4, MasterData5[[#This Row],[Income ]]&lt;=$AB$12), "Yes", "")</f>
        <v/>
      </c>
      <c r="U786" s="14" t="str">
        <f>IF(MasterData5[[#This Row],[MntWines]]&gt;=AB$4, "Yes", "")</f>
        <v>Yes</v>
      </c>
      <c r="V786" s="14" t="str">
        <f>IF(MasterData5[[#This Row],[MntFruits]]&gt;=AC$4, "Yes", "")</f>
        <v/>
      </c>
      <c r="W786" s="14" t="str">
        <f>IF(MasterData5[[#This Row],[MntMeatProducts]]&gt;=AD$4, "Yes", "")</f>
        <v>Yes</v>
      </c>
      <c r="X786" s="14" t="str">
        <f>IF(MasterData5[[#This Row],[MntFishProducts]]&gt;=AE$4, "Yes", "")</f>
        <v>Yes</v>
      </c>
      <c r="Y786" s="14" t="str">
        <f>IF(MasterData5[[#This Row],[MntSweetProducts]]&gt;=AF$4, "Yes", "")</f>
        <v>Yes</v>
      </c>
    </row>
    <row r="787" spans="1:25" x14ac:dyDescent="0.3">
      <c r="A787">
        <v>3921</v>
      </c>
      <c r="B787" s="10">
        <v>24</v>
      </c>
      <c r="C787" s="10">
        <v>1</v>
      </c>
      <c r="D787" s="10">
        <v>108</v>
      </c>
      <c r="E787" s="10">
        <v>29</v>
      </c>
      <c r="F787" s="10">
        <v>29</v>
      </c>
      <c r="G787" s="10">
        <v>14</v>
      </c>
      <c r="H787" s="24">
        <f>2021-'Customer Profile'!B786</f>
        <v>69</v>
      </c>
      <c r="I787" s="10">
        <f>IF(Analysis!$B$60="Wine",B787,IF(Analysis!$B$60="Fruit",C787,IF(Analysis!$B$60="Meat",D787,IF(Analysis!$B$60="Fish",E787,IF(Analysis!$B$60="Sweet",F787,"")))))</f>
        <v>29</v>
      </c>
      <c r="J787" s="10">
        <v>28457</v>
      </c>
      <c r="K787" s="10" t="str">
        <f>IF(MasterData5[[#This Row],[Income ]]&gt;$AB$12, "Above", "Below")</f>
        <v>Below</v>
      </c>
      <c r="L787" s="10">
        <f>SUM(MasterData5[[#This Row],[MntWines]:[MntSweetProducts]])</f>
        <v>191</v>
      </c>
      <c r="M787" s="53" t="str">
        <f>IF(MasterData5[[#This Row],[Total Purchase]]&gt;=500, "Over $500", "")</f>
        <v/>
      </c>
      <c r="N787" s="10"/>
      <c r="O787" s="14" t="str">
        <f>IF(AND(MasterData5[[#This Row],[MntWines]]&gt;=AB$4, MasterData5[[#This Row],[Income ]]&lt;=$AB$12), "Yes", "")</f>
        <v/>
      </c>
      <c r="P787" s="14" t="str">
        <f>IF(AND(MasterData5[[#This Row],[MntFruits]]&gt;=AC$4, MasterData5[[#This Row],[Income ]]&lt;=$AB$12), "Yes", "")</f>
        <v/>
      </c>
      <c r="Q787" s="14" t="str">
        <f>IF(AND(MasterData5[[#This Row],[MntMeatProducts]]&gt;=AD$4, MasterData5[[#This Row],[Income ]]&lt;=$AB$12), "Yes", "")</f>
        <v/>
      </c>
      <c r="R787" s="14" t="str">
        <f>IF(AND(MasterData5[[#This Row],[MntFishProducts]]&gt;=AE$4, MasterData5[[#This Row],[Income ]]&lt;=$AB$12), "Yes", "")</f>
        <v/>
      </c>
      <c r="S787" s="14" t="str">
        <f>IF(AND(MasterData5[[#This Row],[MntSweetProducts]]&gt;=AF$4, MasterData5[[#This Row],[Income ]]&lt;=$AB$12), "Yes", "")</f>
        <v>Yes</v>
      </c>
      <c r="U787" s="14" t="str">
        <f>IF(MasterData5[[#This Row],[MntWines]]&gt;=AB$4, "Yes", "")</f>
        <v/>
      </c>
      <c r="V787" s="14" t="str">
        <f>IF(MasterData5[[#This Row],[MntFruits]]&gt;=AC$4, "Yes", "")</f>
        <v/>
      </c>
      <c r="W787" s="14" t="str">
        <f>IF(MasterData5[[#This Row],[MntMeatProducts]]&gt;=AD$4, "Yes", "")</f>
        <v/>
      </c>
      <c r="X787" s="14" t="str">
        <f>IF(MasterData5[[#This Row],[MntFishProducts]]&gt;=AE$4, "Yes", "")</f>
        <v/>
      </c>
      <c r="Y787" s="14" t="str">
        <f>IF(MasterData5[[#This Row],[MntSweetProducts]]&gt;=AF$4, "Yes", "")</f>
        <v>Yes</v>
      </c>
    </row>
    <row r="788" spans="1:25" x14ac:dyDescent="0.3">
      <c r="A788">
        <v>3924</v>
      </c>
      <c r="B788" s="10">
        <v>801</v>
      </c>
      <c r="C788" s="10">
        <v>0</v>
      </c>
      <c r="D788" s="10">
        <v>80</v>
      </c>
      <c r="E788" s="10">
        <v>0</v>
      </c>
      <c r="F788" s="10">
        <v>0</v>
      </c>
      <c r="G788" s="10">
        <v>35</v>
      </c>
      <c r="H788" s="24">
        <f>2021-'Customer Profile'!B787</f>
        <v>56</v>
      </c>
      <c r="I788" s="10">
        <f>IF(Analysis!$B$60="Wine",B788,IF(Analysis!$B$60="Fruit",C788,IF(Analysis!$B$60="Meat",D788,IF(Analysis!$B$60="Fish",E788,IF(Analysis!$B$60="Sweet",F788,"")))))</f>
        <v>0</v>
      </c>
      <c r="J788" s="10">
        <v>57912</v>
      </c>
      <c r="K788" s="10" t="str">
        <f>IF(MasterData5[[#This Row],[Income ]]&gt;$AB$12, "Above", "Below")</f>
        <v>Above</v>
      </c>
      <c r="L788" s="10">
        <f>SUM(MasterData5[[#This Row],[MntWines]:[MntSweetProducts]])</f>
        <v>881</v>
      </c>
      <c r="M788" s="53" t="str">
        <f>IF(MasterData5[[#This Row],[Total Purchase]]&gt;=500, "Over $500", "")</f>
        <v>Over $500</v>
      </c>
      <c r="N788" s="10"/>
      <c r="O788" s="14" t="str">
        <f>IF(AND(MasterData5[[#This Row],[MntWines]]&gt;=AB$4, MasterData5[[#This Row],[Income ]]&lt;=$AB$12), "Yes", "")</f>
        <v/>
      </c>
      <c r="P788" s="14" t="str">
        <f>IF(AND(MasterData5[[#This Row],[MntFruits]]&gt;=AC$4, MasterData5[[#This Row],[Income ]]&lt;=$AB$12), "Yes", "")</f>
        <v/>
      </c>
      <c r="Q788" s="14" t="str">
        <f>IF(AND(MasterData5[[#This Row],[MntMeatProducts]]&gt;=AD$4, MasterData5[[#This Row],[Income ]]&lt;=$AB$12), "Yes", "")</f>
        <v/>
      </c>
      <c r="R788" s="14" t="str">
        <f>IF(AND(MasterData5[[#This Row],[MntFishProducts]]&gt;=AE$4, MasterData5[[#This Row],[Income ]]&lt;=$AB$12), "Yes", "")</f>
        <v/>
      </c>
      <c r="S788" s="14" t="str">
        <f>IF(AND(MasterData5[[#This Row],[MntSweetProducts]]&gt;=AF$4, MasterData5[[#This Row],[Income ]]&lt;=$AB$12), "Yes", "")</f>
        <v/>
      </c>
      <c r="U788" s="14" t="str">
        <f>IF(MasterData5[[#This Row],[MntWines]]&gt;=AB$4, "Yes", "")</f>
        <v>Yes</v>
      </c>
      <c r="V788" s="14" t="str">
        <f>IF(MasterData5[[#This Row],[MntFruits]]&gt;=AC$4, "Yes", "")</f>
        <v/>
      </c>
      <c r="W788" s="14" t="str">
        <f>IF(MasterData5[[#This Row],[MntMeatProducts]]&gt;=AD$4, "Yes", "")</f>
        <v/>
      </c>
      <c r="X788" s="14" t="str">
        <f>IF(MasterData5[[#This Row],[MntFishProducts]]&gt;=AE$4, "Yes", "")</f>
        <v/>
      </c>
      <c r="Y788" s="14" t="str">
        <f>IF(MasterData5[[#This Row],[MntSweetProducts]]&gt;=AF$4, "Yes", "")</f>
        <v/>
      </c>
    </row>
    <row r="789" spans="1:25" x14ac:dyDescent="0.3">
      <c r="A789">
        <v>3933</v>
      </c>
      <c r="B789" s="10">
        <v>186</v>
      </c>
      <c r="C789" s="10">
        <v>36</v>
      </c>
      <c r="D789" s="10">
        <v>234</v>
      </c>
      <c r="E789" s="10">
        <v>86</v>
      </c>
      <c r="F789" s="10">
        <v>72</v>
      </c>
      <c r="G789" s="10">
        <v>48</v>
      </c>
      <c r="H789" s="24">
        <f>2021-'Customer Profile'!B788</f>
        <v>41</v>
      </c>
      <c r="I789" s="10">
        <f>IF(Analysis!$B$60="Wine",B789,IF(Analysis!$B$60="Fruit",C789,IF(Analysis!$B$60="Meat",D789,IF(Analysis!$B$60="Fish",E789,IF(Analysis!$B$60="Sweet",F789,"")))))</f>
        <v>86</v>
      </c>
      <c r="J789" s="10">
        <v>44010</v>
      </c>
      <c r="K789" s="10" t="str">
        <f>IF(MasterData5[[#This Row],[Income ]]&gt;$AB$12, "Above", "Below")</f>
        <v>Below</v>
      </c>
      <c r="L789" s="10">
        <f>SUM(MasterData5[[#This Row],[MntWines]:[MntSweetProducts]])</f>
        <v>614</v>
      </c>
      <c r="M789" s="53" t="str">
        <f>IF(MasterData5[[#This Row],[Total Purchase]]&gt;=500, "Over $500", "")</f>
        <v>Over $500</v>
      </c>
      <c r="N789" s="10"/>
      <c r="O789" s="14" t="str">
        <f>IF(AND(MasterData5[[#This Row],[MntWines]]&gt;=AB$4, MasterData5[[#This Row],[Income ]]&lt;=$AB$12), "Yes", "")</f>
        <v/>
      </c>
      <c r="P789" s="14" t="str">
        <f>IF(AND(MasterData5[[#This Row],[MntFruits]]&gt;=AC$4, MasterData5[[#This Row],[Income ]]&lt;=$AB$12), "Yes", "")</f>
        <v>Yes</v>
      </c>
      <c r="Q789" s="14" t="str">
        <f>IF(AND(MasterData5[[#This Row],[MntMeatProducts]]&gt;=AD$4, MasterData5[[#This Row],[Income ]]&lt;=$AB$12), "Yes", "")</f>
        <v>Yes</v>
      </c>
      <c r="R789" s="14" t="str">
        <f>IF(AND(MasterData5[[#This Row],[MntFishProducts]]&gt;=AE$4, MasterData5[[#This Row],[Income ]]&lt;=$AB$12), "Yes", "")</f>
        <v>Yes</v>
      </c>
      <c r="S789" s="14" t="str">
        <f>IF(AND(MasterData5[[#This Row],[MntSweetProducts]]&gt;=AF$4, MasterData5[[#This Row],[Income ]]&lt;=$AB$12), "Yes", "")</f>
        <v>Yes</v>
      </c>
      <c r="U789" s="14" t="str">
        <f>IF(MasterData5[[#This Row],[MntWines]]&gt;=AB$4, "Yes", "")</f>
        <v/>
      </c>
      <c r="V789" s="14" t="str">
        <f>IF(MasterData5[[#This Row],[MntFruits]]&gt;=AC$4, "Yes", "")</f>
        <v>Yes</v>
      </c>
      <c r="W789" s="14" t="str">
        <f>IF(MasterData5[[#This Row],[MntMeatProducts]]&gt;=AD$4, "Yes", "")</f>
        <v>Yes</v>
      </c>
      <c r="X789" s="14" t="str">
        <f>IF(MasterData5[[#This Row],[MntFishProducts]]&gt;=AE$4, "Yes", "")</f>
        <v>Yes</v>
      </c>
      <c r="Y789" s="14" t="str">
        <f>IF(MasterData5[[#This Row],[MntSweetProducts]]&gt;=AF$4, "Yes", "")</f>
        <v>Yes</v>
      </c>
    </row>
    <row r="790" spans="1:25" x14ac:dyDescent="0.3">
      <c r="A790">
        <v>3934</v>
      </c>
      <c r="B790" s="10">
        <v>356</v>
      </c>
      <c r="C790" s="10">
        <v>0</v>
      </c>
      <c r="D790" s="10">
        <v>107</v>
      </c>
      <c r="E790" s="10">
        <v>19</v>
      </c>
      <c r="F790" s="10">
        <v>9</v>
      </c>
      <c r="G790" s="10">
        <v>117</v>
      </c>
      <c r="H790" s="24">
        <f>2021-'Customer Profile'!B789</f>
        <v>55</v>
      </c>
      <c r="I790" s="10">
        <f>IF(Analysis!$B$60="Wine",B790,IF(Analysis!$B$60="Fruit",C790,IF(Analysis!$B$60="Meat",D790,IF(Analysis!$B$60="Fish",E790,IF(Analysis!$B$60="Sweet",F790,"")))))</f>
        <v>19</v>
      </c>
      <c r="J790" s="10">
        <v>61286</v>
      </c>
      <c r="K790" s="10" t="str">
        <f>IF(MasterData5[[#This Row],[Income ]]&gt;$AB$12, "Above", "Below")</f>
        <v>Above</v>
      </c>
      <c r="L790" s="10">
        <f>SUM(MasterData5[[#This Row],[MntWines]:[MntSweetProducts]])</f>
        <v>491</v>
      </c>
      <c r="M790" s="53" t="str">
        <f>IF(MasterData5[[#This Row],[Total Purchase]]&gt;=500, "Over $500", "")</f>
        <v/>
      </c>
      <c r="N790" s="10"/>
      <c r="O790" s="14" t="str">
        <f>IF(AND(MasterData5[[#This Row],[MntWines]]&gt;=AB$4, MasterData5[[#This Row],[Income ]]&lt;=$AB$12), "Yes", "")</f>
        <v/>
      </c>
      <c r="P790" s="14" t="str">
        <f>IF(AND(MasterData5[[#This Row],[MntFruits]]&gt;=AC$4, MasterData5[[#This Row],[Income ]]&lt;=$AB$12), "Yes", "")</f>
        <v/>
      </c>
      <c r="Q790" s="14" t="str">
        <f>IF(AND(MasterData5[[#This Row],[MntMeatProducts]]&gt;=AD$4, MasterData5[[#This Row],[Income ]]&lt;=$AB$12), "Yes", "")</f>
        <v/>
      </c>
      <c r="R790" s="14" t="str">
        <f>IF(AND(MasterData5[[#This Row],[MntFishProducts]]&gt;=AE$4, MasterData5[[#This Row],[Income ]]&lt;=$AB$12), "Yes", "")</f>
        <v/>
      </c>
      <c r="S790" s="14" t="str">
        <f>IF(AND(MasterData5[[#This Row],[MntSweetProducts]]&gt;=AF$4, MasterData5[[#This Row],[Income ]]&lt;=$AB$12), "Yes", "")</f>
        <v/>
      </c>
      <c r="U790" s="14" t="str">
        <f>IF(MasterData5[[#This Row],[MntWines]]&gt;=AB$4, "Yes", "")</f>
        <v>Yes</v>
      </c>
      <c r="V790" s="14" t="str">
        <f>IF(MasterData5[[#This Row],[MntFruits]]&gt;=AC$4, "Yes", "")</f>
        <v/>
      </c>
      <c r="W790" s="14" t="str">
        <f>IF(MasterData5[[#This Row],[MntMeatProducts]]&gt;=AD$4, "Yes", "")</f>
        <v/>
      </c>
      <c r="X790" s="14" t="str">
        <f>IF(MasterData5[[#This Row],[MntFishProducts]]&gt;=AE$4, "Yes", "")</f>
        <v/>
      </c>
      <c r="Y790" s="14" t="str">
        <f>IF(MasterData5[[#This Row],[MntSweetProducts]]&gt;=AF$4, "Yes", "")</f>
        <v/>
      </c>
    </row>
    <row r="791" spans="1:25" x14ac:dyDescent="0.3">
      <c r="A791">
        <v>3945</v>
      </c>
      <c r="B791" s="10">
        <v>618</v>
      </c>
      <c r="C791" s="10">
        <v>44</v>
      </c>
      <c r="D791" s="10">
        <v>215</v>
      </c>
      <c r="E791" s="10">
        <v>0</v>
      </c>
      <c r="F791" s="10">
        <v>17</v>
      </c>
      <c r="G791" s="10">
        <v>36</v>
      </c>
      <c r="H791" s="24">
        <f>2021-'Customer Profile'!B790</f>
        <v>74</v>
      </c>
      <c r="I791" s="10">
        <f>IF(Analysis!$B$60="Wine",B791,IF(Analysis!$B$60="Fruit",C791,IF(Analysis!$B$60="Meat",D791,IF(Analysis!$B$60="Fish",E791,IF(Analysis!$B$60="Sweet",F791,"")))))</f>
        <v>0</v>
      </c>
      <c r="J791" s="10">
        <v>68117</v>
      </c>
      <c r="K791" s="10" t="str">
        <f>IF(MasterData5[[#This Row],[Income ]]&gt;$AB$12, "Above", "Below")</f>
        <v>Above</v>
      </c>
      <c r="L791" s="10">
        <f>SUM(MasterData5[[#This Row],[MntWines]:[MntSweetProducts]])</f>
        <v>894</v>
      </c>
      <c r="M791" s="53" t="str">
        <f>IF(MasterData5[[#This Row],[Total Purchase]]&gt;=500, "Over $500", "")</f>
        <v>Over $500</v>
      </c>
      <c r="N791" s="10"/>
      <c r="O791" s="14" t="str">
        <f>IF(AND(MasterData5[[#This Row],[MntWines]]&gt;=AB$4, MasterData5[[#This Row],[Income ]]&lt;=$AB$12), "Yes", "")</f>
        <v/>
      </c>
      <c r="P791" s="14" t="str">
        <f>IF(AND(MasterData5[[#This Row],[MntFruits]]&gt;=AC$4, MasterData5[[#This Row],[Income ]]&lt;=$AB$12), "Yes", "")</f>
        <v/>
      </c>
      <c r="Q791" s="14" t="str">
        <f>IF(AND(MasterData5[[#This Row],[MntMeatProducts]]&gt;=AD$4, MasterData5[[#This Row],[Income ]]&lt;=$AB$12), "Yes", "")</f>
        <v/>
      </c>
      <c r="R791" s="14" t="str">
        <f>IF(AND(MasterData5[[#This Row],[MntFishProducts]]&gt;=AE$4, MasterData5[[#This Row],[Income ]]&lt;=$AB$12), "Yes", "")</f>
        <v/>
      </c>
      <c r="S791" s="14" t="str">
        <f>IF(AND(MasterData5[[#This Row],[MntSweetProducts]]&gt;=AF$4, MasterData5[[#This Row],[Income ]]&lt;=$AB$12), "Yes", "")</f>
        <v/>
      </c>
      <c r="U791" s="14" t="str">
        <f>IF(MasterData5[[#This Row],[MntWines]]&gt;=AB$4, "Yes", "")</f>
        <v>Yes</v>
      </c>
      <c r="V791" s="14" t="str">
        <f>IF(MasterData5[[#This Row],[MntFruits]]&gt;=AC$4, "Yes", "")</f>
        <v>Yes</v>
      </c>
      <c r="W791" s="14" t="str">
        <f>IF(MasterData5[[#This Row],[MntMeatProducts]]&gt;=AD$4, "Yes", "")</f>
        <v>Yes</v>
      </c>
      <c r="X791" s="14" t="str">
        <f>IF(MasterData5[[#This Row],[MntFishProducts]]&gt;=AE$4, "Yes", "")</f>
        <v/>
      </c>
      <c r="Y791" s="14" t="str">
        <f>IF(MasterData5[[#This Row],[MntSweetProducts]]&gt;=AF$4, "Yes", "")</f>
        <v/>
      </c>
    </row>
    <row r="792" spans="1:25" x14ac:dyDescent="0.3">
      <c r="A792">
        <v>3955</v>
      </c>
      <c r="B792" s="10">
        <v>2</v>
      </c>
      <c r="C792" s="10">
        <v>1</v>
      </c>
      <c r="D792" s="10">
        <v>1</v>
      </c>
      <c r="E792" s="10">
        <v>1</v>
      </c>
      <c r="F792" s="10">
        <v>0</v>
      </c>
      <c r="G792" s="10">
        <v>1</v>
      </c>
      <c r="H792" s="24">
        <f>2021-'Customer Profile'!B791</f>
        <v>56</v>
      </c>
      <c r="I792" s="10">
        <f>IF(Analysis!$B$60="Wine",B792,IF(Analysis!$B$60="Fruit",C792,IF(Analysis!$B$60="Meat",D792,IF(Analysis!$B$60="Fish",E792,IF(Analysis!$B$60="Sweet",F792,"")))))</f>
        <v>1</v>
      </c>
      <c r="J792" s="10">
        <v>4861</v>
      </c>
      <c r="K792" s="10" t="str">
        <f>IF(MasterData5[[#This Row],[Income ]]&gt;$AB$12, "Above", "Below")</f>
        <v>Below</v>
      </c>
      <c r="L792" s="10">
        <f>SUM(MasterData5[[#This Row],[MntWines]:[MntSweetProducts]])</f>
        <v>5</v>
      </c>
      <c r="M792" s="53" t="str">
        <f>IF(MasterData5[[#This Row],[Total Purchase]]&gt;=500, "Over $500", "")</f>
        <v/>
      </c>
      <c r="N792" s="10"/>
      <c r="O792" s="14" t="str">
        <f>IF(AND(MasterData5[[#This Row],[MntWines]]&gt;=AB$4, MasterData5[[#This Row],[Income ]]&lt;=$AB$12), "Yes", "")</f>
        <v/>
      </c>
      <c r="P792" s="14" t="str">
        <f>IF(AND(MasterData5[[#This Row],[MntFruits]]&gt;=AC$4, MasterData5[[#This Row],[Income ]]&lt;=$AB$12), "Yes", "")</f>
        <v/>
      </c>
      <c r="Q792" s="14" t="str">
        <f>IF(AND(MasterData5[[#This Row],[MntMeatProducts]]&gt;=AD$4, MasterData5[[#This Row],[Income ]]&lt;=$AB$12), "Yes", "")</f>
        <v/>
      </c>
      <c r="R792" s="14" t="str">
        <f>IF(AND(MasterData5[[#This Row],[MntFishProducts]]&gt;=AE$4, MasterData5[[#This Row],[Income ]]&lt;=$AB$12), "Yes", "")</f>
        <v/>
      </c>
      <c r="S792" s="14" t="str">
        <f>IF(AND(MasterData5[[#This Row],[MntSweetProducts]]&gt;=AF$4, MasterData5[[#This Row],[Income ]]&lt;=$AB$12), "Yes", "")</f>
        <v/>
      </c>
      <c r="U792" s="14" t="str">
        <f>IF(MasterData5[[#This Row],[MntWines]]&gt;=AB$4, "Yes", "")</f>
        <v/>
      </c>
      <c r="V792" s="14" t="str">
        <f>IF(MasterData5[[#This Row],[MntFruits]]&gt;=AC$4, "Yes", "")</f>
        <v/>
      </c>
      <c r="W792" s="14" t="str">
        <f>IF(MasterData5[[#This Row],[MntMeatProducts]]&gt;=AD$4, "Yes", "")</f>
        <v/>
      </c>
      <c r="X792" s="14" t="str">
        <f>IF(MasterData5[[#This Row],[MntFishProducts]]&gt;=AE$4, "Yes", "")</f>
        <v/>
      </c>
      <c r="Y792" s="14" t="str">
        <f>IF(MasterData5[[#This Row],[MntSweetProducts]]&gt;=AF$4, "Yes", "")</f>
        <v/>
      </c>
    </row>
    <row r="793" spans="1:25" x14ac:dyDescent="0.3">
      <c r="A793">
        <v>3967</v>
      </c>
      <c r="B793" s="10">
        <v>331</v>
      </c>
      <c r="C793" s="10">
        <v>197</v>
      </c>
      <c r="D793" s="10">
        <v>170</v>
      </c>
      <c r="E793" s="10">
        <v>58</v>
      </c>
      <c r="F793" s="10">
        <v>152</v>
      </c>
      <c r="G793" s="10">
        <v>35</v>
      </c>
      <c r="H793" s="24">
        <f>2021-'Customer Profile'!B792</f>
        <v>50</v>
      </c>
      <c r="I793" s="10">
        <f>IF(Analysis!$B$60="Wine",B793,IF(Analysis!$B$60="Fruit",C793,IF(Analysis!$B$60="Meat",D793,IF(Analysis!$B$60="Fish",E793,IF(Analysis!$B$60="Sweet",F793,"")))))</f>
        <v>58</v>
      </c>
      <c r="J793" s="10">
        <v>78931</v>
      </c>
      <c r="K793" s="10" t="str">
        <f>IF(MasterData5[[#This Row],[Income ]]&gt;$AB$12, "Above", "Below")</f>
        <v>Above</v>
      </c>
      <c r="L793" s="10">
        <f>SUM(MasterData5[[#This Row],[MntWines]:[MntSweetProducts]])</f>
        <v>908</v>
      </c>
      <c r="M793" s="53" t="str">
        <f>IF(MasterData5[[#This Row],[Total Purchase]]&gt;=500, "Over $500", "")</f>
        <v>Over $500</v>
      </c>
      <c r="N793" s="10"/>
      <c r="O793" s="14" t="str">
        <f>IF(AND(MasterData5[[#This Row],[MntWines]]&gt;=AB$4, MasterData5[[#This Row],[Income ]]&lt;=$AB$12), "Yes", "")</f>
        <v/>
      </c>
      <c r="P793" s="14" t="str">
        <f>IF(AND(MasterData5[[#This Row],[MntFruits]]&gt;=AC$4, MasterData5[[#This Row],[Income ]]&lt;=$AB$12), "Yes", "")</f>
        <v/>
      </c>
      <c r="Q793" s="14" t="str">
        <f>IF(AND(MasterData5[[#This Row],[MntMeatProducts]]&gt;=AD$4, MasterData5[[#This Row],[Income ]]&lt;=$AB$12), "Yes", "")</f>
        <v/>
      </c>
      <c r="R793" s="14" t="str">
        <f>IF(AND(MasterData5[[#This Row],[MntFishProducts]]&gt;=AE$4, MasterData5[[#This Row],[Income ]]&lt;=$AB$12), "Yes", "")</f>
        <v/>
      </c>
      <c r="S793" s="14" t="str">
        <f>IF(AND(MasterData5[[#This Row],[MntSweetProducts]]&gt;=AF$4, MasterData5[[#This Row],[Income ]]&lt;=$AB$12), "Yes", "")</f>
        <v/>
      </c>
      <c r="U793" s="14" t="str">
        <f>IF(MasterData5[[#This Row],[MntWines]]&gt;=AB$4, "Yes", "")</f>
        <v>Yes</v>
      </c>
      <c r="V793" s="14" t="str">
        <f>IF(MasterData5[[#This Row],[MntFruits]]&gt;=AC$4, "Yes", "")</f>
        <v>Yes</v>
      </c>
      <c r="W793" s="14" t="str">
        <f>IF(MasterData5[[#This Row],[MntMeatProducts]]&gt;=AD$4, "Yes", "")</f>
        <v>Yes</v>
      </c>
      <c r="X793" s="14" t="str">
        <f>IF(MasterData5[[#This Row],[MntFishProducts]]&gt;=AE$4, "Yes", "")</f>
        <v>Yes</v>
      </c>
      <c r="Y793" s="14" t="str">
        <f>IF(MasterData5[[#This Row],[MntSweetProducts]]&gt;=AF$4, "Yes", "")</f>
        <v>Yes</v>
      </c>
    </row>
    <row r="794" spans="1:25" x14ac:dyDescent="0.3">
      <c r="A794">
        <v>3968</v>
      </c>
      <c r="B794" s="10">
        <v>918</v>
      </c>
      <c r="C794" s="10">
        <v>10</v>
      </c>
      <c r="D794" s="10">
        <v>129</v>
      </c>
      <c r="E794" s="10">
        <v>13</v>
      </c>
      <c r="F794" s="10">
        <v>0</v>
      </c>
      <c r="G794" s="10">
        <v>129</v>
      </c>
      <c r="H794" s="24">
        <f>2021-'Customer Profile'!B793</f>
        <v>51</v>
      </c>
      <c r="I794" s="10">
        <f>IF(Analysis!$B$60="Wine",B794,IF(Analysis!$B$60="Fruit",C794,IF(Analysis!$B$60="Meat",D794,IF(Analysis!$B$60="Fish",E794,IF(Analysis!$B$60="Sweet",F794,"")))))</f>
        <v>13</v>
      </c>
      <c r="J794" s="10">
        <v>65706</v>
      </c>
      <c r="K794" s="10" t="str">
        <f>IF(MasterData5[[#This Row],[Income ]]&gt;$AB$12, "Above", "Below")</f>
        <v>Above</v>
      </c>
      <c r="L794" s="10">
        <f>SUM(MasterData5[[#This Row],[MntWines]:[MntSweetProducts]])</f>
        <v>1070</v>
      </c>
      <c r="M794" s="53" t="str">
        <f>IF(MasterData5[[#This Row],[Total Purchase]]&gt;=500, "Over $500", "")</f>
        <v>Over $500</v>
      </c>
      <c r="N794" s="10"/>
      <c r="O794" s="14" t="str">
        <f>IF(AND(MasterData5[[#This Row],[MntWines]]&gt;=AB$4, MasterData5[[#This Row],[Income ]]&lt;=$AB$12), "Yes", "")</f>
        <v/>
      </c>
      <c r="P794" s="14" t="str">
        <f>IF(AND(MasterData5[[#This Row],[MntFruits]]&gt;=AC$4, MasterData5[[#This Row],[Income ]]&lt;=$AB$12), "Yes", "")</f>
        <v/>
      </c>
      <c r="Q794" s="14" t="str">
        <f>IF(AND(MasterData5[[#This Row],[MntMeatProducts]]&gt;=AD$4, MasterData5[[#This Row],[Income ]]&lt;=$AB$12), "Yes", "")</f>
        <v/>
      </c>
      <c r="R794" s="14" t="str">
        <f>IF(AND(MasterData5[[#This Row],[MntFishProducts]]&gt;=AE$4, MasterData5[[#This Row],[Income ]]&lt;=$AB$12), "Yes", "")</f>
        <v/>
      </c>
      <c r="S794" s="14" t="str">
        <f>IF(AND(MasterData5[[#This Row],[MntSweetProducts]]&gt;=AF$4, MasterData5[[#This Row],[Income ]]&lt;=$AB$12), "Yes", "")</f>
        <v/>
      </c>
      <c r="U794" s="14" t="str">
        <f>IF(MasterData5[[#This Row],[MntWines]]&gt;=AB$4, "Yes", "")</f>
        <v>Yes</v>
      </c>
      <c r="V794" s="14" t="str">
        <f>IF(MasterData5[[#This Row],[MntFruits]]&gt;=AC$4, "Yes", "")</f>
        <v/>
      </c>
      <c r="W794" s="14" t="str">
        <f>IF(MasterData5[[#This Row],[MntMeatProducts]]&gt;=AD$4, "Yes", "")</f>
        <v/>
      </c>
      <c r="X794" s="14" t="str">
        <f>IF(MasterData5[[#This Row],[MntFishProducts]]&gt;=AE$4, "Yes", "")</f>
        <v/>
      </c>
      <c r="Y794" s="14" t="str">
        <f>IF(MasterData5[[#This Row],[MntSweetProducts]]&gt;=AF$4, "Yes", "")</f>
        <v/>
      </c>
    </row>
    <row r="795" spans="1:25" x14ac:dyDescent="0.3">
      <c r="A795">
        <v>3969</v>
      </c>
      <c r="B795" s="10">
        <v>35</v>
      </c>
      <c r="C795" s="10">
        <v>4</v>
      </c>
      <c r="D795" s="10">
        <v>17</v>
      </c>
      <c r="E795" s="10">
        <v>7</v>
      </c>
      <c r="F795" s="10">
        <v>6</v>
      </c>
      <c r="G795" s="10">
        <v>64</v>
      </c>
      <c r="H795" s="24">
        <f>2021-'Customer Profile'!B794</f>
        <v>47</v>
      </c>
      <c r="I795" s="10">
        <f>IF(Analysis!$B$60="Wine",B795,IF(Analysis!$B$60="Fruit",C795,IF(Analysis!$B$60="Meat",D795,IF(Analysis!$B$60="Fish",E795,IF(Analysis!$B$60="Sweet",F795,"")))))</f>
        <v>7</v>
      </c>
      <c r="J795" s="10">
        <v>43018</v>
      </c>
      <c r="K795" s="10" t="str">
        <f>IF(MasterData5[[#This Row],[Income ]]&gt;$AB$12, "Above", "Below")</f>
        <v>Below</v>
      </c>
      <c r="L795" s="10">
        <f>SUM(MasterData5[[#This Row],[MntWines]:[MntSweetProducts]])</f>
        <v>69</v>
      </c>
      <c r="M795" s="53" t="str">
        <f>IF(MasterData5[[#This Row],[Total Purchase]]&gt;=500, "Over $500", "")</f>
        <v/>
      </c>
      <c r="N795" s="10"/>
      <c r="O795" s="14" t="str">
        <f>IF(AND(MasterData5[[#This Row],[MntWines]]&gt;=AB$4, MasterData5[[#This Row],[Income ]]&lt;=$AB$12), "Yes", "")</f>
        <v/>
      </c>
      <c r="P795" s="14" t="str">
        <f>IF(AND(MasterData5[[#This Row],[MntFruits]]&gt;=AC$4, MasterData5[[#This Row],[Income ]]&lt;=$AB$12), "Yes", "")</f>
        <v/>
      </c>
      <c r="Q795" s="14" t="str">
        <f>IF(AND(MasterData5[[#This Row],[MntMeatProducts]]&gt;=AD$4, MasterData5[[#This Row],[Income ]]&lt;=$AB$12), "Yes", "")</f>
        <v/>
      </c>
      <c r="R795" s="14" t="str">
        <f>IF(AND(MasterData5[[#This Row],[MntFishProducts]]&gt;=AE$4, MasterData5[[#This Row],[Income ]]&lt;=$AB$12), "Yes", "")</f>
        <v/>
      </c>
      <c r="S795" s="14" t="str">
        <f>IF(AND(MasterData5[[#This Row],[MntSweetProducts]]&gt;=AF$4, MasterData5[[#This Row],[Income ]]&lt;=$AB$12), "Yes", "")</f>
        <v/>
      </c>
      <c r="U795" s="14" t="str">
        <f>IF(MasterData5[[#This Row],[MntWines]]&gt;=AB$4, "Yes", "")</f>
        <v/>
      </c>
      <c r="V795" s="14" t="str">
        <f>IF(MasterData5[[#This Row],[MntFruits]]&gt;=AC$4, "Yes", "")</f>
        <v/>
      </c>
      <c r="W795" s="14" t="str">
        <f>IF(MasterData5[[#This Row],[MntMeatProducts]]&gt;=AD$4, "Yes", "")</f>
        <v/>
      </c>
      <c r="X795" s="14" t="str">
        <f>IF(MasterData5[[#This Row],[MntFishProducts]]&gt;=AE$4, "Yes", "")</f>
        <v/>
      </c>
      <c r="Y795" s="14" t="str">
        <f>IF(MasterData5[[#This Row],[MntSweetProducts]]&gt;=AF$4, "Yes", "")</f>
        <v/>
      </c>
    </row>
    <row r="796" spans="1:25" x14ac:dyDescent="0.3">
      <c r="A796">
        <v>3972</v>
      </c>
      <c r="B796" s="10">
        <v>266</v>
      </c>
      <c r="C796" s="10">
        <v>6</v>
      </c>
      <c r="D796" s="10">
        <v>51</v>
      </c>
      <c r="E796" s="10">
        <v>8</v>
      </c>
      <c r="F796" s="10">
        <v>6</v>
      </c>
      <c r="G796" s="10">
        <v>64</v>
      </c>
      <c r="H796" s="24">
        <f>2021-'Customer Profile'!B795</f>
        <v>45</v>
      </c>
      <c r="I796" s="10">
        <f>IF(Analysis!$B$60="Wine",B796,IF(Analysis!$B$60="Fruit",C796,IF(Analysis!$B$60="Meat",D796,IF(Analysis!$B$60="Fish",E796,IF(Analysis!$B$60="Sweet",F796,"")))))</f>
        <v>8</v>
      </c>
      <c r="J796" s="10">
        <v>50200</v>
      </c>
      <c r="K796" s="10" t="str">
        <f>IF(MasterData5[[#This Row],[Income ]]&gt;$AB$12, "Above", "Below")</f>
        <v>Below</v>
      </c>
      <c r="L796" s="10">
        <f>SUM(MasterData5[[#This Row],[MntWines]:[MntSweetProducts]])</f>
        <v>337</v>
      </c>
      <c r="M796" s="53" t="str">
        <f>IF(MasterData5[[#This Row],[Total Purchase]]&gt;=500, "Over $500", "")</f>
        <v/>
      </c>
      <c r="N796" s="10"/>
      <c r="O796" s="14" t="str">
        <f>IF(AND(MasterData5[[#This Row],[MntWines]]&gt;=AB$4, MasterData5[[#This Row],[Income ]]&lt;=$AB$12), "Yes", "")</f>
        <v/>
      </c>
      <c r="P796" s="14" t="str">
        <f>IF(AND(MasterData5[[#This Row],[MntFruits]]&gt;=AC$4, MasterData5[[#This Row],[Income ]]&lt;=$AB$12), "Yes", "")</f>
        <v/>
      </c>
      <c r="Q796" s="14" t="str">
        <f>IF(AND(MasterData5[[#This Row],[MntMeatProducts]]&gt;=AD$4, MasterData5[[#This Row],[Income ]]&lt;=$AB$12), "Yes", "")</f>
        <v/>
      </c>
      <c r="R796" s="14" t="str">
        <f>IF(AND(MasterData5[[#This Row],[MntFishProducts]]&gt;=AE$4, MasterData5[[#This Row],[Income ]]&lt;=$AB$12), "Yes", "")</f>
        <v/>
      </c>
      <c r="S796" s="14" t="str">
        <f>IF(AND(MasterData5[[#This Row],[MntSweetProducts]]&gt;=AF$4, MasterData5[[#This Row],[Income ]]&lt;=$AB$12), "Yes", "")</f>
        <v/>
      </c>
      <c r="U796" s="14" t="str">
        <f>IF(MasterData5[[#This Row],[MntWines]]&gt;=AB$4, "Yes", "")</f>
        <v/>
      </c>
      <c r="V796" s="14" t="str">
        <f>IF(MasterData5[[#This Row],[MntFruits]]&gt;=AC$4, "Yes", "")</f>
        <v/>
      </c>
      <c r="W796" s="14" t="str">
        <f>IF(MasterData5[[#This Row],[MntMeatProducts]]&gt;=AD$4, "Yes", "")</f>
        <v/>
      </c>
      <c r="X796" s="14" t="str">
        <f>IF(MasterData5[[#This Row],[MntFishProducts]]&gt;=AE$4, "Yes", "")</f>
        <v/>
      </c>
      <c r="Y796" s="14" t="str">
        <f>IF(MasterData5[[#This Row],[MntSweetProducts]]&gt;=AF$4, "Yes", "")</f>
        <v/>
      </c>
    </row>
    <row r="797" spans="1:25" x14ac:dyDescent="0.3">
      <c r="A797">
        <v>3979</v>
      </c>
      <c r="B797" s="10">
        <v>982</v>
      </c>
      <c r="C797" s="10">
        <v>17</v>
      </c>
      <c r="D797" s="10">
        <v>672</v>
      </c>
      <c r="E797" s="10">
        <v>23</v>
      </c>
      <c r="F797" s="10">
        <v>34</v>
      </c>
      <c r="G797" s="10">
        <v>51</v>
      </c>
      <c r="H797" s="24">
        <f>2021-'Customer Profile'!B796</f>
        <v>38</v>
      </c>
      <c r="I797" s="10">
        <f>IF(Analysis!$B$60="Wine",B797,IF(Analysis!$B$60="Fruit",C797,IF(Analysis!$B$60="Meat",D797,IF(Analysis!$B$60="Fish",E797,IF(Analysis!$B$60="Sweet",F797,"")))))</f>
        <v>23</v>
      </c>
      <c r="J797" s="10">
        <v>90687</v>
      </c>
      <c r="K797" s="10" t="str">
        <f>IF(MasterData5[[#This Row],[Income ]]&gt;$AB$12, "Above", "Below")</f>
        <v>Above</v>
      </c>
      <c r="L797" s="10">
        <f>SUM(MasterData5[[#This Row],[MntWines]:[MntSweetProducts]])</f>
        <v>1728</v>
      </c>
      <c r="M797" s="53" t="str">
        <f>IF(MasterData5[[#This Row],[Total Purchase]]&gt;=500, "Over $500", "")</f>
        <v>Over $500</v>
      </c>
      <c r="N797" s="10"/>
      <c r="O797" s="14" t="str">
        <f>IF(AND(MasterData5[[#This Row],[MntWines]]&gt;=AB$4, MasterData5[[#This Row],[Income ]]&lt;=$AB$12), "Yes", "")</f>
        <v/>
      </c>
      <c r="P797" s="14" t="str">
        <f>IF(AND(MasterData5[[#This Row],[MntFruits]]&gt;=AC$4, MasterData5[[#This Row],[Income ]]&lt;=$AB$12), "Yes", "")</f>
        <v/>
      </c>
      <c r="Q797" s="14" t="str">
        <f>IF(AND(MasterData5[[#This Row],[MntMeatProducts]]&gt;=AD$4, MasterData5[[#This Row],[Income ]]&lt;=$AB$12), "Yes", "")</f>
        <v/>
      </c>
      <c r="R797" s="14" t="str">
        <f>IF(AND(MasterData5[[#This Row],[MntFishProducts]]&gt;=AE$4, MasterData5[[#This Row],[Income ]]&lt;=$AB$12), "Yes", "")</f>
        <v/>
      </c>
      <c r="S797" s="14" t="str">
        <f>IF(AND(MasterData5[[#This Row],[MntSweetProducts]]&gt;=AF$4, MasterData5[[#This Row],[Income ]]&lt;=$AB$12), "Yes", "")</f>
        <v/>
      </c>
      <c r="U797" s="14" t="str">
        <f>IF(MasterData5[[#This Row],[MntWines]]&gt;=AB$4, "Yes", "")</f>
        <v>Yes</v>
      </c>
      <c r="V797" s="14" t="str">
        <f>IF(MasterData5[[#This Row],[MntFruits]]&gt;=AC$4, "Yes", "")</f>
        <v/>
      </c>
      <c r="W797" s="14" t="str">
        <f>IF(MasterData5[[#This Row],[MntMeatProducts]]&gt;=AD$4, "Yes", "")</f>
        <v>Yes</v>
      </c>
      <c r="X797" s="14" t="str">
        <f>IF(MasterData5[[#This Row],[MntFishProducts]]&gt;=AE$4, "Yes", "")</f>
        <v/>
      </c>
      <c r="Y797" s="14" t="str">
        <f>IF(MasterData5[[#This Row],[MntSweetProducts]]&gt;=AF$4, "Yes", "")</f>
        <v>Yes</v>
      </c>
    </row>
    <row r="798" spans="1:25" x14ac:dyDescent="0.3">
      <c r="A798">
        <v>4001</v>
      </c>
      <c r="B798" s="10">
        <v>406</v>
      </c>
      <c r="C798" s="10">
        <v>0</v>
      </c>
      <c r="D798" s="10">
        <v>30</v>
      </c>
      <c r="E798" s="10">
        <v>0</v>
      </c>
      <c r="F798" s="10">
        <v>0</v>
      </c>
      <c r="G798" s="10">
        <v>8</v>
      </c>
      <c r="H798" s="24">
        <f>2021-'Customer Profile'!B797</f>
        <v>75</v>
      </c>
      <c r="I798" s="10">
        <f>IF(Analysis!$B$60="Wine",B798,IF(Analysis!$B$60="Fruit",C798,IF(Analysis!$B$60="Meat",D798,IF(Analysis!$B$60="Fish",E798,IF(Analysis!$B$60="Sweet",F798,"")))))</f>
        <v>0</v>
      </c>
      <c r="J798" s="10">
        <v>64014</v>
      </c>
      <c r="K798" s="10" t="str">
        <f>IF(MasterData5[[#This Row],[Income ]]&gt;$AB$12, "Above", "Below")</f>
        <v>Above</v>
      </c>
      <c r="L798" s="10">
        <f>SUM(MasterData5[[#This Row],[MntWines]:[MntSweetProducts]])</f>
        <v>436</v>
      </c>
      <c r="M798" s="53" t="str">
        <f>IF(MasterData5[[#This Row],[Total Purchase]]&gt;=500, "Over $500", "")</f>
        <v/>
      </c>
      <c r="N798" s="10"/>
      <c r="O798" s="14" t="str">
        <f>IF(AND(MasterData5[[#This Row],[MntWines]]&gt;=AB$4, MasterData5[[#This Row],[Income ]]&lt;=$AB$12), "Yes", "")</f>
        <v/>
      </c>
      <c r="P798" s="14" t="str">
        <f>IF(AND(MasterData5[[#This Row],[MntFruits]]&gt;=AC$4, MasterData5[[#This Row],[Income ]]&lt;=$AB$12), "Yes", "")</f>
        <v/>
      </c>
      <c r="Q798" s="14" t="str">
        <f>IF(AND(MasterData5[[#This Row],[MntMeatProducts]]&gt;=AD$4, MasterData5[[#This Row],[Income ]]&lt;=$AB$12), "Yes", "")</f>
        <v/>
      </c>
      <c r="R798" s="14" t="str">
        <f>IF(AND(MasterData5[[#This Row],[MntFishProducts]]&gt;=AE$4, MasterData5[[#This Row],[Income ]]&lt;=$AB$12), "Yes", "")</f>
        <v/>
      </c>
      <c r="S798" s="14" t="str">
        <f>IF(AND(MasterData5[[#This Row],[MntSweetProducts]]&gt;=AF$4, MasterData5[[#This Row],[Income ]]&lt;=$AB$12), "Yes", "")</f>
        <v/>
      </c>
      <c r="U798" s="14" t="str">
        <f>IF(MasterData5[[#This Row],[MntWines]]&gt;=AB$4, "Yes", "")</f>
        <v>Yes</v>
      </c>
      <c r="V798" s="14" t="str">
        <f>IF(MasterData5[[#This Row],[MntFruits]]&gt;=AC$4, "Yes", "")</f>
        <v/>
      </c>
      <c r="W798" s="14" t="str">
        <f>IF(MasterData5[[#This Row],[MntMeatProducts]]&gt;=AD$4, "Yes", "")</f>
        <v/>
      </c>
      <c r="X798" s="14" t="str">
        <f>IF(MasterData5[[#This Row],[MntFishProducts]]&gt;=AE$4, "Yes", "")</f>
        <v/>
      </c>
      <c r="Y798" s="14" t="str">
        <f>IF(MasterData5[[#This Row],[MntSweetProducts]]&gt;=AF$4, "Yes", "")</f>
        <v/>
      </c>
    </row>
    <row r="799" spans="1:25" x14ac:dyDescent="0.3">
      <c r="A799">
        <v>4002</v>
      </c>
      <c r="B799" s="10">
        <v>463</v>
      </c>
      <c r="C799" s="10">
        <v>96</v>
      </c>
      <c r="D799" s="10">
        <v>333</v>
      </c>
      <c r="E799" s="10">
        <v>168</v>
      </c>
      <c r="F799" s="10">
        <v>53</v>
      </c>
      <c r="G799" s="10">
        <v>10</v>
      </c>
      <c r="H799" s="24">
        <f>2021-'Customer Profile'!B798</f>
        <v>61</v>
      </c>
      <c r="I799" s="10">
        <f>IF(Analysis!$B$60="Wine",B799,IF(Analysis!$B$60="Fruit",C799,IF(Analysis!$B$60="Meat",D799,IF(Analysis!$B$60="Fish",E799,IF(Analysis!$B$60="Sweet",F799,"")))))</f>
        <v>168</v>
      </c>
      <c r="J799" s="10">
        <v>77037</v>
      </c>
      <c r="K799" s="10" t="str">
        <f>IF(MasterData5[[#This Row],[Income ]]&gt;$AB$12, "Above", "Below")</f>
        <v>Above</v>
      </c>
      <c r="L799" s="10">
        <f>SUM(MasterData5[[#This Row],[MntWines]:[MntSweetProducts]])</f>
        <v>1113</v>
      </c>
      <c r="M799" s="53" t="str">
        <f>IF(MasterData5[[#This Row],[Total Purchase]]&gt;=500, "Over $500", "")</f>
        <v>Over $500</v>
      </c>
      <c r="N799" s="10"/>
      <c r="O799" s="14" t="str">
        <f>IF(AND(MasterData5[[#This Row],[MntWines]]&gt;=AB$4, MasterData5[[#This Row],[Income ]]&lt;=$AB$12), "Yes", "")</f>
        <v/>
      </c>
      <c r="P799" s="14" t="str">
        <f>IF(AND(MasterData5[[#This Row],[MntFruits]]&gt;=AC$4, MasterData5[[#This Row],[Income ]]&lt;=$AB$12), "Yes", "")</f>
        <v/>
      </c>
      <c r="Q799" s="14" t="str">
        <f>IF(AND(MasterData5[[#This Row],[MntMeatProducts]]&gt;=AD$4, MasterData5[[#This Row],[Income ]]&lt;=$AB$12), "Yes", "")</f>
        <v/>
      </c>
      <c r="R799" s="14" t="str">
        <f>IF(AND(MasterData5[[#This Row],[MntFishProducts]]&gt;=AE$4, MasterData5[[#This Row],[Income ]]&lt;=$AB$12), "Yes", "")</f>
        <v/>
      </c>
      <c r="S799" s="14" t="str">
        <f>IF(AND(MasterData5[[#This Row],[MntSweetProducts]]&gt;=AF$4, MasterData5[[#This Row],[Income ]]&lt;=$AB$12), "Yes", "")</f>
        <v/>
      </c>
      <c r="U799" s="14" t="str">
        <f>IF(MasterData5[[#This Row],[MntWines]]&gt;=AB$4, "Yes", "")</f>
        <v>Yes</v>
      </c>
      <c r="V799" s="14" t="str">
        <f>IF(MasterData5[[#This Row],[MntFruits]]&gt;=AC$4, "Yes", "")</f>
        <v>Yes</v>
      </c>
      <c r="W799" s="14" t="str">
        <f>IF(MasterData5[[#This Row],[MntMeatProducts]]&gt;=AD$4, "Yes", "")</f>
        <v>Yes</v>
      </c>
      <c r="X799" s="14" t="str">
        <f>IF(MasterData5[[#This Row],[MntFishProducts]]&gt;=AE$4, "Yes", "")</f>
        <v>Yes</v>
      </c>
      <c r="Y799" s="14" t="str">
        <f>IF(MasterData5[[#This Row],[MntSweetProducts]]&gt;=AF$4, "Yes", "")</f>
        <v>Yes</v>
      </c>
    </row>
    <row r="800" spans="1:25" x14ac:dyDescent="0.3">
      <c r="A800">
        <v>4012</v>
      </c>
      <c r="B800" s="10">
        <v>799</v>
      </c>
      <c r="C800" s="10">
        <v>12</v>
      </c>
      <c r="D800" s="10">
        <v>375</v>
      </c>
      <c r="E800" s="10">
        <v>16</v>
      </c>
      <c r="F800" s="10">
        <v>12</v>
      </c>
      <c r="G800" s="10">
        <v>12</v>
      </c>
      <c r="H800" s="24">
        <f>2021-'Customer Profile'!B799</f>
        <v>49</v>
      </c>
      <c r="I800" s="10">
        <f>IF(Analysis!$B$60="Wine",B800,IF(Analysis!$B$60="Fruit",C800,IF(Analysis!$B$60="Meat",D800,IF(Analysis!$B$60="Fish",E800,IF(Analysis!$B$60="Sweet",F800,"")))))</f>
        <v>16</v>
      </c>
      <c r="J800" s="10">
        <v>62220</v>
      </c>
      <c r="K800" s="10" t="str">
        <f>IF(MasterData5[[#This Row],[Income ]]&gt;$AB$12, "Above", "Below")</f>
        <v>Above</v>
      </c>
      <c r="L800" s="10">
        <f>SUM(MasterData5[[#This Row],[MntWines]:[MntSweetProducts]])</f>
        <v>1214</v>
      </c>
      <c r="M800" s="53" t="str">
        <f>IF(MasterData5[[#This Row],[Total Purchase]]&gt;=500, "Over $500", "")</f>
        <v>Over $500</v>
      </c>
      <c r="N800" s="10"/>
      <c r="O800" s="14" t="str">
        <f>IF(AND(MasterData5[[#This Row],[MntWines]]&gt;=AB$4, MasterData5[[#This Row],[Income ]]&lt;=$AB$12), "Yes", "")</f>
        <v/>
      </c>
      <c r="P800" s="14" t="str">
        <f>IF(AND(MasterData5[[#This Row],[MntFruits]]&gt;=AC$4, MasterData5[[#This Row],[Income ]]&lt;=$AB$12), "Yes", "")</f>
        <v/>
      </c>
      <c r="Q800" s="14" t="str">
        <f>IF(AND(MasterData5[[#This Row],[MntMeatProducts]]&gt;=AD$4, MasterData5[[#This Row],[Income ]]&lt;=$AB$12), "Yes", "")</f>
        <v/>
      </c>
      <c r="R800" s="14" t="str">
        <f>IF(AND(MasterData5[[#This Row],[MntFishProducts]]&gt;=AE$4, MasterData5[[#This Row],[Income ]]&lt;=$AB$12), "Yes", "")</f>
        <v/>
      </c>
      <c r="S800" s="14" t="str">
        <f>IF(AND(MasterData5[[#This Row],[MntSweetProducts]]&gt;=AF$4, MasterData5[[#This Row],[Income ]]&lt;=$AB$12), "Yes", "")</f>
        <v/>
      </c>
      <c r="U800" s="14" t="str">
        <f>IF(MasterData5[[#This Row],[MntWines]]&gt;=AB$4, "Yes", "")</f>
        <v>Yes</v>
      </c>
      <c r="V800" s="14" t="str">
        <f>IF(MasterData5[[#This Row],[MntFruits]]&gt;=AC$4, "Yes", "")</f>
        <v/>
      </c>
      <c r="W800" s="14" t="str">
        <f>IF(MasterData5[[#This Row],[MntMeatProducts]]&gt;=AD$4, "Yes", "")</f>
        <v>Yes</v>
      </c>
      <c r="X800" s="14" t="str">
        <f>IF(MasterData5[[#This Row],[MntFishProducts]]&gt;=AE$4, "Yes", "")</f>
        <v/>
      </c>
      <c r="Y800" s="14" t="str">
        <f>IF(MasterData5[[#This Row],[MntSweetProducts]]&gt;=AF$4, "Yes", "")</f>
        <v/>
      </c>
    </row>
    <row r="801" spans="1:25" x14ac:dyDescent="0.3">
      <c r="A801">
        <v>4023</v>
      </c>
      <c r="B801" s="10">
        <v>16</v>
      </c>
      <c r="C801" s="10">
        <v>17</v>
      </c>
      <c r="D801" s="10">
        <v>19</v>
      </c>
      <c r="E801" s="10">
        <v>20</v>
      </c>
      <c r="F801" s="10">
        <v>21</v>
      </c>
      <c r="G801" s="10">
        <v>22</v>
      </c>
      <c r="H801" s="24">
        <f>2021-'Customer Profile'!B800</f>
        <v>51</v>
      </c>
      <c r="I801" s="10">
        <f>IF(Analysis!$B$60="Wine",B801,IF(Analysis!$B$60="Fruit",C801,IF(Analysis!$B$60="Meat",D801,IF(Analysis!$B$60="Fish",E801,IF(Analysis!$B$60="Sweet",F801,"")))))</f>
        <v>20</v>
      </c>
      <c r="J801" s="10">
        <v>22979</v>
      </c>
      <c r="K801" s="10" t="str">
        <f>IF(MasterData5[[#This Row],[Income ]]&gt;$AB$12, "Above", "Below")</f>
        <v>Below</v>
      </c>
      <c r="L801" s="10">
        <f>SUM(MasterData5[[#This Row],[MntWines]:[MntSweetProducts]])</f>
        <v>93</v>
      </c>
      <c r="M801" s="53" t="str">
        <f>IF(MasterData5[[#This Row],[Total Purchase]]&gt;=500, "Over $500", "")</f>
        <v/>
      </c>
      <c r="N801" s="10"/>
      <c r="O801" s="14" t="str">
        <f>IF(AND(MasterData5[[#This Row],[MntWines]]&gt;=AB$4, MasterData5[[#This Row],[Income ]]&lt;=$AB$12), "Yes", "")</f>
        <v/>
      </c>
      <c r="P801" s="14" t="str">
        <f>IF(AND(MasterData5[[#This Row],[MntFruits]]&gt;=AC$4, MasterData5[[#This Row],[Income ]]&lt;=$AB$12), "Yes", "")</f>
        <v/>
      </c>
      <c r="Q801" s="14" t="str">
        <f>IF(AND(MasterData5[[#This Row],[MntMeatProducts]]&gt;=AD$4, MasterData5[[#This Row],[Income ]]&lt;=$AB$12), "Yes", "")</f>
        <v/>
      </c>
      <c r="R801" s="14" t="str">
        <f>IF(AND(MasterData5[[#This Row],[MntFishProducts]]&gt;=AE$4, MasterData5[[#This Row],[Income ]]&lt;=$AB$12), "Yes", "")</f>
        <v/>
      </c>
      <c r="S801" s="14" t="str">
        <f>IF(AND(MasterData5[[#This Row],[MntSweetProducts]]&gt;=AF$4, MasterData5[[#This Row],[Income ]]&lt;=$AB$12), "Yes", "")</f>
        <v/>
      </c>
      <c r="U801" s="14" t="str">
        <f>IF(MasterData5[[#This Row],[MntWines]]&gt;=AB$4, "Yes", "")</f>
        <v/>
      </c>
      <c r="V801" s="14" t="str">
        <f>IF(MasterData5[[#This Row],[MntFruits]]&gt;=AC$4, "Yes", "")</f>
        <v/>
      </c>
      <c r="W801" s="14" t="str">
        <f>IF(MasterData5[[#This Row],[MntMeatProducts]]&gt;=AD$4, "Yes", "")</f>
        <v/>
      </c>
      <c r="X801" s="14" t="str">
        <f>IF(MasterData5[[#This Row],[MntFishProducts]]&gt;=AE$4, "Yes", "")</f>
        <v/>
      </c>
      <c r="Y801" s="14" t="str">
        <f>IF(MasterData5[[#This Row],[MntSweetProducts]]&gt;=AF$4, "Yes", "")</f>
        <v/>
      </c>
    </row>
    <row r="802" spans="1:25" x14ac:dyDescent="0.3">
      <c r="A802">
        <v>4037</v>
      </c>
      <c r="B802" s="10">
        <v>3</v>
      </c>
      <c r="C802" s="10">
        <v>1</v>
      </c>
      <c r="D802" s="10">
        <v>3</v>
      </c>
      <c r="E802" s="10">
        <v>8</v>
      </c>
      <c r="F802" s="10">
        <v>0</v>
      </c>
      <c r="G802" s="10">
        <v>5</v>
      </c>
      <c r="H802" s="24">
        <f>2021-'Customer Profile'!B801</f>
        <v>45</v>
      </c>
      <c r="I802" s="10">
        <f>IF(Analysis!$B$60="Wine",B802,IF(Analysis!$B$60="Fruit",C802,IF(Analysis!$B$60="Meat",D802,IF(Analysis!$B$60="Fish",E802,IF(Analysis!$B$60="Sweet",F802,"")))))</f>
        <v>8</v>
      </c>
      <c r="J802" s="10">
        <v>31859</v>
      </c>
      <c r="K802" s="10" t="str">
        <f>IF(MasterData5[[#This Row],[Income ]]&gt;$AB$12, "Above", "Below")</f>
        <v>Below</v>
      </c>
      <c r="L802" s="10">
        <f>SUM(MasterData5[[#This Row],[MntWines]:[MntSweetProducts]])</f>
        <v>15</v>
      </c>
      <c r="M802" s="53" t="str">
        <f>IF(MasterData5[[#This Row],[Total Purchase]]&gt;=500, "Over $500", "")</f>
        <v/>
      </c>
      <c r="N802" s="10"/>
      <c r="O802" s="14" t="str">
        <f>IF(AND(MasterData5[[#This Row],[MntWines]]&gt;=AB$4, MasterData5[[#This Row],[Income ]]&lt;=$AB$12), "Yes", "")</f>
        <v/>
      </c>
      <c r="P802" s="14" t="str">
        <f>IF(AND(MasterData5[[#This Row],[MntFruits]]&gt;=AC$4, MasterData5[[#This Row],[Income ]]&lt;=$AB$12), "Yes", "")</f>
        <v/>
      </c>
      <c r="Q802" s="14" t="str">
        <f>IF(AND(MasterData5[[#This Row],[MntMeatProducts]]&gt;=AD$4, MasterData5[[#This Row],[Income ]]&lt;=$AB$12), "Yes", "")</f>
        <v/>
      </c>
      <c r="R802" s="14" t="str">
        <f>IF(AND(MasterData5[[#This Row],[MntFishProducts]]&gt;=AE$4, MasterData5[[#This Row],[Income ]]&lt;=$AB$12), "Yes", "")</f>
        <v/>
      </c>
      <c r="S802" s="14" t="str">
        <f>IF(AND(MasterData5[[#This Row],[MntSweetProducts]]&gt;=AF$4, MasterData5[[#This Row],[Income ]]&lt;=$AB$12), "Yes", "")</f>
        <v/>
      </c>
      <c r="U802" s="14" t="str">
        <f>IF(MasterData5[[#This Row],[MntWines]]&gt;=AB$4, "Yes", "")</f>
        <v/>
      </c>
      <c r="V802" s="14" t="str">
        <f>IF(MasterData5[[#This Row],[MntFruits]]&gt;=AC$4, "Yes", "")</f>
        <v/>
      </c>
      <c r="W802" s="14" t="str">
        <f>IF(MasterData5[[#This Row],[MntMeatProducts]]&gt;=AD$4, "Yes", "")</f>
        <v/>
      </c>
      <c r="X802" s="14" t="str">
        <f>IF(MasterData5[[#This Row],[MntFishProducts]]&gt;=AE$4, "Yes", "")</f>
        <v/>
      </c>
      <c r="Y802" s="14" t="str">
        <f>IF(MasterData5[[#This Row],[MntSweetProducts]]&gt;=AF$4, "Yes", "")</f>
        <v/>
      </c>
    </row>
    <row r="803" spans="1:25" x14ac:dyDescent="0.3">
      <c r="A803">
        <v>4042</v>
      </c>
      <c r="B803" s="10">
        <v>91</v>
      </c>
      <c r="C803" s="10">
        <v>3</v>
      </c>
      <c r="D803" s="10">
        <v>52</v>
      </c>
      <c r="E803" s="10">
        <v>2</v>
      </c>
      <c r="F803" s="10">
        <v>1</v>
      </c>
      <c r="G803" s="10">
        <v>31</v>
      </c>
      <c r="H803" s="24">
        <f>2021-'Customer Profile'!B802</f>
        <v>50</v>
      </c>
      <c r="I803" s="10">
        <f>IF(Analysis!$B$60="Wine",B803,IF(Analysis!$B$60="Fruit",C803,IF(Analysis!$B$60="Meat",D803,IF(Analysis!$B$60="Fish",E803,IF(Analysis!$B$60="Sweet",F803,"")))))</f>
        <v>2</v>
      </c>
      <c r="J803" s="10">
        <v>43300</v>
      </c>
      <c r="K803" s="10" t="str">
        <f>IF(MasterData5[[#This Row],[Income ]]&gt;$AB$12, "Above", "Below")</f>
        <v>Below</v>
      </c>
      <c r="L803" s="10">
        <f>SUM(MasterData5[[#This Row],[MntWines]:[MntSweetProducts]])</f>
        <v>149</v>
      </c>
      <c r="M803" s="53" t="str">
        <f>IF(MasterData5[[#This Row],[Total Purchase]]&gt;=500, "Over $500", "")</f>
        <v/>
      </c>
      <c r="N803" s="10"/>
      <c r="O803" s="14" t="str">
        <f>IF(AND(MasterData5[[#This Row],[MntWines]]&gt;=AB$4, MasterData5[[#This Row],[Income ]]&lt;=$AB$12), "Yes", "")</f>
        <v/>
      </c>
      <c r="P803" s="14" t="str">
        <f>IF(AND(MasterData5[[#This Row],[MntFruits]]&gt;=AC$4, MasterData5[[#This Row],[Income ]]&lt;=$AB$12), "Yes", "")</f>
        <v/>
      </c>
      <c r="Q803" s="14" t="str">
        <f>IF(AND(MasterData5[[#This Row],[MntMeatProducts]]&gt;=AD$4, MasterData5[[#This Row],[Income ]]&lt;=$AB$12), "Yes", "")</f>
        <v/>
      </c>
      <c r="R803" s="14" t="str">
        <f>IF(AND(MasterData5[[#This Row],[MntFishProducts]]&gt;=AE$4, MasterData5[[#This Row],[Income ]]&lt;=$AB$12), "Yes", "")</f>
        <v/>
      </c>
      <c r="S803" s="14" t="str">
        <f>IF(AND(MasterData5[[#This Row],[MntSweetProducts]]&gt;=AF$4, MasterData5[[#This Row],[Income ]]&lt;=$AB$12), "Yes", "")</f>
        <v/>
      </c>
      <c r="U803" s="14" t="str">
        <f>IF(MasterData5[[#This Row],[MntWines]]&gt;=AB$4, "Yes", "")</f>
        <v/>
      </c>
      <c r="V803" s="14" t="str">
        <f>IF(MasterData5[[#This Row],[MntFruits]]&gt;=AC$4, "Yes", "")</f>
        <v/>
      </c>
      <c r="W803" s="14" t="str">
        <f>IF(MasterData5[[#This Row],[MntMeatProducts]]&gt;=AD$4, "Yes", "")</f>
        <v/>
      </c>
      <c r="X803" s="14" t="str">
        <f>IF(MasterData5[[#This Row],[MntFishProducts]]&gt;=AE$4, "Yes", "")</f>
        <v/>
      </c>
      <c r="Y803" s="14" t="str">
        <f>IF(MasterData5[[#This Row],[MntSweetProducts]]&gt;=AF$4, "Yes", "")</f>
        <v/>
      </c>
    </row>
    <row r="804" spans="1:25" x14ac:dyDescent="0.3">
      <c r="A804">
        <v>4047</v>
      </c>
      <c r="B804" s="10">
        <v>384</v>
      </c>
      <c r="C804" s="10">
        <v>0</v>
      </c>
      <c r="D804" s="10">
        <v>102</v>
      </c>
      <c r="E804" s="10">
        <v>21</v>
      </c>
      <c r="F804" s="10">
        <v>32</v>
      </c>
      <c r="G804" s="10">
        <v>5</v>
      </c>
      <c r="H804" s="24">
        <f>2021-'Customer Profile'!B803</f>
        <v>67</v>
      </c>
      <c r="I804" s="10">
        <f>IF(Analysis!$B$60="Wine",B804,IF(Analysis!$B$60="Fruit",C804,IF(Analysis!$B$60="Meat",D804,IF(Analysis!$B$60="Fish",E804,IF(Analysis!$B$60="Sweet",F804,"")))))</f>
        <v>21</v>
      </c>
      <c r="J804" s="10">
        <v>65324</v>
      </c>
      <c r="K804" s="10" t="str">
        <f>IF(MasterData5[[#This Row],[Income ]]&gt;$AB$12, "Above", "Below")</f>
        <v>Above</v>
      </c>
      <c r="L804" s="10">
        <f>SUM(MasterData5[[#This Row],[MntWines]:[MntSweetProducts]])</f>
        <v>539</v>
      </c>
      <c r="M804" s="53" t="str">
        <f>IF(MasterData5[[#This Row],[Total Purchase]]&gt;=500, "Over $500", "")</f>
        <v>Over $500</v>
      </c>
      <c r="N804" s="10"/>
      <c r="O804" s="14" t="str">
        <f>IF(AND(MasterData5[[#This Row],[MntWines]]&gt;=AB$4, MasterData5[[#This Row],[Income ]]&lt;=$AB$12), "Yes", "")</f>
        <v/>
      </c>
      <c r="P804" s="14" t="str">
        <f>IF(AND(MasterData5[[#This Row],[MntFruits]]&gt;=AC$4, MasterData5[[#This Row],[Income ]]&lt;=$AB$12), "Yes", "")</f>
        <v/>
      </c>
      <c r="Q804" s="14" t="str">
        <f>IF(AND(MasterData5[[#This Row],[MntMeatProducts]]&gt;=AD$4, MasterData5[[#This Row],[Income ]]&lt;=$AB$12), "Yes", "")</f>
        <v/>
      </c>
      <c r="R804" s="14" t="str">
        <f>IF(AND(MasterData5[[#This Row],[MntFishProducts]]&gt;=AE$4, MasterData5[[#This Row],[Income ]]&lt;=$AB$12), "Yes", "")</f>
        <v/>
      </c>
      <c r="S804" s="14" t="str">
        <f>IF(AND(MasterData5[[#This Row],[MntSweetProducts]]&gt;=AF$4, MasterData5[[#This Row],[Income ]]&lt;=$AB$12), "Yes", "")</f>
        <v/>
      </c>
      <c r="U804" s="14" t="str">
        <f>IF(MasterData5[[#This Row],[MntWines]]&gt;=AB$4, "Yes", "")</f>
        <v>Yes</v>
      </c>
      <c r="V804" s="14" t="str">
        <f>IF(MasterData5[[#This Row],[MntFruits]]&gt;=AC$4, "Yes", "")</f>
        <v/>
      </c>
      <c r="W804" s="14" t="str">
        <f>IF(MasterData5[[#This Row],[MntMeatProducts]]&gt;=AD$4, "Yes", "")</f>
        <v/>
      </c>
      <c r="X804" s="14" t="str">
        <f>IF(MasterData5[[#This Row],[MntFishProducts]]&gt;=AE$4, "Yes", "")</f>
        <v/>
      </c>
      <c r="Y804" s="14" t="str">
        <f>IF(MasterData5[[#This Row],[MntSweetProducts]]&gt;=AF$4, "Yes", "")</f>
        <v>Yes</v>
      </c>
    </row>
    <row r="805" spans="1:25" x14ac:dyDescent="0.3">
      <c r="A805">
        <v>4050</v>
      </c>
      <c r="B805" s="10">
        <v>42</v>
      </c>
      <c r="C805" s="10">
        <v>16</v>
      </c>
      <c r="D805" s="10">
        <v>29</v>
      </c>
      <c r="E805" s="10">
        <v>12</v>
      </c>
      <c r="F805" s="10">
        <v>20</v>
      </c>
      <c r="G805" s="10">
        <v>8</v>
      </c>
      <c r="H805" s="24">
        <f>2021-'Customer Profile'!B804</f>
        <v>55</v>
      </c>
      <c r="I805" s="10">
        <f>IF(Analysis!$B$60="Wine",B805,IF(Analysis!$B$60="Fruit",C805,IF(Analysis!$B$60="Meat",D805,IF(Analysis!$B$60="Fish",E805,IF(Analysis!$B$60="Sweet",F805,"")))))</f>
        <v>12</v>
      </c>
      <c r="J805" s="10">
        <v>49605</v>
      </c>
      <c r="K805" s="10" t="str">
        <f>IF(MasterData5[[#This Row],[Income ]]&gt;$AB$12, "Above", "Below")</f>
        <v>Below</v>
      </c>
      <c r="L805" s="10">
        <f>SUM(MasterData5[[#This Row],[MntWines]:[MntSweetProducts]])</f>
        <v>119</v>
      </c>
      <c r="M805" s="53" t="str">
        <f>IF(MasterData5[[#This Row],[Total Purchase]]&gt;=500, "Over $500", "")</f>
        <v/>
      </c>
      <c r="N805" s="10"/>
      <c r="O805" s="14" t="str">
        <f>IF(AND(MasterData5[[#This Row],[MntWines]]&gt;=AB$4, MasterData5[[#This Row],[Income ]]&lt;=$AB$12), "Yes", "")</f>
        <v/>
      </c>
      <c r="P805" s="14" t="str">
        <f>IF(AND(MasterData5[[#This Row],[MntFruits]]&gt;=AC$4, MasterData5[[#This Row],[Income ]]&lt;=$AB$12), "Yes", "")</f>
        <v/>
      </c>
      <c r="Q805" s="14" t="str">
        <f>IF(AND(MasterData5[[#This Row],[MntMeatProducts]]&gt;=AD$4, MasterData5[[#This Row],[Income ]]&lt;=$AB$12), "Yes", "")</f>
        <v/>
      </c>
      <c r="R805" s="14" t="str">
        <f>IF(AND(MasterData5[[#This Row],[MntFishProducts]]&gt;=AE$4, MasterData5[[#This Row],[Income ]]&lt;=$AB$12), "Yes", "")</f>
        <v/>
      </c>
      <c r="S805" s="14" t="str">
        <f>IF(AND(MasterData5[[#This Row],[MntSweetProducts]]&gt;=AF$4, MasterData5[[#This Row],[Income ]]&lt;=$AB$12), "Yes", "")</f>
        <v/>
      </c>
      <c r="U805" s="14" t="str">
        <f>IF(MasterData5[[#This Row],[MntWines]]&gt;=AB$4, "Yes", "")</f>
        <v/>
      </c>
      <c r="V805" s="14" t="str">
        <f>IF(MasterData5[[#This Row],[MntFruits]]&gt;=AC$4, "Yes", "")</f>
        <v/>
      </c>
      <c r="W805" s="14" t="str">
        <f>IF(MasterData5[[#This Row],[MntMeatProducts]]&gt;=AD$4, "Yes", "")</f>
        <v/>
      </c>
      <c r="X805" s="14" t="str">
        <f>IF(MasterData5[[#This Row],[MntFishProducts]]&gt;=AE$4, "Yes", "")</f>
        <v/>
      </c>
      <c r="Y805" s="14" t="str">
        <f>IF(MasterData5[[#This Row],[MntSweetProducts]]&gt;=AF$4, "Yes", "")</f>
        <v/>
      </c>
    </row>
    <row r="806" spans="1:25" x14ac:dyDescent="0.3">
      <c r="A806">
        <v>4055</v>
      </c>
      <c r="B806" s="10">
        <v>2</v>
      </c>
      <c r="C806" s="10">
        <v>10</v>
      </c>
      <c r="D806" s="10">
        <v>11</v>
      </c>
      <c r="E806" s="10">
        <v>12</v>
      </c>
      <c r="F806" s="10">
        <v>9</v>
      </c>
      <c r="G806" s="10">
        <v>20</v>
      </c>
      <c r="H806" s="24">
        <f>2021-'Customer Profile'!B805</f>
        <v>29</v>
      </c>
      <c r="I806" s="10">
        <f>IF(Analysis!$B$60="Wine",B806,IF(Analysis!$B$60="Fruit",C806,IF(Analysis!$B$60="Meat",D806,IF(Analysis!$B$60="Fish",E806,IF(Analysis!$B$60="Sweet",F806,"")))))</f>
        <v>12</v>
      </c>
      <c r="J806" s="10">
        <v>18746</v>
      </c>
      <c r="K806" s="10" t="str">
        <f>IF(MasterData5[[#This Row],[Income ]]&gt;$AB$12, "Above", "Below")</f>
        <v>Below</v>
      </c>
      <c r="L806" s="10">
        <f>SUM(MasterData5[[#This Row],[MntWines]:[MntSweetProducts]])</f>
        <v>44</v>
      </c>
      <c r="M806" s="53" t="str">
        <f>IF(MasterData5[[#This Row],[Total Purchase]]&gt;=500, "Over $500", "")</f>
        <v/>
      </c>
      <c r="N806" s="10"/>
      <c r="O806" s="14" t="str">
        <f>IF(AND(MasterData5[[#This Row],[MntWines]]&gt;=AB$4, MasterData5[[#This Row],[Income ]]&lt;=$AB$12), "Yes", "")</f>
        <v/>
      </c>
      <c r="P806" s="14" t="str">
        <f>IF(AND(MasterData5[[#This Row],[MntFruits]]&gt;=AC$4, MasterData5[[#This Row],[Income ]]&lt;=$AB$12), "Yes", "")</f>
        <v/>
      </c>
      <c r="Q806" s="14" t="str">
        <f>IF(AND(MasterData5[[#This Row],[MntMeatProducts]]&gt;=AD$4, MasterData5[[#This Row],[Income ]]&lt;=$AB$12), "Yes", "")</f>
        <v/>
      </c>
      <c r="R806" s="14" t="str">
        <f>IF(AND(MasterData5[[#This Row],[MntFishProducts]]&gt;=AE$4, MasterData5[[#This Row],[Income ]]&lt;=$AB$12), "Yes", "")</f>
        <v/>
      </c>
      <c r="S806" s="14" t="str">
        <f>IF(AND(MasterData5[[#This Row],[MntSweetProducts]]&gt;=AF$4, MasterData5[[#This Row],[Income ]]&lt;=$AB$12), "Yes", "")</f>
        <v/>
      </c>
      <c r="U806" s="14" t="str">
        <f>IF(MasterData5[[#This Row],[MntWines]]&gt;=AB$4, "Yes", "")</f>
        <v/>
      </c>
      <c r="V806" s="14" t="str">
        <f>IF(MasterData5[[#This Row],[MntFruits]]&gt;=AC$4, "Yes", "")</f>
        <v/>
      </c>
      <c r="W806" s="14" t="str">
        <f>IF(MasterData5[[#This Row],[MntMeatProducts]]&gt;=AD$4, "Yes", "")</f>
        <v/>
      </c>
      <c r="X806" s="14" t="str">
        <f>IF(MasterData5[[#This Row],[MntFishProducts]]&gt;=AE$4, "Yes", "")</f>
        <v/>
      </c>
      <c r="Y806" s="14" t="str">
        <f>IF(MasterData5[[#This Row],[MntSweetProducts]]&gt;=AF$4, "Yes", "")</f>
        <v/>
      </c>
    </row>
    <row r="807" spans="1:25" x14ac:dyDescent="0.3">
      <c r="A807">
        <v>4058</v>
      </c>
      <c r="B807" s="10">
        <v>618</v>
      </c>
      <c r="C807" s="10">
        <v>15</v>
      </c>
      <c r="D807" s="10">
        <v>106</v>
      </c>
      <c r="E807" s="10">
        <v>20</v>
      </c>
      <c r="F807" s="10">
        <v>7</v>
      </c>
      <c r="G807" s="10">
        <v>45</v>
      </c>
      <c r="H807" s="24">
        <f>2021-'Customer Profile'!B806</f>
        <v>66</v>
      </c>
      <c r="I807" s="10">
        <f>IF(Analysis!$B$60="Wine",B807,IF(Analysis!$B$60="Fruit",C807,IF(Analysis!$B$60="Meat",D807,IF(Analysis!$B$60="Fish",E807,IF(Analysis!$B$60="Sweet",F807,"")))))</f>
        <v>20</v>
      </c>
      <c r="J807" s="10">
        <v>61284</v>
      </c>
      <c r="K807" s="10" t="str">
        <f>IF(MasterData5[[#This Row],[Income ]]&gt;$AB$12, "Above", "Below")</f>
        <v>Above</v>
      </c>
      <c r="L807" s="10">
        <f>SUM(MasterData5[[#This Row],[MntWines]:[MntSweetProducts]])</f>
        <v>766</v>
      </c>
      <c r="M807" s="53" t="str">
        <f>IF(MasterData5[[#This Row],[Total Purchase]]&gt;=500, "Over $500", "")</f>
        <v>Over $500</v>
      </c>
      <c r="N807" s="10"/>
      <c r="O807" s="14" t="str">
        <f>IF(AND(MasterData5[[#This Row],[MntWines]]&gt;=AB$4, MasterData5[[#This Row],[Income ]]&lt;=$AB$12), "Yes", "")</f>
        <v/>
      </c>
      <c r="P807" s="14" t="str">
        <f>IF(AND(MasterData5[[#This Row],[MntFruits]]&gt;=AC$4, MasterData5[[#This Row],[Income ]]&lt;=$AB$12), "Yes", "")</f>
        <v/>
      </c>
      <c r="Q807" s="14" t="str">
        <f>IF(AND(MasterData5[[#This Row],[MntMeatProducts]]&gt;=AD$4, MasterData5[[#This Row],[Income ]]&lt;=$AB$12), "Yes", "")</f>
        <v/>
      </c>
      <c r="R807" s="14" t="str">
        <f>IF(AND(MasterData5[[#This Row],[MntFishProducts]]&gt;=AE$4, MasterData5[[#This Row],[Income ]]&lt;=$AB$12), "Yes", "")</f>
        <v/>
      </c>
      <c r="S807" s="14" t="str">
        <f>IF(AND(MasterData5[[#This Row],[MntSweetProducts]]&gt;=AF$4, MasterData5[[#This Row],[Income ]]&lt;=$AB$12), "Yes", "")</f>
        <v/>
      </c>
      <c r="U807" s="14" t="str">
        <f>IF(MasterData5[[#This Row],[MntWines]]&gt;=AB$4, "Yes", "")</f>
        <v>Yes</v>
      </c>
      <c r="V807" s="14" t="str">
        <f>IF(MasterData5[[#This Row],[MntFruits]]&gt;=AC$4, "Yes", "")</f>
        <v/>
      </c>
      <c r="W807" s="14" t="str">
        <f>IF(MasterData5[[#This Row],[MntMeatProducts]]&gt;=AD$4, "Yes", "")</f>
        <v/>
      </c>
      <c r="X807" s="14" t="str">
        <f>IF(MasterData5[[#This Row],[MntFishProducts]]&gt;=AE$4, "Yes", "")</f>
        <v/>
      </c>
      <c r="Y807" s="14" t="str">
        <f>IF(MasterData5[[#This Row],[MntSweetProducts]]&gt;=AF$4, "Yes", "")</f>
        <v/>
      </c>
    </row>
    <row r="808" spans="1:25" x14ac:dyDescent="0.3">
      <c r="A808">
        <v>4065</v>
      </c>
      <c r="B808" s="10">
        <v>308</v>
      </c>
      <c r="C808" s="10">
        <v>0</v>
      </c>
      <c r="D808" s="10">
        <v>73</v>
      </c>
      <c r="E808" s="10">
        <v>0</v>
      </c>
      <c r="F808" s="10">
        <v>0</v>
      </c>
      <c r="G808" s="10">
        <v>23</v>
      </c>
      <c r="H808" s="24">
        <f>2021-'Customer Profile'!B807</f>
        <v>45</v>
      </c>
      <c r="I808" s="10">
        <f>IF(Analysis!$B$60="Wine",B808,IF(Analysis!$B$60="Fruit",C808,IF(Analysis!$B$60="Meat",D808,IF(Analysis!$B$60="Fish",E808,IF(Analysis!$B$60="Sweet",F808,"")))))</f>
        <v>0</v>
      </c>
      <c r="J808" s="10">
        <v>49544</v>
      </c>
      <c r="K808" s="10" t="str">
        <f>IF(MasterData5[[#This Row],[Income ]]&gt;$AB$12, "Above", "Below")</f>
        <v>Below</v>
      </c>
      <c r="L808" s="10">
        <f>SUM(MasterData5[[#This Row],[MntWines]:[MntSweetProducts]])</f>
        <v>381</v>
      </c>
      <c r="M808" s="53" t="str">
        <f>IF(MasterData5[[#This Row],[Total Purchase]]&gt;=500, "Over $500", "")</f>
        <v/>
      </c>
      <c r="N808" s="10"/>
      <c r="O808" s="14" t="str">
        <f>IF(AND(MasterData5[[#This Row],[MntWines]]&gt;=AB$4, MasterData5[[#This Row],[Income ]]&lt;=$AB$12), "Yes", "")</f>
        <v>Yes</v>
      </c>
      <c r="P808" s="14" t="str">
        <f>IF(AND(MasterData5[[#This Row],[MntFruits]]&gt;=AC$4, MasterData5[[#This Row],[Income ]]&lt;=$AB$12), "Yes", "")</f>
        <v/>
      </c>
      <c r="Q808" s="14" t="str">
        <f>IF(AND(MasterData5[[#This Row],[MntMeatProducts]]&gt;=AD$4, MasterData5[[#This Row],[Income ]]&lt;=$AB$12), "Yes", "")</f>
        <v/>
      </c>
      <c r="R808" s="14" t="str">
        <f>IF(AND(MasterData5[[#This Row],[MntFishProducts]]&gt;=AE$4, MasterData5[[#This Row],[Income ]]&lt;=$AB$12), "Yes", "")</f>
        <v/>
      </c>
      <c r="S808" s="14" t="str">
        <f>IF(AND(MasterData5[[#This Row],[MntSweetProducts]]&gt;=AF$4, MasterData5[[#This Row],[Income ]]&lt;=$AB$12), "Yes", "")</f>
        <v/>
      </c>
      <c r="U808" s="14" t="str">
        <f>IF(MasterData5[[#This Row],[MntWines]]&gt;=AB$4, "Yes", "")</f>
        <v>Yes</v>
      </c>
      <c r="V808" s="14" t="str">
        <f>IF(MasterData5[[#This Row],[MntFruits]]&gt;=AC$4, "Yes", "")</f>
        <v/>
      </c>
      <c r="W808" s="14" t="str">
        <f>IF(MasterData5[[#This Row],[MntMeatProducts]]&gt;=AD$4, "Yes", "")</f>
        <v/>
      </c>
      <c r="X808" s="14" t="str">
        <f>IF(MasterData5[[#This Row],[MntFishProducts]]&gt;=AE$4, "Yes", "")</f>
        <v/>
      </c>
      <c r="Y808" s="14" t="str">
        <f>IF(MasterData5[[#This Row],[MntSweetProducts]]&gt;=AF$4, "Yes", "")</f>
        <v/>
      </c>
    </row>
    <row r="809" spans="1:25" x14ac:dyDescent="0.3">
      <c r="A809">
        <v>4066</v>
      </c>
      <c r="B809" s="10">
        <v>1</v>
      </c>
      <c r="C809" s="10">
        <v>5</v>
      </c>
      <c r="D809" s="10">
        <v>8</v>
      </c>
      <c r="E809" s="10">
        <v>4</v>
      </c>
      <c r="F809" s="10">
        <v>8</v>
      </c>
      <c r="G809" s="10">
        <v>20</v>
      </c>
      <c r="H809" s="24">
        <f>2021-'Customer Profile'!B808</f>
        <v>43</v>
      </c>
      <c r="I809" s="10">
        <f>IF(Analysis!$B$60="Wine",B809,IF(Analysis!$B$60="Fruit",C809,IF(Analysis!$B$60="Meat",D809,IF(Analysis!$B$60="Fish",E809,IF(Analysis!$B$60="Sweet",F809,"")))))</f>
        <v>4</v>
      </c>
      <c r="J809" s="10">
        <v>21282</v>
      </c>
      <c r="K809" s="10" t="str">
        <f>IF(MasterData5[[#This Row],[Income ]]&gt;$AB$12, "Above", "Below")</f>
        <v>Below</v>
      </c>
      <c r="L809" s="10">
        <f>SUM(MasterData5[[#This Row],[MntWines]:[MntSweetProducts]])</f>
        <v>26</v>
      </c>
      <c r="M809" s="53" t="str">
        <f>IF(MasterData5[[#This Row],[Total Purchase]]&gt;=500, "Over $500", "")</f>
        <v/>
      </c>
      <c r="N809" s="10"/>
      <c r="O809" s="14" t="str">
        <f>IF(AND(MasterData5[[#This Row],[MntWines]]&gt;=AB$4, MasterData5[[#This Row],[Income ]]&lt;=$AB$12), "Yes", "")</f>
        <v/>
      </c>
      <c r="P809" s="14" t="str">
        <f>IF(AND(MasterData5[[#This Row],[MntFruits]]&gt;=AC$4, MasterData5[[#This Row],[Income ]]&lt;=$AB$12), "Yes", "")</f>
        <v/>
      </c>
      <c r="Q809" s="14" t="str">
        <f>IF(AND(MasterData5[[#This Row],[MntMeatProducts]]&gt;=AD$4, MasterData5[[#This Row],[Income ]]&lt;=$AB$12), "Yes", "")</f>
        <v/>
      </c>
      <c r="R809" s="14" t="str">
        <f>IF(AND(MasterData5[[#This Row],[MntFishProducts]]&gt;=AE$4, MasterData5[[#This Row],[Income ]]&lt;=$AB$12), "Yes", "")</f>
        <v/>
      </c>
      <c r="S809" s="14" t="str">
        <f>IF(AND(MasterData5[[#This Row],[MntSweetProducts]]&gt;=AF$4, MasterData5[[#This Row],[Income ]]&lt;=$AB$12), "Yes", "")</f>
        <v/>
      </c>
      <c r="U809" s="14" t="str">
        <f>IF(MasterData5[[#This Row],[MntWines]]&gt;=AB$4, "Yes", "")</f>
        <v/>
      </c>
      <c r="V809" s="14" t="str">
        <f>IF(MasterData5[[#This Row],[MntFruits]]&gt;=AC$4, "Yes", "")</f>
        <v/>
      </c>
      <c r="W809" s="14" t="str">
        <f>IF(MasterData5[[#This Row],[MntMeatProducts]]&gt;=AD$4, "Yes", "")</f>
        <v/>
      </c>
      <c r="X809" s="14" t="str">
        <f>IF(MasterData5[[#This Row],[MntFishProducts]]&gt;=AE$4, "Yes", "")</f>
        <v/>
      </c>
      <c r="Y809" s="14" t="str">
        <f>IF(MasterData5[[#This Row],[MntSweetProducts]]&gt;=AF$4, "Yes", "")</f>
        <v/>
      </c>
    </row>
    <row r="810" spans="1:25" x14ac:dyDescent="0.3">
      <c r="A810">
        <v>4070</v>
      </c>
      <c r="B810" s="10">
        <v>169</v>
      </c>
      <c r="C810" s="10">
        <v>24</v>
      </c>
      <c r="D810" s="10">
        <v>553</v>
      </c>
      <c r="E810" s="10">
        <v>188</v>
      </c>
      <c r="F810" s="10">
        <v>0</v>
      </c>
      <c r="G810" s="10">
        <v>144</v>
      </c>
      <c r="H810" s="24">
        <f>2021-'Customer Profile'!B809</f>
        <v>52</v>
      </c>
      <c r="I810" s="10">
        <f>IF(Analysis!$B$60="Wine",B810,IF(Analysis!$B$60="Fruit",C810,IF(Analysis!$B$60="Meat",D810,IF(Analysis!$B$60="Fish",E810,IF(Analysis!$B$60="Sweet",F810,"")))))</f>
        <v>188</v>
      </c>
      <c r="J810" s="10">
        <v>94871</v>
      </c>
      <c r="K810" s="10" t="str">
        <f>IF(MasterData5[[#This Row],[Income ]]&gt;$AB$12, "Above", "Below")</f>
        <v>Above</v>
      </c>
      <c r="L810" s="10">
        <f>SUM(MasterData5[[#This Row],[MntWines]:[MntSweetProducts]])</f>
        <v>934</v>
      </c>
      <c r="M810" s="53" t="str">
        <f>IF(MasterData5[[#This Row],[Total Purchase]]&gt;=500, "Over $500", "")</f>
        <v>Over $500</v>
      </c>
      <c r="N810" s="10"/>
      <c r="O810" s="14" t="str">
        <f>IF(AND(MasterData5[[#This Row],[MntWines]]&gt;=AB$4, MasterData5[[#This Row],[Income ]]&lt;=$AB$12), "Yes", "")</f>
        <v/>
      </c>
      <c r="P810" s="14" t="str">
        <f>IF(AND(MasterData5[[#This Row],[MntFruits]]&gt;=AC$4, MasterData5[[#This Row],[Income ]]&lt;=$AB$12), "Yes", "")</f>
        <v/>
      </c>
      <c r="Q810" s="14" t="str">
        <f>IF(AND(MasterData5[[#This Row],[MntMeatProducts]]&gt;=AD$4, MasterData5[[#This Row],[Income ]]&lt;=$AB$12), "Yes", "")</f>
        <v/>
      </c>
      <c r="R810" s="14" t="str">
        <f>IF(AND(MasterData5[[#This Row],[MntFishProducts]]&gt;=AE$4, MasterData5[[#This Row],[Income ]]&lt;=$AB$12), "Yes", "")</f>
        <v/>
      </c>
      <c r="S810" s="14" t="str">
        <f>IF(AND(MasterData5[[#This Row],[MntSweetProducts]]&gt;=AF$4, MasterData5[[#This Row],[Income ]]&lt;=$AB$12), "Yes", "")</f>
        <v/>
      </c>
      <c r="U810" s="14" t="str">
        <f>IF(MasterData5[[#This Row],[MntWines]]&gt;=AB$4, "Yes", "")</f>
        <v/>
      </c>
      <c r="V810" s="14" t="str">
        <f>IF(MasterData5[[#This Row],[MntFruits]]&gt;=AC$4, "Yes", "")</f>
        <v/>
      </c>
      <c r="W810" s="14" t="str">
        <f>IF(MasterData5[[#This Row],[MntMeatProducts]]&gt;=AD$4, "Yes", "")</f>
        <v>Yes</v>
      </c>
      <c r="X810" s="14" t="str">
        <f>IF(MasterData5[[#This Row],[MntFishProducts]]&gt;=AE$4, "Yes", "")</f>
        <v>Yes</v>
      </c>
      <c r="Y810" s="14" t="str">
        <f>IF(MasterData5[[#This Row],[MntSweetProducts]]&gt;=AF$4, "Yes", "")</f>
        <v/>
      </c>
    </row>
    <row r="811" spans="1:25" x14ac:dyDescent="0.3">
      <c r="A811">
        <v>4073</v>
      </c>
      <c r="B811" s="10">
        <v>769</v>
      </c>
      <c r="C811" s="10">
        <v>80</v>
      </c>
      <c r="D811" s="10">
        <v>252</v>
      </c>
      <c r="E811" s="10">
        <v>15</v>
      </c>
      <c r="F811" s="10">
        <v>34</v>
      </c>
      <c r="G811" s="10">
        <v>65</v>
      </c>
      <c r="H811" s="24">
        <f>2021-'Customer Profile'!B810</f>
        <v>67</v>
      </c>
      <c r="I811" s="10">
        <f>IF(Analysis!$B$60="Wine",B811,IF(Analysis!$B$60="Fruit",C811,IF(Analysis!$B$60="Meat",D811,IF(Analysis!$B$60="Fish",E811,IF(Analysis!$B$60="Sweet",F811,"")))))</f>
        <v>15</v>
      </c>
      <c r="J811" s="10">
        <v>63564</v>
      </c>
      <c r="K811" s="10" t="str">
        <f>IF(MasterData5[[#This Row],[Income ]]&gt;$AB$12, "Above", "Below")</f>
        <v>Above</v>
      </c>
      <c r="L811" s="10">
        <f>SUM(MasterData5[[#This Row],[MntWines]:[MntSweetProducts]])</f>
        <v>1150</v>
      </c>
      <c r="M811" s="53" t="str">
        <f>IF(MasterData5[[#This Row],[Total Purchase]]&gt;=500, "Over $500", "")</f>
        <v>Over $500</v>
      </c>
      <c r="N811" s="10"/>
      <c r="O811" s="14" t="str">
        <f>IF(AND(MasterData5[[#This Row],[MntWines]]&gt;=AB$4, MasterData5[[#This Row],[Income ]]&lt;=$AB$12), "Yes", "")</f>
        <v/>
      </c>
      <c r="P811" s="14" t="str">
        <f>IF(AND(MasterData5[[#This Row],[MntFruits]]&gt;=AC$4, MasterData5[[#This Row],[Income ]]&lt;=$AB$12), "Yes", "")</f>
        <v/>
      </c>
      <c r="Q811" s="14" t="str">
        <f>IF(AND(MasterData5[[#This Row],[MntMeatProducts]]&gt;=AD$4, MasterData5[[#This Row],[Income ]]&lt;=$AB$12), "Yes", "")</f>
        <v/>
      </c>
      <c r="R811" s="14" t="str">
        <f>IF(AND(MasterData5[[#This Row],[MntFishProducts]]&gt;=AE$4, MasterData5[[#This Row],[Income ]]&lt;=$AB$12), "Yes", "")</f>
        <v/>
      </c>
      <c r="S811" s="14" t="str">
        <f>IF(AND(MasterData5[[#This Row],[MntSweetProducts]]&gt;=AF$4, MasterData5[[#This Row],[Income ]]&lt;=$AB$12), "Yes", "")</f>
        <v/>
      </c>
      <c r="U811" s="14" t="str">
        <f>IF(MasterData5[[#This Row],[MntWines]]&gt;=AB$4, "Yes", "")</f>
        <v>Yes</v>
      </c>
      <c r="V811" s="14" t="str">
        <f>IF(MasterData5[[#This Row],[MntFruits]]&gt;=AC$4, "Yes", "")</f>
        <v>Yes</v>
      </c>
      <c r="W811" s="14" t="str">
        <f>IF(MasterData5[[#This Row],[MntMeatProducts]]&gt;=AD$4, "Yes", "")</f>
        <v>Yes</v>
      </c>
      <c r="X811" s="14" t="str">
        <f>IF(MasterData5[[#This Row],[MntFishProducts]]&gt;=AE$4, "Yes", "")</f>
        <v/>
      </c>
      <c r="Y811" s="14" t="str">
        <f>IF(MasterData5[[#This Row],[MntSweetProducts]]&gt;=AF$4, "Yes", "")</f>
        <v>Yes</v>
      </c>
    </row>
    <row r="812" spans="1:25" x14ac:dyDescent="0.3">
      <c r="A812">
        <v>4084</v>
      </c>
      <c r="B812" s="10">
        <v>224</v>
      </c>
      <c r="C812" s="10">
        <v>155</v>
      </c>
      <c r="D812" s="10">
        <v>155</v>
      </c>
      <c r="E812" s="10">
        <v>192</v>
      </c>
      <c r="F812" s="10">
        <v>93</v>
      </c>
      <c r="G812" s="10">
        <v>54</v>
      </c>
      <c r="H812" s="24">
        <f>2021-'Customer Profile'!B811</f>
        <v>46</v>
      </c>
      <c r="I812" s="10">
        <f>IF(Analysis!$B$60="Wine",B812,IF(Analysis!$B$60="Fruit",C812,IF(Analysis!$B$60="Meat",D812,IF(Analysis!$B$60="Fish",E812,IF(Analysis!$B$60="Sweet",F812,"")))))</f>
        <v>192</v>
      </c>
      <c r="J812" s="10">
        <v>60934</v>
      </c>
      <c r="K812" s="10" t="str">
        <f>IF(MasterData5[[#This Row],[Income ]]&gt;$AB$12, "Above", "Below")</f>
        <v>Above</v>
      </c>
      <c r="L812" s="10">
        <f>SUM(MasterData5[[#This Row],[MntWines]:[MntSweetProducts]])</f>
        <v>819</v>
      </c>
      <c r="M812" s="53" t="str">
        <f>IF(MasterData5[[#This Row],[Total Purchase]]&gt;=500, "Over $500", "")</f>
        <v>Over $500</v>
      </c>
      <c r="N812" s="10"/>
      <c r="O812" s="14" t="str">
        <f>IF(AND(MasterData5[[#This Row],[MntWines]]&gt;=AB$4, MasterData5[[#This Row],[Income ]]&lt;=$AB$12), "Yes", "")</f>
        <v/>
      </c>
      <c r="P812" s="14" t="str">
        <f>IF(AND(MasterData5[[#This Row],[MntFruits]]&gt;=AC$4, MasterData5[[#This Row],[Income ]]&lt;=$AB$12), "Yes", "")</f>
        <v/>
      </c>
      <c r="Q812" s="14" t="str">
        <f>IF(AND(MasterData5[[#This Row],[MntMeatProducts]]&gt;=AD$4, MasterData5[[#This Row],[Income ]]&lt;=$AB$12), "Yes", "")</f>
        <v/>
      </c>
      <c r="R812" s="14" t="str">
        <f>IF(AND(MasterData5[[#This Row],[MntFishProducts]]&gt;=AE$4, MasterData5[[#This Row],[Income ]]&lt;=$AB$12), "Yes", "")</f>
        <v/>
      </c>
      <c r="S812" s="14" t="str">
        <f>IF(AND(MasterData5[[#This Row],[MntSweetProducts]]&gt;=AF$4, MasterData5[[#This Row],[Income ]]&lt;=$AB$12), "Yes", "")</f>
        <v/>
      </c>
      <c r="U812" s="14" t="str">
        <f>IF(MasterData5[[#This Row],[MntWines]]&gt;=AB$4, "Yes", "")</f>
        <v/>
      </c>
      <c r="V812" s="14" t="str">
        <f>IF(MasterData5[[#This Row],[MntFruits]]&gt;=AC$4, "Yes", "")</f>
        <v>Yes</v>
      </c>
      <c r="W812" s="14" t="str">
        <f>IF(MasterData5[[#This Row],[MntMeatProducts]]&gt;=AD$4, "Yes", "")</f>
        <v/>
      </c>
      <c r="X812" s="14" t="str">
        <f>IF(MasterData5[[#This Row],[MntFishProducts]]&gt;=AE$4, "Yes", "")</f>
        <v>Yes</v>
      </c>
      <c r="Y812" s="14" t="str">
        <f>IF(MasterData5[[#This Row],[MntSweetProducts]]&gt;=AF$4, "Yes", "")</f>
        <v>Yes</v>
      </c>
    </row>
    <row r="813" spans="1:25" x14ac:dyDescent="0.3">
      <c r="A813">
        <v>4086</v>
      </c>
      <c r="B813" s="10">
        <v>6</v>
      </c>
      <c r="C813" s="10">
        <v>1</v>
      </c>
      <c r="D813" s="10">
        <v>7</v>
      </c>
      <c r="E813" s="10">
        <v>23</v>
      </c>
      <c r="F813" s="10">
        <v>4</v>
      </c>
      <c r="G813" s="10">
        <v>19</v>
      </c>
      <c r="H813" s="24">
        <f>2021-'Customer Profile'!B812</f>
        <v>62</v>
      </c>
      <c r="I813" s="10">
        <f>IF(Analysis!$B$60="Wine",B813,IF(Analysis!$B$60="Fruit",C813,IF(Analysis!$B$60="Meat",D813,IF(Analysis!$B$60="Fish",E813,IF(Analysis!$B$60="Sweet",F813,"")))))</f>
        <v>23</v>
      </c>
      <c r="J813" s="10">
        <v>18690</v>
      </c>
      <c r="K813" s="10" t="str">
        <f>IF(MasterData5[[#This Row],[Income ]]&gt;$AB$12, "Above", "Below")</f>
        <v>Below</v>
      </c>
      <c r="L813" s="10">
        <f>SUM(MasterData5[[#This Row],[MntWines]:[MntSweetProducts]])</f>
        <v>41</v>
      </c>
      <c r="M813" s="53" t="str">
        <f>IF(MasterData5[[#This Row],[Total Purchase]]&gt;=500, "Over $500", "")</f>
        <v/>
      </c>
      <c r="N813" s="10"/>
      <c r="O813" s="14" t="str">
        <f>IF(AND(MasterData5[[#This Row],[MntWines]]&gt;=AB$4, MasterData5[[#This Row],[Income ]]&lt;=$AB$12), "Yes", "")</f>
        <v/>
      </c>
      <c r="P813" s="14" t="str">
        <f>IF(AND(MasterData5[[#This Row],[MntFruits]]&gt;=AC$4, MasterData5[[#This Row],[Income ]]&lt;=$AB$12), "Yes", "")</f>
        <v/>
      </c>
      <c r="Q813" s="14" t="str">
        <f>IF(AND(MasterData5[[#This Row],[MntMeatProducts]]&gt;=AD$4, MasterData5[[#This Row],[Income ]]&lt;=$AB$12), "Yes", "")</f>
        <v/>
      </c>
      <c r="R813" s="14" t="str">
        <f>IF(AND(MasterData5[[#This Row],[MntFishProducts]]&gt;=AE$4, MasterData5[[#This Row],[Income ]]&lt;=$AB$12), "Yes", "")</f>
        <v/>
      </c>
      <c r="S813" s="14" t="str">
        <f>IF(AND(MasterData5[[#This Row],[MntSweetProducts]]&gt;=AF$4, MasterData5[[#This Row],[Income ]]&lt;=$AB$12), "Yes", "")</f>
        <v/>
      </c>
      <c r="U813" s="14" t="str">
        <f>IF(MasterData5[[#This Row],[MntWines]]&gt;=AB$4, "Yes", "")</f>
        <v/>
      </c>
      <c r="V813" s="14" t="str">
        <f>IF(MasterData5[[#This Row],[MntFruits]]&gt;=AC$4, "Yes", "")</f>
        <v/>
      </c>
      <c r="W813" s="14" t="str">
        <f>IF(MasterData5[[#This Row],[MntMeatProducts]]&gt;=AD$4, "Yes", "")</f>
        <v/>
      </c>
      <c r="X813" s="14" t="str">
        <f>IF(MasterData5[[#This Row],[MntFishProducts]]&gt;=AE$4, "Yes", "")</f>
        <v/>
      </c>
      <c r="Y813" s="14" t="str">
        <f>IF(MasterData5[[#This Row],[MntSweetProducts]]&gt;=AF$4, "Yes", "")</f>
        <v/>
      </c>
    </row>
    <row r="814" spans="1:25" x14ac:dyDescent="0.3">
      <c r="A814">
        <v>4088</v>
      </c>
      <c r="B814" s="10">
        <v>108</v>
      </c>
      <c r="C814" s="10">
        <v>1</v>
      </c>
      <c r="D814" s="10">
        <v>28</v>
      </c>
      <c r="E814" s="10">
        <v>13</v>
      </c>
      <c r="F814" s="10">
        <v>1</v>
      </c>
      <c r="G814" s="10">
        <v>4</v>
      </c>
      <c r="H814" s="24">
        <f>2021-'Customer Profile'!B813</f>
        <v>59</v>
      </c>
      <c r="I814" s="10">
        <f>IF(Analysis!$B$60="Wine",B814,IF(Analysis!$B$60="Fruit",C814,IF(Analysis!$B$60="Meat",D814,IF(Analysis!$B$60="Fish",E814,IF(Analysis!$B$60="Sweet",F814,"")))))</f>
        <v>13</v>
      </c>
      <c r="J814" s="10">
        <v>31497</v>
      </c>
      <c r="K814" s="10" t="str">
        <f>IF(MasterData5[[#This Row],[Income ]]&gt;$AB$12, "Above", "Below")</f>
        <v>Below</v>
      </c>
      <c r="L814" s="10">
        <f>SUM(MasterData5[[#This Row],[MntWines]:[MntSweetProducts]])</f>
        <v>151</v>
      </c>
      <c r="M814" s="53" t="str">
        <f>IF(MasterData5[[#This Row],[Total Purchase]]&gt;=500, "Over $500", "")</f>
        <v/>
      </c>
      <c r="N814" s="10"/>
      <c r="O814" s="14" t="str">
        <f>IF(AND(MasterData5[[#This Row],[MntWines]]&gt;=AB$4, MasterData5[[#This Row],[Income ]]&lt;=$AB$12), "Yes", "")</f>
        <v/>
      </c>
      <c r="P814" s="14" t="str">
        <f>IF(AND(MasterData5[[#This Row],[MntFruits]]&gt;=AC$4, MasterData5[[#This Row],[Income ]]&lt;=$AB$12), "Yes", "")</f>
        <v/>
      </c>
      <c r="Q814" s="14" t="str">
        <f>IF(AND(MasterData5[[#This Row],[MntMeatProducts]]&gt;=AD$4, MasterData5[[#This Row],[Income ]]&lt;=$AB$12), "Yes", "")</f>
        <v/>
      </c>
      <c r="R814" s="14" t="str">
        <f>IF(AND(MasterData5[[#This Row],[MntFishProducts]]&gt;=AE$4, MasterData5[[#This Row],[Income ]]&lt;=$AB$12), "Yes", "")</f>
        <v/>
      </c>
      <c r="S814" s="14" t="str">
        <f>IF(AND(MasterData5[[#This Row],[MntSweetProducts]]&gt;=AF$4, MasterData5[[#This Row],[Income ]]&lt;=$AB$12), "Yes", "")</f>
        <v/>
      </c>
      <c r="U814" s="14" t="str">
        <f>IF(MasterData5[[#This Row],[MntWines]]&gt;=AB$4, "Yes", "")</f>
        <v/>
      </c>
      <c r="V814" s="14" t="str">
        <f>IF(MasterData5[[#This Row],[MntFruits]]&gt;=AC$4, "Yes", "")</f>
        <v/>
      </c>
      <c r="W814" s="14" t="str">
        <f>IF(MasterData5[[#This Row],[MntMeatProducts]]&gt;=AD$4, "Yes", "")</f>
        <v/>
      </c>
      <c r="X814" s="14" t="str">
        <f>IF(MasterData5[[#This Row],[MntFishProducts]]&gt;=AE$4, "Yes", "")</f>
        <v/>
      </c>
      <c r="Y814" s="14" t="str">
        <f>IF(MasterData5[[#This Row],[MntSweetProducts]]&gt;=AF$4, "Yes", "")</f>
        <v/>
      </c>
    </row>
    <row r="815" spans="1:25" x14ac:dyDescent="0.3">
      <c r="A815">
        <v>4093</v>
      </c>
      <c r="B815" s="10">
        <v>216</v>
      </c>
      <c r="C815" s="10">
        <v>9</v>
      </c>
      <c r="D815" s="10">
        <v>57</v>
      </c>
      <c r="E815" s="10">
        <v>20</v>
      </c>
      <c r="F815" s="10">
        <v>9</v>
      </c>
      <c r="G815" s="10">
        <v>125</v>
      </c>
      <c r="H815" s="24">
        <f>2021-'Customer Profile'!B814</f>
        <v>46</v>
      </c>
      <c r="I815" s="10">
        <f>IF(Analysis!$B$60="Wine",B815,IF(Analysis!$B$60="Fruit",C815,IF(Analysis!$B$60="Meat",D815,IF(Analysis!$B$60="Fish",E815,IF(Analysis!$B$60="Sweet",F815,"")))))</f>
        <v>20</v>
      </c>
      <c r="J815" s="10">
        <v>53253</v>
      </c>
      <c r="K815" s="10" t="str">
        <f>IF(MasterData5[[#This Row],[Income ]]&gt;$AB$12, "Above", "Below")</f>
        <v>Above</v>
      </c>
      <c r="L815" s="10">
        <f>SUM(MasterData5[[#This Row],[MntWines]:[MntSweetProducts]])</f>
        <v>311</v>
      </c>
      <c r="M815" s="53" t="str">
        <f>IF(MasterData5[[#This Row],[Total Purchase]]&gt;=500, "Over $500", "")</f>
        <v/>
      </c>
      <c r="N815" s="10"/>
      <c r="O815" s="14" t="str">
        <f>IF(AND(MasterData5[[#This Row],[MntWines]]&gt;=AB$4, MasterData5[[#This Row],[Income ]]&lt;=$AB$12), "Yes", "")</f>
        <v/>
      </c>
      <c r="P815" s="14" t="str">
        <f>IF(AND(MasterData5[[#This Row],[MntFruits]]&gt;=AC$4, MasterData5[[#This Row],[Income ]]&lt;=$AB$12), "Yes", "")</f>
        <v/>
      </c>
      <c r="Q815" s="14" t="str">
        <f>IF(AND(MasterData5[[#This Row],[MntMeatProducts]]&gt;=AD$4, MasterData5[[#This Row],[Income ]]&lt;=$AB$12), "Yes", "")</f>
        <v/>
      </c>
      <c r="R815" s="14" t="str">
        <f>IF(AND(MasterData5[[#This Row],[MntFishProducts]]&gt;=AE$4, MasterData5[[#This Row],[Income ]]&lt;=$AB$12), "Yes", "")</f>
        <v/>
      </c>
      <c r="S815" s="14" t="str">
        <f>IF(AND(MasterData5[[#This Row],[MntSweetProducts]]&gt;=AF$4, MasterData5[[#This Row],[Income ]]&lt;=$AB$12), "Yes", "")</f>
        <v/>
      </c>
      <c r="U815" s="14" t="str">
        <f>IF(MasterData5[[#This Row],[MntWines]]&gt;=AB$4, "Yes", "")</f>
        <v/>
      </c>
      <c r="V815" s="14" t="str">
        <f>IF(MasterData5[[#This Row],[MntFruits]]&gt;=AC$4, "Yes", "")</f>
        <v/>
      </c>
      <c r="W815" s="14" t="str">
        <f>IF(MasterData5[[#This Row],[MntMeatProducts]]&gt;=AD$4, "Yes", "")</f>
        <v/>
      </c>
      <c r="X815" s="14" t="str">
        <f>IF(MasterData5[[#This Row],[MntFishProducts]]&gt;=AE$4, "Yes", "")</f>
        <v/>
      </c>
      <c r="Y815" s="14" t="str">
        <f>IF(MasterData5[[#This Row],[MntSweetProducts]]&gt;=AF$4, "Yes", "")</f>
        <v/>
      </c>
    </row>
    <row r="816" spans="1:25" x14ac:dyDescent="0.3">
      <c r="A816">
        <v>4094</v>
      </c>
      <c r="B816" s="10">
        <v>201</v>
      </c>
      <c r="C816" s="10">
        <v>2</v>
      </c>
      <c r="D816" s="10">
        <v>43</v>
      </c>
      <c r="E816" s="10">
        <v>3</v>
      </c>
      <c r="F816" s="10">
        <v>5</v>
      </c>
      <c r="G816" s="10">
        <v>35</v>
      </c>
      <c r="H816" s="24">
        <f>2021-'Customer Profile'!B815</f>
        <v>60</v>
      </c>
      <c r="I816" s="10">
        <f>IF(Analysis!$B$60="Wine",B816,IF(Analysis!$B$60="Fruit",C816,IF(Analysis!$B$60="Meat",D816,IF(Analysis!$B$60="Fish",E816,IF(Analysis!$B$60="Sweet",F816,"")))))</f>
        <v>3</v>
      </c>
      <c r="J816" s="10">
        <v>60544</v>
      </c>
      <c r="K816" s="10" t="str">
        <f>IF(MasterData5[[#This Row],[Income ]]&gt;$AB$12, "Above", "Below")</f>
        <v>Above</v>
      </c>
      <c r="L816" s="10">
        <f>SUM(MasterData5[[#This Row],[MntWines]:[MntSweetProducts]])</f>
        <v>254</v>
      </c>
      <c r="M816" s="53" t="str">
        <f>IF(MasterData5[[#This Row],[Total Purchase]]&gt;=500, "Over $500", "")</f>
        <v/>
      </c>
      <c r="N816" s="10"/>
      <c r="O816" s="14" t="str">
        <f>IF(AND(MasterData5[[#This Row],[MntWines]]&gt;=AB$4, MasterData5[[#This Row],[Income ]]&lt;=$AB$12), "Yes", "")</f>
        <v/>
      </c>
      <c r="P816" s="14" t="str">
        <f>IF(AND(MasterData5[[#This Row],[MntFruits]]&gt;=AC$4, MasterData5[[#This Row],[Income ]]&lt;=$AB$12), "Yes", "")</f>
        <v/>
      </c>
      <c r="Q816" s="14" t="str">
        <f>IF(AND(MasterData5[[#This Row],[MntMeatProducts]]&gt;=AD$4, MasterData5[[#This Row],[Income ]]&lt;=$AB$12), "Yes", "")</f>
        <v/>
      </c>
      <c r="R816" s="14" t="str">
        <f>IF(AND(MasterData5[[#This Row],[MntFishProducts]]&gt;=AE$4, MasterData5[[#This Row],[Income ]]&lt;=$AB$12), "Yes", "")</f>
        <v/>
      </c>
      <c r="S816" s="14" t="str">
        <f>IF(AND(MasterData5[[#This Row],[MntSweetProducts]]&gt;=AF$4, MasterData5[[#This Row],[Income ]]&lt;=$AB$12), "Yes", "")</f>
        <v/>
      </c>
      <c r="U816" s="14" t="str">
        <f>IF(MasterData5[[#This Row],[MntWines]]&gt;=AB$4, "Yes", "")</f>
        <v/>
      </c>
      <c r="V816" s="14" t="str">
        <f>IF(MasterData5[[#This Row],[MntFruits]]&gt;=AC$4, "Yes", "")</f>
        <v/>
      </c>
      <c r="W816" s="14" t="str">
        <f>IF(MasterData5[[#This Row],[MntMeatProducts]]&gt;=AD$4, "Yes", "")</f>
        <v/>
      </c>
      <c r="X816" s="14" t="str">
        <f>IF(MasterData5[[#This Row],[MntFishProducts]]&gt;=AE$4, "Yes", "")</f>
        <v/>
      </c>
      <c r="Y816" s="14" t="str">
        <f>IF(MasterData5[[#This Row],[MntSweetProducts]]&gt;=AF$4, "Yes", "")</f>
        <v/>
      </c>
    </row>
    <row r="817" spans="1:25" x14ac:dyDescent="0.3">
      <c r="A817">
        <v>4095</v>
      </c>
      <c r="B817" s="10">
        <v>167</v>
      </c>
      <c r="C817" s="10">
        <v>37</v>
      </c>
      <c r="D817" s="10">
        <v>64</v>
      </c>
      <c r="E817" s="10">
        <v>49</v>
      </c>
      <c r="F817" s="10">
        <v>34</v>
      </c>
      <c r="G817" s="10">
        <v>116</v>
      </c>
      <c r="H817" s="24">
        <f>2021-'Customer Profile'!B816</f>
        <v>50</v>
      </c>
      <c r="I817" s="10">
        <f>IF(Analysis!$B$60="Wine",B817,IF(Analysis!$B$60="Fruit",C817,IF(Analysis!$B$60="Meat",D817,IF(Analysis!$B$60="Fish",E817,IF(Analysis!$B$60="Sweet",F817,"")))))</f>
        <v>49</v>
      </c>
      <c r="J817" s="10">
        <v>37150</v>
      </c>
      <c r="K817" s="10" t="str">
        <f>IF(MasterData5[[#This Row],[Income ]]&gt;$AB$12, "Above", "Below")</f>
        <v>Below</v>
      </c>
      <c r="L817" s="10">
        <f>SUM(MasterData5[[#This Row],[MntWines]:[MntSweetProducts]])</f>
        <v>351</v>
      </c>
      <c r="M817" s="53" t="str">
        <f>IF(MasterData5[[#This Row],[Total Purchase]]&gt;=500, "Over $500", "")</f>
        <v/>
      </c>
      <c r="N817" s="10"/>
      <c r="O817" s="14" t="str">
        <f>IF(AND(MasterData5[[#This Row],[MntWines]]&gt;=AB$4, MasterData5[[#This Row],[Income ]]&lt;=$AB$12), "Yes", "")</f>
        <v/>
      </c>
      <c r="P817" s="14" t="str">
        <f>IF(AND(MasterData5[[#This Row],[MntFruits]]&gt;=AC$4, MasterData5[[#This Row],[Income ]]&lt;=$AB$12), "Yes", "")</f>
        <v>Yes</v>
      </c>
      <c r="Q817" s="14" t="str">
        <f>IF(AND(MasterData5[[#This Row],[MntMeatProducts]]&gt;=AD$4, MasterData5[[#This Row],[Income ]]&lt;=$AB$12), "Yes", "")</f>
        <v/>
      </c>
      <c r="R817" s="14" t="str">
        <f>IF(AND(MasterData5[[#This Row],[MntFishProducts]]&gt;=AE$4, MasterData5[[#This Row],[Income ]]&lt;=$AB$12), "Yes", "")</f>
        <v>Yes</v>
      </c>
      <c r="S817" s="14" t="str">
        <f>IF(AND(MasterData5[[#This Row],[MntSweetProducts]]&gt;=AF$4, MasterData5[[#This Row],[Income ]]&lt;=$AB$12), "Yes", "")</f>
        <v>Yes</v>
      </c>
      <c r="U817" s="14" t="str">
        <f>IF(MasterData5[[#This Row],[MntWines]]&gt;=AB$4, "Yes", "")</f>
        <v/>
      </c>
      <c r="V817" s="14" t="str">
        <f>IF(MasterData5[[#This Row],[MntFruits]]&gt;=AC$4, "Yes", "")</f>
        <v>Yes</v>
      </c>
      <c r="W817" s="14" t="str">
        <f>IF(MasterData5[[#This Row],[MntMeatProducts]]&gt;=AD$4, "Yes", "")</f>
        <v/>
      </c>
      <c r="X817" s="14" t="str">
        <f>IF(MasterData5[[#This Row],[MntFishProducts]]&gt;=AE$4, "Yes", "")</f>
        <v>Yes</v>
      </c>
      <c r="Y817" s="14" t="str">
        <f>IF(MasterData5[[#This Row],[MntSweetProducts]]&gt;=AF$4, "Yes", "")</f>
        <v>Yes</v>
      </c>
    </row>
    <row r="818" spans="1:25" x14ac:dyDescent="0.3">
      <c r="A818">
        <v>4096</v>
      </c>
      <c r="B818" s="10">
        <v>112</v>
      </c>
      <c r="C818" s="10">
        <v>19</v>
      </c>
      <c r="D818" s="10">
        <v>21</v>
      </c>
      <c r="E818" s="10">
        <v>16</v>
      </c>
      <c r="F818" s="10">
        <v>14</v>
      </c>
      <c r="G818" s="10">
        <v>5</v>
      </c>
      <c r="H818" s="24">
        <f>2021-'Customer Profile'!B817</f>
        <v>53</v>
      </c>
      <c r="I818" s="10">
        <f>IF(Analysis!$B$60="Wine",B818,IF(Analysis!$B$60="Fruit",C818,IF(Analysis!$B$60="Meat",D818,IF(Analysis!$B$60="Fish",E818,IF(Analysis!$B$60="Sweet",F818,"")))))</f>
        <v>16</v>
      </c>
      <c r="J818" s="10">
        <v>41335</v>
      </c>
      <c r="K818" s="10" t="str">
        <f>IF(MasterData5[[#This Row],[Income ]]&gt;$AB$12, "Above", "Below")</f>
        <v>Below</v>
      </c>
      <c r="L818" s="10">
        <f>SUM(MasterData5[[#This Row],[MntWines]:[MntSweetProducts]])</f>
        <v>182</v>
      </c>
      <c r="M818" s="53" t="str">
        <f>IF(MasterData5[[#This Row],[Total Purchase]]&gt;=500, "Over $500", "")</f>
        <v/>
      </c>
      <c r="N818" s="10"/>
      <c r="O818" s="14" t="str">
        <f>IF(AND(MasterData5[[#This Row],[MntWines]]&gt;=AB$4, MasterData5[[#This Row],[Income ]]&lt;=$AB$12), "Yes", "")</f>
        <v/>
      </c>
      <c r="P818" s="14" t="str">
        <f>IF(AND(MasterData5[[#This Row],[MntFruits]]&gt;=AC$4, MasterData5[[#This Row],[Income ]]&lt;=$AB$12), "Yes", "")</f>
        <v/>
      </c>
      <c r="Q818" s="14" t="str">
        <f>IF(AND(MasterData5[[#This Row],[MntMeatProducts]]&gt;=AD$4, MasterData5[[#This Row],[Income ]]&lt;=$AB$12), "Yes", "")</f>
        <v/>
      </c>
      <c r="R818" s="14" t="str">
        <f>IF(AND(MasterData5[[#This Row],[MntFishProducts]]&gt;=AE$4, MasterData5[[#This Row],[Income ]]&lt;=$AB$12), "Yes", "")</f>
        <v/>
      </c>
      <c r="S818" s="14" t="str">
        <f>IF(AND(MasterData5[[#This Row],[MntSweetProducts]]&gt;=AF$4, MasterData5[[#This Row],[Income ]]&lt;=$AB$12), "Yes", "")</f>
        <v/>
      </c>
      <c r="U818" s="14" t="str">
        <f>IF(MasterData5[[#This Row],[MntWines]]&gt;=AB$4, "Yes", "")</f>
        <v/>
      </c>
      <c r="V818" s="14" t="str">
        <f>IF(MasterData5[[#This Row],[MntFruits]]&gt;=AC$4, "Yes", "")</f>
        <v/>
      </c>
      <c r="W818" s="14" t="str">
        <f>IF(MasterData5[[#This Row],[MntMeatProducts]]&gt;=AD$4, "Yes", "")</f>
        <v/>
      </c>
      <c r="X818" s="14" t="str">
        <f>IF(MasterData5[[#This Row],[MntFishProducts]]&gt;=AE$4, "Yes", "")</f>
        <v/>
      </c>
      <c r="Y818" s="14" t="str">
        <f>IF(MasterData5[[#This Row],[MntSweetProducts]]&gt;=AF$4, "Yes", "")</f>
        <v/>
      </c>
    </row>
    <row r="819" spans="1:25" x14ac:dyDescent="0.3">
      <c r="A819">
        <v>4098</v>
      </c>
      <c r="B819" s="10">
        <v>20</v>
      </c>
      <c r="C819" s="10">
        <v>3</v>
      </c>
      <c r="D819" s="10">
        <v>16</v>
      </c>
      <c r="E819" s="10">
        <v>0</v>
      </c>
      <c r="F819" s="10">
        <v>4</v>
      </c>
      <c r="G819" s="10">
        <v>1</v>
      </c>
      <c r="H819" s="24">
        <f>2021-'Customer Profile'!B818</f>
        <v>48</v>
      </c>
      <c r="I819" s="10">
        <f>IF(Analysis!$B$60="Wine",B819,IF(Analysis!$B$60="Fruit",C819,IF(Analysis!$B$60="Meat",D819,IF(Analysis!$B$60="Fish",E819,IF(Analysis!$B$60="Sweet",F819,"")))))</f>
        <v>0</v>
      </c>
      <c r="J819" s="10">
        <v>24639</v>
      </c>
      <c r="K819" s="10" t="str">
        <f>IF(MasterData5[[#This Row],[Income ]]&gt;$AB$12, "Above", "Below")</f>
        <v>Below</v>
      </c>
      <c r="L819" s="10">
        <f>SUM(MasterData5[[#This Row],[MntWines]:[MntSweetProducts]])</f>
        <v>43</v>
      </c>
      <c r="M819" s="53" t="str">
        <f>IF(MasterData5[[#This Row],[Total Purchase]]&gt;=500, "Over $500", "")</f>
        <v/>
      </c>
      <c r="N819" s="10"/>
      <c r="O819" s="14" t="str">
        <f>IF(AND(MasterData5[[#This Row],[MntWines]]&gt;=AB$4, MasterData5[[#This Row],[Income ]]&lt;=$AB$12), "Yes", "")</f>
        <v/>
      </c>
      <c r="P819" s="14" t="str">
        <f>IF(AND(MasterData5[[#This Row],[MntFruits]]&gt;=AC$4, MasterData5[[#This Row],[Income ]]&lt;=$AB$12), "Yes", "")</f>
        <v/>
      </c>
      <c r="Q819" s="14" t="str">
        <f>IF(AND(MasterData5[[#This Row],[MntMeatProducts]]&gt;=AD$4, MasterData5[[#This Row],[Income ]]&lt;=$AB$12), "Yes", "")</f>
        <v/>
      </c>
      <c r="R819" s="14" t="str">
        <f>IF(AND(MasterData5[[#This Row],[MntFishProducts]]&gt;=AE$4, MasterData5[[#This Row],[Income ]]&lt;=$AB$12), "Yes", "")</f>
        <v/>
      </c>
      <c r="S819" s="14" t="str">
        <f>IF(AND(MasterData5[[#This Row],[MntSweetProducts]]&gt;=AF$4, MasterData5[[#This Row],[Income ]]&lt;=$AB$12), "Yes", "")</f>
        <v/>
      </c>
      <c r="U819" s="14" t="str">
        <f>IF(MasterData5[[#This Row],[MntWines]]&gt;=AB$4, "Yes", "")</f>
        <v/>
      </c>
      <c r="V819" s="14" t="str">
        <f>IF(MasterData5[[#This Row],[MntFruits]]&gt;=AC$4, "Yes", "")</f>
        <v/>
      </c>
      <c r="W819" s="14" t="str">
        <f>IF(MasterData5[[#This Row],[MntMeatProducts]]&gt;=AD$4, "Yes", "")</f>
        <v/>
      </c>
      <c r="X819" s="14" t="str">
        <f>IF(MasterData5[[#This Row],[MntFishProducts]]&gt;=AE$4, "Yes", "")</f>
        <v/>
      </c>
      <c r="Y819" s="14" t="str">
        <f>IF(MasterData5[[#This Row],[MntSweetProducts]]&gt;=AF$4, "Yes", "")</f>
        <v/>
      </c>
    </row>
    <row r="820" spans="1:25" x14ac:dyDescent="0.3">
      <c r="A820">
        <v>4099</v>
      </c>
      <c r="B820" s="10">
        <v>10</v>
      </c>
      <c r="C820" s="10">
        <v>2</v>
      </c>
      <c r="D820" s="10">
        <v>16</v>
      </c>
      <c r="E820" s="10">
        <v>11</v>
      </c>
      <c r="F820" s="10">
        <v>2</v>
      </c>
      <c r="G820" s="10">
        <v>21</v>
      </c>
      <c r="H820" s="24">
        <f>2021-'Customer Profile'!B819</f>
        <v>49</v>
      </c>
      <c r="I820" s="10">
        <f>IF(Analysis!$B$60="Wine",B820,IF(Analysis!$B$60="Fruit",C820,IF(Analysis!$B$60="Meat",D820,IF(Analysis!$B$60="Fish",E820,IF(Analysis!$B$60="Sweet",F820,"")))))</f>
        <v>11</v>
      </c>
      <c r="J820" s="10">
        <v>30675</v>
      </c>
      <c r="K820" s="10" t="str">
        <f>IF(MasterData5[[#This Row],[Income ]]&gt;$AB$12, "Above", "Below")</f>
        <v>Below</v>
      </c>
      <c r="L820" s="10">
        <f>SUM(MasterData5[[#This Row],[MntWines]:[MntSweetProducts]])</f>
        <v>41</v>
      </c>
      <c r="M820" s="53" t="str">
        <f>IF(MasterData5[[#This Row],[Total Purchase]]&gt;=500, "Over $500", "")</f>
        <v/>
      </c>
      <c r="N820" s="10"/>
      <c r="O820" s="14" t="str">
        <f>IF(AND(MasterData5[[#This Row],[MntWines]]&gt;=AB$4, MasterData5[[#This Row],[Income ]]&lt;=$AB$12), "Yes", "")</f>
        <v/>
      </c>
      <c r="P820" s="14" t="str">
        <f>IF(AND(MasterData5[[#This Row],[MntFruits]]&gt;=AC$4, MasterData5[[#This Row],[Income ]]&lt;=$AB$12), "Yes", "")</f>
        <v/>
      </c>
      <c r="Q820" s="14" t="str">
        <f>IF(AND(MasterData5[[#This Row],[MntMeatProducts]]&gt;=AD$4, MasterData5[[#This Row],[Income ]]&lt;=$AB$12), "Yes", "")</f>
        <v/>
      </c>
      <c r="R820" s="14" t="str">
        <f>IF(AND(MasterData5[[#This Row],[MntFishProducts]]&gt;=AE$4, MasterData5[[#This Row],[Income ]]&lt;=$AB$12), "Yes", "")</f>
        <v/>
      </c>
      <c r="S820" s="14" t="str">
        <f>IF(AND(MasterData5[[#This Row],[MntSweetProducts]]&gt;=AF$4, MasterData5[[#This Row],[Income ]]&lt;=$AB$12), "Yes", "")</f>
        <v/>
      </c>
      <c r="U820" s="14" t="str">
        <f>IF(MasterData5[[#This Row],[MntWines]]&gt;=AB$4, "Yes", "")</f>
        <v/>
      </c>
      <c r="V820" s="14" t="str">
        <f>IF(MasterData5[[#This Row],[MntFruits]]&gt;=AC$4, "Yes", "")</f>
        <v/>
      </c>
      <c r="W820" s="14" t="str">
        <f>IF(MasterData5[[#This Row],[MntMeatProducts]]&gt;=AD$4, "Yes", "")</f>
        <v/>
      </c>
      <c r="X820" s="14" t="str">
        <f>IF(MasterData5[[#This Row],[MntFishProducts]]&gt;=AE$4, "Yes", "")</f>
        <v/>
      </c>
      <c r="Y820" s="14" t="str">
        <f>IF(MasterData5[[#This Row],[MntSweetProducts]]&gt;=AF$4, "Yes", "")</f>
        <v/>
      </c>
    </row>
    <row r="821" spans="1:25" x14ac:dyDescent="0.3">
      <c r="A821">
        <v>4102</v>
      </c>
      <c r="B821" s="10">
        <v>11</v>
      </c>
      <c r="C821" s="10">
        <v>1</v>
      </c>
      <c r="D821" s="10">
        <v>2</v>
      </c>
      <c r="E821" s="10">
        <v>2</v>
      </c>
      <c r="F821" s="10">
        <v>1</v>
      </c>
      <c r="G821" s="10">
        <v>6</v>
      </c>
      <c r="H821" s="24">
        <f>2021-'Customer Profile'!B820</f>
        <v>46</v>
      </c>
      <c r="I821" s="10">
        <f>IF(Analysis!$B$60="Wine",B821,IF(Analysis!$B$60="Fruit",C821,IF(Analysis!$B$60="Meat",D821,IF(Analysis!$B$60="Fish",E821,IF(Analysis!$B$60="Sweet",F821,"")))))</f>
        <v>2</v>
      </c>
      <c r="J821" s="10">
        <v>37284</v>
      </c>
      <c r="K821" s="10" t="str">
        <f>IF(MasterData5[[#This Row],[Income ]]&gt;$AB$12, "Above", "Below")</f>
        <v>Below</v>
      </c>
      <c r="L821" s="10">
        <f>SUM(MasterData5[[#This Row],[MntWines]:[MntSweetProducts]])</f>
        <v>17</v>
      </c>
      <c r="M821" s="53" t="str">
        <f>IF(MasterData5[[#This Row],[Total Purchase]]&gt;=500, "Over $500", "")</f>
        <v/>
      </c>
      <c r="N821" s="10"/>
      <c r="O821" s="14" t="str">
        <f>IF(AND(MasterData5[[#This Row],[MntWines]]&gt;=AB$4, MasterData5[[#This Row],[Income ]]&lt;=$AB$12), "Yes", "")</f>
        <v/>
      </c>
      <c r="P821" s="14" t="str">
        <f>IF(AND(MasterData5[[#This Row],[MntFruits]]&gt;=AC$4, MasterData5[[#This Row],[Income ]]&lt;=$AB$12), "Yes", "")</f>
        <v/>
      </c>
      <c r="Q821" s="14" t="str">
        <f>IF(AND(MasterData5[[#This Row],[MntMeatProducts]]&gt;=AD$4, MasterData5[[#This Row],[Income ]]&lt;=$AB$12), "Yes", "")</f>
        <v/>
      </c>
      <c r="R821" s="14" t="str">
        <f>IF(AND(MasterData5[[#This Row],[MntFishProducts]]&gt;=AE$4, MasterData5[[#This Row],[Income ]]&lt;=$AB$12), "Yes", "")</f>
        <v/>
      </c>
      <c r="S821" s="14" t="str">
        <f>IF(AND(MasterData5[[#This Row],[MntSweetProducts]]&gt;=AF$4, MasterData5[[#This Row],[Income ]]&lt;=$AB$12), "Yes", "")</f>
        <v/>
      </c>
      <c r="U821" s="14" t="str">
        <f>IF(MasterData5[[#This Row],[MntWines]]&gt;=AB$4, "Yes", "")</f>
        <v/>
      </c>
      <c r="V821" s="14" t="str">
        <f>IF(MasterData5[[#This Row],[MntFruits]]&gt;=AC$4, "Yes", "")</f>
        <v/>
      </c>
      <c r="W821" s="14" t="str">
        <f>IF(MasterData5[[#This Row],[MntMeatProducts]]&gt;=AD$4, "Yes", "")</f>
        <v/>
      </c>
      <c r="X821" s="14" t="str">
        <f>IF(MasterData5[[#This Row],[MntFishProducts]]&gt;=AE$4, "Yes", "")</f>
        <v/>
      </c>
      <c r="Y821" s="14" t="str">
        <f>IF(MasterData5[[#This Row],[MntSweetProducts]]&gt;=AF$4, "Yes", "")</f>
        <v/>
      </c>
    </row>
    <row r="822" spans="1:25" x14ac:dyDescent="0.3">
      <c r="A822">
        <v>4107</v>
      </c>
      <c r="B822" s="10">
        <v>269</v>
      </c>
      <c r="C822" s="10">
        <v>15</v>
      </c>
      <c r="D822" s="10">
        <v>69</v>
      </c>
      <c r="E822" s="10">
        <v>15</v>
      </c>
      <c r="F822" s="10">
        <v>19</v>
      </c>
      <c r="G822" s="10">
        <v>38</v>
      </c>
      <c r="H822" s="24">
        <f>2021-'Customer Profile'!B821</f>
        <v>73</v>
      </c>
      <c r="I822" s="10">
        <f>IF(Analysis!$B$60="Wine",B822,IF(Analysis!$B$60="Fruit",C822,IF(Analysis!$B$60="Meat",D822,IF(Analysis!$B$60="Fish",E822,IF(Analysis!$B$60="Sweet",F822,"")))))</f>
        <v>15</v>
      </c>
      <c r="J822" s="10">
        <v>46681</v>
      </c>
      <c r="K822" s="10" t="str">
        <f>IF(MasterData5[[#This Row],[Income ]]&gt;$AB$12, "Above", "Below")</f>
        <v>Below</v>
      </c>
      <c r="L822" s="10">
        <f>SUM(MasterData5[[#This Row],[MntWines]:[MntSweetProducts]])</f>
        <v>387</v>
      </c>
      <c r="M822" s="53" t="str">
        <f>IF(MasterData5[[#This Row],[Total Purchase]]&gt;=500, "Over $500", "")</f>
        <v/>
      </c>
      <c r="N822" s="10"/>
      <c r="O822" s="14" t="str">
        <f>IF(AND(MasterData5[[#This Row],[MntWines]]&gt;=AB$4, MasterData5[[#This Row],[Income ]]&lt;=$AB$12), "Yes", "")</f>
        <v/>
      </c>
      <c r="P822" s="14" t="str">
        <f>IF(AND(MasterData5[[#This Row],[MntFruits]]&gt;=AC$4, MasterData5[[#This Row],[Income ]]&lt;=$AB$12), "Yes", "")</f>
        <v/>
      </c>
      <c r="Q822" s="14" t="str">
        <f>IF(AND(MasterData5[[#This Row],[MntMeatProducts]]&gt;=AD$4, MasterData5[[#This Row],[Income ]]&lt;=$AB$12), "Yes", "")</f>
        <v/>
      </c>
      <c r="R822" s="14" t="str">
        <f>IF(AND(MasterData5[[#This Row],[MntFishProducts]]&gt;=AE$4, MasterData5[[#This Row],[Income ]]&lt;=$AB$12), "Yes", "")</f>
        <v/>
      </c>
      <c r="S822" s="14" t="str">
        <f>IF(AND(MasterData5[[#This Row],[MntSweetProducts]]&gt;=AF$4, MasterData5[[#This Row],[Income ]]&lt;=$AB$12), "Yes", "")</f>
        <v/>
      </c>
      <c r="U822" s="14" t="str">
        <f>IF(MasterData5[[#This Row],[MntWines]]&gt;=AB$4, "Yes", "")</f>
        <v/>
      </c>
      <c r="V822" s="14" t="str">
        <f>IF(MasterData5[[#This Row],[MntFruits]]&gt;=AC$4, "Yes", "")</f>
        <v/>
      </c>
      <c r="W822" s="14" t="str">
        <f>IF(MasterData5[[#This Row],[MntMeatProducts]]&gt;=AD$4, "Yes", "")</f>
        <v/>
      </c>
      <c r="X822" s="14" t="str">
        <f>IF(MasterData5[[#This Row],[MntFishProducts]]&gt;=AE$4, "Yes", "")</f>
        <v/>
      </c>
      <c r="Y822" s="14" t="str">
        <f>IF(MasterData5[[#This Row],[MntSweetProducts]]&gt;=AF$4, "Yes", "")</f>
        <v/>
      </c>
    </row>
    <row r="823" spans="1:25" x14ac:dyDescent="0.3">
      <c r="A823">
        <v>4114</v>
      </c>
      <c r="B823" s="10">
        <v>650</v>
      </c>
      <c r="C823" s="10">
        <v>37</v>
      </c>
      <c r="D823" s="10">
        <v>780</v>
      </c>
      <c r="E823" s="10">
        <v>27</v>
      </c>
      <c r="F823" s="10">
        <v>167</v>
      </c>
      <c r="G823" s="10">
        <v>32</v>
      </c>
      <c r="H823" s="24">
        <f>2021-'Customer Profile'!B822</f>
        <v>57</v>
      </c>
      <c r="I823" s="10">
        <f>IF(Analysis!$B$60="Wine",B823,IF(Analysis!$B$60="Fruit",C823,IF(Analysis!$B$60="Meat",D823,IF(Analysis!$B$60="Fish",E823,IF(Analysis!$B$60="Sweet",F823,"")))))</f>
        <v>27</v>
      </c>
      <c r="J823" s="10">
        <v>79143</v>
      </c>
      <c r="K823" s="10" t="str">
        <f>IF(MasterData5[[#This Row],[Income ]]&gt;$AB$12, "Above", "Below")</f>
        <v>Above</v>
      </c>
      <c r="L823" s="10">
        <f>SUM(MasterData5[[#This Row],[MntWines]:[MntSweetProducts]])</f>
        <v>1661</v>
      </c>
      <c r="M823" s="53" t="str">
        <f>IF(MasterData5[[#This Row],[Total Purchase]]&gt;=500, "Over $500", "")</f>
        <v>Over $500</v>
      </c>
      <c r="N823" s="10"/>
      <c r="O823" s="14" t="str">
        <f>IF(AND(MasterData5[[#This Row],[MntWines]]&gt;=AB$4, MasterData5[[#This Row],[Income ]]&lt;=$AB$12), "Yes", "")</f>
        <v/>
      </c>
      <c r="P823" s="14" t="str">
        <f>IF(AND(MasterData5[[#This Row],[MntFruits]]&gt;=AC$4, MasterData5[[#This Row],[Income ]]&lt;=$AB$12), "Yes", "")</f>
        <v/>
      </c>
      <c r="Q823" s="14" t="str">
        <f>IF(AND(MasterData5[[#This Row],[MntMeatProducts]]&gt;=AD$4, MasterData5[[#This Row],[Income ]]&lt;=$AB$12), "Yes", "")</f>
        <v/>
      </c>
      <c r="R823" s="14" t="str">
        <f>IF(AND(MasterData5[[#This Row],[MntFishProducts]]&gt;=AE$4, MasterData5[[#This Row],[Income ]]&lt;=$AB$12), "Yes", "")</f>
        <v/>
      </c>
      <c r="S823" s="14" t="str">
        <f>IF(AND(MasterData5[[#This Row],[MntSweetProducts]]&gt;=AF$4, MasterData5[[#This Row],[Income ]]&lt;=$AB$12), "Yes", "")</f>
        <v/>
      </c>
      <c r="U823" s="14" t="str">
        <f>IF(MasterData5[[#This Row],[MntWines]]&gt;=AB$4, "Yes", "")</f>
        <v>Yes</v>
      </c>
      <c r="V823" s="14" t="str">
        <f>IF(MasterData5[[#This Row],[MntFruits]]&gt;=AC$4, "Yes", "")</f>
        <v>Yes</v>
      </c>
      <c r="W823" s="14" t="str">
        <f>IF(MasterData5[[#This Row],[MntMeatProducts]]&gt;=AD$4, "Yes", "")</f>
        <v>Yes</v>
      </c>
      <c r="X823" s="14" t="str">
        <f>IF(MasterData5[[#This Row],[MntFishProducts]]&gt;=AE$4, "Yes", "")</f>
        <v/>
      </c>
      <c r="Y823" s="14" t="str">
        <f>IF(MasterData5[[#This Row],[MntSweetProducts]]&gt;=AF$4, "Yes", "")</f>
        <v>Yes</v>
      </c>
    </row>
    <row r="824" spans="1:25" x14ac:dyDescent="0.3">
      <c r="A824">
        <v>4119</v>
      </c>
      <c r="B824" s="10">
        <v>112</v>
      </c>
      <c r="C824" s="10">
        <v>17</v>
      </c>
      <c r="D824" s="10">
        <v>44</v>
      </c>
      <c r="E824" s="10">
        <v>34</v>
      </c>
      <c r="F824" s="10">
        <v>22</v>
      </c>
      <c r="G824" s="10">
        <v>89</v>
      </c>
      <c r="H824" s="24">
        <f>2021-'Customer Profile'!B823</f>
        <v>58</v>
      </c>
      <c r="I824" s="10">
        <f>IF(Analysis!$B$60="Wine",B824,IF(Analysis!$B$60="Fruit",C824,IF(Analysis!$B$60="Meat",D824,IF(Analysis!$B$60="Fish",E824,IF(Analysis!$B$60="Sweet",F824,"")))))</f>
        <v>34</v>
      </c>
      <c r="J824" s="10">
        <v>38620</v>
      </c>
      <c r="K824" s="10" t="str">
        <f>IF(MasterData5[[#This Row],[Income ]]&gt;$AB$12, "Above", "Below")</f>
        <v>Below</v>
      </c>
      <c r="L824" s="10">
        <f>SUM(MasterData5[[#This Row],[MntWines]:[MntSweetProducts]])</f>
        <v>229</v>
      </c>
      <c r="M824" s="53" t="str">
        <f>IF(MasterData5[[#This Row],[Total Purchase]]&gt;=500, "Over $500", "")</f>
        <v/>
      </c>
      <c r="N824" s="10"/>
      <c r="O824" s="14" t="str">
        <f>IF(AND(MasterData5[[#This Row],[MntWines]]&gt;=AB$4, MasterData5[[#This Row],[Income ]]&lt;=$AB$12), "Yes", "")</f>
        <v/>
      </c>
      <c r="P824" s="14" t="str">
        <f>IF(AND(MasterData5[[#This Row],[MntFruits]]&gt;=AC$4, MasterData5[[#This Row],[Income ]]&lt;=$AB$12), "Yes", "")</f>
        <v/>
      </c>
      <c r="Q824" s="14" t="str">
        <f>IF(AND(MasterData5[[#This Row],[MntMeatProducts]]&gt;=AD$4, MasterData5[[#This Row],[Income ]]&lt;=$AB$12), "Yes", "")</f>
        <v/>
      </c>
      <c r="R824" s="14" t="str">
        <f>IF(AND(MasterData5[[#This Row],[MntFishProducts]]&gt;=AE$4, MasterData5[[#This Row],[Income ]]&lt;=$AB$12), "Yes", "")</f>
        <v/>
      </c>
      <c r="S824" s="14" t="str">
        <f>IF(AND(MasterData5[[#This Row],[MntSweetProducts]]&gt;=AF$4, MasterData5[[#This Row],[Income ]]&lt;=$AB$12), "Yes", "")</f>
        <v/>
      </c>
      <c r="U824" s="14" t="str">
        <f>IF(MasterData5[[#This Row],[MntWines]]&gt;=AB$4, "Yes", "")</f>
        <v/>
      </c>
      <c r="V824" s="14" t="str">
        <f>IF(MasterData5[[#This Row],[MntFruits]]&gt;=AC$4, "Yes", "")</f>
        <v/>
      </c>
      <c r="W824" s="14" t="str">
        <f>IF(MasterData5[[#This Row],[MntMeatProducts]]&gt;=AD$4, "Yes", "")</f>
        <v/>
      </c>
      <c r="X824" s="14" t="str">
        <f>IF(MasterData5[[#This Row],[MntFishProducts]]&gt;=AE$4, "Yes", "")</f>
        <v/>
      </c>
      <c r="Y824" s="14" t="str">
        <f>IF(MasterData5[[#This Row],[MntSweetProducts]]&gt;=AF$4, "Yes", "")</f>
        <v/>
      </c>
    </row>
    <row r="825" spans="1:25" x14ac:dyDescent="0.3">
      <c r="A825">
        <v>4120</v>
      </c>
      <c r="B825" s="10">
        <v>88</v>
      </c>
      <c r="C825" s="10">
        <v>39</v>
      </c>
      <c r="D825" s="10">
        <v>78</v>
      </c>
      <c r="E825" s="10">
        <v>58</v>
      </c>
      <c r="F825" s="10">
        <v>13</v>
      </c>
      <c r="G825" s="10">
        <v>93</v>
      </c>
      <c r="H825" s="24">
        <f>2021-'Customer Profile'!B824</f>
        <v>46</v>
      </c>
      <c r="I825" s="10">
        <f>IF(Analysis!$B$60="Wine",B825,IF(Analysis!$B$60="Fruit",C825,IF(Analysis!$B$60="Meat",D825,IF(Analysis!$B$60="Fish",E825,IF(Analysis!$B$60="Sweet",F825,"")))))</f>
        <v>58</v>
      </c>
      <c r="J825" s="10">
        <v>49514</v>
      </c>
      <c r="K825" s="10" t="str">
        <f>IF(MasterData5[[#This Row],[Income ]]&gt;$AB$12, "Above", "Below")</f>
        <v>Below</v>
      </c>
      <c r="L825" s="10">
        <f>SUM(MasterData5[[#This Row],[MntWines]:[MntSweetProducts]])</f>
        <v>276</v>
      </c>
      <c r="M825" s="53" t="str">
        <f>IF(MasterData5[[#This Row],[Total Purchase]]&gt;=500, "Over $500", "")</f>
        <v/>
      </c>
      <c r="N825" s="10"/>
      <c r="O825" s="14" t="str">
        <f>IF(AND(MasterData5[[#This Row],[MntWines]]&gt;=AB$4, MasterData5[[#This Row],[Income ]]&lt;=$AB$12), "Yes", "")</f>
        <v/>
      </c>
      <c r="P825" s="14" t="str">
        <f>IF(AND(MasterData5[[#This Row],[MntFruits]]&gt;=AC$4, MasterData5[[#This Row],[Income ]]&lt;=$AB$12), "Yes", "")</f>
        <v>Yes</v>
      </c>
      <c r="Q825" s="14" t="str">
        <f>IF(AND(MasterData5[[#This Row],[MntMeatProducts]]&gt;=AD$4, MasterData5[[#This Row],[Income ]]&lt;=$AB$12), "Yes", "")</f>
        <v/>
      </c>
      <c r="R825" s="14" t="str">
        <f>IF(AND(MasterData5[[#This Row],[MntFishProducts]]&gt;=AE$4, MasterData5[[#This Row],[Income ]]&lt;=$AB$12), "Yes", "")</f>
        <v>Yes</v>
      </c>
      <c r="S825" s="14" t="str">
        <f>IF(AND(MasterData5[[#This Row],[MntSweetProducts]]&gt;=AF$4, MasterData5[[#This Row],[Income ]]&lt;=$AB$12), "Yes", "")</f>
        <v/>
      </c>
      <c r="U825" s="14" t="str">
        <f>IF(MasterData5[[#This Row],[MntWines]]&gt;=AB$4, "Yes", "")</f>
        <v/>
      </c>
      <c r="V825" s="14" t="str">
        <f>IF(MasterData5[[#This Row],[MntFruits]]&gt;=AC$4, "Yes", "")</f>
        <v>Yes</v>
      </c>
      <c r="W825" s="14" t="str">
        <f>IF(MasterData5[[#This Row],[MntMeatProducts]]&gt;=AD$4, "Yes", "")</f>
        <v/>
      </c>
      <c r="X825" s="14" t="str">
        <f>IF(MasterData5[[#This Row],[MntFishProducts]]&gt;=AE$4, "Yes", "")</f>
        <v>Yes</v>
      </c>
      <c r="Y825" s="14" t="str">
        <f>IF(MasterData5[[#This Row],[MntSweetProducts]]&gt;=AF$4, "Yes", "")</f>
        <v/>
      </c>
    </row>
    <row r="826" spans="1:25" x14ac:dyDescent="0.3">
      <c r="A826">
        <v>4122</v>
      </c>
      <c r="B826" s="10">
        <v>504</v>
      </c>
      <c r="C826" s="10">
        <v>23</v>
      </c>
      <c r="D826" s="10">
        <v>117</v>
      </c>
      <c r="E826" s="10">
        <v>179</v>
      </c>
      <c r="F826" s="10">
        <v>28</v>
      </c>
      <c r="G826" s="10">
        <v>44</v>
      </c>
      <c r="H826" s="24">
        <f>2021-'Customer Profile'!B825</f>
        <v>46</v>
      </c>
      <c r="I826" s="10">
        <f>IF(Analysis!$B$60="Wine",B826,IF(Analysis!$B$60="Fruit",C826,IF(Analysis!$B$60="Meat",D826,IF(Analysis!$B$60="Fish",E826,IF(Analysis!$B$60="Sweet",F826,"")))))</f>
        <v>179</v>
      </c>
      <c r="J826" s="10">
        <v>79205</v>
      </c>
      <c r="K826" s="10" t="str">
        <f>IF(MasterData5[[#This Row],[Income ]]&gt;$AB$12, "Above", "Below")</f>
        <v>Above</v>
      </c>
      <c r="L826" s="10">
        <f>SUM(MasterData5[[#This Row],[MntWines]:[MntSweetProducts]])</f>
        <v>851</v>
      </c>
      <c r="M826" s="53" t="str">
        <f>IF(MasterData5[[#This Row],[Total Purchase]]&gt;=500, "Over $500", "")</f>
        <v>Over $500</v>
      </c>
      <c r="N826" s="10"/>
      <c r="O826" s="14" t="str">
        <f>IF(AND(MasterData5[[#This Row],[MntWines]]&gt;=AB$4, MasterData5[[#This Row],[Income ]]&lt;=$AB$12), "Yes", "")</f>
        <v/>
      </c>
      <c r="P826" s="14" t="str">
        <f>IF(AND(MasterData5[[#This Row],[MntFruits]]&gt;=AC$4, MasterData5[[#This Row],[Income ]]&lt;=$AB$12), "Yes", "")</f>
        <v/>
      </c>
      <c r="Q826" s="14" t="str">
        <f>IF(AND(MasterData5[[#This Row],[MntMeatProducts]]&gt;=AD$4, MasterData5[[#This Row],[Income ]]&lt;=$AB$12), "Yes", "")</f>
        <v/>
      </c>
      <c r="R826" s="14" t="str">
        <f>IF(AND(MasterData5[[#This Row],[MntFishProducts]]&gt;=AE$4, MasterData5[[#This Row],[Income ]]&lt;=$AB$12), "Yes", "")</f>
        <v/>
      </c>
      <c r="S826" s="14" t="str">
        <f>IF(AND(MasterData5[[#This Row],[MntSweetProducts]]&gt;=AF$4, MasterData5[[#This Row],[Income ]]&lt;=$AB$12), "Yes", "")</f>
        <v/>
      </c>
      <c r="U826" s="14" t="str">
        <f>IF(MasterData5[[#This Row],[MntWines]]&gt;=AB$4, "Yes", "")</f>
        <v>Yes</v>
      </c>
      <c r="V826" s="14" t="str">
        <f>IF(MasterData5[[#This Row],[MntFruits]]&gt;=AC$4, "Yes", "")</f>
        <v/>
      </c>
      <c r="W826" s="14" t="str">
        <f>IF(MasterData5[[#This Row],[MntMeatProducts]]&gt;=AD$4, "Yes", "")</f>
        <v/>
      </c>
      <c r="X826" s="14" t="str">
        <f>IF(MasterData5[[#This Row],[MntFishProducts]]&gt;=AE$4, "Yes", "")</f>
        <v>Yes</v>
      </c>
      <c r="Y826" s="14" t="str">
        <f>IF(MasterData5[[#This Row],[MntSweetProducts]]&gt;=AF$4, "Yes", "")</f>
        <v>Yes</v>
      </c>
    </row>
    <row r="827" spans="1:25" x14ac:dyDescent="0.3">
      <c r="A827">
        <v>4127</v>
      </c>
      <c r="B827" s="10">
        <v>1004</v>
      </c>
      <c r="C827" s="10">
        <v>59</v>
      </c>
      <c r="D827" s="10">
        <v>265</v>
      </c>
      <c r="E827" s="10">
        <v>115</v>
      </c>
      <c r="F827" s="10">
        <v>59</v>
      </c>
      <c r="G827" s="10">
        <v>27</v>
      </c>
      <c r="H827" s="24">
        <f>2021-'Customer Profile'!B826</f>
        <v>54</v>
      </c>
      <c r="I827" s="10">
        <f>IF(Analysis!$B$60="Wine",B827,IF(Analysis!$B$60="Fruit",C827,IF(Analysis!$B$60="Meat",D827,IF(Analysis!$B$60="Fish",E827,IF(Analysis!$B$60="Sweet",F827,"")))))</f>
        <v>115</v>
      </c>
      <c r="J827" s="10">
        <v>77766</v>
      </c>
      <c r="K827" s="10" t="str">
        <f>IF(MasterData5[[#This Row],[Income ]]&gt;$AB$12, "Above", "Below")</f>
        <v>Above</v>
      </c>
      <c r="L827" s="10">
        <f>SUM(MasterData5[[#This Row],[MntWines]:[MntSweetProducts]])</f>
        <v>1502</v>
      </c>
      <c r="M827" s="53" t="str">
        <f>IF(MasterData5[[#This Row],[Total Purchase]]&gt;=500, "Over $500", "")</f>
        <v>Over $500</v>
      </c>
      <c r="N827" s="10"/>
      <c r="O827" s="14" t="str">
        <f>IF(AND(MasterData5[[#This Row],[MntWines]]&gt;=AB$4, MasterData5[[#This Row],[Income ]]&lt;=$AB$12), "Yes", "")</f>
        <v/>
      </c>
      <c r="P827" s="14" t="str">
        <f>IF(AND(MasterData5[[#This Row],[MntFruits]]&gt;=AC$4, MasterData5[[#This Row],[Income ]]&lt;=$AB$12), "Yes", "")</f>
        <v/>
      </c>
      <c r="Q827" s="14" t="str">
        <f>IF(AND(MasterData5[[#This Row],[MntMeatProducts]]&gt;=AD$4, MasterData5[[#This Row],[Income ]]&lt;=$AB$12), "Yes", "")</f>
        <v/>
      </c>
      <c r="R827" s="14" t="str">
        <f>IF(AND(MasterData5[[#This Row],[MntFishProducts]]&gt;=AE$4, MasterData5[[#This Row],[Income ]]&lt;=$AB$12), "Yes", "")</f>
        <v/>
      </c>
      <c r="S827" s="14" t="str">
        <f>IF(AND(MasterData5[[#This Row],[MntSweetProducts]]&gt;=AF$4, MasterData5[[#This Row],[Income ]]&lt;=$AB$12), "Yes", "")</f>
        <v/>
      </c>
      <c r="U827" s="14" t="str">
        <f>IF(MasterData5[[#This Row],[MntWines]]&gt;=AB$4, "Yes", "")</f>
        <v>Yes</v>
      </c>
      <c r="V827" s="14" t="str">
        <f>IF(MasterData5[[#This Row],[MntFruits]]&gt;=AC$4, "Yes", "")</f>
        <v>Yes</v>
      </c>
      <c r="W827" s="14" t="str">
        <f>IF(MasterData5[[#This Row],[MntMeatProducts]]&gt;=AD$4, "Yes", "")</f>
        <v>Yes</v>
      </c>
      <c r="X827" s="14" t="str">
        <f>IF(MasterData5[[#This Row],[MntFishProducts]]&gt;=AE$4, "Yes", "")</f>
        <v>Yes</v>
      </c>
      <c r="Y827" s="14" t="str">
        <f>IF(MasterData5[[#This Row],[MntSweetProducts]]&gt;=AF$4, "Yes", "")</f>
        <v>Yes</v>
      </c>
    </row>
    <row r="828" spans="1:25" x14ac:dyDescent="0.3">
      <c r="A828">
        <v>4128</v>
      </c>
      <c r="B828" s="10">
        <v>517</v>
      </c>
      <c r="C828" s="10">
        <v>12</v>
      </c>
      <c r="D828" s="10">
        <v>54</v>
      </c>
      <c r="E828" s="10">
        <v>16</v>
      </c>
      <c r="F828" s="10">
        <v>6</v>
      </c>
      <c r="G828" s="10">
        <v>120</v>
      </c>
      <c r="H828" s="24">
        <f>2021-'Customer Profile'!B827</f>
        <v>59</v>
      </c>
      <c r="I828" s="10">
        <f>IF(Analysis!$B$60="Wine",B828,IF(Analysis!$B$60="Fruit",C828,IF(Analysis!$B$60="Meat",D828,IF(Analysis!$B$60="Fish",E828,IF(Analysis!$B$60="Sweet",F828,"")))))</f>
        <v>16</v>
      </c>
      <c r="J828" s="10">
        <v>56067</v>
      </c>
      <c r="K828" s="10" t="str">
        <f>IF(MasterData5[[#This Row],[Income ]]&gt;$AB$12, "Above", "Below")</f>
        <v>Above</v>
      </c>
      <c r="L828" s="10">
        <f>SUM(MasterData5[[#This Row],[MntWines]:[MntSweetProducts]])</f>
        <v>605</v>
      </c>
      <c r="M828" s="53" t="str">
        <f>IF(MasterData5[[#This Row],[Total Purchase]]&gt;=500, "Over $500", "")</f>
        <v>Over $500</v>
      </c>
      <c r="N828" s="10"/>
      <c r="O828" s="14" t="str">
        <f>IF(AND(MasterData5[[#This Row],[MntWines]]&gt;=AB$4, MasterData5[[#This Row],[Income ]]&lt;=$AB$12), "Yes", "")</f>
        <v/>
      </c>
      <c r="P828" s="14" t="str">
        <f>IF(AND(MasterData5[[#This Row],[MntFruits]]&gt;=AC$4, MasterData5[[#This Row],[Income ]]&lt;=$AB$12), "Yes", "")</f>
        <v/>
      </c>
      <c r="Q828" s="14" t="str">
        <f>IF(AND(MasterData5[[#This Row],[MntMeatProducts]]&gt;=AD$4, MasterData5[[#This Row],[Income ]]&lt;=$AB$12), "Yes", "")</f>
        <v/>
      </c>
      <c r="R828" s="14" t="str">
        <f>IF(AND(MasterData5[[#This Row],[MntFishProducts]]&gt;=AE$4, MasterData5[[#This Row],[Income ]]&lt;=$AB$12), "Yes", "")</f>
        <v/>
      </c>
      <c r="S828" s="14" t="str">
        <f>IF(AND(MasterData5[[#This Row],[MntSweetProducts]]&gt;=AF$4, MasterData5[[#This Row],[Income ]]&lt;=$AB$12), "Yes", "")</f>
        <v/>
      </c>
      <c r="U828" s="14" t="str">
        <f>IF(MasterData5[[#This Row],[MntWines]]&gt;=AB$4, "Yes", "")</f>
        <v>Yes</v>
      </c>
      <c r="V828" s="14" t="str">
        <f>IF(MasterData5[[#This Row],[MntFruits]]&gt;=AC$4, "Yes", "")</f>
        <v/>
      </c>
      <c r="W828" s="14" t="str">
        <f>IF(MasterData5[[#This Row],[MntMeatProducts]]&gt;=AD$4, "Yes", "")</f>
        <v/>
      </c>
      <c r="X828" s="14" t="str">
        <f>IF(MasterData5[[#This Row],[MntFishProducts]]&gt;=AE$4, "Yes", "")</f>
        <v/>
      </c>
      <c r="Y828" s="14" t="str">
        <f>IF(MasterData5[[#This Row],[MntSweetProducts]]&gt;=AF$4, "Yes", "")</f>
        <v/>
      </c>
    </row>
    <row r="829" spans="1:25" x14ac:dyDescent="0.3">
      <c r="A829">
        <v>4136</v>
      </c>
      <c r="B829" s="10">
        <v>10</v>
      </c>
      <c r="C829" s="10">
        <v>17</v>
      </c>
      <c r="D829" s="10">
        <v>18</v>
      </c>
      <c r="E829" s="10">
        <v>8</v>
      </c>
      <c r="F829" s="10">
        <v>26</v>
      </c>
      <c r="G829" s="10">
        <v>40</v>
      </c>
      <c r="H829" s="24">
        <f>2021-'Customer Profile'!B828</f>
        <v>29</v>
      </c>
      <c r="I829" s="10">
        <f>IF(Analysis!$B$60="Wine",B829,IF(Analysis!$B$60="Fruit",C829,IF(Analysis!$B$60="Meat",D829,IF(Analysis!$B$60="Fish",E829,IF(Analysis!$B$60="Sweet",F829,"")))))</f>
        <v>8</v>
      </c>
      <c r="J829" s="10">
        <v>7500</v>
      </c>
      <c r="K829" s="10" t="str">
        <f>IF(MasterData5[[#This Row],[Income ]]&gt;$AB$12, "Above", "Below")</f>
        <v>Below</v>
      </c>
      <c r="L829" s="10">
        <f>SUM(MasterData5[[#This Row],[MntWines]:[MntSweetProducts]])</f>
        <v>79</v>
      </c>
      <c r="M829" s="53" t="str">
        <f>IF(MasterData5[[#This Row],[Total Purchase]]&gt;=500, "Over $500", "")</f>
        <v/>
      </c>
      <c r="N829" s="10"/>
      <c r="O829" s="14" t="str">
        <f>IF(AND(MasterData5[[#This Row],[MntWines]]&gt;=AB$4, MasterData5[[#This Row],[Income ]]&lt;=$AB$12), "Yes", "")</f>
        <v/>
      </c>
      <c r="P829" s="14" t="str">
        <f>IF(AND(MasterData5[[#This Row],[MntFruits]]&gt;=AC$4, MasterData5[[#This Row],[Income ]]&lt;=$AB$12), "Yes", "")</f>
        <v/>
      </c>
      <c r="Q829" s="14" t="str">
        <f>IF(AND(MasterData5[[#This Row],[MntMeatProducts]]&gt;=AD$4, MasterData5[[#This Row],[Income ]]&lt;=$AB$12), "Yes", "")</f>
        <v/>
      </c>
      <c r="R829" s="14" t="str">
        <f>IF(AND(MasterData5[[#This Row],[MntFishProducts]]&gt;=AE$4, MasterData5[[#This Row],[Income ]]&lt;=$AB$12), "Yes", "")</f>
        <v/>
      </c>
      <c r="S829" s="14" t="str">
        <f>IF(AND(MasterData5[[#This Row],[MntSweetProducts]]&gt;=AF$4, MasterData5[[#This Row],[Income ]]&lt;=$AB$12), "Yes", "")</f>
        <v/>
      </c>
      <c r="U829" s="14" t="str">
        <f>IF(MasterData5[[#This Row],[MntWines]]&gt;=AB$4, "Yes", "")</f>
        <v/>
      </c>
      <c r="V829" s="14" t="str">
        <f>IF(MasterData5[[#This Row],[MntFruits]]&gt;=AC$4, "Yes", "")</f>
        <v/>
      </c>
      <c r="W829" s="14" t="str">
        <f>IF(MasterData5[[#This Row],[MntMeatProducts]]&gt;=AD$4, "Yes", "")</f>
        <v/>
      </c>
      <c r="X829" s="14" t="str">
        <f>IF(MasterData5[[#This Row],[MntFishProducts]]&gt;=AE$4, "Yes", "")</f>
        <v/>
      </c>
      <c r="Y829" s="14" t="str">
        <f>IF(MasterData5[[#This Row],[MntSweetProducts]]&gt;=AF$4, "Yes", "")</f>
        <v/>
      </c>
    </row>
    <row r="830" spans="1:25" x14ac:dyDescent="0.3">
      <c r="A830">
        <v>4137</v>
      </c>
      <c r="B830" s="10">
        <v>398</v>
      </c>
      <c r="C830" s="10">
        <v>40</v>
      </c>
      <c r="D830" s="10">
        <v>367</v>
      </c>
      <c r="E830" s="10">
        <v>119</v>
      </c>
      <c r="F830" s="10">
        <v>122</v>
      </c>
      <c r="G830" s="10">
        <v>30</v>
      </c>
      <c r="H830" s="24">
        <f>2021-'Customer Profile'!B829</f>
        <v>73</v>
      </c>
      <c r="I830" s="10">
        <f>IF(Analysis!$B$60="Wine",B830,IF(Analysis!$B$60="Fruit",C830,IF(Analysis!$B$60="Meat",D830,IF(Analysis!$B$60="Fish",E830,IF(Analysis!$B$60="Sweet",F830,"")))))</f>
        <v>119</v>
      </c>
      <c r="J830" s="10">
        <v>70666</v>
      </c>
      <c r="K830" s="10" t="str">
        <f>IF(MasterData5[[#This Row],[Income ]]&gt;$AB$12, "Above", "Below")</f>
        <v>Above</v>
      </c>
      <c r="L830" s="10">
        <f>SUM(MasterData5[[#This Row],[MntWines]:[MntSweetProducts]])</f>
        <v>1046</v>
      </c>
      <c r="M830" s="53" t="str">
        <f>IF(MasterData5[[#This Row],[Total Purchase]]&gt;=500, "Over $500", "")</f>
        <v>Over $500</v>
      </c>
      <c r="N830" s="10"/>
      <c r="O830" s="14" t="str">
        <f>IF(AND(MasterData5[[#This Row],[MntWines]]&gt;=AB$4, MasterData5[[#This Row],[Income ]]&lt;=$AB$12), "Yes", "")</f>
        <v/>
      </c>
      <c r="P830" s="14" t="str">
        <f>IF(AND(MasterData5[[#This Row],[MntFruits]]&gt;=AC$4, MasterData5[[#This Row],[Income ]]&lt;=$AB$12), "Yes", "")</f>
        <v/>
      </c>
      <c r="Q830" s="14" t="str">
        <f>IF(AND(MasterData5[[#This Row],[MntMeatProducts]]&gt;=AD$4, MasterData5[[#This Row],[Income ]]&lt;=$AB$12), "Yes", "")</f>
        <v/>
      </c>
      <c r="R830" s="14" t="str">
        <f>IF(AND(MasterData5[[#This Row],[MntFishProducts]]&gt;=AE$4, MasterData5[[#This Row],[Income ]]&lt;=$AB$12), "Yes", "")</f>
        <v/>
      </c>
      <c r="S830" s="14" t="str">
        <f>IF(AND(MasterData5[[#This Row],[MntSweetProducts]]&gt;=AF$4, MasterData5[[#This Row],[Income ]]&lt;=$AB$12), "Yes", "")</f>
        <v/>
      </c>
      <c r="U830" s="14" t="str">
        <f>IF(MasterData5[[#This Row],[MntWines]]&gt;=AB$4, "Yes", "")</f>
        <v>Yes</v>
      </c>
      <c r="V830" s="14" t="str">
        <f>IF(MasterData5[[#This Row],[MntFruits]]&gt;=AC$4, "Yes", "")</f>
        <v>Yes</v>
      </c>
      <c r="W830" s="14" t="str">
        <f>IF(MasterData5[[#This Row],[MntMeatProducts]]&gt;=AD$4, "Yes", "")</f>
        <v>Yes</v>
      </c>
      <c r="X830" s="14" t="str">
        <f>IF(MasterData5[[#This Row],[MntFishProducts]]&gt;=AE$4, "Yes", "")</f>
        <v>Yes</v>
      </c>
      <c r="Y830" s="14" t="str">
        <f>IF(MasterData5[[#This Row],[MntSweetProducts]]&gt;=AF$4, "Yes", "")</f>
        <v>Yes</v>
      </c>
    </row>
    <row r="831" spans="1:25" x14ac:dyDescent="0.3">
      <c r="A831">
        <v>4138</v>
      </c>
      <c r="B831" s="10">
        <v>411</v>
      </c>
      <c r="C831" s="10">
        <v>106</v>
      </c>
      <c r="D831" s="10">
        <v>147</v>
      </c>
      <c r="E831" s="10">
        <v>54</v>
      </c>
      <c r="F831" s="10">
        <v>115</v>
      </c>
      <c r="G831" s="10">
        <v>66</v>
      </c>
      <c r="H831" s="24">
        <f>2021-'Customer Profile'!B830</f>
        <v>59</v>
      </c>
      <c r="I831" s="10">
        <f>IF(Analysis!$B$60="Wine",B831,IF(Analysis!$B$60="Fruit",C831,IF(Analysis!$B$60="Meat",D831,IF(Analysis!$B$60="Fish",E831,IF(Analysis!$B$60="Sweet",F831,"")))))</f>
        <v>54</v>
      </c>
      <c r="J831" s="10">
        <v>76624</v>
      </c>
      <c r="K831" s="10" t="str">
        <f>IF(MasterData5[[#This Row],[Income ]]&gt;$AB$12, "Above", "Below")</f>
        <v>Above</v>
      </c>
      <c r="L831" s="10">
        <f>SUM(MasterData5[[#This Row],[MntWines]:[MntSweetProducts]])</f>
        <v>833</v>
      </c>
      <c r="M831" s="53" t="str">
        <f>IF(MasterData5[[#This Row],[Total Purchase]]&gt;=500, "Over $500", "")</f>
        <v>Over $500</v>
      </c>
      <c r="N831" s="10"/>
      <c r="O831" s="14" t="str">
        <f>IF(AND(MasterData5[[#This Row],[MntWines]]&gt;=AB$4, MasterData5[[#This Row],[Income ]]&lt;=$AB$12), "Yes", "")</f>
        <v/>
      </c>
      <c r="P831" s="14" t="str">
        <f>IF(AND(MasterData5[[#This Row],[MntFruits]]&gt;=AC$4, MasterData5[[#This Row],[Income ]]&lt;=$AB$12), "Yes", "")</f>
        <v/>
      </c>
      <c r="Q831" s="14" t="str">
        <f>IF(AND(MasterData5[[#This Row],[MntMeatProducts]]&gt;=AD$4, MasterData5[[#This Row],[Income ]]&lt;=$AB$12), "Yes", "")</f>
        <v/>
      </c>
      <c r="R831" s="14" t="str">
        <f>IF(AND(MasterData5[[#This Row],[MntFishProducts]]&gt;=AE$4, MasterData5[[#This Row],[Income ]]&lt;=$AB$12), "Yes", "")</f>
        <v/>
      </c>
      <c r="S831" s="14" t="str">
        <f>IF(AND(MasterData5[[#This Row],[MntSweetProducts]]&gt;=AF$4, MasterData5[[#This Row],[Income ]]&lt;=$AB$12), "Yes", "")</f>
        <v/>
      </c>
      <c r="U831" s="14" t="str">
        <f>IF(MasterData5[[#This Row],[MntWines]]&gt;=AB$4, "Yes", "")</f>
        <v>Yes</v>
      </c>
      <c r="V831" s="14" t="str">
        <f>IF(MasterData5[[#This Row],[MntFruits]]&gt;=AC$4, "Yes", "")</f>
        <v>Yes</v>
      </c>
      <c r="W831" s="14" t="str">
        <f>IF(MasterData5[[#This Row],[MntMeatProducts]]&gt;=AD$4, "Yes", "")</f>
        <v/>
      </c>
      <c r="X831" s="14" t="str">
        <f>IF(MasterData5[[#This Row],[MntFishProducts]]&gt;=AE$4, "Yes", "")</f>
        <v>Yes</v>
      </c>
      <c r="Y831" s="14" t="str">
        <f>IF(MasterData5[[#This Row],[MntSweetProducts]]&gt;=AF$4, "Yes", "")</f>
        <v>Yes</v>
      </c>
    </row>
    <row r="832" spans="1:25" x14ac:dyDescent="0.3">
      <c r="A832">
        <v>4141</v>
      </c>
      <c r="B832" s="10">
        <v>426</v>
      </c>
      <c r="C832" s="10">
        <v>49</v>
      </c>
      <c r="D832" s="10">
        <v>127</v>
      </c>
      <c r="E832" s="10">
        <v>111</v>
      </c>
      <c r="F832" s="10">
        <v>21</v>
      </c>
      <c r="G832" s="10">
        <v>42</v>
      </c>
      <c r="H832" s="24">
        <f>2021-'Customer Profile'!B831</f>
        <v>56</v>
      </c>
      <c r="I832" s="10">
        <f>IF(Analysis!$B$60="Wine",B832,IF(Analysis!$B$60="Fruit",C832,IF(Analysis!$B$60="Meat",D832,IF(Analysis!$B$60="Fish",E832,IF(Analysis!$B$60="Sweet",F832,"")))))</f>
        <v>111</v>
      </c>
      <c r="J832" s="10">
        <v>71613</v>
      </c>
      <c r="K832" s="10" t="str">
        <f>IF(MasterData5[[#This Row],[Income ]]&gt;$AB$12, "Above", "Below")</f>
        <v>Above</v>
      </c>
      <c r="L832" s="10">
        <f>SUM(MasterData5[[#This Row],[MntWines]:[MntSweetProducts]])</f>
        <v>734</v>
      </c>
      <c r="M832" s="53" t="str">
        <f>IF(MasterData5[[#This Row],[Total Purchase]]&gt;=500, "Over $500", "")</f>
        <v>Over $500</v>
      </c>
      <c r="N832" s="10"/>
      <c r="O832" s="14" t="str">
        <f>IF(AND(MasterData5[[#This Row],[MntWines]]&gt;=AB$4, MasterData5[[#This Row],[Income ]]&lt;=$AB$12), "Yes", "")</f>
        <v/>
      </c>
      <c r="P832" s="14" t="str">
        <f>IF(AND(MasterData5[[#This Row],[MntFruits]]&gt;=AC$4, MasterData5[[#This Row],[Income ]]&lt;=$AB$12), "Yes", "")</f>
        <v/>
      </c>
      <c r="Q832" s="14" t="str">
        <f>IF(AND(MasterData5[[#This Row],[MntMeatProducts]]&gt;=AD$4, MasterData5[[#This Row],[Income ]]&lt;=$AB$12), "Yes", "")</f>
        <v/>
      </c>
      <c r="R832" s="14" t="str">
        <f>IF(AND(MasterData5[[#This Row],[MntFishProducts]]&gt;=AE$4, MasterData5[[#This Row],[Income ]]&lt;=$AB$12), "Yes", "")</f>
        <v/>
      </c>
      <c r="S832" s="14" t="str">
        <f>IF(AND(MasterData5[[#This Row],[MntSweetProducts]]&gt;=AF$4, MasterData5[[#This Row],[Income ]]&lt;=$AB$12), "Yes", "")</f>
        <v/>
      </c>
      <c r="U832" s="14" t="str">
        <f>IF(MasterData5[[#This Row],[MntWines]]&gt;=AB$4, "Yes", "")</f>
        <v>Yes</v>
      </c>
      <c r="V832" s="14" t="str">
        <f>IF(MasterData5[[#This Row],[MntFruits]]&gt;=AC$4, "Yes", "")</f>
        <v>Yes</v>
      </c>
      <c r="W832" s="14" t="str">
        <f>IF(MasterData5[[#This Row],[MntMeatProducts]]&gt;=AD$4, "Yes", "")</f>
        <v/>
      </c>
      <c r="X832" s="14" t="str">
        <f>IF(MasterData5[[#This Row],[MntFishProducts]]&gt;=AE$4, "Yes", "")</f>
        <v>Yes</v>
      </c>
      <c r="Y832" s="14" t="str">
        <f>IF(MasterData5[[#This Row],[MntSweetProducts]]&gt;=AF$4, "Yes", "")</f>
        <v/>
      </c>
    </row>
    <row r="833" spans="1:25" x14ac:dyDescent="0.3">
      <c r="A833">
        <v>4148</v>
      </c>
      <c r="B833" s="10">
        <v>164</v>
      </c>
      <c r="C833" s="10">
        <v>24</v>
      </c>
      <c r="D833" s="10">
        <v>103</v>
      </c>
      <c r="E833" s="10">
        <v>12</v>
      </c>
      <c r="F833" s="10">
        <v>3</v>
      </c>
      <c r="G833" s="10">
        <v>42</v>
      </c>
      <c r="H833" s="24">
        <f>2021-'Customer Profile'!B832</f>
        <v>49</v>
      </c>
      <c r="I833" s="10">
        <f>IF(Analysis!$B$60="Wine",B833,IF(Analysis!$B$60="Fruit",C833,IF(Analysis!$B$60="Meat",D833,IF(Analysis!$B$60="Fish",E833,IF(Analysis!$B$60="Sweet",F833,"")))))</f>
        <v>12</v>
      </c>
      <c r="J833" s="10">
        <v>38988</v>
      </c>
      <c r="K833" s="10" t="str">
        <f>IF(MasterData5[[#This Row],[Income ]]&gt;$AB$12, "Above", "Below")</f>
        <v>Below</v>
      </c>
      <c r="L833" s="10">
        <f>SUM(MasterData5[[#This Row],[MntWines]:[MntSweetProducts]])</f>
        <v>306</v>
      </c>
      <c r="M833" s="53" t="str">
        <f>IF(MasterData5[[#This Row],[Total Purchase]]&gt;=500, "Over $500", "")</f>
        <v/>
      </c>
      <c r="N833" s="10"/>
      <c r="O833" s="14" t="str">
        <f>IF(AND(MasterData5[[#This Row],[MntWines]]&gt;=AB$4, MasterData5[[#This Row],[Income ]]&lt;=$AB$12), "Yes", "")</f>
        <v/>
      </c>
      <c r="P833" s="14" t="str">
        <f>IF(AND(MasterData5[[#This Row],[MntFruits]]&gt;=AC$4, MasterData5[[#This Row],[Income ]]&lt;=$AB$12), "Yes", "")</f>
        <v/>
      </c>
      <c r="Q833" s="14" t="str">
        <f>IF(AND(MasterData5[[#This Row],[MntMeatProducts]]&gt;=AD$4, MasterData5[[#This Row],[Income ]]&lt;=$AB$12), "Yes", "")</f>
        <v/>
      </c>
      <c r="R833" s="14" t="str">
        <f>IF(AND(MasterData5[[#This Row],[MntFishProducts]]&gt;=AE$4, MasterData5[[#This Row],[Income ]]&lt;=$AB$12), "Yes", "")</f>
        <v/>
      </c>
      <c r="S833" s="14" t="str">
        <f>IF(AND(MasterData5[[#This Row],[MntSweetProducts]]&gt;=AF$4, MasterData5[[#This Row],[Income ]]&lt;=$AB$12), "Yes", "")</f>
        <v/>
      </c>
      <c r="U833" s="14" t="str">
        <f>IF(MasterData5[[#This Row],[MntWines]]&gt;=AB$4, "Yes", "")</f>
        <v/>
      </c>
      <c r="V833" s="14" t="str">
        <f>IF(MasterData5[[#This Row],[MntFruits]]&gt;=AC$4, "Yes", "")</f>
        <v/>
      </c>
      <c r="W833" s="14" t="str">
        <f>IF(MasterData5[[#This Row],[MntMeatProducts]]&gt;=AD$4, "Yes", "")</f>
        <v/>
      </c>
      <c r="X833" s="14" t="str">
        <f>IF(MasterData5[[#This Row],[MntFishProducts]]&gt;=AE$4, "Yes", "")</f>
        <v/>
      </c>
      <c r="Y833" s="14" t="str">
        <f>IF(MasterData5[[#This Row],[MntSweetProducts]]&gt;=AF$4, "Yes", "")</f>
        <v/>
      </c>
    </row>
    <row r="834" spans="1:25" x14ac:dyDescent="0.3">
      <c r="A834">
        <v>4149</v>
      </c>
      <c r="B834" s="10">
        <v>586</v>
      </c>
      <c r="C834" s="10">
        <v>66</v>
      </c>
      <c r="D834" s="10">
        <v>653</v>
      </c>
      <c r="E834" s="10">
        <v>17</v>
      </c>
      <c r="F834" s="10">
        <v>0</v>
      </c>
      <c r="G834" s="10">
        <v>26</v>
      </c>
      <c r="H834" s="24">
        <f>2021-'Customer Profile'!B833</f>
        <v>73</v>
      </c>
      <c r="I834" s="10">
        <f>IF(Analysis!$B$60="Wine",B834,IF(Analysis!$B$60="Fruit",C834,IF(Analysis!$B$60="Meat",D834,IF(Analysis!$B$60="Fish",E834,IF(Analysis!$B$60="Sweet",F834,"")))))</f>
        <v>17</v>
      </c>
      <c r="J834" s="10">
        <v>76140</v>
      </c>
      <c r="K834" s="10" t="str">
        <f>IF(MasterData5[[#This Row],[Income ]]&gt;$AB$12, "Above", "Below")</f>
        <v>Above</v>
      </c>
      <c r="L834" s="10">
        <f>SUM(MasterData5[[#This Row],[MntWines]:[MntSweetProducts]])</f>
        <v>1322</v>
      </c>
      <c r="M834" s="53" t="str">
        <f>IF(MasterData5[[#This Row],[Total Purchase]]&gt;=500, "Over $500", "")</f>
        <v>Over $500</v>
      </c>
      <c r="N834" s="10"/>
      <c r="O834" s="14" t="str">
        <f>IF(AND(MasterData5[[#This Row],[MntWines]]&gt;=AB$4, MasterData5[[#This Row],[Income ]]&lt;=$AB$12), "Yes", "")</f>
        <v/>
      </c>
      <c r="P834" s="14" t="str">
        <f>IF(AND(MasterData5[[#This Row],[MntFruits]]&gt;=AC$4, MasterData5[[#This Row],[Income ]]&lt;=$AB$12), "Yes", "")</f>
        <v/>
      </c>
      <c r="Q834" s="14" t="str">
        <f>IF(AND(MasterData5[[#This Row],[MntMeatProducts]]&gt;=AD$4, MasterData5[[#This Row],[Income ]]&lt;=$AB$12), "Yes", "")</f>
        <v/>
      </c>
      <c r="R834" s="14" t="str">
        <f>IF(AND(MasterData5[[#This Row],[MntFishProducts]]&gt;=AE$4, MasterData5[[#This Row],[Income ]]&lt;=$AB$12), "Yes", "")</f>
        <v/>
      </c>
      <c r="S834" s="14" t="str">
        <f>IF(AND(MasterData5[[#This Row],[MntSweetProducts]]&gt;=AF$4, MasterData5[[#This Row],[Income ]]&lt;=$AB$12), "Yes", "")</f>
        <v/>
      </c>
      <c r="U834" s="14" t="str">
        <f>IF(MasterData5[[#This Row],[MntWines]]&gt;=AB$4, "Yes", "")</f>
        <v>Yes</v>
      </c>
      <c r="V834" s="14" t="str">
        <f>IF(MasterData5[[#This Row],[MntFruits]]&gt;=AC$4, "Yes", "")</f>
        <v>Yes</v>
      </c>
      <c r="W834" s="14" t="str">
        <f>IF(MasterData5[[#This Row],[MntMeatProducts]]&gt;=AD$4, "Yes", "")</f>
        <v>Yes</v>
      </c>
      <c r="X834" s="14" t="str">
        <f>IF(MasterData5[[#This Row],[MntFishProducts]]&gt;=AE$4, "Yes", "")</f>
        <v/>
      </c>
      <c r="Y834" s="14" t="str">
        <f>IF(MasterData5[[#This Row],[MntSweetProducts]]&gt;=AF$4, "Yes", "")</f>
        <v/>
      </c>
    </row>
    <row r="835" spans="1:25" x14ac:dyDescent="0.3">
      <c r="A835">
        <v>4168</v>
      </c>
      <c r="B835" s="10">
        <v>231</v>
      </c>
      <c r="C835" s="10">
        <v>7</v>
      </c>
      <c r="D835" s="10">
        <v>137</v>
      </c>
      <c r="E835" s="10">
        <v>4</v>
      </c>
      <c r="F835" s="10">
        <v>15</v>
      </c>
      <c r="G835" s="10">
        <v>39</v>
      </c>
      <c r="H835" s="24">
        <f>2021-'Customer Profile'!B834</f>
        <v>55</v>
      </c>
      <c r="I835" s="10">
        <f>IF(Analysis!$B$60="Wine",B835,IF(Analysis!$B$60="Fruit",C835,IF(Analysis!$B$60="Meat",D835,IF(Analysis!$B$60="Fish",E835,IF(Analysis!$B$60="Sweet",F835,"")))))</f>
        <v>4</v>
      </c>
      <c r="J835" s="10">
        <v>37070</v>
      </c>
      <c r="K835" s="10" t="str">
        <f>IF(MasterData5[[#This Row],[Income ]]&gt;$AB$12, "Above", "Below")</f>
        <v>Below</v>
      </c>
      <c r="L835" s="10">
        <f>SUM(MasterData5[[#This Row],[MntWines]:[MntSweetProducts]])</f>
        <v>394</v>
      </c>
      <c r="M835" s="53" t="str">
        <f>IF(MasterData5[[#This Row],[Total Purchase]]&gt;=500, "Over $500", "")</f>
        <v/>
      </c>
      <c r="N835" s="10"/>
      <c r="O835" s="14" t="str">
        <f>IF(AND(MasterData5[[#This Row],[MntWines]]&gt;=AB$4, MasterData5[[#This Row],[Income ]]&lt;=$AB$12), "Yes", "")</f>
        <v/>
      </c>
      <c r="P835" s="14" t="str">
        <f>IF(AND(MasterData5[[#This Row],[MntFruits]]&gt;=AC$4, MasterData5[[#This Row],[Income ]]&lt;=$AB$12), "Yes", "")</f>
        <v/>
      </c>
      <c r="Q835" s="14" t="str">
        <f>IF(AND(MasterData5[[#This Row],[MntMeatProducts]]&gt;=AD$4, MasterData5[[#This Row],[Income ]]&lt;=$AB$12), "Yes", "")</f>
        <v/>
      </c>
      <c r="R835" s="14" t="str">
        <f>IF(AND(MasterData5[[#This Row],[MntFishProducts]]&gt;=AE$4, MasterData5[[#This Row],[Income ]]&lt;=$AB$12), "Yes", "")</f>
        <v/>
      </c>
      <c r="S835" s="14" t="str">
        <f>IF(AND(MasterData5[[#This Row],[MntSweetProducts]]&gt;=AF$4, MasterData5[[#This Row],[Income ]]&lt;=$AB$12), "Yes", "")</f>
        <v/>
      </c>
      <c r="U835" s="14" t="str">
        <f>IF(MasterData5[[#This Row],[MntWines]]&gt;=AB$4, "Yes", "")</f>
        <v/>
      </c>
      <c r="V835" s="14" t="str">
        <f>IF(MasterData5[[#This Row],[MntFruits]]&gt;=AC$4, "Yes", "")</f>
        <v/>
      </c>
      <c r="W835" s="14" t="str">
        <f>IF(MasterData5[[#This Row],[MntMeatProducts]]&gt;=AD$4, "Yes", "")</f>
        <v/>
      </c>
      <c r="X835" s="14" t="str">
        <f>IF(MasterData5[[#This Row],[MntFishProducts]]&gt;=AE$4, "Yes", "")</f>
        <v/>
      </c>
      <c r="Y835" s="14" t="str">
        <f>IF(MasterData5[[#This Row],[MntSweetProducts]]&gt;=AF$4, "Yes", "")</f>
        <v/>
      </c>
    </row>
    <row r="836" spans="1:25" x14ac:dyDescent="0.3">
      <c r="A836">
        <v>4174</v>
      </c>
      <c r="B836" s="10">
        <v>97</v>
      </c>
      <c r="C836" s="10">
        <v>1</v>
      </c>
      <c r="D836" s="10">
        <v>19</v>
      </c>
      <c r="E836" s="10">
        <v>2</v>
      </c>
      <c r="F836" s="10">
        <v>0</v>
      </c>
      <c r="G836" s="10">
        <v>11</v>
      </c>
      <c r="H836" s="24">
        <f>2021-'Customer Profile'!B835</f>
        <v>65</v>
      </c>
      <c r="I836" s="10">
        <f>IF(Analysis!$B$60="Wine",B836,IF(Analysis!$B$60="Fruit",C836,IF(Analysis!$B$60="Meat",D836,IF(Analysis!$B$60="Fish",E836,IF(Analysis!$B$60="Sweet",F836,"")))))</f>
        <v>2</v>
      </c>
      <c r="J836" s="10">
        <v>55249</v>
      </c>
      <c r="K836" s="10" t="str">
        <f>IF(MasterData5[[#This Row],[Income ]]&gt;$AB$12, "Above", "Below")</f>
        <v>Above</v>
      </c>
      <c r="L836" s="10">
        <f>SUM(MasterData5[[#This Row],[MntWines]:[MntSweetProducts]])</f>
        <v>119</v>
      </c>
      <c r="M836" s="53" t="str">
        <f>IF(MasterData5[[#This Row],[Total Purchase]]&gt;=500, "Over $500", "")</f>
        <v/>
      </c>
      <c r="N836" s="10"/>
      <c r="O836" s="14" t="str">
        <f>IF(AND(MasterData5[[#This Row],[MntWines]]&gt;=AB$4, MasterData5[[#This Row],[Income ]]&lt;=$AB$12), "Yes", "")</f>
        <v/>
      </c>
      <c r="P836" s="14" t="str">
        <f>IF(AND(MasterData5[[#This Row],[MntFruits]]&gt;=AC$4, MasterData5[[#This Row],[Income ]]&lt;=$AB$12), "Yes", "")</f>
        <v/>
      </c>
      <c r="Q836" s="14" t="str">
        <f>IF(AND(MasterData5[[#This Row],[MntMeatProducts]]&gt;=AD$4, MasterData5[[#This Row],[Income ]]&lt;=$AB$12), "Yes", "")</f>
        <v/>
      </c>
      <c r="R836" s="14" t="str">
        <f>IF(AND(MasterData5[[#This Row],[MntFishProducts]]&gt;=AE$4, MasterData5[[#This Row],[Income ]]&lt;=$AB$12), "Yes", "")</f>
        <v/>
      </c>
      <c r="S836" s="14" t="str">
        <f>IF(AND(MasterData5[[#This Row],[MntSweetProducts]]&gt;=AF$4, MasterData5[[#This Row],[Income ]]&lt;=$AB$12), "Yes", "")</f>
        <v/>
      </c>
      <c r="U836" s="14" t="str">
        <f>IF(MasterData5[[#This Row],[MntWines]]&gt;=AB$4, "Yes", "")</f>
        <v/>
      </c>
      <c r="V836" s="14" t="str">
        <f>IF(MasterData5[[#This Row],[MntFruits]]&gt;=AC$4, "Yes", "")</f>
        <v/>
      </c>
      <c r="W836" s="14" t="str">
        <f>IF(MasterData5[[#This Row],[MntMeatProducts]]&gt;=AD$4, "Yes", "")</f>
        <v/>
      </c>
      <c r="X836" s="14" t="str">
        <f>IF(MasterData5[[#This Row],[MntFishProducts]]&gt;=AE$4, "Yes", "")</f>
        <v/>
      </c>
      <c r="Y836" s="14" t="str">
        <f>IF(MasterData5[[#This Row],[MntSweetProducts]]&gt;=AF$4, "Yes", "")</f>
        <v/>
      </c>
    </row>
    <row r="837" spans="1:25" x14ac:dyDescent="0.3">
      <c r="A837">
        <v>4179</v>
      </c>
      <c r="B837" s="10">
        <v>8</v>
      </c>
      <c r="C837" s="10">
        <v>9</v>
      </c>
      <c r="D837" s="10">
        <v>9</v>
      </c>
      <c r="E837" s="10">
        <v>2</v>
      </c>
      <c r="F837" s="10">
        <v>5</v>
      </c>
      <c r="G837" s="10">
        <v>22</v>
      </c>
      <c r="H837" s="24">
        <f>2021-'Customer Profile'!B836</f>
        <v>62</v>
      </c>
      <c r="I837" s="10">
        <f>IF(Analysis!$B$60="Wine",B837,IF(Analysis!$B$60="Fruit",C837,IF(Analysis!$B$60="Meat",D837,IF(Analysis!$B$60="Fish",E837,IF(Analysis!$B$60="Sweet",F837,"")))))</f>
        <v>2</v>
      </c>
      <c r="J837" s="10">
        <v>24221</v>
      </c>
      <c r="K837" s="10" t="str">
        <f>IF(MasterData5[[#This Row],[Income ]]&gt;$AB$12, "Above", "Below")</f>
        <v>Below</v>
      </c>
      <c r="L837" s="10">
        <f>SUM(MasterData5[[#This Row],[MntWines]:[MntSweetProducts]])</f>
        <v>33</v>
      </c>
      <c r="M837" s="53" t="str">
        <f>IF(MasterData5[[#This Row],[Total Purchase]]&gt;=500, "Over $500", "")</f>
        <v/>
      </c>
      <c r="N837" s="10"/>
      <c r="O837" s="14" t="str">
        <f>IF(AND(MasterData5[[#This Row],[MntWines]]&gt;=AB$4, MasterData5[[#This Row],[Income ]]&lt;=$AB$12), "Yes", "")</f>
        <v/>
      </c>
      <c r="P837" s="14" t="str">
        <f>IF(AND(MasterData5[[#This Row],[MntFruits]]&gt;=AC$4, MasterData5[[#This Row],[Income ]]&lt;=$AB$12), "Yes", "")</f>
        <v/>
      </c>
      <c r="Q837" s="14" t="str">
        <f>IF(AND(MasterData5[[#This Row],[MntMeatProducts]]&gt;=AD$4, MasterData5[[#This Row],[Income ]]&lt;=$AB$12), "Yes", "")</f>
        <v/>
      </c>
      <c r="R837" s="14" t="str">
        <f>IF(AND(MasterData5[[#This Row],[MntFishProducts]]&gt;=AE$4, MasterData5[[#This Row],[Income ]]&lt;=$AB$12), "Yes", "")</f>
        <v/>
      </c>
      <c r="S837" s="14" t="str">
        <f>IF(AND(MasterData5[[#This Row],[MntSweetProducts]]&gt;=AF$4, MasterData5[[#This Row],[Income ]]&lt;=$AB$12), "Yes", "")</f>
        <v/>
      </c>
      <c r="U837" s="14" t="str">
        <f>IF(MasterData5[[#This Row],[MntWines]]&gt;=AB$4, "Yes", "")</f>
        <v/>
      </c>
      <c r="V837" s="14" t="str">
        <f>IF(MasterData5[[#This Row],[MntFruits]]&gt;=AC$4, "Yes", "")</f>
        <v/>
      </c>
      <c r="W837" s="14" t="str">
        <f>IF(MasterData5[[#This Row],[MntMeatProducts]]&gt;=AD$4, "Yes", "")</f>
        <v/>
      </c>
      <c r="X837" s="14" t="str">
        <f>IF(MasterData5[[#This Row],[MntFishProducts]]&gt;=AE$4, "Yes", "")</f>
        <v/>
      </c>
      <c r="Y837" s="14" t="str">
        <f>IF(MasterData5[[#This Row],[MntSweetProducts]]&gt;=AF$4, "Yes", "")</f>
        <v/>
      </c>
    </row>
    <row r="838" spans="1:25" x14ac:dyDescent="0.3">
      <c r="A838">
        <v>4184</v>
      </c>
      <c r="B838" s="10">
        <v>189</v>
      </c>
      <c r="C838" s="10">
        <v>2</v>
      </c>
      <c r="D838" s="10">
        <v>29</v>
      </c>
      <c r="E838" s="10">
        <v>3</v>
      </c>
      <c r="F838" s="10">
        <v>2</v>
      </c>
      <c r="G838" s="10">
        <v>40</v>
      </c>
      <c r="H838" s="24">
        <f>2021-'Customer Profile'!B837</f>
        <v>71</v>
      </c>
      <c r="I838" s="10">
        <f>IF(Analysis!$B$60="Wine",B838,IF(Analysis!$B$60="Fruit",C838,IF(Analysis!$B$60="Meat",D838,IF(Analysis!$B$60="Fish",E838,IF(Analysis!$B$60="Sweet",F838,"")))))</f>
        <v>3</v>
      </c>
      <c r="J838" s="10">
        <v>52157</v>
      </c>
      <c r="K838" s="10" t="str">
        <f>IF(MasterData5[[#This Row],[Income ]]&gt;$AB$12, "Above", "Below")</f>
        <v>Above</v>
      </c>
      <c r="L838" s="10">
        <f>SUM(MasterData5[[#This Row],[MntWines]:[MntSweetProducts]])</f>
        <v>225</v>
      </c>
      <c r="M838" s="53" t="str">
        <f>IF(MasterData5[[#This Row],[Total Purchase]]&gt;=500, "Over $500", "")</f>
        <v/>
      </c>
      <c r="N838" s="10"/>
      <c r="O838" s="14" t="str">
        <f>IF(AND(MasterData5[[#This Row],[MntWines]]&gt;=AB$4, MasterData5[[#This Row],[Income ]]&lt;=$AB$12), "Yes", "")</f>
        <v/>
      </c>
      <c r="P838" s="14" t="str">
        <f>IF(AND(MasterData5[[#This Row],[MntFruits]]&gt;=AC$4, MasterData5[[#This Row],[Income ]]&lt;=$AB$12), "Yes", "")</f>
        <v/>
      </c>
      <c r="Q838" s="14" t="str">
        <f>IF(AND(MasterData5[[#This Row],[MntMeatProducts]]&gt;=AD$4, MasterData5[[#This Row],[Income ]]&lt;=$AB$12), "Yes", "")</f>
        <v/>
      </c>
      <c r="R838" s="14" t="str">
        <f>IF(AND(MasterData5[[#This Row],[MntFishProducts]]&gt;=AE$4, MasterData5[[#This Row],[Income ]]&lt;=$AB$12), "Yes", "")</f>
        <v/>
      </c>
      <c r="S838" s="14" t="str">
        <f>IF(AND(MasterData5[[#This Row],[MntSweetProducts]]&gt;=AF$4, MasterData5[[#This Row],[Income ]]&lt;=$AB$12), "Yes", "")</f>
        <v/>
      </c>
      <c r="U838" s="14" t="str">
        <f>IF(MasterData5[[#This Row],[MntWines]]&gt;=AB$4, "Yes", "")</f>
        <v/>
      </c>
      <c r="V838" s="14" t="str">
        <f>IF(MasterData5[[#This Row],[MntFruits]]&gt;=AC$4, "Yes", "")</f>
        <v/>
      </c>
      <c r="W838" s="14" t="str">
        <f>IF(MasterData5[[#This Row],[MntMeatProducts]]&gt;=AD$4, "Yes", "")</f>
        <v/>
      </c>
      <c r="X838" s="14" t="str">
        <f>IF(MasterData5[[#This Row],[MntFishProducts]]&gt;=AE$4, "Yes", "")</f>
        <v/>
      </c>
      <c r="Y838" s="14" t="str">
        <f>IF(MasterData5[[#This Row],[MntSweetProducts]]&gt;=AF$4, "Yes", "")</f>
        <v/>
      </c>
    </row>
    <row r="839" spans="1:25" x14ac:dyDescent="0.3">
      <c r="A839">
        <v>4186</v>
      </c>
      <c r="B839" s="10">
        <v>18</v>
      </c>
      <c r="C839" s="10">
        <v>6</v>
      </c>
      <c r="D839" s="10">
        <v>15</v>
      </c>
      <c r="E839" s="10">
        <v>12</v>
      </c>
      <c r="F839" s="10">
        <v>8</v>
      </c>
      <c r="G839" s="10">
        <v>17</v>
      </c>
      <c r="H839" s="24">
        <f>2021-'Customer Profile'!B838</f>
        <v>71</v>
      </c>
      <c r="I839" s="10">
        <f>IF(Analysis!$B$60="Wine",B839,IF(Analysis!$B$60="Fruit",C839,IF(Analysis!$B$60="Meat",D839,IF(Analysis!$B$60="Fish",E839,IF(Analysis!$B$60="Sweet",F839,"")))))</f>
        <v>12</v>
      </c>
      <c r="J839" s="10">
        <v>34026</v>
      </c>
      <c r="K839" s="10" t="str">
        <f>IF(MasterData5[[#This Row],[Income ]]&gt;$AB$12, "Above", "Below")</f>
        <v>Below</v>
      </c>
      <c r="L839" s="10">
        <f>SUM(MasterData5[[#This Row],[MntWines]:[MntSweetProducts]])</f>
        <v>59</v>
      </c>
      <c r="M839" s="53" t="str">
        <f>IF(MasterData5[[#This Row],[Total Purchase]]&gt;=500, "Over $500", "")</f>
        <v/>
      </c>
      <c r="N839" s="10"/>
      <c r="O839" s="14" t="str">
        <f>IF(AND(MasterData5[[#This Row],[MntWines]]&gt;=AB$4, MasterData5[[#This Row],[Income ]]&lt;=$AB$12), "Yes", "")</f>
        <v/>
      </c>
      <c r="P839" s="14" t="str">
        <f>IF(AND(MasterData5[[#This Row],[MntFruits]]&gt;=AC$4, MasterData5[[#This Row],[Income ]]&lt;=$AB$12), "Yes", "")</f>
        <v/>
      </c>
      <c r="Q839" s="14" t="str">
        <f>IF(AND(MasterData5[[#This Row],[MntMeatProducts]]&gt;=AD$4, MasterData5[[#This Row],[Income ]]&lt;=$AB$12), "Yes", "")</f>
        <v/>
      </c>
      <c r="R839" s="14" t="str">
        <f>IF(AND(MasterData5[[#This Row],[MntFishProducts]]&gt;=AE$4, MasterData5[[#This Row],[Income ]]&lt;=$AB$12), "Yes", "")</f>
        <v/>
      </c>
      <c r="S839" s="14" t="str">
        <f>IF(AND(MasterData5[[#This Row],[MntSweetProducts]]&gt;=AF$4, MasterData5[[#This Row],[Income ]]&lt;=$AB$12), "Yes", "")</f>
        <v/>
      </c>
      <c r="U839" s="14" t="str">
        <f>IF(MasterData5[[#This Row],[MntWines]]&gt;=AB$4, "Yes", "")</f>
        <v/>
      </c>
      <c r="V839" s="14" t="str">
        <f>IF(MasterData5[[#This Row],[MntFruits]]&gt;=AC$4, "Yes", "")</f>
        <v/>
      </c>
      <c r="W839" s="14" t="str">
        <f>IF(MasterData5[[#This Row],[MntMeatProducts]]&gt;=AD$4, "Yes", "")</f>
        <v/>
      </c>
      <c r="X839" s="14" t="str">
        <f>IF(MasterData5[[#This Row],[MntFishProducts]]&gt;=AE$4, "Yes", "")</f>
        <v/>
      </c>
      <c r="Y839" s="14" t="str">
        <f>IF(MasterData5[[#This Row],[MntSweetProducts]]&gt;=AF$4, "Yes", "")</f>
        <v/>
      </c>
    </row>
    <row r="840" spans="1:25" x14ac:dyDescent="0.3">
      <c r="A840">
        <v>4188</v>
      </c>
      <c r="B840" s="10">
        <v>204</v>
      </c>
      <c r="C840" s="10">
        <v>5</v>
      </c>
      <c r="D840" s="10">
        <v>39</v>
      </c>
      <c r="E840" s="10">
        <v>17</v>
      </c>
      <c r="F840" s="10">
        <v>0</v>
      </c>
      <c r="G840" s="10">
        <v>89</v>
      </c>
      <c r="H840" s="24">
        <f>2021-'Customer Profile'!B839</f>
        <v>64</v>
      </c>
      <c r="I840" s="10">
        <f>IF(Analysis!$B$60="Wine",B840,IF(Analysis!$B$60="Fruit",C840,IF(Analysis!$B$60="Meat",D840,IF(Analysis!$B$60="Fish",E840,IF(Analysis!$B$60="Sweet",F840,"")))))</f>
        <v>17</v>
      </c>
      <c r="J840" s="10">
        <v>36864</v>
      </c>
      <c r="K840" s="10" t="str">
        <f>IF(MasterData5[[#This Row],[Income ]]&gt;$AB$12, "Above", "Below")</f>
        <v>Below</v>
      </c>
      <c r="L840" s="10">
        <f>SUM(MasterData5[[#This Row],[MntWines]:[MntSweetProducts]])</f>
        <v>265</v>
      </c>
      <c r="M840" s="53" t="str">
        <f>IF(MasterData5[[#This Row],[Total Purchase]]&gt;=500, "Over $500", "")</f>
        <v/>
      </c>
      <c r="N840" s="10"/>
      <c r="O840" s="14" t="str">
        <f>IF(AND(MasterData5[[#This Row],[MntWines]]&gt;=AB$4, MasterData5[[#This Row],[Income ]]&lt;=$AB$12), "Yes", "")</f>
        <v/>
      </c>
      <c r="P840" s="14" t="str">
        <f>IF(AND(MasterData5[[#This Row],[MntFruits]]&gt;=AC$4, MasterData5[[#This Row],[Income ]]&lt;=$AB$12), "Yes", "")</f>
        <v/>
      </c>
      <c r="Q840" s="14" t="str">
        <f>IF(AND(MasterData5[[#This Row],[MntMeatProducts]]&gt;=AD$4, MasterData5[[#This Row],[Income ]]&lt;=$AB$12), "Yes", "")</f>
        <v/>
      </c>
      <c r="R840" s="14" t="str">
        <f>IF(AND(MasterData5[[#This Row],[MntFishProducts]]&gt;=AE$4, MasterData5[[#This Row],[Income ]]&lt;=$AB$12), "Yes", "")</f>
        <v/>
      </c>
      <c r="S840" s="14" t="str">
        <f>IF(AND(MasterData5[[#This Row],[MntSweetProducts]]&gt;=AF$4, MasterData5[[#This Row],[Income ]]&lt;=$AB$12), "Yes", "")</f>
        <v/>
      </c>
      <c r="U840" s="14" t="str">
        <f>IF(MasterData5[[#This Row],[MntWines]]&gt;=AB$4, "Yes", "")</f>
        <v/>
      </c>
      <c r="V840" s="14" t="str">
        <f>IF(MasterData5[[#This Row],[MntFruits]]&gt;=AC$4, "Yes", "")</f>
        <v/>
      </c>
      <c r="W840" s="14" t="str">
        <f>IF(MasterData5[[#This Row],[MntMeatProducts]]&gt;=AD$4, "Yes", "")</f>
        <v/>
      </c>
      <c r="X840" s="14" t="str">
        <f>IF(MasterData5[[#This Row],[MntFishProducts]]&gt;=AE$4, "Yes", "")</f>
        <v/>
      </c>
      <c r="Y840" s="14" t="str">
        <f>IF(MasterData5[[#This Row],[MntSweetProducts]]&gt;=AF$4, "Yes", "")</f>
        <v/>
      </c>
    </row>
    <row r="841" spans="1:25" x14ac:dyDescent="0.3">
      <c r="A841">
        <v>4198</v>
      </c>
      <c r="B841" s="10">
        <v>9</v>
      </c>
      <c r="C841" s="10">
        <v>1</v>
      </c>
      <c r="D841" s="10">
        <v>3</v>
      </c>
      <c r="E841" s="10">
        <v>0</v>
      </c>
      <c r="F841" s="10">
        <v>4</v>
      </c>
      <c r="G841" s="10">
        <v>8</v>
      </c>
      <c r="H841" s="24">
        <f>2021-'Customer Profile'!B840</f>
        <v>56</v>
      </c>
      <c r="I841" s="10">
        <f>IF(Analysis!$B$60="Wine",B841,IF(Analysis!$B$60="Fruit",C841,IF(Analysis!$B$60="Meat",D841,IF(Analysis!$B$60="Fish",E841,IF(Analysis!$B$60="Sweet",F841,"")))))</f>
        <v>0</v>
      </c>
      <c r="J841" s="10">
        <v>29672</v>
      </c>
      <c r="K841" s="10" t="str">
        <f>IF(MasterData5[[#This Row],[Income ]]&gt;$AB$12, "Above", "Below")</f>
        <v>Below</v>
      </c>
      <c r="L841" s="10">
        <f>SUM(MasterData5[[#This Row],[MntWines]:[MntSweetProducts]])</f>
        <v>17</v>
      </c>
      <c r="M841" s="53" t="str">
        <f>IF(MasterData5[[#This Row],[Total Purchase]]&gt;=500, "Over $500", "")</f>
        <v/>
      </c>
      <c r="N841" s="10"/>
      <c r="O841" s="14" t="str">
        <f>IF(AND(MasterData5[[#This Row],[MntWines]]&gt;=AB$4, MasterData5[[#This Row],[Income ]]&lt;=$AB$12), "Yes", "")</f>
        <v/>
      </c>
      <c r="P841" s="14" t="str">
        <f>IF(AND(MasterData5[[#This Row],[MntFruits]]&gt;=AC$4, MasterData5[[#This Row],[Income ]]&lt;=$AB$12), "Yes", "")</f>
        <v/>
      </c>
      <c r="Q841" s="14" t="str">
        <f>IF(AND(MasterData5[[#This Row],[MntMeatProducts]]&gt;=AD$4, MasterData5[[#This Row],[Income ]]&lt;=$AB$12), "Yes", "")</f>
        <v/>
      </c>
      <c r="R841" s="14" t="str">
        <f>IF(AND(MasterData5[[#This Row],[MntFishProducts]]&gt;=AE$4, MasterData5[[#This Row],[Income ]]&lt;=$AB$12), "Yes", "")</f>
        <v/>
      </c>
      <c r="S841" s="14" t="str">
        <f>IF(AND(MasterData5[[#This Row],[MntSweetProducts]]&gt;=AF$4, MasterData5[[#This Row],[Income ]]&lt;=$AB$12), "Yes", "")</f>
        <v/>
      </c>
      <c r="U841" s="14" t="str">
        <f>IF(MasterData5[[#This Row],[MntWines]]&gt;=AB$4, "Yes", "")</f>
        <v/>
      </c>
      <c r="V841" s="14" t="str">
        <f>IF(MasterData5[[#This Row],[MntFruits]]&gt;=AC$4, "Yes", "")</f>
        <v/>
      </c>
      <c r="W841" s="14" t="str">
        <f>IF(MasterData5[[#This Row],[MntMeatProducts]]&gt;=AD$4, "Yes", "")</f>
        <v/>
      </c>
      <c r="X841" s="14" t="str">
        <f>IF(MasterData5[[#This Row],[MntFishProducts]]&gt;=AE$4, "Yes", "")</f>
        <v/>
      </c>
      <c r="Y841" s="14" t="str">
        <f>IF(MasterData5[[#This Row],[MntSweetProducts]]&gt;=AF$4, "Yes", "")</f>
        <v/>
      </c>
    </row>
    <row r="842" spans="1:25" x14ac:dyDescent="0.3">
      <c r="A842">
        <v>4200</v>
      </c>
      <c r="B842" s="10">
        <v>167</v>
      </c>
      <c r="C842" s="10">
        <v>2</v>
      </c>
      <c r="D842" s="10">
        <v>62</v>
      </c>
      <c r="E842" s="10">
        <v>24</v>
      </c>
      <c r="F842" s="10">
        <v>13</v>
      </c>
      <c r="G842" s="10">
        <v>7</v>
      </c>
      <c r="H842" s="24">
        <f>2021-'Customer Profile'!B841</f>
        <v>51</v>
      </c>
      <c r="I842" s="10">
        <f>IF(Analysis!$B$60="Wine",B842,IF(Analysis!$B$60="Fruit",C842,IF(Analysis!$B$60="Meat",D842,IF(Analysis!$B$60="Fish",E842,IF(Analysis!$B$60="Sweet",F842,"")))))</f>
        <v>24</v>
      </c>
      <c r="J842" s="10">
        <v>44159</v>
      </c>
      <c r="K842" s="10" t="str">
        <f>IF(MasterData5[[#This Row],[Income ]]&gt;$AB$12, "Above", "Below")</f>
        <v>Below</v>
      </c>
      <c r="L842" s="10">
        <f>SUM(MasterData5[[#This Row],[MntWines]:[MntSweetProducts]])</f>
        <v>268</v>
      </c>
      <c r="M842" s="53" t="str">
        <f>IF(MasterData5[[#This Row],[Total Purchase]]&gt;=500, "Over $500", "")</f>
        <v/>
      </c>
      <c r="N842" s="10"/>
      <c r="O842" s="14" t="str">
        <f>IF(AND(MasterData5[[#This Row],[MntWines]]&gt;=AB$4, MasterData5[[#This Row],[Income ]]&lt;=$AB$12), "Yes", "")</f>
        <v/>
      </c>
      <c r="P842" s="14" t="str">
        <f>IF(AND(MasterData5[[#This Row],[MntFruits]]&gt;=AC$4, MasterData5[[#This Row],[Income ]]&lt;=$AB$12), "Yes", "")</f>
        <v/>
      </c>
      <c r="Q842" s="14" t="str">
        <f>IF(AND(MasterData5[[#This Row],[MntMeatProducts]]&gt;=AD$4, MasterData5[[#This Row],[Income ]]&lt;=$AB$12), "Yes", "")</f>
        <v/>
      </c>
      <c r="R842" s="14" t="str">
        <f>IF(AND(MasterData5[[#This Row],[MntFishProducts]]&gt;=AE$4, MasterData5[[#This Row],[Income ]]&lt;=$AB$12), "Yes", "")</f>
        <v/>
      </c>
      <c r="S842" s="14" t="str">
        <f>IF(AND(MasterData5[[#This Row],[MntSweetProducts]]&gt;=AF$4, MasterData5[[#This Row],[Income ]]&lt;=$AB$12), "Yes", "")</f>
        <v/>
      </c>
      <c r="U842" s="14" t="str">
        <f>IF(MasterData5[[#This Row],[MntWines]]&gt;=AB$4, "Yes", "")</f>
        <v/>
      </c>
      <c r="V842" s="14" t="str">
        <f>IF(MasterData5[[#This Row],[MntFruits]]&gt;=AC$4, "Yes", "")</f>
        <v/>
      </c>
      <c r="W842" s="14" t="str">
        <f>IF(MasterData5[[#This Row],[MntMeatProducts]]&gt;=AD$4, "Yes", "")</f>
        <v/>
      </c>
      <c r="X842" s="14" t="str">
        <f>IF(MasterData5[[#This Row],[MntFishProducts]]&gt;=AE$4, "Yes", "")</f>
        <v/>
      </c>
      <c r="Y842" s="14" t="str">
        <f>IF(MasterData5[[#This Row],[MntSweetProducts]]&gt;=AF$4, "Yes", "")</f>
        <v/>
      </c>
    </row>
    <row r="843" spans="1:25" x14ac:dyDescent="0.3">
      <c r="A843">
        <v>4201</v>
      </c>
      <c r="B843" s="10">
        <v>229</v>
      </c>
      <c r="C843" s="10">
        <v>7</v>
      </c>
      <c r="D843" s="10">
        <v>137</v>
      </c>
      <c r="E843" s="10">
        <v>4</v>
      </c>
      <c r="F843" s="10">
        <v>0</v>
      </c>
      <c r="G843" s="10">
        <v>91</v>
      </c>
      <c r="H843" s="24">
        <f>2021-'Customer Profile'!B842</f>
        <v>59</v>
      </c>
      <c r="I843" s="10">
        <f>IF(Analysis!$B$60="Wine",B843,IF(Analysis!$B$60="Fruit",C843,IF(Analysis!$B$60="Meat",D843,IF(Analysis!$B$60="Fish",E843,IF(Analysis!$B$60="Sweet",F843,"")))))</f>
        <v>4</v>
      </c>
      <c r="J843" s="10">
        <v>57967</v>
      </c>
      <c r="K843" s="10" t="str">
        <f>IF(MasterData5[[#This Row],[Income ]]&gt;$AB$12, "Above", "Below")</f>
        <v>Above</v>
      </c>
      <c r="L843" s="10">
        <f>SUM(MasterData5[[#This Row],[MntWines]:[MntSweetProducts]])</f>
        <v>377</v>
      </c>
      <c r="M843" s="53" t="str">
        <f>IF(MasterData5[[#This Row],[Total Purchase]]&gt;=500, "Over $500", "")</f>
        <v/>
      </c>
      <c r="N843" s="10"/>
      <c r="O843" s="14" t="str">
        <f>IF(AND(MasterData5[[#This Row],[MntWines]]&gt;=AB$4, MasterData5[[#This Row],[Income ]]&lt;=$AB$12), "Yes", "")</f>
        <v/>
      </c>
      <c r="P843" s="14" t="str">
        <f>IF(AND(MasterData5[[#This Row],[MntFruits]]&gt;=AC$4, MasterData5[[#This Row],[Income ]]&lt;=$AB$12), "Yes", "")</f>
        <v/>
      </c>
      <c r="Q843" s="14" t="str">
        <f>IF(AND(MasterData5[[#This Row],[MntMeatProducts]]&gt;=AD$4, MasterData5[[#This Row],[Income ]]&lt;=$AB$12), "Yes", "")</f>
        <v/>
      </c>
      <c r="R843" s="14" t="str">
        <f>IF(AND(MasterData5[[#This Row],[MntFishProducts]]&gt;=AE$4, MasterData5[[#This Row],[Income ]]&lt;=$AB$12), "Yes", "")</f>
        <v/>
      </c>
      <c r="S843" s="14" t="str">
        <f>IF(AND(MasterData5[[#This Row],[MntSweetProducts]]&gt;=AF$4, MasterData5[[#This Row],[Income ]]&lt;=$AB$12), "Yes", "")</f>
        <v/>
      </c>
      <c r="U843" s="14" t="str">
        <f>IF(MasterData5[[#This Row],[MntWines]]&gt;=AB$4, "Yes", "")</f>
        <v/>
      </c>
      <c r="V843" s="14" t="str">
        <f>IF(MasterData5[[#This Row],[MntFruits]]&gt;=AC$4, "Yes", "")</f>
        <v/>
      </c>
      <c r="W843" s="14" t="str">
        <f>IF(MasterData5[[#This Row],[MntMeatProducts]]&gt;=AD$4, "Yes", "")</f>
        <v/>
      </c>
      <c r="X843" s="14" t="str">
        <f>IF(MasterData5[[#This Row],[MntFishProducts]]&gt;=AE$4, "Yes", "")</f>
        <v/>
      </c>
      <c r="Y843" s="14" t="str">
        <f>IF(MasterData5[[#This Row],[MntSweetProducts]]&gt;=AF$4, "Yes", "")</f>
        <v/>
      </c>
    </row>
    <row r="844" spans="1:25" x14ac:dyDescent="0.3">
      <c r="A844">
        <v>4207</v>
      </c>
      <c r="B844" s="10">
        <v>1001</v>
      </c>
      <c r="C844" s="10">
        <v>44</v>
      </c>
      <c r="D844" s="10">
        <v>107</v>
      </c>
      <c r="E844" s="10">
        <v>58</v>
      </c>
      <c r="F844" s="10">
        <v>44</v>
      </c>
      <c r="G844" s="10">
        <v>44</v>
      </c>
      <c r="H844" s="24">
        <f>2021-'Customer Profile'!B843</f>
        <v>40</v>
      </c>
      <c r="I844" s="10">
        <f>IF(Analysis!$B$60="Wine",B844,IF(Analysis!$B$60="Fruit",C844,IF(Analysis!$B$60="Meat",D844,IF(Analysis!$B$60="Fish",E844,IF(Analysis!$B$60="Sweet",F844,"")))))</f>
        <v>58</v>
      </c>
      <c r="J844" s="10">
        <v>87171</v>
      </c>
      <c r="K844" s="10" t="str">
        <f>IF(MasterData5[[#This Row],[Income ]]&gt;$AB$12, "Above", "Below")</f>
        <v>Above</v>
      </c>
      <c r="L844" s="10">
        <f>SUM(MasterData5[[#This Row],[MntWines]:[MntSweetProducts]])</f>
        <v>1254</v>
      </c>
      <c r="M844" s="53" t="str">
        <f>IF(MasterData5[[#This Row],[Total Purchase]]&gt;=500, "Over $500", "")</f>
        <v>Over $500</v>
      </c>
      <c r="N844" s="10"/>
      <c r="O844" s="14" t="str">
        <f>IF(AND(MasterData5[[#This Row],[MntWines]]&gt;=AB$4, MasterData5[[#This Row],[Income ]]&lt;=$AB$12), "Yes", "")</f>
        <v/>
      </c>
      <c r="P844" s="14" t="str">
        <f>IF(AND(MasterData5[[#This Row],[MntFruits]]&gt;=AC$4, MasterData5[[#This Row],[Income ]]&lt;=$AB$12), "Yes", "")</f>
        <v/>
      </c>
      <c r="Q844" s="14" t="str">
        <f>IF(AND(MasterData5[[#This Row],[MntMeatProducts]]&gt;=AD$4, MasterData5[[#This Row],[Income ]]&lt;=$AB$12), "Yes", "")</f>
        <v/>
      </c>
      <c r="R844" s="14" t="str">
        <f>IF(AND(MasterData5[[#This Row],[MntFishProducts]]&gt;=AE$4, MasterData5[[#This Row],[Income ]]&lt;=$AB$12), "Yes", "")</f>
        <v/>
      </c>
      <c r="S844" s="14" t="str">
        <f>IF(AND(MasterData5[[#This Row],[MntSweetProducts]]&gt;=AF$4, MasterData5[[#This Row],[Income ]]&lt;=$AB$12), "Yes", "")</f>
        <v/>
      </c>
      <c r="U844" s="14" t="str">
        <f>IF(MasterData5[[#This Row],[MntWines]]&gt;=AB$4, "Yes", "")</f>
        <v>Yes</v>
      </c>
      <c r="V844" s="14" t="str">
        <f>IF(MasterData5[[#This Row],[MntFruits]]&gt;=AC$4, "Yes", "")</f>
        <v>Yes</v>
      </c>
      <c r="W844" s="14" t="str">
        <f>IF(MasterData5[[#This Row],[MntMeatProducts]]&gt;=AD$4, "Yes", "")</f>
        <v/>
      </c>
      <c r="X844" s="14" t="str">
        <f>IF(MasterData5[[#This Row],[MntFishProducts]]&gt;=AE$4, "Yes", "")</f>
        <v>Yes</v>
      </c>
      <c r="Y844" s="14" t="str">
        <f>IF(MasterData5[[#This Row],[MntSweetProducts]]&gt;=AF$4, "Yes", "")</f>
        <v>Yes</v>
      </c>
    </row>
    <row r="845" spans="1:25" x14ac:dyDescent="0.3">
      <c r="A845">
        <v>4211</v>
      </c>
      <c r="B845" s="10">
        <v>4</v>
      </c>
      <c r="C845" s="10">
        <v>12</v>
      </c>
      <c r="D845" s="10">
        <v>5</v>
      </c>
      <c r="E845" s="10">
        <v>3</v>
      </c>
      <c r="F845" s="10">
        <v>16</v>
      </c>
      <c r="G845" s="10">
        <v>17</v>
      </c>
      <c r="H845" s="24">
        <f>2021-'Customer Profile'!B844</f>
        <v>35</v>
      </c>
      <c r="I845" s="10">
        <f>IF(Analysis!$B$60="Wine",B845,IF(Analysis!$B$60="Fruit",C845,IF(Analysis!$B$60="Meat",D845,IF(Analysis!$B$60="Fish",E845,IF(Analysis!$B$60="Sweet",F845,"")))))</f>
        <v>3</v>
      </c>
      <c r="J845" s="10">
        <v>20425</v>
      </c>
      <c r="K845" s="10" t="str">
        <f>IF(MasterData5[[#This Row],[Income ]]&gt;$AB$12, "Above", "Below")</f>
        <v>Below</v>
      </c>
      <c r="L845" s="10">
        <f>SUM(MasterData5[[#This Row],[MntWines]:[MntSweetProducts]])</f>
        <v>40</v>
      </c>
      <c r="M845" s="53" t="str">
        <f>IF(MasterData5[[#This Row],[Total Purchase]]&gt;=500, "Over $500", "")</f>
        <v/>
      </c>
      <c r="N845" s="10"/>
      <c r="O845" s="14" t="str">
        <f>IF(AND(MasterData5[[#This Row],[MntWines]]&gt;=AB$4, MasterData5[[#This Row],[Income ]]&lt;=$AB$12), "Yes", "")</f>
        <v/>
      </c>
      <c r="P845" s="14" t="str">
        <f>IF(AND(MasterData5[[#This Row],[MntFruits]]&gt;=AC$4, MasterData5[[#This Row],[Income ]]&lt;=$AB$12), "Yes", "")</f>
        <v/>
      </c>
      <c r="Q845" s="14" t="str">
        <f>IF(AND(MasterData5[[#This Row],[MntMeatProducts]]&gt;=AD$4, MasterData5[[#This Row],[Income ]]&lt;=$AB$12), "Yes", "")</f>
        <v/>
      </c>
      <c r="R845" s="14" t="str">
        <f>IF(AND(MasterData5[[#This Row],[MntFishProducts]]&gt;=AE$4, MasterData5[[#This Row],[Income ]]&lt;=$AB$12), "Yes", "")</f>
        <v/>
      </c>
      <c r="S845" s="14" t="str">
        <f>IF(AND(MasterData5[[#This Row],[MntSweetProducts]]&gt;=AF$4, MasterData5[[#This Row],[Income ]]&lt;=$AB$12), "Yes", "")</f>
        <v/>
      </c>
      <c r="U845" s="14" t="str">
        <f>IF(MasterData5[[#This Row],[MntWines]]&gt;=AB$4, "Yes", "")</f>
        <v/>
      </c>
      <c r="V845" s="14" t="str">
        <f>IF(MasterData5[[#This Row],[MntFruits]]&gt;=AC$4, "Yes", "")</f>
        <v/>
      </c>
      <c r="W845" s="14" t="str">
        <f>IF(MasterData5[[#This Row],[MntMeatProducts]]&gt;=AD$4, "Yes", "")</f>
        <v/>
      </c>
      <c r="X845" s="14" t="str">
        <f>IF(MasterData5[[#This Row],[MntFishProducts]]&gt;=AE$4, "Yes", "")</f>
        <v/>
      </c>
      <c r="Y845" s="14" t="str">
        <f>IF(MasterData5[[#This Row],[MntSweetProducts]]&gt;=AF$4, "Yes", "")</f>
        <v/>
      </c>
    </row>
    <row r="846" spans="1:25" x14ac:dyDescent="0.3">
      <c r="A846">
        <v>4216</v>
      </c>
      <c r="B846" s="10">
        <v>822</v>
      </c>
      <c r="C846" s="10">
        <v>114</v>
      </c>
      <c r="D846" s="10">
        <v>108</v>
      </c>
      <c r="E846" s="10">
        <v>179</v>
      </c>
      <c r="F846" s="10">
        <v>137</v>
      </c>
      <c r="G846" s="10">
        <v>114</v>
      </c>
      <c r="H846" s="24">
        <f>2021-'Customer Profile'!B845</f>
        <v>40</v>
      </c>
      <c r="I846" s="10">
        <f>IF(Analysis!$B$60="Wine",B846,IF(Analysis!$B$60="Fruit",C846,IF(Analysis!$B$60="Meat",D846,IF(Analysis!$B$60="Fish",E846,IF(Analysis!$B$60="Sweet",F846,"")))))</f>
        <v>179</v>
      </c>
      <c r="J846" s="10">
        <v>91065</v>
      </c>
      <c r="K846" s="10" t="str">
        <f>IF(MasterData5[[#This Row],[Income ]]&gt;$AB$12, "Above", "Below")</f>
        <v>Above</v>
      </c>
      <c r="L846" s="10">
        <f>SUM(MasterData5[[#This Row],[MntWines]:[MntSweetProducts]])</f>
        <v>1360</v>
      </c>
      <c r="M846" s="53" t="str">
        <f>IF(MasterData5[[#This Row],[Total Purchase]]&gt;=500, "Over $500", "")</f>
        <v>Over $500</v>
      </c>
      <c r="N846" s="10"/>
      <c r="O846" s="14" t="str">
        <f>IF(AND(MasterData5[[#This Row],[MntWines]]&gt;=AB$4, MasterData5[[#This Row],[Income ]]&lt;=$AB$12), "Yes", "")</f>
        <v/>
      </c>
      <c r="P846" s="14" t="str">
        <f>IF(AND(MasterData5[[#This Row],[MntFruits]]&gt;=AC$4, MasterData5[[#This Row],[Income ]]&lt;=$AB$12), "Yes", "")</f>
        <v/>
      </c>
      <c r="Q846" s="14" t="str">
        <f>IF(AND(MasterData5[[#This Row],[MntMeatProducts]]&gt;=AD$4, MasterData5[[#This Row],[Income ]]&lt;=$AB$12), "Yes", "")</f>
        <v/>
      </c>
      <c r="R846" s="14" t="str">
        <f>IF(AND(MasterData5[[#This Row],[MntFishProducts]]&gt;=AE$4, MasterData5[[#This Row],[Income ]]&lt;=$AB$12), "Yes", "")</f>
        <v/>
      </c>
      <c r="S846" s="14" t="str">
        <f>IF(AND(MasterData5[[#This Row],[MntSweetProducts]]&gt;=AF$4, MasterData5[[#This Row],[Income ]]&lt;=$AB$12), "Yes", "")</f>
        <v/>
      </c>
      <c r="U846" s="14" t="str">
        <f>IF(MasterData5[[#This Row],[MntWines]]&gt;=AB$4, "Yes", "")</f>
        <v>Yes</v>
      </c>
      <c r="V846" s="14" t="str">
        <f>IF(MasterData5[[#This Row],[MntFruits]]&gt;=AC$4, "Yes", "")</f>
        <v>Yes</v>
      </c>
      <c r="W846" s="14" t="str">
        <f>IF(MasterData5[[#This Row],[MntMeatProducts]]&gt;=AD$4, "Yes", "")</f>
        <v/>
      </c>
      <c r="X846" s="14" t="str">
        <f>IF(MasterData5[[#This Row],[MntFishProducts]]&gt;=AE$4, "Yes", "")</f>
        <v>Yes</v>
      </c>
      <c r="Y846" s="14" t="str">
        <f>IF(MasterData5[[#This Row],[MntSweetProducts]]&gt;=AF$4, "Yes", "")</f>
        <v>Yes</v>
      </c>
    </row>
    <row r="847" spans="1:25" x14ac:dyDescent="0.3">
      <c r="A847">
        <v>4220</v>
      </c>
      <c r="B847" s="10">
        <v>73</v>
      </c>
      <c r="C847" s="10">
        <v>0</v>
      </c>
      <c r="D847" s="10">
        <v>13</v>
      </c>
      <c r="E847" s="10">
        <v>0</v>
      </c>
      <c r="F847" s="10">
        <v>1</v>
      </c>
      <c r="G847" s="10">
        <v>0</v>
      </c>
      <c r="H847" s="24">
        <f>2021-'Customer Profile'!B846</f>
        <v>51</v>
      </c>
      <c r="I847" s="10">
        <f>IF(Analysis!$B$60="Wine",B847,IF(Analysis!$B$60="Fruit",C847,IF(Analysis!$B$60="Meat",D847,IF(Analysis!$B$60="Fish",E847,IF(Analysis!$B$60="Sweet",F847,"")))))</f>
        <v>0</v>
      </c>
      <c r="J847" s="10">
        <v>59892</v>
      </c>
      <c r="K847" s="10" t="str">
        <f>IF(MasterData5[[#This Row],[Income ]]&gt;$AB$12, "Above", "Below")</f>
        <v>Above</v>
      </c>
      <c r="L847" s="10">
        <f>SUM(MasterData5[[#This Row],[MntWines]:[MntSweetProducts]])</f>
        <v>87</v>
      </c>
      <c r="M847" s="53" t="str">
        <f>IF(MasterData5[[#This Row],[Total Purchase]]&gt;=500, "Over $500", "")</f>
        <v/>
      </c>
      <c r="N847" s="10"/>
      <c r="O847" s="14" t="str">
        <f>IF(AND(MasterData5[[#This Row],[MntWines]]&gt;=AB$4, MasterData5[[#This Row],[Income ]]&lt;=$AB$12), "Yes", "")</f>
        <v/>
      </c>
      <c r="P847" s="14" t="str">
        <f>IF(AND(MasterData5[[#This Row],[MntFruits]]&gt;=AC$4, MasterData5[[#This Row],[Income ]]&lt;=$AB$12), "Yes", "")</f>
        <v/>
      </c>
      <c r="Q847" s="14" t="str">
        <f>IF(AND(MasterData5[[#This Row],[MntMeatProducts]]&gt;=AD$4, MasterData5[[#This Row],[Income ]]&lt;=$AB$12), "Yes", "")</f>
        <v/>
      </c>
      <c r="R847" s="14" t="str">
        <f>IF(AND(MasterData5[[#This Row],[MntFishProducts]]&gt;=AE$4, MasterData5[[#This Row],[Income ]]&lt;=$AB$12), "Yes", "")</f>
        <v/>
      </c>
      <c r="S847" s="14" t="str">
        <f>IF(AND(MasterData5[[#This Row],[MntSweetProducts]]&gt;=AF$4, MasterData5[[#This Row],[Income ]]&lt;=$AB$12), "Yes", "")</f>
        <v/>
      </c>
      <c r="U847" s="14" t="str">
        <f>IF(MasterData5[[#This Row],[MntWines]]&gt;=AB$4, "Yes", "")</f>
        <v/>
      </c>
      <c r="V847" s="14" t="str">
        <f>IF(MasterData5[[#This Row],[MntFruits]]&gt;=AC$4, "Yes", "")</f>
        <v/>
      </c>
      <c r="W847" s="14" t="str">
        <f>IF(MasterData5[[#This Row],[MntMeatProducts]]&gt;=AD$4, "Yes", "")</f>
        <v/>
      </c>
      <c r="X847" s="14" t="str">
        <f>IF(MasterData5[[#This Row],[MntFishProducts]]&gt;=AE$4, "Yes", "")</f>
        <v/>
      </c>
      <c r="Y847" s="14" t="str">
        <f>IF(MasterData5[[#This Row],[MntSweetProducts]]&gt;=AF$4, "Yes", "")</f>
        <v/>
      </c>
    </row>
    <row r="848" spans="1:25" x14ac:dyDescent="0.3">
      <c r="A848">
        <v>4227</v>
      </c>
      <c r="B848" s="10">
        <v>28</v>
      </c>
      <c r="C848" s="10">
        <v>0</v>
      </c>
      <c r="D848" s="10">
        <v>13</v>
      </c>
      <c r="E848" s="10">
        <v>4</v>
      </c>
      <c r="F848" s="10">
        <v>2</v>
      </c>
      <c r="G848" s="10">
        <v>8</v>
      </c>
      <c r="H848" s="24">
        <f>2021-'Customer Profile'!B847</f>
        <v>53</v>
      </c>
      <c r="I848" s="10">
        <f>IF(Analysis!$B$60="Wine",B848,IF(Analysis!$B$60="Fruit",C848,IF(Analysis!$B$60="Meat",D848,IF(Analysis!$B$60="Fish",E848,IF(Analysis!$B$60="Sweet",F848,"")))))</f>
        <v>4</v>
      </c>
      <c r="J848" s="10">
        <v>32889</v>
      </c>
      <c r="K848" s="10" t="str">
        <f>IF(MasterData5[[#This Row],[Income ]]&gt;$AB$12, "Above", "Below")</f>
        <v>Below</v>
      </c>
      <c r="L848" s="10">
        <f>SUM(MasterData5[[#This Row],[MntWines]:[MntSweetProducts]])</f>
        <v>47</v>
      </c>
      <c r="M848" s="53" t="str">
        <f>IF(MasterData5[[#This Row],[Total Purchase]]&gt;=500, "Over $500", "")</f>
        <v/>
      </c>
      <c r="N848" s="10"/>
      <c r="O848" s="14" t="str">
        <f>IF(AND(MasterData5[[#This Row],[MntWines]]&gt;=AB$4, MasterData5[[#This Row],[Income ]]&lt;=$AB$12), "Yes", "")</f>
        <v/>
      </c>
      <c r="P848" s="14" t="str">
        <f>IF(AND(MasterData5[[#This Row],[MntFruits]]&gt;=AC$4, MasterData5[[#This Row],[Income ]]&lt;=$AB$12), "Yes", "")</f>
        <v/>
      </c>
      <c r="Q848" s="14" t="str">
        <f>IF(AND(MasterData5[[#This Row],[MntMeatProducts]]&gt;=AD$4, MasterData5[[#This Row],[Income ]]&lt;=$AB$12), "Yes", "")</f>
        <v/>
      </c>
      <c r="R848" s="14" t="str">
        <f>IF(AND(MasterData5[[#This Row],[MntFishProducts]]&gt;=AE$4, MasterData5[[#This Row],[Income ]]&lt;=$AB$12), "Yes", "")</f>
        <v/>
      </c>
      <c r="S848" s="14" t="str">
        <f>IF(AND(MasterData5[[#This Row],[MntSweetProducts]]&gt;=AF$4, MasterData5[[#This Row],[Income ]]&lt;=$AB$12), "Yes", "")</f>
        <v/>
      </c>
      <c r="U848" s="14" t="str">
        <f>IF(MasterData5[[#This Row],[MntWines]]&gt;=AB$4, "Yes", "")</f>
        <v/>
      </c>
      <c r="V848" s="14" t="str">
        <f>IF(MasterData5[[#This Row],[MntFruits]]&gt;=AC$4, "Yes", "")</f>
        <v/>
      </c>
      <c r="W848" s="14" t="str">
        <f>IF(MasterData5[[#This Row],[MntMeatProducts]]&gt;=AD$4, "Yes", "")</f>
        <v/>
      </c>
      <c r="X848" s="14" t="str">
        <f>IF(MasterData5[[#This Row],[MntFishProducts]]&gt;=AE$4, "Yes", "")</f>
        <v/>
      </c>
      <c r="Y848" s="14" t="str">
        <f>IF(MasterData5[[#This Row],[MntSweetProducts]]&gt;=AF$4, "Yes", "")</f>
        <v/>
      </c>
    </row>
    <row r="849" spans="1:25" x14ac:dyDescent="0.3">
      <c r="A849">
        <v>4240</v>
      </c>
      <c r="B849" s="10">
        <v>4</v>
      </c>
      <c r="C849" s="10">
        <v>9</v>
      </c>
      <c r="D849" s="10">
        <v>16</v>
      </c>
      <c r="E849" s="10">
        <v>17</v>
      </c>
      <c r="F849" s="10">
        <v>0</v>
      </c>
      <c r="G849" s="10">
        <v>12</v>
      </c>
      <c r="H849" s="24">
        <f>2021-'Customer Profile'!B848</f>
        <v>43</v>
      </c>
      <c r="I849" s="10">
        <f>IF(Analysis!$B$60="Wine",B849,IF(Analysis!$B$60="Fruit",C849,IF(Analysis!$B$60="Meat",D849,IF(Analysis!$B$60="Fish",E849,IF(Analysis!$B$60="Sweet",F849,"")))))</f>
        <v>17</v>
      </c>
      <c r="J849" s="10">
        <v>17345</v>
      </c>
      <c r="K849" s="10" t="str">
        <f>IF(MasterData5[[#This Row],[Income ]]&gt;$AB$12, "Above", "Below")</f>
        <v>Below</v>
      </c>
      <c r="L849" s="10">
        <f>SUM(MasterData5[[#This Row],[MntWines]:[MntSweetProducts]])</f>
        <v>46</v>
      </c>
      <c r="M849" s="53" t="str">
        <f>IF(MasterData5[[#This Row],[Total Purchase]]&gt;=500, "Over $500", "")</f>
        <v/>
      </c>
      <c r="N849" s="10"/>
      <c r="O849" s="14" t="str">
        <f>IF(AND(MasterData5[[#This Row],[MntWines]]&gt;=AB$4, MasterData5[[#This Row],[Income ]]&lt;=$AB$12), "Yes", "")</f>
        <v/>
      </c>
      <c r="P849" s="14" t="str">
        <f>IF(AND(MasterData5[[#This Row],[MntFruits]]&gt;=AC$4, MasterData5[[#This Row],[Income ]]&lt;=$AB$12), "Yes", "")</f>
        <v/>
      </c>
      <c r="Q849" s="14" t="str">
        <f>IF(AND(MasterData5[[#This Row],[MntMeatProducts]]&gt;=AD$4, MasterData5[[#This Row],[Income ]]&lt;=$AB$12), "Yes", "")</f>
        <v/>
      </c>
      <c r="R849" s="14" t="str">
        <f>IF(AND(MasterData5[[#This Row],[MntFishProducts]]&gt;=AE$4, MasterData5[[#This Row],[Income ]]&lt;=$AB$12), "Yes", "")</f>
        <v/>
      </c>
      <c r="S849" s="14" t="str">
        <f>IF(AND(MasterData5[[#This Row],[MntSweetProducts]]&gt;=AF$4, MasterData5[[#This Row],[Income ]]&lt;=$AB$12), "Yes", "")</f>
        <v/>
      </c>
      <c r="U849" s="14" t="str">
        <f>IF(MasterData5[[#This Row],[MntWines]]&gt;=AB$4, "Yes", "")</f>
        <v/>
      </c>
      <c r="V849" s="14" t="str">
        <f>IF(MasterData5[[#This Row],[MntFruits]]&gt;=AC$4, "Yes", "")</f>
        <v/>
      </c>
      <c r="W849" s="14" t="str">
        <f>IF(MasterData5[[#This Row],[MntMeatProducts]]&gt;=AD$4, "Yes", "")</f>
        <v/>
      </c>
      <c r="X849" s="14" t="str">
        <f>IF(MasterData5[[#This Row],[MntFishProducts]]&gt;=AE$4, "Yes", "")</f>
        <v/>
      </c>
      <c r="Y849" s="14" t="str">
        <f>IF(MasterData5[[#This Row],[MntSweetProducts]]&gt;=AF$4, "Yes", "")</f>
        <v/>
      </c>
    </row>
    <row r="850" spans="1:25" x14ac:dyDescent="0.3">
      <c r="A850">
        <v>4246</v>
      </c>
      <c r="B850" s="10">
        <v>67</v>
      </c>
      <c r="C850" s="10">
        <v>11</v>
      </c>
      <c r="D850" s="10">
        <v>26</v>
      </c>
      <c r="E850" s="10">
        <v>4</v>
      </c>
      <c r="F850" s="10">
        <v>3</v>
      </c>
      <c r="G850" s="10">
        <v>262</v>
      </c>
      <c r="H850" s="24">
        <f>2021-'Customer Profile'!B849</f>
        <v>39</v>
      </c>
      <c r="I850" s="10">
        <f>IF(Analysis!$B$60="Wine",B850,IF(Analysis!$B$60="Fruit",C850,IF(Analysis!$B$60="Meat",D850,IF(Analysis!$B$60="Fish",E850,IF(Analysis!$B$60="Sweet",F850,"")))))</f>
        <v>4</v>
      </c>
      <c r="J850" s="10">
        <v>6560</v>
      </c>
      <c r="K850" s="10" t="str">
        <f>IF(MasterData5[[#This Row],[Income ]]&gt;$AB$12, "Above", "Below")</f>
        <v>Below</v>
      </c>
      <c r="L850" s="10">
        <f>SUM(MasterData5[[#This Row],[MntWines]:[MntSweetProducts]])</f>
        <v>111</v>
      </c>
      <c r="M850" s="53" t="str">
        <f>IF(MasterData5[[#This Row],[Total Purchase]]&gt;=500, "Over $500", "")</f>
        <v/>
      </c>
      <c r="N850" s="10"/>
      <c r="O850" s="14" t="str">
        <f>IF(AND(MasterData5[[#This Row],[MntWines]]&gt;=AB$4, MasterData5[[#This Row],[Income ]]&lt;=$AB$12), "Yes", "")</f>
        <v/>
      </c>
      <c r="P850" s="14" t="str">
        <f>IF(AND(MasterData5[[#This Row],[MntFruits]]&gt;=AC$4, MasterData5[[#This Row],[Income ]]&lt;=$AB$12), "Yes", "")</f>
        <v/>
      </c>
      <c r="Q850" s="14" t="str">
        <f>IF(AND(MasterData5[[#This Row],[MntMeatProducts]]&gt;=AD$4, MasterData5[[#This Row],[Income ]]&lt;=$AB$12), "Yes", "")</f>
        <v/>
      </c>
      <c r="R850" s="14" t="str">
        <f>IF(AND(MasterData5[[#This Row],[MntFishProducts]]&gt;=AE$4, MasterData5[[#This Row],[Income ]]&lt;=$AB$12), "Yes", "")</f>
        <v/>
      </c>
      <c r="S850" s="14" t="str">
        <f>IF(AND(MasterData5[[#This Row],[MntSweetProducts]]&gt;=AF$4, MasterData5[[#This Row],[Income ]]&lt;=$AB$12), "Yes", "")</f>
        <v/>
      </c>
      <c r="U850" s="14" t="str">
        <f>IF(MasterData5[[#This Row],[MntWines]]&gt;=AB$4, "Yes", "")</f>
        <v/>
      </c>
      <c r="V850" s="14" t="str">
        <f>IF(MasterData5[[#This Row],[MntFruits]]&gt;=AC$4, "Yes", "")</f>
        <v/>
      </c>
      <c r="W850" s="14" t="str">
        <f>IF(MasterData5[[#This Row],[MntMeatProducts]]&gt;=AD$4, "Yes", "")</f>
        <v/>
      </c>
      <c r="X850" s="14" t="str">
        <f>IF(MasterData5[[#This Row],[MntFishProducts]]&gt;=AE$4, "Yes", "")</f>
        <v/>
      </c>
      <c r="Y850" s="14" t="str">
        <f>IF(MasterData5[[#This Row],[MntSweetProducts]]&gt;=AF$4, "Yes", "")</f>
        <v/>
      </c>
    </row>
    <row r="851" spans="1:25" x14ac:dyDescent="0.3">
      <c r="A851">
        <v>4248</v>
      </c>
      <c r="B851" s="10">
        <v>1000</v>
      </c>
      <c r="C851" s="10">
        <v>19</v>
      </c>
      <c r="D851" s="10">
        <v>711</v>
      </c>
      <c r="E851" s="10">
        <v>125</v>
      </c>
      <c r="F851" s="10">
        <v>115</v>
      </c>
      <c r="G851" s="10">
        <v>38</v>
      </c>
      <c r="H851" s="24">
        <f>2021-'Customer Profile'!B850</f>
        <v>61</v>
      </c>
      <c r="I851" s="10">
        <f>IF(Analysis!$B$60="Wine",B851,IF(Analysis!$B$60="Fruit",C851,IF(Analysis!$B$60="Meat",D851,IF(Analysis!$B$60="Fish",E851,IF(Analysis!$B$60="Sweet",F851,"")))))</f>
        <v>125</v>
      </c>
      <c r="J851" s="10">
        <v>98777</v>
      </c>
      <c r="K851" s="10" t="str">
        <f>IF(MasterData5[[#This Row],[Income ]]&gt;$AB$12, "Above", "Below")</f>
        <v>Above</v>
      </c>
      <c r="L851" s="10">
        <f>SUM(MasterData5[[#This Row],[MntWines]:[MntSweetProducts]])</f>
        <v>1970</v>
      </c>
      <c r="M851" s="53" t="str">
        <f>IF(MasterData5[[#This Row],[Total Purchase]]&gt;=500, "Over $500", "")</f>
        <v>Over $500</v>
      </c>
      <c r="N851" s="10"/>
      <c r="O851" s="14" t="str">
        <f>IF(AND(MasterData5[[#This Row],[MntWines]]&gt;=AB$4, MasterData5[[#This Row],[Income ]]&lt;=$AB$12), "Yes", "")</f>
        <v/>
      </c>
      <c r="P851" s="14" t="str">
        <f>IF(AND(MasterData5[[#This Row],[MntFruits]]&gt;=AC$4, MasterData5[[#This Row],[Income ]]&lt;=$AB$12), "Yes", "")</f>
        <v/>
      </c>
      <c r="Q851" s="14" t="str">
        <f>IF(AND(MasterData5[[#This Row],[MntMeatProducts]]&gt;=AD$4, MasterData5[[#This Row],[Income ]]&lt;=$AB$12), "Yes", "")</f>
        <v/>
      </c>
      <c r="R851" s="14" t="str">
        <f>IF(AND(MasterData5[[#This Row],[MntFishProducts]]&gt;=AE$4, MasterData5[[#This Row],[Income ]]&lt;=$AB$12), "Yes", "")</f>
        <v/>
      </c>
      <c r="S851" s="14" t="str">
        <f>IF(AND(MasterData5[[#This Row],[MntSweetProducts]]&gt;=AF$4, MasterData5[[#This Row],[Income ]]&lt;=$AB$12), "Yes", "")</f>
        <v/>
      </c>
      <c r="U851" s="14" t="str">
        <f>IF(MasterData5[[#This Row],[MntWines]]&gt;=AB$4, "Yes", "")</f>
        <v>Yes</v>
      </c>
      <c r="V851" s="14" t="str">
        <f>IF(MasterData5[[#This Row],[MntFruits]]&gt;=AC$4, "Yes", "")</f>
        <v/>
      </c>
      <c r="W851" s="14" t="str">
        <f>IF(MasterData5[[#This Row],[MntMeatProducts]]&gt;=AD$4, "Yes", "")</f>
        <v>Yes</v>
      </c>
      <c r="X851" s="14" t="str">
        <f>IF(MasterData5[[#This Row],[MntFishProducts]]&gt;=AE$4, "Yes", "")</f>
        <v>Yes</v>
      </c>
      <c r="Y851" s="14" t="str">
        <f>IF(MasterData5[[#This Row],[MntSweetProducts]]&gt;=AF$4, "Yes", "")</f>
        <v>Yes</v>
      </c>
    </row>
    <row r="852" spans="1:25" x14ac:dyDescent="0.3">
      <c r="A852">
        <v>4252</v>
      </c>
      <c r="B852" s="10">
        <v>213</v>
      </c>
      <c r="C852" s="10">
        <v>5</v>
      </c>
      <c r="D852" s="10">
        <v>28</v>
      </c>
      <c r="E852" s="10">
        <v>7</v>
      </c>
      <c r="F852" s="10">
        <v>7</v>
      </c>
      <c r="G852" s="10">
        <v>41</v>
      </c>
      <c r="H852" s="24">
        <f>2021-'Customer Profile'!B851</f>
        <v>56</v>
      </c>
      <c r="I852" s="10">
        <f>IF(Analysis!$B$60="Wine",B852,IF(Analysis!$B$60="Fruit",C852,IF(Analysis!$B$60="Meat",D852,IF(Analysis!$B$60="Fish",E852,IF(Analysis!$B$60="Sweet",F852,"")))))</f>
        <v>7</v>
      </c>
      <c r="J852" s="10">
        <v>44375</v>
      </c>
      <c r="K852" s="10" t="str">
        <f>IF(MasterData5[[#This Row],[Income ]]&gt;$AB$12, "Above", "Below")</f>
        <v>Below</v>
      </c>
      <c r="L852" s="10">
        <f>SUM(MasterData5[[#This Row],[MntWines]:[MntSweetProducts]])</f>
        <v>260</v>
      </c>
      <c r="M852" s="53" t="str">
        <f>IF(MasterData5[[#This Row],[Total Purchase]]&gt;=500, "Over $500", "")</f>
        <v/>
      </c>
      <c r="N852" s="10"/>
      <c r="O852" s="14" t="str">
        <f>IF(AND(MasterData5[[#This Row],[MntWines]]&gt;=AB$4, MasterData5[[#This Row],[Income ]]&lt;=$AB$12), "Yes", "")</f>
        <v/>
      </c>
      <c r="P852" s="14" t="str">
        <f>IF(AND(MasterData5[[#This Row],[MntFruits]]&gt;=AC$4, MasterData5[[#This Row],[Income ]]&lt;=$AB$12), "Yes", "")</f>
        <v/>
      </c>
      <c r="Q852" s="14" t="str">
        <f>IF(AND(MasterData5[[#This Row],[MntMeatProducts]]&gt;=AD$4, MasterData5[[#This Row],[Income ]]&lt;=$AB$12), "Yes", "")</f>
        <v/>
      </c>
      <c r="R852" s="14" t="str">
        <f>IF(AND(MasterData5[[#This Row],[MntFishProducts]]&gt;=AE$4, MasterData5[[#This Row],[Income ]]&lt;=$AB$12), "Yes", "")</f>
        <v/>
      </c>
      <c r="S852" s="14" t="str">
        <f>IF(AND(MasterData5[[#This Row],[MntSweetProducts]]&gt;=AF$4, MasterData5[[#This Row],[Income ]]&lt;=$AB$12), "Yes", "")</f>
        <v/>
      </c>
      <c r="U852" s="14" t="str">
        <f>IF(MasterData5[[#This Row],[MntWines]]&gt;=AB$4, "Yes", "")</f>
        <v/>
      </c>
      <c r="V852" s="14" t="str">
        <f>IF(MasterData5[[#This Row],[MntFruits]]&gt;=AC$4, "Yes", "")</f>
        <v/>
      </c>
      <c r="W852" s="14" t="str">
        <f>IF(MasterData5[[#This Row],[MntMeatProducts]]&gt;=AD$4, "Yes", "")</f>
        <v/>
      </c>
      <c r="X852" s="14" t="str">
        <f>IF(MasterData5[[#This Row],[MntFishProducts]]&gt;=AE$4, "Yes", "")</f>
        <v/>
      </c>
      <c r="Y852" s="14" t="str">
        <f>IF(MasterData5[[#This Row],[MntSweetProducts]]&gt;=AF$4, "Yes", "")</f>
        <v/>
      </c>
    </row>
    <row r="853" spans="1:25" x14ac:dyDescent="0.3">
      <c r="A853">
        <v>4259</v>
      </c>
      <c r="B853" s="10">
        <v>6</v>
      </c>
      <c r="C853" s="10">
        <v>0</v>
      </c>
      <c r="D853" s="10">
        <v>4</v>
      </c>
      <c r="E853" s="10">
        <v>0</v>
      </c>
      <c r="F853" s="10">
        <v>0</v>
      </c>
      <c r="G853" s="10">
        <v>0</v>
      </c>
      <c r="H853" s="24">
        <f>2021-'Customer Profile'!B852</f>
        <v>35</v>
      </c>
      <c r="I853" s="10">
        <f>IF(Analysis!$B$60="Wine",B853,IF(Analysis!$B$60="Fruit",C853,IF(Analysis!$B$60="Meat",D853,IF(Analysis!$B$60="Fish",E853,IF(Analysis!$B$60="Sweet",F853,"")))))</f>
        <v>0</v>
      </c>
      <c r="J853" s="10">
        <v>19485</v>
      </c>
      <c r="K853" s="10" t="str">
        <f>IF(MasterData5[[#This Row],[Income ]]&gt;$AB$12, "Above", "Below")</f>
        <v>Below</v>
      </c>
      <c r="L853" s="10">
        <f>SUM(MasterData5[[#This Row],[MntWines]:[MntSweetProducts]])</f>
        <v>10</v>
      </c>
      <c r="M853" s="53" t="str">
        <f>IF(MasterData5[[#This Row],[Total Purchase]]&gt;=500, "Over $500", "")</f>
        <v/>
      </c>
      <c r="N853" s="10"/>
      <c r="O853" s="14" t="str">
        <f>IF(AND(MasterData5[[#This Row],[MntWines]]&gt;=AB$4, MasterData5[[#This Row],[Income ]]&lt;=$AB$12), "Yes", "")</f>
        <v/>
      </c>
      <c r="P853" s="14" t="str">
        <f>IF(AND(MasterData5[[#This Row],[MntFruits]]&gt;=AC$4, MasterData5[[#This Row],[Income ]]&lt;=$AB$12), "Yes", "")</f>
        <v/>
      </c>
      <c r="Q853" s="14" t="str">
        <f>IF(AND(MasterData5[[#This Row],[MntMeatProducts]]&gt;=AD$4, MasterData5[[#This Row],[Income ]]&lt;=$AB$12), "Yes", "")</f>
        <v/>
      </c>
      <c r="R853" s="14" t="str">
        <f>IF(AND(MasterData5[[#This Row],[MntFishProducts]]&gt;=AE$4, MasterData5[[#This Row],[Income ]]&lt;=$AB$12), "Yes", "")</f>
        <v/>
      </c>
      <c r="S853" s="14" t="str">
        <f>IF(AND(MasterData5[[#This Row],[MntSweetProducts]]&gt;=AF$4, MasterData5[[#This Row],[Income ]]&lt;=$AB$12), "Yes", "")</f>
        <v/>
      </c>
      <c r="U853" s="14" t="str">
        <f>IF(MasterData5[[#This Row],[MntWines]]&gt;=AB$4, "Yes", "")</f>
        <v/>
      </c>
      <c r="V853" s="14" t="str">
        <f>IF(MasterData5[[#This Row],[MntFruits]]&gt;=AC$4, "Yes", "")</f>
        <v/>
      </c>
      <c r="W853" s="14" t="str">
        <f>IF(MasterData5[[#This Row],[MntMeatProducts]]&gt;=AD$4, "Yes", "")</f>
        <v/>
      </c>
      <c r="X853" s="14" t="str">
        <f>IF(MasterData5[[#This Row],[MntFishProducts]]&gt;=AE$4, "Yes", "")</f>
        <v/>
      </c>
      <c r="Y853" s="14" t="str">
        <f>IF(MasterData5[[#This Row],[MntSweetProducts]]&gt;=AF$4, "Yes", "")</f>
        <v/>
      </c>
    </row>
    <row r="854" spans="1:25" x14ac:dyDescent="0.3">
      <c r="A854">
        <v>4261</v>
      </c>
      <c r="B854" s="10">
        <v>1006</v>
      </c>
      <c r="C854" s="10">
        <v>22</v>
      </c>
      <c r="D854" s="10">
        <v>115</v>
      </c>
      <c r="E854" s="10">
        <v>59</v>
      </c>
      <c r="F854" s="10">
        <v>68</v>
      </c>
      <c r="G854" s="10">
        <v>45</v>
      </c>
      <c r="H854" s="24">
        <f>2021-'Customer Profile'!B853</f>
        <v>75</v>
      </c>
      <c r="I854" s="10">
        <f>IF(Analysis!$B$60="Wine",B854,IF(Analysis!$B$60="Fruit",C854,IF(Analysis!$B$60="Meat",D854,IF(Analysis!$B$60="Fish",E854,IF(Analysis!$B$60="Sweet",F854,"")))))</f>
        <v>59</v>
      </c>
      <c r="J854" s="10">
        <v>82800</v>
      </c>
      <c r="K854" s="10" t="str">
        <f>IF(MasterData5[[#This Row],[Income ]]&gt;$AB$12, "Above", "Below")</f>
        <v>Above</v>
      </c>
      <c r="L854" s="10">
        <f>SUM(MasterData5[[#This Row],[MntWines]:[MntSweetProducts]])</f>
        <v>1270</v>
      </c>
      <c r="M854" s="53" t="str">
        <f>IF(MasterData5[[#This Row],[Total Purchase]]&gt;=500, "Over $500", "")</f>
        <v>Over $500</v>
      </c>
      <c r="N854" s="10"/>
      <c r="O854" s="14" t="str">
        <f>IF(AND(MasterData5[[#This Row],[MntWines]]&gt;=AB$4, MasterData5[[#This Row],[Income ]]&lt;=$AB$12), "Yes", "")</f>
        <v/>
      </c>
      <c r="P854" s="14" t="str">
        <f>IF(AND(MasterData5[[#This Row],[MntFruits]]&gt;=AC$4, MasterData5[[#This Row],[Income ]]&lt;=$AB$12), "Yes", "")</f>
        <v/>
      </c>
      <c r="Q854" s="14" t="str">
        <f>IF(AND(MasterData5[[#This Row],[MntMeatProducts]]&gt;=AD$4, MasterData5[[#This Row],[Income ]]&lt;=$AB$12), "Yes", "")</f>
        <v/>
      </c>
      <c r="R854" s="14" t="str">
        <f>IF(AND(MasterData5[[#This Row],[MntFishProducts]]&gt;=AE$4, MasterData5[[#This Row],[Income ]]&lt;=$AB$12), "Yes", "")</f>
        <v/>
      </c>
      <c r="S854" s="14" t="str">
        <f>IF(AND(MasterData5[[#This Row],[MntSweetProducts]]&gt;=AF$4, MasterData5[[#This Row],[Income ]]&lt;=$AB$12), "Yes", "")</f>
        <v/>
      </c>
      <c r="U854" s="14" t="str">
        <f>IF(MasterData5[[#This Row],[MntWines]]&gt;=AB$4, "Yes", "")</f>
        <v>Yes</v>
      </c>
      <c r="V854" s="14" t="str">
        <f>IF(MasterData5[[#This Row],[MntFruits]]&gt;=AC$4, "Yes", "")</f>
        <v/>
      </c>
      <c r="W854" s="14" t="str">
        <f>IF(MasterData5[[#This Row],[MntMeatProducts]]&gt;=AD$4, "Yes", "")</f>
        <v/>
      </c>
      <c r="X854" s="14" t="str">
        <f>IF(MasterData5[[#This Row],[MntFishProducts]]&gt;=AE$4, "Yes", "")</f>
        <v>Yes</v>
      </c>
      <c r="Y854" s="14" t="str">
        <f>IF(MasterData5[[#This Row],[MntSweetProducts]]&gt;=AF$4, "Yes", "")</f>
        <v>Yes</v>
      </c>
    </row>
    <row r="855" spans="1:25" x14ac:dyDescent="0.3">
      <c r="A855">
        <v>4268</v>
      </c>
      <c r="B855" s="10">
        <v>129</v>
      </c>
      <c r="C855" s="10">
        <v>0</v>
      </c>
      <c r="D855" s="10">
        <v>21</v>
      </c>
      <c r="E855" s="10">
        <v>0</v>
      </c>
      <c r="F855" s="10">
        <v>1</v>
      </c>
      <c r="G855" s="10">
        <v>7</v>
      </c>
      <c r="H855" s="24">
        <f>2021-'Customer Profile'!B854</f>
        <v>62</v>
      </c>
      <c r="I855" s="10">
        <f>IF(Analysis!$B$60="Wine",B855,IF(Analysis!$B$60="Fruit",C855,IF(Analysis!$B$60="Meat",D855,IF(Analysis!$B$60="Fish",E855,IF(Analysis!$B$60="Sweet",F855,"")))))</f>
        <v>0</v>
      </c>
      <c r="J855" s="10">
        <v>53154</v>
      </c>
      <c r="K855" s="10" t="str">
        <f>IF(MasterData5[[#This Row],[Income ]]&gt;$AB$12, "Above", "Below")</f>
        <v>Above</v>
      </c>
      <c r="L855" s="10">
        <f>SUM(MasterData5[[#This Row],[MntWines]:[MntSweetProducts]])</f>
        <v>151</v>
      </c>
      <c r="M855" s="53" t="str">
        <f>IF(MasterData5[[#This Row],[Total Purchase]]&gt;=500, "Over $500", "")</f>
        <v/>
      </c>
      <c r="N855" s="10"/>
      <c r="O855" s="14" t="str">
        <f>IF(AND(MasterData5[[#This Row],[MntWines]]&gt;=AB$4, MasterData5[[#This Row],[Income ]]&lt;=$AB$12), "Yes", "")</f>
        <v/>
      </c>
      <c r="P855" s="14" t="str">
        <f>IF(AND(MasterData5[[#This Row],[MntFruits]]&gt;=AC$4, MasterData5[[#This Row],[Income ]]&lt;=$AB$12), "Yes", "")</f>
        <v/>
      </c>
      <c r="Q855" s="14" t="str">
        <f>IF(AND(MasterData5[[#This Row],[MntMeatProducts]]&gt;=AD$4, MasterData5[[#This Row],[Income ]]&lt;=$AB$12), "Yes", "")</f>
        <v/>
      </c>
      <c r="R855" s="14" t="str">
        <f>IF(AND(MasterData5[[#This Row],[MntFishProducts]]&gt;=AE$4, MasterData5[[#This Row],[Income ]]&lt;=$AB$12), "Yes", "")</f>
        <v/>
      </c>
      <c r="S855" s="14" t="str">
        <f>IF(AND(MasterData5[[#This Row],[MntSweetProducts]]&gt;=AF$4, MasterData5[[#This Row],[Income ]]&lt;=$AB$12), "Yes", "")</f>
        <v/>
      </c>
      <c r="U855" s="14" t="str">
        <f>IF(MasterData5[[#This Row],[MntWines]]&gt;=AB$4, "Yes", "")</f>
        <v/>
      </c>
      <c r="V855" s="14" t="str">
        <f>IF(MasterData5[[#This Row],[MntFruits]]&gt;=AC$4, "Yes", "")</f>
        <v/>
      </c>
      <c r="W855" s="14" t="str">
        <f>IF(MasterData5[[#This Row],[MntMeatProducts]]&gt;=AD$4, "Yes", "")</f>
        <v/>
      </c>
      <c r="X855" s="14" t="str">
        <f>IF(MasterData5[[#This Row],[MntFishProducts]]&gt;=AE$4, "Yes", "")</f>
        <v/>
      </c>
      <c r="Y855" s="14" t="str">
        <f>IF(MasterData5[[#This Row],[MntSweetProducts]]&gt;=AF$4, "Yes", "")</f>
        <v/>
      </c>
    </row>
    <row r="856" spans="1:25" x14ac:dyDescent="0.3">
      <c r="A856">
        <v>4271</v>
      </c>
      <c r="B856" s="10">
        <v>46</v>
      </c>
      <c r="C856" s="10">
        <v>35</v>
      </c>
      <c r="D856" s="10">
        <v>69</v>
      </c>
      <c r="E856" s="10">
        <v>84</v>
      </c>
      <c r="F856" s="10">
        <v>41</v>
      </c>
      <c r="G856" s="10">
        <v>66</v>
      </c>
      <c r="H856" s="24">
        <f>2021-'Customer Profile'!B855</f>
        <v>32</v>
      </c>
      <c r="I856" s="10">
        <f>IF(Analysis!$B$60="Wine",B856,IF(Analysis!$B$60="Fruit",C856,IF(Analysis!$B$60="Meat",D856,IF(Analysis!$B$60="Fish",E856,IF(Analysis!$B$60="Sweet",F856,"")))))</f>
        <v>84</v>
      </c>
      <c r="J856" s="10">
        <v>38683</v>
      </c>
      <c r="K856" s="10" t="str">
        <f>IF(MasterData5[[#This Row],[Income ]]&gt;$AB$12, "Above", "Below")</f>
        <v>Below</v>
      </c>
      <c r="L856" s="10">
        <f>SUM(MasterData5[[#This Row],[MntWines]:[MntSweetProducts]])</f>
        <v>275</v>
      </c>
      <c r="M856" s="53" t="str">
        <f>IF(MasterData5[[#This Row],[Total Purchase]]&gt;=500, "Over $500", "")</f>
        <v/>
      </c>
      <c r="N856" s="10"/>
      <c r="O856" s="14" t="str">
        <f>IF(AND(MasterData5[[#This Row],[MntWines]]&gt;=AB$4, MasterData5[[#This Row],[Income ]]&lt;=$AB$12), "Yes", "")</f>
        <v/>
      </c>
      <c r="P856" s="14" t="str">
        <f>IF(AND(MasterData5[[#This Row],[MntFruits]]&gt;=AC$4, MasterData5[[#This Row],[Income ]]&lt;=$AB$12), "Yes", "")</f>
        <v>Yes</v>
      </c>
      <c r="Q856" s="14" t="str">
        <f>IF(AND(MasterData5[[#This Row],[MntMeatProducts]]&gt;=AD$4, MasterData5[[#This Row],[Income ]]&lt;=$AB$12), "Yes", "")</f>
        <v/>
      </c>
      <c r="R856" s="14" t="str">
        <f>IF(AND(MasterData5[[#This Row],[MntFishProducts]]&gt;=AE$4, MasterData5[[#This Row],[Income ]]&lt;=$AB$12), "Yes", "")</f>
        <v>Yes</v>
      </c>
      <c r="S856" s="14" t="str">
        <f>IF(AND(MasterData5[[#This Row],[MntSweetProducts]]&gt;=AF$4, MasterData5[[#This Row],[Income ]]&lt;=$AB$12), "Yes", "")</f>
        <v>Yes</v>
      </c>
      <c r="U856" s="14" t="str">
        <f>IF(MasterData5[[#This Row],[MntWines]]&gt;=AB$4, "Yes", "")</f>
        <v/>
      </c>
      <c r="V856" s="14" t="str">
        <f>IF(MasterData5[[#This Row],[MntFruits]]&gt;=AC$4, "Yes", "")</f>
        <v>Yes</v>
      </c>
      <c r="W856" s="14" t="str">
        <f>IF(MasterData5[[#This Row],[MntMeatProducts]]&gt;=AD$4, "Yes", "")</f>
        <v/>
      </c>
      <c r="X856" s="14" t="str">
        <f>IF(MasterData5[[#This Row],[MntFishProducts]]&gt;=AE$4, "Yes", "")</f>
        <v>Yes</v>
      </c>
      <c r="Y856" s="14" t="str">
        <f>IF(MasterData5[[#This Row],[MntSweetProducts]]&gt;=AF$4, "Yes", "")</f>
        <v>Yes</v>
      </c>
    </row>
    <row r="857" spans="1:25" x14ac:dyDescent="0.3">
      <c r="A857">
        <v>4278</v>
      </c>
      <c r="B857" s="10">
        <v>910</v>
      </c>
      <c r="C857" s="10">
        <v>111</v>
      </c>
      <c r="D857" s="10">
        <v>724</v>
      </c>
      <c r="E857" s="10">
        <v>49</v>
      </c>
      <c r="F857" s="10">
        <v>74</v>
      </c>
      <c r="G857" s="10">
        <v>55</v>
      </c>
      <c r="H857" s="24">
        <f>2021-'Customer Profile'!B856</f>
        <v>38</v>
      </c>
      <c r="I857" s="10">
        <f>IF(Analysis!$B$60="Wine",B857,IF(Analysis!$B$60="Fruit",C857,IF(Analysis!$B$60="Meat",D857,IF(Analysis!$B$60="Fish",E857,IF(Analysis!$B$60="Sweet",F857,"")))))</f>
        <v>49</v>
      </c>
      <c r="J857" s="10">
        <v>87188</v>
      </c>
      <c r="K857" s="10" t="str">
        <f>IF(MasterData5[[#This Row],[Income ]]&gt;$AB$12, "Above", "Below")</f>
        <v>Above</v>
      </c>
      <c r="L857" s="10">
        <f>SUM(MasterData5[[#This Row],[MntWines]:[MntSweetProducts]])</f>
        <v>1868</v>
      </c>
      <c r="M857" s="53" t="str">
        <f>IF(MasterData5[[#This Row],[Total Purchase]]&gt;=500, "Over $500", "")</f>
        <v>Over $500</v>
      </c>
      <c r="N857" s="10"/>
      <c r="O857" s="14" t="str">
        <f>IF(AND(MasterData5[[#This Row],[MntWines]]&gt;=AB$4, MasterData5[[#This Row],[Income ]]&lt;=$AB$12), "Yes", "")</f>
        <v/>
      </c>
      <c r="P857" s="14" t="str">
        <f>IF(AND(MasterData5[[#This Row],[MntFruits]]&gt;=AC$4, MasterData5[[#This Row],[Income ]]&lt;=$AB$12), "Yes", "")</f>
        <v/>
      </c>
      <c r="Q857" s="14" t="str">
        <f>IF(AND(MasterData5[[#This Row],[MntMeatProducts]]&gt;=AD$4, MasterData5[[#This Row],[Income ]]&lt;=$AB$12), "Yes", "")</f>
        <v/>
      </c>
      <c r="R857" s="14" t="str">
        <f>IF(AND(MasterData5[[#This Row],[MntFishProducts]]&gt;=AE$4, MasterData5[[#This Row],[Income ]]&lt;=$AB$12), "Yes", "")</f>
        <v/>
      </c>
      <c r="S857" s="14" t="str">
        <f>IF(AND(MasterData5[[#This Row],[MntSweetProducts]]&gt;=AF$4, MasterData5[[#This Row],[Income ]]&lt;=$AB$12), "Yes", "")</f>
        <v/>
      </c>
      <c r="U857" s="14" t="str">
        <f>IF(MasterData5[[#This Row],[MntWines]]&gt;=AB$4, "Yes", "")</f>
        <v>Yes</v>
      </c>
      <c r="V857" s="14" t="str">
        <f>IF(MasterData5[[#This Row],[MntFruits]]&gt;=AC$4, "Yes", "")</f>
        <v>Yes</v>
      </c>
      <c r="W857" s="14" t="str">
        <f>IF(MasterData5[[#This Row],[MntMeatProducts]]&gt;=AD$4, "Yes", "")</f>
        <v>Yes</v>
      </c>
      <c r="X857" s="14" t="str">
        <f>IF(MasterData5[[#This Row],[MntFishProducts]]&gt;=AE$4, "Yes", "")</f>
        <v>Yes</v>
      </c>
      <c r="Y857" s="14" t="str">
        <f>IF(MasterData5[[#This Row],[MntSweetProducts]]&gt;=AF$4, "Yes", "")</f>
        <v>Yes</v>
      </c>
    </row>
    <row r="858" spans="1:25" x14ac:dyDescent="0.3">
      <c r="A858">
        <v>4279</v>
      </c>
      <c r="B858" s="10">
        <v>15</v>
      </c>
      <c r="C858" s="10">
        <v>4</v>
      </c>
      <c r="D858" s="10">
        <v>10</v>
      </c>
      <c r="E858" s="10">
        <v>3</v>
      </c>
      <c r="F858" s="10">
        <v>4</v>
      </c>
      <c r="G858" s="10">
        <v>18</v>
      </c>
      <c r="H858" s="24">
        <f>2021-'Customer Profile'!B857</f>
        <v>58</v>
      </c>
      <c r="I858" s="10">
        <f>IF(Analysis!$B$60="Wine",B858,IF(Analysis!$B$60="Fruit",C858,IF(Analysis!$B$60="Meat",D858,IF(Analysis!$B$60="Fish",E858,IF(Analysis!$B$60="Sweet",F858,"")))))</f>
        <v>3</v>
      </c>
      <c r="J858" s="10">
        <v>39548</v>
      </c>
      <c r="K858" s="10" t="str">
        <f>IF(MasterData5[[#This Row],[Income ]]&gt;$AB$12, "Above", "Below")</f>
        <v>Below</v>
      </c>
      <c r="L858" s="10">
        <f>SUM(MasterData5[[#This Row],[MntWines]:[MntSweetProducts]])</f>
        <v>36</v>
      </c>
      <c r="M858" s="53" t="str">
        <f>IF(MasterData5[[#This Row],[Total Purchase]]&gt;=500, "Over $500", "")</f>
        <v/>
      </c>
      <c r="N858" s="10"/>
      <c r="O858" s="14" t="str">
        <f>IF(AND(MasterData5[[#This Row],[MntWines]]&gt;=AB$4, MasterData5[[#This Row],[Income ]]&lt;=$AB$12), "Yes", "")</f>
        <v/>
      </c>
      <c r="P858" s="14" t="str">
        <f>IF(AND(MasterData5[[#This Row],[MntFruits]]&gt;=AC$4, MasterData5[[#This Row],[Income ]]&lt;=$AB$12), "Yes", "")</f>
        <v/>
      </c>
      <c r="Q858" s="14" t="str">
        <f>IF(AND(MasterData5[[#This Row],[MntMeatProducts]]&gt;=AD$4, MasterData5[[#This Row],[Income ]]&lt;=$AB$12), "Yes", "")</f>
        <v/>
      </c>
      <c r="R858" s="14" t="str">
        <f>IF(AND(MasterData5[[#This Row],[MntFishProducts]]&gt;=AE$4, MasterData5[[#This Row],[Income ]]&lt;=$AB$12), "Yes", "")</f>
        <v/>
      </c>
      <c r="S858" s="14" t="str">
        <f>IF(AND(MasterData5[[#This Row],[MntSweetProducts]]&gt;=AF$4, MasterData5[[#This Row],[Income ]]&lt;=$AB$12), "Yes", "")</f>
        <v/>
      </c>
      <c r="U858" s="14" t="str">
        <f>IF(MasterData5[[#This Row],[MntWines]]&gt;=AB$4, "Yes", "")</f>
        <v/>
      </c>
      <c r="V858" s="14" t="str">
        <f>IF(MasterData5[[#This Row],[MntFruits]]&gt;=AC$4, "Yes", "")</f>
        <v/>
      </c>
      <c r="W858" s="14" t="str">
        <f>IF(MasterData5[[#This Row],[MntMeatProducts]]&gt;=AD$4, "Yes", "")</f>
        <v/>
      </c>
      <c r="X858" s="14" t="str">
        <f>IF(MasterData5[[#This Row],[MntFishProducts]]&gt;=AE$4, "Yes", "")</f>
        <v/>
      </c>
      <c r="Y858" s="14" t="str">
        <f>IF(MasterData5[[#This Row],[MntSweetProducts]]&gt;=AF$4, "Yes", "")</f>
        <v/>
      </c>
    </row>
    <row r="859" spans="1:25" x14ac:dyDescent="0.3">
      <c r="A859">
        <v>4286</v>
      </c>
      <c r="B859" s="10">
        <v>580</v>
      </c>
      <c r="C859" s="10">
        <v>6</v>
      </c>
      <c r="D859" s="10">
        <v>58</v>
      </c>
      <c r="E859" s="10">
        <v>8</v>
      </c>
      <c r="F859" s="10">
        <v>0</v>
      </c>
      <c r="G859" s="10">
        <v>27</v>
      </c>
      <c r="H859" s="24">
        <f>2021-'Customer Profile'!B858</f>
        <v>51</v>
      </c>
      <c r="I859" s="10">
        <f>IF(Analysis!$B$60="Wine",B859,IF(Analysis!$B$60="Fruit",C859,IF(Analysis!$B$60="Meat",D859,IF(Analysis!$B$60="Fish",E859,IF(Analysis!$B$60="Sweet",F859,"")))))</f>
        <v>8</v>
      </c>
      <c r="J859" s="10">
        <v>57642</v>
      </c>
      <c r="K859" s="10" t="str">
        <f>IF(MasterData5[[#This Row],[Income ]]&gt;$AB$12, "Above", "Below")</f>
        <v>Above</v>
      </c>
      <c r="L859" s="10">
        <f>SUM(MasterData5[[#This Row],[MntWines]:[MntSweetProducts]])</f>
        <v>652</v>
      </c>
      <c r="M859" s="53" t="str">
        <f>IF(MasterData5[[#This Row],[Total Purchase]]&gt;=500, "Over $500", "")</f>
        <v>Over $500</v>
      </c>
      <c r="N859" s="10"/>
      <c r="O859" s="14" t="str">
        <f>IF(AND(MasterData5[[#This Row],[MntWines]]&gt;=AB$4, MasterData5[[#This Row],[Income ]]&lt;=$AB$12), "Yes", "")</f>
        <v/>
      </c>
      <c r="P859" s="14" t="str">
        <f>IF(AND(MasterData5[[#This Row],[MntFruits]]&gt;=AC$4, MasterData5[[#This Row],[Income ]]&lt;=$AB$12), "Yes", "")</f>
        <v/>
      </c>
      <c r="Q859" s="14" t="str">
        <f>IF(AND(MasterData5[[#This Row],[MntMeatProducts]]&gt;=AD$4, MasterData5[[#This Row],[Income ]]&lt;=$AB$12), "Yes", "")</f>
        <v/>
      </c>
      <c r="R859" s="14" t="str">
        <f>IF(AND(MasterData5[[#This Row],[MntFishProducts]]&gt;=AE$4, MasterData5[[#This Row],[Income ]]&lt;=$AB$12), "Yes", "")</f>
        <v/>
      </c>
      <c r="S859" s="14" t="str">
        <f>IF(AND(MasterData5[[#This Row],[MntSweetProducts]]&gt;=AF$4, MasterData5[[#This Row],[Income ]]&lt;=$AB$12), "Yes", "")</f>
        <v/>
      </c>
      <c r="U859" s="14" t="str">
        <f>IF(MasterData5[[#This Row],[MntWines]]&gt;=AB$4, "Yes", "")</f>
        <v>Yes</v>
      </c>
      <c r="V859" s="14" t="str">
        <f>IF(MasterData5[[#This Row],[MntFruits]]&gt;=AC$4, "Yes", "")</f>
        <v/>
      </c>
      <c r="W859" s="14" t="str">
        <f>IF(MasterData5[[#This Row],[MntMeatProducts]]&gt;=AD$4, "Yes", "")</f>
        <v/>
      </c>
      <c r="X859" s="14" t="str">
        <f>IF(MasterData5[[#This Row],[MntFishProducts]]&gt;=AE$4, "Yes", "")</f>
        <v/>
      </c>
      <c r="Y859" s="14" t="str">
        <f>IF(MasterData5[[#This Row],[MntSweetProducts]]&gt;=AF$4, "Yes", "")</f>
        <v/>
      </c>
    </row>
    <row r="860" spans="1:25" x14ac:dyDescent="0.3">
      <c r="A860">
        <v>4290</v>
      </c>
      <c r="B860" s="10">
        <v>1</v>
      </c>
      <c r="C860" s="10">
        <v>3</v>
      </c>
      <c r="D860" s="10">
        <v>8</v>
      </c>
      <c r="E860" s="10">
        <v>2</v>
      </c>
      <c r="F860" s="10">
        <v>5</v>
      </c>
      <c r="G860" s="10">
        <v>5</v>
      </c>
      <c r="H860" s="24">
        <f>2021-'Customer Profile'!B859</f>
        <v>49</v>
      </c>
      <c r="I860" s="10">
        <f>IF(Analysis!$B$60="Wine",B860,IF(Analysis!$B$60="Fruit",C860,IF(Analysis!$B$60="Meat",D860,IF(Analysis!$B$60="Fish",E860,IF(Analysis!$B$60="Sweet",F860,"")))))</f>
        <v>2</v>
      </c>
      <c r="J860" s="10">
        <v>30467</v>
      </c>
      <c r="K860" s="10" t="str">
        <f>IF(MasterData5[[#This Row],[Income ]]&gt;$AB$12, "Above", "Below")</f>
        <v>Below</v>
      </c>
      <c r="L860" s="10">
        <f>SUM(MasterData5[[#This Row],[MntWines]:[MntSweetProducts]])</f>
        <v>19</v>
      </c>
      <c r="M860" s="53" t="str">
        <f>IF(MasterData5[[#This Row],[Total Purchase]]&gt;=500, "Over $500", "")</f>
        <v/>
      </c>
      <c r="N860" s="10"/>
      <c r="O860" s="14" t="str">
        <f>IF(AND(MasterData5[[#This Row],[MntWines]]&gt;=AB$4, MasterData5[[#This Row],[Income ]]&lt;=$AB$12), "Yes", "")</f>
        <v/>
      </c>
      <c r="P860" s="14" t="str">
        <f>IF(AND(MasterData5[[#This Row],[MntFruits]]&gt;=AC$4, MasterData5[[#This Row],[Income ]]&lt;=$AB$12), "Yes", "")</f>
        <v/>
      </c>
      <c r="Q860" s="14" t="str">
        <f>IF(AND(MasterData5[[#This Row],[MntMeatProducts]]&gt;=AD$4, MasterData5[[#This Row],[Income ]]&lt;=$AB$12), "Yes", "")</f>
        <v/>
      </c>
      <c r="R860" s="14" t="str">
        <f>IF(AND(MasterData5[[#This Row],[MntFishProducts]]&gt;=AE$4, MasterData5[[#This Row],[Income ]]&lt;=$AB$12), "Yes", "")</f>
        <v/>
      </c>
      <c r="S860" s="14" t="str">
        <f>IF(AND(MasterData5[[#This Row],[MntSweetProducts]]&gt;=AF$4, MasterData5[[#This Row],[Income ]]&lt;=$AB$12), "Yes", "")</f>
        <v/>
      </c>
      <c r="U860" s="14" t="str">
        <f>IF(MasterData5[[#This Row],[MntWines]]&gt;=AB$4, "Yes", "")</f>
        <v/>
      </c>
      <c r="V860" s="14" t="str">
        <f>IF(MasterData5[[#This Row],[MntFruits]]&gt;=AC$4, "Yes", "")</f>
        <v/>
      </c>
      <c r="W860" s="14" t="str">
        <f>IF(MasterData5[[#This Row],[MntMeatProducts]]&gt;=AD$4, "Yes", "")</f>
        <v/>
      </c>
      <c r="X860" s="14" t="str">
        <f>IF(MasterData5[[#This Row],[MntFishProducts]]&gt;=AE$4, "Yes", "")</f>
        <v/>
      </c>
      <c r="Y860" s="14" t="str">
        <f>IF(MasterData5[[#This Row],[MntSweetProducts]]&gt;=AF$4, "Yes", "")</f>
        <v/>
      </c>
    </row>
    <row r="861" spans="1:25" x14ac:dyDescent="0.3">
      <c r="A861">
        <v>4297</v>
      </c>
      <c r="B861" s="10">
        <v>13</v>
      </c>
      <c r="C861" s="10">
        <v>2</v>
      </c>
      <c r="D861" s="10">
        <v>18</v>
      </c>
      <c r="E861" s="10">
        <v>6</v>
      </c>
      <c r="F861" s="10">
        <v>1</v>
      </c>
      <c r="G861" s="10">
        <v>0</v>
      </c>
      <c r="H861" s="24">
        <f>2021-'Customer Profile'!B860</f>
        <v>52</v>
      </c>
      <c r="I861" s="10">
        <f>IF(Analysis!$B$60="Wine",B861,IF(Analysis!$B$60="Fruit",C861,IF(Analysis!$B$60="Meat",D861,IF(Analysis!$B$60="Fish",E861,IF(Analysis!$B$60="Sweet",F861,"")))))</f>
        <v>6</v>
      </c>
      <c r="J861" s="10">
        <v>23228</v>
      </c>
      <c r="K861" s="10" t="str">
        <f>IF(MasterData5[[#This Row],[Income ]]&gt;$AB$12, "Above", "Below")</f>
        <v>Below</v>
      </c>
      <c r="L861" s="10">
        <f>SUM(MasterData5[[#This Row],[MntWines]:[MntSweetProducts]])</f>
        <v>40</v>
      </c>
      <c r="M861" s="53" t="str">
        <f>IF(MasterData5[[#This Row],[Total Purchase]]&gt;=500, "Over $500", "")</f>
        <v/>
      </c>
      <c r="N861" s="10"/>
      <c r="O861" s="14" t="str">
        <f>IF(AND(MasterData5[[#This Row],[MntWines]]&gt;=AB$4, MasterData5[[#This Row],[Income ]]&lt;=$AB$12), "Yes", "")</f>
        <v/>
      </c>
      <c r="P861" s="14" t="str">
        <f>IF(AND(MasterData5[[#This Row],[MntFruits]]&gt;=AC$4, MasterData5[[#This Row],[Income ]]&lt;=$AB$12), "Yes", "")</f>
        <v/>
      </c>
      <c r="Q861" s="14" t="str">
        <f>IF(AND(MasterData5[[#This Row],[MntMeatProducts]]&gt;=AD$4, MasterData5[[#This Row],[Income ]]&lt;=$AB$12), "Yes", "")</f>
        <v/>
      </c>
      <c r="R861" s="14" t="str">
        <f>IF(AND(MasterData5[[#This Row],[MntFishProducts]]&gt;=AE$4, MasterData5[[#This Row],[Income ]]&lt;=$AB$12), "Yes", "")</f>
        <v/>
      </c>
      <c r="S861" s="14" t="str">
        <f>IF(AND(MasterData5[[#This Row],[MntSweetProducts]]&gt;=AF$4, MasterData5[[#This Row],[Income ]]&lt;=$AB$12), "Yes", "")</f>
        <v/>
      </c>
      <c r="U861" s="14" t="str">
        <f>IF(MasterData5[[#This Row],[MntWines]]&gt;=AB$4, "Yes", "")</f>
        <v/>
      </c>
      <c r="V861" s="14" t="str">
        <f>IF(MasterData5[[#This Row],[MntFruits]]&gt;=AC$4, "Yes", "")</f>
        <v/>
      </c>
      <c r="W861" s="14" t="str">
        <f>IF(MasterData5[[#This Row],[MntMeatProducts]]&gt;=AD$4, "Yes", "")</f>
        <v/>
      </c>
      <c r="X861" s="14" t="str">
        <f>IF(MasterData5[[#This Row],[MntFishProducts]]&gt;=AE$4, "Yes", "")</f>
        <v/>
      </c>
      <c r="Y861" s="14" t="str">
        <f>IF(MasterData5[[#This Row],[MntSweetProducts]]&gt;=AF$4, "Yes", "")</f>
        <v/>
      </c>
    </row>
    <row r="862" spans="1:25" x14ac:dyDescent="0.3">
      <c r="A862">
        <v>4298</v>
      </c>
      <c r="B862" s="10">
        <v>5</v>
      </c>
      <c r="C862" s="10">
        <v>0</v>
      </c>
      <c r="D862" s="10">
        <v>4</v>
      </c>
      <c r="E862" s="10">
        <v>0</v>
      </c>
      <c r="F862" s="10">
        <v>0</v>
      </c>
      <c r="G862" s="10">
        <v>1</v>
      </c>
      <c r="H862" s="24">
        <f>2021-'Customer Profile'!B861</f>
        <v>48</v>
      </c>
      <c r="I862" s="10">
        <f>IF(Analysis!$B$60="Wine",B862,IF(Analysis!$B$60="Fruit",C862,IF(Analysis!$B$60="Meat",D862,IF(Analysis!$B$60="Fish",E862,IF(Analysis!$B$60="Sweet",F862,"")))))</f>
        <v>0</v>
      </c>
      <c r="J862" s="10">
        <v>20427</v>
      </c>
      <c r="K862" s="10" t="str">
        <f>IF(MasterData5[[#This Row],[Income ]]&gt;$AB$12, "Above", "Below")</f>
        <v>Below</v>
      </c>
      <c r="L862" s="10">
        <f>SUM(MasterData5[[#This Row],[MntWines]:[MntSweetProducts]])</f>
        <v>9</v>
      </c>
      <c r="M862" s="53" t="str">
        <f>IF(MasterData5[[#This Row],[Total Purchase]]&gt;=500, "Over $500", "")</f>
        <v/>
      </c>
      <c r="N862" s="10"/>
      <c r="O862" s="14" t="str">
        <f>IF(AND(MasterData5[[#This Row],[MntWines]]&gt;=AB$4, MasterData5[[#This Row],[Income ]]&lt;=$AB$12), "Yes", "")</f>
        <v/>
      </c>
      <c r="P862" s="14" t="str">
        <f>IF(AND(MasterData5[[#This Row],[MntFruits]]&gt;=AC$4, MasterData5[[#This Row],[Income ]]&lt;=$AB$12), "Yes", "")</f>
        <v/>
      </c>
      <c r="Q862" s="14" t="str">
        <f>IF(AND(MasterData5[[#This Row],[MntMeatProducts]]&gt;=AD$4, MasterData5[[#This Row],[Income ]]&lt;=$AB$12), "Yes", "")</f>
        <v/>
      </c>
      <c r="R862" s="14" t="str">
        <f>IF(AND(MasterData5[[#This Row],[MntFishProducts]]&gt;=AE$4, MasterData5[[#This Row],[Income ]]&lt;=$AB$12), "Yes", "")</f>
        <v/>
      </c>
      <c r="S862" s="14" t="str">
        <f>IF(AND(MasterData5[[#This Row],[MntSweetProducts]]&gt;=AF$4, MasterData5[[#This Row],[Income ]]&lt;=$AB$12), "Yes", "")</f>
        <v/>
      </c>
      <c r="U862" s="14" t="str">
        <f>IF(MasterData5[[#This Row],[MntWines]]&gt;=AB$4, "Yes", "")</f>
        <v/>
      </c>
      <c r="V862" s="14" t="str">
        <f>IF(MasterData5[[#This Row],[MntFruits]]&gt;=AC$4, "Yes", "")</f>
        <v/>
      </c>
      <c r="W862" s="14" t="str">
        <f>IF(MasterData5[[#This Row],[MntMeatProducts]]&gt;=AD$4, "Yes", "")</f>
        <v/>
      </c>
      <c r="X862" s="14" t="str">
        <f>IF(MasterData5[[#This Row],[MntFishProducts]]&gt;=AE$4, "Yes", "")</f>
        <v/>
      </c>
      <c r="Y862" s="14" t="str">
        <f>IF(MasterData5[[#This Row],[MntSweetProducts]]&gt;=AF$4, "Yes", "")</f>
        <v/>
      </c>
    </row>
    <row r="863" spans="1:25" x14ac:dyDescent="0.3">
      <c r="A863">
        <v>4299</v>
      </c>
      <c r="B863" s="10">
        <v>1001</v>
      </c>
      <c r="C863" s="10">
        <v>17</v>
      </c>
      <c r="D863" s="10">
        <v>572</v>
      </c>
      <c r="E863" s="10">
        <v>93</v>
      </c>
      <c r="F863" s="10">
        <v>125</v>
      </c>
      <c r="G863" s="10">
        <v>17</v>
      </c>
      <c r="H863" s="24">
        <f>2021-'Customer Profile'!B862</f>
        <v>61</v>
      </c>
      <c r="I863" s="10">
        <f>IF(Analysis!$B$60="Wine",B863,IF(Analysis!$B$60="Fruit",C863,IF(Analysis!$B$60="Meat",D863,IF(Analysis!$B$60="Fish",E863,IF(Analysis!$B$60="Sweet",F863,"")))))</f>
        <v>93</v>
      </c>
      <c r="J863" s="10">
        <v>70971</v>
      </c>
      <c r="K863" s="10" t="str">
        <f>IF(MasterData5[[#This Row],[Income ]]&gt;$AB$12, "Above", "Below")</f>
        <v>Above</v>
      </c>
      <c r="L863" s="10">
        <f>SUM(MasterData5[[#This Row],[MntWines]:[MntSweetProducts]])</f>
        <v>1808</v>
      </c>
      <c r="M863" s="53" t="str">
        <f>IF(MasterData5[[#This Row],[Total Purchase]]&gt;=500, "Over $500", "")</f>
        <v>Over $500</v>
      </c>
      <c r="N863" s="10"/>
      <c r="O863" s="14" t="str">
        <f>IF(AND(MasterData5[[#This Row],[MntWines]]&gt;=AB$4, MasterData5[[#This Row],[Income ]]&lt;=$AB$12), "Yes", "")</f>
        <v/>
      </c>
      <c r="P863" s="14" t="str">
        <f>IF(AND(MasterData5[[#This Row],[MntFruits]]&gt;=AC$4, MasterData5[[#This Row],[Income ]]&lt;=$AB$12), "Yes", "")</f>
        <v/>
      </c>
      <c r="Q863" s="14" t="str">
        <f>IF(AND(MasterData5[[#This Row],[MntMeatProducts]]&gt;=AD$4, MasterData5[[#This Row],[Income ]]&lt;=$AB$12), "Yes", "")</f>
        <v/>
      </c>
      <c r="R863" s="14" t="str">
        <f>IF(AND(MasterData5[[#This Row],[MntFishProducts]]&gt;=AE$4, MasterData5[[#This Row],[Income ]]&lt;=$AB$12), "Yes", "")</f>
        <v/>
      </c>
      <c r="S863" s="14" t="str">
        <f>IF(AND(MasterData5[[#This Row],[MntSweetProducts]]&gt;=AF$4, MasterData5[[#This Row],[Income ]]&lt;=$AB$12), "Yes", "")</f>
        <v/>
      </c>
      <c r="U863" s="14" t="str">
        <f>IF(MasterData5[[#This Row],[MntWines]]&gt;=AB$4, "Yes", "")</f>
        <v>Yes</v>
      </c>
      <c r="V863" s="14" t="str">
        <f>IF(MasterData5[[#This Row],[MntFruits]]&gt;=AC$4, "Yes", "")</f>
        <v/>
      </c>
      <c r="W863" s="14" t="str">
        <f>IF(MasterData5[[#This Row],[MntMeatProducts]]&gt;=AD$4, "Yes", "")</f>
        <v>Yes</v>
      </c>
      <c r="X863" s="14" t="str">
        <f>IF(MasterData5[[#This Row],[MntFishProducts]]&gt;=AE$4, "Yes", "")</f>
        <v>Yes</v>
      </c>
      <c r="Y863" s="14" t="str">
        <f>IF(MasterData5[[#This Row],[MntSweetProducts]]&gt;=AF$4, "Yes", "")</f>
        <v>Yes</v>
      </c>
    </row>
    <row r="864" spans="1:25" x14ac:dyDescent="0.3">
      <c r="A864">
        <v>4301</v>
      </c>
      <c r="B864" s="10">
        <v>23</v>
      </c>
      <c r="C864" s="10">
        <v>1</v>
      </c>
      <c r="D864" s="10">
        <v>13</v>
      </c>
      <c r="E864" s="10">
        <v>2</v>
      </c>
      <c r="F864" s="10">
        <v>2</v>
      </c>
      <c r="G864" s="10">
        <v>18</v>
      </c>
      <c r="H864" s="24">
        <f>2021-'Customer Profile'!B863</f>
        <v>50</v>
      </c>
      <c r="I864" s="10">
        <f>IF(Analysis!$B$60="Wine",B864,IF(Analysis!$B$60="Fruit",C864,IF(Analysis!$B$60="Meat",D864,IF(Analysis!$B$60="Fish",E864,IF(Analysis!$B$60="Sweet",F864,"")))))</f>
        <v>2</v>
      </c>
      <c r="J864" s="10">
        <v>35178</v>
      </c>
      <c r="K864" s="10" t="str">
        <f>IF(MasterData5[[#This Row],[Income ]]&gt;$AB$12, "Above", "Below")</f>
        <v>Below</v>
      </c>
      <c r="L864" s="10">
        <f>SUM(MasterData5[[#This Row],[MntWines]:[MntSweetProducts]])</f>
        <v>41</v>
      </c>
      <c r="M864" s="53" t="str">
        <f>IF(MasterData5[[#This Row],[Total Purchase]]&gt;=500, "Over $500", "")</f>
        <v/>
      </c>
      <c r="N864" s="10"/>
      <c r="O864" s="14" t="str">
        <f>IF(AND(MasterData5[[#This Row],[MntWines]]&gt;=AB$4, MasterData5[[#This Row],[Income ]]&lt;=$AB$12), "Yes", "")</f>
        <v/>
      </c>
      <c r="P864" s="14" t="str">
        <f>IF(AND(MasterData5[[#This Row],[MntFruits]]&gt;=AC$4, MasterData5[[#This Row],[Income ]]&lt;=$AB$12), "Yes", "")</f>
        <v/>
      </c>
      <c r="Q864" s="14" t="str">
        <f>IF(AND(MasterData5[[#This Row],[MntMeatProducts]]&gt;=AD$4, MasterData5[[#This Row],[Income ]]&lt;=$AB$12), "Yes", "")</f>
        <v/>
      </c>
      <c r="R864" s="14" t="str">
        <f>IF(AND(MasterData5[[#This Row],[MntFishProducts]]&gt;=AE$4, MasterData5[[#This Row],[Income ]]&lt;=$AB$12), "Yes", "")</f>
        <v/>
      </c>
      <c r="S864" s="14" t="str">
        <f>IF(AND(MasterData5[[#This Row],[MntSweetProducts]]&gt;=AF$4, MasterData5[[#This Row],[Income ]]&lt;=$AB$12), "Yes", "")</f>
        <v/>
      </c>
      <c r="U864" s="14" t="str">
        <f>IF(MasterData5[[#This Row],[MntWines]]&gt;=AB$4, "Yes", "")</f>
        <v/>
      </c>
      <c r="V864" s="14" t="str">
        <f>IF(MasterData5[[#This Row],[MntFruits]]&gt;=AC$4, "Yes", "")</f>
        <v/>
      </c>
      <c r="W864" s="14" t="str">
        <f>IF(MasterData5[[#This Row],[MntMeatProducts]]&gt;=AD$4, "Yes", "")</f>
        <v/>
      </c>
      <c r="X864" s="14" t="str">
        <f>IF(MasterData5[[#This Row],[MntFishProducts]]&gt;=AE$4, "Yes", "")</f>
        <v/>
      </c>
      <c r="Y864" s="14" t="str">
        <f>IF(MasterData5[[#This Row],[MntSweetProducts]]&gt;=AF$4, "Yes", "")</f>
        <v/>
      </c>
    </row>
    <row r="865" spans="1:25" x14ac:dyDescent="0.3">
      <c r="A865">
        <v>4303</v>
      </c>
      <c r="B865" s="10">
        <v>107</v>
      </c>
      <c r="C865" s="10">
        <v>2</v>
      </c>
      <c r="D865" s="10">
        <v>12</v>
      </c>
      <c r="E865" s="10">
        <v>2</v>
      </c>
      <c r="F865" s="10">
        <v>2</v>
      </c>
      <c r="G865" s="10">
        <v>12</v>
      </c>
      <c r="H865" s="24">
        <f>2021-'Customer Profile'!B864</f>
        <v>64</v>
      </c>
      <c r="I865" s="10">
        <f>IF(Analysis!$B$60="Wine",B865,IF(Analysis!$B$60="Fruit",C865,IF(Analysis!$B$60="Meat",D865,IF(Analysis!$B$60="Fish",E865,IF(Analysis!$B$60="Sweet",F865,"")))))</f>
        <v>2</v>
      </c>
      <c r="J865" s="10">
        <v>6835</v>
      </c>
      <c r="K865" s="10" t="str">
        <f>IF(MasterData5[[#This Row],[Income ]]&gt;$AB$12, "Above", "Below")</f>
        <v>Below</v>
      </c>
      <c r="L865" s="10">
        <f>SUM(MasterData5[[#This Row],[MntWines]:[MntSweetProducts]])</f>
        <v>125</v>
      </c>
      <c r="M865" s="53" t="str">
        <f>IF(MasterData5[[#This Row],[Total Purchase]]&gt;=500, "Over $500", "")</f>
        <v/>
      </c>
      <c r="N865" s="10"/>
      <c r="O865" s="14" t="str">
        <f>IF(AND(MasterData5[[#This Row],[MntWines]]&gt;=AB$4, MasterData5[[#This Row],[Income ]]&lt;=$AB$12), "Yes", "")</f>
        <v/>
      </c>
      <c r="P865" s="14" t="str">
        <f>IF(AND(MasterData5[[#This Row],[MntFruits]]&gt;=AC$4, MasterData5[[#This Row],[Income ]]&lt;=$AB$12), "Yes", "")</f>
        <v/>
      </c>
      <c r="Q865" s="14" t="str">
        <f>IF(AND(MasterData5[[#This Row],[MntMeatProducts]]&gt;=AD$4, MasterData5[[#This Row],[Income ]]&lt;=$AB$12), "Yes", "")</f>
        <v/>
      </c>
      <c r="R865" s="14" t="str">
        <f>IF(AND(MasterData5[[#This Row],[MntFishProducts]]&gt;=AE$4, MasterData5[[#This Row],[Income ]]&lt;=$AB$12), "Yes", "")</f>
        <v/>
      </c>
      <c r="S865" s="14" t="str">
        <f>IF(AND(MasterData5[[#This Row],[MntSweetProducts]]&gt;=AF$4, MasterData5[[#This Row],[Income ]]&lt;=$AB$12), "Yes", "")</f>
        <v/>
      </c>
      <c r="U865" s="14" t="str">
        <f>IF(MasterData5[[#This Row],[MntWines]]&gt;=AB$4, "Yes", "")</f>
        <v/>
      </c>
      <c r="V865" s="14" t="str">
        <f>IF(MasterData5[[#This Row],[MntFruits]]&gt;=AC$4, "Yes", "")</f>
        <v/>
      </c>
      <c r="W865" s="14" t="str">
        <f>IF(MasterData5[[#This Row],[MntMeatProducts]]&gt;=AD$4, "Yes", "")</f>
        <v/>
      </c>
      <c r="X865" s="14" t="str">
        <f>IF(MasterData5[[#This Row],[MntFishProducts]]&gt;=AE$4, "Yes", "")</f>
        <v/>
      </c>
      <c r="Y865" s="14" t="str">
        <f>IF(MasterData5[[#This Row],[MntSweetProducts]]&gt;=AF$4, "Yes", "")</f>
        <v/>
      </c>
    </row>
    <row r="866" spans="1:25" x14ac:dyDescent="0.3">
      <c r="A866">
        <v>4310</v>
      </c>
      <c r="B866" s="10">
        <v>507</v>
      </c>
      <c r="C866" s="10">
        <v>93</v>
      </c>
      <c r="D866" s="10">
        <v>520</v>
      </c>
      <c r="E866" s="10">
        <v>242</v>
      </c>
      <c r="F866" s="10">
        <v>40</v>
      </c>
      <c r="G866" s="10">
        <v>26</v>
      </c>
      <c r="H866" s="24">
        <f>2021-'Customer Profile'!B865</f>
        <v>77</v>
      </c>
      <c r="I866" s="10">
        <f>IF(Analysis!$B$60="Wine",B866,IF(Analysis!$B$60="Fruit",C866,IF(Analysis!$B$60="Meat",D866,IF(Analysis!$B$60="Fish",E866,IF(Analysis!$B$60="Sweet",F866,"")))))</f>
        <v>242</v>
      </c>
      <c r="J866" s="10">
        <v>80589</v>
      </c>
      <c r="K866" s="10" t="str">
        <f>IF(MasterData5[[#This Row],[Income ]]&gt;$AB$12, "Above", "Below")</f>
        <v>Above</v>
      </c>
      <c r="L866" s="10">
        <f>SUM(MasterData5[[#This Row],[MntWines]:[MntSweetProducts]])</f>
        <v>1402</v>
      </c>
      <c r="M866" s="53" t="str">
        <f>IF(MasterData5[[#This Row],[Total Purchase]]&gt;=500, "Over $500", "")</f>
        <v>Over $500</v>
      </c>
      <c r="N866" s="10"/>
      <c r="O866" s="14" t="str">
        <f>IF(AND(MasterData5[[#This Row],[MntWines]]&gt;=AB$4, MasterData5[[#This Row],[Income ]]&lt;=$AB$12), "Yes", "")</f>
        <v/>
      </c>
      <c r="P866" s="14" t="str">
        <f>IF(AND(MasterData5[[#This Row],[MntFruits]]&gt;=AC$4, MasterData5[[#This Row],[Income ]]&lt;=$AB$12), "Yes", "")</f>
        <v/>
      </c>
      <c r="Q866" s="14" t="str">
        <f>IF(AND(MasterData5[[#This Row],[MntMeatProducts]]&gt;=AD$4, MasterData5[[#This Row],[Income ]]&lt;=$AB$12), "Yes", "")</f>
        <v/>
      </c>
      <c r="R866" s="14" t="str">
        <f>IF(AND(MasterData5[[#This Row],[MntFishProducts]]&gt;=AE$4, MasterData5[[#This Row],[Income ]]&lt;=$AB$12), "Yes", "")</f>
        <v/>
      </c>
      <c r="S866" s="14" t="str">
        <f>IF(AND(MasterData5[[#This Row],[MntSweetProducts]]&gt;=AF$4, MasterData5[[#This Row],[Income ]]&lt;=$AB$12), "Yes", "")</f>
        <v/>
      </c>
      <c r="U866" s="14" t="str">
        <f>IF(MasterData5[[#This Row],[MntWines]]&gt;=AB$4, "Yes", "")</f>
        <v>Yes</v>
      </c>
      <c r="V866" s="14" t="str">
        <f>IF(MasterData5[[#This Row],[MntFruits]]&gt;=AC$4, "Yes", "")</f>
        <v>Yes</v>
      </c>
      <c r="W866" s="14" t="str">
        <f>IF(MasterData5[[#This Row],[MntMeatProducts]]&gt;=AD$4, "Yes", "")</f>
        <v>Yes</v>
      </c>
      <c r="X866" s="14" t="str">
        <f>IF(MasterData5[[#This Row],[MntFishProducts]]&gt;=AE$4, "Yes", "")</f>
        <v>Yes</v>
      </c>
      <c r="Y866" s="14" t="str">
        <f>IF(MasterData5[[#This Row],[MntSweetProducts]]&gt;=AF$4, "Yes", "")</f>
        <v>Yes</v>
      </c>
    </row>
    <row r="867" spans="1:25" x14ac:dyDescent="0.3">
      <c r="A867">
        <v>4320</v>
      </c>
      <c r="B867" s="10">
        <v>325</v>
      </c>
      <c r="C867" s="10">
        <v>83</v>
      </c>
      <c r="D867" s="10">
        <v>300</v>
      </c>
      <c r="E867" s="10">
        <v>86</v>
      </c>
      <c r="F867" s="10">
        <v>58</v>
      </c>
      <c r="G867" s="10">
        <v>91</v>
      </c>
      <c r="H867" s="24">
        <f>2021-'Customer Profile'!B866</f>
        <v>42</v>
      </c>
      <c r="I867" s="10">
        <f>IF(Analysis!$B$60="Wine",B867,IF(Analysis!$B$60="Fruit",C867,IF(Analysis!$B$60="Meat",D867,IF(Analysis!$B$60="Fish",E867,IF(Analysis!$B$60="Sweet",F867,"")))))</f>
        <v>86</v>
      </c>
      <c r="J867" s="10">
        <v>60152</v>
      </c>
      <c r="K867" s="10" t="str">
        <f>IF(MasterData5[[#This Row],[Income ]]&gt;$AB$12, "Above", "Below")</f>
        <v>Above</v>
      </c>
      <c r="L867" s="10">
        <f>SUM(MasterData5[[#This Row],[MntWines]:[MntSweetProducts]])</f>
        <v>852</v>
      </c>
      <c r="M867" s="53" t="str">
        <f>IF(MasterData5[[#This Row],[Total Purchase]]&gt;=500, "Over $500", "")</f>
        <v>Over $500</v>
      </c>
      <c r="N867" s="10"/>
      <c r="O867" s="14" t="str">
        <f>IF(AND(MasterData5[[#This Row],[MntWines]]&gt;=AB$4, MasterData5[[#This Row],[Income ]]&lt;=$AB$12), "Yes", "")</f>
        <v/>
      </c>
      <c r="P867" s="14" t="str">
        <f>IF(AND(MasterData5[[#This Row],[MntFruits]]&gt;=AC$4, MasterData5[[#This Row],[Income ]]&lt;=$AB$12), "Yes", "")</f>
        <v/>
      </c>
      <c r="Q867" s="14" t="str">
        <f>IF(AND(MasterData5[[#This Row],[MntMeatProducts]]&gt;=AD$4, MasterData5[[#This Row],[Income ]]&lt;=$AB$12), "Yes", "")</f>
        <v/>
      </c>
      <c r="R867" s="14" t="str">
        <f>IF(AND(MasterData5[[#This Row],[MntFishProducts]]&gt;=AE$4, MasterData5[[#This Row],[Income ]]&lt;=$AB$12), "Yes", "")</f>
        <v/>
      </c>
      <c r="S867" s="14" t="str">
        <f>IF(AND(MasterData5[[#This Row],[MntSweetProducts]]&gt;=AF$4, MasterData5[[#This Row],[Income ]]&lt;=$AB$12), "Yes", "")</f>
        <v/>
      </c>
      <c r="U867" s="14" t="str">
        <f>IF(MasterData5[[#This Row],[MntWines]]&gt;=AB$4, "Yes", "")</f>
        <v>Yes</v>
      </c>
      <c r="V867" s="14" t="str">
        <f>IF(MasterData5[[#This Row],[MntFruits]]&gt;=AC$4, "Yes", "")</f>
        <v>Yes</v>
      </c>
      <c r="W867" s="14" t="str">
        <f>IF(MasterData5[[#This Row],[MntMeatProducts]]&gt;=AD$4, "Yes", "")</f>
        <v>Yes</v>
      </c>
      <c r="X867" s="14" t="str">
        <f>IF(MasterData5[[#This Row],[MntFishProducts]]&gt;=AE$4, "Yes", "")</f>
        <v>Yes</v>
      </c>
      <c r="Y867" s="14" t="str">
        <f>IF(MasterData5[[#This Row],[MntSweetProducts]]&gt;=AF$4, "Yes", "")</f>
        <v>Yes</v>
      </c>
    </row>
    <row r="868" spans="1:25" x14ac:dyDescent="0.3">
      <c r="A868">
        <v>4322</v>
      </c>
      <c r="B868" s="10">
        <v>881</v>
      </c>
      <c r="C868" s="10">
        <v>38</v>
      </c>
      <c r="D868" s="10">
        <v>319</v>
      </c>
      <c r="E868" s="10">
        <v>16</v>
      </c>
      <c r="F868" s="10">
        <v>25</v>
      </c>
      <c r="G868" s="10">
        <v>12</v>
      </c>
      <c r="H868" s="24">
        <f>2021-'Customer Profile'!B867</f>
        <v>63</v>
      </c>
      <c r="I868" s="10">
        <f>IF(Analysis!$B$60="Wine",B868,IF(Analysis!$B$60="Fruit",C868,IF(Analysis!$B$60="Meat",D868,IF(Analysis!$B$60="Fish",E868,IF(Analysis!$B$60="Sweet",F868,"")))))</f>
        <v>16</v>
      </c>
      <c r="J868" s="10">
        <v>77863</v>
      </c>
      <c r="K868" s="10" t="str">
        <f>IF(MasterData5[[#This Row],[Income ]]&gt;$AB$12, "Above", "Below")</f>
        <v>Above</v>
      </c>
      <c r="L868" s="10">
        <f>SUM(MasterData5[[#This Row],[MntWines]:[MntSweetProducts]])</f>
        <v>1279</v>
      </c>
      <c r="M868" s="53" t="str">
        <f>IF(MasterData5[[#This Row],[Total Purchase]]&gt;=500, "Over $500", "")</f>
        <v>Over $500</v>
      </c>
      <c r="N868" s="10"/>
      <c r="O868" s="14" t="str">
        <f>IF(AND(MasterData5[[#This Row],[MntWines]]&gt;=AB$4, MasterData5[[#This Row],[Income ]]&lt;=$AB$12), "Yes", "")</f>
        <v/>
      </c>
      <c r="P868" s="14" t="str">
        <f>IF(AND(MasterData5[[#This Row],[MntFruits]]&gt;=AC$4, MasterData5[[#This Row],[Income ]]&lt;=$AB$12), "Yes", "")</f>
        <v/>
      </c>
      <c r="Q868" s="14" t="str">
        <f>IF(AND(MasterData5[[#This Row],[MntMeatProducts]]&gt;=AD$4, MasterData5[[#This Row],[Income ]]&lt;=$AB$12), "Yes", "")</f>
        <v/>
      </c>
      <c r="R868" s="14" t="str">
        <f>IF(AND(MasterData5[[#This Row],[MntFishProducts]]&gt;=AE$4, MasterData5[[#This Row],[Income ]]&lt;=$AB$12), "Yes", "")</f>
        <v/>
      </c>
      <c r="S868" s="14" t="str">
        <f>IF(AND(MasterData5[[#This Row],[MntSweetProducts]]&gt;=AF$4, MasterData5[[#This Row],[Income ]]&lt;=$AB$12), "Yes", "")</f>
        <v/>
      </c>
      <c r="U868" s="14" t="str">
        <f>IF(MasterData5[[#This Row],[MntWines]]&gt;=AB$4, "Yes", "")</f>
        <v>Yes</v>
      </c>
      <c r="V868" s="14" t="str">
        <f>IF(MasterData5[[#This Row],[MntFruits]]&gt;=AC$4, "Yes", "")</f>
        <v>Yes</v>
      </c>
      <c r="W868" s="14" t="str">
        <f>IF(MasterData5[[#This Row],[MntMeatProducts]]&gt;=AD$4, "Yes", "")</f>
        <v>Yes</v>
      </c>
      <c r="X868" s="14" t="str">
        <f>IF(MasterData5[[#This Row],[MntFishProducts]]&gt;=AE$4, "Yes", "")</f>
        <v/>
      </c>
      <c r="Y868" s="14" t="str">
        <f>IF(MasterData5[[#This Row],[MntSweetProducts]]&gt;=AF$4, "Yes", "")</f>
        <v/>
      </c>
    </row>
    <row r="869" spans="1:25" x14ac:dyDescent="0.3">
      <c r="A869">
        <v>4324</v>
      </c>
      <c r="B869" s="10">
        <v>235</v>
      </c>
      <c r="C869" s="10">
        <v>0</v>
      </c>
      <c r="D869" s="10">
        <v>235</v>
      </c>
      <c r="E869" s="10">
        <v>19</v>
      </c>
      <c r="F869" s="10">
        <v>4</v>
      </c>
      <c r="G869" s="10">
        <v>191</v>
      </c>
      <c r="H869" s="24">
        <f>2021-'Customer Profile'!B868</f>
        <v>32</v>
      </c>
      <c r="I869" s="10">
        <f>IF(Analysis!$B$60="Wine",B869,IF(Analysis!$B$60="Fruit",C869,IF(Analysis!$B$60="Meat",D869,IF(Analysis!$B$60="Fish",E869,IF(Analysis!$B$60="Sweet",F869,"")))))</f>
        <v>19</v>
      </c>
      <c r="J869" s="10">
        <v>42387</v>
      </c>
      <c r="K869" s="10" t="str">
        <f>IF(MasterData5[[#This Row],[Income ]]&gt;$AB$12, "Above", "Below")</f>
        <v>Below</v>
      </c>
      <c r="L869" s="10">
        <f>SUM(MasterData5[[#This Row],[MntWines]:[MntSweetProducts]])</f>
        <v>493</v>
      </c>
      <c r="M869" s="53" t="str">
        <f>IF(MasterData5[[#This Row],[Total Purchase]]&gt;=500, "Over $500", "")</f>
        <v/>
      </c>
      <c r="N869" s="10"/>
      <c r="O869" s="14" t="str">
        <f>IF(AND(MasterData5[[#This Row],[MntWines]]&gt;=AB$4, MasterData5[[#This Row],[Income ]]&lt;=$AB$12), "Yes", "")</f>
        <v/>
      </c>
      <c r="P869" s="14" t="str">
        <f>IF(AND(MasterData5[[#This Row],[MntFruits]]&gt;=AC$4, MasterData5[[#This Row],[Income ]]&lt;=$AB$12), "Yes", "")</f>
        <v/>
      </c>
      <c r="Q869" s="14" t="str">
        <f>IF(AND(MasterData5[[#This Row],[MntMeatProducts]]&gt;=AD$4, MasterData5[[#This Row],[Income ]]&lt;=$AB$12), "Yes", "")</f>
        <v>Yes</v>
      </c>
      <c r="R869" s="14" t="str">
        <f>IF(AND(MasterData5[[#This Row],[MntFishProducts]]&gt;=AE$4, MasterData5[[#This Row],[Income ]]&lt;=$AB$12), "Yes", "")</f>
        <v/>
      </c>
      <c r="S869" s="14" t="str">
        <f>IF(AND(MasterData5[[#This Row],[MntSweetProducts]]&gt;=AF$4, MasterData5[[#This Row],[Income ]]&lt;=$AB$12), "Yes", "")</f>
        <v/>
      </c>
      <c r="U869" s="14" t="str">
        <f>IF(MasterData5[[#This Row],[MntWines]]&gt;=AB$4, "Yes", "")</f>
        <v/>
      </c>
      <c r="V869" s="14" t="str">
        <f>IF(MasterData5[[#This Row],[MntFruits]]&gt;=AC$4, "Yes", "")</f>
        <v/>
      </c>
      <c r="W869" s="14" t="str">
        <f>IF(MasterData5[[#This Row],[MntMeatProducts]]&gt;=AD$4, "Yes", "")</f>
        <v>Yes</v>
      </c>
      <c r="X869" s="14" t="str">
        <f>IF(MasterData5[[#This Row],[MntFishProducts]]&gt;=AE$4, "Yes", "")</f>
        <v/>
      </c>
      <c r="Y869" s="14" t="str">
        <f>IF(MasterData5[[#This Row],[MntSweetProducts]]&gt;=AF$4, "Yes", "")</f>
        <v/>
      </c>
    </row>
    <row r="870" spans="1:25" x14ac:dyDescent="0.3">
      <c r="A870">
        <v>4328</v>
      </c>
      <c r="B870" s="10">
        <v>5</v>
      </c>
      <c r="C870" s="10">
        <v>1</v>
      </c>
      <c r="D870" s="10">
        <v>7</v>
      </c>
      <c r="E870" s="10">
        <v>17</v>
      </c>
      <c r="F870" s="10">
        <v>14</v>
      </c>
      <c r="G870" s="10">
        <v>11</v>
      </c>
      <c r="H870" s="24">
        <f>2021-'Customer Profile'!B869</f>
        <v>35</v>
      </c>
      <c r="I870" s="10">
        <f>IF(Analysis!$B$60="Wine",B870,IF(Analysis!$B$60="Fruit",C870,IF(Analysis!$B$60="Meat",D870,IF(Analysis!$B$60="Fish",E870,IF(Analysis!$B$60="Sweet",F870,"")))))</f>
        <v>17</v>
      </c>
      <c r="J870" s="10">
        <v>21955</v>
      </c>
      <c r="K870" s="10" t="str">
        <f>IF(MasterData5[[#This Row],[Income ]]&gt;$AB$12, "Above", "Below")</f>
        <v>Below</v>
      </c>
      <c r="L870" s="10">
        <f>SUM(MasterData5[[#This Row],[MntWines]:[MntSweetProducts]])</f>
        <v>44</v>
      </c>
      <c r="M870" s="53" t="str">
        <f>IF(MasterData5[[#This Row],[Total Purchase]]&gt;=500, "Over $500", "")</f>
        <v/>
      </c>
      <c r="N870" s="10"/>
      <c r="O870" s="14" t="str">
        <f>IF(AND(MasterData5[[#This Row],[MntWines]]&gt;=AB$4, MasterData5[[#This Row],[Income ]]&lt;=$AB$12), "Yes", "")</f>
        <v/>
      </c>
      <c r="P870" s="14" t="str">
        <f>IF(AND(MasterData5[[#This Row],[MntFruits]]&gt;=AC$4, MasterData5[[#This Row],[Income ]]&lt;=$AB$12), "Yes", "")</f>
        <v/>
      </c>
      <c r="Q870" s="14" t="str">
        <f>IF(AND(MasterData5[[#This Row],[MntMeatProducts]]&gt;=AD$4, MasterData5[[#This Row],[Income ]]&lt;=$AB$12), "Yes", "")</f>
        <v/>
      </c>
      <c r="R870" s="14" t="str">
        <f>IF(AND(MasterData5[[#This Row],[MntFishProducts]]&gt;=AE$4, MasterData5[[#This Row],[Income ]]&lt;=$AB$12), "Yes", "")</f>
        <v/>
      </c>
      <c r="S870" s="14" t="str">
        <f>IF(AND(MasterData5[[#This Row],[MntSweetProducts]]&gt;=AF$4, MasterData5[[#This Row],[Income ]]&lt;=$AB$12), "Yes", "")</f>
        <v/>
      </c>
      <c r="U870" s="14" t="str">
        <f>IF(MasterData5[[#This Row],[MntWines]]&gt;=AB$4, "Yes", "")</f>
        <v/>
      </c>
      <c r="V870" s="14" t="str">
        <f>IF(MasterData5[[#This Row],[MntFruits]]&gt;=AC$4, "Yes", "")</f>
        <v/>
      </c>
      <c r="W870" s="14" t="str">
        <f>IF(MasterData5[[#This Row],[MntMeatProducts]]&gt;=AD$4, "Yes", "")</f>
        <v/>
      </c>
      <c r="X870" s="14" t="str">
        <f>IF(MasterData5[[#This Row],[MntFishProducts]]&gt;=AE$4, "Yes", "")</f>
        <v/>
      </c>
      <c r="Y870" s="14" t="str">
        <f>IF(MasterData5[[#This Row],[MntSweetProducts]]&gt;=AF$4, "Yes", "")</f>
        <v/>
      </c>
    </row>
    <row r="871" spans="1:25" x14ac:dyDescent="0.3">
      <c r="A871">
        <v>4329</v>
      </c>
      <c r="B871" s="10">
        <v>6</v>
      </c>
      <c r="C871" s="10">
        <v>0</v>
      </c>
      <c r="D871" s="10">
        <v>6</v>
      </c>
      <c r="E871" s="10">
        <v>2</v>
      </c>
      <c r="F871" s="10">
        <v>1</v>
      </c>
      <c r="G871" s="10">
        <v>1</v>
      </c>
      <c r="H871" s="24">
        <f>2021-'Customer Profile'!B870</f>
        <v>37</v>
      </c>
      <c r="I871" s="10">
        <f>IF(Analysis!$B$60="Wine",B871,IF(Analysis!$B$60="Fruit",C871,IF(Analysis!$B$60="Meat",D871,IF(Analysis!$B$60="Fish",E871,IF(Analysis!$B$60="Sweet",F871,"")))))</f>
        <v>2</v>
      </c>
      <c r="J871" s="10">
        <v>18988</v>
      </c>
      <c r="K871" s="10" t="str">
        <f>IF(MasterData5[[#This Row],[Income ]]&gt;$AB$12, "Above", "Below")</f>
        <v>Below</v>
      </c>
      <c r="L871" s="10">
        <f>SUM(MasterData5[[#This Row],[MntWines]:[MntSweetProducts]])</f>
        <v>15</v>
      </c>
      <c r="M871" s="53" t="str">
        <f>IF(MasterData5[[#This Row],[Total Purchase]]&gt;=500, "Over $500", "")</f>
        <v/>
      </c>
      <c r="N871" s="10"/>
      <c r="O871" s="14" t="str">
        <f>IF(AND(MasterData5[[#This Row],[MntWines]]&gt;=AB$4, MasterData5[[#This Row],[Income ]]&lt;=$AB$12), "Yes", "")</f>
        <v/>
      </c>
      <c r="P871" s="14" t="str">
        <f>IF(AND(MasterData5[[#This Row],[MntFruits]]&gt;=AC$4, MasterData5[[#This Row],[Income ]]&lt;=$AB$12), "Yes", "")</f>
        <v/>
      </c>
      <c r="Q871" s="14" t="str">
        <f>IF(AND(MasterData5[[#This Row],[MntMeatProducts]]&gt;=AD$4, MasterData5[[#This Row],[Income ]]&lt;=$AB$12), "Yes", "")</f>
        <v/>
      </c>
      <c r="R871" s="14" t="str">
        <f>IF(AND(MasterData5[[#This Row],[MntFishProducts]]&gt;=AE$4, MasterData5[[#This Row],[Income ]]&lt;=$AB$12), "Yes", "")</f>
        <v/>
      </c>
      <c r="S871" s="14" t="str">
        <f>IF(AND(MasterData5[[#This Row],[MntSweetProducts]]&gt;=AF$4, MasterData5[[#This Row],[Income ]]&lt;=$AB$12), "Yes", "")</f>
        <v/>
      </c>
      <c r="U871" s="14" t="str">
        <f>IF(MasterData5[[#This Row],[MntWines]]&gt;=AB$4, "Yes", "")</f>
        <v/>
      </c>
      <c r="V871" s="14" t="str">
        <f>IF(MasterData5[[#This Row],[MntFruits]]&gt;=AC$4, "Yes", "")</f>
        <v/>
      </c>
      <c r="W871" s="14" t="str">
        <f>IF(MasterData5[[#This Row],[MntMeatProducts]]&gt;=AD$4, "Yes", "")</f>
        <v/>
      </c>
      <c r="X871" s="14" t="str">
        <f>IF(MasterData5[[#This Row],[MntFishProducts]]&gt;=AE$4, "Yes", "")</f>
        <v/>
      </c>
      <c r="Y871" s="14" t="str">
        <f>IF(MasterData5[[#This Row],[MntSweetProducts]]&gt;=AF$4, "Yes", "")</f>
        <v/>
      </c>
    </row>
    <row r="872" spans="1:25" x14ac:dyDescent="0.3">
      <c r="A872">
        <v>4331</v>
      </c>
      <c r="B872" s="10">
        <v>913</v>
      </c>
      <c r="C872" s="10">
        <v>26</v>
      </c>
      <c r="D872" s="10">
        <v>376</v>
      </c>
      <c r="E872" s="10">
        <v>17</v>
      </c>
      <c r="F872" s="10">
        <v>26</v>
      </c>
      <c r="G872" s="10">
        <v>13</v>
      </c>
      <c r="H872" s="24">
        <f>2021-'Customer Profile'!B871</f>
        <v>43</v>
      </c>
      <c r="I872" s="10">
        <f>IF(Analysis!$B$60="Wine",B872,IF(Analysis!$B$60="Fruit",C872,IF(Analysis!$B$60="Meat",D872,IF(Analysis!$B$60="Fish",E872,IF(Analysis!$B$60="Sweet",F872,"")))))</f>
        <v>17</v>
      </c>
      <c r="J872" s="10">
        <v>85738</v>
      </c>
      <c r="K872" s="10" t="str">
        <f>IF(MasterData5[[#This Row],[Income ]]&gt;$AB$12, "Above", "Below")</f>
        <v>Above</v>
      </c>
      <c r="L872" s="10">
        <f>SUM(MasterData5[[#This Row],[MntWines]:[MntSweetProducts]])</f>
        <v>1358</v>
      </c>
      <c r="M872" s="53" t="str">
        <f>IF(MasterData5[[#This Row],[Total Purchase]]&gt;=500, "Over $500", "")</f>
        <v>Over $500</v>
      </c>
      <c r="N872" s="10"/>
      <c r="O872" s="14" t="str">
        <f>IF(AND(MasterData5[[#This Row],[MntWines]]&gt;=AB$4, MasterData5[[#This Row],[Income ]]&lt;=$AB$12), "Yes", "")</f>
        <v/>
      </c>
      <c r="P872" s="14" t="str">
        <f>IF(AND(MasterData5[[#This Row],[MntFruits]]&gt;=AC$4, MasterData5[[#This Row],[Income ]]&lt;=$AB$12), "Yes", "")</f>
        <v/>
      </c>
      <c r="Q872" s="14" t="str">
        <f>IF(AND(MasterData5[[#This Row],[MntMeatProducts]]&gt;=AD$4, MasterData5[[#This Row],[Income ]]&lt;=$AB$12), "Yes", "")</f>
        <v/>
      </c>
      <c r="R872" s="14" t="str">
        <f>IF(AND(MasterData5[[#This Row],[MntFishProducts]]&gt;=AE$4, MasterData5[[#This Row],[Income ]]&lt;=$AB$12), "Yes", "")</f>
        <v/>
      </c>
      <c r="S872" s="14" t="str">
        <f>IF(AND(MasterData5[[#This Row],[MntSweetProducts]]&gt;=AF$4, MasterData5[[#This Row],[Income ]]&lt;=$AB$12), "Yes", "")</f>
        <v/>
      </c>
      <c r="U872" s="14" t="str">
        <f>IF(MasterData5[[#This Row],[MntWines]]&gt;=AB$4, "Yes", "")</f>
        <v>Yes</v>
      </c>
      <c r="V872" s="14" t="str">
        <f>IF(MasterData5[[#This Row],[MntFruits]]&gt;=AC$4, "Yes", "")</f>
        <v/>
      </c>
      <c r="W872" s="14" t="str">
        <f>IF(MasterData5[[#This Row],[MntMeatProducts]]&gt;=AD$4, "Yes", "")</f>
        <v>Yes</v>
      </c>
      <c r="X872" s="14" t="str">
        <f>IF(MasterData5[[#This Row],[MntFishProducts]]&gt;=AE$4, "Yes", "")</f>
        <v/>
      </c>
      <c r="Y872" s="14" t="str">
        <f>IF(MasterData5[[#This Row],[MntSweetProducts]]&gt;=AF$4, "Yes", "")</f>
        <v/>
      </c>
    </row>
    <row r="873" spans="1:25" x14ac:dyDescent="0.3">
      <c r="A873">
        <v>4333</v>
      </c>
      <c r="B873" s="10">
        <v>41</v>
      </c>
      <c r="C873" s="10">
        <v>0</v>
      </c>
      <c r="D873" s="10">
        <v>10</v>
      </c>
      <c r="E873" s="10">
        <v>0</v>
      </c>
      <c r="F873" s="10">
        <v>0</v>
      </c>
      <c r="G873" s="10">
        <v>3</v>
      </c>
      <c r="H873" s="24">
        <f>2021-'Customer Profile'!B872</f>
        <v>67</v>
      </c>
      <c r="I873" s="10">
        <f>IF(Analysis!$B$60="Wine",B873,IF(Analysis!$B$60="Fruit",C873,IF(Analysis!$B$60="Meat",D873,IF(Analysis!$B$60="Fish",E873,IF(Analysis!$B$60="Sweet",F873,"")))))</f>
        <v>0</v>
      </c>
      <c r="J873" s="10">
        <v>32144</v>
      </c>
      <c r="K873" s="10" t="str">
        <f>IF(MasterData5[[#This Row],[Income ]]&gt;$AB$12, "Above", "Below")</f>
        <v>Below</v>
      </c>
      <c r="L873" s="10">
        <f>SUM(MasterData5[[#This Row],[MntWines]:[MntSweetProducts]])</f>
        <v>51</v>
      </c>
      <c r="M873" s="53" t="str">
        <f>IF(MasterData5[[#This Row],[Total Purchase]]&gt;=500, "Over $500", "")</f>
        <v/>
      </c>
      <c r="N873" s="10"/>
      <c r="O873" s="14" t="str">
        <f>IF(AND(MasterData5[[#This Row],[MntWines]]&gt;=AB$4, MasterData5[[#This Row],[Income ]]&lt;=$AB$12), "Yes", "")</f>
        <v/>
      </c>
      <c r="P873" s="14" t="str">
        <f>IF(AND(MasterData5[[#This Row],[MntFruits]]&gt;=AC$4, MasterData5[[#This Row],[Income ]]&lt;=$AB$12), "Yes", "")</f>
        <v/>
      </c>
      <c r="Q873" s="14" t="str">
        <f>IF(AND(MasterData5[[#This Row],[MntMeatProducts]]&gt;=AD$4, MasterData5[[#This Row],[Income ]]&lt;=$AB$12), "Yes", "")</f>
        <v/>
      </c>
      <c r="R873" s="14" t="str">
        <f>IF(AND(MasterData5[[#This Row],[MntFishProducts]]&gt;=AE$4, MasterData5[[#This Row],[Income ]]&lt;=$AB$12), "Yes", "")</f>
        <v/>
      </c>
      <c r="S873" s="14" t="str">
        <f>IF(AND(MasterData5[[#This Row],[MntSweetProducts]]&gt;=AF$4, MasterData5[[#This Row],[Income ]]&lt;=$AB$12), "Yes", "")</f>
        <v/>
      </c>
      <c r="U873" s="14" t="str">
        <f>IF(MasterData5[[#This Row],[MntWines]]&gt;=AB$4, "Yes", "")</f>
        <v/>
      </c>
      <c r="V873" s="14" t="str">
        <f>IF(MasterData5[[#This Row],[MntFruits]]&gt;=AC$4, "Yes", "")</f>
        <v/>
      </c>
      <c r="W873" s="14" t="str">
        <f>IF(MasterData5[[#This Row],[MntMeatProducts]]&gt;=AD$4, "Yes", "")</f>
        <v/>
      </c>
      <c r="X873" s="14" t="str">
        <f>IF(MasterData5[[#This Row],[MntFishProducts]]&gt;=AE$4, "Yes", "")</f>
        <v/>
      </c>
      <c r="Y873" s="14" t="str">
        <f>IF(MasterData5[[#This Row],[MntSweetProducts]]&gt;=AF$4, "Yes", "")</f>
        <v/>
      </c>
    </row>
    <row r="874" spans="1:25" x14ac:dyDescent="0.3">
      <c r="A874">
        <v>4338</v>
      </c>
      <c r="B874" s="10">
        <v>23</v>
      </c>
      <c r="C874" s="10">
        <v>0</v>
      </c>
      <c r="D874" s="10">
        <v>9</v>
      </c>
      <c r="E874" s="10">
        <v>0</v>
      </c>
      <c r="F874" s="10">
        <v>0</v>
      </c>
      <c r="G874" s="10">
        <v>12</v>
      </c>
      <c r="H874" s="24">
        <f>2021-'Customer Profile'!B873</f>
        <v>38</v>
      </c>
      <c r="I874" s="10">
        <f>IF(Analysis!$B$60="Wine",B874,IF(Analysis!$B$60="Fruit",C874,IF(Analysis!$B$60="Meat",D874,IF(Analysis!$B$60="Fish",E874,IF(Analysis!$B$60="Sweet",F874,"")))))</f>
        <v>0</v>
      </c>
      <c r="J874" s="10">
        <v>39062</v>
      </c>
      <c r="K874" s="10" t="str">
        <f>IF(MasterData5[[#This Row],[Income ]]&gt;$AB$12, "Above", "Below")</f>
        <v>Below</v>
      </c>
      <c r="L874" s="10">
        <f>SUM(MasterData5[[#This Row],[MntWines]:[MntSweetProducts]])</f>
        <v>32</v>
      </c>
      <c r="M874" s="53" t="str">
        <f>IF(MasterData5[[#This Row],[Total Purchase]]&gt;=500, "Over $500", "")</f>
        <v/>
      </c>
      <c r="N874" s="10"/>
      <c r="O874" s="14" t="str">
        <f>IF(AND(MasterData5[[#This Row],[MntWines]]&gt;=AB$4, MasterData5[[#This Row],[Income ]]&lt;=$AB$12), "Yes", "")</f>
        <v/>
      </c>
      <c r="P874" s="14" t="str">
        <f>IF(AND(MasterData5[[#This Row],[MntFruits]]&gt;=AC$4, MasterData5[[#This Row],[Income ]]&lt;=$AB$12), "Yes", "")</f>
        <v/>
      </c>
      <c r="Q874" s="14" t="str">
        <f>IF(AND(MasterData5[[#This Row],[MntMeatProducts]]&gt;=AD$4, MasterData5[[#This Row],[Income ]]&lt;=$AB$12), "Yes", "")</f>
        <v/>
      </c>
      <c r="R874" s="14" t="str">
        <f>IF(AND(MasterData5[[#This Row],[MntFishProducts]]&gt;=AE$4, MasterData5[[#This Row],[Income ]]&lt;=$AB$12), "Yes", "")</f>
        <v/>
      </c>
      <c r="S874" s="14" t="str">
        <f>IF(AND(MasterData5[[#This Row],[MntSweetProducts]]&gt;=AF$4, MasterData5[[#This Row],[Income ]]&lt;=$AB$12), "Yes", "")</f>
        <v/>
      </c>
      <c r="U874" s="14" t="str">
        <f>IF(MasterData5[[#This Row],[MntWines]]&gt;=AB$4, "Yes", "")</f>
        <v/>
      </c>
      <c r="V874" s="14" t="str">
        <f>IF(MasterData5[[#This Row],[MntFruits]]&gt;=AC$4, "Yes", "")</f>
        <v/>
      </c>
      <c r="W874" s="14" t="str">
        <f>IF(MasterData5[[#This Row],[MntMeatProducts]]&gt;=AD$4, "Yes", "")</f>
        <v/>
      </c>
      <c r="X874" s="14" t="str">
        <f>IF(MasterData5[[#This Row],[MntFishProducts]]&gt;=AE$4, "Yes", "")</f>
        <v/>
      </c>
      <c r="Y874" s="14" t="str">
        <f>IF(MasterData5[[#This Row],[MntSweetProducts]]&gt;=AF$4, "Yes", "")</f>
        <v/>
      </c>
    </row>
    <row r="875" spans="1:25" x14ac:dyDescent="0.3">
      <c r="A875">
        <v>4339</v>
      </c>
      <c r="B875" s="10">
        <v>702</v>
      </c>
      <c r="C875" s="10">
        <v>17</v>
      </c>
      <c r="D875" s="10">
        <v>151</v>
      </c>
      <c r="E875" s="10">
        <v>0</v>
      </c>
      <c r="F875" s="10">
        <v>8</v>
      </c>
      <c r="G875" s="10">
        <v>35</v>
      </c>
      <c r="H875" s="24">
        <f>2021-'Customer Profile'!B874</f>
        <v>51</v>
      </c>
      <c r="I875" s="10">
        <f>IF(Analysis!$B$60="Wine",B875,IF(Analysis!$B$60="Fruit",C875,IF(Analysis!$B$60="Meat",D875,IF(Analysis!$B$60="Fish",E875,IF(Analysis!$B$60="Sweet",F875,"")))))</f>
        <v>0</v>
      </c>
      <c r="J875" s="10">
        <v>67353</v>
      </c>
      <c r="K875" s="10" t="str">
        <f>IF(MasterData5[[#This Row],[Income ]]&gt;$AB$12, "Above", "Below")</f>
        <v>Above</v>
      </c>
      <c r="L875" s="10">
        <f>SUM(MasterData5[[#This Row],[MntWines]:[MntSweetProducts]])</f>
        <v>878</v>
      </c>
      <c r="M875" s="53" t="str">
        <f>IF(MasterData5[[#This Row],[Total Purchase]]&gt;=500, "Over $500", "")</f>
        <v>Over $500</v>
      </c>
      <c r="N875" s="10"/>
      <c r="O875" s="14" t="str">
        <f>IF(AND(MasterData5[[#This Row],[MntWines]]&gt;=AB$4, MasterData5[[#This Row],[Income ]]&lt;=$AB$12), "Yes", "")</f>
        <v/>
      </c>
      <c r="P875" s="14" t="str">
        <f>IF(AND(MasterData5[[#This Row],[MntFruits]]&gt;=AC$4, MasterData5[[#This Row],[Income ]]&lt;=$AB$12), "Yes", "")</f>
        <v/>
      </c>
      <c r="Q875" s="14" t="str">
        <f>IF(AND(MasterData5[[#This Row],[MntMeatProducts]]&gt;=AD$4, MasterData5[[#This Row],[Income ]]&lt;=$AB$12), "Yes", "")</f>
        <v/>
      </c>
      <c r="R875" s="14" t="str">
        <f>IF(AND(MasterData5[[#This Row],[MntFishProducts]]&gt;=AE$4, MasterData5[[#This Row],[Income ]]&lt;=$AB$12), "Yes", "")</f>
        <v/>
      </c>
      <c r="S875" s="14" t="str">
        <f>IF(AND(MasterData5[[#This Row],[MntSweetProducts]]&gt;=AF$4, MasterData5[[#This Row],[Income ]]&lt;=$AB$12), "Yes", "")</f>
        <v/>
      </c>
      <c r="U875" s="14" t="str">
        <f>IF(MasterData5[[#This Row],[MntWines]]&gt;=AB$4, "Yes", "")</f>
        <v>Yes</v>
      </c>
      <c r="V875" s="14" t="str">
        <f>IF(MasterData5[[#This Row],[MntFruits]]&gt;=AC$4, "Yes", "")</f>
        <v/>
      </c>
      <c r="W875" s="14" t="str">
        <f>IF(MasterData5[[#This Row],[MntMeatProducts]]&gt;=AD$4, "Yes", "")</f>
        <v/>
      </c>
      <c r="X875" s="14" t="str">
        <f>IF(MasterData5[[#This Row],[MntFishProducts]]&gt;=AE$4, "Yes", "")</f>
        <v/>
      </c>
      <c r="Y875" s="14" t="str">
        <f>IF(MasterData5[[#This Row],[MntSweetProducts]]&gt;=AF$4, "Yes", "")</f>
        <v/>
      </c>
    </row>
    <row r="876" spans="1:25" x14ac:dyDescent="0.3">
      <c r="A876">
        <v>4345</v>
      </c>
      <c r="B876" s="10">
        <v>5</v>
      </c>
      <c r="C876" s="10">
        <v>1</v>
      </c>
      <c r="D876" s="10">
        <v>9</v>
      </c>
      <c r="E876" s="10">
        <v>2</v>
      </c>
      <c r="F876" s="10">
        <v>0</v>
      </c>
      <c r="G876" s="10">
        <v>4</v>
      </c>
      <c r="H876" s="24">
        <f>2021-'Customer Profile'!B875</f>
        <v>57</v>
      </c>
      <c r="I876" s="10">
        <f>IF(Analysis!$B$60="Wine",B876,IF(Analysis!$B$60="Fruit",C876,IF(Analysis!$B$60="Meat",D876,IF(Analysis!$B$60="Fish",E876,IF(Analysis!$B$60="Sweet",F876,"")))))</f>
        <v>2</v>
      </c>
      <c r="J876" s="10"/>
      <c r="K876" s="10"/>
      <c r="L876" s="10">
        <f>SUM(MasterData5[[#This Row],[MntWines]:[MntSweetProducts]])</f>
        <v>17</v>
      </c>
      <c r="M876" s="53" t="str">
        <f>IF(MasterData5[[#This Row],[Total Purchase]]&gt;=500, "Over $500", "")</f>
        <v/>
      </c>
      <c r="N876" s="10"/>
      <c r="O876" s="14" t="str">
        <f>IF(AND(MasterData5[[#This Row],[MntWines]]&gt;=AB$4, MasterData5[[#This Row],[Income ]]&lt;=$AB$12), "Yes", "")</f>
        <v/>
      </c>
      <c r="P876" s="14" t="str">
        <f>IF(AND(MasterData5[[#This Row],[MntFruits]]&gt;=AC$4, MasterData5[[#This Row],[Income ]]&lt;=$AB$12), "Yes", "")</f>
        <v/>
      </c>
      <c r="Q876" s="14" t="str">
        <f>IF(AND(MasterData5[[#This Row],[MntMeatProducts]]&gt;=AD$4, MasterData5[[#This Row],[Income ]]&lt;=$AB$12), "Yes", "")</f>
        <v/>
      </c>
      <c r="R876" s="14" t="str">
        <f>IF(AND(MasterData5[[#This Row],[MntFishProducts]]&gt;=AE$4, MasterData5[[#This Row],[Income ]]&lt;=$AB$12), "Yes", "")</f>
        <v/>
      </c>
      <c r="S876" s="14" t="str">
        <f>IF(AND(MasterData5[[#This Row],[MntSweetProducts]]&gt;=AF$4, MasterData5[[#This Row],[Income ]]&lt;=$AB$12), "Yes", "")</f>
        <v/>
      </c>
      <c r="U876" s="14" t="str">
        <f>IF(MasterData5[[#This Row],[MntWines]]&gt;=AB$4, "Yes", "")</f>
        <v/>
      </c>
      <c r="V876" s="14" t="str">
        <f>IF(MasterData5[[#This Row],[MntFruits]]&gt;=AC$4, "Yes", "")</f>
        <v/>
      </c>
      <c r="W876" s="14" t="str">
        <f>IF(MasterData5[[#This Row],[MntMeatProducts]]&gt;=AD$4, "Yes", "")</f>
        <v/>
      </c>
      <c r="X876" s="14" t="str">
        <f>IF(MasterData5[[#This Row],[MntFishProducts]]&gt;=AE$4, "Yes", "")</f>
        <v/>
      </c>
      <c r="Y876" s="14" t="str">
        <f>IF(MasterData5[[#This Row],[MntSweetProducts]]&gt;=AF$4, "Yes", "")</f>
        <v/>
      </c>
    </row>
    <row r="877" spans="1:25" x14ac:dyDescent="0.3">
      <c r="A877">
        <v>4351</v>
      </c>
      <c r="B877" s="10">
        <v>18</v>
      </c>
      <c r="C877" s="10">
        <v>2</v>
      </c>
      <c r="D877" s="10">
        <v>10</v>
      </c>
      <c r="E877" s="10">
        <v>0</v>
      </c>
      <c r="F877" s="10">
        <v>0</v>
      </c>
      <c r="G877" s="10">
        <v>25</v>
      </c>
      <c r="H877" s="24">
        <f>2021-'Customer Profile'!B876</f>
        <v>66</v>
      </c>
      <c r="I877" s="10">
        <f>IF(Analysis!$B$60="Wine",B877,IF(Analysis!$B$60="Fruit",C877,IF(Analysis!$B$60="Meat",D877,IF(Analysis!$B$60="Fish",E877,IF(Analysis!$B$60="Sweet",F877,"")))))</f>
        <v>0</v>
      </c>
      <c r="J877" s="10">
        <v>37244</v>
      </c>
      <c r="K877" s="10" t="str">
        <f>IF(MasterData5[[#This Row],[Income ]]&gt;$AB$12, "Above", "Below")</f>
        <v>Below</v>
      </c>
      <c r="L877" s="10">
        <f>SUM(MasterData5[[#This Row],[MntWines]:[MntSweetProducts]])</f>
        <v>30</v>
      </c>
      <c r="M877" s="53" t="str">
        <f>IF(MasterData5[[#This Row],[Total Purchase]]&gt;=500, "Over $500", "")</f>
        <v/>
      </c>
      <c r="N877" s="10"/>
      <c r="O877" s="14" t="str">
        <f>IF(AND(MasterData5[[#This Row],[MntWines]]&gt;=AB$4, MasterData5[[#This Row],[Income ]]&lt;=$AB$12), "Yes", "")</f>
        <v/>
      </c>
      <c r="P877" s="14" t="str">
        <f>IF(AND(MasterData5[[#This Row],[MntFruits]]&gt;=AC$4, MasterData5[[#This Row],[Income ]]&lt;=$AB$12), "Yes", "")</f>
        <v/>
      </c>
      <c r="Q877" s="14" t="str">
        <f>IF(AND(MasterData5[[#This Row],[MntMeatProducts]]&gt;=AD$4, MasterData5[[#This Row],[Income ]]&lt;=$AB$12), "Yes", "")</f>
        <v/>
      </c>
      <c r="R877" s="14" t="str">
        <f>IF(AND(MasterData5[[#This Row],[MntFishProducts]]&gt;=AE$4, MasterData5[[#This Row],[Income ]]&lt;=$AB$12), "Yes", "")</f>
        <v/>
      </c>
      <c r="S877" s="14" t="str">
        <f>IF(AND(MasterData5[[#This Row],[MntSweetProducts]]&gt;=AF$4, MasterData5[[#This Row],[Income ]]&lt;=$AB$12), "Yes", "")</f>
        <v/>
      </c>
      <c r="U877" s="14" t="str">
        <f>IF(MasterData5[[#This Row],[MntWines]]&gt;=AB$4, "Yes", "")</f>
        <v/>
      </c>
      <c r="V877" s="14" t="str">
        <f>IF(MasterData5[[#This Row],[MntFruits]]&gt;=AC$4, "Yes", "")</f>
        <v/>
      </c>
      <c r="W877" s="14" t="str">
        <f>IF(MasterData5[[#This Row],[MntMeatProducts]]&gt;=AD$4, "Yes", "")</f>
        <v/>
      </c>
      <c r="X877" s="14" t="str">
        <f>IF(MasterData5[[#This Row],[MntFishProducts]]&gt;=AE$4, "Yes", "")</f>
        <v/>
      </c>
      <c r="Y877" s="14" t="str">
        <f>IF(MasterData5[[#This Row],[MntSweetProducts]]&gt;=AF$4, "Yes", "")</f>
        <v/>
      </c>
    </row>
    <row r="878" spans="1:25" x14ac:dyDescent="0.3">
      <c r="A878">
        <v>4356</v>
      </c>
      <c r="B878" s="10">
        <v>1224</v>
      </c>
      <c r="C878" s="10">
        <v>28</v>
      </c>
      <c r="D878" s="10">
        <v>140</v>
      </c>
      <c r="E878" s="10">
        <v>0</v>
      </c>
      <c r="F878" s="10">
        <v>14</v>
      </c>
      <c r="G878" s="10">
        <v>168</v>
      </c>
      <c r="H878" s="24">
        <f>2021-'Customer Profile'!B877</f>
        <v>50</v>
      </c>
      <c r="I878" s="10">
        <f>IF(Analysis!$B$60="Wine",B878,IF(Analysis!$B$60="Fruit",C878,IF(Analysis!$B$60="Meat",D878,IF(Analysis!$B$60="Fish",E878,IF(Analysis!$B$60="Sweet",F878,"")))))</f>
        <v>0</v>
      </c>
      <c r="J878" s="10">
        <v>71819</v>
      </c>
      <c r="K878" s="10" t="str">
        <f>IF(MasterData5[[#This Row],[Income ]]&gt;$AB$12, "Above", "Below")</f>
        <v>Above</v>
      </c>
      <c r="L878" s="10">
        <f>SUM(MasterData5[[#This Row],[MntWines]:[MntSweetProducts]])</f>
        <v>1406</v>
      </c>
      <c r="M878" s="53" t="str">
        <f>IF(MasterData5[[#This Row],[Total Purchase]]&gt;=500, "Over $500", "")</f>
        <v>Over $500</v>
      </c>
      <c r="N878" s="10"/>
      <c r="O878" s="14" t="str">
        <f>IF(AND(MasterData5[[#This Row],[MntWines]]&gt;=AB$4, MasterData5[[#This Row],[Income ]]&lt;=$AB$12), "Yes", "")</f>
        <v/>
      </c>
      <c r="P878" s="14" t="str">
        <f>IF(AND(MasterData5[[#This Row],[MntFruits]]&gt;=AC$4, MasterData5[[#This Row],[Income ]]&lt;=$AB$12), "Yes", "")</f>
        <v/>
      </c>
      <c r="Q878" s="14" t="str">
        <f>IF(AND(MasterData5[[#This Row],[MntMeatProducts]]&gt;=AD$4, MasterData5[[#This Row],[Income ]]&lt;=$AB$12), "Yes", "")</f>
        <v/>
      </c>
      <c r="R878" s="14" t="str">
        <f>IF(AND(MasterData5[[#This Row],[MntFishProducts]]&gt;=AE$4, MasterData5[[#This Row],[Income ]]&lt;=$AB$12), "Yes", "")</f>
        <v/>
      </c>
      <c r="S878" s="14" t="str">
        <f>IF(AND(MasterData5[[#This Row],[MntSweetProducts]]&gt;=AF$4, MasterData5[[#This Row],[Income ]]&lt;=$AB$12), "Yes", "")</f>
        <v/>
      </c>
      <c r="U878" s="14" t="str">
        <f>IF(MasterData5[[#This Row],[MntWines]]&gt;=AB$4, "Yes", "")</f>
        <v>Yes</v>
      </c>
      <c r="V878" s="14" t="str">
        <f>IF(MasterData5[[#This Row],[MntFruits]]&gt;=AC$4, "Yes", "")</f>
        <v>Yes</v>
      </c>
      <c r="W878" s="14" t="str">
        <f>IF(MasterData5[[#This Row],[MntMeatProducts]]&gt;=AD$4, "Yes", "")</f>
        <v/>
      </c>
      <c r="X878" s="14" t="str">
        <f>IF(MasterData5[[#This Row],[MntFishProducts]]&gt;=AE$4, "Yes", "")</f>
        <v/>
      </c>
      <c r="Y878" s="14" t="str">
        <f>IF(MasterData5[[#This Row],[MntSweetProducts]]&gt;=AF$4, "Yes", "")</f>
        <v/>
      </c>
    </row>
    <row r="879" spans="1:25" x14ac:dyDescent="0.3">
      <c r="A879">
        <v>4368</v>
      </c>
      <c r="B879" s="10">
        <v>42</v>
      </c>
      <c r="C879" s="10">
        <v>7</v>
      </c>
      <c r="D879" s="10">
        <v>43</v>
      </c>
      <c r="E879" s="10">
        <v>20</v>
      </c>
      <c r="F879" s="10">
        <v>12</v>
      </c>
      <c r="G879" s="10">
        <v>10</v>
      </c>
      <c r="H879" s="24">
        <f>2021-'Customer Profile'!B878</f>
        <v>41</v>
      </c>
      <c r="I879" s="10">
        <f>IF(Analysis!$B$60="Wine",B879,IF(Analysis!$B$60="Fruit",C879,IF(Analysis!$B$60="Meat",D879,IF(Analysis!$B$60="Fish",E879,IF(Analysis!$B$60="Sweet",F879,"")))))</f>
        <v>20</v>
      </c>
      <c r="J879" s="10">
        <v>47850</v>
      </c>
      <c r="K879" s="10" t="str">
        <f>IF(MasterData5[[#This Row],[Income ]]&gt;$AB$12, "Above", "Below")</f>
        <v>Below</v>
      </c>
      <c r="L879" s="10">
        <f>SUM(MasterData5[[#This Row],[MntWines]:[MntSweetProducts]])</f>
        <v>124</v>
      </c>
      <c r="M879" s="53" t="str">
        <f>IF(MasterData5[[#This Row],[Total Purchase]]&gt;=500, "Over $500", "")</f>
        <v/>
      </c>
      <c r="N879" s="10"/>
      <c r="O879" s="14" t="str">
        <f>IF(AND(MasterData5[[#This Row],[MntWines]]&gt;=AB$4, MasterData5[[#This Row],[Income ]]&lt;=$AB$12), "Yes", "")</f>
        <v/>
      </c>
      <c r="P879" s="14" t="str">
        <f>IF(AND(MasterData5[[#This Row],[MntFruits]]&gt;=AC$4, MasterData5[[#This Row],[Income ]]&lt;=$AB$12), "Yes", "")</f>
        <v/>
      </c>
      <c r="Q879" s="14" t="str">
        <f>IF(AND(MasterData5[[#This Row],[MntMeatProducts]]&gt;=AD$4, MasterData5[[#This Row],[Income ]]&lt;=$AB$12), "Yes", "")</f>
        <v/>
      </c>
      <c r="R879" s="14" t="str">
        <f>IF(AND(MasterData5[[#This Row],[MntFishProducts]]&gt;=AE$4, MasterData5[[#This Row],[Income ]]&lt;=$AB$12), "Yes", "")</f>
        <v/>
      </c>
      <c r="S879" s="14" t="str">
        <f>IF(AND(MasterData5[[#This Row],[MntSweetProducts]]&gt;=AF$4, MasterData5[[#This Row],[Income ]]&lt;=$AB$12), "Yes", "")</f>
        <v/>
      </c>
      <c r="U879" s="14" t="str">
        <f>IF(MasterData5[[#This Row],[MntWines]]&gt;=AB$4, "Yes", "")</f>
        <v/>
      </c>
      <c r="V879" s="14" t="str">
        <f>IF(MasterData5[[#This Row],[MntFruits]]&gt;=AC$4, "Yes", "")</f>
        <v/>
      </c>
      <c r="W879" s="14" t="str">
        <f>IF(MasterData5[[#This Row],[MntMeatProducts]]&gt;=AD$4, "Yes", "")</f>
        <v/>
      </c>
      <c r="X879" s="14" t="str">
        <f>IF(MasterData5[[#This Row],[MntFishProducts]]&gt;=AE$4, "Yes", "")</f>
        <v/>
      </c>
      <c r="Y879" s="14" t="str">
        <f>IF(MasterData5[[#This Row],[MntSweetProducts]]&gt;=AF$4, "Yes", "")</f>
        <v/>
      </c>
    </row>
    <row r="880" spans="1:25" x14ac:dyDescent="0.3">
      <c r="A880">
        <v>4369</v>
      </c>
      <c r="B880" s="10">
        <v>240</v>
      </c>
      <c r="C880" s="10">
        <v>67</v>
      </c>
      <c r="D880" s="10">
        <v>500</v>
      </c>
      <c r="E880" s="10">
        <v>199</v>
      </c>
      <c r="F880" s="10">
        <v>0</v>
      </c>
      <c r="G880" s="10">
        <v>163</v>
      </c>
      <c r="H880" s="24">
        <f>2021-'Customer Profile'!B879</f>
        <v>64</v>
      </c>
      <c r="I880" s="10">
        <f>IF(Analysis!$B$60="Wine",B880,IF(Analysis!$B$60="Fruit",C880,IF(Analysis!$B$60="Meat",D880,IF(Analysis!$B$60="Fish",E880,IF(Analysis!$B$60="Sweet",F880,"")))))</f>
        <v>199</v>
      </c>
      <c r="J880" s="10">
        <v>65487</v>
      </c>
      <c r="K880" s="10" t="str">
        <f>IF(MasterData5[[#This Row],[Income ]]&gt;$AB$12, "Above", "Below")</f>
        <v>Above</v>
      </c>
      <c r="L880" s="10">
        <f>SUM(MasterData5[[#This Row],[MntWines]:[MntSweetProducts]])</f>
        <v>1006</v>
      </c>
      <c r="M880" s="53" t="str">
        <f>IF(MasterData5[[#This Row],[Total Purchase]]&gt;=500, "Over $500", "")</f>
        <v>Over $500</v>
      </c>
      <c r="N880" s="10"/>
      <c r="O880" s="14" t="str">
        <f>IF(AND(MasterData5[[#This Row],[MntWines]]&gt;=AB$4, MasterData5[[#This Row],[Income ]]&lt;=$AB$12), "Yes", "")</f>
        <v/>
      </c>
      <c r="P880" s="14" t="str">
        <f>IF(AND(MasterData5[[#This Row],[MntFruits]]&gt;=AC$4, MasterData5[[#This Row],[Income ]]&lt;=$AB$12), "Yes", "")</f>
        <v/>
      </c>
      <c r="Q880" s="14" t="str">
        <f>IF(AND(MasterData5[[#This Row],[MntMeatProducts]]&gt;=AD$4, MasterData5[[#This Row],[Income ]]&lt;=$AB$12), "Yes", "")</f>
        <v/>
      </c>
      <c r="R880" s="14" t="str">
        <f>IF(AND(MasterData5[[#This Row],[MntFishProducts]]&gt;=AE$4, MasterData5[[#This Row],[Income ]]&lt;=$AB$12), "Yes", "")</f>
        <v/>
      </c>
      <c r="S880" s="14" t="str">
        <f>IF(AND(MasterData5[[#This Row],[MntSweetProducts]]&gt;=AF$4, MasterData5[[#This Row],[Income ]]&lt;=$AB$12), "Yes", "")</f>
        <v/>
      </c>
      <c r="U880" s="14" t="str">
        <f>IF(MasterData5[[#This Row],[MntWines]]&gt;=AB$4, "Yes", "")</f>
        <v/>
      </c>
      <c r="V880" s="14" t="str">
        <f>IF(MasterData5[[#This Row],[MntFruits]]&gt;=AC$4, "Yes", "")</f>
        <v>Yes</v>
      </c>
      <c r="W880" s="14" t="str">
        <f>IF(MasterData5[[#This Row],[MntMeatProducts]]&gt;=AD$4, "Yes", "")</f>
        <v>Yes</v>
      </c>
      <c r="X880" s="14" t="str">
        <f>IF(MasterData5[[#This Row],[MntFishProducts]]&gt;=AE$4, "Yes", "")</f>
        <v>Yes</v>
      </c>
      <c r="Y880" s="14" t="str">
        <f>IF(MasterData5[[#This Row],[MntSweetProducts]]&gt;=AF$4, "Yes", "")</f>
        <v/>
      </c>
    </row>
    <row r="881" spans="1:25" x14ac:dyDescent="0.3">
      <c r="A881">
        <v>4370</v>
      </c>
      <c r="B881" s="10">
        <v>18</v>
      </c>
      <c r="C881" s="10">
        <v>1</v>
      </c>
      <c r="D881" s="10">
        <v>32</v>
      </c>
      <c r="E881" s="10">
        <v>6</v>
      </c>
      <c r="F881" s="10">
        <v>3</v>
      </c>
      <c r="G881" s="10">
        <v>28</v>
      </c>
      <c r="H881" s="24">
        <f>2021-'Customer Profile'!B880</f>
        <v>55</v>
      </c>
      <c r="I881" s="10">
        <f>IF(Analysis!$B$60="Wine",B881,IF(Analysis!$B$60="Fruit",C881,IF(Analysis!$B$60="Meat",D881,IF(Analysis!$B$60="Fish",E881,IF(Analysis!$B$60="Sweet",F881,"")))))</f>
        <v>6</v>
      </c>
      <c r="J881" s="10">
        <v>43482</v>
      </c>
      <c r="K881" s="10" t="str">
        <f>IF(MasterData5[[#This Row],[Income ]]&gt;$AB$12, "Above", "Below")</f>
        <v>Below</v>
      </c>
      <c r="L881" s="10">
        <f>SUM(MasterData5[[#This Row],[MntWines]:[MntSweetProducts]])</f>
        <v>60</v>
      </c>
      <c r="M881" s="53" t="str">
        <f>IF(MasterData5[[#This Row],[Total Purchase]]&gt;=500, "Over $500", "")</f>
        <v/>
      </c>
      <c r="N881" s="10"/>
      <c r="O881" s="14" t="str">
        <f>IF(AND(MasterData5[[#This Row],[MntWines]]&gt;=AB$4, MasterData5[[#This Row],[Income ]]&lt;=$AB$12), "Yes", "")</f>
        <v/>
      </c>
      <c r="P881" s="14" t="str">
        <f>IF(AND(MasterData5[[#This Row],[MntFruits]]&gt;=AC$4, MasterData5[[#This Row],[Income ]]&lt;=$AB$12), "Yes", "")</f>
        <v/>
      </c>
      <c r="Q881" s="14" t="str">
        <f>IF(AND(MasterData5[[#This Row],[MntMeatProducts]]&gt;=AD$4, MasterData5[[#This Row],[Income ]]&lt;=$AB$12), "Yes", "")</f>
        <v/>
      </c>
      <c r="R881" s="14" t="str">
        <f>IF(AND(MasterData5[[#This Row],[MntFishProducts]]&gt;=AE$4, MasterData5[[#This Row],[Income ]]&lt;=$AB$12), "Yes", "")</f>
        <v/>
      </c>
      <c r="S881" s="14" t="str">
        <f>IF(AND(MasterData5[[#This Row],[MntSweetProducts]]&gt;=AF$4, MasterData5[[#This Row],[Income ]]&lt;=$AB$12), "Yes", "")</f>
        <v/>
      </c>
      <c r="U881" s="14" t="str">
        <f>IF(MasterData5[[#This Row],[MntWines]]&gt;=AB$4, "Yes", "")</f>
        <v/>
      </c>
      <c r="V881" s="14" t="str">
        <f>IF(MasterData5[[#This Row],[MntFruits]]&gt;=AC$4, "Yes", "")</f>
        <v/>
      </c>
      <c r="W881" s="14" t="str">
        <f>IF(MasterData5[[#This Row],[MntMeatProducts]]&gt;=AD$4, "Yes", "")</f>
        <v/>
      </c>
      <c r="X881" s="14" t="str">
        <f>IF(MasterData5[[#This Row],[MntFishProducts]]&gt;=AE$4, "Yes", "")</f>
        <v/>
      </c>
      <c r="Y881" s="14" t="str">
        <f>IF(MasterData5[[#This Row],[MntSweetProducts]]&gt;=AF$4, "Yes", "")</f>
        <v/>
      </c>
    </row>
    <row r="882" spans="1:25" x14ac:dyDescent="0.3">
      <c r="A882">
        <v>4376</v>
      </c>
      <c r="B882" s="10">
        <v>10</v>
      </c>
      <c r="C882" s="10">
        <v>24</v>
      </c>
      <c r="D882" s="10">
        <v>15</v>
      </c>
      <c r="E882" s="10">
        <v>13</v>
      </c>
      <c r="F882" s="10">
        <v>1</v>
      </c>
      <c r="G882" s="10">
        <v>30</v>
      </c>
      <c r="H882" s="24">
        <f>2021-'Customer Profile'!B881</f>
        <v>61</v>
      </c>
      <c r="I882" s="10">
        <f>IF(Analysis!$B$60="Wine",B882,IF(Analysis!$B$60="Fruit",C882,IF(Analysis!$B$60="Meat",D882,IF(Analysis!$B$60="Fish",E882,IF(Analysis!$B$60="Sweet",F882,"")))))</f>
        <v>13</v>
      </c>
      <c r="J882" s="10">
        <v>32218</v>
      </c>
      <c r="K882" s="10" t="str">
        <f>IF(MasterData5[[#This Row],[Income ]]&gt;$AB$12, "Above", "Below")</f>
        <v>Below</v>
      </c>
      <c r="L882" s="10">
        <f>SUM(MasterData5[[#This Row],[MntWines]:[MntSweetProducts]])</f>
        <v>63</v>
      </c>
      <c r="M882" s="53" t="str">
        <f>IF(MasterData5[[#This Row],[Total Purchase]]&gt;=500, "Over $500", "")</f>
        <v/>
      </c>
      <c r="N882" s="10"/>
      <c r="O882" s="14" t="str">
        <f>IF(AND(MasterData5[[#This Row],[MntWines]]&gt;=AB$4, MasterData5[[#This Row],[Income ]]&lt;=$AB$12), "Yes", "")</f>
        <v/>
      </c>
      <c r="P882" s="14" t="str">
        <f>IF(AND(MasterData5[[#This Row],[MntFruits]]&gt;=AC$4, MasterData5[[#This Row],[Income ]]&lt;=$AB$12), "Yes", "")</f>
        <v/>
      </c>
      <c r="Q882" s="14" t="str">
        <f>IF(AND(MasterData5[[#This Row],[MntMeatProducts]]&gt;=AD$4, MasterData5[[#This Row],[Income ]]&lt;=$AB$12), "Yes", "")</f>
        <v/>
      </c>
      <c r="R882" s="14" t="str">
        <f>IF(AND(MasterData5[[#This Row],[MntFishProducts]]&gt;=AE$4, MasterData5[[#This Row],[Income ]]&lt;=$AB$12), "Yes", "")</f>
        <v/>
      </c>
      <c r="S882" s="14" t="str">
        <f>IF(AND(MasterData5[[#This Row],[MntSweetProducts]]&gt;=AF$4, MasterData5[[#This Row],[Income ]]&lt;=$AB$12), "Yes", "")</f>
        <v/>
      </c>
      <c r="U882" s="14" t="str">
        <f>IF(MasterData5[[#This Row],[MntWines]]&gt;=AB$4, "Yes", "")</f>
        <v/>
      </c>
      <c r="V882" s="14" t="str">
        <f>IF(MasterData5[[#This Row],[MntFruits]]&gt;=AC$4, "Yes", "")</f>
        <v/>
      </c>
      <c r="W882" s="14" t="str">
        <f>IF(MasterData5[[#This Row],[MntMeatProducts]]&gt;=AD$4, "Yes", "")</f>
        <v/>
      </c>
      <c r="X882" s="14" t="str">
        <f>IF(MasterData5[[#This Row],[MntFishProducts]]&gt;=AE$4, "Yes", "")</f>
        <v/>
      </c>
      <c r="Y882" s="14" t="str">
        <f>IF(MasterData5[[#This Row],[MntSweetProducts]]&gt;=AF$4, "Yes", "")</f>
        <v/>
      </c>
    </row>
    <row r="883" spans="1:25" x14ac:dyDescent="0.3">
      <c r="A883">
        <v>4377</v>
      </c>
      <c r="B883" s="10">
        <v>254</v>
      </c>
      <c r="C883" s="10">
        <v>10</v>
      </c>
      <c r="D883" s="10">
        <v>44</v>
      </c>
      <c r="E883" s="10">
        <v>30</v>
      </c>
      <c r="F883" s="10">
        <v>10</v>
      </c>
      <c r="G883" s="10">
        <v>227</v>
      </c>
      <c r="H883" s="24">
        <f>2021-'Customer Profile'!B882</f>
        <v>50</v>
      </c>
      <c r="I883" s="10">
        <f>IF(Analysis!$B$60="Wine",B883,IF(Analysis!$B$60="Fruit",C883,IF(Analysis!$B$60="Meat",D883,IF(Analysis!$B$60="Fish",E883,IF(Analysis!$B$60="Sweet",F883,"")))))</f>
        <v>30</v>
      </c>
      <c r="J883" s="10">
        <v>52914</v>
      </c>
      <c r="K883" s="10" t="str">
        <f>IF(MasterData5[[#This Row],[Income ]]&gt;$AB$12, "Above", "Below")</f>
        <v>Above</v>
      </c>
      <c r="L883" s="10">
        <f>SUM(MasterData5[[#This Row],[MntWines]:[MntSweetProducts]])</f>
        <v>348</v>
      </c>
      <c r="M883" s="53" t="str">
        <f>IF(MasterData5[[#This Row],[Total Purchase]]&gt;=500, "Over $500", "")</f>
        <v/>
      </c>
      <c r="N883" s="10"/>
      <c r="O883" s="14" t="str">
        <f>IF(AND(MasterData5[[#This Row],[MntWines]]&gt;=AB$4, MasterData5[[#This Row],[Income ]]&lt;=$AB$12), "Yes", "")</f>
        <v/>
      </c>
      <c r="P883" s="14" t="str">
        <f>IF(AND(MasterData5[[#This Row],[MntFruits]]&gt;=AC$4, MasterData5[[#This Row],[Income ]]&lt;=$AB$12), "Yes", "")</f>
        <v/>
      </c>
      <c r="Q883" s="14" t="str">
        <f>IF(AND(MasterData5[[#This Row],[MntMeatProducts]]&gt;=AD$4, MasterData5[[#This Row],[Income ]]&lt;=$AB$12), "Yes", "")</f>
        <v/>
      </c>
      <c r="R883" s="14" t="str">
        <f>IF(AND(MasterData5[[#This Row],[MntFishProducts]]&gt;=AE$4, MasterData5[[#This Row],[Income ]]&lt;=$AB$12), "Yes", "")</f>
        <v/>
      </c>
      <c r="S883" s="14" t="str">
        <f>IF(AND(MasterData5[[#This Row],[MntSweetProducts]]&gt;=AF$4, MasterData5[[#This Row],[Income ]]&lt;=$AB$12), "Yes", "")</f>
        <v/>
      </c>
      <c r="U883" s="14" t="str">
        <f>IF(MasterData5[[#This Row],[MntWines]]&gt;=AB$4, "Yes", "")</f>
        <v/>
      </c>
      <c r="V883" s="14" t="str">
        <f>IF(MasterData5[[#This Row],[MntFruits]]&gt;=AC$4, "Yes", "")</f>
        <v/>
      </c>
      <c r="W883" s="14" t="str">
        <f>IF(MasterData5[[#This Row],[MntMeatProducts]]&gt;=AD$4, "Yes", "")</f>
        <v/>
      </c>
      <c r="X883" s="14" t="str">
        <f>IF(MasterData5[[#This Row],[MntFishProducts]]&gt;=AE$4, "Yes", "")</f>
        <v/>
      </c>
      <c r="Y883" s="14" t="str">
        <f>IF(MasterData5[[#This Row],[MntSweetProducts]]&gt;=AF$4, "Yes", "")</f>
        <v/>
      </c>
    </row>
    <row r="884" spans="1:25" x14ac:dyDescent="0.3">
      <c r="A884">
        <v>4381</v>
      </c>
      <c r="B884" s="10">
        <v>163</v>
      </c>
      <c r="C884" s="10">
        <v>2</v>
      </c>
      <c r="D884" s="10">
        <v>40</v>
      </c>
      <c r="E884" s="10">
        <v>8</v>
      </c>
      <c r="F884" s="10">
        <v>11</v>
      </c>
      <c r="G884" s="10">
        <v>11</v>
      </c>
      <c r="H884" s="24">
        <f>2021-'Customer Profile'!B883</f>
        <v>50</v>
      </c>
      <c r="I884" s="10">
        <f>IF(Analysis!$B$60="Wine",B884,IF(Analysis!$B$60="Fruit",C884,IF(Analysis!$B$60="Meat",D884,IF(Analysis!$B$60="Fish",E884,IF(Analysis!$B$60="Sweet",F884,"")))))</f>
        <v>8</v>
      </c>
      <c r="J884" s="10">
        <v>46463</v>
      </c>
      <c r="K884" s="10" t="str">
        <f>IF(MasterData5[[#This Row],[Income ]]&gt;$AB$12, "Above", "Below")</f>
        <v>Below</v>
      </c>
      <c r="L884" s="10">
        <f>SUM(MasterData5[[#This Row],[MntWines]:[MntSweetProducts]])</f>
        <v>224</v>
      </c>
      <c r="M884" s="53" t="str">
        <f>IF(MasterData5[[#This Row],[Total Purchase]]&gt;=500, "Over $500", "")</f>
        <v/>
      </c>
      <c r="N884" s="10"/>
      <c r="O884" s="14" t="str">
        <f>IF(AND(MasterData5[[#This Row],[MntWines]]&gt;=AB$4, MasterData5[[#This Row],[Income ]]&lt;=$AB$12), "Yes", "")</f>
        <v/>
      </c>
      <c r="P884" s="14" t="str">
        <f>IF(AND(MasterData5[[#This Row],[MntFruits]]&gt;=AC$4, MasterData5[[#This Row],[Income ]]&lt;=$AB$12), "Yes", "")</f>
        <v/>
      </c>
      <c r="Q884" s="14" t="str">
        <f>IF(AND(MasterData5[[#This Row],[MntMeatProducts]]&gt;=AD$4, MasterData5[[#This Row],[Income ]]&lt;=$AB$12), "Yes", "")</f>
        <v/>
      </c>
      <c r="R884" s="14" t="str">
        <f>IF(AND(MasterData5[[#This Row],[MntFishProducts]]&gt;=AE$4, MasterData5[[#This Row],[Income ]]&lt;=$AB$12), "Yes", "")</f>
        <v/>
      </c>
      <c r="S884" s="14" t="str">
        <f>IF(AND(MasterData5[[#This Row],[MntSweetProducts]]&gt;=AF$4, MasterData5[[#This Row],[Income ]]&lt;=$AB$12), "Yes", "")</f>
        <v/>
      </c>
      <c r="U884" s="14" t="str">
        <f>IF(MasterData5[[#This Row],[MntWines]]&gt;=AB$4, "Yes", "")</f>
        <v/>
      </c>
      <c r="V884" s="14" t="str">
        <f>IF(MasterData5[[#This Row],[MntFruits]]&gt;=AC$4, "Yes", "")</f>
        <v/>
      </c>
      <c r="W884" s="14" t="str">
        <f>IF(MasterData5[[#This Row],[MntMeatProducts]]&gt;=AD$4, "Yes", "")</f>
        <v/>
      </c>
      <c r="X884" s="14" t="str">
        <f>IF(MasterData5[[#This Row],[MntFishProducts]]&gt;=AE$4, "Yes", "")</f>
        <v/>
      </c>
      <c r="Y884" s="14" t="str">
        <f>IF(MasterData5[[#This Row],[MntSweetProducts]]&gt;=AF$4, "Yes", "")</f>
        <v/>
      </c>
    </row>
    <row r="885" spans="1:25" x14ac:dyDescent="0.3">
      <c r="A885">
        <v>4385</v>
      </c>
      <c r="B885" s="10">
        <v>23</v>
      </c>
      <c r="C885" s="10">
        <v>0</v>
      </c>
      <c r="D885" s="10">
        <v>15</v>
      </c>
      <c r="E885" s="10">
        <v>0</v>
      </c>
      <c r="F885" s="10">
        <v>2</v>
      </c>
      <c r="G885" s="10">
        <v>7</v>
      </c>
      <c r="H885" s="24">
        <f>2021-'Customer Profile'!B884</f>
        <v>40</v>
      </c>
      <c r="I885" s="10">
        <f>IF(Analysis!$B$60="Wine",B885,IF(Analysis!$B$60="Fruit",C885,IF(Analysis!$B$60="Meat",D885,IF(Analysis!$B$60="Fish",E885,IF(Analysis!$B$60="Sweet",F885,"")))))</f>
        <v>0</v>
      </c>
      <c r="J885" s="10">
        <v>36038</v>
      </c>
      <c r="K885" s="10" t="str">
        <f>IF(MasterData5[[#This Row],[Income ]]&gt;$AB$12, "Above", "Below")</f>
        <v>Below</v>
      </c>
      <c r="L885" s="10">
        <f>SUM(MasterData5[[#This Row],[MntWines]:[MntSweetProducts]])</f>
        <v>40</v>
      </c>
      <c r="M885" s="53" t="str">
        <f>IF(MasterData5[[#This Row],[Total Purchase]]&gt;=500, "Over $500", "")</f>
        <v/>
      </c>
      <c r="N885" s="10"/>
      <c r="O885" s="14" t="str">
        <f>IF(AND(MasterData5[[#This Row],[MntWines]]&gt;=AB$4, MasterData5[[#This Row],[Income ]]&lt;=$AB$12), "Yes", "")</f>
        <v/>
      </c>
      <c r="P885" s="14" t="str">
        <f>IF(AND(MasterData5[[#This Row],[MntFruits]]&gt;=AC$4, MasterData5[[#This Row],[Income ]]&lt;=$AB$12), "Yes", "")</f>
        <v/>
      </c>
      <c r="Q885" s="14" t="str">
        <f>IF(AND(MasterData5[[#This Row],[MntMeatProducts]]&gt;=AD$4, MasterData5[[#This Row],[Income ]]&lt;=$AB$12), "Yes", "")</f>
        <v/>
      </c>
      <c r="R885" s="14" t="str">
        <f>IF(AND(MasterData5[[#This Row],[MntFishProducts]]&gt;=AE$4, MasterData5[[#This Row],[Income ]]&lt;=$AB$12), "Yes", "")</f>
        <v/>
      </c>
      <c r="S885" s="14" t="str">
        <f>IF(AND(MasterData5[[#This Row],[MntSweetProducts]]&gt;=AF$4, MasterData5[[#This Row],[Income ]]&lt;=$AB$12), "Yes", "")</f>
        <v/>
      </c>
      <c r="U885" s="14" t="str">
        <f>IF(MasterData5[[#This Row],[MntWines]]&gt;=AB$4, "Yes", "")</f>
        <v/>
      </c>
      <c r="V885" s="14" t="str">
        <f>IF(MasterData5[[#This Row],[MntFruits]]&gt;=AC$4, "Yes", "")</f>
        <v/>
      </c>
      <c r="W885" s="14" t="str">
        <f>IF(MasterData5[[#This Row],[MntMeatProducts]]&gt;=AD$4, "Yes", "")</f>
        <v/>
      </c>
      <c r="X885" s="14" t="str">
        <f>IF(MasterData5[[#This Row],[MntFishProducts]]&gt;=AE$4, "Yes", "")</f>
        <v/>
      </c>
      <c r="Y885" s="14" t="str">
        <f>IF(MasterData5[[#This Row],[MntSweetProducts]]&gt;=AF$4, "Yes", "")</f>
        <v/>
      </c>
    </row>
    <row r="886" spans="1:25" x14ac:dyDescent="0.3">
      <c r="A886">
        <v>4390</v>
      </c>
      <c r="B886" s="10">
        <v>459</v>
      </c>
      <c r="C886" s="10">
        <v>15</v>
      </c>
      <c r="D886" s="10">
        <v>171</v>
      </c>
      <c r="E886" s="10">
        <v>142</v>
      </c>
      <c r="F886" s="10">
        <v>23</v>
      </c>
      <c r="G886" s="10">
        <v>31</v>
      </c>
      <c r="H886" s="24">
        <f>2021-'Customer Profile'!B885</f>
        <v>67</v>
      </c>
      <c r="I886" s="10">
        <f>IF(Analysis!$B$60="Wine",B886,IF(Analysis!$B$60="Fruit",C886,IF(Analysis!$B$60="Meat",D886,IF(Analysis!$B$60="Fish",E886,IF(Analysis!$B$60="Sweet",F886,"")))))</f>
        <v>142</v>
      </c>
      <c r="J886" s="10">
        <v>75315</v>
      </c>
      <c r="K886" s="10" t="str">
        <f>IF(MasterData5[[#This Row],[Income ]]&gt;$AB$12, "Above", "Below")</f>
        <v>Above</v>
      </c>
      <c r="L886" s="10">
        <f>SUM(MasterData5[[#This Row],[MntWines]:[MntSweetProducts]])</f>
        <v>810</v>
      </c>
      <c r="M886" s="53" t="str">
        <f>IF(MasterData5[[#This Row],[Total Purchase]]&gt;=500, "Over $500", "")</f>
        <v>Over $500</v>
      </c>
      <c r="N886" s="10"/>
      <c r="O886" s="14" t="str">
        <f>IF(AND(MasterData5[[#This Row],[MntWines]]&gt;=AB$4, MasterData5[[#This Row],[Income ]]&lt;=$AB$12), "Yes", "")</f>
        <v/>
      </c>
      <c r="P886" s="14" t="str">
        <f>IF(AND(MasterData5[[#This Row],[MntFruits]]&gt;=AC$4, MasterData5[[#This Row],[Income ]]&lt;=$AB$12), "Yes", "")</f>
        <v/>
      </c>
      <c r="Q886" s="14" t="str">
        <f>IF(AND(MasterData5[[#This Row],[MntMeatProducts]]&gt;=AD$4, MasterData5[[#This Row],[Income ]]&lt;=$AB$12), "Yes", "")</f>
        <v/>
      </c>
      <c r="R886" s="14" t="str">
        <f>IF(AND(MasterData5[[#This Row],[MntFishProducts]]&gt;=AE$4, MasterData5[[#This Row],[Income ]]&lt;=$AB$12), "Yes", "")</f>
        <v/>
      </c>
      <c r="S886" s="14" t="str">
        <f>IF(AND(MasterData5[[#This Row],[MntSweetProducts]]&gt;=AF$4, MasterData5[[#This Row],[Income ]]&lt;=$AB$12), "Yes", "")</f>
        <v/>
      </c>
      <c r="U886" s="14" t="str">
        <f>IF(MasterData5[[#This Row],[MntWines]]&gt;=AB$4, "Yes", "")</f>
        <v>Yes</v>
      </c>
      <c r="V886" s="14" t="str">
        <f>IF(MasterData5[[#This Row],[MntFruits]]&gt;=AC$4, "Yes", "")</f>
        <v/>
      </c>
      <c r="W886" s="14" t="str">
        <f>IF(MasterData5[[#This Row],[MntMeatProducts]]&gt;=AD$4, "Yes", "")</f>
        <v>Yes</v>
      </c>
      <c r="X886" s="14" t="str">
        <f>IF(MasterData5[[#This Row],[MntFishProducts]]&gt;=AE$4, "Yes", "")</f>
        <v>Yes</v>
      </c>
      <c r="Y886" s="14" t="str">
        <f>IF(MasterData5[[#This Row],[MntSweetProducts]]&gt;=AF$4, "Yes", "")</f>
        <v/>
      </c>
    </row>
    <row r="887" spans="1:25" x14ac:dyDescent="0.3">
      <c r="A887">
        <v>4391</v>
      </c>
      <c r="B887" s="10">
        <v>635</v>
      </c>
      <c r="C887" s="10">
        <v>15</v>
      </c>
      <c r="D887" s="10">
        <v>100</v>
      </c>
      <c r="E887" s="10">
        <v>20</v>
      </c>
      <c r="F887" s="10">
        <v>7</v>
      </c>
      <c r="G887" s="10">
        <v>131</v>
      </c>
      <c r="H887" s="24">
        <f>2021-'Customer Profile'!B886</f>
        <v>53</v>
      </c>
      <c r="I887" s="10">
        <f>IF(Analysis!$B$60="Wine",B887,IF(Analysis!$B$60="Fruit",C887,IF(Analysis!$B$60="Meat",D887,IF(Analysis!$B$60="Fish",E887,IF(Analysis!$B$60="Sweet",F887,"")))))</f>
        <v>20</v>
      </c>
      <c r="J887" s="10">
        <v>63841</v>
      </c>
      <c r="K887" s="10" t="str">
        <f>IF(MasterData5[[#This Row],[Income ]]&gt;$AB$12, "Above", "Below")</f>
        <v>Above</v>
      </c>
      <c r="L887" s="10">
        <f>SUM(MasterData5[[#This Row],[MntWines]:[MntSweetProducts]])</f>
        <v>777</v>
      </c>
      <c r="M887" s="53" t="str">
        <f>IF(MasterData5[[#This Row],[Total Purchase]]&gt;=500, "Over $500", "")</f>
        <v>Over $500</v>
      </c>
      <c r="N887" s="10"/>
      <c r="O887" s="14" t="str">
        <f>IF(AND(MasterData5[[#This Row],[MntWines]]&gt;=AB$4, MasterData5[[#This Row],[Income ]]&lt;=$AB$12), "Yes", "")</f>
        <v/>
      </c>
      <c r="P887" s="14" t="str">
        <f>IF(AND(MasterData5[[#This Row],[MntFruits]]&gt;=AC$4, MasterData5[[#This Row],[Income ]]&lt;=$AB$12), "Yes", "")</f>
        <v/>
      </c>
      <c r="Q887" s="14" t="str">
        <f>IF(AND(MasterData5[[#This Row],[MntMeatProducts]]&gt;=AD$4, MasterData5[[#This Row],[Income ]]&lt;=$AB$12), "Yes", "")</f>
        <v/>
      </c>
      <c r="R887" s="14" t="str">
        <f>IF(AND(MasterData5[[#This Row],[MntFishProducts]]&gt;=AE$4, MasterData5[[#This Row],[Income ]]&lt;=$AB$12), "Yes", "")</f>
        <v/>
      </c>
      <c r="S887" s="14" t="str">
        <f>IF(AND(MasterData5[[#This Row],[MntSweetProducts]]&gt;=AF$4, MasterData5[[#This Row],[Income ]]&lt;=$AB$12), "Yes", "")</f>
        <v/>
      </c>
      <c r="U887" s="14" t="str">
        <f>IF(MasterData5[[#This Row],[MntWines]]&gt;=AB$4, "Yes", "")</f>
        <v>Yes</v>
      </c>
      <c r="V887" s="14" t="str">
        <f>IF(MasterData5[[#This Row],[MntFruits]]&gt;=AC$4, "Yes", "")</f>
        <v/>
      </c>
      <c r="W887" s="14" t="str">
        <f>IF(MasterData5[[#This Row],[MntMeatProducts]]&gt;=AD$4, "Yes", "")</f>
        <v/>
      </c>
      <c r="X887" s="14" t="str">
        <f>IF(MasterData5[[#This Row],[MntFishProducts]]&gt;=AE$4, "Yes", "")</f>
        <v/>
      </c>
      <c r="Y887" s="14" t="str">
        <f>IF(MasterData5[[#This Row],[MntSweetProducts]]&gt;=AF$4, "Yes", "")</f>
        <v/>
      </c>
    </row>
    <row r="888" spans="1:25" x14ac:dyDescent="0.3">
      <c r="A888">
        <v>4394</v>
      </c>
      <c r="B888" s="10">
        <v>1142</v>
      </c>
      <c r="C888" s="10">
        <v>29</v>
      </c>
      <c r="D888" s="10">
        <v>249</v>
      </c>
      <c r="E888" s="10">
        <v>38</v>
      </c>
      <c r="F888" s="10">
        <v>29</v>
      </c>
      <c r="G888" s="10">
        <v>14</v>
      </c>
      <c r="H888" s="24">
        <f>2021-'Customer Profile'!B887</f>
        <v>56</v>
      </c>
      <c r="I888" s="10">
        <f>IF(Analysis!$B$60="Wine",B888,IF(Analysis!$B$60="Fruit",C888,IF(Analysis!$B$60="Meat",D888,IF(Analysis!$B$60="Fish",E888,IF(Analysis!$B$60="Sweet",F888,"")))))</f>
        <v>38</v>
      </c>
      <c r="J888" s="10">
        <v>81051</v>
      </c>
      <c r="K888" s="10" t="str">
        <f>IF(MasterData5[[#This Row],[Income ]]&gt;$AB$12, "Above", "Below")</f>
        <v>Above</v>
      </c>
      <c r="L888" s="10">
        <f>SUM(MasterData5[[#This Row],[MntWines]:[MntSweetProducts]])</f>
        <v>1487</v>
      </c>
      <c r="M888" s="53" t="str">
        <f>IF(MasterData5[[#This Row],[Total Purchase]]&gt;=500, "Over $500", "")</f>
        <v>Over $500</v>
      </c>
      <c r="N888" s="10"/>
      <c r="O888" s="14" t="str">
        <f>IF(AND(MasterData5[[#This Row],[MntWines]]&gt;=AB$4, MasterData5[[#This Row],[Income ]]&lt;=$AB$12), "Yes", "")</f>
        <v/>
      </c>
      <c r="P888" s="14" t="str">
        <f>IF(AND(MasterData5[[#This Row],[MntFruits]]&gt;=AC$4, MasterData5[[#This Row],[Income ]]&lt;=$AB$12), "Yes", "")</f>
        <v/>
      </c>
      <c r="Q888" s="14" t="str">
        <f>IF(AND(MasterData5[[#This Row],[MntMeatProducts]]&gt;=AD$4, MasterData5[[#This Row],[Income ]]&lt;=$AB$12), "Yes", "")</f>
        <v/>
      </c>
      <c r="R888" s="14" t="str">
        <f>IF(AND(MasterData5[[#This Row],[MntFishProducts]]&gt;=AE$4, MasterData5[[#This Row],[Income ]]&lt;=$AB$12), "Yes", "")</f>
        <v/>
      </c>
      <c r="S888" s="14" t="str">
        <f>IF(AND(MasterData5[[#This Row],[MntSweetProducts]]&gt;=AF$4, MasterData5[[#This Row],[Income ]]&lt;=$AB$12), "Yes", "")</f>
        <v/>
      </c>
      <c r="U888" s="14" t="str">
        <f>IF(MasterData5[[#This Row],[MntWines]]&gt;=AB$4, "Yes", "")</f>
        <v>Yes</v>
      </c>
      <c r="V888" s="14" t="str">
        <f>IF(MasterData5[[#This Row],[MntFruits]]&gt;=AC$4, "Yes", "")</f>
        <v>Yes</v>
      </c>
      <c r="W888" s="14" t="str">
        <f>IF(MasterData5[[#This Row],[MntMeatProducts]]&gt;=AD$4, "Yes", "")</f>
        <v>Yes</v>
      </c>
      <c r="X888" s="14" t="str">
        <f>IF(MasterData5[[#This Row],[MntFishProducts]]&gt;=AE$4, "Yes", "")</f>
        <v>Yes</v>
      </c>
      <c r="Y888" s="14" t="str">
        <f>IF(MasterData5[[#This Row],[MntSweetProducts]]&gt;=AF$4, "Yes", "")</f>
        <v>Yes</v>
      </c>
    </row>
    <row r="889" spans="1:25" x14ac:dyDescent="0.3">
      <c r="A889">
        <v>4399</v>
      </c>
      <c r="B889" s="10">
        <v>458</v>
      </c>
      <c r="C889" s="10">
        <v>81</v>
      </c>
      <c r="D889" s="10">
        <v>356</v>
      </c>
      <c r="E889" s="10">
        <v>106</v>
      </c>
      <c r="F889" s="10">
        <v>50</v>
      </c>
      <c r="G889" s="10">
        <v>40</v>
      </c>
      <c r="H889" s="24">
        <f>2021-'Customer Profile'!B888</f>
        <v>52</v>
      </c>
      <c r="I889" s="10">
        <f>IF(Analysis!$B$60="Wine",B889,IF(Analysis!$B$60="Fruit",C889,IF(Analysis!$B$60="Meat",D889,IF(Analysis!$B$60="Fish",E889,IF(Analysis!$B$60="Sweet",F889,"")))))</f>
        <v>106</v>
      </c>
      <c r="J889" s="10">
        <v>68695</v>
      </c>
      <c r="K889" s="10" t="str">
        <f>IF(MasterData5[[#This Row],[Income ]]&gt;$AB$12, "Above", "Below")</f>
        <v>Above</v>
      </c>
      <c r="L889" s="10">
        <f>SUM(MasterData5[[#This Row],[MntWines]:[MntSweetProducts]])</f>
        <v>1051</v>
      </c>
      <c r="M889" s="53" t="str">
        <f>IF(MasterData5[[#This Row],[Total Purchase]]&gt;=500, "Over $500", "")</f>
        <v>Over $500</v>
      </c>
      <c r="N889" s="10"/>
      <c r="O889" s="14" t="str">
        <f>IF(AND(MasterData5[[#This Row],[MntWines]]&gt;=AB$4, MasterData5[[#This Row],[Income ]]&lt;=$AB$12), "Yes", "")</f>
        <v/>
      </c>
      <c r="P889" s="14" t="str">
        <f>IF(AND(MasterData5[[#This Row],[MntFruits]]&gt;=AC$4, MasterData5[[#This Row],[Income ]]&lt;=$AB$12), "Yes", "")</f>
        <v/>
      </c>
      <c r="Q889" s="14" t="str">
        <f>IF(AND(MasterData5[[#This Row],[MntMeatProducts]]&gt;=AD$4, MasterData5[[#This Row],[Income ]]&lt;=$AB$12), "Yes", "")</f>
        <v/>
      </c>
      <c r="R889" s="14" t="str">
        <f>IF(AND(MasterData5[[#This Row],[MntFishProducts]]&gt;=AE$4, MasterData5[[#This Row],[Income ]]&lt;=$AB$12), "Yes", "")</f>
        <v/>
      </c>
      <c r="S889" s="14" t="str">
        <f>IF(AND(MasterData5[[#This Row],[MntSweetProducts]]&gt;=AF$4, MasterData5[[#This Row],[Income ]]&lt;=$AB$12), "Yes", "")</f>
        <v/>
      </c>
      <c r="U889" s="14" t="str">
        <f>IF(MasterData5[[#This Row],[MntWines]]&gt;=AB$4, "Yes", "")</f>
        <v>Yes</v>
      </c>
      <c r="V889" s="14" t="str">
        <f>IF(MasterData5[[#This Row],[MntFruits]]&gt;=AC$4, "Yes", "")</f>
        <v>Yes</v>
      </c>
      <c r="W889" s="14" t="str">
        <f>IF(MasterData5[[#This Row],[MntMeatProducts]]&gt;=AD$4, "Yes", "")</f>
        <v>Yes</v>
      </c>
      <c r="X889" s="14" t="str">
        <f>IF(MasterData5[[#This Row],[MntFishProducts]]&gt;=AE$4, "Yes", "")</f>
        <v>Yes</v>
      </c>
      <c r="Y889" s="14" t="str">
        <f>IF(MasterData5[[#This Row],[MntSweetProducts]]&gt;=AF$4, "Yes", "")</f>
        <v>Yes</v>
      </c>
    </row>
    <row r="890" spans="1:25" x14ac:dyDescent="0.3">
      <c r="A890">
        <v>4405</v>
      </c>
      <c r="B890" s="10">
        <v>622</v>
      </c>
      <c r="C890" s="10">
        <v>7</v>
      </c>
      <c r="D890" s="10">
        <v>115</v>
      </c>
      <c r="E890" s="10">
        <v>30</v>
      </c>
      <c r="F890" s="10">
        <v>0</v>
      </c>
      <c r="G890" s="10">
        <v>15</v>
      </c>
      <c r="H890" s="24">
        <f>2021-'Customer Profile'!B889</f>
        <v>65</v>
      </c>
      <c r="I890" s="10">
        <f>IF(Analysis!$B$60="Wine",B890,IF(Analysis!$B$60="Fruit",C890,IF(Analysis!$B$60="Meat",D890,IF(Analysis!$B$60="Fish",E890,IF(Analysis!$B$60="Sweet",F890,"")))))</f>
        <v>30</v>
      </c>
      <c r="J890" s="10">
        <v>63915</v>
      </c>
      <c r="K890" s="10" t="str">
        <f>IF(MasterData5[[#This Row],[Income ]]&gt;$AB$12, "Above", "Below")</f>
        <v>Above</v>
      </c>
      <c r="L890" s="10">
        <f>SUM(MasterData5[[#This Row],[MntWines]:[MntSweetProducts]])</f>
        <v>774</v>
      </c>
      <c r="M890" s="53" t="str">
        <f>IF(MasterData5[[#This Row],[Total Purchase]]&gt;=500, "Over $500", "")</f>
        <v>Over $500</v>
      </c>
      <c r="N890" s="10"/>
      <c r="O890" s="14" t="str">
        <f>IF(AND(MasterData5[[#This Row],[MntWines]]&gt;=AB$4, MasterData5[[#This Row],[Income ]]&lt;=$AB$12), "Yes", "")</f>
        <v/>
      </c>
      <c r="P890" s="14" t="str">
        <f>IF(AND(MasterData5[[#This Row],[MntFruits]]&gt;=AC$4, MasterData5[[#This Row],[Income ]]&lt;=$AB$12), "Yes", "")</f>
        <v/>
      </c>
      <c r="Q890" s="14" t="str">
        <f>IF(AND(MasterData5[[#This Row],[MntMeatProducts]]&gt;=AD$4, MasterData5[[#This Row],[Income ]]&lt;=$AB$12), "Yes", "")</f>
        <v/>
      </c>
      <c r="R890" s="14" t="str">
        <f>IF(AND(MasterData5[[#This Row],[MntFishProducts]]&gt;=AE$4, MasterData5[[#This Row],[Income ]]&lt;=$AB$12), "Yes", "")</f>
        <v/>
      </c>
      <c r="S890" s="14" t="str">
        <f>IF(AND(MasterData5[[#This Row],[MntSweetProducts]]&gt;=AF$4, MasterData5[[#This Row],[Income ]]&lt;=$AB$12), "Yes", "")</f>
        <v/>
      </c>
      <c r="U890" s="14" t="str">
        <f>IF(MasterData5[[#This Row],[MntWines]]&gt;=AB$4, "Yes", "")</f>
        <v>Yes</v>
      </c>
      <c r="V890" s="14" t="str">
        <f>IF(MasterData5[[#This Row],[MntFruits]]&gt;=AC$4, "Yes", "")</f>
        <v/>
      </c>
      <c r="W890" s="14" t="str">
        <f>IF(MasterData5[[#This Row],[MntMeatProducts]]&gt;=AD$4, "Yes", "")</f>
        <v/>
      </c>
      <c r="X890" s="14" t="str">
        <f>IF(MasterData5[[#This Row],[MntFishProducts]]&gt;=AE$4, "Yes", "")</f>
        <v/>
      </c>
      <c r="Y890" s="14" t="str">
        <f>IF(MasterData5[[#This Row],[MntSweetProducts]]&gt;=AF$4, "Yes", "")</f>
        <v/>
      </c>
    </row>
    <row r="891" spans="1:25" x14ac:dyDescent="0.3">
      <c r="A891">
        <v>4406</v>
      </c>
      <c r="B891" s="10">
        <v>846</v>
      </c>
      <c r="C891" s="10">
        <v>84</v>
      </c>
      <c r="D891" s="10">
        <v>352</v>
      </c>
      <c r="E891" s="10">
        <v>91</v>
      </c>
      <c r="F891" s="10">
        <v>56</v>
      </c>
      <c r="G891" s="10">
        <v>42</v>
      </c>
      <c r="H891" s="24">
        <f>2021-'Customer Profile'!B890</f>
        <v>51</v>
      </c>
      <c r="I891" s="10">
        <f>IF(Analysis!$B$60="Wine",B891,IF(Analysis!$B$60="Fruit",C891,IF(Analysis!$B$60="Meat",D891,IF(Analysis!$B$60="Fish",E891,IF(Analysis!$B$60="Sweet",F891,"")))))</f>
        <v>91</v>
      </c>
      <c r="J891" s="10">
        <v>67419</v>
      </c>
      <c r="K891" s="10" t="str">
        <f>IF(MasterData5[[#This Row],[Income ]]&gt;$AB$12, "Above", "Below")</f>
        <v>Above</v>
      </c>
      <c r="L891" s="10">
        <f>SUM(MasterData5[[#This Row],[MntWines]:[MntSweetProducts]])</f>
        <v>1429</v>
      </c>
      <c r="M891" s="53" t="str">
        <f>IF(MasterData5[[#This Row],[Total Purchase]]&gt;=500, "Over $500", "")</f>
        <v>Over $500</v>
      </c>
      <c r="N891" s="10"/>
      <c r="O891" s="14" t="str">
        <f>IF(AND(MasterData5[[#This Row],[MntWines]]&gt;=AB$4, MasterData5[[#This Row],[Income ]]&lt;=$AB$12), "Yes", "")</f>
        <v/>
      </c>
      <c r="P891" s="14" t="str">
        <f>IF(AND(MasterData5[[#This Row],[MntFruits]]&gt;=AC$4, MasterData5[[#This Row],[Income ]]&lt;=$AB$12), "Yes", "")</f>
        <v/>
      </c>
      <c r="Q891" s="14" t="str">
        <f>IF(AND(MasterData5[[#This Row],[MntMeatProducts]]&gt;=AD$4, MasterData5[[#This Row],[Income ]]&lt;=$AB$12), "Yes", "")</f>
        <v/>
      </c>
      <c r="R891" s="14" t="str">
        <f>IF(AND(MasterData5[[#This Row],[MntFishProducts]]&gt;=AE$4, MasterData5[[#This Row],[Income ]]&lt;=$AB$12), "Yes", "")</f>
        <v/>
      </c>
      <c r="S891" s="14" t="str">
        <f>IF(AND(MasterData5[[#This Row],[MntSweetProducts]]&gt;=AF$4, MasterData5[[#This Row],[Income ]]&lt;=$AB$12), "Yes", "")</f>
        <v/>
      </c>
      <c r="U891" s="14" t="str">
        <f>IF(MasterData5[[#This Row],[MntWines]]&gt;=AB$4, "Yes", "")</f>
        <v>Yes</v>
      </c>
      <c r="V891" s="14" t="str">
        <f>IF(MasterData5[[#This Row],[MntFruits]]&gt;=AC$4, "Yes", "")</f>
        <v>Yes</v>
      </c>
      <c r="W891" s="14" t="str">
        <f>IF(MasterData5[[#This Row],[MntMeatProducts]]&gt;=AD$4, "Yes", "")</f>
        <v>Yes</v>
      </c>
      <c r="X891" s="14" t="str">
        <f>IF(MasterData5[[#This Row],[MntFishProducts]]&gt;=AE$4, "Yes", "")</f>
        <v>Yes</v>
      </c>
      <c r="Y891" s="14" t="str">
        <f>IF(MasterData5[[#This Row],[MntSweetProducts]]&gt;=AF$4, "Yes", "")</f>
        <v>Yes</v>
      </c>
    </row>
    <row r="892" spans="1:25" x14ac:dyDescent="0.3">
      <c r="A892">
        <v>4415</v>
      </c>
      <c r="B892" s="10">
        <v>10</v>
      </c>
      <c r="C892" s="10">
        <v>4</v>
      </c>
      <c r="D892" s="10">
        <v>4</v>
      </c>
      <c r="E892" s="10">
        <v>3</v>
      </c>
      <c r="F892" s="10">
        <v>3</v>
      </c>
      <c r="G892" s="10">
        <v>14</v>
      </c>
      <c r="H892" s="24">
        <f>2021-'Customer Profile'!B891</f>
        <v>60</v>
      </c>
      <c r="I892" s="10">
        <f>IF(Analysis!$B$60="Wine",B892,IF(Analysis!$B$60="Fruit",C892,IF(Analysis!$B$60="Meat",D892,IF(Analysis!$B$60="Fish",E892,IF(Analysis!$B$60="Sweet",F892,"")))))</f>
        <v>3</v>
      </c>
      <c r="J892" s="10">
        <v>16860</v>
      </c>
      <c r="K892" s="10" t="str">
        <f>IF(MasterData5[[#This Row],[Income ]]&gt;$AB$12, "Above", "Below")</f>
        <v>Below</v>
      </c>
      <c r="L892" s="10">
        <f>SUM(MasterData5[[#This Row],[MntWines]:[MntSweetProducts]])</f>
        <v>24</v>
      </c>
      <c r="M892" s="53" t="str">
        <f>IF(MasterData5[[#This Row],[Total Purchase]]&gt;=500, "Over $500", "")</f>
        <v/>
      </c>
      <c r="N892" s="10"/>
      <c r="O892" s="14" t="str">
        <f>IF(AND(MasterData5[[#This Row],[MntWines]]&gt;=AB$4, MasterData5[[#This Row],[Income ]]&lt;=$AB$12), "Yes", "")</f>
        <v/>
      </c>
      <c r="P892" s="14" t="str">
        <f>IF(AND(MasterData5[[#This Row],[MntFruits]]&gt;=AC$4, MasterData5[[#This Row],[Income ]]&lt;=$AB$12), "Yes", "")</f>
        <v/>
      </c>
      <c r="Q892" s="14" t="str">
        <f>IF(AND(MasterData5[[#This Row],[MntMeatProducts]]&gt;=AD$4, MasterData5[[#This Row],[Income ]]&lt;=$AB$12), "Yes", "")</f>
        <v/>
      </c>
      <c r="R892" s="14" t="str">
        <f>IF(AND(MasterData5[[#This Row],[MntFishProducts]]&gt;=AE$4, MasterData5[[#This Row],[Income ]]&lt;=$AB$12), "Yes", "")</f>
        <v/>
      </c>
      <c r="S892" s="14" t="str">
        <f>IF(AND(MasterData5[[#This Row],[MntSweetProducts]]&gt;=AF$4, MasterData5[[#This Row],[Income ]]&lt;=$AB$12), "Yes", "")</f>
        <v/>
      </c>
      <c r="U892" s="14" t="str">
        <f>IF(MasterData5[[#This Row],[MntWines]]&gt;=AB$4, "Yes", "")</f>
        <v/>
      </c>
      <c r="V892" s="14" t="str">
        <f>IF(MasterData5[[#This Row],[MntFruits]]&gt;=AC$4, "Yes", "")</f>
        <v/>
      </c>
      <c r="W892" s="14" t="str">
        <f>IF(MasterData5[[#This Row],[MntMeatProducts]]&gt;=AD$4, "Yes", "")</f>
        <v/>
      </c>
      <c r="X892" s="14" t="str">
        <f>IF(MasterData5[[#This Row],[MntFishProducts]]&gt;=AE$4, "Yes", "")</f>
        <v/>
      </c>
      <c r="Y892" s="14" t="str">
        <f>IF(MasterData5[[#This Row],[MntSweetProducts]]&gt;=AF$4, "Yes", "")</f>
        <v/>
      </c>
    </row>
    <row r="893" spans="1:25" x14ac:dyDescent="0.3">
      <c r="A893">
        <v>4418</v>
      </c>
      <c r="B893" s="10">
        <v>671</v>
      </c>
      <c r="C893" s="10">
        <v>47</v>
      </c>
      <c r="D893" s="10">
        <v>655</v>
      </c>
      <c r="E893" s="10">
        <v>145</v>
      </c>
      <c r="F893" s="10">
        <v>111</v>
      </c>
      <c r="G893" s="10">
        <v>15</v>
      </c>
      <c r="H893" s="24">
        <f>2021-'Customer Profile'!B892</f>
        <v>38</v>
      </c>
      <c r="I893" s="10">
        <f>IF(Analysis!$B$60="Wine",B893,IF(Analysis!$B$60="Fruit",C893,IF(Analysis!$B$60="Meat",D893,IF(Analysis!$B$60="Fish",E893,IF(Analysis!$B$60="Sweet",F893,"")))))</f>
        <v>145</v>
      </c>
      <c r="J893" s="10">
        <v>89616</v>
      </c>
      <c r="K893" s="10" t="str">
        <f>IF(MasterData5[[#This Row],[Income ]]&gt;$AB$12, "Above", "Below")</f>
        <v>Above</v>
      </c>
      <c r="L893" s="10">
        <f>SUM(MasterData5[[#This Row],[MntWines]:[MntSweetProducts]])</f>
        <v>1629</v>
      </c>
      <c r="M893" s="53" t="str">
        <f>IF(MasterData5[[#This Row],[Total Purchase]]&gt;=500, "Over $500", "")</f>
        <v>Over $500</v>
      </c>
      <c r="N893" s="10"/>
      <c r="O893" s="14" t="str">
        <f>IF(AND(MasterData5[[#This Row],[MntWines]]&gt;=AB$4, MasterData5[[#This Row],[Income ]]&lt;=$AB$12), "Yes", "")</f>
        <v/>
      </c>
      <c r="P893" s="14" t="str">
        <f>IF(AND(MasterData5[[#This Row],[MntFruits]]&gt;=AC$4, MasterData5[[#This Row],[Income ]]&lt;=$AB$12), "Yes", "")</f>
        <v/>
      </c>
      <c r="Q893" s="14" t="str">
        <f>IF(AND(MasterData5[[#This Row],[MntMeatProducts]]&gt;=AD$4, MasterData5[[#This Row],[Income ]]&lt;=$AB$12), "Yes", "")</f>
        <v/>
      </c>
      <c r="R893" s="14" t="str">
        <f>IF(AND(MasterData5[[#This Row],[MntFishProducts]]&gt;=AE$4, MasterData5[[#This Row],[Income ]]&lt;=$AB$12), "Yes", "")</f>
        <v/>
      </c>
      <c r="S893" s="14" t="str">
        <f>IF(AND(MasterData5[[#This Row],[MntSweetProducts]]&gt;=AF$4, MasterData5[[#This Row],[Income ]]&lt;=$AB$12), "Yes", "")</f>
        <v/>
      </c>
      <c r="U893" s="14" t="str">
        <f>IF(MasterData5[[#This Row],[MntWines]]&gt;=AB$4, "Yes", "")</f>
        <v>Yes</v>
      </c>
      <c r="V893" s="14" t="str">
        <f>IF(MasterData5[[#This Row],[MntFruits]]&gt;=AC$4, "Yes", "")</f>
        <v>Yes</v>
      </c>
      <c r="W893" s="14" t="str">
        <f>IF(MasterData5[[#This Row],[MntMeatProducts]]&gt;=AD$4, "Yes", "")</f>
        <v>Yes</v>
      </c>
      <c r="X893" s="14" t="str">
        <f>IF(MasterData5[[#This Row],[MntFishProducts]]&gt;=AE$4, "Yes", "")</f>
        <v>Yes</v>
      </c>
      <c r="Y893" s="14" t="str">
        <f>IF(MasterData5[[#This Row],[MntSweetProducts]]&gt;=AF$4, "Yes", "")</f>
        <v>Yes</v>
      </c>
    </row>
    <row r="894" spans="1:25" x14ac:dyDescent="0.3">
      <c r="A894">
        <v>4426</v>
      </c>
      <c r="B894" s="10">
        <v>367</v>
      </c>
      <c r="C894" s="10">
        <v>4</v>
      </c>
      <c r="D894" s="10">
        <v>51</v>
      </c>
      <c r="E894" s="10">
        <v>6</v>
      </c>
      <c r="F894" s="10">
        <v>4</v>
      </c>
      <c r="G894" s="10">
        <v>95</v>
      </c>
      <c r="H894" s="24">
        <f>2021-'Customer Profile'!B893</f>
        <v>46</v>
      </c>
      <c r="I894" s="10">
        <f>IF(Analysis!$B$60="Wine",B894,IF(Analysis!$B$60="Fruit",C894,IF(Analysis!$B$60="Meat",D894,IF(Analysis!$B$60="Fish",E894,IF(Analysis!$B$60="Sweet",F894,"")))))</f>
        <v>6</v>
      </c>
      <c r="J894" s="10">
        <v>55801</v>
      </c>
      <c r="K894" s="10" t="str">
        <f>IF(MasterData5[[#This Row],[Income ]]&gt;$AB$12, "Above", "Below")</f>
        <v>Above</v>
      </c>
      <c r="L894" s="10">
        <f>SUM(MasterData5[[#This Row],[MntWines]:[MntSweetProducts]])</f>
        <v>432</v>
      </c>
      <c r="M894" s="53" t="str">
        <f>IF(MasterData5[[#This Row],[Total Purchase]]&gt;=500, "Over $500", "")</f>
        <v/>
      </c>
      <c r="N894" s="10"/>
      <c r="O894" s="14" t="str">
        <f>IF(AND(MasterData5[[#This Row],[MntWines]]&gt;=AB$4, MasterData5[[#This Row],[Income ]]&lt;=$AB$12), "Yes", "")</f>
        <v/>
      </c>
      <c r="P894" s="14" t="str">
        <f>IF(AND(MasterData5[[#This Row],[MntFruits]]&gt;=AC$4, MasterData5[[#This Row],[Income ]]&lt;=$AB$12), "Yes", "")</f>
        <v/>
      </c>
      <c r="Q894" s="14" t="str">
        <f>IF(AND(MasterData5[[#This Row],[MntMeatProducts]]&gt;=AD$4, MasterData5[[#This Row],[Income ]]&lt;=$AB$12), "Yes", "")</f>
        <v/>
      </c>
      <c r="R894" s="14" t="str">
        <f>IF(AND(MasterData5[[#This Row],[MntFishProducts]]&gt;=AE$4, MasterData5[[#This Row],[Income ]]&lt;=$AB$12), "Yes", "")</f>
        <v/>
      </c>
      <c r="S894" s="14" t="str">
        <f>IF(AND(MasterData5[[#This Row],[MntSweetProducts]]&gt;=AF$4, MasterData5[[#This Row],[Income ]]&lt;=$AB$12), "Yes", "")</f>
        <v/>
      </c>
      <c r="U894" s="14" t="str">
        <f>IF(MasterData5[[#This Row],[MntWines]]&gt;=AB$4, "Yes", "")</f>
        <v>Yes</v>
      </c>
      <c r="V894" s="14" t="str">
        <f>IF(MasterData5[[#This Row],[MntFruits]]&gt;=AC$4, "Yes", "")</f>
        <v/>
      </c>
      <c r="W894" s="14" t="str">
        <f>IF(MasterData5[[#This Row],[MntMeatProducts]]&gt;=AD$4, "Yes", "")</f>
        <v/>
      </c>
      <c r="X894" s="14" t="str">
        <f>IF(MasterData5[[#This Row],[MntFishProducts]]&gt;=AE$4, "Yes", "")</f>
        <v/>
      </c>
      <c r="Y894" s="14" t="str">
        <f>IF(MasterData5[[#This Row],[MntSweetProducts]]&gt;=AF$4, "Yes", "")</f>
        <v/>
      </c>
    </row>
    <row r="895" spans="1:25" x14ac:dyDescent="0.3">
      <c r="A895">
        <v>4427</v>
      </c>
      <c r="B895" s="10">
        <v>536</v>
      </c>
      <c r="C895" s="10">
        <v>27</v>
      </c>
      <c r="D895" s="10">
        <v>590</v>
      </c>
      <c r="E895" s="10">
        <v>38</v>
      </c>
      <c r="F895" s="10">
        <v>107</v>
      </c>
      <c r="G895" s="10">
        <v>67</v>
      </c>
      <c r="H895" s="24">
        <f>2021-'Customer Profile'!B894</f>
        <v>26</v>
      </c>
      <c r="I895" s="10">
        <f>IF(Analysis!$B$60="Wine",B895,IF(Analysis!$B$60="Fruit",C895,IF(Analysis!$B$60="Meat",D895,IF(Analysis!$B$60="Fish",E895,IF(Analysis!$B$60="Sweet",F895,"")))))</f>
        <v>38</v>
      </c>
      <c r="J895" s="10">
        <v>83257</v>
      </c>
      <c r="K895" s="10" t="str">
        <f>IF(MasterData5[[#This Row],[Income ]]&gt;$AB$12, "Above", "Below")</f>
        <v>Above</v>
      </c>
      <c r="L895" s="10">
        <f>SUM(MasterData5[[#This Row],[MntWines]:[MntSweetProducts]])</f>
        <v>1298</v>
      </c>
      <c r="M895" s="53" t="str">
        <f>IF(MasterData5[[#This Row],[Total Purchase]]&gt;=500, "Over $500", "")</f>
        <v>Over $500</v>
      </c>
      <c r="N895" s="10"/>
      <c r="O895" s="14" t="str">
        <f>IF(AND(MasterData5[[#This Row],[MntWines]]&gt;=AB$4, MasterData5[[#This Row],[Income ]]&lt;=$AB$12), "Yes", "")</f>
        <v/>
      </c>
      <c r="P895" s="14" t="str">
        <f>IF(AND(MasterData5[[#This Row],[MntFruits]]&gt;=AC$4, MasterData5[[#This Row],[Income ]]&lt;=$AB$12), "Yes", "")</f>
        <v/>
      </c>
      <c r="Q895" s="14" t="str">
        <f>IF(AND(MasterData5[[#This Row],[MntMeatProducts]]&gt;=AD$4, MasterData5[[#This Row],[Income ]]&lt;=$AB$12), "Yes", "")</f>
        <v/>
      </c>
      <c r="R895" s="14" t="str">
        <f>IF(AND(MasterData5[[#This Row],[MntFishProducts]]&gt;=AE$4, MasterData5[[#This Row],[Income ]]&lt;=$AB$12), "Yes", "")</f>
        <v/>
      </c>
      <c r="S895" s="14" t="str">
        <f>IF(AND(MasterData5[[#This Row],[MntSweetProducts]]&gt;=AF$4, MasterData5[[#This Row],[Income ]]&lt;=$AB$12), "Yes", "")</f>
        <v/>
      </c>
      <c r="U895" s="14" t="str">
        <f>IF(MasterData5[[#This Row],[MntWines]]&gt;=AB$4, "Yes", "")</f>
        <v>Yes</v>
      </c>
      <c r="V895" s="14" t="str">
        <f>IF(MasterData5[[#This Row],[MntFruits]]&gt;=AC$4, "Yes", "")</f>
        <v>Yes</v>
      </c>
      <c r="W895" s="14" t="str">
        <f>IF(MasterData5[[#This Row],[MntMeatProducts]]&gt;=AD$4, "Yes", "")</f>
        <v>Yes</v>
      </c>
      <c r="X895" s="14" t="str">
        <f>IF(MasterData5[[#This Row],[MntFishProducts]]&gt;=AE$4, "Yes", "")</f>
        <v>Yes</v>
      </c>
      <c r="Y895" s="14" t="str">
        <f>IF(MasterData5[[#This Row],[MntSweetProducts]]&gt;=AF$4, "Yes", "")</f>
        <v>Yes</v>
      </c>
    </row>
    <row r="896" spans="1:25" x14ac:dyDescent="0.3">
      <c r="A896">
        <v>4432</v>
      </c>
      <c r="B896" s="10">
        <v>2</v>
      </c>
      <c r="C896" s="10">
        <v>3</v>
      </c>
      <c r="D896" s="10">
        <v>20</v>
      </c>
      <c r="E896" s="10">
        <v>6</v>
      </c>
      <c r="F896" s="10">
        <v>11</v>
      </c>
      <c r="G896" s="10">
        <v>9</v>
      </c>
      <c r="H896" s="24">
        <f>2021-'Customer Profile'!B895</f>
        <v>45</v>
      </c>
      <c r="I896" s="10">
        <f>IF(Analysis!$B$60="Wine",B896,IF(Analysis!$B$60="Fruit",C896,IF(Analysis!$B$60="Meat",D896,IF(Analysis!$B$60="Fish",E896,IF(Analysis!$B$60="Sweet",F896,"")))))</f>
        <v>6</v>
      </c>
      <c r="J896" s="10">
        <v>31615</v>
      </c>
      <c r="K896" s="10" t="str">
        <f>IF(MasterData5[[#This Row],[Income ]]&gt;$AB$12, "Above", "Below")</f>
        <v>Below</v>
      </c>
      <c r="L896" s="10">
        <f>SUM(MasterData5[[#This Row],[MntWines]:[MntSweetProducts]])</f>
        <v>42</v>
      </c>
      <c r="M896" s="53" t="str">
        <f>IF(MasterData5[[#This Row],[Total Purchase]]&gt;=500, "Over $500", "")</f>
        <v/>
      </c>
      <c r="N896" s="10"/>
      <c r="O896" s="14" t="str">
        <f>IF(AND(MasterData5[[#This Row],[MntWines]]&gt;=AB$4, MasterData5[[#This Row],[Income ]]&lt;=$AB$12), "Yes", "")</f>
        <v/>
      </c>
      <c r="P896" s="14" t="str">
        <f>IF(AND(MasterData5[[#This Row],[MntFruits]]&gt;=AC$4, MasterData5[[#This Row],[Income ]]&lt;=$AB$12), "Yes", "")</f>
        <v/>
      </c>
      <c r="Q896" s="14" t="str">
        <f>IF(AND(MasterData5[[#This Row],[MntMeatProducts]]&gt;=AD$4, MasterData5[[#This Row],[Income ]]&lt;=$AB$12), "Yes", "")</f>
        <v/>
      </c>
      <c r="R896" s="14" t="str">
        <f>IF(AND(MasterData5[[#This Row],[MntFishProducts]]&gt;=AE$4, MasterData5[[#This Row],[Income ]]&lt;=$AB$12), "Yes", "")</f>
        <v/>
      </c>
      <c r="S896" s="14" t="str">
        <f>IF(AND(MasterData5[[#This Row],[MntSweetProducts]]&gt;=AF$4, MasterData5[[#This Row],[Income ]]&lt;=$AB$12), "Yes", "")</f>
        <v/>
      </c>
      <c r="U896" s="14" t="str">
        <f>IF(MasterData5[[#This Row],[MntWines]]&gt;=AB$4, "Yes", "")</f>
        <v/>
      </c>
      <c r="V896" s="14" t="str">
        <f>IF(MasterData5[[#This Row],[MntFruits]]&gt;=AC$4, "Yes", "")</f>
        <v/>
      </c>
      <c r="W896" s="14" t="str">
        <f>IF(MasterData5[[#This Row],[MntMeatProducts]]&gt;=AD$4, "Yes", "")</f>
        <v/>
      </c>
      <c r="X896" s="14" t="str">
        <f>IF(MasterData5[[#This Row],[MntFishProducts]]&gt;=AE$4, "Yes", "")</f>
        <v/>
      </c>
      <c r="Y896" s="14" t="str">
        <f>IF(MasterData5[[#This Row],[MntSweetProducts]]&gt;=AF$4, "Yes", "")</f>
        <v/>
      </c>
    </row>
    <row r="897" spans="1:25" x14ac:dyDescent="0.3">
      <c r="A897">
        <v>4436</v>
      </c>
      <c r="B897" s="10">
        <v>18</v>
      </c>
      <c r="C897" s="10">
        <v>42</v>
      </c>
      <c r="D897" s="10">
        <v>24</v>
      </c>
      <c r="E897" s="10">
        <v>15</v>
      </c>
      <c r="F897" s="10">
        <v>20</v>
      </c>
      <c r="G897" s="10">
        <v>18</v>
      </c>
      <c r="H897" s="24">
        <f>2021-'Customer Profile'!B896</f>
        <v>45</v>
      </c>
      <c r="I897" s="10">
        <f>IF(Analysis!$B$60="Wine",B897,IF(Analysis!$B$60="Fruit",C897,IF(Analysis!$B$60="Meat",D897,IF(Analysis!$B$60="Fish",E897,IF(Analysis!$B$60="Sweet",F897,"")))))</f>
        <v>15</v>
      </c>
      <c r="J897" s="10">
        <v>20180</v>
      </c>
      <c r="K897" s="10" t="str">
        <f>IF(MasterData5[[#This Row],[Income ]]&gt;$AB$12, "Above", "Below")</f>
        <v>Below</v>
      </c>
      <c r="L897" s="10">
        <f>SUM(MasterData5[[#This Row],[MntWines]:[MntSweetProducts]])</f>
        <v>119</v>
      </c>
      <c r="M897" s="53" t="str">
        <f>IF(MasterData5[[#This Row],[Total Purchase]]&gt;=500, "Over $500", "")</f>
        <v/>
      </c>
      <c r="N897" s="10"/>
      <c r="O897" s="14" t="str">
        <f>IF(AND(MasterData5[[#This Row],[MntWines]]&gt;=AB$4, MasterData5[[#This Row],[Income ]]&lt;=$AB$12), "Yes", "")</f>
        <v/>
      </c>
      <c r="P897" s="14" t="str">
        <f>IF(AND(MasterData5[[#This Row],[MntFruits]]&gt;=AC$4, MasterData5[[#This Row],[Income ]]&lt;=$AB$12), "Yes", "")</f>
        <v>Yes</v>
      </c>
      <c r="Q897" s="14" t="str">
        <f>IF(AND(MasterData5[[#This Row],[MntMeatProducts]]&gt;=AD$4, MasterData5[[#This Row],[Income ]]&lt;=$AB$12), "Yes", "")</f>
        <v/>
      </c>
      <c r="R897" s="14" t="str">
        <f>IF(AND(MasterData5[[#This Row],[MntFishProducts]]&gt;=AE$4, MasterData5[[#This Row],[Income ]]&lt;=$AB$12), "Yes", "")</f>
        <v/>
      </c>
      <c r="S897" s="14" t="str">
        <f>IF(AND(MasterData5[[#This Row],[MntSweetProducts]]&gt;=AF$4, MasterData5[[#This Row],[Income ]]&lt;=$AB$12), "Yes", "")</f>
        <v/>
      </c>
      <c r="U897" s="14" t="str">
        <f>IF(MasterData5[[#This Row],[MntWines]]&gt;=AB$4, "Yes", "")</f>
        <v/>
      </c>
      <c r="V897" s="14" t="str">
        <f>IF(MasterData5[[#This Row],[MntFruits]]&gt;=AC$4, "Yes", "")</f>
        <v>Yes</v>
      </c>
      <c r="W897" s="14" t="str">
        <f>IF(MasterData5[[#This Row],[MntMeatProducts]]&gt;=AD$4, "Yes", "")</f>
        <v/>
      </c>
      <c r="X897" s="14" t="str">
        <f>IF(MasterData5[[#This Row],[MntFishProducts]]&gt;=AE$4, "Yes", "")</f>
        <v/>
      </c>
      <c r="Y897" s="14" t="str">
        <f>IF(MasterData5[[#This Row],[MntSweetProducts]]&gt;=AF$4, "Yes", "")</f>
        <v/>
      </c>
    </row>
    <row r="898" spans="1:25" x14ac:dyDescent="0.3">
      <c r="A898">
        <v>4437</v>
      </c>
      <c r="B898" s="10">
        <v>112</v>
      </c>
      <c r="C898" s="10">
        <v>6</v>
      </c>
      <c r="D898" s="10">
        <v>92</v>
      </c>
      <c r="E898" s="10">
        <v>3</v>
      </c>
      <c r="F898" s="10">
        <v>9</v>
      </c>
      <c r="G898" s="10">
        <v>38</v>
      </c>
      <c r="H898" s="24">
        <f>2021-'Customer Profile'!B897</f>
        <v>59</v>
      </c>
      <c r="I898" s="10">
        <f>IF(Analysis!$B$60="Wine",B898,IF(Analysis!$B$60="Fruit",C898,IF(Analysis!$B$60="Meat",D898,IF(Analysis!$B$60="Fish",E898,IF(Analysis!$B$60="Sweet",F898,"")))))</f>
        <v>3</v>
      </c>
      <c r="J898" s="10">
        <v>65316</v>
      </c>
      <c r="K898" s="10" t="str">
        <f>IF(MasterData5[[#This Row],[Income ]]&gt;$AB$12, "Above", "Below")</f>
        <v>Above</v>
      </c>
      <c r="L898" s="10">
        <f>SUM(MasterData5[[#This Row],[MntWines]:[MntSweetProducts]])</f>
        <v>222</v>
      </c>
      <c r="M898" s="53" t="str">
        <f>IF(MasterData5[[#This Row],[Total Purchase]]&gt;=500, "Over $500", "")</f>
        <v/>
      </c>
      <c r="N898" s="10"/>
      <c r="O898" s="14" t="str">
        <f>IF(AND(MasterData5[[#This Row],[MntWines]]&gt;=AB$4, MasterData5[[#This Row],[Income ]]&lt;=$AB$12), "Yes", "")</f>
        <v/>
      </c>
      <c r="P898" s="14" t="str">
        <f>IF(AND(MasterData5[[#This Row],[MntFruits]]&gt;=AC$4, MasterData5[[#This Row],[Income ]]&lt;=$AB$12), "Yes", "")</f>
        <v/>
      </c>
      <c r="Q898" s="14" t="str">
        <f>IF(AND(MasterData5[[#This Row],[MntMeatProducts]]&gt;=AD$4, MasterData5[[#This Row],[Income ]]&lt;=$AB$12), "Yes", "")</f>
        <v/>
      </c>
      <c r="R898" s="14" t="str">
        <f>IF(AND(MasterData5[[#This Row],[MntFishProducts]]&gt;=AE$4, MasterData5[[#This Row],[Income ]]&lt;=$AB$12), "Yes", "")</f>
        <v/>
      </c>
      <c r="S898" s="14" t="str">
        <f>IF(AND(MasterData5[[#This Row],[MntSweetProducts]]&gt;=AF$4, MasterData5[[#This Row],[Income ]]&lt;=$AB$12), "Yes", "")</f>
        <v/>
      </c>
      <c r="U898" s="14" t="str">
        <f>IF(MasterData5[[#This Row],[MntWines]]&gt;=AB$4, "Yes", "")</f>
        <v/>
      </c>
      <c r="V898" s="14" t="str">
        <f>IF(MasterData5[[#This Row],[MntFruits]]&gt;=AC$4, "Yes", "")</f>
        <v/>
      </c>
      <c r="W898" s="14" t="str">
        <f>IF(MasterData5[[#This Row],[MntMeatProducts]]&gt;=AD$4, "Yes", "")</f>
        <v/>
      </c>
      <c r="X898" s="14" t="str">
        <f>IF(MasterData5[[#This Row],[MntFishProducts]]&gt;=AE$4, "Yes", "")</f>
        <v/>
      </c>
      <c r="Y898" s="14" t="str">
        <f>IF(MasterData5[[#This Row],[MntSweetProducts]]&gt;=AF$4, "Yes", "")</f>
        <v/>
      </c>
    </row>
    <row r="899" spans="1:25" x14ac:dyDescent="0.3">
      <c r="A899">
        <v>4440</v>
      </c>
      <c r="B899" s="10">
        <v>509</v>
      </c>
      <c r="C899" s="10">
        <v>0</v>
      </c>
      <c r="D899" s="10">
        <v>27</v>
      </c>
      <c r="E899" s="10">
        <v>0</v>
      </c>
      <c r="F899" s="10">
        <v>0</v>
      </c>
      <c r="G899" s="10">
        <v>10</v>
      </c>
      <c r="H899" s="24">
        <f>2021-'Customer Profile'!B898</f>
        <v>57</v>
      </c>
      <c r="I899" s="10">
        <f>IF(Analysis!$B$60="Wine",B899,IF(Analysis!$B$60="Fruit",C899,IF(Analysis!$B$60="Meat",D899,IF(Analysis!$B$60="Fish",E899,IF(Analysis!$B$60="Sweet",F899,"")))))</f>
        <v>0</v>
      </c>
      <c r="J899" s="10">
        <v>64100</v>
      </c>
      <c r="K899" s="10" t="str">
        <f>IF(MasterData5[[#This Row],[Income ]]&gt;$AB$12, "Above", "Below")</f>
        <v>Above</v>
      </c>
      <c r="L899" s="10">
        <f>SUM(MasterData5[[#This Row],[MntWines]:[MntSweetProducts]])</f>
        <v>536</v>
      </c>
      <c r="M899" s="53" t="str">
        <f>IF(MasterData5[[#This Row],[Total Purchase]]&gt;=500, "Over $500", "")</f>
        <v>Over $500</v>
      </c>
      <c r="N899" s="10"/>
      <c r="O899" s="14" t="str">
        <f>IF(AND(MasterData5[[#This Row],[MntWines]]&gt;=AB$4, MasterData5[[#This Row],[Income ]]&lt;=$AB$12), "Yes", "")</f>
        <v/>
      </c>
      <c r="P899" s="14" t="str">
        <f>IF(AND(MasterData5[[#This Row],[MntFruits]]&gt;=AC$4, MasterData5[[#This Row],[Income ]]&lt;=$AB$12), "Yes", "")</f>
        <v/>
      </c>
      <c r="Q899" s="14" t="str">
        <f>IF(AND(MasterData5[[#This Row],[MntMeatProducts]]&gt;=AD$4, MasterData5[[#This Row],[Income ]]&lt;=$AB$12), "Yes", "")</f>
        <v/>
      </c>
      <c r="R899" s="14" t="str">
        <f>IF(AND(MasterData5[[#This Row],[MntFishProducts]]&gt;=AE$4, MasterData5[[#This Row],[Income ]]&lt;=$AB$12), "Yes", "")</f>
        <v/>
      </c>
      <c r="S899" s="14" t="str">
        <f>IF(AND(MasterData5[[#This Row],[MntSweetProducts]]&gt;=AF$4, MasterData5[[#This Row],[Income ]]&lt;=$AB$12), "Yes", "")</f>
        <v/>
      </c>
      <c r="U899" s="14" t="str">
        <f>IF(MasterData5[[#This Row],[MntWines]]&gt;=AB$4, "Yes", "")</f>
        <v>Yes</v>
      </c>
      <c r="V899" s="14" t="str">
        <f>IF(MasterData5[[#This Row],[MntFruits]]&gt;=AC$4, "Yes", "")</f>
        <v/>
      </c>
      <c r="W899" s="14" t="str">
        <f>IF(MasterData5[[#This Row],[MntMeatProducts]]&gt;=AD$4, "Yes", "")</f>
        <v/>
      </c>
      <c r="X899" s="14" t="str">
        <f>IF(MasterData5[[#This Row],[MntFishProducts]]&gt;=AE$4, "Yes", "")</f>
        <v/>
      </c>
      <c r="Y899" s="14" t="str">
        <f>IF(MasterData5[[#This Row],[MntSweetProducts]]&gt;=AF$4, "Yes", "")</f>
        <v/>
      </c>
    </row>
    <row r="900" spans="1:25" x14ac:dyDescent="0.3">
      <c r="A900">
        <v>4442</v>
      </c>
      <c r="B900" s="10">
        <v>31</v>
      </c>
      <c r="C900" s="10">
        <v>19</v>
      </c>
      <c r="D900" s="10">
        <v>35</v>
      </c>
      <c r="E900" s="10">
        <v>26</v>
      </c>
      <c r="F900" s="10">
        <v>14</v>
      </c>
      <c r="G900" s="10">
        <v>52</v>
      </c>
      <c r="H900" s="24">
        <f>2021-'Customer Profile'!B899</f>
        <v>60</v>
      </c>
      <c r="I900" s="10">
        <f>IF(Analysis!$B$60="Wine",B900,IF(Analysis!$B$60="Fruit",C900,IF(Analysis!$B$60="Meat",D900,IF(Analysis!$B$60="Fish",E900,IF(Analysis!$B$60="Sweet",F900,"")))))</f>
        <v>26</v>
      </c>
      <c r="J900" s="10">
        <v>46524</v>
      </c>
      <c r="K900" s="10" t="str">
        <f>IF(MasterData5[[#This Row],[Income ]]&gt;$AB$12, "Above", "Below")</f>
        <v>Below</v>
      </c>
      <c r="L900" s="10">
        <f>SUM(MasterData5[[#This Row],[MntWines]:[MntSweetProducts]])</f>
        <v>125</v>
      </c>
      <c r="M900" s="53" t="str">
        <f>IF(MasterData5[[#This Row],[Total Purchase]]&gt;=500, "Over $500", "")</f>
        <v/>
      </c>
      <c r="N900" s="10"/>
      <c r="O900" s="14" t="str">
        <f>IF(AND(MasterData5[[#This Row],[MntWines]]&gt;=AB$4, MasterData5[[#This Row],[Income ]]&lt;=$AB$12), "Yes", "")</f>
        <v/>
      </c>
      <c r="P900" s="14" t="str">
        <f>IF(AND(MasterData5[[#This Row],[MntFruits]]&gt;=AC$4, MasterData5[[#This Row],[Income ]]&lt;=$AB$12), "Yes", "")</f>
        <v/>
      </c>
      <c r="Q900" s="14" t="str">
        <f>IF(AND(MasterData5[[#This Row],[MntMeatProducts]]&gt;=AD$4, MasterData5[[#This Row],[Income ]]&lt;=$AB$12), "Yes", "")</f>
        <v/>
      </c>
      <c r="R900" s="14" t="str">
        <f>IF(AND(MasterData5[[#This Row],[MntFishProducts]]&gt;=AE$4, MasterData5[[#This Row],[Income ]]&lt;=$AB$12), "Yes", "")</f>
        <v/>
      </c>
      <c r="S900" s="14" t="str">
        <f>IF(AND(MasterData5[[#This Row],[MntSweetProducts]]&gt;=AF$4, MasterData5[[#This Row],[Income ]]&lt;=$AB$12), "Yes", "")</f>
        <v/>
      </c>
      <c r="U900" s="14" t="str">
        <f>IF(MasterData5[[#This Row],[MntWines]]&gt;=AB$4, "Yes", "")</f>
        <v/>
      </c>
      <c r="V900" s="14" t="str">
        <f>IF(MasterData5[[#This Row],[MntFruits]]&gt;=AC$4, "Yes", "")</f>
        <v/>
      </c>
      <c r="W900" s="14" t="str">
        <f>IF(MasterData5[[#This Row],[MntMeatProducts]]&gt;=AD$4, "Yes", "")</f>
        <v/>
      </c>
      <c r="X900" s="14" t="str">
        <f>IF(MasterData5[[#This Row],[MntFishProducts]]&gt;=AE$4, "Yes", "")</f>
        <v/>
      </c>
      <c r="Y900" s="14" t="str">
        <f>IF(MasterData5[[#This Row],[MntSweetProducts]]&gt;=AF$4, "Yes", "")</f>
        <v/>
      </c>
    </row>
    <row r="901" spans="1:25" x14ac:dyDescent="0.3">
      <c r="A901">
        <v>4444</v>
      </c>
      <c r="B901" s="10">
        <v>11</v>
      </c>
      <c r="C901" s="10">
        <v>0</v>
      </c>
      <c r="D901" s="10">
        <v>16</v>
      </c>
      <c r="E901" s="10">
        <v>7</v>
      </c>
      <c r="F901" s="10">
        <v>6</v>
      </c>
      <c r="G901" s="10">
        <v>21</v>
      </c>
      <c r="H901" s="24">
        <f>2021-'Customer Profile'!B900</f>
        <v>49</v>
      </c>
      <c r="I901" s="10">
        <f>IF(Analysis!$B$60="Wine",B901,IF(Analysis!$B$60="Fruit",C901,IF(Analysis!$B$60="Meat",D901,IF(Analysis!$B$60="Fish",E901,IF(Analysis!$B$60="Sweet",F901,"")))))</f>
        <v>7</v>
      </c>
      <c r="J901" s="10">
        <v>30023</v>
      </c>
      <c r="K901" s="10" t="str">
        <f>IF(MasterData5[[#This Row],[Income ]]&gt;$AB$12, "Above", "Below")</f>
        <v>Below</v>
      </c>
      <c r="L901" s="10">
        <f>SUM(MasterData5[[#This Row],[MntWines]:[MntSweetProducts]])</f>
        <v>40</v>
      </c>
      <c r="M901" s="53" t="str">
        <f>IF(MasterData5[[#This Row],[Total Purchase]]&gt;=500, "Over $500", "")</f>
        <v/>
      </c>
      <c r="N901" s="10"/>
      <c r="O901" s="14" t="str">
        <f>IF(AND(MasterData5[[#This Row],[MntWines]]&gt;=AB$4, MasterData5[[#This Row],[Income ]]&lt;=$AB$12), "Yes", "")</f>
        <v/>
      </c>
      <c r="P901" s="14" t="str">
        <f>IF(AND(MasterData5[[#This Row],[MntFruits]]&gt;=AC$4, MasterData5[[#This Row],[Income ]]&lt;=$AB$12), "Yes", "")</f>
        <v/>
      </c>
      <c r="Q901" s="14" t="str">
        <f>IF(AND(MasterData5[[#This Row],[MntMeatProducts]]&gt;=AD$4, MasterData5[[#This Row],[Income ]]&lt;=$AB$12), "Yes", "")</f>
        <v/>
      </c>
      <c r="R901" s="14" t="str">
        <f>IF(AND(MasterData5[[#This Row],[MntFishProducts]]&gt;=AE$4, MasterData5[[#This Row],[Income ]]&lt;=$AB$12), "Yes", "")</f>
        <v/>
      </c>
      <c r="S901" s="14" t="str">
        <f>IF(AND(MasterData5[[#This Row],[MntSweetProducts]]&gt;=AF$4, MasterData5[[#This Row],[Income ]]&lt;=$AB$12), "Yes", "")</f>
        <v/>
      </c>
      <c r="U901" s="14" t="str">
        <f>IF(MasterData5[[#This Row],[MntWines]]&gt;=AB$4, "Yes", "")</f>
        <v/>
      </c>
      <c r="V901" s="14" t="str">
        <f>IF(MasterData5[[#This Row],[MntFruits]]&gt;=AC$4, "Yes", "")</f>
        <v/>
      </c>
      <c r="W901" s="14" t="str">
        <f>IF(MasterData5[[#This Row],[MntMeatProducts]]&gt;=AD$4, "Yes", "")</f>
        <v/>
      </c>
      <c r="X901" s="14" t="str">
        <f>IF(MasterData5[[#This Row],[MntFishProducts]]&gt;=AE$4, "Yes", "")</f>
        <v/>
      </c>
      <c r="Y901" s="14" t="str">
        <f>IF(MasterData5[[#This Row],[MntSweetProducts]]&gt;=AF$4, "Yes", "")</f>
        <v/>
      </c>
    </row>
    <row r="902" spans="1:25" x14ac:dyDescent="0.3">
      <c r="A902">
        <v>4452</v>
      </c>
      <c r="B902" s="10">
        <v>292</v>
      </c>
      <c r="C902" s="10">
        <v>6</v>
      </c>
      <c r="D902" s="10">
        <v>37</v>
      </c>
      <c r="E902" s="10">
        <v>0</v>
      </c>
      <c r="F902" s="10">
        <v>3</v>
      </c>
      <c r="G902" s="10">
        <v>34</v>
      </c>
      <c r="H902" s="24">
        <f>2021-'Customer Profile'!B901</f>
        <v>64</v>
      </c>
      <c r="I902" s="10">
        <f>IF(Analysis!$B$60="Wine",B902,IF(Analysis!$B$60="Fruit",C902,IF(Analysis!$B$60="Meat",D902,IF(Analysis!$B$60="Fish",E902,IF(Analysis!$B$60="Sweet",F902,"")))))</f>
        <v>0</v>
      </c>
      <c r="J902" s="10">
        <v>50388</v>
      </c>
      <c r="K902" s="10" t="str">
        <f>IF(MasterData5[[#This Row],[Income ]]&gt;$AB$12, "Above", "Below")</f>
        <v>Below</v>
      </c>
      <c r="L902" s="10">
        <f>SUM(MasterData5[[#This Row],[MntWines]:[MntSweetProducts]])</f>
        <v>338</v>
      </c>
      <c r="M902" s="53" t="str">
        <f>IF(MasterData5[[#This Row],[Total Purchase]]&gt;=500, "Over $500", "")</f>
        <v/>
      </c>
      <c r="N902" s="10"/>
      <c r="O902" s="14" t="str">
        <f>IF(AND(MasterData5[[#This Row],[MntWines]]&gt;=AB$4, MasterData5[[#This Row],[Income ]]&lt;=$AB$12), "Yes", "")</f>
        <v/>
      </c>
      <c r="P902" s="14" t="str">
        <f>IF(AND(MasterData5[[#This Row],[MntFruits]]&gt;=AC$4, MasterData5[[#This Row],[Income ]]&lt;=$AB$12), "Yes", "")</f>
        <v/>
      </c>
      <c r="Q902" s="14" t="str">
        <f>IF(AND(MasterData5[[#This Row],[MntMeatProducts]]&gt;=AD$4, MasterData5[[#This Row],[Income ]]&lt;=$AB$12), "Yes", "")</f>
        <v/>
      </c>
      <c r="R902" s="14" t="str">
        <f>IF(AND(MasterData5[[#This Row],[MntFishProducts]]&gt;=AE$4, MasterData5[[#This Row],[Income ]]&lt;=$AB$12), "Yes", "")</f>
        <v/>
      </c>
      <c r="S902" s="14" t="str">
        <f>IF(AND(MasterData5[[#This Row],[MntSweetProducts]]&gt;=AF$4, MasterData5[[#This Row],[Income ]]&lt;=$AB$12), "Yes", "")</f>
        <v/>
      </c>
      <c r="U902" s="14" t="str">
        <f>IF(MasterData5[[#This Row],[MntWines]]&gt;=AB$4, "Yes", "")</f>
        <v/>
      </c>
      <c r="V902" s="14" t="str">
        <f>IF(MasterData5[[#This Row],[MntFruits]]&gt;=AC$4, "Yes", "")</f>
        <v/>
      </c>
      <c r="W902" s="14" t="str">
        <f>IF(MasterData5[[#This Row],[MntMeatProducts]]&gt;=AD$4, "Yes", "")</f>
        <v/>
      </c>
      <c r="X902" s="14" t="str">
        <f>IF(MasterData5[[#This Row],[MntFishProducts]]&gt;=AE$4, "Yes", "")</f>
        <v/>
      </c>
      <c r="Y902" s="14" t="str">
        <f>IF(MasterData5[[#This Row],[MntSweetProducts]]&gt;=AF$4, "Yes", "")</f>
        <v/>
      </c>
    </row>
    <row r="903" spans="1:25" x14ac:dyDescent="0.3">
      <c r="A903">
        <v>4459</v>
      </c>
      <c r="B903" s="10">
        <v>10</v>
      </c>
      <c r="C903" s="10">
        <v>4</v>
      </c>
      <c r="D903" s="10">
        <v>14</v>
      </c>
      <c r="E903" s="10">
        <v>4</v>
      </c>
      <c r="F903" s="10">
        <v>4</v>
      </c>
      <c r="G903" s="10">
        <v>1</v>
      </c>
      <c r="H903" s="24">
        <f>2021-'Customer Profile'!B902</f>
        <v>32</v>
      </c>
      <c r="I903" s="10">
        <f>IF(Analysis!$B$60="Wine",B903,IF(Analysis!$B$60="Fruit",C903,IF(Analysis!$B$60="Meat",D903,IF(Analysis!$B$60="Fish",E903,IF(Analysis!$B$60="Sweet",F903,"")))))</f>
        <v>4</v>
      </c>
      <c r="J903" s="10">
        <v>30279</v>
      </c>
      <c r="K903" s="10" t="str">
        <f>IF(MasterData5[[#This Row],[Income ]]&gt;$AB$12, "Above", "Below")</f>
        <v>Below</v>
      </c>
      <c r="L903" s="10">
        <f>SUM(MasterData5[[#This Row],[MntWines]:[MntSweetProducts]])</f>
        <v>36</v>
      </c>
      <c r="M903" s="53" t="str">
        <f>IF(MasterData5[[#This Row],[Total Purchase]]&gt;=500, "Over $500", "")</f>
        <v/>
      </c>
      <c r="N903" s="10"/>
      <c r="O903" s="14" t="str">
        <f>IF(AND(MasterData5[[#This Row],[MntWines]]&gt;=AB$4, MasterData5[[#This Row],[Income ]]&lt;=$AB$12), "Yes", "")</f>
        <v/>
      </c>
      <c r="P903" s="14" t="str">
        <f>IF(AND(MasterData5[[#This Row],[MntFruits]]&gt;=AC$4, MasterData5[[#This Row],[Income ]]&lt;=$AB$12), "Yes", "")</f>
        <v/>
      </c>
      <c r="Q903" s="14" t="str">
        <f>IF(AND(MasterData5[[#This Row],[MntMeatProducts]]&gt;=AD$4, MasterData5[[#This Row],[Income ]]&lt;=$AB$12), "Yes", "")</f>
        <v/>
      </c>
      <c r="R903" s="14" t="str">
        <f>IF(AND(MasterData5[[#This Row],[MntFishProducts]]&gt;=AE$4, MasterData5[[#This Row],[Income ]]&lt;=$AB$12), "Yes", "")</f>
        <v/>
      </c>
      <c r="S903" s="14" t="str">
        <f>IF(AND(MasterData5[[#This Row],[MntSweetProducts]]&gt;=AF$4, MasterData5[[#This Row],[Income ]]&lt;=$AB$12), "Yes", "")</f>
        <v/>
      </c>
      <c r="U903" s="14" t="str">
        <f>IF(MasterData5[[#This Row],[MntWines]]&gt;=AB$4, "Yes", "")</f>
        <v/>
      </c>
      <c r="V903" s="14" t="str">
        <f>IF(MasterData5[[#This Row],[MntFruits]]&gt;=AC$4, "Yes", "")</f>
        <v/>
      </c>
      <c r="W903" s="14" t="str">
        <f>IF(MasterData5[[#This Row],[MntMeatProducts]]&gt;=AD$4, "Yes", "")</f>
        <v/>
      </c>
      <c r="X903" s="14" t="str">
        <f>IF(MasterData5[[#This Row],[MntFishProducts]]&gt;=AE$4, "Yes", "")</f>
        <v/>
      </c>
      <c r="Y903" s="14" t="str">
        <f>IF(MasterData5[[#This Row],[MntSweetProducts]]&gt;=AF$4, "Yes", "")</f>
        <v/>
      </c>
    </row>
    <row r="904" spans="1:25" x14ac:dyDescent="0.3">
      <c r="A904">
        <v>4470</v>
      </c>
      <c r="B904" s="10">
        <v>62</v>
      </c>
      <c r="C904" s="10">
        <v>1</v>
      </c>
      <c r="D904" s="10">
        <v>44</v>
      </c>
      <c r="E904" s="10">
        <v>6</v>
      </c>
      <c r="F904" s="10">
        <v>5</v>
      </c>
      <c r="G904" s="10">
        <v>22</v>
      </c>
      <c r="H904" s="24">
        <f>2021-'Customer Profile'!B903</f>
        <v>59</v>
      </c>
      <c r="I904" s="10">
        <f>IF(Analysis!$B$60="Wine",B904,IF(Analysis!$B$60="Fruit",C904,IF(Analysis!$B$60="Meat",D904,IF(Analysis!$B$60="Fish",E904,IF(Analysis!$B$60="Sweet",F904,"")))))</f>
        <v>6</v>
      </c>
      <c r="J904" s="10">
        <v>58646</v>
      </c>
      <c r="K904" s="10" t="str">
        <f>IF(MasterData5[[#This Row],[Income ]]&gt;$AB$12, "Above", "Below")</f>
        <v>Above</v>
      </c>
      <c r="L904" s="10">
        <f>SUM(MasterData5[[#This Row],[MntWines]:[MntSweetProducts]])</f>
        <v>118</v>
      </c>
      <c r="M904" s="53" t="str">
        <f>IF(MasterData5[[#This Row],[Total Purchase]]&gt;=500, "Over $500", "")</f>
        <v/>
      </c>
      <c r="N904" s="10"/>
      <c r="O904" s="14" t="str">
        <f>IF(AND(MasterData5[[#This Row],[MntWines]]&gt;=AB$4, MasterData5[[#This Row],[Income ]]&lt;=$AB$12), "Yes", "")</f>
        <v/>
      </c>
      <c r="P904" s="14" t="str">
        <f>IF(AND(MasterData5[[#This Row],[MntFruits]]&gt;=AC$4, MasterData5[[#This Row],[Income ]]&lt;=$AB$12), "Yes", "")</f>
        <v/>
      </c>
      <c r="Q904" s="14" t="str">
        <f>IF(AND(MasterData5[[#This Row],[MntMeatProducts]]&gt;=AD$4, MasterData5[[#This Row],[Income ]]&lt;=$AB$12), "Yes", "")</f>
        <v/>
      </c>
      <c r="R904" s="14" t="str">
        <f>IF(AND(MasterData5[[#This Row],[MntFishProducts]]&gt;=AE$4, MasterData5[[#This Row],[Income ]]&lt;=$AB$12), "Yes", "")</f>
        <v/>
      </c>
      <c r="S904" s="14" t="str">
        <f>IF(AND(MasterData5[[#This Row],[MntSweetProducts]]&gt;=AF$4, MasterData5[[#This Row],[Income ]]&lt;=$AB$12), "Yes", "")</f>
        <v/>
      </c>
      <c r="U904" s="14" t="str">
        <f>IF(MasterData5[[#This Row],[MntWines]]&gt;=AB$4, "Yes", "")</f>
        <v/>
      </c>
      <c r="V904" s="14" t="str">
        <f>IF(MasterData5[[#This Row],[MntFruits]]&gt;=AC$4, "Yes", "")</f>
        <v/>
      </c>
      <c r="W904" s="14" t="str">
        <f>IF(MasterData5[[#This Row],[MntMeatProducts]]&gt;=AD$4, "Yes", "")</f>
        <v/>
      </c>
      <c r="X904" s="14" t="str">
        <f>IF(MasterData5[[#This Row],[MntFishProducts]]&gt;=AE$4, "Yes", "")</f>
        <v/>
      </c>
      <c r="Y904" s="14" t="str">
        <f>IF(MasterData5[[#This Row],[MntSweetProducts]]&gt;=AF$4, "Yes", "")</f>
        <v/>
      </c>
    </row>
    <row r="905" spans="1:25" x14ac:dyDescent="0.3">
      <c r="A905">
        <v>4472</v>
      </c>
      <c r="B905" s="10">
        <v>23</v>
      </c>
      <c r="C905" s="10">
        <v>0</v>
      </c>
      <c r="D905" s="10">
        <v>8</v>
      </c>
      <c r="E905" s="10">
        <v>6</v>
      </c>
      <c r="F905" s="10">
        <v>2</v>
      </c>
      <c r="G905" s="10">
        <v>18</v>
      </c>
      <c r="H905" s="24">
        <f>2021-'Customer Profile'!B904</f>
        <v>51</v>
      </c>
      <c r="I905" s="10">
        <f>IF(Analysis!$B$60="Wine",B905,IF(Analysis!$B$60="Fruit",C905,IF(Analysis!$B$60="Meat",D905,IF(Analysis!$B$60="Fish",E905,IF(Analysis!$B$60="Sweet",F905,"")))))</f>
        <v>6</v>
      </c>
      <c r="J905" s="10">
        <v>35682</v>
      </c>
      <c r="K905" s="10" t="str">
        <f>IF(MasterData5[[#This Row],[Income ]]&gt;$AB$12, "Above", "Below")</f>
        <v>Below</v>
      </c>
      <c r="L905" s="10">
        <f>SUM(MasterData5[[#This Row],[MntWines]:[MntSweetProducts]])</f>
        <v>39</v>
      </c>
      <c r="M905" s="53" t="str">
        <f>IF(MasterData5[[#This Row],[Total Purchase]]&gt;=500, "Over $500", "")</f>
        <v/>
      </c>
      <c r="N905" s="10"/>
      <c r="O905" s="14" t="str">
        <f>IF(AND(MasterData5[[#This Row],[MntWines]]&gt;=AB$4, MasterData5[[#This Row],[Income ]]&lt;=$AB$12), "Yes", "")</f>
        <v/>
      </c>
      <c r="P905" s="14" t="str">
        <f>IF(AND(MasterData5[[#This Row],[MntFruits]]&gt;=AC$4, MasterData5[[#This Row],[Income ]]&lt;=$AB$12), "Yes", "")</f>
        <v/>
      </c>
      <c r="Q905" s="14" t="str">
        <f>IF(AND(MasterData5[[#This Row],[MntMeatProducts]]&gt;=AD$4, MasterData5[[#This Row],[Income ]]&lt;=$AB$12), "Yes", "")</f>
        <v/>
      </c>
      <c r="R905" s="14" t="str">
        <f>IF(AND(MasterData5[[#This Row],[MntFishProducts]]&gt;=AE$4, MasterData5[[#This Row],[Income ]]&lt;=$AB$12), "Yes", "")</f>
        <v/>
      </c>
      <c r="S905" s="14" t="str">
        <f>IF(AND(MasterData5[[#This Row],[MntSweetProducts]]&gt;=AF$4, MasterData5[[#This Row],[Income ]]&lt;=$AB$12), "Yes", "")</f>
        <v/>
      </c>
      <c r="U905" s="14" t="str">
        <f>IF(MasterData5[[#This Row],[MntWines]]&gt;=AB$4, "Yes", "")</f>
        <v/>
      </c>
      <c r="V905" s="14" t="str">
        <f>IF(MasterData5[[#This Row],[MntFruits]]&gt;=AC$4, "Yes", "")</f>
        <v/>
      </c>
      <c r="W905" s="14" t="str">
        <f>IF(MasterData5[[#This Row],[MntMeatProducts]]&gt;=AD$4, "Yes", "")</f>
        <v/>
      </c>
      <c r="X905" s="14" t="str">
        <f>IF(MasterData5[[#This Row],[MntFishProducts]]&gt;=AE$4, "Yes", "")</f>
        <v/>
      </c>
      <c r="Y905" s="14" t="str">
        <f>IF(MasterData5[[#This Row],[MntSweetProducts]]&gt;=AF$4, "Yes", "")</f>
        <v/>
      </c>
    </row>
    <row r="906" spans="1:25" x14ac:dyDescent="0.3">
      <c r="A906">
        <v>4475</v>
      </c>
      <c r="B906" s="10">
        <v>1315</v>
      </c>
      <c r="C906" s="10">
        <v>22</v>
      </c>
      <c r="D906" s="10">
        <v>780</v>
      </c>
      <c r="E906" s="10">
        <v>145</v>
      </c>
      <c r="F906" s="10">
        <v>0</v>
      </c>
      <c r="G906" s="10">
        <v>178</v>
      </c>
      <c r="H906" s="24">
        <f>2021-'Customer Profile'!B905</f>
        <v>72</v>
      </c>
      <c r="I906" s="10">
        <f>IF(Analysis!$B$60="Wine",B906,IF(Analysis!$B$60="Fruit",C906,IF(Analysis!$B$60="Meat",D906,IF(Analysis!$B$60="Fish",E906,IF(Analysis!$B$60="Sweet",F906,"")))))</f>
        <v>145</v>
      </c>
      <c r="J906" s="10">
        <v>69098</v>
      </c>
      <c r="K906" s="10" t="str">
        <f>IF(MasterData5[[#This Row],[Income ]]&gt;$AB$12, "Above", "Below")</f>
        <v>Above</v>
      </c>
      <c r="L906" s="10">
        <f>SUM(MasterData5[[#This Row],[MntWines]:[MntSweetProducts]])</f>
        <v>2262</v>
      </c>
      <c r="M906" s="53" t="str">
        <f>IF(MasterData5[[#This Row],[Total Purchase]]&gt;=500, "Over $500", "")</f>
        <v>Over $500</v>
      </c>
      <c r="N906" s="10"/>
      <c r="O906" s="14" t="str">
        <f>IF(AND(MasterData5[[#This Row],[MntWines]]&gt;=AB$4, MasterData5[[#This Row],[Income ]]&lt;=$AB$12), "Yes", "")</f>
        <v/>
      </c>
      <c r="P906" s="14" t="str">
        <f>IF(AND(MasterData5[[#This Row],[MntFruits]]&gt;=AC$4, MasterData5[[#This Row],[Income ]]&lt;=$AB$12), "Yes", "")</f>
        <v/>
      </c>
      <c r="Q906" s="14" t="str">
        <f>IF(AND(MasterData5[[#This Row],[MntMeatProducts]]&gt;=AD$4, MasterData5[[#This Row],[Income ]]&lt;=$AB$12), "Yes", "")</f>
        <v/>
      </c>
      <c r="R906" s="14" t="str">
        <f>IF(AND(MasterData5[[#This Row],[MntFishProducts]]&gt;=AE$4, MasterData5[[#This Row],[Income ]]&lt;=$AB$12), "Yes", "")</f>
        <v/>
      </c>
      <c r="S906" s="14" t="str">
        <f>IF(AND(MasterData5[[#This Row],[MntSweetProducts]]&gt;=AF$4, MasterData5[[#This Row],[Income ]]&lt;=$AB$12), "Yes", "")</f>
        <v/>
      </c>
      <c r="U906" s="14" t="str">
        <f>IF(MasterData5[[#This Row],[MntWines]]&gt;=AB$4, "Yes", "")</f>
        <v>Yes</v>
      </c>
      <c r="V906" s="14" t="str">
        <f>IF(MasterData5[[#This Row],[MntFruits]]&gt;=AC$4, "Yes", "")</f>
        <v/>
      </c>
      <c r="W906" s="14" t="str">
        <f>IF(MasterData5[[#This Row],[MntMeatProducts]]&gt;=AD$4, "Yes", "")</f>
        <v>Yes</v>
      </c>
      <c r="X906" s="14" t="str">
        <f>IF(MasterData5[[#This Row],[MntFishProducts]]&gt;=AE$4, "Yes", "")</f>
        <v>Yes</v>
      </c>
      <c r="Y906" s="14" t="str">
        <f>IF(MasterData5[[#This Row],[MntSweetProducts]]&gt;=AF$4, "Yes", "")</f>
        <v/>
      </c>
    </row>
    <row r="907" spans="1:25" x14ac:dyDescent="0.3">
      <c r="A907">
        <v>4477</v>
      </c>
      <c r="B907" s="10">
        <v>247</v>
      </c>
      <c r="C907" s="10">
        <v>49</v>
      </c>
      <c r="D907" s="10">
        <v>159</v>
      </c>
      <c r="E907" s="10">
        <v>7</v>
      </c>
      <c r="F907" s="10">
        <v>82</v>
      </c>
      <c r="G907" s="10">
        <v>109</v>
      </c>
      <c r="H907" s="24">
        <f>2021-'Customer Profile'!B906</f>
        <v>63</v>
      </c>
      <c r="I907" s="10">
        <f>IF(Analysis!$B$60="Wine",B907,IF(Analysis!$B$60="Fruit",C907,IF(Analysis!$B$60="Meat",D907,IF(Analysis!$B$60="Fish",E907,IF(Analysis!$B$60="Sweet",F907,"")))))</f>
        <v>7</v>
      </c>
      <c r="J907" s="10">
        <v>69096</v>
      </c>
      <c r="K907" s="10" t="str">
        <f>IF(MasterData5[[#This Row],[Income ]]&gt;$AB$12, "Above", "Below")</f>
        <v>Above</v>
      </c>
      <c r="L907" s="10">
        <f>SUM(MasterData5[[#This Row],[MntWines]:[MntSweetProducts]])</f>
        <v>544</v>
      </c>
      <c r="M907" s="53" t="str">
        <f>IF(MasterData5[[#This Row],[Total Purchase]]&gt;=500, "Over $500", "")</f>
        <v>Over $500</v>
      </c>
      <c r="N907" s="10"/>
      <c r="O907" s="14" t="str">
        <f>IF(AND(MasterData5[[#This Row],[MntWines]]&gt;=AB$4, MasterData5[[#This Row],[Income ]]&lt;=$AB$12), "Yes", "")</f>
        <v/>
      </c>
      <c r="P907" s="14" t="str">
        <f>IF(AND(MasterData5[[#This Row],[MntFruits]]&gt;=AC$4, MasterData5[[#This Row],[Income ]]&lt;=$AB$12), "Yes", "")</f>
        <v/>
      </c>
      <c r="Q907" s="14" t="str">
        <f>IF(AND(MasterData5[[#This Row],[MntMeatProducts]]&gt;=AD$4, MasterData5[[#This Row],[Income ]]&lt;=$AB$12), "Yes", "")</f>
        <v/>
      </c>
      <c r="R907" s="14" t="str">
        <f>IF(AND(MasterData5[[#This Row],[MntFishProducts]]&gt;=AE$4, MasterData5[[#This Row],[Income ]]&lt;=$AB$12), "Yes", "")</f>
        <v/>
      </c>
      <c r="S907" s="14" t="str">
        <f>IF(AND(MasterData5[[#This Row],[MntSweetProducts]]&gt;=AF$4, MasterData5[[#This Row],[Income ]]&lt;=$AB$12), "Yes", "")</f>
        <v/>
      </c>
      <c r="U907" s="14" t="str">
        <f>IF(MasterData5[[#This Row],[MntWines]]&gt;=AB$4, "Yes", "")</f>
        <v/>
      </c>
      <c r="V907" s="14" t="str">
        <f>IF(MasterData5[[#This Row],[MntFruits]]&gt;=AC$4, "Yes", "")</f>
        <v>Yes</v>
      </c>
      <c r="W907" s="14" t="str">
        <f>IF(MasterData5[[#This Row],[MntMeatProducts]]&gt;=AD$4, "Yes", "")</f>
        <v/>
      </c>
      <c r="X907" s="14" t="str">
        <f>IF(MasterData5[[#This Row],[MntFishProducts]]&gt;=AE$4, "Yes", "")</f>
        <v/>
      </c>
      <c r="Y907" s="14" t="str">
        <f>IF(MasterData5[[#This Row],[MntSweetProducts]]&gt;=AF$4, "Yes", "")</f>
        <v>Yes</v>
      </c>
    </row>
    <row r="908" spans="1:25" x14ac:dyDescent="0.3">
      <c r="A908">
        <v>4478</v>
      </c>
      <c r="B908" s="10">
        <v>457</v>
      </c>
      <c r="C908" s="10">
        <v>5</v>
      </c>
      <c r="D908" s="10">
        <v>106</v>
      </c>
      <c r="E908" s="10">
        <v>15</v>
      </c>
      <c r="F908" s="10">
        <v>17</v>
      </c>
      <c r="G908" s="10">
        <v>53</v>
      </c>
      <c r="H908" s="24">
        <f>2021-'Customer Profile'!B907</f>
        <v>42</v>
      </c>
      <c r="I908" s="10">
        <f>IF(Analysis!$B$60="Wine",B908,IF(Analysis!$B$60="Fruit",C908,IF(Analysis!$B$60="Meat",D908,IF(Analysis!$B$60="Fish",E908,IF(Analysis!$B$60="Sweet",F908,"")))))</f>
        <v>15</v>
      </c>
      <c r="J908" s="10">
        <v>63777</v>
      </c>
      <c r="K908" s="10" t="str">
        <f>IF(MasterData5[[#This Row],[Income ]]&gt;$AB$12, "Above", "Below")</f>
        <v>Above</v>
      </c>
      <c r="L908" s="10">
        <f>SUM(MasterData5[[#This Row],[MntWines]:[MntSweetProducts]])</f>
        <v>600</v>
      </c>
      <c r="M908" s="53" t="str">
        <f>IF(MasterData5[[#This Row],[Total Purchase]]&gt;=500, "Over $500", "")</f>
        <v>Over $500</v>
      </c>
      <c r="N908" s="10"/>
      <c r="O908" s="14" t="str">
        <f>IF(AND(MasterData5[[#This Row],[MntWines]]&gt;=AB$4, MasterData5[[#This Row],[Income ]]&lt;=$AB$12), "Yes", "")</f>
        <v/>
      </c>
      <c r="P908" s="14" t="str">
        <f>IF(AND(MasterData5[[#This Row],[MntFruits]]&gt;=AC$4, MasterData5[[#This Row],[Income ]]&lt;=$AB$12), "Yes", "")</f>
        <v/>
      </c>
      <c r="Q908" s="14" t="str">
        <f>IF(AND(MasterData5[[#This Row],[MntMeatProducts]]&gt;=AD$4, MasterData5[[#This Row],[Income ]]&lt;=$AB$12), "Yes", "")</f>
        <v/>
      </c>
      <c r="R908" s="14" t="str">
        <f>IF(AND(MasterData5[[#This Row],[MntFishProducts]]&gt;=AE$4, MasterData5[[#This Row],[Income ]]&lt;=$AB$12), "Yes", "")</f>
        <v/>
      </c>
      <c r="S908" s="14" t="str">
        <f>IF(AND(MasterData5[[#This Row],[MntSweetProducts]]&gt;=AF$4, MasterData5[[#This Row],[Income ]]&lt;=$AB$12), "Yes", "")</f>
        <v/>
      </c>
      <c r="U908" s="14" t="str">
        <f>IF(MasterData5[[#This Row],[MntWines]]&gt;=AB$4, "Yes", "")</f>
        <v>Yes</v>
      </c>
      <c r="V908" s="14" t="str">
        <f>IF(MasterData5[[#This Row],[MntFruits]]&gt;=AC$4, "Yes", "")</f>
        <v/>
      </c>
      <c r="W908" s="14" t="str">
        <f>IF(MasterData5[[#This Row],[MntMeatProducts]]&gt;=AD$4, "Yes", "")</f>
        <v/>
      </c>
      <c r="X908" s="14" t="str">
        <f>IF(MasterData5[[#This Row],[MntFishProducts]]&gt;=AE$4, "Yes", "")</f>
        <v/>
      </c>
      <c r="Y908" s="14" t="str">
        <f>IF(MasterData5[[#This Row],[MntSweetProducts]]&gt;=AF$4, "Yes", "")</f>
        <v/>
      </c>
    </row>
    <row r="909" spans="1:25" x14ac:dyDescent="0.3">
      <c r="A909">
        <v>4480</v>
      </c>
      <c r="B909" s="10">
        <v>365</v>
      </c>
      <c r="C909" s="10">
        <v>3</v>
      </c>
      <c r="D909" s="10">
        <v>15</v>
      </c>
      <c r="E909" s="10">
        <v>4</v>
      </c>
      <c r="F909" s="10">
        <v>3</v>
      </c>
      <c r="G909" s="10">
        <v>11</v>
      </c>
      <c r="H909" s="24">
        <f>2021-'Customer Profile'!B908</f>
        <v>48</v>
      </c>
      <c r="I909" s="10">
        <f>IF(Analysis!$B$60="Wine",B909,IF(Analysis!$B$60="Fruit",C909,IF(Analysis!$B$60="Meat",D909,IF(Analysis!$B$60="Fish",E909,IF(Analysis!$B$60="Sweet",F909,"")))))</f>
        <v>4</v>
      </c>
      <c r="J909" s="10">
        <v>60432</v>
      </c>
      <c r="K909" s="10" t="str">
        <f>IF(MasterData5[[#This Row],[Income ]]&gt;$AB$12, "Above", "Below")</f>
        <v>Above</v>
      </c>
      <c r="L909" s="10">
        <f>SUM(MasterData5[[#This Row],[MntWines]:[MntSweetProducts]])</f>
        <v>390</v>
      </c>
      <c r="M909" s="53" t="str">
        <f>IF(MasterData5[[#This Row],[Total Purchase]]&gt;=500, "Over $500", "")</f>
        <v/>
      </c>
      <c r="N909" s="10"/>
      <c r="O909" s="14" t="str">
        <f>IF(AND(MasterData5[[#This Row],[MntWines]]&gt;=AB$4, MasterData5[[#This Row],[Income ]]&lt;=$AB$12), "Yes", "")</f>
        <v/>
      </c>
      <c r="P909" s="14" t="str">
        <f>IF(AND(MasterData5[[#This Row],[MntFruits]]&gt;=AC$4, MasterData5[[#This Row],[Income ]]&lt;=$AB$12), "Yes", "")</f>
        <v/>
      </c>
      <c r="Q909" s="14" t="str">
        <f>IF(AND(MasterData5[[#This Row],[MntMeatProducts]]&gt;=AD$4, MasterData5[[#This Row],[Income ]]&lt;=$AB$12), "Yes", "")</f>
        <v/>
      </c>
      <c r="R909" s="14" t="str">
        <f>IF(AND(MasterData5[[#This Row],[MntFishProducts]]&gt;=AE$4, MasterData5[[#This Row],[Income ]]&lt;=$AB$12), "Yes", "")</f>
        <v/>
      </c>
      <c r="S909" s="14" t="str">
        <f>IF(AND(MasterData5[[#This Row],[MntSweetProducts]]&gt;=AF$4, MasterData5[[#This Row],[Income ]]&lt;=$AB$12), "Yes", "")</f>
        <v/>
      </c>
      <c r="U909" s="14" t="str">
        <f>IF(MasterData5[[#This Row],[MntWines]]&gt;=AB$4, "Yes", "")</f>
        <v>Yes</v>
      </c>
      <c r="V909" s="14" t="str">
        <f>IF(MasterData5[[#This Row],[MntFruits]]&gt;=AC$4, "Yes", "")</f>
        <v/>
      </c>
      <c r="W909" s="14" t="str">
        <f>IF(MasterData5[[#This Row],[MntMeatProducts]]&gt;=AD$4, "Yes", "")</f>
        <v/>
      </c>
      <c r="X909" s="14" t="str">
        <f>IF(MasterData5[[#This Row],[MntFishProducts]]&gt;=AE$4, "Yes", "")</f>
        <v/>
      </c>
      <c r="Y909" s="14" t="str">
        <f>IF(MasterData5[[#This Row],[MntSweetProducts]]&gt;=AF$4, "Yes", "")</f>
        <v/>
      </c>
    </row>
    <row r="910" spans="1:25" x14ac:dyDescent="0.3">
      <c r="A910">
        <v>4483</v>
      </c>
      <c r="B910" s="10">
        <v>315</v>
      </c>
      <c r="C910" s="10">
        <v>26</v>
      </c>
      <c r="D910" s="10">
        <v>473</v>
      </c>
      <c r="E910" s="10">
        <v>220</v>
      </c>
      <c r="F910" s="10">
        <v>12</v>
      </c>
      <c r="G910" s="10">
        <v>182</v>
      </c>
      <c r="H910" s="24">
        <f>2021-'Customer Profile'!B909</f>
        <v>28</v>
      </c>
      <c r="I910" s="10">
        <f>IF(Analysis!$B$60="Wine",B910,IF(Analysis!$B$60="Fruit",C910,IF(Analysis!$B$60="Meat",D910,IF(Analysis!$B$60="Fish",E910,IF(Analysis!$B$60="Sweet",F910,"")))))</f>
        <v>220</v>
      </c>
      <c r="J910" s="10">
        <v>72354</v>
      </c>
      <c r="K910" s="10" t="str">
        <f>IF(MasterData5[[#This Row],[Income ]]&gt;$AB$12, "Above", "Below")</f>
        <v>Above</v>
      </c>
      <c r="L910" s="10">
        <f>SUM(MasterData5[[#This Row],[MntWines]:[MntSweetProducts]])</f>
        <v>1046</v>
      </c>
      <c r="M910" s="53" t="str">
        <f>IF(MasterData5[[#This Row],[Total Purchase]]&gt;=500, "Over $500", "")</f>
        <v>Over $500</v>
      </c>
      <c r="N910" s="10"/>
      <c r="O910" s="14" t="str">
        <f>IF(AND(MasterData5[[#This Row],[MntWines]]&gt;=AB$4, MasterData5[[#This Row],[Income ]]&lt;=$AB$12), "Yes", "")</f>
        <v/>
      </c>
      <c r="P910" s="14" t="str">
        <f>IF(AND(MasterData5[[#This Row],[MntFruits]]&gt;=AC$4, MasterData5[[#This Row],[Income ]]&lt;=$AB$12), "Yes", "")</f>
        <v/>
      </c>
      <c r="Q910" s="14" t="str">
        <f>IF(AND(MasterData5[[#This Row],[MntMeatProducts]]&gt;=AD$4, MasterData5[[#This Row],[Income ]]&lt;=$AB$12), "Yes", "")</f>
        <v/>
      </c>
      <c r="R910" s="14" t="str">
        <f>IF(AND(MasterData5[[#This Row],[MntFishProducts]]&gt;=AE$4, MasterData5[[#This Row],[Income ]]&lt;=$AB$12), "Yes", "")</f>
        <v/>
      </c>
      <c r="S910" s="14" t="str">
        <f>IF(AND(MasterData5[[#This Row],[MntSweetProducts]]&gt;=AF$4, MasterData5[[#This Row],[Income ]]&lt;=$AB$12), "Yes", "")</f>
        <v/>
      </c>
      <c r="U910" s="14" t="str">
        <f>IF(MasterData5[[#This Row],[MntWines]]&gt;=AB$4, "Yes", "")</f>
        <v>Yes</v>
      </c>
      <c r="V910" s="14" t="str">
        <f>IF(MasterData5[[#This Row],[MntFruits]]&gt;=AC$4, "Yes", "")</f>
        <v/>
      </c>
      <c r="W910" s="14" t="str">
        <f>IF(MasterData5[[#This Row],[MntMeatProducts]]&gt;=AD$4, "Yes", "")</f>
        <v>Yes</v>
      </c>
      <c r="X910" s="14" t="str">
        <f>IF(MasterData5[[#This Row],[MntFishProducts]]&gt;=AE$4, "Yes", "")</f>
        <v>Yes</v>
      </c>
      <c r="Y910" s="14" t="str">
        <f>IF(MasterData5[[#This Row],[MntSweetProducts]]&gt;=AF$4, "Yes", "")</f>
        <v/>
      </c>
    </row>
    <row r="911" spans="1:25" x14ac:dyDescent="0.3">
      <c r="A911">
        <v>4487</v>
      </c>
      <c r="B911" s="10">
        <v>15</v>
      </c>
      <c r="C911" s="10">
        <v>20</v>
      </c>
      <c r="D911" s="10">
        <v>25</v>
      </c>
      <c r="E911" s="10">
        <v>2</v>
      </c>
      <c r="F911" s="10">
        <v>7</v>
      </c>
      <c r="G911" s="10">
        <v>26</v>
      </c>
      <c r="H911" s="24">
        <f>2021-'Customer Profile'!B910</f>
        <v>52</v>
      </c>
      <c r="I911" s="10">
        <f>IF(Analysis!$B$60="Wine",B911,IF(Analysis!$B$60="Fruit",C911,IF(Analysis!$B$60="Meat",D911,IF(Analysis!$B$60="Fish",E911,IF(Analysis!$B$60="Sweet",F911,"")))))</f>
        <v>2</v>
      </c>
      <c r="J911" s="10">
        <v>39858</v>
      </c>
      <c r="K911" s="10" t="str">
        <f>IF(MasterData5[[#This Row],[Income ]]&gt;$AB$12, "Above", "Below")</f>
        <v>Below</v>
      </c>
      <c r="L911" s="10">
        <f>SUM(MasterData5[[#This Row],[MntWines]:[MntSweetProducts]])</f>
        <v>69</v>
      </c>
      <c r="M911" s="53" t="str">
        <f>IF(MasterData5[[#This Row],[Total Purchase]]&gt;=500, "Over $500", "")</f>
        <v/>
      </c>
      <c r="N911" s="10"/>
      <c r="O911" s="14" t="str">
        <f>IF(AND(MasterData5[[#This Row],[MntWines]]&gt;=AB$4, MasterData5[[#This Row],[Income ]]&lt;=$AB$12), "Yes", "")</f>
        <v/>
      </c>
      <c r="P911" s="14" t="str">
        <f>IF(AND(MasterData5[[#This Row],[MntFruits]]&gt;=AC$4, MasterData5[[#This Row],[Income ]]&lt;=$AB$12), "Yes", "")</f>
        <v/>
      </c>
      <c r="Q911" s="14" t="str">
        <f>IF(AND(MasterData5[[#This Row],[MntMeatProducts]]&gt;=AD$4, MasterData5[[#This Row],[Income ]]&lt;=$AB$12), "Yes", "")</f>
        <v/>
      </c>
      <c r="R911" s="14" t="str">
        <f>IF(AND(MasterData5[[#This Row],[MntFishProducts]]&gt;=AE$4, MasterData5[[#This Row],[Income ]]&lt;=$AB$12), "Yes", "")</f>
        <v/>
      </c>
      <c r="S911" s="14" t="str">
        <f>IF(AND(MasterData5[[#This Row],[MntSweetProducts]]&gt;=AF$4, MasterData5[[#This Row],[Income ]]&lt;=$AB$12), "Yes", "")</f>
        <v/>
      </c>
      <c r="U911" s="14" t="str">
        <f>IF(MasterData5[[#This Row],[MntWines]]&gt;=AB$4, "Yes", "")</f>
        <v/>
      </c>
      <c r="V911" s="14" t="str">
        <f>IF(MasterData5[[#This Row],[MntFruits]]&gt;=AC$4, "Yes", "")</f>
        <v/>
      </c>
      <c r="W911" s="14" t="str">
        <f>IF(MasterData5[[#This Row],[MntMeatProducts]]&gt;=AD$4, "Yes", "")</f>
        <v/>
      </c>
      <c r="X911" s="14" t="str">
        <f>IF(MasterData5[[#This Row],[MntFishProducts]]&gt;=AE$4, "Yes", "")</f>
        <v/>
      </c>
      <c r="Y911" s="14" t="str">
        <f>IF(MasterData5[[#This Row],[MntSweetProducts]]&gt;=AF$4, "Yes", "")</f>
        <v/>
      </c>
    </row>
    <row r="912" spans="1:25" x14ac:dyDescent="0.3">
      <c r="A912">
        <v>4491</v>
      </c>
      <c r="B912" s="10">
        <v>1099</v>
      </c>
      <c r="C912" s="10">
        <v>0</v>
      </c>
      <c r="D912" s="10">
        <v>45</v>
      </c>
      <c r="E912" s="10">
        <v>0</v>
      </c>
      <c r="F912" s="10">
        <v>0</v>
      </c>
      <c r="G912" s="10">
        <v>34</v>
      </c>
      <c r="H912" s="24">
        <f>2021-'Customer Profile'!B911</f>
        <v>72</v>
      </c>
      <c r="I912" s="10">
        <f>IF(Analysis!$B$60="Wine",B912,IF(Analysis!$B$60="Fruit",C912,IF(Analysis!$B$60="Meat",D912,IF(Analysis!$B$60="Fish",E912,IF(Analysis!$B$60="Sweet",F912,"")))))</f>
        <v>0</v>
      </c>
      <c r="J912" s="10">
        <v>62845</v>
      </c>
      <c r="K912" s="10" t="str">
        <f>IF(MasterData5[[#This Row],[Income ]]&gt;$AB$12, "Above", "Below")</f>
        <v>Above</v>
      </c>
      <c r="L912" s="10">
        <f>SUM(MasterData5[[#This Row],[MntWines]:[MntSweetProducts]])</f>
        <v>1144</v>
      </c>
      <c r="M912" s="53" t="str">
        <f>IF(MasterData5[[#This Row],[Total Purchase]]&gt;=500, "Over $500", "")</f>
        <v>Over $500</v>
      </c>
      <c r="N912" s="10"/>
      <c r="O912" s="14" t="str">
        <f>IF(AND(MasterData5[[#This Row],[MntWines]]&gt;=AB$4, MasterData5[[#This Row],[Income ]]&lt;=$AB$12), "Yes", "")</f>
        <v/>
      </c>
      <c r="P912" s="14" t="str">
        <f>IF(AND(MasterData5[[#This Row],[MntFruits]]&gt;=AC$4, MasterData5[[#This Row],[Income ]]&lt;=$AB$12), "Yes", "")</f>
        <v/>
      </c>
      <c r="Q912" s="14" t="str">
        <f>IF(AND(MasterData5[[#This Row],[MntMeatProducts]]&gt;=AD$4, MasterData5[[#This Row],[Income ]]&lt;=$AB$12), "Yes", "")</f>
        <v/>
      </c>
      <c r="R912" s="14" t="str">
        <f>IF(AND(MasterData5[[#This Row],[MntFishProducts]]&gt;=AE$4, MasterData5[[#This Row],[Income ]]&lt;=$AB$12), "Yes", "")</f>
        <v/>
      </c>
      <c r="S912" s="14" t="str">
        <f>IF(AND(MasterData5[[#This Row],[MntSweetProducts]]&gt;=AF$4, MasterData5[[#This Row],[Income ]]&lt;=$AB$12), "Yes", "")</f>
        <v/>
      </c>
      <c r="U912" s="14" t="str">
        <f>IF(MasterData5[[#This Row],[MntWines]]&gt;=AB$4, "Yes", "")</f>
        <v>Yes</v>
      </c>
      <c r="V912" s="14" t="str">
        <f>IF(MasterData5[[#This Row],[MntFruits]]&gt;=AC$4, "Yes", "")</f>
        <v/>
      </c>
      <c r="W912" s="14" t="str">
        <f>IF(MasterData5[[#This Row],[MntMeatProducts]]&gt;=AD$4, "Yes", "")</f>
        <v/>
      </c>
      <c r="X912" s="14" t="str">
        <f>IF(MasterData5[[#This Row],[MntFishProducts]]&gt;=AE$4, "Yes", "")</f>
        <v/>
      </c>
      <c r="Y912" s="14" t="str">
        <f>IF(MasterData5[[#This Row],[MntSweetProducts]]&gt;=AF$4, "Yes", "")</f>
        <v/>
      </c>
    </row>
    <row r="913" spans="1:25" x14ac:dyDescent="0.3">
      <c r="A913">
        <v>4500</v>
      </c>
      <c r="B913" s="10">
        <v>919</v>
      </c>
      <c r="C913" s="10">
        <v>0</v>
      </c>
      <c r="D913" s="10">
        <v>505</v>
      </c>
      <c r="E913" s="10">
        <v>99</v>
      </c>
      <c r="F913" s="10">
        <v>30</v>
      </c>
      <c r="G913" s="10">
        <v>45</v>
      </c>
      <c r="H913" s="24">
        <f>2021-'Customer Profile'!B912</f>
        <v>30</v>
      </c>
      <c r="I913" s="10">
        <f>IF(Analysis!$B$60="Wine",B913,IF(Analysis!$B$60="Fruit",C913,IF(Analysis!$B$60="Meat",D913,IF(Analysis!$B$60="Fish",E913,IF(Analysis!$B$60="Sweet",F913,"")))))</f>
        <v>99</v>
      </c>
      <c r="J913" s="10">
        <v>68682</v>
      </c>
      <c r="K913" s="10" t="str">
        <f>IF(MasterData5[[#This Row],[Income ]]&gt;$AB$12, "Above", "Below")</f>
        <v>Above</v>
      </c>
      <c r="L913" s="10">
        <f>SUM(MasterData5[[#This Row],[MntWines]:[MntSweetProducts]])</f>
        <v>1553</v>
      </c>
      <c r="M913" s="53" t="str">
        <f>IF(MasterData5[[#This Row],[Total Purchase]]&gt;=500, "Over $500", "")</f>
        <v>Over $500</v>
      </c>
      <c r="N913" s="10"/>
      <c r="O913" s="14" t="str">
        <f>IF(AND(MasterData5[[#This Row],[MntWines]]&gt;=AB$4, MasterData5[[#This Row],[Income ]]&lt;=$AB$12), "Yes", "")</f>
        <v/>
      </c>
      <c r="P913" s="14" t="str">
        <f>IF(AND(MasterData5[[#This Row],[MntFruits]]&gt;=AC$4, MasterData5[[#This Row],[Income ]]&lt;=$AB$12), "Yes", "")</f>
        <v/>
      </c>
      <c r="Q913" s="14" t="str">
        <f>IF(AND(MasterData5[[#This Row],[MntMeatProducts]]&gt;=AD$4, MasterData5[[#This Row],[Income ]]&lt;=$AB$12), "Yes", "")</f>
        <v/>
      </c>
      <c r="R913" s="14" t="str">
        <f>IF(AND(MasterData5[[#This Row],[MntFishProducts]]&gt;=AE$4, MasterData5[[#This Row],[Income ]]&lt;=$AB$12), "Yes", "")</f>
        <v/>
      </c>
      <c r="S913" s="14" t="str">
        <f>IF(AND(MasterData5[[#This Row],[MntSweetProducts]]&gt;=AF$4, MasterData5[[#This Row],[Income ]]&lt;=$AB$12), "Yes", "")</f>
        <v/>
      </c>
      <c r="U913" s="14" t="str">
        <f>IF(MasterData5[[#This Row],[MntWines]]&gt;=AB$4, "Yes", "")</f>
        <v>Yes</v>
      </c>
      <c r="V913" s="14" t="str">
        <f>IF(MasterData5[[#This Row],[MntFruits]]&gt;=AC$4, "Yes", "")</f>
        <v/>
      </c>
      <c r="W913" s="14" t="str">
        <f>IF(MasterData5[[#This Row],[MntMeatProducts]]&gt;=AD$4, "Yes", "")</f>
        <v>Yes</v>
      </c>
      <c r="X913" s="14" t="str">
        <f>IF(MasterData5[[#This Row],[MntFishProducts]]&gt;=AE$4, "Yes", "")</f>
        <v>Yes</v>
      </c>
      <c r="Y913" s="14" t="str">
        <f>IF(MasterData5[[#This Row],[MntSweetProducts]]&gt;=AF$4, "Yes", "")</f>
        <v>Yes</v>
      </c>
    </row>
    <row r="914" spans="1:25" x14ac:dyDescent="0.3">
      <c r="A914">
        <v>4501</v>
      </c>
      <c r="B914" s="10">
        <v>292</v>
      </c>
      <c r="C914" s="10">
        <v>127</v>
      </c>
      <c r="D914" s="10">
        <v>635</v>
      </c>
      <c r="E914" s="10">
        <v>132</v>
      </c>
      <c r="F914" s="10">
        <v>127</v>
      </c>
      <c r="G914" s="10">
        <v>165</v>
      </c>
      <c r="H914" s="24">
        <f>2021-'Customer Profile'!B913</f>
        <v>56</v>
      </c>
      <c r="I914" s="10">
        <f>IF(Analysis!$B$60="Wine",B914,IF(Analysis!$B$60="Fruit",C914,IF(Analysis!$B$60="Meat",D914,IF(Analysis!$B$60="Fish",E914,IF(Analysis!$B$60="Sweet",F914,"")))))</f>
        <v>132</v>
      </c>
      <c r="J914" s="10">
        <v>69882</v>
      </c>
      <c r="K914" s="10" t="str">
        <f>IF(MasterData5[[#This Row],[Income ]]&gt;$AB$12, "Above", "Below")</f>
        <v>Above</v>
      </c>
      <c r="L914" s="10">
        <f>SUM(MasterData5[[#This Row],[MntWines]:[MntSweetProducts]])</f>
        <v>1313</v>
      </c>
      <c r="M914" s="53" t="str">
        <f>IF(MasterData5[[#This Row],[Total Purchase]]&gt;=500, "Over $500", "")</f>
        <v>Over $500</v>
      </c>
      <c r="N914" s="10"/>
      <c r="O914" s="14" t="str">
        <f>IF(AND(MasterData5[[#This Row],[MntWines]]&gt;=AB$4, MasterData5[[#This Row],[Income ]]&lt;=$AB$12), "Yes", "")</f>
        <v/>
      </c>
      <c r="P914" s="14" t="str">
        <f>IF(AND(MasterData5[[#This Row],[MntFruits]]&gt;=AC$4, MasterData5[[#This Row],[Income ]]&lt;=$AB$12), "Yes", "")</f>
        <v/>
      </c>
      <c r="Q914" s="14" t="str">
        <f>IF(AND(MasterData5[[#This Row],[MntMeatProducts]]&gt;=AD$4, MasterData5[[#This Row],[Income ]]&lt;=$AB$12), "Yes", "")</f>
        <v/>
      </c>
      <c r="R914" s="14" t="str">
        <f>IF(AND(MasterData5[[#This Row],[MntFishProducts]]&gt;=AE$4, MasterData5[[#This Row],[Income ]]&lt;=$AB$12), "Yes", "")</f>
        <v/>
      </c>
      <c r="S914" s="14" t="str">
        <f>IF(AND(MasterData5[[#This Row],[MntSweetProducts]]&gt;=AF$4, MasterData5[[#This Row],[Income ]]&lt;=$AB$12), "Yes", "")</f>
        <v/>
      </c>
      <c r="U914" s="14" t="str">
        <f>IF(MasterData5[[#This Row],[MntWines]]&gt;=AB$4, "Yes", "")</f>
        <v/>
      </c>
      <c r="V914" s="14" t="str">
        <f>IF(MasterData5[[#This Row],[MntFruits]]&gt;=AC$4, "Yes", "")</f>
        <v>Yes</v>
      </c>
      <c r="W914" s="14" t="str">
        <f>IF(MasterData5[[#This Row],[MntMeatProducts]]&gt;=AD$4, "Yes", "")</f>
        <v>Yes</v>
      </c>
      <c r="X914" s="14" t="str">
        <f>IF(MasterData5[[#This Row],[MntFishProducts]]&gt;=AE$4, "Yes", "")</f>
        <v>Yes</v>
      </c>
      <c r="Y914" s="14" t="str">
        <f>IF(MasterData5[[#This Row],[MntSweetProducts]]&gt;=AF$4, "Yes", "")</f>
        <v>Yes</v>
      </c>
    </row>
    <row r="915" spans="1:25" x14ac:dyDescent="0.3">
      <c r="A915">
        <v>4507</v>
      </c>
      <c r="B915" s="10">
        <v>631</v>
      </c>
      <c r="C915" s="10">
        <v>28</v>
      </c>
      <c r="D915" s="10">
        <v>491</v>
      </c>
      <c r="E915" s="10">
        <v>30</v>
      </c>
      <c r="F915" s="10">
        <v>14</v>
      </c>
      <c r="G915" s="10">
        <v>56</v>
      </c>
      <c r="H915" s="24">
        <f>2021-'Customer Profile'!B914</f>
        <v>69</v>
      </c>
      <c r="I915" s="10">
        <f>IF(Analysis!$B$60="Wine",B915,IF(Analysis!$B$60="Fruit",C915,IF(Analysis!$B$60="Meat",D915,IF(Analysis!$B$60="Fish",E915,IF(Analysis!$B$60="Sweet",F915,"")))))</f>
        <v>30</v>
      </c>
      <c r="J915" s="10">
        <v>72228</v>
      </c>
      <c r="K915" s="10" t="str">
        <f>IF(MasterData5[[#This Row],[Income ]]&gt;$AB$12, "Above", "Below")</f>
        <v>Above</v>
      </c>
      <c r="L915" s="10">
        <f>SUM(MasterData5[[#This Row],[MntWines]:[MntSweetProducts]])</f>
        <v>1194</v>
      </c>
      <c r="M915" s="53" t="str">
        <f>IF(MasterData5[[#This Row],[Total Purchase]]&gt;=500, "Over $500", "")</f>
        <v>Over $500</v>
      </c>
      <c r="N915" s="10"/>
      <c r="O915" s="14" t="str">
        <f>IF(AND(MasterData5[[#This Row],[MntWines]]&gt;=AB$4, MasterData5[[#This Row],[Income ]]&lt;=$AB$12), "Yes", "")</f>
        <v/>
      </c>
      <c r="P915" s="14" t="str">
        <f>IF(AND(MasterData5[[#This Row],[MntFruits]]&gt;=AC$4, MasterData5[[#This Row],[Income ]]&lt;=$AB$12), "Yes", "")</f>
        <v/>
      </c>
      <c r="Q915" s="14" t="str">
        <f>IF(AND(MasterData5[[#This Row],[MntMeatProducts]]&gt;=AD$4, MasterData5[[#This Row],[Income ]]&lt;=$AB$12), "Yes", "")</f>
        <v/>
      </c>
      <c r="R915" s="14" t="str">
        <f>IF(AND(MasterData5[[#This Row],[MntFishProducts]]&gt;=AE$4, MasterData5[[#This Row],[Income ]]&lt;=$AB$12), "Yes", "")</f>
        <v/>
      </c>
      <c r="S915" s="14" t="str">
        <f>IF(AND(MasterData5[[#This Row],[MntSweetProducts]]&gt;=AF$4, MasterData5[[#This Row],[Income ]]&lt;=$AB$12), "Yes", "")</f>
        <v/>
      </c>
      <c r="U915" s="14" t="str">
        <f>IF(MasterData5[[#This Row],[MntWines]]&gt;=AB$4, "Yes", "")</f>
        <v>Yes</v>
      </c>
      <c r="V915" s="14" t="str">
        <f>IF(MasterData5[[#This Row],[MntFruits]]&gt;=AC$4, "Yes", "")</f>
        <v>Yes</v>
      </c>
      <c r="W915" s="14" t="str">
        <f>IF(MasterData5[[#This Row],[MntMeatProducts]]&gt;=AD$4, "Yes", "")</f>
        <v>Yes</v>
      </c>
      <c r="X915" s="14" t="str">
        <f>IF(MasterData5[[#This Row],[MntFishProducts]]&gt;=AE$4, "Yes", "")</f>
        <v/>
      </c>
      <c r="Y915" s="14" t="str">
        <f>IF(MasterData5[[#This Row],[MntSweetProducts]]&gt;=AF$4, "Yes", "")</f>
        <v/>
      </c>
    </row>
    <row r="916" spans="1:25" x14ac:dyDescent="0.3">
      <c r="A916">
        <v>4508</v>
      </c>
      <c r="B916" s="10">
        <v>203</v>
      </c>
      <c r="C916" s="10">
        <v>35</v>
      </c>
      <c r="D916" s="10">
        <v>305</v>
      </c>
      <c r="E916" s="10">
        <v>46</v>
      </c>
      <c r="F916" s="10">
        <v>17</v>
      </c>
      <c r="G916" s="10">
        <v>227</v>
      </c>
      <c r="H916" s="24">
        <f>2021-'Customer Profile'!B915</f>
        <v>69</v>
      </c>
      <c r="I916" s="10">
        <f>IF(Analysis!$B$60="Wine",B916,IF(Analysis!$B$60="Fruit",C916,IF(Analysis!$B$60="Meat",D916,IF(Analysis!$B$60="Fish",E916,IF(Analysis!$B$60="Sweet",F916,"")))))</f>
        <v>46</v>
      </c>
      <c r="J916" s="10">
        <v>75127</v>
      </c>
      <c r="K916" s="10" t="str">
        <f>IF(MasterData5[[#This Row],[Income ]]&gt;$AB$12, "Above", "Below")</f>
        <v>Above</v>
      </c>
      <c r="L916" s="10">
        <f>SUM(MasterData5[[#This Row],[MntWines]:[MntSweetProducts]])</f>
        <v>606</v>
      </c>
      <c r="M916" s="53" t="str">
        <f>IF(MasterData5[[#This Row],[Total Purchase]]&gt;=500, "Over $500", "")</f>
        <v>Over $500</v>
      </c>
      <c r="N916" s="10"/>
      <c r="O916" s="14" t="str">
        <f>IF(AND(MasterData5[[#This Row],[MntWines]]&gt;=AB$4, MasterData5[[#This Row],[Income ]]&lt;=$AB$12), "Yes", "")</f>
        <v/>
      </c>
      <c r="P916" s="14" t="str">
        <f>IF(AND(MasterData5[[#This Row],[MntFruits]]&gt;=AC$4, MasterData5[[#This Row],[Income ]]&lt;=$AB$12), "Yes", "")</f>
        <v/>
      </c>
      <c r="Q916" s="14" t="str">
        <f>IF(AND(MasterData5[[#This Row],[MntMeatProducts]]&gt;=AD$4, MasterData5[[#This Row],[Income ]]&lt;=$AB$12), "Yes", "")</f>
        <v/>
      </c>
      <c r="R916" s="14" t="str">
        <f>IF(AND(MasterData5[[#This Row],[MntFishProducts]]&gt;=AE$4, MasterData5[[#This Row],[Income ]]&lt;=$AB$12), "Yes", "")</f>
        <v/>
      </c>
      <c r="S916" s="14" t="str">
        <f>IF(AND(MasterData5[[#This Row],[MntSweetProducts]]&gt;=AF$4, MasterData5[[#This Row],[Income ]]&lt;=$AB$12), "Yes", "")</f>
        <v/>
      </c>
      <c r="U916" s="14" t="str">
        <f>IF(MasterData5[[#This Row],[MntWines]]&gt;=AB$4, "Yes", "")</f>
        <v/>
      </c>
      <c r="V916" s="14" t="str">
        <f>IF(MasterData5[[#This Row],[MntFruits]]&gt;=AC$4, "Yes", "")</f>
        <v>Yes</v>
      </c>
      <c r="W916" s="14" t="str">
        <f>IF(MasterData5[[#This Row],[MntMeatProducts]]&gt;=AD$4, "Yes", "")</f>
        <v>Yes</v>
      </c>
      <c r="X916" s="14" t="str">
        <f>IF(MasterData5[[#This Row],[MntFishProducts]]&gt;=AE$4, "Yes", "")</f>
        <v>Yes</v>
      </c>
      <c r="Y916" s="14" t="str">
        <f>IF(MasterData5[[#This Row],[MntSweetProducts]]&gt;=AF$4, "Yes", "")</f>
        <v/>
      </c>
    </row>
    <row r="917" spans="1:25" x14ac:dyDescent="0.3">
      <c r="A917">
        <v>4518</v>
      </c>
      <c r="B917" s="10">
        <v>386</v>
      </c>
      <c r="C917" s="10">
        <v>172</v>
      </c>
      <c r="D917" s="10">
        <v>183</v>
      </c>
      <c r="E917" s="10">
        <v>185</v>
      </c>
      <c r="F917" s="10">
        <v>132</v>
      </c>
      <c r="G917" s="10">
        <v>111</v>
      </c>
      <c r="H917" s="24">
        <f>2021-'Customer Profile'!B916</f>
        <v>42</v>
      </c>
      <c r="I917" s="10">
        <f>IF(Analysis!$B$60="Wine",B917,IF(Analysis!$B$60="Fruit",C917,IF(Analysis!$B$60="Meat",D917,IF(Analysis!$B$60="Fish",E917,IF(Analysis!$B$60="Sweet",F917,"")))))</f>
        <v>185</v>
      </c>
      <c r="J917" s="10">
        <v>85693</v>
      </c>
      <c r="K917" s="10" t="str">
        <f>IF(MasterData5[[#This Row],[Income ]]&gt;$AB$12, "Above", "Below")</f>
        <v>Above</v>
      </c>
      <c r="L917" s="10">
        <f>SUM(MasterData5[[#This Row],[MntWines]:[MntSweetProducts]])</f>
        <v>1058</v>
      </c>
      <c r="M917" s="53" t="str">
        <f>IF(MasterData5[[#This Row],[Total Purchase]]&gt;=500, "Over $500", "")</f>
        <v>Over $500</v>
      </c>
      <c r="N917" s="10"/>
      <c r="O917" s="14" t="str">
        <f>IF(AND(MasterData5[[#This Row],[MntWines]]&gt;=AB$4, MasterData5[[#This Row],[Income ]]&lt;=$AB$12), "Yes", "")</f>
        <v/>
      </c>
      <c r="P917" s="14" t="str">
        <f>IF(AND(MasterData5[[#This Row],[MntFruits]]&gt;=AC$4, MasterData5[[#This Row],[Income ]]&lt;=$AB$12), "Yes", "")</f>
        <v/>
      </c>
      <c r="Q917" s="14" t="str">
        <f>IF(AND(MasterData5[[#This Row],[MntMeatProducts]]&gt;=AD$4, MasterData5[[#This Row],[Income ]]&lt;=$AB$12), "Yes", "")</f>
        <v/>
      </c>
      <c r="R917" s="14" t="str">
        <f>IF(AND(MasterData5[[#This Row],[MntFishProducts]]&gt;=AE$4, MasterData5[[#This Row],[Income ]]&lt;=$AB$12), "Yes", "")</f>
        <v/>
      </c>
      <c r="S917" s="14" t="str">
        <f>IF(AND(MasterData5[[#This Row],[MntSweetProducts]]&gt;=AF$4, MasterData5[[#This Row],[Income ]]&lt;=$AB$12), "Yes", "")</f>
        <v/>
      </c>
      <c r="U917" s="14" t="str">
        <f>IF(MasterData5[[#This Row],[MntWines]]&gt;=AB$4, "Yes", "")</f>
        <v>Yes</v>
      </c>
      <c r="V917" s="14" t="str">
        <f>IF(MasterData5[[#This Row],[MntFruits]]&gt;=AC$4, "Yes", "")</f>
        <v>Yes</v>
      </c>
      <c r="W917" s="14" t="str">
        <f>IF(MasterData5[[#This Row],[MntMeatProducts]]&gt;=AD$4, "Yes", "")</f>
        <v>Yes</v>
      </c>
      <c r="X917" s="14" t="str">
        <f>IF(MasterData5[[#This Row],[MntFishProducts]]&gt;=AE$4, "Yes", "")</f>
        <v>Yes</v>
      </c>
      <c r="Y917" s="14" t="str">
        <f>IF(MasterData5[[#This Row],[MntSweetProducts]]&gt;=AF$4, "Yes", "")</f>
        <v>Yes</v>
      </c>
    </row>
    <row r="918" spans="1:25" x14ac:dyDescent="0.3">
      <c r="A918">
        <v>4530</v>
      </c>
      <c r="B918" s="10">
        <v>972</v>
      </c>
      <c r="C918" s="10">
        <v>19</v>
      </c>
      <c r="D918" s="10">
        <v>595</v>
      </c>
      <c r="E918" s="10">
        <v>180</v>
      </c>
      <c r="F918" s="10">
        <v>26</v>
      </c>
      <c r="G918" s="10">
        <v>138</v>
      </c>
      <c r="H918" s="24">
        <f>2021-'Customer Profile'!B917</f>
        <v>73</v>
      </c>
      <c r="I918" s="10">
        <f>IF(Analysis!$B$60="Wine",B918,IF(Analysis!$B$60="Fruit",C918,IF(Analysis!$B$60="Meat",D918,IF(Analysis!$B$60="Fish",E918,IF(Analysis!$B$60="Sweet",F918,"")))))</f>
        <v>180</v>
      </c>
      <c r="J918" s="10">
        <v>78427</v>
      </c>
      <c r="K918" s="10" t="str">
        <f>IF(MasterData5[[#This Row],[Income ]]&gt;$AB$12, "Above", "Below")</f>
        <v>Above</v>
      </c>
      <c r="L918" s="10">
        <f>SUM(MasterData5[[#This Row],[MntWines]:[MntSweetProducts]])</f>
        <v>1792</v>
      </c>
      <c r="M918" s="53" t="str">
        <f>IF(MasterData5[[#This Row],[Total Purchase]]&gt;=500, "Over $500", "")</f>
        <v>Over $500</v>
      </c>
      <c r="N918" s="10"/>
      <c r="O918" s="14" t="str">
        <f>IF(AND(MasterData5[[#This Row],[MntWines]]&gt;=AB$4, MasterData5[[#This Row],[Income ]]&lt;=$AB$12), "Yes", "")</f>
        <v/>
      </c>
      <c r="P918" s="14" t="str">
        <f>IF(AND(MasterData5[[#This Row],[MntFruits]]&gt;=AC$4, MasterData5[[#This Row],[Income ]]&lt;=$AB$12), "Yes", "")</f>
        <v/>
      </c>
      <c r="Q918" s="14" t="str">
        <f>IF(AND(MasterData5[[#This Row],[MntMeatProducts]]&gt;=AD$4, MasterData5[[#This Row],[Income ]]&lt;=$AB$12), "Yes", "")</f>
        <v/>
      </c>
      <c r="R918" s="14" t="str">
        <f>IF(AND(MasterData5[[#This Row],[MntFishProducts]]&gt;=AE$4, MasterData5[[#This Row],[Income ]]&lt;=$AB$12), "Yes", "")</f>
        <v/>
      </c>
      <c r="S918" s="14" t="str">
        <f>IF(AND(MasterData5[[#This Row],[MntSweetProducts]]&gt;=AF$4, MasterData5[[#This Row],[Income ]]&lt;=$AB$12), "Yes", "")</f>
        <v/>
      </c>
      <c r="U918" s="14" t="str">
        <f>IF(MasterData5[[#This Row],[MntWines]]&gt;=AB$4, "Yes", "")</f>
        <v>Yes</v>
      </c>
      <c r="V918" s="14" t="str">
        <f>IF(MasterData5[[#This Row],[MntFruits]]&gt;=AC$4, "Yes", "")</f>
        <v/>
      </c>
      <c r="W918" s="14" t="str">
        <f>IF(MasterData5[[#This Row],[MntMeatProducts]]&gt;=AD$4, "Yes", "")</f>
        <v>Yes</v>
      </c>
      <c r="X918" s="14" t="str">
        <f>IF(MasterData5[[#This Row],[MntFishProducts]]&gt;=AE$4, "Yes", "")</f>
        <v>Yes</v>
      </c>
      <c r="Y918" s="14" t="str">
        <f>IF(MasterData5[[#This Row],[MntSweetProducts]]&gt;=AF$4, "Yes", "")</f>
        <v/>
      </c>
    </row>
    <row r="919" spans="1:25" x14ac:dyDescent="0.3">
      <c r="A919">
        <v>4541</v>
      </c>
      <c r="B919" s="10">
        <v>116</v>
      </c>
      <c r="C919" s="10">
        <v>6</v>
      </c>
      <c r="D919" s="10">
        <v>82</v>
      </c>
      <c r="E919" s="10">
        <v>6</v>
      </c>
      <c r="F919" s="10">
        <v>6</v>
      </c>
      <c r="G919" s="10">
        <v>41</v>
      </c>
      <c r="H919" s="24">
        <f>2021-'Customer Profile'!B918</f>
        <v>66</v>
      </c>
      <c r="I919" s="10">
        <f>IF(Analysis!$B$60="Wine",B919,IF(Analysis!$B$60="Fruit",C919,IF(Analysis!$B$60="Meat",D919,IF(Analysis!$B$60="Fish",E919,IF(Analysis!$B$60="Sweet",F919,"")))))</f>
        <v>6</v>
      </c>
      <c r="J919" s="10">
        <v>38946</v>
      </c>
      <c r="K919" s="10" t="str">
        <f>IF(MasterData5[[#This Row],[Income ]]&gt;$AB$12, "Above", "Below")</f>
        <v>Below</v>
      </c>
      <c r="L919" s="10">
        <f>SUM(MasterData5[[#This Row],[MntWines]:[MntSweetProducts]])</f>
        <v>216</v>
      </c>
      <c r="M919" s="53" t="str">
        <f>IF(MasterData5[[#This Row],[Total Purchase]]&gt;=500, "Over $500", "")</f>
        <v/>
      </c>
      <c r="N919" s="10"/>
      <c r="O919" s="14" t="str">
        <f>IF(AND(MasterData5[[#This Row],[MntWines]]&gt;=AB$4, MasterData5[[#This Row],[Income ]]&lt;=$AB$12), "Yes", "")</f>
        <v/>
      </c>
      <c r="P919" s="14" t="str">
        <f>IF(AND(MasterData5[[#This Row],[MntFruits]]&gt;=AC$4, MasterData5[[#This Row],[Income ]]&lt;=$AB$12), "Yes", "")</f>
        <v/>
      </c>
      <c r="Q919" s="14" t="str">
        <f>IF(AND(MasterData5[[#This Row],[MntMeatProducts]]&gt;=AD$4, MasterData5[[#This Row],[Income ]]&lt;=$AB$12), "Yes", "")</f>
        <v/>
      </c>
      <c r="R919" s="14" t="str">
        <f>IF(AND(MasterData5[[#This Row],[MntFishProducts]]&gt;=AE$4, MasterData5[[#This Row],[Income ]]&lt;=$AB$12), "Yes", "")</f>
        <v/>
      </c>
      <c r="S919" s="14" t="str">
        <f>IF(AND(MasterData5[[#This Row],[MntSweetProducts]]&gt;=AF$4, MasterData5[[#This Row],[Income ]]&lt;=$AB$12), "Yes", "")</f>
        <v/>
      </c>
      <c r="U919" s="14" t="str">
        <f>IF(MasterData5[[#This Row],[MntWines]]&gt;=AB$4, "Yes", "")</f>
        <v/>
      </c>
      <c r="V919" s="14" t="str">
        <f>IF(MasterData5[[#This Row],[MntFruits]]&gt;=AC$4, "Yes", "")</f>
        <v/>
      </c>
      <c r="W919" s="14" t="str">
        <f>IF(MasterData5[[#This Row],[MntMeatProducts]]&gt;=AD$4, "Yes", "")</f>
        <v/>
      </c>
      <c r="X919" s="14" t="str">
        <f>IF(MasterData5[[#This Row],[MntFishProducts]]&gt;=AE$4, "Yes", "")</f>
        <v/>
      </c>
      <c r="Y919" s="14" t="str">
        <f>IF(MasterData5[[#This Row],[MntSweetProducts]]&gt;=AF$4, "Yes", "")</f>
        <v/>
      </c>
    </row>
    <row r="920" spans="1:25" x14ac:dyDescent="0.3">
      <c r="A920">
        <v>4543</v>
      </c>
      <c r="B920" s="10">
        <v>777</v>
      </c>
      <c r="C920" s="10">
        <v>129</v>
      </c>
      <c r="D920" s="10">
        <v>573</v>
      </c>
      <c r="E920" s="10">
        <v>216</v>
      </c>
      <c r="F920" s="10">
        <v>21</v>
      </c>
      <c r="G920" s="10">
        <v>203</v>
      </c>
      <c r="H920" s="24">
        <f>2021-'Customer Profile'!B919</f>
        <v>41</v>
      </c>
      <c r="I920" s="10">
        <f>IF(Analysis!$B$60="Wine",B920,IF(Analysis!$B$60="Fruit",C920,IF(Analysis!$B$60="Meat",D920,IF(Analysis!$B$60="Fish",E920,IF(Analysis!$B$60="Sweet",F920,"")))))</f>
        <v>216</v>
      </c>
      <c r="J920" s="10">
        <v>82497</v>
      </c>
      <c r="K920" s="10" t="str">
        <f>IF(MasterData5[[#This Row],[Income ]]&gt;$AB$12, "Above", "Below")</f>
        <v>Above</v>
      </c>
      <c r="L920" s="10">
        <f>SUM(MasterData5[[#This Row],[MntWines]:[MntSweetProducts]])</f>
        <v>1716</v>
      </c>
      <c r="M920" s="53" t="str">
        <f>IF(MasterData5[[#This Row],[Total Purchase]]&gt;=500, "Over $500", "")</f>
        <v>Over $500</v>
      </c>
      <c r="N920" s="10"/>
      <c r="O920" s="14" t="str">
        <f>IF(AND(MasterData5[[#This Row],[MntWines]]&gt;=AB$4, MasterData5[[#This Row],[Income ]]&lt;=$AB$12), "Yes", "")</f>
        <v/>
      </c>
      <c r="P920" s="14" t="str">
        <f>IF(AND(MasterData5[[#This Row],[MntFruits]]&gt;=AC$4, MasterData5[[#This Row],[Income ]]&lt;=$AB$12), "Yes", "")</f>
        <v/>
      </c>
      <c r="Q920" s="14" t="str">
        <f>IF(AND(MasterData5[[#This Row],[MntMeatProducts]]&gt;=AD$4, MasterData5[[#This Row],[Income ]]&lt;=$AB$12), "Yes", "")</f>
        <v/>
      </c>
      <c r="R920" s="14" t="str">
        <f>IF(AND(MasterData5[[#This Row],[MntFishProducts]]&gt;=AE$4, MasterData5[[#This Row],[Income ]]&lt;=$AB$12), "Yes", "")</f>
        <v/>
      </c>
      <c r="S920" s="14" t="str">
        <f>IF(AND(MasterData5[[#This Row],[MntSweetProducts]]&gt;=AF$4, MasterData5[[#This Row],[Income ]]&lt;=$AB$12), "Yes", "")</f>
        <v/>
      </c>
      <c r="U920" s="14" t="str">
        <f>IF(MasterData5[[#This Row],[MntWines]]&gt;=AB$4, "Yes", "")</f>
        <v>Yes</v>
      </c>
      <c r="V920" s="14" t="str">
        <f>IF(MasterData5[[#This Row],[MntFruits]]&gt;=AC$4, "Yes", "")</f>
        <v>Yes</v>
      </c>
      <c r="W920" s="14" t="str">
        <f>IF(MasterData5[[#This Row],[MntMeatProducts]]&gt;=AD$4, "Yes", "")</f>
        <v>Yes</v>
      </c>
      <c r="X920" s="14" t="str">
        <f>IF(MasterData5[[#This Row],[MntFishProducts]]&gt;=AE$4, "Yes", "")</f>
        <v>Yes</v>
      </c>
      <c r="Y920" s="14" t="str">
        <f>IF(MasterData5[[#This Row],[MntSweetProducts]]&gt;=AF$4, "Yes", "")</f>
        <v/>
      </c>
    </row>
    <row r="921" spans="1:25" x14ac:dyDescent="0.3">
      <c r="A921">
        <v>4547</v>
      </c>
      <c r="B921" s="10">
        <v>6</v>
      </c>
      <c r="C921" s="10">
        <v>2</v>
      </c>
      <c r="D921" s="10">
        <v>9</v>
      </c>
      <c r="E921" s="10">
        <v>2</v>
      </c>
      <c r="F921" s="10">
        <v>1</v>
      </c>
      <c r="G921" s="10">
        <v>5</v>
      </c>
      <c r="H921" s="24">
        <f>2021-'Customer Profile'!B920</f>
        <v>61</v>
      </c>
      <c r="I921" s="10">
        <f>IF(Analysis!$B$60="Wine",B921,IF(Analysis!$B$60="Fruit",C921,IF(Analysis!$B$60="Meat",D921,IF(Analysis!$B$60="Fish",E921,IF(Analysis!$B$60="Sweet",F921,"")))))</f>
        <v>2</v>
      </c>
      <c r="J921" s="10">
        <v>13672</v>
      </c>
      <c r="K921" s="10" t="str">
        <f>IF(MasterData5[[#This Row],[Income ]]&gt;$AB$12, "Above", "Below")</f>
        <v>Below</v>
      </c>
      <c r="L921" s="10">
        <f>SUM(MasterData5[[#This Row],[MntWines]:[MntSweetProducts]])</f>
        <v>20</v>
      </c>
      <c r="M921" s="53" t="str">
        <f>IF(MasterData5[[#This Row],[Total Purchase]]&gt;=500, "Over $500", "")</f>
        <v/>
      </c>
      <c r="N921" s="10"/>
      <c r="O921" s="14" t="str">
        <f>IF(AND(MasterData5[[#This Row],[MntWines]]&gt;=AB$4, MasterData5[[#This Row],[Income ]]&lt;=$AB$12), "Yes", "")</f>
        <v/>
      </c>
      <c r="P921" s="14" t="str">
        <f>IF(AND(MasterData5[[#This Row],[MntFruits]]&gt;=AC$4, MasterData5[[#This Row],[Income ]]&lt;=$AB$12), "Yes", "")</f>
        <v/>
      </c>
      <c r="Q921" s="14" t="str">
        <f>IF(AND(MasterData5[[#This Row],[MntMeatProducts]]&gt;=AD$4, MasterData5[[#This Row],[Income ]]&lt;=$AB$12), "Yes", "")</f>
        <v/>
      </c>
      <c r="R921" s="14" t="str">
        <f>IF(AND(MasterData5[[#This Row],[MntFishProducts]]&gt;=AE$4, MasterData5[[#This Row],[Income ]]&lt;=$AB$12), "Yes", "")</f>
        <v/>
      </c>
      <c r="S921" s="14" t="str">
        <f>IF(AND(MasterData5[[#This Row],[MntSweetProducts]]&gt;=AF$4, MasterData5[[#This Row],[Income ]]&lt;=$AB$12), "Yes", "")</f>
        <v/>
      </c>
      <c r="U921" s="14" t="str">
        <f>IF(MasterData5[[#This Row],[MntWines]]&gt;=AB$4, "Yes", "")</f>
        <v/>
      </c>
      <c r="V921" s="14" t="str">
        <f>IF(MasterData5[[#This Row],[MntFruits]]&gt;=AC$4, "Yes", "")</f>
        <v/>
      </c>
      <c r="W921" s="14" t="str">
        <f>IF(MasterData5[[#This Row],[MntMeatProducts]]&gt;=AD$4, "Yes", "")</f>
        <v/>
      </c>
      <c r="X921" s="14" t="str">
        <f>IF(MasterData5[[#This Row],[MntFishProducts]]&gt;=AE$4, "Yes", "")</f>
        <v/>
      </c>
      <c r="Y921" s="14" t="str">
        <f>IF(MasterData5[[#This Row],[MntSweetProducts]]&gt;=AF$4, "Yes", "")</f>
        <v/>
      </c>
    </row>
    <row r="922" spans="1:25" x14ac:dyDescent="0.3">
      <c r="A922">
        <v>4548</v>
      </c>
      <c r="B922" s="10">
        <v>23</v>
      </c>
      <c r="C922" s="10">
        <v>4</v>
      </c>
      <c r="D922" s="10">
        <v>10</v>
      </c>
      <c r="E922" s="10">
        <v>0</v>
      </c>
      <c r="F922" s="10">
        <v>2</v>
      </c>
      <c r="G922" s="10">
        <v>15</v>
      </c>
      <c r="H922" s="24">
        <f>2021-'Customer Profile'!B921</f>
        <v>40</v>
      </c>
      <c r="I922" s="10">
        <f>IF(Analysis!$B$60="Wine",B922,IF(Analysis!$B$60="Fruit",C922,IF(Analysis!$B$60="Meat",D922,IF(Analysis!$B$60="Fish",E922,IF(Analysis!$B$60="Sweet",F922,"")))))</f>
        <v>0</v>
      </c>
      <c r="J922" s="10">
        <v>41967</v>
      </c>
      <c r="K922" s="10" t="str">
        <f>IF(MasterData5[[#This Row],[Income ]]&gt;$AB$12, "Above", "Below")</f>
        <v>Below</v>
      </c>
      <c r="L922" s="10">
        <f>SUM(MasterData5[[#This Row],[MntWines]:[MntSweetProducts]])</f>
        <v>39</v>
      </c>
      <c r="M922" s="53" t="str">
        <f>IF(MasterData5[[#This Row],[Total Purchase]]&gt;=500, "Over $500", "")</f>
        <v/>
      </c>
      <c r="N922" s="10"/>
      <c r="O922" s="14" t="str">
        <f>IF(AND(MasterData5[[#This Row],[MntWines]]&gt;=AB$4, MasterData5[[#This Row],[Income ]]&lt;=$AB$12), "Yes", "")</f>
        <v/>
      </c>
      <c r="P922" s="14" t="str">
        <f>IF(AND(MasterData5[[#This Row],[MntFruits]]&gt;=AC$4, MasterData5[[#This Row],[Income ]]&lt;=$AB$12), "Yes", "")</f>
        <v/>
      </c>
      <c r="Q922" s="14" t="str">
        <f>IF(AND(MasterData5[[#This Row],[MntMeatProducts]]&gt;=AD$4, MasterData5[[#This Row],[Income ]]&lt;=$AB$12), "Yes", "")</f>
        <v/>
      </c>
      <c r="R922" s="14" t="str">
        <f>IF(AND(MasterData5[[#This Row],[MntFishProducts]]&gt;=AE$4, MasterData5[[#This Row],[Income ]]&lt;=$AB$12), "Yes", "")</f>
        <v/>
      </c>
      <c r="S922" s="14" t="str">
        <f>IF(AND(MasterData5[[#This Row],[MntSweetProducts]]&gt;=AF$4, MasterData5[[#This Row],[Income ]]&lt;=$AB$12), "Yes", "")</f>
        <v/>
      </c>
      <c r="U922" s="14" t="str">
        <f>IF(MasterData5[[#This Row],[MntWines]]&gt;=AB$4, "Yes", "")</f>
        <v/>
      </c>
      <c r="V922" s="14" t="str">
        <f>IF(MasterData5[[#This Row],[MntFruits]]&gt;=AC$4, "Yes", "")</f>
        <v/>
      </c>
      <c r="W922" s="14" t="str">
        <f>IF(MasterData5[[#This Row],[MntMeatProducts]]&gt;=AD$4, "Yes", "")</f>
        <v/>
      </c>
      <c r="X922" s="14" t="str">
        <f>IF(MasterData5[[#This Row],[MntFishProducts]]&gt;=AE$4, "Yes", "")</f>
        <v/>
      </c>
      <c r="Y922" s="14" t="str">
        <f>IF(MasterData5[[#This Row],[MntSweetProducts]]&gt;=AF$4, "Yes", "")</f>
        <v/>
      </c>
    </row>
    <row r="923" spans="1:25" x14ac:dyDescent="0.3">
      <c r="A923">
        <v>4550</v>
      </c>
      <c r="B923" s="10">
        <v>61</v>
      </c>
      <c r="C923" s="10">
        <v>0</v>
      </c>
      <c r="D923" s="10">
        <v>3</v>
      </c>
      <c r="E923" s="10">
        <v>0</v>
      </c>
      <c r="F923" s="10">
        <v>0</v>
      </c>
      <c r="G923" s="10">
        <v>7</v>
      </c>
      <c r="H923" s="24">
        <f>2021-'Customer Profile'!B922</f>
        <v>55</v>
      </c>
      <c r="I923" s="10">
        <f>IF(Analysis!$B$60="Wine",B923,IF(Analysis!$B$60="Fruit",C923,IF(Analysis!$B$60="Meat",D923,IF(Analysis!$B$60="Fish",E923,IF(Analysis!$B$60="Sweet",F923,"")))))</f>
        <v>0</v>
      </c>
      <c r="J923" s="10">
        <v>33564</v>
      </c>
      <c r="K923" s="10" t="str">
        <f>IF(MasterData5[[#This Row],[Income ]]&gt;$AB$12, "Above", "Below")</f>
        <v>Below</v>
      </c>
      <c r="L923" s="10">
        <f>SUM(MasterData5[[#This Row],[MntWines]:[MntSweetProducts]])</f>
        <v>64</v>
      </c>
      <c r="M923" s="53" t="str">
        <f>IF(MasterData5[[#This Row],[Total Purchase]]&gt;=500, "Over $500", "")</f>
        <v/>
      </c>
      <c r="N923" s="10"/>
      <c r="O923" s="14" t="str">
        <f>IF(AND(MasterData5[[#This Row],[MntWines]]&gt;=AB$4, MasterData5[[#This Row],[Income ]]&lt;=$AB$12), "Yes", "")</f>
        <v/>
      </c>
      <c r="P923" s="14" t="str">
        <f>IF(AND(MasterData5[[#This Row],[MntFruits]]&gt;=AC$4, MasterData5[[#This Row],[Income ]]&lt;=$AB$12), "Yes", "")</f>
        <v/>
      </c>
      <c r="Q923" s="14" t="str">
        <f>IF(AND(MasterData5[[#This Row],[MntMeatProducts]]&gt;=AD$4, MasterData5[[#This Row],[Income ]]&lt;=$AB$12), "Yes", "")</f>
        <v/>
      </c>
      <c r="R923" s="14" t="str">
        <f>IF(AND(MasterData5[[#This Row],[MntFishProducts]]&gt;=AE$4, MasterData5[[#This Row],[Income ]]&lt;=$AB$12), "Yes", "")</f>
        <v/>
      </c>
      <c r="S923" s="14" t="str">
        <f>IF(AND(MasterData5[[#This Row],[MntSweetProducts]]&gt;=AF$4, MasterData5[[#This Row],[Income ]]&lt;=$AB$12), "Yes", "")</f>
        <v/>
      </c>
      <c r="U923" s="14" t="str">
        <f>IF(MasterData5[[#This Row],[MntWines]]&gt;=AB$4, "Yes", "")</f>
        <v/>
      </c>
      <c r="V923" s="14" t="str">
        <f>IF(MasterData5[[#This Row],[MntFruits]]&gt;=AC$4, "Yes", "")</f>
        <v/>
      </c>
      <c r="W923" s="14" t="str">
        <f>IF(MasterData5[[#This Row],[MntMeatProducts]]&gt;=AD$4, "Yes", "")</f>
        <v/>
      </c>
      <c r="X923" s="14" t="str">
        <f>IF(MasterData5[[#This Row],[MntFishProducts]]&gt;=AE$4, "Yes", "")</f>
        <v/>
      </c>
      <c r="Y923" s="14" t="str">
        <f>IF(MasterData5[[#This Row],[MntSweetProducts]]&gt;=AF$4, "Yes", "")</f>
        <v/>
      </c>
    </row>
    <row r="924" spans="1:25" x14ac:dyDescent="0.3">
      <c r="A924">
        <v>4552</v>
      </c>
      <c r="B924" s="10">
        <v>83</v>
      </c>
      <c r="C924" s="10">
        <v>2</v>
      </c>
      <c r="D924" s="10">
        <v>101</v>
      </c>
      <c r="E924" s="10">
        <v>64</v>
      </c>
      <c r="F924" s="10">
        <v>26</v>
      </c>
      <c r="G924" s="10">
        <v>117</v>
      </c>
      <c r="H924" s="24">
        <f>2021-'Customer Profile'!B923</f>
        <v>30</v>
      </c>
      <c r="I924" s="10">
        <f>IF(Analysis!$B$60="Wine",B924,IF(Analysis!$B$60="Fruit",C924,IF(Analysis!$B$60="Meat",D924,IF(Analysis!$B$60="Fish",E924,IF(Analysis!$B$60="Sweet",F924,"")))))</f>
        <v>64</v>
      </c>
      <c r="J924" s="10">
        <v>51373</v>
      </c>
      <c r="K924" s="10" t="str">
        <f>IF(MasterData5[[#This Row],[Income ]]&gt;$AB$12, "Above", "Below")</f>
        <v>Below</v>
      </c>
      <c r="L924" s="10">
        <f>SUM(MasterData5[[#This Row],[MntWines]:[MntSweetProducts]])</f>
        <v>276</v>
      </c>
      <c r="M924" s="53" t="str">
        <f>IF(MasterData5[[#This Row],[Total Purchase]]&gt;=500, "Over $500", "")</f>
        <v/>
      </c>
      <c r="N924" s="10"/>
      <c r="O924" s="14" t="str">
        <f>IF(AND(MasterData5[[#This Row],[MntWines]]&gt;=AB$4, MasterData5[[#This Row],[Income ]]&lt;=$AB$12), "Yes", "")</f>
        <v/>
      </c>
      <c r="P924" s="14" t="str">
        <f>IF(AND(MasterData5[[#This Row],[MntFruits]]&gt;=AC$4, MasterData5[[#This Row],[Income ]]&lt;=$AB$12), "Yes", "")</f>
        <v/>
      </c>
      <c r="Q924" s="14" t="str">
        <f>IF(AND(MasterData5[[#This Row],[MntMeatProducts]]&gt;=AD$4, MasterData5[[#This Row],[Income ]]&lt;=$AB$12), "Yes", "")</f>
        <v/>
      </c>
      <c r="R924" s="14" t="str">
        <f>IF(AND(MasterData5[[#This Row],[MntFishProducts]]&gt;=AE$4, MasterData5[[#This Row],[Income ]]&lt;=$AB$12), "Yes", "")</f>
        <v>Yes</v>
      </c>
      <c r="S924" s="14" t="str">
        <f>IF(AND(MasterData5[[#This Row],[MntSweetProducts]]&gt;=AF$4, MasterData5[[#This Row],[Income ]]&lt;=$AB$12), "Yes", "")</f>
        <v/>
      </c>
      <c r="U924" s="14" t="str">
        <f>IF(MasterData5[[#This Row],[MntWines]]&gt;=AB$4, "Yes", "")</f>
        <v/>
      </c>
      <c r="V924" s="14" t="str">
        <f>IF(MasterData5[[#This Row],[MntFruits]]&gt;=AC$4, "Yes", "")</f>
        <v/>
      </c>
      <c r="W924" s="14" t="str">
        <f>IF(MasterData5[[#This Row],[MntMeatProducts]]&gt;=AD$4, "Yes", "")</f>
        <v/>
      </c>
      <c r="X924" s="14" t="str">
        <f>IF(MasterData5[[#This Row],[MntFishProducts]]&gt;=AE$4, "Yes", "")</f>
        <v>Yes</v>
      </c>
      <c r="Y924" s="14" t="str">
        <f>IF(MasterData5[[#This Row],[MntSweetProducts]]&gt;=AF$4, "Yes", "")</f>
        <v/>
      </c>
    </row>
    <row r="925" spans="1:25" x14ac:dyDescent="0.3">
      <c r="A925">
        <v>4554</v>
      </c>
      <c r="B925" s="10">
        <v>171</v>
      </c>
      <c r="C925" s="10">
        <v>45</v>
      </c>
      <c r="D925" s="10">
        <v>73</v>
      </c>
      <c r="E925" s="10">
        <v>59</v>
      </c>
      <c r="F925" s="10">
        <v>10</v>
      </c>
      <c r="G925" s="10">
        <v>90</v>
      </c>
      <c r="H925" s="24">
        <f>2021-'Customer Profile'!B924</f>
        <v>56</v>
      </c>
      <c r="I925" s="10">
        <f>IF(Analysis!$B$60="Wine",B925,IF(Analysis!$B$60="Fruit",C925,IF(Analysis!$B$60="Meat",D925,IF(Analysis!$B$60="Fish",E925,IF(Analysis!$B$60="Sweet",F925,"")))))</f>
        <v>59</v>
      </c>
      <c r="J925" s="10">
        <v>47009</v>
      </c>
      <c r="K925" s="10" t="str">
        <f>IF(MasterData5[[#This Row],[Income ]]&gt;$AB$12, "Above", "Below")</f>
        <v>Below</v>
      </c>
      <c r="L925" s="10">
        <f>SUM(MasterData5[[#This Row],[MntWines]:[MntSweetProducts]])</f>
        <v>358</v>
      </c>
      <c r="M925" s="53" t="str">
        <f>IF(MasterData5[[#This Row],[Total Purchase]]&gt;=500, "Over $500", "")</f>
        <v/>
      </c>
      <c r="N925" s="10"/>
      <c r="O925" s="14" t="str">
        <f>IF(AND(MasterData5[[#This Row],[MntWines]]&gt;=AB$4, MasterData5[[#This Row],[Income ]]&lt;=$AB$12), "Yes", "")</f>
        <v/>
      </c>
      <c r="P925" s="14" t="str">
        <f>IF(AND(MasterData5[[#This Row],[MntFruits]]&gt;=AC$4, MasterData5[[#This Row],[Income ]]&lt;=$AB$12), "Yes", "")</f>
        <v>Yes</v>
      </c>
      <c r="Q925" s="14" t="str">
        <f>IF(AND(MasterData5[[#This Row],[MntMeatProducts]]&gt;=AD$4, MasterData5[[#This Row],[Income ]]&lt;=$AB$12), "Yes", "")</f>
        <v/>
      </c>
      <c r="R925" s="14" t="str">
        <f>IF(AND(MasterData5[[#This Row],[MntFishProducts]]&gt;=AE$4, MasterData5[[#This Row],[Income ]]&lt;=$AB$12), "Yes", "")</f>
        <v>Yes</v>
      </c>
      <c r="S925" s="14" t="str">
        <f>IF(AND(MasterData5[[#This Row],[MntSweetProducts]]&gt;=AF$4, MasterData5[[#This Row],[Income ]]&lt;=$AB$12), "Yes", "")</f>
        <v/>
      </c>
      <c r="U925" s="14" t="str">
        <f>IF(MasterData5[[#This Row],[MntWines]]&gt;=AB$4, "Yes", "")</f>
        <v/>
      </c>
      <c r="V925" s="14" t="str">
        <f>IF(MasterData5[[#This Row],[MntFruits]]&gt;=AC$4, "Yes", "")</f>
        <v>Yes</v>
      </c>
      <c r="W925" s="14" t="str">
        <f>IF(MasterData5[[#This Row],[MntMeatProducts]]&gt;=AD$4, "Yes", "")</f>
        <v/>
      </c>
      <c r="X925" s="14" t="str">
        <f>IF(MasterData5[[#This Row],[MntFishProducts]]&gt;=AE$4, "Yes", "")</f>
        <v>Yes</v>
      </c>
      <c r="Y925" s="14" t="str">
        <f>IF(MasterData5[[#This Row],[MntSweetProducts]]&gt;=AF$4, "Yes", "")</f>
        <v/>
      </c>
    </row>
    <row r="926" spans="1:25" x14ac:dyDescent="0.3">
      <c r="A926">
        <v>4557</v>
      </c>
      <c r="B926" s="10">
        <v>10</v>
      </c>
      <c r="C926" s="10">
        <v>7</v>
      </c>
      <c r="D926" s="10">
        <v>19</v>
      </c>
      <c r="E926" s="10">
        <v>8</v>
      </c>
      <c r="F926" s="10">
        <v>2</v>
      </c>
      <c r="G926" s="10">
        <v>21</v>
      </c>
      <c r="H926" s="24">
        <f>2021-'Customer Profile'!B925</f>
        <v>51</v>
      </c>
      <c r="I926" s="10">
        <f>IF(Analysis!$B$60="Wine",B926,IF(Analysis!$B$60="Fruit",C926,IF(Analysis!$B$60="Meat",D926,IF(Analysis!$B$60="Fish",E926,IF(Analysis!$B$60="Sweet",F926,"")))))</f>
        <v>8</v>
      </c>
      <c r="J926" s="10">
        <v>22070</v>
      </c>
      <c r="K926" s="10" t="str">
        <f>IF(MasterData5[[#This Row],[Income ]]&gt;$AB$12, "Above", "Below")</f>
        <v>Below</v>
      </c>
      <c r="L926" s="10">
        <f>SUM(MasterData5[[#This Row],[MntWines]:[MntSweetProducts]])</f>
        <v>46</v>
      </c>
      <c r="M926" s="53" t="str">
        <f>IF(MasterData5[[#This Row],[Total Purchase]]&gt;=500, "Over $500", "")</f>
        <v/>
      </c>
      <c r="N926" s="10"/>
      <c r="O926" s="14" t="str">
        <f>IF(AND(MasterData5[[#This Row],[MntWines]]&gt;=AB$4, MasterData5[[#This Row],[Income ]]&lt;=$AB$12), "Yes", "")</f>
        <v/>
      </c>
      <c r="P926" s="14" t="str">
        <f>IF(AND(MasterData5[[#This Row],[MntFruits]]&gt;=AC$4, MasterData5[[#This Row],[Income ]]&lt;=$AB$12), "Yes", "")</f>
        <v/>
      </c>
      <c r="Q926" s="14" t="str">
        <f>IF(AND(MasterData5[[#This Row],[MntMeatProducts]]&gt;=AD$4, MasterData5[[#This Row],[Income ]]&lt;=$AB$12), "Yes", "")</f>
        <v/>
      </c>
      <c r="R926" s="14" t="str">
        <f>IF(AND(MasterData5[[#This Row],[MntFishProducts]]&gt;=AE$4, MasterData5[[#This Row],[Income ]]&lt;=$AB$12), "Yes", "")</f>
        <v/>
      </c>
      <c r="S926" s="14" t="str">
        <f>IF(AND(MasterData5[[#This Row],[MntSweetProducts]]&gt;=AF$4, MasterData5[[#This Row],[Income ]]&lt;=$AB$12), "Yes", "")</f>
        <v/>
      </c>
      <c r="U926" s="14" t="str">
        <f>IF(MasterData5[[#This Row],[MntWines]]&gt;=AB$4, "Yes", "")</f>
        <v/>
      </c>
      <c r="V926" s="14" t="str">
        <f>IF(MasterData5[[#This Row],[MntFruits]]&gt;=AC$4, "Yes", "")</f>
        <v/>
      </c>
      <c r="W926" s="14" t="str">
        <f>IF(MasterData5[[#This Row],[MntMeatProducts]]&gt;=AD$4, "Yes", "")</f>
        <v/>
      </c>
      <c r="X926" s="14" t="str">
        <f>IF(MasterData5[[#This Row],[MntFishProducts]]&gt;=AE$4, "Yes", "")</f>
        <v/>
      </c>
      <c r="Y926" s="14" t="str">
        <f>IF(MasterData5[[#This Row],[MntSweetProducts]]&gt;=AF$4, "Yes", "")</f>
        <v/>
      </c>
    </row>
    <row r="927" spans="1:25" x14ac:dyDescent="0.3">
      <c r="A927">
        <v>4580</v>
      </c>
      <c r="B927" s="10">
        <v>1394</v>
      </c>
      <c r="C927" s="10">
        <v>22</v>
      </c>
      <c r="D927" s="10">
        <v>708</v>
      </c>
      <c r="E927" s="10">
        <v>89</v>
      </c>
      <c r="F927" s="10">
        <v>91</v>
      </c>
      <c r="G927" s="10">
        <v>182</v>
      </c>
      <c r="H927" s="24">
        <f>2021-'Customer Profile'!B926</f>
        <v>52</v>
      </c>
      <c r="I927" s="10">
        <f>IF(Analysis!$B$60="Wine",B927,IF(Analysis!$B$60="Fruit",C927,IF(Analysis!$B$60="Meat",D927,IF(Analysis!$B$60="Fish",E927,IF(Analysis!$B$60="Sweet",F927,"")))))</f>
        <v>89</v>
      </c>
      <c r="J927" s="10">
        <v>75759</v>
      </c>
      <c r="K927" s="10" t="str">
        <f>IF(MasterData5[[#This Row],[Income ]]&gt;$AB$12, "Above", "Below")</f>
        <v>Above</v>
      </c>
      <c r="L927" s="10">
        <f>SUM(MasterData5[[#This Row],[MntWines]:[MntSweetProducts]])</f>
        <v>2304</v>
      </c>
      <c r="M927" s="53" t="str">
        <f>IF(MasterData5[[#This Row],[Total Purchase]]&gt;=500, "Over $500", "")</f>
        <v>Over $500</v>
      </c>
      <c r="N927" s="10"/>
      <c r="O927" s="14" t="str">
        <f>IF(AND(MasterData5[[#This Row],[MntWines]]&gt;=AB$4, MasterData5[[#This Row],[Income ]]&lt;=$AB$12), "Yes", "")</f>
        <v/>
      </c>
      <c r="P927" s="14" t="str">
        <f>IF(AND(MasterData5[[#This Row],[MntFruits]]&gt;=AC$4, MasterData5[[#This Row],[Income ]]&lt;=$AB$12), "Yes", "")</f>
        <v/>
      </c>
      <c r="Q927" s="14" t="str">
        <f>IF(AND(MasterData5[[#This Row],[MntMeatProducts]]&gt;=AD$4, MasterData5[[#This Row],[Income ]]&lt;=$AB$12), "Yes", "")</f>
        <v/>
      </c>
      <c r="R927" s="14" t="str">
        <f>IF(AND(MasterData5[[#This Row],[MntFishProducts]]&gt;=AE$4, MasterData5[[#This Row],[Income ]]&lt;=$AB$12), "Yes", "")</f>
        <v/>
      </c>
      <c r="S927" s="14" t="str">
        <f>IF(AND(MasterData5[[#This Row],[MntSweetProducts]]&gt;=AF$4, MasterData5[[#This Row],[Income ]]&lt;=$AB$12), "Yes", "")</f>
        <v/>
      </c>
      <c r="U927" s="14" t="str">
        <f>IF(MasterData5[[#This Row],[MntWines]]&gt;=AB$4, "Yes", "")</f>
        <v>Yes</v>
      </c>
      <c r="V927" s="14" t="str">
        <f>IF(MasterData5[[#This Row],[MntFruits]]&gt;=AC$4, "Yes", "")</f>
        <v/>
      </c>
      <c r="W927" s="14" t="str">
        <f>IF(MasterData5[[#This Row],[MntMeatProducts]]&gt;=AD$4, "Yes", "")</f>
        <v>Yes</v>
      </c>
      <c r="X927" s="14" t="str">
        <f>IF(MasterData5[[#This Row],[MntFishProducts]]&gt;=AE$4, "Yes", "")</f>
        <v>Yes</v>
      </c>
      <c r="Y927" s="14" t="str">
        <f>IF(MasterData5[[#This Row],[MntSweetProducts]]&gt;=AF$4, "Yes", "")</f>
        <v>Yes</v>
      </c>
    </row>
    <row r="928" spans="1:25" x14ac:dyDescent="0.3">
      <c r="A928">
        <v>4587</v>
      </c>
      <c r="B928" s="10">
        <v>162</v>
      </c>
      <c r="C928" s="10">
        <v>25</v>
      </c>
      <c r="D928" s="10">
        <v>53</v>
      </c>
      <c r="E928" s="10">
        <v>16</v>
      </c>
      <c r="F928" s="10">
        <v>0</v>
      </c>
      <c r="G928" s="10">
        <v>10</v>
      </c>
      <c r="H928" s="24">
        <f>2021-'Customer Profile'!B927</f>
        <v>77</v>
      </c>
      <c r="I928" s="10">
        <f>IF(Analysis!$B$60="Wine",B928,IF(Analysis!$B$60="Fruit",C928,IF(Analysis!$B$60="Meat",D928,IF(Analysis!$B$60="Fish",E928,IF(Analysis!$B$60="Sweet",F928,"")))))</f>
        <v>16</v>
      </c>
      <c r="J928" s="10">
        <v>45006</v>
      </c>
      <c r="K928" s="10" t="str">
        <f>IF(MasterData5[[#This Row],[Income ]]&gt;$AB$12, "Above", "Below")</f>
        <v>Below</v>
      </c>
      <c r="L928" s="10">
        <f>SUM(MasterData5[[#This Row],[MntWines]:[MntSweetProducts]])</f>
        <v>256</v>
      </c>
      <c r="M928" s="53" t="str">
        <f>IF(MasterData5[[#This Row],[Total Purchase]]&gt;=500, "Over $500", "")</f>
        <v/>
      </c>
      <c r="N928" s="10"/>
      <c r="O928" s="14" t="str">
        <f>IF(AND(MasterData5[[#This Row],[MntWines]]&gt;=AB$4, MasterData5[[#This Row],[Income ]]&lt;=$AB$12), "Yes", "")</f>
        <v/>
      </c>
      <c r="P928" s="14" t="str">
        <f>IF(AND(MasterData5[[#This Row],[MntFruits]]&gt;=AC$4, MasterData5[[#This Row],[Income ]]&lt;=$AB$12), "Yes", "")</f>
        <v/>
      </c>
      <c r="Q928" s="14" t="str">
        <f>IF(AND(MasterData5[[#This Row],[MntMeatProducts]]&gt;=AD$4, MasterData5[[#This Row],[Income ]]&lt;=$AB$12), "Yes", "")</f>
        <v/>
      </c>
      <c r="R928" s="14" t="str">
        <f>IF(AND(MasterData5[[#This Row],[MntFishProducts]]&gt;=AE$4, MasterData5[[#This Row],[Income ]]&lt;=$AB$12), "Yes", "")</f>
        <v/>
      </c>
      <c r="S928" s="14" t="str">
        <f>IF(AND(MasterData5[[#This Row],[MntSweetProducts]]&gt;=AF$4, MasterData5[[#This Row],[Income ]]&lt;=$AB$12), "Yes", "")</f>
        <v/>
      </c>
      <c r="U928" s="14" t="str">
        <f>IF(MasterData5[[#This Row],[MntWines]]&gt;=AB$4, "Yes", "")</f>
        <v/>
      </c>
      <c r="V928" s="14" t="str">
        <f>IF(MasterData5[[#This Row],[MntFruits]]&gt;=AC$4, "Yes", "")</f>
        <v/>
      </c>
      <c r="W928" s="14" t="str">
        <f>IF(MasterData5[[#This Row],[MntMeatProducts]]&gt;=AD$4, "Yes", "")</f>
        <v/>
      </c>
      <c r="X928" s="14" t="str">
        <f>IF(MasterData5[[#This Row],[MntFishProducts]]&gt;=AE$4, "Yes", "")</f>
        <v/>
      </c>
      <c r="Y928" s="14" t="str">
        <f>IF(MasterData5[[#This Row],[MntSweetProducts]]&gt;=AF$4, "Yes", "")</f>
        <v/>
      </c>
    </row>
    <row r="929" spans="1:25" x14ac:dyDescent="0.3">
      <c r="A929">
        <v>4597</v>
      </c>
      <c r="B929" s="10">
        <v>889</v>
      </c>
      <c r="C929" s="10">
        <v>55</v>
      </c>
      <c r="D929" s="10">
        <v>685</v>
      </c>
      <c r="E929" s="10">
        <v>168</v>
      </c>
      <c r="F929" s="10">
        <v>92</v>
      </c>
      <c r="G929" s="10">
        <v>129</v>
      </c>
      <c r="H929" s="24">
        <f>2021-'Customer Profile'!B928</f>
        <v>51</v>
      </c>
      <c r="I929" s="10">
        <f>IF(Analysis!$B$60="Wine",B929,IF(Analysis!$B$60="Fruit",C929,IF(Analysis!$B$60="Meat",D929,IF(Analysis!$B$60="Fish",E929,IF(Analysis!$B$60="Sweet",F929,"")))))</f>
        <v>168</v>
      </c>
      <c r="J929" s="10">
        <v>82072</v>
      </c>
      <c r="K929" s="10" t="str">
        <f>IF(MasterData5[[#This Row],[Income ]]&gt;$AB$12, "Above", "Below")</f>
        <v>Above</v>
      </c>
      <c r="L929" s="10">
        <f>SUM(MasterData5[[#This Row],[MntWines]:[MntSweetProducts]])</f>
        <v>1889</v>
      </c>
      <c r="M929" s="53" t="str">
        <f>IF(MasterData5[[#This Row],[Total Purchase]]&gt;=500, "Over $500", "")</f>
        <v>Over $500</v>
      </c>
      <c r="N929" s="10"/>
      <c r="O929" s="14" t="str">
        <f>IF(AND(MasterData5[[#This Row],[MntWines]]&gt;=AB$4, MasterData5[[#This Row],[Income ]]&lt;=$AB$12), "Yes", "")</f>
        <v/>
      </c>
      <c r="P929" s="14" t="str">
        <f>IF(AND(MasterData5[[#This Row],[MntFruits]]&gt;=AC$4, MasterData5[[#This Row],[Income ]]&lt;=$AB$12), "Yes", "")</f>
        <v/>
      </c>
      <c r="Q929" s="14" t="str">
        <f>IF(AND(MasterData5[[#This Row],[MntMeatProducts]]&gt;=AD$4, MasterData5[[#This Row],[Income ]]&lt;=$AB$12), "Yes", "")</f>
        <v/>
      </c>
      <c r="R929" s="14" t="str">
        <f>IF(AND(MasterData5[[#This Row],[MntFishProducts]]&gt;=AE$4, MasterData5[[#This Row],[Income ]]&lt;=$AB$12), "Yes", "")</f>
        <v/>
      </c>
      <c r="S929" s="14" t="str">
        <f>IF(AND(MasterData5[[#This Row],[MntSweetProducts]]&gt;=AF$4, MasterData5[[#This Row],[Income ]]&lt;=$AB$12), "Yes", "")</f>
        <v/>
      </c>
      <c r="U929" s="14" t="str">
        <f>IF(MasterData5[[#This Row],[MntWines]]&gt;=AB$4, "Yes", "")</f>
        <v>Yes</v>
      </c>
      <c r="V929" s="14" t="str">
        <f>IF(MasterData5[[#This Row],[MntFruits]]&gt;=AC$4, "Yes", "")</f>
        <v>Yes</v>
      </c>
      <c r="W929" s="14" t="str">
        <f>IF(MasterData5[[#This Row],[MntMeatProducts]]&gt;=AD$4, "Yes", "")</f>
        <v>Yes</v>
      </c>
      <c r="X929" s="14" t="str">
        <f>IF(MasterData5[[#This Row],[MntFishProducts]]&gt;=AE$4, "Yes", "")</f>
        <v>Yes</v>
      </c>
      <c r="Y929" s="14" t="str">
        <f>IF(MasterData5[[#This Row],[MntSweetProducts]]&gt;=AF$4, "Yes", "")</f>
        <v>Yes</v>
      </c>
    </row>
    <row r="930" spans="1:25" x14ac:dyDescent="0.3">
      <c r="A930">
        <v>4599</v>
      </c>
      <c r="B930" s="10">
        <v>411</v>
      </c>
      <c r="C930" s="10">
        <v>0</v>
      </c>
      <c r="D930" s="10">
        <v>26</v>
      </c>
      <c r="E930" s="10">
        <v>0</v>
      </c>
      <c r="F930" s="10">
        <v>0</v>
      </c>
      <c r="G930" s="10">
        <v>21</v>
      </c>
      <c r="H930" s="24">
        <f>2021-'Customer Profile'!B929</f>
        <v>45</v>
      </c>
      <c r="I930" s="10">
        <f>IF(Analysis!$B$60="Wine",B930,IF(Analysis!$B$60="Fruit",C930,IF(Analysis!$B$60="Meat",D930,IF(Analysis!$B$60="Fish",E930,IF(Analysis!$B$60="Sweet",F930,"")))))</f>
        <v>0</v>
      </c>
      <c r="J930" s="10">
        <v>49681</v>
      </c>
      <c r="K930" s="10" t="str">
        <f>IF(MasterData5[[#This Row],[Income ]]&gt;$AB$12, "Above", "Below")</f>
        <v>Below</v>
      </c>
      <c r="L930" s="10">
        <f>SUM(MasterData5[[#This Row],[MntWines]:[MntSweetProducts]])</f>
        <v>437</v>
      </c>
      <c r="M930" s="53" t="str">
        <f>IF(MasterData5[[#This Row],[Total Purchase]]&gt;=500, "Over $500", "")</f>
        <v/>
      </c>
      <c r="N930" s="10"/>
      <c r="O930" s="14" t="str">
        <f>IF(AND(MasterData5[[#This Row],[MntWines]]&gt;=AB$4, MasterData5[[#This Row],[Income ]]&lt;=$AB$12), "Yes", "")</f>
        <v>Yes</v>
      </c>
      <c r="P930" s="14" t="str">
        <f>IF(AND(MasterData5[[#This Row],[MntFruits]]&gt;=AC$4, MasterData5[[#This Row],[Income ]]&lt;=$AB$12), "Yes", "")</f>
        <v/>
      </c>
      <c r="Q930" s="14" t="str">
        <f>IF(AND(MasterData5[[#This Row],[MntMeatProducts]]&gt;=AD$4, MasterData5[[#This Row],[Income ]]&lt;=$AB$12), "Yes", "")</f>
        <v/>
      </c>
      <c r="R930" s="14" t="str">
        <f>IF(AND(MasterData5[[#This Row],[MntFishProducts]]&gt;=AE$4, MasterData5[[#This Row],[Income ]]&lt;=$AB$12), "Yes", "")</f>
        <v/>
      </c>
      <c r="S930" s="14" t="str">
        <f>IF(AND(MasterData5[[#This Row],[MntSweetProducts]]&gt;=AF$4, MasterData5[[#This Row],[Income ]]&lt;=$AB$12), "Yes", "")</f>
        <v/>
      </c>
      <c r="U930" s="14" t="str">
        <f>IF(MasterData5[[#This Row],[MntWines]]&gt;=AB$4, "Yes", "")</f>
        <v>Yes</v>
      </c>
      <c r="V930" s="14" t="str">
        <f>IF(MasterData5[[#This Row],[MntFruits]]&gt;=AC$4, "Yes", "")</f>
        <v/>
      </c>
      <c r="W930" s="14" t="str">
        <f>IF(MasterData5[[#This Row],[MntMeatProducts]]&gt;=AD$4, "Yes", "")</f>
        <v/>
      </c>
      <c r="X930" s="14" t="str">
        <f>IF(MasterData5[[#This Row],[MntFishProducts]]&gt;=AE$4, "Yes", "")</f>
        <v/>
      </c>
      <c r="Y930" s="14" t="str">
        <f>IF(MasterData5[[#This Row],[MntSweetProducts]]&gt;=AF$4, "Yes", "")</f>
        <v/>
      </c>
    </row>
    <row r="931" spans="1:25" x14ac:dyDescent="0.3">
      <c r="A931">
        <v>4603</v>
      </c>
      <c r="B931" s="10">
        <v>371</v>
      </c>
      <c r="C931" s="10">
        <v>32</v>
      </c>
      <c r="D931" s="10">
        <v>189</v>
      </c>
      <c r="E931" s="10">
        <v>0</v>
      </c>
      <c r="F931" s="10">
        <v>58</v>
      </c>
      <c r="G931" s="10">
        <v>6</v>
      </c>
      <c r="H931" s="24">
        <f>2021-'Customer Profile'!B930</f>
        <v>61</v>
      </c>
      <c r="I931" s="10">
        <f>IF(Analysis!$B$60="Wine",B931,IF(Analysis!$B$60="Fruit",C931,IF(Analysis!$B$60="Meat",D931,IF(Analysis!$B$60="Fish",E931,IF(Analysis!$B$60="Sweet",F931,"")))))</f>
        <v>0</v>
      </c>
      <c r="J931" s="10">
        <v>65695</v>
      </c>
      <c r="K931" s="10" t="str">
        <f>IF(MasterData5[[#This Row],[Income ]]&gt;$AB$12, "Above", "Below")</f>
        <v>Above</v>
      </c>
      <c r="L931" s="10">
        <f>SUM(MasterData5[[#This Row],[MntWines]:[MntSweetProducts]])</f>
        <v>650</v>
      </c>
      <c r="M931" s="53" t="str">
        <f>IF(MasterData5[[#This Row],[Total Purchase]]&gt;=500, "Over $500", "")</f>
        <v>Over $500</v>
      </c>
      <c r="N931" s="10"/>
      <c r="O931" s="14" t="str">
        <f>IF(AND(MasterData5[[#This Row],[MntWines]]&gt;=AB$4, MasterData5[[#This Row],[Income ]]&lt;=$AB$12), "Yes", "")</f>
        <v/>
      </c>
      <c r="P931" s="14" t="str">
        <f>IF(AND(MasterData5[[#This Row],[MntFruits]]&gt;=AC$4, MasterData5[[#This Row],[Income ]]&lt;=$AB$12), "Yes", "")</f>
        <v/>
      </c>
      <c r="Q931" s="14" t="str">
        <f>IF(AND(MasterData5[[#This Row],[MntMeatProducts]]&gt;=AD$4, MasterData5[[#This Row],[Income ]]&lt;=$AB$12), "Yes", "")</f>
        <v/>
      </c>
      <c r="R931" s="14" t="str">
        <f>IF(AND(MasterData5[[#This Row],[MntFishProducts]]&gt;=AE$4, MasterData5[[#This Row],[Income ]]&lt;=$AB$12), "Yes", "")</f>
        <v/>
      </c>
      <c r="S931" s="14" t="str">
        <f>IF(AND(MasterData5[[#This Row],[MntSweetProducts]]&gt;=AF$4, MasterData5[[#This Row],[Income ]]&lt;=$AB$12), "Yes", "")</f>
        <v/>
      </c>
      <c r="U931" s="14" t="str">
        <f>IF(MasterData5[[#This Row],[MntWines]]&gt;=AB$4, "Yes", "")</f>
        <v>Yes</v>
      </c>
      <c r="V931" s="14" t="str">
        <f>IF(MasterData5[[#This Row],[MntFruits]]&gt;=AC$4, "Yes", "")</f>
        <v>Yes</v>
      </c>
      <c r="W931" s="14" t="str">
        <f>IF(MasterData5[[#This Row],[MntMeatProducts]]&gt;=AD$4, "Yes", "")</f>
        <v>Yes</v>
      </c>
      <c r="X931" s="14" t="str">
        <f>IF(MasterData5[[#This Row],[MntFishProducts]]&gt;=AE$4, "Yes", "")</f>
        <v/>
      </c>
      <c r="Y931" s="14" t="str">
        <f>IF(MasterData5[[#This Row],[MntSweetProducts]]&gt;=AF$4, "Yes", "")</f>
        <v>Yes</v>
      </c>
    </row>
    <row r="932" spans="1:25" x14ac:dyDescent="0.3">
      <c r="A932">
        <v>4607</v>
      </c>
      <c r="B932" s="10">
        <v>227</v>
      </c>
      <c r="C932" s="10">
        <v>23</v>
      </c>
      <c r="D932" s="10">
        <v>389</v>
      </c>
      <c r="E932" s="10">
        <v>42</v>
      </c>
      <c r="F932" s="10">
        <v>21</v>
      </c>
      <c r="G932" s="10">
        <v>75</v>
      </c>
      <c r="H932" s="24">
        <f>2021-'Customer Profile'!B931</f>
        <v>62</v>
      </c>
      <c r="I932" s="10">
        <f>IF(Analysis!$B$60="Wine",B932,IF(Analysis!$B$60="Fruit",C932,IF(Analysis!$B$60="Meat",D932,IF(Analysis!$B$60="Fish",E932,IF(Analysis!$B$60="Sweet",F932,"")))))</f>
        <v>42</v>
      </c>
      <c r="J932" s="10">
        <v>71367</v>
      </c>
      <c r="K932" s="10" t="str">
        <f>IF(MasterData5[[#This Row],[Income ]]&gt;$AB$12, "Above", "Below")</f>
        <v>Above</v>
      </c>
      <c r="L932" s="10">
        <f>SUM(MasterData5[[#This Row],[MntWines]:[MntSweetProducts]])</f>
        <v>702</v>
      </c>
      <c r="M932" s="53" t="str">
        <f>IF(MasterData5[[#This Row],[Total Purchase]]&gt;=500, "Over $500", "")</f>
        <v>Over $500</v>
      </c>
      <c r="N932" s="10"/>
      <c r="O932" s="14" t="str">
        <f>IF(AND(MasterData5[[#This Row],[MntWines]]&gt;=AB$4, MasterData5[[#This Row],[Income ]]&lt;=$AB$12), "Yes", "")</f>
        <v/>
      </c>
      <c r="P932" s="14" t="str">
        <f>IF(AND(MasterData5[[#This Row],[MntFruits]]&gt;=AC$4, MasterData5[[#This Row],[Income ]]&lt;=$AB$12), "Yes", "")</f>
        <v/>
      </c>
      <c r="Q932" s="14" t="str">
        <f>IF(AND(MasterData5[[#This Row],[MntMeatProducts]]&gt;=AD$4, MasterData5[[#This Row],[Income ]]&lt;=$AB$12), "Yes", "")</f>
        <v/>
      </c>
      <c r="R932" s="14" t="str">
        <f>IF(AND(MasterData5[[#This Row],[MntFishProducts]]&gt;=AE$4, MasterData5[[#This Row],[Income ]]&lt;=$AB$12), "Yes", "")</f>
        <v/>
      </c>
      <c r="S932" s="14" t="str">
        <f>IF(AND(MasterData5[[#This Row],[MntSweetProducts]]&gt;=AF$4, MasterData5[[#This Row],[Income ]]&lt;=$AB$12), "Yes", "")</f>
        <v/>
      </c>
      <c r="U932" s="14" t="str">
        <f>IF(MasterData5[[#This Row],[MntWines]]&gt;=AB$4, "Yes", "")</f>
        <v/>
      </c>
      <c r="V932" s="14" t="str">
        <f>IF(MasterData5[[#This Row],[MntFruits]]&gt;=AC$4, "Yes", "")</f>
        <v/>
      </c>
      <c r="W932" s="14" t="str">
        <f>IF(MasterData5[[#This Row],[MntMeatProducts]]&gt;=AD$4, "Yes", "")</f>
        <v>Yes</v>
      </c>
      <c r="X932" s="14" t="str">
        <f>IF(MasterData5[[#This Row],[MntFishProducts]]&gt;=AE$4, "Yes", "")</f>
        <v>Yes</v>
      </c>
      <c r="Y932" s="14" t="str">
        <f>IF(MasterData5[[#This Row],[MntSweetProducts]]&gt;=AF$4, "Yes", "")</f>
        <v/>
      </c>
    </row>
    <row r="933" spans="1:25" x14ac:dyDescent="0.3">
      <c r="A933">
        <v>4608</v>
      </c>
      <c r="B933" s="10">
        <v>163</v>
      </c>
      <c r="C933" s="10">
        <v>23</v>
      </c>
      <c r="D933" s="10">
        <v>424</v>
      </c>
      <c r="E933" s="10">
        <v>27</v>
      </c>
      <c r="F933" s="10">
        <v>65</v>
      </c>
      <c r="G933" s="10">
        <v>76</v>
      </c>
      <c r="H933" s="24">
        <f>2021-'Customer Profile'!B932</f>
        <v>34</v>
      </c>
      <c r="I933" s="10">
        <f>IF(Analysis!$B$60="Wine",B933,IF(Analysis!$B$60="Fruit",C933,IF(Analysis!$B$60="Meat",D933,IF(Analysis!$B$60="Fish",E933,IF(Analysis!$B$60="Sweet",F933,"")))))</f>
        <v>27</v>
      </c>
      <c r="J933" s="10">
        <v>81361</v>
      </c>
      <c r="K933" s="10" t="str">
        <f>IF(MasterData5[[#This Row],[Income ]]&gt;$AB$12, "Above", "Below")</f>
        <v>Above</v>
      </c>
      <c r="L933" s="10">
        <f>SUM(MasterData5[[#This Row],[MntWines]:[MntSweetProducts]])</f>
        <v>702</v>
      </c>
      <c r="M933" s="53" t="str">
        <f>IF(MasterData5[[#This Row],[Total Purchase]]&gt;=500, "Over $500", "")</f>
        <v>Over $500</v>
      </c>
      <c r="N933" s="10"/>
      <c r="O933" s="14" t="str">
        <f>IF(AND(MasterData5[[#This Row],[MntWines]]&gt;=AB$4, MasterData5[[#This Row],[Income ]]&lt;=$AB$12), "Yes", "")</f>
        <v/>
      </c>
      <c r="P933" s="14" t="str">
        <f>IF(AND(MasterData5[[#This Row],[MntFruits]]&gt;=AC$4, MasterData5[[#This Row],[Income ]]&lt;=$AB$12), "Yes", "")</f>
        <v/>
      </c>
      <c r="Q933" s="14" t="str">
        <f>IF(AND(MasterData5[[#This Row],[MntMeatProducts]]&gt;=AD$4, MasterData5[[#This Row],[Income ]]&lt;=$AB$12), "Yes", "")</f>
        <v/>
      </c>
      <c r="R933" s="14" t="str">
        <f>IF(AND(MasterData5[[#This Row],[MntFishProducts]]&gt;=AE$4, MasterData5[[#This Row],[Income ]]&lt;=$AB$12), "Yes", "")</f>
        <v/>
      </c>
      <c r="S933" s="14" t="str">
        <f>IF(AND(MasterData5[[#This Row],[MntSweetProducts]]&gt;=AF$4, MasterData5[[#This Row],[Income ]]&lt;=$AB$12), "Yes", "")</f>
        <v/>
      </c>
      <c r="U933" s="14" t="str">
        <f>IF(MasterData5[[#This Row],[MntWines]]&gt;=AB$4, "Yes", "")</f>
        <v/>
      </c>
      <c r="V933" s="14" t="str">
        <f>IF(MasterData5[[#This Row],[MntFruits]]&gt;=AC$4, "Yes", "")</f>
        <v/>
      </c>
      <c r="W933" s="14" t="str">
        <f>IF(MasterData5[[#This Row],[MntMeatProducts]]&gt;=AD$4, "Yes", "")</f>
        <v>Yes</v>
      </c>
      <c r="X933" s="14" t="str">
        <f>IF(MasterData5[[#This Row],[MntFishProducts]]&gt;=AE$4, "Yes", "")</f>
        <v/>
      </c>
      <c r="Y933" s="14" t="str">
        <f>IF(MasterData5[[#This Row],[MntSweetProducts]]&gt;=AF$4, "Yes", "")</f>
        <v>Yes</v>
      </c>
    </row>
    <row r="934" spans="1:25" x14ac:dyDescent="0.3">
      <c r="A934">
        <v>4609</v>
      </c>
      <c r="B934" s="10">
        <v>383</v>
      </c>
      <c r="C934" s="10">
        <v>0</v>
      </c>
      <c r="D934" s="10">
        <v>53</v>
      </c>
      <c r="E934" s="10">
        <v>6</v>
      </c>
      <c r="F934" s="10">
        <v>4</v>
      </c>
      <c r="G934" s="10">
        <v>40</v>
      </c>
      <c r="H934" s="24">
        <f>2021-'Customer Profile'!B933</f>
        <v>55</v>
      </c>
      <c r="I934" s="10">
        <f>IF(Analysis!$B$60="Wine",B934,IF(Analysis!$B$60="Fruit",C934,IF(Analysis!$B$60="Meat",D934,IF(Analysis!$B$60="Fish",E934,IF(Analysis!$B$60="Sweet",F934,"")))))</f>
        <v>6</v>
      </c>
      <c r="J934" s="10">
        <v>57705</v>
      </c>
      <c r="K934" s="10" t="str">
        <f>IF(MasterData5[[#This Row],[Income ]]&gt;$AB$12, "Above", "Below")</f>
        <v>Above</v>
      </c>
      <c r="L934" s="10">
        <f>SUM(MasterData5[[#This Row],[MntWines]:[MntSweetProducts]])</f>
        <v>446</v>
      </c>
      <c r="M934" s="53" t="str">
        <f>IF(MasterData5[[#This Row],[Total Purchase]]&gt;=500, "Over $500", "")</f>
        <v/>
      </c>
      <c r="N934" s="10"/>
      <c r="O934" s="14" t="str">
        <f>IF(AND(MasterData5[[#This Row],[MntWines]]&gt;=AB$4, MasterData5[[#This Row],[Income ]]&lt;=$AB$12), "Yes", "")</f>
        <v/>
      </c>
      <c r="P934" s="14" t="str">
        <f>IF(AND(MasterData5[[#This Row],[MntFruits]]&gt;=AC$4, MasterData5[[#This Row],[Income ]]&lt;=$AB$12), "Yes", "")</f>
        <v/>
      </c>
      <c r="Q934" s="14" t="str">
        <f>IF(AND(MasterData5[[#This Row],[MntMeatProducts]]&gt;=AD$4, MasterData5[[#This Row],[Income ]]&lt;=$AB$12), "Yes", "")</f>
        <v/>
      </c>
      <c r="R934" s="14" t="str">
        <f>IF(AND(MasterData5[[#This Row],[MntFishProducts]]&gt;=AE$4, MasterData5[[#This Row],[Income ]]&lt;=$AB$12), "Yes", "")</f>
        <v/>
      </c>
      <c r="S934" s="14" t="str">
        <f>IF(AND(MasterData5[[#This Row],[MntSweetProducts]]&gt;=AF$4, MasterData5[[#This Row],[Income ]]&lt;=$AB$12), "Yes", "")</f>
        <v/>
      </c>
      <c r="U934" s="14" t="str">
        <f>IF(MasterData5[[#This Row],[MntWines]]&gt;=AB$4, "Yes", "")</f>
        <v>Yes</v>
      </c>
      <c r="V934" s="14" t="str">
        <f>IF(MasterData5[[#This Row],[MntFruits]]&gt;=AC$4, "Yes", "")</f>
        <v/>
      </c>
      <c r="W934" s="14" t="str">
        <f>IF(MasterData5[[#This Row],[MntMeatProducts]]&gt;=AD$4, "Yes", "")</f>
        <v/>
      </c>
      <c r="X934" s="14" t="str">
        <f>IF(MasterData5[[#This Row],[MntFishProducts]]&gt;=AE$4, "Yes", "")</f>
        <v/>
      </c>
      <c r="Y934" s="14" t="str">
        <f>IF(MasterData5[[#This Row],[MntSweetProducts]]&gt;=AF$4, "Yes", "")</f>
        <v/>
      </c>
    </row>
    <row r="935" spans="1:25" x14ac:dyDescent="0.3">
      <c r="A935">
        <v>4611</v>
      </c>
      <c r="B935" s="10">
        <v>1009</v>
      </c>
      <c r="C935" s="10">
        <v>181</v>
      </c>
      <c r="D935" s="10">
        <v>104</v>
      </c>
      <c r="E935" s="10">
        <v>202</v>
      </c>
      <c r="F935" s="10">
        <v>21</v>
      </c>
      <c r="G935" s="10">
        <v>207</v>
      </c>
      <c r="H935" s="24">
        <f>2021-'Customer Profile'!B934</f>
        <v>51</v>
      </c>
      <c r="I935" s="10">
        <f>IF(Analysis!$B$60="Wine",B935,IF(Analysis!$B$60="Fruit",C935,IF(Analysis!$B$60="Meat",D935,IF(Analysis!$B$60="Fish",E935,IF(Analysis!$B$60="Sweet",F935,"")))))</f>
        <v>202</v>
      </c>
      <c r="J935" s="10">
        <v>105471</v>
      </c>
      <c r="K935" s="10" t="str">
        <f>IF(MasterData5[[#This Row],[Income ]]&gt;$AB$12, "Above", "Below")</f>
        <v>Above</v>
      </c>
      <c r="L935" s="10">
        <f>SUM(MasterData5[[#This Row],[MntWines]:[MntSweetProducts]])</f>
        <v>1517</v>
      </c>
      <c r="M935" s="53" t="str">
        <f>IF(MasterData5[[#This Row],[Total Purchase]]&gt;=500, "Over $500", "")</f>
        <v>Over $500</v>
      </c>
      <c r="N935" s="10"/>
      <c r="O935" s="14" t="str">
        <f>IF(AND(MasterData5[[#This Row],[MntWines]]&gt;=AB$4, MasterData5[[#This Row],[Income ]]&lt;=$AB$12), "Yes", "")</f>
        <v/>
      </c>
      <c r="P935" s="14" t="str">
        <f>IF(AND(MasterData5[[#This Row],[MntFruits]]&gt;=AC$4, MasterData5[[#This Row],[Income ]]&lt;=$AB$12), "Yes", "")</f>
        <v/>
      </c>
      <c r="Q935" s="14" t="str">
        <f>IF(AND(MasterData5[[#This Row],[MntMeatProducts]]&gt;=AD$4, MasterData5[[#This Row],[Income ]]&lt;=$AB$12), "Yes", "")</f>
        <v/>
      </c>
      <c r="R935" s="14" t="str">
        <f>IF(AND(MasterData5[[#This Row],[MntFishProducts]]&gt;=AE$4, MasterData5[[#This Row],[Income ]]&lt;=$AB$12), "Yes", "")</f>
        <v/>
      </c>
      <c r="S935" s="14" t="str">
        <f>IF(AND(MasterData5[[#This Row],[MntSweetProducts]]&gt;=AF$4, MasterData5[[#This Row],[Income ]]&lt;=$AB$12), "Yes", "")</f>
        <v/>
      </c>
      <c r="U935" s="14" t="str">
        <f>IF(MasterData5[[#This Row],[MntWines]]&gt;=AB$4, "Yes", "")</f>
        <v>Yes</v>
      </c>
      <c r="V935" s="14" t="str">
        <f>IF(MasterData5[[#This Row],[MntFruits]]&gt;=AC$4, "Yes", "")</f>
        <v>Yes</v>
      </c>
      <c r="W935" s="14" t="str">
        <f>IF(MasterData5[[#This Row],[MntMeatProducts]]&gt;=AD$4, "Yes", "")</f>
        <v/>
      </c>
      <c r="X935" s="14" t="str">
        <f>IF(MasterData5[[#This Row],[MntFishProducts]]&gt;=AE$4, "Yes", "")</f>
        <v>Yes</v>
      </c>
      <c r="Y935" s="14" t="str">
        <f>IF(MasterData5[[#This Row],[MntSweetProducts]]&gt;=AF$4, "Yes", "")</f>
        <v/>
      </c>
    </row>
    <row r="936" spans="1:25" x14ac:dyDescent="0.3">
      <c r="A936">
        <v>4619</v>
      </c>
      <c r="B936" s="10">
        <v>6</v>
      </c>
      <c r="C936" s="10">
        <v>2</v>
      </c>
      <c r="D936" s="10">
        <v>3</v>
      </c>
      <c r="E936" s="10">
        <v>1</v>
      </c>
      <c r="F936" s="10">
        <v>262</v>
      </c>
      <c r="G936" s="10">
        <v>3</v>
      </c>
      <c r="H936" s="24">
        <f>2021-'Customer Profile'!B935</f>
        <v>76</v>
      </c>
      <c r="I936" s="10">
        <f>IF(Analysis!$B$60="Wine",B936,IF(Analysis!$B$60="Fruit",C936,IF(Analysis!$B$60="Meat",D936,IF(Analysis!$B$60="Fish",E936,IF(Analysis!$B$60="Sweet",F936,"")))))</f>
        <v>1</v>
      </c>
      <c r="J936" s="10">
        <v>113734</v>
      </c>
      <c r="K936" s="10" t="str">
        <f>IF(MasterData5[[#This Row],[Income ]]&gt;$AB$12, "Above", "Below")</f>
        <v>Above</v>
      </c>
      <c r="L936" s="10">
        <f>SUM(MasterData5[[#This Row],[MntWines]:[MntSweetProducts]])</f>
        <v>274</v>
      </c>
      <c r="M936" s="53" t="str">
        <f>IF(MasterData5[[#This Row],[Total Purchase]]&gt;=500, "Over $500", "")</f>
        <v/>
      </c>
      <c r="N936" s="10"/>
      <c r="O936" s="14" t="str">
        <f>IF(AND(MasterData5[[#This Row],[MntWines]]&gt;=AB$4, MasterData5[[#This Row],[Income ]]&lt;=$AB$12), "Yes", "")</f>
        <v/>
      </c>
      <c r="P936" s="14" t="str">
        <f>IF(AND(MasterData5[[#This Row],[MntFruits]]&gt;=AC$4, MasterData5[[#This Row],[Income ]]&lt;=$AB$12), "Yes", "")</f>
        <v/>
      </c>
      <c r="Q936" s="14" t="str">
        <f>IF(AND(MasterData5[[#This Row],[MntMeatProducts]]&gt;=AD$4, MasterData5[[#This Row],[Income ]]&lt;=$AB$12), "Yes", "")</f>
        <v/>
      </c>
      <c r="R936" s="14" t="str">
        <f>IF(AND(MasterData5[[#This Row],[MntFishProducts]]&gt;=AE$4, MasterData5[[#This Row],[Income ]]&lt;=$AB$12), "Yes", "")</f>
        <v/>
      </c>
      <c r="S936" s="14" t="str">
        <f>IF(AND(MasterData5[[#This Row],[MntSweetProducts]]&gt;=AF$4, MasterData5[[#This Row],[Income ]]&lt;=$AB$12), "Yes", "")</f>
        <v/>
      </c>
      <c r="U936" s="14" t="str">
        <f>IF(MasterData5[[#This Row],[MntWines]]&gt;=AB$4, "Yes", "")</f>
        <v/>
      </c>
      <c r="V936" s="14" t="str">
        <f>IF(MasterData5[[#This Row],[MntFruits]]&gt;=AC$4, "Yes", "")</f>
        <v/>
      </c>
      <c r="W936" s="14" t="str">
        <f>IF(MasterData5[[#This Row],[MntMeatProducts]]&gt;=AD$4, "Yes", "")</f>
        <v/>
      </c>
      <c r="X936" s="14" t="str">
        <f>IF(MasterData5[[#This Row],[MntFishProducts]]&gt;=AE$4, "Yes", "")</f>
        <v/>
      </c>
      <c r="Y936" s="14" t="str">
        <f>IF(MasterData5[[#This Row],[MntSweetProducts]]&gt;=AF$4, "Yes", "")</f>
        <v>Yes</v>
      </c>
    </row>
    <row r="937" spans="1:25" x14ac:dyDescent="0.3">
      <c r="A937">
        <v>4637</v>
      </c>
      <c r="B937" s="10">
        <v>960</v>
      </c>
      <c r="C937" s="10">
        <v>64</v>
      </c>
      <c r="D937" s="10">
        <v>464</v>
      </c>
      <c r="E937" s="10">
        <v>146</v>
      </c>
      <c r="F937" s="10">
        <v>0</v>
      </c>
      <c r="G937" s="10">
        <v>16</v>
      </c>
      <c r="H937" s="24">
        <f>2021-'Customer Profile'!B936</f>
        <v>67</v>
      </c>
      <c r="I937" s="10">
        <f>IF(Analysis!$B$60="Wine",B937,IF(Analysis!$B$60="Fruit",C937,IF(Analysis!$B$60="Meat",D937,IF(Analysis!$B$60="Fish",E937,IF(Analysis!$B$60="Sweet",F937,"")))))</f>
        <v>146</v>
      </c>
      <c r="J937" s="10">
        <v>74637</v>
      </c>
      <c r="K937" s="10" t="str">
        <f>IF(MasterData5[[#This Row],[Income ]]&gt;$AB$12, "Above", "Below")</f>
        <v>Above</v>
      </c>
      <c r="L937" s="10">
        <f>SUM(MasterData5[[#This Row],[MntWines]:[MntSweetProducts]])</f>
        <v>1634</v>
      </c>
      <c r="M937" s="53" t="str">
        <f>IF(MasterData5[[#This Row],[Total Purchase]]&gt;=500, "Over $500", "")</f>
        <v>Over $500</v>
      </c>
      <c r="N937" s="10"/>
      <c r="O937" s="14" t="str">
        <f>IF(AND(MasterData5[[#This Row],[MntWines]]&gt;=AB$4, MasterData5[[#This Row],[Income ]]&lt;=$AB$12), "Yes", "")</f>
        <v/>
      </c>
      <c r="P937" s="14" t="str">
        <f>IF(AND(MasterData5[[#This Row],[MntFruits]]&gt;=AC$4, MasterData5[[#This Row],[Income ]]&lt;=$AB$12), "Yes", "")</f>
        <v/>
      </c>
      <c r="Q937" s="14" t="str">
        <f>IF(AND(MasterData5[[#This Row],[MntMeatProducts]]&gt;=AD$4, MasterData5[[#This Row],[Income ]]&lt;=$AB$12), "Yes", "")</f>
        <v/>
      </c>
      <c r="R937" s="14" t="str">
        <f>IF(AND(MasterData5[[#This Row],[MntFishProducts]]&gt;=AE$4, MasterData5[[#This Row],[Income ]]&lt;=$AB$12), "Yes", "")</f>
        <v/>
      </c>
      <c r="S937" s="14" t="str">
        <f>IF(AND(MasterData5[[#This Row],[MntSweetProducts]]&gt;=AF$4, MasterData5[[#This Row],[Income ]]&lt;=$AB$12), "Yes", "")</f>
        <v/>
      </c>
      <c r="U937" s="14" t="str">
        <f>IF(MasterData5[[#This Row],[MntWines]]&gt;=AB$4, "Yes", "")</f>
        <v>Yes</v>
      </c>
      <c r="V937" s="14" t="str">
        <f>IF(MasterData5[[#This Row],[MntFruits]]&gt;=AC$4, "Yes", "")</f>
        <v>Yes</v>
      </c>
      <c r="W937" s="14" t="str">
        <f>IF(MasterData5[[#This Row],[MntMeatProducts]]&gt;=AD$4, "Yes", "")</f>
        <v>Yes</v>
      </c>
      <c r="X937" s="14" t="str">
        <f>IF(MasterData5[[#This Row],[MntFishProducts]]&gt;=AE$4, "Yes", "")</f>
        <v>Yes</v>
      </c>
      <c r="Y937" s="14" t="str">
        <f>IF(MasterData5[[#This Row],[MntSweetProducts]]&gt;=AF$4, "Yes", "")</f>
        <v/>
      </c>
    </row>
    <row r="938" spans="1:25" x14ac:dyDescent="0.3">
      <c r="A938">
        <v>4640</v>
      </c>
      <c r="B938" s="10">
        <v>561</v>
      </c>
      <c r="C938" s="10">
        <v>85</v>
      </c>
      <c r="D938" s="10">
        <v>171</v>
      </c>
      <c r="E938" s="10">
        <v>25</v>
      </c>
      <c r="F938" s="10">
        <v>123</v>
      </c>
      <c r="G938" s="10">
        <v>114</v>
      </c>
      <c r="H938" s="24">
        <f>2021-'Customer Profile'!B937</f>
        <v>54</v>
      </c>
      <c r="I938" s="10">
        <f>IF(Analysis!$B$60="Wine",B938,IF(Analysis!$B$60="Fruit",C938,IF(Analysis!$B$60="Meat",D938,IF(Analysis!$B$60="Fish",E938,IF(Analysis!$B$60="Sweet",F938,"")))))</f>
        <v>25</v>
      </c>
      <c r="J938" s="10">
        <v>70647</v>
      </c>
      <c r="K938" s="10" t="str">
        <f>IF(MasterData5[[#This Row],[Income ]]&gt;$AB$12, "Above", "Below")</f>
        <v>Above</v>
      </c>
      <c r="L938" s="10">
        <f>SUM(MasterData5[[#This Row],[MntWines]:[MntSweetProducts]])</f>
        <v>965</v>
      </c>
      <c r="M938" s="53" t="str">
        <f>IF(MasterData5[[#This Row],[Total Purchase]]&gt;=500, "Over $500", "")</f>
        <v>Over $500</v>
      </c>
      <c r="N938" s="10"/>
      <c r="O938" s="14" t="str">
        <f>IF(AND(MasterData5[[#This Row],[MntWines]]&gt;=AB$4, MasterData5[[#This Row],[Income ]]&lt;=$AB$12), "Yes", "")</f>
        <v/>
      </c>
      <c r="P938" s="14" t="str">
        <f>IF(AND(MasterData5[[#This Row],[MntFruits]]&gt;=AC$4, MasterData5[[#This Row],[Income ]]&lt;=$AB$12), "Yes", "")</f>
        <v/>
      </c>
      <c r="Q938" s="14" t="str">
        <f>IF(AND(MasterData5[[#This Row],[MntMeatProducts]]&gt;=AD$4, MasterData5[[#This Row],[Income ]]&lt;=$AB$12), "Yes", "")</f>
        <v/>
      </c>
      <c r="R938" s="14" t="str">
        <f>IF(AND(MasterData5[[#This Row],[MntFishProducts]]&gt;=AE$4, MasterData5[[#This Row],[Income ]]&lt;=$AB$12), "Yes", "")</f>
        <v/>
      </c>
      <c r="S938" s="14" t="str">
        <f>IF(AND(MasterData5[[#This Row],[MntSweetProducts]]&gt;=AF$4, MasterData5[[#This Row],[Income ]]&lt;=$AB$12), "Yes", "")</f>
        <v/>
      </c>
      <c r="U938" s="14" t="str">
        <f>IF(MasterData5[[#This Row],[MntWines]]&gt;=AB$4, "Yes", "")</f>
        <v>Yes</v>
      </c>
      <c r="V938" s="14" t="str">
        <f>IF(MasterData5[[#This Row],[MntFruits]]&gt;=AC$4, "Yes", "")</f>
        <v>Yes</v>
      </c>
      <c r="W938" s="14" t="str">
        <f>IF(MasterData5[[#This Row],[MntMeatProducts]]&gt;=AD$4, "Yes", "")</f>
        <v>Yes</v>
      </c>
      <c r="X938" s="14" t="str">
        <f>IF(MasterData5[[#This Row],[MntFishProducts]]&gt;=AE$4, "Yes", "")</f>
        <v/>
      </c>
      <c r="Y938" s="14" t="str">
        <f>IF(MasterData5[[#This Row],[MntSweetProducts]]&gt;=AF$4, "Yes", "")</f>
        <v>Yes</v>
      </c>
    </row>
    <row r="939" spans="1:25" x14ac:dyDescent="0.3">
      <c r="A939">
        <v>4643</v>
      </c>
      <c r="B939" s="10">
        <v>8</v>
      </c>
      <c r="C939" s="10">
        <v>26</v>
      </c>
      <c r="D939" s="10">
        <v>46</v>
      </c>
      <c r="E939" s="10">
        <v>38</v>
      </c>
      <c r="F939" s="10">
        <v>9</v>
      </c>
      <c r="G939" s="10">
        <v>49</v>
      </c>
      <c r="H939" s="24">
        <f>2021-'Customer Profile'!B938</f>
        <v>48</v>
      </c>
      <c r="I939" s="10">
        <f>IF(Analysis!$B$60="Wine",B939,IF(Analysis!$B$60="Fruit",C939,IF(Analysis!$B$60="Meat",D939,IF(Analysis!$B$60="Fish",E939,IF(Analysis!$B$60="Sweet",F939,"")))))</f>
        <v>38</v>
      </c>
      <c r="J939" s="10">
        <v>27803</v>
      </c>
      <c r="K939" s="10" t="str">
        <f>IF(MasterData5[[#This Row],[Income ]]&gt;$AB$12, "Above", "Below")</f>
        <v>Below</v>
      </c>
      <c r="L939" s="10">
        <f>SUM(MasterData5[[#This Row],[MntWines]:[MntSweetProducts]])</f>
        <v>127</v>
      </c>
      <c r="M939" s="53" t="str">
        <f>IF(MasterData5[[#This Row],[Total Purchase]]&gt;=500, "Over $500", "")</f>
        <v/>
      </c>
      <c r="N939" s="10"/>
      <c r="O939" s="14" t="str">
        <f>IF(AND(MasterData5[[#This Row],[MntWines]]&gt;=AB$4, MasterData5[[#This Row],[Income ]]&lt;=$AB$12), "Yes", "")</f>
        <v/>
      </c>
      <c r="P939" s="14" t="str">
        <f>IF(AND(MasterData5[[#This Row],[MntFruits]]&gt;=AC$4, MasterData5[[#This Row],[Income ]]&lt;=$AB$12), "Yes", "")</f>
        <v/>
      </c>
      <c r="Q939" s="14" t="str">
        <f>IF(AND(MasterData5[[#This Row],[MntMeatProducts]]&gt;=AD$4, MasterData5[[#This Row],[Income ]]&lt;=$AB$12), "Yes", "")</f>
        <v/>
      </c>
      <c r="R939" s="14" t="str">
        <f>IF(AND(MasterData5[[#This Row],[MntFishProducts]]&gt;=AE$4, MasterData5[[#This Row],[Income ]]&lt;=$AB$12), "Yes", "")</f>
        <v>Yes</v>
      </c>
      <c r="S939" s="14" t="str">
        <f>IF(AND(MasterData5[[#This Row],[MntSweetProducts]]&gt;=AF$4, MasterData5[[#This Row],[Income ]]&lt;=$AB$12), "Yes", "")</f>
        <v/>
      </c>
      <c r="U939" s="14" t="str">
        <f>IF(MasterData5[[#This Row],[MntWines]]&gt;=AB$4, "Yes", "")</f>
        <v/>
      </c>
      <c r="V939" s="14" t="str">
        <f>IF(MasterData5[[#This Row],[MntFruits]]&gt;=AC$4, "Yes", "")</f>
        <v/>
      </c>
      <c r="W939" s="14" t="str">
        <f>IF(MasterData5[[#This Row],[MntMeatProducts]]&gt;=AD$4, "Yes", "")</f>
        <v/>
      </c>
      <c r="X939" s="14" t="str">
        <f>IF(MasterData5[[#This Row],[MntFishProducts]]&gt;=AE$4, "Yes", "")</f>
        <v>Yes</v>
      </c>
      <c r="Y939" s="14" t="str">
        <f>IF(MasterData5[[#This Row],[MntSweetProducts]]&gt;=AF$4, "Yes", "")</f>
        <v/>
      </c>
    </row>
    <row r="940" spans="1:25" x14ac:dyDescent="0.3">
      <c r="A940">
        <v>4646</v>
      </c>
      <c r="B940" s="10">
        <v>207</v>
      </c>
      <c r="C940" s="10">
        <v>26</v>
      </c>
      <c r="D940" s="10">
        <v>447</v>
      </c>
      <c r="E940" s="10">
        <v>75</v>
      </c>
      <c r="F940" s="10">
        <v>0</v>
      </c>
      <c r="G940" s="10">
        <v>223</v>
      </c>
      <c r="H940" s="24">
        <f>2021-'Customer Profile'!B939</f>
        <v>70</v>
      </c>
      <c r="I940" s="10">
        <f>IF(Analysis!$B$60="Wine",B940,IF(Analysis!$B$60="Fruit",C940,IF(Analysis!$B$60="Meat",D940,IF(Analysis!$B$60="Fish",E940,IF(Analysis!$B$60="Sweet",F940,"")))))</f>
        <v>75</v>
      </c>
      <c r="J940" s="10">
        <v>78497</v>
      </c>
      <c r="K940" s="10" t="str">
        <f>IF(MasterData5[[#This Row],[Income ]]&gt;$AB$12, "Above", "Below")</f>
        <v>Above</v>
      </c>
      <c r="L940" s="10">
        <f>SUM(MasterData5[[#This Row],[MntWines]:[MntSweetProducts]])</f>
        <v>755</v>
      </c>
      <c r="M940" s="53" t="str">
        <f>IF(MasterData5[[#This Row],[Total Purchase]]&gt;=500, "Over $500", "")</f>
        <v>Over $500</v>
      </c>
      <c r="N940" s="10"/>
      <c r="O940" s="14" t="str">
        <f>IF(AND(MasterData5[[#This Row],[MntWines]]&gt;=AB$4, MasterData5[[#This Row],[Income ]]&lt;=$AB$12), "Yes", "")</f>
        <v/>
      </c>
      <c r="P940" s="14" t="str">
        <f>IF(AND(MasterData5[[#This Row],[MntFruits]]&gt;=AC$4, MasterData5[[#This Row],[Income ]]&lt;=$AB$12), "Yes", "")</f>
        <v/>
      </c>
      <c r="Q940" s="14" t="str">
        <f>IF(AND(MasterData5[[#This Row],[MntMeatProducts]]&gt;=AD$4, MasterData5[[#This Row],[Income ]]&lt;=$AB$12), "Yes", "")</f>
        <v/>
      </c>
      <c r="R940" s="14" t="str">
        <f>IF(AND(MasterData5[[#This Row],[MntFishProducts]]&gt;=AE$4, MasterData5[[#This Row],[Income ]]&lt;=$AB$12), "Yes", "")</f>
        <v/>
      </c>
      <c r="S940" s="14" t="str">
        <f>IF(AND(MasterData5[[#This Row],[MntSweetProducts]]&gt;=AF$4, MasterData5[[#This Row],[Income ]]&lt;=$AB$12), "Yes", "")</f>
        <v/>
      </c>
      <c r="U940" s="14" t="str">
        <f>IF(MasterData5[[#This Row],[MntWines]]&gt;=AB$4, "Yes", "")</f>
        <v/>
      </c>
      <c r="V940" s="14" t="str">
        <f>IF(MasterData5[[#This Row],[MntFruits]]&gt;=AC$4, "Yes", "")</f>
        <v/>
      </c>
      <c r="W940" s="14" t="str">
        <f>IF(MasterData5[[#This Row],[MntMeatProducts]]&gt;=AD$4, "Yes", "")</f>
        <v>Yes</v>
      </c>
      <c r="X940" s="14" t="str">
        <f>IF(MasterData5[[#This Row],[MntFishProducts]]&gt;=AE$4, "Yes", "")</f>
        <v>Yes</v>
      </c>
      <c r="Y940" s="14" t="str">
        <f>IF(MasterData5[[#This Row],[MntSweetProducts]]&gt;=AF$4, "Yes", "")</f>
        <v/>
      </c>
    </row>
    <row r="941" spans="1:25" x14ac:dyDescent="0.3">
      <c r="A941">
        <v>4653</v>
      </c>
      <c r="B941" s="10">
        <v>131</v>
      </c>
      <c r="C941" s="10">
        <v>0</v>
      </c>
      <c r="D941" s="10">
        <v>16</v>
      </c>
      <c r="E941" s="10">
        <v>2</v>
      </c>
      <c r="F941" s="10">
        <v>1</v>
      </c>
      <c r="G941" s="10">
        <v>39</v>
      </c>
      <c r="H941" s="24">
        <f>2021-'Customer Profile'!B940</f>
        <v>43</v>
      </c>
      <c r="I941" s="10">
        <f>IF(Analysis!$B$60="Wine",B941,IF(Analysis!$B$60="Fruit",C941,IF(Analysis!$B$60="Meat",D941,IF(Analysis!$B$60="Fish",E941,IF(Analysis!$B$60="Sweet",F941,"")))))</f>
        <v>2</v>
      </c>
      <c r="J941" s="10">
        <v>42011</v>
      </c>
      <c r="K941" s="10" t="str">
        <f>IF(MasterData5[[#This Row],[Income ]]&gt;$AB$12, "Above", "Below")</f>
        <v>Below</v>
      </c>
      <c r="L941" s="10">
        <f>SUM(MasterData5[[#This Row],[MntWines]:[MntSweetProducts]])</f>
        <v>150</v>
      </c>
      <c r="M941" s="53" t="str">
        <f>IF(MasterData5[[#This Row],[Total Purchase]]&gt;=500, "Over $500", "")</f>
        <v/>
      </c>
      <c r="N941" s="10"/>
      <c r="O941" s="14" t="str">
        <f>IF(AND(MasterData5[[#This Row],[MntWines]]&gt;=AB$4, MasterData5[[#This Row],[Income ]]&lt;=$AB$12), "Yes", "")</f>
        <v/>
      </c>
      <c r="P941" s="14" t="str">
        <f>IF(AND(MasterData5[[#This Row],[MntFruits]]&gt;=AC$4, MasterData5[[#This Row],[Income ]]&lt;=$AB$12), "Yes", "")</f>
        <v/>
      </c>
      <c r="Q941" s="14" t="str">
        <f>IF(AND(MasterData5[[#This Row],[MntMeatProducts]]&gt;=AD$4, MasterData5[[#This Row],[Income ]]&lt;=$AB$12), "Yes", "")</f>
        <v/>
      </c>
      <c r="R941" s="14" t="str">
        <f>IF(AND(MasterData5[[#This Row],[MntFishProducts]]&gt;=AE$4, MasterData5[[#This Row],[Income ]]&lt;=$AB$12), "Yes", "")</f>
        <v/>
      </c>
      <c r="S941" s="14" t="str">
        <f>IF(AND(MasterData5[[#This Row],[MntSweetProducts]]&gt;=AF$4, MasterData5[[#This Row],[Income ]]&lt;=$AB$12), "Yes", "")</f>
        <v/>
      </c>
      <c r="U941" s="14" t="str">
        <f>IF(MasterData5[[#This Row],[MntWines]]&gt;=AB$4, "Yes", "")</f>
        <v/>
      </c>
      <c r="V941" s="14" t="str">
        <f>IF(MasterData5[[#This Row],[MntFruits]]&gt;=AC$4, "Yes", "")</f>
        <v/>
      </c>
      <c r="W941" s="14" t="str">
        <f>IF(MasterData5[[#This Row],[MntMeatProducts]]&gt;=AD$4, "Yes", "")</f>
        <v/>
      </c>
      <c r="X941" s="14" t="str">
        <f>IF(MasterData5[[#This Row],[MntFishProducts]]&gt;=AE$4, "Yes", "")</f>
        <v/>
      </c>
      <c r="Y941" s="14" t="str">
        <f>IF(MasterData5[[#This Row],[MntSweetProducts]]&gt;=AF$4, "Yes", "")</f>
        <v/>
      </c>
    </row>
    <row r="942" spans="1:25" x14ac:dyDescent="0.3">
      <c r="A942">
        <v>4654</v>
      </c>
      <c r="B942" s="10">
        <v>571</v>
      </c>
      <c r="C942" s="10">
        <v>12</v>
      </c>
      <c r="D942" s="10">
        <v>523</v>
      </c>
      <c r="E942" s="10">
        <v>63</v>
      </c>
      <c r="F942" s="10">
        <v>60</v>
      </c>
      <c r="G942" s="10">
        <v>24</v>
      </c>
      <c r="H942" s="24">
        <f>2021-'Customer Profile'!B941</f>
        <v>29</v>
      </c>
      <c r="I942" s="10">
        <f>IF(Analysis!$B$60="Wine",B942,IF(Analysis!$B$60="Fruit",C942,IF(Analysis!$B$60="Meat",D942,IF(Analysis!$B$60="Fish",E942,IF(Analysis!$B$60="Sweet",F942,"")))))</f>
        <v>63</v>
      </c>
      <c r="J942" s="10">
        <v>75114</v>
      </c>
      <c r="K942" s="10" t="str">
        <f>IF(MasterData5[[#This Row],[Income ]]&gt;$AB$12, "Above", "Below")</f>
        <v>Above</v>
      </c>
      <c r="L942" s="10">
        <f>SUM(MasterData5[[#This Row],[MntWines]:[MntSweetProducts]])</f>
        <v>1229</v>
      </c>
      <c r="M942" s="53" t="str">
        <f>IF(MasterData5[[#This Row],[Total Purchase]]&gt;=500, "Over $500", "")</f>
        <v>Over $500</v>
      </c>
      <c r="N942" s="10"/>
      <c r="O942" s="14" t="str">
        <f>IF(AND(MasterData5[[#This Row],[MntWines]]&gt;=AB$4, MasterData5[[#This Row],[Income ]]&lt;=$AB$12), "Yes", "")</f>
        <v/>
      </c>
      <c r="P942" s="14" t="str">
        <f>IF(AND(MasterData5[[#This Row],[MntFruits]]&gt;=AC$4, MasterData5[[#This Row],[Income ]]&lt;=$AB$12), "Yes", "")</f>
        <v/>
      </c>
      <c r="Q942" s="14" t="str">
        <f>IF(AND(MasterData5[[#This Row],[MntMeatProducts]]&gt;=AD$4, MasterData5[[#This Row],[Income ]]&lt;=$AB$12), "Yes", "")</f>
        <v/>
      </c>
      <c r="R942" s="14" t="str">
        <f>IF(AND(MasterData5[[#This Row],[MntFishProducts]]&gt;=AE$4, MasterData5[[#This Row],[Income ]]&lt;=$AB$12), "Yes", "")</f>
        <v/>
      </c>
      <c r="S942" s="14" t="str">
        <f>IF(AND(MasterData5[[#This Row],[MntSweetProducts]]&gt;=AF$4, MasterData5[[#This Row],[Income ]]&lt;=$AB$12), "Yes", "")</f>
        <v/>
      </c>
      <c r="U942" s="14" t="str">
        <f>IF(MasterData5[[#This Row],[MntWines]]&gt;=AB$4, "Yes", "")</f>
        <v>Yes</v>
      </c>
      <c r="V942" s="14" t="str">
        <f>IF(MasterData5[[#This Row],[MntFruits]]&gt;=AC$4, "Yes", "")</f>
        <v/>
      </c>
      <c r="W942" s="14" t="str">
        <f>IF(MasterData5[[#This Row],[MntMeatProducts]]&gt;=AD$4, "Yes", "")</f>
        <v>Yes</v>
      </c>
      <c r="X942" s="14" t="str">
        <f>IF(MasterData5[[#This Row],[MntFishProducts]]&gt;=AE$4, "Yes", "")</f>
        <v>Yes</v>
      </c>
      <c r="Y942" s="14" t="str">
        <f>IF(MasterData5[[#This Row],[MntSweetProducts]]&gt;=AF$4, "Yes", "")</f>
        <v>Yes</v>
      </c>
    </row>
    <row r="943" spans="1:25" x14ac:dyDescent="0.3">
      <c r="A943">
        <v>4656</v>
      </c>
      <c r="B943" s="10">
        <v>342</v>
      </c>
      <c r="C943" s="10">
        <v>32</v>
      </c>
      <c r="D943" s="10">
        <v>230</v>
      </c>
      <c r="E943" s="10">
        <v>34</v>
      </c>
      <c r="F943" s="10">
        <v>32</v>
      </c>
      <c r="G943" s="10">
        <v>40</v>
      </c>
      <c r="H943" s="24">
        <f>2021-'Customer Profile'!B942</f>
        <v>31</v>
      </c>
      <c r="I943" s="10">
        <f>IF(Analysis!$B$60="Wine",B943,IF(Analysis!$B$60="Fruit",C943,IF(Analysis!$B$60="Meat",D943,IF(Analysis!$B$60="Fish",E943,IF(Analysis!$B$60="Sweet",F943,"")))))</f>
        <v>34</v>
      </c>
      <c r="J943" s="10">
        <v>51250</v>
      </c>
      <c r="K943" s="10" t="str">
        <f>IF(MasterData5[[#This Row],[Income ]]&gt;$AB$12, "Above", "Below")</f>
        <v>Below</v>
      </c>
      <c r="L943" s="10">
        <f>SUM(MasterData5[[#This Row],[MntWines]:[MntSweetProducts]])</f>
        <v>670</v>
      </c>
      <c r="M943" s="53" t="str">
        <f>IF(MasterData5[[#This Row],[Total Purchase]]&gt;=500, "Over $500", "")</f>
        <v>Over $500</v>
      </c>
      <c r="N943" s="10"/>
      <c r="O943" s="14" t="str">
        <f>IF(AND(MasterData5[[#This Row],[MntWines]]&gt;=AB$4, MasterData5[[#This Row],[Income ]]&lt;=$AB$12), "Yes", "")</f>
        <v>Yes</v>
      </c>
      <c r="P943" s="14" t="str">
        <f>IF(AND(MasterData5[[#This Row],[MntFruits]]&gt;=AC$4, MasterData5[[#This Row],[Income ]]&lt;=$AB$12), "Yes", "")</f>
        <v>Yes</v>
      </c>
      <c r="Q943" s="14" t="str">
        <f>IF(AND(MasterData5[[#This Row],[MntMeatProducts]]&gt;=AD$4, MasterData5[[#This Row],[Income ]]&lt;=$AB$12), "Yes", "")</f>
        <v>Yes</v>
      </c>
      <c r="R943" s="14" t="str">
        <f>IF(AND(MasterData5[[#This Row],[MntFishProducts]]&gt;=AE$4, MasterData5[[#This Row],[Income ]]&lt;=$AB$12), "Yes", "")</f>
        <v/>
      </c>
      <c r="S943" s="14" t="str">
        <f>IF(AND(MasterData5[[#This Row],[MntSweetProducts]]&gt;=AF$4, MasterData5[[#This Row],[Income ]]&lt;=$AB$12), "Yes", "")</f>
        <v>Yes</v>
      </c>
      <c r="U943" s="14" t="str">
        <f>IF(MasterData5[[#This Row],[MntWines]]&gt;=AB$4, "Yes", "")</f>
        <v>Yes</v>
      </c>
      <c r="V943" s="14" t="str">
        <f>IF(MasterData5[[#This Row],[MntFruits]]&gt;=AC$4, "Yes", "")</f>
        <v>Yes</v>
      </c>
      <c r="W943" s="14" t="str">
        <f>IF(MasterData5[[#This Row],[MntMeatProducts]]&gt;=AD$4, "Yes", "")</f>
        <v>Yes</v>
      </c>
      <c r="X943" s="14" t="str">
        <f>IF(MasterData5[[#This Row],[MntFishProducts]]&gt;=AE$4, "Yes", "")</f>
        <v/>
      </c>
      <c r="Y943" s="14" t="str">
        <f>IF(MasterData5[[#This Row],[MntSweetProducts]]&gt;=AF$4, "Yes", "")</f>
        <v>Yes</v>
      </c>
    </row>
    <row r="944" spans="1:25" x14ac:dyDescent="0.3">
      <c r="A944">
        <v>4669</v>
      </c>
      <c r="B944" s="10">
        <v>4</v>
      </c>
      <c r="C944" s="10">
        <v>19</v>
      </c>
      <c r="D944" s="10">
        <v>9</v>
      </c>
      <c r="E944" s="10">
        <v>28</v>
      </c>
      <c r="F944" s="10">
        <v>25</v>
      </c>
      <c r="G944" s="10">
        <v>17</v>
      </c>
      <c r="H944" s="24">
        <f>2021-'Customer Profile'!B943</f>
        <v>40</v>
      </c>
      <c r="I944" s="10">
        <f>IF(Analysis!$B$60="Wine",B944,IF(Analysis!$B$60="Fruit",C944,IF(Analysis!$B$60="Meat",D944,IF(Analysis!$B$60="Fish",E944,IF(Analysis!$B$60="Sweet",F944,"")))))</f>
        <v>28</v>
      </c>
      <c r="J944" s="10">
        <v>24480</v>
      </c>
      <c r="K944" s="10" t="str">
        <f>IF(MasterData5[[#This Row],[Income ]]&gt;$AB$12, "Above", "Below")</f>
        <v>Below</v>
      </c>
      <c r="L944" s="10">
        <f>SUM(MasterData5[[#This Row],[MntWines]:[MntSweetProducts]])</f>
        <v>85</v>
      </c>
      <c r="M944" s="53" t="str">
        <f>IF(MasterData5[[#This Row],[Total Purchase]]&gt;=500, "Over $500", "")</f>
        <v/>
      </c>
      <c r="N944" s="10"/>
      <c r="O944" s="14" t="str">
        <f>IF(AND(MasterData5[[#This Row],[MntWines]]&gt;=AB$4, MasterData5[[#This Row],[Income ]]&lt;=$AB$12), "Yes", "")</f>
        <v/>
      </c>
      <c r="P944" s="14" t="str">
        <f>IF(AND(MasterData5[[#This Row],[MntFruits]]&gt;=AC$4, MasterData5[[#This Row],[Income ]]&lt;=$AB$12), "Yes", "")</f>
        <v/>
      </c>
      <c r="Q944" s="14" t="str">
        <f>IF(AND(MasterData5[[#This Row],[MntMeatProducts]]&gt;=AD$4, MasterData5[[#This Row],[Income ]]&lt;=$AB$12), "Yes", "")</f>
        <v/>
      </c>
      <c r="R944" s="14" t="str">
        <f>IF(AND(MasterData5[[#This Row],[MntFishProducts]]&gt;=AE$4, MasterData5[[#This Row],[Income ]]&lt;=$AB$12), "Yes", "")</f>
        <v/>
      </c>
      <c r="S944" s="14" t="str">
        <f>IF(AND(MasterData5[[#This Row],[MntSweetProducts]]&gt;=AF$4, MasterData5[[#This Row],[Income ]]&lt;=$AB$12), "Yes", "")</f>
        <v/>
      </c>
      <c r="U944" s="14" t="str">
        <f>IF(MasterData5[[#This Row],[MntWines]]&gt;=AB$4, "Yes", "")</f>
        <v/>
      </c>
      <c r="V944" s="14" t="str">
        <f>IF(MasterData5[[#This Row],[MntFruits]]&gt;=AC$4, "Yes", "")</f>
        <v/>
      </c>
      <c r="W944" s="14" t="str">
        <f>IF(MasterData5[[#This Row],[MntMeatProducts]]&gt;=AD$4, "Yes", "")</f>
        <v/>
      </c>
      <c r="X944" s="14" t="str">
        <f>IF(MasterData5[[#This Row],[MntFishProducts]]&gt;=AE$4, "Yes", "")</f>
        <v/>
      </c>
      <c r="Y944" s="14" t="str">
        <f>IF(MasterData5[[#This Row],[MntSweetProducts]]&gt;=AF$4, "Yes", "")</f>
        <v/>
      </c>
    </row>
    <row r="945" spans="1:25" x14ac:dyDescent="0.3">
      <c r="A945">
        <v>4673</v>
      </c>
      <c r="B945" s="10">
        <v>1004</v>
      </c>
      <c r="C945" s="10">
        <v>12</v>
      </c>
      <c r="D945" s="10">
        <v>145</v>
      </c>
      <c r="E945" s="10">
        <v>32</v>
      </c>
      <c r="F945" s="10">
        <v>12</v>
      </c>
      <c r="G945" s="10">
        <v>36</v>
      </c>
      <c r="H945" s="24">
        <f>2021-'Customer Profile'!B944</f>
        <v>58</v>
      </c>
      <c r="I945" s="10">
        <f>IF(Analysis!$B$60="Wine",B945,IF(Analysis!$B$60="Fruit",C945,IF(Analysis!$B$60="Meat",D945,IF(Analysis!$B$60="Fish",E945,IF(Analysis!$B$60="Sweet",F945,"")))))</f>
        <v>32</v>
      </c>
      <c r="J945" s="10">
        <v>81300</v>
      </c>
      <c r="K945" s="10" t="str">
        <f>IF(MasterData5[[#This Row],[Income ]]&gt;$AB$12, "Above", "Below")</f>
        <v>Above</v>
      </c>
      <c r="L945" s="10">
        <f>SUM(MasterData5[[#This Row],[MntWines]:[MntSweetProducts]])</f>
        <v>1205</v>
      </c>
      <c r="M945" s="53" t="str">
        <f>IF(MasterData5[[#This Row],[Total Purchase]]&gt;=500, "Over $500", "")</f>
        <v>Over $500</v>
      </c>
      <c r="N945" s="10"/>
      <c r="O945" s="14" t="str">
        <f>IF(AND(MasterData5[[#This Row],[MntWines]]&gt;=AB$4, MasterData5[[#This Row],[Income ]]&lt;=$AB$12), "Yes", "")</f>
        <v/>
      </c>
      <c r="P945" s="14" t="str">
        <f>IF(AND(MasterData5[[#This Row],[MntFruits]]&gt;=AC$4, MasterData5[[#This Row],[Income ]]&lt;=$AB$12), "Yes", "")</f>
        <v/>
      </c>
      <c r="Q945" s="14" t="str">
        <f>IF(AND(MasterData5[[#This Row],[MntMeatProducts]]&gt;=AD$4, MasterData5[[#This Row],[Income ]]&lt;=$AB$12), "Yes", "")</f>
        <v/>
      </c>
      <c r="R945" s="14" t="str">
        <f>IF(AND(MasterData5[[#This Row],[MntFishProducts]]&gt;=AE$4, MasterData5[[#This Row],[Income ]]&lt;=$AB$12), "Yes", "")</f>
        <v/>
      </c>
      <c r="S945" s="14" t="str">
        <f>IF(AND(MasterData5[[#This Row],[MntSweetProducts]]&gt;=AF$4, MasterData5[[#This Row],[Income ]]&lt;=$AB$12), "Yes", "")</f>
        <v/>
      </c>
      <c r="U945" s="14" t="str">
        <f>IF(MasterData5[[#This Row],[MntWines]]&gt;=AB$4, "Yes", "")</f>
        <v>Yes</v>
      </c>
      <c r="V945" s="14" t="str">
        <f>IF(MasterData5[[#This Row],[MntFruits]]&gt;=AC$4, "Yes", "")</f>
        <v/>
      </c>
      <c r="W945" s="14" t="str">
        <f>IF(MasterData5[[#This Row],[MntMeatProducts]]&gt;=AD$4, "Yes", "")</f>
        <v/>
      </c>
      <c r="X945" s="14" t="str">
        <f>IF(MasterData5[[#This Row],[MntFishProducts]]&gt;=AE$4, "Yes", "")</f>
        <v/>
      </c>
      <c r="Y945" s="14" t="str">
        <f>IF(MasterData5[[#This Row],[MntSweetProducts]]&gt;=AF$4, "Yes", "")</f>
        <v/>
      </c>
    </row>
    <row r="946" spans="1:25" x14ac:dyDescent="0.3">
      <c r="A946">
        <v>4676</v>
      </c>
      <c r="B946" s="10">
        <v>612</v>
      </c>
      <c r="C946" s="10">
        <v>91</v>
      </c>
      <c r="D946" s="10">
        <v>520</v>
      </c>
      <c r="E946" s="10">
        <v>258</v>
      </c>
      <c r="F946" s="10">
        <v>107</v>
      </c>
      <c r="G946" s="10">
        <v>107</v>
      </c>
      <c r="H946" s="24">
        <f>2021-'Customer Profile'!B945</f>
        <v>70</v>
      </c>
      <c r="I946" s="10">
        <f>IF(Analysis!$B$60="Wine",B946,IF(Analysis!$B$60="Fruit",C946,IF(Analysis!$B$60="Meat",D946,IF(Analysis!$B$60="Fish",E946,IF(Analysis!$B$60="Sweet",F946,"")))))</f>
        <v>258</v>
      </c>
      <c r="J946" s="10">
        <v>73705</v>
      </c>
      <c r="K946" s="10" t="str">
        <f>IF(MasterData5[[#This Row],[Income ]]&gt;$AB$12, "Above", "Below")</f>
        <v>Above</v>
      </c>
      <c r="L946" s="10">
        <f>SUM(MasterData5[[#This Row],[MntWines]:[MntSweetProducts]])</f>
        <v>1588</v>
      </c>
      <c r="M946" s="53" t="str">
        <f>IF(MasterData5[[#This Row],[Total Purchase]]&gt;=500, "Over $500", "")</f>
        <v>Over $500</v>
      </c>
      <c r="N946" s="10"/>
      <c r="O946" s="14" t="str">
        <f>IF(AND(MasterData5[[#This Row],[MntWines]]&gt;=AB$4, MasterData5[[#This Row],[Income ]]&lt;=$AB$12), "Yes", "")</f>
        <v/>
      </c>
      <c r="P946" s="14" t="str">
        <f>IF(AND(MasterData5[[#This Row],[MntFruits]]&gt;=AC$4, MasterData5[[#This Row],[Income ]]&lt;=$AB$12), "Yes", "")</f>
        <v/>
      </c>
      <c r="Q946" s="14" t="str">
        <f>IF(AND(MasterData5[[#This Row],[MntMeatProducts]]&gt;=AD$4, MasterData5[[#This Row],[Income ]]&lt;=$AB$12), "Yes", "")</f>
        <v/>
      </c>
      <c r="R946" s="14" t="str">
        <f>IF(AND(MasterData5[[#This Row],[MntFishProducts]]&gt;=AE$4, MasterData5[[#This Row],[Income ]]&lt;=$AB$12), "Yes", "")</f>
        <v/>
      </c>
      <c r="S946" s="14" t="str">
        <f>IF(AND(MasterData5[[#This Row],[MntSweetProducts]]&gt;=AF$4, MasterData5[[#This Row],[Income ]]&lt;=$AB$12), "Yes", "")</f>
        <v/>
      </c>
      <c r="U946" s="14" t="str">
        <f>IF(MasterData5[[#This Row],[MntWines]]&gt;=AB$4, "Yes", "")</f>
        <v>Yes</v>
      </c>
      <c r="V946" s="14" t="str">
        <f>IF(MasterData5[[#This Row],[MntFruits]]&gt;=AC$4, "Yes", "")</f>
        <v>Yes</v>
      </c>
      <c r="W946" s="14" t="str">
        <f>IF(MasterData5[[#This Row],[MntMeatProducts]]&gt;=AD$4, "Yes", "")</f>
        <v>Yes</v>
      </c>
      <c r="X946" s="14" t="str">
        <f>IF(MasterData5[[#This Row],[MntFishProducts]]&gt;=AE$4, "Yes", "")</f>
        <v>Yes</v>
      </c>
      <c r="Y946" s="14" t="str">
        <f>IF(MasterData5[[#This Row],[MntSweetProducts]]&gt;=AF$4, "Yes", "")</f>
        <v>Yes</v>
      </c>
    </row>
    <row r="947" spans="1:25" x14ac:dyDescent="0.3">
      <c r="A947">
        <v>4679</v>
      </c>
      <c r="B947" s="10">
        <v>721</v>
      </c>
      <c r="C947" s="10">
        <v>0</v>
      </c>
      <c r="D947" s="10">
        <v>152</v>
      </c>
      <c r="E947" s="10">
        <v>119</v>
      </c>
      <c r="F947" s="10">
        <v>50</v>
      </c>
      <c r="G947" s="10">
        <v>50</v>
      </c>
      <c r="H947" s="24">
        <f>2021-'Customer Profile'!B946</f>
        <v>44</v>
      </c>
      <c r="I947" s="10">
        <f>IF(Analysis!$B$60="Wine",B947,IF(Analysis!$B$60="Fruit",C947,IF(Analysis!$B$60="Meat",D947,IF(Analysis!$B$60="Fish",E947,IF(Analysis!$B$60="Sweet",F947,"")))))</f>
        <v>119</v>
      </c>
      <c r="J947" s="10">
        <v>78710</v>
      </c>
      <c r="K947" s="10" t="str">
        <f>IF(MasterData5[[#This Row],[Income ]]&gt;$AB$12, "Above", "Below")</f>
        <v>Above</v>
      </c>
      <c r="L947" s="10">
        <f>SUM(MasterData5[[#This Row],[MntWines]:[MntSweetProducts]])</f>
        <v>1042</v>
      </c>
      <c r="M947" s="53" t="str">
        <f>IF(MasterData5[[#This Row],[Total Purchase]]&gt;=500, "Over $500", "")</f>
        <v>Over $500</v>
      </c>
      <c r="N947" s="10"/>
      <c r="O947" s="14" t="str">
        <f>IF(AND(MasterData5[[#This Row],[MntWines]]&gt;=AB$4, MasterData5[[#This Row],[Income ]]&lt;=$AB$12), "Yes", "")</f>
        <v/>
      </c>
      <c r="P947" s="14" t="str">
        <f>IF(AND(MasterData5[[#This Row],[MntFruits]]&gt;=AC$4, MasterData5[[#This Row],[Income ]]&lt;=$AB$12), "Yes", "")</f>
        <v/>
      </c>
      <c r="Q947" s="14" t="str">
        <f>IF(AND(MasterData5[[#This Row],[MntMeatProducts]]&gt;=AD$4, MasterData5[[#This Row],[Income ]]&lt;=$AB$12), "Yes", "")</f>
        <v/>
      </c>
      <c r="R947" s="14" t="str">
        <f>IF(AND(MasterData5[[#This Row],[MntFishProducts]]&gt;=AE$4, MasterData5[[#This Row],[Income ]]&lt;=$AB$12), "Yes", "")</f>
        <v/>
      </c>
      <c r="S947" s="14" t="str">
        <f>IF(AND(MasterData5[[#This Row],[MntSweetProducts]]&gt;=AF$4, MasterData5[[#This Row],[Income ]]&lt;=$AB$12), "Yes", "")</f>
        <v/>
      </c>
      <c r="U947" s="14" t="str">
        <f>IF(MasterData5[[#This Row],[MntWines]]&gt;=AB$4, "Yes", "")</f>
        <v>Yes</v>
      </c>
      <c r="V947" s="14" t="str">
        <f>IF(MasterData5[[#This Row],[MntFruits]]&gt;=AC$4, "Yes", "")</f>
        <v/>
      </c>
      <c r="W947" s="14" t="str">
        <f>IF(MasterData5[[#This Row],[MntMeatProducts]]&gt;=AD$4, "Yes", "")</f>
        <v/>
      </c>
      <c r="X947" s="14" t="str">
        <f>IF(MasterData5[[#This Row],[MntFishProducts]]&gt;=AE$4, "Yes", "")</f>
        <v>Yes</v>
      </c>
      <c r="Y947" s="14" t="str">
        <f>IF(MasterData5[[#This Row],[MntSweetProducts]]&gt;=AF$4, "Yes", "")</f>
        <v>Yes</v>
      </c>
    </row>
    <row r="948" spans="1:25" x14ac:dyDescent="0.3">
      <c r="A948">
        <v>4682</v>
      </c>
      <c r="B948" s="10">
        <v>99</v>
      </c>
      <c r="C948" s="10">
        <v>27</v>
      </c>
      <c r="D948" s="10">
        <v>102</v>
      </c>
      <c r="E948" s="10">
        <v>28</v>
      </c>
      <c r="F948" s="10">
        <v>48</v>
      </c>
      <c r="G948" s="10">
        <v>6</v>
      </c>
      <c r="H948" s="24">
        <f>2021-'Customer Profile'!B947</f>
        <v>63</v>
      </c>
      <c r="I948" s="10">
        <f>IF(Analysis!$B$60="Wine",B948,IF(Analysis!$B$60="Fruit",C948,IF(Analysis!$B$60="Meat",D948,IF(Analysis!$B$60="Fish",E948,IF(Analysis!$B$60="Sweet",F948,"")))))</f>
        <v>28</v>
      </c>
      <c r="J948" s="10">
        <v>51876</v>
      </c>
      <c r="K948" s="10" t="str">
        <f>IF(MasterData5[[#This Row],[Income ]]&gt;$AB$12, "Above", "Below")</f>
        <v>Below</v>
      </c>
      <c r="L948" s="10">
        <f>SUM(MasterData5[[#This Row],[MntWines]:[MntSweetProducts]])</f>
        <v>304</v>
      </c>
      <c r="M948" s="53" t="str">
        <f>IF(MasterData5[[#This Row],[Total Purchase]]&gt;=500, "Over $500", "")</f>
        <v/>
      </c>
      <c r="N948" s="10"/>
      <c r="O948" s="14" t="str">
        <f>IF(AND(MasterData5[[#This Row],[MntWines]]&gt;=AB$4, MasterData5[[#This Row],[Income ]]&lt;=$AB$12), "Yes", "")</f>
        <v/>
      </c>
      <c r="P948" s="14" t="str">
        <f>IF(AND(MasterData5[[#This Row],[MntFruits]]&gt;=AC$4, MasterData5[[#This Row],[Income ]]&lt;=$AB$12), "Yes", "")</f>
        <v>Yes</v>
      </c>
      <c r="Q948" s="14" t="str">
        <f>IF(AND(MasterData5[[#This Row],[MntMeatProducts]]&gt;=AD$4, MasterData5[[#This Row],[Income ]]&lt;=$AB$12), "Yes", "")</f>
        <v/>
      </c>
      <c r="R948" s="14" t="str">
        <f>IF(AND(MasterData5[[#This Row],[MntFishProducts]]&gt;=AE$4, MasterData5[[#This Row],[Income ]]&lt;=$AB$12), "Yes", "")</f>
        <v/>
      </c>
      <c r="S948" s="14" t="str">
        <f>IF(AND(MasterData5[[#This Row],[MntSweetProducts]]&gt;=AF$4, MasterData5[[#This Row],[Income ]]&lt;=$AB$12), "Yes", "")</f>
        <v>Yes</v>
      </c>
      <c r="U948" s="14" t="str">
        <f>IF(MasterData5[[#This Row],[MntWines]]&gt;=AB$4, "Yes", "")</f>
        <v/>
      </c>
      <c r="V948" s="14" t="str">
        <f>IF(MasterData5[[#This Row],[MntFruits]]&gt;=AC$4, "Yes", "")</f>
        <v>Yes</v>
      </c>
      <c r="W948" s="14" t="str">
        <f>IF(MasterData5[[#This Row],[MntMeatProducts]]&gt;=AD$4, "Yes", "")</f>
        <v/>
      </c>
      <c r="X948" s="14" t="str">
        <f>IF(MasterData5[[#This Row],[MntFishProducts]]&gt;=AE$4, "Yes", "")</f>
        <v/>
      </c>
      <c r="Y948" s="14" t="str">
        <f>IF(MasterData5[[#This Row],[MntSweetProducts]]&gt;=AF$4, "Yes", "")</f>
        <v>Yes</v>
      </c>
    </row>
    <row r="949" spans="1:25" x14ac:dyDescent="0.3">
      <c r="A949">
        <v>4686</v>
      </c>
      <c r="B949" s="10">
        <v>861</v>
      </c>
      <c r="C949" s="10">
        <v>31</v>
      </c>
      <c r="D949" s="10">
        <v>558</v>
      </c>
      <c r="E949" s="10">
        <v>62</v>
      </c>
      <c r="F949" s="10">
        <v>95</v>
      </c>
      <c r="G949" s="10">
        <v>79</v>
      </c>
      <c r="H949" s="24">
        <f>2021-'Customer Profile'!B948</f>
        <v>59</v>
      </c>
      <c r="I949" s="10">
        <f>IF(Analysis!$B$60="Wine",B949,IF(Analysis!$B$60="Fruit",C949,IF(Analysis!$B$60="Meat",D949,IF(Analysis!$B$60="Fish",E949,IF(Analysis!$B$60="Sweet",F949,"")))))</f>
        <v>62</v>
      </c>
      <c r="J949" s="10">
        <v>82571</v>
      </c>
      <c r="K949" s="10" t="str">
        <f>IF(MasterData5[[#This Row],[Income ]]&gt;$AB$12, "Above", "Below")</f>
        <v>Above</v>
      </c>
      <c r="L949" s="10">
        <f>SUM(MasterData5[[#This Row],[MntWines]:[MntSweetProducts]])</f>
        <v>1607</v>
      </c>
      <c r="M949" s="53" t="str">
        <f>IF(MasterData5[[#This Row],[Total Purchase]]&gt;=500, "Over $500", "")</f>
        <v>Over $500</v>
      </c>
      <c r="N949" s="10"/>
      <c r="O949" s="14" t="str">
        <f>IF(AND(MasterData5[[#This Row],[MntWines]]&gt;=AB$4, MasterData5[[#This Row],[Income ]]&lt;=$AB$12), "Yes", "")</f>
        <v/>
      </c>
      <c r="P949" s="14" t="str">
        <f>IF(AND(MasterData5[[#This Row],[MntFruits]]&gt;=AC$4, MasterData5[[#This Row],[Income ]]&lt;=$AB$12), "Yes", "")</f>
        <v/>
      </c>
      <c r="Q949" s="14" t="str">
        <f>IF(AND(MasterData5[[#This Row],[MntMeatProducts]]&gt;=AD$4, MasterData5[[#This Row],[Income ]]&lt;=$AB$12), "Yes", "")</f>
        <v/>
      </c>
      <c r="R949" s="14" t="str">
        <f>IF(AND(MasterData5[[#This Row],[MntFishProducts]]&gt;=AE$4, MasterData5[[#This Row],[Income ]]&lt;=$AB$12), "Yes", "")</f>
        <v/>
      </c>
      <c r="S949" s="14" t="str">
        <f>IF(AND(MasterData5[[#This Row],[MntSweetProducts]]&gt;=AF$4, MasterData5[[#This Row],[Income ]]&lt;=$AB$12), "Yes", "")</f>
        <v/>
      </c>
      <c r="U949" s="14" t="str">
        <f>IF(MasterData5[[#This Row],[MntWines]]&gt;=AB$4, "Yes", "")</f>
        <v>Yes</v>
      </c>
      <c r="V949" s="14" t="str">
        <f>IF(MasterData5[[#This Row],[MntFruits]]&gt;=AC$4, "Yes", "")</f>
        <v>Yes</v>
      </c>
      <c r="W949" s="14" t="str">
        <f>IF(MasterData5[[#This Row],[MntMeatProducts]]&gt;=AD$4, "Yes", "")</f>
        <v>Yes</v>
      </c>
      <c r="X949" s="14" t="str">
        <f>IF(MasterData5[[#This Row],[MntFishProducts]]&gt;=AE$4, "Yes", "")</f>
        <v>Yes</v>
      </c>
      <c r="Y949" s="14" t="str">
        <f>IF(MasterData5[[#This Row],[MntSweetProducts]]&gt;=AF$4, "Yes", "")</f>
        <v>Yes</v>
      </c>
    </row>
    <row r="950" spans="1:25" x14ac:dyDescent="0.3">
      <c r="A950">
        <v>4687</v>
      </c>
      <c r="B950" s="10">
        <v>674</v>
      </c>
      <c r="C950" s="10">
        <v>92</v>
      </c>
      <c r="D950" s="10">
        <v>736</v>
      </c>
      <c r="E950" s="10">
        <v>39</v>
      </c>
      <c r="F950" s="10">
        <v>0</v>
      </c>
      <c r="G950" s="10">
        <v>92</v>
      </c>
      <c r="H950" s="24">
        <f>2021-'Customer Profile'!B949</f>
        <v>63</v>
      </c>
      <c r="I950" s="10">
        <f>IF(Analysis!$B$60="Wine",B950,IF(Analysis!$B$60="Fruit",C950,IF(Analysis!$B$60="Meat",D950,IF(Analysis!$B$60="Fish",E950,IF(Analysis!$B$60="Sweet",F950,"")))))</f>
        <v>39</v>
      </c>
      <c r="J950" s="10">
        <v>80739</v>
      </c>
      <c r="K950" s="10" t="str">
        <f>IF(MasterData5[[#This Row],[Income ]]&gt;$AB$12, "Above", "Below")</f>
        <v>Above</v>
      </c>
      <c r="L950" s="10">
        <f>SUM(MasterData5[[#This Row],[MntWines]:[MntSweetProducts]])</f>
        <v>1541</v>
      </c>
      <c r="M950" s="53" t="str">
        <f>IF(MasterData5[[#This Row],[Total Purchase]]&gt;=500, "Over $500", "")</f>
        <v>Over $500</v>
      </c>
      <c r="N950" s="10"/>
      <c r="O950" s="14" t="str">
        <f>IF(AND(MasterData5[[#This Row],[MntWines]]&gt;=AB$4, MasterData5[[#This Row],[Income ]]&lt;=$AB$12), "Yes", "")</f>
        <v/>
      </c>
      <c r="P950" s="14" t="str">
        <f>IF(AND(MasterData5[[#This Row],[MntFruits]]&gt;=AC$4, MasterData5[[#This Row],[Income ]]&lt;=$AB$12), "Yes", "")</f>
        <v/>
      </c>
      <c r="Q950" s="14" t="str">
        <f>IF(AND(MasterData5[[#This Row],[MntMeatProducts]]&gt;=AD$4, MasterData5[[#This Row],[Income ]]&lt;=$AB$12), "Yes", "")</f>
        <v/>
      </c>
      <c r="R950" s="14" t="str">
        <f>IF(AND(MasterData5[[#This Row],[MntFishProducts]]&gt;=AE$4, MasterData5[[#This Row],[Income ]]&lt;=$AB$12), "Yes", "")</f>
        <v/>
      </c>
      <c r="S950" s="14" t="str">
        <f>IF(AND(MasterData5[[#This Row],[MntSweetProducts]]&gt;=AF$4, MasterData5[[#This Row],[Income ]]&lt;=$AB$12), "Yes", "")</f>
        <v/>
      </c>
      <c r="U950" s="14" t="str">
        <f>IF(MasterData5[[#This Row],[MntWines]]&gt;=AB$4, "Yes", "")</f>
        <v>Yes</v>
      </c>
      <c r="V950" s="14" t="str">
        <f>IF(MasterData5[[#This Row],[MntFruits]]&gt;=AC$4, "Yes", "")</f>
        <v>Yes</v>
      </c>
      <c r="W950" s="14" t="str">
        <f>IF(MasterData5[[#This Row],[MntMeatProducts]]&gt;=AD$4, "Yes", "")</f>
        <v>Yes</v>
      </c>
      <c r="X950" s="14" t="str">
        <f>IF(MasterData5[[#This Row],[MntFishProducts]]&gt;=AE$4, "Yes", "")</f>
        <v>Yes</v>
      </c>
      <c r="Y950" s="14" t="str">
        <f>IF(MasterData5[[#This Row],[MntSweetProducts]]&gt;=AF$4, "Yes", "")</f>
        <v/>
      </c>
    </row>
    <row r="951" spans="1:25" x14ac:dyDescent="0.3">
      <c r="A951">
        <v>4690</v>
      </c>
      <c r="B951" s="10">
        <v>443</v>
      </c>
      <c r="C951" s="10">
        <v>10</v>
      </c>
      <c r="D951" s="10">
        <v>75</v>
      </c>
      <c r="E951" s="10">
        <v>0</v>
      </c>
      <c r="F951" s="10">
        <v>10</v>
      </c>
      <c r="G951" s="10">
        <v>48</v>
      </c>
      <c r="H951" s="24">
        <f>2021-'Customer Profile'!B950</f>
        <v>68</v>
      </c>
      <c r="I951" s="10">
        <f>IF(Analysis!$B$60="Wine",B951,IF(Analysis!$B$60="Fruit",C951,IF(Analysis!$B$60="Meat",D951,IF(Analysis!$B$60="Fish",E951,IF(Analysis!$B$60="Sweet",F951,"")))))</f>
        <v>0</v>
      </c>
      <c r="J951" s="10">
        <v>50725</v>
      </c>
      <c r="K951" s="10" t="str">
        <f>IF(MasterData5[[#This Row],[Income ]]&gt;$AB$12, "Above", "Below")</f>
        <v>Below</v>
      </c>
      <c r="L951" s="10">
        <f>SUM(MasterData5[[#This Row],[MntWines]:[MntSweetProducts]])</f>
        <v>538</v>
      </c>
      <c r="M951" s="53" t="str">
        <f>IF(MasterData5[[#This Row],[Total Purchase]]&gt;=500, "Over $500", "")</f>
        <v>Over $500</v>
      </c>
      <c r="N951" s="10"/>
      <c r="O951" s="14" t="str">
        <f>IF(AND(MasterData5[[#This Row],[MntWines]]&gt;=AB$4, MasterData5[[#This Row],[Income ]]&lt;=$AB$12), "Yes", "")</f>
        <v>Yes</v>
      </c>
      <c r="P951" s="14" t="str">
        <f>IF(AND(MasterData5[[#This Row],[MntFruits]]&gt;=AC$4, MasterData5[[#This Row],[Income ]]&lt;=$AB$12), "Yes", "")</f>
        <v/>
      </c>
      <c r="Q951" s="14" t="str">
        <f>IF(AND(MasterData5[[#This Row],[MntMeatProducts]]&gt;=AD$4, MasterData5[[#This Row],[Income ]]&lt;=$AB$12), "Yes", "")</f>
        <v/>
      </c>
      <c r="R951" s="14" t="str">
        <f>IF(AND(MasterData5[[#This Row],[MntFishProducts]]&gt;=AE$4, MasterData5[[#This Row],[Income ]]&lt;=$AB$12), "Yes", "")</f>
        <v/>
      </c>
      <c r="S951" s="14" t="str">
        <f>IF(AND(MasterData5[[#This Row],[MntSweetProducts]]&gt;=AF$4, MasterData5[[#This Row],[Income ]]&lt;=$AB$12), "Yes", "")</f>
        <v/>
      </c>
      <c r="U951" s="14" t="str">
        <f>IF(MasterData5[[#This Row],[MntWines]]&gt;=AB$4, "Yes", "")</f>
        <v>Yes</v>
      </c>
      <c r="V951" s="14" t="str">
        <f>IF(MasterData5[[#This Row],[MntFruits]]&gt;=AC$4, "Yes", "")</f>
        <v/>
      </c>
      <c r="W951" s="14" t="str">
        <f>IF(MasterData5[[#This Row],[MntMeatProducts]]&gt;=AD$4, "Yes", "")</f>
        <v/>
      </c>
      <c r="X951" s="14" t="str">
        <f>IF(MasterData5[[#This Row],[MntFishProducts]]&gt;=AE$4, "Yes", "")</f>
        <v/>
      </c>
      <c r="Y951" s="14" t="str">
        <f>IF(MasterData5[[#This Row],[MntSweetProducts]]&gt;=AF$4, "Yes", "")</f>
        <v/>
      </c>
    </row>
    <row r="952" spans="1:25" x14ac:dyDescent="0.3">
      <c r="A952">
        <v>4692</v>
      </c>
      <c r="B952" s="10">
        <v>7</v>
      </c>
      <c r="C952" s="10">
        <v>0</v>
      </c>
      <c r="D952" s="10">
        <v>12</v>
      </c>
      <c r="E952" s="10">
        <v>13</v>
      </c>
      <c r="F952" s="10">
        <v>7</v>
      </c>
      <c r="G952" s="10">
        <v>32</v>
      </c>
      <c r="H952" s="24">
        <f>2021-'Customer Profile'!B951</f>
        <v>45</v>
      </c>
      <c r="I952" s="10">
        <f>IF(Analysis!$B$60="Wine",B952,IF(Analysis!$B$60="Fruit",C952,IF(Analysis!$B$60="Meat",D952,IF(Analysis!$B$60="Fish",E952,IF(Analysis!$B$60="Sweet",F952,"")))))</f>
        <v>13</v>
      </c>
      <c r="J952" s="10">
        <v>7500</v>
      </c>
      <c r="K952" s="10" t="str">
        <f>IF(MasterData5[[#This Row],[Income ]]&gt;$AB$12, "Above", "Below")</f>
        <v>Below</v>
      </c>
      <c r="L952" s="10">
        <f>SUM(MasterData5[[#This Row],[MntWines]:[MntSweetProducts]])</f>
        <v>39</v>
      </c>
      <c r="M952" s="53" t="str">
        <f>IF(MasterData5[[#This Row],[Total Purchase]]&gt;=500, "Over $500", "")</f>
        <v/>
      </c>
      <c r="N952" s="10"/>
      <c r="O952" s="14" t="str">
        <f>IF(AND(MasterData5[[#This Row],[MntWines]]&gt;=AB$4, MasterData5[[#This Row],[Income ]]&lt;=$AB$12), "Yes", "")</f>
        <v/>
      </c>
      <c r="P952" s="14" t="str">
        <f>IF(AND(MasterData5[[#This Row],[MntFruits]]&gt;=AC$4, MasterData5[[#This Row],[Income ]]&lt;=$AB$12), "Yes", "")</f>
        <v/>
      </c>
      <c r="Q952" s="14" t="str">
        <f>IF(AND(MasterData5[[#This Row],[MntMeatProducts]]&gt;=AD$4, MasterData5[[#This Row],[Income ]]&lt;=$AB$12), "Yes", "")</f>
        <v/>
      </c>
      <c r="R952" s="14" t="str">
        <f>IF(AND(MasterData5[[#This Row],[MntFishProducts]]&gt;=AE$4, MasterData5[[#This Row],[Income ]]&lt;=$AB$12), "Yes", "")</f>
        <v/>
      </c>
      <c r="S952" s="14" t="str">
        <f>IF(AND(MasterData5[[#This Row],[MntSweetProducts]]&gt;=AF$4, MasterData5[[#This Row],[Income ]]&lt;=$AB$12), "Yes", "")</f>
        <v/>
      </c>
      <c r="U952" s="14" t="str">
        <f>IF(MasterData5[[#This Row],[MntWines]]&gt;=AB$4, "Yes", "")</f>
        <v/>
      </c>
      <c r="V952" s="14" t="str">
        <f>IF(MasterData5[[#This Row],[MntFruits]]&gt;=AC$4, "Yes", "")</f>
        <v/>
      </c>
      <c r="W952" s="14" t="str">
        <f>IF(MasterData5[[#This Row],[MntMeatProducts]]&gt;=AD$4, "Yes", "")</f>
        <v/>
      </c>
      <c r="X952" s="14" t="str">
        <f>IF(MasterData5[[#This Row],[MntFishProducts]]&gt;=AE$4, "Yes", "")</f>
        <v/>
      </c>
      <c r="Y952" s="14" t="str">
        <f>IF(MasterData5[[#This Row],[MntSweetProducts]]&gt;=AF$4, "Yes", "")</f>
        <v/>
      </c>
    </row>
    <row r="953" spans="1:25" x14ac:dyDescent="0.3">
      <c r="A953">
        <v>4697</v>
      </c>
      <c r="B953" s="10">
        <v>248</v>
      </c>
      <c r="C953" s="10">
        <v>3</v>
      </c>
      <c r="D953" s="10">
        <v>81</v>
      </c>
      <c r="E953" s="10">
        <v>4</v>
      </c>
      <c r="F953" s="10">
        <v>3</v>
      </c>
      <c r="G953" s="10">
        <v>51</v>
      </c>
      <c r="H953" s="24">
        <f>2021-'Customer Profile'!B952</f>
        <v>72</v>
      </c>
      <c r="I953" s="10">
        <f>IF(Analysis!$B$60="Wine",B953,IF(Analysis!$B$60="Fruit",C953,IF(Analysis!$B$60="Meat",D953,IF(Analysis!$B$60="Fish",E953,IF(Analysis!$B$60="Sweet",F953,"")))))</f>
        <v>4</v>
      </c>
      <c r="J953" s="10">
        <v>35416</v>
      </c>
      <c r="K953" s="10" t="str">
        <f>IF(MasterData5[[#This Row],[Income ]]&gt;$AB$12, "Above", "Below")</f>
        <v>Below</v>
      </c>
      <c r="L953" s="10">
        <f>SUM(MasterData5[[#This Row],[MntWines]:[MntSweetProducts]])</f>
        <v>339</v>
      </c>
      <c r="M953" s="53" t="str">
        <f>IF(MasterData5[[#This Row],[Total Purchase]]&gt;=500, "Over $500", "")</f>
        <v/>
      </c>
      <c r="N953" s="10"/>
      <c r="O953" s="14" t="str">
        <f>IF(AND(MasterData5[[#This Row],[MntWines]]&gt;=AB$4, MasterData5[[#This Row],[Income ]]&lt;=$AB$12), "Yes", "")</f>
        <v/>
      </c>
      <c r="P953" s="14" t="str">
        <f>IF(AND(MasterData5[[#This Row],[MntFruits]]&gt;=AC$4, MasterData5[[#This Row],[Income ]]&lt;=$AB$12), "Yes", "")</f>
        <v/>
      </c>
      <c r="Q953" s="14" t="str">
        <f>IF(AND(MasterData5[[#This Row],[MntMeatProducts]]&gt;=AD$4, MasterData5[[#This Row],[Income ]]&lt;=$AB$12), "Yes", "")</f>
        <v/>
      </c>
      <c r="R953" s="14" t="str">
        <f>IF(AND(MasterData5[[#This Row],[MntFishProducts]]&gt;=AE$4, MasterData5[[#This Row],[Income ]]&lt;=$AB$12), "Yes", "")</f>
        <v/>
      </c>
      <c r="S953" s="14" t="str">
        <f>IF(AND(MasterData5[[#This Row],[MntSweetProducts]]&gt;=AF$4, MasterData5[[#This Row],[Income ]]&lt;=$AB$12), "Yes", "")</f>
        <v/>
      </c>
      <c r="U953" s="14" t="str">
        <f>IF(MasterData5[[#This Row],[MntWines]]&gt;=AB$4, "Yes", "")</f>
        <v/>
      </c>
      <c r="V953" s="14" t="str">
        <f>IF(MasterData5[[#This Row],[MntFruits]]&gt;=AC$4, "Yes", "")</f>
        <v/>
      </c>
      <c r="W953" s="14" t="str">
        <f>IF(MasterData5[[#This Row],[MntMeatProducts]]&gt;=AD$4, "Yes", "")</f>
        <v/>
      </c>
      <c r="X953" s="14" t="str">
        <f>IF(MasterData5[[#This Row],[MntFishProducts]]&gt;=AE$4, "Yes", "")</f>
        <v/>
      </c>
      <c r="Y953" s="14" t="str">
        <f>IF(MasterData5[[#This Row],[MntSweetProducts]]&gt;=AF$4, "Yes", "")</f>
        <v/>
      </c>
    </row>
    <row r="954" spans="1:25" x14ac:dyDescent="0.3">
      <c r="A954">
        <v>4698</v>
      </c>
      <c r="B954" s="10">
        <v>135</v>
      </c>
      <c r="C954" s="10">
        <v>46</v>
      </c>
      <c r="D954" s="10">
        <v>92</v>
      </c>
      <c r="E954" s="10">
        <v>65</v>
      </c>
      <c r="F954" s="10">
        <v>61</v>
      </c>
      <c r="G954" s="10">
        <v>11</v>
      </c>
      <c r="H954" s="24">
        <f>2021-'Customer Profile'!B953</f>
        <v>38</v>
      </c>
      <c r="I954" s="10">
        <f>IF(Analysis!$B$60="Wine",B954,IF(Analysis!$B$60="Fruit",C954,IF(Analysis!$B$60="Meat",D954,IF(Analysis!$B$60="Fish",E954,IF(Analysis!$B$60="Sweet",F954,"")))))</f>
        <v>65</v>
      </c>
      <c r="J954" s="10">
        <v>50150</v>
      </c>
      <c r="K954" s="10" t="str">
        <f>IF(MasterData5[[#This Row],[Income ]]&gt;$AB$12, "Above", "Below")</f>
        <v>Below</v>
      </c>
      <c r="L954" s="10">
        <f>SUM(MasterData5[[#This Row],[MntWines]:[MntSweetProducts]])</f>
        <v>399</v>
      </c>
      <c r="M954" s="53" t="str">
        <f>IF(MasterData5[[#This Row],[Total Purchase]]&gt;=500, "Over $500", "")</f>
        <v/>
      </c>
      <c r="N954" s="10"/>
      <c r="O954" s="14" t="str">
        <f>IF(AND(MasterData5[[#This Row],[MntWines]]&gt;=AB$4, MasterData5[[#This Row],[Income ]]&lt;=$AB$12), "Yes", "")</f>
        <v/>
      </c>
      <c r="P954" s="14" t="str">
        <f>IF(AND(MasterData5[[#This Row],[MntFruits]]&gt;=AC$4, MasterData5[[#This Row],[Income ]]&lt;=$AB$12), "Yes", "")</f>
        <v>Yes</v>
      </c>
      <c r="Q954" s="14" t="str">
        <f>IF(AND(MasterData5[[#This Row],[MntMeatProducts]]&gt;=AD$4, MasterData5[[#This Row],[Income ]]&lt;=$AB$12), "Yes", "")</f>
        <v/>
      </c>
      <c r="R954" s="14" t="str">
        <f>IF(AND(MasterData5[[#This Row],[MntFishProducts]]&gt;=AE$4, MasterData5[[#This Row],[Income ]]&lt;=$AB$12), "Yes", "")</f>
        <v>Yes</v>
      </c>
      <c r="S954" s="14" t="str">
        <f>IF(AND(MasterData5[[#This Row],[MntSweetProducts]]&gt;=AF$4, MasterData5[[#This Row],[Income ]]&lt;=$AB$12), "Yes", "")</f>
        <v>Yes</v>
      </c>
      <c r="U954" s="14" t="str">
        <f>IF(MasterData5[[#This Row],[MntWines]]&gt;=AB$4, "Yes", "")</f>
        <v/>
      </c>
      <c r="V954" s="14" t="str">
        <f>IF(MasterData5[[#This Row],[MntFruits]]&gt;=AC$4, "Yes", "")</f>
        <v>Yes</v>
      </c>
      <c r="W954" s="14" t="str">
        <f>IF(MasterData5[[#This Row],[MntMeatProducts]]&gt;=AD$4, "Yes", "")</f>
        <v/>
      </c>
      <c r="X954" s="14" t="str">
        <f>IF(MasterData5[[#This Row],[MntFishProducts]]&gt;=AE$4, "Yes", "")</f>
        <v>Yes</v>
      </c>
      <c r="Y954" s="14" t="str">
        <f>IF(MasterData5[[#This Row],[MntSweetProducts]]&gt;=AF$4, "Yes", "")</f>
        <v>Yes</v>
      </c>
    </row>
    <row r="955" spans="1:25" x14ac:dyDescent="0.3">
      <c r="A955">
        <v>4702</v>
      </c>
      <c r="B955" s="10">
        <v>1000</v>
      </c>
      <c r="C955" s="10">
        <v>155</v>
      </c>
      <c r="D955" s="10">
        <v>379</v>
      </c>
      <c r="E955" s="10">
        <v>224</v>
      </c>
      <c r="F955" s="10">
        <v>17</v>
      </c>
      <c r="G955" s="10">
        <v>120</v>
      </c>
      <c r="H955" s="24">
        <f>2021-'Customer Profile'!B954</f>
        <v>57</v>
      </c>
      <c r="I955" s="10">
        <f>IF(Analysis!$B$60="Wine",B955,IF(Analysis!$B$60="Fruit",C955,IF(Analysis!$B$60="Meat",D955,IF(Analysis!$B$60="Fish",E955,IF(Analysis!$B$60="Sweet",F955,"")))))</f>
        <v>224</v>
      </c>
      <c r="J955" s="10">
        <v>61839</v>
      </c>
      <c r="K955" s="10" t="str">
        <f>IF(MasterData5[[#This Row],[Income ]]&gt;$AB$12, "Above", "Below")</f>
        <v>Above</v>
      </c>
      <c r="L955" s="10">
        <f>SUM(MasterData5[[#This Row],[MntWines]:[MntSweetProducts]])</f>
        <v>1775</v>
      </c>
      <c r="M955" s="53" t="str">
        <f>IF(MasterData5[[#This Row],[Total Purchase]]&gt;=500, "Over $500", "")</f>
        <v>Over $500</v>
      </c>
      <c r="N955" s="10"/>
      <c r="O955" s="14" t="str">
        <f>IF(AND(MasterData5[[#This Row],[MntWines]]&gt;=AB$4, MasterData5[[#This Row],[Income ]]&lt;=$AB$12), "Yes", "")</f>
        <v/>
      </c>
      <c r="P955" s="14" t="str">
        <f>IF(AND(MasterData5[[#This Row],[MntFruits]]&gt;=AC$4, MasterData5[[#This Row],[Income ]]&lt;=$AB$12), "Yes", "")</f>
        <v/>
      </c>
      <c r="Q955" s="14" t="str">
        <f>IF(AND(MasterData5[[#This Row],[MntMeatProducts]]&gt;=AD$4, MasterData5[[#This Row],[Income ]]&lt;=$AB$12), "Yes", "")</f>
        <v/>
      </c>
      <c r="R955" s="14" t="str">
        <f>IF(AND(MasterData5[[#This Row],[MntFishProducts]]&gt;=AE$4, MasterData5[[#This Row],[Income ]]&lt;=$AB$12), "Yes", "")</f>
        <v/>
      </c>
      <c r="S955" s="14" t="str">
        <f>IF(AND(MasterData5[[#This Row],[MntSweetProducts]]&gt;=AF$4, MasterData5[[#This Row],[Income ]]&lt;=$AB$12), "Yes", "")</f>
        <v/>
      </c>
      <c r="U955" s="14" t="str">
        <f>IF(MasterData5[[#This Row],[MntWines]]&gt;=AB$4, "Yes", "")</f>
        <v>Yes</v>
      </c>
      <c r="V955" s="14" t="str">
        <f>IF(MasterData5[[#This Row],[MntFruits]]&gt;=AC$4, "Yes", "")</f>
        <v>Yes</v>
      </c>
      <c r="W955" s="14" t="str">
        <f>IF(MasterData5[[#This Row],[MntMeatProducts]]&gt;=AD$4, "Yes", "")</f>
        <v>Yes</v>
      </c>
      <c r="X955" s="14" t="str">
        <f>IF(MasterData5[[#This Row],[MntFishProducts]]&gt;=AE$4, "Yes", "")</f>
        <v>Yes</v>
      </c>
      <c r="Y955" s="14" t="str">
        <f>IF(MasterData5[[#This Row],[MntSweetProducts]]&gt;=AF$4, "Yes", "")</f>
        <v/>
      </c>
    </row>
    <row r="956" spans="1:25" x14ac:dyDescent="0.3">
      <c r="A956">
        <v>4706</v>
      </c>
      <c r="B956" s="10">
        <v>29</v>
      </c>
      <c r="C956" s="10">
        <v>0</v>
      </c>
      <c r="D956" s="10">
        <v>5</v>
      </c>
      <c r="E956" s="10">
        <v>0</v>
      </c>
      <c r="F956" s="10">
        <v>1</v>
      </c>
      <c r="G956" s="10">
        <v>5</v>
      </c>
      <c r="H956" s="24">
        <f>2021-'Customer Profile'!B955</f>
        <v>55</v>
      </c>
      <c r="I956" s="10">
        <f>IF(Analysis!$B$60="Wine",B956,IF(Analysis!$B$60="Fruit",C956,IF(Analysis!$B$60="Meat",D956,IF(Analysis!$B$60="Fish",E956,IF(Analysis!$B$60="Sweet",F956,"")))))</f>
        <v>0</v>
      </c>
      <c r="J956" s="10">
        <v>34704</v>
      </c>
      <c r="K956" s="10" t="str">
        <f>IF(MasterData5[[#This Row],[Income ]]&gt;$AB$12, "Above", "Below")</f>
        <v>Below</v>
      </c>
      <c r="L956" s="10">
        <f>SUM(MasterData5[[#This Row],[MntWines]:[MntSweetProducts]])</f>
        <v>35</v>
      </c>
      <c r="M956" s="53" t="str">
        <f>IF(MasterData5[[#This Row],[Total Purchase]]&gt;=500, "Over $500", "")</f>
        <v/>
      </c>
      <c r="N956" s="10"/>
      <c r="O956" s="14" t="str">
        <f>IF(AND(MasterData5[[#This Row],[MntWines]]&gt;=AB$4, MasterData5[[#This Row],[Income ]]&lt;=$AB$12), "Yes", "")</f>
        <v/>
      </c>
      <c r="P956" s="14" t="str">
        <f>IF(AND(MasterData5[[#This Row],[MntFruits]]&gt;=AC$4, MasterData5[[#This Row],[Income ]]&lt;=$AB$12), "Yes", "")</f>
        <v/>
      </c>
      <c r="Q956" s="14" t="str">
        <f>IF(AND(MasterData5[[#This Row],[MntMeatProducts]]&gt;=AD$4, MasterData5[[#This Row],[Income ]]&lt;=$AB$12), "Yes", "")</f>
        <v/>
      </c>
      <c r="R956" s="14" t="str">
        <f>IF(AND(MasterData5[[#This Row],[MntFishProducts]]&gt;=AE$4, MasterData5[[#This Row],[Income ]]&lt;=$AB$12), "Yes", "")</f>
        <v/>
      </c>
      <c r="S956" s="14" t="str">
        <f>IF(AND(MasterData5[[#This Row],[MntSweetProducts]]&gt;=AF$4, MasterData5[[#This Row],[Income ]]&lt;=$AB$12), "Yes", "")</f>
        <v/>
      </c>
      <c r="U956" s="14" t="str">
        <f>IF(MasterData5[[#This Row],[MntWines]]&gt;=AB$4, "Yes", "")</f>
        <v/>
      </c>
      <c r="V956" s="14" t="str">
        <f>IF(MasterData5[[#This Row],[MntFruits]]&gt;=AC$4, "Yes", "")</f>
        <v/>
      </c>
      <c r="W956" s="14" t="str">
        <f>IF(MasterData5[[#This Row],[MntMeatProducts]]&gt;=AD$4, "Yes", "")</f>
        <v/>
      </c>
      <c r="X956" s="14" t="str">
        <f>IF(MasterData5[[#This Row],[MntFishProducts]]&gt;=AE$4, "Yes", "")</f>
        <v/>
      </c>
      <c r="Y956" s="14" t="str">
        <f>IF(MasterData5[[#This Row],[MntSweetProducts]]&gt;=AF$4, "Yes", "")</f>
        <v/>
      </c>
    </row>
    <row r="957" spans="1:25" x14ac:dyDescent="0.3">
      <c r="A957">
        <v>4712</v>
      </c>
      <c r="B957" s="10">
        <v>8</v>
      </c>
      <c r="C957" s="10">
        <v>8</v>
      </c>
      <c r="D957" s="10">
        <v>22</v>
      </c>
      <c r="E957" s="10">
        <v>24</v>
      </c>
      <c r="F957" s="10">
        <v>11</v>
      </c>
      <c r="G957" s="10">
        <v>9</v>
      </c>
      <c r="H957" s="24">
        <f>2021-'Customer Profile'!B956</f>
        <v>30</v>
      </c>
      <c r="I957" s="10">
        <f>IF(Analysis!$B$60="Wine",B957,IF(Analysis!$B$60="Fruit",C957,IF(Analysis!$B$60="Meat",D957,IF(Analysis!$B$60="Fish",E957,IF(Analysis!$B$60="Sweet",F957,"")))))</f>
        <v>24</v>
      </c>
      <c r="J957" s="10">
        <v>20193</v>
      </c>
      <c r="K957" s="10" t="str">
        <f>IF(MasterData5[[#This Row],[Income ]]&gt;$AB$12, "Above", "Below")</f>
        <v>Below</v>
      </c>
      <c r="L957" s="10">
        <f>SUM(MasterData5[[#This Row],[MntWines]:[MntSweetProducts]])</f>
        <v>73</v>
      </c>
      <c r="M957" s="53" t="str">
        <f>IF(MasterData5[[#This Row],[Total Purchase]]&gt;=500, "Over $500", "")</f>
        <v/>
      </c>
      <c r="N957" s="10"/>
      <c r="O957" s="14" t="str">
        <f>IF(AND(MasterData5[[#This Row],[MntWines]]&gt;=AB$4, MasterData5[[#This Row],[Income ]]&lt;=$AB$12), "Yes", "")</f>
        <v/>
      </c>
      <c r="P957" s="14" t="str">
        <f>IF(AND(MasterData5[[#This Row],[MntFruits]]&gt;=AC$4, MasterData5[[#This Row],[Income ]]&lt;=$AB$12), "Yes", "")</f>
        <v/>
      </c>
      <c r="Q957" s="14" t="str">
        <f>IF(AND(MasterData5[[#This Row],[MntMeatProducts]]&gt;=AD$4, MasterData5[[#This Row],[Income ]]&lt;=$AB$12), "Yes", "")</f>
        <v/>
      </c>
      <c r="R957" s="14" t="str">
        <f>IF(AND(MasterData5[[#This Row],[MntFishProducts]]&gt;=AE$4, MasterData5[[#This Row],[Income ]]&lt;=$AB$12), "Yes", "")</f>
        <v/>
      </c>
      <c r="S957" s="14" t="str">
        <f>IF(AND(MasterData5[[#This Row],[MntSweetProducts]]&gt;=AF$4, MasterData5[[#This Row],[Income ]]&lt;=$AB$12), "Yes", "")</f>
        <v/>
      </c>
      <c r="U957" s="14" t="str">
        <f>IF(MasterData5[[#This Row],[MntWines]]&gt;=AB$4, "Yes", "")</f>
        <v/>
      </c>
      <c r="V957" s="14" t="str">
        <f>IF(MasterData5[[#This Row],[MntFruits]]&gt;=AC$4, "Yes", "")</f>
        <v/>
      </c>
      <c r="W957" s="14" t="str">
        <f>IF(MasterData5[[#This Row],[MntMeatProducts]]&gt;=AD$4, "Yes", "")</f>
        <v/>
      </c>
      <c r="X957" s="14" t="str">
        <f>IF(MasterData5[[#This Row],[MntFishProducts]]&gt;=AE$4, "Yes", "")</f>
        <v/>
      </c>
      <c r="Y957" s="14" t="str">
        <f>IF(MasterData5[[#This Row],[MntSweetProducts]]&gt;=AF$4, "Yes", "")</f>
        <v/>
      </c>
    </row>
    <row r="958" spans="1:25" x14ac:dyDescent="0.3">
      <c r="A958">
        <v>4713</v>
      </c>
      <c r="B958" s="10">
        <v>74</v>
      </c>
      <c r="C958" s="10">
        <v>0</v>
      </c>
      <c r="D958" s="10">
        <v>42</v>
      </c>
      <c r="E958" s="10">
        <v>2</v>
      </c>
      <c r="F958" s="10">
        <v>1</v>
      </c>
      <c r="G958" s="10">
        <v>6</v>
      </c>
      <c r="H958" s="24">
        <f>2021-'Customer Profile'!B957</f>
        <v>42</v>
      </c>
      <c r="I958" s="10">
        <f>IF(Analysis!$B$60="Wine",B958,IF(Analysis!$B$60="Fruit",C958,IF(Analysis!$B$60="Meat",D958,IF(Analysis!$B$60="Fish",E958,IF(Analysis!$B$60="Sweet",F958,"")))))</f>
        <v>2</v>
      </c>
      <c r="J958" s="10">
        <v>31605</v>
      </c>
      <c r="K958" s="10" t="str">
        <f>IF(MasterData5[[#This Row],[Income ]]&gt;$AB$12, "Above", "Below")</f>
        <v>Below</v>
      </c>
      <c r="L958" s="10">
        <f>SUM(MasterData5[[#This Row],[MntWines]:[MntSweetProducts]])</f>
        <v>119</v>
      </c>
      <c r="M958" s="53" t="str">
        <f>IF(MasterData5[[#This Row],[Total Purchase]]&gt;=500, "Over $500", "")</f>
        <v/>
      </c>
      <c r="N958" s="10"/>
      <c r="O958" s="14" t="str">
        <f>IF(AND(MasterData5[[#This Row],[MntWines]]&gt;=AB$4, MasterData5[[#This Row],[Income ]]&lt;=$AB$12), "Yes", "")</f>
        <v/>
      </c>
      <c r="P958" s="14" t="str">
        <f>IF(AND(MasterData5[[#This Row],[MntFruits]]&gt;=AC$4, MasterData5[[#This Row],[Income ]]&lt;=$AB$12), "Yes", "")</f>
        <v/>
      </c>
      <c r="Q958" s="14" t="str">
        <f>IF(AND(MasterData5[[#This Row],[MntMeatProducts]]&gt;=AD$4, MasterData5[[#This Row],[Income ]]&lt;=$AB$12), "Yes", "")</f>
        <v/>
      </c>
      <c r="R958" s="14" t="str">
        <f>IF(AND(MasterData5[[#This Row],[MntFishProducts]]&gt;=AE$4, MasterData5[[#This Row],[Income ]]&lt;=$AB$12), "Yes", "")</f>
        <v/>
      </c>
      <c r="S958" s="14" t="str">
        <f>IF(AND(MasterData5[[#This Row],[MntSweetProducts]]&gt;=AF$4, MasterData5[[#This Row],[Income ]]&lt;=$AB$12), "Yes", "")</f>
        <v/>
      </c>
      <c r="U958" s="14" t="str">
        <f>IF(MasterData5[[#This Row],[MntWines]]&gt;=AB$4, "Yes", "")</f>
        <v/>
      </c>
      <c r="V958" s="14" t="str">
        <f>IF(MasterData5[[#This Row],[MntFruits]]&gt;=AC$4, "Yes", "")</f>
        <v/>
      </c>
      <c r="W958" s="14" t="str">
        <f>IF(MasterData5[[#This Row],[MntMeatProducts]]&gt;=AD$4, "Yes", "")</f>
        <v/>
      </c>
      <c r="X958" s="14" t="str">
        <f>IF(MasterData5[[#This Row],[MntFishProducts]]&gt;=AE$4, "Yes", "")</f>
        <v/>
      </c>
      <c r="Y958" s="14" t="str">
        <f>IF(MasterData5[[#This Row],[MntSweetProducts]]&gt;=AF$4, "Yes", "")</f>
        <v/>
      </c>
    </row>
    <row r="959" spans="1:25" x14ac:dyDescent="0.3">
      <c r="A959">
        <v>4725</v>
      </c>
      <c r="B959" s="10">
        <v>30</v>
      </c>
      <c r="C959" s="10">
        <v>2</v>
      </c>
      <c r="D959" s="10">
        <v>25</v>
      </c>
      <c r="E959" s="10">
        <v>0</v>
      </c>
      <c r="F959" s="10">
        <v>1</v>
      </c>
      <c r="G959" s="10">
        <v>9</v>
      </c>
      <c r="H959" s="24">
        <f>2021-'Customer Profile'!B958</f>
        <v>71</v>
      </c>
      <c r="I959" s="10">
        <f>IF(Analysis!$B$60="Wine",B959,IF(Analysis!$B$60="Fruit",C959,IF(Analysis!$B$60="Meat",D959,IF(Analysis!$B$60="Fish",E959,IF(Analysis!$B$60="Sweet",F959,"")))))</f>
        <v>0</v>
      </c>
      <c r="J959" s="10">
        <v>50616</v>
      </c>
      <c r="K959" s="10" t="str">
        <f>IF(MasterData5[[#This Row],[Income ]]&gt;$AB$12, "Above", "Below")</f>
        <v>Below</v>
      </c>
      <c r="L959" s="10">
        <f>SUM(MasterData5[[#This Row],[MntWines]:[MntSweetProducts]])</f>
        <v>58</v>
      </c>
      <c r="M959" s="53" t="str">
        <f>IF(MasterData5[[#This Row],[Total Purchase]]&gt;=500, "Over $500", "")</f>
        <v/>
      </c>
      <c r="N959" s="10"/>
      <c r="O959" s="14" t="str">
        <f>IF(AND(MasterData5[[#This Row],[MntWines]]&gt;=AB$4, MasterData5[[#This Row],[Income ]]&lt;=$AB$12), "Yes", "")</f>
        <v/>
      </c>
      <c r="P959" s="14" t="str">
        <f>IF(AND(MasterData5[[#This Row],[MntFruits]]&gt;=AC$4, MasterData5[[#This Row],[Income ]]&lt;=$AB$12), "Yes", "")</f>
        <v/>
      </c>
      <c r="Q959" s="14" t="str">
        <f>IF(AND(MasterData5[[#This Row],[MntMeatProducts]]&gt;=AD$4, MasterData5[[#This Row],[Income ]]&lt;=$AB$12), "Yes", "")</f>
        <v/>
      </c>
      <c r="R959" s="14" t="str">
        <f>IF(AND(MasterData5[[#This Row],[MntFishProducts]]&gt;=AE$4, MasterData5[[#This Row],[Income ]]&lt;=$AB$12), "Yes", "")</f>
        <v/>
      </c>
      <c r="S959" s="14" t="str">
        <f>IF(AND(MasterData5[[#This Row],[MntSweetProducts]]&gt;=AF$4, MasterData5[[#This Row],[Income ]]&lt;=$AB$12), "Yes", "")</f>
        <v/>
      </c>
      <c r="U959" s="14" t="str">
        <f>IF(MasterData5[[#This Row],[MntWines]]&gt;=AB$4, "Yes", "")</f>
        <v/>
      </c>
      <c r="V959" s="14" t="str">
        <f>IF(MasterData5[[#This Row],[MntFruits]]&gt;=AC$4, "Yes", "")</f>
        <v/>
      </c>
      <c r="W959" s="14" t="str">
        <f>IF(MasterData5[[#This Row],[MntMeatProducts]]&gt;=AD$4, "Yes", "")</f>
        <v/>
      </c>
      <c r="X959" s="14" t="str">
        <f>IF(MasterData5[[#This Row],[MntFishProducts]]&gt;=AE$4, "Yes", "")</f>
        <v/>
      </c>
      <c r="Y959" s="14" t="str">
        <f>IF(MasterData5[[#This Row],[MntSweetProducts]]&gt;=AF$4, "Yes", "")</f>
        <v/>
      </c>
    </row>
    <row r="960" spans="1:25" x14ac:dyDescent="0.3">
      <c r="A960">
        <v>4741</v>
      </c>
      <c r="B960" s="10">
        <v>391</v>
      </c>
      <c r="C960" s="10">
        <v>32</v>
      </c>
      <c r="D960" s="10">
        <v>70</v>
      </c>
      <c r="E960" s="10">
        <v>21</v>
      </c>
      <c r="F960" s="10">
        <v>32</v>
      </c>
      <c r="G960" s="10">
        <v>16</v>
      </c>
      <c r="H960" s="24">
        <f>2021-'Customer Profile'!B959</f>
        <v>47</v>
      </c>
      <c r="I960" s="10">
        <f>IF(Analysis!$B$60="Wine",B960,IF(Analysis!$B$60="Fruit",C960,IF(Analysis!$B$60="Meat",D960,IF(Analysis!$B$60="Fish",E960,IF(Analysis!$B$60="Sweet",F960,"")))))</f>
        <v>21</v>
      </c>
      <c r="J960" s="10">
        <v>65463</v>
      </c>
      <c r="K960" s="10" t="str">
        <f>IF(MasterData5[[#This Row],[Income ]]&gt;$AB$12, "Above", "Below")</f>
        <v>Above</v>
      </c>
      <c r="L960" s="10">
        <f>SUM(MasterData5[[#This Row],[MntWines]:[MntSweetProducts]])</f>
        <v>546</v>
      </c>
      <c r="M960" s="53" t="str">
        <f>IF(MasterData5[[#This Row],[Total Purchase]]&gt;=500, "Over $500", "")</f>
        <v>Over $500</v>
      </c>
      <c r="N960" s="10"/>
      <c r="O960" s="14" t="str">
        <f>IF(AND(MasterData5[[#This Row],[MntWines]]&gt;=AB$4, MasterData5[[#This Row],[Income ]]&lt;=$AB$12), "Yes", "")</f>
        <v/>
      </c>
      <c r="P960" s="14" t="str">
        <f>IF(AND(MasterData5[[#This Row],[MntFruits]]&gt;=AC$4, MasterData5[[#This Row],[Income ]]&lt;=$AB$12), "Yes", "")</f>
        <v/>
      </c>
      <c r="Q960" s="14" t="str">
        <f>IF(AND(MasterData5[[#This Row],[MntMeatProducts]]&gt;=AD$4, MasterData5[[#This Row],[Income ]]&lt;=$AB$12), "Yes", "")</f>
        <v/>
      </c>
      <c r="R960" s="14" t="str">
        <f>IF(AND(MasterData5[[#This Row],[MntFishProducts]]&gt;=AE$4, MasterData5[[#This Row],[Income ]]&lt;=$AB$12), "Yes", "")</f>
        <v/>
      </c>
      <c r="S960" s="14" t="str">
        <f>IF(AND(MasterData5[[#This Row],[MntSweetProducts]]&gt;=AF$4, MasterData5[[#This Row],[Income ]]&lt;=$AB$12), "Yes", "")</f>
        <v/>
      </c>
      <c r="U960" s="14" t="str">
        <f>IF(MasterData5[[#This Row],[MntWines]]&gt;=AB$4, "Yes", "")</f>
        <v>Yes</v>
      </c>
      <c r="V960" s="14" t="str">
        <f>IF(MasterData5[[#This Row],[MntFruits]]&gt;=AC$4, "Yes", "")</f>
        <v>Yes</v>
      </c>
      <c r="W960" s="14" t="str">
        <f>IF(MasterData5[[#This Row],[MntMeatProducts]]&gt;=AD$4, "Yes", "")</f>
        <v/>
      </c>
      <c r="X960" s="14" t="str">
        <f>IF(MasterData5[[#This Row],[MntFishProducts]]&gt;=AE$4, "Yes", "")</f>
        <v/>
      </c>
      <c r="Y960" s="14" t="str">
        <f>IF(MasterData5[[#This Row],[MntSweetProducts]]&gt;=AF$4, "Yes", "")</f>
        <v>Yes</v>
      </c>
    </row>
    <row r="961" spans="1:25" x14ac:dyDescent="0.3">
      <c r="A961">
        <v>4743</v>
      </c>
      <c r="B961" s="10">
        <v>689</v>
      </c>
      <c r="C961" s="10">
        <v>8</v>
      </c>
      <c r="D961" s="10">
        <v>167</v>
      </c>
      <c r="E961" s="10">
        <v>11</v>
      </c>
      <c r="F961" s="10">
        <v>8</v>
      </c>
      <c r="G961" s="10">
        <v>88</v>
      </c>
      <c r="H961" s="24">
        <f>2021-'Customer Profile'!B960</f>
        <v>52</v>
      </c>
      <c r="I961" s="10">
        <f>IF(Analysis!$B$60="Wine",B961,IF(Analysis!$B$60="Fruit",C961,IF(Analysis!$B$60="Meat",D961,IF(Analysis!$B$60="Fish",E961,IF(Analysis!$B$60="Sweet",F961,"")))))</f>
        <v>11</v>
      </c>
      <c r="J961" s="10">
        <v>56242</v>
      </c>
      <c r="K961" s="10" t="str">
        <f>IF(MasterData5[[#This Row],[Income ]]&gt;$AB$12, "Above", "Below")</f>
        <v>Above</v>
      </c>
      <c r="L961" s="10">
        <f>SUM(MasterData5[[#This Row],[MntWines]:[MntSweetProducts]])</f>
        <v>883</v>
      </c>
      <c r="M961" s="53" t="str">
        <f>IF(MasterData5[[#This Row],[Total Purchase]]&gt;=500, "Over $500", "")</f>
        <v>Over $500</v>
      </c>
      <c r="N961" s="10"/>
      <c r="O961" s="14" t="str">
        <f>IF(AND(MasterData5[[#This Row],[MntWines]]&gt;=AB$4, MasterData5[[#This Row],[Income ]]&lt;=$AB$12), "Yes", "")</f>
        <v/>
      </c>
      <c r="P961" s="14" t="str">
        <f>IF(AND(MasterData5[[#This Row],[MntFruits]]&gt;=AC$4, MasterData5[[#This Row],[Income ]]&lt;=$AB$12), "Yes", "")</f>
        <v/>
      </c>
      <c r="Q961" s="14" t="str">
        <f>IF(AND(MasterData5[[#This Row],[MntMeatProducts]]&gt;=AD$4, MasterData5[[#This Row],[Income ]]&lt;=$AB$12), "Yes", "")</f>
        <v/>
      </c>
      <c r="R961" s="14" t="str">
        <f>IF(AND(MasterData5[[#This Row],[MntFishProducts]]&gt;=AE$4, MasterData5[[#This Row],[Income ]]&lt;=$AB$12), "Yes", "")</f>
        <v/>
      </c>
      <c r="S961" s="14" t="str">
        <f>IF(AND(MasterData5[[#This Row],[MntSweetProducts]]&gt;=AF$4, MasterData5[[#This Row],[Income ]]&lt;=$AB$12), "Yes", "")</f>
        <v/>
      </c>
      <c r="U961" s="14" t="str">
        <f>IF(MasterData5[[#This Row],[MntWines]]&gt;=AB$4, "Yes", "")</f>
        <v>Yes</v>
      </c>
      <c r="V961" s="14" t="str">
        <f>IF(MasterData5[[#This Row],[MntFruits]]&gt;=AC$4, "Yes", "")</f>
        <v/>
      </c>
      <c r="W961" s="14" t="str">
        <f>IF(MasterData5[[#This Row],[MntMeatProducts]]&gt;=AD$4, "Yes", "")</f>
        <v>Yes</v>
      </c>
      <c r="X961" s="14" t="str">
        <f>IF(MasterData5[[#This Row],[MntFishProducts]]&gt;=AE$4, "Yes", "")</f>
        <v/>
      </c>
      <c r="Y961" s="14" t="str">
        <f>IF(MasterData5[[#This Row],[MntSweetProducts]]&gt;=AF$4, "Yes", "")</f>
        <v/>
      </c>
    </row>
    <row r="962" spans="1:25" x14ac:dyDescent="0.3">
      <c r="A962">
        <v>4749</v>
      </c>
      <c r="B962" s="10">
        <v>368</v>
      </c>
      <c r="C962" s="10">
        <v>24</v>
      </c>
      <c r="D962" s="10">
        <v>68</v>
      </c>
      <c r="E962" s="10">
        <v>38</v>
      </c>
      <c r="F962" s="10">
        <v>0</v>
      </c>
      <c r="G962" s="10">
        <v>88</v>
      </c>
      <c r="H962" s="24">
        <f>2021-'Customer Profile'!B961</f>
        <v>53</v>
      </c>
      <c r="I962" s="10">
        <f>IF(Analysis!$B$60="Wine",B962,IF(Analysis!$B$60="Fruit",C962,IF(Analysis!$B$60="Meat",D962,IF(Analysis!$B$60="Fish",E962,IF(Analysis!$B$60="Sweet",F962,"")))))</f>
        <v>38</v>
      </c>
      <c r="J962" s="10">
        <v>58554</v>
      </c>
      <c r="K962" s="10" t="str">
        <f>IF(MasterData5[[#This Row],[Income ]]&gt;$AB$12, "Above", "Below")</f>
        <v>Above</v>
      </c>
      <c r="L962" s="10">
        <f>SUM(MasterData5[[#This Row],[MntWines]:[MntSweetProducts]])</f>
        <v>498</v>
      </c>
      <c r="M962" s="53" t="str">
        <f>IF(MasterData5[[#This Row],[Total Purchase]]&gt;=500, "Over $500", "")</f>
        <v/>
      </c>
      <c r="N962" s="10"/>
      <c r="O962" s="14" t="str">
        <f>IF(AND(MasterData5[[#This Row],[MntWines]]&gt;=AB$4, MasterData5[[#This Row],[Income ]]&lt;=$AB$12), "Yes", "")</f>
        <v/>
      </c>
      <c r="P962" s="14" t="str">
        <f>IF(AND(MasterData5[[#This Row],[MntFruits]]&gt;=AC$4, MasterData5[[#This Row],[Income ]]&lt;=$AB$12), "Yes", "")</f>
        <v/>
      </c>
      <c r="Q962" s="14" t="str">
        <f>IF(AND(MasterData5[[#This Row],[MntMeatProducts]]&gt;=AD$4, MasterData5[[#This Row],[Income ]]&lt;=$AB$12), "Yes", "")</f>
        <v/>
      </c>
      <c r="R962" s="14" t="str">
        <f>IF(AND(MasterData5[[#This Row],[MntFishProducts]]&gt;=AE$4, MasterData5[[#This Row],[Income ]]&lt;=$AB$12), "Yes", "")</f>
        <v/>
      </c>
      <c r="S962" s="14" t="str">
        <f>IF(AND(MasterData5[[#This Row],[MntSweetProducts]]&gt;=AF$4, MasterData5[[#This Row],[Income ]]&lt;=$AB$12), "Yes", "")</f>
        <v/>
      </c>
      <c r="U962" s="14" t="str">
        <f>IF(MasterData5[[#This Row],[MntWines]]&gt;=AB$4, "Yes", "")</f>
        <v>Yes</v>
      </c>
      <c r="V962" s="14" t="str">
        <f>IF(MasterData5[[#This Row],[MntFruits]]&gt;=AC$4, "Yes", "")</f>
        <v/>
      </c>
      <c r="W962" s="14" t="str">
        <f>IF(MasterData5[[#This Row],[MntMeatProducts]]&gt;=AD$4, "Yes", "")</f>
        <v/>
      </c>
      <c r="X962" s="14" t="str">
        <f>IF(MasterData5[[#This Row],[MntFishProducts]]&gt;=AE$4, "Yes", "")</f>
        <v>Yes</v>
      </c>
      <c r="Y962" s="14" t="str">
        <f>IF(MasterData5[[#This Row],[MntSweetProducts]]&gt;=AF$4, "Yes", "")</f>
        <v/>
      </c>
    </row>
    <row r="963" spans="1:25" x14ac:dyDescent="0.3">
      <c r="A963">
        <v>4754</v>
      </c>
      <c r="B963" s="10">
        <v>30</v>
      </c>
      <c r="C963" s="10">
        <v>11</v>
      </c>
      <c r="D963" s="10">
        <v>33</v>
      </c>
      <c r="E963" s="10">
        <v>13</v>
      </c>
      <c r="F963" s="10">
        <v>6</v>
      </c>
      <c r="G963" s="10">
        <v>29</v>
      </c>
      <c r="H963" s="24">
        <f>2021-'Customer Profile'!B962</f>
        <v>55</v>
      </c>
      <c r="I963" s="10">
        <f>IF(Analysis!$B$60="Wine",B963,IF(Analysis!$B$60="Fruit",C963,IF(Analysis!$B$60="Meat",D963,IF(Analysis!$B$60="Fish",E963,IF(Analysis!$B$60="Sweet",F963,"")))))</f>
        <v>13</v>
      </c>
      <c r="J963" s="10">
        <v>33585</v>
      </c>
      <c r="K963" s="10" t="str">
        <f>IF(MasterData5[[#This Row],[Income ]]&gt;$AB$12, "Above", "Below")</f>
        <v>Below</v>
      </c>
      <c r="L963" s="10">
        <f>SUM(MasterData5[[#This Row],[MntWines]:[MntSweetProducts]])</f>
        <v>93</v>
      </c>
      <c r="M963" s="53" t="str">
        <f>IF(MasterData5[[#This Row],[Total Purchase]]&gt;=500, "Over $500", "")</f>
        <v/>
      </c>
      <c r="N963" s="10"/>
      <c r="O963" s="14" t="str">
        <f>IF(AND(MasterData5[[#This Row],[MntWines]]&gt;=AB$4, MasterData5[[#This Row],[Income ]]&lt;=$AB$12), "Yes", "")</f>
        <v/>
      </c>
      <c r="P963" s="14" t="str">
        <f>IF(AND(MasterData5[[#This Row],[MntFruits]]&gt;=AC$4, MasterData5[[#This Row],[Income ]]&lt;=$AB$12), "Yes", "")</f>
        <v/>
      </c>
      <c r="Q963" s="14" t="str">
        <f>IF(AND(MasterData5[[#This Row],[MntMeatProducts]]&gt;=AD$4, MasterData5[[#This Row],[Income ]]&lt;=$AB$12), "Yes", "")</f>
        <v/>
      </c>
      <c r="R963" s="14" t="str">
        <f>IF(AND(MasterData5[[#This Row],[MntFishProducts]]&gt;=AE$4, MasterData5[[#This Row],[Income ]]&lt;=$AB$12), "Yes", "")</f>
        <v/>
      </c>
      <c r="S963" s="14" t="str">
        <f>IF(AND(MasterData5[[#This Row],[MntSweetProducts]]&gt;=AF$4, MasterData5[[#This Row],[Income ]]&lt;=$AB$12), "Yes", "")</f>
        <v/>
      </c>
      <c r="U963" s="14" t="str">
        <f>IF(MasterData5[[#This Row],[MntWines]]&gt;=AB$4, "Yes", "")</f>
        <v/>
      </c>
      <c r="V963" s="14" t="str">
        <f>IF(MasterData5[[#This Row],[MntFruits]]&gt;=AC$4, "Yes", "")</f>
        <v/>
      </c>
      <c r="W963" s="14" t="str">
        <f>IF(MasterData5[[#This Row],[MntMeatProducts]]&gt;=AD$4, "Yes", "")</f>
        <v/>
      </c>
      <c r="X963" s="14" t="str">
        <f>IF(MasterData5[[#This Row],[MntFishProducts]]&gt;=AE$4, "Yes", "")</f>
        <v/>
      </c>
      <c r="Y963" s="14" t="str">
        <f>IF(MasterData5[[#This Row],[MntSweetProducts]]&gt;=AF$4, "Yes", "")</f>
        <v/>
      </c>
    </row>
    <row r="964" spans="1:25" x14ac:dyDescent="0.3">
      <c r="A964">
        <v>4756</v>
      </c>
      <c r="B964" s="10">
        <v>176</v>
      </c>
      <c r="C964" s="10">
        <v>29</v>
      </c>
      <c r="D964" s="10">
        <v>818</v>
      </c>
      <c r="E964" s="10">
        <v>0</v>
      </c>
      <c r="F964" s="10">
        <v>33</v>
      </c>
      <c r="G964" s="10">
        <v>112</v>
      </c>
      <c r="H964" s="24">
        <f>2021-'Customer Profile'!B963</f>
        <v>69</v>
      </c>
      <c r="I964" s="10">
        <f>IF(Analysis!$B$60="Wine",B964,IF(Analysis!$B$60="Fruit",C964,IF(Analysis!$B$60="Meat",D964,IF(Analysis!$B$60="Fish",E964,IF(Analysis!$B$60="Sweet",F964,"")))))</f>
        <v>0</v>
      </c>
      <c r="J964" s="10">
        <v>63998</v>
      </c>
      <c r="K964" s="10" t="str">
        <f>IF(MasterData5[[#This Row],[Income ]]&gt;$AB$12, "Above", "Below")</f>
        <v>Above</v>
      </c>
      <c r="L964" s="10">
        <f>SUM(MasterData5[[#This Row],[MntWines]:[MntSweetProducts]])</f>
        <v>1056</v>
      </c>
      <c r="M964" s="53" t="str">
        <f>IF(MasterData5[[#This Row],[Total Purchase]]&gt;=500, "Over $500", "")</f>
        <v>Over $500</v>
      </c>
      <c r="N964" s="10"/>
      <c r="O964" s="14" t="str">
        <f>IF(AND(MasterData5[[#This Row],[MntWines]]&gt;=AB$4, MasterData5[[#This Row],[Income ]]&lt;=$AB$12), "Yes", "")</f>
        <v/>
      </c>
      <c r="P964" s="14" t="str">
        <f>IF(AND(MasterData5[[#This Row],[MntFruits]]&gt;=AC$4, MasterData5[[#This Row],[Income ]]&lt;=$AB$12), "Yes", "")</f>
        <v/>
      </c>
      <c r="Q964" s="14" t="str">
        <f>IF(AND(MasterData5[[#This Row],[MntMeatProducts]]&gt;=AD$4, MasterData5[[#This Row],[Income ]]&lt;=$AB$12), "Yes", "")</f>
        <v/>
      </c>
      <c r="R964" s="14" t="str">
        <f>IF(AND(MasterData5[[#This Row],[MntFishProducts]]&gt;=AE$4, MasterData5[[#This Row],[Income ]]&lt;=$AB$12), "Yes", "")</f>
        <v/>
      </c>
      <c r="S964" s="14" t="str">
        <f>IF(AND(MasterData5[[#This Row],[MntSweetProducts]]&gt;=AF$4, MasterData5[[#This Row],[Income ]]&lt;=$AB$12), "Yes", "")</f>
        <v/>
      </c>
      <c r="U964" s="14" t="str">
        <f>IF(MasterData5[[#This Row],[MntWines]]&gt;=AB$4, "Yes", "")</f>
        <v/>
      </c>
      <c r="V964" s="14" t="str">
        <f>IF(MasterData5[[#This Row],[MntFruits]]&gt;=AC$4, "Yes", "")</f>
        <v>Yes</v>
      </c>
      <c r="W964" s="14" t="str">
        <f>IF(MasterData5[[#This Row],[MntMeatProducts]]&gt;=AD$4, "Yes", "")</f>
        <v>Yes</v>
      </c>
      <c r="X964" s="14" t="str">
        <f>IF(MasterData5[[#This Row],[MntFishProducts]]&gt;=AE$4, "Yes", "")</f>
        <v/>
      </c>
      <c r="Y964" s="14" t="str">
        <f>IF(MasterData5[[#This Row],[MntSweetProducts]]&gt;=AF$4, "Yes", "")</f>
        <v>Yes</v>
      </c>
    </row>
    <row r="965" spans="1:25" x14ac:dyDescent="0.3">
      <c r="A965">
        <v>4764</v>
      </c>
      <c r="B965" s="10">
        <v>45</v>
      </c>
      <c r="C965" s="10">
        <v>12</v>
      </c>
      <c r="D965" s="10">
        <v>52</v>
      </c>
      <c r="E965" s="10">
        <v>25</v>
      </c>
      <c r="F965" s="10">
        <v>22</v>
      </c>
      <c r="G965" s="10">
        <v>13</v>
      </c>
      <c r="H965" s="24">
        <f>2021-'Customer Profile'!B964</f>
        <v>69</v>
      </c>
      <c r="I965" s="10">
        <f>IF(Analysis!$B$60="Wine",B965,IF(Analysis!$B$60="Fruit",C965,IF(Analysis!$B$60="Meat",D965,IF(Analysis!$B$60="Fish",E965,IF(Analysis!$B$60="Sweet",F965,"")))))</f>
        <v>25</v>
      </c>
      <c r="J965" s="10">
        <v>40442</v>
      </c>
      <c r="K965" s="10" t="str">
        <f>IF(MasterData5[[#This Row],[Income ]]&gt;$AB$12, "Above", "Below")</f>
        <v>Below</v>
      </c>
      <c r="L965" s="10">
        <f>SUM(MasterData5[[#This Row],[MntWines]:[MntSweetProducts]])</f>
        <v>156</v>
      </c>
      <c r="M965" s="53" t="str">
        <f>IF(MasterData5[[#This Row],[Total Purchase]]&gt;=500, "Over $500", "")</f>
        <v/>
      </c>
      <c r="N965" s="10"/>
      <c r="O965" s="14" t="str">
        <f>IF(AND(MasterData5[[#This Row],[MntWines]]&gt;=AB$4, MasterData5[[#This Row],[Income ]]&lt;=$AB$12), "Yes", "")</f>
        <v/>
      </c>
      <c r="P965" s="14" t="str">
        <f>IF(AND(MasterData5[[#This Row],[MntFruits]]&gt;=AC$4, MasterData5[[#This Row],[Income ]]&lt;=$AB$12), "Yes", "")</f>
        <v/>
      </c>
      <c r="Q965" s="14" t="str">
        <f>IF(AND(MasterData5[[#This Row],[MntMeatProducts]]&gt;=AD$4, MasterData5[[#This Row],[Income ]]&lt;=$AB$12), "Yes", "")</f>
        <v/>
      </c>
      <c r="R965" s="14" t="str">
        <f>IF(AND(MasterData5[[#This Row],[MntFishProducts]]&gt;=AE$4, MasterData5[[#This Row],[Income ]]&lt;=$AB$12), "Yes", "")</f>
        <v/>
      </c>
      <c r="S965" s="14" t="str">
        <f>IF(AND(MasterData5[[#This Row],[MntSweetProducts]]&gt;=AF$4, MasterData5[[#This Row],[Income ]]&lt;=$AB$12), "Yes", "")</f>
        <v/>
      </c>
      <c r="U965" s="14" t="str">
        <f>IF(MasterData5[[#This Row],[MntWines]]&gt;=AB$4, "Yes", "")</f>
        <v/>
      </c>
      <c r="V965" s="14" t="str">
        <f>IF(MasterData5[[#This Row],[MntFruits]]&gt;=AC$4, "Yes", "")</f>
        <v/>
      </c>
      <c r="W965" s="14" t="str">
        <f>IF(MasterData5[[#This Row],[MntMeatProducts]]&gt;=AD$4, "Yes", "")</f>
        <v/>
      </c>
      <c r="X965" s="14" t="str">
        <f>IF(MasterData5[[#This Row],[MntFishProducts]]&gt;=AE$4, "Yes", "")</f>
        <v/>
      </c>
      <c r="Y965" s="14" t="str">
        <f>IF(MasterData5[[#This Row],[MntSweetProducts]]&gt;=AF$4, "Yes", "")</f>
        <v/>
      </c>
    </row>
    <row r="966" spans="1:25" x14ac:dyDescent="0.3">
      <c r="A966">
        <v>4767</v>
      </c>
      <c r="B966" s="10">
        <v>635</v>
      </c>
      <c r="C966" s="10">
        <v>114</v>
      </c>
      <c r="D966" s="10">
        <v>254</v>
      </c>
      <c r="E966" s="10">
        <v>132</v>
      </c>
      <c r="F966" s="10">
        <v>152</v>
      </c>
      <c r="G966" s="10">
        <v>76</v>
      </c>
      <c r="H966" s="24">
        <f>2021-'Customer Profile'!B965</f>
        <v>56</v>
      </c>
      <c r="I966" s="10">
        <f>IF(Analysis!$B$60="Wine",B966,IF(Analysis!$B$60="Fruit",C966,IF(Analysis!$B$60="Meat",D966,IF(Analysis!$B$60="Fish",E966,IF(Analysis!$B$60="Sweet",F966,"")))))</f>
        <v>132</v>
      </c>
      <c r="J966" s="10">
        <v>70924</v>
      </c>
      <c r="K966" s="10" t="str">
        <f>IF(MasterData5[[#This Row],[Income ]]&gt;$AB$12, "Above", "Below")</f>
        <v>Above</v>
      </c>
      <c r="L966" s="10">
        <f>SUM(MasterData5[[#This Row],[MntWines]:[MntSweetProducts]])</f>
        <v>1287</v>
      </c>
      <c r="M966" s="53" t="str">
        <f>IF(MasterData5[[#This Row],[Total Purchase]]&gt;=500, "Over $500", "")</f>
        <v>Over $500</v>
      </c>
      <c r="N966" s="10"/>
      <c r="O966" s="14" t="str">
        <f>IF(AND(MasterData5[[#This Row],[MntWines]]&gt;=AB$4, MasterData5[[#This Row],[Income ]]&lt;=$AB$12), "Yes", "")</f>
        <v/>
      </c>
      <c r="P966" s="14" t="str">
        <f>IF(AND(MasterData5[[#This Row],[MntFruits]]&gt;=AC$4, MasterData5[[#This Row],[Income ]]&lt;=$AB$12), "Yes", "")</f>
        <v/>
      </c>
      <c r="Q966" s="14" t="str">
        <f>IF(AND(MasterData5[[#This Row],[MntMeatProducts]]&gt;=AD$4, MasterData5[[#This Row],[Income ]]&lt;=$AB$12), "Yes", "")</f>
        <v/>
      </c>
      <c r="R966" s="14" t="str">
        <f>IF(AND(MasterData5[[#This Row],[MntFishProducts]]&gt;=AE$4, MasterData5[[#This Row],[Income ]]&lt;=$AB$12), "Yes", "")</f>
        <v/>
      </c>
      <c r="S966" s="14" t="str">
        <f>IF(AND(MasterData5[[#This Row],[MntSweetProducts]]&gt;=AF$4, MasterData5[[#This Row],[Income ]]&lt;=$AB$12), "Yes", "")</f>
        <v/>
      </c>
      <c r="U966" s="14" t="str">
        <f>IF(MasterData5[[#This Row],[MntWines]]&gt;=AB$4, "Yes", "")</f>
        <v>Yes</v>
      </c>
      <c r="V966" s="14" t="str">
        <f>IF(MasterData5[[#This Row],[MntFruits]]&gt;=AC$4, "Yes", "")</f>
        <v>Yes</v>
      </c>
      <c r="W966" s="14" t="str">
        <f>IF(MasterData5[[#This Row],[MntMeatProducts]]&gt;=AD$4, "Yes", "")</f>
        <v>Yes</v>
      </c>
      <c r="X966" s="14" t="str">
        <f>IF(MasterData5[[#This Row],[MntFishProducts]]&gt;=AE$4, "Yes", "")</f>
        <v>Yes</v>
      </c>
      <c r="Y966" s="14" t="str">
        <f>IF(MasterData5[[#This Row],[MntSweetProducts]]&gt;=AF$4, "Yes", "")</f>
        <v>Yes</v>
      </c>
    </row>
    <row r="967" spans="1:25" x14ac:dyDescent="0.3">
      <c r="A967">
        <v>4769</v>
      </c>
      <c r="B967" s="10">
        <v>456</v>
      </c>
      <c r="C967" s="10">
        <v>4</v>
      </c>
      <c r="D967" s="10">
        <v>24</v>
      </c>
      <c r="E967" s="10">
        <v>0</v>
      </c>
      <c r="F967" s="10">
        <v>0</v>
      </c>
      <c r="G967" s="10">
        <v>9</v>
      </c>
      <c r="H967" s="24">
        <f>2021-'Customer Profile'!B966</f>
        <v>44</v>
      </c>
      <c r="I967" s="10">
        <f>IF(Analysis!$B$60="Wine",B967,IF(Analysis!$B$60="Fruit",C967,IF(Analysis!$B$60="Meat",D967,IF(Analysis!$B$60="Fish",E967,IF(Analysis!$B$60="Sweet",F967,"")))))</f>
        <v>0</v>
      </c>
      <c r="J967" s="10">
        <v>57954</v>
      </c>
      <c r="K967" s="10" t="str">
        <f>IF(MasterData5[[#This Row],[Income ]]&gt;$AB$12, "Above", "Below")</f>
        <v>Above</v>
      </c>
      <c r="L967" s="10">
        <f>SUM(MasterData5[[#This Row],[MntWines]:[MntSweetProducts]])</f>
        <v>484</v>
      </c>
      <c r="M967" s="53" t="str">
        <f>IF(MasterData5[[#This Row],[Total Purchase]]&gt;=500, "Over $500", "")</f>
        <v/>
      </c>
      <c r="N967" s="10"/>
      <c r="O967" s="14" t="str">
        <f>IF(AND(MasterData5[[#This Row],[MntWines]]&gt;=AB$4, MasterData5[[#This Row],[Income ]]&lt;=$AB$12), "Yes", "")</f>
        <v/>
      </c>
      <c r="P967" s="14" t="str">
        <f>IF(AND(MasterData5[[#This Row],[MntFruits]]&gt;=AC$4, MasterData5[[#This Row],[Income ]]&lt;=$AB$12), "Yes", "")</f>
        <v/>
      </c>
      <c r="Q967" s="14" t="str">
        <f>IF(AND(MasterData5[[#This Row],[MntMeatProducts]]&gt;=AD$4, MasterData5[[#This Row],[Income ]]&lt;=$AB$12), "Yes", "")</f>
        <v/>
      </c>
      <c r="R967" s="14" t="str">
        <f>IF(AND(MasterData5[[#This Row],[MntFishProducts]]&gt;=AE$4, MasterData5[[#This Row],[Income ]]&lt;=$AB$12), "Yes", "")</f>
        <v/>
      </c>
      <c r="S967" s="14" t="str">
        <f>IF(AND(MasterData5[[#This Row],[MntSweetProducts]]&gt;=AF$4, MasterData5[[#This Row],[Income ]]&lt;=$AB$12), "Yes", "")</f>
        <v/>
      </c>
      <c r="U967" s="14" t="str">
        <f>IF(MasterData5[[#This Row],[MntWines]]&gt;=AB$4, "Yes", "")</f>
        <v>Yes</v>
      </c>
      <c r="V967" s="14" t="str">
        <f>IF(MasterData5[[#This Row],[MntFruits]]&gt;=AC$4, "Yes", "")</f>
        <v/>
      </c>
      <c r="W967" s="14" t="str">
        <f>IF(MasterData5[[#This Row],[MntMeatProducts]]&gt;=AD$4, "Yes", "")</f>
        <v/>
      </c>
      <c r="X967" s="14" t="str">
        <f>IF(MasterData5[[#This Row],[MntFishProducts]]&gt;=AE$4, "Yes", "")</f>
        <v/>
      </c>
      <c r="Y967" s="14" t="str">
        <f>IF(MasterData5[[#This Row],[MntSweetProducts]]&gt;=AF$4, "Yes", "")</f>
        <v/>
      </c>
    </row>
    <row r="968" spans="1:25" x14ac:dyDescent="0.3">
      <c r="A968">
        <v>4785</v>
      </c>
      <c r="B968" s="10">
        <v>520</v>
      </c>
      <c r="C968" s="10">
        <v>7</v>
      </c>
      <c r="D968" s="10">
        <v>154</v>
      </c>
      <c r="E968" s="10">
        <v>19</v>
      </c>
      <c r="F968" s="10">
        <v>0</v>
      </c>
      <c r="G968" s="10">
        <v>14</v>
      </c>
      <c r="H968" s="24">
        <f>2021-'Customer Profile'!B967</f>
        <v>51</v>
      </c>
      <c r="I968" s="10">
        <f>IF(Analysis!$B$60="Wine",B968,IF(Analysis!$B$60="Fruit",C968,IF(Analysis!$B$60="Meat",D968,IF(Analysis!$B$60="Fish",E968,IF(Analysis!$B$60="Sweet",F968,"")))))</f>
        <v>19</v>
      </c>
      <c r="J968" s="10">
        <v>77622</v>
      </c>
      <c r="K968" s="10" t="str">
        <f>IF(MasterData5[[#This Row],[Income ]]&gt;$AB$12, "Above", "Below")</f>
        <v>Above</v>
      </c>
      <c r="L968" s="10">
        <f>SUM(MasterData5[[#This Row],[MntWines]:[MntSweetProducts]])</f>
        <v>700</v>
      </c>
      <c r="M968" s="53" t="str">
        <f>IF(MasterData5[[#This Row],[Total Purchase]]&gt;=500, "Over $500", "")</f>
        <v>Over $500</v>
      </c>
      <c r="N968" s="10"/>
      <c r="O968" s="14" t="str">
        <f>IF(AND(MasterData5[[#This Row],[MntWines]]&gt;=AB$4, MasterData5[[#This Row],[Income ]]&lt;=$AB$12), "Yes", "")</f>
        <v/>
      </c>
      <c r="P968" s="14" t="str">
        <f>IF(AND(MasterData5[[#This Row],[MntFruits]]&gt;=AC$4, MasterData5[[#This Row],[Income ]]&lt;=$AB$12), "Yes", "")</f>
        <v/>
      </c>
      <c r="Q968" s="14" t="str">
        <f>IF(AND(MasterData5[[#This Row],[MntMeatProducts]]&gt;=AD$4, MasterData5[[#This Row],[Income ]]&lt;=$AB$12), "Yes", "")</f>
        <v/>
      </c>
      <c r="R968" s="14" t="str">
        <f>IF(AND(MasterData5[[#This Row],[MntFishProducts]]&gt;=AE$4, MasterData5[[#This Row],[Income ]]&lt;=$AB$12), "Yes", "")</f>
        <v/>
      </c>
      <c r="S968" s="14" t="str">
        <f>IF(AND(MasterData5[[#This Row],[MntSweetProducts]]&gt;=AF$4, MasterData5[[#This Row],[Income ]]&lt;=$AB$12), "Yes", "")</f>
        <v/>
      </c>
      <c r="U968" s="14" t="str">
        <f>IF(MasterData5[[#This Row],[MntWines]]&gt;=AB$4, "Yes", "")</f>
        <v>Yes</v>
      </c>
      <c r="V968" s="14" t="str">
        <f>IF(MasterData5[[#This Row],[MntFruits]]&gt;=AC$4, "Yes", "")</f>
        <v/>
      </c>
      <c r="W968" s="14" t="str">
        <f>IF(MasterData5[[#This Row],[MntMeatProducts]]&gt;=AD$4, "Yes", "")</f>
        <v/>
      </c>
      <c r="X968" s="14" t="str">
        <f>IF(MasterData5[[#This Row],[MntFishProducts]]&gt;=AE$4, "Yes", "")</f>
        <v/>
      </c>
      <c r="Y968" s="14" t="str">
        <f>IF(MasterData5[[#This Row],[MntSweetProducts]]&gt;=AF$4, "Yes", "")</f>
        <v/>
      </c>
    </row>
    <row r="969" spans="1:25" x14ac:dyDescent="0.3">
      <c r="A969">
        <v>4786</v>
      </c>
      <c r="B969" s="10">
        <v>555</v>
      </c>
      <c r="C969" s="10">
        <v>82</v>
      </c>
      <c r="D969" s="10">
        <v>257</v>
      </c>
      <c r="E969" s="10">
        <v>93</v>
      </c>
      <c r="F969" s="10">
        <v>61</v>
      </c>
      <c r="G969" s="10">
        <v>61</v>
      </c>
      <c r="H969" s="24">
        <f>2021-'Customer Profile'!B968</f>
        <v>44</v>
      </c>
      <c r="I969" s="10">
        <f>IF(Analysis!$B$60="Wine",B969,IF(Analysis!$B$60="Fruit",C969,IF(Analysis!$B$60="Meat",D969,IF(Analysis!$B$60="Fish",E969,IF(Analysis!$B$60="Sweet",F969,"")))))</f>
        <v>93</v>
      </c>
      <c r="J969" s="10">
        <v>75330</v>
      </c>
      <c r="K969" s="10" t="str">
        <f>IF(MasterData5[[#This Row],[Income ]]&gt;$AB$12, "Above", "Below")</f>
        <v>Above</v>
      </c>
      <c r="L969" s="10">
        <f>SUM(MasterData5[[#This Row],[MntWines]:[MntSweetProducts]])</f>
        <v>1048</v>
      </c>
      <c r="M969" s="53" t="str">
        <f>IF(MasterData5[[#This Row],[Total Purchase]]&gt;=500, "Over $500", "")</f>
        <v>Over $500</v>
      </c>
      <c r="N969" s="10"/>
      <c r="O969" s="14" t="str">
        <f>IF(AND(MasterData5[[#This Row],[MntWines]]&gt;=AB$4, MasterData5[[#This Row],[Income ]]&lt;=$AB$12), "Yes", "")</f>
        <v/>
      </c>
      <c r="P969" s="14" t="str">
        <f>IF(AND(MasterData5[[#This Row],[MntFruits]]&gt;=AC$4, MasterData5[[#This Row],[Income ]]&lt;=$AB$12), "Yes", "")</f>
        <v/>
      </c>
      <c r="Q969" s="14" t="str">
        <f>IF(AND(MasterData5[[#This Row],[MntMeatProducts]]&gt;=AD$4, MasterData5[[#This Row],[Income ]]&lt;=$AB$12), "Yes", "")</f>
        <v/>
      </c>
      <c r="R969" s="14" t="str">
        <f>IF(AND(MasterData5[[#This Row],[MntFishProducts]]&gt;=AE$4, MasterData5[[#This Row],[Income ]]&lt;=$AB$12), "Yes", "")</f>
        <v/>
      </c>
      <c r="S969" s="14" t="str">
        <f>IF(AND(MasterData5[[#This Row],[MntSweetProducts]]&gt;=AF$4, MasterData5[[#This Row],[Income ]]&lt;=$AB$12), "Yes", "")</f>
        <v/>
      </c>
      <c r="U969" s="14" t="str">
        <f>IF(MasterData5[[#This Row],[MntWines]]&gt;=AB$4, "Yes", "")</f>
        <v>Yes</v>
      </c>
      <c r="V969" s="14" t="str">
        <f>IF(MasterData5[[#This Row],[MntFruits]]&gt;=AC$4, "Yes", "")</f>
        <v>Yes</v>
      </c>
      <c r="W969" s="14" t="str">
        <f>IF(MasterData5[[#This Row],[MntMeatProducts]]&gt;=AD$4, "Yes", "")</f>
        <v>Yes</v>
      </c>
      <c r="X969" s="14" t="str">
        <f>IF(MasterData5[[#This Row],[MntFishProducts]]&gt;=AE$4, "Yes", "")</f>
        <v>Yes</v>
      </c>
      <c r="Y969" s="14" t="str">
        <f>IF(MasterData5[[#This Row],[MntSweetProducts]]&gt;=AF$4, "Yes", "")</f>
        <v>Yes</v>
      </c>
    </row>
    <row r="970" spans="1:25" x14ac:dyDescent="0.3">
      <c r="A970">
        <v>4789</v>
      </c>
      <c r="B970" s="10">
        <v>769</v>
      </c>
      <c r="C970" s="10">
        <v>22</v>
      </c>
      <c r="D970" s="10">
        <v>500</v>
      </c>
      <c r="E970" s="10">
        <v>210</v>
      </c>
      <c r="F970" s="10">
        <v>143</v>
      </c>
      <c r="G970" s="10">
        <v>33</v>
      </c>
      <c r="H970" s="24">
        <f>2021-'Customer Profile'!B969</f>
        <v>68</v>
      </c>
      <c r="I970" s="10">
        <f>IF(Analysis!$B$60="Wine",B970,IF(Analysis!$B$60="Fruit",C970,IF(Analysis!$B$60="Meat",D970,IF(Analysis!$B$60="Fish",E970,IF(Analysis!$B$60="Sweet",F970,"")))))</f>
        <v>210</v>
      </c>
      <c r="J970" s="10">
        <v>80812</v>
      </c>
      <c r="K970" s="10" t="str">
        <f>IF(MasterData5[[#This Row],[Income ]]&gt;$AB$12, "Above", "Below")</f>
        <v>Above</v>
      </c>
      <c r="L970" s="10">
        <f>SUM(MasterData5[[#This Row],[MntWines]:[MntSweetProducts]])</f>
        <v>1644</v>
      </c>
      <c r="M970" s="53" t="str">
        <f>IF(MasterData5[[#This Row],[Total Purchase]]&gt;=500, "Over $500", "")</f>
        <v>Over $500</v>
      </c>
      <c r="N970" s="10"/>
      <c r="O970" s="14" t="str">
        <f>IF(AND(MasterData5[[#This Row],[MntWines]]&gt;=AB$4, MasterData5[[#This Row],[Income ]]&lt;=$AB$12), "Yes", "")</f>
        <v/>
      </c>
      <c r="P970" s="14" t="str">
        <f>IF(AND(MasterData5[[#This Row],[MntFruits]]&gt;=AC$4, MasterData5[[#This Row],[Income ]]&lt;=$AB$12), "Yes", "")</f>
        <v/>
      </c>
      <c r="Q970" s="14" t="str">
        <f>IF(AND(MasterData5[[#This Row],[MntMeatProducts]]&gt;=AD$4, MasterData5[[#This Row],[Income ]]&lt;=$AB$12), "Yes", "")</f>
        <v/>
      </c>
      <c r="R970" s="14" t="str">
        <f>IF(AND(MasterData5[[#This Row],[MntFishProducts]]&gt;=AE$4, MasterData5[[#This Row],[Income ]]&lt;=$AB$12), "Yes", "")</f>
        <v/>
      </c>
      <c r="S970" s="14" t="str">
        <f>IF(AND(MasterData5[[#This Row],[MntSweetProducts]]&gt;=AF$4, MasterData5[[#This Row],[Income ]]&lt;=$AB$12), "Yes", "")</f>
        <v/>
      </c>
      <c r="U970" s="14" t="str">
        <f>IF(MasterData5[[#This Row],[MntWines]]&gt;=AB$4, "Yes", "")</f>
        <v>Yes</v>
      </c>
      <c r="V970" s="14" t="str">
        <f>IF(MasterData5[[#This Row],[MntFruits]]&gt;=AC$4, "Yes", "")</f>
        <v/>
      </c>
      <c r="W970" s="14" t="str">
        <f>IF(MasterData5[[#This Row],[MntMeatProducts]]&gt;=AD$4, "Yes", "")</f>
        <v>Yes</v>
      </c>
      <c r="X970" s="14" t="str">
        <f>IF(MasterData5[[#This Row],[MntFishProducts]]&gt;=AE$4, "Yes", "")</f>
        <v>Yes</v>
      </c>
      <c r="Y970" s="14" t="str">
        <f>IF(MasterData5[[#This Row],[MntSweetProducts]]&gt;=AF$4, "Yes", "")</f>
        <v>Yes</v>
      </c>
    </row>
    <row r="971" spans="1:25" x14ac:dyDescent="0.3">
      <c r="A971">
        <v>4790</v>
      </c>
      <c r="B971" s="10">
        <v>574</v>
      </c>
      <c r="C971" s="10">
        <v>8</v>
      </c>
      <c r="D971" s="10">
        <v>216</v>
      </c>
      <c r="E971" s="10">
        <v>21</v>
      </c>
      <c r="F971" s="10">
        <v>16</v>
      </c>
      <c r="G971" s="10">
        <v>33</v>
      </c>
      <c r="H971" s="24">
        <f>2021-'Customer Profile'!B970</f>
        <v>63</v>
      </c>
      <c r="I971" s="10">
        <f>IF(Analysis!$B$60="Wine",B971,IF(Analysis!$B$60="Fruit",C971,IF(Analysis!$B$60="Meat",D971,IF(Analysis!$B$60="Fish",E971,IF(Analysis!$B$60="Sweet",F971,"")))))</f>
        <v>21</v>
      </c>
      <c r="J971" s="10">
        <v>79803</v>
      </c>
      <c r="K971" s="10" t="str">
        <f>IF(MasterData5[[#This Row],[Income ]]&gt;$AB$12, "Above", "Below")</f>
        <v>Above</v>
      </c>
      <c r="L971" s="10">
        <f>SUM(MasterData5[[#This Row],[MntWines]:[MntSweetProducts]])</f>
        <v>835</v>
      </c>
      <c r="M971" s="53" t="str">
        <f>IF(MasterData5[[#This Row],[Total Purchase]]&gt;=500, "Over $500", "")</f>
        <v>Over $500</v>
      </c>
      <c r="N971" s="10"/>
      <c r="O971" s="14" t="str">
        <f>IF(AND(MasterData5[[#This Row],[MntWines]]&gt;=AB$4, MasterData5[[#This Row],[Income ]]&lt;=$AB$12), "Yes", "")</f>
        <v/>
      </c>
      <c r="P971" s="14" t="str">
        <f>IF(AND(MasterData5[[#This Row],[MntFruits]]&gt;=AC$4, MasterData5[[#This Row],[Income ]]&lt;=$AB$12), "Yes", "")</f>
        <v/>
      </c>
      <c r="Q971" s="14" t="str">
        <f>IF(AND(MasterData5[[#This Row],[MntMeatProducts]]&gt;=AD$4, MasterData5[[#This Row],[Income ]]&lt;=$AB$12), "Yes", "")</f>
        <v/>
      </c>
      <c r="R971" s="14" t="str">
        <f>IF(AND(MasterData5[[#This Row],[MntFishProducts]]&gt;=AE$4, MasterData5[[#This Row],[Income ]]&lt;=$AB$12), "Yes", "")</f>
        <v/>
      </c>
      <c r="S971" s="14" t="str">
        <f>IF(AND(MasterData5[[#This Row],[MntSweetProducts]]&gt;=AF$4, MasterData5[[#This Row],[Income ]]&lt;=$AB$12), "Yes", "")</f>
        <v/>
      </c>
      <c r="U971" s="14" t="str">
        <f>IF(MasterData5[[#This Row],[MntWines]]&gt;=AB$4, "Yes", "")</f>
        <v>Yes</v>
      </c>
      <c r="V971" s="14" t="str">
        <f>IF(MasterData5[[#This Row],[MntFruits]]&gt;=AC$4, "Yes", "")</f>
        <v/>
      </c>
      <c r="W971" s="14" t="str">
        <f>IF(MasterData5[[#This Row],[MntMeatProducts]]&gt;=AD$4, "Yes", "")</f>
        <v>Yes</v>
      </c>
      <c r="X971" s="14" t="str">
        <f>IF(MasterData5[[#This Row],[MntFishProducts]]&gt;=AE$4, "Yes", "")</f>
        <v/>
      </c>
      <c r="Y971" s="14" t="str">
        <f>IF(MasterData5[[#This Row],[MntSweetProducts]]&gt;=AF$4, "Yes", "")</f>
        <v/>
      </c>
    </row>
    <row r="972" spans="1:25" x14ac:dyDescent="0.3">
      <c r="A972">
        <v>4791</v>
      </c>
      <c r="B972" s="10">
        <v>19</v>
      </c>
      <c r="C972" s="10">
        <v>1</v>
      </c>
      <c r="D972" s="10">
        <v>17</v>
      </c>
      <c r="E972" s="10">
        <v>2</v>
      </c>
      <c r="F972" s="10">
        <v>0</v>
      </c>
      <c r="G972" s="10">
        <v>2</v>
      </c>
      <c r="H972" s="24">
        <f>2021-'Customer Profile'!B971</f>
        <v>41</v>
      </c>
      <c r="I972" s="10">
        <f>IF(Analysis!$B$60="Wine",B972,IF(Analysis!$B$60="Fruit",C972,IF(Analysis!$B$60="Meat",D972,IF(Analysis!$B$60="Fish",E972,IF(Analysis!$B$60="Sweet",F972,"")))))</f>
        <v>2</v>
      </c>
      <c r="J972" s="10">
        <v>44964</v>
      </c>
      <c r="K972" s="10" t="str">
        <f>IF(MasterData5[[#This Row],[Income ]]&gt;$AB$12, "Above", "Below")</f>
        <v>Below</v>
      </c>
      <c r="L972" s="10">
        <f>SUM(MasterData5[[#This Row],[MntWines]:[MntSweetProducts]])</f>
        <v>39</v>
      </c>
      <c r="M972" s="53" t="str">
        <f>IF(MasterData5[[#This Row],[Total Purchase]]&gt;=500, "Over $500", "")</f>
        <v/>
      </c>
      <c r="N972" s="10"/>
      <c r="O972" s="14" t="str">
        <f>IF(AND(MasterData5[[#This Row],[MntWines]]&gt;=AB$4, MasterData5[[#This Row],[Income ]]&lt;=$AB$12), "Yes", "")</f>
        <v/>
      </c>
      <c r="P972" s="14" t="str">
        <f>IF(AND(MasterData5[[#This Row],[MntFruits]]&gt;=AC$4, MasterData5[[#This Row],[Income ]]&lt;=$AB$12), "Yes", "")</f>
        <v/>
      </c>
      <c r="Q972" s="14" t="str">
        <f>IF(AND(MasterData5[[#This Row],[MntMeatProducts]]&gt;=AD$4, MasterData5[[#This Row],[Income ]]&lt;=$AB$12), "Yes", "")</f>
        <v/>
      </c>
      <c r="R972" s="14" t="str">
        <f>IF(AND(MasterData5[[#This Row],[MntFishProducts]]&gt;=AE$4, MasterData5[[#This Row],[Income ]]&lt;=$AB$12), "Yes", "")</f>
        <v/>
      </c>
      <c r="S972" s="14" t="str">
        <f>IF(AND(MasterData5[[#This Row],[MntSweetProducts]]&gt;=AF$4, MasterData5[[#This Row],[Income ]]&lt;=$AB$12), "Yes", "")</f>
        <v/>
      </c>
      <c r="U972" s="14" t="str">
        <f>IF(MasterData5[[#This Row],[MntWines]]&gt;=AB$4, "Yes", "")</f>
        <v/>
      </c>
      <c r="V972" s="14" t="str">
        <f>IF(MasterData5[[#This Row],[MntFruits]]&gt;=AC$4, "Yes", "")</f>
        <v/>
      </c>
      <c r="W972" s="14" t="str">
        <f>IF(MasterData5[[#This Row],[MntMeatProducts]]&gt;=AD$4, "Yes", "")</f>
        <v/>
      </c>
      <c r="X972" s="14" t="str">
        <f>IF(MasterData5[[#This Row],[MntFishProducts]]&gt;=AE$4, "Yes", "")</f>
        <v/>
      </c>
      <c r="Y972" s="14" t="str">
        <f>IF(MasterData5[[#This Row],[MntSweetProducts]]&gt;=AF$4, "Yes", "")</f>
        <v/>
      </c>
    </row>
    <row r="973" spans="1:25" x14ac:dyDescent="0.3">
      <c r="A973">
        <v>4796</v>
      </c>
      <c r="B973" s="10">
        <v>18</v>
      </c>
      <c r="C973" s="10">
        <v>10</v>
      </c>
      <c r="D973" s="10">
        <v>3</v>
      </c>
      <c r="E973" s="10">
        <v>3</v>
      </c>
      <c r="F973" s="10">
        <v>5</v>
      </c>
      <c r="G973" s="10">
        <v>0</v>
      </c>
      <c r="H973" s="24">
        <f>2021-'Customer Profile'!B972</f>
        <v>69</v>
      </c>
      <c r="I973" s="10">
        <f>IF(Analysis!$B$60="Wine",B973,IF(Analysis!$B$60="Fruit",C973,IF(Analysis!$B$60="Meat",D973,IF(Analysis!$B$60="Fish",E973,IF(Analysis!$B$60="Sweet",F973,"")))))</f>
        <v>3</v>
      </c>
      <c r="J973" s="10">
        <v>49638</v>
      </c>
      <c r="K973" s="10" t="str">
        <f>IF(MasterData5[[#This Row],[Income ]]&gt;$AB$12, "Above", "Below")</f>
        <v>Below</v>
      </c>
      <c r="L973" s="10">
        <f>SUM(MasterData5[[#This Row],[MntWines]:[MntSweetProducts]])</f>
        <v>39</v>
      </c>
      <c r="M973" s="53" t="str">
        <f>IF(MasterData5[[#This Row],[Total Purchase]]&gt;=500, "Over $500", "")</f>
        <v/>
      </c>
      <c r="N973" s="10"/>
      <c r="O973" s="14" t="str">
        <f>IF(AND(MasterData5[[#This Row],[MntWines]]&gt;=AB$4, MasterData5[[#This Row],[Income ]]&lt;=$AB$12), "Yes", "")</f>
        <v/>
      </c>
      <c r="P973" s="14" t="str">
        <f>IF(AND(MasterData5[[#This Row],[MntFruits]]&gt;=AC$4, MasterData5[[#This Row],[Income ]]&lt;=$AB$12), "Yes", "")</f>
        <v/>
      </c>
      <c r="Q973" s="14" t="str">
        <f>IF(AND(MasterData5[[#This Row],[MntMeatProducts]]&gt;=AD$4, MasterData5[[#This Row],[Income ]]&lt;=$AB$12), "Yes", "")</f>
        <v/>
      </c>
      <c r="R973" s="14" t="str">
        <f>IF(AND(MasterData5[[#This Row],[MntFishProducts]]&gt;=AE$4, MasterData5[[#This Row],[Income ]]&lt;=$AB$12), "Yes", "")</f>
        <v/>
      </c>
      <c r="S973" s="14" t="str">
        <f>IF(AND(MasterData5[[#This Row],[MntSweetProducts]]&gt;=AF$4, MasterData5[[#This Row],[Income ]]&lt;=$AB$12), "Yes", "")</f>
        <v/>
      </c>
      <c r="U973" s="14" t="str">
        <f>IF(MasterData5[[#This Row],[MntWines]]&gt;=AB$4, "Yes", "")</f>
        <v/>
      </c>
      <c r="V973" s="14" t="str">
        <f>IF(MasterData5[[#This Row],[MntFruits]]&gt;=AC$4, "Yes", "")</f>
        <v/>
      </c>
      <c r="W973" s="14" t="str">
        <f>IF(MasterData5[[#This Row],[MntMeatProducts]]&gt;=AD$4, "Yes", "")</f>
        <v/>
      </c>
      <c r="X973" s="14" t="str">
        <f>IF(MasterData5[[#This Row],[MntFishProducts]]&gt;=AE$4, "Yes", "")</f>
        <v/>
      </c>
      <c r="Y973" s="14" t="str">
        <f>IF(MasterData5[[#This Row],[MntSweetProducts]]&gt;=AF$4, "Yes", "")</f>
        <v/>
      </c>
    </row>
    <row r="974" spans="1:25" x14ac:dyDescent="0.3">
      <c r="A974">
        <v>4808</v>
      </c>
      <c r="B974" s="10">
        <v>1</v>
      </c>
      <c r="C974" s="10">
        <v>2</v>
      </c>
      <c r="D974" s="10">
        <v>5</v>
      </c>
      <c r="E974" s="10">
        <v>6</v>
      </c>
      <c r="F974" s="10">
        <v>0</v>
      </c>
      <c r="G974" s="10">
        <v>3</v>
      </c>
      <c r="H974" s="24">
        <f>2021-'Customer Profile'!B973</f>
        <v>65</v>
      </c>
      <c r="I974" s="10">
        <f>IF(Analysis!$B$60="Wine",B974,IF(Analysis!$B$60="Fruit",C974,IF(Analysis!$B$60="Meat",D974,IF(Analysis!$B$60="Fish",E974,IF(Analysis!$B$60="Sweet",F974,"")))))</f>
        <v>6</v>
      </c>
      <c r="J974" s="10">
        <v>15759</v>
      </c>
      <c r="K974" s="10" t="str">
        <f>IF(MasterData5[[#This Row],[Income ]]&gt;$AB$12, "Above", "Below")</f>
        <v>Below</v>
      </c>
      <c r="L974" s="10">
        <f>SUM(MasterData5[[#This Row],[MntWines]:[MntSweetProducts]])</f>
        <v>14</v>
      </c>
      <c r="M974" s="53" t="str">
        <f>IF(MasterData5[[#This Row],[Total Purchase]]&gt;=500, "Over $500", "")</f>
        <v/>
      </c>
      <c r="N974" s="10"/>
      <c r="O974" s="14" t="str">
        <f>IF(AND(MasterData5[[#This Row],[MntWines]]&gt;=AB$4, MasterData5[[#This Row],[Income ]]&lt;=$AB$12), "Yes", "")</f>
        <v/>
      </c>
      <c r="P974" s="14" t="str">
        <f>IF(AND(MasterData5[[#This Row],[MntFruits]]&gt;=AC$4, MasterData5[[#This Row],[Income ]]&lt;=$AB$12), "Yes", "")</f>
        <v/>
      </c>
      <c r="Q974" s="14" t="str">
        <f>IF(AND(MasterData5[[#This Row],[MntMeatProducts]]&gt;=AD$4, MasterData5[[#This Row],[Income ]]&lt;=$AB$12), "Yes", "")</f>
        <v/>
      </c>
      <c r="R974" s="14" t="str">
        <f>IF(AND(MasterData5[[#This Row],[MntFishProducts]]&gt;=AE$4, MasterData5[[#This Row],[Income ]]&lt;=$AB$12), "Yes", "")</f>
        <v/>
      </c>
      <c r="S974" s="14" t="str">
        <f>IF(AND(MasterData5[[#This Row],[MntSweetProducts]]&gt;=AF$4, MasterData5[[#This Row],[Income ]]&lt;=$AB$12), "Yes", "")</f>
        <v/>
      </c>
      <c r="U974" s="14" t="str">
        <f>IF(MasterData5[[#This Row],[MntWines]]&gt;=AB$4, "Yes", "")</f>
        <v/>
      </c>
      <c r="V974" s="14" t="str">
        <f>IF(MasterData5[[#This Row],[MntFruits]]&gt;=AC$4, "Yes", "")</f>
        <v/>
      </c>
      <c r="W974" s="14" t="str">
        <f>IF(MasterData5[[#This Row],[MntMeatProducts]]&gt;=AD$4, "Yes", "")</f>
        <v/>
      </c>
      <c r="X974" s="14" t="str">
        <f>IF(MasterData5[[#This Row],[MntFishProducts]]&gt;=AE$4, "Yes", "")</f>
        <v/>
      </c>
      <c r="Y974" s="14" t="str">
        <f>IF(MasterData5[[#This Row],[MntSweetProducts]]&gt;=AF$4, "Yes", "")</f>
        <v/>
      </c>
    </row>
    <row r="975" spans="1:25" x14ac:dyDescent="0.3">
      <c r="A975">
        <v>4817</v>
      </c>
      <c r="B975" s="10">
        <v>3</v>
      </c>
      <c r="C975" s="10">
        <v>2</v>
      </c>
      <c r="D975" s="10">
        <v>7</v>
      </c>
      <c r="E975" s="10">
        <v>0</v>
      </c>
      <c r="F975" s="10">
        <v>4</v>
      </c>
      <c r="G975" s="10">
        <v>2</v>
      </c>
      <c r="H975" s="24">
        <f>2021-'Customer Profile'!B974</f>
        <v>65</v>
      </c>
      <c r="I975" s="10">
        <f>IF(Analysis!$B$60="Wine",B975,IF(Analysis!$B$60="Fruit",C975,IF(Analysis!$B$60="Meat",D975,IF(Analysis!$B$60="Fish",E975,IF(Analysis!$B$60="Sweet",F975,"")))))</f>
        <v>0</v>
      </c>
      <c r="J975" s="10">
        <v>22304</v>
      </c>
      <c r="K975" s="10" t="str">
        <f>IF(MasterData5[[#This Row],[Income ]]&gt;$AB$12, "Above", "Below")</f>
        <v>Below</v>
      </c>
      <c r="L975" s="10">
        <f>SUM(MasterData5[[#This Row],[MntWines]:[MntSweetProducts]])</f>
        <v>16</v>
      </c>
      <c r="M975" s="53" t="str">
        <f>IF(MasterData5[[#This Row],[Total Purchase]]&gt;=500, "Over $500", "")</f>
        <v/>
      </c>
      <c r="N975" s="10"/>
      <c r="O975" s="14" t="str">
        <f>IF(AND(MasterData5[[#This Row],[MntWines]]&gt;=AB$4, MasterData5[[#This Row],[Income ]]&lt;=$AB$12), "Yes", "")</f>
        <v/>
      </c>
      <c r="P975" s="14" t="str">
        <f>IF(AND(MasterData5[[#This Row],[MntFruits]]&gt;=AC$4, MasterData5[[#This Row],[Income ]]&lt;=$AB$12), "Yes", "")</f>
        <v/>
      </c>
      <c r="Q975" s="14" t="str">
        <f>IF(AND(MasterData5[[#This Row],[MntMeatProducts]]&gt;=AD$4, MasterData5[[#This Row],[Income ]]&lt;=$AB$12), "Yes", "")</f>
        <v/>
      </c>
      <c r="R975" s="14" t="str">
        <f>IF(AND(MasterData5[[#This Row],[MntFishProducts]]&gt;=AE$4, MasterData5[[#This Row],[Income ]]&lt;=$AB$12), "Yes", "")</f>
        <v/>
      </c>
      <c r="S975" s="14" t="str">
        <f>IF(AND(MasterData5[[#This Row],[MntSweetProducts]]&gt;=AF$4, MasterData5[[#This Row],[Income ]]&lt;=$AB$12), "Yes", "")</f>
        <v/>
      </c>
      <c r="U975" s="14" t="str">
        <f>IF(MasterData5[[#This Row],[MntWines]]&gt;=AB$4, "Yes", "")</f>
        <v/>
      </c>
      <c r="V975" s="14" t="str">
        <f>IF(MasterData5[[#This Row],[MntFruits]]&gt;=AC$4, "Yes", "")</f>
        <v/>
      </c>
      <c r="W975" s="14" t="str">
        <f>IF(MasterData5[[#This Row],[MntMeatProducts]]&gt;=AD$4, "Yes", "")</f>
        <v/>
      </c>
      <c r="X975" s="14" t="str">
        <f>IF(MasterData5[[#This Row],[MntFishProducts]]&gt;=AE$4, "Yes", "")</f>
        <v/>
      </c>
      <c r="Y975" s="14" t="str">
        <f>IF(MasterData5[[#This Row],[MntSweetProducts]]&gt;=AF$4, "Yes", "")</f>
        <v/>
      </c>
    </row>
    <row r="976" spans="1:25" x14ac:dyDescent="0.3">
      <c r="A976">
        <v>4827</v>
      </c>
      <c r="B976" s="10">
        <v>154</v>
      </c>
      <c r="C976" s="10">
        <v>22</v>
      </c>
      <c r="D976" s="10">
        <v>202</v>
      </c>
      <c r="E976" s="10">
        <v>39</v>
      </c>
      <c r="F976" s="10">
        <v>30</v>
      </c>
      <c r="G976" s="10">
        <v>8</v>
      </c>
      <c r="H976" s="24">
        <f>2021-'Customer Profile'!B975</f>
        <v>65</v>
      </c>
      <c r="I976" s="10">
        <f>IF(Analysis!$B$60="Wine",B976,IF(Analysis!$B$60="Fruit",C976,IF(Analysis!$B$60="Meat",D976,IF(Analysis!$B$60="Fish",E976,IF(Analysis!$B$60="Sweet",F976,"")))))</f>
        <v>39</v>
      </c>
      <c r="J976" s="10">
        <v>54998</v>
      </c>
      <c r="K976" s="10" t="str">
        <f>IF(MasterData5[[#This Row],[Income ]]&gt;$AB$12, "Above", "Below")</f>
        <v>Above</v>
      </c>
      <c r="L976" s="10">
        <f>SUM(MasterData5[[#This Row],[MntWines]:[MntSweetProducts]])</f>
        <v>447</v>
      </c>
      <c r="M976" s="53" t="str">
        <f>IF(MasterData5[[#This Row],[Total Purchase]]&gt;=500, "Over $500", "")</f>
        <v/>
      </c>
      <c r="N976" s="10"/>
      <c r="O976" s="14" t="str">
        <f>IF(AND(MasterData5[[#This Row],[MntWines]]&gt;=AB$4, MasterData5[[#This Row],[Income ]]&lt;=$AB$12), "Yes", "")</f>
        <v/>
      </c>
      <c r="P976" s="14" t="str">
        <f>IF(AND(MasterData5[[#This Row],[MntFruits]]&gt;=AC$4, MasterData5[[#This Row],[Income ]]&lt;=$AB$12), "Yes", "")</f>
        <v/>
      </c>
      <c r="Q976" s="14" t="str">
        <f>IF(AND(MasterData5[[#This Row],[MntMeatProducts]]&gt;=AD$4, MasterData5[[#This Row],[Income ]]&lt;=$AB$12), "Yes", "")</f>
        <v/>
      </c>
      <c r="R976" s="14" t="str">
        <f>IF(AND(MasterData5[[#This Row],[MntFishProducts]]&gt;=AE$4, MasterData5[[#This Row],[Income ]]&lt;=$AB$12), "Yes", "")</f>
        <v/>
      </c>
      <c r="S976" s="14" t="str">
        <f>IF(AND(MasterData5[[#This Row],[MntSweetProducts]]&gt;=AF$4, MasterData5[[#This Row],[Income ]]&lt;=$AB$12), "Yes", "")</f>
        <v/>
      </c>
      <c r="U976" s="14" t="str">
        <f>IF(MasterData5[[#This Row],[MntWines]]&gt;=AB$4, "Yes", "")</f>
        <v/>
      </c>
      <c r="V976" s="14" t="str">
        <f>IF(MasterData5[[#This Row],[MntFruits]]&gt;=AC$4, "Yes", "")</f>
        <v/>
      </c>
      <c r="W976" s="14" t="str">
        <f>IF(MasterData5[[#This Row],[MntMeatProducts]]&gt;=AD$4, "Yes", "")</f>
        <v>Yes</v>
      </c>
      <c r="X976" s="14" t="str">
        <f>IF(MasterData5[[#This Row],[MntFishProducts]]&gt;=AE$4, "Yes", "")</f>
        <v>Yes</v>
      </c>
      <c r="Y976" s="14" t="str">
        <f>IF(MasterData5[[#This Row],[MntSweetProducts]]&gt;=AF$4, "Yes", "")</f>
        <v>Yes</v>
      </c>
    </row>
    <row r="977" spans="1:25" x14ac:dyDescent="0.3">
      <c r="A977">
        <v>4828</v>
      </c>
      <c r="B977" s="10">
        <v>71</v>
      </c>
      <c r="C977" s="10">
        <v>99</v>
      </c>
      <c r="D977" s="10">
        <v>278</v>
      </c>
      <c r="E977" s="10">
        <v>185</v>
      </c>
      <c r="F977" s="10">
        <v>121</v>
      </c>
      <c r="G977" s="10">
        <v>38</v>
      </c>
      <c r="H977" s="24">
        <f>2021-'Customer Profile'!B976</f>
        <v>67</v>
      </c>
      <c r="I977" s="10">
        <f>IF(Analysis!$B$60="Wine",B977,IF(Analysis!$B$60="Fruit",C977,IF(Analysis!$B$60="Meat",D977,IF(Analysis!$B$60="Fish",E977,IF(Analysis!$B$60="Sweet",F977,"")))))</f>
        <v>185</v>
      </c>
      <c r="J977" s="10">
        <v>79865</v>
      </c>
      <c r="K977" s="10" t="str">
        <f>IF(MasterData5[[#This Row],[Income ]]&gt;$AB$12, "Above", "Below")</f>
        <v>Above</v>
      </c>
      <c r="L977" s="10">
        <f>SUM(MasterData5[[#This Row],[MntWines]:[MntSweetProducts]])</f>
        <v>754</v>
      </c>
      <c r="M977" s="53" t="str">
        <f>IF(MasterData5[[#This Row],[Total Purchase]]&gt;=500, "Over $500", "")</f>
        <v>Over $500</v>
      </c>
      <c r="N977" s="10"/>
      <c r="O977" s="14" t="str">
        <f>IF(AND(MasterData5[[#This Row],[MntWines]]&gt;=AB$4, MasterData5[[#This Row],[Income ]]&lt;=$AB$12), "Yes", "")</f>
        <v/>
      </c>
      <c r="P977" s="14" t="str">
        <f>IF(AND(MasterData5[[#This Row],[MntFruits]]&gt;=AC$4, MasterData5[[#This Row],[Income ]]&lt;=$AB$12), "Yes", "")</f>
        <v/>
      </c>
      <c r="Q977" s="14" t="str">
        <f>IF(AND(MasterData5[[#This Row],[MntMeatProducts]]&gt;=AD$4, MasterData5[[#This Row],[Income ]]&lt;=$AB$12), "Yes", "")</f>
        <v/>
      </c>
      <c r="R977" s="14" t="str">
        <f>IF(AND(MasterData5[[#This Row],[MntFishProducts]]&gt;=AE$4, MasterData5[[#This Row],[Income ]]&lt;=$AB$12), "Yes", "")</f>
        <v/>
      </c>
      <c r="S977" s="14" t="str">
        <f>IF(AND(MasterData5[[#This Row],[MntSweetProducts]]&gt;=AF$4, MasterData5[[#This Row],[Income ]]&lt;=$AB$12), "Yes", "")</f>
        <v/>
      </c>
      <c r="U977" s="14" t="str">
        <f>IF(MasterData5[[#This Row],[MntWines]]&gt;=AB$4, "Yes", "")</f>
        <v/>
      </c>
      <c r="V977" s="14" t="str">
        <f>IF(MasterData5[[#This Row],[MntFruits]]&gt;=AC$4, "Yes", "")</f>
        <v>Yes</v>
      </c>
      <c r="W977" s="14" t="str">
        <f>IF(MasterData5[[#This Row],[MntMeatProducts]]&gt;=AD$4, "Yes", "")</f>
        <v>Yes</v>
      </c>
      <c r="X977" s="14" t="str">
        <f>IF(MasterData5[[#This Row],[MntFishProducts]]&gt;=AE$4, "Yes", "")</f>
        <v>Yes</v>
      </c>
      <c r="Y977" s="14" t="str">
        <f>IF(MasterData5[[#This Row],[MntSweetProducts]]&gt;=AF$4, "Yes", "")</f>
        <v>Yes</v>
      </c>
    </row>
    <row r="978" spans="1:25" x14ac:dyDescent="0.3">
      <c r="A978">
        <v>4832</v>
      </c>
      <c r="B978" s="10">
        <v>6</v>
      </c>
      <c r="C978" s="10">
        <v>5</v>
      </c>
      <c r="D978" s="10">
        <v>17</v>
      </c>
      <c r="E978" s="10">
        <v>3</v>
      </c>
      <c r="F978" s="10">
        <v>24</v>
      </c>
      <c r="G978" s="10">
        <v>46</v>
      </c>
      <c r="H978" s="24">
        <f>2021-'Customer Profile'!B977</f>
        <v>42</v>
      </c>
      <c r="I978" s="10">
        <f>IF(Analysis!$B$60="Wine",B978,IF(Analysis!$B$60="Fruit",C978,IF(Analysis!$B$60="Meat",D978,IF(Analysis!$B$60="Fish",E978,IF(Analysis!$B$60="Sweet",F978,"")))))</f>
        <v>3</v>
      </c>
      <c r="J978" s="10">
        <v>27244</v>
      </c>
      <c r="K978" s="10" t="str">
        <f>IF(MasterData5[[#This Row],[Income ]]&gt;$AB$12, "Above", "Below")</f>
        <v>Below</v>
      </c>
      <c r="L978" s="10">
        <f>SUM(MasterData5[[#This Row],[MntWines]:[MntSweetProducts]])</f>
        <v>55</v>
      </c>
      <c r="M978" s="53" t="str">
        <f>IF(MasterData5[[#This Row],[Total Purchase]]&gt;=500, "Over $500", "")</f>
        <v/>
      </c>
      <c r="N978" s="10"/>
      <c r="O978" s="14" t="str">
        <f>IF(AND(MasterData5[[#This Row],[MntWines]]&gt;=AB$4, MasterData5[[#This Row],[Income ]]&lt;=$AB$12), "Yes", "")</f>
        <v/>
      </c>
      <c r="P978" s="14" t="str">
        <f>IF(AND(MasterData5[[#This Row],[MntFruits]]&gt;=AC$4, MasterData5[[#This Row],[Income ]]&lt;=$AB$12), "Yes", "")</f>
        <v/>
      </c>
      <c r="Q978" s="14" t="str">
        <f>IF(AND(MasterData5[[#This Row],[MntMeatProducts]]&gt;=AD$4, MasterData5[[#This Row],[Income ]]&lt;=$AB$12), "Yes", "")</f>
        <v/>
      </c>
      <c r="R978" s="14" t="str">
        <f>IF(AND(MasterData5[[#This Row],[MntFishProducts]]&gt;=AE$4, MasterData5[[#This Row],[Income ]]&lt;=$AB$12), "Yes", "")</f>
        <v/>
      </c>
      <c r="S978" s="14" t="str">
        <f>IF(AND(MasterData5[[#This Row],[MntSweetProducts]]&gt;=AF$4, MasterData5[[#This Row],[Income ]]&lt;=$AB$12), "Yes", "")</f>
        <v/>
      </c>
      <c r="U978" s="14" t="str">
        <f>IF(MasterData5[[#This Row],[MntWines]]&gt;=AB$4, "Yes", "")</f>
        <v/>
      </c>
      <c r="V978" s="14" t="str">
        <f>IF(MasterData5[[#This Row],[MntFruits]]&gt;=AC$4, "Yes", "")</f>
        <v/>
      </c>
      <c r="W978" s="14" t="str">
        <f>IF(MasterData5[[#This Row],[MntMeatProducts]]&gt;=AD$4, "Yes", "")</f>
        <v/>
      </c>
      <c r="X978" s="14" t="str">
        <f>IF(MasterData5[[#This Row],[MntFishProducts]]&gt;=AE$4, "Yes", "")</f>
        <v/>
      </c>
      <c r="Y978" s="14" t="str">
        <f>IF(MasterData5[[#This Row],[MntSweetProducts]]&gt;=AF$4, "Yes", "")</f>
        <v/>
      </c>
    </row>
    <row r="979" spans="1:25" x14ac:dyDescent="0.3">
      <c r="A979">
        <v>4837</v>
      </c>
      <c r="B979" s="10">
        <v>753</v>
      </c>
      <c r="C979" s="10">
        <v>43</v>
      </c>
      <c r="D979" s="10">
        <v>226</v>
      </c>
      <c r="E979" s="10">
        <v>69</v>
      </c>
      <c r="F979" s="10">
        <v>10</v>
      </c>
      <c r="G979" s="10">
        <v>204</v>
      </c>
      <c r="H979" s="24">
        <f>2021-'Customer Profile'!B978</f>
        <v>56</v>
      </c>
      <c r="I979" s="10">
        <f>IF(Analysis!$B$60="Wine",B979,IF(Analysis!$B$60="Fruit",C979,IF(Analysis!$B$60="Meat",D979,IF(Analysis!$B$60="Fish",E979,IF(Analysis!$B$60="Sweet",F979,"")))))</f>
        <v>69</v>
      </c>
      <c r="J979" s="10">
        <v>71322</v>
      </c>
      <c r="K979" s="10" t="str">
        <f>IF(MasterData5[[#This Row],[Income ]]&gt;$AB$12, "Above", "Below")</f>
        <v>Above</v>
      </c>
      <c r="L979" s="10">
        <f>SUM(MasterData5[[#This Row],[MntWines]:[MntSweetProducts]])</f>
        <v>1101</v>
      </c>
      <c r="M979" s="53" t="str">
        <f>IF(MasterData5[[#This Row],[Total Purchase]]&gt;=500, "Over $500", "")</f>
        <v>Over $500</v>
      </c>
      <c r="N979" s="10"/>
      <c r="O979" s="14" t="str">
        <f>IF(AND(MasterData5[[#This Row],[MntWines]]&gt;=AB$4, MasterData5[[#This Row],[Income ]]&lt;=$AB$12), "Yes", "")</f>
        <v/>
      </c>
      <c r="P979" s="14" t="str">
        <f>IF(AND(MasterData5[[#This Row],[MntFruits]]&gt;=AC$4, MasterData5[[#This Row],[Income ]]&lt;=$AB$12), "Yes", "")</f>
        <v/>
      </c>
      <c r="Q979" s="14" t="str">
        <f>IF(AND(MasterData5[[#This Row],[MntMeatProducts]]&gt;=AD$4, MasterData5[[#This Row],[Income ]]&lt;=$AB$12), "Yes", "")</f>
        <v/>
      </c>
      <c r="R979" s="14" t="str">
        <f>IF(AND(MasterData5[[#This Row],[MntFishProducts]]&gt;=AE$4, MasterData5[[#This Row],[Income ]]&lt;=$AB$12), "Yes", "")</f>
        <v/>
      </c>
      <c r="S979" s="14" t="str">
        <f>IF(AND(MasterData5[[#This Row],[MntSweetProducts]]&gt;=AF$4, MasterData5[[#This Row],[Income ]]&lt;=$AB$12), "Yes", "")</f>
        <v/>
      </c>
      <c r="U979" s="14" t="str">
        <f>IF(MasterData5[[#This Row],[MntWines]]&gt;=AB$4, "Yes", "")</f>
        <v>Yes</v>
      </c>
      <c r="V979" s="14" t="str">
        <f>IF(MasterData5[[#This Row],[MntFruits]]&gt;=AC$4, "Yes", "")</f>
        <v>Yes</v>
      </c>
      <c r="W979" s="14" t="str">
        <f>IF(MasterData5[[#This Row],[MntMeatProducts]]&gt;=AD$4, "Yes", "")</f>
        <v>Yes</v>
      </c>
      <c r="X979" s="14" t="str">
        <f>IF(MasterData5[[#This Row],[MntFishProducts]]&gt;=AE$4, "Yes", "")</f>
        <v>Yes</v>
      </c>
      <c r="Y979" s="14" t="str">
        <f>IF(MasterData5[[#This Row],[MntSweetProducts]]&gt;=AF$4, "Yes", "")</f>
        <v/>
      </c>
    </row>
    <row r="980" spans="1:25" x14ac:dyDescent="0.3">
      <c r="A980">
        <v>4838</v>
      </c>
      <c r="B980" s="10">
        <v>5</v>
      </c>
      <c r="C980" s="10">
        <v>1</v>
      </c>
      <c r="D980" s="10">
        <v>8</v>
      </c>
      <c r="E980" s="10">
        <v>0</v>
      </c>
      <c r="F980" s="10">
        <v>0</v>
      </c>
      <c r="G980" s="10">
        <v>1</v>
      </c>
      <c r="H980" s="24">
        <f>2021-'Customer Profile'!B979</f>
        <v>43</v>
      </c>
      <c r="I980" s="10">
        <f>IF(Analysis!$B$60="Wine",B980,IF(Analysis!$B$60="Fruit",C980,IF(Analysis!$B$60="Meat",D980,IF(Analysis!$B$60="Fish",E980,IF(Analysis!$B$60="Sweet",F980,"")))))</f>
        <v>0</v>
      </c>
      <c r="J980" s="10">
        <v>22775</v>
      </c>
      <c r="K980" s="10" t="str">
        <f>IF(MasterData5[[#This Row],[Income ]]&gt;$AB$12, "Above", "Below")</f>
        <v>Below</v>
      </c>
      <c r="L980" s="10">
        <f>SUM(MasterData5[[#This Row],[MntWines]:[MntSweetProducts]])</f>
        <v>14</v>
      </c>
      <c r="M980" s="53" t="str">
        <f>IF(MasterData5[[#This Row],[Total Purchase]]&gt;=500, "Over $500", "")</f>
        <v/>
      </c>
      <c r="N980" s="10"/>
      <c r="O980" s="14" t="str">
        <f>IF(AND(MasterData5[[#This Row],[MntWines]]&gt;=AB$4, MasterData5[[#This Row],[Income ]]&lt;=$AB$12), "Yes", "")</f>
        <v/>
      </c>
      <c r="P980" s="14" t="str">
        <f>IF(AND(MasterData5[[#This Row],[MntFruits]]&gt;=AC$4, MasterData5[[#This Row],[Income ]]&lt;=$AB$12), "Yes", "")</f>
        <v/>
      </c>
      <c r="Q980" s="14" t="str">
        <f>IF(AND(MasterData5[[#This Row],[MntMeatProducts]]&gt;=AD$4, MasterData5[[#This Row],[Income ]]&lt;=$AB$12), "Yes", "")</f>
        <v/>
      </c>
      <c r="R980" s="14" t="str">
        <f>IF(AND(MasterData5[[#This Row],[MntFishProducts]]&gt;=AE$4, MasterData5[[#This Row],[Income ]]&lt;=$AB$12), "Yes", "")</f>
        <v/>
      </c>
      <c r="S980" s="14" t="str">
        <f>IF(AND(MasterData5[[#This Row],[MntSweetProducts]]&gt;=AF$4, MasterData5[[#This Row],[Income ]]&lt;=$AB$12), "Yes", "")</f>
        <v/>
      </c>
      <c r="U980" s="14" t="str">
        <f>IF(MasterData5[[#This Row],[MntWines]]&gt;=AB$4, "Yes", "")</f>
        <v/>
      </c>
      <c r="V980" s="14" t="str">
        <f>IF(MasterData5[[#This Row],[MntFruits]]&gt;=AC$4, "Yes", "")</f>
        <v/>
      </c>
      <c r="W980" s="14" t="str">
        <f>IF(MasterData5[[#This Row],[MntMeatProducts]]&gt;=AD$4, "Yes", "")</f>
        <v/>
      </c>
      <c r="X980" s="14" t="str">
        <f>IF(MasterData5[[#This Row],[MntFishProducts]]&gt;=AE$4, "Yes", "")</f>
        <v/>
      </c>
      <c r="Y980" s="14" t="str">
        <f>IF(MasterData5[[#This Row],[MntSweetProducts]]&gt;=AF$4, "Yes", "")</f>
        <v/>
      </c>
    </row>
    <row r="981" spans="1:25" x14ac:dyDescent="0.3">
      <c r="A981">
        <v>4843</v>
      </c>
      <c r="B981" s="10">
        <v>203</v>
      </c>
      <c r="C981" s="10">
        <v>35</v>
      </c>
      <c r="D981" s="10">
        <v>305</v>
      </c>
      <c r="E981" s="10">
        <v>46</v>
      </c>
      <c r="F981" s="10">
        <v>17</v>
      </c>
      <c r="G981" s="10">
        <v>227</v>
      </c>
      <c r="H981" s="24">
        <f>2021-'Customer Profile'!B980</f>
        <v>69</v>
      </c>
      <c r="I981" s="10">
        <f>IF(Analysis!$B$60="Wine",B981,IF(Analysis!$B$60="Fruit",C981,IF(Analysis!$B$60="Meat",D981,IF(Analysis!$B$60="Fish",E981,IF(Analysis!$B$60="Sweet",F981,"")))))</f>
        <v>46</v>
      </c>
      <c r="J981" s="10">
        <v>75127</v>
      </c>
      <c r="K981" s="10" t="str">
        <f>IF(MasterData5[[#This Row],[Income ]]&gt;$AB$12, "Above", "Below")</f>
        <v>Above</v>
      </c>
      <c r="L981" s="10">
        <f>SUM(MasterData5[[#This Row],[MntWines]:[MntSweetProducts]])</f>
        <v>606</v>
      </c>
      <c r="M981" s="53" t="str">
        <f>IF(MasterData5[[#This Row],[Total Purchase]]&gt;=500, "Over $500", "")</f>
        <v>Over $500</v>
      </c>
      <c r="N981" s="10"/>
      <c r="O981" s="14" t="str">
        <f>IF(AND(MasterData5[[#This Row],[MntWines]]&gt;=AB$4, MasterData5[[#This Row],[Income ]]&lt;=$AB$12), "Yes", "")</f>
        <v/>
      </c>
      <c r="P981" s="14" t="str">
        <f>IF(AND(MasterData5[[#This Row],[MntFruits]]&gt;=AC$4, MasterData5[[#This Row],[Income ]]&lt;=$AB$12), "Yes", "")</f>
        <v/>
      </c>
      <c r="Q981" s="14" t="str">
        <f>IF(AND(MasterData5[[#This Row],[MntMeatProducts]]&gt;=AD$4, MasterData5[[#This Row],[Income ]]&lt;=$AB$12), "Yes", "")</f>
        <v/>
      </c>
      <c r="R981" s="14" t="str">
        <f>IF(AND(MasterData5[[#This Row],[MntFishProducts]]&gt;=AE$4, MasterData5[[#This Row],[Income ]]&lt;=$AB$12), "Yes", "")</f>
        <v/>
      </c>
      <c r="S981" s="14" t="str">
        <f>IF(AND(MasterData5[[#This Row],[MntSweetProducts]]&gt;=AF$4, MasterData5[[#This Row],[Income ]]&lt;=$AB$12), "Yes", "")</f>
        <v/>
      </c>
      <c r="U981" s="14" t="str">
        <f>IF(MasterData5[[#This Row],[MntWines]]&gt;=AB$4, "Yes", "")</f>
        <v/>
      </c>
      <c r="V981" s="14" t="str">
        <f>IF(MasterData5[[#This Row],[MntFruits]]&gt;=AC$4, "Yes", "")</f>
        <v>Yes</v>
      </c>
      <c r="W981" s="14" t="str">
        <f>IF(MasterData5[[#This Row],[MntMeatProducts]]&gt;=AD$4, "Yes", "")</f>
        <v>Yes</v>
      </c>
      <c r="X981" s="14" t="str">
        <f>IF(MasterData5[[#This Row],[MntFishProducts]]&gt;=AE$4, "Yes", "")</f>
        <v>Yes</v>
      </c>
      <c r="Y981" s="14" t="str">
        <f>IF(MasterData5[[#This Row],[MntSweetProducts]]&gt;=AF$4, "Yes", "")</f>
        <v/>
      </c>
    </row>
    <row r="982" spans="1:25" x14ac:dyDescent="0.3">
      <c r="A982">
        <v>4855</v>
      </c>
      <c r="B982" s="10">
        <v>14</v>
      </c>
      <c r="C982" s="10">
        <v>0</v>
      </c>
      <c r="D982" s="10">
        <v>24</v>
      </c>
      <c r="E982" s="10">
        <v>3</v>
      </c>
      <c r="F982" s="10">
        <v>3</v>
      </c>
      <c r="G982" s="10">
        <v>2</v>
      </c>
      <c r="H982" s="24">
        <f>2021-'Customer Profile'!B981</f>
        <v>47</v>
      </c>
      <c r="I982" s="10">
        <f>IF(Analysis!$B$60="Wine",B982,IF(Analysis!$B$60="Fruit",C982,IF(Analysis!$B$60="Meat",D982,IF(Analysis!$B$60="Fish",E982,IF(Analysis!$B$60="Sweet",F982,"")))))</f>
        <v>3</v>
      </c>
      <c r="J982" s="10">
        <v>30351</v>
      </c>
      <c r="K982" s="10" t="str">
        <f>IF(MasterData5[[#This Row],[Income ]]&gt;$AB$12, "Above", "Below")</f>
        <v>Below</v>
      </c>
      <c r="L982" s="10">
        <f>SUM(MasterData5[[#This Row],[MntWines]:[MntSweetProducts]])</f>
        <v>44</v>
      </c>
      <c r="M982" s="53" t="str">
        <f>IF(MasterData5[[#This Row],[Total Purchase]]&gt;=500, "Over $500", "")</f>
        <v/>
      </c>
      <c r="N982" s="10"/>
      <c r="O982" s="14" t="str">
        <f>IF(AND(MasterData5[[#This Row],[MntWines]]&gt;=AB$4, MasterData5[[#This Row],[Income ]]&lt;=$AB$12), "Yes", "")</f>
        <v/>
      </c>
      <c r="P982" s="14" t="str">
        <f>IF(AND(MasterData5[[#This Row],[MntFruits]]&gt;=AC$4, MasterData5[[#This Row],[Income ]]&lt;=$AB$12), "Yes", "")</f>
        <v/>
      </c>
      <c r="Q982" s="14" t="str">
        <f>IF(AND(MasterData5[[#This Row],[MntMeatProducts]]&gt;=AD$4, MasterData5[[#This Row],[Income ]]&lt;=$AB$12), "Yes", "")</f>
        <v/>
      </c>
      <c r="R982" s="14" t="str">
        <f>IF(AND(MasterData5[[#This Row],[MntFishProducts]]&gt;=AE$4, MasterData5[[#This Row],[Income ]]&lt;=$AB$12), "Yes", "")</f>
        <v/>
      </c>
      <c r="S982" s="14" t="str">
        <f>IF(AND(MasterData5[[#This Row],[MntSweetProducts]]&gt;=AF$4, MasterData5[[#This Row],[Income ]]&lt;=$AB$12), "Yes", "")</f>
        <v/>
      </c>
      <c r="U982" s="14" t="str">
        <f>IF(MasterData5[[#This Row],[MntWines]]&gt;=AB$4, "Yes", "")</f>
        <v/>
      </c>
      <c r="V982" s="14" t="str">
        <f>IF(MasterData5[[#This Row],[MntFruits]]&gt;=AC$4, "Yes", "")</f>
        <v/>
      </c>
      <c r="W982" s="14" t="str">
        <f>IF(MasterData5[[#This Row],[MntMeatProducts]]&gt;=AD$4, "Yes", "")</f>
        <v/>
      </c>
      <c r="X982" s="14" t="str">
        <f>IF(MasterData5[[#This Row],[MntFishProducts]]&gt;=AE$4, "Yes", "")</f>
        <v/>
      </c>
      <c r="Y982" s="14" t="str">
        <f>IF(MasterData5[[#This Row],[MntSweetProducts]]&gt;=AF$4, "Yes", "")</f>
        <v/>
      </c>
    </row>
    <row r="983" spans="1:25" x14ac:dyDescent="0.3">
      <c r="A983">
        <v>4856</v>
      </c>
      <c r="B983" s="10">
        <v>556</v>
      </c>
      <c r="C983" s="10">
        <v>54</v>
      </c>
      <c r="D983" s="10">
        <v>845</v>
      </c>
      <c r="E983" s="10">
        <v>202</v>
      </c>
      <c r="F983" s="10">
        <v>133</v>
      </c>
      <c r="G983" s="10">
        <v>63</v>
      </c>
      <c r="H983" s="24">
        <f>2021-'Customer Profile'!B982</f>
        <v>64</v>
      </c>
      <c r="I983" s="10">
        <f>IF(Analysis!$B$60="Wine",B983,IF(Analysis!$B$60="Fruit",C983,IF(Analysis!$B$60="Meat",D983,IF(Analysis!$B$60="Fish",E983,IF(Analysis!$B$60="Sweet",F983,"")))))</f>
        <v>202</v>
      </c>
      <c r="J983" s="10">
        <v>82347</v>
      </c>
      <c r="K983" s="10" t="str">
        <f>IF(MasterData5[[#This Row],[Income ]]&gt;$AB$12, "Above", "Below")</f>
        <v>Above</v>
      </c>
      <c r="L983" s="10">
        <f>SUM(MasterData5[[#This Row],[MntWines]:[MntSweetProducts]])</f>
        <v>1790</v>
      </c>
      <c r="M983" s="53" t="str">
        <f>IF(MasterData5[[#This Row],[Total Purchase]]&gt;=500, "Over $500", "")</f>
        <v>Over $500</v>
      </c>
      <c r="N983" s="10"/>
      <c r="O983" s="14" t="str">
        <f>IF(AND(MasterData5[[#This Row],[MntWines]]&gt;=AB$4, MasterData5[[#This Row],[Income ]]&lt;=$AB$12), "Yes", "")</f>
        <v/>
      </c>
      <c r="P983" s="14" t="str">
        <f>IF(AND(MasterData5[[#This Row],[MntFruits]]&gt;=AC$4, MasterData5[[#This Row],[Income ]]&lt;=$AB$12), "Yes", "")</f>
        <v/>
      </c>
      <c r="Q983" s="14" t="str">
        <f>IF(AND(MasterData5[[#This Row],[MntMeatProducts]]&gt;=AD$4, MasterData5[[#This Row],[Income ]]&lt;=$AB$12), "Yes", "")</f>
        <v/>
      </c>
      <c r="R983" s="14" t="str">
        <f>IF(AND(MasterData5[[#This Row],[MntFishProducts]]&gt;=AE$4, MasterData5[[#This Row],[Income ]]&lt;=$AB$12), "Yes", "")</f>
        <v/>
      </c>
      <c r="S983" s="14" t="str">
        <f>IF(AND(MasterData5[[#This Row],[MntSweetProducts]]&gt;=AF$4, MasterData5[[#This Row],[Income ]]&lt;=$AB$12), "Yes", "")</f>
        <v/>
      </c>
      <c r="U983" s="14" t="str">
        <f>IF(MasterData5[[#This Row],[MntWines]]&gt;=AB$4, "Yes", "")</f>
        <v>Yes</v>
      </c>
      <c r="V983" s="14" t="str">
        <f>IF(MasterData5[[#This Row],[MntFruits]]&gt;=AC$4, "Yes", "")</f>
        <v>Yes</v>
      </c>
      <c r="W983" s="14" t="str">
        <f>IF(MasterData5[[#This Row],[MntMeatProducts]]&gt;=AD$4, "Yes", "")</f>
        <v>Yes</v>
      </c>
      <c r="X983" s="14" t="str">
        <f>IF(MasterData5[[#This Row],[MntFishProducts]]&gt;=AE$4, "Yes", "")</f>
        <v>Yes</v>
      </c>
      <c r="Y983" s="14" t="str">
        <f>IF(MasterData5[[#This Row],[MntSweetProducts]]&gt;=AF$4, "Yes", "")</f>
        <v>Yes</v>
      </c>
    </row>
    <row r="984" spans="1:25" x14ac:dyDescent="0.3">
      <c r="A984">
        <v>4860</v>
      </c>
      <c r="B984" s="10">
        <v>7</v>
      </c>
      <c r="C984" s="10">
        <v>2</v>
      </c>
      <c r="D984" s="10">
        <v>8</v>
      </c>
      <c r="E984" s="10">
        <v>3</v>
      </c>
      <c r="F984" s="10">
        <v>2</v>
      </c>
      <c r="G984" s="10">
        <v>3</v>
      </c>
      <c r="H984" s="24">
        <f>2021-'Customer Profile'!B983</f>
        <v>51</v>
      </c>
      <c r="I984" s="10">
        <f>IF(Analysis!$B$60="Wine",B984,IF(Analysis!$B$60="Fruit",C984,IF(Analysis!$B$60="Meat",D984,IF(Analysis!$B$60="Fish",E984,IF(Analysis!$B$60="Sweet",F984,"")))))</f>
        <v>3</v>
      </c>
      <c r="J984" s="10">
        <v>24206</v>
      </c>
      <c r="K984" s="10" t="str">
        <f>IF(MasterData5[[#This Row],[Income ]]&gt;$AB$12, "Above", "Below")</f>
        <v>Below</v>
      </c>
      <c r="L984" s="10">
        <f>SUM(MasterData5[[#This Row],[MntWines]:[MntSweetProducts]])</f>
        <v>22</v>
      </c>
      <c r="M984" s="53" t="str">
        <f>IF(MasterData5[[#This Row],[Total Purchase]]&gt;=500, "Over $500", "")</f>
        <v/>
      </c>
      <c r="N984" s="10"/>
      <c r="O984" s="14" t="str">
        <f>IF(AND(MasterData5[[#This Row],[MntWines]]&gt;=AB$4, MasterData5[[#This Row],[Income ]]&lt;=$AB$12), "Yes", "")</f>
        <v/>
      </c>
      <c r="P984" s="14" t="str">
        <f>IF(AND(MasterData5[[#This Row],[MntFruits]]&gt;=AC$4, MasterData5[[#This Row],[Income ]]&lt;=$AB$12), "Yes", "")</f>
        <v/>
      </c>
      <c r="Q984" s="14" t="str">
        <f>IF(AND(MasterData5[[#This Row],[MntMeatProducts]]&gt;=AD$4, MasterData5[[#This Row],[Income ]]&lt;=$AB$12), "Yes", "")</f>
        <v/>
      </c>
      <c r="R984" s="14" t="str">
        <f>IF(AND(MasterData5[[#This Row],[MntFishProducts]]&gt;=AE$4, MasterData5[[#This Row],[Income ]]&lt;=$AB$12), "Yes", "")</f>
        <v/>
      </c>
      <c r="S984" s="14" t="str">
        <f>IF(AND(MasterData5[[#This Row],[MntSweetProducts]]&gt;=AF$4, MasterData5[[#This Row],[Income ]]&lt;=$AB$12), "Yes", "")</f>
        <v/>
      </c>
      <c r="U984" s="14" t="str">
        <f>IF(MasterData5[[#This Row],[MntWines]]&gt;=AB$4, "Yes", "")</f>
        <v/>
      </c>
      <c r="V984" s="14" t="str">
        <f>IF(MasterData5[[#This Row],[MntFruits]]&gt;=AC$4, "Yes", "")</f>
        <v/>
      </c>
      <c r="W984" s="14" t="str">
        <f>IF(MasterData5[[#This Row],[MntMeatProducts]]&gt;=AD$4, "Yes", "")</f>
        <v/>
      </c>
      <c r="X984" s="14" t="str">
        <f>IF(MasterData5[[#This Row],[MntFishProducts]]&gt;=AE$4, "Yes", "")</f>
        <v/>
      </c>
      <c r="Y984" s="14" t="str">
        <f>IF(MasterData5[[#This Row],[MntSweetProducts]]&gt;=AF$4, "Yes", "")</f>
        <v/>
      </c>
    </row>
    <row r="985" spans="1:25" x14ac:dyDescent="0.3">
      <c r="A985">
        <v>4864</v>
      </c>
      <c r="B985" s="10">
        <v>72</v>
      </c>
      <c r="C985" s="10">
        <v>7</v>
      </c>
      <c r="D985" s="10">
        <v>58</v>
      </c>
      <c r="E985" s="10">
        <v>13</v>
      </c>
      <c r="F985" s="10">
        <v>1</v>
      </c>
      <c r="G985" s="10">
        <v>24</v>
      </c>
      <c r="H985" s="24">
        <f>2021-'Customer Profile'!B984</f>
        <v>44</v>
      </c>
      <c r="I985" s="10">
        <f>IF(Analysis!$B$60="Wine",B985,IF(Analysis!$B$60="Fruit",C985,IF(Analysis!$B$60="Meat",D985,IF(Analysis!$B$60="Fish",E985,IF(Analysis!$B$60="Sweet",F985,"")))))</f>
        <v>13</v>
      </c>
      <c r="J985" s="10">
        <v>34380</v>
      </c>
      <c r="K985" s="10" t="str">
        <f>IF(MasterData5[[#This Row],[Income ]]&gt;$AB$12, "Above", "Below")</f>
        <v>Below</v>
      </c>
      <c r="L985" s="10">
        <f>SUM(MasterData5[[#This Row],[MntWines]:[MntSweetProducts]])</f>
        <v>151</v>
      </c>
      <c r="M985" s="53" t="str">
        <f>IF(MasterData5[[#This Row],[Total Purchase]]&gt;=500, "Over $500", "")</f>
        <v/>
      </c>
      <c r="N985" s="10"/>
      <c r="O985" s="14" t="str">
        <f>IF(AND(MasterData5[[#This Row],[MntWines]]&gt;=AB$4, MasterData5[[#This Row],[Income ]]&lt;=$AB$12), "Yes", "")</f>
        <v/>
      </c>
      <c r="P985" s="14" t="str">
        <f>IF(AND(MasterData5[[#This Row],[MntFruits]]&gt;=AC$4, MasterData5[[#This Row],[Income ]]&lt;=$AB$12), "Yes", "")</f>
        <v/>
      </c>
      <c r="Q985" s="14" t="str">
        <f>IF(AND(MasterData5[[#This Row],[MntMeatProducts]]&gt;=AD$4, MasterData5[[#This Row],[Income ]]&lt;=$AB$12), "Yes", "")</f>
        <v/>
      </c>
      <c r="R985" s="14" t="str">
        <f>IF(AND(MasterData5[[#This Row],[MntFishProducts]]&gt;=AE$4, MasterData5[[#This Row],[Income ]]&lt;=$AB$12), "Yes", "")</f>
        <v/>
      </c>
      <c r="S985" s="14" t="str">
        <f>IF(AND(MasterData5[[#This Row],[MntSweetProducts]]&gt;=AF$4, MasterData5[[#This Row],[Income ]]&lt;=$AB$12), "Yes", "")</f>
        <v/>
      </c>
      <c r="U985" s="14" t="str">
        <f>IF(MasterData5[[#This Row],[MntWines]]&gt;=AB$4, "Yes", "")</f>
        <v/>
      </c>
      <c r="V985" s="14" t="str">
        <f>IF(MasterData5[[#This Row],[MntFruits]]&gt;=AC$4, "Yes", "")</f>
        <v/>
      </c>
      <c r="W985" s="14" t="str">
        <f>IF(MasterData5[[#This Row],[MntMeatProducts]]&gt;=AD$4, "Yes", "")</f>
        <v/>
      </c>
      <c r="X985" s="14" t="str">
        <f>IF(MasterData5[[#This Row],[MntFishProducts]]&gt;=AE$4, "Yes", "")</f>
        <v/>
      </c>
      <c r="Y985" s="14" t="str">
        <f>IF(MasterData5[[#This Row],[MntSweetProducts]]&gt;=AF$4, "Yes", "")</f>
        <v/>
      </c>
    </row>
    <row r="986" spans="1:25" x14ac:dyDescent="0.3">
      <c r="A986">
        <v>4865</v>
      </c>
      <c r="B986" s="10">
        <v>229</v>
      </c>
      <c r="C986" s="10">
        <v>7</v>
      </c>
      <c r="D986" s="10">
        <v>140</v>
      </c>
      <c r="E986" s="10">
        <v>10</v>
      </c>
      <c r="F986" s="10">
        <v>3</v>
      </c>
      <c r="G986" s="10">
        <v>11</v>
      </c>
      <c r="H986" s="24">
        <f>2021-'Customer Profile'!B985</f>
        <v>47</v>
      </c>
      <c r="I986" s="10">
        <f>IF(Analysis!$B$60="Wine",B986,IF(Analysis!$B$60="Fruit",C986,IF(Analysis!$B$60="Meat",D986,IF(Analysis!$B$60="Fish",E986,IF(Analysis!$B$60="Sweet",F986,"")))))</f>
        <v>10</v>
      </c>
      <c r="J986" s="10">
        <v>53367</v>
      </c>
      <c r="K986" s="10" t="str">
        <f>IF(MasterData5[[#This Row],[Income ]]&gt;$AB$12, "Above", "Below")</f>
        <v>Above</v>
      </c>
      <c r="L986" s="10">
        <f>SUM(MasterData5[[#This Row],[MntWines]:[MntSweetProducts]])</f>
        <v>389</v>
      </c>
      <c r="M986" s="53" t="str">
        <f>IF(MasterData5[[#This Row],[Total Purchase]]&gt;=500, "Over $500", "")</f>
        <v/>
      </c>
      <c r="N986" s="10"/>
      <c r="O986" s="14" t="str">
        <f>IF(AND(MasterData5[[#This Row],[MntWines]]&gt;=AB$4, MasterData5[[#This Row],[Income ]]&lt;=$AB$12), "Yes", "")</f>
        <v/>
      </c>
      <c r="P986" s="14" t="str">
        <f>IF(AND(MasterData5[[#This Row],[MntFruits]]&gt;=AC$4, MasterData5[[#This Row],[Income ]]&lt;=$AB$12), "Yes", "")</f>
        <v/>
      </c>
      <c r="Q986" s="14" t="str">
        <f>IF(AND(MasterData5[[#This Row],[MntMeatProducts]]&gt;=AD$4, MasterData5[[#This Row],[Income ]]&lt;=$AB$12), "Yes", "")</f>
        <v/>
      </c>
      <c r="R986" s="14" t="str">
        <f>IF(AND(MasterData5[[#This Row],[MntFishProducts]]&gt;=AE$4, MasterData5[[#This Row],[Income ]]&lt;=$AB$12), "Yes", "")</f>
        <v/>
      </c>
      <c r="S986" s="14" t="str">
        <f>IF(AND(MasterData5[[#This Row],[MntSweetProducts]]&gt;=AF$4, MasterData5[[#This Row],[Income ]]&lt;=$AB$12), "Yes", "")</f>
        <v/>
      </c>
      <c r="U986" s="14" t="str">
        <f>IF(MasterData5[[#This Row],[MntWines]]&gt;=AB$4, "Yes", "")</f>
        <v/>
      </c>
      <c r="V986" s="14" t="str">
        <f>IF(MasterData5[[#This Row],[MntFruits]]&gt;=AC$4, "Yes", "")</f>
        <v/>
      </c>
      <c r="W986" s="14" t="str">
        <f>IF(MasterData5[[#This Row],[MntMeatProducts]]&gt;=AD$4, "Yes", "")</f>
        <v/>
      </c>
      <c r="X986" s="14" t="str">
        <f>IF(MasterData5[[#This Row],[MntFishProducts]]&gt;=AE$4, "Yes", "")</f>
        <v/>
      </c>
      <c r="Y986" s="14" t="str">
        <f>IF(MasterData5[[#This Row],[MntSweetProducts]]&gt;=AF$4, "Yes", "")</f>
        <v/>
      </c>
    </row>
    <row r="987" spans="1:25" x14ac:dyDescent="0.3">
      <c r="A987">
        <v>4867</v>
      </c>
      <c r="B987" s="10">
        <v>58</v>
      </c>
      <c r="C987" s="10">
        <v>0</v>
      </c>
      <c r="D987" s="10">
        <v>18</v>
      </c>
      <c r="E987" s="10">
        <v>2</v>
      </c>
      <c r="F987" s="10">
        <v>0</v>
      </c>
      <c r="G987" s="10">
        <v>10</v>
      </c>
      <c r="H987" s="24">
        <f>2021-'Customer Profile'!B986</f>
        <v>53</v>
      </c>
      <c r="I987" s="10">
        <f>IF(Analysis!$B$60="Wine",B987,IF(Analysis!$B$60="Fruit",C987,IF(Analysis!$B$60="Meat",D987,IF(Analysis!$B$60="Fish",E987,IF(Analysis!$B$60="Sweet",F987,"")))))</f>
        <v>2</v>
      </c>
      <c r="J987" s="10">
        <v>38236</v>
      </c>
      <c r="K987" s="10" t="str">
        <f>IF(MasterData5[[#This Row],[Income ]]&gt;$AB$12, "Above", "Below")</f>
        <v>Below</v>
      </c>
      <c r="L987" s="10">
        <f>SUM(MasterData5[[#This Row],[MntWines]:[MntSweetProducts]])</f>
        <v>78</v>
      </c>
      <c r="M987" s="53" t="str">
        <f>IF(MasterData5[[#This Row],[Total Purchase]]&gt;=500, "Over $500", "")</f>
        <v/>
      </c>
      <c r="N987" s="10"/>
      <c r="O987" s="14" t="str">
        <f>IF(AND(MasterData5[[#This Row],[MntWines]]&gt;=AB$4, MasterData5[[#This Row],[Income ]]&lt;=$AB$12), "Yes", "")</f>
        <v/>
      </c>
      <c r="P987" s="14" t="str">
        <f>IF(AND(MasterData5[[#This Row],[MntFruits]]&gt;=AC$4, MasterData5[[#This Row],[Income ]]&lt;=$AB$12), "Yes", "")</f>
        <v/>
      </c>
      <c r="Q987" s="14" t="str">
        <f>IF(AND(MasterData5[[#This Row],[MntMeatProducts]]&gt;=AD$4, MasterData5[[#This Row],[Income ]]&lt;=$AB$12), "Yes", "")</f>
        <v/>
      </c>
      <c r="R987" s="14" t="str">
        <f>IF(AND(MasterData5[[#This Row],[MntFishProducts]]&gt;=AE$4, MasterData5[[#This Row],[Income ]]&lt;=$AB$12), "Yes", "")</f>
        <v/>
      </c>
      <c r="S987" s="14" t="str">
        <f>IF(AND(MasterData5[[#This Row],[MntSweetProducts]]&gt;=AF$4, MasterData5[[#This Row],[Income ]]&lt;=$AB$12), "Yes", "")</f>
        <v/>
      </c>
      <c r="U987" s="14" t="str">
        <f>IF(MasterData5[[#This Row],[MntWines]]&gt;=AB$4, "Yes", "")</f>
        <v/>
      </c>
      <c r="V987" s="14" t="str">
        <f>IF(MasterData5[[#This Row],[MntFruits]]&gt;=AC$4, "Yes", "")</f>
        <v/>
      </c>
      <c r="W987" s="14" t="str">
        <f>IF(MasterData5[[#This Row],[MntMeatProducts]]&gt;=AD$4, "Yes", "")</f>
        <v/>
      </c>
      <c r="X987" s="14" t="str">
        <f>IF(MasterData5[[#This Row],[MntFishProducts]]&gt;=AE$4, "Yes", "")</f>
        <v/>
      </c>
      <c r="Y987" s="14" t="str">
        <f>IF(MasterData5[[#This Row],[MntSweetProducts]]&gt;=AF$4, "Yes", "")</f>
        <v/>
      </c>
    </row>
    <row r="988" spans="1:25" x14ac:dyDescent="0.3">
      <c r="A988">
        <v>4877</v>
      </c>
      <c r="B988" s="10">
        <v>34</v>
      </c>
      <c r="C988" s="10">
        <v>0</v>
      </c>
      <c r="D988" s="10">
        <v>7</v>
      </c>
      <c r="E988" s="10">
        <v>0</v>
      </c>
      <c r="F988" s="10">
        <v>0</v>
      </c>
      <c r="G988" s="10">
        <v>0</v>
      </c>
      <c r="H988" s="24">
        <f>2021-'Customer Profile'!B987</f>
        <v>48</v>
      </c>
      <c r="I988" s="10">
        <f>IF(Analysis!$B$60="Wine",B988,IF(Analysis!$B$60="Fruit",C988,IF(Analysis!$B$60="Meat",D988,IF(Analysis!$B$60="Fish",E988,IF(Analysis!$B$60="Sweet",F988,"")))))</f>
        <v>0</v>
      </c>
      <c r="J988" s="10">
        <v>38576</v>
      </c>
      <c r="K988" s="10" t="str">
        <f>IF(MasterData5[[#This Row],[Income ]]&gt;$AB$12, "Above", "Below")</f>
        <v>Below</v>
      </c>
      <c r="L988" s="10">
        <f>SUM(MasterData5[[#This Row],[MntWines]:[MntSweetProducts]])</f>
        <v>41</v>
      </c>
      <c r="M988" s="53" t="str">
        <f>IF(MasterData5[[#This Row],[Total Purchase]]&gt;=500, "Over $500", "")</f>
        <v/>
      </c>
      <c r="N988" s="10"/>
      <c r="O988" s="14" t="str">
        <f>IF(AND(MasterData5[[#This Row],[MntWines]]&gt;=AB$4, MasterData5[[#This Row],[Income ]]&lt;=$AB$12), "Yes", "")</f>
        <v/>
      </c>
      <c r="P988" s="14" t="str">
        <f>IF(AND(MasterData5[[#This Row],[MntFruits]]&gt;=AC$4, MasterData5[[#This Row],[Income ]]&lt;=$AB$12), "Yes", "")</f>
        <v/>
      </c>
      <c r="Q988" s="14" t="str">
        <f>IF(AND(MasterData5[[#This Row],[MntMeatProducts]]&gt;=AD$4, MasterData5[[#This Row],[Income ]]&lt;=$AB$12), "Yes", "")</f>
        <v/>
      </c>
      <c r="R988" s="14" t="str">
        <f>IF(AND(MasterData5[[#This Row],[MntFishProducts]]&gt;=AE$4, MasterData5[[#This Row],[Income ]]&lt;=$AB$12), "Yes", "")</f>
        <v/>
      </c>
      <c r="S988" s="14" t="str">
        <f>IF(AND(MasterData5[[#This Row],[MntSweetProducts]]&gt;=AF$4, MasterData5[[#This Row],[Income ]]&lt;=$AB$12), "Yes", "")</f>
        <v/>
      </c>
      <c r="U988" s="14" t="str">
        <f>IF(MasterData5[[#This Row],[MntWines]]&gt;=AB$4, "Yes", "")</f>
        <v/>
      </c>
      <c r="V988" s="14" t="str">
        <f>IF(MasterData5[[#This Row],[MntFruits]]&gt;=AC$4, "Yes", "")</f>
        <v/>
      </c>
      <c r="W988" s="14" t="str">
        <f>IF(MasterData5[[#This Row],[MntMeatProducts]]&gt;=AD$4, "Yes", "")</f>
        <v/>
      </c>
      <c r="X988" s="14" t="str">
        <f>IF(MasterData5[[#This Row],[MntFishProducts]]&gt;=AE$4, "Yes", "")</f>
        <v/>
      </c>
      <c r="Y988" s="14" t="str">
        <f>IF(MasterData5[[#This Row],[MntSweetProducts]]&gt;=AF$4, "Yes", "")</f>
        <v/>
      </c>
    </row>
    <row r="989" spans="1:25" x14ac:dyDescent="0.3">
      <c r="A989">
        <v>4887</v>
      </c>
      <c r="B989" s="10">
        <v>10</v>
      </c>
      <c r="C989" s="10">
        <v>5</v>
      </c>
      <c r="D989" s="10">
        <v>28</v>
      </c>
      <c r="E989" s="10">
        <v>11</v>
      </c>
      <c r="F989" s="10">
        <v>1</v>
      </c>
      <c r="G989" s="10">
        <v>8</v>
      </c>
      <c r="H989" s="24">
        <f>2021-'Customer Profile'!B988</f>
        <v>45</v>
      </c>
      <c r="I989" s="10">
        <f>IF(Analysis!$B$60="Wine",B989,IF(Analysis!$B$60="Fruit",C989,IF(Analysis!$B$60="Meat",D989,IF(Analysis!$B$60="Fish",E989,IF(Analysis!$B$60="Sweet",F989,"")))))</f>
        <v>11</v>
      </c>
      <c r="J989" s="10">
        <v>55412</v>
      </c>
      <c r="K989" s="10" t="str">
        <f>IF(MasterData5[[#This Row],[Income ]]&gt;$AB$12, "Above", "Below")</f>
        <v>Above</v>
      </c>
      <c r="L989" s="10">
        <f>SUM(MasterData5[[#This Row],[MntWines]:[MntSweetProducts]])</f>
        <v>55</v>
      </c>
      <c r="M989" s="53" t="str">
        <f>IF(MasterData5[[#This Row],[Total Purchase]]&gt;=500, "Over $500", "")</f>
        <v/>
      </c>
      <c r="N989" s="10"/>
      <c r="O989" s="14" t="str">
        <f>IF(AND(MasterData5[[#This Row],[MntWines]]&gt;=AB$4, MasterData5[[#This Row],[Income ]]&lt;=$AB$12), "Yes", "")</f>
        <v/>
      </c>
      <c r="P989" s="14" t="str">
        <f>IF(AND(MasterData5[[#This Row],[MntFruits]]&gt;=AC$4, MasterData5[[#This Row],[Income ]]&lt;=$AB$12), "Yes", "")</f>
        <v/>
      </c>
      <c r="Q989" s="14" t="str">
        <f>IF(AND(MasterData5[[#This Row],[MntMeatProducts]]&gt;=AD$4, MasterData5[[#This Row],[Income ]]&lt;=$AB$12), "Yes", "")</f>
        <v/>
      </c>
      <c r="R989" s="14" t="str">
        <f>IF(AND(MasterData5[[#This Row],[MntFishProducts]]&gt;=AE$4, MasterData5[[#This Row],[Income ]]&lt;=$AB$12), "Yes", "")</f>
        <v/>
      </c>
      <c r="S989" s="14" t="str">
        <f>IF(AND(MasterData5[[#This Row],[MntSweetProducts]]&gt;=AF$4, MasterData5[[#This Row],[Income ]]&lt;=$AB$12), "Yes", "")</f>
        <v/>
      </c>
      <c r="U989" s="14" t="str">
        <f>IF(MasterData5[[#This Row],[MntWines]]&gt;=AB$4, "Yes", "")</f>
        <v/>
      </c>
      <c r="V989" s="14" t="str">
        <f>IF(MasterData5[[#This Row],[MntFruits]]&gt;=AC$4, "Yes", "")</f>
        <v/>
      </c>
      <c r="W989" s="14" t="str">
        <f>IF(MasterData5[[#This Row],[MntMeatProducts]]&gt;=AD$4, "Yes", "")</f>
        <v/>
      </c>
      <c r="X989" s="14" t="str">
        <f>IF(MasterData5[[#This Row],[MntFishProducts]]&gt;=AE$4, "Yes", "")</f>
        <v/>
      </c>
      <c r="Y989" s="14" t="str">
        <f>IF(MasterData5[[#This Row],[MntSweetProducts]]&gt;=AF$4, "Yes", "")</f>
        <v/>
      </c>
    </row>
    <row r="990" spans="1:25" x14ac:dyDescent="0.3">
      <c r="A990">
        <v>4910</v>
      </c>
      <c r="B990" s="10">
        <v>1132</v>
      </c>
      <c r="C990" s="10">
        <v>134</v>
      </c>
      <c r="D990" s="10">
        <v>384</v>
      </c>
      <c r="E990" s="10">
        <v>175</v>
      </c>
      <c r="F990" s="10">
        <v>134</v>
      </c>
      <c r="G990" s="10">
        <v>115</v>
      </c>
      <c r="H990" s="24">
        <f>2021-'Customer Profile'!B989</f>
        <v>54</v>
      </c>
      <c r="I990" s="10">
        <f>IF(Analysis!$B$60="Wine",B990,IF(Analysis!$B$60="Fruit",C990,IF(Analysis!$B$60="Meat",D990,IF(Analysis!$B$60="Fish",E990,IF(Analysis!$B$60="Sweet",F990,"")))))</f>
        <v>175</v>
      </c>
      <c r="J990" s="10">
        <v>68743</v>
      </c>
      <c r="K990" s="10" t="str">
        <f>IF(MasterData5[[#This Row],[Income ]]&gt;$AB$12, "Above", "Below")</f>
        <v>Above</v>
      </c>
      <c r="L990" s="10">
        <f>SUM(MasterData5[[#This Row],[MntWines]:[MntSweetProducts]])</f>
        <v>1959</v>
      </c>
      <c r="M990" s="53" t="str">
        <f>IF(MasterData5[[#This Row],[Total Purchase]]&gt;=500, "Over $500", "")</f>
        <v>Over $500</v>
      </c>
      <c r="N990" s="10"/>
      <c r="O990" s="14" t="str">
        <f>IF(AND(MasterData5[[#This Row],[MntWines]]&gt;=AB$4, MasterData5[[#This Row],[Income ]]&lt;=$AB$12), "Yes", "")</f>
        <v/>
      </c>
      <c r="P990" s="14" t="str">
        <f>IF(AND(MasterData5[[#This Row],[MntFruits]]&gt;=AC$4, MasterData5[[#This Row],[Income ]]&lt;=$AB$12), "Yes", "")</f>
        <v/>
      </c>
      <c r="Q990" s="14" t="str">
        <f>IF(AND(MasterData5[[#This Row],[MntMeatProducts]]&gt;=AD$4, MasterData5[[#This Row],[Income ]]&lt;=$AB$12), "Yes", "")</f>
        <v/>
      </c>
      <c r="R990" s="14" t="str">
        <f>IF(AND(MasterData5[[#This Row],[MntFishProducts]]&gt;=AE$4, MasterData5[[#This Row],[Income ]]&lt;=$AB$12), "Yes", "")</f>
        <v/>
      </c>
      <c r="S990" s="14" t="str">
        <f>IF(AND(MasterData5[[#This Row],[MntSweetProducts]]&gt;=AF$4, MasterData5[[#This Row],[Income ]]&lt;=$AB$12), "Yes", "")</f>
        <v/>
      </c>
      <c r="U990" s="14" t="str">
        <f>IF(MasterData5[[#This Row],[MntWines]]&gt;=AB$4, "Yes", "")</f>
        <v>Yes</v>
      </c>
      <c r="V990" s="14" t="str">
        <f>IF(MasterData5[[#This Row],[MntFruits]]&gt;=AC$4, "Yes", "")</f>
        <v>Yes</v>
      </c>
      <c r="W990" s="14" t="str">
        <f>IF(MasterData5[[#This Row],[MntMeatProducts]]&gt;=AD$4, "Yes", "")</f>
        <v>Yes</v>
      </c>
      <c r="X990" s="14" t="str">
        <f>IF(MasterData5[[#This Row],[MntFishProducts]]&gt;=AE$4, "Yes", "")</f>
        <v>Yes</v>
      </c>
      <c r="Y990" s="14" t="str">
        <f>IF(MasterData5[[#This Row],[MntSweetProducts]]&gt;=AF$4, "Yes", "")</f>
        <v>Yes</v>
      </c>
    </row>
    <row r="991" spans="1:25" x14ac:dyDescent="0.3">
      <c r="A991">
        <v>4915</v>
      </c>
      <c r="B991" s="10">
        <v>176</v>
      </c>
      <c r="C991" s="10">
        <v>72</v>
      </c>
      <c r="D991" s="10">
        <v>98</v>
      </c>
      <c r="E991" s="10">
        <v>136</v>
      </c>
      <c r="F991" s="10">
        <v>21</v>
      </c>
      <c r="G991" s="10">
        <v>229</v>
      </c>
      <c r="H991" s="24">
        <f>2021-'Customer Profile'!B990</f>
        <v>65</v>
      </c>
      <c r="I991" s="10">
        <f>IF(Analysis!$B$60="Wine",B991,IF(Analysis!$B$60="Fruit",C991,IF(Analysis!$B$60="Meat",D991,IF(Analysis!$B$60="Fish",E991,IF(Analysis!$B$60="Sweet",F991,"")))))</f>
        <v>136</v>
      </c>
      <c r="J991" s="10">
        <v>53230</v>
      </c>
      <c r="K991" s="10" t="str">
        <f>IF(MasterData5[[#This Row],[Income ]]&gt;$AB$12, "Above", "Below")</f>
        <v>Above</v>
      </c>
      <c r="L991" s="10">
        <f>SUM(MasterData5[[#This Row],[MntWines]:[MntSweetProducts]])</f>
        <v>503</v>
      </c>
      <c r="M991" s="53" t="str">
        <f>IF(MasterData5[[#This Row],[Total Purchase]]&gt;=500, "Over $500", "")</f>
        <v>Over $500</v>
      </c>
      <c r="N991" s="10"/>
      <c r="O991" s="14" t="str">
        <f>IF(AND(MasterData5[[#This Row],[MntWines]]&gt;=AB$4, MasterData5[[#This Row],[Income ]]&lt;=$AB$12), "Yes", "")</f>
        <v/>
      </c>
      <c r="P991" s="14" t="str">
        <f>IF(AND(MasterData5[[#This Row],[MntFruits]]&gt;=AC$4, MasterData5[[#This Row],[Income ]]&lt;=$AB$12), "Yes", "")</f>
        <v/>
      </c>
      <c r="Q991" s="14" t="str">
        <f>IF(AND(MasterData5[[#This Row],[MntMeatProducts]]&gt;=AD$4, MasterData5[[#This Row],[Income ]]&lt;=$AB$12), "Yes", "")</f>
        <v/>
      </c>
      <c r="R991" s="14" t="str">
        <f>IF(AND(MasterData5[[#This Row],[MntFishProducts]]&gt;=AE$4, MasterData5[[#This Row],[Income ]]&lt;=$AB$12), "Yes", "")</f>
        <v/>
      </c>
      <c r="S991" s="14" t="str">
        <f>IF(AND(MasterData5[[#This Row],[MntSweetProducts]]&gt;=AF$4, MasterData5[[#This Row],[Income ]]&lt;=$AB$12), "Yes", "")</f>
        <v/>
      </c>
      <c r="U991" s="14" t="str">
        <f>IF(MasterData5[[#This Row],[MntWines]]&gt;=AB$4, "Yes", "")</f>
        <v/>
      </c>
      <c r="V991" s="14" t="str">
        <f>IF(MasterData5[[#This Row],[MntFruits]]&gt;=AC$4, "Yes", "")</f>
        <v>Yes</v>
      </c>
      <c r="W991" s="14" t="str">
        <f>IF(MasterData5[[#This Row],[MntMeatProducts]]&gt;=AD$4, "Yes", "")</f>
        <v/>
      </c>
      <c r="X991" s="14" t="str">
        <f>IF(MasterData5[[#This Row],[MntFishProducts]]&gt;=AE$4, "Yes", "")</f>
        <v>Yes</v>
      </c>
      <c r="Y991" s="14" t="str">
        <f>IF(MasterData5[[#This Row],[MntSweetProducts]]&gt;=AF$4, "Yes", "")</f>
        <v/>
      </c>
    </row>
    <row r="992" spans="1:25" x14ac:dyDescent="0.3">
      <c r="A992">
        <v>4927</v>
      </c>
      <c r="B992" s="10">
        <v>8</v>
      </c>
      <c r="C992" s="10">
        <v>3</v>
      </c>
      <c r="D992" s="10">
        <v>22</v>
      </c>
      <c r="E992" s="10">
        <v>21</v>
      </c>
      <c r="F992" s="10">
        <v>1</v>
      </c>
      <c r="G992" s="10">
        <v>13</v>
      </c>
      <c r="H992" s="24">
        <f>2021-'Customer Profile'!B991</f>
        <v>50</v>
      </c>
      <c r="I992" s="10">
        <f>IF(Analysis!$B$60="Wine",B992,IF(Analysis!$B$60="Fruit",C992,IF(Analysis!$B$60="Meat",D992,IF(Analysis!$B$60="Fish",E992,IF(Analysis!$B$60="Sweet",F992,"")))))</f>
        <v>21</v>
      </c>
      <c r="J992" s="10">
        <v>16626</v>
      </c>
      <c r="K992" s="10" t="str">
        <f>IF(MasterData5[[#This Row],[Income ]]&gt;$AB$12, "Above", "Below")</f>
        <v>Below</v>
      </c>
      <c r="L992" s="10">
        <f>SUM(MasterData5[[#This Row],[MntWines]:[MntSweetProducts]])</f>
        <v>55</v>
      </c>
      <c r="M992" s="53" t="str">
        <f>IF(MasterData5[[#This Row],[Total Purchase]]&gt;=500, "Over $500", "")</f>
        <v/>
      </c>
      <c r="N992" s="10"/>
      <c r="O992" s="14" t="str">
        <f>IF(AND(MasterData5[[#This Row],[MntWines]]&gt;=AB$4, MasterData5[[#This Row],[Income ]]&lt;=$AB$12), "Yes", "")</f>
        <v/>
      </c>
      <c r="P992" s="14" t="str">
        <f>IF(AND(MasterData5[[#This Row],[MntFruits]]&gt;=AC$4, MasterData5[[#This Row],[Income ]]&lt;=$AB$12), "Yes", "")</f>
        <v/>
      </c>
      <c r="Q992" s="14" t="str">
        <f>IF(AND(MasterData5[[#This Row],[MntMeatProducts]]&gt;=AD$4, MasterData5[[#This Row],[Income ]]&lt;=$AB$12), "Yes", "")</f>
        <v/>
      </c>
      <c r="R992" s="14" t="str">
        <f>IF(AND(MasterData5[[#This Row],[MntFishProducts]]&gt;=AE$4, MasterData5[[#This Row],[Income ]]&lt;=$AB$12), "Yes", "")</f>
        <v/>
      </c>
      <c r="S992" s="14" t="str">
        <f>IF(AND(MasterData5[[#This Row],[MntSweetProducts]]&gt;=AF$4, MasterData5[[#This Row],[Income ]]&lt;=$AB$12), "Yes", "")</f>
        <v/>
      </c>
      <c r="U992" s="14" t="str">
        <f>IF(MasterData5[[#This Row],[MntWines]]&gt;=AB$4, "Yes", "")</f>
        <v/>
      </c>
      <c r="V992" s="14" t="str">
        <f>IF(MasterData5[[#This Row],[MntFruits]]&gt;=AC$4, "Yes", "")</f>
        <v/>
      </c>
      <c r="W992" s="14" t="str">
        <f>IF(MasterData5[[#This Row],[MntMeatProducts]]&gt;=AD$4, "Yes", "")</f>
        <v/>
      </c>
      <c r="X992" s="14" t="str">
        <f>IF(MasterData5[[#This Row],[MntFishProducts]]&gt;=AE$4, "Yes", "")</f>
        <v/>
      </c>
      <c r="Y992" s="14" t="str">
        <f>IF(MasterData5[[#This Row],[MntSweetProducts]]&gt;=AF$4, "Yes", "")</f>
        <v/>
      </c>
    </row>
    <row r="993" spans="1:25" x14ac:dyDescent="0.3">
      <c r="A993">
        <v>4931</v>
      </c>
      <c r="B993" s="10">
        <v>1</v>
      </c>
      <c r="C993" s="10">
        <v>0</v>
      </c>
      <c r="D993" s="10">
        <v>1725</v>
      </c>
      <c r="E993" s="10">
        <v>2</v>
      </c>
      <c r="F993" s="10">
        <v>1</v>
      </c>
      <c r="G993" s="10">
        <v>1</v>
      </c>
      <c r="H993" s="24">
        <f>2021-'Customer Profile'!B992</f>
        <v>44</v>
      </c>
      <c r="I993" s="10">
        <f>IF(Analysis!$B$60="Wine",B993,IF(Analysis!$B$60="Fruit",C993,IF(Analysis!$B$60="Meat",D993,IF(Analysis!$B$60="Fish",E993,IF(Analysis!$B$60="Sweet",F993,"")))))</f>
        <v>2</v>
      </c>
      <c r="J993" s="10">
        <v>157146</v>
      </c>
      <c r="K993" s="10" t="str">
        <f>IF(MasterData5[[#This Row],[Income ]]&gt;$AB$12, "Above", "Below")</f>
        <v>Above</v>
      </c>
      <c r="L993" s="10">
        <f>SUM(MasterData5[[#This Row],[MntWines]:[MntSweetProducts]])</f>
        <v>1729</v>
      </c>
      <c r="M993" s="53" t="str">
        <f>IF(MasterData5[[#This Row],[Total Purchase]]&gt;=500, "Over $500", "")</f>
        <v>Over $500</v>
      </c>
      <c r="N993" s="10"/>
      <c r="O993" s="14" t="str">
        <f>IF(AND(MasterData5[[#This Row],[MntWines]]&gt;=AB$4, MasterData5[[#This Row],[Income ]]&lt;=$AB$12), "Yes", "")</f>
        <v/>
      </c>
      <c r="P993" s="14" t="str">
        <f>IF(AND(MasterData5[[#This Row],[MntFruits]]&gt;=AC$4, MasterData5[[#This Row],[Income ]]&lt;=$AB$12), "Yes", "")</f>
        <v/>
      </c>
      <c r="Q993" s="14" t="str">
        <f>IF(AND(MasterData5[[#This Row],[MntMeatProducts]]&gt;=AD$4, MasterData5[[#This Row],[Income ]]&lt;=$AB$12), "Yes", "")</f>
        <v/>
      </c>
      <c r="R993" s="14" t="str">
        <f>IF(AND(MasterData5[[#This Row],[MntFishProducts]]&gt;=AE$4, MasterData5[[#This Row],[Income ]]&lt;=$AB$12), "Yes", "")</f>
        <v/>
      </c>
      <c r="S993" s="14" t="str">
        <f>IF(AND(MasterData5[[#This Row],[MntSweetProducts]]&gt;=AF$4, MasterData5[[#This Row],[Income ]]&lt;=$AB$12), "Yes", "")</f>
        <v/>
      </c>
      <c r="U993" s="14" t="str">
        <f>IF(MasterData5[[#This Row],[MntWines]]&gt;=AB$4, "Yes", "")</f>
        <v/>
      </c>
      <c r="V993" s="14" t="str">
        <f>IF(MasterData5[[#This Row],[MntFruits]]&gt;=AC$4, "Yes", "")</f>
        <v/>
      </c>
      <c r="W993" s="14" t="str">
        <f>IF(MasterData5[[#This Row],[MntMeatProducts]]&gt;=AD$4, "Yes", "")</f>
        <v>Yes</v>
      </c>
      <c r="X993" s="14" t="str">
        <f>IF(MasterData5[[#This Row],[MntFishProducts]]&gt;=AE$4, "Yes", "")</f>
        <v/>
      </c>
      <c r="Y993" s="14" t="str">
        <f>IF(MasterData5[[#This Row],[MntSweetProducts]]&gt;=AF$4, "Yes", "")</f>
        <v/>
      </c>
    </row>
    <row r="994" spans="1:25" x14ac:dyDescent="0.3">
      <c r="A994">
        <v>4937</v>
      </c>
      <c r="B994" s="10">
        <v>12</v>
      </c>
      <c r="C994" s="10">
        <v>2</v>
      </c>
      <c r="D994" s="10">
        <v>20</v>
      </c>
      <c r="E994" s="10">
        <v>3</v>
      </c>
      <c r="F994" s="10">
        <v>2</v>
      </c>
      <c r="G994" s="10">
        <v>5</v>
      </c>
      <c r="H994" s="24">
        <f>2021-'Customer Profile'!B993</f>
        <v>48</v>
      </c>
      <c r="I994" s="10">
        <f>IF(Analysis!$B$60="Wine",B994,IF(Analysis!$B$60="Fruit",C994,IF(Analysis!$B$60="Meat",D994,IF(Analysis!$B$60="Fish",E994,IF(Analysis!$B$60="Sweet",F994,"")))))</f>
        <v>3</v>
      </c>
      <c r="J994" s="10">
        <v>46094</v>
      </c>
      <c r="K994" s="10" t="str">
        <f>IF(MasterData5[[#This Row],[Income ]]&gt;$AB$12, "Above", "Below")</f>
        <v>Below</v>
      </c>
      <c r="L994" s="10">
        <f>SUM(MasterData5[[#This Row],[MntWines]:[MntSweetProducts]])</f>
        <v>39</v>
      </c>
      <c r="M994" s="53" t="str">
        <f>IF(MasterData5[[#This Row],[Total Purchase]]&gt;=500, "Over $500", "")</f>
        <v/>
      </c>
      <c r="N994" s="10"/>
      <c r="O994" s="14" t="str">
        <f>IF(AND(MasterData5[[#This Row],[MntWines]]&gt;=AB$4, MasterData5[[#This Row],[Income ]]&lt;=$AB$12), "Yes", "")</f>
        <v/>
      </c>
      <c r="P994" s="14" t="str">
        <f>IF(AND(MasterData5[[#This Row],[MntFruits]]&gt;=AC$4, MasterData5[[#This Row],[Income ]]&lt;=$AB$12), "Yes", "")</f>
        <v/>
      </c>
      <c r="Q994" s="14" t="str">
        <f>IF(AND(MasterData5[[#This Row],[MntMeatProducts]]&gt;=AD$4, MasterData5[[#This Row],[Income ]]&lt;=$AB$12), "Yes", "")</f>
        <v/>
      </c>
      <c r="R994" s="14" t="str">
        <f>IF(AND(MasterData5[[#This Row],[MntFishProducts]]&gt;=AE$4, MasterData5[[#This Row],[Income ]]&lt;=$AB$12), "Yes", "")</f>
        <v/>
      </c>
      <c r="S994" s="14" t="str">
        <f>IF(AND(MasterData5[[#This Row],[MntSweetProducts]]&gt;=AF$4, MasterData5[[#This Row],[Income ]]&lt;=$AB$12), "Yes", "")</f>
        <v/>
      </c>
      <c r="U994" s="14" t="str">
        <f>IF(MasterData5[[#This Row],[MntWines]]&gt;=AB$4, "Yes", "")</f>
        <v/>
      </c>
      <c r="V994" s="14" t="str">
        <f>IF(MasterData5[[#This Row],[MntFruits]]&gt;=AC$4, "Yes", "")</f>
        <v/>
      </c>
      <c r="W994" s="14" t="str">
        <f>IF(MasterData5[[#This Row],[MntMeatProducts]]&gt;=AD$4, "Yes", "")</f>
        <v/>
      </c>
      <c r="X994" s="14" t="str">
        <f>IF(MasterData5[[#This Row],[MntFishProducts]]&gt;=AE$4, "Yes", "")</f>
        <v/>
      </c>
      <c r="Y994" s="14" t="str">
        <f>IF(MasterData5[[#This Row],[MntSweetProducts]]&gt;=AF$4, "Yes", "")</f>
        <v/>
      </c>
    </row>
    <row r="995" spans="1:25" x14ac:dyDescent="0.3">
      <c r="A995">
        <v>4939</v>
      </c>
      <c r="B995" s="10">
        <v>84</v>
      </c>
      <c r="C995" s="10">
        <v>5</v>
      </c>
      <c r="D995" s="10">
        <v>38</v>
      </c>
      <c r="E995" s="10">
        <v>150</v>
      </c>
      <c r="F995" s="10">
        <v>12</v>
      </c>
      <c r="G995" s="10">
        <v>28</v>
      </c>
      <c r="H995" s="24">
        <f>2021-'Customer Profile'!B994</f>
        <v>75</v>
      </c>
      <c r="I995" s="10">
        <f>IF(Analysis!$B$60="Wine",B995,IF(Analysis!$B$60="Fruit",C995,IF(Analysis!$B$60="Meat",D995,IF(Analysis!$B$60="Fish",E995,IF(Analysis!$B$60="Sweet",F995,"")))))</f>
        <v>150</v>
      </c>
      <c r="J995" s="10">
        <v>37760</v>
      </c>
      <c r="K995" s="10" t="str">
        <f>IF(MasterData5[[#This Row],[Income ]]&gt;$AB$12, "Above", "Below")</f>
        <v>Below</v>
      </c>
      <c r="L995" s="10">
        <f>SUM(MasterData5[[#This Row],[MntWines]:[MntSweetProducts]])</f>
        <v>289</v>
      </c>
      <c r="M995" s="53" t="str">
        <f>IF(MasterData5[[#This Row],[Total Purchase]]&gt;=500, "Over $500", "")</f>
        <v/>
      </c>
      <c r="N995" s="10"/>
      <c r="O995" s="14" t="str">
        <f>IF(AND(MasterData5[[#This Row],[MntWines]]&gt;=AB$4, MasterData5[[#This Row],[Income ]]&lt;=$AB$12), "Yes", "")</f>
        <v/>
      </c>
      <c r="P995" s="14" t="str">
        <f>IF(AND(MasterData5[[#This Row],[MntFruits]]&gt;=AC$4, MasterData5[[#This Row],[Income ]]&lt;=$AB$12), "Yes", "")</f>
        <v/>
      </c>
      <c r="Q995" s="14" t="str">
        <f>IF(AND(MasterData5[[#This Row],[MntMeatProducts]]&gt;=AD$4, MasterData5[[#This Row],[Income ]]&lt;=$AB$12), "Yes", "")</f>
        <v/>
      </c>
      <c r="R995" s="14" t="str">
        <f>IF(AND(MasterData5[[#This Row],[MntFishProducts]]&gt;=AE$4, MasterData5[[#This Row],[Income ]]&lt;=$AB$12), "Yes", "")</f>
        <v>Yes</v>
      </c>
      <c r="S995" s="14" t="str">
        <f>IF(AND(MasterData5[[#This Row],[MntSweetProducts]]&gt;=AF$4, MasterData5[[#This Row],[Income ]]&lt;=$AB$12), "Yes", "")</f>
        <v/>
      </c>
      <c r="U995" s="14" t="str">
        <f>IF(MasterData5[[#This Row],[MntWines]]&gt;=AB$4, "Yes", "")</f>
        <v/>
      </c>
      <c r="V995" s="14" t="str">
        <f>IF(MasterData5[[#This Row],[MntFruits]]&gt;=AC$4, "Yes", "")</f>
        <v/>
      </c>
      <c r="W995" s="14" t="str">
        <f>IF(MasterData5[[#This Row],[MntMeatProducts]]&gt;=AD$4, "Yes", "")</f>
        <v/>
      </c>
      <c r="X995" s="14" t="str">
        <f>IF(MasterData5[[#This Row],[MntFishProducts]]&gt;=AE$4, "Yes", "")</f>
        <v>Yes</v>
      </c>
      <c r="Y995" s="14" t="str">
        <f>IF(MasterData5[[#This Row],[MntSweetProducts]]&gt;=AF$4, "Yes", "")</f>
        <v/>
      </c>
    </row>
    <row r="996" spans="1:25" x14ac:dyDescent="0.3">
      <c r="A996">
        <v>4943</v>
      </c>
      <c r="B996" s="10">
        <v>1379</v>
      </c>
      <c r="C996" s="10">
        <v>33</v>
      </c>
      <c r="D996" s="10">
        <v>216</v>
      </c>
      <c r="E996" s="10">
        <v>0</v>
      </c>
      <c r="F996" s="10">
        <v>33</v>
      </c>
      <c r="G996" s="10">
        <v>66</v>
      </c>
      <c r="H996" s="24">
        <f>2021-'Customer Profile'!B995</f>
        <v>68</v>
      </c>
      <c r="I996" s="10">
        <f>IF(Analysis!$B$60="Wine",B996,IF(Analysis!$B$60="Fruit",C996,IF(Analysis!$B$60="Meat",D996,IF(Analysis!$B$60="Fish",E996,IF(Analysis!$B$60="Sweet",F996,"")))))</f>
        <v>0</v>
      </c>
      <c r="J996" s="10">
        <v>70503</v>
      </c>
      <c r="K996" s="10" t="str">
        <f>IF(MasterData5[[#This Row],[Income ]]&gt;$AB$12, "Above", "Below")</f>
        <v>Above</v>
      </c>
      <c r="L996" s="10">
        <f>SUM(MasterData5[[#This Row],[MntWines]:[MntSweetProducts]])</f>
        <v>1661</v>
      </c>
      <c r="M996" s="53" t="str">
        <f>IF(MasterData5[[#This Row],[Total Purchase]]&gt;=500, "Over $500", "")</f>
        <v>Over $500</v>
      </c>
      <c r="N996" s="10"/>
      <c r="O996" s="14" t="str">
        <f>IF(AND(MasterData5[[#This Row],[MntWines]]&gt;=AB$4, MasterData5[[#This Row],[Income ]]&lt;=$AB$12), "Yes", "")</f>
        <v/>
      </c>
      <c r="P996" s="14" t="str">
        <f>IF(AND(MasterData5[[#This Row],[MntFruits]]&gt;=AC$4, MasterData5[[#This Row],[Income ]]&lt;=$AB$12), "Yes", "")</f>
        <v/>
      </c>
      <c r="Q996" s="14" t="str">
        <f>IF(AND(MasterData5[[#This Row],[MntMeatProducts]]&gt;=AD$4, MasterData5[[#This Row],[Income ]]&lt;=$AB$12), "Yes", "")</f>
        <v/>
      </c>
      <c r="R996" s="14" t="str">
        <f>IF(AND(MasterData5[[#This Row],[MntFishProducts]]&gt;=AE$4, MasterData5[[#This Row],[Income ]]&lt;=$AB$12), "Yes", "")</f>
        <v/>
      </c>
      <c r="S996" s="14" t="str">
        <f>IF(AND(MasterData5[[#This Row],[MntSweetProducts]]&gt;=AF$4, MasterData5[[#This Row],[Income ]]&lt;=$AB$12), "Yes", "")</f>
        <v/>
      </c>
      <c r="U996" s="14" t="str">
        <f>IF(MasterData5[[#This Row],[MntWines]]&gt;=AB$4, "Yes", "")</f>
        <v>Yes</v>
      </c>
      <c r="V996" s="14" t="str">
        <f>IF(MasterData5[[#This Row],[MntFruits]]&gt;=AC$4, "Yes", "")</f>
        <v>Yes</v>
      </c>
      <c r="W996" s="14" t="str">
        <f>IF(MasterData5[[#This Row],[MntMeatProducts]]&gt;=AD$4, "Yes", "")</f>
        <v>Yes</v>
      </c>
      <c r="X996" s="14" t="str">
        <f>IF(MasterData5[[#This Row],[MntFishProducts]]&gt;=AE$4, "Yes", "")</f>
        <v/>
      </c>
      <c r="Y996" s="14" t="str">
        <f>IF(MasterData5[[#This Row],[MntSweetProducts]]&gt;=AF$4, "Yes", "")</f>
        <v>Yes</v>
      </c>
    </row>
    <row r="997" spans="1:25" x14ac:dyDescent="0.3">
      <c r="A997">
        <v>4944</v>
      </c>
      <c r="B997" s="10">
        <v>227</v>
      </c>
      <c r="C997" s="10">
        <v>23</v>
      </c>
      <c r="D997" s="10">
        <v>389</v>
      </c>
      <c r="E997" s="10">
        <v>42</v>
      </c>
      <c r="F997" s="10">
        <v>21</v>
      </c>
      <c r="G997" s="10">
        <v>75</v>
      </c>
      <c r="H997" s="24">
        <f>2021-'Customer Profile'!B996</f>
        <v>62</v>
      </c>
      <c r="I997" s="10">
        <f>IF(Analysis!$B$60="Wine",B997,IF(Analysis!$B$60="Fruit",C997,IF(Analysis!$B$60="Meat",D997,IF(Analysis!$B$60="Fish",E997,IF(Analysis!$B$60="Sweet",F997,"")))))</f>
        <v>42</v>
      </c>
      <c r="J997" s="10">
        <v>71367</v>
      </c>
      <c r="K997" s="10" t="str">
        <f>IF(MasterData5[[#This Row],[Income ]]&gt;$AB$12, "Above", "Below")</f>
        <v>Above</v>
      </c>
      <c r="L997" s="10">
        <f>SUM(MasterData5[[#This Row],[MntWines]:[MntSweetProducts]])</f>
        <v>702</v>
      </c>
      <c r="M997" s="53" t="str">
        <f>IF(MasterData5[[#This Row],[Total Purchase]]&gt;=500, "Over $500", "")</f>
        <v>Over $500</v>
      </c>
      <c r="N997" s="10"/>
      <c r="O997" s="14" t="str">
        <f>IF(AND(MasterData5[[#This Row],[MntWines]]&gt;=AB$4, MasterData5[[#This Row],[Income ]]&lt;=$AB$12), "Yes", "")</f>
        <v/>
      </c>
      <c r="P997" s="14" t="str">
        <f>IF(AND(MasterData5[[#This Row],[MntFruits]]&gt;=AC$4, MasterData5[[#This Row],[Income ]]&lt;=$AB$12), "Yes", "")</f>
        <v/>
      </c>
      <c r="Q997" s="14" t="str">
        <f>IF(AND(MasterData5[[#This Row],[MntMeatProducts]]&gt;=AD$4, MasterData5[[#This Row],[Income ]]&lt;=$AB$12), "Yes", "")</f>
        <v/>
      </c>
      <c r="R997" s="14" t="str">
        <f>IF(AND(MasterData5[[#This Row],[MntFishProducts]]&gt;=AE$4, MasterData5[[#This Row],[Income ]]&lt;=$AB$12), "Yes", "")</f>
        <v/>
      </c>
      <c r="S997" s="14" t="str">
        <f>IF(AND(MasterData5[[#This Row],[MntSweetProducts]]&gt;=AF$4, MasterData5[[#This Row],[Income ]]&lt;=$AB$12), "Yes", "")</f>
        <v/>
      </c>
      <c r="U997" s="14" t="str">
        <f>IF(MasterData5[[#This Row],[MntWines]]&gt;=AB$4, "Yes", "")</f>
        <v/>
      </c>
      <c r="V997" s="14" t="str">
        <f>IF(MasterData5[[#This Row],[MntFruits]]&gt;=AC$4, "Yes", "")</f>
        <v/>
      </c>
      <c r="W997" s="14" t="str">
        <f>IF(MasterData5[[#This Row],[MntMeatProducts]]&gt;=AD$4, "Yes", "")</f>
        <v>Yes</v>
      </c>
      <c r="X997" s="14" t="str">
        <f>IF(MasterData5[[#This Row],[MntFishProducts]]&gt;=AE$4, "Yes", "")</f>
        <v>Yes</v>
      </c>
      <c r="Y997" s="14" t="str">
        <f>IF(MasterData5[[#This Row],[MntSweetProducts]]&gt;=AF$4, "Yes", "")</f>
        <v/>
      </c>
    </row>
    <row r="998" spans="1:25" x14ac:dyDescent="0.3">
      <c r="A998">
        <v>4945</v>
      </c>
      <c r="B998" s="10">
        <v>815</v>
      </c>
      <c r="C998" s="10">
        <v>10</v>
      </c>
      <c r="D998" s="10">
        <v>239</v>
      </c>
      <c r="E998" s="10">
        <v>28</v>
      </c>
      <c r="F998" s="10">
        <v>10</v>
      </c>
      <c r="G998" s="10">
        <v>108</v>
      </c>
      <c r="H998" s="24">
        <f>2021-'Customer Profile'!B997</f>
        <v>68</v>
      </c>
      <c r="I998" s="10">
        <f>IF(Analysis!$B$60="Wine",B998,IF(Analysis!$B$60="Fruit",C998,IF(Analysis!$B$60="Meat",D998,IF(Analysis!$B$60="Fish",E998,IF(Analysis!$B$60="Sweet",F998,"")))))</f>
        <v>28</v>
      </c>
      <c r="J998" s="10">
        <v>53653</v>
      </c>
      <c r="K998" s="10" t="str">
        <f>IF(MasterData5[[#This Row],[Income ]]&gt;$AB$12, "Above", "Below")</f>
        <v>Above</v>
      </c>
      <c r="L998" s="10">
        <f>SUM(MasterData5[[#This Row],[MntWines]:[MntSweetProducts]])</f>
        <v>1102</v>
      </c>
      <c r="M998" s="53" t="str">
        <f>IF(MasterData5[[#This Row],[Total Purchase]]&gt;=500, "Over $500", "")</f>
        <v>Over $500</v>
      </c>
      <c r="N998" s="10"/>
      <c r="O998" s="14" t="str">
        <f>IF(AND(MasterData5[[#This Row],[MntWines]]&gt;=AB$4, MasterData5[[#This Row],[Income ]]&lt;=$AB$12), "Yes", "")</f>
        <v/>
      </c>
      <c r="P998" s="14" t="str">
        <f>IF(AND(MasterData5[[#This Row],[MntFruits]]&gt;=AC$4, MasterData5[[#This Row],[Income ]]&lt;=$AB$12), "Yes", "")</f>
        <v/>
      </c>
      <c r="Q998" s="14" t="str">
        <f>IF(AND(MasterData5[[#This Row],[MntMeatProducts]]&gt;=AD$4, MasterData5[[#This Row],[Income ]]&lt;=$AB$12), "Yes", "")</f>
        <v/>
      </c>
      <c r="R998" s="14" t="str">
        <f>IF(AND(MasterData5[[#This Row],[MntFishProducts]]&gt;=AE$4, MasterData5[[#This Row],[Income ]]&lt;=$AB$12), "Yes", "")</f>
        <v/>
      </c>
      <c r="S998" s="14" t="str">
        <f>IF(AND(MasterData5[[#This Row],[MntSweetProducts]]&gt;=AF$4, MasterData5[[#This Row],[Income ]]&lt;=$AB$12), "Yes", "")</f>
        <v/>
      </c>
      <c r="U998" s="14" t="str">
        <f>IF(MasterData5[[#This Row],[MntWines]]&gt;=AB$4, "Yes", "")</f>
        <v>Yes</v>
      </c>
      <c r="V998" s="14" t="str">
        <f>IF(MasterData5[[#This Row],[MntFruits]]&gt;=AC$4, "Yes", "")</f>
        <v/>
      </c>
      <c r="W998" s="14" t="str">
        <f>IF(MasterData5[[#This Row],[MntMeatProducts]]&gt;=AD$4, "Yes", "")</f>
        <v>Yes</v>
      </c>
      <c r="X998" s="14" t="str">
        <f>IF(MasterData5[[#This Row],[MntFishProducts]]&gt;=AE$4, "Yes", "")</f>
        <v/>
      </c>
      <c r="Y998" s="14" t="str">
        <f>IF(MasterData5[[#This Row],[MntSweetProducts]]&gt;=AF$4, "Yes", "")</f>
        <v/>
      </c>
    </row>
    <row r="999" spans="1:25" x14ac:dyDescent="0.3">
      <c r="A999">
        <v>4947</v>
      </c>
      <c r="B999" s="10">
        <v>606</v>
      </c>
      <c r="C999" s="10">
        <v>24</v>
      </c>
      <c r="D999" s="10">
        <v>974</v>
      </c>
      <c r="E999" s="10">
        <v>197</v>
      </c>
      <c r="F999" s="10">
        <v>194</v>
      </c>
      <c r="G999" s="10">
        <v>64</v>
      </c>
      <c r="H999" s="24">
        <f>2021-'Customer Profile'!B998</f>
        <v>55</v>
      </c>
      <c r="I999" s="10">
        <f>IF(Analysis!$B$60="Wine",B999,IF(Analysis!$B$60="Fruit",C999,IF(Analysis!$B$60="Meat",D999,IF(Analysis!$B$60="Fish",E999,IF(Analysis!$B$60="Sweet",F999,"")))))</f>
        <v>197</v>
      </c>
      <c r="J999" s="10">
        <v>89572</v>
      </c>
      <c r="K999" s="10" t="str">
        <f>IF(MasterData5[[#This Row],[Income ]]&gt;$AB$12, "Above", "Below")</f>
        <v>Above</v>
      </c>
      <c r="L999" s="10">
        <f>SUM(MasterData5[[#This Row],[MntWines]:[MntSweetProducts]])</f>
        <v>1995</v>
      </c>
      <c r="M999" s="53" t="str">
        <f>IF(MasterData5[[#This Row],[Total Purchase]]&gt;=500, "Over $500", "")</f>
        <v>Over $500</v>
      </c>
      <c r="N999" s="10"/>
      <c r="O999" s="14" t="str">
        <f>IF(AND(MasterData5[[#This Row],[MntWines]]&gt;=AB$4, MasterData5[[#This Row],[Income ]]&lt;=$AB$12), "Yes", "")</f>
        <v/>
      </c>
      <c r="P999" s="14" t="str">
        <f>IF(AND(MasterData5[[#This Row],[MntFruits]]&gt;=AC$4, MasterData5[[#This Row],[Income ]]&lt;=$AB$12), "Yes", "")</f>
        <v/>
      </c>
      <c r="Q999" s="14" t="str">
        <f>IF(AND(MasterData5[[#This Row],[MntMeatProducts]]&gt;=AD$4, MasterData5[[#This Row],[Income ]]&lt;=$AB$12), "Yes", "")</f>
        <v/>
      </c>
      <c r="R999" s="14" t="str">
        <f>IF(AND(MasterData5[[#This Row],[MntFishProducts]]&gt;=AE$4, MasterData5[[#This Row],[Income ]]&lt;=$AB$12), "Yes", "")</f>
        <v/>
      </c>
      <c r="S999" s="14" t="str">
        <f>IF(AND(MasterData5[[#This Row],[MntSweetProducts]]&gt;=AF$4, MasterData5[[#This Row],[Income ]]&lt;=$AB$12), "Yes", "")</f>
        <v/>
      </c>
      <c r="U999" s="14" t="str">
        <f>IF(MasterData5[[#This Row],[MntWines]]&gt;=AB$4, "Yes", "")</f>
        <v>Yes</v>
      </c>
      <c r="V999" s="14" t="str">
        <f>IF(MasterData5[[#This Row],[MntFruits]]&gt;=AC$4, "Yes", "")</f>
        <v/>
      </c>
      <c r="W999" s="14" t="str">
        <f>IF(MasterData5[[#This Row],[MntMeatProducts]]&gt;=AD$4, "Yes", "")</f>
        <v>Yes</v>
      </c>
      <c r="X999" s="14" t="str">
        <f>IF(MasterData5[[#This Row],[MntFishProducts]]&gt;=AE$4, "Yes", "")</f>
        <v>Yes</v>
      </c>
      <c r="Y999" s="14" t="str">
        <f>IF(MasterData5[[#This Row],[MntSweetProducts]]&gt;=AF$4, "Yes", "")</f>
        <v>Yes</v>
      </c>
    </row>
    <row r="1000" spans="1:25" x14ac:dyDescent="0.3">
      <c r="A1000">
        <v>4954</v>
      </c>
      <c r="B1000" s="10">
        <v>106</v>
      </c>
      <c r="C1000" s="10">
        <v>27</v>
      </c>
      <c r="D1000" s="10">
        <v>68</v>
      </c>
      <c r="E1000" s="10">
        <v>52</v>
      </c>
      <c r="F1000" s="10">
        <v>7</v>
      </c>
      <c r="G1000" s="10">
        <v>5</v>
      </c>
      <c r="H1000" s="24">
        <f>2021-'Customer Profile'!B999</f>
        <v>65</v>
      </c>
      <c r="I1000" s="10">
        <f>IF(Analysis!$B$60="Wine",B1000,IF(Analysis!$B$60="Fruit",C1000,IF(Analysis!$B$60="Meat",D1000,IF(Analysis!$B$60="Fish",E1000,IF(Analysis!$B$60="Sweet",F1000,"")))))</f>
        <v>52</v>
      </c>
      <c r="J1000" s="10">
        <v>48195</v>
      </c>
      <c r="K1000" s="10" t="str">
        <f>IF(MasterData5[[#This Row],[Income ]]&gt;$AB$12, "Above", "Below")</f>
        <v>Below</v>
      </c>
      <c r="L1000" s="10">
        <f>SUM(MasterData5[[#This Row],[MntWines]:[MntSweetProducts]])</f>
        <v>260</v>
      </c>
      <c r="M1000" s="53" t="str">
        <f>IF(MasterData5[[#This Row],[Total Purchase]]&gt;=500, "Over $500", "")</f>
        <v/>
      </c>
      <c r="N1000" s="10"/>
      <c r="O1000" s="14" t="str">
        <f>IF(AND(MasterData5[[#This Row],[MntWines]]&gt;=AB$4, MasterData5[[#This Row],[Income ]]&lt;=$AB$12), "Yes", "")</f>
        <v/>
      </c>
      <c r="P1000" s="14" t="str">
        <f>IF(AND(MasterData5[[#This Row],[MntFruits]]&gt;=AC$4, MasterData5[[#This Row],[Income ]]&lt;=$AB$12), "Yes", "")</f>
        <v>Yes</v>
      </c>
      <c r="Q1000" s="14" t="str">
        <f>IF(AND(MasterData5[[#This Row],[MntMeatProducts]]&gt;=AD$4, MasterData5[[#This Row],[Income ]]&lt;=$AB$12), "Yes", "")</f>
        <v/>
      </c>
      <c r="R1000" s="14" t="str">
        <f>IF(AND(MasterData5[[#This Row],[MntFishProducts]]&gt;=AE$4, MasterData5[[#This Row],[Income ]]&lt;=$AB$12), "Yes", "")</f>
        <v>Yes</v>
      </c>
      <c r="S1000" s="14" t="str">
        <f>IF(AND(MasterData5[[#This Row],[MntSweetProducts]]&gt;=AF$4, MasterData5[[#This Row],[Income ]]&lt;=$AB$12), "Yes", "")</f>
        <v/>
      </c>
      <c r="U1000" s="14" t="str">
        <f>IF(MasterData5[[#This Row],[MntWines]]&gt;=AB$4, "Yes", "")</f>
        <v/>
      </c>
      <c r="V1000" s="14" t="str">
        <f>IF(MasterData5[[#This Row],[MntFruits]]&gt;=AC$4, "Yes", "")</f>
        <v>Yes</v>
      </c>
      <c r="W1000" s="14" t="str">
        <f>IF(MasterData5[[#This Row],[MntMeatProducts]]&gt;=AD$4, "Yes", "")</f>
        <v/>
      </c>
      <c r="X1000" s="14" t="str">
        <f>IF(MasterData5[[#This Row],[MntFishProducts]]&gt;=AE$4, "Yes", "")</f>
        <v>Yes</v>
      </c>
      <c r="Y1000" s="14" t="str">
        <f>IF(MasterData5[[#This Row],[MntSweetProducts]]&gt;=AF$4, "Yes", "")</f>
        <v/>
      </c>
    </row>
    <row r="1001" spans="1:25" x14ac:dyDescent="0.3">
      <c r="A1001">
        <v>4961</v>
      </c>
      <c r="B1001" s="10">
        <v>29</v>
      </c>
      <c r="C1001" s="10">
        <v>0</v>
      </c>
      <c r="D1001" s="10">
        <v>25</v>
      </c>
      <c r="E1001" s="10">
        <v>2</v>
      </c>
      <c r="F1001" s="10">
        <v>2</v>
      </c>
      <c r="G1001" s="10">
        <v>3</v>
      </c>
      <c r="H1001" s="24">
        <f>2021-'Customer Profile'!B1000</f>
        <v>47</v>
      </c>
      <c r="I1001" s="10">
        <f>IF(Analysis!$B$60="Wine",B1001,IF(Analysis!$B$60="Fruit",C1001,IF(Analysis!$B$60="Meat",D1001,IF(Analysis!$B$60="Fish",E1001,IF(Analysis!$B$60="Sweet",F1001,"")))))</f>
        <v>2</v>
      </c>
      <c r="J1001" s="10">
        <v>21255</v>
      </c>
      <c r="K1001" s="10" t="str">
        <f>IF(MasterData5[[#This Row],[Income ]]&gt;$AB$12, "Above", "Below")</f>
        <v>Below</v>
      </c>
      <c r="L1001" s="10">
        <f>SUM(MasterData5[[#This Row],[MntWines]:[MntSweetProducts]])</f>
        <v>58</v>
      </c>
      <c r="M1001" s="53" t="str">
        <f>IF(MasterData5[[#This Row],[Total Purchase]]&gt;=500, "Over $500", "")</f>
        <v/>
      </c>
      <c r="N1001" s="10"/>
      <c r="O1001" s="14" t="str">
        <f>IF(AND(MasterData5[[#This Row],[MntWines]]&gt;=AB$4, MasterData5[[#This Row],[Income ]]&lt;=$AB$12), "Yes", "")</f>
        <v/>
      </c>
      <c r="P1001" s="14" t="str">
        <f>IF(AND(MasterData5[[#This Row],[MntFruits]]&gt;=AC$4, MasterData5[[#This Row],[Income ]]&lt;=$AB$12), "Yes", "")</f>
        <v/>
      </c>
      <c r="Q1001" s="14" t="str">
        <f>IF(AND(MasterData5[[#This Row],[MntMeatProducts]]&gt;=AD$4, MasterData5[[#This Row],[Income ]]&lt;=$AB$12), "Yes", "")</f>
        <v/>
      </c>
      <c r="R1001" s="14" t="str">
        <f>IF(AND(MasterData5[[#This Row],[MntFishProducts]]&gt;=AE$4, MasterData5[[#This Row],[Income ]]&lt;=$AB$12), "Yes", "")</f>
        <v/>
      </c>
      <c r="S1001" s="14" t="str">
        <f>IF(AND(MasterData5[[#This Row],[MntSweetProducts]]&gt;=AF$4, MasterData5[[#This Row],[Income ]]&lt;=$AB$12), "Yes", "")</f>
        <v/>
      </c>
      <c r="U1001" s="14" t="str">
        <f>IF(MasterData5[[#This Row],[MntWines]]&gt;=AB$4, "Yes", "")</f>
        <v/>
      </c>
      <c r="V1001" s="14" t="str">
        <f>IF(MasterData5[[#This Row],[MntFruits]]&gt;=AC$4, "Yes", "")</f>
        <v/>
      </c>
      <c r="W1001" s="14" t="str">
        <f>IF(MasterData5[[#This Row],[MntMeatProducts]]&gt;=AD$4, "Yes", "")</f>
        <v/>
      </c>
      <c r="X1001" s="14" t="str">
        <f>IF(MasterData5[[#This Row],[MntFishProducts]]&gt;=AE$4, "Yes", "")</f>
        <v/>
      </c>
      <c r="Y1001" s="14" t="str">
        <f>IF(MasterData5[[#This Row],[MntSweetProducts]]&gt;=AF$4, "Yes", "")</f>
        <v/>
      </c>
    </row>
    <row r="1002" spans="1:25" x14ac:dyDescent="0.3">
      <c r="A1002">
        <v>4964</v>
      </c>
      <c r="B1002" s="10">
        <v>680</v>
      </c>
      <c r="C1002" s="10">
        <v>11</v>
      </c>
      <c r="D1002" s="10">
        <v>392</v>
      </c>
      <c r="E1002" s="10">
        <v>75</v>
      </c>
      <c r="F1002" s="10">
        <v>0</v>
      </c>
      <c r="G1002" s="10">
        <v>0</v>
      </c>
      <c r="H1002" s="24">
        <f>2021-'Customer Profile'!B1001</f>
        <v>63</v>
      </c>
      <c r="I1002" s="10">
        <f>IF(Analysis!$B$60="Wine",B1002,IF(Analysis!$B$60="Fruit",C1002,IF(Analysis!$B$60="Meat",D1002,IF(Analysis!$B$60="Fish",E1002,IF(Analysis!$B$60="Sweet",F1002,"")))))</f>
        <v>75</v>
      </c>
      <c r="J1002" s="10">
        <v>74250</v>
      </c>
      <c r="K1002" s="10" t="str">
        <f>IF(MasterData5[[#This Row],[Income ]]&gt;$AB$12, "Above", "Below")</f>
        <v>Above</v>
      </c>
      <c r="L1002" s="10">
        <f>SUM(MasterData5[[#This Row],[MntWines]:[MntSweetProducts]])</f>
        <v>1158</v>
      </c>
      <c r="M1002" s="53" t="str">
        <f>IF(MasterData5[[#This Row],[Total Purchase]]&gt;=500, "Over $500", "")</f>
        <v>Over $500</v>
      </c>
      <c r="N1002" s="10"/>
      <c r="O1002" s="14" t="str">
        <f>IF(AND(MasterData5[[#This Row],[MntWines]]&gt;=AB$4, MasterData5[[#This Row],[Income ]]&lt;=$AB$12), "Yes", "")</f>
        <v/>
      </c>
      <c r="P1002" s="14" t="str">
        <f>IF(AND(MasterData5[[#This Row],[MntFruits]]&gt;=AC$4, MasterData5[[#This Row],[Income ]]&lt;=$AB$12), "Yes", "")</f>
        <v/>
      </c>
      <c r="Q1002" s="14" t="str">
        <f>IF(AND(MasterData5[[#This Row],[MntMeatProducts]]&gt;=AD$4, MasterData5[[#This Row],[Income ]]&lt;=$AB$12), "Yes", "")</f>
        <v/>
      </c>
      <c r="R1002" s="14" t="str">
        <f>IF(AND(MasterData5[[#This Row],[MntFishProducts]]&gt;=AE$4, MasterData5[[#This Row],[Income ]]&lt;=$AB$12), "Yes", "")</f>
        <v/>
      </c>
      <c r="S1002" s="14" t="str">
        <f>IF(AND(MasterData5[[#This Row],[MntSweetProducts]]&gt;=AF$4, MasterData5[[#This Row],[Income ]]&lt;=$AB$12), "Yes", "")</f>
        <v/>
      </c>
      <c r="U1002" s="14" t="str">
        <f>IF(MasterData5[[#This Row],[MntWines]]&gt;=AB$4, "Yes", "")</f>
        <v>Yes</v>
      </c>
      <c r="V1002" s="14" t="str">
        <f>IF(MasterData5[[#This Row],[MntFruits]]&gt;=AC$4, "Yes", "")</f>
        <v/>
      </c>
      <c r="W1002" s="14" t="str">
        <f>IF(MasterData5[[#This Row],[MntMeatProducts]]&gt;=AD$4, "Yes", "")</f>
        <v>Yes</v>
      </c>
      <c r="X1002" s="14" t="str">
        <f>IF(MasterData5[[#This Row],[MntFishProducts]]&gt;=AE$4, "Yes", "")</f>
        <v>Yes</v>
      </c>
      <c r="Y1002" s="14" t="str">
        <f>IF(MasterData5[[#This Row],[MntSweetProducts]]&gt;=AF$4, "Yes", "")</f>
        <v/>
      </c>
    </row>
    <row r="1003" spans="1:25" x14ac:dyDescent="0.3">
      <c r="A1003">
        <v>4967</v>
      </c>
      <c r="B1003" s="10">
        <v>233</v>
      </c>
      <c r="C1003" s="10">
        <v>0</v>
      </c>
      <c r="D1003" s="10">
        <v>23</v>
      </c>
      <c r="E1003" s="10">
        <v>0</v>
      </c>
      <c r="F1003" s="10">
        <v>0</v>
      </c>
      <c r="G1003" s="10">
        <v>12</v>
      </c>
      <c r="H1003" s="24">
        <f>2021-'Customer Profile'!B1002</f>
        <v>61</v>
      </c>
      <c r="I1003" s="10">
        <f>IF(Analysis!$B$60="Wine",B1003,IF(Analysis!$B$60="Fruit",C1003,IF(Analysis!$B$60="Meat",D1003,IF(Analysis!$B$60="Fish",E1003,IF(Analysis!$B$60="Sweet",F1003,"")))))</f>
        <v>0</v>
      </c>
      <c r="J1003" s="10">
        <v>38201</v>
      </c>
      <c r="K1003" s="10" t="str">
        <f>IF(MasterData5[[#This Row],[Income ]]&gt;$AB$12, "Above", "Below")</f>
        <v>Below</v>
      </c>
      <c r="L1003" s="10">
        <f>SUM(MasterData5[[#This Row],[MntWines]:[MntSweetProducts]])</f>
        <v>256</v>
      </c>
      <c r="M1003" s="53" t="str">
        <f>IF(MasterData5[[#This Row],[Total Purchase]]&gt;=500, "Over $500", "")</f>
        <v/>
      </c>
      <c r="N1003" s="10"/>
      <c r="O1003" s="14" t="str">
        <f>IF(AND(MasterData5[[#This Row],[MntWines]]&gt;=AB$4, MasterData5[[#This Row],[Income ]]&lt;=$AB$12), "Yes", "")</f>
        <v/>
      </c>
      <c r="P1003" s="14" t="str">
        <f>IF(AND(MasterData5[[#This Row],[MntFruits]]&gt;=AC$4, MasterData5[[#This Row],[Income ]]&lt;=$AB$12), "Yes", "")</f>
        <v/>
      </c>
      <c r="Q1003" s="14" t="str">
        <f>IF(AND(MasterData5[[#This Row],[MntMeatProducts]]&gt;=AD$4, MasterData5[[#This Row],[Income ]]&lt;=$AB$12), "Yes", "")</f>
        <v/>
      </c>
      <c r="R1003" s="14" t="str">
        <f>IF(AND(MasterData5[[#This Row],[MntFishProducts]]&gt;=AE$4, MasterData5[[#This Row],[Income ]]&lt;=$AB$12), "Yes", "")</f>
        <v/>
      </c>
      <c r="S1003" s="14" t="str">
        <f>IF(AND(MasterData5[[#This Row],[MntSweetProducts]]&gt;=AF$4, MasterData5[[#This Row],[Income ]]&lt;=$AB$12), "Yes", "")</f>
        <v/>
      </c>
      <c r="U1003" s="14" t="str">
        <f>IF(MasterData5[[#This Row],[MntWines]]&gt;=AB$4, "Yes", "")</f>
        <v/>
      </c>
      <c r="V1003" s="14" t="str">
        <f>IF(MasterData5[[#This Row],[MntFruits]]&gt;=AC$4, "Yes", "")</f>
        <v/>
      </c>
      <c r="W1003" s="14" t="str">
        <f>IF(MasterData5[[#This Row],[MntMeatProducts]]&gt;=AD$4, "Yes", "")</f>
        <v/>
      </c>
      <c r="X1003" s="14" t="str">
        <f>IF(MasterData5[[#This Row],[MntFishProducts]]&gt;=AE$4, "Yes", "")</f>
        <v/>
      </c>
      <c r="Y1003" s="14" t="str">
        <f>IF(MasterData5[[#This Row],[MntSweetProducts]]&gt;=AF$4, "Yes", "")</f>
        <v/>
      </c>
    </row>
    <row r="1004" spans="1:25" x14ac:dyDescent="0.3">
      <c r="A1004">
        <v>4971</v>
      </c>
      <c r="B1004" s="10">
        <v>108</v>
      </c>
      <c r="C1004" s="10">
        <v>1</v>
      </c>
      <c r="D1004" s="10">
        <v>28</v>
      </c>
      <c r="E1004" s="10">
        <v>13</v>
      </c>
      <c r="F1004" s="10">
        <v>1</v>
      </c>
      <c r="G1004" s="10">
        <v>4</v>
      </c>
      <c r="H1004" s="24">
        <f>2021-'Customer Profile'!B1003</f>
        <v>59</v>
      </c>
      <c r="I1004" s="10">
        <f>IF(Analysis!$B$60="Wine",B1004,IF(Analysis!$B$60="Fruit",C1004,IF(Analysis!$B$60="Meat",D1004,IF(Analysis!$B$60="Fish",E1004,IF(Analysis!$B$60="Sweet",F1004,"")))))</f>
        <v>13</v>
      </c>
      <c r="J1004" s="10">
        <v>31497</v>
      </c>
      <c r="K1004" s="10" t="str">
        <f>IF(MasterData5[[#This Row],[Income ]]&gt;$AB$12, "Above", "Below")</f>
        <v>Below</v>
      </c>
      <c r="L1004" s="10">
        <f>SUM(MasterData5[[#This Row],[MntWines]:[MntSweetProducts]])</f>
        <v>151</v>
      </c>
      <c r="M1004" s="53" t="str">
        <f>IF(MasterData5[[#This Row],[Total Purchase]]&gt;=500, "Over $500", "")</f>
        <v/>
      </c>
      <c r="N1004" s="10"/>
      <c r="O1004" s="14" t="str">
        <f>IF(AND(MasterData5[[#This Row],[MntWines]]&gt;=AB$4, MasterData5[[#This Row],[Income ]]&lt;=$AB$12), "Yes", "")</f>
        <v/>
      </c>
      <c r="P1004" s="14" t="str">
        <f>IF(AND(MasterData5[[#This Row],[MntFruits]]&gt;=AC$4, MasterData5[[#This Row],[Income ]]&lt;=$AB$12), "Yes", "")</f>
        <v/>
      </c>
      <c r="Q1004" s="14" t="str">
        <f>IF(AND(MasterData5[[#This Row],[MntMeatProducts]]&gt;=AD$4, MasterData5[[#This Row],[Income ]]&lt;=$AB$12), "Yes", "")</f>
        <v/>
      </c>
      <c r="R1004" s="14" t="str">
        <f>IF(AND(MasterData5[[#This Row],[MntFishProducts]]&gt;=AE$4, MasterData5[[#This Row],[Income ]]&lt;=$AB$12), "Yes", "")</f>
        <v/>
      </c>
      <c r="S1004" s="14" t="str">
        <f>IF(AND(MasterData5[[#This Row],[MntSweetProducts]]&gt;=AF$4, MasterData5[[#This Row],[Income ]]&lt;=$AB$12), "Yes", "")</f>
        <v/>
      </c>
      <c r="U1004" s="14" t="str">
        <f>IF(MasterData5[[#This Row],[MntWines]]&gt;=AB$4, "Yes", "")</f>
        <v/>
      </c>
      <c r="V1004" s="14" t="str">
        <f>IF(MasterData5[[#This Row],[MntFruits]]&gt;=AC$4, "Yes", "")</f>
        <v/>
      </c>
      <c r="W1004" s="14" t="str">
        <f>IF(MasterData5[[#This Row],[MntMeatProducts]]&gt;=AD$4, "Yes", "")</f>
        <v/>
      </c>
      <c r="X1004" s="14" t="str">
        <f>IF(MasterData5[[#This Row],[MntFishProducts]]&gt;=AE$4, "Yes", "")</f>
        <v/>
      </c>
      <c r="Y1004" s="14" t="str">
        <f>IF(MasterData5[[#This Row],[MntSweetProducts]]&gt;=AF$4, "Yes", "")</f>
        <v/>
      </c>
    </row>
    <row r="1005" spans="1:25" x14ac:dyDescent="0.3">
      <c r="A1005">
        <v>4973</v>
      </c>
      <c r="B1005" s="10">
        <v>2</v>
      </c>
      <c r="C1005" s="10">
        <v>3</v>
      </c>
      <c r="D1005" s="10">
        <v>6</v>
      </c>
      <c r="E1005" s="10">
        <v>4</v>
      </c>
      <c r="F1005" s="10">
        <v>1</v>
      </c>
      <c r="G1005" s="10">
        <v>9</v>
      </c>
      <c r="H1005" s="24">
        <f>2021-'Customer Profile'!B1004</f>
        <v>51</v>
      </c>
      <c r="I1005" s="10">
        <f>IF(Analysis!$B$60="Wine",B1005,IF(Analysis!$B$60="Fruit",C1005,IF(Analysis!$B$60="Meat",D1005,IF(Analysis!$B$60="Fish",E1005,IF(Analysis!$B$60="Sweet",F1005,"")))))</f>
        <v>4</v>
      </c>
      <c r="J1005" s="10">
        <v>20587</v>
      </c>
      <c r="K1005" s="10" t="str">
        <f>IF(MasterData5[[#This Row],[Income ]]&gt;$AB$12, "Above", "Below")</f>
        <v>Below</v>
      </c>
      <c r="L1005" s="10">
        <f>SUM(MasterData5[[#This Row],[MntWines]:[MntSweetProducts]])</f>
        <v>16</v>
      </c>
      <c r="M1005" s="53" t="str">
        <f>IF(MasterData5[[#This Row],[Total Purchase]]&gt;=500, "Over $500", "")</f>
        <v/>
      </c>
      <c r="N1005" s="10"/>
      <c r="O1005" s="14" t="str">
        <f>IF(AND(MasterData5[[#This Row],[MntWines]]&gt;=AB$4, MasterData5[[#This Row],[Income ]]&lt;=$AB$12), "Yes", "")</f>
        <v/>
      </c>
      <c r="P1005" s="14" t="str">
        <f>IF(AND(MasterData5[[#This Row],[MntFruits]]&gt;=AC$4, MasterData5[[#This Row],[Income ]]&lt;=$AB$12), "Yes", "")</f>
        <v/>
      </c>
      <c r="Q1005" s="14" t="str">
        <f>IF(AND(MasterData5[[#This Row],[MntMeatProducts]]&gt;=AD$4, MasterData5[[#This Row],[Income ]]&lt;=$AB$12), "Yes", "")</f>
        <v/>
      </c>
      <c r="R1005" s="14" t="str">
        <f>IF(AND(MasterData5[[#This Row],[MntFishProducts]]&gt;=AE$4, MasterData5[[#This Row],[Income ]]&lt;=$AB$12), "Yes", "")</f>
        <v/>
      </c>
      <c r="S1005" s="14" t="str">
        <f>IF(AND(MasterData5[[#This Row],[MntSweetProducts]]&gt;=AF$4, MasterData5[[#This Row],[Income ]]&lt;=$AB$12), "Yes", "")</f>
        <v/>
      </c>
      <c r="U1005" s="14" t="str">
        <f>IF(MasterData5[[#This Row],[MntWines]]&gt;=AB$4, "Yes", "")</f>
        <v/>
      </c>
      <c r="V1005" s="14" t="str">
        <f>IF(MasterData5[[#This Row],[MntFruits]]&gt;=AC$4, "Yes", "")</f>
        <v/>
      </c>
      <c r="W1005" s="14" t="str">
        <f>IF(MasterData5[[#This Row],[MntMeatProducts]]&gt;=AD$4, "Yes", "")</f>
        <v/>
      </c>
      <c r="X1005" s="14" t="str">
        <f>IF(MasterData5[[#This Row],[MntFishProducts]]&gt;=AE$4, "Yes", "")</f>
        <v/>
      </c>
      <c r="Y1005" s="14" t="str">
        <f>IF(MasterData5[[#This Row],[MntSweetProducts]]&gt;=AF$4, "Yes", "")</f>
        <v/>
      </c>
    </row>
    <row r="1006" spans="1:25" x14ac:dyDescent="0.3">
      <c r="A1006">
        <v>4974</v>
      </c>
      <c r="B1006" s="10">
        <v>433</v>
      </c>
      <c r="C1006" s="10">
        <v>89</v>
      </c>
      <c r="D1006" s="10">
        <v>650</v>
      </c>
      <c r="E1006" s="10">
        <v>16</v>
      </c>
      <c r="F1006" s="10">
        <v>102</v>
      </c>
      <c r="G1006" s="10">
        <v>102</v>
      </c>
      <c r="H1006" s="24">
        <f>2021-'Customer Profile'!B1005</f>
        <v>51</v>
      </c>
      <c r="I1006" s="10">
        <f>IF(Analysis!$B$60="Wine",B1006,IF(Analysis!$B$60="Fruit",C1006,IF(Analysis!$B$60="Meat",D1006,IF(Analysis!$B$60="Fish",E1006,IF(Analysis!$B$60="Sweet",F1006,"")))))</f>
        <v>16</v>
      </c>
      <c r="J1006" s="10">
        <v>83273</v>
      </c>
      <c r="K1006" s="10" t="str">
        <f>IF(MasterData5[[#This Row],[Income ]]&gt;$AB$12, "Above", "Below")</f>
        <v>Above</v>
      </c>
      <c r="L1006" s="10">
        <f>SUM(MasterData5[[#This Row],[MntWines]:[MntSweetProducts]])</f>
        <v>1290</v>
      </c>
      <c r="M1006" s="53" t="str">
        <f>IF(MasterData5[[#This Row],[Total Purchase]]&gt;=500, "Over $500", "")</f>
        <v>Over $500</v>
      </c>
      <c r="N1006" s="10"/>
      <c r="O1006" s="14" t="str">
        <f>IF(AND(MasterData5[[#This Row],[MntWines]]&gt;=AB$4, MasterData5[[#This Row],[Income ]]&lt;=$AB$12), "Yes", "")</f>
        <v/>
      </c>
      <c r="P1006" s="14" t="str">
        <f>IF(AND(MasterData5[[#This Row],[MntFruits]]&gt;=AC$4, MasterData5[[#This Row],[Income ]]&lt;=$AB$12), "Yes", "")</f>
        <v/>
      </c>
      <c r="Q1006" s="14" t="str">
        <f>IF(AND(MasterData5[[#This Row],[MntMeatProducts]]&gt;=AD$4, MasterData5[[#This Row],[Income ]]&lt;=$AB$12), "Yes", "")</f>
        <v/>
      </c>
      <c r="R1006" s="14" t="str">
        <f>IF(AND(MasterData5[[#This Row],[MntFishProducts]]&gt;=AE$4, MasterData5[[#This Row],[Income ]]&lt;=$AB$12), "Yes", "")</f>
        <v/>
      </c>
      <c r="S1006" s="14" t="str">
        <f>IF(AND(MasterData5[[#This Row],[MntSweetProducts]]&gt;=AF$4, MasterData5[[#This Row],[Income ]]&lt;=$AB$12), "Yes", "")</f>
        <v/>
      </c>
      <c r="U1006" s="14" t="str">
        <f>IF(MasterData5[[#This Row],[MntWines]]&gt;=AB$4, "Yes", "")</f>
        <v>Yes</v>
      </c>
      <c r="V1006" s="14" t="str">
        <f>IF(MasterData5[[#This Row],[MntFruits]]&gt;=AC$4, "Yes", "")</f>
        <v>Yes</v>
      </c>
      <c r="W1006" s="14" t="str">
        <f>IF(MasterData5[[#This Row],[MntMeatProducts]]&gt;=AD$4, "Yes", "")</f>
        <v>Yes</v>
      </c>
      <c r="X1006" s="14" t="str">
        <f>IF(MasterData5[[#This Row],[MntFishProducts]]&gt;=AE$4, "Yes", "")</f>
        <v/>
      </c>
      <c r="Y1006" s="14" t="str">
        <f>IF(MasterData5[[#This Row],[MntSweetProducts]]&gt;=AF$4, "Yes", "")</f>
        <v>Yes</v>
      </c>
    </row>
    <row r="1007" spans="1:25" x14ac:dyDescent="0.3">
      <c r="A1007">
        <v>4988</v>
      </c>
      <c r="B1007" s="10">
        <v>19</v>
      </c>
      <c r="C1007" s="10">
        <v>6</v>
      </c>
      <c r="D1007" s="10">
        <v>20</v>
      </c>
      <c r="E1007" s="10">
        <v>0</v>
      </c>
      <c r="F1007" s="10">
        <v>5</v>
      </c>
      <c r="G1007" s="10">
        <v>12</v>
      </c>
      <c r="H1007" s="24">
        <f>2021-'Customer Profile'!B1006</f>
        <v>73</v>
      </c>
      <c r="I1007" s="10">
        <f>IF(Analysis!$B$60="Wine",B1007,IF(Analysis!$B$60="Fruit",C1007,IF(Analysis!$B$60="Meat",D1007,IF(Analysis!$B$60="Fish",E1007,IF(Analysis!$B$60="Sweet",F1007,"")))))</f>
        <v>0</v>
      </c>
      <c r="J1007" s="10">
        <v>34469</v>
      </c>
      <c r="K1007" s="10" t="str">
        <f>IF(MasterData5[[#This Row],[Income ]]&gt;$AB$12, "Above", "Below")</f>
        <v>Below</v>
      </c>
      <c r="L1007" s="10">
        <f>SUM(MasterData5[[#This Row],[MntWines]:[MntSweetProducts]])</f>
        <v>50</v>
      </c>
      <c r="M1007" s="53" t="str">
        <f>IF(MasterData5[[#This Row],[Total Purchase]]&gt;=500, "Over $500", "")</f>
        <v/>
      </c>
      <c r="N1007" s="10"/>
      <c r="O1007" s="14" t="str">
        <f>IF(AND(MasterData5[[#This Row],[MntWines]]&gt;=AB$4, MasterData5[[#This Row],[Income ]]&lt;=$AB$12), "Yes", "")</f>
        <v/>
      </c>
      <c r="P1007" s="14" t="str">
        <f>IF(AND(MasterData5[[#This Row],[MntFruits]]&gt;=AC$4, MasterData5[[#This Row],[Income ]]&lt;=$AB$12), "Yes", "")</f>
        <v/>
      </c>
      <c r="Q1007" s="14" t="str">
        <f>IF(AND(MasterData5[[#This Row],[MntMeatProducts]]&gt;=AD$4, MasterData5[[#This Row],[Income ]]&lt;=$AB$12), "Yes", "")</f>
        <v/>
      </c>
      <c r="R1007" s="14" t="str">
        <f>IF(AND(MasterData5[[#This Row],[MntFishProducts]]&gt;=AE$4, MasterData5[[#This Row],[Income ]]&lt;=$AB$12), "Yes", "")</f>
        <v/>
      </c>
      <c r="S1007" s="14" t="str">
        <f>IF(AND(MasterData5[[#This Row],[MntSweetProducts]]&gt;=AF$4, MasterData5[[#This Row],[Income ]]&lt;=$AB$12), "Yes", "")</f>
        <v/>
      </c>
      <c r="U1007" s="14" t="str">
        <f>IF(MasterData5[[#This Row],[MntWines]]&gt;=AB$4, "Yes", "")</f>
        <v/>
      </c>
      <c r="V1007" s="14" t="str">
        <f>IF(MasterData5[[#This Row],[MntFruits]]&gt;=AC$4, "Yes", "")</f>
        <v/>
      </c>
      <c r="W1007" s="14" t="str">
        <f>IF(MasterData5[[#This Row],[MntMeatProducts]]&gt;=AD$4, "Yes", "")</f>
        <v/>
      </c>
      <c r="X1007" s="14" t="str">
        <f>IF(MasterData5[[#This Row],[MntFishProducts]]&gt;=AE$4, "Yes", "")</f>
        <v/>
      </c>
      <c r="Y1007" s="14" t="str">
        <f>IF(MasterData5[[#This Row],[MntSweetProducts]]&gt;=AF$4, "Yes", "")</f>
        <v/>
      </c>
    </row>
    <row r="1008" spans="1:25" x14ac:dyDescent="0.3">
      <c r="A1008">
        <v>4990</v>
      </c>
      <c r="B1008" s="10">
        <v>524</v>
      </c>
      <c r="C1008" s="10">
        <v>0</v>
      </c>
      <c r="D1008" s="10">
        <v>134</v>
      </c>
      <c r="E1008" s="10">
        <v>28</v>
      </c>
      <c r="F1008" s="10">
        <v>28</v>
      </c>
      <c r="G1008" s="10">
        <v>155</v>
      </c>
      <c r="H1008" s="24">
        <f>2021-'Customer Profile'!B1007</f>
        <v>67</v>
      </c>
      <c r="I1008" s="10">
        <f>IF(Analysis!$B$60="Wine",B1008,IF(Analysis!$B$60="Fruit",C1008,IF(Analysis!$B$60="Meat",D1008,IF(Analysis!$B$60="Fish",E1008,IF(Analysis!$B$60="Sweet",F1008,"")))))</f>
        <v>28</v>
      </c>
      <c r="J1008" s="10">
        <v>59111</v>
      </c>
      <c r="K1008" s="10" t="str">
        <f>IF(MasterData5[[#This Row],[Income ]]&gt;$AB$12, "Above", "Below")</f>
        <v>Above</v>
      </c>
      <c r="L1008" s="10">
        <f>SUM(MasterData5[[#This Row],[MntWines]:[MntSweetProducts]])</f>
        <v>714</v>
      </c>
      <c r="M1008" s="53" t="str">
        <f>IF(MasterData5[[#This Row],[Total Purchase]]&gt;=500, "Over $500", "")</f>
        <v>Over $500</v>
      </c>
      <c r="N1008" s="10"/>
      <c r="O1008" s="14" t="str">
        <f>IF(AND(MasterData5[[#This Row],[MntWines]]&gt;=AB$4, MasterData5[[#This Row],[Income ]]&lt;=$AB$12), "Yes", "")</f>
        <v/>
      </c>
      <c r="P1008" s="14" t="str">
        <f>IF(AND(MasterData5[[#This Row],[MntFruits]]&gt;=AC$4, MasterData5[[#This Row],[Income ]]&lt;=$AB$12), "Yes", "")</f>
        <v/>
      </c>
      <c r="Q1008" s="14" t="str">
        <f>IF(AND(MasterData5[[#This Row],[MntMeatProducts]]&gt;=AD$4, MasterData5[[#This Row],[Income ]]&lt;=$AB$12), "Yes", "")</f>
        <v/>
      </c>
      <c r="R1008" s="14" t="str">
        <f>IF(AND(MasterData5[[#This Row],[MntFishProducts]]&gt;=AE$4, MasterData5[[#This Row],[Income ]]&lt;=$AB$12), "Yes", "")</f>
        <v/>
      </c>
      <c r="S1008" s="14" t="str">
        <f>IF(AND(MasterData5[[#This Row],[MntSweetProducts]]&gt;=AF$4, MasterData5[[#This Row],[Income ]]&lt;=$AB$12), "Yes", "")</f>
        <v/>
      </c>
      <c r="U1008" s="14" t="str">
        <f>IF(MasterData5[[#This Row],[MntWines]]&gt;=AB$4, "Yes", "")</f>
        <v>Yes</v>
      </c>
      <c r="V1008" s="14" t="str">
        <f>IF(MasterData5[[#This Row],[MntFruits]]&gt;=AC$4, "Yes", "")</f>
        <v/>
      </c>
      <c r="W1008" s="14" t="str">
        <f>IF(MasterData5[[#This Row],[MntMeatProducts]]&gt;=AD$4, "Yes", "")</f>
        <v/>
      </c>
      <c r="X1008" s="14" t="str">
        <f>IF(MasterData5[[#This Row],[MntFishProducts]]&gt;=AE$4, "Yes", "")</f>
        <v/>
      </c>
      <c r="Y1008" s="14" t="str">
        <f>IF(MasterData5[[#This Row],[MntSweetProducts]]&gt;=AF$4, "Yes", "")</f>
        <v>Yes</v>
      </c>
    </row>
    <row r="1009" spans="1:25" x14ac:dyDescent="0.3">
      <c r="A1009">
        <v>4992</v>
      </c>
      <c r="B1009" s="10">
        <v>6</v>
      </c>
      <c r="C1009" s="10">
        <v>4</v>
      </c>
      <c r="D1009" s="10">
        <v>16</v>
      </c>
      <c r="E1009" s="10">
        <v>3</v>
      </c>
      <c r="F1009" s="10">
        <v>10</v>
      </c>
      <c r="G1009" s="10">
        <v>30</v>
      </c>
      <c r="H1009" s="24">
        <f>2021-'Customer Profile'!B1008</f>
        <v>46</v>
      </c>
      <c r="I1009" s="10">
        <f>IF(Analysis!$B$60="Wine",B1009,IF(Analysis!$B$60="Fruit",C1009,IF(Analysis!$B$60="Meat",D1009,IF(Analysis!$B$60="Fish",E1009,IF(Analysis!$B$60="Sweet",F1009,"")))))</f>
        <v>3</v>
      </c>
      <c r="J1009" s="10">
        <v>17459</v>
      </c>
      <c r="K1009" s="10" t="str">
        <f>IF(MasterData5[[#This Row],[Income ]]&gt;$AB$12, "Above", "Below")</f>
        <v>Below</v>
      </c>
      <c r="L1009" s="10">
        <f>SUM(MasterData5[[#This Row],[MntWines]:[MntSweetProducts]])</f>
        <v>39</v>
      </c>
      <c r="M1009" s="53" t="str">
        <f>IF(MasterData5[[#This Row],[Total Purchase]]&gt;=500, "Over $500", "")</f>
        <v/>
      </c>
      <c r="N1009" s="10"/>
      <c r="O1009" s="14" t="str">
        <f>IF(AND(MasterData5[[#This Row],[MntWines]]&gt;=AB$4, MasterData5[[#This Row],[Income ]]&lt;=$AB$12), "Yes", "")</f>
        <v/>
      </c>
      <c r="P1009" s="14" t="str">
        <f>IF(AND(MasterData5[[#This Row],[MntFruits]]&gt;=AC$4, MasterData5[[#This Row],[Income ]]&lt;=$AB$12), "Yes", "")</f>
        <v/>
      </c>
      <c r="Q1009" s="14" t="str">
        <f>IF(AND(MasterData5[[#This Row],[MntMeatProducts]]&gt;=AD$4, MasterData5[[#This Row],[Income ]]&lt;=$AB$12), "Yes", "")</f>
        <v/>
      </c>
      <c r="R1009" s="14" t="str">
        <f>IF(AND(MasterData5[[#This Row],[MntFishProducts]]&gt;=AE$4, MasterData5[[#This Row],[Income ]]&lt;=$AB$12), "Yes", "")</f>
        <v/>
      </c>
      <c r="S1009" s="14" t="str">
        <f>IF(AND(MasterData5[[#This Row],[MntSweetProducts]]&gt;=AF$4, MasterData5[[#This Row],[Income ]]&lt;=$AB$12), "Yes", "")</f>
        <v/>
      </c>
      <c r="U1009" s="14" t="str">
        <f>IF(MasterData5[[#This Row],[MntWines]]&gt;=AB$4, "Yes", "")</f>
        <v/>
      </c>
      <c r="V1009" s="14" t="str">
        <f>IF(MasterData5[[#This Row],[MntFruits]]&gt;=AC$4, "Yes", "")</f>
        <v/>
      </c>
      <c r="W1009" s="14" t="str">
        <f>IF(MasterData5[[#This Row],[MntMeatProducts]]&gt;=AD$4, "Yes", "")</f>
        <v/>
      </c>
      <c r="X1009" s="14" t="str">
        <f>IF(MasterData5[[#This Row],[MntFishProducts]]&gt;=AE$4, "Yes", "")</f>
        <v/>
      </c>
      <c r="Y1009" s="14" t="str">
        <f>IF(MasterData5[[#This Row],[MntSweetProducts]]&gt;=AF$4, "Yes", "")</f>
        <v/>
      </c>
    </row>
    <row r="1010" spans="1:25" x14ac:dyDescent="0.3">
      <c r="A1010">
        <v>4994</v>
      </c>
      <c r="B1010" s="10">
        <v>1193</v>
      </c>
      <c r="C1010" s="10">
        <v>33</v>
      </c>
      <c r="D1010" s="10">
        <v>281</v>
      </c>
      <c r="E1010" s="10">
        <v>129</v>
      </c>
      <c r="F1010" s="10">
        <v>66</v>
      </c>
      <c r="G1010" s="10">
        <v>33</v>
      </c>
      <c r="H1010" s="24">
        <f>2021-'Customer Profile'!B1009</f>
        <v>78</v>
      </c>
      <c r="I1010" s="10">
        <f>IF(Analysis!$B$60="Wine",B1010,IF(Analysis!$B$60="Fruit",C1010,IF(Analysis!$B$60="Meat",D1010,IF(Analysis!$B$60="Fish",E1010,IF(Analysis!$B$60="Sweet",F1010,"")))))</f>
        <v>129</v>
      </c>
      <c r="J1010" s="10">
        <v>77598</v>
      </c>
      <c r="K1010" s="10" t="str">
        <f>IF(MasterData5[[#This Row],[Income ]]&gt;$AB$12, "Above", "Below")</f>
        <v>Above</v>
      </c>
      <c r="L1010" s="10">
        <f>SUM(MasterData5[[#This Row],[MntWines]:[MntSweetProducts]])</f>
        <v>1702</v>
      </c>
      <c r="M1010" s="53" t="str">
        <f>IF(MasterData5[[#This Row],[Total Purchase]]&gt;=500, "Over $500", "")</f>
        <v>Over $500</v>
      </c>
      <c r="N1010" s="10"/>
      <c r="O1010" s="14" t="str">
        <f>IF(AND(MasterData5[[#This Row],[MntWines]]&gt;=AB$4, MasterData5[[#This Row],[Income ]]&lt;=$AB$12), "Yes", "")</f>
        <v/>
      </c>
      <c r="P1010" s="14" t="str">
        <f>IF(AND(MasterData5[[#This Row],[MntFruits]]&gt;=AC$4, MasterData5[[#This Row],[Income ]]&lt;=$AB$12), "Yes", "")</f>
        <v/>
      </c>
      <c r="Q1010" s="14" t="str">
        <f>IF(AND(MasterData5[[#This Row],[MntMeatProducts]]&gt;=AD$4, MasterData5[[#This Row],[Income ]]&lt;=$AB$12), "Yes", "")</f>
        <v/>
      </c>
      <c r="R1010" s="14" t="str">
        <f>IF(AND(MasterData5[[#This Row],[MntFishProducts]]&gt;=AE$4, MasterData5[[#This Row],[Income ]]&lt;=$AB$12), "Yes", "")</f>
        <v/>
      </c>
      <c r="S1010" s="14" t="str">
        <f>IF(AND(MasterData5[[#This Row],[MntSweetProducts]]&gt;=AF$4, MasterData5[[#This Row],[Income ]]&lt;=$AB$12), "Yes", "")</f>
        <v/>
      </c>
      <c r="U1010" s="14" t="str">
        <f>IF(MasterData5[[#This Row],[MntWines]]&gt;=AB$4, "Yes", "")</f>
        <v>Yes</v>
      </c>
      <c r="V1010" s="14" t="str">
        <f>IF(MasterData5[[#This Row],[MntFruits]]&gt;=AC$4, "Yes", "")</f>
        <v>Yes</v>
      </c>
      <c r="W1010" s="14" t="str">
        <f>IF(MasterData5[[#This Row],[MntMeatProducts]]&gt;=AD$4, "Yes", "")</f>
        <v>Yes</v>
      </c>
      <c r="X1010" s="14" t="str">
        <f>IF(MasterData5[[#This Row],[MntFishProducts]]&gt;=AE$4, "Yes", "")</f>
        <v>Yes</v>
      </c>
      <c r="Y1010" s="14" t="str">
        <f>IF(MasterData5[[#This Row],[MntSweetProducts]]&gt;=AF$4, "Yes", "")</f>
        <v>Yes</v>
      </c>
    </row>
    <row r="1011" spans="1:25" x14ac:dyDescent="0.3">
      <c r="A1011">
        <v>4998</v>
      </c>
      <c r="B1011" s="10">
        <v>292</v>
      </c>
      <c r="C1011" s="10">
        <v>30</v>
      </c>
      <c r="D1011" s="10">
        <v>415</v>
      </c>
      <c r="E1011" s="10">
        <v>63</v>
      </c>
      <c r="F1011" s="10">
        <v>33</v>
      </c>
      <c r="G1011" s="10">
        <v>200</v>
      </c>
      <c r="H1011" s="24">
        <f>2021-'Customer Profile'!B1010</f>
        <v>59</v>
      </c>
      <c r="I1011" s="10">
        <f>IF(Analysis!$B$60="Wine",B1011,IF(Analysis!$B$60="Fruit",C1011,IF(Analysis!$B$60="Meat",D1011,IF(Analysis!$B$60="Fish",E1011,IF(Analysis!$B$60="Sweet",F1011,"")))))</f>
        <v>63</v>
      </c>
      <c r="J1011" s="10">
        <v>76081</v>
      </c>
      <c r="K1011" s="10" t="str">
        <f>IF(MasterData5[[#This Row],[Income ]]&gt;$AB$12, "Above", "Below")</f>
        <v>Above</v>
      </c>
      <c r="L1011" s="10">
        <f>SUM(MasterData5[[#This Row],[MntWines]:[MntSweetProducts]])</f>
        <v>833</v>
      </c>
      <c r="M1011" s="53" t="str">
        <f>IF(MasterData5[[#This Row],[Total Purchase]]&gt;=500, "Over $500", "")</f>
        <v>Over $500</v>
      </c>
      <c r="N1011" s="10"/>
      <c r="O1011" s="14" t="str">
        <f>IF(AND(MasterData5[[#This Row],[MntWines]]&gt;=AB$4, MasterData5[[#This Row],[Income ]]&lt;=$AB$12), "Yes", "")</f>
        <v/>
      </c>
      <c r="P1011" s="14" t="str">
        <f>IF(AND(MasterData5[[#This Row],[MntFruits]]&gt;=AC$4, MasterData5[[#This Row],[Income ]]&lt;=$AB$12), "Yes", "")</f>
        <v/>
      </c>
      <c r="Q1011" s="14" t="str">
        <f>IF(AND(MasterData5[[#This Row],[MntMeatProducts]]&gt;=AD$4, MasterData5[[#This Row],[Income ]]&lt;=$AB$12), "Yes", "")</f>
        <v/>
      </c>
      <c r="R1011" s="14" t="str">
        <f>IF(AND(MasterData5[[#This Row],[MntFishProducts]]&gt;=AE$4, MasterData5[[#This Row],[Income ]]&lt;=$AB$12), "Yes", "")</f>
        <v/>
      </c>
      <c r="S1011" s="14" t="str">
        <f>IF(AND(MasterData5[[#This Row],[MntSweetProducts]]&gt;=AF$4, MasterData5[[#This Row],[Income ]]&lt;=$AB$12), "Yes", "")</f>
        <v/>
      </c>
      <c r="U1011" s="14" t="str">
        <f>IF(MasterData5[[#This Row],[MntWines]]&gt;=AB$4, "Yes", "")</f>
        <v/>
      </c>
      <c r="V1011" s="14" t="str">
        <f>IF(MasterData5[[#This Row],[MntFruits]]&gt;=AC$4, "Yes", "")</f>
        <v>Yes</v>
      </c>
      <c r="W1011" s="14" t="str">
        <f>IF(MasterData5[[#This Row],[MntMeatProducts]]&gt;=AD$4, "Yes", "")</f>
        <v>Yes</v>
      </c>
      <c r="X1011" s="14" t="str">
        <f>IF(MasterData5[[#This Row],[MntFishProducts]]&gt;=AE$4, "Yes", "")</f>
        <v>Yes</v>
      </c>
      <c r="Y1011" s="14" t="str">
        <f>IF(MasterData5[[#This Row],[MntSweetProducts]]&gt;=AF$4, "Yes", "")</f>
        <v>Yes</v>
      </c>
    </row>
    <row r="1012" spans="1:25" x14ac:dyDescent="0.3">
      <c r="A1012">
        <v>5010</v>
      </c>
      <c r="B1012" s="10">
        <v>2</v>
      </c>
      <c r="C1012" s="10">
        <v>8</v>
      </c>
      <c r="D1012" s="10">
        <v>8</v>
      </c>
      <c r="E1012" s="10">
        <v>6</v>
      </c>
      <c r="F1012" s="10">
        <v>1</v>
      </c>
      <c r="G1012" s="10">
        <v>9</v>
      </c>
      <c r="H1012" s="24">
        <f>2021-'Customer Profile'!B1011</f>
        <v>33</v>
      </c>
      <c r="I1012" s="10">
        <f>IF(Analysis!$B$60="Wine",B1012,IF(Analysis!$B$60="Fruit",C1012,IF(Analysis!$B$60="Meat",D1012,IF(Analysis!$B$60="Fish",E1012,IF(Analysis!$B$60="Sweet",F1012,"")))))</f>
        <v>6</v>
      </c>
      <c r="J1012" s="10">
        <v>25008</v>
      </c>
      <c r="K1012" s="10" t="str">
        <f>IF(MasterData5[[#This Row],[Income ]]&gt;$AB$12, "Above", "Below")</f>
        <v>Below</v>
      </c>
      <c r="L1012" s="10">
        <f>SUM(MasterData5[[#This Row],[MntWines]:[MntSweetProducts]])</f>
        <v>25</v>
      </c>
      <c r="M1012" s="53" t="str">
        <f>IF(MasterData5[[#This Row],[Total Purchase]]&gt;=500, "Over $500", "")</f>
        <v/>
      </c>
      <c r="N1012" s="10"/>
      <c r="O1012" s="14" t="str">
        <f>IF(AND(MasterData5[[#This Row],[MntWines]]&gt;=AB$4, MasterData5[[#This Row],[Income ]]&lt;=$AB$12), "Yes", "")</f>
        <v/>
      </c>
      <c r="P1012" s="14" t="str">
        <f>IF(AND(MasterData5[[#This Row],[MntFruits]]&gt;=AC$4, MasterData5[[#This Row],[Income ]]&lt;=$AB$12), "Yes", "")</f>
        <v/>
      </c>
      <c r="Q1012" s="14" t="str">
        <f>IF(AND(MasterData5[[#This Row],[MntMeatProducts]]&gt;=AD$4, MasterData5[[#This Row],[Income ]]&lt;=$AB$12), "Yes", "")</f>
        <v/>
      </c>
      <c r="R1012" s="14" t="str">
        <f>IF(AND(MasterData5[[#This Row],[MntFishProducts]]&gt;=AE$4, MasterData5[[#This Row],[Income ]]&lt;=$AB$12), "Yes", "")</f>
        <v/>
      </c>
      <c r="S1012" s="14" t="str">
        <f>IF(AND(MasterData5[[#This Row],[MntSweetProducts]]&gt;=AF$4, MasterData5[[#This Row],[Income ]]&lt;=$AB$12), "Yes", "")</f>
        <v/>
      </c>
      <c r="U1012" s="14" t="str">
        <f>IF(MasterData5[[#This Row],[MntWines]]&gt;=AB$4, "Yes", "")</f>
        <v/>
      </c>
      <c r="V1012" s="14" t="str">
        <f>IF(MasterData5[[#This Row],[MntFruits]]&gt;=AC$4, "Yes", "")</f>
        <v/>
      </c>
      <c r="W1012" s="14" t="str">
        <f>IF(MasterData5[[#This Row],[MntMeatProducts]]&gt;=AD$4, "Yes", "")</f>
        <v/>
      </c>
      <c r="X1012" s="14" t="str">
        <f>IF(MasterData5[[#This Row],[MntFishProducts]]&gt;=AE$4, "Yes", "")</f>
        <v/>
      </c>
      <c r="Y1012" s="14" t="str">
        <f>IF(MasterData5[[#This Row],[MntSweetProducts]]&gt;=AF$4, "Yes", "")</f>
        <v/>
      </c>
    </row>
    <row r="1013" spans="1:25" x14ac:dyDescent="0.3">
      <c r="A1013">
        <v>5011</v>
      </c>
      <c r="B1013" s="10">
        <v>595</v>
      </c>
      <c r="C1013" s="10">
        <v>23</v>
      </c>
      <c r="D1013" s="10">
        <v>123</v>
      </c>
      <c r="E1013" s="10">
        <v>10</v>
      </c>
      <c r="F1013" s="10">
        <v>23</v>
      </c>
      <c r="G1013" s="10">
        <v>154</v>
      </c>
      <c r="H1013" s="24">
        <f>2021-'Customer Profile'!B1012</f>
        <v>58</v>
      </c>
      <c r="I1013" s="10">
        <f>IF(Analysis!$B$60="Wine",B1013,IF(Analysis!$B$60="Fruit",C1013,IF(Analysis!$B$60="Meat",D1013,IF(Analysis!$B$60="Fish",E1013,IF(Analysis!$B$60="Sweet",F1013,"")))))</f>
        <v>10</v>
      </c>
      <c r="J1013" s="10">
        <v>68118</v>
      </c>
      <c r="K1013" s="10" t="str">
        <f>IF(MasterData5[[#This Row],[Income ]]&gt;$AB$12, "Above", "Below")</f>
        <v>Above</v>
      </c>
      <c r="L1013" s="10">
        <f>SUM(MasterData5[[#This Row],[MntWines]:[MntSweetProducts]])</f>
        <v>774</v>
      </c>
      <c r="M1013" s="53" t="str">
        <f>IF(MasterData5[[#This Row],[Total Purchase]]&gt;=500, "Over $500", "")</f>
        <v>Over $500</v>
      </c>
      <c r="N1013" s="10"/>
      <c r="O1013" s="14" t="str">
        <f>IF(AND(MasterData5[[#This Row],[MntWines]]&gt;=AB$4, MasterData5[[#This Row],[Income ]]&lt;=$AB$12), "Yes", "")</f>
        <v/>
      </c>
      <c r="P1013" s="14" t="str">
        <f>IF(AND(MasterData5[[#This Row],[MntFruits]]&gt;=AC$4, MasterData5[[#This Row],[Income ]]&lt;=$AB$12), "Yes", "")</f>
        <v/>
      </c>
      <c r="Q1013" s="14" t="str">
        <f>IF(AND(MasterData5[[#This Row],[MntMeatProducts]]&gt;=AD$4, MasterData5[[#This Row],[Income ]]&lt;=$AB$12), "Yes", "")</f>
        <v/>
      </c>
      <c r="R1013" s="14" t="str">
        <f>IF(AND(MasterData5[[#This Row],[MntFishProducts]]&gt;=AE$4, MasterData5[[#This Row],[Income ]]&lt;=$AB$12), "Yes", "")</f>
        <v/>
      </c>
      <c r="S1013" s="14" t="str">
        <f>IF(AND(MasterData5[[#This Row],[MntSweetProducts]]&gt;=AF$4, MasterData5[[#This Row],[Income ]]&lt;=$AB$12), "Yes", "")</f>
        <v/>
      </c>
      <c r="U1013" s="14" t="str">
        <f>IF(MasterData5[[#This Row],[MntWines]]&gt;=AB$4, "Yes", "")</f>
        <v>Yes</v>
      </c>
      <c r="V1013" s="14" t="str">
        <f>IF(MasterData5[[#This Row],[MntFruits]]&gt;=AC$4, "Yes", "")</f>
        <v/>
      </c>
      <c r="W1013" s="14" t="str">
        <f>IF(MasterData5[[#This Row],[MntMeatProducts]]&gt;=AD$4, "Yes", "")</f>
        <v/>
      </c>
      <c r="X1013" s="14" t="str">
        <f>IF(MasterData5[[#This Row],[MntFishProducts]]&gt;=AE$4, "Yes", "")</f>
        <v/>
      </c>
      <c r="Y1013" s="14" t="str">
        <f>IF(MasterData5[[#This Row],[MntSweetProducts]]&gt;=AF$4, "Yes", "")</f>
        <v/>
      </c>
    </row>
    <row r="1014" spans="1:25" x14ac:dyDescent="0.3">
      <c r="A1014">
        <v>5012</v>
      </c>
      <c r="B1014" s="10">
        <v>5</v>
      </c>
      <c r="C1014" s="10">
        <v>4</v>
      </c>
      <c r="D1014" s="10">
        <v>13</v>
      </c>
      <c r="E1014" s="10">
        <v>8</v>
      </c>
      <c r="F1014" s="10">
        <v>0</v>
      </c>
      <c r="G1014" s="10">
        <v>4</v>
      </c>
      <c r="H1014" s="24">
        <f>2021-'Customer Profile'!B1013</f>
        <v>32</v>
      </c>
      <c r="I1014" s="10">
        <f>IF(Analysis!$B$60="Wine",B1014,IF(Analysis!$B$60="Fruit",C1014,IF(Analysis!$B$60="Meat",D1014,IF(Analysis!$B$60="Fish",E1014,IF(Analysis!$B$60="Sweet",F1014,"")))))</f>
        <v>8</v>
      </c>
      <c r="J1014" s="10">
        <v>28691</v>
      </c>
      <c r="K1014" s="10" t="str">
        <f>IF(MasterData5[[#This Row],[Income ]]&gt;$AB$12, "Above", "Below")</f>
        <v>Below</v>
      </c>
      <c r="L1014" s="10">
        <f>SUM(MasterData5[[#This Row],[MntWines]:[MntSweetProducts]])</f>
        <v>30</v>
      </c>
      <c r="M1014" s="53" t="str">
        <f>IF(MasterData5[[#This Row],[Total Purchase]]&gt;=500, "Over $500", "")</f>
        <v/>
      </c>
      <c r="N1014" s="10"/>
      <c r="O1014" s="14" t="str">
        <f>IF(AND(MasterData5[[#This Row],[MntWines]]&gt;=AB$4, MasterData5[[#This Row],[Income ]]&lt;=$AB$12), "Yes", "")</f>
        <v/>
      </c>
      <c r="P1014" s="14" t="str">
        <f>IF(AND(MasterData5[[#This Row],[MntFruits]]&gt;=AC$4, MasterData5[[#This Row],[Income ]]&lt;=$AB$12), "Yes", "")</f>
        <v/>
      </c>
      <c r="Q1014" s="14" t="str">
        <f>IF(AND(MasterData5[[#This Row],[MntMeatProducts]]&gt;=AD$4, MasterData5[[#This Row],[Income ]]&lt;=$AB$12), "Yes", "")</f>
        <v/>
      </c>
      <c r="R1014" s="14" t="str">
        <f>IF(AND(MasterData5[[#This Row],[MntFishProducts]]&gt;=AE$4, MasterData5[[#This Row],[Income ]]&lt;=$AB$12), "Yes", "")</f>
        <v/>
      </c>
      <c r="S1014" s="14" t="str">
        <f>IF(AND(MasterData5[[#This Row],[MntSweetProducts]]&gt;=AF$4, MasterData5[[#This Row],[Income ]]&lt;=$AB$12), "Yes", "")</f>
        <v/>
      </c>
      <c r="U1014" s="14" t="str">
        <f>IF(MasterData5[[#This Row],[MntWines]]&gt;=AB$4, "Yes", "")</f>
        <v/>
      </c>
      <c r="V1014" s="14" t="str">
        <f>IF(MasterData5[[#This Row],[MntFruits]]&gt;=AC$4, "Yes", "")</f>
        <v/>
      </c>
      <c r="W1014" s="14" t="str">
        <f>IF(MasterData5[[#This Row],[MntMeatProducts]]&gt;=AD$4, "Yes", "")</f>
        <v/>
      </c>
      <c r="X1014" s="14" t="str">
        <f>IF(MasterData5[[#This Row],[MntFishProducts]]&gt;=AE$4, "Yes", "")</f>
        <v/>
      </c>
      <c r="Y1014" s="14" t="str">
        <f>IF(MasterData5[[#This Row],[MntSweetProducts]]&gt;=AF$4, "Yes", "")</f>
        <v/>
      </c>
    </row>
    <row r="1015" spans="1:25" x14ac:dyDescent="0.3">
      <c r="A1015">
        <v>5015</v>
      </c>
      <c r="B1015" s="10">
        <v>68</v>
      </c>
      <c r="C1015" s="10">
        <v>6</v>
      </c>
      <c r="D1015" s="10">
        <v>38</v>
      </c>
      <c r="E1015" s="10">
        <v>3</v>
      </c>
      <c r="F1015" s="10">
        <v>6</v>
      </c>
      <c r="G1015" s="10">
        <v>41</v>
      </c>
      <c r="H1015" s="24">
        <f>2021-'Customer Profile'!B1014</f>
        <v>45</v>
      </c>
      <c r="I1015" s="10">
        <f>IF(Analysis!$B$60="Wine",B1015,IF(Analysis!$B$60="Fruit",C1015,IF(Analysis!$B$60="Meat",D1015,IF(Analysis!$B$60="Fish",E1015,IF(Analysis!$B$60="Sweet",F1015,"")))))</f>
        <v>3</v>
      </c>
      <c r="J1015" s="10">
        <v>34529</v>
      </c>
      <c r="K1015" s="10" t="str">
        <f>IF(MasterData5[[#This Row],[Income ]]&gt;$AB$12, "Above", "Below")</f>
        <v>Below</v>
      </c>
      <c r="L1015" s="10">
        <f>SUM(MasterData5[[#This Row],[MntWines]:[MntSweetProducts]])</f>
        <v>121</v>
      </c>
      <c r="M1015" s="53" t="str">
        <f>IF(MasterData5[[#This Row],[Total Purchase]]&gt;=500, "Over $500", "")</f>
        <v/>
      </c>
      <c r="N1015" s="10"/>
      <c r="O1015" s="14" t="str">
        <f>IF(AND(MasterData5[[#This Row],[MntWines]]&gt;=AB$4, MasterData5[[#This Row],[Income ]]&lt;=$AB$12), "Yes", "")</f>
        <v/>
      </c>
      <c r="P1015" s="14" t="str">
        <f>IF(AND(MasterData5[[#This Row],[MntFruits]]&gt;=AC$4, MasterData5[[#This Row],[Income ]]&lt;=$AB$12), "Yes", "")</f>
        <v/>
      </c>
      <c r="Q1015" s="14" t="str">
        <f>IF(AND(MasterData5[[#This Row],[MntMeatProducts]]&gt;=AD$4, MasterData5[[#This Row],[Income ]]&lt;=$AB$12), "Yes", "")</f>
        <v/>
      </c>
      <c r="R1015" s="14" t="str">
        <f>IF(AND(MasterData5[[#This Row],[MntFishProducts]]&gt;=AE$4, MasterData5[[#This Row],[Income ]]&lt;=$AB$12), "Yes", "")</f>
        <v/>
      </c>
      <c r="S1015" s="14" t="str">
        <f>IF(AND(MasterData5[[#This Row],[MntSweetProducts]]&gt;=AF$4, MasterData5[[#This Row],[Income ]]&lt;=$AB$12), "Yes", "")</f>
        <v/>
      </c>
      <c r="U1015" s="14" t="str">
        <f>IF(MasterData5[[#This Row],[MntWines]]&gt;=AB$4, "Yes", "")</f>
        <v/>
      </c>
      <c r="V1015" s="14" t="str">
        <f>IF(MasterData5[[#This Row],[MntFruits]]&gt;=AC$4, "Yes", "")</f>
        <v/>
      </c>
      <c r="W1015" s="14" t="str">
        <f>IF(MasterData5[[#This Row],[MntMeatProducts]]&gt;=AD$4, "Yes", "")</f>
        <v/>
      </c>
      <c r="X1015" s="14" t="str">
        <f>IF(MasterData5[[#This Row],[MntFishProducts]]&gt;=AE$4, "Yes", "")</f>
        <v/>
      </c>
      <c r="Y1015" s="14" t="str">
        <f>IF(MasterData5[[#This Row],[MntSweetProducts]]&gt;=AF$4, "Yes", "")</f>
        <v/>
      </c>
    </row>
    <row r="1016" spans="1:25" x14ac:dyDescent="0.3">
      <c r="A1016">
        <v>5025</v>
      </c>
      <c r="B1016" s="10">
        <v>23</v>
      </c>
      <c r="C1016" s="10">
        <v>17</v>
      </c>
      <c r="D1016" s="10">
        <v>23</v>
      </c>
      <c r="E1016" s="10">
        <v>43</v>
      </c>
      <c r="F1016" s="10">
        <v>20</v>
      </c>
      <c r="G1016" s="10">
        <v>9</v>
      </c>
      <c r="H1016" s="24">
        <f>2021-'Customer Profile'!B1015</f>
        <v>42</v>
      </c>
      <c r="I1016" s="10">
        <f>IF(Analysis!$B$60="Wine",B1016,IF(Analysis!$B$60="Fruit",C1016,IF(Analysis!$B$60="Meat",D1016,IF(Analysis!$B$60="Fish",E1016,IF(Analysis!$B$60="Sweet",F1016,"")))))</f>
        <v>43</v>
      </c>
      <c r="J1016" s="10">
        <v>48526</v>
      </c>
      <c r="K1016" s="10" t="str">
        <f>IF(MasterData5[[#This Row],[Income ]]&gt;$AB$12, "Above", "Below")</f>
        <v>Below</v>
      </c>
      <c r="L1016" s="10">
        <f>SUM(MasterData5[[#This Row],[MntWines]:[MntSweetProducts]])</f>
        <v>126</v>
      </c>
      <c r="M1016" s="53" t="str">
        <f>IF(MasterData5[[#This Row],[Total Purchase]]&gt;=500, "Over $500", "")</f>
        <v/>
      </c>
      <c r="N1016" s="10"/>
      <c r="O1016" s="14" t="str">
        <f>IF(AND(MasterData5[[#This Row],[MntWines]]&gt;=AB$4, MasterData5[[#This Row],[Income ]]&lt;=$AB$12), "Yes", "")</f>
        <v/>
      </c>
      <c r="P1016" s="14" t="str">
        <f>IF(AND(MasterData5[[#This Row],[MntFruits]]&gt;=AC$4, MasterData5[[#This Row],[Income ]]&lt;=$AB$12), "Yes", "")</f>
        <v/>
      </c>
      <c r="Q1016" s="14" t="str">
        <f>IF(AND(MasterData5[[#This Row],[MntMeatProducts]]&gt;=AD$4, MasterData5[[#This Row],[Income ]]&lt;=$AB$12), "Yes", "")</f>
        <v/>
      </c>
      <c r="R1016" s="14" t="str">
        <f>IF(AND(MasterData5[[#This Row],[MntFishProducts]]&gt;=AE$4, MasterData5[[#This Row],[Income ]]&lt;=$AB$12), "Yes", "")</f>
        <v>Yes</v>
      </c>
      <c r="S1016" s="14" t="str">
        <f>IF(AND(MasterData5[[#This Row],[MntSweetProducts]]&gt;=AF$4, MasterData5[[#This Row],[Income ]]&lt;=$AB$12), "Yes", "")</f>
        <v/>
      </c>
      <c r="U1016" s="14" t="str">
        <f>IF(MasterData5[[#This Row],[MntWines]]&gt;=AB$4, "Yes", "")</f>
        <v/>
      </c>
      <c r="V1016" s="14" t="str">
        <f>IF(MasterData5[[#This Row],[MntFruits]]&gt;=AC$4, "Yes", "")</f>
        <v/>
      </c>
      <c r="W1016" s="14" t="str">
        <f>IF(MasterData5[[#This Row],[MntMeatProducts]]&gt;=AD$4, "Yes", "")</f>
        <v/>
      </c>
      <c r="X1016" s="14" t="str">
        <f>IF(MasterData5[[#This Row],[MntFishProducts]]&gt;=AE$4, "Yes", "")</f>
        <v>Yes</v>
      </c>
      <c r="Y1016" s="14" t="str">
        <f>IF(MasterData5[[#This Row],[MntSweetProducts]]&gt;=AF$4, "Yes", "")</f>
        <v/>
      </c>
    </row>
    <row r="1017" spans="1:25" x14ac:dyDescent="0.3">
      <c r="A1017">
        <v>5029</v>
      </c>
      <c r="B1017" s="10">
        <v>3</v>
      </c>
      <c r="C1017" s="10">
        <v>1</v>
      </c>
      <c r="D1017" s="10">
        <v>2</v>
      </c>
      <c r="E1017" s="10">
        <v>4</v>
      </c>
      <c r="F1017" s="10">
        <v>3</v>
      </c>
      <c r="G1017" s="10">
        <v>1</v>
      </c>
      <c r="H1017" s="24">
        <f>2021-'Customer Profile'!B1016</f>
        <v>75</v>
      </c>
      <c r="I1017" s="10">
        <f>IF(Analysis!$B$60="Wine",B1017,IF(Analysis!$B$60="Fruit",C1017,IF(Analysis!$B$60="Meat",D1017,IF(Analysis!$B$60="Fish",E1017,IF(Analysis!$B$60="Sweet",F1017,"")))))</f>
        <v>4</v>
      </c>
      <c r="J1017" s="10">
        <v>18100</v>
      </c>
      <c r="K1017" s="10" t="str">
        <f>IF(MasterData5[[#This Row],[Income ]]&gt;$AB$12, "Above", "Below")</f>
        <v>Below</v>
      </c>
      <c r="L1017" s="10">
        <f>SUM(MasterData5[[#This Row],[MntWines]:[MntSweetProducts]])</f>
        <v>13</v>
      </c>
      <c r="M1017" s="53" t="str">
        <f>IF(MasterData5[[#This Row],[Total Purchase]]&gt;=500, "Over $500", "")</f>
        <v/>
      </c>
      <c r="N1017" s="10"/>
      <c r="O1017" s="14" t="str">
        <f>IF(AND(MasterData5[[#This Row],[MntWines]]&gt;=AB$4, MasterData5[[#This Row],[Income ]]&lt;=$AB$12), "Yes", "")</f>
        <v/>
      </c>
      <c r="P1017" s="14" t="str">
        <f>IF(AND(MasterData5[[#This Row],[MntFruits]]&gt;=AC$4, MasterData5[[#This Row],[Income ]]&lt;=$AB$12), "Yes", "")</f>
        <v/>
      </c>
      <c r="Q1017" s="14" t="str">
        <f>IF(AND(MasterData5[[#This Row],[MntMeatProducts]]&gt;=AD$4, MasterData5[[#This Row],[Income ]]&lt;=$AB$12), "Yes", "")</f>
        <v/>
      </c>
      <c r="R1017" s="14" t="str">
        <f>IF(AND(MasterData5[[#This Row],[MntFishProducts]]&gt;=AE$4, MasterData5[[#This Row],[Income ]]&lt;=$AB$12), "Yes", "")</f>
        <v/>
      </c>
      <c r="S1017" s="14" t="str">
        <f>IF(AND(MasterData5[[#This Row],[MntSweetProducts]]&gt;=AF$4, MasterData5[[#This Row],[Income ]]&lt;=$AB$12), "Yes", "")</f>
        <v/>
      </c>
      <c r="U1017" s="14" t="str">
        <f>IF(MasterData5[[#This Row],[MntWines]]&gt;=AB$4, "Yes", "")</f>
        <v/>
      </c>
      <c r="V1017" s="14" t="str">
        <f>IF(MasterData5[[#This Row],[MntFruits]]&gt;=AC$4, "Yes", "")</f>
        <v/>
      </c>
      <c r="W1017" s="14" t="str">
        <f>IF(MasterData5[[#This Row],[MntMeatProducts]]&gt;=AD$4, "Yes", "")</f>
        <v/>
      </c>
      <c r="X1017" s="14" t="str">
        <f>IF(MasterData5[[#This Row],[MntFishProducts]]&gt;=AE$4, "Yes", "")</f>
        <v/>
      </c>
      <c r="Y1017" s="14" t="str">
        <f>IF(MasterData5[[#This Row],[MntSweetProducts]]&gt;=AF$4, "Yes", "")</f>
        <v/>
      </c>
    </row>
    <row r="1018" spans="1:25" x14ac:dyDescent="0.3">
      <c r="A1018">
        <v>5031</v>
      </c>
      <c r="B1018" s="10">
        <v>777</v>
      </c>
      <c r="C1018" s="10">
        <v>35</v>
      </c>
      <c r="D1018" s="10">
        <v>731</v>
      </c>
      <c r="E1018" s="10">
        <v>39</v>
      </c>
      <c r="F1018" s="10">
        <v>137</v>
      </c>
      <c r="G1018" s="10">
        <v>114</v>
      </c>
      <c r="H1018" s="24">
        <f>2021-'Customer Profile'!B1017</f>
        <v>47</v>
      </c>
      <c r="I1018" s="10">
        <f>IF(Analysis!$B$60="Wine",B1018,IF(Analysis!$B$60="Fruit",C1018,IF(Analysis!$B$60="Meat",D1018,IF(Analysis!$B$60="Fish",E1018,IF(Analysis!$B$60="Sweet",F1018,"")))))</f>
        <v>39</v>
      </c>
      <c r="J1018" s="10">
        <v>83145</v>
      </c>
      <c r="K1018" s="10" t="str">
        <f>IF(MasterData5[[#This Row],[Income ]]&gt;$AB$12, "Above", "Below")</f>
        <v>Above</v>
      </c>
      <c r="L1018" s="10">
        <f>SUM(MasterData5[[#This Row],[MntWines]:[MntSweetProducts]])</f>
        <v>1719</v>
      </c>
      <c r="M1018" s="53" t="str">
        <f>IF(MasterData5[[#This Row],[Total Purchase]]&gt;=500, "Over $500", "")</f>
        <v>Over $500</v>
      </c>
      <c r="N1018" s="10"/>
      <c r="O1018" s="14" t="str">
        <f>IF(AND(MasterData5[[#This Row],[MntWines]]&gt;=AB$4, MasterData5[[#This Row],[Income ]]&lt;=$AB$12), "Yes", "")</f>
        <v/>
      </c>
      <c r="P1018" s="14" t="str">
        <f>IF(AND(MasterData5[[#This Row],[MntFruits]]&gt;=AC$4, MasterData5[[#This Row],[Income ]]&lt;=$AB$12), "Yes", "")</f>
        <v/>
      </c>
      <c r="Q1018" s="14" t="str">
        <f>IF(AND(MasterData5[[#This Row],[MntMeatProducts]]&gt;=AD$4, MasterData5[[#This Row],[Income ]]&lt;=$AB$12), "Yes", "")</f>
        <v/>
      </c>
      <c r="R1018" s="14" t="str">
        <f>IF(AND(MasterData5[[#This Row],[MntFishProducts]]&gt;=AE$4, MasterData5[[#This Row],[Income ]]&lt;=$AB$12), "Yes", "")</f>
        <v/>
      </c>
      <c r="S1018" s="14" t="str">
        <f>IF(AND(MasterData5[[#This Row],[MntSweetProducts]]&gt;=AF$4, MasterData5[[#This Row],[Income ]]&lt;=$AB$12), "Yes", "")</f>
        <v/>
      </c>
      <c r="U1018" s="14" t="str">
        <f>IF(MasterData5[[#This Row],[MntWines]]&gt;=AB$4, "Yes", "")</f>
        <v>Yes</v>
      </c>
      <c r="V1018" s="14" t="str">
        <f>IF(MasterData5[[#This Row],[MntFruits]]&gt;=AC$4, "Yes", "")</f>
        <v>Yes</v>
      </c>
      <c r="W1018" s="14" t="str">
        <f>IF(MasterData5[[#This Row],[MntMeatProducts]]&gt;=AD$4, "Yes", "")</f>
        <v>Yes</v>
      </c>
      <c r="X1018" s="14" t="str">
        <f>IF(MasterData5[[#This Row],[MntFishProducts]]&gt;=AE$4, "Yes", "")</f>
        <v>Yes</v>
      </c>
      <c r="Y1018" s="14" t="str">
        <f>IF(MasterData5[[#This Row],[MntSweetProducts]]&gt;=AF$4, "Yes", "")</f>
        <v>Yes</v>
      </c>
    </row>
    <row r="1019" spans="1:25" x14ac:dyDescent="0.3">
      <c r="A1019">
        <v>5036</v>
      </c>
      <c r="B1019" s="10">
        <v>252</v>
      </c>
      <c r="C1019" s="10">
        <v>3</v>
      </c>
      <c r="D1019" s="10">
        <v>42</v>
      </c>
      <c r="E1019" s="10">
        <v>4</v>
      </c>
      <c r="F1019" s="10">
        <v>3</v>
      </c>
      <c r="G1019" s="10">
        <v>102</v>
      </c>
      <c r="H1019" s="24">
        <f>2021-'Customer Profile'!B1018</f>
        <v>37</v>
      </c>
      <c r="I1019" s="10">
        <f>IF(Analysis!$B$60="Wine",B1019,IF(Analysis!$B$60="Fruit",C1019,IF(Analysis!$B$60="Meat",D1019,IF(Analysis!$B$60="Fish",E1019,IF(Analysis!$B$60="Sweet",F1019,"")))))</f>
        <v>4</v>
      </c>
      <c r="J1019" s="10">
        <v>42710</v>
      </c>
      <c r="K1019" s="10" t="str">
        <f>IF(MasterData5[[#This Row],[Income ]]&gt;$AB$12, "Above", "Below")</f>
        <v>Below</v>
      </c>
      <c r="L1019" s="10">
        <f>SUM(MasterData5[[#This Row],[MntWines]:[MntSweetProducts]])</f>
        <v>304</v>
      </c>
      <c r="M1019" s="53" t="str">
        <f>IF(MasterData5[[#This Row],[Total Purchase]]&gt;=500, "Over $500", "")</f>
        <v/>
      </c>
      <c r="N1019" s="10"/>
      <c r="O1019" s="14" t="str">
        <f>IF(AND(MasterData5[[#This Row],[MntWines]]&gt;=AB$4, MasterData5[[#This Row],[Income ]]&lt;=$AB$12), "Yes", "")</f>
        <v/>
      </c>
      <c r="P1019" s="14" t="str">
        <f>IF(AND(MasterData5[[#This Row],[MntFruits]]&gt;=AC$4, MasterData5[[#This Row],[Income ]]&lt;=$AB$12), "Yes", "")</f>
        <v/>
      </c>
      <c r="Q1019" s="14" t="str">
        <f>IF(AND(MasterData5[[#This Row],[MntMeatProducts]]&gt;=AD$4, MasterData5[[#This Row],[Income ]]&lt;=$AB$12), "Yes", "")</f>
        <v/>
      </c>
      <c r="R1019" s="14" t="str">
        <f>IF(AND(MasterData5[[#This Row],[MntFishProducts]]&gt;=AE$4, MasterData5[[#This Row],[Income ]]&lt;=$AB$12), "Yes", "")</f>
        <v/>
      </c>
      <c r="S1019" s="14" t="str">
        <f>IF(AND(MasterData5[[#This Row],[MntSweetProducts]]&gt;=AF$4, MasterData5[[#This Row],[Income ]]&lt;=$AB$12), "Yes", "")</f>
        <v/>
      </c>
      <c r="U1019" s="14" t="str">
        <f>IF(MasterData5[[#This Row],[MntWines]]&gt;=AB$4, "Yes", "")</f>
        <v/>
      </c>
      <c r="V1019" s="14" t="str">
        <f>IF(MasterData5[[#This Row],[MntFruits]]&gt;=AC$4, "Yes", "")</f>
        <v/>
      </c>
      <c r="W1019" s="14" t="str">
        <f>IF(MasterData5[[#This Row],[MntMeatProducts]]&gt;=AD$4, "Yes", "")</f>
        <v/>
      </c>
      <c r="X1019" s="14" t="str">
        <f>IF(MasterData5[[#This Row],[MntFishProducts]]&gt;=AE$4, "Yes", "")</f>
        <v/>
      </c>
      <c r="Y1019" s="14" t="str">
        <f>IF(MasterData5[[#This Row],[MntSweetProducts]]&gt;=AF$4, "Yes", "")</f>
        <v/>
      </c>
    </row>
    <row r="1020" spans="1:25" x14ac:dyDescent="0.3">
      <c r="A1020">
        <v>5043</v>
      </c>
      <c r="B1020" s="10">
        <v>7</v>
      </c>
      <c r="C1020" s="10">
        <v>23</v>
      </c>
      <c r="D1020" s="10">
        <v>78</v>
      </c>
      <c r="E1020" s="10">
        <v>133</v>
      </c>
      <c r="F1020" s="10">
        <v>49</v>
      </c>
      <c r="G1020" s="10">
        <v>144</v>
      </c>
      <c r="H1020" s="24">
        <f>2021-'Customer Profile'!B1019</f>
        <v>70</v>
      </c>
      <c r="I1020" s="10">
        <f>IF(Analysis!$B$60="Wine",B1020,IF(Analysis!$B$60="Fruit",C1020,IF(Analysis!$B$60="Meat",D1020,IF(Analysis!$B$60="Fish",E1020,IF(Analysis!$B$60="Sweet",F1020,"")))))</f>
        <v>133</v>
      </c>
      <c r="J1020" s="10">
        <v>26997</v>
      </c>
      <c r="K1020" s="10" t="str">
        <f>IF(MasterData5[[#This Row],[Income ]]&gt;$AB$12, "Above", "Below")</f>
        <v>Below</v>
      </c>
      <c r="L1020" s="10">
        <f>SUM(MasterData5[[#This Row],[MntWines]:[MntSweetProducts]])</f>
        <v>290</v>
      </c>
      <c r="M1020" s="53" t="str">
        <f>IF(MasterData5[[#This Row],[Total Purchase]]&gt;=500, "Over $500", "")</f>
        <v/>
      </c>
      <c r="N1020" s="10"/>
      <c r="O1020" s="14" t="str">
        <f>IF(AND(MasterData5[[#This Row],[MntWines]]&gt;=AB$4, MasterData5[[#This Row],[Income ]]&lt;=$AB$12), "Yes", "")</f>
        <v/>
      </c>
      <c r="P1020" s="14" t="str">
        <f>IF(AND(MasterData5[[#This Row],[MntFruits]]&gt;=AC$4, MasterData5[[#This Row],[Income ]]&lt;=$AB$12), "Yes", "")</f>
        <v/>
      </c>
      <c r="Q1020" s="14" t="str">
        <f>IF(AND(MasterData5[[#This Row],[MntMeatProducts]]&gt;=AD$4, MasterData5[[#This Row],[Income ]]&lt;=$AB$12), "Yes", "")</f>
        <v/>
      </c>
      <c r="R1020" s="14" t="str">
        <f>IF(AND(MasterData5[[#This Row],[MntFishProducts]]&gt;=AE$4, MasterData5[[#This Row],[Income ]]&lt;=$AB$12), "Yes", "")</f>
        <v>Yes</v>
      </c>
      <c r="S1020" s="14" t="str">
        <f>IF(AND(MasterData5[[#This Row],[MntSweetProducts]]&gt;=AF$4, MasterData5[[#This Row],[Income ]]&lt;=$AB$12), "Yes", "")</f>
        <v>Yes</v>
      </c>
      <c r="U1020" s="14" t="str">
        <f>IF(MasterData5[[#This Row],[MntWines]]&gt;=AB$4, "Yes", "")</f>
        <v/>
      </c>
      <c r="V1020" s="14" t="str">
        <f>IF(MasterData5[[#This Row],[MntFruits]]&gt;=AC$4, "Yes", "")</f>
        <v/>
      </c>
      <c r="W1020" s="14" t="str">
        <f>IF(MasterData5[[#This Row],[MntMeatProducts]]&gt;=AD$4, "Yes", "")</f>
        <v/>
      </c>
      <c r="X1020" s="14" t="str">
        <f>IF(MasterData5[[#This Row],[MntFishProducts]]&gt;=AE$4, "Yes", "")</f>
        <v>Yes</v>
      </c>
      <c r="Y1020" s="14" t="str">
        <f>IF(MasterData5[[#This Row],[MntSweetProducts]]&gt;=AF$4, "Yes", "")</f>
        <v>Yes</v>
      </c>
    </row>
    <row r="1021" spans="1:25" x14ac:dyDescent="0.3">
      <c r="A1021">
        <v>5046</v>
      </c>
      <c r="B1021" s="10">
        <v>756</v>
      </c>
      <c r="C1021" s="10">
        <v>138</v>
      </c>
      <c r="D1021" s="10">
        <v>354</v>
      </c>
      <c r="E1021" s="10">
        <v>160</v>
      </c>
      <c r="F1021" s="10">
        <v>169</v>
      </c>
      <c r="G1021" s="10">
        <v>61</v>
      </c>
      <c r="H1021" s="24">
        <f>2021-'Customer Profile'!B1020</f>
        <v>63</v>
      </c>
      <c r="I1021" s="10">
        <f>IF(Analysis!$B$60="Wine",B1021,IF(Analysis!$B$60="Fruit",C1021,IF(Analysis!$B$60="Meat",D1021,IF(Analysis!$B$60="Fish",E1021,IF(Analysis!$B$60="Sweet",F1021,"")))))</f>
        <v>160</v>
      </c>
      <c r="J1021" s="10">
        <v>78331</v>
      </c>
      <c r="K1021" s="10" t="str">
        <f>IF(MasterData5[[#This Row],[Income ]]&gt;$AB$12, "Above", "Below")</f>
        <v>Above</v>
      </c>
      <c r="L1021" s="10">
        <f>SUM(MasterData5[[#This Row],[MntWines]:[MntSweetProducts]])</f>
        <v>1577</v>
      </c>
      <c r="M1021" s="53" t="str">
        <f>IF(MasterData5[[#This Row],[Total Purchase]]&gt;=500, "Over $500", "")</f>
        <v>Over $500</v>
      </c>
      <c r="N1021" s="10"/>
      <c r="O1021" s="14" t="str">
        <f>IF(AND(MasterData5[[#This Row],[MntWines]]&gt;=AB$4, MasterData5[[#This Row],[Income ]]&lt;=$AB$12), "Yes", "")</f>
        <v/>
      </c>
      <c r="P1021" s="14" t="str">
        <f>IF(AND(MasterData5[[#This Row],[MntFruits]]&gt;=AC$4, MasterData5[[#This Row],[Income ]]&lt;=$AB$12), "Yes", "")</f>
        <v/>
      </c>
      <c r="Q1021" s="14" t="str">
        <f>IF(AND(MasterData5[[#This Row],[MntMeatProducts]]&gt;=AD$4, MasterData5[[#This Row],[Income ]]&lt;=$AB$12), "Yes", "")</f>
        <v/>
      </c>
      <c r="R1021" s="14" t="str">
        <f>IF(AND(MasterData5[[#This Row],[MntFishProducts]]&gt;=AE$4, MasterData5[[#This Row],[Income ]]&lt;=$AB$12), "Yes", "")</f>
        <v/>
      </c>
      <c r="S1021" s="14" t="str">
        <f>IF(AND(MasterData5[[#This Row],[MntSweetProducts]]&gt;=AF$4, MasterData5[[#This Row],[Income ]]&lt;=$AB$12), "Yes", "")</f>
        <v/>
      </c>
      <c r="U1021" s="14" t="str">
        <f>IF(MasterData5[[#This Row],[MntWines]]&gt;=AB$4, "Yes", "")</f>
        <v>Yes</v>
      </c>
      <c r="V1021" s="14" t="str">
        <f>IF(MasterData5[[#This Row],[MntFruits]]&gt;=AC$4, "Yes", "")</f>
        <v>Yes</v>
      </c>
      <c r="W1021" s="14" t="str">
        <f>IF(MasterData5[[#This Row],[MntMeatProducts]]&gt;=AD$4, "Yes", "")</f>
        <v>Yes</v>
      </c>
      <c r="X1021" s="14" t="str">
        <f>IF(MasterData5[[#This Row],[MntFishProducts]]&gt;=AE$4, "Yes", "")</f>
        <v>Yes</v>
      </c>
      <c r="Y1021" s="14" t="str">
        <f>IF(MasterData5[[#This Row],[MntSweetProducts]]&gt;=AF$4, "Yes", "")</f>
        <v>Yes</v>
      </c>
    </row>
    <row r="1022" spans="1:25" x14ac:dyDescent="0.3">
      <c r="A1022">
        <v>5048</v>
      </c>
      <c r="B1022" s="10">
        <v>20</v>
      </c>
      <c r="C1022" s="10">
        <v>6</v>
      </c>
      <c r="D1022" s="10">
        <v>43</v>
      </c>
      <c r="E1022" s="10">
        <v>19</v>
      </c>
      <c r="F1022" s="10">
        <v>5</v>
      </c>
      <c r="G1022" s="10">
        <v>38</v>
      </c>
      <c r="H1022" s="24">
        <f>2021-'Customer Profile'!B1021</f>
        <v>50</v>
      </c>
      <c r="I1022" s="10">
        <f>IF(Analysis!$B$60="Wine",B1022,IF(Analysis!$B$60="Fruit",C1022,IF(Analysis!$B$60="Meat",D1022,IF(Analysis!$B$60="Fish",E1022,IF(Analysis!$B$60="Sweet",F1022,"")))))</f>
        <v>19</v>
      </c>
      <c r="J1022" s="10">
        <v>42767</v>
      </c>
      <c r="K1022" s="10" t="str">
        <f>IF(MasterData5[[#This Row],[Income ]]&gt;$AB$12, "Above", "Below")</f>
        <v>Below</v>
      </c>
      <c r="L1022" s="10">
        <f>SUM(MasterData5[[#This Row],[MntWines]:[MntSweetProducts]])</f>
        <v>93</v>
      </c>
      <c r="M1022" s="53" t="str">
        <f>IF(MasterData5[[#This Row],[Total Purchase]]&gt;=500, "Over $500", "")</f>
        <v/>
      </c>
      <c r="N1022" s="10"/>
      <c r="O1022" s="14" t="str">
        <f>IF(AND(MasterData5[[#This Row],[MntWines]]&gt;=AB$4, MasterData5[[#This Row],[Income ]]&lt;=$AB$12), "Yes", "")</f>
        <v/>
      </c>
      <c r="P1022" s="14" t="str">
        <f>IF(AND(MasterData5[[#This Row],[MntFruits]]&gt;=AC$4, MasterData5[[#This Row],[Income ]]&lt;=$AB$12), "Yes", "")</f>
        <v/>
      </c>
      <c r="Q1022" s="14" t="str">
        <f>IF(AND(MasterData5[[#This Row],[MntMeatProducts]]&gt;=AD$4, MasterData5[[#This Row],[Income ]]&lt;=$AB$12), "Yes", "")</f>
        <v/>
      </c>
      <c r="R1022" s="14" t="str">
        <f>IF(AND(MasterData5[[#This Row],[MntFishProducts]]&gt;=AE$4, MasterData5[[#This Row],[Income ]]&lt;=$AB$12), "Yes", "")</f>
        <v/>
      </c>
      <c r="S1022" s="14" t="str">
        <f>IF(AND(MasterData5[[#This Row],[MntSweetProducts]]&gt;=AF$4, MasterData5[[#This Row],[Income ]]&lt;=$AB$12), "Yes", "")</f>
        <v/>
      </c>
      <c r="U1022" s="14" t="str">
        <f>IF(MasterData5[[#This Row],[MntWines]]&gt;=AB$4, "Yes", "")</f>
        <v/>
      </c>
      <c r="V1022" s="14" t="str">
        <f>IF(MasterData5[[#This Row],[MntFruits]]&gt;=AC$4, "Yes", "")</f>
        <v/>
      </c>
      <c r="W1022" s="14" t="str">
        <f>IF(MasterData5[[#This Row],[MntMeatProducts]]&gt;=AD$4, "Yes", "")</f>
        <v/>
      </c>
      <c r="X1022" s="14" t="str">
        <f>IF(MasterData5[[#This Row],[MntFishProducts]]&gt;=AE$4, "Yes", "")</f>
        <v/>
      </c>
      <c r="Y1022" s="14" t="str">
        <f>IF(MasterData5[[#This Row],[MntSweetProducts]]&gt;=AF$4, "Yes", "")</f>
        <v/>
      </c>
    </row>
    <row r="1023" spans="1:25" x14ac:dyDescent="0.3">
      <c r="A1023">
        <v>5049</v>
      </c>
      <c r="B1023" s="10">
        <v>14</v>
      </c>
      <c r="C1023" s="10">
        <v>0</v>
      </c>
      <c r="D1023" s="10">
        <v>24</v>
      </c>
      <c r="E1023" s="10">
        <v>3</v>
      </c>
      <c r="F1023" s="10">
        <v>3</v>
      </c>
      <c r="G1023" s="10">
        <v>2</v>
      </c>
      <c r="H1023" s="24">
        <f>2021-'Customer Profile'!B1022</f>
        <v>47</v>
      </c>
      <c r="I1023" s="10">
        <f>IF(Analysis!$B$60="Wine",B1023,IF(Analysis!$B$60="Fruit",C1023,IF(Analysis!$B$60="Meat",D1023,IF(Analysis!$B$60="Fish",E1023,IF(Analysis!$B$60="Sweet",F1023,"")))))</f>
        <v>3</v>
      </c>
      <c r="J1023" s="10">
        <v>30351</v>
      </c>
      <c r="K1023" s="10" t="str">
        <f>IF(MasterData5[[#This Row],[Income ]]&gt;$AB$12, "Above", "Below")</f>
        <v>Below</v>
      </c>
      <c r="L1023" s="10">
        <f>SUM(MasterData5[[#This Row],[MntWines]:[MntSweetProducts]])</f>
        <v>44</v>
      </c>
      <c r="M1023" s="53" t="str">
        <f>IF(MasterData5[[#This Row],[Total Purchase]]&gt;=500, "Over $500", "")</f>
        <v/>
      </c>
      <c r="N1023" s="10"/>
      <c r="O1023" s="14" t="str">
        <f>IF(AND(MasterData5[[#This Row],[MntWines]]&gt;=AB$4, MasterData5[[#This Row],[Income ]]&lt;=$AB$12), "Yes", "")</f>
        <v/>
      </c>
      <c r="P1023" s="14" t="str">
        <f>IF(AND(MasterData5[[#This Row],[MntFruits]]&gt;=AC$4, MasterData5[[#This Row],[Income ]]&lt;=$AB$12), "Yes", "")</f>
        <v/>
      </c>
      <c r="Q1023" s="14" t="str">
        <f>IF(AND(MasterData5[[#This Row],[MntMeatProducts]]&gt;=AD$4, MasterData5[[#This Row],[Income ]]&lt;=$AB$12), "Yes", "")</f>
        <v/>
      </c>
      <c r="R1023" s="14" t="str">
        <f>IF(AND(MasterData5[[#This Row],[MntFishProducts]]&gt;=AE$4, MasterData5[[#This Row],[Income ]]&lt;=$AB$12), "Yes", "")</f>
        <v/>
      </c>
      <c r="S1023" s="14" t="str">
        <f>IF(AND(MasterData5[[#This Row],[MntSweetProducts]]&gt;=AF$4, MasterData5[[#This Row],[Income ]]&lt;=$AB$12), "Yes", "")</f>
        <v/>
      </c>
      <c r="U1023" s="14" t="str">
        <f>IF(MasterData5[[#This Row],[MntWines]]&gt;=AB$4, "Yes", "")</f>
        <v/>
      </c>
      <c r="V1023" s="14" t="str">
        <f>IF(MasterData5[[#This Row],[MntFruits]]&gt;=AC$4, "Yes", "")</f>
        <v/>
      </c>
      <c r="W1023" s="14" t="str">
        <f>IF(MasterData5[[#This Row],[MntMeatProducts]]&gt;=AD$4, "Yes", "")</f>
        <v/>
      </c>
      <c r="X1023" s="14" t="str">
        <f>IF(MasterData5[[#This Row],[MntFishProducts]]&gt;=AE$4, "Yes", "")</f>
        <v/>
      </c>
      <c r="Y1023" s="14" t="str">
        <f>IF(MasterData5[[#This Row],[MntSweetProducts]]&gt;=AF$4, "Yes", "")</f>
        <v/>
      </c>
    </row>
    <row r="1024" spans="1:25" x14ac:dyDescent="0.3">
      <c r="A1024">
        <v>5057</v>
      </c>
      <c r="B1024" s="10">
        <v>264</v>
      </c>
      <c r="C1024" s="10">
        <v>47</v>
      </c>
      <c r="D1024" s="10">
        <v>188</v>
      </c>
      <c r="E1024" s="10">
        <v>54</v>
      </c>
      <c r="F1024" s="10">
        <v>47</v>
      </c>
      <c r="G1024" s="10">
        <v>11</v>
      </c>
      <c r="H1024" s="24">
        <f>2021-'Customer Profile'!B1023</f>
        <v>60</v>
      </c>
      <c r="I1024" s="10">
        <f>IF(Analysis!$B$60="Wine",B1024,IF(Analysis!$B$60="Fruit",C1024,IF(Analysis!$B$60="Meat",D1024,IF(Analysis!$B$60="Fish",E1024,IF(Analysis!$B$60="Sweet",F1024,"")))))</f>
        <v>54</v>
      </c>
      <c r="J1024" s="10">
        <v>61794</v>
      </c>
      <c r="K1024" s="10" t="str">
        <f>IF(MasterData5[[#This Row],[Income ]]&gt;$AB$12, "Above", "Below")</f>
        <v>Above</v>
      </c>
      <c r="L1024" s="10">
        <f>SUM(MasterData5[[#This Row],[MntWines]:[MntSweetProducts]])</f>
        <v>600</v>
      </c>
      <c r="M1024" s="53" t="str">
        <f>IF(MasterData5[[#This Row],[Total Purchase]]&gt;=500, "Over $500", "")</f>
        <v>Over $500</v>
      </c>
      <c r="N1024" s="10"/>
      <c r="O1024" s="14" t="str">
        <f>IF(AND(MasterData5[[#This Row],[MntWines]]&gt;=AB$4, MasterData5[[#This Row],[Income ]]&lt;=$AB$12), "Yes", "")</f>
        <v/>
      </c>
      <c r="P1024" s="14" t="str">
        <f>IF(AND(MasterData5[[#This Row],[MntFruits]]&gt;=AC$4, MasterData5[[#This Row],[Income ]]&lt;=$AB$12), "Yes", "")</f>
        <v/>
      </c>
      <c r="Q1024" s="14" t="str">
        <f>IF(AND(MasterData5[[#This Row],[MntMeatProducts]]&gt;=AD$4, MasterData5[[#This Row],[Income ]]&lt;=$AB$12), "Yes", "")</f>
        <v/>
      </c>
      <c r="R1024" s="14" t="str">
        <f>IF(AND(MasterData5[[#This Row],[MntFishProducts]]&gt;=AE$4, MasterData5[[#This Row],[Income ]]&lt;=$AB$12), "Yes", "")</f>
        <v/>
      </c>
      <c r="S1024" s="14" t="str">
        <f>IF(AND(MasterData5[[#This Row],[MntSweetProducts]]&gt;=AF$4, MasterData5[[#This Row],[Income ]]&lt;=$AB$12), "Yes", "")</f>
        <v/>
      </c>
      <c r="U1024" s="14" t="str">
        <f>IF(MasterData5[[#This Row],[MntWines]]&gt;=AB$4, "Yes", "")</f>
        <v/>
      </c>
      <c r="V1024" s="14" t="str">
        <f>IF(MasterData5[[#This Row],[MntFruits]]&gt;=AC$4, "Yes", "")</f>
        <v>Yes</v>
      </c>
      <c r="W1024" s="14" t="str">
        <f>IF(MasterData5[[#This Row],[MntMeatProducts]]&gt;=AD$4, "Yes", "")</f>
        <v>Yes</v>
      </c>
      <c r="X1024" s="14" t="str">
        <f>IF(MasterData5[[#This Row],[MntFishProducts]]&gt;=AE$4, "Yes", "")</f>
        <v>Yes</v>
      </c>
      <c r="Y1024" s="14" t="str">
        <f>IF(MasterData5[[#This Row],[MntSweetProducts]]&gt;=AF$4, "Yes", "")</f>
        <v>Yes</v>
      </c>
    </row>
    <row r="1025" spans="1:25" x14ac:dyDescent="0.3">
      <c r="A1025">
        <v>5062</v>
      </c>
      <c r="B1025" s="10">
        <v>35</v>
      </c>
      <c r="C1025" s="10">
        <v>0</v>
      </c>
      <c r="D1025" s="10">
        <v>4</v>
      </c>
      <c r="E1025" s="10">
        <v>0</v>
      </c>
      <c r="F1025" s="10">
        <v>0</v>
      </c>
      <c r="G1025" s="10">
        <v>0</v>
      </c>
      <c r="H1025" s="24">
        <f>2021-'Customer Profile'!B1024</f>
        <v>58</v>
      </c>
      <c r="I1025" s="10">
        <f>IF(Analysis!$B$60="Wine",B1025,IF(Analysis!$B$60="Fruit",C1025,IF(Analysis!$B$60="Meat",D1025,IF(Analysis!$B$60="Fish",E1025,IF(Analysis!$B$60="Sweet",F1025,"")))))</f>
        <v>0</v>
      </c>
      <c r="J1025" s="10">
        <v>54072</v>
      </c>
      <c r="K1025" s="10" t="str">
        <f>IF(MasterData5[[#This Row],[Income ]]&gt;$AB$12, "Above", "Below")</f>
        <v>Above</v>
      </c>
      <c r="L1025" s="10">
        <f>SUM(MasterData5[[#This Row],[MntWines]:[MntSweetProducts]])</f>
        <v>39</v>
      </c>
      <c r="M1025" s="53" t="str">
        <f>IF(MasterData5[[#This Row],[Total Purchase]]&gt;=500, "Over $500", "")</f>
        <v/>
      </c>
      <c r="N1025" s="10"/>
      <c r="O1025" s="14" t="str">
        <f>IF(AND(MasterData5[[#This Row],[MntWines]]&gt;=AB$4, MasterData5[[#This Row],[Income ]]&lt;=$AB$12), "Yes", "")</f>
        <v/>
      </c>
      <c r="P1025" s="14" t="str">
        <f>IF(AND(MasterData5[[#This Row],[MntFruits]]&gt;=AC$4, MasterData5[[#This Row],[Income ]]&lt;=$AB$12), "Yes", "")</f>
        <v/>
      </c>
      <c r="Q1025" s="14" t="str">
        <f>IF(AND(MasterData5[[#This Row],[MntMeatProducts]]&gt;=AD$4, MasterData5[[#This Row],[Income ]]&lt;=$AB$12), "Yes", "")</f>
        <v/>
      </c>
      <c r="R1025" s="14" t="str">
        <f>IF(AND(MasterData5[[#This Row],[MntFishProducts]]&gt;=AE$4, MasterData5[[#This Row],[Income ]]&lt;=$AB$12), "Yes", "")</f>
        <v/>
      </c>
      <c r="S1025" s="14" t="str">
        <f>IF(AND(MasterData5[[#This Row],[MntSweetProducts]]&gt;=AF$4, MasterData5[[#This Row],[Income ]]&lt;=$AB$12), "Yes", "")</f>
        <v/>
      </c>
      <c r="U1025" s="14" t="str">
        <f>IF(MasterData5[[#This Row],[MntWines]]&gt;=AB$4, "Yes", "")</f>
        <v/>
      </c>
      <c r="V1025" s="14" t="str">
        <f>IF(MasterData5[[#This Row],[MntFruits]]&gt;=AC$4, "Yes", "")</f>
        <v/>
      </c>
      <c r="W1025" s="14" t="str">
        <f>IF(MasterData5[[#This Row],[MntMeatProducts]]&gt;=AD$4, "Yes", "")</f>
        <v/>
      </c>
      <c r="X1025" s="14" t="str">
        <f>IF(MasterData5[[#This Row],[MntFishProducts]]&gt;=AE$4, "Yes", "")</f>
        <v/>
      </c>
      <c r="Y1025" s="14" t="str">
        <f>IF(MasterData5[[#This Row],[MntSweetProducts]]&gt;=AF$4, "Yes", "")</f>
        <v/>
      </c>
    </row>
    <row r="1026" spans="1:25" x14ac:dyDescent="0.3">
      <c r="A1026">
        <v>5063</v>
      </c>
      <c r="B1026" s="10">
        <v>41</v>
      </c>
      <c r="C1026" s="10">
        <v>5</v>
      </c>
      <c r="D1026" s="10">
        <v>129</v>
      </c>
      <c r="E1026" s="10">
        <v>10</v>
      </c>
      <c r="F1026" s="10">
        <v>3</v>
      </c>
      <c r="G1026" s="10">
        <v>3</v>
      </c>
      <c r="H1026" s="24">
        <f>2021-'Customer Profile'!B1025</f>
        <v>44</v>
      </c>
      <c r="I1026" s="10">
        <f>IF(Analysis!$B$60="Wine",B1026,IF(Analysis!$B$60="Fruit",C1026,IF(Analysis!$B$60="Meat",D1026,IF(Analysis!$B$60="Fish",E1026,IF(Analysis!$B$60="Sweet",F1026,"")))))</f>
        <v>10</v>
      </c>
      <c r="J1026" s="10">
        <v>28769</v>
      </c>
      <c r="K1026" s="10" t="str">
        <f>IF(MasterData5[[#This Row],[Income ]]&gt;$AB$12, "Above", "Below")</f>
        <v>Below</v>
      </c>
      <c r="L1026" s="10">
        <f>SUM(MasterData5[[#This Row],[MntWines]:[MntSweetProducts]])</f>
        <v>188</v>
      </c>
      <c r="M1026" s="53" t="str">
        <f>IF(MasterData5[[#This Row],[Total Purchase]]&gt;=500, "Over $500", "")</f>
        <v/>
      </c>
      <c r="N1026" s="10"/>
      <c r="O1026" s="14" t="str">
        <f>IF(AND(MasterData5[[#This Row],[MntWines]]&gt;=AB$4, MasterData5[[#This Row],[Income ]]&lt;=$AB$12), "Yes", "")</f>
        <v/>
      </c>
      <c r="P1026" s="14" t="str">
        <f>IF(AND(MasterData5[[#This Row],[MntFruits]]&gt;=AC$4, MasterData5[[#This Row],[Income ]]&lt;=$AB$12), "Yes", "")</f>
        <v/>
      </c>
      <c r="Q1026" s="14" t="str">
        <f>IF(AND(MasterData5[[#This Row],[MntMeatProducts]]&gt;=AD$4, MasterData5[[#This Row],[Income ]]&lt;=$AB$12), "Yes", "")</f>
        <v/>
      </c>
      <c r="R1026" s="14" t="str">
        <f>IF(AND(MasterData5[[#This Row],[MntFishProducts]]&gt;=AE$4, MasterData5[[#This Row],[Income ]]&lt;=$AB$12), "Yes", "")</f>
        <v/>
      </c>
      <c r="S1026" s="14" t="str">
        <f>IF(AND(MasterData5[[#This Row],[MntSweetProducts]]&gt;=AF$4, MasterData5[[#This Row],[Income ]]&lt;=$AB$12), "Yes", "")</f>
        <v/>
      </c>
      <c r="U1026" s="14" t="str">
        <f>IF(MasterData5[[#This Row],[MntWines]]&gt;=AB$4, "Yes", "")</f>
        <v/>
      </c>
      <c r="V1026" s="14" t="str">
        <f>IF(MasterData5[[#This Row],[MntFruits]]&gt;=AC$4, "Yes", "")</f>
        <v/>
      </c>
      <c r="W1026" s="14" t="str">
        <f>IF(MasterData5[[#This Row],[MntMeatProducts]]&gt;=AD$4, "Yes", "")</f>
        <v/>
      </c>
      <c r="X1026" s="14" t="str">
        <f>IF(MasterData5[[#This Row],[MntFishProducts]]&gt;=AE$4, "Yes", "")</f>
        <v/>
      </c>
      <c r="Y1026" s="14" t="str">
        <f>IF(MasterData5[[#This Row],[MntSweetProducts]]&gt;=AF$4, "Yes", "")</f>
        <v/>
      </c>
    </row>
    <row r="1027" spans="1:25" x14ac:dyDescent="0.3">
      <c r="A1027">
        <v>5067</v>
      </c>
      <c r="B1027" s="10">
        <v>966</v>
      </c>
      <c r="C1027" s="10">
        <v>26</v>
      </c>
      <c r="D1027" s="10">
        <v>282</v>
      </c>
      <c r="E1027" s="10">
        <v>52</v>
      </c>
      <c r="F1027" s="10">
        <v>26</v>
      </c>
      <c r="G1027" s="10">
        <v>26</v>
      </c>
      <c r="H1027" s="24">
        <f>2021-'Customer Profile'!B1026</f>
        <v>27</v>
      </c>
      <c r="I1027" s="10">
        <f>IF(Analysis!$B$60="Wine",B1027,IF(Analysis!$B$60="Fruit",C1027,IF(Analysis!$B$60="Meat",D1027,IF(Analysis!$B$60="Fish",E1027,IF(Analysis!$B$60="Sweet",F1027,"")))))</f>
        <v>52</v>
      </c>
      <c r="J1027" s="10">
        <v>80134</v>
      </c>
      <c r="K1027" s="10" t="str">
        <f>IF(MasterData5[[#This Row],[Income ]]&gt;$AB$12, "Above", "Below")</f>
        <v>Above</v>
      </c>
      <c r="L1027" s="10">
        <f>SUM(MasterData5[[#This Row],[MntWines]:[MntSweetProducts]])</f>
        <v>1352</v>
      </c>
      <c r="M1027" s="53" t="str">
        <f>IF(MasterData5[[#This Row],[Total Purchase]]&gt;=500, "Over $500", "")</f>
        <v>Over $500</v>
      </c>
      <c r="N1027" s="10"/>
      <c r="O1027" s="14" t="str">
        <f>IF(AND(MasterData5[[#This Row],[MntWines]]&gt;=AB$4, MasterData5[[#This Row],[Income ]]&lt;=$AB$12), "Yes", "")</f>
        <v/>
      </c>
      <c r="P1027" s="14" t="str">
        <f>IF(AND(MasterData5[[#This Row],[MntFruits]]&gt;=AC$4, MasterData5[[#This Row],[Income ]]&lt;=$AB$12), "Yes", "")</f>
        <v/>
      </c>
      <c r="Q1027" s="14" t="str">
        <f>IF(AND(MasterData5[[#This Row],[MntMeatProducts]]&gt;=AD$4, MasterData5[[#This Row],[Income ]]&lt;=$AB$12), "Yes", "")</f>
        <v/>
      </c>
      <c r="R1027" s="14" t="str">
        <f>IF(AND(MasterData5[[#This Row],[MntFishProducts]]&gt;=AE$4, MasterData5[[#This Row],[Income ]]&lt;=$AB$12), "Yes", "")</f>
        <v/>
      </c>
      <c r="S1027" s="14" t="str">
        <f>IF(AND(MasterData5[[#This Row],[MntSweetProducts]]&gt;=AF$4, MasterData5[[#This Row],[Income ]]&lt;=$AB$12), "Yes", "")</f>
        <v/>
      </c>
      <c r="U1027" s="14" t="str">
        <f>IF(MasterData5[[#This Row],[MntWines]]&gt;=AB$4, "Yes", "")</f>
        <v>Yes</v>
      </c>
      <c r="V1027" s="14" t="str">
        <f>IF(MasterData5[[#This Row],[MntFruits]]&gt;=AC$4, "Yes", "")</f>
        <v/>
      </c>
      <c r="W1027" s="14" t="str">
        <f>IF(MasterData5[[#This Row],[MntMeatProducts]]&gt;=AD$4, "Yes", "")</f>
        <v>Yes</v>
      </c>
      <c r="X1027" s="14" t="str">
        <f>IF(MasterData5[[#This Row],[MntFishProducts]]&gt;=AE$4, "Yes", "")</f>
        <v>Yes</v>
      </c>
      <c r="Y1027" s="14" t="str">
        <f>IF(MasterData5[[#This Row],[MntSweetProducts]]&gt;=AF$4, "Yes", "")</f>
        <v/>
      </c>
    </row>
    <row r="1028" spans="1:25" x14ac:dyDescent="0.3">
      <c r="A1028">
        <v>5068</v>
      </c>
      <c r="B1028" s="10">
        <v>14</v>
      </c>
      <c r="C1028" s="10">
        <v>1</v>
      </c>
      <c r="D1028" s="10">
        <v>7</v>
      </c>
      <c r="E1028" s="10">
        <v>2</v>
      </c>
      <c r="F1028" s="10">
        <v>1</v>
      </c>
      <c r="G1028" s="10">
        <v>1</v>
      </c>
      <c r="H1028" s="24">
        <f>2021-'Customer Profile'!B1027</f>
        <v>50</v>
      </c>
      <c r="I1028" s="10">
        <f>IF(Analysis!$B$60="Wine",B1028,IF(Analysis!$B$60="Fruit",C1028,IF(Analysis!$B$60="Meat",D1028,IF(Analysis!$B$60="Fish",E1028,IF(Analysis!$B$60="Sweet",F1028,"")))))</f>
        <v>2</v>
      </c>
      <c r="J1028" s="10">
        <v>22804</v>
      </c>
      <c r="K1028" s="10" t="str">
        <f>IF(MasterData5[[#This Row],[Income ]]&gt;$AB$12, "Above", "Below")</f>
        <v>Below</v>
      </c>
      <c r="L1028" s="10">
        <f>SUM(MasterData5[[#This Row],[MntWines]:[MntSweetProducts]])</f>
        <v>25</v>
      </c>
      <c r="M1028" s="53" t="str">
        <f>IF(MasterData5[[#This Row],[Total Purchase]]&gt;=500, "Over $500", "")</f>
        <v/>
      </c>
      <c r="N1028" s="10"/>
      <c r="O1028" s="14" t="str">
        <f>IF(AND(MasterData5[[#This Row],[MntWines]]&gt;=AB$4, MasterData5[[#This Row],[Income ]]&lt;=$AB$12), "Yes", "")</f>
        <v/>
      </c>
      <c r="P1028" s="14" t="str">
        <f>IF(AND(MasterData5[[#This Row],[MntFruits]]&gt;=AC$4, MasterData5[[#This Row],[Income ]]&lt;=$AB$12), "Yes", "")</f>
        <v/>
      </c>
      <c r="Q1028" s="14" t="str">
        <f>IF(AND(MasterData5[[#This Row],[MntMeatProducts]]&gt;=AD$4, MasterData5[[#This Row],[Income ]]&lt;=$AB$12), "Yes", "")</f>
        <v/>
      </c>
      <c r="R1028" s="14" t="str">
        <f>IF(AND(MasterData5[[#This Row],[MntFishProducts]]&gt;=AE$4, MasterData5[[#This Row],[Income ]]&lt;=$AB$12), "Yes", "")</f>
        <v/>
      </c>
      <c r="S1028" s="14" t="str">
        <f>IF(AND(MasterData5[[#This Row],[MntSweetProducts]]&gt;=AF$4, MasterData5[[#This Row],[Income ]]&lt;=$AB$12), "Yes", "")</f>
        <v/>
      </c>
      <c r="U1028" s="14" t="str">
        <f>IF(MasterData5[[#This Row],[MntWines]]&gt;=AB$4, "Yes", "")</f>
        <v/>
      </c>
      <c r="V1028" s="14" t="str">
        <f>IF(MasterData5[[#This Row],[MntFruits]]&gt;=AC$4, "Yes", "")</f>
        <v/>
      </c>
      <c r="W1028" s="14" t="str">
        <f>IF(MasterData5[[#This Row],[MntMeatProducts]]&gt;=AD$4, "Yes", "")</f>
        <v/>
      </c>
      <c r="X1028" s="14" t="str">
        <f>IF(MasterData5[[#This Row],[MntFishProducts]]&gt;=AE$4, "Yes", "")</f>
        <v/>
      </c>
      <c r="Y1028" s="14" t="str">
        <f>IF(MasterData5[[#This Row],[MntSweetProducts]]&gt;=AF$4, "Yes", "")</f>
        <v/>
      </c>
    </row>
    <row r="1029" spans="1:25" x14ac:dyDescent="0.3">
      <c r="A1029">
        <v>5074</v>
      </c>
      <c r="B1029" s="10">
        <v>30</v>
      </c>
      <c r="C1029" s="10">
        <v>0</v>
      </c>
      <c r="D1029" s="10">
        <v>10</v>
      </c>
      <c r="E1029" s="10">
        <v>2</v>
      </c>
      <c r="F1029" s="10">
        <v>0</v>
      </c>
      <c r="G1029" s="10">
        <v>5</v>
      </c>
      <c r="H1029" s="24">
        <f>2021-'Customer Profile'!B1028</f>
        <v>35</v>
      </c>
      <c r="I1029" s="10">
        <f>IF(Analysis!$B$60="Wine",B1029,IF(Analysis!$B$60="Fruit",C1029,IF(Analysis!$B$60="Meat",D1029,IF(Analysis!$B$60="Fish",E1029,IF(Analysis!$B$60="Sweet",F1029,"")))))</f>
        <v>2</v>
      </c>
      <c r="J1029" s="10">
        <v>28072</v>
      </c>
      <c r="K1029" s="10" t="str">
        <f>IF(MasterData5[[#This Row],[Income ]]&gt;$AB$12, "Above", "Below")</f>
        <v>Below</v>
      </c>
      <c r="L1029" s="10">
        <f>SUM(MasterData5[[#This Row],[MntWines]:[MntSweetProducts]])</f>
        <v>42</v>
      </c>
      <c r="M1029" s="53" t="str">
        <f>IF(MasterData5[[#This Row],[Total Purchase]]&gt;=500, "Over $500", "")</f>
        <v/>
      </c>
      <c r="N1029" s="10"/>
      <c r="O1029" s="14" t="str">
        <f>IF(AND(MasterData5[[#This Row],[MntWines]]&gt;=AB$4, MasterData5[[#This Row],[Income ]]&lt;=$AB$12), "Yes", "")</f>
        <v/>
      </c>
      <c r="P1029" s="14" t="str">
        <f>IF(AND(MasterData5[[#This Row],[MntFruits]]&gt;=AC$4, MasterData5[[#This Row],[Income ]]&lt;=$AB$12), "Yes", "")</f>
        <v/>
      </c>
      <c r="Q1029" s="14" t="str">
        <f>IF(AND(MasterData5[[#This Row],[MntMeatProducts]]&gt;=AD$4, MasterData5[[#This Row],[Income ]]&lt;=$AB$12), "Yes", "")</f>
        <v/>
      </c>
      <c r="R1029" s="14" t="str">
        <f>IF(AND(MasterData5[[#This Row],[MntFishProducts]]&gt;=AE$4, MasterData5[[#This Row],[Income ]]&lt;=$AB$12), "Yes", "")</f>
        <v/>
      </c>
      <c r="S1029" s="14" t="str">
        <f>IF(AND(MasterData5[[#This Row],[MntSweetProducts]]&gt;=AF$4, MasterData5[[#This Row],[Income ]]&lt;=$AB$12), "Yes", "")</f>
        <v/>
      </c>
      <c r="U1029" s="14" t="str">
        <f>IF(MasterData5[[#This Row],[MntWines]]&gt;=AB$4, "Yes", "")</f>
        <v/>
      </c>
      <c r="V1029" s="14" t="str">
        <f>IF(MasterData5[[#This Row],[MntFruits]]&gt;=AC$4, "Yes", "")</f>
        <v/>
      </c>
      <c r="W1029" s="14" t="str">
        <f>IF(MasterData5[[#This Row],[MntMeatProducts]]&gt;=AD$4, "Yes", "")</f>
        <v/>
      </c>
      <c r="X1029" s="14" t="str">
        <f>IF(MasterData5[[#This Row],[MntFishProducts]]&gt;=AE$4, "Yes", "")</f>
        <v/>
      </c>
      <c r="Y1029" s="14" t="str">
        <f>IF(MasterData5[[#This Row],[MntSweetProducts]]&gt;=AF$4, "Yes", "")</f>
        <v/>
      </c>
    </row>
    <row r="1030" spans="1:25" x14ac:dyDescent="0.3">
      <c r="A1030">
        <v>5077</v>
      </c>
      <c r="B1030" s="10">
        <v>425</v>
      </c>
      <c r="C1030" s="10">
        <v>115</v>
      </c>
      <c r="D1030" s="10">
        <v>292</v>
      </c>
      <c r="E1030" s="10">
        <v>23</v>
      </c>
      <c r="F1030" s="10">
        <v>35</v>
      </c>
      <c r="G1030" s="10">
        <v>79</v>
      </c>
      <c r="H1030" s="24">
        <f>2021-'Customer Profile'!B1029</f>
        <v>42</v>
      </c>
      <c r="I1030" s="10">
        <f>IF(Analysis!$B$60="Wine",B1030,IF(Analysis!$B$60="Fruit",C1030,IF(Analysis!$B$60="Meat",D1030,IF(Analysis!$B$60="Fish",E1030,IF(Analysis!$B$60="Sweet",F1030,"")))))</f>
        <v>23</v>
      </c>
      <c r="J1030" s="10">
        <v>77298</v>
      </c>
      <c r="K1030" s="10" t="str">
        <f>IF(MasterData5[[#This Row],[Income ]]&gt;$AB$12, "Above", "Below")</f>
        <v>Above</v>
      </c>
      <c r="L1030" s="10">
        <f>SUM(MasterData5[[#This Row],[MntWines]:[MntSweetProducts]])</f>
        <v>890</v>
      </c>
      <c r="M1030" s="53" t="str">
        <f>IF(MasterData5[[#This Row],[Total Purchase]]&gt;=500, "Over $500", "")</f>
        <v>Over $500</v>
      </c>
      <c r="N1030" s="10"/>
      <c r="O1030" s="14" t="str">
        <f>IF(AND(MasterData5[[#This Row],[MntWines]]&gt;=AB$4, MasterData5[[#This Row],[Income ]]&lt;=$AB$12), "Yes", "")</f>
        <v/>
      </c>
      <c r="P1030" s="14" t="str">
        <f>IF(AND(MasterData5[[#This Row],[MntFruits]]&gt;=AC$4, MasterData5[[#This Row],[Income ]]&lt;=$AB$12), "Yes", "")</f>
        <v/>
      </c>
      <c r="Q1030" s="14" t="str">
        <f>IF(AND(MasterData5[[#This Row],[MntMeatProducts]]&gt;=AD$4, MasterData5[[#This Row],[Income ]]&lt;=$AB$12), "Yes", "")</f>
        <v/>
      </c>
      <c r="R1030" s="14" t="str">
        <f>IF(AND(MasterData5[[#This Row],[MntFishProducts]]&gt;=AE$4, MasterData5[[#This Row],[Income ]]&lt;=$AB$12), "Yes", "")</f>
        <v/>
      </c>
      <c r="S1030" s="14" t="str">
        <f>IF(AND(MasterData5[[#This Row],[MntSweetProducts]]&gt;=AF$4, MasterData5[[#This Row],[Income ]]&lt;=$AB$12), "Yes", "")</f>
        <v/>
      </c>
      <c r="U1030" s="14" t="str">
        <f>IF(MasterData5[[#This Row],[MntWines]]&gt;=AB$4, "Yes", "")</f>
        <v>Yes</v>
      </c>
      <c r="V1030" s="14" t="str">
        <f>IF(MasterData5[[#This Row],[MntFruits]]&gt;=AC$4, "Yes", "")</f>
        <v>Yes</v>
      </c>
      <c r="W1030" s="14" t="str">
        <f>IF(MasterData5[[#This Row],[MntMeatProducts]]&gt;=AD$4, "Yes", "")</f>
        <v>Yes</v>
      </c>
      <c r="X1030" s="14" t="str">
        <f>IF(MasterData5[[#This Row],[MntFishProducts]]&gt;=AE$4, "Yes", "")</f>
        <v/>
      </c>
      <c r="Y1030" s="14" t="str">
        <f>IF(MasterData5[[#This Row],[MntSweetProducts]]&gt;=AF$4, "Yes", "")</f>
        <v>Yes</v>
      </c>
    </row>
    <row r="1031" spans="1:25" x14ac:dyDescent="0.3">
      <c r="A1031">
        <v>5079</v>
      </c>
      <c r="B1031" s="10">
        <v>71</v>
      </c>
      <c r="C1031" s="10">
        <v>1</v>
      </c>
      <c r="D1031" s="10">
        <v>16</v>
      </c>
      <c r="E1031" s="10">
        <v>0</v>
      </c>
      <c r="F1031" s="10">
        <v>0</v>
      </c>
      <c r="G1031" s="10">
        <v>9</v>
      </c>
      <c r="H1031" s="24">
        <f>2021-'Customer Profile'!B1030</f>
        <v>50</v>
      </c>
      <c r="I1031" s="10">
        <f>IF(Analysis!$B$60="Wine",B1031,IF(Analysis!$B$60="Fruit",C1031,IF(Analysis!$B$60="Meat",D1031,IF(Analysis!$B$60="Fish",E1031,IF(Analysis!$B$60="Sweet",F1031,"")))))</f>
        <v>0</v>
      </c>
      <c r="J1031" s="10"/>
      <c r="K1031" s="10"/>
      <c r="L1031" s="10">
        <f>SUM(MasterData5[[#This Row],[MntWines]:[MntSweetProducts]])</f>
        <v>88</v>
      </c>
      <c r="M1031" s="53" t="str">
        <f>IF(MasterData5[[#This Row],[Total Purchase]]&gt;=500, "Over $500", "")</f>
        <v/>
      </c>
      <c r="N1031" s="10"/>
      <c r="O1031" s="14" t="str">
        <f>IF(AND(MasterData5[[#This Row],[MntWines]]&gt;=AB$4, MasterData5[[#This Row],[Income ]]&lt;=$AB$12), "Yes", "")</f>
        <v/>
      </c>
      <c r="P1031" s="14" t="str">
        <f>IF(AND(MasterData5[[#This Row],[MntFruits]]&gt;=AC$4, MasterData5[[#This Row],[Income ]]&lt;=$AB$12), "Yes", "")</f>
        <v/>
      </c>
      <c r="Q1031" s="14" t="str">
        <f>IF(AND(MasterData5[[#This Row],[MntMeatProducts]]&gt;=AD$4, MasterData5[[#This Row],[Income ]]&lt;=$AB$12), "Yes", "")</f>
        <v/>
      </c>
      <c r="R1031" s="14" t="str">
        <f>IF(AND(MasterData5[[#This Row],[MntFishProducts]]&gt;=AE$4, MasterData5[[#This Row],[Income ]]&lt;=$AB$12), "Yes", "")</f>
        <v/>
      </c>
      <c r="S1031" s="14" t="str">
        <f>IF(AND(MasterData5[[#This Row],[MntSweetProducts]]&gt;=AF$4, MasterData5[[#This Row],[Income ]]&lt;=$AB$12), "Yes", "")</f>
        <v/>
      </c>
      <c r="U1031" s="14" t="str">
        <f>IF(MasterData5[[#This Row],[MntWines]]&gt;=AB$4, "Yes", "")</f>
        <v/>
      </c>
      <c r="V1031" s="14" t="str">
        <f>IF(MasterData5[[#This Row],[MntFruits]]&gt;=AC$4, "Yes", "")</f>
        <v/>
      </c>
      <c r="W1031" s="14" t="str">
        <f>IF(MasterData5[[#This Row],[MntMeatProducts]]&gt;=AD$4, "Yes", "")</f>
        <v/>
      </c>
      <c r="X1031" s="14" t="str">
        <f>IF(MasterData5[[#This Row],[MntFishProducts]]&gt;=AE$4, "Yes", "")</f>
        <v/>
      </c>
      <c r="Y1031" s="14" t="str">
        <f>IF(MasterData5[[#This Row],[MntSweetProducts]]&gt;=AF$4, "Yes", "")</f>
        <v/>
      </c>
    </row>
    <row r="1032" spans="1:25" x14ac:dyDescent="0.3">
      <c r="A1032">
        <v>5080</v>
      </c>
      <c r="B1032" s="10">
        <v>420</v>
      </c>
      <c r="C1032" s="10">
        <v>0</v>
      </c>
      <c r="D1032" s="10">
        <v>452</v>
      </c>
      <c r="E1032" s="10">
        <v>182</v>
      </c>
      <c r="F1032" s="10">
        <v>64</v>
      </c>
      <c r="G1032" s="10">
        <v>140</v>
      </c>
      <c r="H1032" s="24">
        <f>2021-'Customer Profile'!B1031</f>
        <v>28</v>
      </c>
      <c r="I1032" s="10">
        <f>IF(Analysis!$B$60="Wine",B1032,IF(Analysis!$B$60="Fruit",C1032,IF(Analysis!$B$60="Meat",D1032,IF(Analysis!$B$60="Fish",E1032,IF(Analysis!$B$60="Sweet",F1032,"")))))</f>
        <v>182</v>
      </c>
      <c r="J1032" s="10">
        <v>70515</v>
      </c>
      <c r="K1032" s="10" t="str">
        <f>IF(MasterData5[[#This Row],[Income ]]&gt;$AB$12, "Above", "Below")</f>
        <v>Above</v>
      </c>
      <c r="L1032" s="10">
        <f>SUM(MasterData5[[#This Row],[MntWines]:[MntSweetProducts]])</f>
        <v>1118</v>
      </c>
      <c r="M1032" s="53" t="str">
        <f>IF(MasterData5[[#This Row],[Total Purchase]]&gt;=500, "Over $500", "")</f>
        <v>Over $500</v>
      </c>
      <c r="N1032" s="10"/>
      <c r="O1032" s="14" t="str">
        <f>IF(AND(MasterData5[[#This Row],[MntWines]]&gt;=AB$4, MasterData5[[#This Row],[Income ]]&lt;=$AB$12), "Yes", "")</f>
        <v/>
      </c>
      <c r="P1032" s="14" t="str">
        <f>IF(AND(MasterData5[[#This Row],[MntFruits]]&gt;=AC$4, MasterData5[[#This Row],[Income ]]&lt;=$AB$12), "Yes", "")</f>
        <v/>
      </c>
      <c r="Q1032" s="14" t="str">
        <f>IF(AND(MasterData5[[#This Row],[MntMeatProducts]]&gt;=AD$4, MasterData5[[#This Row],[Income ]]&lt;=$AB$12), "Yes", "")</f>
        <v/>
      </c>
      <c r="R1032" s="14" t="str">
        <f>IF(AND(MasterData5[[#This Row],[MntFishProducts]]&gt;=AE$4, MasterData5[[#This Row],[Income ]]&lt;=$AB$12), "Yes", "")</f>
        <v/>
      </c>
      <c r="S1032" s="14" t="str">
        <f>IF(AND(MasterData5[[#This Row],[MntSweetProducts]]&gt;=AF$4, MasterData5[[#This Row],[Income ]]&lt;=$AB$12), "Yes", "")</f>
        <v/>
      </c>
      <c r="U1032" s="14" t="str">
        <f>IF(MasterData5[[#This Row],[MntWines]]&gt;=AB$4, "Yes", "")</f>
        <v>Yes</v>
      </c>
      <c r="V1032" s="14" t="str">
        <f>IF(MasterData5[[#This Row],[MntFruits]]&gt;=AC$4, "Yes", "")</f>
        <v/>
      </c>
      <c r="W1032" s="14" t="str">
        <f>IF(MasterData5[[#This Row],[MntMeatProducts]]&gt;=AD$4, "Yes", "")</f>
        <v>Yes</v>
      </c>
      <c r="X1032" s="14" t="str">
        <f>IF(MasterData5[[#This Row],[MntFishProducts]]&gt;=AE$4, "Yes", "")</f>
        <v>Yes</v>
      </c>
      <c r="Y1032" s="14" t="str">
        <f>IF(MasterData5[[#This Row],[MntSweetProducts]]&gt;=AF$4, "Yes", "")</f>
        <v>Yes</v>
      </c>
    </row>
    <row r="1033" spans="1:25" x14ac:dyDescent="0.3">
      <c r="A1033">
        <v>5081</v>
      </c>
      <c r="B1033" s="10">
        <v>9</v>
      </c>
      <c r="C1033" s="10">
        <v>0</v>
      </c>
      <c r="D1033" s="10">
        <v>16</v>
      </c>
      <c r="E1033" s="10">
        <v>6</v>
      </c>
      <c r="F1033" s="10">
        <v>6</v>
      </c>
      <c r="G1033" s="10">
        <v>10</v>
      </c>
      <c r="H1033" s="24">
        <f>2021-'Customer Profile'!B1032</f>
        <v>54</v>
      </c>
      <c r="I1033" s="10">
        <f>IF(Analysis!$B$60="Wine",B1033,IF(Analysis!$B$60="Fruit",C1033,IF(Analysis!$B$60="Meat",D1033,IF(Analysis!$B$60="Fish",E1033,IF(Analysis!$B$60="Sweet",F1033,"")))))</f>
        <v>6</v>
      </c>
      <c r="J1033" s="10">
        <v>47821</v>
      </c>
      <c r="K1033" s="10" t="str">
        <f>IF(MasterData5[[#This Row],[Income ]]&gt;$AB$12, "Above", "Below")</f>
        <v>Below</v>
      </c>
      <c r="L1033" s="10">
        <f>SUM(MasterData5[[#This Row],[MntWines]:[MntSweetProducts]])</f>
        <v>37</v>
      </c>
      <c r="M1033" s="53" t="str">
        <f>IF(MasterData5[[#This Row],[Total Purchase]]&gt;=500, "Over $500", "")</f>
        <v/>
      </c>
      <c r="N1033" s="10"/>
      <c r="O1033" s="14" t="str">
        <f>IF(AND(MasterData5[[#This Row],[MntWines]]&gt;=AB$4, MasterData5[[#This Row],[Income ]]&lt;=$AB$12), "Yes", "")</f>
        <v/>
      </c>
      <c r="P1033" s="14" t="str">
        <f>IF(AND(MasterData5[[#This Row],[MntFruits]]&gt;=AC$4, MasterData5[[#This Row],[Income ]]&lt;=$AB$12), "Yes", "")</f>
        <v/>
      </c>
      <c r="Q1033" s="14" t="str">
        <f>IF(AND(MasterData5[[#This Row],[MntMeatProducts]]&gt;=AD$4, MasterData5[[#This Row],[Income ]]&lt;=$AB$12), "Yes", "")</f>
        <v/>
      </c>
      <c r="R1033" s="14" t="str">
        <f>IF(AND(MasterData5[[#This Row],[MntFishProducts]]&gt;=AE$4, MasterData5[[#This Row],[Income ]]&lt;=$AB$12), "Yes", "")</f>
        <v/>
      </c>
      <c r="S1033" s="14" t="str">
        <f>IF(AND(MasterData5[[#This Row],[MntSweetProducts]]&gt;=AF$4, MasterData5[[#This Row],[Income ]]&lt;=$AB$12), "Yes", "")</f>
        <v/>
      </c>
      <c r="U1033" s="14" t="str">
        <f>IF(MasterData5[[#This Row],[MntWines]]&gt;=AB$4, "Yes", "")</f>
        <v/>
      </c>
      <c r="V1033" s="14" t="str">
        <f>IF(MasterData5[[#This Row],[MntFruits]]&gt;=AC$4, "Yes", "")</f>
        <v/>
      </c>
      <c r="W1033" s="14" t="str">
        <f>IF(MasterData5[[#This Row],[MntMeatProducts]]&gt;=AD$4, "Yes", "")</f>
        <v/>
      </c>
      <c r="X1033" s="14" t="str">
        <f>IF(MasterData5[[#This Row],[MntFishProducts]]&gt;=AE$4, "Yes", "")</f>
        <v/>
      </c>
      <c r="Y1033" s="14" t="str">
        <f>IF(MasterData5[[#This Row],[MntSweetProducts]]&gt;=AF$4, "Yes", "")</f>
        <v/>
      </c>
    </row>
    <row r="1034" spans="1:25" x14ac:dyDescent="0.3">
      <c r="A1034">
        <v>5084</v>
      </c>
      <c r="B1034" s="10">
        <v>445</v>
      </c>
      <c r="C1034" s="10">
        <v>53</v>
      </c>
      <c r="D1034" s="10">
        <v>213</v>
      </c>
      <c r="E1034" s="10">
        <v>104</v>
      </c>
      <c r="F1034" s="10">
        <v>98</v>
      </c>
      <c r="G1034" s="10">
        <v>151</v>
      </c>
      <c r="H1034" s="24">
        <f>2021-'Customer Profile'!B1033</f>
        <v>46</v>
      </c>
      <c r="I1034" s="10">
        <f>IF(Analysis!$B$60="Wine",B1034,IF(Analysis!$B$60="Fruit",C1034,IF(Analysis!$B$60="Meat",D1034,IF(Analysis!$B$60="Fish",E1034,IF(Analysis!$B$60="Sweet",F1034,"")))))</f>
        <v>104</v>
      </c>
      <c r="J1034" s="10">
        <v>58330</v>
      </c>
      <c r="K1034" s="10" t="str">
        <f>IF(MasterData5[[#This Row],[Income ]]&gt;$AB$12, "Above", "Below")</f>
        <v>Above</v>
      </c>
      <c r="L1034" s="10">
        <f>SUM(MasterData5[[#This Row],[MntWines]:[MntSweetProducts]])</f>
        <v>913</v>
      </c>
      <c r="M1034" s="53" t="str">
        <f>IF(MasterData5[[#This Row],[Total Purchase]]&gt;=500, "Over $500", "")</f>
        <v>Over $500</v>
      </c>
      <c r="N1034" s="10"/>
      <c r="O1034" s="14" t="str">
        <f>IF(AND(MasterData5[[#This Row],[MntWines]]&gt;=AB$4, MasterData5[[#This Row],[Income ]]&lt;=$AB$12), "Yes", "")</f>
        <v/>
      </c>
      <c r="P1034" s="14" t="str">
        <f>IF(AND(MasterData5[[#This Row],[MntFruits]]&gt;=AC$4, MasterData5[[#This Row],[Income ]]&lt;=$AB$12), "Yes", "")</f>
        <v/>
      </c>
      <c r="Q1034" s="14" t="str">
        <f>IF(AND(MasterData5[[#This Row],[MntMeatProducts]]&gt;=AD$4, MasterData5[[#This Row],[Income ]]&lt;=$AB$12), "Yes", "")</f>
        <v/>
      </c>
      <c r="R1034" s="14" t="str">
        <f>IF(AND(MasterData5[[#This Row],[MntFishProducts]]&gt;=AE$4, MasterData5[[#This Row],[Income ]]&lt;=$AB$12), "Yes", "")</f>
        <v/>
      </c>
      <c r="S1034" s="14" t="str">
        <f>IF(AND(MasterData5[[#This Row],[MntSweetProducts]]&gt;=AF$4, MasterData5[[#This Row],[Income ]]&lt;=$AB$12), "Yes", "")</f>
        <v/>
      </c>
      <c r="U1034" s="14" t="str">
        <f>IF(MasterData5[[#This Row],[MntWines]]&gt;=AB$4, "Yes", "")</f>
        <v>Yes</v>
      </c>
      <c r="V1034" s="14" t="str">
        <f>IF(MasterData5[[#This Row],[MntFruits]]&gt;=AC$4, "Yes", "")</f>
        <v>Yes</v>
      </c>
      <c r="W1034" s="14" t="str">
        <f>IF(MasterData5[[#This Row],[MntMeatProducts]]&gt;=AD$4, "Yes", "")</f>
        <v>Yes</v>
      </c>
      <c r="X1034" s="14" t="str">
        <f>IF(MasterData5[[#This Row],[MntFishProducts]]&gt;=AE$4, "Yes", "")</f>
        <v>Yes</v>
      </c>
      <c r="Y1034" s="14" t="str">
        <f>IF(MasterData5[[#This Row],[MntSweetProducts]]&gt;=AF$4, "Yes", "")</f>
        <v>Yes</v>
      </c>
    </row>
    <row r="1035" spans="1:25" x14ac:dyDescent="0.3">
      <c r="A1035">
        <v>5092</v>
      </c>
      <c r="B1035" s="10">
        <v>380</v>
      </c>
      <c r="C1035" s="10">
        <v>0</v>
      </c>
      <c r="D1035" s="10">
        <v>47</v>
      </c>
      <c r="E1035" s="10">
        <v>6</v>
      </c>
      <c r="F1035" s="10">
        <v>0</v>
      </c>
      <c r="G1035" s="10">
        <v>34</v>
      </c>
      <c r="H1035" s="24">
        <f>2021-'Customer Profile'!B1034</f>
        <v>72</v>
      </c>
      <c r="I1035" s="10">
        <f>IF(Analysis!$B$60="Wine",B1035,IF(Analysis!$B$60="Fruit",C1035,IF(Analysis!$B$60="Meat",D1035,IF(Analysis!$B$60="Fish",E1035,IF(Analysis!$B$60="Sweet",F1035,"")))))</f>
        <v>6</v>
      </c>
      <c r="J1035" s="10">
        <v>51569</v>
      </c>
      <c r="K1035" s="10" t="str">
        <f>IF(MasterData5[[#This Row],[Income ]]&gt;$AB$12, "Above", "Below")</f>
        <v>Below</v>
      </c>
      <c r="L1035" s="10">
        <f>SUM(MasterData5[[#This Row],[MntWines]:[MntSweetProducts]])</f>
        <v>433</v>
      </c>
      <c r="M1035" s="53" t="str">
        <f>IF(MasterData5[[#This Row],[Total Purchase]]&gt;=500, "Over $500", "")</f>
        <v/>
      </c>
      <c r="N1035" s="10"/>
      <c r="O1035" s="14" t="str">
        <f>IF(AND(MasterData5[[#This Row],[MntWines]]&gt;=AB$4, MasterData5[[#This Row],[Income ]]&lt;=$AB$12), "Yes", "")</f>
        <v>Yes</v>
      </c>
      <c r="P1035" s="14" t="str">
        <f>IF(AND(MasterData5[[#This Row],[MntFruits]]&gt;=AC$4, MasterData5[[#This Row],[Income ]]&lt;=$AB$12), "Yes", "")</f>
        <v/>
      </c>
      <c r="Q1035" s="14" t="str">
        <f>IF(AND(MasterData5[[#This Row],[MntMeatProducts]]&gt;=AD$4, MasterData5[[#This Row],[Income ]]&lt;=$AB$12), "Yes", "")</f>
        <v/>
      </c>
      <c r="R1035" s="14" t="str">
        <f>IF(AND(MasterData5[[#This Row],[MntFishProducts]]&gt;=AE$4, MasterData5[[#This Row],[Income ]]&lt;=$AB$12), "Yes", "")</f>
        <v/>
      </c>
      <c r="S1035" s="14" t="str">
        <f>IF(AND(MasterData5[[#This Row],[MntSweetProducts]]&gt;=AF$4, MasterData5[[#This Row],[Income ]]&lt;=$AB$12), "Yes", "")</f>
        <v/>
      </c>
      <c r="U1035" s="14" t="str">
        <f>IF(MasterData5[[#This Row],[MntWines]]&gt;=AB$4, "Yes", "")</f>
        <v>Yes</v>
      </c>
      <c r="V1035" s="14" t="str">
        <f>IF(MasterData5[[#This Row],[MntFruits]]&gt;=AC$4, "Yes", "")</f>
        <v/>
      </c>
      <c r="W1035" s="14" t="str">
        <f>IF(MasterData5[[#This Row],[MntMeatProducts]]&gt;=AD$4, "Yes", "")</f>
        <v/>
      </c>
      <c r="X1035" s="14" t="str">
        <f>IF(MasterData5[[#This Row],[MntFishProducts]]&gt;=AE$4, "Yes", "")</f>
        <v/>
      </c>
      <c r="Y1035" s="14" t="str">
        <f>IF(MasterData5[[#This Row],[MntSweetProducts]]&gt;=AF$4, "Yes", "")</f>
        <v/>
      </c>
    </row>
    <row r="1036" spans="1:25" x14ac:dyDescent="0.3">
      <c r="A1036">
        <v>5093</v>
      </c>
      <c r="B1036" s="10">
        <v>40</v>
      </c>
      <c r="C1036" s="10">
        <v>3</v>
      </c>
      <c r="D1036" s="10">
        <v>30</v>
      </c>
      <c r="E1036" s="10">
        <v>10</v>
      </c>
      <c r="F1036" s="10">
        <v>7</v>
      </c>
      <c r="G1036" s="10">
        <v>11</v>
      </c>
      <c r="H1036" s="24">
        <f>2021-'Customer Profile'!B1035</f>
        <v>47</v>
      </c>
      <c r="I1036" s="10">
        <f>IF(Analysis!$B$60="Wine",B1036,IF(Analysis!$B$60="Fruit",C1036,IF(Analysis!$B$60="Meat",D1036,IF(Analysis!$B$60="Fish",E1036,IF(Analysis!$B$60="Sweet",F1036,"")))))</f>
        <v>10</v>
      </c>
      <c r="J1036" s="10">
        <v>25509</v>
      </c>
      <c r="K1036" s="10" t="str">
        <f>IF(MasterData5[[#This Row],[Income ]]&gt;$AB$12, "Above", "Below")</f>
        <v>Below</v>
      </c>
      <c r="L1036" s="10">
        <f>SUM(MasterData5[[#This Row],[MntWines]:[MntSweetProducts]])</f>
        <v>90</v>
      </c>
      <c r="M1036" s="53" t="str">
        <f>IF(MasterData5[[#This Row],[Total Purchase]]&gt;=500, "Over $500", "")</f>
        <v/>
      </c>
      <c r="N1036" s="10"/>
      <c r="O1036" s="14" t="str">
        <f>IF(AND(MasterData5[[#This Row],[MntWines]]&gt;=AB$4, MasterData5[[#This Row],[Income ]]&lt;=$AB$12), "Yes", "")</f>
        <v/>
      </c>
      <c r="P1036" s="14" t="str">
        <f>IF(AND(MasterData5[[#This Row],[MntFruits]]&gt;=AC$4, MasterData5[[#This Row],[Income ]]&lt;=$AB$12), "Yes", "")</f>
        <v/>
      </c>
      <c r="Q1036" s="14" t="str">
        <f>IF(AND(MasterData5[[#This Row],[MntMeatProducts]]&gt;=AD$4, MasterData5[[#This Row],[Income ]]&lt;=$AB$12), "Yes", "")</f>
        <v/>
      </c>
      <c r="R1036" s="14" t="str">
        <f>IF(AND(MasterData5[[#This Row],[MntFishProducts]]&gt;=AE$4, MasterData5[[#This Row],[Income ]]&lt;=$AB$12), "Yes", "")</f>
        <v/>
      </c>
      <c r="S1036" s="14" t="str">
        <f>IF(AND(MasterData5[[#This Row],[MntSweetProducts]]&gt;=AF$4, MasterData5[[#This Row],[Income ]]&lt;=$AB$12), "Yes", "")</f>
        <v/>
      </c>
      <c r="U1036" s="14" t="str">
        <f>IF(MasterData5[[#This Row],[MntWines]]&gt;=AB$4, "Yes", "")</f>
        <v/>
      </c>
      <c r="V1036" s="14" t="str">
        <f>IF(MasterData5[[#This Row],[MntFruits]]&gt;=AC$4, "Yes", "")</f>
        <v/>
      </c>
      <c r="W1036" s="14" t="str">
        <f>IF(MasterData5[[#This Row],[MntMeatProducts]]&gt;=AD$4, "Yes", "")</f>
        <v/>
      </c>
      <c r="X1036" s="14" t="str">
        <f>IF(MasterData5[[#This Row],[MntFishProducts]]&gt;=AE$4, "Yes", "")</f>
        <v/>
      </c>
      <c r="Y1036" s="14" t="str">
        <f>IF(MasterData5[[#This Row],[MntSweetProducts]]&gt;=AF$4, "Yes", "")</f>
        <v/>
      </c>
    </row>
    <row r="1037" spans="1:25" x14ac:dyDescent="0.3">
      <c r="A1037">
        <v>5107</v>
      </c>
      <c r="B1037" s="10">
        <v>15</v>
      </c>
      <c r="C1037" s="10">
        <v>0</v>
      </c>
      <c r="D1037" s="10">
        <v>8</v>
      </c>
      <c r="E1037" s="10">
        <v>4</v>
      </c>
      <c r="F1037" s="10">
        <v>2</v>
      </c>
      <c r="G1037" s="10">
        <v>20</v>
      </c>
      <c r="H1037" s="24">
        <f>2021-'Customer Profile'!B1036</f>
        <v>48</v>
      </c>
      <c r="I1037" s="10">
        <f>IF(Analysis!$B$60="Wine",B1037,IF(Analysis!$B$60="Fruit",C1037,IF(Analysis!$B$60="Meat",D1037,IF(Analysis!$B$60="Fish",E1037,IF(Analysis!$B$60="Sweet",F1037,"")))))</f>
        <v>4</v>
      </c>
      <c r="J1037" s="10">
        <v>35860</v>
      </c>
      <c r="K1037" s="10" t="str">
        <f>IF(MasterData5[[#This Row],[Income ]]&gt;$AB$12, "Above", "Below")</f>
        <v>Below</v>
      </c>
      <c r="L1037" s="10">
        <f>SUM(MasterData5[[#This Row],[MntWines]:[MntSweetProducts]])</f>
        <v>29</v>
      </c>
      <c r="M1037" s="53" t="str">
        <f>IF(MasterData5[[#This Row],[Total Purchase]]&gt;=500, "Over $500", "")</f>
        <v/>
      </c>
      <c r="N1037" s="10"/>
      <c r="O1037" s="14" t="str">
        <f>IF(AND(MasterData5[[#This Row],[MntWines]]&gt;=AB$4, MasterData5[[#This Row],[Income ]]&lt;=$AB$12), "Yes", "")</f>
        <v/>
      </c>
      <c r="P1037" s="14" t="str">
        <f>IF(AND(MasterData5[[#This Row],[MntFruits]]&gt;=AC$4, MasterData5[[#This Row],[Income ]]&lt;=$AB$12), "Yes", "")</f>
        <v/>
      </c>
      <c r="Q1037" s="14" t="str">
        <f>IF(AND(MasterData5[[#This Row],[MntMeatProducts]]&gt;=AD$4, MasterData5[[#This Row],[Income ]]&lt;=$AB$12), "Yes", "")</f>
        <v/>
      </c>
      <c r="R1037" s="14" t="str">
        <f>IF(AND(MasterData5[[#This Row],[MntFishProducts]]&gt;=AE$4, MasterData5[[#This Row],[Income ]]&lt;=$AB$12), "Yes", "")</f>
        <v/>
      </c>
      <c r="S1037" s="14" t="str">
        <f>IF(AND(MasterData5[[#This Row],[MntSweetProducts]]&gt;=AF$4, MasterData5[[#This Row],[Income ]]&lt;=$AB$12), "Yes", "")</f>
        <v/>
      </c>
      <c r="U1037" s="14" t="str">
        <f>IF(MasterData5[[#This Row],[MntWines]]&gt;=AB$4, "Yes", "")</f>
        <v/>
      </c>
      <c r="V1037" s="14" t="str">
        <f>IF(MasterData5[[#This Row],[MntFruits]]&gt;=AC$4, "Yes", "")</f>
        <v/>
      </c>
      <c r="W1037" s="14" t="str">
        <f>IF(MasterData5[[#This Row],[MntMeatProducts]]&gt;=AD$4, "Yes", "")</f>
        <v/>
      </c>
      <c r="X1037" s="14" t="str">
        <f>IF(MasterData5[[#This Row],[MntFishProducts]]&gt;=AE$4, "Yes", "")</f>
        <v/>
      </c>
      <c r="Y1037" s="14" t="str">
        <f>IF(MasterData5[[#This Row],[MntSweetProducts]]&gt;=AF$4, "Yes", "")</f>
        <v/>
      </c>
    </row>
    <row r="1038" spans="1:25" x14ac:dyDescent="0.3">
      <c r="A1038">
        <v>5113</v>
      </c>
      <c r="B1038" s="10">
        <v>584</v>
      </c>
      <c r="C1038" s="10">
        <v>100</v>
      </c>
      <c r="D1038" s="10">
        <v>835</v>
      </c>
      <c r="E1038" s="10">
        <v>65</v>
      </c>
      <c r="F1038" s="10">
        <v>83</v>
      </c>
      <c r="G1038" s="10">
        <v>35</v>
      </c>
      <c r="H1038" s="24">
        <f>2021-'Customer Profile'!B1037</f>
        <v>50</v>
      </c>
      <c r="I1038" s="10">
        <f>IF(Analysis!$B$60="Wine",B1038,IF(Analysis!$B$60="Fruit",C1038,IF(Analysis!$B$60="Meat",D1038,IF(Analysis!$B$60="Fish",E1038,IF(Analysis!$B$60="Sweet",F1038,"")))))</f>
        <v>65</v>
      </c>
      <c r="J1038" s="10">
        <v>86979</v>
      </c>
      <c r="K1038" s="10" t="str">
        <f>IF(MasterData5[[#This Row],[Income ]]&gt;$AB$12, "Above", "Below")</f>
        <v>Above</v>
      </c>
      <c r="L1038" s="10">
        <f>SUM(MasterData5[[#This Row],[MntWines]:[MntSweetProducts]])</f>
        <v>1667</v>
      </c>
      <c r="M1038" s="53" t="str">
        <f>IF(MasterData5[[#This Row],[Total Purchase]]&gt;=500, "Over $500", "")</f>
        <v>Over $500</v>
      </c>
      <c r="N1038" s="10"/>
      <c r="O1038" s="14" t="str">
        <f>IF(AND(MasterData5[[#This Row],[MntWines]]&gt;=AB$4, MasterData5[[#This Row],[Income ]]&lt;=$AB$12), "Yes", "")</f>
        <v/>
      </c>
      <c r="P1038" s="14" t="str">
        <f>IF(AND(MasterData5[[#This Row],[MntFruits]]&gt;=AC$4, MasterData5[[#This Row],[Income ]]&lt;=$AB$12), "Yes", "")</f>
        <v/>
      </c>
      <c r="Q1038" s="14" t="str">
        <f>IF(AND(MasterData5[[#This Row],[MntMeatProducts]]&gt;=AD$4, MasterData5[[#This Row],[Income ]]&lt;=$AB$12), "Yes", "")</f>
        <v/>
      </c>
      <c r="R1038" s="14" t="str">
        <f>IF(AND(MasterData5[[#This Row],[MntFishProducts]]&gt;=AE$4, MasterData5[[#This Row],[Income ]]&lt;=$AB$12), "Yes", "")</f>
        <v/>
      </c>
      <c r="S1038" s="14" t="str">
        <f>IF(AND(MasterData5[[#This Row],[MntSweetProducts]]&gt;=AF$4, MasterData5[[#This Row],[Income ]]&lt;=$AB$12), "Yes", "")</f>
        <v/>
      </c>
      <c r="U1038" s="14" t="str">
        <f>IF(MasterData5[[#This Row],[MntWines]]&gt;=AB$4, "Yes", "")</f>
        <v>Yes</v>
      </c>
      <c r="V1038" s="14" t="str">
        <f>IF(MasterData5[[#This Row],[MntFruits]]&gt;=AC$4, "Yes", "")</f>
        <v>Yes</v>
      </c>
      <c r="W1038" s="14" t="str">
        <f>IF(MasterData5[[#This Row],[MntMeatProducts]]&gt;=AD$4, "Yes", "")</f>
        <v>Yes</v>
      </c>
      <c r="X1038" s="14" t="str">
        <f>IF(MasterData5[[#This Row],[MntFishProducts]]&gt;=AE$4, "Yes", "")</f>
        <v>Yes</v>
      </c>
      <c r="Y1038" s="14" t="str">
        <f>IF(MasterData5[[#This Row],[MntSweetProducts]]&gt;=AF$4, "Yes", "")</f>
        <v>Yes</v>
      </c>
    </row>
    <row r="1039" spans="1:25" x14ac:dyDescent="0.3">
      <c r="A1039">
        <v>5114</v>
      </c>
      <c r="B1039" s="10">
        <v>670</v>
      </c>
      <c r="C1039" s="10">
        <v>9</v>
      </c>
      <c r="D1039" s="10">
        <v>249</v>
      </c>
      <c r="E1039" s="10">
        <v>0</v>
      </c>
      <c r="F1039" s="10">
        <v>28</v>
      </c>
      <c r="G1039" s="10">
        <v>9</v>
      </c>
      <c r="H1039" s="24">
        <f>2021-'Customer Profile'!B1038</f>
        <v>56</v>
      </c>
      <c r="I1039" s="10">
        <f>IF(Analysis!$B$60="Wine",B1039,IF(Analysis!$B$60="Fruit",C1039,IF(Analysis!$B$60="Meat",D1039,IF(Analysis!$B$60="Fish",E1039,IF(Analysis!$B$60="Sweet",F1039,"")))))</f>
        <v>0</v>
      </c>
      <c r="J1039" s="10">
        <v>74806</v>
      </c>
      <c r="K1039" s="10" t="str">
        <f>IF(MasterData5[[#This Row],[Income ]]&gt;$AB$12, "Above", "Below")</f>
        <v>Above</v>
      </c>
      <c r="L1039" s="10">
        <f>SUM(MasterData5[[#This Row],[MntWines]:[MntSweetProducts]])</f>
        <v>956</v>
      </c>
      <c r="M1039" s="53" t="str">
        <f>IF(MasterData5[[#This Row],[Total Purchase]]&gt;=500, "Over $500", "")</f>
        <v>Over $500</v>
      </c>
      <c r="N1039" s="10"/>
      <c r="O1039" s="14" t="str">
        <f>IF(AND(MasterData5[[#This Row],[MntWines]]&gt;=AB$4, MasterData5[[#This Row],[Income ]]&lt;=$AB$12), "Yes", "")</f>
        <v/>
      </c>
      <c r="P1039" s="14" t="str">
        <f>IF(AND(MasterData5[[#This Row],[MntFruits]]&gt;=AC$4, MasterData5[[#This Row],[Income ]]&lt;=$AB$12), "Yes", "")</f>
        <v/>
      </c>
      <c r="Q1039" s="14" t="str">
        <f>IF(AND(MasterData5[[#This Row],[MntMeatProducts]]&gt;=AD$4, MasterData5[[#This Row],[Income ]]&lt;=$AB$12), "Yes", "")</f>
        <v/>
      </c>
      <c r="R1039" s="14" t="str">
        <f>IF(AND(MasterData5[[#This Row],[MntFishProducts]]&gt;=AE$4, MasterData5[[#This Row],[Income ]]&lt;=$AB$12), "Yes", "")</f>
        <v/>
      </c>
      <c r="S1039" s="14" t="str">
        <f>IF(AND(MasterData5[[#This Row],[MntSweetProducts]]&gt;=AF$4, MasterData5[[#This Row],[Income ]]&lt;=$AB$12), "Yes", "")</f>
        <v/>
      </c>
      <c r="U1039" s="14" t="str">
        <f>IF(MasterData5[[#This Row],[MntWines]]&gt;=AB$4, "Yes", "")</f>
        <v>Yes</v>
      </c>
      <c r="V1039" s="14" t="str">
        <f>IF(MasterData5[[#This Row],[MntFruits]]&gt;=AC$4, "Yes", "")</f>
        <v/>
      </c>
      <c r="W1039" s="14" t="str">
        <f>IF(MasterData5[[#This Row],[MntMeatProducts]]&gt;=AD$4, "Yes", "")</f>
        <v>Yes</v>
      </c>
      <c r="X1039" s="14" t="str">
        <f>IF(MasterData5[[#This Row],[MntFishProducts]]&gt;=AE$4, "Yes", "")</f>
        <v/>
      </c>
      <c r="Y1039" s="14" t="str">
        <f>IF(MasterData5[[#This Row],[MntSweetProducts]]&gt;=AF$4, "Yes", "")</f>
        <v>Yes</v>
      </c>
    </row>
    <row r="1040" spans="1:25" x14ac:dyDescent="0.3">
      <c r="A1040">
        <v>5117</v>
      </c>
      <c r="B1040" s="10">
        <v>63</v>
      </c>
      <c r="C1040" s="10">
        <v>151</v>
      </c>
      <c r="D1040" s="10">
        <v>137</v>
      </c>
      <c r="E1040" s="10">
        <v>153</v>
      </c>
      <c r="F1040" s="10">
        <v>19</v>
      </c>
      <c r="G1040" s="10">
        <v>53</v>
      </c>
      <c r="H1040" s="24">
        <f>2021-'Customer Profile'!B1039</f>
        <v>58</v>
      </c>
      <c r="I1040" s="10">
        <f>IF(Analysis!$B$60="Wine",B1040,IF(Analysis!$B$60="Fruit",C1040,IF(Analysis!$B$60="Meat",D1040,IF(Analysis!$B$60="Fish",E1040,IF(Analysis!$B$60="Sweet",F1040,"")))))</f>
        <v>153</v>
      </c>
      <c r="J1040" s="10">
        <v>32632</v>
      </c>
      <c r="K1040" s="10" t="str">
        <f>IF(MasterData5[[#This Row],[Income ]]&gt;$AB$12, "Above", "Below")</f>
        <v>Below</v>
      </c>
      <c r="L1040" s="10">
        <f>SUM(MasterData5[[#This Row],[MntWines]:[MntSweetProducts]])</f>
        <v>523</v>
      </c>
      <c r="M1040" s="53" t="str">
        <f>IF(MasterData5[[#This Row],[Total Purchase]]&gt;=500, "Over $500", "")</f>
        <v>Over $500</v>
      </c>
      <c r="N1040" s="10"/>
      <c r="O1040" s="14" t="str">
        <f>IF(AND(MasterData5[[#This Row],[MntWines]]&gt;=AB$4, MasterData5[[#This Row],[Income ]]&lt;=$AB$12), "Yes", "")</f>
        <v/>
      </c>
      <c r="P1040" s="14" t="str">
        <f>IF(AND(MasterData5[[#This Row],[MntFruits]]&gt;=AC$4, MasterData5[[#This Row],[Income ]]&lt;=$AB$12), "Yes", "")</f>
        <v>Yes</v>
      </c>
      <c r="Q1040" s="14" t="str">
        <f>IF(AND(MasterData5[[#This Row],[MntMeatProducts]]&gt;=AD$4, MasterData5[[#This Row],[Income ]]&lt;=$AB$12), "Yes", "")</f>
        <v/>
      </c>
      <c r="R1040" s="14" t="str">
        <f>IF(AND(MasterData5[[#This Row],[MntFishProducts]]&gt;=AE$4, MasterData5[[#This Row],[Income ]]&lt;=$AB$12), "Yes", "")</f>
        <v>Yes</v>
      </c>
      <c r="S1040" s="14" t="str">
        <f>IF(AND(MasterData5[[#This Row],[MntSweetProducts]]&gt;=AF$4, MasterData5[[#This Row],[Income ]]&lt;=$AB$12), "Yes", "")</f>
        <v/>
      </c>
      <c r="U1040" s="14" t="str">
        <f>IF(MasterData5[[#This Row],[MntWines]]&gt;=AB$4, "Yes", "")</f>
        <v/>
      </c>
      <c r="V1040" s="14" t="str">
        <f>IF(MasterData5[[#This Row],[MntFruits]]&gt;=AC$4, "Yes", "")</f>
        <v>Yes</v>
      </c>
      <c r="W1040" s="14" t="str">
        <f>IF(MasterData5[[#This Row],[MntMeatProducts]]&gt;=AD$4, "Yes", "")</f>
        <v/>
      </c>
      <c r="X1040" s="14" t="str">
        <f>IF(MasterData5[[#This Row],[MntFishProducts]]&gt;=AE$4, "Yes", "")</f>
        <v>Yes</v>
      </c>
      <c r="Y1040" s="14" t="str">
        <f>IF(MasterData5[[#This Row],[MntSweetProducts]]&gt;=AF$4, "Yes", "")</f>
        <v/>
      </c>
    </row>
    <row r="1041" spans="1:25" x14ac:dyDescent="0.3">
      <c r="A1041">
        <v>5120</v>
      </c>
      <c r="B1041" s="10">
        <v>398</v>
      </c>
      <c r="C1041" s="10">
        <v>96</v>
      </c>
      <c r="D1041" s="10">
        <v>447</v>
      </c>
      <c r="E1041" s="10">
        <v>220</v>
      </c>
      <c r="F1041" s="10">
        <v>96</v>
      </c>
      <c r="G1041" s="10">
        <v>32</v>
      </c>
      <c r="H1041" s="24">
        <f>2021-'Customer Profile'!B1040</f>
        <v>39</v>
      </c>
      <c r="I1041" s="10">
        <f>IF(Analysis!$B$60="Wine",B1041,IF(Analysis!$B$60="Fruit",C1041,IF(Analysis!$B$60="Meat",D1041,IF(Analysis!$B$60="Fish",E1041,IF(Analysis!$B$60="Sweet",F1041,"")))))</f>
        <v>220</v>
      </c>
      <c r="J1041" s="10">
        <v>66664</v>
      </c>
      <c r="K1041" s="10" t="str">
        <f>IF(MasterData5[[#This Row],[Income ]]&gt;$AB$12, "Above", "Below")</f>
        <v>Above</v>
      </c>
      <c r="L1041" s="10">
        <f>SUM(MasterData5[[#This Row],[MntWines]:[MntSweetProducts]])</f>
        <v>1257</v>
      </c>
      <c r="M1041" s="53" t="str">
        <f>IF(MasterData5[[#This Row],[Total Purchase]]&gt;=500, "Over $500", "")</f>
        <v>Over $500</v>
      </c>
      <c r="N1041" s="10"/>
      <c r="O1041" s="14" t="str">
        <f>IF(AND(MasterData5[[#This Row],[MntWines]]&gt;=AB$4, MasterData5[[#This Row],[Income ]]&lt;=$AB$12), "Yes", "")</f>
        <v/>
      </c>
      <c r="P1041" s="14" t="str">
        <f>IF(AND(MasterData5[[#This Row],[MntFruits]]&gt;=AC$4, MasterData5[[#This Row],[Income ]]&lt;=$AB$12), "Yes", "")</f>
        <v/>
      </c>
      <c r="Q1041" s="14" t="str">
        <f>IF(AND(MasterData5[[#This Row],[MntMeatProducts]]&gt;=AD$4, MasterData5[[#This Row],[Income ]]&lt;=$AB$12), "Yes", "")</f>
        <v/>
      </c>
      <c r="R1041" s="14" t="str">
        <f>IF(AND(MasterData5[[#This Row],[MntFishProducts]]&gt;=AE$4, MasterData5[[#This Row],[Income ]]&lt;=$AB$12), "Yes", "")</f>
        <v/>
      </c>
      <c r="S1041" s="14" t="str">
        <f>IF(AND(MasterData5[[#This Row],[MntSweetProducts]]&gt;=AF$4, MasterData5[[#This Row],[Income ]]&lt;=$AB$12), "Yes", "")</f>
        <v/>
      </c>
      <c r="U1041" s="14" t="str">
        <f>IF(MasterData5[[#This Row],[MntWines]]&gt;=AB$4, "Yes", "")</f>
        <v>Yes</v>
      </c>
      <c r="V1041" s="14" t="str">
        <f>IF(MasterData5[[#This Row],[MntFruits]]&gt;=AC$4, "Yes", "")</f>
        <v>Yes</v>
      </c>
      <c r="W1041" s="14" t="str">
        <f>IF(MasterData5[[#This Row],[MntMeatProducts]]&gt;=AD$4, "Yes", "")</f>
        <v>Yes</v>
      </c>
      <c r="X1041" s="14" t="str">
        <f>IF(MasterData5[[#This Row],[MntFishProducts]]&gt;=AE$4, "Yes", "")</f>
        <v>Yes</v>
      </c>
      <c r="Y1041" s="14" t="str">
        <f>IF(MasterData5[[#This Row],[MntSweetProducts]]&gt;=AF$4, "Yes", "")</f>
        <v>Yes</v>
      </c>
    </row>
    <row r="1042" spans="1:25" x14ac:dyDescent="0.3">
      <c r="A1042">
        <v>5121</v>
      </c>
      <c r="B1042" s="10">
        <v>479</v>
      </c>
      <c r="C1042" s="10">
        <v>5</v>
      </c>
      <c r="D1042" s="10">
        <v>82</v>
      </c>
      <c r="E1042" s="10">
        <v>7</v>
      </c>
      <c r="F1042" s="10">
        <v>17</v>
      </c>
      <c r="G1042" s="10">
        <v>171</v>
      </c>
      <c r="H1042" s="24">
        <f>2021-'Customer Profile'!B1041</f>
        <v>44</v>
      </c>
      <c r="I1042" s="10">
        <f>IF(Analysis!$B$60="Wine",B1042,IF(Analysis!$B$60="Fruit",C1042,IF(Analysis!$B$60="Meat",D1042,IF(Analysis!$B$60="Fish",E1042,IF(Analysis!$B$60="Sweet",F1042,"")))))</f>
        <v>7</v>
      </c>
      <c r="J1042" s="10">
        <v>56628</v>
      </c>
      <c r="K1042" s="10" t="str">
        <f>IF(MasterData5[[#This Row],[Income ]]&gt;$AB$12, "Above", "Below")</f>
        <v>Above</v>
      </c>
      <c r="L1042" s="10">
        <f>SUM(MasterData5[[#This Row],[MntWines]:[MntSweetProducts]])</f>
        <v>590</v>
      </c>
      <c r="M1042" s="53" t="str">
        <f>IF(MasterData5[[#This Row],[Total Purchase]]&gt;=500, "Over $500", "")</f>
        <v>Over $500</v>
      </c>
      <c r="N1042" s="10"/>
      <c r="O1042" s="14" t="str">
        <f>IF(AND(MasterData5[[#This Row],[MntWines]]&gt;=AB$4, MasterData5[[#This Row],[Income ]]&lt;=$AB$12), "Yes", "")</f>
        <v/>
      </c>
      <c r="P1042" s="14" t="str">
        <f>IF(AND(MasterData5[[#This Row],[MntFruits]]&gt;=AC$4, MasterData5[[#This Row],[Income ]]&lt;=$AB$12), "Yes", "")</f>
        <v/>
      </c>
      <c r="Q1042" s="14" t="str">
        <f>IF(AND(MasterData5[[#This Row],[MntMeatProducts]]&gt;=AD$4, MasterData5[[#This Row],[Income ]]&lt;=$AB$12), "Yes", "")</f>
        <v/>
      </c>
      <c r="R1042" s="14" t="str">
        <f>IF(AND(MasterData5[[#This Row],[MntFishProducts]]&gt;=AE$4, MasterData5[[#This Row],[Income ]]&lt;=$AB$12), "Yes", "")</f>
        <v/>
      </c>
      <c r="S1042" s="14" t="str">
        <f>IF(AND(MasterData5[[#This Row],[MntSweetProducts]]&gt;=AF$4, MasterData5[[#This Row],[Income ]]&lt;=$AB$12), "Yes", "")</f>
        <v/>
      </c>
      <c r="U1042" s="14" t="str">
        <f>IF(MasterData5[[#This Row],[MntWines]]&gt;=AB$4, "Yes", "")</f>
        <v>Yes</v>
      </c>
      <c r="V1042" s="14" t="str">
        <f>IF(MasterData5[[#This Row],[MntFruits]]&gt;=AC$4, "Yes", "")</f>
        <v/>
      </c>
      <c r="W1042" s="14" t="str">
        <f>IF(MasterData5[[#This Row],[MntMeatProducts]]&gt;=AD$4, "Yes", "")</f>
        <v/>
      </c>
      <c r="X1042" s="14" t="str">
        <f>IF(MasterData5[[#This Row],[MntFishProducts]]&gt;=AE$4, "Yes", "")</f>
        <v/>
      </c>
      <c r="Y1042" s="14" t="str">
        <f>IF(MasterData5[[#This Row],[MntSweetProducts]]&gt;=AF$4, "Yes", "")</f>
        <v/>
      </c>
    </row>
    <row r="1043" spans="1:25" x14ac:dyDescent="0.3">
      <c r="A1043">
        <v>5123</v>
      </c>
      <c r="B1043" s="10">
        <v>37</v>
      </c>
      <c r="C1043" s="10">
        <v>12</v>
      </c>
      <c r="D1043" s="10">
        <v>23</v>
      </c>
      <c r="E1043" s="10">
        <v>8</v>
      </c>
      <c r="F1043" s="10">
        <v>11</v>
      </c>
      <c r="G1043" s="10">
        <v>52</v>
      </c>
      <c r="H1043" s="24">
        <f>2021-'Customer Profile'!B1042</f>
        <v>70</v>
      </c>
      <c r="I1043" s="10">
        <f>IF(Analysis!$B$60="Wine",B1043,IF(Analysis!$B$60="Fruit",C1043,IF(Analysis!$B$60="Meat",D1043,IF(Analysis!$B$60="Fish",E1043,IF(Analysis!$B$60="Sweet",F1043,"")))))</f>
        <v>8</v>
      </c>
      <c r="J1043" s="10">
        <v>27450</v>
      </c>
      <c r="K1043" s="10" t="str">
        <f>IF(MasterData5[[#This Row],[Income ]]&gt;$AB$12, "Above", "Below")</f>
        <v>Below</v>
      </c>
      <c r="L1043" s="10">
        <f>SUM(MasterData5[[#This Row],[MntWines]:[MntSweetProducts]])</f>
        <v>91</v>
      </c>
      <c r="M1043" s="53" t="str">
        <f>IF(MasterData5[[#This Row],[Total Purchase]]&gt;=500, "Over $500", "")</f>
        <v/>
      </c>
      <c r="N1043" s="10"/>
      <c r="O1043" s="14" t="str">
        <f>IF(AND(MasterData5[[#This Row],[MntWines]]&gt;=AB$4, MasterData5[[#This Row],[Income ]]&lt;=$AB$12), "Yes", "")</f>
        <v/>
      </c>
      <c r="P1043" s="14" t="str">
        <f>IF(AND(MasterData5[[#This Row],[MntFruits]]&gt;=AC$4, MasterData5[[#This Row],[Income ]]&lt;=$AB$12), "Yes", "")</f>
        <v/>
      </c>
      <c r="Q1043" s="14" t="str">
        <f>IF(AND(MasterData5[[#This Row],[MntMeatProducts]]&gt;=AD$4, MasterData5[[#This Row],[Income ]]&lt;=$AB$12), "Yes", "")</f>
        <v/>
      </c>
      <c r="R1043" s="14" t="str">
        <f>IF(AND(MasterData5[[#This Row],[MntFishProducts]]&gt;=AE$4, MasterData5[[#This Row],[Income ]]&lt;=$AB$12), "Yes", "")</f>
        <v/>
      </c>
      <c r="S1043" s="14" t="str">
        <f>IF(AND(MasterData5[[#This Row],[MntSweetProducts]]&gt;=AF$4, MasterData5[[#This Row],[Income ]]&lt;=$AB$12), "Yes", "")</f>
        <v/>
      </c>
      <c r="U1043" s="14" t="str">
        <f>IF(MasterData5[[#This Row],[MntWines]]&gt;=AB$4, "Yes", "")</f>
        <v/>
      </c>
      <c r="V1043" s="14" t="str">
        <f>IF(MasterData5[[#This Row],[MntFruits]]&gt;=AC$4, "Yes", "")</f>
        <v/>
      </c>
      <c r="W1043" s="14" t="str">
        <f>IF(MasterData5[[#This Row],[MntMeatProducts]]&gt;=AD$4, "Yes", "")</f>
        <v/>
      </c>
      <c r="X1043" s="14" t="str">
        <f>IF(MasterData5[[#This Row],[MntFishProducts]]&gt;=AE$4, "Yes", "")</f>
        <v/>
      </c>
      <c r="Y1043" s="14" t="str">
        <f>IF(MasterData5[[#This Row],[MntSweetProducts]]&gt;=AF$4, "Yes", "")</f>
        <v/>
      </c>
    </row>
    <row r="1044" spans="1:25" x14ac:dyDescent="0.3">
      <c r="A1044">
        <v>5125</v>
      </c>
      <c r="B1044" s="10">
        <v>333</v>
      </c>
      <c r="C1044" s="10">
        <v>0</v>
      </c>
      <c r="D1044" s="10">
        <v>815</v>
      </c>
      <c r="E1044" s="10">
        <v>129</v>
      </c>
      <c r="F1044" s="10">
        <v>42</v>
      </c>
      <c r="G1044" s="10">
        <v>29</v>
      </c>
      <c r="H1044" s="24">
        <f>2021-'Customer Profile'!B1043</f>
        <v>61</v>
      </c>
      <c r="I1044" s="10">
        <f>IF(Analysis!$B$60="Wine",B1044,IF(Analysis!$B$60="Fruit",C1044,IF(Analysis!$B$60="Meat",D1044,IF(Analysis!$B$60="Fish",E1044,IF(Analysis!$B$60="Sweet",F1044,"")))))</f>
        <v>129</v>
      </c>
      <c r="J1044" s="10">
        <v>79530</v>
      </c>
      <c r="K1044" s="10" t="str">
        <f>IF(MasterData5[[#This Row],[Income ]]&gt;$AB$12, "Above", "Below")</f>
        <v>Above</v>
      </c>
      <c r="L1044" s="10">
        <f>SUM(MasterData5[[#This Row],[MntWines]:[MntSweetProducts]])</f>
        <v>1319</v>
      </c>
      <c r="M1044" s="53" t="str">
        <f>IF(MasterData5[[#This Row],[Total Purchase]]&gt;=500, "Over $500", "")</f>
        <v>Over $500</v>
      </c>
      <c r="N1044" s="10"/>
      <c r="O1044" s="14" t="str">
        <f>IF(AND(MasterData5[[#This Row],[MntWines]]&gt;=AB$4, MasterData5[[#This Row],[Income ]]&lt;=$AB$12), "Yes", "")</f>
        <v/>
      </c>
      <c r="P1044" s="14" t="str">
        <f>IF(AND(MasterData5[[#This Row],[MntFruits]]&gt;=AC$4, MasterData5[[#This Row],[Income ]]&lt;=$AB$12), "Yes", "")</f>
        <v/>
      </c>
      <c r="Q1044" s="14" t="str">
        <f>IF(AND(MasterData5[[#This Row],[MntMeatProducts]]&gt;=AD$4, MasterData5[[#This Row],[Income ]]&lt;=$AB$12), "Yes", "")</f>
        <v/>
      </c>
      <c r="R1044" s="14" t="str">
        <f>IF(AND(MasterData5[[#This Row],[MntFishProducts]]&gt;=AE$4, MasterData5[[#This Row],[Income ]]&lt;=$AB$12), "Yes", "")</f>
        <v/>
      </c>
      <c r="S1044" s="14" t="str">
        <f>IF(AND(MasterData5[[#This Row],[MntSweetProducts]]&gt;=AF$4, MasterData5[[#This Row],[Income ]]&lt;=$AB$12), "Yes", "")</f>
        <v/>
      </c>
      <c r="U1044" s="14" t="str">
        <f>IF(MasterData5[[#This Row],[MntWines]]&gt;=AB$4, "Yes", "")</f>
        <v>Yes</v>
      </c>
      <c r="V1044" s="14" t="str">
        <f>IF(MasterData5[[#This Row],[MntFruits]]&gt;=AC$4, "Yes", "")</f>
        <v/>
      </c>
      <c r="W1044" s="14" t="str">
        <f>IF(MasterData5[[#This Row],[MntMeatProducts]]&gt;=AD$4, "Yes", "")</f>
        <v>Yes</v>
      </c>
      <c r="X1044" s="14" t="str">
        <f>IF(MasterData5[[#This Row],[MntFishProducts]]&gt;=AE$4, "Yes", "")</f>
        <v>Yes</v>
      </c>
      <c r="Y1044" s="14" t="str">
        <f>IF(MasterData5[[#This Row],[MntSweetProducts]]&gt;=AF$4, "Yes", "")</f>
        <v>Yes</v>
      </c>
    </row>
    <row r="1045" spans="1:25" x14ac:dyDescent="0.3">
      <c r="A1045">
        <v>5136</v>
      </c>
      <c r="B1045" s="10">
        <v>654</v>
      </c>
      <c r="C1045" s="10">
        <v>7</v>
      </c>
      <c r="D1045" s="10">
        <v>92</v>
      </c>
      <c r="E1045" s="10">
        <v>0</v>
      </c>
      <c r="F1045" s="10">
        <v>15</v>
      </c>
      <c r="G1045" s="10">
        <v>30</v>
      </c>
      <c r="H1045" s="24">
        <f>2021-'Customer Profile'!B1044</f>
        <v>48</v>
      </c>
      <c r="I1045" s="10">
        <f>IF(Analysis!$B$60="Wine",B1045,IF(Analysis!$B$60="Fruit",C1045,IF(Analysis!$B$60="Meat",D1045,IF(Analysis!$B$60="Fish",E1045,IF(Analysis!$B$60="Sweet",F1045,"")))))</f>
        <v>0</v>
      </c>
      <c r="J1045" s="10">
        <v>65333</v>
      </c>
      <c r="K1045" s="10" t="str">
        <f>IF(MasterData5[[#This Row],[Income ]]&gt;$AB$12, "Above", "Below")</f>
        <v>Above</v>
      </c>
      <c r="L1045" s="10">
        <f>SUM(MasterData5[[#This Row],[MntWines]:[MntSweetProducts]])</f>
        <v>768</v>
      </c>
      <c r="M1045" s="53" t="str">
        <f>IF(MasterData5[[#This Row],[Total Purchase]]&gt;=500, "Over $500", "")</f>
        <v>Over $500</v>
      </c>
      <c r="N1045" s="10"/>
      <c r="O1045" s="14" t="str">
        <f>IF(AND(MasterData5[[#This Row],[MntWines]]&gt;=AB$4, MasterData5[[#This Row],[Income ]]&lt;=$AB$12), "Yes", "")</f>
        <v/>
      </c>
      <c r="P1045" s="14" t="str">
        <f>IF(AND(MasterData5[[#This Row],[MntFruits]]&gt;=AC$4, MasterData5[[#This Row],[Income ]]&lt;=$AB$12), "Yes", "")</f>
        <v/>
      </c>
      <c r="Q1045" s="14" t="str">
        <f>IF(AND(MasterData5[[#This Row],[MntMeatProducts]]&gt;=AD$4, MasterData5[[#This Row],[Income ]]&lt;=$AB$12), "Yes", "")</f>
        <v/>
      </c>
      <c r="R1045" s="14" t="str">
        <f>IF(AND(MasterData5[[#This Row],[MntFishProducts]]&gt;=AE$4, MasterData5[[#This Row],[Income ]]&lt;=$AB$12), "Yes", "")</f>
        <v/>
      </c>
      <c r="S1045" s="14" t="str">
        <f>IF(AND(MasterData5[[#This Row],[MntSweetProducts]]&gt;=AF$4, MasterData5[[#This Row],[Income ]]&lt;=$AB$12), "Yes", "")</f>
        <v/>
      </c>
      <c r="U1045" s="14" t="str">
        <f>IF(MasterData5[[#This Row],[MntWines]]&gt;=AB$4, "Yes", "")</f>
        <v>Yes</v>
      </c>
      <c r="V1045" s="14" t="str">
        <f>IF(MasterData5[[#This Row],[MntFruits]]&gt;=AC$4, "Yes", "")</f>
        <v/>
      </c>
      <c r="W1045" s="14" t="str">
        <f>IF(MasterData5[[#This Row],[MntMeatProducts]]&gt;=AD$4, "Yes", "")</f>
        <v/>
      </c>
      <c r="X1045" s="14" t="str">
        <f>IF(MasterData5[[#This Row],[MntFishProducts]]&gt;=AE$4, "Yes", "")</f>
        <v/>
      </c>
      <c r="Y1045" s="14" t="str">
        <f>IF(MasterData5[[#This Row],[MntSweetProducts]]&gt;=AF$4, "Yes", "")</f>
        <v/>
      </c>
    </row>
    <row r="1046" spans="1:25" x14ac:dyDescent="0.3">
      <c r="A1046">
        <v>5138</v>
      </c>
      <c r="B1046" s="10">
        <v>19</v>
      </c>
      <c r="C1046" s="10">
        <v>1</v>
      </c>
      <c r="D1046" s="10">
        <v>14</v>
      </c>
      <c r="E1046" s="10">
        <v>3</v>
      </c>
      <c r="F1046" s="10">
        <v>2</v>
      </c>
      <c r="G1046" s="10">
        <v>4</v>
      </c>
      <c r="H1046" s="24">
        <f>2021-'Customer Profile'!B1045</f>
        <v>71</v>
      </c>
      <c r="I1046" s="10">
        <f>IF(Analysis!$B$60="Wine",B1046,IF(Analysis!$B$60="Fruit",C1046,IF(Analysis!$B$60="Meat",D1046,IF(Analysis!$B$60="Fish",E1046,IF(Analysis!$B$60="Sweet",F1046,"")))))</f>
        <v>3</v>
      </c>
      <c r="J1046" s="10">
        <v>28320</v>
      </c>
      <c r="K1046" s="10" t="str">
        <f>IF(MasterData5[[#This Row],[Income ]]&gt;$AB$12, "Above", "Below")</f>
        <v>Below</v>
      </c>
      <c r="L1046" s="10">
        <f>SUM(MasterData5[[#This Row],[MntWines]:[MntSweetProducts]])</f>
        <v>39</v>
      </c>
      <c r="M1046" s="53" t="str">
        <f>IF(MasterData5[[#This Row],[Total Purchase]]&gt;=500, "Over $500", "")</f>
        <v/>
      </c>
      <c r="N1046" s="10"/>
      <c r="O1046" s="14" t="str">
        <f>IF(AND(MasterData5[[#This Row],[MntWines]]&gt;=AB$4, MasterData5[[#This Row],[Income ]]&lt;=$AB$12), "Yes", "")</f>
        <v/>
      </c>
      <c r="P1046" s="14" t="str">
        <f>IF(AND(MasterData5[[#This Row],[MntFruits]]&gt;=AC$4, MasterData5[[#This Row],[Income ]]&lt;=$AB$12), "Yes", "")</f>
        <v/>
      </c>
      <c r="Q1046" s="14" t="str">
        <f>IF(AND(MasterData5[[#This Row],[MntMeatProducts]]&gt;=AD$4, MasterData5[[#This Row],[Income ]]&lt;=$AB$12), "Yes", "")</f>
        <v/>
      </c>
      <c r="R1046" s="14" t="str">
        <f>IF(AND(MasterData5[[#This Row],[MntFishProducts]]&gt;=AE$4, MasterData5[[#This Row],[Income ]]&lt;=$AB$12), "Yes", "")</f>
        <v/>
      </c>
      <c r="S1046" s="14" t="str">
        <f>IF(AND(MasterData5[[#This Row],[MntSweetProducts]]&gt;=AF$4, MasterData5[[#This Row],[Income ]]&lt;=$AB$12), "Yes", "")</f>
        <v/>
      </c>
      <c r="U1046" s="14" t="str">
        <f>IF(MasterData5[[#This Row],[MntWines]]&gt;=AB$4, "Yes", "")</f>
        <v/>
      </c>
      <c r="V1046" s="14" t="str">
        <f>IF(MasterData5[[#This Row],[MntFruits]]&gt;=AC$4, "Yes", "")</f>
        <v/>
      </c>
      <c r="W1046" s="14" t="str">
        <f>IF(MasterData5[[#This Row],[MntMeatProducts]]&gt;=AD$4, "Yes", "")</f>
        <v/>
      </c>
      <c r="X1046" s="14" t="str">
        <f>IF(MasterData5[[#This Row],[MntFishProducts]]&gt;=AE$4, "Yes", "")</f>
        <v/>
      </c>
      <c r="Y1046" s="14" t="str">
        <f>IF(MasterData5[[#This Row],[MntSweetProducts]]&gt;=AF$4, "Yes", "")</f>
        <v/>
      </c>
    </row>
    <row r="1047" spans="1:25" x14ac:dyDescent="0.3">
      <c r="A1047">
        <v>5140</v>
      </c>
      <c r="B1047" s="10">
        <v>1047</v>
      </c>
      <c r="C1047" s="10">
        <v>0</v>
      </c>
      <c r="D1047" s="10">
        <v>140</v>
      </c>
      <c r="E1047" s="10">
        <v>67</v>
      </c>
      <c r="F1047" s="10">
        <v>38</v>
      </c>
      <c r="G1047" s="10">
        <v>153</v>
      </c>
      <c r="H1047" s="24">
        <f>2021-'Customer Profile'!B1046</f>
        <v>36</v>
      </c>
      <c r="I1047" s="10">
        <f>IF(Analysis!$B$60="Wine",B1047,IF(Analysis!$B$60="Fruit",C1047,IF(Analysis!$B$60="Meat",D1047,IF(Analysis!$B$60="Fish",E1047,IF(Analysis!$B$60="Sweet",F1047,"")))))</f>
        <v>67</v>
      </c>
      <c r="J1047" s="10">
        <v>64355</v>
      </c>
      <c r="K1047" s="10" t="str">
        <f>IF(MasterData5[[#This Row],[Income ]]&gt;$AB$12, "Above", "Below")</f>
        <v>Above</v>
      </c>
      <c r="L1047" s="10">
        <f>SUM(MasterData5[[#This Row],[MntWines]:[MntSweetProducts]])</f>
        <v>1292</v>
      </c>
      <c r="M1047" s="53" t="str">
        <f>IF(MasterData5[[#This Row],[Total Purchase]]&gt;=500, "Over $500", "")</f>
        <v>Over $500</v>
      </c>
      <c r="N1047" s="10"/>
      <c r="O1047" s="14" t="str">
        <f>IF(AND(MasterData5[[#This Row],[MntWines]]&gt;=AB$4, MasterData5[[#This Row],[Income ]]&lt;=$AB$12), "Yes", "")</f>
        <v/>
      </c>
      <c r="P1047" s="14" t="str">
        <f>IF(AND(MasterData5[[#This Row],[MntFruits]]&gt;=AC$4, MasterData5[[#This Row],[Income ]]&lt;=$AB$12), "Yes", "")</f>
        <v/>
      </c>
      <c r="Q1047" s="14" t="str">
        <f>IF(AND(MasterData5[[#This Row],[MntMeatProducts]]&gt;=AD$4, MasterData5[[#This Row],[Income ]]&lt;=$AB$12), "Yes", "")</f>
        <v/>
      </c>
      <c r="R1047" s="14" t="str">
        <f>IF(AND(MasterData5[[#This Row],[MntFishProducts]]&gt;=AE$4, MasterData5[[#This Row],[Income ]]&lt;=$AB$12), "Yes", "")</f>
        <v/>
      </c>
      <c r="S1047" s="14" t="str">
        <f>IF(AND(MasterData5[[#This Row],[MntSweetProducts]]&gt;=AF$4, MasterData5[[#This Row],[Income ]]&lt;=$AB$12), "Yes", "")</f>
        <v/>
      </c>
      <c r="U1047" s="14" t="str">
        <f>IF(MasterData5[[#This Row],[MntWines]]&gt;=AB$4, "Yes", "")</f>
        <v>Yes</v>
      </c>
      <c r="V1047" s="14" t="str">
        <f>IF(MasterData5[[#This Row],[MntFruits]]&gt;=AC$4, "Yes", "")</f>
        <v/>
      </c>
      <c r="W1047" s="14" t="str">
        <f>IF(MasterData5[[#This Row],[MntMeatProducts]]&gt;=AD$4, "Yes", "")</f>
        <v/>
      </c>
      <c r="X1047" s="14" t="str">
        <f>IF(MasterData5[[#This Row],[MntFishProducts]]&gt;=AE$4, "Yes", "")</f>
        <v>Yes</v>
      </c>
      <c r="Y1047" s="14" t="str">
        <f>IF(MasterData5[[#This Row],[MntSweetProducts]]&gt;=AF$4, "Yes", "")</f>
        <v>Yes</v>
      </c>
    </row>
    <row r="1048" spans="1:25" x14ac:dyDescent="0.3">
      <c r="A1048">
        <v>5147</v>
      </c>
      <c r="B1048" s="10">
        <v>774</v>
      </c>
      <c r="C1048" s="10">
        <v>70</v>
      </c>
      <c r="D1048" s="10">
        <v>118</v>
      </c>
      <c r="E1048" s="10">
        <v>182</v>
      </c>
      <c r="F1048" s="10">
        <v>187</v>
      </c>
      <c r="G1048" s="10">
        <v>93</v>
      </c>
      <c r="H1048" s="24">
        <f>2021-'Customer Profile'!B1047</f>
        <v>73</v>
      </c>
      <c r="I1048" s="10">
        <f>IF(Analysis!$B$60="Wine",B1048,IF(Analysis!$B$60="Fruit",C1048,IF(Analysis!$B$60="Meat",D1048,IF(Analysis!$B$60="Fish",E1048,IF(Analysis!$B$60="Sweet",F1048,"")))))</f>
        <v>182</v>
      </c>
      <c r="J1048" s="10">
        <v>90842</v>
      </c>
      <c r="K1048" s="10" t="str">
        <f>IF(MasterData5[[#This Row],[Income ]]&gt;$AB$12, "Above", "Below")</f>
        <v>Above</v>
      </c>
      <c r="L1048" s="10">
        <f>SUM(MasterData5[[#This Row],[MntWines]:[MntSweetProducts]])</f>
        <v>1331</v>
      </c>
      <c r="M1048" s="53" t="str">
        <f>IF(MasterData5[[#This Row],[Total Purchase]]&gt;=500, "Over $500", "")</f>
        <v>Over $500</v>
      </c>
      <c r="N1048" s="10"/>
      <c r="O1048" s="14" t="str">
        <f>IF(AND(MasterData5[[#This Row],[MntWines]]&gt;=AB$4, MasterData5[[#This Row],[Income ]]&lt;=$AB$12), "Yes", "")</f>
        <v/>
      </c>
      <c r="P1048" s="14" t="str">
        <f>IF(AND(MasterData5[[#This Row],[MntFruits]]&gt;=AC$4, MasterData5[[#This Row],[Income ]]&lt;=$AB$12), "Yes", "")</f>
        <v/>
      </c>
      <c r="Q1048" s="14" t="str">
        <f>IF(AND(MasterData5[[#This Row],[MntMeatProducts]]&gt;=AD$4, MasterData5[[#This Row],[Income ]]&lt;=$AB$12), "Yes", "")</f>
        <v/>
      </c>
      <c r="R1048" s="14" t="str">
        <f>IF(AND(MasterData5[[#This Row],[MntFishProducts]]&gt;=AE$4, MasterData5[[#This Row],[Income ]]&lt;=$AB$12), "Yes", "")</f>
        <v/>
      </c>
      <c r="S1048" s="14" t="str">
        <f>IF(AND(MasterData5[[#This Row],[MntSweetProducts]]&gt;=AF$4, MasterData5[[#This Row],[Income ]]&lt;=$AB$12), "Yes", "")</f>
        <v/>
      </c>
      <c r="U1048" s="14" t="str">
        <f>IF(MasterData5[[#This Row],[MntWines]]&gt;=AB$4, "Yes", "")</f>
        <v>Yes</v>
      </c>
      <c r="V1048" s="14" t="str">
        <f>IF(MasterData5[[#This Row],[MntFruits]]&gt;=AC$4, "Yes", "")</f>
        <v>Yes</v>
      </c>
      <c r="W1048" s="14" t="str">
        <f>IF(MasterData5[[#This Row],[MntMeatProducts]]&gt;=AD$4, "Yes", "")</f>
        <v/>
      </c>
      <c r="X1048" s="14" t="str">
        <f>IF(MasterData5[[#This Row],[MntFishProducts]]&gt;=AE$4, "Yes", "")</f>
        <v>Yes</v>
      </c>
      <c r="Y1048" s="14" t="str">
        <f>IF(MasterData5[[#This Row],[MntSweetProducts]]&gt;=AF$4, "Yes", "")</f>
        <v>Yes</v>
      </c>
    </row>
    <row r="1049" spans="1:25" x14ac:dyDescent="0.3">
      <c r="A1049">
        <v>5150</v>
      </c>
      <c r="B1049" s="10">
        <v>0</v>
      </c>
      <c r="C1049" s="10">
        <v>4</v>
      </c>
      <c r="D1049" s="10">
        <v>7</v>
      </c>
      <c r="E1049" s="10">
        <v>11</v>
      </c>
      <c r="F1049" s="10">
        <v>10</v>
      </c>
      <c r="G1049" s="10">
        <v>15</v>
      </c>
      <c r="H1049" s="24">
        <f>2021-'Customer Profile'!B1048</f>
        <v>42</v>
      </c>
      <c r="I1049" s="10">
        <f>IF(Analysis!$B$60="Wine",B1049,IF(Analysis!$B$60="Fruit",C1049,IF(Analysis!$B$60="Meat",D1049,IF(Analysis!$B$60="Fish",E1049,IF(Analysis!$B$60="Sweet",F1049,"")))))</f>
        <v>11</v>
      </c>
      <c r="J1049" s="10">
        <v>20194</v>
      </c>
      <c r="K1049" s="10" t="str">
        <f>IF(MasterData5[[#This Row],[Income ]]&gt;$AB$12, "Above", "Below")</f>
        <v>Below</v>
      </c>
      <c r="L1049" s="10">
        <f>SUM(MasterData5[[#This Row],[MntWines]:[MntSweetProducts]])</f>
        <v>32</v>
      </c>
      <c r="M1049" s="53" t="str">
        <f>IF(MasterData5[[#This Row],[Total Purchase]]&gt;=500, "Over $500", "")</f>
        <v/>
      </c>
      <c r="N1049" s="10"/>
      <c r="O1049" s="14" t="str">
        <f>IF(AND(MasterData5[[#This Row],[MntWines]]&gt;=AB$4, MasterData5[[#This Row],[Income ]]&lt;=$AB$12), "Yes", "")</f>
        <v/>
      </c>
      <c r="P1049" s="14" t="str">
        <f>IF(AND(MasterData5[[#This Row],[MntFruits]]&gt;=AC$4, MasterData5[[#This Row],[Income ]]&lt;=$AB$12), "Yes", "")</f>
        <v/>
      </c>
      <c r="Q1049" s="14" t="str">
        <f>IF(AND(MasterData5[[#This Row],[MntMeatProducts]]&gt;=AD$4, MasterData5[[#This Row],[Income ]]&lt;=$AB$12), "Yes", "")</f>
        <v/>
      </c>
      <c r="R1049" s="14" t="str">
        <f>IF(AND(MasterData5[[#This Row],[MntFishProducts]]&gt;=AE$4, MasterData5[[#This Row],[Income ]]&lt;=$AB$12), "Yes", "")</f>
        <v/>
      </c>
      <c r="S1049" s="14" t="str">
        <f>IF(AND(MasterData5[[#This Row],[MntSweetProducts]]&gt;=AF$4, MasterData5[[#This Row],[Income ]]&lt;=$AB$12), "Yes", "")</f>
        <v/>
      </c>
      <c r="U1049" s="14" t="str">
        <f>IF(MasterData5[[#This Row],[MntWines]]&gt;=AB$4, "Yes", "")</f>
        <v/>
      </c>
      <c r="V1049" s="14" t="str">
        <f>IF(MasterData5[[#This Row],[MntFruits]]&gt;=AC$4, "Yes", "")</f>
        <v/>
      </c>
      <c r="W1049" s="14" t="str">
        <f>IF(MasterData5[[#This Row],[MntMeatProducts]]&gt;=AD$4, "Yes", "")</f>
        <v/>
      </c>
      <c r="X1049" s="14" t="str">
        <f>IF(MasterData5[[#This Row],[MntFishProducts]]&gt;=AE$4, "Yes", "")</f>
        <v/>
      </c>
      <c r="Y1049" s="14" t="str">
        <f>IF(MasterData5[[#This Row],[MntSweetProducts]]&gt;=AF$4, "Yes", "")</f>
        <v/>
      </c>
    </row>
    <row r="1050" spans="1:25" x14ac:dyDescent="0.3">
      <c r="A1050">
        <v>5153</v>
      </c>
      <c r="B1050" s="10">
        <v>1004</v>
      </c>
      <c r="C1050" s="10">
        <v>59</v>
      </c>
      <c r="D1050" s="10">
        <v>265</v>
      </c>
      <c r="E1050" s="10">
        <v>115</v>
      </c>
      <c r="F1050" s="10">
        <v>59</v>
      </c>
      <c r="G1050" s="10">
        <v>27</v>
      </c>
      <c r="H1050" s="24">
        <f>2021-'Customer Profile'!B1049</f>
        <v>54</v>
      </c>
      <c r="I1050" s="10">
        <f>IF(Analysis!$B$60="Wine",B1050,IF(Analysis!$B$60="Fruit",C1050,IF(Analysis!$B$60="Meat",D1050,IF(Analysis!$B$60="Fish",E1050,IF(Analysis!$B$60="Sweet",F1050,"")))))</f>
        <v>115</v>
      </c>
      <c r="J1050" s="10">
        <v>77766</v>
      </c>
      <c r="K1050" s="10" t="str">
        <f>IF(MasterData5[[#This Row],[Income ]]&gt;$AB$12, "Above", "Below")</f>
        <v>Above</v>
      </c>
      <c r="L1050" s="10">
        <f>SUM(MasterData5[[#This Row],[MntWines]:[MntSweetProducts]])</f>
        <v>1502</v>
      </c>
      <c r="M1050" s="53" t="str">
        <f>IF(MasterData5[[#This Row],[Total Purchase]]&gt;=500, "Over $500", "")</f>
        <v>Over $500</v>
      </c>
      <c r="N1050" s="10"/>
      <c r="O1050" s="14" t="str">
        <f>IF(AND(MasterData5[[#This Row],[MntWines]]&gt;=AB$4, MasterData5[[#This Row],[Income ]]&lt;=$AB$12), "Yes", "")</f>
        <v/>
      </c>
      <c r="P1050" s="14" t="str">
        <f>IF(AND(MasterData5[[#This Row],[MntFruits]]&gt;=AC$4, MasterData5[[#This Row],[Income ]]&lt;=$AB$12), "Yes", "")</f>
        <v/>
      </c>
      <c r="Q1050" s="14" t="str">
        <f>IF(AND(MasterData5[[#This Row],[MntMeatProducts]]&gt;=AD$4, MasterData5[[#This Row],[Income ]]&lt;=$AB$12), "Yes", "")</f>
        <v/>
      </c>
      <c r="R1050" s="14" t="str">
        <f>IF(AND(MasterData5[[#This Row],[MntFishProducts]]&gt;=AE$4, MasterData5[[#This Row],[Income ]]&lt;=$AB$12), "Yes", "")</f>
        <v/>
      </c>
      <c r="S1050" s="14" t="str">
        <f>IF(AND(MasterData5[[#This Row],[MntSweetProducts]]&gt;=AF$4, MasterData5[[#This Row],[Income ]]&lt;=$AB$12), "Yes", "")</f>
        <v/>
      </c>
      <c r="U1050" s="14" t="str">
        <f>IF(MasterData5[[#This Row],[MntWines]]&gt;=AB$4, "Yes", "")</f>
        <v>Yes</v>
      </c>
      <c r="V1050" s="14" t="str">
        <f>IF(MasterData5[[#This Row],[MntFruits]]&gt;=AC$4, "Yes", "")</f>
        <v>Yes</v>
      </c>
      <c r="W1050" s="14" t="str">
        <f>IF(MasterData5[[#This Row],[MntMeatProducts]]&gt;=AD$4, "Yes", "")</f>
        <v>Yes</v>
      </c>
      <c r="X1050" s="14" t="str">
        <f>IF(MasterData5[[#This Row],[MntFishProducts]]&gt;=AE$4, "Yes", "")</f>
        <v>Yes</v>
      </c>
      <c r="Y1050" s="14" t="str">
        <f>IF(MasterData5[[#This Row],[MntSweetProducts]]&gt;=AF$4, "Yes", "")</f>
        <v>Yes</v>
      </c>
    </row>
    <row r="1051" spans="1:25" x14ac:dyDescent="0.3">
      <c r="A1051">
        <v>5154</v>
      </c>
      <c r="B1051" s="10">
        <v>26</v>
      </c>
      <c r="C1051" s="10">
        <v>3</v>
      </c>
      <c r="D1051" s="10">
        <v>13</v>
      </c>
      <c r="E1051" s="10">
        <v>2</v>
      </c>
      <c r="F1051" s="10">
        <v>10</v>
      </c>
      <c r="G1051" s="10">
        <v>0</v>
      </c>
      <c r="H1051" s="24">
        <f>2021-'Customer Profile'!B1050</f>
        <v>49</v>
      </c>
      <c r="I1051" s="10">
        <f>IF(Analysis!$B$60="Wine",B1051,IF(Analysis!$B$60="Fruit",C1051,IF(Analysis!$B$60="Meat",D1051,IF(Analysis!$B$60="Fish",E1051,IF(Analysis!$B$60="Sweet",F1051,"")))))</f>
        <v>2</v>
      </c>
      <c r="J1051" s="10">
        <v>37760</v>
      </c>
      <c r="K1051" s="10" t="str">
        <f>IF(MasterData5[[#This Row],[Income ]]&gt;$AB$12, "Above", "Below")</f>
        <v>Below</v>
      </c>
      <c r="L1051" s="10">
        <f>SUM(MasterData5[[#This Row],[MntWines]:[MntSweetProducts]])</f>
        <v>54</v>
      </c>
      <c r="M1051" s="53" t="str">
        <f>IF(MasterData5[[#This Row],[Total Purchase]]&gt;=500, "Over $500", "")</f>
        <v/>
      </c>
      <c r="N1051" s="10"/>
      <c r="O1051" s="14" t="str">
        <f>IF(AND(MasterData5[[#This Row],[MntWines]]&gt;=AB$4, MasterData5[[#This Row],[Income ]]&lt;=$AB$12), "Yes", "")</f>
        <v/>
      </c>
      <c r="P1051" s="14" t="str">
        <f>IF(AND(MasterData5[[#This Row],[MntFruits]]&gt;=AC$4, MasterData5[[#This Row],[Income ]]&lt;=$AB$12), "Yes", "")</f>
        <v/>
      </c>
      <c r="Q1051" s="14" t="str">
        <f>IF(AND(MasterData5[[#This Row],[MntMeatProducts]]&gt;=AD$4, MasterData5[[#This Row],[Income ]]&lt;=$AB$12), "Yes", "")</f>
        <v/>
      </c>
      <c r="R1051" s="14" t="str">
        <f>IF(AND(MasterData5[[#This Row],[MntFishProducts]]&gt;=AE$4, MasterData5[[#This Row],[Income ]]&lt;=$AB$12), "Yes", "")</f>
        <v/>
      </c>
      <c r="S1051" s="14" t="str">
        <f>IF(AND(MasterData5[[#This Row],[MntSweetProducts]]&gt;=AF$4, MasterData5[[#This Row],[Income ]]&lt;=$AB$12), "Yes", "")</f>
        <v/>
      </c>
      <c r="U1051" s="14" t="str">
        <f>IF(MasterData5[[#This Row],[MntWines]]&gt;=AB$4, "Yes", "")</f>
        <v/>
      </c>
      <c r="V1051" s="14" t="str">
        <f>IF(MasterData5[[#This Row],[MntFruits]]&gt;=AC$4, "Yes", "")</f>
        <v/>
      </c>
      <c r="W1051" s="14" t="str">
        <f>IF(MasterData5[[#This Row],[MntMeatProducts]]&gt;=AD$4, "Yes", "")</f>
        <v/>
      </c>
      <c r="X1051" s="14" t="str">
        <f>IF(MasterData5[[#This Row],[MntFishProducts]]&gt;=AE$4, "Yes", "")</f>
        <v/>
      </c>
      <c r="Y1051" s="14" t="str">
        <f>IF(MasterData5[[#This Row],[MntSweetProducts]]&gt;=AF$4, "Yes", "")</f>
        <v/>
      </c>
    </row>
    <row r="1052" spans="1:25" x14ac:dyDescent="0.3">
      <c r="A1052">
        <v>5156</v>
      </c>
      <c r="B1052" s="10">
        <v>129</v>
      </c>
      <c r="C1052" s="10">
        <v>129</v>
      </c>
      <c r="D1052" s="10">
        <v>259</v>
      </c>
      <c r="E1052" s="10">
        <v>168</v>
      </c>
      <c r="F1052" s="10">
        <v>121</v>
      </c>
      <c r="G1052" s="10">
        <v>83</v>
      </c>
      <c r="H1052" s="24">
        <f>2021-'Customer Profile'!B1051</f>
        <v>51</v>
      </c>
      <c r="I1052" s="10">
        <f>IF(Analysis!$B$60="Wine",B1052,IF(Analysis!$B$60="Fruit",C1052,IF(Analysis!$B$60="Meat",D1052,IF(Analysis!$B$60="Fish",E1052,IF(Analysis!$B$60="Sweet",F1052,"")))))</f>
        <v>168</v>
      </c>
      <c r="J1052" s="10">
        <v>62466</v>
      </c>
      <c r="K1052" s="10" t="str">
        <f>IF(MasterData5[[#This Row],[Income ]]&gt;$AB$12, "Above", "Below")</f>
        <v>Above</v>
      </c>
      <c r="L1052" s="10">
        <f>SUM(MasterData5[[#This Row],[MntWines]:[MntSweetProducts]])</f>
        <v>806</v>
      </c>
      <c r="M1052" s="53" t="str">
        <f>IF(MasterData5[[#This Row],[Total Purchase]]&gt;=500, "Over $500", "")</f>
        <v>Over $500</v>
      </c>
      <c r="N1052" s="10"/>
      <c r="O1052" s="14" t="str">
        <f>IF(AND(MasterData5[[#This Row],[MntWines]]&gt;=AB$4, MasterData5[[#This Row],[Income ]]&lt;=$AB$12), "Yes", "")</f>
        <v/>
      </c>
      <c r="P1052" s="14" t="str">
        <f>IF(AND(MasterData5[[#This Row],[MntFruits]]&gt;=AC$4, MasterData5[[#This Row],[Income ]]&lt;=$AB$12), "Yes", "")</f>
        <v/>
      </c>
      <c r="Q1052" s="14" t="str">
        <f>IF(AND(MasterData5[[#This Row],[MntMeatProducts]]&gt;=AD$4, MasterData5[[#This Row],[Income ]]&lt;=$AB$12), "Yes", "")</f>
        <v/>
      </c>
      <c r="R1052" s="14" t="str">
        <f>IF(AND(MasterData5[[#This Row],[MntFishProducts]]&gt;=AE$4, MasterData5[[#This Row],[Income ]]&lt;=$AB$12), "Yes", "")</f>
        <v/>
      </c>
      <c r="S1052" s="14" t="str">
        <f>IF(AND(MasterData5[[#This Row],[MntSweetProducts]]&gt;=AF$4, MasterData5[[#This Row],[Income ]]&lt;=$AB$12), "Yes", "")</f>
        <v/>
      </c>
      <c r="U1052" s="14" t="str">
        <f>IF(MasterData5[[#This Row],[MntWines]]&gt;=AB$4, "Yes", "")</f>
        <v/>
      </c>
      <c r="V1052" s="14" t="str">
        <f>IF(MasterData5[[#This Row],[MntFruits]]&gt;=AC$4, "Yes", "")</f>
        <v>Yes</v>
      </c>
      <c r="W1052" s="14" t="str">
        <f>IF(MasterData5[[#This Row],[MntMeatProducts]]&gt;=AD$4, "Yes", "")</f>
        <v>Yes</v>
      </c>
      <c r="X1052" s="14" t="str">
        <f>IF(MasterData5[[#This Row],[MntFishProducts]]&gt;=AE$4, "Yes", "")</f>
        <v>Yes</v>
      </c>
      <c r="Y1052" s="14" t="str">
        <f>IF(MasterData5[[#This Row],[MntSweetProducts]]&gt;=AF$4, "Yes", "")</f>
        <v>Yes</v>
      </c>
    </row>
    <row r="1053" spans="1:25" x14ac:dyDescent="0.3">
      <c r="A1053">
        <v>5172</v>
      </c>
      <c r="B1053" s="10">
        <v>738</v>
      </c>
      <c r="C1053" s="10">
        <v>0</v>
      </c>
      <c r="D1053" s="10">
        <v>232</v>
      </c>
      <c r="E1053" s="10">
        <v>13</v>
      </c>
      <c r="F1053" s="10">
        <v>20</v>
      </c>
      <c r="G1053" s="10">
        <v>50</v>
      </c>
      <c r="H1053" s="24">
        <f>2021-'Customer Profile'!B1052</f>
        <v>45</v>
      </c>
      <c r="I1053" s="10">
        <f>IF(Analysis!$B$60="Wine",B1053,IF(Analysis!$B$60="Fruit",C1053,IF(Analysis!$B$60="Meat",D1053,IF(Analysis!$B$60="Fish",E1053,IF(Analysis!$B$60="Sweet",F1053,"")))))</f>
        <v>13</v>
      </c>
      <c r="J1053" s="10">
        <v>65104</v>
      </c>
      <c r="K1053" s="10" t="str">
        <f>IF(MasterData5[[#This Row],[Income ]]&gt;$AB$12, "Above", "Below")</f>
        <v>Above</v>
      </c>
      <c r="L1053" s="10">
        <f>SUM(MasterData5[[#This Row],[MntWines]:[MntSweetProducts]])</f>
        <v>1003</v>
      </c>
      <c r="M1053" s="53" t="str">
        <f>IF(MasterData5[[#This Row],[Total Purchase]]&gt;=500, "Over $500", "")</f>
        <v>Over $500</v>
      </c>
      <c r="N1053" s="10"/>
      <c r="O1053" s="14" t="str">
        <f>IF(AND(MasterData5[[#This Row],[MntWines]]&gt;=AB$4, MasterData5[[#This Row],[Income ]]&lt;=$AB$12), "Yes", "")</f>
        <v/>
      </c>
      <c r="P1053" s="14" t="str">
        <f>IF(AND(MasterData5[[#This Row],[MntFruits]]&gt;=AC$4, MasterData5[[#This Row],[Income ]]&lt;=$AB$12), "Yes", "")</f>
        <v/>
      </c>
      <c r="Q1053" s="14" t="str">
        <f>IF(AND(MasterData5[[#This Row],[MntMeatProducts]]&gt;=AD$4, MasterData5[[#This Row],[Income ]]&lt;=$AB$12), "Yes", "")</f>
        <v/>
      </c>
      <c r="R1053" s="14" t="str">
        <f>IF(AND(MasterData5[[#This Row],[MntFishProducts]]&gt;=AE$4, MasterData5[[#This Row],[Income ]]&lt;=$AB$12), "Yes", "")</f>
        <v/>
      </c>
      <c r="S1053" s="14" t="str">
        <f>IF(AND(MasterData5[[#This Row],[MntSweetProducts]]&gt;=AF$4, MasterData5[[#This Row],[Income ]]&lt;=$AB$12), "Yes", "")</f>
        <v/>
      </c>
      <c r="U1053" s="14" t="str">
        <f>IF(MasterData5[[#This Row],[MntWines]]&gt;=AB$4, "Yes", "")</f>
        <v>Yes</v>
      </c>
      <c r="V1053" s="14" t="str">
        <f>IF(MasterData5[[#This Row],[MntFruits]]&gt;=AC$4, "Yes", "")</f>
        <v/>
      </c>
      <c r="W1053" s="14" t="str">
        <f>IF(MasterData5[[#This Row],[MntMeatProducts]]&gt;=AD$4, "Yes", "")</f>
        <v>Yes</v>
      </c>
      <c r="X1053" s="14" t="str">
        <f>IF(MasterData5[[#This Row],[MntFishProducts]]&gt;=AE$4, "Yes", "")</f>
        <v/>
      </c>
      <c r="Y1053" s="14" t="str">
        <f>IF(MasterData5[[#This Row],[MntSweetProducts]]&gt;=AF$4, "Yes", "")</f>
        <v/>
      </c>
    </row>
    <row r="1054" spans="1:25" x14ac:dyDescent="0.3">
      <c r="A1054">
        <v>5176</v>
      </c>
      <c r="B1054" s="10">
        <v>7</v>
      </c>
      <c r="C1054" s="10">
        <v>6</v>
      </c>
      <c r="D1054" s="10">
        <v>13</v>
      </c>
      <c r="E1054" s="10">
        <v>7</v>
      </c>
      <c r="F1054" s="10">
        <v>6</v>
      </c>
      <c r="G1054" s="10">
        <v>14</v>
      </c>
      <c r="H1054" s="24">
        <f>2021-'Customer Profile'!B1053</f>
        <v>33</v>
      </c>
      <c r="I1054" s="10">
        <f>IF(Analysis!$B$60="Wine",B1054,IF(Analysis!$B$60="Fruit",C1054,IF(Analysis!$B$60="Meat",D1054,IF(Analysis!$B$60="Fish",E1054,IF(Analysis!$B$60="Sweet",F1054,"")))))</f>
        <v>7</v>
      </c>
      <c r="J1054" s="10">
        <v>29604</v>
      </c>
      <c r="K1054" s="10" t="str">
        <f>IF(MasterData5[[#This Row],[Income ]]&gt;$AB$12, "Above", "Below")</f>
        <v>Below</v>
      </c>
      <c r="L1054" s="10">
        <f>SUM(MasterData5[[#This Row],[MntWines]:[MntSweetProducts]])</f>
        <v>39</v>
      </c>
      <c r="M1054" s="53" t="str">
        <f>IF(MasterData5[[#This Row],[Total Purchase]]&gt;=500, "Over $500", "")</f>
        <v/>
      </c>
      <c r="N1054" s="10"/>
      <c r="O1054" s="14" t="str">
        <f>IF(AND(MasterData5[[#This Row],[MntWines]]&gt;=AB$4, MasterData5[[#This Row],[Income ]]&lt;=$AB$12), "Yes", "")</f>
        <v/>
      </c>
      <c r="P1054" s="14" t="str">
        <f>IF(AND(MasterData5[[#This Row],[MntFruits]]&gt;=AC$4, MasterData5[[#This Row],[Income ]]&lt;=$AB$12), "Yes", "")</f>
        <v/>
      </c>
      <c r="Q1054" s="14" t="str">
        <f>IF(AND(MasterData5[[#This Row],[MntMeatProducts]]&gt;=AD$4, MasterData5[[#This Row],[Income ]]&lt;=$AB$12), "Yes", "")</f>
        <v/>
      </c>
      <c r="R1054" s="14" t="str">
        <f>IF(AND(MasterData5[[#This Row],[MntFishProducts]]&gt;=AE$4, MasterData5[[#This Row],[Income ]]&lt;=$AB$12), "Yes", "")</f>
        <v/>
      </c>
      <c r="S1054" s="14" t="str">
        <f>IF(AND(MasterData5[[#This Row],[MntSweetProducts]]&gt;=AF$4, MasterData5[[#This Row],[Income ]]&lt;=$AB$12), "Yes", "")</f>
        <v/>
      </c>
      <c r="U1054" s="14" t="str">
        <f>IF(MasterData5[[#This Row],[MntWines]]&gt;=AB$4, "Yes", "")</f>
        <v/>
      </c>
      <c r="V1054" s="14" t="str">
        <f>IF(MasterData5[[#This Row],[MntFruits]]&gt;=AC$4, "Yes", "")</f>
        <v/>
      </c>
      <c r="W1054" s="14" t="str">
        <f>IF(MasterData5[[#This Row],[MntMeatProducts]]&gt;=AD$4, "Yes", "")</f>
        <v/>
      </c>
      <c r="X1054" s="14" t="str">
        <f>IF(MasterData5[[#This Row],[MntFishProducts]]&gt;=AE$4, "Yes", "")</f>
        <v/>
      </c>
      <c r="Y1054" s="14" t="str">
        <f>IF(MasterData5[[#This Row],[MntSweetProducts]]&gt;=AF$4, "Yes", "")</f>
        <v/>
      </c>
    </row>
    <row r="1055" spans="1:25" x14ac:dyDescent="0.3">
      <c r="A1055">
        <v>5177</v>
      </c>
      <c r="B1055" s="10">
        <v>298</v>
      </c>
      <c r="C1055" s="10">
        <v>7</v>
      </c>
      <c r="D1055" s="10">
        <v>68</v>
      </c>
      <c r="E1055" s="10">
        <v>4</v>
      </c>
      <c r="F1055" s="10">
        <v>0</v>
      </c>
      <c r="G1055" s="10">
        <v>19</v>
      </c>
      <c r="H1055" s="24">
        <f>2021-'Customer Profile'!B1054</f>
        <v>47</v>
      </c>
      <c r="I1055" s="10">
        <f>IF(Analysis!$B$60="Wine",B1055,IF(Analysis!$B$60="Fruit",C1055,IF(Analysis!$B$60="Meat",D1055,IF(Analysis!$B$60="Fish",E1055,IF(Analysis!$B$60="Sweet",F1055,"")))))</f>
        <v>4</v>
      </c>
      <c r="J1055" s="10">
        <v>58494</v>
      </c>
      <c r="K1055" s="10" t="str">
        <f>IF(MasterData5[[#This Row],[Income ]]&gt;$AB$12, "Above", "Below")</f>
        <v>Above</v>
      </c>
      <c r="L1055" s="10">
        <f>SUM(MasterData5[[#This Row],[MntWines]:[MntSweetProducts]])</f>
        <v>377</v>
      </c>
      <c r="M1055" s="53" t="str">
        <f>IF(MasterData5[[#This Row],[Total Purchase]]&gt;=500, "Over $500", "")</f>
        <v/>
      </c>
      <c r="N1055" s="10"/>
      <c r="O1055" s="14" t="str">
        <f>IF(AND(MasterData5[[#This Row],[MntWines]]&gt;=AB$4, MasterData5[[#This Row],[Income ]]&lt;=$AB$12), "Yes", "")</f>
        <v/>
      </c>
      <c r="P1055" s="14" t="str">
        <f>IF(AND(MasterData5[[#This Row],[MntFruits]]&gt;=AC$4, MasterData5[[#This Row],[Income ]]&lt;=$AB$12), "Yes", "")</f>
        <v/>
      </c>
      <c r="Q1055" s="14" t="str">
        <f>IF(AND(MasterData5[[#This Row],[MntMeatProducts]]&gt;=AD$4, MasterData5[[#This Row],[Income ]]&lt;=$AB$12), "Yes", "")</f>
        <v/>
      </c>
      <c r="R1055" s="14" t="str">
        <f>IF(AND(MasterData5[[#This Row],[MntFishProducts]]&gt;=AE$4, MasterData5[[#This Row],[Income ]]&lt;=$AB$12), "Yes", "")</f>
        <v/>
      </c>
      <c r="S1055" s="14" t="str">
        <f>IF(AND(MasterData5[[#This Row],[MntSweetProducts]]&gt;=AF$4, MasterData5[[#This Row],[Income ]]&lt;=$AB$12), "Yes", "")</f>
        <v/>
      </c>
      <c r="U1055" s="14" t="str">
        <f>IF(MasterData5[[#This Row],[MntWines]]&gt;=AB$4, "Yes", "")</f>
        <v/>
      </c>
      <c r="V1055" s="14" t="str">
        <f>IF(MasterData5[[#This Row],[MntFruits]]&gt;=AC$4, "Yes", "")</f>
        <v/>
      </c>
      <c r="W1055" s="14" t="str">
        <f>IF(MasterData5[[#This Row],[MntMeatProducts]]&gt;=AD$4, "Yes", "")</f>
        <v/>
      </c>
      <c r="X1055" s="14" t="str">
        <f>IF(MasterData5[[#This Row],[MntFishProducts]]&gt;=AE$4, "Yes", "")</f>
        <v/>
      </c>
      <c r="Y1055" s="14" t="str">
        <f>IF(MasterData5[[#This Row],[MntSweetProducts]]&gt;=AF$4, "Yes", "")</f>
        <v/>
      </c>
    </row>
    <row r="1056" spans="1:25" x14ac:dyDescent="0.3">
      <c r="A1056">
        <v>5180</v>
      </c>
      <c r="B1056" s="10">
        <v>128</v>
      </c>
      <c r="C1056" s="10">
        <v>0</v>
      </c>
      <c r="D1056" s="10">
        <v>16</v>
      </c>
      <c r="E1056" s="10">
        <v>0</v>
      </c>
      <c r="F1056" s="10">
        <v>1</v>
      </c>
      <c r="G1056" s="10">
        <v>4</v>
      </c>
      <c r="H1056" s="24">
        <f>2021-'Customer Profile'!B1055</f>
        <v>53</v>
      </c>
      <c r="I1056" s="10">
        <f>IF(Analysis!$B$60="Wine",B1056,IF(Analysis!$B$60="Fruit",C1056,IF(Analysis!$B$60="Meat",D1056,IF(Analysis!$B$60="Fish",E1056,IF(Analysis!$B$60="Sweet",F1056,"")))))</f>
        <v>0</v>
      </c>
      <c r="J1056" s="10">
        <v>50616</v>
      </c>
      <c r="K1056" s="10" t="str">
        <f>IF(MasterData5[[#This Row],[Income ]]&gt;$AB$12, "Above", "Below")</f>
        <v>Below</v>
      </c>
      <c r="L1056" s="10">
        <f>SUM(MasterData5[[#This Row],[MntWines]:[MntSweetProducts]])</f>
        <v>145</v>
      </c>
      <c r="M1056" s="53" t="str">
        <f>IF(MasterData5[[#This Row],[Total Purchase]]&gt;=500, "Over $500", "")</f>
        <v/>
      </c>
      <c r="N1056" s="10"/>
      <c r="O1056" s="14" t="str">
        <f>IF(AND(MasterData5[[#This Row],[MntWines]]&gt;=AB$4, MasterData5[[#This Row],[Income ]]&lt;=$AB$12), "Yes", "")</f>
        <v/>
      </c>
      <c r="P1056" s="14" t="str">
        <f>IF(AND(MasterData5[[#This Row],[MntFruits]]&gt;=AC$4, MasterData5[[#This Row],[Income ]]&lt;=$AB$12), "Yes", "")</f>
        <v/>
      </c>
      <c r="Q1056" s="14" t="str">
        <f>IF(AND(MasterData5[[#This Row],[MntMeatProducts]]&gt;=AD$4, MasterData5[[#This Row],[Income ]]&lt;=$AB$12), "Yes", "")</f>
        <v/>
      </c>
      <c r="R1056" s="14" t="str">
        <f>IF(AND(MasterData5[[#This Row],[MntFishProducts]]&gt;=AE$4, MasterData5[[#This Row],[Income ]]&lt;=$AB$12), "Yes", "")</f>
        <v/>
      </c>
      <c r="S1056" s="14" t="str">
        <f>IF(AND(MasterData5[[#This Row],[MntSweetProducts]]&gt;=AF$4, MasterData5[[#This Row],[Income ]]&lt;=$AB$12), "Yes", "")</f>
        <v/>
      </c>
      <c r="U1056" s="14" t="str">
        <f>IF(MasterData5[[#This Row],[MntWines]]&gt;=AB$4, "Yes", "")</f>
        <v/>
      </c>
      <c r="V1056" s="14" t="str">
        <f>IF(MasterData5[[#This Row],[MntFruits]]&gt;=AC$4, "Yes", "")</f>
        <v/>
      </c>
      <c r="W1056" s="14" t="str">
        <f>IF(MasterData5[[#This Row],[MntMeatProducts]]&gt;=AD$4, "Yes", "")</f>
        <v/>
      </c>
      <c r="X1056" s="14" t="str">
        <f>IF(MasterData5[[#This Row],[MntFishProducts]]&gt;=AE$4, "Yes", "")</f>
        <v/>
      </c>
      <c r="Y1056" s="14" t="str">
        <f>IF(MasterData5[[#This Row],[MntSweetProducts]]&gt;=AF$4, "Yes", "")</f>
        <v/>
      </c>
    </row>
    <row r="1057" spans="1:25" x14ac:dyDescent="0.3">
      <c r="A1057">
        <v>5181</v>
      </c>
      <c r="B1057" s="10">
        <v>2</v>
      </c>
      <c r="C1057" s="10">
        <v>4</v>
      </c>
      <c r="D1057" s="10">
        <v>2</v>
      </c>
      <c r="E1057" s="10">
        <v>0</v>
      </c>
      <c r="F1057" s="10">
        <v>11</v>
      </c>
      <c r="G1057" s="10">
        <v>5</v>
      </c>
      <c r="H1057" s="24">
        <f>2021-'Customer Profile'!B1056</f>
        <v>39</v>
      </c>
      <c r="I1057" s="10">
        <f>IF(Analysis!$B$60="Wine",B1057,IF(Analysis!$B$60="Fruit",C1057,IF(Analysis!$B$60="Meat",D1057,IF(Analysis!$B$60="Fish",E1057,IF(Analysis!$B$60="Sweet",F1057,"")))))</f>
        <v>0</v>
      </c>
      <c r="J1057" s="10">
        <v>24367</v>
      </c>
      <c r="K1057" s="10" t="str">
        <f>IF(MasterData5[[#This Row],[Income ]]&gt;$AB$12, "Above", "Below")</f>
        <v>Below</v>
      </c>
      <c r="L1057" s="10">
        <f>SUM(MasterData5[[#This Row],[MntWines]:[MntSweetProducts]])</f>
        <v>19</v>
      </c>
      <c r="M1057" s="53" t="str">
        <f>IF(MasterData5[[#This Row],[Total Purchase]]&gt;=500, "Over $500", "")</f>
        <v/>
      </c>
      <c r="N1057" s="10"/>
      <c r="O1057" s="14" t="str">
        <f>IF(AND(MasterData5[[#This Row],[MntWines]]&gt;=AB$4, MasterData5[[#This Row],[Income ]]&lt;=$AB$12), "Yes", "")</f>
        <v/>
      </c>
      <c r="P1057" s="14" t="str">
        <f>IF(AND(MasterData5[[#This Row],[MntFruits]]&gt;=AC$4, MasterData5[[#This Row],[Income ]]&lt;=$AB$12), "Yes", "")</f>
        <v/>
      </c>
      <c r="Q1057" s="14" t="str">
        <f>IF(AND(MasterData5[[#This Row],[MntMeatProducts]]&gt;=AD$4, MasterData5[[#This Row],[Income ]]&lt;=$AB$12), "Yes", "")</f>
        <v/>
      </c>
      <c r="R1057" s="14" t="str">
        <f>IF(AND(MasterData5[[#This Row],[MntFishProducts]]&gt;=AE$4, MasterData5[[#This Row],[Income ]]&lt;=$AB$12), "Yes", "")</f>
        <v/>
      </c>
      <c r="S1057" s="14" t="str">
        <f>IF(AND(MasterData5[[#This Row],[MntSweetProducts]]&gt;=AF$4, MasterData5[[#This Row],[Income ]]&lt;=$AB$12), "Yes", "")</f>
        <v/>
      </c>
      <c r="U1057" s="14" t="str">
        <f>IF(MasterData5[[#This Row],[MntWines]]&gt;=AB$4, "Yes", "")</f>
        <v/>
      </c>
      <c r="V1057" s="14" t="str">
        <f>IF(MasterData5[[#This Row],[MntFruits]]&gt;=AC$4, "Yes", "")</f>
        <v/>
      </c>
      <c r="W1057" s="14" t="str">
        <f>IF(MasterData5[[#This Row],[MntMeatProducts]]&gt;=AD$4, "Yes", "")</f>
        <v/>
      </c>
      <c r="X1057" s="14" t="str">
        <f>IF(MasterData5[[#This Row],[MntFishProducts]]&gt;=AE$4, "Yes", "")</f>
        <v/>
      </c>
      <c r="Y1057" s="14" t="str">
        <f>IF(MasterData5[[#This Row],[MntSweetProducts]]&gt;=AF$4, "Yes", "")</f>
        <v/>
      </c>
    </row>
    <row r="1058" spans="1:25" x14ac:dyDescent="0.3">
      <c r="A1058">
        <v>5184</v>
      </c>
      <c r="B1058" s="10">
        <v>4</v>
      </c>
      <c r="C1058" s="10">
        <v>2</v>
      </c>
      <c r="D1058" s="10">
        <v>11</v>
      </c>
      <c r="E1058" s="10">
        <v>2</v>
      </c>
      <c r="F1058" s="10">
        <v>0</v>
      </c>
      <c r="G1058" s="10">
        <v>4</v>
      </c>
      <c r="H1058" s="24">
        <f>2021-'Customer Profile'!B1057</f>
        <v>26</v>
      </c>
      <c r="I1058" s="10">
        <f>IF(Analysis!$B$60="Wine",B1058,IF(Analysis!$B$60="Fruit",C1058,IF(Analysis!$B$60="Meat",D1058,IF(Analysis!$B$60="Fish",E1058,IF(Analysis!$B$60="Sweet",F1058,"")))))</f>
        <v>2</v>
      </c>
      <c r="J1058" s="10">
        <v>34824</v>
      </c>
      <c r="K1058" s="10" t="str">
        <f>IF(MasterData5[[#This Row],[Income ]]&gt;$AB$12, "Above", "Below")</f>
        <v>Below</v>
      </c>
      <c r="L1058" s="10">
        <f>SUM(MasterData5[[#This Row],[MntWines]:[MntSweetProducts]])</f>
        <v>19</v>
      </c>
      <c r="M1058" s="53" t="str">
        <f>IF(MasterData5[[#This Row],[Total Purchase]]&gt;=500, "Over $500", "")</f>
        <v/>
      </c>
      <c r="N1058" s="10"/>
      <c r="O1058" s="14" t="str">
        <f>IF(AND(MasterData5[[#This Row],[MntWines]]&gt;=AB$4, MasterData5[[#This Row],[Income ]]&lt;=$AB$12), "Yes", "")</f>
        <v/>
      </c>
      <c r="P1058" s="14" t="str">
        <f>IF(AND(MasterData5[[#This Row],[MntFruits]]&gt;=AC$4, MasterData5[[#This Row],[Income ]]&lt;=$AB$12), "Yes", "")</f>
        <v/>
      </c>
      <c r="Q1058" s="14" t="str">
        <f>IF(AND(MasterData5[[#This Row],[MntMeatProducts]]&gt;=AD$4, MasterData5[[#This Row],[Income ]]&lt;=$AB$12), "Yes", "")</f>
        <v/>
      </c>
      <c r="R1058" s="14" t="str">
        <f>IF(AND(MasterData5[[#This Row],[MntFishProducts]]&gt;=AE$4, MasterData5[[#This Row],[Income ]]&lt;=$AB$12), "Yes", "")</f>
        <v/>
      </c>
      <c r="S1058" s="14" t="str">
        <f>IF(AND(MasterData5[[#This Row],[MntSweetProducts]]&gt;=AF$4, MasterData5[[#This Row],[Income ]]&lt;=$AB$12), "Yes", "")</f>
        <v/>
      </c>
      <c r="U1058" s="14" t="str">
        <f>IF(MasterData5[[#This Row],[MntWines]]&gt;=AB$4, "Yes", "")</f>
        <v/>
      </c>
      <c r="V1058" s="14" t="str">
        <f>IF(MasterData5[[#This Row],[MntFruits]]&gt;=AC$4, "Yes", "")</f>
        <v/>
      </c>
      <c r="W1058" s="14" t="str">
        <f>IF(MasterData5[[#This Row],[MntMeatProducts]]&gt;=AD$4, "Yes", "")</f>
        <v/>
      </c>
      <c r="X1058" s="14" t="str">
        <f>IF(MasterData5[[#This Row],[MntFishProducts]]&gt;=AE$4, "Yes", "")</f>
        <v/>
      </c>
      <c r="Y1058" s="14" t="str">
        <f>IF(MasterData5[[#This Row],[MntSweetProducts]]&gt;=AF$4, "Yes", "")</f>
        <v/>
      </c>
    </row>
    <row r="1059" spans="1:25" x14ac:dyDescent="0.3">
      <c r="A1059">
        <v>5185</v>
      </c>
      <c r="B1059" s="10">
        <v>199</v>
      </c>
      <c r="C1059" s="10">
        <v>66</v>
      </c>
      <c r="D1059" s="10">
        <v>315</v>
      </c>
      <c r="E1059" s="10">
        <v>97</v>
      </c>
      <c r="F1059" s="10">
        <v>174</v>
      </c>
      <c r="G1059" s="10">
        <v>41</v>
      </c>
      <c r="H1059" s="24">
        <f>2021-'Customer Profile'!B1058</f>
        <v>66</v>
      </c>
      <c r="I1059" s="10">
        <f>IF(Analysis!$B$60="Wine",B1059,IF(Analysis!$B$60="Fruit",C1059,IF(Analysis!$B$60="Meat",D1059,IF(Analysis!$B$60="Fish",E1059,IF(Analysis!$B$60="Sweet",F1059,"")))))</f>
        <v>97</v>
      </c>
      <c r="J1059" s="10">
        <v>74268</v>
      </c>
      <c r="K1059" s="10" t="str">
        <f>IF(MasterData5[[#This Row],[Income ]]&gt;$AB$12, "Above", "Below")</f>
        <v>Above</v>
      </c>
      <c r="L1059" s="10">
        <f>SUM(MasterData5[[#This Row],[MntWines]:[MntSweetProducts]])</f>
        <v>851</v>
      </c>
      <c r="M1059" s="53" t="str">
        <f>IF(MasterData5[[#This Row],[Total Purchase]]&gt;=500, "Over $500", "")</f>
        <v>Over $500</v>
      </c>
      <c r="N1059" s="10"/>
      <c r="O1059" s="14" t="str">
        <f>IF(AND(MasterData5[[#This Row],[MntWines]]&gt;=AB$4, MasterData5[[#This Row],[Income ]]&lt;=$AB$12), "Yes", "")</f>
        <v/>
      </c>
      <c r="P1059" s="14" t="str">
        <f>IF(AND(MasterData5[[#This Row],[MntFruits]]&gt;=AC$4, MasterData5[[#This Row],[Income ]]&lt;=$AB$12), "Yes", "")</f>
        <v/>
      </c>
      <c r="Q1059" s="14" t="str">
        <f>IF(AND(MasterData5[[#This Row],[MntMeatProducts]]&gt;=AD$4, MasterData5[[#This Row],[Income ]]&lt;=$AB$12), "Yes", "")</f>
        <v/>
      </c>
      <c r="R1059" s="14" t="str">
        <f>IF(AND(MasterData5[[#This Row],[MntFishProducts]]&gt;=AE$4, MasterData5[[#This Row],[Income ]]&lt;=$AB$12), "Yes", "")</f>
        <v/>
      </c>
      <c r="S1059" s="14" t="str">
        <f>IF(AND(MasterData5[[#This Row],[MntSweetProducts]]&gt;=AF$4, MasterData5[[#This Row],[Income ]]&lt;=$AB$12), "Yes", "")</f>
        <v/>
      </c>
      <c r="U1059" s="14" t="str">
        <f>IF(MasterData5[[#This Row],[MntWines]]&gt;=AB$4, "Yes", "")</f>
        <v/>
      </c>
      <c r="V1059" s="14" t="str">
        <f>IF(MasterData5[[#This Row],[MntFruits]]&gt;=AC$4, "Yes", "")</f>
        <v>Yes</v>
      </c>
      <c r="W1059" s="14" t="str">
        <f>IF(MasterData5[[#This Row],[MntMeatProducts]]&gt;=AD$4, "Yes", "")</f>
        <v>Yes</v>
      </c>
      <c r="X1059" s="14" t="str">
        <f>IF(MasterData5[[#This Row],[MntFishProducts]]&gt;=AE$4, "Yes", "")</f>
        <v>Yes</v>
      </c>
      <c r="Y1059" s="14" t="str">
        <f>IF(MasterData5[[#This Row],[MntSweetProducts]]&gt;=AF$4, "Yes", "")</f>
        <v>Yes</v>
      </c>
    </row>
    <row r="1060" spans="1:25" x14ac:dyDescent="0.3">
      <c r="A1060">
        <v>5186</v>
      </c>
      <c r="B1060" s="10">
        <v>576</v>
      </c>
      <c r="C1060" s="10">
        <v>7</v>
      </c>
      <c r="D1060" s="10">
        <v>115</v>
      </c>
      <c r="E1060" s="10">
        <v>19</v>
      </c>
      <c r="F1060" s="10">
        <v>7</v>
      </c>
      <c r="G1060" s="10">
        <v>7</v>
      </c>
      <c r="H1060" s="24">
        <f>2021-'Customer Profile'!B1059</f>
        <v>66</v>
      </c>
      <c r="I1060" s="10">
        <f>IF(Analysis!$B$60="Wine",B1060,IF(Analysis!$B$60="Fruit",C1060,IF(Analysis!$B$60="Meat",D1060,IF(Analysis!$B$60="Fish",E1060,IF(Analysis!$B$60="Sweet",F1060,"")))))</f>
        <v>19</v>
      </c>
      <c r="J1060" s="10">
        <v>58482</v>
      </c>
      <c r="K1060" s="10" t="str">
        <f>IF(MasterData5[[#This Row],[Income ]]&gt;$AB$12, "Above", "Below")</f>
        <v>Above</v>
      </c>
      <c r="L1060" s="10">
        <f>SUM(MasterData5[[#This Row],[MntWines]:[MntSweetProducts]])</f>
        <v>724</v>
      </c>
      <c r="M1060" s="53" t="str">
        <f>IF(MasterData5[[#This Row],[Total Purchase]]&gt;=500, "Over $500", "")</f>
        <v>Over $500</v>
      </c>
      <c r="N1060" s="10"/>
      <c r="O1060" s="14" t="str">
        <f>IF(AND(MasterData5[[#This Row],[MntWines]]&gt;=AB$4, MasterData5[[#This Row],[Income ]]&lt;=$AB$12), "Yes", "")</f>
        <v/>
      </c>
      <c r="P1060" s="14" t="str">
        <f>IF(AND(MasterData5[[#This Row],[MntFruits]]&gt;=AC$4, MasterData5[[#This Row],[Income ]]&lt;=$AB$12), "Yes", "")</f>
        <v/>
      </c>
      <c r="Q1060" s="14" t="str">
        <f>IF(AND(MasterData5[[#This Row],[MntMeatProducts]]&gt;=AD$4, MasterData5[[#This Row],[Income ]]&lt;=$AB$12), "Yes", "")</f>
        <v/>
      </c>
      <c r="R1060" s="14" t="str">
        <f>IF(AND(MasterData5[[#This Row],[MntFishProducts]]&gt;=AE$4, MasterData5[[#This Row],[Income ]]&lt;=$AB$12), "Yes", "")</f>
        <v/>
      </c>
      <c r="S1060" s="14" t="str">
        <f>IF(AND(MasterData5[[#This Row],[MntSweetProducts]]&gt;=AF$4, MasterData5[[#This Row],[Income ]]&lt;=$AB$12), "Yes", "")</f>
        <v/>
      </c>
      <c r="U1060" s="14" t="str">
        <f>IF(MasterData5[[#This Row],[MntWines]]&gt;=AB$4, "Yes", "")</f>
        <v>Yes</v>
      </c>
      <c r="V1060" s="14" t="str">
        <f>IF(MasterData5[[#This Row],[MntFruits]]&gt;=AC$4, "Yes", "")</f>
        <v/>
      </c>
      <c r="W1060" s="14" t="str">
        <f>IF(MasterData5[[#This Row],[MntMeatProducts]]&gt;=AD$4, "Yes", "")</f>
        <v/>
      </c>
      <c r="X1060" s="14" t="str">
        <f>IF(MasterData5[[#This Row],[MntFishProducts]]&gt;=AE$4, "Yes", "")</f>
        <v/>
      </c>
      <c r="Y1060" s="14" t="str">
        <f>IF(MasterData5[[#This Row],[MntSweetProducts]]&gt;=AF$4, "Yes", "")</f>
        <v/>
      </c>
    </row>
    <row r="1061" spans="1:25" x14ac:dyDescent="0.3">
      <c r="A1061">
        <v>5204</v>
      </c>
      <c r="B1061" s="10">
        <v>380</v>
      </c>
      <c r="C1061" s="10">
        <v>98</v>
      </c>
      <c r="D1061" s="10">
        <v>733</v>
      </c>
      <c r="E1061" s="10">
        <v>110</v>
      </c>
      <c r="F1061" s="10">
        <v>112</v>
      </c>
      <c r="G1061" s="10">
        <v>28</v>
      </c>
      <c r="H1061" s="24">
        <f>2021-'Customer Profile'!B1060</f>
        <v>50</v>
      </c>
      <c r="I1061" s="10">
        <f>IF(Analysis!$B$60="Wine",B1061,IF(Analysis!$B$60="Fruit",C1061,IF(Analysis!$B$60="Meat",D1061,IF(Analysis!$B$60="Fish",E1061,IF(Analysis!$B$60="Sweet",F1061,"")))))</f>
        <v>110</v>
      </c>
      <c r="J1061" s="10">
        <v>74538</v>
      </c>
      <c r="K1061" s="10" t="str">
        <f>IF(MasterData5[[#This Row],[Income ]]&gt;$AB$12, "Above", "Below")</f>
        <v>Above</v>
      </c>
      <c r="L1061" s="10">
        <f>SUM(MasterData5[[#This Row],[MntWines]:[MntSweetProducts]])</f>
        <v>1433</v>
      </c>
      <c r="M1061" s="53" t="str">
        <f>IF(MasterData5[[#This Row],[Total Purchase]]&gt;=500, "Over $500", "")</f>
        <v>Over $500</v>
      </c>
      <c r="N1061" s="10"/>
      <c r="O1061" s="14" t="str">
        <f>IF(AND(MasterData5[[#This Row],[MntWines]]&gt;=AB$4, MasterData5[[#This Row],[Income ]]&lt;=$AB$12), "Yes", "")</f>
        <v/>
      </c>
      <c r="P1061" s="14" t="str">
        <f>IF(AND(MasterData5[[#This Row],[MntFruits]]&gt;=AC$4, MasterData5[[#This Row],[Income ]]&lt;=$AB$12), "Yes", "")</f>
        <v/>
      </c>
      <c r="Q1061" s="14" t="str">
        <f>IF(AND(MasterData5[[#This Row],[MntMeatProducts]]&gt;=AD$4, MasterData5[[#This Row],[Income ]]&lt;=$AB$12), "Yes", "")</f>
        <v/>
      </c>
      <c r="R1061" s="14" t="str">
        <f>IF(AND(MasterData5[[#This Row],[MntFishProducts]]&gt;=AE$4, MasterData5[[#This Row],[Income ]]&lt;=$AB$12), "Yes", "")</f>
        <v/>
      </c>
      <c r="S1061" s="14" t="str">
        <f>IF(AND(MasterData5[[#This Row],[MntSweetProducts]]&gt;=AF$4, MasterData5[[#This Row],[Income ]]&lt;=$AB$12), "Yes", "")</f>
        <v/>
      </c>
      <c r="U1061" s="14" t="str">
        <f>IF(MasterData5[[#This Row],[MntWines]]&gt;=AB$4, "Yes", "")</f>
        <v>Yes</v>
      </c>
      <c r="V1061" s="14" t="str">
        <f>IF(MasterData5[[#This Row],[MntFruits]]&gt;=AC$4, "Yes", "")</f>
        <v>Yes</v>
      </c>
      <c r="W1061" s="14" t="str">
        <f>IF(MasterData5[[#This Row],[MntMeatProducts]]&gt;=AD$4, "Yes", "")</f>
        <v>Yes</v>
      </c>
      <c r="X1061" s="14" t="str">
        <f>IF(MasterData5[[#This Row],[MntFishProducts]]&gt;=AE$4, "Yes", "")</f>
        <v>Yes</v>
      </c>
      <c r="Y1061" s="14" t="str">
        <f>IF(MasterData5[[#This Row],[MntSweetProducts]]&gt;=AF$4, "Yes", "")</f>
        <v>Yes</v>
      </c>
    </row>
    <row r="1062" spans="1:25" x14ac:dyDescent="0.3">
      <c r="A1062">
        <v>5207</v>
      </c>
      <c r="B1062" s="10">
        <v>489</v>
      </c>
      <c r="C1062" s="10">
        <v>6</v>
      </c>
      <c r="D1062" s="10">
        <v>152</v>
      </c>
      <c r="E1062" s="10">
        <v>8</v>
      </c>
      <c r="F1062" s="10">
        <v>6</v>
      </c>
      <c r="G1062" s="10">
        <v>132</v>
      </c>
      <c r="H1062" s="24">
        <f>2021-'Customer Profile'!B1061</f>
        <v>58</v>
      </c>
      <c r="I1062" s="10">
        <f>IF(Analysis!$B$60="Wine",B1062,IF(Analysis!$B$60="Fruit",C1062,IF(Analysis!$B$60="Meat",D1062,IF(Analysis!$B$60="Fish",E1062,IF(Analysis!$B$60="Sweet",F1062,"")))))</f>
        <v>8</v>
      </c>
      <c r="J1062" s="10">
        <v>53378</v>
      </c>
      <c r="K1062" s="10" t="str">
        <f>IF(MasterData5[[#This Row],[Income ]]&gt;$AB$12, "Above", "Below")</f>
        <v>Above</v>
      </c>
      <c r="L1062" s="10">
        <f>SUM(MasterData5[[#This Row],[MntWines]:[MntSweetProducts]])</f>
        <v>661</v>
      </c>
      <c r="M1062" s="53" t="str">
        <f>IF(MasterData5[[#This Row],[Total Purchase]]&gt;=500, "Over $500", "")</f>
        <v>Over $500</v>
      </c>
      <c r="N1062" s="10"/>
      <c r="O1062" s="14" t="str">
        <f>IF(AND(MasterData5[[#This Row],[MntWines]]&gt;=AB$4, MasterData5[[#This Row],[Income ]]&lt;=$AB$12), "Yes", "")</f>
        <v/>
      </c>
      <c r="P1062" s="14" t="str">
        <f>IF(AND(MasterData5[[#This Row],[MntFruits]]&gt;=AC$4, MasterData5[[#This Row],[Income ]]&lt;=$AB$12), "Yes", "")</f>
        <v/>
      </c>
      <c r="Q1062" s="14" t="str">
        <f>IF(AND(MasterData5[[#This Row],[MntMeatProducts]]&gt;=AD$4, MasterData5[[#This Row],[Income ]]&lt;=$AB$12), "Yes", "")</f>
        <v/>
      </c>
      <c r="R1062" s="14" t="str">
        <f>IF(AND(MasterData5[[#This Row],[MntFishProducts]]&gt;=AE$4, MasterData5[[#This Row],[Income ]]&lt;=$AB$12), "Yes", "")</f>
        <v/>
      </c>
      <c r="S1062" s="14" t="str">
        <f>IF(AND(MasterData5[[#This Row],[MntSweetProducts]]&gt;=AF$4, MasterData5[[#This Row],[Income ]]&lt;=$AB$12), "Yes", "")</f>
        <v/>
      </c>
      <c r="U1062" s="14" t="str">
        <f>IF(MasterData5[[#This Row],[MntWines]]&gt;=AB$4, "Yes", "")</f>
        <v>Yes</v>
      </c>
      <c r="V1062" s="14" t="str">
        <f>IF(MasterData5[[#This Row],[MntFruits]]&gt;=AC$4, "Yes", "")</f>
        <v/>
      </c>
      <c r="W1062" s="14" t="str">
        <f>IF(MasterData5[[#This Row],[MntMeatProducts]]&gt;=AD$4, "Yes", "")</f>
        <v/>
      </c>
      <c r="X1062" s="14" t="str">
        <f>IF(MasterData5[[#This Row],[MntFishProducts]]&gt;=AE$4, "Yes", "")</f>
        <v/>
      </c>
      <c r="Y1062" s="14" t="str">
        <f>IF(MasterData5[[#This Row],[MntSweetProducts]]&gt;=AF$4, "Yes", "")</f>
        <v/>
      </c>
    </row>
    <row r="1063" spans="1:25" x14ac:dyDescent="0.3">
      <c r="A1063">
        <v>5209</v>
      </c>
      <c r="B1063" s="10">
        <v>443</v>
      </c>
      <c r="C1063" s="10">
        <v>5</v>
      </c>
      <c r="D1063" s="10">
        <v>71</v>
      </c>
      <c r="E1063" s="10">
        <v>21</v>
      </c>
      <c r="F1063" s="10">
        <v>16</v>
      </c>
      <c r="G1063" s="10">
        <v>82</v>
      </c>
      <c r="H1063" s="24">
        <f>2021-'Customer Profile'!B1062</f>
        <v>67</v>
      </c>
      <c r="I1063" s="10">
        <f>IF(Analysis!$B$60="Wine",B1063,IF(Analysis!$B$60="Fruit",C1063,IF(Analysis!$B$60="Meat",D1063,IF(Analysis!$B$60="Fish",E1063,IF(Analysis!$B$60="Sweet",F1063,"")))))</f>
        <v>21</v>
      </c>
      <c r="J1063" s="10">
        <v>50002</v>
      </c>
      <c r="K1063" s="10" t="str">
        <f>IF(MasterData5[[#This Row],[Income ]]&gt;$AB$12, "Above", "Below")</f>
        <v>Below</v>
      </c>
      <c r="L1063" s="10">
        <f>SUM(MasterData5[[#This Row],[MntWines]:[MntSweetProducts]])</f>
        <v>556</v>
      </c>
      <c r="M1063" s="53" t="str">
        <f>IF(MasterData5[[#This Row],[Total Purchase]]&gt;=500, "Over $500", "")</f>
        <v>Over $500</v>
      </c>
      <c r="N1063" s="10"/>
      <c r="O1063" s="14" t="str">
        <f>IF(AND(MasterData5[[#This Row],[MntWines]]&gt;=AB$4, MasterData5[[#This Row],[Income ]]&lt;=$AB$12), "Yes", "")</f>
        <v>Yes</v>
      </c>
      <c r="P1063" s="14" t="str">
        <f>IF(AND(MasterData5[[#This Row],[MntFruits]]&gt;=AC$4, MasterData5[[#This Row],[Income ]]&lt;=$AB$12), "Yes", "")</f>
        <v/>
      </c>
      <c r="Q1063" s="14" t="str">
        <f>IF(AND(MasterData5[[#This Row],[MntMeatProducts]]&gt;=AD$4, MasterData5[[#This Row],[Income ]]&lt;=$AB$12), "Yes", "")</f>
        <v/>
      </c>
      <c r="R1063" s="14" t="str">
        <f>IF(AND(MasterData5[[#This Row],[MntFishProducts]]&gt;=AE$4, MasterData5[[#This Row],[Income ]]&lt;=$AB$12), "Yes", "")</f>
        <v/>
      </c>
      <c r="S1063" s="14" t="str">
        <f>IF(AND(MasterData5[[#This Row],[MntSweetProducts]]&gt;=AF$4, MasterData5[[#This Row],[Income ]]&lt;=$AB$12), "Yes", "")</f>
        <v/>
      </c>
      <c r="U1063" s="14" t="str">
        <f>IF(MasterData5[[#This Row],[MntWines]]&gt;=AB$4, "Yes", "")</f>
        <v>Yes</v>
      </c>
      <c r="V1063" s="14" t="str">
        <f>IF(MasterData5[[#This Row],[MntFruits]]&gt;=AC$4, "Yes", "")</f>
        <v/>
      </c>
      <c r="W1063" s="14" t="str">
        <f>IF(MasterData5[[#This Row],[MntMeatProducts]]&gt;=AD$4, "Yes", "")</f>
        <v/>
      </c>
      <c r="X1063" s="14" t="str">
        <f>IF(MasterData5[[#This Row],[MntFishProducts]]&gt;=AE$4, "Yes", "")</f>
        <v/>
      </c>
      <c r="Y1063" s="14" t="str">
        <f>IF(MasterData5[[#This Row],[MntSweetProducts]]&gt;=AF$4, "Yes", "")</f>
        <v/>
      </c>
    </row>
    <row r="1064" spans="1:25" x14ac:dyDescent="0.3">
      <c r="A1064">
        <v>5221</v>
      </c>
      <c r="B1064" s="10">
        <v>714</v>
      </c>
      <c r="C1064" s="10">
        <v>8</v>
      </c>
      <c r="D1064" s="10">
        <v>99</v>
      </c>
      <c r="E1064" s="10">
        <v>11</v>
      </c>
      <c r="F1064" s="10">
        <v>0</v>
      </c>
      <c r="G1064" s="10">
        <v>47</v>
      </c>
      <c r="H1064" s="24">
        <f>2021-'Customer Profile'!B1063</f>
        <v>64</v>
      </c>
      <c r="I1064" s="10">
        <f>IF(Analysis!$B$60="Wine",B1064,IF(Analysis!$B$60="Fruit",C1064,IF(Analysis!$B$60="Meat",D1064,IF(Analysis!$B$60="Fish",E1064,IF(Analysis!$B$60="Sweet",F1064,"")))))</f>
        <v>11</v>
      </c>
      <c r="J1064" s="10">
        <v>52852</v>
      </c>
      <c r="K1064" s="10" t="str">
        <f>IF(MasterData5[[#This Row],[Income ]]&gt;$AB$12, "Above", "Below")</f>
        <v>Above</v>
      </c>
      <c r="L1064" s="10">
        <f>SUM(MasterData5[[#This Row],[MntWines]:[MntSweetProducts]])</f>
        <v>832</v>
      </c>
      <c r="M1064" s="53" t="str">
        <f>IF(MasterData5[[#This Row],[Total Purchase]]&gt;=500, "Over $500", "")</f>
        <v>Over $500</v>
      </c>
      <c r="N1064" s="10"/>
      <c r="O1064" s="14" t="str">
        <f>IF(AND(MasterData5[[#This Row],[MntWines]]&gt;=AB$4, MasterData5[[#This Row],[Income ]]&lt;=$AB$12), "Yes", "")</f>
        <v/>
      </c>
      <c r="P1064" s="14" t="str">
        <f>IF(AND(MasterData5[[#This Row],[MntFruits]]&gt;=AC$4, MasterData5[[#This Row],[Income ]]&lt;=$AB$12), "Yes", "")</f>
        <v/>
      </c>
      <c r="Q1064" s="14" t="str">
        <f>IF(AND(MasterData5[[#This Row],[MntMeatProducts]]&gt;=AD$4, MasterData5[[#This Row],[Income ]]&lt;=$AB$12), "Yes", "")</f>
        <v/>
      </c>
      <c r="R1064" s="14" t="str">
        <f>IF(AND(MasterData5[[#This Row],[MntFishProducts]]&gt;=AE$4, MasterData5[[#This Row],[Income ]]&lt;=$AB$12), "Yes", "")</f>
        <v/>
      </c>
      <c r="S1064" s="14" t="str">
        <f>IF(AND(MasterData5[[#This Row],[MntSweetProducts]]&gt;=AF$4, MasterData5[[#This Row],[Income ]]&lt;=$AB$12), "Yes", "")</f>
        <v/>
      </c>
      <c r="U1064" s="14" t="str">
        <f>IF(MasterData5[[#This Row],[MntWines]]&gt;=AB$4, "Yes", "")</f>
        <v>Yes</v>
      </c>
      <c r="V1064" s="14" t="str">
        <f>IF(MasterData5[[#This Row],[MntFruits]]&gt;=AC$4, "Yes", "")</f>
        <v/>
      </c>
      <c r="W1064" s="14" t="str">
        <f>IF(MasterData5[[#This Row],[MntMeatProducts]]&gt;=AD$4, "Yes", "")</f>
        <v/>
      </c>
      <c r="X1064" s="14" t="str">
        <f>IF(MasterData5[[#This Row],[MntFishProducts]]&gt;=AE$4, "Yes", "")</f>
        <v/>
      </c>
      <c r="Y1064" s="14" t="str">
        <f>IF(MasterData5[[#This Row],[MntSweetProducts]]&gt;=AF$4, "Yes", "")</f>
        <v/>
      </c>
    </row>
    <row r="1065" spans="1:25" x14ac:dyDescent="0.3">
      <c r="A1065">
        <v>5223</v>
      </c>
      <c r="B1065" s="10">
        <v>33</v>
      </c>
      <c r="C1065" s="10">
        <v>8</v>
      </c>
      <c r="D1065" s="10">
        <v>10</v>
      </c>
      <c r="E1065" s="10">
        <v>2</v>
      </c>
      <c r="F1065" s="10">
        <v>10</v>
      </c>
      <c r="G1065" s="10">
        <v>3</v>
      </c>
      <c r="H1065" s="24">
        <f>2021-'Customer Profile'!B1064</f>
        <v>55</v>
      </c>
      <c r="I1065" s="10">
        <f>IF(Analysis!$B$60="Wine",B1065,IF(Analysis!$B$60="Fruit",C1065,IF(Analysis!$B$60="Meat",D1065,IF(Analysis!$B$60="Fish",E1065,IF(Analysis!$B$60="Sweet",F1065,"")))))</f>
        <v>2</v>
      </c>
      <c r="J1065" s="10">
        <v>45903</v>
      </c>
      <c r="K1065" s="10" t="str">
        <f>IF(MasterData5[[#This Row],[Income ]]&gt;$AB$12, "Above", "Below")</f>
        <v>Below</v>
      </c>
      <c r="L1065" s="10">
        <f>SUM(MasterData5[[#This Row],[MntWines]:[MntSweetProducts]])</f>
        <v>63</v>
      </c>
      <c r="M1065" s="53" t="str">
        <f>IF(MasterData5[[#This Row],[Total Purchase]]&gt;=500, "Over $500", "")</f>
        <v/>
      </c>
      <c r="N1065" s="10"/>
      <c r="O1065" s="14" t="str">
        <f>IF(AND(MasterData5[[#This Row],[MntWines]]&gt;=AB$4, MasterData5[[#This Row],[Income ]]&lt;=$AB$12), "Yes", "")</f>
        <v/>
      </c>
      <c r="P1065" s="14" t="str">
        <f>IF(AND(MasterData5[[#This Row],[MntFruits]]&gt;=AC$4, MasterData5[[#This Row],[Income ]]&lt;=$AB$12), "Yes", "")</f>
        <v/>
      </c>
      <c r="Q1065" s="14" t="str">
        <f>IF(AND(MasterData5[[#This Row],[MntMeatProducts]]&gt;=AD$4, MasterData5[[#This Row],[Income ]]&lt;=$AB$12), "Yes", "")</f>
        <v/>
      </c>
      <c r="R1065" s="14" t="str">
        <f>IF(AND(MasterData5[[#This Row],[MntFishProducts]]&gt;=AE$4, MasterData5[[#This Row],[Income ]]&lt;=$AB$12), "Yes", "")</f>
        <v/>
      </c>
      <c r="S1065" s="14" t="str">
        <f>IF(AND(MasterData5[[#This Row],[MntSweetProducts]]&gt;=AF$4, MasterData5[[#This Row],[Income ]]&lt;=$AB$12), "Yes", "")</f>
        <v/>
      </c>
      <c r="U1065" s="14" t="str">
        <f>IF(MasterData5[[#This Row],[MntWines]]&gt;=AB$4, "Yes", "")</f>
        <v/>
      </c>
      <c r="V1065" s="14" t="str">
        <f>IF(MasterData5[[#This Row],[MntFruits]]&gt;=AC$4, "Yes", "")</f>
        <v/>
      </c>
      <c r="W1065" s="14" t="str">
        <f>IF(MasterData5[[#This Row],[MntMeatProducts]]&gt;=AD$4, "Yes", "")</f>
        <v/>
      </c>
      <c r="X1065" s="14" t="str">
        <f>IF(MasterData5[[#This Row],[MntFishProducts]]&gt;=AE$4, "Yes", "")</f>
        <v/>
      </c>
      <c r="Y1065" s="14" t="str">
        <f>IF(MasterData5[[#This Row],[MntSweetProducts]]&gt;=AF$4, "Yes", "")</f>
        <v/>
      </c>
    </row>
    <row r="1066" spans="1:25" x14ac:dyDescent="0.3">
      <c r="A1066">
        <v>5229</v>
      </c>
      <c r="B1066" s="10">
        <v>30</v>
      </c>
      <c r="C1066" s="10">
        <v>1</v>
      </c>
      <c r="D1066" s="10">
        <v>8</v>
      </c>
      <c r="E1066" s="10">
        <v>0</v>
      </c>
      <c r="F1066" s="10">
        <v>0</v>
      </c>
      <c r="G1066" s="10">
        <v>3</v>
      </c>
      <c r="H1066" s="24">
        <f>2021-'Customer Profile'!B1065</f>
        <v>52</v>
      </c>
      <c r="I1066" s="10">
        <f>IF(Analysis!$B$60="Wine",B1066,IF(Analysis!$B$60="Fruit",C1066,IF(Analysis!$B$60="Meat",D1066,IF(Analysis!$B$60="Fish",E1066,IF(Analysis!$B$60="Sweet",F1066,"")))))</f>
        <v>0</v>
      </c>
      <c r="J1066" s="10">
        <v>54132</v>
      </c>
      <c r="K1066" s="10" t="str">
        <f>IF(MasterData5[[#This Row],[Income ]]&gt;$AB$12, "Above", "Below")</f>
        <v>Above</v>
      </c>
      <c r="L1066" s="10">
        <f>SUM(MasterData5[[#This Row],[MntWines]:[MntSweetProducts]])</f>
        <v>39</v>
      </c>
      <c r="M1066" s="53" t="str">
        <f>IF(MasterData5[[#This Row],[Total Purchase]]&gt;=500, "Over $500", "")</f>
        <v/>
      </c>
      <c r="N1066" s="10"/>
      <c r="O1066" s="14" t="str">
        <f>IF(AND(MasterData5[[#This Row],[MntWines]]&gt;=AB$4, MasterData5[[#This Row],[Income ]]&lt;=$AB$12), "Yes", "")</f>
        <v/>
      </c>
      <c r="P1066" s="14" t="str">
        <f>IF(AND(MasterData5[[#This Row],[MntFruits]]&gt;=AC$4, MasterData5[[#This Row],[Income ]]&lt;=$AB$12), "Yes", "")</f>
        <v/>
      </c>
      <c r="Q1066" s="14" t="str">
        <f>IF(AND(MasterData5[[#This Row],[MntMeatProducts]]&gt;=AD$4, MasterData5[[#This Row],[Income ]]&lt;=$AB$12), "Yes", "")</f>
        <v/>
      </c>
      <c r="R1066" s="14" t="str">
        <f>IF(AND(MasterData5[[#This Row],[MntFishProducts]]&gt;=AE$4, MasterData5[[#This Row],[Income ]]&lt;=$AB$12), "Yes", "")</f>
        <v/>
      </c>
      <c r="S1066" s="14" t="str">
        <f>IF(AND(MasterData5[[#This Row],[MntSweetProducts]]&gt;=AF$4, MasterData5[[#This Row],[Income ]]&lt;=$AB$12), "Yes", "")</f>
        <v/>
      </c>
      <c r="U1066" s="14" t="str">
        <f>IF(MasterData5[[#This Row],[MntWines]]&gt;=AB$4, "Yes", "")</f>
        <v/>
      </c>
      <c r="V1066" s="14" t="str">
        <f>IF(MasterData5[[#This Row],[MntFruits]]&gt;=AC$4, "Yes", "")</f>
        <v/>
      </c>
      <c r="W1066" s="14" t="str">
        <f>IF(MasterData5[[#This Row],[MntMeatProducts]]&gt;=AD$4, "Yes", "")</f>
        <v/>
      </c>
      <c r="X1066" s="14" t="str">
        <f>IF(MasterData5[[#This Row],[MntFishProducts]]&gt;=AE$4, "Yes", "")</f>
        <v/>
      </c>
      <c r="Y1066" s="14" t="str">
        <f>IF(MasterData5[[#This Row],[MntSweetProducts]]&gt;=AF$4, "Yes", "")</f>
        <v/>
      </c>
    </row>
    <row r="1067" spans="1:25" x14ac:dyDescent="0.3">
      <c r="A1067">
        <v>5231</v>
      </c>
      <c r="B1067" s="10">
        <v>27</v>
      </c>
      <c r="C1067" s="10">
        <v>2</v>
      </c>
      <c r="D1067" s="10">
        <v>7</v>
      </c>
      <c r="E1067" s="10">
        <v>0</v>
      </c>
      <c r="F1067" s="10">
        <v>2</v>
      </c>
      <c r="G1067" s="10">
        <v>13</v>
      </c>
      <c r="H1067" s="24">
        <f>2021-'Customer Profile'!B1066</f>
        <v>47</v>
      </c>
      <c r="I1067" s="10">
        <f>IF(Analysis!$B$60="Wine",B1067,IF(Analysis!$B$60="Fruit",C1067,IF(Analysis!$B$60="Meat",D1067,IF(Analysis!$B$60="Fish",E1067,IF(Analysis!$B$60="Sweet",F1067,"")))))</f>
        <v>0</v>
      </c>
      <c r="J1067" s="10">
        <v>45894</v>
      </c>
      <c r="K1067" s="10" t="str">
        <f>IF(MasterData5[[#This Row],[Income ]]&gt;$AB$12, "Above", "Below")</f>
        <v>Below</v>
      </c>
      <c r="L1067" s="10">
        <f>SUM(MasterData5[[#This Row],[MntWines]:[MntSweetProducts]])</f>
        <v>38</v>
      </c>
      <c r="M1067" s="53" t="str">
        <f>IF(MasterData5[[#This Row],[Total Purchase]]&gt;=500, "Over $500", "")</f>
        <v/>
      </c>
      <c r="N1067" s="10"/>
      <c r="O1067" s="14" t="str">
        <f>IF(AND(MasterData5[[#This Row],[MntWines]]&gt;=AB$4, MasterData5[[#This Row],[Income ]]&lt;=$AB$12), "Yes", "")</f>
        <v/>
      </c>
      <c r="P1067" s="14" t="str">
        <f>IF(AND(MasterData5[[#This Row],[MntFruits]]&gt;=AC$4, MasterData5[[#This Row],[Income ]]&lt;=$AB$12), "Yes", "")</f>
        <v/>
      </c>
      <c r="Q1067" s="14" t="str">
        <f>IF(AND(MasterData5[[#This Row],[MntMeatProducts]]&gt;=AD$4, MasterData5[[#This Row],[Income ]]&lt;=$AB$12), "Yes", "")</f>
        <v/>
      </c>
      <c r="R1067" s="14" t="str">
        <f>IF(AND(MasterData5[[#This Row],[MntFishProducts]]&gt;=AE$4, MasterData5[[#This Row],[Income ]]&lt;=$AB$12), "Yes", "")</f>
        <v/>
      </c>
      <c r="S1067" s="14" t="str">
        <f>IF(AND(MasterData5[[#This Row],[MntSweetProducts]]&gt;=AF$4, MasterData5[[#This Row],[Income ]]&lt;=$AB$12), "Yes", "")</f>
        <v/>
      </c>
      <c r="U1067" s="14" t="str">
        <f>IF(MasterData5[[#This Row],[MntWines]]&gt;=AB$4, "Yes", "")</f>
        <v/>
      </c>
      <c r="V1067" s="14" t="str">
        <f>IF(MasterData5[[#This Row],[MntFruits]]&gt;=AC$4, "Yes", "")</f>
        <v/>
      </c>
      <c r="W1067" s="14" t="str">
        <f>IF(MasterData5[[#This Row],[MntMeatProducts]]&gt;=AD$4, "Yes", "")</f>
        <v/>
      </c>
      <c r="X1067" s="14" t="str">
        <f>IF(MasterData5[[#This Row],[MntFishProducts]]&gt;=AE$4, "Yes", "")</f>
        <v/>
      </c>
      <c r="Y1067" s="14" t="str">
        <f>IF(MasterData5[[#This Row],[MntSweetProducts]]&gt;=AF$4, "Yes", "")</f>
        <v/>
      </c>
    </row>
    <row r="1068" spans="1:25" x14ac:dyDescent="0.3">
      <c r="A1068">
        <v>5232</v>
      </c>
      <c r="B1068" s="10">
        <v>86</v>
      </c>
      <c r="C1068" s="10">
        <v>12</v>
      </c>
      <c r="D1068" s="10">
        <v>75</v>
      </c>
      <c r="E1068" s="10">
        <v>33</v>
      </c>
      <c r="F1068" s="10">
        <v>15</v>
      </c>
      <c r="G1068" s="10">
        <v>6</v>
      </c>
      <c r="H1068" s="24">
        <f>2021-'Customer Profile'!B1067</f>
        <v>56</v>
      </c>
      <c r="I1068" s="10">
        <f>IF(Analysis!$B$60="Wine",B1068,IF(Analysis!$B$60="Fruit",C1068,IF(Analysis!$B$60="Meat",D1068,IF(Analysis!$B$60="Fish",E1068,IF(Analysis!$B$60="Sweet",F1068,"")))))</f>
        <v>33</v>
      </c>
      <c r="J1068" s="10">
        <v>69139</v>
      </c>
      <c r="K1068" s="10" t="str">
        <f>IF(MasterData5[[#This Row],[Income ]]&gt;$AB$12, "Above", "Below")</f>
        <v>Above</v>
      </c>
      <c r="L1068" s="10">
        <f>SUM(MasterData5[[#This Row],[MntWines]:[MntSweetProducts]])</f>
        <v>221</v>
      </c>
      <c r="M1068" s="53" t="str">
        <f>IF(MasterData5[[#This Row],[Total Purchase]]&gt;=500, "Over $500", "")</f>
        <v/>
      </c>
      <c r="N1068" s="10"/>
      <c r="O1068" s="14" t="str">
        <f>IF(AND(MasterData5[[#This Row],[MntWines]]&gt;=AB$4, MasterData5[[#This Row],[Income ]]&lt;=$AB$12), "Yes", "")</f>
        <v/>
      </c>
      <c r="P1068" s="14" t="str">
        <f>IF(AND(MasterData5[[#This Row],[MntFruits]]&gt;=AC$4, MasterData5[[#This Row],[Income ]]&lt;=$AB$12), "Yes", "")</f>
        <v/>
      </c>
      <c r="Q1068" s="14" t="str">
        <f>IF(AND(MasterData5[[#This Row],[MntMeatProducts]]&gt;=AD$4, MasterData5[[#This Row],[Income ]]&lt;=$AB$12), "Yes", "")</f>
        <v/>
      </c>
      <c r="R1068" s="14" t="str">
        <f>IF(AND(MasterData5[[#This Row],[MntFishProducts]]&gt;=AE$4, MasterData5[[#This Row],[Income ]]&lt;=$AB$12), "Yes", "")</f>
        <v/>
      </c>
      <c r="S1068" s="14" t="str">
        <f>IF(AND(MasterData5[[#This Row],[MntSweetProducts]]&gt;=AF$4, MasterData5[[#This Row],[Income ]]&lt;=$AB$12), "Yes", "")</f>
        <v/>
      </c>
      <c r="U1068" s="14" t="str">
        <f>IF(MasterData5[[#This Row],[MntWines]]&gt;=AB$4, "Yes", "")</f>
        <v/>
      </c>
      <c r="V1068" s="14" t="str">
        <f>IF(MasterData5[[#This Row],[MntFruits]]&gt;=AC$4, "Yes", "")</f>
        <v/>
      </c>
      <c r="W1068" s="14" t="str">
        <f>IF(MasterData5[[#This Row],[MntMeatProducts]]&gt;=AD$4, "Yes", "")</f>
        <v/>
      </c>
      <c r="X1068" s="14" t="str">
        <f>IF(MasterData5[[#This Row],[MntFishProducts]]&gt;=AE$4, "Yes", "")</f>
        <v/>
      </c>
      <c r="Y1068" s="14" t="str">
        <f>IF(MasterData5[[#This Row],[MntSweetProducts]]&gt;=AF$4, "Yes", "")</f>
        <v/>
      </c>
    </row>
    <row r="1069" spans="1:25" x14ac:dyDescent="0.3">
      <c r="A1069">
        <v>5234</v>
      </c>
      <c r="B1069" s="10">
        <v>12</v>
      </c>
      <c r="C1069" s="10">
        <v>5</v>
      </c>
      <c r="D1069" s="10">
        <v>25</v>
      </c>
      <c r="E1069" s="10">
        <v>0</v>
      </c>
      <c r="F1069" s="10">
        <v>9</v>
      </c>
      <c r="G1069" s="10">
        <v>30</v>
      </c>
      <c r="H1069" s="24">
        <f>2021-'Customer Profile'!B1068</f>
        <v>54</v>
      </c>
      <c r="I1069" s="10">
        <f>IF(Analysis!$B$60="Wine",B1069,IF(Analysis!$B$60="Fruit",C1069,IF(Analysis!$B$60="Meat",D1069,IF(Analysis!$B$60="Fish",E1069,IF(Analysis!$B$60="Sweet",F1069,"")))))</f>
        <v>0</v>
      </c>
      <c r="J1069" s="10">
        <v>30753</v>
      </c>
      <c r="K1069" s="10" t="str">
        <f>IF(MasterData5[[#This Row],[Income ]]&gt;$AB$12, "Above", "Below")</f>
        <v>Below</v>
      </c>
      <c r="L1069" s="10">
        <f>SUM(MasterData5[[#This Row],[MntWines]:[MntSweetProducts]])</f>
        <v>51</v>
      </c>
      <c r="M1069" s="53" t="str">
        <f>IF(MasterData5[[#This Row],[Total Purchase]]&gt;=500, "Over $500", "")</f>
        <v/>
      </c>
      <c r="N1069" s="10"/>
      <c r="O1069" s="14" t="str">
        <f>IF(AND(MasterData5[[#This Row],[MntWines]]&gt;=AB$4, MasterData5[[#This Row],[Income ]]&lt;=$AB$12), "Yes", "")</f>
        <v/>
      </c>
      <c r="P1069" s="14" t="str">
        <f>IF(AND(MasterData5[[#This Row],[MntFruits]]&gt;=AC$4, MasterData5[[#This Row],[Income ]]&lt;=$AB$12), "Yes", "")</f>
        <v/>
      </c>
      <c r="Q1069" s="14" t="str">
        <f>IF(AND(MasterData5[[#This Row],[MntMeatProducts]]&gt;=AD$4, MasterData5[[#This Row],[Income ]]&lt;=$AB$12), "Yes", "")</f>
        <v/>
      </c>
      <c r="R1069" s="14" t="str">
        <f>IF(AND(MasterData5[[#This Row],[MntFishProducts]]&gt;=AE$4, MasterData5[[#This Row],[Income ]]&lt;=$AB$12), "Yes", "")</f>
        <v/>
      </c>
      <c r="S1069" s="14" t="str">
        <f>IF(AND(MasterData5[[#This Row],[MntSweetProducts]]&gt;=AF$4, MasterData5[[#This Row],[Income ]]&lt;=$AB$12), "Yes", "")</f>
        <v/>
      </c>
      <c r="U1069" s="14" t="str">
        <f>IF(MasterData5[[#This Row],[MntWines]]&gt;=AB$4, "Yes", "")</f>
        <v/>
      </c>
      <c r="V1069" s="14" t="str">
        <f>IF(MasterData5[[#This Row],[MntFruits]]&gt;=AC$4, "Yes", "")</f>
        <v/>
      </c>
      <c r="W1069" s="14" t="str">
        <f>IF(MasterData5[[#This Row],[MntMeatProducts]]&gt;=AD$4, "Yes", "")</f>
        <v/>
      </c>
      <c r="X1069" s="14" t="str">
        <f>IF(MasterData5[[#This Row],[MntFishProducts]]&gt;=AE$4, "Yes", "")</f>
        <v/>
      </c>
      <c r="Y1069" s="14" t="str">
        <f>IF(MasterData5[[#This Row],[MntSweetProducts]]&gt;=AF$4, "Yes", "")</f>
        <v/>
      </c>
    </row>
    <row r="1070" spans="1:25" x14ac:dyDescent="0.3">
      <c r="A1070">
        <v>5236</v>
      </c>
      <c r="B1070" s="10">
        <v>1230</v>
      </c>
      <c r="C1070" s="10">
        <v>0</v>
      </c>
      <c r="D1070" s="10">
        <v>396</v>
      </c>
      <c r="E1070" s="10">
        <v>232</v>
      </c>
      <c r="F1070" s="10">
        <v>178</v>
      </c>
      <c r="G1070" s="10">
        <v>158</v>
      </c>
      <c r="H1070" s="24">
        <f>2021-'Customer Profile'!B1069</f>
        <v>42</v>
      </c>
      <c r="I1070" s="10">
        <f>IF(Analysis!$B$60="Wine",B1070,IF(Analysis!$B$60="Fruit",C1070,IF(Analysis!$B$60="Meat",D1070,IF(Analysis!$B$60="Fish",E1070,IF(Analysis!$B$60="Sweet",F1070,"")))))</f>
        <v>232</v>
      </c>
      <c r="J1070" s="10">
        <v>77568</v>
      </c>
      <c r="K1070" s="10" t="str">
        <f>IF(MasterData5[[#This Row],[Income ]]&gt;$AB$12, "Above", "Below")</f>
        <v>Above</v>
      </c>
      <c r="L1070" s="10">
        <f>SUM(MasterData5[[#This Row],[MntWines]:[MntSweetProducts]])</f>
        <v>2036</v>
      </c>
      <c r="M1070" s="53" t="str">
        <f>IF(MasterData5[[#This Row],[Total Purchase]]&gt;=500, "Over $500", "")</f>
        <v>Over $500</v>
      </c>
      <c r="N1070" s="10"/>
      <c r="O1070" s="14" t="str">
        <f>IF(AND(MasterData5[[#This Row],[MntWines]]&gt;=AB$4, MasterData5[[#This Row],[Income ]]&lt;=$AB$12), "Yes", "")</f>
        <v/>
      </c>
      <c r="P1070" s="14" t="str">
        <f>IF(AND(MasterData5[[#This Row],[MntFruits]]&gt;=AC$4, MasterData5[[#This Row],[Income ]]&lt;=$AB$12), "Yes", "")</f>
        <v/>
      </c>
      <c r="Q1070" s="14" t="str">
        <f>IF(AND(MasterData5[[#This Row],[MntMeatProducts]]&gt;=AD$4, MasterData5[[#This Row],[Income ]]&lt;=$AB$12), "Yes", "")</f>
        <v/>
      </c>
      <c r="R1070" s="14" t="str">
        <f>IF(AND(MasterData5[[#This Row],[MntFishProducts]]&gt;=AE$4, MasterData5[[#This Row],[Income ]]&lt;=$AB$12), "Yes", "")</f>
        <v/>
      </c>
      <c r="S1070" s="14" t="str">
        <f>IF(AND(MasterData5[[#This Row],[MntSweetProducts]]&gt;=AF$4, MasterData5[[#This Row],[Income ]]&lt;=$AB$12), "Yes", "")</f>
        <v/>
      </c>
      <c r="U1070" s="14" t="str">
        <f>IF(MasterData5[[#This Row],[MntWines]]&gt;=AB$4, "Yes", "")</f>
        <v>Yes</v>
      </c>
      <c r="V1070" s="14" t="str">
        <f>IF(MasterData5[[#This Row],[MntFruits]]&gt;=AC$4, "Yes", "")</f>
        <v/>
      </c>
      <c r="W1070" s="14" t="str">
        <f>IF(MasterData5[[#This Row],[MntMeatProducts]]&gt;=AD$4, "Yes", "")</f>
        <v>Yes</v>
      </c>
      <c r="X1070" s="14" t="str">
        <f>IF(MasterData5[[#This Row],[MntFishProducts]]&gt;=AE$4, "Yes", "")</f>
        <v>Yes</v>
      </c>
      <c r="Y1070" s="14" t="str">
        <f>IF(MasterData5[[#This Row],[MntSweetProducts]]&gt;=AF$4, "Yes", "")</f>
        <v>Yes</v>
      </c>
    </row>
    <row r="1071" spans="1:25" x14ac:dyDescent="0.3">
      <c r="A1071">
        <v>5237</v>
      </c>
      <c r="B1071" s="10">
        <v>28</v>
      </c>
      <c r="C1071" s="10">
        <v>1</v>
      </c>
      <c r="D1071" s="10">
        <v>21</v>
      </c>
      <c r="E1071" s="10">
        <v>3</v>
      </c>
      <c r="F1071" s="10">
        <v>0</v>
      </c>
      <c r="G1071" s="10">
        <v>10</v>
      </c>
      <c r="H1071" s="24">
        <f>2021-'Customer Profile'!B1070</f>
        <v>71</v>
      </c>
      <c r="I1071" s="10">
        <f>IF(Analysis!$B$60="Wine",B1071,IF(Analysis!$B$60="Fruit",C1071,IF(Analysis!$B$60="Meat",D1071,IF(Analysis!$B$60="Fish",E1071,IF(Analysis!$B$60="Sweet",F1071,"")))))</f>
        <v>3</v>
      </c>
      <c r="J1071" s="10">
        <v>48767</v>
      </c>
      <c r="K1071" s="10" t="str">
        <f>IF(MasterData5[[#This Row],[Income ]]&gt;$AB$12, "Above", "Below")</f>
        <v>Below</v>
      </c>
      <c r="L1071" s="10">
        <f>SUM(MasterData5[[#This Row],[MntWines]:[MntSweetProducts]])</f>
        <v>53</v>
      </c>
      <c r="M1071" s="53" t="str">
        <f>IF(MasterData5[[#This Row],[Total Purchase]]&gt;=500, "Over $500", "")</f>
        <v/>
      </c>
      <c r="N1071" s="10"/>
      <c r="O1071" s="14" t="str">
        <f>IF(AND(MasterData5[[#This Row],[MntWines]]&gt;=AB$4, MasterData5[[#This Row],[Income ]]&lt;=$AB$12), "Yes", "")</f>
        <v/>
      </c>
      <c r="P1071" s="14" t="str">
        <f>IF(AND(MasterData5[[#This Row],[MntFruits]]&gt;=AC$4, MasterData5[[#This Row],[Income ]]&lt;=$AB$12), "Yes", "")</f>
        <v/>
      </c>
      <c r="Q1071" s="14" t="str">
        <f>IF(AND(MasterData5[[#This Row],[MntMeatProducts]]&gt;=AD$4, MasterData5[[#This Row],[Income ]]&lt;=$AB$12), "Yes", "")</f>
        <v/>
      </c>
      <c r="R1071" s="14" t="str">
        <f>IF(AND(MasterData5[[#This Row],[MntFishProducts]]&gt;=AE$4, MasterData5[[#This Row],[Income ]]&lt;=$AB$12), "Yes", "")</f>
        <v/>
      </c>
      <c r="S1071" s="14" t="str">
        <f>IF(AND(MasterData5[[#This Row],[MntSweetProducts]]&gt;=AF$4, MasterData5[[#This Row],[Income ]]&lt;=$AB$12), "Yes", "")</f>
        <v/>
      </c>
      <c r="U1071" s="14" t="str">
        <f>IF(MasterData5[[#This Row],[MntWines]]&gt;=AB$4, "Yes", "")</f>
        <v/>
      </c>
      <c r="V1071" s="14" t="str">
        <f>IF(MasterData5[[#This Row],[MntFruits]]&gt;=AC$4, "Yes", "")</f>
        <v/>
      </c>
      <c r="W1071" s="14" t="str">
        <f>IF(MasterData5[[#This Row],[MntMeatProducts]]&gt;=AD$4, "Yes", "")</f>
        <v/>
      </c>
      <c r="X1071" s="14" t="str">
        <f>IF(MasterData5[[#This Row],[MntFishProducts]]&gt;=AE$4, "Yes", "")</f>
        <v/>
      </c>
      <c r="Y1071" s="14" t="str">
        <f>IF(MasterData5[[#This Row],[MntSweetProducts]]&gt;=AF$4, "Yes", "")</f>
        <v/>
      </c>
    </row>
    <row r="1072" spans="1:25" x14ac:dyDescent="0.3">
      <c r="A1072">
        <v>5247</v>
      </c>
      <c r="B1072" s="10">
        <v>31</v>
      </c>
      <c r="C1072" s="10">
        <v>0</v>
      </c>
      <c r="D1072" s="10">
        <v>6</v>
      </c>
      <c r="E1072" s="10">
        <v>2</v>
      </c>
      <c r="F1072" s="10">
        <v>1</v>
      </c>
      <c r="G1072" s="10">
        <v>5</v>
      </c>
      <c r="H1072" s="24">
        <f>2021-'Customer Profile'!B1071</f>
        <v>66</v>
      </c>
      <c r="I1072" s="10">
        <f>IF(Analysis!$B$60="Wine",B1072,IF(Analysis!$B$60="Fruit",C1072,IF(Analysis!$B$60="Meat",D1072,IF(Analysis!$B$60="Fish",E1072,IF(Analysis!$B$60="Sweet",F1072,"")))))</f>
        <v>2</v>
      </c>
      <c r="J1072" s="10">
        <v>38725</v>
      </c>
      <c r="K1072" s="10" t="str">
        <f>IF(MasterData5[[#This Row],[Income ]]&gt;$AB$12, "Above", "Below")</f>
        <v>Below</v>
      </c>
      <c r="L1072" s="10">
        <f>SUM(MasterData5[[#This Row],[MntWines]:[MntSweetProducts]])</f>
        <v>40</v>
      </c>
      <c r="M1072" s="53" t="str">
        <f>IF(MasterData5[[#This Row],[Total Purchase]]&gt;=500, "Over $500", "")</f>
        <v/>
      </c>
      <c r="N1072" s="10"/>
      <c r="O1072" s="14" t="str">
        <f>IF(AND(MasterData5[[#This Row],[MntWines]]&gt;=AB$4, MasterData5[[#This Row],[Income ]]&lt;=$AB$12), "Yes", "")</f>
        <v/>
      </c>
      <c r="P1072" s="14" t="str">
        <f>IF(AND(MasterData5[[#This Row],[MntFruits]]&gt;=AC$4, MasterData5[[#This Row],[Income ]]&lt;=$AB$12), "Yes", "")</f>
        <v/>
      </c>
      <c r="Q1072" s="14" t="str">
        <f>IF(AND(MasterData5[[#This Row],[MntMeatProducts]]&gt;=AD$4, MasterData5[[#This Row],[Income ]]&lt;=$AB$12), "Yes", "")</f>
        <v/>
      </c>
      <c r="R1072" s="14" t="str">
        <f>IF(AND(MasterData5[[#This Row],[MntFishProducts]]&gt;=AE$4, MasterData5[[#This Row],[Income ]]&lt;=$AB$12), "Yes", "")</f>
        <v/>
      </c>
      <c r="S1072" s="14" t="str">
        <f>IF(AND(MasterData5[[#This Row],[MntSweetProducts]]&gt;=AF$4, MasterData5[[#This Row],[Income ]]&lt;=$AB$12), "Yes", "")</f>
        <v/>
      </c>
      <c r="U1072" s="14" t="str">
        <f>IF(MasterData5[[#This Row],[MntWines]]&gt;=AB$4, "Yes", "")</f>
        <v/>
      </c>
      <c r="V1072" s="14" t="str">
        <f>IF(MasterData5[[#This Row],[MntFruits]]&gt;=AC$4, "Yes", "")</f>
        <v/>
      </c>
      <c r="W1072" s="14" t="str">
        <f>IF(MasterData5[[#This Row],[MntMeatProducts]]&gt;=AD$4, "Yes", "")</f>
        <v/>
      </c>
      <c r="X1072" s="14" t="str">
        <f>IF(MasterData5[[#This Row],[MntFishProducts]]&gt;=AE$4, "Yes", "")</f>
        <v/>
      </c>
      <c r="Y1072" s="14" t="str">
        <f>IF(MasterData5[[#This Row],[MntSweetProducts]]&gt;=AF$4, "Yes", "")</f>
        <v/>
      </c>
    </row>
    <row r="1073" spans="1:25" x14ac:dyDescent="0.3">
      <c r="A1073">
        <v>5250</v>
      </c>
      <c r="B1073" s="10">
        <v>532</v>
      </c>
      <c r="C1073" s="10">
        <v>126</v>
      </c>
      <c r="D1073" s="10">
        <v>490</v>
      </c>
      <c r="E1073" s="10">
        <v>164</v>
      </c>
      <c r="F1073" s="10">
        <v>126</v>
      </c>
      <c r="G1073" s="10">
        <v>126</v>
      </c>
      <c r="H1073" s="24">
        <f>2021-'Customer Profile'!B1072</f>
        <v>78</v>
      </c>
      <c r="I1073" s="10">
        <f>IF(Analysis!$B$60="Wine",B1073,IF(Analysis!$B$60="Fruit",C1073,IF(Analysis!$B$60="Meat",D1073,IF(Analysis!$B$60="Fish",E1073,IF(Analysis!$B$60="Sweet",F1073,"")))))</f>
        <v>164</v>
      </c>
      <c r="J1073" s="10"/>
      <c r="K1073" s="10"/>
      <c r="L1073" s="10">
        <f>SUM(MasterData5[[#This Row],[MntWines]:[MntSweetProducts]])</f>
        <v>1438</v>
      </c>
      <c r="M1073" s="53" t="str">
        <f>IF(MasterData5[[#This Row],[Total Purchase]]&gt;=500, "Over $500", "")</f>
        <v>Over $500</v>
      </c>
      <c r="N1073" s="10"/>
      <c r="O1073" s="14" t="str">
        <f>IF(AND(MasterData5[[#This Row],[MntWines]]&gt;=AB$4, MasterData5[[#This Row],[Income ]]&lt;=$AB$12), "Yes", "")</f>
        <v>Yes</v>
      </c>
      <c r="P1073" s="14" t="str">
        <f>IF(AND(MasterData5[[#This Row],[MntFruits]]&gt;=AC$4, MasterData5[[#This Row],[Income ]]&lt;=$AB$12), "Yes", "")</f>
        <v>Yes</v>
      </c>
      <c r="Q1073" s="14" t="str">
        <f>IF(AND(MasterData5[[#This Row],[MntMeatProducts]]&gt;=AD$4, MasterData5[[#This Row],[Income ]]&lt;=$AB$12), "Yes", "")</f>
        <v>Yes</v>
      </c>
      <c r="R1073" s="14" t="str">
        <f>IF(AND(MasterData5[[#This Row],[MntFishProducts]]&gt;=AE$4, MasterData5[[#This Row],[Income ]]&lt;=$AB$12), "Yes", "")</f>
        <v>Yes</v>
      </c>
      <c r="S1073" s="14" t="str">
        <f>IF(AND(MasterData5[[#This Row],[MntSweetProducts]]&gt;=AF$4, MasterData5[[#This Row],[Income ]]&lt;=$AB$12), "Yes", "")</f>
        <v>Yes</v>
      </c>
      <c r="U1073" s="14" t="str">
        <f>IF(MasterData5[[#This Row],[MntWines]]&gt;=AB$4, "Yes", "")</f>
        <v>Yes</v>
      </c>
      <c r="V1073" s="14" t="str">
        <f>IF(MasterData5[[#This Row],[MntFruits]]&gt;=AC$4, "Yes", "")</f>
        <v>Yes</v>
      </c>
      <c r="W1073" s="14" t="str">
        <f>IF(MasterData5[[#This Row],[MntMeatProducts]]&gt;=AD$4, "Yes", "")</f>
        <v>Yes</v>
      </c>
      <c r="X1073" s="14" t="str">
        <f>IF(MasterData5[[#This Row],[MntFishProducts]]&gt;=AE$4, "Yes", "")</f>
        <v>Yes</v>
      </c>
      <c r="Y1073" s="14" t="str">
        <f>IF(MasterData5[[#This Row],[MntSweetProducts]]&gt;=AF$4, "Yes", "")</f>
        <v>Yes</v>
      </c>
    </row>
    <row r="1074" spans="1:25" x14ac:dyDescent="0.3">
      <c r="A1074">
        <v>5252</v>
      </c>
      <c r="B1074" s="10">
        <v>16</v>
      </c>
      <c r="C1074" s="10">
        <v>12</v>
      </c>
      <c r="D1074" s="10">
        <v>18</v>
      </c>
      <c r="E1074" s="10">
        <v>7</v>
      </c>
      <c r="F1074" s="10">
        <v>1</v>
      </c>
      <c r="G1074" s="10">
        <v>13</v>
      </c>
      <c r="H1074" s="24">
        <f>2021-'Customer Profile'!B1073</f>
        <v>52</v>
      </c>
      <c r="I1074" s="10">
        <f>IF(Analysis!$B$60="Wine",B1074,IF(Analysis!$B$60="Fruit",C1074,IF(Analysis!$B$60="Meat",D1074,IF(Analysis!$B$60="Fish",E1074,IF(Analysis!$B$60="Sweet",F1074,"")))))</f>
        <v>7</v>
      </c>
      <c r="J1074" s="10">
        <v>23910</v>
      </c>
      <c r="K1074" s="10" t="str">
        <f>IF(MasterData5[[#This Row],[Income ]]&gt;$AB$12, "Above", "Below")</f>
        <v>Below</v>
      </c>
      <c r="L1074" s="10">
        <f>SUM(MasterData5[[#This Row],[MntWines]:[MntSweetProducts]])</f>
        <v>54</v>
      </c>
      <c r="M1074" s="53" t="str">
        <f>IF(MasterData5[[#This Row],[Total Purchase]]&gt;=500, "Over $500", "")</f>
        <v/>
      </c>
      <c r="N1074" s="10"/>
      <c r="O1074" s="14" t="str">
        <f>IF(AND(MasterData5[[#This Row],[MntWines]]&gt;=AB$4, MasterData5[[#This Row],[Income ]]&lt;=$AB$12), "Yes", "")</f>
        <v/>
      </c>
      <c r="P1074" s="14" t="str">
        <f>IF(AND(MasterData5[[#This Row],[MntFruits]]&gt;=AC$4, MasterData5[[#This Row],[Income ]]&lt;=$AB$12), "Yes", "")</f>
        <v/>
      </c>
      <c r="Q1074" s="14" t="str">
        <f>IF(AND(MasterData5[[#This Row],[MntMeatProducts]]&gt;=AD$4, MasterData5[[#This Row],[Income ]]&lt;=$AB$12), "Yes", "")</f>
        <v/>
      </c>
      <c r="R1074" s="14" t="str">
        <f>IF(AND(MasterData5[[#This Row],[MntFishProducts]]&gt;=AE$4, MasterData5[[#This Row],[Income ]]&lt;=$AB$12), "Yes", "")</f>
        <v/>
      </c>
      <c r="S1074" s="14" t="str">
        <f>IF(AND(MasterData5[[#This Row],[MntSweetProducts]]&gt;=AF$4, MasterData5[[#This Row],[Income ]]&lt;=$AB$12), "Yes", "")</f>
        <v/>
      </c>
      <c r="U1074" s="14" t="str">
        <f>IF(MasterData5[[#This Row],[MntWines]]&gt;=AB$4, "Yes", "")</f>
        <v/>
      </c>
      <c r="V1074" s="14" t="str">
        <f>IF(MasterData5[[#This Row],[MntFruits]]&gt;=AC$4, "Yes", "")</f>
        <v/>
      </c>
      <c r="W1074" s="14" t="str">
        <f>IF(MasterData5[[#This Row],[MntMeatProducts]]&gt;=AD$4, "Yes", "")</f>
        <v/>
      </c>
      <c r="X1074" s="14" t="str">
        <f>IF(MasterData5[[#This Row],[MntFishProducts]]&gt;=AE$4, "Yes", "")</f>
        <v/>
      </c>
      <c r="Y1074" s="14" t="str">
        <f>IF(MasterData5[[#This Row],[MntSweetProducts]]&gt;=AF$4, "Yes", "")</f>
        <v/>
      </c>
    </row>
    <row r="1075" spans="1:25" x14ac:dyDescent="0.3">
      <c r="A1075">
        <v>5253</v>
      </c>
      <c r="B1075" s="10">
        <v>145</v>
      </c>
      <c r="C1075" s="10">
        <v>13</v>
      </c>
      <c r="D1075" s="10">
        <v>46</v>
      </c>
      <c r="E1075" s="10">
        <v>17</v>
      </c>
      <c r="F1075" s="10">
        <v>2</v>
      </c>
      <c r="G1075" s="10">
        <v>4</v>
      </c>
      <c r="H1075" s="24">
        <f>2021-'Customer Profile'!B1074</f>
        <v>65</v>
      </c>
      <c r="I1075" s="10">
        <f>IF(Analysis!$B$60="Wine",B1075,IF(Analysis!$B$60="Fruit",C1075,IF(Analysis!$B$60="Meat",D1075,IF(Analysis!$B$60="Fish",E1075,IF(Analysis!$B$60="Sweet",F1075,"")))))</f>
        <v>17</v>
      </c>
      <c r="J1075" s="10">
        <v>54603</v>
      </c>
      <c r="K1075" s="10" t="str">
        <f>IF(MasterData5[[#This Row],[Income ]]&gt;$AB$12, "Above", "Below")</f>
        <v>Above</v>
      </c>
      <c r="L1075" s="10">
        <f>SUM(MasterData5[[#This Row],[MntWines]:[MntSweetProducts]])</f>
        <v>223</v>
      </c>
      <c r="M1075" s="53" t="str">
        <f>IF(MasterData5[[#This Row],[Total Purchase]]&gt;=500, "Over $500", "")</f>
        <v/>
      </c>
      <c r="N1075" s="10"/>
      <c r="O1075" s="14" t="str">
        <f>IF(AND(MasterData5[[#This Row],[MntWines]]&gt;=AB$4, MasterData5[[#This Row],[Income ]]&lt;=$AB$12), "Yes", "")</f>
        <v/>
      </c>
      <c r="P1075" s="14" t="str">
        <f>IF(AND(MasterData5[[#This Row],[MntFruits]]&gt;=AC$4, MasterData5[[#This Row],[Income ]]&lt;=$AB$12), "Yes", "")</f>
        <v/>
      </c>
      <c r="Q1075" s="14" t="str">
        <f>IF(AND(MasterData5[[#This Row],[MntMeatProducts]]&gt;=AD$4, MasterData5[[#This Row],[Income ]]&lt;=$AB$12), "Yes", "")</f>
        <v/>
      </c>
      <c r="R1075" s="14" t="str">
        <f>IF(AND(MasterData5[[#This Row],[MntFishProducts]]&gt;=AE$4, MasterData5[[#This Row],[Income ]]&lt;=$AB$12), "Yes", "")</f>
        <v/>
      </c>
      <c r="S1075" s="14" t="str">
        <f>IF(AND(MasterData5[[#This Row],[MntSweetProducts]]&gt;=AF$4, MasterData5[[#This Row],[Income ]]&lt;=$AB$12), "Yes", "")</f>
        <v/>
      </c>
      <c r="U1075" s="14" t="str">
        <f>IF(MasterData5[[#This Row],[MntWines]]&gt;=AB$4, "Yes", "")</f>
        <v/>
      </c>
      <c r="V1075" s="14" t="str">
        <f>IF(MasterData5[[#This Row],[MntFruits]]&gt;=AC$4, "Yes", "")</f>
        <v/>
      </c>
      <c r="W1075" s="14" t="str">
        <f>IF(MasterData5[[#This Row],[MntMeatProducts]]&gt;=AD$4, "Yes", "")</f>
        <v/>
      </c>
      <c r="X1075" s="14" t="str">
        <f>IF(MasterData5[[#This Row],[MntFishProducts]]&gt;=AE$4, "Yes", "")</f>
        <v/>
      </c>
      <c r="Y1075" s="14" t="str">
        <f>IF(MasterData5[[#This Row],[MntSweetProducts]]&gt;=AF$4, "Yes", "")</f>
        <v/>
      </c>
    </row>
    <row r="1076" spans="1:25" x14ac:dyDescent="0.3">
      <c r="A1076">
        <v>5255</v>
      </c>
      <c r="B1076" s="10">
        <v>5</v>
      </c>
      <c r="C1076" s="10">
        <v>1</v>
      </c>
      <c r="D1076" s="10">
        <v>3</v>
      </c>
      <c r="E1076" s="10">
        <v>3</v>
      </c>
      <c r="F1076" s="10">
        <v>263</v>
      </c>
      <c r="G1076" s="10">
        <v>362</v>
      </c>
      <c r="H1076" s="24">
        <f>2021-'Customer Profile'!B1075</f>
        <v>35</v>
      </c>
      <c r="I1076" s="10">
        <f>IF(Analysis!$B$60="Wine",B1076,IF(Analysis!$B$60="Fruit",C1076,IF(Analysis!$B$60="Meat",D1076,IF(Analysis!$B$60="Fish",E1076,IF(Analysis!$B$60="Sweet",F1076,"")))))</f>
        <v>3</v>
      </c>
      <c r="J1076" s="10"/>
      <c r="K1076" s="10"/>
      <c r="L1076" s="10">
        <f>SUM(MasterData5[[#This Row],[MntWines]:[MntSweetProducts]])</f>
        <v>275</v>
      </c>
      <c r="M1076" s="53" t="str">
        <f>IF(MasterData5[[#This Row],[Total Purchase]]&gt;=500, "Over $500", "")</f>
        <v/>
      </c>
      <c r="N1076" s="10"/>
      <c r="O1076" s="14" t="str">
        <f>IF(AND(MasterData5[[#This Row],[MntWines]]&gt;=AB$4, MasterData5[[#This Row],[Income ]]&lt;=$AB$12), "Yes", "")</f>
        <v/>
      </c>
      <c r="P1076" s="14" t="str">
        <f>IF(AND(MasterData5[[#This Row],[MntFruits]]&gt;=AC$4, MasterData5[[#This Row],[Income ]]&lt;=$AB$12), "Yes", "")</f>
        <v/>
      </c>
      <c r="Q1076" s="14" t="str">
        <f>IF(AND(MasterData5[[#This Row],[MntMeatProducts]]&gt;=AD$4, MasterData5[[#This Row],[Income ]]&lt;=$AB$12), "Yes", "")</f>
        <v/>
      </c>
      <c r="R1076" s="14" t="str">
        <f>IF(AND(MasterData5[[#This Row],[MntFishProducts]]&gt;=AE$4, MasterData5[[#This Row],[Income ]]&lt;=$AB$12), "Yes", "")</f>
        <v/>
      </c>
      <c r="S1076" s="14" t="str">
        <f>IF(AND(MasterData5[[#This Row],[MntSweetProducts]]&gt;=AF$4, MasterData5[[#This Row],[Income ]]&lt;=$AB$12), "Yes", "")</f>
        <v>Yes</v>
      </c>
      <c r="U1076" s="14" t="str">
        <f>IF(MasterData5[[#This Row],[MntWines]]&gt;=AB$4, "Yes", "")</f>
        <v/>
      </c>
      <c r="V1076" s="14" t="str">
        <f>IF(MasterData5[[#This Row],[MntFruits]]&gt;=AC$4, "Yes", "")</f>
        <v/>
      </c>
      <c r="W1076" s="14" t="str">
        <f>IF(MasterData5[[#This Row],[MntMeatProducts]]&gt;=AD$4, "Yes", "")</f>
        <v/>
      </c>
      <c r="X1076" s="14" t="str">
        <f>IF(MasterData5[[#This Row],[MntFishProducts]]&gt;=AE$4, "Yes", "")</f>
        <v/>
      </c>
      <c r="Y1076" s="14" t="str">
        <f>IF(MasterData5[[#This Row],[MntSweetProducts]]&gt;=AF$4, "Yes", "")</f>
        <v>Yes</v>
      </c>
    </row>
    <row r="1077" spans="1:25" x14ac:dyDescent="0.3">
      <c r="A1077">
        <v>5263</v>
      </c>
      <c r="B1077" s="10">
        <v>5</v>
      </c>
      <c r="C1077" s="10">
        <v>10</v>
      </c>
      <c r="D1077" s="10">
        <v>13</v>
      </c>
      <c r="E1077" s="10">
        <v>3</v>
      </c>
      <c r="F1077" s="10">
        <v>8</v>
      </c>
      <c r="G1077" s="10">
        <v>16</v>
      </c>
      <c r="H1077" s="24">
        <f>2021-'Customer Profile'!B1076</f>
        <v>44</v>
      </c>
      <c r="I1077" s="10">
        <f>IF(Analysis!$B$60="Wine",B1077,IF(Analysis!$B$60="Fruit",C1077,IF(Analysis!$B$60="Meat",D1077,IF(Analysis!$B$60="Fish",E1077,IF(Analysis!$B$60="Sweet",F1077,"")))))</f>
        <v>3</v>
      </c>
      <c r="J1077" s="10">
        <v>31056</v>
      </c>
      <c r="K1077" s="10" t="str">
        <f>IF(MasterData5[[#This Row],[Income ]]&gt;$AB$12, "Above", "Below")</f>
        <v>Below</v>
      </c>
      <c r="L1077" s="10">
        <f>SUM(MasterData5[[#This Row],[MntWines]:[MntSweetProducts]])</f>
        <v>39</v>
      </c>
      <c r="M1077" s="53" t="str">
        <f>IF(MasterData5[[#This Row],[Total Purchase]]&gt;=500, "Over $500", "")</f>
        <v/>
      </c>
      <c r="N1077" s="10"/>
      <c r="O1077" s="14" t="str">
        <f>IF(AND(MasterData5[[#This Row],[MntWines]]&gt;=AB$4, MasterData5[[#This Row],[Income ]]&lt;=$AB$12), "Yes", "")</f>
        <v/>
      </c>
      <c r="P1077" s="14" t="str">
        <f>IF(AND(MasterData5[[#This Row],[MntFruits]]&gt;=AC$4, MasterData5[[#This Row],[Income ]]&lt;=$AB$12), "Yes", "")</f>
        <v/>
      </c>
      <c r="Q1077" s="14" t="str">
        <f>IF(AND(MasterData5[[#This Row],[MntMeatProducts]]&gt;=AD$4, MasterData5[[#This Row],[Income ]]&lt;=$AB$12), "Yes", "")</f>
        <v/>
      </c>
      <c r="R1077" s="14" t="str">
        <f>IF(AND(MasterData5[[#This Row],[MntFishProducts]]&gt;=AE$4, MasterData5[[#This Row],[Income ]]&lt;=$AB$12), "Yes", "")</f>
        <v/>
      </c>
      <c r="S1077" s="14" t="str">
        <f>IF(AND(MasterData5[[#This Row],[MntSweetProducts]]&gt;=AF$4, MasterData5[[#This Row],[Income ]]&lt;=$AB$12), "Yes", "")</f>
        <v/>
      </c>
      <c r="U1077" s="14" t="str">
        <f>IF(MasterData5[[#This Row],[MntWines]]&gt;=AB$4, "Yes", "")</f>
        <v/>
      </c>
      <c r="V1077" s="14" t="str">
        <f>IF(MasterData5[[#This Row],[MntFruits]]&gt;=AC$4, "Yes", "")</f>
        <v/>
      </c>
      <c r="W1077" s="14" t="str">
        <f>IF(MasterData5[[#This Row],[MntMeatProducts]]&gt;=AD$4, "Yes", "")</f>
        <v/>
      </c>
      <c r="X1077" s="14" t="str">
        <f>IF(MasterData5[[#This Row],[MntFishProducts]]&gt;=AE$4, "Yes", "")</f>
        <v/>
      </c>
      <c r="Y1077" s="14" t="str">
        <f>IF(MasterData5[[#This Row],[MntSweetProducts]]&gt;=AF$4, "Yes", "")</f>
        <v/>
      </c>
    </row>
    <row r="1078" spans="1:25" x14ac:dyDescent="0.3">
      <c r="A1078">
        <v>5267</v>
      </c>
      <c r="B1078" s="10">
        <v>16</v>
      </c>
      <c r="C1078" s="10">
        <v>2</v>
      </c>
      <c r="D1078" s="10">
        <v>18</v>
      </c>
      <c r="E1078" s="10">
        <v>2</v>
      </c>
      <c r="F1078" s="10">
        <v>1</v>
      </c>
      <c r="G1078" s="10">
        <v>5</v>
      </c>
      <c r="H1078" s="24">
        <f>2021-'Customer Profile'!B1077</f>
        <v>51</v>
      </c>
      <c r="I1078" s="10">
        <f>IF(Analysis!$B$60="Wine",B1078,IF(Analysis!$B$60="Fruit",C1078,IF(Analysis!$B$60="Meat",D1078,IF(Analysis!$B$60="Fish",E1078,IF(Analysis!$B$60="Sweet",F1078,"")))))</f>
        <v>2</v>
      </c>
      <c r="J1078" s="10">
        <v>33986</v>
      </c>
      <c r="K1078" s="10" t="str">
        <f>IF(MasterData5[[#This Row],[Income ]]&gt;$AB$12, "Above", "Below")</f>
        <v>Below</v>
      </c>
      <c r="L1078" s="10">
        <f>SUM(MasterData5[[#This Row],[MntWines]:[MntSweetProducts]])</f>
        <v>39</v>
      </c>
      <c r="M1078" s="53" t="str">
        <f>IF(MasterData5[[#This Row],[Total Purchase]]&gt;=500, "Over $500", "")</f>
        <v/>
      </c>
      <c r="N1078" s="10"/>
      <c r="O1078" s="14" t="str">
        <f>IF(AND(MasterData5[[#This Row],[MntWines]]&gt;=AB$4, MasterData5[[#This Row],[Income ]]&lt;=$AB$12), "Yes", "")</f>
        <v/>
      </c>
      <c r="P1078" s="14" t="str">
        <f>IF(AND(MasterData5[[#This Row],[MntFruits]]&gt;=AC$4, MasterData5[[#This Row],[Income ]]&lt;=$AB$12), "Yes", "")</f>
        <v/>
      </c>
      <c r="Q1078" s="14" t="str">
        <f>IF(AND(MasterData5[[#This Row],[MntMeatProducts]]&gt;=AD$4, MasterData5[[#This Row],[Income ]]&lt;=$AB$12), "Yes", "")</f>
        <v/>
      </c>
      <c r="R1078" s="14" t="str">
        <f>IF(AND(MasterData5[[#This Row],[MntFishProducts]]&gt;=AE$4, MasterData5[[#This Row],[Income ]]&lt;=$AB$12), "Yes", "")</f>
        <v/>
      </c>
      <c r="S1078" s="14" t="str">
        <f>IF(AND(MasterData5[[#This Row],[MntSweetProducts]]&gt;=AF$4, MasterData5[[#This Row],[Income ]]&lt;=$AB$12), "Yes", "")</f>
        <v/>
      </c>
      <c r="U1078" s="14" t="str">
        <f>IF(MasterData5[[#This Row],[MntWines]]&gt;=AB$4, "Yes", "")</f>
        <v/>
      </c>
      <c r="V1078" s="14" t="str">
        <f>IF(MasterData5[[#This Row],[MntFruits]]&gt;=AC$4, "Yes", "")</f>
        <v/>
      </c>
      <c r="W1078" s="14" t="str">
        <f>IF(MasterData5[[#This Row],[MntMeatProducts]]&gt;=AD$4, "Yes", "")</f>
        <v/>
      </c>
      <c r="X1078" s="14" t="str">
        <f>IF(MasterData5[[#This Row],[MntFishProducts]]&gt;=AE$4, "Yes", "")</f>
        <v/>
      </c>
      <c r="Y1078" s="14" t="str">
        <f>IF(MasterData5[[#This Row],[MntSweetProducts]]&gt;=AF$4, "Yes", "")</f>
        <v/>
      </c>
    </row>
    <row r="1079" spans="1:25" x14ac:dyDescent="0.3">
      <c r="A1079">
        <v>5268</v>
      </c>
      <c r="B1079" s="10">
        <v>17</v>
      </c>
      <c r="C1079" s="10">
        <v>8</v>
      </c>
      <c r="D1079" s="10">
        <v>14</v>
      </c>
      <c r="E1079" s="10">
        <v>10</v>
      </c>
      <c r="F1079" s="10">
        <v>4</v>
      </c>
      <c r="G1079" s="10">
        <v>3</v>
      </c>
      <c r="H1079" s="24">
        <f>2021-'Customer Profile'!B1078</f>
        <v>61</v>
      </c>
      <c r="I1079" s="10">
        <f>IF(Analysis!$B$60="Wine",B1079,IF(Analysis!$B$60="Fruit",C1079,IF(Analysis!$B$60="Meat",D1079,IF(Analysis!$B$60="Fish",E1079,IF(Analysis!$B$60="Sweet",F1079,"")))))</f>
        <v>10</v>
      </c>
      <c r="J1079" s="10">
        <v>29440</v>
      </c>
      <c r="K1079" s="10" t="str">
        <f>IF(MasterData5[[#This Row],[Income ]]&gt;$AB$12, "Above", "Below")</f>
        <v>Below</v>
      </c>
      <c r="L1079" s="10">
        <f>SUM(MasterData5[[#This Row],[MntWines]:[MntSweetProducts]])</f>
        <v>53</v>
      </c>
      <c r="M1079" s="53" t="str">
        <f>IF(MasterData5[[#This Row],[Total Purchase]]&gt;=500, "Over $500", "")</f>
        <v/>
      </c>
      <c r="N1079" s="10"/>
      <c r="O1079" s="14" t="str">
        <f>IF(AND(MasterData5[[#This Row],[MntWines]]&gt;=AB$4, MasterData5[[#This Row],[Income ]]&lt;=$AB$12), "Yes", "")</f>
        <v/>
      </c>
      <c r="P1079" s="14" t="str">
        <f>IF(AND(MasterData5[[#This Row],[MntFruits]]&gt;=AC$4, MasterData5[[#This Row],[Income ]]&lt;=$AB$12), "Yes", "")</f>
        <v/>
      </c>
      <c r="Q1079" s="14" t="str">
        <f>IF(AND(MasterData5[[#This Row],[MntMeatProducts]]&gt;=AD$4, MasterData5[[#This Row],[Income ]]&lt;=$AB$12), "Yes", "")</f>
        <v/>
      </c>
      <c r="R1079" s="14" t="str">
        <f>IF(AND(MasterData5[[#This Row],[MntFishProducts]]&gt;=AE$4, MasterData5[[#This Row],[Income ]]&lt;=$AB$12), "Yes", "")</f>
        <v/>
      </c>
      <c r="S1079" s="14" t="str">
        <f>IF(AND(MasterData5[[#This Row],[MntSweetProducts]]&gt;=AF$4, MasterData5[[#This Row],[Income ]]&lt;=$AB$12), "Yes", "")</f>
        <v/>
      </c>
      <c r="U1079" s="14" t="str">
        <f>IF(MasterData5[[#This Row],[MntWines]]&gt;=AB$4, "Yes", "")</f>
        <v/>
      </c>
      <c r="V1079" s="14" t="str">
        <f>IF(MasterData5[[#This Row],[MntFruits]]&gt;=AC$4, "Yes", "")</f>
        <v/>
      </c>
      <c r="W1079" s="14" t="str">
        <f>IF(MasterData5[[#This Row],[MntMeatProducts]]&gt;=AD$4, "Yes", "")</f>
        <v/>
      </c>
      <c r="X1079" s="14" t="str">
        <f>IF(MasterData5[[#This Row],[MntFishProducts]]&gt;=AE$4, "Yes", "")</f>
        <v/>
      </c>
      <c r="Y1079" s="14" t="str">
        <f>IF(MasterData5[[#This Row],[MntSweetProducts]]&gt;=AF$4, "Yes", "")</f>
        <v/>
      </c>
    </row>
    <row r="1080" spans="1:25" x14ac:dyDescent="0.3">
      <c r="A1080">
        <v>5272</v>
      </c>
      <c r="B1080" s="10">
        <v>378</v>
      </c>
      <c r="C1080" s="10">
        <v>0</v>
      </c>
      <c r="D1080" s="10">
        <v>88</v>
      </c>
      <c r="E1080" s="10">
        <v>19</v>
      </c>
      <c r="F1080" s="10">
        <v>4</v>
      </c>
      <c r="G1080" s="10">
        <v>73</v>
      </c>
      <c r="H1080" s="24">
        <f>2021-'Customer Profile'!B1079</f>
        <v>56</v>
      </c>
      <c r="I1080" s="10">
        <f>IF(Analysis!$B$60="Wine",B1080,IF(Analysis!$B$60="Fruit",C1080,IF(Analysis!$B$60="Meat",D1080,IF(Analysis!$B$60="Fish",E1080,IF(Analysis!$B$60="Sweet",F1080,"")))))</f>
        <v>19</v>
      </c>
      <c r="J1080" s="10">
        <v>53843</v>
      </c>
      <c r="K1080" s="10" t="str">
        <f>IF(MasterData5[[#This Row],[Income ]]&gt;$AB$12, "Above", "Below")</f>
        <v>Above</v>
      </c>
      <c r="L1080" s="10">
        <f>SUM(MasterData5[[#This Row],[MntWines]:[MntSweetProducts]])</f>
        <v>489</v>
      </c>
      <c r="M1080" s="53" t="str">
        <f>IF(MasterData5[[#This Row],[Total Purchase]]&gt;=500, "Over $500", "")</f>
        <v/>
      </c>
      <c r="N1080" s="10"/>
      <c r="O1080" s="14" t="str">
        <f>IF(AND(MasterData5[[#This Row],[MntWines]]&gt;=AB$4, MasterData5[[#This Row],[Income ]]&lt;=$AB$12), "Yes", "")</f>
        <v/>
      </c>
      <c r="P1080" s="14" t="str">
        <f>IF(AND(MasterData5[[#This Row],[MntFruits]]&gt;=AC$4, MasterData5[[#This Row],[Income ]]&lt;=$AB$12), "Yes", "")</f>
        <v/>
      </c>
      <c r="Q1080" s="14" t="str">
        <f>IF(AND(MasterData5[[#This Row],[MntMeatProducts]]&gt;=AD$4, MasterData5[[#This Row],[Income ]]&lt;=$AB$12), "Yes", "")</f>
        <v/>
      </c>
      <c r="R1080" s="14" t="str">
        <f>IF(AND(MasterData5[[#This Row],[MntFishProducts]]&gt;=AE$4, MasterData5[[#This Row],[Income ]]&lt;=$AB$12), "Yes", "")</f>
        <v/>
      </c>
      <c r="S1080" s="14" t="str">
        <f>IF(AND(MasterData5[[#This Row],[MntSweetProducts]]&gt;=AF$4, MasterData5[[#This Row],[Income ]]&lt;=$AB$12), "Yes", "")</f>
        <v/>
      </c>
      <c r="U1080" s="14" t="str">
        <f>IF(MasterData5[[#This Row],[MntWines]]&gt;=AB$4, "Yes", "")</f>
        <v>Yes</v>
      </c>
      <c r="V1080" s="14" t="str">
        <f>IF(MasterData5[[#This Row],[MntFruits]]&gt;=AC$4, "Yes", "")</f>
        <v/>
      </c>
      <c r="W1080" s="14" t="str">
        <f>IF(MasterData5[[#This Row],[MntMeatProducts]]&gt;=AD$4, "Yes", "")</f>
        <v/>
      </c>
      <c r="X1080" s="14" t="str">
        <f>IF(MasterData5[[#This Row],[MntFishProducts]]&gt;=AE$4, "Yes", "")</f>
        <v/>
      </c>
      <c r="Y1080" s="14" t="str">
        <f>IF(MasterData5[[#This Row],[MntSweetProducts]]&gt;=AF$4, "Yes", "")</f>
        <v/>
      </c>
    </row>
    <row r="1081" spans="1:25" x14ac:dyDescent="0.3">
      <c r="A1081">
        <v>5278</v>
      </c>
      <c r="B1081" s="10">
        <v>307</v>
      </c>
      <c r="C1081" s="10">
        <v>26</v>
      </c>
      <c r="D1081" s="10">
        <v>360</v>
      </c>
      <c r="E1081" s="10">
        <v>138</v>
      </c>
      <c r="F1081" s="10">
        <v>31</v>
      </c>
      <c r="G1081" s="10">
        <v>40</v>
      </c>
      <c r="H1081" s="24">
        <f>2021-'Customer Profile'!B1080</f>
        <v>57</v>
      </c>
      <c r="I1081" s="10">
        <f>IF(Analysis!$B$60="Wine",B1081,IF(Analysis!$B$60="Fruit",C1081,IF(Analysis!$B$60="Meat",D1081,IF(Analysis!$B$60="Fish",E1081,IF(Analysis!$B$60="Sweet",F1081,"")))))</f>
        <v>138</v>
      </c>
      <c r="J1081" s="10">
        <v>82224</v>
      </c>
      <c r="K1081" s="10" t="str">
        <f>IF(MasterData5[[#This Row],[Income ]]&gt;$AB$12, "Above", "Below")</f>
        <v>Above</v>
      </c>
      <c r="L1081" s="10">
        <f>SUM(MasterData5[[#This Row],[MntWines]:[MntSweetProducts]])</f>
        <v>862</v>
      </c>
      <c r="M1081" s="53" t="str">
        <f>IF(MasterData5[[#This Row],[Total Purchase]]&gt;=500, "Over $500", "")</f>
        <v>Over $500</v>
      </c>
      <c r="N1081" s="10"/>
      <c r="O1081" s="14" t="str">
        <f>IF(AND(MasterData5[[#This Row],[MntWines]]&gt;=AB$4, MasterData5[[#This Row],[Income ]]&lt;=$AB$12), "Yes", "")</f>
        <v/>
      </c>
      <c r="P1081" s="14" t="str">
        <f>IF(AND(MasterData5[[#This Row],[MntFruits]]&gt;=AC$4, MasterData5[[#This Row],[Income ]]&lt;=$AB$12), "Yes", "")</f>
        <v/>
      </c>
      <c r="Q1081" s="14" t="str">
        <f>IF(AND(MasterData5[[#This Row],[MntMeatProducts]]&gt;=AD$4, MasterData5[[#This Row],[Income ]]&lt;=$AB$12), "Yes", "")</f>
        <v/>
      </c>
      <c r="R1081" s="14" t="str">
        <f>IF(AND(MasterData5[[#This Row],[MntFishProducts]]&gt;=AE$4, MasterData5[[#This Row],[Income ]]&lt;=$AB$12), "Yes", "")</f>
        <v/>
      </c>
      <c r="S1081" s="14" t="str">
        <f>IF(AND(MasterData5[[#This Row],[MntSweetProducts]]&gt;=AF$4, MasterData5[[#This Row],[Income ]]&lt;=$AB$12), "Yes", "")</f>
        <v/>
      </c>
      <c r="U1081" s="14" t="str">
        <f>IF(MasterData5[[#This Row],[MntWines]]&gt;=AB$4, "Yes", "")</f>
        <v>Yes</v>
      </c>
      <c r="V1081" s="14" t="str">
        <f>IF(MasterData5[[#This Row],[MntFruits]]&gt;=AC$4, "Yes", "")</f>
        <v/>
      </c>
      <c r="W1081" s="14" t="str">
        <f>IF(MasterData5[[#This Row],[MntMeatProducts]]&gt;=AD$4, "Yes", "")</f>
        <v>Yes</v>
      </c>
      <c r="X1081" s="14" t="str">
        <f>IF(MasterData5[[#This Row],[MntFishProducts]]&gt;=AE$4, "Yes", "")</f>
        <v>Yes</v>
      </c>
      <c r="Y1081" s="14" t="str">
        <f>IF(MasterData5[[#This Row],[MntSweetProducts]]&gt;=AF$4, "Yes", "")</f>
        <v>Yes</v>
      </c>
    </row>
    <row r="1082" spans="1:25" x14ac:dyDescent="0.3">
      <c r="A1082">
        <v>5283</v>
      </c>
      <c r="B1082" s="10">
        <v>93</v>
      </c>
      <c r="C1082" s="10">
        <v>1</v>
      </c>
      <c r="D1082" s="10">
        <v>21</v>
      </c>
      <c r="E1082" s="10">
        <v>0</v>
      </c>
      <c r="F1082" s="10">
        <v>4</v>
      </c>
      <c r="G1082" s="10">
        <v>25</v>
      </c>
      <c r="H1082" s="24">
        <f>2021-'Customer Profile'!B1081</f>
        <v>45</v>
      </c>
      <c r="I1082" s="10">
        <f>IF(Analysis!$B$60="Wine",B1082,IF(Analysis!$B$60="Fruit",C1082,IF(Analysis!$B$60="Meat",D1082,IF(Analysis!$B$60="Fish",E1082,IF(Analysis!$B$60="Sweet",F1082,"")))))</f>
        <v>0</v>
      </c>
      <c r="J1082" s="10">
        <v>42473</v>
      </c>
      <c r="K1082" s="10" t="str">
        <f>IF(MasterData5[[#This Row],[Income ]]&gt;$AB$12, "Above", "Below")</f>
        <v>Below</v>
      </c>
      <c r="L1082" s="10">
        <f>SUM(MasterData5[[#This Row],[MntWines]:[MntSweetProducts]])</f>
        <v>119</v>
      </c>
      <c r="M1082" s="53" t="str">
        <f>IF(MasterData5[[#This Row],[Total Purchase]]&gt;=500, "Over $500", "")</f>
        <v/>
      </c>
      <c r="N1082" s="10"/>
      <c r="O1082" s="14" t="str">
        <f>IF(AND(MasterData5[[#This Row],[MntWines]]&gt;=AB$4, MasterData5[[#This Row],[Income ]]&lt;=$AB$12), "Yes", "")</f>
        <v/>
      </c>
      <c r="P1082" s="14" t="str">
        <f>IF(AND(MasterData5[[#This Row],[MntFruits]]&gt;=AC$4, MasterData5[[#This Row],[Income ]]&lt;=$AB$12), "Yes", "")</f>
        <v/>
      </c>
      <c r="Q1082" s="14" t="str">
        <f>IF(AND(MasterData5[[#This Row],[MntMeatProducts]]&gt;=AD$4, MasterData5[[#This Row],[Income ]]&lt;=$AB$12), "Yes", "")</f>
        <v/>
      </c>
      <c r="R1082" s="14" t="str">
        <f>IF(AND(MasterData5[[#This Row],[MntFishProducts]]&gt;=AE$4, MasterData5[[#This Row],[Income ]]&lt;=$AB$12), "Yes", "")</f>
        <v/>
      </c>
      <c r="S1082" s="14" t="str">
        <f>IF(AND(MasterData5[[#This Row],[MntSweetProducts]]&gt;=AF$4, MasterData5[[#This Row],[Income ]]&lt;=$AB$12), "Yes", "")</f>
        <v/>
      </c>
      <c r="U1082" s="14" t="str">
        <f>IF(MasterData5[[#This Row],[MntWines]]&gt;=AB$4, "Yes", "")</f>
        <v/>
      </c>
      <c r="V1082" s="14" t="str">
        <f>IF(MasterData5[[#This Row],[MntFruits]]&gt;=AC$4, "Yes", "")</f>
        <v/>
      </c>
      <c r="W1082" s="14" t="str">
        <f>IF(MasterData5[[#This Row],[MntMeatProducts]]&gt;=AD$4, "Yes", "")</f>
        <v/>
      </c>
      <c r="X1082" s="14" t="str">
        <f>IF(MasterData5[[#This Row],[MntFishProducts]]&gt;=AE$4, "Yes", "")</f>
        <v/>
      </c>
      <c r="Y1082" s="14" t="str">
        <f>IF(MasterData5[[#This Row],[MntSweetProducts]]&gt;=AF$4, "Yes", "")</f>
        <v/>
      </c>
    </row>
    <row r="1083" spans="1:25" x14ac:dyDescent="0.3">
      <c r="A1083">
        <v>5286</v>
      </c>
      <c r="B1083" s="10">
        <v>112</v>
      </c>
      <c r="C1083" s="10">
        <v>1</v>
      </c>
      <c r="D1083" s="10">
        <v>54</v>
      </c>
      <c r="E1083" s="10">
        <v>7</v>
      </c>
      <c r="F1083" s="10">
        <v>7</v>
      </c>
      <c r="G1083" s="10">
        <v>36</v>
      </c>
      <c r="H1083" s="24">
        <f>2021-'Customer Profile'!B1082</f>
        <v>34</v>
      </c>
      <c r="I1083" s="10">
        <f>IF(Analysis!$B$60="Wine",B1083,IF(Analysis!$B$60="Fruit",C1083,IF(Analysis!$B$60="Meat",D1083,IF(Analysis!$B$60="Fish",E1083,IF(Analysis!$B$60="Sweet",F1083,"")))))</f>
        <v>7</v>
      </c>
      <c r="J1083" s="10">
        <v>41020</v>
      </c>
      <c r="K1083" s="10" t="str">
        <f>IF(MasterData5[[#This Row],[Income ]]&gt;$AB$12, "Above", "Below")</f>
        <v>Below</v>
      </c>
      <c r="L1083" s="10">
        <f>SUM(MasterData5[[#This Row],[MntWines]:[MntSweetProducts]])</f>
        <v>181</v>
      </c>
      <c r="M1083" s="53" t="str">
        <f>IF(MasterData5[[#This Row],[Total Purchase]]&gt;=500, "Over $500", "")</f>
        <v/>
      </c>
      <c r="N1083" s="10"/>
      <c r="O1083" s="14" t="str">
        <f>IF(AND(MasterData5[[#This Row],[MntWines]]&gt;=AB$4, MasterData5[[#This Row],[Income ]]&lt;=$AB$12), "Yes", "")</f>
        <v/>
      </c>
      <c r="P1083" s="14" t="str">
        <f>IF(AND(MasterData5[[#This Row],[MntFruits]]&gt;=AC$4, MasterData5[[#This Row],[Income ]]&lt;=$AB$12), "Yes", "")</f>
        <v/>
      </c>
      <c r="Q1083" s="14" t="str">
        <f>IF(AND(MasterData5[[#This Row],[MntMeatProducts]]&gt;=AD$4, MasterData5[[#This Row],[Income ]]&lt;=$AB$12), "Yes", "")</f>
        <v/>
      </c>
      <c r="R1083" s="14" t="str">
        <f>IF(AND(MasterData5[[#This Row],[MntFishProducts]]&gt;=AE$4, MasterData5[[#This Row],[Income ]]&lt;=$AB$12), "Yes", "")</f>
        <v/>
      </c>
      <c r="S1083" s="14" t="str">
        <f>IF(AND(MasterData5[[#This Row],[MntSweetProducts]]&gt;=AF$4, MasterData5[[#This Row],[Income ]]&lt;=$AB$12), "Yes", "")</f>
        <v/>
      </c>
      <c r="U1083" s="14" t="str">
        <f>IF(MasterData5[[#This Row],[MntWines]]&gt;=AB$4, "Yes", "")</f>
        <v/>
      </c>
      <c r="V1083" s="14" t="str">
        <f>IF(MasterData5[[#This Row],[MntFruits]]&gt;=AC$4, "Yes", "")</f>
        <v/>
      </c>
      <c r="W1083" s="14" t="str">
        <f>IF(MasterData5[[#This Row],[MntMeatProducts]]&gt;=AD$4, "Yes", "")</f>
        <v/>
      </c>
      <c r="X1083" s="14" t="str">
        <f>IF(MasterData5[[#This Row],[MntFishProducts]]&gt;=AE$4, "Yes", "")</f>
        <v/>
      </c>
      <c r="Y1083" s="14" t="str">
        <f>IF(MasterData5[[#This Row],[MntSweetProducts]]&gt;=AF$4, "Yes", "")</f>
        <v/>
      </c>
    </row>
    <row r="1084" spans="1:25" x14ac:dyDescent="0.3">
      <c r="A1084">
        <v>5287</v>
      </c>
      <c r="B1084" s="10">
        <v>45</v>
      </c>
      <c r="C1084" s="10">
        <v>2</v>
      </c>
      <c r="D1084" s="10">
        <v>26</v>
      </c>
      <c r="E1084" s="10">
        <v>4</v>
      </c>
      <c r="F1084" s="10">
        <v>1</v>
      </c>
      <c r="G1084" s="10">
        <v>1</v>
      </c>
      <c r="H1084" s="24">
        <f>2021-'Customer Profile'!B1083</f>
        <v>48</v>
      </c>
      <c r="I1084" s="10">
        <f>IF(Analysis!$B$60="Wine",B1084,IF(Analysis!$B$60="Fruit",C1084,IF(Analysis!$B$60="Meat",D1084,IF(Analysis!$B$60="Fish",E1084,IF(Analysis!$B$60="Sweet",F1084,"")))))</f>
        <v>4</v>
      </c>
      <c r="J1084" s="10">
        <v>34961</v>
      </c>
      <c r="K1084" s="10" t="str">
        <f>IF(MasterData5[[#This Row],[Income ]]&gt;$AB$12, "Above", "Below")</f>
        <v>Below</v>
      </c>
      <c r="L1084" s="10">
        <f>SUM(MasterData5[[#This Row],[MntWines]:[MntSweetProducts]])</f>
        <v>78</v>
      </c>
      <c r="M1084" s="53" t="str">
        <f>IF(MasterData5[[#This Row],[Total Purchase]]&gt;=500, "Over $500", "")</f>
        <v/>
      </c>
      <c r="N1084" s="10"/>
      <c r="O1084" s="14" t="str">
        <f>IF(AND(MasterData5[[#This Row],[MntWines]]&gt;=AB$4, MasterData5[[#This Row],[Income ]]&lt;=$AB$12), "Yes", "")</f>
        <v/>
      </c>
      <c r="P1084" s="14" t="str">
        <f>IF(AND(MasterData5[[#This Row],[MntFruits]]&gt;=AC$4, MasterData5[[#This Row],[Income ]]&lt;=$AB$12), "Yes", "")</f>
        <v/>
      </c>
      <c r="Q1084" s="14" t="str">
        <f>IF(AND(MasterData5[[#This Row],[MntMeatProducts]]&gt;=AD$4, MasterData5[[#This Row],[Income ]]&lt;=$AB$12), "Yes", "")</f>
        <v/>
      </c>
      <c r="R1084" s="14" t="str">
        <f>IF(AND(MasterData5[[#This Row],[MntFishProducts]]&gt;=AE$4, MasterData5[[#This Row],[Income ]]&lt;=$AB$12), "Yes", "")</f>
        <v/>
      </c>
      <c r="S1084" s="14" t="str">
        <f>IF(AND(MasterData5[[#This Row],[MntSweetProducts]]&gt;=AF$4, MasterData5[[#This Row],[Income ]]&lt;=$AB$12), "Yes", "")</f>
        <v/>
      </c>
      <c r="U1084" s="14" t="str">
        <f>IF(MasterData5[[#This Row],[MntWines]]&gt;=AB$4, "Yes", "")</f>
        <v/>
      </c>
      <c r="V1084" s="14" t="str">
        <f>IF(MasterData5[[#This Row],[MntFruits]]&gt;=AC$4, "Yes", "")</f>
        <v/>
      </c>
      <c r="W1084" s="14" t="str">
        <f>IF(MasterData5[[#This Row],[MntMeatProducts]]&gt;=AD$4, "Yes", "")</f>
        <v/>
      </c>
      <c r="X1084" s="14" t="str">
        <f>IF(MasterData5[[#This Row],[MntFishProducts]]&gt;=AE$4, "Yes", "")</f>
        <v/>
      </c>
      <c r="Y1084" s="14" t="str">
        <f>IF(MasterData5[[#This Row],[MntSweetProducts]]&gt;=AF$4, "Yes", "")</f>
        <v/>
      </c>
    </row>
    <row r="1085" spans="1:25" x14ac:dyDescent="0.3">
      <c r="A1085">
        <v>5289</v>
      </c>
      <c r="B1085" s="10">
        <v>8</v>
      </c>
      <c r="C1085" s="10">
        <v>4</v>
      </c>
      <c r="D1085" s="10">
        <v>12</v>
      </c>
      <c r="E1085" s="10">
        <v>15</v>
      </c>
      <c r="F1085" s="10">
        <v>4</v>
      </c>
      <c r="G1085" s="10">
        <v>29</v>
      </c>
      <c r="H1085" s="24">
        <f>2021-'Customer Profile'!B1084</f>
        <v>46</v>
      </c>
      <c r="I1085" s="10">
        <f>IF(Analysis!$B$60="Wine",B1085,IF(Analysis!$B$60="Fruit",C1085,IF(Analysis!$B$60="Meat",D1085,IF(Analysis!$B$60="Fish",E1085,IF(Analysis!$B$60="Sweet",F1085,"")))))</f>
        <v>15</v>
      </c>
      <c r="J1085" s="10">
        <v>41658</v>
      </c>
      <c r="K1085" s="10" t="str">
        <f>IF(MasterData5[[#This Row],[Income ]]&gt;$AB$12, "Above", "Below")</f>
        <v>Below</v>
      </c>
      <c r="L1085" s="10">
        <f>SUM(MasterData5[[#This Row],[MntWines]:[MntSweetProducts]])</f>
        <v>43</v>
      </c>
      <c r="M1085" s="53" t="str">
        <f>IF(MasterData5[[#This Row],[Total Purchase]]&gt;=500, "Over $500", "")</f>
        <v/>
      </c>
      <c r="N1085" s="10"/>
      <c r="O1085" s="14" t="str">
        <f>IF(AND(MasterData5[[#This Row],[MntWines]]&gt;=AB$4, MasterData5[[#This Row],[Income ]]&lt;=$AB$12), "Yes", "")</f>
        <v/>
      </c>
      <c r="P1085" s="14" t="str">
        <f>IF(AND(MasterData5[[#This Row],[MntFruits]]&gt;=AC$4, MasterData5[[#This Row],[Income ]]&lt;=$AB$12), "Yes", "")</f>
        <v/>
      </c>
      <c r="Q1085" s="14" t="str">
        <f>IF(AND(MasterData5[[#This Row],[MntMeatProducts]]&gt;=AD$4, MasterData5[[#This Row],[Income ]]&lt;=$AB$12), "Yes", "")</f>
        <v/>
      </c>
      <c r="R1085" s="14" t="str">
        <f>IF(AND(MasterData5[[#This Row],[MntFishProducts]]&gt;=AE$4, MasterData5[[#This Row],[Income ]]&lt;=$AB$12), "Yes", "")</f>
        <v/>
      </c>
      <c r="S1085" s="14" t="str">
        <f>IF(AND(MasterData5[[#This Row],[MntSweetProducts]]&gt;=AF$4, MasterData5[[#This Row],[Income ]]&lt;=$AB$12), "Yes", "")</f>
        <v/>
      </c>
      <c r="U1085" s="14" t="str">
        <f>IF(MasterData5[[#This Row],[MntWines]]&gt;=AB$4, "Yes", "")</f>
        <v/>
      </c>
      <c r="V1085" s="14" t="str">
        <f>IF(MasterData5[[#This Row],[MntFruits]]&gt;=AC$4, "Yes", "")</f>
        <v/>
      </c>
      <c r="W1085" s="14" t="str">
        <f>IF(MasterData5[[#This Row],[MntMeatProducts]]&gt;=AD$4, "Yes", "")</f>
        <v/>
      </c>
      <c r="X1085" s="14" t="str">
        <f>IF(MasterData5[[#This Row],[MntFishProducts]]&gt;=AE$4, "Yes", "")</f>
        <v/>
      </c>
      <c r="Y1085" s="14" t="str">
        <f>IF(MasterData5[[#This Row],[MntSweetProducts]]&gt;=AF$4, "Yes", "")</f>
        <v/>
      </c>
    </row>
    <row r="1086" spans="1:25" x14ac:dyDescent="0.3">
      <c r="A1086">
        <v>5290</v>
      </c>
      <c r="B1086" s="10">
        <v>220</v>
      </c>
      <c r="C1086" s="10">
        <v>0</v>
      </c>
      <c r="D1086" s="10">
        <v>33</v>
      </c>
      <c r="E1086" s="10">
        <v>3</v>
      </c>
      <c r="F1086" s="10">
        <v>0</v>
      </c>
      <c r="G1086" s="10">
        <v>23</v>
      </c>
      <c r="H1086" s="24">
        <f>2021-'Customer Profile'!B1085</f>
        <v>57</v>
      </c>
      <c r="I1086" s="10">
        <f>IF(Analysis!$B$60="Wine",B1086,IF(Analysis!$B$60="Fruit",C1086,IF(Analysis!$B$60="Meat",D1086,IF(Analysis!$B$60="Fish",E1086,IF(Analysis!$B$60="Sweet",F1086,"")))))</f>
        <v>3</v>
      </c>
      <c r="J1086" s="10">
        <v>41551</v>
      </c>
      <c r="K1086" s="10" t="str">
        <f>IF(MasterData5[[#This Row],[Income ]]&gt;$AB$12, "Above", "Below")</f>
        <v>Below</v>
      </c>
      <c r="L1086" s="10">
        <f>SUM(MasterData5[[#This Row],[MntWines]:[MntSweetProducts]])</f>
        <v>256</v>
      </c>
      <c r="M1086" s="53" t="str">
        <f>IF(MasterData5[[#This Row],[Total Purchase]]&gt;=500, "Over $500", "")</f>
        <v/>
      </c>
      <c r="N1086" s="10"/>
      <c r="O1086" s="14" t="str">
        <f>IF(AND(MasterData5[[#This Row],[MntWines]]&gt;=AB$4, MasterData5[[#This Row],[Income ]]&lt;=$AB$12), "Yes", "")</f>
        <v/>
      </c>
      <c r="P1086" s="14" t="str">
        <f>IF(AND(MasterData5[[#This Row],[MntFruits]]&gt;=AC$4, MasterData5[[#This Row],[Income ]]&lt;=$AB$12), "Yes", "")</f>
        <v/>
      </c>
      <c r="Q1086" s="14" t="str">
        <f>IF(AND(MasterData5[[#This Row],[MntMeatProducts]]&gt;=AD$4, MasterData5[[#This Row],[Income ]]&lt;=$AB$12), "Yes", "")</f>
        <v/>
      </c>
      <c r="R1086" s="14" t="str">
        <f>IF(AND(MasterData5[[#This Row],[MntFishProducts]]&gt;=AE$4, MasterData5[[#This Row],[Income ]]&lt;=$AB$12), "Yes", "")</f>
        <v/>
      </c>
      <c r="S1086" s="14" t="str">
        <f>IF(AND(MasterData5[[#This Row],[MntSweetProducts]]&gt;=AF$4, MasterData5[[#This Row],[Income ]]&lt;=$AB$12), "Yes", "")</f>
        <v/>
      </c>
      <c r="U1086" s="14" t="str">
        <f>IF(MasterData5[[#This Row],[MntWines]]&gt;=AB$4, "Yes", "")</f>
        <v/>
      </c>
      <c r="V1086" s="14" t="str">
        <f>IF(MasterData5[[#This Row],[MntFruits]]&gt;=AC$4, "Yes", "")</f>
        <v/>
      </c>
      <c r="W1086" s="14" t="str">
        <f>IF(MasterData5[[#This Row],[MntMeatProducts]]&gt;=AD$4, "Yes", "")</f>
        <v/>
      </c>
      <c r="X1086" s="14" t="str">
        <f>IF(MasterData5[[#This Row],[MntFishProducts]]&gt;=AE$4, "Yes", "")</f>
        <v/>
      </c>
      <c r="Y1086" s="14" t="str">
        <f>IF(MasterData5[[#This Row],[MntSweetProducts]]&gt;=AF$4, "Yes", "")</f>
        <v/>
      </c>
    </row>
    <row r="1087" spans="1:25" x14ac:dyDescent="0.3">
      <c r="A1087">
        <v>5294</v>
      </c>
      <c r="B1087" s="10">
        <v>6</v>
      </c>
      <c r="C1087" s="10">
        <v>8</v>
      </c>
      <c r="D1087" s="10">
        <v>19</v>
      </c>
      <c r="E1087" s="10">
        <v>16</v>
      </c>
      <c r="F1087" s="10">
        <v>4</v>
      </c>
      <c r="G1087" s="10">
        <v>4</v>
      </c>
      <c r="H1087" s="24">
        <f>2021-'Customer Profile'!B1086</f>
        <v>32</v>
      </c>
      <c r="I1087" s="10">
        <f>IF(Analysis!$B$60="Wine",B1087,IF(Analysis!$B$60="Fruit",C1087,IF(Analysis!$B$60="Meat",D1087,IF(Analysis!$B$60="Fish",E1087,IF(Analysis!$B$60="Sweet",F1087,"")))))</f>
        <v>16</v>
      </c>
      <c r="J1087" s="10">
        <v>18358</v>
      </c>
      <c r="K1087" s="10" t="str">
        <f>IF(MasterData5[[#This Row],[Income ]]&gt;$AB$12, "Above", "Below")</f>
        <v>Below</v>
      </c>
      <c r="L1087" s="10">
        <f>SUM(MasterData5[[#This Row],[MntWines]:[MntSweetProducts]])</f>
        <v>53</v>
      </c>
      <c r="M1087" s="53" t="str">
        <f>IF(MasterData5[[#This Row],[Total Purchase]]&gt;=500, "Over $500", "")</f>
        <v/>
      </c>
      <c r="N1087" s="10"/>
      <c r="O1087" s="14" t="str">
        <f>IF(AND(MasterData5[[#This Row],[MntWines]]&gt;=AB$4, MasterData5[[#This Row],[Income ]]&lt;=$AB$12), "Yes", "")</f>
        <v/>
      </c>
      <c r="P1087" s="14" t="str">
        <f>IF(AND(MasterData5[[#This Row],[MntFruits]]&gt;=AC$4, MasterData5[[#This Row],[Income ]]&lt;=$AB$12), "Yes", "")</f>
        <v/>
      </c>
      <c r="Q1087" s="14" t="str">
        <f>IF(AND(MasterData5[[#This Row],[MntMeatProducts]]&gt;=AD$4, MasterData5[[#This Row],[Income ]]&lt;=$AB$12), "Yes", "")</f>
        <v/>
      </c>
      <c r="R1087" s="14" t="str">
        <f>IF(AND(MasterData5[[#This Row],[MntFishProducts]]&gt;=AE$4, MasterData5[[#This Row],[Income ]]&lt;=$AB$12), "Yes", "")</f>
        <v/>
      </c>
      <c r="S1087" s="14" t="str">
        <f>IF(AND(MasterData5[[#This Row],[MntSweetProducts]]&gt;=AF$4, MasterData5[[#This Row],[Income ]]&lt;=$AB$12), "Yes", "")</f>
        <v/>
      </c>
      <c r="U1087" s="14" t="str">
        <f>IF(MasterData5[[#This Row],[MntWines]]&gt;=AB$4, "Yes", "")</f>
        <v/>
      </c>
      <c r="V1087" s="14" t="str">
        <f>IF(MasterData5[[#This Row],[MntFruits]]&gt;=AC$4, "Yes", "")</f>
        <v/>
      </c>
      <c r="W1087" s="14" t="str">
        <f>IF(MasterData5[[#This Row],[MntMeatProducts]]&gt;=AD$4, "Yes", "")</f>
        <v/>
      </c>
      <c r="X1087" s="14" t="str">
        <f>IF(MasterData5[[#This Row],[MntFishProducts]]&gt;=AE$4, "Yes", "")</f>
        <v/>
      </c>
      <c r="Y1087" s="14" t="str">
        <f>IF(MasterData5[[#This Row],[MntSweetProducts]]&gt;=AF$4, "Yes", "")</f>
        <v/>
      </c>
    </row>
    <row r="1088" spans="1:25" x14ac:dyDescent="0.3">
      <c r="A1088">
        <v>5299</v>
      </c>
      <c r="B1088" s="10">
        <v>1181</v>
      </c>
      <c r="C1088" s="10">
        <v>107</v>
      </c>
      <c r="D1088" s="10">
        <v>199</v>
      </c>
      <c r="E1088" s="10">
        <v>39</v>
      </c>
      <c r="F1088" s="10">
        <v>30</v>
      </c>
      <c r="G1088" s="10">
        <v>30</v>
      </c>
      <c r="H1088" s="24">
        <f>2021-'Customer Profile'!B1087</f>
        <v>51</v>
      </c>
      <c r="I1088" s="10">
        <f>IF(Analysis!$B$60="Wine",B1088,IF(Analysis!$B$60="Fruit",C1088,IF(Analysis!$B$60="Meat",D1088,IF(Analysis!$B$60="Fish",E1088,IF(Analysis!$B$60="Sweet",F1088,"")))))</f>
        <v>39</v>
      </c>
      <c r="J1088" s="10">
        <v>69084</v>
      </c>
      <c r="K1088" s="10" t="str">
        <f>IF(MasterData5[[#This Row],[Income ]]&gt;$AB$12, "Above", "Below")</f>
        <v>Above</v>
      </c>
      <c r="L1088" s="10">
        <f>SUM(MasterData5[[#This Row],[MntWines]:[MntSweetProducts]])</f>
        <v>1556</v>
      </c>
      <c r="M1088" s="53" t="str">
        <f>IF(MasterData5[[#This Row],[Total Purchase]]&gt;=500, "Over $500", "")</f>
        <v>Over $500</v>
      </c>
      <c r="N1088" s="10"/>
      <c r="O1088" s="14" t="str">
        <f>IF(AND(MasterData5[[#This Row],[MntWines]]&gt;=AB$4, MasterData5[[#This Row],[Income ]]&lt;=$AB$12), "Yes", "")</f>
        <v/>
      </c>
      <c r="P1088" s="14" t="str">
        <f>IF(AND(MasterData5[[#This Row],[MntFruits]]&gt;=AC$4, MasterData5[[#This Row],[Income ]]&lt;=$AB$12), "Yes", "")</f>
        <v/>
      </c>
      <c r="Q1088" s="14" t="str">
        <f>IF(AND(MasterData5[[#This Row],[MntMeatProducts]]&gt;=AD$4, MasterData5[[#This Row],[Income ]]&lt;=$AB$12), "Yes", "")</f>
        <v/>
      </c>
      <c r="R1088" s="14" t="str">
        <f>IF(AND(MasterData5[[#This Row],[MntFishProducts]]&gt;=AE$4, MasterData5[[#This Row],[Income ]]&lt;=$AB$12), "Yes", "")</f>
        <v/>
      </c>
      <c r="S1088" s="14" t="str">
        <f>IF(AND(MasterData5[[#This Row],[MntSweetProducts]]&gt;=AF$4, MasterData5[[#This Row],[Income ]]&lt;=$AB$12), "Yes", "")</f>
        <v/>
      </c>
      <c r="U1088" s="14" t="str">
        <f>IF(MasterData5[[#This Row],[MntWines]]&gt;=AB$4, "Yes", "")</f>
        <v>Yes</v>
      </c>
      <c r="V1088" s="14" t="str">
        <f>IF(MasterData5[[#This Row],[MntFruits]]&gt;=AC$4, "Yes", "")</f>
        <v>Yes</v>
      </c>
      <c r="W1088" s="14" t="str">
        <f>IF(MasterData5[[#This Row],[MntMeatProducts]]&gt;=AD$4, "Yes", "")</f>
        <v>Yes</v>
      </c>
      <c r="X1088" s="14" t="str">
        <f>IF(MasterData5[[#This Row],[MntFishProducts]]&gt;=AE$4, "Yes", "")</f>
        <v>Yes</v>
      </c>
      <c r="Y1088" s="14" t="str">
        <f>IF(MasterData5[[#This Row],[MntSweetProducts]]&gt;=AF$4, "Yes", "")</f>
        <v>Yes</v>
      </c>
    </row>
    <row r="1089" spans="1:25" x14ac:dyDescent="0.3">
      <c r="A1089">
        <v>5300</v>
      </c>
      <c r="B1089" s="10">
        <v>19</v>
      </c>
      <c r="C1089" s="10">
        <v>7</v>
      </c>
      <c r="D1089" s="10">
        <v>19</v>
      </c>
      <c r="E1089" s="10">
        <v>0</v>
      </c>
      <c r="F1089" s="10">
        <v>1</v>
      </c>
      <c r="G1089" s="10">
        <v>24</v>
      </c>
      <c r="H1089" s="24">
        <f>2021-'Customer Profile'!B1088</f>
        <v>48</v>
      </c>
      <c r="I1089" s="10">
        <f>IF(Analysis!$B$60="Wine",B1089,IF(Analysis!$B$60="Fruit",C1089,IF(Analysis!$B$60="Meat",D1089,IF(Analysis!$B$60="Fish",E1089,IF(Analysis!$B$60="Sweet",F1089,"")))))</f>
        <v>0</v>
      </c>
      <c r="J1089" s="10">
        <v>38961</v>
      </c>
      <c r="K1089" s="10" t="str">
        <f>IF(MasterData5[[#This Row],[Income ]]&gt;$AB$12, "Above", "Below")</f>
        <v>Below</v>
      </c>
      <c r="L1089" s="10">
        <f>SUM(MasterData5[[#This Row],[MntWines]:[MntSweetProducts]])</f>
        <v>46</v>
      </c>
      <c r="M1089" s="53" t="str">
        <f>IF(MasterData5[[#This Row],[Total Purchase]]&gt;=500, "Over $500", "")</f>
        <v/>
      </c>
      <c r="N1089" s="10"/>
      <c r="O1089" s="14" t="str">
        <f>IF(AND(MasterData5[[#This Row],[MntWines]]&gt;=AB$4, MasterData5[[#This Row],[Income ]]&lt;=$AB$12), "Yes", "")</f>
        <v/>
      </c>
      <c r="P1089" s="14" t="str">
        <f>IF(AND(MasterData5[[#This Row],[MntFruits]]&gt;=AC$4, MasterData5[[#This Row],[Income ]]&lt;=$AB$12), "Yes", "")</f>
        <v/>
      </c>
      <c r="Q1089" s="14" t="str">
        <f>IF(AND(MasterData5[[#This Row],[MntMeatProducts]]&gt;=AD$4, MasterData5[[#This Row],[Income ]]&lt;=$AB$12), "Yes", "")</f>
        <v/>
      </c>
      <c r="R1089" s="14" t="str">
        <f>IF(AND(MasterData5[[#This Row],[MntFishProducts]]&gt;=AE$4, MasterData5[[#This Row],[Income ]]&lt;=$AB$12), "Yes", "")</f>
        <v/>
      </c>
      <c r="S1089" s="14" t="str">
        <f>IF(AND(MasterData5[[#This Row],[MntSweetProducts]]&gt;=AF$4, MasterData5[[#This Row],[Income ]]&lt;=$AB$12), "Yes", "")</f>
        <v/>
      </c>
      <c r="U1089" s="14" t="str">
        <f>IF(MasterData5[[#This Row],[MntWines]]&gt;=AB$4, "Yes", "")</f>
        <v/>
      </c>
      <c r="V1089" s="14" t="str">
        <f>IF(MasterData5[[#This Row],[MntFruits]]&gt;=AC$4, "Yes", "")</f>
        <v/>
      </c>
      <c r="W1089" s="14" t="str">
        <f>IF(MasterData5[[#This Row],[MntMeatProducts]]&gt;=AD$4, "Yes", "")</f>
        <v/>
      </c>
      <c r="X1089" s="14" t="str">
        <f>IF(MasterData5[[#This Row],[MntFishProducts]]&gt;=AE$4, "Yes", "")</f>
        <v/>
      </c>
      <c r="Y1089" s="14" t="str">
        <f>IF(MasterData5[[#This Row],[MntSweetProducts]]&gt;=AF$4, "Yes", "")</f>
        <v/>
      </c>
    </row>
    <row r="1090" spans="1:25" x14ac:dyDescent="0.3">
      <c r="A1090">
        <v>5302</v>
      </c>
      <c r="B1090" s="10">
        <v>298</v>
      </c>
      <c r="C1090" s="10">
        <v>27</v>
      </c>
      <c r="D1090" s="10">
        <v>697</v>
      </c>
      <c r="E1090" s="10">
        <v>216</v>
      </c>
      <c r="F1090" s="10">
        <v>24</v>
      </c>
      <c r="G1090" s="10">
        <v>166</v>
      </c>
      <c r="H1090" s="24">
        <f>2021-'Customer Profile'!B1089</f>
        <v>35</v>
      </c>
      <c r="I1090" s="10">
        <f>IF(Analysis!$B$60="Wine",B1090,IF(Analysis!$B$60="Fruit",C1090,IF(Analysis!$B$60="Meat",D1090,IF(Analysis!$B$60="Fish",E1090,IF(Analysis!$B$60="Sweet",F1090,"")))))</f>
        <v>216</v>
      </c>
      <c r="J1090" s="10">
        <v>78394</v>
      </c>
      <c r="K1090" s="10" t="str">
        <f>IF(MasterData5[[#This Row],[Income ]]&gt;$AB$12, "Above", "Below")</f>
        <v>Above</v>
      </c>
      <c r="L1090" s="10">
        <f>SUM(MasterData5[[#This Row],[MntWines]:[MntSweetProducts]])</f>
        <v>1262</v>
      </c>
      <c r="M1090" s="53" t="str">
        <f>IF(MasterData5[[#This Row],[Total Purchase]]&gt;=500, "Over $500", "")</f>
        <v>Over $500</v>
      </c>
      <c r="N1090" s="10"/>
      <c r="O1090" s="14" t="str">
        <f>IF(AND(MasterData5[[#This Row],[MntWines]]&gt;=AB$4, MasterData5[[#This Row],[Income ]]&lt;=$AB$12), "Yes", "")</f>
        <v/>
      </c>
      <c r="P1090" s="14" t="str">
        <f>IF(AND(MasterData5[[#This Row],[MntFruits]]&gt;=AC$4, MasterData5[[#This Row],[Income ]]&lt;=$AB$12), "Yes", "")</f>
        <v/>
      </c>
      <c r="Q1090" s="14" t="str">
        <f>IF(AND(MasterData5[[#This Row],[MntMeatProducts]]&gt;=AD$4, MasterData5[[#This Row],[Income ]]&lt;=$AB$12), "Yes", "")</f>
        <v/>
      </c>
      <c r="R1090" s="14" t="str">
        <f>IF(AND(MasterData5[[#This Row],[MntFishProducts]]&gt;=AE$4, MasterData5[[#This Row],[Income ]]&lt;=$AB$12), "Yes", "")</f>
        <v/>
      </c>
      <c r="S1090" s="14" t="str">
        <f>IF(AND(MasterData5[[#This Row],[MntSweetProducts]]&gt;=AF$4, MasterData5[[#This Row],[Income ]]&lt;=$AB$12), "Yes", "")</f>
        <v/>
      </c>
      <c r="U1090" s="14" t="str">
        <f>IF(MasterData5[[#This Row],[MntWines]]&gt;=AB$4, "Yes", "")</f>
        <v/>
      </c>
      <c r="V1090" s="14" t="str">
        <f>IF(MasterData5[[#This Row],[MntFruits]]&gt;=AC$4, "Yes", "")</f>
        <v>Yes</v>
      </c>
      <c r="W1090" s="14" t="str">
        <f>IF(MasterData5[[#This Row],[MntMeatProducts]]&gt;=AD$4, "Yes", "")</f>
        <v>Yes</v>
      </c>
      <c r="X1090" s="14" t="str">
        <f>IF(MasterData5[[#This Row],[MntFishProducts]]&gt;=AE$4, "Yes", "")</f>
        <v>Yes</v>
      </c>
      <c r="Y1090" s="14" t="str">
        <f>IF(MasterData5[[#This Row],[MntSweetProducts]]&gt;=AF$4, "Yes", "")</f>
        <v/>
      </c>
    </row>
    <row r="1091" spans="1:25" x14ac:dyDescent="0.3">
      <c r="A1091">
        <v>5303</v>
      </c>
      <c r="B1091" s="10">
        <v>471</v>
      </c>
      <c r="C1091" s="10">
        <v>0</v>
      </c>
      <c r="D1091" s="10">
        <v>510</v>
      </c>
      <c r="E1091" s="10">
        <v>99</v>
      </c>
      <c r="F1091" s="10">
        <v>21</v>
      </c>
      <c r="G1091" s="10">
        <v>12</v>
      </c>
      <c r="H1091" s="24">
        <f>2021-'Customer Profile'!B1090</f>
        <v>47</v>
      </c>
      <c r="I1091" s="10">
        <f>IF(Analysis!$B$60="Wine",B1091,IF(Analysis!$B$60="Fruit",C1091,IF(Analysis!$B$60="Meat",D1091,IF(Analysis!$B$60="Fish",E1091,IF(Analysis!$B$60="Sweet",F1091,"")))))</f>
        <v>99</v>
      </c>
      <c r="J1091" s="10">
        <v>79632</v>
      </c>
      <c r="K1091" s="10" t="str">
        <f>IF(MasterData5[[#This Row],[Income ]]&gt;$AB$12, "Above", "Below")</f>
        <v>Above</v>
      </c>
      <c r="L1091" s="10">
        <f>SUM(MasterData5[[#This Row],[MntWines]:[MntSweetProducts]])</f>
        <v>1101</v>
      </c>
      <c r="M1091" s="53" t="str">
        <f>IF(MasterData5[[#This Row],[Total Purchase]]&gt;=500, "Over $500", "")</f>
        <v>Over $500</v>
      </c>
      <c r="N1091" s="10"/>
      <c r="O1091" s="14" t="str">
        <f>IF(AND(MasterData5[[#This Row],[MntWines]]&gt;=AB$4, MasterData5[[#This Row],[Income ]]&lt;=$AB$12), "Yes", "")</f>
        <v/>
      </c>
      <c r="P1091" s="14" t="str">
        <f>IF(AND(MasterData5[[#This Row],[MntFruits]]&gt;=AC$4, MasterData5[[#This Row],[Income ]]&lt;=$AB$12), "Yes", "")</f>
        <v/>
      </c>
      <c r="Q1091" s="14" t="str">
        <f>IF(AND(MasterData5[[#This Row],[MntMeatProducts]]&gt;=AD$4, MasterData5[[#This Row],[Income ]]&lt;=$AB$12), "Yes", "")</f>
        <v/>
      </c>
      <c r="R1091" s="14" t="str">
        <f>IF(AND(MasterData5[[#This Row],[MntFishProducts]]&gt;=AE$4, MasterData5[[#This Row],[Income ]]&lt;=$AB$12), "Yes", "")</f>
        <v/>
      </c>
      <c r="S1091" s="14" t="str">
        <f>IF(AND(MasterData5[[#This Row],[MntSweetProducts]]&gt;=AF$4, MasterData5[[#This Row],[Income ]]&lt;=$AB$12), "Yes", "")</f>
        <v/>
      </c>
      <c r="U1091" s="14" t="str">
        <f>IF(MasterData5[[#This Row],[MntWines]]&gt;=AB$4, "Yes", "")</f>
        <v>Yes</v>
      </c>
      <c r="V1091" s="14" t="str">
        <f>IF(MasterData5[[#This Row],[MntFruits]]&gt;=AC$4, "Yes", "")</f>
        <v/>
      </c>
      <c r="W1091" s="14" t="str">
        <f>IF(MasterData5[[#This Row],[MntMeatProducts]]&gt;=AD$4, "Yes", "")</f>
        <v>Yes</v>
      </c>
      <c r="X1091" s="14" t="str">
        <f>IF(MasterData5[[#This Row],[MntFishProducts]]&gt;=AE$4, "Yes", "")</f>
        <v>Yes</v>
      </c>
      <c r="Y1091" s="14" t="str">
        <f>IF(MasterData5[[#This Row],[MntSweetProducts]]&gt;=AF$4, "Yes", "")</f>
        <v/>
      </c>
    </row>
    <row r="1092" spans="1:25" x14ac:dyDescent="0.3">
      <c r="A1092">
        <v>5304</v>
      </c>
      <c r="B1092" s="10">
        <v>24</v>
      </c>
      <c r="C1092" s="10">
        <v>0</v>
      </c>
      <c r="D1092" s="10">
        <v>8</v>
      </c>
      <c r="E1092" s="10">
        <v>0</v>
      </c>
      <c r="F1092" s="10">
        <v>0</v>
      </c>
      <c r="G1092" s="10">
        <v>1</v>
      </c>
      <c r="H1092" s="24">
        <f>2021-'Customer Profile'!B1091</f>
        <v>47</v>
      </c>
      <c r="I1092" s="10">
        <f>IF(Analysis!$B$60="Wine",B1092,IF(Analysis!$B$60="Fruit",C1092,IF(Analysis!$B$60="Meat",D1092,IF(Analysis!$B$60="Fish",E1092,IF(Analysis!$B$60="Sweet",F1092,"")))))</f>
        <v>0</v>
      </c>
      <c r="J1092" s="10">
        <v>30899</v>
      </c>
      <c r="K1092" s="10" t="str">
        <f>IF(MasterData5[[#This Row],[Income ]]&gt;$AB$12, "Above", "Below")</f>
        <v>Below</v>
      </c>
      <c r="L1092" s="10">
        <f>SUM(MasterData5[[#This Row],[MntWines]:[MntSweetProducts]])</f>
        <v>32</v>
      </c>
      <c r="M1092" s="53" t="str">
        <f>IF(MasterData5[[#This Row],[Total Purchase]]&gt;=500, "Over $500", "")</f>
        <v/>
      </c>
      <c r="N1092" s="10"/>
      <c r="O1092" s="14" t="str">
        <f>IF(AND(MasterData5[[#This Row],[MntWines]]&gt;=AB$4, MasterData5[[#This Row],[Income ]]&lt;=$AB$12), "Yes", "")</f>
        <v/>
      </c>
      <c r="P1092" s="14" t="str">
        <f>IF(AND(MasterData5[[#This Row],[MntFruits]]&gt;=AC$4, MasterData5[[#This Row],[Income ]]&lt;=$AB$12), "Yes", "")</f>
        <v/>
      </c>
      <c r="Q1092" s="14" t="str">
        <f>IF(AND(MasterData5[[#This Row],[MntMeatProducts]]&gt;=AD$4, MasterData5[[#This Row],[Income ]]&lt;=$AB$12), "Yes", "")</f>
        <v/>
      </c>
      <c r="R1092" s="14" t="str">
        <f>IF(AND(MasterData5[[#This Row],[MntFishProducts]]&gt;=AE$4, MasterData5[[#This Row],[Income ]]&lt;=$AB$12), "Yes", "")</f>
        <v/>
      </c>
      <c r="S1092" s="14" t="str">
        <f>IF(AND(MasterData5[[#This Row],[MntSweetProducts]]&gt;=AF$4, MasterData5[[#This Row],[Income ]]&lt;=$AB$12), "Yes", "")</f>
        <v/>
      </c>
      <c r="U1092" s="14" t="str">
        <f>IF(MasterData5[[#This Row],[MntWines]]&gt;=AB$4, "Yes", "")</f>
        <v/>
      </c>
      <c r="V1092" s="14" t="str">
        <f>IF(MasterData5[[#This Row],[MntFruits]]&gt;=AC$4, "Yes", "")</f>
        <v/>
      </c>
      <c r="W1092" s="14" t="str">
        <f>IF(MasterData5[[#This Row],[MntMeatProducts]]&gt;=AD$4, "Yes", "")</f>
        <v/>
      </c>
      <c r="X1092" s="14" t="str">
        <f>IF(MasterData5[[#This Row],[MntFishProducts]]&gt;=AE$4, "Yes", "")</f>
        <v/>
      </c>
      <c r="Y1092" s="14" t="str">
        <f>IF(MasterData5[[#This Row],[MntSweetProducts]]&gt;=AF$4, "Yes", "")</f>
        <v/>
      </c>
    </row>
    <row r="1093" spans="1:25" x14ac:dyDescent="0.3">
      <c r="A1093">
        <v>5313</v>
      </c>
      <c r="B1093" s="10">
        <v>30</v>
      </c>
      <c r="C1093" s="10">
        <v>0</v>
      </c>
      <c r="D1093" s="10">
        <v>11</v>
      </c>
      <c r="E1093" s="10">
        <v>0</v>
      </c>
      <c r="F1093" s="10">
        <v>0</v>
      </c>
      <c r="G1093" s="10">
        <v>3</v>
      </c>
      <c r="H1093" s="24">
        <f>2021-'Customer Profile'!B1092</f>
        <v>50</v>
      </c>
      <c r="I1093" s="10">
        <f>IF(Analysis!$B$60="Wine",B1093,IF(Analysis!$B$60="Fruit",C1093,IF(Analysis!$B$60="Meat",D1093,IF(Analysis!$B$60="Fish",E1093,IF(Analysis!$B$60="Sweet",F1093,"")))))</f>
        <v>0</v>
      </c>
      <c r="J1093" s="10">
        <v>38196</v>
      </c>
      <c r="K1093" s="10" t="str">
        <f>IF(MasterData5[[#This Row],[Income ]]&gt;$AB$12, "Above", "Below")</f>
        <v>Below</v>
      </c>
      <c r="L1093" s="10">
        <f>SUM(MasterData5[[#This Row],[MntWines]:[MntSweetProducts]])</f>
        <v>41</v>
      </c>
      <c r="M1093" s="53" t="str">
        <f>IF(MasterData5[[#This Row],[Total Purchase]]&gt;=500, "Over $500", "")</f>
        <v/>
      </c>
      <c r="N1093" s="10"/>
      <c r="O1093" s="14" t="str">
        <f>IF(AND(MasterData5[[#This Row],[MntWines]]&gt;=AB$4, MasterData5[[#This Row],[Income ]]&lt;=$AB$12), "Yes", "")</f>
        <v/>
      </c>
      <c r="P1093" s="14" t="str">
        <f>IF(AND(MasterData5[[#This Row],[MntFruits]]&gt;=AC$4, MasterData5[[#This Row],[Income ]]&lt;=$AB$12), "Yes", "")</f>
        <v/>
      </c>
      <c r="Q1093" s="14" t="str">
        <f>IF(AND(MasterData5[[#This Row],[MntMeatProducts]]&gt;=AD$4, MasterData5[[#This Row],[Income ]]&lt;=$AB$12), "Yes", "")</f>
        <v/>
      </c>
      <c r="R1093" s="14" t="str">
        <f>IF(AND(MasterData5[[#This Row],[MntFishProducts]]&gt;=AE$4, MasterData5[[#This Row],[Income ]]&lt;=$AB$12), "Yes", "")</f>
        <v/>
      </c>
      <c r="S1093" s="14" t="str">
        <f>IF(AND(MasterData5[[#This Row],[MntSweetProducts]]&gt;=AF$4, MasterData5[[#This Row],[Income ]]&lt;=$AB$12), "Yes", "")</f>
        <v/>
      </c>
      <c r="U1093" s="14" t="str">
        <f>IF(MasterData5[[#This Row],[MntWines]]&gt;=AB$4, "Yes", "")</f>
        <v/>
      </c>
      <c r="V1093" s="14" t="str">
        <f>IF(MasterData5[[#This Row],[MntFruits]]&gt;=AC$4, "Yes", "")</f>
        <v/>
      </c>
      <c r="W1093" s="14" t="str">
        <f>IF(MasterData5[[#This Row],[MntMeatProducts]]&gt;=AD$4, "Yes", "")</f>
        <v/>
      </c>
      <c r="X1093" s="14" t="str">
        <f>IF(MasterData5[[#This Row],[MntFishProducts]]&gt;=AE$4, "Yes", "")</f>
        <v/>
      </c>
      <c r="Y1093" s="14" t="str">
        <f>IF(MasterData5[[#This Row],[MntSweetProducts]]&gt;=AF$4, "Yes", "")</f>
        <v/>
      </c>
    </row>
    <row r="1094" spans="1:25" x14ac:dyDescent="0.3">
      <c r="A1094">
        <v>5314</v>
      </c>
      <c r="B1094" s="10">
        <v>270</v>
      </c>
      <c r="C1094" s="10">
        <v>3</v>
      </c>
      <c r="D1094" s="10">
        <v>27</v>
      </c>
      <c r="E1094" s="10">
        <v>39</v>
      </c>
      <c r="F1094" s="10">
        <v>6</v>
      </c>
      <c r="G1094" s="10">
        <v>99</v>
      </c>
      <c r="H1094" s="24">
        <f>2021-'Customer Profile'!B1093</f>
        <v>70</v>
      </c>
      <c r="I1094" s="10">
        <f>IF(Analysis!$B$60="Wine",B1094,IF(Analysis!$B$60="Fruit",C1094,IF(Analysis!$B$60="Meat",D1094,IF(Analysis!$B$60="Fish",E1094,IF(Analysis!$B$60="Sweet",F1094,"")))))</f>
        <v>39</v>
      </c>
      <c r="J1094" s="10">
        <v>40689</v>
      </c>
      <c r="K1094" s="10" t="str">
        <f>IF(MasterData5[[#This Row],[Income ]]&gt;$AB$12, "Above", "Below")</f>
        <v>Below</v>
      </c>
      <c r="L1094" s="10">
        <f>SUM(MasterData5[[#This Row],[MntWines]:[MntSweetProducts]])</f>
        <v>345</v>
      </c>
      <c r="M1094" s="53" t="str">
        <f>IF(MasterData5[[#This Row],[Total Purchase]]&gt;=500, "Over $500", "")</f>
        <v/>
      </c>
      <c r="N1094" s="10"/>
      <c r="O1094" s="14" t="str">
        <f>IF(AND(MasterData5[[#This Row],[MntWines]]&gt;=AB$4, MasterData5[[#This Row],[Income ]]&lt;=$AB$12), "Yes", "")</f>
        <v/>
      </c>
      <c r="P1094" s="14" t="str">
        <f>IF(AND(MasterData5[[#This Row],[MntFruits]]&gt;=AC$4, MasterData5[[#This Row],[Income ]]&lt;=$AB$12), "Yes", "")</f>
        <v/>
      </c>
      <c r="Q1094" s="14" t="str">
        <f>IF(AND(MasterData5[[#This Row],[MntMeatProducts]]&gt;=AD$4, MasterData5[[#This Row],[Income ]]&lt;=$AB$12), "Yes", "")</f>
        <v/>
      </c>
      <c r="R1094" s="14" t="str">
        <f>IF(AND(MasterData5[[#This Row],[MntFishProducts]]&gt;=AE$4, MasterData5[[#This Row],[Income ]]&lt;=$AB$12), "Yes", "")</f>
        <v>Yes</v>
      </c>
      <c r="S1094" s="14" t="str">
        <f>IF(AND(MasterData5[[#This Row],[MntSweetProducts]]&gt;=AF$4, MasterData5[[#This Row],[Income ]]&lt;=$AB$12), "Yes", "")</f>
        <v/>
      </c>
      <c r="U1094" s="14" t="str">
        <f>IF(MasterData5[[#This Row],[MntWines]]&gt;=AB$4, "Yes", "")</f>
        <v/>
      </c>
      <c r="V1094" s="14" t="str">
        <f>IF(MasterData5[[#This Row],[MntFruits]]&gt;=AC$4, "Yes", "")</f>
        <v/>
      </c>
      <c r="W1094" s="14" t="str">
        <f>IF(MasterData5[[#This Row],[MntMeatProducts]]&gt;=AD$4, "Yes", "")</f>
        <v/>
      </c>
      <c r="X1094" s="14" t="str">
        <f>IF(MasterData5[[#This Row],[MntFishProducts]]&gt;=AE$4, "Yes", "")</f>
        <v>Yes</v>
      </c>
      <c r="Y1094" s="14" t="str">
        <f>IF(MasterData5[[#This Row],[MntSweetProducts]]&gt;=AF$4, "Yes", "")</f>
        <v/>
      </c>
    </row>
    <row r="1095" spans="1:25" x14ac:dyDescent="0.3">
      <c r="A1095">
        <v>5316</v>
      </c>
      <c r="B1095" s="10">
        <v>36</v>
      </c>
      <c r="C1095" s="10">
        <v>4</v>
      </c>
      <c r="D1095" s="10">
        <v>18</v>
      </c>
      <c r="E1095" s="10">
        <v>6</v>
      </c>
      <c r="F1095" s="10">
        <v>2</v>
      </c>
      <c r="G1095" s="10">
        <v>18</v>
      </c>
      <c r="H1095" s="24">
        <f>2021-'Customer Profile'!B1094</f>
        <v>45</v>
      </c>
      <c r="I1095" s="10">
        <f>IF(Analysis!$B$60="Wine",B1095,IF(Analysis!$B$60="Fruit",C1095,IF(Analysis!$B$60="Meat",D1095,IF(Analysis!$B$60="Fish",E1095,IF(Analysis!$B$60="Sweet",F1095,"")))))</f>
        <v>6</v>
      </c>
      <c r="J1095" s="10">
        <v>21024</v>
      </c>
      <c r="K1095" s="10" t="str">
        <f>IF(MasterData5[[#This Row],[Income ]]&gt;$AB$12, "Above", "Below")</f>
        <v>Below</v>
      </c>
      <c r="L1095" s="10">
        <f>SUM(MasterData5[[#This Row],[MntWines]:[MntSweetProducts]])</f>
        <v>66</v>
      </c>
      <c r="M1095" s="53" t="str">
        <f>IF(MasterData5[[#This Row],[Total Purchase]]&gt;=500, "Over $500", "")</f>
        <v/>
      </c>
      <c r="N1095" s="10"/>
      <c r="O1095" s="14" t="str">
        <f>IF(AND(MasterData5[[#This Row],[MntWines]]&gt;=AB$4, MasterData5[[#This Row],[Income ]]&lt;=$AB$12), "Yes", "")</f>
        <v/>
      </c>
      <c r="P1095" s="14" t="str">
        <f>IF(AND(MasterData5[[#This Row],[MntFruits]]&gt;=AC$4, MasterData5[[#This Row],[Income ]]&lt;=$AB$12), "Yes", "")</f>
        <v/>
      </c>
      <c r="Q1095" s="14" t="str">
        <f>IF(AND(MasterData5[[#This Row],[MntMeatProducts]]&gt;=AD$4, MasterData5[[#This Row],[Income ]]&lt;=$AB$12), "Yes", "")</f>
        <v/>
      </c>
      <c r="R1095" s="14" t="str">
        <f>IF(AND(MasterData5[[#This Row],[MntFishProducts]]&gt;=AE$4, MasterData5[[#This Row],[Income ]]&lt;=$AB$12), "Yes", "")</f>
        <v/>
      </c>
      <c r="S1095" s="14" t="str">
        <f>IF(AND(MasterData5[[#This Row],[MntSweetProducts]]&gt;=AF$4, MasterData5[[#This Row],[Income ]]&lt;=$AB$12), "Yes", "")</f>
        <v/>
      </c>
      <c r="U1095" s="14" t="str">
        <f>IF(MasterData5[[#This Row],[MntWines]]&gt;=AB$4, "Yes", "")</f>
        <v/>
      </c>
      <c r="V1095" s="14" t="str">
        <f>IF(MasterData5[[#This Row],[MntFruits]]&gt;=AC$4, "Yes", "")</f>
        <v/>
      </c>
      <c r="W1095" s="14" t="str">
        <f>IF(MasterData5[[#This Row],[MntMeatProducts]]&gt;=AD$4, "Yes", "")</f>
        <v/>
      </c>
      <c r="X1095" s="14" t="str">
        <f>IF(MasterData5[[#This Row],[MntFishProducts]]&gt;=AE$4, "Yes", "")</f>
        <v/>
      </c>
      <c r="Y1095" s="14" t="str">
        <f>IF(MasterData5[[#This Row],[MntSweetProducts]]&gt;=AF$4, "Yes", "")</f>
        <v/>
      </c>
    </row>
    <row r="1096" spans="1:25" x14ac:dyDescent="0.3">
      <c r="A1096">
        <v>5320</v>
      </c>
      <c r="B1096" s="10">
        <v>79</v>
      </c>
      <c r="C1096" s="10">
        <v>7</v>
      </c>
      <c r="D1096" s="10">
        <v>58</v>
      </c>
      <c r="E1096" s="10">
        <v>6</v>
      </c>
      <c r="F1096" s="10">
        <v>3</v>
      </c>
      <c r="G1096" s="10">
        <v>18</v>
      </c>
      <c r="H1096" s="24">
        <f>2021-'Customer Profile'!B1095</f>
        <v>48</v>
      </c>
      <c r="I1096" s="10">
        <f>IF(Analysis!$B$60="Wine",B1096,IF(Analysis!$B$60="Fruit",C1096,IF(Analysis!$B$60="Meat",D1096,IF(Analysis!$B$60="Fish",E1096,IF(Analysis!$B$60="Sweet",F1096,"")))))</f>
        <v>6</v>
      </c>
      <c r="J1096" s="10">
        <v>44051</v>
      </c>
      <c r="K1096" s="10" t="str">
        <f>IF(MasterData5[[#This Row],[Income ]]&gt;$AB$12, "Above", "Below")</f>
        <v>Below</v>
      </c>
      <c r="L1096" s="10">
        <f>SUM(MasterData5[[#This Row],[MntWines]:[MntSweetProducts]])</f>
        <v>153</v>
      </c>
      <c r="M1096" s="53" t="str">
        <f>IF(MasterData5[[#This Row],[Total Purchase]]&gt;=500, "Over $500", "")</f>
        <v/>
      </c>
      <c r="N1096" s="10"/>
      <c r="O1096" s="14" t="str">
        <f>IF(AND(MasterData5[[#This Row],[MntWines]]&gt;=AB$4, MasterData5[[#This Row],[Income ]]&lt;=$AB$12), "Yes", "")</f>
        <v/>
      </c>
      <c r="P1096" s="14" t="str">
        <f>IF(AND(MasterData5[[#This Row],[MntFruits]]&gt;=AC$4, MasterData5[[#This Row],[Income ]]&lt;=$AB$12), "Yes", "")</f>
        <v/>
      </c>
      <c r="Q1096" s="14" t="str">
        <f>IF(AND(MasterData5[[#This Row],[MntMeatProducts]]&gt;=AD$4, MasterData5[[#This Row],[Income ]]&lt;=$AB$12), "Yes", "")</f>
        <v/>
      </c>
      <c r="R1096" s="14" t="str">
        <f>IF(AND(MasterData5[[#This Row],[MntFishProducts]]&gt;=AE$4, MasterData5[[#This Row],[Income ]]&lt;=$AB$12), "Yes", "")</f>
        <v/>
      </c>
      <c r="S1096" s="14" t="str">
        <f>IF(AND(MasterData5[[#This Row],[MntSweetProducts]]&gt;=AF$4, MasterData5[[#This Row],[Income ]]&lt;=$AB$12), "Yes", "")</f>
        <v/>
      </c>
      <c r="U1096" s="14" t="str">
        <f>IF(MasterData5[[#This Row],[MntWines]]&gt;=AB$4, "Yes", "")</f>
        <v/>
      </c>
      <c r="V1096" s="14" t="str">
        <f>IF(MasterData5[[#This Row],[MntFruits]]&gt;=AC$4, "Yes", "")</f>
        <v/>
      </c>
      <c r="W1096" s="14" t="str">
        <f>IF(MasterData5[[#This Row],[MntMeatProducts]]&gt;=AD$4, "Yes", "")</f>
        <v/>
      </c>
      <c r="X1096" s="14" t="str">
        <f>IF(MasterData5[[#This Row],[MntFishProducts]]&gt;=AE$4, "Yes", "")</f>
        <v/>
      </c>
      <c r="Y1096" s="14" t="str">
        <f>IF(MasterData5[[#This Row],[MntSweetProducts]]&gt;=AF$4, "Yes", "")</f>
        <v/>
      </c>
    </row>
    <row r="1097" spans="1:25" x14ac:dyDescent="0.3">
      <c r="A1097">
        <v>5324</v>
      </c>
      <c r="B1097" s="10">
        <v>173</v>
      </c>
      <c r="C1097" s="10">
        <v>43</v>
      </c>
      <c r="D1097" s="10">
        <v>118</v>
      </c>
      <c r="E1097" s="10">
        <v>46</v>
      </c>
      <c r="F1097" s="10">
        <v>27</v>
      </c>
      <c r="G1097" s="10">
        <v>15</v>
      </c>
      <c r="H1097" s="24">
        <f>2021-'Customer Profile'!B1096</f>
        <v>40</v>
      </c>
      <c r="I1097" s="10">
        <f>IF(Analysis!$B$60="Wine",B1097,IF(Analysis!$B$60="Fruit",C1097,IF(Analysis!$B$60="Meat",D1097,IF(Analysis!$B$60="Fish",E1097,IF(Analysis!$B$60="Sweet",F1097,"")))))</f>
        <v>46</v>
      </c>
      <c r="J1097" s="10">
        <v>58293</v>
      </c>
      <c r="K1097" s="10" t="str">
        <f>IF(MasterData5[[#This Row],[Income ]]&gt;$AB$12, "Above", "Below")</f>
        <v>Above</v>
      </c>
      <c r="L1097" s="10">
        <f>SUM(MasterData5[[#This Row],[MntWines]:[MntSweetProducts]])</f>
        <v>407</v>
      </c>
      <c r="M1097" s="53" t="str">
        <f>IF(MasterData5[[#This Row],[Total Purchase]]&gt;=500, "Over $500", "")</f>
        <v/>
      </c>
      <c r="N1097" s="10"/>
      <c r="O1097" s="14" t="str">
        <f>IF(AND(MasterData5[[#This Row],[MntWines]]&gt;=AB$4, MasterData5[[#This Row],[Income ]]&lt;=$AB$12), "Yes", "")</f>
        <v/>
      </c>
      <c r="P1097" s="14" t="str">
        <f>IF(AND(MasterData5[[#This Row],[MntFruits]]&gt;=AC$4, MasterData5[[#This Row],[Income ]]&lt;=$AB$12), "Yes", "")</f>
        <v/>
      </c>
      <c r="Q1097" s="14" t="str">
        <f>IF(AND(MasterData5[[#This Row],[MntMeatProducts]]&gt;=AD$4, MasterData5[[#This Row],[Income ]]&lt;=$AB$12), "Yes", "")</f>
        <v/>
      </c>
      <c r="R1097" s="14" t="str">
        <f>IF(AND(MasterData5[[#This Row],[MntFishProducts]]&gt;=AE$4, MasterData5[[#This Row],[Income ]]&lt;=$AB$12), "Yes", "")</f>
        <v/>
      </c>
      <c r="S1097" s="14" t="str">
        <f>IF(AND(MasterData5[[#This Row],[MntSweetProducts]]&gt;=AF$4, MasterData5[[#This Row],[Income ]]&lt;=$AB$12), "Yes", "")</f>
        <v/>
      </c>
      <c r="U1097" s="14" t="str">
        <f>IF(MasterData5[[#This Row],[MntWines]]&gt;=AB$4, "Yes", "")</f>
        <v/>
      </c>
      <c r="V1097" s="14" t="str">
        <f>IF(MasterData5[[#This Row],[MntFruits]]&gt;=AC$4, "Yes", "")</f>
        <v>Yes</v>
      </c>
      <c r="W1097" s="14" t="str">
        <f>IF(MasterData5[[#This Row],[MntMeatProducts]]&gt;=AD$4, "Yes", "")</f>
        <v/>
      </c>
      <c r="X1097" s="14" t="str">
        <f>IF(MasterData5[[#This Row],[MntFishProducts]]&gt;=AE$4, "Yes", "")</f>
        <v>Yes</v>
      </c>
      <c r="Y1097" s="14" t="str">
        <f>IF(MasterData5[[#This Row],[MntSweetProducts]]&gt;=AF$4, "Yes", "")</f>
        <v/>
      </c>
    </row>
    <row r="1098" spans="1:25" x14ac:dyDescent="0.3">
      <c r="A1098">
        <v>5329</v>
      </c>
      <c r="B1098" s="10">
        <v>8</v>
      </c>
      <c r="C1098" s="10">
        <v>0</v>
      </c>
      <c r="D1098" s="10">
        <v>3</v>
      </c>
      <c r="E1098" s="10">
        <v>0</v>
      </c>
      <c r="F1098" s="10">
        <v>0</v>
      </c>
      <c r="G1098" s="10">
        <v>0</v>
      </c>
      <c r="H1098" s="24">
        <f>2021-'Customer Profile'!B1097</f>
        <v>72</v>
      </c>
      <c r="I1098" s="10">
        <f>IF(Analysis!$B$60="Wine",B1098,IF(Analysis!$B$60="Fruit",C1098,IF(Analysis!$B$60="Meat",D1098,IF(Analysis!$B$60="Fish",E1098,IF(Analysis!$B$60="Sweet",F1098,"")))))</f>
        <v>0</v>
      </c>
      <c r="J1098" s="10">
        <v>35946</v>
      </c>
      <c r="K1098" s="10" t="str">
        <f>IF(MasterData5[[#This Row],[Income ]]&gt;$AB$12, "Above", "Below")</f>
        <v>Below</v>
      </c>
      <c r="L1098" s="10">
        <f>SUM(MasterData5[[#This Row],[MntWines]:[MntSweetProducts]])</f>
        <v>11</v>
      </c>
      <c r="M1098" s="53" t="str">
        <f>IF(MasterData5[[#This Row],[Total Purchase]]&gt;=500, "Over $500", "")</f>
        <v/>
      </c>
      <c r="N1098" s="10"/>
      <c r="O1098" s="14" t="str">
        <f>IF(AND(MasterData5[[#This Row],[MntWines]]&gt;=AB$4, MasterData5[[#This Row],[Income ]]&lt;=$AB$12), "Yes", "")</f>
        <v/>
      </c>
      <c r="P1098" s="14" t="str">
        <f>IF(AND(MasterData5[[#This Row],[MntFruits]]&gt;=AC$4, MasterData5[[#This Row],[Income ]]&lt;=$AB$12), "Yes", "")</f>
        <v/>
      </c>
      <c r="Q1098" s="14" t="str">
        <f>IF(AND(MasterData5[[#This Row],[MntMeatProducts]]&gt;=AD$4, MasterData5[[#This Row],[Income ]]&lt;=$AB$12), "Yes", "")</f>
        <v/>
      </c>
      <c r="R1098" s="14" t="str">
        <f>IF(AND(MasterData5[[#This Row],[MntFishProducts]]&gt;=AE$4, MasterData5[[#This Row],[Income ]]&lt;=$AB$12), "Yes", "")</f>
        <v/>
      </c>
      <c r="S1098" s="14" t="str">
        <f>IF(AND(MasterData5[[#This Row],[MntSweetProducts]]&gt;=AF$4, MasterData5[[#This Row],[Income ]]&lt;=$AB$12), "Yes", "")</f>
        <v/>
      </c>
      <c r="U1098" s="14" t="str">
        <f>IF(MasterData5[[#This Row],[MntWines]]&gt;=AB$4, "Yes", "")</f>
        <v/>
      </c>
      <c r="V1098" s="14" t="str">
        <f>IF(MasterData5[[#This Row],[MntFruits]]&gt;=AC$4, "Yes", "")</f>
        <v/>
      </c>
      <c r="W1098" s="14" t="str">
        <f>IF(MasterData5[[#This Row],[MntMeatProducts]]&gt;=AD$4, "Yes", "")</f>
        <v/>
      </c>
      <c r="X1098" s="14" t="str">
        <f>IF(MasterData5[[#This Row],[MntFishProducts]]&gt;=AE$4, "Yes", "")</f>
        <v/>
      </c>
      <c r="Y1098" s="14" t="str">
        <f>IF(MasterData5[[#This Row],[MntSweetProducts]]&gt;=AF$4, "Yes", "")</f>
        <v/>
      </c>
    </row>
    <row r="1099" spans="1:25" x14ac:dyDescent="0.3">
      <c r="A1099">
        <v>5331</v>
      </c>
      <c r="B1099" s="10">
        <v>587</v>
      </c>
      <c r="C1099" s="10">
        <v>51</v>
      </c>
      <c r="D1099" s="10">
        <v>898</v>
      </c>
      <c r="E1099" s="10">
        <v>247</v>
      </c>
      <c r="F1099" s="10">
        <v>0</v>
      </c>
      <c r="G1099" s="10">
        <v>86</v>
      </c>
      <c r="H1099" s="24">
        <f>2021-'Customer Profile'!B1098</f>
        <v>44</v>
      </c>
      <c r="I1099" s="10">
        <f>IF(Analysis!$B$60="Wine",B1099,IF(Analysis!$B$60="Fruit",C1099,IF(Analysis!$B$60="Meat",D1099,IF(Analysis!$B$60="Fish",E1099,IF(Analysis!$B$60="Sweet",F1099,"")))))</f>
        <v>247</v>
      </c>
      <c r="J1099" s="10">
        <v>74985</v>
      </c>
      <c r="K1099" s="10" t="str">
        <f>IF(MasterData5[[#This Row],[Income ]]&gt;$AB$12, "Above", "Below")</f>
        <v>Above</v>
      </c>
      <c r="L1099" s="10">
        <f>SUM(MasterData5[[#This Row],[MntWines]:[MntSweetProducts]])</f>
        <v>1783</v>
      </c>
      <c r="M1099" s="53" t="str">
        <f>IF(MasterData5[[#This Row],[Total Purchase]]&gt;=500, "Over $500", "")</f>
        <v>Over $500</v>
      </c>
      <c r="N1099" s="10"/>
      <c r="O1099" s="14" t="str">
        <f>IF(AND(MasterData5[[#This Row],[MntWines]]&gt;=AB$4, MasterData5[[#This Row],[Income ]]&lt;=$AB$12), "Yes", "")</f>
        <v/>
      </c>
      <c r="P1099" s="14" t="str">
        <f>IF(AND(MasterData5[[#This Row],[MntFruits]]&gt;=AC$4, MasterData5[[#This Row],[Income ]]&lt;=$AB$12), "Yes", "")</f>
        <v/>
      </c>
      <c r="Q1099" s="14" t="str">
        <f>IF(AND(MasterData5[[#This Row],[MntMeatProducts]]&gt;=AD$4, MasterData5[[#This Row],[Income ]]&lt;=$AB$12), "Yes", "")</f>
        <v/>
      </c>
      <c r="R1099" s="14" t="str">
        <f>IF(AND(MasterData5[[#This Row],[MntFishProducts]]&gt;=AE$4, MasterData5[[#This Row],[Income ]]&lt;=$AB$12), "Yes", "")</f>
        <v/>
      </c>
      <c r="S1099" s="14" t="str">
        <f>IF(AND(MasterData5[[#This Row],[MntSweetProducts]]&gt;=AF$4, MasterData5[[#This Row],[Income ]]&lt;=$AB$12), "Yes", "")</f>
        <v/>
      </c>
      <c r="U1099" s="14" t="str">
        <f>IF(MasterData5[[#This Row],[MntWines]]&gt;=AB$4, "Yes", "")</f>
        <v>Yes</v>
      </c>
      <c r="V1099" s="14" t="str">
        <f>IF(MasterData5[[#This Row],[MntFruits]]&gt;=AC$4, "Yes", "")</f>
        <v>Yes</v>
      </c>
      <c r="W1099" s="14" t="str">
        <f>IF(MasterData5[[#This Row],[MntMeatProducts]]&gt;=AD$4, "Yes", "")</f>
        <v>Yes</v>
      </c>
      <c r="X1099" s="14" t="str">
        <f>IF(MasterData5[[#This Row],[MntFishProducts]]&gt;=AE$4, "Yes", "")</f>
        <v>Yes</v>
      </c>
      <c r="Y1099" s="14" t="str">
        <f>IF(MasterData5[[#This Row],[MntSweetProducts]]&gt;=AF$4, "Yes", "")</f>
        <v/>
      </c>
    </row>
    <row r="1100" spans="1:25" x14ac:dyDescent="0.3">
      <c r="A1100">
        <v>5332</v>
      </c>
      <c r="B1100" s="10">
        <v>362</v>
      </c>
      <c r="C1100" s="10">
        <v>50</v>
      </c>
      <c r="D1100" s="10">
        <v>431</v>
      </c>
      <c r="E1100" s="10">
        <v>134</v>
      </c>
      <c r="F1100" s="10">
        <v>35</v>
      </c>
      <c r="G1100" s="10">
        <v>54</v>
      </c>
      <c r="H1100" s="24">
        <f>2021-'Customer Profile'!B1099</f>
        <v>61</v>
      </c>
      <c r="I1100" s="10">
        <f>IF(Analysis!$B$60="Wine",B1100,IF(Analysis!$B$60="Fruit",C1100,IF(Analysis!$B$60="Meat",D1100,IF(Analysis!$B$60="Fish",E1100,IF(Analysis!$B$60="Sweet",F1100,"")))))</f>
        <v>134</v>
      </c>
      <c r="J1100" s="10">
        <v>82504</v>
      </c>
      <c r="K1100" s="10" t="str">
        <f>IF(MasterData5[[#This Row],[Income ]]&gt;$AB$12, "Above", "Below")</f>
        <v>Above</v>
      </c>
      <c r="L1100" s="10">
        <f>SUM(MasterData5[[#This Row],[MntWines]:[MntSweetProducts]])</f>
        <v>1012</v>
      </c>
      <c r="M1100" s="53" t="str">
        <f>IF(MasterData5[[#This Row],[Total Purchase]]&gt;=500, "Over $500", "")</f>
        <v>Over $500</v>
      </c>
      <c r="N1100" s="10"/>
      <c r="O1100" s="14" t="str">
        <f>IF(AND(MasterData5[[#This Row],[MntWines]]&gt;=AB$4, MasterData5[[#This Row],[Income ]]&lt;=$AB$12), "Yes", "")</f>
        <v/>
      </c>
      <c r="P1100" s="14" t="str">
        <f>IF(AND(MasterData5[[#This Row],[MntFruits]]&gt;=AC$4, MasterData5[[#This Row],[Income ]]&lt;=$AB$12), "Yes", "")</f>
        <v/>
      </c>
      <c r="Q1100" s="14" t="str">
        <f>IF(AND(MasterData5[[#This Row],[MntMeatProducts]]&gt;=AD$4, MasterData5[[#This Row],[Income ]]&lt;=$AB$12), "Yes", "")</f>
        <v/>
      </c>
      <c r="R1100" s="14" t="str">
        <f>IF(AND(MasterData5[[#This Row],[MntFishProducts]]&gt;=AE$4, MasterData5[[#This Row],[Income ]]&lt;=$AB$12), "Yes", "")</f>
        <v/>
      </c>
      <c r="S1100" s="14" t="str">
        <f>IF(AND(MasterData5[[#This Row],[MntSweetProducts]]&gt;=AF$4, MasterData5[[#This Row],[Income ]]&lt;=$AB$12), "Yes", "")</f>
        <v/>
      </c>
      <c r="U1100" s="14" t="str">
        <f>IF(MasterData5[[#This Row],[MntWines]]&gt;=AB$4, "Yes", "")</f>
        <v>Yes</v>
      </c>
      <c r="V1100" s="14" t="str">
        <f>IF(MasterData5[[#This Row],[MntFruits]]&gt;=AC$4, "Yes", "")</f>
        <v>Yes</v>
      </c>
      <c r="W1100" s="14" t="str">
        <f>IF(MasterData5[[#This Row],[MntMeatProducts]]&gt;=AD$4, "Yes", "")</f>
        <v>Yes</v>
      </c>
      <c r="X1100" s="14" t="str">
        <f>IF(MasterData5[[#This Row],[MntFishProducts]]&gt;=AE$4, "Yes", "")</f>
        <v>Yes</v>
      </c>
      <c r="Y1100" s="14" t="str">
        <f>IF(MasterData5[[#This Row],[MntSweetProducts]]&gt;=AF$4, "Yes", "")</f>
        <v>Yes</v>
      </c>
    </row>
    <row r="1101" spans="1:25" x14ac:dyDescent="0.3">
      <c r="A1101">
        <v>5336</v>
      </c>
      <c r="B1101" s="10">
        <v>39</v>
      </c>
      <c r="C1101" s="10">
        <v>1</v>
      </c>
      <c r="D1101" s="10">
        <v>9</v>
      </c>
      <c r="E1101" s="10">
        <v>2</v>
      </c>
      <c r="F1101" s="10">
        <v>0</v>
      </c>
      <c r="G1101" s="10">
        <v>8</v>
      </c>
      <c r="H1101" s="24">
        <f>2021-'Customer Profile'!B1100</f>
        <v>50</v>
      </c>
      <c r="I1101" s="10">
        <f>IF(Analysis!$B$60="Wine",B1101,IF(Analysis!$B$60="Fruit",C1101,IF(Analysis!$B$60="Meat",D1101,IF(Analysis!$B$60="Fish",E1101,IF(Analysis!$B$60="Sweet",F1101,"")))))</f>
        <v>2</v>
      </c>
      <c r="J1101" s="10">
        <v>157733</v>
      </c>
      <c r="K1101" s="10" t="str">
        <f>IF(MasterData5[[#This Row],[Income ]]&gt;$AB$12, "Above", "Below")</f>
        <v>Above</v>
      </c>
      <c r="L1101" s="10">
        <f>SUM(MasterData5[[#This Row],[MntWines]:[MntSweetProducts]])</f>
        <v>51</v>
      </c>
      <c r="M1101" s="53" t="str">
        <f>IF(MasterData5[[#This Row],[Total Purchase]]&gt;=500, "Over $500", "")</f>
        <v/>
      </c>
      <c r="N1101" s="10"/>
      <c r="O1101" s="14" t="str">
        <f>IF(AND(MasterData5[[#This Row],[MntWines]]&gt;=AB$4, MasterData5[[#This Row],[Income ]]&lt;=$AB$12), "Yes", "")</f>
        <v/>
      </c>
      <c r="P1101" s="14" t="str">
        <f>IF(AND(MasterData5[[#This Row],[MntFruits]]&gt;=AC$4, MasterData5[[#This Row],[Income ]]&lt;=$AB$12), "Yes", "")</f>
        <v/>
      </c>
      <c r="Q1101" s="14" t="str">
        <f>IF(AND(MasterData5[[#This Row],[MntMeatProducts]]&gt;=AD$4, MasterData5[[#This Row],[Income ]]&lt;=$AB$12), "Yes", "")</f>
        <v/>
      </c>
      <c r="R1101" s="14" t="str">
        <f>IF(AND(MasterData5[[#This Row],[MntFishProducts]]&gt;=AE$4, MasterData5[[#This Row],[Income ]]&lt;=$AB$12), "Yes", "")</f>
        <v/>
      </c>
      <c r="S1101" s="14" t="str">
        <f>IF(AND(MasterData5[[#This Row],[MntSweetProducts]]&gt;=AF$4, MasterData5[[#This Row],[Income ]]&lt;=$AB$12), "Yes", "")</f>
        <v/>
      </c>
      <c r="U1101" s="14" t="str">
        <f>IF(MasterData5[[#This Row],[MntWines]]&gt;=AB$4, "Yes", "")</f>
        <v/>
      </c>
      <c r="V1101" s="14" t="str">
        <f>IF(MasterData5[[#This Row],[MntFruits]]&gt;=AC$4, "Yes", "")</f>
        <v/>
      </c>
      <c r="W1101" s="14" t="str">
        <f>IF(MasterData5[[#This Row],[MntMeatProducts]]&gt;=AD$4, "Yes", "")</f>
        <v/>
      </c>
      <c r="X1101" s="14" t="str">
        <f>IF(MasterData5[[#This Row],[MntFishProducts]]&gt;=AE$4, "Yes", "")</f>
        <v/>
      </c>
      <c r="Y1101" s="14" t="str">
        <f>IF(MasterData5[[#This Row],[MntSweetProducts]]&gt;=AF$4, "Yes", "")</f>
        <v/>
      </c>
    </row>
    <row r="1102" spans="1:25" x14ac:dyDescent="0.3">
      <c r="A1102">
        <v>5341</v>
      </c>
      <c r="B1102" s="10">
        <v>983</v>
      </c>
      <c r="C1102" s="10">
        <v>76</v>
      </c>
      <c r="D1102" s="10">
        <v>184</v>
      </c>
      <c r="E1102" s="10">
        <v>180</v>
      </c>
      <c r="F1102" s="10">
        <v>138</v>
      </c>
      <c r="G1102" s="10">
        <v>27</v>
      </c>
      <c r="H1102" s="24">
        <f>2021-'Customer Profile'!B1101</f>
        <v>59</v>
      </c>
      <c r="I1102" s="10">
        <f>IF(Analysis!$B$60="Wine",B1102,IF(Analysis!$B$60="Fruit",C1102,IF(Analysis!$B$60="Meat",D1102,IF(Analysis!$B$60="Fish",E1102,IF(Analysis!$B$60="Sweet",F1102,"")))))</f>
        <v>180</v>
      </c>
      <c r="J1102" s="10">
        <v>81975</v>
      </c>
      <c r="K1102" s="10" t="str">
        <f>IF(MasterData5[[#This Row],[Income ]]&gt;$AB$12, "Above", "Below")</f>
        <v>Above</v>
      </c>
      <c r="L1102" s="10">
        <f>SUM(MasterData5[[#This Row],[MntWines]:[MntSweetProducts]])</f>
        <v>1561</v>
      </c>
      <c r="M1102" s="53" t="str">
        <f>IF(MasterData5[[#This Row],[Total Purchase]]&gt;=500, "Over $500", "")</f>
        <v>Over $500</v>
      </c>
      <c r="N1102" s="10"/>
      <c r="O1102" s="14" t="str">
        <f>IF(AND(MasterData5[[#This Row],[MntWines]]&gt;=AB$4, MasterData5[[#This Row],[Income ]]&lt;=$AB$12), "Yes", "")</f>
        <v/>
      </c>
      <c r="P1102" s="14" t="str">
        <f>IF(AND(MasterData5[[#This Row],[MntFruits]]&gt;=AC$4, MasterData5[[#This Row],[Income ]]&lt;=$AB$12), "Yes", "")</f>
        <v/>
      </c>
      <c r="Q1102" s="14" t="str">
        <f>IF(AND(MasterData5[[#This Row],[MntMeatProducts]]&gt;=AD$4, MasterData5[[#This Row],[Income ]]&lt;=$AB$12), "Yes", "")</f>
        <v/>
      </c>
      <c r="R1102" s="14" t="str">
        <f>IF(AND(MasterData5[[#This Row],[MntFishProducts]]&gt;=AE$4, MasterData5[[#This Row],[Income ]]&lt;=$AB$12), "Yes", "")</f>
        <v/>
      </c>
      <c r="S1102" s="14" t="str">
        <f>IF(AND(MasterData5[[#This Row],[MntSweetProducts]]&gt;=AF$4, MasterData5[[#This Row],[Income ]]&lt;=$AB$12), "Yes", "")</f>
        <v/>
      </c>
      <c r="U1102" s="14" t="str">
        <f>IF(MasterData5[[#This Row],[MntWines]]&gt;=AB$4, "Yes", "")</f>
        <v>Yes</v>
      </c>
      <c r="V1102" s="14" t="str">
        <f>IF(MasterData5[[#This Row],[MntFruits]]&gt;=AC$4, "Yes", "")</f>
        <v>Yes</v>
      </c>
      <c r="W1102" s="14" t="str">
        <f>IF(MasterData5[[#This Row],[MntMeatProducts]]&gt;=AD$4, "Yes", "")</f>
        <v>Yes</v>
      </c>
      <c r="X1102" s="14" t="str">
        <f>IF(MasterData5[[#This Row],[MntFishProducts]]&gt;=AE$4, "Yes", "")</f>
        <v>Yes</v>
      </c>
      <c r="Y1102" s="14" t="str">
        <f>IF(MasterData5[[#This Row],[MntSweetProducts]]&gt;=AF$4, "Yes", "")</f>
        <v>Yes</v>
      </c>
    </row>
    <row r="1103" spans="1:25" x14ac:dyDescent="0.3">
      <c r="A1103">
        <v>5342</v>
      </c>
      <c r="B1103" s="10">
        <v>0</v>
      </c>
      <c r="C1103" s="10">
        <v>1</v>
      </c>
      <c r="D1103" s="10">
        <v>3</v>
      </c>
      <c r="E1103" s="10">
        <v>10</v>
      </c>
      <c r="F1103" s="10">
        <v>6</v>
      </c>
      <c r="G1103" s="10">
        <v>9</v>
      </c>
      <c r="H1103" s="24">
        <f>2021-'Customer Profile'!B1102</f>
        <v>45</v>
      </c>
      <c r="I1103" s="10">
        <f>IF(Analysis!$B$60="Wine",B1103,IF(Analysis!$B$60="Fruit",C1103,IF(Analysis!$B$60="Meat",D1103,IF(Analysis!$B$60="Fish",E1103,IF(Analysis!$B$60="Sweet",F1103,"")))))</f>
        <v>10</v>
      </c>
      <c r="J1103" s="10">
        <v>9548</v>
      </c>
      <c r="K1103" s="10" t="str">
        <f>IF(MasterData5[[#This Row],[Income ]]&gt;$AB$12, "Above", "Below")</f>
        <v>Below</v>
      </c>
      <c r="L1103" s="10">
        <f>SUM(MasterData5[[#This Row],[MntWines]:[MntSweetProducts]])</f>
        <v>20</v>
      </c>
      <c r="M1103" s="53" t="str">
        <f>IF(MasterData5[[#This Row],[Total Purchase]]&gt;=500, "Over $500", "")</f>
        <v/>
      </c>
      <c r="N1103" s="10"/>
      <c r="O1103" s="14" t="str">
        <f>IF(AND(MasterData5[[#This Row],[MntWines]]&gt;=AB$4, MasterData5[[#This Row],[Income ]]&lt;=$AB$12), "Yes", "")</f>
        <v/>
      </c>
      <c r="P1103" s="14" t="str">
        <f>IF(AND(MasterData5[[#This Row],[MntFruits]]&gt;=AC$4, MasterData5[[#This Row],[Income ]]&lt;=$AB$12), "Yes", "")</f>
        <v/>
      </c>
      <c r="Q1103" s="14" t="str">
        <f>IF(AND(MasterData5[[#This Row],[MntMeatProducts]]&gt;=AD$4, MasterData5[[#This Row],[Income ]]&lt;=$AB$12), "Yes", "")</f>
        <v/>
      </c>
      <c r="R1103" s="14" t="str">
        <f>IF(AND(MasterData5[[#This Row],[MntFishProducts]]&gt;=AE$4, MasterData5[[#This Row],[Income ]]&lt;=$AB$12), "Yes", "")</f>
        <v/>
      </c>
      <c r="S1103" s="14" t="str">
        <f>IF(AND(MasterData5[[#This Row],[MntSweetProducts]]&gt;=AF$4, MasterData5[[#This Row],[Income ]]&lt;=$AB$12), "Yes", "")</f>
        <v/>
      </c>
      <c r="U1103" s="14" t="str">
        <f>IF(MasterData5[[#This Row],[MntWines]]&gt;=AB$4, "Yes", "")</f>
        <v/>
      </c>
      <c r="V1103" s="14" t="str">
        <f>IF(MasterData5[[#This Row],[MntFruits]]&gt;=AC$4, "Yes", "")</f>
        <v/>
      </c>
      <c r="W1103" s="14" t="str">
        <f>IF(MasterData5[[#This Row],[MntMeatProducts]]&gt;=AD$4, "Yes", "")</f>
        <v/>
      </c>
      <c r="X1103" s="14" t="str">
        <f>IF(MasterData5[[#This Row],[MntFishProducts]]&gt;=AE$4, "Yes", "")</f>
        <v/>
      </c>
      <c r="Y1103" s="14" t="str">
        <f>IF(MasterData5[[#This Row],[MntSweetProducts]]&gt;=AF$4, "Yes", "")</f>
        <v/>
      </c>
    </row>
    <row r="1104" spans="1:25" x14ac:dyDescent="0.3">
      <c r="A1104">
        <v>5346</v>
      </c>
      <c r="B1104" s="10">
        <v>25</v>
      </c>
      <c r="C1104" s="10">
        <v>5</v>
      </c>
      <c r="D1104" s="10">
        <v>19</v>
      </c>
      <c r="E1104" s="10">
        <v>7</v>
      </c>
      <c r="F1104" s="10">
        <v>0</v>
      </c>
      <c r="G1104" s="10">
        <v>23</v>
      </c>
      <c r="H1104" s="24">
        <f>2021-'Customer Profile'!B1103</f>
        <v>48</v>
      </c>
      <c r="I1104" s="10">
        <f>IF(Analysis!$B$60="Wine",B1104,IF(Analysis!$B$60="Fruit",C1104,IF(Analysis!$B$60="Meat",D1104,IF(Analysis!$B$60="Fish",E1104,IF(Analysis!$B$60="Sweet",F1104,"")))))</f>
        <v>7</v>
      </c>
      <c r="J1104" s="10">
        <v>23559</v>
      </c>
      <c r="K1104" s="10" t="str">
        <f>IF(MasterData5[[#This Row],[Income ]]&gt;$AB$12, "Above", "Below")</f>
        <v>Below</v>
      </c>
      <c r="L1104" s="10">
        <f>SUM(MasterData5[[#This Row],[MntWines]:[MntSweetProducts]])</f>
        <v>56</v>
      </c>
      <c r="M1104" s="53" t="str">
        <f>IF(MasterData5[[#This Row],[Total Purchase]]&gt;=500, "Over $500", "")</f>
        <v/>
      </c>
      <c r="N1104" s="10"/>
      <c r="O1104" s="14" t="str">
        <f>IF(AND(MasterData5[[#This Row],[MntWines]]&gt;=AB$4, MasterData5[[#This Row],[Income ]]&lt;=$AB$12), "Yes", "")</f>
        <v/>
      </c>
      <c r="P1104" s="14" t="str">
        <f>IF(AND(MasterData5[[#This Row],[MntFruits]]&gt;=AC$4, MasterData5[[#This Row],[Income ]]&lt;=$AB$12), "Yes", "")</f>
        <v/>
      </c>
      <c r="Q1104" s="14" t="str">
        <f>IF(AND(MasterData5[[#This Row],[MntMeatProducts]]&gt;=AD$4, MasterData5[[#This Row],[Income ]]&lt;=$AB$12), "Yes", "")</f>
        <v/>
      </c>
      <c r="R1104" s="14" t="str">
        <f>IF(AND(MasterData5[[#This Row],[MntFishProducts]]&gt;=AE$4, MasterData5[[#This Row],[Income ]]&lt;=$AB$12), "Yes", "")</f>
        <v/>
      </c>
      <c r="S1104" s="14" t="str">
        <f>IF(AND(MasterData5[[#This Row],[MntSweetProducts]]&gt;=AF$4, MasterData5[[#This Row],[Income ]]&lt;=$AB$12), "Yes", "")</f>
        <v/>
      </c>
      <c r="U1104" s="14" t="str">
        <f>IF(MasterData5[[#This Row],[MntWines]]&gt;=AB$4, "Yes", "")</f>
        <v/>
      </c>
      <c r="V1104" s="14" t="str">
        <f>IF(MasterData5[[#This Row],[MntFruits]]&gt;=AC$4, "Yes", "")</f>
        <v/>
      </c>
      <c r="W1104" s="14" t="str">
        <f>IF(MasterData5[[#This Row],[MntMeatProducts]]&gt;=AD$4, "Yes", "")</f>
        <v/>
      </c>
      <c r="X1104" s="14" t="str">
        <f>IF(MasterData5[[#This Row],[MntFishProducts]]&gt;=AE$4, "Yes", "")</f>
        <v/>
      </c>
      <c r="Y1104" s="14" t="str">
        <f>IF(MasterData5[[#This Row],[MntSweetProducts]]&gt;=AF$4, "Yes", "")</f>
        <v/>
      </c>
    </row>
    <row r="1105" spans="1:25" x14ac:dyDescent="0.3">
      <c r="A1105">
        <v>5350</v>
      </c>
      <c r="B1105" s="10">
        <v>1156</v>
      </c>
      <c r="C1105" s="10">
        <v>120</v>
      </c>
      <c r="D1105" s="10">
        <v>915</v>
      </c>
      <c r="E1105" s="10">
        <v>94</v>
      </c>
      <c r="F1105" s="10">
        <v>144</v>
      </c>
      <c r="G1105" s="10">
        <v>96</v>
      </c>
      <c r="H1105" s="24">
        <f>2021-'Customer Profile'!B1104</f>
        <v>30</v>
      </c>
      <c r="I1105" s="10">
        <f>IF(Analysis!$B$60="Wine",B1105,IF(Analysis!$B$60="Fruit",C1105,IF(Analysis!$B$60="Meat",D1105,IF(Analysis!$B$60="Fish",E1105,IF(Analysis!$B$60="Sweet",F1105,"")))))</f>
        <v>94</v>
      </c>
      <c r="J1105" s="10">
        <v>90638</v>
      </c>
      <c r="K1105" s="10" t="str">
        <f>IF(MasterData5[[#This Row],[Income ]]&gt;$AB$12, "Above", "Below")</f>
        <v>Above</v>
      </c>
      <c r="L1105" s="10">
        <f>SUM(MasterData5[[#This Row],[MntWines]:[MntSweetProducts]])</f>
        <v>2429</v>
      </c>
      <c r="M1105" s="53" t="str">
        <f>IF(MasterData5[[#This Row],[Total Purchase]]&gt;=500, "Over $500", "")</f>
        <v>Over $500</v>
      </c>
      <c r="N1105" s="10"/>
      <c r="O1105" s="14" t="str">
        <f>IF(AND(MasterData5[[#This Row],[MntWines]]&gt;=AB$4, MasterData5[[#This Row],[Income ]]&lt;=$AB$12), "Yes", "")</f>
        <v/>
      </c>
      <c r="P1105" s="14" t="str">
        <f>IF(AND(MasterData5[[#This Row],[MntFruits]]&gt;=AC$4, MasterData5[[#This Row],[Income ]]&lt;=$AB$12), "Yes", "")</f>
        <v/>
      </c>
      <c r="Q1105" s="14" t="str">
        <f>IF(AND(MasterData5[[#This Row],[MntMeatProducts]]&gt;=AD$4, MasterData5[[#This Row],[Income ]]&lt;=$AB$12), "Yes", "")</f>
        <v/>
      </c>
      <c r="R1105" s="14" t="str">
        <f>IF(AND(MasterData5[[#This Row],[MntFishProducts]]&gt;=AE$4, MasterData5[[#This Row],[Income ]]&lt;=$AB$12), "Yes", "")</f>
        <v/>
      </c>
      <c r="S1105" s="14" t="str">
        <f>IF(AND(MasterData5[[#This Row],[MntSweetProducts]]&gt;=AF$4, MasterData5[[#This Row],[Income ]]&lt;=$AB$12), "Yes", "")</f>
        <v/>
      </c>
      <c r="U1105" s="14" t="str">
        <f>IF(MasterData5[[#This Row],[MntWines]]&gt;=AB$4, "Yes", "")</f>
        <v>Yes</v>
      </c>
      <c r="V1105" s="14" t="str">
        <f>IF(MasterData5[[#This Row],[MntFruits]]&gt;=AC$4, "Yes", "")</f>
        <v>Yes</v>
      </c>
      <c r="W1105" s="14" t="str">
        <f>IF(MasterData5[[#This Row],[MntMeatProducts]]&gt;=AD$4, "Yes", "")</f>
        <v>Yes</v>
      </c>
      <c r="X1105" s="14" t="str">
        <f>IF(MasterData5[[#This Row],[MntFishProducts]]&gt;=AE$4, "Yes", "")</f>
        <v>Yes</v>
      </c>
      <c r="Y1105" s="14" t="str">
        <f>IF(MasterData5[[#This Row],[MntSweetProducts]]&gt;=AF$4, "Yes", "")</f>
        <v>Yes</v>
      </c>
    </row>
    <row r="1106" spans="1:25" x14ac:dyDescent="0.3">
      <c r="A1106">
        <v>5370</v>
      </c>
      <c r="B1106" s="10">
        <v>239</v>
      </c>
      <c r="C1106" s="10">
        <v>3</v>
      </c>
      <c r="D1106" s="10">
        <v>141</v>
      </c>
      <c r="E1106" s="10">
        <v>0</v>
      </c>
      <c r="F1106" s="10">
        <v>7</v>
      </c>
      <c r="G1106" s="10">
        <v>23</v>
      </c>
      <c r="H1106" s="24">
        <f>2021-'Customer Profile'!B1105</f>
        <v>48</v>
      </c>
      <c r="I1106" s="10">
        <f>IF(Analysis!$B$60="Wine",B1106,IF(Analysis!$B$60="Fruit",C1106,IF(Analysis!$B$60="Meat",D1106,IF(Analysis!$B$60="Fish",E1106,IF(Analysis!$B$60="Sweet",F1106,"")))))</f>
        <v>0</v>
      </c>
      <c r="J1106" s="10">
        <v>32644</v>
      </c>
      <c r="K1106" s="10" t="str">
        <f>IF(MasterData5[[#This Row],[Income ]]&gt;$AB$12, "Above", "Below")</f>
        <v>Below</v>
      </c>
      <c r="L1106" s="10">
        <f>SUM(MasterData5[[#This Row],[MntWines]:[MntSweetProducts]])</f>
        <v>390</v>
      </c>
      <c r="M1106" s="53" t="str">
        <f>IF(MasterData5[[#This Row],[Total Purchase]]&gt;=500, "Over $500", "")</f>
        <v/>
      </c>
      <c r="N1106" s="10"/>
      <c r="O1106" s="14" t="str">
        <f>IF(AND(MasterData5[[#This Row],[MntWines]]&gt;=AB$4, MasterData5[[#This Row],[Income ]]&lt;=$AB$12), "Yes", "")</f>
        <v/>
      </c>
      <c r="P1106" s="14" t="str">
        <f>IF(AND(MasterData5[[#This Row],[MntFruits]]&gt;=AC$4, MasterData5[[#This Row],[Income ]]&lt;=$AB$12), "Yes", "")</f>
        <v/>
      </c>
      <c r="Q1106" s="14" t="str">
        <f>IF(AND(MasterData5[[#This Row],[MntMeatProducts]]&gt;=AD$4, MasterData5[[#This Row],[Income ]]&lt;=$AB$12), "Yes", "")</f>
        <v/>
      </c>
      <c r="R1106" s="14" t="str">
        <f>IF(AND(MasterData5[[#This Row],[MntFishProducts]]&gt;=AE$4, MasterData5[[#This Row],[Income ]]&lt;=$AB$12), "Yes", "")</f>
        <v/>
      </c>
      <c r="S1106" s="14" t="str">
        <f>IF(AND(MasterData5[[#This Row],[MntSweetProducts]]&gt;=AF$4, MasterData5[[#This Row],[Income ]]&lt;=$AB$12), "Yes", "")</f>
        <v/>
      </c>
      <c r="U1106" s="14" t="str">
        <f>IF(MasterData5[[#This Row],[MntWines]]&gt;=AB$4, "Yes", "")</f>
        <v/>
      </c>
      <c r="V1106" s="14" t="str">
        <f>IF(MasterData5[[#This Row],[MntFruits]]&gt;=AC$4, "Yes", "")</f>
        <v/>
      </c>
      <c r="W1106" s="14" t="str">
        <f>IF(MasterData5[[#This Row],[MntMeatProducts]]&gt;=AD$4, "Yes", "")</f>
        <v/>
      </c>
      <c r="X1106" s="14" t="str">
        <f>IF(MasterData5[[#This Row],[MntFishProducts]]&gt;=AE$4, "Yes", "")</f>
        <v/>
      </c>
      <c r="Y1106" s="14" t="str">
        <f>IF(MasterData5[[#This Row],[MntSweetProducts]]&gt;=AF$4, "Yes", "")</f>
        <v/>
      </c>
    </row>
    <row r="1107" spans="1:25" x14ac:dyDescent="0.3">
      <c r="A1107">
        <v>5371</v>
      </c>
      <c r="B1107" s="10">
        <v>6</v>
      </c>
      <c r="C1107" s="10">
        <v>16</v>
      </c>
      <c r="D1107" s="10">
        <v>24</v>
      </c>
      <c r="E1107" s="10">
        <v>11</v>
      </c>
      <c r="F1107" s="10">
        <v>0</v>
      </c>
      <c r="G1107" s="10">
        <v>34</v>
      </c>
      <c r="H1107" s="24">
        <f>2021-'Customer Profile'!B1106</f>
        <v>32</v>
      </c>
      <c r="I1107" s="10">
        <f>IF(Analysis!$B$60="Wine",B1107,IF(Analysis!$B$60="Fruit",C1107,IF(Analysis!$B$60="Meat",D1107,IF(Analysis!$B$60="Fish",E1107,IF(Analysis!$B$60="Sweet",F1107,"")))))</f>
        <v>11</v>
      </c>
      <c r="J1107" s="10">
        <v>21474</v>
      </c>
      <c r="K1107" s="10" t="str">
        <f>IF(MasterData5[[#This Row],[Income ]]&gt;$AB$12, "Above", "Below")</f>
        <v>Below</v>
      </c>
      <c r="L1107" s="10">
        <f>SUM(MasterData5[[#This Row],[MntWines]:[MntSweetProducts]])</f>
        <v>57</v>
      </c>
      <c r="M1107" s="53" t="str">
        <f>IF(MasterData5[[#This Row],[Total Purchase]]&gt;=500, "Over $500", "")</f>
        <v/>
      </c>
      <c r="N1107" s="10"/>
      <c r="O1107" s="14" t="str">
        <f>IF(AND(MasterData5[[#This Row],[MntWines]]&gt;=AB$4, MasterData5[[#This Row],[Income ]]&lt;=$AB$12), "Yes", "")</f>
        <v/>
      </c>
      <c r="P1107" s="14" t="str">
        <f>IF(AND(MasterData5[[#This Row],[MntFruits]]&gt;=AC$4, MasterData5[[#This Row],[Income ]]&lt;=$AB$12), "Yes", "")</f>
        <v/>
      </c>
      <c r="Q1107" s="14" t="str">
        <f>IF(AND(MasterData5[[#This Row],[MntMeatProducts]]&gt;=AD$4, MasterData5[[#This Row],[Income ]]&lt;=$AB$12), "Yes", "")</f>
        <v/>
      </c>
      <c r="R1107" s="14" t="str">
        <f>IF(AND(MasterData5[[#This Row],[MntFishProducts]]&gt;=AE$4, MasterData5[[#This Row],[Income ]]&lt;=$AB$12), "Yes", "")</f>
        <v/>
      </c>
      <c r="S1107" s="14" t="str">
        <f>IF(AND(MasterData5[[#This Row],[MntSweetProducts]]&gt;=AF$4, MasterData5[[#This Row],[Income ]]&lt;=$AB$12), "Yes", "")</f>
        <v/>
      </c>
      <c r="U1107" s="14" t="str">
        <f>IF(MasterData5[[#This Row],[MntWines]]&gt;=AB$4, "Yes", "")</f>
        <v/>
      </c>
      <c r="V1107" s="14" t="str">
        <f>IF(MasterData5[[#This Row],[MntFruits]]&gt;=AC$4, "Yes", "")</f>
        <v/>
      </c>
      <c r="W1107" s="14" t="str">
        <f>IF(MasterData5[[#This Row],[MntMeatProducts]]&gt;=AD$4, "Yes", "")</f>
        <v/>
      </c>
      <c r="X1107" s="14" t="str">
        <f>IF(MasterData5[[#This Row],[MntFishProducts]]&gt;=AE$4, "Yes", "")</f>
        <v/>
      </c>
      <c r="Y1107" s="14" t="str">
        <f>IF(MasterData5[[#This Row],[MntSweetProducts]]&gt;=AF$4, "Yes", "")</f>
        <v/>
      </c>
    </row>
    <row r="1108" spans="1:25" x14ac:dyDescent="0.3">
      <c r="A1108">
        <v>5376</v>
      </c>
      <c r="B1108" s="10">
        <v>1</v>
      </c>
      <c r="C1108" s="10">
        <v>1</v>
      </c>
      <c r="D1108" s="10">
        <v>1725</v>
      </c>
      <c r="E1108" s="10">
        <v>1</v>
      </c>
      <c r="F1108" s="10">
        <v>1</v>
      </c>
      <c r="G1108" s="10">
        <v>1</v>
      </c>
      <c r="H1108" s="24">
        <f>2021-'Customer Profile'!B1107</f>
        <v>42</v>
      </c>
      <c r="I1108" s="10">
        <f>IF(Analysis!$B$60="Wine",B1108,IF(Analysis!$B$60="Fruit",C1108,IF(Analysis!$B$60="Meat",D1108,IF(Analysis!$B$60="Fish",E1108,IF(Analysis!$B$60="Sweet",F1108,"")))))</f>
        <v>1</v>
      </c>
      <c r="J1108" s="10">
        <v>2447</v>
      </c>
      <c r="K1108" s="10" t="str">
        <f>IF(MasterData5[[#This Row],[Income ]]&gt;$AB$12, "Above", "Below")</f>
        <v>Below</v>
      </c>
      <c r="L1108" s="10">
        <f>SUM(MasterData5[[#This Row],[MntWines]:[MntSweetProducts]])</f>
        <v>1729</v>
      </c>
      <c r="M1108" s="53" t="str">
        <f>IF(MasterData5[[#This Row],[Total Purchase]]&gt;=500, "Over $500", "")</f>
        <v>Over $500</v>
      </c>
      <c r="N1108" s="10"/>
      <c r="O1108" s="14" t="str">
        <f>IF(AND(MasterData5[[#This Row],[MntWines]]&gt;=AB$4, MasterData5[[#This Row],[Income ]]&lt;=$AB$12), "Yes", "")</f>
        <v/>
      </c>
      <c r="P1108" s="14" t="str">
        <f>IF(AND(MasterData5[[#This Row],[MntFruits]]&gt;=AC$4, MasterData5[[#This Row],[Income ]]&lt;=$AB$12), "Yes", "")</f>
        <v/>
      </c>
      <c r="Q1108" s="14" t="str">
        <f>IF(AND(MasterData5[[#This Row],[MntMeatProducts]]&gt;=AD$4, MasterData5[[#This Row],[Income ]]&lt;=$AB$12), "Yes", "")</f>
        <v>Yes</v>
      </c>
      <c r="R1108" s="14" t="str">
        <f>IF(AND(MasterData5[[#This Row],[MntFishProducts]]&gt;=AE$4, MasterData5[[#This Row],[Income ]]&lt;=$AB$12), "Yes", "")</f>
        <v/>
      </c>
      <c r="S1108" s="14" t="str">
        <f>IF(AND(MasterData5[[#This Row],[MntSweetProducts]]&gt;=AF$4, MasterData5[[#This Row],[Income ]]&lt;=$AB$12), "Yes", "")</f>
        <v/>
      </c>
      <c r="U1108" s="14" t="str">
        <f>IF(MasterData5[[#This Row],[MntWines]]&gt;=AB$4, "Yes", "")</f>
        <v/>
      </c>
      <c r="V1108" s="14" t="str">
        <f>IF(MasterData5[[#This Row],[MntFruits]]&gt;=AC$4, "Yes", "")</f>
        <v/>
      </c>
      <c r="W1108" s="14" t="str">
        <f>IF(MasterData5[[#This Row],[MntMeatProducts]]&gt;=AD$4, "Yes", "")</f>
        <v>Yes</v>
      </c>
      <c r="X1108" s="14" t="str">
        <f>IF(MasterData5[[#This Row],[MntFishProducts]]&gt;=AE$4, "Yes", "")</f>
        <v/>
      </c>
      <c r="Y1108" s="14" t="str">
        <f>IF(MasterData5[[#This Row],[MntSweetProducts]]&gt;=AF$4, "Yes", "")</f>
        <v/>
      </c>
    </row>
    <row r="1109" spans="1:25" x14ac:dyDescent="0.3">
      <c r="A1109">
        <v>5386</v>
      </c>
      <c r="B1109" s="10">
        <v>1111</v>
      </c>
      <c r="C1109" s="10">
        <v>24</v>
      </c>
      <c r="D1109" s="10">
        <v>790</v>
      </c>
      <c r="E1109" s="10">
        <v>160</v>
      </c>
      <c r="F1109" s="10">
        <v>45</v>
      </c>
      <c r="G1109" s="10">
        <v>172</v>
      </c>
      <c r="H1109" s="24">
        <f>2021-'Customer Profile'!B1108</f>
        <v>68</v>
      </c>
      <c r="I1109" s="10">
        <f>IF(Analysis!$B$60="Wine",B1109,IF(Analysis!$B$60="Fruit",C1109,IF(Analysis!$B$60="Meat",D1109,IF(Analysis!$B$60="Fish",E1109,IF(Analysis!$B$60="Sweet",F1109,"")))))</f>
        <v>160</v>
      </c>
      <c r="J1109" s="10">
        <v>94384</v>
      </c>
      <c r="K1109" s="10" t="str">
        <f>IF(MasterData5[[#This Row],[Income ]]&gt;$AB$12, "Above", "Below")</f>
        <v>Above</v>
      </c>
      <c r="L1109" s="10">
        <f>SUM(MasterData5[[#This Row],[MntWines]:[MntSweetProducts]])</f>
        <v>2130</v>
      </c>
      <c r="M1109" s="53" t="str">
        <f>IF(MasterData5[[#This Row],[Total Purchase]]&gt;=500, "Over $500", "")</f>
        <v>Over $500</v>
      </c>
      <c r="N1109" s="10"/>
      <c r="O1109" s="14" t="str">
        <f>IF(AND(MasterData5[[#This Row],[MntWines]]&gt;=AB$4, MasterData5[[#This Row],[Income ]]&lt;=$AB$12), "Yes", "")</f>
        <v/>
      </c>
      <c r="P1109" s="14" t="str">
        <f>IF(AND(MasterData5[[#This Row],[MntFruits]]&gt;=AC$4, MasterData5[[#This Row],[Income ]]&lt;=$AB$12), "Yes", "")</f>
        <v/>
      </c>
      <c r="Q1109" s="14" t="str">
        <f>IF(AND(MasterData5[[#This Row],[MntMeatProducts]]&gt;=AD$4, MasterData5[[#This Row],[Income ]]&lt;=$AB$12), "Yes", "")</f>
        <v/>
      </c>
      <c r="R1109" s="14" t="str">
        <f>IF(AND(MasterData5[[#This Row],[MntFishProducts]]&gt;=AE$4, MasterData5[[#This Row],[Income ]]&lt;=$AB$12), "Yes", "")</f>
        <v/>
      </c>
      <c r="S1109" s="14" t="str">
        <f>IF(AND(MasterData5[[#This Row],[MntSweetProducts]]&gt;=AF$4, MasterData5[[#This Row],[Income ]]&lt;=$AB$12), "Yes", "")</f>
        <v/>
      </c>
      <c r="U1109" s="14" t="str">
        <f>IF(MasterData5[[#This Row],[MntWines]]&gt;=AB$4, "Yes", "")</f>
        <v>Yes</v>
      </c>
      <c r="V1109" s="14" t="str">
        <f>IF(MasterData5[[#This Row],[MntFruits]]&gt;=AC$4, "Yes", "")</f>
        <v/>
      </c>
      <c r="W1109" s="14" t="str">
        <f>IF(MasterData5[[#This Row],[MntMeatProducts]]&gt;=AD$4, "Yes", "")</f>
        <v>Yes</v>
      </c>
      <c r="X1109" s="14" t="str">
        <f>IF(MasterData5[[#This Row],[MntFishProducts]]&gt;=AE$4, "Yes", "")</f>
        <v>Yes</v>
      </c>
      <c r="Y1109" s="14" t="str">
        <f>IF(MasterData5[[#This Row],[MntSweetProducts]]&gt;=AF$4, "Yes", "")</f>
        <v>Yes</v>
      </c>
    </row>
    <row r="1110" spans="1:25" x14ac:dyDescent="0.3">
      <c r="A1110">
        <v>5389</v>
      </c>
      <c r="B1110" s="10">
        <v>238</v>
      </c>
      <c r="C1110" s="10">
        <v>17</v>
      </c>
      <c r="D1110" s="10">
        <v>68</v>
      </c>
      <c r="E1110" s="10">
        <v>8</v>
      </c>
      <c r="F1110" s="10">
        <v>10</v>
      </c>
      <c r="G1110" s="10">
        <v>6</v>
      </c>
      <c r="H1110" s="24">
        <f>2021-'Customer Profile'!B1109</f>
        <v>57</v>
      </c>
      <c r="I1110" s="10">
        <f>IF(Analysis!$B$60="Wine",B1110,IF(Analysis!$B$60="Fruit",C1110,IF(Analysis!$B$60="Meat",D1110,IF(Analysis!$B$60="Fish",E1110,IF(Analysis!$B$60="Sweet",F1110,"")))))</f>
        <v>8</v>
      </c>
      <c r="J1110" s="10">
        <v>48920</v>
      </c>
      <c r="K1110" s="10" t="str">
        <f>IF(MasterData5[[#This Row],[Income ]]&gt;$AB$12, "Above", "Below")</f>
        <v>Below</v>
      </c>
      <c r="L1110" s="10">
        <f>SUM(MasterData5[[#This Row],[MntWines]:[MntSweetProducts]])</f>
        <v>341</v>
      </c>
      <c r="M1110" s="53" t="str">
        <f>IF(MasterData5[[#This Row],[Total Purchase]]&gt;=500, "Over $500", "")</f>
        <v/>
      </c>
      <c r="N1110" s="10"/>
      <c r="O1110" s="14" t="str">
        <f>IF(AND(MasterData5[[#This Row],[MntWines]]&gt;=AB$4, MasterData5[[#This Row],[Income ]]&lt;=$AB$12), "Yes", "")</f>
        <v/>
      </c>
      <c r="P1110" s="14" t="str">
        <f>IF(AND(MasterData5[[#This Row],[MntFruits]]&gt;=AC$4, MasterData5[[#This Row],[Income ]]&lt;=$AB$12), "Yes", "")</f>
        <v/>
      </c>
      <c r="Q1110" s="14" t="str">
        <f>IF(AND(MasterData5[[#This Row],[MntMeatProducts]]&gt;=AD$4, MasterData5[[#This Row],[Income ]]&lt;=$AB$12), "Yes", "")</f>
        <v/>
      </c>
      <c r="R1110" s="14" t="str">
        <f>IF(AND(MasterData5[[#This Row],[MntFishProducts]]&gt;=AE$4, MasterData5[[#This Row],[Income ]]&lt;=$AB$12), "Yes", "")</f>
        <v/>
      </c>
      <c r="S1110" s="14" t="str">
        <f>IF(AND(MasterData5[[#This Row],[MntSweetProducts]]&gt;=AF$4, MasterData5[[#This Row],[Income ]]&lt;=$AB$12), "Yes", "")</f>
        <v/>
      </c>
      <c r="U1110" s="14" t="str">
        <f>IF(MasterData5[[#This Row],[MntWines]]&gt;=AB$4, "Yes", "")</f>
        <v/>
      </c>
      <c r="V1110" s="14" t="str">
        <f>IF(MasterData5[[#This Row],[MntFruits]]&gt;=AC$4, "Yes", "")</f>
        <v/>
      </c>
      <c r="W1110" s="14" t="str">
        <f>IF(MasterData5[[#This Row],[MntMeatProducts]]&gt;=AD$4, "Yes", "")</f>
        <v/>
      </c>
      <c r="X1110" s="14" t="str">
        <f>IF(MasterData5[[#This Row],[MntFishProducts]]&gt;=AE$4, "Yes", "")</f>
        <v/>
      </c>
      <c r="Y1110" s="14" t="str">
        <f>IF(MasterData5[[#This Row],[MntSweetProducts]]&gt;=AF$4, "Yes", "")</f>
        <v/>
      </c>
    </row>
    <row r="1111" spans="1:25" x14ac:dyDescent="0.3">
      <c r="A1111">
        <v>5393</v>
      </c>
      <c r="B1111" s="10">
        <v>22</v>
      </c>
      <c r="C1111" s="10">
        <v>0</v>
      </c>
      <c r="D1111" s="10">
        <v>6</v>
      </c>
      <c r="E1111" s="10">
        <v>6</v>
      </c>
      <c r="F1111" s="10">
        <v>2</v>
      </c>
      <c r="G1111" s="10">
        <v>6</v>
      </c>
      <c r="H1111" s="24">
        <f>2021-'Customer Profile'!B1110</f>
        <v>44</v>
      </c>
      <c r="I1111" s="10">
        <f>IF(Analysis!$B$60="Wine",B1111,IF(Analysis!$B$60="Fruit",C1111,IF(Analysis!$B$60="Meat",D1111,IF(Analysis!$B$60="Fish",E1111,IF(Analysis!$B$60="Sweet",F1111,"")))))</f>
        <v>6</v>
      </c>
      <c r="J1111" s="10">
        <v>23763</v>
      </c>
      <c r="K1111" s="10" t="str">
        <f>IF(MasterData5[[#This Row],[Income ]]&gt;$AB$12, "Above", "Below")</f>
        <v>Below</v>
      </c>
      <c r="L1111" s="10">
        <f>SUM(MasterData5[[#This Row],[MntWines]:[MntSweetProducts]])</f>
        <v>36</v>
      </c>
      <c r="M1111" s="53" t="str">
        <f>IF(MasterData5[[#This Row],[Total Purchase]]&gt;=500, "Over $500", "")</f>
        <v/>
      </c>
      <c r="N1111" s="10"/>
      <c r="O1111" s="14" t="str">
        <f>IF(AND(MasterData5[[#This Row],[MntWines]]&gt;=AB$4, MasterData5[[#This Row],[Income ]]&lt;=$AB$12), "Yes", "")</f>
        <v/>
      </c>
      <c r="P1111" s="14" t="str">
        <f>IF(AND(MasterData5[[#This Row],[MntFruits]]&gt;=AC$4, MasterData5[[#This Row],[Income ]]&lt;=$AB$12), "Yes", "")</f>
        <v/>
      </c>
      <c r="Q1111" s="14" t="str">
        <f>IF(AND(MasterData5[[#This Row],[MntMeatProducts]]&gt;=AD$4, MasterData5[[#This Row],[Income ]]&lt;=$AB$12), "Yes", "")</f>
        <v/>
      </c>
      <c r="R1111" s="14" t="str">
        <f>IF(AND(MasterData5[[#This Row],[MntFishProducts]]&gt;=AE$4, MasterData5[[#This Row],[Income ]]&lt;=$AB$12), "Yes", "")</f>
        <v/>
      </c>
      <c r="S1111" s="14" t="str">
        <f>IF(AND(MasterData5[[#This Row],[MntSweetProducts]]&gt;=AF$4, MasterData5[[#This Row],[Income ]]&lt;=$AB$12), "Yes", "")</f>
        <v/>
      </c>
      <c r="U1111" s="14" t="str">
        <f>IF(MasterData5[[#This Row],[MntWines]]&gt;=AB$4, "Yes", "")</f>
        <v/>
      </c>
      <c r="V1111" s="14" t="str">
        <f>IF(MasterData5[[#This Row],[MntFruits]]&gt;=AC$4, "Yes", "")</f>
        <v/>
      </c>
      <c r="W1111" s="14" t="str">
        <f>IF(MasterData5[[#This Row],[MntMeatProducts]]&gt;=AD$4, "Yes", "")</f>
        <v/>
      </c>
      <c r="X1111" s="14" t="str">
        <f>IF(MasterData5[[#This Row],[MntFishProducts]]&gt;=AE$4, "Yes", "")</f>
        <v/>
      </c>
      <c r="Y1111" s="14" t="str">
        <f>IF(MasterData5[[#This Row],[MntSweetProducts]]&gt;=AF$4, "Yes", "")</f>
        <v/>
      </c>
    </row>
    <row r="1112" spans="1:25" x14ac:dyDescent="0.3">
      <c r="A1112">
        <v>5394</v>
      </c>
      <c r="B1112" s="10">
        <v>3</v>
      </c>
      <c r="C1112" s="10">
        <v>9</v>
      </c>
      <c r="D1112" s="10">
        <v>4</v>
      </c>
      <c r="E1112" s="10">
        <v>7</v>
      </c>
      <c r="F1112" s="10">
        <v>8</v>
      </c>
      <c r="G1112" s="10">
        <v>7</v>
      </c>
      <c r="H1112" s="24">
        <f>2021-'Customer Profile'!B1111</f>
        <v>42</v>
      </c>
      <c r="I1112" s="10">
        <f>IF(Analysis!$B$60="Wine",B1112,IF(Analysis!$B$60="Fruit",C1112,IF(Analysis!$B$60="Meat",D1112,IF(Analysis!$B$60="Fish",E1112,IF(Analysis!$B$60="Sweet",F1112,"")))))</f>
        <v>7</v>
      </c>
      <c r="J1112" s="10">
        <v>16014</v>
      </c>
      <c r="K1112" s="10" t="str">
        <f>IF(MasterData5[[#This Row],[Income ]]&gt;$AB$12, "Above", "Below")</f>
        <v>Below</v>
      </c>
      <c r="L1112" s="10">
        <f>SUM(MasterData5[[#This Row],[MntWines]:[MntSweetProducts]])</f>
        <v>31</v>
      </c>
      <c r="M1112" s="53" t="str">
        <f>IF(MasterData5[[#This Row],[Total Purchase]]&gt;=500, "Over $500", "")</f>
        <v/>
      </c>
      <c r="N1112" s="10"/>
      <c r="O1112" s="14" t="str">
        <f>IF(AND(MasterData5[[#This Row],[MntWines]]&gt;=AB$4, MasterData5[[#This Row],[Income ]]&lt;=$AB$12), "Yes", "")</f>
        <v/>
      </c>
      <c r="P1112" s="14" t="str">
        <f>IF(AND(MasterData5[[#This Row],[MntFruits]]&gt;=AC$4, MasterData5[[#This Row],[Income ]]&lt;=$AB$12), "Yes", "")</f>
        <v/>
      </c>
      <c r="Q1112" s="14" t="str">
        <f>IF(AND(MasterData5[[#This Row],[MntMeatProducts]]&gt;=AD$4, MasterData5[[#This Row],[Income ]]&lt;=$AB$12), "Yes", "")</f>
        <v/>
      </c>
      <c r="R1112" s="14" t="str">
        <f>IF(AND(MasterData5[[#This Row],[MntFishProducts]]&gt;=AE$4, MasterData5[[#This Row],[Income ]]&lt;=$AB$12), "Yes", "")</f>
        <v/>
      </c>
      <c r="S1112" s="14" t="str">
        <f>IF(AND(MasterData5[[#This Row],[MntSweetProducts]]&gt;=AF$4, MasterData5[[#This Row],[Income ]]&lt;=$AB$12), "Yes", "")</f>
        <v/>
      </c>
      <c r="U1112" s="14" t="str">
        <f>IF(MasterData5[[#This Row],[MntWines]]&gt;=AB$4, "Yes", "")</f>
        <v/>
      </c>
      <c r="V1112" s="14" t="str">
        <f>IF(MasterData5[[#This Row],[MntFruits]]&gt;=AC$4, "Yes", "")</f>
        <v/>
      </c>
      <c r="W1112" s="14" t="str">
        <f>IF(MasterData5[[#This Row],[MntMeatProducts]]&gt;=AD$4, "Yes", "")</f>
        <v/>
      </c>
      <c r="X1112" s="14" t="str">
        <f>IF(MasterData5[[#This Row],[MntFishProducts]]&gt;=AE$4, "Yes", "")</f>
        <v/>
      </c>
      <c r="Y1112" s="14" t="str">
        <f>IF(MasterData5[[#This Row],[MntSweetProducts]]&gt;=AF$4, "Yes", "")</f>
        <v/>
      </c>
    </row>
    <row r="1113" spans="1:25" x14ac:dyDescent="0.3">
      <c r="A1113">
        <v>5396</v>
      </c>
      <c r="B1113" s="10">
        <v>758</v>
      </c>
      <c r="C1113" s="10">
        <v>12</v>
      </c>
      <c r="D1113" s="10">
        <v>385</v>
      </c>
      <c r="E1113" s="10">
        <v>33</v>
      </c>
      <c r="F1113" s="10">
        <v>89</v>
      </c>
      <c r="G1113" s="10">
        <v>89</v>
      </c>
      <c r="H1113" s="24">
        <f>2021-'Customer Profile'!B1112</f>
        <v>33</v>
      </c>
      <c r="I1113" s="10">
        <f>IF(Analysis!$B$60="Wine",B1113,IF(Analysis!$B$60="Fruit",C1113,IF(Analysis!$B$60="Meat",D1113,IF(Analysis!$B$60="Fish",E1113,IF(Analysis!$B$60="Sweet",F1113,"")))))</f>
        <v>33</v>
      </c>
      <c r="J1113" s="10">
        <v>68487</v>
      </c>
      <c r="K1113" s="10" t="str">
        <f>IF(MasterData5[[#This Row],[Income ]]&gt;$AB$12, "Above", "Below")</f>
        <v>Above</v>
      </c>
      <c r="L1113" s="10">
        <f>SUM(MasterData5[[#This Row],[MntWines]:[MntSweetProducts]])</f>
        <v>1277</v>
      </c>
      <c r="M1113" s="53" t="str">
        <f>IF(MasterData5[[#This Row],[Total Purchase]]&gt;=500, "Over $500", "")</f>
        <v>Over $500</v>
      </c>
      <c r="N1113" s="10"/>
      <c r="O1113" s="14" t="str">
        <f>IF(AND(MasterData5[[#This Row],[MntWines]]&gt;=AB$4, MasterData5[[#This Row],[Income ]]&lt;=$AB$12), "Yes", "")</f>
        <v/>
      </c>
      <c r="P1113" s="14" t="str">
        <f>IF(AND(MasterData5[[#This Row],[MntFruits]]&gt;=AC$4, MasterData5[[#This Row],[Income ]]&lt;=$AB$12), "Yes", "")</f>
        <v/>
      </c>
      <c r="Q1113" s="14" t="str">
        <f>IF(AND(MasterData5[[#This Row],[MntMeatProducts]]&gt;=AD$4, MasterData5[[#This Row],[Income ]]&lt;=$AB$12), "Yes", "")</f>
        <v/>
      </c>
      <c r="R1113" s="14" t="str">
        <f>IF(AND(MasterData5[[#This Row],[MntFishProducts]]&gt;=AE$4, MasterData5[[#This Row],[Income ]]&lt;=$AB$12), "Yes", "")</f>
        <v/>
      </c>
      <c r="S1113" s="14" t="str">
        <f>IF(AND(MasterData5[[#This Row],[MntSweetProducts]]&gt;=AF$4, MasterData5[[#This Row],[Income ]]&lt;=$AB$12), "Yes", "")</f>
        <v/>
      </c>
      <c r="U1113" s="14" t="str">
        <f>IF(MasterData5[[#This Row],[MntWines]]&gt;=AB$4, "Yes", "")</f>
        <v>Yes</v>
      </c>
      <c r="V1113" s="14" t="str">
        <f>IF(MasterData5[[#This Row],[MntFruits]]&gt;=AC$4, "Yes", "")</f>
        <v/>
      </c>
      <c r="W1113" s="14" t="str">
        <f>IF(MasterData5[[#This Row],[MntMeatProducts]]&gt;=AD$4, "Yes", "")</f>
        <v>Yes</v>
      </c>
      <c r="X1113" s="14" t="str">
        <f>IF(MasterData5[[#This Row],[MntFishProducts]]&gt;=AE$4, "Yes", "")</f>
        <v/>
      </c>
      <c r="Y1113" s="14" t="str">
        <f>IF(MasterData5[[#This Row],[MntSweetProducts]]&gt;=AF$4, "Yes", "")</f>
        <v>Yes</v>
      </c>
    </row>
    <row r="1114" spans="1:25" x14ac:dyDescent="0.3">
      <c r="A1114">
        <v>5407</v>
      </c>
      <c r="B1114" s="10">
        <v>729</v>
      </c>
      <c r="C1114" s="10">
        <v>17</v>
      </c>
      <c r="D1114" s="10">
        <v>133</v>
      </c>
      <c r="E1114" s="10">
        <v>11</v>
      </c>
      <c r="F1114" s="10">
        <v>0</v>
      </c>
      <c r="G1114" s="10">
        <v>195</v>
      </c>
      <c r="H1114" s="24">
        <f>2021-'Customer Profile'!B1113</f>
        <v>67</v>
      </c>
      <c r="I1114" s="10">
        <f>IF(Analysis!$B$60="Wine",B1114,IF(Analysis!$B$60="Fruit",C1114,IF(Analysis!$B$60="Meat",D1114,IF(Analysis!$B$60="Fish",E1114,IF(Analysis!$B$60="Sweet",F1114,"")))))</f>
        <v>11</v>
      </c>
      <c r="J1114" s="10">
        <v>53103</v>
      </c>
      <c r="K1114" s="10" t="str">
        <f>IF(MasterData5[[#This Row],[Income ]]&gt;$AB$12, "Above", "Below")</f>
        <v>Above</v>
      </c>
      <c r="L1114" s="10">
        <f>SUM(MasterData5[[#This Row],[MntWines]:[MntSweetProducts]])</f>
        <v>890</v>
      </c>
      <c r="M1114" s="53" t="str">
        <f>IF(MasterData5[[#This Row],[Total Purchase]]&gt;=500, "Over $500", "")</f>
        <v>Over $500</v>
      </c>
      <c r="N1114" s="10"/>
      <c r="O1114" s="14" t="str">
        <f>IF(AND(MasterData5[[#This Row],[MntWines]]&gt;=AB$4, MasterData5[[#This Row],[Income ]]&lt;=$AB$12), "Yes", "")</f>
        <v/>
      </c>
      <c r="P1114" s="14" t="str">
        <f>IF(AND(MasterData5[[#This Row],[MntFruits]]&gt;=AC$4, MasterData5[[#This Row],[Income ]]&lt;=$AB$12), "Yes", "")</f>
        <v/>
      </c>
      <c r="Q1114" s="14" t="str">
        <f>IF(AND(MasterData5[[#This Row],[MntMeatProducts]]&gt;=AD$4, MasterData5[[#This Row],[Income ]]&lt;=$AB$12), "Yes", "")</f>
        <v/>
      </c>
      <c r="R1114" s="14" t="str">
        <f>IF(AND(MasterData5[[#This Row],[MntFishProducts]]&gt;=AE$4, MasterData5[[#This Row],[Income ]]&lt;=$AB$12), "Yes", "")</f>
        <v/>
      </c>
      <c r="S1114" s="14" t="str">
        <f>IF(AND(MasterData5[[#This Row],[MntSweetProducts]]&gt;=AF$4, MasterData5[[#This Row],[Income ]]&lt;=$AB$12), "Yes", "")</f>
        <v/>
      </c>
      <c r="U1114" s="14" t="str">
        <f>IF(MasterData5[[#This Row],[MntWines]]&gt;=AB$4, "Yes", "")</f>
        <v>Yes</v>
      </c>
      <c r="V1114" s="14" t="str">
        <f>IF(MasterData5[[#This Row],[MntFruits]]&gt;=AC$4, "Yes", "")</f>
        <v/>
      </c>
      <c r="W1114" s="14" t="str">
        <f>IF(MasterData5[[#This Row],[MntMeatProducts]]&gt;=AD$4, "Yes", "")</f>
        <v/>
      </c>
      <c r="X1114" s="14" t="str">
        <f>IF(MasterData5[[#This Row],[MntFishProducts]]&gt;=AE$4, "Yes", "")</f>
        <v/>
      </c>
      <c r="Y1114" s="14" t="str">
        <f>IF(MasterData5[[#This Row],[MntSweetProducts]]&gt;=AF$4, "Yes", "")</f>
        <v/>
      </c>
    </row>
    <row r="1115" spans="1:25" x14ac:dyDescent="0.3">
      <c r="A1115">
        <v>5423</v>
      </c>
      <c r="B1115" s="10">
        <v>6</v>
      </c>
      <c r="C1115" s="10">
        <v>0</v>
      </c>
      <c r="D1115" s="10">
        <v>5</v>
      </c>
      <c r="E1115" s="10">
        <v>2</v>
      </c>
      <c r="F1115" s="10">
        <v>1</v>
      </c>
      <c r="G1115" s="10">
        <v>2</v>
      </c>
      <c r="H1115" s="24">
        <f>2021-'Customer Profile'!B1114</f>
        <v>38</v>
      </c>
      <c r="I1115" s="10">
        <f>IF(Analysis!$B$60="Wine",B1115,IF(Analysis!$B$60="Fruit",C1115,IF(Analysis!$B$60="Meat",D1115,IF(Analysis!$B$60="Fish",E1115,IF(Analysis!$B$60="Sweet",F1115,"")))))</f>
        <v>2</v>
      </c>
      <c r="J1115" s="10">
        <v>28359</v>
      </c>
      <c r="K1115" s="10" t="str">
        <f>IF(MasterData5[[#This Row],[Income ]]&gt;$AB$12, "Above", "Below")</f>
        <v>Below</v>
      </c>
      <c r="L1115" s="10">
        <f>SUM(MasterData5[[#This Row],[MntWines]:[MntSweetProducts]])</f>
        <v>14</v>
      </c>
      <c r="M1115" s="53" t="str">
        <f>IF(MasterData5[[#This Row],[Total Purchase]]&gt;=500, "Over $500", "")</f>
        <v/>
      </c>
      <c r="N1115" s="10"/>
      <c r="O1115" s="14" t="str">
        <f>IF(AND(MasterData5[[#This Row],[MntWines]]&gt;=AB$4, MasterData5[[#This Row],[Income ]]&lt;=$AB$12), "Yes", "")</f>
        <v/>
      </c>
      <c r="P1115" s="14" t="str">
        <f>IF(AND(MasterData5[[#This Row],[MntFruits]]&gt;=AC$4, MasterData5[[#This Row],[Income ]]&lt;=$AB$12), "Yes", "")</f>
        <v/>
      </c>
      <c r="Q1115" s="14" t="str">
        <f>IF(AND(MasterData5[[#This Row],[MntMeatProducts]]&gt;=AD$4, MasterData5[[#This Row],[Income ]]&lt;=$AB$12), "Yes", "")</f>
        <v/>
      </c>
      <c r="R1115" s="14" t="str">
        <f>IF(AND(MasterData5[[#This Row],[MntFishProducts]]&gt;=AE$4, MasterData5[[#This Row],[Income ]]&lt;=$AB$12), "Yes", "")</f>
        <v/>
      </c>
      <c r="S1115" s="14" t="str">
        <f>IF(AND(MasterData5[[#This Row],[MntSweetProducts]]&gt;=AF$4, MasterData5[[#This Row],[Income ]]&lt;=$AB$12), "Yes", "")</f>
        <v/>
      </c>
      <c r="U1115" s="14" t="str">
        <f>IF(MasterData5[[#This Row],[MntWines]]&gt;=AB$4, "Yes", "")</f>
        <v/>
      </c>
      <c r="V1115" s="14" t="str">
        <f>IF(MasterData5[[#This Row],[MntFruits]]&gt;=AC$4, "Yes", "")</f>
        <v/>
      </c>
      <c r="W1115" s="14" t="str">
        <f>IF(MasterData5[[#This Row],[MntMeatProducts]]&gt;=AD$4, "Yes", "")</f>
        <v/>
      </c>
      <c r="X1115" s="14" t="str">
        <f>IF(MasterData5[[#This Row],[MntFishProducts]]&gt;=AE$4, "Yes", "")</f>
        <v/>
      </c>
      <c r="Y1115" s="14" t="str">
        <f>IF(MasterData5[[#This Row],[MntSweetProducts]]&gt;=AF$4, "Yes", "")</f>
        <v/>
      </c>
    </row>
    <row r="1116" spans="1:25" x14ac:dyDescent="0.3">
      <c r="A1116">
        <v>5424</v>
      </c>
      <c r="B1116" s="10">
        <v>29</v>
      </c>
      <c r="C1116" s="10">
        <v>12</v>
      </c>
      <c r="D1116" s="10">
        <v>59</v>
      </c>
      <c r="E1116" s="10">
        <v>19</v>
      </c>
      <c r="F1116" s="10">
        <v>1</v>
      </c>
      <c r="G1116" s="10">
        <v>36</v>
      </c>
      <c r="H1116" s="24">
        <f>2021-'Customer Profile'!B1115</f>
        <v>38</v>
      </c>
      <c r="I1116" s="10">
        <f>IF(Analysis!$B$60="Wine",B1116,IF(Analysis!$B$60="Fruit",C1116,IF(Analysis!$B$60="Meat",D1116,IF(Analysis!$B$60="Fish",E1116,IF(Analysis!$B$60="Sweet",F1116,"")))))</f>
        <v>19</v>
      </c>
      <c r="J1116" s="10">
        <v>39922</v>
      </c>
      <c r="K1116" s="10" t="str">
        <f>IF(MasterData5[[#This Row],[Income ]]&gt;$AB$12, "Above", "Below")</f>
        <v>Below</v>
      </c>
      <c r="L1116" s="10">
        <f>SUM(MasterData5[[#This Row],[MntWines]:[MntSweetProducts]])</f>
        <v>120</v>
      </c>
      <c r="M1116" s="53" t="str">
        <f>IF(MasterData5[[#This Row],[Total Purchase]]&gt;=500, "Over $500", "")</f>
        <v/>
      </c>
      <c r="N1116" s="10"/>
      <c r="O1116" s="14" t="str">
        <f>IF(AND(MasterData5[[#This Row],[MntWines]]&gt;=AB$4, MasterData5[[#This Row],[Income ]]&lt;=$AB$12), "Yes", "")</f>
        <v/>
      </c>
      <c r="P1116" s="14" t="str">
        <f>IF(AND(MasterData5[[#This Row],[MntFruits]]&gt;=AC$4, MasterData5[[#This Row],[Income ]]&lt;=$AB$12), "Yes", "")</f>
        <v/>
      </c>
      <c r="Q1116" s="14" t="str">
        <f>IF(AND(MasterData5[[#This Row],[MntMeatProducts]]&gt;=AD$4, MasterData5[[#This Row],[Income ]]&lt;=$AB$12), "Yes", "")</f>
        <v/>
      </c>
      <c r="R1116" s="14" t="str">
        <f>IF(AND(MasterData5[[#This Row],[MntFishProducts]]&gt;=AE$4, MasterData5[[#This Row],[Income ]]&lt;=$AB$12), "Yes", "")</f>
        <v/>
      </c>
      <c r="S1116" s="14" t="str">
        <f>IF(AND(MasterData5[[#This Row],[MntSweetProducts]]&gt;=AF$4, MasterData5[[#This Row],[Income ]]&lt;=$AB$12), "Yes", "")</f>
        <v/>
      </c>
      <c r="U1116" s="14" t="str">
        <f>IF(MasterData5[[#This Row],[MntWines]]&gt;=AB$4, "Yes", "")</f>
        <v/>
      </c>
      <c r="V1116" s="14" t="str">
        <f>IF(MasterData5[[#This Row],[MntFruits]]&gt;=AC$4, "Yes", "")</f>
        <v/>
      </c>
      <c r="W1116" s="14" t="str">
        <f>IF(MasterData5[[#This Row],[MntMeatProducts]]&gt;=AD$4, "Yes", "")</f>
        <v/>
      </c>
      <c r="X1116" s="14" t="str">
        <f>IF(MasterData5[[#This Row],[MntFishProducts]]&gt;=AE$4, "Yes", "")</f>
        <v/>
      </c>
      <c r="Y1116" s="14" t="str">
        <f>IF(MasterData5[[#This Row],[MntSweetProducts]]&gt;=AF$4, "Yes", "")</f>
        <v/>
      </c>
    </row>
    <row r="1117" spans="1:25" x14ac:dyDescent="0.3">
      <c r="A1117">
        <v>5429</v>
      </c>
      <c r="B1117" s="10">
        <v>145</v>
      </c>
      <c r="C1117" s="10">
        <v>1</v>
      </c>
      <c r="D1117" s="10">
        <v>33</v>
      </c>
      <c r="E1117" s="10">
        <v>2</v>
      </c>
      <c r="F1117" s="10">
        <v>1</v>
      </c>
      <c r="G1117" s="10">
        <v>1</v>
      </c>
      <c r="H1117" s="24">
        <f>2021-'Customer Profile'!B1116</f>
        <v>73</v>
      </c>
      <c r="I1117" s="10">
        <f>IF(Analysis!$B$60="Wine",B1117,IF(Analysis!$B$60="Fruit",C1117,IF(Analysis!$B$60="Meat",D1117,IF(Analysis!$B$60="Fish",E1117,IF(Analysis!$B$60="Sweet",F1117,"")))))</f>
        <v>2</v>
      </c>
      <c r="J1117" s="10">
        <v>45579</v>
      </c>
      <c r="K1117" s="10" t="str">
        <f>IF(MasterData5[[#This Row],[Income ]]&gt;$AB$12, "Above", "Below")</f>
        <v>Below</v>
      </c>
      <c r="L1117" s="10">
        <f>SUM(MasterData5[[#This Row],[MntWines]:[MntSweetProducts]])</f>
        <v>182</v>
      </c>
      <c r="M1117" s="53" t="str">
        <f>IF(MasterData5[[#This Row],[Total Purchase]]&gt;=500, "Over $500", "")</f>
        <v/>
      </c>
      <c r="N1117" s="10"/>
      <c r="O1117" s="14" t="str">
        <f>IF(AND(MasterData5[[#This Row],[MntWines]]&gt;=AB$4, MasterData5[[#This Row],[Income ]]&lt;=$AB$12), "Yes", "")</f>
        <v/>
      </c>
      <c r="P1117" s="14" t="str">
        <f>IF(AND(MasterData5[[#This Row],[MntFruits]]&gt;=AC$4, MasterData5[[#This Row],[Income ]]&lt;=$AB$12), "Yes", "")</f>
        <v/>
      </c>
      <c r="Q1117" s="14" t="str">
        <f>IF(AND(MasterData5[[#This Row],[MntMeatProducts]]&gt;=AD$4, MasterData5[[#This Row],[Income ]]&lt;=$AB$12), "Yes", "")</f>
        <v/>
      </c>
      <c r="R1117" s="14" t="str">
        <f>IF(AND(MasterData5[[#This Row],[MntFishProducts]]&gt;=AE$4, MasterData5[[#This Row],[Income ]]&lt;=$AB$12), "Yes", "")</f>
        <v/>
      </c>
      <c r="S1117" s="14" t="str">
        <f>IF(AND(MasterData5[[#This Row],[MntSweetProducts]]&gt;=AF$4, MasterData5[[#This Row],[Income ]]&lt;=$AB$12), "Yes", "")</f>
        <v/>
      </c>
      <c r="U1117" s="14" t="str">
        <f>IF(MasterData5[[#This Row],[MntWines]]&gt;=AB$4, "Yes", "")</f>
        <v/>
      </c>
      <c r="V1117" s="14" t="str">
        <f>IF(MasterData5[[#This Row],[MntFruits]]&gt;=AC$4, "Yes", "")</f>
        <v/>
      </c>
      <c r="W1117" s="14" t="str">
        <f>IF(MasterData5[[#This Row],[MntMeatProducts]]&gt;=AD$4, "Yes", "")</f>
        <v/>
      </c>
      <c r="X1117" s="14" t="str">
        <f>IF(MasterData5[[#This Row],[MntFishProducts]]&gt;=AE$4, "Yes", "")</f>
        <v/>
      </c>
      <c r="Y1117" s="14" t="str">
        <f>IF(MasterData5[[#This Row],[MntSweetProducts]]&gt;=AF$4, "Yes", "")</f>
        <v/>
      </c>
    </row>
    <row r="1118" spans="1:25" x14ac:dyDescent="0.3">
      <c r="A1118">
        <v>5430</v>
      </c>
      <c r="B1118" s="10">
        <v>454</v>
      </c>
      <c r="C1118" s="10">
        <v>0</v>
      </c>
      <c r="D1118" s="10">
        <v>171</v>
      </c>
      <c r="E1118" s="10">
        <v>8</v>
      </c>
      <c r="F1118" s="10">
        <v>19</v>
      </c>
      <c r="G1118" s="10">
        <v>32</v>
      </c>
      <c r="H1118" s="24">
        <f>2021-'Customer Profile'!B1117</f>
        <v>65</v>
      </c>
      <c r="I1118" s="10">
        <f>IF(Analysis!$B$60="Wine",B1118,IF(Analysis!$B$60="Fruit",C1118,IF(Analysis!$B$60="Meat",D1118,IF(Analysis!$B$60="Fish",E1118,IF(Analysis!$B$60="Sweet",F1118,"")))))</f>
        <v>8</v>
      </c>
      <c r="J1118" s="10">
        <v>54450</v>
      </c>
      <c r="K1118" s="10" t="str">
        <f>IF(MasterData5[[#This Row],[Income ]]&gt;$AB$12, "Above", "Below")</f>
        <v>Above</v>
      </c>
      <c r="L1118" s="10">
        <f>SUM(MasterData5[[#This Row],[MntWines]:[MntSweetProducts]])</f>
        <v>652</v>
      </c>
      <c r="M1118" s="53" t="str">
        <f>IF(MasterData5[[#This Row],[Total Purchase]]&gt;=500, "Over $500", "")</f>
        <v>Over $500</v>
      </c>
      <c r="N1118" s="10"/>
      <c r="O1118" s="14" t="str">
        <f>IF(AND(MasterData5[[#This Row],[MntWines]]&gt;=AB$4, MasterData5[[#This Row],[Income ]]&lt;=$AB$12), "Yes", "")</f>
        <v/>
      </c>
      <c r="P1118" s="14" t="str">
        <f>IF(AND(MasterData5[[#This Row],[MntFruits]]&gt;=AC$4, MasterData5[[#This Row],[Income ]]&lt;=$AB$12), "Yes", "")</f>
        <v/>
      </c>
      <c r="Q1118" s="14" t="str">
        <f>IF(AND(MasterData5[[#This Row],[MntMeatProducts]]&gt;=AD$4, MasterData5[[#This Row],[Income ]]&lt;=$AB$12), "Yes", "")</f>
        <v/>
      </c>
      <c r="R1118" s="14" t="str">
        <f>IF(AND(MasterData5[[#This Row],[MntFishProducts]]&gt;=AE$4, MasterData5[[#This Row],[Income ]]&lt;=$AB$12), "Yes", "")</f>
        <v/>
      </c>
      <c r="S1118" s="14" t="str">
        <f>IF(AND(MasterData5[[#This Row],[MntSweetProducts]]&gt;=AF$4, MasterData5[[#This Row],[Income ]]&lt;=$AB$12), "Yes", "")</f>
        <v/>
      </c>
      <c r="U1118" s="14" t="str">
        <f>IF(MasterData5[[#This Row],[MntWines]]&gt;=AB$4, "Yes", "")</f>
        <v>Yes</v>
      </c>
      <c r="V1118" s="14" t="str">
        <f>IF(MasterData5[[#This Row],[MntFruits]]&gt;=AC$4, "Yes", "")</f>
        <v/>
      </c>
      <c r="W1118" s="14" t="str">
        <f>IF(MasterData5[[#This Row],[MntMeatProducts]]&gt;=AD$4, "Yes", "")</f>
        <v>Yes</v>
      </c>
      <c r="X1118" s="14" t="str">
        <f>IF(MasterData5[[#This Row],[MntFishProducts]]&gt;=AE$4, "Yes", "")</f>
        <v/>
      </c>
      <c r="Y1118" s="14" t="str">
        <f>IF(MasterData5[[#This Row],[MntSweetProducts]]&gt;=AF$4, "Yes", "")</f>
        <v/>
      </c>
    </row>
    <row r="1119" spans="1:25" x14ac:dyDescent="0.3">
      <c r="A1119">
        <v>5441</v>
      </c>
      <c r="B1119" s="10">
        <v>267</v>
      </c>
      <c r="C1119" s="10">
        <v>6</v>
      </c>
      <c r="D1119" s="10">
        <v>54</v>
      </c>
      <c r="E1119" s="10">
        <v>8</v>
      </c>
      <c r="F1119" s="10">
        <v>3</v>
      </c>
      <c r="G1119" s="10">
        <v>50</v>
      </c>
      <c r="H1119" s="24">
        <f>2021-'Customer Profile'!B1118</f>
        <v>56</v>
      </c>
      <c r="I1119" s="10">
        <f>IF(Analysis!$B$60="Wine",B1119,IF(Analysis!$B$60="Fruit",C1119,IF(Analysis!$B$60="Meat",D1119,IF(Analysis!$B$60="Fish",E1119,IF(Analysis!$B$60="Sweet",F1119,"")))))</f>
        <v>8</v>
      </c>
      <c r="J1119" s="10">
        <v>54111</v>
      </c>
      <c r="K1119" s="10" t="str">
        <f>IF(MasterData5[[#This Row],[Income ]]&gt;$AB$12, "Above", "Below")</f>
        <v>Above</v>
      </c>
      <c r="L1119" s="10">
        <f>SUM(MasterData5[[#This Row],[MntWines]:[MntSweetProducts]])</f>
        <v>338</v>
      </c>
      <c r="M1119" s="53" t="str">
        <f>IF(MasterData5[[#This Row],[Total Purchase]]&gt;=500, "Over $500", "")</f>
        <v/>
      </c>
      <c r="N1119" s="10"/>
      <c r="O1119" s="14" t="str">
        <f>IF(AND(MasterData5[[#This Row],[MntWines]]&gt;=AB$4, MasterData5[[#This Row],[Income ]]&lt;=$AB$12), "Yes", "")</f>
        <v/>
      </c>
      <c r="P1119" s="14" t="str">
        <f>IF(AND(MasterData5[[#This Row],[MntFruits]]&gt;=AC$4, MasterData5[[#This Row],[Income ]]&lt;=$AB$12), "Yes", "")</f>
        <v/>
      </c>
      <c r="Q1119" s="14" t="str">
        <f>IF(AND(MasterData5[[#This Row],[MntMeatProducts]]&gt;=AD$4, MasterData5[[#This Row],[Income ]]&lt;=$AB$12), "Yes", "")</f>
        <v/>
      </c>
      <c r="R1119" s="14" t="str">
        <f>IF(AND(MasterData5[[#This Row],[MntFishProducts]]&gt;=AE$4, MasterData5[[#This Row],[Income ]]&lt;=$AB$12), "Yes", "")</f>
        <v/>
      </c>
      <c r="S1119" s="14" t="str">
        <f>IF(AND(MasterData5[[#This Row],[MntSweetProducts]]&gt;=AF$4, MasterData5[[#This Row],[Income ]]&lt;=$AB$12), "Yes", "")</f>
        <v/>
      </c>
      <c r="U1119" s="14" t="str">
        <f>IF(MasterData5[[#This Row],[MntWines]]&gt;=AB$4, "Yes", "")</f>
        <v/>
      </c>
      <c r="V1119" s="14" t="str">
        <f>IF(MasterData5[[#This Row],[MntFruits]]&gt;=AC$4, "Yes", "")</f>
        <v/>
      </c>
      <c r="W1119" s="14" t="str">
        <f>IF(MasterData5[[#This Row],[MntMeatProducts]]&gt;=AD$4, "Yes", "")</f>
        <v/>
      </c>
      <c r="X1119" s="14" t="str">
        <f>IF(MasterData5[[#This Row],[MntFishProducts]]&gt;=AE$4, "Yes", "")</f>
        <v/>
      </c>
      <c r="Y1119" s="14" t="str">
        <f>IF(MasterData5[[#This Row],[MntSweetProducts]]&gt;=AF$4, "Yes", "")</f>
        <v/>
      </c>
    </row>
    <row r="1120" spans="1:25" x14ac:dyDescent="0.3">
      <c r="A1120">
        <v>5453</v>
      </c>
      <c r="B1120" s="10">
        <v>1083</v>
      </c>
      <c r="C1120" s="10">
        <v>108</v>
      </c>
      <c r="D1120" s="10">
        <v>649</v>
      </c>
      <c r="E1120" s="10">
        <v>253</v>
      </c>
      <c r="F1120" s="10">
        <v>151</v>
      </c>
      <c r="G1120" s="10">
        <v>108</v>
      </c>
      <c r="H1120" s="24">
        <f>2021-'Customer Profile'!B1119</f>
        <v>65</v>
      </c>
      <c r="I1120" s="10">
        <f>IF(Analysis!$B$60="Wine",B1120,IF(Analysis!$B$60="Fruit",C1120,IF(Analysis!$B$60="Meat",D1120,IF(Analysis!$B$60="Fish",E1120,IF(Analysis!$B$60="Sweet",F1120,"")))))</f>
        <v>253</v>
      </c>
      <c r="J1120" s="10">
        <v>90226</v>
      </c>
      <c r="K1120" s="10" t="str">
        <f>IF(MasterData5[[#This Row],[Income ]]&gt;$AB$12, "Above", "Below")</f>
        <v>Above</v>
      </c>
      <c r="L1120" s="10">
        <f>SUM(MasterData5[[#This Row],[MntWines]:[MntSweetProducts]])</f>
        <v>2244</v>
      </c>
      <c r="M1120" s="53" t="str">
        <f>IF(MasterData5[[#This Row],[Total Purchase]]&gt;=500, "Over $500", "")</f>
        <v>Over $500</v>
      </c>
      <c r="N1120" s="10"/>
      <c r="O1120" s="14" t="str">
        <f>IF(AND(MasterData5[[#This Row],[MntWines]]&gt;=AB$4, MasterData5[[#This Row],[Income ]]&lt;=$AB$12), "Yes", "")</f>
        <v/>
      </c>
      <c r="P1120" s="14" t="str">
        <f>IF(AND(MasterData5[[#This Row],[MntFruits]]&gt;=AC$4, MasterData5[[#This Row],[Income ]]&lt;=$AB$12), "Yes", "")</f>
        <v/>
      </c>
      <c r="Q1120" s="14" t="str">
        <f>IF(AND(MasterData5[[#This Row],[MntMeatProducts]]&gt;=AD$4, MasterData5[[#This Row],[Income ]]&lt;=$AB$12), "Yes", "")</f>
        <v/>
      </c>
      <c r="R1120" s="14" t="str">
        <f>IF(AND(MasterData5[[#This Row],[MntFishProducts]]&gt;=AE$4, MasterData5[[#This Row],[Income ]]&lt;=$AB$12), "Yes", "")</f>
        <v/>
      </c>
      <c r="S1120" s="14" t="str">
        <f>IF(AND(MasterData5[[#This Row],[MntSweetProducts]]&gt;=AF$4, MasterData5[[#This Row],[Income ]]&lt;=$AB$12), "Yes", "")</f>
        <v/>
      </c>
      <c r="U1120" s="14" t="str">
        <f>IF(MasterData5[[#This Row],[MntWines]]&gt;=AB$4, "Yes", "")</f>
        <v>Yes</v>
      </c>
      <c r="V1120" s="14" t="str">
        <f>IF(MasterData5[[#This Row],[MntFruits]]&gt;=AC$4, "Yes", "")</f>
        <v>Yes</v>
      </c>
      <c r="W1120" s="14" t="str">
        <f>IF(MasterData5[[#This Row],[MntMeatProducts]]&gt;=AD$4, "Yes", "")</f>
        <v>Yes</v>
      </c>
      <c r="X1120" s="14" t="str">
        <f>IF(MasterData5[[#This Row],[MntFishProducts]]&gt;=AE$4, "Yes", "")</f>
        <v>Yes</v>
      </c>
      <c r="Y1120" s="14" t="str">
        <f>IF(MasterData5[[#This Row],[MntSweetProducts]]&gt;=AF$4, "Yes", "")</f>
        <v>Yes</v>
      </c>
    </row>
    <row r="1121" spans="1:25" x14ac:dyDescent="0.3">
      <c r="A1121">
        <v>5454</v>
      </c>
      <c r="B1121" s="10">
        <v>37</v>
      </c>
      <c r="C1121" s="10">
        <v>0</v>
      </c>
      <c r="D1121" s="10">
        <v>7</v>
      </c>
      <c r="E1121" s="10">
        <v>3</v>
      </c>
      <c r="F1121" s="10">
        <v>0</v>
      </c>
      <c r="G1121" s="10">
        <v>3</v>
      </c>
      <c r="H1121" s="24">
        <f>2021-'Customer Profile'!B1120</f>
        <v>42</v>
      </c>
      <c r="I1121" s="10">
        <f>IF(Analysis!$B$60="Wine",B1121,IF(Analysis!$B$60="Fruit",C1121,IF(Analysis!$B$60="Meat",D1121,IF(Analysis!$B$60="Fish",E1121,IF(Analysis!$B$60="Sweet",F1121,"")))))</f>
        <v>3</v>
      </c>
      <c r="J1121" s="10">
        <v>45057</v>
      </c>
      <c r="K1121" s="10" t="str">
        <f>IF(MasterData5[[#This Row],[Income ]]&gt;$AB$12, "Above", "Below")</f>
        <v>Below</v>
      </c>
      <c r="L1121" s="10">
        <f>SUM(MasterData5[[#This Row],[MntWines]:[MntSweetProducts]])</f>
        <v>47</v>
      </c>
      <c r="M1121" s="53" t="str">
        <f>IF(MasterData5[[#This Row],[Total Purchase]]&gt;=500, "Over $500", "")</f>
        <v/>
      </c>
      <c r="N1121" s="10"/>
      <c r="O1121" s="14" t="str">
        <f>IF(AND(MasterData5[[#This Row],[MntWines]]&gt;=AB$4, MasterData5[[#This Row],[Income ]]&lt;=$AB$12), "Yes", "")</f>
        <v/>
      </c>
      <c r="P1121" s="14" t="str">
        <f>IF(AND(MasterData5[[#This Row],[MntFruits]]&gt;=AC$4, MasterData5[[#This Row],[Income ]]&lt;=$AB$12), "Yes", "")</f>
        <v/>
      </c>
      <c r="Q1121" s="14" t="str">
        <f>IF(AND(MasterData5[[#This Row],[MntMeatProducts]]&gt;=AD$4, MasterData5[[#This Row],[Income ]]&lt;=$AB$12), "Yes", "")</f>
        <v/>
      </c>
      <c r="R1121" s="14" t="str">
        <f>IF(AND(MasterData5[[#This Row],[MntFishProducts]]&gt;=AE$4, MasterData5[[#This Row],[Income ]]&lt;=$AB$12), "Yes", "")</f>
        <v/>
      </c>
      <c r="S1121" s="14" t="str">
        <f>IF(AND(MasterData5[[#This Row],[MntSweetProducts]]&gt;=AF$4, MasterData5[[#This Row],[Income ]]&lt;=$AB$12), "Yes", "")</f>
        <v/>
      </c>
      <c r="U1121" s="14" t="str">
        <f>IF(MasterData5[[#This Row],[MntWines]]&gt;=AB$4, "Yes", "")</f>
        <v/>
      </c>
      <c r="V1121" s="14" t="str">
        <f>IF(MasterData5[[#This Row],[MntFruits]]&gt;=AC$4, "Yes", "")</f>
        <v/>
      </c>
      <c r="W1121" s="14" t="str">
        <f>IF(MasterData5[[#This Row],[MntMeatProducts]]&gt;=AD$4, "Yes", "")</f>
        <v/>
      </c>
      <c r="X1121" s="14" t="str">
        <f>IF(MasterData5[[#This Row],[MntFishProducts]]&gt;=AE$4, "Yes", "")</f>
        <v/>
      </c>
      <c r="Y1121" s="14" t="str">
        <f>IF(MasterData5[[#This Row],[MntSweetProducts]]&gt;=AF$4, "Yes", "")</f>
        <v/>
      </c>
    </row>
    <row r="1122" spans="1:25" x14ac:dyDescent="0.3">
      <c r="A1122">
        <v>5455</v>
      </c>
      <c r="B1122" s="10">
        <v>99</v>
      </c>
      <c r="C1122" s="10">
        <v>0</v>
      </c>
      <c r="D1122" s="10">
        <v>15</v>
      </c>
      <c r="E1122" s="10">
        <v>2</v>
      </c>
      <c r="F1122" s="10">
        <v>1</v>
      </c>
      <c r="G1122" s="10">
        <v>5</v>
      </c>
      <c r="H1122" s="24">
        <f>2021-'Customer Profile'!B1121</f>
        <v>50</v>
      </c>
      <c r="I1122" s="10">
        <f>IF(Analysis!$B$60="Wine",B1122,IF(Analysis!$B$60="Fruit",C1122,IF(Analysis!$B$60="Meat",D1122,IF(Analysis!$B$60="Fish",E1122,IF(Analysis!$B$60="Sweet",F1122,"")))))</f>
        <v>2</v>
      </c>
      <c r="J1122" s="10">
        <v>32011</v>
      </c>
      <c r="K1122" s="10" t="str">
        <f>IF(MasterData5[[#This Row],[Income ]]&gt;$AB$12, "Above", "Below")</f>
        <v>Below</v>
      </c>
      <c r="L1122" s="10">
        <f>SUM(MasterData5[[#This Row],[MntWines]:[MntSweetProducts]])</f>
        <v>117</v>
      </c>
      <c r="M1122" s="53" t="str">
        <f>IF(MasterData5[[#This Row],[Total Purchase]]&gt;=500, "Over $500", "")</f>
        <v/>
      </c>
      <c r="N1122" s="10"/>
      <c r="O1122" s="14" t="str">
        <f>IF(AND(MasterData5[[#This Row],[MntWines]]&gt;=AB$4, MasterData5[[#This Row],[Income ]]&lt;=$AB$12), "Yes", "")</f>
        <v/>
      </c>
      <c r="P1122" s="14" t="str">
        <f>IF(AND(MasterData5[[#This Row],[MntFruits]]&gt;=AC$4, MasterData5[[#This Row],[Income ]]&lt;=$AB$12), "Yes", "")</f>
        <v/>
      </c>
      <c r="Q1122" s="14" t="str">
        <f>IF(AND(MasterData5[[#This Row],[MntMeatProducts]]&gt;=AD$4, MasterData5[[#This Row],[Income ]]&lt;=$AB$12), "Yes", "")</f>
        <v/>
      </c>
      <c r="R1122" s="14" t="str">
        <f>IF(AND(MasterData5[[#This Row],[MntFishProducts]]&gt;=AE$4, MasterData5[[#This Row],[Income ]]&lt;=$AB$12), "Yes", "")</f>
        <v/>
      </c>
      <c r="S1122" s="14" t="str">
        <f>IF(AND(MasterData5[[#This Row],[MntSweetProducts]]&gt;=AF$4, MasterData5[[#This Row],[Income ]]&lt;=$AB$12), "Yes", "")</f>
        <v/>
      </c>
      <c r="U1122" s="14" t="str">
        <f>IF(MasterData5[[#This Row],[MntWines]]&gt;=AB$4, "Yes", "")</f>
        <v/>
      </c>
      <c r="V1122" s="14" t="str">
        <f>IF(MasterData5[[#This Row],[MntFruits]]&gt;=AC$4, "Yes", "")</f>
        <v/>
      </c>
      <c r="W1122" s="14" t="str">
        <f>IF(MasterData5[[#This Row],[MntMeatProducts]]&gt;=AD$4, "Yes", "")</f>
        <v/>
      </c>
      <c r="X1122" s="14" t="str">
        <f>IF(MasterData5[[#This Row],[MntFishProducts]]&gt;=AE$4, "Yes", "")</f>
        <v/>
      </c>
      <c r="Y1122" s="14" t="str">
        <f>IF(MasterData5[[#This Row],[MntSweetProducts]]&gt;=AF$4, "Yes", "")</f>
        <v/>
      </c>
    </row>
    <row r="1123" spans="1:25" x14ac:dyDescent="0.3">
      <c r="A1123">
        <v>5462</v>
      </c>
      <c r="B1123" s="10">
        <v>757</v>
      </c>
      <c r="C1123" s="10">
        <v>80</v>
      </c>
      <c r="D1123" s="10">
        <v>217</v>
      </c>
      <c r="E1123" s="10">
        <v>29</v>
      </c>
      <c r="F1123" s="10">
        <v>80</v>
      </c>
      <c r="G1123" s="10">
        <v>11</v>
      </c>
      <c r="H1123" s="24">
        <f>2021-'Customer Profile'!B1122</f>
        <v>47</v>
      </c>
      <c r="I1123" s="10">
        <f>IF(Analysis!$B$60="Wine",B1123,IF(Analysis!$B$60="Fruit",C1123,IF(Analysis!$B$60="Meat",D1123,IF(Analysis!$B$60="Fish",E1123,IF(Analysis!$B$60="Sweet",F1123,"")))))</f>
        <v>29</v>
      </c>
      <c r="J1123" s="10">
        <v>67445</v>
      </c>
      <c r="K1123" s="10" t="str">
        <f>IF(MasterData5[[#This Row],[Income ]]&gt;$AB$12, "Above", "Below")</f>
        <v>Above</v>
      </c>
      <c r="L1123" s="10">
        <f>SUM(MasterData5[[#This Row],[MntWines]:[MntSweetProducts]])</f>
        <v>1163</v>
      </c>
      <c r="M1123" s="53" t="str">
        <f>IF(MasterData5[[#This Row],[Total Purchase]]&gt;=500, "Over $500", "")</f>
        <v>Over $500</v>
      </c>
      <c r="N1123" s="10"/>
      <c r="O1123" s="14" t="str">
        <f>IF(AND(MasterData5[[#This Row],[MntWines]]&gt;=AB$4, MasterData5[[#This Row],[Income ]]&lt;=$AB$12), "Yes", "")</f>
        <v/>
      </c>
      <c r="P1123" s="14" t="str">
        <f>IF(AND(MasterData5[[#This Row],[MntFruits]]&gt;=AC$4, MasterData5[[#This Row],[Income ]]&lt;=$AB$12), "Yes", "")</f>
        <v/>
      </c>
      <c r="Q1123" s="14" t="str">
        <f>IF(AND(MasterData5[[#This Row],[MntMeatProducts]]&gt;=AD$4, MasterData5[[#This Row],[Income ]]&lt;=$AB$12), "Yes", "")</f>
        <v/>
      </c>
      <c r="R1123" s="14" t="str">
        <f>IF(AND(MasterData5[[#This Row],[MntFishProducts]]&gt;=AE$4, MasterData5[[#This Row],[Income ]]&lt;=$AB$12), "Yes", "")</f>
        <v/>
      </c>
      <c r="S1123" s="14" t="str">
        <f>IF(AND(MasterData5[[#This Row],[MntSweetProducts]]&gt;=AF$4, MasterData5[[#This Row],[Income ]]&lt;=$AB$12), "Yes", "")</f>
        <v/>
      </c>
      <c r="U1123" s="14" t="str">
        <f>IF(MasterData5[[#This Row],[MntWines]]&gt;=AB$4, "Yes", "")</f>
        <v>Yes</v>
      </c>
      <c r="V1123" s="14" t="str">
        <f>IF(MasterData5[[#This Row],[MntFruits]]&gt;=AC$4, "Yes", "")</f>
        <v>Yes</v>
      </c>
      <c r="W1123" s="14" t="str">
        <f>IF(MasterData5[[#This Row],[MntMeatProducts]]&gt;=AD$4, "Yes", "")</f>
        <v>Yes</v>
      </c>
      <c r="X1123" s="14" t="str">
        <f>IF(MasterData5[[#This Row],[MntFishProducts]]&gt;=AE$4, "Yes", "")</f>
        <v/>
      </c>
      <c r="Y1123" s="14" t="str">
        <f>IF(MasterData5[[#This Row],[MntSweetProducts]]&gt;=AF$4, "Yes", "")</f>
        <v>Yes</v>
      </c>
    </row>
    <row r="1124" spans="1:25" x14ac:dyDescent="0.3">
      <c r="A1124">
        <v>5474</v>
      </c>
      <c r="B1124" s="10">
        <v>45</v>
      </c>
      <c r="C1124" s="10">
        <v>7</v>
      </c>
      <c r="D1124" s="10">
        <v>99</v>
      </c>
      <c r="E1124" s="10">
        <v>4</v>
      </c>
      <c r="F1124" s="10">
        <v>25</v>
      </c>
      <c r="G1124" s="10">
        <v>43</v>
      </c>
      <c r="H1124" s="24">
        <f>2021-'Customer Profile'!B1123</f>
        <v>51</v>
      </c>
      <c r="I1124" s="10">
        <f>IF(Analysis!$B$60="Wine",B1124,IF(Analysis!$B$60="Fruit",C1124,IF(Analysis!$B$60="Meat",D1124,IF(Analysis!$B$60="Fish",E1124,IF(Analysis!$B$60="Sweet",F1124,"")))))</f>
        <v>4</v>
      </c>
      <c r="J1124" s="10">
        <v>43020</v>
      </c>
      <c r="K1124" s="10" t="str">
        <f>IF(MasterData5[[#This Row],[Income ]]&gt;$AB$12, "Above", "Below")</f>
        <v>Below</v>
      </c>
      <c r="L1124" s="10">
        <f>SUM(MasterData5[[#This Row],[MntWines]:[MntSweetProducts]])</f>
        <v>180</v>
      </c>
      <c r="M1124" s="53" t="str">
        <f>IF(MasterData5[[#This Row],[Total Purchase]]&gt;=500, "Over $500", "")</f>
        <v/>
      </c>
      <c r="N1124" s="10"/>
      <c r="O1124" s="14" t="str">
        <f>IF(AND(MasterData5[[#This Row],[MntWines]]&gt;=AB$4, MasterData5[[#This Row],[Income ]]&lt;=$AB$12), "Yes", "")</f>
        <v/>
      </c>
      <c r="P1124" s="14" t="str">
        <f>IF(AND(MasterData5[[#This Row],[MntFruits]]&gt;=AC$4, MasterData5[[#This Row],[Income ]]&lt;=$AB$12), "Yes", "")</f>
        <v/>
      </c>
      <c r="Q1124" s="14" t="str">
        <f>IF(AND(MasterData5[[#This Row],[MntMeatProducts]]&gt;=AD$4, MasterData5[[#This Row],[Income ]]&lt;=$AB$12), "Yes", "")</f>
        <v/>
      </c>
      <c r="R1124" s="14" t="str">
        <f>IF(AND(MasterData5[[#This Row],[MntFishProducts]]&gt;=AE$4, MasterData5[[#This Row],[Income ]]&lt;=$AB$12), "Yes", "")</f>
        <v/>
      </c>
      <c r="S1124" s="14" t="str">
        <f>IF(AND(MasterData5[[#This Row],[MntSweetProducts]]&gt;=AF$4, MasterData5[[#This Row],[Income ]]&lt;=$AB$12), "Yes", "")</f>
        <v/>
      </c>
      <c r="U1124" s="14" t="str">
        <f>IF(MasterData5[[#This Row],[MntWines]]&gt;=AB$4, "Yes", "")</f>
        <v/>
      </c>
      <c r="V1124" s="14" t="str">
        <f>IF(MasterData5[[#This Row],[MntFruits]]&gt;=AC$4, "Yes", "")</f>
        <v/>
      </c>
      <c r="W1124" s="14" t="str">
        <f>IF(MasterData5[[#This Row],[MntMeatProducts]]&gt;=AD$4, "Yes", "")</f>
        <v/>
      </c>
      <c r="X1124" s="14" t="str">
        <f>IF(MasterData5[[#This Row],[MntFishProducts]]&gt;=AE$4, "Yes", "")</f>
        <v/>
      </c>
      <c r="Y1124" s="14" t="str">
        <f>IF(MasterData5[[#This Row],[MntSweetProducts]]&gt;=AF$4, "Yes", "")</f>
        <v/>
      </c>
    </row>
    <row r="1125" spans="1:25" x14ac:dyDescent="0.3">
      <c r="A1125">
        <v>5491</v>
      </c>
      <c r="B1125" s="10">
        <v>172</v>
      </c>
      <c r="C1125" s="10">
        <v>12</v>
      </c>
      <c r="D1125" s="10">
        <v>112</v>
      </c>
      <c r="E1125" s="10">
        <v>8</v>
      </c>
      <c r="F1125" s="10">
        <v>0</v>
      </c>
      <c r="G1125" s="10">
        <v>15</v>
      </c>
      <c r="H1125" s="24">
        <f>2021-'Customer Profile'!B1124</f>
        <v>70</v>
      </c>
      <c r="I1125" s="10">
        <f>IF(Analysis!$B$60="Wine",B1125,IF(Analysis!$B$60="Fruit",C1125,IF(Analysis!$B$60="Meat",D1125,IF(Analysis!$B$60="Fish",E1125,IF(Analysis!$B$60="Sweet",F1125,"")))))</f>
        <v>8</v>
      </c>
      <c r="J1125" s="10">
        <v>47352</v>
      </c>
      <c r="K1125" s="10" t="str">
        <f>IF(MasterData5[[#This Row],[Income ]]&gt;$AB$12, "Above", "Below")</f>
        <v>Below</v>
      </c>
      <c r="L1125" s="10">
        <f>SUM(MasterData5[[#This Row],[MntWines]:[MntSweetProducts]])</f>
        <v>304</v>
      </c>
      <c r="M1125" s="53" t="str">
        <f>IF(MasterData5[[#This Row],[Total Purchase]]&gt;=500, "Over $500", "")</f>
        <v/>
      </c>
      <c r="N1125" s="10"/>
      <c r="O1125" s="14" t="str">
        <f>IF(AND(MasterData5[[#This Row],[MntWines]]&gt;=AB$4, MasterData5[[#This Row],[Income ]]&lt;=$AB$12), "Yes", "")</f>
        <v/>
      </c>
      <c r="P1125" s="14" t="str">
        <f>IF(AND(MasterData5[[#This Row],[MntFruits]]&gt;=AC$4, MasterData5[[#This Row],[Income ]]&lt;=$AB$12), "Yes", "")</f>
        <v/>
      </c>
      <c r="Q1125" s="14" t="str">
        <f>IF(AND(MasterData5[[#This Row],[MntMeatProducts]]&gt;=AD$4, MasterData5[[#This Row],[Income ]]&lt;=$AB$12), "Yes", "")</f>
        <v/>
      </c>
      <c r="R1125" s="14" t="str">
        <f>IF(AND(MasterData5[[#This Row],[MntFishProducts]]&gt;=AE$4, MasterData5[[#This Row],[Income ]]&lt;=$AB$12), "Yes", "")</f>
        <v/>
      </c>
      <c r="S1125" s="14" t="str">
        <f>IF(AND(MasterData5[[#This Row],[MntSweetProducts]]&gt;=AF$4, MasterData5[[#This Row],[Income ]]&lt;=$AB$12), "Yes", "")</f>
        <v/>
      </c>
      <c r="U1125" s="14" t="str">
        <f>IF(MasterData5[[#This Row],[MntWines]]&gt;=AB$4, "Yes", "")</f>
        <v/>
      </c>
      <c r="V1125" s="14" t="str">
        <f>IF(MasterData5[[#This Row],[MntFruits]]&gt;=AC$4, "Yes", "")</f>
        <v/>
      </c>
      <c r="W1125" s="14" t="str">
        <f>IF(MasterData5[[#This Row],[MntMeatProducts]]&gt;=AD$4, "Yes", "")</f>
        <v/>
      </c>
      <c r="X1125" s="14" t="str">
        <f>IF(MasterData5[[#This Row],[MntFishProducts]]&gt;=AE$4, "Yes", "")</f>
        <v/>
      </c>
      <c r="Y1125" s="14" t="str">
        <f>IF(MasterData5[[#This Row],[MntSweetProducts]]&gt;=AF$4, "Yes", "")</f>
        <v/>
      </c>
    </row>
    <row r="1126" spans="1:25" x14ac:dyDescent="0.3">
      <c r="A1126">
        <v>5493</v>
      </c>
      <c r="B1126" s="10">
        <v>15</v>
      </c>
      <c r="C1126" s="10">
        <v>0</v>
      </c>
      <c r="D1126" s="10">
        <v>2</v>
      </c>
      <c r="E1126" s="10">
        <v>0</v>
      </c>
      <c r="F1126" s="10">
        <v>0</v>
      </c>
      <c r="G1126" s="10">
        <v>6</v>
      </c>
      <c r="H1126" s="24">
        <f>2021-'Customer Profile'!B1125</f>
        <v>45</v>
      </c>
      <c r="I1126" s="10">
        <f>IF(Analysis!$B$60="Wine",B1126,IF(Analysis!$B$60="Fruit",C1126,IF(Analysis!$B$60="Meat",D1126,IF(Analysis!$B$60="Fish",E1126,IF(Analysis!$B$60="Sweet",F1126,"")))))</f>
        <v>0</v>
      </c>
      <c r="J1126" s="10">
        <v>39356</v>
      </c>
      <c r="K1126" s="10" t="str">
        <f>IF(MasterData5[[#This Row],[Income ]]&gt;$AB$12, "Above", "Below")</f>
        <v>Below</v>
      </c>
      <c r="L1126" s="10">
        <f>SUM(MasterData5[[#This Row],[MntWines]:[MntSweetProducts]])</f>
        <v>17</v>
      </c>
      <c r="M1126" s="53" t="str">
        <f>IF(MasterData5[[#This Row],[Total Purchase]]&gt;=500, "Over $500", "")</f>
        <v/>
      </c>
      <c r="N1126" s="10"/>
      <c r="O1126" s="14" t="str">
        <f>IF(AND(MasterData5[[#This Row],[MntWines]]&gt;=AB$4, MasterData5[[#This Row],[Income ]]&lt;=$AB$12), "Yes", "")</f>
        <v/>
      </c>
      <c r="P1126" s="14" t="str">
        <f>IF(AND(MasterData5[[#This Row],[MntFruits]]&gt;=AC$4, MasterData5[[#This Row],[Income ]]&lt;=$AB$12), "Yes", "")</f>
        <v/>
      </c>
      <c r="Q1126" s="14" t="str">
        <f>IF(AND(MasterData5[[#This Row],[MntMeatProducts]]&gt;=AD$4, MasterData5[[#This Row],[Income ]]&lt;=$AB$12), "Yes", "")</f>
        <v/>
      </c>
      <c r="R1126" s="14" t="str">
        <f>IF(AND(MasterData5[[#This Row],[MntFishProducts]]&gt;=AE$4, MasterData5[[#This Row],[Income ]]&lt;=$AB$12), "Yes", "")</f>
        <v/>
      </c>
      <c r="S1126" s="14" t="str">
        <f>IF(AND(MasterData5[[#This Row],[MntSweetProducts]]&gt;=AF$4, MasterData5[[#This Row],[Income ]]&lt;=$AB$12), "Yes", "")</f>
        <v/>
      </c>
      <c r="U1126" s="14" t="str">
        <f>IF(MasterData5[[#This Row],[MntWines]]&gt;=AB$4, "Yes", "")</f>
        <v/>
      </c>
      <c r="V1126" s="14" t="str">
        <f>IF(MasterData5[[#This Row],[MntFruits]]&gt;=AC$4, "Yes", "")</f>
        <v/>
      </c>
      <c r="W1126" s="14" t="str">
        <f>IF(MasterData5[[#This Row],[MntMeatProducts]]&gt;=AD$4, "Yes", "")</f>
        <v/>
      </c>
      <c r="X1126" s="14" t="str">
        <f>IF(MasterData5[[#This Row],[MntFishProducts]]&gt;=AE$4, "Yes", "")</f>
        <v/>
      </c>
      <c r="Y1126" s="14" t="str">
        <f>IF(MasterData5[[#This Row],[MntSweetProducts]]&gt;=AF$4, "Yes", "")</f>
        <v/>
      </c>
    </row>
    <row r="1127" spans="1:25" x14ac:dyDescent="0.3">
      <c r="A1127">
        <v>5510</v>
      </c>
      <c r="B1127" s="10">
        <v>262</v>
      </c>
      <c r="C1127" s="10">
        <v>6</v>
      </c>
      <c r="D1127" s="10">
        <v>61</v>
      </c>
      <c r="E1127" s="10">
        <v>0</v>
      </c>
      <c r="F1127" s="10">
        <v>10</v>
      </c>
      <c r="G1127" s="10">
        <v>102</v>
      </c>
      <c r="H1127" s="24">
        <f>2021-'Customer Profile'!B1126</f>
        <v>44</v>
      </c>
      <c r="I1127" s="10">
        <f>IF(Analysis!$B$60="Wine",B1127,IF(Analysis!$B$60="Fruit",C1127,IF(Analysis!$B$60="Meat",D1127,IF(Analysis!$B$60="Fish",E1127,IF(Analysis!$B$60="Sweet",F1127,"")))))</f>
        <v>0</v>
      </c>
      <c r="J1127" s="10">
        <v>43263</v>
      </c>
      <c r="K1127" s="10" t="str">
        <f>IF(MasterData5[[#This Row],[Income ]]&gt;$AB$12, "Above", "Below")</f>
        <v>Below</v>
      </c>
      <c r="L1127" s="10">
        <f>SUM(MasterData5[[#This Row],[MntWines]:[MntSweetProducts]])</f>
        <v>339</v>
      </c>
      <c r="M1127" s="53" t="str">
        <f>IF(MasterData5[[#This Row],[Total Purchase]]&gt;=500, "Over $500", "")</f>
        <v/>
      </c>
      <c r="N1127" s="10"/>
      <c r="O1127" s="14" t="str">
        <f>IF(AND(MasterData5[[#This Row],[MntWines]]&gt;=AB$4, MasterData5[[#This Row],[Income ]]&lt;=$AB$12), "Yes", "")</f>
        <v/>
      </c>
      <c r="P1127" s="14" t="str">
        <f>IF(AND(MasterData5[[#This Row],[MntFruits]]&gt;=AC$4, MasterData5[[#This Row],[Income ]]&lt;=$AB$12), "Yes", "")</f>
        <v/>
      </c>
      <c r="Q1127" s="14" t="str">
        <f>IF(AND(MasterData5[[#This Row],[MntMeatProducts]]&gt;=AD$4, MasterData5[[#This Row],[Income ]]&lt;=$AB$12), "Yes", "")</f>
        <v/>
      </c>
      <c r="R1127" s="14" t="str">
        <f>IF(AND(MasterData5[[#This Row],[MntFishProducts]]&gt;=AE$4, MasterData5[[#This Row],[Income ]]&lt;=$AB$12), "Yes", "")</f>
        <v/>
      </c>
      <c r="S1127" s="14" t="str">
        <f>IF(AND(MasterData5[[#This Row],[MntSweetProducts]]&gt;=AF$4, MasterData5[[#This Row],[Income ]]&lt;=$AB$12), "Yes", "")</f>
        <v/>
      </c>
      <c r="U1127" s="14" t="str">
        <f>IF(MasterData5[[#This Row],[MntWines]]&gt;=AB$4, "Yes", "")</f>
        <v/>
      </c>
      <c r="V1127" s="14" t="str">
        <f>IF(MasterData5[[#This Row],[MntFruits]]&gt;=AC$4, "Yes", "")</f>
        <v/>
      </c>
      <c r="W1127" s="14" t="str">
        <f>IF(MasterData5[[#This Row],[MntMeatProducts]]&gt;=AD$4, "Yes", "")</f>
        <v/>
      </c>
      <c r="X1127" s="14" t="str">
        <f>IF(MasterData5[[#This Row],[MntFishProducts]]&gt;=AE$4, "Yes", "")</f>
        <v/>
      </c>
      <c r="Y1127" s="14" t="str">
        <f>IF(MasterData5[[#This Row],[MntSweetProducts]]&gt;=AF$4, "Yes", "")</f>
        <v/>
      </c>
    </row>
    <row r="1128" spans="1:25" x14ac:dyDescent="0.3">
      <c r="A1128">
        <v>5512</v>
      </c>
      <c r="B1128" s="10">
        <v>451</v>
      </c>
      <c r="C1128" s="10">
        <v>0</v>
      </c>
      <c r="D1128" s="10">
        <v>39</v>
      </c>
      <c r="E1128" s="10">
        <v>0</v>
      </c>
      <c r="F1128" s="10">
        <v>4</v>
      </c>
      <c r="G1128" s="10">
        <v>24</v>
      </c>
      <c r="H1128" s="24">
        <f>2021-'Customer Profile'!B1127</f>
        <v>44</v>
      </c>
      <c r="I1128" s="10">
        <f>IF(Analysis!$B$60="Wine",B1128,IF(Analysis!$B$60="Fruit",C1128,IF(Analysis!$B$60="Meat",D1128,IF(Analysis!$B$60="Fish",E1128,IF(Analysis!$B$60="Sweet",F1128,"")))))</f>
        <v>0</v>
      </c>
      <c r="J1128" s="10">
        <v>55842</v>
      </c>
      <c r="K1128" s="10" t="str">
        <f>IF(MasterData5[[#This Row],[Income ]]&gt;$AB$12, "Above", "Below")</f>
        <v>Above</v>
      </c>
      <c r="L1128" s="10">
        <f>SUM(MasterData5[[#This Row],[MntWines]:[MntSweetProducts]])</f>
        <v>494</v>
      </c>
      <c r="M1128" s="53" t="str">
        <f>IF(MasterData5[[#This Row],[Total Purchase]]&gt;=500, "Over $500", "")</f>
        <v/>
      </c>
      <c r="N1128" s="10"/>
      <c r="O1128" s="14" t="str">
        <f>IF(AND(MasterData5[[#This Row],[MntWines]]&gt;=AB$4, MasterData5[[#This Row],[Income ]]&lt;=$AB$12), "Yes", "")</f>
        <v/>
      </c>
      <c r="P1128" s="14" t="str">
        <f>IF(AND(MasterData5[[#This Row],[MntFruits]]&gt;=AC$4, MasterData5[[#This Row],[Income ]]&lt;=$AB$12), "Yes", "")</f>
        <v/>
      </c>
      <c r="Q1128" s="14" t="str">
        <f>IF(AND(MasterData5[[#This Row],[MntMeatProducts]]&gt;=AD$4, MasterData5[[#This Row],[Income ]]&lt;=$AB$12), "Yes", "")</f>
        <v/>
      </c>
      <c r="R1128" s="14" t="str">
        <f>IF(AND(MasterData5[[#This Row],[MntFishProducts]]&gt;=AE$4, MasterData5[[#This Row],[Income ]]&lt;=$AB$12), "Yes", "")</f>
        <v/>
      </c>
      <c r="S1128" s="14" t="str">
        <f>IF(AND(MasterData5[[#This Row],[MntSweetProducts]]&gt;=AF$4, MasterData5[[#This Row],[Income ]]&lt;=$AB$12), "Yes", "")</f>
        <v/>
      </c>
      <c r="U1128" s="14" t="str">
        <f>IF(MasterData5[[#This Row],[MntWines]]&gt;=AB$4, "Yes", "")</f>
        <v>Yes</v>
      </c>
      <c r="V1128" s="14" t="str">
        <f>IF(MasterData5[[#This Row],[MntFruits]]&gt;=AC$4, "Yes", "")</f>
        <v/>
      </c>
      <c r="W1128" s="14" t="str">
        <f>IF(MasterData5[[#This Row],[MntMeatProducts]]&gt;=AD$4, "Yes", "")</f>
        <v/>
      </c>
      <c r="X1128" s="14" t="str">
        <f>IF(MasterData5[[#This Row],[MntFishProducts]]&gt;=AE$4, "Yes", "")</f>
        <v/>
      </c>
      <c r="Y1128" s="14" t="str">
        <f>IF(MasterData5[[#This Row],[MntSweetProducts]]&gt;=AF$4, "Yes", "")</f>
        <v/>
      </c>
    </row>
    <row r="1129" spans="1:25" x14ac:dyDescent="0.3">
      <c r="A1129">
        <v>5513</v>
      </c>
      <c r="B1129" s="10">
        <v>27</v>
      </c>
      <c r="C1129" s="10">
        <v>2</v>
      </c>
      <c r="D1129" s="10">
        <v>10</v>
      </c>
      <c r="E1129" s="10">
        <v>0</v>
      </c>
      <c r="F1129" s="10">
        <v>0</v>
      </c>
      <c r="G1129" s="10">
        <v>1</v>
      </c>
      <c r="H1129" s="24">
        <f>2021-'Customer Profile'!B1128</f>
        <v>55</v>
      </c>
      <c r="I1129" s="10">
        <f>IF(Analysis!$B$60="Wine",B1129,IF(Analysis!$B$60="Fruit",C1129,IF(Analysis!$B$60="Meat",D1129,IF(Analysis!$B$60="Fish",E1129,IF(Analysis!$B$60="Sweet",F1129,"")))))</f>
        <v>0</v>
      </c>
      <c r="J1129" s="10">
        <v>37758</v>
      </c>
      <c r="K1129" s="10" t="str">
        <f>IF(MasterData5[[#This Row],[Income ]]&gt;$AB$12, "Above", "Below")</f>
        <v>Below</v>
      </c>
      <c r="L1129" s="10">
        <f>SUM(MasterData5[[#This Row],[MntWines]:[MntSweetProducts]])</f>
        <v>39</v>
      </c>
      <c r="M1129" s="53" t="str">
        <f>IF(MasterData5[[#This Row],[Total Purchase]]&gt;=500, "Over $500", "")</f>
        <v/>
      </c>
      <c r="N1129" s="10"/>
      <c r="O1129" s="14" t="str">
        <f>IF(AND(MasterData5[[#This Row],[MntWines]]&gt;=AB$4, MasterData5[[#This Row],[Income ]]&lt;=$AB$12), "Yes", "")</f>
        <v/>
      </c>
      <c r="P1129" s="14" t="str">
        <f>IF(AND(MasterData5[[#This Row],[MntFruits]]&gt;=AC$4, MasterData5[[#This Row],[Income ]]&lt;=$AB$12), "Yes", "")</f>
        <v/>
      </c>
      <c r="Q1129" s="14" t="str">
        <f>IF(AND(MasterData5[[#This Row],[MntMeatProducts]]&gt;=AD$4, MasterData5[[#This Row],[Income ]]&lt;=$AB$12), "Yes", "")</f>
        <v/>
      </c>
      <c r="R1129" s="14" t="str">
        <f>IF(AND(MasterData5[[#This Row],[MntFishProducts]]&gt;=AE$4, MasterData5[[#This Row],[Income ]]&lt;=$AB$12), "Yes", "")</f>
        <v/>
      </c>
      <c r="S1129" s="14" t="str">
        <f>IF(AND(MasterData5[[#This Row],[MntSweetProducts]]&gt;=AF$4, MasterData5[[#This Row],[Income ]]&lt;=$AB$12), "Yes", "")</f>
        <v/>
      </c>
      <c r="U1129" s="14" t="str">
        <f>IF(MasterData5[[#This Row],[MntWines]]&gt;=AB$4, "Yes", "")</f>
        <v/>
      </c>
      <c r="V1129" s="14" t="str">
        <f>IF(MasterData5[[#This Row],[MntFruits]]&gt;=AC$4, "Yes", "")</f>
        <v/>
      </c>
      <c r="W1129" s="14" t="str">
        <f>IF(MasterData5[[#This Row],[MntMeatProducts]]&gt;=AD$4, "Yes", "")</f>
        <v/>
      </c>
      <c r="X1129" s="14" t="str">
        <f>IF(MasterData5[[#This Row],[MntFishProducts]]&gt;=AE$4, "Yes", "")</f>
        <v/>
      </c>
      <c r="Y1129" s="14" t="str">
        <f>IF(MasterData5[[#This Row],[MntSweetProducts]]&gt;=AF$4, "Yes", "")</f>
        <v/>
      </c>
    </row>
    <row r="1130" spans="1:25" x14ac:dyDescent="0.3">
      <c r="A1130">
        <v>5517</v>
      </c>
      <c r="B1130" s="10">
        <v>15</v>
      </c>
      <c r="C1130" s="10">
        <v>0</v>
      </c>
      <c r="D1130" s="10">
        <v>11</v>
      </c>
      <c r="E1130" s="10">
        <v>0</v>
      </c>
      <c r="F1130" s="10">
        <v>2</v>
      </c>
      <c r="G1130" s="10">
        <v>9</v>
      </c>
      <c r="H1130" s="24">
        <f>2021-'Customer Profile'!B1129</f>
        <v>52</v>
      </c>
      <c r="I1130" s="10">
        <f>IF(Analysis!$B$60="Wine",B1130,IF(Analysis!$B$60="Fruit",C1130,IF(Analysis!$B$60="Meat",D1130,IF(Analysis!$B$60="Fish",E1130,IF(Analysis!$B$60="Sweet",F1130,"")))))</f>
        <v>0</v>
      </c>
      <c r="J1130" s="10">
        <v>25293</v>
      </c>
      <c r="K1130" s="10" t="str">
        <f>IF(MasterData5[[#This Row],[Income ]]&gt;$AB$12, "Above", "Below")</f>
        <v>Below</v>
      </c>
      <c r="L1130" s="10">
        <f>SUM(MasterData5[[#This Row],[MntWines]:[MntSweetProducts]])</f>
        <v>28</v>
      </c>
      <c r="M1130" s="53" t="str">
        <f>IF(MasterData5[[#This Row],[Total Purchase]]&gt;=500, "Over $500", "")</f>
        <v/>
      </c>
      <c r="N1130" s="10"/>
      <c r="O1130" s="14" t="str">
        <f>IF(AND(MasterData5[[#This Row],[MntWines]]&gt;=AB$4, MasterData5[[#This Row],[Income ]]&lt;=$AB$12), "Yes", "")</f>
        <v/>
      </c>
      <c r="P1130" s="14" t="str">
        <f>IF(AND(MasterData5[[#This Row],[MntFruits]]&gt;=AC$4, MasterData5[[#This Row],[Income ]]&lt;=$AB$12), "Yes", "")</f>
        <v/>
      </c>
      <c r="Q1130" s="14" t="str">
        <f>IF(AND(MasterData5[[#This Row],[MntMeatProducts]]&gt;=AD$4, MasterData5[[#This Row],[Income ]]&lt;=$AB$12), "Yes", "")</f>
        <v/>
      </c>
      <c r="R1130" s="14" t="str">
        <f>IF(AND(MasterData5[[#This Row],[MntFishProducts]]&gt;=AE$4, MasterData5[[#This Row],[Income ]]&lt;=$AB$12), "Yes", "")</f>
        <v/>
      </c>
      <c r="S1130" s="14" t="str">
        <f>IF(AND(MasterData5[[#This Row],[MntSweetProducts]]&gt;=AF$4, MasterData5[[#This Row],[Income ]]&lt;=$AB$12), "Yes", "")</f>
        <v/>
      </c>
      <c r="U1130" s="14" t="str">
        <f>IF(MasterData5[[#This Row],[MntWines]]&gt;=AB$4, "Yes", "")</f>
        <v/>
      </c>
      <c r="V1130" s="14" t="str">
        <f>IF(MasterData5[[#This Row],[MntFruits]]&gt;=AC$4, "Yes", "")</f>
        <v/>
      </c>
      <c r="W1130" s="14" t="str">
        <f>IF(MasterData5[[#This Row],[MntMeatProducts]]&gt;=AD$4, "Yes", "")</f>
        <v/>
      </c>
      <c r="X1130" s="14" t="str">
        <f>IF(MasterData5[[#This Row],[MntFishProducts]]&gt;=AE$4, "Yes", "")</f>
        <v/>
      </c>
      <c r="Y1130" s="14" t="str">
        <f>IF(MasterData5[[#This Row],[MntSweetProducts]]&gt;=AF$4, "Yes", "")</f>
        <v/>
      </c>
    </row>
    <row r="1131" spans="1:25" x14ac:dyDescent="0.3">
      <c r="A1131">
        <v>5519</v>
      </c>
      <c r="B1131" s="10">
        <v>316</v>
      </c>
      <c r="C1131" s="10">
        <v>58</v>
      </c>
      <c r="D1131" s="10">
        <v>161</v>
      </c>
      <c r="E1131" s="10">
        <v>76</v>
      </c>
      <c r="F1131" s="10">
        <v>51</v>
      </c>
      <c r="G1131" s="10">
        <v>135</v>
      </c>
      <c r="H1131" s="24">
        <f>2021-'Customer Profile'!B1130</f>
        <v>65</v>
      </c>
      <c r="I1131" s="10">
        <f>IF(Analysis!$B$60="Wine",B1131,IF(Analysis!$B$60="Fruit",C1131,IF(Analysis!$B$60="Meat",D1131,IF(Analysis!$B$60="Fish",E1131,IF(Analysis!$B$60="Sweet",F1131,"")))))</f>
        <v>76</v>
      </c>
      <c r="J1131" s="10">
        <v>64090</v>
      </c>
      <c r="K1131" s="10" t="str">
        <f>IF(MasterData5[[#This Row],[Income ]]&gt;$AB$12, "Above", "Below")</f>
        <v>Above</v>
      </c>
      <c r="L1131" s="10">
        <f>SUM(MasterData5[[#This Row],[MntWines]:[MntSweetProducts]])</f>
        <v>662</v>
      </c>
      <c r="M1131" s="53" t="str">
        <f>IF(MasterData5[[#This Row],[Total Purchase]]&gt;=500, "Over $500", "")</f>
        <v>Over $500</v>
      </c>
      <c r="N1131" s="10"/>
      <c r="O1131" s="14" t="str">
        <f>IF(AND(MasterData5[[#This Row],[MntWines]]&gt;=AB$4, MasterData5[[#This Row],[Income ]]&lt;=$AB$12), "Yes", "")</f>
        <v/>
      </c>
      <c r="P1131" s="14" t="str">
        <f>IF(AND(MasterData5[[#This Row],[MntFruits]]&gt;=AC$4, MasterData5[[#This Row],[Income ]]&lt;=$AB$12), "Yes", "")</f>
        <v/>
      </c>
      <c r="Q1131" s="14" t="str">
        <f>IF(AND(MasterData5[[#This Row],[MntMeatProducts]]&gt;=AD$4, MasterData5[[#This Row],[Income ]]&lt;=$AB$12), "Yes", "")</f>
        <v/>
      </c>
      <c r="R1131" s="14" t="str">
        <f>IF(AND(MasterData5[[#This Row],[MntFishProducts]]&gt;=AE$4, MasterData5[[#This Row],[Income ]]&lt;=$AB$12), "Yes", "")</f>
        <v/>
      </c>
      <c r="S1131" s="14" t="str">
        <f>IF(AND(MasterData5[[#This Row],[MntSweetProducts]]&gt;=AF$4, MasterData5[[#This Row],[Income ]]&lt;=$AB$12), "Yes", "")</f>
        <v/>
      </c>
      <c r="U1131" s="14" t="str">
        <f>IF(MasterData5[[#This Row],[MntWines]]&gt;=AB$4, "Yes", "")</f>
        <v>Yes</v>
      </c>
      <c r="V1131" s="14" t="str">
        <f>IF(MasterData5[[#This Row],[MntFruits]]&gt;=AC$4, "Yes", "")</f>
        <v>Yes</v>
      </c>
      <c r="W1131" s="14" t="str">
        <f>IF(MasterData5[[#This Row],[MntMeatProducts]]&gt;=AD$4, "Yes", "")</f>
        <v/>
      </c>
      <c r="X1131" s="14" t="str">
        <f>IF(MasterData5[[#This Row],[MntFishProducts]]&gt;=AE$4, "Yes", "")</f>
        <v>Yes</v>
      </c>
      <c r="Y1131" s="14" t="str">
        <f>IF(MasterData5[[#This Row],[MntSweetProducts]]&gt;=AF$4, "Yes", "")</f>
        <v>Yes</v>
      </c>
    </row>
    <row r="1132" spans="1:25" x14ac:dyDescent="0.3">
      <c r="A1132">
        <v>5524</v>
      </c>
      <c r="B1132" s="10">
        <v>635</v>
      </c>
      <c r="C1132" s="10">
        <v>88</v>
      </c>
      <c r="D1132" s="10">
        <v>546</v>
      </c>
      <c r="E1132" s="10">
        <v>172</v>
      </c>
      <c r="F1132" s="10">
        <v>88</v>
      </c>
      <c r="G1132" s="10">
        <v>88</v>
      </c>
      <c r="H1132" s="24">
        <f>2021-'Customer Profile'!B1131</f>
        <v>64</v>
      </c>
      <c r="I1132" s="10">
        <f>IF(Analysis!$B$60="Wine",B1132,IF(Analysis!$B$60="Fruit",C1132,IF(Analysis!$B$60="Meat",D1132,IF(Analysis!$B$60="Fish",E1132,IF(Analysis!$B$60="Sweet",F1132,"")))))</f>
        <v>172</v>
      </c>
      <c r="J1132" s="10">
        <v>58138</v>
      </c>
      <c r="K1132" s="10" t="str">
        <f>IF(MasterData5[[#This Row],[Income ]]&gt;$AB$12, "Above", "Below")</f>
        <v>Above</v>
      </c>
      <c r="L1132" s="10">
        <f>SUM(MasterData5[[#This Row],[MntWines]:[MntSweetProducts]])</f>
        <v>1529</v>
      </c>
      <c r="M1132" s="53" t="str">
        <f>IF(MasterData5[[#This Row],[Total Purchase]]&gt;=500, "Over $500", "")</f>
        <v>Over $500</v>
      </c>
      <c r="N1132" s="10"/>
      <c r="O1132" s="14" t="str">
        <f>IF(AND(MasterData5[[#This Row],[MntWines]]&gt;=AB$4, MasterData5[[#This Row],[Income ]]&lt;=$AB$12), "Yes", "")</f>
        <v/>
      </c>
      <c r="P1132" s="14" t="str">
        <f>IF(AND(MasterData5[[#This Row],[MntFruits]]&gt;=AC$4, MasterData5[[#This Row],[Income ]]&lt;=$AB$12), "Yes", "")</f>
        <v/>
      </c>
      <c r="Q1132" s="14" t="str">
        <f>IF(AND(MasterData5[[#This Row],[MntMeatProducts]]&gt;=AD$4, MasterData5[[#This Row],[Income ]]&lt;=$AB$12), "Yes", "")</f>
        <v/>
      </c>
      <c r="R1132" s="14" t="str">
        <f>IF(AND(MasterData5[[#This Row],[MntFishProducts]]&gt;=AE$4, MasterData5[[#This Row],[Income ]]&lt;=$AB$12), "Yes", "")</f>
        <v/>
      </c>
      <c r="S1132" s="14" t="str">
        <f>IF(AND(MasterData5[[#This Row],[MntSweetProducts]]&gt;=AF$4, MasterData5[[#This Row],[Income ]]&lt;=$AB$12), "Yes", "")</f>
        <v/>
      </c>
      <c r="U1132" s="14" t="str">
        <f>IF(MasterData5[[#This Row],[MntWines]]&gt;=AB$4, "Yes", "")</f>
        <v>Yes</v>
      </c>
      <c r="V1132" s="14" t="str">
        <f>IF(MasterData5[[#This Row],[MntFruits]]&gt;=AC$4, "Yes", "")</f>
        <v>Yes</v>
      </c>
      <c r="W1132" s="14" t="str">
        <f>IF(MasterData5[[#This Row],[MntMeatProducts]]&gt;=AD$4, "Yes", "")</f>
        <v>Yes</v>
      </c>
      <c r="X1132" s="14" t="str">
        <f>IF(MasterData5[[#This Row],[MntFishProducts]]&gt;=AE$4, "Yes", "")</f>
        <v>Yes</v>
      </c>
      <c r="Y1132" s="14" t="str">
        <f>IF(MasterData5[[#This Row],[MntSweetProducts]]&gt;=AF$4, "Yes", "")</f>
        <v>Yes</v>
      </c>
    </row>
    <row r="1133" spans="1:25" x14ac:dyDescent="0.3">
      <c r="A1133">
        <v>5527</v>
      </c>
      <c r="B1133" s="10">
        <v>4</v>
      </c>
      <c r="C1133" s="10">
        <v>12</v>
      </c>
      <c r="D1133" s="10">
        <v>11</v>
      </c>
      <c r="E1133" s="10">
        <v>3</v>
      </c>
      <c r="F1133" s="10">
        <v>13</v>
      </c>
      <c r="G1133" s="10">
        <v>15</v>
      </c>
      <c r="H1133" s="24">
        <f>2021-'Customer Profile'!B1132</f>
        <v>34</v>
      </c>
      <c r="I1133" s="10">
        <f>IF(Analysis!$B$60="Wine",B1133,IF(Analysis!$B$60="Fruit",C1133,IF(Analysis!$B$60="Meat",D1133,IF(Analysis!$B$60="Fish",E1133,IF(Analysis!$B$60="Sweet",F1133,"")))))</f>
        <v>3</v>
      </c>
      <c r="J1133" s="10">
        <v>22434</v>
      </c>
      <c r="K1133" s="10" t="str">
        <f>IF(MasterData5[[#This Row],[Income ]]&gt;$AB$12, "Above", "Below")</f>
        <v>Below</v>
      </c>
      <c r="L1133" s="10">
        <f>SUM(MasterData5[[#This Row],[MntWines]:[MntSweetProducts]])</f>
        <v>43</v>
      </c>
      <c r="M1133" s="53" t="str">
        <f>IF(MasterData5[[#This Row],[Total Purchase]]&gt;=500, "Over $500", "")</f>
        <v/>
      </c>
      <c r="N1133" s="10"/>
      <c r="O1133" s="14" t="str">
        <f>IF(AND(MasterData5[[#This Row],[MntWines]]&gt;=AB$4, MasterData5[[#This Row],[Income ]]&lt;=$AB$12), "Yes", "")</f>
        <v/>
      </c>
      <c r="P1133" s="14" t="str">
        <f>IF(AND(MasterData5[[#This Row],[MntFruits]]&gt;=AC$4, MasterData5[[#This Row],[Income ]]&lt;=$AB$12), "Yes", "")</f>
        <v/>
      </c>
      <c r="Q1133" s="14" t="str">
        <f>IF(AND(MasterData5[[#This Row],[MntMeatProducts]]&gt;=AD$4, MasterData5[[#This Row],[Income ]]&lt;=$AB$12), "Yes", "")</f>
        <v/>
      </c>
      <c r="R1133" s="14" t="str">
        <f>IF(AND(MasterData5[[#This Row],[MntFishProducts]]&gt;=AE$4, MasterData5[[#This Row],[Income ]]&lt;=$AB$12), "Yes", "")</f>
        <v/>
      </c>
      <c r="S1133" s="14" t="str">
        <f>IF(AND(MasterData5[[#This Row],[MntSweetProducts]]&gt;=AF$4, MasterData5[[#This Row],[Income ]]&lt;=$AB$12), "Yes", "")</f>
        <v/>
      </c>
      <c r="U1133" s="14" t="str">
        <f>IF(MasterData5[[#This Row],[MntWines]]&gt;=AB$4, "Yes", "")</f>
        <v/>
      </c>
      <c r="V1133" s="14" t="str">
        <f>IF(MasterData5[[#This Row],[MntFruits]]&gt;=AC$4, "Yes", "")</f>
        <v/>
      </c>
      <c r="W1133" s="14" t="str">
        <f>IF(MasterData5[[#This Row],[MntMeatProducts]]&gt;=AD$4, "Yes", "")</f>
        <v/>
      </c>
      <c r="X1133" s="14" t="str">
        <f>IF(MasterData5[[#This Row],[MntFishProducts]]&gt;=AE$4, "Yes", "")</f>
        <v/>
      </c>
      <c r="Y1133" s="14" t="str">
        <f>IF(MasterData5[[#This Row],[MntSweetProducts]]&gt;=AF$4, "Yes", "")</f>
        <v/>
      </c>
    </row>
    <row r="1134" spans="1:25" x14ac:dyDescent="0.3">
      <c r="A1134">
        <v>5529</v>
      </c>
      <c r="B1134" s="10">
        <v>406</v>
      </c>
      <c r="C1134" s="10">
        <v>0</v>
      </c>
      <c r="D1134" s="10">
        <v>30</v>
      </c>
      <c r="E1134" s="10">
        <v>0</v>
      </c>
      <c r="F1134" s="10">
        <v>0</v>
      </c>
      <c r="G1134" s="10">
        <v>8</v>
      </c>
      <c r="H1134" s="24">
        <f>2021-'Customer Profile'!B1133</f>
        <v>75</v>
      </c>
      <c r="I1134" s="10">
        <f>IF(Analysis!$B$60="Wine",B1134,IF(Analysis!$B$60="Fruit",C1134,IF(Analysis!$B$60="Meat",D1134,IF(Analysis!$B$60="Fish",E1134,IF(Analysis!$B$60="Sweet",F1134,"")))))</f>
        <v>0</v>
      </c>
      <c r="J1134" s="10">
        <v>64014</v>
      </c>
      <c r="K1134" s="10" t="str">
        <f>IF(MasterData5[[#This Row],[Income ]]&gt;$AB$12, "Above", "Below")</f>
        <v>Above</v>
      </c>
      <c r="L1134" s="10">
        <f>SUM(MasterData5[[#This Row],[MntWines]:[MntSweetProducts]])</f>
        <v>436</v>
      </c>
      <c r="M1134" s="53" t="str">
        <f>IF(MasterData5[[#This Row],[Total Purchase]]&gt;=500, "Over $500", "")</f>
        <v/>
      </c>
      <c r="N1134" s="10"/>
      <c r="O1134" s="14" t="str">
        <f>IF(AND(MasterData5[[#This Row],[MntWines]]&gt;=AB$4, MasterData5[[#This Row],[Income ]]&lt;=$AB$12), "Yes", "")</f>
        <v/>
      </c>
      <c r="P1134" s="14" t="str">
        <f>IF(AND(MasterData5[[#This Row],[MntFruits]]&gt;=AC$4, MasterData5[[#This Row],[Income ]]&lt;=$AB$12), "Yes", "")</f>
        <v/>
      </c>
      <c r="Q1134" s="14" t="str">
        <f>IF(AND(MasterData5[[#This Row],[MntMeatProducts]]&gt;=AD$4, MasterData5[[#This Row],[Income ]]&lt;=$AB$12), "Yes", "")</f>
        <v/>
      </c>
      <c r="R1134" s="14" t="str">
        <f>IF(AND(MasterData5[[#This Row],[MntFishProducts]]&gt;=AE$4, MasterData5[[#This Row],[Income ]]&lt;=$AB$12), "Yes", "")</f>
        <v/>
      </c>
      <c r="S1134" s="14" t="str">
        <f>IF(AND(MasterData5[[#This Row],[MntSweetProducts]]&gt;=AF$4, MasterData5[[#This Row],[Income ]]&lt;=$AB$12), "Yes", "")</f>
        <v/>
      </c>
      <c r="U1134" s="14" t="str">
        <f>IF(MasterData5[[#This Row],[MntWines]]&gt;=AB$4, "Yes", "")</f>
        <v>Yes</v>
      </c>
      <c r="V1134" s="14" t="str">
        <f>IF(MasterData5[[#This Row],[MntFruits]]&gt;=AC$4, "Yes", "")</f>
        <v/>
      </c>
      <c r="W1134" s="14" t="str">
        <f>IF(MasterData5[[#This Row],[MntMeatProducts]]&gt;=AD$4, "Yes", "")</f>
        <v/>
      </c>
      <c r="X1134" s="14" t="str">
        <f>IF(MasterData5[[#This Row],[MntFishProducts]]&gt;=AE$4, "Yes", "")</f>
        <v/>
      </c>
      <c r="Y1134" s="14" t="str">
        <f>IF(MasterData5[[#This Row],[MntSweetProducts]]&gt;=AF$4, "Yes", "")</f>
        <v/>
      </c>
    </row>
    <row r="1135" spans="1:25" x14ac:dyDescent="0.3">
      <c r="A1135">
        <v>5534</v>
      </c>
      <c r="B1135" s="10">
        <v>123</v>
      </c>
      <c r="C1135" s="10">
        <v>1</v>
      </c>
      <c r="D1135" s="10">
        <v>26</v>
      </c>
      <c r="E1135" s="10">
        <v>2</v>
      </c>
      <c r="F1135" s="10">
        <v>0</v>
      </c>
      <c r="G1135" s="10">
        <v>72</v>
      </c>
      <c r="H1135" s="24">
        <f>2021-'Customer Profile'!B1134</f>
        <v>46</v>
      </c>
      <c r="I1135" s="10">
        <f>IF(Analysis!$B$60="Wine",B1135,IF(Analysis!$B$60="Fruit",C1135,IF(Analysis!$B$60="Meat",D1135,IF(Analysis!$B$60="Fish",E1135,IF(Analysis!$B$60="Sweet",F1135,"")))))</f>
        <v>2</v>
      </c>
      <c r="J1135" s="10">
        <v>47808</v>
      </c>
      <c r="K1135" s="10" t="str">
        <f>IF(MasterData5[[#This Row],[Income ]]&gt;$AB$12, "Above", "Below")</f>
        <v>Below</v>
      </c>
      <c r="L1135" s="10">
        <f>SUM(MasterData5[[#This Row],[MntWines]:[MntSweetProducts]])</f>
        <v>152</v>
      </c>
      <c r="M1135" s="53" t="str">
        <f>IF(MasterData5[[#This Row],[Total Purchase]]&gt;=500, "Over $500", "")</f>
        <v/>
      </c>
      <c r="N1135" s="10"/>
      <c r="O1135" s="14" t="str">
        <f>IF(AND(MasterData5[[#This Row],[MntWines]]&gt;=AB$4, MasterData5[[#This Row],[Income ]]&lt;=$AB$12), "Yes", "")</f>
        <v/>
      </c>
      <c r="P1135" s="14" t="str">
        <f>IF(AND(MasterData5[[#This Row],[MntFruits]]&gt;=AC$4, MasterData5[[#This Row],[Income ]]&lt;=$AB$12), "Yes", "")</f>
        <v/>
      </c>
      <c r="Q1135" s="14" t="str">
        <f>IF(AND(MasterData5[[#This Row],[MntMeatProducts]]&gt;=AD$4, MasterData5[[#This Row],[Income ]]&lt;=$AB$12), "Yes", "")</f>
        <v/>
      </c>
      <c r="R1135" s="14" t="str">
        <f>IF(AND(MasterData5[[#This Row],[MntFishProducts]]&gt;=AE$4, MasterData5[[#This Row],[Income ]]&lt;=$AB$12), "Yes", "")</f>
        <v/>
      </c>
      <c r="S1135" s="14" t="str">
        <f>IF(AND(MasterData5[[#This Row],[MntSweetProducts]]&gt;=AF$4, MasterData5[[#This Row],[Income ]]&lt;=$AB$12), "Yes", "")</f>
        <v/>
      </c>
      <c r="U1135" s="14" t="str">
        <f>IF(MasterData5[[#This Row],[MntWines]]&gt;=AB$4, "Yes", "")</f>
        <v/>
      </c>
      <c r="V1135" s="14" t="str">
        <f>IF(MasterData5[[#This Row],[MntFruits]]&gt;=AC$4, "Yes", "")</f>
        <v/>
      </c>
      <c r="W1135" s="14" t="str">
        <f>IF(MasterData5[[#This Row],[MntMeatProducts]]&gt;=AD$4, "Yes", "")</f>
        <v/>
      </c>
      <c r="X1135" s="14" t="str">
        <f>IF(MasterData5[[#This Row],[MntFishProducts]]&gt;=AE$4, "Yes", "")</f>
        <v/>
      </c>
      <c r="Y1135" s="14" t="str">
        <f>IF(MasterData5[[#This Row],[MntSweetProducts]]&gt;=AF$4, "Yes", "")</f>
        <v/>
      </c>
    </row>
    <row r="1136" spans="1:25" x14ac:dyDescent="0.3">
      <c r="A1136">
        <v>5536</v>
      </c>
      <c r="B1136" s="10">
        <v>1492</v>
      </c>
      <c r="C1136" s="10">
        <v>38</v>
      </c>
      <c r="D1136" s="10">
        <v>287</v>
      </c>
      <c r="E1136" s="10">
        <v>50</v>
      </c>
      <c r="F1136" s="10">
        <v>57</v>
      </c>
      <c r="G1136" s="10">
        <v>33</v>
      </c>
      <c r="H1136" s="24">
        <f>2021-'Customer Profile'!B1135</f>
        <v>62</v>
      </c>
      <c r="I1136" s="10">
        <f>IF(Analysis!$B$60="Wine",B1136,IF(Analysis!$B$60="Fruit",C1136,IF(Analysis!$B$60="Meat",D1136,IF(Analysis!$B$60="Fish",E1136,IF(Analysis!$B$60="Sweet",F1136,"")))))</f>
        <v>50</v>
      </c>
      <c r="J1136" s="10">
        <v>87771</v>
      </c>
      <c r="K1136" s="10" t="str">
        <f>IF(MasterData5[[#This Row],[Income ]]&gt;$AB$12, "Above", "Below")</f>
        <v>Above</v>
      </c>
      <c r="L1136" s="10">
        <f>SUM(MasterData5[[#This Row],[MntWines]:[MntSweetProducts]])</f>
        <v>1924</v>
      </c>
      <c r="M1136" s="53" t="str">
        <f>IF(MasterData5[[#This Row],[Total Purchase]]&gt;=500, "Over $500", "")</f>
        <v>Over $500</v>
      </c>
      <c r="N1136" s="10"/>
      <c r="O1136" s="14" t="str">
        <f>IF(AND(MasterData5[[#This Row],[MntWines]]&gt;=AB$4, MasterData5[[#This Row],[Income ]]&lt;=$AB$12), "Yes", "")</f>
        <v/>
      </c>
      <c r="P1136" s="14" t="str">
        <f>IF(AND(MasterData5[[#This Row],[MntFruits]]&gt;=AC$4, MasterData5[[#This Row],[Income ]]&lt;=$AB$12), "Yes", "")</f>
        <v/>
      </c>
      <c r="Q1136" s="14" t="str">
        <f>IF(AND(MasterData5[[#This Row],[MntMeatProducts]]&gt;=AD$4, MasterData5[[#This Row],[Income ]]&lt;=$AB$12), "Yes", "")</f>
        <v/>
      </c>
      <c r="R1136" s="14" t="str">
        <f>IF(AND(MasterData5[[#This Row],[MntFishProducts]]&gt;=AE$4, MasterData5[[#This Row],[Income ]]&lt;=$AB$12), "Yes", "")</f>
        <v/>
      </c>
      <c r="S1136" s="14" t="str">
        <f>IF(AND(MasterData5[[#This Row],[MntSweetProducts]]&gt;=AF$4, MasterData5[[#This Row],[Income ]]&lt;=$AB$12), "Yes", "")</f>
        <v/>
      </c>
      <c r="U1136" s="14" t="str">
        <f>IF(MasterData5[[#This Row],[MntWines]]&gt;=AB$4, "Yes", "")</f>
        <v>Yes</v>
      </c>
      <c r="V1136" s="14" t="str">
        <f>IF(MasterData5[[#This Row],[MntFruits]]&gt;=AC$4, "Yes", "")</f>
        <v>Yes</v>
      </c>
      <c r="W1136" s="14" t="str">
        <f>IF(MasterData5[[#This Row],[MntMeatProducts]]&gt;=AD$4, "Yes", "")</f>
        <v>Yes</v>
      </c>
      <c r="X1136" s="14" t="str">
        <f>IF(MasterData5[[#This Row],[MntFishProducts]]&gt;=AE$4, "Yes", "")</f>
        <v>Yes</v>
      </c>
      <c r="Y1136" s="14" t="str">
        <f>IF(MasterData5[[#This Row],[MntSweetProducts]]&gt;=AF$4, "Yes", "")</f>
        <v>Yes</v>
      </c>
    </row>
    <row r="1137" spans="1:25" x14ac:dyDescent="0.3">
      <c r="A1137">
        <v>5538</v>
      </c>
      <c r="B1137" s="10">
        <v>897</v>
      </c>
      <c r="C1137" s="10">
        <v>161</v>
      </c>
      <c r="D1137" s="10">
        <v>430</v>
      </c>
      <c r="E1137" s="10">
        <v>186</v>
      </c>
      <c r="F1137" s="10">
        <v>161</v>
      </c>
      <c r="G1137" s="10">
        <v>27</v>
      </c>
      <c r="H1137" s="24">
        <f>2021-'Customer Profile'!B1136</f>
        <v>46</v>
      </c>
      <c r="I1137" s="10">
        <f>IF(Analysis!$B$60="Wine",B1137,IF(Analysis!$B$60="Fruit",C1137,IF(Analysis!$B$60="Meat",D1137,IF(Analysis!$B$60="Fish",E1137,IF(Analysis!$B$60="Sweet",F1137,"")))))</f>
        <v>186</v>
      </c>
      <c r="J1137" s="10">
        <v>83829</v>
      </c>
      <c r="K1137" s="10" t="str">
        <f>IF(MasterData5[[#This Row],[Income ]]&gt;$AB$12, "Above", "Below")</f>
        <v>Above</v>
      </c>
      <c r="L1137" s="10">
        <f>SUM(MasterData5[[#This Row],[MntWines]:[MntSweetProducts]])</f>
        <v>1835</v>
      </c>
      <c r="M1137" s="53" t="str">
        <f>IF(MasterData5[[#This Row],[Total Purchase]]&gt;=500, "Over $500", "")</f>
        <v>Over $500</v>
      </c>
      <c r="N1137" s="10"/>
      <c r="O1137" s="14" t="str">
        <f>IF(AND(MasterData5[[#This Row],[MntWines]]&gt;=AB$4, MasterData5[[#This Row],[Income ]]&lt;=$AB$12), "Yes", "")</f>
        <v/>
      </c>
      <c r="P1137" s="14" t="str">
        <f>IF(AND(MasterData5[[#This Row],[MntFruits]]&gt;=AC$4, MasterData5[[#This Row],[Income ]]&lt;=$AB$12), "Yes", "")</f>
        <v/>
      </c>
      <c r="Q1137" s="14" t="str">
        <f>IF(AND(MasterData5[[#This Row],[MntMeatProducts]]&gt;=AD$4, MasterData5[[#This Row],[Income ]]&lt;=$AB$12), "Yes", "")</f>
        <v/>
      </c>
      <c r="R1137" s="14" t="str">
        <f>IF(AND(MasterData5[[#This Row],[MntFishProducts]]&gt;=AE$4, MasterData5[[#This Row],[Income ]]&lt;=$AB$12), "Yes", "")</f>
        <v/>
      </c>
      <c r="S1137" s="14" t="str">
        <f>IF(AND(MasterData5[[#This Row],[MntSweetProducts]]&gt;=AF$4, MasterData5[[#This Row],[Income ]]&lt;=$AB$12), "Yes", "")</f>
        <v/>
      </c>
      <c r="U1137" s="14" t="str">
        <f>IF(MasterData5[[#This Row],[MntWines]]&gt;=AB$4, "Yes", "")</f>
        <v>Yes</v>
      </c>
      <c r="V1137" s="14" t="str">
        <f>IF(MasterData5[[#This Row],[MntFruits]]&gt;=AC$4, "Yes", "")</f>
        <v>Yes</v>
      </c>
      <c r="W1137" s="14" t="str">
        <f>IF(MasterData5[[#This Row],[MntMeatProducts]]&gt;=AD$4, "Yes", "")</f>
        <v>Yes</v>
      </c>
      <c r="X1137" s="14" t="str">
        <f>IF(MasterData5[[#This Row],[MntFishProducts]]&gt;=AE$4, "Yes", "")</f>
        <v>Yes</v>
      </c>
      <c r="Y1137" s="14" t="str">
        <f>IF(MasterData5[[#This Row],[MntSweetProducts]]&gt;=AF$4, "Yes", "")</f>
        <v>Yes</v>
      </c>
    </row>
    <row r="1138" spans="1:25" x14ac:dyDescent="0.3">
      <c r="A1138">
        <v>5543</v>
      </c>
      <c r="B1138" s="10">
        <v>545</v>
      </c>
      <c r="C1138" s="10">
        <v>7</v>
      </c>
      <c r="D1138" s="10">
        <v>114</v>
      </c>
      <c r="E1138" s="10">
        <v>37</v>
      </c>
      <c r="F1138" s="10">
        <v>21</v>
      </c>
      <c r="G1138" s="10">
        <v>78</v>
      </c>
      <c r="H1138" s="24">
        <f>2021-'Customer Profile'!B1137</f>
        <v>55</v>
      </c>
      <c r="I1138" s="10">
        <f>IF(Analysis!$B$60="Wine",B1138,IF(Analysis!$B$60="Fruit",C1138,IF(Analysis!$B$60="Meat",D1138,IF(Analysis!$B$60="Fish",E1138,IF(Analysis!$B$60="Sweet",F1138,"")))))</f>
        <v>37</v>
      </c>
      <c r="J1138" s="10">
        <v>57811</v>
      </c>
      <c r="K1138" s="10" t="str">
        <f>IF(MasterData5[[#This Row],[Income ]]&gt;$AB$12, "Above", "Below")</f>
        <v>Above</v>
      </c>
      <c r="L1138" s="10">
        <f>SUM(MasterData5[[#This Row],[MntWines]:[MntSweetProducts]])</f>
        <v>724</v>
      </c>
      <c r="M1138" s="53" t="str">
        <f>IF(MasterData5[[#This Row],[Total Purchase]]&gt;=500, "Over $500", "")</f>
        <v>Over $500</v>
      </c>
      <c r="N1138" s="10"/>
      <c r="O1138" s="14" t="str">
        <f>IF(AND(MasterData5[[#This Row],[MntWines]]&gt;=AB$4, MasterData5[[#This Row],[Income ]]&lt;=$AB$12), "Yes", "")</f>
        <v/>
      </c>
      <c r="P1138" s="14" t="str">
        <f>IF(AND(MasterData5[[#This Row],[MntFruits]]&gt;=AC$4, MasterData5[[#This Row],[Income ]]&lt;=$AB$12), "Yes", "")</f>
        <v/>
      </c>
      <c r="Q1138" s="14" t="str">
        <f>IF(AND(MasterData5[[#This Row],[MntMeatProducts]]&gt;=AD$4, MasterData5[[#This Row],[Income ]]&lt;=$AB$12), "Yes", "")</f>
        <v/>
      </c>
      <c r="R1138" s="14" t="str">
        <f>IF(AND(MasterData5[[#This Row],[MntFishProducts]]&gt;=AE$4, MasterData5[[#This Row],[Income ]]&lt;=$AB$12), "Yes", "")</f>
        <v/>
      </c>
      <c r="S1138" s="14" t="str">
        <f>IF(AND(MasterData5[[#This Row],[MntSweetProducts]]&gt;=AF$4, MasterData5[[#This Row],[Income ]]&lt;=$AB$12), "Yes", "")</f>
        <v/>
      </c>
      <c r="U1138" s="14" t="str">
        <f>IF(MasterData5[[#This Row],[MntWines]]&gt;=AB$4, "Yes", "")</f>
        <v>Yes</v>
      </c>
      <c r="V1138" s="14" t="str">
        <f>IF(MasterData5[[#This Row],[MntFruits]]&gt;=AC$4, "Yes", "")</f>
        <v/>
      </c>
      <c r="W1138" s="14" t="str">
        <f>IF(MasterData5[[#This Row],[MntMeatProducts]]&gt;=AD$4, "Yes", "")</f>
        <v/>
      </c>
      <c r="X1138" s="14" t="str">
        <f>IF(MasterData5[[#This Row],[MntFishProducts]]&gt;=AE$4, "Yes", "")</f>
        <v/>
      </c>
      <c r="Y1138" s="14" t="str">
        <f>IF(MasterData5[[#This Row],[MntSweetProducts]]&gt;=AF$4, "Yes", "")</f>
        <v/>
      </c>
    </row>
    <row r="1139" spans="1:25" x14ac:dyDescent="0.3">
      <c r="A1139">
        <v>5544</v>
      </c>
      <c r="B1139" s="10">
        <v>957</v>
      </c>
      <c r="C1139" s="10">
        <v>40</v>
      </c>
      <c r="D1139" s="10">
        <v>175</v>
      </c>
      <c r="E1139" s="10">
        <v>158</v>
      </c>
      <c r="F1139" s="10">
        <v>53</v>
      </c>
      <c r="G1139" s="10">
        <v>107</v>
      </c>
      <c r="H1139" s="24">
        <f>2021-'Customer Profile'!B1138</f>
        <v>51</v>
      </c>
      <c r="I1139" s="10">
        <f>IF(Analysis!$B$60="Wine",B1139,IF(Analysis!$B$60="Fruit",C1139,IF(Analysis!$B$60="Meat",D1139,IF(Analysis!$B$60="Fish",E1139,IF(Analysis!$B$60="Sweet",F1139,"")))))</f>
        <v>158</v>
      </c>
      <c r="J1139" s="10">
        <v>67384</v>
      </c>
      <c r="K1139" s="10" t="str">
        <f>IF(MasterData5[[#This Row],[Income ]]&gt;$AB$12, "Above", "Below")</f>
        <v>Above</v>
      </c>
      <c r="L1139" s="10">
        <f>SUM(MasterData5[[#This Row],[MntWines]:[MntSweetProducts]])</f>
        <v>1383</v>
      </c>
      <c r="M1139" s="53" t="str">
        <f>IF(MasterData5[[#This Row],[Total Purchase]]&gt;=500, "Over $500", "")</f>
        <v>Over $500</v>
      </c>
      <c r="N1139" s="10"/>
      <c r="O1139" s="14" t="str">
        <f>IF(AND(MasterData5[[#This Row],[MntWines]]&gt;=AB$4, MasterData5[[#This Row],[Income ]]&lt;=$AB$12), "Yes", "")</f>
        <v/>
      </c>
      <c r="P1139" s="14" t="str">
        <f>IF(AND(MasterData5[[#This Row],[MntFruits]]&gt;=AC$4, MasterData5[[#This Row],[Income ]]&lt;=$AB$12), "Yes", "")</f>
        <v/>
      </c>
      <c r="Q1139" s="14" t="str">
        <f>IF(AND(MasterData5[[#This Row],[MntMeatProducts]]&gt;=AD$4, MasterData5[[#This Row],[Income ]]&lt;=$AB$12), "Yes", "")</f>
        <v/>
      </c>
      <c r="R1139" s="14" t="str">
        <f>IF(AND(MasterData5[[#This Row],[MntFishProducts]]&gt;=AE$4, MasterData5[[#This Row],[Income ]]&lt;=$AB$12), "Yes", "")</f>
        <v/>
      </c>
      <c r="S1139" s="14" t="str">
        <f>IF(AND(MasterData5[[#This Row],[MntSweetProducts]]&gt;=AF$4, MasterData5[[#This Row],[Income ]]&lt;=$AB$12), "Yes", "")</f>
        <v/>
      </c>
      <c r="U1139" s="14" t="str">
        <f>IF(MasterData5[[#This Row],[MntWines]]&gt;=AB$4, "Yes", "")</f>
        <v>Yes</v>
      </c>
      <c r="V1139" s="14" t="str">
        <f>IF(MasterData5[[#This Row],[MntFruits]]&gt;=AC$4, "Yes", "")</f>
        <v>Yes</v>
      </c>
      <c r="W1139" s="14" t="str">
        <f>IF(MasterData5[[#This Row],[MntMeatProducts]]&gt;=AD$4, "Yes", "")</f>
        <v>Yes</v>
      </c>
      <c r="X1139" s="14" t="str">
        <f>IF(MasterData5[[#This Row],[MntFishProducts]]&gt;=AE$4, "Yes", "")</f>
        <v>Yes</v>
      </c>
      <c r="Y1139" s="14" t="str">
        <f>IF(MasterData5[[#This Row],[MntSweetProducts]]&gt;=AF$4, "Yes", "")</f>
        <v>Yes</v>
      </c>
    </row>
    <row r="1140" spans="1:25" x14ac:dyDescent="0.3">
      <c r="A1140">
        <v>5545</v>
      </c>
      <c r="B1140" s="10">
        <v>572</v>
      </c>
      <c r="C1140" s="10">
        <v>8</v>
      </c>
      <c r="D1140" s="10">
        <v>259</v>
      </c>
      <c r="E1140" s="10">
        <v>34</v>
      </c>
      <c r="F1140" s="10">
        <v>35</v>
      </c>
      <c r="G1140" s="10">
        <v>80</v>
      </c>
      <c r="H1140" s="24">
        <f>2021-'Customer Profile'!B1139</f>
        <v>49</v>
      </c>
      <c r="I1140" s="10">
        <f>IF(Analysis!$B$60="Wine",B1140,IF(Analysis!$B$60="Fruit",C1140,IF(Analysis!$B$60="Meat",D1140,IF(Analysis!$B$60="Fish",E1140,IF(Analysis!$B$60="Sweet",F1140,"")))))</f>
        <v>34</v>
      </c>
      <c r="J1140" s="10">
        <v>78075</v>
      </c>
      <c r="K1140" s="10" t="str">
        <f>IF(MasterData5[[#This Row],[Income ]]&gt;$AB$12, "Above", "Below")</f>
        <v>Above</v>
      </c>
      <c r="L1140" s="10">
        <f>SUM(MasterData5[[#This Row],[MntWines]:[MntSweetProducts]])</f>
        <v>908</v>
      </c>
      <c r="M1140" s="53" t="str">
        <f>IF(MasterData5[[#This Row],[Total Purchase]]&gt;=500, "Over $500", "")</f>
        <v>Over $500</v>
      </c>
      <c r="N1140" s="10"/>
      <c r="O1140" s="14" t="str">
        <f>IF(AND(MasterData5[[#This Row],[MntWines]]&gt;=AB$4, MasterData5[[#This Row],[Income ]]&lt;=$AB$12), "Yes", "")</f>
        <v/>
      </c>
      <c r="P1140" s="14" t="str">
        <f>IF(AND(MasterData5[[#This Row],[MntFruits]]&gt;=AC$4, MasterData5[[#This Row],[Income ]]&lt;=$AB$12), "Yes", "")</f>
        <v/>
      </c>
      <c r="Q1140" s="14" t="str">
        <f>IF(AND(MasterData5[[#This Row],[MntMeatProducts]]&gt;=AD$4, MasterData5[[#This Row],[Income ]]&lt;=$AB$12), "Yes", "")</f>
        <v/>
      </c>
      <c r="R1140" s="14" t="str">
        <f>IF(AND(MasterData5[[#This Row],[MntFishProducts]]&gt;=AE$4, MasterData5[[#This Row],[Income ]]&lt;=$AB$12), "Yes", "")</f>
        <v/>
      </c>
      <c r="S1140" s="14" t="str">
        <f>IF(AND(MasterData5[[#This Row],[MntSweetProducts]]&gt;=AF$4, MasterData5[[#This Row],[Income ]]&lt;=$AB$12), "Yes", "")</f>
        <v/>
      </c>
      <c r="U1140" s="14" t="str">
        <f>IF(MasterData5[[#This Row],[MntWines]]&gt;=AB$4, "Yes", "")</f>
        <v>Yes</v>
      </c>
      <c r="V1140" s="14" t="str">
        <f>IF(MasterData5[[#This Row],[MntFruits]]&gt;=AC$4, "Yes", "")</f>
        <v/>
      </c>
      <c r="W1140" s="14" t="str">
        <f>IF(MasterData5[[#This Row],[MntMeatProducts]]&gt;=AD$4, "Yes", "")</f>
        <v>Yes</v>
      </c>
      <c r="X1140" s="14" t="str">
        <f>IF(MasterData5[[#This Row],[MntFishProducts]]&gt;=AE$4, "Yes", "")</f>
        <v/>
      </c>
      <c r="Y1140" s="14" t="str">
        <f>IF(MasterData5[[#This Row],[MntSweetProducts]]&gt;=AF$4, "Yes", "")</f>
        <v>Yes</v>
      </c>
    </row>
    <row r="1141" spans="1:25" x14ac:dyDescent="0.3">
      <c r="A1141">
        <v>5547</v>
      </c>
      <c r="B1141" s="10">
        <v>1478</v>
      </c>
      <c r="C1141" s="10">
        <v>19</v>
      </c>
      <c r="D1141" s="10">
        <v>403</v>
      </c>
      <c r="E1141" s="10">
        <v>0</v>
      </c>
      <c r="F1141" s="10">
        <v>19</v>
      </c>
      <c r="G1141" s="10">
        <v>0</v>
      </c>
      <c r="H1141" s="24">
        <f>2021-'Customer Profile'!B1140</f>
        <v>39</v>
      </c>
      <c r="I1141" s="10">
        <f>IF(Analysis!$B$60="Wine",B1141,IF(Analysis!$B$60="Fruit",C1141,IF(Analysis!$B$60="Meat",D1141,IF(Analysis!$B$60="Fish",E1141,IF(Analysis!$B$60="Sweet",F1141,"")))))</f>
        <v>0</v>
      </c>
      <c r="J1141" s="10">
        <v>84169</v>
      </c>
      <c r="K1141" s="10" t="str">
        <f>IF(MasterData5[[#This Row],[Income ]]&gt;$AB$12, "Above", "Below")</f>
        <v>Above</v>
      </c>
      <c r="L1141" s="10">
        <f>SUM(MasterData5[[#This Row],[MntWines]:[MntSweetProducts]])</f>
        <v>1919</v>
      </c>
      <c r="M1141" s="53" t="str">
        <f>IF(MasterData5[[#This Row],[Total Purchase]]&gt;=500, "Over $500", "")</f>
        <v>Over $500</v>
      </c>
      <c r="N1141" s="10"/>
      <c r="O1141" s="14" t="str">
        <f>IF(AND(MasterData5[[#This Row],[MntWines]]&gt;=AB$4, MasterData5[[#This Row],[Income ]]&lt;=$AB$12), "Yes", "")</f>
        <v/>
      </c>
      <c r="P1141" s="14" t="str">
        <f>IF(AND(MasterData5[[#This Row],[MntFruits]]&gt;=AC$4, MasterData5[[#This Row],[Income ]]&lt;=$AB$12), "Yes", "")</f>
        <v/>
      </c>
      <c r="Q1141" s="14" t="str">
        <f>IF(AND(MasterData5[[#This Row],[MntMeatProducts]]&gt;=AD$4, MasterData5[[#This Row],[Income ]]&lt;=$AB$12), "Yes", "")</f>
        <v/>
      </c>
      <c r="R1141" s="14" t="str">
        <f>IF(AND(MasterData5[[#This Row],[MntFishProducts]]&gt;=AE$4, MasterData5[[#This Row],[Income ]]&lt;=$AB$12), "Yes", "")</f>
        <v/>
      </c>
      <c r="S1141" s="14" t="str">
        <f>IF(AND(MasterData5[[#This Row],[MntSweetProducts]]&gt;=AF$4, MasterData5[[#This Row],[Income ]]&lt;=$AB$12), "Yes", "")</f>
        <v/>
      </c>
      <c r="U1141" s="14" t="str">
        <f>IF(MasterData5[[#This Row],[MntWines]]&gt;=AB$4, "Yes", "")</f>
        <v>Yes</v>
      </c>
      <c r="V1141" s="14" t="str">
        <f>IF(MasterData5[[#This Row],[MntFruits]]&gt;=AC$4, "Yes", "")</f>
        <v/>
      </c>
      <c r="W1141" s="14" t="str">
        <f>IF(MasterData5[[#This Row],[MntMeatProducts]]&gt;=AD$4, "Yes", "")</f>
        <v>Yes</v>
      </c>
      <c r="X1141" s="14" t="str">
        <f>IF(MasterData5[[#This Row],[MntFishProducts]]&gt;=AE$4, "Yes", "")</f>
        <v/>
      </c>
      <c r="Y1141" s="14" t="str">
        <f>IF(MasterData5[[#This Row],[MntSweetProducts]]&gt;=AF$4, "Yes", "")</f>
        <v/>
      </c>
    </row>
    <row r="1142" spans="1:25" x14ac:dyDescent="0.3">
      <c r="A1142">
        <v>5552</v>
      </c>
      <c r="B1142" s="10">
        <v>81</v>
      </c>
      <c r="C1142" s="10">
        <v>18</v>
      </c>
      <c r="D1142" s="10">
        <v>113</v>
      </c>
      <c r="E1142" s="10">
        <v>47</v>
      </c>
      <c r="F1142" s="10">
        <v>13</v>
      </c>
      <c r="G1142" s="10">
        <v>21</v>
      </c>
      <c r="H1142" s="24">
        <f>2021-'Customer Profile'!B1141</f>
        <v>58</v>
      </c>
      <c r="I1142" s="10">
        <f>IF(Analysis!$B$60="Wine",B1142,IF(Analysis!$B$60="Fruit",C1142,IF(Analysis!$B$60="Meat",D1142,IF(Analysis!$B$60="Fish",E1142,IF(Analysis!$B$60="Sweet",F1142,"")))))</f>
        <v>47</v>
      </c>
      <c r="J1142" s="10">
        <v>48721</v>
      </c>
      <c r="K1142" s="10" t="str">
        <f>IF(MasterData5[[#This Row],[Income ]]&gt;$AB$12, "Above", "Below")</f>
        <v>Below</v>
      </c>
      <c r="L1142" s="10">
        <f>SUM(MasterData5[[#This Row],[MntWines]:[MntSweetProducts]])</f>
        <v>272</v>
      </c>
      <c r="M1142" s="53" t="str">
        <f>IF(MasterData5[[#This Row],[Total Purchase]]&gt;=500, "Over $500", "")</f>
        <v/>
      </c>
      <c r="N1142" s="10"/>
      <c r="O1142" s="14" t="str">
        <f>IF(AND(MasterData5[[#This Row],[MntWines]]&gt;=AB$4, MasterData5[[#This Row],[Income ]]&lt;=$AB$12), "Yes", "")</f>
        <v/>
      </c>
      <c r="P1142" s="14" t="str">
        <f>IF(AND(MasterData5[[#This Row],[MntFruits]]&gt;=AC$4, MasterData5[[#This Row],[Income ]]&lt;=$AB$12), "Yes", "")</f>
        <v/>
      </c>
      <c r="Q1142" s="14" t="str">
        <f>IF(AND(MasterData5[[#This Row],[MntMeatProducts]]&gt;=AD$4, MasterData5[[#This Row],[Income ]]&lt;=$AB$12), "Yes", "")</f>
        <v/>
      </c>
      <c r="R1142" s="14" t="str">
        <f>IF(AND(MasterData5[[#This Row],[MntFishProducts]]&gt;=AE$4, MasterData5[[#This Row],[Income ]]&lt;=$AB$12), "Yes", "")</f>
        <v>Yes</v>
      </c>
      <c r="S1142" s="14" t="str">
        <f>IF(AND(MasterData5[[#This Row],[MntSweetProducts]]&gt;=AF$4, MasterData5[[#This Row],[Income ]]&lt;=$AB$12), "Yes", "")</f>
        <v/>
      </c>
      <c r="U1142" s="14" t="str">
        <f>IF(MasterData5[[#This Row],[MntWines]]&gt;=AB$4, "Yes", "")</f>
        <v/>
      </c>
      <c r="V1142" s="14" t="str">
        <f>IF(MasterData5[[#This Row],[MntFruits]]&gt;=AC$4, "Yes", "")</f>
        <v/>
      </c>
      <c r="W1142" s="14" t="str">
        <f>IF(MasterData5[[#This Row],[MntMeatProducts]]&gt;=AD$4, "Yes", "")</f>
        <v/>
      </c>
      <c r="X1142" s="14" t="str">
        <f>IF(MasterData5[[#This Row],[MntFishProducts]]&gt;=AE$4, "Yes", "")</f>
        <v>Yes</v>
      </c>
      <c r="Y1142" s="14" t="str">
        <f>IF(MasterData5[[#This Row],[MntSweetProducts]]&gt;=AF$4, "Yes", "")</f>
        <v/>
      </c>
    </row>
    <row r="1143" spans="1:25" x14ac:dyDescent="0.3">
      <c r="A1143">
        <v>5555</v>
      </c>
      <c r="B1143" s="10">
        <v>1</v>
      </c>
      <c r="C1143" s="10">
        <v>1</v>
      </c>
      <c r="D1143" s="10">
        <v>1</v>
      </c>
      <c r="E1143" s="10">
        <v>1</v>
      </c>
      <c r="F1143" s="10">
        <v>1</v>
      </c>
      <c r="G1143" s="10">
        <v>1</v>
      </c>
      <c r="H1143" s="24">
        <f>2021-'Customer Profile'!B1142</f>
        <v>46</v>
      </c>
      <c r="I1143" s="10">
        <f>IF(Analysis!$B$60="Wine",B1143,IF(Analysis!$B$60="Fruit",C1143,IF(Analysis!$B$60="Meat",D1143,IF(Analysis!$B$60="Fish",E1143,IF(Analysis!$B$60="Sweet",F1143,"")))))</f>
        <v>1</v>
      </c>
      <c r="J1143" s="10">
        <v>153924</v>
      </c>
      <c r="K1143" s="10" t="str">
        <f>IF(MasterData5[[#This Row],[Income ]]&gt;$AB$12, "Above", "Below")</f>
        <v>Above</v>
      </c>
      <c r="L1143" s="10">
        <f>SUM(MasterData5[[#This Row],[MntWines]:[MntSweetProducts]])</f>
        <v>5</v>
      </c>
      <c r="M1143" s="53" t="str">
        <f>IF(MasterData5[[#This Row],[Total Purchase]]&gt;=500, "Over $500", "")</f>
        <v/>
      </c>
      <c r="N1143" s="10"/>
      <c r="O1143" s="14" t="str">
        <f>IF(AND(MasterData5[[#This Row],[MntWines]]&gt;=AB$4, MasterData5[[#This Row],[Income ]]&lt;=$AB$12), "Yes", "")</f>
        <v/>
      </c>
      <c r="P1143" s="14" t="str">
        <f>IF(AND(MasterData5[[#This Row],[MntFruits]]&gt;=AC$4, MasterData5[[#This Row],[Income ]]&lt;=$AB$12), "Yes", "")</f>
        <v/>
      </c>
      <c r="Q1143" s="14" t="str">
        <f>IF(AND(MasterData5[[#This Row],[MntMeatProducts]]&gt;=AD$4, MasterData5[[#This Row],[Income ]]&lt;=$AB$12), "Yes", "")</f>
        <v/>
      </c>
      <c r="R1143" s="14" t="str">
        <f>IF(AND(MasterData5[[#This Row],[MntFishProducts]]&gt;=AE$4, MasterData5[[#This Row],[Income ]]&lt;=$AB$12), "Yes", "")</f>
        <v/>
      </c>
      <c r="S1143" s="14" t="str">
        <f>IF(AND(MasterData5[[#This Row],[MntSweetProducts]]&gt;=AF$4, MasterData5[[#This Row],[Income ]]&lt;=$AB$12), "Yes", "")</f>
        <v/>
      </c>
      <c r="U1143" s="14" t="str">
        <f>IF(MasterData5[[#This Row],[MntWines]]&gt;=AB$4, "Yes", "")</f>
        <v/>
      </c>
      <c r="V1143" s="14" t="str">
        <f>IF(MasterData5[[#This Row],[MntFruits]]&gt;=AC$4, "Yes", "")</f>
        <v/>
      </c>
      <c r="W1143" s="14" t="str">
        <f>IF(MasterData5[[#This Row],[MntMeatProducts]]&gt;=AD$4, "Yes", "")</f>
        <v/>
      </c>
      <c r="X1143" s="14" t="str">
        <f>IF(MasterData5[[#This Row],[MntFishProducts]]&gt;=AE$4, "Yes", "")</f>
        <v/>
      </c>
      <c r="Y1143" s="14" t="str">
        <f>IF(MasterData5[[#This Row],[MntSweetProducts]]&gt;=AF$4, "Yes", "")</f>
        <v/>
      </c>
    </row>
    <row r="1144" spans="1:25" x14ac:dyDescent="0.3">
      <c r="A1144">
        <v>5558</v>
      </c>
      <c r="B1144" s="10">
        <v>1020</v>
      </c>
      <c r="C1144" s="10">
        <v>31</v>
      </c>
      <c r="D1144" s="10">
        <v>430</v>
      </c>
      <c r="E1144" s="10">
        <v>62</v>
      </c>
      <c r="F1144" s="10">
        <v>63</v>
      </c>
      <c r="G1144" s="10">
        <v>79</v>
      </c>
      <c r="H1144" s="24">
        <f>2021-'Customer Profile'!B1143</f>
        <v>67</v>
      </c>
      <c r="I1144" s="10">
        <f>IF(Analysis!$B$60="Wine",B1144,IF(Analysis!$B$60="Fruit",C1144,IF(Analysis!$B$60="Meat",D1144,IF(Analysis!$B$60="Fish",E1144,IF(Analysis!$B$60="Sweet",F1144,"")))))</f>
        <v>62</v>
      </c>
      <c r="J1144" s="10">
        <v>90933</v>
      </c>
      <c r="K1144" s="10" t="str">
        <f>IF(MasterData5[[#This Row],[Income ]]&gt;$AB$12, "Above", "Below")</f>
        <v>Above</v>
      </c>
      <c r="L1144" s="10">
        <f>SUM(MasterData5[[#This Row],[MntWines]:[MntSweetProducts]])</f>
        <v>1606</v>
      </c>
      <c r="M1144" s="53" t="str">
        <f>IF(MasterData5[[#This Row],[Total Purchase]]&gt;=500, "Over $500", "")</f>
        <v>Over $500</v>
      </c>
      <c r="N1144" s="10"/>
      <c r="O1144" s="14" t="str">
        <f>IF(AND(MasterData5[[#This Row],[MntWines]]&gt;=AB$4, MasterData5[[#This Row],[Income ]]&lt;=$AB$12), "Yes", "")</f>
        <v/>
      </c>
      <c r="P1144" s="14" t="str">
        <f>IF(AND(MasterData5[[#This Row],[MntFruits]]&gt;=AC$4, MasterData5[[#This Row],[Income ]]&lt;=$AB$12), "Yes", "")</f>
        <v/>
      </c>
      <c r="Q1144" s="14" t="str">
        <f>IF(AND(MasterData5[[#This Row],[MntMeatProducts]]&gt;=AD$4, MasterData5[[#This Row],[Income ]]&lt;=$AB$12), "Yes", "")</f>
        <v/>
      </c>
      <c r="R1144" s="14" t="str">
        <f>IF(AND(MasterData5[[#This Row],[MntFishProducts]]&gt;=AE$4, MasterData5[[#This Row],[Income ]]&lt;=$AB$12), "Yes", "")</f>
        <v/>
      </c>
      <c r="S1144" s="14" t="str">
        <f>IF(AND(MasterData5[[#This Row],[MntSweetProducts]]&gt;=AF$4, MasterData5[[#This Row],[Income ]]&lt;=$AB$12), "Yes", "")</f>
        <v/>
      </c>
      <c r="U1144" s="14" t="str">
        <f>IF(MasterData5[[#This Row],[MntWines]]&gt;=AB$4, "Yes", "")</f>
        <v>Yes</v>
      </c>
      <c r="V1144" s="14" t="str">
        <f>IF(MasterData5[[#This Row],[MntFruits]]&gt;=AC$4, "Yes", "")</f>
        <v>Yes</v>
      </c>
      <c r="W1144" s="14" t="str">
        <f>IF(MasterData5[[#This Row],[MntMeatProducts]]&gt;=AD$4, "Yes", "")</f>
        <v>Yes</v>
      </c>
      <c r="X1144" s="14" t="str">
        <f>IF(MasterData5[[#This Row],[MntFishProducts]]&gt;=AE$4, "Yes", "")</f>
        <v>Yes</v>
      </c>
      <c r="Y1144" s="14" t="str">
        <f>IF(MasterData5[[#This Row],[MntSweetProducts]]&gt;=AF$4, "Yes", "")</f>
        <v>Yes</v>
      </c>
    </row>
    <row r="1145" spans="1:25" x14ac:dyDescent="0.3">
      <c r="A1145">
        <v>5562</v>
      </c>
      <c r="B1145" s="10">
        <v>502</v>
      </c>
      <c r="C1145" s="10">
        <v>12</v>
      </c>
      <c r="D1145" s="10">
        <v>109</v>
      </c>
      <c r="E1145" s="10">
        <v>16</v>
      </c>
      <c r="F1145" s="10">
        <v>6</v>
      </c>
      <c r="G1145" s="10">
        <v>90</v>
      </c>
      <c r="H1145" s="24">
        <f>2021-'Customer Profile'!B1144</f>
        <v>47</v>
      </c>
      <c r="I1145" s="10">
        <f>IF(Analysis!$B$60="Wine",B1145,IF(Analysis!$B$60="Fruit",C1145,IF(Analysis!$B$60="Meat",D1145,IF(Analysis!$B$60="Fish",E1145,IF(Analysis!$B$60="Sweet",F1145,"")))))</f>
        <v>16</v>
      </c>
      <c r="J1145" s="10">
        <v>60093</v>
      </c>
      <c r="K1145" s="10" t="str">
        <f>IF(MasterData5[[#This Row],[Income ]]&gt;$AB$12, "Above", "Below")</f>
        <v>Above</v>
      </c>
      <c r="L1145" s="10">
        <f>SUM(MasterData5[[#This Row],[MntWines]:[MntSweetProducts]])</f>
        <v>645</v>
      </c>
      <c r="M1145" s="53" t="str">
        <f>IF(MasterData5[[#This Row],[Total Purchase]]&gt;=500, "Over $500", "")</f>
        <v>Over $500</v>
      </c>
      <c r="N1145" s="10"/>
      <c r="O1145" s="14" t="str">
        <f>IF(AND(MasterData5[[#This Row],[MntWines]]&gt;=AB$4, MasterData5[[#This Row],[Income ]]&lt;=$AB$12), "Yes", "")</f>
        <v/>
      </c>
      <c r="P1145" s="14" t="str">
        <f>IF(AND(MasterData5[[#This Row],[MntFruits]]&gt;=AC$4, MasterData5[[#This Row],[Income ]]&lt;=$AB$12), "Yes", "")</f>
        <v/>
      </c>
      <c r="Q1145" s="14" t="str">
        <f>IF(AND(MasterData5[[#This Row],[MntMeatProducts]]&gt;=AD$4, MasterData5[[#This Row],[Income ]]&lt;=$AB$12), "Yes", "")</f>
        <v/>
      </c>
      <c r="R1145" s="14" t="str">
        <f>IF(AND(MasterData5[[#This Row],[MntFishProducts]]&gt;=AE$4, MasterData5[[#This Row],[Income ]]&lt;=$AB$12), "Yes", "")</f>
        <v/>
      </c>
      <c r="S1145" s="14" t="str">
        <f>IF(AND(MasterData5[[#This Row],[MntSweetProducts]]&gt;=AF$4, MasterData5[[#This Row],[Income ]]&lt;=$AB$12), "Yes", "")</f>
        <v/>
      </c>
      <c r="U1145" s="14" t="str">
        <f>IF(MasterData5[[#This Row],[MntWines]]&gt;=AB$4, "Yes", "")</f>
        <v>Yes</v>
      </c>
      <c r="V1145" s="14" t="str">
        <f>IF(MasterData5[[#This Row],[MntFruits]]&gt;=AC$4, "Yes", "")</f>
        <v/>
      </c>
      <c r="W1145" s="14" t="str">
        <f>IF(MasterData5[[#This Row],[MntMeatProducts]]&gt;=AD$4, "Yes", "")</f>
        <v/>
      </c>
      <c r="X1145" s="14" t="str">
        <f>IF(MasterData5[[#This Row],[MntFishProducts]]&gt;=AE$4, "Yes", "")</f>
        <v/>
      </c>
      <c r="Y1145" s="14" t="str">
        <f>IF(MasterData5[[#This Row],[MntSweetProducts]]&gt;=AF$4, "Yes", "")</f>
        <v/>
      </c>
    </row>
    <row r="1146" spans="1:25" x14ac:dyDescent="0.3">
      <c r="A1146">
        <v>5564</v>
      </c>
      <c r="B1146" s="10">
        <v>509</v>
      </c>
      <c r="C1146" s="10">
        <v>133</v>
      </c>
      <c r="D1146" s="10">
        <v>497</v>
      </c>
      <c r="E1146" s="10">
        <v>78</v>
      </c>
      <c r="F1146" s="10">
        <v>24</v>
      </c>
      <c r="G1146" s="10">
        <v>97</v>
      </c>
      <c r="H1146" s="24">
        <f>2021-'Customer Profile'!B1145</f>
        <v>52</v>
      </c>
      <c r="I1146" s="10">
        <f>IF(Analysis!$B$60="Wine",B1146,IF(Analysis!$B$60="Fruit",C1146,IF(Analysis!$B$60="Meat",D1146,IF(Analysis!$B$60="Fish",E1146,IF(Analysis!$B$60="Sweet",F1146,"")))))</f>
        <v>78</v>
      </c>
      <c r="J1146" s="10">
        <v>62882</v>
      </c>
      <c r="K1146" s="10" t="str">
        <f>IF(MasterData5[[#This Row],[Income ]]&gt;$AB$12, "Above", "Below")</f>
        <v>Above</v>
      </c>
      <c r="L1146" s="10">
        <f>SUM(MasterData5[[#This Row],[MntWines]:[MntSweetProducts]])</f>
        <v>1241</v>
      </c>
      <c r="M1146" s="53" t="str">
        <f>IF(MasterData5[[#This Row],[Total Purchase]]&gt;=500, "Over $500", "")</f>
        <v>Over $500</v>
      </c>
      <c r="N1146" s="10"/>
      <c r="O1146" s="14" t="str">
        <f>IF(AND(MasterData5[[#This Row],[MntWines]]&gt;=AB$4, MasterData5[[#This Row],[Income ]]&lt;=$AB$12), "Yes", "")</f>
        <v/>
      </c>
      <c r="P1146" s="14" t="str">
        <f>IF(AND(MasterData5[[#This Row],[MntFruits]]&gt;=AC$4, MasterData5[[#This Row],[Income ]]&lt;=$AB$12), "Yes", "")</f>
        <v/>
      </c>
      <c r="Q1146" s="14" t="str">
        <f>IF(AND(MasterData5[[#This Row],[MntMeatProducts]]&gt;=AD$4, MasterData5[[#This Row],[Income ]]&lt;=$AB$12), "Yes", "")</f>
        <v/>
      </c>
      <c r="R1146" s="14" t="str">
        <f>IF(AND(MasterData5[[#This Row],[MntFishProducts]]&gt;=AE$4, MasterData5[[#This Row],[Income ]]&lt;=$AB$12), "Yes", "")</f>
        <v/>
      </c>
      <c r="S1146" s="14" t="str">
        <f>IF(AND(MasterData5[[#This Row],[MntSweetProducts]]&gt;=AF$4, MasterData5[[#This Row],[Income ]]&lt;=$AB$12), "Yes", "")</f>
        <v/>
      </c>
      <c r="U1146" s="14" t="str">
        <f>IF(MasterData5[[#This Row],[MntWines]]&gt;=AB$4, "Yes", "")</f>
        <v>Yes</v>
      </c>
      <c r="V1146" s="14" t="str">
        <f>IF(MasterData5[[#This Row],[MntFruits]]&gt;=AC$4, "Yes", "")</f>
        <v>Yes</v>
      </c>
      <c r="W1146" s="14" t="str">
        <f>IF(MasterData5[[#This Row],[MntMeatProducts]]&gt;=AD$4, "Yes", "")</f>
        <v>Yes</v>
      </c>
      <c r="X1146" s="14" t="str">
        <f>IF(MasterData5[[#This Row],[MntFishProducts]]&gt;=AE$4, "Yes", "")</f>
        <v>Yes</v>
      </c>
      <c r="Y1146" s="14" t="str">
        <f>IF(MasterData5[[#This Row],[MntSweetProducts]]&gt;=AF$4, "Yes", "")</f>
        <v/>
      </c>
    </row>
    <row r="1147" spans="1:25" x14ac:dyDescent="0.3">
      <c r="A1147">
        <v>5577</v>
      </c>
      <c r="B1147" s="10">
        <v>8</v>
      </c>
      <c r="C1147" s="10">
        <v>0</v>
      </c>
      <c r="D1147" s="10">
        <v>9</v>
      </c>
      <c r="E1147" s="10">
        <v>2</v>
      </c>
      <c r="F1147" s="10">
        <v>1</v>
      </c>
      <c r="G1147" s="10">
        <v>3</v>
      </c>
      <c r="H1147" s="24">
        <f>2021-'Customer Profile'!B1146</f>
        <v>38</v>
      </c>
      <c r="I1147" s="10">
        <f>IF(Analysis!$B$60="Wine",B1147,IF(Analysis!$B$60="Fruit",C1147,IF(Analysis!$B$60="Meat",D1147,IF(Analysis!$B$60="Fish",E1147,IF(Analysis!$B$60="Sweet",F1147,"")))))</f>
        <v>2</v>
      </c>
      <c r="J1147" s="10">
        <v>43776</v>
      </c>
      <c r="K1147" s="10" t="str">
        <f>IF(MasterData5[[#This Row],[Income ]]&gt;$AB$12, "Above", "Below")</f>
        <v>Below</v>
      </c>
      <c r="L1147" s="10">
        <f>SUM(MasterData5[[#This Row],[MntWines]:[MntSweetProducts]])</f>
        <v>20</v>
      </c>
      <c r="M1147" s="53" t="str">
        <f>IF(MasterData5[[#This Row],[Total Purchase]]&gt;=500, "Over $500", "")</f>
        <v/>
      </c>
      <c r="N1147" s="10"/>
      <c r="O1147" s="14" t="str">
        <f>IF(AND(MasterData5[[#This Row],[MntWines]]&gt;=AB$4, MasterData5[[#This Row],[Income ]]&lt;=$AB$12), "Yes", "")</f>
        <v/>
      </c>
      <c r="P1147" s="14" t="str">
        <f>IF(AND(MasterData5[[#This Row],[MntFruits]]&gt;=AC$4, MasterData5[[#This Row],[Income ]]&lt;=$AB$12), "Yes", "")</f>
        <v/>
      </c>
      <c r="Q1147" s="14" t="str">
        <f>IF(AND(MasterData5[[#This Row],[MntMeatProducts]]&gt;=AD$4, MasterData5[[#This Row],[Income ]]&lt;=$AB$12), "Yes", "")</f>
        <v/>
      </c>
      <c r="R1147" s="14" t="str">
        <f>IF(AND(MasterData5[[#This Row],[MntFishProducts]]&gt;=AE$4, MasterData5[[#This Row],[Income ]]&lt;=$AB$12), "Yes", "")</f>
        <v/>
      </c>
      <c r="S1147" s="14" t="str">
        <f>IF(AND(MasterData5[[#This Row],[MntSweetProducts]]&gt;=AF$4, MasterData5[[#This Row],[Income ]]&lt;=$AB$12), "Yes", "")</f>
        <v/>
      </c>
      <c r="U1147" s="14" t="str">
        <f>IF(MasterData5[[#This Row],[MntWines]]&gt;=AB$4, "Yes", "")</f>
        <v/>
      </c>
      <c r="V1147" s="14" t="str">
        <f>IF(MasterData5[[#This Row],[MntFruits]]&gt;=AC$4, "Yes", "")</f>
        <v/>
      </c>
      <c r="W1147" s="14" t="str">
        <f>IF(MasterData5[[#This Row],[MntMeatProducts]]&gt;=AD$4, "Yes", "")</f>
        <v/>
      </c>
      <c r="X1147" s="14" t="str">
        <f>IF(MasterData5[[#This Row],[MntFishProducts]]&gt;=AE$4, "Yes", "")</f>
        <v/>
      </c>
      <c r="Y1147" s="14" t="str">
        <f>IF(MasterData5[[#This Row],[MntSweetProducts]]&gt;=AF$4, "Yes", "")</f>
        <v/>
      </c>
    </row>
    <row r="1148" spans="1:25" x14ac:dyDescent="0.3">
      <c r="A1148">
        <v>5585</v>
      </c>
      <c r="B1148" s="10">
        <v>12</v>
      </c>
      <c r="C1148" s="10">
        <v>2</v>
      </c>
      <c r="D1148" s="10">
        <v>17</v>
      </c>
      <c r="E1148" s="10">
        <v>6</v>
      </c>
      <c r="F1148" s="10">
        <v>1</v>
      </c>
      <c r="G1148" s="10">
        <v>10</v>
      </c>
      <c r="H1148" s="24">
        <f>2021-'Customer Profile'!B1147</f>
        <v>49</v>
      </c>
      <c r="I1148" s="10">
        <f>IF(Analysis!$B$60="Wine",B1148,IF(Analysis!$B$60="Fruit",C1148,IF(Analysis!$B$60="Meat",D1148,IF(Analysis!$B$60="Fish",E1148,IF(Analysis!$B$60="Sweet",F1148,"")))))</f>
        <v>6</v>
      </c>
      <c r="J1148" s="10">
        <v>21359</v>
      </c>
      <c r="K1148" s="10" t="str">
        <f>IF(MasterData5[[#This Row],[Income ]]&gt;$AB$12, "Above", "Below")</f>
        <v>Below</v>
      </c>
      <c r="L1148" s="10">
        <f>SUM(MasterData5[[#This Row],[MntWines]:[MntSweetProducts]])</f>
        <v>38</v>
      </c>
      <c r="M1148" s="53" t="str">
        <f>IF(MasterData5[[#This Row],[Total Purchase]]&gt;=500, "Over $500", "")</f>
        <v/>
      </c>
      <c r="N1148" s="10"/>
      <c r="O1148" s="14" t="str">
        <f>IF(AND(MasterData5[[#This Row],[MntWines]]&gt;=AB$4, MasterData5[[#This Row],[Income ]]&lt;=$AB$12), "Yes", "")</f>
        <v/>
      </c>
      <c r="P1148" s="14" t="str">
        <f>IF(AND(MasterData5[[#This Row],[MntFruits]]&gt;=AC$4, MasterData5[[#This Row],[Income ]]&lt;=$AB$12), "Yes", "")</f>
        <v/>
      </c>
      <c r="Q1148" s="14" t="str">
        <f>IF(AND(MasterData5[[#This Row],[MntMeatProducts]]&gt;=AD$4, MasterData5[[#This Row],[Income ]]&lt;=$AB$12), "Yes", "")</f>
        <v/>
      </c>
      <c r="R1148" s="14" t="str">
        <f>IF(AND(MasterData5[[#This Row],[MntFishProducts]]&gt;=AE$4, MasterData5[[#This Row],[Income ]]&lt;=$AB$12), "Yes", "")</f>
        <v/>
      </c>
      <c r="S1148" s="14" t="str">
        <f>IF(AND(MasterData5[[#This Row],[MntSweetProducts]]&gt;=AF$4, MasterData5[[#This Row],[Income ]]&lt;=$AB$12), "Yes", "")</f>
        <v/>
      </c>
      <c r="U1148" s="14" t="str">
        <f>IF(MasterData5[[#This Row],[MntWines]]&gt;=AB$4, "Yes", "")</f>
        <v/>
      </c>
      <c r="V1148" s="14" t="str">
        <f>IF(MasterData5[[#This Row],[MntFruits]]&gt;=AC$4, "Yes", "")</f>
        <v/>
      </c>
      <c r="W1148" s="14" t="str">
        <f>IF(MasterData5[[#This Row],[MntMeatProducts]]&gt;=AD$4, "Yes", "")</f>
        <v/>
      </c>
      <c r="X1148" s="14" t="str">
        <f>IF(MasterData5[[#This Row],[MntFishProducts]]&gt;=AE$4, "Yes", "")</f>
        <v/>
      </c>
      <c r="Y1148" s="14" t="str">
        <f>IF(MasterData5[[#This Row],[MntSweetProducts]]&gt;=AF$4, "Yes", "")</f>
        <v/>
      </c>
    </row>
    <row r="1149" spans="1:25" x14ac:dyDescent="0.3">
      <c r="A1149">
        <v>5589</v>
      </c>
      <c r="B1149" s="10">
        <v>631</v>
      </c>
      <c r="C1149" s="10">
        <v>0</v>
      </c>
      <c r="D1149" s="10">
        <v>115</v>
      </c>
      <c r="E1149" s="10">
        <v>10</v>
      </c>
      <c r="F1149" s="10">
        <v>7</v>
      </c>
      <c r="G1149" s="10">
        <v>30</v>
      </c>
      <c r="H1149" s="24">
        <f>2021-'Customer Profile'!B1148</f>
        <v>57</v>
      </c>
      <c r="I1149" s="10">
        <f>IF(Analysis!$B$60="Wine",B1149,IF(Analysis!$B$60="Fruit",C1149,IF(Analysis!$B$60="Meat",D1149,IF(Analysis!$B$60="Fish",E1149,IF(Analysis!$B$60="Sweet",F1149,"")))))</f>
        <v>10</v>
      </c>
      <c r="J1149" s="10">
        <v>51983</v>
      </c>
      <c r="K1149" s="10" t="str">
        <f>IF(MasterData5[[#This Row],[Income ]]&gt;$AB$12, "Above", "Below")</f>
        <v>Above</v>
      </c>
      <c r="L1149" s="10">
        <f>SUM(MasterData5[[#This Row],[MntWines]:[MntSweetProducts]])</f>
        <v>763</v>
      </c>
      <c r="M1149" s="53" t="str">
        <f>IF(MasterData5[[#This Row],[Total Purchase]]&gt;=500, "Over $500", "")</f>
        <v>Over $500</v>
      </c>
      <c r="N1149" s="10"/>
      <c r="O1149" s="14" t="str">
        <f>IF(AND(MasterData5[[#This Row],[MntWines]]&gt;=AB$4, MasterData5[[#This Row],[Income ]]&lt;=$AB$12), "Yes", "")</f>
        <v/>
      </c>
      <c r="P1149" s="14" t="str">
        <f>IF(AND(MasterData5[[#This Row],[MntFruits]]&gt;=AC$4, MasterData5[[#This Row],[Income ]]&lt;=$AB$12), "Yes", "")</f>
        <v/>
      </c>
      <c r="Q1149" s="14" t="str">
        <f>IF(AND(MasterData5[[#This Row],[MntMeatProducts]]&gt;=AD$4, MasterData5[[#This Row],[Income ]]&lt;=$AB$12), "Yes", "")</f>
        <v/>
      </c>
      <c r="R1149" s="14" t="str">
        <f>IF(AND(MasterData5[[#This Row],[MntFishProducts]]&gt;=AE$4, MasterData5[[#This Row],[Income ]]&lt;=$AB$12), "Yes", "")</f>
        <v/>
      </c>
      <c r="S1149" s="14" t="str">
        <f>IF(AND(MasterData5[[#This Row],[MntSweetProducts]]&gt;=AF$4, MasterData5[[#This Row],[Income ]]&lt;=$AB$12), "Yes", "")</f>
        <v/>
      </c>
      <c r="U1149" s="14" t="str">
        <f>IF(MasterData5[[#This Row],[MntWines]]&gt;=AB$4, "Yes", "")</f>
        <v>Yes</v>
      </c>
      <c r="V1149" s="14" t="str">
        <f>IF(MasterData5[[#This Row],[MntFruits]]&gt;=AC$4, "Yes", "")</f>
        <v/>
      </c>
      <c r="W1149" s="14" t="str">
        <f>IF(MasterData5[[#This Row],[MntMeatProducts]]&gt;=AD$4, "Yes", "")</f>
        <v/>
      </c>
      <c r="X1149" s="14" t="str">
        <f>IF(MasterData5[[#This Row],[MntFishProducts]]&gt;=AE$4, "Yes", "")</f>
        <v/>
      </c>
      <c r="Y1149" s="14" t="str">
        <f>IF(MasterData5[[#This Row],[MntSweetProducts]]&gt;=AF$4, "Yes", "")</f>
        <v/>
      </c>
    </row>
    <row r="1150" spans="1:25" x14ac:dyDescent="0.3">
      <c r="A1150">
        <v>5596</v>
      </c>
      <c r="B1150" s="10">
        <v>513</v>
      </c>
      <c r="C1150" s="10">
        <v>14</v>
      </c>
      <c r="D1150" s="10">
        <v>154</v>
      </c>
      <c r="E1150" s="10">
        <v>19</v>
      </c>
      <c r="F1150" s="10">
        <v>0</v>
      </c>
      <c r="G1150" s="10">
        <v>28</v>
      </c>
      <c r="H1150" s="24">
        <f>2021-'Customer Profile'!B1149</f>
        <v>65</v>
      </c>
      <c r="I1150" s="10">
        <f>IF(Analysis!$B$60="Wine",B1150,IF(Analysis!$B$60="Fruit",C1150,IF(Analysis!$B$60="Meat",D1150,IF(Analysis!$B$60="Fish",E1150,IF(Analysis!$B$60="Sweet",F1150,"")))))</f>
        <v>19</v>
      </c>
      <c r="J1150" s="10">
        <v>58821</v>
      </c>
      <c r="K1150" s="10" t="str">
        <f>IF(MasterData5[[#This Row],[Income ]]&gt;$AB$12, "Above", "Below")</f>
        <v>Above</v>
      </c>
      <c r="L1150" s="10">
        <f>SUM(MasterData5[[#This Row],[MntWines]:[MntSweetProducts]])</f>
        <v>700</v>
      </c>
      <c r="M1150" s="53" t="str">
        <f>IF(MasterData5[[#This Row],[Total Purchase]]&gt;=500, "Over $500", "")</f>
        <v>Over $500</v>
      </c>
      <c r="N1150" s="10"/>
      <c r="O1150" s="14" t="str">
        <f>IF(AND(MasterData5[[#This Row],[MntWines]]&gt;=AB$4, MasterData5[[#This Row],[Income ]]&lt;=$AB$12), "Yes", "")</f>
        <v/>
      </c>
      <c r="P1150" s="14" t="str">
        <f>IF(AND(MasterData5[[#This Row],[MntFruits]]&gt;=AC$4, MasterData5[[#This Row],[Income ]]&lt;=$AB$12), "Yes", "")</f>
        <v/>
      </c>
      <c r="Q1150" s="14" t="str">
        <f>IF(AND(MasterData5[[#This Row],[MntMeatProducts]]&gt;=AD$4, MasterData5[[#This Row],[Income ]]&lt;=$AB$12), "Yes", "")</f>
        <v/>
      </c>
      <c r="R1150" s="14" t="str">
        <f>IF(AND(MasterData5[[#This Row],[MntFishProducts]]&gt;=AE$4, MasterData5[[#This Row],[Income ]]&lt;=$AB$12), "Yes", "")</f>
        <v/>
      </c>
      <c r="S1150" s="14" t="str">
        <f>IF(AND(MasterData5[[#This Row],[MntSweetProducts]]&gt;=AF$4, MasterData5[[#This Row],[Income ]]&lt;=$AB$12), "Yes", "")</f>
        <v/>
      </c>
      <c r="U1150" s="14" t="str">
        <f>IF(MasterData5[[#This Row],[MntWines]]&gt;=AB$4, "Yes", "")</f>
        <v>Yes</v>
      </c>
      <c r="V1150" s="14" t="str">
        <f>IF(MasterData5[[#This Row],[MntFruits]]&gt;=AC$4, "Yes", "")</f>
        <v/>
      </c>
      <c r="W1150" s="14" t="str">
        <f>IF(MasterData5[[#This Row],[MntMeatProducts]]&gt;=AD$4, "Yes", "")</f>
        <v/>
      </c>
      <c r="X1150" s="14" t="str">
        <f>IF(MasterData5[[#This Row],[MntFishProducts]]&gt;=AE$4, "Yes", "")</f>
        <v/>
      </c>
      <c r="Y1150" s="14" t="str">
        <f>IF(MasterData5[[#This Row],[MntSweetProducts]]&gt;=AF$4, "Yes", "")</f>
        <v/>
      </c>
    </row>
    <row r="1151" spans="1:25" x14ac:dyDescent="0.3">
      <c r="A1151">
        <v>5602</v>
      </c>
      <c r="B1151" s="10">
        <v>466</v>
      </c>
      <c r="C1151" s="10">
        <v>22</v>
      </c>
      <c r="D1151" s="10">
        <v>432</v>
      </c>
      <c r="E1151" s="10">
        <v>147</v>
      </c>
      <c r="F1151" s="10">
        <v>113</v>
      </c>
      <c r="G1151" s="10">
        <v>102</v>
      </c>
      <c r="H1151" s="24">
        <f>2021-'Customer Profile'!B1150</f>
        <v>32</v>
      </c>
      <c r="I1151" s="10">
        <f>IF(Analysis!$B$60="Wine",B1151,IF(Analysis!$B$60="Fruit",C1151,IF(Analysis!$B$60="Meat",D1151,IF(Analysis!$B$60="Fish",E1151,IF(Analysis!$B$60="Sweet",F1151,"")))))</f>
        <v>147</v>
      </c>
      <c r="J1151" s="10">
        <v>66973</v>
      </c>
      <c r="K1151" s="10" t="str">
        <f>IF(MasterData5[[#This Row],[Income ]]&gt;$AB$12, "Above", "Below")</f>
        <v>Above</v>
      </c>
      <c r="L1151" s="10">
        <f>SUM(MasterData5[[#This Row],[MntWines]:[MntSweetProducts]])</f>
        <v>1180</v>
      </c>
      <c r="M1151" s="53" t="str">
        <f>IF(MasterData5[[#This Row],[Total Purchase]]&gt;=500, "Over $500", "")</f>
        <v>Over $500</v>
      </c>
      <c r="N1151" s="10"/>
      <c r="O1151" s="14" t="str">
        <f>IF(AND(MasterData5[[#This Row],[MntWines]]&gt;=AB$4, MasterData5[[#This Row],[Income ]]&lt;=$AB$12), "Yes", "")</f>
        <v/>
      </c>
      <c r="P1151" s="14" t="str">
        <f>IF(AND(MasterData5[[#This Row],[MntFruits]]&gt;=AC$4, MasterData5[[#This Row],[Income ]]&lt;=$AB$12), "Yes", "")</f>
        <v/>
      </c>
      <c r="Q1151" s="14" t="str">
        <f>IF(AND(MasterData5[[#This Row],[MntMeatProducts]]&gt;=AD$4, MasterData5[[#This Row],[Income ]]&lt;=$AB$12), "Yes", "")</f>
        <v/>
      </c>
      <c r="R1151" s="14" t="str">
        <f>IF(AND(MasterData5[[#This Row],[MntFishProducts]]&gt;=AE$4, MasterData5[[#This Row],[Income ]]&lt;=$AB$12), "Yes", "")</f>
        <v/>
      </c>
      <c r="S1151" s="14" t="str">
        <f>IF(AND(MasterData5[[#This Row],[MntSweetProducts]]&gt;=AF$4, MasterData5[[#This Row],[Income ]]&lt;=$AB$12), "Yes", "")</f>
        <v/>
      </c>
      <c r="U1151" s="14" t="str">
        <f>IF(MasterData5[[#This Row],[MntWines]]&gt;=AB$4, "Yes", "")</f>
        <v>Yes</v>
      </c>
      <c r="V1151" s="14" t="str">
        <f>IF(MasterData5[[#This Row],[MntFruits]]&gt;=AC$4, "Yes", "")</f>
        <v/>
      </c>
      <c r="W1151" s="14" t="str">
        <f>IF(MasterData5[[#This Row],[MntMeatProducts]]&gt;=AD$4, "Yes", "")</f>
        <v>Yes</v>
      </c>
      <c r="X1151" s="14" t="str">
        <f>IF(MasterData5[[#This Row],[MntFishProducts]]&gt;=AE$4, "Yes", "")</f>
        <v>Yes</v>
      </c>
      <c r="Y1151" s="14" t="str">
        <f>IF(MasterData5[[#This Row],[MntSweetProducts]]&gt;=AF$4, "Yes", "")</f>
        <v>Yes</v>
      </c>
    </row>
    <row r="1152" spans="1:25" x14ac:dyDescent="0.3">
      <c r="A1152">
        <v>5610</v>
      </c>
      <c r="B1152" s="10">
        <v>7</v>
      </c>
      <c r="C1152" s="10">
        <v>3</v>
      </c>
      <c r="D1152" s="10">
        <v>10</v>
      </c>
      <c r="E1152" s="10">
        <v>8</v>
      </c>
      <c r="F1152" s="10">
        <v>1</v>
      </c>
      <c r="G1152" s="10">
        <v>7</v>
      </c>
      <c r="H1152" s="24">
        <f>2021-'Customer Profile'!B1151</f>
        <v>56</v>
      </c>
      <c r="I1152" s="10">
        <f>IF(Analysis!$B$60="Wine",B1152,IF(Analysis!$B$60="Fruit",C1152,IF(Analysis!$B$60="Meat",D1152,IF(Analysis!$B$60="Fish",E1152,IF(Analysis!$B$60="Sweet",F1152,"")))))</f>
        <v>8</v>
      </c>
      <c r="J1152" s="10">
        <v>33456</v>
      </c>
      <c r="K1152" s="10" t="str">
        <f>IF(MasterData5[[#This Row],[Income ]]&gt;$AB$12, "Above", "Below")</f>
        <v>Below</v>
      </c>
      <c r="L1152" s="10">
        <f>SUM(MasterData5[[#This Row],[MntWines]:[MntSweetProducts]])</f>
        <v>29</v>
      </c>
      <c r="M1152" s="53" t="str">
        <f>IF(MasterData5[[#This Row],[Total Purchase]]&gt;=500, "Over $500", "")</f>
        <v/>
      </c>
      <c r="N1152" s="10"/>
      <c r="O1152" s="14" t="str">
        <f>IF(AND(MasterData5[[#This Row],[MntWines]]&gt;=AB$4, MasterData5[[#This Row],[Income ]]&lt;=$AB$12), "Yes", "")</f>
        <v/>
      </c>
      <c r="P1152" s="14" t="str">
        <f>IF(AND(MasterData5[[#This Row],[MntFruits]]&gt;=AC$4, MasterData5[[#This Row],[Income ]]&lt;=$AB$12), "Yes", "")</f>
        <v/>
      </c>
      <c r="Q1152" s="14" t="str">
        <f>IF(AND(MasterData5[[#This Row],[MntMeatProducts]]&gt;=AD$4, MasterData5[[#This Row],[Income ]]&lt;=$AB$12), "Yes", "")</f>
        <v/>
      </c>
      <c r="R1152" s="14" t="str">
        <f>IF(AND(MasterData5[[#This Row],[MntFishProducts]]&gt;=AE$4, MasterData5[[#This Row],[Income ]]&lt;=$AB$12), "Yes", "")</f>
        <v/>
      </c>
      <c r="S1152" s="14" t="str">
        <f>IF(AND(MasterData5[[#This Row],[MntSweetProducts]]&gt;=AF$4, MasterData5[[#This Row],[Income ]]&lt;=$AB$12), "Yes", "")</f>
        <v/>
      </c>
      <c r="U1152" s="14" t="str">
        <f>IF(MasterData5[[#This Row],[MntWines]]&gt;=AB$4, "Yes", "")</f>
        <v/>
      </c>
      <c r="V1152" s="14" t="str">
        <f>IF(MasterData5[[#This Row],[MntFruits]]&gt;=AC$4, "Yes", "")</f>
        <v/>
      </c>
      <c r="W1152" s="14" t="str">
        <f>IF(MasterData5[[#This Row],[MntMeatProducts]]&gt;=AD$4, "Yes", "")</f>
        <v/>
      </c>
      <c r="X1152" s="14" t="str">
        <f>IF(MasterData5[[#This Row],[MntFishProducts]]&gt;=AE$4, "Yes", "")</f>
        <v/>
      </c>
      <c r="Y1152" s="14" t="str">
        <f>IF(MasterData5[[#This Row],[MntSweetProducts]]&gt;=AF$4, "Yes", "")</f>
        <v/>
      </c>
    </row>
    <row r="1153" spans="1:25" x14ac:dyDescent="0.3">
      <c r="A1153">
        <v>5621</v>
      </c>
      <c r="B1153" s="10">
        <v>73</v>
      </c>
      <c r="C1153" s="10">
        <v>57</v>
      </c>
      <c r="D1153" s="10">
        <v>100</v>
      </c>
      <c r="E1153" s="10">
        <v>71</v>
      </c>
      <c r="F1153" s="10">
        <v>15</v>
      </c>
      <c r="G1153" s="10">
        <v>0</v>
      </c>
      <c r="H1153" s="24">
        <f>2021-'Customer Profile'!B1152</f>
        <v>52</v>
      </c>
      <c r="I1153" s="10">
        <f>IF(Analysis!$B$60="Wine",B1153,IF(Analysis!$B$60="Fruit",C1153,IF(Analysis!$B$60="Meat",D1153,IF(Analysis!$B$60="Fish",E1153,IF(Analysis!$B$60="Sweet",F1153,"")))))</f>
        <v>71</v>
      </c>
      <c r="J1153" s="10">
        <v>48752</v>
      </c>
      <c r="K1153" s="10" t="str">
        <f>IF(MasterData5[[#This Row],[Income ]]&gt;$AB$12, "Above", "Below")</f>
        <v>Below</v>
      </c>
      <c r="L1153" s="10">
        <f>SUM(MasterData5[[#This Row],[MntWines]:[MntSweetProducts]])</f>
        <v>316</v>
      </c>
      <c r="M1153" s="53" t="str">
        <f>IF(MasterData5[[#This Row],[Total Purchase]]&gt;=500, "Over $500", "")</f>
        <v/>
      </c>
      <c r="N1153" s="10"/>
      <c r="O1153" s="14" t="str">
        <f>IF(AND(MasterData5[[#This Row],[MntWines]]&gt;=AB$4, MasterData5[[#This Row],[Income ]]&lt;=$AB$12), "Yes", "")</f>
        <v/>
      </c>
      <c r="P1153" s="14" t="str">
        <f>IF(AND(MasterData5[[#This Row],[MntFruits]]&gt;=AC$4, MasterData5[[#This Row],[Income ]]&lt;=$AB$12), "Yes", "")</f>
        <v>Yes</v>
      </c>
      <c r="Q1153" s="14" t="str">
        <f>IF(AND(MasterData5[[#This Row],[MntMeatProducts]]&gt;=AD$4, MasterData5[[#This Row],[Income ]]&lt;=$AB$12), "Yes", "")</f>
        <v/>
      </c>
      <c r="R1153" s="14" t="str">
        <f>IF(AND(MasterData5[[#This Row],[MntFishProducts]]&gt;=AE$4, MasterData5[[#This Row],[Income ]]&lt;=$AB$12), "Yes", "")</f>
        <v>Yes</v>
      </c>
      <c r="S1153" s="14" t="str">
        <f>IF(AND(MasterData5[[#This Row],[MntSweetProducts]]&gt;=AF$4, MasterData5[[#This Row],[Income ]]&lt;=$AB$12), "Yes", "")</f>
        <v/>
      </c>
      <c r="U1153" s="14" t="str">
        <f>IF(MasterData5[[#This Row],[MntWines]]&gt;=AB$4, "Yes", "")</f>
        <v/>
      </c>
      <c r="V1153" s="14" t="str">
        <f>IF(MasterData5[[#This Row],[MntFruits]]&gt;=AC$4, "Yes", "")</f>
        <v>Yes</v>
      </c>
      <c r="W1153" s="14" t="str">
        <f>IF(MasterData5[[#This Row],[MntMeatProducts]]&gt;=AD$4, "Yes", "")</f>
        <v/>
      </c>
      <c r="X1153" s="14" t="str">
        <f>IF(MasterData5[[#This Row],[MntFishProducts]]&gt;=AE$4, "Yes", "")</f>
        <v>Yes</v>
      </c>
      <c r="Y1153" s="14" t="str">
        <f>IF(MasterData5[[#This Row],[MntSweetProducts]]&gt;=AF$4, "Yes", "")</f>
        <v/>
      </c>
    </row>
    <row r="1154" spans="1:25" x14ac:dyDescent="0.3">
      <c r="A1154">
        <v>5623</v>
      </c>
      <c r="B1154" s="10">
        <v>15</v>
      </c>
      <c r="C1154" s="10">
        <v>4</v>
      </c>
      <c r="D1154" s="10">
        <v>13</v>
      </c>
      <c r="E1154" s="10">
        <v>0</v>
      </c>
      <c r="F1154" s="10">
        <v>0</v>
      </c>
      <c r="G1154" s="10">
        <v>19</v>
      </c>
      <c r="H1154" s="24">
        <f>2021-'Customer Profile'!B1153</f>
        <v>41</v>
      </c>
      <c r="I1154" s="10">
        <f>IF(Analysis!$B$60="Wine",B1154,IF(Analysis!$B$60="Fruit",C1154,IF(Analysis!$B$60="Meat",D1154,IF(Analysis!$B$60="Fish",E1154,IF(Analysis!$B$60="Sweet",F1154,"")))))</f>
        <v>0</v>
      </c>
      <c r="J1154" s="10">
        <v>31535</v>
      </c>
      <c r="K1154" s="10" t="str">
        <f>IF(MasterData5[[#This Row],[Income ]]&gt;$AB$12, "Above", "Below")</f>
        <v>Below</v>
      </c>
      <c r="L1154" s="10">
        <f>SUM(MasterData5[[#This Row],[MntWines]:[MntSweetProducts]])</f>
        <v>32</v>
      </c>
      <c r="M1154" s="53" t="str">
        <f>IF(MasterData5[[#This Row],[Total Purchase]]&gt;=500, "Over $500", "")</f>
        <v/>
      </c>
      <c r="N1154" s="10"/>
      <c r="O1154" s="14" t="str">
        <f>IF(AND(MasterData5[[#This Row],[MntWines]]&gt;=AB$4, MasterData5[[#This Row],[Income ]]&lt;=$AB$12), "Yes", "")</f>
        <v/>
      </c>
      <c r="P1154" s="14" t="str">
        <f>IF(AND(MasterData5[[#This Row],[MntFruits]]&gt;=AC$4, MasterData5[[#This Row],[Income ]]&lt;=$AB$12), "Yes", "")</f>
        <v/>
      </c>
      <c r="Q1154" s="14" t="str">
        <f>IF(AND(MasterData5[[#This Row],[MntMeatProducts]]&gt;=AD$4, MasterData5[[#This Row],[Income ]]&lt;=$AB$12), "Yes", "")</f>
        <v/>
      </c>
      <c r="R1154" s="14" t="str">
        <f>IF(AND(MasterData5[[#This Row],[MntFishProducts]]&gt;=AE$4, MasterData5[[#This Row],[Income ]]&lt;=$AB$12), "Yes", "")</f>
        <v/>
      </c>
      <c r="S1154" s="14" t="str">
        <f>IF(AND(MasterData5[[#This Row],[MntSweetProducts]]&gt;=AF$4, MasterData5[[#This Row],[Income ]]&lt;=$AB$12), "Yes", "")</f>
        <v/>
      </c>
      <c r="U1154" s="14" t="str">
        <f>IF(MasterData5[[#This Row],[MntWines]]&gt;=AB$4, "Yes", "")</f>
        <v/>
      </c>
      <c r="V1154" s="14" t="str">
        <f>IF(MasterData5[[#This Row],[MntFruits]]&gt;=AC$4, "Yes", "")</f>
        <v/>
      </c>
      <c r="W1154" s="14" t="str">
        <f>IF(MasterData5[[#This Row],[MntMeatProducts]]&gt;=AD$4, "Yes", "")</f>
        <v/>
      </c>
      <c r="X1154" s="14" t="str">
        <f>IF(MasterData5[[#This Row],[MntFishProducts]]&gt;=AE$4, "Yes", "")</f>
        <v/>
      </c>
      <c r="Y1154" s="14" t="str">
        <f>IF(MasterData5[[#This Row],[MntSweetProducts]]&gt;=AF$4, "Yes", "")</f>
        <v/>
      </c>
    </row>
    <row r="1155" spans="1:25" x14ac:dyDescent="0.3">
      <c r="A1155">
        <v>5626</v>
      </c>
      <c r="B1155" s="10">
        <v>338</v>
      </c>
      <c r="C1155" s="10">
        <v>4</v>
      </c>
      <c r="D1155" s="10">
        <v>89</v>
      </c>
      <c r="E1155" s="10">
        <v>11</v>
      </c>
      <c r="F1155" s="10">
        <v>8</v>
      </c>
      <c r="G1155" s="10">
        <v>13</v>
      </c>
      <c r="H1155" s="24">
        <f>2021-'Customer Profile'!B1154</f>
        <v>57</v>
      </c>
      <c r="I1155" s="10">
        <f>IF(Analysis!$B$60="Wine",B1155,IF(Analysis!$B$60="Fruit",C1155,IF(Analysis!$B$60="Meat",D1155,IF(Analysis!$B$60="Fish",E1155,IF(Analysis!$B$60="Sweet",F1155,"")))))</f>
        <v>11</v>
      </c>
      <c r="J1155" s="10">
        <v>61798</v>
      </c>
      <c r="K1155" s="10" t="str">
        <f>IF(MasterData5[[#This Row],[Income ]]&gt;$AB$12, "Above", "Below")</f>
        <v>Above</v>
      </c>
      <c r="L1155" s="10">
        <f>SUM(MasterData5[[#This Row],[MntWines]:[MntSweetProducts]])</f>
        <v>450</v>
      </c>
      <c r="M1155" s="53" t="str">
        <f>IF(MasterData5[[#This Row],[Total Purchase]]&gt;=500, "Over $500", "")</f>
        <v/>
      </c>
      <c r="N1155" s="10"/>
      <c r="O1155" s="14" t="str">
        <f>IF(AND(MasterData5[[#This Row],[MntWines]]&gt;=AB$4, MasterData5[[#This Row],[Income ]]&lt;=$AB$12), "Yes", "")</f>
        <v/>
      </c>
      <c r="P1155" s="14" t="str">
        <f>IF(AND(MasterData5[[#This Row],[MntFruits]]&gt;=AC$4, MasterData5[[#This Row],[Income ]]&lt;=$AB$12), "Yes", "")</f>
        <v/>
      </c>
      <c r="Q1155" s="14" t="str">
        <f>IF(AND(MasterData5[[#This Row],[MntMeatProducts]]&gt;=AD$4, MasterData5[[#This Row],[Income ]]&lt;=$AB$12), "Yes", "")</f>
        <v/>
      </c>
      <c r="R1155" s="14" t="str">
        <f>IF(AND(MasterData5[[#This Row],[MntFishProducts]]&gt;=AE$4, MasterData5[[#This Row],[Income ]]&lt;=$AB$12), "Yes", "")</f>
        <v/>
      </c>
      <c r="S1155" s="14" t="str">
        <f>IF(AND(MasterData5[[#This Row],[MntSweetProducts]]&gt;=AF$4, MasterData5[[#This Row],[Income ]]&lt;=$AB$12), "Yes", "")</f>
        <v/>
      </c>
      <c r="U1155" s="14" t="str">
        <f>IF(MasterData5[[#This Row],[MntWines]]&gt;=AB$4, "Yes", "")</f>
        <v>Yes</v>
      </c>
      <c r="V1155" s="14" t="str">
        <f>IF(MasterData5[[#This Row],[MntFruits]]&gt;=AC$4, "Yes", "")</f>
        <v/>
      </c>
      <c r="W1155" s="14" t="str">
        <f>IF(MasterData5[[#This Row],[MntMeatProducts]]&gt;=AD$4, "Yes", "")</f>
        <v/>
      </c>
      <c r="X1155" s="14" t="str">
        <f>IF(MasterData5[[#This Row],[MntFishProducts]]&gt;=AE$4, "Yes", "")</f>
        <v/>
      </c>
      <c r="Y1155" s="14" t="str">
        <f>IF(MasterData5[[#This Row],[MntSweetProducts]]&gt;=AF$4, "Yes", "")</f>
        <v/>
      </c>
    </row>
    <row r="1156" spans="1:25" x14ac:dyDescent="0.3">
      <c r="A1156">
        <v>5628</v>
      </c>
      <c r="B1156" s="10">
        <v>848</v>
      </c>
      <c r="C1156" s="10">
        <v>154</v>
      </c>
      <c r="D1156" s="10">
        <v>323</v>
      </c>
      <c r="E1156" s="10">
        <v>201</v>
      </c>
      <c r="F1156" s="10">
        <v>61</v>
      </c>
      <c r="G1156" s="10">
        <v>78</v>
      </c>
      <c r="H1156" s="24">
        <f>2021-'Customer Profile'!B1155</f>
        <v>39</v>
      </c>
      <c r="I1156" s="10">
        <f>IF(Analysis!$B$60="Wine",B1156,IF(Analysis!$B$60="Fruit",C1156,IF(Analysis!$B$60="Meat",D1156,IF(Analysis!$B$60="Fish",E1156,IF(Analysis!$B$60="Sweet",F1156,"")))))</f>
        <v>201</v>
      </c>
      <c r="J1156" s="10">
        <v>61416</v>
      </c>
      <c r="K1156" s="10" t="str">
        <f>IF(MasterData5[[#This Row],[Income ]]&gt;$AB$12, "Above", "Below")</f>
        <v>Above</v>
      </c>
      <c r="L1156" s="10">
        <f>SUM(MasterData5[[#This Row],[MntWines]:[MntSweetProducts]])</f>
        <v>1587</v>
      </c>
      <c r="M1156" s="53" t="str">
        <f>IF(MasterData5[[#This Row],[Total Purchase]]&gt;=500, "Over $500", "")</f>
        <v>Over $500</v>
      </c>
      <c r="N1156" s="10"/>
      <c r="O1156" s="14" t="str">
        <f>IF(AND(MasterData5[[#This Row],[MntWines]]&gt;=AB$4, MasterData5[[#This Row],[Income ]]&lt;=$AB$12), "Yes", "")</f>
        <v/>
      </c>
      <c r="P1156" s="14" t="str">
        <f>IF(AND(MasterData5[[#This Row],[MntFruits]]&gt;=AC$4, MasterData5[[#This Row],[Income ]]&lt;=$AB$12), "Yes", "")</f>
        <v/>
      </c>
      <c r="Q1156" s="14" t="str">
        <f>IF(AND(MasterData5[[#This Row],[MntMeatProducts]]&gt;=AD$4, MasterData5[[#This Row],[Income ]]&lt;=$AB$12), "Yes", "")</f>
        <v/>
      </c>
      <c r="R1156" s="14" t="str">
        <f>IF(AND(MasterData5[[#This Row],[MntFishProducts]]&gt;=AE$4, MasterData5[[#This Row],[Income ]]&lt;=$AB$12), "Yes", "")</f>
        <v/>
      </c>
      <c r="S1156" s="14" t="str">
        <f>IF(AND(MasterData5[[#This Row],[MntSweetProducts]]&gt;=AF$4, MasterData5[[#This Row],[Income ]]&lt;=$AB$12), "Yes", "")</f>
        <v/>
      </c>
      <c r="U1156" s="14" t="str">
        <f>IF(MasterData5[[#This Row],[MntWines]]&gt;=AB$4, "Yes", "")</f>
        <v>Yes</v>
      </c>
      <c r="V1156" s="14" t="str">
        <f>IF(MasterData5[[#This Row],[MntFruits]]&gt;=AC$4, "Yes", "")</f>
        <v>Yes</v>
      </c>
      <c r="W1156" s="14" t="str">
        <f>IF(MasterData5[[#This Row],[MntMeatProducts]]&gt;=AD$4, "Yes", "")</f>
        <v>Yes</v>
      </c>
      <c r="X1156" s="14" t="str">
        <f>IF(MasterData5[[#This Row],[MntFishProducts]]&gt;=AE$4, "Yes", "")</f>
        <v>Yes</v>
      </c>
      <c r="Y1156" s="14" t="str">
        <f>IF(MasterData5[[#This Row],[MntSweetProducts]]&gt;=AF$4, "Yes", "")</f>
        <v>Yes</v>
      </c>
    </row>
    <row r="1157" spans="1:25" x14ac:dyDescent="0.3">
      <c r="A1157">
        <v>5631</v>
      </c>
      <c r="B1157" s="10">
        <v>202</v>
      </c>
      <c r="C1157" s="10">
        <v>47</v>
      </c>
      <c r="D1157" s="10">
        <v>197</v>
      </c>
      <c r="E1157" s="10">
        <v>55</v>
      </c>
      <c r="F1157" s="10">
        <v>42</v>
      </c>
      <c r="G1157" s="10">
        <v>149</v>
      </c>
      <c r="H1157" s="24">
        <f>2021-'Customer Profile'!B1156</f>
        <v>30</v>
      </c>
      <c r="I1157" s="10">
        <f>IF(Analysis!$B$60="Wine",B1157,IF(Analysis!$B$60="Fruit",C1157,IF(Analysis!$B$60="Meat",D1157,IF(Analysis!$B$60="Fish",E1157,IF(Analysis!$B$60="Sweet",F1157,"")))))</f>
        <v>55</v>
      </c>
      <c r="J1157" s="10">
        <v>49767</v>
      </c>
      <c r="K1157" s="10" t="str">
        <f>IF(MasterData5[[#This Row],[Income ]]&gt;$AB$12, "Above", "Below")</f>
        <v>Below</v>
      </c>
      <c r="L1157" s="10">
        <f>SUM(MasterData5[[#This Row],[MntWines]:[MntSweetProducts]])</f>
        <v>543</v>
      </c>
      <c r="M1157" s="53" t="str">
        <f>IF(MasterData5[[#This Row],[Total Purchase]]&gt;=500, "Over $500", "")</f>
        <v>Over $500</v>
      </c>
      <c r="N1157" s="10"/>
      <c r="O1157" s="14" t="str">
        <f>IF(AND(MasterData5[[#This Row],[MntWines]]&gt;=AB$4, MasterData5[[#This Row],[Income ]]&lt;=$AB$12), "Yes", "")</f>
        <v/>
      </c>
      <c r="P1157" s="14" t="str">
        <f>IF(AND(MasterData5[[#This Row],[MntFruits]]&gt;=AC$4, MasterData5[[#This Row],[Income ]]&lt;=$AB$12), "Yes", "")</f>
        <v>Yes</v>
      </c>
      <c r="Q1157" s="14" t="str">
        <f>IF(AND(MasterData5[[#This Row],[MntMeatProducts]]&gt;=AD$4, MasterData5[[#This Row],[Income ]]&lt;=$AB$12), "Yes", "")</f>
        <v>Yes</v>
      </c>
      <c r="R1157" s="14" t="str">
        <f>IF(AND(MasterData5[[#This Row],[MntFishProducts]]&gt;=AE$4, MasterData5[[#This Row],[Income ]]&lt;=$AB$12), "Yes", "")</f>
        <v>Yes</v>
      </c>
      <c r="S1157" s="14" t="str">
        <f>IF(AND(MasterData5[[#This Row],[MntSweetProducts]]&gt;=AF$4, MasterData5[[#This Row],[Income ]]&lt;=$AB$12), "Yes", "")</f>
        <v>Yes</v>
      </c>
      <c r="U1157" s="14" t="str">
        <f>IF(MasterData5[[#This Row],[MntWines]]&gt;=AB$4, "Yes", "")</f>
        <v/>
      </c>
      <c r="V1157" s="14" t="str">
        <f>IF(MasterData5[[#This Row],[MntFruits]]&gt;=AC$4, "Yes", "")</f>
        <v>Yes</v>
      </c>
      <c r="W1157" s="14" t="str">
        <f>IF(MasterData5[[#This Row],[MntMeatProducts]]&gt;=AD$4, "Yes", "")</f>
        <v>Yes</v>
      </c>
      <c r="X1157" s="14" t="str">
        <f>IF(MasterData5[[#This Row],[MntFishProducts]]&gt;=AE$4, "Yes", "")</f>
        <v>Yes</v>
      </c>
      <c r="Y1157" s="14" t="str">
        <f>IF(MasterData5[[#This Row],[MntSweetProducts]]&gt;=AF$4, "Yes", "")</f>
        <v>Yes</v>
      </c>
    </row>
    <row r="1158" spans="1:25" x14ac:dyDescent="0.3">
      <c r="A1158">
        <v>5633</v>
      </c>
      <c r="B1158" s="10">
        <v>97</v>
      </c>
      <c r="C1158" s="10">
        <v>12</v>
      </c>
      <c r="D1158" s="10">
        <v>84</v>
      </c>
      <c r="E1158" s="10">
        <v>13</v>
      </c>
      <c r="F1158" s="10">
        <v>10</v>
      </c>
      <c r="G1158" s="10">
        <v>15</v>
      </c>
      <c r="H1158" s="24">
        <f>2021-'Customer Profile'!B1157</f>
        <v>41</v>
      </c>
      <c r="I1158" s="10">
        <f>IF(Analysis!$B$60="Wine",B1158,IF(Analysis!$B$60="Fruit",C1158,IF(Analysis!$B$60="Meat",D1158,IF(Analysis!$B$60="Fish",E1158,IF(Analysis!$B$60="Sweet",F1158,"")))))</f>
        <v>13</v>
      </c>
      <c r="J1158" s="10">
        <v>50183</v>
      </c>
      <c r="K1158" s="10" t="str">
        <f>IF(MasterData5[[#This Row],[Income ]]&gt;$AB$12, "Above", "Below")</f>
        <v>Below</v>
      </c>
      <c r="L1158" s="10">
        <f>SUM(MasterData5[[#This Row],[MntWines]:[MntSweetProducts]])</f>
        <v>216</v>
      </c>
      <c r="M1158" s="53" t="str">
        <f>IF(MasterData5[[#This Row],[Total Purchase]]&gt;=500, "Over $500", "")</f>
        <v/>
      </c>
      <c r="N1158" s="10"/>
      <c r="O1158" s="14" t="str">
        <f>IF(AND(MasterData5[[#This Row],[MntWines]]&gt;=AB$4, MasterData5[[#This Row],[Income ]]&lt;=$AB$12), "Yes", "")</f>
        <v/>
      </c>
      <c r="P1158" s="14" t="str">
        <f>IF(AND(MasterData5[[#This Row],[MntFruits]]&gt;=AC$4, MasterData5[[#This Row],[Income ]]&lt;=$AB$12), "Yes", "")</f>
        <v/>
      </c>
      <c r="Q1158" s="14" t="str">
        <f>IF(AND(MasterData5[[#This Row],[MntMeatProducts]]&gt;=AD$4, MasterData5[[#This Row],[Income ]]&lt;=$AB$12), "Yes", "")</f>
        <v/>
      </c>
      <c r="R1158" s="14" t="str">
        <f>IF(AND(MasterData5[[#This Row],[MntFishProducts]]&gt;=AE$4, MasterData5[[#This Row],[Income ]]&lt;=$AB$12), "Yes", "")</f>
        <v/>
      </c>
      <c r="S1158" s="14" t="str">
        <f>IF(AND(MasterData5[[#This Row],[MntSweetProducts]]&gt;=AF$4, MasterData5[[#This Row],[Income ]]&lt;=$AB$12), "Yes", "")</f>
        <v/>
      </c>
      <c r="U1158" s="14" t="str">
        <f>IF(MasterData5[[#This Row],[MntWines]]&gt;=AB$4, "Yes", "")</f>
        <v/>
      </c>
      <c r="V1158" s="14" t="str">
        <f>IF(MasterData5[[#This Row],[MntFruits]]&gt;=AC$4, "Yes", "")</f>
        <v/>
      </c>
      <c r="W1158" s="14" t="str">
        <f>IF(MasterData5[[#This Row],[MntMeatProducts]]&gt;=AD$4, "Yes", "")</f>
        <v/>
      </c>
      <c r="X1158" s="14" t="str">
        <f>IF(MasterData5[[#This Row],[MntFishProducts]]&gt;=AE$4, "Yes", "")</f>
        <v/>
      </c>
      <c r="Y1158" s="14" t="str">
        <f>IF(MasterData5[[#This Row],[MntSweetProducts]]&gt;=AF$4, "Yes", "")</f>
        <v/>
      </c>
    </row>
    <row r="1159" spans="1:25" x14ac:dyDescent="0.3">
      <c r="A1159">
        <v>5636</v>
      </c>
      <c r="B1159" s="10">
        <v>51</v>
      </c>
      <c r="C1159" s="10">
        <v>4</v>
      </c>
      <c r="D1159" s="10">
        <v>50</v>
      </c>
      <c r="E1159" s="10">
        <v>12</v>
      </c>
      <c r="F1159" s="10">
        <v>1</v>
      </c>
      <c r="G1159" s="10">
        <v>49</v>
      </c>
      <c r="H1159" s="24">
        <f>2021-'Customer Profile'!B1158</f>
        <v>58</v>
      </c>
      <c r="I1159" s="10">
        <f>IF(Analysis!$B$60="Wine",B1159,IF(Analysis!$B$60="Fruit",C1159,IF(Analysis!$B$60="Meat",D1159,IF(Analysis!$B$60="Fish",E1159,IF(Analysis!$B$60="Sweet",F1159,"")))))</f>
        <v>12</v>
      </c>
      <c r="J1159" s="10">
        <v>30983</v>
      </c>
      <c r="K1159" s="10" t="str">
        <f>IF(MasterData5[[#This Row],[Income ]]&gt;$AB$12, "Above", "Below")</f>
        <v>Below</v>
      </c>
      <c r="L1159" s="10">
        <f>SUM(MasterData5[[#This Row],[MntWines]:[MntSweetProducts]])</f>
        <v>118</v>
      </c>
      <c r="M1159" s="53" t="str">
        <f>IF(MasterData5[[#This Row],[Total Purchase]]&gt;=500, "Over $500", "")</f>
        <v/>
      </c>
      <c r="N1159" s="10"/>
      <c r="O1159" s="14" t="str">
        <f>IF(AND(MasterData5[[#This Row],[MntWines]]&gt;=AB$4, MasterData5[[#This Row],[Income ]]&lt;=$AB$12), "Yes", "")</f>
        <v/>
      </c>
      <c r="P1159" s="14" t="str">
        <f>IF(AND(MasterData5[[#This Row],[MntFruits]]&gt;=AC$4, MasterData5[[#This Row],[Income ]]&lt;=$AB$12), "Yes", "")</f>
        <v/>
      </c>
      <c r="Q1159" s="14" t="str">
        <f>IF(AND(MasterData5[[#This Row],[MntMeatProducts]]&gt;=AD$4, MasterData5[[#This Row],[Income ]]&lt;=$AB$12), "Yes", "")</f>
        <v/>
      </c>
      <c r="R1159" s="14" t="str">
        <f>IF(AND(MasterData5[[#This Row],[MntFishProducts]]&gt;=AE$4, MasterData5[[#This Row],[Income ]]&lt;=$AB$12), "Yes", "")</f>
        <v/>
      </c>
      <c r="S1159" s="14" t="str">
        <f>IF(AND(MasterData5[[#This Row],[MntSweetProducts]]&gt;=AF$4, MasterData5[[#This Row],[Income ]]&lt;=$AB$12), "Yes", "")</f>
        <v/>
      </c>
      <c r="U1159" s="14" t="str">
        <f>IF(MasterData5[[#This Row],[MntWines]]&gt;=AB$4, "Yes", "")</f>
        <v/>
      </c>
      <c r="V1159" s="14" t="str">
        <f>IF(MasterData5[[#This Row],[MntFruits]]&gt;=AC$4, "Yes", "")</f>
        <v/>
      </c>
      <c r="W1159" s="14" t="str">
        <f>IF(MasterData5[[#This Row],[MntMeatProducts]]&gt;=AD$4, "Yes", "")</f>
        <v/>
      </c>
      <c r="X1159" s="14" t="str">
        <f>IF(MasterData5[[#This Row],[MntFishProducts]]&gt;=AE$4, "Yes", "")</f>
        <v/>
      </c>
      <c r="Y1159" s="14" t="str">
        <f>IF(MasterData5[[#This Row],[MntSweetProducts]]&gt;=AF$4, "Yes", "")</f>
        <v/>
      </c>
    </row>
    <row r="1160" spans="1:25" x14ac:dyDescent="0.3">
      <c r="A1160">
        <v>5642</v>
      </c>
      <c r="B1160" s="10">
        <v>140</v>
      </c>
      <c r="C1160" s="10">
        <v>4</v>
      </c>
      <c r="D1160" s="10">
        <v>61</v>
      </c>
      <c r="E1160" s="10">
        <v>0</v>
      </c>
      <c r="F1160" s="10">
        <v>13</v>
      </c>
      <c r="G1160" s="10">
        <v>4</v>
      </c>
      <c r="H1160" s="24">
        <f>2021-'Customer Profile'!B1159</f>
        <v>42</v>
      </c>
      <c r="I1160" s="10">
        <f>IF(Analysis!$B$60="Wine",B1160,IF(Analysis!$B$60="Fruit",C1160,IF(Analysis!$B$60="Meat",D1160,IF(Analysis!$B$60="Fish",E1160,IF(Analysis!$B$60="Sweet",F1160,"")))))</f>
        <v>0</v>
      </c>
      <c r="J1160" s="10">
        <v>62499</v>
      </c>
      <c r="K1160" s="10" t="str">
        <f>IF(MasterData5[[#This Row],[Income ]]&gt;$AB$12, "Above", "Below")</f>
        <v>Above</v>
      </c>
      <c r="L1160" s="10">
        <f>SUM(MasterData5[[#This Row],[MntWines]:[MntSweetProducts]])</f>
        <v>218</v>
      </c>
      <c r="M1160" s="53" t="str">
        <f>IF(MasterData5[[#This Row],[Total Purchase]]&gt;=500, "Over $500", "")</f>
        <v/>
      </c>
      <c r="N1160" s="10"/>
      <c r="O1160" s="14" t="str">
        <f>IF(AND(MasterData5[[#This Row],[MntWines]]&gt;=AB$4, MasterData5[[#This Row],[Income ]]&lt;=$AB$12), "Yes", "")</f>
        <v/>
      </c>
      <c r="P1160" s="14" t="str">
        <f>IF(AND(MasterData5[[#This Row],[MntFruits]]&gt;=AC$4, MasterData5[[#This Row],[Income ]]&lt;=$AB$12), "Yes", "")</f>
        <v/>
      </c>
      <c r="Q1160" s="14" t="str">
        <f>IF(AND(MasterData5[[#This Row],[MntMeatProducts]]&gt;=AD$4, MasterData5[[#This Row],[Income ]]&lt;=$AB$12), "Yes", "")</f>
        <v/>
      </c>
      <c r="R1160" s="14" t="str">
        <f>IF(AND(MasterData5[[#This Row],[MntFishProducts]]&gt;=AE$4, MasterData5[[#This Row],[Income ]]&lt;=$AB$12), "Yes", "")</f>
        <v/>
      </c>
      <c r="S1160" s="14" t="str">
        <f>IF(AND(MasterData5[[#This Row],[MntSweetProducts]]&gt;=AF$4, MasterData5[[#This Row],[Income ]]&lt;=$AB$12), "Yes", "")</f>
        <v/>
      </c>
      <c r="U1160" s="14" t="str">
        <f>IF(MasterData5[[#This Row],[MntWines]]&gt;=AB$4, "Yes", "")</f>
        <v/>
      </c>
      <c r="V1160" s="14" t="str">
        <f>IF(MasterData5[[#This Row],[MntFruits]]&gt;=AC$4, "Yes", "")</f>
        <v/>
      </c>
      <c r="W1160" s="14" t="str">
        <f>IF(MasterData5[[#This Row],[MntMeatProducts]]&gt;=AD$4, "Yes", "")</f>
        <v/>
      </c>
      <c r="X1160" s="14" t="str">
        <f>IF(MasterData5[[#This Row],[MntFishProducts]]&gt;=AE$4, "Yes", "")</f>
        <v/>
      </c>
      <c r="Y1160" s="14" t="str">
        <f>IF(MasterData5[[#This Row],[MntSweetProducts]]&gt;=AF$4, "Yes", "")</f>
        <v/>
      </c>
    </row>
    <row r="1161" spans="1:25" x14ac:dyDescent="0.3">
      <c r="A1161">
        <v>5644</v>
      </c>
      <c r="B1161" s="10">
        <v>309</v>
      </c>
      <c r="C1161" s="10">
        <v>3</v>
      </c>
      <c r="D1161" s="10">
        <v>24</v>
      </c>
      <c r="E1161" s="10">
        <v>4</v>
      </c>
      <c r="F1161" s="10">
        <v>3</v>
      </c>
      <c r="G1161" s="10">
        <v>20</v>
      </c>
      <c r="H1161" s="24">
        <f>2021-'Customer Profile'!B1160</f>
        <v>64</v>
      </c>
      <c r="I1161" s="10">
        <f>IF(Analysis!$B$60="Wine",B1161,IF(Analysis!$B$60="Fruit",C1161,IF(Analysis!$B$60="Meat",D1161,IF(Analysis!$B$60="Fish",E1161,IF(Analysis!$B$60="Sweet",F1161,"")))))</f>
        <v>4</v>
      </c>
      <c r="J1161" s="10">
        <v>42213</v>
      </c>
      <c r="K1161" s="10" t="str">
        <f>IF(MasterData5[[#This Row],[Income ]]&gt;$AB$12, "Above", "Below")</f>
        <v>Below</v>
      </c>
      <c r="L1161" s="10">
        <f>SUM(MasterData5[[#This Row],[MntWines]:[MntSweetProducts]])</f>
        <v>343</v>
      </c>
      <c r="M1161" s="53" t="str">
        <f>IF(MasterData5[[#This Row],[Total Purchase]]&gt;=500, "Over $500", "")</f>
        <v/>
      </c>
      <c r="N1161" s="10"/>
      <c r="O1161" s="14" t="str">
        <f>IF(AND(MasterData5[[#This Row],[MntWines]]&gt;=AB$4, MasterData5[[#This Row],[Income ]]&lt;=$AB$12), "Yes", "")</f>
        <v>Yes</v>
      </c>
      <c r="P1161" s="14" t="str">
        <f>IF(AND(MasterData5[[#This Row],[MntFruits]]&gt;=AC$4, MasterData5[[#This Row],[Income ]]&lt;=$AB$12), "Yes", "")</f>
        <v/>
      </c>
      <c r="Q1161" s="14" t="str">
        <f>IF(AND(MasterData5[[#This Row],[MntMeatProducts]]&gt;=AD$4, MasterData5[[#This Row],[Income ]]&lt;=$AB$12), "Yes", "")</f>
        <v/>
      </c>
      <c r="R1161" s="14" t="str">
        <f>IF(AND(MasterData5[[#This Row],[MntFishProducts]]&gt;=AE$4, MasterData5[[#This Row],[Income ]]&lt;=$AB$12), "Yes", "")</f>
        <v/>
      </c>
      <c r="S1161" s="14" t="str">
        <f>IF(AND(MasterData5[[#This Row],[MntSweetProducts]]&gt;=AF$4, MasterData5[[#This Row],[Income ]]&lt;=$AB$12), "Yes", "")</f>
        <v/>
      </c>
      <c r="U1161" s="14" t="str">
        <f>IF(MasterData5[[#This Row],[MntWines]]&gt;=AB$4, "Yes", "")</f>
        <v>Yes</v>
      </c>
      <c r="V1161" s="14" t="str">
        <f>IF(MasterData5[[#This Row],[MntFruits]]&gt;=AC$4, "Yes", "")</f>
        <v/>
      </c>
      <c r="W1161" s="14" t="str">
        <f>IF(MasterData5[[#This Row],[MntMeatProducts]]&gt;=AD$4, "Yes", "")</f>
        <v/>
      </c>
      <c r="X1161" s="14" t="str">
        <f>IF(MasterData5[[#This Row],[MntFishProducts]]&gt;=AE$4, "Yes", "")</f>
        <v/>
      </c>
      <c r="Y1161" s="14" t="str">
        <f>IF(MasterData5[[#This Row],[MntSweetProducts]]&gt;=AF$4, "Yes", "")</f>
        <v/>
      </c>
    </row>
    <row r="1162" spans="1:25" x14ac:dyDescent="0.3">
      <c r="A1162">
        <v>5654</v>
      </c>
      <c r="B1162" s="10">
        <v>20</v>
      </c>
      <c r="C1162" s="10">
        <v>4</v>
      </c>
      <c r="D1162" s="10">
        <v>10</v>
      </c>
      <c r="E1162" s="10">
        <v>6</v>
      </c>
      <c r="F1162" s="10">
        <v>4</v>
      </c>
      <c r="G1162" s="10">
        <v>17</v>
      </c>
      <c r="H1162" s="24">
        <f>2021-'Customer Profile'!B1161</f>
        <v>49</v>
      </c>
      <c r="I1162" s="10">
        <f>IF(Analysis!$B$60="Wine",B1162,IF(Analysis!$B$60="Fruit",C1162,IF(Analysis!$B$60="Meat",D1162,IF(Analysis!$B$60="Fish",E1162,IF(Analysis!$B$60="Sweet",F1162,"")))))</f>
        <v>6</v>
      </c>
      <c r="J1162" s="10">
        <v>36026</v>
      </c>
      <c r="K1162" s="10" t="str">
        <f>IF(MasterData5[[#This Row],[Income ]]&gt;$AB$12, "Above", "Below")</f>
        <v>Below</v>
      </c>
      <c r="L1162" s="10">
        <f>SUM(MasterData5[[#This Row],[MntWines]:[MntSweetProducts]])</f>
        <v>44</v>
      </c>
      <c r="M1162" s="53" t="str">
        <f>IF(MasterData5[[#This Row],[Total Purchase]]&gt;=500, "Over $500", "")</f>
        <v/>
      </c>
      <c r="N1162" s="10"/>
      <c r="O1162" s="14" t="str">
        <f>IF(AND(MasterData5[[#This Row],[MntWines]]&gt;=AB$4, MasterData5[[#This Row],[Income ]]&lt;=$AB$12), "Yes", "")</f>
        <v/>
      </c>
      <c r="P1162" s="14" t="str">
        <f>IF(AND(MasterData5[[#This Row],[MntFruits]]&gt;=AC$4, MasterData5[[#This Row],[Income ]]&lt;=$AB$12), "Yes", "")</f>
        <v/>
      </c>
      <c r="Q1162" s="14" t="str">
        <f>IF(AND(MasterData5[[#This Row],[MntMeatProducts]]&gt;=AD$4, MasterData5[[#This Row],[Income ]]&lt;=$AB$12), "Yes", "")</f>
        <v/>
      </c>
      <c r="R1162" s="14" t="str">
        <f>IF(AND(MasterData5[[#This Row],[MntFishProducts]]&gt;=AE$4, MasterData5[[#This Row],[Income ]]&lt;=$AB$12), "Yes", "")</f>
        <v/>
      </c>
      <c r="S1162" s="14" t="str">
        <f>IF(AND(MasterData5[[#This Row],[MntSweetProducts]]&gt;=AF$4, MasterData5[[#This Row],[Income ]]&lt;=$AB$12), "Yes", "")</f>
        <v/>
      </c>
      <c r="U1162" s="14" t="str">
        <f>IF(MasterData5[[#This Row],[MntWines]]&gt;=AB$4, "Yes", "")</f>
        <v/>
      </c>
      <c r="V1162" s="14" t="str">
        <f>IF(MasterData5[[#This Row],[MntFruits]]&gt;=AC$4, "Yes", "")</f>
        <v/>
      </c>
      <c r="W1162" s="14" t="str">
        <f>IF(MasterData5[[#This Row],[MntMeatProducts]]&gt;=AD$4, "Yes", "")</f>
        <v/>
      </c>
      <c r="X1162" s="14" t="str">
        <f>IF(MasterData5[[#This Row],[MntFishProducts]]&gt;=AE$4, "Yes", "")</f>
        <v/>
      </c>
      <c r="Y1162" s="14" t="str">
        <f>IF(MasterData5[[#This Row],[MntSweetProducts]]&gt;=AF$4, "Yes", "")</f>
        <v/>
      </c>
    </row>
    <row r="1163" spans="1:25" x14ac:dyDescent="0.3">
      <c r="A1163">
        <v>5667</v>
      </c>
      <c r="B1163" s="10">
        <v>1013</v>
      </c>
      <c r="C1163" s="10">
        <v>30</v>
      </c>
      <c r="D1163" s="10">
        <v>399</v>
      </c>
      <c r="E1163" s="10">
        <v>60</v>
      </c>
      <c r="F1163" s="10">
        <v>46</v>
      </c>
      <c r="G1163" s="10">
        <v>153</v>
      </c>
      <c r="H1163" s="24">
        <f>2021-'Customer Profile'!B1162</f>
        <v>57</v>
      </c>
      <c r="I1163" s="10">
        <f>IF(Analysis!$B$60="Wine",B1163,IF(Analysis!$B$60="Fruit",C1163,IF(Analysis!$B$60="Meat",D1163,IF(Analysis!$B$60="Fish",E1163,IF(Analysis!$B$60="Sweet",F1163,"")))))</f>
        <v>60</v>
      </c>
      <c r="J1163" s="10">
        <v>60896</v>
      </c>
      <c r="K1163" s="10" t="str">
        <f>IF(MasterData5[[#This Row],[Income ]]&gt;$AB$12, "Above", "Below")</f>
        <v>Above</v>
      </c>
      <c r="L1163" s="10">
        <f>SUM(MasterData5[[#This Row],[MntWines]:[MntSweetProducts]])</f>
        <v>1548</v>
      </c>
      <c r="M1163" s="53" t="str">
        <f>IF(MasterData5[[#This Row],[Total Purchase]]&gt;=500, "Over $500", "")</f>
        <v>Over $500</v>
      </c>
      <c r="N1163" s="10"/>
      <c r="O1163" s="14" t="str">
        <f>IF(AND(MasterData5[[#This Row],[MntWines]]&gt;=AB$4, MasterData5[[#This Row],[Income ]]&lt;=$AB$12), "Yes", "")</f>
        <v/>
      </c>
      <c r="P1163" s="14" t="str">
        <f>IF(AND(MasterData5[[#This Row],[MntFruits]]&gt;=AC$4, MasterData5[[#This Row],[Income ]]&lt;=$AB$12), "Yes", "")</f>
        <v/>
      </c>
      <c r="Q1163" s="14" t="str">
        <f>IF(AND(MasterData5[[#This Row],[MntMeatProducts]]&gt;=AD$4, MasterData5[[#This Row],[Income ]]&lt;=$AB$12), "Yes", "")</f>
        <v/>
      </c>
      <c r="R1163" s="14" t="str">
        <f>IF(AND(MasterData5[[#This Row],[MntFishProducts]]&gt;=AE$4, MasterData5[[#This Row],[Income ]]&lt;=$AB$12), "Yes", "")</f>
        <v/>
      </c>
      <c r="S1163" s="14" t="str">
        <f>IF(AND(MasterData5[[#This Row],[MntSweetProducts]]&gt;=AF$4, MasterData5[[#This Row],[Income ]]&lt;=$AB$12), "Yes", "")</f>
        <v/>
      </c>
      <c r="U1163" s="14" t="str">
        <f>IF(MasterData5[[#This Row],[MntWines]]&gt;=AB$4, "Yes", "")</f>
        <v>Yes</v>
      </c>
      <c r="V1163" s="14" t="str">
        <f>IF(MasterData5[[#This Row],[MntFruits]]&gt;=AC$4, "Yes", "")</f>
        <v>Yes</v>
      </c>
      <c r="W1163" s="14" t="str">
        <f>IF(MasterData5[[#This Row],[MntMeatProducts]]&gt;=AD$4, "Yes", "")</f>
        <v>Yes</v>
      </c>
      <c r="X1163" s="14" t="str">
        <f>IF(MasterData5[[#This Row],[MntFishProducts]]&gt;=AE$4, "Yes", "")</f>
        <v>Yes</v>
      </c>
      <c r="Y1163" s="14" t="str">
        <f>IF(MasterData5[[#This Row],[MntSweetProducts]]&gt;=AF$4, "Yes", "")</f>
        <v>Yes</v>
      </c>
    </row>
    <row r="1164" spans="1:25" x14ac:dyDescent="0.3">
      <c r="A1164">
        <v>5675</v>
      </c>
      <c r="B1164" s="10">
        <v>459</v>
      </c>
      <c r="C1164" s="10">
        <v>0</v>
      </c>
      <c r="D1164" s="10">
        <v>24</v>
      </c>
      <c r="E1164" s="10">
        <v>6</v>
      </c>
      <c r="F1164" s="10">
        <v>0</v>
      </c>
      <c r="G1164" s="10">
        <v>4</v>
      </c>
      <c r="H1164" s="24">
        <f>2021-'Customer Profile'!B1163</f>
        <v>61</v>
      </c>
      <c r="I1164" s="10">
        <f>IF(Analysis!$B$60="Wine",B1164,IF(Analysis!$B$60="Fruit",C1164,IF(Analysis!$B$60="Meat",D1164,IF(Analysis!$B$60="Fish",E1164,IF(Analysis!$B$60="Sweet",F1164,"")))))</f>
        <v>6</v>
      </c>
      <c r="J1164" s="10">
        <v>50611</v>
      </c>
      <c r="K1164" s="10" t="str">
        <f>IF(MasterData5[[#This Row],[Income ]]&gt;$AB$12, "Above", "Below")</f>
        <v>Below</v>
      </c>
      <c r="L1164" s="10">
        <f>SUM(MasterData5[[#This Row],[MntWines]:[MntSweetProducts]])</f>
        <v>489</v>
      </c>
      <c r="M1164" s="53" t="str">
        <f>IF(MasterData5[[#This Row],[Total Purchase]]&gt;=500, "Over $500", "")</f>
        <v/>
      </c>
      <c r="N1164" s="10"/>
      <c r="O1164" s="14" t="str">
        <f>IF(AND(MasterData5[[#This Row],[MntWines]]&gt;=AB$4, MasterData5[[#This Row],[Income ]]&lt;=$AB$12), "Yes", "")</f>
        <v>Yes</v>
      </c>
      <c r="P1164" s="14" t="str">
        <f>IF(AND(MasterData5[[#This Row],[MntFruits]]&gt;=AC$4, MasterData5[[#This Row],[Income ]]&lt;=$AB$12), "Yes", "")</f>
        <v/>
      </c>
      <c r="Q1164" s="14" t="str">
        <f>IF(AND(MasterData5[[#This Row],[MntMeatProducts]]&gt;=AD$4, MasterData5[[#This Row],[Income ]]&lt;=$AB$12), "Yes", "")</f>
        <v/>
      </c>
      <c r="R1164" s="14" t="str">
        <f>IF(AND(MasterData5[[#This Row],[MntFishProducts]]&gt;=AE$4, MasterData5[[#This Row],[Income ]]&lt;=$AB$12), "Yes", "")</f>
        <v/>
      </c>
      <c r="S1164" s="14" t="str">
        <f>IF(AND(MasterData5[[#This Row],[MntSweetProducts]]&gt;=AF$4, MasterData5[[#This Row],[Income ]]&lt;=$AB$12), "Yes", "")</f>
        <v/>
      </c>
      <c r="U1164" s="14" t="str">
        <f>IF(MasterData5[[#This Row],[MntWines]]&gt;=AB$4, "Yes", "")</f>
        <v>Yes</v>
      </c>
      <c r="V1164" s="14" t="str">
        <f>IF(MasterData5[[#This Row],[MntFruits]]&gt;=AC$4, "Yes", "")</f>
        <v/>
      </c>
      <c r="W1164" s="14" t="str">
        <f>IF(MasterData5[[#This Row],[MntMeatProducts]]&gt;=AD$4, "Yes", "")</f>
        <v/>
      </c>
      <c r="X1164" s="14" t="str">
        <f>IF(MasterData5[[#This Row],[MntFishProducts]]&gt;=AE$4, "Yes", "")</f>
        <v/>
      </c>
      <c r="Y1164" s="14" t="str">
        <f>IF(MasterData5[[#This Row],[MntSweetProducts]]&gt;=AF$4, "Yes", "")</f>
        <v/>
      </c>
    </row>
    <row r="1165" spans="1:25" x14ac:dyDescent="0.3">
      <c r="A1165">
        <v>5680</v>
      </c>
      <c r="B1165" s="10">
        <v>10</v>
      </c>
      <c r="C1165" s="10">
        <v>4</v>
      </c>
      <c r="D1165" s="10">
        <v>7</v>
      </c>
      <c r="E1165" s="10">
        <v>0</v>
      </c>
      <c r="F1165" s="10">
        <v>6</v>
      </c>
      <c r="G1165" s="10">
        <v>3</v>
      </c>
      <c r="H1165" s="24">
        <f>2021-'Customer Profile'!B1164</f>
        <v>37</v>
      </c>
      <c r="I1165" s="10">
        <f>IF(Analysis!$B$60="Wine",B1165,IF(Analysis!$B$60="Fruit",C1165,IF(Analysis!$B$60="Meat",D1165,IF(Analysis!$B$60="Fish",E1165,IF(Analysis!$B$60="Sweet",F1165,"")))))</f>
        <v>0</v>
      </c>
      <c r="J1165" s="10">
        <v>35684</v>
      </c>
      <c r="K1165" s="10" t="str">
        <f>IF(MasterData5[[#This Row],[Income ]]&gt;$AB$12, "Above", "Below")</f>
        <v>Below</v>
      </c>
      <c r="L1165" s="10">
        <f>SUM(MasterData5[[#This Row],[MntWines]:[MntSweetProducts]])</f>
        <v>27</v>
      </c>
      <c r="M1165" s="53" t="str">
        <f>IF(MasterData5[[#This Row],[Total Purchase]]&gt;=500, "Over $500", "")</f>
        <v/>
      </c>
      <c r="N1165" s="10"/>
      <c r="O1165" s="14" t="str">
        <f>IF(AND(MasterData5[[#This Row],[MntWines]]&gt;=AB$4, MasterData5[[#This Row],[Income ]]&lt;=$AB$12), "Yes", "")</f>
        <v/>
      </c>
      <c r="P1165" s="14" t="str">
        <f>IF(AND(MasterData5[[#This Row],[MntFruits]]&gt;=AC$4, MasterData5[[#This Row],[Income ]]&lt;=$AB$12), "Yes", "")</f>
        <v/>
      </c>
      <c r="Q1165" s="14" t="str">
        <f>IF(AND(MasterData5[[#This Row],[MntMeatProducts]]&gt;=AD$4, MasterData5[[#This Row],[Income ]]&lt;=$AB$12), "Yes", "")</f>
        <v/>
      </c>
      <c r="R1165" s="14" t="str">
        <f>IF(AND(MasterData5[[#This Row],[MntFishProducts]]&gt;=AE$4, MasterData5[[#This Row],[Income ]]&lt;=$AB$12), "Yes", "")</f>
        <v/>
      </c>
      <c r="S1165" s="14" t="str">
        <f>IF(AND(MasterData5[[#This Row],[MntSweetProducts]]&gt;=AF$4, MasterData5[[#This Row],[Income ]]&lt;=$AB$12), "Yes", "")</f>
        <v/>
      </c>
      <c r="U1165" s="14" t="str">
        <f>IF(MasterData5[[#This Row],[MntWines]]&gt;=AB$4, "Yes", "")</f>
        <v/>
      </c>
      <c r="V1165" s="14" t="str">
        <f>IF(MasterData5[[#This Row],[MntFruits]]&gt;=AC$4, "Yes", "")</f>
        <v/>
      </c>
      <c r="W1165" s="14" t="str">
        <f>IF(MasterData5[[#This Row],[MntMeatProducts]]&gt;=AD$4, "Yes", "")</f>
        <v/>
      </c>
      <c r="X1165" s="14" t="str">
        <f>IF(MasterData5[[#This Row],[MntFishProducts]]&gt;=AE$4, "Yes", "")</f>
        <v/>
      </c>
      <c r="Y1165" s="14" t="str">
        <f>IF(MasterData5[[#This Row],[MntSweetProducts]]&gt;=AF$4, "Yes", "")</f>
        <v/>
      </c>
    </row>
    <row r="1166" spans="1:25" x14ac:dyDescent="0.3">
      <c r="A1166">
        <v>5682</v>
      </c>
      <c r="B1166" s="10">
        <v>948</v>
      </c>
      <c r="C1166" s="10">
        <v>10</v>
      </c>
      <c r="D1166" s="10">
        <v>86</v>
      </c>
      <c r="E1166" s="10">
        <v>13</v>
      </c>
      <c r="F1166" s="10">
        <v>21</v>
      </c>
      <c r="G1166" s="10">
        <v>21</v>
      </c>
      <c r="H1166" s="24">
        <f>2021-'Customer Profile'!B1165</f>
        <v>68</v>
      </c>
      <c r="I1166" s="10">
        <f>IF(Analysis!$B$60="Wine",B1166,IF(Analysis!$B$60="Fruit",C1166,IF(Analysis!$B$60="Meat",D1166,IF(Analysis!$B$60="Fish",E1166,IF(Analysis!$B$60="Sweet",F1166,"")))))</f>
        <v>13</v>
      </c>
      <c r="J1166" s="10">
        <v>64108</v>
      </c>
      <c r="K1166" s="10" t="str">
        <f>IF(MasterData5[[#This Row],[Income ]]&gt;$AB$12, "Above", "Below")</f>
        <v>Above</v>
      </c>
      <c r="L1166" s="10">
        <f>SUM(MasterData5[[#This Row],[MntWines]:[MntSweetProducts]])</f>
        <v>1078</v>
      </c>
      <c r="M1166" s="53" t="str">
        <f>IF(MasterData5[[#This Row],[Total Purchase]]&gt;=500, "Over $500", "")</f>
        <v>Over $500</v>
      </c>
      <c r="N1166" s="10"/>
      <c r="O1166" s="14" t="str">
        <f>IF(AND(MasterData5[[#This Row],[MntWines]]&gt;=AB$4, MasterData5[[#This Row],[Income ]]&lt;=$AB$12), "Yes", "")</f>
        <v/>
      </c>
      <c r="P1166" s="14" t="str">
        <f>IF(AND(MasterData5[[#This Row],[MntFruits]]&gt;=AC$4, MasterData5[[#This Row],[Income ]]&lt;=$AB$12), "Yes", "")</f>
        <v/>
      </c>
      <c r="Q1166" s="14" t="str">
        <f>IF(AND(MasterData5[[#This Row],[MntMeatProducts]]&gt;=AD$4, MasterData5[[#This Row],[Income ]]&lt;=$AB$12), "Yes", "")</f>
        <v/>
      </c>
      <c r="R1166" s="14" t="str">
        <f>IF(AND(MasterData5[[#This Row],[MntFishProducts]]&gt;=AE$4, MasterData5[[#This Row],[Income ]]&lt;=$AB$12), "Yes", "")</f>
        <v/>
      </c>
      <c r="S1166" s="14" t="str">
        <f>IF(AND(MasterData5[[#This Row],[MntSweetProducts]]&gt;=AF$4, MasterData5[[#This Row],[Income ]]&lt;=$AB$12), "Yes", "")</f>
        <v/>
      </c>
      <c r="U1166" s="14" t="str">
        <f>IF(MasterData5[[#This Row],[MntWines]]&gt;=AB$4, "Yes", "")</f>
        <v>Yes</v>
      </c>
      <c r="V1166" s="14" t="str">
        <f>IF(MasterData5[[#This Row],[MntFruits]]&gt;=AC$4, "Yes", "")</f>
        <v/>
      </c>
      <c r="W1166" s="14" t="str">
        <f>IF(MasterData5[[#This Row],[MntMeatProducts]]&gt;=AD$4, "Yes", "")</f>
        <v/>
      </c>
      <c r="X1166" s="14" t="str">
        <f>IF(MasterData5[[#This Row],[MntFishProducts]]&gt;=AE$4, "Yes", "")</f>
        <v/>
      </c>
      <c r="Y1166" s="14" t="str">
        <f>IF(MasterData5[[#This Row],[MntSweetProducts]]&gt;=AF$4, "Yes", "")</f>
        <v/>
      </c>
    </row>
    <row r="1167" spans="1:25" x14ac:dyDescent="0.3">
      <c r="A1167">
        <v>5684</v>
      </c>
      <c r="B1167" s="10">
        <v>56</v>
      </c>
      <c r="C1167" s="10">
        <v>0</v>
      </c>
      <c r="D1167" s="10">
        <v>9</v>
      </c>
      <c r="E1167" s="10">
        <v>0</v>
      </c>
      <c r="F1167" s="10">
        <v>0</v>
      </c>
      <c r="G1167" s="10">
        <v>3</v>
      </c>
      <c r="H1167" s="24">
        <f>2021-'Customer Profile'!B1166</f>
        <v>50</v>
      </c>
      <c r="I1167" s="10">
        <f>IF(Analysis!$B$60="Wine",B1167,IF(Analysis!$B$60="Fruit",C1167,IF(Analysis!$B$60="Meat",D1167,IF(Analysis!$B$60="Fish",E1167,IF(Analysis!$B$60="Sweet",F1167,"")))))</f>
        <v>0</v>
      </c>
      <c r="J1167" s="10">
        <v>44635</v>
      </c>
      <c r="K1167" s="10" t="str">
        <f>IF(MasterData5[[#This Row],[Income ]]&gt;$AB$12, "Above", "Below")</f>
        <v>Below</v>
      </c>
      <c r="L1167" s="10">
        <f>SUM(MasterData5[[#This Row],[MntWines]:[MntSweetProducts]])</f>
        <v>65</v>
      </c>
      <c r="M1167" s="53" t="str">
        <f>IF(MasterData5[[#This Row],[Total Purchase]]&gt;=500, "Over $500", "")</f>
        <v/>
      </c>
      <c r="N1167" s="10"/>
      <c r="O1167" s="14" t="str">
        <f>IF(AND(MasterData5[[#This Row],[MntWines]]&gt;=AB$4, MasterData5[[#This Row],[Income ]]&lt;=$AB$12), "Yes", "")</f>
        <v/>
      </c>
      <c r="P1167" s="14" t="str">
        <f>IF(AND(MasterData5[[#This Row],[MntFruits]]&gt;=AC$4, MasterData5[[#This Row],[Income ]]&lt;=$AB$12), "Yes", "")</f>
        <v/>
      </c>
      <c r="Q1167" s="14" t="str">
        <f>IF(AND(MasterData5[[#This Row],[MntMeatProducts]]&gt;=AD$4, MasterData5[[#This Row],[Income ]]&lt;=$AB$12), "Yes", "")</f>
        <v/>
      </c>
      <c r="R1167" s="14" t="str">
        <f>IF(AND(MasterData5[[#This Row],[MntFishProducts]]&gt;=AE$4, MasterData5[[#This Row],[Income ]]&lt;=$AB$12), "Yes", "")</f>
        <v/>
      </c>
      <c r="S1167" s="14" t="str">
        <f>IF(AND(MasterData5[[#This Row],[MntSweetProducts]]&gt;=AF$4, MasterData5[[#This Row],[Income ]]&lt;=$AB$12), "Yes", "")</f>
        <v/>
      </c>
      <c r="U1167" s="14" t="str">
        <f>IF(MasterData5[[#This Row],[MntWines]]&gt;=AB$4, "Yes", "")</f>
        <v/>
      </c>
      <c r="V1167" s="14" t="str">
        <f>IF(MasterData5[[#This Row],[MntFruits]]&gt;=AC$4, "Yes", "")</f>
        <v/>
      </c>
      <c r="W1167" s="14" t="str">
        <f>IF(MasterData5[[#This Row],[MntMeatProducts]]&gt;=AD$4, "Yes", "")</f>
        <v/>
      </c>
      <c r="X1167" s="14" t="str">
        <f>IF(MasterData5[[#This Row],[MntFishProducts]]&gt;=AE$4, "Yes", "")</f>
        <v/>
      </c>
      <c r="Y1167" s="14" t="str">
        <f>IF(MasterData5[[#This Row],[MntSweetProducts]]&gt;=AF$4, "Yes", "")</f>
        <v/>
      </c>
    </row>
    <row r="1168" spans="1:25" x14ac:dyDescent="0.3">
      <c r="A1168">
        <v>5687</v>
      </c>
      <c r="B1168" s="10">
        <v>563</v>
      </c>
      <c r="C1168" s="10">
        <v>50</v>
      </c>
      <c r="D1168" s="10">
        <v>774</v>
      </c>
      <c r="E1168" s="10">
        <v>28</v>
      </c>
      <c r="F1168" s="10">
        <v>31</v>
      </c>
      <c r="G1168" s="10">
        <v>187</v>
      </c>
      <c r="H1168" s="24">
        <f>2021-'Customer Profile'!B1167</f>
        <v>41</v>
      </c>
      <c r="I1168" s="10">
        <f>IF(Analysis!$B$60="Wine",B1168,IF(Analysis!$B$60="Fruit",C1168,IF(Analysis!$B$60="Meat",D1168,IF(Analysis!$B$60="Fish",E1168,IF(Analysis!$B$60="Sweet",F1168,"")))))</f>
        <v>28</v>
      </c>
      <c r="J1168" s="10">
        <v>81702</v>
      </c>
      <c r="K1168" s="10" t="str">
        <f>IF(MasterData5[[#This Row],[Income ]]&gt;$AB$12, "Above", "Below")</f>
        <v>Above</v>
      </c>
      <c r="L1168" s="10">
        <f>SUM(MasterData5[[#This Row],[MntWines]:[MntSweetProducts]])</f>
        <v>1446</v>
      </c>
      <c r="M1168" s="53" t="str">
        <f>IF(MasterData5[[#This Row],[Total Purchase]]&gt;=500, "Over $500", "")</f>
        <v>Over $500</v>
      </c>
      <c r="N1168" s="10"/>
      <c r="O1168" s="14" t="str">
        <f>IF(AND(MasterData5[[#This Row],[MntWines]]&gt;=AB$4, MasterData5[[#This Row],[Income ]]&lt;=$AB$12), "Yes", "")</f>
        <v/>
      </c>
      <c r="P1168" s="14" t="str">
        <f>IF(AND(MasterData5[[#This Row],[MntFruits]]&gt;=AC$4, MasterData5[[#This Row],[Income ]]&lt;=$AB$12), "Yes", "")</f>
        <v/>
      </c>
      <c r="Q1168" s="14" t="str">
        <f>IF(AND(MasterData5[[#This Row],[MntMeatProducts]]&gt;=AD$4, MasterData5[[#This Row],[Income ]]&lt;=$AB$12), "Yes", "")</f>
        <v/>
      </c>
      <c r="R1168" s="14" t="str">
        <f>IF(AND(MasterData5[[#This Row],[MntFishProducts]]&gt;=AE$4, MasterData5[[#This Row],[Income ]]&lt;=$AB$12), "Yes", "")</f>
        <v/>
      </c>
      <c r="S1168" s="14" t="str">
        <f>IF(AND(MasterData5[[#This Row],[MntSweetProducts]]&gt;=AF$4, MasterData5[[#This Row],[Income ]]&lt;=$AB$12), "Yes", "")</f>
        <v/>
      </c>
      <c r="U1168" s="14" t="str">
        <f>IF(MasterData5[[#This Row],[MntWines]]&gt;=AB$4, "Yes", "")</f>
        <v>Yes</v>
      </c>
      <c r="V1168" s="14" t="str">
        <f>IF(MasterData5[[#This Row],[MntFruits]]&gt;=AC$4, "Yes", "")</f>
        <v>Yes</v>
      </c>
      <c r="W1168" s="14" t="str">
        <f>IF(MasterData5[[#This Row],[MntMeatProducts]]&gt;=AD$4, "Yes", "")</f>
        <v>Yes</v>
      </c>
      <c r="X1168" s="14" t="str">
        <f>IF(MasterData5[[#This Row],[MntFishProducts]]&gt;=AE$4, "Yes", "")</f>
        <v/>
      </c>
      <c r="Y1168" s="14" t="str">
        <f>IF(MasterData5[[#This Row],[MntSweetProducts]]&gt;=AF$4, "Yes", "")</f>
        <v>Yes</v>
      </c>
    </row>
    <row r="1169" spans="1:25" x14ac:dyDescent="0.3">
      <c r="A1169">
        <v>5692</v>
      </c>
      <c r="B1169" s="10">
        <v>1</v>
      </c>
      <c r="C1169" s="10">
        <v>4</v>
      </c>
      <c r="D1169" s="10">
        <v>3</v>
      </c>
      <c r="E1169" s="10">
        <v>8</v>
      </c>
      <c r="F1169" s="10">
        <v>9</v>
      </c>
      <c r="G1169" s="10">
        <v>7</v>
      </c>
      <c r="H1169" s="24">
        <f>2021-'Customer Profile'!B1168</f>
        <v>32</v>
      </c>
      <c r="I1169" s="10">
        <f>IF(Analysis!$B$60="Wine",B1169,IF(Analysis!$B$60="Fruit",C1169,IF(Analysis!$B$60="Meat",D1169,IF(Analysis!$B$60="Fish",E1169,IF(Analysis!$B$60="Sweet",F1169,"")))))</f>
        <v>8</v>
      </c>
      <c r="J1169" s="10">
        <v>25443</v>
      </c>
      <c r="K1169" s="10" t="str">
        <f>IF(MasterData5[[#This Row],[Income ]]&gt;$AB$12, "Above", "Below")</f>
        <v>Below</v>
      </c>
      <c r="L1169" s="10">
        <f>SUM(MasterData5[[#This Row],[MntWines]:[MntSweetProducts]])</f>
        <v>25</v>
      </c>
      <c r="M1169" s="53" t="str">
        <f>IF(MasterData5[[#This Row],[Total Purchase]]&gt;=500, "Over $500", "")</f>
        <v/>
      </c>
      <c r="N1169" s="10"/>
      <c r="O1169" s="14" t="str">
        <f>IF(AND(MasterData5[[#This Row],[MntWines]]&gt;=AB$4, MasterData5[[#This Row],[Income ]]&lt;=$AB$12), "Yes", "")</f>
        <v/>
      </c>
      <c r="P1169" s="14" t="str">
        <f>IF(AND(MasterData5[[#This Row],[MntFruits]]&gt;=AC$4, MasterData5[[#This Row],[Income ]]&lt;=$AB$12), "Yes", "")</f>
        <v/>
      </c>
      <c r="Q1169" s="14" t="str">
        <f>IF(AND(MasterData5[[#This Row],[MntMeatProducts]]&gt;=AD$4, MasterData5[[#This Row],[Income ]]&lt;=$AB$12), "Yes", "")</f>
        <v/>
      </c>
      <c r="R1169" s="14" t="str">
        <f>IF(AND(MasterData5[[#This Row],[MntFishProducts]]&gt;=AE$4, MasterData5[[#This Row],[Income ]]&lt;=$AB$12), "Yes", "")</f>
        <v/>
      </c>
      <c r="S1169" s="14" t="str">
        <f>IF(AND(MasterData5[[#This Row],[MntSweetProducts]]&gt;=AF$4, MasterData5[[#This Row],[Income ]]&lt;=$AB$12), "Yes", "")</f>
        <v/>
      </c>
      <c r="U1169" s="14" t="str">
        <f>IF(MasterData5[[#This Row],[MntWines]]&gt;=AB$4, "Yes", "")</f>
        <v/>
      </c>
      <c r="V1169" s="14" t="str">
        <f>IF(MasterData5[[#This Row],[MntFruits]]&gt;=AC$4, "Yes", "")</f>
        <v/>
      </c>
      <c r="W1169" s="14" t="str">
        <f>IF(MasterData5[[#This Row],[MntMeatProducts]]&gt;=AD$4, "Yes", "")</f>
        <v/>
      </c>
      <c r="X1169" s="14" t="str">
        <f>IF(MasterData5[[#This Row],[MntFishProducts]]&gt;=AE$4, "Yes", "")</f>
        <v/>
      </c>
      <c r="Y1169" s="14" t="str">
        <f>IF(MasterData5[[#This Row],[MntSweetProducts]]&gt;=AF$4, "Yes", "")</f>
        <v/>
      </c>
    </row>
    <row r="1170" spans="1:25" x14ac:dyDescent="0.3">
      <c r="A1170">
        <v>5710</v>
      </c>
      <c r="B1170" s="10">
        <v>110</v>
      </c>
      <c r="C1170" s="10">
        <v>0</v>
      </c>
      <c r="D1170" s="10">
        <v>5</v>
      </c>
      <c r="E1170" s="10">
        <v>2</v>
      </c>
      <c r="F1170" s="10">
        <v>0</v>
      </c>
      <c r="G1170" s="10">
        <v>3</v>
      </c>
      <c r="H1170" s="24">
        <f>2021-'Customer Profile'!B1169</f>
        <v>51</v>
      </c>
      <c r="I1170" s="10">
        <f>IF(Analysis!$B$60="Wine",B1170,IF(Analysis!$B$60="Fruit",C1170,IF(Analysis!$B$60="Meat",D1170,IF(Analysis!$B$60="Fish",E1170,IF(Analysis!$B$60="Sweet",F1170,"")))))</f>
        <v>2</v>
      </c>
      <c r="J1170" s="10">
        <v>40548</v>
      </c>
      <c r="K1170" s="10" t="str">
        <f>IF(MasterData5[[#This Row],[Income ]]&gt;$AB$12, "Above", "Below")</f>
        <v>Below</v>
      </c>
      <c r="L1170" s="10">
        <f>SUM(MasterData5[[#This Row],[MntWines]:[MntSweetProducts]])</f>
        <v>117</v>
      </c>
      <c r="M1170" s="53" t="str">
        <f>IF(MasterData5[[#This Row],[Total Purchase]]&gt;=500, "Over $500", "")</f>
        <v/>
      </c>
      <c r="N1170" s="10"/>
      <c r="O1170" s="14" t="str">
        <f>IF(AND(MasterData5[[#This Row],[MntWines]]&gt;=AB$4, MasterData5[[#This Row],[Income ]]&lt;=$AB$12), "Yes", "")</f>
        <v/>
      </c>
      <c r="P1170" s="14" t="str">
        <f>IF(AND(MasterData5[[#This Row],[MntFruits]]&gt;=AC$4, MasterData5[[#This Row],[Income ]]&lt;=$AB$12), "Yes", "")</f>
        <v/>
      </c>
      <c r="Q1170" s="14" t="str">
        <f>IF(AND(MasterData5[[#This Row],[MntMeatProducts]]&gt;=AD$4, MasterData5[[#This Row],[Income ]]&lt;=$AB$12), "Yes", "")</f>
        <v/>
      </c>
      <c r="R1170" s="14" t="str">
        <f>IF(AND(MasterData5[[#This Row],[MntFishProducts]]&gt;=AE$4, MasterData5[[#This Row],[Income ]]&lt;=$AB$12), "Yes", "")</f>
        <v/>
      </c>
      <c r="S1170" s="14" t="str">
        <f>IF(AND(MasterData5[[#This Row],[MntSweetProducts]]&gt;=AF$4, MasterData5[[#This Row],[Income ]]&lt;=$AB$12), "Yes", "")</f>
        <v/>
      </c>
      <c r="U1170" s="14" t="str">
        <f>IF(MasterData5[[#This Row],[MntWines]]&gt;=AB$4, "Yes", "")</f>
        <v/>
      </c>
      <c r="V1170" s="14" t="str">
        <f>IF(MasterData5[[#This Row],[MntFruits]]&gt;=AC$4, "Yes", "")</f>
        <v/>
      </c>
      <c r="W1170" s="14" t="str">
        <f>IF(MasterData5[[#This Row],[MntMeatProducts]]&gt;=AD$4, "Yes", "")</f>
        <v/>
      </c>
      <c r="X1170" s="14" t="str">
        <f>IF(MasterData5[[#This Row],[MntFishProducts]]&gt;=AE$4, "Yes", "")</f>
        <v/>
      </c>
      <c r="Y1170" s="14" t="str">
        <f>IF(MasterData5[[#This Row],[MntSweetProducts]]&gt;=AF$4, "Yes", "")</f>
        <v/>
      </c>
    </row>
    <row r="1171" spans="1:25" x14ac:dyDescent="0.3">
      <c r="A1171">
        <v>5718</v>
      </c>
      <c r="B1171" s="10">
        <v>674</v>
      </c>
      <c r="C1171" s="10">
        <v>168</v>
      </c>
      <c r="D1171" s="10">
        <v>108</v>
      </c>
      <c r="E1171" s="10">
        <v>192</v>
      </c>
      <c r="F1171" s="10">
        <v>42</v>
      </c>
      <c r="G1171" s="10">
        <v>231</v>
      </c>
      <c r="H1171" s="24">
        <f>2021-'Customer Profile'!B1170</f>
        <v>71</v>
      </c>
      <c r="I1171" s="10">
        <f>IF(Analysis!$B$60="Wine",B1171,IF(Analysis!$B$60="Fruit",C1171,IF(Analysis!$B$60="Meat",D1171,IF(Analysis!$B$60="Fish",E1171,IF(Analysis!$B$60="Sweet",F1171,"")))))</f>
        <v>192</v>
      </c>
      <c r="J1171" s="10">
        <v>80763</v>
      </c>
      <c r="K1171" s="10" t="str">
        <f>IF(MasterData5[[#This Row],[Income ]]&gt;$AB$12, "Above", "Below")</f>
        <v>Above</v>
      </c>
      <c r="L1171" s="10">
        <f>SUM(MasterData5[[#This Row],[MntWines]:[MntSweetProducts]])</f>
        <v>1184</v>
      </c>
      <c r="M1171" s="53" t="str">
        <f>IF(MasterData5[[#This Row],[Total Purchase]]&gt;=500, "Over $500", "")</f>
        <v>Over $500</v>
      </c>
      <c r="N1171" s="10"/>
      <c r="O1171" s="14" t="str">
        <f>IF(AND(MasterData5[[#This Row],[MntWines]]&gt;=AB$4, MasterData5[[#This Row],[Income ]]&lt;=$AB$12), "Yes", "")</f>
        <v/>
      </c>
      <c r="P1171" s="14" t="str">
        <f>IF(AND(MasterData5[[#This Row],[MntFruits]]&gt;=AC$4, MasterData5[[#This Row],[Income ]]&lt;=$AB$12), "Yes", "")</f>
        <v/>
      </c>
      <c r="Q1171" s="14" t="str">
        <f>IF(AND(MasterData5[[#This Row],[MntMeatProducts]]&gt;=AD$4, MasterData5[[#This Row],[Income ]]&lt;=$AB$12), "Yes", "")</f>
        <v/>
      </c>
      <c r="R1171" s="14" t="str">
        <f>IF(AND(MasterData5[[#This Row],[MntFishProducts]]&gt;=AE$4, MasterData5[[#This Row],[Income ]]&lt;=$AB$12), "Yes", "")</f>
        <v/>
      </c>
      <c r="S1171" s="14" t="str">
        <f>IF(AND(MasterData5[[#This Row],[MntSweetProducts]]&gt;=AF$4, MasterData5[[#This Row],[Income ]]&lt;=$AB$12), "Yes", "")</f>
        <v/>
      </c>
      <c r="U1171" s="14" t="str">
        <f>IF(MasterData5[[#This Row],[MntWines]]&gt;=AB$4, "Yes", "")</f>
        <v>Yes</v>
      </c>
      <c r="V1171" s="14" t="str">
        <f>IF(MasterData5[[#This Row],[MntFruits]]&gt;=AC$4, "Yes", "")</f>
        <v>Yes</v>
      </c>
      <c r="W1171" s="14" t="str">
        <f>IF(MasterData5[[#This Row],[MntMeatProducts]]&gt;=AD$4, "Yes", "")</f>
        <v/>
      </c>
      <c r="X1171" s="14" t="str">
        <f>IF(MasterData5[[#This Row],[MntFishProducts]]&gt;=AE$4, "Yes", "")</f>
        <v>Yes</v>
      </c>
      <c r="Y1171" s="14" t="str">
        <f>IF(MasterData5[[#This Row],[MntSweetProducts]]&gt;=AF$4, "Yes", "")</f>
        <v>Yes</v>
      </c>
    </row>
    <row r="1172" spans="1:25" x14ac:dyDescent="0.3">
      <c r="A1172">
        <v>5721</v>
      </c>
      <c r="B1172" s="10">
        <v>611</v>
      </c>
      <c r="C1172" s="10">
        <v>76</v>
      </c>
      <c r="D1172" s="10">
        <v>749</v>
      </c>
      <c r="E1172" s="10">
        <v>59</v>
      </c>
      <c r="F1172" s="10">
        <v>45</v>
      </c>
      <c r="G1172" s="10">
        <v>26</v>
      </c>
      <c r="H1172" s="24">
        <f>2021-'Customer Profile'!B1171</f>
        <v>65</v>
      </c>
      <c r="I1172" s="10">
        <f>IF(Analysis!$B$60="Wine",B1172,IF(Analysis!$B$60="Fruit",C1172,IF(Analysis!$B$60="Meat",D1172,IF(Analysis!$B$60="Fish",E1172,IF(Analysis!$B$60="Sweet",F1172,"")))))</f>
        <v>59</v>
      </c>
      <c r="J1172" s="10">
        <v>84117</v>
      </c>
      <c r="K1172" s="10" t="str">
        <f>IF(MasterData5[[#This Row],[Income ]]&gt;$AB$12, "Above", "Below")</f>
        <v>Above</v>
      </c>
      <c r="L1172" s="10">
        <f>SUM(MasterData5[[#This Row],[MntWines]:[MntSweetProducts]])</f>
        <v>1540</v>
      </c>
      <c r="M1172" s="53" t="str">
        <f>IF(MasterData5[[#This Row],[Total Purchase]]&gt;=500, "Over $500", "")</f>
        <v>Over $500</v>
      </c>
      <c r="N1172" s="10"/>
      <c r="O1172" s="14" t="str">
        <f>IF(AND(MasterData5[[#This Row],[MntWines]]&gt;=AB$4, MasterData5[[#This Row],[Income ]]&lt;=$AB$12), "Yes", "")</f>
        <v/>
      </c>
      <c r="P1172" s="14" t="str">
        <f>IF(AND(MasterData5[[#This Row],[MntFruits]]&gt;=AC$4, MasterData5[[#This Row],[Income ]]&lt;=$AB$12), "Yes", "")</f>
        <v/>
      </c>
      <c r="Q1172" s="14" t="str">
        <f>IF(AND(MasterData5[[#This Row],[MntMeatProducts]]&gt;=AD$4, MasterData5[[#This Row],[Income ]]&lt;=$AB$12), "Yes", "")</f>
        <v/>
      </c>
      <c r="R1172" s="14" t="str">
        <f>IF(AND(MasterData5[[#This Row],[MntFishProducts]]&gt;=AE$4, MasterData5[[#This Row],[Income ]]&lt;=$AB$12), "Yes", "")</f>
        <v/>
      </c>
      <c r="S1172" s="14" t="str">
        <f>IF(AND(MasterData5[[#This Row],[MntSweetProducts]]&gt;=AF$4, MasterData5[[#This Row],[Income ]]&lt;=$AB$12), "Yes", "")</f>
        <v/>
      </c>
      <c r="U1172" s="14" t="str">
        <f>IF(MasterData5[[#This Row],[MntWines]]&gt;=AB$4, "Yes", "")</f>
        <v>Yes</v>
      </c>
      <c r="V1172" s="14" t="str">
        <f>IF(MasterData5[[#This Row],[MntFruits]]&gt;=AC$4, "Yes", "")</f>
        <v>Yes</v>
      </c>
      <c r="W1172" s="14" t="str">
        <f>IF(MasterData5[[#This Row],[MntMeatProducts]]&gt;=AD$4, "Yes", "")</f>
        <v>Yes</v>
      </c>
      <c r="X1172" s="14" t="str">
        <f>IF(MasterData5[[#This Row],[MntFishProducts]]&gt;=AE$4, "Yes", "")</f>
        <v>Yes</v>
      </c>
      <c r="Y1172" s="14" t="str">
        <f>IF(MasterData5[[#This Row],[MntSweetProducts]]&gt;=AF$4, "Yes", "")</f>
        <v>Yes</v>
      </c>
    </row>
    <row r="1173" spans="1:25" x14ac:dyDescent="0.3">
      <c r="A1173">
        <v>5723</v>
      </c>
      <c r="B1173" s="10">
        <v>81</v>
      </c>
      <c r="C1173" s="10">
        <v>1</v>
      </c>
      <c r="D1173" s="10">
        <v>31</v>
      </c>
      <c r="E1173" s="10">
        <v>2</v>
      </c>
      <c r="F1173" s="10">
        <v>1</v>
      </c>
      <c r="G1173" s="10">
        <v>0</v>
      </c>
      <c r="H1173" s="24">
        <f>2021-'Customer Profile'!B1172</f>
        <v>45</v>
      </c>
      <c r="I1173" s="10">
        <f>IF(Analysis!$B$60="Wine",B1173,IF(Analysis!$B$60="Fruit",C1173,IF(Analysis!$B$60="Meat",D1173,IF(Analysis!$B$60="Fish",E1173,IF(Analysis!$B$60="Sweet",F1173,"")))))</f>
        <v>2</v>
      </c>
      <c r="J1173" s="10">
        <v>49187</v>
      </c>
      <c r="K1173" s="10" t="str">
        <f>IF(MasterData5[[#This Row],[Income ]]&gt;$AB$12, "Above", "Below")</f>
        <v>Below</v>
      </c>
      <c r="L1173" s="10">
        <f>SUM(MasterData5[[#This Row],[MntWines]:[MntSweetProducts]])</f>
        <v>116</v>
      </c>
      <c r="M1173" s="53" t="str">
        <f>IF(MasterData5[[#This Row],[Total Purchase]]&gt;=500, "Over $500", "")</f>
        <v/>
      </c>
      <c r="N1173" s="10"/>
      <c r="O1173" s="14" t="str">
        <f>IF(AND(MasterData5[[#This Row],[MntWines]]&gt;=AB$4, MasterData5[[#This Row],[Income ]]&lt;=$AB$12), "Yes", "")</f>
        <v/>
      </c>
      <c r="P1173" s="14" t="str">
        <f>IF(AND(MasterData5[[#This Row],[MntFruits]]&gt;=AC$4, MasterData5[[#This Row],[Income ]]&lt;=$AB$12), "Yes", "")</f>
        <v/>
      </c>
      <c r="Q1173" s="14" t="str">
        <f>IF(AND(MasterData5[[#This Row],[MntMeatProducts]]&gt;=AD$4, MasterData5[[#This Row],[Income ]]&lt;=$AB$12), "Yes", "")</f>
        <v/>
      </c>
      <c r="R1173" s="14" t="str">
        <f>IF(AND(MasterData5[[#This Row],[MntFishProducts]]&gt;=AE$4, MasterData5[[#This Row],[Income ]]&lt;=$AB$12), "Yes", "")</f>
        <v/>
      </c>
      <c r="S1173" s="14" t="str">
        <f>IF(AND(MasterData5[[#This Row],[MntSweetProducts]]&gt;=AF$4, MasterData5[[#This Row],[Income ]]&lt;=$AB$12), "Yes", "")</f>
        <v/>
      </c>
      <c r="U1173" s="14" t="str">
        <f>IF(MasterData5[[#This Row],[MntWines]]&gt;=AB$4, "Yes", "")</f>
        <v/>
      </c>
      <c r="V1173" s="14" t="str">
        <f>IF(MasterData5[[#This Row],[MntFruits]]&gt;=AC$4, "Yes", "")</f>
        <v/>
      </c>
      <c r="W1173" s="14" t="str">
        <f>IF(MasterData5[[#This Row],[MntMeatProducts]]&gt;=AD$4, "Yes", "")</f>
        <v/>
      </c>
      <c r="X1173" s="14" t="str">
        <f>IF(MasterData5[[#This Row],[MntFishProducts]]&gt;=AE$4, "Yes", "")</f>
        <v/>
      </c>
      <c r="Y1173" s="14" t="str">
        <f>IF(MasterData5[[#This Row],[MntSweetProducts]]&gt;=AF$4, "Yes", "")</f>
        <v/>
      </c>
    </row>
    <row r="1174" spans="1:25" x14ac:dyDescent="0.3">
      <c r="A1174">
        <v>5726</v>
      </c>
      <c r="B1174" s="10">
        <v>16</v>
      </c>
      <c r="C1174" s="10">
        <v>7</v>
      </c>
      <c r="D1174" s="10">
        <v>23</v>
      </c>
      <c r="E1174" s="10">
        <v>0</v>
      </c>
      <c r="F1174" s="10">
        <v>8</v>
      </c>
      <c r="G1174" s="10">
        <v>6</v>
      </c>
      <c r="H1174" s="24">
        <f>2021-'Customer Profile'!B1173</f>
        <v>38</v>
      </c>
      <c r="I1174" s="10">
        <f>IF(Analysis!$B$60="Wine",B1174,IF(Analysis!$B$60="Fruit",C1174,IF(Analysis!$B$60="Meat",D1174,IF(Analysis!$B$60="Fish",E1174,IF(Analysis!$B$60="Sweet",F1174,"")))))</f>
        <v>0</v>
      </c>
      <c r="J1174" s="10">
        <v>31788</v>
      </c>
      <c r="K1174" s="10" t="str">
        <f>IF(MasterData5[[#This Row],[Income ]]&gt;$AB$12, "Above", "Below")</f>
        <v>Below</v>
      </c>
      <c r="L1174" s="10">
        <f>SUM(MasterData5[[#This Row],[MntWines]:[MntSweetProducts]])</f>
        <v>54</v>
      </c>
      <c r="M1174" s="53" t="str">
        <f>IF(MasterData5[[#This Row],[Total Purchase]]&gt;=500, "Over $500", "")</f>
        <v/>
      </c>
      <c r="N1174" s="10"/>
      <c r="O1174" s="14" t="str">
        <f>IF(AND(MasterData5[[#This Row],[MntWines]]&gt;=AB$4, MasterData5[[#This Row],[Income ]]&lt;=$AB$12), "Yes", "")</f>
        <v/>
      </c>
      <c r="P1174" s="14" t="str">
        <f>IF(AND(MasterData5[[#This Row],[MntFruits]]&gt;=AC$4, MasterData5[[#This Row],[Income ]]&lt;=$AB$12), "Yes", "")</f>
        <v/>
      </c>
      <c r="Q1174" s="14" t="str">
        <f>IF(AND(MasterData5[[#This Row],[MntMeatProducts]]&gt;=AD$4, MasterData5[[#This Row],[Income ]]&lt;=$AB$12), "Yes", "")</f>
        <v/>
      </c>
      <c r="R1174" s="14" t="str">
        <f>IF(AND(MasterData5[[#This Row],[MntFishProducts]]&gt;=AE$4, MasterData5[[#This Row],[Income ]]&lt;=$AB$12), "Yes", "")</f>
        <v/>
      </c>
      <c r="S1174" s="14" t="str">
        <f>IF(AND(MasterData5[[#This Row],[MntSweetProducts]]&gt;=AF$4, MasterData5[[#This Row],[Income ]]&lt;=$AB$12), "Yes", "")</f>
        <v/>
      </c>
      <c r="U1174" s="14" t="str">
        <f>IF(MasterData5[[#This Row],[MntWines]]&gt;=AB$4, "Yes", "")</f>
        <v/>
      </c>
      <c r="V1174" s="14" t="str">
        <f>IF(MasterData5[[#This Row],[MntFruits]]&gt;=AC$4, "Yes", "")</f>
        <v/>
      </c>
      <c r="W1174" s="14" t="str">
        <f>IF(MasterData5[[#This Row],[MntMeatProducts]]&gt;=AD$4, "Yes", "")</f>
        <v/>
      </c>
      <c r="X1174" s="14" t="str">
        <f>IF(MasterData5[[#This Row],[MntFishProducts]]&gt;=AE$4, "Yes", "")</f>
        <v/>
      </c>
      <c r="Y1174" s="14" t="str">
        <f>IF(MasterData5[[#This Row],[MntSweetProducts]]&gt;=AF$4, "Yes", "")</f>
        <v/>
      </c>
    </row>
    <row r="1175" spans="1:25" x14ac:dyDescent="0.3">
      <c r="A1175">
        <v>5731</v>
      </c>
      <c r="B1175" s="10">
        <v>12</v>
      </c>
      <c r="C1175" s="10">
        <v>0</v>
      </c>
      <c r="D1175" s="10">
        <v>13</v>
      </c>
      <c r="E1175" s="10">
        <v>2</v>
      </c>
      <c r="F1175" s="10">
        <v>0</v>
      </c>
      <c r="G1175" s="10">
        <v>10</v>
      </c>
      <c r="H1175" s="24">
        <f>2021-'Customer Profile'!B1174</f>
        <v>38</v>
      </c>
      <c r="I1175" s="10">
        <f>IF(Analysis!$B$60="Wine",B1175,IF(Analysis!$B$60="Fruit",C1175,IF(Analysis!$B$60="Meat",D1175,IF(Analysis!$B$60="Fish",E1175,IF(Analysis!$B$60="Sweet",F1175,"")))))</f>
        <v>2</v>
      </c>
      <c r="J1175" s="10">
        <v>27100</v>
      </c>
      <c r="K1175" s="10" t="str">
        <f>IF(MasterData5[[#This Row],[Income ]]&gt;$AB$12, "Above", "Below")</f>
        <v>Below</v>
      </c>
      <c r="L1175" s="10">
        <f>SUM(MasterData5[[#This Row],[MntWines]:[MntSweetProducts]])</f>
        <v>27</v>
      </c>
      <c r="M1175" s="53" t="str">
        <f>IF(MasterData5[[#This Row],[Total Purchase]]&gt;=500, "Over $500", "")</f>
        <v/>
      </c>
      <c r="N1175" s="10"/>
      <c r="O1175" s="14" t="str">
        <f>IF(AND(MasterData5[[#This Row],[MntWines]]&gt;=AB$4, MasterData5[[#This Row],[Income ]]&lt;=$AB$12), "Yes", "")</f>
        <v/>
      </c>
      <c r="P1175" s="14" t="str">
        <f>IF(AND(MasterData5[[#This Row],[MntFruits]]&gt;=AC$4, MasterData5[[#This Row],[Income ]]&lt;=$AB$12), "Yes", "")</f>
        <v/>
      </c>
      <c r="Q1175" s="14" t="str">
        <f>IF(AND(MasterData5[[#This Row],[MntMeatProducts]]&gt;=AD$4, MasterData5[[#This Row],[Income ]]&lt;=$AB$12), "Yes", "")</f>
        <v/>
      </c>
      <c r="R1175" s="14" t="str">
        <f>IF(AND(MasterData5[[#This Row],[MntFishProducts]]&gt;=AE$4, MasterData5[[#This Row],[Income ]]&lt;=$AB$12), "Yes", "")</f>
        <v/>
      </c>
      <c r="S1175" s="14" t="str">
        <f>IF(AND(MasterData5[[#This Row],[MntSweetProducts]]&gt;=AF$4, MasterData5[[#This Row],[Income ]]&lt;=$AB$12), "Yes", "")</f>
        <v/>
      </c>
      <c r="U1175" s="14" t="str">
        <f>IF(MasterData5[[#This Row],[MntWines]]&gt;=AB$4, "Yes", "")</f>
        <v/>
      </c>
      <c r="V1175" s="14" t="str">
        <f>IF(MasterData5[[#This Row],[MntFruits]]&gt;=AC$4, "Yes", "")</f>
        <v/>
      </c>
      <c r="W1175" s="14" t="str">
        <f>IF(MasterData5[[#This Row],[MntMeatProducts]]&gt;=AD$4, "Yes", "")</f>
        <v/>
      </c>
      <c r="X1175" s="14" t="str">
        <f>IF(MasterData5[[#This Row],[MntFishProducts]]&gt;=AE$4, "Yes", "")</f>
        <v/>
      </c>
      <c r="Y1175" s="14" t="str">
        <f>IF(MasterData5[[#This Row],[MntSweetProducts]]&gt;=AF$4, "Yes", "")</f>
        <v/>
      </c>
    </row>
    <row r="1176" spans="1:25" x14ac:dyDescent="0.3">
      <c r="A1176">
        <v>5734</v>
      </c>
      <c r="B1176" s="10">
        <v>46</v>
      </c>
      <c r="C1176" s="10">
        <v>4</v>
      </c>
      <c r="D1176" s="10">
        <v>36</v>
      </c>
      <c r="E1176" s="10">
        <v>2</v>
      </c>
      <c r="F1176" s="10">
        <v>2</v>
      </c>
      <c r="G1176" s="10">
        <v>1</v>
      </c>
      <c r="H1176" s="24">
        <f>2021-'Customer Profile'!B1175</f>
        <v>47</v>
      </c>
      <c r="I1176" s="10">
        <f>IF(Analysis!$B$60="Wine",B1176,IF(Analysis!$B$60="Fruit",C1176,IF(Analysis!$B$60="Meat",D1176,IF(Analysis!$B$60="Fish",E1176,IF(Analysis!$B$60="Sweet",F1176,"")))))</f>
        <v>2</v>
      </c>
      <c r="J1176" s="10">
        <v>61917</v>
      </c>
      <c r="K1176" s="10" t="str">
        <f>IF(MasterData5[[#This Row],[Income ]]&gt;$AB$12, "Above", "Below")</f>
        <v>Above</v>
      </c>
      <c r="L1176" s="10">
        <f>SUM(MasterData5[[#This Row],[MntWines]:[MntSweetProducts]])</f>
        <v>90</v>
      </c>
      <c r="M1176" s="53" t="str">
        <f>IF(MasterData5[[#This Row],[Total Purchase]]&gt;=500, "Over $500", "")</f>
        <v/>
      </c>
      <c r="N1176" s="10"/>
      <c r="O1176" s="14" t="str">
        <f>IF(AND(MasterData5[[#This Row],[MntWines]]&gt;=AB$4, MasterData5[[#This Row],[Income ]]&lt;=$AB$12), "Yes", "")</f>
        <v/>
      </c>
      <c r="P1176" s="14" t="str">
        <f>IF(AND(MasterData5[[#This Row],[MntFruits]]&gt;=AC$4, MasterData5[[#This Row],[Income ]]&lt;=$AB$12), "Yes", "")</f>
        <v/>
      </c>
      <c r="Q1176" s="14" t="str">
        <f>IF(AND(MasterData5[[#This Row],[MntMeatProducts]]&gt;=AD$4, MasterData5[[#This Row],[Income ]]&lt;=$AB$12), "Yes", "")</f>
        <v/>
      </c>
      <c r="R1176" s="14" t="str">
        <f>IF(AND(MasterData5[[#This Row],[MntFishProducts]]&gt;=AE$4, MasterData5[[#This Row],[Income ]]&lt;=$AB$12), "Yes", "")</f>
        <v/>
      </c>
      <c r="S1176" s="14" t="str">
        <f>IF(AND(MasterData5[[#This Row],[MntSweetProducts]]&gt;=AF$4, MasterData5[[#This Row],[Income ]]&lt;=$AB$12), "Yes", "")</f>
        <v/>
      </c>
      <c r="U1176" s="14" t="str">
        <f>IF(MasterData5[[#This Row],[MntWines]]&gt;=AB$4, "Yes", "")</f>
        <v/>
      </c>
      <c r="V1176" s="14" t="str">
        <f>IF(MasterData5[[#This Row],[MntFruits]]&gt;=AC$4, "Yes", "")</f>
        <v/>
      </c>
      <c r="W1176" s="14" t="str">
        <f>IF(MasterData5[[#This Row],[MntMeatProducts]]&gt;=AD$4, "Yes", "")</f>
        <v/>
      </c>
      <c r="X1176" s="14" t="str">
        <f>IF(MasterData5[[#This Row],[MntFishProducts]]&gt;=AE$4, "Yes", "")</f>
        <v/>
      </c>
      <c r="Y1176" s="14" t="str">
        <f>IF(MasterData5[[#This Row],[MntSweetProducts]]&gt;=AF$4, "Yes", "")</f>
        <v/>
      </c>
    </row>
    <row r="1177" spans="1:25" x14ac:dyDescent="0.3">
      <c r="A1177">
        <v>5735</v>
      </c>
      <c r="B1177" s="10">
        <v>1156</v>
      </c>
      <c r="C1177" s="10">
        <v>120</v>
      </c>
      <c r="D1177" s="10">
        <v>915</v>
      </c>
      <c r="E1177" s="10">
        <v>94</v>
      </c>
      <c r="F1177" s="10">
        <v>144</v>
      </c>
      <c r="G1177" s="10">
        <v>96</v>
      </c>
      <c r="H1177" s="24">
        <f>2021-'Customer Profile'!B1176</f>
        <v>30</v>
      </c>
      <c r="I1177" s="10">
        <f>IF(Analysis!$B$60="Wine",B1177,IF(Analysis!$B$60="Fruit",C1177,IF(Analysis!$B$60="Meat",D1177,IF(Analysis!$B$60="Fish",E1177,IF(Analysis!$B$60="Sweet",F1177,"")))))</f>
        <v>94</v>
      </c>
      <c r="J1177" s="10">
        <v>90638</v>
      </c>
      <c r="K1177" s="10" t="str">
        <f>IF(MasterData5[[#This Row],[Income ]]&gt;$AB$12, "Above", "Below")</f>
        <v>Above</v>
      </c>
      <c r="L1177" s="10">
        <f>SUM(MasterData5[[#This Row],[MntWines]:[MntSweetProducts]])</f>
        <v>2429</v>
      </c>
      <c r="M1177" s="53" t="str">
        <f>IF(MasterData5[[#This Row],[Total Purchase]]&gt;=500, "Over $500", "")</f>
        <v>Over $500</v>
      </c>
      <c r="N1177" s="10"/>
      <c r="O1177" s="14" t="str">
        <f>IF(AND(MasterData5[[#This Row],[MntWines]]&gt;=AB$4, MasterData5[[#This Row],[Income ]]&lt;=$AB$12), "Yes", "")</f>
        <v/>
      </c>
      <c r="P1177" s="14" t="str">
        <f>IF(AND(MasterData5[[#This Row],[MntFruits]]&gt;=AC$4, MasterData5[[#This Row],[Income ]]&lt;=$AB$12), "Yes", "")</f>
        <v/>
      </c>
      <c r="Q1177" s="14" t="str">
        <f>IF(AND(MasterData5[[#This Row],[MntMeatProducts]]&gt;=AD$4, MasterData5[[#This Row],[Income ]]&lt;=$AB$12), "Yes", "")</f>
        <v/>
      </c>
      <c r="R1177" s="14" t="str">
        <f>IF(AND(MasterData5[[#This Row],[MntFishProducts]]&gt;=AE$4, MasterData5[[#This Row],[Income ]]&lt;=$AB$12), "Yes", "")</f>
        <v/>
      </c>
      <c r="S1177" s="14" t="str">
        <f>IF(AND(MasterData5[[#This Row],[MntSweetProducts]]&gt;=AF$4, MasterData5[[#This Row],[Income ]]&lt;=$AB$12), "Yes", "")</f>
        <v/>
      </c>
      <c r="U1177" s="14" t="str">
        <f>IF(MasterData5[[#This Row],[MntWines]]&gt;=AB$4, "Yes", "")</f>
        <v>Yes</v>
      </c>
      <c r="V1177" s="14" t="str">
        <f>IF(MasterData5[[#This Row],[MntFruits]]&gt;=AC$4, "Yes", "")</f>
        <v>Yes</v>
      </c>
      <c r="W1177" s="14" t="str">
        <f>IF(MasterData5[[#This Row],[MntMeatProducts]]&gt;=AD$4, "Yes", "")</f>
        <v>Yes</v>
      </c>
      <c r="X1177" s="14" t="str">
        <f>IF(MasterData5[[#This Row],[MntFishProducts]]&gt;=AE$4, "Yes", "")</f>
        <v>Yes</v>
      </c>
      <c r="Y1177" s="14" t="str">
        <f>IF(MasterData5[[#This Row],[MntSweetProducts]]&gt;=AF$4, "Yes", "")</f>
        <v>Yes</v>
      </c>
    </row>
    <row r="1178" spans="1:25" x14ac:dyDescent="0.3">
      <c r="A1178">
        <v>5740</v>
      </c>
      <c r="B1178" s="10">
        <v>4</v>
      </c>
      <c r="C1178" s="10">
        <v>2</v>
      </c>
      <c r="D1178" s="10">
        <v>12</v>
      </c>
      <c r="E1178" s="10">
        <v>7</v>
      </c>
      <c r="F1178" s="10">
        <v>5</v>
      </c>
      <c r="G1178" s="10">
        <v>26</v>
      </c>
      <c r="H1178" s="24">
        <f>2021-'Customer Profile'!B1177</f>
        <v>51</v>
      </c>
      <c r="I1178" s="10">
        <f>IF(Analysis!$B$60="Wine",B1178,IF(Analysis!$B$60="Fruit",C1178,IF(Analysis!$B$60="Meat",D1178,IF(Analysis!$B$60="Fish",E1178,IF(Analysis!$B$60="Sweet",F1178,"")))))</f>
        <v>7</v>
      </c>
      <c r="J1178" s="10">
        <v>25959</v>
      </c>
      <c r="K1178" s="10" t="str">
        <f>IF(MasterData5[[#This Row],[Income ]]&gt;$AB$12, "Above", "Below")</f>
        <v>Below</v>
      </c>
      <c r="L1178" s="10">
        <f>SUM(MasterData5[[#This Row],[MntWines]:[MntSweetProducts]])</f>
        <v>30</v>
      </c>
      <c r="M1178" s="53" t="str">
        <f>IF(MasterData5[[#This Row],[Total Purchase]]&gt;=500, "Over $500", "")</f>
        <v/>
      </c>
      <c r="N1178" s="10"/>
      <c r="O1178" s="14" t="str">
        <f>IF(AND(MasterData5[[#This Row],[MntWines]]&gt;=AB$4, MasterData5[[#This Row],[Income ]]&lt;=$AB$12), "Yes", "")</f>
        <v/>
      </c>
      <c r="P1178" s="14" t="str">
        <f>IF(AND(MasterData5[[#This Row],[MntFruits]]&gt;=AC$4, MasterData5[[#This Row],[Income ]]&lt;=$AB$12), "Yes", "")</f>
        <v/>
      </c>
      <c r="Q1178" s="14" t="str">
        <f>IF(AND(MasterData5[[#This Row],[MntMeatProducts]]&gt;=AD$4, MasterData5[[#This Row],[Income ]]&lt;=$AB$12), "Yes", "")</f>
        <v/>
      </c>
      <c r="R1178" s="14" t="str">
        <f>IF(AND(MasterData5[[#This Row],[MntFishProducts]]&gt;=AE$4, MasterData5[[#This Row],[Income ]]&lt;=$AB$12), "Yes", "")</f>
        <v/>
      </c>
      <c r="S1178" s="14" t="str">
        <f>IF(AND(MasterData5[[#This Row],[MntSweetProducts]]&gt;=AF$4, MasterData5[[#This Row],[Income ]]&lt;=$AB$12), "Yes", "")</f>
        <v/>
      </c>
      <c r="U1178" s="14" t="str">
        <f>IF(MasterData5[[#This Row],[MntWines]]&gt;=AB$4, "Yes", "")</f>
        <v/>
      </c>
      <c r="V1178" s="14" t="str">
        <f>IF(MasterData5[[#This Row],[MntFruits]]&gt;=AC$4, "Yes", "")</f>
        <v/>
      </c>
      <c r="W1178" s="14" t="str">
        <f>IF(MasterData5[[#This Row],[MntMeatProducts]]&gt;=AD$4, "Yes", "")</f>
        <v/>
      </c>
      <c r="X1178" s="14" t="str">
        <f>IF(MasterData5[[#This Row],[MntFishProducts]]&gt;=AE$4, "Yes", "")</f>
        <v/>
      </c>
      <c r="Y1178" s="14" t="str">
        <f>IF(MasterData5[[#This Row],[MntSweetProducts]]&gt;=AF$4, "Yes", "")</f>
        <v/>
      </c>
    </row>
    <row r="1179" spans="1:25" x14ac:dyDescent="0.3">
      <c r="A1179">
        <v>5748</v>
      </c>
      <c r="B1179" s="10">
        <v>115</v>
      </c>
      <c r="C1179" s="10">
        <v>27</v>
      </c>
      <c r="D1179" s="10">
        <v>44</v>
      </c>
      <c r="E1179" s="10">
        <v>4</v>
      </c>
      <c r="F1179" s="10">
        <v>146</v>
      </c>
      <c r="G1179" s="10">
        <v>139</v>
      </c>
      <c r="H1179" s="24">
        <f>2021-'Customer Profile'!B1178</f>
        <v>56</v>
      </c>
      <c r="I1179" s="10">
        <f>IF(Analysis!$B$60="Wine",B1179,IF(Analysis!$B$60="Fruit",C1179,IF(Analysis!$B$60="Meat",D1179,IF(Analysis!$B$60="Fish",E1179,IF(Analysis!$B$60="Sweet",F1179,"")))))</f>
        <v>4</v>
      </c>
      <c r="J1179" s="10">
        <v>59754</v>
      </c>
      <c r="K1179" s="10" t="str">
        <f>IF(MasterData5[[#This Row],[Income ]]&gt;$AB$12, "Above", "Below")</f>
        <v>Above</v>
      </c>
      <c r="L1179" s="10">
        <f>SUM(MasterData5[[#This Row],[MntWines]:[MntSweetProducts]])</f>
        <v>336</v>
      </c>
      <c r="M1179" s="53" t="str">
        <f>IF(MasterData5[[#This Row],[Total Purchase]]&gt;=500, "Over $500", "")</f>
        <v/>
      </c>
      <c r="N1179" s="10"/>
      <c r="O1179" s="14" t="str">
        <f>IF(AND(MasterData5[[#This Row],[MntWines]]&gt;=AB$4, MasterData5[[#This Row],[Income ]]&lt;=$AB$12), "Yes", "")</f>
        <v/>
      </c>
      <c r="P1179" s="14" t="str">
        <f>IF(AND(MasterData5[[#This Row],[MntFruits]]&gt;=AC$4, MasterData5[[#This Row],[Income ]]&lt;=$AB$12), "Yes", "")</f>
        <v/>
      </c>
      <c r="Q1179" s="14" t="str">
        <f>IF(AND(MasterData5[[#This Row],[MntMeatProducts]]&gt;=AD$4, MasterData5[[#This Row],[Income ]]&lt;=$AB$12), "Yes", "")</f>
        <v/>
      </c>
      <c r="R1179" s="14" t="str">
        <f>IF(AND(MasterData5[[#This Row],[MntFishProducts]]&gt;=AE$4, MasterData5[[#This Row],[Income ]]&lt;=$AB$12), "Yes", "")</f>
        <v/>
      </c>
      <c r="S1179" s="14" t="str">
        <f>IF(AND(MasterData5[[#This Row],[MntSweetProducts]]&gt;=AF$4, MasterData5[[#This Row],[Income ]]&lt;=$AB$12), "Yes", "")</f>
        <v/>
      </c>
      <c r="U1179" s="14" t="str">
        <f>IF(MasterData5[[#This Row],[MntWines]]&gt;=AB$4, "Yes", "")</f>
        <v/>
      </c>
      <c r="V1179" s="14" t="str">
        <f>IF(MasterData5[[#This Row],[MntFruits]]&gt;=AC$4, "Yes", "")</f>
        <v>Yes</v>
      </c>
      <c r="W1179" s="14" t="str">
        <f>IF(MasterData5[[#This Row],[MntMeatProducts]]&gt;=AD$4, "Yes", "")</f>
        <v/>
      </c>
      <c r="X1179" s="14" t="str">
        <f>IF(MasterData5[[#This Row],[MntFishProducts]]&gt;=AE$4, "Yes", "")</f>
        <v/>
      </c>
      <c r="Y1179" s="14" t="str">
        <f>IF(MasterData5[[#This Row],[MntSweetProducts]]&gt;=AF$4, "Yes", "")</f>
        <v>Yes</v>
      </c>
    </row>
    <row r="1180" spans="1:25" x14ac:dyDescent="0.3">
      <c r="A1180">
        <v>5751</v>
      </c>
      <c r="B1180" s="10">
        <v>2</v>
      </c>
      <c r="C1180" s="10">
        <v>3</v>
      </c>
      <c r="D1180" s="10">
        <v>10</v>
      </c>
      <c r="E1180" s="10">
        <v>11</v>
      </c>
      <c r="F1180" s="10">
        <v>2</v>
      </c>
      <c r="G1180" s="10">
        <v>10</v>
      </c>
      <c r="H1180" s="24">
        <f>2021-'Customer Profile'!B1179</f>
        <v>48</v>
      </c>
      <c r="I1180" s="10">
        <f>IF(Analysis!$B$60="Wine",B1180,IF(Analysis!$B$60="Fruit",C1180,IF(Analysis!$B$60="Meat",D1180,IF(Analysis!$B$60="Fish",E1180,IF(Analysis!$B$60="Sweet",F1180,"")))))</f>
        <v>11</v>
      </c>
      <c r="J1180" s="10">
        <v>31163</v>
      </c>
      <c r="K1180" s="10" t="str">
        <f>IF(MasterData5[[#This Row],[Income ]]&gt;$AB$12, "Above", "Below")</f>
        <v>Below</v>
      </c>
      <c r="L1180" s="10">
        <f>SUM(MasterData5[[#This Row],[MntWines]:[MntSweetProducts]])</f>
        <v>28</v>
      </c>
      <c r="M1180" s="53" t="str">
        <f>IF(MasterData5[[#This Row],[Total Purchase]]&gt;=500, "Over $500", "")</f>
        <v/>
      </c>
      <c r="N1180" s="10"/>
      <c r="O1180" s="14" t="str">
        <f>IF(AND(MasterData5[[#This Row],[MntWines]]&gt;=AB$4, MasterData5[[#This Row],[Income ]]&lt;=$AB$12), "Yes", "")</f>
        <v/>
      </c>
      <c r="P1180" s="14" t="str">
        <f>IF(AND(MasterData5[[#This Row],[MntFruits]]&gt;=AC$4, MasterData5[[#This Row],[Income ]]&lt;=$AB$12), "Yes", "")</f>
        <v/>
      </c>
      <c r="Q1180" s="14" t="str">
        <f>IF(AND(MasterData5[[#This Row],[MntMeatProducts]]&gt;=AD$4, MasterData5[[#This Row],[Income ]]&lt;=$AB$12), "Yes", "")</f>
        <v/>
      </c>
      <c r="R1180" s="14" t="str">
        <f>IF(AND(MasterData5[[#This Row],[MntFishProducts]]&gt;=AE$4, MasterData5[[#This Row],[Income ]]&lt;=$AB$12), "Yes", "")</f>
        <v/>
      </c>
      <c r="S1180" s="14" t="str">
        <f>IF(AND(MasterData5[[#This Row],[MntSweetProducts]]&gt;=AF$4, MasterData5[[#This Row],[Income ]]&lt;=$AB$12), "Yes", "")</f>
        <v/>
      </c>
      <c r="U1180" s="14" t="str">
        <f>IF(MasterData5[[#This Row],[MntWines]]&gt;=AB$4, "Yes", "")</f>
        <v/>
      </c>
      <c r="V1180" s="14" t="str">
        <f>IF(MasterData5[[#This Row],[MntFruits]]&gt;=AC$4, "Yes", "")</f>
        <v/>
      </c>
      <c r="W1180" s="14" t="str">
        <f>IF(MasterData5[[#This Row],[MntMeatProducts]]&gt;=AD$4, "Yes", "")</f>
        <v/>
      </c>
      <c r="X1180" s="14" t="str">
        <f>IF(MasterData5[[#This Row],[MntFishProducts]]&gt;=AE$4, "Yes", "")</f>
        <v/>
      </c>
      <c r="Y1180" s="14" t="str">
        <f>IF(MasterData5[[#This Row],[MntSweetProducts]]&gt;=AF$4, "Yes", "")</f>
        <v/>
      </c>
    </row>
    <row r="1181" spans="1:25" x14ac:dyDescent="0.3">
      <c r="A1181">
        <v>5756</v>
      </c>
      <c r="B1181" s="10">
        <v>46</v>
      </c>
      <c r="C1181" s="10">
        <v>0</v>
      </c>
      <c r="D1181" s="10">
        <v>7</v>
      </c>
      <c r="E1181" s="10">
        <v>0</v>
      </c>
      <c r="F1181" s="10">
        <v>0</v>
      </c>
      <c r="G1181" s="10">
        <v>2</v>
      </c>
      <c r="H1181" s="24">
        <f>2021-'Customer Profile'!B1180</f>
        <v>38</v>
      </c>
      <c r="I1181" s="10">
        <f>IF(Analysis!$B$60="Wine",B1181,IF(Analysis!$B$60="Fruit",C1181,IF(Analysis!$B$60="Meat",D1181,IF(Analysis!$B$60="Fish",E1181,IF(Analysis!$B$60="Sweet",F1181,"")))))</f>
        <v>0</v>
      </c>
      <c r="J1181" s="10">
        <v>39453</v>
      </c>
      <c r="K1181" s="10" t="str">
        <f>IF(MasterData5[[#This Row],[Income ]]&gt;$AB$12, "Above", "Below")</f>
        <v>Below</v>
      </c>
      <c r="L1181" s="10">
        <f>SUM(MasterData5[[#This Row],[MntWines]:[MntSweetProducts]])</f>
        <v>53</v>
      </c>
      <c r="M1181" s="53" t="str">
        <f>IF(MasterData5[[#This Row],[Total Purchase]]&gt;=500, "Over $500", "")</f>
        <v/>
      </c>
      <c r="N1181" s="10"/>
      <c r="O1181" s="14" t="str">
        <f>IF(AND(MasterData5[[#This Row],[MntWines]]&gt;=AB$4, MasterData5[[#This Row],[Income ]]&lt;=$AB$12), "Yes", "")</f>
        <v/>
      </c>
      <c r="P1181" s="14" t="str">
        <f>IF(AND(MasterData5[[#This Row],[MntFruits]]&gt;=AC$4, MasterData5[[#This Row],[Income ]]&lt;=$AB$12), "Yes", "")</f>
        <v/>
      </c>
      <c r="Q1181" s="14" t="str">
        <f>IF(AND(MasterData5[[#This Row],[MntMeatProducts]]&gt;=AD$4, MasterData5[[#This Row],[Income ]]&lt;=$AB$12), "Yes", "")</f>
        <v/>
      </c>
      <c r="R1181" s="14" t="str">
        <f>IF(AND(MasterData5[[#This Row],[MntFishProducts]]&gt;=AE$4, MasterData5[[#This Row],[Income ]]&lt;=$AB$12), "Yes", "")</f>
        <v/>
      </c>
      <c r="S1181" s="14" t="str">
        <f>IF(AND(MasterData5[[#This Row],[MntSweetProducts]]&gt;=AF$4, MasterData5[[#This Row],[Income ]]&lt;=$AB$12), "Yes", "")</f>
        <v/>
      </c>
      <c r="U1181" s="14" t="str">
        <f>IF(MasterData5[[#This Row],[MntWines]]&gt;=AB$4, "Yes", "")</f>
        <v/>
      </c>
      <c r="V1181" s="14" t="str">
        <f>IF(MasterData5[[#This Row],[MntFruits]]&gt;=AC$4, "Yes", "")</f>
        <v/>
      </c>
      <c r="W1181" s="14" t="str">
        <f>IF(MasterData5[[#This Row],[MntMeatProducts]]&gt;=AD$4, "Yes", "")</f>
        <v/>
      </c>
      <c r="X1181" s="14" t="str">
        <f>IF(MasterData5[[#This Row],[MntFishProducts]]&gt;=AE$4, "Yes", "")</f>
        <v/>
      </c>
      <c r="Y1181" s="14" t="str">
        <f>IF(MasterData5[[#This Row],[MntSweetProducts]]&gt;=AF$4, "Yes", "")</f>
        <v/>
      </c>
    </row>
    <row r="1182" spans="1:25" x14ac:dyDescent="0.3">
      <c r="A1182">
        <v>5758</v>
      </c>
      <c r="B1182" s="10">
        <v>1074</v>
      </c>
      <c r="C1182" s="10">
        <v>0</v>
      </c>
      <c r="D1182" s="10">
        <v>69</v>
      </c>
      <c r="E1182" s="10">
        <v>0</v>
      </c>
      <c r="F1182" s="10">
        <v>0</v>
      </c>
      <c r="G1182" s="10">
        <v>46</v>
      </c>
      <c r="H1182" s="24">
        <f>2021-'Customer Profile'!B1181</f>
        <v>39</v>
      </c>
      <c r="I1182" s="10">
        <f>IF(Analysis!$B$60="Wine",B1182,IF(Analysis!$B$60="Fruit",C1182,IF(Analysis!$B$60="Meat",D1182,IF(Analysis!$B$60="Fish",E1182,IF(Analysis!$B$60="Sweet",F1182,"")))))</f>
        <v>0</v>
      </c>
      <c r="J1182" s="10">
        <v>65169</v>
      </c>
      <c r="K1182" s="10" t="str">
        <f>IF(MasterData5[[#This Row],[Income ]]&gt;$AB$12, "Above", "Below")</f>
        <v>Above</v>
      </c>
      <c r="L1182" s="10">
        <f>SUM(MasterData5[[#This Row],[MntWines]:[MntSweetProducts]])</f>
        <v>1143</v>
      </c>
      <c r="M1182" s="53" t="str">
        <f>IF(MasterData5[[#This Row],[Total Purchase]]&gt;=500, "Over $500", "")</f>
        <v>Over $500</v>
      </c>
      <c r="N1182" s="10"/>
      <c r="O1182" s="14" t="str">
        <f>IF(AND(MasterData5[[#This Row],[MntWines]]&gt;=AB$4, MasterData5[[#This Row],[Income ]]&lt;=$AB$12), "Yes", "")</f>
        <v/>
      </c>
      <c r="P1182" s="14" t="str">
        <f>IF(AND(MasterData5[[#This Row],[MntFruits]]&gt;=AC$4, MasterData5[[#This Row],[Income ]]&lt;=$AB$12), "Yes", "")</f>
        <v/>
      </c>
      <c r="Q1182" s="14" t="str">
        <f>IF(AND(MasterData5[[#This Row],[MntMeatProducts]]&gt;=AD$4, MasterData5[[#This Row],[Income ]]&lt;=$AB$12), "Yes", "")</f>
        <v/>
      </c>
      <c r="R1182" s="14" t="str">
        <f>IF(AND(MasterData5[[#This Row],[MntFishProducts]]&gt;=AE$4, MasterData5[[#This Row],[Income ]]&lt;=$AB$12), "Yes", "")</f>
        <v/>
      </c>
      <c r="S1182" s="14" t="str">
        <f>IF(AND(MasterData5[[#This Row],[MntSweetProducts]]&gt;=AF$4, MasterData5[[#This Row],[Income ]]&lt;=$AB$12), "Yes", "")</f>
        <v/>
      </c>
      <c r="U1182" s="14" t="str">
        <f>IF(MasterData5[[#This Row],[MntWines]]&gt;=AB$4, "Yes", "")</f>
        <v>Yes</v>
      </c>
      <c r="V1182" s="14" t="str">
        <f>IF(MasterData5[[#This Row],[MntFruits]]&gt;=AC$4, "Yes", "")</f>
        <v/>
      </c>
      <c r="W1182" s="14" t="str">
        <f>IF(MasterData5[[#This Row],[MntMeatProducts]]&gt;=AD$4, "Yes", "")</f>
        <v/>
      </c>
      <c r="X1182" s="14" t="str">
        <f>IF(MasterData5[[#This Row],[MntFishProducts]]&gt;=AE$4, "Yes", "")</f>
        <v/>
      </c>
      <c r="Y1182" s="14" t="str">
        <f>IF(MasterData5[[#This Row],[MntSweetProducts]]&gt;=AF$4, "Yes", "")</f>
        <v/>
      </c>
    </row>
    <row r="1183" spans="1:25" x14ac:dyDescent="0.3">
      <c r="A1183">
        <v>5763</v>
      </c>
      <c r="B1183" s="10">
        <v>123</v>
      </c>
      <c r="C1183" s="10">
        <v>17</v>
      </c>
      <c r="D1183" s="10">
        <v>171</v>
      </c>
      <c r="E1183" s="10">
        <v>39</v>
      </c>
      <c r="F1183" s="10">
        <v>0</v>
      </c>
      <c r="G1183" s="10">
        <v>30</v>
      </c>
      <c r="H1183" s="24">
        <f>2021-'Customer Profile'!B1182</f>
        <v>49</v>
      </c>
      <c r="I1183" s="10">
        <f>IF(Analysis!$B$60="Wine",B1183,IF(Analysis!$B$60="Fruit",C1183,IF(Analysis!$B$60="Meat",D1183,IF(Analysis!$B$60="Fish",E1183,IF(Analysis!$B$60="Sweet",F1183,"")))))</f>
        <v>39</v>
      </c>
      <c r="J1183" s="10">
        <v>49854</v>
      </c>
      <c r="K1183" s="10" t="str">
        <f>IF(MasterData5[[#This Row],[Income ]]&gt;$AB$12, "Above", "Below")</f>
        <v>Below</v>
      </c>
      <c r="L1183" s="10">
        <f>SUM(MasterData5[[#This Row],[MntWines]:[MntSweetProducts]])</f>
        <v>350</v>
      </c>
      <c r="M1183" s="53" t="str">
        <f>IF(MasterData5[[#This Row],[Total Purchase]]&gt;=500, "Over $500", "")</f>
        <v/>
      </c>
      <c r="N1183" s="10"/>
      <c r="O1183" s="14" t="str">
        <f>IF(AND(MasterData5[[#This Row],[MntWines]]&gt;=AB$4, MasterData5[[#This Row],[Income ]]&lt;=$AB$12), "Yes", "")</f>
        <v/>
      </c>
      <c r="P1183" s="14" t="str">
        <f>IF(AND(MasterData5[[#This Row],[MntFruits]]&gt;=AC$4, MasterData5[[#This Row],[Income ]]&lt;=$AB$12), "Yes", "")</f>
        <v/>
      </c>
      <c r="Q1183" s="14" t="str">
        <f>IF(AND(MasterData5[[#This Row],[MntMeatProducts]]&gt;=AD$4, MasterData5[[#This Row],[Income ]]&lt;=$AB$12), "Yes", "")</f>
        <v>Yes</v>
      </c>
      <c r="R1183" s="14" t="str">
        <f>IF(AND(MasterData5[[#This Row],[MntFishProducts]]&gt;=AE$4, MasterData5[[#This Row],[Income ]]&lt;=$AB$12), "Yes", "")</f>
        <v>Yes</v>
      </c>
      <c r="S1183" s="14" t="str">
        <f>IF(AND(MasterData5[[#This Row],[MntSweetProducts]]&gt;=AF$4, MasterData5[[#This Row],[Income ]]&lt;=$AB$12), "Yes", "")</f>
        <v/>
      </c>
      <c r="U1183" s="14" t="str">
        <f>IF(MasterData5[[#This Row],[MntWines]]&gt;=AB$4, "Yes", "")</f>
        <v/>
      </c>
      <c r="V1183" s="14" t="str">
        <f>IF(MasterData5[[#This Row],[MntFruits]]&gt;=AC$4, "Yes", "")</f>
        <v/>
      </c>
      <c r="W1183" s="14" t="str">
        <f>IF(MasterData5[[#This Row],[MntMeatProducts]]&gt;=AD$4, "Yes", "")</f>
        <v>Yes</v>
      </c>
      <c r="X1183" s="14" t="str">
        <f>IF(MasterData5[[#This Row],[MntFishProducts]]&gt;=AE$4, "Yes", "")</f>
        <v>Yes</v>
      </c>
      <c r="Y1183" s="14" t="str">
        <f>IF(MasterData5[[#This Row],[MntSweetProducts]]&gt;=AF$4, "Yes", "")</f>
        <v/>
      </c>
    </row>
    <row r="1184" spans="1:25" x14ac:dyDescent="0.3">
      <c r="A1184">
        <v>5782</v>
      </c>
      <c r="B1184" s="10">
        <v>402</v>
      </c>
      <c r="C1184" s="10">
        <v>35</v>
      </c>
      <c r="D1184" s="10">
        <v>106</v>
      </c>
      <c r="E1184" s="10">
        <v>101</v>
      </c>
      <c r="F1184" s="10">
        <v>77</v>
      </c>
      <c r="G1184" s="10">
        <v>42</v>
      </c>
      <c r="H1184" s="24">
        <f>2021-'Customer Profile'!B1183</f>
        <v>39</v>
      </c>
      <c r="I1184" s="10">
        <f>IF(Analysis!$B$60="Wine",B1184,IF(Analysis!$B$60="Fruit",C1184,IF(Analysis!$B$60="Meat",D1184,IF(Analysis!$B$60="Fish",E1184,IF(Analysis!$B$60="Sweet",F1184,"")))))</f>
        <v>101</v>
      </c>
      <c r="J1184" s="10">
        <v>58582</v>
      </c>
      <c r="K1184" s="10" t="str">
        <f>IF(MasterData5[[#This Row],[Income ]]&gt;$AB$12, "Above", "Below")</f>
        <v>Above</v>
      </c>
      <c r="L1184" s="10">
        <f>SUM(MasterData5[[#This Row],[MntWines]:[MntSweetProducts]])</f>
        <v>721</v>
      </c>
      <c r="M1184" s="53" t="str">
        <f>IF(MasterData5[[#This Row],[Total Purchase]]&gt;=500, "Over $500", "")</f>
        <v>Over $500</v>
      </c>
      <c r="N1184" s="10"/>
      <c r="O1184" s="14" t="str">
        <f>IF(AND(MasterData5[[#This Row],[MntWines]]&gt;=AB$4, MasterData5[[#This Row],[Income ]]&lt;=$AB$12), "Yes", "")</f>
        <v/>
      </c>
      <c r="P1184" s="14" t="str">
        <f>IF(AND(MasterData5[[#This Row],[MntFruits]]&gt;=AC$4, MasterData5[[#This Row],[Income ]]&lt;=$AB$12), "Yes", "")</f>
        <v/>
      </c>
      <c r="Q1184" s="14" t="str">
        <f>IF(AND(MasterData5[[#This Row],[MntMeatProducts]]&gt;=AD$4, MasterData5[[#This Row],[Income ]]&lt;=$AB$12), "Yes", "")</f>
        <v/>
      </c>
      <c r="R1184" s="14" t="str">
        <f>IF(AND(MasterData5[[#This Row],[MntFishProducts]]&gt;=AE$4, MasterData5[[#This Row],[Income ]]&lt;=$AB$12), "Yes", "")</f>
        <v/>
      </c>
      <c r="S1184" s="14" t="str">
        <f>IF(AND(MasterData5[[#This Row],[MntSweetProducts]]&gt;=AF$4, MasterData5[[#This Row],[Income ]]&lt;=$AB$12), "Yes", "")</f>
        <v/>
      </c>
      <c r="U1184" s="14" t="str">
        <f>IF(MasterData5[[#This Row],[MntWines]]&gt;=AB$4, "Yes", "")</f>
        <v>Yes</v>
      </c>
      <c r="V1184" s="14" t="str">
        <f>IF(MasterData5[[#This Row],[MntFruits]]&gt;=AC$4, "Yes", "")</f>
        <v>Yes</v>
      </c>
      <c r="W1184" s="14" t="str">
        <f>IF(MasterData5[[#This Row],[MntMeatProducts]]&gt;=AD$4, "Yes", "")</f>
        <v/>
      </c>
      <c r="X1184" s="14" t="str">
        <f>IF(MasterData5[[#This Row],[MntFishProducts]]&gt;=AE$4, "Yes", "")</f>
        <v>Yes</v>
      </c>
      <c r="Y1184" s="14" t="str">
        <f>IF(MasterData5[[#This Row],[MntSweetProducts]]&gt;=AF$4, "Yes", "")</f>
        <v>Yes</v>
      </c>
    </row>
    <row r="1185" spans="1:25" x14ac:dyDescent="0.3">
      <c r="A1185">
        <v>5788</v>
      </c>
      <c r="B1185" s="10">
        <v>56</v>
      </c>
      <c r="C1185" s="10">
        <v>10</v>
      </c>
      <c r="D1185" s="10">
        <v>92</v>
      </c>
      <c r="E1185" s="10">
        <v>19</v>
      </c>
      <c r="F1185" s="10">
        <v>7</v>
      </c>
      <c r="G1185" s="10">
        <v>25</v>
      </c>
      <c r="H1185" s="24">
        <f>2021-'Customer Profile'!B1184</f>
        <v>49</v>
      </c>
      <c r="I1185" s="10">
        <f>IF(Analysis!$B$60="Wine",B1185,IF(Analysis!$B$60="Fruit",C1185,IF(Analysis!$B$60="Meat",D1185,IF(Analysis!$B$60="Fish",E1185,IF(Analysis!$B$60="Sweet",F1185,"")))))</f>
        <v>19</v>
      </c>
      <c r="J1185" s="10">
        <v>46053</v>
      </c>
      <c r="K1185" s="10" t="str">
        <f>IF(MasterData5[[#This Row],[Income ]]&gt;$AB$12, "Above", "Below")</f>
        <v>Below</v>
      </c>
      <c r="L1185" s="10">
        <f>SUM(MasterData5[[#This Row],[MntWines]:[MntSweetProducts]])</f>
        <v>184</v>
      </c>
      <c r="M1185" s="53" t="str">
        <f>IF(MasterData5[[#This Row],[Total Purchase]]&gt;=500, "Over $500", "")</f>
        <v/>
      </c>
      <c r="N1185" s="10"/>
      <c r="O1185" s="14" t="str">
        <f>IF(AND(MasterData5[[#This Row],[MntWines]]&gt;=AB$4, MasterData5[[#This Row],[Income ]]&lt;=$AB$12), "Yes", "")</f>
        <v/>
      </c>
      <c r="P1185" s="14" t="str">
        <f>IF(AND(MasterData5[[#This Row],[MntFruits]]&gt;=AC$4, MasterData5[[#This Row],[Income ]]&lt;=$AB$12), "Yes", "")</f>
        <v/>
      </c>
      <c r="Q1185" s="14" t="str">
        <f>IF(AND(MasterData5[[#This Row],[MntMeatProducts]]&gt;=AD$4, MasterData5[[#This Row],[Income ]]&lt;=$AB$12), "Yes", "")</f>
        <v/>
      </c>
      <c r="R1185" s="14" t="str">
        <f>IF(AND(MasterData5[[#This Row],[MntFishProducts]]&gt;=AE$4, MasterData5[[#This Row],[Income ]]&lt;=$AB$12), "Yes", "")</f>
        <v/>
      </c>
      <c r="S1185" s="14" t="str">
        <f>IF(AND(MasterData5[[#This Row],[MntSweetProducts]]&gt;=AF$4, MasterData5[[#This Row],[Income ]]&lt;=$AB$12), "Yes", "")</f>
        <v/>
      </c>
      <c r="U1185" s="14" t="str">
        <f>IF(MasterData5[[#This Row],[MntWines]]&gt;=AB$4, "Yes", "")</f>
        <v/>
      </c>
      <c r="V1185" s="14" t="str">
        <f>IF(MasterData5[[#This Row],[MntFruits]]&gt;=AC$4, "Yes", "")</f>
        <v/>
      </c>
      <c r="W1185" s="14" t="str">
        <f>IF(MasterData5[[#This Row],[MntMeatProducts]]&gt;=AD$4, "Yes", "")</f>
        <v/>
      </c>
      <c r="X1185" s="14" t="str">
        <f>IF(MasterData5[[#This Row],[MntFishProducts]]&gt;=AE$4, "Yes", "")</f>
        <v/>
      </c>
      <c r="Y1185" s="14" t="str">
        <f>IF(MasterData5[[#This Row],[MntSweetProducts]]&gt;=AF$4, "Yes", "")</f>
        <v/>
      </c>
    </row>
    <row r="1186" spans="1:25" x14ac:dyDescent="0.3">
      <c r="A1186">
        <v>5790</v>
      </c>
      <c r="B1186" s="10">
        <v>25</v>
      </c>
      <c r="C1186" s="10">
        <v>6</v>
      </c>
      <c r="D1186" s="10">
        <v>16</v>
      </c>
      <c r="E1186" s="10">
        <v>20</v>
      </c>
      <c r="F1186" s="10">
        <v>0</v>
      </c>
      <c r="G1186" s="10">
        <v>5</v>
      </c>
      <c r="H1186" s="24">
        <f>2021-'Customer Profile'!B1185</f>
        <v>36</v>
      </c>
      <c r="I1186" s="10">
        <f>IF(Analysis!$B$60="Wine",B1186,IF(Analysis!$B$60="Fruit",C1186,IF(Analysis!$B$60="Meat",D1186,IF(Analysis!$B$60="Fish",E1186,IF(Analysis!$B$60="Sweet",F1186,"")))))</f>
        <v>20</v>
      </c>
      <c r="J1186" s="10">
        <v>31158</v>
      </c>
      <c r="K1186" s="10" t="str">
        <f>IF(MasterData5[[#This Row],[Income ]]&gt;$AB$12, "Above", "Below")</f>
        <v>Below</v>
      </c>
      <c r="L1186" s="10">
        <f>SUM(MasterData5[[#This Row],[MntWines]:[MntSweetProducts]])</f>
        <v>67</v>
      </c>
      <c r="M1186" s="53" t="str">
        <f>IF(MasterData5[[#This Row],[Total Purchase]]&gt;=500, "Over $500", "")</f>
        <v/>
      </c>
      <c r="N1186" s="10"/>
      <c r="O1186" s="14" t="str">
        <f>IF(AND(MasterData5[[#This Row],[MntWines]]&gt;=AB$4, MasterData5[[#This Row],[Income ]]&lt;=$AB$12), "Yes", "")</f>
        <v/>
      </c>
      <c r="P1186" s="14" t="str">
        <f>IF(AND(MasterData5[[#This Row],[MntFruits]]&gt;=AC$4, MasterData5[[#This Row],[Income ]]&lt;=$AB$12), "Yes", "")</f>
        <v/>
      </c>
      <c r="Q1186" s="14" t="str">
        <f>IF(AND(MasterData5[[#This Row],[MntMeatProducts]]&gt;=AD$4, MasterData5[[#This Row],[Income ]]&lt;=$AB$12), "Yes", "")</f>
        <v/>
      </c>
      <c r="R1186" s="14" t="str">
        <f>IF(AND(MasterData5[[#This Row],[MntFishProducts]]&gt;=AE$4, MasterData5[[#This Row],[Income ]]&lt;=$AB$12), "Yes", "")</f>
        <v/>
      </c>
      <c r="S1186" s="14" t="str">
        <f>IF(AND(MasterData5[[#This Row],[MntSweetProducts]]&gt;=AF$4, MasterData5[[#This Row],[Income ]]&lt;=$AB$12), "Yes", "")</f>
        <v/>
      </c>
      <c r="U1186" s="14" t="str">
        <f>IF(MasterData5[[#This Row],[MntWines]]&gt;=AB$4, "Yes", "")</f>
        <v/>
      </c>
      <c r="V1186" s="14" t="str">
        <f>IF(MasterData5[[#This Row],[MntFruits]]&gt;=AC$4, "Yes", "")</f>
        <v/>
      </c>
      <c r="W1186" s="14" t="str">
        <f>IF(MasterData5[[#This Row],[MntMeatProducts]]&gt;=AD$4, "Yes", "")</f>
        <v/>
      </c>
      <c r="X1186" s="14" t="str">
        <f>IF(MasterData5[[#This Row],[MntFishProducts]]&gt;=AE$4, "Yes", "")</f>
        <v/>
      </c>
      <c r="Y1186" s="14" t="str">
        <f>IF(MasterData5[[#This Row],[MntSweetProducts]]&gt;=AF$4, "Yes", "")</f>
        <v/>
      </c>
    </row>
    <row r="1187" spans="1:25" x14ac:dyDescent="0.3">
      <c r="A1187">
        <v>5794</v>
      </c>
      <c r="B1187" s="10">
        <v>408</v>
      </c>
      <c r="C1187" s="10">
        <v>0</v>
      </c>
      <c r="D1187" s="10">
        <v>21</v>
      </c>
      <c r="E1187" s="10">
        <v>0</v>
      </c>
      <c r="F1187" s="10">
        <v>0</v>
      </c>
      <c r="G1187" s="10">
        <v>17</v>
      </c>
      <c r="H1187" s="24">
        <f>2021-'Customer Profile'!B1186</f>
        <v>47</v>
      </c>
      <c r="I1187" s="10">
        <f>IF(Analysis!$B$60="Wine",B1187,IF(Analysis!$B$60="Fruit",C1187,IF(Analysis!$B$60="Meat",D1187,IF(Analysis!$B$60="Fish",E1187,IF(Analysis!$B$60="Sweet",F1187,"")))))</f>
        <v>0</v>
      </c>
      <c r="J1187" s="10">
        <v>46374</v>
      </c>
      <c r="K1187" s="10" t="str">
        <f>IF(MasterData5[[#This Row],[Income ]]&gt;$AB$12, "Above", "Below")</f>
        <v>Below</v>
      </c>
      <c r="L1187" s="10">
        <f>SUM(MasterData5[[#This Row],[MntWines]:[MntSweetProducts]])</f>
        <v>429</v>
      </c>
      <c r="M1187" s="53" t="str">
        <f>IF(MasterData5[[#This Row],[Total Purchase]]&gt;=500, "Over $500", "")</f>
        <v/>
      </c>
      <c r="N1187" s="10"/>
      <c r="O1187" s="14" t="str">
        <f>IF(AND(MasterData5[[#This Row],[MntWines]]&gt;=AB$4, MasterData5[[#This Row],[Income ]]&lt;=$AB$12), "Yes", "")</f>
        <v>Yes</v>
      </c>
      <c r="P1187" s="14" t="str">
        <f>IF(AND(MasterData5[[#This Row],[MntFruits]]&gt;=AC$4, MasterData5[[#This Row],[Income ]]&lt;=$AB$12), "Yes", "")</f>
        <v/>
      </c>
      <c r="Q1187" s="14" t="str">
        <f>IF(AND(MasterData5[[#This Row],[MntMeatProducts]]&gt;=AD$4, MasterData5[[#This Row],[Income ]]&lt;=$AB$12), "Yes", "")</f>
        <v/>
      </c>
      <c r="R1187" s="14" t="str">
        <f>IF(AND(MasterData5[[#This Row],[MntFishProducts]]&gt;=AE$4, MasterData5[[#This Row],[Income ]]&lt;=$AB$12), "Yes", "")</f>
        <v/>
      </c>
      <c r="S1187" s="14" t="str">
        <f>IF(AND(MasterData5[[#This Row],[MntSweetProducts]]&gt;=AF$4, MasterData5[[#This Row],[Income ]]&lt;=$AB$12), "Yes", "")</f>
        <v/>
      </c>
      <c r="U1187" s="14" t="str">
        <f>IF(MasterData5[[#This Row],[MntWines]]&gt;=AB$4, "Yes", "")</f>
        <v>Yes</v>
      </c>
      <c r="V1187" s="14" t="str">
        <f>IF(MasterData5[[#This Row],[MntFruits]]&gt;=AC$4, "Yes", "")</f>
        <v/>
      </c>
      <c r="W1187" s="14" t="str">
        <f>IF(MasterData5[[#This Row],[MntMeatProducts]]&gt;=AD$4, "Yes", "")</f>
        <v/>
      </c>
      <c r="X1187" s="14" t="str">
        <f>IF(MasterData5[[#This Row],[MntFishProducts]]&gt;=AE$4, "Yes", "")</f>
        <v/>
      </c>
      <c r="Y1187" s="14" t="str">
        <f>IF(MasterData5[[#This Row],[MntSweetProducts]]&gt;=AF$4, "Yes", "")</f>
        <v/>
      </c>
    </row>
    <row r="1188" spans="1:25" x14ac:dyDescent="0.3">
      <c r="A1188">
        <v>5796</v>
      </c>
      <c r="B1188" s="10">
        <v>560</v>
      </c>
      <c r="C1188" s="10">
        <v>21</v>
      </c>
      <c r="D1188" s="10">
        <v>442</v>
      </c>
      <c r="E1188" s="10">
        <v>29</v>
      </c>
      <c r="F1188" s="10">
        <v>44</v>
      </c>
      <c r="G1188" s="10">
        <v>29</v>
      </c>
      <c r="H1188" s="24">
        <f>2021-'Customer Profile'!B1187</f>
        <v>58</v>
      </c>
      <c r="I1188" s="10">
        <f>IF(Analysis!$B$60="Wine",B1188,IF(Analysis!$B$60="Fruit",C1188,IF(Analysis!$B$60="Meat",D1188,IF(Analysis!$B$60="Fish",E1188,IF(Analysis!$B$60="Sweet",F1188,"")))))</f>
        <v>29</v>
      </c>
      <c r="J1188" s="10">
        <v>77437</v>
      </c>
      <c r="K1188" s="10" t="str">
        <f>IF(MasterData5[[#This Row],[Income ]]&gt;$AB$12, "Above", "Below")</f>
        <v>Above</v>
      </c>
      <c r="L1188" s="10">
        <f>SUM(MasterData5[[#This Row],[MntWines]:[MntSweetProducts]])</f>
        <v>1096</v>
      </c>
      <c r="M1188" s="53" t="str">
        <f>IF(MasterData5[[#This Row],[Total Purchase]]&gt;=500, "Over $500", "")</f>
        <v>Over $500</v>
      </c>
      <c r="N1188" s="10"/>
      <c r="O1188" s="14" t="str">
        <f>IF(AND(MasterData5[[#This Row],[MntWines]]&gt;=AB$4, MasterData5[[#This Row],[Income ]]&lt;=$AB$12), "Yes", "")</f>
        <v/>
      </c>
      <c r="P1188" s="14" t="str">
        <f>IF(AND(MasterData5[[#This Row],[MntFruits]]&gt;=AC$4, MasterData5[[#This Row],[Income ]]&lt;=$AB$12), "Yes", "")</f>
        <v/>
      </c>
      <c r="Q1188" s="14" t="str">
        <f>IF(AND(MasterData5[[#This Row],[MntMeatProducts]]&gt;=AD$4, MasterData5[[#This Row],[Income ]]&lt;=$AB$12), "Yes", "")</f>
        <v/>
      </c>
      <c r="R1188" s="14" t="str">
        <f>IF(AND(MasterData5[[#This Row],[MntFishProducts]]&gt;=AE$4, MasterData5[[#This Row],[Income ]]&lt;=$AB$12), "Yes", "")</f>
        <v/>
      </c>
      <c r="S1188" s="14" t="str">
        <f>IF(AND(MasterData5[[#This Row],[MntSweetProducts]]&gt;=AF$4, MasterData5[[#This Row],[Income ]]&lt;=$AB$12), "Yes", "")</f>
        <v/>
      </c>
      <c r="U1188" s="14" t="str">
        <f>IF(MasterData5[[#This Row],[MntWines]]&gt;=AB$4, "Yes", "")</f>
        <v>Yes</v>
      </c>
      <c r="V1188" s="14" t="str">
        <f>IF(MasterData5[[#This Row],[MntFruits]]&gt;=AC$4, "Yes", "")</f>
        <v/>
      </c>
      <c r="W1188" s="14" t="str">
        <f>IF(MasterData5[[#This Row],[MntMeatProducts]]&gt;=AD$4, "Yes", "")</f>
        <v>Yes</v>
      </c>
      <c r="X1188" s="14" t="str">
        <f>IF(MasterData5[[#This Row],[MntFishProducts]]&gt;=AE$4, "Yes", "")</f>
        <v/>
      </c>
      <c r="Y1188" s="14" t="str">
        <f>IF(MasterData5[[#This Row],[MntSweetProducts]]&gt;=AF$4, "Yes", "")</f>
        <v>Yes</v>
      </c>
    </row>
    <row r="1189" spans="1:25" x14ac:dyDescent="0.3">
      <c r="A1189">
        <v>5798</v>
      </c>
      <c r="B1189" s="10">
        <v>445</v>
      </c>
      <c r="C1189" s="10">
        <v>37</v>
      </c>
      <c r="D1189" s="10">
        <v>359</v>
      </c>
      <c r="E1189" s="10">
        <v>98</v>
      </c>
      <c r="F1189" s="10">
        <v>28</v>
      </c>
      <c r="G1189" s="10">
        <v>18</v>
      </c>
      <c r="H1189" s="24">
        <f>2021-'Customer Profile'!B1188</f>
        <v>48</v>
      </c>
      <c r="I1189" s="10">
        <f>IF(Analysis!$B$60="Wine",B1189,IF(Analysis!$B$60="Fruit",C1189,IF(Analysis!$B$60="Meat",D1189,IF(Analysis!$B$60="Fish",E1189,IF(Analysis!$B$60="Sweet",F1189,"")))))</f>
        <v>98</v>
      </c>
      <c r="J1189" s="10"/>
      <c r="K1189" s="10"/>
      <c r="L1189" s="10">
        <f>SUM(MasterData5[[#This Row],[MntWines]:[MntSweetProducts]])</f>
        <v>967</v>
      </c>
      <c r="M1189" s="53" t="str">
        <f>IF(MasterData5[[#This Row],[Total Purchase]]&gt;=500, "Over $500", "")</f>
        <v>Over $500</v>
      </c>
      <c r="N1189" s="10"/>
      <c r="O1189" s="14" t="str">
        <f>IF(AND(MasterData5[[#This Row],[MntWines]]&gt;=AB$4, MasterData5[[#This Row],[Income ]]&lt;=$AB$12), "Yes", "")</f>
        <v>Yes</v>
      </c>
      <c r="P1189" s="14" t="str">
        <f>IF(AND(MasterData5[[#This Row],[MntFruits]]&gt;=AC$4, MasterData5[[#This Row],[Income ]]&lt;=$AB$12), "Yes", "")</f>
        <v>Yes</v>
      </c>
      <c r="Q1189" s="14" t="str">
        <f>IF(AND(MasterData5[[#This Row],[MntMeatProducts]]&gt;=AD$4, MasterData5[[#This Row],[Income ]]&lt;=$AB$12), "Yes", "")</f>
        <v>Yes</v>
      </c>
      <c r="R1189" s="14" t="str">
        <f>IF(AND(MasterData5[[#This Row],[MntFishProducts]]&gt;=AE$4, MasterData5[[#This Row],[Income ]]&lt;=$AB$12), "Yes", "")</f>
        <v>Yes</v>
      </c>
      <c r="S1189" s="14" t="str">
        <f>IF(AND(MasterData5[[#This Row],[MntSweetProducts]]&gt;=AF$4, MasterData5[[#This Row],[Income ]]&lt;=$AB$12), "Yes", "")</f>
        <v>Yes</v>
      </c>
      <c r="U1189" s="14" t="str">
        <f>IF(MasterData5[[#This Row],[MntWines]]&gt;=AB$4, "Yes", "")</f>
        <v>Yes</v>
      </c>
      <c r="V1189" s="14" t="str">
        <f>IF(MasterData5[[#This Row],[MntFruits]]&gt;=AC$4, "Yes", "")</f>
        <v>Yes</v>
      </c>
      <c r="W1189" s="14" t="str">
        <f>IF(MasterData5[[#This Row],[MntMeatProducts]]&gt;=AD$4, "Yes", "")</f>
        <v>Yes</v>
      </c>
      <c r="X1189" s="14" t="str">
        <f>IF(MasterData5[[#This Row],[MntFishProducts]]&gt;=AE$4, "Yes", "")</f>
        <v>Yes</v>
      </c>
      <c r="Y1189" s="14" t="str">
        <f>IF(MasterData5[[#This Row],[MntSweetProducts]]&gt;=AF$4, "Yes", "")</f>
        <v>Yes</v>
      </c>
    </row>
    <row r="1190" spans="1:25" x14ac:dyDescent="0.3">
      <c r="A1190">
        <v>5802</v>
      </c>
      <c r="B1190" s="10">
        <v>2</v>
      </c>
      <c r="C1190" s="10">
        <v>7</v>
      </c>
      <c r="D1190" s="10">
        <v>11</v>
      </c>
      <c r="E1190" s="10">
        <v>16</v>
      </c>
      <c r="F1190" s="10">
        <v>12</v>
      </c>
      <c r="G1190" s="10">
        <v>27</v>
      </c>
      <c r="H1190" s="24">
        <f>2021-'Customer Profile'!B1189</f>
        <v>49</v>
      </c>
      <c r="I1190" s="10">
        <f>IF(Analysis!$B$60="Wine",B1190,IF(Analysis!$B$60="Fruit",C1190,IF(Analysis!$B$60="Meat",D1190,IF(Analysis!$B$60="Fish",E1190,IF(Analysis!$B$60="Sweet",F1190,"")))))</f>
        <v>16</v>
      </c>
      <c r="J1190" s="10">
        <v>14188</v>
      </c>
      <c r="K1190" s="10" t="str">
        <f>IF(MasterData5[[#This Row],[Income ]]&gt;$AB$12, "Above", "Below")</f>
        <v>Below</v>
      </c>
      <c r="L1190" s="10">
        <f>SUM(MasterData5[[#This Row],[MntWines]:[MntSweetProducts]])</f>
        <v>48</v>
      </c>
      <c r="M1190" s="53" t="str">
        <f>IF(MasterData5[[#This Row],[Total Purchase]]&gt;=500, "Over $500", "")</f>
        <v/>
      </c>
      <c r="N1190" s="10"/>
      <c r="O1190" s="14" t="str">
        <f>IF(AND(MasterData5[[#This Row],[MntWines]]&gt;=AB$4, MasterData5[[#This Row],[Income ]]&lt;=$AB$12), "Yes", "")</f>
        <v/>
      </c>
      <c r="P1190" s="14" t="str">
        <f>IF(AND(MasterData5[[#This Row],[MntFruits]]&gt;=AC$4, MasterData5[[#This Row],[Income ]]&lt;=$AB$12), "Yes", "")</f>
        <v/>
      </c>
      <c r="Q1190" s="14" t="str">
        <f>IF(AND(MasterData5[[#This Row],[MntMeatProducts]]&gt;=AD$4, MasterData5[[#This Row],[Income ]]&lt;=$AB$12), "Yes", "")</f>
        <v/>
      </c>
      <c r="R1190" s="14" t="str">
        <f>IF(AND(MasterData5[[#This Row],[MntFishProducts]]&gt;=AE$4, MasterData5[[#This Row],[Income ]]&lt;=$AB$12), "Yes", "")</f>
        <v/>
      </c>
      <c r="S1190" s="14" t="str">
        <f>IF(AND(MasterData5[[#This Row],[MntSweetProducts]]&gt;=AF$4, MasterData5[[#This Row],[Income ]]&lt;=$AB$12), "Yes", "")</f>
        <v/>
      </c>
      <c r="U1190" s="14" t="str">
        <f>IF(MasterData5[[#This Row],[MntWines]]&gt;=AB$4, "Yes", "")</f>
        <v/>
      </c>
      <c r="V1190" s="14" t="str">
        <f>IF(MasterData5[[#This Row],[MntFruits]]&gt;=AC$4, "Yes", "")</f>
        <v/>
      </c>
      <c r="W1190" s="14" t="str">
        <f>IF(MasterData5[[#This Row],[MntMeatProducts]]&gt;=AD$4, "Yes", "")</f>
        <v/>
      </c>
      <c r="X1190" s="14" t="str">
        <f>IF(MasterData5[[#This Row],[MntFishProducts]]&gt;=AE$4, "Yes", "")</f>
        <v/>
      </c>
      <c r="Y1190" s="14" t="str">
        <f>IF(MasterData5[[#This Row],[MntSweetProducts]]&gt;=AF$4, "Yes", "")</f>
        <v/>
      </c>
    </row>
    <row r="1191" spans="1:25" x14ac:dyDescent="0.3">
      <c r="A1191">
        <v>5823</v>
      </c>
      <c r="B1191" s="10">
        <v>35</v>
      </c>
      <c r="C1191" s="10">
        <v>0</v>
      </c>
      <c r="D1191" s="10">
        <v>2</v>
      </c>
      <c r="E1191" s="10">
        <v>0</v>
      </c>
      <c r="F1191" s="10">
        <v>0</v>
      </c>
      <c r="G1191" s="10">
        <v>2</v>
      </c>
      <c r="H1191" s="24">
        <f>2021-'Customer Profile'!B1190</f>
        <v>51</v>
      </c>
      <c r="I1191" s="10">
        <f>IF(Analysis!$B$60="Wine",B1191,IF(Analysis!$B$60="Fruit",C1191,IF(Analysis!$B$60="Meat",D1191,IF(Analysis!$B$60="Fish",E1191,IF(Analysis!$B$60="Sweet",F1191,"")))))</f>
        <v>0</v>
      </c>
      <c r="J1191" s="10">
        <v>32303</v>
      </c>
      <c r="K1191" s="10" t="str">
        <f>IF(MasterData5[[#This Row],[Income ]]&gt;$AB$12, "Above", "Below")</f>
        <v>Below</v>
      </c>
      <c r="L1191" s="10">
        <f>SUM(MasterData5[[#This Row],[MntWines]:[MntSweetProducts]])</f>
        <v>37</v>
      </c>
      <c r="M1191" s="53" t="str">
        <f>IF(MasterData5[[#This Row],[Total Purchase]]&gt;=500, "Over $500", "")</f>
        <v/>
      </c>
      <c r="N1191" s="10"/>
      <c r="O1191" s="14" t="str">
        <f>IF(AND(MasterData5[[#This Row],[MntWines]]&gt;=AB$4, MasterData5[[#This Row],[Income ]]&lt;=$AB$12), "Yes", "")</f>
        <v/>
      </c>
      <c r="P1191" s="14" t="str">
        <f>IF(AND(MasterData5[[#This Row],[MntFruits]]&gt;=AC$4, MasterData5[[#This Row],[Income ]]&lt;=$AB$12), "Yes", "")</f>
        <v/>
      </c>
      <c r="Q1191" s="14" t="str">
        <f>IF(AND(MasterData5[[#This Row],[MntMeatProducts]]&gt;=AD$4, MasterData5[[#This Row],[Income ]]&lt;=$AB$12), "Yes", "")</f>
        <v/>
      </c>
      <c r="R1191" s="14" t="str">
        <f>IF(AND(MasterData5[[#This Row],[MntFishProducts]]&gt;=AE$4, MasterData5[[#This Row],[Income ]]&lt;=$AB$12), "Yes", "")</f>
        <v/>
      </c>
      <c r="S1191" s="14" t="str">
        <f>IF(AND(MasterData5[[#This Row],[MntSweetProducts]]&gt;=AF$4, MasterData5[[#This Row],[Income ]]&lt;=$AB$12), "Yes", "")</f>
        <v/>
      </c>
      <c r="U1191" s="14" t="str">
        <f>IF(MasterData5[[#This Row],[MntWines]]&gt;=AB$4, "Yes", "")</f>
        <v/>
      </c>
      <c r="V1191" s="14" t="str">
        <f>IF(MasterData5[[#This Row],[MntFruits]]&gt;=AC$4, "Yes", "")</f>
        <v/>
      </c>
      <c r="W1191" s="14" t="str">
        <f>IF(MasterData5[[#This Row],[MntMeatProducts]]&gt;=AD$4, "Yes", "")</f>
        <v/>
      </c>
      <c r="X1191" s="14" t="str">
        <f>IF(MasterData5[[#This Row],[MntFishProducts]]&gt;=AE$4, "Yes", "")</f>
        <v/>
      </c>
      <c r="Y1191" s="14" t="str">
        <f>IF(MasterData5[[#This Row],[MntSweetProducts]]&gt;=AF$4, "Yes", "")</f>
        <v/>
      </c>
    </row>
    <row r="1192" spans="1:25" x14ac:dyDescent="0.3">
      <c r="A1192">
        <v>5824</v>
      </c>
      <c r="B1192" s="10">
        <v>7</v>
      </c>
      <c r="C1192" s="10">
        <v>0</v>
      </c>
      <c r="D1192" s="10">
        <v>1</v>
      </c>
      <c r="E1192" s="10">
        <v>0</v>
      </c>
      <c r="F1192" s="10">
        <v>0</v>
      </c>
      <c r="G1192" s="10">
        <v>0</v>
      </c>
      <c r="H1192" s="24">
        <f>2021-'Customer Profile'!B1191</f>
        <v>49</v>
      </c>
      <c r="I1192" s="10">
        <f>IF(Analysis!$B$60="Wine",B1192,IF(Analysis!$B$60="Fruit",C1192,IF(Analysis!$B$60="Meat",D1192,IF(Analysis!$B$60="Fish",E1192,IF(Analysis!$B$60="Sweet",F1192,"")))))</f>
        <v>0</v>
      </c>
      <c r="J1192" s="10">
        <v>34578</v>
      </c>
      <c r="K1192" s="10" t="str">
        <f>IF(MasterData5[[#This Row],[Income ]]&gt;$AB$12, "Above", "Below")</f>
        <v>Below</v>
      </c>
      <c r="L1192" s="10">
        <f>SUM(MasterData5[[#This Row],[MntWines]:[MntSweetProducts]])</f>
        <v>8</v>
      </c>
      <c r="M1192" s="53" t="str">
        <f>IF(MasterData5[[#This Row],[Total Purchase]]&gt;=500, "Over $500", "")</f>
        <v/>
      </c>
      <c r="N1192" s="10"/>
      <c r="O1192" s="14" t="str">
        <f>IF(AND(MasterData5[[#This Row],[MntWines]]&gt;=AB$4, MasterData5[[#This Row],[Income ]]&lt;=$AB$12), "Yes", "")</f>
        <v/>
      </c>
      <c r="P1192" s="14" t="str">
        <f>IF(AND(MasterData5[[#This Row],[MntFruits]]&gt;=AC$4, MasterData5[[#This Row],[Income ]]&lt;=$AB$12), "Yes", "")</f>
        <v/>
      </c>
      <c r="Q1192" s="14" t="str">
        <f>IF(AND(MasterData5[[#This Row],[MntMeatProducts]]&gt;=AD$4, MasterData5[[#This Row],[Income ]]&lt;=$AB$12), "Yes", "")</f>
        <v/>
      </c>
      <c r="R1192" s="14" t="str">
        <f>IF(AND(MasterData5[[#This Row],[MntFishProducts]]&gt;=AE$4, MasterData5[[#This Row],[Income ]]&lt;=$AB$12), "Yes", "")</f>
        <v/>
      </c>
      <c r="S1192" s="14" t="str">
        <f>IF(AND(MasterData5[[#This Row],[MntSweetProducts]]&gt;=AF$4, MasterData5[[#This Row],[Income ]]&lt;=$AB$12), "Yes", "")</f>
        <v/>
      </c>
      <c r="U1192" s="14" t="str">
        <f>IF(MasterData5[[#This Row],[MntWines]]&gt;=AB$4, "Yes", "")</f>
        <v/>
      </c>
      <c r="V1192" s="14" t="str">
        <f>IF(MasterData5[[#This Row],[MntFruits]]&gt;=AC$4, "Yes", "")</f>
        <v/>
      </c>
      <c r="W1192" s="14" t="str">
        <f>IF(MasterData5[[#This Row],[MntMeatProducts]]&gt;=AD$4, "Yes", "")</f>
        <v/>
      </c>
      <c r="X1192" s="14" t="str">
        <f>IF(MasterData5[[#This Row],[MntFishProducts]]&gt;=AE$4, "Yes", "")</f>
        <v/>
      </c>
      <c r="Y1192" s="14" t="str">
        <f>IF(MasterData5[[#This Row],[MntSweetProducts]]&gt;=AF$4, "Yes", "")</f>
        <v/>
      </c>
    </row>
    <row r="1193" spans="1:25" x14ac:dyDescent="0.3">
      <c r="A1193">
        <v>5827</v>
      </c>
      <c r="B1193" s="10">
        <v>36</v>
      </c>
      <c r="C1193" s="10">
        <v>0</v>
      </c>
      <c r="D1193" s="10">
        <v>12</v>
      </c>
      <c r="E1193" s="10">
        <v>2</v>
      </c>
      <c r="F1193" s="10">
        <v>2</v>
      </c>
      <c r="G1193" s="10">
        <v>10</v>
      </c>
      <c r="H1193" s="24">
        <f>2021-'Customer Profile'!B1192</f>
        <v>63</v>
      </c>
      <c r="I1193" s="10">
        <f>IF(Analysis!$B$60="Wine",B1193,IF(Analysis!$B$60="Fruit",C1193,IF(Analysis!$B$60="Meat",D1193,IF(Analysis!$B$60="Fish",E1193,IF(Analysis!$B$60="Sweet",F1193,"")))))</f>
        <v>2</v>
      </c>
      <c r="J1193" s="10">
        <v>35246</v>
      </c>
      <c r="K1193" s="10" t="str">
        <f>IF(MasterData5[[#This Row],[Income ]]&gt;$AB$12, "Above", "Below")</f>
        <v>Below</v>
      </c>
      <c r="L1193" s="10">
        <f>SUM(MasterData5[[#This Row],[MntWines]:[MntSweetProducts]])</f>
        <v>52</v>
      </c>
      <c r="M1193" s="53" t="str">
        <f>IF(MasterData5[[#This Row],[Total Purchase]]&gt;=500, "Over $500", "")</f>
        <v/>
      </c>
      <c r="N1193" s="10"/>
      <c r="O1193" s="14" t="str">
        <f>IF(AND(MasterData5[[#This Row],[MntWines]]&gt;=AB$4, MasterData5[[#This Row],[Income ]]&lt;=$AB$12), "Yes", "")</f>
        <v/>
      </c>
      <c r="P1193" s="14" t="str">
        <f>IF(AND(MasterData5[[#This Row],[MntFruits]]&gt;=AC$4, MasterData5[[#This Row],[Income ]]&lt;=$AB$12), "Yes", "")</f>
        <v/>
      </c>
      <c r="Q1193" s="14" t="str">
        <f>IF(AND(MasterData5[[#This Row],[MntMeatProducts]]&gt;=AD$4, MasterData5[[#This Row],[Income ]]&lt;=$AB$12), "Yes", "")</f>
        <v/>
      </c>
      <c r="R1193" s="14" t="str">
        <f>IF(AND(MasterData5[[#This Row],[MntFishProducts]]&gt;=AE$4, MasterData5[[#This Row],[Income ]]&lt;=$AB$12), "Yes", "")</f>
        <v/>
      </c>
      <c r="S1193" s="14" t="str">
        <f>IF(AND(MasterData5[[#This Row],[MntSweetProducts]]&gt;=AF$4, MasterData5[[#This Row],[Income ]]&lt;=$AB$12), "Yes", "")</f>
        <v/>
      </c>
      <c r="U1193" s="14" t="str">
        <f>IF(MasterData5[[#This Row],[MntWines]]&gt;=AB$4, "Yes", "")</f>
        <v/>
      </c>
      <c r="V1193" s="14" t="str">
        <f>IF(MasterData5[[#This Row],[MntFruits]]&gt;=AC$4, "Yes", "")</f>
        <v/>
      </c>
      <c r="W1193" s="14" t="str">
        <f>IF(MasterData5[[#This Row],[MntMeatProducts]]&gt;=AD$4, "Yes", "")</f>
        <v/>
      </c>
      <c r="X1193" s="14" t="str">
        <f>IF(MasterData5[[#This Row],[MntFishProducts]]&gt;=AE$4, "Yes", "")</f>
        <v/>
      </c>
      <c r="Y1193" s="14" t="str">
        <f>IF(MasterData5[[#This Row],[MntSweetProducts]]&gt;=AF$4, "Yes", "")</f>
        <v/>
      </c>
    </row>
    <row r="1194" spans="1:25" x14ac:dyDescent="0.3">
      <c r="A1194">
        <v>5830</v>
      </c>
      <c r="B1194" s="10">
        <v>899</v>
      </c>
      <c r="C1194" s="10">
        <v>102</v>
      </c>
      <c r="D1194" s="10">
        <v>838</v>
      </c>
      <c r="E1194" s="10">
        <v>133</v>
      </c>
      <c r="F1194" s="10">
        <v>102</v>
      </c>
      <c r="G1194" s="10">
        <v>40</v>
      </c>
      <c r="H1194" s="24">
        <f>2021-'Customer Profile'!B1193</f>
        <v>49</v>
      </c>
      <c r="I1194" s="10">
        <f>IF(Analysis!$B$60="Wine",B1194,IF(Analysis!$B$60="Fruit",C1194,IF(Analysis!$B$60="Meat",D1194,IF(Analysis!$B$60="Fish",E1194,IF(Analysis!$B$60="Sweet",F1194,"")))))</f>
        <v>133</v>
      </c>
      <c r="J1194" s="10">
        <v>86857</v>
      </c>
      <c r="K1194" s="10" t="str">
        <f>IF(MasterData5[[#This Row],[Income ]]&gt;$AB$12, "Above", "Below")</f>
        <v>Above</v>
      </c>
      <c r="L1194" s="10">
        <f>SUM(MasterData5[[#This Row],[MntWines]:[MntSweetProducts]])</f>
        <v>2074</v>
      </c>
      <c r="M1194" s="53" t="str">
        <f>IF(MasterData5[[#This Row],[Total Purchase]]&gt;=500, "Over $500", "")</f>
        <v>Over $500</v>
      </c>
      <c r="N1194" s="10"/>
      <c r="O1194" s="14" t="str">
        <f>IF(AND(MasterData5[[#This Row],[MntWines]]&gt;=AB$4, MasterData5[[#This Row],[Income ]]&lt;=$AB$12), "Yes", "")</f>
        <v/>
      </c>
      <c r="P1194" s="14" t="str">
        <f>IF(AND(MasterData5[[#This Row],[MntFruits]]&gt;=AC$4, MasterData5[[#This Row],[Income ]]&lt;=$AB$12), "Yes", "")</f>
        <v/>
      </c>
      <c r="Q1194" s="14" t="str">
        <f>IF(AND(MasterData5[[#This Row],[MntMeatProducts]]&gt;=AD$4, MasterData5[[#This Row],[Income ]]&lt;=$AB$12), "Yes", "")</f>
        <v/>
      </c>
      <c r="R1194" s="14" t="str">
        <f>IF(AND(MasterData5[[#This Row],[MntFishProducts]]&gt;=AE$4, MasterData5[[#This Row],[Income ]]&lt;=$AB$12), "Yes", "")</f>
        <v/>
      </c>
      <c r="S1194" s="14" t="str">
        <f>IF(AND(MasterData5[[#This Row],[MntSweetProducts]]&gt;=AF$4, MasterData5[[#This Row],[Income ]]&lt;=$AB$12), "Yes", "")</f>
        <v/>
      </c>
      <c r="U1194" s="14" t="str">
        <f>IF(MasterData5[[#This Row],[MntWines]]&gt;=AB$4, "Yes", "")</f>
        <v>Yes</v>
      </c>
      <c r="V1194" s="14" t="str">
        <f>IF(MasterData5[[#This Row],[MntFruits]]&gt;=AC$4, "Yes", "")</f>
        <v>Yes</v>
      </c>
      <c r="W1194" s="14" t="str">
        <f>IF(MasterData5[[#This Row],[MntMeatProducts]]&gt;=AD$4, "Yes", "")</f>
        <v>Yes</v>
      </c>
      <c r="X1194" s="14" t="str">
        <f>IF(MasterData5[[#This Row],[MntFishProducts]]&gt;=AE$4, "Yes", "")</f>
        <v>Yes</v>
      </c>
      <c r="Y1194" s="14" t="str">
        <f>IF(MasterData5[[#This Row],[MntSweetProducts]]&gt;=AF$4, "Yes", "")</f>
        <v>Yes</v>
      </c>
    </row>
    <row r="1195" spans="1:25" x14ac:dyDescent="0.3">
      <c r="A1195">
        <v>5831</v>
      </c>
      <c r="B1195" s="10">
        <v>1017</v>
      </c>
      <c r="C1195" s="10">
        <v>50</v>
      </c>
      <c r="D1195" s="10">
        <v>500</v>
      </c>
      <c r="E1195" s="10">
        <v>65</v>
      </c>
      <c r="F1195" s="10">
        <v>50</v>
      </c>
      <c r="G1195" s="10">
        <v>133</v>
      </c>
      <c r="H1195" s="24">
        <f>2021-'Customer Profile'!B1194</f>
        <v>54</v>
      </c>
      <c r="I1195" s="10">
        <f>IF(Analysis!$B$60="Wine",B1195,IF(Analysis!$B$60="Fruit",C1195,IF(Analysis!$B$60="Meat",D1195,IF(Analysis!$B$60="Fish",E1195,IF(Analysis!$B$60="Sweet",F1195,"")))))</f>
        <v>65</v>
      </c>
      <c r="J1195" s="10">
        <v>77870</v>
      </c>
      <c r="K1195" s="10" t="str">
        <f>IF(MasterData5[[#This Row],[Income ]]&gt;$AB$12, "Above", "Below")</f>
        <v>Above</v>
      </c>
      <c r="L1195" s="10">
        <f>SUM(MasterData5[[#This Row],[MntWines]:[MntSweetProducts]])</f>
        <v>1682</v>
      </c>
      <c r="M1195" s="53" t="str">
        <f>IF(MasterData5[[#This Row],[Total Purchase]]&gt;=500, "Over $500", "")</f>
        <v>Over $500</v>
      </c>
      <c r="N1195" s="10"/>
      <c r="O1195" s="14" t="str">
        <f>IF(AND(MasterData5[[#This Row],[MntWines]]&gt;=AB$4, MasterData5[[#This Row],[Income ]]&lt;=$AB$12), "Yes", "")</f>
        <v/>
      </c>
      <c r="P1195" s="14" t="str">
        <f>IF(AND(MasterData5[[#This Row],[MntFruits]]&gt;=AC$4, MasterData5[[#This Row],[Income ]]&lt;=$AB$12), "Yes", "")</f>
        <v/>
      </c>
      <c r="Q1195" s="14" t="str">
        <f>IF(AND(MasterData5[[#This Row],[MntMeatProducts]]&gt;=AD$4, MasterData5[[#This Row],[Income ]]&lt;=$AB$12), "Yes", "")</f>
        <v/>
      </c>
      <c r="R1195" s="14" t="str">
        <f>IF(AND(MasterData5[[#This Row],[MntFishProducts]]&gt;=AE$4, MasterData5[[#This Row],[Income ]]&lt;=$AB$12), "Yes", "")</f>
        <v/>
      </c>
      <c r="S1195" s="14" t="str">
        <f>IF(AND(MasterData5[[#This Row],[MntSweetProducts]]&gt;=AF$4, MasterData5[[#This Row],[Income ]]&lt;=$AB$12), "Yes", "")</f>
        <v/>
      </c>
      <c r="U1195" s="14" t="str">
        <f>IF(MasterData5[[#This Row],[MntWines]]&gt;=AB$4, "Yes", "")</f>
        <v>Yes</v>
      </c>
      <c r="V1195" s="14" t="str">
        <f>IF(MasterData5[[#This Row],[MntFruits]]&gt;=AC$4, "Yes", "")</f>
        <v>Yes</v>
      </c>
      <c r="W1195" s="14" t="str">
        <f>IF(MasterData5[[#This Row],[MntMeatProducts]]&gt;=AD$4, "Yes", "")</f>
        <v>Yes</v>
      </c>
      <c r="X1195" s="14" t="str">
        <f>IF(MasterData5[[#This Row],[MntFishProducts]]&gt;=AE$4, "Yes", "")</f>
        <v>Yes</v>
      </c>
      <c r="Y1195" s="14" t="str">
        <f>IF(MasterData5[[#This Row],[MntSweetProducts]]&gt;=AF$4, "Yes", "")</f>
        <v>Yes</v>
      </c>
    </row>
    <row r="1196" spans="1:25" x14ac:dyDescent="0.3">
      <c r="A1196">
        <v>5832</v>
      </c>
      <c r="B1196" s="10">
        <v>493</v>
      </c>
      <c r="C1196" s="10">
        <v>183</v>
      </c>
      <c r="D1196" s="10">
        <v>352</v>
      </c>
      <c r="E1196" s="10">
        <v>184</v>
      </c>
      <c r="F1196" s="10">
        <v>23</v>
      </c>
      <c r="G1196" s="10">
        <v>28</v>
      </c>
      <c r="H1196" s="24">
        <f>2021-'Customer Profile'!B1195</f>
        <v>61</v>
      </c>
      <c r="I1196" s="10">
        <f>IF(Analysis!$B$60="Wine",B1196,IF(Analysis!$B$60="Fruit",C1196,IF(Analysis!$B$60="Meat",D1196,IF(Analysis!$B$60="Fish",E1196,IF(Analysis!$B$60="Sweet",F1196,"")))))</f>
        <v>184</v>
      </c>
      <c r="J1196" s="10">
        <v>92556</v>
      </c>
      <c r="K1196" s="10" t="str">
        <f>IF(MasterData5[[#This Row],[Income ]]&gt;$AB$12, "Above", "Below")</f>
        <v>Above</v>
      </c>
      <c r="L1196" s="10">
        <f>SUM(MasterData5[[#This Row],[MntWines]:[MntSweetProducts]])</f>
        <v>1235</v>
      </c>
      <c r="M1196" s="53" t="str">
        <f>IF(MasterData5[[#This Row],[Total Purchase]]&gt;=500, "Over $500", "")</f>
        <v>Over $500</v>
      </c>
      <c r="N1196" s="10"/>
      <c r="O1196" s="14" t="str">
        <f>IF(AND(MasterData5[[#This Row],[MntWines]]&gt;=AB$4, MasterData5[[#This Row],[Income ]]&lt;=$AB$12), "Yes", "")</f>
        <v/>
      </c>
      <c r="P1196" s="14" t="str">
        <f>IF(AND(MasterData5[[#This Row],[MntFruits]]&gt;=AC$4, MasterData5[[#This Row],[Income ]]&lt;=$AB$12), "Yes", "")</f>
        <v/>
      </c>
      <c r="Q1196" s="14" t="str">
        <f>IF(AND(MasterData5[[#This Row],[MntMeatProducts]]&gt;=AD$4, MasterData5[[#This Row],[Income ]]&lt;=$AB$12), "Yes", "")</f>
        <v/>
      </c>
      <c r="R1196" s="14" t="str">
        <f>IF(AND(MasterData5[[#This Row],[MntFishProducts]]&gt;=AE$4, MasterData5[[#This Row],[Income ]]&lt;=$AB$12), "Yes", "")</f>
        <v/>
      </c>
      <c r="S1196" s="14" t="str">
        <f>IF(AND(MasterData5[[#This Row],[MntSweetProducts]]&gt;=AF$4, MasterData5[[#This Row],[Income ]]&lt;=$AB$12), "Yes", "")</f>
        <v/>
      </c>
      <c r="U1196" s="14" t="str">
        <f>IF(MasterData5[[#This Row],[MntWines]]&gt;=AB$4, "Yes", "")</f>
        <v>Yes</v>
      </c>
      <c r="V1196" s="14" t="str">
        <f>IF(MasterData5[[#This Row],[MntFruits]]&gt;=AC$4, "Yes", "")</f>
        <v>Yes</v>
      </c>
      <c r="W1196" s="14" t="str">
        <f>IF(MasterData5[[#This Row],[MntMeatProducts]]&gt;=AD$4, "Yes", "")</f>
        <v>Yes</v>
      </c>
      <c r="X1196" s="14" t="str">
        <f>IF(MasterData5[[#This Row],[MntFishProducts]]&gt;=AE$4, "Yes", "")</f>
        <v>Yes</v>
      </c>
      <c r="Y1196" s="14" t="str">
        <f>IF(MasterData5[[#This Row],[MntSweetProducts]]&gt;=AF$4, "Yes", "")</f>
        <v/>
      </c>
    </row>
    <row r="1197" spans="1:25" x14ac:dyDescent="0.3">
      <c r="A1197">
        <v>5835</v>
      </c>
      <c r="B1197" s="10">
        <v>21</v>
      </c>
      <c r="C1197" s="10">
        <v>2</v>
      </c>
      <c r="D1197" s="10">
        <v>28</v>
      </c>
      <c r="E1197" s="10">
        <v>3</v>
      </c>
      <c r="F1197" s="10">
        <v>2</v>
      </c>
      <c r="G1197" s="10">
        <v>9</v>
      </c>
      <c r="H1197" s="24">
        <f>2021-'Customer Profile'!B1196</f>
        <v>45</v>
      </c>
      <c r="I1197" s="10">
        <f>IF(Analysis!$B$60="Wine",B1197,IF(Analysis!$B$60="Fruit",C1197,IF(Analysis!$B$60="Meat",D1197,IF(Analysis!$B$60="Fish",E1197,IF(Analysis!$B$60="Sweet",F1197,"")))))</f>
        <v>3</v>
      </c>
      <c r="J1197" s="10">
        <v>14849</v>
      </c>
      <c r="K1197" s="10" t="str">
        <f>IF(MasterData5[[#This Row],[Income ]]&gt;$AB$12, "Above", "Below")</f>
        <v>Below</v>
      </c>
      <c r="L1197" s="10">
        <f>SUM(MasterData5[[#This Row],[MntWines]:[MntSweetProducts]])</f>
        <v>56</v>
      </c>
      <c r="M1197" s="53" t="str">
        <f>IF(MasterData5[[#This Row],[Total Purchase]]&gt;=500, "Over $500", "")</f>
        <v/>
      </c>
      <c r="N1197" s="10"/>
      <c r="O1197" s="14" t="str">
        <f>IF(AND(MasterData5[[#This Row],[MntWines]]&gt;=AB$4, MasterData5[[#This Row],[Income ]]&lt;=$AB$12), "Yes", "")</f>
        <v/>
      </c>
      <c r="P1197" s="14" t="str">
        <f>IF(AND(MasterData5[[#This Row],[MntFruits]]&gt;=AC$4, MasterData5[[#This Row],[Income ]]&lt;=$AB$12), "Yes", "")</f>
        <v/>
      </c>
      <c r="Q1197" s="14" t="str">
        <f>IF(AND(MasterData5[[#This Row],[MntMeatProducts]]&gt;=AD$4, MasterData5[[#This Row],[Income ]]&lt;=$AB$12), "Yes", "")</f>
        <v/>
      </c>
      <c r="R1197" s="14" t="str">
        <f>IF(AND(MasterData5[[#This Row],[MntFishProducts]]&gt;=AE$4, MasterData5[[#This Row],[Income ]]&lt;=$AB$12), "Yes", "")</f>
        <v/>
      </c>
      <c r="S1197" s="14" t="str">
        <f>IF(AND(MasterData5[[#This Row],[MntSweetProducts]]&gt;=AF$4, MasterData5[[#This Row],[Income ]]&lt;=$AB$12), "Yes", "")</f>
        <v/>
      </c>
      <c r="U1197" s="14" t="str">
        <f>IF(MasterData5[[#This Row],[MntWines]]&gt;=AB$4, "Yes", "")</f>
        <v/>
      </c>
      <c r="V1197" s="14" t="str">
        <f>IF(MasterData5[[#This Row],[MntFruits]]&gt;=AC$4, "Yes", "")</f>
        <v/>
      </c>
      <c r="W1197" s="14" t="str">
        <f>IF(MasterData5[[#This Row],[MntMeatProducts]]&gt;=AD$4, "Yes", "")</f>
        <v/>
      </c>
      <c r="X1197" s="14" t="str">
        <f>IF(MasterData5[[#This Row],[MntFishProducts]]&gt;=AE$4, "Yes", "")</f>
        <v/>
      </c>
      <c r="Y1197" s="14" t="str">
        <f>IF(MasterData5[[#This Row],[MntSweetProducts]]&gt;=AF$4, "Yes", "")</f>
        <v/>
      </c>
    </row>
    <row r="1198" spans="1:25" x14ac:dyDescent="0.3">
      <c r="A1198">
        <v>5837</v>
      </c>
      <c r="B1198" s="10">
        <v>247</v>
      </c>
      <c r="C1198" s="10">
        <v>8</v>
      </c>
      <c r="D1198" s="10">
        <v>160</v>
      </c>
      <c r="E1198" s="10">
        <v>6</v>
      </c>
      <c r="F1198" s="10">
        <v>8</v>
      </c>
      <c r="G1198" s="10">
        <v>65</v>
      </c>
      <c r="H1198" s="24">
        <f>2021-'Customer Profile'!B1197</f>
        <v>54</v>
      </c>
      <c r="I1198" s="10">
        <f>IF(Analysis!$B$60="Wine",B1198,IF(Analysis!$B$60="Fruit",C1198,IF(Analysis!$B$60="Meat",D1198,IF(Analysis!$B$60="Fish",E1198,IF(Analysis!$B$60="Sweet",F1198,"")))))</f>
        <v>6</v>
      </c>
      <c r="J1198" s="10">
        <v>51479</v>
      </c>
      <c r="K1198" s="10" t="str">
        <f>IF(MasterData5[[#This Row],[Income ]]&gt;$AB$12, "Above", "Below")</f>
        <v>Below</v>
      </c>
      <c r="L1198" s="10">
        <f>SUM(MasterData5[[#This Row],[MntWines]:[MntSweetProducts]])</f>
        <v>429</v>
      </c>
      <c r="M1198" s="53" t="str">
        <f>IF(MasterData5[[#This Row],[Total Purchase]]&gt;=500, "Over $500", "")</f>
        <v/>
      </c>
      <c r="N1198" s="10"/>
      <c r="O1198" s="14" t="str">
        <f>IF(AND(MasterData5[[#This Row],[MntWines]]&gt;=AB$4, MasterData5[[#This Row],[Income ]]&lt;=$AB$12), "Yes", "")</f>
        <v/>
      </c>
      <c r="P1198" s="14" t="str">
        <f>IF(AND(MasterData5[[#This Row],[MntFruits]]&gt;=AC$4, MasterData5[[#This Row],[Income ]]&lt;=$AB$12), "Yes", "")</f>
        <v/>
      </c>
      <c r="Q1198" s="14" t="str">
        <f>IF(AND(MasterData5[[#This Row],[MntMeatProducts]]&gt;=AD$4, MasterData5[[#This Row],[Income ]]&lt;=$AB$12), "Yes", "")</f>
        <v/>
      </c>
      <c r="R1198" s="14" t="str">
        <f>IF(AND(MasterData5[[#This Row],[MntFishProducts]]&gt;=AE$4, MasterData5[[#This Row],[Income ]]&lt;=$AB$12), "Yes", "")</f>
        <v/>
      </c>
      <c r="S1198" s="14" t="str">
        <f>IF(AND(MasterData5[[#This Row],[MntSweetProducts]]&gt;=AF$4, MasterData5[[#This Row],[Income ]]&lt;=$AB$12), "Yes", "")</f>
        <v/>
      </c>
      <c r="U1198" s="14" t="str">
        <f>IF(MasterData5[[#This Row],[MntWines]]&gt;=AB$4, "Yes", "")</f>
        <v/>
      </c>
      <c r="V1198" s="14" t="str">
        <f>IF(MasterData5[[#This Row],[MntFruits]]&gt;=AC$4, "Yes", "")</f>
        <v/>
      </c>
      <c r="W1198" s="14" t="str">
        <f>IF(MasterData5[[#This Row],[MntMeatProducts]]&gt;=AD$4, "Yes", "")</f>
        <v/>
      </c>
      <c r="X1198" s="14" t="str">
        <f>IF(MasterData5[[#This Row],[MntFishProducts]]&gt;=AE$4, "Yes", "")</f>
        <v/>
      </c>
      <c r="Y1198" s="14" t="str">
        <f>IF(MasterData5[[#This Row],[MntSweetProducts]]&gt;=AF$4, "Yes", "")</f>
        <v/>
      </c>
    </row>
    <row r="1199" spans="1:25" x14ac:dyDescent="0.3">
      <c r="A1199">
        <v>5841</v>
      </c>
      <c r="B1199" s="10">
        <v>606</v>
      </c>
      <c r="C1199" s="10">
        <v>7</v>
      </c>
      <c r="D1199" s="10">
        <v>155</v>
      </c>
      <c r="E1199" s="10">
        <v>10</v>
      </c>
      <c r="F1199" s="10">
        <v>0</v>
      </c>
      <c r="G1199" s="10">
        <v>54</v>
      </c>
      <c r="H1199" s="24">
        <f>2021-'Customer Profile'!B1198</f>
        <v>55</v>
      </c>
      <c r="I1199" s="10">
        <f>IF(Analysis!$B$60="Wine",B1199,IF(Analysis!$B$60="Fruit",C1199,IF(Analysis!$B$60="Meat",D1199,IF(Analysis!$B$60="Fish",E1199,IF(Analysis!$B$60="Sweet",F1199,"")))))</f>
        <v>10</v>
      </c>
      <c r="J1199" s="10">
        <v>60894</v>
      </c>
      <c r="K1199" s="10" t="str">
        <f>IF(MasterData5[[#This Row],[Income ]]&gt;$AB$12, "Above", "Below")</f>
        <v>Above</v>
      </c>
      <c r="L1199" s="10">
        <f>SUM(MasterData5[[#This Row],[MntWines]:[MntSweetProducts]])</f>
        <v>778</v>
      </c>
      <c r="M1199" s="53" t="str">
        <f>IF(MasterData5[[#This Row],[Total Purchase]]&gt;=500, "Over $500", "")</f>
        <v>Over $500</v>
      </c>
      <c r="N1199" s="10"/>
      <c r="O1199" s="14" t="str">
        <f>IF(AND(MasterData5[[#This Row],[MntWines]]&gt;=AB$4, MasterData5[[#This Row],[Income ]]&lt;=$AB$12), "Yes", "")</f>
        <v/>
      </c>
      <c r="P1199" s="14" t="str">
        <f>IF(AND(MasterData5[[#This Row],[MntFruits]]&gt;=AC$4, MasterData5[[#This Row],[Income ]]&lt;=$AB$12), "Yes", "")</f>
        <v/>
      </c>
      <c r="Q1199" s="14" t="str">
        <f>IF(AND(MasterData5[[#This Row],[MntMeatProducts]]&gt;=AD$4, MasterData5[[#This Row],[Income ]]&lt;=$AB$12), "Yes", "")</f>
        <v/>
      </c>
      <c r="R1199" s="14" t="str">
        <f>IF(AND(MasterData5[[#This Row],[MntFishProducts]]&gt;=AE$4, MasterData5[[#This Row],[Income ]]&lt;=$AB$12), "Yes", "")</f>
        <v/>
      </c>
      <c r="S1199" s="14" t="str">
        <f>IF(AND(MasterData5[[#This Row],[MntSweetProducts]]&gt;=AF$4, MasterData5[[#This Row],[Income ]]&lt;=$AB$12), "Yes", "")</f>
        <v/>
      </c>
      <c r="U1199" s="14" t="str">
        <f>IF(MasterData5[[#This Row],[MntWines]]&gt;=AB$4, "Yes", "")</f>
        <v>Yes</v>
      </c>
      <c r="V1199" s="14" t="str">
        <f>IF(MasterData5[[#This Row],[MntFruits]]&gt;=AC$4, "Yes", "")</f>
        <v/>
      </c>
      <c r="W1199" s="14" t="str">
        <f>IF(MasterData5[[#This Row],[MntMeatProducts]]&gt;=AD$4, "Yes", "")</f>
        <v/>
      </c>
      <c r="X1199" s="14" t="str">
        <f>IF(MasterData5[[#This Row],[MntFishProducts]]&gt;=AE$4, "Yes", "")</f>
        <v/>
      </c>
      <c r="Y1199" s="14" t="str">
        <f>IF(MasterData5[[#This Row],[MntSweetProducts]]&gt;=AF$4, "Yes", "")</f>
        <v/>
      </c>
    </row>
    <row r="1200" spans="1:25" x14ac:dyDescent="0.3">
      <c r="A1200">
        <v>5846</v>
      </c>
      <c r="B1200" s="10">
        <v>2</v>
      </c>
      <c r="C1200" s="10">
        <v>1</v>
      </c>
      <c r="D1200" s="10">
        <v>6</v>
      </c>
      <c r="E1200" s="10">
        <v>2</v>
      </c>
      <c r="F1200" s="10">
        <v>1</v>
      </c>
      <c r="G1200" s="10">
        <v>1</v>
      </c>
      <c r="H1200" s="24">
        <f>2021-'Customer Profile'!B1199</f>
        <v>44</v>
      </c>
      <c r="I1200" s="10">
        <f>IF(Analysis!$B$60="Wine",B1200,IF(Analysis!$B$60="Fruit",C1200,IF(Analysis!$B$60="Meat",D1200,IF(Analysis!$B$60="Fish",E1200,IF(Analysis!$B$60="Sweet",F1200,"")))))</f>
        <v>2</v>
      </c>
      <c r="J1200" s="10">
        <v>40246</v>
      </c>
      <c r="K1200" s="10" t="str">
        <f>IF(MasterData5[[#This Row],[Income ]]&gt;$AB$12, "Above", "Below")</f>
        <v>Below</v>
      </c>
      <c r="L1200" s="10">
        <f>SUM(MasterData5[[#This Row],[MntWines]:[MntSweetProducts]])</f>
        <v>12</v>
      </c>
      <c r="M1200" s="53" t="str">
        <f>IF(MasterData5[[#This Row],[Total Purchase]]&gt;=500, "Over $500", "")</f>
        <v/>
      </c>
      <c r="N1200" s="10"/>
      <c r="O1200" s="14" t="str">
        <f>IF(AND(MasterData5[[#This Row],[MntWines]]&gt;=AB$4, MasterData5[[#This Row],[Income ]]&lt;=$AB$12), "Yes", "")</f>
        <v/>
      </c>
      <c r="P1200" s="14" t="str">
        <f>IF(AND(MasterData5[[#This Row],[MntFruits]]&gt;=AC$4, MasterData5[[#This Row],[Income ]]&lt;=$AB$12), "Yes", "")</f>
        <v/>
      </c>
      <c r="Q1200" s="14" t="str">
        <f>IF(AND(MasterData5[[#This Row],[MntMeatProducts]]&gt;=AD$4, MasterData5[[#This Row],[Income ]]&lt;=$AB$12), "Yes", "")</f>
        <v/>
      </c>
      <c r="R1200" s="14" t="str">
        <f>IF(AND(MasterData5[[#This Row],[MntFishProducts]]&gt;=AE$4, MasterData5[[#This Row],[Income ]]&lt;=$AB$12), "Yes", "")</f>
        <v/>
      </c>
      <c r="S1200" s="14" t="str">
        <f>IF(AND(MasterData5[[#This Row],[MntSweetProducts]]&gt;=AF$4, MasterData5[[#This Row],[Income ]]&lt;=$AB$12), "Yes", "")</f>
        <v/>
      </c>
      <c r="U1200" s="14" t="str">
        <f>IF(MasterData5[[#This Row],[MntWines]]&gt;=AB$4, "Yes", "")</f>
        <v/>
      </c>
      <c r="V1200" s="14" t="str">
        <f>IF(MasterData5[[#This Row],[MntFruits]]&gt;=AC$4, "Yes", "")</f>
        <v/>
      </c>
      <c r="W1200" s="14" t="str">
        <f>IF(MasterData5[[#This Row],[MntMeatProducts]]&gt;=AD$4, "Yes", "")</f>
        <v/>
      </c>
      <c r="X1200" s="14" t="str">
        <f>IF(MasterData5[[#This Row],[MntFishProducts]]&gt;=AE$4, "Yes", "")</f>
        <v/>
      </c>
      <c r="Y1200" s="14" t="str">
        <f>IF(MasterData5[[#This Row],[MntSweetProducts]]&gt;=AF$4, "Yes", "")</f>
        <v/>
      </c>
    </row>
    <row r="1201" spans="1:25" x14ac:dyDescent="0.3">
      <c r="A1201">
        <v>5847</v>
      </c>
      <c r="B1201" s="10">
        <v>312</v>
      </c>
      <c r="C1201" s="10">
        <v>21</v>
      </c>
      <c r="D1201" s="10">
        <v>206</v>
      </c>
      <c r="E1201" s="10">
        <v>102</v>
      </c>
      <c r="F1201" s="10">
        <v>92</v>
      </c>
      <c r="G1201" s="10">
        <v>149</v>
      </c>
      <c r="H1201" s="24">
        <f>2021-'Customer Profile'!B1200</f>
        <v>52</v>
      </c>
      <c r="I1201" s="10">
        <f>IF(Analysis!$B$60="Wine",B1201,IF(Analysis!$B$60="Fruit",C1201,IF(Analysis!$B$60="Meat",D1201,IF(Analysis!$B$60="Fish",E1201,IF(Analysis!$B$60="Sweet",F1201,"")))))</f>
        <v>102</v>
      </c>
      <c r="J1201" s="10">
        <v>69901</v>
      </c>
      <c r="K1201" s="10" t="str">
        <f>IF(MasterData5[[#This Row],[Income ]]&gt;$AB$12, "Above", "Below")</f>
        <v>Above</v>
      </c>
      <c r="L1201" s="10">
        <f>SUM(MasterData5[[#This Row],[MntWines]:[MntSweetProducts]])</f>
        <v>733</v>
      </c>
      <c r="M1201" s="53" t="str">
        <f>IF(MasterData5[[#This Row],[Total Purchase]]&gt;=500, "Over $500", "")</f>
        <v>Over $500</v>
      </c>
      <c r="N1201" s="10"/>
      <c r="O1201" s="14" t="str">
        <f>IF(AND(MasterData5[[#This Row],[MntWines]]&gt;=AB$4, MasterData5[[#This Row],[Income ]]&lt;=$AB$12), "Yes", "")</f>
        <v/>
      </c>
      <c r="P1201" s="14" t="str">
        <f>IF(AND(MasterData5[[#This Row],[MntFruits]]&gt;=AC$4, MasterData5[[#This Row],[Income ]]&lt;=$AB$12), "Yes", "")</f>
        <v/>
      </c>
      <c r="Q1201" s="14" t="str">
        <f>IF(AND(MasterData5[[#This Row],[MntMeatProducts]]&gt;=AD$4, MasterData5[[#This Row],[Income ]]&lt;=$AB$12), "Yes", "")</f>
        <v/>
      </c>
      <c r="R1201" s="14" t="str">
        <f>IF(AND(MasterData5[[#This Row],[MntFishProducts]]&gt;=AE$4, MasterData5[[#This Row],[Income ]]&lt;=$AB$12), "Yes", "")</f>
        <v/>
      </c>
      <c r="S1201" s="14" t="str">
        <f>IF(AND(MasterData5[[#This Row],[MntSweetProducts]]&gt;=AF$4, MasterData5[[#This Row],[Income ]]&lt;=$AB$12), "Yes", "")</f>
        <v/>
      </c>
      <c r="U1201" s="14" t="str">
        <f>IF(MasterData5[[#This Row],[MntWines]]&gt;=AB$4, "Yes", "")</f>
        <v>Yes</v>
      </c>
      <c r="V1201" s="14" t="str">
        <f>IF(MasterData5[[#This Row],[MntFruits]]&gt;=AC$4, "Yes", "")</f>
        <v/>
      </c>
      <c r="W1201" s="14" t="str">
        <f>IF(MasterData5[[#This Row],[MntMeatProducts]]&gt;=AD$4, "Yes", "")</f>
        <v>Yes</v>
      </c>
      <c r="X1201" s="14" t="str">
        <f>IF(MasterData5[[#This Row],[MntFishProducts]]&gt;=AE$4, "Yes", "")</f>
        <v>Yes</v>
      </c>
      <c r="Y1201" s="14" t="str">
        <f>IF(MasterData5[[#This Row],[MntSweetProducts]]&gt;=AF$4, "Yes", "")</f>
        <v>Yes</v>
      </c>
    </row>
    <row r="1202" spans="1:25" x14ac:dyDescent="0.3">
      <c r="A1202">
        <v>5848</v>
      </c>
      <c r="B1202" s="10">
        <v>724</v>
      </c>
      <c r="C1202" s="10">
        <v>74</v>
      </c>
      <c r="D1202" s="10">
        <v>929</v>
      </c>
      <c r="E1202" s="10">
        <v>97</v>
      </c>
      <c r="F1202" s="10">
        <v>55</v>
      </c>
      <c r="G1202" s="10">
        <v>130</v>
      </c>
      <c r="H1202" s="24">
        <f>2021-'Customer Profile'!B1201</f>
        <v>51</v>
      </c>
      <c r="I1202" s="10">
        <f>IF(Analysis!$B$60="Wine",B1202,IF(Analysis!$B$60="Fruit",C1202,IF(Analysis!$B$60="Meat",D1202,IF(Analysis!$B$60="Fish",E1202,IF(Analysis!$B$60="Sweet",F1202,"")))))</f>
        <v>97</v>
      </c>
      <c r="J1202" s="10">
        <v>81205</v>
      </c>
      <c r="K1202" s="10" t="str">
        <f>IF(MasterData5[[#This Row],[Income ]]&gt;$AB$12, "Above", "Below")</f>
        <v>Above</v>
      </c>
      <c r="L1202" s="10">
        <f>SUM(MasterData5[[#This Row],[MntWines]:[MntSweetProducts]])</f>
        <v>1879</v>
      </c>
      <c r="M1202" s="53" t="str">
        <f>IF(MasterData5[[#This Row],[Total Purchase]]&gt;=500, "Over $500", "")</f>
        <v>Over $500</v>
      </c>
      <c r="N1202" s="10"/>
      <c r="O1202" s="14" t="str">
        <f>IF(AND(MasterData5[[#This Row],[MntWines]]&gt;=AB$4, MasterData5[[#This Row],[Income ]]&lt;=$AB$12), "Yes", "")</f>
        <v/>
      </c>
      <c r="P1202" s="14" t="str">
        <f>IF(AND(MasterData5[[#This Row],[MntFruits]]&gt;=AC$4, MasterData5[[#This Row],[Income ]]&lt;=$AB$12), "Yes", "")</f>
        <v/>
      </c>
      <c r="Q1202" s="14" t="str">
        <f>IF(AND(MasterData5[[#This Row],[MntMeatProducts]]&gt;=AD$4, MasterData5[[#This Row],[Income ]]&lt;=$AB$12), "Yes", "")</f>
        <v/>
      </c>
      <c r="R1202" s="14" t="str">
        <f>IF(AND(MasterData5[[#This Row],[MntFishProducts]]&gt;=AE$4, MasterData5[[#This Row],[Income ]]&lt;=$AB$12), "Yes", "")</f>
        <v/>
      </c>
      <c r="S1202" s="14" t="str">
        <f>IF(AND(MasterData5[[#This Row],[MntSweetProducts]]&gt;=AF$4, MasterData5[[#This Row],[Income ]]&lt;=$AB$12), "Yes", "")</f>
        <v/>
      </c>
      <c r="U1202" s="14" t="str">
        <f>IF(MasterData5[[#This Row],[MntWines]]&gt;=AB$4, "Yes", "")</f>
        <v>Yes</v>
      </c>
      <c r="V1202" s="14" t="str">
        <f>IF(MasterData5[[#This Row],[MntFruits]]&gt;=AC$4, "Yes", "")</f>
        <v>Yes</v>
      </c>
      <c r="W1202" s="14" t="str">
        <f>IF(MasterData5[[#This Row],[MntMeatProducts]]&gt;=AD$4, "Yes", "")</f>
        <v>Yes</v>
      </c>
      <c r="X1202" s="14" t="str">
        <f>IF(MasterData5[[#This Row],[MntFishProducts]]&gt;=AE$4, "Yes", "")</f>
        <v>Yes</v>
      </c>
      <c r="Y1202" s="14" t="str">
        <f>IF(MasterData5[[#This Row],[MntSweetProducts]]&gt;=AF$4, "Yes", "")</f>
        <v>Yes</v>
      </c>
    </row>
    <row r="1203" spans="1:25" x14ac:dyDescent="0.3">
      <c r="A1203">
        <v>5863</v>
      </c>
      <c r="B1203" s="10">
        <v>359</v>
      </c>
      <c r="C1203" s="10">
        <v>0</v>
      </c>
      <c r="D1203" s="10">
        <v>134</v>
      </c>
      <c r="E1203" s="10">
        <v>13</v>
      </c>
      <c r="F1203" s="10">
        <v>26</v>
      </c>
      <c r="G1203" s="10">
        <v>123</v>
      </c>
      <c r="H1203" s="24">
        <f>2021-'Customer Profile'!B1202</f>
        <v>68</v>
      </c>
      <c r="I1203" s="10">
        <f>IF(Analysis!$B$60="Wine",B1203,IF(Analysis!$B$60="Fruit",C1203,IF(Analysis!$B$60="Meat",D1203,IF(Analysis!$B$60="Fish",E1203,IF(Analysis!$B$60="Sweet",F1203,"")))))</f>
        <v>13</v>
      </c>
      <c r="J1203" s="10">
        <v>47703</v>
      </c>
      <c r="K1203" s="10" t="str">
        <f>IF(MasterData5[[#This Row],[Income ]]&gt;$AB$12, "Above", "Below")</f>
        <v>Below</v>
      </c>
      <c r="L1203" s="10">
        <f>SUM(MasterData5[[#This Row],[MntWines]:[MntSweetProducts]])</f>
        <v>532</v>
      </c>
      <c r="M1203" s="53" t="str">
        <f>IF(MasterData5[[#This Row],[Total Purchase]]&gt;=500, "Over $500", "")</f>
        <v>Over $500</v>
      </c>
      <c r="N1203" s="10"/>
      <c r="O1203" s="14" t="str">
        <f>IF(AND(MasterData5[[#This Row],[MntWines]]&gt;=AB$4, MasterData5[[#This Row],[Income ]]&lt;=$AB$12), "Yes", "")</f>
        <v>Yes</v>
      </c>
      <c r="P1203" s="14" t="str">
        <f>IF(AND(MasterData5[[#This Row],[MntFruits]]&gt;=AC$4, MasterData5[[#This Row],[Income ]]&lt;=$AB$12), "Yes", "")</f>
        <v/>
      </c>
      <c r="Q1203" s="14" t="str">
        <f>IF(AND(MasterData5[[#This Row],[MntMeatProducts]]&gt;=AD$4, MasterData5[[#This Row],[Income ]]&lt;=$AB$12), "Yes", "")</f>
        <v/>
      </c>
      <c r="R1203" s="14" t="str">
        <f>IF(AND(MasterData5[[#This Row],[MntFishProducts]]&gt;=AE$4, MasterData5[[#This Row],[Income ]]&lt;=$AB$12), "Yes", "")</f>
        <v/>
      </c>
      <c r="S1203" s="14" t="str">
        <f>IF(AND(MasterData5[[#This Row],[MntSweetProducts]]&gt;=AF$4, MasterData5[[#This Row],[Income ]]&lt;=$AB$12), "Yes", "")</f>
        <v/>
      </c>
      <c r="U1203" s="14" t="str">
        <f>IF(MasterData5[[#This Row],[MntWines]]&gt;=AB$4, "Yes", "")</f>
        <v>Yes</v>
      </c>
      <c r="V1203" s="14" t="str">
        <f>IF(MasterData5[[#This Row],[MntFruits]]&gt;=AC$4, "Yes", "")</f>
        <v/>
      </c>
      <c r="W1203" s="14" t="str">
        <f>IF(MasterData5[[#This Row],[MntMeatProducts]]&gt;=AD$4, "Yes", "")</f>
        <v/>
      </c>
      <c r="X1203" s="14" t="str">
        <f>IF(MasterData5[[#This Row],[MntFishProducts]]&gt;=AE$4, "Yes", "")</f>
        <v/>
      </c>
      <c r="Y1203" s="14" t="str">
        <f>IF(MasterData5[[#This Row],[MntSweetProducts]]&gt;=AF$4, "Yes", "")</f>
        <v/>
      </c>
    </row>
    <row r="1204" spans="1:25" x14ac:dyDescent="0.3">
      <c r="A1204">
        <v>5866</v>
      </c>
      <c r="B1204" s="10">
        <v>97</v>
      </c>
      <c r="C1204" s="10">
        <v>3</v>
      </c>
      <c r="D1204" s="10">
        <v>66</v>
      </c>
      <c r="E1204" s="10">
        <v>12</v>
      </c>
      <c r="F1204" s="10">
        <v>7</v>
      </c>
      <c r="G1204" s="10">
        <v>34</v>
      </c>
      <c r="H1204" s="24">
        <f>2021-'Customer Profile'!B1203</f>
        <v>47</v>
      </c>
      <c r="I1204" s="10">
        <f>IF(Analysis!$B$60="Wine",B1204,IF(Analysis!$B$60="Fruit",C1204,IF(Analysis!$B$60="Meat",D1204,IF(Analysis!$B$60="Fish",E1204,IF(Analysis!$B$60="Sweet",F1204,"")))))</f>
        <v>12</v>
      </c>
      <c r="J1204" s="10">
        <v>48186</v>
      </c>
      <c r="K1204" s="10" t="str">
        <f>IF(MasterData5[[#This Row],[Income ]]&gt;$AB$12, "Above", "Below")</f>
        <v>Below</v>
      </c>
      <c r="L1204" s="10">
        <f>SUM(MasterData5[[#This Row],[MntWines]:[MntSweetProducts]])</f>
        <v>185</v>
      </c>
      <c r="M1204" s="53" t="str">
        <f>IF(MasterData5[[#This Row],[Total Purchase]]&gt;=500, "Over $500", "")</f>
        <v/>
      </c>
      <c r="N1204" s="10"/>
      <c r="O1204" s="14" t="str">
        <f>IF(AND(MasterData5[[#This Row],[MntWines]]&gt;=AB$4, MasterData5[[#This Row],[Income ]]&lt;=$AB$12), "Yes", "")</f>
        <v/>
      </c>
      <c r="P1204" s="14" t="str">
        <f>IF(AND(MasterData5[[#This Row],[MntFruits]]&gt;=AC$4, MasterData5[[#This Row],[Income ]]&lt;=$AB$12), "Yes", "")</f>
        <v/>
      </c>
      <c r="Q1204" s="14" t="str">
        <f>IF(AND(MasterData5[[#This Row],[MntMeatProducts]]&gt;=AD$4, MasterData5[[#This Row],[Income ]]&lt;=$AB$12), "Yes", "")</f>
        <v/>
      </c>
      <c r="R1204" s="14" t="str">
        <f>IF(AND(MasterData5[[#This Row],[MntFishProducts]]&gt;=AE$4, MasterData5[[#This Row],[Income ]]&lt;=$AB$12), "Yes", "")</f>
        <v/>
      </c>
      <c r="S1204" s="14" t="str">
        <f>IF(AND(MasterData5[[#This Row],[MntSweetProducts]]&gt;=AF$4, MasterData5[[#This Row],[Income ]]&lt;=$AB$12), "Yes", "")</f>
        <v/>
      </c>
      <c r="U1204" s="14" t="str">
        <f>IF(MasterData5[[#This Row],[MntWines]]&gt;=AB$4, "Yes", "")</f>
        <v/>
      </c>
      <c r="V1204" s="14" t="str">
        <f>IF(MasterData5[[#This Row],[MntFruits]]&gt;=AC$4, "Yes", "")</f>
        <v/>
      </c>
      <c r="W1204" s="14" t="str">
        <f>IF(MasterData5[[#This Row],[MntMeatProducts]]&gt;=AD$4, "Yes", "")</f>
        <v/>
      </c>
      <c r="X1204" s="14" t="str">
        <f>IF(MasterData5[[#This Row],[MntFishProducts]]&gt;=AE$4, "Yes", "")</f>
        <v/>
      </c>
      <c r="Y1204" s="14" t="str">
        <f>IF(MasterData5[[#This Row],[MntSweetProducts]]&gt;=AF$4, "Yes", "")</f>
        <v/>
      </c>
    </row>
    <row r="1205" spans="1:25" x14ac:dyDescent="0.3">
      <c r="A1205">
        <v>5868</v>
      </c>
      <c r="B1205" s="10">
        <v>2</v>
      </c>
      <c r="C1205" s="10">
        <v>4</v>
      </c>
      <c r="D1205" s="10">
        <v>9</v>
      </c>
      <c r="E1205" s="10">
        <v>10</v>
      </c>
      <c r="F1205" s="10">
        <v>5</v>
      </c>
      <c r="G1205" s="10">
        <v>16</v>
      </c>
      <c r="H1205" s="24">
        <f>2021-'Customer Profile'!B1204</f>
        <v>41</v>
      </c>
      <c r="I1205" s="10">
        <f>IF(Analysis!$B$60="Wine",B1205,IF(Analysis!$B$60="Fruit",C1205,IF(Analysis!$B$60="Meat",D1205,IF(Analysis!$B$60="Fish",E1205,IF(Analysis!$B$60="Sweet",F1205,"")))))</f>
        <v>10</v>
      </c>
      <c r="J1205" s="10">
        <v>19107</v>
      </c>
      <c r="K1205" s="10" t="str">
        <f>IF(MasterData5[[#This Row],[Income ]]&gt;$AB$12, "Above", "Below")</f>
        <v>Below</v>
      </c>
      <c r="L1205" s="10">
        <f>SUM(MasterData5[[#This Row],[MntWines]:[MntSweetProducts]])</f>
        <v>30</v>
      </c>
      <c r="M1205" s="53" t="str">
        <f>IF(MasterData5[[#This Row],[Total Purchase]]&gt;=500, "Over $500", "")</f>
        <v/>
      </c>
      <c r="N1205" s="10"/>
      <c r="O1205" s="14" t="str">
        <f>IF(AND(MasterData5[[#This Row],[MntWines]]&gt;=AB$4, MasterData5[[#This Row],[Income ]]&lt;=$AB$12), "Yes", "")</f>
        <v/>
      </c>
      <c r="P1205" s="14" t="str">
        <f>IF(AND(MasterData5[[#This Row],[MntFruits]]&gt;=AC$4, MasterData5[[#This Row],[Income ]]&lt;=$AB$12), "Yes", "")</f>
        <v/>
      </c>
      <c r="Q1205" s="14" t="str">
        <f>IF(AND(MasterData5[[#This Row],[MntMeatProducts]]&gt;=AD$4, MasterData5[[#This Row],[Income ]]&lt;=$AB$12), "Yes", "")</f>
        <v/>
      </c>
      <c r="R1205" s="14" t="str">
        <f>IF(AND(MasterData5[[#This Row],[MntFishProducts]]&gt;=AE$4, MasterData5[[#This Row],[Income ]]&lt;=$AB$12), "Yes", "")</f>
        <v/>
      </c>
      <c r="S1205" s="14" t="str">
        <f>IF(AND(MasterData5[[#This Row],[MntSweetProducts]]&gt;=AF$4, MasterData5[[#This Row],[Income ]]&lt;=$AB$12), "Yes", "")</f>
        <v/>
      </c>
      <c r="U1205" s="14" t="str">
        <f>IF(MasterData5[[#This Row],[MntWines]]&gt;=AB$4, "Yes", "")</f>
        <v/>
      </c>
      <c r="V1205" s="14" t="str">
        <f>IF(MasterData5[[#This Row],[MntFruits]]&gt;=AC$4, "Yes", "")</f>
        <v/>
      </c>
      <c r="W1205" s="14" t="str">
        <f>IF(MasterData5[[#This Row],[MntMeatProducts]]&gt;=AD$4, "Yes", "")</f>
        <v/>
      </c>
      <c r="X1205" s="14" t="str">
        <f>IF(MasterData5[[#This Row],[MntFishProducts]]&gt;=AE$4, "Yes", "")</f>
        <v/>
      </c>
      <c r="Y1205" s="14" t="str">
        <f>IF(MasterData5[[#This Row],[MntSweetProducts]]&gt;=AF$4, "Yes", "")</f>
        <v/>
      </c>
    </row>
    <row r="1206" spans="1:25" x14ac:dyDescent="0.3">
      <c r="A1206">
        <v>5871</v>
      </c>
      <c r="B1206" s="10">
        <v>73</v>
      </c>
      <c r="C1206" s="10">
        <v>28</v>
      </c>
      <c r="D1206" s="10">
        <v>217</v>
      </c>
      <c r="E1206" s="10">
        <v>10</v>
      </c>
      <c r="F1206" s="10">
        <v>24</v>
      </c>
      <c r="G1206" s="10">
        <v>115</v>
      </c>
      <c r="H1206" s="24">
        <f>2021-'Customer Profile'!B1205</f>
        <v>42</v>
      </c>
      <c r="I1206" s="10">
        <f>IF(Analysis!$B$60="Wine",B1206,IF(Analysis!$B$60="Fruit",C1206,IF(Analysis!$B$60="Meat",D1206,IF(Analysis!$B$60="Fish",E1206,IF(Analysis!$B$60="Sweet",F1206,"")))))</f>
        <v>10</v>
      </c>
      <c r="J1206" s="10">
        <v>24401</v>
      </c>
      <c r="K1206" s="10" t="str">
        <f>IF(MasterData5[[#This Row],[Income ]]&gt;$AB$12, "Above", "Below")</f>
        <v>Below</v>
      </c>
      <c r="L1206" s="10">
        <f>SUM(MasterData5[[#This Row],[MntWines]:[MntSweetProducts]])</f>
        <v>352</v>
      </c>
      <c r="M1206" s="53" t="str">
        <f>IF(MasterData5[[#This Row],[Total Purchase]]&gt;=500, "Over $500", "")</f>
        <v/>
      </c>
      <c r="N1206" s="10"/>
      <c r="O1206" s="14" t="str">
        <f>IF(AND(MasterData5[[#This Row],[MntWines]]&gt;=AB$4, MasterData5[[#This Row],[Income ]]&lt;=$AB$12), "Yes", "")</f>
        <v/>
      </c>
      <c r="P1206" s="14" t="str">
        <f>IF(AND(MasterData5[[#This Row],[MntFruits]]&gt;=AC$4, MasterData5[[#This Row],[Income ]]&lt;=$AB$12), "Yes", "")</f>
        <v>Yes</v>
      </c>
      <c r="Q1206" s="14" t="str">
        <f>IF(AND(MasterData5[[#This Row],[MntMeatProducts]]&gt;=AD$4, MasterData5[[#This Row],[Income ]]&lt;=$AB$12), "Yes", "")</f>
        <v>Yes</v>
      </c>
      <c r="R1206" s="14" t="str">
        <f>IF(AND(MasterData5[[#This Row],[MntFishProducts]]&gt;=AE$4, MasterData5[[#This Row],[Income ]]&lt;=$AB$12), "Yes", "")</f>
        <v/>
      </c>
      <c r="S1206" s="14" t="str">
        <f>IF(AND(MasterData5[[#This Row],[MntSweetProducts]]&gt;=AF$4, MasterData5[[#This Row],[Income ]]&lt;=$AB$12), "Yes", "")</f>
        <v/>
      </c>
      <c r="U1206" s="14" t="str">
        <f>IF(MasterData5[[#This Row],[MntWines]]&gt;=AB$4, "Yes", "")</f>
        <v/>
      </c>
      <c r="V1206" s="14" t="str">
        <f>IF(MasterData5[[#This Row],[MntFruits]]&gt;=AC$4, "Yes", "")</f>
        <v>Yes</v>
      </c>
      <c r="W1206" s="14" t="str">
        <f>IF(MasterData5[[#This Row],[MntMeatProducts]]&gt;=AD$4, "Yes", "")</f>
        <v>Yes</v>
      </c>
      <c r="X1206" s="14" t="str">
        <f>IF(MasterData5[[#This Row],[MntFishProducts]]&gt;=AE$4, "Yes", "")</f>
        <v/>
      </c>
      <c r="Y1206" s="14" t="str">
        <f>IF(MasterData5[[#This Row],[MntSweetProducts]]&gt;=AF$4, "Yes", "")</f>
        <v/>
      </c>
    </row>
    <row r="1207" spans="1:25" x14ac:dyDescent="0.3">
      <c r="A1207">
        <v>5872</v>
      </c>
      <c r="B1207" s="10">
        <v>240</v>
      </c>
      <c r="C1207" s="10">
        <v>90</v>
      </c>
      <c r="D1207" s="10">
        <v>216</v>
      </c>
      <c r="E1207" s="10">
        <v>63</v>
      </c>
      <c r="F1207" s="10">
        <v>6</v>
      </c>
      <c r="G1207" s="10">
        <v>24</v>
      </c>
      <c r="H1207" s="24">
        <f>2021-'Customer Profile'!B1206</f>
        <v>70</v>
      </c>
      <c r="I1207" s="10">
        <f>IF(Analysis!$B$60="Wine",B1207,IF(Analysis!$B$60="Fruit",C1207,IF(Analysis!$B$60="Meat",D1207,IF(Analysis!$B$60="Fish",E1207,IF(Analysis!$B$60="Sweet",F1207,"")))))</f>
        <v>63</v>
      </c>
      <c r="J1207" s="10">
        <v>60689</v>
      </c>
      <c r="K1207" s="10" t="str">
        <f>IF(MasterData5[[#This Row],[Income ]]&gt;$AB$12, "Above", "Below")</f>
        <v>Above</v>
      </c>
      <c r="L1207" s="10">
        <f>SUM(MasterData5[[#This Row],[MntWines]:[MntSweetProducts]])</f>
        <v>615</v>
      </c>
      <c r="M1207" s="53" t="str">
        <f>IF(MasterData5[[#This Row],[Total Purchase]]&gt;=500, "Over $500", "")</f>
        <v>Over $500</v>
      </c>
      <c r="N1207" s="10"/>
      <c r="O1207" s="14" t="str">
        <f>IF(AND(MasterData5[[#This Row],[MntWines]]&gt;=AB$4, MasterData5[[#This Row],[Income ]]&lt;=$AB$12), "Yes", "")</f>
        <v/>
      </c>
      <c r="P1207" s="14" t="str">
        <f>IF(AND(MasterData5[[#This Row],[MntFruits]]&gt;=AC$4, MasterData5[[#This Row],[Income ]]&lt;=$AB$12), "Yes", "")</f>
        <v/>
      </c>
      <c r="Q1207" s="14" t="str">
        <f>IF(AND(MasterData5[[#This Row],[MntMeatProducts]]&gt;=AD$4, MasterData5[[#This Row],[Income ]]&lt;=$AB$12), "Yes", "")</f>
        <v/>
      </c>
      <c r="R1207" s="14" t="str">
        <f>IF(AND(MasterData5[[#This Row],[MntFishProducts]]&gt;=AE$4, MasterData5[[#This Row],[Income ]]&lt;=$AB$12), "Yes", "")</f>
        <v/>
      </c>
      <c r="S1207" s="14" t="str">
        <f>IF(AND(MasterData5[[#This Row],[MntSweetProducts]]&gt;=AF$4, MasterData5[[#This Row],[Income ]]&lt;=$AB$12), "Yes", "")</f>
        <v/>
      </c>
      <c r="U1207" s="14" t="str">
        <f>IF(MasterData5[[#This Row],[MntWines]]&gt;=AB$4, "Yes", "")</f>
        <v/>
      </c>
      <c r="V1207" s="14" t="str">
        <f>IF(MasterData5[[#This Row],[MntFruits]]&gt;=AC$4, "Yes", "")</f>
        <v>Yes</v>
      </c>
      <c r="W1207" s="14" t="str">
        <f>IF(MasterData5[[#This Row],[MntMeatProducts]]&gt;=AD$4, "Yes", "")</f>
        <v>Yes</v>
      </c>
      <c r="X1207" s="14" t="str">
        <f>IF(MasterData5[[#This Row],[MntFishProducts]]&gt;=AE$4, "Yes", "")</f>
        <v>Yes</v>
      </c>
      <c r="Y1207" s="14" t="str">
        <f>IF(MasterData5[[#This Row],[MntSweetProducts]]&gt;=AF$4, "Yes", "")</f>
        <v/>
      </c>
    </row>
    <row r="1208" spans="1:25" x14ac:dyDescent="0.3">
      <c r="A1208">
        <v>5883</v>
      </c>
      <c r="B1208" s="10">
        <v>138</v>
      </c>
      <c r="C1208" s="10">
        <v>120</v>
      </c>
      <c r="D1208" s="10">
        <v>204</v>
      </c>
      <c r="E1208" s="10">
        <v>16</v>
      </c>
      <c r="F1208" s="10">
        <v>126</v>
      </c>
      <c r="G1208" s="10">
        <v>60</v>
      </c>
      <c r="H1208" s="24">
        <f>2021-'Customer Profile'!B1207</f>
        <v>49</v>
      </c>
      <c r="I1208" s="10">
        <f>IF(Analysis!$B$60="Wine",B1208,IF(Analysis!$B$60="Fruit",C1208,IF(Analysis!$B$60="Meat",D1208,IF(Analysis!$B$60="Fish",E1208,IF(Analysis!$B$60="Sweet",F1208,"")))))</f>
        <v>16</v>
      </c>
      <c r="J1208" s="10">
        <v>77981</v>
      </c>
      <c r="K1208" s="10" t="str">
        <f>IF(MasterData5[[#This Row],[Income ]]&gt;$AB$12, "Above", "Below")</f>
        <v>Above</v>
      </c>
      <c r="L1208" s="10">
        <f>SUM(MasterData5[[#This Row],[MntWines]:[MntSweetProducts]])</f>
        <v>604</v>
      </c>
      <c r="M1208" s="53" t="str">
        <f>IF(MasterData5[[#This Row],[Total Purchase]]&gt;=500, "Over $500", "")</f>
        <v>Over $500</v>
      </c>
      <c r="N1208" s="10"/>
      <c r="O1208" s="14" t="str">
        <f>IF(AND(MasterData5[[#This Row],[MntWines]]&gt;=AB$4, MasterData5[[#This Row],[Income ]]&lt;=$AB$12), "Yes", "")</f>
        <v/>
      </c>
      <c r="P1208" s="14" t="str">
        <f>IF(AND(MasterData5[[#This Row],[MntFruits]]&gt;=AC$4, MasterData5[[#This Row],[Income ]]&lt;=$AB$12), "Yes", "")</f>
        <v/>
      </c>
      <c r="Q1208" s="14" t="str">
        <f>IF(AND(MasterData5[[#This Row],[MntMeatProducts]]&gt;=AD$4, MasterData5[[#This Row],[Income ]]&lt;=$AB$12), "Yes", "")</f>
        <v/>
      </c>
      <c r="R1208" s="14" t="str">
        <f>IF(AND(MasterData5[[#This Row],[MntFishProducts]]&gt;=AE$4, MasterData5[[#This Row],[Income ]]&lt;=$AB$12), "Yes", "")</f>
        <v/>
      </c>
      <c r="S1208" s="14" t="str">
        <f>IF(AND(MasterData5[[#This Row],[MntSweetProducts]]&gt;=AF$4, MasterData5[[#This Row],[Income ]]&lt;=$AB$12), "Yes", "")</f>
        <v/>
      </c>
      <c r="U1208" s="14" t="str">
        <f>IF(MasterData5[[#This Row],[MntWines]]&gt;=AB$4, "Yes", "")</f>
        <v/>
      </c>
      <c r="V1208" s="14" t="str">
        <f>IF(MasterData5[[#This Row],[MntFruits]]&gt;=AC$4, "Yes", "")</f>
        <v>Yes</v>
      </c>
      <c r="W1208" s="14" t="str">
        <f>IF(MasterData5[[#This Row],[MntMeatProducts]]&gt;=AD$4, "Yes", "")</f>
        <v>Yes</v>
      </c>
      <c r="X1208" s="14" t="str">
        <f>IF(MasterData5[[#This Row],[MntFishProducts]]&gt;=AE$4, "Yes", "")</f>
        <v/>
      </c>
      <c r="Y1208" s="14" t="str">
        <f>IF(MasterData5[[#This Row],[MntSweetProducts]]&gt;=AF$4, "Yes", "")</f>
        <v>Yes</v>
      </c>
    </row>
    <row r="1209" spans="1:25" x14ac:dyDescent="0.3">
      <c r="A1209">
        <v>5885</v>
      </c>
      <c r="B1209" s="10">
        <v>73</v>
      </c>
      <c r="C1209" s="10">
        <v>3</v>
      </c>
      <c r="D1209" s="10">
        <v>90</v>
      </c>
      <c r="E1209" s="10">
        <v>12</v>
      </c>
      <c r="F1209" s="10">
        <v>1</v>
      </c>
      <c r="G1209" s="10">
        <v>32</v>
      </c>
      <c r="H1209" s="24">
        <f>2021-'Customer Profile'!B1208</f>
        <v>48</v>
      </c>
      <c r="I1209" s="10">
        <f>IF(Analysis!$B$60="Wine",B1209,IF(Analysis!$B$60="Fruit",C1209,IF(Analysis!$B$60="Meat",D1209,IF(Analysis!$B$60="Fish",E1209,IF(Analysis!$B$60="Sweet",F1209,"")))))</f>
        <v>12</v>
      </c>
      <c r="J1209" s="10">
        <v>35688</v>
      </c>
      <c r="K1209" s="10" t="str">
        <f>IF(MasterData5[[#This Row],[Income ]]&gt;$AB$12, "Above", "Below")</f>
        <v>Below</v>
      </c>
      <c r="L1209" s="10">
        <f>SUM(MasterData5[[#This Row],[MntWines]:[MntSweetProducts]])</f>
        <v>179</v>
      </c>
      <c r="M1209" s="53" t="str">
        <f>IF(MasterData5[[#This Row],[Total Purchase]]&gt;=500, "Over $500", "")</f>
        <v/>
      </c>
      <c r="N1209" s="10"/>
      <c r="O1209" s="14" t="str">
        <f>IF(AND(MasterData5[[#This Row],[MntWines]]&gt;=AB$4, MasterData5[[#This Row],[Income ]]&lt;=$AB$12), "Yes", "")</f>
        <v/>
      </c>
      <c r="P1209" s="14" t="str">
        <f>IF(AND(MasterData5[[#This Row],[MntFruits]]&gt;=AC$4, MasterData5[[#This Row],[Income ]]&lt;=$AB$12), "Yes", "")</f>
        <v/>
      </c>
      <c r="Q1209" s="14" t="str">
        <f>IF(AND(MasterData5[[#This Row],[MntMeatProducts]]&gt;=AD$4, MasterData5[[#This Row],[Income ]]&lt;=$AB$12), "Yes", "")</f>
        <v/>
      </c>
      <c r="R1209" s="14" t="str">
        <f>IF(AND(MasterData5[[#This Row],[MntFishProducts]]&gt;=AE$4, MasterData5[[#This Row],[Income ]]&lt;=$AB$12), "Yes", "")</f>
        <v/>
      </c>
      <c r="S1209" s="14" t="str">
        <f>IF(AND(MasterData5[[#This Row],[MntSweetProducts]]&gt;=AF$4, MasterData5[[#This Row],[Income ]]&lt;=$AB$12), "Yes", "")</f>
        <v/>
      </c>
      <c r="U1209" s="14" t="str">
        <f>IF(MasterData5[[#This Row],[MntWines]]&gt;=AB$4, "Yes", "")</f>
        <v/>
      </c>
      <c r="V1209" s="14" t="str">
        <f>IF(MasterData5[[#This Row],[MntFruits]]&gt;=AC$4, "Yes", "")</f>
        <v/>
      </c>
      <c r="W1209" s="14" t="str">
        <f>IF(MasterData5[[#This Row],[MntMeatProducts]]&gt;=AD$4, "Yes", "")</f>
        <v/>
      </c>
      <c r="X1209" s="14" t="str">
        <f>IF(MasterData5[[#This Row],[MntFishProducts]]&gt;=AE$4, "Yes", "")</f>
        <v/>
      </c>
      <c r="Y1209" s="14" t="str">
        <f>IF(MasterData5[[#This Row],[MntSweetProducts]]&gt;=AF$4, "Yes", "")</f>
        <v/>
      </c>
    </row>
    <row r="1210" spans="1:25" x14ac:dyDescent="0.3">
      <c r="A1210">
        <v>5892</v>
      </c>
      <c r="B1210" s="10">
        <v>158</v>
      </c>
      <c r="C1210" s="10">
        <v>6</v>
      </c>
      <c r="D1210" s="10">
        <v>45</v>
      </c>
      <c r="E1210" s="10">
        <v>8</v>
      </c>
      <c r="F1210" s="10">
        <v>2</v>
      </c>
      <c r="G1210" s="10">
        <v>2</v>
      </c>
      <c r="H1210" s="24">
        <f>2021-'Customer Profile'!B1209</f>
        <v>41</v>
      </c>
      <c r="I1210" s="10">
        <f>IF(Analysis!$B$60="Wine",B1210,IF(Analysis!$B$60="Fruit",C1210,IF(Analysis!$B$60="Meat",D1210,IF(Analysis!$B$60="Fish",E1210,IF(Analysis!$B$60="Sweet",F1210,"")))))</f>
        <v>8</v>
      </c>
      <c r="J1210" s="10">
        <v>34968</v>
      </c>
      <c r="K1210" s="10" t="str">
        <f>IF(MasterData5[[#This Row],[Income ]]&gt;$AB$12, "Above", "Below")</f>
        <v>Below</v>
      </c>
      <c r="L1210" s="10">
        <f>SUM(MasterData5[[#This Row],[MntWines]:[MntSweetProducts]])</f>
        <v>219</v>
      </c>
      <c r="M1210" s="53" t="str">
        <f>IF(MasterData5[[#This Row],[Total Purchase]]&gt;=500, "Over $500", "")</f>
        <v/>
      </c>
      <c r="N1210" s="10"/>
      <c r="O1210" s="14" t="str">
        <f>IF(AND(MasterData5[[#This Row],[MntWines]]&gt;=AB$4, MasterData5[[#This Row],[Income ]]&lt;=$AB$12), "Yes", "")</f>
        <v/>
      </c>
      <c r="P1210" s="14" t="str">
        <f>IF(AND(MasterData5[[#This Row],[MntFruits]]&gt;=AC$4, MasterData5[[#This Row],[Income ]]&lt;=$AB$12), "Yes", "")</f>
        <v/>
      </c>
      <c r="Q1210" s="14" t="str">
        <f>IF(AND(MasterData5[[#This Row],[MntMeatProducts]]&gt;=AD$4, MasterData5[[#This Row],[Income ]]&lt;=$AB$12), "Yes", "")</f>
        <v/>
      </c>
      <c r="R1210" s="14" t="str">
        <f>IF(AND(MasterData5[[#This Row],[MntFishProducts]]&gt;=AE$4, MasterData5[[#This Row],[Income ]]&lt;=$AB$12), "Yes", "")</f>
        <v/>
      </c>
      <c r="S1210" s="14" t="str">
        <f>IF(AND(MasterData5[[#This Row],[MntSweetProducts]]&gt;=AF$4, MasterData5[[#This Row],[Income ]]&lt;=$AB$12), "Yes", "")</f>
        <v/>
      </c>
      <c r="U1210" s="14" t="str">
        <f>IF(MasterData5[[#This Row],[MntWines]]&gt;=AB$4, "Yes", "")</f>
        <v/>
      </c>
      <c r="V1210" s="14" t="str">
        <f>IF(MasterData5[[#This Row],[MntFruits]]&gt;=AC$4, "Yes", "")</f>
        <v/>
      </c>
      <c r="W1210" s="14" t="str">
        <f>IF(MasterData5[[#This Row],[MntMeatProducts]]&gt;=AD$4, "Yes", "")</f>
        <v/>
      </c>
      <c r="X1210" s="14" t="str">
        <f>IF(MasterData5[[#This Row],[MntFishProducts]]&gt;=AE$4, "Yes", "")</f>
        <v/>
      </c>
      <c r="Y1210" s="14" t="str">
        <f>IF(MasterData5[[#This Row],[MntSweetProducts]]&gt;=AF$4, "Yes", "")</f>
        <v/>
      </c>
    </row>
    <row r="1211" spans="1:25" x14ac:dyDescent="0.3">
      <c r="A1211">
        <v>5896</v>
      </c>
      <c r="B1211" s="10">
        <v>272</v>
      </c>
      <c r="C1211" s="10">
        <v>7</v>
      </c>
      <c r="D1211" s="10">
        <v>80</v>
      </c>
      <c r="E1211" s="10">
        <v>20</v>
      </c>
      <c r="F1211" s="10">
        <v>7</v>
      </c>
      <c r="G1211" s="10">
        <v>11</v>
      </c>
      <c r="H1211" s="24">
        <f>2021-'Customer Profile'!B1210</f>
        <v>34</v>
      </c>
      <c r="I1211" s="10">
        <f>IF(Analysis!$B$60="Wine",B1211,IF(Analysis!$B$60="Fruit",C1211,IF(Analysis!$B$60="Meat",D1211,IF(Analysis!$B$60="Fish",E1211,IF(Analysis!$B$60="Sweet",F1211,"")))))</f>
        <v>20</v>
      </c>
      <c r="J1211" s="10">
        <v>73395</v>
      </c>
      <c r="K1211" s="10" t="str">
        <f>IF(MasterData5[[#This Row],[Income ]]&gt;$AB$12, "Above", "Below")</f>
        <v>Above</v>
      </c>
      <c r="L1211" s="10">
        <f>SUM(MasterData5[[#This Row],[MntWines]:[MntSweetProducts]])</f>
        <v>386</v>
      </c>
      <c r="M1211" s="53" t="str">
        <f>IF(MasterData5[[#This Row],[Total Purchase]]&gt;=500, "Over $500", "")</f>
        <v/>
      </c>
      <c r="N1211" s="10"/>
      <c r="O1211" s="14" t="str">
        <f>IF(AND(MasterData5[[#This Row],[MntWines]]&gt;=AB$4, MasterData5[[#This Row],[Income ]]&lt;=$AB$12), "Yes", "")</f>
        <v/>
      </c>
      <c r="P1211" s="14" t="str">
        <f>IF(AND(MasterData5[[#This Row],[MntFruits]]&gt;=AC$4, MasterData5[[#This Row],[Income ]]&lt;=$AB$12), "Yes", "")</f>
        <v/>
      </c>
      <c r="Q1211" s="14" t="str">
        <f>IF(AND(MasterData5[[#This Row],[MntMeatProducts]]&gt;=AD$4, MasterData5[[#This Row],[Income ]]&lt;=$AB$12), "Yes", "")</f>
        <v/>
      </c>
      <c r="R1211" s="14" t="str">
        <f>IF(AND(MasterData5[[#This Row],[MntFishProducts]]&gt;=AE$4, MasterData5[[#This Row],[Income ]]&lt;=$AB$12), "Yes", "")</f>
        <v/>
      </c>
      <c r="S1211" s="14" t="str">
        <f>IF(AND(MasterData5[[#This Row],[MntSweetProducts]]&gt;=AF$4, MasterData5[[#This Row],[Income ]]&lt;=$AB$12), "Yes", "")</f>
        <v/>
      </c>
      <c r="U1211" s="14" t="str">
        <f>IF(MasterData5[[#This Row],[MntWines]]&gt;=AB$4, "Yes", "")</f>
        <v/>
      </c>
      <c r="V1211" s="14" t="str">
        <f>IF(MasterData5[[#This Row],[MntFruits]]&gt;=AC$4, "Yes", "")</f>
        <v/>
      </c>
      <c r="W1211" s="14" t="str">
        <f>IF(MasterData5[[#This Row],[MntMeatProducts]]&gt;=AD$4, "Yes", "")</f>
        <v/>
      </c>
      <c r="X1211" s="14" t="str">
        <f>IF(MasterData5[[#This Row],[MntFishProducts]]&gt;=AE$4, "Yes", "")</f>
        <v/>
      </c>
      <c r="Y1211" s="14" t="str">
        <f>IF(MasterData5[[#This Row],[MntSweetProducts]]&gt;=AF$4, "Yes", "")</f>
        <v/>
      </c>
    </row>
    <row r="1212" spans="1:25" x14ac:dyDescent="0.3">
      <c r="A1212">
        <v>5899</v>
      </c>
      <c r="B1212" s="10">
        <v>28</v>
      </c>
      <c r="C1212" s="10">
        <v>0</v>
      </c>
      <c r="D1212" s="10">
        <v>6</v>
      </c>
      <c r="E1212" s="10">
        <v>1</v>
      </c>
      <c r="F1212" s="10">
        <v>1</v>
      </c>
      <c r="G1212" s="10">
        <v>13</v>
      </c>
      <c r="H1212" s="24">
        <f>2021-'Customer Profile'!B1211</f>
        <v>71</v>
      </c>
      <c r="I1212" s="10">
        <f>IF(Analysis!$B$60="Wine",B1212,IF(Analysis!$B$60="Fruit",C1212,IF(Analysis!$B$60="Meat",D1212,IF(Analysis!$B$60="Fish",E1212,IF(Analysis!$B$60="Sweet",F1212,"")))))</f>
        <v>1</v>
      </c>
      <c r="J1212" s="10">
        <v>5648</v>
      </c>
      <c r="K1212" s="10" t="str">
        <f>IF(MasterData5[[#This Row],[Income ]]&gt;$AB$12, "Above", "Below")</f>
        <v>Below</v>
      </c>
      <c r="L1212" s="10">
        <f>SUM(MasterData5[[#This Row],[MntWines]:[MntSweetProducts]])</f>
        <v>36</v>
      </c>
      <c r="M1212" s="53" t="str">
        <f>IF(MasterData5[[#This Row],[Total Purchase]]&gt;=500, "Over $500", "")</f>
        <v/>
      </c>
      <c r="N1212" s="10"/>
      <c r="O1212" s="14" t="str">
        <f>IF(AND(MasterData5[[#This Row],[MntWines]]&gt;=AB$4, MasterData5[[#This Row],[Income ]]&lt;=$AB$12), "Yes", "")</f>
        <v/>
      </c>
      <c r="P1212" s="14" t="str">
        <f>IF(AND(MasterData5[[#This Row],[MntFruits]]&gt;=AC$4, MasterData5[[#This Row],[Income ]]&lt;=$AB$12), "Yes", "")</f>
        <v/>
      </c>
      <c r="Q1212" s="14" t="str">
        <f>IF(AND(MasterData5[[#This Row],[MntMeatProducts]]&gt;=AD$4, MasterData5[[#This Row],[Income ]]&lt;=$AB$12), "Yes", "")</f>
        <v/>
      </c>
      <c r="R1212" s="14" t="str">
        <f>IF(AND(MasterData5[[#This Row],[MntFishProducts]]&gt;=AE$4, MasterData5[[#This Row],[Income ]]&lt;=$AB$12), "Yes", "")</f>
        <v/>
      </c>
      <c r="S1212" s="14" t="str">
        <f>IF(AND(MasterData5[[#This Row],[MntSweetProducts]]&gt;=AF$4, MasterData5[[#This Row],[Income ]]&lt;=$AB$12), "Yes", "")</f>
        <v/>
      </c>
      <c r="U1212" s="14" t="str">
        <f>IF(MasterData5[[#This Row],[MntWines]]&gt;=AB$4, "Yes", "")</f>
        <v/>
      </c>
      <c r="V1212" s="14" t="str">
        <f>IF(MasterData5[[#This Row],[MntFruits]]&gt;=AC$4, "Yes", "")</f>
        <v/>
      </c>
      <c r="W1212" s="14" t="str">
        <f>IF(MasterData5[[#This Row],[MntMeatProducts]]&gt;=AD$4, "Yes", "")</f>
        <v/>
      </c>
      <c r="X1212" s="14" t="str">
        <f>IF(MasterData5[[#This Row],[MntFishProducts]]&gt;=AE$4, "Yes", "")</f>
        <v/>
      </c>
      <c r="Y1212" s="14" t="str">
        <f>IF(MasterData5[[#This Row],[MntSweetProducts]]&gt;=AF$4, "Yes", "")</f>
        <v/>
      </c>
    </row>
    <row r="1213" spans="1:25" x14ac:dyDescent="0.3">
      <c r="A1213">
        <v>5907</v>
      </c>
      <c r="B1213" s="10">
        <v>8</v>
      </c>
      <c r="C1213" s="10">
        <v>0</v>
      </c>
      <c r="D1213" s="10">
        <v>8</v>
      </c>
      <c r="E1213" s="10">
        <v>0</v>
      </c>
      <c r="F1213" s="10">
        <v>0</v>
      </c>
      <c r="G1213" s="10">
        <v>2</v>
      </c>
      <c r="H1213" s="24">
        <f>2021-'Customer Profile'!B1212</f>
        <v>69</v>
      </c>
      <c r="I1213" s="10">
        <f>IF(Analysis!$B$60="Wine",B1213,IF(Analysis!$B$60="Fruit",C1213,IF(Analysis!$B$60="Meat",D1213,IF(Analysis!$B$60="Fish",E1213,IF(Analysis!$B$60="Sweet",F1213,"")))))</f>
        <v>0</v>
      </c>
      <c r="J1213" s="10">
        <v>33444</v>
      </c>
      <c r="K1213" s="10" t="str">
        <f>IF(MasterData5[[#This Row],[Income ]]&gt;$AB$12, "Above", "Below")</f>
        <v>Below</v>
      </c>
      <c r="L1213" s="10">
        <f>SUM(MasterData5[[#This Row],[MntWines]:[MntSweetProducts]])</f>
        <v>16</v>
      </c>
      <c r="M1213" s="53" t="str">
        <f>IF(MasterData5[[#This Row],[Total Purchase]]&gt;=500, "Over $500", "")</f>
        <v/>
      </c>
      <c r="N1213" s="10"/>
      <c r="O1213" s="14" t="str">
        <f>IF(AND(MasterData5[[#This Row],[MntWines]]&gt;=AB$4, MasterData5[[#This Row],[Income ]]&lt;=$AB$12), "Yes", "")</f>
        <v/>
      </c>
      <c r="P1213" s="14" t="str">
        <f>IF(AND(MasterData5[[#This Row],[MntFruits]]&gt;=AC$4, MasterData5[[#This Row],[Income ]]&lt;=$AB$12), "Yes", "")</f>
        <v/>
      </c>
      <c r="Q1213" s="14" t="str">
        <f>IF(AND(MasterData5[[#This Row],[MntMeatProducts]]&gt;=AD$4, MasterData5[[#This Row],[Income ]]&lt;=$AB$12), "Yes", "")</f>
        <v/>
      </c>
      <c r="R1213" s="14" t="str">
        <f>IF(AND(MasterData5[[#This Row],[MntFishProducts]]&gt;=AE$4, MasterData5[[#This Row],[Income ]]&lt;=$AB$12), "Yes", "")</f>
        <v/>
      </c>
      <c r="S1213" s="14" t="str">
        <f>IF(AND(MasterData5[[#This Row],[MntSweetProducts]]&gt;=AF$4, MasterData5[[#This Row],[Income ]]&lt;=$AB$12), "Yes", "")</f>
        <v/>
      </c>
      <c r="U1213" s="14" t="str">
        <f>IF(MasterData5[[#This Row],[MntWines]]&gt;=AB$4, "Yes", "")</f>
        <v/>
      </c>
      <c r="V1213" s="14" t="str">
        <f>IF(MasterData5[[#This Row],[MntFruits]]&gt;=AC$4, "Yes", "")</f>
        <v/>
      </c>
      <c r="W1213" s="14" t="str">
        <f>IF(MasterData5[[#This Row],[MntMeatProducts]]&gt;=AD$4, "Yes", "")</f>
        <v/>
      </c>
      <c r="X1213" s="14" t="str">
        <f>IF(MasterData5[[#This Row],[MntFishProducts]]&gt;=AE$4, "Yes", "")</f>
        <v/>
      </c>
      <c r="Y1213" s="14" t="str">
        <f>IF(MasterData5[[#This Row],[MntSweetProducts]]&gt;=AF$4, "Yes", "")</f>
        <v/>
      </c>
    </row>
    <row r="1214" spans="1:25" x14ac:dyDescent="0.3">
      <c r="A1214">
        <v>5909</v>
      </c>
      <c r="B1214" s="10">
        <v>895</v>
      </c>
      <c r="C1214" s="10">
        <v>10</v>
      </c>
      <c r="D1214" s="10">
        <v>101</v>
      </c>
      <c r="E1214" s="10">
        <v>13</v>
      </c>
      <c r="F1214" s="10">
        <v>0</v>
      </c>
      <c r="G1214" s="10">
        <v>152</v>
      </c>
      <c r="H1214" s="24">
        <f>2021-'Customer Profile'!B1213</f>
        <v>57</v>
      </c>
      <c r="I1214" s="10">
        <f>IF(Analysis!$B$60="Wine",B1214,IF(Analysis!$B$60="Fruit",C1214,IF(Analysis!$B$60="Meat",D1214,IF(Analysis!$B$60="Fish",E1214,IF(Analysis!$B$60="Sweet",F1214,"")))))</f>
        <v>13</v>
      </c>
      <c r="J1214" s="10">
        <v>58512</v>
      </c>
      <c r="K1214" s="10" t="str">
        <f>IF(MasterData5[[#This Row],[Income ]]&gt;$AB$12, "Above", "Below")</f>
        <v>Above</v>
      </c>
      <c r="L1214" s="10">
        <f>SUM(MasterData5[[#This Row],[MntWines]:[MntSweetProducts]])</f>
        <v>1019</v>
      </c>
      <c r="M1214" s="53" t="str">
        <f>IF(MasterData5[[#This Row],[Total Purchase]]&gt;=500, "Over $500", "")</f>
        <v>Over $500</v>
      </c>
      <c r="N1214" s="10"/>
      <c r="O1214" s="14" t="str">
        <f>IF(AND(MasterData5[[#This Row],[MntWines]]&gt;=AB$4, MasterData5[[#This Row],[Income ]]&lt;=$AB$12), "Yes", "")</f>
        <v/>
      </c>
      <c r="P1214" s="14" t="str">
        <f>IF(AND(MasterData5[[#This Row],[MntFruits]]&gt;=AC$4, MasterData5[[#This Row],[Income ]]&lt;=$AB$12), "Yes", "")</f>
        <v/>
      </c>
      <c r="Q1214" s="14" t="str">
        <f>IF(AND(MasterData5[[#This Row],[MntMeatProducts]]&gt;=AD$4, MasterData5[[#This Row],[Income ]]&lt;=$AB$12), "Yes", "")</f>
        <v/>
      </c>
      <c r="R1214" s="14" t="str">
        <f>IF(AND(MasterData5[[#This Row],[MntFishProducts]]&gt;=AE$4, MasterData5[[#This Row],[Income ]]&lt;=$AB$12), "Yes", "")</f>
        <v/>
      </c>
      <c r="S1214" s="14" t="str">
        <f>IF(AND(MasterData5[[#This Row],[MntSweetProducts]]&gt;=AF$4, MasterData5[[#This Row],[Income ]]&lt;=$AB$12), "Yes", "")</f>
        <v/>
      </c>
      <c r="U1214" s="14" t="str">
        <f>IF(MasterData5[[#This Row],[MntWines]]&gt;=AB$4, "Yes", "")</f>
        <v>Yes</v>
      </c>
      <c r="V1214" s="14" t="str">
        <f>IF(MasterData5[[#This Row],[MntFruits]]&gt;=AC$4, "Yes", "")</f>
        <v/>
      </c>
      <c r="W1214" s="14" t="str">
        <f>IF(MasterData5[[#This Row],[MntMeatProducts]]&gt;=AD$4, "Yes", "")</f>
        <v/>
      </c>
      <c r="X1214" s="14" t="str">
        <f>IF(MasterData5[[#This Row],[MntFishProducts]]&gt;=AE$4, "Yes", "")</f>
        <v/>
      </c>
      <c r="Y1214" s="14" t="str">
        <f>IF(MasterData5[[#This Row],[MntSweetProducts]]&gt;=AF$4, "Yes", "")</f>
        <v/>
      </c>
    </row>
    <row r="1215" spans="1:25" x14ac:dyDescent="0.3">
      <c r="A1215">
        <v>5922</v>
      </c>
      <c r="B1215" s="10">
        <v>210</v>
      </c>
      <c r="C1215" s="10">
        <v>0</v>
      </c>
      <c r="D1215" s="10">
        <v>6</v>
      </c>
      <c r="E1215" s="10">
        <v>0</v>
      </c>
      <c r="F1215" s="10">
        <v>0</v>
      </c>
      <c r="G1215" s="10">
        <v>2</v>
      </c>
      <c r="H1215" s="24">
        <f>2021-'Customer Profile'!B1214</f>
        <v>47</v>
      </c>
      <c r="I1215" s="10">
        <f>IF(Analysis!$B$60="Wine",B1215,IF(Analysis!$B$60="Fruit",C1215,IF(Analysis!$B$60="Meat",D1215,IF(Analysis!$B$60="Fish",E1215,IF(Analysis!$B$60="Sweet",F1215,"")))))</f>
        <v>0</v>
      </c>
      <c r="J1215" s="10">
        <v>40344</v>
      </c>
      <c r="K1215" s="10" t="str">
        <f>IF(MasterData5[[#This Row],[Income ]]&gt;$AB$12, "Above", "Below")</f>
        <v>Below</v>
      </c>
      <c r="L1215" s="10">
        <f>SUM(MasterData5[[#This Row],[MntWines]:[MntSweetProducts]])</f>
        <v>216</v>
      </c>
      <c r="M1215" s="53" t="str">
        <f>IF(MasterData5[[#This Row],[Total Purchase]]&gt;=500, "Over $500", "")</f>
        <v/>
      </c>
      <c r="N1215" s="10"/>
      <c r="O1215" s="14" t="str">
        <f>IF(AND(MasterData5[[#This Row],[MntWines]]&gt;=AB$4, MasterData5[[#This Row],[Income ]]&lt;=$AB$12), "Yes", "")</f>
        <v/>
      </c>
      <c r="P1215" s="14" t="str">
        <f>IF(AND(MasterData5[[#This Row],[MntFruits]]&gt;=AC$4, MasterData5[[#This Row],[Income ]]&lt;=$AB$12), "Yes", "")</f>
        <v/>
      </c>
      <c r="Q1215" s="14" t="str">
        <f>IF(AND(MasterData5[[#This Row],[MntMeatProducts]]&gt;=AD$4, MasterData5[[#This Row],[Income ]]&lt;=$AB$12), "Yes", "")</f>
        <v/>
      </c>
      <c r="R1215" s="14" t="str">
        <f>IF(AND(MasterData5[[#This Row],[MntFishProducts]]&gt;=AE$4, MasterData5[[#This Row],[Income ]]&lt;=$AB$12), "Yes", "")</f>
        <v/>
      </c>
      <c r="S1215" s="14" t="str">
        <f>IF(AND(MasterData5[[#This Row],[MntSweetProducts]]&gt;=AF$4, MasterData5[[#This Row],[Income ]]&lt;=$AB$12), "Yes", "")</f>
        <v/>
      </c>
      <c r="U1215" s="14" t="str">
        <f>IF(MasterData5[[#This Row],[MntWines]]&gt;=AB$4, "Yes", "")</f>
        <v/>
      </c>
      <c r="V1215" s="14" t="str">
        <f>IF(MasterData5[[#This Row],[MntFruits]]&gt;=AC$4, "Yes", "")</f>
        <v/>
      </c>
      <c r="W1215" s="14" t="str">
        <f>IF(MasterData5[[#This Row],[MntMeatProducts]]&gt;=AD$4, "Yes", "")</f>
        <v/>
      </c>
      <c r="X1215" s="14" t="str">
        <f>IF(MasterData5[[#This Row],[MntFishProducts]]&gt;=AE$4, "Yes", "")</f>
        <v/>
      </c>
      <c r="Y1215" s="14" t="str">
        <f>IF(MasterData5[[#This Row],[MntSweetProducts]]&gt;=AF$4, "Yes", "")</f>
        <v/>
      </c>
    </row>
    <row r="1216" spans="1:25" x14ac:dyDescent="0.3">
      <c r="A1216">
        <v>5929</v>
      </c>
      <c r="B1216" s="10">
        <v>19</v>
      </c>
      <c r="C1216" s="10">
        <v>3</v>
      </c>
      <c r="D1216" s="10">
        <v>19</v>
      </c>
      <c r="E1216" s="10">
        <v>3</v>
      </c>
      <c r="F1216" s="10">
        <v>1</v>
      </c>
      <c r="G1216" s="10">
        <v>3</v>
      </c>
      <c r="H1216" s="24">
        <f>2021-'Customer Profile'!B1215</f>
        <v>48</v>
      </c>
      <c r="I1216" s="10">
        <f>IF(Analysis!$B$60="Wine",B1216,IF(Analysis!$B$60="Fruit",C1216,IF(Analysis!$B$60="Meat",D1216,IF(Analysis!$B$60="Fish",E1216,IF(Analysis!$B$60="Sweet",F1216,"")))))</f>
        <v>3</v>
      </c>
      <c r="J1216" s="10">
        <v>37401</v>
      </c>
      <c r="K1216" s="10" t="str">
        <f>IF(MasterData5[[#This Row],[Income ]]&gt;$AB$12, "Above", "Below")</f>
        <v>Below</v>
      </c>
      <c r="L1216" s="10">
        <f>SUM(MasterData5[[#This Row],[MntWines]:[MntSweetProducts]])</f>
        <v>45</v>
      </c>
      <c r="M1216" s="53" t="str">
        <f>IF(MasterData5[[#This Row],[Total Purchase]]&gt;=500, "Over $500", "")</f>
        <v/>
      </c>
      <c r="N1216" s="10"/>
      <c r="O1216" s="14" t="str">
        <f>IF(AND(MasterData5[[#This Row],[MntWines]]&gt;=AB$4, MasterData5[[#This Row],[Income ]]&lt;=$AB$12), "Yes", "")</f>
        <v/>
      </c>
      <c r="P1216" s="14" t="str">
        <f>IF(AND(MasterData5[[#This Row],[MntFruits]]&gt;=AC$4, MasterData5[[#This Row],[Income ]]&lt;=$AB$12), "Yes", "")</f>
        <v/>
      </c>
      <c r="Q1216" s="14" t="str">
        <f>IF(AND(MasterData5[[#This Row],[MntMeatProducts]]&gt;=AD$4, MasterData5[[#This Row],[Income ]]&lt;=$AB$12), "Yes", "")</f>
        <v/>
      </c>
      <c r="R1216" s="14" t="str">
        <f>IF(AND(MasterData5[[#This Row],[MntFishProducts]]&gt;=AE$4, MasterData5[[#This Row],[Income ]]&lt;=$AB$12), "Yes", "")</f>
        <v/>
      </c>
      <c r="S1216" s="14" t="str">
        <f>IF(AND(MasterData5[[#This Row],[MntSweetProducts]]&gt;=AF$4, MasterData5[[#This Row],[Income ]]&lt;=$AB$12), "Yes", "")</f>
        <v/>
      </c>
      <c r="U1216" s="14" t="str">
        <f>IF(MasterData5[[#This Row],[MntWines]]&gt;=AB$4, "Yes", "")</f>
        <v/>
      </c>
      <c r="V1216" s="14" t="str">
        <f>IF(MasterData5[[#This Row],[MntFruits]]&gt;=AC$4, "Yes", "")</f>
        <v/>
      </c>
      <c r="W1216" s="14" t="str">
        <f>IF(MasterData5[[#This Row],[MntMeatProducts]]&gt;=AD$4, "Yes", "")</f>
        <v/>
      </c>
      <c r="X1216" s="14" t="str">
        <f>IF(MasterData5[[#This Row],[MntFishProducts]]&gt;=AE$4, "Yes", "")</f>
        <v/>
      </c>
      <c r="Y1216" s="14" t="str">
        <f>IF(MasterData5[[#This Row],[MntSweetProducts]]&gt;=AF$4, "Yes", "")</f>
        <v/>
      </c>
    </row>
    <row r="1217" spans="1:25" x14ac:dyDescent="0.3">
      <c r="A1217">
        <v>5935</v>
      </c>
      <c r="B1217" s="10">
        <v>547</v>
      </c>
      <c r="C1217" s="10">
        <v>7</v>
      </c>
      <c r="D1217" s="10">
        <v>140</v>
      </c>
      <c r="E1217" s="10">
        <v>0</v>
      </c>
      <c r="F1217" s="10">
        <v>7</v>
      </c>
      <c r="G1217" s="10">
        <v>63</v>
      </c>
      <c r="H1217" s="24">
        <f>2021-'Customer Profile'!B1216</f>
        <v>65</v>
      </c>
      <c r="I1217" s="10">
        <f>IF(Analysis!$B$60="Wine",B1217,IF(Analysis!$B$60="Fruit",C1217,IF(Analysis!$B$60="Meat",D1217,IF(Analysis!$B$60="Fish",E1217,IF(Analysis!$B$60="Sweet",F1217,"")))))</f>
        <v>0</v>
      </c>
      <c r="J1217" s="10">
        <v>55284</v>
      </c>
      <c r="K1217" s="10" t="str">
        <f>IF(MasterData5[[#This Row],[Income ]]&gt;$AB$12, "Above", "Below")</f>
        <v>Above</v>
      </c>
      <c r="L1217" s="10">
        <f>SUM(MasterData5[[#This Row],[MntWines]:[MntSweetProducts]])</f>
        <v>701</v>
      </c>
      <c r="M1217" s="53" t="str">
        <f>IF(MasterData5[[#This Row],[Total Purchase]]&gt;=500, "Over $500", "")</f>
        <v>Over $500</v>
      </c>
      <c r="N1217" s="10"/>
      <c r="O1217" s="14" t="str">
        <f>IF(AND(MasterData5[[#This Row],[MntWines]]&gt;=AB$4, MasterData5[[#This Row],[Income ]]&lt;=$AB$12), "Yes", "")</f>
        <v/>
      </c>
      <c r="P1217" s="14" t="str">
        <f>IF(AND(MasterData5[[#This Row],[MntFruits]]&gt;=AC$4, MasterData5[[#This Row],[Income ]]&lt;=$AB$12), "Yes", "")</f>
        <v/>
      </c>
      <c r="Q1217" s="14" t="str">
        <f>IF(AND(MasterData5[[#This Row],[MntMeatProducts]]&gt;=AD$4, MasterData5[[#This Row],[Income ]]&lt;=$AB$12), "Yes", "")</f>
        <v/>
      </c>
      <c r="R1217" s="14" t="str">
        <f>IF(AND(MasterData5[[#This Row],[MntFishProducts]]&gt;=AE$4, MasterData5[[#This Row],[Income ]]&lt;=$AB$12), "Yes", "")</f>
        <v/>
      </c>
      <c r="S1217" s="14" t="str">
        <f>IF(AND(MasterData5[[#This Row],[MntSweetProducts]]&gt;=AF$4, MasterData5[[#This Row],[Income ]]&lt;=$AB$12), "Yes", "")</f>
        <v/>
      </c>
      <c r="U1217" s="14" t="str">
        <f>IF(MasterData5[[#This Row],[MntWines]]&gt;=AB$4, "Yes", "")</f>
        <v>Yes</v>
      </c>
      <c r="V1217" s="14" t="str">
        <f>IF(MasterData5[[#This Row],[MntFruits]]&gt;=AC$4, "Yes", "")</f>
        <v/>
      </c>
      <c r="W1217" s="14" t="str">
        <f>IF(MasterData5[[#This Row],[MntMeatProducts]]&gt;=AD$4, "Yes", "")</f>
        <v/>
      </c>
      <c r="X1217" s="14" t="str">
        <f>IF(MasterData5[[#This Row],[MntFishProducts]]&gt;=AE$4, "Yes", "")</f>
        <v/>
      </c>
      <c r="Y1217" s="14" t="str">
        <f>IF(MasterData5[[#This Row],[MntSweetProducts]]&gt;=AF$4, "Yes", "")</f>
        <v/>
      </c>
    </row>
    <row r="1218" spans="1:25" x14ac:dyDescent="0.3">
      <c r="A1218">
        <v>5939</v>
      </c>
      <c r="B1218" s="10">
        <v>43</v>
      </c>
      <c r="C1218" s="10">
        <v>5</v>
      </c>
      <c r="D1218" s="10">
        <v>28</v>
      </c>
      <c r="E1218" s="10">
        <v>7</v>
      </c>
      <c r="F1218" s="10">
        <v>6</v>
      </c>
      <c r="G1218" s="10">
        <v>33</v>
      </c>
      <c r="H1218" s="24">
        <f>2021-'Customer Profile'!B1217</f>
        <v>50</v>
      </c>
      <c r="I1218" s="10">
        <f>IF(Analysis!$B$60="Wine",B1218,IF(Analysis!$B$60="Fruit",C1218,IF(Analysis!$B$60="Meat",D1218,IF(Analysis!$B$60="Fish",E1218,IF(Analysis!$B$60="Sweet",F1218,"")))))</f>
        <v>7</v>
      </c>
      <c r="J1218" s="10">
        <v>38232</v>
      </c>
      <c r="K1218" s="10" t="str">
        <f>IF(MasterData5[[#This Row],[Income ]]&gt;$AB$12, "Above", "Below")</f>
        <v>Below</v>
      </c>
      <c r="L1218" s="10">
        <f>SUM(MasterData5[[#This Row],[MntWines]:[MntSweetProducts]])</f>
        <v>89</v>
      </c>
      <c r="M1218" s="53" t="str">
        <f>IF(MasterData5[[#This Row],[Total Purchase]]&gt;=500, "Over $500", "")</f>
        <v/>
      </c>
      <c r="N1218" s="10"/>
      <c r="O1218" s="14" t="str">
        <f>IF(AND(MasterData5[[#This Row],[MntWines]]&gt;=AB$4, MasterData5[[#This Row],[Income ]]&lt;=$AB$12), "Yes", "")</f>
        <v/>
      </c>
      <c r="P1218" s="14" t="str">
        <f>IF(AND(MasterData5[[#This Row],[MntFruits]]&gt;=AC$4, MasterData5[[#This Row],[Income ]]&lt;=$AB$12), "Yes", "")</f>
        <v/>
      </c>
      <c r="Q1218" s="14" t="str">
        <f>IF(AND(MasterData5[[#This Row],[MntMeatProducts]]&gt;=AD$4, MasterData5[[#This Row],[Income ]]&lt;=$AB$12), "Yes", "")</f>
        <v/>
      </c>
      <c r="R1218" s="14" t="str">
        <f>IF(AND(MasterData5[[#This Row],[MntFishProducts]]&gt;=AE$4, MasterData5[[#This Row],[Income ]]&lt;=$AB$12), "Yes", "")</f>
        <v/>
      </c>
      <c r="S1218" s="14" t="str">
        <f>IF(AND(MasterData5[[#This Row],[MntSweetProducts]]&gt;=AF$4, MasterData5[[#This Row],[Income ]]&lt;=$AB$12), "Yes", "")</f>
        <v/>
      </c>
      <c r="U1218" s="14" t="str">
        <f>IF(MasterData5[[#This Row],[MntWines]]&gt;=AB$4, "Yes", "")</f>
        <v/>
      </c>
      <c r="V1218" s="14" t="str">
        <f>IF(MasterData5[[#This Row],[MntFruits]]&gt;=AC$4, "Yes", "")</f>
        <v/>
      </c>
      <c r="W1218" s="14" t="str">
        <f>IF(MasterData5[[#This Row],[MntMeatProducts]]&gt;=AD$4, "Yes", "")</f>
        <v/>
      </c>
      <c r="X1218" s="14" t="str">
        <f>IF(MasterData5[[#This Row],[MntFishProducts]]&gt;=AE$4, "Yes", "")</f>
        <v/>
      </c>
      <c r="Y1218" s="14" t="str">
        <f>IF(MasterData5[[#This Row],[MntSweetProducts]]&gt;=AF$4, "Yes", "")</f>
        <v/>
      </c>
    </row>
    <row r="1219" spans="1:25" x14ac:dyDescent="0.3">
      <c r="A1219">
        <v>5948</v>
      </c>
      <c r="B1219" s="10">
        <v>143</v>
      </c>
      <c r="C1219" s="10">
        <v>6</v>
      </c>
      <c r="D1219" s="10">
        <v>52</v>
      </c>
      <c r="E1219" s="10">
        <v>11</v>
      </c>
      <c r="F1219" s="10">
        <v>8</v>
      </c>
      <c r="G1219" s="10">
        <v>17</v>
      </c>
      <c r="H1219" s="24">
        <f>2021-'Customer Profile'!B1218</f>
        <v>46</v>
      </c>
      <c r="I1219" s="10">
        <f>IF(Analysis!$B$60="Wine",B1219,IF(Analysis!$B$60="Fruit",C1219,IF(Analysis!$B$60="Meat",D1219,IF(Analysis!$B$60="Fish",E1219,IF(Analysis!$B$60="Sweet",F1219,"")))))</f>
        <v>11</v>
      </c>
      <c r="J1219" s="10">
        <v>57338</v>
      </c>
      <c r="K1219" s="10" t="str">
        <f>IF(MasterData5[[#This Row],[Income ]]&gt;$AB$12, "Above", "Below")</f>
        <v>Above</v>
      </c>
      <c r="L1219" s="10">
        <f>SUM(MasterData5[[#This Row],[MntWines]:[MntSweetProducts]])</f>
        <v>220</v>
      </c>
      <c r="M1219" s="53" t="str">
        <f>IF(MasterData5[[#This Row],[Total Purchase]]&gt;=500, "Over $500", "")</f>
        <v/>
      </c>
      <c r="N1219" s="10"/>
      <c r="O1219" s="14" t="str">
        <f>IF(AND(MasterData5[[#This Row],[MntWines]]&gt;=AB$4, MasterData5[[#This Row],[Income ]]&lt;=$AB$12), "Yes", "")</f>
        <v/>
      </c>
      <c r="P1219" s="14" t="str">
        <f>IF(AND(MasterData5[[#This Row],[MntFruits]]&gt;=AC$4, MasterData5[[#This Row],[Income ]]&lt;=$AB$12), "Yes", "")</f>
        <v/>
      </c>
      <c r="Q1219" s="14" t="str">
        <f>IF(AND(MasterData5[[#This Row],[MntMeatProducts]]&gt;=AD$4, MasterData5[[#This Row],[Income ]]&lt;=$AB$12), "Yes", "")</f>
        <v/>
      </c>
      <c r="R1219" s="14" t="str">
        <f>IF(AND(MasterData5[[#This Row],[MntFishProducts]]&gt;=AE$4, MasterData5[[#This Row],[Income ]]&lt;=$AB$12), "Yes", "")</f>
        <v/>
      </c>
      <c r="S1219" s="14" t="str">
        <f>IF(AND(MasterData5[[#This Row],[MntSweetProducts]]&gt;=AF$4, MasterData5[[#This Row],[Income ]]&lt;=$AB$12), "Yes", "")</f>
        <v/>
      </c>
      <c r="U1219" s="14" t="str">
        <f>IF(MasterData5[[#This Row],[MntWines]]&gt;=AB$4, "Yes", "")</f>
        <v/>
      </c>
      <c r="V1219" s="14" t="str">
        <f>IF(MasterData5[[#This Row],[MntFruits]]&gt;=AC$4, "Yes", "")</f>
        <v/>
      </c>
      <c r="W1219" s="14" t="str">
        <f>IF(MasterData5[[#This Row],[MntMeatProducts]]&gt;=AD$4, "Yes", "")</f>
        <v/>
      </c>
      <c r="X1219" s="14" t="str">
        <f>IF(MasterData5[[#This Row],[MntFishProducts]]&gt;=AE$4, "Yes", "")</f>
        <v/>
      </c>
      <c r="Y1219" s="14" t="str">
        <f>IF(MasterData5[[#This Row],[MntSweetProducts]]&gt;=AF$4, "Yes", "")</f>
        <v/>
      </c>
    </row>
    <row r="1220" spans="1:25" x14ac:dyDescent="0.3">
      <c r="A1220">
        <v>5954</v>
      </c>
      <c r="B1220" s="10">
        <v>76</v>
      </c>
      <c r="C1220" s="10">
        <v>14</v>
      </c>
      <c r="D1220" s="10">
        <v>74</v>
      </c>
      <c r="E1220" s="10">
        <v>13</v>
      </c>
      <c r="F1220" s="10">
        <v>5</v>
      </c>
      <c r="G1220" s="10">
        <v>10</v>
      </c>
      <c r="H1220" s="24">
        <f>2021-'Customer Profile'!B1219</f>
        <v>49</v>
      </c>
      <c r="I1220" s="10">
        <f>IF(Analysis!$B$60="Wine",B1220,IF(Analysis!$B$60="Fruit",C1220,IF(Analysis!$B$60="Meat",D1220,IF(Analysis!$B$60="Fish",E1220,IF(Analysis!$B$60="Sweet",F1220,"")))))</f>
        <v>13</v>
      </c>
      <c r="J1220" s="10">
        <v>42618</v>
      </c>
      <c r="K1220" s="10" t="str">
        <f>IF(MasterData5[[#This Row],[Income ]]&gt;$AB$12, "Above", "Below")</f>
        <v>Below</v>
      </c>
      <c r="L1220" s="10">
        <f>SUM(MasterData5[[#This Row],[MntWines]:[MntSweetProducts]])</f>
        <v>182</v>
      </c>
      <c r="M1220" s="53" t="str">
        <f>IF(MasterData5[[#This Row],[Total Purchase]]&gt;=500, "Over $500", "")</f>
        <v/>
      </c>
      <c r="N1220" s="10"/>
      <c r="O1220" s="14" t="str">
        <f>IF(AND(MasterData5[[#This Row],[MntWines]]&gt;=AB$4, MasterData5[[#This Row],[Income ]]&lt;=$AB$12), "Yes", "")</f>
        <v/>
      </c>
      <c r="P1220" s="14" t="str">
        <f>IF(AND(MasterData5[[#This Row],[MntFruits]]&gt;=AC$4, MasterData5[[#This Row],[Income ]]&lt;=$AB$12), "Yes", "")</f>
        <v/>
      </c>
      <c r="Q1220" s="14" t="str">
        <f>IF(AND(MasterData5[[#This Row],[MntMeatProducts]]&gt;=AD$4, MasterData5[[#This Row],[Income ]]&lt;=$AB$12), "Yes", "")</f>
        <v/>
      </c>
      <c r="R1220" s="14" t="str">
        <f>IF(AND(MasterData5[[#This Row],[MntFishProducts]]&gt;=AE$4, MasterData5[[#This Row],[Income ]]&lt;=$AB$12), "Yes", "")</f>
        <v/>
      </c>
      <c r="S1220" s="14" t="str">
        <f>IF(AND(MasterData5[[#This Row],[MntSweetProducts]]&gt;=AF$4, MasterData5[[#This Row],[Income ]]&lt;=$AB$12), "Yes", "")</f>
        <v/>
      </c>
      <c r="U1220" s="14" t="str">
        <f>IF(MasterData5[[#This Row],[MntWines]]&gt;=AB$4, "Yes", "")</f>
        <v/>
      </c>
      <c r="V1220" s="14" t="str">
        <f>IF(MasterData5[[#This Row],[MntFruits]]&gt;=AC$4, "Yes", "")</f>
        <v/>
      </c>
      <c r="W1220" s="14" t="str">
        <f>IF(MasterData5[[#This Row],[MntMeatProducts]]&gt;=AD$4, "Yes", "")</f>
        <v/>
      </c>
      <c r="X1220" s="14" t="str">
        <f>IF(MasterData5[[#This Row],[MntFishProducts]]&gt;=AE$4, "Yes", "")</f>
        <v/>
      </c>
      <c r="Y1220" s="14" t="str">
        <f>IF(MasterData5[[#This Row],[MntSweetProducts]]&gt;=AF$4, "Yes", "")</f>
        <v/>
      </c>
    </row>
    <row r="1221" spans="1:25" x14ac:dyDescent="0.3">
      <c r="A1221">
        <v>5955</v>
      </c>
      <c r="B1221" s="10">
        <v>833</v>
      </c>
      <c r="C1221" s="10">
        <v>33</v>
      </c>
      <c r="D1221" s="10">
        <v>549</v>
      </c>
      <c r="E1221" s="10">
        <v>151</v>
      </c>
      <c r="F1221" s="10">
        <v>133</v>
      </c>
      <c r="G1221" s="10">
        <v>233</v>
      </c>
      <c r="H1221" s="24">
        <f>2021-'Customer Profile'!B1220</f>
        <v>59</v>
      </c>
      <c r="I1221" s="10">
        <f>IF(Analysis!$B$60="Wine",B1221,IF(Analysis!$B$60="Fruit",C1221,IF(Analysis!$B$60="Meat",D1221,IF(Analysis!$B$60="Fish",E1221,IF(Analysis!$B$60="Sweet",F1221,"")))))</f>
        <v>151</v>
      </c>
      <c r="J1221" s="10">
        <v>72025</v>
      </c>
      <c r="K1221" s="10" t="str">
        <f>IF(MasterData5[[#This Row],[Income ]]&gt;$AB$12, "Above", "Below")</f>
        <v>Above</v>
      </c>
      <c r="L1221" s="10">
        <f>SUM(MasterData5[[#This Row],[MntWines]:[MntSweetProducts]])</f>
        <v>1699</v>
      </c>
      <c r="M1221" s="53" t="str">
        <f>IF(MasterData5[[#This Row],[Total Purchase]]&gt;=500, "Over $500", "")</f>
        <v>Over $500</v>
      </c>
      <c r="N1221" s="10"/>
      <c r="O1221" s="14" t="str">
        <f>IF(AND(MasterData5[[#This Row],[MntWines]]&gt;=AB$4, MasterData5[[#This Row],[Income ]]&lt;=$AB$12), "Yes", "")</f>
        <v/>
      </c>
      <c r="P1221" s="14" t="str">
        <f>IF(AND(MasterData5[[#This Row],[MntFruits]]&gt;=AC$4, MasterData5[[#This Row],[Income ]]&lt;=$AB$12), "Yes", "")</f>
        <v/>
      </c>
      <c r="Q1221" s="14" t="str">
        <f>IF(AND(MasterData5[[#This Row],[MntMeatProducts]]&gt;=AD$4, MasterData5[[#This Row],[Income ]]&lt;=$AB$12), "Yes", "")</f>
        <v/>
      </c>
      <c r="R1221" s="14" t="str">
        <f>IF(AND(MasterData5[[#This Row],[MntFishProducts]]&gt;=AE$4, MasterData5[[#This Row],[Income ]]&lt;=$AB$12), "Yes", "")</f>
        <v/>
      </c>
      <c r="S1221" s="14" t="str">
        <f>IF(AND(MasterData5[[#This Row],[MntSweetProducts]]&gt;=AF$4, MasterData5[[#This Row],[Income ]]&lt;=$AB$12), "Yes", "")</f>
        <v/>
      </c>
      <c r="U1221" s="14" t="str">
        <f>IF(MasterData5[[#This Row],[MntWines]]&gt;=AB$4, "Yes", "")</f>
        <v>Yes</v>
      </c>
      <c r="V1221" s="14" t="str">
        <f>IF(MasterData5[[#This Row],[MntFruits]]&gt;=AC$4, "Yes", "")</f>
        <v>Yes</v>
      </c>
      <c r="W1221" s="14" t="str">
        <f>IF(MasterData5[[#This Row],[MntMeatProducts]]&gt;=AD$4, "Yes", "")</f>
        <v>Yes</v>
      </c>
      <c r="X1221" s="14" t="str">
        <f>IF(MasterData5[[#This Row],[MntFishProducts]]&gt;=AE$4, "Yes", "")</f>
        <v>Yes</v>
      </c>
      <c r="Y1221" s="14" t="str">
        <f>IF(MasterData5[[#This Row],[MntSweetProducts]]&gt;=AF$4, "Yes", "")</f>
        <v>Yes</v>
      </c>
    </row>
    <row r="1222" spans="1:25" x14ac:dyDescent="0.3">
      <c r="A1222">
        <v>5956</v>
      </c>
      <c r="B1222" s="10">
        <v>144</v>
      </c>
      <c r="C1222" s="10">
        <v>2</v>
      </c>
      <c r="D1222" s="10">
        <v>99</v>
      </c>
      <c r="E1222" s="10">
        <v>7</v>
      </c>
      <c r="F1222" s="10">
        <v>2</v>
      </c>
      <c r="G1222" s="10">
        <v>30</v>
      </c>
      <c r="H1222" s="24">
        <f>2021-'Customer Profile'!B1221</f>
        <v>73</v>
      </c>
      <c r="I1222" s="10">
        <f>IF(Analysis!$B$60="Wine",B1222,IF(Analysis!$B$60="Fruit",C1222,IF(Analysis!$B$60="Meat",D1222,IF(Analysis!$B$60="Fish",E1222,IF(Analysis!$B$60="Sweet",F1222,"")))))</f>
        <v>7</v>
      </c>
      <c r="J1222" s="10">
        <v>45072</v>
      </c>
      <c r="K1222" s="10" t="str">
        <f>IF(MasterData5[[#This Row],[Income ]]&gt;$AB$12, "Above", "Below")</f>
        <v>Below</v>
      </c>
      <c r="L1222" s="10">
        <f>SUM(MasterData5[[#This Row],[MntWines]:[MntSweetProducts]])</f>
        <v>254</v>
      </c>
      <c r="M1222" s="53" t="str">
        <f>IF(MasterData5[[#This Row],[Total Purchase]]&gt;=500, "Over $500", "")</f>
        <v/>
      </c>
      <c r="N1222" s="10"/>
      <c r="O1222" s="14" t="str">
        <f>IF(AND(MasterData5[[#This Row],[MntWines]]&gt;=AB$4, MasterData5[[#This Row],[Income ]]&lt;=$AB$12), "Yes", "")</f>
        <v/>
      </c>
      <c r="P1222" s="14" t="str">
        <f>IF(AND(MasterData5[[#This Row],[MntFruits]]&gt;=AC$4, MasterData5[[#This Row],[Income ]]&lt;=$AB$12), "Yes", "")</f>
        <v/>
      </c>
      <c r="Q1222" s="14" t="str">
        <f>IF(AND(MasterData5[[#This Row],[MntMeatProducts]]&gt;=AD$4, MasterData5[[#This Row],[Income ]]&lt;=$AB$12), "Yes", "")</f>
        <v/>
      </c>
      <c r="R1222" s="14" t="str">
        <f>IF(AND(MasterData5[[#This Row],[MntFishProducts]]&gt;=AE$4, MasterData5[[#This Row],[Income ]]&lt;=$AB$12), "Yes", "")</f>
        <v/>
      </c>
      <c r="S1222" s="14" t="str">
        <f>IF(AND(MasterData5[[#This Row],[MntSweetProducts]]&gt;=AF$4, MasterData5[[#This Row],[Income ]]&lt;=$AB$12), "Yes", "")</f>
        <v/>
      </c>
      <c r="U1222" s="14" t="str">
        <f>IF(MasterData5[[#This Row],[MntWines]]&gt;=AB$4, "Yes", "")</f>
        <v/>
      </c>
      <c r="V1222" s="14" t="str">
        <f>IF(MasterData5[[#This Row],[MntFruits]]&gt;=AC$4, "Yes", "")</f>
        <v/>
      </c>
      <c r="W1222" s="14" t="str">
        <f>IF(MasterData5[[#This Row],[MntMeatProducts]]&gt;=AD$4, "Yes", "")</f>
        <v/>
      </c>
      <c r="X1222" s="14" t="str">
        <f>IF(MasterData5[[#This Row],[MntFishProducts]]&gt;=AE$4, "Yes", "")</f>
        <v/>
      </c>
      <c r="Y1222" s="14" t="str">
        <f>IF(MasterData5[[#This Row],[MntSweetProducts]]&gt;=AF$4, "Yes", "")</f>
        <v/>
      </c>
    </row>
    <row r="1223" spans="1:25" x14ac:dyDescent="0.3">
      <c r="A1223">
        <v>5959</v>
      </c>
      <c r="B1223" s="10">
        <v>158</v>
      </c>
      <c r="C1223" s="10">
        <v>0</v>
      </c>
      <c r="D1223" s="10">
        <v>23</v>
      </c>
      <c r="E1223" s="10">
        <v>0</v>
      </c>
      <c r="F1223" s="10">
        <v>0</v>
      </c>
      <c r="G1223" s="10">
        <v>18</v>
      </c>
      <c r="H1223" s="24">
        <f>2021-'Customer Profile'!B1222</f>
        <v>53</v>
      </c>
      <c r="I1223" s="10">
        <f>IF(Analysis!$B$60="Wine",B1223,IF(Analysis!$B$60="Fruit",C1223,IF(Analysis!$B$60="Meat",D1223,IF(Analysis!$B$60="Fish",E1223,IF(Analysis!$B$60="Sweet",F1223,"")))))</f>
        <v>0</v>
      </c>
      <c r="J1223" s="10">
        <v>35893</v>
      </c>
      <c r="K1223" s="10" t="str">
        <f>IF(MasterData5[[#This Row],[Income ]]&gt;$AB$12, "Above", "Below")</f>
        <v>Below</v>
      </c>
      <c r="L1223" s="10">
        <f>SUM(MasterData5[[#This Row],[MntWines]:[MntSweetProducts]])</f>
        <v>181</v>
      </c>
      <c r="M1223" s="53" t="str">
        <f>IF(MasterData5[[#This Row],[Total Purchase]]&gt;=500, "Over $500", "")</f>
        <v/>
      </c>
      <c r="N1223" s="10"/>
      <c r="O1223" s="14" t="str">
        <f>IF(AND(MasterData5[[#This Row],[MntWines]]&gt;=AB$4, MasterData5[[#This Row],[Income ]]&lt;=$AB$12), "Yes", "")</f>
        <v/>
      </c>
      <c r="P1223" s="14" t="str">
        <f>IF(AND(MasterData5[[#This Row],[MntFruits]]&gt;=AC$4, MasterData5[[#This Row],[Income ]]&lt;=$AB$12), "Yes", "")</f>
        <v/>
      </c>
      <c r="Q1223" s="14" t="str">
        <f>IF(AND(MasterData5[[#This Row],[MntMeatProducts]]&gt;=AD$4, MasterData5[[#This Row],[Income ]]&lt;=$AB$12), "Yes", "")</f>
        <v/>
      </c>
      <c r="R1223" s="14" t="str">
        <f>IF(AND(MasterData5[[#This Row],[MntFishProducts]]&gt;=AE$4, MasterData5[[#This Row],[Income ]]&lt;=$AB$12), "Yes", "")</f>
        <v/>
      </c>
      <c r="S1223" s="14" t="str">
        <f>IF(AND(MasterData5[[#This Row],[MntSweetProducts]]&gt;=AF$4, MasterData5[[#This Row],[Income ]]&lt;=$AB$12), "Yes", "")</f>
        <v/>
      </c>
      <c r="U1223" s="14" t="str">
        <f>IF(MasterData5[[#This Row],[MntWines]]&gt;=AB$4, "Yes", "")</f>
        <v/>
      </c>
      <c r="V1223" s="14" t="str">
        <f>IF(MasterData5[[#This Row],[MntFruits]]&gt;=AC$4, "Yes", "")</f>
        <v/>
      </c>
      <c r="W1223" s="14" t="str">
        <f>IF(MasterData5[[#This Row],[MntMeatProducts]]&gt;=AD$4, "Yes", "")</f>
        <v/>
      </c>
      <c r="X1223" s="14" t="str">
        <f>IF(MasterData5[[#This Row],[MntFishProducts]]&gt;=AE$4, "Yes", "")</f>
        <v/>
      </c>
      <c r="Y1223" s="14" t="str">
        <f>IF(MasterData5[[#This Row],[MntSweetProducts]]&gt;=AF$4, "Yes", "")</f>
        <v/>
      </c>
    </row>
    <row r="1224" spans="1:25" x14ac:dyDescent="0.3">
      <c r="A1224">
        <v>5961</v>
      </c>
      <c r="B1224" s="10">
        <v>8</v>
      </c>
      <c r="C1224" s="10">
        <v>4</v>
      </c>
      <c r="D1224" s="10">
        <v>20</v>
      </c>
      <c r="E1224" s="10">
        <v>6</v>
      </c>
      <c r="F1224" s="10">
        <v>3</v>
      </c>
      <c r="G1224" s="10">
        <v>16</v>
      </c>
      <c r="H1224" s="24">
        <f>2021-'Customer Profile'!B1223</f>
        <v>43</v>
      </c>
      <c r="I1224" s="10">
        <f>IF(Analysis!$B$60="Wine",B1224,IF(Analysis!$B$60="Fruit",C1224,IF(Analysis!$B$60="Meat",D1224,IF(Analysis!$B$60="Fish",E1224,IF(Analysis!$B$60="Sweet",F1224,"")))))</f>
        <v>6</v>
      </c>
      <c r="J1224" s="10">
        <v>42693</v>
      </c>
      <c r="K1224" s="10" t="str">
        <f>IF(MasterData5[[#This Row],[Income ]]&gt;$AB$12, "Above", "Below")</f>
        <v>Below</v>
      </c>
      <c r="L1224" s="10">
        <f>SUM(MasterData5[[#This Row],[MntWines]:[MntSweetProducts]])</f>
        <v>41</v>
      </c>
      <c r="M1224" s="53" t="str">
        <f>IF(MasterData5[[#This Row],[Total Purchase]]&gt;=500, "Over $500", "")</f>
        <v/>
      </c>
      <c r="N1224" s="10"/>
      <c r="O1224" s="14" t="str">
        <f>IF(AND(MasterData5[[#This Row],[MntWines]]&gt;=AB$4, MasterData5[[#This Row],[Income ]]&lt;=$AB$12), "Yes", "")</f>
        <v/>
      </c>
      <c r="P1224" s="14" t="str">
        <f>IF(AND(MasterData5[[#This Row],[MntFruits]]&gt;=AC$4, MasterData5[[#This Row],[Income ]]&lt;=$AB$12), "Yes", "")</f>
        <v/>
      </c>
      <c r="Q1224" s="14" t="str">
        <f>IF(AND(MasterData5[[#This Row],[MntMeatProducts]]&gt;=AD$4, MasterData5[[#This Row],[Income ]]&lt;=$AB$12), "Yes", "")</f>
        <v/>
      </c>
      <c r="R1224" s="14" t="str">
        <f>IF(AND(MasterData5[[#This Row],[MntFishProducts]]&gt;=AE$4, MasterData5[[#This Row],[Income ]]&lt;=$AB$12), "Yes", "")</f>
        <v/>
      </c>
      <c r="S1224" s="14" t="str">
        <f>IF(AND(MasterData5[[#This Row],[MntSweetProducts]]&gt;=AF$4, MasterData5[[#This Row],[Income ]]&lt;=$AB$12), "Yes", "")</f>
        <v/>
      </c>
      <c r="U1224" s="14" t="str">
        <f>IF(MasterData5[[#This Row],[MntWines]]&gt;=AB$4, "Yes", "")</f>
        <v/>
      </c>
      <c r="V1224" s="14" t="str">
        <f>IF(MasterData5[[#This Row],[MntFruits]]&gt;=AC$4, "Yes", "")</f>
        <v/>
      </c>
      <c r="W1224" s="14" t="str">
        <f>IF(MasterData5[[#This Row],[MntMeatProducts]]&gt;=AD$4, "Yes", "")</f>
        <v/>
      </c>
      <c r="X1224" s="14" t="str">
        <f>IF(MasterData5[[#This Row],[MntFishProducts]]&gt;=AE$4, "Yes", "")</f>
        <v/>
      </c>
      <c r="Y1224" s="14" t="str">
        <f>IF(MasterData5[[#This Row],[MntSweetProducts]]&gt;=AF$4, "Yes", "")</f>
        <v/>
      </c>
    </row>
    <row r="1225" spans="1:25" x14ac:dyDescent="0.3">
      <c r="A1225">
        <v>5966</v>
      </c>
      <c r="B1225" s="10">
        <v>203</v>
      </c>
      <c r="C1225" s="10">
        <v>0</v>
      </c>
      <c r="D1225" s="10">
        <v>10</v>
      </c>
      <c r="E1225" s="10">
        <v>0</v>
      </c>
      <c r="F1225" s="10">
        <v>0</v>
      </c>
      <c r="G1225" s="10">
        <v>2</v>
      </c>
      <c r="H1225" s="24">
        <f>2021-'Customer Profile'!B1224</f>
        <v>47</v>
      </c>
      <c r="I1225" s="10">
        <f>IF(Analysis!$B$60="Wine",B1225,IF(Analysis!$B$60="Fruit",C1225,IF(Analysis!$B$60="Meat",D1225,IF(Analysis!$B$60="Fish",E1225,IF(Analysis!$B$60="Sweet",F1225,"")))))</f>
        <v>0</v>
      </c>
      <c r="J1225" s="10">
        <v>45207</v>
      </c>
      <c r="K1225" s="10" t="str">
        <f>IF(MasterData5[[#This Row],[Income ]]&gt;$AB$12, "Above", "Below")</f>
        <v>Below</v>
      </c>
      <c r="L1225" s="10">
        <f>SUM(MasterData5[[#This Row],[MntWines]:[MntSweetProducts]])</f>
        <v>213</v>
      </c>
      <c r="M1225" s="53" t="str">
        <f>IF(MasterData5[[#This Row],[Total Purchase]]&gt;=500, "Over $500", "")</f>
        <v/>
      </c>
      <c r="N1225" s="10"/>
      <c r="O1225" s="14" t="str">
        <f>IF(AND(MasterData5[[#This Row],[MntWines]]&gt;=AB$4, MasterData5[[#This Row],[Income ]]&lt;=$AB$12), "Yes", "")</f>
        <v/>
      </c>
      <c r="P1225" s="14" t="str">
        <f>IF(AND(MasterData5[[#This Row],[MntFruits]]&gt;=AC$4, MasterData5[[#This Row],[Income ]]&lt;=$AB$12), "Yes", "")</f>
        <v/>
      </c>
      <c r="Q1225" s="14" t="str">
        <f>IF(AND(MasterData5[[#This Row],[MntMeatProducts]]&gt;=AD$4, MasterData5[[#This Row],[Income ]]&lt;=$AB$12), "Yes", "")</f>
        <v/>
      </c>
      <c r="R1225" s="14" t="str">
        <f>IF(AND(MasterData5[[#This Row],[MntFishProducts]]&gt;=AE$4, MasterData5[[#This Row],[Income ]]&lt;=$AB$12), "Yes", "")</f>
        <v/>
      </c>
      <c r="S1225" s="14" t="str">
        <f>IF(AND(MasterData5[[#This Row],[MntSweetProducts]]&gt;=AF$4, MasterData5[[#This Row],[Income ]]&lt;=$AB$12), "Yes", "")</f>
        <v/>
      </c>
      <c r="U1225" s="14" t="str">
        <f>IF(MasterData5[[#This Row],[MntWines]]&gt;=AB$4, "Yes", "")</f>
        <v/>
      </c>
      <c r="V1225" s="14" t="str">
        <f>IF(MasterData5[[#This Row],[MntFruits]]&gt;=AC$4, "Yes", "")</f>
        <v/>
      </c>
      <c r="W1225" s="14" t="str">
        <f>IF(MasterData5[[#This Row],[MntMeatProducts]]&gt;=AD$4, "Yes", "")</f>
        <v/>
      </c>
      <c r="X1225" s="14" t="str">
        <f>IF(MasterData5[[#This Row],[MntFishProducts]]&gt;=AE$4, "Yes", "")</f>
        <v/>
      </c>
      <c r="Y1225" s="14" t="str">
        <f>IF(MasterData5[[#This Row],[MntSweetProducts]]&gt;=AF$4, "Yes", "")</f>
        <v/>
      </c>
    </row>
    <row r="1226" spans="1:25" x14ac:dyDescent="0.3">
      <c r="A1226">
        <v>5967</v>
      </c>
      <c r="B1226" s="10">
        <v>26</v>
      </c>
      <c r="C1226" s="10">
        <v>2</v>
      </c>
      <c r="D1226" s="10">
        <v>19</v>
      </c>
      <c r="E1226" s="10">
        <v>10</v>
      </c>
      <c r="F1226" s="10">
        <v>5</v>
      </c>
      <c r="G1226" s="10">
        <v>8</v>
      </c>
      <c r="H1226" s="24">
        <f>2021-'Customer Profile'!B1225</f>
        <v>69</v>
      </c>
      <c r="I1226" s="10">
        <f>IF(Analysis!$B$60="Wine",B1226,IF(Analysis!$B$60="Fruit",C1226,IF(Analysis!$B$60="Meat",D1226,IF(Analysis!$B$60="Fish",E1226,IF(Analysis!$B$60="Sweet",F1226,"")))))</f>
        <v>10</v>
      </c>
      <c r="J1226" s="10">
        <v>33402</v>
      </c>
      <c r="K1226" s="10" t="str">
        <f>IF(MasterData5[[#This Row],[Income ]]&gt;$AB$12, "Above", "Below")</f>
        <v>Below</v>
      </c>
      <c r="L1226" s="10">
        <f>SUM(MasterData5[[#This Row],[MntWines]:[MntSweetProducts]])</f>
        <v>62</v>
      </c>
      <c r="M1226" s="53" t="str">
        <f>IF(MasterData5[[#This Row],[Total Purchase]]&gt;=500, "Over $500", "")</f>
        <v/>
      </c>
      <c r="N1226" s="10"/>
      <c r="O1226" s="14" t="str">
        <f>IF(AND(MasterData5[[#This Row],[MntWines]]&gt;=AB$4, MasterData5[[#This Row],[Income ]]&lt;=$AB$12), "Yes", "")</f>
        <v/>
      </c>
      <c r="P1226" s="14" t="str">
        <f>IF(AND(MasterData5[[#This Row],[MntFruits]]&gt;=AC$4, MasterData5[[#This Row],[Income ]]&lt;=$AB$12), "Yes", "")</f>
        <v/>
      </c>
      <c r="Q1226" s="14" t="str">
        <f>IF(AND(MasterData5[[#This Row],[MntMeatProducts]]&gt;=AD$4, MasterData5[[#This Row],[Income ]]&lt;=$AB$12), "Yes", "")</f>
        <v/>
      </c>
      <c r="R1226" s="14" t="str">
        <f>IF(AND(MasterData5[[#This Row],[MntFishProducts]]&gt;=AE$4, MasterData5[[#This Row],[Income ]]&lt;=$AB$12), "Yes", "")</f>
        <v/>
      </c>
      <c r="S1226" s="14" t="str">
        <f>IF(AND(MasterData5[[#This Row],[MntSweetProducts]]&gt;=AF$4, MasterData5[[#This Row],[Income ]]&lt;=$AB$12), "Yes", "")</f>
        <v/>
      </c>
      <c r="U1226" s="14" t="str">
        <f>IF(MasterData5[[#This Row],[MntWines]]&gt;=AB$4, "Yes", "")</f>
        <v/>
      </c>
      <c r="V1226" s="14" t="str">
        <f>IF(MasterData5[[#This Row],[MntFruits]]&gt;=AC$4, "Yes", "")</f>
        <v/>
      </c>
      <c r="W1226" s="14" t="str">
        <f>IF(MasterData5[[#This Row],[MntMeatProducts]]&gt;=AD$4, "Yes", "")</f>
        <v/>
      </c>
      <c r="X1226" s="14" t="str">
        <f>IF(MasterData5[[#This Row],[MntFishProducts]]&gt;=AE$4, "Yes", "")</f>
        <v/>
      </c>
      <c r="Y1226" s="14" t="str">
        <f>IF(MasterData5[[#This Row],[MntSweetProducts]]&gt;=AF$4, "Yes", "")</f>
        <v/>
      </c>
    </row>
    <row r="1227" spans="1:25" x14ac:dyDescent="0.3">
      <c r="A1227">
        <v>5975</v>
      </c>
      <c r="B1227" s="10">
        <v>37</v>
      </c>
      <c r="C1227" s="10">
        <v>0</v>
      </c>
      <c r="D1227" s="10">
        <v>17</v>
      </c>
      <c r="E1227" s="10">
        <v>0</v>
      </c>
      <c r="F1227" s="10">
        <v>0</v>
      </c>
      <c r="G1227" s="10">
        <v>3</v>
      </c>
      <c r="H1227" s="24">
        <f>2021-'Customer Profile'!B1226</f>
        <v>54</v>
      </c>
      <c r="I1227" s="10">
        <f>IF(Analysis!$B$60="Wine",B1227,IF(Analysis!$B$60="Fruit",C1227,IF(Analysis!$B$60="Meat",D1227,IF(Analysis!$B$60="Fish",E1227,IF(Analysis!$B$60="Sweet",F1227,"")))))</f>
        <v>0</v>
      </c>
      <c r="J1227" s="10">
        <v>40304</v>
      </c>
      <c r="K1227" s="10" t="str">
        <f>IF(MasterData5[[#This Row],[Income ]]&gt;$AB$12, "Above", "Below")</f>
        <v>Below</v>
      </c>
      <c r="L1227" s="10">
        <f>SUM(MasterData5[[#This Row],[MntWines]:[MntSweetProducts]])</f>
        <v>54</v>
      </c>
      <c r="M1227" s="53" t="str">
        <f>IF(MasterData5[[#This Row],[Total Purchase]]&gt;=500, "Over $500", "")</f>
        <v/>
      </c>
      <c r="N1227" s="10"/>
      <c r="O1227" s="14" t="str">
        <f>IF(AND(MasterData5[[#This Row],[MntWines]]&gt;=AB$4, MasterData5[[#This Row],[Income ]]&lt;=$AB$12), "Yes", "")</f>
        <v/>
      </c>
      <c r="P1227" s="14" t="str">
        <f>IF(AND(MasterData5[[#This Row],[MntFruits]]&gt;=AC$4, MasterData5[[#This Row],[Income ]]&lt;=$AB$12), "Yes", "")</f>
        <v/>
      </c>
      <c r="Q1227" s="14" t="str">
        <f>IF(AND(MasterData5[[#This Row],[MntMeatProducts]]&gt;=AD$4, MasterData5[[#This Row],[Income ]]&lt;=$AB$12), "Yes", "")</f>
        <v/>
      </c>
      <c r="R1227" s="14" t="str">
        <f>IF(AND(MasterData5[[#This Row],[MntFishProducts]]&gt;=AE$4, MasterData5[[#This Row],[Income ]]&lt;=$AB$12), "Yes", "")</f>
        <v/>
      </c>
      <c r="S1227" s="14" t="str">
        <f>IF(AND(MasterData5[[#This Row],[MntSweetProducts]]&gt;=AF$4, MasterData5[[#This Row],[Income ]]&lt;=$AB$12), "Yes", "")</f>
        <v/>
      </c>
      <c r="U1227" s="14" t="str">
        <f>IF(MasterData5[[#This Row],[MntWines]]&gt;=AB$4, "Yes", "")</f>
        <v/>
      </c>
      <c r="V1227" s="14" t="str">
        <f>IF(MasterData5[[#This Row],[MntFruits]]&gt;=AC$4, "Yes", "")</f>
        <v/>
      </c>
      <c r="W1227" s="14" t="str">
        <f>IF(MasterData5[[#This Row],[MntMeatProducts]]&gt;=AD$4, "Yes", "")</f>
        <v/>
      </c>
      <c r="X1227" s="14" t="str">
        <f>IF(MasterData5[[#This Row],[MntFishProducts]]&gt;=AE$4, "Yes", "")</f>
        <v/>
      </c>
      <c r="Y1227" s="14" t="str">
        <f>IF(MasterData5[[#This Row],[MntSweetProducts]]&gt;=AF$4, "Yes", "")</f>
        <v/>
      </c>
    </row>
    <row r="1228" spans="1:25" x14ac:dyDescent="0.3">
      <c r="A1228">
        <v>5985</v>
      </c>
      <c r="B1228" s="10">
        <v>80</v>
      </c>
      <c r="C1228" s="10">
        <v>1</v>
      </c>
      <c r="D1228" s="10">
        <v>37</v>
      </c>
      <c r="E1228" s="10">
        <v>0</v>
      </c>
      <c r="F1228" s="10">
        <v>1</v>
      </c>
      <c r="G1228" s="10">
        <v>3</v>
      </c>
      <c r="H1228" s="24">
        <f>2021-'Customer Profile'!B1227</f>
        <v>56</v>
      </c>
      <c r="I1228" s="10">
        <f>IF(Analysis!$B$60="Wine",B1228,IF(Analysis!$B$60="Fruit",C1228,IF(Analysis!$B$60="Meat",D1228,IF(Analysis!$B$60="Fish",E1228,IF(Analysis!$B$60="Sweet",F1228,"")))))</f>
        <v>0</v>
      </c>
      <c r="J1228" s="10">
        <v>33168</v>
      </c>
      <c r="K1228" s="10" t="str">
        <f>IF(MasterData5[[#This Row],[Income ]]&gt;$AB$12, "Above", "Below")</f>
        <v>Below</v>
      </c>
      <c r="L1228" s="10">
        <f>SUM(MasterData5[[#This Row],[MntWines]:[MntSweetProducts]])</f>
        <v>119</v>
      </c>
      <c r="M1228" s="53" t="str">
        <f>IF(MasterData5[[#This Row],[Total Purchase]]&gt;=500, "Over $500", "")</f>
        <v/>
      </c>
      <c r="N1228" s="10"/>
      <c r="O1228" s="14" t="str">
        <f>IF(AND(MasterData5[[#This Row],[MntWines]]&gt;=AB$4, MasterData5[[#This Row],[Income ]]&lt;=$AB$12), "Yes", "")</f>
        <v/>
      </c>
      <c r="P1228" s="14" t="str">
        <f>IF(AND(MasterData5[[#This Row],[MntFruits]]&gt;=AC$4, MasterData5[[#This Row],[Income ]]&lt;=$AB$12), "Yes", "")</f>
        <v/>
      </c>
      <c r="Q1228" s="14" t="str">
        <f>IF(AND(MasterData5[[#This Row],[MntMeatProducts]]&gt;=AD$4, MasterData5[[#This Row],[Income ]]&lt;=$AB$12), "Yes", "")</f>
        <v/>
      </c>
      <c r="R1228" s="14" t="str">
        <f>IF(AND(MasterData5[[#This Row],[MntFishProducts]]&gt;=AE$4, MasterData5[[#This Row],[Income ]]&lt;=$AB$12), "Yes", "")</f>
        <v/>
      </c>
      <c r="S1228" s="14" t="str">
        <f>IF(AND(MasterData5[[#This Row],[MntSweetProducts]]&gt;=AF$4, MasterData5[[#This Row],[Income ]]&lt;=$AB$12), "Yes", "")</f>
        <v/>
      </c>
      <c r="U1228" s="14" t="str">
        <f>IF(MasterData5[[#This Row],[MntWines]]&gt;=AB$4, "Yes", "")</f>
        <v/>
      </c>
      <c r="V1228" s="14" t="str">
        <f>IF(MasterData5[[#This Row],[MntFruits]]&gt;=AC$4, "Yes", "")</f>
        <v/>
      </c>
      <c r="W1228" s="14" t="str">
        <f>IF(MasterData5[[#This Row],[MntMeatProducts]]&gt;=AD$4, "Yes", "")</f>
        <v/>
      </c>
      <c r="X1228" s="14" t="str">
        <f>IF(MasterData5[[#This Row],[MntFishProducts]]&gt;=AE$4, "Yes", "")</f>
        <v/>
      </c>
      <c r="Y1228" s="14" t="str">
        <f>IF(MasterData5[[#This Row],[MntSweetProducts]]&gt;=AF$4, "Yes", "")</f>
        <v/>
      </c>
    </row>
    <row r="1229" spans="1:25" x14ac:dyDescent="0.3">
      <c r="A1229">
        <v>5987</v>
      </c>
      <c r="B1229" s="10">
        <v>2</v>
      </c>
      <c r="C1229" s="10">
        <v>2</v>
      </c>
      <c r="D1229" s="10">
        <v>11</v>
      </c>
      <c r="E1229" s="10">
        <v>10</v>
      </c>
      <c r="F1229" s="10">
        <v>6</v>
      </c>
      <c r="G1229" s="10">
        <v>12</v>
      </c>
      <c r="H1229" s="24">
        <f>2021-'Customer Profile'!B1228</f>
        <v>32</v>
      </c>
      <c r="I1229" s="10">
        <f>IF(Analysis!$B$60="Wine",B1229,IF(Analysis!$B$60="Fruit",C1229,IF(Analysis!$B$60="Meat",D1229,IF(Analysis!$B$60="Fish",E1229,IF(Analysis!$B$60="Sweet",F1229,"")))))</f>
        <v>10</v>
      </c>
      <c r="J1229" s="10">
        <v>10404</v>
      </c>
      <c r="K1229" s="10" t="str">
        <f>IF(MasterData5[[#This Row],[Income ]]&gt;$AB$12, "Above", "Below")</f>
        <v>Below</v>
      </c>
      <c r="L1229" s="10">
        <f>SUM(MasterData5[[#This Row],[MntWines]:[MntSweetProducts]])</f>
        <v>31</v>
      </c>
      <c r="M1229" s="53" t="str">
        <f>IF(MasterData5[[#This Row],[Total Purchase]]&gt;=500, "Over $500", "")</f>
        <v/>
      </c>
      <c r="N1229" s="10"/>
      <c r="O1229" s="14" t="str">
        <f>IF(AND(MasterData5[[#This Row],[MntWines]]&gt;=AB$4, MasterData5[[#This Row],[Income ]]&lt;=$AB$12), "Yes", "")</f>
        <v/>
      </c>
      <c r="P1229" s="14" t="str">
        <f>IF(AND(MasterData5[[#This Row],[MntFruits]]&gt;=AC$4, MasterData5[[#This Row],[Income ]]&lt;=$AB$12), "Yes", "")</f>
        <v/>
      </c>
      <c r="Q1229" s="14" t="str">
        <f>IF(AND(MasterData5[[#This Row],[MntMeatProducts]]&gt;=AD$4, MasterData5[[#This Row],[Income ]]&lt;=$AB$12), "Yes", "")</f>
        <v/>
      </c>
      <c r="R1229" s="14" t="str">
        <f>IF(AND(MasterData5[[#This Row],[MntFishProducts]]&gt;=AE$4, MasterData5[[#This Row],[Income ]]&lt;=$AB$12), "Yes", "")</f>
        <v/>
      </c>
      <c r="S1229" s="14" t="str">
        <f>IF(AND(MasterData5[[#This Row],[MntSweetProducts]]&gt;=AF$4, MasterData5[[#This Row],[Income ]]&lt;=$AB$12), "Yes", "")</f>
        <v/>
      </c>
      <c r="U1229" s="14" t="str">
        <f>IF(MasterData5[[#This Row],[MntWines]]&gt;=AB$4, "Yes", "")</f>
        <v/>
      </c>
      <c r="V1229" s="14" t="str">
        <f>IF(MasterData5[[#This Row],[MntFruits]]&gt;=AC$4, "Yes", "")</f>
        <v/>
      </c>
      <c r="W1229" s="14" t="str">
        <f>IF(MasterData5[[#This Row],[MntMeatProducts]]&gt;=AD$4, "Yes", "")</f>
        <v/>
      </c>
      <c r="X1229" s="14" t="str">
        <f>IF(MasterData5[[#This Row],[MntFishProducts]]&gt;=AE$4, "Yes", "")</f>
        <v/>
      </c>
      <c r="Y1229" s="14" t="str">
        <f>IF(MasterData5[[#This Row],[MntSweetProducts]]&gt;=AF$4, "Yes", "")</f>
        <v/>
      </c>
    </row>
    <row r="1230" spans="1:25" x14ac:dyDescent="0.3">
      <c r="A1230">
        <v>5989</v>
      </c>
      <c r="B1230" s="10">
        <v>752</v>
      </c>
      <c r="C1230" s="10">
        <v>122</v>
      </c>
      <c r="D1230" s="10">
        <v>476</v>
      </c>
      <c r="E1230" s="10">
        <v>39</v>
      </c>
      <c r="F1230" s="10">
        <v>153</v>
      </c>
      <c r="G1230" s="10">
        <v>34</v>
      </c>
      <c r="H1230" s="24">
        <f>2021-'Customer Profile'!B1229</f>
        <v>62</v>
      </c>
      <c r="I1230" s="10">
        <f>IF(Analysis!$B$60="Wine",B1230,IF(Analysis!$B$60="Fruit",C1230,IF(Analysis!$B$60="Meat",D1230,IF(Analysis!$B$60="Fish",E1230,IF(Analysis!$B$60="Sweet",F1230,"")))))</f>
        <v>39</v>
      </c>
      <c r="J1230" s="10">
        <v>78353</v>
      </c>
      <c r="K1230" s="10" t="str">
        <f>IF(MasterData5[[#This Row],[Income ]]&gt;$AB$12, "Above", "Below")</f>
        <v>Above</v>
      </c>
      <c r="L1230" s="10">
        <f>SUM(MasterData5[[#This Row],[MntWines]:[MntSweetProducts]])</f>
        <v>1542</v>
      </c>
      <c r="M1230" s="53" t="str">
        <f>IF(MasterData5[[#This Row],[Total Purchase]]&gt;=500, "Over $500", "")</f>
        <v>Over $500</v>
      </c>
      <c r="N1230" s="10"/>
      <c r="O1230" s="14" t="str">
        <f>IF(AND(MasterData5[[#This Row],[MntWines]]&gt;=AB$4, MasterData5[[#This Row],[Income ]]&lt;=$AB$12), "Yes", "")</f>
        <v/>
      </c>
      <c r="P1230" s="14" t="str">
        <f>IF(AND(MasterData5[[#This Row],[MntFruits]]&gt;=AC$4, MasterData5[[#This Row],[Income ]]&lt;=$AB$12), "Yes", "")</f>
        <v/>
      </c>
      <c r="Q1230" s="14" t="str">
        <f>IF(AND(MasterData5[[#This Row],[MntMeatProducts]]&gt;=AD$4, MasterData5[[#This Row],[Income ]]&lt;=$AB$12), "Yes", "")</f>
        <v/>
      </c>
      <c r="R1230" s="14" t="str">
        <f>IF(AND(MasterData5[[#This Row],[MntFishProducts]]&gt;=AE$4, MasterData5[[#This Row],[Income ]]&lt;=$AB$12), "Yes", "")</f>
        <v/>
      </c>
      <c r="S1230" s="14" t="str">
        <f>IF(AND(MasterData5[[#This Row],[MntSweetProducts]]&gt;=AF$4, MasterData5[[#This Row],[Income ]]&lt;=$AB$12), "Yes", "")</f>
        <v/>
      </c>
      <c r="U1230" s="14" t="str">
        <f>IF(MasterData5[[#This Row],[MntWines]]&gt;=AB$4, "Yes", "")</f>
        <v>Yes</v>
      </c>
      <c r="V1230" s="14" t="str">
        <f>IF(MasterData5[[#This Row],[MntFruits]]&gt;=AC$4, "Yes", "")</f>
        <v>Yes</v>
      </c>
      <c r="W1230" s="14" t="str">
        <f>IF(MasterData5[[#This Row],[MntMeatProducts]]&gt;=AD$4, "Yes", "")</f>
        <v>Yes</v>
      </c>
      <c r="X1230" s="14" t="str">
        <f>IF(MasterData5[[#This Row],[MntFishProducts]]&gt;=AE$4, "Yes", "")</f>
        <v>Yes</v>
      </c>
      <c r="Y1230" s="14" t="str">
        <f>IF(MasterData5[[#This Row],[MntSweetProducts]]&gt;=AF$4, "Yes", "")</f>
        <v>Yes</v>
      </c>
    </row>
    <row r="1231" spans="1:25" x14ac:dyDescent="0.3">
      <c r="A1231">
        <v>5991</v>
      </c>
      <c r="B1231" s="10">
        <v>173</v>
      </c>
      <c r="C1231" s="10">
        <v>2</v>
      </c>
      <c r="D1231" s="10">
        <v>39</v>
      </c>
      <c r="E1231" s="10">
        <v>3</v>
      </c>
      <c r="F1231" s="10">
        <v>2</v>
      </c>
      <c r="G1231" s="10">
        <v>47</v>
      </c>
      <c r="H1231" s="24">
        <f>2021-'Customer Profile'!B1230</f>
        <v>72</v>
      </c>
      <c r="I1231" s="10">
        <f>IF(Analysis!$B$60="Wine",B1231,IF(Analysis!$B$60="Fruit",C1231,IF(Analysis!$B$60="Meat",D1231,IF(Analysis!$B$60="Fish",E1231,IF(Analysis!$B$60="Sweet",F1231,"")))))</f>
        <v>3</v>
      </c>
      <c r="J1231" s="10">
        <v>48150</v>
      </c>
      <c r="K1231" s="10" t="str">
        <f>IF(MasterData5[[#This Row],[Income ]]&gt;$AB$12, "Above", "Below")</f>
        <v>Below</v>
      </c>
      <c r="L1231" s="10">
        <f>SUM(MasterData5[[#This Row],[MntWines]:[MntSweetProducts]])</f>
        <v>219</v>
      </c>
      <c r="M1231" s="53" t="str">
        <f>IF(MasterData5[[#This Row],[Total Purchase]]&gt;=500, "Over $500", "")</f>
        <v/>
      </c>
      <c r="N1231" s="10"/>
      <c r="O1231" s="14" t="str">
        <f>IF(AND(MasterData5[[#This Row],[MntWines]]&gt;=AB$4, MasterData5[[#This Row],[Income ]]&lt;=$AB$12), "Yes", "")</f>
        <v/>
      </c>
      <c r="P1231" s="14" t="str">
        <f>IF(AND(MasterData5[[#This Row],[MntFruits]]&gt;=AC$4, MasterData5[[#This Row],[Income ]]&lt;=$AB$12), "Yes", "")</f>
        <v/>
      </c>
      <c r="Q1231" s="14" t="str">
        <f>IF(AND(MasterData5[[#This Row],[MntMeatProducts]]&gt;=AD$4, MasterData5[[#This Row],[Income ]]&lt;=$AB$12), "Yes", "")</f>
        <v/>
      </c>
      <c r="R1231" s="14" t="str">
        <f>IF(AND(MasterData5[[#This Row],[MntFishProducts]]&gt;=AE$4, MasterData5[[#This Row],[Income ]]&lt;=$AB$12), "Yes", "")</f>
        <v/>
      </c>
      <c r="S1231" s="14" t="str">
        <f>IF(AND(MasterData5[[#This Row],[MntSweetProducts]]&gt;=AF$4, MasterData5[[#This Row],[Income ]]&lt;=$AB$12), "Yes", "")</f>
        <v/>
      </c>
      <c r="U1231" s="14" t="str">
        <f>IF(MasterData5[[#This Row],[MntWines]]&gt;=AB$4, "Yes", "")</f>
        <v/>
      </c>
      <c r="V1231" s="14" t="str">
        <f>IF(MasterData5[[#This Row],[MntFruits]]&gt;=AC$4, "Yes", "")</f>
        <v/>
      </c>
      <c r="W1231" s="14" t="str">
        <f>IF(MasterData5[[#This Row],[MntMeatProducts]]&gt;=AD$4, "Yes", "")</f>
        <v/>
      </c>
      <c r="X1231" s="14" t="str">
        <f>IF(MasterData5[[#This Row],[MntFishProducts]]&gt;=AE$4, "Yes", "")</f>
        <v/>
      </c>
      <c r="Y1231" s="14" t="str">
        <f>IF(MasterData5[[#This Row],[MntSweetProducts]]&gt;=AF$4, "Yes", "")</f>
        <v/>
      </c>
    </row>
    <row r="1232" spans="1:25" x14ac:dyDescent="0.3">
      <c r="A1232">
        <v>5995</v>
      </c>
      <c r="B1232" s="10">
        <v>165</v>
      </c>
      <c r="C1232" s="10">
        <v>3</v>
      </c>
      <c r="D1232" s="10">
        <v>147</v>
      </c>
      <c r="E1232" s="10">
        <v>4</v>
      </c>
      <c r="F1232" s="10">
        <v>24</v>
      </c>
      <c r="G1232" s="10">
        <v>41</v>
      </c>
      <c r="H1232" s="24">
        <f>2021-'Customer Profile'!B1231</f>
        <v>59</v>
      </c>
      <c r="I1232" s="10">
        <f>IF(Analysis!$B$60="Wine",B1232,IF(Analysis!$B$60="Fruit",C1232,IF(Analysis!$B$60="Meat",D1232,IF(Analysis!$B$60="Fish",E1232,IF(Analysis!$B$60="Sweet",F1232,"")))))</f>
        <v>4</v>
      </c>
      <c r="J1232" s="10">
        <v>39552</v>
      </c>
      <c r="K1232" s="10" t="str">
        <f>IF(MasterData5[[#This Row],[Income ]]&gt;$AB$12, "Above", "Below")</f>
        <v>Below</v>
      </c>
      <c r="L1232" s="10">
        <f>SUM(MasterData5[[#This Row],[MntWines]:[MntSweetProducts]])</f>
        <v>343</v>
      </c>
      <c r="M1232" s="53" t="str">
        <f>IF(MasterData5[[#This Row],[Total Purchase]]&gt;=500, "Over $500", "")</f>
        <v/>
      </c>
      <c r="N1232" s="10"/>
      <c r="O1232" s="14" t="str">
        <f>IF(AND(MasterData5[[#This Row],[MntWines]]&gt;=AB$4, MasterData5[[#This Row],[Income ]]&lt;=$AB$12), "Yes", "")</f>
        <v/>
      </c>
      <c r="P1232" s="14" t="str">
        <f>IF(AND(MasterData5[[#This Row],[MntFruits]]&gt;=AC$4, MasterData5[[#This Row],[Income ]]&lt;=$AB$12), "Yes", "")</f>
        <v/>
      </c>
      <c r="Q1232" s="14" t="str">
        <f>IF(AND(MasterData5[[#This Row],[MntMeatProducts]]&gt;=AD$4, MasterData5[[#This Row],[Income ]]&lt;=$AB$12), "Yes", "")</f>
        <v/>
      </c>
      <c r="R1232" s="14" t="str">
        <f>IF(AND(MasterData5[[#This Row],[MntFishProducts]]&gt;=AE$4, MasterData5[[#This Row],[Income ]]&lt;=$AB$12), "Yes", "")</f>
        <v/>
      </c>
      <c r="S1232" s="14" t="str">
        <f>IF(AND(MasterData5[[#This Row],[MntSweetProducts]]&gt;=AF$4, MasterData5[[#This Row],[Income ]]&lt;=$AB$12), "Yes", "")</f>
        <v/>
      </c>
      <c r="U1232" s="14" t="str">
        <f>IF(MasterData5[[#This Row],[MntWines]]&gt;=AB$4, "Yes", "")</f>
        <v/>
      </c>
      <c r="V1232" s="14" t="str">
        <f>IF(MasterData5[[#This Row],[MntFruits]]&gt;=AC$4, "Yes", "")</f>
        <v/>
      </c>
      <c r="W1232" s="14" t="str">
        <f>IF(MasterData5[[#This Row],[MntMeatProducts]]&gt;=AD$4, "Yes", "")</f>
        <v/>
      </c>
      <c r="X1232" s="14" t="str">
        <f>IF(MasterData5[[#This Row],[MntFishProducts]]&gt;=AE$4, "Yes", "")</f>
        <v/>
      </c>
      <c r="Y1232" s="14" t="str">
        <f>IF(MasterData5[[#This Row],[MntSweetProducts]]&gt;=AF$4, "Yes", "")</f>
        <v/>
      </c>
    </row>
    <row r="1233" spans="1:25" x14ac:dyDescent="0.3">
      <c r="A1233">
        <v>6001</v>
      </c>
      <c r="B1233" s="10">
        <v>614</v>
      </c>
      <c r="C1233" s="10">
        <v>35</v>
      </c>
      <c r="D1233" s="10">
        <v>160</v>
      </c>
      <c r="E1233" s="10">
        <v>58</v>
      </c>
      <c r="F1233" s="10">
        <v>35</v>
      </c>
      <c r="G1233" s="10">
        <v>35</v>
      </c>
      <c r="H1233" s="24">
        <f>2021-'Customer Profile'!B1232</f>
        <v>42</v>
      </c>
      <c r="I1233" s="10">
        <f>IF(Analysis!$B$60="Wine",B1233,IF(Analysis!$B$60="Fruit",C1233,IF(Analysis!$B$60="Meat",D1233,IF(Analysis!$B$60="Fish",E1233,IF(Analysis!$B$60="Sweet",F1233,"")))))</f>
        <v>58</v>
      </c>
      <c r="J1233" s="10">
        <v>56775</v>
      </c>
      <c r="K1233" s="10" t="str">
        <f>IF(MasterData5[[#This Row],[Income ]]&gt;$AB$12, "Above", "Below")</f>
        <v>Above</v>
      </c>
      <c r="L1233" s="10">
        <f>SUM(MasterData5[[#This Row],[MntWines]:[MntSweetProducts]])</f>
        <v>902</v>
      </c>
      <c r="M1233" s="53" t="str">
        <f>IF(MasterData5[[#This Row],[Total Purchase]]&gt;=500, "Over $500", "")</f>
        <v>Over $500</v>
      </c>
      <c r="N1233" s="10"/>
      <c r="O1233" s="14" t="str">
        <f>IF(AND(MasterData5[[#This Row],[MntWines]]&gt;=AB$4, MasterData5[[#This Row],[Income ]]&lt;=$AB$12), "Yes", "")</f>
        <v/>
      </c>
      <c r="P1233" s="14" t="str">
        <f>IF(AND(MasterData5[[#This Row],[MntFruits]]&gt;=AC$4, MasterData5[[#This Row],[Income ]]&lt;=$AB$12), "Yes", "")</f>
        <v/>
      </c>
      <c r="Q1233" s="14" t="str">
        <f>IF(AND(MasterData5[[#This Row],[MntMeatProducts]]&gt;=AD$4, MasterData5[[#This Row],[Income ]]&lt;=$AB$12), "Yes", "")</f>
        <v/>
      </c>
      <c r="R1233" s="14" t="str">
        <f>IF(AND(MasterData5[[#This Row],[MntFishProducts]]&gt;=AE$4, MasterData5[[#This Row],[Income ]]&lt;=$AB$12), "Yes", "")</f>
        <v/>
      </c>
      <c r="S1233" s="14" t="str">
        <f>IF(AND(MasterData5[[#This Row],[MntSweetProducts]]&gt;=AF$4, MasterData5[[#This Row],[Income ]]&lt;=$AB$12), "Yes", "")</f>
        <v/>
      </c>
      <c r="U1233" s="14" t="str">
        <f>IF(MasterData5[[#This Row],[MntWines]]&gt;=AB$4, "Yes", "")</f>
        <v>Yes</v>
      </c>
      <c r="V1233" s="14" t="str">
        <f>IF(MasterData5[[#This Row],[MntFruits]]&gt;=AC$4, "Yes", "")</f>
        <v>Yes</v>
      </c>
      <c r="W1233" s="14" t="str">
        <f>IF(MasterData5[[#This Row],[MntMeatProducts]]&gt;=AD$4, "Yes", "")</f>
        <v/>
      </c>
      <c r="X1233" s="14" t="str">
        <f>IF(MasterData5[[#This Row],[MntFishProducts]]&gt;=AE$4, "Yes", "")</f>
        <v>Yes</v>
      </c>
      <c r="Y1233" s="14" t="str">
        <f>IF(MasterData5[[#This Row],[MntSweetProducts]]&gt;=AF$4, "Yes", "")</f>
        <v>Yes</v>
      </c>
    </row>
    <row r="1234" spans="1:25" x14ac:dyDescent="0.3">
      <c r="A1234">
        <v>6019</v>
      </c>
      <c r="B1234" s="10">
        <v>45</v>
      </c>
      <c r="C1234" s="10">
        <v>3</v>
      </c>
      <c r="D1234" s="10">
        <v>9</v>
      </c>
      <c r="E1234" s="10">
        <v>4</v>
      </c>
      <c r="F1234" s="10">
        <v>4</v>
      </c>
      <c r="G1234" s="10">
        <v>7</v>
      </c>
      <c r="H1234" s="24">
        <f>2021-'Customer Profile'!B1233</f>
        <v>50</v>
      </c>
      <c r="I1234" s="10">
        <f>IF(Analysis!$B$60="Wine",B1234,IF(Analysis!$B$60="Fruit",C1234,IF(Analysis!$B$60="Meat",D1234,IF(Analysis!$B$60="Fish",E1234,IF(Analysis!$B$60="Sweet",F1234,"")))))</f>
        <v>4</v>
      </c>
      <c r="J1234" s="10">
        <v>37126</v>
      </c>
      <c r="K1234" s="10" t="str">
        <f>IF(MasterData5[[#This Row],[Income ]]&gt;$AB$12, "Above", "Below")</f>
        <v>Below</v>
      </c>
      <c r="L1234" s="10">
        <f>SUM(MasterData5[[#This Row],[MntWines]:[MntSweetProducts]])</f>
        <v>65</v>
      </c>
      <c r="M1234" s="53" t="str">
        <f>IF(MasterData5[[#This Row],[Total Purchase]]&gt;=500, "Over $500", "")</f>
        <v/>
      </c>
      <c r="N1234" s="10"/>
      <c r="O1234" s="14" t="str">
        <f>IF(AND(MasterData5[[#This Row],[MntWines]]&gt;=AB$4, MasterData5[[#This Row],[Income ]]&lt;=$AB$12), "Yes", "")</f>
        <v/>
      </c>
      <c r="P1234" s="14" t="str">
        <f>IF(AND(MasterData5[[#This Row],[MntFruits]]&gt;=AC$4, MasterData5[[#This Row],[Income ]]&lt;=$AB$12), "Yes", "")</f>
        <v/>
      </c>
      <c r="Q1234" s="14" t="str">
        <f>IF(AND(MasterData5[[#This Row],[MntMeatProducts]]&gt;=AD$4, MasterData5[[#This Row],[Income ]]&lt;=$AB$12), "Yes", "")</f>
        <v/>
      </c>
      <c r="R1234" s="14" t="str">
        <f>IF(AND(MasterData5[[#This Row],[MntFishProducts]]&gt;=AE$4, MasterData5[[#This Row],[Income ]]&lt;=$AB$12), "Yes", "")</f>
        <v/>
      </c>
      <c r="S1234" s="14" t="str">
        <f>IF(AND(MasterData5[[#This Row],[MntSweetProducts]]&gt;=AF$4, MasterData5[[#This Row],[Income ]]&lt;=$AB$12), "Yes", "")</f>
        <v/>
      </c>
      <c r="U1234" s="14" t="str">
        <f>IF(MasterData5[[#This Row],[MntWines]]&gt;=AB$4, "Yes", "")</f>
        <v/>
      </c>
      <c r="V1234" s="14" t="str">
        <f>IF(MasterData5[[#This Row],[MntFruits]]&gt;=AC$4, "Yes", "")</f>
        <v/>
      </c>
      <c r="W1234" s="14" t="str">
        <f>IF(MasterData5[[#This Row],[MntMeatProducts]]&gt;=AD$4, "Yes", "")</f>
        <v/>
      </c>
      <c r="X1234" s="14" t="str">
        <f>IF(MasterData5[[#This Row],[MntFishProducts]]&gt;=AE$4, "Yes", "")</f>
        <v/>
      </c>
      <c r="Y1234" s="14" t="str">
        <f>IF(MasterData5[[#This Row],[MntSweetProducts]]&gt;=AF$4, "Yes", "")</f>
        <v/>
      </c>
    </row>
    <row r="1235" spans="1:25" x14ac:dyDescent="0.3">
      <c r="A1235">
        <v>6024</v>
      </c>
      <c r="B1235" s="10">
        <v>1111</v>
      </c>
      <c r="C1235" s="10">
        <v>24</v>
      </c>
      <c r="D1235" s="10">
        <v>790</v>
      </c>
      <c r="E1235" s="10">
        <v>160</v>
      </c>
      <c r="F1235" s="10">
        <v>45</v>
      </c>
      <c r="G1235" s="10">
        <v>172</v>
      </c>
      <c r="H1235" s="24">
        <f>2021-'Customer Profile'!B1234</f>
        <v>68</v>
      </c>
      <c r="I1235" s="10">
        <f>IF(Analysis!$B$60="Wine",B1235,IF(Analysis!$B$60="Fruit",C1235,IF(Analysis!$B$60="Meat",D1235,IF(Analysis!$B$60="Fish",E1235,IF(Analysis!$B$60="Sweet",F1235,"")))))</f>
        <v>160</v>
      </c>
      <c r="J1235" s="10">
        <v>94384</v>
      </c>
      <c r="K1235" s="10" t="str">
        <f>IF(MasterData5[[#This Row],[Income ]]&gt;$AB$12, "Above", "Below")</f>
        <v>Above</v>
      </c>
      <c r="L1235" s="10">
        <f>SUM(MasterData5[[#This Row],[MntWines]:[MntSweetProducts]])</f>
        <v>2130</v>
      </c>
      <c r="M1235" s="53" t="str">
        <f>IF(MasterData5[[#This Row],[Total Purchase]]&gt;=500, "Over $500", "")</f>
        <v>Over $500</v>
      </c>
      <c r="N1235" s="10"/>
      <c r="O1235" s="14" t="str">
        <f>IF(AND(MasterData5[[#This Row],[MntWines]]&gt;=AB$4, MasterData5[[#This Row],[Income ]]&lt;=$AB$12), "Yes", "")</f>
        <v/>
      </c>
      <c r="P1235" s="14" t="str">
        <f>IF(AND(MasterData5[[#This Row],[MntFruits]]&gt;=AC$4, MasterData5[[#This Row],[Income ]]&lt;=$AB$12), "Yes", "")</f>
        <v/>
      </c>
      <c r="Q1235" s="14" t="str">
        <f>IF(AND(MasterData5[[#This Row],[MntMeatProducts]]&gt;=AD$4, MasterData5[[#This Row],[Income ]]&lt;=$AB$12), "Yes", "")</f>
        <v/>
      </c>
      <c r="R1235" s="14" t="str">
        <f>IF(AND(MasterData5[[#This Row],[MntFishProducts]]&gt;=AE$4, MasterData5[[#This Row],[Income ]]&lt;=$AB$12), "Yes", "")</f>
        <v/>
      </c>
      <c r="S1235" s="14" t="str">
        <f>IF(AND(MasterData5[[#This Row],[MntSweetProducts]]&gt;=AF$4, MasterData5[[#This Row],[Income ]]&lt;=$AB$12), "Yes", "")</f>
        <v/>
      </c>
      <c r="U1235" s="14" t="str">
        <f>IF(MasterData5[[#This Row],[MntWines]]&gt;=AB$4, "Yes", "")</f>
        <v>Yes</v>
      </c>
      <c r="V1235" s="14" t="str">
        <f>IF(MasterData5[[#This Row],[MntFruits]]&gt;=AC$4, "Yes", "")</f>
        <v/>
      </c>
      <c r="W1235" s="14" t="str">
        <f>IF(MasterData5[[#This Row],[MntMeatProducts]]&gt;=AD$4, "Yes", "")</f>
        <v>Yes</v>
      </c>
      <c r="X1235" s="14" t="str">
        <f>IF(MasterData5[[#This Row],[MntFishProducts]]&gt;=AE$4, "Yes", "")</f>
        <v>Yes</v>
      </c>
      <c r="Y1235" s="14" t="str">
        <f>IF(MasterData5[[#This Row],[MntSweetProducts]]&gt;=AF$4, "Yes", "")</f>
        <v>Yes</v>
      </c>
    </row>
    <row r="1236" spans="1:25" x14ac:dyDescent="0.3">
      <c r="A1236">
        <v>6036</v>
      </c>
      <c r="B1236" s="10">
        <v>1168</v>
      </c>
      <c r="C1236" s="10">
        <v>92</v>
      </c>
      <c r="D1236" s="10">
        <v>408</v>
      </c>
      <c r="E1236" s="10">
        <v>72</v>
      </c>
      <c r="F1236" s="10">
        <v>129</v>
      </c>
      <c r="G1236" s="10">
        <v>55</v>
      </c>
      <c r="H1236" s="24">
        <f>2021-'Customer Profile'!B1235</f>
        <v>62</v>
      </c>
      <c r="I1236" s="10">
        <f>IF(Analysis!$B$60="Wine",B1236,IF(Analysis!$B$60="Fruit",C1236,IF(Analysis!$B$60="Meat",D1236,IF(Analysis!$B$60="Fish",E1236,IF(Analysis!$B$60="Sweet",F1236,"")))))</f>
        <v>72</v>
      </c>
      <c r="J1236" s="10">
        <v>89120</v>
      </c>
      <c r="K1236" s="10" t="str">
        <f>IF(MasterData5[[#This Row],[Income ]]&gt;$AB$12, "Above", "Below")</f>
        <v>Above</v>
      </c>
      <c r="L1236" s="10">
        <f>SUM(MasterData5[[#This Row],[MntWines]:[MntSweetProducts]])</f>
        <v>1869</v>
      </c>
      <c r="M1236" s="53" t="str">
        <f>IF(MasterData5[[#This Row],[Total Purchase]]&gt;=500, "Over $500", "")</f>
        <v>Over $500</v>
      </c>
      <c r="N1236" s="10"/>
      <c r="O1236" s="14" t="str">
        <f>IF(AND(MasterData5[[#This Row],[MntWines]]&gt;=AB$4, MasterData5[[#This Row],[Income ]]&lt;=$AB$12), "Yes", "")</f>
        <v/>
      </c>
      <c r="P1236" s="14" t="str">
        <f>IF(AND(MasterData5[[#This Row],[MntFruits]]&gt;=AC$4, MasterData5[[#This Row],[Income ]]&lt;=$AB$12), "Yes", "")</f>
        <v/>
      </c>
      <c r="Q1236" s="14" t="str">
        <f>IF(AND(MasterData5[[#This Row],[MntMeatProducts]]&gt;=AD$4, MasterData5[[#This Row],[Income ]]&lt;=$AB$12), "Yes", "")</f>
        <v/>
      </c>
      <c r="R1236" s="14" t="str">
        <f>IF(AND(MasterData5[[#This Row],[MntFishProducts]]&gt;=AE$4, MasterData5[[#This Row],[Income ]]&lt;=$AB$12), "Yes", "")</f>
        <v/>
      </c>
      <c r="S1236" s="14" t="str">
        <f>IF(AND(MasterData5[[#This Row],[MntSweetProducts]]&gt;=AF$4, MasterData5[[#This Row],[Income ]]&lt;=$AB$12), "Yes", "")</f>
        <v/>
      </c>
      <c r="U1236" s="14" t="str">
        <f>IF(MasterData5[[#This Row],[MntWines]]&gt;=AB$4, "Yes", "")</f>
        <v>Yes</v>
      </c>
      <c r="V1236" s="14" t="str">
        <f>IF(MasterData5[[#This Row],[MntFruits]]&gt;=AC$4, "Yes", "")</f>
        <v>Yes</v>
      </c>
      <c r="W1236" s="14" t="str">
        <f>IF(MasterData5[[#This Row],[MntMeatProducts]]&gt;=AD$4, "Yes", "")</f>
        <v>Yes</v>
      </c>
      <c r="X1236" s="14" t="str">
        <f>IF(MasterData5[[#This Row],[MntFishProducts]]&gt;=AE$4, "Yes", "")</f>
        <v>Yes</v>
      </c>
      <c r="Y1236" s="14" t="str">
        <f>IF(MasterData5[[#This Row],[MntSweetProducts]]&gt;=AF$4, "Yes", "")</f>
        <v>Yes</v>
      </c>
    </row>
    <row r="1237" spans="1:25" x14ac:dyDescent="0.3">
      <c r="A1237">
        <v>6049</v>
      </c>
      <c r="B1237" s="10">
        <v>1142</v>
      </c>
      <c r="C1237" s="10">
        <v>51</v>
      </c>
      <c r="D1237" s="10">
        <v>415</v>
      </c>
      <c r="E1237" s="10">
        <v>90</v>
      </c>
      <c r="F1237" s="10">
        <v>69</v>
      </c>
      <c r="G1237" s="10">
        <v>37</v>
      </c>
      <c r="H1237" s="24">
        <f>2021-'Customer Profile'!B1236</f>
        <v>39</v>
      </c>
      <c r="I1237" s="10">
        <f>IF(Analysis!$B$60="Wine",B1237,IF(Analysis!$B$60="Fruit",C1237,IF(Analysis!$B$60="Meat",D1237,IF(Analysis!$B$60="Fish",E1237,IF(Analysis!$B$60="Sweet",F1237,"")))))</f>
        <v>90</v>
      </c>
      <c r="J1237" s="10">
        <v>73450</v>
      </c>
      <c r="K1237" s="10" t="str">
        <f>IF(MasterData5[[#This Row],[Income ]]&gt;$AB$12, "Above", "Below")</f>
        <v>Above</v>
      </c>
      <c r="L1237" s="10">
        <f>SUM(MasterData5[[#This Row],[MntWines]:[MntSweetProducts]])</f>
        <v>1767</v>
      </c>
      <c r="M1237" s="53" t="str">
        <f>IF(MasterData5[[#This Row],[Total Purchase]]&gt;=500, "Over $500", "")</f>
        <v>Over $500</v>
      </c>
      <c r="N1237" s="10"/>
      <c r="O1237" s="14" t="str">
        <f>IF(AND(MasterData5[[#This Row],[MntWines]]&gt;=AB$4, MasterData5[[#This Row],[Income ]]&lt;=$AB$12), "Yes", "")</f>
        <v/>
      </c>
      <c r="P1237" s="14" t="str">
        <f>IF(AND(MasterData5[[#This Row],[MntFruits]]&gt;=AC$4, MasterData5[[#This Row],[Income ]]&lt;=$AB$12), "Yes", "")</f>
        <v/>
      </c>
      <c r="Q1237" s="14" t="str">
        <f>IF(AND(MasterData5[[#This Row],[MntMeatProducts]]&gt;=AD$4, MasterData5[[#This Row],[Income ]]&lt;=$AB$12), "Yes", "")</f>
        <v/>
      </c>
      <c r="R1237" s="14" t="str">
        <f>IF(AND(MasterData5[[#This Row],[MntFishProducts]]&gt;=AE$4, MasterData5[[#This Row],[Income ]]&lt;=$AB$12), "Yes", "")</f>
        <v/>
      </c>
      <c r="S1237" s="14" t="str">
        <f>IF(AND(MasterData5[[#This Row],[MntSweetProducts]]&gt;=AF$4, MasterData5[[#This Row],[Income ]]&lt;=$AB$12), "Yes", "")</f>
        <v/>
      </c>
      <c r="U1237" s="14" t="str">
        <f>IF(MasterData5[[#This Row],[MntWines]]&gt;=AB$4, "Yes", "")</f>
        <v>Yes</v>
      </c>
      <c r="V1237" s="14" t="str">
        <f>IF(MasterData5[[#This Row],[MntFruits]]&gt;=AC$4, "Yes", "")</f>
        <v>Yes</v>
      </c>
      <c r="W1237" s="14" t="str">
        <f>IF(MasterData5[[#This Row],[MntMeatProducts]]&gt;=AD$4, "Yes", "")</f>
        <v>Yes</v>
      </c>
      <c r="X1237" s="14" t="str">
        <f>IF(MasterData5[[#This Row],[MntFishProducts]]&gt;=AE$4, "Yes", "")</f>
        <v>Yes</v>
      </c>
      <c r="Y1237" s="14" t="str">
        <f>IF(MasterData5[[#This Row],[MntSweetProducts]]&gt;=AF$4, "Yes", "")</f>
        <v>Yes</v>
      </c>
    </row>
    <row r="1238" spans="1:25" x14ac:dyDescent="0.3">
      <c r="A1238">
        <v>6050</v>
      </c>
      <c r="B1238" s="10">
        <v>1171</v>
      </c>
      <c r="C1238" s="10">
        <v>43</v>
      </c>
      <c r="D1238" s="10">
        <v>219</v>
      </c>
      <c r="E1238" s="10">
        <v>19</v>
      </c>
      <c r="F1238" s="10">
        <v>14</v>
      </c>
      <c r="G1238" s="10">
        <v>47</v>
      </c>
      <c r="H1238" s="24">
        <f>2021-'Customer Profile'!B1237</f>
        <v>46</v>
      </c>
      <c r="I1238" s="10">
        <f>IF(Analysis!$B$60="Wine",B1238,IF(Analysis!$B$60="Fruit",C1238,IF(Analysis!$B$60="Meat",D1238,IF(Analysis!$B$60="Fish",E1238,IF(Analysis!$B$60="Sweet",F1238,"")))))</f>
        <v>19</v>
      </c>
      <c r="J1238" s="10">
        <v>57036</v>
      </c>
      <c r="K1238" s="10" t="str">
        <f>IF(MasterData5[[#This Row],[Income ]]&gt;$AB$12, "Above", "Below")</f>
        <v>Above</v>
      </c>
      <c r="L1238" s="10">
        <f>SUM(MasterData5[[#This Row],[MntWines]:[MntSweetProducts]])</f>
        <v>1466</v>
      </c>
      <c r="M1238" s="53" t="str">
        <f>IF(MasterData5[[#This Row],[Total Purchase]]&gt;=500, "Over $500", "")</f>
        <v>Over $500</v>
      </c>
      <c r="N1238" s="10"/>
      <c r="O1238" s="14" t="str">
        <f>IF(AND(MasterData5[[#This Row],[MntWines]]&gt;=AB$4, MasterData5[[#This Row],[Income ]]&lt;=$AB$12), "Yes", "")</f>
        <v/>
      </c>
      <c r="P1238" s="14" t="str">
        <f>IF(AND(MasterData5[[#This Row],[MntFruits]]&gt;=AC$4, MasterData5[[#This Row],[Income ]]&lt;=$AB$12), "Yes", "")</f>
        <v/>
      </c>
      <c r="Q1238" s="14" t="str">
        <f>IF(AND(MasterData5[[#This Row],[MntMeatProducts]]&gt;=AD$4, MasterData5[[#This Row],[Income ]]&lt;=$AB$12), "Yes", "")</f>
        <v/>
      </c>
      <c r="R1238" s="14" t="str">
        <f>IF(AND(MasterData5[[#This Row],[MntFishProducts]]&gt;=AE$4, MasterData5[[#This Row],[Income ]]&lt;=$AB$12), "Yes", "")</f>
        <v/>
      </c>
      <c r="S1238" s="14" t="str">
        <f>IF(AND(MasterData5[[#This Row],[MntSweetProducts]]&gt;=AF$4, MasterData5[[#This Row],[Income ]]&lt;=$AB$12), "Yes", "")</f>
        <v/>
      </c>
      <c r="U1238" s="14" t="str">
        <f>IF(MasterData5[[#This Row],[MntWines]]&gt;=AB$4, "Yes", "")</f>
        <v>Yes</v>
      </c>
      <c r="V1238" s="14" t="str">
        <f>IF(MasterData5[[#This Row],[MntFruits]]&gt;=AC$4, "Yes", "")</f>
        <v>Yes</v>
      </c>
      <c r="W1238" s="14" t="str">
        <f>IF(MasterData5[[#This Row],[MntMeatProducts]]&gt;=AD$4, "Yes", "")</f>
        <v>Yes</v>
      </c>
      <c r="X1238" s="14" t="str">
        <f>IF(MasterData5[[#This Row],[MntFishProducts]]&gt;=AE$4, "Yes", "")</f>
        <v/>
      </c>
      <c r="Y1238" s="14" t="str">
        <f>IF(MasterData5[[#This Row],[MntSweetProducts]]&gt;=AF$4, "Yes", "")</f>
        <v/>
      </c>
    </row>
    <row r="1239" spans="1:25" x14ac:dyDescent="0.3">
      <c r="A1239">
        <v>6055</v>
      </c>
      <c r="B1239" s="10">
        <v>546</v>
      </c>
      <c r="C1239" s="10">
        <v>72</v>
      </c>
      <c r="D1239" s="10">
        <v>376</v>
      </c>
      <c r="E1239" s="10">
        <v>94</v>
      </c>
      <c r="F1239" s="10">
        <v>145</v>
      </c>
      <c r="G1239" s="10">
        <v>72</v>
      </c>
      <c r="H1239" s="24">
        <f>2021-'Customer Profile'!B1238</f>
        <v>42</v>
      </c>
      <c r="I1239" s="10">
        <f>IF(Analysis!$B$60="Wine",B1239,IF(Analysis!$B$60="Fruit",C1239,IF(Analysis!$B$60="Meat",D1239,IF(Analysis!$B$60="Fish",E1239,IF(Analysis!$B$60="Sweet",F1239,"")))))</f>
        <v>94</v>
      </c>
      <c r="J1239" s="10">
        <v>71626</v>
      </c>
      <c r="K1239" s="10" t="str">
        <f>IF(MasterData5[[#This Row],[Income ]]&gt;$AB$12, "Above", "Below")</f>
        <v>Above</v>
      </c>
      <c r="L1239" s="10">
        <f>SUM(MasterData5[[#This Row],[MntWines]:[MntSweetProducts]])</f>
        <v>1233</v>
      </c>
      <c r="M1239" s="53" t="str">
        <f>IF(MasterData5[[#This Row],[Total Purchase]]&gt;=500, "Over $500", "")</f>
        <v>Over $500</v>
      </c>
      <c r="N1239" s="10"/>
      <c r="O1239" s="14" t="str">
        <f>IF(AND(MasterData5[[#This Row],[MntWines]]&gt;=AB$4, MasterData5[[#This Row],[Income ]]&lt;=$AB$12), "Yes", "")</f>
        <v/>
      </c>
      <c r="P1239" s="14" t="str">
        <f>IF(AND(MasterData5[[#This Row],[MntFruits]]&gt;=AC$4, MasterData5[[#This Row],[Income ]]&lt;=$AB$12), "Yes", "")</f>
        <v/>
      </c>
      <c r="Q1239" s="14" t="str">
        <f>IF(AND(MasterData5[[#This Row],[MntMeatProducts]]&gt;=AD$4, MasterData5[[#This Row],[Income ]]&lt;=$AB$12), "Yes", "")</f>
        <v/>
      </c>
      <c r="R1239" s="14" t="str">
        <f>IF(AND(MasterData5[[#This Row],[MntFishProducts]]&gt;=AE$4, MasterData5[[#This Row],[Income ]]&lt;=$AB$12), "Yes", "")</f>
        <v/>
      </c>
      <c r="S1239" s="14" t="str">
        <f>IF(AND(MasterData5[[#This Row],[MntSweetProducts]]&gt;=AF$4, MasterData5[[#This Row],[Income ]]&lt;=$AB$12), "Yes", "")</f>
        <v/>
      </c>
      <c r="U1239" s="14" t="str">
        <f>IF(MasterData5[[#This Row],[MntWines]]&gt;=AB$4, "Yes", "")</f>
        <v>Yes</v>
      </c>
      <c r="V1239" s="14" t="str">
        <f>IF(MasterData5[[#This Row],[MntFruits]]&gt;=AC$4, "Yes", "")</f>
        <v>Yes</v>
      </c>
      <c r="W1239" s="14" t="str">
        <f>IF(MasterData5[[#This Row],[MntMeatProducts]]&gt;=AD$4, "Yes", "")</f>
        <v>Yes</v>
      </c>
      <c r="X1239" s="14" t="str">
        <f>IF(MasterData5[[#This Row],[MntFishProducts]]&gt;=AE$4, "Yes", "")</f>
        <v>Yes</v>
      </c>
      <c r="Y1239" s="14" t="str">
        <f>IF(MasterData5[[#This Row],[MntSweetProducts]]&gt;=AF$4, "Yes", "")</f>
        <v>Yes</v>
      </c>
    </row>
    <row r="1240" spans="1:25" x14ac:dyDescent="0.3">
      <c r="A1240">
        <v>6059</v>
      </c>
      <c r="B1240" s="10">
        <v>986</v>
      </c>
      <c r="C1240" s="10">
        <v>36</v>
      </c>
      <c r="D1240" s="10">
        <v>168</v>
      </c>
      <c r="E1240" s="10">
        <v>16</v>
      </c>
      <c r="F1240" s="10">
        <v>0</v>
      </c>
      <c r="G1240" s="10">
        <v>108</v>
      </c>
      <c r="H1240" s="24">
        <f>2021-'Customer Profile'!B1239</f>
        <v>68</v>
      </c>
      <c r="I1240" s="10">
        <f>IF(Analysis!$B$60="Wine",B1240,IF(Analysis!$B$60="Fruit",C1240,IF(Analysis!$B$60="Meat",D1240,IF(Analysis!$B$60="Fish",E1240,IF(Analysis!$B$60="Sweet",F1240,"")))))</f>
        <v>16</v>
      </c>
      <c r="J1240" s="10">
        <v>64504</v>
      </c>
      <c r="K1240" s="10" t="str">
        <f>IF(MasterData5[[#This Row],[Income ]]&gt;$AB$12, "Above", "Below")</f>
        <v>Above</v>
      </c>
      <c r="L1240" s="10">
        <f>SUM(MasterData5[[#This Row],[MntWines]:[MntSweetProducts]])</f>
        <v>1206</v>
      </c>
      <c r="M1240" s="53" t="str">
        <f>IF(MasterData5[[#This Row],[Total Purchase]]&gt;=500, "Over $500", "")</f>
        <v>Over $500</v>
      </c>
      <c r="N1240" s="10"/>
      <c r="O1240" s="14" t="str">
        <f>IF(AND(MasterData5[[#This Row],[MntWines]]&gt;=AB$4, MasterData5[[#This Row],[Income ]]&lt;=$AB$12), "Yes", "")</f>
        <v/>
      </c>
      <c r="P1240" s="14" t="str">
        <f>IF(AND(MasterData5[[#This Row],[MntFruits]]&gt;=AC$4, MasterData5[[#This Row],[Income ]]&lt;=$AB$12), "Yes", "")</f>
        <v/>
      </c>
      <c r="Q1240" s="14" t="str">
        <f>IF(AND(MasterData5[[#This Row],[MntMeatProducts]]&gt;=AD$4, MasterData5[[#This Row],[Income ]]&lt;=$AB$12), "Yes", "")</f>
        <v/>
      </c>
      <c r="R1240" s="14" t="str">
        <f>IF(AND(MasterData5[[#This Row],[MntFishProducts]]&gt;=AE$4, MasterData5[[#This Row],[Income ]]&lt;=$AB$12), "Yes", "")</f>
        <v/>
      </c>
      <c r="S1240" s="14" t="str">
        <f>IF(AND(MasterData5[[#This Row],[MntSweetProducts]]&gt;=AF$4, MasterData5[[#This Row],[Income ]]&lt;=$AB$12), "Yes", "")</f>
        <v/>
      </c>
      <c r="U1240" s="14" t="str">
        <f>IF(MasterData5[[#This Row],[MntWines]]&gt;=AB$4, "Yes", "")</f>
        <v>Yes</v>
      </c>
      <c r="V1240" s="14" t="str">
        <f>IF(MasterData5[[#This Row],[MntFruits]]&gt;=AC$4, "Yes", "")</f>
        <v>Yes</v>
      </c>
      <c r="W1240" s="14" t="str">
        <f>IF(MasterData5[[#This Row],[MntMeatProducts]]&gt;=AD$4, "Yes", "")</f>
        <v>Yes</v>
      </c>
      <c r="X1240" s="14" t="str">
        <f>IF(MasterData5[[#This Row],[MntFishProducts]]&gt;=AE$4, "Yes", "")</f>
        <v/>
      </c>
      <c r="Y1240" s="14" t="str">
        <f>IF(MasterData5[[#This Row],[MntSweetProducts]]&gt;=AF$4, "Yes", "")</f>
        <v/>
      </c>
    </row>
    <row r="1241" spans="1:25" x14ac:dyDescent="0.3">
      <c r="A1241">
        <v>6071</v>
      </c>
      <c r="B1241" s="10">
        <v>493</v>
      </c>
      <c r="C1241" s="10">
        <v>70</v>
      </c>
      <c r="D1241" s="10">
        <v>324</v>
      </c>
      <c r="E1241" s="10">
        <v>146</v>
      </c>
      <c r="F1241" s="10">
        <v>40</v>
      </c>
      <c r="G1241" s="10">
        <v>84</v>
      </c>
      <c r="H1241" s="24">
        <f>2021-'Customer Profile'!B1240</f>
        <v>32</v>
      </c>
      <c r="I1241" s="10">
        <f>IF(Analysis!$B$60="Wine",B1241,IF(Analysis!$B$60="Fruit",C1241,IF(Analysis!$B$60="Meat",D1241,IF(Analysis!$B$60="Fish",E1241,IF(Analysis!$B$60="Sweet",F1241,"")))))</f>
        <v>146</v>
      </c>
      <c r="J1241" s="10">
        <v>81217</v>
      </c>
      <c r="K1241" s="10" t="str">
        <f>IF(MasterData5[[#This Row],[Income ]]&gt;$AB$12, "Above", "Below")</f>
        <v>Above</v>
      </c>
      <c r="L1241" s="10">
        <f>SUM(MasterData5[[#This Row],[MntWines]:[MntSweetProducts]])</f>
        <v>1073</v>
      </c>
      <c r="M1241" s="53" t="str">
        <f>IF(MasterData5[[#This Row],[Total Purchase]]&gt;=500, "Over $500", "")</f>
        <v>Over $500</v>
      </c>
      <c r="N1241" s="10"/>
      <c r="O1241" s="14" t="str">
        <f>IF(AND(MasterData5[[#This Row],[MntWines]]&gt;=AB$4, MasterData5[[#This Row],[Income ]]&lt;=$AB$12), "Yes", "")</f>
        <v/>
      </c>
      <c r="P1241" s="14" t="str">
        <f>IF(AND(MasterData5[[#This Row],[MntFruits]]&gt;=AC$4, MasterData5[[#This Row],[Income ]]&lt;=$AB$12), "Yes", "")</f>
        <v/>
      </c>
      <c r="Q1241" s="14" t="str">
        <f>IF(AND(MasterData5[[#This Row],[MntMeatProducts]]&gt;=AD$4, MasterData5[[#This Row],[Income ]]&lt;=$AB$12), "Yes", "")</f>
        <v/>
      </c>
      <c r="R1241" s="14" t="str">
        <f>IF(AND(MasterData5[[#This Row],[MntFishProducts]]&gt;=AE$4, MasterData5[[#This Row],[Income ]]&lt;=$AB$12), "Yes", "")</f>
        <v/>
      </c>
      <c r="S1241" s="14" t="str">
        <f>IF(AND(MasterData5[[#This Row],[MntSweetProducts]]&gt;=AF$4, MasterData5[[#This Row],[Income ]]&lt;=$AB$12), "Yes", "")</f>
        <v/>
      </c>
      <c r="U1241" s="14" t="str">
        <f>IF(MasterData5[[#This Row],[MntWines]]&gt;=AB$4, "Yes", "")</f>
        <v>Yes</v>
      </c>
      <c r="V1241" s="14" t="str">
        <f>IF(MasterData5[[#This Row],[MntFruits]]&gt;=AC$4, "Yes", "")</f>
        <v>Yes</v>
      </c>
      <c r="W1241" s="14" t="str">
        <f>IF(MasterData5[[#This Row],[MntMeatProducts]]&gt;=AD$4, "Yes", "")</f>
        <v>Yes</v>
      </c>
      <c r="X1241" s="14" t="str">
        <f>IF(MasterData5[[#This Row],[MntFishProducts]]&gt;=AE$4, "Yes", "")</f>
        <v>Yes</v>
      </c>
      <c r="Y1241" s="14" t="str">
        <f>IF(MasterData5[[#This Row],[MntSweetProducts]]&gt;=AF$4, "Yes", "")</f>
        <v>Yes</v>
      </c>
    </row>
    <row r="1242" spans="1:25" x14ac:dyDescent="0.3">
      <c r="A1242">
        <v>6072</v>
      </c>
      <c r="B1242" s="10">
        <v>918</v>
      </c>
      <c r="C1242" s="10">
        <v>57</v>
      </c>
      <c r="D1242" s="10">
        <v>842</v>
      </c>
      <c r="E1242" s="10">
        <v>99</v>
      </c>
      <c r="F1242" s="10">
        <v>38</v>
      </c>
      <c r="G1242" s="10">
        <v>133</v>
      </c>
      <c r="H1242" s="24">
        <f>2021-'Customer Profile'!B1241</f>
        <v>51</v>
      </c>
      <c r="I1242" s="10">
        <f>IF(Analysis!$B$60="Wine",B1242,IF(Analysis!$B$60="Fruit",C1242,IF(Analysis!$B$60="Meat",D1242,IF(Analysis!$B$60="Fish",E1242,IF(Analysis!$B$60="Sweet",F1242,"")))))</f>
        <v>99</v>
      </c>
      <c r="J1242" s="10">
        <v>75345</v>
      </c>
      <c r="K1242" s="10" t="str">
        <f>IF(MasterData5[[#This Row],[Income ]]&gt;$AB$12, "Above", "Below")</f>
        <v>Above</v>
      </c>
      <c r="L1242" s="10">
        <f>SUM(MasterData5[[#This Row],[MntWines]:[MntSweetProducts]])</f>
        <v>1954</v>
      </c>
      <c r="M1242" s="53" t="str">
        <f>IF(MasterData5[[#This Row],[Total Purchase]]&gt;=500, "Over $500", "")</f>
        <v>Over $500</v>
      </c>
      <c r="N1242" s="10"/>
      <c r="O1242" s="14" t="str">
        <f>IF(AND(MasterData5[[#This Row],[MntWines]]&gt;=AB$4, MasterData5[[#This Row],[Income ]]&lt;=$AB$12), "Yes", "")</f>
        <v/>
      </c>
      <c r="P1242" s="14" t="str">
        <f>IF(AND(MasterData5[[#This Row],[MntFruits]]&gt;=AC$4, MasterData5[[#This Row],[Income ]]&lt;=$AB$12), "Yes", "")</f>
        <v/>
      </c>
      <c r="Q1242" s="14" t="str">
        <f>IF(AND(MasterData5[[#This Row],[MntMeatProducts]]&gt;=AD$4, MasterData5[[#This Row],[Income ]]&lt;=$AB$12), "Yes", "")</f>
        <v/>
      </c>
      <c r="R1242" s="14" t="str">
        <f>IF(AND(MasterData5[[#This Row],[MntFishProducts]]&gt;=AE$4, MasterData5[[#This Row],[Income ]]&lt;=$AB$12), "Yes", "")</f>
        <v/>
      </c>
      <c r="S1242" s="14" t="str">
        <f>IF(AND(MasterData5[[#This Row],[MntSweetProducts]]&gt;=AF$4, MasterData5[[#This Row],[Income ]]&lt;=$AB$12), "Yes", "")</f>
        <v/>
      </c>
      <c r="U1242" s="14" t="str">
        <f>IF(MasterData5[[#This Row],[MntWines]]&gt;=AB$4, "Yes", "")</f>
        <v>Yes</v>
      </c>
      <c r="V1242" s="14" t="str">
        <f>IF(MasterData5[[#This Row],[MntFruits]]&gt;=AC$4, "Yes", "")</f>
        <v>Yes</v>
      </c>
      <c r="W1242" s="14" t="str">
        <f>IF(MasterData5[[#This Row],[MntMeatProducts]]&gt;=AD$4, "Yes", "")</f>
        <v>Yes</v>
      </c>
      <c r="X1242" s="14" t="str">
        <f>IF(MasterData5[[#This Row],[MntFishProducts]]&gt;=AE$4, "Yes", "")</f>
        <v>Yes</v>
      </c>
      <c r="Y1242" s="14" t="str">
        <f>IF(MasterData5[[#This Row],[MntSweetProducts]]&gt;=AF$4, "Yes", "")</f>
        <v>Yes</v>
      </c>
    </row>
    <row r="1243" spans="1:25" x14ac:dyDescent="0.3">
      <c r="A1243">
        <v>6086</v>
      </c>
      <c r="B1243" s="10">
        <v>445</v>
      </c>
      <c r="C1243" s="10">
        <v>25</v>
      </c>
      <c r="D1243" s="10">
        <v>706</v>
      </c>
      <c r="E1243" s="10">
        <v>80</v>
      </c>
      <c r="F1243" s="10">
        <v>76</v>
      </c>
      <c r="G1243" s="10">
        <v>48</v>
      </c>
      <c r="H1243" s="24">
        <f>2021-'Customer Profile'!B1242</f>
        <v>66</v>
      </c>
      <c r="I1243" s="10">
        <f>IF(Analysis!$B$60="Wine",B1243,IF(Analysis!$B$60="Fruit",C1243,IF(Analysis!$B$60="Meat",D1243,IF(Analysis!$B$60="Fish",E1243,IF(Analysis!$B$60="Sweet",F1243,"")))))</f>
        <v>80</v>
      </c>
      <c r="J1243" s="10">
        <v>80395</v>
      </c>
      <c r="K1243" s="10" t="str">
        <f>IF(MasterData5[[#This Row],[Income ]]&gt;$AB$12, "Above", "Below")</f>
        <v>Above</v>
      </c>
      <c r="L1243" s="10">
        <f>SUM(MasterData5[[#This Row],[MntWines]:[MntSweetProducts]])</f>
        <v>1332</v>
      </c>
      <c r="M1243" s="53" t="str">
        <f>IF(MasterData5[[#This Row],[Total Purchase]]&gt;=500, "Over $500", "")</f>
        <v>Over $500</v>
      </c>
      <c r="N1243" s="10"/>
      <c r="O1243" s="14" t="str">
        <f>IF(AND(MasterData5[[#This Row],[MntWines]]&gt;=AB$4, MasterData5[[#This Row],[Income ]]&lt;=$AB$12), "Yes", "")</f>
        <v/>
      </c>
      <c r="P1243" s="14" t="str">
        <f>IF(AND(MasterData5[[#This Row],[MntFruits]]&gt;=AC$4, MasterData5[[#This Row],[Income ]]&lt;=$AB$12), "Yes", "")</f>
        <v/>
      </c>
      <c r="Q1243" s="14" t="str">
        <f>IF(AND(MasterData5[[#This Row],[MntMeatProducts]]&gt;=AD$4, MasterData5[[#This Row],[Income ]]&lt;=$AB$12), "Yes", "")</f>
        <v/>
      </c>
      <c r="R1243" s="14" t="str">
        <f>IF(AND(MasterData5[[#This Row],[MntFishProducts]]&gt;=AE$4, MasterData5[[#This Row],[Income ]]&lt;=$AB$12), "Yes", "")</f>
        <v/>
      </c>
      <c r="S1243" s="14" t="str">
        <f>IF(AND(MasterData5[[#This Row],[MntSweetProducts]]&gt;=AF$4, MasterData5[[#This Row],[Income ]]&lt;=$AB$12), "Yes", "")</f>
        <v/>
      </c>
      <c r="U1243" s="14" t="str">
        <f>IF(MasterData5[[#This Row],[MntWines]]&gt;=AB$4, "Yes", "")</f>
        <v>Yes</v>
      </c>
      <c r="V1243" s="14" t="str">
        <f>IF(MasterData5[[#This Row],[MntFruits]]&gt;=AC$4, "Yes", "")</f>
        <v/>
      </c>
      <c r="W1243" s="14" t="str">
        <f>IF(MasterData5[[#This Row],[MntMeatProducts]]&gt;=AD$4, "Yes", "")</f>
        <v>Yes</v>
      </c>
      <c r="X1243" s="14" t="str">
        <f>IF(MasterData5[[#This Row],[MntFishProducts]]&gt;=AE$4, "Yes", "")</f>
        <v>Yes</v>
      </c>
      <c r="Y1243" s="14" t="str">
        <f>IF(MasterData5[[#This Row],[MntSweetProducts]]&gt;=AF$4, "Yes", "")</f>
        <v>Yes</v>
      </c>
    </row>
    <row r="1244" spans="1:25" x14ac:dyDescent="0.3">
      <c r="A1244">
        <v>6097</v>
      </c>
      <c r="B1244" s="10">
        <v>313</v>
      </c>
      <c r="C1244" s="10">
        <v>8</v>
      </c>
      <c r="D1244" s="10">
        <v>104</v>
      </c>
      <c r="E1244" s="10">
        <v>6</v>
      </c>
      <c r="F1244" s="10">
        <v>4</v>
      </c>
      <c r="G1244" s="10">
        <v>126</v>
      </c>
      <c r="H1244" s="24">
        <f>2021-'Customer Profile'!B1243</f>
        <v>62</v>
      </c>
      <c r="I1244" s="10">
        <f>IF(Analysis!$B$60="Wine",B1244,IF(Analysis!$B$60="Fruit",C1244,IF(Analysis!$B$60="Meat",D1244,IF(Analysis!$B$60="Fish",E1244,IF(Analysis!$B$60="Sweet",F1244,"")))))</f>
        <v>6</v>
      </c>
      <c r="J1244" s="10">
        <v>50664</v>
      </c>
      <c r="K1244" s="10" t="str">
        <f>IF(MasterData5[[#This Row],[Income ]]&gt;$AB$12, "Above", "Below")</f>
        <v>Below</v>
      </c>
      <c r="L1244" s="10">
        <f>SUM(MasterData5[[#This Row],[MntWines]:[MntSweetProducts]])</f>
        <v>435</v>
      </c>
      <c r="M1244" s="53" t="str">
        <f>IF(MasterData5[[#This Row],[Total Purchase]]&gt;=500, "Over $500", "")</f>
        <v/>
      </c>
      <c r="N1244" s="10"/>
      <c r="O1244" s="14" t="str">
        <f>IF(AND(MasterData5[[#This Row],[MntWines]]&gt;=AB$4, MasterData5[[#This Row],[Income ]]&lt;=$AB$12), "Yes", "")</f>
        <v>Yes</v>
      </c>
      <c r="P1244" s="14" t="str">
        <f>IF(AND(MasterData5[[#This Row],[MntFruits]]&gt;=AC$4, MasterData5[[#This Row],[Income ]]&lt;=$AB$12), "Yes", "")</f>
        <v/>
      </c>
      <c r="Q1244" s="14" t="str">
        <f>IF(AND(MasterData5[[#This Row],[MntMeatProducts]]&gt;=AD$4, MasterData5[[#This Row],[Income ]]&lt;=$AB$12), "Yes", "")</f>
        <v/>
      </c>
      <c r="R1244" s="14" t="str">
        <f>IF(AND(MasterData5[[#This Row],[MntFishProducts]]&gt;=AE$4, MasterData5[[#This Row],[Income ]]&lt;=$AB$12), "Yes", "")</f>
        <v/>
      </c>
      <c r="S1244" s="14" t="str">
        <f>IF(AND(MasterData5[[#This Row],[MntSweetProducts]]&gt;=AF$4, MasterData5[[#This Row],[Income ]]&lt;=$AB$12), "Yes", "")</f>
        <v/>
      </c>
      <c r="U1244" s="14" t="str">
        <f>IF(MasterData5[[#This Row],[MntWines]]&gt;=AB$4, "Yes", "")</f>
        <v>Yes</v>
      </c>
      <c r="V1244" s="14" t="str">
        <f>IF(MasterData5[[#This Row],[MntFruits]]&gt;=AC$4, "Yes", "")</f>
        <v/>
      </c>
      <c r="W1244" s="14" t="str">
        <f>IF(MasterData5[[#This Row],[MntMeatProducts]]&gt;=AD$4, "Yes", "")</f>
        <v/>
      </c>
      <c r="X1244" s="14" t="str">
        <f>IF(MasterData5[[#This Row],[MntFishProducts]]&gt;=AE$4, "Yes", "")</f>
        <v/>
      </c>
      <c r="Y1244" s="14" t="str">
        <f>IF(MasterData5[[#This Row],[MntSweetProducts]]&gt;=AF$4, "Yes", "")</f>
        <v/>
      </c>
    </row>
    <row r="1245" spans="1:25" x14ac:dyDescent="0.3">
      <c r="A1245">
        <v>6103</v>
      </c>
      <c r="B1245" s="10">
        <v>40</v>
      </c>
      <c r="C1245" s="10">
        <v>15</v>
      </c>
      <c r="D1245" s="10">
        <v>15</v>
      </c>
      <c r="E1245" s="10">
        <v>17</v>
      </c>
      <c r="F1245" s="10">
        <v>6</v>
      </c>
      <c r="G1245" s="10">
        <v>7</v>
      </c>
      <c r="H1245" s="24">
        <f>2021-'Customer Profile'!B1244</f>
        <v>73</v>
      </c>
      <c r="I1245" s="10">
        <f>IF(Analysis!$B$60="Wine",B1245,IF(Analysis!$B$60="Fruit",C1245,IF(Analysis!$B$60="Meat",D1245,IF(Analysis!$B$60="Fish",E1245,IF(Analysis!$B$60="Sweet",F1245,"")))))</f>
        <v>17</v>
      </c>
      <c r="J1245" s="10">
        <v>42192</v>
      </c>
      <c r="K1245" s="10" t="str">
        <f>IF(MasterData5[[#This Row],[Income ]]&gt;$AB$12, "Above", "Below")</f>
        <v>Below</v>
      </c>
      <c r="L1245" s="10">
        <f>SUM(MasterData5[[#This Row],[MntWines]:[MntSweetProducts]])</f>
        <v>93</v>
      </c>
      <c r="M1245" s="53" t="str">
        <f>IF(MasterData5[[#This Row],[Total Purchase]]&gt;=500, "Over $500", "")</f>
        <v/>
      </c>
      <c r="N1245" s="10"/>
      <c r="O1245" s="14" t="str">
        <f>IF(AND(MasterData5[[#This Row],[MntWines]]&gt;=AB$4, MasterData5[[#This Row],[Income ]]&lt;=$AB$12), "Yes", "")</f>
        <v/>
      </c>
      <c r="P1245" s="14" t="str">
        <f>IF(AND(MasterData5[[#This Row],[MntFruits]]&gt;=AC$4, MasterData5[[#This Row],[Income ]]&lt;=$AB$12), "Yes", "")</f>
        <v/>
      </c>
      <c r="Q1245" s="14" t="str">
        <f>IF(AND(MasterData5[[#This Row],[MntMeatProducts]]&gt;=AD$4, MasterData5[[#This Row],[Income ]]&lt;=$AB$12), "Yes", "")</f>
        <v/>
      </c>
      <c r="R1245" s="14" t="str">
        <f>IF(AND(MasterData5[[#This Row],[MntFishProducts]]&gt;=AE$4, MasterData5[[#This Row],[Income ]]&lt;=$AB$12), "Yes", "")</f>
        <v/>
      </c>
      <c r="S1245" s="14" t="str">
        <f>IF(AND(MasterData5[[#This Row],[MntSweetProducts]]&gt;=AF$4, MasterData5[[#This Row],[Income ]]&lt;=$AB$12), "Yes", "")</f>
        <v/>
      </c>
      <c r="U1245" s="14" t="str">
        <f>IF(MasterData5[[#This Row],[MntWines]]&gt;=AB$4, "Yes", "")</f>
        <v/>
      </c>
      <c r="V1245" s="14" t="str">
        <f>IF(MasterData5[[#This Row],[MntFruits]]&gt;=AC$4, "Yes", "")</f>
        <v/>
      </c>
      <c r="W1245" s="14" t="str">
        <f>IF(MasterData5[[#This Row],[MntMeatProducts]]&gt;=AD$4, "Yes", "")</f>
        <v/>
      </c>
      <c r="X1245" s="14" t="str">
        <f>IF(MasterData5[[#This Row],[MntFishProducts]]&gt;=AE$4, "Yes", "")</f>
        <v/>
      </c>
      <c r="Y1245" s="14" t="str">
        <f>IF(MasterData5[[#This Row],[MntSweetProducts]]&gt;=AF$4, "Yes", "")</f>
        <v/>
      </c>
    </row>
    <row r="1246" spans="1:25" x14ac:dyDescent="0.3">
      <c r="A1246">
        <v>6116</v>
      </c>
      <c r="B1246" s="10">
        <v>19</v>
      </c>
      <c r="C1246" s="10">
        <v>13</v>
      </c>
      <c r="D1246" s="10">
        <v>18</v>
      </c>
      <c r="E1246" s="10">
        <v>10</v>
      </c>
      <c r="F1246" s="10">
        <v>7</v>
      </c>
      <c r="G1246" s="10">
        <v>8</v>
      </c>
      <c r="H1246" s="24">
        <f>2021-'Customer Profile'!B1245</f>
        <v>53</v>
      </c>
      <c r="I1246" s="10">
        <f>IF(Analysis!$B$60="Wine",B1246,IF(Analysis!$B$60="Fruit",C1246,IF(Analysis!$B$60="Meat",D1246,IF(Analysis!$B$60="Fish",E1246,IF(Analysis!$B$60="Sweet",F1246,"")))))</f>
        <v>10</v>
      </c>
      <c r="J1246" s="10">
        <v>48985</v>
      </c>
      <c r="K1246" s="10" t="str">
        <f>IF(MasterData5[[#This Row],[Income ]]&gt;$AB$12, "Above", "Below")</f>
        <v>Below</v>
      </c>
      <c r="L1246" s="10">
        <f>SUM(MasterData5[[#This Row],[MntWines]:[MntSweetProducts]])</f>
        <v>67</v>
      </c>
      <c r="M1246" s="53" t="str">
        <f>IF(MasterData5[[#This Row],[Total Purchase]]&gt;=500, "Over $500", "")</f>
        <v/>
      </c>
      <c r="N1246" s="10"/>
      <c r="O1246" s="14" t="str">
        <f>IF(AND(MasterData5[[#This Row],[MntWines]]&gt;=AB$4, MasterData5[[#This Row],[Income ]]&lt;=$AB$12), "Yes", "")</f>
        <v/>
      </c>
      <c r="P1246" s="14" t="str">
        <f>IF(AND(MasterData5[[#This Row],[MntFruits]]&gt;=AC$4, MasterData5[[#This Row],[Income ]]&lt;=$AB$12), "Yes", "")</f>
        <v/>
      </c>
      <c r="Q1246" s="14" t="str">
        <f>IF(AND(MasterData5[[#This Row],[MntMeatProducts]]&gt;=AD$4, MasterData5[[#This Row],[Income ]]&lt;=$AB$12), "Yes", "")</f>
        <v/>
      </c>
      <c r="R1246" s="14" t="str">
        <f>IF(AND(MasterData5[[#This Row],[MntFishProducts]]&gt;=AE$4, MasterData5[[#This Row],[Income ]]&lt;=$AB$12), "Yes", "")</f>
        <v/>
      </c>
      <c r="S1246" s="14" t="str">
        <f>IF(AND(MasterData5[[#This Row],[MntSweetProducts]]&gt;=AF$4, MasterData5[[#This Row],[Income ]]&lt;=$AB$12), "Yes", "")</f>
        <v/>
      </c>
      <c r="U1246" s="14" t="str">
        <f>IF(MasterData5[[#This Row],[MntWines]]&gt;=AB$4, "Yes", "")</f>
        <v/>
      </c>
      <c r="V1246" s="14" t="str">
        <f>IF(MasterData5[[#This Row],[MntFruits]]&gt;=AC$4, "Yes", "")</f>
        <v/>
      </c>
      <c r="W1246" s="14" t="str">
        <f>IF(MasterData5[[#This Row],[MntMeatProducts]]&gt;=AD$4, "Yes", "")</f>
        <v/>
      </c>
      <c r="X1246" s="14" t="str">
        <f>IF(MasterData5[[#This Row],[MntFishProducts]]&gt;=AE$4, "Yes", "")</f>
        <v/>
      </c>
      <c r="Y1246" s="14" t="str">
        <f>IF(MasterData5[[#This Row],[MntSweetProducts]]&gt;=AF$4, "Yes", "")</f>
        <v/>
      </c>
    </row>
    <row r="1247" spans="1:25" x14ac:dyDescent="0.3">
      <c r="A1247">
        <v>6119</v>
      </c>
      <c r="B1247" s="10">
        <v>10</v>
      </c>
      <c r="C1247" s="10">
        <v>0</v>
      </c>
      <c r="D1247" s="10">
        <v>3</v>
      </c>
      <c r="E1247" s="10">
        <v>0</v>
      </c>
      <c r="F1247" s="10">
        <v>0</v>
      </c>
      <c r="G1247" s="10">
        <v>4</v>
      </c>
      <c r="H1247" s="24">
        <f>2021-'Customer Profile'!B1246</f>
        <v>58</v>
      </c>
      <c r="I1247" s="10">
        <f>IF(Analysis!$B$60="Wine",B1247,IF(Analysis!$B$60="Fruit",C1247,IF(Analysis!$B$60="Meat",D1247,IF(Analysis!$B$60="Fish",E1247,IF(Analysis!$B$60="Sweet",F1247,"")))))</f>
        <v>0</v>
      </c>
      <c r="J1247" s="10">
        <v>36736</v>
      </c>
      <c r="K1247" s="10" t="str">
        <f>IF(MasterData5[[#This Row],[Income ]]&gt;$AB$12, "Above", "Below")</f>
        <v>Below</v>
      </c>
      <c r="L1247" s="10">
        <f>SUM(MasterData5[[#This Row],[MntWines]:[MntSweetProducts]])</f>
        <v>13</v>
      </c>
      <c r="M1247" s="53" t="str">
        <f>IF(MasterData5[[#This Row],[Total Purchase]]&gt;=500, "Over $500", "")</f>
        <v/>
      </c>
      <c r="N1247" s="10"/>
      <c r="O1247" s="14" t="str">
        <f>IF(AND(MasterData5[[#This Row],[MntWines]]&gt;=AB$4, MasterData5[[#This Row],[Income ]]&lt;=$AB$12), "Yes", "")</f>
        <v/>
      </c>
      <c r="P1247" s="14" t="str">
        <f>IF(AND(MasterData5[[#This Row],[MntFruits]]&gt;=AC$4, MasterData5[[#This Row],[Income ]]&lt;=$AB$12), "Yes", "")</f>
        <v/>
      </c>
      <c r="Q1247" s="14" t="str">
        <f>IF(AND(MasterData5[[#This Row],[MntMeatProducts]]&gt;=AD$4, MasterData5[[#This Row],[Income ]]&lt;=$AB$12), "Yes", "")</f>
        <v/>
      </c>
      <c r="R1247" s="14" t="str">
        <f>IF(AND(MasterData5[[#This Row],[MntFishProducts]]&gt;=AE$4, MasterData5[[#This Row],[Income ]]&lt;=$AB$12), "Yes", "")</f>
        <v/>
      </c>
      <c r="S1247" s="14" t="str">
        <f>IF(AND(MasterData5[[#This Row],[MntSweetProducts]]&gt;=AF$4, MasterData5[[#This Row],[Income ]]&lt;=$AB$12), "Yes", "")</f>
        <v/>
      </c>
      <c r="U1247" s="14" t="str">
        <f>IF(MasterData5[[#This Row],[MntWines]]&gt;=AB$4, "Yes", "")</f>
        <v/>
      </c>
      <c r="V1247" s="14" t="str">
        <f>IF(MasterData5[[#This Row],[MntFruits]]&gt;=AC$4, "Yes", "")</f>
        <v/>
      </c>
      <c r="W1247" s="14" t="str">
        <f>IF(MasterData5[[#This Row],[MntMeatProducts]]&gt;=AD$4, "Yes", "")</f>
        <v/>
      </c>
      <c r="X1247" s="14" t="str">
        <f>IF(MasterData5[[#This Row],[MntFishProducts]]&gt;=AE$4, "Yes", "")</f>
        <v/>
      </c>
      <c r="Y1247" s="14" t="str">
        <f>IF(MasterData5[[#This Row],[MntSweetProducts]]&gt;=AF$4, "Yes", "")</f>
        <v/>
      </c>
    </row>
    <row r="1248" spans="1:25" x14ac:dyDescent="0.3">
      <c r="A1248">
        <v>6131</v>
      </c>
      <c r="B1248" s="10">
        <v>141</v>
      </c>
      <c r="C1248" s="10">
        <v>70</v>
      </c>
      <c r="D1248" s="10">
        <v>106</v>
      </c>
      <c r="E1248" s="10">
        <v>72</v>
      </c>
      <c r="F1248" s="10">
        <v>19</v>
      </c>
      <c r="G1248" s="10">
        <v>23</v>
      </c>
      <c r="H1248" s="24">
        <f>2021-'Customer Profile'!B1247</f>
        <v>41</v>
      </c>
      <c r="I1248" s="10">
        <f>IF(Analysis!$B$60="Wine",B1248,IF(Analysis!$B$60="Fruit",C1248,IF(Analysis!$B$60="Meat",D1248,IF(Analysis!$B$60="Fish",E1248,IF(Analysis!$B$60="Sweet",F1248,"")))))</f>
        <v>72</v>
      </c>
      <c r="J1248" s="10">
        <v>70829</v>
      </c>
      <c r="K1248" s="10" t="str">
        <f>IF(MasterData5[[#This Row],[Income ]]&gt;$AB$12, "Above", "Below")</f>
        <v>Above</v>
      </c>
      <c r="L1248" s="10">
        <f>SUM(MasterData5[[#This Row],[MntWines]:[MntSweetProducts]])</f>
        <v>408</v>
      </c>
      <c r="M1248" s="53" t="str">
        <f>IF(MasterData5[[#This Row],[Total Purchase]]&gt;=500, "Over $500", "")</f>
        <v/>
      </c>
      <c r="N1248" s="10"/>
      <c r="O1248" s="14" t="str">
        <f>IF(AND(MasterData5[[#This Row],[MntWines]]&gt;=AB$4, MasterData5[[#This Row],[Income ]]&lt;=$AB$12), "Yes", "")</f>
        <v/>
      </c>
      <c r="P1248" s="14" t="str">
        <f>IF(AND(MasterData5[[#This Row],[MntFruits]]&gt;=AC$4, MasterData5[[#This Row],[Income ]]&lt;=$AB$12), "Yes", "")</f>
        <v/>
      </c>
      <c r="Q1248" s="14" t="str">
        <f>IF(AND(MasterData5[[#This Row],[MntMeatProducts]]&gt;=AD$4, MasterData5[[#This Row],[Income ]]&lt;=$AB$12), "Yes", "")</f>
        <v/>
      </c>
      <c r="R1248" s="14" t="str">
        <f>IF(AND(MasterData5[[#This Row],[MntFishProducts]]&gt;=AE$4, MasterData5[[#This Row],[Income ]]&lt;=$AB$12), "Yes", "")</f>
        <v/>
      </c>
      <c r="S1248" s="14" t="str">
        <f>IF(AND(MasterData5[[#This Row],[MntSweetProducts]]&gt;=AF$4, MasterData5[[#This Row],[Income ]]&lt;=$AB$12), "Yes", "")</f>
        <v/>
      </c>
      <c r="U1248" s="14" t="str">
        <f>IF(MasterData5[[#This Row],[MntWines]]&gt;=AB$4, "Yes", "")</f>
        <v/>
      </c>
      <c r="V1248" s="14" t="str">
        <f>IF(MasterData5[[#This Row],[MntFruits]]&gt;=AC$4, "Yes", "")</f>
        <v>Yes</v>
      </c>
      <c r="W1248" s="14" t="str">
        <f>IF(MasterData5[[#This Row],[MntMeatProducts]]&gt;=AD$4, "Yes", "")</f>
        <v/>
      </c>
      <c r="X1248" s="14" t="str">
        <f>IF(MasterData5[[#This Row],[MntFishProducts]]&gt;=AE$4, "Yes", "")</f>
        <v>Yes</v>
      </c>
      <c r="Y1248" s="14" t="str">
        <f>IF(MasterData5[[#This Row],[MntSweetProducts]]&gt;=AF$4, "Yes", "")</f>
        <v/>
      </c>
    </row>
    <row r="1249" spans="1:25" x14ac:dyDescent="0.3">
      <c r="A1249">
        <v>6141</v>
      </c>
      <c r="B1249" s="10">
        <v>191</v>
      </c>
      <c r="C1249" s="10">
        <v>9</v>
      </c>
      <c r="D1249" s="10">
        <v>97</v>
      </c>
      <c r="E1249" s="10">
        <v>0</v>
      </c>
      <c r="F1249" s="10">
        <v>6</v>
      </c>
      <c r="G1249" s="10">
        <v>82</v>
      </c>
      <c r="H1249" s="24">
        <f>2021-'Customer Profile'!B1248</f>
        <v>49</v>
      </c>
      <c r="I1249" s="10">
        <f>IF(Analysis!$B$60="Wine",B1249,IF(Analysis!$B$60="Fruit",C1249,IF(Analysis!$B$60="Meat",D1249,IF(Analysis!$B$60="Fish",E1249,IF(Analysis!$B$60="Sweet",F1249,"")))))</f>
        <v>0</v>
      </c>
      <c r="J1249" s="10">
        <v>49494</v>
      </c>
      <c r="K1249" s="10" t="str">
        <f>IF(MasterData5[[#This Row],[Income ]]&gt;$AB$12, "Above", "Below")</f>
        <v>Below</v>
      </c>
      <c r="L1249" s="10">
        <f>SUM(MasterData5[[#This Row],[MntWines]:[MntSweetProducts]])</f>
        <v>303</v>
      </c>
      <c r="M1249" s="53" t="str">
        <f>IF(MasterData5[[#This Row],[Total Purchase]]&gt;=500, "Over $500", "")</f>
        <v/>
      </c>
      <c r="N1249" s="10"/>
      <c r="O1249" s="14" t="str">
        <f>IF(AND(MasterData5[[#This Row],[MntWines]]&gt;=AB$4, MasterData5[[#This Row],[Income ]]&lt;=$AB$12), "Yes", "")</f>
        <v/>
      </c>
      <c r="P1249" s="14" t="str">
        <f>IF(AND(MasterData5[[#This Row],[MntFruits]]&gt;=AC$4, MasterData5[[#This Row],[Income ]]&lt;=$AB$12), "Yes", "")</f>
        <v/>
      </c>
      <c r="Q1249" s="14" t="str">
        <f>IF(AND(MasterData5[[#This Row],[MntMeatProducts]]&gt;=AD$4, MasterData5[[#This Row],[Income ]]&lt;=$AB$12), "Yes", "")</f>
        <v/>
      </c>
      <c r="R1249" s="14" t="str">
        <f>IF(AND(MasterData5[[#This Row],[MntFishProducts]]&gt;=AE$4, MasterData5[[#This Row],[Income ]]&lt;=$AB$12), "Yes", "")</f>
        <v/>
      </c>
      <c r="S1249" s="14" t="str">
        <f>IF(AND(MasterData5[[#This Row],[MntSweetProducts]]&gt;=AF$4, MasterData5[[#This Row],[Income ]]&lt;=$AB$12), "Yes", "")</f>
        <v/>
      </c>
      <c r="U1249" s="14" t="str">
        <f>IF(MasterData5[[#This Row],[MntWines]]&gt;=AB$4, "Yes", "")</f>
        <v/>
      </c>
      <c r="V1249" s="14" t="str">
        <f>IF(MasterData5[[#This Row],[MntFruits]]&gt;=AC$4, "Yes", "")</f>
        <v/>
      </c>
      <c r="W1249" s="14" t="str">
        <f>IF(MasterData5[[#This Row],[MntMeatProducts]]&gt;=AD$4, "Yes", "")</f>
        <v/>
      </c>
      <c r="X1249" s="14" t="str">
        <f>IF(MasterData5[[#This Row],[MntFishProducts]]&gt;=AE$4, "Yes", "")</f>
        <v/>
      </c>
      <c r="Y1249" s="14" t="str">
        <f>IF(MasterData5[[#This Row],[MntSweetProducts]]&gt;=AF$4, "Yes", "")</f>
        <v/>
      </c>
    </row>
    <row r="1250" spans="1:25" x14ac:dyDescent="0.3">
      <c r="A1250">
        <v>6142</v>
      </c>
      <c r="B1250" s="10">
        <v>629</v>
      </c>
      <c r="C1250" s="10">
        <v>17</v>
      </c>
      <c r="D1250" s="10">
        <v>177</v>
      </c>
      <c r="E1250" s="10">
        <v>69</v>
      </c>
      <c r="F1250" s="10">
        <v>0</v>
      </c>
      <c r="G1250" s="10">
        <v>8</v>
      </c>
      <c r="H1250" s="24">
        <f>2021-'Customer Profile'!B1249</f>
        <v>78</v>
      </c>
      <c r="I1250" s="10">
        <f>IF(Analysis!$B$60="Wine",B1250,IF(Analysis!$B$60="Fruit",C1250,IF(Analysis!$B$60="Meat",D1250,IF(Analysis!$B$60="Fish",E1250,IF(Analysis!$B$60="Sweet",F1250,"")))))</f>
        <v>69</v>
      </c>
      <c r="J1250" s="10">
        <v>65073</v>
      </c>
      <c r="K1250" s="10" t="str">
        <f>IF(MasterData5[[#This Row],[Income ]]&gt;$AB$12, "Above", "Below")</f>
        <v>Above</v>
      </c>
      <c r="L1250" s="10">
        <f>SUM(MasterData5[[#This Row],[MntWines]:[MntSweetProducts]])</f>
        <v>892</v>
      </c>
      <c r="M1250" s="53" t="str">
        <f>IF(MasterData5[[#This Row],[Total Purchase]]&gt;=500, "Over $500", "")</f>
        <v>Over $500</v>
      </c>
      <c r="N1250" s="10"/>
      <c r="O1250" s="14" t="str">
        <f>IF(AND(MasterData5[[#This Row],[MntWines]]&gt;=AB$4, MasterData5[[#This Row],[Income ]]&lt;=$AB$12), "Yes", "")</f>
        <v/>
      </c>
      <c r="P1250" s="14" t="str">
        <f>IF(AND(MasterData5[[#This Row],[MntFruits]]&gt;=AC$4, MasterData5[[#This Row],[Income ]]&lt;=$AB$12), "Yes", "")</f>
        <v/>
      </c>
      <c r="Q1250" s="14" t="str">
        <f>IF(AND(MasterData5[[#This Row],[MntMeatProducts]]&gt;=AD$4, MasterData5[[#This Row],[Income ]]&lt;=$AB$12), "Yes", "")</f>
        <v/>
      </c>
      <c r="R1250" s="14" t="str">
        <f>IF(AND(MasterData5[[#This Row],[MntFishProducts]]&gt;=AE$4, MasterData5[[#This Row],[Income ]]&lt;=$AB$12), "Yes", "")</f>
        <v/>
      </c>
      <c r="S1250" s="14" t="str">
        <f>IF(AND(MasterData5[[#This Row],[MntSweetProducts]]&gt;=AF$4, MasterData5[[#This Row],[Income ]]&lt;=$AB$12), "Yes", "")</f>
        <v/>
      </c>
      <c r="U1250" s="14" t="str">
        <f>IF(MasterData5[[#This Row],[MntWines]]&gt;=AB$4, "Yes", "")</f>
        <v>Yes</v>
      </c>
      <c r="V1250" s="14" t="str">
        <f>IF(MasterData5[[#This Row],[MntFruits]]&gt;=AC$4, "Yes", "")</f>
        <v/>
      </c>
      <c r="W1250" s="14" t="str">
        <f>IF(MasterData5[[#This Row],[MntMeatProducts]]&gt;=AD$4, "Yes", "")</f>
        <v>Yes</v>
      </c>
      <c r="X1250" s="14" t="str">
        <f>IF(MasterData5[[#This Row],[MntFishProducts]]&gt;=AE$4, "Yes", "")</f>
        <v>Yes</v>
      </c>
      <c r="Y1250" s="14" t="str">
        <f>IF(MasterData5[[#This Row],[MntSweetProducts]]&gt;=AF$4, "Yes", "")</f>
        <v/>
      </c>
    </row>
    <row r="1251" spans="1:25" x14ac:dyDescent="0.3">
      <c r="A1251">
        <v>6147</v>
      </c>
      <c r="B1251" s="10">
        <v>5</v>
      </c>
      <c r="C1251" s="10">
        <v>2</v>
      </c>
      <c r="D1251" s="10">
        <v>8</v>
      </c>
      <c r="E1251" s="10">
        <v>2</v>
      </c>
      <c r="F1251" s="10">
        <v>2</v>
      </c>
      <c r="G1251" s="10">
        <v>9</v>
      </c>
      <c r="H1251" s="24">
        <f>2021-'Customer Profile'!B1250</f>
        <v>50</v>
      </c>
      <c r="I1251" s="10">
        <f>IF(Analysis!$B$60="Wine",B1251,IF(Analysis!$B$60="Fruit",C1251,IF(Analysis!$B$60="Meat",D1251,IF(Analysis!$B$60="Fish",E1251,IF(Analysis!$B$60="Sweet",F1251,"")))))</f>
        <v>2</v>
      </c>
      <c r="J1251" s="10">
        <v>25818</v>
      </c>
      <c r="K1251" s="10" t="str">
        <f>IF(MasterData5[[#This Row],[Income ]]&gt;$AB$12, "Above", "Below")</f>
        <v>Below</v>
      </c>
      <c r="L1251" s="10">
        <f>SUM(MasterData5[[#This Row],[MntWines]:[MntSweetProducts]])</f>
        <v>19</v>
      </c>
      <c r="M1251" s="53" t="str">
        <f>IF(MasterData5[[#This Row],[Total Purchase]]&gt;=500, "Over $500", "")</f>
        <v/>
      </c>
      <c r="N1251" s="10"/>
      <c r="O1251" s="14" t="str">
        <f>IF(AND(MasterData5[[#This Row],[MntWines]]&gt;=AB$4, MasterData5[[#This Row],[Income ]]&lt;=$AB$12), "Yes", "")</f>
        <v/>
      </c>
      <c r="P1251" s="14" t="str">
        <f>IF(AND(MasterData5[[#This Row],[MntFruits]]&gt;=AC$4, MasterData5[[#This Row],[Income ]]&lt;=$AB$12), "Yes", "")</f>
        <v/>
      </c>
      <c r="Q1251" s="14" t="str">
        <f>IF(AND(MasterData5[[#This Row],[MntMeatProducts]]&gt;=AD$4, MasterData5[[#This Row],[Income ]]&lt;=$AB$12), "Yes", "")</f>
        <v/>
      </c>
      <c r="R1251" s="14" t="str">
        <f>IF(AND(MasterData5[[#This Row],[MntFishProducts]]&gt;=AE$4, MasterData5[[#This Row],[Income ]]&lt;=$AB$12), "Yes", "")</f>
        <v/>
      </c>
      <c r="S1251" s="14" t="str">
        <f>IF(AND(MasterData5[[#This Row],[MntSweetProducts]]&gt;=AF$4, MasterData5[[#This Row],[Income ]]&lt;=$AB$12), "Yes", "")</f>
        <v/>
      </c>
      <c r="U1251" s="14" t="str">
        <f>IF(MasterData5[[#This Row],[MntWines]]&gt;=AB$4, "Yes", "")</f>
        <v/>
      </c>
      <c r="V1251" s="14" t="str">
        <f>IF(MasterData5[[#This Row],[MntFruits]]&gt;=AC$4, "Yes", "")</f>
        <v/>
      </c>
      <c r="W1251" s="14" t="str">
        <f>IF(MasterData5[[#This Row],[MntMeatProducts]]&gt;=AD$4, "Yes", "")</f>
        <v/>
      </c>
      <c r="X1251" s="14" t="str">
        <f>IF(MasterData5[[#This Row],[MntFishProducts]]&gt;=AE$4, "Yes", "")</f>
        <v/>
      </c>
      <c r="Y1251" s="14" t="str">
        <f>IF(MasterData5[[#This Row],[MntSweetProducts]]&gt;=AF$4, "Yes", "")</f>
        <v/>
      </c>
    </row>
    <row r="1252" spans="1:25" x14ac:dyDescent="0.3">
      <c r="A1252">
        <v>6168</v>
      </c>
      <c r="B1252" s="10">
        <v>33</v>
      </c>
      <c r="C1252" s="10">
        <v>0</v>
      </c>
      <c r="D1252" s="10">
        <v>5</v>
      </c>
      <c r="E1252" s="10">
        <v>0</v>
      </c>
      <c r="F1252" s="10">
        <v>0</v>
      </c>
      <c r="G1252" s="10">
        <v>15</v>
      </c>
      <c r="H1252" s="24">
        <f>2021-'Customer Profile'!B1251</f>
        <v>58</v>
      </c>
      <c r="I1252" s="10">
        <f>IF(Analysis!$B$60="Wine",B1252,IF(Analysis!$B$60="Fruit",C1252,IF(Analysis!$B$60="Meat",D1252,IF(Analysis!$B$60="Fish",E1252,IF(Analysis!$B$60="Sweet",F1252,"")))))</f>
        <v>0</v>
      </c>
      <c r="J1252" s="10">
        <v>45146</v>
      </c>
      <c r="K1252" s="10" t="str">
        <f>IF(MasterData5[[#This Row],[Income ]]&gt;$AB$12, "Above", "Below")</f>
        <v>Below</v>
      </c>
      <c r="L1252" s="10">
        <f>SUM(MasterData5[[#This Row],[MntWines]:[MntSweetProducts]])</f>
        <v>38</v>
      </c>
      <c r="M1252" s="53" t="str">
        <f>IF(MasterData5[[#This Row],[Total Purchase]]&gt;=500, "Over $500", "")</f>
        <v/>
      </c>
      <c r="N1252" s="10"/>
      <c r="O1252" s="14" t="str">
        <f>IF(AND(MasterData5[[#This Row],[MntWines]]&gt;=AB$4, MasterData5[[#This Row],[Income ]]&lt;=$AB$12), "Yes", "")</f>
        <v/>
      </c>
      <c r="P1252" s="14" t="str">
        <f>IF(AND(MasterData5[[#This Row],[MntFruits]]&gt;=AC$4, MasterData5[[#This Row],[Income ]]&lt;=$AB$12), "Yes", "")</f>
        <v/>
      </c>
      <c r="Q1252" s="14" t="str">
        <f>IF(AND(MasterData5[[#This Row],[MntMeatProducts]]&gt;=AD$4, MasterData5[[#This Row],[Income ]]&lt;=$AB$12), "Yes", "")</f>
        <v/>
      </c>
      <c r="R1252" s="14" t="str">
        <f>IF(AND(MasterData5[[#This Row],[MntFishProducts]]&gt;=AE$4, MasterData5[[#This Row],[Income ]]&lt;=$AB$12), "Yes", "")</f>
        <v/>
      </c>
      <c r="S1252" s="14" t="str">
        <f>IF(AND(MasterData5[[#This Row],[MntSweetProducts]]&gt;=AF$4, MasterData5[[#This Row],[Income ]]&lt;=$AB$12), "Yes", "")</f>
        <v/>
      </c>
      <c r="U1252" s="14" t="str">
        <f>IF(MasterData5[[#This Row],[MntWines]]&gt;=AB$4, "Yes", "")</f>
        <v/>
      </c>
      <c r="V1252" s="14" t="str">
        <f>IF(MasterData5[[#This Row],[MntFruits]]&gt;=AC$4, "Yes", "")</f>
        <v/>
      </c>
      <c r="W1252" s="14" t="str">
        <f>IF(MasterData5[[#This Row],[MntMeatProducts]]&gt;=AD$4, "Yes", "")</f>
        <v/>
      </c>
      <c r="X1252" s="14" t="str">
        <f>IF(MasterData5[[#This Row],[MntFishProducts]]&gt;=AE$4, "Yes", "")</f>
        <v/>
      </c>
      <c r="Y1252" s="14" t="str">
        <f>IF(MasterData5[[#This Row],[MntSweetProducts]]&gt;=AF$4, "Yes", "")</f>
        <v/>
      </c>
    </row>
    <row r="1253" spans="1:25" x14ac:dyDescent="0.3">
      <c r="A1253">
        <v>6173</v>
      </c>
      <c r="B1253" s="10">
        <v>425</v>
      </c>
      <c r="C1253" s="10">
        <v>115</v>
      </c>
      <c r="D1253" s="10">
        <v>292</v>
      </c>
      <c r="E1253" s="10">
        <v>23</v>
      </c>
      <c r="F1253" s="10">
        <v>35</v>
      </c>
      <c r="G1253" s="10">
        <v>79</v>
      </c>
      <c r="H1253" s="24">
        <f>2021-'Customer Profile'!B1252</f>
        <v>42</v>
      </c>
      <c r="I1253" s="10">
        <f>IF(Analysis!$B$60="Wine",B1253,IF(Analysis!$B$60="Fruit",C1253,IF(Analysis!$B$60="Meat",D1253,IF(Analysis!$B$60="Fish",E1253,IF(Analysis!$B$60="Sweet",F1253,"")))))</f>
        <v>23</v>
      </c>
      <c r="J1253" s="10">
        <v>77298</v>
      </c>
      <c r="K1253" s="10" t="str">
        <f>IF(MasterData5[[#This Row],[Income ]]&gt;$AB$12, "Above", "Below")</f>
        <v>Above</v>
      </c>
      <c r="L1253" s="10">
        <f>SUM(MasterData5[[#This Row],[MntWines]:[MntSweetProducts]])</f>
        <v>890</v>
      </c>
      <c r="M1253" s="53" t="str">
        <f>IF(MasterData5[[#This Row],[Total Purchase]]&gt;=500, "Over $500", "")</f>
        <v>Over $500</v>
      </c>
      <c r="N1253" s="10"/>
      <c r="O1253" s="14" t="str">
        <f>IF(AND(MasterData5[[#This Row],[MntWines]]&gt;=AB$4, MasterData5[[#This Row],[Income ]]&lt;=$AB$12), "Yes", "")</f>
        <v/>
      </c>
      <c r="P1253" s="14" t="str">
        <f>IF(AND(MasterData5[[#This Row],[MntFruits]]&gt;=AC$4, MasterData5[[#This Row],[Income ]]&lt;=$AB$12), "Yes", "")</f>
        <v/>
      </c>
      <c r="Q1253" s="14" t="str">
        <f>IF(AND(MasterData5[[#This Row],[MntMeatProducts]]&gt;=AD$4, MasterData5[[#This Row],[Income ]]&lt;=$AB$12), "Yes", "")</f>
        <v/>
      </c>
      <c r="R1253" s="14" t="str">
        <f>IF(AND(MasterData5[[#This Row],[MntFishProducts]]&gt;=AE$4, MasterData5[[#This Row],[Income ]]&lt;=$AB$12), "Yes", "")</f>
        <v/>
      </c>
      <c r="S1253" s="14" t="str">
        <f>IF(AND(MasterData5[[#This Row],[MntSweetProducts]]&gt;=AF$4, MasterData5[[#This Row],[Income ]]&lt;=$AB$12), "Yes", "")</f>
        <v/>
      </c>
      <c r="U1253" s="14" t="str">
        <f>IF(MasterData5[[#This Row],[MntWines]]&gt;=AB$4, "Yes", "")</f>
        <v>Yes</v>
      </c>
      <c r="V1253" s="14" t="str">
        <f>IF(MasterData5[[#This Row],[MntFruits]]&gt;=AC$4, "Yes", "")</f>
        <v>Yes</v>
      </c>
      <c r="W1253" s="14" t="str">
        <f>IF(MasterData5[[#This Row],[MntMeatProducts]]&gt;=AD$4, "Yes", "")</f>
        <v>Yes</v>
      </c>
      <c r="X1253" s="14" t="str">
        <f>IF(MasterData5[[#This Row],[MntFishProducts]]&gt;=AE$4, "Yes", "")</f>
        <v/>
      </c>
      <c r="Y1253" s="14" t="str">
        <f>IF(MasterData5[[#This Row],[MntSweetProducts]]&gt;=AF$4, "Yes", "")</f>
        <v>Yes</v>
      </c>
    </row>
    <row r="1254" spans="1:25" x14ac:dyDescent="0.3">
      <c r="A1254">
        <v>6177</v>
      </c>
      <c r="B1254" s="10">
        <v>76</v>
      </c>
      <c r="C1254" s="10">
        <v>10</v>
      </c>
      <c r="D1254" s="10">
        <v>56</v>
      </c>
      <c r="E1254" s="10">
        <v>3</v>
      </c>
      <c r="F1254" s="10">
        <v>1</v>
      </c>
      <c r="G1254" s="10">
        <v>23</v>
      </c>
      <c r="H1254" s="24">
        <f>2021-'Customer Profile'!B1253</f>
        <v>36</v>
      </c>
      <c r="I1254" s="10">
        <f>IF(Analysis!$B$60="Wine",B1254,IF(Analysis!$B$60="Fruit",C1254,IF(Analysis!$B$60="Meat",D1254,IF(Analysis!$B$60="Fish",E1254,IF(Analysis!$B$60="Sweet",F1254,"")))))</f>
        <v>3</v>
      </c>
      <c r="J1254" s="10">
        <v>33454</v>
      </c>
      <c r="K1254" s="10" t="str">
        <f>IF(MasterData5[[#This Row],[Income ]]&gt;$AB$12, "Above", "Below")</f>
        <v>Below</v>
      </c>
      <c r="L1254" s="10">
        <f>SUM(MasterData5[[#This Row],[MntWines]:[MntSweetProducts]])</f>
        <v>146</v>
      </c>
      <c r="M1254" s="53" t="str">
        <f>IF(MasterData5[[#This Row],[Total Purchase]]&gt;=500, "Over $500", "")</f>
        <v/>
      </c>
      <c r="N1254" s="10"/>
      <c r="O1254" s="14" t="str">
        <f>IF(AND(MasterData5[[#This Row],[MntWines]]&gt;=AB$4, MasterData5[[#This Row],[Income ]]&lt;=$AB$12), "Yes", "")</f>
        <v/>
      </c>
      <c r="P1254" s="14" t="str">
        <f>IF(AND(MasterData5[[#This Row],[MntFruits]]&gt;=AC$4, MasterData5[[#This Row],[Income ]]&lt;=$AB$12), "Yes", "")</f>
        <v/>
      </c>
      <c r="Q1254" s="14" t="str">
        <f>IF(AND(MasterData5[[#This Row],[MntMeatProducts]]&gt;=AD$4, MasterData5[[#This Row],[Income ]]&lt;=$AB$12), "Yes", "")</f>
        <v/>
      </c>
      <c r="R1254" s="14" t="str">
        <f>IF(AND(MasterData5[[#This Row],[MntFishProducts]]&gt;=AE$4, MasterData5[[#This Row],[Income ]]&lt;=$AB$12), "Yes", "")</f>
        <v/>
      </c>
      <c r="S1254" s="14" t="str">
        <f>IF(AND(MasterData5[[#This Row],[MntSweetProducts]]&gt;=AF$4, MasterData5[[#This Row],[Income ]]&lt;=$AB$12), "Yes", "")</f>
        <v/>
      </c>
      <c r="U1254" s="14" t="str">
        <f>IF(MasterData5[[#This Row],[MntWines]]&gt;=AB$4, "Yes", "")</f>
        <v/>
      </c>
      <c r="V1254" s="14" t="str">
        <f>IF(MasterData5[[#This Row],[MntFruits]]&gt;=AC$4, "Yes", "")</f>
        <v/>
      </c>
      <c r="W1254" s="14" t="str">
        <f>IF(MasterData5[[#This Row],[MntMeatProducts]]&gt;=AD$4, "Yes", "")</f>
        <v/>
      </c>
      <c r="X1254" s="14" t="str">
        <f>IF(MasterData5[[#This Row],[MntFishProducts]]&gt;=AE$4, "Yes", "")</f>
        <v/>
      </c>
      <c r="Y1254" s="14" t="str">
        <f>IF(MasterData5[[#This Row],[MntSweetProducts]]&gt;=AF$4, "Yes", "")</f>
        <v/>
      </c>
    </row>
    <row r="1255" spans="1:25" x14ac:dyDescent="0.3">
      <c r="A1255">
        <v>6181</v>
      </c>
      <c r="B1255" s="10">
        <v>488</v>
      </c>
      <c r="C1255" s="10">
        <v>21</v>
      </c>
      <c r="D1255" s="10">
        <v>238</v>
      </c>
      <c r="E1255" s="10">
        <v>56</v>
      </c>
      <c r="F1255" s="10">
        <v>108</v>
      </c>
      <c r="G1255" s="10">
        <v>28</v>
      </c>
      <c r="H1255" s="24">
        <f>2021-'Customer Profile'!B1254</f>
        <v>71</v>
      </c>
      <c r="I1255" s="10">
        <f>IF(Analysis!$B$60="Wine",B1255,IF(Analysis!$B$60="Fruit",C1255,IF(Analysis!$B$60="Meat",D1255,IF(Analysis!$B$60="Fish",E1255,IF(Analysis!$B$60="Sweet",F1255,"")))))</f>
        <v>56</v>
      </c>
      <c r="J1255" s="10">
        <v>52203</v>
      </c>
      <c r="K1255" s="10" t="str">
        <f>IF(MasterData5[[#This Row],[Income ]]&gt;$AB$12, "Above", "Below")</f>
        <v>Above</v>
      </c>
      <c r="L1255" s="10">
        <f>SUM(MasterData5[[#This Row],[MntWines]:[MntSweetProducts]])</f>
        <v>911</v>
      </c>
      <c r="M1255" s="53" t="str">
        <f>IF(MasterData5[[#This Row],[Total Purchase]]&gt;=500, "Over $500", "")</f>
        <v>Over $500</v>
      </c>
      <c r="N1255" s="10"/>
      <c r="O1255" s="14" t="str">
        <f>IF(AND(MasterData5[[#This Row],[MntWines]]&gt;=AB$4, MasterData5[[#This Row],[Income ]]&lt;=$AB$12), "Yes", "")</f>
        <v/>
      </c>
      <c r="P1255" s="14" t="str">
        <f>IF(AND(MasterData5[[#This Row],[MntFruits]]&gt;=AC$4, MasterData5[[#This Row],[Income ]]&lt;=$AB$12), "Yes", "")</f>
        <v/>
      </c>
      <c r="Q1255" s="14" t="str">
        <f>IF(AND(MasterData5[[#This Row],[MntMeatProducts]]&gt;=AD$4, MasterData5[[#This Row],[Income ]]&lt;=$AB$12), "Yes", "")</f>
        <v/>
      </c>
      <c r="R1255" s="14" t="str">
        <f>IF(AND(MasterData5[[#This Row],[MntFishProducts]]&gt;=AE$4, MasterData5[[#This Row],[Income ]]&lt;=$AB$12), "Yes", "")</f>
        <v/>
      </c>
      <c r="S1255" s="14" t="str">
        <f>IF(AND(MasterData5[[#This Row],[MntSweetProducts]]&gt;=AF$4, MasterData5[[#This Row],[Income ]]&lt;=$AB$12), "Yes", "")</f>
        <v/>
      </c>
      <c r="U1255" s="14" t="str">
        <f>IF(MasterData5[[#This Row],[MntWines]]&gt;=AB$4, "Yes", "")</f>
        <v>Yes</v>
      </c>
      <c r="V1255" s="14" t="str">
        <f>IF(MasterData5[[#This Row],[MntFruits]]&gt;=AC$4, "Yes", "")</f>
        <v/>
      </c>
      <c r="W1255" s="14" t="str">
        <f>IF(MasterData5[[#This Row],[MntMeatProducts]]&gt;=AD$4, "Yes", "")</f>
        <v>Yes</v>
      </c>
      <c r="X1255" s="14" t="str">
        <f>IF(MasterData5[[#This Row],[MntFishProducts]]&gt;=AE$4, "Yes", "")</f>
        <v>Yes</v>
      </c>
      <c r="Y1255" s="14" t="str">
        <f>IF(MasterData5[[#This Row],[MntSweetProducts]]&gt;=AF$4, "Yes", "")</f>
        <v>Yes</v>
      </c>
    </row>
    <row r="1256" spans="1:25" x14ac:dyDescent="0.3">
      <c r="A1256">
        <v>6182</v>
      </c>
      <c r="B1256" s="10">
        <v>11</v>
      </c>
      <c r="C1256" s="10">
        <v>4</v>
      </c>
      <c r="D1256" s="10">
        <v>20</v>
      </c>
      <c r="E1256" s="10">
        <v>10</v>
      </c>
      <c r="F1256" s="10">
        <v>3</v>
      </c>
      <c r="G1256" s="10">
        <v>5</v>
      </c>
      <c r="H1256" s="24">
        <f>2021-'Customer Profile'!B1255</f>
        <v>37</v>
      </c>
      <c r="I1256" s="10">
        <f>IF(Analysis!$B$60="Wine",B1256,IF(Analysis!$B$60="Fruit",C1256,IF(Analysis!$B$60="Meat",D1256,IF(Analysis!$B$60="Fish",E1256,IF(Analysis!$B$60="Sweet",F1256,"")))))</f>
        <v>10</v>
      </c>
      <c r="J1256" s="10">
        <v>26646</v>
      </c>
      <c r="K1256" s="10" t="str">
        <f>IF(MasterData5[[#This Row],[Income ]]&gt;$AB$12, "Above", "Below")</f>
        <v>Below</v>
      </c>
      <c r="L1256" s="10">
        <f>SUM(MasterData5[[#This Row],[MntWines]:[MntSweetProducts]])</f>
        <v>48</v>
      </c>
      <c r="M1256" s="53" t="str">
        <f>IF(MasterData5[[#This Row],[Total Purchase]]&gt;=500, "Over $500", "")</f>
        <v/>
      </c>
      <c r="N1256" s="10"/>
      <c r="O1256" s="14" t="str">
        <f>IF(AND(MasterData5[[#This Row],[MntWines]]&gt;=AB$4, MasterData5[[#This Row],[Income ]]&lt;=$AB$12), "Yes", "")</f>
        <v/>
      </c>
      <c r="P1256" s="14" t="str">
        <f>IF(AND(MasterData5[[#This Row],[MntFruits]]&gt;=AC$4, MasterData5[[#This Row],[Income ]]&lt;=$AB$12), "Yes", "")</f>
        <v/>
      </c>
      <c r="Q1256" s="14" t="str">
        <f>IF(AND(MasterData5[[#This Row],[MntMeatProducts]]&gt;=AD$4, MasterData5[[#This Row],[Income ]]&lt;=$AB$12), "Yes", "")</f>
        <v/>
      </c>
      <c r="R1256" s="14" t="str">
        <f>IF(AND(MasterData5[[#This Row],[MntFishProducts]]&gt;=AE$4, MasterData5[[#This Row],[Income ]]&lt;=$AB$12), "Yes", "")</f>
        <v/>
      </c>
      <c r="S1256" s="14" t="str">
        <f>IF(AND(MasterData5[[#This Row],[MntSweetProducts]]&gt;=AF$4, MasterData5[[#This Row],[Income ]]&lt;=$AB$12), "Yes", "")</f>
        <v/>
      </c>
      <c r="U1256" s="14" t="str">
        <f>IF(MasterData5[[#This Row],[MntWines]]&gt;=AB$4, "Yes", "")</f>
        <v/>
      </c>
      <c r="V1256" s="14" t="str">
        <f>IF(MasterData5[[#This Row],[MntFruits]]&gt;=AC$4, "Yes", "")</f>
        <v/>
      </c>
      <c r="W1256" s="14" t="str">
        <f>IF(MasterData5[[#This Row],[MntMeatProducts]]&gt;=AD$4, "Yes", "")</f>
        <v/>
      </c>
      <c r="X1256" s="14" t="str">
        <f>IF(MasterData5[[#This Row],[MntFishProducts]]&gt;=AE$4, "Yes", "")</f>
        <v/>
      </c>
      <c r="Y1256" s="14" t="str">
        <f>IF(MasterData5[[#This Row],[MntSweetProducts]]&gt;=AF$4, "Yes", "")</f>
        <v/>
      </c>
    </row>
    <row r="1257" spans="1:25" x14ac:dyDescent="0.3">
      <c r="A1257">
        <v>6183</v>
      </c>
      <c r="B1257" s="10">
        <v>62</v>
      </c>
      <c r="C1257" s="10">
        <v>1</v>
      </c>
      <c r="D1257" s="10">
        <v>44</v>
      </c>
      <c r="E1257" s="10">
        <v>6</v>
      </c>
      <c r="F1257" s="10">
        <v>5</v>
      </c>
      <c r="G1257" s="10">
        <v>22</v>
      </c>
      <c r="H1257" s="24">
        <f>2021-'Customer Profile'!B1256</f>
        <v>59</v>
      </c>
      <c r="I1257" s="10">
        <f>IF(Analysis!$B$60="Wine",B1257,IF(Analysis!$B$60="Fruit",C1257,IF(Analysis!$B$60="Meat",D1257,IF(Analysis!$B$60="Fish",E1257,IF(Analysis!$B$60="Sweet",F1257,"")))))</f>
        <v>6</v>
      </c>
      <c r="J1257" s="10">
        <v>58646</v>
      </c>
      <c r="K1257" s="10" t="str">
        <f>IF(MasterData5[[#This Row],[Income ]]&gt;$AB$12, "Above", "Below")</f>
        <v>Above</v>
      </c>
      <c r="L1257" s="10">
        <f>SUM(MasterData5[[#This Row],[MntWines]:[MntSweetProducts]])</f>
        <v>118</v>
      </c>
      <c r="M1257" s="53" t="str">
        <f>IF(MasterData5[[#This Row],[Total Purchase]]&gt;=500, "Over $500", "")</f>
        <v/>
      </c>
      <c r="N1257" s="10"/>
      <c r="O1257" s="14" t="str">
        <f>IF(AND(MasterData5[[#This Row],[MntWines]]&gt;=AB$4, MasterData5[[#This Row],[Income ]]&lt;=$AB$12), "Yes", "")</f>
        <v/>
      </c>
      <c r="P1257" s="14" t="str">
        <f>IF(AND(MasterData5[[#This Row],[MntFruits]]&gt;=AC$4, MasterData5[[#This Row],[Income ]]&lt;=$AB$12), "Yes", "")</f>
        <v/>
      </c>
      <c r="Q1257" s="14" t="str">
        <f>IF(AND(MasterData5[[#This Row],[MntMeatProducts]]&gt;=AD$4, MasterData5[[#This Row],[Income ]]&lt;=$AB$12), "Yes", "")</f>
        <v/>
      </c>
      <c r="R1257" s="14" t="str">
        <f>IF(AND(MasterData5[[#This Row],[MntFishProducts]]&gt;=AE$4, MasterData5[[#This Row],[Income ]]&lt;=$AB$12), "Yes", "")</f>
        <v/>
      </c>
      <c r="S1257" s="14" t="str">
        <f>IF(AND(MasterData5[[#This Row],[MntSweetProducts]]&gt;=AF$4, MasterData5[[#This Row],[Income ]]&lt;=$AB$12), "Yes", "")</f>
        <v/>
      </c>
      <c r="U1257" s="14" t="str">
        <f>IF(MasterData5[[#This Row],[MntWines]]&gt;=AB$4, "Yes", "")</f>
        <v/>
      </c>
      <c r="V1257" s="14" t="str">
        <f>IF(MasterData5[[#This Row],[MntFruits]]&gt;=AC$4, "Yes", "")</f>
        <v/>
      </c>
      <c r="W1257" s="14" t="str">
        <f>IF(MasterData5[[#This Row],[MntMeatProducts]]&gt;=AD$4, "Yes", "")</f>
        <v/>
      </c>
      <c r="X1257" s="14" t="str">
        <f>IF(MasterData5[[#This Row],[MntFishProducts]]&gt;=AE$4, "Yes", "")</f>
        <v/>
      </c>
      <c r="Y1257" s="14" t="str">
        <f>IF(MasterData5[[#This Row],[MntSweetProducts]]&gt;=AF$4, "Yes", "")</f>
        <v/>
      </c>
    </row>
    <row r="1258" spans="1:25" x14ac:dyDescent="0.3">
      <c r="A1258">
        <v>6184</v>
      </c>
      <c r="B1258" s="10">
        <v>561</v>
      </c>
      <c r="C1258" s="10">
        <v>64</v>
      </c>
      <c r="D1258" s="10">
        <v>785</v>
      </c>
      <c r="E1258" s="10">
        <v>84</v>
      </c>
      <c r="F1258" s="10">
        <v>128</v>
      </c>
      <c r="G1258" s="10">
        <v>48</v>
      </c>
      <c r="H1258" s="24">
        <f>2021-'Customer Profile'!B1257</f>
        <v>52</v>
      </c>
      <c r="I1258" s="10">
        <f>IF(Analysis!$B$60="Wine",B1258,IF(Analysis!$B$60="Fruit",C1258,IF(Analysis!$B$60="Meat",D1258,IF(Analysis!$B$60="Fish",E1258,IF(Analysis!$B$60="Sweet",F1258,"")))))</f>
        <v>84</v>
      </c>
      <c r="J1258" s="10">
        <v>68462</v>
      </c>
      <c r="K1258" s="10" t="str">
        <f>IF(MasterData5[[#This Row],[Income ]]&gt;$AB$12, "Above", "Below")</f>
        <v>Above</v>
      </c>
      <c r="L1258" s="10">
        <f>SUM(MasterData5[[#This Row],[MntWines]:[MntSweetProducts]])</f>
        <v>1622</v>
      </c>
      <c r="M1258" s="53" t="str">
        <f>IF(MasterData5[[#This Row],[Total Purchase]]&gt;=500, "Over $500", "")</f>
        <v>Over $500</v>
      </c>
      <c r="N1258" s="10"/>
      <c r="O1258" s="14" t="str">
        <f>IF(AND(MasterData5[[#This Row],[MntWines]]&gt;=AB$4, MasterData5[[#This Row],[Income ]]&lt;=$AB$12), "Yes", "")</f>
        <v/>
      </c>
      <c r="P1258" s="14" t="str">
        <f>IF(AND(MasterData5[[#This Row],[MntFruits]]&gt;=AC$4, MasterData5[[#This Row],[Income ]]&lt;=$AB$12), "Yes", "")</f>
        <v/>
      </c>
      <c r="Q1258" s="14" t="str">
        <f>IF(AND(MasterData5[[#This Row],[MntMeatProducts]]&gt;=AD$4, MasterData5[[#This Row],[Income ]]&lt;=$AB$12), "Yes", "")</f>
        <v/>
      </c>
      <c r="R1258" s="14" t="str">
        <f>IF(AND(MasterData5[[#This Row],[MntFishProducts]]&gt;=AE$4, MasterData5[[#This Row],[Income ]]&lt;=$AB$12), "Yes", "")</f>
        <v/>
      </c>
      <c r="S1258" s="14" t="str">
        <f>IF(AND(MasterData5[[#This Row],[MntSweetProducts]]&gt;=AF$4, MasterData5[[#This Row],[Income ]]&lt;=$AB$12), "Yes", "")</f>
        <v/>
      </c>
      <c r="U1258" s="14" t="str">
        <f>IF(MasterData5[[#This Row],[MntWines]]&gt;=AB$4, "Yes", "")</f>
        <v>Yes</v>
      </c>
      <c r="V1258" s="14" t="str">
        <f>IF(MasterData5[[#This Row],[MntFruits]]&gt;=AC$4, "Yes", "")</f>
        <v>Yes</v>
      </c>
      <c r="W1258" s="14" t="str">
        <f>IF(MasterData5[[#This Row],[MntMeatProducts]]&gt;=AD$4, "Yes", "")</f>
        <v>Yes</v>
      </c>
      <c r="X1258" s="14" t="str">
        <f>IF(MasterData5[[#This Row],[MntFishProducts]]&gt;=AE$4, "Yes", "")</f>
        <v>Yes</v>
      </c>
      <c r="Y1258" s="14" t="str">
        <f>IF(MasterData5[[#This Row],[MntSweetProducts]]&gt;=AF$4, "Yes", "")</f>
        <v>Yes</v>
      </c>
    </row>
    <row r="1259" spans="1:25" x14ac:dyDescent="0.3">
      <c r="A1259">
        <v>6197</v>
      </c>
      <c r="B1259" s="10">
        <v>37</v>
      </c>
      <c r="C1259" s="10">
        <v>0</v>
      </c>
      <c r="D1259" s="10">
        <v>17</v>
      </c>
      <c r="E1259" s="10">
        <v>0</v>
      </c>
      <c r="F1259" s="10">
        <v>0</v>
      </c>
      <c r="G1259" s="10">
        <v>3</v>
      </c>
      <c r="H1259" s="24">
        <f>2021-'Customer Profile'!B1258</f>
        <v>59</v>
      </c>
      <c r="I1259" s="10">
        <f>IF(Analysis!$B$60="Wine",B1259,IF(Analysis!$B$60="Fruit",C1259,IF(Analysis!$B$60="Meat",D1259,IF(Analysis!$B$60="Fish",E1259,IF(Analysis!$B$60="Sweet",F1259,"")))))</f>
        <v>0</v>
      </c>
      <c r="J1259" s="10">
        <v>27238</v>
      </c>
      <c r="K1259" s="10" t="str">
        <f>IF(MasterData5[[#This Row],[Income ]]&gt;$AB$12, "Above", "Below")</f>
        <v>Below</v>
      </c>
      <c r="L1259" s="10">
        <f>SUM(MasterData5[[#This Row],[MntWines]:[MntSweetProducts]])</f>
        <v>54</v>
      </c>
      <c r="M1259" s="53" t="str">
        <f>IF(MasterData5[[#This Row],[Total Purchase]]&gt;=500, "Over $500", "")</f>
        <v/>
      </c>
      <c r="N1259" s="10"/>
      <c r="O1259" s="14" t="str">
        <f>IF(AND(MasterData5[[#This Row],[MntWines]]&gt;=AB$4, MasterData5[[#This Row],[Income ]]&lt;=$AB$12), "Yes", "")</f>
        <v/>
      </c>
      <c r="P1259" s="14" t="str">
        <f>IF(AND(MasterData5[[#This Row],[MntFruits]]&gt;=AC$4, MasterData5[[#This Row],[Income ]]&lt;=$AB$12), "Yes", "")</f>
        <v/>
      </c>
      <c r="Q1259" s="14" t="str">
        <f>IF(AND(MasterData5[[#This Row],[MntMeatProducts]]&gt;=AD$4, MasterData5[[#This Row],[Income ]]&lt;=$AB$12), "Yes", "")</f>
        <v/>
      </c>
      <c r="R1259" s="14" t="str">
        <f>IF(AND(MasterData5[[#This Row],[MntFishProducts]]&gt;=AE$4, MasterData5[[#This Row],[Income ]]&lt;=$AB$12), "Yes", "")</f>
        <v/>
      </c>
      <c r="S1259" s="14" t="str">
        <f>IF(AND(MasterData5[[#This Row],[MntSweetProducts]]&gt;=AF$4, MasterData5[[#This Row],[Income ]]&lt;=$AB$12), "Yes", "")</f>
        <v/>
      </c>
      <c r="U1259" s="14" t="str">
        <f>IF(MasterData5[[#This Row],[MntWines]]&gt;=AB$4, "Yes", "")</f>
        <v/>
      </c>
      <c r="V1259" s="14" t="str">
        <f>IF(MasterData5[[#This Row],[MntFruits]]&gt;=AC$4, "Yes", "")</f>
        <v/>
      </c>
      <c r="W1259" s="14" t="str">
        <f>IF(MasterData5[[#This Row],[MntMeatProducts]]&gt;=AD$4, "Yes", "")</f>
        <v/>
      </c>
      <c r="X1259" s="14" t="str">
        <f>IF(MasterData5[[#This Row],[MntFishProducts]]&gt;=AE$4, "Yes", "")</f>
        <v/>
      </c>
      <c r="Y1259" s="14" t="str">
        <f>IF(MasterData5[[#This Row],[MntSweetProducts]]&gt;=AF$4, "Yes", "")</f>
        <v/>
      </c>
    </row>
    <row r="1260" spans="1:25" x14ac:dyDescent="0.3">
      <c r="A1260">
        <v>6200</v>
      </c>
      <c r="B1260" s="10">
        <v>340</v>
      </c>
      <c r="C1260" s="10">
        <v>108</v>
      </c>
      <c r="D1260" s="10">
        <v>185</v>
      </c>
      <c r="E1260" s="10">
        <v>130</v>
      </c>
      <c r="F1260" s="10">
        <v>38</v>
      </c>
      <c r="G1260" s="10">
        <v>100</v>
      </c>
      <c r="H1260" s="24">
        <f>2021-'Customer Profile'!B1259</f>
        <v>70</v>
      </c>
      <c r="I1260" s="10">
        <f>IF(Analysis!$B$60="Wine",B1260,IF(Analysis!$B$60="Fruit",C1260,IF(Analysis!$B$60="Meat",D1260,IF(Analysis!$B$60="Fish",E1260,IF(Analysis!$B$60="Sweet",F1260,"")))))</f>
        <v>130</v>
      </c>
      <c r="J1260" s="10">
        <v>75903</v>
      </c>
      <c r="K1260" s="10" t="str">
        <f>IF(MasterData5[[#This Row],[Income ]]&gt;$AB$12, "Above", "Below")</f>
        <v>Above</v>
      </c>
      <c r="L1260" s="10">
        <f>SUM(MasterData5[[#This Row],[MntWines]:[MntSweetProducts]])</f>
        <v>801</v>
      </c>
      <c r="M1260" s="53" t="str">
        <f>IF(MasterData5[[#This Row],[Total Purchase]]&gt;=500, "Over $500", "")</f>
        <v>Over $500</v>
      </c>
      <c r="N1260" s="10"/>
      <c r="O1260" s="14" t="str">
        <f>IF(AND(MasterData5[[#This Row],[MntWines]]&gt;=AB$4, MasterData5[[#This Row],[Income ]]&lt;=$AB$12), "Yes", "")</f>
        <v/>
      </c>
      <c r="P1260" s="14" t="str">
        <f>IF(AND(MasterData5[[#This Row],[MntFruits]]&gt;=AC$4, MasterData5[[#This Row],[Income ]]&lt;=$AB$12), "Yes", "")</f>
        <v/>
      </c>
      <c r="Q1260" s="14" t="str">
        <f>IF(AND(MasterData5[[#This Row],[MntMeatProducts]]&gt;=AD$4, MasterData5[[#This Row],[Income ]]&lt;=$AB$12), "Yes", "")</f>
        <v/>
      </c>
      <c r="R1260" s="14" t="str">
        <f>IF(AND(MasterData5[[#This Row],[MntFishProducts]]&gt;=AE$4, MasterData5[[#This Row],[Income ]]&lt;=$AB$12), "Yes", "")</f>
        <v/>
      </c>
      <c r="S1260" s="14" t="str">
        <f>IF(AND(MasterData5[[#This Row],[MntSweetProducts]]&gt;=AF$4, MasterData5[[#This Row],[Income ]]&lt;=$AB$12), "Yes", "")</f>
        <v/>
      </c>
      <c r="U1260" s="14" t="str">
        <f>IF(MasterData5[[#This Row],[MntWines]]&gt;=AB$4, "Yes", "")</f>
        <v>Yes</v>
      </c>
      <c r="V1260" s="14" t="str">
        <f>IF(MasterData5[[#This Row],[MntFruits]]&gt;=AC$4, "Yes", "")</f>
        <v>Yes</v>
      </c>
      <c r="W1260" s="14" t="str">
        <f>IF(MasterData5[[#This Row],[MntMeatProducts]]&gt;=AD$4, "Yes", "")</f>
        <v>Yes</v>
      </c>
      <c r="X1260" s="14" t="str">
        <f>IF(MasterData5[[#This Row],[MntFishProducts]]&gt;=AE$4, "Yes", "")</f>
        <v>Yes</v>
      </c>
      <c r="Y1260" s="14" t="str">
        <f>IF(MasterData5[[#This Row],[MntSweetProducts]]&gt;=AF$4, "Yes", "")</f>
        <v>Yes</v>
      </c>
    </row>
    <row r="1261" spans="1:25" x14ac:dyDescent="0.3">
      <c r="A1261">
        <v>6201</v>
      </c>
      <c r="B1261" s="10">
        <v>22</v>
      </c>
      <c r="C1261" s="10">
        <v>2</v>
      </c>
      <c r="D1261" s="10">
        <v>14</v>
      </c>
      <c r="E1261" s="10">
        <v>0</v>
      </c>
      <c r="F1261" s="10">
        <v>1</v>
      </c>
      <c r="G1261" s="10">
        <v>10</v>
      </c>
      <c r="H1261" s="24">
        <f>2021-'Customer Profile'!B1260</f>
        <v>43</v>
      </c>
      <c r="I1261" s="10">
        <f>IF(Analysis!$B$60="Wine",B1261,IF(Analysis!$B$60="Fruit",C1261,IF(Analysis!$B$60="Meat",D1261,IF(Analysis!$B$60="Fish",E1261,IF(Analysis!$B$60="Sweet",F1261,"")))))</f>
        <v>0</v>
      </c>
      <c r="J1261" s="10">
        <v>38643</v>
      </c>
      <c r="K1261" s="10" t="str">
        <f>IF(MasterData5[[#This Row],[Income ]]&gt;$AB$12, "Above", "Below")</f>
        <v>Below</v>
      </c>
      <c r="L1261" s="10">
        <f>SUM(MasterData5[[#This Row],[MntWines]:[MntSweetProducts]])</f>
        <v>39</v>
      </c>
      <c r="M1261" s="53" t="str">
        <f>IF(MasterData5[[#This Row],[Total Purchase]]&gt;=500, "Over $500", "")</f>
        <v/>
      </c>
      <c r="N1261" s="10"/>
      <c r="O1261" s="14" t="str">
        <f>IF(AND(MasterData5[[#This Row],[MntWines]]&gt;=AB$4, MasterData5[[#This Row],[Income ]]&lt;=$AB$12), "Yes", "")</f>
        <v/>
      </c>
      <c r="P1261" s="14" t="str">
        <f>IF(AND(MasterData5[[#This Row],[MntFruits]]&gt;=AC$4, MasterData5[[#This Row],[Income ]]&lt;=$AB$12), "Yes", "")</f>
        <v/>
      </c>
      <c r="Q1261" s="14" t="str">
        <f>IF(AND(MasterData5[[#This Row],[MntMeatProducts]]&gt;=AD$4, MasterData5[[#This Row],[Income ]]&lt;=$AB$12), "Yes", "")</f>
        <v/>
      </c>
      <c r="R1261" s="14" t="str">
        <f>IF(AND(MasterData5[[#This Row],[MntFishProducts]]&gt;=AE$4, MasterData5[[#This Row],[Income ]]&lt;=$AB$12), "Yes", "")</f>
        <v/>
      </c>
      <c r="S1261" s="14" t="str">
        <f>IF(AND(MasterData5[[#This Row],[MntSweetProducts]]&gt;=AF$4, MasterData5[[#This Row],[Income ]]&lt;=$AB$12), "Yes", "")</f>
        <v/>
      </c>
      <c r="U1261" s="14" t="str">
        <f>IF(MasterData5[[#This Row],[MntWines]]&gt;=AB$4, "Yes", "")</f>
        <v/>
      </c>
      <c r="V1261" s="14" t="str">
        <f>IF(MasterData5[[#This Row],[MntFruits]]&gt;=AC$4, "Yes", "")</f>
        <v/>
      </c>
      <c r="W1261" s="14" t="str">
        <f>IF(MasterData5[[#This Row],[MntMeatProducts]]&gt;=AD$4, "Yes", "")</f>
        <v/>
      </c>
      <c r="X1261" s="14" t="str">
        <f>IF(MasterData5[[#This Row],[MntFishProducts]]&gt;=AE$4, "Yes", "")</f>
        <v/>
      </c>
      <c r="Y1261" s="14" t="str">
        <f>IF(MasterData5[[#This Row],[MntSweetProducts]]&gt;=AF$4, "Yes", "")</f>
        <v/>
      </c>
    </row>
    <row r="1262" spans="1:25" x14ac:dyDescent="0.3">
      <c r="A1262">
        <v>6202</v>
      </c>
      <c r="B1262" s="10">
        <v>571</v>
      </c>
      <c r="C1262" s="10">
        <v>50</v>
      </c>
      <c r="D1262" s="10">
        <v>142</v>
      </c>
      <c r="E1262" s="10">
        <v>33</v>
      </c>
      <c r="F1262" s="10">
        <v>50</v>
      </c>
      <c r="G1262" s="10">
        <v>159</v>
      </c>
      <c r="H1262" s="24">
        <f>2021-'Customer Profile'!B1261</f>
        <v>61</v>
      </c>
      <c r="I1262" s="10">
        <f>IF(Analysis!$B$60="Wine",B1262,IF(Analysis!$B$60="Fruit",C1262,IF(Analysis!$B$60="Meat",D1262,IF(Analysis!$B$60="Fish",E1262,IF(Analysis!$B$60="Sweet",F1262,"")))))</f>
        <v>33</v>
      </c>
      <c r="J1262" s="10">
        <v>63381</v>
      </c>
      <c r="K1262" s="10" t="str">
        <f>IF(MasterData5[[#This Row],[Income ]]&gt;$AB$12, "Above", "Below")</f>
        <v>Above</v>
      </c>
      <c r="L1262" s="10">
        <f>SUM(MasterData5[[#This Row],[MntWines]:[MntSweetProducts]])</f>
        <v>846</v>
      </c>
      <c r="M1262" s="53" t="str">
        <f>IF(MasterData5[[#This Row],[Total Purchase]]&gt;=500, "Over $500", "")</f>
        <v>Over $500</v>
      </c>
      <c r="N1262" s="10"/>
      <c r="O1262" s="14" t="str">
        <f>IF(AND(MasterData5[[#This Row],[MntWines]]&gt;=AB$4, MasterData5[[#This Row],[Income ]]&lt;=$AB$12), "Yes", "")</f>
        <v/>
      </c>
      <c r="P1262" s="14" t="str">
        <f>IF(AND(MasterData5[[#This Row],[MntFruits]]&gt;=AC$4, MasterData5[[#This Row],[Income ]]&lt;=$AB$12), "Yes", "")</f>
        <v/>
      </c>
      <c r="Q1262" s="14" t="str">
        <f>IF(AND(MasterData5[[#This Row],[MntMeatProducts]]&gt;=AD$4, MasterData5[[#This Row],[Income ]]&lt;=$AB$12), "Yes", "")</f>
        <v/>
      </c>
      <c r="R1262" s="14" t="str">
        <f>IF(AND(MasterData5[[#This Row],[MntFishProducts]]&gt;=AE$4, MasterData5[[#This Row],[Income ]]&lt;=$AB$12), "Yes", "")</f>
        <v/>
      </c>
      <c r="S1262" s="14" t="str">
        <f>IF(AND(MasterData5[[#This Row],[MntSweetProducts]]&gt;=AF$4, MasterData5[[#This Row],[Income ]]&lt;=$AB$12), "Yes", "")</f>
        <v/>
      </c>
      <c r="U1262" s="14" t="str">
        <f>IF(MasterData5[[#This Row],[MntWines]]&gt;=AB$4, "Yes", "")</f>
        <v>Yes</v>
      </c>
      <c r="V1262" s="14" t="str">
        <f>IF(MasterData5[[#This Row],[MntFruits]]&gt;=AC$4, "Yes", "")</f>
        <v>Yes</v>
      </c>
      <c r="W1262" s="14" t="str">
        <f>IF(MasterData5[[#This Row],[MntMeatProducts]]&gt;=AD$4, "Yes", "")</f>
        <v/>
      </c>
      <c r="X1262" s="14" t="str">
        <f>IF(MasterData5[[#This Row],[MntFishProducts]]&gt;=AE$4, "Yes", "")</f>
        <v/>
      </c>
      <c r="Y1262" s="14" t="str">
        <f>IF(MasterData5[[#This Row],[MntSweetProducts]]&gt;=AF$4, "Yes", "")</f>
        <v>Yes</v>
      </c>
    </row>
    <row r="1263" spans="1:25" x14ac:dyDescent="0.3">
      <c r="A1263">
        <v>6203</v>
      </c>
      <c r="B1263" s="10">
        <v>499</v>
      </c>
      <c r="C1263" s="10">
        <v>149</v>
      </c>
      <c r="D1263" s="10">
        <v>815</v>
      </c>
      <c r="E1263" s="10">
        <v>173</v>
      </c>
      <c r="F1263" s="10">
        <v>49</v>
      </c>
      <c r="G1263" s="10">
        <v>49</v>
      </c>
      <c r="H1263" s="24">
        <f>2021-'Customer Profile'!B1262</f>
        <v>74</v>
      </c>
      <c r="I1263" s="10">
        <f>IF(Analysis!$B$60="Wine",B1263,IF(Analysis!$B$60="Fruit",C1263,IF(Analysis!$B$60="Meat",D1263,IF(Analysis!$B$60="Fish",E1263,IF(Analysis!$B$60="Sweet",F1263,"")))))</f>
        <v>173</v>
      </c>
      <c r="J1263" s="10">
        <v>74485</v>
      </c>
      <c r="K1263" s="10" t="str">
        <f>IF(MasterData5[[#This Row],[Income ]]&gt;$AB$12, "Above", "Below")</f>
        <v>Above</v>
      </c>
      <c r="L1263" s="10">
        <f>SUM(MasterData5[[#This Row],[MntWines]:[MntSweetProducts]])</f>
        <v>1685</v>
      </c>
      <c r="M1263" s="53" t="str">
        <f>IF(MasterData5[[#This Row],[Total Purchase]]&gt;=500, "Over $500", "")</f>
        <v>Over $500</v>
      </c>
      <c r="N1263" s="10"/>
      <c r="O1263" s="14" t="str">
        <f>IF(AND(MasterData5[[#This Row],[MntWines]]&gt;=AB$4, MasterData5[[#This Row],[Income ]]&lt;=$AB$12), "Yes", "")</f>
        <v/>
      </c>
      <c r="P1263" s="14" t="str">
        <f>IF(AND(MasterData5[[#This Row],[MntFruits]]&gt;=AC$4, MasterData5[[#This Row],[Income ]]&lt;=$AB$12), "Yes", "")</f>
        <v/>
      </c>
      <c r="Q1263" s="14" t="str">
        <f>IF(AND(MasterData5[[#This Row],[MntMeatProducts]]&gt;=AD$4, MasterData5[[#This Row],[Income ]]&lt;=$AB$12), "Yes", "")</f>
        <v/>
      </c>
      <c r="R1263" s="14" t="str">
        <f>IF(AND(MasterData5[[#This Row],[MntFishProducts]]&gt;=AE$4, MasterData5[[#This Row],[Income ]]&lt;=$AB$12), "Yes", "")</f>
        <v/>
      </c>
      <c r="S1263" s="14" t="str">
        <f>IF(AND(MasterData5[[#This Row],[MntSweetProducts]]&gt;=AF$4, MasterData5[[#This Row],[Income ]]&lt;=$AB$12), "Yes", "")</f>
        <v/>
      </c>
      <c r="U1263" s="14" t="str">
        <f>IF(MasterData5[[#This Row],[MntWines]]&gt;=AB$4, "Yes", "")</f>
        <v>Yes</v>
      </c>
      <c r="V1263" s="14" t="str">
        <f>IF(MasterData5[[#This Row],[MntFruits]]&gt;=AC$4, "Yes", "")</f>
        <v>Yes</v>
      </c>
      <c r="W1263" s="14" t="str">
        <f>IF(MasterData5[[#This Row],[MntMeatProducts]]&gt;=AD$4, "Yes", "")</f>
        <v>Yes</v>
      </c>
      <c r="X1263" s="14" t="str">
        <f>IF(MasterData5[[#This Row],[MntFishProducts]]&gt;=AE$4, "Yes", "")</f>
        <v>Yes</v>
      </c>
      <c r="Y1263" s="14" t="str">
        <f>IF(MasterData5[[#This Row],[MntSweetProducts]]&gt;=AF$4, "Yes", "")</f>
        <v>Yes</v>
      </c>
    </row>
    <row r="1264" spans="1:25" x14ac:dyDescent="0.3">
      <c r="A1264">
        <v>6205</v>
      </c>
      <c r="B1264" s="10">
        <v>34</v>
      </c>
      <c r="C1264" s="10">
        <v>3</v>
      </c>
      <c r="D1264" s="10">
        <v>29</v>
      </c>
      <c r="E1264" s="10">
        <v>0</v>
      </c>
      <c r="F1264" s="10">
        <v>4</v>
      </c>
      <c r="G1264" s="10">
        <v>10</v>
      </c>
      <c r="H1264" s="24">
        <f>2021-'Customer Profile'!B1263</f>
        <v>54</v>
      </c>
      <c r="I1264" s="10">
        <f>IF(Analysis!$B$60="Wine",B1264,IF(Analysis!$B$60="Fruit",C1264,IF(Analysis!$B$60="Meat",D1264,IF(Analysis!$B$60="Fish",E1264,IF(Analysis!$B$60="Sweet",F1264,"")))))</f>
        <v>0</v>
      </c>
      <c r="J1264" s="10">
        <v>32557</v>
      </c>
      <c r="K1264" s="10" t="str">
        <f>IF(MasterData5[[#This Row],[Income ]]&gt;$AB$12, "Above", "Below")</f>
        <v>Below</v>
      </c>
      <c r="L1264" s="10">
        <f>SUM(MasterData5[[#This Row],[MntWines]:[MntSweetProducts]])</f>
        <v>70</v>
      </c>
      <c r="M1264" s="53" t="str">
        <f>IF(MasterData5[[#This Row],[Total Purchase]]&gt;=500, "Over $500", "")</f>
        <v/>
      </c>
      <c r="N1264" s="10"/>
      <c r="O1264" s="14" t="str">
        <f>IF(AND(MasterData5[[#This Row],[MntWines]]&gt;=AB$4, MasterData5[[#This Row],[Income ]]&lt;=$AB$12), "Yes", "")</f>
        <v/>
      </c>
      <c r="P1264" s="14" t="str">
        <f>IF(AND(MasterData5[[#This Row],[MntFruits]]&gt;=AC$4, MasterData5[[#This Row],[Income ]]&lt;=$AB$12), "Yes", "")</f>
        <v/>
      </c>
      <c r="Q1264" s="14" t="str">
        <f>IF(AND(MasterData5[[#This Row],[MntMeatProducts]]&gt;=AD$4, MasterData5[[#This Row],[Income ]]&lt;=$AB$12), "Yes", "")</f>
        <v/>
      </c>
      <c r="R1264" s="14" t="str">
        <f>IF(AND(MasterData5[[#This Row],[MntFishProducts]]&gt;=AE$4, MasterData5[[#This Row],[Income ]]&lt;=$AB$12), "Yes", "")</f>
        <v/>
      </c>
      <c r="S1264" s="14" t="str">
        <f>IF(AND(MasterData5[[#This Row],[MntSweetProducts]]&gt;=AF$4, MasterData5[[#This Row],[Income ]]&lt;=$AB$12), "Yes", "")</f>
        <v/>
      </c>
      <c r="U1264" s="14" t="str">
        <f>IF(MasterData5[[#This Row],[MntWines]]&gt;=AB$4, "Yes", "")</f>
        <v/>
      </c>
      <c r="V1264" s="14" t="str">
        <f>IF(MasterData5[[#This Row],[MntFruits]]&gt;=AC$4, "Yes", "")</f>
        <v/>
      </c>
      <c r="W1264" s="14" t="str">
        <f>IF(MasterData5[[#This Row],[MntMeatProducts]]&gt;=AD$4, "Yes", "")</f>
        <v/>
      </c>
      <c r="X1264" s="14" t="str">
        <f>IF(MasterData5[[#This Row],[MntFishProducts]]&gt;=AE$4, "Yes", "")</f>
        <v/>
      </c>
      <c r="Y1264" s="14" t="str">
        <f>IF(MasterData5[[#This Row],[MntSweetProducts]]&gt;=AF$4, "Yes", "")</f>
        <v/>
      </c>
    </row>
    <row r="1265" spans="1:25" x14ac:dyDescent="0.3">
      <c r="A1265">
        <v>6211</v>
      </c>
      <c r="B1265" s="10">
        <v>18</v>
      </c>
      <c r="C1265" s="10">
        <v>0</v>
      </c>
      <c r="D1265" s="10">
        <v>9</v>
      </c>
      <c r="E1265" s="10">
        <v>0</v>
      </c>
      <c r="F1265" s="10">
        <v>1</v>
      </c>
      <c r="G1265" s="10">
        <v>11</v>
      </c>
      <c r="H1265" s="24">
        <f>2021-'Customer Profile'!B1264</f>
        <v>45</v>
      </c>
      <c r="I1265" s="10">
        <f>IF(Analysis!$B$60="Wine",B1265,IF(Analysis!$B$60="Fruit",C1265,IF(Analysis!$B$60="Meat",D1265,IF(Analysis!$B$60="Fish",E1265,IF(Analysis!$B$60="Sweet",F1265,"")))))</f>
        <v>0</v>
      </c>
      <c r="J1265" s="10">
        <v>37395</v>
      </c>
      <c r="K1265" s="10" t="str">
        <f>IF(MasterData5[[#This Row],[Income ]]&gt;$AB$12, "Above", "Below")</f>
        <v>Below</v>
      </c>
      <c r="L1265" s="10">
        <f>SUM(MasterData5[[#This Row],[MntWines]:[MntSweetProducts]])</f>
        <v>28</v>
      </c>
      <c r="M1265" s="53" t="str">
        <f>IF(MasterData5[[#This Row],[Total Purchase]]&gt;=500, "Over $500", "")</f>
        <v/>
      </c>
      <c r="N1265" s="10"/>
      <c r="O1265" s="14" t="str">
        <f>IF(AND(MasterData5[[#This Row],[MntWines]]&gt;=AB$4, MasterData5[[#This Row],[Income ]]&lt;=$AB$12), "Yes", "")</f>
        <v/>
      </c>
      <c r="P1265" s="14" t="str">
        <f>IF(AND(MasterData5[[#This Row],[MntFruits]]&gt;=AC$4, MasterData5[[#This Row],[Income ]]&lt;=$AB$12), "Yes", "")</f>
        <v/>
      </c>
      <c r="Q1265" s="14" t="str">
        <f>IF(AND(MasterData5[[#This Row],[MntMeatProducts]]&gt;=AD$4, MasterData5[[#This Row],[Income ]]&lt;=$AB$12), "Yes", "")</f>
        <v/>
      </c>
      <c r="R1265" s="14" t="str">
        <f>IF(AND(MasterData5[[#This Row],[MntFishProducts]]&gt;=AE$4, MasterData5[[#This Row],[Income ]]&lt;=$AB$12), "Yes", "")</f>
        <v/>
      </c>
      <c r="S1265" s="14" t="str">
        <f>IF(AND(MasterData5[[#This Row],[MntSweetProducts]]&gt;=AF$4, MasterData5[[#This Row],[Income ]]&lt;=$AB$12), "Yes", "")</f>
        <v/>
      </c>
      <c r="U1265" s="14" t="str">
        <f>IF(MasterData5[[#This Row],[MntWines]]&gt;=AB$4, "Yes", "")</f>
        <v/>
      </c>
      <c r="V1265" s="14" t="str">
        <f>IF(MasterData5[[#This Row],[MntFruits]]&gt;=AC$4, "Yes", "")</f>
        <v/>
      </c>
      <c r="W1265" s="14" t="str">
        <f>IF(MasterData5[[#This Row],[MntMeatProducts]]&gt;=AD$4, "Yes", "")</f>
        <v/>
      </c>
      <c r="X1265" s="14" t="str">
        <f>IF(MasterData5[[#This Row],[MntFishProducts]]&gt;=AE$4, "Yes", "")</f>
        <v/>
      </c>
      <c r="Y1265" s="14" t="str">
        <f>IF(MasterData5[[#This Row],[MntSweetProducts]]&gt;=AF$4, "Yes", "")</f>
        <v/>
      </c>
    </row>
    <row r="1266" spans="1:25" x14ac:dyDescent="0.3">
      <c r="A1266">
        <v>6214</v>
      </c>
      <c r="B1266" s="10">
        <v>14</v>
      </c>
      <c r="C1266" s="10">
        <v>10</v>
      </c>
      <c r="D1266" s="10">
        <v>29</v>
      </c>
      <c r="E1266" s="10">
        <v>4</v>
      </c>
      <c r="F1266" s="10">
        <v>7</v>
      </c>
      <c r="G1266" s="10">
        <v>15</v>
      </c>
      <c r="H1266" s="24">
        <f>2021-'Customer Profile'!B1265</f>
        <v>39</v>
      </c>
      <c r="I1266" s="10">
        <f>IF(Analysis!$B$60="Wine",B1266,IF(Analysis!$B$60="Fruit",C1266,IF(Analysis!$B$60="Meat",D1266,IF(Analysis!$B$60="Fish",E1266,IF(Analysis!$B$60="Sweet",F1266,"")))))</f>
        <v>4</v>
      </c>
      <c r="J1266" s="10">
        <v>43815</v>
      </c>
      <c r="K1266" s="10" t="str">
        <f>IF(MasterData5[[#This Row],[Income ]]&gt;$AB$12, "Above", "Below")</f>
        <v>Below</v>
      </c>
      <c r="L1266" s="10">
        <f>SUM(MasterData5[[#This Row],[MntWines]:[MntSweetProducts]])</f>
        <v>64</v>
      </c>
      <c r="M1266" s="53" t="str">
        <f>IF(MasterData5[[#This Row],[Total Purchase]]&gt;=500, "Over $500", "")</f>
        <v/>
      </c>
      <c r="N1266" s="10"/>
      <c r="O1266" s="14" t="str">
        <f>IF(AND(MasterData5[[#This Row],[MntWines]]&gt;=AB$4, MasterData5[[#This Row],[Income ]]&lt;=$AB$12), "Yes", "")</f>
        <v/>
      </c>
      <c r="P1266" s="14" t="str">
        <f>IF(AND(MasterData5[[#This Row],[MntFruits]]&gt;=AC$4, MasterData5[[#This Row],[Income ]]&lt;=$AB$12), "Yes", "")</f>
        <v/>
      </c>
      <c r="Q1266" s="14" t="str">
        <f>IF(AND(MasterData5[[#This Row],[MntMeatProducts]]&gt;=AD$4, MasterData5[[#This Row],[Income ]]&lt;=$AB$12), "Yes", "")</f>
        <v/>
      </c>
      <c r="R1266" s="14" t="str">
        <f>IF(AND(MasterData5[[#This Row],[MntFishProducts]]&gt;=AE$4, MasterData5[[#This Row],[Income ]]&lt;=$AB$12), "Yes", "")</f>
        <v/>
      </c>
      <c r="S1266" s="14" t="str">
        <f>IF(AND(MasterData5[[#This Row],[MntSweetProducts]]&gt;=AF$4, MasterData5[[#This Row],[Income ]]&lt;=$AB$12), "Yes", "")</f>
        <v/>
      </c>
      <c r="U1266" s="14" t="str">
        <f>IF(MasterData5[[#This Row],[MntWines]]&gt;=AB$4, "Yes", "")</f>
        <v/>
      </c>
      <c r="V1266" s="14" t="str">
        <f>IF(MasterData5[[#This Row],[MntFruits]]&gt;=AC$4, "Yes", "")</f>
        <v/>
      </c>
      <c r="W1266" s="14" t="str">
        <f>IF(MasterData5[[#This Row],[MntMeatProducts]]&gt;=AD$4, "Yes", "")</f>
        <v/>
      </c>
      <c r="X1266" s="14" t="str">
        <f>IF(MasterData5[[#This Row],[MntFishProducts]]&gt;=AE$4, "Yes", "")</f>
        <v/>
      </c>
      <c r="Y1266" s="14" t="str">
        <f>IF(MasterData5[[#This Row],[MntSweetProducts]]&gt;=AF$4, "Yes", "")</f>
        <v/>
      </c>
    </row>
    <row r="1267" spans="1:25" x14ac:dyDescent="0.3">
      <c r="A1267">
        <v>6215</v>
      </c>
      <c r="B1267" s="10">
        <v>10</v>
      </c>
      <c r="C1267" s="10">
        <v>0</v>
      </c>
      <c r="D1267" s="10">
        <v>10</v>
      </c>
      <c r="E1267" s="10">
        <v>3</v>
      </c>
      <c r="F1267" s="10">
        <v>1</v>
      </c>
      <c r="G1267" s="10">
        <v>7</v>
      </c>
      <c r="H1267" s="24">
        <f>2021-'Customer Profile'!B1266</f>
        <v>44</v>
      </c>
      <c r="I1267" s="10">
        <f>IF(Analysis!$B$60="Wine",B1267,IF(Analysis!$B$60="Fruit",C1267,IF(Analysis!$B$60="Meat",D1267,IF(Analysis!$B$60="Fish",E1267,IF(Analysis!$B$60="Sweet",F1267,"")))))</f>
        <v>3</v>
      </c>
      <c r="J1267" s="10">
        <v>31353</v>
      </c>
      <c r="K1267" s="10" t="str">
        <f>IF(MasterData5[[#This Row],[Income ]]&gt;$AB$12, "Above", "Below")</f>
        <v>Below</v>
      </c>
      <c r="L1267" s="10">
        <f>SUM(MasterData5[[#This Row],[MntWines]:[MntSweetProducts]])</f>
        <v>24</v>
      </c>
      <c r="M1267" s="53" t="str">
        <f>IF(MasterData5[[#This Row],[Total Purchase]]&gt;=500, "Over $500", "")</f>
        <v/>
      </c>
      <c r="N1267" s="10"/>
      <c r="O1267" s="14" t="str">
        <f>IF(AND(MasterData5[[#This Row],[MntWines]]&gt;=AB$4, MasterData5[[#This Row],[Income ]]&lt;=$AB$12), "Yes", "")</f>
        <v/>
      </c>
      <c r="P1267" s="14" t="str">
        <f>IF(AND(MasterData5[[#This Row],[MntFruits]]&gt;=AC$4, MasterData5[[#This Row],[Income ]]&lt;=$AB$12), "Yes", "")</f>
        <v/>
      </c>
      <c r="Q1267" s="14" t="str">
        <f>IF(AND(MasterData5[[#This Row],[MntMeatProducts]]&gt;=AD$4, MasterData5[[#This Row],[Income ]]&lt;=$AB$12), "Yes", "")</f>
        <v/>
      </c>
      <c r="R1267" s="14" t="str">
        <f>IF(AND(MasterData5[[#This Row],[MntFishProducts]]&gt;=AE$4, MasterData5[[#This Row],[Income ]]&lt;=$AB$12), "Yes", "")</f>
        <v/>
      </c>
      <c r="S1267" s="14" t="str">
        <f>IF(AND(MasterData5[[#This Row],[MntSweetProducts]]&gt;=AF$4, MasterData5[[#This Row],[Income ]]&lt;=$AB$12), "Yes", "")</f>
        <v/>
      </c>
      <c r="U1267" s="14" t="str">
        <f>IF(MasterData5[[#This Row],[MntWines]]&gt;=AB$4, "Yes", "")</f>
        <v/>
      </c>
      <c r="V1267" s="14" t="str">
        <f>IF(MasterData5[[#This Row],[MntFruits]]&gt;=AC$4, "Yes", "")</f>
        <v/>
      </c>
      <c r="W1267" s="14" t="str">
        <f>IF(MasterData5[[#This Row],[MntMeatProducts]]&gt;=AD$4, "Yes", "")</f>
        <v/>
      </c>
      <c r="X1267" s="14" t="str">
        <f>IF(MasterData5[[#This Row],[MntFishProducts]]&gt;=AE$4, "Yes", "")</f>
        <v/>
      </c>
      <c r="Y1267" s="14" t="str">
        <f>IF(MasterData5[[#This Row],[MntSweetProducts]]&gt;=AF$4, "Yes", "")</f>
        <v/>
      </c>
    </row>
    <row r="1268" spans="1:25" x14ac:dyDescent="0.3">
      <c r="A1268">
        <v>6218</v>
      </c>
      <c r="B1268" s="10">
        <v>457</v>
      </c>
      <c r="C1268" s="10">
        <v>4</v>
      </c>
      <c r="D1268" s="10">
        <v>29</v>
      </c>
      <c r="E1268" s="10">
        <v>0</v>
      </c>
      <c r="F1268" s="10">
        <v>0</v>
      </c>
      <c r="G1268" s="10">
        <v>9</v>
      </c>
      <c r="H1268" s="24">
        <f>2021-'Customer Profile'!B1267</f>
        <v>56</v>
      </c>
      <c r="I1268" s="10">
        <f>IF(Analysis!$B$60="Wine",B1268,IF(Analysis!$B$60="Fruit",C1268,IF(Analysis!$B$60="Meat",D1268,IF(Analysis!$B$60="Fish",E1268,IF(Analysis!$B$60="Sweet",F1268,"")))))</f>
        <v>0</v>
      </c>
      <c r="J1268" s="10">
        <v>59594</v>
      </c>
      <c r="K1268" s="10" t="str">
        <f>IF(MasterData5[[#This Row],[Income ]]&gt;$AB$12, "Above", "Below")</f>
        <v>Above</v>
      </c>
      <c r="L1268" s="10">
        <f>SUM(MasterData5[[#This Row],[MntWines]:[MntSweetProducts]])</f>
        <v>490</v>
      </c>
      <c r="M1268" s="53" t="str">
        <f>IF(MasterData5[[#This Row],[Total Purchase]]&gt;=500, "Over $500", "")</f>
        <v/>
      </c>
      <c r="N1268" s="10"/>
      <c r="O1268" s="14" t="str">
        <f>IF(AND(MasterData5[[#This Row],[MntWines]]&gt;=AB$4, MasterData5[[#This Row],[Income ]]&lt;=$AB$12), "Yes", "")</f>
        <v/>
      </c>
      <c r="P1268" s="14" t="str">
        <f>IF(AND(MasterData5[[#This Row],[MntFruits]]&gt;=AC$4, MasterData5[[#This Row],[Income ]]&lt;=$AB$12), "Yes", "")</f>
        <v/>
      </c>
      <c r="Q1268" s="14" t="str">
        <f>IF(AND(MasterData5[[#This Row],[MntMeatProducts]]&gt;=AD$4, MasterData5[[#This Row],[Income ]]&lt;=$AB$12), "Yes", "")</f>
        <v/>
      </c>
      <c r="R1268" s="14" t="str">
        <f>IF(AND(MasterData5[[#This Row],[MntFishProducts]]&gt;=AE$4, MasterData5[[#This Row],[Income ]]&lt;=$AB$12), "Yes", "")</f>
        <v/>
      </c>
      <c r="S1268" s="14" t="str">
        <f>IF(AND(MasterData5[[#This Row],[MntSweetProducts]]&gt;=AF$4, MasterData5[[#This Row],[Income ]]&lt;=$AB$12), "Yes", "")</f>
        <v/>
      </c>
      <c r="U1268" s="14" t="str">
        <f>IF(MasterData5[[#This Row],[MntWines]]&gt;=AB$4, "Yes", "")</f>
        <v>Yes</v>
      </c>
      <c r="V1268" s="14" t="str">
        <f>IF(MasterData5[[#This Row],[MntFruits]]&gt;=AC$4, "Yes", "")</f>
        <v/>
      </c>
      <c r="W1268" s="14" t="str">
        <f>IF(MasterData5[[#This Row],[MntMeatProducts]]&gt;=AD$4, "Yes", "")</f>
        <v/>
      </c>
      <c r="X1268" s="14" t="str">
        <f>IF(MasterData5[[#This Row],[MntFishProducts]]&gt;=AE$4, "Yes", "")</f>
        <v/>
      </c>
      <c r="Y1268" s="14" t="str">
        <f>IF(MasterData5[[#This Row],[MntSweetProducts]]&gt;=AF$4, "Yes", "")</f>
        <v/>
      </c>
    </row>
    <row r="1269" spans="1:25" x14ac:dyDescent="0.3">
      <c r="A1269">
        <v>6222</v>
      </c>
      <c r="B1269" s="10">
        <v>25</v>
      </c>
      <c r="C1269" s="10">
        <v>0</v>
      </c>
      <c r="D1269" s="10">
        <v>8</v>
      </c>
      <c r="E1269" s="10">
        <v>2</v>
      </c>
      <c r="F1269" s="10">
        <v>0</v>
      </c>
      <c r="G1269" s="10">
        <v>2</v>
      </c>
      <c r="H1269" s="24">
        <f>2021-'Customer Profile'!B1268</f>
        <v>54</v>
      </c>
      <c r="I1269" s="10">
        <f>IF(Analysis!$B$60="Wine",B1269,IF(Analysis!$B$60="Fruit",C1269,IF(Analysis!$B$60="Meat",D1269,IF(Analysis!$B$60="Fish",E1269,IF(Analysis!$B$60="Sweet",F1269,"")))))</f>
        <v>2</v>
      </c>
      <c r="J1269" s="10">
        <v>22574</v>
      </c>
      <c r="K1269" s="10" t="str">
        <f>IF(MasterData5[[#This Row],[Income ]]&gt;$AB$12, "Above", "Below")</f>
        <v>Below</v>
      </c>
      <c r="L1269" s="10">
        <f>SUM(MasterData5[[#This Row],[MntWines]:[MntSweetProducts]])</f>
        <v>35</v>
      </c>
      <c r="M1269" s="53" t="str">
        <f>IF(MasterData5[[#This Row],[Total Purchase]]&gt;=500, "Over $500", "")</f>
        <v/>
      </c>
      <c r="N1269" s="10"/>
      <c r="O1269" s="14" t="str">
        <f>IF(AND(MasterData5[[#This Row],[MntWines]]&gt;=AB$4, MasterData5[[#This Row],[Income ]]&lt;=$AB$12), "Yes", "")</f>
        <v/>
      </c>
      <c r="P1269" s="14" t="str">
        <f>IF(AND(MasterData5[[#This Row],[MntFruits]]&gt;=AC$4, MasterData5[[#This Row],[Income ]]&lt;=$AB$12), "Yes", "")</f>
        <v/>
      </c>
      <c r="Q1269" s="14" t="str">
        <f>IF(AND(MasterData5[[#This Row],[MntMeatProducts]]&gt;=AD$4, MasterData5[[#This Row],[Income ]]&lt;=$AB$12), "Yes", "")</f>
        <v/>
      </c>
      <c r="R1269" s="14" t="str">
        <f>IF(AND(MasterData5[[#This Row],[MntFishProducts]]&gt;=AE$4, MasterData5[[#This Row],[Income ]]&lt;=$AB$12), "Yes", "")</f>
        <v/>
      </c>
      <c r="S1269" s="14" t="str">
        <f>IF(AND(MasterData5[[#This Row],[MntSweetProducts]]&gt;=AF$4, MasterData5[[#This Row],[Income ]]&lt;=$AB$12), "Yes", "")</f>
        <v/>
      </c>
      <c r="U1269" s="14" t="str">
        <f>IF(MasterData5[[#This Row],[MntWines]]&gt;=AB$4, "Yes", "")</f>
        <v/>
      </c>
      <c r="V1269" s="14" t="str">
        <f>IF(MasterData5[[#This Row],[MntFruits]]&gt;=AC$4, "Yes", "")</f>
        <v/>
      </c>
      <c r="W1269" s="14" t="str">
        <f>IF(MasterData5[[#This Row],[MntMeatProducts]]&gt;=AD$4, "Yes", "")</f>
        <v/>
      </c>
      <c r="X1269" s="14" t="str">
        <f>IF(MasterData5[[#This Row],[MntFishProducts]]&gt;=AE$4, "Yes", "")</f>
        <v/>
      </c>
      <c r="Y1269" s="14" t="str">
        <f>IF(MasterData5[[#This Row],[MntSweetProducts]]&gt;=AF$4, "Yes", "")</f>
        <v/>
      </c>
    </row>
    <row r="1270" spans="1:25" x14ac:dyDescent="0.3">
      <c r="A1270">
        <v>6230</v>
      </c>
      <c r="B1270" s="10">
        <v>110</v>
      </c>
      <c r="C1270" s="10">
        <v>5</v>
      </c>
      <c r="D1270" s="10">
        <v>59</v>
      </c>
      <c r="E1270" s="10">
        <v>7</v>
      </c>
      <c r="F1270" s="10">
        <v>1</v>
      </c>
      <c r="G1270" s="10">
        <v>7</v>
      </c>
      <c r="H1270" s="24">
        <f>2021-'Customer Profile'!B1269</f>
        <v>50</v>
      </c>
      <c r="I1270" s="10">
        <f>IF(Analysis!$B$60="Wine",B1270,IF(Analysis!$B$60="Fruit",C1270,IF(Analysis!$B$60="Meat",D1270,IF(Analysis!$B$60="Fish",E1270,IF(Analysis!$B$60="Sweet",F1270,"")))))</f>
        <v>7</v>
      </c>
      <c r="J1270" s="10">
        <v>44421</v>
      </c>
      <c r="K1270" s="10" t="str">
        <f>IF(MasterData5[[#This Row],[Income ]]&gt;$AB$12, "Above", "Below")</f>
        <v>Below</v>
      </c>
      <c r="L1270" s="10">
        <f>SUM(MasterData5[[#This Row],[MntWines]:[MntSweetProducts]])</f>
        <v>182</v>
      </c>
      <c r="M1270" s="53" t="str">
        <f>IF(MasterData5[[#This Row],[Total Purchase]]&gt;=500, "Over $500", "")</f>
        <v/>
      </c>
      <c r="N1270" s="10"/>
      <c r="O1270" s="14" t="str">
        <f>IF(AND(MasterData5[[#This Row],[MntWines]]&gt;=AB$4, MasterData5[[#This Row],[Income ]]&lt;=$AB$12), "Yes", "")</f>
        <v/>
      </c>
      <c r="P1270" s="14" t="str">
        <f>IF(AND(MasterData5[[#This Row],[MntFruits]]&gt;=AC$4, MasterData5[[#This Row],[Income ]]&lt;=$AB$12), "Yes", "")</f>
        <v/>
      </c>
      <c r="Q1270" s="14" t="str">
        <f>IF(AND(MasterData5[[#This Row],[MntMeatProducts]]&gt;=AD$4, MasterData5[[#This Row],[Income ]]&lt;=$AB$12), "Yes", "")</f>
        <v/>
      </c>
      <c r="R1270" s="14" t="str">
        <f>IF(AND(MasterData5[[#This Row],[MntFishProducts]]&gt;=AE$4, MasterData5[[#This Row],[Income ]]&lt;=$AB$12), "Yes", "")</f>
        <v/>
      </c>
      <c r="S1270" s="14" t="str">
        <f>IF(AND(MasterData5[[#This Row],[MntSweetProducts]]&gt;=AF$4, MasterData5[[#This Row],[Income ]]&lt;=$AB$12), "Yes", "")</f>
        <v/>
      </c>
      <c r="U1270" s="14" t="str">
        <f>IF(MasterData5[[#This Row],[MntWines]]&gt;=AB$4, "Yes", "")</f>
        <v/>
      </c>
      <c r="V1270" s="14" t="str">
        <f>IF(MasterData5[[#This Row],[MntFruits]]&gt;=AC$4, "Yes", "")</f>
        <v/>
      </c>
      <c r="W1270" s="14" t="str">
        <f>IF(MasterData5[[#This Row],[MntMeatProducts]]&gt;=AD$4, "Yes", "")</f>
        <v/>
      </c>
      <c r="X1270" s="14" t="str">
        <f>IF(MasterData5[[#This Row],[MntFishProducts]]&gt;=AE$4, "Yes", "")</f>
        <v/>
      </c>
      <c r="Y1270" s="14" t="str">
        <f>IF(MasterData5[[#This Row],[MntSweetProducts]]&gt;=AF$4, "Yes", "")</f>
        <v/>
      </c>
    </row>
    <row r="1271" spans="1:25" x14ac:dyDescent="0.3">
      <c r="A1271">
        <v>6233</v>
      </c>
      <c r="B1271" s="10">
        <v>507</v>
      </c>
      <c r="C1271" s="10">
        <v>19</v>
      </c>
      <c r="D1271" s="10">
        <v>364</v>
      </c>
      <c r="E1271" s="10">
        <v>25</v>
      </c>
      <c r="F1271" s="10">
        <v>47</v>
      </c>
      <c r="G1271" s="10">
        <v>9</v>
      </c>
      <c r="H1271" s="24">
        <f>2021-'Customer Profile'!B1270</f>
        <v>45</v>
      </c>
      <c r="I1271" s="10">
        <f>IF(Analysis!$B$60="Wine",B1271,IF(Analysis!$B$60="Fruit",C1271,IF(Analysis!$B$60="Meat",D1271,IF(Analysis!$B$60="Fish",E1271,IF(Analysis!$B$60="Sweet",F1271,"")))))</f>
        <v>25</v>
      </c>
      <c r="J1271" s="10">
        <v>65991</v>
      </c>
      <c r="K1271" s="10" t="str">
        <f>IF(MasterData5[[#This Row],[Income ]]&gt;$AB$12, "Above", "Below")</f>
        <v>Above</v>
      </c>
      <c r="L1271" s="10">
        <f>SUM(MasterData5[[#This Row],[MntWines]:[MntSweetProducts]])</f>
        <v>962</v>
      </c>
      <c r="M1271" s="53" t="str">
        <f>IF(MasterData5[[#This Row],[Total Purchase]]&gt;=500, "Over $500", "")</f>
        <v>Over $500</v>
      </c>
      <c r="N1271" s="10"/>
      <c r="O1271" s="14" t="str">
        <f>IF(AND(MasterData5[[#This Row],[MntWines]]&gt;=AB$4, MasterData5[[#This Row],[Income ]]&lt;=$AB$12), "Yes", "")</f>
        <v/>
      </c>
      <c r="P1271" s="14" t="str">
        <f>IF(AND(MasterData5[[#This Row],[MntFruits]]&gt;=AC$4, MasterData5[[#This Row],[Income ]]&lt;=$AB$12), "Yes", "")</f>
        <v/>
      </c>
      <c r="Q1271" s="14" t="str">
        <f>IF(AND(MasterData5[[#This Row],[MntMeatProducts]]&gt;=AD$4, MasterData5[[#This Row],[Income ]]&lt;=$AB$12), "Yes", "")</f>
        <v/>
      </c>
      <c r="R1271" s="14" t="str">
        <f>IF(AND(MasterData5[[#This Row],[MntFishProducts]]&gt;=AE$4, MasterData5[[#This Row],[Income ]]&lt;=$AB$12), "Yes", "")</f>
        <v/>
      </c>
      <c r="S1271" s="14" t="str">
        <f>IF(AND(MasterData5[[#This Row],[MntSweetProducts]]&gt;=AF$4, MasterData5[[#This Row],[Income ]]&lt;=$AB$12), "Yes", "")</f>
        <v/>
      </c>
      <c r="U1271" s="14" t="str">
        <f>IF(MasterData5[[#This Row],[MntWines]]&gt;=AB$4, "Yes", "")</f>
        <v>Yes</v>
      </c>
      <c r="V1271" s="14" t="str">
        <f>IF(MasterData5[[#This Row],[MntFruits]]&gt;=AC$4, "Yes", "")</f>
        <v/>
      </c>
      <c r="W1271" s="14" t="str">
        <f>IF(MasterData5[[#This Row],[MntMeatProducts]]&gt;=AD$4, "Yes", "")</f>
        <v>Yes</v>
      </c>
      <c r="X1271" s="14" t="str">
        <f>IF(MasterData5[[#This Row],[MntFishProducts]]&gt;=AE$4, "Yes", "")</f>
        <v/>
      </c>
      <c r="Y1271" s="14" t="str">
        <f>IF(MasterData5[[#This Row],[MntSweetProducts]]&gt;=AF$4, "Yes", "")</f>
        <v>Yes</v>
      </c>
    </row>
    <row r="1272" spans="1:25" x14ac:dyDescent="0.3">
      <c r="A1272">
        <v>6237</v>
      </c>
      <c r="B1272" s="10">
        <v>81</v>
      </c>
      <c r="C1272" s="10">
        <v>4</v>
      </c>
      <c r="D1272" s="10">
        <v>33</v>
      </c>
      <c r="E1272" s="10">
        <v>5</v>
      </c>
      <c r="F1272" s="10">
        <v>2</v>
      </c>
      <c r="G1272" s="10">
        <v>291</v>
      </c>
      <c r="H1272" s="24">
        <f>2021-'Customer Profile'!B1271</f>
        <v>55</v>
      </c>
      <c r="I1272" s="10">
        <f>IF(Analysis!$B$60="Wine",B1272,IF(Analysis!$B$60="Fruit",C1272,IF(Analysis!$B$60="Meat",D1272,IF(Analysis!$B$60="Fish",E1272,IF(Analysis!$B$60="Sweet",F1272,"")))))</f>
        <v>5</v>
      </c>
      <c r="J1272" s="10">
        <v>7144</v>
      </c>
      <c r="K1272" s="10" t="str">
        <f>IF(MasterData5[[#This Row],[Income ]]&gt;$AB$12, "Above", "Below")</f>
        <v>Below</v>
      </c>
      <c r="L1272" s="10">
        <f>SUM(MasterData5[[#This Row],[MntWines]:[MntSweetProducts]])</f>
        <v>125</v>
      </c>
      <c r="M1272" s="53" t="str">
        <f>IF(MasterData5[[#This Row],[Total Purchase]]&gt;=500, "Over $500", "")</f>
        <v/>
      </c>
      <c r="N1272" s="10"/>
      <c r="O1272" s="14" t="str">
        <f>IF(AND(MasterData5[[#This Row],[MntWines]]&gt;=AB$4, MasterData5[[#This Row],[Income ]]&lt;=$AB$12), "Yes", "")</f>
        <v/>
      </c>
      <c r="P1272" s="14" t="str">
        <f>IF(AND(MasterData5[[#This Row],[MntFruits]]&gt;=AC$4, MasterData5[[#This Row],[Income ]]&lt;=$AB$12), "Yes", "")</f>
        <v/>
      </c>
      <c r="Q1272" s="14" t="str">
        <f>IF(AND(MasterData5[[#This Row],[MntMeatProducts]]&gt;=AD$4, MasterData5[[#This Row],[Income ]]&lt;=$AB$12), "Yes", "")</f>
        <v/>
      </c>
      <c r="R1272" s="14" t="str">
        <f>IF(AND(MasterData5[[#This Row],[MntFishProducts]]&gt;=AE$4, MasterData5[[#This Row],[Income ]]&lt;=$AB$12), "Yes", "")</f>
        <v/>
      </c>
      <c r="S1272" s="14" t="str">
        <f>IF(AND(MasterData5[[#This Row],[MntSweetProducts]]&gt;=AF$4, MasterData5[[#This Row],[Income ]]&lt;=$AB$12), "Yes", "")</f>
        <v/>
      </c>
      <c r="U1272" s="14" t="str">
        <f>IF(MasterData5[[#This Row],[MntWines]]&gt;=AB$4, "Yes", "")</f>
        <v/>
      </c>
      <c r="V1272" s="14" t="str">
        <f>IF(MasterData5[[#This Row],[MntFruits]]&gt;=AC$4, "Yes", "")</f>
        <v/>
      </c>
      <c r="W1272" s="14" t="str">
        <f>IF(MasterData5[[#This Row],[MntMeatProducts]]&gt;=AD$4, "Yes", "")</f>
        <v/>
      </c>
      <c r="X1272" s="14" t="str">
        <f>IF(MasterData5[[#This Row],[MntFishProducts]]&gt;=AE$4, "Yes", "")</f>
        <v/>
      </c>
      <c r="Y1272" s="14" t="str">
        <f>IF(MasterData5[[#This Row],[MntSweetProducts]]&gt;=AF$4, "Yes", "")</f>
        <v/>
      </c>
    </row>
    <row r="1273" spans="1:25" x14ac:dyDescent="0.3">
      <c r="A1273">
        <v>6245</v>
      </c>
      <c r="B1273" s="10">
        <v>378</v>
      </c>
      <c r="C1273" s="10">
        <v>14</v>
      </c>
      <c r="D1273" s="10">
        <v>68</v>
      </c>
      <c r="E1273" s="10">
        <v>19</v>
      </c>
      <c r="F1273" s="10">
        <v>14</v>
      </c>
      <c r="G1273" s="10">
        <v>14</v>
      </c>
      <c r="H1273" s="24">
        <f>2021-'Customer Profile'!B1272</f>
        <v>71</v>
      </c>
      <c r="I1273" s="10">
        <f>IF(Analysis!$B$60="Wine",B1273,IF(Analysis!$B$60="Fruit",C1273,IF(Analysis!$B$60="Meat",D1273,IF(Analysis!$B$60="Fish",E1273,IF(Analysis!$B$60="Sweet",F1273,"")))))</f>
        <v>19</v>
      </c>
      <c r="J1273" s="10">
        <v>59292</v>
      </c>
      <c r="K1273" s="10" t="str">
        <f>IF(MasterData5[[#This Row],[Income ]]&gt;$AB$12, "Above", "Below")</f>
        <v>Above</v>
      </c>
      <c r="L1273" s="10">
        <f>SUM(MasterData5[[#This Row],[MntWines]:[MntSweetProducts]])</f>
        <v>493</v>
      </c>
      <c r="M1273" s="53" t="str">
        <f>IF(MasterData5[[#This Row],[Total Purchase]]&gt;=500, "Over $500", "")</f>
        <v/>
      </c>
      <c r="N1273" s="10"/>
      <c r="O1273" s="14" t="str">
        <f>IF(AND(MasterData5[[#This Row],[MntWines]]&gt;=AB$4, MasterData5[[#This Row],[Income ]]&lt;=$AB$12), "Yes", "")</f>
        <v/>
      </c>
      <c r="P1273" s="14" t="str">
        <f>IF(AND(MasterData5[[#This Row],[MntFruits]]&gt;=AC$4, MasterData5[[#This Row],[Income ]]&lt;=$AB$12), "Yes", "")</f>
        <v/>
      </c>
      <c r="Q1273" s="14" t="str">
        <f>IF(AND(MasterData5[[#This Row],[MntMeatProducts]]&gt;=AD$4, MasterData5[[#This Row],[Income ]]&lt;=$AB$12), "Yes", "")</f>
        <v/>
      </c>
      <c r="R1273" s="14" t="str">
        <f>IF(AND(MasterData5[[#This Row],[MntFishProducts]]&gt;=AE$4, MasterData5[[#This Row],[Income ]]&lt;=$AB$12), "Yes", "")</f>
        <v/>
      </c>
      <c r="S1273" s="14" t="str">
        <f>IF(AND(MasterData5[[#This Row],[MntSweetProducts]]&gt;=AF$4, MasterData5[[#This Row],[Income ]]&lt;=$AB$12), "Yes", "")</f>
        <v/>
      </c>
      <c r="U1273" s="14" t="str">
        <f>IF(MasterData5[[#This Row],[MntWines]]&gt;=AB$4, "Yes", "")</f>
        <v>Yes</v>
      </c>
      <c r="V1273" s="14" t="str">
        <f>IF(MasterData5[[#This Row],[MntFruits]]&gt;=AC$4, "Yes", "")</f>
        <v/>
      </c>
      <c r="W1273" s="14" t="str">
        <f>IF(MasterData5[[#This Row],[MntMeatProducts]]&gt;=AD$4, "Yes", "")</f>
        <v/>
      </c>
      <c r="X1273" s="14" t="str">
        <f>IF(MasterData5[[#This Row],[MntFishProducts]]&gt;=AE$4, "Yes", "")</f>
        <v/>
      </c>
      <c r="Y1273" s="14" t="str">
        <f>IF(MasterData5[[#This Row],[MntSweetProducts]]&gt;=AF$4, "Yes", "")</f>
        <v/>
      </c>
    </row>
    <row r="1274" spans="1:25" x14ac:dyDescent="0.3">
      <c r="A1274">
        <v>6246</v>
      </c>
      <c r="B1274" s="10">
        <v>703</v>
      </c>
      <c r="C1274" s="10">
        <v>102</v>
      </c>
      <c r="D1274" s="10">
        <v>601</v>
      </c>
      <c r="E1274" s="10">
        <v>0</v>
      </c>
      <c r="F1274" s="10">
        <v>58</v>
      </c>
      <c r="G1274" s="10">
        <v>43</v>
      </c>
      <c r="H1274" s="24">
        <f>2021-'Customer Profile'!B1273</f>
        <v>68</v>
      </c>
      <c r="I1274" s="10">
        <f>IF(Analysis!$B$60="Wine",B1274,IF(Analysis!$B$60="Fruit",C1274,IF(Analysis!$B$60="Meat",D1274,IF(Analysis!$B$60="Fish",E1274,IF(Analysis!$B$60="Sweet",F1274,"")))))</f>
        <v>0</v>
      </c>
      <c r="J1274" s="10">
        <v>73892</v>
      </c>
      <c r="K1274" s="10" t="str">
        <f>IF(MasterData5[[#This Row],[Income ]]&gt;$AB$12, "Above", "Below")</f>
        <v>Above</v>
      </c>
      <c r="L1274" s="10">
        <f>SUM(MasterData5[[#This Row],[MntWines]:[MntSweetProducts]])</f>
        <v>1464</v>
      </c>
      <c r="M1274" s="53" t="str">
        <f>IF(MasterData5[[#This Row],[Total Purchase]]&gt;=500, "Over $500", "")</f>
        <v>Over $500</v>
      </c>
      <c r="N1274" s="10"/>
      <c r="O1274" s="14" t="str">
        <f>IF(AND(MasterData5[[#This Row],[MntWines]]&gt;=AB$4, MasterData5[[#This Row],[Income ]]&lt;=$AB$12), "Yes", "")</f>
        <v/>
      </c>
      <c r="P1274" s="14" t="str">
        <f>IF(AND(MasterData5[[#This Row],[MntFruits]]&gt;=AC$4, MasterData5[[#This Row],[Income ]]&lt;=$AB$12), "Yes", "")</f>
        <v/>
      </c>
      <c r="Q1274" s="14" t="str">
        <f>IF(AND(MasterData5[[#This Row],[MntMeatProducts]]&gt;=AD$4, MasterData5[[#This Row],[Income ]]&lt;=$AB$12), "Yes", "")</f>
        <v/>
      </c>
      <c r="R1274" s="14" t="str">
        <f>IF(AND(MasterData5[[#This Row],[MntFishProducts]]&gt;=AE$4, MasterData5[[#This Row],[Income ]]&lt;=$AB$12), "Yes", "")</f>
        <v/>
      </c>
      <c r="S1274" s="14" t="str">
        <f>IF(AND(MasterData5[[#This Row],[MntSweetProducts]]&gt;=AF$4, MasterData5[[#This Row],[Income ]]&lt;=$AB$12), "Yes", "")</f>
        <v/>
      </c>
      <c r="U1274" s="14" t="str">
        <f>IF(MasterData5[[#This Row],[MntWines]]&gt;=AB$4, "Yes", "")</f>
        <v>Yes</v>
      </c>
      <c r="V1274" s="14" t="str">
        <f>IF(MasterData5[[#This Row],[MntFruits]]&gt;=AC$4, "Yes", "")</f>
        <v>Yes</v>
      </c>
      <c r="W1274" s="14" t="str">
        <f>IF(MasterData5[[#This Row],[MntMeatProducts]]&gt;=AD$4, "Yes", "")</f>
        <v>Yes</v>
      </c>
      <c r="X1274" s="14" t="str">
        <f>IF(MasterData5[[#This Row],[MntFishProducts]]&gt;=AE$4, "Yes", "")</f>
        <v/>
      </c>
      <c r="Y1274" s="14" t="str">
        <f>IF(MasterData5[[#This Row],[MntSweetProducts]]&gt;=AF$4, "Yes", "")</f>
        <v>Yes</v>
      </c>
    </row>
    <row r="1275" spans="1:25" x14ac:dyDescent="0.3">
      <c r="A1275">
        <v>6248</v>
      </c>
      <c r="B1275" s="10">
        <v>1276</v>
      </c>
      <c r="C1275" s="10">
        <v>24</v>
      </c>
      <c r="D1275" s="10">
        <v>746</v>
      </c>
      <c r="E1275" s="10">
        <v>94</v>
      </c>
      <c r="F1275" s="10">
        <v>29</v>
      </c>
      <c r="G1275" s="10">
        <v>48</v>
      </c>
      <c r="H1275" s="24">
        <f>2021-'Customer Profile'!B1274</f>
        <v>74</v>
      </c>
      <c r="I1275" s="10">
        <f>IF(Analysis!$B$60="Wine",B1275,IF(Analysis!$B$60="Fruit",C1275,IF(Analysis!$B$60="Meat",D1275,IF(Analysis!$B$60="Fish",E1275,IF(Analysis!$B$60="Sweet",F1275,"")))))</f>
        <v>94</v>
      </c>
      <c r="J1275" s="10">
        <v>91712</v>
      </c>
      <c r="K1275" s="10" t="str">
        <f>IF(MasterData5[[#This Row],[Income ]]&gt;$AB$12, "Above", "Below")</f>
        <v>Above</v>
      </c>
      <c r="L1275" s="10">
        <f>SUM(MasterData5[[#This Row],[MntWines]:[MntSweetProducts]])</f>
        <v>2169</v>
      </c>
      <c r="M1275" s="53" t="str">
        <f>IF(MasterData5[[#This Row],[Total Purchase]]&gt;=500, "Over $500", "")</f>
        <v>Over $500</v>
      </c>
      <c r="N1275" s="10"/>
      <c r="O1275" s="14" t="str">
        <f>IF(AND(MasterData5[[#This Row],[MntWines]]&gt;=AB$4, MasterData5[[#This Row],[Income ]]&lt;=$AB$12), "Yes", "")</f>
        <v/>
      </c>
      <c r="P1275" s="14" t="str">
        <f>IF(AND(MasterData5[[#This Row],[MntFruits]]&gt;=AC$4, MasterData5[[#This Row],[Income ]]&lt;=$AB$12), "Yes", "")</f>
        <v/>
      </c>
      <c r="Q1275" s="14" t="str">
        <f>IF(AND(MasterData5[[#This Row],[MntMeatProducts]]&gt;=AD$4, MasterData5[[#This Row],[Income ]]&lt;=$AB$12), "Yes", "")</f>
        <v/>
      </c>
      <c r="R1275" s="14" t="str">
        <f>IF(AND(MasterData5[[#This Row],[MntFishProducts]]&gt;=AE$4, MasterData5[[#This Row],[Income ]]&lt;=$AB$12), "Yes", "")</f>
        <v/>
      </c>
      <c r="S1275" s="14" t="str">
        <f>IF(AND(MasterData5[[#This Row],[MntSweetProducts]]&gt;=AF$4, MasterData5[[#This Row],[Income ]]&lt;=$AB$12), "Yes", "")</f>
        <v/>
      </c>
      <c r="U1275" s="14" t="str">
        <f>IF(MasterData5[[#This Row],[MntWines]]&gt;=AB$4, "Yes", "")</f>
        <v>Yes</v>
      </c>
      <c r="V1275" s="14" t="str">
        <f>IF(MasterData5[[#This Row],[MntFruits]]&gt;=AC$4, "Yes", "")</f>
        <v/>
      </c>
      <c r="W1275" s="14" t="str">
        <f>IF(MasterData5[[#This Row],[MntMeatProducts]]&gt;=AD$4, "Yes", "")</f>
        <v>Yes</v>
      </c>
      <c r="X1275" s="14" t="str">
        <f>IF(MasterData5[[#This Row],[MntFishProducts]]&gt;=AE$4, "Yes", "")</f>
        <v>Yes</v>
      </c>
      <c r="Y1275" s="14" t="str">
        <f>IF(MasterData5[[#This Row],[MntSweetProducts]]&gt;=AF$4, "Yes", "")</f>
        <v>Yes</v>
      </c>
    </row>
    <row r="1276" spans="1:25" x14ac:dyDescent="0.3">
      <c r="A1276">
        <v>6250</v>
      </c>
      <c r="B1276" s="10">
        <v>710</v>
      </c>
      <c r="C1276" s="10">
        <v>15</v>
      </c>
      <c r="D1276" s="10">
        <v>30</v>
      </c>
      <c r="E1276" s="10">
        <v>20</v>
      </c>
      <c r="F1276" s="10">
        <v>0</v>
      </c>
      <c r="G1276" s="10">
        <v>0</v>
      </c>
      <c r="H1276" s="24">
        <f>2021-'Customer Profile'!B1275</f>
        <v>72</v>
      </c>
      <c r="I1276" s="10">
        <f>IF(Analysis!$B$60="Wine",B1276,IF(Analysis!$B$60="Fruit",C1276,IF(Analysis!$B$60="Meat",D1276,IF(Analysis!$B$60="Fish",E1276,IF(Analysis!$B$60="Sweet",F1276,"")))))</f>
        <v>20</v>
      </c>
      <c r="J1276" s="10">
        <v>54356</v>
      </c>
      <c r="K1276" s="10" t="str">
        <f>IF(MasterData5[[#This Row],[Income ]]&gt;$AB$12, "Above", "Below")</f>
        <v>Above</v>
      </c>
      <c r="L1276" s="10">
        <f>SUM(MasterData5[[#This Row],[MntWines]:[MntSweetProducts]])</f>
        <v>775</v>
      </c>
      <c r="M1276" s="53" t="str">
        <f>IF(MasterData5[[#This Row],[Total Purchase]]&gt;=500, "Over $500", "")</f>
        <v>Over $500</v>
      </c>
      <c r="N1276" s="10"/>
      <c r="O1276" s="14" t="str">
        <f>IF(AND(MasterData5[[#This Row],[MntWines]]&gt;=AB$4, MasterData5[[#This Row],[Income ]]&lt;=$AB$12), "Yes", "")</f>
        <v/>
      </c>
      <c r="P1276" s="14" t="str">
        <f>IF(AND(MasterData5[[#This Row],[MntFruits]]&gt;=AC$4, MasterData5[[#This Row],[Income ]]&lt;=$AB$12), "Yes", "")</f>
        <v/>
      </c>
      <c r="Q1276" s="14" t="str">
        <f>IF(AND(MasterData5[[#This Row],[MntMeatProducts]]&gt;=AD$4, MasterData5[[#This Row],[Income ]]&lt;=$AB$12), "Yes", "")</f>
        <v/>
      </c>
      <c r="R1276" s="14" t="str">
        <f>IF(AND(MasterData5[[#This Row],[MntFishProducts]]&gt;=AE$4, MasterData5[[#This Row],[Income ]]&lt;=$AB$12), "Yes", "")</f>
        <v/>
      </c>
      <c r="S1276" s="14" t="str">
        <f>IF(AND(MasterData5[[#This Row],[MntSweetProducts]]&gt;=AF$4, MasterData5[[#This Row],[Income ]]&lt;=$AB$12), "Yes", "")</f>
        <v/>
      </c>
      <c r="U1276" s="14" t="str">
        <f>IF(MasterData5[[#This Row],[MntWines]]&gt;=AB$4, "Yes", "")</f>
        <v>Yes</v>
      </c>
      <c r="V1276" s="14" t="str">
        <f>IF(MasterData5[[#This Row],[MntFruits]]&gt;=AC$4, "Yes", "")</f>
        <v/>
      </c>
      <c r="W1276" s="14" t="str">
        <f>IF(MasterData5[[#This Row],[MntMeatProducts]]&gt;=AD$4, "Yes", "")</f>
        <v/>
      </c>
      <c r="X1276" s="14" t="str">
        <f>IF(MasterData5[[#This Row],[MntFishProducts]]&gt;=AE$4, "Yes", "")</f>
        <v/>
      </c>
      <c r="Y1276" s="14" t="str">
        <f>IF(MasterData5[[#This Row],[MntSweetProducts]]&gt;=AF$4, "Yes", "")</f>
        <v/>
      </c>
    </row>
    <row r="1277" spans="1:25" x14ac:dyDescent="0.3">
      <c r="A1277">
        <v>6255</v>
      </c>
      <c r="B1277" s="10">
        <v>138</v>
      </c>
      <c r="C1277" s="10">
        <v>39</v>
      </c>
      <c r="D1277" s="10">
        <v>63</v>
      </c>
      <c r="E1277" s="10">
        <v>55</v>
      </c>
      <c r="F1277" s="10">
        <v>18</v>
      </c>
      <c r="G1277" s="10">
        <v>21</v>
      </c>
      <c r="H1277" s="24">
        <f>2021-'Customer Profile'!B1276</f>
        <v>69</v>
      </c>
      <c r="I1277" s="10">
        <f>IF(Analysis!$B$60="Wine",B1277,IF(Analysis!$B$60="Fruit",C1277,IF(Analysis!$B$60="Meat",D1277,IF(Analysis!$B$60="Fish",E1277,IF(Analysis!$B$60="Sweet",F1277,"")))))</f>
        <v>55</v>
      </c>
      <c r="J1277" s="10">
        <v>70545</v>
      </c>
      <c r="K1277" s="10" t="str">
        <f>IF(MasterData5[[#This Row],[Income ]]&gt;$AB$12, "Above", "Below")</f>
        <v>Above</v>
      </c>
      <c r="L1277" s="10">
        <f>SUM(MasterData5[[#This Row],[MntWines]:[MntSweetProducts]])</f>
        <v>313</v>
      </c>
      <c r="M1277" s="53" t="str">
        <f>IF(MasterData5[[#This Row],[Total Purchase]]&gt;=500, "Over $500", "")</f>
        <v/>
      </c>
      <c r="N1277" s="10"/>
      <c r="O1277" s="14" t="str">
        <f>IF(AND(MasterData5[[#This Row],[MntWines]]&gt;=AB$4, MasterData5[[#This Row],[Income ]]&lt;=$AB$12), "Yes", "")</f>
        <v/>
      </c>
      <c r="P1277" s="14" t="str">
        <f>IF(AND(MasterData5[[#This Row],[MntFruits]]&gt;=AC$4, MasterData5[[#This Row],[Income ]]&lt;=$AB$12), "Yes", "")</f>
        <v/>
      </c>
      <c r="Q1277" s="14" t="str">
        <f>IF(AND(MasterData5[[#This Row],[MntMeatProducts]]&gt;=AD$4, MasterData5[[#This Row],[Income ]]&lt;=$AB$12), "Yes", "")</f>
        <v/>
      </c>
      <c r="R1277" s="14" t="str">
        <f>IF(AND(MasterData5[[#This Row],[MntFishProducts]]&gt;=AE$4, MasterData5[[#This Row],[Income ]]&lt;=$AB$12), "Yes", "")</f>
        <v/>
      </c>
      <c r="S1277" s="14" t="str">
        <f>IF(AND(MasterData5[[#This Row],[MntSweetProducts]]&gt;=AF$4, MasterData5[[#This Row],[Income ]]&lt;=$AB$12), "Yes", "")</f>
        <v/>
      </c>
      <c r="U1277" s="14" t="str">
        <f>IF(MasterData5[[#This Row],[MntWines]]&gt;=AB$4, "Yes", "")</f>
        <v/>
      </c>
      <c r="V1277" s="14" t="str">
        <f>IF(MasterData5[[#This Row],[MntFruits]]&gt;=AC$4, "Yes", "")</f>
        <v>Yes</v>
      </c>
      <c r="W1277" s="14" t="str">
        <f>IF(MasterData5[[#This Row],[MntMeatProducts]]&gt;=AD$4, "Yes", "")</f>
        <v/>
      </c>
      <c r="X1277" s="14" t="str">
        <f>IF(MasterData5[[#This Row],[MntFishProducts]]&gt;=AE$4, "Yes", "")</f>
        <v>Yes</v>
      </c>
      <c r="Y1277" s="14" t="str">
        <f>IF(MasterData5[[#This Row],[MntSweetProducts]]&gt;=AF$4, "Yes", "")</f>
        <v/>
      </c>
    </row>
    <row r="1278" spans="1:25" x14ac:dyDescent="0.3">
      <c r="A1278">
        <v>6257</v>
      </c>
      <c r="B1278" s="10">
        <v>255</v>
      </c>
      <c r="C1278" s="10">
        <v>43</v>
      </c>
      <c r="D1278" s="10">
        <v>134</v>
      </c>
      <c r="E1278" s="10">
        <v>37</v>
      </c>
      <c r="F1278" s="10">
        <v>14</v>
      </c>
      <c r="G1278" s="10">
        <v>24</v>
      </c>
      <c r="H1278" s="24">
        <f>2021-'Customer Profile'!B1277</f>
        <v>45</v>
      </c>
      <c r="I1278" s="10">
        <f>IF(Analysis!$B$60="Wine",B1278,IF(Analysis!$B$60="Fruit",C1278,IF(Analysis!$B$60="Meat",D1278,IF(Analysis!$B$60="Fish",E1278,IF(Analysis!$B$60="Sweet",F1278,"")))))</f>
        <v>37</v>
      </c>
      <c r="J1278" s="10">
        <v>60482</v>
      </c>
      <c r="K1278" s="10" t="str">
        <f>IF(MasterData5[[#This Row],[Income ]]&gt;$AB$12, "Above", "Below")</f>
        <v>Above</v>
      </c>
      <c r="L1278" s="10">
        <f>SUM(MasterData5[[#This Row],[MntWines]:[MntSweetProducts]])</f>
        <v>483</v>
      </c>
      <c r="M1278" s="53" t="str">
        <f>IF(MasterData5[[#This Row],[Total Purchase]]&gt;=500, "Over $500", "")</f>
        <v/>
      </c>
      <c r="N1278" s="10"/>
      <c r="O1278" s="14" t="str">
        <f>IF(AND(MasterData5[[#This Row],[MntWines]]&gt;=AB$4, MasterData5[[#This Row],[Income ]]&lt;=$AB$12), "Yes", "")</f>
        <v/>
      </c>
      <c r="P1278" s="14" t="str">
        <f>IF(AND(MasterData5[[#This Row],[MntFruits]]&gt;=AC$4, MasterData5[[#This Row],[Income ]]&lt;=$AB$12), "Yes", "")</f>
        <v/>
      </c>
      <c r="Q1278" s="14" t="str">
        <f>IF(AND(MasterData5[[#This Row],[MntMeatProducts]]&gt;=AD$4, MasterData5[[#This Row],[Income ]]&lt;=$AB$12), "Yes", "")</f>
        <v/>
      </c>
      <c r="R1278" s="14" t="str">
        <f>IF(AND(MasterData5[[#This Row],[MntFishProducts]]&gt;=AE$4, MasterData5[[#This Row],[Income ]]&lt;=$AB$12), "Yes", "")</f>
        <v/>
      </c>
      <c r="S1278" s="14" t="str">
        <f>IF(AND(MasterData5[[#This Row],[MntSweetProducts]]&gt;=AF$4, MasterData5[[#This Row],[Income ]]&lt;=$AB$12), "Yes", "")</f>
        <v/>
      </c>
      <c r="U1278" s="14" t="str">
        <f>IF(MasterData5[[#This Row],[MntWines]]&gt;=AB$4, "Yes", "")</f>
        <v/>
      </c>
      <c r="V1278" s="14" t="str">
        <f>IF(MasterData5[[#This Row],[MntFruits]]&gt;=AC$4, "Yes", "")</f>
        <v>Yes</v>
      </c>
      <c r="W1278" s="14" t="str">
        <f>IF(MasterData5[[#This Row],[MntMeatProducts]]&gt;=AD$4, "Yes", "")</f>
        <v/>
      </c>
      <c r="X1278" s="14" t="str">
        <f>IF(MasterData5[[#This Row],[MntFishProducts]]&gt;=AE$4, "Yes", "")</f>
        <v/>
      </c>
      <c r="Y1278" s="14" t="str">
        <f>IF(MasterData5[[#This Row],[MntSweetProducts]]&gt;=AF$4, "Yes", "")</f>
        <v/>
      </c>
    </row>
    <row r="1279" spans="1:25" x14ac:dyDescent="0.3">
      <c r="A1279">
        <v>6260</v>
      </c>
      <c r="B1279" s="10">
        <v>984</v>
      </c>
      <c r="C1279" s="10">
        <v>51</v>
      </c>
      <c r="D1279" s="10">
        <v>432</v>
      </c>
      <c r="E1279" s="10">
        <v>180</v>
      </c>
      <c r="F1279" s="10">
        <v>120</v>
      </c>
      <c r="G1279" s="10">
        <v>190</v>
      </c>
      <c r="H1279" s="24">
        <f>2021-'Customer Profile'!B1278</f>
        <v>66</v>
      </c>
      <c r="I1279" s="10">
        <f>IF(Analysis!$B$60="Wine",B1279,IF(Analysis!$B$60="Fruit",C1279,IF(Analysis!$B$60="Meat",D1279,IF(Analysis!$B$60="Fish",E1279,IF(Analysis!$B$60="Sweet",F1279,"")))))</f>
        <v>180</v>
      </c>
      <c r="J1279" s="10">
        <v>82384</v>
      </c>
      <c r="K1279" s="10" t="str">
        <f>IF(MasterData5[[#This Row],[Income ]]&gt;$AB$12, "Above", "Below")</f>
        <v>Above</v>
      </c>
      <c r="L1279" s="10">
        <f>SUM(MasterData5[[#This Row],[MntWines]:[MntSweetProducts]])</f>
        <v>1767</v>
      </c>
      <c r="M1279" s="53" t="str">
        <f>IF(MasterData5[[#This Row],[Total Purchase]]&gt;=500, "Over $500", "")</f>
        <v>Over $500</v>
      </c>
      <c r="N1279" s="10"/>
      <c r="O1279" s="14" t="str">
        <f>IF(AND(MasterData5[[#This Row],[MntWines]]&gt;=AB$4, MasterData5[[#This Row],[Income ]]&lt;=$AB$12), "Yes", "")</f>
        <v/>
      </c>
      <c r="P1279" s="14" t="str">
        <f>IF(AND(MasterData5[[#This Row],[MntFruits]]&gt;=AC$4, MasterData5[[#This Row],[Income ]]&lt;=$AB$12), "Yes", "")</f>
        <v/>
      </c>
      <c r="Q1279" s="14" t="str">
        <f>IF(AND(MasterData5[[#This Row],[MntMeatProducts]]&gt;=AD$4, MasterData5[[#This Row],[Income ]]&lt;=$AB$12), "Yes", "")</f>
        <v/>
      </c>
      <c r="R1279" s="14" t="str">
        <f>IF(AND(MasterData5[[#This Row],[MntFishProducts]]&gt;=AE$4, MasterData5[[#This Row],[Income ]]&lt;=$AB$12), "Yes", "")</f>
        <v/>
      </c>
      <c r="S1279" s="14" t="str">
        <f>IF(AND(MasterData5[[#This Row],[MntSweetProducts]]&gt;=AF$4, MasterData5[[#This Row],[Income ]]&lt;=$AB$12), "Yes", "")</f>
        <v/>
      </c>
      <c r="U1279" s="14" t="str">
        <f>IF(MasterData5[[#This Row],[MntWines]]&gt;=AB$4, "Yes", "")</f>
        <v>Yes</v>
      </c>
      <c r="V1279" s="14" t="str">
        <f>IF(MasterData5[[#This Row],[MntFruits]]&gt;=AC$4, "Yes", "")</f>
        <v>Yes</v>
      </c>
      <c r="W1279" s="14" t="str">
        <f>IF(MasterData5[[#This Row],[MntMeatProducts]]&gt;=AD$4, "Yes", "")</f>
        <v>Yes</v>
      </c>
      <c r="X1279" s="14" t="str">
        <f>IF(MasterData5[[#This Row],[MntFishProducts]]&gt;=AE$4, "Yes", "")</f>
        <v>Yes</v>
      </c>
      <c r="Y1279" s="14" t="str">
        <f>IF(MasterData5[[#This Row],[MntSweetProducts]]&gt;=AF$4, "Yes", "")</f>
        <v>Yes</v>
      </c>
    </row>
    <row r="1280" spans="1:25" x14ac:dyDescent="0.3">
      <c r="A1280">
        <v>6261</v>
      </c>
      <c r="B1280" s="10">
        <v>270</v>
      </c>
      <c r="C1280" s="10">
        <v>31</v>
      </c>
      <c r="D1280" s="10">
        <v>88</v>
      </c>
      <c r="E1280" s="10">
        <v>11</v>
      </c>
      <c r="F1280" s="10">
        <v>48</v>
      </c>
      <c r="G1280" s="10">
        <v>22</v>
      </c>
      <c r="H1280" s="24">
        <f>2021-'Customer Profile'!B1279</f>
        <v>42</v>
      </c>
      <c r="I1280" s="10">
        <f>IF(Analysis!$B$60="Wine",B1280,IF(Analysis!$B$60="Fruit",C1280,IF(Analysis!$B$60="Meat",D1280,IF(Analysis!$B$60="Fish",E1280,IF(Analysis!$B$60="Sweet",F1280,"")))))</f>
        <v>11</v>
      </c>
      <c r="J1280" s="10">
        <v>58025</v>
      </c>
      <c r="K1280" s="10" t="str">
        <f>IF(MasterData5[[#This Row],[Income ]]&gt;$AB$12, "Above", "Below")</f>
        <v>Above</v>
      </c>
      <c r="L1280" s="10">
        <f>SUM(MasterData5[[#This Row],[MntWines]:[MntSweetProducts]])</f>
        <v>448</v>
      </c>
      <c r="M1280" s="53" t="str">
        <f>IF(MasterData5[[#This Row],[Total Purchase]]&gt;=500, "Over $500", "")</f>
        <v/>
      </c>
      <c r="N1280" s="10"/>
      <c r="O1280" s="14" t="str">
        <f>IF(AND(MasterData5[[#This Row],[MntWines]]&gt;=AB$4, MasterData5[[#This Row],[Income ]]&lt;=$AB$12), "Yes", "")</f>
        <v/>
      </c>
      <c r="P1280" s="14" t="str">
        <f>IF(AND(MasterData5[[#This Row],[MntFruits]]&gt;=AC$4, MasterData5[[#This Row],[Income ]]&lt;=$AB$12), "Yes", "")</f>
        <v/>
      </c>
      <c r="Q1280" s="14" t="str">
        <f>IF(AND(MasterData5[[#This Row],[MntMeatProducts]]&gt;=AD$4, MasterData5[[#This Row],[Income ]]&lt;=$AB$12), "Yes", "")</f>
        <v/>
      </c>
      <c r="R1280" s="14" t="str">
        <f>IF(AND(MasterData5[[#This Row],[MntFishProducts]]&gt;=AE$4, MasterData5[[#This Row],[Income ]]&lt;=$AB$12), "Yes", "")</f>
        <v/>
      </c>
      <c r="S1280" s="14" t="str">
        <f>IF(AND(MasterData5[[#This Row],[MntSweetProducts]]&gt;=AF$4, MasterData5[[#This Row],[Income ]]&lt;=$AB$12), "Yes", "")</f>
        <v/>
      </c>
      <c r="U1280" s="14" t="str">
        <f>IF(MasterData5[[#This Row],[MntWines]]&gt;=AB$4, "Yes", "")</f>
        <v/>
      </c>
      <c r="V1280" s="14" t="str">
        <f>IF(MasterData5[[#This Row],[MntFruits]]&gt;=AC$4, "Yes", "")</f>
        <v>Yes</v>
      </c>
      <c r="W1280" s="14" t="str">
        <f>IF(MasterData5[[#This Row],[MntMeatProducts]]&gt;=AD$4, "Yes", "")</f>
        <v/>
      </c>
      <c r="X1280" s="14" t="str">
        <f>IF(MasterData5[[#This Row],[MntFishProducts]]&gt;=AE$4, "Yes", "")</f>
        <v/>
      </c>
      <c r="Y1280" s="14" t="str">
        <f>IF(MasterData5[[#This Row],[MntSweetProducts]]&gt;=AF$4, "Yes", "")</f>
        <v>Yes</v>
      </c>
    </row>
    <row r="1281" spans="1:25" x14ac:dyDescent="0.3">
      <c r="A1281">
        <v>6262</v>
      </c>
      <c r="B1281" s="10">
        <v>816</v>
      </c>
      <c r="C1281" s="10">
        <v>42</v>
      </c>
      <c r="D1281" s="10">
        <v>450</v>
      </c>
      <c r="E1281" s="10">
        <v>55</v>
      </c>
      <c r="F1281" s="10">
        <v>56</v>
      </c>
      <c r="G1281" s="10">
        <v>154</v>
      </c>
      <c r="H1281" s="24">
        <f>2021-'Customer Profile'!B1280</f>
        <v>59</v>
      </c>
      <c r="I1281" s="10">
        <f>IF(Analysis!$B$60="Wine",B1281,IF(Analysis!$B$60="Fruit",C1281,IF(Analysis!$B$60="Meat",D1281,IF(Analysis!$B$60="Fish",E1281,IF(Analysis!$B$60="Sweet",F1281,"")))))</f>
        <v>55</v>
      </c>
      <c r="J1281" s="10">
        <v>72217</v>
      </c>
      <c r="K1281" s="10" t="str">
        <f>IF(MasterData5[[#This Row],[Income ]]&gt;$AB$12, "Above", "Below")</f>
        <v>Above</v>
      </c>
      <c r="L1281" s="10">
        <f>SUM(MasterData5[[#This Row],[MntWines]:[MntSweetProducts]])</f>
        <v>1419</v>
      </c>
      <c r="M1281" s="53" t="str">
        <f>IF(MasterData5[[#This Row],[Total Purchase]]&gt;=500, "Over $500", "")</f>
        <v>Over $500</v>
      </c>
      <c r="N1281" s="10"/>
      <c r="O1281" s="14" t="str">
        <f>IF(AND(MasterData5[[#This Row],[MntWines]]&gt;=AB$4, MasterData5[[#This Row],[Income ]]&lt;=$AB$12), "Yes", "")</f>
        <v/>
      </c>
      <c r="P1281" s="14" t="str">
        <f>IF(AND(MasterData5[[#This Row],[MntFruits]]&gt;=AC$4, MasterData5[[#This Row],[Income ]]&lt;=$AB$12), "Yes", "")</f>
        <v/>
      </c>
      <c r="Q1281" s="14" t="str">
        <f>IF(AND(MasterData5[[#This Row],[MntMeatProducts]]&gt;=AD$4, MasterData5[[#This Row],[Income ]]&lt;=$AB$12), "Yes", "")</f>
        <v/>
      </c>
      <c r="R1281" s="14" t="str">
        <f>IF(AND(MasterData5[[#This Row],[MntFishProducts]]&gt;=AE$4, MasterData5[[#This Row],[Income ]]&lt;=$AB$12), "Yes", "")</f>
        <v/>
      </c>
      <c r="S1281" s="14" t="str">
        <f>IF(AND(MasterData5[[#This Row],[MntSweetProducts]]&gt;=AF$4, MasterData5[[#This Row],[Income ]]&lt;=$AB$12), "Yes", "")</f>
        <v/>
      </c>
      <c r="U1281" s="14" t="str">
        <f>IF(MasterData5[[#This Row],[MntWines]]&gt;=AB$4, "Yes", "")</f>
        <v>Yes</v>
      </c>
      <c r="V1281" s="14" t="str">
        <f>IF(MasterData5[[#This Row],[MntFruits]]&gt;=AC$4, "Yes", "")</f>
        <v>Yes</v>
      </c>
      <c r="W1281" s="14" t="str">
        <f>IF(MasterData5[[#This Row],[MntMeatProducts]]&gt;=AD$4, "Yes", "")</f>
        <v>Yes</v>
      </c>
      <c r="X1281" s="14" t="str">
        <f>IF(MasterData5[[#This Row],[MntFishProducts]]&gt;=AE$4, "Yes", "")</f>
        <v>Yes</v>
      </c>
      <c r="Y1281" s="14" t="str">
        <f>IF(MasterData5[[#This Row],[MntSweetProducts]]&gt;=AF$4, "Yes", "")</f>
        <v>Yes</v>
      </c>
    </row>
    <row r="1282" spans="1:25" x14ac:dyDescent="0.3">
      <c r="A1282">
        <v>6263</v>
      </c>
      <c r="B1282" s="10">
        <v>28</v>
      </c>
      <c r="C1282" s="10">
        <v>9</v>
      </c>
      <c r="D1282" s="10">
        <v>37</v>
      </c>
      <c r="E1282" s="10">
        <v>12</v>
      </c>
      <c r="F1282" s="10">
        <v>7</v>
      </c>
      <c r="G1282" s="10">
        <v>13</v>
      </c>
      <c r="H1282" s="24">
        <f>2021-'Customer Profile'!B1281</f>
        <v>53</v>
      </c>
      <c r="I1282" s="10">
        <f>IF(Analysis!$B$60="Wine",B1282,IF(Analysis!$B$60="Fruit",C1282,IF(Analysis!$B$60="Meat",D1282,IF(Analysis!$B$60="Fish",E1282,IF(Analysis!$B$60="Sweet",F1282,"")))))</f>
        <v>12</v>
      </c>
      <c r="J1282" s="10">
        <v>35322</v>
      </c>
      <c r="K1282" s="10" t="str">
        <f>IF(MasterData5[[#This Row],[Income ]]&gt;$AB$12, "Above", "Below")</f>
        <v>Below</v>
      </c>
      <c r="L1282" s="10">
        <f>SUM(MasterData5[[#This Row],[MntWines]:[MntSweetProducts]])</f>
        <v>93</v>
      </c>
      <c r="M1282" s="53" t="str">
        <f>IF(MasterData5[[#This Row],[Total Purchase]]&gt;=500, "Over $500", "")</f>
        <v/>
      </c>
      <c r="N1282" s="10"/>
      <c r="O1282" s="14" t="str">
        <f>IF(AND(MasterData5[[#This Row],[MntWines]]&gt;=AB$4, MasterData5[[#This Row],[Income ]]&lt;=$AB$12), "Yes", "")</f>
        <v/>
      </c>
      <c r="P1282" s="14" t="str">
        <f>IF(AND(MasterData5[[#This Row],[MntFruits]]&gt;=AC$4, MasterData5[[#This Row],[Income ]]&lt;=$AB$12), "Yes", "")</f>
        <v/>
      </c>
      <c r="Q1282" s="14" t="str">
        <f>IF(AND(MasterData5[[#This Row],[MntMeatProducts]]&gt;=AD$4, MasterData5[[#This Row],[Income ]]&lt;=$AB$12), "Yes", "")</f>
        <v/>
      </c>
      <c r="R1282" s="14" t="str">
        <f>IF(AND(MasterData5[[#This Row],[MntFishProducts]]&gt;=AE$4, MasterData5[[#This Row],[Income ]]&lt;=$AB$12), "Yes", "")</f>
        <v/>
      </c>
      <c r="S1282" s="14" t="str">
        <f>IF(AND(MasterData5[[#This Row],[MntSweetProducts]]&gt;=AF$4, MasterData5[[#This Row],[Income ]]&lt;=$AB$12), "Yes", "")</f>
        <v/>
      </c>
      <c r="U1282" s="14" t="str">
        <f>IF(MasterData5[[#This Row],[MntWines]]&gt;=AB$4, "Yes", "")</f>
        <v/>
      </c>
      <c r="V1282" s="14" t="str">
        <f>IF(MasterData5[[#This Row],[MntFruits]]&gt;=AC$4, "Yes", "")</f>
        <v/>
      </c>
      <c r="W1282" s="14" t="str">
        <f>IF(MasterData5[[#This Row],[MntMeatProducts]]&gt;=AD$4, "Yes", "")</f>
        <v/>
      </c>
      <c r="X1282" s="14" t="str">
        <f>IF(MasterData5[[#This Row],[MntFishProducts]]&gt;=AE$4, "Yes", "")</f>
        <v/>
      </c>
      <c r="Y1282" s="14" t="str">
        <f>IF(MasterData5[[#This Row],[MntSweetProducts]]&gt;=AF$4, "Yes", "")</f>
        <v/>
      </c>
    </row>
    <row r="1283" spans="1:25" x14ac:dyDescent="0.3">
      <c r="A1283">
        <v>6271</v>
      </c>
      <c r="B1283" s="10">
        <v>53</v>
      </c>
      <c r="C1283" s="10">
        <v>0</v>
      </c>
      <c r="D1283" s="10">
        <v>8</v>
      </c>
      <c r="E1283" s="10">
        <v>0</v>
      </c>
      <c r="F1283" s="10">
        <v>0</v>
      </c>
      <c r="G1283" s="10">
        <v>2</v>
      </c>
      <c r="H1283" s="24">
        <f>2021-'Customer Profile'!B1282</f>
        <v>69</v>
      </c>
      <c r="I1283" s="10">
        <f>IF(Analysis!$B$60="Wine",B1283,IF(Analysis!$B$60="Fruit",C1283,IF(Analysis!$B$60="Meat",D1283,IF(Analysis!$B$60="Fish",E1283,IF(Analysis!$B$60="Sweet",F1283,"")))))</f>
        <v>0</v>
      </c>
      <c r="J1283" s="10">
        <v>50870</v>
      </c>
      <c r="K1283" s="10" t="str">
        <f>IF(MasterData5[[#This Row],[Income ]]&gt;$AB$12, "Above", "Below")</f>
        <v>Below</v>
      </c>
      <c r="L1283" s="10">
        <f>SUM(MasterData5[[#This Row],[MntWines]:[MntSweetProducts]])</f>
        <v>61</v>
      </c>
      <c r="M1283" s="53" t="str">
        <f>IF(MasterData5[[#This Row],[Total Purchase]]&gt;=500, "Over $500", "")</f>
        <v/>
      </c>
      <c r="N1283" s="10"/>
      <c r="O1283" s="14" t="str">
        <f>IF(AND(MasterData5[[#This Row],[MntWines]]&gt;=AB$4, MasterData5[[#This Row],[Income ]]&lt;=$AB$12), "Yes", "")</f>
        <v/>
      </c>
      <c r="P1283" s="14" t="str">
        <f>IF(AND(MasterData5[[#This Row],[MntFruits]]&gt;=AC$4, MasterData5[[#This Row],[Income ]]&lt;=$AB$12), "Yes", "")</f>
        <v/>
      </c>
      <c r="Q1283" s="14" t="str">
        <f>IF(AND(MasterData5[[#This Row],[MntMeatProducts]]&gt;=AD$4, MasterData5[[#This Row],[Income ]]&lt;=$AB$12), "Yes", "")</f>
        <v/>
      </c>
      <c r="R1283" s="14" t="str">
        <f>IF(AND(MasterData5[[#This Row],[MntFishProducts]]&gt;=AE$4, MasterData5[[#This Row],[Income ]]&lt;=$AB$12), "Yes", "")</f>
        <v/>
      </c>
      <c r="S1283" s="14" t="str">
        <f>IF(AND(MasterData5[[#This Row],[MntSweetProducts]]&gt;=AF$4, MasterData5[[#This Row],[Income ]]&lt;=$AB$12), "Yes", "")</f>
        <v/>
      </c>
      <c r="U1283" s="14" t="str">
        <f>IF(MasterData5[[#This Row],[MntWines]]&gt;=AB$4, "Yes", "")</f>
        <v/>
      </c>
      <c r="V1283" s="14" t="str">
        <f>IF(MasterData5[[#This Row],[MntFruits]]&gt;=AC$4, "Yes", "")</f>
        <v/>
      </c>
      <c r="W1283" s="14" t="str">
        <f>IF(MasterData5[[#This Row],[MntMeatProducts]]&gt;=AD$4, "Yes", "")</f>
        <v/>
      </c>
      <c r="X1283" s="14" t="str">
        <f>IF(MasterData5[[#This Row],[MntFishProducts]]&gt;=AE$4, "Yes", "")</f>
        <v/>
      </c>
      <c r="Y1283" s="14" t="str">
        <f>IF(MasterData5[[#This Row],[MntSweetProducts]]&gt;=AF$4, "Yes", "")</f>
        <v/>
      </c>
    </row>
    <row r="1284" spans="1:25" x14ac:dyDescent="0.3">
      <c r="A1284">
        <v>6274</v>
      </c>
      <c r="B1284" s="10">
        <v>1076</v>
      </c>
      <c r="C1284" s="10">
        <v>16</v>
      </c>
      <c r="D1284" s="10">
        <v>417</v>
      </c>
      <c r="E1284" s="10">
        <v>42</v>
      </c>
      <c r="F1284" s="10">
        <v>48</v>
      </c>
      <c r="G1284" s="10">
        <v>16</v>
      </c>
      <c r="H1284" s="24">
        <f>2021-'Customer Profile'!B1283</f>
        <v>73</v>
      </c>
      <c r="I1284" s="10">
        <f>IF(Analysis!$B$60="Wine",B1284,IF(Analysis!$B$60="Fruit",C1284,IF(Analysis!$B$60="Meat",D1284,IF(Analysis!$B$60="Fish",E1284,IF(Analysis!$B$60="Sweet",F1284,"")))))</f>
        <v>42</v>
      </c>
      <c r="J1284" s="10">
        <v>83790</v>
      </c>
      <c r="K1284" s="10" t="str">
        <f>IF(MasterData5[[#This Row],[Income ]]&gt;$AB$12, "Above", "Below")</f>
        <v>Above</v>
      </c>
      <c r="L1284" s="10">
        <f>SUM(MasterData5[[#This Row],[MntWines]:[MntSweetProducts]])</f>
        <v>1599</v>
      </c>
      <c r="M1284" s="53" t="str">
        <f>IF(MasterData5[[#This Row],[Total Purchase]]&gt;=500, "Over $500", "")</f>
        <v>Over $500</v>
      </c>
      <c r="N1284" s="10"/>
      <c r="O1284" s="14" t="str">
        <f>IF(AND(MasterData5[[#This Row],[MntWines]]&gt;=AB$4, MasterData5[[#This Row],[Income ]]&lt;=$AB$12), "Yes", "")</f>
        <v/>
      </c>
      <c r="P1284" s="14" t="str">
        <f>IF(AND(MasterData5[[#This Row],[MntFruits]]&gt;=AC$4, MasterData5[[#This Row],[Income ]]&lt;=$AB$12), "Yes", "")</f>
        <v/>
      </c>
      <c r="Q1284" s="14" t="str">
        <f>IF(AND(MasterData5[[#This Row],[MntMeatProducts]]&gt;=AD$4, MasterData5[[#This Row],[Income ]]&lt;=$AB$12), "Yes", "")</f>
        <v/>
      </c>
      <c r="R1284" s="14" t="str">
        <f>IF(AND(MasterData5[[#This Row],[MntFishProducts]]&gt;=AE$4, MasterData5[[#This Row],[Income ]]&lt;=$AB$12), "Yes", "")</f>
        <v/>
      </c>
      <c r="S1284" s="14" t="str">
        <f>IF(AND(MasterData5[[#This Row],[MntSweetProducts]]&gt;=AF$4, MasterData5[[#This Row],[Income ]]&lt;=$AB$12), "Yes", "")</f>
        <v/>
      </c>
      <c r="U1284" s="14" t="str">
        <f>IF(MasterData5[[#This Row],[MntWines]]&gt;=AB$4, "Yes", "")</f>
        <v>Yes</v>
      </c>
      <c r="V1284" s="14" t="str">
        <f>IF(MasterData5[[#This Row],[MntFruits]]&gt;=AC$4, "Yes", "")</f>
        <v/>
      </c>
      <c r="W1284" s="14" t="str">
        <f>IF(MasterData5[[#This Row],[MntMeatProducts]]&gt;=AD$4, "Yes", "")</f>
        <v>Yes</v>
      </c>
      <c r="X1284" s="14" t="str">
        <f>IF(MasterData5[[#This Row],[MntFishProducts]]&gt;=AE$4, "Yes", "")</f>
        <v>Yes</v>
      </c>
      <c r="Y1284" s="14" t="str">
        <f>IF(MasterData5[[#This Row],[MntSweetProducts]]&gt;=AF$4, "Yes", "")</f>
        <v>Yes</v>
      </c>
    </row>
    <row r="1285" spans="1:25" x14ac:dyDescent="0.3">
      <c r="A1285">
        <v>6281</v>
      </c>
      <c r="B1285" s="10">
        <v>673</v>
      </c>
      <c r="C1285" s="10">
        <v>0</v>
      </c>
      <c r="D1285" s="10">
        <v>199</v>
      </c>
      <c r="E1285" s="10">
        <v>37</v>
      </c>
      <c r="F1285" s="10">
        <v>47</v>
      </c>
      <c r="G1285" s="10">
        <v>26</v>
      </c>
      <c r="H1285" s="24">
        <f>2021-'Customer Profile'!B1284</f>
        <v>55</v>
      </c>
      <c r="I1285" s="10">
        <f>IF(Analysis!$B$60="Wine",B1285,IF(Analysis!$B$60="Fruit",C1285,IF(Analysis!$B$60="Meat",D1285,IF(Analysis!$B$60="Fish",E1285,IF(Analysis!$B$60="Sweet",F1285,"")))))</f>
        <v>37</v>
      </c>
      <c r="J1285" s="10">
        <v>55686</v>
      </c>
      <c r="K1285" s="10" t="str">
        <f>IF(MasterData5[[#This Row],[Income ]]&gt;$AB$12, "Above", "Below")</f>
        <v>Above</v>
      </c>
      <c r="L1285" s="10">
        <f>SUM(MasterData5[[#This Row],[MntWines]:[MntSweetProducts]])</f>
        <v>956</v>
      </c>
      <c r="M1285" s="53" t="str">
        <f>IF(MasterData5[[#This Row],[Total Purchase]]&gt;=500, "Over $500", "")</f>
        <v>Over $500</v>
      </c>
      <c r="N1285" s="10"/>
      <c r="O1285" s="14" t="str">
        <f>IF(AND(MasterData5[[#This Row],[MntWines]]&gt;=AB$4, MasterData5[[#This Row],[Income ]]&lt;=$AB$12), "Yes", "")</f>
        <v/>
      </c>
      <c r="P1285" s="14" t="str">
        <f>IF(AND(MasterData5[[#This Row],[MntFruits]]&gt;=AC$4, MasterData5[[#This Row],[Income ]]&lt;=$AB$12), "Yes", "")</f>
        <v/>
      </c>
      <c r="Q1285" s="14" t="str">
        <f>IF(AND(MasterData5[[#This Row],[MntMeatProducts]]&gt;=AD$4, MasterData5[[#This Row],[Income ]]&lt;=$AB$12), "Yes", "")</f>
        <v/>
      </c>
      <c r="R1285" s="14" t="str">
        <f>IF(AND(MasterData5[[#This Row],[MntFishProducts]]&gt;=AE$4, MasterData5[[#This Row],[Income ]]&lt;=$AB$12), "Yes", "")</f>
        <v/>
      </c>
      <c r="S1285" s="14" t="str">
        <f>IF(AND(MasterData5[[#This Row],[MntSweetProducts]]&gt;=AF$4, MasterData5[[#This Row],[Income ]]&lt;=$AB$12), "Yes", "")</f>
        <v/>
      </c>
      <c r="U1285" s="14" t="str">
        <f>IF(MasterData5[[#This Row],[MntWines]]&gt;=AB$4, "Yes", "")</f>
        <v>Yes</v>
      </c>
      <c r="V1285" s="14" t="str">
        <f>IF(MasterData5[[#This Row],[MntFruits]]&gt;=AC$4, "Yes", "")</f>
        <v/>
      </c>
      <c r="W1285" s="14" t="str">
        <f>IF(MasterData5[[#This Row],[MntMeatProducts]]&gt;=AD$4, "Yes", "")</f>
        <v>Yes</v>
      </c>
      <c r="X1285" s="14" t="str">
        <f>IF(MasterData5[[#This Row],[MntFishProducts]]&gt;=AE$4, "Yes", "")</f>
        <v/>
      </c>
      <c r="Y1285" s="14" t="str">
        <f>IF(MasterData5[[#This Row],[MntSweetProducts]]&gt;=AF$4, "Yes", "")</f>
        <v>Yes</v>
      </c>
    </row>
    <row r="1286" spans="1:25" x14ac:dyDescent="0.3">
      <c r="A1286">
        <v>6283</v>
      </c>
      <c r="B1286" s="10">
        <v>635</v>
      </c>
      <c r="C1286" s="10">
        <v>15</v>
      </c>
      <c r="D1286" s="10">
        <v>100</v>
      </c>
      <c r="E1286" s="10">
        <v>20</v>
      </c>
      <c r="F1286" s="10">
        <v>7</v>
      </c>
      <c r="G1286" s="10">
        <v>131</v>
      </c>
      <c r="H1286" s="24">
        <f>2021-'Customer Profile'!B1285</f>
        <v>53</v>
      </c>
      <c r="I1286" s="10">
        <f>IF(Analysis!$B$60="Wine",B1286,IF(Analysis!$B$60="Fruit",C1286,IF(Analysis!$B$60="Meat",D1286,IF(Analysis!$B$60="Fish",E1286,IF(Analysis!$B$60="Sweet",F1286,"")))))</f>
        <v>20</v>
      </c>
      <c r="J1286" s="10">
        <v>63841</v>
      </c>
      <c r="K1286" s="10" t="str">
        <f>IF(MasterData5[[#This Row],[Income ]]&gt;$AB$12, "Above", "Below")</f>
        <v>Above</v>
      </c>
      <c r="L1286" s="10">
        <f>SUM(MasterData5[[#This Row],[MntWines]:[MntSweetProducts]])</f>
        <v>777</v>
      </c>
      <c r="M1286" s="53" t="str">
        <f>IF(MasterData5[[#This Row],[Total Purchase]]&gt;=500, "Over $500", "")</f>
        <v>Over $500</v>
      </c>
      <c r="N1286" s="10"/>
      <c r="O1286" s="14" t="str">
        <f>IF(AND(MasterData5[[#This Row],[MntWines]]&gt;=AB$4, MasterData5[[#This Row],[Income ]]&lt;=$AB$12), "Yes", "")</f>
        <v/>
      </c>
      <c r="P1286" s="14" t="str">
        <f>IF(AND(MasterData5[[#This Row],[MntFruits]]&gt;=AC$4, MasterData5[[#This Row],[Income ]]&lt;=$AB$12), "Yes", "")</f>
        <v/>
      </c>
      <c r="Q1286" s="14" t="str">
        <f>IF(AND(MasterData5[[#This Row],[MntMeatProducts]]&gt;=AD$4, MasterData5[[#This Row],[Income ]]&lt;=$AB$12), "Yes", "")</f>
        <v/>
      </c>
      <c r="R1286" s="14" t="str">
        <f>IF(AND(MasterData5[[#This Row],[MntFishProducts]]&gt;=AE$4, MasterData5[[#This Row],[Income ]]&lt;=$AB$12), "Yes", "")</f>
        <v/>
      </c>
      <c r="S1286" s="14" t="str">
        <f>IF(AND(MasterData5[[#This Row],[MntSweetProducts]]&gt;=AF$4, MasterData5[[#This Row],[Income ]]&lt;=$AB$12), "Yes", "")</f>
        <v/>
      </c>
      <c r="U1286" s="14" t="str">
        <f>IF(MasterData5[[#This Row],[MntWines]]&gt;=AB$4, "Yes", "")</f>
        <v>Yes</v>
      </c>
      <c r="V1286" s="14" t="str">
        <f>IF(MasterData5[[#This Row],[MntFruits]]&gt;=AC$4, "Yes", "")</f>
        <v/>
      </c>
      <c r="W1286" s="14" t="str">
        <f>IF(MasterData5[[#This Row],[MntMeatProducts]]&gt;=AD$4, "Yes", "")</f>
        <v/>
      </c>
      <c r="X1286" s="14" t="str">
        <f>IF(MasterData5[[#This Row],[MntFishProducts]]&gt;=AE$4, "Yes", "")</f>
        <v/>
      </c>
      <c r="Y1286" s="14" t="str">
        <f>IF(MasterData5[[#This Row],[MntSweetProducts]]&gt;=AF$4, "Yes", "")</f>
        <v/>
      </c>
    </row>
    <row r="1287" spans="1:25" x14ac:dyDescent="0.3">
      <c r="A1287">
        <v>6287</v>
      </c>
      <c r="B1287" s="10">
        <v>14</v>
      </c>
      <c r="C1287" s="10">
        <v>0</v>
      </c>
      <c r="D1287" s="10">
        <v>16</v>
      </c>
      <c r="E1287" s="10">
        <v>0</v>
      </c>
      <c r="F1287" s="10">
        <v>0</v>
      </c>
      <c r="G1287" s="10">
        <v>6</v>
      </c>
      <c r="H1287" s="24">
        <f>2021-'Customer Profile'!B1286</f>
        <v>35</v>
      </c>
      <c r="I1287" s="10">
        <f>IF(Analysis!$B$60="Wine",B1287,IF(Analysis!$B$60="Fruit",C1287,IF(Analysis!$B$60="Meat",D1287,IF(Analysis!$B$60="Fish",E1287,IF(Analysis!$B$60="Sweet",F1287,"")))))</f>
        <v>0</v>
      </c>
      <c r="J1287" s="10">
        <v>34728</v>
      </c>
      <c r="K1287" s="10" t="str">
        <f>IF(MasterData5[[#This Row],[Income ]]&gt;$AB$12, "Above", "Below")</f>
        <v>Below</v>
      </c>
      <c r="L1287" s="10">
        <f>SUM(MasterData5[[#This Row],[MntWines]:[MntSweetProducts]])</f>
        <v>30</v>
      </c>
      <c r="M1287" s="53" t="str">
        <f>IF(MasterData5[[#This Row],[Total Purchase]]&gt;=500, "Over $500", "")</f>
        <v/>
      </c>
      <c r="N1287" s="10"/>
      <c r="O1287" s="14" t="str">
        <f>IF(AND(MasterData5[[#This Row],[MntWines]]&gt;=AB$4, MasterData5[[#This Row],[Income ]]&lt;=$AB$12), "Yes", "")</f>
        <v/>
      </c>
      <c r="P1287" s="14" t="str">
        <f>IF(AND(MasterData5[[#This Row],[MntFruits]]&gt;=AC$4, MasterData5[[#This Row],[Income ]]&lt;=$AB$12), "Yes", "")</f>
        <v/>
      </c>
      <c r="Q1287" s="14" t="str">
        <f>IF(AND(MasterData5[[#This Row],[MntMeatProducts]]&gt;=AD$4, MasterData5[[#This Row],[Income ]]&lt;=$AB$12), "Yes", "")</f>
        <v/>
      </c>
      <c r="R1287" s="14" t="str">
        <f>IF(AND(MasterData5[[#This Row],[MntFishProducts]]&gt;=AE$4, MasterData5[[#This Row],[Income ]]&lt;=$AB$12), "Yes", "")</f>
        <v/>
      </c>
      <c r="S1287" s="14" t="str">
        <f>IF(AND(MasterData5[[#This Row],[MntSweetProducts]]&gt;=AF$4, MasterData5[[#This Row],[Income ]]&lt;=$AB$12), "Yes", "")</f>
        <v/>
      </c>
      <c r="U1287" s="14" t="str">
        <f>IF(MasterData5[[#This Row],[MntWines]]&gt;=AB$4, "Yes", "")</f>
        <v/>
      </c>
      <c r="V1287" s="14" t="str">
        <f>IF(MasterData5[[#This Row],[MntFruits]]&gt;=AC$4, "Yes", "")</f>
        <v/>
      </c>
      <c r="W1287" s="14" t="str">
        <f>IF(MasterData5[[#This Row],[MntMeatProducts]]&gt;=AD$4, "Yes", "")</f>
        <v/>
      </c>
      <c r="X1287" s="14" t="str">
        <f>IF(MasterData5[[#This Row],[MntFishProducts]]&gt;=AE$4, "Yes", "")</f>
        <v/>
      </c>
      <c r="Y1287" s="14" t="str">
        <f>IF(MasterData5[[#This Row],[MntSweetProducts]]&gt;=AF$4, "Yes", "")</f>
        <v/>
      </c>
    </row>
    <row r="1288" spans="1:25" x14ac:dyDescent="0.3">
      <c r="A1288">
        <v>6289</v>
      </c>
      <c r="B1288" s="10">
        <v>135</v>
      </c>
      <c r="C1288" s="10">
        <v>0</v>
      </c>
      <c r="D1288" s="10">
        <v>10</v>
      </c>
      <c r="E1288" s="10">
        <v>0</v>
      </c>
      <c r="F1288" s="10">
        <v>4</v>
      </c>
      <c r="G1288" s="10">
        <v>36</v>
      </c>
      <c r="H1288" s="24">
        <f>2021-'Customer Profile'!B1287</f>
        <v>70</v>
      </c>
      <c r="I1288" s="10">
        <f>IF(Analysis!$B$60="Wine",B1288,IF(Analysis!$B$60="Fruit",C1288,IF(Analysis!$B$60="Meat",D1288,IF(Analysis!$B$60="Fish",E1288,IF(Analysis!$B$60="Sweet",F1288,"")))))</f>
        <v>0</v>
      </c>
      <c r="J1288" s="10">
        <v>59385</v>
      </c>
      <c r="K1288" s="10" t="str">
        <f>IF(MasterData5[[#This Row],[Income ]]&gt;$AB$12, "Above", "Below")</f>
        <v>Above</v>
      </c>
      <c r="L1288" s="10">
        <f>SUM(MasterData5[[#This Row],[MntWines]:[MntSweetProducts]])</f>
        <v>149</v>
      </c>
      <c r="M1288" s="53" t="str">
        <f>IF(MasterData5[[#This Row],[Total Purchase]]&gt;=500, "Over $500", "")</f>
        <v/>
      </c>
      <c r="N1288" s="10"/>
      <c r="O1288" s="14" t="str">
        <f>IF(AND(MasterData5[[#This Row],[MntWines]]&gt;=AB$4, MasterData5[[#This Row],[Income ]]&lt;=$AB$12), "Yes", "")</f>
        <v/>
      </c>
      <c r="P1288" s="14" t="str">
        <f>IF(AND(MasterData5[[#This Row],[MntFruits]]&gt;=AC$4, MasterData5[[#This Row],[Income ]]&lt;=$AB$12), "Yes", "")</f>
        <v/>
      </c>
      <c r="Q1288" s="14" t="str">
        <f>IF(AND(MasterData5[[#This Row],[MntMeatProducts]]&gt;=AD$4, MasterData5[[#This Row],[Income ]]&lt;=$AB$12), "Yes", "")</f>
        <v/>
      </c>
      <c r="R1288" s="14" t="str">
        <f>IF(AND(MasterData5[[#This Row],[MntFishProducts]]&gt;=AE$4, MasterData5[[#This Row],[Income ]]&lt;=$AB$12), "Yes", "")</f>
        <v/>
      </c>
      <c r="S1288" s="14" t="str">
        <f>IF(AND(MasterData5[[#This Row],[MntSweetProducts]]&gt;=AF$4, MasterData5[[#This Row],[Income ]]&lt;=$AB$12), "Yes", "")</f>
        <v/>
      </c>
      <c r="U1288" s="14" t="str">
        <f>IF(MasterData5[[#This Row],[MntWines]]&gt;=AB$4, "Yes", "")</f>
        <v/>
      </c>
      <c r="V1288" s="14" t="str">
        <f>IF(MasterData5[[#This Row],[MntFruits]]&gt;=AC$4, "Yes", "")</f>
        <v/>
      </c>
      <c r="W1288" s="14" t="str">
        <f>IF(MasterData5[[#This Row],[MntMeatProducts]]&gt;=AD$4, "Yes", "")</f>
        <v/>
      </c>
      <c r="X1288" s="14" t="str">
        <f>IF(MasterData5[[#This Row],[MntFishProducts]]&gt;=AE$4, "Yes", "")</f>
        <v/>
      </c>
      <c r="Y1288" s="14" t="str">
        <f>IF(MasterData5[[#This Row],[MntSweetProducts]]&gt;=AF$4, "Yes", "")</f>
        <v/>
      </c>
    </row>
    <row r="1289" spans="1:25" x14ac:dyDescent="0.3">
      <c r="A1289">
        <v>6292</v>
      </c>
      <c r="B1289" s="10">
        <v>1311</v>
      </c>
      <c r="C1289" s="10">
        <v>0</v>
      </c>
      <c r="D1289" s="10">
        <v>359</v>
      </c>
      <c r="E1289" s="10">
        <v>46</v>
      </c>
      <c r="F1289" s="10">
        <v>89</v>
      </c>
      <c r="G1289" s="10">
        <v>17</v>
      </c>
      <c r="H1289" s="24">
        <f>2021-'Customer Profile'!B1288</f>
        <v>35</v>
      </c>
      <c r="I1289" s="10">
        <f>IF(Analysis!$B$60="Wine",B1289,IF(Analysis!$B$60="Fruit",C1289,IF(Analysis!$B$60="Meat",D1289,IF(Analysis!$B$60="Fish",E1289,IF(Analysis!$B$60="Sweet",F1289,"")))))</f>
        <v>46</v>
      </c>
      <c r="J1289" s="10">
        <v>82333</v>
      </c>
      <c r="K1289" s="10" t="str">
        <f>IF(MasterData5[[#This Row],[Income ]]&gt;$AB$12, "Above", "Below")</f>
        <v>Above</v>
      </c>
      <c r="L1289" s="10">
        <f>SUM(MasterData5[[#This Row],[MntWines]:[MntSweetProducts]])</f>
        <v>1805</v>
      </c>
      <c r="M1289" s="53" t="str">
        <f>IF(MasterData5[[#This Row],[Total Purchase]]&gt;=500, "Over $500", "")</f>
        <v>Over $500</v>
      </c>
      <c r="N1289" s="10"/>
      <c r="O1289" s="14" t="str">
        <f>IF(AND(MasterData5[[#This Row],[MntWines]]&gt;=AB$4, MasterData5[[#This Row],[Income ]]&lt;=$AB$12), "Yes", "")</f>
        <v/>
      </c>
      <c r="P1289" s="14" t="str">
        <f>IF(AND(MasterData5[[#This Row],[MntFruits]]&gt;=AC$4, MasterData5[[#This Row],[Income ]]&lt;=$AB$12), "Yes", "")</f>
        <v/>
      </c>
      <c r="Q1289" s="14" t="str">
        <f>IF(AND(MasterData5[[#This Row],[MntMeatProducts]]&gt;=AD$4, MasterData5[[#This Row],[Income ]]&lt;=$AB$12), "Yes", "")</f>
        <v/>
      </c>
      <c r="R1289" s="14" t="str">
        <f>IF(AND(MasterData5[[#This Row],[MntFishProducts]]&gt;=AE$4, MasterData5[[#This Row],[Income ]]&lt;=$AB$12), "Yes", "")</f>
        <v/>
      </c>
      <c r="S1289" s="14" t="str">
        <f>IF(AND(MasterData5[[#This Row],[MntSweetProducts]]&gt;=AF$4, MasterData5[[#This Row],[Income ]]&lt;=$AB$12), "Yes", "")</f>
        <v/>
      </c>
      <c r="U1289" s="14" t="str">
        <f>IF(MasterData5[[#This Row],[MntWines]]&gt;=AB$4, "Yes", "")</f>
        <v>Yes</v>
      </c>
      <c r="V1289" s="14" t="str">
        <f>IF(MasterData5[[#This Row],[MntFruits]]&gt;=AC$4, "Yes", "")</f>
        <v/>
      </c>
      <c r="W1289" s="14" t="str">
        <f>IF(MasterData5[[#This Row],[MntMeatProducts]]&gt;=AD$4, "Yes", "")</f>
        <v>Yes</v>
      </c>
      <c r="X1289" s="14" t="str">
        <f>IF(MasterData5[[#This Row],[MntFishProducts]]&gt;=AE$4, "Yes", "")</f>
        <v>Yes</v>
      </c>
      <c r="Y1289" s="14" t="str">
        <f>IF(MasterData5[[#This Row],[MntSweetProducts]]&gt;=AF$4, "Yes", "")</f>
        <v>Yes</v>
      </c>
    </row>
    <row r="1290" spans="1:25" x14ac:dyDescent="0.3">
      <c r="A1290">
        <v>6295</v>
      </c>
      <c r="B1290" s="10">
        <v>652</v>
      </c>
      <c r="C1290" s="10">
        <v>8</v>
      </c>
      <c r="D1290" s="10">
        <v>158</v>
      </c>
      <c r="E1290" s="10">
        <v>21</v>
      </c>
      <c r="F1290" s="10">
        <v>0</v>
      </c>
      <c r="G1290" s="10">
        <v>142</v>
      </c>
      <c r="H1290" s="24">
        <f>2021-'Customer Profile'!B1289</f>
        <v>44</v>
      </c>
      <c r="I1290" s="10">
        <f>IF(Analysis!$B$60="Wine",B1290,IF(Analysis!$B$60="Fruit",C1290,IF(Analysis!$B$60="Meat",D1290,IF(Analysis!$B$60="Fish",E1290,IF(Analysis!$B$60="Sweet",F1290,"")))))</f>
        <v>21</v>
      </c>
      <c r="J1290" s="10">
        <v>54233</v>
      </c>
      <c r="K1290" s="10" t="str">
        <f>IF(MasterData5[[#This Row],[Income ]]&gt;$AB$12, "Above", "Below")</f>
        <v>Above</v>
      </c>
      <c r="L1290" s="10">
        <f>SUM(MasterData5[[#This Row],[MntWines]:[MntSweetProducts]])</f>
        <v>839</v>
      </c>
      <c r="M1290" s="53" t="str">
        <f>IF(MasterData5[[#This Row],[Total Purchase]]&gt;=500, "Over $500", "")</f>
        <v>Over $500</v>
      </c>
      <c r="N1290" s="10"/>
      <c r="O1290" s="14" t="str">
        <f>IF(AND(MasterData5[[#This Row],[MntWines]]&gt;=AB$4, MasterData5[[#This Row],[Income ]]&lt;=$AB$12), "Yes", "")</f>
        <v/>
      </c>
      <c r="P1290" s="14" t="str">
        <f>IF(AND(MasterData5[[#This Row],[MntFruits]]&gt;=AC$4, MasterData5[[#This Row],[Income ]]&lt;=$AB$12), "Yes", "")</f>
        <v/>
      </c>
      <c r="Q1290" s="14" t="str">
        <f>IF(AND(MasterData5[[#This Row],[MntMeatProducts]]&gt;=AD$4, MasterData5[[#This Row],[Income ]]&lt;=$AB$12), "Yes", "")</f>
        <v/>
      </c>
      <c r="R1290" s="14" t="str">
        <f>IF(AND(MasterData5[[#This Row],[MntFishProducts]]&gt;=AE$4, MasterData5[[#This Row],[Income ]]&lt;=$AB$12), "Yes", "")</f>
        <v/>
      </c>
      <c r="S1290" s="14" t="str">
        <f>IF(AND(MasterData5[[#This Row],[MntSweetProducts]]&gt;=AF$4, MasterData5[[#This Row],[Income ]]&lt;=$AB$12), "Yes", "")</f>
        <v/>
      </c>
      <c r="U1290" s="14" t="str">
        <f>IF(MasterData5[[#This Row],[MntWines]]&gt;=AB$4, "Yes", "")</f>
        <v>Yes</v>
      </c>
      <c r="V1290" s="14" t="str">
        <f>IF(MasterData5[[#This Row],[MntFruits]]&gt;=AC$4, "Yes", "")</f>
        <v/>
      </c>
      <c r="W1290" s="14" t="str">
        <f>IF(MasterData5[[#This Row],[MntMeatProducts]]&gt;=AD$4, "Yes", "")</f>
        <v/>
      </c>
      <c r="X1290" s="14" t="str">
        <f>IF(MasterData5[[#This Row],[MntFishProducts]]&gt;=AE$4, "Yes", "")</f>
        <v/>
      </c>
      <c r="Y1290" s="14" t="str">
        <f>IF(MasterData5[[#This Row],[MntSweetProducts]]&gt;=AF$4, "Yes", "")</f>
        <v/>
      </c>
    </row>
    <row r="1291" spans="1:25" x14ac:dyDescent="0.3">
      <c r="A1291">
        <v>6299</v>
      </c>
      <c r="B1291" s="10">
        <v>324</v>
      </c>
      <c r="C1291" s="10">
        <v>48</v>
      </c>
      <c r="D1291" s="10">
        <v>186</v>
      </c>
      <c r="E1291" s="10">
        <v>39</v>
      </c>
      <c r="F1291" s="10">
        <v>18</v>
      </c>
      <c r="G1291" s="10">
        <v>198</v>
      </c>
      <c r="H1291" s="24">
        <f>2021-'Customer Profile'!B1290</f>
        <v>53</v>
      </c>
      <c r="I1291" s="10">
        <f>IF(Analysis!$B$60="Wine",B1291,IF(Analysis!$B$60="Fruit",C1291,IF(Analysis!$B$60="Meat",D1291,IF(Analysis!$B$60="Fish",E1291,IF(Analysis!$B$60="Sweet",F1291,"")))))</f>
        <v>39</v>
      </c>
      <c r="J1291" s="10">
        <v>42564</v>
      </c>
      <c r="K1291" s="10" t="str">
        <f>IF(MasterData5[[#This Row],[Income ]]&gt;$AB$12, "Above", "Below")</f>
        <v>Below</v>
      </c>
      <c r="L1291" s="10">
        <f>SUM(MasterData5[[#This Row],[MntWines]:[MntSweetProducts]])</f>
        <v>615</v>
      </c>
      <c r="M1291" s="53" t="str">
        <f>IF(MasterData5[[#This Row],[Total Purchase]]&gt;=500, "Over $500", "")</f>
        <v>Over $500</v>
      </c>
      <c r="N1291" s="10"/>
      <c r="O1291" s="14" t="str">
        <f>IF(AND(MasterData5[[#This Row],[MntWines]]&gt;=AB$4, MasterData5[[#This Row],[Income ]]&lt;=$AB$12), "Yes", "")</f>
        <v>Yes</v>
      </c>
      <c r="P1291" s="14" t="str">
        <f>IF(AND(MasterData5[[#This Row],[MntFruits]]&gt;=AC$4, MasterData5[[#This Row],[Income ]]&lt;=$AB$12), "Yes", "")</f>
        <v>Yes</v>
      </c>
      <c r="Q1291" s="14" t="str">
        <f>IF(AND(MasterData5[[#This Row],[MntMeatProducts]]&gt;=AD$4, MasterData5[[#This Row],[Income ]]&lt;=$AB$12), "Yes", "")</f>
        <v>Yes</v>
      </c>
      <c r="R1291" s="14" t="str">
        <f>IF(AND(MasterData5[[#This Row],[MntFishProducts]]&gt;=AE$4, MasterData5[[#This Row],[Income ]]&lt;=$AB$12), "Yes", "")</f>
        <v>Yes</v>
      </c>
      <c r="S1291" s="14" t="str">
        <f>IF(AND(MasterData5[[#This Row],[MntSweetProducts]]&gt;=AF$4, MasterData5[[#This Row],[Income ]]&lt;=$AB$12), "Yes", "")</f>
        <v/>
      </c>
      <c r="U1291" s="14" t="str">
        <f>IF(MasterData5[[#This Row],[MntWines]]&gt;=AB$4, "Yes", "")</f>
        <v>Yes</v>
      </c>
      <c r="V1291" s="14" t="str">
        <f>IF(MasterData5[[#This Row],[MntFruits]]&gt;=AC$4, "Yes", "")</f>
        <v>Yes</v>
      </c>
      <c r="W1291" s="14" t="str">
        <f>IF(MasterData5[[#This Row],[MntMeatProducts]]&gt;=AD$4, "Yes", "")</f>
        <v>Yes</v>
      </c>
      <c r="X1291" s="14" t="str">
        <f>IF(MasterData5[[#This Row],[MntFishProducts]]&gt;=AE$4, "Yes", "")</f>
        <v>Yes</v>
      </c>
      <c r="Y1291" s="14" t="str">
        <f>IF(MasterData5[[#This Row],[MntSweetProducts]]&gt;=AF$4, "Yes", "")</f>
        <v/>
      </c>
    </row>
    <row r="1292" spans="1:25" x14ac:dyDescent="0.3">
      <c r="A1292">
        <v>6303</v>
      </c>
      <c r="B1292" s="10">
        <v>410</v>
      </c>
      <c r="C1292" s="10">
        <v>73</v>
      </c>
      <c r="D1292" s="10">
        <v>747</v>
      </c>
      <c r="E1292" s="10">
        <v>76</v>
      </c>
      <c r="F1292" s="10">
        <v>161</v>
      </c>
      <c r="G1292" s="10">
        <v>30</v>
      </c>
      <c r="H1292" s="24">
        <f>2021-'Customer Profile'!B1291</f>
        <v>35</v>
      </c>
      <c r="I1292" s="10">
        <f>IF(Analysis!$B$60="Wine",B1292,IF(Analysis!$B$60="Fruit",C1292,IF(Analysis!$B$60="Meat",D1292,IF(Analysis!$B$60="Fish",E1292,IF(Analysis!$B$60="Sweet",F1292,"")))))</f>
        <v>76</v>
      </c>
      <c r="J1292" s="10">
        <v>91820</v>
      </c>
      <c r="K1292" s="10" t="str">
        <f>IF(MasterData5[[#This Row],[Income ]]&gt;$AB$12, "Above", "Below")</f>
        <v>Above</v>
      </c>
      <c r="L1292" s="10">
        <f>SUM(MasterData5[[#This Row],[MntWines]:[MntSweetProducts]])</f>
        <v>1467</v>
      </c>
      <c r="M1292" s="53" t="str">
        <f>IF(MasterData5[[#This Row],[Total Purchase]]&gt;=500, "Over $500", "")</f>
        <v>Over $500</v>
      </c>
      <c r="N1292" s="10"/>
      <c r="O1292" s="14" t="str">
        <f>IF(AND(MasterData5[[#This Row],[MntWines]]&gt;=AB$4, MasterData5[[#This Row],[Income ]]&lt;=$AB$12), "Yes", "")</f>
        <v/>
      </c>
      <c r="P1292" s="14" t="str">
        <f>IF(AND(MasterData5[[#This Row],[MntFruits]]&gt;=AC$4, MasterData5[[#This Row],[Income ]]&lt;=$AB$12), "Yes", "")</f>
        <v/>
      </c>
      <c r="Q1292" s="14" t="str">
        <f>IF(AND(MasterData5[[#This Row],[MntMeatProducts]]&gt;=AD$4, MasterData5[[#This Row],[Income ]]&lt;=$AB$12), "Yes", "")</f>
        <v/>
      </c>
      <c r="R1292" s="14" t="str">
        <f>IF(AND(MasterData5[[#This Row],[MntFishProducts]]&gt;=AE$4, MasterData5[[#This Row],[Income ]]&lt;=$AB$12), "Yes", "")</f>
        <v/>
      </c>
      <c r="S1292" s="14" t="str">
        <f>IF(AND(MasterData5[[#This Row],[MntSweetProducts]]&gt;=AF$4, MasterData5[[#This Row],[Income ]]&lt;=$AB$12), "Yes", "")</f>
        <v/>
      </c>
      <c r="U1292" s="14" t="str">
        <f>IF(MasterData5[[#This Row],[MntWines]]&gt;=AB$4, "Yes", "")</f>
        <v>Yes</v>
      </c>
      <c r="V1292" s="14" t="str">
        <f>IF(MasterData5[[#This Row],[MntFruits]]&gt;=AC$4, "Yes", "")</f>
        <v>Yes</v>
      </c>
      <c r="W1292" s="14" t="str">
        <f>IF(MasterData5[[#This Row],[MntMeatProducts]]&gt;=AD$4, "Yes", "")</f>
        <v>Yes</v>
      </c>
      <c r="X1292" s="14" t="str">
        <f>IF(MasterData5[[#This Row],[MntFishProducts]]&gt;=AE$4, "Yes", "")</f>
        <v>Yes</v>
      </c>
      <c r="Y1292" s="14" t="str">
        <f>IF(MasterData5[[#This Row],[MntSweetProducts]]&gt;=AF$4, "Yes", "")</f>
        <v>Yes</v>
      </c>
    </row>
    <row r="1293" spans="1:25" x14ac:dyDescent="0.3">
      <c r="A1293">
        <v>6310</v>
      </c>
      <c r="B1293" s="10">
        <v>30</v>
      </c>
      <c r="C1293" s="10">
        <v>8</v>
      </c>
      <c r="D1293" s="10">
        <v>12</v>
      </c>
      <c r="E1293" s="10">
        <v>8</v>
      </c>
      <c r="F1293" s="10">
        <v>8</v>
      </c>
      <c r="G1293" s="10">
        <v>12</v>
      </c>
      <c r="H1293" s="24">
        <f>2021-'Customer Profile'!B1292</f>
        <v>43</v>
      </c>
      <c r="I1293" s="10">
        <f>IF(Analysis!$B$60="Wine",B1293,IF(Analysis!$B$60="Fruit",C1293,IF(Analysis!$B$60="Meat",D1293,IF(Analysis!$B$60="Fish",E1293,IF(Analysis!$B$60="Sweet",F1293,"")))))</f>
        <v>8</v>
      </c>
      <c r="J1293" s="10">
        <v>33039</v>
      </c>
      <c r="K1293" s="10" t="str">
        <f>IF(MasterData5[[#This Row],[Income ]]&gt;$AB$12, "Above", "Below")</f>
        <v>Below</v>
      </c>
      <c r="L1293" s="10">
        <f>SUM(MasterData5[[#This Row],[MntWines]:[MntSweetProducts]])</f>
        <v>66</v>
      </c>
      <c r="M1293" s="53" t="str">
        <f>IF(MasterData5[[#This Row],[Total Purchase]]&gt;=500, "Over $500", "")</f>
        <v/>
      </c>
      <c r="N1293" s="10"/>
      <c r="O1293" s="14" t="str">
        <f>IF(AND(MasterData5[[#This Row],[MntWines]]&gt;=AB$4, MasterData5[[#This Row],[Income ]]&lt;=$AB$12), "Yes", "")</f>
        <v/>
      </c>
      <c r="P1293" s="14" t="str">
        <f>IF(AND(MasterData5[[#This Row],[MntFruits]]&gt;=AC$4, MasterData5[[#This Row],[Income ]]&lt;=$AB$12), "Yes", "")</f>
        <v/>
      </c>
      <c r="Q1293" s="14" t="str">
        <f>IF(AND(MasterData5[[#This Row],[MntMeatProducts]]&gt;=AD$4, MasterData5[[#This Row],[Income ]]&lt;=$AB$12), "Yes", "")</f>
        <v/>
      </c>
      <c r="R1293" s="14" t="str">
        <f>IF(AND(MasterData5[[#This Row],[MntFishProducts]]&gt;=AE$4, MasterData5[[#This Row],[Income ]]&lt;=$AB$12), "Yes", "")</f>
        <v/>
      </c>
      <c r="S1293" s="14" t="str">
        <f>IF(AND(MasterData5[[#This Row],[MntSweetProducts]]&gt;=AF$4, MasterData5[[#This Row],[Income ]]&lt;=$AB$12), "Yes", "")</f>
        <v/>
      </c>
      <c r="U1293" s="14" t="str">
        <f>IF(MasterData5[[#This Row],[MntWines]]&gt;=AB$4, "Yes", "")</f>
        <v/>
      </c>
      <c r="V1293" s="14" t="str">
        <f>IF(MasterData5[[#This Row],[MntFruits]]&gt;=AC$4, "Yes", "")</f>
        <v/>
      </c>
      <c r="W1293" s="14" t="str">
        <f>IF(MasterData5[[#This Row],[MntMeatProducts]]&gt;=AD$4, "Yes", "")</f>
        <v/>
      </c>
      <c r="X1293" s="14" t="str">
        <f>IF(MasterData5[[#This Row],[MntFishProducts]]&gt;=AE$4, "Yes", "")</f>
        <v/>
      </c>
      <c r="Y1293" s="14" t="str">
        <f>IF(MasterData5[[#This Row],[MntSweetProducts]]&gt;=AF$4, "Yes", "")</f>
        <v/>
      </c>
    </row>
    <row r="1294" spans="1:25" x14ac:dyDescent="0.3">
      <c r="A1294">
        <v>6312</v>
      </c>
      <c r="B1294" s="10">
        <v>258</v>
      </c>
      <c r="C1294" s="10">
        <v>107</v>
      </c>
      <c r="D1294" s="10">
        <v>291</v>
      </c>
      <c r="E1294" s="10">
        <v>84</v>
      </c>
      <c r="F1294" s="10">
        <v>37</v>
      </c>
      <c r="G1294" s="10">
        <v>86</v>
      </c>
      <c r="H1294" s="24">
        <f>2021-'Customer Profile'!B1293</f>
        <v>62</v>
      </c>
      <c r="I1294" s="10">
        <f>IF(Analysis!$B$60="Wine",B1294,IF(Analysis!$B$60="Fruit",C1294,IF(Analysis!$B$60="Meat",D1294,IF(Analysis!$B$60="Fish",E1294,IF(Analysis!$B$60="Sweet",F1294,"")))))</f>
        <v>84</v>
      </c>
      <c r="J1294" s="10">
        <v>65031</v>
      </c>
      <c r="K1294" s="10" t="str">
        <f>IF(MasterData5[[#This Row],[Income ]]&gt;$AB$12, "Above", "Below")</f>
        <v>Above</v>
      </c>
      <c r="L1294" s="10">
        <f>SUM(MasterData5[[#This Row],[MntWines]:[MntSweetProducts]])</f>
        <v>777</v>
      </c>
      <c r="M1294" s="53" t="str">
        <f>IF(MasterData5[[#This Row],[Total Purchase]]&gt;=500, "Over $500", "")</f>
        <v>Over $500</v>
      </c>
      <c r="N1294" s="10"/>
      <c r="O1294" s="14" t="str">
        <f>IF(AND(MasterData5[[#This Row],[MntWines]]&gt;=AB$4, MasterData5[[#This Row],[Income ]]&lt;=$AB$12), "Yes", "")</f>
        <v/>
      </c>
      <c r="P1294" s="14" t="str">
        <f>IF(AND(MasterData5[[#This Row],[MntFruits]]&gt;=AC$4, MasterData5[[#This Row],[Income ]]&lt;=$AB$12), "Yes", "")</f>
        <v/>
      </c>
      <c r="Q1294" s="14" t="str">
        <f>IF(AND(MasterData5[[#This Row],[MntMeatProducts]]&gt;=AD$4, MasterData5[[#This Row],[Income ]]&lt;=$AB$12), "Yes", "")</f>
        <v/>
      </c>
      <c r="R1294" s="14" t="str">
        <f>IF(AND(MasterData5[[#This Row],[MntFishProducts]]&gt;=AE$4, MasterData5[[#This Row],[Income ]]&lt;=$AB$12), "Yes", "")</f>
        <v/>
      </c>
      <c r="S1294" s="14" t="str">
        <f>IF(AND(MasterData5[[#This Row],[MntSweetProducts]]&gt;=AF$4, MasterData5[[#This Row],[Income ]]&lt;=$AB$12), "Yes", "")</f>
        <v/>
      </c>
      <c r="U1294" s="14" t="str">
        <f>IF(MasterData5[[#This Row],[MntWines]]&gt;=AB$4, "Yes", "")</f>
        <v/>
      </c>
      <c r="V1294" s="14" t="str">
        <f>IF(MasterData5[[#This Row],[MntFruits]]&gt;=AC$4, "Yes", "")</f>
        <v>Yes</v>
      </c>
      <c r="W1294" s="14" t="str">
        <f>IF(MasterData5[[#This Row],[MntMeatProducts]]&gt;=AD$4, "Yes", "")</f>
        <v>Yes</v>
      </c>
      <c r="X1294" s="14" t="str">
        <f>IF(MasterData5[[#This Row],[MntFishProducts]]&gt;=AE$4, "Yes", "")</f>
        <v>Yes</v>
      </c>
      <c r="Y1294" s="14" t="str">
        <f>IF(MasterData5[[#This Row],[MntSweetProducts]]&gt;=AF$4, "Yes", "")</f>
        <v>Yes</v>
      </c>
    </row>
    <row r="1295" spans="1:25" x14ac:dyDescent="0.3">
      <c r="A1295">
        <v>6318</v>
      </c>
      <c r="B1295" s="10">
        <v>758</v>
      </c>
      <c r="C1295" s="10">
        <v>12</v>
      </c>
      <c r="D1295" s="10">
        <v>385</v>
      </c>
      <c r="E1295" s="10">
        <v>33</v>
      </c>
      <c r="F1295" s="10">
        <v>89</v>
      </c>
      <c r="G1295" s="10">
        <v>89</v>
      </c>
      <c r="H1295" s="24">
        <f>2021-'Customer Profile'!B1294</f>
        <v>33</v>
      </c>
      <c r="I1295" s="10">
        <f>IF(Analysis!$B$60="Wine",B1295,IF(Analysis!$B$60="Fruit",C1295,IF(Analysis!$B$60="Meat",D1295,IF(Analysis!$B$60="Fish",E1295,IF(Analysis!$B$60="Sweet",F1295,"")))))</f>
        <v>33</v>
      </c>
      <c r="J1295" s="10">
        <v>68487</v>
      </c>
      <c r="K1295" s="10" t="str">
        <f>IF(MasterData5[[#This Row],[Income ]]&gt;$AB$12, "Above", "Below")</f>
        <v>Above</v>
      </c>
      <c r="L1295" s="10">
        <f>SUM(MasterData5[[#This Row],[MntWines]:[MntSweetProducts]])</f>
        <v>1277</v>
      </c>
      <c r="M1295" s="53" t="str">
        <f>IF(MasterData5[[#This Row],[Total Purchase]]&gt;=500, "Over $500", "")</f>
        <v>Over $500</v>
      </c>
      <c r="N1295" s="10"/>
      <c r="O1295" s="14" t="str">
        <f>IF(AND(MasterData5[[#This Row],[MntWines]]&gt;=AB$4, MasterData5[[#This Row],[Income ]]&lt;=$AB$12), "Yes", "")</f>
        <v/>
      </c>
      <c r="P1295" s="14" t="str">
        <f>IF(AND(MasterData5[[#This Row],[MntFruits]]&gt;=AC$4, MasterData5[[#This Row],[Income ]]&lt;=$AB$12), "Yes", "")</f>
        <v/>
      </c>
      <c r="Q1295" s="14" t="str">
        <f>IF(AND(MasterData5[[#This Row],[MntMeatProducts]]&gt;=AD$4, MasterData5[[#This Row],[Income ]]&lt;=$AB$12), "Yes", "")</f>
        <v/>
      </c>
      <c r="R1295" s="14" t="str">
        <f>IF(AND(MasterData5[[#This Row],[MntFishProducts]]&gt;=AE$4, MasterData5[[#This Row],[Income ]]&lt;=$AB$12), "Yes", "")</f>
        <v/>
      </c>
      <c r="S1295" s="14" t="str">
        <f>IF(AND(MasterData5[[#This Row],[MntSweetProducts]]&gt;=AF$4, MasterData5[[#This Row],[Income ]]&lt;=$AB$12), "Yes", "")</f>
        <v/>
      </c>
      <c r="U1295" s="14" t="str">
        <f>IF(MasterData5[[#This Row],[MntWines]]&gt;=AB$4, "Yes", "")</f>
        <v>Yes</v>
      </c>
      <c r="V1295" s="14" t="str">
        <f>IF(MasterData5[[#This Row],[MntFruits]]&gt;=AC$4, "Yes", "")</f>
        <v/>
      </c>
      <c r="W1295" s="14" t="str">
        <f>IF(MasterData5[[#This Row],[MntMeatProducts]]&gt;=AD$4, "Yes", "")</f>
        <v>Yes</v>
      </c>
      <c r="X1295" s="14" t="str">
        <f>IF(MasterData5[[#This Row],[MntFishProducts]]&gt;=AE$4, "Yes", "")</f>
        <v/>
      </c>
      <c r="Y1295" s="14" t="str">
        <f>IF(MasterData5[[#This Row],[MntSweetProducts]]&gt;=AF$4, "Yes", "")</f>
        <v>Yes</v>
      </c>
    </row>
    <row r="1296" spans="1:25" x14ac:dyDescent="0.3">
      <c r="A1296">
        <v>6320</v>
      </c>
      <c r="B1296" s="10">
        <v>768</v>
      </c>
      <c r="C1296" s="10">
        <v>44</v>
      </c>
      <c r="D1296" s="10">
        <v>561</v>
      </c>
      <c r="E1296" s="10">
        <v>77</v>
      </c>
      <c r="F1296" s="10">
        <v>44</v>
      </c>
      <c r="G1296" s="10">
        <v>14</v>
      </c>
      <c r="H1296" s="24">
        <f>2021-'Customer Profile'!B1295</f>
        <v>45</v>
      </c>
      <c r="I1296" s="10">
        <f>IF(Analysis!$B$60="Wine",B1296,IF(Analysis!$B$60="Fruit",C1296,IF(Analysis!$B$60="Meat",D1296,IF(Analysis!$B$60="Fish",E1296,IF(Analysis!$B$60="Sweet",F1296,"")))))</f>
        <v>77</v>
      </c>
      <c r="J1296" s="10">
        <v>70893</v>
      </c>
      <c r="K1296" s="10" t="str">
        <f>IF(MasterData5[[#This Row],[Income ]]&gt;$AB$12, "Above", "Below")</f>
        <v>Above</v>
      </c>
      <c r="L1296" s="10">
        <f>SUM(MasterData5[[#This Row],[MntWines]:[MntSweetProducts]])</f>
        <v>1494</v>
      </c>
      <c r="M1296" s="53" t="str">
        <f>IF(MasterData5[[#This Row],[Total Purchase]]&gt;=500, "Over $500", "")</f>
        <v>Over $500</v>
      </c>
      <c r="N1296" s="10"/>
      <c r="O1296" s="14" t="str">
        <f>IF(AND(MasterData5[[#This Row],[MntWines]]&gt;=AB$4, MasterData5[[#This Row],[Income ]]&lt;=$AB$12), "Yes", "")</f>
        <v/>
      </c>
      <c r="P1296" s="14" t="str">
        <f>IF(AND(MasterData5[[#This Row],[MntFruits]]&gt;=AC$4, MasterData5[[#This Row],[Income ]]&lt;=$AB$12), "Yes", "")</f>
        <v/>
      </c>
      <c r="Q1296" s="14" t="str">
        <f>IF(AND(MasterData5[[#This Row],[MntMeatProducts]]&gt;=AD$4, MasterData5[[#This Row],[Income ]]&lt;=$AB$12), "Yes", "")</f>
        <v/>
      </c>
      <c r="R1296" s="14" t="str">
        <f>IF(AND(MasterData5[[#This Row],[MntFishProducts]]&gt;=AE$4, MasterData5[[#This Row],[Income ]]&lt;=$AB$12), "Yes", "")</f>
        <v/>
      </c>
      <c r="S1296" s="14" t="str">
        <f>IF(AND(MasterData5[[#This Row],[MntSweetProducts]]&gt;=AF$4, MasterData5[[#This Row],[Income ]]&lt;=$AB$12), "Yes", "")</f>
        <v/>
      </c>
      <c r="U1296" s="14" t="str">
        <f>IF(MasterData5[[#This Row],[MntWines]]&gt;=AB$4, "Yes", "")</f>
        <v>Yes</v>
      </c>
      <c r="V1296" s="14" t="str">
        <f>IF(MasterData5[[#This Row],[MntFruits]]&gt;=AC$4, "Yes", "")</f>
        <v>Yes</v>
      </c>
      <c r="W1296" s="14" t="str">
        <f>IF(MasterData5[[#This Row],[MntMeatProducts]]&gt;=AD$4, "Yes", "")</f>
        <v>Yes</v>
      </c>
      <c r="X1296" s="14" t="str">
        <f>IF(MasterData5[[#This Row],[MntFishProducts]]&gt;=AE$4, "Yes", "")</f>
        <v>Yes</v>
      </c>
      <c r="Y1296" s="14" t="str">
        <f>IF(MasterData5[[#This Row],[MntSweetProducts]]&gt;=AF$4, "Yes", "")</f>
        <v>Yes</v>
      </c>
    </row>
    <row r="1297" spans="1:25" x14ac:dyDescent="0.3">
      <c r="A1297">
        <v>6327</v>
      </c>
      <c r="B1297" s="10">
        <v>565</v>
      </c>
      <c r="C1297" s="10">
        <v>32</v>
      </c>
      <c r="D1297" s="10">
        <v>435</v>
      </c>
      <c r="E1297" s="10">
        <v>28</v>
      </c>
      <c r="F1297" s="10">
        <v>32</v>
      </c>
      <c r="G1297" s="10">
        <v>54</v>
      </c>
      <c r="H1297" s="24">
        <f>2021-'Customer Profile'!B1296</f>
        <v>54</v>
      </c>
      <c r="I1297" s="10">
        <f>IF(Analysis!$B$60="Wine",B1297,IF(Analysis!$B$60="Fruit",C1297,IF(Analysis!$B$60="Meat",D1297,IF(Analysis!$B$60="Fish",E1297,IF(Analysis!$B$60="Sweet",F1297,"")))))</f>
        <v>28</v>
      </c>
      <c r="J1297" s="10">
        <v>65777</v>
      </c>
      <c r="K1297" s="10" t="str">
        <f>IF(MasterData5[[#This Row],[Income ]]&gt;$AB$12, "Above", "Below")</f>
        <v>Above</v>
      </c>
      <c r="L1297" s="10">
        <f>SUM(MasterData5[[#This Row],[MntWines]:[MntSweetProducts]])</f>
        <v>1092</v>
      </c>
      <c r="M1297" s="53" t="str">
        <f>IF(MasterData5[[#This Row],[Total Purchase]]&gt;=500, "Over $500", "")</f>
        <v>Over $500</v>
      </c>
      <c r="N1297" s="10"/>
      <c r="O1297" s="14" t="str">
        <f>IF(AND(MasterData5[[#This Row],[MntWines]]&gt;=AB$4, MasterData5[[#This Row],[Income ]]&lt;=$AB$12), "Yes", "")</f>
        <v/>
      </c>
      <c r="P1297" s="14" t="str">
        <f>IF(AND(MasterData5[[#This Row],[MntFruits]]&gt;=AC$4, MasterData5[[#This Row],[Income ]]&lt;=$AB$12), "Yes", "")</f>
        <v/>
      </c>
      <c r="Q1297" s="14" t="str">
        <f>IF(AND(MasterData5[[#This Row],[MntMeatProducts]]&gt;=AD$4, MasterData5[[#This Row],[Income ]]&lt;=$AB$12), "Yes", "")</f>
        <v/>
      </c>
      <c r="R1297" s="14" t="str">
        <f>IF(AND(MasterData5[[#This Row],[MntFishProducts]]&gt;=AE$4, MasterData5[[#This Row],[Income ]]&lt;=$AB$12), "Yes", "")</f>
        <v/>
      </c>
      <c r="S1297" s="14" t="str">
        <f>IF(AND(MasterData5[[#This Row],[MntSweetProducts]]&gt;=AF$4, MasterData5[[#This Row],[Income ]]&lt;=$AB$12), "Yes", "")</f>
        <v/>
      </c>
      <c r="U1297" s="14" t="str">
        <f>IF(MasterData5[[#This Row],[MntWines]]&gt;=AB$4, "Yes", "")</f>
        <v>Yes</v>
      </c>
      <c r="V1297" s="14" t="str">
        <f>IF(MasterData5[[#This Row],[MntFruits]]&gt;=AC$4, "Yes", "")</f>
        <v>Yes</v>
      </c>
      <c r="W1297" s="14" t="str">
        <f>IF(MasterData5[[#This Row],[MntMeatProducts]]&gt;=AD$4, "Yes", "")</f>
        <v>Yes</v>
      </c>
      <c r="X1297" s="14" t="str">
        <f>IF(MasterData5[[#This Row],[MntFishProducts]]&gt;=AE$4, "Yes", "")</f>
        <v/>
      </c>
      <c r="Y1297" s="14" t="str">
        <f>IF(MasterData5[[#This Row],[MntSweetProducts]]&gt;=AF$4, "Yes", "")</f>
        <v>Yes</v>
      </c>
    </row>
    <row r="1298" spans="1:25" x14ac:dyDescent="0.3">
      <c r="A1298">
        <v>6336</v>
      </c>
      <c r="B1298" s="10">
        <v>13</v>
      </c>
      <c r="C1298" s="10">
        <v>2</v>
      </c>
      <c r="D1298" s="10">
        <v>14</v>
      </c>
      <c r="E1298" s="10">
        <v>8</v>
      </c>
      <c r="F1298" s="10">
        <v>7</v>
      </c>
      <c r="G1298" s="10">
        <v>4</v>
      </c>
      <c r="H1298" s="24">
        <f>2021-'Customer Profile'!B1297</f>
        <v>61</v>
      </c>
      <c r="I1298" s="10">
        <f>IF(Analysis!$B$60="Wine",B1298,IF(Analysis!$B$60="Fruit",C1298,IF(Analysis!$B$60="Meat",D1298,IF(Analysis!$B$60="Fish",E1298,IF(Analysis!$B$60="Sweet",F1298,"")))))</f>
        <v>8</v>
      </c>
      <c r="J1298" s="10">
        <v>29315</v>
      </c>
      <c r="K1298" s="10" t="str">
        <f>IF(MasterData5[[#This Row],[Income ]]&gt;$AB$12, "Above", "Below")</f>
        <v>Below</v>
      </c>
      <c r="L1298" s="10">
        <f>SUM(MasterData5[[#This Row],[MntWines]:[MntSweetProducts]])</f>
        <v>44</v>
      </c>
      <c r="M1298" s="53" t="str">
        <f>IF(MasterData5[[#This Row],[Total Purchase]]&gt;=500, "Over $500", "")</f>
        <v/>
      </c>
      <c r="N1298" s="10"/>
      <c r="O1298" s="14" t="str">
        <f>IF(AND(MasterData5[[#This Row],[MntWines]]&gt;=AB$4, MasterData5[[#This Row],[Income ]]&lt;=$AB$12), "Yes", "")</f>
        <v/>
      </c>
      <c r="P1298" s="14" t="str">
        <f>IF(AND(MasterData5[[#This Row],[MntFruits]]&gt;=AC$4, MasterData5[[#This Row],[Income ]]&lt;=$AB$12), "Yes", "")</f>
        <v/>
      </c>
      <c r="Q1298" s="14" t="str">
        <f>IF(AND(MasterData5[[#This Row],[MntMeatProducts]]&gt;=AD$4, MasterData5[[#This Row],[Income ]]&lt;=$AB$12), "Yes", "")</f>
        <v/>
      </c>
      <c r="R1298" s="14" t="str">
        <f>IF(AND(MasterData5[[#This Row],[MntFishProducts]]&gt;=AE$4, MasterData5[[#This Row],[Income ]]&lt;=$AB$12), "Yes", "")</f>
        <v/>
      </c>
      <c r="S1298" s="14" t="str">
        <f>IF(AND(MasterData5[[#This Row],[MntSweetProducts]]&gt;=AF$4, MasterData5[[#This Row],[Income ]]&lt;=$AB$12), "Yes", "")</f>
        <v/>
      </c>
      <c r="U1298" s="14" t="str">
        <f>IF(MasterData5[[#This Row],[MntWines]]&gt;=AB$4, "Yes", "")</f>
        <v/>
      </c>
      <c r="V1298" s="14" t="str">
        <f>IF(MasterData5[[#This Row],[MntFruits]]&gt;=AC$4, "Yes", "")</f>
        <v/>
      </c>
      <c r="W1298" s="14" t="str">
        <f>IF(MasterData5[[#This Row],[MntMeatProducts]]&gt;=AD$4, "Yes", "")</f>
        <v/>
      </c>
      <c r="X1298" s="14" t="str">
        <f>IF(MasterData5[[#This Row],[MntFishProducts]]&gt;=AE$4, "Yes", "")</f>
        <v/>
      </c>
      <c r="Y1298" s="14" t="str">
        <f>IF(MasterData5[[#This Row],[MntSweetProducts]]&gt;=AF$4, "Yes", "")</f>
        <v/>
      </c>
    </row>
    <row r="1299" spans="1:25" x14ac:dyDescent="0.3">
      <c r="A1299">
        <v>6340</v>
      </c>
      <c r="B1299" s="10">
        <v>3</v>
      </c>
      <c r="C1299" s="10">
        <v>3</v>
      </c>
      <c r="D1299" s="10">
        <v>7</v>
      </c>
      <c r="E1299" s="10">
        <v>0</v>
      </c>
      <c r="F1299" s="10">
        <v>2</v>
      </c>
      <c r="G1299" s="10">
        <v>11</v>
      </c>
      <c r="H1299" s="24">
        <f>2021-'Customer Profile'!B1298</f>
        <v>36</v>
      </c>
      <c r="I1299" s="10">
        <f>IF(Analysis!$B$60="Wine",B1299,IF(Analysis!$B$60="Fruit",C1299,IF(Analysis!$B$60="Meat",D1299,IF(Analysis!$B$60="Fish",E1299,IF(Analysis!$B$60="Sweet",F1299,"")))))</f>
        <v>0</v>
      </c>
      <c r="J1299" s="10">
        <v>29938</v>
      </c>
      <c r="K1299" s="10" t="str">
        <f>IF(MasterData5[[#This Row],[Income ]]&gt;$AB$12, "Above", "Below")</f>
        <v>Below</v>
      </c>
      <c r="L1299" s="10">
        <f>SUM(MasterData5[[#This Row],[MntWines]:[MntSweetProducts]])</f>
        <v>15</v>
      </c>
      <c r="M1299" s="53" t="str">
        <f>IF(MasterData5[[#This Row],[Total Purchase]]&gt;=500, "Over $500", "")</f>
        <v/>
      </c>
      <c r="N1299" s="10"/>
      <c r="O1299" s="14" t="str">
        <f>IF(AND(MasterData5[[#This Row],[MntWines]]&gt;=AB$4, MasterData5[[#This Row],[Income ]]&lt;=$AB$12), "Yes", "")</f>
        <v/>
      </c>
      <c r="P1299" s="14" t="str">
        <f>IF(AND(MasterData5[[#This Row],[MntFruits]]&gt;=AC$4, MasterData5[[#This Row],[Income ]]&lt;=$AB$12), "Yes", "")</f>
        <v/>
      </c>
      <c r="Q1299" s="14" t="str">
        <f>IF(AND(MasterData5[[#This Row],[MntMeatProducts]]&gt;=AD$4, MasterData5[[#This Row],[Income ]]&lt;=$AB$12), "Yes", "")</f>
        <v/>
      </c>
      <c r="R1299" s="14" t="str">
        <f>IF(AND(MasterData5[[#This Row],[MntFishProducts]]&gt;=AE$4, MasterData5[[#This Row],[Income ]]&lt;=$AB$12), "Yes", "")</f>
        <v/>
      </c>
      <c r="S1299" s="14" t="str">
        <f>IF(AND(MasterData5[[#This Row],[MntSweetProducts]]&gt;=AF$4, MasterData5[[#This Row],[Income ]]&lt;=$AB$12), "Yes", "")</f>
        <v/>
      </c>
      <c r="U1299" s="14" t="str">
        <f>IF(MasterData5[[#This Row],[MntWines]]&gt;=AB$4, "Yes", "")</f>
        <v/>
      </c>
      <c r="V1299" s="14" t="str">
        <f>IF(MasterData5[[#This Row],[MntFruits]]&gt;=AC$4, "Yes", "")</f>
        <v/>
      </c>
      <c r="W1299" s="14" t="str">
        <f>IF(MasterData5[[#This Row],[MntMeatProducts]]&gt;=AD$4, "Yes", "")</f>
        <v/>
      </c>
      <c r="X1299" s="14" t="str">
        <f>IF(MasterData5[[#This Row],[MntFishProducts]]&gt;=AE$4, "Yes", "")</f>
        <v/>
      </c>
      <c r="Y1299" s="14" t="str">
        <f>IF(MasterData5[[#This Row],[MntSweetProducts]]&gt;=AF$4, "Yes", "")</f>
        <v/>
      </c>
    </row>
    <row r="1300" spans="1:25" x14ac:dyDescent="0.3">
      <c r="A1300">
        <v>6343</v>
      </c>
      <c r="B1300" s="10">
        <v>835</v>
      </c>
      <c r="C1300" s="10">
        <v>73</v>
      </c>
      <c r="D1300" s="10">
        <v>380</v>
      </c>
      <c r="E1300" s="10">
        <v>114</v>
      </c>
      <c r="F1300" s="10">
        <v>73</v>
      </c>
      <c r="G1300" s="10">
        <v>43</v>
      </c>
      <c r="H1300" s="24">
        <f>2021-'Customer Profile'!B1299</f>
        <v>62</v>
      </c>
      <c r="I1300" s="10">
        <f>IF(Analysis!$B$60="Wine",B1300,IF(Analysis!$B$60="Fruit",C1300,IF(Analysis!$B$60="Meat",D1300,IF(Analysis!$B$60="Fish",E1300,IF(Analysis!$B$60="Sweet",F1300,"")))))</f>
        <v>114</v>
      </c>
      <c r="J1300" s="10">
        <v>79823</v>
      </c>
      <c r="K1300" s="10" t="str">
        <f>IF(MasterData5[[#This Row],[Income ]]&gt;$AB$12, "Above", "Below")</f>
        <v>Above</v>
      </c>
      <c r="L1300" s="10">
        <f>SUM(MasterData5[[#This Row],[MntWines]:[MntSweetProducts]])</f>
        <v>1475</v>
      </c>
      <c r="M1300" s="53" t="str">
        <f>IF(MasterData5[[#This Row],[Total Purchase]]&gt;=500, "Over $500", "")</f>
        <v>Over $500</v>
      </c>
      <c r="N1300" s="10"/>
      <c r="O1300" s="14" t="str">
        <f>IF(AND(MasterData5[[#This Row],[MntWines]]&gt;=AB$4, MasterData5[[#This Row],[Income ]]&lt;=$AB$12), "Yes", "")</f>
        <v/>
      </c>
      <c r="P1300" s="14" t="str">
        <f>IF(AND(MasterData5[[#This Row],[MntFruits]]&gt;=AC$4, MasterData5[[#This Row],[Income ]]&lt;=$AB$12), "Yes", "")</f>
        <v/>
      </c>
      <c r="Q1300" s="14" t="str">
        <f>IF(AND(MasterData5[[#This Row],[MntMeatProducts]]&gt;=AD$4, MasterData5[[#This Row],[Income ]]&lt;=$AB$12), "Yes", "")</f>
        <v/>
      </c>
      <c r="R1300" s="14" t="str">
        <f>IF(AND(MasterData5[[#This Row],[MntFishProducts]]&gt;=AE$4, MasterData5[[#This Row],[Income ]]&lt;=$AB$12), "Yes", "")</f>
        <v/>
      </c>
      <c r="S1300" s="14" t="str">
        <f>IF(AND(MasterData5[[#This Row],[MntSweetProducts]]&gt;=AF$4, MasterData5[[#This Row],[Income ]]&lt;=$AB$12), "Yes", "")</f>
        <v/>
      </c>
      <c r="U1300" s="14" t="str">
        <f>IF(MasterData5[[#This Row],[MntWines]]&gt;=AB$4, "Yes", "")</f>
        <v>Yes</v>
      </c>
      <c r="V1300" s="14" t="str">
        <f>IF(MasterData5[[#This Row],[MntFruits]]&gt;=AC$4, "Yes", "")</f>
        <v>Yes</v>
      </c>
      <c r="W1300" s="14" t="str">
        <f>IF(MasterData5[[#This Row],[MntMeatProducts]]&gt;=AD$4, "Yes", "")</f>
        <v>Yes</v>
      </c>
      <c r="X1300" s="14" t="str">
        <f>IF(MasterData5[[#This Row],[MntFishProducts]]&gt;=AE$4, "Yes", "")</f>
        <v>Yes</v>
      </c>
      <c r="Y1300" s="14" t="str">
        <f>IF(MasterData5[[#This Row],[MntSweetProducts]]&gt;=AF$4, "Yes", "")</f>
        <v>Yes</v>
      </c>
    </row>
    <row r="1301" spans="1:25" x14ac:dyDescent="0.3">
      <c r="A1301">
        <v>6347</v>
      </c>
      <c r="B1301" s="10">
        <v>1</v>
      </c>
      <c r="C1301" s="10">
        <v>1</v>
      </c>
      <c r="D1301" s="10">
        <v>4</v>
      </c>
      <c r="E1301" s="10">
        <v>11</v>
      </c>
      <c r="F1301" s="10">
        <v>9</v>
      </c>
      <c r="G1301" s="10">
        <v>10</v>
      </c>
      <c r="H1301" s="24">
        <f>2021-'Customer Profile'!B1300</f>
        <v>42</v>
      </c>
      <c r="I1301" s="10">
        <f>IF(Analysis!$B$60="Wine",B1301,IF(Analysis!$B$60="Fruit",C1301,IF(Analysis!$B$60="Meat",D1301,IF(Analysis!$B$60="Fish",E1301,IF(Analysis!$B$60="Sweet",F1301,"")))))</f>
        <v>11</v>
      </c>
      <c r="J1301" s="10">
        <v>15862</v>
      </c>
      <c r="K1301" s="10" t="str">
        <f>IF(MasterData5[[#This Row],[Income ]]&gt;$AB$12, "Above", "Below")</f>
        <v>Below</v>
      </c>
      <c r="L1301" s="10">
        <f>SUM(MasterData5[[#This Row],[MntWines]:[MntSweetProducts]])</f>
        <v>26</v>
      </c>
      <c r="M1301" s="53" t="str">
        <f>IF(MasterData5[[#This Row],[Total Purchase]]&gt;=500, "Over $500", "")</f>
        <v/>
      </c>
      <c r="N1301" s="10"/>
      <c r="O1301" s="14" t="str">
        <f>IF(AND(MasterData5[[#This Row],[MntWines]]&gt;=AB$4, MasterData5[[#This Row],[Income ]]&lt;=$AB$12), "Yes", "")</f>
        <v/>
      </c>
      <c r="P1301" s="14" t="str">
        <f>IF(AND(MasterData5[[#This Row],[MntFruits]]&gt;=AC$4, MasterData5[[#This Row],[Income ]]&lt;=$AB$12), "Yes", "")</f>
        <v/>
      </c>
      <c r="Q1301" s="14" t="str">
        <f>IF(AND(MasterData5[[#This Row],[MntMeatProducts]]&gt;=AD$4, MasterData5[[#This Row],[Income ]]&lt;=$AB$12), "Yes", "")</f>
        <v/>
      </c>
      <c r="R1301" s="14" t="str">
        <f>IF(AND(MasterData5[[#This Row],[MntFishProducts]]&gt;=AE$4, MasterData5[[#This Row],[Income ]]&lt;=$AB$12), "Yes", "")</f>
        <v/>
      </c>
      <c r="S1301" s="14" t="str">
        <f>IF(AND(MasterData5[[#This Row],[MntSweetProducts]]&gt;=AF$4, MasterData5[[#This Row],[Income ]]&lt;=$AB$12), "Yes", "")</f>
        <v/>
      </c>
      <c r="U1301" s="14" t="str">
        <f>IF(MasterData5[[#This Row],[MntWines]]&gt;=AB$4, "Yes", "")</f>
        <v/>
      </c>
      <c r="V1301" s="14" t="str">
        <f>IF(MasterData5[[#This Row],[MntFruits]]&gt;=AC$4, "Yes", "")</f>
        <v/>
      </c>
      <c r="W1301" s="14" t="str">
        <f>IF(MasterData5[[#This Row],[MntMeatProducts]]&gt;=AD$4, "Yes", "")</f>
        <v/>
      </c>
      <c r="X1301" s="14" t="str">
        <f>IF(MasterData5[[#This Row],[MntFishProducts]]&gt;=AE$4, "Yes", "")</f>
        <v/>
      </c>
      <c r="Y1301" s="14" t="str">
        <f>IF(MasterData5[[#This Row],[MntSweetProducts]]&gt;=AF$4, "Yes", "")</f>
        <v/>
      </c>
    </row>
    <row r="1302" spans="1:25" x14ac:dyDescent="0.3">
      <c r="A1302">
        <v>6349</v>
      </c>
      <c r="B1302" s="10">
        <v>621</v>
      </c>
      <c r="C1302" s="10">
        <v>73</v>
      </c>
      <c r="D1302" s="10">
        <v>414</v>
      </c>
      <c r="E1302" s="10">
        <v>78</v>
      </c>
      <c r="F1302" s="10">
        <v>48</v>
      </c>
      <c r="G1302" s="10">
        <v>85</v>
      </c>
      <c r="H1302" s="24">
        <f>2021-'Customer Profile'!B1301</f>
        <v>34</v>
      </c>
      <c r="I1302" s="10">
        <f>IF(Analysis!$B$60="Wine",B1302,IF(Analysis!$B$60="Fruit",C1302,IF(Analysis!$B$60="Meat",D1302,IF(Analysis!$B$60="Fish",E1302,IF(Analysis!$B$60="Sweet",F1302,"")))))</f>
        <v>78</v>
      </c>
      <c r="J1302" s="10">
        <v>61787</v>
      </c>
      <c r="K1302" s="10" t="str">
        <f>IF(MasterData5[[#This Row],[Income ]]&gt;$AB$12, "Above", "Below")</f>
        <v>Above</v>
      </c>
      <c r="L1302" s="10">
        <f>SUM(MasterData5[[#This Row],[MntWines]:[MntSweetProducts]])</f>
        <v>1234</v>
      </c>
      <c r="M1302" s="53" t="str">
        <f>IF(MasterData5[[#This Row],[Total Purchase]]&gt;=500, "Over $500", "")</f>
        <v>Over $500</v>
      </c>
      <c r="N1302" s="10"/>
      <c r="O1302" s="14" t="str">
        <f>IF(AND(MasterData5[[#This Row],[MntWines]]&gt;=AB$4, MasterData5[[#This Row],[Income ]]&lt;=$AB$12), "Yes", "")</f>
        <v/>
      </c>
      <c r="P1302" s="14" t="str">
        <f>IF(AND(MasterData5[[#This Row],[MntFruits]]&gt;=AC$4, MasterData5[[#This Row],[Income ]]&lt;=$AB$12), "Yes", "")</f>
        <v/>
      </c>
      <c r="Q1302" s="14" t="str">
        <f>IF(AND(MasterData5[[#This Row],[MntMeatProducts]]&gt;=AD$4, MasterData5[[#This Row],[Income ]]&lt;=$AB$12), "Yes", "")</f>
        <v/>
      </c>
      <c r="R1302" s="14" t="str">
        <f>IF(AND(MasterData5[[#This Row],[MntFishProducts]]&gt;=AE$4, MasterData5[[#This Row],[Income ]]&lt;=$AB$12), "Yes", "")</f>
        <v/>
      </c>
      <c r="S1302" s="14" t="str">
        <f>IF(AND(MasterData5[[#This Row],[MntSweetProducts]]&gt;=AF$4, MasterData5[[#This Row],[Income ]]&lt;=$AB$12), "Yes", "")</f>
        <v/>
      </c>
      <c r="U1302" s="14" t="str">
        <f>IF(MasterData5[[#This Row],[MntWines]]&gt;=AB$4, "Yes", "")</f>
        <v>Yes</v>
      </c>
      <c r="V1302" s="14" t="str">
        <f>IF(MasterData5[[#This Row],[MntFruits]]&gt;=AC$4, "Yes", "")</f>
        <v>Yes</v>
      </c>
      <c r="W1302" s="14" t="str">
        <f>IF(MasterData5[[#This Row],[MntMeatProducts]]&gt;=AD$4, "Yes", "")</f>
        <v>Yes</v>
      </c>
      <c r="X1302" s="14" t="str">
        <f>IF(MasterData5[[#This Row],[MntFishProducts]]&gt;=AE$4, "Yes", "")</f>
        <v>Yes</v>
      </c>
      <c r="Y1302" s="14" t="str">
        <f>IF(MasterData5[[#This Row],[MntSweetProducts]]&gt;=AF$4, "Yes", "")</f>
        <v>Yes</v>
      </c>
    </row>
    <row r="1303" spans="1:25" x14ac:dyDescent="0.3">
      <c r="A1303">
        <v>6354</v>
      </c>
      <c r="B1303" s="10">
        <v>5</v>
      </c>
      <c r="C1303" s="10">
        <v>2</v>
      </c>
      <c r="D1303" s="10">
        <v>16</v>
      </c>
      <c r="E1303" s="10">
        <v>3</v>
      </c>
      <c r="F1303" s="10">
        <v>2</v>
      </c>
      <c r="G1303" s="10">
        <v>19</v>
      </c>
      <c r="H1303" s="24">
        <f>2021-'Customer Profile'!B1302</f>
        <v>37</v>
      </c>
      <c r="I1303" s="10">
        <f>IF(Analysis!$B$60="Wine",B1303,IF(Analysis!$B$60="Fruit",C1303,IF(Analysis!$B$60="Meat",D1303,IF(Analysis!$B$60="Fish",E1303,IF(Analysis!$B$60="Sweet",F1303,"")))))</f>
        <v>3</v>
      </c>
      <c r="J1303" s="10">
        <v>15345</v>
      </c>
      <c r="K1303" s="10" t="str">
        <f>IF(MasterData5[[#This Row],[Income ]]&gt;$AB$12, "Above", "Below")</f>
        <v>Below</v>
      </c>
      <c r="L1303" s="10">
        <f>SUM(MasterData5[[#This Row],[MntWines]:[MntSweetProducts]])</f>
        <v>28</v>
      </c>
      <c r="M1303" s="53" t="str">
        <f>IF(MasterData5[[#This Row],[Total Purchase]]&gt;=500, "Over $500", "")</f>
        <v/>
      </c>
      <c r="N1303" s="10"/>
      <c r="O1303" s="14" t="str">
        <f>IF(AND(MasterData5[[#This Row],[MntWines]]&gt;=AB$4, MasterData5[[#This Row],[Income ]]&lt;=$AB$12), "Yes", "")</f>
        <v/>
      </c>
      <c r="P1303" s="14" t="str">
        <f>IF(AND(MasterData5[[#This Row],[MntFruits]]&gt;=AC$4, MasterData5[[#This Row],[Income ]]&lt;=$AB$12), "Yes", "")</f>
        <v/>
      </c>
      <c r="Q1303" s="14" t="str">
        <f>IF(AND(MasterData5[[#This Row],[MntMeatProducts]]&gt;=AD$4, MasterData5[[#This Row],[Income ]]&lt;=$AB$12), "Yes", "")</f>
        <v/>
      </c>
      <c r="R1303" s="14" t="str">
        <f>IF(AND(MasterData5[[#This Row],[MntFishProducts]]&gt;=AE$4, MasterData5[[#This Row],[Income ]]&lt;=$AB$12), "Yes", "")</f>
        <v/>
      </c>
      <c r="S1303" s="14" t="str">
        <f>IF(AND(MasterData5[[#This Row],[MntSweetProducts]]&gt;=AF$4, MasterData5[[#This Row],[Income ]]&lt;=$AB$12), "Yes", "")</f>
        <v/>
      </c>
      <c r="U1303" s="14" t="str">
        <f>IF(MasterData5[[#This Row],[MntWines]]&gt;=AB$4, "Yes", "")</f>
        <v/>
      </c>
      <c r="V1303" s="14" t="str">
        <f>IF(MasterData5[[#This Row],[MntFruits]]&gt;=AC$4, "Yes", "")</f>
        <v/>
      </c>
      <c r="W1303" s="14" t="str">
        <f>IF(MasterData5[[#This Row],[MntMeatProducts]]&gt;=AD$4, "Yes", "")</f>
        <v/>
      </c>
      <c r="X1303" s="14" t="str">
        <f>IF(MasterData5[[#This Row],[MntFishProducts]]&gt;=AE$4, "Yes", "")</f>
        <v/>
      </c>
      <c r="Y1303" s="14" t="str">
        <f>IF(MasterData5[[#This Row],[MntSweetProducts]]&gt;=AF$4, "Yes", "")</f>
        <v/>
      </c>
    </row>
    <row r="1304" spans="1:25" x14ac:dyDescent="0.3">
      <c r="A1304">
        <v>6355</v>
      </c>
      <c r="B1304" s="10">
        <v>20</v>
      </c>
      <c r="C1304" s="10">
        <v>0</v>
      </c>
      <c r="D1304" s="10">
        <v>14</v>
      </c>
      <c r="E1304" s="10">
        <v>7</v>
      </c>
      <c r="F1304" s="10">
        <v>3</v>
      </c>
      <c r="G1304" s="10">
        <v>1</v>
      </c>
      <c r="H1304" s="24">
        <f>2021-'Customer Profile'!B1303</f>
        <v>43</v>
      </c>
      <c r="I1304" s="10">
        <f>IF(Analysis!$B$60="Wine",B1304,IF(Analysis!$B$60="Fruit",C1304,IF(Analysis!$B$60="Meat",D1304,IF(Analysis!$B$60="Fish",E1304,IF(Analysis!$B$60="Sweet",F1304,"")))))</f>
        <v>7</v>
      </c>
      <c r="J1304" s="10">
        <v>44359</v>
      </c>
      <c r="K1304" s="10" t="str">
        <f>IF(MasterData5[[#This Row],[Income ]]&gt;$AB$12, "Above", "Below")</f>
        <v>Below</v>
      </c>
      <c r="L1304" s="10">
        <f>SUM(MasterData5[[#This Row],[MntWines]:[MntSweetProducts]])</f>
        <v>44</v>
      </c>
      <c r="M1304" s="53" t="str">
        <f>IF(MasterData5[[#This Row],[Total Purchase]]&gt;=500, "Over $500", "")</f>
        <v/>
      </c>
      <c r="N1304" s="10"/>
      <c r="O1304" s="14" t="str">
        <f>IF(AND(MasterData5[[#This Row],[MntWines]]&gt;=AB$4, MasterData5[[#This Row],[Income ]]&lt;=$AB$12), "Yes", "")</f>
        <v/>
      </c>
      <c r="P1304" s="14" t="str">
        <f>IF(AND(MasterData5[[#This Row],[MntFruits]]&gt;=AC$4, MasterData5[[#This Row],[Income ]]&lt;=$AB$12), "Yes", "")</f>
        <v/>
      </c>
      <c r="Q1304" s="14" t="str">
        <f>IF(AND(MasterData5[[#This Row],[MntMeatProducts]]&gt;=AD$4, MasterData5[[#This Row],[Income ]]&lt;=$AB$12), "Yes", "")</f>
        <v/>
      </c>
      <c r="R1304" s="14" t="str">
        <f>IF(AND(MasterData5[[#This Row],[MntFishProducts]]&gt;=AE$4, MasterData5[[#This Row],[Income ]]&lt;=$AB$12), "Yes", "")</f>
        <v/>
      </c>
      <c r="S1304" s="14" t="str">
        <f>IF(AND(MasterData5[[#This Row],[MntSweetProducts]]&gt;=AF$4, MasterData5[[#This Row],[Income ]]&lt;=$AB$12), "Yes", "")</f>
        <v/>
      </c>
      <c r="U1304" s="14" t="str">
        <f>IF(MasterData5[[#This Row],[MntWines]]&gt;=AB$4, "Yes", "")</f>
        <v/>
      </c>
      <c r="V1304" s="14" t="str">
        <f>IF(MasterData5[[#This Row],[MntFruits]]&gt;=AC$4, "Yes", "")</f>
        <v/>
      </c>
      <c r="W1304" s="14" t="str">
        <f>IF(MasterData5[[#This Row],[MntMeatProducts]]&gt;=AD$4, "Yes", "")</f>
        <v/>
      </c>
      <c r="X1304" s="14" t="str">
        <f>IF(MasterData5[[#This Row],[MntFishProducts]]&gt;=AE$4, "Yes", "")</f>
        <v/>
      </c>
      <c r="Y1304" s="14" t="str">
        <f>IF(MasterData5[[#This Row],[MntSweetProducts]]&gt;=AF$4, "Yes", "")</f>
        <v/>
      </c>
    </row>
    <row r="1305" spans="1:25" x14ac:dyDescent="0.3">
      <c r="A1305">
        <v>6357</v>
      </c>
      <c r="B1305" s="10">
        <v>230</v>
      </c>
      <c r="C1305" s="10">
        <v>35</v>
      </c>
      <c r="D1305" s="10">
        <v>75</v>
      </c>
      <c r="E1305" s="10">
        <v>63</v>
      </c>
      <c r="F1305" s="10">
        <v>57</v>
      </c>
      <c r="G1305" s="10">
        <v>31</v>
      </c>
      <c r="H1305" s="24">
        <f>2021-'Customer Profile'!B1304</f>
        <v>62</v>
      </c>
      <c r="I1305" s="10">
        <f>IF(Analysis!$B$60="Wine",B1305,IF(Analysis!$B$60="Fruit",C1305,IF(Analysis!$B$60="Meat",D1305,IF(Analysis!$B$60="Fish",E1305,IF(Analysis!$B$60="Sweet",F1305,"")))))</f>
        <v>63</v>
      </c>
      <c r="J1305" s="10">
        <v>59052</v>
      </c>
      <c r="K1305" s="10" t="str">
        <f>IF(MasterData5[[#This Row],[Income ]]&gt;$AB$12, "Above", "Below")</f>
        <v>Above</v>
      </c>
      <c r="L1305" s="10">
        <f>SUM(MasterData5[[#This Row],[MntWines]:[MntSweetProducts]])</f>
        <v>460</v>
      </c>
      <c r="M1305" s="53" t="str">
        <f>IF(MasterData5[[#This Row],[Total Purchase]]&gt;=500, "Over $500", "")</f>
        <v/>
      </c>
      <c r="N1305" s="10"/>
      <c r="O1305" s="14" t="str">
        <f>IF(AND(MasterData5[[#This Row],[MntWines]]&gt;=AB$4, MasterData5[[#This Row],[Income ]]&lt;=$AB$12), "Yes", "")</f>
        <v/>
      </c>
      <c r="P1305" s="14" t="str">
        <f>IF(AND(MasterData5[[#This Row],[MntFruits]]&gt;=AC$4, MasterData5[[#This Row],[Income ]]&lt;=$AB$12), "Yes", "")</f>
        <v/>
      </c>
      <c r="Q1305" s="14" t="str">
        <f>IF(AND(MasterData5[[#This Row],[MntMeatProducts]]&gt;=AD$4, MasterData5[[#This Row],[Income ]]&lt;=$AB$12), "Yes", "")</f>
        <v/>
      </c>
      <c r="R1305" s="14" t="str">
        <f>IF(AND(MasterData5[[#This Row],[MntFishProducts]]&gt;=AE$4, MasterData5[[#This Row],[Income ]]&lt;=$AB$12), "Yes", "")</f>
        <v/>
      </c>
      <c r="S1305" s="14" t="str">
        <f>IF(AND(MasterData5[[#This Row],[MntSweetProducts]]&gt;=AF$4, MasterData5[[#This Row],[Income ]]&lt;=$AB$12), "Yes", "")</f>
        <v/>
      </c>
      <c r="U1305" s="14" t="str">
        <f>IF(MasterData5[[#This Row],[MntWines]]&gt;=AB$4, "Yes", "")</f>
        <v/>
      </c>
      <c r="V1305" s="14" t="str">
        <f>IF(MasterData5[[#This Row],[MntFruits]]&gt;=AC$4, "Yes", "")</f>
        <v>Yes</v>
      </c>
      <c r="W1305" s="14" t="str">
        <f>IF(MasterData5[[#This Row],[MntMeatProducts]]&gt;=AD$4, "Yes", "")</f>
        <v/>
      </c>
      <c r="X1305" s="14" t="str">
        <f>IF(MasterData5[[#This Row],[MntFishProducts]]&gt;=AE$4, "Yes", "")</f>
        <v>Yes</v>
      </c>
      <c r="Y1305" s="14" t="str">
        <f>IF(MasterData5[[#This Row],[MntSweetProducts]]&gt;=AF$4, "Yes", "")</f>
        <v>Yes</v>
      </c>
    </row>
    <row r="1306" spans="1:25" x14ac:dyDescent="0.3">
      <c r="A1306">
        <v>6365</v>
      </c>
      <c r="B1306" s="10">
        <v>10</v>
      </c>
      <c r="C1306" s="10">
        <v>12</v>
      </c>
      <c r="D1306" s="10">
        <v>12</v>
      </c>
      <c r="E1306" s="10">
        <v>25</v>
      </c>
      <c r="F1306" s="10">
        <v>1</v>
      </c>
      <c r="G1306" s="10">
        <v>20</v>
      </c>
      <c r="H1306" s="24">
        <f>2021-'Customer Profile'!B1305</f>
        <v>34</v>
      </c>
      <c r="I1306" s="10">
        <f>IF(Analysis!$B$60="Wine",B1306,IF(Analysis!$B$60="Fruit",C1306,IF(Analysis!$B$60="Meat",D1306,IF(Analysis!$B$60="Fish",E1306,IF(Analysis!$B$60="Sweet",F1306,"")))))</f>
        <v>25</v>
      </c>
      <c r="J1306" s="10">
        <v>30390</v>
      </c>
      <c r="K1306" s="10" t="str">
        <f>IF(MasterData5[[#This Row],[Income ]]&gt;$AB$12, "Above", "Below")</f>
        <v>Below</v>
      </c>
      <c r="L1306" s="10">
        <f>SUM(MasterData5[[#This Row],[MntWines]:[MntSweetProducts]])</f>
        <v>60</v>
      </c>
      <c r="M1306" s="53" t="str">
        <f>IF(MasterData5[[#This Row],[Total Purchase]]&gt;=500, "Over $500", "")</f>
        <v/>
      </c>
      <c r="N1306" s="10"/>
      <c r="O1306" s="14" t="str">
        <f>IF(AND(MasterData5[[#This Row],[MntWines]]&gt;=AB$4, MasterData5[[#This Row],[Income ]]&lt;=$AB$12), "Yes", "")</f>
        <v/>
      </c>
      <c r="P1306" s="14" t="str">
        <f>IF(AND(MasterData5[[#This Row],[MntFruits]]&gt;=AC$4, MasterData5[[#This Row],[Income ]]&lt;=$AB$12), "Yes", "")</f>
        <v/>
      </c>
      <c r="Q1306" s="14" t="str">
        <f>IF(AND(MasterData5[[#This Row],[MntMeatProducts]]&gt;=AD$4, MasterData5[[#This Row],[Income ]]&lt;=$AB$12), "Yes", "")</f>
        <v/>
      </c>
      <c r="R1306" s="14" t="str">
        <f>IF(AND(MasterData5[[#This Row],[MntFishProducts]]&gt;=AE$4, MasterData5[[#This Row],[Income ]]&lt;=$AB$12), "Yes", "")</f>
        <v/>
      </c>
      <c r="S1306" s="14" t="str">
        <f>IF(AND(MasterData5[[#This Row],[MntSweetProducts]]&gt;=AF$4, MasterData5[[#This Row],[Income ]]&lt;=$AB$12), "Yes", "")</f>
        <v/>
      </c>
      <c r="U1306" s="14" t="str">
        <f>IF(MasterData5[[#This Row],[MntWines]]&gt;=AB$4, "Yes", "")</f>
        <v/>
      </c>
      <c r="V1306" s="14" t="str">
        <f>IF(MasterData5[[#This Row],[MntFruits]]&gt;=AC$4, "Yes", "")</f>
        <v/>
      </c>
      <c r="W1306" s="14" t="str">
        <f>IF(MasterData5[[#This Row],[MntMeatProducts]]&gt;=AD$4, "Yes", "")</f>
        <v/>
      </c>
      <c r="X1306" s="14" t="str">
        <f>IF(MasterData5[[#This Row],[MntFishProducts]]&gt;=AE$4, "Yes", "")</f>
        <v/>
      </c>
      <c r="Y1306" s="14" t="str">
        <f>IF(MasterData5[[#This Row],[MntSweetProducts]]&gt;=AF$4, "Yes", "")</f>
        <v/>
      </c>
    </row>
    <row r="1307" spans="1:25" x14ac:dyDescent="0.3">
      <c r="A1307">
        <v>6374</v>
      </c>
      <c r="B1307" s="10">
        <v>223</v>
      </c>
      <c r="C1307" s="10">
        <v>2</v>
      </c>
      <c r="D1307" s="10">
        <v>31</v>
      </c>
      <c r="E1307" s="10">
        <v>0</v>
      </c>
      <c r="F1307" s="10">
        <v>2</v>
      </c>
      <c r="G1307" s="10">
        <v>39</v>
      </c>
      <c r="H1307" s="24">
        <f>2021-'Customer Profile'!B1306</f>
        <v>67</v>
      </c>
      <c r="I1307" s="10">
        <f>IF(Analysis!$B$60="Wine",B1307,IF(Analysis!$B$60="Fruit",C1307,IF(Analysis!$B$60="Meat",D1307,IF(Analysis!$B$60="Fish",E1307,IF(Analysis!$B$60="Sweet",F1307,"")))))</f>
        <v>0</v>
      </c>
      <c r="J1307" s="10">
        <v>36930</v>
      </c>
      <c r="K1307" s="10" t="str">
        <f>IF(MasterData5[[#This Row],[Income ]]&gt;$AB$12, "Above", "Below")</f>
        <v>Below</v>
      </c>
      <c r="L1307" s="10">
        <f>SUM(MasterData5[[#This Row],[MntWines]:[MntSweetProducts]])</f>
        <v>258</v>
      </c>
      <c r="M1307" s="53" t="str">
        <f>IF(MasterData5[[#This Row],[Total Purchase]]&gt;=500, "Over $500", "")</f>
        <v/>
      </c>
      <c r="N1307" s="10"/>
      <c r="O1307" s="14" t="str">
        <f>IF(AND(MasterData5[[#This Row],[MntWines]]&gt;=AB$4, MasterData5[[#This Row],[Income ]]&lt;=$AB$12), "Yes", "")</f>
        <v/>
      </c>
      <c r="P1307" s="14" t="str">
        <f>IF(AND(MasterData5[[#This Row],[MntFruits]]&gt;=AC$4, MasterData5[[#This Row],[Income ]]&lt;=$AB$12), "Yes", "")</f>
        <v/>
      </c>
      <c r="Q1307" s="14" t="str">
        <f>IF(AND(MasterData5[[#This Row],[MntMeatProducts]]&gt;=AD$4, MasterData5[[#This Row],[Income ]]&lt;=$AB$12), "Yes", "")</f>
        <v/>
      </c>
      <c r="R1307" s="14" t="str">
        <f>IF(AND(MasterData5[[#This Row],[MntFishProducts]]&gt;=AE$4, MasterData5[[#This Row],[Income ]]&lt;=$AB$12), "Yes", "")</f>
        <v/>
      </c>
      <c r="S1307" s="14" t="str">
        <f>IF(AND(MasterData5[[#This Row],[MntSweetProducts]]&gt;=AF$4, MasterData5[[#This Row],[Income ]]&lt;=$AB$12), "Yes", "")</f>
        <v/>
      </c>
      <c r="U1307" s="14" t="str">
        <f>IF(MasterData5[[#This Row],[MntWines]]&gt;=AB$4, "Yes", "")</f>
        <v/>
      </c>
      <c r="V1307" s="14" t="str">
        <f>IF(MasterData5[[#This Row],[MntFruits]]&gt;=AC$4, "Yes", "")</f>
        <v/>
      </c>
      <c r="W1307" s="14" t="str">
        <f>IF(MasterData5[[#This Row],[MntMeatProducts]]&gt;=AD$4, "Yes", "")</f>
        <v/>
      </c>
      <c r="X1307" s="14" t="str">
        <f>IF(MasterData5[[#This Row],[MntFishProducts]]&gt;=AE$4, "Yes", "")</f>
        <v/>
      </c>
      <c r="Y1307" s="14" t="str">
        <f>IF(MasterData5[[#This Row],[MntSweetProducts]]&gt;=AF$4, "Yes", "")</f>
        <v/>
      </c>
    </row>
    <row r="1308" spans="1:25" x14ac:dyDescent="0.3">
      <c r="A1308">
        <v>6376</v>
      </c>
      <c r="B1308" s="10">
        <v>191</v>
      </c>
      <c r="C1308" s="10">
        <v>56</v>
      </c>
      <c r="D1308" s="10">
        <v>139</v>
      </c>
      <c r="E1308" s="10">
        <v>51</v>
      </c>
      <c r="F1308" s="10">
        <v>8</v>
      </c>
      <c r="G1308" s="10">
        <v>100</v>
      </c>
      <c r="H1308" s="24">
        <f>2021-'Customer Profile'!B1307</f>
        <v>42</v>
      </c>
      <c r="I1308" s="10">
        <f>IF(Analysis!$B$60="Wine",B1308,IF(Analysis!$B$60="Fruit",C1308,IF(Analysis!$B$60="Meat",D1308,IF(Analysis!$B$60="Fish",E1308,IF(Analysis!$B$60="Sweet",F1308,"")))))</f>
        <v>51</v>
      </c>
      <c r="J1308" s="10">
        <v>57537</v>
      </c>
      <c r="K1308" s="10" t="str">
        <f>IF(MasterData5[[#This Row],[Income ]]&gt;$AB$12, "Above", "Below")</f>
        <v>Above</v>
      </c>
      <c r="L1308" s="10">
        <f>SUM(MasterData5[[#This Row],[MntWines]:[MntSweetProducts]])</f>
        <v>445</v>
      </c>
      <c r="M1308" s="53" t="str">
        <f>IF(MasterData5[[#This Row],[Total Purchase]]&gt;=500, "Over $500", "")</f>
        <v/>
      </c>
      <c r="N1308" s="10"/>
      <c r="O1308" s="14" t="str">
        <f>IF(AND(MasterData5[[#This Row],[MntWines]]&gt;=AB$4, MasterData5[[#This Row],[Income ]]&lt;=$AB$12), "Yes", "")</f>
        <v/>
      </c>
      <c r="P1308" s="14" t="str">
        <f>IF(AND(MasterData5[[#This Row],[MntFruits]]&gt;=AC$4, MasterData5[[#This Row],[Income ]]&lt;=$AB$12), "Yes", "")</f>
        <v/>
      </c>
      <c r="Q1308" s="14" t="str">
        <f>IF(AND(MasterData5[[#This Row],[MntMeatProducts]]&gt;=AD$4, MasterData5[[#This Row],[Income ]]&lt;=$AB$12), "Yes", "")</f>
        <v/>
      </c>
      <c r="R1308" s="14" t="str">
        <f>IF(AND(MasterData5[[#This Row],[MntFishProducts]]&gt;=AE$4, MasterData5[[#This Row],[Income ]]&lt;=$AB$12), "Yes", "")</f>
        <v/>
      </c>
      <c r="S1308" s="14" t="str">
        <f>IF(AND(MasterData5[[#This Row],[MntSweetProducts]]&gt;=AF$4, MasterData5[[#This Row],[Income ]]&lt;=$AB$12), "Yes", "")</f>
        <v/>
      </c>
      <c r="U1308" s="14" t="str">
        <f>IF(MasterData5[[#This Row],[MntWines]]&gt;=AB$4, "Yes", "")</f>
        <v/>
      </c>
      <c r="V1308" s="14" t="str">
        <f>IF(MasterData5[[#This Row],[MntFruits]]&gt;=AC$4, "Yes", "")</f>
        <v>Yes</v>
      </c>
      <c r="W1308" s="14" t="str">
        <f>IF(MasterData5[[#This Row],[MntMeatProducts]]&gt;=AD$4, "Yes", "")</f>
        <v/>
      </c>
      <c r="X1308" s="14" t="str">
        <f>IF(MasterData5[[#This Row],[MntFishProducts]]&gt;=AE$4, "Yes", "")</f>
        <v>Yes</v>
      </c>
      <c r="Y1308" s="14" t="str">
        <f>IF(MasterData5[[#This Row],[MntSweetProducts]]&gt;=AF$4, "Yes", "")</f>
        <v/>
      </c>
    </row>
    <row r="1309" spans="1:25" x14ac:dyDescent="0.3">
      <c r="A1309">
        <v>6379</v>
      </c>
      <c r="B1309" s="10">
        <v>67</v>
      </c>
      <c r="C1309" s="10">
        <v>1</v>
      </c>
      <c r="D1309" s="10">
        <v>20</v>
      </c>
      <c r="E1309" s="10">
        <v>0</v>
      </c>
      <c r="F1309" s="10">
        <v>2</v>
      </c>
      <c r="G1309" s="10">
        <v>31</v>
      </c>
      <c r="H1309" s="24">
        <f>2021-'Customer Profile'!B1308</f>
        <v>72</v>
      </c>
      <c r="I1309" s="10">
        <f>IF(Analysis!$B$60="Wine",B1309,IF(Analysis!$B$60="Fruit",C1309,IF(Analysis!$B$60="Meat",D1309,IF(Analysis!$B$60="Fish",E1309,IF(Analysis!$B$60="Sweet",F1309,"")))))</f>
        <v>0</v>
      </c>
      <c r="J1309" s="10">
        <v>47570</v>
      </c>
      <c r="K1309" s="10" t="str">
        <f>IF(MasterData5[[#This Row],[Income ]]&gt;$AB$12, "Above", "Below")</f>
        <v>Below</v>
      </c>
      <c r="L1309" s="10">
        <f>SUM(MasterData5[[#This Row],[MntWines]:[MntSweetProducts]])</f>
        <v>90</v>
      </c>
      <c r="M1309" s="53" t="str">
        <f>IF(MasterData5[[#This Row],[Total Purchase]]&gt;=500, "Over $500", "")</f>
        <v/>
      </c>
      <c r="N1309" s="10"/>
      <c r="O1309" s="14" t="str">
        <f>IF(AND(MasterData5[[#This Row],[MntWines]]&gt;=AB$4, MasterData5[[#This Row],[Income ]]&lt;=$AB$12), "Yes", "")</f>
        <v/>
      </c>
      <c r="P1309" s="14" t="str">
        <f>IF(AND(MasterData5[[#This Row],[MntFruits]]&gt;=AC$4, MasterData5[[#This Row],[Income ]]&lt;=$AB$12), "Yes", "")</f>
        <v/>
      </c>
      <c r="Q1309" s="14" t="str">
        <f>IF(AND(MasterData5[[#This Row],[MntMeatProducts]]&gt;=AD$4, MasterData5[[#This Row],[Income ]]&lt;=$AB$12), "Yes", "")</f>
        <v/>
      </c>
      <c r="R1309" s="14" t="str">
        <f>IF(AND(MasterData5[[#This Row],[MntFishProducts]]&gt;=AE$4, MasterData5[[#This Row],[Income ]]&lt;=$AB$12), "Yes", "")</f>
        <v/>
      </c>
      <c r="S1309" s="14" t="str">
        <f>IF(AND(MasterData5[[#This Row],[MntSweetProducts]]&gt;=AF$4, MasterData5[[#This Row],[Income ]]&lt;=$AB$12), "Yes", "")</f>
        <v/>
      </c>
      <c r="U1309" s="14" t="str">
        <f>IF(MasterData5[[#This Row],[MntWines]]&gt;=AB$4, "Yes", "")</f>
        <v/>
      </c>
      <c r="V1309" s="14" t="str">
        <f>IF(MasterData5[[#This Row],[MntFruits]]&gt;=AC$4, "Yes", "")</f>
        <v/>
      </c>
      <c r="W1309" s="14" t="str">
        <f>IF(MasterData5[[#This Row],[MntMeatProducts]]&gt;=AD$4, "Yes", "")</f>
        <v/>
      </c>
      <c r="X1309" s="14" t="str">
        <f>IF(MasterData5[[#This Row],[MntFishProducts]]&gt;=AE$4, "Yes", "")</f>
        <v/>
      </c>
      <c r="Y1309" s="14" t="str">
        <f>IF(MasterData5[[#This Row],[MntSweetProducts]]&gt;=AF$4, "Yes", "")</f>
        <v/>
      </c>
    </row>
    <row r="1310" spans="1:25" x14ac:dyDescent="0.3">
      <c r="A1310">
        <v>6382</v>
      </c>
      <c r="B1310" s="10">
        <v>25</v>
      </c>
      <c r="C1310" s="10">
        <v>0</v>
      </c>
      <c r="D1310" s="10">
        <v>11</v>
      </c>
      <c r="E1310" s="10">
        <v>3</v>
      </c>
      <c r="F1310" s="10">
        <v>0</v>
      </c>
      <c r="G1310" s="10">
        <v>15</v>
      </c>
      <c r="H1310" s="24">
        <f>2021-'Customer Profile'!B1309</f>
        <v>68</v>
      </c>
      <c r="I1310" s="10">
        <f>IF(Analysis!$B$60="Wine",B1310,IF(Analysis!$B$60="Fruit",C1310,IF(Analysis!$B$60="Meat",D1310,IF(Analysis!$B$60="Fish",E1310,IF(Analysis!$B$60="Sweet",F1310,"")))))</f>
        <v>3</v>
      </c>
      <c r="J1310" s="10">
        <v>48794</v>
      </c>
      <c r="K1310" s="10" t="str">
        <f>IF(MasterData5[[#This Row],[Income ]]&gt;$AB$12, "Above", "Below")</f>
        <v>Below</v>
      </c>
      <c r="L1310" s="10">
        <f>SUM(MasterData5[[#This Row],[MntWines]:[MntSweetProducts]])</f>
        <v>39</v>
      </c>
      <c r="M1310" s="53" t="str">
        <f>IF(MasterData5[[#This Row],[Total Purchase]]&gt;=500, "Over $500", "")</f>
        <v/>
      </c>
      <c r="N1310" s="10"/>
      <c r="O1310" s="14" t="str">
        <f>IF(AND(MasterData5[[#This Row],[MntWines]]&gt;=AB$4, MasterData5[[#This Row],[Income ]]&lt;=$AB$12), "Yes", "")</f>
        <v/>
      </c>
      <c r="P1310" s="14" t="str">
        <f>IF(AND(MasterData5[[#This Row],[MntFruits]]&gt;=AC$4, MasterData5[[#This Row],[Income ]]&lt;=$AB$12), "Yes", "")</f>
        <v/>
      </c>
      <c r="Q1310" s="14" t="str">
        <f>IF(AND(MasterData5[[#This Row],[MntMeatProducts]]&gt;=AD$4, MasterData5[[#This Row],[Income ]]&lt;=$AB$12), "Yes", "")</f>
        <v/>
      </c>
      <c r="R1310" s="14" t="str">
        <f>IF(AND(MasterData5[[#This Row],[MntFishProducts]]&gt;=AE$4, MasterData5[[#This Row],[Income ]]&lt;=$AB$12), "Yes", "")</f>
        <v/>
      </c>
      <c r="S1310" s="14" t="str">
        <f>IF(AND(MasterData5[[#This Row],[MntSweetProducts]]&gt;=AF$4, MasterData5[[#This Row],[Income ]]&lt;=$AB$12), "Yes", "")</f>
        <v/>
      </c>
      <c r="U1310" s="14" t="str">
        <f>IF(MasterData5[[#This Row],[MntWines]]&gt;=AB$4, "Yes", "")</f>
        <v/>
      </c>
      <c r="V1310" s="14" t="str">
        <f>IF(MasterData5[[#This Row],[MntFruits]]&gt;=AC$4, "Yes", "")</f>
        <v/>
      </c>
      <c r="W1310" s="14" t="str">
        <f>IF(MasterData5[[#This Row],[MntMeatProducts]]&gt;=AD$4, "Yes", "")</f>
        <v/>
      </c>
      <c r="X1310" s="14" t="str">
        <f>IF(MasterData5[[#This Row],[MntFishProducts]]&gt;=AE$4, "Yes", "")</f>
        <v/>
      </c>
      <c r="Y1310" s="14" t="str">
        <f>IF(MasterData5[[#This Row],[MntSweetProducts]]&gt;=AF$4, "Yes", "")</f>
        <v/>
      </c>
    </row>
    <row r="1311" spans="1:25" x14ac:dyDescent="0.3">
      <c r="A1311">
        <v>6383</v>
      </c>
      <c r="B1311" s="10">
        <v>26</v>
      </c>
      <c r="C1311" s="10">
        <v>0</v>
      </c>
      <c r="D1311" s="10">
        <v>15</v>
      </c>
      <c r="E1311" s="10">
        <v>2</v>
      </c>
      <c r="F1311" s="10">
        <v>1</v>
      </c>
      <c r="G1311" s="10">
        <v>2</v>
      </c>
      <c r="H1311" s="24">
        <f>2021-'Customer Profile'!B1310</f>
        <v>50</v>
      </c>
      <c r="I1311" s="10">
        <f>IF(Analysis!$B$60="Wine",B1311,IF(Analysis!$B$60="Fruit",C1311,IF(Analysis!$B$60="Meat",D1311,IF(Analysis!$B$60="Fish",E1311,IF(Analysis!$B$60="Sweet",F1311,"")))))</f>
        <v>2</v>
      </c>
      <c r="J1311" s="10">
        <v>32892</v>
      </c>
      <c r="K1311" s="10" t="str">
        <f>IF(MasterData5[[#This Row],[Income ]]&gt;$AB$12, "Above", "Below")</f>
        <v>Below</v>
      </c>
      <c r="L1311" s="10">
        <f>SUM(MasterData5[[#This Row],[MntWines]:[MntSweetProducts]])</f>
        <v>44</v>
      </c>
      <c r="M1311" s="53" t="str">
        <f>IF(MasterData5[[#This Row],[Total Purchase]]&gt;=500, "Over $500", "")</f>
        <v/>
      </c>
      <c r="N1311" s="10"/>
      <c r="O1311" s="14" t="str">
        <f>IF(AND(MasterData5[[#This Row],[MntWines]]&gt;=AB$4, MasterData5[[#This Row],[Income ]]&lt;=$AB$12), "Yes", "")</f>
        <v/>
      </c>
      <c r="P1311" s="14" t="str">
        <f>IF(AND(MasterData5[[#This Row],[MntFruits]]&gt;=AC$4, MasterData5[[#This Row],[Income ]]&lt;=$AB$12), "Yes", "")</f>
        <v/>
      </c>
      <c r="Q1311" s="14" t="str">
        <f>IF(AND(MasterData5[[#This Row],[MntMeatProducts]]&gt;=AD$4, MasterData5[[#This Row],[Income ]]&lt;=$AB$12), "Yes", "")</f>
        <v/>
      </c>
      <c r="R1311" s="14" t="str">
        <f>IF(AND(MasterData5[[#This Row],[MntFishProducts]]&gt;=AE$4, MasterData5[[#This Row],[Income ]]&lt;=$AB$12), "Yes", "")</f>
        <v/>
      </c>
      <c r="S1311" s="14" t="str">
        <f>IF(AND(MasterData5[[#This Row],[MntSweetProducts]]&gt;=AF$4, MasterData5[[#This Row],[Income ]]&lt;=$AB$12), "Yes", "")</f>
        <v/>
      </c>
      <c r="U1311" s="14" t="str">
        <f>IF(MasterData5[[#This Row],[MntWines]]&gt;=AB$4, "Yes", "")</f>
        <v/>
      </c>
      <c r="V1311" s="14" t="str">
        <f>IF(MasterData5[[#This Row],[MntFruits]]&gt;=AC$4, "Yes", "")</f>
        <v/>
      </c>
      <c r="W1311" s="14" t="str">
        <f>IF(MasterData5[[#This Row],[MntMeatProducts]]&gt;=AD$4, "Yes", "")</f>
        <v/>
      </c>
      <c r="X1311" s="14" t="str">
        <f>IF(MasterData5[[#This Row],[MntFishProducts]]&gt;=AE$4, "Yes", "")</f>
        <v/>
      </c>
      <c r="Y1311" s="14" t="str">
        <f>IF(MasterData5[[#This Row],[MntSweetProducts]]&gt;=AF$4, "Yes", "")</f>
        <v/>
      </c>
    </row>
    <row r="1312" spans="1:25" x14ac:dyDescent="0.3">
      <c r="A1312">
        <v>6384</v>
      </c>
      <c r="B1312" s="10">
        <v>909</v>
      </c>
      <c r="C1312" s="10">
        <v>12</v>
      </c>
      <c r="D1312" s="10">
        <v>278</v>
      </c>
      <c r="E1312" s="10">
        <v>0</v>
      </c>
      <c r="F1312" s="10">
        <v>12</v>
      </c>
      <c r="G1312" s="10">
        <v>242</v>
      </c>
      <c r="H1312" s="24">
        <f>2021-'Customer Profile'!B1311</f>
        <v>43</v>
      </c>
      <c r="I1312" s="10">
        <f>IF(Analysis!$B$60="Wine",B1312,IF(Analysis!$B$60="Fruit",C1312,IF(Analysis!$B$60="Meat",D1312,IF(Analysis!$B$60="Fish",E1312,IF(Analysis!$B$60="Sweet",F1312,"")))))</f>
        <v>0</v>
      </c>
      <c r="J1312" s="10">
        <v>71022</v>
      </c>
      <c r="K1312" s="10" t="str">
        <f>IF(MasterData5[[#This Row],[Income ]]&gt;$AB$12, "Above", "Below")</f>
        <v>Above</v>
      </c>
      <c r="L1312" s="10">
        <f>SUM(MasterData5[[#This Row],[MntWines]:[MntSweetProducts]])</f>
        <v>1211</v>
      </c>
      <c r="M1312" s="53" t="str">
        <f>IF(MasterData5[[#This Row],[Total Purchase]]&gt;=500, "Over $500", "")</f>
        <v>Over $500</v>
      </c>
      <c r="N1312" s="10"/>
      <c r="O1312" s="14" t="str">
        <f>IF(AND(MasterData5[[#This Row],[MntWines]]&gt;=AB$4, MasterData5[[#This Row],[Income ]]&lt;=$AB$12), "Yes", "")</f>
        <v/>
      </c>
      <c r="P1312" s="14" t="str">
        <f>IF(AND(MasterData5[[#This Row],[MntFruits]]&gt;=AC$4, MasterData5[[#This Row],[Income ]]&lt;=$AB$12), "Yes", "")</f>
        <v/>
      </c>
      <c r="Q1312" s="14" t="str">
        <f>IF(AND(MasterData5[[#This Row],[MntMeatProducts]]&gt;=AD$4, MasterData5[[#This Row],[Income ]]&lt;=$AB$12), "Yes", "")</f>
        <v/>
      </c>
      <c r="R1312" s="14" t="str">
        <f>IF(AND(MasterData5[[#This Row],[MntFishProducts]]&gt;=AE$4, MasterData5[[#This Row],[Income ]]&lt;=$AB$12), "Yes", "")</f>
        <v/>
      </c>
      <c r="S1312" s="14" t="str">
        <f>IF(AND(MasterData5[[#This Row],[MntSweetProducts]]&gt;=AF$4, MasterData5[[#This Row],[Income ]]&lt;=$AB$12), "Yes", "")</f>
        <v/>
      </c>
      <c r="U1312" s="14" t="str">
        <f>IF(MasterData5[[#This Row],[MntWines]]&gt;=AB$4, "Yes", "")</f>
        <v>Yes</v>
      </c>
      <c r="V1312" s="14" t="str">
        <f>IF(MasterData5[[#This Row],[MntFruits]]&gt;=AC$4, "Yes", "")</f>
        <v/>
      </c>
      <c r="W1312" s="14" t="str">
        <f>IF(MasterData5[[#This Row],[MntMeatProducts]]&gt;=AD$4, "Yes", "")</f>
        <v>Yes</v>
      </c>
      <c r="X1312" s="14" t="str">
        <f>IF(MasterData5[[#This Row],[MntFishProducts]]&gt;=AE$4, "Yes", "")</f>
        <v/>
      </c>
      <c r="Y1312" s="14" t="str">
        <f>IF(MasterData5[[#This Row],[MntSweetProducts]]&gt;=AF$4, "Yes", "")</f>
        <v/>
      </c>
    </row>
    <row r="1313" spans="1:25" x14ac:dyDescent="0.3">
      <c r="A1313">
        <v>6387</v>
      </c>
      <c r="B1313" s="10">
        <v>42</v>
      </c>
      <c r="C1313" s="10">
        <v>0</v>
      </c>
      <c r="D1313" s="10">
        <v>17</v>
      </c>
      <c r="E1313" s="10">
        <v>0</v>
      </c>
      <c r="F1313" s="10">
        <v>0</v>
      </c>
      <c r="G1313" s="10">
        <v>18</v>
      </c>
      <c r="H1313" s="24">
        <f>2021-'Customer Profile'!B1312</f>
        <v>45</v>
      </c>
      <c r="I1313" s="10">
        <f>IF(Analysis!$B$60="Wine",B1313,IF(Analysis!$B$60="Fruit",C1313,IF(Analysis!$B$60="Meat",D1313,IF(Analysis!$B$60="Fish",E1313,IF(Analysis!$B$60="Sweet",F1313,"")))))</f>
        <v>0</v>
      </c>
      <c r="J1313" s="10">
        <v>52190</v>
      </c>
      <c r="K1313" s="10" t="str">
        <f>IF(MasterData5[[#This Row],[Income ]]&gt;$AB$12, "Above", "Below")</f>
        <v>Above</v>
      </c>
      <c r="L1313" s="10">
        <f>SUM(MasterData5[[#This Row],[MntWines]:[MntSweetProducts]])</f>
        <v>59</v>
      </c>
      <c r="M1313" s="53" t="str">
        <f>IF(MasterData5[[#This Row],[Total Purchase]]&gt;=500, "Over $500", "")</f>
        <v/>
      </c>
      <c r="N1313" s="10"/>
      <c r="O1313" s="14" t="str">
        <f>IF(AND(MasterData5[[#This Row],[MntWines]]&gt;=AB$4, MasterData5[[#This Row],[Income ]]&lt;=$AB$12), "Yes", "")</f>
        <v/>
      </c>
      <c r="P1313" s="14" t="str">
        <f>IF(AND(MasterData5[[#This Row],[MntFruits]]&gt;=AC$4, MasterData5[[#This Row],[Income ]]&lt;=$AB$12), "Yes", "")</f>
        <v/>
      </c>
      <c r="Q1313" s="14" t="str">
        <f>IF(AND(MasterData5[[#This Row],[MntMeatProducts]]&gt;=AD$4, MasterData5[[#This Row],[Income ]]&lt;=$AB$12), "Yes", "")</f>
        <v/>
      </c>
      <c r="R1313" s="14" t="str">
        <f>IF(AND(MasterData5[[#This Row],[MntFishProducts]]&gt;=AE$4, MasterData5[[#This Row],[Income ]]&lt;=$AB$12), "Yes", "")</f>
        <v/>
      </c>
      <c r="S1313" s="14" t="str">
        <f>IF(AND(MasterData5[[#This Row],[MntSweetProducts]]&gt;=AF$4, MasterData5[[#This Row],[Income ]]&lt;=$AB$12), "Yes", "")</f>
        <v/>
      </c>
      <c r="U1313" s="14" t="str">
        <f>IF(MasterData5[[#This Row],[MntWines]]&gt;=AB$4, "Yes", "")</f>
        <v/>
      </c>
      <c r="V1313" s="14" t="str">
        <f>IF(MasterData5[[#This Row],[MntFruits]]&gt;=AC$4, "Yes", "")</f>
        <v/>
      </c>
      <c r="W1313" s="14" t="str">
        <f>IF(MasterData5[[#This Row],[MntMeatProducts]]&gt;=AD$4, "Yes", "")</f>
        <v/>
      </c>
      <c r="X1313" s="14" t="str">
        <f>IF(MasterData5[[#This Row],[MntFishProducts]]&gt;=AE$4, "Yes", "")</f>
        <v/>
      </c>
      <c r="Y1313" s="14" t="str">
        <f>IF(MasterData5[[#This Row],[MntSweetProducts]]&gt;=AF$4, "Yes", "")</f>
        <v/>
      </c>
    </row>
    <row r="1314" spans="1:25" x14ac:dyDescent="0.3">
      <c r="A1314">
        <v>6398</v>
      </c>
      <c r="B1314" s="10">
        <v>7</v>
      </c>
      <c r="C1314" s="10">
        <v>10</v>
      </c>
      <c r="D1314" s="10">
        <v>13</v>
      </c>
      <c r="E1314" s="10">
        <v>16</v>
      </c>
      <c r="F1314" s="10">
        <v>0</v>
      </c>
      <c r="G1314" s="10">
        <v>4</v>
      </c>
      <c r="H1314" s="24">
        <f>2021-'Customer Profile'!B1313</f>
        <v>47</v>
      </c>
      <c r="I1314" s="10">
        <f>IF(Analysis!$B$60="Wine",B1314,IF(Analysis!$B$60="Fruit",C1314,IF(Analysis!$B$60="Meat",D1314,IF(Analysis!$B$60="Fish",E1314,IF(Analysis!$B$60="Sweet",F1314,"")))))</f>
        <v>16</v>
      </c>
      <c r="J1314" s="10">
        <v>18393</v>
      </c>
      <c r="K1314" s="10" t="str">
        <f>IF(MasterData5[[#This Row],[Income ]]&gt;$AB$12, "Above", "Below")</f>
        <v>Below</v>
      </c>
      <c r="L1314" s="10">
        <f>SUM(MasterData5[[#This Row],[MntWines]:[MntSweetProducts]])</f>
        <v>46</v>
      </c>
      <c r="M1314" s="53" t="str">
        <f>IF(MasterData5[[#This Row],[Total Purchase]]&gt;=500, "Over $500", "")</f>
        <v/>
      </c>
      <c r="N1314" s="10"/>
      <c r="O1314" s="14" t="str">
        <f>IF(AND(MasterData5[[#This Row],[MntWines]]&gt;=AB$4, MasterData5[[#This Row],[Income ]]&lt;=$AB$12), "Yes", "")</f>
        <v/>
      </c>
      <c r="P1314" s="14" t="str">
        <f>IF(AND(MasterData5[[#This Row],[MntFruits]]&gt;=AC$4, MasterData5[[#This Row],[Income ]]&lt;=$AB$12), "Yes", "")</f>
        <v/>
      </c>
      <c r="Q1314" s="14" t="str">
        <f>IF(AND(MasterData5[[#This Row],[MntMeatProducts]]&gt;=AD$4, MasterData5[[#This Row],[Income ]]&lt;=$AB$12), "Yes", "")</f>
        <v/>
      </c>
      <c r="R1314" s="14" t="str">
        <f>IF(AND(MasterData5[[#This Row],[MntFishProducts]]&gt;=AE$4, MasterData5[[#This Row],[Income ]]&lt;=$AB$12), "Yes", "")</f>
        <v/>
      </c>
      <c r="S1314" s="14" t="str">
        <f>IF(AND(MasterData5[[#This Row],[MntSweetProducts]]&gt;=AF$4, MasterData5[[#This Row],[Income ]]&lt;=$AB$12), "Yes", "")</f>
        <v/>
      </c>
      <c r="U1314" s="14" t="str">
        <f>IF(MasterData5[[#This Row],[MntWines]]&gt;=AB$4, "Yes", "")</f>
        <v/>
      </c>
      <c r="V1314" s="14" t="str">
        <f>IF(MasterData5[[#This Row],[MntFruits]]&gt;=AC$4, "Yes", "")</f>
        <v/>
      </c>
      <c r="W1314" s="14" t="str">
        <f>IF(MasterData5[[#This Row],[MntMeatProducts]]&gt;=AD$4, "Yes", "")</f>
        <v/>
      </c>
      <c r="X1314" s="14" t="str">
        <f>IF(MasterData5[[#This Row],[MntFishProducts]]&gt;=AE$4, "Yes", "")</f>
        <v/>
      </c>
      <c r="Y1314" s="14" t="str">
        <f>IF(MasterData5[[#This Row],[MntSweetProducts]]&gt;=AF$4, "Yes", "")</f>
        <v/>
      </c>
    </row>
    <row r="1315" spans="1:25" x14ac:dyDescent="0.3">
      <c r="A1315">
        <v>6404</v>
      </c>
      <c r="B1315" s="10">
        <v>151</v>
      </c>
      <c r="C1315" s="10">
        <v>7</v>
      </c>
      <c r="D1315" s="10">
        <v>89</v>
      </c>
      <c r="E1315" s="10">
        <v>0</v>
      </c>
      <c r="F1315" s="10">
        <v>7</v>
      </c>
      <c r="G1315" s="10">
        <v>28</v>
      </c>
      <c r="H1315" s="24">
        <f>2021-'Customer Profile'!B1314</f>
        <v>52</v>
      </c>
      <c r="I1315" s="10">
        <f>IF(Analysis!$B$60="Wine",B1315,IF(Analysis!$B$60="Fruit",C1315,IF(Analysis!$B$60="Meat",D1315,IF(Analysis!$B$60="Fish",E1315,IF(Analysis!$B$60="Sweet",F1315,"")))))</f>
        <v>0</v>
      </c>
      <c r="J1315" s="10">
        <v>58917</v>
      </c>
      <c r="K1315" s="10" t="str">
        <f>IF(MasterData5[[#This Row],[Income ]]&gt;$AB$12, "Above", "Below")</f>
        <v>Above</v>
      </c>
      <c r="L1315" s="10">
        <f>SUM(MasterData5[[#This Row],[MntWines]:[MntSweetProducts]])</f>
        <v>254</v>
      </c>
      <c r="M1315" s="53" t="str">
        <f>IF(MasterData5[[#This Row],[Total Purchase]]&gt;=500, "Over $500", "")</f>
        <v/>
      </c>
      <c r="N1315" s="10"/>
      <c r="O1315" s="14" t="str">
        <f>IF(AND(MasterData5[[#This Row],[MntWines]]&gt;=AB$4, MasterData5[[#This Row],[Income ]]&lt;=$AB$12), "Yes", "")</f>
        <v/>
      </c>
      <c r="P1315" s="14" t="str">
        <f>IF(AND(MasterData5[[#This Row],[MntFruits]]&gt;=AC$4, MasterData5[[#This Row],[Income ]]&lt;=$AB$12), "Yes", "")</f>
        <v/>
      </c>
      <c r="Q1315" s="14" t="str">
        <f>IF(AND(MasterData5[[#This Row],[MntMeatProducts]]&gt;=AD$4, MasterData5[[#This Row],[Income ]]&lt;=$AB$12), "Yes", "")</f>
        <v/>
      </c>
      <c r="R1315" s="14" t="str">
        <f>IF(AND(MasterData5[[#This Row],[MntFishProducts]]&gt;=AE$4, MasterData5[[#This Row],[Income ]]&lt;=$AB$12), "Yes", "")</f>
        <v/>
      </c>
      <c r="S1315" s="14" t="str">
        <f>IF(AND(MasterData5[[#This Row],[MntSweetProducts]]&gt;=AF$4, MasterData5[[#This Row],[Income ]]&lt;=$AB$12), "Yes", "")</f>
        <v/>
      </c>
      <c r="U1315" s="14" t="str">
        <f>IF(MasterData5[[#This Row],[MntWines]]&gt;=AB$4, "Yes", "")</f>
        <v/>
      </c>
      <c r="V1315" s="14" t="str">
        <f>IF(MasterData5[[#This Row],[MntFruits]]&gt;=AC$4, "Yes", "")</f>
        <v/>
      </c>
      <c r="W1315" s="14" t="str">
        <f>IF(MasterData5[[#This Row],[MntMeatProducts]]&gt;=AD$4, "Yes", "")</f>
        <v/>
      </c>
      <c r="X1315" s="14" t="str">
        <f>IF(MasterData5[[#This Row],[MntFishProducts]]&gt;=AE$4, "Yes", "")</f>
        <v/>
      </c>
      <c r="Y1315" s="14" t="str">
        <f>IF(MasterData5[[#This Row],[MntSweetProducts]]&gt;=AF$4, "Yes", "")</f>
        <v/>
      </c>
    </row>
    <row r="1316" spans="1:25" x14ac:dyDescent="0.3">
      <c r="A1316">
        <v>6406</v>
      </c>
      <c r="B1316" s="10">
        <v>647</v>
      </c>
      <c r="C1316" s="10">
        <v>107</v>
      </c>
      <c r="D1316" s="10">
        <v>391</v>
      </c>
      <c r="E1316" s="10">
        <v>175</v>
      </c>
      <c r="F1316" s="10">
        <v>67</v>
      </c>
      <c r="G1316" s="10">
        <v>40</v>
      </c>
      <c r="H1316" s="24">
        <f>2021-'Customer Profile'!B1315</f>
        <v>33</v>
      </c>
      <c r="I1316" s="10">
        <f>IF(Analysis!$B$60="Wine",B1316,IF(Analysis!$B$60="Fruit",C1316,IF(Analysis!$B$60="Meat",D1316,IF(Analysis!$B$60="Fish",E1316,IF(Analysis!$B$60="Sweet",F1316,"")))))</f>
        <v>175</v>
      </c>
      <c r="J1316" s="10">
        <v>78285</v>
      </c>
      <c r="K1316" s="10" t="str">
        <f>IF(MasterData5[[#This Row],[Income ]]&gt;$AB$12, "Above", "Below")</f>
        <v>Above</v>
      </c>
      <c r="L1316" s="10">
        <f>SUM(MasterData5[[#This Row],[MntWines]:[MntSweetProducts]])</f>
        <v>1387</v>
      </c>
      <c r="M1316" s="53" t="str">
        <f>IF(MasterData5[[#This Row],[Total Purchase]]&gt;=500, "Over $500", "")</f>
        <v>Over $500</v>
      </c>
      <c r="N1316" s="10"/>
      <c r="O1316" s="14" t="str">
        <f>IF(AND(MasterData5[[#This Row],[MntWines]]&gt;=AB$4, MasterData5[[#This Row],[Income ]]&lt;=$AB$12), "Yes", "")</f>
        <v/>
      </c>
      <c r="P1316" s="14" t="str">
        <f>IF(AND(MasterData5[[#This Row],[MntFruits]]&gt;=AC$4, MasterData5[[#This Row],[Income ]]&lt;=$AB$12), "Yes", "")</f>
        <v/>
      </c>
      <c r="Q1316" s="14" t="str">
        <f>IF(AND(MasterData5[[#This Row],[MntMeatProducts]]&gt;=AD$4, MasterData5[[#This Row],[Income ]]&lt;=$AB$12), "Yes", "")</f>
        <v/>
      </c>
      <c r="R1316" s="14" t="str">
        <f>IF(AND(MasterData5[[#This Row],[MntFishProducts]]&gt;=AE$4, MasterData5[[#This Row],[Income ]]&lt;=$AB$12), "Yes", "")</f>
        <v/>
      </c>
      <c r="S1316" s="14" t="str">
        <f>IF(AND(MasterData5[[#This Row],[MntSweetProducts]]&gt;=AF$4, MasterData5[[#This Row],[Income ]]&lt;=$AB$12), "Yes", "")</f>
        <v/>
      </c>
      <c r="U1316" s="14" t="str">
        <f>IF(MasterData5[[#This Row],[MntWines]]&gt;=AB$4, "Yes", "")</f>
        <v>Yes</v>
      </c>
      <c r="V1316" s="14" t="str">
        <f>IF(MasterData5[[#This Row],[MntFruits]]&gt;=AC$4, "Yes", "")</f>
        <v>Yes</v>
      </c>
      <c r="W1316" s="14" t="str">
        <f>IF(MasterData5[[#This Row],[MntMeatProducts]]&gt;=AD$4, "Yes", "")</f>
        <v>Yes</v>
      </c>
      <c r="X1316" s="14" t="str">
        <f>IF(MasterData5[[#This Row],[MntFishProducts]]&gt;=AE$4, "Yes", "")</f>
        <v>Yes</v>
      </c>
      <c r="Y1316" s="14" t="str">
        <f>IF(MasterData5[[#This Row],[MntSweetProducts]]&gt;=AF$4, "Yes", "")</f>
        <v>Yes</v>
      </c>
    </row>
    <row r="1317" spans="1:25" x14ac:dyDescent="0.3">
      <c r="A1317">
        <v>6409</v>
      </c>
      <c r="B1317" s="10">
        <v>267</v>
      </c>
      <c r="C1317" s="10">
        <v>140</v>
      </c>
      <c r="D1317" s="10">
        <v>599</v>
      </c>
      <c r="E1317" s="10">
        <v>34</v>
      </c>
      <c r="F1317" s="10">
        <v>12</v>
      </c>
      <c r="G1317" s="10">
        <v>127</v>
      </c>
      <c r="H1317" s="24">
        <f>2021-'Customer Profile'!B1316</f>
        <v>54</v>
      </c>
      <c r="I1317" s="10">
        <f>IF(Analysis!$B$60="Wine",B1317,IF(Analysis!$B$60="Fruit",C1317,IF(Analysis!$B$60="Meat",D1317,IF(Analysis!$B$60="Fish",E1317,IF(Analysis!$B$60="Sweet",F1317,"")))))</f>
        <v>34</v>
      </c>
      <c r="J1317" s="10">
        <v>57136</v>
      </c>
      <c r="K1317" s="10" t="str">
        <f>IF(MasterData5[[#This Row],[Income ]]&gt;$AB$12, "Above", "Below")</f>
        <v>Above</v>
      </c>
      <c r="L1317" s="10">
        <f>SUM(MasterData5[[#This Row],[MntWines]:[MntSweetProducts]])</f>
        <v>1052</v>
      </c>
      <c r="M1317" s="53" t="str">
        <f>IF(MasterData5[[#This Row],[Total Purchase]]&gt;=500, "Over $500", "")</f>
        <v>Over $500</v>
      </c>
      <c r="N1317" s="10"/>
      <c r="O1317" s="14" t="str">
        <f>IF(AND(MasterData5[[#This Row],[MntWines]]&gt;=AB$4, MasterData5[[#This Row],[Income ]]&lt;=$AB$12), "Yes", "")</f>
        <v/>
      </c>
      <c r="P1317" s="14" t="str">
        <f>IF(AND(MasterData5[[#This Row],[MntFruits]]&gt;=AC$4, MasterData5[[#This Row],[Income ]]&lt;=$AB$12), "Yes", "")</f>
        <v/>
      </c>
      <c r="Q1317" s="14" t="str">
        <f>IF(AND(MasterData5[[#This Row],[MntMeatProducts]]&gt;=AD$4, MasterData5[[#This Row],[Income ]]&lt;=$AB$12), "Yes", "")</f>
        <v/>
      </c>
      <c r="R1317" s="14" t="str">
        <f>IF(AND(MasterData5[[#This Row],[MntFishProducts]]&gt;=AE$4, MasterData5[[#This Row],[Income ]]&lt;=$AB$12), "Yes", "")</f>
        <v/>
      </c>
      <c r="S1317" s="14" t="str">
        <f>IF(AND(MasterData5[[#This Row],[MntSweetProducts]]&gt;=AF$4, MasterData5[[#This Row],[Income ]]&lt;=$AB$12), "Yes", "")</f>
        <v/>
      </c>
      <c r="U1317" s="14" t="str">
        <f>IF(MasterData5[[#This Row],[MntWines]]&gt;=AB$4, "Yes", "")</f>
        <v/>
      </c>
      <c r="V1317" s="14" t="str">
        <f>IF(MasterData5[[#This Row],[MntFruits]]&gt;=AC$4, "Yes", "")</f>
        <v>Yes</v>
      </c>
      <c r="W1317" s="14" t="str">
        <f>IF(MasterData5[[#This Row],[MntMeatProducts]]&gt;=AD$4, "Yes", "")</f>
        <v>Yes</v>
      </c>
      <c r="X1317" s="14" t="str">
        <f>IF(MasterData5[[#This Row],[MntFishProducts]]&gt;=AE$4, "Yes", "")</f>
        <v/>
      </c>
      <c r="Y1317" s="14" t="str">
        <f>IF(MasterData5[[#This Row],[MntSweetProducts]]&gt;=AF$4, "Yes", "")</f>
        <v/>
      </c>
    </row>
    <row r="1318" spans="1:25" x14ac:dyDescent="0.3">
      <c r="A1318">
        <v>6417</v>
      </c>
      <c r="B1318" s="10">
        <v>829</v>
      </c>
      <c r="C1318" s="10">
        <v>138</v>
      </c>
      <c r="D1318" s="10">
        <v>430</v>
      </c>
      <c r="E1318" s="10">
        <v>60</v>
      </c>
      <c r="F1318" s="10">
        <v>92</v>
      </c>
      <c r="G1318" s="10">
        <v>15</v>
      </c>
      <c r="H1318" s="24">
        <f>2021-'Customer Profile'!B1317</f>
        <v>50</v>
      </c>
      <c r="I1318" s="10">
        <f>IF(Analysis!$B$60="Wine",B1318,IF(Analysis!$B$60="Fruit",C1318,IF(Analysis!$B$60="Meat",D1318,IF(Analysis!$B$60="Fish",E1318,IF(Analysis!$B$60="Sweet",F1318,"")))))</f>
        <v>60</v>
      </c>
      <c r="J1318" s="10">
        <v>80573</v>
      </c>
      <c r="K1318" s="10" t="str">
        <f>IF(MasterData5[[#This Row],[Income ]]&gt;$AB$12, "Above", "Below")</f>
        <v>Above</v>
      </c>
      <c r="L1318" s="10">
        <f>SUM(MasterData5[[#This Row],[MntWines]:[MntSweetProducts]])</f>
        <v>1549</v>
      </c>
      <c r="M1318" s="53" t="str">
        <f>IF(MasterData5[[#This Row],[Total Purchase]]&gt;=500, "Over $500", "")</f>
        <v>Over $500</v>
      </c>
      <c r="N1318" s="10"/>
      <c r="O1318" s="14" t="str">
        <f>IF(AND(MasterData5[[#This Row],[MntWines]]&gt;=AB$4, MasterData5[[#This Row],[Income ]]&lt;=$AB$12), "Yes", "")</f>
        <v/>
      </c>
      <c r="P1318" s="14" t="str">
        <f>IF(AND(MasterData5[[#This Row],[MntFruits]]&gt;=AC$4, MasterData5[[#This Row],[Income ]]&lt;=$AB$12), "Yes", "")</f>
        <v/>
      </c>
      <c r="Q1318" s="14" t="str">
        <f>IF(AND(MasterData5[[#This Row],[MntMeatProducts]]&gt;=AD$4, MasterData5[[#This Row],[Income ]]&lt;=$AB$12), "Yes", "")</f>
        <v/>
      </c>
      <c r="R1318" s="14" t="str">
        <f>IF(AND(MasterData5[[#This Row],[MntFishProducts]]&gt;=AE$4, MasterData5[[#This Row],[Income ]]&lt;=$AB$12), "Yes", "")</f>
        <v/>
      </c>
      <c r="S1318" s="14" t="str">
        <f>IF(AND(MasterData5[[#This Row],[MntSweetProducts]]&gt;=AF$4, MasterData5[[#This Row],[Income ]]&lt;=$AB$12), "Yes", "")</f>
        <v/>
      </c>
      <c r="U1318" s="14" t="str">
        <f>IF(MasterData5[[#This Row],[MntWines]]&gt;=AB$4, "Yes", "")</f>
        <v>Yes</v>
      </c>
      <c r="V1318" s="14" t="str">
        <f>IF(MasterData5[[#This Row],[MntFruits]]&gt;=AC$4, "Yes", "")</f>
        <v>Yes</v>
      </c>
      <c r="W1318" s="14" t="str">
        <f>IF(MasterData5[[#This Row],[MntMeatProducts]]&gt;=AD$4, "Yes", "")</f>
        <v>Yes</v>
      </c>
      <c r="X1318" s="14" t="str">
        <f>IF(MasterData5[[#This Row],[MntFishProducts]]&gt;=AE$4, "Yes", "")</f>
        <v>Yes</v>
      </c>
      <c r="Y1318" s="14" t="str">
        <f>IF(MasterData5[[#This Row],[MntSweetProducts]]&gt;=AF$4, "Yes", "")</f>
        <v>Yes</v>
      </c>
    </row>
    <row r="1319" spans="1:25" x14ac:dyDescent="0.3">
      <c r="A1319">
        <v>6421</v>
      </c>
      <c r="B1319" s="10">
        <v>1050</v>
      </c>
      <c r="C1319" s="10">
        <v>178</v>
      </c>
      <c r="D1319" s="10">
        <v>555</v>
      </c>
      <c r="E1319" s="10">
        <v>77</v>
      </c>
      <c r="F1319" s="10">
        <v>138</v>
      </c>
      <c r="G1319" s="10">
        <v>118</v>
      </c>
      <c r="H1319" s="24">
        <f>2021-'Customer Profile'!B1318</f>
        <v>60</v>
      </c>
      <c r="I1319" s="10">
        <f>IF(Analysis!$B$60="Wine",B1319,IF(Analysis!$B$60="Fruit",C1319,IF(Analysis!$B$60="Meat",D1319,IF(Analysis!$B$60="Fish",E1319,IF(Analysis!$B$60="Sweet",F1319,"")))))</f>
        <v>77</v>
      </c>
      <c r="J1319" s="10">
        <v>88347</v>
      </c>
      <c r="K1319" s="10" t="str">
        <f>IF(MasterData5[[#This Row],[Income ]]&gt;$AB$12, "Above", "Below")</f>
        <v>Above</v>
      </c>
      <c r="L1319" s="10">
        <f>SUM(MasterData5[[#This Row],[MntWines]:[MntSweetProducts]])</f>
        <v>1998</v>
      </c>
      <c r="M1319" s="53" t="str">
        <f>IF(MasterData5[[#This Row],[Total Purchase]]&gt;=500, "Over $500", "")</f>
        <v>Over $500</v>
      </c>
      <c r="N1319" s="10"/>
      <c r="O1319" s="14" t="str">
        <f>IF(AND(MasterData5[[#This Row],[MntWines]]&gt;=AB$4, MasterData5[[#This Row],[Income ]]&lt;=$AB$12), "Yes", "")</f>
        <v/>
      </c>
      <c r="P1319" s="14" t="str">
        <f>IF(AND(MasterData5[[#This Row],[MntFruits]]&gt;=AC$4, MasterData5[[#This Row],[Income ]]&lt;=$AB$12), "Yes", "")</f>
        <v/>
      </c>
      <c r="Q1319" s="14" t="str">
        <f>IF(AND(MasterData5[[#This Row],[MntMeatProducts]]&gt;=AD$4, MasterData5[[#This Row],[Income ]]&lt;=$AB$12), "Yes", "")</f>
        <v/>
      </c>
      <c r="R1319" s="14" t="str">
        <f>IF(AND(MasterData5[[#This Row],[MntFishProducts]]&gt;=AE$4, MasterData5[[#This Row],[Income ]]&lt;=$AB$12), "Yes", "")</f>
        <v/>
      </c>
      <c r="S1319" s="14" t="str">
        <f>IF(AND(MasterData5[[#This Row],[MntSweetProducts]]&gt;=AF$4, MasterData5[[#This Row],[Income ]]&lt;=$AB$12), "Yes", "")</f>
        <v/>
      </c>
      <c r="U1319" s="14" t="str">
        <f>IF(MasterData5[[#This Row],[MntWines]]&gt;=AB$4, "Yes", "")</f>
        <v>Yes</v>
      </c>
      <c r="V1319" s="14" t="str">
        <f>IF(MasterData5[[#This Row],[MntFruits]]&gt;=AC$4, "Yes", "")</f>
        <v>Yes</v>
      </c>
      <c r="W1319" s="14" t="str">
        <f>IF(MasterData5[[#This Row],[MntMeatProducts]]&gt;=AD$4, "Yes", "")</f>
        <v>Yes</v>
      </c>
      <c r="X1319" s="14" t="str">
        <f>IF(MasterData5[[#This Row],[MntFishProducts]]&gt;=AE$4, "Yes", "")</f>
        <v>Yes</v>
      </c>
      <c r="Y1319" s="14" t="str">
        <f>IF(MasterData5[[#This Row],[MntSweetProducts]]&gt;=AF$4, "Yes", "")</f>
        <v>Yes</v>
      </c>
    </row>
    <row r="1320" spans="1:25" x14ac:dyDescent="0.3">
      <c r="A1320">
        <v>6422</v>
      </c>
      <c r="B1320" s="10">
        <v>344</v>
      </c>
      <c r="C1320" s="10">
        <v>189</v>
      </c>
      <c r="D1320" s="10">
        <v>482</v>
      </c>
      <c r="E1320" s="10">
        <v>50</v>
      </c>
      <c r="F1320" s="10">
        <v>33</v>
      </c>
      <c r="G1320" s="10">
        <v>172</v>
      </c>
      <c r="H1320" s="24">
        <f>2021-'Customer Profile'!B1319</f>
        <v>67</v>
      </c>
      <c r="I1320" s="10">
        <f>IF(Analysis!$B$60="Wine",B1320,IF(Analysis!$B$60="Fruit",C1320,IF(Analysis!$B$60="Meat",D1320,IF(Analysis!$B$60="Fish",E1320,IF(Analysis!$B$60="Sweet",F1320,"")))))</f>
        <v>50</v>
      </c>
      <c r="J1320" s="10">
        <v>86718</v>
      </c>
      <c r="K1320" s="10" t="str">
        <f>IF(MasterData5[[#This Row],[Income ]]&gt;$AB$12, "Above", "Below")</f>
        <v>Above</v>
      </c>
      <c r="L1320" s="10">
        <f>SUM(MasterData5[[#This Row],[MntWines]:[MntSweetProducts]])</f>
        <v>1098</v>
      </c>
      <c r="M1320" s="53" t="str">
        <f>IF(MasterData5[[#This Row],[Total Purchase]]&gt;=500, "Over $500", "")</f>
        <v>Over $500</v>
      </c>
      <c r="N1320" s="10"/>
      <c r="O1320" s="14" t="str">
        <f>IF(AND(MasterData5[[#This Row],[MntWines]]&gt;=AB$4, MasterData5[[#This Row],[Income ]]&lt;=$AB$12), "Yes", "")</f>
        <v/>
      </c>
      <c r="P1320" s="14" t="str">
        <f>IF(AND(MasterData5[[#This Row],[MntFruits]]&gt;=AC$4, MasterData5[[#This Row],[Income ]]&lt;=$AB$12), "Yes", "")</f>
        <v/>
      </c>
      <c r="Q1320" s="14" t="str">
        <f>IF(AND(MasterData5[[#This Row],[MntMeatProducts]]&gt;=AD$4, MasterData5[[#This Row],[Income ]]&lt;=$AB$12), "Yes", "")</f>
        <v/>
      </c>
      <c r="R1320" s="14" t="str">
        <f>IF(AND(MasterData5[[#This Row],[MntFishProducts]]&gt;=AE$4, MasterData5[[#This Row],[Income ]]&lt;=$AB$12), "Yes", "")</f>
        <v/>
      </c>
      <c r="S1320" s="14" t="str">
        <f>IF(AND(MasterData5[[#This Row],[MntSweetProducts]]&gt;=AF$4, MasterData5[[#This Row],[Income ]]&lt;=$AB$12), "Yes", "")</f>
        <v/>
      </c>
      <c r="U1320" s="14" t="str">
        <f>IF(MasterData5[[#This Row],[MntWines]]&gt;=AB$4, "Yes", "")</f>
        <v>Yes</v>
      </c>
      <c r="V1320" s="14" t="str">
        <f>IF(MasterData5[[#This Row],[MntFruits]]&gt;=AC$4, "Yes", "")</f>
        <v>Yes</v>
      </c>
      <c r="W1320" s="14" t="str">
        <f>IF(MasterData5[[#This Row],[MntMeatProducts]]&gt;=AD$4, "Yes", "")</f>
        <v>Yes</v>
      </c>
      <c r="X1320" s="14" t="str">
        <f>IF(MasterData5[[#This Row],[MntFishProducts]]&gt;=AE$4, "Yes", "")</f>
        <v>Yes</v>
      </c>
      <c r="Y1320" s="14" t="str">
        <f>IF(MasterData5[[#This Row],[MntSweetProducts]]&gt;=AF$4, "Yes", "")</f>
        <v>Yes</v>
      </c>
    </row>
    <row r="1321" spans="1:25" x14ac:dyDescent="0.3">
      <c r="A1321">
        <v>6424</v>
      </c>
      <c r="B1321" s="10">
        <v>12</v>
      </c>
      <c r="C1321" s="10">
        <v>6</v>
      </c>
      <c r="D1321" s="10">
        <v>2</v>
      </c>
      <c r="E1321" s="10">
        <v>11</v>
      </c>
      <c r="F1321" s="10">
        <v>2</v>
      </c>
      <c r="G1321" s="10">
        <v>16</v>
      </c>
      <c r="H1321" s="24">
        <f>2021-'Customer Profile'!B1320</f>
        <v>44</v>
      </c>
      <c r="I1321" s="10">
        <f>IF(Analysis!$B$60="Wine",B1321,IF(Analysis!$B$60="Fruit",C1321,IF(Analysis!$B$60="Meat",D1321,IF(Analysis!$B$60="Fish",E1321,IF(Analysis!$B$60="Sweet",F1321,"")))))</f>
        <v>11</v>
      </c>
      <c r="J1321" s="10">
        <v>33178</v>
      </c>
      <c r="K1321" s="10" t="str">
        <f>IF(MasterData5[[#This Row],[Income ]]&gt;$AB$12, "Above", "Below")</f>
        <v>Below</v>
      </c>
      <c r="L1321" s="10">
        <f>SUM(MasterData5[[#This Row],[MntWines]:[MntSweetProducts]])</f>
        <v>33</v>
      </c>
      <c r="M1321" s="53" t="str">
        <f>IF(MasterData5[[#This Row],[Total Purchase]]&gt;=500, "Over $500", "")</f>
        <v/>
      </c>
      <c r="N1321" s="10"/>
      <c r="O1321" s="14" t="str">
        <f>IF(AND(MasterData5[[#This Row],[MntWines]]&gt;=AB$4, MasterData5[[#This Row],[Income ]]&lt;=$AB$12), "Yes", "")</f>
        <v/>
      </c>
      <c r="P1321" s="14" t="str">
        <f>IF(AND(MasterData5[[#This Row],[MntFruits]]&gt;=AC$4, MasterData5[[#This Row],[Income ]]&lt;=$AB$12), "Yes", "")</f>
        <v/>
      </c>
      <c r="Q1321" s="14" t="str">
        <f>IF(AND(MasterData5[[#This Row],[MntMeatProducts]]&gt;=AD$4, MasterData5[[#This Row],[Income ]]&lt;=$AB$12), "Yes", "")</f>
        <v/>
      </c>
      <c r="R1321" s="14" t="str">
        <f>IF(AND(MasterData5[[#This Row],[MntFishProducts]]&gt;=AE$4, MasterData5[[#This Row],[Income ]]&lt;=$AB$12), "Yes", "")</f>
        <v/>
      </c>
      <c r="S1321" s="14" t="str">
        <f>IF(AND(MasterData5[[#This Row],[MntSweetProducts]]&gt;=AF$4, MasterData5[[#This Row],[Income ]]&lt;=$AB$12), "Yes", "")</f>
        <v/>
      </c>
      <c r="U1321" s="14" t="str">
        <f>IF(MasterData5[[#This Row],[MntWines]]&gt;=AB$4, "Yes", "")</f>
        <v/>
      </c>
      <c r="V1321" s="14" t="str">
        <f>IF(MasterData5[[#This Row],[MntFruits]]&gt;=AC$4, "Yes", "")</f>
        <v/>
      </c>
      <c r="W1321" s="14" t="str">
        <f>IF(MasterData5[[#This Row],[MntMeatProducts]]&gt;=AD$4, "Yes", "")</f>
        <v/>
      </c>
      <c r="X1321" s="14" t="str">
        <f>IF(MasterData5[[#This Row],[MntFishProducts]]&gt;=AE$4, "Yes", "")</f>
        <v/>
      </c>
      <c r="Y1321" s="14" t="str">
        <f>IF(MasterData5[[#This Row],[MntSweetProducts]]&gt;=AF$4, "Yes", "")</f>
        <v/>
      </c>
    </row>
    <row r="1322" spans="1:25" x14ac:dyDescent="0.3">
      <c r="A1322">
        <v>6428</v>
      </c>
      <c r="B1322" s="10">
        <v>605</v>
      </c>
      <c r="C1322" s="10">
        <v>10</v>
      </c>
      <c r="D1322" s="10">
        <v>345</v>
      </c>
      <c r="E1322" s="10">
        <v>84</v>
      </c>
      <c r="F1322" s="10">
        <v>54</v>
      </c>
      <c r="G1322" s="10">
        <v>32</v>
      </c>
      <c r="H1322" s="24">
        <f>2021-'Customer Profile'!B1321</f>
        <v>71</v>
      </c>
      <c r="I1322" s="10">
        <f>IF(Analysis!$B$60="Wine",B1322,IF(Analysis!$B$60="Fruit",C1322,IF(Analysis!$B$60="Meat",D1322,IF(Analysis!$B$60="Fish",E1322,IF(Analysis!$B$60="Sweet",F1322,"")))))</f>
        <v>84</v>
      </c>
      <c r="J1322" s="10">
        <v>76842</v>
      </c>
      <c r="K1322" s="10" t="str">
        <f>IF(MasterData5[[#This Row],[Income ]]&gt;$AB$12, "Above", "Below")</f>
        <v>Above</v>
      </c>
      <c r="L1322" s="10">
        <f>SUM(MasterData5[[#This Row],[MntWines]:[MntSweetProducts]])</f>
        <v>1098</v>
      </c>
      <c r="M1322" s="53" t="str">
        <f>IF(MasterData5[[#This Row],[Total Purchase]]&gt;=500, "Over $500", "")</f>
        <v>Over $500</v>
      </c>
      <c r="N1322" s="10"/>
      <c r="O1322" s="14" t="str">
        <f>IF(AND(MasterData5[[#This Row],[MntWines]]&gt;=AB$4, MasterData5[[#This Row],[Income ]]&lt;=$AB$12), "Yes", "")</f>
        <v/>
      </c>
      <c r="P1322" s="14" t="str">
        <f>IF(AND(MasterData5[[#This Row],[MntFruits]]&gt;=AC$4, MasterData5[[#This Row],[Income ]]&lt;=$AB$12), "Yes", "")</f>
        <v/>
      </c>
      <c r="Q1322" s="14" t="str">
        <f>IF(AND(MasterData5[[#This Row],[MntMeatProducts]]&gt;=AD$4, MasterData5[[#This Row],[Income ]]&lt;=$AB$12), "Yes", "")</f>
        <v/>
      </c>
      <c r="R1322" s="14" t="str">
        <f>IF(AND(MasterData5[[#This Row],[MntFishProducts]]&gt;=AE$4, MasterData5[[#This Row],[Income ]]&lt;=$AB$12), "Yes", "")</f>
        <v/>
      </c>
      <c r="S1322" s="14" t="str">
        <f>IF(AND(MasterData5[[#This Row],[MntSweetProducts]]&gt;=AF$4, MasterData5[[#This Row],[Income ]]&lt;=$AB$12), "Yes", "")</f>
        <v/>
      </c>
      <c r="U1322" s="14" t="str">
        <f>IF(MasterData5[[#This Row],[MntWines]]&gt;=AB$4, "Yes", "")</f>
        <v>Yes</v>
      </c>
      <c r="V1322" s="14" t="str">
        <f>IF(MasterData5[[#This Row],[MntFruits]]&gt;=AC$4, "Yes", "")</f>
        <v/>
      </c>
      <c r="W1322" s="14" t="str">
        <f>IF(MasterData5[[#This Row],[MntMeatProducts]]&gt;=AD$4, "Yes", "")</f>
        <v>Yes</v>
      </c>
      <c r="X1322" s="14" t="str">
        <f>IF(MasterData5[[#This Row],[MntFishProducts]]&gt;=AE$4, "Yes", "")</f>
        <v>Yes</v>
      </c>
      <c r="Y1322" s="14" t="str">
        <f>IF(MasterData5[[#This Row],[MntSweetProducts]]&gt;=AF$4, "Yes", "")</f>
        <v>Yes</v>
      </c>
    </row>
    <row r="1323" spans="1:25" x14ac:dyDescent="0.3">
      <c r="A1323">
        <v>6431</v>
      </c>
      <c r="B1323" s="10">
        <v>42</v>
      </c>
      <c r="C1323" s="10">
        <v>1</v>
      </c>
      <c r="D1323" s="10">
        <v>18</v>
      </c>
      <c r="E1323" s="10">
        <v>3</v>
      </c>
      <c r="F1323" s="10">
        <v>0</v>
      </c>
      <c r="G1323" s="10">
        <v>4</v>
      </c>
      <c r="H1323" s="24">
        <f>2021-'Customer Profile'!B1322</f>
        <v>57</v>
      </c>
      <c r="I1323" s="10">
        <f>IF(Analysis!$B$60="Wine",B1323,IF(Analysis!$B$60="Fruit",C1323,IF(Analysis!$B$60="Meat",D1323,IF(Analysis!$B$60="Fish",E1323,IF(Analysis!$B$60="Sweet",F1323,"")))))</f>
        <v>3</v>
      </c>
      <c r="J1323" s="10">
        <v>45759</v>
      </c>
      <c r="K1323" s="10" t="str">
        <f>IF(MasterData5[[#This Row],[Income ]]&gt;$AB$12, "Above", "Below")</f>
        <v>Below</v>
      </c>
      <c r="L1323" s="10">
        <f>SUM(MasterData5[[#This Row],[MntWines]:[MntSweetProducts]])</f>
        <v>64</v>
      </c>
      <c r="M1323" s="53" t="str">
        <f>IF(MasterData5[[#This Row],[Total Purchase]]&gt;=500, "Over $500", "")</f>
        <v/>
      </c>
      <c r="N1323" s="10"/>
      <c r="O1323" s="14" t="str">
        <f>IF(AND(MasterData5[[#This Row],[MntWines]]&gt;=AB$4, MasterData5[[#This Row],[Income ]]&lt;=$AB$12), "Yes", "")</f>
        <v/>
      </c>
      <c r="P1323" s="14" t="str">
        <f>IF(AND(MasterData5[[#This Row],[MntFruits]]&gt;=AC$4, MasterData5[[#This Row],[Income ]]&lt;=$AB$12), "Yes", "")</f>
        <v/>
      </c>
      <c r="Q1323" s="14" t="str">
        <f>IF(AND(MasterData5[[#This Row],[MntMeatProducts]]&gt;=AD$4, MasterData5[[#This Row],[Income ]]&lt;=$AB$12), "Yes", "")</f>
        <v/>
      </c>
      <c r="R1323" s="14" t="str">
        <f>IF(AND(MasterData5[[#This Row],[MntFishProducts]]&gt;=AE$4, MasterData5[[#This Row],[Income ]]&lt;=$AB$12), "Yes", "")</f>
        <v/>
      </c>
      <c r="S1323" s="14" t="str">
        <f>IF(AND(MasterData5[[#This Row],[MntSweetProducts]]&gt;=AF$4, MasterData5[[#This Row],[Income ]]&lt;=$AB$12), "Yes", "")</f>
        <v/>
      </c>
      <c r="U1323" s="14" t="str">
        <f>IF(MasterData5[[#This Row],[MntWines]]&gt;=AB$4, "Yes", "")</f>
        <v/>
      </c>
      <c r="V1323" s="14" t="str">
        <f>IF(MasterData5[[#This Row],[MntFruits]]&gt;=AC$4, "Yes", "")</f>
        <v/>
      </c>
      <c r="W1323" s="14" t="str">
        <f>IF(MasterData5[[#This Row],[MntMeatProducts]]&gt;=AD$4, "Yes", "")</f>
        <v/>
      </c>
      <c r="X1323" s="14" t="str">
        <f>IF(MasterData5[[#This Row],[MntFishProducts]]&gt;=AE$4, "Yes", "")</f>
        <v/>
      </c>
      <c r="Y1323" s="14" t="str">
        <f>IF(MasterData5[[#This Row],[MntSweetProducts]]&gt;=AF$4, "Yes", "")</f>
        <v/>
      </c>
    </row>
    <row r="1324" spans="1:25" x14ac:dyDescent="0.3">
      <c r="A1324">
        <v>6437</v>
      </c>
      <c r="B1324" s="10">
        <v>21</v>
      </c>
      <c r="C1324" s="10">
        <v>8</v>
      </c>
      <c r="D1324" s="10">
        <v>20</v>
      </c>
      <c r="E1324" s="10">
        <v>15</v>
      </c>
      <c r="F1324" s="10">
        <v>3</v>
      </c>
      <c r="G1324" s="10">
        <v>9</v>
      </c>
      <c r="H1324" s="24">
        <f>2021-'Customer Profile'!B1323</f>
        <v>36</v>
      </c>
      <c r="I1324" s="10">
        <f>IF(Analysis!$B$60="Wine",B1324,IF(Analysis!$B$60="Fruit",C1324,IF(Analysis!$B$60="Meat",D1324,IF(Analysis!$B$60="Fish",E1324,IF(Analysis!$B$60="Sweet",F1324,"")))))</f>
        <v>15</v>
      </c>
      <c r="J1324" s="10">
        <v>41473</v>
      </c>
      <c r="K1324" s="10" t="str">
        <f>IF(MasterData5[[#This Row],[Income ]]&gt;$AB$12, "Above", "Below")</f>
        <v>Below</v>
      </c>
      <c r="L1324" s="10">
        <f>SUM(MasterData5[[#This Row],[MntWines]:[MntSweetProducts]])</f>
        <v>67</v>
      </c>
      <c r="M1324" s="53" t="str">
        <f>IF(MasterData5[[#This Row],[Total Purchase]]&gt;=500, "Over $500", "")</f>
        <v/>
      </c>
      <c r="N1324" s="10"/>
      <c r="O1324" s="14" t="str">
        <f>IF(AND(MasterData5[[#This Row],[MntWines]]&gt;=AB$4, MasterData5[[#This Row],[Income ]]&lt;=$AB$12), "Yes", "")</f>
        <v/>
      </c>
      <c r="P1324" s="14" t="str">
        <f>IF(AND(MasterData5[[#This Row],[MntFruits]]&gt;=AC$4, MasterData5[[#This Row],[Income ]]&lt;=$AB$12), "Yes", "")</f>
        <v/>
      </c>
      <c r="Q1324" s="14" t="str">
        <f>IF(AND(MasterData5[[#This Row],[MntMeatProducts]]&gt;=AD$4, MasterData5[[#This Row],[Income ]]&lt;=$AB$12), "Yes", "")</f>
        <v/>
      </c>
      <c r="R1324" s="14" t="str">
        <f>IF(AND(MasterData5[[#This Row],[MntFishProducts]]&gt;=AE$4, MasterData5[[#This Row],[Income ]]&lt;=$AB$12), "Yes", "")</f>
        <v/>
      </c>
      <c r="S1324" s="14" t="str">
        <f>IF(AND(MasterData5[[#This Row],[MntSweetProducts]]&gt;=AF$4, MasterData5[[#This Row],[Income ]]&lt;=$AB$12), "Yes", "")</f>
        <v/>
      </c>
      <c r="U1324" s="14" t="str">
        <f>IF(MasterData5[[#This Row],[MntWines]]&gt;=AB$4, "Yes", "")</f>
        <v/>
      </c>
      <c r="V1324" s="14" t="str">
        <f>IF(MasterData5[[#This Row],[MntFruits]]&gt;=AC$4, "Yes", "")</f>
        <v/>
      </c>
      <c r="W1324" s="14" t="str">
        <f>IF(MasterData5[[#This Row],[MntMeatProducts]]&gt;=AD$4, "Yes", "")</f>
        <v/>
      </c>
      <c r="X1324" s="14" t="str">
        <f>IF(MasterData5[[#This Row],[MntFishProducts]]&gt;=AE$4, "Yes", "")</f>
        <v/>
      </c>
      <c r="Y1324" s="14" t="str">
        <f>IF(MasterData5[[#This Row],[MntSweetProducts]]&gt;=AF$4, "Yes", "")</f>
        <v/>
      </c>
    </row>
    <row r="1325" spans="1:25" x14ac:dyDescent="0.3">
      <c r="A1325">
        <v>6439</v>
      </c>
      <c r="B1325" s="10">
        <v>789</v>
      </c>
      <c r="C1325" s="10">
        <v>0</v>
      </c>
      <c r="D1325" s="10">
        <v>133</v>
      </c>
      <c r="E1325" s="10">
        <v>0</v>
      </c>
      <c r="F1325" s="10">
        <v>28</v>
      </c>
      <c r="G1325" s="10">
        <v>152</v>
      </c>
      <c r="H1325" s="24">
        <f>2021-'Customer Profile'!B1324</f>
        <v>63</v>
      </c>
      <c r="I1325" s="10">
        <f>IF(Analysis!$B$60="Wine",B1325,IF(Analysis!$B$60="Fruit",C1325,IF(Analysis!$B$60="Meat",D1325,IF(Analysis!$B$60="Fish",E1325,IF(Analysis!$B$60="Sweet",F1325,"")))))</f>
        <v>0</v>
      </c>
      <c r="J1325" s="10">
        <v>61074</v>
      </c>
      <c r="K1325" s="10" t="str">
        <f>IF(MasterData5[[#This Row],[Income ]]&gt;$AB$12, "Above", "Below")</f>
        <v>Above</v>
      </c>
      <c r="L1325" s="10">
        <f>SUM(MasterData5[[#This Row],[MntWines]:[MntSweetProducts]])</f>
        <v>950</v>
      </c>
      <c r="M1325" s="53" t="str">
        <f>IF(MasterData5[[#This Row],[Total Purchase]]&gt;=500, "Over $500", "")</f>
        <v>Over $500</v>
      </c>
      <c r="N1325" s="10"/>
      <c r="O1325" s="14" t="str">
        <f>IF(AND(MasterData5[[#This Row],[MntWines]]&gt;=AB$4, MasterData5[[#This Row],[Income ]]&lt;=$AB$12), "Yes", "")</f>
        <v/>
      </c>
      <c r="P1325" s="14" t="str">
        <f>IF(AND(MasterData5[[#This Row],[MntFruits]]&gt;=AC$4, MasterData5[[#This Row],[Income ]]&lt;=$AB$12), "Yes", "")</f>
        <v/>
      </c>
      <c r="Q1325" s="14" t="str">
        <f>IF(AND(MasterData5[[#This Row],[MntMeatProducts]]&gt;=AD$4, MasterData5[[#This Row],[Income ]]&lt;=$AB$12), "Yes", "")</f>
        <v/>
      </c>
      <c r="R1325" s="14" t="str">
        <f>IF(AND(MasterData5[[#This Row],[MntFishProducts]]&gt;=AE$4, MasterData5[[#This Row],[Income ]]&lt;=$AB$12), "Yes", "")</f>
        <v/>
      </c>
      <c r="S1325" s="14" t="str">
        <f>IF(AND(MasterData5[[#This Row],[MntSweetProducts]]&gt;=AF$4, MasterData5[[#This Row],[Income ]]&lt;=$AB$12), "Yes", "")</f>
        <v/>
      </c>
      <c r="U1325" s="14" t="str">
        <f>IF(MasterData5[[#This Row],[MntWines]]&gt;=AB$4, "Yes", "")</f>
        <v>Yes</v>
      </c>
      <c r="V1325" s="14" t="str">
        <f>IF(MasterData5[[#This Row],[MntFruits]]&gt;=AC$4, "Yes", "")</f>
        <v/>
      </c>
      <c r="W1325" s="14" t="str">
        <f>IF(MasterData5[[#This Row],[MntMeatProducts]]&gt;=AD$4, "Yes", "")</f>
        <v/>
      </c>
      <c r="X1325" s="14" t="str">
        <f>IF(MasterData5[[#This Row],[MntFishProducts]]&gt;=AE$4, "Yes", "")</f>
        <v/>
      </c>
      <c r="Y1325" s="14" t="str">
        <f>IF(MasterData5[[#This Row],[MntSweetProducts]]&gt;=AF$4, "Yes", "")</f>
        <v>Yes</v>
      </c>
    </row>
    <row r="1326" spans="1:25" x14ac:dyDescent="0.3">
      <c r="A1326">
        <v>6445</v>
      </c>
      <c r="B1326" s="10">
        <v>243</v>
      </c>
      <c r="C1326" s="10">
        <v>101</v>
      </c>
      <c r="D1326" s="10">
        <v>405</v>
      </c>
      <c r="E1326" s="10">
        <v>29</v>
      </c>
      <c r="F1326" s="10">
        <v>40</v>
      </c>
      <c r="G1326" s="10">
        <v>40</v>
      </c>
      <c r="H1326" s="24">
        <f>2021-'Customer Profile'!B1325</f>
        <v>54</v>
      </c>
      <c r="I1326" s="10">
        <f>IF(Analysis!$B$60="Wine",B1326,IF(Analysis!$B$60="Fruit",C1326,IF(Analysis!$B$60="Meat",D1326,IF(Analysis!$B$60="Fish",E1326,IF(Analysis!$B$60="Sweet",F1326,"")))))</f>
        <v>29</v>
      </c>
      <c r="J1326" s="10">
        <v>66825</v>
      </c>
      <c r="K1326" s="10" t="str">
        <f>IF(MasterData5[[#This Row],[Income ]]&gt;$AB$12, "Above", "Below")</f>
        <v>Above</v>
      </c>
      <c r="L1326" s="10">
        <f>SUM(MasterData5[[#This Row],[MntWines]:[MntSweetProducts]])</f>
        <v>818</v>
      </c>
      <c r="M1326" s="53" t="str">
        <f>IF(MasterData5[[#This Row],[Total Purchase]]&gt;=500, "Over $500", "")</f>
        <v>Over $500</v>
      </c>
      <c r="N1326" s="10"/>
      <c r="O1326" s="14" t="str">
        <f>IF(AND(MasterData5[[#This Row],[MntWines]]&gt;=AB$4, MasterData5[[#This Row],[Income ]]&lt;=$AB$12), "Yes", "")</f>
        <v/>
      </c>
      <c r="P1326" s="14" t="str">
        <f>IF(AND(MasterData5[[#This Row],[MntFruits]]&gt;=AC$4, MasterData5[[#This Row],[Income ]]&lt;=$AB$12), "Yes", "")</f>
        <v/>
      </c>
      <c r="Q1326" s="14" t="str">
        <f>IF(AND(MasterData5[[#This Row],[MntMeatProducts]]&gt;=AD$4, MasterData5[[#This Row],[Income ]]&lt;=$AB$12), "Yes", "")</f>
        <v/>
      </c>
      <c r="R1326" s="14" t="str">
        <f>IF(AND(MasterData5[[#This Row],[MntFishProducts]]&gt;=AE$4, MasterData5[[#This Row],[Income ]]&lt;=$AB$12), "Yes", "")</f>
        <v/>
      </c>
      <c r="S1326" s="14" t="str">
        <f>IF(AND(MasterData5[[#This Row],[MntSweetProducts]]&gt;=AF$4, MasterData5[[#This Row],[Income ]]&lt;=$AB$12), "Yes", "")</f>
        <v/>
      </c>
      <c r="U1326" s="14" t="str">
        <f>IF(MasterData5[[#This Row],[MntWines]]&gt;=AB$4, "Yes", "")</f>
        <v/>
      </c>
      <c r="V1326" s="14" t="str">
        <f>IF(MasterData5[[#This Row],[MntFruits]]&gt;=AC$4, "Yes", "")</f>
        <v>Yes</v>
      </c>
      <c r="W1326" s="14" t="str">
        <f>IF(MasterData5[[#This Row],[MntMeatProducts]]&gt;=AD$4, "Yes", "")</f>
        <v>Yes</v>
      </c>
      <c r="X1326" s="14" t="str">
        <f>IF(MasterData5[[#This Row],[MntFishProducts]]&gt;=AE$4, "Yes", "")</f>
        <v/>
      </c>
      <c r="Y1326" s="14" t="str">
        <f>IF(MasterData5[[#This Row],[MntSweetProducts]]&gt;=AF$4, "Yes", "")</f>
        <v>Yes</v>
      </c>
    </row>
    <row r="1327" spans="1:25" x14ac:dyDescent="0.3">
      <c r="A1327">
        <v>6457</v>
      </c>
      <c r="B1327" s="10">
        <v>527</v>
      </c>
      <c r="C1327" s="10">
        <v>24</v>
      </c>
      <c r="D1327" s="10">
        <v>230</v>
      </c>
      <c r="E1327" s="10">
        <v>32</v>
      </c>
      <c r="F1327" s="10">
        <v>24</v>
      </c>
      <c r="G1327" s="10">
        <v>65</v>
      </c>
      <c r="H1327" s="24">
        <f>2021-'Customer Profile'!B1326</f>
        <v>45</v>
      </c>
      <c r="I1327" s="10">
        <f>IF(Analysis!$B$60="Wine",B1327,IF(Analysis!$B$60="Fruit",C1327,IF(Analysis!$B$60="Meat",D1327,IF(Analysis!$B$60="Fish",E1327,IF(Analysis!$B$60="Sweet",F1327,"")))))</f>
        <v>32</v>
      </c>
      <c r="J1327" s="10">
        <v>64892</v>
      </c>
      <c r="K1327" s="10" t="str">
        <f>IF(MasterData5[[#This Row],[Income ]]&gt;$AB$12, "Above", "Below")</f>
        <v>Above</v>
      </c>
      <c r="L1327" s="10">
        <f>SUM(MasterData5[[#This Row],[MntWines]:[MntSweetProducts]])</f>
        <v>837</v>
      </c>
      <c r="M1327" s="53" t="str">
        <f>IF(MasterData5[[#This Row],[Total Purchase]]&gt;=500, "Over $500", "")</f>
        <v>Over $500</v>
      </c>
      <c r="N1327" s="10"/>
      <c r="O1327" s="14" t="str">
        <f>IF(AND(MasterData5[[#This Row],[MntWines]]&gt;=AB$4, MasterData5[[#This Row],[Income ]]&lt;=$AB$12), "Yes", "")</f>
        <v/>
      </c>
      <c r="P1327" s="14" t="str">
        <f>IF(AND(MasterData5[[#This Row],[MntFruits]]&gt;=AC$4, MasterData5[[#This Row],[Income ]]&lt;=$AB$12), "Yes", "")</f>
        <v/>
      </c>
      <c r="Q1327" s="14" t="str">
        <f>IF(AND(MasterData5[[#This Row],[MntMeatProducts]]&gt;=AD$4, MasterData5[[#This Row],[Income ]]&lt;=$AB$12), "Yes", "")</f>
        <v/>
      </c>
      <c r="R1327" s="14" t="str">
        <f>IF(AND(MasterData5[[#This Row],[MntFishProducts]]&gt;=AE$4, MasterData5[[#This Row],[Income ]]&lt;=$AB$12), "Yes", "")</f>
        <v/>
      </c>
      <c r="S1327" s="14" t="str">
        <f>IF(AND(MasterData5[[#This Row],[MntSweetProducts]]&gt;=AF$4, MasterData5[[#This Row],[Income ]]&lt;=$AB$12), "Yes", "")</f>
        <v/>
      </c>
      <c r="U1327" s="14" t="str">
        <f>IF(MasterData5[[#This Row],[MntWines]]&gt;=AB$4, "Yes", "")</f>
        <v>Yes</v>
      </c>
      <c r="V1327" s="14" t="str">
        <f>IF(MasterData5[[#This Row],[MntFruits]]&gt;=AC$4, "Yes", "")</f>
        <v/>
      </c>
      <c r="W1327" s="14" t="str">
        <f>IF(MasterData5[[#This Row],[MntMeatProducts]]&gt;=AD$4, "Yes", "")</f>
        <v>Yes</v>
      </c>
      <c r="X1327" s="14" t="str">
        <f>IF(MasterData5[[#This Row],[MntFishProducts]]&gt;=AE$4, "Yes", "")</f>
        <v/>
      </c>
      <c r="Y1327" s="14" t="str">
        <f>IF(MasterData5[[#This Row],[MntSweetProducts]]&gt;=AF$4, "Yes", "")</f>
        <v/>
      </c>
    </row>
    <row r="1328" spans="1:25" x14ac:dyDescent="0.3">
      <c r="A1328">
        <v>6460</v>
      </c>
      <c r="B1328" s="10">
        <v>12</v>
      </c>
      <c r="C1328" s="10">
        <v>4</v>
      </c>
      <c r="D1328" s="10">
        <v>6</v>
      </c>
      <c r="E1328" s="10">
        <v>11</v>
      </c>
      <c r="F1328" s="10">
        <v>8</v>
      </c>
      <c r="G1328" s="10">
        <v>16</v>
      </c>
      <c r="H1328" s="24">
        <f>2021-'Customer Profile'!B1327</f>
        <v>39</v>
      </c>
      <c r="I1328" s="10">
        <f>IF(Analysis!$B$60="Wine",B1328,IF(Analysis!$B$60="Fruit",C1328,IF(Analysis!$B$60="Meat",D1328,IF(Analysis!$B$60="Fish",E1328,IF(Analysis!$B$60="Sweet",F1328,"")))))</f>
        <v>11</v>
      </c>
      <c r="J1328" s="10">
        <v>28718</v>
      </c>
      <c r="K1328" s="10" t="str">
        <f>IF(MasterData5[[#This Row],[Income ]]&gt;$AB$12, "Above", "Below")</f>
        <v>Below</v>
      </c>
      <c r="L1328" s="10">
        <f>SUM(MasterData5[[#This Row],[MntWines]:[MntSweetProducts]])</f>
        <v>41</v>
      </c>
      <c r="M1328" s="53" t="str">
        <f>IF(MasterData5[[#This Row],[Total Purchase]]&gt;=500, "Over $500", "")</f>
        <v/>
      </c>
      <c r="N1328" s="10"/>
      <c r="O1328" s="14" t="str">
        <f>IF(AND(MasterData5[[#This Row],[MntWines]]&gt;=AB$4, MasterData5[[#This Row],[Income ]]&lt;=$AB$12), "Yes", "")</f>
        <v/>
      </c>
      <c r="P1328" s="14" t="str">
        <f>IF(AND(MasterData5[[#This Row],[MntFruits]]&gt;=AC$4, MasterData5[[#This Row],[Income ]]&lt;=$AB$12), "Yes", "")</f>
        <v/>
      </c>
      <c r="Q1328" s="14" t="str">
        <f>IF(AND(MasterData5[[#This Row],[MntMeatProducts]]&gt;=AD$4, MasterData5[[#This Row],[Income ]]&lt;=$AB$12), "Yes", "")</f>
        <v/>
      </c>
      <c r="R1328" s="14" t="str">
        <f>IF(AND(MasterData5[[#This Row],[MntFishProducts]]&gt;=AE$4, MasterData5[[#This Row],[Income ]]&lt;=$AB$12), "Yes", "")</f>
        <v/>
      </c>
      <c r="S1328" s="14" t="str">
        <f>IF(AND(MasterData5[[#This Row],[MntSweetProducts]]&gt;=AF$4, MasterData5[[#This Row],[Income ]]&lt;=$AB$12), "Yes", "")</f>
        <v/>
      </c>
      <c r="U1328" s="14" t="str">
        <f>IF(MasterData5[[#This Row],[MntWines]]&gt;=AB$4, "Yes", "")</f>
        <v/>
      </c>
      <c r="V1328" s="14" t="str">
        <f>IF(MasterData5[[#This Row],[MntFruits]]&gt;=AC$4, "Yes", "")</f>
        <v/>
      </c>
      <c r="W1328" s="14" t="str">
        <f>IF(MasterData5[[#This Row],[MntMeatProducts]]&gt;=AD$4, "Yes", "")</f>
        <v/>
      </c>
      <c r="X1328" s="14" t="str">
        <f>IF(MasterData5[[#This Row],[MntFishProducts]]&gt;=AE$4, "Yes", "")</f>
        <v/>
      </c>
      <c r="Y1328" s="14" t="str">
        <f>IF(MasterData5[[#This Row],[MntSweetProducts]]&gt;=AF$4, "Yes", "")</f>
        <v/>
      </c>
    </row>
    <row r="1329" spans="1:25" x14ac:dyDescent="0.3">
      <c r="A1329">
        <v>6461</v>
      </c>
      <c r="B1329" s="10">
        <v>581</v>
      </c>
      <c r="C1329" s="10">
        <v>49</v>
      </c>
      <c r="D1329" s="10">
        <v>157</v>
      </c>
      <c r="E1329" s="10">
        <v>43</v>
      </c>
      <c r="F1329" s="10">
        <v>8</v>
      </c>
      <c r="G1329" s="10">
        <v>108</v>
      </c>
      <c r="H1329" s="24">
        <f>2021-'Customer Profile'!B1328</f>
        <v>52</v>
      </c>
      <c r="I1329" s="10">
        <f>IF(Analysis!$B$60="Wine",B1329,IF(Analysis!$B$60="Fruit",C1329,IF(Analysis!$B$60="Meat",D1329,IF(Analysis!$B$60="Fish",E1329,IF(Analysis!$B$60="Sweet",F1329,"")))))</f>
        <v>43</v>
      </c>
      <c r="J1329" s="10">
        <v>62772</v>
      </c>
      <c r="K1329" s="10" t="str">
        <f>IF(MasterData5[[#This Row],[Income ]]&gt;$AB$12, "Above", "Below")</f>
        <v>Above</v>
      </c>
      <c r="L1329" s="10">
        <f>SUM(MasterData5[[#This Row],[MntWines]:[MntSweetProducts]])</f>
        <v>838</v>
      </c>
      <c r="M1329" s="53" t="str">
        <f>IF(MasterData5[[#This Row],[Total Purchase]]&gt;=500, "Over $500", "")</f>
        <v>Over $500</v>
      </c>
      <c r="N1329" s="10"/>
      <c r="O1329" s="14" t="str">
        <f>IF(AND(MasterData5[[#This Row],[MntWines]]&gt;=AB$4, MasterData5[[#This Row],[Income ]]&lt;=$AB$12), "Yes", "")</f>
        <v/>
      </c>
      <c r="P1329" s="14" t="str">
        <f>IF(AND(MasterData5[[#This Row],[MntFruits]]&gt;=AC$4, MasterData5[[#This Row],[Income ]]&lt;=$AB$12), "Yes", "")</f>
        <v/>
      </c>
      <c r="Q1329" s="14" t="str">
        <f>IF(AND(MasterData5[[#This Row],[MntMeatProducts]]&gt;=AD$4, MasterData5[[#This Row],[Income ]]&lt;=$AB$12), "Yes", "")</f>
        <v/>
      </c>
      <c r="R1329" s="14" t="str">
        <f>IF(AND(MasterData5[[#This Row],[MntFishProducts]]&gt;=AE$4, MasterData5[[#This Row],[Income ]]&lt;=$AB$12), "Yes", "")</f>
        <v/>
      </c>
      <c r="S1329" s="14" t="str">
        <f>IF(AND(MasterData5[[#This Row],[MntSweetProducts]]&gt;=AF$4, MasterData5[[#This Row],[Income ]]&lt;=$AB$12), "Yes", "")</f>
        <v/>
      </c>
      <c r="U1329" s="14" t="str">
        <f>IF(MasterData5[[#This Row],[MntWines]]&gt;=AB$4, "Yes", "")</f>
        <v>Yes</v>
      </c>
      <c r="V1329" s="14" t="str">
        <f>IF(MasterData5[[#This Row],[MntFruits]]&gt;=AC$4, "Yes", "")</f>
        <v>Yes</v>
      </c>
      <c r="W1329" s="14" t="str">
        <f>IF(MasterData5[[#This Row],[MntMeatProducts]]&gt;=AD$4, "Yes", "")</f>
        <v/>
      </c>
      <c r="X1329" s="14" t="str">
        <f>IF(MasterData5[[#This Row],[MntFishProducts]]&gt;=AE$4, "Yes", "")</f>
        <v>Yes</v>
      </c>
      <c r="Y1329" s="14" t="str">
        <f>IF(MasterData5[[#This Row],[MntSweetProducts]]&gt;=AF$4, "Yes", "")</f>
        <v/>
      </c>
    </row>
    <row r="1330" spans="1:25" x14ac:dyDescent="0.3">
      <c r="A1330">
        <v>6466</v>
      </c>
      <c r="B1330" s="10">
        <v>105</v>
      </c>
      <c r="C1330" s="10">
        <v>0</v>
      </c>
      <c r="D1330" s="10">
        <v>9</v>
      </c>
      <c r="E1330" s="10">
        <v>2</v>
      </c>
      <c r="F1330" s="10">
        <v>1</v>
      </c>
      <c r="G1330" s="10">
        <v>4</v>
      </c>
      <c r="H1330" s="24">
        <f>2021-'Customer Profile'!B1329</f>
        <v>56</v>
      </c>
      <c r="I1330" s="10">
        <f>IF(Analysis!$B$60="Wine",B1330,IF(Analysis!$B$60="Fruit",C1330,IF(Analysis!$B$60="Meat",D1330,IF(Analysis!$B$60="Fish",E1330,IF(Analysis!$B$60="Sweet",F1330,"")))))</f>
        <v>2</v>
      </c>
      <c r="J1330" s="10">
        <v>57236</v>
      </c>
      <c r="K1330" s="10" t="str">
        <f>IF(MasterData5[[#This Row],[Income ]]&gt;$AB$12, "Above", "Below")</f>
        <v>Above</v>
      </c>
      <c r="L1330" s="10">
        <f>SUM(MasterData5[[#This Row],[MntWines]:[MntSweetProducts]])</f>
        <v>117</v>
      </c>
      <c r="M1330" s="53" t="str">
        <f>IF(MasterData5[[#This Row],[Total Purchase]]&gt;=500, "Over $500", "")</f>
        <v/>
      </c>
      <c r="N1330" s="10"/>
      <c r="O1330" s="14" t="str">
        <f>IF(AND(MasterData5[[#This Row],[MntWines]]&gt;=AB$4, MasterData5[[#This Row],[Income ]]&lt;=$AB$12), "Yes", "")</f>
        <v/>
      </c>
      <c r="P1330" s="14" t="str">
        <f>IF(AND(MasterData5[[#This Row],[MntFruits]]&gt;=AC$4, MasterData5[[#This Row],[Income ]]&lt;=$AB$12), "Yes", "")</f>
        <v/>
      </c>
      <c r="Q1330" s="14" t="str">
        <f>IF(AND(MasterData5[[#This Row],[MntMeatProducts]]&gt;=AD$4, MasterData5[[#This Row],[Income ]]&lt;=$AB$12), "Yes", "")</f>
        <v/>
      </c>
      <c r="R1330" s="14" t="str">
        <f>IF(AND(MasterData5[[#This Row],[MntFishProducts]]&gt;=AE$4, MasterData5[[#This Row],[Income ]]&lt;=$AB$12), "Yes", "")</f>
        <v/>
      </c>
      <c r="S1330" s="14" t="str">
        <f>IF(AND(MasterData5[[#This Row],[MntSweetProducts]]&gt;=AF$4, MasterData5[[#This Row],[Income ]]&lt;=$AB$12), "Yes", "")</f>
        <v/>
      </c>
      <c r="U1330" s="14" t="str">
        <f>IF(MasterData5[[#This Row],[MntWines]]&gt;=AB$4, "Yes", "")</f>
        <v/>
      </c>
      <c r="V1330" s="14" t="str">
        <f>IF(MasterData5[[#This Row],[MntFruits]]&gt;=AC$4, "Yes", "")</f>
        <v/>
      </c>
      <c r="W1330" s="14" t="str">
        <f>IF(MasterData5[[#This Row],[MntMeatProducts]]&gt;=AD$4, "Yes", "")</f>
        <v/>
      </c>
      <c r="X1330" s="14" t="str">
        <f>IF(MasterData5[[#This Row],[MntFishProducts]]&gt;=AE$4, "Yes", "")</f>
        <v/>
      </c>
      <c r="Y1330" s="14" t="str">
        <f>IF(MasterData5[[#This Row],[MntSweetProducts]]&gt;=AF$4, "Yes", "")</f>
        <v/>
      </c>
    </row>
    <row r="1331" spans="1:25" x14ac:dyDescent="0.3">
      <c r="A1331">
        <v>6471</v>
      </c>
      <c r="B1331" s="10">
        <v>14</v>
      </c>
      <c r="C1331" s="10">
        <v>2</v>
      </c>
      <c r="D1331" s="10">
        <v>30</v>
      </c>
      <c r="E1331" s="10">
        <v>8</v>
      </c>
      <c r="F1331" s="10">
        <v>2</v>
      </c>
      <c r="G1331" s="10">
        <v>3</v>
      </c>
      <c r="H1331" s="24">
        <f>2021-'Customer Profile'!B1330</f>
        <v>50</v>
      </c>
      <c r="I1331" s="10">
        <f>IF(Analysis!$B$60="Wine",B1331,IF(Analysis!$B$60="Fruit",C1331,IF(Analysis!$B$60="Meat",D1331,IF(Analysis!$B$60="Fish",E1331,IF(Analysis!$B$60="Sweet",F1331,"")))))</f>
        <v>8</v>
      </c>
      <c r="J1331" s="10">
        <v>36230</v>
      </c>
      <c r="K1331" s="10" t="str">
        <f>IF(MasterData5[[#This Row],[Income ]]&gt;$AB$12, "Above", "Below")</f>
        <v>Below</v>
      </c>
      <c r="L1331" s="10">
        <f>SUM(MasterData5[[#This Row],[MntWines]:[MntSweetProducts]])</f>
        <v>56</v>
      </c>
      <c r="M1331" s="53" t="str">
        <f>IF(MasterData5[[#This Row],[Total Purchase]]&gt;=500, "Over $500", "")</f>
        <v/>
      </c>
      <c r="N1331" s="10"/>
      <c r="O1331" s="14" t="str">
        <f>IF(AND(MasterData5[[#This Row],[MntWines]]&gt;=AB$4, MasterData5[[#This Row],[Income ]]&lt;=$AB$12), "Yes", "")</f>
        <v/>
      </c>
      <c r="P1331" s="14" t="str">
        <f>IF(AND(MasterData5[[#This Row],[MntFruits]]&gt;=AC$4, MasterData5[[#This Row],[Income ]]&lt;=$AB$12), "Yes", "")</f>
        <v/>
      </c>
      <c r="Q1331" s="14" t="str">
        <f>IF(AND(MasterData5[[#This Row],[MntMeatProducts]]&gt;=AD$4, MasterData5[[#This Row],[Income ]]&lt;=$AB$12), "Yes", "")</f>
        <v/>
      </c>
      <c r="R1331" s="14" t="str">
        <f>IF(AND(MasterData5[[#This Row],[MntFishProducts]]&gt;=AE$4, MasterData5[[#This Row],[Income ]]&lt;=$AB$12), "Yes", "")</f>
        <v/>
      </c>
      <c r="S1331" s="14" t="str">
        <f>IF(AND(MasterData5[[#This Row],[MntSweetProducts]]&gt;=AF$4, MasterData5[[#This Row],[Income ]]&lt;=$AB$12), "Yes", "")</f>
        <v/>
      </c>
      <c r="U1331" s="14" t="str">
        <f>IF(MasterData5[[#This Row],[MntWines]]&gt;=AB$4, "Yes", "")</f>
        <v/>
      </c>
      <c r="V1331" s="14" t="str">
        <f>IF(MasterData5[[#This Row],[MntFruits]]&gt;=AC$4, "Yes", "")</f>
        <v/>
      </c>
      <c r="W1331" s="14" t="str">
        <f>IF(MasterData5[[#This Row],[MntMeatProducts]]&gt;=AD$4, "Yes", "")</f>
        <v/>
      </c>
      <c r="X1331" s="14" t="str">
        <f>IF(MasterData5[[#This Row],[MntFishProducts]]&gt;=AE$4, "Yes", "")</f>
        <v/>
      </c>
      <c r="Y1331" s="14" t="str">
        <f>IF(MasterData5[[#This Row],[MntSweetProducts]]&gt;=AF$4, "Yes", "")</f>
        <v/>
      </c>
    </row>
    <row r="1332" spans="1:25" x14ac:dyDescent="0.3">
      <c r="A1332">
        <v>6488</v>
      </c>
      <c r="B1332" s="10">
        <v>76</v>
      </c>
      <c r="C1332" s="10">
        <v>0</v>
      </c>
      <c r="D1332" s="10">
        <v>7</v>
      </c>
      <c r="E1332" s="10">
        <v>0</v>
      </c>
      <c r="F1332" s="10">
        <v>0</v>
      </c>
      <c r="G1332" s="10">
        <v>16</v>
      </c>
      <c r="H1332" s="24">
        <f>2021-'Customer Profile'!B1331</f>
        <v>62</v>
      </c>
      <c r="I1332" s="10">
        <f>IF(Analysis!$B$60="Wine",B1332,IF(Analysis!$B$60="Fruit",C1332,IF(Analysis!$B$60="Meat",D1332,IF(Analysis!$B$60="Fish",E1332,IF(Analysis!$B$60="Sweet",F1332,"")))))</f>
        <v>0</v>
      </c>
      <c r="J1332" s="10">
        <v>38829</v>
      </c>
      <c r="K1332" s="10" t="str">
        <f>IF(MasterData5[[#This Row],[Income ]]&gt;$AB$12, "Above", "Below")</f>
        <v>Below</v>
      </c>
      <c r="L1332" s="10">
        <f>SUM(MasterData5[[#This Row],[MntWines]:[MntSweetProducts]])</f>
        <v>83</v>
      </c>
      <c r="M1332" s="53" t="str">
        <f>IF(MasterData5[[#This Row],[Total Purchase]]&gt;=500, "Over $500", "")</f>
        <v/>
      </c>
      <c r="N1332" s="10"/>
      <c r="O1332" s="14" t="str">
        <f>IF(AND(MasterData5[[#This Row],[MntWines]]&gt;=AB$4, MasterData5[[#This Row],[Income ]]&lt;=$AB$12), "Yes", "")</f>
        <v/>
      </c>
      <c r="P1332" s="14" t="str">
        <f>IF(AND(MasterData5[[#This Row],[MntFruits]]&gt;=AC$4, MasterData5[[#This Row],[Income ]]&lt;=$AB$12), "Yes", "")</f>
        <v/>
      </c>
      <c r="Q1332" s="14" t="str">
        <f>IF(AND(MasterData5[[#This Row],[MntMeatProducts]]&gt;=AD$4, MasterData5[[#This Row],[Income ]]&lt;=$AB$12), "Yes", "")</f>
        <v/>
      </c>
      <c r="R1332" s="14" t="str">
        <f>IF(AND(MasterData5[[#This Row],[MntFishProducts]]&gt;=AE$4, MasterData5[[#This Row],[Income ]]&lt;=$AB$12), "Yes", "")</f>
        <v/>
      </c>
      <c r="S1332" s="14" t="str">
        <f>IF(AND(MasterData5[[#This Row],[MntSweetProducts]]&gt;=AF$4, MasterData5[[#This Row],[Income ]]&lt;=$AB$12), "Yes", "")</f>
        <v/>
      </c>
      <c r="U1332" s="14" t="str">
        <f>IF(MasterData5[[#This Row],[MntWines]]&gt;=AB$4, "Yes", "")</f>
        <v/>
      </c>
      <c r="V1332" s="14" t="str">
        <f>IF(MasterData5[[#This Row],[MntFruits]]&gt;=AC$4, "Yes", "")</f>
        <v/>
      </c>
      <c r="W1332" s="14" t="str">
        <f>IF(MasterData5[[#This Row],[MntMeatProducts]]&gt;=AD$4, "Yes", "")</f>
        <v/>
      </c>
      <c r="X1332" s="14" t="str">
        <f>IF(MasterData5[[#This Row],[MntFishProducts]]&gt;=AE$4, "Yes", "")</f>
        <v/>
      </c>
      <c r="Y1332" s="14" t="str">
        <f>IF(MasterData5[[#This Row],[MntSweetProducts]]&gt;=AF$4, "Yes", "")</f>
        <v/>
      </c>
    </row>
    <row r="1333" spans="1:25" x14ac:dyDescent="0.3">
      <c r="A1333">
        <v>6497</v>
      </c>
      <c r="B1333" s="10">
        <v>293</v>
      </c>
      <c r="C1333" s="10">
        <v>6</v>
      </c>
      <c r="D1333" s="10">
        <v>23</v>
      </c>
      <c r="E1333" s="10">
        <v>13</v>
      </c>
      <c r="F1333" s="10">
        <v>6</v>
      </c>
      <c r="G1333" s="10">
        <v>92</v>
      </c>
      <c r="H1333" s="24">
        <f>2021-'Customer Profile'!B1332</f>
        <v>61</v>
      </c>
      <c r="I1333" s="10">
        <f>IF(Analysis!$B$60="Wine",B1333,IF(Analysis!$B$60="Fruit",C1333,IF(Analysis!$B$60="Meat",D1333,IF(Analysis!$B$60="Fish",E1333,IF(Analysis!$B$60="Sweet",F1333,"")))))</f>
        <v>13</v>
      </c>
      <c r="J1333" s="10">
        <v>51651</v>
      </c>
      <c r="K1333" s="10" t="str">
        <f>IF(MasterData5[[#This Row],[Income ]]&gt;$AB$12, "Above", "Below")</f>
        <v>Below</v>
      </c>
      <c r="L1333" s="10">
        <f>SUM(MasterData5[[#This Row],[MntWines]:[MntSweetProducts]])</f>
        <v>341</v>
      </c>
      <c r="M1333" s="53" t="str">
        <f>IF(MasterData5[[#This Row],[Total Purchase]]&gt;=500, "Over $500", "")</f>
        <v/>
      </c>
      <c r="N1333" s="10"/>
      <c r="O1333" s="14" t="str">
        <f>IF(AND(MasterData5[[#This Row],[MntWines]]&gt;=AB$4, MasterData5[[#This Row],[Income ]]&lt;=$AB$12), "Yes", "")</f>
        <v/>
      </c>
      <c r="P1333" s="14" t="str">
        <f>IF(AND(MasterData5[[#This Row],[MntFruits]]&gt;=AC$4, MasterData5[[#This Row],[Income ]]&lt;=$AB$12), "Yes", "")</f>
        <v/>
      </c>
      <c r="Q1333" s="14" t="str">
        <f>IF(AND(MasterData5[[#This Row],[MntMeatProducts]]&gt;=AD$4, MasterData5[[#This Row],[Income ]]&lt;=$AB$12), "Yes", "")</f>
        <v/>
      </c>
      <c r="R1333" s="14" t="str">
        <f>IF(AND(MasterData5[[#This Row],[MntFishProducts]]&gt;=AE$4, MasterData5[[#This Row],[Income ]]&lt;=$AB$12), "Yes", "")</f>
        <v/>
      </c>
      <c r="S1333" s="14" t="str">
        <f>IF(AND(MasterData5[[#This Row],[MntSweetProducts]]&gt;=AF$4, MasterData5[[#This Row],[Income ]]&lt;=$AB$12), "Yes", "")</f>
        <v/>
      </c>
      <c r="U1333" s="14" t="str">
        <f>IF(MasterData5[[#This Row],[MntWines]]&gt;=AB$4, "Yes", "")</f>
        <v/>
      </c>
      <c r="V1333" s="14" t="str">
        <f>IF(MasterData5[[#This Row],[MntFruits]]&gt;=AC$4, "Yes", "")</f>
        <v/>
      </c>
      <c r="W1333" s="14" t="str">
        <f>IF(MasterData5[[#This Row],[MntMeatProducts]]&gt;=AD$4, "Yes", "")</f>
        <v/>
      </c>
      <c r="X1333" s="14" t="str">
        <f>IF(MasterData5[[#This Row],[MntFishProducts]]&gt;=AE$4, "Yes", "")</f>
        <v/>
      </c>
      <c r="Y1333" s="14" t="str">
        <f>IF(MasterData5[[#This Row],[MntSweetProducts]]&gt;=AF$4, "Yes", "")</f>
        <v/>
      </c>
    </row>
    <row r="1334" spans="1:25" x14ac:dyDescent="0.3">
      <c r="A1334">
        <v>6504</v>
      </c>
      <c r="B1334" s="10">
        <v>2</v>
      </c>
      <c r="C1334" s="10">
        <v>5</v>
      </c>
      <c r="D1334" s="10">
        <v>9</v>
      </c>
      <c r="E1334" s="10">
        <v>28</v>
      </c>
      <c r="F1334" s="10">
        <v>6</v>
      </c>
      <c r="G1334" s="10">
        <v>28</v>
      </c>
      <c r="H1334" s="24">
        <f>2021-'Customer Profile'!B1333</f>
        <v>46</v>
      </c>
      <c r="I1334" s="10">
        <f>IF(Analysis!$B$60="Wine",B1334,IF(Analysis!$B$60="Fruit",C1334,IF(Analysis!$B$60="Meat",D1334,IF(Analysis!$B$60="Fish",E1334,IF(Analysis!$B$60="Sweet",F1334,"")))))</f>
        <v>28</v>
      </c>
      <c r="J1334" s="10">
        <v>19789</v>
      </c>
      <c r="K1334" s="10" t="str">
        <f>IF(MasterData5[[#This Row],[Income ]]&gt;$AB$12, "Above", "Below")</f>
        <v>Below</v>
      </c>
      <c r="L1334" s="10">
        <f>SUM(MasterData5[[#This Row],[MntWines]:[MntSweetProducts]])</f>
        <v>50</v>
      </c>
      <c r="M1334" s="53" t="str">
        <f>IF(MasterData5[[#This Row],[Total Purchase]]&gt;=500, "Over $500", "")</f>
        <v/>
      </c>
      <c r="N1334" s="10"/>
      <c r="O1334" s="14" t="str">
        <f>IF(AND(MasterData5[[#This Row],[MntWines]]&gt;=AB$4, MasterData5[[#This Row],[Income ]]&lt;=$AB$12), "Yes", "")</f>
        <v/>
      </c>
      <c r="P1334" s="14" t="str">
        <f>IF(AND(MasterData5[[#This Row],[MntFruits]]&gt;=AC$4, MasterData5[[#This Row],[Income ]]&lt;=$AB$12), "Yes", "")</f>
        <v/>
      </c>
      <c r="Q1334" s="14" t="str">
        <f>IF(AND(MasterData5[[#This Row],[MntMeatProducts]]&gt;=AD$4, MasterData5[[#This Row],[Income ]]&lt;=$AB$12), "Yes", "")</f>
        <v/>
      </c>
      <c r="R1334" s="14" t="str">
        <f>IF(AND(MasterData5[[#This Row],[MntFishProducts]]&gt;=AE$4, MasterData5[[#This Row],[Income ]]&lt;=$AB$12), "Yes", "")</f>
        <v/>
      </c>
      <c r="S1334" s="14" t="str">
        <f>IF(AND(MasterData5[[#This Row],[MntSweetProducts]]&gt;=AF$4, MasterData5[[#This Row],[Income ]]&lt;=$AB$12), "Yes", "")</f>
        <v/>
      </c>
      <c r="U1334" s="14" t="str">
        <f>IF(MasterData5[[#This Row],[MntWines]]&gt;=AB$4, "Yes", "")</f>
        <v/>
      </c>
      <c r="V1334" s="14" t="str">
        <f>IF(MasterData5[[#This Row],[MntFruits]]&gt;=AC$4, "Yes", "")</f>
        <v/>
      </c>
      <c r="W1334" s="14" t="str">
        <f>IF(MasterData5[[#This Row],[MntMeatProducts]]&gt;=AD$4, "Yes", "")</f>
        <v/>
      </c>
      <c r="X1334" s="14" t="str">
        <f>IF(MasterData5[[#This Row],[MntFishProducts]]&gt;=AE$4, "Yes", "")</f>
        <v/>
      </c>
      <c r="Y1334" s="14" t="str">
        <f>IF(MasterData5[[#This Row],[MntSweetProducts]]&gt;=AF$4, "Yes", "")</f>
        <v/>
      </c>
    </row>
    <row r="1335" spans="1:25" x14ac:dyDescent="0.3">
      <c r="A1335">
        <v>6507</v>
      </c>
      <c r="B1335" s="10">
        <v>16</v>
      </c>
      <c r="C1335" s="10">
        <v>11</v>
      </c>
      <c r="D1335" s="10">
        <v>15</v>
      </c>
      <c r="E1335" s="10">
        <v>2</v>
      </c>
      <c r="F1335" s="10">
        <v>0</v>
      </c>
      <c r="G1335" s="10">
        <v>12</v>
      </c>
      <c r="H1335" s="24">
        <f>2021-'Customer Profile'!B1334</f>
        <v>41</v>
      </c>
      <c r="I1335" s="10">
        <f>IF(Analysis!$B$60="Wine",B1335,IF(Analysis!$B$60="Fruit",C1335,IF(Analysis!$B$60="Meat",D1335,IF(Analysis!$B$60="Fish",E1335,IF(Analysis!$B$60="Sweet",F1335,"")))))</f>
        <v>2</v>
      </c>
      <c r="J1335" s="10">
        <v>30828</v>
      </c>
      <c r="K1335" s="10" t="str">
        <f>IF(MasterData5[[#This Row],[Income ]]&gt;$AB$12, "Above", "Below")</f>
        <v>Below</v>
      </c>
      <c r="L1335" s="10">
        <f>SUM(MasterData5[[#This Row],[MntWines]:[MntSweetProducts]])</f>
        <v>44</v>
      </c>
      <c r="M1335" s="53" t="str">
        <f>IF(MasterData5[[#This Row],[Total Purchase]]&gt;=500, "Over $500", "")</f>
        <v/>
      </c>
      <c r="N1335" s="10"/>
      <c r="O1335" s="14" t="str">
        <f>IF(AND(MasterData5[[#This Row],[MntWines]]&gt;=AB$4, MasterData5[[#This Row],[Income ]]&lt;=$AB$12), "Yes", "")</f>
        <v/>
      </c>
      <c r="P1335" s="14" t="str">
        <f>IF(AND(MasterData5[[#This Row],[MntFruits]]&gt;=AC$4, MasterData5[[#This Row],[Income ]]&lt;=$AB$12), "Yes", "")</f>
        <v/>
      </c>
      <c r="Q1335" s="14" t="str">
        <f>IF(AND(MasterData5[[#This Row],[MntMeatProducts]]&gt;=AD$4, MasterData5[[#This Row],[Income ]]&lt;=$AB$12), "Yes", "")</f>
        <v/>
      </c>
      <c r="R1335" s="14" t="str">
        <f>IF(AND(MasterData5[[#This Row],[MntFishProducts]]&gt;=AE$4, MasterData5[[#This Row],[Income ]]&lt;=$AB$12), "Yes", "")</f>
        <v/>
      </c>
      <c r="S1335" s="14" t="str">
        <f>IF(AND(MasterData5[[#This Row],[MntSweetProducts]]&gt;=AF$4, MasterData5[[#This Row],[Income ]]&lt;=$AB$12), "Yes", "")</f>
        <v/>
      </c>
      <c r="U1335" s="14" t="str">
        <f>IF(MasterData5[[#This Row],[MntWines]]&gt;=AB$4, "Yes", "")</f>
        <v/>
      </c>
      <c r="V1335" s="14" t="str">
        <f>IF(MasterData5[[#This Row],[MntFruits]]&gt;=AC$4, "Yes", "")</f>
        <v/>
      </c>
      <c r="W1335" s="14" t="str">
        <f>IF(MasterData5[[#This Row],[MntMeatProducts]]&gt;=AD$4, "Yes", "")</f>
        <v/>
      </c>
      <c r="X1335" s="14" t="str">
        <f>IF(MasterData5[[#This Row],[MntFishProducts]]&gt;=AE$4, "Yes", "")</f>
        <v/>
      </c>
      <c r="Y1335" s="14" t="str">
        <f>IF(MasterData5[[#This Row],[MntSweetProducts]]&gt;=AF$4, "Yes", "")</f>
        <v/>
      </c>
    </row>
    <row r="1336" spans="1:25" x14ac:dyDescent="0.3">
      <c r="A1336">
        <v>6515</v>
      </c>
      <c r="B1336" s="10">
        <v>6</v>
      </c>
      <c r="C1336" s="10">
        <v>2</v>
      </c>
      <c r="D1336" s="10">
        <v>18</v>
      </c>
      <c r="E1336" s="10">
        <v>2</v>
      </c>
      <c r="F1336" s="10">
        <v>8</v>
      </c>
      <c r="G1336" s="10">
        <v>14</v>
      </c>
      <c r="H1336" s="24">
        <f>2021-'Customer Profile'!B1335</f>
        <v>44</v>
      </c>
      <c r="I1336" s="10">
        <f>IF(Analysis!$B$60="Wine",B1336,IF(Analysis!$B$60="Fruit",C1336,IF(Analysis!$B$60="Meat",D1336,IF(Analysis!$B$60="Fish",E1336,IF(Analysis!$B$60="Sweet",F1336,"")))))</f>
        <v>2</v>
      </c>
      <c r="J1336" s="10">
        <v>39771</v>
      </c>
      <c r="K1336" s="10" t="str">
        <f>IF(MasterData5[[#This Row],[Income ]]&gt;$AB$12, "Above", "Below")</f>
        <v>Below</v>
      </c>
      <c r="L1336" s="10">
        <f>SUM(MasterData5[[#This Row],[MntWines]:[MntSweetProducts]])</f>
        <v>36</v>
      </c>
      <c r="M1336" s="53" t="str">
        <f>IF(MasterData5[[#This Row],[Total Purchase]]&gt;=500, "Over $500", "")</f>
        <v/>
      </c>
      <c r="N1336" s="10"/>
      <c r="O1336" s="14" t="str">
        <f>IF(AND(MasterData5[[#This Row],[MntWines]]&gt;=AB$4, MasterData5[[#This Row],[Income ]]&lt;=$AB$12), "Yes", "")</f>
        <v/>
      </c>
      <c r="P1336" s="14" t="str">
        <f>IF(AND(MasterData5[[#This Row],[MntFruits]]&gt;=AC$4, MasterData5[[#This Row],[Income ]]&lt;=$AB$12), "Yes", "")</f>
        <v/>
      </c>
      <c r="Q1336" s="14" t="str">
        <f>IF(AND(MasterData5[[#This Row],[MntMeatProducts]]&gt;=AD$4, MasterData5[[#This Row],[Income ]]&lt;=$AB$12), "Yes", "")</f>
        <v/>
      </c>
      <c r="R1336" s="14" t="str">
        <f>IF(AND(MasterData5[[#This Row],[MntFishProducts]]&gt;=AE$4, MasterData5[[#This Row],[Income ]]&lt;=$AB$12), "Yes", "")</f>
        <v/>
      </c>
      <c r="S1336" s="14" t="str">
        <f>IF(AND(MasterData5[[#This Row],[MntSweetProducts]]&gt;=AF$4, MasterData5[[#This Row],[Income ]]&lt;=$AB$12), "Yes", "")</f>
        <v/>
      </c>
      <c r="U1336" s="14" t="str">
        <f>IF(MasterData5[[#This Row],[MntWines]]&gt;=AB$4, "Yes", "")</f>
        <v/>
      </c>
      <c r="V1336" s="14" t="str">
        <f>IF(MasterData5[[#This Row],[MntFruits]]&gt;=AC$4, "Yes", "")</f>
        <v/>
      </c>
      <c r="W1336" s="14" t="str">
        <f>IF(MasterData5[[#This Row],[MntMeatProducts]]&gt;=AD$4, "Yes", "")</f>
        <v/>
      </c>
      <c r="X1336" s="14" t="str">
        <f>IF(MasterData5[[#This Row],[MntFishProducts]]&gt;=AE$4, "Yes", "")</f>
        <v/>
      </c>
      <c r="Y1336" s="14" t="str">
        <f>IF(MasterData5[[#This Row],[MntSweetProducts]]&gt;=AF$4, "Yes", "")</f>
        <v/>
      </c>
    </row>
    <row r="1337" spans="1:25" x14ac:dyDescent="0.3">
      <c r="A1337">
        <v>6516</v>
      </c>
      <c r="B1337" s="10">
        <v>0</v>
      </c>
      <c r="C1337" s="10">
        <v>0</v>
      </c>
      <c r="D1337" s="10">
        <v>1</v>
      </c>
      <c r="E1337" s="10">
        <v>7</v>
      </c>
      <c r="F1337" s="10">
        <v>4</v>
      </c>
      <c r="G1337" s="10">
        <v>6</v>
      </c>
      <c r="H1337" s="24">
        <f>2021-'Customer Profile'!B1336</f>
        <v>32</v>
      </c>
      <c r="I1337" s="10">
        <f>IF(Analysis!$B$60="Wine",B1337,IF(Analysis!$B$60="Fruit",C1337,IF(Analysis!$B$60="Meat",D1337,IF(Analysis!$B$60="Fish",E1337,IF(Analysis!$B$60="Sweet",F1337,"")))))</f>
        <v>7</v>
      </c>
      <c r="J1337" s="10">
        <v>17487</v>
      </c>
      <c r="K1337" s="10" t="str">
        <f>IF(MasterData5[[#This Row],[Income ]]&gt;$AB$12, "Above", "Below")</f>
        <v>Below</v>
      </c>
      <c r="L1337" s="10">
        <f>SUM(MasterData5[[#This Row],[MntWines]:[MntSweetProducts]])</f>
        <v>12</v>
      </c>
      <c r="M1337" s="53" t="str">
        <f>IF(MasterData5[[#This Row],[Total Purchase]]&gt;=500, "Over $500", "")</f>
        <v/>
      </c>
      <c r="N1337" s="10"/>
      <c r="O1337" s="14" t="str">
        <f>IF(AND(MasterData5[[#This Row],[MntWines]]&gt;=AB$4, MasterData5[[#This Row],[Income ]]&lt;=$AB$12), "Yes", "")</f>
        <v/>
      </c>
      <c r="P1337" s="14" t="str">
        <f>IF(AND(MasterData5[[#This Row],[MntFruits]]&gt;=AC$4, MasterData5[[#This Row],[Income ]]&lt;=$AB$12), "Yes", "")</f>
        <v/>
      </c>
      <c r="Q1337" s="14" t="str">
        <f>IF(AND(MasterData5[[#This Row],[MntMeatProducts]]&gt;=AD$4, MasterData5[[#This Row],[Income ]]&lt;=$AB$12), "Yes", "")</f>
        <v/>
      </c>
      <c r="R1337" s="14" t="str">
        <f>IF(AND(MasterData5[[#This Row],[MntFishProducts]]&gt;=AE$4, MasterData5[[#This Row],[Income ]]&lt;=$AB$12), "Yes", "")</f>
        <v/>
      </c>
      <c r="S1337" s="14" t="str">
        <f>IF(AND(MasterData5[[#This Row],[MntSweetProducts]]&gt;=AF$4, MasterData5[[#This Row],[Income ]]&lt;=$AB$12), "Yes", "")</f>
        <v/>
      </c>
      <c r="U1337" s="14" t="str">
        <f>IF(MasterData5[[#This Row],[MntWines]]&gt;=AB$4, "Yes", "")</f>
        <v/>
      </c>
      <c r="V1337" s="14" t="str">
        <f>IF(MasterData5[[#This Row],[MntFruits]]&gt;=AC$4, "Yes", "")</f>
        <v/>
      </c>
      <c r="W1337" s="14" t="str">
        <f>IF(MasterData5[[#This Row],[MntMeatProducts]]&gt;=AD$4, "Yes", "")</f>
        <v/>
      </c>
      <c r="X1337" s="14" t="str">
        <f>IF(MasterData5[[#This Row],[MntFishProducts]]&gt;=AE$4, "Yes", "")</f>
        <v/>
      </c>
      <c r="Y1337" s="14" t="str">
        <f>IF(MasterData5[[#This Row],[MntSweetProducts]]&gt;=AF$4, "Yes", "")</f>
        <v/>
      </c>
    </row>
    <row r="1338" spans="1:25" x14ac:dyDescent="0.3">
      <c r="A1338">
        <v>6518</v>
      </c>
      <c r="B1338" s="10">
        <v>546</v>
      </c>
      <c r="C1338" s="10">
        <v>0</v>
      </c>
      <c r="D1338" s="10">
        <v>48</v>
      </c>
      <c r="E1338" s="10">
        <v>0</v>
      </c>
      <c r="F1338" s="10">
        <v>6</v>
      </c>
      <c r="G1338" s="10">
        <v>6</v>
      </c>
      <c r="H1338" s="24">
        <f>2021-'Customer Profile'!B1337</f>
        <v>70</v>
      </c>
      <c r="I1338" s="10">
        <f>IF(Analysis!$B$60="Wine",B1338,IF(Analysis!$B$60="Fruit",C1338,IF(Analysis!$B$60="Meat",D1338,IF(Analysis!$B$60="Fish",E1338,IF(Analysis!$B$60="Sweet",F1338,"")))))</f>
        <v>0</v>
      </c>
      <c r="J1338" s="10">
        <v>67680</v>
      </c>
      <c r="K1338" s="10" t="str">
        <f>IF(MasterData5[[#This Row],[Income ]]&gt;$AB$12, "Above", "Below")</f>
        <v>Above</v>
      </c>
      <c r="L1338" s="10">
        <f>SUM(MasterData5[[#This Row],[MntWines]:[MntSweetProducts]])</f>
        <v>600</v>
      </c>
      <c r="M1338" s="53" t="str">
        <f>IF(MasterData5[[#This Row],[Total Purchase]]&gt;=500, "Over $500", "")</f>
        <v>Over $500</v>
      </c>
      <c r="N1338" s="10"/>
      <c r="O1338" s="14" t="str">
        <f>IF(AND(MasterData5[[#This Row],[MntWines]]&gt;=AB$4, MasterData5[[#This Row],[Income ]]&lt;=$AB$12), "Yes", "")</f>
        <v/>
      </c>
      <c r="P1338" s="14" t="str">
        <f>IF(AND(MasterData5[[#This Row],[MntFruits]]&gt;=AC$4, MasterData5[[#This Row],[Income ]]&lt;=$AB$12), "Yes", "")</f>
        <v/>
      </c>
      <c r="Q1338" s="14" t="str">
        <f>IF(AND(MasterData5[[#This Row],[MntMeatProducts]]&gt;=AD$4, MasterData5[[#This Row],[Income ]]&lt;=$AB$12), "Yes", "")</f>
        <v/>
      </c>
      <c r="R1338" s="14" t="str">
        <f>IF(AND(MasterData5[[#This Row],[MntFishProducts]]&gt;=AE$4, MasterData5[[#This Row],[Income ]]&lt;=$AB$12), "Yes", "")</f>
        <v/>
      </c>
      <c r="S1338" s="14" t="str">
        <f>IF(AND(MasterData5[[#This Row],[MntSweetProducts]]&gt;=AF$4, MasterData5[[#This Row],[Income ]]&lt;=$AB$12), "Yes", "")</f>
        <v/>
      </c>
      <c r="U1338" s="14" t="str">
        <f>IF(MasterData5[[#This Row],[MntWines]]&gt;=AB$4, "Yes", "")</f>
        <v>Yes</v>
      </c>
      <c r="V1338" s="14" t="str">
        <f>IF(MasterData5[[#This Row],[MntFruits]]&gt;=AC$4, "Yes", "")</f>
        <v/>
      </c>
      <c r="W1338" s="14" t="str">
        <f>IF(MasterData5[[#This Row],[MntMeatProducts]]&gt;=AD$4, "Yes", "")</f>
        <v/>
      </c>
      <c r="X1338" s="14" t="str">
        <f>IF(MasterData5[[#This Row],[MntFishProducts]]&gt;=AE$4, "Yes", "")</f>
        <v/>
      </c>
      <c r="Y1338" s="14" t="str">
        <f>IF(MasterData5[[#This Row],[MntSweetProducts]]&gt;=AF$4, "Yes", "")</f>
        <v/>
      </c>
    </row>
    <row r="1339" spans="1:25" x14ac:dyDescent="0.3">
      <c r="A1339">
        <v>6521</v>
      </c>
      <c r="B1339" s="10">
        <v>613</v>
      </c>
      <c r="C1339" s="10">
        <v>22</v>
      </c>
      <c r="D1339" s="10">
        <v>319</v>
      </c>
      <c r="E1339" s="10">
        <v>33</v>
      </c>
      <c r="F1339" s="10">
        <v>102</v>
      </c>
      <c r="G1339" s="10">
        <v>12</v>
      </c>
      <c r="H1339" s="24">
        <f>2021-'Customer Profile'!B1338</f>
        <v>67</v>
      </c>
      <c r="I1339" s="10">
        <f>IF(Analysis!$B$60="Wine",B1339,IF(Analysis!$B$60="Fruit",C1339,IF(Analysis!$B$60="Meat",D1339,IF(Analysis!$B$60="Fish",E1339,IF(Analysis!$B$60="Sweet",F1339,"")))))</f>
        <v>33</v>
      </c>
      <c r="J1339" s="10">
        <v>77972</v>
      </c>
      <c r="K1339" s="10" t="str">
        <f>IF(MasterData5[[#This Row],[Income ]]&gt;$AB$12, "Above", "Below")</f>
        <v>Above</v>
      </c>
      <c r="L1339" s="10">
        <f>SUM(MasterData5[[#This Row],[MntWines]:[MntSweetProducts]])</f>
        <v>1089</v>
      </c>
      <c r="M1339" s="53" t="str">
        <f>IF(MasterData5[[#This Row],[Total Purchase]]&gt;=500, "Over $500", "")</f>
        <v>Over $500</v>
      </c>
      <c r="N1339" s="10"/>
      <c r="O1339" s="14" t="str">
        <f>IF(AND(MasterData5[[#This Row],[MntWines]]&gt;=AB$4, MasterData5[[#This Row],[Income ]]&lt;=$AB$12), "Yes", "")</f>
        <v/>
      </c>
      <c r="P1339" s="14" t="str">
        <f>IF(AND(MasterData5[[#This Row],[MntFruits]]&gt;=AC$4, MasterData5[[#This Row],[Income ]]&lt;=$AB$12), "Yes", "")</f>
        <v/>
      </c>
      <c r="Q1339" s="14" t="str">
        <f>IF(AND(MasterData5[[#This Row],[MntMeatProducts]]&gt;=AD$4, MasterData5[[#This Row],[Income ]]&lt;=$AB$12), "Yes", "")</f>
        <v/>
      </c>
      <c r="R1339" s="14" t="str">
        <f>IF(AND(MasterData5[[#This Row],[MntFishProducts]]&gt;=AE$4, MasterData5[[#This Row],[Income ]]&lt;=$AB$12), "Yes", "")</f>
        <v/>
      </c>
      <c r="S1339" s="14" t="str">
        <f>IF(AND(MasterData5[[#This Row],[MntSweetProducts]]&gt;=AF$4, MasterData5[[#This Row],[Income ]]&lt;=$AB$12), "Yes", "")</f>
        <v/>
      </c>
      <c r="U1339" s="14" t="str">
        <f>IF(MasterData5[[#This Row],[MntWines]]&gt;=AB$4, "Yes", "")</f>
        <v>Yes</v>
      </c>
      <c r="V1339" s="14" t="str">
        <f>IF(MasterData5[[#This Row],[MntFruits]]&gt;=AC$4, "Yes", "")</f>
        <v/>
      </c>
      <c r="W1339" s="14" t="str">
        <f>IF(MasterData5[[#This Row],[MntMeatProducts]]&gt;=AD$4, "Yes", "")</f>
        <v>Yes</v>
      </c>
      <c r="X1339" s="14" t="str">
        <f>IF(MasterData5[[#This Row],[MntFishProducts]]&gt;=AE$4, "Yes", "")</f>
        <v/>
      </c>
      <c r="Y1339" s="14" t="str">
        <f>IF(MasterData5[[#This Row],[MntSweetProducts]]&gt;=AF$4, "Yes", "")</f>
        <v>Yes</v>
      </c>
    </row>
    <row r="1340" spans="1:25" x14ac:dyDescent="0.3">
      <c r="A1340">
        <v>6528</v>
      </c>
      <c r="B1340" s="10">
        <v>2</v>
      </c>
      <c r="C1340" s="10">
        <v>2</v>
      </c>
      <c r="D1340" s="10">
        <v>2</v>
      </c>
      <c r="E1340" s="10">
        <v>2</v>
      </c>
      <c r="F1340" s="10">
        <v>1</v>
      </c>
      <c r="G1340" s="10">
        <v>1</v>
      </c>
      <c r="H1340" s="24">
        <f>2021-'Customer Profile'!B1339</f>
        <v>39</v>
      </c>
      <c r="I1340" s="10">
        <f>IF(Analysis!$B$60="Wine",B1340,IF(Analysis!$B$60="Fruit",C1340,IF(Analysis!$B$60="Meat",D1340,IF(Analysis!$B$60="Fish",E1340,IF(Analysis!$B$60="Sweet",F1340,"")))))</f>
        <v>2</v>
      </c>
      <c r="J1340" s="10">
        <v>18492</v>
      </c>
      <c r="K1340" s="10" t="str">
        <f>IF(MasterData5[[#This Row],[Income ]]&gt;$AB$12, "Above", "Below")</f>
        <v>Below</v>
      </c>
      <c r="L1340" s="10">
        <f>SUM(MasterData5[[#This Row],[MntWines]:[MntSweetProducts]])</f>
        <v>9</v>
      </c>
      <c r="M1340" s="53" t="str">
        <f>IF(MasterData5[[#This Row],[Total Purchase]]&gt;=500, "Over $500", "")</f>
        <v/>
      </c>
      <c r="N1340" s="10"/>
      <c r="O1340" s="14" t="str">
        <f>IF(AND(MasterData5[[#This Row],[MntWines]]&gt;=AB$4, MasterData5[[#This Row],[Income ]]&lt;=$AB$12), "Yes", "")</f>
        <v/>
      </c>
      <c r="P1340" s="14" t="str">
        <f>IF(AND(MasterData5[[#This Row],[MntFruits]]&gt;=AC$4, MasterData5[[#This Row],[Income ]]&lt;=$AB$12), "Yes", "")</f>
        <v/>
      </c>
      <c r="Q1340" s="14" t="str">
        <f>IF(AND(MasterData5[[#This Row],[MntMeatProducts]]&gt;=AD$4, MasterData5[[#This Row],[Income ]]&lt;=$AB$12), "Yes", "")</f>
        <v/>
      </c>
      <c r="R1340" s="14" t="str">
        <f>IF(AND(MasterData5[[#This Row],[MntFishProducts]]&gt;=AE$4, MasterData5[[#This Row],[Income ]]&lt;=$AB$12), "Yes", "")</f>
        <v/>
      </c>
      <c r="S1340" s="14" t="str">
        <f>IF(AND(MasterData5[[#This Row],[MntSweetProducts]]&gt;=AF$4, MasterData5[[#This Row],[Income ]]&lt;=$AB$12), "Yes", "")</f>
        <v/>
      </c>
      <c r="U1340" s="14" t="str">
        <f>IF(MasterData5[[#This Row],[MntWines]]&gt;=AB$4, "Yes", "")</f>
        <v/>
      </c>
      <c r="V1340" s="14" t="str">
        <f>IF(MasterData5[[#This Row],[MntFruits]]&gt;=AC$4, "Yes", "")</f>
        <v/>
      </c>
      <c r="W1340" s="14" t="str">
        <f>IF(MasterData5[[#This Row],[MntMeatProducts]]&gt;=AD$4, "Yes", "")</f>
        <v/>
      </c>
      <c r="X1340" s="14" t="str">
        <f>IF(MasterData5[[#This Row],[MntFishProducts]]&gt;=AE$4, "Yes", "")</f>
        <v/>
      </c>
      <c r="Y1340" s="14" t="str">
        <f>IF(MasterData5[[#This Row],[MntSweetProducts]]&gt;=AF$4, "Yes", "")</f>
        <v/>
      </c>
    </row>
    <row r="1341" spans="1:25" x14ac:dyDescent="0.3">
      <c r="A1341">
        <v>6534</v>
      </c>
      <c r="B1341" s="10">
        <v>29</v>
      </c>
      <c r="C1341" s="10">
        <v>0</v>
      </c>
      <c r="D1341" s="10">
        <v>29</v>
      </c>
      <c r="E1341" s="10">
        <v>0</v>
      </c>
      <c r="F1341" s="10">
        <v>5</v>
      </c>
      <c r="G1341" s="10">
        <v>4</v>
      </c>
      <c r="H1341" s="24">
        <f>2021-'Customer Profile'!B1340</f>
        <v>47</v>
      </c>
      <c r="I1341" s="10">
        <f>IF(Analysis!$B$60="Wine",B1341,IF(Analysis!$B$60="Fruit",C1341,IF(Analysis!$B$60="Meat",D1341,IF(Analysis!$B$60="Fish",E1341,IF(Analysis!$B$60="Sweet",F1341,"")))))</f>
        <v>0</v>
      </c>
      <c r="J1341" s="10">
        <v>47889</v>
      </c>
      <c r="K1341" s="10" t="str">
        <f>IF(MasterData5[[#This Row],[Income ]]&gt;$AB$12, "Above", "Below")</f>
        <v>Below</v>
      </c>
      <c r="L1341" s="10">
        <f>SUM(MasterData5[[#This Row],[MntWines]:[MntSweetProducts]])</f>
        <v>63</v>
      </c>
      <c r="M1341" s="53" t="str">
        <f>IF(MasterData5[[#This Row],[Total Purchase]]&gt;=500, "Over $500", "")</f>
        <v/>
      </c>
      <c r="N1341" s="10"/>
      <c r="O1341" s="14" t="str">
        <f>IF(AND(MasterData5[[#This Row],[MntWines]]&gt;=AB$4, MasterData5[[#This Row],[Income ]]&lt;=$AB$12), "Yes", "")</f>
        <v/>
      </c>
      <c r="P1341" s="14" t="str">
        <f>IF(AND(MasterData5[[#This Row],[MntFruits]]&gt;=AC$4, MasterData5[[#This Row],[Income ]]&lt;=$AB$12), "Yes", "")</f>
        <v/>
      </c>
      <c r="Q1341" s="14" t="str">
        <f>IF(AND(MasterData5[[#This Row],[MntMeatProducts]]&gt;=AD$4, MasterData5[[#This Row],[Income ]]&lt;=$AB$12), "Yes", "")</f>
        <v/>
      </c>
      <c r="R1341" s="14" t="str">
        <f>IF(AND(MasterData5[[#This Row],[MntFishProducts]]&gt;=AE$4, MasterData5[[#This Row],[Income ]]&lt;=$AB$12), "Yes", "")</f>
        <v/>
      </c>
      <c r="S1341" s="14" t="str">
        <f>IF(AND(MasterData5[[#This Row],[MntSweetProducts]]&gt;=AF$4, MasterData5[[#This Row],[Income ]]&lt;=$AB$12), "Yes", "")</f>
        <v/>
      </c>
      <c r="U1341" s="14" t="str">
        <f>IF(MasterData5[[#This Row],[MntWines]]&gt;=AB$4, "Yes", "")</f>
        <v/>
      </c>
      <c r="V1341" s="14" t="str">
        <f>IF(MasterData5[[#This Row],[MntFruits]]&gt;=AC$4, "Yes", "")</f>
        <v/>
      </c>
      <c r="W1341" s="14" t="str">
        <f>IF(MasterData5[[#This Row],[MntMeatProducts]]&gt;=AD$4, "Yes", "")</f>
        <v/>
      </c>
      <c r="X1341" s="14" t="str">
        <f>IF(MasterData5[[#This Row],[MntFishProducts]]&gt;=AE$4, "Yes", "")</f>
        <v/>
      </c>
      <c r="Y1341" s="14" t="str">
        <f>IF(MasterData5[[#This Row],[MntSweetProducts]]&gt;=AF$4, "Yes", "")</f>
        <v/>
      </c>
    </row>
    <row r="1342" spans="1:25" x14ac:dyDescent="0.3">
      <c r="A1342">
        <v>6543</v>
      </c>
      <c r="B1342" s="10">
        <v>521</v>
      </c>
      <c r="C1342" s="10">
        <v>168</v>
      </c>
      <c r="D1342" s="10">
        <v>706</v>
      </c>
      <c r="E1342" s="10">
        <v>80</v>
      </c>
      <c r="F1342" s="10">
        <v>76</v>
      </c>
      <c r="G1342" s="10">
        <v>61</v>
      </c>
      <c r="H1342" s="24">
        <f>2021-'Customer Profile'!B1341</f>
        <v>76</v>
      </c>
      <c r="I1342" s="10">
        <f>IF(Analysis!$B$60="Wine",B1342,IF(Analysis!$B$60="Fruit",C1342,IF(Analysis!$B$60="Meat",D1342,IF(Analysis!$B$60="Fish",E1342,IF(Analysis!$B$60="Sweet",F1342,"")))))</f>
        <v>80</v>
      </c>
      <c r="J1342" s="10">
        <v>62847</v>
      </c>
      <c r="K1342" s="10" t="str">
        <f>IF(MasterData5[[#This Row],[Income ]]&gt;$AB$12, "Above", "Below")</f>
        <v>Above</v>
      </c>
      <c r="L1342" s="10">
        <f>SUM(MasterData5[[#This Row],[MntWines]:[MntSweetProducts]])</f>
        <v>1551</v>
      </c>
      <c r="M1342" s="53" t="str">
        <f>IF(MasterData5[[#This Row],[Total Purchase]]&gt;=500, "Over $500", "")</f>
        <v>Over $500</v>
      </c>
      <c r="N1342" s="10"/>
      <c r="O1342" s="14" t="str">
        <f>IF(AND(MasterData5[[#This Row],[MntWines]]&gt;=AB$4, MasterData5[[#This Row],[Income ]]&lt;=$AB$12), "Yes", "")</f>
        <v/>
      </c>
      <c r="P1342" s="14" t="str">
        <f>IF(AND(MasterData5[[#This Row],[MntFruits]]&gt;=AC$4, MasterData5[[#This Row],[Income ]]&lt;=$AB$12), "Yes", "")</f>
        <v/>
      </c>
      <c r="Q1342" s="14" t="str">
        <f>IF(AND(MasterData5[[#This Row],[MntMeatProducts]]&gt;=AD$4, MasterData5[[#This Row],[Income ]]&lt;=$AB$12), "Yes", "")</f>
        <v/>
      </c>
      <c r="R1342" s="14" t="str">
        <f>IF(AND(MasterData5[[#This Row],[MntFishProducts]]&gt;=AE$4, MasterData5[[#This Row],[Income ]]&lt;=$AB$12), "Yes", "")</f>
        <v/>
      </c>
      <c r="S1342" s="14" t="str">
        <f>IF(AND(MasterData5[[#This Row],[MntSweetProducts]]&gt;=AF$4, MasterData5[[#This Row],[Income ]]&lt;=$AB$12), "Yes", "")</f>
        <v/>
      </c>
      <c r="U1342" s="14" t="str">
        <f>IF(MasterData5[[#This Row],[MntWines]]&gt;=AB$4, "Yes", "")</f>
        <v>Yes</v>
      </c>
      <c r="V1342" s="14" t="str">
        <f>IF(MasterData5[[#This Row],[MntFruits]]&gt;=AC$4, "Yes", "")</f>
        <v>Yes</v>
      </c>
      <c r="W1342" s="14" t="str">
        <f>IF(MasterData5[[#This Row],[MntMeatProducts]]&gt;=AD$4, "Yes", "")</f>
        <v>Yes</v>
      </c>
      <c r="X1342" s="14" t="str">
        <f>IF(MasterData5[[#This Row],[MntFishProducts]]&gt;=AE$4, "Yes", "")</f>
        <v>Yes</v>
      </c>
      <c r="Y1342" s="14" t="str">
        <f>IF(MasterData5[[#This Row],[MntSweetProducts]]&gt;=AF$4, "Yes", "")</f>
        <v>Yes</v>
      </c>
    </row>
    <row r="1343" spans="1:25" x14ac:dyDescent="0.3">
      <c r="A1343">
        <v>6544</v>
      </c>
      <c r="B1343" s="10">
        <v>529</v>
      </c>
      <c r="C1343" s="10">
        <v>0</v>
      </c>
      <c r="D1343" s="10">
        <v>356</v>
      </c>
      <c r="E1343" s="10">
        <v>63</v>
      </c>
      <c r="F1343" s="10">
        <v>28</v>
      </c>
      <c r="G1343" s="10">
        <v>0</v>
      </c>
      <c r="H1343" s="24">
        <f>2021-'Customer Profile'!B1342</f>
        <v>72</v>
      </c>
      <c r="I1343" s="10">
        <f>IF(Analysis!$B$60="Wine",B1343,IF(Analysis!$B$60="Fruit",C1343,IF(Analysis!$B$60="Meat",D1343,IF(Analysis!$B$60="Fish",E1343,IF(Analysis!$B$60="Sweet",F1343,"")))))</f>
        <v>63</v>
      </c>
      <c r="J1343" s="10">
        <v>67911</v>
      </c>
      <c r="K1343" s="10" t="str">
        <f>IF(MasterData5[[#This Row],[Income ]]&gt;$AB$12, "Above", "Below")</f>
        <v>Above</v>
      </c>
      <c r="L1343" s="10">
        <f>SUM(MasterData5[[#This Row],[MntWines]:[MntSweetProducts]])</f>
        <v>976</v>
      </c>
      <c r="M1343" s="53" t="str">
        <f>IF(MasterData5[[#This Row],[Total Purchase]]&gt;=500, "Over $500", "")</f>
        <v>Over $500</v>
      </c>
      <c r="N1343" s="10"/>
      <c r="O1343" s="14" t="str">
        <f>IF(AND(MasterData5[[#This Row],[MntWines]]&gt;=AB$4, MasterData5[[#This Row],[Income ]]&lt;=$AB$12), "Yes", "")</f>
        <v/>
      </c>
      <c r="P1343" s="14" t="str">
        <f>IF(AND(MasterData5[[#This Row],[MntFruits]]&gt;=AC$4, MasterData5[[#This Row],[Income ]]&lt;=$AB$12), "Yes", "")</f>
        <v/>
      </c>
      <c r="Q1343" s="14" t="str">
        <f>IF(AND(MasterData5[[#This Row],[MntMeatProducts]]&gt;=AD$4, MasterData5[[#This Row],[Income ]]&lt;=$AB$12), "Yes", "")</f>
        <v/>
      </c>
      <c r="R1343" s="14" t="str">
        <f>IF(AND(MasterData5[[#This Row],[MntFishProducts]]&gt;=AE$4, MasterData5[[#This Row],[Income ]]&lt;=$AB$12), "Yes", "")</f>
        <v/>
      </c>
      <c r="S1343" s="14" t="str">
        <f>IF(AND(MasterData5[[#This Row],[MntSweetProducts]]&gt;=AF$4, MasterData5[[#This Row],[Income ]]&lt;=$AB$12), "Yes", "")</f>
        <v/>
      </c>
      <c r="U1343" s="14" t="str">
        <f>IF(MasterData5[[#This Row],[MntWines]]&gt;=AB$4, "Yes", "")</f>
        <v>Yes</v>
      </c>
      <c r="V1343" s="14" t="str">
        <f>IF(MasterData5[[#This Row],[MntFruits]]&gt;=AC$4, "Yes", "")</f>
        <v/>
      </c>
      <c r="W1343" s="14" t="str">
        <f>IF(MasterData5[[#This Row],[MntMeatProducts]]&gt;=AD$4, "Yes", "")</f>
        <v>Yes</v>
      </c>
      <c r="X1343" s="14" t="str">
        <f>IF(MasterData5[[#This Row],[MntFishProducts]]&gt;=AE$4, "Yes", "")</f>
        <v>Yes</v>
      </c>
      <c r="Y1343" s="14" t="str">
        <f>IF(MasterData5[[#This Row],[MntSweetProducts]]&gt;=AF$4, "Yes", "")</f>
        <v>Yes</v>
      </c>
    </row>
    <row r="1344" spans="1:25" x14ac:dyDescent="0.3">
      <c r="A1344">
        <v>6565</v>
      </c>
      <c r="B1344" s="10">
        <v>1012</v>
      </c>
      <c r="C1344" s="10">
        <v>80</v>
      </c>
      <c r="D1344" s="10">
        <v>498</v>
      </c>
      <c r="E1344" s="10">
        <v>0</v>
      </c>
      <c r="F1344" s="10">
        <v>16</v>
      </c>
      <c r="G1344" s="10">
        <v>176</v>
      </c>
      <c r="H1344" s="24">
        <f>2021-'Customer Profile'!B1343</f>
        <v>72</v>
      </c>
      <c r="I1344" s="10">
        <f>IF(Analysis!$B$60="Wine",B1344,IF(Analysis!$B$60="Fruit",C1344,IF(Analysis!$B$60="Meat",D1344,IF(Analysis!$B$60="Fish",E1344,IF(Analysis!$B$60="Sweet",F1344,"")))))</f>
        <v>0</v>
      </c>
      <c r="J1344" s="10">
        <v>76995</v>
      </c>
      <c r="K1344" s="10" t="str">
        <f>IF(MasterData5[[#This Row],[Income ]]&gt;$AB$12, "Above", "Below")</f>
        <v>Above</v>
      </c>
      <c r="L1344" s="10">
        <f>SUM(MasterData5[[#This Row],[MntWines]:[MntSweetProducts]])</f>
        <v>1606</v>
      </c>
      <c r="M1344" s="53" t="str">
        <f>IF(MasterData5[[#This Row],[Total Purchase]]&gt;=500, "Over $500", "")</f>
        <v>Over $500</v>
      </c>
      <c r="N1344" s="10"/>
      <c r="O1344" s="14" t="str">
        <f>IF(AND(MasterData5[[#This Row],[MntWines]]&gt;=AB$4, MasterData5[[#This Row],[Income ]]&lt;=$AB$12), "Yes", "")</f>
        <v/>
      </c>
      <c r="P1344" s="14" t="str">
        <f>IF(AND(MasterData5[[#This Row],[MntFruits]]&gt;=AC$4, MasterData5[[#This Row],[Income ]]&lt;=$AB$12), "Yes", "")</f>
        <v/>
      </c>
      <c r="Q1344" s="14" t="str">
        <f>IF(AND(MasterData5[[#This Row],[MntMeatProducts]]&gt;=AD$4, MasterData5[[#This Row],[Income ]]&lt;=$AB$12), "Yes", "")</f>
        <v/>
      </c>
      <c r="R1344" s="14" t="str">
        <f>IF(AND(MasterData5[[#This Row],[MntFishProducts]]&gt;=AE$4, MasterData5[[#This Row],[Income ]]&lt;=$AB$12), "Yes", "")</f>
        <v/>
      </c>
      <c r="S1344" s="14" t="str">
        <f>IF(AND(MasterData5[[#This Row],[MntSweetProducts]]&gt;=AF$4, MasterData5[[#This Row],[Income ]]&lt;=$AB$12), "Yes", "")</f>
        <v/>
      </c>
      <c r="U1344" s="14" t="str">
        <f>IF(MasterData5[[#This Row],[MntWines]]&gt;=AB$4, "Yes", "")</f>
        <v>Yes</v>
      </c>
      <c r="V1344" s="14" t="str">
        <f>IF(MasterData5[[#This Row],[MntFruits]]&gt;=AC$4, "Yes", "")</f>
        <v>Yes</v>
      </c>
      <c r="W1344" s="14" t="str">
        <f>IF(MasterData5[[#This Row],[MntMeatProducts]]&gt;=AD$4, "Yes", "")</f>
        <v>Yes</v>
      </c>
      <c r="X1344" s="14" t="str">
        <f>IF(MasterData5[[#This Row],[MntFishProducts]]&gt;=AE$4, "Yes", "")</f>
        <v/>
      </c>
      <c r="Y1344" s="14" t="str">
        <f>IF(MasterData5[[#This Row],[MntSweetProducts]]&gt;=AF$4, "Yes", "")</f>
        <v/>
      </c>
    </row>
    <row r="1345" spans="1:25" x14ac:dyDescent="0.3">
      <c r="A1345">
        <v>6566</v>
      </c>
      <c r="B1345" s="10">
        <v>826</v>
      </c>
      <c r="C1345" s="10">
        <v>50</v>
      </c>
      <c r="D1345" s="10">
        <v>317</v>
      </c>
      <c r="E1345" s="10">
        <v>50</v>
      </c>
      <c r="F1345" s="10">
        <v>38</v>
      </c>
      <c r="G1345" s="10">
        <v>38</v>
      </c>
      <c r="H1345" s="24">
        <f>2021-'Customer Profile'!B1344</f>
        <v>67</v>
      </c>
      <c r="I1345" s="10">
        <f>IF(Analysis!$B$60="Wine",B1345,IF(Analysis!$B$60="Fruit",C1345,IF(Analysis!$B$60="Meat",D1345,IF(Analysis!$B$60="Fish",E1345,IF(Analysis!$B$60="Sweet",F1345,"")))))</f>
        <v>50</v>
      </c>
      <c r="J1345" s="10">
        <v>72550</v>
      </c>
      <c r="K1345" s="10" t="str">
        <f>IF(MasterData5[[#This Row],[Income ]]&gt;$AB$12, "Above", "Below")</f>
        <v>Above</v>
      </c>
      <c r="L1345" s="10">
        <f>SUM(MasterData5[[#This Row],[MntWines]:[MntSweetProducts]])</f>
        <v>1281</v>
      </c>
      <c r="M1345" s="53" t="str">
        <f>IF(MasterData5[[#This Row],[Total Purchase]]&gt;=500, "Over $500", "")</f>
        <v>Over $500</v>
      </c>
      <c r="N1345" s="10"/>
      <c r="O1345" s="14" t="str">
        <f>IF(AND(MasterData5[[#This Row],[MntWines]]&gt;=AB$4, MasterData5[[#This Row],[Income ]]&lt;=$AB$12), "Yes", "")</f>
        <v/>
      </c>
      <c r="P1345" s="14" t="str">
        <f>IF(AND(MasterData5[[#This Row],[MntFruits]]&gt;=AC$4, MasterData5[[#This Row],[Income ]]&lt;=$AB$12), "Yes", "")</f>
        <v/>
      </c>
      <c r="Q1345" s="14" t="str">
        <f>IF(AND(MasterData5[[#This Row],[MntMeatProducts]]&gt;=AD$4, MasterData5[[#This Row],[Income ]]&lt;=$AB$12), "Yes", "")</f>
        <v/>
      </c>
      <c r="R1345" s="14" t="str">
        <f>IF(AND(MasterData5[[#This Row],[MntFishProducts]]&gt;=AE$4, MasterData5[[#This Row],[Income ]]&lt;=$AB$12), "Yes", "")</f>
        <v/>
      </c>
      <c r="S1345" s="14" t="str">
        <f>IF(AND(MasterData5[[#This Row],[MntSweetProducts]]&gt;=AF$4, MasterData5[[#This Row],[Income ]]&lt;=$AB$12), "Yes", "")</f>
        <v/>
      </c>
      <c r="U1345" s="14" t="str">
        <f>IF(MasterData5[[#This Row],[MntWines]]&gt;=AB$4, "Yes", "")</f>
        <v>Yes</v>
      </c>
      <c r="V1345" s="14" t="str">
        <f>IF(MasterData5[[#This Row],[MntFruits]]&gt;=AC$4, "Yes", "")</f>
        <v>Yes</v>
      </c>
      <c r="W1345" s="14" t="str">
        <f>IF(MasterData5[[#This Row],[MntMeatProducts]]&gt;=AD$4, "Yes", "")</f>
        <v>Yes</v>
      </c>
      <c r="X1345" s="14" t="str">
        <f>IF(MasterData5[[#This Row],[MntFishProducts]]&gt;=AE$4, "Yes", "")</f>
        <v>Yes</v>
      </c>
      <c r="Y1345" s="14" t="str">
        <f>IF(MasterData5[[#This Row],[MntSweetProducts]]&gt;=AF$4, "Yes", "")</f>
        <v>Yes</v>
      </c>
    </row>
    <row r="1346" spans="1:25" x14ac:dyDescent="0.3">
      <c r="A1346">
        <v>6568</v>
      </c>
      <c r="B1346" s="10">
        <v>11</v>
      </c>
      <c r="C1346" s="10">
        <v>0</v>
      </c>
      <c r="D1346" s="10">
        <v>36</v>
      </c>
      <c r="E1346" s="10">
        <v>15</v>
      </c>
      <c r="F1346" s="10">
        <v>5</v>
      </c>
      <c r="G1346" s="10">
        <v>12</v>
      </c>
      <c r="H1346" s="24">
        <f>2021-'Customer Profile'!B1345</f>
        <v>37</v>
      </c>
      <c r="I1346" s="10">
        <f>IF(Analysis!$B$60="Wine",B1346,IF(Analysis!$B$60="Fruit",C1346,IF(Analysis!$B$60="Meat",D1346,IF(Analysis!$B$60="Fish",E1346,IF(Analysis!$B$60="Sweet",F1346,"")))))</f>
        <v>15</v>
      </c>
      <c r="J1346" s="10">
        <v>38680</v>
      </c>
      <c r="K1346" s="10" t="str">
        <f>IF(MasterData5[[#This Row],[Income ]]&gt;$AB$12, "Above", "Below")</f>
        <v>Below</v>
      </c>
      <c r="L1346" s="10">
        <f>SUM(MasterData5[[#This Row],[MntWines]:[MntSweetProducts]])</f>
        <v>67</v>
      </c>
      <c r="M1346" s="53" t="str">
        <f>IF(MasterData5[[#This Row],[Total Purchase]]&gt;=500, "Over $500", "")</f>
        <v/>
      </c>
      <c r="N1346" s="10"/>
      <c r="O1346" s="14" t="str">
        <f>IF(AND(MasterData5[[#This Row],[MntWines]]&gt;=AB$4, MasterData5[[#This Row],[Income ]]&lt;=$AB$12), "Yes", "")</f>
        <v/>
      </c>
      <c r="P1346" s="14" t="str">
        <f>IF(AND(MasterData5[[#This Row],[MntFruits]]&gt;=AC$4, MasterData5[[#This Row],[Income ]]&lt;=$AB$12), "Yes", "")</f>
        <v/>
      </c>
      <c r="Q1346" s="14" t="str">
        <f>IF(AND(MasterData5[[#This Row],[MntMeatProducts]]&gt;=AD$4, MasterData5[[#This Row],[Income ]]&lt;=$AB$12), "Yes", "")</f>
        <v/>
      </c>
      <c r="R1346" s="14" t="str">
        <f>IF(AND(MasterData5[[#This Row],[MntFishProducts]]&gt;=AE$4, MasterData5[[#This Row],[Income ]]&lt;=$AB$12), "Yes", "")</f>
        <v/>
      </c>
      <c r="S1346" s="14" t="str">
        <f>IF(AND(MasterData5[[#This Row],[MntSweetProducts]]&gt;=AF$4, MasterData5[[#This Row],[Income ]]&lt;=$AB$12), "Yes", "")</f>
        <v/>
      </c>
      <c r="U1346" s="14" t="str">
        <f>IF(MasterData5[[#This Row],[MntWines]]&gt;=AB$4, "Yes", "")</f>
        <v/>
      </c>
      <c r="V1346" s="14" t="str">
        <f>IF(MasterData5[[#This Row],[MntFruits]]&gt;=AC$4, "Yes", "")</f>
        <v/>
      </c>
      <c r="W1346" s="14" t="str">
        <f>IF(MasterData5[[#This Row],[MntMeatProducts]]&gt;=AD$4, "Yes", "")</f>
        <v/>
      </c>
      <c r="X1346" s="14" t="str">
        <f>IF(MasterData5[[#This Row],[MntFishProducts]]&gt;=AE$4, "Yes", "")</f>
        <v/>
      </c>
      <c r="Y1346" s="14" t="str">
        <f>IF(MasterData5[[#This Row],[MntSweetProducts]]&gt;=AF$4, "Yes", "")</f>
        <v/>
      </c>
    </row>
    <row r="1347" spans="1:25" x14ac:dyDescent="0.3">
      <c r="A1347">
        <v>6575</v>
      </c>
      <c r="B1347" s="10">
        <v>230</v>
      </c>
      <c r="C1347" s="10">
        <v>48</v>
      </c>
      <c r="D1347" s="10">
        <v>214</v>
      </c>
      <c r="E1347" s="10">
        <v>13</v>
      </c>
      <c r="F1347" s="10">
        <v>32</v>
      </c>
      <c r="G1347" s="10">
        <v>75</v>
      </c>
      <c r="H1347" s="24">
        <f>2021-'Customer Profile'!B1346</f>
        <v>40</v>
      </c>
      <c r="I1347" s="10">
        <f>IF(Analysis!$B$60="Wine",B1347,IF(Analysis!$B$60="Fruit",C1347,IF(Analysis!$B$60="Meat",D1347,IF(Analysis!$B$60="Fish",E1347,IF(Analysis!$B$60="Sweet",F1347,"")))))</f>
        <v>13</v>
      </c>
      <c r="J1347" s="10">
        <v>56386</v>
      </c>
      <c r="K1347" s="10" t="str">
        <f>IF(MasterData5[[#This Row],[Income ]]&gt;$AB$12, "Above", "Below")</f>
        <v>Above</v>
      </c>
      <c r="L1347" s="10">
        <f>SUM(MasterData5[[#This Row],[MntWines]:[MntSweetProducts]])</f>
        <v>537</v>
      </c>
      <c r="M1347" s="53" t="str">
        <f>IF(MasterData5[[#This Row],[Total Purchase]]&gt;=500, "Over $500", "")</f>
        <v>Over $500</v>
      </c>
      <c r="N1347" s="10"/>
      <c r="O1347" s="14" t="str">
        <f>IF(AND(MasterData5[[#This Row],[MntWines]]&gt;=AB$4, MasterData5[[#This Row],[Income ]]&lt;=$AB$12), "Yes", "")</f>
        <v/>
      </c>
      <c r="P1347" s="14" t="str">
        <f>IF(AND(MasterData5[[#This Row],[MntFruits]]&gt;=AC$4, MasterData5[[#This Row],[Income ]]&lt;=$AB$12), "Yes", "")</f>
        <v/>
      </c>
      <c r="Q1347" s="14" t="str">
        <f>IF(AND(MasterData5[[#This Row],[MntMeatProducts]]&gt;=AD$4, MasterData5[[#This Row],[Income ]]&lt;=$AB$12), "Yes", "")</f>
        <v/>
      </c>
      <c r="R1347" s="14" t="str">
        <f>IF(AND(MasterData5[[#This Row],[MntFishProducts]]&gt;=AE$4, MasterData5[[#This Row],[Income ]]&lt;=$AB$12), "Yes", "")</f>
        <v/>
      </c>
      <c r="S1347" s="14" t="str">
        <f>IF(AND(MasterData5[[#This Row],[MntSweetProducts]]&gt;=AF$4, MasterData5[[#This Row],[Income ]]&lt;=$AB$12), "Yes", "")</f>
        <v/>
      </c>
      <c r="U1347" s="14" t="str">
        <f>IF(MasterData5[[#This Row],[MntWines]]&gt;=AB$4, "Yes", "")</f>
        <v/>
      </c>
      <c r="V1347" s="14" t="str">
        <f>IF(MasterData5[[#This Row],[MntFruits]]&gt;=AC$4, "Yes", "")</f>
        <v>Yes</v>
      </c>
      <c r="W1347" s="14" t="str">
        <f>IF(MasterData5[[#This Row],[MntMeatProducts]]&gt;=AD$4, "Yes", "")</f>
        <v>Yes</v>
      </c>
      <c r="X1347" s="14" t="str">
        <f>IF(MasterData5[[#This Row],[MntFishProducts]]&gt;=AE$4, "Yes", "")</f>
        <v/>
      </c>
      <c r="Y1347" s="14" t="str">
        <f>IF(MasterData5[[#This Row],[MntSweetProducts]]&gt;=AF$4, "Yes", "")</f>
        <v>Yes</v>
      </c>
    </row>
    <row r="1348" spans="1:25" x14ac:dyDescent="0.3">
      <c r="A1348">
        <v>6583</v>
      </c>
      <c r="B1348" s="10">
        <v>390</v>
      </c>
      <c r="C1348" s="10">
        <v>22</v>
      </c>
      <c r="D1348" s="10">
        <v>323</v>
      </c>
      <c r="E1348" s="10">
        <v>104</v>
      </c>
      <c r="F1348" s="10">
        <v>35</v>
      </c>
      <c r="G1348" s="10">
        <v>107</v>
      </c>
      <c r="H1348" s="24">
        <f>2021-'Customer Profile'!B1347</f>
        <v>66</v>
      </c>
      <c r="I1348" s="10">
        <f>IF(Analysis!$B$60="Wine",B1348,IF(Analysis!$B$60="Fruit",C1348,IF(Analysis!$B$60="Meat",D1348,IF(Analysis!$B$60="Fish",E1348,IF(Analysis!$B$60="Sweet",F1348,"")))))</f>
        <v>104</v>
      </c>
      <c r="J1348" s="10">
        <v>72635</v>
      </c>
      <c r="K1348" s="10" t="str">
        <f>IF(MasterData5[[#This Row],[Income ]]&gt;$AB$12, "Above", "Below")</f>
        <v>Above</v>
      </c>
      <c r="L1348" s="10">
        <f>SUM(MasterData5[[#This Row],[MntWines]:[MntSweetProducts]])</f>
        <v>874</v>
      </c>
      <c r="M1348" s="53" t="str">
        <f>IF(MasterData5[[#This Row],[Total Purchase]]&gt;=500, "Over $500", "")</f>
        <v>Over $500</v>
      </c>
      <c r="N1348" s="10"/>
      <c r="O1348" s="14" t="str">
        <f>IF(AND(MasterData5[[#This Row],[MntWines]]&gt;=AB$4, MasterData5[[#This Row],[Income ]]&lt;=$AB$12), "Yes", "")</f>
        <v/>
      </c>
      <c r="P1348" s="14" t="str">
        <f>IF(AND(MasterData5[[#This Row],[MntFruits]]&gt;=AC$4, MasterData5[[#This Row],[Income ]]&lt;=$AB$12), "Yes", "")</f>
        <v/>
      </c>
      <c r="Q1348" s="14" t="str">
        <f>IF(AND(MasterData5[[#This Row],[MntMeatProducts]]&gt;=AD$4, MasterData5[[#This Row],[Income ]]&lt;=$AB$12), "Yes", "")</f>
        <v/>
      </c>
      <c r="R1348" s="14" t="str">
        <f>IF(AND(MasterData5[[#This Row],[MntFishProducts]]&gt;=AE$4, MasterData5[[#This Row],[Income ]]&lt;=$AB$12), "Yes", "")</f>
        <v/>
      </c>
      <c r="S1348" s="14" t="str">
        <f>IF(AND(MasterData5[[#This Row],[MntSweetProducts]]&gt;=AF$4, MasterData5[[#This Row],[Income ]]&lt;=$AB$12), "Yes", "")</f>
        <v/>
      </c>
      <c r="U1348" s="14" t="str">
        <f>IF(MasterData5[[#This Row],[MntWines]]&gt;=AB$4, "Yes", "")</f>
        <v>Yes</v>
      </c>
      <c r="V1348" s="14" t="str">
        <f>IF(MasterData5[[#This Row],[MntFruits]]&gt;=AC$4, "Yes", "")</f>
        <v/>
      </c>
      <c r="W1348" s="14" t="str">
        <f>IF(MasterData5[[#This Row],[MntMeatProducts]]&gt;=AD$4, "Yes", "")</f>
        <v>Yes</v>
      </c>
      <c r="X1348" s="14" t="str">
        <f>IF(MasterData5[[#This Row],[MntFishProducts]]&gt;=AE$4, "Yes", "")</f>
        <v>Yes</v>
      </c>
      <c r="Y1348" s="14" t="str">
        <f>IF(MasterData5[[#This Row],[MntSweetProducts]]&gt;=AF$4, "Yes", "")</f>
        <v>Yes</v>
      </c>
    </row>
    <row r="1349" spans="1:25" x14ac:dyDescent="0.3">
      <c r="A1349">
        <v>6605</v>
      </c>
      <c r="B1349" s="10">
        <v>504</v>
      </c>
      <c r="C1349" s="10">
        <v>13</v>
      </c>
      <c r="D1349" s="10">
        <v>131</v>
      </c>
      <c r="E1349" s="10">
        <v>8</v>
      </c>
      <c r="F1349" s="10">
        <v>0</v>
      </c>
      <c r="G1349" s="10">
        <v>26</v>
      </c>
      <c r="H1349" s="24">
        <f>2021-'Customer Profile'!B1348</f>
        <v>77</v>
      </c>
      <c r="I1349" s="10">
        <f>IF(Analysis!$B$60="Wine",B1349,IF(Analysis!$B$60="Fruit",C1349,IF(Analysis!$B$60="Meat",D1349,IF(Analysis!$B$60="Fish",E1349,IF(Analysis!$B$60="Sweet",F1349,"")))))</f>
        <v>8</v>
      </c>
      <c r="J1349" s="10">
        <v>55614</v>
      </c>
      <c r="K1349" s="10" t="str">
        <f>IF(MasterData5[[#This Row],[Income ]]&gt;$AB$12, "Above", "Below")</f>
        <v>Above</v>
      </c>
      <c r="L1349" s="10">
        <f>SUM(MasterData5[[#This Row],[MntWines]:[MntSweetProducts]])</f>
        <v>656</v>
      </c>
      <c r="M1349" s="53" t="str">
        <f>IF(MasterData5[[#This Row],[Total Purchase]]&gt;=500, "Over $500", "")</f>
        <v>Over $500</v>
      </c>
      <c r="N1349" s="10"/>
      <c r="O1349" s="14" t="str">
        <f>IF(AND(MasterData5[[#This Row],[MntWines]]&gt;=AB$4, MasterData5[[#This Row],[Income ]]&lt;=$AB$12), "Yes", "")</f>
        <v/>
      </c>
      <c r="P1349" s="14" t="str">
        <f>IF(AND(MasterData5[[#This Row],[MntFruits]]&gt;=AC$4, MasterData5[[#This Row],[Income ]]&lt;=$AB$12), "Yes", "")</f>
        <v/>
      </c>
      <c r="Q1349" s="14" t="str">
        <f>IF(AND(MasterData5[[#This Row],[MntMeatProducts]]&gt;=AD$4, MasterData5[[#This Row],[Income ]]&lt;=$AB$12), "Yes", "")</f>
        <v/>
      </c>
      <c r="R1349" s="14" t="str">
        <f>IF(AND(MasterData5[[#This Row],[MntFishProducts]]&gt;=AE$4, MasterData5[[#This Row],[Income ]]&lt;=$AB$12), "Yes", "")</f>
        <v/>
      </c>
      <c r="S1349" s="14" t="str">
        <f>IF(AND(MasterData5[[#This Row],[MntSweetProducts]]&gt;=AF$4, MasterData5[[#This Row],[Income ]]&lt;=$AB$12), "Yes", "")</f>
        <v/>
      </c>
      <c r="U1349" s="14" t="str">
        <f>IF(MasterData5[[#This Row],[MntWines]]&gt;=AB$4, "Yes", "")</f>
        <v>Yes</v>
      </c>
      <c r="V1349" s="14" t="str">
        <f>IF(MasterData5[[#This Row],[MntFruits]]&gt;=AC$4, "Yes", "")</f>
        <v/>
      </c>
      <c r="W1349" s="14" t="str">
        <f>IF(MasterData5[[#This Row],[MntMeatProducts]]&gt;=AD$4, "Yes", "")</f>
        <v/>
      </c>
      <c r="X1349" s="14" t="str">
        <f>IF(MasterData5[[#This Row],[MntFishProducts]]&gt;=AE$4, "Yes", "")</f>
        <v/>
      </c>
      <c r="Y1349" s="14" t="str">
        <f>IF(MasterData5[[#This Row],[MntSweetProducts]]&gt;=AF$4, "Yes", "")</f>
        <v/>
      </c>
    </row>
    <row r="1350" spans="1:25" x14ac:dyDescent="0.3">
      <c r="A1350">
        <v>6606</v>
      </c>
      <c r="B1350" s="10">
        <v>964</v>
      </c>
      <c r="C1350" s="10">
        <v>34</v>
      </c>
      <c r="D1350" s="10">
        <v>137</v>
      </c>
      <c r="E1350" s="10">
        <v>15</v>
      </c>
      <c r="F1350" s="10">
        <v>0</v>
      </c>
      <c r="G1350" s="10">
        <v>11</v>
      </c>
      <c r="H1350" s="24">
        <f>2021-'Customer Profile'!B1349</f>
        <v>52</v>
      </c>
      <c r="I1350" s="10">
        <f>IF(Analysis!$B$60="Wine",B1350,IF(Analysis!$B$60="Fruit",C1350,IF(Analysis!$B$60="Meat",D1350,IF(Analysis!$B$60="Fish",E1350,IF(Analysis!$B$60="Sweet",F1350,"")))))</f>
        <v>15</v>
      </c>
      <c r="J1350" s="10">
        <v>70091</v>
      </c>
      <c r="K1350" s="10" t="str">
        <f>IF(MasterData5[[#This Row],[Income ]]&gt;$AB$12, "Above", "Below")</f>
        <v>Above</v>
      </c>
      <c r="L1350" s="10">
        <f>SUM(MasterData5[[#This Row],[MntWines]:[MntSweetProducts]])</f>
        <v>1150</v>
      </c>
      <c r="M1350" s="53" t="str">
        <f>IF(MasterData5[[#This Row],[Total Purchase]]&gt;=500, "Over $500", "")</f>
        <v>Over $500</v>
      </c>
      <c r="N1350" s="10"/>
      <c r="O1350" s="14" t="str">
        <f>IF(AND(MasterData5[[#This Row],[MntWines]]&gt;=AB$4, MasterData5[[#This Row],[Income ]]&lt;=$AB$12), "Yes", "")</f>
        <v/>
      </c>
      <c r="P1350" s="14" t="str">
        <f>IF(AND(MasterData5[[#This Row],[MntFruits]]&gt;=AC$4, MasterData5[[#This Row],[Income ]]&lt;=$AB$12), "Yes", "")</f>
        <v/>
      </c>
      <c r="Q1350" s="14" t="str">
        <f>IF(AND(MasterData5[[#This Row],[MntMeatProducts]]&gt;=AD$4, MasterData5[[#This Row],[Income ]]&lt;=$AB$12), "Yes", "")</f>
        <v/>
      </c>
      <c r="R1350" s="14" t="str">
        <f>IF(AND(MasterData5[[#This Row],[MntFishProducts]]&gt;=AE$4, MasterData5[[#This Row],[Income ]]&lt;=$AB$12), "Yes", "")</f>
        <v/>
      </c>
      <c r="S1350" s="14" t="str">
        <f>IF(AND(MasterData5[[#This Row],[MntSweetProducts]]&gt;=AF$4, MasterData5[[#This Row],[Income ]]&lt;=$AB$12), "Yes", "")</f>
        <v/>
      </c>
      <c r="U1350" s="14" t="str">
        <f>IF(MasterData5[[#This Row],[MntWines]]&gt;=AB$4, "Yes", "")</f>
        <v>Yes</v>
      </c>
      <c r="V1350" s="14" t="str">
        <f>IF(MasterData5[[#This Row],[MntFruits]]&gt;=AC$4, "Yes", "")</f>
        <v>Yes</v>
      </c>
      <c r="W1350" s="14" t="str">
        <f>IF(MasterData5[[#This Row],[MntMeatProducts]]&gt;=AD$4, "Yes", "")</f>
        <v/>
      </c>
      <c r="X1350" s="14" t="str">
        <f>IF(MasterData5[[#This Row],[MntFishProducts]]&gt;=AE$4, "Yes", "")</f>
        <v/>
      </c>
      <c r="Y1350" s="14" t="str">
        <f>IF(MasterData5[[#This Row],[MntSweetProducts]]&gt;=AF$4, "Yes", "")</f>
        <v/>
      </c>
    </row>
    <row r="1351" spans="1:25" x14ac:dyDescent="0.3">
      <c r="A1351">
        <v>6609</v>
      </c>
      <c r="B1351" s="10">
        <v>1</v>
      </c>
      <c r="C1351" s="10">
        <v>26</v>
      </c>
      <c r="D1351" s="10">
        <v>25</v>
      </c>
      <c r="E1351" s="10">
        <v>17</v>
      </c>
      <c r="F1351" s="10">
        <v>23</v>
      </c>
      <c r="G1351" s="10">
        <v>15</v>
      </c>
      <c r="H1351" s="24">
        <f>2021-'Customer Profile'!B1350</f>
        <v>55</v>
      </c>
      <c r="I1351" s="10">
        <f>IF(Analysis!$B$60="Wine",B1351,IF(Analysis!$B$60="Fruit",C1351,IF(Analysis!$B$60="Meat",D1351,IF(Analysis!$B$60="Fish",E1351,IF(Analysis!$B$60="Sweet",F1351,"")))))</f>
        <v>17</v>
      </c>
      <c r="J1351" s="10">
        <v>27038</v>
      </c>
      <c r="K1351" s="10" t="str">
        <f>IF(MasterData5[[#This Row],[Income ]]&gt;$AB$12, "Above", "Below")</f>
        <v>Below</v>
      </c>
      <c r="L1351" s="10">
        <f>SUM(MasterData5[[#This Row],[MntWines]:[MntSweetProducts]])</f>
        <v>92</v>
      </c>
      <c r="M1351" s="53" t="str">
        <f>IF(MasterData5[[#This Row],[Total Purchase]]&gt;=500, "Over $500", "")</f>
        <v/>
      </c>
      <c r="N1351" s="10"/>
      <c r="O1351" s="14" t="str">
        <f>IF(AND(MasterData5[[#This Row],[MntWines]]&gt;=AB$4, MasterData5[[#This Row],[Income ]]&lt;=$AB$12), "Yes", "")</f>
        <v/>
      </c>
      <c r="P1351" s="14" t="str">
        <f>IF(AND(MasterData5[[#This Row],[MntFruits]]&gt;=AC$4, MasterData5[[#This Row],[Income ]]&lt;=$AB$12), "Yes", "")</f>
        <v/>
      </c>
      <c r="Q1351" s="14" t="str">
        <f>IF(AND(MasterData5[[#This Row],[MntMeatProducts]]&gt;=AD$4, MasterData5[[#This Row],[Income ]]&lt;=$AB$12), "Yes", "")</f>
        <v/>
      </c>
      <c r="R1351" s="14" t="str">
        <f>IF(AND(MasterData5[[#This Row],[MntFishProducts]]&gt;=AE$4, MasterData5[[#This Row],[Income ]]&lt;=$AB$12), "Yes", "")</f>
        <v/>
      </c>
      <c r="S1351" s="14" t="str">
        <f>IF(AND(MasterData5[[#This Row],[MntSweetProducts]]&gt;=AF$4, MasterData5[[#This Row],[Income ]]&lt;=$AB$12), "Yes", "")</f>
        <v/>
      </c>
      <c r="U1351" s="14" t="str">
        <f>IF(MasterData5[[#This Row],[MntWines]]&gt;=AB$4, "Yes", "")</f>
        <v/>
      </c>
      <c r="V1351" s="14" t="str">
        <f>IF(MasterData5[[#This Row],[MntFruits]]&gt;=AC$4, "Yes", "")</f>
        <v/>
      </c>
      <c r="W1351" s="14" t="str">
        <f>IF(MasterData5[[#This Row],[MntMeatProducts]]&gt;=AD$4, "Yes", "")</f>
        <v/>
      </c>
      <c r="X1351" s="14" t="str">
        <f>IF(MasterData5[[#This Row],[MntFishProducts]]&gt;=AE$4, "Yes", "")</f>
        <v/>
      </c>
      <c r="Y1351" s="14" t="str">
        <f>IF(MasterData5[[#This Row],[MntSweetProducts]]&gt;=AF$4, "Yes", "")</f>
        <v/>
      </c>
    </row>
    <row r="1352" spans="1:25" x14ac:dyDescent="0.3">
      <c r="A1352">
        <v>6613</v>
      </c>
      <c r="B1352" s="10">
        <v>513</v>
      </c>
      <c r="C1352" s="10">
        <v>7</v>
      </c>
      <c r="D1352" s="10">
        <v>133</v>
      </c>
      <c r="E1352" s="10">
        <v>46</v>
      </c>
      <c r="F1352" s="10">
        <v>14</v>
      </c>
      <c r="G1352" s="10">
        <v>14</v>
      </c>
      <c r="H1352" s="24">
        <f>2021-'Customer Profile'!B1351</f>
        <v>51</v>
      </c>
      <c r="I1352" s="10">
        <f>IF(Analysis!$B$60="Wine",B1352,IF(Analysis!$B$60="Fruit",C1352,IF(Analysis!$B$60="Meat",D1352,IF(Analysis!$B$60="Fish",E1352,IF(Analysis!$B$60="Sweet",F1352,"")))))</f>
        <v>46</v>
      </c>
      <c r="J1352" s="10">
        <v>44511</v>
      </c>
      <c r="K1352" s="10" t="str">
        <f>IF(MasterData5[[#This Row],[Income ]]&gt;$AB$12, "Above", "Below")</f>
        <v>Below</v>
      </c>
      <c r="L1352" s="10">
        <f>SUM(MasterData5[[#This Row],[MntWines]:[MntSweetProducts]])</f>
        <v>713</v>
      </c>
      <c r="M1352" s="53" t="str">
        <f>IF(MasterData5[[#This Row],[Total Purchase]]&gt;=500, "Over $500", "")</f>
        <v>Over $500</v>
      </c>
      <c r="N1352" s="10"/>
      <c r="O1352" s="14" t="str">
        <f>IF(AND(MasterData5[[#This Row],[MntWines]]&gt;=AB$4, MasterData5[[#This Row],[Income ]]&lt;=$AB$12), "Yes", "")</f>
        <v>Yes</v>
      </c>
      <c r="P1352" s="14" t="str">
        <f>IF(AND(MasterData5[[#This Row],[MntFruits]]&gt;=AC$4, MasterData5[[#This Row],[Income ]]&lt;=$AB$12), "Yes", "")</f>
        <v/>
      </c>
      <c r="Q1352" s="14" t="str">
        <f>IF(AND(MasterData5[[#This Row],[MntMeatProducts]]&gt;=AD$4, MasterData5[[#This Row],[Income ]]&lt;=$AB$12), "Yes", "")</f>
        <v/>
      </c>
      <c r="R1352" s="14" t="str">
        <f>IF(AND(MasterData5[[#This Row],[MntFishProducts]]&gt;=AE$4, MasterData5[[#This Row],[Income ]]&lt;=$AB$12), "Yes", "")</f>
        <v>Yes</v>
      </c>
      <c r="S1352" s="14" t="str">
        <f>IF(AND(MasterData5[[#This Row],[MntSweetProducts]]&gt;=AF$4, MasterData5[[#This Row],[Income ]]&lt;=$AB$12), "Yes", "")</f>
        <v/>
      </c>
      <c r="U1352" s="14" t="str">
        <f>IF(MasterData5[[#This Row],[MntWines]]&gt;=AB$4, "Yes", "")</f>
        <v>Yes</v>
      </c>
      <c r="V1352" s="14" t="str">
        <f>IF(MasterData5[[#This Row],[MntFruits]]&gt;=AC$4, "Yes", "")</f>
        <v/>
      </c>
      <c r="W1352" s="14" t="str">
        <f>IF(MasterData5[[#This Row],[MntMeatProducts]]&gt;=AD$4, "Yes", "")</f>
        <v/>
      </c>
      <c r="X1352" s="14" t="str">
        <f>IF(MasterData5[[#This Row],[MntFishProducts]]&gt;=AE$4, "Yes", "")</f>
        <v>Yes</v>
      </c>
      <c r="Y1352" s="14" t="str">
        <f>IF(MasterData5[[#This Row],[MntSweetProducts]]&gt;=AF$4, "Yes", "")</f>
        <v/>
      </c>
    </row>
    <row r="1353" spans="1:25" x14ac:dyDescent="0.3">
      <c r="A1353">
        <v>6616</v>
      </c>
      <c r="B1353" s="10">
        <v>178</v>
      </c>
      <c r="C1353" s="10">
        <v>3</v>
      </c>
      <c r="D1353" s="10">
        <v>85</v>
      </c>
      <c r="E1353" s="10">
        <v>71</v>
      </c>
      <c r="F1353" s="10">
        <v>66</v>
      </c>
      <c r="G1353" s="10">
        <v>58</v>
      </c>
      <c r="H1353" s="24">
        <f>2021-'Customer Profile'!B1352</f>
        <v>46</v>
      </c>
      <c r="I1353" s="10">
        <f>IF(Analysis!$B$60="Wine",B1353,IF(Analysis!$B$60="Fruit",C1353,IF(Analysis!$B$60="Meat",D1353,IF(Analysis!$B$60="Fish",E1353,IF(Analysis!$B$60="Sweet",F1353,"")))))</f>
        <v>71</v>
      </c>
      <c r="J1353" s="10">
        <v>59481</v>
      </c>
      <c r="K1353" s="10" t="str">
        <f>IF(MasterData5[[#This Row],[Income ]]&gt;$AB$12, "Above", "Below")</f>
        <v>Above</v>
      </c>
      <c r="L1353" s="10">
        <f>SUM(MasterData5[[#This Row],[MntWines]:[MntSweetProducts]])</f>
        <v>403</v>
      </c>
      <c r="M1353" s="53" t="str">
        <f>IF(MasterData5[[#This Row],[Total Purchase]]&gt;=500, "Over $500", "")</f>
        <v/>
      </c>
      <c r="N1353" s="10"/>
      <c r="O1353" s="14" t="str">
        <f>IF(AND(MasterData5[[#This Row],[MntWines]]&gt;=AB$4, MasterData5[[#This Row],[Income ]]&lt;=$AB$12), "Yes", "")</f>
        <v/>
      </c>
      <c r="P1353" s="14" t="str">
        <f>IF(AND(MasterData5[[#This Row],[MntFruits]]&gt;=AC$4, MasterData5[[#This Row],[Income ]]&lt;=$AB$12), "Yes", "")</f>
        <v/>
      </c>
      <c r="Q1353" s="14" t="str">
        <f>IF(AND(MasterData5[[#This Row],[MntMeatProducts]]&gt;=AD$4, MasterData5[[#This Row],[Income ]]&lt;=$AB$12), "Yes", "")</f>
        <v/>
      </c>
      <c r="R1353" s="14" t="str">
        <f>IF(AND(MasterData5[[#This Row],[MntFishProducts]]&gt;=AE$4, MasterData5[[#This Row],[Income ]]&lt;=$AB$12), "Yes", "")</f>
        <v/>
      </c>
      <c r="S1353" s="14" t="str">
        <f>IF(AND(MasterData5[[#This Row],[MntSweetProducts]]&gt;=AF$4, MasterData5[[#This Row],[Income ]]&lt;=$AB$12), "Yes", "")</f>
        <v/>
      </c>
      <c r="U1353" s="14" t="str">
        <f>IF(MasterData5[[#This Row],[MntWines]]&gt;=AB$4, "Yes", "")</f>
        <v/>
      </c>
      <c r="V1353" s="14" t="str">
        <f>IF(MasterData5[[#This Row],[MntFruits]]&gt;=AC$4, "Yes", "")</f>
        <v/>
      </c>
      <c r="W1353" s="14" t="str">
        <f>IF(MasterData5[[#This Row],[MntMeatProducts]]&gt;=AD$4, "Yes", "")</f>
        <v/>
      </c>
      <c r="X1353" s="14" t="str">
        <f>IF(MasterData5[[#This Row],[MntFishProducts]]&gt;=AE$4, "Yes", "")</f>
        <v>Yes</v>
      </c>
      <c r="Y1353" s="14" t="str">
        <f>IF(MasterData5[[#This Row],[MntSweetProducts]]&gt;=AF$4, "Yes", "")</f>
        <v>Yes</v>
      </c>
    </row>
    <row r="1354" spans="1:25" x14ac:dyDescent="0.3">
      <c r="A1354">
        <v>6619</v>
      </c>
      <c r="B1354" s="10">
        <v>22</v>
      </c>
      <c r="C1354" s="10">
        <v>1</v>
      </c>
      <c r="D1354" s="10">
        <v>13</v>
      </c>
      <c r="E1354" s="10">
        <v>4</v>
      </c>
      <c r="F1354" s="10">
        <v>0</v>
      </c>
      <c r="G1354" s="10">
        <v>4</v>
      </c>
      <c r="H1354" s="24">
        <f>2021-'Customer Profile'!B1353</f>
        <v>43</v>
      </c>
      <c r="I1354" s="10">
        <f>IF(Analysis!$B$60="Wine",B1354,IF(Analysis!$B$60="Fruit",C1354,IF(Analysis!$B$60="Meat",D1354,IF(Analysis!$B$60="Fish",E1354,IF(Analysis!$B$60="Sweet",F1354,"")))))</f>
        <v>4</v>
      </c>
      <c r="J1354" s="10">
        <v>38415</v>
      </c>
      <c r="K1354" s="10" t="str">
        <f>IF(MasterData5[[#This Row],[Income ]]&gt;$AB$12, "Above", "Below")</f>
        <v>Below</v>
      </c>
      <c r="L1354" s="10">
        <f>SUM(MasterData5[[#This Row],[MntWines]:[MntSweetProducts]])</f>
        <v>40</v>
      </c>
      <c r="M1354" s="53" t="str">
        <f>IF(MasterData5[[#This Row],[Total Purchase]]&gt;=500, "Over $500", "")</f>
        <v/>
      </c>
      <c r="N1354" s="10"/>
      <c r="O1354" s="14" t="str">
        <f>IF(AND(MasterData5[[#This Row],[MntWines]]&gt;=AB$4, MasterData5[[#This Row],[Income ]]&lt;=$AB$12), "Yes", "")</f>
        <v/>
      </c>
      <c r="P1354" s="14" t="str">
        <f>IF(AND(MasterData5[[#This Row],[MntFruits]]&gt;=AC$4, MasterData5[[#This Row],[Income ]]&lt;=$AB$12), "Yes", "")</f>
        <v/>
      </c>
      <c r="Q1354" s="14" t="str">
        <f>IF(AND(MasterData5[[#This Row],[MntMeatProducts]]&gt;=AD$4, MasterData5[[#This Row],[Income ]]&lt;=$AB$12), "Yes", "")</f>
        <v/>
      </c>
      <c r="R1354" s="14" t="str">
        <f>IF(AND(MasterData5[[#This Row],[MntFishProducts]]&gt;=AE$4, MasterData5[[#This Row],[Income ]]&lt;=$AB$12), "Yes", "")</f>
        <v/>
      </c>
      <c r="S1354" s="14" t="str">
        <f>IF(AND(MasterData5[[#This Row],[MntSweetProducts]]&gt;=AF$4, MasterData5[[#This Row],[Income ]]&lt;=$AB$12), "Yes", "")</f>
        <v/>
      </c>
      <c r="U1354" s="14" t="str">
        <f>IF(MasterData5[[#This Row],[MntWines]]&gt;=AB$4, "Yes", "")</f>
        <v/>
      </c>
      <c r="V1354" s="14" t="str">
        <f>IF(MasterData5[[#This Row],[MntFruits]]&gt;=AC$4, "Yes", "")</f>
        <v/>
      </c>
      <c r="W1354" s="14" t="str">
        <f>IF(MasterData5[[#This Row],[MntMeatProducts]]&gt;=AD$4, "Yes", "")</f>
        <v/>
      </c>
      <c r="X1354" s="14" t="str">
        <f>IF(MasterData5[[#This Row],[MntFishProducts]]&gt;=AE$4, "Yes", "")</f>
        <v/>
      </c>
      <c r="Y1354" s="14" t="str">
        <f>IF(MasterData5[[#This Row],[MntSweetProducts]]&gt;=AF$4, "Yes", "")</f>
        <v/>
      </c>
    </row>
    <row r="1355" spans="1:25" x14ac:dyDescent="0.3">
      <c r="A1355">
        <v>6634</v>
      </c>
      <c r="B1355" s="10">
        <v>22</v>
      </c>
      <c r="C1355" s="10">
        <v>3</v>
      </c>
      <c r="D1355" s="10">
        <v>18</v>
      </c>
      <c r="E1355" s="10">
        <v>0</v>
      </c>
      <c r="F1355" s="10">
        <v>0</v>
      </c>
      <c r="G1355" s="10">
        <v>11</v>
      </c>
      <c r="H1355" s="24">
        <f>2021-'Customer Profile'!B1354</f>
        <v>42</v>
      </c>
      <c r="I1355" s="10">
        <f>IF(Analysis!$B$60="Wine",B1355,IF(Analysis!$B$60="Fruit",C1355,IF(Analysis!$B$60="Meat",D1355,IF(Analysis!$B$60="Fish",E1355,IF(Analysis!$B$60="Sweet",F1355,"")))))</f>
        <v>0</v>
      </c>
      <c r="J1355" s="10">
        <v>33462</v>
      </c>
      <c r="K1355" s="10" t="str">
        <f>IF(MasterData5[[#This Row],[Income ]]&gt;$AB$12, "Above", "Below")</f>
        <v>Below</v>
      </c>
      <c r="L1355" s="10">
        <f>SUM(MasterData5[[#This Row],[MntWines]:[MntSweetProducts]])</f>
        <v>43</v>
      </c>
      <c r="M1355" s="53" t="str">
        <f>IF(MasterData5[[#This Row],[Total Purchase]]&gt;=500, "Over $500", "")</f>
        <v/>
      </c>
      <c r="N1355" s="10"/>
      <c r="O1355" s="14" t="str">
        <f>IF(AND(MasterData5[[#This Row],[MntWines]]&gt;=AB$4, MasterData5[[#This Row],[Income ]]&lt;=$AB$12), "Yes", "")</f>
        <v/>
      </c>
      <c r="P1355" s="14" t="str">
        <f>IF(AND(MasterData5[[#This Row],[MntFruits]]&gt;=AC$4, MasterData5[[#This Row],[Income ]]&lt;=$AB$12), "Yes", "")</f>
        <v/>
      </c>
      <c r="Q1355" s="14" t="str">
        <f>IF(AND(MasterData5[[#This Row],[MntMeatProducts]]&gt;=AD$4, MasterData5[[#This Row],[Income ]]&lt;=$AB$12), "Yes", "")</f>
        <v/>
      </c>
      <c r="R1355" s="14" t="str">
        <f>IF(AND(MasterData5[[#This Row],[MntFishProducts]]&gt;=AE$4, MasterData5[[#This Row],[Income ]]&lt;=$AB$12), "Yes", "")</f>
        <v/>
      </c>
      <c r="S1355" s="14" t="str">
        <f>IF(AND(MasterData5[[#This Row],[MntSweetProducts]]&gt;=AF$4, MasterData5[[#This Row],[Income ]]&lt;=$AB$12), "Yes", "")</f>
        <v/>
      </c>
      <c r="U1355" s="14" t="str">
        <f>IF(MasterData5[[#This Row],[MntWines]]&gt;=AB$4, "Yes", "")</f>
        <v/>
      </c>
      <c r="V1355" s="14" t="str">
        <f>IF(MasterData5[[#This Row],[MntFruits]]&gt;=AC$4, "Yes", "")</f>
        <v/>
      </c>
      <c r="W1355" s="14" t="str">
        <f>IF(MasterData5[[#This Row],[MntMeatProducts]]&gt;=AD$4, "Yes", "")</f>
        <v/>
      </c>
      <c r="X1355" s="14" t="str">
        <f>IF(MasterData5[[#This Row],[MntFishProducts]]&gt;=AE$4, "Yes", "")</f>
        <v/>
      </c>
      <c r="Y1355" s="14" t="str">
        <f>IF(MasterData5[[#This Row],[MntSweetProducts]]&gt;=AF$4, "Yes", "")</f>
        <v/>
      </c>
    </row>
    <row r="1356" spans="1:25" x14ac:dyDescent="0.3">
      <c r="A1356">
        <v>6637</v>
      </c>
      <c r="B1356" s="10">
        <v>277</v>
      </c>
      <c r="C1356" s="10">
        <v>162</v>
      </c>
      <c r="D1356" s="10">
        <v>305</v>
      </c>
      <c r="E1356" s="10">
        <v>173</v>
      </c>
      <c r="F1356" s="10">
        <v>76</v>
      </c>
      <c r="G1356" s="10">
        <v>124</v>
      </c>
      <c r="H1356" s="24">
        <f>2021-'Customer Profile'!B1355</f>
        <v>33</v>
      </c>
      <c r="I1356" s="10">
        <f>IF(Analysis!$B$60="Wine",B1356,IF(Analysis!$B$60="Fruit",C1356,IF(Analysis!$B$60="Meat",D1356,IF(Analysis!$B$60="Fish",E1356,IF(Analysis!$B$60="Sweet",F1356,"")))))</f>
        <v>173</v>
      </c>
      <c r="J1356" s="10">
        <v>66951</v>
      </c>
      <c r="K1356" s="10" t="str">
        <f>IF(MasterData5[[#This Row],[Income ]]&gt;$AB$12, "Above", "Below")</f>
        <v>Above</v>
      </c>
      <c r="L1356" s="10">
        <f>SUM(MasterData5[[#This Row],[MntWines]:[MntSweetProducts]])</f>
        <v>993</v>
      </c>
      <c r="M1356" s="53" t="str">
        <f>IF(MasterData5[[#This Row],[Total Purchase]]&gt;=500, "Over $500", "")</f>
        <v>Over $500</v>
      </c>
      <c r="N1356" s="10"/>
      <c r="O1356" s="14" t="str">
        <f>IF(AND(MasterData5[[#This Row],[MntWines]]&gt;=AB$4, MasterData5[[#This Row],[Income ]]&lt;=$AB$12), "Yes", "")</f>
        <v/>
      </c>
      <c r="P1356" s="14" t="str">
        <f>IF(AND(MasterData5[[#This Row],[MntFruits]]&gt;=AC$4, MasterData5[[#This Row],[Income ]]&lt;=$AB$12), "Yes", "")</f>
        <v/>
      </c>
      <c r="Q1356" s="14" t="str">
        <f>IF(AND(MasterData5[[#This Row],[MntMeatProducts]]&gt;=AD$4, MasterData5[[#This Row],[Income ]]&lt;=$AB$12), "Yes", "")</f>
        <v/>
      </c>
      <c r="R1356" s="14" t="str">
        <f>IF(AND(MasterData5[[#This Row],[MntFishProducts]]&gt;=AE$4, MasterData5[[#This Row],[Income ]]&lt;=$AB$12), "Yes", "")</f>
        <v/>
      </c>
      <c r="S1356" s="14" t="str">
        <f>IF(AND(MasterData5[[#This Row],[MntSweetProducts]]&gt;=AF$4, MasterData5[[#This Row],[Income ]]&lt;=$AB$12), "Yes", "")</f>
        <v/>
      </c>
      <c r="U1356" s="14" t="str">
        <f>IF(MasterData5[[#This Row],[MntWines]]&gt;=AB$4, "Yes", "")</f>
        <v/>
      </c>
      <c r="V1356" s="14" t="str">
        <f>IF(MasterData5[[#This Row],[MntFruits]]&gt;=AC$4, "Yes", "")</f>
        <v>Yes</v>
      </c>
      <c r="W1356" s="14" t="str">
        <f>IF(MasterData5[[#This Row],[MntMeatProducts]]&gt;=AD$4, "Yes", "")</f>
        <v>Yes</v>
      </c>
      <c r="X1356" s="14" t="str">
        <f>IF(MasterData5[[#This Row],[MntFishProducts]]&gt;=AE$4, "Yes", "")</f>
        <v>Yes</v>
      </c>
      <c r="Y1356" s="14" t="str">
        <f>IF(MasterData5[[#This Row],[MntSweetProducts]]&gt;=AF$4, "Yes", "")</f>
        <v>Yes</v>
      </c>
    </row>
    <row r="1357" spans="1:25" x14ac:dyDescent="0.3">
      <c r="A1357">
        <v>6642</v>
      </c>
      <c r="B1357" s="10">
        <v>30</v>
      </c>
      <c r="C1357" s="10">
        <v>5</v>
      </c>
      <c r="D1357" s="10">
        <v>22</v>
      </c>
      <c r="E1357" s="10">
        <v>8</v>
      </c>
      <c r="F1357" s="10">
        <v>9</v>
      </c>
      <c r="G1357" s="10">
        <v>28</v>
      </c>
      <c r="H1357" s="24">
        <f>2021-'Customer Profile'!B1356</f>
        <v>60</v>
      </c>
      <c r="I1357" s="10">
        <f>IF(Analysis!$B$60="Wine",B1357,IF(Analysis!$B$60="Fruit",C1357,IF(Analysis!$B$60="Meat",D1357,IF(Analysis!$B$60="Fish",E1357,IF(Analysis!$B$60="Sweet",F1357,"")))))</f>
        <v>8</v>
      </c>
      <c r="J1357" s="10">
        <v>27215</v>
      </c>
      <c r="K1357" s="10" t="str">
        <f>IF(MasterData5[[#This Row],[Income ]]&gt;$AB$12, "Above", "Below")</f>
        <v>Below</v>
      </c>
      <c r="L1357" s="10">
        <f>SUM(MasterData5[[#This Row],[MntWines]:[MntSweetProducts]])</f>
        <v>74</v>
      </c>
      <c r="M1357" s="53" t="str">
        <f>IF(MasterData5[[#This Row],[Total Purchase]]&gt;=500, "Over $500", "")</f>
        <v/>
      </c>
      <c r="N1357" s="10"/>
      <c r="O1357" s="14" t="str">
        <f>IF(AND(MasterData5[[#This Row],[MntWines]]&gt;=AB$4, MasterData5[[#This Row],[Income ]]&lt;=$AB$12), "Yes", "")</f>
        <v/>
      </c>
      <c r="P1357" s="14" t="str">
        <f>IF(AND(MasterData5[[#This Row],[MntFruits]]&gt;=AC$4, MasterData5[[#This Row],[Income ]]&lt;=$AB$12), "Yes", "")</f>
        <v/>
      </c>
      <c r="Q1357" s="14" t="str">
        <f>IF(AND(MasterData5[[#This Row],[MntMeatProducts]]&gt;=AD$4, MasterData5[[#This Row],[Income ]]&lt;=$AB$12), "Yes", "")</f>
        <v/>
      </c>
      <c r="R1357" s="14" t="str">
        <f>IF(AND(MasterData5[[#This Row],[MntFishProducts]]&gt;=AE$4, MasterData5[[#This Row],[Income ]]&lt;=$AB$12), "Yes", "")</f>
        <v/>
      </c>
      <c r="S1357" s="14" t="str">
        <f>IF(AND(MasterData5[[#This Row],[MntSweetProducts]]&gt;=AF$4, MasterData5[[#This Row],[Income ]]&lt;=$AB$12), "Yes", "")</f>
        <v/>
      </c>
      <c r="U1357" s="14" t="str">
        <f>IF(MasterData5[[#This Row],[MntWines]]&gt;=AB$4, "Yes", "")</f>
        <v/>
      </c>
      <c r="V1357" s="14" t="str">
        <f>IF(MasterData5[[#This Row],[MntFruits]]&gt;=AC$4, "Yes", "")</f>
        <v/>
      </c>
      <c r="W1357" s="14" t="str">
        <f>IF(MasterData5[[#This Row],[MntMeatProducts]]&gt;=AD$4, "Yes", "")</f>
        <v/>
      </c>
      <c r="X1357" s="14" t="str">
        <f>IF(MasterData5[[#This Row],[MntFishProducts]]&gt;=AE$4, "Yes", "")</f>
        <v/>
      </c>
      <c r="Y1357" s="14" t="str">
        <f>IF(MasterData5[[#This Row],[MntSweetProducts]]&gt;=AF$4, "Yes", "")</f>
        <v/>
      </c>
    </row>
    <row r="1358" spans="1:25" x14ac:dyDescent="0.3">
      <c r="A1358">
        <v>6646</v>
      </c>
      <c r="B1358" s="10">
        <v>3</v>
      </c>
      <c r="C1358" s="10">
        <v>0</v>
      </c>
      <c r="D1358" s="10">
        <v>5</v>
      </c>
      <c r="E1358" s="10">
        <v>13</v>
      </c>
      <c r="F1358" s="10">
        <v>0</v>
      </c>
      <c r="G1358" s="10">
        <v>1</v>
      </c>
      <c r="H1358" s="24">
        <f>2021-'Customer Profile'!B1357</f>
        <v>37</v>
      </c>
      <c r="I1358" s="10">
        <f>IF(Analysis!$B$60="Wine",B1358,IF(Analysis!$B$60="Fruit",C1358,IF(Analysis!$B$60="Meat",D1358,IF(Analysis!$B$60="Fish",E1358,IF(Analysis!$B$60="Sweet",F1358,"")))))</f>
        <v>13</v>
      </c>
      <c r="J1358" s="10">
        <v>16529</v>
      </c>
      <c r="K1358" s="10" t="str">
        <f>IF(MasterData5[[#This Row],[Income ]]&gt;$AB$12, "Above", "Below")</f>
        <v>Below</v>
      </c>
      <c r="L1358" s="10">
        <f>SUM(MasterData5[[#This Row],[MntWines]:[MntSweetProducts]])</f>
        <v>21</v>
      </c>
      <c r="M1358" s="53" t="str">
        <f>IF(MasterData5[[#This Row],[Total Purchase]]&gt;=500, "Over $500", "")</f>
        <v/>
      </c>
      <c r="N1358" s="10"/>
      <c r="O1358" s="14" t="str">
        <f>IF(AND(MasterData5[[#This Row],[MntWines]]&gt;=AB$4, MasterData5[[#This Row],[Income ]]&lt;=$AB$12), "Yes", "")</f>
        <v/>
      </c>
      <c r="P1358" s="14" t="str">
        <f>IF(AND(MasterData5[[#This Row],[MntFruits]]&gt;=AC$4, MasterData5[[#This Row],[Income ]]&lt;=$AB$12), "Yes", "")</f>
        <v/>
      </c>
      <c r="Q1358" s="14" t="str">
        <f>IF(AND(MasterData5[[#This Row],[MntMeatProducts]]&gt;=AD$4, MasterData5[[#This Row],[Income ]]&lt;=$AB$12), "Yes", "")</f>
        <v/>
      </c>
      <c r="R1358" s="14" t="str">
        <f>IF(AND(MasterData5[[#This Row],[MntFishProducts]]&gt;=AE$4, MasterData5[[#This Row],[Income ]]&lt;=$AB$12), "Yes", "")</f>
        <v/>
      </c>
      <c r="S1358" s="14" t="str">
        <f>IF(AND(MasterData5[[#This Row],[MntSweetProducts]]&gt;=AF$4, MasterData5[[#This Row],[Income ]]&lt;=$AB$12), "Yes", "")</f>
        <v/>
      </c>
      <c r="U1358" s="14" t="str">
        <f>IF(MasterData5[[#This Row],[MntWines]]&gt;=AB$4, "Yes", "")</f>
        <v/>
      </c>
      <c r="V1358" s="14" t="str">
        <f>IF(MasterData5[[#This Row],[MntFruits]]&gt;=AC$4, "Yes", "")</f>
        <v/>
      </c>
      <c r="W1358" s="14" t="str">
        <f>IF(MasterData5[[#This Row],[MntMeatProducts]]&gt;=AD$4, "Yes", "")</f>
        <v/>
      </c>
      <c r="X1358" s="14" t="str">
        <f>IF(MasterData5[[#This Row],[MntFishProducts]]&gt;=AE$4, "Yes", "")</f>
        <v/>
      </c>
      <c r="Y1358" s="14" t="str">
        <f>IF(MasterData5[[#This Row],[MntSweetProducts]]&gt;=AF$4, "Yes", "")</f>
        <v/>
      </c>
    </row>
    <row r="1359" spans="1:25" x14ac:dyDescent="0.3">
      <c r="A1359">
        <v>6652</v>
      </c>
      <c r="B1359" s="10">
        <v>227</v>
      </c>
      <c r="C1359" s="10">
        <v>151</v>
      </c>
      <c r="D1359" s="10">
        <v>573</v>
      </c>
      <c r="E1359" s="10">
        <v>98</v>
      </c>
      <c r="F1359" s="10">
        <v>54</v>
      </c>
      <c r="G1359" s="10">
        <v>31</v>
      </c>
      <c r="H1359" s="24">
        <f>2021-'Customer Profile'!B1358</f>
        <v>56</v>
      </c>
      <c r="I1359" s="10">
        <f>IF(Analysis!$B$60="Wine",B1359,IF(Analysis!$B$60="Fruit",C1359,IF(Analysis!$B$60="Meat",D1359,IF(Analysis!$B$60="Fish",E1359,IF(Analysis!$B$60="Sweet",F1359,"")))))</f>
        <v>98</v>
      </c>
      <c r="J1359" s="10">
        <v>77343</v>
      </c>
      <c r="K1359" s="10" t="str">
        <f>IF(MasterData5[[#This Row],[Income ]]&gt;$AB$12, "Above", "Below")</f>
        <v>Above</v>
      </c>
      <c r="L1359" s="10">
        <f>SUM(MasterData5[[#This Row],[MntWines]:[MntSweetProducts]])</f>
        <v>1103</v>
      </c>
      <c r="M1359" s="53" t="str">
        <f>IF(MasterData5[[#This Row],[Total Purchase]]&gt;=500, "Over $500", "")</f>
        <v>Over $500</v>
      </c>
      <c r="N1359" s="10"/>
      <c r="O1359" s="14" t="str">
        <f>IF(AND(MasterData5[[#This Row],[MntWines]]&gt;=AB$4, MasterData5[[#This Row],[Income ]]&lt;=$AB$12), "Yes", "")</f>
        <v/>
      </c>
      <c r="P1359" s="14" t="str">
        <f>IF(AND(MasterData5[[#This Row],[MntFruits]]&gt;=AC$4, MasterData5[[#This Row],[Income ]]&lt;=$AB$12), "Yes", "")</f>
        <v/>
      </c>
      <c r="Q1359" s="14" t="str">
        <f>IF(AND(MasterData5[[#This Row],[MntMeatProducts]]&gt;=AD$4, MasterData5[[#This Row],[Income ]]&lt;=$AB$12), "Yes", "")</f>
        <v/>
      </c>
      <c r="R1359" s="14" t="str">
        <f>IF(AND(MasterData5[[#This Row],[MntFishProducts]]&gt;=AE$4, MasterData5[[#This Row],[Income ]]&lt;=$AB$12), "Yes", "")</f>
        <v/>
      </c>
      <c r="S1359" s="14" t="str">
        <f>IF(AND(MasterData5[[#This Row],[MntSweetProducts]]&gt;=AF$4, MasterData5[[#This Row],[Income ]]&lt;=$AB$12), "Yes", "")</f>
        <v/>
      </c>
      <c r="U1359" s="14" t="str">
        <f>IF(MasterData5[[#This Row],[MntWines]]&gt;=AB$4, "Yes", "")</f>
        <v/>
      </c>
      <c r="V1359" s="14" t="str">
        <f>IF(MasterData5[[#This Row],[MntFruits]]&gt;=AC$4, "Yes", "")</f>
        <v>Yes</v>
      </c>
      <c r="W1359" s="14" t="str">
        <f>IF(MasterData5[[#This Row],[MntMeatProducts]]&gt;=AD$4, "Yes", "")</f>
        <v>Yes</v>
      </c>
      <c r="X1359" s="14" t="str">
        <f>IF(MasterData5[[#This Row],[MntFishProducts]]&gt;=AE$4, "Yes", "")</f>
        <v>Yes</v>
      </c>
      <c r="Y1359" s="14" t="str">
        <f>IF(MasterData5[[#This Row],[MntSweetProducts]]&gt;=AF$4, "Yes", "")</f>
        <v>Yes</v>
      </c>
    </row>
    <row r="1360" spans="1:25" x14ac:dyDescent="0.3">
      <c r="A1360">
        <v>6653</v>
      </c>
      <c r="B1360" s="10">
        <v>293</v>
      </c>
      <c r="C1360" s="10">
        <v>0</v>
      </c>
      <c r="D1360" s="10">
        <v>87</v>
      </c>
      <c r="E1360" s="10">
        <v>4</v>
      </c>
      <c r="F1360" s="10">
        <v>11</v>
      </c>
      <c r="G1360" s="10">
        <v>23</v>
      </c>
      <c r="H1360" s="24">
        <f>2021-'Customer Profile'!B1359</f>
        <v>51</v>
      </c>
      <c r="I1360" s="10">
        <f>IF(Analysis!$B$60="Wine",B1360,IF(Analysis!$B$60="Fruit",C1360,IF(Analysis!$B$60="Meat",D1360,IF(Analysis!$B$60="Fish",E1360,IF(Analysis!$B$60="Sweet",F1360,"")))))</f>
        <v>4</v>
      </c>
      <c r="J1360" s="10">
        <v>55158</v>
      </c>
      <c r="K1360" s="10" t="str">
        <f>IF(MasterData5[[#This Row],[Income ]]&gt;$AB$12, "Above", "Below")</f>
        <v>Above</v>
      </c>
      <c r="L1360" s="10">
        <f>SUM(MasterData5[[#This Row],[MntWines]:[MntSweetProducts]])</f>
        <v>395</v>
      </c>
      <c r="M1360" s="53" t="str">
        <f>IF(MasterData5[[#This Row],[Total Purchase]]&gt;=500, "Over $500", "")</f>
        <v/>
      </c>
      <c r="N1360" s="10"/>
      <c r="O1360" s="14" t="str">
        <f>IF(AND(MasterData5[[#This Row],[MntWines]]&gt;=AB$4, MasterData5[[#This Row],[Income ]]&lt;=$AB$12), "Yes", "")</f>
        <v/>
      </c>
      <c r="P1360" s="14" t="str">
        <f>IF(AND(MasterData5[[#This Row],[MntFruits]]&gt;=AC$4, MasterData5[[#This Row],[Income ]]&lt;=$AB$12), "Yes", "")</f>
        <v/>
      </c>
      <c r="Q1360" s="14" t="str">
        <f>IF(AND(MasterData5[[#This Row],[MntMeatProducts]]&gt;=AD$4, MasterData5[[#This Row],[Income ]]&lt;=$AB$12), "Yes", "")</f>
        <v/>
      </c>
      <c r="R1360" s="14" t="str">
        <f>IF(AND(MasterData5[[#This Row],[MntFishProducts]]&gt;=AE$4, MasterData5[[#This Row],[Income ]]&lt;=$AB$12), "Yes", "")</f>
        <v/>
      </c>
      <c r="S1360" s="14" t="str">
        <f>IF(AND(MasterData5[[#This Row],[MntSweetProducts]]&gt;=AF$4, MasterData5[[#This Row],[Income ]]&lt;=$AB$12), "Yes", "")</f>
        <v/>
      </c>
      <c r="U1360" s="14" t="str">
        <f>IF(MasterData5[[#This Row],[MntWines]]&gt;=AB$4, "Yes", "")</f>
        <v/>
      </c>
      <c r="V1360" s="14" t="str">
        <f>IF(MasterData5[[#This Row],[MntFruits]]&gt;=AC$4, "Yes", "")</f>
        <v/>
      </c>
      <c r="W1360" s="14" t="str">
        <f>IF(MasterData5[[#This Row],[MntMeatProducts]]&gt;=AD$4, "Yes", "")</f>
        <v/>
      </c>
      <c r="X1360" s="14" t="str">
        <f>IF(MasterData5[[#This Row],[MntFishProducts]]&gt;=AE$4, "Yes", "")</f>
        <v/>
      </c>
      <c r="Y1360" s="14" t="str">
        <f>IF(MasterData5[[#This Row],[MntSweetProducts]]&gt;=AF$4, "Yes", "")</f>
        <v/>
      </c>
    </row>
    <row r="1361" spans="1:25" x14ac:dyDescent="0.3">
      <c r="A1361">
        <v>6658</v>
      </c>
      <c r="B1361" s="10">
        <v>771</v>
      </c>
      <c r="C1361" s="10">
        <v>51</v>
      </c>
      <c r="D1361" s="10">
        <v>154</v>
      </c>
      <c r="E1361" s="10">
        <v>54</v>
      </c>
      <c r="F1361" s="10">
        <v>10</v>
      </c>
      <c r="G1361" s="10">
        <v>154</v>
      </c>
      <c r="H1361" s="24">
        <f>2021-'Customer Profile'!B1360</f>
        <v>49</v>
      </c>
      <c r="I1361" s="10">
        <f>IF(Analysis!$B$60="Wine",B1361,IF(Analysis!$B$60="Fruit",C1361,IF(Analysis!$B$60="Meat",D1361,IF(Analysis!$B$60="Fish",E1361,IF(Analysis!$B$60="Sweet",F1361,"")))))</f>
        <v>54</v>
      </c>
      <c r="J1361" s="10">
        <v>59868</v>
      </c>
      <c r="K1361" s="10" t="str">
        <f>IF(MasterData5[[#This Row],[Income ]]&gt;$AB$12, "Above", "Below")</f>
        <v>Above</v>
      </c>
      <c r="L1361" s="10">
        <f>SUM(MasterData5[[#This Row],[MntWines]:[MntSweetProducts]])</f>
        <v>1040</v>
      </c>
      <c r="M1361" s="53" t="str">
        <f>IF(MasterData5[[#This Row],[Total Purchase]]&gt;=500, "Over $500", "")</f>
        <v>Over $500</v>
      </c>
      <c r="N1361" s="10"/>
      <c r="O1361" s="14" t="str">
        <f>IF(AND(MasterData5[[#This Row],[MntWines]]&gt;=AB$4, MasterData5[[#This Row],[Income ]]&lt;=$AB$12), "Yes", "")</f>
        <v/>
      </c>
      <c r="P1361" s="14" t="str">
        <f>IF(AND(MasterData5[[#This Row],[MntFruits]]&gt;=AC$4, MasterData5[[#This Row],[Income ]]&lt;=$AB$12), "Yes", "")</f>
        <v/>
      </c>
      <c r="Q1361" s="14" t="str">
        <f>IF(AND(MasterData5[[#This Row],[MntMeatProducts]]&gt;=AD$4, MasterData5[[#This Row],[Income ]]&lt;=$AB$12), "Yes", "")</f>
        <v/>
      </c>
      <c r="R1361" s="14" t="str">
        <f>IF(AND(MasterData5[[#This Row],[MntFishProducts]]&gt;=AE$4, MasterData5[[#This Row],[Income ]]&lt;=$AB$12), "Yes", "")</f>
        <v/>
      </c>
      <c r="S1361" s="14" t="str">
        <f>IF(AND(MasterData5[[#This Row],[MntSweetProducts]]&gt;=AF$4, MasterData5[[#This Row],[Income ]]&lt;=$AB$12), "Yes", "")</f>
        <v/>
      </c>
      <c r="U1361" s="14" t="str">
        <f>IF(MasterData5[[#This Row],[MntWines]]&gt;=AB$4, "Yes", "")</f>
        <v>Yes</v>
      </c>
      <c r="V1361" s="14" t="str">
        <f>IF(MasterData5[[#This Row],[MntFruits]]&gt;=AC$4, "Yes", "")</f>
        <v>Yes</v>
      </c>
      <c r="W1361" s="14" t="str">
        <f>IF(MasterData5[[#This Row],[MntMeatProducts]]&gt;=AD$4, "Yes", "")</f>
        <v/>
      </c>
      <c r="X1361" s="14" t="str">
        <f>IF(MasterData5[[#This Row],[MntFishProducts]]&gt;=AE$4, "Yes", "")</f>
        <v>Yes</v>
      </c>
      <c r="Y1361" s="14" t="str">
        <f>IF(MasterData5[[#This Row],[MntSweetProducts]]&gt;=AF$4, "Yes", "")</f>
        <v/>
      </c>
    </row>
    <row r="1362" spans="1:25" x14ac:dyDescent="0.3">
      <c r="A1362">
        <v>6661</v>
      </c>
      <c r="B1362" s="10">
        <v>757</v>
      </c>
      <c r="C1362" s="10">
        <v>80</v>
      </c>
      <c r="D1362" s="10">
        <v>217</v>
      </c>
      <c r="E1362" s="10">
        <v>29</v>
      </c>
      <c r="F1362" s="10">
        <v>80</v>
      </c>
      <c r="G1362" s="10">
        <v>11</v>
      </c>
      <c r="H1362" s="24">
        <f>2021-'Customer Profile'!B1361</f>
        <v>47</v>
      </c>
      <c r="I1362" s="10">
        <f>IF(Analysis!$B$60="Wine",B1362,IF(Analysis!$B$60="Fruit",C1362,IF(Analysis!$B$60="Meat",D1362,IF(Analysis!$B$60="Fish",E1362,IF(Analysis!$B$60="Sweet",F1362,"")))))</f>
        <v>29</v>
      </c>
      <c r="J1362" s="10">
        <v>67445</v>
      </c>
      <c r="K1362" s="10" t="str">
        <f>IF(MasterData5[[#This Row],[Income ]]&gt;$AB$12, "Above", "Below")</f>
        <v>Above</v>
      </c>
      <c r="L1362" s="10">
        <f>SUM(MasterData5[[#This Row],[MntWines]:[MntSweetProducts]])</f>
        <v>1163</v>
      </c>
      <c r="M1362" s="53" t="str">
        <f>IF(MasterData5[[#This Row],[Total Purchase]]&gt;=500, "Over $500", "")</f>
        <v>Over $500</v>
      </c>
      <c r="N1362" s="10"/>
      <c r="O1362" s="14" t="str">
        <f>IF(AND(MasterData5[[#This Row],[MntWines]]&gt;=AB$4, MasterData5[[#This Row],[Income ]]&lt;=$AB$12), "Yes", "")</f>
        <v/>
      </c>
      <c r="P1362" s="14" t="str">
        <f>IF(AND(MasterData5[[#This Row],[MntFruits]]&gt;=AC$4, MasterData5[[#This Row],[Income ]]&lt;=$AB$12), "Yes", "")</f>
        <v/>
      </c>
      <c r="Q1362" s="14" t="str">
        <f>IF(AND(MasterData5[[#This Row],[MntMeatProducts]]&gt;=AD$4, MasterData5[[#This Row],[Income ]]&lt;=$AB$12), "Yes", "")</f>
        <v/>
      </c>
      <c r="R1362" s="14" t="str">
        <f>IF(AND(MasterData5[[#This Row],[MntFishProducts]]&gt;=AE$4, MasterData5[[#This Row],[Income ]]&lt;=$AB$12), "Yes", "")</f>
        <v/>
      </c>
      <c r="S1362" s="14" t="str">
        <f>IF(AND(MasterData5[[#This Row],[MntSweetProducts]]&gt;=AF$4, MasterData5[[#This Row],[Income ]]&lt;=$AB$12), "Yes", "")</f>
        <v/>
      </c>
      <c r="U1362" s="14" t="str">
        <f>IF(MasterData5[[#This Row],[MntWines]]&gt;=AB$4, "Yes", "")</f>
        <v>Yes</v>
      </c>
      <c r="V1362" s="14" t="str">
        <f>IF(MasterData5[[#This Row],[MntFruits]]&gt;=AC$4, "Yes", "")</f>
        <v>Yes</v>
      </c>
      <c r="W1362" s="14" t="str">
        <f>IF(MasterData5[[#This Row],[MntMeatProducts]]&gt;=AD$4, "Yes", "")</f>
        <v>Yes</v>
      </c>
      <c r="X1362" s="14" t="str">
        <f>IF(MasterData5[[#This Row],[MntFishProducts]]&gt;=AE$4, "Yes", "")</f>
        <v/>
      </c>
      <c r="Y1362" s="14" t="str">
        <f>IF(MasterData5[[#This Row],[MntSweetProducts]]&gt;=AF$4, "Yes", "")</f>
        <v>Yes</v>
      </c>
    </row>
    <row r="1363" spans="1:25" x14ac:dyDescent="0.3">
      <c r="A1363">
        <v>6663</v>
      </c>
      <c r="B1363" s="10">
        <v>144</v>
      </c>
      <c r="C1363" s="10">
        <v>0</v>
      </c>
      <c r="D1363" s="10">
        <v>7</v>
      </c>
      <c r="E1363" s="10">
        <v>0</v>
      </c>
      <c r="F1363" s="10">
        <v>0</v>
      </c>
      <c r="G1363" s="10">
        <v>6</v>
      </c>
      <c r="H1363" s="24">
        <f>2021-'Customer Profile'!B1362</f>
        <v>81</v>
      </c>
      <c r="I1363" s="10">
        <f>IF(Analysis!$B$60="Wine",B1363,IF(Analysis!$B$60="Fruit",C1363,IF(Analysis!$B$60="Meat",D1363,IF(Analysis!$B$60="Fish",E1363,IF(Analysis!$B$60="Sweet",F1363,"")))))</f>
        <v>0</v>
      </c>
      <c r="J1363" s="10">
        <v>51141</v>
      </c>
      <c r="K1363" s="10" t="str">
        <f>IF(MasterData5[[#This Row],[Income ]]&gt;$AB$12, "Above", "Below")</f>
        <v>Below</v>
      </c>
      <c r="L1363" s="10">
        <f>SUM(MasterData5[[#This Row],[MntWines]:[MntSweetProducts]])</f>
        <v>151</v>
      </c>
      <c r="M1363" s="53" t="str">
        <f>IF(MasterData5[[#This Row],[Total Purchase]]&gt;=500, "Over $500", "")</f>
        <v/>
      </c>
      <c r="N1363" s="10"/>
      <c r="O1363" s="14" t="str">
        <f>IF(AND(MasterData5[[#This Row],[MntWines]]&gt;=AB$4, MasterData5[[#This Row],[Income ]]&lt;=$AB$12), "Yes", "")</f>
        <v/>
      </c>
      <c r="P1363" s="14" t="str">
        <f>IF(AND(MasterData5[[#This Row],[MntFruits]]&gt;=AC$4, MasterData5[[#This Row],[Income ]]&lt;=$AB$12), "Yes", "")</f>
        <v/>
      </c>
      <c r="Q1363" s="14" t="str">
        <f>IF(AND(MasterData5[[#This Row],[MntMeatProducts]]&gt;=AD$4, MasterData5[[#This Row],[Income ]]&lt;=$AB$12), "Yes", "")</f>
        <v/>
      </c>
      <c r="R1363" s="14" t="str">
        <f>IF(AND(MasterData5[[#This Row],[MntFishProducts]]&gt;=AE$4, MasterData5[[#This Row],[Income ]]&lt;=$AB$12), "Yes", "")</f>
        <v/>
      </c>
      <c r="S1363" s="14" t="str">
        <f>IF(AND(MasterData5[[#This Row],[MntSweetProducts]]&gt;=AF$4, MasterData5[[#This Row],[Income ]]&lt;=$AB$12), "Yes", "")</f>
        <v/>
      </c>
      <c r="U1363" s="14" t="str">
        <f>IF(MasterData5[[#This Row],[MntWines]]&gt;=AB$4, "Yes", "")</f>
        <v/>
      </c>
      <c r="V1363" s="14" t="str">
        <f>IF(MasterData5[[#This Row],[MntFruits]]&gt;=AC$4, "Yes", "")</f>
        <v/>
      </c>
      <c r="W1363" s="14" t="str">
        <f>IF(MasterData5[[#This Row],[MntMeatProducts]]&gt;=AD$4, "Yes", "")</f>
        <v/>
      </c>
      <c r="X1363" s="14" t="str">
        <f>IF(MasterData5[[#This Row],[MntFishProducts]]&gt;=AE$4, "Yes", "")</f>
        <v/>
      </c>
      <c r="Y1363" s="14" t="str">
        <f>IF(MasterData5[[#This Row],[MntSweetProducts]]&gt;=AF$4, "Yes", "")</f>
        <v/>
      </c>
    </row>
    <row r="1364" spans="1:25" x14ac:dyDescent="0.3">
      <c r="A1364">
        <v>6673</v>
      </c>
      <c r="B1364" s="10">
        <v>28</v>
      </c>
      <c r="C1364" s="10">
        <v>6</v>
      </c>
      <c r="D1364" s="10">
        <v>27</v>
      </c>
      <c r="E1364" s="10">
        <v>12</v>
      </c>
      <c r="F1364" s="10">
        <v>17</v>
      </c>
      <c r="G1364" s="10">
        <v>39</v>
      </c>
      <c r="H1364" s="24">
        <f>2021-'Customer Profile'!B1363</f>
        <v>56</v>
      </c>
      <c r="I1364" s="10">
        <f>IF(Analysis!$B$60="Wine",B1364,IF(Analysis!$B$60="Fruit",C1364,IF(Analysis!$B$60="Meat",D1364,IF(Analysis!$B$60="Fish",E1364,IF(Analysis!$B$60="Sweet",F1364,"")))))</f>
        <v>12</v>
      </c>
      <c r="J1364" s="10">
        <v>23478</v>
      </c>
      <c r="K1364" s="10" t="str">
        <f>IF(MasterData5[[#This Row],[Income ]]&gt;$AB$12, "Above", "Below")</f>
        <v>Below</v>
      </c>
      <c r="L1364" s="10">
        <f>SUM(MasterData5[[#This Row],[MntWines]:[MntSweetProducts]])</f>
        <v>90</v>
      </c>
      <c r="M1364" s="53" t="str">
        <f>IF(MasterData5[[#This Row],[Total Purchase]]&gt;=500, "Over $500", "")</f>
        <v/>
      </c>
      <c r="N1364" s="10"/>
      <c r="O1364" s="14" t="str">
        <f>IF(AND(MasterData5[[#This Row],[MntWines]]&gt;=AB$4, MasterData5[[#This Row],[Income ]]&lt;=$AB$12), "Yes", "")</f>
        <v/>
      </c>
      <c r="P1364" s="14" t="str">
        <f>IF(AND(MasterData5[[#This Row],[MntFruits]]&gt;=AC$4, MasterData5[[#This Row],[Income ]]&lt;=$AB$12), "Yes", "")</f>
        <v/>
      </c>
      <c r="Q1364" s="14" t="str">
        <f>IF(AND(MasterData5[[#This Row],[MntMeatProducts]]&gt;=AD$4, MasterData5[[#This Row],[Income ]]&lt;=$AB$12), "Yes", "")</f>
        <v/>
      </c>
      <c r="R1364" s="14" t="str">
        <f>IF(AND(MasterData5[[#This Row],[MntFishProducts]]&gt;=AE$4, MasterData5[[#This Row],[Income ]]&lt;=$AB$12), "Yes", "")</f>
        <v/>
      </c>
      <c r="S1364" s="14" t="str">
        <f>IF(AND(MasterData5[[#This Row],[MntSweetProducts]]&gt;=AF$4, MasterData5[[#This Row],[Income ]]&lt;=$AB$12), "Yes", "")</f>
        <v/>
      </c>
      <c r="U1364" s="14" t="str">
        <f>IF(MasterData5[[#This Row],[MntWines]]&gt;=AB$4, "Yes", "")</f>
        <v/>
      </c>
      <c r="V1364" s="14" t="str">
        <f>IF(MasterData5[[#This Row],[MntFruits]]&gt;=AC$4, "Yes", "")</f>
        <v/>
      </c>
      <c r="W1364" s="14" t="str">
        <f>IF(MasterData5[[#This Row],[MntMeatProducts]]&gt;=AD$4, "Yes", "")</f>
        <v/>
      </c>
      <c r="X1364" s="14" t="str">
        <f>IF(MasterData5[[#This Row],[MntFishProducts]]&gt;=AE$4, "Yes", "")</f>
        <v/>
      </c>
      <c r="Y1364" s="14" t="str">
        <f>IF(MasterData5[[#This Row],[MntSweetProducts]]&gt;=AF$4, "Yes", "")</f>
        <v/>
      </c>
    </row>
    <row r="1365" spans="1:25" x14ac:dyDescent="0.3">
      <c r="A1365">
        <v>6678</v>
      </c>
      <c r="B1365" s="10">
        <v>33</v>
      </c>
      <c r="C1365" s="10">
        <v>4</v>
      </c>
      <c r="D1365" s="10">
        <v>24</v>
      </c>
      <c r="E1365" s="10">
        <v>4</v>
      </c>
      <c r="F1365" s="10">
        <v>2</v>
      </c>
      <c r="G1365" s="10">
        <v>5</v>
      </c>
      <c r="H1365" s="24">
        <f>2021-'Customer Profile'!B1364</f>
        <v>32</v>
      </c>
      <c r="I1365" s="10">
        <f>IF(Analysis!$B$60="Wine",B1365,IF(Analysis!$B$60="Fruit",C1365,IF(Analysis!$B$60="Meat",D1365,IF(Analysis!$B$60="Fish",E1365,IF(Analysis!$B$60="Sweet",F1365,"")))))</f>
        <v>4</v>
      </c>
      <c r="J1365" s="10">
        <v>31928</v>
      </c>
      <c r="K1365" s="10" t="str">
        <f>IF(MasterData5[[#This Row],[Income ]]&gt;$AB$12, "Above", "Below")</f>
        <v>Below</v>
      </c>
      <c r="L1365" s="10">
        <f>SUM(MasterData5[[#This Row],[MntWines]:[MntSweetProducts]])</f>
        <v>67</v>
      </c>
      <c r="M1365" s="53" t="str">
        <f>IF(MasterData5[[#This Row],[Total Purchase]]&gt;=500, "Over $500", "")</f>
        <v/>
      </c>
      <c r="N1365" s="10"/>
      <c r="O1365" s="14" t="str">
        <f>IF(AND(MasterData5[[#This Row],[MntWines]]&gt;=AB$4, MasterData5[[#This Row],[Income ]]&lt;=$AB$12), "Yes", "")</f>
        <v/>
      </c>
      <c r="P1365" s="14" t="str">
        <f>IF(AND(MasterData5[[#This Row],[MntFruits]]&gt;=AC$4, MasterData5[[#This Row],[Income ]]&lt;=$AB$12), "Yes", "")</f>
        <v/>
      </c>
      <c r="Q1365" s="14" t="str">
        <f>IF(AND(MasterData5[[#This Row],[MntMeatProducts]]&gt;=AD$4, MasterData5[[#This Row],[Income ]]&lt;=$AB$12), "Yes", "")</f>
        <v/>
      </c>
      <c r="R1365" s="14" t="str">
        <f>IF(AND(MasterData5[[#This Row],[MntFishProducts]]&gt;=AE$4, MasterData5[[#This Row],[Income ]]&lt;=$AB$12), "Yes", "")</f>
        <v/>
      </c>
      <c r="S1365" s="14" t="str">
        <f>IF(AND(MasterData5[[#This Row],[MntSweetProducts]]&gt;=AF$4, MasterData5[[#This Row],[Income ]]&lt;=$AB$12), "Yes", "")</f>
        <v/>
      </c>
      <c r="U1365" s="14" t="str">
        <f>IF(MasterData5[[#This Row],[MntWines]]&gt;=AB$4, "Yes", "")</f>
        <v/>
      </c>
      <c r="V1365" s="14" t="str">
        <f>IF(MasterData5[[#This Row],[MntFruits]]&gt;=AC$4, "Yes", "")</f>
        <v/>
      </c>
      <c r="W1365" s="14" t="str">
        <f>IF(MasterData5[[#This Row],[MntMeatProducts]]&gt;=AD$4, "Yes", "")</f>
        <v/>
      </c>
      <c r="X1365" s="14" t="str">
        <f>IF(MasterData5[[#This Row],[MntFishProducts]]&gt;=AE$4, "Yes", "")</f>
        <v/>
      </c>
      <c r="Y1365" s="14" t="str">
        <f>IF(MasterData5[[#This Row],[MntSweetProducts]]&gt;=AF$4, "Yes", "")</f>
        <v/>
      </c>
    </row>
    <row r="1366" spans="1:25" x14ac:dyDescent="0.3">
      <c r="A1366">
        <v>6679</v>
      </c>
      <c r="B1366" s="10">
        <v>10</v>
      </c>
      <c r="C1366" s="10">
        <v>3</v>
      </c>
      <c r="D1366" s="10">
        <v>3</v>
      </c>
      <c r="E1366" s="10">
        <v>0</v>
      </c>
      <c r="F1366" s="10">
        <v>0</v>
      </c>
      <c r="G1366" s="10">
        <v>0</v>
      </c>
      <c r="H1366" s="24">
        <f>2021-'Customer Profile'!B1365</f>
        <v>55</v>
      </c>
      <c r="I1366" s="10">
        <f>IF(Analysis!$B$60="Wine",B1366,IF(Analysis!$B$60="Fruit",C1366,IF(Analysis!$B$60="Meat",D1366,IF(Analysis!$B$60="Fish",E1366,IF(Analysis!$B$60="Sweet",F1366,"")))))</f>
        <v>0</v>
      </c>
      <c r="J1366" s="10">
        <v>33279</v>
      </c>
      <c r="K1366" s="10" t="str">
        <f>IF(MasterData5[[#This Row],[Income ]]&gt;$AB$12, "Above", "Below")</f>
        <v>Below</v>
      </c>
      <c r="L1366" s="10">
        <f>SUM(MasterData5[[#This Row],[MntWines]:[MntSweetProducts]])</f>
        <v>16</v>
      </c>
      <c r="M1366" s="53" t="str">
        <f>IF(MasterData5[[#This Row],[Total Purchase]]&gt;=500, "Over $500", "")</f>
        <v/>
      </c>
      <c r="N1366" s="10"/>
      <c r="O1366" s="14" t="str">
        <f>IF(AND(MasterData5[[#This Row],[MntWines]]&gt;=AB$4, MasterData5[[#This Row],[Income ]]&lt;=$AB$12), "Yes", "")</f>
        <v/>
      </c>
      <c r="P1366" s="14" t="str">
        <f>IF(AND(MasterData5[[#This Row],[MntFruits]]&gt;=AC$4, MasterData5[[#This Row],[Income ]]&lt;=$AB$12), "Yes", "")</f>
        <v/>
      </c>
      <c r="Q1366" s="14" t="str">
        <f>IF(AND(MasterData5[[#This Row],[MntMeatProducts]]&gt;=AD$4, MasterData5[[#This Row],[Income ]]&lt;=$AB$12), "Yes", "")</f>
        <v/>
      </c>
      <c r="R1366" s="14" t="str">
        <f>IF(AND(MasterData5[[#This Row],[MntFishProducts]]&gt;=AE$4, MasterData5[[#This Row],[Income ]]&lt;=$AB$12), "Yes", "")</f>
        <v/>
      </c>
      <c r="S1366" s="14" t="str">
        <f>IF(AND(MasterData5[[#This Row],[MntSweetProducts]]&gt;=AF$4, MasterData5[[#This Row],[Income ]]&lt;=$AB$12), "Yes", "")</f>
        <v/>
      </c>
      <c r="U1366" s="14" t="str">
        <f>IF(MasterData5[[#This Row],[MntWines]]&gt;=AB$4, "Yes", "")</f>
        <v/>
      </c>
      <c r="V1366" s="14" t="str">
        <f>IF(MasterData5[[#This Row],[MntFruits]]&gt;=AC$4, "Yes", "")</f>
        <v/>
      </c>
      <c r="W1366" s="14" t="str">
        <f>IF(MasterData5[[#This Row],[MntMeatProducts]]&gt;=AD$4, "Yes", "")</f>
        <v/>
      </c>
      <c r="X1366" s="14" t="str">
        <f>IF(MasterData5[[#This Row],[MntFishProducts]]&gt;=AE$4, "Yes", "")</f>
        <v/>
      </c>
      <c r="Y1366" s="14" t="str">
        <f>IF(MasterData5[[#This Row],[MntSweetProducts]]&gt;=AF$4, "Yes", "")</f>
        <v/>
      </c>
    </row>
    <row r="1367" spans="1:25" x14ac:dyDescent="0.3">
      <c r="A1367">
        <v>6682</v>
      </c>
      <c r="B1367" s="10">
        <v>2</v>
      </c>
      <c r="C1367" s="10">
        <v>8</v>
      </c>
      <c r="D1367" s="10">
        <v>1</v>
      </c>
      <c r="E1367" s="10">
        <v>4</v>
      </c>
      <c r="F1367" s="10">
        <v>7</v>
      </c>
      <c r="G1367" s="10">
        <v>15</v>
      </c>
      <c r="H1367" s="24">
        <f>2021-'Customer Profile'!B1366</f>
        <v>48</v>
      </c>
      <c r="I1367" s="10">
        <f>IF(Analysis!$B$60="Wine",B1367,IF(Analysis!$B$60="Fruit",C1367,IF(Analysis!$B$60="Meat",D1367,IF(Analysis!$B$60="Fish",E1367,IF(Analysis!$B$60="Sweet",F1367,"")))))</f>
        <v>4</v>
      </c>
      <c r="J1367" s="10">
        <v>18978</v>
      </c>
      <c r="K1367" s="10" t="str">
        <f>IF(MasterData5[[#This Row],[Income ]]&gt;$AB$12, "Above", "Below")</f>
        <v>Below</v>
      </c>
      <c r="L1367" s="10">
        <f>SUM(MasterData5[[#This Row],[MntWines]:[MntSweetProducts]])</f>
        <v>22</v>
      </c>
      <c r="M1367" s="53" t="str">
        <f>IF(MasterData5[[#This Row],[Total Purchase]]&gt;=500, "Over $500", "")</f>
        <v/>
      </c>
      <c r="N1367" s="10"/>
      <c r="O1367" s="14" t="str">
        <f>IF(AND(MasterData5[[#This Row],[MntWines]]&gt;=AB$4, MasterData5[[#This Row],[Income ]]&lt;=$AB$12), "Yes", "")</f>
        <v/>
      </c>
      <c r="P1367" s="14" t="str">
        <f>IF(AND(MasterData5[[#This Row],[MntFruits]]&gt;=AC$4, MasterData5[[#This Row],[Income ]]&lt;=$AB$12), "Yes", "")</f>
        <v/>
      </c>
      <c r="Q1367" s="14" t="str">
        <f>IF(AND(MasterData5[[#This Row],[MntMeatProducts]]&gt;=AD$4, MasterData5[[#This Row],[Income ]]&lt;=$AB$12), "Yes", "")</f>
        <v/>
      </c>
      <c r="R1367" s="14" t="str">
        <f>IF(AND(MasterData5[[#This Row],[MntFishProducts]]&gt;=AE$4, MasterData5[[#This Row],[Income ]]&lt;=$AB$12), "Yes", "")</f>
        <v/>
      </c>
      <c r="S1367" s="14" t="str">
        <f>IF(AND(MasterData5[[#This Row],[MntSweetProducts]]&gt;=AF$4, MasterData5[[#This Row],[Income ]]&lt;=$AB$12), "Yes", "")</f>
        <v/>
      </c>
      <c r="U1367" s="14" t="str">
        <f>IF(MasterData5[[#This Row],[MntWines]]&gt;=AB$4, "Yes", "")</f>
        <v/>
      </c>
      <c r="V1367" s="14" t="str">
        <f>IF(MasterData5[[#This Row],[MntFruits]]&gt;=AC$4, "Yes", "")</f>
        <v/>
      </c>
      <c r="W1367" s="14" t="str">
        <f>IF(MasterData5[[#This Row],[MntMeatProducts]]&gt;=AD$4, "Yes", "")</f>
        <v/>
      </c>
      <c r="X1367" s="14" t="str">
        <f>IF(MasterData5[[#This Row],[MntFishProducts]]&gt;=AE$4, "Yes", "")</f>
        <v/>
      </c>
      <c r="Y1367" s="14" t="str">
        <f>IF(MasterData5[[#This Row],[MntSweetProducts]]&gt;=AF$4, "Yes", "")</f>
        <v/>
      </c>
    </row>
    <row r="1368" spans="1:25" x14ac:dyDescent="0.3">
      <c r="A1368">
        <v>6690</v>
      </c>
      <c r="B1368" s="10">
        <v>38</v>
      </c>
      <c r="C1368" s="10">
        <v>4</v>
      </c>
      <c r="D1368" s="10">
        <v>22</v>
      </c>
      <c r="E1368" s="10">
        <v>4</v>
      </c>
      <c r="F1368" s="10">
        <v>2</v>
      </c>
      <c r="G1368" s="10">
        <v>20</v>
      </c>
      <c r="H1368" s="24">
        <f>2021-'Customer Profile'!B1367</f>
        <v>55</v>
      </c>
      <c r="I1368" s="10">
        <f>IF(Analysis!$B$60="Wine",B1368,IF(Analysis!$B$60="Fruit",C1368,IF(Analysis!$B$60="Meat",D1368,IF(Analysis!$B$60="Fish",E1368,IF(Analysis!$B$60="Sweet",F1368,"")))))</f>
        <v>4</v>
      </c>
      <c r="J1368" s="10">
        <v>38179</v>
      </c>
      <c r="K1368" s="10" t="str">
        <f>IF(MasterData5[[#This Row],[Income ]]&gt;$AB$12, "Above", "Below")</f>
        <v>Below</v>
      </c>
      <c r="L1368" s="10">
        <f>SUM(MasterData5[[#This Row],[MntWines]:[MntSweetProducts]])</f>
        <v>70</v>
      </c>
      <c r="M1368" s="53" t="str">
        <f>IF(MasterData5[[#This Row],[Total Purchase]]&gt;=500, "Over $500", "")</f>
        <v/>
      </c>
      <c r="N1368" s="10"/>
      <c r="O1368" s="14" t="str">
        <f>IF(AND(MasterData5[[#This Row],[MntWines]]&gt;=AB$4, MasterData5[[#This Row],[Income ]]&lt;=$AB$12), "Yes", "")</f>
        <v/>
      </c>
      <c r="P1368" s="14" t="str">
        <f>IF(AND(MasterData5[[#This Row],[MntFruits]]&gt;=AC$4, MasterData5[[#This Row],[Income ]]&lt;=$AB$12), "Yes", "")</f>
        <v/>
      </c>
      <c r="Q1368" s="14" t="str">
        <f>IF(AND(MasterData5[[#This Row],[MntMeatProducts]]&gt;=AD$4, MasterData5[[#This Row],[Income ]]&lt;=$AB$12), "Yes", "")</f>
        <v/>
      </c>
      <c r="R1368" s="14" t="str">
        <f>IF(AND(MasterData5[[#This Row],[MntFishProducts]]&gt;=AE$4, MasterData5[[#This Row],[Income ]]&lt;=$AB$12), "Yes", "")</f>
        <v/>
      </c>
      <c r="S1368" s="14" t="str">
        <f>IF(AND(MasterData5[[#This Row],[MntSweetProducts]]&gt;=AF$4, MasterData5[[#This Row],[Income ]]&lt;=$AB$12), "Yes", "")</f>
        <v/>
      </c>
      <c r="U1368" s="14" t="str">
        <f>IF(MasterData5[[#This Row],[MntWines]]&gt;=AB$4, "Yes", "")</f>
        <v/>
      </c>
      <c r="V1368" s="14" t="str">
        <f>IF(MasterData5[[#This Row],[MntFruits]]&gt;=AC$4, "Yes", "")</f>
        <v/>
      </c>
      <c r="W1368" s="14" t="str">
        <f>IF(MasterData5[[#This Row],[MntMeatProducts]]&gt;=AD$4, "Yes", "")</f>
        <v/>
      </c>
      <c r="X1368" s="14" t="str">
        <f>IF(MasterData5[[#This Row],[MntFishProducts]]&gt;=AE$4, "Yes", "")</f>
        <v/>
      </c>
      <c r="Y1368" s="14" t="str">
        <f>IF(MasterData5[[#This Row],[MntSweetProducts]]&gt;=AF$4, "Yes", "")</f>
        <v/>
      </c>
    </row>
    <row r="1369" spans="1:25" x14ac:dyDescent="0.3">
      <c r="A1369">
        <v>6694</v>
      </c>
      <c r="B1369" s="10">
        <v>438</v>
      </c>
      <c r="C1369" s="10">
        <v>66</v>
      </c>
      <c r="D1369" s="10">
        <v>400</v>
      </c>
      <c r="E1369" s="10">
        <v>12</v>
      </c>
      <c r="F1369" s="10">
        <v>38</v>
      </c>
      <c r="G1369" s="10">
        <v>114</v>
      </c>
      <c r="H1369" s="24">
        <f>2021-'Customer Profile'!B1368</f>
        <v>57</v>
      </c>
      <c r="I1369" s="10">
        <f>IF(Analysis!$B$60="Wine",B1369,IF(Analysis!$B$60="Fruit",C1369,IF(Analysis!$B$60="Meat",D1369,IF(Analysis!$B$60="Fish",E1369,IF(Analysis!$B$60="Sweet",F1369,"")))))</f>
        <v>12</v>
      </c>
      <c r="J1369" s="10">
        <v>75236</v>
      </c>
      <c r="K1369" s="10" t="str">
        <f>IF(MasterData5[[#This Row],[Income ]]&gt;$AB$12, "Above", "Below")</f>
        <v>Above</v>
      </c>
      <c r="L1369" s="10">
        <f>SUM(MasterData5[[#This Row],[MntWines]:[MntSweetProducts]])</f>
        <v>954</v>
      </c>
      <c r="M1369" s="53" t="str">
        <f>IF(MasterData5[[#This Row],[Total Purchase]]&gt;=500, "Over $500", "")</f>
        <v>Over $500</v>
      </c>
      <c r="N1369" s="10"/>
      <c r="O1369" s="14" t="str">
        <f>IF(AND(MasterData5[[#This Row],[MntWines]]&gt;=AB$4, MasterData5[[#This Row],[Income ]]&lt;=$AB$12), "Yes", "")</f>
        <v/>
      </c>
      <c r="P1369" s="14" t="str">
        <f>IF(AND(MasterData5[[#This Row],[MntFruits]]&gt;=AC$4, MasterData5[[#This Row],[Income ]]&lt;=$AB$12), "Yes", "")</f>
        <v/>
      </c>
      <c r="Q1369" s="14" t="str">
        <f>IF(AND(MasterData5[[#This Row],[MntMeatProducts]]&gt;=AD$4, MasterData5[[#This Row],[Income ]]&lt;=$AB$12), "Yes", "")</f>
        <v/>
      </c>
      <c r="R1369" s="14" t="str">
        <f>IF(AND(MasterData5[[#This Row],[MntFishProducts]]&gt;=AE$4, MasterData5[[#This Row],[Income ]]&lt;=$AB$12), "Yes", "")</f>
        <v/>
      </c>
      <c r="S1369" s="14" t="str">
        <f>IF(AND(MasterData5[[#This Row],[MntSweetProducts]]&gt;=AF$4, MasterData5[[#This Row],[Income ]]&lt;=$AB$12), "Yes", "")</f>
        <v/>
      </c>
      <c r="U1369" s="14" t="str">
        <f>IF(MasterData5[[#This Row],[MntWines]]&gt;=AB$4, "Yes", "")</f>
        <v>Yes</v>
      </c>
      <c r="V1369" s="14" t="str">
        <f>IF(MasterData5[[#This Row],[MntFruits]]&gt;=AC$4, "Yes", "")</f>
        <v>Yes</v>
      </c>
      <c r="W1369" s="14" t="str">
        <f>IF(MasterData5[[#This Row],[MntMeatProducts]]&gt;=AD$4, "Yes", "")</f>
        <v>Yes</v>
      </c>
      <c r="X1369" s="14" t="str">
        <f>IF(MasterData5[[#This Row],[MntFishProducts]]&gt;=AE$4, "Yes", "")</f>
        <v/>
      </c>
      <c r="Y1369" s="14" t="str">
        <f>IF(MasterData5[[#This Row],[MntSweetProducts]]&gt;=AF$4, "Yes", "")</f>
        <v>Yes</v>
      </c>
    </row>
    <row r="1370" spans="1:25" x14ac:dyDescent="0.3">
      <c r="A1370">
        <v>6710</v>
      </c>
      <c r="B1370" s="10">
        <v>68</v>
      </c>
      <c r="C1370" s="10">
        <v>1</v>
      </c>
      <c r="D1370" s="10">
        <v>13</v>
      </c>
      <c r="E1370" s="10">
        <v>3</v>
      </c>
      <c r="F1370" s="10">
        <v>5</v>
      </c>
      <c r="G1370" s="10">
        <v>13</v>
      </c>
      <c r="H1370" s="24">
        <f>2021-'Customer Profile'!B1369</f>
        <v>70</v>
      </c>
      <c r="I1370" s="10">
        <f>IF(Analysis!$B$60="Wine",B1370,IF(Analysis!$B$60="Fruit",C1370,IF(Analysis!$B$60="Meat",D1370,IF(Analysis!$B$60="Fish",E1370,IF(Analysis!$B$60="Sweet",F1370,"")))))</f>
        <v>3</v>
      </c>
      <c r="J1370" s="10">
        <v>58217</v>
      </c>
      <c r="K1370" s="10" t="str">
        <f>IF(MasterData5[[#This Row],[Income ]]&gt;$AB$12, "Above", "Below")</f>
        <v>Above</v>
      </c>
      <c r="L1370" s="10">
        <f>SUM(MasterData5[[#This Row],[MntWines]:[MntSweetProducts]])</f>
        <v>90</v>
      </c>
      <c r="M1370" s="53" t="str">
        <f>IF(MasterData5[[#This Row],[Total Purchase]]&gt;=500, "Over $500", "")</f>
        <v/>
      </c>
      <c r="N1370" s="10"/>
      <c r="O1370" s="14" t="str">
        <f>IF(AND(MasterData5[[#This Row],[MntWines]]&gt;=AB$4, MasterData5[[#This Row],[Income ]]&lt;=$AB$12), "Yes", "")</f>
        <v/>
      </c>
      <c r="P1370" s="14" t="str">
        <f>IF(AND(MasterData5[[#This Row],[MntFruits]]&gt;=AC$4, MasterData5[[#This Row],[Income ]]&lt;=$AB$12), "Yes", "")</f>
        <v/>
      </c>
      <c r="Q1370" s="14" t="str">
        <f>IF(AND(MasterData5[[#This Row],[MntMeatProducts]]&gt;=AD$4, MasterData5[[#This Row],[Income ]]&lt;=$AB$12), "Yes", "")</f>
        <v/>
      </c>
      <c r="R1370" s="14" t="str">
        <f>IF(AND(MasterData5[[#This Row],[MntFishProducts]]&gt;=AE$4, MasterData5[[#This Row],[Income ]]&lt;=$AB$12), "Yes", "")</f>
        <v/>
      </c>
      <c r="S1370" s="14" t="str">
        <f>IF(AND(MasterData5[[#This Row],[MntSweetProducts]]&gt;=AF$4, MasterData5[[#This Row],[Income ]]&lt;=$AB$12), "Yes", "")</f>
        <v/>
      </c>
      <c r="U1370" s="14" t="str">
        <f>IF(MasterData5[[#This Row],[MntWines]]&gt;=AB$4, "Yes", "")</f>
        <v/>
      </c>
      <c r="V1370" s="14" t="str">
        <f>IF(MasterData5[[#This Row],[MntFruits]]&gt;=AC$4, "Yes", "")</f>
        <v/>
      </c>
      <c r="W1370" s="14" t="str">
        <f>IF(MasterData5[[#This Row],[MntMeatProducts]]&gt;=AD$4, "Yes", "")</f>
        <v/>
      </c>
      <c r="X1370" s="14" t="str">
        <f>IF(MasterData5[[#This Row],[MntFishProducts]]&gt;=AE$4, "Yes", "")</f>
        <v/>
      </c>
      <c r="Y1370" s="14" t="str">
        <f>IF(MasterData5[[#This Row],[MntSweetProducts]]&gt;=AF$4, "Yes", "")</f>
        <v/>
      </c>
    </row>
    <row r="1371" spans="1:25" x14ac:dyDescent="0.3">
      <c r="A1371">
        <v>6715</v>
      </c>
      <c r="B1371" s="10">
        <v>502</v>
      </c>
      <c r="C1371" s="10">
        <v>19</v>
      </c>
      <c r="D1371" s="10">
        <v>132</v>
      </c>
      <c r="E1371" s="10">
        <v>0</v>
      </c>
      <c r="F1371" s="10">
        <v>6</v>
      </c>
      <c r="G1371" s="10">
        <v>26</v>
      </c>
      <c r="H1371" s="24">
        <f>2021-'Customer Profile'!B1370</f>
        <v>73</v>
      </c>
      <c r="I1371" s="10">
        <f>IF(Analysis!$B$60="Wine",B1371,IF(Analysis!$B$60="Fruit",C1371,IF(Analysis!$B$60="Meat",D1371,IF(Analysis!$B$60="Fish",E1371,IF(Analysis!$B$60="Sweet",F1371,"")))))</f>
        <v>0</v>
      </c>
      <c r="J1371" s="10">
        <v>60200</v>
      </c>
      <c r="K1371" s="10" t="str">
        <f>IF(MasterData5[[#This Row],[Income ]]&gt;$AB$12, "Above", "Below")</f>
        <v>Above</v>
      </c>
      <c r="L1371" s="10">
        <f>SUM(MasterData5[[#This Row],[MntWines]:[MntSweetProducts]])</f>
        <v>659</v>
      </c>
      <c r="M1371" s="53" t="str">
        <f>IF(MasterData5[[#This Row],[Total Purchase]]&gt;=500, "Over $500", "")</f>
        <v>Over $500</v>
      </c>
      <c r="N1371" s="10"/>
      <c r="O1371" s="14" t="str">
        <f>IF(AND(MasterData5[[#This Row],[MntWines]]&gt;=AB$4, MasterData5[[#This Row],[Income ]]&lt;=$AB$12), "Yes", "")</f>
        <v/>
      </c>
      <c r="P1371" s="14" t="str">
        <f>IF(AND(MasterData5[[#This Row],[MntFruits]]&gt;=AC$4, MasterData5[[#This Row],[Income ]]&lt;=$AB$12), "Yes", "")</f>
        <v/>
      </c>
      <c r="Q1371" s="14" t="str">
        <f>IF(AND(MasterData5[[#This Row],[MntMeatProducts]]&gt;=AD$4, MasterData5[[#This Row],[Income ]]&lt;=$AB$12), "Yes", "")</f>
        <v/>
      </c>
      <c r="R1371" s="14" t="str">
        <f>IF(AND(MasterData5[[#This Row],[MntFishProducts]]&gt;=AE$4, MasterData5[[#This Row],[Income ]]&lt;=$AB$12), "Yes", "")</f>
        <v/>
      </c>
      <c r="S1371" s="14" t="str">
        <f>IF(AND(MasterData5[[#This Row],[MntSweetProducts]]&gt;=AF$4, MasterData5[[#This Row],[Income ]]&lt;=$AB$12), "Yes", "")</f>
        <v/>
      </c>
      <c r="U1371" s="14" t="str">
        <f>IF(MasterData5[[#This Row],[MntWines]]&gt;=AB$4, "Yes", "")</f>
        <v>Yes</v>
      </c>
      <c r="V1371" s="14" t="str">
        <f>IF(MasterData5[[#This Row],[MntFruits]]&gt;=AC$4, "Yes", "")</f>
        <v/>
      </c>
      <c r="W1371" s="14" t="str">
        <f>IF(MasterData5[[#This Row],[MntMeatProducts]]&gt;=AD$4, "Yes", "")</f>
        <v/>
      </c>
      <c r="X1371" s="14" t="str">
        <f>IF(MasterData5[[#This Row],[MntFishProducts]]&gt;=AE$4, "Yes", "")</f>
        <v/>
      </c>
      <c r="Y1371" s="14" t="str">
        <f>IF(MasterData5[[#This Row],[MntSweetProducts]]&gt;=AF$4, "Yes", "")</f>
        <v/>
      </c>
    </row>
    <row r="1372" spans="1:25" x14ac:dyDescent="0.3">
      <c r="A1372">
        <v>6720</v>
      </c>
      <c r="B1372" s="10">
        <v>314</v>
      </c>
      <c r="C1372" s="10">
        <v>11</v>
      </c>
      <c r="D1372" s="10">
        <v>53</v>
      </c>
      <c r="E1372" s="10">
        <v>4</v>
      </c>
      <c r="F1372" s="10">
        <v>3</v>
      </c>
      <c r="G1372" s="10">
        <v>107</v>
      </c>
      <c r="H1372" s="24">
        <f>2021-'Customer Profile'!B1371</f>
        <v>53</v>
      </c>
      <c r="I1372" s="10">
        <f>IF(Analysis!$B$60="Wine",B1372,IF(Analysis!$B$60="Fruit",C1372,IF(Analysis!$B$60="Meat",D1372,IF(Analysis!$B$60="Fish",E1372,IF(Analysis!$B$60="Sweet",F1372,"")))))</f>
        <v>4</v>
      </c>
      <c r="J1372" s="10">
        <v>43795</v>
      </c>
      <c r="K1372" s="10" t="str">
        <f>IF(MasterData5[[#This Row],[Income ]]&gt;$AB$12, "Above", "Below")</f>
        <v>Below</v>
      </c>
      <c r="L1372" s="10">
        <f>SUM(MasterData5[[#This Row],[MntWines]:[MntSweetProducts]])</f>
        <v>385</v>
      </c>
      <c r="M1372" s="53" t="str">
        <f>IF(MasterData5[[#This Row],[Total Purchase]]&gt;=500, "Over $500", "")</f>
        <v/>
      </c>
      <c r="N1372" s="10"/>
      <c r="O1372" s="14" t="str">
        <f>IF(AND(MasterData5[[#This Row],[MntWines]]&gt;=AB$4, MasterData5[[#This Row],[Income ]]&lt;=$AB$12), "Yes", "")</f>
        <v>Yes</v>
      </c>
      <c r="P1372" s="14" t="str">
        <f>IF(AND(MasterData5[[#This Row],[MntFruits]]&gt;=AC$4, MasterData5[[#This Row],[Income ]]&lt;=$AB$12), "Yes", "")</f>
        <v/>
      </c>
      <c r="Q1372" s="14" t="str">
        <f>IF(AND(MasterData5[[#This Row],[MntMeatProducts]]&gt;=AD$4, MasterData5[[#This Row],[Income ]]&lt;=$AB$12), "Yes", "")</f>
        <v/>
      </c>
      <c r="R1372" s="14" t="str">
        <f>IF(AND(MasterData5[[#This Row],[MntFishProducts]]&gt;=AE$4, MasterData5[[#This Row],[Income ]]&lt;=$AB$12), "Yes", "")</f>
        <v/>
      </c>
      <c r="S1372" s="14" t="str">
        <f>IF(AND(MasterData5[[#This Row],[MntSweetProducts]]&gt;=AF$4, MasterData5[[#This Row],[Income ]]&lt;=$AB$12), "Yes", "")</f>
        <v/>
      </c>
      <c r="U1372" s="14" t="str">
        <f>IF(MasterData5[[#This Row],[MntWines]]&gt;=AB$4, "Yes", "")</f>
        <v>Yes</v>
      </c>
      <c r="V1372" s="14" t="str">
        <f>IF(MasterData5[[#This Row],[MntFruits]]&gt;=AC$4, "Yes", "")</f>
        <v/>
      </c>
      <c r="W1372" s="14" t="str">
        <f>IF(MasterData5[[#This Row],[MntMeatProducts]]&gt;=AD$4, "Yes", "")</f>
        <v/>
      </c>
      <c r="X1372" s="14" t="str">
        <f>IF(MasterData5[[#This Row],[MntFishProducts]]&gt;=AE$4, "Yes", "")</f>
        <v/>
      </c>
      <c r="Y1372" s="14" t="str">
        <f>IF(MasterData5[[#This Row],[MntSweetProducts]]&gt;=AF$4, "Yes", "")</f>
        <v/>
      </c>
    </row>
    <row r="1373" spans="1:25" x14ac:dyDescent="0.3">
      <c r="A1373">
        <v>6721</v>
      </c>
      <c r="B1373" s="10">
        <v>572</v>
      </c>
      <c r="C1373" s="10">
        <v>19</v>
      </c>
      <c r="D1373" s="10">
        <v>286</v>
      </c>
      <c r="E1373" s="10">
        <v>50</v>
      </c>
      <c r="F1373" s="10">
        <v>38</v>
      </c>
      <c r="G1373" s="10">
        <v>248</v>
      </c>
      <c r="H1373" s="24">
        <f>2021-'Customer Profile'!B1372</f>
        <v>70</v>
      </c>
      <c r="I1373" s="10">
        <f>IF(Analysis!$B$60="Wine",B1373,IF(Analysis!$B$60="Fruit",C1373,IF(Analysis!$B$60="Meat",D1373,IF(Analysis!$B$60="Fish",E1373,IF(Analysis!$B$60="Sweet",F1373,"")))))</f>
        <v>50</v>
      </c>
      <c r="J1373" s="10">
        <v>71965</v>
      </c>
      <c r="K1373" s="10" t="str">
        <f>IF(MasterData5[[#This Row],[Income ]]&gt;$AB$12, "Above", "Below")</f>
        <v>Above</v>
      </c>
      <c r="L1373" s="10">
        <f>SUM(MasterData5[[#This Row],[MntWines]:[MntSweetProducts]])</f>
        <v>965</v>
      </c>
      <c r="M1373" s="53" t="str">
        <f>IF(MasterData5[[#This Row],[Total Purchase]]&gt;=500, "Over $500", "")</f>
        <v>Over $500</v>
      </c>
      <c r="N1373" s="10"/>
      <c r="O1373" s="14" t="str">
        <f>IF(AND(MasterData5[[#This Row],[MntWines]]&gt;=AB$4, MasterData5[[#This Row],[Income ]]&lt;=$AB$12), "Yes", "")</f>
        <v/>
      </c>
      <c r="P1373" s="14" t="str">
        <f>IF(AND(MasterData5[[#This Row],[MntFruits]]&gt;=AC$4, MasterData5[[#This Row],[Income ]]&lt;=$AB$12), "Yes", "")</f>
        <v/>
      </c>
      <c r="Q1373" s="14" t="str">
        <f>IF(AND(MasterData5[[#This Row],[MntMeatProducts]]&gt;=AD$4, MasterData5[[#This Row],[Income ]]&lt;=$AB$12), "Yes", "")</f>
        <v/>
      </c>
      <c r="R1373" s="14" t="str">
        <f>IF(AND(MasterData5[[#This Row],[MntFishProducts]]&gt;=AE$4, MasterData5[[#This Row],[Income ]]&lt;=$AB$12), "Yes", "")</f>
        <v/>
      </c>
      <c r="S1373" s="14" t="str">
        <f>IF(AND(MasterData5[[#This Row],[MntSweetProducts]]&gt;=AF$4, MasterData5[[#This Row],[Income ]]&lt;=$AB$12), "Yes", "")</f>
        <v/>
      </c>
      <c r="U1373" s="14" t="str">
        <f>IF(MasterData5[[#This Row],[MntWines]]&gt;=AB$4, "Yes", "")</f>
        <v>Yes</v>
      </c>
      <c r="V1373" s="14" t="str">
        <f>IF(MasterData5[[#This Row],[MntFruits]]&gt;=AC$4, "Yes", "")</f>
        <v/>
      </c>
      <c r="W1373" s="14" t="str">
        <f>IF(MasterData5[[#This Row],[MntMeatProducts]]&gt;=AD$4, "Yes", "")</f>
        <v>Yes</v>
      </c>
      <c r="X1373" s="14" t="str">
        <f>IF(MasterData5[[#This Row],[MntFishProducts]]&gt;=AE$4, "Yes", "")</f>
        <v>Yes</v>
      </c>
      <c r="Y1373" s="14" t="str">
        <f>IF(MasterData5[[#This Row],[MntSweetProducts]]&gt;=AF$4, "Yes", "")</f>
        <v>Yes</v>
      </c>
    </row>
    <row r="1374" spans="1:25" x14ac:dyDescent="0.3">
      <c r="A1374">
        <v>6722</v>
      </c>
      <c r="B1374" s="10">
        <v>479</v>
      </c>
      <c r="C1374" s="10">
        <v>28</v>
      </c>
      <c r="D1374" s="10">
        <v>136</v>
      </c>
      <c r="E1374" s="10">
        <v>75</v>
      </c>
      <c r="F1374" s="10">
        <v>14</v>
      </c>
      <c r="G1374" s="10">
        <v>35</v>
      </c>
      <c r="H1374" s="24">
        <f>2021-'Customer Profile'!B1373</f>
        <v>67</v>
      </c>
      <c r="I1374" s="10">
        <f>IF(Analysis!$B$60="Wine",B1374,IF(Analysis!$B$60="Fruit",C1374,IF(Analysis!$B$60="Meat",D1374,IF(Analysis!$B$60="Fish",E1374,IF(Analysis!$B$60="Sweet",F1374,"")))))</f>
        <v>75</v>
      </c>
      <c r="J1374" s="10">
        <v>70421</v>
      </c>
      <c r="K1374" s="10" t="str">
        <f>IF(MasterData5[[#This Row],[Income ]]&gt;$AB$12, "Above", "Below")</f>
        <v>Above</v>
      </c>
      <c r="L1374" s="10">
        <f>SUM(MasterData5[[#This Row],[MntWines]:[MntSweetProducts]])</f>
        <v>732</v>
      </c>
      <c r="M1374" s="53" t="str">
        <f>IF(MasterData5[[#This Row],[Total Purchase]]&gt;=500, "Over $500", "")</f>
        <v>Over $500</v>
      </c>
      <c r="N1374" s="10"/>
      <c r="O1374" s="14" t="str">
        <f>IF(AND(MasterData5[[#This Row],[MntWines]]&gt;=AB$4, MasterData5[[#This Row],[Income ]]&lt;=$AB$12), "Yes", "")</f>
        <v/>
      </c>
      <c r="P1374" s="14" t="str">
        <f>IF(AND(MasterData5[[#This Row],[MntFruits]]&gt;=AC$4, MasterData5[[#This Row],[Income ]]&lt;=$AB$12), "Yes", "")</f>
        <v/>
      </c>
      <c r="Q1374" s="14" t="str">
        <f>IF(AND(MasterData5[[#This Row],[MntMeatProducts]]&gt;=AD$4, MasterData5[[#This Row],[Income ]]&lt;=$AB$12), "Yes", "")</f>
        <v/>
      </c>
      <c r="R1374" s="14" t="str">
        <f>IF(AND(MasterData5[[#This Row],[MntFishProducts]]&gt;=AE$4, MasterData5[[#This Row],[Income ]]&lt;=$AB$12), "Yes", "")</f>
        <v/>
      </c>
      <c r="S1374" s="14" t="str">
        <f>IF(AND(MasterData5[[#This Row],[MntSweetProducts]]&gt;=AF$4, MasterData5[[#This Row],[Income ]]&lt;=$AB$12), "Yes", "")</f>
        <v/>
      </c>
      <c r="U1374" s="14" t="str">
        <f>IF(MasterData5[[#This Row],[MntWines]]&gt;=AB$4, "Yes", "")</f>
        <v>Yes</v>
      </c>
      <c r="V1374" s="14" t="str">
        <f>IF(MasterData5[[#This Row],[MntFruits]]&gt;=AC$4, "Yes", "")</f>
        <v>Yes</v>
      </c>
      <c r="W1374" s="14" t="str">
        <f>IF(MasterData5[[#This Row],[MntMeatProducts]]&gt;=AD$4, "Yes", "")</f>
        <v/>
      </c>
      <c r="X1374" s="14" t="str">
        <f>IF(MasterData5[[#This Row],[MntFishProducts]]&gt;=AE$4, "Yes", "")</f>
        <v>Yes</v>
      </c>
      <c r="Y1374" s="14" t="str">
        <f>IF(MasterData5[[#This Row],[MntSweetProducts]]&gt;=AF$4, "Yes", "")</f>
        <v/>
      </c>
    </row>
    <row r="1375" spans="1:25" x14ac:dyDescent="0.3">
      <c r="A1375">
        <v>6728</v>
      </c>
      <c r="B1375" s="10">
        <v>16</v>
      </c>
      <c r="C1375" s="10">
        <v>0</v>
      </c>
      <c r="D1375" s="10">
        <v>17</v>
      </c>
      <c r="E1375" s="10">
        <v>6</v>
      </c>
      <c r="F1375" s="10">
        <v>3</v>
      </c>
      <c r="G1375" s="10">
        <v>6</v>
      </c>
      <c r="H1375" s="24">
        <f>2021-'Customer Profile'!B1374</f>
        <v>36</v>
      </c>
      <c r="I1375" s="10">
        <f>IF(Analysis!$B$60="Wine",B1375,IF(Analysis!$B$60="Fruit",C1375,IF(Analysis!$B$60="Meat",D1375,IF(Analysis!$B$60="Fish",E1375,IF(Analysis!$B$60="Sweet",F1375,"")))))</f>
        <v>6</v>
      </c>
      <c r="J1375" s="10">
        <v>29103</v>
      </c>
      <c r="K1375" s="10" t="str">
        <f>IF(MasterData5[[#This Row],[Income ]]&gt;$AB$12, "Above", "Below")</f>
        <v>Below</v>
      </c>
      <c r="L1375" s="10">
        <f>SUM(MasterData5[[#This Row],[MntWines]:[MntSweetProducts]])</f>
        <v>42</v>
      </c>
      <c r="M1375" s="53" t="str">
        <f>IF(MasterData5[[#This Row],[Total Purchase]]&gt;=500, "Over $500", "")</f>
        <v/>
      </c>
      <c r="N1375" s="10"/>
      <c r="O1375" s="14" t="str">
        <f>IF(AND(MasterData5[[#This Row],[MntWines]]&gt;=AB$4, MasterData5[[#This Row],[Income ]]&lt;=$AB$12), "Yes", "")</f>
        <v/>
      </c>
      <c r="P1375" s="14" t="str">
        <f>IF(AND(MasterData5[[#This Row],[MntFruits]]&gt;=AC$4, MasterData5[[#This Row],[Income ]]&lt;=$AB$12), "Yes", "")</f>
        <v/>
      </c>
      <c r="Q1375" s="14" t="str">
        <f>IF(AND(MasterData5[[#This Row],[MntMeatProducts]]&gt;=AD$4, MasterData5[[#This Row],[Income ]]&lt;=$AB$12), "Yes", "")</f>
        <v/>
      </c>
      <c r="R1375" s="14" t="str">
        <f>IF(AND(MasterData5[[#This Row],[MntFishProducts]]&gt;=AE$4, MasterData5[[#This Row],[Income ]]&lt;=$AB$12), "Yes", "")</f>
        <v/>
      </c>
      <c r="S1375" s="14" t="str">
        <f>IF(AND(MasterData5[[#This Row],[MntSweetProducts]]&gt;=AF$4, MasterData5[[#This Row],[Income ]]&lt;=$AB$12), "Yes", "")</f>
        <v/>
      </c>
      <c r="U1375" s="14" t="str">
        <f>IF(MasterData5[[#This Row],[MntWines]]&gt;=AB$4, "Yes", "")</f>
        <v/>
      </c>
      <c r="V1375" s="14" t="str">
        <f>IF(MasterData5[[#This Row],[MntFruits]]&gt;=AC$4, "Yes", "")</f>
        <v/>
      </c>
      <c r="W1375" s="14" t="str">
        <f>IF(MasterData5[[#This Row],[MntMeatProducts]]&gt;=AD$4, "Yes", "")</f>
        <v/>
      </c>
      <c r="X1375" s="14" t="str">
        <f>IF(MasterData5[[#This Row],[MntFishProducts]]&gt;=AE$4, "Yes", "")</f>
        <v/>
      </c>
      <c r="Y1375" s="14" t="str">
        <f>IF(MasterData5[[#This Row],[MntSweetProducts]]&gt;=AF$4, "Yes", "")</f>
        <v/>
      </c>
    </row>
    <row r="1376" spans="1:25" x14ac:dyDescent="0.3">
      <c r="A1376">
        <v>6729</v>
      </c>
      <c r="B1376" s="10">
        <v>456</v>
      </c>
      <c r="C1376" s="10">
        <v>19</v>
      </c>
      <c r="D1376" s="10">
        <v>832</v>
      </c>
      <c r="E1376" s="10">
        <v>75</v>
      </c>
      <c r="F1376" s="10">
        <v>118</v>
      </c>
      <c r="G1376" s="10">
        <v>38</v>
      </c>
      <c r="H1376" s="24">
        <f>2021-'Customer Profile'!B1375</f>
        <v>33</v>
      </c>
      <c r="I1376" s="10">
        <f>IF(Analysis!$B$60="Wine",B1376,IF(Analysis!$B$60="Fruit",C1376,IF(Analysis!$B$60="Meat",D1376,IF(Analysis!$B$60="Fish",E1376,IF(Analysis!$B$60="Sweet",F1376,"")))))</f>
        <v>75</v>
      </c>
      <c r="J1376" s="10">
        <v>68655</v>
      </c>
      <c r="K1376" s="10" t="str">
        <f>IF(MasterData5[[#This Row],[Income ]]&gt;$AB$12, "Above", "Below")</f>
        <v>Above</v>
      </c>
      <c r="L1376" s="10">
        <f>SUM(MasterData5[[#This Row],[MntWines]:[MntSweetProducts]])</f>
        <v>1500</v>
      </c>
      <c r="M1376" s="53" t="str">
        <f>IF(MasterData5[[#This Row],[Total Purchase]]&gt;=500, "Over $500", "")</f>
        <v>Over $500</v>
      </c>
      <c r="N1376" s="10"/>
      <c r="O1376" s="14" t="str">
        <f>IF(AND(MasterData5[[#This Row],[MntWines]]&gt;=AB$4, MasterData5[[#This Row],[Income ]]&lt;=$AB$12), "Yes", "")</f>
        <v/>
      </c>
      <c r="P1376" s="14" t="str">
        <f>IF(AND(MasterData5[[#This Row],[MntFruits]]&gt;=AC$4, MasterData5[[#This Row],[Income ]]&lt;=$AB$12), "Yes", "")</f>
        <v/>
      </c>
      <c r="Q1376" s="14" t="str">
        <f>IF(AND(MasterData5[[#This Row],[MntMeatProducts]]&gt;=AD$4, MasterData5[[#This Row],[Income ]]&lt;=$AB$12), "Yes", "")</f>
        <v/>
      </c>
      <c r="R1376" s="14" t="str">
        <f>IF(AND(MasterData5[[#This Row],[MntFishProducts]]&gt;=AE$4, MasterData5[[#This Row],[Income ]]&lt;=$AB$12), "Yes", "")</f>
        <v/>
      </c>
      <c r="S1376" s="14" t="str">
        <f>IF(AND(MasterData5[[#This Row],[MntSweetProducts]]&gt;=AF$4, MasterData5[[#This Row],[Income ]]&lt;=$AB$12), "Yes", "")</f>
        <v/>
      </c>
      <c r="U1376" s="14" t="str">
        <f>IF(MasterData5[[#This Row],[MntWines]]&gt;=AB$4, "Yes", "")</f>
        <v>Yes</v>
      </c>
      <c r="V1376" s="14" t="str">
        <f>IF(MasterData5[[#This Row],[MntFruits]]&gt;=AC$4, "Yes", "")</f>
        <v/>
      </c>
      <c r="W1376" s="14" t="str">
        <f>IF(MasterData5[[#This Row],[MntMeatProducts]]&gt;=AD$4, "Yes", "")</f>
        <v>Yes</v>
      </c>
      <c r="X1376" s="14" t="str">
        <f>IF(MasterData5[[#This Row],[MntFishProducts]]&gt;=AE$4, "Yes", "")</f>
        <v>Yes</v>
      </c>
      <c r="Y1376" s="14" t="str">
        <f>IF(MasterData5[[#This Row],[MntSweetProducts]]&gt;=AF$4, "Yes", "")</f>
        <v>Yes</v>
      </c>
    </row>
    <row r="1377" spans="1:25" x14ac:dyDescent="0.3">
      <c r="A1377">
        <v>6730</v>
      </c>
      <c r="B1377" s="10">
        <v>34</v>
      </c>
      <c r="C1377" s="10">
        <v>1</v>
      </c>
      <c r="D1377" s="10">
        <v>14</v>
      </c>
      <c r="E1377" s="10">
        <v>0</v>
      </c>
      <c r="F1377" s="10">
        <v>0</v>
      </c>
      <c r="G1377" s="10">
        <v>5</v>
      </c>
      <c r="H1377" s="24">
        <f>2021-'Customer Profile'!B1376</f>
        <v>67</v>
      </c>
      <c r="I1377" s="10">
        <f>IF(Analysis!$B$60="Wine",B1377,IF(Analysis!$B$60="Fruit",C1377,IF(Analysis!$B$60="Meat",D1377,IF(Analysis!$B$60="Fish",E1377,IF(Analysis!$B$60="Sweet",F1377,"")))))</f>
        <v>0</v>
      </c>
      <c r="J1377" s="10">
        <v>38998</v>
      </c>
      <c r="K1377" s="10" t="str">
        <f>IF(MasterData5[[#This Row],[Income ]]&gt;$AB$12, "Above", "Below")</f>
        <v>Below</v>
      </c>
      <c r="L1377" s="10">
        <f>SUM(MasterData5[[#This Row],[MntWines]:[MntSweetProducts]])</f>
        <v>49</v>
      </c>
      <c r="M1377" s="53" t="str">
        <f>IF(MasterData5[[#This Row],[Total Purchase]]&gt;=500, "Over $500", "")</f>
        <v/>
      </c>
      <c r="N1377" s="10"/>
      <c r="O1377" s="14" t="str">
        <f>IF(AND(MasterData5[[#This Row],[MntWines]]&gt;=AB$4, MasterData5[[#This Row],[Income ]]&lt;=$AB$12), "Yes", "")</f>
        <v/>
      </c>
      <c r="P1377" s="14" t="str">
        <f>IF(AND(MasterData5[[#This Row],[MntFruits]]&gt;=AC$4, MasterData5[[#This Row],[Income ]]&lt;=$AB$12), "Yes", "")</f>
        <v/>
      </c>
      <c r="Q1377" s="14" t="str">
        <f>IF(AND(MasterData5[[#This Row],[MntMeatProducts]]&gt;=AD$4, MasterData5[[#This Row],[Income ]]&lt;=$AB$12), "Yes", "")</f>
        <v/>
      </c>
      <c r="R1377" s="14" t="str">
        <f>IF(AND(MasterData5[[#This Row],[MntFishProducts]]&gt;=AE$4, MasterData5[[#This Row],[Income ]]&lt;=$AB$12), "Yes", "")</f>
        <v/>
      </c>
      <c r="S1377" s="14" t="str">
        <f>IF(AND(MasterData5[[#This Row],[MntSweetProducts]]&gt;=AF$4, MasterData5[[#This Row],[Income ]]&lt;=$AB$12), "Yes", "")</f>
        <v/>
      </c>
      <c r="U1377" s="14" t="str">
        <f>IF(MasterData5[[#This Row],[MntWines]]&gt;=AB$4, "Yes", "")</f>
        <v/>
      </c>
      <c r="V1377" s="14" t="str">
        <f>IF(MasterData5[[#This Row],[MntFruits]]&gt;=AC$4, "Yes", "")</f>
        <v/>
      </c>
      <c r="W1377" s="14" t="str">
        <f>IF(MasterData5[[#This Row],[MntMeatProducts]]&gt;=AD$4, "Yes", "")</f>
        <v/>
      </c>
      <c r="X1377" s="14" t="str">
        <f>IF(MasterData5[[#This Row],[MntFishProducts]]&gt;=AE$4, "Yes", "")</f>
        <v/>
      </c>
      <c r="Y1377" s="14" t="str">
        <f>IF(MasterData5[[#This Row],[MntSweetProducts]]&gt;=AF$4, "Yes", "")</f>
        <v/>
      </c>
    </row>
    <row r="1378" spans="1:25" x14ac:dyDescent="0.3">
      <c r="A1378">
        <v>6742</v>
      </c>
      <c r="B1378" s="10">
        <v>2</v>
      </c>
      <c r="C1378" s="10">
        <v>2</v>
      </c>
      <c r="D1378" s="10">
        <v>1</v>
      </c>
      <c r="E1378" s="10">
        <v>3</v>
      </c>
      <c r="F1378" s="10">
        <v>1</v>
      </c>
      <c r="G1378" s="10">
        <v>2</v>
      </c>
      <c r="H1378" s="24">
        <f>2021-'Customer Profile'!B1377</f>
        <v>42</v>
      </c>
      <c r="I1378" s="10">
        <f>IF(Analysis!$B$60="Wine",B1378,IF(Analysis!$B$60="Fruit",C1378,IF(Analysis!$B$60="Meat",D1378,IF(Analysis!$B$60="Fish",E1378,IF(Analysis!$B$60="Sweet",F1378,"")))))</f>
        <v>3</v>
      </c>
      <c r="J1378" s="10">
        <v>17688</v>
      </c>
      <c r="K1378" s="10" t="str">
        <f>IF(MasterData5[[#This Row],[Income ]]&gt;$AB$12, "Above", "Below")</f>
        <v>Below</v>
      </c>
      <c r="L1378" s="10">
        <f>SUM(MasterData5[[#This Row],[MntWines]:[MntSweetProducts]])</f>
        <v>9</v>
      </c>
      <c r="M1378" s="53" t="str">
        <f>IF(MasterData5[[#This Row],[Total Purchase]]&gt;=500, "Over $500", "")</f>
        <v/>
      </c>
      <c r="N1378" s="10"/>
      <c r="O1378" s="14" t="str">
        <f>IF(AND(MasterData5[[#This Row],[MntWines]]&gt;=AB$4, MasterData5[[#This Row],[Income ]]&lt;=$AB$12), "Yes", "")</f>
        <v/>
      </c>
      <c r="P1378" s="14" t="str">
        <f>IF(AND(MasterData5[[#This Row],[MntFruits]]&gt;=AC$4, MasterData5[[#This Row],[Income ]]&lt;=$AB$12), "Yes", "")</f>
        <v/>
      </c>
      <c r="Q1378" s="14" t="str">
        <f>IF(AND(MasterData5[[#This Row],[MntMeatProducts]]&gt;=AD$4, MasterData5[[#This Row],[Income ]]&lt;=$AB$12), "Yes", "")</f>
        <v/>
      </c>
      <c r="R1378" s="14" t="str">
        <f>IF(AND(MasterData5[[#This Row],[MntFishProducts]]&gt;=AE$4, MasterData5[[#This Row],[Income ]]&lt;=$AB$12), "Yes", "")</f>
        <v/>
      </c>
      <c r="S1378" s="14" t="str">
        <f>IF(AND(MasterData5[[#This Row],[MntSweetProducts]]&gt;=AF$4, MasterData5[[#This Row],[Income ]]&lt;=$AB$12), "Yes", "")</f>
        <v/>
      </c>
      <c r="U1378" s="14" t="str">
        <f>IF(MasterData5[[#This Row],[MntWines]]&gt;=AB$4, "Yes", "")</f>
        <v/>
      </c>
      <c r="V1378" s="14" t="str">
        <f>IF(MasterData5[[#This Row],[MntFruits]]&gt;=AC$4, "Yes", "")</f>
        <v/>
      </c>
      <c r="W1378" s="14" t="str">
        <f>IF(MasterData5[[#This Row],[MntMeatProducts]]&gt;=AD$4, "Yes", "")</f>
        <v/>
      </c>
      <c r="X1378" s="14" t="str">
        <f>IF(MasterData5[[#This Row],[MntFishProducts]]&gt;=AE$4, "Yes", "")</f>
        <v/>
      </c>
      <c r="Y1378" s="14" t="str">
        <f>IF(MasterData5[[#This Row],[MntSweetProducts]]&gt;=AF$4, "Yes", "")</f>
        <v/>
      </c>
    </row>
    <row r="1379" spans="1:25" x14ac:dyDescent="0.3">
      <c r="A1379">
        <v>6749</v>
      </c>
      <c r="B1379" s="10">
        <v>957</v>
      </c>
      <c r="C1379" s="10">
        <v>47</v>
      </c>
      <c r="D1379" s="10">
        <v>494</v>
      </c>
      <c r="E1379" s="10">
        <v>82</v>
      </c>
      <c r="F1379" s="10">
        <v>47</v>
      </c>
      <c r="G1379" s="10">
        <v>95</v>
      </c>
      <c r="H1379" s="24">
        <f>2021-'Customer Profile'!B1378</f>
        <v>55</v>
      </c>
      <c r="I1379" s="10">
        <f>IF(Analysis!$B$60="Wine",B1379,IF(Analysis!$B$60="Fruit",C1379,IF(Analysis!$B$60="Meat",D1379,IF(Analysis!$B$60="Fish",E1379,IF(Analysis!$B$60="Sweet",F1379,"")))))</f>
        <v>82</v>
      </c>
      <c r="J1379" s="10">
        <v>86358</v>
      </c>
      <c r="K1379" s="10" t="str">
        <f>IF(MasterData5[[#This Row],[Income ]]&gt;$AB$12, "Above", "Below")</f>
        <v>Above</v>
      </c>
      <c r="L1379" s="10">
        <f>SUM(MasterData5[[#This Row],[MntWines]:[MntSweetProducts]])</f>
        <v>1627</v>
      </c>
      <c r="M1379" s="53" t="str">
        <f>IF(MasterData5[[#This Row],[Total Purchase]]&gt;=500, "Over $500", "")</f>
        <v>Over $500</v>
      </c>
      <c r="N1379" s="10"/>
      <c r="O1379" s="14" t="str">
        <f>IF(AND(MasterData5[[#This Row],[MntWines]]&gt;=AB$4, MasterData5[[#This Row],[Income ]]&lt;=$AB$12), "Yes", "")</f>
        <v/>
      </c>
      <c r="P1379" s="14" t="str">
        <f>IF(AND(MasterData5[[#This Row],[MntFruits]]&gt;=AC$4, MasterData5[[#This Row],[Income ]]&lt;=$AB$12), "Yes", "")</f>
        <v/>
      </c>
      <c r="Q1379" s="14" t="str">
        <f>IF(AND(MasterData5[[#This Row],[MntMeatProducts]]&gt;=AD$4, MasterData5[[#This Row],[Income ]]&lt;=$AB$12), "Yes", "")</f>
        <v/>
      </c>
      <c r="R1379" s="14" t="str">
        <f>IF(AND(MasterData5[[#This Row],[MntFishProducts]]&gt;=AE$4, MasterData5[[#This Row],[Income ]]&lt;=$AB$12), "Yes", "")</f>
        <v/>
      </c>
      <c r="S1379" s="14" t="str">
        <f>IF(AND(MasterData5[[#This Row],[MntSweetProducts]]&gt;=AF$4, MasterData5[[#This Row],[Income ]]&lt;=$AB$12), "Yes", "")</f>
        <v/>
      </c>
      <c r="U1379" s="14" t="str">
        <f>IF(MasterData5[[#This Row],[MntWines]]&gt;=AB$4, "Yes", "")</f>
        <v>Yes</v>
      </c>
      <c r="V1379" s="14" t="str">
        <f>IF(MasterData5[[#This Row],[MntFruits]]&gt;=AC$4, "Yes", "")</f>
        <v>Yes</v>
      </c>
      <c r="W1379" s="14" t="str">
        <f>IF(MasterData5[[#This Row],[MntMeatProducts]]&gt;=AD$4, "Yes", "")</f>
        <v>Yes</v>
      </c>
      <c r="X1379" s="14" t="str">
        <f>IF(MasterData5[[#This Row],[MntFishProducts]]&gt;=AE$4, "Yes", "")</f>
        <v>Yes</v>
      </c>
      <c r="Y1379" s="14" t="str">
        <f>IF(MasterData5[[#This Row],[MntSweetProducts]]&gt;=AF$4, "Yes", "")</f>
        <v>Yes</v>
      </c>
    </row>
    <row r="1380" spans="1:25" x14ac:dyDescent="0.3">
      <c r="A1380">
        <v>6768</v>
      </c>
      <c r="B1380" s="10">
        <v>22</v>
      </c>
      <c r="C1380" s="10">
        <v>1</v>
      </c>
      <c r="D1380" s="10">
        <v>8</v>
      </c>
      <c r="E1380" s="10">
        <v>2</v>
      </c>
      <c r="F1380" s="10">
        <v>1</v>
      </c>
      <c r="G1380" s="10">
        <v>2</v>
      </c>
      <c r="H1380" s="24">
        <f>2021-'Customer Profile'!B1379</f>
        <v>59</v>
      </c>
      <c r="I1380" s="10">
        <f>IF(Analysis!$B$60="Wine",B1380,IF(Analysis!$B$60="Fruit",C1380,IF(Analysis!$B$60="Meat",D1380,IF(Analysis!$B$60="Fish",E1380,IF(Analysis!$B$60="Sweet",F1380,"")))))</f>
        <v>2</v>
      </c>
      <c r="J1380" s="10">
        <v>37859</v>
      </c>
      <c r="K1380" s="10" t="str">
        <f>IF(MasterData5[[#This Row],[Income ]]&gt;$AB$12, "Above", "Below")</f>
        <v>Below</v>
      </c>
      <c r="L1380" s="10">
        <f>SUM(MasterData5[[#This Row],[MntWines]:[MntSweetProducts]])</f>
        <v>34</v>
      </c>
      <c r="M1380" s="53" t="str">
        <f>IF(MasterData5[[#This Row],[Total Purchase]]&gt;=500, "Over $500", "")</f>
        <v/>
      </c>
      <c r="N1380" s="10"/>
      <c r="O1380" s="14" t="str">
        <f>IF(AND(MasterData5[[#This Row],[MntWines]]&gt;=AB$4, MasterData5[[#This Row],[Income ]]&lt;=$AB$12), "Yes", "")</f>
        <v/>
      </c>
      <c r="P1380" s="14" t="str">
        <f>IF(AND(MasterData5[[#This Row],[MntFruits]]&gt;=AC$4, MasterData5[[#This Row],[Income ]]&lt;=$AB$12), "Yes", "")</f>
        <v/>
      </c>
      <c r="Q1380" s="14" t="str">
        <f>IF(AND(MasterData5[[#This Row],[MntMeatProducts]]&gt;=AD$4, MasterData5[[#This Row],[Income ]]&lt;=$AB$12), "Yes", "")</f>
        <v/>
      </c>
      <c r="R1380" s="14" t="str">
        <f>IF(AND(MasterData5[[#This Row],[MntFishProducts]]&gt;=AE$4, MasterData5[[#This Row],[Income ]]&lt;=$AB$12), "Yes", "")</f>
        <v/>
      </c>
      <c r="S1380" s="14" t="str">
        <f>IF(AND(MasterData5[[#This Row],[MntSweetProducts]]&gt;=AF$4, MasterData5[[#This Row],[Income ]]&lt;=$AB$12), "Yes", "")</f>
        <v/>
      </c>
      <c r="U1380" s="14" t="str">
        <f>IF(MasterData5[[#This Row],[MntWines]]&gt;=AB$4, "Yes", "")</f>
        <v/>
      </c>
      <c r="V1380" s="14" t="str">
        <f>IF(MasterData5[[#This Row],[MntFruits]]&gt;=AC$4, "Yes", "")</f>
        <v/>
      </c>
      <c r="W1380" s="14" t="str">
        <f>IF(MasterData5[[#This Row],[MntMeatProducts]]&gt;=AD$4, "Yes", "")</f>
        <v/>
      </c>
      <c r="X1380" s="14" t="str">
        <f>IF(MasterData5[[#This Row],[MntFishProducts]]&gt;=AE$4, "Yes", "")</f>
        <v/>
      </c>
      <c r="Y1380" s="14" t="str">
        <f>IF(MasterData5[[#This Row],[MntSweetProducts]]&gt;=AF$4, "Yes", "")</f>
        <v/>
      </c>
    </row>
    <row r="1381" spans="1:25" x14ac:dyDescent="0.3">
      <c r="A1381">
        <v>6770</v>
      </c>
      <c r="B1381" s="10">
        <v>5</v>
      </c>
      <c r="C1381" s="10">
        <v>13</v>
      </c>
      <c r="D1381" s="10">
        <v>14</v>
      </c>
      <c r="E1381" s="10">
        <v>0</v>
      </c>
      <c r="F1381" s="10">
        <v>5</v>
      </c>
      <c r="G1381" s="10">
        <v>31</v>
      </c>
      <c r="H1381" s="24">
        <f>2021-'Customer Profile'!B1380</f>
        <v>36</v>
      </c>
      <c r="I1381" s="10">
        <f>IF(Analysis!$B$60="Wine",B1381,IF(Analysis!$B$60="Fruit",C1381,IF(Analysis!$B$60="Meat",D1381,IF(Analysis!$B$60="Fish",E1381,IF(Analysis!$B$60="Sweet",F1381,"")))))</f>
        <v>0</v>
      </c>
      <c r="J1381" s="10">
        <v>21355</v>
      </c>
      <c r="K1381" s="10" t="str">
        <f>IF(MasterData5[[#This Row],[Income ]]&gt;$AB$12, "Above", "Below")</f>
        <v>Below</v>
      </c>
      <c r="L1381" s="10">
        <f>SUM(MasterData5[[#This Row],[MntWines]:[MntSweetProducts]])</f>
        <v>37</v>
      </c>
      <c r="M1381" s="53" t="str">
        <f>IF(MasterData5[[#This Row],[Total Purchase]]&gt;=500, "Over $500", "")</f>
        <v/>
      </c>
      <c r="N1381" s="10"/>
      <c r="O1381" s="14" t="str">
        <f>IF(AND(MasterData5[[#This Row],[MntWines]]&gt;=AB$4, MasterData5[[#This Row],[Income ]]&lt;=$AB$12), "Yes", "")</f>
        <v/>
      </c>
      <c r="P1381" s="14" t="str">
        <f>IF(AND(MasterData5[[#This Row],[MntFruits]]&gt;=AC$4, MasterData5[[#This Row],[Income ]]&lt;=$AB$12), "Yes", "")</f>
        <v/>
      </c>
      <c r="Q1381" s="14" t="str">
        <f>IF(AND(MasterData5[[#This Row],[MntMeatProducts]]&gt;=AD$4, MasterData5[[#This Row],[Income ]]&lt;=$AB$12), "Yes", "")</f>
        <v/>
      </c>
      <c r="R1381" s="14" t="str">
        <f>IF(AND(MasterData5[[#This Row],[MntFishProducts]]&gt;=AE$4, MasterData5[[#This Row],[Income ]]&lt;=$AB$12), "Yes", "")</f>
        <v/>
      </c>
      <c r="S1381" s="14" t="str">
        <f>IF(AND(MasterData5[[#This Row],[MntSweetProducts]]&gt;=AF$4, MasterData5[[#This Row],[Income ]]&lt;=$AB$12), "Yes", "")</f>
        <v/>
      </c>
      <c r="U1381" s="14" t="str">
        <f>IF(MasterData5[[#This Row],[MntWines]]&gt;=AB$4, "Yes", "")</f>
        <v/>
      </c>
      <c r="V1381" s="14" t="str">
        <f>IF(MasterData5[[#This Row],[MntFruits]]&gt;=AC$4, "Yes", "")</f>
        <v/>
      </c>
      <c r="W1381" s="14" t="str">
        <f>IF(MasterData5[[#This Row],[MntMeatProducts]]&gt;=AD$4, "Yes", "")</f>
        <v/>
      </c>
      <c r="X1381" s="14" t="str">
        <f>IF(MasterData5[[#This Row],[MntFishProducts]]&gt;=AE$4, "Yes", "")</f>
        <v/>
      </c>
      <c r="Y1381" s="14" t="str">
        <f>IF(MasterData5[[#This Row],[MntSweetProducts]]&gt;=AF$4, "Yes", "")</f>
        <v/>
      </c>
    </row>
    <row r="1382" spans="1:25" x14ac:dyDescent="0.3">
      <c r="A1382">
        <v>6798</v>
      </c>
      <c r="B1382" s="10">
        <v>231</v>
      </c>
      <c r="C1382" s="10">
        <v>7</v>
      </c>
      <c r="D1382" s="10">
        <v>137</v>
      </c>
      <c r="E1382" s="10">
        <v>4</v>
      </c>
      <c r="F1382" s="10">
        <v>15</v>
      </c>
      <c r="G1382" s="10">
        <v>39</v>
      </c>
      <c r="H1382" s="24">
        <f>2021-'Customer Profile'!B1381</f>
        <v>55</v>
      </c>
      <c r="I1382" s="10">
        <f>IF(Analysis!$B$60="Wine",B1382,IF(Analysis!$B$60="Fruit",C1382,IF(Analysis!$B$60="Meat",D1382,IF(Analysis!$B$60="Fish",E1382,IF(Analysis!$B$60="Sweet",F1382,"")))))</f>
        <v>4</v>
      </c>
      <c r="J1382" s="10">
        <v>37070</v>
      </c>
      <c r="K1382" s="10" t="str">
        <f>IF(MasterData5[[#This Row],[Income ]]&gt;$AB$12, "Above", "Below")</f>
        <v>Below</v>
      </c>
      <c r="L1382" s="10">
        <f>SUM(MasterData5[[#This Row],[MntWines]:[MntSweetProducts]])</f>
        <v>394</v>
      </c>
      <c r="M1382" s="53" t="str">
        <f>IF(MasterData5[[#This Row],[Total Purchase]]&gt;=500, "Over $500", "")</f>
        <v/>
      </c>
      <c r="N1382" s="10"/>
      <c r="O1382" s="14" t="str">
        <f>IF(AND(MasterData5[[#This Row],[MntWines]]&gt;=AB$4, MasterData5[[#This Row],[Income ]]&lt;=$AB$12), "Yes", "")</f>
        <v/>
      </c>
      <c r="P1382" s="14" t="str">
        <f>IF(AND(MasterData5[[#This Row],[MntFruits]]&gt;=AC$4, MasterData5[[#This Row],[Income ]]&lt;=$AB$12), "Yes", "")</f>
        <v/>
      </c>
      <c r="Q1382" s="14" t="str">
        <f>IF(AND(MasterData5[[#This Row],[MntMeatProducts]]&gt;=AD$4, MasterData5[[#This Row],[Income ]]&lt;=$AB$12), "Yes", "")</f>
        <v/>
      </c>
      <c r="R1382" s="14" t="str">
        <f>IF(AND(MasterData5[[#This Row],[MntFishProducts]]&gt;=AE$4, MasterData5[[#This Row],[Income ]]&lt;=$AB$12), "Yes", "")</f>
        <v/>
      </c>
      <c r="S1382" s="14" t="str">
        <f>IF(AND(MasterData5[[#This Row],[MntSweetProducts]]&gt;=AF$4, MasterData5[[#This Row],[Income ]]&lt;=$AB$12), "Yes", "")</f>
        <v/>
      </c>
      <c r="U1382" s="14" t="str">
        <f>IF(MasterData5[[#This Row],[MntWines]]&gt;=AB$4, "Yes", "")</f>
        <v/>
      </c>
      <c r="V1382" s="14" t="str">
        <f>IF(MasterData5[[#This Row],[MntFruits]]&gt;=AC$4, "Yes", "")</f>
        <v/>
      </c>
      <c r="W1382" s="14" t="str">
        <f>IF(MasterData5[[#This Row],[MntMeatProducts]]&gt;=AD$4, "Yes", "")</f>
        <v/>
      </c>
      <c r="X1382" s="14" t="str">
        <f>IF(MasterData5[[#This Row],[MntFishProducts]]&gt;=AE$4, "Yes", "")</f>
        <v/>
      </c>
      <c r="Y1382" s="14" t="str">
        <f>IF(MasterData5[[#This Row],[MntSweetProducts]]&gt;=AF$4, "Yes", "")</f>
        <v/>
      </c>
    </row>
    <row r="1383" spans="1:25" x14ac:dyDescent="0.3">
      <c r="A1383">
        <v>6810</v>
      </c>
      <c r="B1383" s="10">
        <v>267</v>
      </c>
      <c r="C1383" s="10">
        <v>98</v>
      </c>
      <c r="D1383" s="10">
        <v>606</v>
      </c>
      <c r="E1383" s="10">
        <v>48</v>
      </c>
      <c r="F1383" s="10">
        <v>70</v>
      </c>
      <c r="G1383" s="10">
        <v>98</v>
      </c>
      <c r="H1383" s="24">
        <f>2021-'Customer Profile'!B1382</f>
        <v>38</v>
      </c>
      <c r="I1383" s="10">
        <f>IF(Analysis!$B$60="Wine",B1383,IF(Analysis!$B$60="Fruit",C1383,IF(Analysis!$B$60="Meat",D1383,IF(Analysis!$B$60="Fish",E1383,IF(Analysis!$B$60="Sweet",F1383,"")))))</f>
        <v>48</v>
      </c>
      <c r="J1383" s="10">
        <v>82025</v>
      </c>
      <c r="K1383" s="10" t="str">
        <f>IF(MasterData5[[#This Row],[Income ]]&gt;$AB$12, "Above", "Below")</f>
        <v>Above</v>
      </c>
      <c r="L1383" s="10">
        <f>SUM(MasterData5[[#This Row],[MntWines]:[MntSweetProducts]])</f>
        <v>1089</v>
      </c>
      <c r="M1383" s="53" t="str">
        <f>IF(MasterData5[[#This Row],[Total Purchase]]&gt;=500, "Over $500", "")</f>
        <v>Over $500</v>
      </c>
      <c r="N1383" s="10"/>
      <c r="O1383" s="14" t="str">
        <f>IF(AND(MasterData5[[#This Row],[MntWines]]&gt;=AB$4, MasterData5[[#This Row],[Income ]]&lt;=$AB$12), "Yes", "")</f>
        <v/>
      </c>
      <c r="P1383" s="14" t="str">
        <f>IF(AND(MasterData5[[#This Row],[MntFruits]]&gt;=AC$4, MasterData5[[#This Row],[Income ]]&lt;=$AB$12), "Yes", "")</f>
        <v/>
      </c>
      <c r="Q1383" s="14" t="str">
        <f>IF(AND(MasterData5[[#This Row],[MntMeatProducts]]&gt;=AD$4, MasterData5[[#This Row],[Income ]]&lt;=$AB$12), "Yes", "")</f>
        <v/>
      </c>
      <c r="R1383" s="14" t="str">
        <f>IF(AND(MasterData5[[#This Row],[MntFishProducts]]&gt;=AE$4, MasterData5[[#This Row],[Income ]]&lt;=$AB$12), "Yes", "")</f>
        <v/>
      </c>
      <c r="S1383" s="14" t="str">
        <f>IF(AND(MasterData5[[#This Row],[MntSweetProducts]]&gt;=AF$4, MasterData5[[#This Row],[Income ]]&lt;=$AB$12), "Yes", "")</f>
        <v/>
      </c>
      <c r="U1383" s="14" t="str">
        <f>IF(MasterData5[[#This Row],[MntWines]]&gt;=AB$4, "Yes", "")</f>
        <v/>
      </c>
      <c r="V1383" s="14" t="str">
        <f>IF(MasterData5[[#This Row],[MntFruits]]&gt;=AC$4, "Yes", "")</f>
        <v>Yes</v>
      </c>
      <c r="W1383" s="14" t="str">
        <f>IF(MasterData5[[#This Row],[MntMeatProducts]]&gt;=AD$4, "Yes", "")</f>
        <v>Yes</v>
      </c>
      <c r="X1383" s="14" t="str">
        <f>IF(MasterData5[[#This Row],[MntFishProducts]]&gt;=AE$4, "Yes", "")</f>
        <v>Yes</v>
      </c>
      <c r="Y1383" s="14" t="str">
        <f>IF(MasterData5[[#This Row],[MntSweetProducts]]&gt;=AF$4, "Yes", "")</f>
        <v>Yes</v>
      </c>
    </row>
    <row r="1384" spans="1:25" x14ac:dyDescent="0.3">
      <c r="A1384">
        <v>6815</v>
      </c>
      <c r="B1384" s="10">
        <v>448</v>
      </c>
      <c r="C1384" s="10">
        <v>21</v>
      </c>
      <c r="D1384" s="10">
        <v>125</v>
      </c>
      <c r="E1384" s="10">
        <v>52</v>
      </c>
      <c r="F1384" s="10">
        <v>101</v>
      </c>
      <c r="G1384" s="10">
        <v>62</v>
      </c>
      <c r="H1384" s="24">
        <f>2021-'Customer Profile'!B1383</f>
        <v>41</v>
      </c>
      <c r="I1384" s="10">
        <f>IF(Analysis!$B$60="Wine",B1384,IF(Analysis!$B$60="Fruit",C1384,IF(Analysis!$B$60="Meat",D1384,IF(Analysis!$B$60="Fish",E1384,IF(Analysis!$B$60="Sweet",F1384,"")))))</f>
        <v>52</v>
      </c>
      <c r="J1384" s="10">
        <v>96547</v>
      </c>
      <c r="K1384" s="10" t="str">
        <f>IF(MasterData5[[#This Row],[Income ]]&gt;$AB$12, "Above", "Below")</f>
        <v>Above</v>
      </c>
      <c r="L1384" s="10">
        <f>SUM(MasterData5[[#This Row],[MntWines]:[MntSweetProducts]])</f>
        <v>747</v>
      </c>
      <c r="M1384" s="53" t="str">
        <f>IF(MasterData5[[#This Row],[Total Purchase]]&gt;=500, "Over $500", "")</f>
        <v>Over $500</v>
      </c>
      <c r="N1384" s="10"/>
      <c r="O1384" s="14" t="str">
        <f>IF(AND(MasterData5[[#This Row],[MntWines]]&gt;=AB$4, MasterData5[[#This Row],[Income ]]&lt;=$AB$12), "Yes", "")</f>
        <v/>
      </c>
      <c r="P1384" s="14" t="str">
        <f>IF(AND(MasterData5[[#This Row],[MntFruits]]&gt;=AC$4, MasterData5[[#This Row],[Income ]]&lt;=$AB$12), "Yes", "")</f>
        <v/>
      </c>
      <c r="Q1384" s="14" t="str">
        <f>IF(AND(MasterData5[[#This Row],[MntMeatProducts]]&gt;=AD$4, MasterData5[[#This Row],[Income ]]&lt;=$AB$12), "Yes", "")</f>
        <v/>
      </c>
      <c r="R1384" s="14" t="str">
        <f>IF(AND(MasterData5[[#This Row],[MntFishProducts]]&gt;=AE$4, MasterData5[[#This Row],[Income ]]&lt;=$AB$12), "Yes", "")</f>
        <v/>
      </c>
      <c r="S1384" s="14" t="str">
        <f>IF(AND(MasterData5[[#This Row],[MntSweetProducts]]&gt;=AF$4, MasterData5[[#This Row],[Income ]]&lt;=$AB$12), "Yes", "")</f>
        <v/>
      </c>
      <c r="U1384" s="14" t="str">
        <f>IF(MasterData5[[#This Row],[MntWines]]&gt;=AB$4, "Yes", "")</f>
        <v>Yes</v>
      </c>
      <c r="V1384" s="14" t="str">
        <f>IF(MasterData5[[#This Row],[MntFruits]]&gt;=AC$4, "Yes", "")</f>
        <v/>
      </c>
      <c r="W1384" s="14" t="str">
        <f>IF(MasterData5[[#This Row],[MntMeatProducts]]&gt;=AD$4, "Yes", "")</f>
        <v/>
      </c>
      <c r="X1384" s="14" t="str">
        <f>IF(MasterData5[[#This Row],[MntFishProducts]]&gt;=AE$4, "Yes", "")</f>
        <v>Yes</v>
      </c>
      <c r="Y1384" s="14" t="str">
        <f>IF(MasterData5[[#This Row],[MntSweetProducts]]&gt;=AF$4, "Yes", "")</f>
        <v>Yes</v>
      </c>
    </row>
    <row r="1385" spans="1:25" x14ac:dyDescent="0.3">
      <c r="A1385">
        <v>6818</v>
      </c>
      <c r="B1385" s="10">
        <v>98</v>
      </c>
      <c r="C1385" s="10">
        <v>0</v>
      </c>
      <c r="D1385" s="10">
        <v>106</v>
      </c>
      <c r="E1385" s="10">
        <v>49</v>
      </c>
      <c r="F1385" s="10">
        <v>10</v>
      </c>
      <c r="G1385" s="10">
        <v>106</v>
      </c>
      <c r="H1385" s="24">
        <f>2021-'Customer Profile'!B1384</f>
        <v>47</v>
      </c>
      <c r="I1385" s="10">
        <f>IF(Analysis!$B$60="Wine",B1385,IF(Analysis!$B$60="Fruit",C1385,IF(Analysis!$B$60="Meat",D1385,IF(Analysis!$B$60="Fish",E1385,IF(Analysis!$B$60="Sweet",F1385,"")))))</f>
        <v>49</v>
      </c>
      <c r="J1385" s="10">
        <v>44989</v>
      </c>
      <c r="K1385" s="10" t="str">
        <f>IF(MasterData5[[#This Row],[Income ]]&gt;$AB$12, "Above", "Below")</f>
        <v>Below</v>
      </c>
      <c r="L1385" s="10">
        <f>SUM(MasterData5[[#This Row],[MntWines]:[MntSweetProducts]])</f>
        <v>263</v>
      </c>
      <c r="M1385" s="53" t="str">
        <f>IF(MasterData5[[#This Row],[Total Purchase]]&gt;=500, "Over $500", "")</f>
        <v/>
      </c>
      <c r="N1385" s="10"/>
      <c r="O1385" s="14" t="str">
        <f>IF(AND(MasterData5[[#This Row],[MntWines]]&gt;=AB$4, MasterData5[[#This Row],[Income ]]&lt;=$AB$12), "Yes", "")</f>
        <v/>
      </c>
      <c r="P1385" s="14" t="str">
        <f>IF(AND(MasterData5[[#This Row],[MntFruits]]&gt;=AC$4, MasterData5[[#This Row],[Income ]]&lt;=$AB$12), "Yes", "")</f>
        <v/>
      </c>
      <c r="Q1385" s="14" t="str">
        <f>IF(AND(MasterData5[[#This Row],[MntMeatProducts]]&gt;=AD$4, MasterData5[[#This Row],[Income ]]&lt;=$AB$12), "Yes", "")</f>
        <v/>
      </c>
      <c r="R1385" s="14" t="str">
        <f>IF(AND(MasterData5[[#This Row],[MntFishProducts]]&gt;=AE$4, MasterData5[[#This Row],[Income ]]&lt;=$AB$12), "Yes", "")</f>
        <v>Yes</v>
      </c>
      <c r="S1385" s="14" t="str">
        <f>IF(AND(MasterData5[[#This Row],[MntSweetProducts]]&gt;=AF$4, MasterData5[[#This Row],[Income ]]&lt;=$AB$12), "Yes", "")</f>
        <v/>
      </c>
      <c r="U1385" s="14" t="str">
        <f>IF(MasterData5[[#This Row],[MntWines]]&gt;=AB$4, "Yes", "")</f>
        <v/>
      </c>
      <c r="V1385" s="14" t="str">
        <f>IF(MasterData5[[#This Row],[MntFruits]]&gt;=AC$4, "Yes", "")</f>
        <v/>
      </c>
      <c r="W1385" s="14" t="str">
        <f>IF(MasterData5[[#This Row],[MntMeatProducts]]&gt;=AD$4, "Yes", "")</f>
        <v/>
      </c>
      <c r="X1385" s="14" t="str">
        <f>IF(MasterData5[[#This Row],[MntFishProducts]]&gt;=AE$4, "Yes", "")</f>
        <v>Yes</v>
      </c>
      <c r="Y1385" s="14" t="str">
        <f>IF(MasterData5[[#This Row],[MntSweetProducts]]&gt;=AF$4, "Yes", "")</f>
        <v/>
      </c>
    </row>
    <row r="1386" spans="1:25" x14ac:dyDescent="0.3">
      <c r="A1386">
        <v>6825</v>
      </c>
      <c r="B1386" s="10">
        <v>13</v>
      </c>
      <c r="C1386" s="10">
        <v>0</v>
      </c>
      <c r="D1386" s="10">
        <v>3</v>
      </c>
      <c r="E1386" s="10">
        <v>0</v>
      </c>
      <c r="F1386" s="10">
        <v>0</v>
      </c>
      <c r="G1386" s="10">
        <v>0</v>
      </c>
      <c r="H1386" s="24">
        <f>2021-'Customer Profile'!B1385</f>
        <v>68</v>
      </c>
      <c r="I1386" s="10">
        <f>IF(Analysis!$B$60="Wine",B1386,IF(Analysis!$B$60="Fruit",C1386,IF(Analysis!$B$60="Meat",D1386,IF(Analysis!$B$60="Fish",E1386,IF(Analysis!$B$60="Sweet",F1386,"")))))</f>
        <v>0</v>
      </c>
      <c r="J1386" s="10">
        <v>41452</v>
      </c>
      <c r="K1386" s="10" t="str">
        <f>IF(MasterData5[[#This Row],[Income ]]&gt;$AB$12, "Above", "Below")</f>
        <v>Below</v>
      </c>
      <c r="L1386" s="10">
        <f>SUM(MasterData5[[#This Row],[MntWines]:[MntSweetProducts]])</f>
        <v>16</v>
      </c>
      <c r="M1386" s="53" t="str">
        <f>IF(MasterData5[[#This Row],[Total Purchase]]&gt;=500, "Over $500", "")</f>
        <v/>
      </c>
      <c r="N1386" s="10"/>
      <c r="O1386" s="14" t="str">
        <f>IF(AND(MasterData5[[#This Row],[MntWines]]&gt;=AB$4, MasterData5[[#This Row],[Income ]]&lt;=$AB$12), "Yes", "")</f>
        <v/>
      </c>
      <c r="P1386" s="14" t="str">
        <f>IF(AND(MasterData5[[#This Row],[MntFruits]]&gt;=AC$4, MasterData5[[#This Row],[Income ]]&lt;=$AB$12), "Yes", "")</f>
        <v/>
      </c>
      <c r="Q1386" s="14" t="str">
        <f>IF(AND(MasterData5[[#This Row],[MntMeatProducts]]&gt;=AD$4, MasterData5[[#This Row],[Income ]]&lt;=$AB$12), "Yes", "")</f>
        <v/>
      </c>
      <c r="R1386" s="14" t="str">
        <f>IF(AND(MasterData5[[#This Row],[MntFishProducts]]&gt;=AE$4, MasterData5[[#This Row],[Income ]]&lt;=$AB$12), "Yes", "")</f>
        <v/>
      </c>
      <c r="S1386" s="14" t="str">
        <f>IF(AND(MasterData5[[#This Row],[MntSweetProducts]]&gt;=AF$4, MasterData5[[#This Row],[Income ]]&lt;=$AB$12), "Yes", "")</f>
        <v/>
      </c>
      <c r="U1386" s="14" t="str">
        <f>IF(MasterData5[[#This Row],[MntWines]]&gt;=AB$4, "Yes", "")</f>
        <v/>
      </c>
      <c r="V1386" s="14" t="str">
        <f>IF(MasterData5[[#This Row],[MntFruits]]&gt;=AC$4, "Yes", "")</f>
        <v/>
      </c>
      <c r="W1386" s="14" t="str">
        <f>IF(MasterData5[[#This Row],[MntMeatProducts]]&gt;=AD$4, "Yes", "")</f>
        <v/>
      </c>
      <c r="X1386" s="14" t="str">
        <f>IF(MasterData5[[#This Row],[MntFishProducts]]&gt;=AE$4, "Yes", "")</f>
        <v/>
      </c>
      <c r="Y1386" s="14" t="str">
        <f>IF(MasterData5[[#This Row],[MntSweetProducts]]&gt;=AF$4, "Yes", "")</f>
        <v/>
      </c>
    </row>
    <row r="1387" spans="1:25" x14ac:dyDescent="0.3">
      <c r="A1387">
        <v>6853</v>
      </c>
      <c r="B1387" s="10">
        <v>712</v>
      </c>
      <c r="C1387" s="10">
        <v>26</v>
      </c>
      <c r="D1387" s="10">
        <v>538</v>
      </c>
      <c r="E1387" s="10">
        <v>69</v>
      </c>
      <c r="F1387" s="10">
        <v>13</v>
      </c>
      <c r="G1387" s="10">
        <v>80</v>
      </c>
      <c r="H1387" s="24">
        <f>2021-'Customer Profile'!B1386</f>
        <v>39</v>
      </c>
      <c r="I1387" s="10">
        <f>IF(Analysis!$B$60="Wine",B1387,IF(Analysis!$B$60="Fruit",C1387,IF(Analysis!$B$60="Meat",D1387,IF(Analysis!$B$60="Fish",E1387,IF(Analysis!$B$60="Sweet",F1387,"")))))</f>
        <v>69</v>
      </c>
      <c r="J1387" s="10">
        <v>75777</v>
      </c>
      <c r="K1387" s="10" t="str">
        <f>IF(MasterData5[[#This Row],[Income ]]&gt;$AB$12, "Above", "Below")</f>
        <v>Above</v>
      </c>
      <c r="L1387" s="10">
        <f>SUM(MasterData5[[#This Row],[MntWines]:[MntSweetProducts]])</f>
        <v>1358</v>
      </c>
      <c r="M1387" s="53" t="str">
        <f>IF(MasterData5[[#This Row],[Total Purchase]]&gt;=500, "Over $500", "")</f>
        <v>Over $500</v>
      </c>
      <c r="N1387" s="10"/>
      <c r="O1387" s="14" t="str">
        <f>IF(AND(MasterData5[[#This Row],[MntWines]]&gt;=AB$4, MasterData5[[#This Row],[Income ]]&lt;=$AB$12), "Yes", "")</f>
        <v/>
      </c>
      <c r="P1387" s="14" t="str">
        <f>IF(AND(MasterData5[[#This Row],[MntFruits]]&gt;=AC$4, MasterData5[[#This Row],[Income ]]&lt;=$AB$12), "Yes", "")</f>
        <v/>
      </c>
      <c r="Q1387" s="14" t="str">
        <f>IF(AND(MasterData5[[#This Row],[MntMeatProducts]]&gt;=AD$4, MasterData5[[#This Row],[Income ]]&lt;=$AB$12), "Yes", "")</f>
        <v/>
      </c>
      <c r="R1387" s="14" t="str">
        <f>IF(AND(MasterData5[[#This Row],[MntFishProducts]]&gt;=AE$4, MasterData5[[#This Row],[Income ]]&lt;=$AB$12), "Yes", "")</f>
        <v/>
      </c>
      <c r="S1387" s="14" t="str">
        <f>IF(AND(MasterData5[[#This Row],[MntSweetProducts]]&gt;=AF$4, MasterData5[[#This Row],[Income ]]&lt;=$AB$12), "Yes", "")</f>
        <v/>
      </c>
      <c r="U1387" s="14" t="str">
        <f>IF(MasterData5[[#This Row],[MntWines]]&gt;=AB$4, "Yes", "")</f>
        <v>Yes</v>
      </c>
      <c r="V1387" s="14" t="str">
        <f>IF(MasterData5[[#This Row],[MntFruits]]&gt;=AC$4, "Yes", "")</f>
        <v/>
      </c>
      <c r="W1387" s="14" t="str">
        <f>IF(MasterData5[[#This Row],[MntMeatProducts]]&gt;=AD$4, "Yes", "")</f>
        <v>Yes</v>
      </c>
      <c r="X1387" s="14" t="str">
        <f>IF(MasterData5[[#This Row],[MntFishProducts]]&gt;=AE$4, "Yes", "")</f>
        <v>Yes</v>
      </c>
      <c r="Y1387" s="14" t="str">
        <f>IF(MasterData5[[#This Row],[MntSweetProducts]]&gt;=AF$4, "Yes", "")</f>
        <v/>
      </c>
    </row>
    <row r="1388" spans="1:25" x14ac:dyDescent="0.3">
      <c r="A1388">
        <v>6856</v>
      </c>
      <c r="B1388" s="10">
        <v>14</v>
      </c>
      <c r="C1388" s="10">
        <v>0</v>
      </c>
      <c r="D1388" s="10">
        <v>23</v>
      </c>
      <c r="E1388" s="10">
        <v>4</v>
      </c>
      <c r="F1388" s="10">
        <v>5</v>
      </c>
      <c r="G1388" s="10">
        <v>19</v>
      </c>
      <c r="H1388" s="24">
        <f>2021-'Customer Profile'!B1387</f>
        <v>42</v>
      </c>
      <c r="I1388" s="10">
        <f>IF(Analysis!$B$60="Wine",B1388,IF(Analysis!$B$60="Fruit",C1388,IF(Analysis!$B$60="Meat",D1388,IF(Analysis!$B$60="Fish",E1388,IF(Analysis!$B$60="Sweet",F1388,"")))))</f>
        <v>4</v>
      </c>
      <c r="J1388" s="10">
        <v>21645</v>
      </c>
      <c r="K1388" s="10" t="str">
        <f>IF(MasterData5[[#This Row],[Income ]]&gt;$AB$12, "Above", "Below")</f>
        <v>Below</v>
      </c>
      <c r="L1388" s="10">
        <f>SUM(MasterData5[[#This Row],[MntWines]:[MntSweetProducts]])</f>
        <v>46</v>
      </c>
      <c r="M1388" s="53" t="str">
        <f>IF(MasterData5[[#This Row],[Total Purchase]]&gt;=500, "Over $500", "")</f>
        <v/>
      </c>
      <c r="N1388" s="10"/>
      <c r="O1388" s="14" t="str">
        <f>IF(AND(MasterData5[[#This Row],[MntWines]]&gt;=AB$4, MasterData5[[#This Row],[Income ]]&lt;=$AB$12), "Yes", "")</f>
        <v/>
      </c>
      <c r="P1388" s="14" t="str">
        <f>IF(AND(MasterData5[[#This Row],[MntFruits]]&gt;=AC$4, MasterData5[[#This Row],[Income ]]&lt;=$AB$12), "Yes", "")</f>
        <v/>
      </c>
      <c r="Q1388" s="14" t="str">
        <f>IF(AND(MasterData5[[#This Row],[MntMeatProducts]]&gt;=AD$4, MasterData5[[#This Row],[Income ]]&lt;=$AB$12), "Yes", "")</f>
        <v/>
      </c>
      <c r="R1388" s="14" t="str">
        <f>IF(AND(MasterData5[[#This Row],[MntFishProducts]]&gt;=AE$4, MasterData5[[#This Row],[Income ]]&lt;=$AB$12), "Yes", "")</f>
        <v/>
      </c>
      <c r="S1388" s="14" t="str">
        <f>IF(AND(MasterData5[[#This Row],[MntSweetProducts]]&gt;=AF$4, MasterData5[[#This Row],[Income ]]&lt;=$AB$12), "Yes", "")</f>
        <v/>
      </c>
      <c r="U1388" s="14" t="str">
        <f>IF(MasterData5[[#This Row],[MntWines]]&gt;=AB$4, "Yes", "")</f>
        <v/>
      </c>
      <c r="V1388" s="14" t="str">
        <f>IF(MasterData5[[#This Row],[MntFruits]]&gt;=AC$4, "Yes", "")</f>
        <v/>
      </c>
      <c r="W1388" s="14" t="str">
        <f>IF(MasterData5[[#This Row],[MntMeatProducts]]&gt;=AD$4, "Yes", "")</f>
        <v/>
      </c>
      <c r="X1388" s="14" t="str">
        <f>IF(MasterData5[[#This Row],[MntFishProducts]]&gt;=AE$4, "Yes", "")</f>
        <v/>
      </c>
      <c r="Y1388" s="14" t="str">
        <f>IF(MasterData5[[#This Row],[MntSweetProducts]]&gt;=AF$4, "Yes", "")</f>
        <v/>
      </c>
    </row>
    <row r="1389" spans="1:25" x14ac:dyDescent="0.3">
      <c r="A1389">
        <v>6859</v>
      </c>
      <c r="B1389" s="10">
        <v>37</v>
      </c>
      <c r="C1389" s="10">
        <v>4</v>
      </c>
      <c r="D1389" s="10">
        <v>24</v>
      </c>
      <c r="E1389" s="10">
        <v>16</v>
      </c>
      <c r="F1389" s="10">
        <v>9</v>
      </c>
      <c r="G1389" s="10">
        <v>9</v>
      </c>
      <c r="H1389" s="24">
        <f>2021-'Customer Profile'!B1388</f>
        <v>34</v>
      </c>
      <c r="I1389" s="10">
        <f>IF(Analysis!$B$60="Wine",B1389,IF(Analysis!$B$60="Fruit",C1389,IF(Analysis!$B$60="Meat",D1389,IF(Analysis!$B$60="Fish",E1389,IF(Analysis!$B$60="Sweet",F1389,"")))))</f>
        <v>16</v>
      </c>
      <c r="J1389" s="10">
        <v>29236</v>
      </c>
      <c r="K1389" s="10" t="str">
        <f>IF(MasterData5[[#This Row],[Income ]]&gt;$AB$12, "Above", "Below")</f>
        <v>Below</v>
      </c>
      <c r="L1389" s="10">
        <f>SUM(MasterData5[[#This Row],[MntWines]:[MntSweetProducts]])</f>
        <v>90</v>
      </c>
      <c r="M1389" s="53" t="str">
        <f>IF(MasterData5[[#This Row],[Total Purchase]]&gt;=500, "Over $500", "")</f>
        <v/>
      </c>
      <c r="N1389" s="10"/>
      <c r="O1389" s="14" t="str">
        <f>IF(AND(MasterData5[[#This Row],[MntWines]]&gt;=AB$4, MasterData5[[#This Row],[Income ]]&lt;=$AB$12), "Yes", "")</f>
        <v/>
      </c>
      <c r="P1389" s="14" t="str">
        <f>IF(AND(MasterData5[[#This Row],[MntFruits]]&gt;=AC$4, MasterData5[[#This Row],[Income ]]&lt;=$AB$12), "Yes", "")</f>
        <v/>
      </c>
      <c r="Q1389" s="14" t="str">
        <f>IF(AND(MasterData5[[#This Row],[MntMeatProducts]]&gt;=AD$4, MasterData5[[#This Row],[Income ]]&lt;=$AB$12), "Yes", "")</f>
        <v/>
      </c>
      <c r="R1389" s="14" t="str">
        <f>IF(AND(MasterData5[[#This Row],[MntFishProducts]]&gt;=AE$4, MasterData5[[#This Row],[Income ]]&lt;=$AB$12), "Yes", "")</f>
        <v/>
      </c>
      <c r="S1389" s="14" t="str">
        <f>IF(AND(MasterData5[[#This Row],[MntSweetProducts]]&gt;=AF$4, MasterData5[[#This Row],[Income ]]&lt;=$AB$12), "Yes", "")</f>
        <v/>
      </c>
      <c r="U1389" s="14" t="str">
        <f>IF(MasterData5[[#This Row],[MntWines]]&gt;=AB$4, "Yes", "")</f>
        <v/>
      </c>
      <c r="V1389" s="14" t="str">
        <f>IF(MasterData5[[#This Row],[MntFruits]]&gt;=AC$4, "Yes", "")</f>
        <v/>
      </c>
      <c r="W1389" s="14" t="str">
        <f>IF(MasterData5[[#This Row],[MntMeatProducts]]&gt;=AD$4, "Yes", "")</f>
        <v/>
      </c>
      <c r="X1389" s="14" t="str">
        <f>IF(MasterData5[[#This Row],[MntFishProducts]]&gt;=AE$4, "Yes", "")</f>
        <v/>
      </c>
      <c r="Y1389" s="14" t="str">
        <f>IF(MasterData5[[#This Row],[MntSweetProducts]]&gt;=AF$4, "Yes", "")</f>
        <v/>
      </c>
    </row>
    <row r="1390" spans="1:25" x14ac:dyDescent="0.3">
      <c r="A1390">
        <v>6862</v>
      </c>
      <c r="B1390" s="10">
        <v>1</v>
      </c>
      <c r="C1390" s="10">
        <v>1</v>
      </c>
      <c r="D1390" s="10">
        <v>3</v>
      </c>
      <c r="E1390" s="10">
        <v>1</v>
      </c>
      <c r="F1390" s="10">
        <v>1</v>
      </c>
      <c r="G1390" s="10">
        <v>1</v>
      </c>
      <c r="H1390" s="24">
        <f>2021-'Customer Profile'!B1389</f>
        <v>50</v>
      </c>
      <c r="I1390" s="10">
        <f>IF(Analysis!$B$60="Wine",B1390,IF(Analysis!$B$60="Fruit",C1390,IF(Analysis!$B$60="Meat",D1390,IF(Analysis!$B$60="Fish",E1390,IF(Analysis!$B$60="Sweet",F1390,"")))))</f>
        <v>1</v>
      </c>
      <c r="J1390" s="10">
        <v>1730</v>
      </c>
      <c r="K1390" s="10" t="str">
        <f>IF(MasterData5[[#This Row],[Income ]]&gt;$AB$12, "Above", "Below")</f>
        <v>Below</v>
      </c>
      <c r="L1390" s="10">
        <f>SUM(MasterData5[[#This Row],[MntWines]:[MntSweetProducts]])</f>
        <v>7</v>
      </c>
      <c r="M1390" s="53" t="str">
        <f>IF(MasterData5[[#This Row],[Total Purchase]]&gt;=500, "Over $500", "")</f>
        <v/>
      </c>
      <c r="N1390" s="10"/>
      <c r="O1390" s="14" t="str">
        <f>IF(AND(MasterData5[[#This Row],[MntWines]]&gt;=AB$4, MasterData5[[#This Row],[Income ]]&lt;=$AB$12), "Yes", "")</f>
        <v/>
      </c>
      <c r="P1390" s="14" t="str">
        <f>IF(AND(MasterData5[[#This Row],[MntFruits]]&gt;=AC$4, MasterData5[[#This Row],[Income ]]&lt;=$AB$12), "Yes", "")</f>
        <v/>
      </c>
      <c r="Q1390" s="14" t="str">
        <f>IF(AND(MasterData5[[#This Row],[MntMeatProducts]]&gt;=AD$4, MasterData5[[#This Row],[Income ]]&lt;=$AB$12), "Yes", "")</f>
        <v/>
      </c>
      <c r="R1390" s="14" t="str">
        <f>IF(AND(MasterData5[[#This Row],[MntFishProducts]]&gt;=AE$4, MasterData5[[#This Row],[Income ]]&lt;=$AB$12), "Yes", "")</f>
        <v/>
      </c>
      <c r="S1390" s="14" t="str">
        <f>IF(AND(MasterData5[[#This Row],[MntSweetProducts]]&gt;=AF$4, MasterData5[[#This Row],[Income ]]&lt;=$AB$12), "Yes", "")</f>
        <v/>
      </c>
      <c r="U1390" s="14" t="str">
        <f>IF(MasterData5[[#This Row],[MntWines]]&gt;=AB$4, "Yes", "")</f>
        <v/>
      </c>
      <c r="V1390" s="14" t="str">
        <f>IF(MasterData5[[#This Row],[MntFruits]]&gt;=AC$4, "Yes", "")</f>
        <v/>
      </c>
      <c r="W1390" s="14" t="str">
        <f>IF(MasterData5[[#This Row],[MntMeatProducts]]&gt;=AD$4, "Yes", "")</f>
        <v/>
      </c>
      <c r="X1390" s="14" t="str">
        <f>IF(MasterData5[[#This Row],[MntFishProducts]]&gt;=AE$4, "Yes", "")</f>
        <v/>
      </c>
      <c r="Y1390" s="14" t="str">
        <f>IF(MasterData5[[#This Row],[MntSweetProducts]]&gt;=AF$4, "Yes", "")</f>
        <v/>
      </c>
    </row>
    <row r="1391" spans="1:25" x14ac:dyDescent="0.3">
      <c r="A1391">
        <v>6864</v>
      </c>
      <c r="B1391" s="10">
        <v>8</v>
      </c>
      <c r="C1391" s="10">
        <v>4</v>
      </c>
      <c r="D1391" s="10">
        <v>10</v>
      </c>
      <c r="E1391" s="10">
        <v>2</v>
      </c>
      <c r="F1391" s="10">
        <v>2</v>
      </c>
      <c r="G1391" s="10">
        <v>4</v>
      </c>
      <c r="H1391" s="24">
        <f>2021-'Customer Profile'!B1390</f>
        <v>32</v>
      </c>
      <c r="I1391" s="10">
        <f>IF(Analysis!$B$60="Wine",B1391,IF(Analysis!$B$60="Fruit",C1391,IF(Analysis!$B$60="Meat",D1391,IF(Analysis!$B$60="Fish",E1391,IF(Analysis!$B$60="Sweet",F1391,"")))))</f>
        <v>2</v>
      </c>
      <c r="J1391" s="10">
        <v>10979</v>
      </c>
      <c r="K1391" s="10" t="str">
        <f>IF(MasterData5[[#This Row],[Income ]]&gt;$AB$12, "Above", "Below")</f>
        <v>Below</v>
      </c>
      <c r="L1391" s="10">
        <f>SUM(MasterData5[[#This Row],[MntWines]:[MntSweetProducts]])</f>
        <v>26</v>
      </c>
      <c r="M1391" s="53" t="str">
        <f>IF(MasterData5[[#This Row],[Total Purchase]]&gt;=500, "Over $500", "")</f>
        <v/>
      </c>
      <c r="N1391" s="10"/>
      <c r="O1391" s="14" t="str">
        <f>IF(AND(MasterData5[[#This Row],[MntWines]]&gt;=AB$4, MasterData5[[#This Row],[Income ]]&lt;=$AB$12), "Yes", "")</f>
        <v/>
      </c>
      <c r="P1391" s="14" t="str">
        <f>IF(AND(MasterData5[[#This Row],[MntFruits]]&gt;=AC$4, MasterData5[[#This Row],[Income ]]&lt;=$AB$12), "Yes", "")</f>
        <v/>
      </c>
      <c r="Q1391" s="14" t="str">
        <f>IF(AND(MasterData5[[#This Row],[MntMeatProducts]]&gt;=AD$4, MasterData5[[#This Row],[Income ]]&lt;=$AB$12), "Yes", "")</f>
        <v/>
      </c>
      <c r="R1391" s="14" t="str">
        <f>IF(AND(MasterData5[[#This Row],[MntFishProducts]]&gt;=AE$4, MasterData5[[#This Row],[Income ]]&lt;=$AB$12), "Yes", "")</f>
        <v/>
      </c>
      <c r="S1391" s="14" t="str">
        <f>IF(AND(MasterData5[[#This Row],[MntSweetProducts]]&gt;=AF$4, MasterData5[[#This Row],[Income ]]&lt;=$AB$12), "Yes", "")</f>
        <v/>
      </c>
      <c r="U1391" s="14" t="str">
        <f>IF(MasterData5[[#This Row],[MntWines]]&gt;=AB$4, "Yes", "")</f>
        <v/>
      </c>
      <c r="V1391" s="14" t="str">
        <f>IF(MasterData5[[#This Row],[MntFruits]]&gt;=AC$4, "Yes", "")</f>
        <v/>
      </c>
      <c r="W1391" s="14" t="str">
        <f>IF(MasterData5[[#This Row],[MntMeatProducts]]&gt;=AD$4, "Yes", "")</f>
        <v/>
      </c>
      <c r="X1391" s="14" t="str">
        <f>IF(MasterData5[[#This Row],[MntFishProducts]]&gt;=AE$4, "Yes", "")</f>
        <v/>
      </c>
      <c r="Y1391" s="14" t="str">
        <f>IF(MasterData5[[#This Row],[MntSweetProducts]]&gt;=AF$4, "Yes", "")</f>
        <v/>
      </c>
    </row>
    <row r="1392" spans="1:25" x14ac:dyDescent="0.3">
      <c r="A1392">
        <v>6866</v>
      </c>
      <c r="B1392" s="10">
        <v>8</v>
      </c>
      <c r="C1392" s="10">
        <v>0</v>
      </c>
      <c r="D1392" s="10">
        <v>14</v>
      </c>
      <c r="E1392" s="10">
        <v>2</v>
      </c>
      <c r="F1392" s="10">
        <v>3</v>
      </c>
      <c r="G1392" s="10">
        <v>7</v>
      </c>
      <c r="H1392" s="24">
        <f>2021-'Customer Profile'!B1391</f>
        <v>52</v>
      </c>
      <c r="I1392" s="10">
        <f>IF(Analysis!$B$60="Wine",B1392,IF(Analysis!$B$60="Fruit",C1392,IF(Analysis!$B$60="Meat",D1392,IF(Analysis!$B$60="Fish",E1392,IF(Analysis!$B$60="Sweet",F1392,"")))))</f>
        <v>2</v>
      </c>
      <c r="J1392" s="10">
        <v>35924</v>
      </c>
      <c r="K1392" s="10" t="str">
        <f>IF(MasterData5[[#This Row],[Income ]]&gt;$AB$12, "Above", "Below")</f>
        <v>Below</v>
      </c>
      <c r="L1392" s="10">
        <f>SUM(MasterData5[[#This Row],[MntWines]:[MntSweetProducts]])</f>
        <v>27</v>
      </c>
      <c r="M1392" s="53" t="str">
        <f>IF(MasterData5[[#This Row],[Total Purchase]]&gt;=500, "Over $500", "")</f>
        <v/>
      </c>
      <c r="N1392" s="10"/>
      <c r="O1392" s="14" t="str">
        <f>IF(AND(MasterData5[[#This Row],[MntWines]]&gt;=AB$4, MasterData5[[#This Row],[Income ]]&lt;=$AB$12), "Yes", "")</f>
        <v/>
      </c>
      <c r="P1392" s="14" t="str">
        <f>IF(AND(MasterData5[[#This Row],[MntFruits]]&gt;=AC$4, MasterData5[[#This Row],[Income ]]&lt;=$AB$12), "Yes", "")</f>
        <v/>
      </c>
      <c r="Q1392" s="14" t="str">
        <f>IF(AND(MasterData5[[#This Row],[MntMeatProducts]]&gt;=AD$4, MasterData5[[#This Row],[Income ]]&lt;=$AB$12), "Yes", "")</f>
        <v/>
      </c>
      <c r="R1392" s="14" t="str">
        <f>IF(AND(MasterData5[[#This Row],[MntFishProducts]]&gt;=AE$4, MasterData5[[#This Row],[Income ]]&lt;=$AB$12), "Yes", "")</f>
        <v/>
      </c>
      <c r="S1392" s="14" t="str">
        <f>IF(AND(MasterData5[[#This Row],[MntSweetProducts]]&gt;=AF$4, MasterData5[[#This Row],[Income ]]&lt;=$AB$12), "Yes", "")</f>
        <v/>
      </c>
      <c r="U1392" s="14" t="str">
        <f>IF(MasterData5[[#This Row],[MntWines]]&gt;=AB$4, "Yes", "")</f>
        <v/>
      </c>
      <c r="V1392" s="14" t="str">
        <f>IF(MasterData5[[#This Row],[MntFruits]]&gt;=AC$4, "Yes", "")</f>
        <v/>
      </c>
      <c r="W1392" s="14" t="str">
        <f>IF(MasterData5[[#This Row],[MntMeatProducts]]&gt;=AD$4, "Yes", "")</f>
        <v/>
      </c>
      <c r="X1392" s="14" t="str">
        <f>IF(MasterData5[[#This Row],[MntFishProducts]]&gt;=AE$4, "Yes", "")</f>
        <v/>
      </c>
      <c r="Y1392" s="14" t="str">
        <f>IF(MasterData5[[#This Row],[MntSweetProducts]]&gt;=AF$4, "Yes", "")</f>
        <v/>
      </c>
    </row>
    <row r="1393" spans="1:25" x14ac:dyDescent="0.3">
      <c r="A1393">
        <v>6870</v>
      </c>
      <c r="B1393" s="10">
        <v>182</v>
      </c>
      <c r="C1393" s="10">
        <v>2</v>
      </c>
      <c r="D1393" s="10">
        <v>49</v>
      </c>
      <c r="E1393" s="10">
        <v>17</v>
      </c>
      <c r="F1393" s="10">
        <v>13</v>
      </c>
      <c r="G1393" s="10">
        <v>20</v>
      </c>
      <c r="H1393" s="24">
        <f>2021-'Customer Profile'!B1392</f>
        <v>62</v>
      </c>
      <c r="I1393" s="10">
        <f>IF(Analysis!$B$60="Wine",B1393,IF(Analysis!$B$60="Fruit",C1393,IF(Analysis!$B$60="Meat",D1393,IF(Analysis!$B$60="Fish",E1393,IF(Analysis!$B$60="Sweet",F1393,"")))))</f>
        <v>17</v>
      </c>
      <c r="J1393" s="10">
        <v>68805</v>
      </c>
      <c r="K1393" s="10" t="str">
        <f>IF(MasterData5[[#This Row],[Income ]]&gt;$AB$12, "Above", "Below")</f>
        <v>Above</v>
      </c>
      <c r="L1393" s="10">
        <f>SUM(MasterData5[[#This Row],[MntWines]:[MntSweetProducts]])</f>
        <v>263</v>
      </c>
      <c r="M1393" s="53" t="str">
        <f>IF(MasterData5[[#This Row],[Total Purchase]]&gt;=500, "Over $500", "")</f>
        <v/>
      </c>
      <c r="N1393" s="10"/>
      <c r="O1393" s="14" t="str">
        <f>IF(AND(MasterData5[[#This Row],[MntWines]]&gt;=AB$4, MasterData5[[#This Row],[Income ]]&lt;=$AB$12), "Yes", "")</f>
        <v/>
      </c>
      <c r="P1393" s="14" t="str">
        <f>IF(AND(MasterData5[[#This Row],[MntFruits]]&gt;=AC$4, MasterData5[[#This Row],[Income ]]&lt;=$AB$12), "Yes", "")</f>
        <v/>
      </c>
      <c r="Q1393" s="14" t="str">
        <f>IF(AND(MasterData5[[#This Row],[MntMeatProducts]]&gt;=AD$4, MasterData5[[#This Row],[Income ]]&lt;=$AB$12), "Yes", "")</f>
        <v/>
      </c>
      <c r="R1393" s="14" t="str">
        <f>IF(AND(MasterData5[[#This Row],[MntFishProducts]]&gt;=AE$4, MasterData5[[#This Row],[Income ]]&lt;=$AB$12), "Yes", "")</f>
        <v/>
      </c>
      <c r="S1393" s="14" t="str">
        <f>IF(AND(MasterData5[[#This Row],[MntSweetProducts]]&gt;=AF$4, MasterData5[[#This Row],[Income ]]&lt;=$AB$12), "Yes", "")</f>
        <v/>
      </c>
      <c r="U1393" s="14" t="str">
        <f>IF(MasterData5[[#This Row],[MntWines]]&gt;=AB$4, "Yes", "")</f>
        <v/>
      </c>
      <c r="V1393" s="14" t="str">
        <f>IF(MasterData5[[#This Row],[MntFruits]]&gt;=AC$4, "Yes", "")</f>
        <v/>
      </c>
      <c r="W1393" s="14" t="str">
        <f>IF(MasterData5[[#This Row],[MntMeatProducts]]&gt;=AD$4, "Yes", "")</f>
        <v/>
      </c>
      <c r="X1393" s="14" t="str">
        <f>IF(MasterData5[[#This Row],[MntFishProducts]]&gt;=AE$4, "Yes", "")</f>
        <v/>
      </c>
      <c r="Y1393" s="14" t="str">
        <f>IF(MasterData5[[#This Row],[MntSweetProducts]]&gt;=AF$4, "Yes", "")</f>
        <v/>
      </c>
    </row>
    <row r="1394" spans="1:25" x14ac:dyDescent="0.3">
      <c r="A1394">
        <v>6872</v>
      </c>
      <c r="B1394" s="10">
        <v>284</v>
      </c>
      <c r="C1394" s="10">
        <v>3</v>
      </c>
      <c r="D1394" s="10">
        <v>84</v>
      </c>
      <c r="E1394" s="10">
        <v>4</v>
      </c>
      <c r="F1394" s="10">
        <v>7</v>
      </c>
      <c r="G1394" s="10">
        <v>23</v>
      </c>
      <c r="H1394" s="24">
        <f>2021-'Customer Profile'!B1393</f>
        <v>47</v>
      </c>
      <c r="I1394" s="10">
        <f>IF(Analysis!$B$60="Wine",B1394,IF(Analysis!$B$60="Fruit",C1394,IF(Analysis!$B$60="Meat",D1394,IF(Analysis!$B$60="Fish",E1394,IF(Analysis!$B$60="Sweet",F1394,"")))))</f>
        <v>4</v>
      </c>
      <c r="J1394" s="10">
        <v>65352</v>
      </c>
      <c r="K1394" s="10" t="str">
        <f>IF(MasterData5[[#This Row],[Income ]]&gt;$AB$12, "Above", "Below")</f>
        <v>Above</v>
      </c>
      <c r="L1394" s="10">
        <f>SUM(MasterData5[[#This Row],[MntWines]:[MntSweetProducts]])</f>
        <v>382</v>
      </c>
      <c r="M1394" s="53" t="str">
        <f>IF(MasterData5[[#This Row],[Total Purchase]]&gt;=500, "Over $500", "")</f>
        <v/>
      </c>
      <c r="N1394" s="10"/>
      <c r="O1394" s="14" t="str">
        <f>IF(AND(MasterData5[[#This Row],[MntWines]]&gt;=AB$4, MasterData5[[#This Row],[Income ]]&lt;=$AB$12), "Yes", "")</f>
        <v/>
      </c>
      <c r="P1394" s="14" t="str">
        <f>IF(AND(MasterData5[[#This Row],[MntFruits]]&gt;=AC$4, MasterData5[[#This Row],[Income ]]&lt;=$AB$12), "Yes", "")</f>
        <v/>
      </c>
      <c r="Q1394" s="14" t="str">
        <f>IF(AND(MasterData5[[#This Row],[MntMeatProducts]]&gt;=AD$4, MasterData5[[#This Row],[Income ]]&lt;=$AB$12), "Yes", "")</f>
        <v/>
      </c>
      <c r="R1394" s="14" t="str">
        <f>IF(AND(MasterData5[[#This Row],[MntFishProducts]]&gt;=AE$4, MasterData5[[#This Row],[Income ]]&lt;=$AB$12), "Yes", "")</f>
        <v/>
      </c>
      <c r="S1394" s="14" t="str">
        <f>IF(AND(MasterData5[[#This Row],[MntSweetProducts]]&gt;=AF$4, MasterData5[[#This Row],[Income ]]&lt;=$AB$12), "Yes", "")</f>
        <v/>
      </c>
      <c r="U1394" s="14" t="str">
        <f>IF(MasterData5[[#This Row],[MntWines]]&gt;=AB$4, "Yes", "")</f>
        <v/>
      </c>
      <c r="V1394" s="14" t="str">
        <f>IF(MasterData5[[#This Row],[MntFruits]]&gt;=AC$4, "Yes", "")</f>
        <v/>
      </c>
      <c r="W1394" s="14" t="str">
        <f>IF(MasterData5[[#This Row],[MntMeatProducts]]&gt;=AD$4, "Yes", "")</f>
        <v/>
      </c>
      <c r="X1394" s="14" t="str">
        <f>IF(MasterData5[[#This Row],[MntFishProducts]]&gt;=AE$4, "Yes", "")</f>
        <v/>
      </c>
      <c r="Y1394" s="14" t="str">
        <f>IF(MasterData5[[#This Row],[MntSweetProducts]]&gt;=AF$4, "Yes", "")</f>
        <v/>
      </c>
    </row>
    <row r="1395" spans="1:25" x14ac:dyDescent="0.3">
      <c r="A1395">
        <v>6875</v>
      </c>
      <c r="B1395" s="10">
        <v>167</v>
      </c>
      <c r="C1395" s="10">
        <v>13</v>
      </c>
      <c r="D1395" s="10">
        <v>180</v>
      </c>
      <c r="E1395" s="10">
        <v>86</v>
      </c>
      <c r="F1395" s="10">
        <v>13</v>
      </c>
      <c r="G1395" s="10">
        <v>70</v>
      </c>
      <c r="H1395" s="24">
        <f>2021-'Customer Profile'!B1394</f>
        <v>56</v>
      </c>
      <c r="I1395" s="10">
        <f>IF(Analysis!$B$60="Wine",B1395,IF(Analysis!$B$60="Fruit",C1395,IF(Analysis!$B$60="Meat",D1395,IF(Analysis!$B$60="Fish",E1395,IF(Analysis!$B$60="Sweet",F1395,"")))))</f>
        <v>86</v>
      </c>
      <c r="J1395" s="10">
        <v>32727</v>
      </c>
      <c r="K1395" s="10" t="str">
        <f>IF(MasterData5[[#This Row],[Income ]]&gt;$AB$12, "Above", "Below")</f>
        <v>Below</v>
      </c>
      <c r="L1395" s="10">
        <f>SUM(MasterData5[[#This Row],[MntWines]:[MntSweetProducts]])</f>
        <v>459</v>
      </c>
      <c r="M1395" s="53" t="str">
        <f>IF(MasterData5[[#This Row],[Total Purchase]]&gt;=500, "Over $500", "")</f>
        <v/>
      </c>
      <c r="N1395" s="10"/>
      <c r="O1395" s="14" t="str">
        <f>IF(AND(MasterData5[[#This Row],[MntWines]]&gt;=AB$4, MasterData5[[#This Row],[Income ]]&lt;=$AB$12), "Yes", "")</f>
        <v/>
      </c>
      <c r="P1395" s="14" t="str">
        <f>IF(AND(MasterData5[[#This Row],[MntFruits]]&gt;=AC$4, MasterData5[[#This Row],[Income ]]&lt;=$AB$12), "Yes", "")</f>
        <v/>
      </c>
      <c r="Q1395" s="14" t="str">
        <f>IF(AND(MasterData5[[#This Row],[MntMeatProducts]]&gt;=AD$4, MasterData5[[#This Row],[Income ]]&lt;=$AB$12), "Yes", "")</f>
        <v>Yes</v>
      </c>
      <c r="R1395" s="14" t="str">
        <f>IF(AND(MasterData5[[#This Row],[MntFishProducts]]&gt;=AE$4, MasterData5[[#This Row],[Income ]]&lt;=$AB$12), "Yes", "")</f>
        <v>Yes</v>
      </c>
      <c r="S1395" s="14" t="str">
        <f>IF(AND(MasterData5[[#This Row],[MntSweetProducts]]&gt;=AF$4, MasterData5[[#This Row],[Income ]]&lt;=$AB$12), "Yes", "")</f>
        <v/>
      </c>
      <c r="U1395" s="14" t="str">
        <f>IF(MasterData5[[#This Row],[MntWines]]&gt;=AB$4, "Yes", "")</f>
        <v/>
      </c>
      <c r="V1395" s="14" t="str">
        <f>IF(MasterData5[[#This Row],[MntFruits]]&gt;=AC$4, "Yes", "")</f>
        <v/>
      </c>
      <c r="W1395" s="14" t="str">
        <f>IF(MasterData5[[#This Row],[MntMeatProducts]]&gt;=AD$4, "Yes", "")</f>
        <v>Yes</v>
      </c>
      <c r="X1395" s="14" t="str">
        <f>IF(MasterData5[[#This Row],[MntFishProducts]]&gt;=AE$4, "Yes", "")</f>
        <v>Yes</v>
      </c>
      <c r="Y1395" s="14" t="str">
        <f>IF(MasterData5[[#This Row],[MntSweetProducts]]&gt;=AF$4, "Yes", "")</f>
        <v/>
      </c>
    </row>
    <row r="1396" spans="1:25" x14ac:dyDescent="0.3">
      <c r="A1396">
        <v>6878</v>
      </c>
      <c r="B1396" s="10">
        <v>43</v>
      </c>
      <c r="C1396" s="10">
        <v>12</v>
      </c>
      <c r="D1396" s="10">
        <v>96</v>
      </c>
      <c r="E1396" s="10">
        <v>78</v>
      </c>
      <c r="F1396" s="10">
        <v>40</v>
      </c>
      <c r="G1396" s="10">
        <v>55</v>
      </c>
      <c r="H1396" s="24">
        <f>2021-'Customer Profile'!B1395</f>
        <v>67</v>
      </c>
      <c r="I1396" s="10">
        <f>IF(Analysis!$B$60="Wine",B1396,IF(Analysis!$B$60="Fruit",C1396,IF(Analysis!$B$60="Meat",D1396,IF(Analysis!$B$60="Fish",E1396,IF(Analysis!$B$60="Sweet",F1396,"")))))</f>
        <v>78</v>
      </c>
      <c r="J1396" s="10">
        <v>27421</v>
      </c>
      <c r="K1396" s="10" t="str">
        <f>IF(MasterData5[[#This Row],[Income ]]&gt;$AB$12, "Above", "Below")</f>
        <v>Below</v>
      </c>
      <c r="L1396" s="10">
        <f>SUM(MasterData5[[#This Row],[MntWines]:[MntSweetProducts]])</f>
        <v>269</v>
      </c>
      <c r="M1396" s="53" t="str">
        <f>IF(MasterData5[[#This Row],[Total Purchase]]&gt;=500, "Over $500", "")</f>
        <v/>
      </c>
      <c r="N1396" s="10"/>
      <c r="O1396" s="14" t="str">
        <f>IF(AND(MasterData5[[#This Row],[MntWines]]&gt;=AB$4, MasterData5[[#This Row],[Income ]]&lt;=$AB$12), "Yes", "")</f>
        <v/>
      </c>
      <c r="P1396" s="14" t="str">
        <f>IF(AND(MasterData5[[#This Row],[MntFruits]]&gt;=AC$4, MasterData5[[#This Row],[Income ]]&lt;=$AB$12), "Yes", "")</f>
        <v/>
      </c>
      <c r="Q1396" s="14" t="str">
        <f>IF(AND(MasterData5[[#This Row],[MntMeatProducts]]&gt;=AD$4, MasterData5[[#This Row],[Income ]]&lt;=$AB$12), "Yes", "")</f>
        <v/>
      </c>
      <c r="R1396" s="14" t="str">
        <f>IF(AND(MasterData5[[#This Row],[MntFishProducts]]&gt;=AE$4, MasterData5[[#This Row],[Income ]]&lt;=$AB$12), "Yes", "")</f>
        <v>Yes</v>
      </c>
      <c r="S1396" s="14" t="str">
        <f>IF(AND(MasterData5[[#This Row],[MntSweetProducts]]&gt;=AF$4, MasterData5[[#This Row],[Income ]]&lt;=$AB$12), "Yes", "")</f>
        <v>Yes</v>
      </c>
      <c r="U1396" s="14" t="str">
        <f>IF(MasterData5[[#This Row],[MntWines]]&gt;=AB$4, "Yes", "")</f>
        <v/>
      </c>
      <c r="V1396" s="14" t="str">
        <f>IF(MasterData5[[#This Row],[MntFruits]]&gt;=AC$4, "Yes", "")</f>
        <v/>
      </c>
      <c r="W1396" s="14" t="str">
        <f>IF(MasterData5[[#This Row],[MntMeatProducts]]&gt;=AD$4, "Yes", "")</f>
        <v/>
      </c>
      <c r="X1396" s="14" t="str">
        <f>IF(MasterData5[[#This Row],[MntFishProducts]]&gt;=AE$4, "Yes", "")</f>
        <v>Yes</v>
      </c>
      <c r="Y1396" s="14" t="str">
        <f>IF(MasterData5[[#This Row],[MntSweetProducts]]&gt;=AF$4, "Yes", "")</f>
        <v>Yes</v>
      </c>
    </row>
    <row r="1397" spans="1:25" x14ac:dyDescent="0.3">
      <c r="A1397">
        <v>6885</v>
      </c>
      <c r="B1397" s="10">
        <v>38</v>
      </c>
      <c r="C1397" s="10">
        <v>0</v>
      </c>
      <c r="D1397" s="10">
        <v>12</v>
      </c>
      <c r="E1397" s="10">
        <v>3</v>
      </c>
      <c r="F1397" s="10">
        <v>1</v>
      </c>
      <c r="G1397" s="10">
        <v>1</v>
      </c>
      <c r="H1397" s="24">
        <f>2021-'Customer Profile'!B1396</f>
        <v>44</v>
      </c>
      <c r="I1397" s="10">
        <f>IF(Analysis!$B$60="Wine",B1397,IF(Analysis!$B$60="Fruit",C1397,IF(Analysis!$B$60="Meat",D1397,IF(Analysis!$B$60="Fish",E1397,IF(Analysis!$B$60="Sweet",F1397,"")))))</f>
        <v>3</v>
      </c>
      <c r="J1397" s="10">
        <v>32952</v>
      </c>
      <c r="K1397" s="10" t="str">
        <f>IF(MasterData5[[#This Row],[Income ]]&gt;$AB$12, "Above", "Below")</f>
        <v>Below</v>
      </c>
      <c r="L1397" s="10">
        <f>SUM(MasterData5[[#This Row],[MntWines]:[MntSweetProducts]])</f>
        <v>54</v>
      </c>
      <c r="M1397" s="53" t="str">
        <f>IF(MasterData5[[#This Row],[Total Purchase]]&gt;=500, "Over $500", "")</f>
        <v/>
      </c>
      <c r="N1397" s="10"/>
      <c r="O1397" s="14" t="str">
        <f>IF(AND(MasterData5[[#This Row],[MntWines]]&gt;=AB$4, MasterData5[[#This Row],[Income ]]&lt;=$AB$12), "Yes", "")</f>
        <v/>
      </c>
      <c r="P1397" s="14" t="str">
        <f>IF(AND(MasterData5[[#This Row],[MntFruits]]&gt;=AC$4, MasterData5[[#This Row],[Income ]]&lt;=$AB$12), "Yes", "")</f>
        <v/>
      </c>
      <c r="Q1397" s="14" t="str">
        <f>IF(AND(MasterData5[[#This Row],[MntMeatProducts]]&gt;=AD$4, MasterData5[[#This Row],[Income ]]&lt;=$AB$12), "Yes", "")</f>
        <v/>
      </c>
      <c r="R1397" s="14" t="str">
        <f>IF(AND(MasterData5[[#This Row],[MntFishProducts]]&gt;=AE$4, MasterData5[[#This Row],[Income ]]&lt;=$AB$12), "Yes", "")</f>
        <v/>
      </c>
      <c r="S1397" s="14" t="str">
        <f>IF(AND(MasterData5[[#This Row],[MntSweetProducts]]&gt;=AF$4, MasterData5[[#This Row],[Income ]]&lt;=$AB$12), "Yes", "")</f>
        <v/>
      </c>
      <c r="U1397" s="14" t="str">
        <f>IF(MasterData5[[#This Row],[MntWines]]&gt;=AB$4, "Yes", "")</f>
        <v/>
      </c>
      <c r="V1397" s="14" t="str">
        <f>IF(MasterData5[[#This Row],[MntFruits]]&gt;=AC$4, "Yes", "")</f>
        <v/>
      </c>
      <c r="W1397" s="14" t="str">
        <f>IF(MasterData5[[#This Row],[MntMeatProducts]]&gt;=AD$4, "Yes", "")</f>
        <v/>
      </c>
      <c r="X1397" s="14" t="str">
        <f>IF(MasterData5[[#This Row],[MntFishProducts]]&gt;=AE$4, "Yes", "")</f>
        <v/>
      </c>
      <c r="Y1397" s="14" t="str">
        <f>IF(MasterData5[[#This Row],[MntSweetProducts]]&gt;=AF$4, "Yes", "")</f>
        <v/>
      </c>
    </row>
    <row r="1398" spans="1:25" x14ac:dyDescent="0.3">
      <c r="A1398">
        <v>6887</v>
      </c>
      <c r="B1398" s="10">
        <v>245</v>
      </c>
      <c r="C1398" s="10">
        <v>16</v>
      </c>
      <c r="D1398" s="10">
        <v>223</v>
      </c>
      <c r="E1398" s="10">
        <v>21</v>
      </c>
      <c r="F1398" s="10">
        <v>43</v>
      </c>
      <c r="G1398" s="10">
        <v>16</v>
      </c>
      <c r="H1398" s="24">
        <f>2021-'Customer Profile'!B1397</f>
        <v>54</v>
      </c>
      <c r="I1398" s="10">
        <f>IF(Analysis!$B$60="Wine",B1398,IF(Analysis!$B$60="Fruit",C1398,IF(Analysis!$B$60="Meat",D1398,IF(Analysis!$B$60="Fish",E1398,IF(Analysis!$B$60="Sweet",F1398,"")))))</f>
        <v>21</v>
      </c>
      <c r="J1398" s="10">
        <v>79146</v>
      </c>
      <c r="K1398" s="10" t="str">
        <f>IF(MasterData5[[#This Row],[Income ]]&gt;$AB$12, "Above", "Below")</f>
        <v>Above</v>
      </c>
      <c r="L1398" s="10">
        <f>SUM(MasterData5[[#This Row],[MntWines]:[MntSweetProducts]])</f>
        <v>548</v>
      </c>
      <c r="M1398" s="53" t="str">
        <f>IF(MasterData5[[#This Row],[Total Purchase]]&gt;=500, "Over $500", "")</f>
        <v>Over $500</v>
      </c>
      <c r="N1398" s="10"/>
      <c r="O1398" s="14" t="str">
        <f>IF(AND(MasterData5[[#This Row],[MntWines]]&gt;=AB$4, MasterData5[[#This Row],[Income ]]&lt;=$AB$12), "Yes", "")</f>
        <v/>
      </c>
      <c r="P1398" s="14" t="str">
        <f>IF(AND(MasterData5[[#This Row],[MntFruits]]&gt;=AC$4, MasterData5[[#This Row],[Income ]]&lt;=$AB$12), "Yes", "")</f>
        <v/>
      </c>
      <c r="Q1398" s="14" t="str">
        <f>IF(AND(MasterData5[[#This Row],[MntMeatProducts]]&gt;=AD$4, MasterData5[[#This Row],[Income ]]&lt;=$AB$12), "Yes", "")</f>
        <v/>
      </c>
      <c r="R1398" s="14" t="str">
        <f>IF(AND(MasterData5[[#This Row],[MntFishProducts]]&gt;=AE$4, MasterData5[[#This Row],[Income ]]&lt;=$AB$12), "Yes", "")</f>
        <v/>
      </c>
      <c r="S1398" s="14" t="str">
        <f>IF(AND(MasterData5[[#This Row],[MntSweetProducts]]&gt;=AF$4, MasterData5[[#This Row],[Income ]]&lt;=$AB$12), "Yes", "")</f>
        <v/>
      </c>
      <c r="U1398" s="14" t="str">
        <f>IF(MasterData5[[#This Row],[MntWines]]&gt;=AB$4, "Yes", "")</f>
        <v/>
      </c>
      <c r="V1398" s="14" t="str">
        <f>IF(MasterData5[[#This Row],[MntFruits]]&gt;=AC$4, "Yes", "")</f>
        <v/>
      </c>
      <c r="W1398" s="14" t="str">
        <f>IF(MasterData5[[#This Row],[MntMeatProducts]]&gt;=AD$4, "Yes", "")</f>
        <v>Yes</v>
      </c>
      <c r="X1398" s="14" t="str">
        <f>IF(MasterData5[[#This Row],[MntFishProducts]]&gt;=AE$4, "Yes", "")</f>
        <v/>
      </c>
      <c r="Y1398" s="14" t="str">
        <f>IF(MasterData5[[#This Row],[MntSweetProducts]]&gt;=AF$4, "Yes", "")</f>
        <v>Yes</v>
      </c>
    </row>
    <row r="1399" spans="1:25" x14ac:dyDescent="0.3">
      <c r="A1399">
        <v>6892</v>
      </c>
      <c r="B1399" s="10">
        <v>641</v>
      </c>
      <c r="C1399" s="10">
        <v>7</v>
      </c>
      <c r="D1399" s="10">
        <v>56</v>
      </c>
      <c r="E1399" s="10">
        <v>0</v>
      </c>
      <c r="F1399" s="10">
        <v>0</v>
      </c>
      <c r="G1399" s="10">
        <v>28</v>
      </c>
      <c r="H1399" s="24">
        <f>2021-'Customer Profile'!B1398</f>
        <v>53</v>
      </c>
      <c r="I1399" s="10">
        <f>IF(Analysis!$B$60="Wine",B1399,IF(Analysis!$B$60="Fruit",C1399,IF(Analysis!$B$60="Meat",D1399,IF(Analysis!$B$60="Fish",E1399,IF(Analysis!$B$60="Sweet",F1399,"")))))</f>
        <v>0</v>
      </c>
      <c r="J1399" s="10">
        <v>61671</v>
      </c>
      <c r="K1399" s="10" t="str">
        <f>IF(MasterData5[[#This Row],[Income ]]&gt;$AB$12, "Above", "Below")</f>
        <v>Above</v>
      </c>
      <c r="L1399" s="10">
        <f>SUM(MasterData5[[#This Row],[MntWines]:[MntSweetProducts]])</f>
        <v>704</v>
      </c>
      <c r="M1399" s="53" t="str">
        <f>IF(MasterData5[[#This Row],[Total Purchase]]&gt;=500, "Over $500", "")</f>
        <v>Over $500</v>
      </c>
      <c r="N1399" s="10"/>
      <c r="O1399" s="14" t="str">
        <f>IF(AND(MasterData5[[#This Row],[MntWines]]&gt;=AB$4, MasterData5[[#This Row],[Income ]]&lt;=$AB$12), "Yes", "")</f>
        <v/>
      </c>
      <c r="P1399" s="14" t="str">
        <f>IF(AND(MasterData5[[#This Row],[MntFruits]]&gt;=AC$4, MasterData5[[#This Row],[Income ]]&lt;=$AB$12), "Yes", "")</f>
        <v/>
      </c>
      <c r="Q1399" s="14" t="str">
        <f>IF(AND(MasterData5[[#This Row],[MntMeatProducts]]&gt;=AD$4, MasterData5[[#This Row],[Income ]]&lt;=$AB$12), "Yes", "")</f>
        <v/>
      </c>
      <c r="R1399" s="14" t="str">
        <f>IF(AND(MasterData5[[#This Row],[MntFishProducts]]&gt;=AE$4, MasterData5[[#This Row],[Income ]]&lt;=$AB$12), "Yes", "")</f>
        <v/>
      </c>
      <c r="S1399" s="14" t="str">
        <f>IF(AND(MasterData5[[#This Row],[MntSweetProducts]]&gt;=AF$4, MasterData5[[#This Row],[Income ]]&lt;=$AB$12), "Yes", "")</f>
        <v/>
      </c>
      <c r="U1399" s="14" t="str">
        <f>IF(MasterData5[[#This Row],[MntWines]]&gt;=AB$4, "Yes", "")</f>
        <v>Yes</v>
      </c>
      <c r="V1399" s="14" t="str">
        <f>IF(MasterData5[[#This Row],[MntFruits]]&gt;=AC$4, "Yes", "")</f>
        <v/>
      </c>
      <c r="W1399" s="14" t="str">
        <f>IF(MasterData5[[#This Row],[MntMeatProducts]]&gt;=AD$4, "Yes", "")</f>
        <v/>
      </c>
      <c r="X1399" s="14" t="str">
        <f>IF(MasterData5[[#This Row],[MntFishProducts]]&gt;=AE$4, "Yes", "")</f>
        <v/>
      </c>
      <c r="Y1399" s="14" t="str">
        <f>IF(MasterData5[[#This Row],[MntSweetProducts]]&gt;=AF$4, "Yes", "")</f>
        <v/>
      </c>
    </row>
    <row r="1400" spans="1:25" x14ac:dyDescent="0.3">
      <c r="A1400">
        <v>6905</v>
      </c>
      <c r="B1400" s="10">
        <v>241</v>
      </c>
      <c r="C1400" s="10">
        <v>45</v>
      </c>
      <c r="D1400" s="10">
        <v>604</v>
      </c>
      <c r="E1400" s="10">
        <v>34</v>
      </c>
      <c r="F1400" s="10">
        <v>26</v>
      </c>
      <c r="G1400" s="10">
        <v>54</v>
      </c>
      <c r="H1400" s="24">
        <f>2021-'Customer Profile'!B1399</f>
        <v>27</v>
      </c>
      <c r="I1400" s="10">
        <f>IF(Analysis!$B$60="Wine",B1400,IF(Analysis!$B$60="Fruit",C1400,IF(Analysis!$B$60="Meat",D1400,IF(Analysis!$B$60="Fish",E1400,IF(Analysis!$B$60="Sweet",F1400,"")))))</f>
        <v>34</v>
      </c>
      <c r="J1400" s="10">
        <v>80685</v>
      </c>
      <c r="K1400" s="10" t="str">
        <f>IF(MasterData5[[#This Row],[Income ]]&gt;$AB$12, "Above", "Below")</f>
        <v>Above</v>
      </c>
      <c r="L1400" s="10">
        <f>SUM(MasterData5[[#This Row],[MntWines]:[MntSweetProducts]])</f>
        <v>950</v>
      </c>
      <c r="M1400" s="53" t="str">
        <f>IF(MasterData5[[#This Row],[Total Purchase]]&gt;=500, "Over $500", "")</f>
        <v>Over $500</v>
      </c>
      <c r="N1400" s="10"/>
      <c r="O1400" s="14" t="str">
        <f>IF(AND(MasterData5[[#This Row],[MntWines]]&gt;=AB$4, MasterData5[[#This Row],[Income ]]&lt;=$AB$12), "Yes", "")</f>
        <v/>
      </c>
      <c r="P1400" s="14" t="str">
        <f>IF(AND(MasterData5[[#This Row],[MntFruits]]&gt;=AC$4, MasterData5[[#This Row],[Income ]]&lt;=$AB$12), "Yes", "")</f>
        <v/>
      </c>
      <c r="Q1400" s="14" t="str">
        <f>IF(AND(MasterData5[[#This Row],[MntMeatProducts]]&gt;=AD$4, MasterData5[[#This Row],[Income ]]&lt;=$AB$12), "Yes", "")</f>
        <v/>
      </c>
      <c r="R1400" s="14" t="str">
        <f>IF(AND(MasterData5[[#This Row],[MntFishProducts]]&gt;=AE$4, MasterData5[[#This Row],[Income ]]&lt;=$AB$12), "Yes", "")</f>
        <v/>
      </c>
      <c r="S1400" s="14" t="str">
        <f>IF(AND(MasterData5[[#This Row],[MntSweetProducts]]&gt;=AF$4, MasterData5[[#This Row],[Income ]]&lt;=$AB$12), "Yes", "")</f>
        <v/>
      </c>
      <c r="U1400" s="14" t="str">
        <f>IF(MasterData5[[#This Row],[MntWines]]&gt;=AB$4, "Yes", "")</f>
        <v/>
      </c>
      <c r="V1400" s="14" t="str">
        <f>IF(MasterData5[[#This Row],[MntFruits]]&gt;=AC$4, "Yes", "")</f>
        <v>Yes</v>
      </c>
      <c r="W1400" s="14" t="str">
        <f>IF(MasterData5[[#This Row],[MntMeatProducts]]&gt;=AD$4, "Yes", "")</f>
        <v>Yes</v>
      </c>
      <c r="X1400" s="14" t="str">
        <f>IF(MasterData5[[#This Row],[MntFishProducts]]&gt;=AE$4, "Yes", "")</f>
        <v/>
      </c>
      <c r="Y1400" s="14" t="str">
        <f>IF(MasterData5[[#This Row],[MntSweetProducts]]&gt;=AF$4, "Yes", "")</f>
        <v/>
      </c>
    </row>
    <row r="1401" spans="1:25" x14ac:dyDescent="0.3">
      <c r="A1401">
        <v>6906</v>
      </c>
      <c r="B1401" s="10">
        <v>167</v>
      </c>
      <c r="C1401" s="10">
        <v>48</v>
      </c>
      <c r="D1401" s="10">
        <v>602</v>
      </c>
      <c r="E1401" s="10">
        <v>63</v>
      </c>
      <c r="F1401" s="10">
        <v>72</v>
      </c>
      <c r="G1401" s="10">
        <v>72</v>
      </c>
      <c r="H1401" s="24">
        <f>2021-'Customer Profile'!B1400</f>
        <v>68</v>
      </c>
      <c r="I1401" s="10">
        <f>IF(Analysis!$B$60="Wine",B1401,IF(Analysis!$B$60="Fruit",C1401,IF(Analysis!$B$60="Meat",D1401,IF(Analysis!$B$60="Fish",E1401,IF(Analysis!$B$60="Sweet",F1401,"")))))</f>
        <v>63</v>
      </c>
      <c r="J1401" s="10">
        <v>84953</v>
      </c>
      <c r="K1401" s="10" t="str">
        <f>IF(MasterData5[[#This Row],[Income ]]&gt;$AB$12, "Above", "Below")</f>
        <v>Above</v>
      </c>
      <c r="L1401" s="10">
        <f>SUM(MasterData5[[#This Row],[MntWines]:[MntSweetProducts]])</f>
        <v>952</v>
      </c>
      <c r="M1401" s="53" t="str">
        <f>IF(MasterData5[[#This Row],[Total Purchase]]&gt;=500, "Over $500", "")</f>
        <v>Over $500</v>
      </c>
      <c r="N1401" s="10"/>
      <c r="O1401" s="14" t="str">
        <f>IF(AND(MasterData5[[#This Row],[MntWines]]&gt;=AB$4, MasterData5[[#This Row],[Income ]]&lt;=$AB$12), "Yes", "")</f>
        <v/>
      </c>
      <c r="P1401" s="14" t="str">
        <f>IF(AND(MasterData5[[#This Row],[MntFruits]]&gt;=AC$4, MasterData5[[#This Row],[Income ]]&lt;=$AB$12), "Yes", "")</f>
        <v/>
      </c>
      <c r="Q1401" s="14" t="str">
        <f>IF(AND(MasterData5[[#This Row],[MntMeatProducts]]&gt;=AD$4, MasterData5[[#This Row],[Income ]]&lt;=$AB$12), "Yes", "")</f>
        <v/>
      </c>
      <c r="R1401" s="14" t="str">
        <f>IF(AND(MasterData5[[#This Row],[MntFishProducts]]&gt;=AE$4, MasterData5[[#This Row],[Income ]]&lt;=$AB$12), "Yes", "")</f>
        <v/>
      </c>
      <c r="S1401" s="14" t="str">
        <f>IF(AND(MasterData5[[#This Row],[MntSweetProducts]]&gt;=AF$4, MasterData5[[#This Row],[Income ]]&lt;=$AB$12), "Yes", "")</f>
        <v/>
      </c>
      <c r="U1401" s="14" t="str">
        <f>IF(MasterData5[[#This Row],[MntWines]]&gt;=AB$4, "Yes", "")</f>
        <v/>
      </c>
      <c r="V1401" s="14" t="str">
        <f>IF(MasterData5[[#This Row],[MntFruits]]&gt;=AC$4, "Yes", "")</f>
        <v>Yes</v>
      </c>
      <c r="W1401" s="14" t="str">
        <f>IF(MasterData5[[#This Row],[MntMeatProducts]]&gt;=AD$4, "Yes", "")</f>
        <v>Yes</v>
      </c>
      <c r="X1401" s="14" t="str">
        <f>IF(MasterData5[[#This Row],[MntFishProducts]]&gt;=AE$4, "Yes", "")</f>
        <v>Yes</v>
      </c>
      <c r="Y1401" s="14" t="str">
        <f>IF(MasterData5[[#This Row],[MntSweetProducts]]&gt;=AF$4, "Yes", "")</f>
        <v>Yes</v>
      </c>
    </row>
    <row r="1402" spans="1:25" x14ac:dyDescent="0.3">
      <c r="A1402">
        <v>6912</v>
      </c>
      <c r="B1402" s="10">
        <v>593</v>
      </c>
      <c r="C1402" s="10">
        <v>30</v>
      </c>
      <c r="D1402" s="10">
        <v>91</v>
      </c>
      <c r="E1402" s="10">
        <v>29</v>
      </c>
      <c r="F1402" s="10">
        <v>22</v>
      </c>
      <c r="G1402" s="10">
        <v>7</v>
      </c>
      <c r="H1402" s="24">
        <f>2021-'Customer Profile'!B1401</f>
        <v>54</v>
      </c>
      <c r="I1402" s="10">
        <f>IF(Analysis!$B$60="Wine",B1402,IF(Analysis!$B$60="Fruit",C1402,IF(Analysis!$B$60="Meat",D1402,IF(Analysis!$B$60="Fish",E1402,IF(Analysis!$B$60="Sweet",F1402,"")))))</f>
        <v>29</v>
      </c>
      <c r="J1402" s="10">
        <v>63246</v>
      </c>
      <c r="K1402" s="10" t="str">
        <f>IF(MasterData5[[#This Row],[Income ]]&gt;$AB$12, "Above", "Below")</f>
        <v>Above</v>
      </c>
      <c r="L1402" s="10">
        <f>SUM(MasterData5[[#This Row],[MntWines]:[MntSweetProducts]])</f>
        <v>765</v>
      </c>
      <c r="M1402" s="53" t="str">
        <f>IF(MasterData5[[#This Row],[Total Purchase]]&gt;=500, "Over $500", "")</f>
        <v>Over $500</v>
      </c>
      <c r="N1402" s="10"/>
      <c r="O1402" s="14" t="str">
        <f>IF(AND(MasterData5[[#This Row],[MntWines]]&gt;=AB$4, MasterData5[[#This Row],[Income ]]&lt;=$AB$12), "Yes", "")</f>
        <v/>
      </c>
      <c r="P1402" s="14" t="str">
        <f>IF(AND(MasterData5[[#This Row],[MntFruits]]&gt;=AC$4, MasterData5[[#This Row],[Income ]]&lt;=$AB$12), "Yes", "")</f>
        <v/>
      </c>
      <c r="Q1402" s="14" t="str">
        <f>IF(AND(MasterData5[[#This Row],[MntMeatProducts]]&gt;=AD$4, MasterData5[[#This Row],[Income ]]&lt;=$AB$12), "Yes", "")</f>
        <v/>
      </c>
      <c r="R1402" s="14" t="str">
        <f>IF(AND(MasterData5[[#This Row],[MntFishProducts]]&gt;=AE$4, MasterData5[[#This Row],[Income ]]&lt;=$AB$12), "Yes", "")</f>
        <v/>
      </c>
      <c r="S1402" s="14" t="str">
        <f>IF(AND(MasterData5[[#This Row],[MntSweetProducts]]&gt;=AF$4, MasterData5[[#This Row],[Income ]]&lt;=$AB$12), "Yes", "")</f>
        <v/>
      </c>
      <c r="U1402" s="14" t="str">
        <f>IF(MasterData5[[#This Row],[MntWines]]&gt;=AB$4, "Yes", "")</f>
        <v>Yes</v>
      </c>
      <c r="V1402" s="14" t="str">
        <f>IF(MasterData5[[#This Row],[MntFruits]]&gt;=AC$4, "Yes", "")</f>
        <v>Yes</v>
      </c>
      <c r="W1402" s="14" t="str">
        <f>IF(MasterData5[[#This Row],[MntMeatProducts]]&gt;=AD$4, "Yes", "")</f>
        <v/>
      </c>
      <c r="X1402" s="14" t="str">
        <f>IF(MasterData5[[#This Row],[MntFishProducts]]&gt;=AE$4, "Yes", "")</f>
        <v/>
      </c>
      <c r="Y1402" s="14" t="str">
        <f>IF(MasterData5[[#This Row],[MntSweetProducts]]&gt;=AF$4, "Yes", "")</f>
        <v/>
      </c>
    </row>
    <row r="1403" spans="1:25" x14ac:dyDescent="0.3">
      <c r="A1403">
        <v>6918</v>
      </c>
      <c r="B1403" s="10">
        <v>5</v>
      </c>
      <c r="C1403" s="10">
        <v>4</v>
      </c>
      <c r="D1403" s="10">
        <v>13</v>
      </c>
      <c r="E1403" s="10">
        <v>8</v>
      </c>
      <c r="F1403" s="10">
        <v>0</v>
      </c>
      <c r="G1403" s="10">
        <v>4</v>
      </c>
      <c r="H1403" s="24">
        <f>2021-'Customer Profile'!B1402</f>
        <v>32</v>
      </c>
      <c r="I1403" s="10">
        <f>IF(Analysis!$B$60="Wine",B1403,IF(Analysis!$B$60="Fruit",C1403,IF(Analysis!$B$60="Meat",D1403,IF(Analysis!$B$60="Fish",E1403,IF(Analysis!$B$60="Sweet",F1403,"")))))</f>
        <v>8</v>
      </c>
      <c r="J1403" s="10">
        <v>28691</v>
      </c>
      <c r="K1403" s="10" t="str">
        <f>IF(MasterData5[[#This Row],[Income ]]&gt;$AB$12, "Above", "Below")</f>
        <v>Below</v>
      </c>
      <c r="L1403" s="10">
        <f>SUM(MasterData5[[#This Row],[MntWines]:[MntSweetProducts]])</f>
        <v>30</v>
      </c>
      <c r="M1403" s="53" t="str">
        <f>IF(MasterData5[[#This Row],[Total Purchase]]&gt;=500, "Over $500", "")</f>
        <v/>
      </c>
      <c r="N1403" s="10"/>
      <c r="O1403" s="14" t="str">
        <f>IF(AND(MasterData5[[#This Row],[MntWines]]&gt;=AB$4, MasterData5[[#This Row],[Income ]]&lt;=$AB$12), "Yes", "")</f>
        <v/>
      </c>
      <c r="P1403" s="14" t="str">
        <f>IF(AND(MasterData5[[#This Row],[MntFruits]]&gt;=AC$4, MasterData5[[#This Row],[Income ]]&lt;=$AB$12), "Yes", "")</f>
        <v/>
      </c>
      <c r="Q1403" s="14" t="str">
        <f>IF(AND(MasterData5[[#This Row],[MntMeatProducts]]&gt;=AD$4, MasterData5[[#This Row],[Income ]]&lt;=$AB$12), "Yes", "")</f>
        <v/>
      </c>
      <c r="R1403" s="14" t="str">
        <f>IF(AND(MasterData5[[#This Row],[MntFishProducts]]&gt;=AE$4, MasterData5[[#This Row],[Income ]]&lt;=$AB$12), "Yes", "")</f>
        <v/>
      </c>
      <c r="S1403" s="14" t="str">
        <f>IF(AND(MasterData5[[#This Row],[MntSweetProducts]]&gt;=AF$4, MasterData5[[#This Row],[Income ]]&lt;=$AB$12), "Yes", "")</f>
        <v/>
      </c>
      <c r="U1403" s="14" t="str">
        <f>IF(MasterData5[[#This Row],[MntWines]]&gt;=AB$4, "Yes", "")</f>
        <v/>
      </c>
      <c r="V1403" s="14" t="str">
        <f>IF(MasterData5[[#This Row],[MntFruits]]&gt;=AC$4, "Yes", "")</f>
        <v/>
      </c>
      <c r="W1403" s="14" t="str">
        <f>IF(MasterData5[[#This Row],[MntMeatProducts]]&gt;=AD$4, "Yes", "")</f>
        <v/>
      </c>
      <c r="X1403" s="14" t="str">
        <f>IF(MasterData5[[#This Row],[MntFishProducts]]&gt;=AE$4, "Yes", "")</f>
        <v/>
      </c>
      <c r="Y1403" s="14" t="str">
        <f>IF(MasterData5[[#This Row],[MntSweetProducts]]&gt;=AF$4, "Yes", "")</f>
        <v/>
      </c>
    </row>
    <row r="1404" spans="1:25" x14ac:dyDescent="0.3">
      <c r="A1404">
        <v>6919</v>
      </c>
      <c r="B1404" s="10">
        <v>4</v>
      </c>
      <c r="C1404" s="10">
        <v>7</v>
      </c>
      <c r="D1404" s="10">
        <v>15</v>
      </c>
      <c r="E1404" s="10">
        <v>13</v>
      </c>
      <c r="F1404" s="10">
        <v>9</v>
      </c>
      <c r="G1404" s="10">
        <v>15</v>
      </c>
      <c r="H1404" s="24">
        <f>2021-'Customer Profile'!B1403</f>
        <v>43</v>
      </c>
      <c r="I1404" s="10">
        <f>IF(Analysis!$B$60="Wine",B1404,IF(Analysis!$B$60="Fruit",C1404,IF(Analysis!$B$60="Meat",D1404,IF(Analysis!$B$60="Fish",E1404,IF(Analysis!$B$60="Sweet",F1404,"")))))</f>
        <v>13</v>
      </c>
      <c r="J1404" s="10">
        <v>26224</v>
      </c>
      <c r="K1404" s="10" t="str">
        <f>IF(MasterData5[[#This Row],[Income ]]&gt;$AB$12, "Above", "Below")</f>
        <v>Below</v>
      </c>
      <c r="L1404" s="10">
        <f>SUM(MasterData5[[#This Row],[MntWines]:[MntSweetProducts]])</f>
        <v>48</v>
      </c>
      <c r="M1404" s="53" t="str">
        <f>IF(MasterData5[[#This Row],[Total Purchase]]&gt;=500, "Over $500", "")</f>
        <v/>
      </c>
      <c r="N1404" s="10"/>
      <c r="O1404" s="14" t="str">
        <f>IF(AND(MasterData5[[#This Row],[MntWines]]&gt;=AB$4, MasterData5[[#This Row],[Income ]]&lt;=$AB$12), "Yes", "")</f>
        <v/>
      </c>
      <c r="P1404" s="14" t="str">
        <f>IF(AND(MasterData5[[#This Row],[MntFruits]]&gt;=AC$4, MasterData5[[#This Row],[Income ]]&lt;=$AB$12), "Yes", "")</f>
        <v/>
      </c>
      <c r="Q1404" s="14" t="str">
        <f>IF(AND(MasterData5[[#This Row],[MntMeatProducts]]&gt;=AD$4, MasterData5[[#This Row],[Income ]]&lt;=$AB$12), "Yes", "")</f>
        <v/>
      </c>
      <c r="R1404" s="14" t="str">
        <f>IF(AND(MasterData5[[#This Row],[MntFishProducts]]&gt;=AE$4, MasterData5[[#This Row],[Income ]]&lt;=$AB$12), "Yes", "")</f>
        <v/>
      </c>
      <c r="S1404" s="14" t="str">
        <f>IF(AND(MasterData5[[#This Row],[MntSweetProducts]]&gt;=AF$4, MasterData5[[#This Row],[Income ]]&lt;=$AB$12), "Yes", "")</f>
        <v/>
      </c>
      <c r="U1404" s="14" t="str">
        <f>IF(MasterData5[[#This Row],[MntWines]]&gt;=AB$4, "Yes", "")</f>
        <v/>
      </c>
      <c r="V1404" s="14" t="str">
        <f>IF(MasterData5[[#This Row],[MntFruits]]&gt;=AC$4, "Yes", "")</f>
        <v/>
      </c>
      <c r="W1404" s="14" t="str">
        <f>IF(MasterData5[[#This Row],[MntMeatProducts]]&gt;=AD$4, "Yes", "")</f>
        <v/>
      </c>
      <c r="X1404" s="14" t="str">
        <f>IF(MasterData5[[#This Row],[MntFishProducts]]&gt;=AE$4, "Yes", "")</f>
        <v/>
      </c>
      <c r="Y1404" s="14" t="str">
        <f>IF(MasterData5[[#This Row],[MntSweetProducts]]&gt;=AF$4, "Yes", "")</f>
        <v/>
      </c>
    </row>
    <row r="1405" spans="1:25" x14ac:dyDescent="0.3">
      <c r="A1405">
        <v>6927</v>
      </c>
      <c r="B1405" s="10">
        <v>224</v>
      </c>
      <c r="C1405" s="10">
        <v>0</v>
      </c>
      <c r="D1405" s="10">
        <v>30</v>
      </c>
      <c r="E1405" s="10">
        <v>0</v>
      </c>
      <c r="F1405" s="10">
        <v>0</v>
      </c>
      <c r="G1405" s="10">
        <v>10</v>
      </c>
      <c r="H1405" s="24">
        <f>2021-'Customer Profile'!B1404</f>
        <v>53</v>
      </c>
      <c r="I1405" s="10">
        <f>IF(Analysis!$B$60="Wine",B1405,IF(Analysis!$B$60="Fruit",C1405,IF(Analysis!$B$60="Meat",D1405,IF(Analysis!$B$60="Fish",E1405,IF(Analysis!$B$60="Sweet",F1405,"")))))</f>
        <v>0</v>
      </c>
      <c r="J1405" s="10">
        <v>44377</v>
      </c>
      <c r="K1405" s="10" t="str">
        <f>IF(MasterData5[[#This Row],[Income ]]&gt;$AB$12, "Above", "Below")</f>
        <v>Below</v>
      </c>
      <c r="L1405" s="10">
        <f>SUM(MasterData5[[#This Row],[MntWines]:[MntSweetProducts]])</f>
        <v>254</v>
      </c>
      <c r="M1405" s="53" t="str">
        <f>IF(MasterData5[[#This Row],[Total Purchase]]&gt;=500, "Over $500", "")</f>
        <v/>
      </c>
      <c r="N1405" s="10"/>
      <c r="O1405" s="14" t="str">
        <f>IF(AND(MasterData5[[#This Row],[MntWines]]&gt;=AB$4, MasterData5[[#This Row],[Income ]]&lt;=$AB$12), "Yes", "")</f>
        <v/>
      </c>
      <c r="P1405" s="14" t="str">
        <f>IF(AND(MasterData5[[#This Row],[MntFruits]]&gt;=AC$4, MasterData5[[#This Row],[Income ]]&lt;=$AB$12), "Yes", "")</f>
        <v/>
      </c>
      <c r="Q1405" s="14" t="str">
        <f>IF(AND(MasterData5[[#This Row],[MntMeatProducts]]&gt;=AD$4, MasterData5[[#This Row],[Income ]]&lt;=$AB$12), "Yes", "")</f>
        <v/>
      </c>
      <c r="R1405" s="14" t="str">
        <f>IF(AND(MasterData5[[#This Row],[MntFishProducts]]&gt;=AE$4, MasterData5[[#This Row],[Income ]]&lt;=$AB$12), "Yes", "")</f>
        <v/>
      </c>
      <c r="S1405" s="14" t="str">
        <f>IF(AND(MasterData5[[#This Row],[MntSweetProducts]]&gt;=AF$4, MasterData5[[#This Row],[Income ]]&lt;=$AB$12), "Yes", "")</f>
        <v/>
      </c>
      <c r="U1405" s="14" t="str">
        <f>IF(MasterData5[[#This Row],[MntWines]]&gt;=AB$4, "Yes", "")</f>
        <v/>
      </c>
      <c r="V1405" s="14" t="str">
        <f>IF(MasterData5[[#This Row],[MntFruits]]&gt;=AC$4, "Yes", "")</f>
        <v/>
      </c>
      <c r="W1405" s="14" t="str">
        <f>IF(MasterData5[[#This Row],[MntMeatProducts]]&gt;=AD$4, "Yes", "")</f>
        <v/>
      </c>
      <c r="X1405" s="14" t="str">
        <f>IF(MasterData5[[#This Row],[MntFishProducts]]&gt;=AE$4, "Yes", "")</f>
        <v/>
      </c>
      <c r="Y1405" s="14" t="str">
        <f>IF(MasterData5[[#This Row],[MntSweetProducts]]&gt;=AF$4, "Yes", "")</f>
        <v/>
      </c>
    </row>
    <row r="1406" spans="1:25" x14ac:dyDescent="0.3">
      <c r="A1406">
        <v>6931</v>
      </c>
      <c r="B1406" s="10">
        <v>464</v>
      </c>
      <c r="C1406" s="10">
        <v>151</v>
      </c>
      <c r="D1406" s="10">
        <v>292</v>
      </c>
      <c r="E1406" s="10">
        <v>65</v>
      </c>
      <c r="F1406" s="10">
        <v>60</v>
      </c>
      <c r="G1406" s="10">
        <v>30</v>
      </c>
      <c r="H1406" s="24">
        <f>2021-'Customer Profile'!B1405</f>
        <v>54</v>
      </c>
      <c r="I1406" s="10">
        <f>IF(Analysis!$B$60="Wine",B1406,IF(Analysis!$B$60="Fruit",C1406,IF(Analysis!$B$60="Meat",D1406,IF(Analysis!$B$60="Fish",E1406,IF(Analysis!$B$60="Sweet",F1406,"")))))</f>
        <v>65</v>
      </c>
      <c r="J1406" s="10">
        <v>76982</v>
      </c>
      <c r="K1406" s="10" t="str">
        <f>IF(MasterData5[[#This Row],[Income ]]&gt;$AB$12, "Above", "Below")</f>
        <v>Above</v>
      </c>
      <c r="L1406" s="10">
        <f>SUM(MasterData5[[#This Row],[MntWines]:[MntSweetProducts]])</f>
        <v>1032</v>
      </c>
      <c r="M1406" s="53" t="str">
        <f>IF(MasterData5[[#This Row],[Total Purchase]]&gt;=500, "Over $500", "")</f>
        <v>Over $500</v>
      </c>
      <c r="N1406" s="10"/>
      <c r="O1406" s="14" t="str">
        <f>IF(AND(MasterData5[[#This Row],[MntWines]]&gt;=AB$4, MasterData5[[#This Row],[Income ]]&lt;=$AB$12), "Yes", "")</f>
        <v/>
      </c>
      <c r="P1406" s="14" t="str">
        <f>IF(AND(MasterData5[[#This Row],[MntFruits]]&gt;=AC$4, MasterData5[[#This Row],[Income ]]&lt;=$AB$12), "Yes", "")</f>
        <v/>
      </c>
      <c r="Q1406" s="14" t="str">
        <f>IF(AND(MasterData5[[#This Row],[MntMeatProducts]]&gt;=AD$4, MasterData5[[#This Row],[Income ]]&lt;=$AB$12), "Yes", "")</f>
        <v/>
      </c>
      <c r="R1406" s="14" t="str">
        <f>IF(AND(MasterData5[[#This Row],[MntFishProducts]]&gt;=AE$4, MasterData5[[#This Row],[Income ]]&lt;=$AB$12), "Yes", "")</f>
        <v/>
      </c>
      <c r="S1406" s="14" t="str">
        <f>IF(AND(MasterData5[[#This Row],[MntSweetProducts]]&gt;=AF$4, MasterData5[[#This Row],[Income ]]&lt;=$AB$12), "Yes", "")</f>
        <v/>
      </c>
      <c r="U1406" s="14" t="str">
        <f>IF(MasterData5[[#This Row],[MntWines]]&gt;=AB$4, "Yes", "")</f>
        <v>Yes</v>
      </c>
      <c r="V1406" s="14" t="str">
        <f>IF(MasterData5[[#This Row],[MntFruits]]&gt;=AC$4, "Yes", "")</f>
        <v>Yes</v>
      </c>
      <c r="W1406" s="14" t="str">
        <f>IF(MasterData5[[#This Row],[MntMeatProducts]]&gt;=AD$4, "Yes", "")</f>
        <v>Yes</v>
      </c>
      <c r="X1406" s="14" t="str">
        <f>IF(MasterData5[[#This Row],[MntFishProducts]]&gt;=AE$4, "Yes", "")</f>
        <v>Yes</v>
      </c>
      <c r="Y1406" s="14" t="str">
        <f>IF(MasterData5[[#This Row],[MntSweetProducts]]&gt;=AF$4, "Yes", "")</f>
        <v>Yes</v>
      </c>
    </row>
    <row r="1407" spans="1:25" x14ac:dyDescent="0.3">
      <c r="A1407">
        <v>6932</v>
      </c>
      <c r="B1407" s="10">
        <v>1285</v>
      </c>
      <c r="C1407" s="10">
        <v>42</v>
      </c>
      <c r="D1407" s="10">
        <v>716</v>
      </c>
      <c r="E1407" s="10">
        <v>55</v>
      </c>
      <c r="F1407" s="10">
        <v>0</v>
      </c>
      <c r="G1407" s="10">
        <v>21</v>
      </c>
      <c r="H1407" s="24">
        <f>2021-'Customer Profile'!B1406</f>
        <v>80</v>
      </c>
      <c r="I1407" s="10">
        <f>IF(Analysis!$B$60="Wine",B1407,IF(Analysis!$B$60="Fruit",C1407,IF(Analysis!$B$60="Meat",D1407,IF(Analysis!$B$60="Fish",E1407,IF(Analysis!$B$60="Sweet",F1407,"")))))</f>
        <v>55</v>
      </c>
      <c r="J1407" s="10">
        <v>93027</v>
      </c>
      <c r="K1407" s="10" t="str">
        <f>IF(MasterData5[[#This Row],[Income ]]&gt;$AB$12, "Above", "Below")</f>
        <v>Above</v>
      </c>
      <c r="L1407" s="10">
        <f>SUM(MasterData5[[#This Row],[MntWines]:[MntSweetProducts]])</f>
        <v>2098</v>
      </c>
      <c r="M1407" s="53" t="str">
        <f>IF(MasterData5[[#This Row],[Total Purchase]]&gt;=500, "Over $500", "")</f>
        <v>Over $500</v>
      </c>
      <c r="N1407" s="10"/>
      <c r="O1407" s="14" t="str">
        <f>IF(AND(MasterData5[[#This Row],[MntWines]]&gt;=AB$4, MasterData5[[#This Row],[Income ]]&lt;=$AB$12), "Yes", "")</f>
        <v/>
      </c>
      <c r="P1407" s="14" t="str">
        <f>IF(AND(MasterData5[[#This Row],[MntFruits]]&gt;=AC$4, MasterData5[[#This Row],[Income ]]&lt;=$AB$12), "Yes", "")</f>
        <v/>
      </c>
      <c r="Q1407" s="14" t="str">
        <f>IF(AND(MasterData5[[#This Row],[MntMeatProducts]]&gt;=AD$4, MasterData5[[#This Row],[Income ]]&lt;=$AB$12), "Yes", "")</f>
        <v/>
      </c>
      <c r="R1407" s="14" t="str">
        <f>IF(AND(MasterData5[[#This Row],[MntFishProducts]]&gt;=AE$4, MasterData5[[#This Row],[Income ]]&lt;=$AB$12), "Yes", "")</f>
        <v/>
      </c>
      <c r="S1407" s="14" t="str">
        <f>IF(AND(MasterData5[[#This Row],[MntSweetProducts]]&gt;=AF$4, MasterData5[[#This Row],[Income ]]&lt;=$AB$12), "Yes", "")</f>
        <v/>
      </c>
      <c r="U1407" s="14" t="str">
        <f>IF(MasterData5[[#This Row],[MntWines]]&gt;=AB$4, "Yes", "")</f>
        <v>Yes</v>
      </c>
      <c r="V1407" s="14" t="str">
        <f>IF(MasterData5[[#This Row],[MntFruits]]&gt;=AC$4, "Yes", "")</f>
        <v>Yes</v>
      </c>
      <c r="W1407" s="14" t="str">
        <f>IF(MasterData5[[#This Row],[MntMeatProducts]]&gt;=AD$4, "Yes", "")</f>
        <v>Yes</v>
      </c>
      <c r="X1407" s="14" t="str">
        <f>IF(MasterData5[[#This Row],[MntFishProducts]]&gt;=AE$4, "Yes", "")</f>
        <v>Yes</v>
      </c>
      <c r="Y1407" s="14" t="str">
        <f>IF(MasterData5[[#This Row],[MntSweetProducts]]&gt;=AF$4, "Yes", "")</f>
        <v/>
      </c>
    </row>
    <row r="1408" spans="1:25" x14ac:dyDescent="0.3">
      <c r="A1408">
        <v>6935</v>
      </c>
      <c r="B1408" s="10">
        <v>207</v>
      </c>
      <c r="C1408" s="10">
        <v>26</v>
      </c>
      <c r="D1408" s="10">
        <v>447</v>
      </c>
      <c r="E1408" s="10">
        <v>75</v>
      </c>
      <c r="F1408" s="10">
        <v>0</v>
      </c>
      <c r="G1408" s="10">
        <v>223</v>
      </c>
      <c r="H1408" s="24">
        <f>2021-'Customer Profile'!B1407</f>
        <v>70</v>
      </c>
      <c r="I1408" s="10">
        <f>IF(Analysis!$B$60="Wine",B1408,IF(Analysis!$B$60="Fruit",C1408,IF(Analysis!$B$60="Meat",D1408,IF(Analysis!$B$60="Fish",E1408,IF(Analysis!$B$60="Sweet",F1408,"")))))</f>
        <v>75</v>
      </c>
      <c r="J1408" s="10">
        <v>78497</v>
      </c>
      <c r="K1408" s="10" t="str">
        <f>IF(MasterData5[[#This Row],[Income ]]&gt;$AB$12, "Above", "Below")</f>
        <v>Above</v>
      </c>
      <c r="L1408" s="10">
        <f>SUM(MasterData5[[#This Row],[MntWines]:[MntSweetProducts]])</f>
        <v>755</v>
      </c>
      <c r="M1408" s="53" t="str">
        <f>IF(MasterData5[[#This Row],[Total Purchase]]&gt;=500, "Over $500", "")</f>
        <v>Over $500</v>
      </c>
      <c r="N1408" s="10"/>
      <c r="O1408" s="14" t="str">
        <f>IF(AND(MasterData5[[#This Row],[MntWines]]&gt;=AB$4, MasterData5[[#This Row],[Income ]]&lt;=$AB$12), "Yes", "")</f>
        <v/>
      </c>
      <c r="P1408" s="14" t="str">
        <f>IF(AND(MasterData5[[#This Row],[MntFruits]]&gt;=AC$4, MasterData5[[#This Row],[Income ]]&lt;=$AB$12), "Yes", "")</f>
        <v/>
      </c>
      <c r="Q1408" s="14" t="str">
        <f>IF(AND(MasterData5[[#This Row],[MntMeatProducts]]&gt;=AD$4, MasterData5[[#This Row],[Income ]]&lt;=$AB$12), "Yes", "")</f>
        <v/>
      </c>
      <c r="R1408" s="14" t="str">
        <f>IF(AND(MasterData5[[#This Row],[MntFishProducts]]&gt;=AE$4, MasterData5[[#This Row],[Income ]]&lt;=$AB$12), "Yes", "")</f>
        <v/>
      </c>
      <c r="S1408" s="14" t="str">
        <f>IF(AND(MasterData5[[#This Row],[MntSweetProducts]]&gt;=AF$4, MasterData5[[#This Row],[Income ]]&lt;=$AB$12), "Yes", "")</f>
        <v/>
      </c>
      <c r="U1408" s="14" t="str">
        <f>IF(MasterData5[[#This Row],[MntWines]]&gt;=AB$4, "Yes", "")</f>
        <v/>
      </c>
      <c r="V1408" s="14" t="str">
        <f>IF(MasterData5[[#This Row],[MntFruits]]&gt;=AC$4, "Yes", "")</f>
        <v/>
      </c>
      <c r="W1408" s="14" t="str">
        <f>IF(MasterData5[[#This Row],[MntMeatProducts]]&gt;=AD$4, "Yes", "")</f>
        <v>Yes</v>
      </c>
      <c r="X1408" s="14" t="str">
        <f>IF(MasterData5[[#This Row],[MntFishProducts]]&gt;=AE$4, "Yes", "")</f>
        <v>Yes</v>
      </c>
      <c r="Y1408" s="14" t="str">
        <f>IF(MasterData5[[#This Row],[MntSweetProducts]]&gt;=AF$4, "Yes", "")</f>
        <v/>
      </c>
    </row>
    <row r="1409" spans="1:25" x14ac:dyDescent="0.3">
      <c r="A1409">
        <v>6940</v>
      </c>
      <c r="B1409" s="10">
        <v>100</v>
      </c>
      <c r="C1409" s="10">
        <v>1</v>
      </c>
      <c r="D1409" s="10">
        <v>39</v>
      </c>
      <c r="E1409" s="10">
        <v>6</v>
      </c>
      <c r="F1409" s="10">
        <v>1</v>
      </c>
      <c r="G1409" s="10">
        <v>76</v>
      </c>
      <c r="H1409" s="24">
        <f>2021-'Customer Profile'!B1408</f>
        <v>55</v>
      </c>
      <c r="I1409" s="10">
        <f>IF(Analysis!$B$60="Wine",B1409,IF(Analysis!$B$60="Fruit",C1409,IF(Analysis!$B$60="Meat",D1409,IF(Analysis!$B$60="Fish",E1409,IF(Analysis!$B$60="Sweet",F1409,"")))))</f>
        <v>6</v>
      </c>
      <c r="J1409" s="10">
        <v>46734</v>
      </c>
      <c r="K1409" s="10" t="str">
        <f>IF(MasterData5[[#This Row],[Income ]]&gt;$AB$12, "Above", "Below")</f>
        <v>Below</v>
      </c>
      <c r="L1409" s="10">
        <f>SUM(MasterData5[[#This Row],[MntWines]:[MntSweetProducts]])</f>
        <v>147</v>
      </c>
      <c r="M1409" s="53" t="str">
        <f>IF(MasterData5[[#This Row],[Total Purchase]]&gt;=500, "Over $500", "")</f>
        <v/>
      </c>
      <c r="N1409" s="10"/>
      <c r="O1409" s="14" t="str">
        <f>IF(AND(MasterData5[[#This Row],[MntWines]]&gt;=AB$4, MasterData5[[#This Row],[Income ]]&lt;=$AB$12), "Yes", "")</f>
        <v/>
      </c>
      <c r="P1409" s="14" t="str">
        <f>IF(AND(MasterData5[[#This Row],[MntFruits]]&gt;=AC$4, MasterData5[[#This Row],[Income ]]&lt;=$AB$12), "Yes", "")</f>
        <v/>
      </c>
      <c r="Q1409" s="14" t="str">
        <f>IF(AND(MasterData5[[#This Row],[MntMeatProducts]]&gt;=AD$4, MasterData5[[#This Row],[Income ]]&lt;=$AB$12), "Yes", "")</f>
        <v/>
      </c>
      <c r="R1409" s="14" t="str">
        <f>IF(AND(MasterData5[[#This Row],[MntFishProducts]]&gt;=AE$4, MasterData5[[#This Row],[Income ]]&lt;=$AB$12), "Yes", "")</f>
        <v/>
      </c>
      <c r="S1409" s="14" t="str">
        <f>IF(AND(MasterData5[[#This Row],[MntSweetProducts]]&gt;=AF$4, MasterData5[[#This Row],[Income ]]&lt;=$AB$12), "Yes", "")</f>
        <v/>
      </c>
      <c r="U1409" s="14" t="str">
        <f>IF(MasterData5[[#This Row],[MntWines]]&gt;=AB$4, "Yes", "")</f>
        <v/>
      </c>
      <c r="V1409" s="14" t="str">
        <f>IF(MasterData5[[#This Row],[MntFruits]]&gt;=AC$4, "Yes", "")</f>
        <v/>
      </c>
      <c r="W1409" s="14" t="str">
        <f>IF(MasterData5[[#This Row],[MntMeatProducts]]&gt;=AD$4, "Yes", "")</f>
        <v/>
      </c>
      <c r="X1409" s="14" t="str">
        <f>IF(MasterData5[[#This Row],[MntFishProducts]]&gt;=AE$4, "Yes", "")</f>
        <v/>
      </c>
      <c r="Y1409" s="14" t="str">
        <f>IF(MasterData5[[#This Row],[MntSweetProducts]]&gt;=AF$4, "Yes", "")</f>
        <v/>
      </c>
    </row>
    <row r="1410" spans="1:25" x14ac:dyDescent="0.3">
      <c r="A1410">
        <v>6941</v>
      </c>
      <c r="B1410" s="10">
        <v>17</v>
      </c>
      <c r="C1410" s="10">
        <v>8</v>
      </c>
      <c r="D1410" s="10">
        <v>12</v>
      </c>
      <c r="E1410" s="10">
        <v>11</v>
      </c>
      <c r="F1410" s="10">
        <v>15</v>
      </c>
      <c r="G1410" s="10">
        <v>32</v>
      </c>
      <c r="H1410" s="24">
        <f>2021-'Customer Profile'!B1409</f>
        <v>50</v>
      </c>
      <c r="I1410" s="10">
        <f>IF(Analysis!$B$60="Wine",B1410,IF(Analysis!$B$60="Fruit",C1410,IF(Analysis!$B$60="Meat",D1410,IF(Analysis!$B$60="Fish",E1410,IF(Analysis!$B$60="Sweet",F1410,"")))))</f>
        <v>11</v>
      </c>
      <c r="J1410" s="10">
        <v>31632</v>
      </c>
      <c r="K1410" s="10" t="str">
        <f>IF(MasterData5[[#This Row],[Income ]]&gt;$AB$12, "Above", "Below")</f>
        <v>Below</v>
      </c>
      <c r="L1410" s="10">
        <f>SUM(MasterData5[[#This Row],[MntWines]:[MntSweetProducts]])</f>
        <v>63</v>
      </c>
      <c r="M1410" s="53" t="str">
        <f>IF(MasterData5[[#This Row],[Total Purchase]]&gt;=500, "Over $500", "")</f>
        <v/>
      </c>
      <c r="N1410" s="10"/>
      <c r="O1410" s="14" t="str">
        <f>IF(AND(MasterData5[[#This Row],[MntWines]]&gt;=AB$4, MasterData5[[#This Row],[Income ]]&lt;=$AB$12), "Yes", "")</f>
        <v/>
      </c>
      <c r="P1410" s="14" t="str">
        <f>IF(AND(MasterData5[[#This Row],[MntFruits]]&gt;=AC$4, MasterData5[[#This Row],[Income ]]&lt;=$AB$12), "Yes", "")</f>
        <v/>
      </c>
      <c r="Q1410" s="14" t="str">
        <f>IF(AND(MasterData5[[#This Row],[MntMeatProducts]]&gt;=AD$4, MasterData5[[#This Row],[Income ]]&lt;=$AB$12), "Yes", "")</f>
        <v/>
      </c>
      <c r="R1410" s="14" t="str">
        <f>IF(AND(MasterData5[[#This Row],[MntFishProducts]]&gt;=AE$4, MasterData5[[#This Row],[Income ]]&lt;=$AB$12), "Yes", "")</f>
        <v/>
      </c>
      <c r="S1410" s="14" t="str">
        <f>IF(AND(MasterData5[[#This Row],[MntSweetProducts]]&gt;=AF$4, MasterData5[[#This Row],[Income ]]&lt;=$AB$12), "Yes", "")</f>
        <v/>
      </c>
      <c r="U1410" s="14" t="str">
        <f>IF(MasterData5[[#This Row],[MntWines]]&gt;=AB$4, "Yes", "")</f>
        <v/>
      </c>
      <c r="V1410" s="14" t="str">
        <f>IF(MasterData5[[#This Row],[MntFruits]]&gt;=AC$4, "Yes", "")</f>
        <v/>
      </c>
      <c r="W1410" s="14" t="str">
        <f>IF(MasterData5[[#This Row],[MntMeatProducts]]&gt;=AD$4, "Yes", "")</f>
        <v/>
      </c>
      <c r="X1410" s="14" t="str">
        <f>IF(MasterData5[[#This Row],[MntFishProducts]]&gt;=AE$4, "Yes", "")</f>
        <v/>
      </c>
      <c r="Y1410" s="14" t="str">
        <f>IF(MasterData5[[#This Row],[MntSweetProducts]]&gt;=AF$4, "Yes", "")</f>
        <v/>
      </c>
    </row>
    <row r="1411" spans="1:25" x14ac:dyDescent="0.3">
      <c r="A1411">
        <v>6945</v>
      </c>
      <c r="B1411" s="10">
        <v>387</v>
      </c>
      <c r="C1411" s="10">
        <v>20</v>
      </c>
      <c r="D1411" s="10">
        <v>713</v>
      </c>
      <c r="E1411" s="10">
        <v>38</v>
      </c>
      <c r="F1411" s="10">
        <v>54</v>
      </c>
      <c r="G1411" s="10">
        <v>163</v>
      </c>
      <c r="H1411" s="24">
        <f>2021-'Customer Profile'!B1410</f>
        <v>69</v>
      </c>
      <c r="I1411" s="10">
        <f>IF(Analysis!$B$60="Wine",B1411,IF(Analysis!$B$60="Fruit",C1411,IF(Analysis!$B$60="Meat",D1411,IF(Analysis!$B$60="Fish",E1411,IF(Analysis!$B$60="Sweet",F1411,"")))))</f>
        <v>38</v>
      </c>
      <c r="J1411" s="10">
        <v>84574</v>
      </c>
      <c r="K1411" s="10" t="str">
        <f>IF(MasterData5[[#This Row],[Income ]]&gt;$AB$12, "Above", "Below")</f>
        <v>Above</v>
      </c>
      <c r="L1411" s="10">
        <f>SUM(MasterData5[[#This Row],[MntWines]:[MntSweetProducts]])</f>
        <v>1212</v>
      </c>
      <c r="M1411" s="53" t="str">
        <f>IF(MasterData5[[#This Row],[Total Purchase]]&gt;=500, "Over $500", "")</f>
        <v>Over $500</v>
      </c>
      <c r="N1411" s="10"/>
      <c r="O1411" s="14" t="str">
        <f>IF(AND(MasterData5[[#This Row],[MntWines]]&gt;=AB$4, MasterData5[[#This Row],[Income ]]&lt;=$AB$12), "Yes", "")</f>
        <v/>
      </c>
      <c r="P1411" s="14" t="str">
        <f>IF(AND(MasterData5[[#This Row],[MntFruits]]&gt;=AC$4, MasterData5[[#This Row],[Income ]]&lt;=$AB$12), "Yes", "")</f>
        <v/>
      </c>
      <c r="Q1411" s="14" t="str">
        <f>IF(AND(MasterData5[[#This Row],[MntMeatProducts]]&gt;=AD$4, MasterData5[[#This Row],[Income ]]&lt;=$AB$12), "Yes", "")</f>
        <v/>
      </c>
      <c r="R1411" s="14" t="str">
        <f>IF(AND(MasterData5[[#This Row],[MntFishProducts]]&gt;=AE$4, MasterData5[[#This Row],[Income ]]&lt;=$AB$12), "Yes", "")</f>
        <v/>
      </c>
      <c r="S1411" s="14" t="str">
        <f>IF(AND(MasterData5[[#This Row],[MntSweetProducts]]&gt;=AF$4, MasterData5[[#This Row],[Income ]]&lt;=$AB$12), "Yes", "")</f>
        <v/>
      </c>
      <c r="U1411" s="14" t="str">
        <f>IF(MasterData5[[#This Row],[MntWines]]&gt;=AB$4, "Yes", "")</f>
        <v>Yes</v>
      </c>
      <c r="V1411" s="14" t="str">
        <f>IF(MasterData5[[#This Row],[MntFruits]]&gt;=AC$4, "Yes", "")</f>
        <v/>
      </c>
      <c r="W1411" s="14" t="str">
        <f>IF(MasterData5[[#This Row],[MntMeatProducts]]&gt;=AD$4, "Yes", "")</f>
        <v>Yes</v>
      </c>
      <c r="X1411" s="14" t="str">
        <f>IF(MasterData5[[#This Row],[MntFishProducts]]&gt;=AE$4, "Yes", "")</f>
        <v>Yes</v>
      </c>
      <c r="Y1411" s="14" t="str">
        <f>IF(MasterData5[[#This Row],[MntSweetProducts]]&gt;=AF$4, "Yes", "")</f>
        <v>Yes</v>
      </c>
    </row>
    <row r="1412" spans="1:25" x14ac:dyDescent="0.3">
      <c r="A1412">
        <v>6950</v>
      </c>
      <c r="B1412" s="10">
        <v>35</v>
      </c>
      <c r="C1412" s="10">
        <v>1</v>
      </c>
      <c r="D1412" s="10">
        <v>16</v>
      </c>
      <c r="E1412" s="10">
        <v>0</v>
      </c>
      <c r="F1412" s="10">
        <v>1</v>
      </c>
      <c r="G1412" s="10">
        <v>1</v>
      </c>
      <c r="H1412" s="24">
        <f>2021-'Customer Profile'!B1411</f>
        <v>63</v>
      </c>
      <c r="I1412" s="10">
        <f>IF(Analysis!$B$60="Wine",B1412,IF(Analysis!$B$60="Fruit",C1412,IF(Analysis!$B$60="Meat",D1412,IF(Analysis!$B$60="Fish",E1412,IF(Analysis!$B$60="Sweet",F1412,"")))))</f>
        <v>0</v>
      </c>
      <c r="J1412" s="10">
        <v>49572</v>
      </c>
      <c r="K1412" s="10" t="str">
        <f>IF(MasterData5[[#This Row],[Income ]]&gt;$AB$12, "Above", "Below")</f>
        <v>Below</v>
      </c>
      <c r="L1412" s="10">
        <f>SUM(MasterData5[[#This Row],[MntWines]:[MntSweetProducts]])</f>
        <v>53</v>
      </c>
      <c r="M1412" s="53" t="str">
        <f>IF(MasterData5[[#This Row],[Total Purchase]]&gt;=500, "Over $500", "")</f>
        <v/>
      </c>
      <c r="N1412" s="10"/>
      <c r="O1412" s="14" t="str">
        <f>IF(AND(MasterData5[[#This Row],[MntWines]]&gt;=AB$4, MasterData5[[#This Row],[Income ]]&lt;=$AB$12), "Yes", "")</f>
        <v/>
      </c>
      <c r="P1412" s="14" t="str">
        <f>IF(AND(MasterData5[[#This Row],[MntFruits]]&gt;=AC$4, MasterData5[[#This Row],[Income ]]&lt;=$AB$12), "Yes", "")</f>
        <v/>
      </c>
      <c r="Q1412" s="14" t="str">
        <f>IF(AND(MasterData5[[#This Row],[MntMeatProducts]]&gt;=AD$4, MasterData5[[#This Row],[Income ]]&lt;=$AB$12), "Yes", "")</f>
        <v/>
      </c>
      <c r="R1412" s="14" t="str">
        <f>IF(AND(MasterData5[[#This Row],[MntFishProducts]]&gt;=AE$4, MasterData5[[#This Row],[Income ]]&lt;=$AB$12), "Yes", "")</f>
        <v/>
      </c>
      <c r="S1412" s="14" t="str">
        <f>IF(AND(MasterData5[[#This Row],[MntSweetProducts]]&gt;=AF$4, MasterData5[[#This Row],[Income ]]&lt;=$AB$12), "Yes", "")</f>
        <v/>
      </c>
      <c r="U1412" s="14" t="str">
        <f>IF(MasterData5[[#This Row],[MntWines]]&gt;=AB$4, "Yes", "")</f>
        <v/>
      </c>
      <c r="V1412" s="14" t="str">
        <f>IF(MasterData5[[#This Row],[MntFruits]]&gt;=AC$4, "Yes", "")</f>
        <v/>
      </c>
      <c r="W1412" s="14" t="str">
        <f>IF(MasterData5[[#This Row],[MntMeatProducts]]&gt;=AD$4, "Yes", "")</f>
        <v/>
      </c>
      <c r="X1412" s="14" t="str">
        <f>IF(MasterData5[[#This Row],[MntFishProducts]]&gt;=AE$4, "Yes", "")</f>
        <v/>
      </c>
      <c r="Y1412" s="14" t="str">
        <f>IF(MasterData5[[#This Row],[MntSweetProducts]]&gt;=AF$4, "Yes", "")</f>
        <v/>
      </c>
    </row>
    <row r="1413" spans="1:25" x14ac:dyDescent="0.3">
      <c r="A1413">
        <v>6958</v>
      </c>
      <c r="B1413" s="10">
        <v>14</v>
      </c>
      <c r="C1413" s="10">
        <v>0</v>
      </c>
      <c r="D1413" s="10">
        <v>4</v>
      </c>
      <c r="E1413" s="10">
        <v>0</v>
      </c>
      <c r="F1413" s="10">
        <v>0</v>
      </c>
      <c r="G1413" s="10">
        <v>8</v>
      </c>
      <c r="H1413" s="24">
        <f>2021-'Customer Profile'!B1412</f>
        <v>44</v>
      </c>
      <c r="I1413" s="10">
        <f>IF(Analysis!$B$60="Wine",B1413,IF(Analysis!$B$60="Fruit",C1413,IF(Analysis!$B$60="Meat",D1413,IF(Analysis!$B$60="Fish",E1413,IF(Analysis!$B$60="Sweet",F1413,"")))))</f>
        <v>0</v>
      </c>
      <c r="J1413" s="10">
        <v>27889</v>
      </c>
      <c r="K1413" s="10" t="str">
        <f>IF(MasterData5[[#This Row],[Income ]]&gt;$AB$12, "Above", "Below")</f>
        <v>Below</v>
      </c>
      <c r="L1413" s="10">
        <f>SUM(MasterData5[[#This Row],[MntWines]:[MntSweetProducts]])</f>
        <v>18</v>
      </c>
      <c r="M1413" s="53" t="str">
        <f>IF(MasterData5[[#This Row],[Total Purchase]]&gt;=500, "Over $500", "")</f>
        <v/>
      </c>
      <c r="N1413" s="10"/>
      <c r="O1413" s="14" t="str">
        <f>IF(AND(MasterData5[[#This Row],[MntWines]]&gt;=AB$4, MasterData5[[#This Row],[Income ]]&lt;=$AB$12), "Yes", "")</f>
        <v/>
      </c>
      <c r="P1413" s="14" t="str">
        <f>IF(AND(MasterData5[[#This Row],[MntFruits]]&gt;=AC$4, MasterData5[[#This Row],[Income ]]&lt;=$AB$12), "Yes", "")</f>
        <v/>
      </c>
      <c r="Q1413" s="14" t="str">
        <f>IF(AND(MasterData5[[#This Row],[MntMeatProducts]]&gt;=AD$4, MasterData5[[#This Row],[Income ]]&lt;=$AB$12), "Yes", "")</f>
        <v/>
      </c>
      <c r="R1413" s="14" t="str">
        <f>IF(AND(MasterData5[[#This Row],[MntFishProducts]]&gt;=AE$4, MasterData5[[#This Row],[Income ]]&lt;=$AB$12), "Yes", "")</f>
        <v/>
      </c>
      <c r="S1413" s="14" t="str">
        <f>IF(AND(MasterData5[[#This Row],[MntSweetProducts]]&gt;=AF$4, MasterData5[[#This Row],[Income ]]&lt;=$AB$12), "Yes", "")</f>
        <v/>
      </c>
      <c r="U1413" s="14" t="str">
        <f>IF(MasterData5[[#This Row],[MntWines]]&gt;=AB$4, "Yes", "")</f>
        <v/>
      </c>
      <c r="V1413" s="14" t="str">
        <f>IF(MasterData5[[#This Row],[MntFruits]]&gt;=AC$4, "Yes", "")</f>
        <v/>
      </c>
      <c r="W1413" s="14" t="str">
        <f>IF(MasterData5[[#This Row],[MntMeatProducts]]&gt;=AD$4, "Yes", "")</f>
        <v/>
      </c>
      <c r="X1413" s="14" t="str">
        <f>IF(MasterData5[[#This Row],[MntFishProducts]]&gt;=AE$4, "Yes", "")</f>
        <v/>
      </c>
      <c r="Y1413" s="14" t="str">
        <f>IF(MasterData5[[#This Row],[MntSweetProducts]]&gt;=AF$4, "Yes", "")</f>
        <v/>
      </c>
    </row>
    <row r="1414" spans="1:25" x14ac:dyDescent="0.3">
      <c r="A1414">
        <v>6961</v>
      </c>
      <c r="B1414" s="10">
        <v>1</v>
      </c>
      <c r="C1414" s="10">
        <v>1</v>
      </c>
      <c r="D1414" s="10">
        <v>5</v>
      </c>
      <c r="E1414" s="10">
        <v>0</v>
      </c>
      <c r="F1414" s="10">
        <v>3</v>
      </c>
      <c r="G1414" s="10">
        <v>1</v>
      </c>
      <c r="H1414" s="24">
        <f>2021-'Customer Profile'!B1413</f>
        <v>47</v>
      </c>
      <c r="I1414" s="10">
        <f>IF(Analysis!$B$60="Wine",B1414,IF(Analysis!$B$60="Fruit",C1414,IF(Analysis!$B$60="Meat",D1414,IF(Analysis!$B$60="Fish",E1414,IF(Analysis!$B$60="Sweet",F1414,"")))))</f>
        <v>0</v>
      </c>
      <c r="J1414" s="10">
        <v>26751</v>
      </c>
      <c r="K1414" s="10" t="str">
        <f>IF(MasterData5[[#This Row],[Income ]]&gt;$AB$12, "Above", "Below")</f>
        <v>Below</v>
      </c>
      <c r="L1414" s="10">
        <f>SUM(MasterData5[[#This Row],[MntWines]:[MntSweetProducts]])</f>
        <v>10</v>
      </c>
      <c r="M1414" s="53" t="str">
        <f>IF(MasterData5[[#This Row],[Total Purchase]]&gt;=500, "Over $500", "")</f>
        <v/>
      </c>
      <c r="N1414" s="10"/>
      <c r="O1414" s="14" t="str">
        <f>IF(AND(MasterData5[[#This Row],[MntWines]]&gt;=AB$4, MasterData5[[#This Row],[Income ]]&lt;=$AB$12), "Yes", "")</f>
        <v/>
      </c>
      <c r="P1414" s="14" t="str">
        <f>IF(AND(MasterData5[[#This Row],[MntFruits]]&gt;=AC$4, MasterData5[[#This Row],[Income ]]&lt;=$AB$12), "Yes", "")</f>
        <v/>
      </c>
      <c r="Q1414" s="14" t="str">
        <f>IF(AND(MasterData5[[#This Row],[MntMeatProducts]]&gt;=AD$4, MasterData5[[#This Row],[Income ]]&lt;=$AB$12), "Yes", "")</f>
        <v/>
      </c>
      <c r="R1414" s="14" t="str">
        <f>IF(AND(MasterData5[[#This Row],[MntFishProducts]]&gt;=AE$4, MasterData5[[#This Row],[Income ]]&lt;=$AB$12), "Yes", "")</f>
        <v/>
      </c>
      <c r="S1414" s="14" t="str">
        <f>IF(AND(MasterData5[[#This Row],[MntSweetProducts]]&gt;=AF$4, MasterData5[[#This Row],[Income ]]&lt;=$AB$12), "Yes", "")</f>
        <v/>
      </c>
      <c r="U1414" s="14" t="str">
        <f>IF(MasterData5[[#This Row],[MntWines]]&gt;=AB$4, "Yes", "")</f>
        <v/>
      </c>
      <c r="V1414" s="14" t="str">
        <f>IF(MasterData5[[#This Row],[MntFruits]]&gt;=AC$4, "Yes", "")</f>
        <v/>
      </c>
      <c r="W1414" s="14" t="str">
        <f>IF(MasterData5[[#This Row],[MntMeatProducts]]&gt;=AD$4, "Yes", "")</f>
        <v/>
      </c>
      <c r="X1414" s="14" t="str">
        <f>IF(MasterData5[[#This Row],[MntFishProducts]]&gt;=AE$4, "Yes", "")</f>
        <v/>
      </c>
      <c r="Y1414" s="14" t="str">
        <f>IF(MasterData5[[#This Row],[MntSweetProducts]]&gt;=AF$4, "Yes", "")</f>
        <v/>
      </c>
    </row>
    <row r="1415" spans="1:25" x14ac:dyDescent="0.3">
      <c r="A1415">
        <v>6963</v>
      </c>
      <c r="B1415" s="10">
        <v>675</v>
      </c>
      <c r="C1415" s="10">
        <v>11</v>
      </c>
      <c r="D1415" s="10">
        <v>400</v>
      </c>
      <c r="E1415" s="10">
        <v>15</v>
      </c>
      <c r="F1415" s="10">
        <v>45</v>
      </c>
      <c r="G1415" s="10">
        <v>11</v>
      </c>
      <c r="H1415" s="24">
        <f>2021-'Customer Profile'!B1414</f>
        <v>74</v>
      </c>
      <c r="I1415" s="10">
        <f>IF(Analysis!$B$60="Wine",B1415,IF(Analysis!$B$60="Fruit",C1415,IF(Analysis!$B$60="Meat",D1415,IF(Analysis!$B$60="Fish",E1415,IF(Analysis!$B$60="Sweet",F1415,"")))))</f>
        <v>15</v>
      </c>
      <c r="J1415" s="10">
        <v>77457</v>
      </c>
      <c r="K1415" s="10" t="str">
        <f>IF(MasterData5[[#This Row],[Income ]]&gt;$AB$12, "Above", "Below")</f>
        <v>Above</v>
      </c>
      <c r="L1415" s="10">
        <f>SUM(MasterData5[[#This Row],[MntWines]:[MntSweetProducts]])</f>
        <v>1146</v>
      </c>
      <c r="M1415" s="53" t="str">
        <f>IF(MasterData5[[#This Row],[Total Purchase]]&gt;=500, "Over $500", "")</f>
        <v>Over $500</v>
      </c>
      <c r="N1415" s="10"/>
      <c r="O1415" s="14" t="str">
        <f>IF(AND(MasterData5[[#This Row],[MntWines]]&gt;=AB$4, MasterData5[[#This Row],[Income ]]&lt;=$AB$12), "Yes", "")</f>
        <v/>
      </c>
      <c r="P1415" s="14" t="str">
        <f>IF(AND(MasterData5[[#This Row],[MntFruits]]&gt;=AC$4, MasterData5[[#This Row],[Income ]]&lt;=$AB$12), "Yes", "")</f>
        <v/>
      </c>
      <c r="Q1415" s="14" t="str">
        <f>IF(AND(MasterData5[[#This Row],[MntMeatProducts]]&gt;=AD$4, MasterData5[[#This Row],[Income ]]&lt;=$AB$12), "Yes", "")</f>
        <v/>
      </c>
      <c r="R1415" s="14" t="str">
        <f>IF(AND(MasterData5[[#This Row],[MntFishProducts]]&gt;=AE$4, MasterData5[[#This Row],[Income ]]&lt;=$AB$12), "Yes", "")</f>
        <v/>
      </c>
      <c r="S1415" s="14" t="str">
        <f>IF(AND(MasterData5[[#This Row],[MntSweetProducts]]&gt;=AF$4, MasterData5[[#This Row],[Income ]]&lt;=$AB$12), "Yes", "")</f>
        <v/>
      </c>
      <c r="U1415" s="14" t="str">
        <f>IF(MasterData5[[#This Row],[MntWines]]&gt;=AB$4, "Yes", "")</f>
        <v>Yes</v>
      </c>
      <c r="V1415" s="14" t="str">
        <f>IF(MasterData5[[#This Row],[MntFruits]]&gt;=AC$4, "Yes", "")</f>
        <v/>
      </c>
      <c r="W1415" s="14" t="str">
        <f>IF(MasterData5[[#This Row],[MntMeatProducts]]&gt;=AD$4, "Yes", "")</f>
        <v>Yes</v>
      </c>
      <c r="X1415" s="14" t="str">
        <f>IF(MasterData5[[#This Row],[MntFishProducts]]&gt;=AE$4, "Yes", "")</f>
        <v/>
      </c>
      <c r="Y1415" s="14" t="str">
        <f>IF(MasterData5[[#This Row],[MntSweetProducts]]&gt;=AF$4, "Yes", "")</f>
        <v>Yes</v>
      </c>
    </row>
    <row r="1416" spans="1:25" x14ac:dyDescent="0.3">
      <c r="A1416">
        <v>6969</v>
      </c>
      <c r="B1416" s="10">
        <v>99</v>
      </c>
      <c r="C1416" s="10">
        <v>13</v>
      </c>
      <c r="D1416" s="10">
        <v>66</v>
      </c>
      <c r="E1416" s="10">
        <v>43</v>
      </c>
      <c r="F1416" s="10">
        <v>8</v>
      </c>
      <c r="G1416" s="10">
        <v>4</v>
      </c>
      <c r="H1416" s="24">
        <f>2021-'Customer Profile'!B1415</f>
        <v>39</v>
      </c>
      <c r="I1416" s="10">
        <f>IF(Analysis!$B$60="Wine",B1416,IF(Analysis!$B$60="Fruit",C1416,IF(Analysis!$B$60="Meat",D1416,IF(Analysis!$B$60="Fish",E1416,IF(Analysis!$B$60="Sweet",F1416,"")))))</f>
        <v>43</v>
      </c>
      <c r="J1416" s="10">
        <v>50272</v>
      </c>
      <c r="K1416" s="10" t="str">
        <f>IF(MasterData5[[#This Row],[Income ]]&gt;$AB$12, "Above", "Below")</f>
        <v>Below</v>
      </c>
      <c r="L1416" s="10">
        <f>SUM(MasterData5[[#This Row],[MntWines]:[MntSweetProducts]])</f>
        <v>229</v>
      </c>
      <c r="M1416" s="53" t="str">
        <f>IF(MasterData5[[#This Row],[Total Purchase]]&gt;=500, "Over $500", "")</f>
        <v/>
      </c>
      <c r="N1416" s="10"/>
      <c r="O1416" s="14" t="str">
        <f>IF(AND(MasterData5[[#This Row],[MntWines]]&gt;=AB$4, MasterData5[[#This Row],[Income ]]&lt;=$AB$12), "Yes", "")</f>
        <v/>
      </c>
      <c r="P1416" s="14" t="str">
        <f>IF(AND(MasterData5[[#This Row],[MntFruits]]&gt;=AC$4, MasterData5[[#This Row],[Income ]]&lt;=$AB$12), "Yes", "")</f>
        <v/>
      </c>
      <c r="Q1416" s="14" t="str">
        <f>IF(AND(MasterData5[[#This Row],[MntMeatProducts]]&gt;=AD$4, MasterData5[[#This Row],[Income ]]&lt;=$AB$12), "Yes", "")</f>
        <v/>
      </c>
      <c r="R1416" s="14" t="str">
        <f>IF(AND(MasterData5[[#This Row],[MntFishProducts]]&gt;=AE$4, MasterData5[[#This Row],[Income ]]&lt;=$AB$12), "Yes", "")</f>
        <v>Yes</v>
      </c>
      <c r="S1416" s="14" t="str">
        <f>IF(AND(MasterData5[[#This Row],[MntSweetProducts]]&gt;=AF$4, MasterData5[[#This Row],[Income ]]&lt;=$AB$12), "Yes", "")</f>
        <v/>
      </c>
      <c r="U1416" s="14" t="str">
        <f>IF(MasterData5[[#This Row],[MntWines]]&gt;=AB$4, "Yes", "")</f>
        <v/>
      </c>
      <c r="V1416" s="14" t="str">
        <f>IF(MasterData5[[#This Row],[MntFruits]]&gt;=AC$4, "Yes", "")</f>
        <v/>
      </c>
      <c r="W1416" s="14" t="str">
        <f>IF(MasterData5[[#This Row],[MntMeatProducts]]&gt;=AD$4, "Yes", "")</f>
        <v/>
      </c>
      <c r="X1416" s="14" t="str">
        <f>IF(MasterData5[[#This Row],[MntFishProducts]]&gt;=AE$4, "Yes", "")</f>
        <v>Yes</v>
      </c>
      <c r="Y1416" s="14" t="str">
        <f>IF(MasterData5[[#This Row],[MntSweetProducts]]&gt;=AF$4, "Yes", "")</f>
        <v/>
      </c>
    </row>
    <row r="1417" spans="1:25" x14ac:dyDescent="0.3">
      <c r="A1417">
        <v>6974</v>
      </c>
      <c r="B1417" s="10">
        <v>518</v>
      </c>
      <c r="C1417" s="10">
        <v>42</v>
      </c>
      <c r="D1417" s="10">
        <v>742</v>
      </c>
      <c r="E1417" s="10">
        <v>55</v>
      </c>
      <c r="F1417" s="10">
        <v>56</v>
      </c>
      <c r="G1417" s="10">
        <v>84</v>
      </c>
      <c r="H1417" s="24">
        <f>2021-'Customer Profile'!B1416</f>
        <v>49</v>
      </c>
      <c r="I1417" s="10">
        <f>IF(Analysis!$B$60="Wine",B1417,IF(Analysis!$B$60="Fruit",C1417,IF(Analysis!$B$60="Meat",D1417,IF(Analysis!$B$60="Fish",E1417,IF(Analysis!$B$60="Sweet",F1417,"")))))</f>
        <v>55</v>
      </c>
      <c r="J1417" s="10">
        <v>83443</v>
      </c>
      <c r="K1417" s="10" t="str">
        <f>IF(MasterData5[[#This Row],[Income ]]&gt;$AB$12, "Above", "Below")</f>
        <v>Above</v>
      </c>
      <c r="L1417" s="10">
        <f>SUM(MasterData5[[#This Row],[MntWines]:[MntSweetProducts]])</f>
        <v>1413</v>
      </c>
      <c r="M1417" s="53" t="str">
        <f>IF(MasterData5[[#This Row],[Total Purchase]]&gt;=500, "Over $500", "")</f>
        <v>Over $500</v>
      </c>
      <c r="N1417" s="10"/>
      <c r="O1417" s="14" t="str">
        <f>IF(AND(MasterData5[[#This Row],[MntWines]]&gt;=AB$4, MasterData5[[#This Row],[Income ]]&lt;=$AB$12), "Yes", "")</f>
        <v/>
      </c>
      <c r="P1417" s="14" t="str">
        <f>IF(AND(MasterData5[[#This Row],[MntFruits]]&gt;=AC$4, MasterData5[[#This Row],[Income ]]&lt;=$AB$12), "Yes", "")</f>
        <v/>
      </c>
      <c r="Q1417" s="14" t="str">
        <f>IF(AND(MasterData5[[#This Row],[MntMeatProducts]]&gt;=AD$4, MasterData5[[#This Row],[Income ]]&lt;=$AB$12), "Yes", "")</f>
        <v/>
      </c>
      <c r="R1417" s="14" t="str">
        <f>IF(AND(MasterData5[[#This Row],[MntFishProducts]]&gt;=AE$4, MasterData5[[#This Row],[Income ]]&lt;=$AB$12), "Yes", "")</f>
        <v/>
      </c>
      <c r="S1417" s="14" t="str">
        <f>IF(AND(MasterData5[[#This Row],[MntSweetProducts]]&gt;=AF$4, MasterData5[[#This Row],[Income ]]&lt;=$AB$12), "Yes", "")</f>
        <v/>
      </c>
      <c r="U1417" s="14" t="str">
        <f>IF(MasterData5[[#This Row],[MntWines]]&gt;=AB$4, "Yes", "")</f>
        <v>Yes</v>
      </c>
      <c r="V1417" s="14" t="str">
        <f>IF(MasterData5[[#This Row],[MntFruits]]&gt;=AC$4, "Yes", "")</f>
        <v>Yes</v>
      </c>
      <c r="W1417" s="14" t="str">
        <f>IF(MasterData5[[#This Row],[MntMeatProducts]]&gt;=AD$4, "Yes", "")</f>
        <v>Yes</v>
      </c>
      <c r="X1417" s="14" t="str">
        <f>IF(MasterData5[[#This Row],[MntFishProducts]]&gt;=AE$4, "Yes", "")</f>
        <v>Yes</v>
      </c>
      <c r="Y1417" s="14" t="str">
        <f>IF(MasterData5[[#This Row],[MntSweetProducts]]&gt;=AF$4, "Yes", "")</f>
        <v>Yes</v>
      </c>
    </row>
    <row r="1418" spans="1:25" x14ac:dyDescent="0.3">
      <c r="A1418">
        <v>6977</v>
      </c>
      <c r="B1418" s="10">
        <v>1073</v>
      </c>
      <c r="C1418" s="10">
        <v>0</v>
      </c>
      <c r="D1418" s="10">
        <v>629</v>
      </c>
      <c r="E1418" s="10">
        <v>145</v>
      </c>
      <c r="F1418" s="10">
        <v>37</v>
      </c>
      <c r="G1418" s="10">
        <v>37</v>
      </c>
      <c r="H1418" s="24">
        <f>2021-'Customer Profile'!B1417</f>
        <v>47</v>
      </c>
      <c r="I1418" s="10">
        <f>IF(Analysis!$B$60="Wine",B1418,IF(Analysis!$B$60="Fruit",C1418,IF(Analysis!$B$60="Meat",D1418,IF(Analysis!$B$60="Fish",E1418,IF(Analysis!$B$60="Sweet",F1418,"")))))</f>
        <v>145</v>
      </c>
      <c r="J1418" s="10">
        <v>75702</v>
      </c>
      <c r="K1418" s="10" t="str">
        <f>IF(MasterData5[[#This Row],[Income ]]&gt;$AB$12, "Above", "Below")</f>
        <v>Above</v>
      </c>
      <c r="L1418" s="10">
        <f>SUM(MasterData5[[#This Row],[MntWines]:[MntSweetProducts]])</f>
        <v>1884</v>
      </c>
      <c r="M1418" s="53" t="str">
        <f>IF(MasterData5[[#This Row],[Total Purchase]]&gt;=500, "Over $500", "")</f>
        <v>Over $500</v>
      </c>
      <c r="N1418" s="10"/>
      <c r="O1418" s="14" t="str">
        <f>IF(AND(MasterData5[[#This Row],[MntWines]]&gt;=AB$4, MasterData5[[#This Row],[Income ]]&lt;=$AB$12), "Yes", "")</f>
        <v/>
      </c>
      <c r="P1418" s="14" t="str">
        <f>IF(AND(MasterData5[[#This Row],[MntFruits]]&gt;=AC$4, MasterData5[[#This Row],[Income ]]&lt;=$AB$12), "Yes", "")</f>
        <v/>
      </c>
      <c r="Q1418" s="14" t="str">
        <f>IF(AND(MasterData5[[#This Row],[MntMeatProducts]]&gt;=AD$4, MasterData5[[#This Row],[Income ]]&lt;=$AB$12), "Yes", "")</f>
        <v/>
      </c>
      <c r="R1418" s="14" t="str">
        <f>IF(AND(MasterData5[[#This Row],[MntFishProducts]]&gt;=AE$4, MasterData5[[#This Row],[Income ]]&lt;=$AB$12), "Yes", "")</f>
        <v/>
      </c>
      <c r="S1418" s="14" t="str">
        <f>IF(AND(MasterData5[[#This Row],[MntSweetProducts]]&gt;=AF$4, MasterData5[[#This Row],[Income ]]&lt;=$AB$12), "Yes", "")</f>
        <v/>
      </c>
      <c r="U1418" s="14" t="str">
        <f>IF(MasterData5[[#This Row],[MntWines]]&gt;=AB$4, "Yes", "")</f>
        <v>Yes</v>
      </c>
      <c r="V1418" s="14" t="str">
        <f>IF(MasterData5[[#This Row],[MntFruits]]&gt;=AC$4, "Yes", "")</f>
        <v/>
      </c>
      <c r="W1418" s="14" t="str">
        <f>IF(MasterData5[[#This Row],[MntMeatProducts]]&gt;=AD$4, "Yes", "")</f>
        <v>Yes</v>
      </c>
      <c r="X1418" s="14" t="str">
        <f>IF(MasterData5[[#This Row],[MntFishProducts]]&gt;=AE$4, "Yes", "")</f>
        <v>Yes</v>
      </c>
      <c r="Y1418" s="14" t="str">
        <f>IF(MasterData5[[#This Row],[MntSweetProducts]]&gt;=AF$4, "Yes", "")</f>
        <v>Yes</v>
      </c>
    </row>
    <row r="1419" spans="1:25" x14ac:dyDescent="0.3">
      <c r="A1419">
        <v>6982</v>
      </c>
      <c r="B1419" s="10">
        <v>783</v>
      </c>
      <c r="C1419" s="10">
        <v>30</v>
      </c>
      <c r="D1419" s="10">
        <v>537</v>
      </c>
      <c r="E1419" s="10">
        <v>140</v>
      </c>
      <c r="F1419" s="10">
        <v>76</v>
      </c>
      <c r="G1419" s="10">
        <v>15</v>
      </c>
      <c r="H1419" s="24">
        <f>2021-'Customer Profile'!B1418</f>
        <v>45</v>
      </c>
      <c r="I1419" s="10">
        <f>IF(Analysis!$B$60="Wine",B1419,IF(Analysis!$B$60="Fruit",C1419,IF(Analysis!$B$60="Meat",D1419,IF(Analysis!$B$60="Fish",E1419,IF(Analysis!$B$60="Sweet",F1419,"")))))</f>
        <v>140</v>
      </c>
      <c r="J1419" s="10">
        <v>74068</v>
      </c>
      <c r="K1419" s="10" t="str">
        <f>IF(MasterData5[[#This Row],[Income ]]&gt;$AB$12, "Above", "Below")</f>
        <v>Above</v>
      </c>
      <c r="L1419" s="10">
        <f>SUM(MasterData5[[#This Row],[MntWines]:[MntSweetProducts]])</f>
        <v>1566</v>
      </c>
      <c r="M1419" s="53" t="str">
        <f>IF(MasterData5[[#This Row],[Total Purchase]]&gt;=500, "Over $500", "")</f>
        <v>Over $500</v>
      </c>
      <c r="N1419" s="10"/>
      <c r="O1419" s="14" t="str">
        <f>IF(AND(MasterData5[[#This Row],[MntWines]]&gt;=AB$4, MasterData5[[#This Row],[Income ]]&lt;=$AB$12), "Yes", "")</f>
        <v/>
      </c>
      <c r="P1419" s="14" t="str">
        <f>IF(AND(MasterData5[[#This Row],[MntFruits]]&gt;=AC$4, MasterData5[[#This Row],[Income ]]&lt;=$AB$12), "Yes", "")</f>
        <v/>
      </c>
      <c r="Q1419" s="14" t="str">
        <f>IF(AND(MasterData5[[#This Row],[MntMeatProducts]]&gt;=AD$4, MasterData5[[#This Row],[Income ]]&lt;=$AB$12), "Yes", "")</f>
        <v/>
      </c>
      <c r="R1419" s="14" t="str">
        <f>IF(AND(MasterData5[[#This Row],[MntFishProducts]]&gt;=AE$4, MasterData5[[#This Row],[Income ]]&lt;=$AB$12), "Yes", "")</f>
        <v/>
      </c>
      <c r="S1419" s="14" t="str">
        <f>IF(AND(MasterData5[[#This Row],[MntSweetProducts]]&gt;=AF$4, MasterData5[[#This Row],[Income ]]&lt;=$AB$12), "Yes", "")</f>
        <v/>
      </c>
      <c r="U1419" s="14" t="str">
        <f>IF(MasterData5[[#This Row],[MntWines]]&gt;=AB$4, "Yes", "")</f>
        <v>Yes</v>
      </c>
      <c r="V1419" s="14" t="str">
        <f>IF(MasterData5[[#This Row],[MntFruits]]&gt;=AC$4, "Yes", "")</f>
        <v>Yes</v>
      </c>
      <c r="W1419" s="14" t="str">
        <f>IF(MasterData5[[#This Row],[MntMeatProducts]]&gt;=AD$4, "Yes", "")</f>
        <v>Yes</v>
      </c>
      <c r="X1419" s="14" t="str">
        <f>IF(MasterData5[[#This Row],[MntFishProducts]]&gt;=AE$4, "Yes", "")</f>
        <v>Yes</v>
      </c>
      <c r="Y1419" s="14" t="str">
        <f>IF(MasterData5[[#This Row],[MntSweetProducts]]&gt;=AF$4, "Yes", "")</f>
        <v>Yes</v>
      </c>
    </row>
    <row r="1420" spans="1:25" x14ac:dyDescent="0.3">
      <c r="A1420">
        <v>6983</v>
      </c>
      <c r="B1420" s="10">
        <v>23</v>
      </c>
      <c r="C1420" s="10">
        <v>2</v>
      </c>
      <c r="D1420" s="10">
        <v>17</v>
      </c>
      <c r="E1420" s="10">
        <v>2</v>
      </c>
      <c r="F1420" s="10">
        <v>1</v>
      </c>
      <c r="G1420" s="10">
        <v>0</v>
      </c>
      <c r="H1420" s="24">
        <f>2021-'Customer Profile'!B1419</f>
        <v>71</v>
      </c>
      <c r="I1420" s="10">
        <f>IF(Analysis!$B$60="Wine",B1420,IF(Analysis!$B$60="Fruit",C1420,IF(Analysis!$B$60="Meat",D1420,IF(Analysis!$B$60="Fish",E1420,IF(Analysis!$B$60="Sweet",F1420,"")))))</f>
        <v>2</v>
      </c>
      <c r="J1420" s="10">
        <v>38054</v>
      </c>
      <c r="K1420" s="10" t="str">
        <f>IF(MasterData5[[#This Row],[Income ]]&gt;$AB$12, "Above", "Below")</f>
        <v>Below</v>
      </c>
      <c r="L1420" s="10">
        <f>SUM(MasterData5[[#This Row],[MntWines]:[MntSweetProducts]])</f>
        <v>45</v>
      </c>
      <c r="M1420" s="53" t="str">
        <f>IF(MasterData5[[#This Row],[Total Purchase]]&gt;=500, "Over $500", "")</f>
        <v/>
      </c>
      <c r="N1420" s="10"/>
      <c r="O1420" s="14" t="str">
        <f>IF(AND(MasterData5[[#This Row],[MntWines]]&gt;=AB$4, MasterData5[[#This Row],[Income ]]&lt;=$AB$12), "Yes", "")</f>
        <v/>
      </c>
      <c r="P1420" s="14" t="str">
        <f>IF(AND(MasterData5[[#This Row],[MntFruits]]&gt;=AC$4, MasterData5[[#This Row],[Income ]]&lt;=$AB$12), "Yes", "")</f>
        <v/>
      </c>
      <c r="Q1420" s="14" t="str">
        <f>IF(AND(MasterData5[[#This Row],[MntMeatProducts]]&gt;=AD$4, MasterData5[[#This Row],[Income ]]&lt;=$AB$12), "Yes", "")</f>
        <v/>
      </c>
      <c r="R1420" s="14" t="str">
        <f>IF(AND(MasterData5[[#This Row],[MntFishProducts]]&gt;=AE$4, MasterData5[[#This Row],[Income ]]&lt;=$AB$12), "Yes", "")</f>
        <v/>
      </c>
      <c r="S1420" s="14" t="str">
        <f>IF(AND(MasterData5[[#This Row],[MntSweetProducts]]&gt;=AF$4, MasterData5[[#This Row],[Income ]]&lt;=$AB$12), "Yes", "")</f>
        <v/>
      </c>
      <c r="U1420" s="14" t="str">
        <f>IF(MasterData5[[#This Row],[MntWines]]&gt;=AB$4, "Yes", "")</f>
        <v/>
      </c>
      <c r="V1420" s="14" t="str">
        <f>IF(MasterData5[[#This Row],[MntFruits]]&gt;=AC$4, "Yes", "")</f>
        <v/>
      </c>
      <c r="W1420" s="14" t="str">
        <f>IF(MasterData5[[#This Row],[MntMeatProducts]]&gt;=AD$4, "Yes", "")</f>
        <v/>
      </c>
      <c r="X1420" s="14" t="str">
        <f>IF(MasterData5[[#This Row],[MntFishProducts]]&gt;=AE$4, "Yes", "")</f>
        <v/>
      </c>
      <c r="Y1420" s="14" t="str">
        <f>IF(MasterData5[[#This Row],[MntSweetProducts]]&gt;=AF$4, "Yes", "")</f>
        <v/>
      </c>
    </row>
    <row r="1421" spans="1:25" x14ac:dyDescent="0.3">
      <c r="A1421">
        <v>6988</v>
      </c>
      <c r="B1421" s="10">
        <v>656</v>
      </c>
      <c r="C1421" s="10">
        <v>80</v>
      </c>
      <c r="D1421" s="10">
        <v>455</v>
      </c>
      <c r="E1421" s="10">
        <v>52</v>
      </c>
      <c r="F1421" s="10">
        <v>107</v>
      </c>
      <c r="G1421" s="10">
        <v>93</v>
      </c>
      <c r="H1421" s="24">
        <f>2021-'Customer Profile'!B1420</f>
        <v>35</v>
      </c>
      <c r="I1421" s="10">
        <f>IF(Analysis!$B$60="Wine",B1421,IF(Analysis!$B$60="Fruit",C1421,IF(Analysis!$B$60="Meat",D1421,IF(Analysis!$B$60="Fish",E1421,IF(Analysis!$B$60="Sweet",F1421,"")))))</f>
        <v>52</v>
      </c>
      <c r="J1421" s="10">
        <v>71952</v>
      </c>
      <c r="K1421" s="10" t="str">
        <f>IF(MasterData5[[#This Row],[Income ]]&gt;$AB$12, "Above", "Below")</f>
        <v>Above</v>
      </c>
      <c r="L1421" s="10">
        <f>SUM(MasterData5[[#This Row],[MntWines]:[MntSweetProducts]])</f>
        <v>1350</v>
      </c>
      <c r="M1421" s="53" t="str">
        <f>IF(MasterData5[[#This Row],[Total Purchase]]&gt;=500, "Over $500", "")</f>
        <v>Over $500</v>
      </c>
      <c r="N1421" s="10"/>
      <c r="O1421" s="14" t="str">
        <f>IF(AND(MasterData5[[#This Row],[MntWines]]&gt;=AB$4, MasterData5[[#This Row],[Income ]]&lt;=$AB$12), "Yes", "")</f>
        <v/>
      </c>
      <c r="P1421" s="14" t="str">
        <f>IF(AND(MasterData5[[#This Row],[MntFruits]]&gt;=AC$4, MasterData5[[#This Row],[Income ]]&lt;=$AB$12), "Yes", "")</f>
        <v/>
      </c>
      <c r="Q1421" s="14" t="str">
        <f>IF(AND(MasterData5[[#This Row],[MntMeatProducts]]&gt;=AD$4, MasterData5[[#This Row],[Income ]]&lt;=$AB$12), "Yes", "")</f>
        <v/>
      </c>
      <c r="R1421" s="14" t="str">
        <f>IF(AND(MasterData5[[#This Row],[MntFishProducts]]&gt;=AE$4, MasterData5[[#This Row],[Income ]]&lt;=$AB$12), "Yes", "")</f>
        <v/>
      </c>
      <c r="S1421" s="14" t="str">
        <f>IF(AND(MasterData5[[#This Row],[MntSweetProducts]]&gt;=AF$4, MasterData5[[#This Row],[Income ]]&lt;=$AB$12), "Yes", "")</f>
        <v/>
      </c>
      <c r="U1421" s="14" t="str">
        <f>IF(MasterData5[[#This Row],[MntWines]]&gt;=AB$4, "Yes", "")</f>
        <v>Yes</v>
      </c>
      <c r="V1421" s="14" t="str">
        <f>IF(MasterData5[[#This Row],[MntFruits]]&gt;=AC$4, "Yes", "")</f>
        <v>Yes</v>
      </c>
      <c r="W1421" s="14" t="str">
        <f>IF(MasterData5[[#This Row],[MntMeatProducts]]&gt;=AD$4, "Yes", "")</f>
        <v>Yes</v>
      </c>
      <c r="X1421" s="14" t="str">
        <f>IF(MasterData5[[#This Row],[MntFishProducts]]&gt;=AE$4, "Yes", "")</f>
        <v>Yes</v>
      </c>
      <c r="Y1421" s="14" t="str">
        <f>IF(MasterData5[[#This Row],[MntSweetProducts]]&gt;=AF$4, "Yes", "")</f>
        <v>Yes</v>
      </c>
    </row>
    <row r="1422" spans="1:25" x14ac:dyDescent="0.3">
      <c r="A1422">
        <v>6991</v>
      </c>
      <c r="B1422" s="10">
        <v>537</v>
      </c>
      <c r="C1422" s="10">
        <v>6</v>
      </c>
      <c r="D1422" s="10">
        <v>42</v>
      </c>
      <c r="E1422" s="10">
        <v>16</v>
      </c>
      <c r="F1422" s="10">
        <v>6</v>
      </c>
      <c r="G1422" s="10">
        <v>30</v>
      </c>
      <c r="H1422" s="24">
        <f>2021-'Customer Profile'!B1421</f>
        <v>70</v>
      </c>
      <c r="I1422" s="10">
        <f>IF(Analysis!$B$60="Wine",B1422,IF(Analysis!$B$60="Fruit",C1422,IF(Analysis!$B$60="Meat",D1422,IF(Analysis!$B$60="Fish",E1422,IF(Analysis!$B$60="Sweet",F1422,"")))))</f>
        <v>16</v>
      </c>
      <c r="J1422" s="10">
        <v>43185</v>
      </c>
      <c r="K1422" s="10" t="str">
        <f>IF(MasterData5[[#This Row],[Income ]]&gt;$AB$12, "Above", "Below")</f>
        <v>Below</v>
      </c>
      <c r="L1422" s="10">
        <f>SUM(MasterData5[[#This Row],[MntWines]:[MntSweetProducts]])</f>
        <v>607</v>
      </c>
      <c r="M1422" s="53" t="str">
        <f>IF(MasterData5[[#This Row],[Total Purchase]]&gt;=500, "Over $500", "")</f>
        <v>Over $500</v>
      </c>
      <c r="N1422" s="10"/>
      <c r="O1422" s="14" t="str">
        <f>IF(AND(MasterData5[[#This Row],[MntWines]]&gt;=AB$4, MasterData5[[#This Row],[Income ]]&lt;=$AB$12), "Yes", "")</f>
        <v>Yes</v>
      </c>
      <c r="P1422" s="14" t="str">
        <f>IF(AND(MasterData5[[#This Row],[MntFruits]]&gt;=AC$4, MasterData5[[#This Row],[Income ]]&lt;=$AB$12), "Yes", "")</f>
        <v/>
      </c>
      <c r="Q1422" s="14" t="str">
        <f>IF(AND(MasterData5[[#This Row],[MntMeatProducts]]&gt;=AD$4, MasterData5[[#This Row],[Income ]]&lt;=$AB$12), "Yes", "")</f>
        <v/>
      </c>
      <c r="R1422" s="14" t="str">
        <f>IF(AND(MasterData5[[#This Row],[MntFishProducts]]&gt;=AE$4, MasterData5[[#This Row],[Income ]]&lt;=$AB$12), "Yes", "")</f>
        <v/>
      </c>
      <c r="S1422" s="14" t="str">
        <f>IF(AND(MasterData5[[#This Row],[MntSweetProducts]]&gt;=AF$4, MasterData5[[#This Row],[Income ]]&lt;=$AB$12), "Yes", "")</f>
        <v/>
      </c>
      <c r="U1422" s="14" t="str">
        <f>IF(MasterData5[[#This Row],[MntWines]]&gt;=AB$4, "Yes", "")</f>
        <v>Yes</v>
      </c>
      <c r="V1422" s="14" t="str">
        <f>IF(MasterData5[[#This Row],[MntFruits]]&gt;=AC$4, "Yes", "")</f>
        <v/>
      </c>
      <c r="W1422" s="14" t="str">
        <f>IF(MasterData5[[#This Row],[MntMeatProducts]]&gt;=AD$4, "Yes", "")</f>
        <v/>
      </c>
      <c r="X1422" s="14" t="str">
        <f>IF(MasterData5[[#This Row],[MntFishProducts]]&gt;=AE$4, "Yes", "")</f>
        <v/>
      </c>
      <c r="Y1422" s="14" t="str">
        <f>IF(MasterData5[[#This Row],[MntSweetProducts]]&gt;=AF$4, "Yes", "")</f>
        <v/>
      </c>
    </row>
    <row r="1423" spans="1:25" x14ac:dyDescent="0.3">
      <c r="A1423">
        <v>6999</v>
      </c>
      <c r="B1423" s="10">
        <v>656</v>
      </c>
      <c r="C1423" s="10">
        <v>16</v>
      </c>
      <c r="D1423" s="10">
        <v>106</v>
      </c>
      <c r="E1423" s="10">
        <v>32</v>
      </c>
      <c r="F1423" s="10">
        <v>16</v>
      </c>
      <c r="G1423" s="10">
        <v>8</v>
      </c>
      <c r="H1423" s="24">
        <f>2021-'Customer Profile'!B1422</f>
        <v>41</v>
      </c>
      <c r="I1423" s="10">
        <f>IF(Analysis!$B$60="Wine",B1423,IF(Analysis!$B$60="Fruit",C1423,IF(Analysis!$B$60="Meat",D1423,IF(Analysis!$B$60="Fish",E1423,IF(Analysis!$B$60="Sweet",F1423,"")))))</f>
        <v>32</v>
      </c>
      <c r="J1423" s="10">
        <v>69661</v>
      </c>
      <c r="K1423" s="10" t="str">
        <f>IF(MasterData5[[#This Row],[Income ]]&gt;$AB$12, "Above", "Below")</f>
        <v>Above</v>
      </c>
      <c r="L1423" s="10">
        <f>SUM(MasterData5[[#This Row],[MntWines]:[MntSweetProducts]])</f>
        <v>826</v>
      </c>
      <c r="M1423" s="53" t="str">
        <f>IF(MasterData5[[#This Row],[Total Purchase]]&gt;=500, "Over $500", "")</f>
        <v>Over $500</v>
      </c>
      <c r="N1423" s="10"/>
      <c r="O1423" s="14" t="str">
        <f>IF(AND(MasterData5[[#This Row],[MntWines]]&gt;=AB$4, MasterData5[[#This Row],[Income ]]&lt;=$AB$12), "Yes", "")</f>
        <v/>
      </c>
      <c r="P1423" s="14" t="str">
        <f>IF(AND(MasterData5[[#This Row],[MntFruits]]&gt;=AC$4, MasterData5[[#This Row],[Income ]]&lt;=$AB$12), "Yes", "")</f>
        <v/>
      </c>
      <c r="Q1423" s="14" t="str">
        <f>IF(AND(MasterData5[[#This Row],[MntMeatProducts]]&gt;=AD$4, MasterData5[[#This Row],[Income ]]&lt;=$AB$12), "Yes", "")</f>
        <v/>
      </c>
      <c r="R1423" s="14" t="str">
        <f>IF(AND(MasterData5[[#This Row],[MntFishProducts]]&gt;=AE$4, MasterData5[[#This Row],[Income ]]&lt;=$AB$12), "Yes", "")</f>
        <v/>
      </c>
      <c r="S1423" s="14" t="str">
        <f>IF(AND(MasterData5[[#This Row],[MntSweetProducts]]&gt;=AF$4, MasterData5[[#This Row],[Income ]]&lt;=$AB$12), "Yes", "")</f>
        <v/>
      </c>
      <c r="U1423" s="14" t="str">
        <f>IF(MasterData5[[#This Row],[MntWines]]&gt;=AB$4, "Yes", "")</f>
        <v>Yes</v>
      </c>
      <c r="V1423" s="14" t="str">
        <f>IF(MasterData5[[#This Row],[MntFruits]]&gt;=AC$4, "Yes", "")</f>
        <v/>
      </c>
      <c r="W1423" s="14" t="str">
        <f>IF(MasterData5[[#This Row],[MntMeatProducts]]&gt;=AD$4, "Yes", "")</f>
        <v/>
      </c>
      <c r="X1423" s="14" t="str">
        <f>IF(MasterData5[[#This Row],[MntFishProducts]]&gt;=AE$4, "Yes", "")</f>
        <v/>
      </c>
      <c r="Y1423" s="14" t="str">
        <f>IF(MasterData5[[#This Row],[MntSweetProducts]]&gt;=AF$4, "Yes", "")</f>
        <v/>
      </c>
    </row>
    <row r="1424" spans="1:25" x14ac:dyDescent="0.3">
      <c r="A1424">
        <v>7000</v>
      </c>
      <c r="B1424" s="10">
        <v>279</v>
      </c>
      <c r="C1424" s="10">
        <v>172</v>
      </c>
      <c r="D1424" s="10">
        <v>74</v>
      </c>
      <c r="E1424" s="10">
        <v>38</v>
      </c>
      <c r="F1424" s="10">
        <v>8</v>
      </c>
      <c r="G1424" s="10">
        <v>246</v>
      </c>
      <c r="H1424" s="24">
        <f>2021-'Customer Profile'!B1423</f>
        <v>49</v>
      </c>
      <c r="I1424" s="10">
        <f>IF(Analysis!$B$60="Wine",B1424,IF(Analysis!$B$60="Fruit",C1424,IF(Analysis!$B$60="Meat",D1424,IF(Analysis!$B$60="Fish",E1424,IF(Analysis!$B$60="Sweet",F1424,"")))))</f>
        <v>38</v>
      </c>
      <c r="J1424" s="10">
        <v>65704</v>
      </c>
      <c r="K1424" s="10" t="str">
        <f>IF(MasterData5[[#This Row],[Income ]]&gt;$AB$12, "Above", "Below")</f>
        <v>Above</v>
      </c>
      <c r="L1424" s="10">
        <f>SUM(MasterData5[[#This Row],[MntWines]:[MntSweetProducts]])</f>
        <v>571</v>
      </c>
      <c r="M1424" s="53" t="str">
        <f>IF(MasterData5[[#This Row],[Total Purchase]]&gt;=500, "Over $500", "")</f>
        <v>Over $500</v>
      </c>
      <c r="N1424" s="10"/>
      <c r="O1424" s="14" t="str">
        <f>IF(AND(MasterData5[[#This Row],[MntWines]]&gt;=AB$4, MasterData5[[#This Row],[Income ]]&lt;=$AB$12), "Yes", "")</f>
        <v/>
      </c>
      <c r="P1424" s="14" t="str">
        <f>IF(AND(MasterData5[[#This Row],[MntFruits]]&gt;=AC$4, MasterData5[[#This Row],[Income ]]&lt;=$AB$12), "Yes", "")</f>
        <v/>
      </c>
      <c r="Q1424" s="14" t="str">
        <f>IF(AND(MasterData5[[#This Row],[MntMeatProducts]]&gt;=AD$4, MasterData5[[#This Row],[Income ]]&lt;=$AB$12), "Yes", "")</f>
        <v/>
      </c>
      <c r="R1424" s="14" t="str">
        <f>IF(AND(MasterData5[[#This Row],[MntFishProducts]]&gt;=AE$4, MasterData5[[#This Row],[Income ]]&lt;=$AB$12), "Yes", "")</f>
        <v/>
      </c>
      <c r="S1424" s="14" t="str">
        <f>IF(AND(MasterData5[[#This Row],[MntSweetProducts]]&gt;=AF$4, MasterData5[[#This Row],[Income ]]&lt;=$AB$12), "Yes", "")</f>
        <v/>
      </c>
      <c r="U1424" s="14" t="str">
        <f>IF(MasterData5[[#This Row],[MntWines]]&gt;=AB$4, "Yes", "")</f>
        <v/>
      </c>
      <c r="V1424" s="14" t="str">
        <f>IF(MasterData5[[#This Row],[MntFruits]]&gt;=AC$4, "Yes", "")</f>
        <v>Yes</v>
      </c>
      <c r="W1424" s="14" t="str">
        <f>IF(MasterData5[[#This Row],[MntMeatProducts]]&gt;=AD$4, "Yes", "")</f>
        <v/>
      </c>
      <c r="X1424" s="14" t="str">
        <f>IF(MasterData5[[#This Row],[MntFishProducts]]&gt;=AE$4, "Yes", "")</f>
        <v>Yes</v>
      </c>
      <c r="Y1424" s="14" t="str">
        <f>IF(MasterData5[[#This Row],[MntSweetProducts]]&gt;=AF$4, "Yes", "")</f>
        <v/>
      </c>
    </row>
    <row r="1425" spans="1:25" x14ac:dyDescent="0.3">
      <c r="A1425">
        <v>7002</v>
      </c>
      <c r="B1425" s="10">
        <v>163</v>
      </c>
      <c r="C1425" s="10">
        <v>48</v>
      </c>
      <c r="D1425" s="10">
        <v>90</v>
      </c>
      <c r="E1425" s="10">
        <v>0</v>
      </c>
      <c r="F1425" s="10">
        <v>45</v>
      </c>
      <c r="G1425" s="10">
        <v>52</v>
      </c>
      <c r="H1425" s="24">
        <f>2021-'Customer Profile'!B1424</f>
        <v>66</v>
      </c>
      <c r="I1425" s="10">
        <f>IF(Analysis!$B$60="Wine",B1425,IF(Analysis!$B$60="Fruit",C1425,IF(Analysis!$B$60="Meat",D1425,IF(Analysis!$B$60="Fish",E1425,IF(Analysis!$B$60="Sweet",F1425,"")))))</f>
        <v>0</v>
      </c>
      <c r="J1425" s="10">
        <v>62535</v>
      </c>
      <c r="K1425" s="10" t="str">
        <f>IF(MasterData5[[#This Row],[Income ]]&gt;$AB$12, "Above", "Below")</f>
        <v>Above</v>
      </c>
      <c r="L1425" s="10">
        <f>SUM(MasterData5[[#This Row],[MntWines]:[MntSweetProducts]])</f>
        <v>346</v>
      </c>
      <c r="M1425" s="53" t="str">
        <f>IF(MasterData5[[#This Row],[Total Purchase]]&gt;=500, "Over $500", "")</f>
        <v/>
      </c>
      <c r="N1425" s="10"/>
      <c r="O1425" s="14" t="str">
        <f>IF(AND(MasterData5[[#This Row],[MntWines]]&gt;=AB$4, MasterData5[[#This Row],[Income ]]&lt;=$AB$12), "Yes", "")</f>
        <v/>
      </c>
      <c r="P1425" s="14" t="str">
        <f>IF(AND(MasterData5[[#This Row],[MntFruits]]&gt;=AC$4, MasterData5[[#This Row],[Income ]]&lt;=$AB$12), "Yes", "")</f>
        <v/>
      </c>
      <c r="Q1425" s="14" t="str">
        <f>IF(AND(MasterData5[[#This Row],[MntMeatProducts]]&gt;=AD$4, MasterData5[[#This Row],[Income ]]&lt;=$AB$12), "Yes", "")</f>
        <v/>
      </c>
      <c r="R1425" s="14" t="str">
        <f>IF(AND(MasterData5[[#This Row],[MntFishProducts]]&gt;=AE$4, MasterData5[[#This Row],[Income ]]&lt;=$AB$12), "Yes", "")</f>
        <v/>
      </c>
      <c r="S1425" s="14" t="str">
        <f>IF(AND(MasterData5[[#This Row],[MntSweetProducts]]&gt;=AF$4, MasterData5[[#This Row],[Income ]]&lt;=$AB$12), "Yes", "")</f>
        <v/>
      </c>
      <c r="U1425" s="14" t="str">
        <f>IF(MasterData5[[#This Row],[MntWines]]&gt;=AB$4, "Yes", "")</f>
        <v/>
      </c>
      <c r="V1425" s="14" t="str">
        <f>IF(MasterData5[[#This Row],[MntFruits]]&gt;=AC$4, "Yes", "")</f>
        <v>Yes</v>
      </c>
      <c r="W1425" s="14" t="str">
        <f>IF(MasterData5[[#This Row],[MntMeatProducts]]&gt;=AD$4, "Yes", "")</f>
        <v/>
      </c>
      <c r="X1425" s="14" t="str">
        <f>IF(MasterData5[[#This Row],[MntFishProducts]]&gt;=AE$4, "Yes", "")</f>
        <v/>
      </c>
      <c r="Y1425" s="14" t="str">
        <f>IF(MasterData5[[#This Row],[MntSweetProducts]]&gt;=AF$4, "Yes", "")</f>
        <v>Yes</v>
      </c>
    </row>
    <row r="1426" spans="1:25" x14ac:dyDescent="0.3">
      <c r="A1426">
        <v>7004</v>
      </c>
      <c r="B1426" s="10">
        <v>24</v>
      </c>
      <c r="C1426" s="10">
        <v>3</v>
      </c>
      <c r="D1426" s="10">
        <v>26</v>
      </c>
      <c r="E1426" s="10">
        <v>7</v>
      </c>
      <c r="F1426" s="10">
        <v>1</v>
      </c>
      <c r="G1426" s="10">
        <v>23</v>
      </c>
      <c r="H1426" s="24">
        <f>2021-'Customer Profile'!B1425</f>
        <v>37</v>
      </c>
      <c r="I1426" s="10">
        <f>IF(Analysis!$B$60="Wine",B1426,IF(Analysis!$B$60="Fruit",C1426,IF(Analysis!$B$60="Meat",D1426,IF(Analysis!$B$60="Fish",E1426,IF(Analysis!$B$60="Sweet",F1426,"")))))</f>
        <v>7</v>
      </c>
      <c r="J1426" s="10">
        <v>11012</v>
      </c>
      <c r="K1426" s="10" t="str">
        <f>IF(MasterData5[[#This Row],[Income ]]&gt;$AB$12, "Above", "Below")</f>
        <v>Below</v>
      </c>
      <c r="L1426" s="10">
        <f>SUM(MasterData5[[#This Row],[MntWines]:[MntSweetProducts]])</f>
        <v>61</v>
      </c>
      <c r="M1426" s="53" t="str">
        <f>IF(MasterData5[[#This Row],[Total Purchase]]&gt;=500, "Over $500", "")</f>
        <v/>
      </c>
      <c r="N1426" s="10"/>
      <c r="O1426" s="14" t="str">
        <f>IF(AND(MasterData5[[#This Row],[MntWines]]&gt;=AB$4, MasterData5[[#This Row],[Income ]]&lt;=$AB$12), "Yes", "")</f>
        <v/>
      </c>
      <c r="P1426" s="14" t="str">
        <f>IF(AND(MasterData5[[#This Row],[MntFruits]]&gt;=AC$4, MasterData5[[#This Row],[Income ]]&lt;=$AB$12), "Yes", "")</f>
        <v/>
      </c>
      <c r="Q1426" s="14" t="str">
        <f>IF(AND(MasterData5[[#This Row],[MntMeatProducts]]&gt;=AD$4, MasterData5[[#This Row],[Income ]]&lt;=$AB$12), "Yes", "")</f>
        <v/>
      </c>
      <c r="R1426" s="14" t="str">
        <f>IF(AND(MasterData5[[#This Row],[MntFishProducts]]&gt;=AE$4, MasterData5[[#This Row],[Income ]]&lt;=$AB$12), "Yes", "")</f>
        <v/>
      </c>
      <c r="S1426" s="14" t="str">
        <f>IF(AND(MasterData5[[#This Row],[MntSweetProducts]]&gt;=AF$4, MasterData5[[#This Row],[Income ]]&lt;=$AB$12), "Yes", "")</f>
        <v/>
      </c>
      <c r="U1426" s="14" t="str">
        <f>IF(MasterData5[[#This Row],[MntWines]]&gt;=AB$4, "Yes", "")</f>
        <v/>
      </c>
      <c r="V1426" s="14" t="str">
        <f>IF(MasterData5[[#This Row],[MntFruits]]&gt;=AC$4, "Yes", "")</f>
        <v/>
      </c>
      <c r="W1426" s="14" t="str">
        <f>IF(MasterData5[[#This Row],[MntMeatProducts]]&gt;=AD$4, "Yes", "")</f>
        <v/>
      </c>
      <c r="X1426" s="14" t="str">
        <f>IF(MasterData5[[#This Row],[MntFishProducts]]&gt;=AE$4, "Yes", "")</f>
        <v/>
      </c>
      <c r="Y1426" s="14" t="str">
        <f>IF(MasterData5[[#This Row],[MntSweetProducts]]&gt;=AF$4, "Yes", "")</f>
        <v/>
      </c>
    </row>
    <row r="1427" spans="1:25" x14ac:dyDescent="0.3">
      <c r="A1427">
        <v>7005</v>
      </c>
      <c r="B1427" s="10">
        <v>479</v>
      </c>
      <c r="C1427" s="10">
        <v>35</v>
      </c>
      <c r="D1427" s="10">
        <v>179</v>
      </c>
      <c r="E1427" s="10">
        <v>28</v>
      </c>
      <c r="F1427" s="10">
        <v>7</v>
      </c>
      <c r="G1427" s="10">
        <v>85</v>
      </c>
      <c r="H1427" s="24">
        <f>2021-'Customer Profile'!B1426</f>
        <v>40</v>
      </c>
      <c r="I1427" s="10">
        <f>IF(Analysis!$B$60="Wine",B1427,IF(Analysis!$B$60="Fruit",C1427,IF(Analysis!$B$60="Meat",D1427,IF(Analysis!$B$60="Fish",E1427,IF(Analysis!$B$60="Sweet",F1427,"")))))</f>
        <v>28</v>
      </c>
      <c r="J1427" s="10">
        <v>58684</v>
      </c>
      <c r="K1427" s="10" t="str">
        <f>IF(MasterData5[[#This Row],[Income ]]&gt;$AB$12, "Above", "Below")</f>
        <v>Above</v>
      </c>
      <c r="L1427" s="10">
        <f>SUM(MasterData5[[#This Row],[MntWines]:[MntSweetProducts]])</f>
        <v>728</v>
      </c>
      <c r="M1427" s="53" t="str">
        <f>IF(MasterData5[[#This Row],[Total Purchase]]&gt;=500, "Over $500", "")</f>
        <v>Over $500</v>
      </c>
      <c r="N1427" s="10"/>
      <c r="O1427" s="14" t="str">
        <f>IF(AND(MasterData5[[#This Row],[MntWines]]&gt;=AB$4, MasterData5[[#This Row],[Income ]]&lt;=$AB$12), "Yes", "")</f>
        <v/>
      </c>
      <c r="P1427" s="14" t="str">
        <f>IF(AND(MasterData5[[#This Row],[MntFruits]]&gt;=AC$4, MasterData5[[#This Row],[Income ]]&lt;=$AB$12), "Yes", "")</f>
        <v/>
      </c>
      <c r="Q1427" s="14" t="str">
        <f>IF(AND(MasterData5[[#This Row],[MntMeatProducts]]&gt;=AD$4, MasterData5[[#This Row],[Income ]]&lt;=$AB$12), "Yes", "")</f>
        <v/>
      </c>
      <c r="R1427" s="14" t="str">
        <f>IF(AND(MasterData5[[#This Row],[MntFishProducts]]&gt;=AE$4, MasterData5[[#This Row],[Income ]]&lt;=$AB$12), "Yes", "")</f>
        <v/>
      </c>
      <c r="S1427" s="14" t="str">
        <f>IF(AND(MasterData5[[#This Row],[MntSweetProducts]]&gt;=AF$4, MasterData5[[#This Row],[Income ]]&lt;=$AB$12), "Yes", "")</f>
        <v/>
      </c>
      <c r="U1427" s="14" t="str">
        <f>IF(MasterData5[[#This Row],[MntWines]]&gt;=AB$4, "Yes", "")</f>
        <v>Yes</v>
      </c>
      <c r="V1427" s="14" t="str">
        <f>IF(MasterData5[[#This Row],[MntFruits]]&gt;=AC$4, "Yes", "")</f>
        <v>Yes</v>
      </c>
      <c r="W1427" s="14" t="str">
        <f>IF(MasterData5[[#This Row],[MntMeatProducts]]&gt;=AD$4, "Yes", "")</f>
        <v>Yes</v>
      </c>
      <c r="X1427" s="14" t="str">
        <f>IF(MasterData5[[#This Row],[MntFishProducts]]&gt;=AE$4, "Yes", "")</f>
        <v/>
      </c>
      <c r="Y1427" s="14" t="str">
        <f>IF(MasterData5[[#This Row],[MntSweetProducts]]&gt;=AF$4, "Yes", "")</f>
        <v/>
      </c>
    </row>
    <row r="1428" spans="1:25" x14ac:dyDescent="0.3">
      <c r="A1428">
        <v>7007</v>
      </c>
      <c r="B1428" s="10">
        <v>17</v>
      </c>
      <c r="C1428" s="10">
        <v>3</v>
      </c>
      <c r="D1428" s="10">
        <v>18</v>
      </c>
      <c r="E1428" s="10">
        <v>3</v>
      </c>
      <c r="F1428" s="10">
        <v>4</v>
      </c>
      <c r="G1428" s="10">
        <v>18</v>
      </c>
      <c r="H1428" s="24">
        <f>2021-'Customer Profile'!B1427</f>
        <v>53</v>
      </c>
      <c r="I1428" s="10">
        <f>IF(Analysis!$B$60="Wine",B1428,IF(Analysis!$B$60="Fruit",C1428,IF(Analysis!$B$60="Meat",D1428,IF(Analysis!$B$60="Fish",E1428,IF(Analysis!$B$60="Sweet",F1428,"")))))</f>
        <v>3</v>
      </c>
      <c r="J1428" s="10">
        <v>29543</v>
      </c>
      <c r="K1428" s="10" t="str">
        <f>IF(MasterData5[[#This Row],[Income ]]&gt;$AB$12, "Above", "Below")</f>
        <v>Below</v>
      </c>
      <c r="L1428" s="10">
        <f>SUM(MasterData5[[#This Row],[MntWines]:[MntSweetProducts]])</f>
        <v>45</v>
      </c>
      <c r="M1428" s="53" t="str">
        <f>IF(MasterData5[[#This Row],[Total Purchase]]&gt;=500, "Over $500", "")</f>
        <v/>
      </c>
      <c r="N1428" s="10"/>
      <c r="O1428" s="14" t="str">
        <f>IF(AND(MasterData5[[#This Row],[MntWines]]&gt;=AB$4, MasterData5[[#This Row],[Income ]]&lt;=$AB$12), "Yes", "")</f>
        <v/>
      </c>
      <c r="P1428" s="14" t="str">
        <f>IF(AND(MasterData5[[#This Row],[MntFruits]]&gt;=AC$4, MasterData5[[#This Row],[Income ]]&lt;=$AB$12), "Yes", "")</f>
        <v/>
      </c>
      <c r="Q1428" s="14" t="str">
        <f>IF(AND(MasterData5[[#This Row],[MntMeatProducts]]&gt;=AD$4, MasterData5[[#This Row],[Income ]]&lt;=$AB$12), "Yes", "")</f>
        <v/>
      </c>
      <c r="R1428" s="14" t="str">
        <f>IF(AND(MasterData5[[#This Row],[MntFishProducts]]&gt;=AE$4, MasterData5[[#This Row],[Income ]]&lt;=$AB$12), "Yes", "")</f>
        <v/>
      </c>
      <c r="S1428" s="14" t="str">
        <f>IF(AND(MasterData5[[#This Row],[MntSweetProducts]]&gt;=AF$4, MasterData5[[#This Row],[Income ]]&lt;=$AB$12), "Yes", "")</f>
        <v/>
      </c>
      <c r="U1428" s="14" t="str">
        <f>IF(MasterData5[[#This Row],[MntWines]]&gt;=AB$4, "Yes", "")</f>
        <v/>
      </c>
      <c r="V1428" s="14" t="str">
        <f>IF(MasterData5[[#This Row],[MntFruits]]&gt;=AC$4, "Yes", "")</f>
        <v/>
      </c>
      <c r="W1428" s="14" t="str">
        <f>IF(MasterData5[[#This Row],[MntMeatProducts]]&gt;=AD$4, "Yes", "")</f>
        <v/>
      </c>
      <c r="X1428" s="14" t="str">
        <f>IF(MasterData5[[#This Row],[MntFishProducts]]&gt;=AE$4, "Yes", "")</f>
        <v/>
      </c>
      <c r="Y1428" s="14" t="str">
        <f>IF(MasterData5[[#This Row],[MntSweetProducts]]&gt;=AF$4, "Yes", "")</f>
        <v/>
      </c>
    </row>
    <row r="1429" spans="1:25" x14ac:dyDescent="0.3">
      <c r="A1429">
        <v>7010</v>
      </c>
      <c r="B1429" s="10">
        <v>635</v>
      </c>
      <c r="C1429" s="10">
        <v>114</v>
      </c>
      <c r="D1429" s="10">
        <v>254</v>
      </c>
      <c r="E1429" s="10">
        <v>132</v>
      </c>
      <c r="F1429" s="10">
        <v>152</v>
      </c>
      <c r="G1429" s="10">
        <v>76</v>
      </c>
      <c r="H1429" s="24">
        <f>2021-'Customer Profile'!B1428</f>
        <v>56</v>
      </c>
      <c r="I1429" s="10">
        <f>IF(Analysis!$B$60="Wine",B1429,IF(Analysis!$B$60="Fruit",C1429,IF(Analysis!$B$60="Meat",D1429,IF(Analysis!$B$60="Fish",E1429,IF(Analysis!$B$60="Sweet",F1429,"")))))</f>
        <v>132</v>
      </c>
      <c r="J1429" s="10">
        <v>70924</v>
      </c>
      <c r="K1429" s="10" t="str">
        <f>IF(MasterData5[[#This Row],[Income ]]&gt;$AB$12, "Above", "Below")</f>
        <v>Above</v>
      </c>
      <c r="L1429" s="10">
        <f>SUM(MasterData5[[#This Row],[MntWines]:[MntSweetProducts]])</f>
        <v>1287</v>
      </c>
      <c r="M1429" s="53" t="str">
        <f>IF(MasterData5[[#This Row],[Total Purchase]]&gt;=500, "Over $500", "")</f>
        <v>Over $500</v>
      </c>
      <c r="N1429" s="10"/>
      <c r="O1429" s="14" t="str">
        <f>IF(AND(MasterData5[[#This Row],[MntWines]]&gt;=AB$4, MasterData5[[#This Row],[Income ]]&lt;=$AB$12), "Yes", "")</f>
        <v/>
      </c>
      <c r="P1429" s="14" t="str">
        <f>IF(AND(MasterData5[[#This Row],[MntFruits]]&gt;=AC$4, MasterData5[[#This Row],[Income ]]&lt;=$AB$12), "Yes", "")</f>
        <v/>
      </c>
      <c r="Q1429" s="14" t="str">
        <f>IF(AND(MasterData5[[#This Row],[MntMeatProducts]]&gt;=AD$4, MasterData5[[#This Row],[Income ]]&lt;=$AB$12), "Yes", "")</f>
        <v/>
      </c>
      <c r="R1429" s="14" t="str">
        <f>IF(AND(MasterData5[[#This Row],[MntFishProducts]]&gt;=AE$4, MasterData5[[#This Row],[Income ]]&lt;=$AB$12), "Yes", "")</f>
        <v/>
      </c>
      <c r="S1429" s="14" t="str">
        <f>IF(AND(MasterData5[[#This Row],[MntSweetProducts]]&gt;=AF$4, MasterData5[[#This Row],[Income ]]&lt;=$AB$12), "Yes", "")</f>
        <v/>
      </c>
      <c r="U1429" s="14" t="str">
        <f>IF(MasterData5[[#This Row],[MntWines]]&gt;=AB$4, "Yes", "")</f>
        <v>Yes</v>
      </c>
      <c r="V1429" s="14" t="str">
        <f>IF(MasterData5[[#This Row],[MntFruits]]&gt;=AC$4, "Yes", "")</f>
        <v>Yes</v>
      </c>
      <c r="W1429" s="14" t="str">
        <f>IF(MasterData5[[#This Row],[MntMeatProducts]]&gt;=AD$4, "Yes", "")</f>
        <v>Yes</v>
      </c>
      <c r="X1429" s="14" t="str">
        <f>IF(MasterData5[[#This Row],[MntFishProducts]]&gt;=AE$4, "Yes", "")</f>
        <v>Yes</v>
      </c>
      <c r="Y1429" s="14" t="str">
        <f>IF(MasterData5[[#This Row],[MntSweetProducts]]&gt;=AF$4, "Yes", "")</f>
        <v>Yes</v>
      </c>
    </row>
    <row r="1430" spans="1:25" x14ac:dyDescent="0.3">
      <c r="A1430">
        <v>7011</v>
      </c>
      <c r="B1430" s="10">
        <v>43</v>
      </c>
      <c r="C1430" s="10">
        <v>2</v>
      </c>
      <c r="D1430" s="10">
        <v>27</v>
      </c>
      <c r="E1430" s="10">
        <v>0</v>
      </c>
      <c r="F1430" s="10">
        <v>9</v>
      </c>
      <c r="G1430" s="10">
        <v>12</v>
      </c>
      <c r="H1430" s="24">
        <f>2021-'Customer Profile'!B1429</f>
        <v>48</v>
      </c>
      <c r="I1430" s="10">
        <f>IF(Analysis!$B$60="Wine",B1430,IF(Analysis!$B$60="Fruit",C1430,IF(Analysis!$B$60="Meat",D1430,IF(Analysis!$B$60="Fish",E1430,IF(Analysis!$B$60="Sweet",F1430,"")))))</f>
        <v>0</v>
      </c>
      <c r="J1430" s="10">
        <v>33471</v>
      </c>
      <c r="K1430" s="10" t="str">
        <f>IF(MasterData5[[#This Row],[Income ]]&gt;$AB$12, "Above", "Below")</f>
        <v>Below</v>
      </c>
      <c r="L1430" s="10">
        <f>SUM(MasterData5[[#This Row],[MntWines]:[MntSweetProducts]])</f>
        <v>81</v>
      </c>
      <c r="M1430" s="53" t="str">
        <f>IF(MasterData5[[#This Row],[Total Purchase]]&gt;=500, "Over $500", "")</f>
        <v/>
      </c>
      <c r="N1430" s="10"/>
      <c r="O1430" s="14" t="str">
        <f>IF(AND(MasterData5[[#This Row],[MntWines]]&gt;=AB$4, MasterData5[[#This Row],[Income ]]&lt;=$AB$12), "Yes", "")</f>
        <v/>
      </c>
      <c r="P1430" s="14" t="str">
        <f>IF(AND(MasterData5[[#This Row],[MntFruits]]&gt;=AC$4, MasterData5[[#This Row],[Income ]]&lt;=$AB$12), "Yes", "")</f>
        <v/>
      </c>
      <c r="Q1430" s="14" t="str">
        <f>IF(AND(MasterData5[[#This Row],[MntMeatProducts]]&gt;=AD$4, MasterData5[[#This Row],[Income ]]&lt;=$AB$12), "Yes", "")</f>
        <v/>
      </c>
      <c r="R1430" s="14" t="str">
        <f>IF(AND(MasterData5[[#This Row],[MntFishProducts]]&gt;=AE$4, MasterData5[[#This Row],[Income ]]&lt;=$AB$12), "Yes", "")</f>
        <v/>
      </c>
      <c r="S1430" s="14" t="str">
        <f>IF(AND(MasterData5[[#This Row],[MntSweetProducts]]&gt;=AF$4, MasterData5[[#This Row],[Income ]]&lt;=$AB$12), "Yes", "")</f>
        <v/>
      </c>
      <c r="U1430" s="14" t="str">
        <f>IF(MasterData5[[#This Row],[MntWines]]&gt;=AB$4, "Yes", "")</f>
        <v/>
      </c>
      <c r="V1430" s="14" t="str">
        <f>IF(MasterData5[[#This Row],[MntFruits]]&gt;=AC$4, "Yes", "")</f>
        <v/>
      </c>
      <c r="W1430" s="14" t="str">
        <f>IF(MasterData5[[#This Row],[MntMeatProducts]]&gt;=AD$4, "Yes", "")</f>
        <v/>
      </c>
      <c r="X1430" s="14" t="str">
        <f>IF(MasterData5[[#This Row],[MntFishProducts]]&gt;=AE$4, "Yes", "")</f>
        <v/>
      </c>
      <c r="Y1430" s="14" t="str">
        <f>IF(MasterData5[[#This Row],[MntSweetProducts]]&gt;=AF$4, "Yes", "")</f>
        <v/>
      </c>
    </row>
    <row r="1431" spans="1:25" x14ac:dyDescent="0.3">
      <c r="A1431">
        <v>7019</v>
      </c>
      <c r="B1431" s="10">
        <v>109</v>
      </c>
      <c r="C1431" s="10">
        <v>18</v>
      </c>
      <c r="D1431" s="10">
        <v>16</v>
      </c>
      <c r="E1431" s="10">
        <v>24</v>
      </c>
      <c r="F1431" s="10">
        <v>26</v>
      </c>
      <c r="G1431" s="10">
        <v>18</v>
      </c>
      <c r="H1431" s="24">
        <f>2021-'Customer Profile'!B1430</f>
        <v>58</v>
      </c>
      <c r="I1431" s="10">
        <f>IF(Analysis!$B$60="Wine",B1431,IF(Analysis!$B$60="Fruit",C1431,IF(Analysis!$B$60="Meat",D1431,IF(Analysis!$B$60="Fish",E1431,IF(Analysis!$B$60="Sweet",F1431,"")))))</f>
        <v>24</v>
      </c>
      <c r="J1431" s="10">
        <v>54414</v>
      </c>
      <c r="K1431" s="10" t="str">
        <f>IF(MasterData5[[#This Row],[Income ]]&gt;$AB$12, "Above", "Below")</f>
        <v>Above</v>
      </c>
      <c r="L1431" s="10">
        <f>SUM(MasterData5[[#This Row],[MntWines]:[MntSweetProducts]])</f>
        <v>193</v>
      </c>
      <c r="M1431" s="53" t="str">
        <f>IF(MasterData5[[#This Row],[Total Purchase]]&gt;=500, "Over $500", "")</f>
        <v/>
      </c>
      <c r="N1431" s="10"/>
      <c r="O1431" s="14" t="str">
        <f>IF(AND(MasterData5[[#This Row],[MntWines]]&gt;=AB$4, MasterData5[[#This Row],[Income ]]&lt;=$AB$12), "Yes", "")</f>
        <v/>
      </c>
      <c r="P1431" s="14" t="str">
        <f>IF(AND(MasterData5[[#This Row],[MntFruits]]&gt;=AC$4, MasterData5[[#This Row],[Income ]]&lt;=$AB$12), "Yes", "")</f>
        <v/>
      </c>
      <c r="Q1431" s="14" t="str">
        <f>IF(AND(MasterData5[[#This Row],[MntMeatProducts]]&gt;=AD$4, MasterData5[[#This Row],[Income ]]&lt;=$AB$12), "Yes", "")</f>
        <v/>
      </c>
      <c r="R1431" s="14" t="str">
        <f>IF(AND(MasterData5[[#This Row],[MntFishProducts]]&gt;=AE$4, MasterData5[[#This Row],[Income ]]&lt;=$AB$12), "Yes", "")</f>
        <v/>
      </c>
      <c r="S1431" s="14" t="str">
        <f>IF(AND(MasterData5[[#This Row],[MntSweetProducts]]&gt;=AF$4, MasterData5[[#This Row],[Income ]]&lt;=$AB$12), "Yes", "")</f>
        <v/>
      </c>
      <c r="U1431" s="14" t="str">
        <f>IF(MasterData5[[#This Row],[MntWines]]&gt;=AB$4, "Yes", "")</f>
        <v/>
      </c>
      <c r="V1431" s="14" t="str">
        <f>IF(MasterData5[[#This Row],[MntFruits]]&gt;=AC$4, "Yes", "")</f>
        <v/>
      </c>
      <c r="W1431" s="14" t="str">
        <f>IF(MasterData5[[#This Row],[MntMeatProducts]]&gt;=AD$4, "Yes", "")</f>
        <v/>
      </c>
      <c r="X1431" s="14" t="str">
        <f>IF(MasterData5[[#This Row],[MntFishProducts]]&gt;=AE$4, "Yes", "")</f>
        <v/>
      </c>
      <c r="Y1431" s="14" t="str">
        <f>IF(MasterData5[[#This Row],[MntSweetProducts]]&gt;=AF$4, "Yes", "")</f>
        <v/>
      </c>
    </row>
    <row r="1432" spans="1:25" x14ac:dyDescent="0.3">
      <c r="A1432">
        <v>7022</v>
      </c>
      <c r="B1432" s="10">
        <v>739</v>
      </c>
      <c r="C1432" s="10">
        <v>107</v>
      </c>
      <c r="D1432" s="10">
        <v>309</v>
      </c>
      <c r="E1432" s="10">
        <v>140</v>
      </c>
      <c r="F1432" s="10">
        <v>80</v>
      </c>
      <c r="G1432" s="10">
        <v>35</v>
      </c>
      <c r="H1432" s="24">
        <f>2021-'Customer Profile'!B1431</f>
        <v>50</v>
      </c>
      <c r="I1432" s="10">
        <f>IF(Analysis!$B$60="Wine",B1432,IF(Analysis!$B$60="Fruit",C1432,IF(Analysis!$B$60="Meat",D1432,IF(Analysis!$B$60="Fish",E1432,IF(Analysis!$B$60="Sweet",F1432,"")))))</f>
        <v>140</v>
      </c>
      <c r="J1432" s="10">
        <v>76445</v>
      </c>
      <c r="K1432" s="10" t="str">
        <f>IF(MasterData5[[#This Row],[Income ]]&gt;$AB$12, "Above", "Below")</f>
        <v>Above</v>
      </c>
      <c r="L1432" s="10">
        <f>SUM(MasterData5[[#This Row],[MntWines]:[MntSweetProducts]])</f>
        <v>1375</v>
      </c>
      <c r="M1432" s="53" t="str">
        <f>IF(MasterData5[[#This Row],[Total Purchase]]&gt;=500, "Over $500", "")</f>
        <v>Over $500</v>
      </c>
      <c r="N1432" s="10"/>
      <c r="O1432" s="14" t="str">
        <f>IF(AND(MasterData5[[#This Row],[MntWines]]&gt;=AB$4, MasterData5[[#This Row],[Income ]]&lt;=$AB$12), "Yes", "")</f>
        <v/>
      </c>
      <c r="P1432" s="14" t="str">
        <f>IF(AND(MasterData5[[#This Row],[MntFruits]]&gt;=AC$4, MasterData5[[#This Row],[Income ]]&lt;=$AB$12), "Yes", "")</f>
        <v/>
      </c>
      <c r="Q1432" s="14" t="str">
        <f>IF(AND(MasterData5[[#This Row],[MntMeatProducts]]&gt;=AD$4, MasterData5[[#This Row],[Income ]]&lt;=$AB$12), "Yes", "")</f>
        <v/>
      </c>
      <c r="R1432" s="14" t="str">
        <f>IF(AND(MasterData5[[#This Row],[MntFishProducts]]&gt;=AE$4, MasterData5[[#This Row],[Income ]]&lt;=$AB$12), "Yes", "")</f>
        <v/>
      </c>
      <c r="S1432" s="14" t="str">
        <f>IF(AND(MasterData5[[#This Row],[MntSweetProducts]]&gt;=AF$4, MasterData5[[#This Row],[Income ]]&lt;=$AB$12), "Yes", "")</f>
        <v/>
      </c>
      <c r="U1432" s="14" t="str">
        <f>IF(MasterData5[[#This Row],[MntWines]]&gt;=AB$4, "Yes", "")</f>
        <v>Yes</v>
      </c>
      <c r="V1432" s="14" t="str">
        <f>IF(MasterData5[[#This Row],[MntFruits]]&gt;=AC$4, "Yes", "")</f>
        <v>Yes</v>
      </c>
      <c r="W1432" s="14" t="str">
        <f>IF(MasterData5[[#This Row],[MntMeatProducts]]&gt;=AD$4, "Yes", "")</f>
        <v>Yes</v>
      </c>
      <c r="X1432" s="14" t="str">
        <f>IF(MasterData5[[#This Row],[MntFishProducts]]&gt;=AE$4, "Yes", "")</f>
        <v>Yes</v>
      </c>
      <c r="Y1432" s="14" t="str">
        <f>IF(MasterData5[[#This Row],[MntSweetProducts]]&gt;=AF$4, "Yes", "")</f>
        <v>Yes</v>
      </c>
    </row>
    <row r="1433" spans="1:25" x14ac:dyDescent="0.3">
      <c r="A1433">
        <v>7023</v>
      </c>
      <c r="B1433" s="10">
        <v>189</v>
      </c>
      <c r="C1433" s="10">
        <v>2</v>
      </c>
      <c r="D1433" s="10">
        <v>55</v>
      </c>
      <c r="E1433" s="10">
        <v>0</v>
      </c>
      <c r="F1433" s="10">
        <v>5</v>
      </c>
      <c r="G1433" s="10">
        <v>12</v>
      </c>
      <c r="H1433" s="24">
        <f>2021-'Customer Profile'!B1432</f>
        <v>68</v>
      </c>
      <c r="I1433" s="10">
        <f>IF(Analysis!$B$60="Wine",B1433,IF(Analysis!$B$60="Fruit",C1433,IF(Analysis!$B$60="Meat",D1433,IF(Analysis!$B$60="Fish",E1433,IF(Analysis!$B$60="Sweet",F1433,"")))))</f>
        <v>0</v>
      </c>
      <c r="J1433" s="10">
        <v>46231</v>
      </c>
      <c r="K1433" s="10" t="str">
        <f>IF(MasterData5[[#This Row],[Income ]]&gt;$AB$12, "Above", "Below")</f>
        <v>Below</v>
      </c>
      <c r="L1433" s="10">
        <f>SUM(MasterData5[[#This Row],[MntWines]:[MntSweetProducts]])</f>
        <v>251</v>
      </c>
      <c r="M1433" s="53" t="str">
        <f>IF(MasterData5[[#This Row],[Total Purchase]]&gt;=500, "Over $500", "")</f>
        <v/>
      </c>
      <c r="N1433" s="10"/>
      <c r="O1433" s="14" t="str">
        <f>IF(AND(MasterData5[[#This Row],[MntWines]]&gt;=AB$4, MasterData5[[#This Row],[Income ]]&lt;=$AB$12), "Yes", "")</f>
        <v/>
      </c>
      <c r="P1433" s="14" t="str">
        <f>IF(AND(MasterData5[[#This Row],[MntFruits]]&gt;=AC$4, MasterData5[[#This Row],[Income ]]&lt;=$AB$12), "Yes", "")</f>
        <v/>
      </c>
      <c r="Q1433" s="14" t="str">
        <f>IF(AND(MasterData5[[#This Row],[MntMeatProducts]]&gt;=AD$4, MasterData5[[#This Row],[Income ]]&lt;=$AB$12), "Yes", "")</f>
        <v/>
      </c>
      <c r="R1433" s="14" t="str">
        <f>IF(AND(MasterData5[[#This Row],[MntFishProducts]]&gt;=AE$4, MasterData5[[#This Row],[Income ]]&lt;=$AB$12), "Yes", "")</f>
        <v/>
      </c>
      <c r="S1433" s="14" t="str">
        <f>IF(AND(MasterData5[[#This Row],[MntSweetProducts]]&gt;=AF$4, MasterData5[[#This Row],[Income ]]&lt;=$AB$12), "Yes", "")</f>
        <v/>
      </c>
      <c r="U1433" s="14" t="str">
        <f>IF(MasterData5[[#This Row],[MntWines]]&gt;=AB$4, "Yes", "")</f>
        <v/>
      </c>
      <c r="V1433" s="14" t="str">
        <f>IF(MasterData5[[#This Row],[MntFruits]]&gt;=AC$4, "Yes", "")</f>
        <v/>
      </c>
      <c r="W1433" s="14" t="str">
        <f>IF(MasterData5[[#This Row],[MntMeatProducts]]&gt;=AD$4, "Yes", "")</f>
        <v/>
      </c>
      <c r="X1433" s="14" t="str">
        <f>IF(MasterData5[[#This Row],[MntFishProducts]]&gt;=AE$4, "Yes", "")</f>
        <v/>
      </c>
      <c r="Y1433" s="14" t="str">
        <f>IF(MasterData5[[#This Row],[MntSweetProducts]]&gt;=AF$4, "Yes", "")</f>
        <v/>
      </c>
    </row>
    <row r="1434" spans="1:25" x14ac:dyDescent="0.3">
      <c r="A1434">
        <v>7030</v>
      </c>
      <c r="B1434" s="10">
        <v>1200</v>
      </c>
      <c r="C1434" s="10">
        <v>0</v>
      </c>
      <c r="D1434" s="10">
        <v>204</v>
      </c>
      <c r="E1434" s="10">
        <v>38</v>
      </c>
      <c r="F1434" s="10">
        <v>29</v>
      </c>
      <c r="G1434" s="10">
        <v>14</v>
      </c>
      <c r="H1434" s="24">
        <f>2021-'Customer Profile'!B1433</f>
        <v>66</v>
      </c>
      <c r="I1434" s="10">
        <f>IF(Analysis!$B$60="Wine",B1434,IF(Analysis!$B$60="Fruit",C1434,IF(Analysis!$B$60="Meat",D1434,IF(Analysis!$B$60="Fish",E1434,IF(Analysis!$B$60="Sweet",F1434,"")))))</f>
        <v>38</v>
      </c>
      <c r="J1434" s="10">
        <v>66465</v>
      </c>
      <c r="K1434" s="10" t="str">
        <f>IF(MasterData5[[#This Row],[Income ]]&gt;$AB$12, "Above", "Below")</f>
        <v>Above</v>
      </c>
      <c r="L1434" s="10">
        <f>SUM(MasterData5[[#This Row],[MntWines]:[MntSweetProducts]])</f>
        <v>1471</v>
      </c>
      <c r="M1434" s="53" t="str">
        <f>IF(MasterData5[[#This Row],[Total Purchase]]&gt;=500, "Over $500", "")</f>
        <v>Over $500</v>
      </c>
      <c r="N1434" s="10"/>
      <c r="O1434" s="14" t="str">
        <f>IF(AND(MasterData5[[#This Row],[MntWines]]&gt;=AB$4, MasterData5[[#This Row],[Income ]]&lt;=$AB$12), "Yes", "")</f>
        <v/>
      </c>
      <c r="P1434" s="14" t="str">
        <f>IF(AND(MasterData5[[#This Row],[MntFruits]]&gt;=AC$4, MasterData5[[#This Row],[Income ]]&lt;=$AB$12), "Yes", "")</f>
        <v/>
      </c>
      <c r="Q1434" s="14" t="str">
        <f>IF(AND(MasterData5[[#This Row],[MntMeatProducts]]&gt;=AD$4, MasterData5[[#This Row],[Income ]]&lt;=$AB$12), "Yes", "")</f>
        <v/>
      </c>
      <c r="R1434" s="14" t="str">
        <f>IF(AND(MasterData5[[#This Row],[MntFishProducts]]&gt;=AE$4, MasterData5[[#This Row],[Income ]]&lt;=$AB$12), "Yes", "")</f>
        <v/>
      </c>
      <c r="S1434" s="14" t="str">
        <f>IF(AND(MasterData5[[#This Row],[MntSweetProducts]]&gt;=AF$4, MasterData5[[#This Row],[Income ]]&lt;=$AB$12), "Yes", "")</f>
        <v/>
      </c>
      <c r="U1434" s="14" t="str">
        <f>IF(MasterData5[[#This Row],[MntWines]]&gt;=AB$4, "Yes", "")</f>
        <v>Yes</v>
      </c>
      <c r="V1434" s="14" t="str">
        <f>IF(MasterData5[[#This Row],[MntFruits]]&gt;=AC$4, "Yes", "")</f>
        <v/>
      </c>
      <c r="W1434" s="14" t="str">
        <f>IF(MasterData5[[#This Row],[MntMeatProducts]]&gt;=AD$4, "Yes", "")</f>
        <v>Yes</v>
      </c>
      <c r="X1434" s="14" t="str">
        <f>IF(MasterData5[[#This Row],[MntFishProducts]]&gt;=AE$4, "Yes", "")</f>
        <v>Yes</v>
      </c>
      <c r="Y1434" s="14" t="str">
        <f>IF(MasterData5[[#This Row],[MntSweetProducts]]&gt;=AF$4, "Yes", "")</f>
        <v>Yes</v>
      </c>
    </row>
    <row r="1435" spans="1:25" x14ac:dyDescent="0.3">
      <c r="A1435">
        <v>7034</v>
      </c>
      <c r="B1435" s="10">
        <v>8</v>
      </c>
      <c r="C1435" s="10">
        <v>7</v>
      </c>
      <c r="D1435" s="10">
        <v>9</v>
      </c>
      <c r="E1435" s="10">
        <v>13</v>
      </c>
      <c r="F1435" s="10">
        <v>6</v>
      </c>
      <c r="G1435" s="10">
        <v>12</v>
      </c>
      <c r="H1435" s="24">
        <f>2021-'Customer Profile'!B1434</f>
        <v>43</v>
      </c>
      <c r="I1435" s="10">
        <f>IF(Analysis!$B$60="Wine",B1435,IF(Analysis!$B$60="Fruit",C1435,IF(Analysis!$B$60="Meat",D1435,IF(Analysis!$B$60="Fish",E1435,IF(Analysis!$B$60="Sweet",F1435,"")))))</f>
        <v>13</v>
      </c>
      <c r="J1435" s="10">
        <v>25804</v>
      </c>
      <c r="K1435" s="10" t="str">
        <f>IF(MasterData5[[#This Row],[Income ]]&gt;$AB$12, "Above", "Below")</f>
        <v>Below</v>
      </c>
      <c r="L1435" s="10">
        <f>SUM(MasterData5[[#This Row],[MntWines]:[MntSweetProducts]])</f>
        <v>43</v>
      </c>
      <c r="M1435" s="53" t="str">
        <f>IF(MasterData5[[#This Row],[Total Purchase]]&gt;=500, "Over $500", "")</f>
        <v/>
      </c>
      <c r="N1435" s="10"/>
      <c r="O1435" s="14" t="str">
        <f>IF(AND(MasterData5[[#This Row],[MntWines]]&gt;=AB$4, MasterData5[[#This Row],[Income ]]&lt;=$AB$12), "Yes", "")</f>
        <v/>
      </c>
      <c r="P1435" s="14" t="str">
        <f>IF(AND(MasterData5[[#This Row],[MntFruits]]&gt;=AC$4, MasterData5[[#This Row],[Income ]]&lt;=$AB$12), "Yes", "")</f>
        <v/>
      </c>
      <c r="Q1435" s="14" t="str">
        <f>IF(AND(MasterData5[[#This Row],[MntMeatProducts]]&gt;=AD$4, MasterData5[[#This Row],[Income ]]&lt;=$AB$12), "Yes", "")</f>
        <v/>
      </c>
      <c r="R1435" s="14" t="str">
        <f>IF(AND(MasterData5[[#This Row],[MntFishProducts]]&gt;=AE$4, MasterData5[[#This Row],[Income ]]&lt;=$AB$12), "Yes", "")</f>
        <v/>
      </c>
      <c r="S1435" s="14" t="str">
        <f>IF(AND(MasterData5[[#This Row],[MntSweetProducts]]&gt;=AF$4, MasterData5[[#This Row],[Income ]]&lt;=$AB$12), "Yes", "")</f>
        <v/>
      </c>
      <c r="U1435" s="14" t="str">
        <f>IF(MasterData5[[#This Row],[MntWines]]&gt;=AB$4, "Yes", "")</f>
        <v/>
      </c>
      <c r="V1435" s="14" t="str">
        <f>IF(MasterData5[[#This Row],[MntFruits]]&gt;=AC$4, "Yes", "")</f>
        <v/>
      </c>
      <c r="W1435" s="14" t="str">
        <f>IF(MasterData5[[#This Row],[MntMeatProducts]]&gt;=AD$4, "Yes", "")</f>
        <v/>
      </c>
      <c r="X1435" s="14" t="str">
        <f>IF(MasterData5[[#This Row],[MntFishProducts]]&gt;=AE$4, "Yes", "")</f>
        <v/>
      </c>
      <c r="Y1435" s="14" t="str">
        <f>IF(MasterData5[[#This Row],[MntSweetProducts]]&gt;=AF$4, "Yes", "")</f>
        <v/>
      </c>
    </row>
    <row r="1436" spans="1:25" x14ac:dyDescent="0.3">
      <c r="A1436">
        <v>7037</v>
      </c>
      <c r="B1436" s="10">
        <v>194</v>
      </c>
      <c r="C1436" s="10">
        <v>55</v>
      </c>
      <c r="D1436" s="10">
        <v>134</v>
      </c>
      <c r="E1436" s="10">
        <v>15</v>
      </c>
      <c r="F1436" s="10">
        <v>0</v>
      </c>
      <c r="G1436" s="10">
        <v>3</v>
      </c>
      <c r="H1436" s="24">
        <f>2021-'Customer Profile'!B1435</f>
        <v>47</v>
      </c>
      <c r="I1436" s="10">
        <f>IF(Analysis!$B$60="Wine",B1436,IF(Analysis!$B$60="Fruit",C1436,IF(Analysis!$B$60="Meat",D1436,IF(Analysis!$B$60="Fish",E1436,IF(Analysis!$B$60="Sweet",F1436,"")))))</f>
        <v>15</v>
      </c>
      <c r="J1436" s="10">
        <v>37087</v>
      </c>
      <c r="K1436" s="10" t="str">
        <f>IF(MasterData5[[#This Row],[Income ]]&gt;$AB$12, "Above", "Below")</f>
        <v>Below</v>
      </c>
      <c r="L1436" s="10">
        <f>SUM(MasterData5[[#This Row],[MntWines]:[MntSweetProducts]])</f>
        <v>398</v>
      </c>
      <c r="M1436" s="53" t="str">
        <f>IF(MasterData5[[#This Row],[Total Purchase]]&gt;=500, "Over $500", "")</f>
        <v/>
      </c>
      <c r="N1436" s="10"/>
      <c r="O1436" s="14" t="str">
        <f>IF(AND(MasterData5[[#This Row],[MntWines]]&gt;=AB$4, MasterData5[[#This Row],[Income ]]&lt;=$AB$12), "Yes", "")</f>
        <v/>
      </c>
      <c r="P1436" s="14" t="str">
        <f>IF(AND(MasterData5[[#This Row],[MntFruits]]&gt;=AC$4, MasterData5[[#This Row],[Income ]]&lt;=$AB$12), "Yes", "")</f>
        <v>Yes</v>
      </c>
      <c r="Q1436" s="14" t="str">
        <f>IF(AND(MasterData5[[#This Row],[MntMeatProducts]]&gt;=AD$4, MasterData5[[#This Row],[Income ]]&lt;=$AB$12), "Yes", "")</f>
        <v/>
      </c>
      <c r="R1436" s="14" t="str">
        <f>IF(AND(MasterData5[[#This Row],[MntFishProducts]]&gt;=AE$4, MasterData5[[#This Row],[Income ]]&lt;=$AB$12), "Yes", "")</f>
        <v/>
      </c>
      <c r="S1436" s="14" t="str">
        <f>IF(AND(MasterData5[[#This Row],[MntSweetProducts]]&gt;=AF$4, MasterData5[[#This Row],[Income ]]&lt;=$AB$12), "Yes", "")</f>
        <v/>
      </c>
      <c r="U1436" s="14" t="str">
        <f>IF(MasterData5[[#This Row],[MntWines]]&gt;=AB$4, "Yes", "")</f>
        <v/>
      </c>
      <c r="V1436" s="14" t="str">
        <f>IF(MasterData5[[#This Row],[MntFruits]]&gt;=AC$4, "Yes", "")</f>
        <v>Yes</v>
      </c>
      <c r="W1436" s="14" t="str">
        <f>IF(MasterData5[[#This Row],[MntMeatProducts]]&gt;=AD$4, "Yes", "")</f>
        <v/>
      </c>
      <c r="X1436" s="14" t="str">
        <f>IF(MasterData5[[#This Row],[MntFishProducts]]&gt;=AE$4, "Yes", "")</f>
        <v/>
      </c>
      <c r="Y1436" s="14" t="str">
        <f>IF(MasterData5[[#This Row],[MntSweetProducts]]&gt;=AF$4, "Yes", "")</f>
        <v/>
      </c>
    </row>
    <row r="1437" spans="1:25" x14ac:dyDescent="0.3">
      <c r="A1437">
        <v>7042</v>
      </c>
      <c r="B1437" s="10">
        <v>3</v>
      </c>
      <c r="C1437" s="10">
        <v>3</v>
      </c>
      <c r="D1437" s="10">
        <v>14</v>
      </c>
      <c r="E1437" s="10">
        <v>15</v>
      </c>
      <c r="F1437" s="10">
        <v>21</v>
      </c>
      <c r="G1437" s="10">
        <v>10</v>
      </c>
      <c r="H1437" s="24">
        <f>2021-'Customer Profile'!B1436</f>
        <v>38</v>
      </c>
      <c r="I1437" s="10">
        <f>IF(Analysis!$B$60="Wine",B1437,IF(Analysis!$B$60="Fruit",C1437,IF(Analysis!$B$60="Meat",D1437,IF(Analysis!$B$60="Fish",E1437,IF(Analysis!$B$60="Sweet",F1437,"")))))</f>
        <v>15</v>
      </c>
      <c r="J1437" s="10">
        <v>36790</v>
      </c>
      <c r="K1437" s="10" t="str">
        <f>IF(MasterData5[[#This Row],[Income ]]&gt;$AB$12, "Above", "Below")</f>
        <v>Below</v>
      </c>
      <c r="L1437" s="10">
        <f>SUM(MasterData5[[#This Row],[MntWines]:[MntSweetProducts]])</f>
        <v>56</v>
      </c>
      <c r="M1437" s="53" t="str">
        <f>IF(MasterData5[[#This Row],[Total Purchase]]&gt;=500, "Over $500", "")</f>
        <v/>
      </c>
      <c r="N1437" s="10"/>
      <c r="O1437" s="14" t="str">
        <f>IF(AND(MasterData5[[#This Row],[MntWines]]&gt;=AB$4, MasterData5[[#This Row],[Income ]]&lt;=$AB$12), "Yes", "")</f>
        <v/>
      </c>
      <c r="P1437" s="14" t="str">
        <f>IF(AND(MasterData5[[#This Row],[MntFruits]]&gt;=AC$4, MasterData5[[#This Row],[Income ]]&lt;=$AB$12), "Yes", "")</f>
        <v/>
      </c>
      <c r="Q1437" s="14" t="str">
        <f>IF(AND(MasterData5[[#This Row],[MntMeatProducts]]&gt;=AD$4, MasterData5[[#This Row],[Income ]]&lt;=$AB$12), "Yes", "")</f>
        <v/>
      </c>
      <c r="R1437" s="14" t="str">
        <f>IF(AND(MasterData5[[#This Row],[MntFishProducts]]&gt;=AE$4, MasterData5[[#This Row],[Income ]]&lt;=$AB$12), "Yes", "")</f>
        <v/>
      </c>
      <c r="S1437" s="14" t="str">
        <f>IF(AND(MasterData5[[#This Row],[MntSweetProducts]]&gt;=AF$4, MasterData5[[#This Row],[Income ]]&lt;=$AB$12), "Yes", "")</f>
        <v/>
      </c>
      <c r="U1437" s="14" t="str">
        <f>IF(MasterData5[[#This Row],[MntWines]]&gt;=AB$4, "Yes", "")</f>
        <v/>
      </c>
      <c r="V1437" s="14" t="str">
        <f>IF(MasterData5[[#This Row],[MntFruits]]&gt;=AC$4, "Yes", "")</f>
        <v/>
      </c>
      <c r="W1437" s="14" t="str">
        <f>IF(MasterData5[[#This Row],[MntMeatProducts]]&gt;=AD$4, "Yes", "")</f>
        <v/>
      </c>
      <c r="X1437" s="14" t="str">
        <f>IF(MasterData5[[#This Row],[MntFishProducts]]&gt;=AE$4, "Yes", "")</f>
        <v/>
      </c>
      <c r="Y1437" s="14" t="str">
        <f>IF(MasterData5[[#This Row],[MntSweetProducts]]&gt;=AF$4, "Yes", "")</f>
        <v/>
      </c>
    </row>
    <row r="1438" spans="1:25" x14ac:dyDescent="0.3">
      <c r="A1438">
        <v>7053</v>
      </c>
      <c r="B1438" s="10">
        <v>604</v>
      </c>
      <c r="C1438" s="10">
        <v>28</v>
      </c>
      <c r="D1438" s="10">
        <v>674</v>
      </c>
      <c r="E1438" s="10">
        <v>91</v>
      </c>
      <c r="F1438" s="10">
        <v>28</v>
      </c>
      <c r="G1438" s="10">
        <v>28</v>
      </c>
      <c r="H1438" s="24">
        <f>2021-'Customer Profile'!B1437</f>
        <v>55</v>
      </c>
      <c r="I1438" s="10">
        <f>IF(Analysis!$B$60="Wine",B1438,IF(Analysis!$B$60="Fruit",C1438,IF(Analysis!$B$60="Meat",D1438,IF(Analysis!$B$60="Fish",E1438,IF(Analysis!$B$60="Sweet",F1438,"")))))</f>
        <v>91</v>
      </c>
      <c r="J1438" s="10">
        <v>78420</v>
      </c>
      <c r="K1438" s="10" t="str">
        <f>IF(MasterData5[[#This Row],[Income ]]&gt;$AB$12, "Above", "Below")</f>
        <v>Above</v>
      </c>
      <c r="L1438" s="10">
        <f>SUM(MasterData5[[#This Row],[MntWines]:[MntSweetProducts]])</f>
        <v>1425</v>
      </c>
      <c r="M1438" s="53" t="str">
        <f>IF(MasterData5[[#This Row],[Total Purchase]]&gt;=500, "Over $500", "")</f>
        <v>Over $500</v>
      </c>
      <c r="N1438" s="10"/>
      <c r="O1438" s="14" t="str">
        <f>IF(AND(MasterData5[[#This Row],[MntWines]]&gt;=AB$4, MasterData5[[#This Row],[Income ]]&lt;=$AB$12), "Yes", "")</f>
        <v/>
      </c>
      <c r="P1438" s="14" t="str">
        <f>IF(AND(MasterData5[[#This Row],[MntFruits]]&gt;=AC$4, MasterData5[[#This Row],[Income ]]&lt;=$AB$12), "Yes", "")</f>
        <v/>
      </c>
      <c r="Q1438" s="14" t="str">
        <f>IF(AND(MasterData5[[#This Row],[MntMeatProducts]]&gt;=AD$4, MasterData5[[#This Row],[Income ]]&lt;=$AB$12), "Yes", "")</f>
        <v/>
      </c>
      <c r="R1438" s="14" t="str">
        <f>IF(AND(MasterData5[[#This Row],[MntFishProducts]]&gt;=AE$4, MasterData5[[#This Row],[Income ]]&lt;=$AB$12), "Yes", "")</f>
        <v/>
      </c>
      <c r="S1438" s="14" t="str">
        <f>IF(AND(MasterData5[[#This Row],[MntSweetProducts]]&gt;=AF$4, MasterData5[[#This Row],[Income ]]&lt;=$AB$12), "Yes", "")</f>
        <v/>
      </c>
      <c r="U1438" s="14" t="str">
        <f>IF(MasterData5[[#This Row],[MntWines]]&gt;=AB$4, "Yes", "")</f>
        <v>Yes</v>
      </c>
      <c r="V1438" s="14" t="str">
        <f>IF(MasterData5[[#This Row],[MntFruits]]&gt;=AC$4, "Yes", "")</f>
        <v>Yes</v>
      </c>
      <c r="W1438" s="14" t="str">
        <f>IF(MasterData5[[#This Row],[MntMeatProducts]]&gt;=AD$4, "Yes", "")</f>
        <v>Yes</v>
      </c>
      <c r="X1438" s="14" t="str">
        <f>IF(MasterData5[[#This Row],[MntFishProducts]]&gt;=AE$4, "Yes", "")</f>
        <v>Yes</v>
      </c>
      <c r="Y1438" s="14" t="str">
        <f>IF(MasterData5[[#This Row],[MntSweetProducts]]&gt;=AF$4, "Yes", "")</f>
        <v>Yes</v>
      </c>
    </row>
    <row r="1439" spans="1:25" x14ac:dyDescent="0.3">
      <c r="A1439">
        <v>7055</v>
      </c>
      <c r="B1439" s="10">
        <v>888</v>
      </c>
      <c r="C1439" s="10">
        <v>0</v>
      </c>
      <c r="D1439" s="10">
        <v>57</v>
      </c>
      <c r="E1439" s="10">
        <v>0</v>
      </c>
      <c r="F1439" s="10">
        <v>0</v>
      </c>
      <c r="G1439" s="10">
        <v>76</v>
      </c>
      <c r="H1439" s="24">
        <f>2021-'Customer Profile'!B1438</f>
        <v>69</v>
      </c>
      <c r="I1439" s="10">
        <f>IF(Analysis!$B$60="Wine",B1439,IF(Analysis!$B$60="Fruit",C1439,IF(Analysis!$B$60="Meat",D1439,IF(Analysis!$B$60="Fish",E1439,IF(Analysis!$B$60="Sweet",F1439,"")))))</f>
        <v>0</v>
      </c>
      <c r="J1439" s="10">
        <v>61010</v>
      </c>
      <c r="K1439" s="10" t="str">
        <f>IF(MasterData5[[#This Row],[Income ]]&gt;$AB$12, "Above", "Below")</f>
        <v>Above</v>
      </c>
      <c r="L1439" s="10">
        <f>SUM(MasterData5[[#This Row],[MntWines]:[MntSweetProducts]])</f>
        <v>945</v>
      </c>
      <c r="M1439" s="53" t="str">
        <f>IF(MasterData5[[#This Row],[Total Purchase]]&gt;=500, "Over $500", "")</f>
        <v>Over $500</v>
      </c>
      <c r="N1439" s="10"/>
      <c r="O1439" s="14" t="str">
        <f>IF(AND(MasterData5[[#This Row],[MntWines]]&gt;=AB$4, MasterData5[[#This Row],[Income ]]&lt;=$AB$12), "Yes", "")</f>
        <v/>
      </c>
      <c r="P1439" s="14" t="str">
        <f>IF(AND(MasterData5[[#This Row],[MntFruits]]&gt;=AC$4, MasterData5[[#This Row],[Income ]]&lt;=$AB$12), "Yes", "")</f>
        <v/>
      </c>
      <c r="Q1439" s="14" t="str">
        <f>IF(AND(MasterData5[[#This Row],[MntMeatProducts]]&gt;=AD$4, MasterData5[[#This Row],[Income ]]&lt;=$AB$12), "Yes", "")</f>
        <v/>
      </c>
      <c r="R1439" s="14" t="str">
        <f>IF(AND(MasterData5[[#This Row],[MntFishProducts]]&gt;=AE$4, MasterData5[[#This Row],[Income ]]&lt;=$AB$12), "Yes", "")</f>
        <v/>
      </c>
      <c r="S1439" s="14" t="str">
        <f>IF(AND(MasterData5[[#This Row],[MntSweetProducts]]&gt;=AF$4, MasterData5[[#This Row],[Income ]]&lt;=$AB$12), "Yes", "")</f>
        <v/>
      </c>
      <c r="U1439" s="14" t="str">
        <f>IF(MasterData5[[#This Row],[MntWines]]&gt;=AB$4, "Yes", "")</f>
        <v>Yes</v>
      </c>
      <c r="V1439" s="14" t="str">
        <f>IF(MasterData5[[#This Row],[MntFruits]]&gt;=AC$4, "Yes", "")</f>
        <v/>
      </c>
      <c r="W1439" s="14" t="str">
        <f>IF(MasterData5[[#This Row],[MntMeatProducts]]&gt;=AD$4, "Yes", "")</f>
        <v/>
      </c>
      <c r="X1439" s="14" t="str">
        <f>IF(MasterData5[[#This Row],[MntFishProducts]]&gt;=AE$4, "Yes", "")</f>
        <v/>
      </c>
      <c r="Y1439" s="14" t="str">
        <f>IF(MasterData5[[#This Row],[MntSweetProducts]]&gt;=AF$4, "Yes", "")</f>
        <v/>
      </c>
    </row>
    <row r="1440" spans="1:25" x14ac:dyDescent="0.3">
      <c r="A1440">
        <v>7059</v>
      </c>
      <c r="B1440" s="10">
        <v>483</v>
      </c>
      <c r="C1440" s="10">
        <v>84</v>
      </c>
      <c r="D1440" s="10">
        <v>398</v>
      </c>
      <c r="E1440" s="10">
        <v>205</v>
      </c>
      <c r="F1440" s="10">
        <v>84</v>
      </c>
      <c r="G1440" s="10">
        <v>241</v>
      </c>
      <c r="H1440" s="24">
        <f>2021-'Customer Profile'!B1439</f>
        <v>58</v>
      </c>
      <c r="I1440" s="10">
        <f>IF(Analysis!$B$60="Wine",B1440,IF(Analysis!$B$60="Fruit",C1440,IF(Analysis!$B$60="Meat",D1440,IF(Analysis!$B$60="Fish",E1440,IF(Analysis!$B$60="Sweet",F1440,"")))))</f>
        <v>205</v>
      </c>
      <c r="J1440" s="10">
        <v>80124</v>
      </c>
      <c r="K1440" s="10" t="str">
        <f>IF(MasterData5[[#This Row],[Income ]]&gt;$AB$12, "Above", "Below")</f>
        <v>Above</v>
      </c>
      <c r="L1440" s="10">
        <f>SUM(MasterData5[[#This Row],[MntWines]:[MntSweetProducts]])</f>
        <v>1254</v>
      </c>
      <c r="M1440" s="53" t="str">
        <f>IF(MasterData5[[#This Row],[Total Purchase]]&gt;=500, "Over $500", "")</f>
        <v>Over $500</v>
      </c>
      <c r="N1440" s="10"/>
      <c r="O1440" s="14" t="str">
        <f>IF(AND(MasterData5[[#This Row],[MntWines]]&gt;=AB$4, MasterData5[[#This Row],[Income ]]&lt;=$AB$12), "Yes", "")</f>
        <v/>
      </c>
      <c r="P1440" s="14" t="str">
        <f>IF(AND(MasterData5[[#This Row],[MntFruits]]&gt;=AC$4, MasterData5[[#This Row],[Income ]]&lt;=$AB$12), "Yes", "")</f>
        <v/>
      </c>
      <c r="Q1440" s="14" t="str">
        <f>IF(AND(MasterData5[[#This Row],[MntMeatProducts]]&gt;=AD$4, MasterData5[[#This Row],[Income ]]&lt;=$AB$12), "Yes", "")</f>
        <v/>
      </c>
      <c r="R1440" s="14" t="str">
        <f>IF(AND(MasterData5[[#This Row],[MntFishProducts]]&gt;=AE$4, MasterData5[[#This Row],[Income ]]&lt;=$AB$12), "Yes", "")</f>
        <v/>
      </c>
      <c r="S1440" s="14" t="str">
        <f>IF(AND(MasterData5[[#This Row],[MntSweetProducts]]&gt;=AF$4, MasterData5[[#This Row],[Income ]]&lt;=$AB$12), "Yes", "")</f>
        <v/>
      </c>
      <c r="U1440" s="14" t="str">
        <f>IF(MasterData5[[#This Row],[MntWines]]&gt;=AB$4, "Yes", "")</f>
        <v>Yes</v>
      </c>
      <c r="V1440" s="14" t="str">
        <f>IF(MasterData5[[#This Row],[MntFruits]]&gt;=AC$4, "Yes", "")</f>
        <v>Yes</v>
      </c>
      <c r="W1440" s="14" t="str">
        <f>IF(MasterData5[[#This Row],[MntMeatProducts]]&gt;=AD$4, "Yes", "")</f>
        <v>Yes</v>
      </c>
      <c r="X1440" s="14" t="str">
        <f>IF(MasterData5[[#This Row],[MntFishProducts]]&gt;=AE$4, "Yes", "")</f>
        <v>Yes</v>
      </c>
      <c r="Y1440" s="14" t="str">
        <f>IF(MasterData5[[#This Row],[MntSweetProducts]]&gt;=AF$4, "Yes", "")</f>
        <v>Yes</v>
      </c>
    </row>
    <row r="1441" spans="1:25" x14ac:dyDescent="0.3">
      <c r="A1441">
        <v>7072</v>
      </c>
      <c r="B1441" s="10">
        <v>432</v>
      </c>
      <c r="C1441" s="10">
        <v>79</v>
      </c>
      <c r="D1441" s="10">
        <v>341</v>
      </c>
      <c r="E1441" s="10">
        <v>177</v>
      </c>
      <c r="F1441" s="10">
        <v>136</v>
      </c>
      <c r="G1441" s="10">
        <v>170</v>
      </c>
      <c r="H1441" s="24">
        <f>2021-'Customer Profile'!B1440</f>
        <v>48</v>
      </c>
      <c r="I1441" s="10">
        <f>IF(Analysis!$B$60="Wine",B1441,IF(Analysis!$B$60="Fruit",C1441,IF(Analysis!$B$60="Meat",D1441,IF(Analysis!$B$60="Fish",E1441,IF(Analysis!$B$60="Sweet",F1441,"")))))</f>
        <v>177</v>
      </c>
      <c r="J1441" s="10">
        <v>67432</v>
      </c>
      <c r="K1441" s="10" t="str">
        <f>IF(MasterData5[[#This Row],[Income ]]&gt;$AB$12, "Above", "Below")</f>
        <v>Above</v>
      </c>
      <c r="L1441" s="10">
        <f>SUM(MasterData5[[#This Row],[MntWines]:[MntSweetProducts]])</f>
        <v>1165</v>
      </c>
      <c r="M1441" s="53" t="str">
        <f>IF(MasterData5[[#This Row],[Total Purchase]]&gt;=500, "Over $500", "")</f>
        <v>Over $500</v>
      </c>
      <c r="N1441" s="10"/>
      <c r="O1441" s="14" t="str">
        <f>IF(AND(MasterData5[[#This Row],[MntWines]]&gt;=AB$4, MasterData5[[#This Row],[Income ]]&lt;=$AB$12), "Yes", "")</f>
        <v/>
      </c>
      <c r="P1441" s="14" t="str">
        <f>IF(AND(MasterData5[[#This Row],[MntFruits]]&gt;=AC$4, MasterData5[[#This Row],[Income ]]&lt;=$AB$12), "Yes", "")</f>
        <v/>
      </c>
      <c r="Q1441" s="14" t="str">
        <f>IF(AND(MasterData5[[#This Row],[MntMeatProducts]]&gt;=AD$4, MasterData5[[#This Row],[Income ]]&lt;=$AB$12), "Yes", "")</f>
        <v/>
      </c>
      <c r="R1441" s="14" t="str">
        <f>IF(AND(MasterData5[[#This Row],[MntFishProducts]]&gt;=AE$4, MasterData5[[#This Row],[Income ]]&lt;=$AB$12), "Yes", "")</f>
        <v/>
      </c>
      <c r="S1441" s="14" t="str">
        <f>IF(AND(MasterData5[[#This Row],[MntSweetProducts]]&gt;=AF$4, MasterData5[[#This Row],[Income ]]&lt;=$AB$12), "Yes", "")</f>
        <v/>
      </c>
      <c r="U1441" s="14" t="str">
        <f>IF(MasterData5[[#This Row],[MntWines]]&gt;=AB$4, "Yes", "")</f>
        <v>Yes</v>
      </c>
      <c r="V1441" s="14" t="str">
        <f>IF(MasterData5[[#This Row],[MntFruits]]&gt;=AC$4, "Yes", "")</f>
        <v>Yes</v>
      </c>
      <c r="W1441" s="14" t="str">
        <f>IF(MasterData5[[#This Row],[MntMeatProducts]]&gt;=AD$4, "Yes", "")</f>
        <v>Yes</v>
      </c>
      <c r="X1441" s="14" t="str">
        <f>IF(MasterData5[[#This Row],[MntFishProducts]]&gt;=AE$4, "Yes", "")</f>
        <v>Yes</v>
      </c>
      <c r="Y1441" s="14" t="str">
        <f>IF(MasterData5[[#This Row],[MntSweetProducts]]&gt;=AF$4, "Yes", "")</f>
        <v>Yes</v>
      </c>
    </row>
    <row r="1442" spans="1:25" x14ac:dyDescent="0.3">
      <c r="A1442">
        <v>7079</v>
      </c>
      <c r="B1442" s="10">
        <v>897</v>
      </c>
      <c r="C1442" s="10">
        <v>23</v>
      </c>
      <c r="D1442" s="10">
        <v>207</v>
      </c>
      <c r="E1442" s="10">
        <v>15</v>
      </c>
      <c r="F1442" s="10">
        <v>11</v>
      </c>
      <c r="G1442" s="10">
        <v>92</v>
      </c>
      <c r="H1442" s="24">
        <f>2021-'Customer Profile'!B1441</f>
        <v>59</v>
      </c>
      <c r="I1442" s="10">
        <f>IF(Analysis!$B$60="Wine",B1442,IF(Analysis!$B$60="Fruit",C1442,IF(Analysis!$B$60="Meat",D1442,IF(Analysis!$B$60="Fish",E1442,IF(Analysis!$B$60="Sweet",F1442,"")))))</f>
        <v>15</v>
      </c>
      <c r="J1442" s="10">
        <v>63887</v>
      </c>
      <c r="K1442" s="10" t="str">
        <f>IF(MasterData5[[#This Row],[Income ]]&gt;$AB$12, "Above", "Below")</f>
        <v>Above</v>
      </c>
      <c r="L1442" s="10">
        <f>SUM(MasterData5[[#This Row],[MntWines]:[MntSweetProducts]])</f>
        <v>1153</v>
      </c>
      <c r="M1442" s="53" t="str">
        <f>IF(MasterData5[[#This Row],[Total Purchase]]&gt;=500, "Over $500", "")</f>
        <v>Over $500</v>
      </c>
      <c r="N1442" s="10"/>
      <c r="O1442" s="14" t="str">
        <f>IF(AND(MasterData5[[#This Row],[MntWines]]&gt;=AB$4, MasterData5[[#This Row],[Income ]]&lt;=$AB$12), "Yes", "")</f>
        <v/>
      </c>
      <c r="P1442" s="14" t="str">
        <f>IF(AND(MasterData5[[#This Row],[MntFruits]]&gt;=AC$4, MasterData5[[#This Row],[Income ]]&lt;=$AB$12), "Yes", "")</f>
        <v/>
      </c>
      <c r="Q1442" s="14" t="str">
        <f>IF(AND(MasterData5[[#This Row],[MntMeatProducts]]&gt;=AD$4, MasterData5[[#This Row],[Income ]]&lt;=$AB$12), "Yes", "")</f>
        <v/>
      </c>
      <c r="R1442" s="14" t="str">
        <f>IF(AND(MasterData5[[#This Row],[MntFishProducts]]&gt;=AE$4, MasterData5[[#This Row],[Income ]]&lt;=$AB$12), "Yes", "")</f>
        <v/>
      </c>
      <c r="S1442" s="14" t="str">
        <f>IF(AND(MasterData5[[#This Row],[MntSweetProducts]]&gt;=AF$4, MasterData5[[#This Row],[Income ]]&lt;=$AB$12), "Yes", "")</f>
        <v/>
      </c>
      <c r="U1442" s="14" t="str">
        <f>IF(MasterData5[[#This Row],[MntWines]]&gt;=AB$4, "Yes", "")</f>
        <v>Yes</v>
      </c>
      <c r="V1442" s="14" t="str">
        <f>IF(MasterData5[[#This Row],[MntFruits]]&gt;=AC$4, "Yes", "")</f>
        <v/>
      </c>
      <c r="W1442" s="14" t="str">
        <f>IF(MasterData5[[#This Row],[MntMeatProducts]]&gt;=AD$4, "Yes", "")</f>
        <v>Yes</v>
      </c>
      <c r="X1442" s="14" t="str">
        <f>IF(MasterData5[[#This Row],[MntFishProducts]]&gt;=AE$4, "Yes", "")</f>
        <v/>
      </c>
      <c r="Y1442" s="14" t="str">
        <f>IF(MasterData5[[#This Row],[MntSweetProducts]]&gt;=AF$4, "Yes", "")</f>
        <v/>
      </c>
    </row>
    <row r="1443" spans="1:25" x14ac:dyDescent="0.3">
      <c r="A1443">
        <v>7093</v>
      </c>
      <c r="B1443" s="10">
        <v>3</v>
      </c>
      <c r="C1443" s="10">
        <v>6</v>
      </c>
      <c r="D1443" s="10">
        <v>5</v>
      </c>
      <c r="E1443" s="10">
        <v>0</v>
      </c>
      <c r="F1443" s="10">
        <v>2</v>
      </c>
      <c r="G1443" s="10">
        <v>6</v>
      </c>
      <c r="H1443" s="24">
        <f>2021-'Customer Profile'!B1442</f>
        <v>36</v>
      </c>
      <c r="I1443" s="10">
        <f>IF(Analysis!$B$60="Wine",B1443,IF(Analysis!$B$60="Fruit",C1443,IF(Analysis!$B$60="Meat",D1443,IF(Analysis!$B$60="Fish",E1443,IF(Analysis!$B$60="Sweet",F1443,"")))))</f>
        <v>0</v>
      </c>
      <c r="J1443" s="10">
        <v>19986</v>
      </c>
      <c r="K1443" s="10" t="str">
        <f>IF(MasterData5[[#This Row],[Income ]]&gt;$AB$12, "Above", "Below")</f>
        <v>Below</v>
      </c>
      <c r="L1443" s="10">
        <f>SUM(MasterData5[[#This Row],[MntWines]:[MntSweetProducts]])</f>
        <v>16</v>
      </c>
      <c r="M1443" s="53" t="str">
        <f>IF(MasterData5[[#This Row],[Total Purchase]]&gt;=500, "Over $500", "")</f>
        <v/>
      </c>
      <c r="N1443" s="10"/>
      <c r="O1443" s="14" t="str">
        <f>IF(AND(MasterData5[[#This Row],[MntWines]]&gt;=AB$4, MasterData5[[#This Row],[Income ]]&lt;=$AB$12), "Yes", "")</f>
        <v/>
      </c>
      <c r="P1443" s="14" t="str">
        <f>IF(AND(MasterData5[[#This Row],[MntFruits]]&gt;=AC$4, MasterData5[[#This Row],[Income ]]&lt;=$AB$12), "Yes", "")</f>
        <v/>
      </c>
      <c r="Q1443" s="14" t="str">
        <f>IF(AND(MasterData5[[#This Row],[MntMeatProducts]]&gt;=AD$4, MasterData5[[#This Row],[Income ]]&lt;=$AB$12), "Yes", "")</f>
        <v/>
      </c>
      <c r="R1443" s="14" t="str">
        <f>IF(AND(MasterData5[[#This Row],[MntFishProducts]]&gt;=AE$4, MasterData5[[#This Row],[Income ]]&lt;=$AB$12), "Yes", "")</f>
        <v/>
      </c>
      <c r="S1443" s="14" t="str">
        <f>IF(AND(MasterData5[[#This Row],[MntSweetProducts]]&gt;=AF$4, MasterData5[[#This Row],[Income ]]&lt;=$AB$12), "Yes", "")</f>
        <v/>
      </c>
      <c r="U1443" s="14" t="str">
        <f>IF(MasterData5[[#This Row],[MntWines]]&gt;=AB$4, "Yes", "")</f>
        <v/>
      </c>
      <c r="V1443" s="14" t="str">
        <f>IF(MasterData5[[#This Row],[MntFruits]]&gt;=AC$4, "Yes", "")</f>
        <v/>
      </c>
      <c r="W1443" s="14" t="str">
        <f>IF(MasterData5[[#This Row],[MntMeatProducts]]&gt;=AD$4, "Yes", "")</f>
        <v/>
      </c>
      <c r="X1443" s="14" t="str">
        <f>IF(MasterData5[[#This Row],[MntFishProducts]]&gt;=AE$4, "Yes", "")</f>
        <v/>
      </c>
      <c r="Y1443" s="14" t="str">
        <f>IF(MasterData5[[#This Row],[MntSweetProducts]]&gt;=AF$4, "Yes", "")</f>
        <v/>
      </c>
    </row>
    <row r="1444" spans="1:25" x14ac:dyDescent="0.3">
      <c r="A1444">
        <v>7094</v>
      </c>
      <c r="B1444" s="10">
        <v>445</v>
      </c>
      <c r="C1444" s="10">
        <v>53</v>
      </c>
      <c r="D1444" s="10">
        <v>213</v>
      </c>
      <c r="E1444" s="10">
        <v>104</v>
      </c>
      <c r="F1444" s="10">
        <v>98</v>
      </c>
      <c r="G1444" s="10">
        <v>151</v>
      </c>
      <c r="H1444" s="24">
        <f>2021-'Customer Profile'!B1443</f>
        <v>46</v>
      </c>
      <c r="I1444" s="10">
        <f>IF(Analysis!$B$60="Wine",B1444,IF(Analysis!$B$60="Fruit",C1444,IF(Analysis!$B$60="Meat",D1444,IF(Analysis!$B$60="Fish",E1444,IF(Analysis!$B$60="Sweet",F1444,"")))))</f>
        <v>104</v>
      </c>
      <c r="J1444" s="10">
        <v>58330</v>
      </c>
      <c r="K1444" s="10" t="str">
        <f>IF(MasterData5[[#This Row],[Income ]]&gt;$AB$12, "Above", "Below")</f>
        <v>Above</v>
      </c>
      <c r="L1444" s="10">
        <f>SUM(MasterData5[[#This Row],[MntWines]:[MntSweetProducts]])</f>
        <v>913</v>
      </c>
      <c r="M1444" s="53" t="str">
        <f>IF(MasterData5[[#This Row],[Total Purchase]]&gt;=500, "Over $500", "")</f>
        <v>Over $500</v>
      </c>
      <c r="N1444" s="10"/>
      <c r="O1444" s="14" t="str">
        <f>IF(AND(MasterData5[[#This Row],[MntWines]]&gt;=AB$4, MasterData5[[#This Row],[Income ]]&lt;=$AB$12), "Yes", "")</f>
        <v/>
      </c>
      <c r="P1444" s="14" t="str">
        <f>IF(AND(MasterData5[[#This Row],[MntFruits]]&gt;=AC$4, MasterData5[[#This Row],[Income ]]&lt;=$AB$12), "Yes", "")</f>
        <v/>
      </c>
      <c r="Q1444" s="14" t="str">
        <f>IF(AND(MasterData5[[#This Row],[MntMeatProducts]]&gt;=AD$4, MasterData5[[#This Row],[Income ]]&lt;=$AB$12), "Yes", "")</f>
        <v/>
      </c>
      <c r="R1444" s="14" t="str">
        <f>IF(AND(MasterData5[[#This Row],[MntFishProducts]]&gt;=AE$4, MasterData5[[#This Row],[Income ]]&lt;=$AB$12), "Yes", "")</f>
        <v/>
      </c>
      <c r="S1444" s="14" t="str">
        <f>IF(AND(MasterData5[[#This Row],[MntSweetProducts]]&gt;=AF$4, MasterData5[[#This Row],[Income ]]&lt;=$AB$12), "Yes", "")</f>
        <v/>
      </c>
      <c r="U1444" s="14" t="str">
        <f>IF(MasterData5[[#This Row],[MntWines]]&gt;=AB$4, "Yes", "")</f>
        <v>Yes</v>
      </c>
      <c r="V1444" s="14" t="str">
        <f>IF(MasterData5[[#This Row],[MntFruits]]&gt;=AC$4, "Yes", "")</f>
        <v>Yes</v>
      </c>
      <c r="W1444" s="14" t="str">
        <f>IF(MasterData5[[#This Row],[MntMeatProducts]]&gt;=AD$4, "Yes", "")</f>
        <v>Yes</v>
      </c>
      <c r="X1444" s="14" t="str">
        <f>IF(MasterData5[[#This Row],[MntFishProducts]]&gt;=AE$4, "Yes", "")</f>
        <v>Yes</v>
      </c>
      <c r="Y1444" s="14" t="str">
        <f>IF(MasterData5[[#This Row],[MntSweetProducts]]&gt;=AF$4, "Yes", "")</f>
        <v>Yes</v>
      </c>
    </row>
    <row r="1445" spans="1:25" x14ac:dyDescent="0.3">
      <c r="A1445">
        <v>7101</v>
      </c>
      <c r="B1445" s="10">
        <v>953</v>
      </c>
      <c r="C1445" s="10">
        <v>0</v>
      </c>
      <c r="D1445" s="10">
        <v>71</v>
      </c>
      <c r="E1445" s="10">
        <v>0</v>
      </c>
      <c r="F1445" s="10">
        <v>0</v>
      </c>
      <c r="G1445" s="10">
        <v>174</v>
      </c>
      <c r="H1445" s="24">
        <f>2021-'Customer Profile'!B1444</f>
        <v>58</v>
      </c>
      <c r="I1445" s="10">
        <f>IF(Analysis!$B$60="Wine",B1445,IF(Analysis!$B$60="Fruit",C1445,IF(Analysis!$B$60="Meat",D1445,IF(Analysis!$B$60="Fish",E1445,IF(Analysis!$B$60="Sweet",F1445,"")))))</f>
        <v>0</v>
      </c>
      <c r="J1445" s="10">
        <v>52278</v>
      </c>
      <c r="K1445" s="10" t="str">
        <f>IF(MasterData5[[#This Row],[Income ]]&gt;$AB$12, "Above", "Below")</f>
        <v>Above</v>
      </c>
      <c r="L1445" s="10">
        <f>SUM(MasterData5[[#This Row],[MntWines]:[MntSweetProducts]])</f>
        <v>1024</v>
      </c>
      <c r="M1445" s="53" t="str">
        <f>IF(MasterData5[[#This Row],[Total Purchase]]&gt;=500, "Over $500", "")</f>
        <v>Over $500</v>
      </c>
      <c r="N1445" s="10"/>
      <c r="O1445" s="14" t="str">
        <f>IF(AND(MasterData5[[#This Row],[MntWines]]&gt;=AB$4, MasterData5[[#This Row],[Income ]]&lt;=$AB$12), "Yes", "")</f>
        <v/>
      </c>
      <c r="P1445" s="14" t="str">
        <f>IF(AND(MasterData5[[#This Row],[MntFruits]]&gt;=AC$4, MasterData5[[#This Row],[Income ]]&lt;=$AB$12), "Yes", "")</f>
        <v/>
      </c>
      <c r="Q1445" s="14" t="str">
        <f>IF(AND(MasterData5[[#This Row],[MntMeatProducts]]&gt;=AD$4, MasterData5[[#This Row],[Income ]]&lt;=$AB$12), "Yes", "")</f>
        <v/>
      </c>
      <c r="R1445" s="14" t="str">
        <f>IF(AND(MasterData5[[#This Row],[MntFishProducts]]&gt;=AE$4, MasterData5[[#This Row],[Income ]]&lt;=$AB$12), "Yes", "")</f>
        <v/>
      </c>
      <c r="S1445" s="14" t="str">
        <f>IF(AND(MasterData5[[#This Row],[MntSweetProducts]]&gt;=AF$4, MasterData5[[#This Row],[Income ]]&lt;=$AB$12), "Yes", "")</f>
        <v/>
      </c>
      <c r="U1445" s="14" t="str">
        <f>IF(MasterData5[[#This Row],[MntWines]]&gt;=AB$4, "Yes", "")</f>
        <v>Yes</v>
      </c>
      <c r="V1445" s="14" t="str">
        <f>IF(MasterData5[[#This Row],[MntFruits]]&gt;=AC$4, "Yes", "")</f>
        <v/>
      </c>
      <c r="W1445" s="14" t="str">
        <f>IF(MasterData5[[#This Row],[MntMeatProducts]]&gt;=AD$4, "Yes", "")</f>
        <v/>
      </c>
      <c r="X1445" s="14" t="str">
        <f>IF(MasterData5[[#This Row],[MntFishProducts]]&gt;=AE$4, "Yes", "")</f>
        <v/>
      </c>
      <c r="Y1445" s="14" t="str">
        <f>IF(MasterData5[[#This Row],[MntSweetProducts]]&gt;=AF$4, "Yes", "")</f>
        <v/>
      </c>
    </row>
    <row r="1446" spans="1:25" x14ac:dyDescent="0.3">
      <c r="A1446">
        <v>7106</v>
      </c>
      <c r="B1446" s="10">
        <v>483</v>
      </c>
      <c r="C1446" s="10">
        <v>0</v>
      </c>
      <c r="D1446" s="10">
        <v>591</v>
      </c>
      <c r="E1446" s="10">
        <v>156</v>
      </c>
      <c r="F1446" s="10">
        <v>0</v>
      </c>
      <c r="G1446" s="10">
        <v>12</v>
      </c>
      <c r="H1446" s="24">
        <f>2021-'Customer Profile'!B1445</f>
        <v>78</v>
      </c>
      <c r="I1446" s="10">
        <f>IF(Analysis!$B$60="Wine",B1446,IF(Analysis!$B$60="Fruit",C1446,IF(Analysis!$B$60="Meat",D1446,IF(Analysis!$B$60="Fish",E1446,IF(Analysis!$B$60="Sweet",F1446,"")))))</f>
        <v>156</v>
      </c>
      <c r="J1446" s="10">
        <v>75865</v>
      </c>
      <c r="K1446" s="10" t="str">
        <f>IF(MasterData5[[#This Row],[Income ]]&gt;$AB$12, "Above", "Below")</f>
        <v>Above</v>
      </c>
      <c r="L1446" s="10">
        <f>SUM(MasterData5[[#This Row],[MntWines]:[MntSweetProducts]])</f>
        <v>1230</v>
      </c>
      <c r="M1446" s="53" t="str">
        <f>IF(MasterData5[[#This Row],[Total Purchase]]&gt;=500, "Over $500", "")</f>
        <v>Over $500</v>
      </c>
      <c r="N1446" s="10"/>
      <c r="O1446" s="14" t="str">
        <f>IF(AND(MasterData5[[#This Row],[MntWines]]&gt;=AB$4, MasterData5[[#This Row],[Income ]]&lt;=$AB$12), "Yes", "")</f>
        <v/>
      </c>
      <c r="P1446" s="14" t="str">
        <f>IF(AND(MasterData5[[#This Row],[MntFruits]]&gt;=AC$4, MasterData5[[#This Row],[Income ]]&lt;=$AB$12), "Yes", "")</f>
        <v/>
      </c>
      <c r="Q1446" s="14" t="str">
        <f>IF(AND(MasterData5[[#This Row],[MntMeatProducts]]&gt;=AD$4, MasterData5[[#This Row],[Income ]]&lt;=$AB$12), "Yes", "")</f>
        <v/>
      </c>
      <c r="R1446" s="14" t="str">
        <f>IF(AND(MasterData5[[#This Row],[MntFishProducts]]&gt;=AE$4, MasterData5[[#This Row],[Income ]]&lt;=$AB$12), "Yes", "")</f>
        <v/>
      </c>
      <c r="S1446" s="14" t="str">
        <f>IF(AND(MasterData5[[#This Row],[MntSweetProducts]]&gt;=AF$4, MasterData5[[#This Row],[Income ]]&lt;=$AB$12), "Yes", "")</f>
        <v/>
      </c>
      <c r="U1446" s="14" t="str">
        <f>IF(MasterData5[[#This Row],[MntWines]]&gt;=AB$4, "Yes", "")</f>
        <v>Yes</v>
      </c>
      <c r="V1446" s="14" t="str">
        <f>IF(MasterData5[[#This Row],[MntFruits]]&gt;=AC$4, "Yes", "")</f>
        <v/>
      </c>
      <c r="W1446" s="14" t="str">
        <f>IF(MasterData5[[#This Row],[MntMeatProducts]]&gt;=AD$4, "Yes", "")</f>
        <v>Yes</v>
      </c>
      <c r="X1446" s="14" t="str">
        <f>IF(MasterData5[[#This Row],[MntFishProducts]]&gt;=AE$4, "Yes", "")</f>
        <v>Yes</v>
      </c>
      <c r="Y1446" s="14" t="str">
        <f>IF(MasterData5[[#This Row],[MntSweetProducts]]&gt;=AF$4, "Yes", "")</f>
        <v/>
      </c>
    </row>
    <row r="1447" spans="1:25" x14ac:dyDescent="0.3">
      <c r="A1447">
        <v>7108</v>
      </c>
      <c r="B1447" s="10">
        <v>205</v>
      </c>
      <c r="C1447" s="10">
        <v>20</v>
      </c>
      <c r="D1447" s="10">
        <v>47</v>
      </c>
      <c r="E1447" s="10">
        <v>23</v>
      </c>
      <c r="F1447" s="10">
        <v>2</v>
      </c>
      <c r="G1447" s="10">
        <v>56</v>
      </c>
      <c r="H1447" s="24">
        <f>2021-'Customer Profile'!B1446</f>
        <v>56</v>
      </c>
      <c r="I1447" s="10">
        <f>IF(Analysis!$B$60="Wine",B1447,IF(Analysis!$B$60="Fruit",C1447,IF(Analysis!$B$60="Meat",D1447,IF(Analysis!$B$60="Fish",E1447,IF(Analysis!$B$60="Sweet",F1447,"")))))</f>
        <v>23</v>
      </c>
      <c r="J1447" s="10">
        <v>51390</v>
      </c>
      <c r="K1447" s="10" t="str">
        <f>IF(MasterData5[[#This Row],[Income ]]&gt;$AB$12, "Above", "Below")</f>
        <v>Below</v>
      </c>
      <c r="L1447" s="10">
        <f>SUM(MasterData5[[#This Row],[MntWines]:[MntSweetProducts]])</f>
        <v>297</v>
      </c>
      <c r="M1447" s="53" t="str">
        <f>IF(MasterData5[[#This Row],[Total Purchase]]&gt;=500, "Over $500", "")</f>
        <v/>
      </c>
      <c r="N1447" s="10"/>
      <c r="O1447" s="14" t="str">
        <f>IF(AND(MasterData5[[#This Row],[MntWines]]&gt;=AB$4, MasterData5[[#This Row],[Income ]]&lt;=$AB$12), "Yes", "")</f>
        <v/>
      </c>
      <c r="P1447" s="14" t="str">
        <f>IF(AND(MasterData5[[#This Row],[MntFruits]]&gt;=AC$4, MasterData5[[#This Row],[Income ]]&lt;=$AB$12), "Yes", "")</f>
        <v/>
      </c>
      <c r="Q1447" s="14" t="str">
        <f>IF(AND(MasterData5[[#This Row],[MntMeatProducts]]&gt;=AD$4, MasterData5[[#This Row],[Income ]]&lt;=$AB$12), "Yes", "")</f>
        <v/>
      </c>
      <c r="R1447" s="14" t="str">
        <f>IF(AND(MasterData5[[#This Row],[MntFishProducts]]&gt;=AE$4, MasterData5[[#This Row],[Income ]]&lt;=$AB$12), "Yes", "")</f>
        <v/>
      </c>
      <c r="S1447" s="14" t="str">
        <f>IF(AND(MasterData5[[#This Row],[MntSweetProducts]]&gt;=AF$4, MasterData5[[#This Row],[Income ]]&lt;=$AB$12), "Yes", "")</f>
        <v/>
      </c>
      <c r="U1447" s="14" t="str">
        <f>IF(MasterData5[[#This Row],[MntWines]]&gt;=AB$4, "Yes", "")</f>
        <v/>
      </c>
      <c r="V1447" s="14" t="str">
        <f>IF(MasterData5[[#This Row],[MntFruits]]&gt;=AC$4, "Yes", "")</f>
        <v/>
      </c>
      <c r="W1447" s="14" t="str">
        <f>IF(MasterData5[[#This Row],[MntMeatProducts]]&gt;=AD$4, "Yes", "")</f>
        <v/>
      </c>
      <c r="X1447" s="14" t="str">
        <f>IF(MasterData5[[#This Row],[MntFishProducts]]&gt;=AE$4, "Yes", "")</f>
        <v/>
      </c>
      <c r="Y1447" s="14" t="str">
        <f>IF(MasterData5[[#This Row],[MntSweetProducts]]&gt;=AF$4, "Yes", "")</f>
        <v/>
      </c>
    </row>
    <row r="1448" spans="1:25" x14ac:dyDescent="0.3">
      <c r="A1448">
        <v>7118</v>
      </c>
      <c r="B1448" s="10">
        <v>833</v>
      </c>
      <c r="C1448" s="10">
        <v>80</v>
      </c>
      <c r="D1448" s="10">
        <v>363</v>
      </c>
      <c r="E1448" s="10">
        <v>52</v>
      </c>
      <c r="F1448" s="10">
        <v>26</v>
      </c>
      <c r="G1448" s="10">
        <v>174</v>
      </c>
      <c r="H1448" s="24">
        <f>2021-'Customer Profile'!B1447</f>
        <v>64</v>
      </c>
      <c r="I1448" s="10">
        <f>IF(Analysis!$B$60="Wine",B1448,IF(Analysis!$B$60="Fruit",C1448,IF(Analysis!$B$60="Meat",D1448,IF(Analysis!$B$60="Fish",E1448,IF(Analysis!$B$60="Sweet",F1448,"")))))</f>
        <v>52</v>
      </c>
      <c r="J1448" s="10">
        <v>73803</v>
      </c>
      <c r="K1448" s="10" t="str">
        <f>IF(MasterData5[[#This Row],[Income ]]&gt;$AB$12, "Above", "Below")</f>
        <v>Above</v>
      </c>
      <c r="L1448" s="10">
        <f>SUM(MasterData5[[#This Row],[MntWines]:[MntSweetProducts]])</f>
        <v>1354</v>
      </c>
      <c r="M1448" s="53" t="str">
        <f>IF(MasterData5[[#This Row],[Total Purchase]]&gt;=500, "Over $500", "")</f>
        <v>Over $500</v>
      </c>
      <c r="N1448" s="10"/>
      <c r="O1448" s="14" t="str">
        <f>IF(AND(MasterData5[[#This Row],[MntWines]]&gt;=AB$4, MasterData5[[#This Row],[Income ]]&lt;=$AB$12), "Yes", "")</f>
        <v/>
      </c>
      <c r="P1448" s="14" t="str">
        <f>IF(AND(MasterData5[[#This Row],[MntFruits]]&gt;=AC$4, MasterData5[[#This Row],[Income ]]&lt;=$AB$12), "Yes", "")</f>
        <v/>
      </c>
      <c r="Q1448" s="14" t="str">
        <f>IF(AND(MasterData5[[#This Row],[MntMeatProducts]]&gt;=AD$4, MasterData5[[#This Row],[Income ]]&lt;=$AB$12), "Yes", "")</f>
        <v/>
      </c>
      <c r="R1448" s="14" t="str">
        <f>IF(AND(MasterData5[[#This Row],[MntFishProducts]]&gt;=AE$4, MasterData5[[#This Row],[Income ]]&lt;=$AB$12), "Yes", "")</f>
        <v/>
      </c>
      <c r="S1448" s="14" t="str">
        <f>IF(AND(MasterData5[[#This Row],[MntSweetProducts]]&gt;=AF$4, MasterData5[[#This Row],[Income ]]&lt;=$AB$12), "Yes", "")</f>
        <v/>
      </c>
      <c r="U1448" s="14" t="str">
        <f>IF(MasterData5[[#This Row],[MntWines]]&gt;=AB$4, "Yes", "")</f>
        <v>Yes</v>
      </c>
      <c r="V1448" s="14" t="str">
        <f>IF(MasterData5[[#This Row],[MntFruits]]&gt;=AC$4, "Yes", "")</f>
        <v>Yes</v>
      </c>
      <c r="W1448" s="14" t="str">
        <f>IF(MasterData5[[#This Row],[MntMeatProducts]]&gt;=AD$4, "Yes", "")</f>
        <v>Yes</v>
      </c>
      <c r="X1448" s="14" t="str">
        <f>IF(MasterData5[[#This Row],[MntFishProducts]]&gt;=AE$4, "Yes", "")</f>
        <v>Yes</v>
      </c>
      <c r="Y1448" s="14" t="str">
        <f>IF(MasterData5[[#This Row],[MntSweetProducts]]&gt;=AF$4, "Yes", "")</f>
        <v/>
      </c>
    </row>
    <row r="1449" spans="1:25" x14ac:dyDescent="0.3">
      <c r="A1449">
        <v>7119</v>
      </c>
      <c r="B1449" s="10">
        <v>395</v>
      </c>
      <c r="C1449" s="10">
        <v>15</v>
      </c>
      <c r="D1449" s="10">
        <v>263</v>
      </c>
      <c r="E1449" s="10">
        <v>60</v>
      </c>
      <c r="F1449" s="10">
        <v>54</v>
      </c>
      <c r="G1449" s="10">
        <v>38</v>
      </c>
      <c r="H1449" s="24">
        <f>2021-'Customer Profile'!B1448</f>
        <v>39</v>
      </c>
      <c r="I1449" s="10">
        <f>IF(Analysis!$B$60="Wine",B1449,IF(Analysis!$B$60="Fruit",C1449,IF(Analysis!$B$60="Meat",D1449,IF(Analysis!$B$60="Fish",E1449,IF(Analysis!$B$60="Sweet",F1449,"")))))</f>
        <v>60</v>
      </c>
      <c r="J1449" s="10">
        <v>68627</v>
      </c>
      <c r="K1449" s="10" t="str">
        <f>IF(MasterData5[[#This Row],[Income ]]&gt;$AB$12, "Above", "Below")</f>
        <v>Above</v>
      </c>
      <c r="L1449" s="10">
        <f>SUM(MasterData5[[#This Row],[MntWines]:[MntSweetProducts]])</f>
        <v>787</v>
      </c>
      <c r="M1449" s="53" t="str">
        <f>IF(MasterData5[[#This Row],[Total Purchase]]&gt;=500, "Over $500", "")</f>
        <v>Over $500</v>
      </c>
      <c r="N1449" s="10"/>
      <c r="O1449" s="14" t="str">
        <f>IF(AND(MasterData5[[#This Row],[MntWines]]&gt;=AB$4, MasterData5[[#This Row],[Income ]]&lt;=$AB$12), "Yes", "")</f>
        <v/>
      </c>
      <c r="P1449" s="14" t="str">
        <f>IF(AND(MasterData5[[#This Row],[MntFruits]]&gt;=AC$4, MasterData5[[#This Row],[Income ]]&lt;=$AB$12), "Yes", "")</f>
        <v/>
      </c>
      <c r="Q1449" s="14" t="str">
        <f>IF(AND(MasterData5[[#This Row],[MntMeatProducts]]&gt;=AD$4, MasterData5[[#This Row],[Income ]]&lt;=$AB$12), "Yes", "")</f>
        <v/>
      </c>
      <c r="R1449" s="14" t="str">
        <f>IF(AND(MasterData5[[#This Row],[MntFishProducts]]&gt;=AE$4, MasterData5[[#This Row],[Income ]]&lt;=$AB$12), "Yes", "")</f>
        <v/>
      </c>
      <c r="S1449" s="14" t="str">
        <f>IF(AND(MasterData5[[#This Row],[MntSweetProducts]]&gt;=AF$4, MasterData5[[#This Row],[Income ]]&lt;=$AB$12), "Yes", "")</f>
        <v/>
      </c>
      <c r="U1449" s="14" t="str">
        <f>IF(MasterData5[[#This Row],[MntWines]]&gt;=AB$4, "Yes", "")</f>
        <v>Yes</v>
      </c>
      <c r="V1449" s="14" t="str">
        <f>IF(MasterData5[[#This Row],[MntFruits]]&gt;=AC$4, "Yes", "")</f>
        <v/>
      </c>
      <c r="W1449" s="14" t="str">
        <f>IF(MasterData5[[#This Row],[MntMeatProducts]]&gt;=AD$4, "Yes", "")</f>
        <v>Yes</v>
      </c>
      <c r="X1449" s="14" t="str">
        <f>IF(MasterData5[[#This Row],[MntFishProducts]]&gt;=AE$4, "Yes", "")</f>
        <v>Yes</v>
      </c>
      <c r="Y1449" s="14" t="str">
        <f>IF(MasterData5[[#This Row],[MntSweetProducts]]&gt;=AF$4, "Yes", "")</f>
        <v>Yes</v>
      </c>
    </row>
    <row r="1450" spans="1:25" x14ac:dyDescent="0.3">
      <c r="A1450">
        <v>7124</v>
      </c>
      <c r="B1450" s="10">
        <v>43</v>
      </c>
      <c r="C1450" s="10">
        <v>4</v>
      </c>
      <c r="D1450" s="10">
        <v>12</v>
      </c>
      <c r="E1450" s="10">
        <v>8</v>
      </c>
      <c r="F1450" s="10">
        <v>0</v>
      </c>
      <c r="G1450" s="10">
        <v>27</v>
      </c>
      <c r="H1450" s="24">
        <f>2021-'Customer Profile'!B1449</f>
        <v>53</v>
      </c>
      <c r="I1450" s="10">
        <f>IF(Analysis!$B$60="Wine",B1450,IF(Analysis!$B$60="Fruit",C1450,IF(Analysis!$B$60="Meat",D1450,IF(Analysis!$B$60="Fish",E1450,IF(Analysis!$B$60="Sweet",F1450,"")))))</f>
        <v>8</v>
      </c>
      <c r="J1450" s="10">
        <v>36997</v>
      </c>
      <c r="K1450" s="10" t="str">
        <f>IF(MasterData5[[#This Row],[Income ]]&gt;$AB$12, "Above", "Below")</f>
        <v>Below</v>
      </c>
      <c r="L1450" s="10">
        <f>SUM(MasterData5[[#This Row],[MntWines]:[MntSweetProducts]])</f>
        <v>67</v>
      </c>
      <c r="M1450" s="53" t="str">
        <f>IF(MasterData5[[#This Row],[Total Purchase]]&gt;=500, "Over $500", "")</f>
        <v/>
      </c>
      <c r="N1450" s="10"/>
      <c r="O1450" s="14" t="str">
        <f>IF(AND(MasterData5[[#This Row],[MntWines]]&gt;=AB$4, MasterData5[[#This Row],[Income ]]&lt;=$AB$12), "Yes", "")</f>
        <v/>
      </c>
      <c r="P1450" s="14" t="str">
        <f>IF(AND(MasterData5[[#This Row],[MntFruits]]&gt;=AC$4, MasterData5[[#This Row],[Income ]]&lt;=$AB$12), "Yes", "")</f>
        <v/>
      </c>
      <c r="Q1450" s="14" t="str">
        <f>IF(AND(MasterData5[[#This Row],[MntMeatProducts]]&gt;=AD$4, MasterData5[[#This Row],[Income ]]&lt;=$AB$12), "Yes", "")</f>
        <v/>
      </c>
      <c r="R1450" s="14" t="str">
        <f>IF(AND(MasterData5[[#This Row],[MntFishProducts]]&gt;=AE$4, MasterData5[[#This Row],[Income ]]&lt;=$AB$12), "Yes", "")</f>
        <v/>
      </c>
      <c r="S1450" s="14" t="str">
        <f>IF(AND(MasterData5[[#This Row],[MntSweetProducts]]&gt;=AF$4, MasterData5[[#This Row],[Income ]]&lt;=$AB$12), "Yes", "")</f>
        <v/>
      </c>
      <c r="U1450" s="14" t="str">
        <f>IF(MasterData5[[#This Row],[MntWines]]&gt;=AB$4, "Yes", "")</f>
        <v/>
      </c>
      <c r="V1450" s="14" t="str">
        <f>IF(MasterData5[[#This Row],[MntFruits]]&gt;=AC$4, "Yes", "")</f>
        <v/>
      </c>
      <c r="W1450" s="14" t="str">
        <f>IF(MasterData5[[#This Row],[MntMeatProducts]]&gt;=AD$4, "Yes", "")</f>
        <v/>
      </c>
      <c r="X1450" s="14" t="str">
        <f>IF(MasterData5[[#This Row],[MntFishProducts]]&gt;=AE$4, "Yes", "")</f>
        <v/>
      </c>
      <c r="Y1450" s="14" t="str">
        <f>IF(MasterData5[[#This Row],[MntSweetProducts]]&gt;=AF$4, "Yes", "")</f>
        <v/>
      </c>
    </row>
    <row r="1451" spans="1:25" x14ac:dyDescent="0.3">
      <c r="A1451">
        <v>7128</v>
      </c>
      <c r="B1451" s="10">
        <v>4</v>
      </c>
      <c r="C1451" s="10">
        <v>0</v>
      </c>
      <c r="D1451" s="10">
        <v>5</v>
      </c>
      <c r="E1451" s="10">
        <v>0</v>
      </c>
      <c r="F1451" s="10">
        <v>1</v>
      </c>
      <c r="G1451" s="10">
        <v>5</v>
      </c>
      <c r="H1451" s="24">
        <f>2021-'Customer Profile'!B1450</f>
        <v>44</v>
      </c>
      <c r="I1451" s="10">
        <f>IF(Analysis!$B$60="Wine",B1451,IF(Analysis!$B$60="Fruit",C1451,IF(Analysis!$B$60="Meat",D1451,IF(Analysis!$B$60="Fish",E1451,IF(Analysis!$B$60="Sweet",F1451,"")))))</f>
        <v>0</v>
      </c>
      <c r="J1451" s="10">
        <v>42997</v>
      </c>
      <c r="K1451" s="10" t="str">
        <f>IF(MasterData5[[#This Row],[Income ]]&gt;$AB$12, "Above", "Below")</f>
        <v>Below</v>
      </c>
      <c r="L1451" s="10">
        <f>SUM(MasterData5[[#This Row],[MntWines]:[MntSweetProducts]])</f>
        <v>10</v>
      </c>
      <c r="M1451" s="53" t="str">
        <f>IF(MasterData5[[#This Row],[Total Purchase]]&gt;=500, "Over $500", "")</f>
        <v/>
      </c>
      <c r="N1451" s="10"/>
      <c r="O1451" s="14" t="str">
        <f>IF(AND(MasterData5[[#This Row],[MntWines]]&gt;=AB$4, MasterData5[[#This Row],[Income ]]&lt;=$AB$12), "Yes", "")</f>
        <v/>
      </c>
      <c r="P1451" s="14" t="str">
        <f>IF(AND(MasterData5[[#This Row],[MntFruits]]&gt;=AC$4, MasterData5[[#This Row],[Income ]]&lt;=$AB$12), "Yes", "")</f>
        <v/>
      </c>
      <c r="Q1451" s="14" t="str">
        <f>IF(AND(MasterData5[[#This Row],[MntMeatProducts]]&gt;=AD$4, MasterData5[[#This Row],[Income ]]&lt;=$AB$12), "Yes", "")</f>
        <v/>
      </c>
      <c r="R1451" s="14" t="str">
        <f>IF(AND(MasterData5[[#This Row],[MntFishProducts]]&gt;=AE$4, MasterData5[[#This Row],[Income ]]&lt;=$AB$12), "Yes", "")</f>
        <v/>
      </c>
      <c r="S1451" s="14" t="str">
        <f>IF(AND(MasterData5[[#This Row],[MntSweetProducts]]&gt;=AF$4, MasterData5[[#This Row],[Income ]]&lt;=$AB$12), "Yes", "")</f>
        <v/>
      </c>
      <c r="U1451" s="14" t="str">
        <f>IF(MasterData5[[#This Row],[MntWines]]&gt;=AB$4, "Yes", "")</f>
        <v/>
      </c>
      <c r="V1451" s="14" t="str">
        <f>IF(MasterData5[[#This Row],[MntFruits]]&gt;=AC$4, "Yes", "")</f>
        <v/>
      </c>
      <c r="W1451" s="14" t="str">
        <f>IF(MasterData5[[#This Row],[MntMeatProducts]]&gt;=AD$4, "Yes", "")</f>
        <v/>
      </c>
      <c r="X1451" s="14" t="str">
        <f>IF(MasterData5[[#This Row],[MntFishProducts]]&gt;=AE$4, "Yes", "")</f>
        <v/>
      </c>
      <c r="Y1451" s="14" t="str">
        <f>IF(MasterData5[[#This Row],[MntSweetProducts]]&gt;=AF$4, "Yes", "")</f>
        <v/>
      </c>
    </row>
    <row r="1452" spans="1:25" x14ac:dyDescent="0.3">
      <c r="A1452">
        <v>7129</v>
      </c>
      <c r="B1452" s="10">
        <v>686</v>
      </c>
      <c r="C1452" s="10">
        <v>17</v>
      </c>
      <c r="D1452" s="10">
        <v>142</v>
      </c>
      <c r="E1452" s="10">
        <v>23</v>
      </c>
      <c r="F1452" s="10">
        <v>26</v>
      </c>
      <c r="G1452" s="10">
        <v>35</v>
      </c>
      <c r="H1452" s="24">
        <f>2021-'Customer Profile'!B1451</f>
        <v>59</v>
      </c>
      <c r="I1452" s="10">
        <f>IF(Analysis!$B$60="Wine",B1452,IF(Analysis!$B$60="Fruit",C1452,IF(Analysis!$B$60="Meat",D1452,IF(Analysis!$B$60="Fish",E1452,IF(Analysis!$B$60="Sweet",F1452,"")))))</f>
        <v>23</v>
      </c>
      <c r="J1452" s="10">
        <v>54693</v>
      </c>
      <c r="K1452" s="10" t="str">
        <f>IF(MasterData5[[#This Row],[Income ]]&gt;$AB$12, "Above", "Below")</f>
        <v>Above</v>
      </c>
      <c r="L1452" s="10">
        <f>SUM(MasterData5[[#This Row],[MntWines]:[MntSweetProducts]])</f>
        <v>894</v>
      </c>
      <c r="M1452" s="53" t="str">
        <f>IF(MasterData5[[#This Row],[Total Purchase]]&gt;=500, "Over $500", "")</f>
        <v>Over $500</v>
      </c>
      <c r="N1452" s="10"/>
      <c r="O1452" s="14" t="str">
        <f>IF(AND(MasterData5[[#This Row],[MntWines]]&gt;=AB$4, MasterData5[[#This Row],[Income ]]&lt;=$AB$12), "Yes", "")</f>
        <v/>
      </c>
      <c r="P1452" s="14" t="str">
        <f>IF(AND(MasterData5[[#This Row],[MntFruits]]&gt;=AC$4, MasterData5[[#This Row],[Income ]]&lt;=$AB$12), "Yes", "")</f>
        <v/>
      </c>
      <c r="Q1452" s="14" t="str">
        <f>IF(AND(MasterData5[[#This Row],[MntMeatProducts]]&gt;=AD$4, MasterData5[[#This Row],[Income ]]&lt;=$AB$12), "Yes", "")</f>
        <v/>
      </c>
      <c r="R1452" s="14" t="str">
        <f>IF(AND(MasterData5[[#This Row],[MntFishProducts]]&gt;=AE$4, MasterData5[[#This Row],[Income ]]&lt;=$AB$12), "Yes", "")</f>
        <v/>
      </c>
      <c r="S1452" s="14" t="str">
        <f>IF(AND(MasterData5[[#This Row],[MntSweetProducts]]&gt;=AF$4, MasterData5[[#This Row],[Income ]]&lt;=$AB$12), "Yes", "")</f>
        <v/>
      </c>
      <c r="U1452" s="14" t="str">
        <f>IF(MasterData5[[#This Row],[MntWines]]&gt;=AB$4, "Yes", "")</f>
        <v>Yes</v>
      </c>
      <c r="V1452" s="14" t="str">
        <f>IF(MasterData5[[#This Row],[MntFruits]]&gt;=AC$4, "Yes", "")</f>
        <v/>
      </c>
      <c r="W1452" s="14" t="str">
        <f>IF(MasterData5[[#This Row],[MntMeatProducts]]&gt;=AD$4, "Yes", "")</f>
        <v/>
      </c>
      <c r="X1452" s="14" t="str">
        <f>IF(MasterData5[[#This Row],[MntFishProducts]]&gt;=AE$4, "Yes", "")</f>
        <v/>
      </c>
      <c r="Y1452" s="14" t="str">
        <f>IF(MasterData5[[#This Row],[MntSweetProducts]]&gt;=AF$4, "Yes", "")</f>
        <v/>
      </c>
    </row>
    <row r="1453" spans="1:25" x14ac:dyDescent="0.3">
      <c r="A1453">
        <v>7141</v>
      </c>
      <c r="B1453" s="10">
        <v>88</v>
      </c>
      <c r="C1453" s="10">
        <v>10</v>
      </c>
      <c r="D1453" s="10">
        <v>46</v>
      </c>
      <c r="E1453" s="10">
        <v>2</v>
      </c>
      <c r="F1453" s="10">
        <v>3</v>
      </c>
      <c r="G1453" s="10">
        <v>64</v>
      </c>
      <c r="H1453" s="24">
        <f>2021-'Customer Profile'!B1452</f>
        <v>35</v>
      </c>
      <c r="I1453" s="10">
        <f>IF(Analysis!$B$60="Wine",B1453,IF(Analysis!$B$60="Fruit",C1453,IF(Analysis!$B$60="Meat",D1453,IF(Analysis!$B$60="Fish",E1453,IF(Analysis!$B$60="Sweet",F1453,"")))))</f>
        <v>2</v>
      </c>
      <c r="J1453" s="10">
        <v>21888</v>
      </c>
      <c r="K1453" s="10" t="str">
        <f>IF(MasterData5[[#This Row],[Income ]]&gt;$AB$12, "Above", "Below")</f>
        <v>Below</v>
      </c>
      <c r="L1453" s="10">
        <f>SUM(MasterData5[[#This Row],[MntWines]:[MntSweetProducts]])</f>
        <v>149</v>
      </c>
      <c r="M1453" s="53" t="str">
        <f>IF(MasterData5[[#This Row],[Total Purchase]]&gt;=500, "Over $500", "")</f>
        <v/>
      </c>
      <c r="N1453" s="10"/>
      <c r="O1453" s="14" t="str">
        <f>IF(AND(MasterData5[[#This Row],[MntWines]]&gt;=AB$4, MasterData5[[#This Row],[Income ]]&lt;=$AB$12), "Yes", "")</f>
        <v/>
      </c>
      <c r="P1453" s="14" t="str">
        <f>IF(AND(MasterData5[[#This Row],[MntFruits]]&gt;=AC$4, MasterData5[[#This Row],[Income ]]&lt;=$AB$12), "Yes", "")</f>
        <v/>
      </c>
      <c r="Q1453" s="14" t="str">
        <f>IF(AND(MasterData5[[#This Row],[MntMeatProducts]]&gt;=AD$4, MasterData5[[#This Row],[Income ]]&lt;=$AB$12), "Yes", "")</f>
        <v/>
      </c>
      <c r="R1453" s="14" t="str">
        <f>IF(AND(MasterData5[[#This Row],[MntFishProducts]]&gt;=AE$4, MasterData5[[#This Row],[Income ]]&lt;=$AB$12), "Yes", "")</f>
        <v/>
      </c>
      <c r="S1453" s="14" t="str">
        <f>IF(AND(MasterData5[[#This Row],[MntSweetProducts]]&gt;=AF$4, MasterData5[[#This Row],[Income ]]&lt;=$AB$12), "Yes", "")</f>
        <v/>
      </c>
      <c r="U1453" s="14" t="str">
        <f>IF(MasterData5[[#This Row],[MntWines]]&gt;=AB$4, "Yes", "")</f>
        <v/>
      </c>
      <c r="V1453" s="14" t="str">
        <f>IF(MasterData5[[#This Row],[MntFruits]]&gt;=AC$4, "Yes", "")</f>
        <v/>
      </c>
      <c r="W1453" s="14" t="str">
        <f>IF(MasterData5[[#This Row],[MntMeatProducts]]&gt;=AD$4, "Yes", "")</f>
        <v/>
      </c>
      <c r="X1453" s="14" t="str">
        <f>IF(MasterData5[[#This Row],[MntFishProducts]]&gt;=AE$4, "Yes", "")</f>
        <v/>
      </c>
      <c r="Y1453" s="14" t="str">
        <f>IF(MasterData5[[#This Row],[MntSweetProducts]]&gt;=AF$4, "Yes", "")</f>
        <v/>
      </c>
    </row>
    <row r="1454" spans="1:25" x14ac:dyDescent="0.3">
      <c r="A1454">
        <v>7143</v>
      </c>
      <c r="B1454" s="10">
        <v>209</v>
      </c>
      <c r="C1454" s="10">
        <v>162</v>
      </c>
      <c r="D1454" s="10">
        <v>209</v>
      </c>
      <c r="E1454" s="10">
        <v>41</v>
      </c>
      <c r="F1454" s="10">
        <v>162</v>
      </c>
      <c r="G1454" s="10">
        <v>37</v>
      </c>
      <c r="H1454" s="24">
        <f>2021-'Customer Profile'!B1453</f>
        <v>66</v>
      </c>
      <c r="I1454" s="10">
        <f>IF(Analysis!$B$60="Wine",B1454,IF(Analysis!$B$60="Fruit",C1454,IF(Analysis!$B$60="Meat",D1454,IF(Analysis!$B$60="Fish",E1454,IF(Analysis!$B$60="Sweet",F1454,"")))))</f>
        <v>41</v>
      </c>
      <c r="J1454" s="10">
        <v>74805</v>
      </c>
      <c r="K1454" s="10" t="str">
        <f>IF(MasterData5[[#This Row],[Income ]]&gt;$AB$12, "Above", "Below")</f>
        <v>Above</v>
      </c>
      <c r="L1454" s="10">
        <f>SUM(MasterData5[[#This Row],[MntWines]:[MntSweetProducts]])</f>
        <v>783</v>
      </c>
      <c r="M1454" s="53" t="str">
        <f>IF(MasterData5[[#This Row],[Total Purchase]]&gt;=500, "Over $500", "")</f>
        <v>Over $500</v>
      </c>
      <c r="N1454" s="10"/>
      <c r="O1454" s="14" t="str">
        <f>IF(AND(MasterData5[[#This Row],[MntWines]]&gt;=AB$4, MasterData5[[#This Row],[Income ]]&lt;=$AB$12), "Yes", "")</f>
        <v/>
      </c>
      <c r="P1454" s="14" t="str">
        <f>IF(AND(MasterData5[[#This Row],[MntFruits]]&gt;=AC$4, MasterData5[[#This Row],[Income ]]&lt;=$AB$12), "Yes", "")</f>
        <v/>
      </c>
      <c r="Q1454" s="14" t="str">
        <f>IF(AND(MasterData5[[#This Row],[MntMeatProducts]]&gt;=AD$4, MasterData5[[#This Row],[Income ]]&lt;=$AB$12), "Yes", "")</f>
        <v/>
      </c>
      <c r="R1454" s="14" t="str">
        <f>IF(AND(MasterData5[[#This Row],[MntFishProducts]]&gt;=AE$4, MasterData5[[#This Row],[Income ]]&lt;=$AB$12), "Yes", "")</f>
        <v/>
      </c>
      <c r="S1454" s="14" t="str">
        <f>IF(AND(MasterData5[[#This Row],[MntSweetProducts]]&gt;=AF$4, MasterData5[[#This Row],[Income ]]&lt;=$AB$12), "Yes", "")</f>
        <v/>
      </c>
      <c r="U1454" s="14" t="str">
        <f>IF(MasterData5[[#This Row],[MntWines]]&gt;=AB$4, "Yes", "")</f>
        <v/>
      </c>
      <c r="V1454" s="14" t="str">
        <f>IF(MasterData5[[#This Row],[MntFruits]]&gt;=AC$4, "Yes", "")</f>
        <v>Yes</v>
      </c>
      <c r="W1454" s="14" t="str">
        <f>IF(MasterData5[[#This Row],[MntMeatProducts]]&gt;=AD$4, "Yes", "")</f>
        <v>Yes</v>
      </c>
      <c r="X1454" s="14" t="str">
        <f>IF(MasterData5[[#This Row],[MntFishProducts]]&gt;=AE$4, "Yes", "")</f>
        <v>Yes</v>
      </c>
      <c r="Y1454" s="14" t="str">
        <f>IF(MasterData5[[#This Row],[MntSweetProducts]]&gt;=AF$4, "Yes", "")</f>
        <v>Yes</v>
      </c>
    </row>
    <row r="1455" spans="1:25" x14ac:dyDescent="0.3">
      <c r="A1455">
        <v>7152</v>
      </c>
      <c r="B1455" s="10">
        <v>12</v>
      </c>
      <c r="C1455" s="10">
        <v>0</v>
      </c>
      <c r="D1455" s="10">
        <v>13</v>
      </c>
      <c r="E1455" s="10">
        <v>2</v>
      </c>
      <c r="F1455" s="10">
        <v>0</v>
      </c>
      <c r="G1455" s="10">
        <v>10</v>
      </c>
      <c r="H1455" s="24">
        <f>2021-'Customer Profile'!B1454</f>
        <v>38</v>
      </c>
      <c r="I1455" s="10">
        <f>IF(Analysis!$B$60="Wine",B1455,IF(Analysis!$B$60="Fruit",C1455,IF(Analysis!$B$60="Meat",D1455,IF(Analysis!$B$60="Fish",E1455,IF(Analysis!$B$60="Sweet",F1455,"")))))</f>
        <v>2</v>
      </c>
      <c r="J1455" s="10">
        <v>27100</v>
      </c>
      <c r="K1455" s="10" t="str">
        <f>IF(MasterData5[[#This Row],[Income ]]&gt;$AB$12, "Above", "Below")</f>
        <v>Below</v>
      </c>
      <c r="L1455" s="10">
        <f>SUM(MasterData5[[#This Row],[MntWines]:[MntSweetProducts]])</f>
        <v>27</v>
      </c>
      <c r="M1455" s="53" t="str">
        <f>IF(MasterData5[[#This Row],[Total Purchase]]&gt;=500, "Over $500", "")</f>
        <v/>
      </c>
      <c r="N1455" s="10"/>
      <c r="O1455" s="14" t="str">
        <f>IF(AND(MasterData5[[#This Row],[MntWines]]&gt;=AB$4, MasterData5[[#This Row],[Income ]]&lt;=$AB$12), "Yes", "")</f>
        <v/>
      </c>
      <c r="P1455" s="14" t="str">
        <f>IF(AND(MasterData5[[#This Row],[MntFruits]]&gt;=AC$4, MasterData5[[#This Row],[Income ]]&lt;=$AB$12), "Yes", "")</f>
        <v/>
      </c>
      <c r="Q1455" s="14" t="str">
        <f>IF(AND(MasterData5[[#This Row],[MntMeatProducts]]&gt;=AD$4, MasterData5[[#This Row],[Income ]]&lt;=$AB$12), "Yes", "")</f>
        <v/>
      </c>
      <c r="R1455" s="14" t="str">
        <f>IF(AND(MasterData5[[#This Row],[MntFishProducts]]&gt;=AE$4, MasterData5[[#This Row],[Income ]]&lt;=$AB$12), "Yes", "")</f>
        <v/>
      </c>
      <c r="S1455" s="14" t="str">
        <f>IF(AND(MasterData5[[#This Row],[MntSweetProducts]]&gt;=AF$4, MasterData5[[#This Row],[Income ]]&lt;=$AB$12), "Yes", "")</f>
        <v/>
      </c>
      <c r="U1455" s="14" t="str">
        <f>IF(MasterData5[[#This Row],[MntWines]]&gt;=AB$4, "Yes", "")</f>
        <v/>
      </c>
      <c r="V1455" s="14" t="str">
        <f>IF(MasterData5[[#This Row],[MntFruits]]&gt;=AC$4, "Yes", "")</f>
        <v/>
      </c>
      <c r="W1455" s="14" t="str">
        <f>IF(MasterData5[[#This Row],[MntMeatProducts]]&gt;=AD$4, "Yes", "")</f>
        <v/>
      </c>
      <c r="X1455" s="14" t="str">
        <f>IF(MasterData5[[#This Row],[MntFishProducts]]&gt;=AE$4, "Yes", "")</f>
        <v/>
      </c>
      <c r="Y1455" s="14" t="str">
        <f>IF(MasterData5[[#This Row],[MntSweetProducts]]&gt;=AF$4, "Yes", "")</f>
        <v/>
      </c>
    </row>
    <row r="1456" spans="1:25" x14ac:dyDescent="0.3">
      <c r="A1456">
        <v>7165</v>
      </c>
      <c r="B1456" s="10">
        <v>381</v>
      </c>
      <c r="C1456" s="10">
        <v>35</v>
      </c>
      <c r="D1456" s="10">
        <v>172</v>
      </c>
      <c r="E1456" s="10">
        <v>56</v>
      </c>
      <c r="F1456" s="10">
        <v>86</v>
      </c>
      <c r="G1456" s="10">
        <v>93</v>
      </c>
      <c r="H1456" s="24">
        <f>2021-'Customer Profile'!B1455</f>
        <v>49</v>
      </c>
      <c r="I1456" s="10">
        <f>IF(Analysis!$B$60="Wine",B1456,IF(Analysis!$B$60="Fruit",C1456,IF(Analysis!$B$60="Meat",D1456,IF(Analysis!$B$60="Fish",E1456,IF(Analysis!$B$60="Sweet",F1456,"")))))</f>
        <v>56</v>
      </c>
      <c r="J1456" s="10">
        <v>64474</v>
      </c>
      <c r="K1456" s="10" t="str">
        <f>IF(MasterData5[[#This Row],[Income ]]&gt;$AB$12, "Above", "Below")</f>
        <v>Above</v>
      </c>
      <c r="L1456" s="10">
        <f>SUM(MasterData5[[#This Row],[MntWines]:[MntSweetProducts]])</f>
        <v>730</v>
      </c>
      <c r="M1456" s="53" t="str">
        <f>IF(MasterData5[[#This Row],[Total Purchase]]&gt;=500, "Over $500", "")</f>
        <v>Over $500</v>
      </c>
      <c r="N1456" s="10"/>
      <c r="O1456" s="14" t="str">
        <f>IF(AND(MasterData5[[#This Row],[MntWines]]&gt;=AB$4, MasterData5[[#This Row],[Income ]]&lt;=$AB$12), "Yes", "")</f>
        <v/>
      </c>
      <c r="P1456" s="14" t="str">
        <f>IF(AND(MasterData5[[#This Row],[MntFruits]]&gt;=AC$4, MasterData5[[#This Row],[Income ]]&lt;=$AB$12), "Yes", "")</f>
        <v/>
      </c>
      <c r="Q1456" s="14" t="str">
        <f>IF(AND(MasterData5[[#This Row],[MntMeatProducts]]&gt;=AD$4, MasterData5[[#This Row],[Income ]]&lt;=$AB$12), "Yes", "")</f>
        <v/>
      </c>
      <c r="R1456" s="14" t="str">
        <f>IF(AND(MasterData5[[#This Row],[MntFishProducts]]&gt;=AE$4, MasterData5[[#This Row],[Income ]]&lt;=$AB$12), "Yes", "")</f>
        <v/>
      </c>
      <c r="S1456" s="14" t="str">
        <f>IF(AND(MasterData5[[#This Row],[MntSweetProducts]]&gt;=AF$4, MasterData5[[#This Row],[Income ]]&lt;=$AB$12), "Yes", "")</f>
        <v/>
      </c>
      <c r="U1456" s="14" t="str">
        <f>IF(MasterData5[[#This Row],[MntWines]]&gt;=AB$4, "Yes", "")</f>
        <v>Yes</v>
      </c>
      <c r="V1456" s="14" t="str">
        <f>IF(MasterData5[[#This Row],[MntFruits]]&gt;=AC$4, "Yes", "")</f>
        <v>Yes</v>
      </c>
      <c r="W1456" s="14" t="str">
        <f>IF(MasterData5[[#This Row],[MntMeatProducts]]&gt;=AD$4, "Yes", "")</f>
        <v>Yes</v>
      </c>
      <c r="X1456" s="14" t="str">
        <f>IF(MasterData5[[#This Row],[MntFishProducts]]&gt;=AE$4, "Yes", "")</f>
        <v>Yes</v>
      </c>
      <c r="Y1456" s="14" t="str">
        <f>IF(MasterData5[[#This Row],[MntSweetProducts]]&gt;=AF$4, "Yes", "")</f>
        <v>Yes</v>
      </c>
    </row>
    <row r="1457" spans="1:25" x14ac:dyDescent="0.3">
      <c r="A1457">
        <v>7181</v>
      </c>
      <c r="B1457" s="10">
        <v>35</v>
      </c>
      <c r="C1457" s="10">
        <v>0</v>
      </c>
      <c r="D1457" s="10">
        <v>13</v>
      </c>
      <c r="E1457" s="10">
        <v>2</v>
      </c>
      <c r="F1457" s="10">
        <v>0</v>
      </c>
      <c r="G1457" s="10">
        <v>2</v>
      </c>
      <c r="H1457" s="24">
        <f>2021-'Customer Profile'!B1456</f>
        <v>44</v>
      </c>
      <c r="I1457" s="10">
        <f>IF(Analysis!$B$60="Wine",B1457,IF(Analysis!$B$60="Fruit",C1457,IF(Analysis!$B$60="Meat",D1457,IF(Analysis!$B$60="Fish",E1457,IF(Analysis!$B$60="Sweet",F1457,"")))))</f>
        <v>2</v>
      </c>
      <c r="J1457" s="10">
        <v>30368</v>
      </c>
      <c r="K1457" s="10" t="str">
        <f>IF(MasterData5[[#This Row],[Income ]]&gt;$AB$12, "Above", "Below")</f>
        <v>Below</v>
      </c>
      <c r="L1457" s="10">
        <f>SUM(MasterData5[[#This Row],[MntWines]:[MntSweetProducts]])</f>
        <v>50</v>
      </c>
      <c r="M1457" s="53" t="str">
        <f>IF(MasterData5[[#This Row],[Total Purchase]]&gt;=500, "Over $500", "")</f>
        <v/>
      </c>
      <c r="N1457" s="10"/>
      <c r="O1457" s="14" t="str">
        <f>IF(AND(MasterData5[[#This Row],[MntWines]]&gt;=AB$4, MasterData5[[#This Row],[Income ]]&lt;=$AB$12), "Yes", "")</f>
        <v/>
      </c>
      <c r="P1457" s="14" t="str">
        <f>IF(AND(MasterData5[[#This Row],[MntFruits]]&gt;=AC$4, MasterData5[[#This Row],[Income ]]&lt;=$AB$12), "Yes", "")</f>
        <v/>
      </c>
      <c r="Q1457" s="14" t="str">
        <f>IF(AND(MasterData5[[#This Row],[MntMeatProducts]]&gt;=AD$4, MasterData5[[#This Row],[Income ]]&lt;=$AB$12), "Yes", "")</f>
        <v/>
      </c>
      <c r="R1457" s="14" t="str">
        <f>IF(AND(MasterData5[[#This Row],[MntFishProducts]]&gt;=AE$4, MasterData5[[#This Row],[Income ]]&lt;=$AB$12), "Yes", "")</f>
        <v/>
      </c>
      <c r="S1457" s="14" t="str">
        <f>IF(AND(MasterData5[[#This Row],[MntSweetProducts]]&gt;=AF$4, MasterData5[[#This Row],[Income ]]&lt;=$AB$12), "Yes", "")</f>
        <v/>
      </c>
      <c r="U1457" s="14" t="str">
        <f>IF(MasterData5[[#This Row],[MntWines]]&gt;=AB$4, "Yes", "")</f>
        <v/>
      </c>
      <c r="V1457" s="14" t="str">
        <f>IF(MasterData5[[#This Row],[MntFruits]]&gt;=AC$4, "Yes", "")</f>
        <v/>
      </c>
      <c r="W1457" s="14" t="str">
        <f>IF(MasterData5[[#This Row],[MntMeatProducts]]&gt;=AD$4, "Yes", "")</f>
        <v/>
      </c>
      <c r="X1457" s="14" t="str">
        <f>IF(MasterData5[[#This Row],[MntFishProducts]]&gt;=AE$4, "Yes", "")</f>
        <v/>
      </c>
      <c r="Y1457" s="14" t="str">
        <f>IF(MasterData5[[#This Row],[MntSweetProducts]]&gt;=AF$4, "Yes", "")</f>
        <v/>
      </c>
    </row>
    <row r="1458" spans="1:25" x14ac:dyDescent="0.3">
      <c r="A1458">
        <v>7186</v>
      </c>
      <c r="B1458" s="10">
        <v>24</v>
      </c>
      <c r="C1458" s="10">
        <v>0</v>
      </c>
      <c r="D1458" s="10">
        <v>2</v>
      </c>
      <c r="E1458" s="10">
        <v>0</v>
      </c>
      <c r="F1458" s="10">
        <v>0</v>
      </c>
      <c r="G1458" s="10">
        <v>9</v>
      </c>
      <c r="H1458" s="24">
        <f>2021-'Customer Profile'!B1457</f>
        <v>55</v>
      </c>
      <c r="I1458" s="10">
        <f>IF(Analysis!$B$60="Wine",B1458,IF(Analysis!$B$60="Fruit",C1458,IF(Analysis!$B$60="Meat",D1458,IF(Analysis!$B$60="Fish",E1458,IF(Analysis!$B$60="Sweet",F1458,"")))))</f>
        <v>0</v>
      </c>
      <c r="J1458" s="10">
        <v>30843</v>
      </c>
      <c r="K1458" s="10" t="str">
        <f>IF(MasterData5[[#This Row],[Income ]]&gt;$AB$12, "Above", "Below")</f>
        <v>Below</v>
      </c>
      <c r="L1458" s="10">
        <f>SUM(MasterData5[[#This Row],[MntWines]:[MntSweetProducts]])</f>
        <v>26</v>
      </c>
      <c r="M1458" s="53" t="str">
        <f>IF(MasterData5[[#This Row],[Total Purchase]]&gt;=500, "Over $500", "")</f>
        <v/>
      </c>
      <c r="N1458" s="10"/>
      <c r="O1458" s="14" t="str">
        <f>IF(AND(MasterData5[[#This Row],[MntWines]]&gt;=AB$4, MasterData5[[#This Row],[Income ]]&lt;=$AB$12), "Yes", "")</f>
        <v/>
      </c>
      <c r="P1458" s="14" t="str">
        <f>IF(AND(MasterData5[[#This Row],[MntFruits]]&gt;=AC$4, MasterData5[[#This Row],[Income ]]&lt;=$AB$12), "Yes", "")</f>
        <v/>
      </c>
      <c r="Q1458" s="14" t="str">
        <f>IF(AND(MasterData5[[#This Row],[MntMeatProducts]]&gt;=AD$4, MasterData5[[#This Row],[Income ]]&lt;=$AB$12), "Yes", "")</f>
        <v/>
      </c>
      <c r="R1458" s="14" t="str">
        <f>IF(AND(MasterData5[[#This Row],[MntFishProducts]]&gt;=AE$4, MasterData5[[#This Row],[Income ]]&lt;=$AB$12), "Yes", "")</f>
        <v/>
      </c>
      <c r="S1458" s="14" t="str">
        <f>IF(AND(MasterData5[[#This Row],[MntSweetProducts]]&gt;=AF$4, MasterData5[[#This Row],[Income ]]&lt;=$AB$12), "Yes", "")</f>
        <v/>
      </c>
      <c r="U1458" s="14" t="str">
        <f>IF(MasterData5[[#This Row],[MntWines]]&gt;=AB$4, "Yes", "")</f>
        <v/>
      </c>
      <c r="V1458" s="14" t="str">
        <f>IF(MasterData5[[#This Row],[MntFruits]]&gt;=AC$4, "Yes", "")</f>
        <v/>
      </c>
      <c r="W1458" s="14" t="str">
        <f>IF(MasterData5[[#This Row],[MntMeatProducts]]&gt;=AD$4, "Yes", "")</f>
        <v/>
      </c>
      <c r="X1458" s="14" t="str">
        <f>IF(MasterData5[[#This Row],[MntFishProducts]]&gt;=AE$4, "Yes", "")</f>
        <v/>
      </c>
      <c r="Y1458" s="14" t="str">
        <f>IF(MasterData5[[#This Row],[MntSweetProducts]]&gt;=AF$4, "Yes", "")</f>
        <v/>
      </c>
    </row>
    <row r="1459" spans="1:25" x14ac:dyDescent="0.3">
      <c r="A1459">
        <v>7187</v>
      </c>
      <c r="B1459" s="10">
        <v>375</v>
      </c>
      <c r="C1459" s="10">
        <v>42</v>
      </c>
      <c r="D1459" s="10">
        <v>48</v>
      </c>
      <c r="E1459" s="10">
        <v>94</v>
      </c>
      <c r="F1459" s="10">
        <v>66</v>
      </c>
      <c r="G1459" s="10">
        <v>96</v>
      </c>
      <c r="H1459" s="24">
        <f>2021-'Customer Profile'!B1458</f>
        <v>52</v>
      </c>
      <c r="I1459" s="10">
        <f>IF(Analysis!$B$60="Wine",B1459,IF(Analysis!$B$60="Fruit",C1459,IF(Analysis!$B$60="Meat",D1459,IF(Analysis!$B$60="Fish",E1459,IF(Analysis!$B$60="Sweet",F1459,"")))))</f>
        <v>94</v>
      </c>
      <c r="J1459" s="10"/>
      <c r="K1459" s="10"/>
      <c r="L1459" s="10">
        <f>SUM(MasterData5[[#This Row],[MntWines]:[MntSweetProducts]])</f>
        <v>625</v>
      </c>
      <c r="M1459" s="53" t="str">
        <f>IF(MasterData5[[#This Row],[Total Purchase]]&gt;=500, "Over $500", "")</f>
        <v>Over $500</v>
      </c>
      <c r="N1459" s="10"/>
      <c r="O1459" s="14" t="str">
        <f>IF(AND(MasterData5[[#This Row],[MntWines]]&gt;=AB$4, MasterData5[[#This Row],[Income ]]&lt;=$AB$12), "Yes", "")</f>
        <v>Yes</v>
      </c>
      <c r="P1459" s="14" t="str">
        <f>IF(AND(MasterData5[[#This Row],[MntFruits]]&gt;=AC$4, MasterData5[[#This Row],[Income ]]&lt;=$AB$12), "Yes", "")</f>
        <v>Yes</v>
      </c>
      <c r="Q1459" s="14" t="str">
        <f>IF(AND(MasterData5[[#This Row],[MntMeatProducts]]&gt;=AD$4, MasterData5[[#This Row],[Income ]]&lt;=$AB$12), "Yes", "")</f>
        <v/>
      </c>
      <c r="R1459" s="14" t="str">
        <f>IF(AND(MasterData5[[#This Row],[MntFishProducts]]&gt;=AE$4, MasterData5[[#This Row],[Income ]]&lt;=$AB$12), "Yes", "")</f>
        <v>Yes</v>
      </c>
      <c r="S1459" s="14" t="str">
        <f>IF(AND(MasterData5[[#This Row],[MntSweetProducts]]&gt;=AF$4, MasterData5[[#This Row],[Income ]]&lt;=$AB$12), "Yes", "")</f>
        <v>Yes</v>
      </c>
      <c r="U1459" s="14" t="str">
        <f>IF(MasterData5[[#This Row],[MntWines]]&gt;=AB$4, "Yes", "")</f>
        <v>Yes</v>
      </c>
      <c r="V1459" s="14" t="str">
        <f>IF(MasterData5[[#This Row],[MntFruits]]&gt;=AC$4, "Yes", "")</f>
        <v>Yes</v>
      </c>
      <c r="W1459" s="14" t="str">
        <f>IF(MasterData5[[#This Row],[MntMeatProducts]]&gt;=AD$4, "Yes", "")</f>
        <v/>
      </c>
      <c r="X1459" s="14" t="str">
        <f>IF(MasterData5[[#This Row],[MntFishProducts]]&gt;=AE$4, "Yes", "")</f>
        <v>Yes</v>
      </c>
      <c r="Y1459" s="14" t="str">
        <f>IF(MasterData5[[#This Row],[MntSweetProducts]]&gt;=AF$4, "Yes", "")</f>
        <v>Yes</v>
      </c>
    </row>
    <row r="1460" spans="1:25" x14ac:dyDescent="0.3">
      <c r="A1460">
        <v>7192</v>
      </c>
      <c r="B1460" s="10">
        <v>172</v>
      </c>
      <c r="C1460" s="10">
        <v>73</v>
      </c>
      <c r="D1460" s="10">
        <v>93</v>
      </c>
      <c r="E1460" s="10">
        <v>95</v>
      </c>
      <c r="F1460" s="10">
        <v>78</v>
      </c>
      <c r="G1460" s="10">
        <v>34</v>
      </c>
      <c r="H1460" s="24">
        <f>2021-'Customer Profile'!B1459</f>
        <v>66</v>
      </c>
      <c r="I1460" s="10">
        <f>IF(Analysis!$B$60="Wine",B1460,IF(Analysis!$B$60="Fruit",C1460,IF(Analysis!$B$60="Meat",D1460,IF(Analysis!$B$60="Fish",E1460,IF(Analysis!$B$60="Sweet",F1460,"")))))</f>
        <v>95</v>
      </c>
      <c r="J1460" s="10">
        <v>65748</v>
      </c>
      <c r="K1460" s="10" t="str">
        <f>IF(MasterData5[[#This Row],[Income ]]&gt;$AB$12, "Above", "Below")</f>
        <v>Above</v>
      </c>
      <c r="L1460" s="10">
        <f>SUM(MasterData5[[#This Row],[MntWines]:[MntSweetProducts]])</f>
        <v>511</v>
      </c>
      <c r="M1460" s="53" t="str">
        <f>IF(MasterData5[[#This Row],[Total Purchase]]&gt;=500, "Over $500", "")</f>
        <v>Over $500</v>
      </c>
      <c r="N1460" s="10"/>
      <c r="O1460" s="14" t="str">
        <f>IF(AND(MasterData5[[#This Row],[MntWines]]&gt;=AB$4, MasterData5[[#This Row],[Income ]]&lt;=$AB$12), "Yes", "")</f>
        <v/>
      </c>
      <c r="P1460" s="14" t="str">
        <f>IF(AND(MasterData5[[#This Row],[MntFruits]]&gt;=AC$4, MasterData5[[#This Row],[Income ]]&lt;=$AB$12), "Yes", "")</f>
        <v/>
      </c>
      <c r="Q1460" s="14" t="str">
        <f>IF(AND(MasterData5[[#This Row],[MntMeatProducts]]&gt;=AD$4, MasterData5[[#This Row],[Income ]]&lt;=$AB$12), "Yes", "")</f>
        <v/>
      </c>
      <c r="R1460" s="14" t="str">
        <f>IF(AND(MasterData5[[#This Row],[MntFishProducts]]&gt;=AE$4, MasterData5[[#This Row],[Income ]]&lt;=$AB$12), "Yes", "")</f>
        <v/>
      </c>
      <c r="S1460" s="14" t="str">
        <f>IF(AND(MasterData5[[#This Row],[MntSweetProducts]]&gt;=AF$4, MasterData5[[#This Row],[Income ]]&lt;=$AB$12), "Yes", "")</f>
        <v/>
      </c>
      <c r="U1460" s="14" t="str">
        <f>IF(MasterData5[[#This Row],[MntWines]]&gt;=AB$4, "Yes", "")</f>
        <v/>
      </c>
      <c r="V1460" s="14" t="str">
        <f>IF(MasterData5[[#This Row],[MntFruits]]&gt;=AC$4, "Yes", "")</f>
        <v>Yes</v>
      </c>
      <c r="W1460" s="14" t="str">
        <f>IF(MasterData5[[#This Row],[MntMeatProducts]]&gt;=AD$4, "Yes", "")</f>
        <v/>
      </c>
      <c r="X1460" s="14" t="str">
        <f>IF(MasterData5[[#This Row],[MntFishProducts]]&gt;=AE$4, "Yes", "")</f>
        <v>Yes</v>
      </c>
      <c r="Y1460" s="14" t="str">
        <f>IF(MasterData5[[#This Row],[MntSweetProducts]]&gt;=AF$4, "Yes", "")</f>
        <v>Yes</v>
      </c>
    </row>
    <row r="1461" spans="1:25" x14ac:dyDescent="0.3">
      <c r="A1461">
        <v>7196</v>
      </c>
      <c r="B1461" s="10">
        <v>9</v>
      </c>
      <c r="C1461" s="10">
        <v>0</v>
      </c>
      <c r="D1461" s="10">
        <v>3</v>
      </c>
      <c r="E1461" s="10">
        <v>0</v>
      </c>
      <c r="F1461" s="10">
        <v>0</v>
      </c>
      <c r="G1461" s="10">
        <v>1</v>
      </c>
      <c r="H1461" s="24">
        <f>2021-'Customer Profile'!B1460</f>
        <v>71</v>
      </c>
      <c r="I1461" s="10">
        <f>IF(Analysis!$B$60="Wine",B1461,IF(Analysis!$B$60="Fruit",C1461,IF(Analysis!$B$60="Meat",D1461,IF(Analysis!$B$60="Fish",E1461,IF(Analysis!$B$60="Sweet",F1461,"")))))</f>
        <v>0</v>
      </c>
      <c r="J1461" s="10">
        <v>41145</v>
      </c>
      <c r="K1461" s="10" t="str">
        <f>IF(MasterData5[[#This Row],[Income ]]&gt;$AB$12, "Above", "Below")</f>
        <v>Below</v>
      </c>
      <c r="L1461" s="10">
        <f>SUM(MasterData5[[#This Row],[MntWines]:[MntSweetProducts]])</f>
        <v>12</v>
      </c>
      <c r="M1461" s="53" t="str">
        <f>IF(MasterData5[[#This Row],[Total Purchase]]&gt;=500, "Over $500", "")</f>
        <v/>
      </c>
      <c r="N1461" s="10"/>
      <c r="O1461" s="14" t="str">
        <f>IF(AND(MasterData5[[#This Row],[MntWines]]&gt;=AB$4, MasterData5[[#This Row],[Income ]]&lt;=$AB$12), "Yes", "")</f>
        <v/>
      </c>
      <c r="P1461" s="14" t="str">
        <f>IF(AND(MasterData5[[#This Row],[MntFruits]]&gt;=AC$4, MasterData5[[#This Row],[Income ]]&lt;=$AB$12), "Yes", "")</f>
        <v/>
      </c>
      <c r="Q1461" s="14" t="str">
        <f>IF(AND(MasterData5[[#This Row],[MntMeatProducts]]&gt;=AD$4, MasterData5[[#This Row],[Income ]]&lt;=$AB$12), "Yes", "")</f>
        <v/>
      </c>
      <c r="R1461" s="14" t="str">
        <f>IF(AND(MasterData5[[#This Row],[MntFishProducts]]&gt;=AE$4, MasterData5[[#This Row],[Income ]]&lt;=$AB$12), "Yes", "")</f>
        <v/>
      </c>
      <c r="S1461" s="14" t="str">
        <f>IF(AND(MasterData5[[#This Row],[MntSweetProducts]]&gt;=AF$4, MasterData5[[#This Row],[Income ]]&lt;=$AB$12), "Yes", "")</f>
        <v/>
      </c>
      <c r="U1461" s="14" t="str">
        <f>IF(MasterData5[[#This Row],[MntWines]]&gt;=AB$4, "Yes", "")</f>
        <v/>
      </c>
      <c r="V1461" s="14" t="str">
        <f>IF(MasterData5[[#This Row],[MntFruits]]&gt;=AC$4, "Yes", "")</f>
        <v/>
      </c>
      <c r="W1461" s="14" t="str">
        <f>IF(MasterData5[[#This Row],[MntMeatProducts]]&gt;=AD$4, "Yes", "")</f>
        <v/>
      </c>
      <c r="X1461" s="14" t="str">
        <f>IF(MasterData5[[#This Row],[MntFishProducts]]&gt;=AE$4, "Yes", "")</f>
        <v/>
      </c>
      <c r="Y1461" s="14" t="str">
        <f>IF(MasterData5[[#This Row],[MntSweetProducts]]&gt;=AF$4, "Yes", "")</f>
        <v/>
      </c>
    </row>
    <row r="1462" spans="1:25" x14ac:dyDescent="0.3">
      <c r="A1462">
        <v>7212</v>
      </c>
      <c r="B1462" s="10">
        <v>54</v>
      </c>
      <c r="C1462" s="10">
        <v>0</v>
      </c>
      <c r="D1462" s="10">
        <v>7</v>
      </c>
      <c r="E1462" s="10">
        <v>0</v>
      </c>
      <c r="F1462" s="10">
        <v>0</v>
      </c>
      <c r="G1462" s="10">
        <v>4</v>
      </c>
      <c r="H1462" s="24">
        <f>2021-'Customer Profile'!B1461</f>
        <v>55</v>
      </c>
      <c r="I1462" s="10">
        <f>IF(Analysis!$B$60="Wine",B1462,IF(Analysis!$B$60="Fruit",C1462,IF(Analysis!$B$60="Meat",D1462,IF(Analysis!$B$60="Fish",E1462,IF(Analysis!$B$60="Sweet",F1462,"")))))</f>
        <v>0</v>
      </c>
      <c r="J1462" s="10">
        <v>44794</v>
      </c>
      <c r="K1462" s="10" t="str">
        <f>IF(MasterData5[[#This Row],[Income ]]&gt;$AB$12, "Above", "Below")</f>
        <v>Below</v>
      </c>
      <c r="L1462" s="10">
        <f>SUM(MasterData5[[#This Row],[MntWines]:[MntSweetProducts]])</f>
        <v>61</v>
      </c>
      <c r="M1462" s="53" t="str">
        <f>IF(MasterData5[[#This Row],[Total Purchase]]&gt;=500, "Over $500", "")</f>
        <v/>
      </c>
      <c r="N1462" s="10"/>
      <c r="O1462" s="14" t="str">
        <f>IF(AND(MasterData5[[#This Row],[MntWines]]&gt;=AB$4, MasterData5[[#This Row],[Income ]]&lt;=$AB$12), "Yes", "")</f>
        <v/>
      </c>
      <c r="P1462" s="14" t="str">
        <f>IF(AND(MasterData5[[#This Row],[MntFruits]]&gt;=AC$4, MasterData5[[#This Row],[Income ]]&lt;=$AB$12), "Yes", "")</f>
        <v/>
      </c>
      <c r="Q1462" s="14" t="str">
        <f>IF(AND(MasterData5[[#This Row],[MntMeatProducts]]&gt;=AD$4, MasterData5[[#This Row],[Income ]]&lt;=$AB$12), "Yes", "")</f>
        <v/>
      </c>
      <c r="R1462" s="14" t="str">
        <f>IF(AND(MasterData5[[#This Row],[MntFishProducts]]&gt;=AE$4, MasterData5[[#This Row],[Income ]]&lt;=$AB$12), "Yes", "")</f>
        <v/>
      </c>
      <c r="S1462" s="14" t="str">
        <f>IF(AND(MasterData5[[#This Row],[MntSweetProducts]]&gt;=AF$4, MasterData5[[#This Row],[Income ]]&lt;=$AB$12), "Yes", "")</f>
        <v/>
      </c>
      <c r="U1462" s="14" t="str">
        <f>IF(MasterData5[[#This Row],[MntWines]]&gt;=AB$4, "Yes", "")</f>
        <v/>
      </c>
      <c r="V1462" s="14" t="str">
        <f>IF(MasterData5[[#This Row],[MntFruits]]&gt;=AC$4, "Yes", "")</f>
        <v/>
      </c>
      <c r="W1462" s="14" t="str">
        <f>IF(MasterData5[[#This Row],[MntMeatProducts]]&gt;=AD$4, "Yes", "")</f>
        <v/>
      </c>
      <c r="X1462" s="14" t="str">
        <f>IF(MasterData5[[#This Row],[MntFishProducts]]&gt;=AE$4, "Yes", "")</f>
        <v/>
      </c>
      <c r="Y1462" s="14" t="str">
        <f>IF(MasterData5[[#This Row],[MntSweetProducts]]&gt;=AF$4, "Yes", "")</f>
        <v/>
      </c>
    </row>
    <row r="1463" spans="1:25" x14ac:dyDescent="0.3">
      <c r="A1463">
        <v>7214</v>
      </c>
      <c r="B1463" s="10">
        <v>792</v>
      </c>
      <c r="C1463" s="10">
        <v>0</v>
      </c>
      <c r="D1463" s="10">
        <v>275</v>
      </c>
      <c r="E1463" s="10">
        <v>45</v>
      </c>
      <c r="F1463" s="10">
        <v>45</v>
      </c>
      <c r="G1463" s="10">
        <v>126</v>
      </c>
      <c r="H1463" s="24">
        <f>2021-'Customer Profile'!B1462</f>
        <v>64</v>
      </c>
      <c r="I1463" s="10">
        <f>IF(Analysis!$B$60="Wine",B1463,IF(Analysis!$B$60="Fruit",C1463,IF(Analysis!$B$60="Meat",D1463,IF(Analysis!$B$60="Fish",E1463,IF(Analysis!$B$60="Sweet",F1463,"")))))</f>
        <v>45</v>
      </c>
      <c r="J1463" s="10">
        <v>62187</v>
      </c>
      <c r="K1463" s="10" t="str">
        <f>IF(MasterData5[[#This Row],[Income ]]&gt;$AB$12, "Above", "Below")</f>
        <v>Above</v>
      </c>
      <c r="L1463" s="10">
        <f>SUM(MasterData5[[#This Row],[MntWines]:[MntSweetProducts]])</f>
        <v>1157</v>
      </c>
      <c r="M1463" s="53" t="str">
        <f>IF(MasterData5[[#This Row],[Total Purchase]]&gt;=500, "Over $500", "")</f>
        <v>Over $500</v>
      </c>
      <c r="N1463" s="10"/>
      <c r="O1463" s="14" t="str">
        <f>IF(AND(MasterData5[[#This Row],[MntWines]]&gt;=AB$4, MasterData5[[#This Row],[Income ]]&lt;=$AB$12), "Yes", "")</f>
        <v/>
      </c>
      <c r="P1463" s="14" t="str">
        <f>IF(AND(MasterData5[[#This Row],[MntFruits]]&gt;=AC$4, MasterData5[[#This Row],[Income ]]&lt;=$AB$12), "Yes", "")</f>
        <v/>
      </c>
      <c r="Q1463" s="14" t="str">
        <f>IF(AND(MasterData5[[#This Row],[MntMeatProducts]]&gt;=AD$4, MasterData5[[#This Row],[Income ]]&lt;=$AB$12), "Yes", "")</f>
        <v/>
      </c>
      <c r="R1463" s="14" t="str">
        <f>IF(AND(MasterData5[[#This Row],[MntFishProducts]]&gt;=AE$4, MasterData5[[#This Row],[Income ]]&lt;=$AB$12), "Yes", "")</f>
        <v/>
      </c>
      <c r="S1463" s="14" t="str">
        <f>IF(AND(MasterData5[[#This Row],[MntSweetProducts]]&gt;=AF$4, MasterData5[[#This Row],[Income ]]&lt;=$AB$12), "Yes", "")</f>
        <v/>
      </c>
      <c r="U1463" s="14" t="str">
        <f>IF(MasterData5[[#This Row],[MntWines]]&gt;=AB$4, "Yes", "")</f>
        <v>Yes</v>
      </c>
      <c r="V1463" s="14" t="str">
        <f>IF(MasterData5[[#This Row],[MntFruits]]&gt;=AC$4, "Yes", "")</f>
        <v/>
      </c>
      <c r="W1463" s="14" t="str">
        <f>IF(MasterData5[[#This Row],[MntMeatProducts]]&gt;=AD$4, "Yes", "")</f>
        <v>Yes</v>
      </c>
      <c r="X1463" s="14" t="str">
        <f>IF(MasterData5[[#This Row],[MntFishProducts]]&gt;=AE$4, "Yes", "")</f>
        <v>Yes</v>
      </c>
      <c r="Y1463" s="14" t="str">
        <f>IF(MasterData5[[#This Row],[MntSweetProducts]]&gt;=AF$4, "Yes", "")</f>
        <v>Yes</v>
      </c>
    </row>
    <row r="1464" spans="1:25" x14ac:dyDescent="0.3">
      <c r="A1464">
        <v>7215</v>
      </c>
      <c r="B1464" s="10">
        <v>722</v>
      </c>
      <c r="C1464" s="10">
        <v>27</v>
      </c>
      <c r="D1464" s="10">
        <v>102</v>
      </c>
      <c r="E1464" s="10">
        <v>44</v>
      </c>
      <c r="F1464" s="10">
        <v>72</v>
      </c>
      <c r="G1464" s="10">
        <v>168</v>
      </c>
      <c r="H1464" s="24">
        <f>2021-'Customer Profile'!B1463</f>
        <v>38</v>
      </c>
      <c r="I1464" s="10">
        <f>IF(Analysis!$B$60="Wine",B1464,IF(Analysis!$B$60="Fruit",C1464,IF(Analysis!$B$60="Meat",D1464,IF(Analysis!$B$60="Fish",E1464,IF(Analysis!$B$60="Sweet",F1464,"")))))</f>
        <v>44</v>
      </c>
      <c r="J1464" s="10">
        <v>101970</v>
      </c>
      <c r="K1464" s="10" t="str">
        <f>IF(MasterData5[[#This Row],[Income ]]&gt;$AB$12, "Above", "Below")</f>
        <v>Above</v>
      </c>
      <c r="L1464" s="10">
        <f>SUM(MasterData5[[#This Row],[MntWines]:[MntSweetProducts]])</f>
        <v>967</v>
      </c>
      <c r="M1464" s="53" t="str">
        <f>IF(MasterData5[[#This Row],[Total Purchase]]&gt;=500, "Over $500", "")</f>
        <v>Over $500</v>
      </c>
      <c r="N1464" s="10"/>
      <c r="O1464" s="14" t="str">
        <f>IF(AND(MasterData5[[#This Row],[MntWines]]&gt;=AB$4, MasterData5[[#This Row],[Income ]]&lt;=$AB$12), "Yes", "")</f>
        <v/>
      </c>
      <c r="P1464" s="14" t="str">
        <f>IF(AND(MasterData5[[#This Row],[MntFruits]]&gt;=AC$4, MasterData5[[#This Row],[Income ]]&lt;=$AB$12), "Yes", "")</f>
        <v/>
      </c>
      <c r="Q1464" s="14" t="str">
        <f>IF(AND(MasterData5[[#This Row],[MntMeatProducts]]&gt;=AD$4, MasterData5[[#This Row],[Income ]]&lt;=$AB$12), "Yes", "")</f>
        <v/>
      </c>
      <c r="R1464" s="14" t="str">
        <f>IF(AND(MasterData5[[#This Row],[MntFishProducts]]&gt;=AE$4, MasterData5[[#This Row],[Income ]]&lt;=$AB$12), "Yes", "")</f>
        <v/>
      </c>
      <c r="S1464" s="14" t="str">
        <f>IF(AND(MasterData5[[#This Row],[MntSweetProducts]]&gt;=AF$4, MasterData5[[#This Row],[Income ]]&lt;=$AB$12), "Yes", "")</f>
        <v/>
      </c>
      <c r="U1464" s="14" t="str">
        <f>IF(MasterData5[[#This Row],[MntWines]]&gt;=AB$4, "Yes", "")</f>
        <v>Yes</v>
      </c>
      <c r="V1464" s="14" t="str">
        <f>IF(MasterData5[[#This Row],[MntFruits]]&gt;=AC$4, "Yes", "")</f>
        <v>Yes</v>
      </c>
      <c r="W1464" s="14" t="str">
        <f>IF(MasterData5[[#This Row],[MntMeatProducts]]&gt;=AD$4, "Yes", "")</f>
        <v/>
      </c>
      <c r="X1464" s="14" t="str">
        <f>IF(MasterData5[[#This Row],[MntFishProducts]]&gt;=AE$4, "Yes", "")</f>
        <v>Yes</v>
      </c>
      <c r="Y1464" s="14" t="str">
        <f>IF(MasterData5[[#This Row],[MntSweetProducts]]&gt;=AF$4, "Yes", "")</f>
        <v>Yes</v>
      </c>
    </row>
    <row r="1465" spans="1:25" x14ac:dyDescent="0.3">
      <c r="A1465">
        <v>7224</v>
      </c>
      <c r="B1465" s="10">
        <v>10</v>
      </c>
      <c r="C1465" s="10">
        <v>0</v>
      </c>
      <c r="D1465" s="10">
        <v>10</v>
      </c>
      <c r="E1465" s="10">
        <v>3</v>
      </c>
      <c r="F1465" s="10">
        <v>1</v>
      </c>
      <c r="G1465" s="10">
        <v>7</v>
      </c>
      <c r="H1465" s="24">
        <f>2021-'Customer Profile'!B1464</f>
        <v>44</v>
      </c>
      <c r="I1465" s="10">
        <f>IF(Analysis!$B$60="Wine",B1465,IF(Analysis!$B$60="Fruit",C1465,IF(Analysis!$B$60="Meat",D1465,IF(Analysis!$B$60="Fish",E1465,IF(Analysis!$B$60="Sweet",F1465,"")))))</f>
        <v>3</v>
      </c>
      <c r="J1465" s="10">
        <v>31353</v>
      </c>
      <c r="K1465" s="10" t="str">
        <f>IF(MasterData5[[#This Row],[Income ]]&gt;$AB$12, "Above", "Below")</f>
        <v>Below</v>
      </c>
      <c r="L1465" s="10">
        <f>SUM(MasterData5[[#This Row],[MntWines]:[MntSweetProducts]])</f>
        <v>24</v>
      </c>
      <c r="M1465" s="53" t="str">
        <f>IF(MasterData5[[#This Row],[Total Purchase]]&gt;=500, "Over $500", "")</f>
        <v/>
      </c>
      <c r="N1465" s="10"/>
      <c r="O1465" s="14" t="str">
        <f>IF(AND(MasterData5[[#This Row],[MntWines]]&gt;=AB$4, MasterData5[[#This Row],[Income ]]&lt;=$AB$12), "Yes", "")</f>
        <v/>
      </c>
      <c r="P1465" s="14" t="str">
        <f>IF(AND(MasterData5[[#This Row],[MntFruits]]&gt;=AC$4, MasterData5[[#This Row],[Income ]]&lt;=$AB$12), "Yes", "")</f>
        <v/>
      </c>
      <c r="Q1465" s="14" t="str">
        <f>IF(AND(MasterData5[[#This Row],[MntMeatProducts]]&gt;=AD$4, MasterData5[[#This Row],[Income ]]&lt;=$AB$12), "Yes", "")</f>
        <v/>
      </c>
      <c r="R1465" s="14" t="str">
        <f>IF(AND(MasterData5[[#This Row],[MntFishProducts]]&gt;=AE$4, MasterData5[[#This Row],[Income ]]&lt;=$AB$12), "Yes", "")</f>
        <v/>
      </c>
      <c r="S1465" s="14" t="str">
        <f>IF(AND(MasterData5[[#This Row],[MntSweetProducts]]&gt;=AF$4, MasterData5[[#This Row],[Income ]]&lt;=$AB$12), "Yes", "")</f>
        <v/>
      </c>
      <c r="U1465" s="14" t="str">
        <f>IF(MasterData5[[#This Row],[MntWines]]&gt;=AB$4, "Yes", "")</f>
        <v/>
      </c>
      <c r="V1465" s="14" t="str">
        <f>IF(MasterData5[[#This Row],[MntFruits]]&gt;=AC$4, "Yes", "")</f>
        <v/>
      </c>
      <c r="W1465" s="14" t="str">
        <f>IF(MasterData5[[#This Row],[MntMeatProducts]]&gt;=AD$4, "Yes", "")</f>
        <v/>
      </c>
      <c r="X1465" s="14" t="str">
        <f>IF(MasterData5[[#This Row],[MntFishProducts]]&gt;=AE$4, "Yes", "")</f>
        <v/>
      </c>
      <c r="Y1465" s="14" t="str">
        <f>IF(MasterData5[[#This Row],[MntSweetProducts]]&gt;=AF$4, "Yes", "")</f>
        <v/>
      </c>
    </row>
    <row r="1466" spans="1:25" x14ac:dyDescent="0.3">
      <c r="A1466">
        <v>7230</v>
      </c>
      <c r="B1466" s="10">
        <v>459</v>
      </c>
      <c r="C1466" s="10">
        <v>0</v>
      </c>
      <c r="D1466" s="10">
        <v>24</v>
      </c>
      <c r="E1466" s="10">
        <v>6</v>
      </c>
      <c r="F1466" s="10">
        <v>0</v>
      </c>
      <c r="G1466" s="10">
        <v>4</v>
      </c>
      <c r="H1466" s="24">
        <f>2021-'Customer Profile'!B1465</f>
        <v>61</v>
      </c>
      <c r="I1466" s="10">
        <f>IF(Analysis!$B$60="Wine",B1466,IF(Analysis!$B$60="Fruit",C1466,IF(Analysis!$B$60="Meat",D1466,IF(Analysis!$B$60="Fish",E1466,IF(Analysis!$B$60="Sweet",F1466,"")))))</f>
        <v>6</v>
      </c>
      <c r="J1466" s="10">
        <v>50611</v>
      </c>
      <c r="K1466" s="10" t="str">
        <f>IF(MasterData5[[#This Row],[Income ]]&gt;$AB$12, "Above", "Below")</f>
        <v>Below</v>
      </c>
      <c r="L1466" s="10">
        <f>SUM(MasterData5[[#This Row],[MntWines]:[MntSweetProducts]])</f>
        <v>489</v>
      </c>
      <c r="M1466" s="53" t="str">
        <f>IF(MasterData5[[#This Row],[Total Purchase]]&gt;=500, "Over $500", "")</f>
        <v/>
      </c>
      <c r="N1466" s="10"/>
      <c r="O1466" s="14" t="str">
        <f>IF(AND(MasterData5[[#This Row],[MntWines]]&gt;=AB$4, MasterData5[[#This Row],[Income ]]&lt;=$AB$12), "Yes", "")</f>
        <v>Yes</v>
      </c>
      <c r="P1466" s="14" t="str">
        <f>IF(AND(MasterData5[[#This Row],[MntFruits]]&gt;=AC$4, MasterData5[[#This Row],[Income ]]&lt;=$AB$12), "Yes", "")</f>
        <v/>
      </c>
      <c r="Q1466" s="14" t="str">
        <f>IF(AND(MasterData5[[#This Row],[MntMeatProducts]]&gt;=AD$4, MasterData5[[#This Row],[Income ]]&lt;=$AB$12), "Yes", "")</f>
        <v/>
      </c>
      <c r="R1466" s="14" t="str">
        <f>IF(AND(MasterData5[[#This Row],[MntFishProducts]]&gt;=AE$4, MasterData5[[#This Row],[Income ]]&lt;=$AB$12), "Yes", "")</f>
        <v/>
      </c>
      <c r="S1466" s="14" t="str">
        <f>IF(AND(MasterData5[[#This Row],[MntSweetProducts]]&gt;=AF$4, MasterData5[[#This Row],[Income ]]&lt;=$AB$12), "Yes", "")</f>
        <v/>
      </c>
      <c r="U1466" s="14" t="str">
        <f>IF(MasterData5[[#This Row],[MntWines]]&gt;=AB$4, "Yes", "")</f>
        <v>Yes</v>
      </c>
      <c r="V1466" s="14" t="str">
        <f>IF(MasterData5[[#This Row],[MntFruits]]&gt;=AC$4, "Yes", "")</f>
        <v/>
      </c>
      <c r="W1466" s="14" t="str">
        <f>IF(MasterData5[[#This Row],[MntMeatProducts]]&gt;=AD$4, "Yes", "")</f>
        <v/>
      </c>
      <c r="X1466" s="14" t="str">
        <f>IF(MasterData5[[#This Row],[MntFishProducts]]&gt;=AE$4, "Yes", "")</f>
        <v/>
      </c>
      <c r="Y1466" s="14" t="str">
        <f>IF(MasterData5[[#This Row],[MntSweetProducts]]&gt;=AF$4, "Yes", "")</f>
        <v/>
      </c>
    </row>
    <row r="1467" spans="1:25" x14ac:dyDescent="0.3">
      <c r="A1467">
        <v>7232</v>
      </c>
      <c r="B1467" s="10">
        <v>55</v>
      </c>
      <c r="C1467" s="10">
        <v>0</v>
      </c>
      <c r="D1467" s="10">
        <v>6</v>
      </c>
      <c r="E1467" s="10">
        <v>2</v>
      </c>
      <c r="F1467" s="10">
        <v>0</v>
      </c>
      <c r="G1467" s="10">
        <v>4</v>
      </c>
      <c r="H1467" s="24">
        <f>2021-'Customer Profile'!B1466</f>
        <v>48</v>
      </c>
      <c r="I1467" s="10">
        <f>IF(Analysis!$B$60="Wine",B1467,IF(Analysis!$B$60="Fruit",C1467,IF(Analysis!$B$60="Meat",D1467,IF(Analysis!$B$60="Fish",E1467,IF(Analysis!$B$60="Sweet",F1467,"")))))</f>
        <v>2</v>
      </c>
      <c r="J1467" s="10">
        <v>42429</v>
      </c>
      <c r="K1467" s="10" t="str">
        <f>IF(MasterData5[[#This Row],[Income ]]&gt;$AB$12, "Above", "Below")</f>
        <v>Below</v>
      </c>
      <c r="L1467" s="10">
        <f>SUM(MasterData5[[#This Row],[MntWines]:[MntSweetProducts]])</f>
        <v>63</v>
      </c>
      <c r="M1467" s="53" t="str">
        <f>IF(MasterData5[[#This Row],[Total Purchase]]&gt;=500, "Over $500", "")</f>
        <v/>
      </c>
      <c r="N1467" s="10"/>
      <c r="O1467" s="14" t="str">
        <f>IF(AND(MasterData5[[#This Row],[MntWines]]&gt;=AB$4, MasterData5[[#This Row],[Income ]]&lt;=$AB$12), "Yes", "")</f>
        <v/>
      </c>
      <c r="P1467" s="14" t="str">
        <f>IF(AND(MasterData5[[#This Row],[MntFruits]]&gt;=AC$4, MasterData5[[#This Row],[Income ]]&lt;=$AB$12), "Yes", "")</f>
        <v/>
      </c>
      <c r="Q1467" s="14" t="str">
        <f>IF(AND(MasterData5[[#This Row],[MntMeatProducts]]&gt;=AD$4, MasterData5[[#This Row],[Income ]]&lt;=$AB$12), "Yes", "")</f>
        <v/>
      </c>
      <c r="R1467" s="14" t="str">
        <f>IF(AND(MasterData5[[#This Row],[MntFishProducts]]&gt;=AE$4, MasterData5[[#This Row],[Income ]]&lt;=$AB$12), "Yes", "")</f>
        <v/>
      </c>
      <c r="S1467" s="14" t="str">
        <f>IF(AND(MasterData5[[#This Row],[MntSweetProducts]]&gt;=AF$4, MasterData5[[#This Row],[Income ]]&lt;=$AB$12), "Yes", "")</f>
        <v/>
      </c>
      <c r="U1467" s="14" t="str">
        <f>IF(MasterData5[[#This Row],[MntWines]]&gt;=AB$4, "Yes", "")</f>
        <v/>
      </c>
      <c r="V1467" s="14" t="str">
        <f>IF(MasterData5[[#This Row],[MntFruits]]&gt;=AC$4, "Yes", "")</f>
        <v/>
      </c>
      <c r="W1467" s="14" t="str">
        <f>IF(MasterData5[[#This Row],[MntMeatProducts]]&gt;=AD$4, "Yes", "")</f>
        <v/>
      </c>
      <c r="X1467" s="14" t="str">
        <f>IF(MasterData5[[#This Row],[MntFishProducts]]&gt;=AE$4, "Yes", "")</f>
        <v/>
      </c>
      <c r="Y1467" s="14" t="str">
        <f>IF(MasterData5[[#This Row],[MntSweetProducts]]&gt;=AF$4, "Yes", "")</f>
        <v/>
      </c>
    </row>
    <row r="1468" spans="1:25" x14ac:dyDescent="0.3">
      <c r="A1468">
        <v>7233</v>
      </c>
      <c r="B1468" s="10">
        <v>496</v>
      </c>
      <c r="C1468" s="10">
        <v>32</v>
      </c>
      <c r="D1468" s="10">
        <v>849</v>
      </c>
      <c r="E1468" s="10">
        <v>229</v>
      </c>
      <c r="F1468" s="10">
        <v>48</v>
      </c>
      <c r="G1468" s="10">
        <v>128</v>
      </c>
      <c r="H1468" s="24">
        <f>2021-'Customer Profile'!B1467</f>
        <v>49</v>
      </c>
      <c r="I1468" s="10">
        <f>IF(Analysis!$B$60="Wine",B1468,IF(Analysis!$B$60="Fruit",C1468,IF(Analysis!$B$60="Meat",D1468,IF(Analysis!$B$60="Fish",E1468,IF(Analysis!$B$60="Sweet",F1468,"")))))</f>
        <v>229</v>
      </c>
      <c r="J1468" s="10">
        <v>69209</v>
      </c>
      <c r="K1468" s="10" t="str">
        <f>IF(MasterData5[[#This Row],[Income ]]&gt;$AB$12, "Above", "Below")</f>
        <v>Above</v>
      </c>
      <c r="L1468" s="10">
        <f>SUM(MasterData5[[#This Row],[MntWines]:[MntSweetProducts]])</f>
        <v>1654</v>
      </c>
      <c r="M1468" s="53" t="str">
        <f>IF(MasterData5[[#This Row],[Total Purchase]]&gt;=500, "Over $500", "")</f>
        <v>Over $500</v>
      </c>
      <c r="N1468" s="10"/>
      <c r="O1468" s="14" t="str">
        <f>IF(AND(MasterData5[[#This Row],[MntWines]]&gt;=AB$4, MasterData5[[#This Row],[Income ]]&lt;=$AB$12), "Yes", "")</f>
        <v/>
      </c>
      <c r="P1468" s="14" t="str">
        <f>IF(AND(MasterData5[[#This Row],[MntFruits]]&gt;=AC$4, MasterData5[[#This Row],[Income ]]&lt;=$AB$12), "Yes", "")</f>
        <v/>
      </c>
      <c r="Q1468" s="14" t="str">
        <f>IF(AND(MasterData5[[#This Row],[MntMeatProducts]]&gt;=AD$4, MasterData5[[#This Row],[Income ]]&lt;=$AB$12), "Yes", "")</f>
        <v/>
      </c>
      <c r="R1468" s="14" t="str">
        <f>IF(AND(MasterData5[[#This Row],[MntFishProducts]]&gt;=AE$4, MasterData5[[#This Row],[Income ]]&lt;=$AB$12), "Yes", "")</f>
        <v/>
      </c>
      <c r="S1468" s="14" t="str">
        <f>IF(AND(MasterData5[[#This Row],[MntSweetProducts]]&gt;=AF$4, MasterData5[[#This Row],[Income ]]&lt;=$AB$12), "Yes", "")</f>
        <v/>
      </c>
      <c r="U1468" s="14" t="str">
        <f>IF(MasterData5[[#This Row],[MntWines]]&gt;=AB$4, "Yes", "")</f>
        <v>Yes</v>
      </c>
      <c r="V1468" s="14" t="str">
        <f>IF(MasterData5[[#This Row],[MntFruits]]&gt;=AC$4, "Yes", "")</f>
        <v>Yes</v>
      </c>
      <c r="W1468" s="14" t="str">
        <f>IF(MasterData5[[#This Row],[MntMeatProducts]]&gt;=AD$4, "Yes", "")</f>
        <v>Yes</v>
      </c>
      <c r="X1468" s="14" t="str">
        <f>IF(MasterData5[[#This Row],[MntFishProducts]]&gt;=AE$4, "Yes", "")</f>
        <v>Yes</v>
      </c>
      <c r="Y1468" s="14" t="str">
        <f>IF(MasterData5[[#This Row],[MntSweetProducts]]&gt;=AF$4, "Yes", "")</f>
        <v>Yes</v>
      </c>
    </row>
    <row r="1469" spans="1:25" x14ac:dyDescent="0.3">
      <c r="A1469">
        <v>7235</v>
      </c>
      <c r="B1469" s="10">
        <v>2</v>
      </c>
      <c r="C1469" s="10">
        <v>5</v>
      </c>
      <c r="D1469" s="10">
        <v>12</v>
      </c>
      <c r="E1469" s="10">
        <v>4</v>
      </c>
      <c r="F1469" s="10">
        <v>8</v>
      </c>
      <c r="G1469" s="10">
        <v>7</v>
      </c>
      <c r="H1469" s="24">
        <f>2021-'Customer Profile'!B1468</f>
        <v>46</v>
      </c>
      <c r="I1469" s="10">
        <f>IF(Analysis!$B$60="Wine",B1469,IF(Analysis!$B$60="Fruit",C1469,IF(Analysis!$B$60="Meat",D1469,IF(Analysis!$B$60="Fish",E1469,IF(Analysis!$B$60="Sweet",F1469,"")))))</f>
        <v>4</v>
      </c>
      <c r="J1469" s="10">
        <v>17003</v>
      </c>
      <c r="K1469" s="10" t="str">
        <f>IF(MasterData5[[#This Row],[Income ]]&gt;$AB$12, "Above", "Below")</f>
        <v>Below</v>
      </c>
      <c r="L1469" s="10">
        <f>SUM(MasterData5[[#This Row],[MntWines]:[MntSweetProducts]])</f>
        <v>31</v>
      </c>
      <c r="M1469" s="53" t="str">
        <f>IF(MasterData5[[#This Row],[Total Purchase]]&gt;=500, "Over $500", "")</f>
        <v/>
      </c>
      <c r="N1469" s="10"/>
      <c r="O1469" s="14" t="str">
        <f>IF(AND(MasterData5[[#This Row],[MntWines]]&gt;=AB$4, MasterData5[[#This Row],[Income ]]&lt;=$AB$12), "Yes", "")</f>
        <v/>
      </c>
      <c r="P1469" s="14" t="str">
        <f>IF(AND(MasterData5[[#This Row],[MntFruits]]&gt;=AC$4, MasterData5[[#This Row],[Income ]]&lt;=$AB$12), "Yes", "")</f>
        <v/>
      </c>
      <c r="Q1469" s="14" t="str">
        <f>IF(AND(MasterData5[[#This Row],[MntMeatProducts]]&gt;=AD$4, MasterData5[[#This Row],[Income ]]&lt;=$AB$12), "Yes", "")</f>
        <v/>
      </c>
      <c r="R1469" s="14" t="str">
        <f>IF(AND(MasterData5[[#This Row],[MntFishProducts]]&gt;=AE$4, MasterData5[[#This Row],[Income ]]&lt;=$AB$12), "Yes", "")</f>
        <v/>
      </c>
      <c r="S1469" s="14" t="str">
        <f>IF(AND(MasterData5[[#This Row],[MntSweetProducts]]&gt;=AF$4, MasterData5[[#This Row],[Income ]]&lt;=$AB$12), "Yes", "")</f>
        <v/>
      </c>
      <c r="U1469" s="14" t="str">
        <f>IF(MasterData5[[#This Row],[MntWines]]&gt;=AB$4, "Yes", "")</f>
        <v/>
      </c>
      <c r="V1469" s="14" t="str">
        <f>IF(MasterData5[[#This Row],[MntFruits]]&gt;=AC$4, "Yes", "")</f>
        <v/>
      </c>
      <c r="W1469" s="14" t="str">
        <f>IF(MasterData5[[#This Row],[MntMeatProducts]]&gt;=AD$4, "Yes", "")</f>
        <v/>
      </c>
      <c r="X1469" s="14" t="str">
        <f>IF(MasterData5[[#This Row],[MntFishProducts]]&gt;=AE$4, "Yes", "")</f>
        <v/>
      </c>
      <c r="Y1469" s="14" t="str">
        <f>IF(MasterData5[[#This Row],[MntSweetProducts]]&gt;=AF$4, "Yes", "")</f>
        <v/>
      </c>
    </row>
    <row r="1470" spans="1:25" x14ac:dyDescent="0.3">
      <c r="A1470">
        <v>7244</v>
      </c>
      <c r="B1470" s="10">
        <v>48</v>
      </c>
      <c r="C1470" s="10">
        <v>5</v>
      </c>
      <c r="D1470" s="10">
        <v>48</v>
      </c>
      <c r="E1470" s="10">
        <v>6</v>
      </c>
      <c r="F1470" s="10">
        <v>10</v>
      </c>
      <c r="G1470" s="10">
        <v>7</v>
      </c>
      <c r="H1470" s="24">
        <f>2021-'Customer Profile'!B1469</f>
        <v>70</v>
      </c>
      <c r="I1470" s="10">
        <f>IF(Analysis!$B$60="Wine",B1470,IF(Analysis!$B$60="Fruit",C1470,IF(Analysis!$B$60="Meat",D1470,IF(Analysis!$B$60="Fish",E1470,IF(Analysis!$B$60="Sweet",F1470,"")))))</f>
        <v>6</v>
      </c>
      <c r="J1470" s="10"/>
      <c r="K1470" s="10"/>
      <c r="L1470" s="10">
        <f>SUM(MasterData5[[#This Row],[MntWines]:[MntSweetProducts]])</f>
        <v>117</v>
      </c>
      <c r="M1470" s="53" t="str">
        <f>IF(MasterData5[[#This Row],[Total Purchase]]&gt;=500, "Over $500", "")</f>
        <v/>
      </c>
      <c r="N1470" s="10"/>
      <c r="O1470" s="14" t="str">
        <f>IF(AND(MasterData5[[#This Row],[MntWines]]&gt;=AB$4, MasterData5[[#This Row],[Income ]]&lt;=$AB$12), "Yes", "")</f>
        <v/>
      </c>
      <c r="P1470" s="14" t="str">
        <f>IF(AND(MasterData5[[#This Row],[MntFruits]]&gt;=AC$4, MasterData5[[#This Row],[Income ]]&lt;=$AB$12), "Yes", "")</f>
        <v/>
      </c>
      <c r="Q1470" s="14" t="str">
        <f>IF(AND(MasterData5[[#This Row],[MntMeatProducts]]&gt;=AD$4, MasterData5[[#This Row],[Income ]]&lt;=$AB$12), "Yes", "")</f>
        <v/>
      </c>
      <c r="R1470" s="14" t="str">
        <f>IF(AND(MasterData5[[#This Row],[MntFishProducts]]&gt;=AE$4, MasterData5[[#This Row],[Income ]]&lt;=$AB$12), "Yes", "")</f>
        <v/>
      </c>
      <c r="S1470" s="14" t="str">
        <f>IF(AND(MasterData5[[#This Row],[MntSweetProducts]]&gt;=AF$4, MasterData5[[#This Row],[Income ]]&lt;=$AB$12), "Yes", "")</f>
        <v/>
      </c>
      <c r="U1470" s="14" t="str">
        <f>IF(MasterData5[[#This Row],[MntWines]]&gt;=AB$4, "Yes", "")</f>
        <v/>
      </c>
      <c r="V1470" s="14" t="str">
        <f>IF(MasterData5[[#This Row],[MntFruits]]&gt;=AC$4, "Yes", "")</f>
        <v/>
      </c>
      <c r="W1470" s="14" t="str">
        <f>IF(MasterData5[[#This Row],[MntMeatProducts]]&gt;=AD$4, "Yes", "")</f>
        <v/>
      </c>
      <c r="X1470" s="14" t="str">
        <f>IF(MasterData5[[#This Row],[MntFishProducts]]&gt;=AE$4, "Yes", "")</f>
        <v/>
      </c>
      <c r="Y1470" s="14" t="str">
        <f>IF(MasterData5[[#This Row],[MntSweetProducts]]&gt;=AF$4, "Yes", "")</f>
        <v/>
      </c>
    </row>
    <row r="1471" spans="1:25" x14ac:dyDescent="0.3">
      <c r="A1471">
        <v>7247</v>
      </c>
      <c r="B1471" s="10">
        <v>505</v>
      </c>
      <c r="C1471" s="10">
        <v>0</v>
      </c>
      <c r="D1471" s="10">
        <v>26</v>
      </c>
      <c r="E1471" s="10">
        <v>0</v>
      </c>
      <c r="F1471" s="10">
        <v>0</v>
      </c>
      <c r="G1471" s="10">
        <v>75</v>
      </c>
      <c r="H1471" s="24">
        <f>2021-'Customer Profile'!B1470</f>
        <v>61</v>
      </c>
      <c r="I1471" s="10">
        <f>IF(Analysis!$B$60="Wine",B1471,IF(Analysis!$B$60="Fruit",C1471,IF(Analysis!$B$60="Meat",D1471,IF(Analysis!$B$60="Fish",E1471,IF(Analysis!$B$60="Sweet",F1471,"")))))</f>
        <v>0</v>
      </c>
      <c r="J1471" s="10">
        <v>47916</v>
      </c>
      <c r="K1471" s="10" t="str">
        <f>IF(MasterData5[[#This Row],[Income ]]&gt;$AB$12, "Above", "Below")</f>
        <v>Below</v>
      </c>
      <c r="L1471" s="10">
        <f>SUM(MasterData5[[#This Row],[MntWines]:[MntSweetProducts]])</f>
        <v>531</v>
      </c>
      <c r="M1471" s="53" t="str">
        <f>IF(MasterData5[[#This Row],[Total Purchase]]&gt;=500, "Over $500", "")</f>
        <v>Over $500</v>
      </c>
      <c r="N1471" s="10"/>
      <c r="O1471" s="14" t="str">
        <f>IF(AND(MasterData5[[#This Row],[MntWines]]&gt;=AB$4, MasterData5[[#This Row],[Income ]]&lt;=$AB$12), "Yes", "")</f>
        <v>Yes</v>
      </c>
      <c r="P1471" s="14" t="str">
        <f>IF(AND(MasterData5[[#This Row],[MntFruits]]&gt;=AC$4, MasterData5[[#This Row],[Income ]]&lt;=$AB$12), "Yes", "")</f>
        <v/>
      </c>
      <c r="Q1471" s="14" t="str">
        <f>IF(AND(MasterData5[[#This Row],[MntMeatProducts]]&gt;=AD$4, MasterData5[[#This Row],[Income ]]&lt;=$AB$12), "Yes", "")</f>
        <v/>
      </c>
      <c r="R1471" s="14" t="str">
        <f>IF(AND(MasterData5[[#This Row],[MntFishProducts]]&gt;=AE$4, MasterData5[[#This Row],[Income ]]&lt;=$AB$12), "Yes", "")</f>
        <v/>
      </c>
      <c r="S1471" s="14" t="str">
        <f>IF(AND(MasterData5[[#This Row],[MntSweetProducts]]&gt;=AF$4, MasterData5[[#This Row],[Income ]]&lt;=$AB$12), "Yes", "")</f>
        <v/>
      </c>
      <c r="U1471" s="14" t="str">
        <f>IF(MasterData5[[#This Row],[MntWines]]&gt;=AB$4, "Yes", "")</f>
        <v>Yes</v>
      </c>
      <c r="V1471" s="14" t="str">
        <f>IF(MasterData5[[#This Row],[MntFruits]]&gt;=AC$4, "Yes", "")</f>
        <v/>
      </c>
      <c r="W1471" s="14" t="str">
        <f>IF(MasterData5[[#This Row],[MntMeatProducts]]&gt;=AD$4, "Yes", "")</f>
        <v/>
      </c>
      <c r="X1471" s="14" t="str">
        <f>IF(MasterData5[[#This Row],[MntFishProducts]]&gt;=AE$4, "Yes", "")</f>
        <v/>
      </c>
      <c r="Y1471" s="14" t="str">
        <f>IF(MasterData5[[#This Row],[MntSweetProducts]]&gt;=AF$4, "Yes", "")</f>
        <v/>
      </c>
    </row>
    <row r="1472" spans="1:25" x14ac:dyDescent="0.3">
      <c r="A1472">
        <v>7250</v>
      </c>
      <c r="B1472" s="10">
        <v>344</v>
      </c>
      <c r="C1472" s="10">
        <v>35</v>
      </c>
      <c r="D1472" s="10">
        <v>178</v>
      </c>
      <c r="E1472" s="10">
        <v>15</v>
      </c>
      <c r="F1472" s="10">
        <v>23</v>
      </c>
      <c r="G1472" s="10">
        <v>17</v>
      </c>
      <c r="H1472" s="24">
        <f>2021-'Customer Profile'!B1471</f>
        <v>43</v>
      </c>
      <c r="I1472" s="10">
        <f>IF(Analysis!$B$60="Wine",B1472,IF(Analysis!$B$60="Fruit",C1472,IF(Analysis!$B$60="Meat",D1472,IF(Analysis!$B$60="Fish",E1472,IF(Analysis!$B$60="Sweet",F1472,"")))))</f>
        <v>15</v>
      </c>
      <c r="J1472" s="10">
        <v>57867</v>
      </c>
      <c r="K1472" s="10" t="str">
        <f>IF(MasterData5[[#This Row],[Income ]]&gt;$AB$12, "Above", "Below")</f>
        <v>Above</v>
      </c>
      <c r="L1472" s="10">
        <f>SUM(MasterData5[[#This Row],[MntWines]:[MntSweetProducts]])</f>
        <v>595</v>
      </c>
      <c r="M1472" s="53" t="str">
        <f>IF(MasterData5[[#This Row],[Total Purchase]]&gt;=500, "Over $500", "")</f>
        <v>Over $500</v>
      </c>
      <c r="N1472" s="10"/>
      <c r="O1472" s="14" t="str">
        <f>IF(AND(MasterData5[[#This Row],[MntWines]]&gt;=AB$4, MasterData5[[#This Row],[Income ]]&lt;=$AB$12), "Yes", "")</f>
        <v/>
      </c>
      <c r="P1472" s="14" t="str">
        <f>IF(AND(MasterData5[[#This Row],[MntFruits]]&gt;=AC$4, MasterData5[[#This Row],[Income ]]&lt;=$AB$12), "Yes", "")</f>
        <v/>
      </c>
      <c r="Q1472" s="14" t="str">
        <f>IF(AND(MasterData5[[#This Row],[MntMeatProducts]]&gt;=AD$4, MasterData5[[#This Row],[Income ]]&lt;=$AB$12), "Yes", "")</f>
        <v/>
      </c>
      <c r="R1472" s="14" t="str">
        <f>IF(AND(MasterData5[[#This Row],[MntFishProducts]]&gt;=AE$4, MasterData5[[#This Row],[Income ]]&lt;=$AB$12), "Yes", "")</f>
        <v/>
      </c>
      <c r="S1472" s="14" t="str">
        <f>IF(AND(MasterData5[[#This Row],[MntSweetProducts]]&gt;=AF$4, MasterData5[[#This Row],[Income ]]&lt;=$AB$12), "Yes", "")</f>
        <v/>
      </c>
      <c r="U1472" s="14" t="str">
        <f>IF(MasterData5[[#This Row],[MntWines]]&gt;=AB$4, "Yes", "")</f>
        <v>Yes</v>
      </c>
      <c r="V1472" s="14" t="str">
        <f>IF(MasterData5[[#This Row],[MntFruits]]&gt;=AC$4, "Yes", "")</f>
        <v>Yes</v>
      </c>
      <c r="W1472" s="14" t="str">
        <f>IF(MasterData5[[#This Row],[MntMeatProducts]]&gt;=AD$4, "Yes", "")</f>
        <v>Yes</v>
      </c>
      <c r="X1472" s="14" t="str">
        <f>IF(MasterData5[[#This Row],[MntFishProducts]]&gt;=AE$4, "Yes", "")</f>
        <v/>
      </c>
      <c r="Y1472" s="14" t="str">
        <f>IF(MasterData5[[#This Row],[MntSweetProducts]]&gt;=AF$4, "Yes", "")</f>
        <v/>
      </c>
    </row>
    <row r="1473" spans="1:25" x14ac:dyDescent="0.3">
      <c r="A1473">
        <v>7254</v>
      </c>
      <c r="B1473" s="10">
        <v>39</v>
      </c>
      <c r="C1473" s="10">
        <v>0</v>
      </c>
      <c r="D1473" s="10">
        <v>56</v>
      </c>
      <c r="E1473" s="10">
        <v>20</v>
      </c>
      <c r="F1473" s="10">
        <v>8</v>
      </c>
      <c r="G1473" s="10">
        <v>14</v>
      </c>
      <c r="H1473" s="24">
        <f>2021-'Customer Profile'!B1472</f>
        <v>52</v>
      </c>
      <c r="I1473" s="10">
        <f>IF(Analysis!$B$60="Wine",B1473,IF(Analysis!$B$60="Fruit",C1473,IF(Analysis!$B$60="Meat",D1473,IF(Analysis!$B$60="Fish",E1473,IF(Analysis!$B$60="Sweet",F1473,"")))))</f>
        <v>20</v>
      </c>
      <c r="J1473" s="10">
        <v>38361</v>
      </c>
      <c r="K1473" s="10" t="str">
        <f>IF(MasterData5[[#This Row],[Income ]]&gt;$AB$12, "Above", "Below")</f>
        <v>Below</v>
      </c>
      <c r="L1473" s="10">
        <f>SUM(MasterData5[[#This Row],[MntWines]:[MntSweetProducts]])</f>
        <v>123</v>
      </c>
      <c r="M1473" s="53" t="str">
        <f>IF(MasterData5[[#This Row],[Total Purchase]]&gt;=500, "Over $500", "")</f>
        <v/>
      </c>
      <c r="N1473" s="10"/>
      <c r="O1473" s="14" t="str">
        <f>IF(AND(MasterData5[[#This Row],[MntWines]]&gt;=AB$4, MasterData5[[#This Row],[Income ]]&lt;=$AB$12), "Yes", "")</f>
        <v/>
      </c>
      <c r="P1473" s="14" t="str">
        <f>IF(AND(MasterData5[[#This Row],[MntFruits]]&gt;=AC$4, MasterData5[[#This Row],[Income ]]&lt;=$AB$12), "Yes", "")</f>
        <v/>
      </c>
      <c r="Q1473" s="14" t="str">
        <f>IF(AND(MasterData5[[#This Row],[MntMeatProducts]]&gt;=AD$4, MasterData5[[#This Row],[Income ]]&lt;=$AB$12), "Yes", "")</f>
        <v/>
      </c>
      <c r="R1473" s="14" t="str">
        <f>IF(AND(MasterData5[[#This Row],[MntFishProducts]]&gt;=AE$4, MasterData5[[#This Row],[Income ]]&lt;=$AB$12), "Yes", "")</f>
        <v/>
      </c>
      <c r="S1473" s="14" t="str">
        <f>IF(AND(MasterData5[[#This Row],[MntSweetProducts]]&gt;=AF$4, MasterData5[[#This Row],[Income ]]&lt;=$AB$12), "Yes", "")</f>
        <v/>
      </c>
      <c r="U1473" s="14" t="str">
        <f>IF(MasterData5[[#This Row],[MntWines]]&gt;=AB$4, "Yes", "")</f>
        <v/>
      </c>
      <c r="V1473" s="14" t="str">
        <f>IF(MasterData5[[#This Row],[MntFruits]]&gt;=AC$4, "Yes", "")</f>
        <v/>
      </c>
      <c r="W1473" s="14" t="str">
        <f>IF(MasterData5[[#This Row],[MntMeatProducts]]&gt;=AD$4, "Yes", "")</f>
        <v/>
      </c>
      <c r="X1473" s="14" t="str">
        <f>IF(MasterData5[[#This Row],[MntFishProducts]]&gt;=AE$4, "Yes", "")</f>
        <v/>
      </c>
      <c r="Y1473" s="14" t="str">
        <f>IF(MasterData5[[#This Row],[MntSweetProducts]]&gt;=AF$4, "Yes", "")</f>
        <v/>
      </c>
    </row>
    <row r="1474" spans="1:25" x14ac:dyDescent="0.3">
      <c r="A1474">
        <v>7261</v>
      </c>
      <c r="B1474" s="10">
        <v>199</v>
      </c>
      <c r="C1474" s="10">
        <v>33</v>
      </c>
      <c r="D1474" s="10">
        <v>60</v>
      </c>
      <c r="E1474" s="10">
        <v>8</v>
      </c>
      <c r="F1474" s="10">
        <v>3</v>
      </c>
      <c r="G1474" s="10">
        <v>15</v>
      </c>
      <c r="H1474" s="24">
        <f>2021-'Customer Profile'!B1473</f>
        <v>50</v>
      </c>
      <c r="I1474" s="10">
        <f>IF(Analysis!$B$60="Wine",B1474,IF(Analysis!$B$60="Fruit",C1474,IF(Analysis!$B$60="Meat",D1474,IF(Analysis!$B$60="Fish",E1474,IF(Analysis!$B$60="Sweet",F1474,"")))))</f>
        <v>8</v>
      </c>
      <c r="J1474" s="10">
        <v>34600</v>
      </c>
      <c r="K1474" s="10" t="str">
        <f>IF(MasterData5[[#This Row],[Income ]]&gt;$AB$12, "Above", "Below")</f>
        <v>Below</v>
      </c>
      <c r="L1474" s="10">
        <f>SUM(MasterData5[[#This Row],[MntWines]:[MntSweetProducts]])</f>
        <v>303</v>
      </c>
      <c r="M1474" s="53" t="str">
        <f>IF(MasterData5[[#This Row],[Total Purchase]]&gt;=500, "Over $500", "")</f>
        <v/>
      </c>
      <c r="N1474" s="10"/>
      <c r="O1474" s="14" t="str">
        <f>IF(AND(MasterData5[[#This Row],[MntWines]]&gt;=AB$4, MasterData5[[#This Row],[Income ]]&lt;=$AB$12), "Yes", "")</f>
        <v/>
      </c>
      <c r="P1474" s="14" t="str">
        <f>IF(AND(MasterData5[[#This Row],[MntFruits]]&gt;=AC$4, MasterData5[[#This Row],[Income ]]&lt;=$AB$12), "Yes", "")</f>
        <v>Yes</v>
      </c>
      <c r="Q1474" s="14" t="str">
        <f>IF(AND(MasterData5[[#This Row],[MntMeatProducts]]&gt;=AD$4, MasterData5[[#This Row],[Income ]]&lt;=$AB$12), "Yes", "")</f>
        <v/>
      </c>
      <c r="R1474" s="14" t="str">
        <f>IF(AND(MasterData5[[#This Row],[MntFishProducts]]&gt;=AE$4, MasterData5[[#This Row],[Income ]]&lt;=$AB$12), "Yes", "")</f>
        <v/>
      </c>
      <c r="S1474" s="14" t="str">
        <f>IF(AND(MasterData5[[#This Row],[MntSweetProducts]]&gt;=AF$4, MasterData5[[#This Row],[Income ]]&lt;=$AB$12), "Yes", "")</f>
        <v/>
      </c>
      <c r="U1474" s="14" t="str">
        <f>IF(MasterData5[[#This Row],[MntWines]]&gt;=AB$4, "Yes", "")</f>
        <v/>
      </c>
      <c r="V1474" s="14" t="str">
        <f>IF(MasterData5[[#This Row],[MntFruits]]&gt;=AC$4, "Yes", "")</f>
        <v>Yes</v>
      </c>
      <c r="W1474" s="14" t="str">
        <f>IF(MasterData5[[#This Row],[MntMeatProducts]]&gt;=AD$4, "Yes", "")</f>
        <v/>
      </c>
      <c r="X1474" s="14" t="str">
        <f>IF(MasterData5[[#This Row],[MntFishProducts]]&gt;=AE$4, "Yes", "")</f>
        <v/>
      </c>
      <c r="Y1474" s="14" t="str">
        <f>IF(MasterData5[[#This Row],[MntSweetProducts]]&gt;=AF$4, "Yes", "")</f>
        <v/>
      </c>
    </row>
    <row r="1475" spans="1:25" x14ac:dyDescent="0.3">
      <c r="A1475">
        <v>7264</v>
      </c>
      <c r="B1475" s="10">
        <v>12</v>
      </c>
      <c r="C1475" s="10">
        <v>0</v>
      </c>
      <c r="D1475" s="10">
        <v>4</v>
      </c>
      <c r="E1475" s="10">
        <v>0</v>
      </c>
      <c r="F1475" s="10">
        <v>0</v>
      </c>
      <c r="G1475" s="10">
        <v>1</v>
      </c>
      <c r="H1475" s="24">
        <f>2021-'Customer Profile'!B1474</f>
        <v>43</v>
      </c>
      <c r="I1475" s="10">
        <f>IF(Analysis!$B$60="Wine",B1475,IF(Analysis!$B$60="Fruit",C1475,IF(Analysis!$B$60="Meat",D1475,IF(Analysis!$B$60="Fish",E1475,IF(Analysis!$B$60="Sweet",F1475,"")))))</f>
        <v>0</v>
      </c>
      <c r="J1475" s="10">
        <v>52195</v>
      </c>
      <c r="K1475" s="10" t="str">
        <f>IF(MasterData5[[#This Row],[Income ]]&gt;$AB$12, "Above", "Below")</f>
        <v>Above</v>
      </c>
      <c r="L1475" s="10">
        <f>SUM(MasterData5[[#This Row],[MntWines]:[MntSweetProducts]])</f>
        <v>16</v>
      </c>
      <c r="M1475" s="53" t="str">
        <f>IF(MasterData5[[#This Row],[Total Purchase]]&gt;=500, "Over $500", "")</f>
        <v/>
      </c>
      <c r="N1475" s="10"/>
      <c r="O1475" s="14" t="str">
        <f>IF(AND(MasterData5[[#This Row],[MntWines]]&gt;=AB$4, MasterData5[[#This Row],[Income ]]&lt;=$AB$12), "Yes", "")</f>
        <v/>
      </c>
      <c r="P1475" s="14" t="str">
        <f>IF(AND(MasterData5[[#This Row],[MntFruits]]&gt;=AC$4, MasterData5[[#This Row],[Income ]]&lt;=$AB$12), "Yes", "")</f>
        <v/>
      </c>
      <c r="Q1475" s="14" t="str">
        <f>IF(AND(MasterData5[[#This Row],[MntMeatProducts]]&gt;=AD$4, MasterData5[[#This Row],[Income ]]&lt;=$AB$12), "Yes", "")</f>
        <v/>
      </c>
      <c r="R1475" s="14" t="str">
        <f>IF(AND(MasterData5[[#This Row],[MntFishProducts]]&gt;=AE$4, MasterData5[[#This Row],[Income ]]&lt;=$AB$12), "Yes", "")</f>
        <v/>
      </c>
      <c r="S1475" s="14" t="str">
        <f>IF(AND(MasterData5[[#This Row],[MntSweetProducts]]&gt;=AF$4, MasterData5[[#This Row],[Income ]]&lt;=$AB$12), "Yes", "")</f>
        <v/>
      </c>
      <c r="U1475" s="14" t="str">
        <f>IF(MasterData5[[#This Row],[MntWines]]&gt;=AB$4, "Yes", "")</f>
        <v/>
      </c>
      <c r="V1475" s="14" t="str">
        <f>IF(MasterData5[[#This Row],[MntFruits]]&gt;=AC$4, "Yes", "")</f>
        <v/>
      </c>
      <c r="W1475" s="14" t="str">
        <f>IF(MasterData5[[#This Row],[MntMeatProducts]]&gt;=AD$4, "Yes", "")</f>
        <v/>
      </c>
      <c r="X1475" s="14" t="str">
        <f>IF(MasterData5[[#This Row],[MntFishProducts]]&gt;=AE$4, "Yes", "")</f>
        <v/>
      </c>
      <c r="Y1475" s="14" t="str">
        <f>IF(MasterData5[[#This Row],[MntSweetProducts]]&gt;=AF$4, "Yes", "")</f>
        <v/>
      </c>
    </row>
    <row r="1476" spans="1:25" x14ac:dyDescent="0.3">
      <c r="A1476">
        <v>7270</v>
      </c>
      <c r="B1476" s="10">
        <v>908</v>
      </c>
      <c r="C1476" s="10">
        <v>48</v>
      </c>
      <c r="D1476" s="10">
        <v>217</v>
      </c>
      <c r="E1476" s="10">
        <v>32</v>
      </c>
      <c r="F1476" s="10">
        <v>12</v>
      </c>
      <c r="G1476" s="10">
        <v>24</v>
      </c>
      <c r="H1476" s="24">
        <f>2021-'Customer Profile'!B1475</f>
        <v>40</v>
      </c>
      <c r="I1476" s="10">
        <f>IF(Analysis!$B$60="Wine",B1476,IF(Analysis!$B$60="Fruit",C1476,IF(Analysis!$B$60="Meat",D1476,IF(Analysis!$B$60="Fish",E1476,IF(Analysis!$B$60="Sweet",F1476,"")))))</f>
        <v>32</v>
      </c>
      <c r="J1476" s="10">
        <v>56981</v>
      </c>
      <c r="K1476" s="10" t="str">
        <f>IF(MasterData5[[#This Row],[Income ]]&gt;$AB$12, "Above", "Below")</f>
        <v>Above</v>
      </c>
      <c r="L1476" s="10">
        <f>SUM(MasterData5[[#This Row],[MntWines]:[MntSweetProducts]])</f>
        <v>1217</v>
      </c>
      <c r="M1476" s="53" t="str">
        <f>IF(MasterData5[[#This Row],[Total Purchase]]&gt;=500, "Over $500", "")</f>
        <v>Over $500</v>
      </c>
      <c r="N1476" s="10"/>
      <c r="O1476" s="14" t="str">
        <f>IF(AND(MasterData5[[#This Row],[MntWines]]&gt;=AB$4, MasterData5[[#This Row],[Income ]]&lt;=$AB$12), "Yes", "")</f>
        <v/>
      </c>
      <c r="P1476" s="14" t="str">
        <f>IF(AND(MasterData5[[#This Row],[MntFruits]]&gt;=AC$4, MasterData5[[#This Row],[Income ]]&lt;=$AB$12), "Yes", "")</f>
        <v/>
      </c>
      <c r="Q1476" s="14" t="str">
        <f>IF(AND(MasterData5[[#This Row],[MntMeatProducts]]&gt;=AD$4, MasterData5[[#This Row],[Income ]]&lt;=$AB$12), "Yes", "")</f>
        <v/>
      </c>
      <c r="R1476" s="14" t="str">
        <f>IF(AND(MasterData5[[#This Row],[MntFishProducts]]&gt;=AE$4, MasterData5[[#This Row],[Income ]]&lt;=$AB$12), "Yes", "")</f>
        <v/>
      </c>
      <c r="S1476" s="14" t="str">
        <f>IF(AND(MasterData5[[#This Row],[MntSweetProducts]]&gt;=AF$4, MasterData5[[#This Row],[Income ]]&lt;=$AB$12), "Yes", "")</f>
        <v/>
      </c>
      <c r="U1476" s="14" t="str">
        <f>IF(MasterData5[[#This Row],[MntWines]]&gt;=AB$4, "Yes", "")</f>
        <v>Yes</v>
      </c>
      <c r="V1476" s="14" t="str">
        <f>IF(MasterData5[[#This Row],[MntFruits]]&gt;=AC$4, "Yes", "")</f>
        <v>Yes</v>
      </c>
      <c r="W1476" s="14" t="str">
        <f>IF(MasterData5[[#This Row],[MntMeatProducts]]&gt;=AD$4, "Yes", "")</f>
        <v>Yes</v>
      </c>
      <c r="X1476" s="14" t="str">
        <f>IF(MasterData5[[#This Row],[MntFishProducts]]&gt;=AE$4, "Yes", "")</f>
        <v/>
      </c>
      <c r="Y1476" s="14" t="str">
        <f>IF(MasterData5[[#This Row],[MntSweetProducts]]&gt;=AF$4, "Yes", "")</f>
        <v/>
      </c>
    </row>
    <row r="1477" spans="1:25" x14ac:dyDescent="0.3">
      <c r="A1477">
        <v>7274</v>
      </c>
      <c r="B1477" s="10">
        <v>736</v>
      </c>
      <c r="C1477" s="10">
        <v>163</v>
      </c>
      <c r="D1477" s="10">
        <v>818</v>
      </c>
      <c r="E1477" s="10">
        <v>212</v>
      </c>
      <c r="F1477" s="10">
        <v>163</v>
      </c>
      <c r="G1477" s="10">
        <v>61</v>
      </c>
      <c r="H1477" s="24">
        <f>2021-'Customer Profile'!B1476</f>
        <v>64</v>
      </c>
      <c r="I1477" s="10">
        <f>IF(Analysis!$B$60="Wine",B1477,IF(Analysis!$B$60="Fruit",C1477,IF(Analysis!$B$60="Meat",D1477,IF(Analysis!$B$60="Fish",E1477,IF(Analysis!$B$60="Sweet",F1477,"")))))</f>
        <v>212</v>
      </c>
      <c r="J1477" s="10">
        <v>78618</v>
      </c>
      <c r="K1477" s="10" t="str">
        <f>IF(MasterData5[[#This Row],[Income ]]&gt;$AB$12, "Above", "Below")</f>
        <v>Above</v>
      </c>
      <c r="L1477" s="10">
        <f>SUM(MasterData5[[#This Row],[MntWines]:[MntSweetProducts]])</f>
        <v>2092</v>
      </c>
      <c r="M1477" s="53" t="str">
        <f>IF(MasterData5[[#This Row],[Total Purchase]]&gt;=500, "Over $500", "")</f>
        <v>Over $500</v>
      </c>
      <c r="N1477" s="10"/>
      <c r="O1477" s="14" t="str">
        <f>IF(AND(MasterData5[[#This Row],[MntWines]]&gt;=AB$4, MasterData5[[#This Row],[Income ]]&lt;=$AB$12), "Yes", "")</f>
        <v/>
      </c>
      <c r="P1477" s="14" t="str">
        <f>IF(AND(MasterData5[[#This Row],[MntFruits]]&gt;=AC$4, MasterData5[[#This Row],[Income ]]&lt;=$AB$12), "Yes", "")</f>
        <v/>
      </c>
      <c r="Q1477" s="14" t="str">
        <f>IF(AND(MasterData5[[#This Row],[MntMeatProducts]]&gt;=AD$4, MasterData5[[#This Row],[Income ]]&lt;=$AB$12), "Yes", "")</f>
        <v/>
      </c>
      <c r="R1477" s="14" t="str">
        <f>IF(AND(MasterData5[[#This Row],[MntFishProducts]]&gt;=AE$4, MasterData5[[#This Row],[Income ]]&lt;=$AB$12), "Yes", "")</f>
        <v/>
      </c>
      <c r="S1477" s="14" t="str">
        <f>IF(AND(MasterData5[[#This Row],[MntSweetProducts]]&gt;=AF$4, MasterData5[[#This Row],[Income ]]&lt;=$AB$12), "Yes", "")</f>
        <v/>
      </c>
      <c r="U1477" s="14" t="str">
        <f>IF(MasterData5[[#This Row],[MntWines]]&gt;=AB$4, "Yes", "")</f>
        <v>Yes</v>
      </c>
      <c r="V1477" s="14" t="str">
        <f>IF(MasterData5[[#This Row],[MntFruits]]&gt;=AC$4, "Yes", "")</f>
        <v>Yes</v>
      </c>
      <c r="W1477" s="14" t="str">
        <f>IF(MasterData5[[#This Row],[MntMeatProducts]]&gt;=AD$4, "Yes", "")</f>
        <v>Yes</v>
      </c>
      <c r="X1477" s="14" t="str">
        <f>IF(MasterData5[[#This Row],[MntFishProducts]]&gt;=AE$4, "Yes", "")</f>
        <v>Yes</v>
      </c>
      <c r="Y1477" s="14" t="str">
        <f>IF(MasterData5[[#This Row],[MntSweetProducts]]&gt;=AF$4, "Yes", "")</f>
        <v>Yes</v>
      </c>
    </row>
    <row r="1478" spans="1:25" x14ac:dyDescent="0.3">
      <c r="A1478">
        <v>7275</v>
      </c>
      <c r="B1478" s="10">
        <v>79</v>
      </c>
      <c r="C1478" s="10">
        <v>1</v>
      </c>
      <c r="D1478" s="10">
        <v>31</v>
      </c>
      <c r="E1478" s="10">
        <v>4</v>
      </c>
      <c r="F1478" s="10">
        <v>4</v>
      </c>
      <c r="G1478" s="10">
        <v>12</v>
      </c>
      <c r="H1478" s="24">
        <f>2021-'Customer Profile'!B1477</f>
        <v>50</v>
      </c>
      <c r="I1478" s="10">
        <f>IF(Analysis!$B$60="Wine",B1478,IF(Analysis!$B$60="Fruit",C1478,IF(Analysis!$B$60="Meat",D1478,IF(Analysis!$B$60="Fish",E1478,IF(Analysis!$B$60="Sweet",F1478,"")))))</f>
        <v>4</v>
      </c>
      <c r="J1478" s="10">
        <v>33316</v>
      </c>
      <c r="K1478" s="10" t="str">
        <f>IF(MasterData5[[#This Row],[Income ]]&gt;$AB$12, "Above", "Below")</f>
        <v>Below</v>
      </c>
      <c r="L1478" s="10">
        <f>SUM(MasterData5[[#This Row],[MntWines]:[MntSweetProducts]])</f>
        <v>119</v>
      </c>
      <c r="M1478" s="53" t="str">
        <f>IF(MasterData5[[#This Row],[Total Purchase]]&gt;=500, "Over $500", "")</f>
        <v/>
      </c>
      <c r="N1478" s="10"/>
      <c r="O1478" s="14" t="str">
        <f>IF(AND(MasterData5[[#This Row],[MntWines]]&gt;=AB$4, MasterData5[[#This Row],[Income ]]&lt;=$AB$12), "Yes", "")</f>
        <v/>
      </c>
      <c r="P1478" s="14" t="str">
        <f>IF(AND(MasterData5[[#This Row],[MntFruits]]&gt;=AC$4, MasterData5[[#This Row],[Income ]]&lt;=$AB$12), "Yes", "")</f>
        <v/>
      </c>
      <c r="Q1478" s="14" t="str">
        <f>IF(AND(MasterData5[[#This Row],[MntMeatProducts]]&gt;=AD$4, MasterData5[[#This Row],[Income ]]&lt;=$AB$12), "Yes", "")</f>
        <v/>
      </c>
      <c r="R1478" s="14" t="str">
        <f>IF(AND(MasterData5[[#This Row],[MntFishProducts]]&gt;=AE$4, MasterData5[[#This Row],[Income ]]&lt;=$AB$12), "Yes", "")</f>
        <v/>
      </c>
      <c r="S1478" s="14" t="str">
        <f>IF(AND(MasterData5[[#This Row],[MntSweetProducts]]&gt;=AF$4, MasterData5[[#This Row],[Income ]]&lt;=$AB$12), "Yes", "")</f>
        <v/>
      </c>
      <c r="U1478" s="14" t="str">
        <f>IF(MasterData5[[#This Row],[MntWines]]&gt;=AB$4, "Yes", "")</f>
        <v/>
      </c>
      <c r="V1478" s="14" t="str">
        <f>IF(MasterData5[[#This Row],[MntFruits]]&gt;=AC$4, "Yes", "")</f>
        <v/>
      </c>
      <c r="W1478" s="14" t="str">
        <f>IF(MasterData5[[#This Row],[MntMeatProducts]]&gt;=AD$4, "Yes", "")</f>
        <v/>
      </c>
      <c r="X1478" s="14" t="str">
        <f>IF(MasterData5[[#This Row],[MntFishProducts]]&gt;=AE$4, "Yes", "")</f>
        <v/>
      </c>
      <c r="Y1478" s="14" t="str">
        <f>IF(MasterData5[[#This Row],[MntSweetProducts]]&gt;=AF$4, "Yes", "")</f>
        <v/>
      </c>
    </row>
    <row r="1479" spans="1:25" x14ac:dyDescent="0.3">
      <c r="A1479">
        <v>7279</v>
      </c>
      <c r="B1479" s="10">
        <v>260</v>
      </c>
      <c r="C1479" s="10">
        <v>86</v>
      </c>
      <c r="D1479" s="10">
        <v>559</v>
      </c>
      <c r="E1479" s="10">
        <v>63</v>
      </c>
      <c r="F1479" s="10">
        <v>9</v>
      </c>
      <c r="G1479" s="10">
        <v>67</v>
      </c>
      <c r="H1479" s="24">
        <f>2021-'Customer Profile'!B1478</f>
        <v>52</v>
      </c>
      <c r="I1479" s="10">
        <f>IF(Analysis!$B$60="Wine",B1479,IF(Analysis!$B$60="Fruit",C1479,IF(Analysis!$B$60="Meat",D1479,IF(Analysis!$B$60="Fish",E1479,IF(Analysis!$B$60="Sweet",F1479,"")))))</f>
        <v>63</v>
      </c>
      <c r="J1479" s="10">
        <v>69476</v>
      </c>
      <c r="K1479" s="10" t="str">
        <f>IF(MasterData5[[#This Row],[Income ]]&gt;$AB$12, "Above", "Below")</f>
        <v>Above</v>
      </c>
      <c r="L1479" s="10">
        <f>SUM(MasterData5[[#This Row],[MntWines]:[MntSweetProducts]])</f>
        <v>977</v>
      </c>
      <c r="M1479" s="53" t="str">
        <f>IF(MasterData5[[#This Row],[Total Purchase]]&gt;=500, "Over $500", "")</f>
        <v>Over $500</v>
      </c>
      <c r="N1479" s="10"/>
      <c r="O1479" s="14" t="str">
        <f>IF(AND(MasterData5[[#This Row],[MntWines]]&gt;=AB$4, MasterData5[[#This Row],[Income ]]&lt;=$AB$12), "Yes", "")</f>
        <v/>
      </c>
      <c r="P1479" s="14" t="str">
        <f>IF(AND(MasterData5[[#This Row],[MntFruits]]&gt;=AC$4, MasterData5[[#This Row],[Income ]]&lt;=$AB$12), "Yes", "")</f>
        <v/>
      </c>
      <c r="Q1479" s="14" t="str">
        <f>IF(AND(MasterData5[[#This Row],[MntMeatProducts]]&gt;=AD$4, MasterData5[[#This Row],[Income ]]&lt;=$AB$12), "Yes", "")</f>
        <v/>
      </c>
      <c r="R1479" s="14" t="str">
        <f>IF(AND(MasterData5[[#This Row],[MntFishProducts]]&gt;=AE$4, MasterData5[[#This Row],[Income ]]&lt;=$AB$12), "Yes", "")</f>
        <v/>
      </c>
      <c r="S1479" s="14" t="str">
        <f>IF(AND(MasterData5[[#This Row],[MntSweetProducts]]&gt;=AF$4, MasterData5[[#This Row],[Income ]]&lt;=$AB$12), "Yes", "")</f>
        <v/>
      </c>
      <c r="U1479" s="14" t="str">
        <f>IF(MasterData5[[#This Row],[MntWines]]&gt;=AB$4, "Yes", "")</f>
        <v/>
      </c>
      <c r="V1479" s="14" t="str">
        <f>IF(MasterData5[[#This Row],[MntFruits]]&gt;=AC$4, "Yes", "")</f>
        <v>Yes</v>
      </c>
      <c r="W1479" s="14" t="str">
        <f>IF(MasterData5[[#This Row],[MntMeatProducts]]&gt;=AD$4, "Yes", "")</f>
        <v>Yes</v>
      </c>
      <c r="X1479" s="14" t="str">
        <f>IF(MasterData5[[#This Row],[MntFishProducts]]&gt;=AE$4, "Yes", "")</f>
        <v>Yes</v>
      </c>
      <c r="Y1479" s="14" t="str">
        <f>IF(MasterData5[[#This Row],[MntSweetProducts]]&gt;=AF$4, "Yes", "")</f>
        <v/>
      </c>
    </row>
    <row r="1480" spans="1:25" x14ac:dyDescent="0.3">
      <c r="A1480">
        <v>7281</v>
      </c>
      <c r="B1480" s="10">
        <v>81</v>
      </c>
      <c r="C1480" s="10">
        <v>11</v>
      </c>
      <c r="D1480" s="10">
        <v>50</v>
      </c>
      <c r="E1480" s="10">
        <v>3</v>
      </c>
      <c r="F1480" s="10">
        <v>2</v>
      </c>
      <c r="G1480" s="10">
        <v>39</v>
      </c>
      <c r="H1480" s="24">
        <f>2021-'Customer Profile'!B1479</f>
        <v>62</v>
      </c>
      <c r="I1480" s="10">
        <f>IF(Analysis!$B$60="Wine",B1480,IF(Analysis!$B$60="Fruit",C1480,IF(Analysis!$B$60="Meat",D1480,IF(Analysis!$B$60="Fish",E1480,IF(Analysis!$B$60="Sweet",F1480,"")))))</f>
        <v>3</v>
      </c>
      <c r="J1480" s="10"/>
      <c r="K1480" s="10"/>
      <c r="L1480" s="10">
        <f>SUM(MasterData5[[#This Row],[MntWines]:[MntSweetProducts]])</f>
        <v>147</v>
      </c>
      <c r="M1480" s="53" t="str">
        <f>IF(MasterData5[[#This Row],[Total Purchase]]&gt;=500, "Over $500", "")</f>
        <v/>
      </c>
      <c r="N1480" s="10"/>
      <c r="O1480" s="14" t="str">
        <f>IF(AND(MasterData5[[#This Row],[MntWines]]&gt;=AB$4, MasterData5[[#This Row],[Income ]]&lt;=$AB$12), "Yes", "")</f>
        <v/>
      </c>
      <c r="P1480" s="14" t="str">
        <f>IF(AND(MasterData5[[#This Row],[MntFruits]]&gt;=AC$4, MasterData5[[#This Row],[Income ]]&lt;=$AB$12), "Yes", "")</f>
        <v/>
      </c>
      <c r="Q1480" s="14" t="str">
        <f>IF(AND(MasterData5[[#This Row],[MntMeatProducts]]&gt;=AD$4, MasterData5[[#This Row],[Income ]]&lt;=$AB$12), "Yes", "")</f>
        <v/>
      </c>
      <c r="R1480" s="14" t="str">
        <f>IF(AND(MasterData5[[#This Row],[MntFishProducts]]&gt;=AE$4, MasterData5[[#This Row],[Income ]]&lt;=$AB$12), "Yes", "")</f>
        <v/>
      </c>
      <c r="S1480" s="14" t="str">
        <f>IF(AND(MasterData5[[#This Row],[MntSweetProducts]]&gt;=AF$4, MasterData5[[#This Row],[Income ]]&lt;=$AB$12), "Yes", "")</f>
        <v/>
      </c>
      <c r="U1480" s="14" t="str">
        <f>IF(MasterData5[[#This Row],[MntWines]]&gt;=AB$4, "Yes", "")</f>
        <v/>
      </c>
      <c r="V1480" s="14" t="str">
        <f>IF(MasterData5[[#This Row],[MntFruits]]&gt;=AC$4, "Yes", "")</f>
        <v/>
      </c>
      <c r="W1480" s="14" t="str">
        <f>IF(MasterData5[[#This Row],[MntMeatProducts]]&gt;=AD$4, "Yes", "")</f>
        <v/>
      </c>
      <c r="X1480" s="14" t="str">
        <f>IF(MasterData5[[#This Row],[MntFishProducts]]&gt;=AE$4, "Yes", "")</f>
        <v/>
      </c>
      <c r="Y1480" s="14" t="str">
        <f>IF(MasterData5[[#This Row],[MntSweetProducts]]&gt;=AF$4, "Yes", "")</f>
        <v/>
      </c>
    </row>
    <row r="1481" spans="1:25" x14ac:dyDescent="0.3">
      <c r="A1481">
        <v>7284</v>
      </c>
      <c r="B1481" s="10">
        <v>10</v>
      </c>
      <c r="C1481" s="10">
        <v>0</v>
      </c>
      <c r="D1481" s="10">
        <v>7</v>
      </c>
      <c r="E1481" s="10">
        <v>2</v>
      </c>
      <c r="F1481" s="10">
        <v>0</v>
      </c>
      <c r="G1481" s="10">
        <v>1</v>
      </c>
      <c r="H1481" s="24">
        <f>2021-'Customer Profile'!B1480</f>
        <v>68</v>
      </c>
      <c r="I1481" s="10">
        <f>IF(Analysis!$B$60="Wine",B1481,IF(Analysis!$B$60="Fruit",C1481,IF(Analysis!$B$60="Meat",D1481,IF(Analysis!$B$60="Fish",E1481,IF(Analysis!$B$60="Sweet",F1481,"")))))</f>
        <v>2</v>
      </c>
      <c r="J1481" s="10">
        <v>48686</v>
      </c>
      <c r="K1481" s="10" t="str">
        <f>IF(MasterData5[[#This Row],[Income ]]&gt;$AB$12, "Above", "Below")</f>
        <v>Below</v>
      </c>
      <c r="L1481" s="10">
        <f>SUM(MasterData5[[#This Row],[MntWines]:[MntSweetProducts]])</f>
        <v>19</v>
      </c>
      <c r="M1481" s="53" t="str">
        <f>IF(MasterData5[[#This Row],[Total Purchase]]&gt;=500, "Over $500", "")</f>
        <v/>
      </c>
      <c r="N1481" s="10"/>
      <c r="O1481" s="14" t="str">
        <f>IF(AND(MasterData5[[#This Row],[MntWines]]&gt;=AB$4, MasterData5[[#This Row],[Income ]]&lt;=$AB$12), "Yes", "")</f>
        <v/>
      </c>
      <c r="P1481" s="14" t="str">
        <f>IF(AND(MasterData5[[#This Row],[MntFruits]]&gt;=AC$4, MasterData5[[#This Row],[Income ]]&lt;=$AB$12), "Yes", "")</f>
        <v/>
      </c>
      <c r="Q1481" s="14" t="str">
        <f>IF(AND(MasterData5[[#This Row],[MntMeatProducts]]&gt;=AD$4, MasterData5[[#This Row],[Income ]]&lt;=$AB$12), "Yes", "")</f>
        <v/>
      </c>
      <c r="R1481" s="14" t="str">
        <f>IF(AND(MasterData5[[#This Row],[MntFishProducts]]&gt;=AE$4, MasterData5[[#This Row],[Income ]]&lt;=$AB$12), "Yes", "")</f>
        <v/>
      </c>
      <c r="S1481" s="14" t="str">
        <f>IF(AND(MasterData5[[#This Row],[MntSweetProducts]]&gt;=AF$4, MasterData5[[#This Row],[Income ]]&lt;=$AB$12), "Yes", "")</f>
        <v/>
      </c>
      <c r="U1481" s="14" t="str">
        <f>IF(MasterData5[[#This Row],[MntWines]]&gt;=AB$4, "Yes", "")</f>
        <v/>
      </c>
      <c r="V1481" s="14" t="str">
        <f>IF(MasterData5[[#This Row],[MntFruits]]&gt;=AC$4, "Yes", "")</f>
        <v/>
      </c>
      <c r="W1481" s="14" t="str">
        <f>IF(MasterData5[[#This Row],[MntMeatProducts]]&gt;=AD$4, "Yes", "")</f>
        <v/>
      </c>
      <c r="X1481" s="14" t="str">
        <f>IF(MasterData5[[#This Row],[MntFishProducts]]&gt;=AE$4, "Yes", "")</f>
        <v/>
      </c>
      <c r="Y1481" s="14" t="str">
        <f>IF(MasterData5[[#This Row],[MntSweetProducts]]&gt;=AF$4, "Yes", "")</f>
        <v/>
      </c>
    </row>
    <row r="1482" spans="1:25" x14ac:dyDescent="0.3">
      <c r="A1482">
        <v>7286</v>
      </c>
      <c r="B1482" s="10">
        <v>13</v>
      </c>
      <c r="C1482" s="10">
        <v>6</v>
      </c>
      <c r="D1482" s="10">
        <v>15</v>
      </c>
      <c r="E1482" s="10">
        <v>3</v>
      </c>
      <c r="F1482" s="10">
        <v>5</v>
      </c>
      <c r="G1482" s="10">
        <v>13</v>
      </c>
      <c r="H1482" s="24">
        <f>2021-'Customer Profile'!B1481</f>
        <v>53</v>
      </c>
      <c r="I1482" s="10">
        <f>IF(Analysis!$B$60="Wine",B1482,IF(Analysis!$B$60="Fruit",C1482,IF(Analysis!$B$60="Meat",D1482,IF(Analysis!$B$60="Fish",E1482,IF(Analysis!$B$60="Sweet",F1482,"")))))</f>
        <v>3</v>
      </c>
      <c r="J1482" s="10">
        <v>41728</v>
      </c>
      <c r="K1482" s="10" t="str">
        <f>IF(MasterData5[[#This Row],[Income ]]&gt;$AB$12, "Above", "Below")</f>
        <v>Below</v>
      </c>
      <c r="L1482" s="10">
        <f>SUM(MasterData5[[#This Row],[MntWines]:[MntSweetProducts]])</f>
        <v>42</v>
      </c>
      <c r="M1482" s="53" t="str">
        <f>IF(MasterData5[[#This Row],[Total Purchase]]&gt;=500, "Over $500", "")</f>
        <v/>
      </c>
      <c r="N1482" s="10"/>
      <c r="O1482" s="14" t="str">
        <f>IF(AND(MasterData5[[#This Row],[MntWines]]&gt;=AB$4, MasterData5[[#This Row],[Income ]]&lt;=$AB$12), "Yes", "")</f>
        <v/>
      </c>
      <c r="P1482" s="14" t="str">
        <f>IF(AND(MasterData5[[#This Row],[MntFruits]]&gt;=AC$4, MasterData5[[#This Row],[Income ]]&lt;=$AB$12), "Yes", "")</f>
        <v/>
      </c>
      <c r="Q1482" s="14" t="str">
        <f>IF(AND(MasterData5[[#This Row],[MntMeatProducts]]&gt;=AD$4, MasterData5[[#This Row],[Income ]]&lt;=$AB$12), "Yes", "")</f>
        <v/>
      </c>
      <c r="R1482" s="14" t="str">
        <f>IF(AND(MasterData5[[#This Row],[MntFishProducts]]&gt;=AE$4, MasterData5[[#This Row],[Income ]]&lt;=$AB$12), "Yes", "")</f>
        <v/>
      </c>
      <c r="S1482" s="14" t="str">
        <f>IF(AND(MasterData5[[#This Row],[MntSweetProducts]]&gt;=AF$4, MasterData5[[#This Row],[Income ]]&lt;=$AB$12), "Yes", "")</f>
        <v/>
      </c>
      <c r="U1482" s="14" t="str">
        <f>IF(MasterData5[[#This Row],[MntWines]]&gt;=AB$4, "Yes", "")</f>
        <v/>
      </c>
      <c r="V1482" s="14" t="str">
        <f>IF(MasterData5[[#This Row],[MntFruits]]&gt;=AC$4, "Yes", "")</f>
        <v/>
      </c>
      <c r="W1482" s="14" t="str">
        <f>IF(MasterData5[[#This Row],[MntMeatProducts]]&gt;=AD$4, "Yes", "")</f>
        <v/>
      </c>
      <c r="X1482" s="14" t="str">
        <f>IF(MasterData5[[#This Row],[MntFishProducts]]&gt;=AE$4, "Yes", "")</f>
        <v/>
      </c>
      <c r="Y1482" s="14" t="str">
        <f>IF(MasterData5[[#This Row],[MntSweetProducts]]&gt;=AF$4, "Yes", "")</f>
        <v/>
      </c>
    </row>
    <row r="1483" spans="1:25" x14ac:dyDescent="0.3">
      <c r="A1483">
        <v>7290</v>
      </c>
      <c r="B1483" s="10">
        <v>347</v>
      </c>
      <c r="C1483" s="10">
        <v>44</v>
      </c>
      <c r="D1483" s="10">
        <v>534</v>
      </c>
      <c r="E1483" s="10">
        <v>17</v>
      </c>
      <c r="F1483" s="10">
        <v>0</v>
      </c>
      <c r="G1483" s="10">
        <v>26</v>
      </c>
      <c r="H1483" s="24">
        <f>2021-'Customer Profile'!B1482</f>
        <v>36</v>
      </c>
      <c r="I1483" s="10">
        <f>IF(Analysis!$B$60="Wine",B1483,IF(Analysis!$B$60="Fruit",C1483,IF(Analysis!$B$60="Meat",D1483,IF(Analysis!$B$60="Fish",E1483,IF(Analysis!$B$60="Sweet",F1483,"")))))</f>
        <v>17</v>
      </c>
      <c r="J1483" s="10">
        <v>70596</v>
      </c>
      <c r="K1483" s="10" t="str">
        <f>IF(MasterData5[[#This Row],[Income ]]&gt;$AB$12, "Above", "Below")</f>
        <v>Above</v>
      </c>
      <c r="L1483" s="10">
        <f>SUM(MasterData5[[#This Row],[MntWines]:[MntSweetProducts]])</f>
        <v>942</v>
      </c>
      <c r="M1483" s="53" t="str">
        <f>IF(MasterData5[[#This Row],[Total Purchase]]&gt;=500, "Over $500", "")</f>
        <v>Over $500</v>
      </c>
      <c r="N1483" s="10"/>
      <c r="O1483" s="14" t="str">
        <f>IF(AND(MasterData5[[#This Row],[MntWines]]&gt;=AB$4, MasterData5[[#This Row],[Income ]]&lt;=$AB$12), "Yes", "")</f>
        <v/>
      </c>
      <c r="P1483" s="14" t="str">
        <f>IF(AND(MasterData5[[#This Row],[MntFruits]]&gt;=AC$4, MasterData5[[#This Row],[Income ]]&lt;=$AB$12), "Yes", "")</f>
        <v/>
      </c>
      <c r="Q1483" s="14" t="str">
        <f>IF(AND(MasterData5[[#This Row],[MntMeatProducts]]&gt;=AD$4, MasterData5[[#This Row],[Income ]]&lt;=$AB$12), "Yes", "")</f>
        <v/>
      </c>
      <c r="R1483" s="14" t="str">
        <f>IF(AND(MasterData5[[#This Row],[MntFishProducts]]&gt;=AE$4, MasterData5[[#This Row],[Income ]]&lt;=$AB$12), "Yes", "")</f>
        <v/>
      </c>
      <c r="S1483" s="14" t="str">
        <f>IF(AND(MasterData5[[#This Row],[MntSweetProducts]]&gt;=AF$4, MasterData5[[#This Row],[Income ]]&lt;=$AB$12), "Yes", "")</f>
        <v/>
      </c>
      <c r="U1483" s="14" t="str">
        <f>IF(MasterData5[[#This Row],[MntWines]]&gt;=AB$4, "Yes", "")</f>
        <v>Yes</v>
      </c>
      <c r="V1483" s="14" t="str">
        <f>IF(MasterData5[[#This Row],[MntFruits]]&gt;=AC$4, "Yes", "")</f>
        <v>Yes</v>
      </c>
      <c r="W1483" s="14" t="str">
        <f>IF(MasterData5[[#This Row],[MntMeatProducts]]&gt;=AD$4, "Yes", "")</f>
        <v>Yes</v>
      </c>
      <c r="X1483" s="14" t="str">
        <f>IF(MasterData5[[#This Row],[MntFishProducts]]&gt;=AE$4, "Yes", "")</f>
        <v/>
      </c>
      <c r="Y1483" s="14" t="str">
        <f>IF(MasterData5[[#This Row],[MntSweetProducts]]&gt;=AF$4, "Yes", "")</f>
        <v/>
      </c>
    </row>
    <row r="1484" spans="1:25" x14ac:dyDescent="0.3">
      <c r="A1484">
        <v>7297</v>
      </c>
      <c r="B1484" s="10">
        <v>5</v>
      </c>
      <c r="C1484" s="10">
        <v>3</v>
      </c>
      <c r="D1484" s="10">
        <v>10</v>
      </c>
      <c r="E1484" s="10">
        <v>12</v>
      </c>
      <c r="F1484" s="10">
        <v>7</v>
      </c>
      <c r="G1484" s="10">
        <v>20</v>
      </c>
      <c r="H1484" s="24">
        <f>2021-'Customer Profile'!B1483</f>
        <v>48</v>
      </c>
      <c r="I1484" s="10">
        <f>IF(Analysis!$B$60="Wine",B1484,IF(Analysis!$B$60="Fruit",C1484,IF(Analysis!$B$60="Meat",D1484,IF(Analysis!$B$60="Fish",E1484,IF(Analysis!$B$60="Sweet",F1484,"")))))</f>
        <v>12</v>
      </c>
      <c r="J1484" s="10">
        <v>7500</v>
      </c>
      <c r="K1484" s="10" t="str">
        <f>IF(MasterData5[[#This Row],[Income ]]&gt;$AB$12, "Above", "Below")</f>
        <v>Below</v>
      </c>
      <c r="L1484" s="10">
        <f>SUM(MasterData5[[#This Row],[MntWines]:[MntSweetProducts]])</f>
        <v>37</v>
      </c>
      <c r="M1484" s="53" t="str">
        <f>IF(MasterData5[[#This Row],[Total Purchase]]&gt;=500, "Over $500", "")</f>
        <v/>
      </c>
      <c r="N1484" s="10"/>
      <c r="O1484" s="14" t="str">
        <f>IF(AND(MasterData5[[#This Row],[MntWines]]&gt;=AB$4, MasterData5[[#This Row],[Income ]]&lt;=$AB$12), "Yes", "")</f>
        <v/>
      </c>
      <c r="P1484" s="14" t="str">
        <f>IF(AND(MasterData5[[#This Row],[MntFruits]]&gt;=AC$4, MasterData5[[#This Row],[Income ]]&lt;=$AB$12), "Yes", "")</f>
        <v/>
      </c>
      <c r="Q1484" s="14" t="str">
        <f>IF(AND(MasterData5[[#This Row],[MntMeatProducts]]&gt;=AD$4, MasterData5[[#This Row],[Income ]]&lt;=$AB$12), "Yes", "")</f>
        <v/>
      </c>
      <c r="R1484" s="14" t="str">
        <f>IF(AND(MasterData5[[#This Row],[MntFishProducts]]&gt;=AE$4, MasterData5[[#This Row],[Income ]]&lt;=$AB$12), "Yes", "")</f>
        <v/>
      </c>
      <c r="S1484" s="14" t="str">
        <f>IF(AND(MasterData5[[#This Row],[MntSweetProducts]]&gt;=AF$4, MasterData5[[#This Row],[Income ]]&lt;=$AB$12), "Yes", "")</f>
        <v/>
      </c>
      <c r="U1484" s="14" t="str">
        <f>IF(MasterData5[[#This Row],[MntWines]]&gt;=AB$4, "Yes", "")</f>
        <v/>
      </c>
      <c r="V1484" s="14" t="str">
        <f>IF(MasterData5[[#This Row],[MntFruits]]&gt;=AC$4, "Yes", "")</f>
        <v/>
      </c>
      <c r="W1484" s="14" t="str">
        <f>IF(MasterData5[[#This Row],[MntMeatProducts]]&gt;=AD$4, "Yes", "")</f>
        <v/>
      </c>
      <c r="X1484" s="14" t="str">
        <f>IF(MasterData5[[#This Row],[MntFishProducts]]&gt;=AE$4, "Yes", "")</f>
        <v/>
      </c>
      <c r="Y1484" s="14" t="str">
        <f>IF(MasterData5[[#This Row],[MntSweetProducts]]&gt;=AF$4, "Yes", "")</f>
        <v/>
      </c>
    </row>
    <row r="1485" spans="1:25" x14ac:dyDescent="0.3">
      <c r="A1485">
        <v>7300</v>
      </c>
      <c r="B1485" s="10">
        <v>448</v>
      </c>
      <c r="C1485" s="10">
        <v>4</v>
      </c>
      <c r="D1485" s="10">
        <v>34</v>
      </c>
      <c r="E1485" s="10">
        <v>6</v>
      </c>
      <c r="F1485" s="10">
        <v>4</v>
      </c>
      <c r="G1485" s="10">
        <v>39</v>
      </c>
      <c r="H1485" s="24">
        <f>2021-'Customer Profile'!B1484</f>
        <v>69</v>
      </c>
      <c r="I1485" s="10">
        <f>IF(Analysis!$B$60="Wine",B1485,IF(Analysis!$B$60="Fruit",C1485,IF(Analysis!$B$60="Meat",D1485,IF(Analysis!$B$60="Fish",E1485,IF(Analysis!$B$60="Sweet",F1485,"")))))</f>
        <v>6</v>
      </c>
      <c r="J1485" s="10">
        <v>69142</v>
      </c>
      <c r="K1485" s="10" t="str">
        <f>IF(MasterData5[[#This Row],[Income ]]&gt;$AB$12, "Above", "Below")</f>
        <v>Above</v>
      </c>
      <c r="L1485" s="10">
        <f>SUM(MasterData5[[#This Row],[MntWines]:[MntSweetProducts]])</f>
        <v>496</v>
      </c>
      <c r="M1485" s="53" t="str">
        <f>IF(MasterData5[[#This Row],[Total Purchase]]&gt;=500, "Over $500", "")</f>
        <v/>
      </c>
      <c r="N1485" s="10"/>
      <c r="O1485" s="14" t="str">
        <f>IF(AND(MasterData5[[#This Row],[MntWines]]&gt;=AB$4, MasterData5[[#This Row],[Income ]]&lt;=$AB$12), "Yes", "")</f>
        <v/>
      </c>
      <c r="P1485" s="14" t="str">
        <f>IF(AND(MasterData5[[#This Row],[MntFruits]]&gt;=AC$4, MasterData5[[#This Row],[Income ]]&lt;=$AB$12), "Yes", "")</f>
        <v/>
      </c>
      <c r="Q1485" s="14" t="str">
        <f>IF(AND(MasterData5[[#This Row],[MntMeatProducts]]&gt;=AD$4, MasterData5[[#This Row],[Income ]]&lt;=$AB$12), "Yes", "")</f>
        <v/>
      </c>
      <c r="R1485" s="14" t="str">
        <f>IF(AND(MasterData5[[#This Row],[MntFishProducts]]&gt;=AE$4, MasterData5[[#This Row],[Income ]]&lt;=$AB$12), "Yes", "")</f>
        <v/>
      </c>
      <c r="S1485" s="14" t="str">
        <f>IF(AND(MasterData5[[#This Row],[MntSweetProducts]]&gt;=AF$4, MasterData5[[#This Row],[Income ]]&lt;=$AB$12), "Yes", "")</f>
        <v/>
      </c>
      <c r="U1485" s="14" t="str">
        <f>IF(MasterData5[[#This Row],[MntWines]]&gt;=AB$4, "Yes", "")</f>
        <v>Yes</v>
      </c>
      <c r="V1485" s="14" t="str">
        <f>IF(MasterData5[[#This Row],[MntFruits]]&gt;=AC$4, "Yes", "")</f>
        <v/>
      </c>
      <c r="W1485" s="14" t="str">
        <f>IF(MasterData5[[#This Row],[MntMeatProducts]]&gt;=AD$4, "Yes", "")</f>
        <v/>
      </c>
      <c r="X1485" s="14" t="str">
        <f>IF(MasterData5[[#This Row],[MntFishProducts]]&gt;=AE$4, "Yes", "")</f>
        <v/>
      </c>
      <c r="Y1485" s="14" t="str">
        <f>IF(MasterData5[[#This Row],[MntSweetProducts]]&gt;=AF$4, "Yes", "")</f>
        <v/>
      </c>
    </row>
    <row r="1486" spans="1:25" x14ac:dyDescent="0.3">
      <c r="A1486">
        <v>7301</v>
      </c>
      <c r="B1486" s="10">
        <v>4</v>
      </c>
      <c r="C1486" s="10">
        <v>22</v>
      </c>
      <c r="D1486" s="10">
        <v>11</v>
      </c>
      <c r="E1486" s="10">
        <v>3</v>
      </c>
      <c r="F1486" s="10">
        <v>7</v>
      </c>
      <c r="G1486" s="10">
        <v>32</v>
      </c>
      <c r="H1486" s="24">
        <f>2021-'Customer Profile'!B1485</f>
        <v>39</v>
      </c>
      <c r="I1486" s="10">
        <f>IF(Analysis!$B$60="Wine",B1486,IF(Analysis!$B$60="Fruit",C1486,IF(Analysis!$B$60="Meat",D1486,IF(Analysis!$B$60="Fish",E1486,IF(Analysis!$B$60="Sweet",F1486,"")))))</f>
        <v>3</v>
      </c>
      <c r="J1486" s="10">
        <v>23616</v>
      </c>
      <c r="K1486" s="10" t="str">
        <f>IF(MasterData5[[#This Row],[Income ]]&gt;$AB$12, "Above", "Below")</f>
        <v>Below</v>
      </c>
      <c r="L1486" s="10">
        <f>SUM(MasterData5[[#This Row],[MntWines]:[MntSweetProducts]])</f>
        <v>47</v>
      </c>
      <c r="M1486" s="53" t="str">
        <f>IF(MasterData5[[#This Row],[Total Purchase]]&gt;=500, "Over $500", "")</f>
        <v/>
      </c>
      <c r="N1486" s="10"/>
      <c r="O1486" s="14" t="str">
        <f>IF(AND(MasterData5[[#This Row],[MntWines]]&gt;=AB$4, MasterData5[[#This Row],[Income ]]&lt;=$AB$12), "Yes", "")</f>
        <v/>
      </c>
      <c r="P1486" s="14" t="str">
        <f>IF(AND(MasterData5[[#This Row],[MntFruits]]&gt;=AC$4, MasterData5[[#This Row],[Income ]]&lt;=$AB$12), "Yes", "")</f>
        <v/>
      </c>
      <c r="Q1486" s="14" t="str">
        <f>IF(AND(MasterData5[[#This Row],[MntMeatProducts]]&gt;=AD$4, MasterData5[[#This Row],[Income ]]&lt;=$AB$12), "Yes", "")</f>
        <v/>
      </c>
      <c r="R1486" s="14" t="str">
        <f>IF(AND(MasterData5[[#This Row],[MntFishProducts]]&gt;=AE$4, MasterData5[[#This Row],[Income ]]&lt;=$AB$12), "Yes", "")</f>
        <v/>
      </c>
      <c r="S1486" s="14" t="str">
        <f>IF(AND(MasterData5[[#This Row],[MntSweetProducts]]&gt;=AF$4, MasterData5[[#This Row],[Income ]]&lt;=$AB$12), "Yes", "")</f>
        <v/>
      </c>
      <c r="U1486" s="14" t="str">
        <f>IF(MasterData5[[#This Row],[MntWines]]&gt;=AB$4, "Yes", "")</f>
        <v/>
      </c>
      <c r="V1486" s="14" t="str">
        <f>IF(MasterData5[[#This Row],[MntFruits]]&gt;=AC$4, "Yes", "")</f>
        <v/>
      </c>
      <c r="W1486" s="14" t="str">
        <f>IF(MasterData5[[#This Row],[MntMeatProducts]]&gt;=AD$4, "Yes", "")</f>
        <v/>
      </c>
      <c r="X1486" s="14" t="str">
        <f>IF(MasterData5[[#This Row],[MntFishProducts]]&gt;=AE$4, "Yes", "")</f>
        <v/>
      </c>
      <c r="Y1486" s="14" t="str">
        <f>IF(MasterData5[[#This Row],[MntSweetProducts]]&gt;=AF$4, "Yes", "")</f>
        <v/>
      </c>
    </row>
    <row r="1487" spans="1:25" x14ac:dyDescent="0.3">
      <c r="A1487">
        <v>7313</v>
      </c>
      <c r="B1487" s="10">
        <v>570</v>
      </c>
      <c r="C1487" s="10">
        <v>73</v>
      </c>
      <c r="D1487" s="10">
        <v>614</v>
      </c>
      <c r="E1487" s="10">
        <v>133</v>
      </c>
      <c r="F1487" s="10">
        <v>102</v>
      </c>
      <c r="G1487" s="10">
        <v>73</v>
      </c>
      <c r="H1487" s="24">
        <f>2021-'Customer Profile'!B1486</f>
        <v>72</v>
      </c>
      <c r="I1487" s="10">
        <f>IF(Analysis!$B$60="Wine",B1487,IF(Analysis!$B$60="Fruit",C1487,IF(Analysis!$B$60="Meat",D1487,IF(Analysis!$B$60="Fish",E1487,IF(Analysis!$B$60="Sweet",F1487,"")))))</f>
        <v>133</v>
      </c>
      <c r="J1487" s="10">
        <v>74859</v>
      </c>
      <c r="K1487" s="10" t="str">
        <f>IF(MasterData5[[#This Row],[Income ]]&gt;$AB$12, "Above", "Below")</f>
        <v>Above</v>
      </c>
      <c r="L1487" s="10">
        <f>SUM(MasterData5[[#This Row],[MntWines]:[MntSweetProducts]])</f>
        <v>1492</v>
      </c>
      <c r="M1487" s="53" t="str">
        <f>IF(MasterData5[[#This Row],[Total Purchase]]&gt;=500, "Over $500", "")</f>
        <v>Over $500</v>
      </c>
      <c r="N1487" s="10"/>
      <c r="O1487" s="14" t="str">
        <f>IF(AND(MasterData5[[#This Row],[MntWines]]&gt;=AB$4, MasterData5[[#This Row],[Income ]]&lt;=$AB$12), "Yes", "")</f>
        <v/>
      </c>
      <c r="P1487" s="14" t="str">
        <f>IF(AND(MasterData5[[#This Row],[MntFruits]]&gt;=AC$4, MasterData5[[#This Row],[Income ]]&lt;=$AB$12), "Yes", "")</f>
        <v/>
      </c>
      <c r="Q1487" s="14" t="str">
        <f>IF(AND(MasterData5[[#This Row],[MntMeatProducts]]&gt;=AD$4, MasterData5[[#This Row],[Income ]]&lt;=$AB$12), "Yes", "")</f>
        <v/>
      </c>
      <c r="R1487" s="14" t="str">
        <f>IF(AND(MasterData5[[#This Row],[MntFishProducts]]&gt;=AE$4, MasterData5[[#This Row],[Income ]]&lt;=$AB$12), "Yes", "")</f>
        <v/>
      </c>
      <c r="S1487" s="14" t="str">
        <f>IF(AND(MasterData5[[#This Row],[MntSweetProducts]]&gt;=AF$4, MasterData5[[#This Row],[Income ]]&lt;=$AB$12), "Yes", "")</f>
        <v/>
      </c>
      <c r="U1487" s="14" t="str">
        <f>IF(MasterData5[[#This Row],[MntWines]]&gt;=AB$4, "Yes", "")</f>
        <v>Yes</v>
      </c>
      <c r="V1487" s="14" t="str">
        <f>IF(MasterData5[[#This Row],[MntFruits]]&gt;=AC$4, "Yes", "")</f>
        <v>Yes</v>
      </c>
      <c r="W1487" s="14" t="str">
        <f>IF(MasterData5[[#This Row],[MntMeatProducts]]&gt;=AD$4, "Yes", "")</f>
        <v>Yes</v>
      </c>
      <c r="X1487" s="14" t="str">
        <f>IF(MasterData5[[#This Row],[MntFishProducts]]&gt;=AE$4, "Yes", "")</f>
        <v>Yes</v>
      </c>
      <c r="Y1487" s="14" t="str">
        <f>IF(MasterData5[[#This Row],[MntSweetProducts]]&gt;=AF$4, "Yes", "")</f>
        <v>Yes</v>
      </c>
    </row>
    <row r="1488" spans="1:25" x14ac:dyDescent="0.3">
      <c r="A1488">
        <v>7321</v>
      </c>
      <c r="B1488" s="10">
        <v>292</v>
      </c>
      <c r="C1488" s="10">
        <v>30</v>
      </c>
      <c r="D1488" s="10">
        <v>415</v>
      </c>
      <c r="E1488" s="10">
        <v>63</v>
      </c>
      <c r="F1488" s="10">
        <v>33</v>
      </c>
      <c r="G1488" s="10">
        <v>200</v>
      </c>
      <c r="H1488" s="24">
        <f>2021-'Customer Profile'!B1487</f>
        <v>59</v>
      </c>
      <c r="I1488" s="10">
        <f>IF(Analysis!$B$60="Wine",B1488,IF(Analysis!$B$60="Fruit",C1488,IF(Analysis!$B$60="Meat",D1488,IF(Analysis!$B$60="Fish",E1488,IF(Analysis!$B$60="Sweet",F1488,"")))))</f>
        <v>63</v>
      </c>
      <c r="J1488" s="10">
        <v>76081</v>
      </c>
      <c r="K1488" s="10" t="str">
        <f>IF(MasterData5[[#This Row],[Income ]]&gt;$AB$12, "Above", "Below")</f>
        <v>Above</v>
      </c>
      <c r="L1488" s="10">
        <f>SUM(MasterData5[[#This Row],[MntWines]:[MntSweetProducts]])</f>
        <v>833</v>
      </c>
      <c r="M1488" s="53" t="str">
        <f>IF(MasterData5[[#This Row],[Total Purchase]]&gt;=500, "Over $500", "")</f>
        <v>Over $500</v>
      </c>
      <c r="N1488" s="10"/>
      <c r="O1488" s="14" t="str">
        <f>IF(AND(MasterData5[[#This Row],[MntWines]]&gt;=AB$4, MasterData5[[#This Row],[Income ]]&lt;=$AB$12), "Yes", "")</f>
        <v/>
      </c>
      <c r="P1488" s="14" t="str">
        <f>IF(AND(MasterData5[[#This Row],[MntFruits]]&gt;=AC$4, MasterData5[[#This Row],[Income ]]&lt;=$AB$12), "Yes", "")</f>
        <v/>
      </c>
      <c r="Q1488" s="14" t="str">
        <f>IF(AND(MasterData5[[#This Row],[MntMeatProducts]]&gt;=AD$4, MasterData5[[#This Row],[Income ]]&lt;=$AB$12), "Yes", "")</f>
        <v/>
      </c>
      <c r="R1488" s="14" t="str">
        <f>IF(AND(MasterData5[[#This Row],[MntFishProducts]]&gt;=AE$4, MasterData5[[#This Row],[Income ]]&lt;=$AB$12), "Yes", "")</f>
        <v/>
      </c>
      <c r="S1488" s="14" t="str">
        <f>IF(AND(MasterData5[[#This Row],[MntSweetProducts]]&gt;=AF$4, MasterData5[[#This Row],[Income ]]&lt;=$AB$12), "Yes", "")</f>
        <v/>
      </c>
      <c r="U1488" s="14" t="str">
        <f>IF(MasterData5[[#This Row],[MntWines]]&gt;=AB$4, "Yes", "")</f>
        <v/>
      </c>
      <c r="V1488" s="14" t="str">
        <f>IF(MasterData5[[#This Row],[MntFruits]]&gt;=AC$4, "Yes", "")</f>
        <v>Yes</v>
      </c>
      <c r="W1488" s="14" t="str">
        <f>IF(MasterData5[[#This Row],[MntMeatProducts]]&gt;=AD$4, "Yes", "")</f>
        <v>Yes</v>
      </c>
      <c r="X1488" s="14" t="str">
        <f>IF(MasterData5[[#This Row],[MntFishProducts]]&gt;=AE$4, "Yes", "")</f>
        <v>Yes</v>
      </c>
      <c r="Y1488" s="14" t="str">
        <f>IF(MasterData5[[#This Row],[MntSweetProducts]]&gt;=AF$4, "Yes", "")</f>
        <v>Yes</v>
      </c>
    </row>
    <row r="1489" spans="1:25" x14ac:dyDescent="0.3">
      <c r="A1489">
        <v>7325</v>
      </c>
      <c r="B1489" s="10">
        <v>23</v>
      </c>
      <c r="C1489" s="10">
        <v>0</v>
      </c>
      <c r="D1489" s="10">
        <v>11</v>
      </c>
      <c r="E1489" s="10">
        <v>2</v>
      </c>
      <c r="F1489" s="10">
        <v>1</v>
      </c>
      <c r="G1489" s="10">
        <v>3</v>
      </c>
      <c r="H1489" s="24">
        <f>2021-'Customer Profile'!B1488</f>
        <v>35</v>
      </c>
      <c r="I1489" s="10">
        <f>IF(Analysis!$B$60="Wine",B1489,IF(Analysis!$B$60="Fruit",C1489,IF(Analysis!$B$60="Meat",D1489,IF(Analysis!$B$60="Fish",E1489,IF(Analysis!$B$60="Sweet",F1489,"")))))</f>
        <v>2</v>
      </c>
      <c r="J1489" s="10">
        <v>38197</v>
      </c>
      <c r="K1489" s="10" t="str">
        <f>IF(MasterData5[[#This Row],[Income ]]&gt;$AB$12, "Above", "Below")</f>
        <v>Below</v>
      </c>
      <c r="L1489" s="10">
        <f>SUM(MasterData5[[#This Row],[MntWines]:[MntSweetProducts]])</f>
        <v>37</v>
      </c>
      <c r="M1489" s="53" t="str">
        <f>IF(MasterData5[[#This Row],[Total Purchase]]&gt;=500, "Over $500", "")</f>
        <v/>
      </c>
      <c r="N1489" s="10"/>
      <c r="O1489" s="14" t="str">
        <f>IF(AND(MasterData5[[#This Row],[MntWines]]&gt;=AB$4, MasterData5[[#This Row],[Income ]]&lt;=$AB$12), "Yes", "")</f>
        <v/>
      </c>
      <c r="P1489" s="14" t="str">
        <f>IF(AND(MasterData5[[#This Row],[MntFruits]]&gt;=AC$4, MasterData5[[#This Row],[Income ]]&lt;=$AB$12), "Yes", "")</f>
        <v/>
      </c>
      <c r="Q1489" s="14" t="str">
        <f>IF(AND(MasterData5[[#This Row],[MntMeatProducts]]&gt;=AD$4, MasterData5[[#This Row],[Income ]]&lt;=$AB$12), "Yes", "")</f>
        <v/>
      </c>
      <c r="R1489" s="14" t="str">
        <f>IF(AND(MasterData5[[#This Row],[MntFishProducts]]&gt;=AE$4, MasterData5[[#This Row],[Income ]]&lt;=$AB$12), "Yes", "")</f>
        <v/>
      </c>
      <c r="S1489" s="14" t="str">
        <f>IF(AND(MasterData5[[#This Row],[MntSweetProducts]]&gt;=AF$4, MasterData5[[#This Row],[Income ]]&lt;=$AB$12), "Yes", "")</f>
        <v/>
      </c>
      <c r="U1489" s="14" t="str">
        <f>IF(MasterData5[[#This Row],[MntWines]]&gt;=AB$4, "Yes", "")</f>
        <v/>
      </c>
      <c r="V1489" s="14" t="str">
        <f>IF(MasterData5[[#This Row],[MntFruits]]&gt;=AC$4, "Yes", "")</f>
        <v/>
      </c>
      <c r="W1489" s="14" t="str">
        <f>IF(MasterData5[[#This Row],[MntMeatProducts]]&gt;=AD$4, "Yes", "")</f>
        <v/>
      </c>
      <c r="X1489" s="14" t="str">
        <f>IF(MasterData5[[#This Row],[MntFishProducts]]&gt;=AE$4, "Yes", "")</f>
        <v/>
      </c>
      <c r="Y1489" s="14" t="str">
        <f>IF(MasterData5[[#This Row],[MntSweetProducts]]&gt;=AF$4, "Yes", "")</f>
        <v/>
      </c>
    </row>
    <row r="1490" spans="1:25" x14ac:dyDescent="0.3">
      <c r="A1490">
        <v>7326</v>
      </c>
      <c r="B1490" s="10">
        <v>34</v>
      </c>
      <c r="C1490" s="10">
        <v>1</v>
      </c>
      <c r="D1490" s="10">
        <v>19</v>
      </c>
      <c r="E1490" s="10">
        <v>2</v>
      </c>
      <c r="F1490" s="10">
        <v>7</v>
      </c>
      <c r="G1490" s="10">
        <v>0</v>
      </c>
      <c r="H1490" s="24">
        <f>2021-'Customer Profile'!B1489</f>
        <v>50</v>
      </c>
      <c r="I1490" s="10">
        <f>IF(Analysis!$B$60="Wine",B1490,IF(Analysis!$B$60="Fruit",C1490,IF(Analysis!$B$60="Meat",D1490,IF(Analysis!$B$60="Fish",E1490,IF(Analysis!$B$60="Sweet",F1490,"")))))</f>
        <v>2</v>
      </c>
      <c r="J1490" s="10">
        <v>56850</v>
      </c>
      <c r="K1490" s="10" t="str">
        <f>IF(MasterData5[[#This Row],[Income ]]&gt;$AB$12, "Above", "Below")</f>
        <v>Above</v>
      </c>
      <c r="L1490" s="10">
        <f>SUM(MasterData5[[#This Row],[MntWines]:[MntSweetProducts]])</f>
        <v>63</v>
      </c>
      <c r="M1490" s="53" t="str">
        <f>IF(MasterData5[[#This Row],[Total Purchase]]&gt;=500, "Over $500", "")</f>
        <v/>
      </c>
      <c r="N1490" s="10"/>
      <c r="O1490" s="14" t="str">
        <f>IF(AND(MasterData5[[#This Row],[MntWines]]&gt;=AB$4, MasterData5[[#This Row],[Income ]]&lt;=$AB$12), "Yes", "")</f>
        <v/>
      </c>
      <c r="P1490" s="14" t="str">
        <f>IF(AND(MasterData5[[#This Row],[MntFruits]]&gt;=AC$4, MasterData5[[#This Row],[Income ]]&lt;=$AB$12), "Yes", "")</f>
        <v/>
      </c>
      <c r="Q1490" s="14" t="str">
        <f>IF(AND(MasterData5[[#This Row],[MntMeatProducts]]&gt;=AD$4, MasterData5[[#This Row],[Income ]]&lt;=$AB$12), "Yes", "")</f>
        <v/>
      </c>
      <c r="R1490" s="14" t="str">
        <f>IF(AND(MasterData5[[#This Row],[MntFishProducts]]&gt;=AE$4, MasterData5[[#This Row],[Income ]]&lt;=$AB$12), "Yes", "")</f>
        <v/>
      </c>
      <c r="S1490" s="14" t="str">
        <f>IF(AND(MasterData5[[#This Row],[MntSweetProducts]]&gt;=AF$4, MasterData5[[#This Row],[Income ]]&lt;=$AB$12), "Yes", "")</f>
        <v/>
      </c>
      <c r="U1490" s="14" t="str">
        <f>IF(MasterData5[[#This Row],[MntWines]]&gt;=AB$4, "Yes", "")</f>
        <v/>
      </c>
      <c r="V1490" s="14" t="str">
        <f>IF(MasterData5[[#This Row],[MntFruits]]&gt;=AC$4, "Yes", "")</f>
        <v/>
      </c>
      <c r="W1490" s="14" t="str">
        <f>IF(MasterData5[[#This Row],[MntMeatProducts]]&gt;=AD$4, "Yes", "")</f>
        <v/>
      </c>
      <c r="X1490" s="14" t="str">
        <f>IF(MasterData5[[#This Row],[MntFishProducts]]&gt;=AE$4, "Yes", "")</f>
        <v/>
      </c>
      <c r="Y1490" s="14" t="str">
        <f>IF(MasterData5[[#This Row],[MntSweetProducts]]&gt;=AF$4, "Yes", "")</f>
        <v/>
      </c>
    </row>
    <row r="1491" spans="1:25" x14ac:dyDescent="0.3">
      <c r="A1491">
        <v>7327</v>
      </c>
      <c r="B1491" s="10">
        <v>21</v>
      </c>
      <c r="C1491" s="10">
        <v>5</v>
      </c>
      <c r="D1491" s="10">
        <v>3</v>
      </c>
      <c r="E1491" s="10">
        <v>10</v>
      </c>
      <c r="F1491" s="10">
        <v>1</v>
      </c>
      <c r="G1491" s="10">
        <v>7</v>
      </c>
      <c r="H1491" s="24">
        <f>2021-'Customer Profile'!B1490</f>
        <v>62</v>
      </c>
      <c r="I1491" s="10">
        <f>IF(Analysis!$B$60="Wine",B1491,IF(Analysis!$B$60="Fruit",C1491,IF(Analysis!$B$60="Meat",D1491,IF(Analysis!$B$60="Fish",E1491,IF(Analysis!$B$60="Sweet",F1491,"")))))</f>
        <v>10</v>
      </c>
      <c r="J1491" s="10">
        <v>36732</v>
      </c>
      <c r="K1491" s="10" t="str">
        <f>IF(MasterData5[[#This Row],[Income ]]&gt;$AB$12, "Above", "Below")</f>
        <v>Below</v>
      </c>
      <c r="L1491" s="10">
        <f>SUM(MasterData5[[#This Row],[MntWines]:[MntSweetProducts]])</f>
        <v>40</v>
      </c>
      <c r="M1491" s="53" t="str">
        <f>IF(MasterData5[[#This Row],[Total Purchase]]&gt;=500, "Over $500", "")</f>
        <v/>
      </c>
      <c r="N1491" s="10"/>
      <c r="O1491" s="14" t="str">
        <f>IF(AND(MasterData5[[#This Row],[MntWines]]&gt;=AB$4, MasterData5[[#This Row],[Income ]]&lt;=$AB$12), "Yes", "")</f>
        <v/>
      </c>
      <c r="P1491" s="14" t="str">
        <f>IF(AND(MasterData5[[#This Row],[MntFruits]]&gt;=AC$4, MasterData5[[#This Row],[Income ]]&lt;=$AB$12), "Yes", "")</f>
        <v/>
      </c>
      <c r="Q1491" s="14" t="str">
        <f>IF(AND(MasterData5[[#This Row],[MntMeatProducts]]&gt;=AD$4, MasterData5[[#This Row],[Income ]]&lt;=$AB$12), "Yes", "")</f>
        <v/>
      </c>
      <c r="R1491" s="14" t="str">
        <f>IF(AND(MasterData5[[#This Row],[MntFishProducts]]&gt;=AE$4, MasterData5[[#This Row],[Income ]]&lt;=$AB$12), "Yes", "")</f>
        <v/>
      </c>
      <c r="S1491" s="14" t="str">
        <f>IF(AND(MasterData5[[#This Row],[MntSweetProducts]]&gt;=AF$4, MasterData5[[#This Row],[Income ]]&lt;=$AB$12), "Yes", "")</f>
        <v/>
      </c>
      <c r="U1491" s="14" t="str">
        <f>IF(MasterData5[[#This Row],[MntWines]]&gt;=AB$4, "Yes", "")</f>
        <v/>
      </c>
      <c r="V1491" s="14" t="str">
        <f>IF(MasterData5[[#This Row],[MntFruits]]&gt;=AC$4, "Yes", "")</f>
        <v/>
      </c>
      <c r="W1491" s="14" t="str">
        <f>IF(MasterData5[[#This Row],[MntMeatProducts]]&gt;=AD$4, "Yes", "")</f>
        <v/>
      </c>
      <c r="X1491" s="14" t="str">
        <f>IF(MasterData5[[#This Row],[MntFishProducts]]&gt;=AE$4, "Yes", "")</f>
        <v/>
      </c>
      <c r="Y1491" s="14" t="str">
        <f>IF(MasterData5[[#This Row],[MntSweetProducts]]&gt;=AF$4, "Yes", "")</f>
        <v/>
      </c>
    </row>
    <row r="1492" spans="1:25" x14ac:dyDescent="0.3">
      <c r="A1492">
        <v>7342</v>
      </c>
      <c r="B1492" s="10">
        <v>341</v>
      </c>
      <c r="C1492" s="10">
        <v>142</v>
      </c>
      <c r="D1492" s="10">
        <v>113</v>
      </c>
      <c r="E1492" s="10">
        <v>259</v>
      </c>
      <c r="F1492" s="10">
        <v>151</v>
      </c>
      <c r="G1492" s="10">
        <v>66</v>
      </c>
      <c r="H1492" s="24">
        <f>2021-'Customer Profile'!B1491</f>
        <v>60</v>
      </c>
      <c r="I1492" s="10">
        <f>IF(Analysis!$B$60="Wine",B1492,IF(Analysis!$B$60="Fruit",C1492,IF(Analysis!$B$60="Meat",D1492,IF(Analysis!$B$60="Fish",E1492,IF(Analysis!$B$60="Sweet",F1492,"")))))</f>
        <v>259</v>
      </c>
      <c r="J1492" s="10">
        <v>59184</v>
      </c>
      <c r="K1492" s="10" t="str">
        <f>IF(MasterData5[[#This Row],[Income ]]&gt;$AB$12, "Above", "Below")</f>
        <v>Above</v>
      </c>
      <c r="L1492" s="10">
        <f>SUM(MasterData5[[#This Row],[MntWines]:[MntSweetProducts]])</f>
        <v>1006</v>
      </c>
      <c r="M1492" s="53" t="str">
        <f>IF(MasterData5[[#This Row],[Total Purchase]]&gt;=500, "Over $500", "")</f>
        <v>Over $500</v>
      </c>
      <c r="N1492" s="10"/>
      <c r="O1492" s="14" t="str">
        <f>IF(AND(MasterData5[[#This Row],[MntWines]]&gt;=AB$4, MasterData5[[#This Row],[Income ]]&lt;=$AB$12), "Yes", "")</f>
        <v/>
      </c>
      <c r="P1492" s="14" t="str">
        <f>IF(AND(MasterData5[[#This Row],[MntFruits]]&gt;=AC$4, MasterData5[[#This Row],[Income ]]&lt;=$AB$12), "Yes", "")</f>
        <v/>
      </c>
      <c r="Q1492" s="14" t="str">
        <f>IF(AND(MasterData5[[#This Row],[MntMeatProducts]]&gt;=AD$4, MasterData5[[#This Row],[Income ]]&lt;=$AB$12), "Yes", "")</f>
        <v/>
      </c>
      <c r="R1492" s="14" t="str">
        <f>IF(AND(MasterData5[[#This Row],[MntFishProducts]]&gt;=AE$4, MasterData5[[#This Row],[Income ]]&lt;=$AB$12), "Yes", "")</f>
        <v/>
      </c>
      <c r="S1492" s="14" t="str">
        <f>IF(AND(MasterData5[[#This Row],[MntSweetProducts]]&gt;=AF$4, MasterData5[[#This Row],[Income ]]&lt;=$AB$12), "Yes", "")</f>
        <v/>
      </c>
      <c r="U1492" s="14" t="str">
        <f>IF(MasterData5[[#This Row],[MntWines]]&gt;=AB$4, "Yes", "")</f>
        <v>Yes</v>
      </c>
      <c r="V1492" s="14" t="str">
        <f>IF(MasterData5[[#This Row],[MntFruits]]&gt;=AC$4, "Yes", "")</f>
        <v>Yes</v>
      </c>
      <c r="W1492" s="14" t="str">
        <f>IF(MasterData5[[#This Row],[MntMeatProducts]]&gt;=AD$4, "Yes", "")</f>
        <v/>
      </c>
      <c r="X1492" s="14" t="str">
        <f>IF(MasterData5[[#This Row],[MntFishProducts]]&gt;=AE$4, "Yes", "")</f>
        <v>Yes</v>
      </c>
      <c r="Y1492" s="14" t="str">
        <f>IF(MasterData5[[#This Row],[MntSweetProducts]]&gt;=AF$4, "Yes", "")</f>
        <v>Yes</v>
      </c>
    </row>
    <row r="1493" spans="1:25" x14ac:dyDescent="0.3">
      <c r="A1493">
        <v>7348</v>
      </c>
      <c r="B1493" s="10">
        <v>336</v>
      </c>
      <c r="C1493" s="10">
        <v>130</v>
      </c>
      <c r="D1493" s="10">
        <v>411</v>
      </c>
      <c r="E1493" s="10">
        <v>240</v>
      </c>
      <c r="F1493" s="10">
        <v>32</v>
      </c>
      <c r="G1493" s="10">
        <v>43</v>
      </c>
      <c r="H1493" s="24">
        <f>2021-'Customer Profile'!B1492</f>
        <v>63</v>
      </c>
      <c r="I1493" s="10">
        <f>IF(Analysis!$B$60="Wine",B1493,IF(Analysis!$B$60="Fruit",C1493,IF(Analysis!$B$60="Meat",D1493,IF(Analysis!$B$60="Fish",E1493,IF(Analysis!$B$60="Sweet",F1493,"")))))</f>
        <v>240</v>
      </c>
      <c r="J1493" s="10">
        <v>71691</v>
      </c>
      <c r="K1493" s="10" t="str">
        <f>IF(MasterData5[[#This Row],[Income ]]&gt;$AB$12, "Above", "Below")</f>
        <v>Above</v>
      </c>
      <c r="L1493" s="10">
        <f>SUM(MasterData5[[#This Row],[MntWines]:[MntSweetProducts]])</f>
        <v>1149</v>
      </c>
      <c r="M1493" s="53" t="str">
        <f>IF(MasterData5[[#This Row],[Total Purchase]]&gt;=500, "Over $500", "")</f>
        <v>Over $500</v>
      </c>
      <c r="N1493" s="10"/>
      <c r="O1493" s="14" t="str">
        <f>IF(AND(MasterData5[[#This Row],[MntWines]]&gt;=AB$4, MasterData5[[#This Row],[Income ]]&lt;=$AB$12), "Yes", "")</f>
        <v/>
      </c>
      <c r="P1493" s="14" t="str">
        <f>IF(AND(MasterData5[[#This Row],[MntFruits]]&gt;=AC$4, MasterData5[[#This Row],[Income ]]&lt;=$AB$12), "Yes", "")</f>
        <v/>
      </c>
      <c r="Q1493" s="14" t="str">
        <f>IF(AND(MasterData5[[#This Row],[MntMeatProducts]]&gt;=AD$4, MasterData5[[#This Row],[Income ]]&lt;=$AB$12), "Yes", "")</f>
        <v/>
      </c>
      <c r="R1493" s="14" t="str">
        <f>IF(AND(MasterData5[[#This Row],[MntFishProducts]]&gt;=AE$4, MasterData5[[#This Row],[Income ]]&lt;=$AB$12), "Yes", "")</f>
        <v/>
      </c>
      <c r="S1493" s="14" t="str">
        <f>IF(AND(MasterData5[[#This Row],[MntSweetProducts]]&gt;=AF$4, MasterData5[[#This Row],[Income ]]&lt;=$AB$12), "Yes", "")</f>
        <v/>
      </c>
      <c r="U1493" s="14" t="str">
        <f>IF(MasterData5[[#This Row],[MntWines]]&gt;=AB$4, "Yes", "")</f>
        <v>Yes</v>
      </c>
      <c r="V1493" s="14" t="str">
        <f>IF(MasterData5[[#This Row],[MntFruits]]&gt;=AC$4, "Yes", "")</f>
        <v>Yes</v>
      </c>
      <c r="W1493" s="14" t="str">
        <f>IF(MasterData5[[#This Row],[MntMeatProducts]]&gt;=AD$4, "Yes", "")</f>
        <v>Yes</v>
      </c>
      <c r="X1493" s="14" t="str">
        <f>IF(MasterData5[[#This Row],[MntFishProducts]]&gt;=AE$4, "Yes", "")</f>
        <v>Yes</v>
      </c>
      <c r="Y1493" s="14" t="str">
        <f>IF(MasterData5[[#This Row],[MntSweetProducts]]&gt;=AF$4, "Yes", "")</f>
        <v>Yes</v>
      </c>
    </row>
    <row r="1494" spans="1:25" x14ac:dyDescent="0.3">
      <c r="A1494">
        <v>7349</v>
      </c>
      <c r="B1494" s="10">
        <v>6</v>
      </c>
      <c r="C1494" s="10">
        <v>17</v>
      </c>
      <c r="D1494" s="10">
        <v>16</v>
      </c>
      <c r="E1494" s="10">
        <v>6</v>
      </c>
      <c r="F1494" s="10">
        <v>16</v>
      </c>
      <c r="G1494" s="10">
        <v>42</v>
      </c>
      <c r="H1494" s="24">
        <f>2021-'Customer Profile'!B1493</f>
        <v>48</v>
      </c>
      <c r="I1494" s="10">
        <f>IF(Analysis!$B$60="Wine",B1494,IF(Analysis!$B$60="Fruit",C1494,IF(Analysis!$B$60="Meat",D1494,IF(Analysis!$B$60="Fish",E1494,IF(Analysis!$B$60="Sweet",F1494,"")))))</f>
        <v>6</v>
      </c>
      <c r="J1494" s="10">
        <v>9722</v>
      </c>
      <c r="K1494" s="10" t="str">
        <f>IF(MasterData5[[#This Row],[Income ]]&gt;$AB$12, "Above", "Below")</f>
        <v>Below</v>
      </c>
      <c r="L1494" s="10">
        <f>SUM(MasterData5[[#This Row],[MntWines]:[MntSweetProducts]])</f>
        <v>61</v>
      </c>
      <c r="M1494" s="53" t="str">
        <f>IF(MasterData5[[#This Row],[Total Purchase]]&gt;=500, "Over $500", "")</f>
        <v/>
      </c>
      <c r="N1494" s="10"/>
      <c r="O1494" s="14" t="str">
        <f>IF(AND(MasterData5[[#This Row],[MntWines]]&gt;=AB$4, MasterData5[[#This Row],[Income ]]&lt;=$AB$12), "Yes", "")</f>
        <v/>
      </c>
      <c r="P1494" s="14" t="str">
        <f>IF(AND(MasterData5[[#This Row],[MntFruits]]&gt;=AC$4, MasterData5[[#This Row],[Income ]]&lt;=$AB$12), "Yes", "")</f>
        <v/>
      </c>
      <c r="Q1494" s="14" t="str">
        <f>IF(AND(MasterData5[[#This Row],[MntMeatProducts]]&gt;=AD$4, MasterData5[[#This Row],[Income ]]&lt;=$AB$12), "Yes", "")</f>
        <v/>
      </c>
      <c r="R1494" s="14" t="str">
        <f>IF(AND(MasterData5[[#This Row],[MntFishProducts]]&gt;=AE$4, MasterData5[[#This Row],[Income ]]&lt;=$AB$12), "Yes", "")</f>
        <v/>
      </c>
      <c r="S1494" s="14" t="str">
        <f>IF(AND(MasterData5[[#This Row],[MntSweetProducts]]&gt;=AF$4, MasterData5[[#This Row],[Income ]]&lt;=$AB$12), "Yes", "")</f>
        <v/>
      </c>
      <c r="U1494" s="14" t="str">
        <f>IF(MasterData5[[#This Row],[MntWines]]&gt;=AB$4, "Yes", "")</f>
        <v/>
      </c>
      <c r="V1494" s="14" t="str">
        <f>IF(MasterData5[[#This Row],[MntFruits]]&gt;=AC$4, "Yes", "")</f>
        <v/>
      </c>
      <c r="W1494" s="14" t="str">
        <f>IF(MasterData5[[#This Row],[MntMeatProducts]]&gt;=AD$4, "Yes", "")</f>
        <v/>
      </c>
      <c r="X1494" s="14" t="str">
        <f>IF(MasterData5[[#This Row],[MntFishProducts]]&gt;=AE$4, "Yes", "")</f>
        <v/>
      </c>
      <c r="Y1494" s="14" t="str">
        <f>IF(MasterData5[[#This Row],[MntSweetProducts]]&gt;=AF$4, "Yes", "")</f>
        <v/>
      </c>
    </row>
    <row r="1495" spans="1:25" x14ac:dyDescent="0.3">
      <c r="A1495">
        <v>7352</v>
      </c>
      <c r="B1495" s="10">
        <v>161</v>
      </c>
      <c r="C1495" s="10">
        <v>28</v>
      </c>
      <c r="D1495" s="10">
        <v>136</v>
      </c>
      <c r="E1495" s="10">
        <v>32</v>
      </c>
      <c r="F1495" s="10">
        <v>3</v>
      </c>
      <c r="G1495" s="10">
        <v>45</v>
      </c>
      <c r="H1495" s="24">
        <f>2021-'Customer Profile'!B1494</f>
        <v>64</v>
      </c>
      <c r="I1495" s="10">
        <f>IF(Analysis!$B$60="Wine",B1495,IF(Analysis!$B$60="Fruit",C1495,IF(Analysis!$B$60="Meat",D1495,IF(Analysis!$B$60="Fish",E1495,IF(Analysis!$B$60="Sweet",F1495,"")))))</f>
        <v>32</v>
      </c>
      <c r="J1495" s="10">
        <v>55267</v>
      </c>
      <c r="K1495" s="10" t="str">
        <f>IF(MasterData5[[#This Row],[Income ]]&gt;$AB$12, "Above", "Below")</f>
        <v>Above</v>
      </c>
      <c r="L1495" s="10">
        <f>SUM(MasterData5[[#This Row],[MntWines]:[MntSweetProducts]])</f>
        <v>360</v>
      </c>
      <c r="M1495" s="53" t="str">
        <f>IF(MasterData5[[#This Row],[Total Purchase]]&gt;=500, "Over $500", "")</f>
        <v/>
      </c>
      <c r="N1495" s="10"/>
      <c r="O1495" s="14" t="str">
        <f>IF(AND(MasterData5[[#This Row],[MntWines]]&gt;=AB$4, MasterData5[[#This Row],[Income ]]&lt;=$AB$12), "Yes", "")</f>
        <v/>
      </c>
      <c r="P1495" s="14" t="str">
        <f>IF(AND(MasterData5[[#This Row],[MntFruits]]&gt;=AC$4, MasterData5[[#This Row],[Income ]]&lt;=$AB$12), "Yes", "")</f>
        <v/>
      </c>
      <c r="Q1495" s="14" t="str">
        <f>IF(AND(MasterData5[[#This Row],[MntMeatProducts]]&gt;=AD$4, MasterData5[[#This Row],[Income ]]&lt;=$AB$12), "Yes", "")</f>
        <v/>
      </c>
      <c r="R1495" s="14" t="str">
        <f>IF(AND(MasterData5[[#This Row],[MntFishProducts]]&gt;=AE$4, MasterData5[[#This Row],[Income ]]&lt;=$AB$12), "Yes", "")</f>
        <v/>
      </c>
      <c r="S1495" s="14" t="str">
        <f>IF(AND(MasterData5[[#This Row],[MntSweetProducts]]&gt;=AF$4, MasterData5[[#This Row],[Income ]]&lt;=$AB$12), "Yes", "")</f>
        <v/>
      </c>
      <c r="U1495" s="14" t="str">
        <f>IF(MasterData5[[#This Row],[MntWines]]&gt;=AB$4, "Yes", "")</f>
        <v/>
      </c>
      <c r="V1495" s="14" t="str">
        <f>IF(MasterData5[[#This Row],[MntFruits]]&gt;=AC$4, "Yes", "")</f>
        <v>Yes</v>
      </c>
      <c r="W1495" s="14" t="str">
        <f>IF(MasterData5[[#This Row],[MntMeatProducts]]&gt;=AD$4, "Yes", "")</f>
        <v/>
      </c>
      <c r="X1495" s="14" t="str">
        <f>IF(MasterData5[[#This Row],[MntFishProducts]]&gt;=AE$4, "Yes", "")</f>
        <v/>
      </c>
      <c r="Y1495" s="14" t="str">
        <f>IF(MasterData5[[#This Row],[MntSweetProducts]]&gt;=AF$4, "Yes", "")</f>
        <v/>
      </c>
    </row>
    <row r="1496" spans="1:25" x14ac:dyDescent="0.3">
      <c r="A1496">
        <v>7366</v>
      </c>
      <c r="B1496" s="10">
        <v>712</v>
      </c>
      <c r="C1496" s="10">
        <v>26</v>
      </c>
      <c r="D1496" s="10">
        <v>538</v>
      </c>
      <c r="E1496" s="10">
        <v>69</v>
      </c>
      <c r="F1496" s="10">
        <v>13</v>
      </c>
      <c r="G1496" s="10">
        <v>80</v>
      </c>
      <c r="H1496" s="24">
        <f>2021-'Customer Profile'!B1495</f>
        <v>39</v>
      </c>
      <c r="I1496" s="10">
        <f>IF(Analysis!$B$60="Wine",B1496,IF(Analysis!$B$60="Fruit",C1496,IF(Analysis!$B$60="Meat",D1496,IF(Analysis!$B$60="Fish",E1496,IF(Analysis!$B$60="Sweet",F1496,"")))))</f>
        <v>69</v>
      </c>
      <c r="J1496" s="10">
        <v>75777</v>
      </c>
      <c r="K1496" s="10" t="str">
        <f>IF(MasterData5[[#This Row],[Income ]]&gt;$AB$12, "Above", "Below")</f>
        <v>Above</v>
      </c>
      <c r="L1496" s="10">
        <f>SUM(MasterData5[[#This Row],[MntWines]:[MntSweetProducts]])</f>
        <v>1358</v>
      </c>
      <c r="M1496" s="53" t="str">
        <f>IF(MasterData5[[#This Row],[Total Purchase]]&gt;=500, "Over $500", "")</f>
        <v>Over $500</v>
      </c>
      <c r="N1496" s="10"/>
      <c r="O1496" s="14" t="str">
        <f>IF(AND(MasterData5[[#This Row],[MntWines]]&gt;=AB$4, MasterData5[[#This Row],[Income ]]&lt;=$AB$12), "Yes", "")</f>
        <v/>
      </c>
      <c r="P1496" s="14" t="str">
        <f>IF(AND(MasterData5[[#This Row],[MntFruits]]&gt;=AC$4, MasterData5[[#This Row],[Income ]]&lt;=$AB$12), "Yes", "")</f>
        <v/>
      </c>
      <c r="Q1496" s="14" t="str">
        <f>IF(AND(MasterData5[[#This Row],[MntMeatProducts]]&gt;=AD$4, MasterData5[[#This Row],[Income ]]&lt;=$AB$12), "Yes", "")</f>
        <v/>
      </c>
      <c r="R1496" s="14" t="str">
        <f>IF(AND(MasterData5[[#This Row],[MntFishProducts]]&gt;=AE$4, MasterData5[[#This Row],[Income ]]&lt;=$AB$12), "Yes", "")</f>
        <v/>
      </c>
      <c r="S1496" s="14" t="str">
        <f>IF(AND(MasterData5[[#This Row],[MntSweetProducts]]&gt;=AF$4, MasterData5[[#This Row],[Income ]]&lt;=$AB$12), "Yes", "")</f>
        <v/>
      </c>
      <c r="U1496" s="14" t="str">
        <f>IF(MasterData5[[#This Row],[MntWines]]&gt;=AB$4, "Yes", "")</f>
        <v>Yes</v>
      </c>
      <c r="V1496" s="14" t="str">
        <f>IF(MasterData5[[#This Row],[MntFruits]]&gt;=AC$4, "Yes", "")</f>
        <v/>
      </c>
      <c r="W1496" s="14" t="str">
        <f>IF(MasterData5[[#This Row],[MntMeatProducts]]&gt;=AD$4, "Yes", "")</f>
        <v>Yes</v>
      </c>
      <c r="X1496" s="14" t="str">
        <f>IF(MasterData5[[#This Row],[MntFishProducts]]&gt;=AE$4, "Yes", "")</f>
        <v>Yes</v>
      </c>
      <c r="Y1496" s="14" t="str">
        <f>IF(MasterData5[[#This Row],[MntSweetProducts]]&gt;=AF$4, "Yes", "")</f>
        <v/>
      </c>
    </row>
    <row r="1497" spans="1:25" x14ac:dyDescent="0.3">
      <c r="A1497">
        <v>7369</v>
      </c>
      <c r="B1497" s="10">
        <v>25</v>
      </c>
      <c r="C1497" s="10">
        <v>6</v>
      </c>
      <c r="D1497" s="10">
        <v>25</v>
      </c>
      <c r="E1497" s="10">
        <v>6</v>
      </c>
      <c r="F1497" s="10">
        <v>0</v>
      </c>
      <c r="G1497" s="10">
        <v>0</v>
      </c>
      <c r="H1497" s="24">
        <f>2021-'Customer Profile'!B1496</f>
        <v>40</v>
      </c>
      <c r="I1497" s="10">
        <f>IF(Analysis!$B$60="Wine",B1497,IF(Analysis!$B$60="Fruit",C1497,IF(Analysis!$B$60="Meat",D1497,IF(Analysis!$B$60="Fish",E1497,IF(Analysis!$B$60="Sweet",F1497,"")))))</f>
        <v>6</v>
      </c>
      <c r="J1497" s="10">
        <v>36959</v>
      </c>
      <c r="K1497" s="10" t="str">
        <f>IF(MasterData5[[#This Row],[Income ]]&gt;$AB$12, "Above", "Below")</f>
        <v>Below</v>
      </c>
      <c r="L1497" s="10">
        <f>SUM(MasterData5[[#This Row],[MntWines]:[MntSweetProducts]])</f>
        <v>62</v>
      </c>
      <c r="M1497" s="53" t="str">
        <f>IF(MasterData5[[#This Row],[Total Purchase]]&gt;=500, "Over $500", "")</f>
        <v/>
      </c>
      <c r="N1497" s="10"/>
      <c r="O1497" s="14" t="str">
        <f>IF(AND(MasterData5[[#This Row],[MntWines]]&gt;=AB$4, MasterData5[[#This Row],[Income ]]&lt;=$AB$12), "Yes", "")</f>
        <v/>
      </c>
      <c r="P1497" s="14" t="str">
        <f>IF(AND(MasterData5[[#This Row],[MntFruits]]&gt;=AC$4, MasterData5[[#This Row],[Income ]]&lt;=$AB$12), "Yes", "")</f>
        <v/>
      </c>
      <c r="Q1497" s="14" t="str">
        <f>IF(AND(MasterData5[[#This Row],[MntMeatProducts]]&gt;=AD$4, MasterData5[[#This Row],[Income ]]&lt;=$AB$12), "Yes", "")</f>
        <v/>
      </c>
      <c r="R1497" s="14" t="str">
        <f>IF(AND(MasterData5[[#This Row],[MntFishProducts]]&gt;=AE$4, MasterData5[[#This Row],[Income ]]&lt;=$AB$12), "Yes", "")</f>
        <v/>
      </c>
      <c r="S1497" s="14" t="str">
        <f>IF(AND(MasterData5[[#This Row],[MntSweetProducts]]&gt;=AF$4, MasterData5[[#This Row],[Income ]]&lt;=$AB$12), "Yes", "")</f>
        <v/>
      </c>
      <c r="U1497" s="14" t="str">
        <f>IF(MasterData5[[#This Row],[MntWines]]&gt;=AB$4, "Yes", "")</f>
        <v/>
      </c>
      <c r="V1497" s="14" t="str">
        <f>IF(MasterData5[[#This Row],[MntFruits]]&gt;=AC$4, "Yes", "")</f>
        <v/>
      </c>
      <c r="W1497" s="14" t="str">
        <f>IF(MasterData5[[#This Row],[MntMeatProducts]]&gt;=AD$4, "Yes", "")</f>
        <v/>
      </c>
      <c r="X1497" s="14" t="str">
        <f>IF(MasterData5[[#This Row],[MntFishProducts]]&gt;=AE$4, "Yes", "")</f>
        <v/>
      </c>
      <c r="Y1497" s="14" t="str">
        <f>IF(MasterData5[[#This Row],[MntSweetProducts]]&gt;=AF$4, "Yes", "")</f>
        <v/>
      </c>
    </row>
    <row r="1498" spans="1:25" x14ac:dyDescent="0.3">
      <c r="A1498">
        <v>7373</v>
      </c>
      <c r="B1498" s="10">
        <v>96</v>
      </c>
      <c r="C1498" s="10">
        <v>12</v>
      </c>
      <c r="D1498" s="10">
        <v>96</v>
      </c>
      <c r="E1498" s="10">
        <v>33</v>
      </c>
      <c r="F1498" s="10">
        <v>22</v>
      </c>
      <c r="G1498" s="10">
        <v>43</v>
      </c>
      <c r="H1498" s="24">
        <f>2021-'Customer Profile'!B1497</f>
        <v>69</v>
      </c>
      <c r="I1498" s="10">
        <f>IF(Analysis!$B$60="Wine",B1498,IF(Analysis!$B$60="Fruit",C1498,IF(Analysis!$B$60="Meat",D1498,IF(Analysis!$B$60="Fish",E1498,IF(Analysis!$B$60="Sweet",F1498,"")))))</f>
        <v>33</v>
      </c>
      <c r="J1498" s="10">
        <v>46610</v>
      </c>
      <c r="K1498" s="10" t="str">
        <f>IF(MasterData5[[#This Row],[Income ]]&gt;$AB$12, "Above", "Below")</f>
        <v>Below</v>
      </c>
      <c r="L1498" s="10">
        <f>SUM(MasterData5[[#This Row],[MntWines]:[MntSweetProducts]])</f>
        <v>259</v>
      </c>
      <c r="M1498" s="53" t="str">
        <f>IF(MasterData5[[#This Row],[Total Purchase]]&gt;=500, "Over $500", "")</f>
        <v/>
      </c>
      <c r="N1498" s="10"/>
      <c r="O1498" s="14" t="str">
        <f>IF(AND(MasterData5[[#This Row],[MntWines]]&gt;=AB$4, MasterData5[[#This Row],[Income ]]&lt;=$AB$12), "Yes", "")</f>
        <v/>
      </c>
      <c r="P1498" s="14" t="str">
        <f>IF(AND(MasterData5[[#This Row],[MntFruits]]&gt;=AC$4, MasterData5[[#This Row],[Income ]]&lt;=$AB$12), "Yes", "")</f>
        <v/>
      </c>
      <c r="Q1498" s="14" t="str">
        <f>IF(AND(MasterData5[[#This Row],[MntMeatProducts]]&gt;=AD$4, MasterData5[[#This Row],[Income ]]&lt;=$AB$12), "Yes", "")</f>
        <v/>
      </c>
      <c r="R1498" s="14" t="str">
        <f>IF(AND(MasterData5[[#This Row],[MntFishProducts]]&gt;=AE$4, MasterData5[[#This Row],[Income ]]&lt;=$AB$12), "Yes", "")</f>
        <v/>
      </c>
      <c r="S1498" s="14" t="str">
        <f>IF(AND(MasterData5[[#This Row],[MntSweetProducts]]&gt;=AF$4, MasterData5[[#This Row],[Income ]]&lt;=$AB$12), "Yes", "")</f>
        <v/>
      </c>
      <c r="U1498" s="14" t="str">
        <f>IF(MasterData5[[#This Row],[MntWines]]&gt;=AB$4, "Yes", "")</f>
        <v/>
      </c>
      <c r="V1498" s="14" t="str">
        <f>IF(MasterData5[[#This Row],[MntFruits]]&gt;=AC$4, "Yes", "")</f>
        <v/>
      </c>
      <c r="W1498" s="14" t="str">
        <f>IF(MasterData5[[#This Row],[MntMeatProducts]]&gt;=AD$4, "Yes", "")</f>
        <v/>
      </c>
      <c r="X1498" s="14" t="str">
        <f>IF(MasterData5[[#This Row],[MntFishProducts]]&gt;=AE$4, "Yes", "")</f>
        <v/>
      </c>
      <c r="Y1498" s="14" t="str">
        <f>IF(MasterData5[[#This Row],[MntSweetProducts]]&gt;=AF$4, "Yes", "")</f>
        <v/>
      </c>
    </row>
    <row r="1499" spans="1:25" x14ac:dyDescent="0.3">
      <c r="A1499">
        <v>7375</v>
      </c>
      <c r="B1499" s="10">
        <v>297</v>
      </c>
      <c r="C1499" s="10">
        <v>7</v>
      </c>
      <c r="D1499" s="10">
        <v>79</v>
      </c>
      <c r="E1499" s="10">
        <v>0</v>
      </c>
      <c r="F1499" s="10">
        <v>11</v>
      </c>
      <c r="G1499" s="10">
        <v>182</v>
      </c>
      <c r="H1499" s="24">
        <f>2021-'Customer Profile'!B1498</f>
        <v>45</v>
      </c>
      <c r="I1499" s="10">
        <f>IF(Analysis!$B$60="Wine",B1499,IF(Analysis!$B$60="Fruit",C1499,IF(Analysis!$B$60="Meat",D1499,IF(Analysis!$B$60="Fish",E1499,IF(Analysis!$B$60="Sweet",F1499,"")))))</f>
        <v>0</v>
      </c>
      <c r="J1499" s="10">
        <v>51369</v>
      </c>
      <c r="K1499" s="10" t="str">
        <f>IF(MasterData5[[#This Row],[Income ]]&gt;$AB$12, "Above", "Below")</f>
        <v>Below</v>
      </c>
      <c r="L1499" s="10">
        <f>SUM(MasterData5[[#This Row],[MntWines]:[MntSweetProducts]])</f>
        <v>394</v>
      </c>
      <c r="M1499" s="53" t="str">
        <f>IF(MasterData5[[#This Row],[Total Purchase]]&gt;=500, "Over $500", "")</f>
        <v/>
      </c>
      <c r="N1499" s="10"/>
      <c r="O1499" s="14" t="str">
        <f>IF(AND(MasterData5[[#This Row],[MntWines]]&gt;=AB$4, MasterData5[[#This Row],[Income ]]&lt;=$AB$12), "Yes", "")</f>
        <v/>
      </c>
      <c r="P1499" s="14" t="str">
        <f>IF(AND(MasterData5[[#This Row],[MntFruits]]&gt;=AC$4, MasterData5[[#This Row],[Income ]]&lt;=$AB$12), "Yes", "")</f>
        <v/>
      </c>
      <c r="Q1499" s="14" t="str">
        <f>IF(AND(MasterData5[[#This Row],[MntMeatProducts]]&gt;=AD$4, MasterData5[[#This Row],[Income ]]&lt;=$AB$12), "Yes", "")</f>
        <v/>
      </c>
      <c r="R1499" s="14" t="str">
        <f>IF(AND(MasterData5[[#This Row],[MntFishProducts]]&gt;=AE$4, MasterData5[[#This Row],[Income ]]&lt;=$AB$12), "Yes", "")</f>
        <v/>
      </c>
      <c r="S1499" s="14" t="str">
        <f>IF(AND(MasterData5[[#This Row],[MntSweetProducts]]&gt;=AF$4, MasterData5[[#This Row],[Income ]]&lt;=$AB$12), "Yes", "")</f>
        <v/>
      </c>
      <c r="U1499" s="14" t="str">
        <f>IF(MasterData5[[#This Row],[MntWines]]&gt;=AB$4, "Yes", "")</f>
        <v/>
      </c>
      <c r="V1499" s="14" t="str">
        <f>IF(MasterData5[[#This Row],[MntFruits]]&gt;=AC$4, "Yes", "")</f>
        <v/>
      </c>
      <c r="W1499" s="14" t="str">
        <f>IF(MasterData5[[#This Row],[MntMeatProducts]]&gt;=AD$4, "Yes", "")</f>
        <v/>
      </c>
      <c r="X1499" s="14" t="str">
        <f>IF(MasterData5[[#This Row],[MntFishProducts]]&gt;=AE$4, "Yes", "")</f>
        <v/>
      </c>
      <c r="Y1499" s="14" t="str">
        <f>IF(MasterData5[[#This Row],[MntSweetProducts]]&gt;=AF$4, "Yes", "")</f>
        <v/>
      </c>
    </row>
    <row r="1500" spans="1:25" x14ac:dyDescent="0.3">
      <c r="A1500">
        <v>7378</v>
      </c>
      <c r="B1500" s="10">
        <v>393</v>
      </c>
      <c r="C1500" s="10">
        <v>5</v>
      </c>
      <c r="D1500" s="10">
        <v>136</v>
      </c>
      <c r="E1500" s="10">
        <v>7</v>
      </c>
      <c r="F1500" s="10">
        <v>5</v>
      </c>
      <c r="G1500" s="10">
        <v>27</v>
      </c>
      <c r="H1500" s="24">
        <f>2021-'Customer Profile'!B1499</f>
        <v>40</v>
      </c>
      <c r="I1500" s="10">
        <f>IF(Analysis!$B$60="Wine",B1500,IF(Analysis!$B$60="Fruit",C1500,IF(Analysis!$B$60="Meat",D1500,IF(Analysis!$B$60="Fish",E1500,IF(Analysis!$B$60="Sweet",F1500,"")))))</f>
        <v>7</v>
      </c>
      <c r="J1500" s="10">
        <v>42021</v>
      </c>
      <c r="K1500" s="10" t="str">
        <f>IF(MasterData5[[#This Row],[Income ]]&gt;$AB$12, "Above", "Below")</f>
        <v>Below</v>
      </c>
      <c r="L1500" s="10">
        <f>SUM(MasterData5[[#This Row],[MntWines]:[MntSweetProducts]])</f>
        <v>546</v>
      </c>
      <c r="M1500" s="53" t="str">
        <f>IF(MasterData5[[#This Row],[Total Purchase]]&gt;=500, "Over $500", "")</f>
        <v>Over $500</v>
      </c>
      <c r="N1500" s="10"/>
      <c r="O1500" s="14" t="str">
        <f>IF(AND(MasterData5[[#This Row],[MntWines]]&gt;=AB$4, MasterData5[[#This Row],[Income ]]&lt;=$AB$12), "Yes", "")</f>
        <v>Yes</v>
      </c>
      <c r="P1500" s="14" t="str">
        <f>IF(AND(MasterData5[[#This Row],[MntFruits]]&gt;=AC$4, MasterData5[[#This Row],[Income ]]&lt;=$AB$12), "Yes", "")</f>
        <v/>
      </c>
      <c r="Q1500" s="14" t="str">
        <f>IF(AND(MasterData5[[#This Row],[MntMeatProducts]]&gt;=AD$4, MasterData5[[#This Row],[Income ]]&lt;=$AB$12), "Yes", "")</f>
        <v/>
      </c>
      <c r="R1500" s="14" t="str">
        <f>IF(AND(MasterData5[[#This Row],[MntFishProducts]]&gt;=AE$4, MasterData5[[#This Row],[Income ]]&lt;=$AB$12), "Yes", "")</f>
        <v/>
      </c>
      <c r="S1500" s="14" t="str">
        <f>IF(AND(MasterData5[[#This Row],[MntSweetProducts]]&gt;=AF$4, MasterData5[[#This Row],[Income ]]&lt;=$AB$12), "Yes", "")</f>
        <v/>
      </c>
      <c r="U1500" s="14" t="str">
        <f>IF(MasterData5[[#This Row],[MntWines]]&gt;=AB$4, "Yes", "")</f>
        <v>Yes</v>
      </c>
      <c r="V1500" s="14" t="str">
        <f>IF(MasterData5[[#This Row],[MntFruits]]&gt;=AC$4, "Yes", "")</f>
        <v/>
      </c>
      <c r="W1500" s="14" t="str">
        <f>IF(MasterData5[[#This Row],[MntMeatProducts]]&gt;=AD$4, "Yes", "")</f>
        <v/>
      </c>
      <c r="X1500" s="14" t="str">
        <f>IF(MasterData5[[#This Row],[MntFishProducts]]&gt;=AE$4, "Yes", "")</f>
        <v/>
      </c>
      <c r="Y1500" s="14" t="str">
        <f>IF(MasterData5[[#This Row],[MntSweetProducts]]&gt;=AF$4, "Yes", "")</f>
        <v/>
      </c>
    </row>
    <row r="1501" spans="1:25" x14ac:dyDescent="0.3">
      <c r="A1501">
        <v>7381</v>
      </c>
      <c r="B1501" s="10">
        <v>797</v>
      </c>
      <c r="C1501" s="10">
        <v>153</v>
      </c>
      <c r="D1501" s="10">
        <v>293</v>
      </c>
      <c r="E1501" s="10">
        <v>72</v>
      </c>
      <c r="F1501" s="10">
        <v>97</v>
      </c>
      <c r="G1501" s="10">
        <v>30</v>
      </c>
      <c r="H1501" s="24">
        <f>2021-'Customer Profile'!B1500</f>
        <v>53</v>
      </c>
      <c r="I1501" s="10">
        <f>IF(Analysis!$B$60="Wine",B1501,IF(Analysis!$B$60="Fruit",C1501,IF(Analysis!$B$60="Meat",D1501,IF(Analysis!$B$60="Fish",E1501,IF(Analysis!$B$60="Sweet",F1501,"")))))</f>
        <v>72</v>
      </c>
      <c r="J1501" s="10">
        <v>75693</v>
      </c>
      <c r="K1501" s="10" t="str">
        <f>IF(MasterData5[[#This Row],[Income ]]&gt;$AB$12, "Above", "Below")</f>
        <v>Above</v>
      </c>
      <c r="L1501" s="10">
        <f>SUM(MasterData5[[#This Row],[MntWines]:[MntSweetProducts]])</f>
        <v>1412</v>
      </c>
      <c r="M1501" s="53" t="str">
        <f>IF(MasterData5[[#This Row],[Total Purchase]]&gt;=500, "Over $500", "")</f>
        <v>Over $500</v>
      </c>
      <c r="N1501" s="10"/>
      <c r="O1501" s="14" t="str">
        <f>IF(AND(MasterData5[[#This Row],[MntWines]]&gt;=AB$4, MasterData5[[#This Row],[Income ]]&lt;=$AB$12), "Yes", "")</f>
        <v/>
      </c>
      <c r="P1501" s="14" t="str">
        <f>IF(AND(MasterData5[[#This Row],[MntFruits]]&gt;=AC$4, MasterData5[[#This Row],[Income ]]&lt;=$AB$12), "Yes", "")</f>
        <v/>
      </c>
      <c r="Q1501" s="14" t="str">
        <f>IF(AND(MasterData5[[#This Row],[MntMeatProducts]]&gt;=AD$4, MasterData5[[#This Row],[Income ]]&lt;=$AB$12), "Yes", "")</f>
        <v/>
      </c>
      <c r="R1501" s="14" t="str">
        <f>IF(AND(MasterData5[[#This Row],[MntFishProducts]]&gt;=AE$4, MasterData5[[#This Row],[Income ]]&lt;=$AB$12), "Yes", "")</f>
        <v/>
      </c>
      <c r="S1501" s="14" t="str">
        <f>IF(AND(MasterData5[[#This Row],[MntSweetProducts]]&gt;=AF$4, MasterData5[[#This Row],[Income ]]&lt;=$AB$12), "Yes", "")</f>
        <v/>
      </c>
      <c r="U1501" s="14" t="str">
        <f>IF(MasterData5[[#This Row],[MntWines]]&gt;=AB$4, "Yes", "")</f>
        <v>Yes</v>
      </c>
      <c r="V1501" s="14" t="str">
        <f>IF(MasterData5[[#This Row],[MntFruits]]&gt;=AC$4, "Yes", "")</f>
        <v>Yes</v>
      </c>
      <c r="W1501" s="14" t="str">
        <f>IF(MasterData5[[#This Row],[MntMeatProducts]]&gt;=AD$4, "Yes", "")</f>
        <v>Yes</v>
      </c>
      <c r="X1501" s="14" t="str">
        <f>IF(MasterData5[[#This Row],[MntFishProducts]]&gt;=AE$4, "Yes", "")</f>
        <v>Yes</v>
      </c>
      <c r="Y1501" s="14" t="str">
        <f>IF(MasterData5[[#This Row],[MntSweetProducts]]&gt;=AF$4, "Yes", "")</f>
        <v>Yes</v>
      </c>
    </row>
    <row r="1502" spans="1:25" x14ac:dyDescent="0.3">
      <c r="A1502">
        <v>7384</v>
      </c>
      <c r="B1502" s="10">
        <v>113</v>
      </c>
      <c r="C1502" s="10">
        <v>61</v>
      </c>
      <c r="D1502" s="10">
        <v>204</v>
      </c>
      <c r="E1502" s="10">
        <v>34</v>
      </c>
      <c r="F1502" s="10">
        <v>26</v>
      </c>
      <c r="G1502" s="10">
        <v>47</v>
      </c>
      <c r="H1502" s="24">
        <f>2021-'Customer Profile'!B1501</f>
        <v>70</v>
      </c>
      <c r="I1502" s="10">
        <f>IF(Analysis!$B$60="Wine",B1502,IF(Analysis!$B$60="Fruit",C1502,IF(Analysis!$B$60="Meat",D1502,IF(Analysis!$B$60="Fish",E1502,IF(Analysis!$B$60="Sweet",F1502,"")))))</f>
        <v>34</v>
      </c>
      <c r="J1502" s="10">
        <v>39767</v>
      </c>
      <c r="K1502" s="10" t="str">
        <f>IF(MasterData5[[#This Row],[Income ]]&gt;$AB$12, "Above", "Below")</f>
        <v>Below</v>
      </c>
      <c r="L1502" s="10">
        <f>SUM(MasterData5[[#This Row],[MntWines]:[MntSweetProducts]])</f>
        <v>438</v>
      </c>
      <c r="M1502" s="53" t="str">
        <f>IF(MasterData5[[#This Row],[Total Purchase]]&gt;=500, "Over $500", "")</f>
        <v/>
      </c>
      <c r="N1502" s="10"/>
      <c r="O1502" s="14" t="str">
        <f>IF(AND(MasterData5[[#This Row],[MntWines]]&gt;=AB$4, MasterData5[[#This Row],[Income ]]&lt;=$AB$12), "Yes", "")</f>
        <v/>
      </c>
      <c r="P1502" s="14" t="str">
        <f>IF(AND(MasterData5[[#This Row],[MntFruits]]&gt;=AC$4, MasterData5[[#This Row],[Income ]]&lt;=$AB$12), "Yes", "")</f>
        <v>Yes</v>
      </c>
      <c r="Q1502" s="14" t="str">
        <f>IF(AND(MasterData5[[#This Row],[MntMeatProducts]]&gt;=AD$4, MasterData5[[#This Row],[Income ]]&lt;=$AB$12), "Yes", "")</f>
        <v>Yes</v>
      </c>
      <c r="R1502" s="14" t="str">
        <f>IF(AND(MasterData5[[#This Row],[MntFishProducts]]&gt;=AE$4, MasterData5[[#This Row],[Income ]]&lt;=$AB$12), "Yes", "")</f>
        <v/>
      </c>
      <c r="S1502" s="14" t="str">
        <f>IF(AND(MasterData5[[#This Row],[MntSweetProducts]]&gt;=AF$4, MasterData5[[#This Row],[Income ]]&lt;=$AB$12), "Yes", "")</f>
        <v/>
      </c>
      <c r="U1502" s="14" t="str">
        <f>IF(MasterData5[[#This Row],[MntWines]]&gt;=AB$4, "Yes", "")</f>
        <v/>
      </c>
      <c r="V1502" s="14" t="str">
        <f>IF(MasterData5[[#This Row],[MntFruits]]&gt;=AC$4, "Yes", "")</f>
        <v>Yes</v>
      </c>
      <c r="W1502" s="14" t="str">
        <f>IF(MasterData5[[#This Row],[MntMeatProducts]]&gt;=AD$4, "Yes", "")</f>
        <v>Yes</v>
      </c>
      <c r="X1502" s="14" t="str">
        <f>IF(MasterData5[[#This Row],[MntFishProducts]]&gt;=AE$4, "Yes", "")</f>
        <v/>
      </c>
      <c r="Y1502" s="14" t="str">
        <f>IF(MasterData5[[#This Row],[MntSweetProducts]]&gt;=AF$4, "Yes", "")</f>
        <v/>
      </c>
    </row>
    <row r="1503" spans="1:25" x14ac:dyDescent="0.3">
      <c r="A1503">
        <v>7386</v>
      </c>
      <c r="B1503" s="10">
        <v>17</v>
      </c>
      <c r="C1503" s="10">
        <v>0</v>
      </c>
      <c r="D1503" s="10">
        <v>14</v>
      </c>
      <c r="E1503" s="10">
        <v>7</v>
      </c>
      <c r="F1503" s="10">
        <v>3</v>
      </c>
      <c r="G1503" s="10">
        <v>2</v>
      </c>
      <c r="H1503" s="24">
        <f>2021-'Customer Profile'!B1502</f>
        <v>45</v>
      </c>
      <c r="I1503" s="10">
        <f>IF(Analysis!$B$60="Wine",B1503,IF(Analysis!$B$60="Fruit",C1503,IF(Analysis!$B$60="Meat",D1503,IF(Analysis!$B$60="Fish",E1503,IF(Analysis!$B$60="Sweet",F1503,"")))))</f>
        <v>7</v>
      </c>
      <c r="J1503" s="10">
        <v>30992</v>
      </c>
      <c r="K1503" s="10" t="str">
        <f>IF(MasterData5[[#This Row],[Income ]]&gt;$AB$12, "Above", "Below")</f>
        <v>Below</v>
      </c>
      <c r="L1503" s="10">
        <f>SUM(MasterData5[[#This Row],[MntWines]:[MntSweetProducts]])</f>
        <v>41</v>
      </c>
      <c r="M1503" s="53" t="str">
        <f>IF(MasterData5[[#This Row],[Total Purchase]]&gt;=500, "Over $500", "")</f>
        <v/>
      </c>
      <c r="N1503" s="10"/>
      <c r="O1503" s="14" t="str">
        <f>IF(AND(MasterData5[[#This Row],[MntWines]]&gt;=AB$4, MasterData5[[#This Row],[Income ]]&lt;=$AB$12), "Yes", "")</f>
        <v/>
      </c>
      <c r="P1503" s="14" t="str">
        <f>IF(AND(MasterData5[[#This Row],[MntFruits]]&gt;=AC$4, MasterData5[[#This Row],[Income ]]&lt;=$AB$12), "Yes", "")</f>
        <v/>
      </c>
      <c r="Q1503" s="14" t="str">
        <f>IF(AND(MasterData5[[#This Row],[MntMeatProducts]]&gt;=AD$4, MasterData5[[#This Row],[Income ]]&lt;=$AB$12), "Yes", "")</f>
        <v/>
      </c>
      <c r="R1503" s="14" t="str">
        <f>IF(AND(MasterData5[[#This Row],[MntFishProducts]]&gt;=AE$4, MasterData5[[#This Row],[Income ]]&lt;=$AB$12), "Yes", "")</f>
        <v/>
      </c>
      <c r="S1503" s="14" t="str">
        <f>IF(AND(MasterData5[[#This Row],[MntSweetProducts]]&gt;=AF$4, MasterData5[[#This Row],[Income ]]&lt;=$AB$12), "Yes", "")</f>
        <v/>
      </c>
      <c r="U1503" s="14" t="str">
        <f>IF(MasterData5[[#This Row],[MntWines]]&gt;=AB$4, "Yes", "")</f>
        <v/>
      </c>
      <c r="V1503" s="14" t="str">
        <f>IF(MasterData5[[#This Row],[MntFruits]]&gt;=AC$4, "Yes", "")</f>
        <v/>
      </c>
      <c r="W1503" s="14" t="str">
        <f>IF(MasterData5[[#This Row],[MntMeatProducts]]&gt;=AD$4, "Yes", "")</f>
        <v/>
      </c>
      <c r="X1503" s="14" t="str">
        <f>IF(MasterData5[[#This Row],[MntFishProducts]]&gt;=AE$4, "Yes", "")</f>
        <v/>
      </c>
      <c r="Y1503" s="14" t="str">
        <f>IF(MasterData5[[#This Row],[MntSweetProducts]]&gt;=AF$4, "Yes", "")</f>
        <v/>
      </c>
    </row>
    <row r="1504" spans="1:25" x14ac:dyDescent="0.3">
      <c r="A1504">
        <v>7393</v>
      </c>
      <c r="B1504" s="10">
        <v>56</v>
      </c>
      <c r="C1504" s="10">
        <v>5</v>
      </c>
      <c r="D1504" s="10">
        <v>24</v>
      </c>
      <c r="E1504" s="10">
        <v>4</v>
      </c>
      <c r="F1504" s="10">
        <v>0</v>
      </c>
      <c r="G1504" s="10">
        <v>3</v>
      </c>
      <c r="H1504" s="24">
        <f>2021-'Customer Profile'!B1503</f>
        <v>43</v>
      </c>
      <c r="I1504" s="10">
        <f>IF(Analysis!$B$60="Wine",B1504,IF(Analysis!$B$60="Fruit",C1504,IF(Analysis!$B$60="Meat",D1504,IF(Analysis!$B$60="Fish",E1504,IF(Analysis!$B$60="Sweet",F1504,"")))))</f>
        <v>4</v>
      </c>
      <c r="J1504" s="10">
        <v>41580</v>
      </c>
      <c r="K1504" s="10" t="str">
        <f>IF(MasterData5[[#This Row],[Income ]]&gt;$AB$12, "Above", "Below")</f>
        <v>Below</v>
      </c>
      <c r="L1504" s="10">
        <f>SUM(MasterData5[[#This Row],[MntWines]:[MntSweetProducts]])</f>
        <v>89</v>
      </c>
      <c r="M1504" s="53" t="str">
        <f>IF(MasterData5[[#This Row],[Total Purchase]]&gt;=500, "Over $500", "")</f>
        <v/>
      </c>
      <c r="N1504" s="10"/>
      <c r="O1504" s="14" t="str">
        <f>IF(AND(MasterData5[[#This Row],[MntWines]]&gt;=AB$4, MasterData5[[#This Row],[Income ]]&lt;=$AB$12), "Yes", "")</f>
        <v/>
      </c>
      <c r="P1504" s="14" t="str">
        <f>IF(AND(MasterData5[[#This Row],[MntFruits]]&gt;=AC$4, MasterData5[[#This Row],[Income ]]&lt;=$AB$12), "Yes", "")</f>
        <v/>
      </c>
      <c r="Q1504" s="14" t="str">
        <f>IF(AND(MasterData5[[#This Row],[MntMeatProducts]]&gt;=AD$4, MasterData5[[#This Row],[Income ]]&lt;=$AB$12), "Yes", "")</f>
        <v/>
      </c>
      <c r="R1504" s="14" t="str">
        <f>IF(AND(MasterData5[[#This Row],[MntFishProducts]]&gt;=AE$4, MasterData5[[#This Row],[Income ]]&lt;=$AB$12), "Yes", "")</f>
        <v/>
      </c>
      <c r="S1504" s="14" t="str">
        <f>IF(AND(MasterData5[[#This Row],[MntSweetProducts]]&gt;=AF$4, MasterData5[[#This Row],[Income ]]&lt;=$AB$12), "Yes", "")</f>
        <v/>
      </c>
      <c r="U1504" s="14" t="str">
        <f>IF(MasterData5[[#This Row],[MntWines]]&gt;=AB$4, "Yes", "")</f>
        <v/>
      </c>
      <c r="V1504" s="14" t="str">
        <f>IF(MasterData5[[#This Row],[MntFruits]]&gt;=AC$4, "Yes", "")</f>
        <v/>
      </c>
      <c r="W1504" s="14" t="str">
        <f>IF(MasterData5[[#This Row],[MntMeatProducts]]&gt;=AD$4, "Yes", "")</f>
        <v/>
      </c>
      <c r="X1504" s="14" t="str">
        <f>IF(MasterData5[[#This Row],[MntFishProducts]]&gt;=AE$4, "Yes", "")</f>
        <v/>
      </c>
      <c r="Y1504" s="14" t="str">
        <f>IF(MasterData5[[#This Row],[MntSweetProducts]]&gt;=AF$4, "Yes", "")</f>
        <v/>
      </c>
    </row>
    <row r="1505" spans="1:25" x14ac:dyDescent="0.3">
      <c r="A1505">
        <v>7396</v>
      </c>
      <c r="B1505" s="10">
        <v>342</v>
      </c>
      <c r="C1505" s="10">
        <v>51</v>
      </c>
      <c r="D1505" s="10">
        <v>936</v>
      </c>
      <c r="E1505" s="10">
        <v>207</v>
      </c>
      <c r="F1505" s="10">
        <v>35</v>
      </c>
      <c r="G1505" s="10">
        <v>26</v>
      </c>
      <c r="H1505" s="24">
        <f>2021-'Customer Profile'!B1504</f>
        <v>55</v>
      </c>
      <c r="I1505" s="10">
        <f>IF(Analysis!$B$60="Wine",B1505,IF(Analysis!$B$60="Fruit",C1505,IF(Analysis!$B$60="Meat",D1505,IF(Analysis!$B$60="Fish",E1505,IF(Analysis!$B$60="Sweet",F1505,"")))))</f>
        <v>207</v>
      </c>
      <c r="J1505" s="10">
        <v>80398</v>
      </c>
      <c r="K1505" s="10" t="str">
        <f>IF(MasterData5[[#This Row],[Income ]]&gt;$AB$12, "Above", "Below")</f>
        <v>Above</v>
      </c>
      <c r="L1505" s="10">
        <f>SUM(MasterData5[[#This Row],[MntWines]:[MntSweetProducts]])</f>
        <v>1571</v>
      </c>
      <c r="M1505" s="53" t="str">
        <f>IF(MasterData5[[#This Row],[Total Purchase]]&gt;=500, "Over $500", "")</f>
        <v>Over $500</v>
      </c>
      <c r="N1505" s="10"/>
      <c r="O1505" s="14" t="str">
        <f>IF(AND(MasterData5[[#This Row],[MntWines]]&gt;=AB$4, MasterData5[[#This Row],[Income ]]&lt;=$AB$12), "Yes", "")</f>
        <v/>
      </c>
      <c r="P1505" s="14" t="str">
        <f>IF(AND(MasterData5[[#This Row],[MntFruits]]&gt;=AC$4, MasterData5[[#This Row],[Income ]]&lt;=$AB$12), "Yes", "")</f>
        <v/>
      </c>
      <c r="Q1505" s="14" t="str">
        <f>IF(AND(MasterData5[[#This Row],[MntMeatProducts]]&gt;=AD$4, MasterData5[[#This Row],[Income ]]&lt;=$AB$12), "Yes", "")</f>
        <v/>
      </c>
      <c r="R1505" s="14" t="str">
        <f>IF(AND(MasterData5[[#This Row],[MntFishProducts]]&gt;=AE$4, MasterData5[[#This Row],[Income ]]&lt;=$AB$12), "Yes", "")</f>
        <v/>
      </c>
      <c r="S1505" s="14" t="str">
        <f>IF(AND(MasterData5[[#This Row],[MntSweetProducts]]&gt;=AF$4, MasterData5[[#This Row],[Income ]]&lt;=$AB$12), "Yes", "")</f>
        <v/>
      </c>
      <c r="U1505" s="14" t="str">
        <f>IF(MasterData5[[#This Row],[MntWines]]&gt;=AB$4, "Yes", "")</f>
        <v>Yes</v>
      </c>
      <c r="V1505" s="14" t="str">
        <f>IF(MasterData5[[#This Row],[MntFruits]]&gt;=AC$4, "Yes", "")</f>
        <v>Yes</v>
      </c>
      <c r="W1505" s="14" t="str">
        <f>IF(MasterData5[[#This Row],[MntMeatProducts]]&gt;=AD$4, "Yes", "")</f>
        <v>Yes</v>
      </c>
      <c r="X1505" s="14" t="str">
        <f>IF(MasterData5[[#This Row],[MntFishProducts]]&gt;=AE$4, "Yes", "")</f>
        <v>Yes</v>
      </c>
      <c r="Y1505" s="14" t="str">
        <f>IF(MasterData5[[#This Row],[MntSweetProducts]]&gt;=AF$4, "Yes", "")</f>
        <v>Yes</v>
      </c>
    </row>
    <row r="1506" spans="1:25" x14ac:dyDescent="0.3">
      <c r="A1506">
        <v>7397</v>
      </c>
      <c r="B1506" s="10">
        <v>494</v>
      </c>
      <c r="C1506" s="10">
        <v>5</v>
      </c>
      <c r="D1506" s="10">
        <v>82</v>
      </c>
      <c r="E1506" s="10">
        <v>7</v>
      </c>
      <c r="F1506" s="10">
        <v>0</v>
      </c>
      <c r="G1506" s="10">
        <v>100</v>
      </c>
      <c r="H1506" s="24">
        <f>2021-'Customer Profile'!B1505</f>
        <v>70</v>
      </c>
      <c r="I1506" s="10">
        <f>IF(Analysis!$B$60="Wine",B1506,IF(Analysis!$B$60="Fruit",C1506,IF(Analysis!$B$60="Meat",D1506,IF(Analysis!$B$60="Fish",E1506,IF(Analysis!$B$60="Sweet",F1506,"")))))</f>
        <v>7</v>
      </c>
      <c r="J1506" s="10">
        <v>49090</v>
      </c>
      <c r="K1506" s="10" t="str">
        <f>IF(MasterData5[[#This Row],[Income ]]&gt;$AB$12, "Above", "Below")</f>
        <v>Below</v>
      </c>
      <c r="L1506" s="10">
        <f>SUM(MasterData5[[#This Row],[MntWines]:[MntSweetProducts]])</f>
        <v>588</v>
      </c>
      <c r="M1506" s="53" t="str">
        <f>IF(MasterData5[[#This Row],[Total Purchase]]&gt;=500, "Over $500", "")</f>
        <v>Over $500</v>
      </c>
      <c r="N1506" s="10"/>
      <c r="O1506" s="14" t="str">
        <f>IF(AND(MasterData5[[#This Row],[MntWines]]&gt;=AB$4, MasterData5[[#This Row],[Income ]]&lt;=$AB$12), "Yes", "")</f>
        <v>Yes</v>
      </c>
      <c r="P1506" s="14" t="str">
        <f>IF(AND(MasterData5[[#This Row],[MntFruits]]&gt;=AC$4, MasterData5[[#This Row],[Income ]]&lt;=$AB$12), "Yes", "")</f>
        <v/>
      </c>
      <c r="Q1506" s="14" t="str">
        <f>IF(AND(MasterData5[[#This Row],[MntMeatProducts]]&gt;=AD$4, MasterData5[[#This Row],[Income ]]&lt;=$AB$12), "Yes", "")</f>
        <v/>
      </c>
      <c r="R1506" s="14" t="str">
        <f>IF(AND(MasterData5[[#This Row],[MntFishProducts]]&gt;=AE$4, MasterData5[[#This Row],[Income ]]&lt;=$AB$12), "Yes", "")</f>
        <v/>
      </c>
      <c r="S1506" s="14" t="str">
        <f>IF(AND(MasterData5[[#This Row],[MntSweetProducts]]&gt;=AF$4, MasterData5[[#This Row],[Income ]]&lt;=$AB$12), "Yes", "")</f>
        <v/>
      </c>
      <c r="U1506" s="14" t="str">
        <f>IF(MasterData5[[#This Row],[MntWines]]&gt;=AB$4, "Yes", "")</f>
        <v>Yes</v>
      </c>
      <c r="V1506" s="14" t="str">
        <f>IF(MasterData5[[#This Row],[MntFruits]]&gt;=AC$4, "Yes", "")</f>
        <v/>
      </c>
      <c r="W1506" s="14" t="str">
        <f>IF(MasterData5[[#This Row],[MntMeatProducts]]&gt;=AD$4, "Yes", "")</f>
        <v/>
      </c>
      <c r="X1506" s="14" t="str">
        <f>IF(MasterData5[[#This Row],[MntFishProducts]]&gt;=AE$4, "Yes", "")</f>
        <v/>
      </c>
      <c r="Y1506" s="14" t="str">
        <f>IF(MasterData5[[#This Row],[MntSweetProducts]]&gt;=AF$4, "Yes", "")</f>
        <v/>
      </c>
    </row>
    <row r="1507" spans="1:25" x14ac:dyDescent="0.3">
      <c r="A1507">
        <v>7408</v>
      </c>
      <c r="B1507" s="10">
        <v>216</v>
      </c>
      <c r="C1507" s="10">
        <v>2</v>
      </c>
      <c r="D1507" s="10">
        <v>6</v>
      </c>
      <c r="E1507" s="10">
        <v>0</v>
      </c>
      <c r="F1507" s="10">
        <v>0</v>
      </c>
      <c r="G1507" s="10">
        <v>9</v>
      </c>
      <c r="H1507" s="24">
        <f>2021-'Customer Profile'!B1506</f>
        <v>69</v>
      </c>
      <c r="I1507" s="10">
        <f>IF(Analysis!$B$60="Wine",B1507,IF(Analysis!$B$60="Fruit",C1507,IF(Analysis!$B$60="Meat",D1507,IF(Analysis!$B$60="Fish",E1507,IF(Analysis!$B$60="Sweet",F1507,"")))))</f>
        <v>0</v>
      </c>
      <c r="J1507" s="10">
        <v>54549</v>
      </c>
      <c r="K1507" s="10" t="str">
        <f>IF(MasterData5[[#This Row],[Income ]]&gt;$AB$12, "Above", "Below")</f>
        <v>Above</v>
      </c>
      <c r="L1507" s="10">
        <f>SUM(MasterData5[[#This Row],[MntWines]:[MntSweetProducts]])</f>
        <v>224</v>
      </c>
      <c r="M1507" s="53" t="str">
        <f>IF(MasterData5[[#This Row],[Total Purchase]]&gt;=500, "Over $500", "")</f>
        <v/>
      </c>
      <c r="N1507" s="10"/>
      <c r="O1507" s="14" t="str">
        <f>IF(AND(MasterData5[[#This Row],[MntWines]]&gt;=AB$4, MasterData5[[#This Row],[Income ]]&lt;=$AB$12), "Yes", "")</f>
        <v/>
      </c>
      <c r="P1507" s="14" t="str">
        <f>IF(AND(MasterData5[[#This Row],[MntFruits]]&gt;=AC$4, MasterData5[[#This Row],[Income ]]&lt;=$AB$12), "Yes", "")</f>
        <v/>
      </c>
      <c r="Q1507" s="14" t="str">
        <f>IF(AND(MasterData5[[#This Row],[MntMeatProducts]]&gt;=AD$4, MasterData5[[#This Row],[Income ]]&lt;=$AB$12), "Yes", "")</f>
        <v/>
      </c>
      <c r="R1507" s="14" t="str">
        <f>IF(AND(MasterData5[[#This Row],[MntFishProducts]]&gt;=AE$4, MasterData5[[#This Row],[Income ]]&lt;=$AB$12), "Yes", "")</f>
        <v/>
      </c>
      <c r="S1507" s="14" t="str">
        <f>IF(AND(MasterData5[[#This Row],[MntSweetProducts]]&gt;=AF$4, MasterData5[[#This Row],[Income ]]&lt;=$AB$12), "Yes", "")</f>
        <v/>
      </c>
      <c r="U1507" s="14" t="str">
        <f>IF(MasterData5[[#This Row],[MntWines]]&gt;=AB$4, "Yes", "")</f>
        <v/>
      </c>
      <c r="V1507" s="14" t="str">
        <f>IF(MasterData5[[#This Row],[MntFruits]]&gt;=AC$4, "Yes", "")</f>
        <v/>
      </c>
      <c r="W1507" s="14" t="str">
        <f>IF(MasterData5[[#This Row],[MntMeatProducts]]&gt;=AD$4, "Yes", "")</f>
        <v/>
      </c>
      <c r="X1507" s="14" t="str">
        <f>IF(MasterData5[[#This Row],[MntFishProducts]]&gt;=AE$4, "Yes", "")</f>
        <v/>
      </c>
      <c r="Y1507" s="14" t="str">
        <f>IF(MasterData5[[#This Row],[MntSweetProducts]]&gt;=AF$4, "Yes", "")</f>
        <v/>
      </c>
    </row>
    <row r="1508" spans="1:25" x14ac:dyDescent="0.3">
      <c r="A1508">
        <v>7409</v>
      </c>
      <c r="B1508" s="10">
        <v>211</v>
      </c>
      <c r="C1508" s="10">
        <v>2</v>
      </c>
      <c r="D1508" s="10">
        <v>30</v>
      </c>
      <c r="E1508" s="10">
        <v>7</v>
      </c>
      <c r="F1508" s="10">
        <v>7</v>
      </c>
      <c r="G1508" s="10">
        <v>10</v>
      </c>
      <c r="H1508" s="24">
        <f>2021-'Customer Profile'!B1507</f>
        <v>51</v>
      </c>
      <c r="I1508" s="10">
        <f>IF(Analysis!$B$60="Wine",B1508,IF(Analysis!$B$60="Fruit",C1508,IF(Analysis!$B$60="Meat",D1508,IF(Analysis!$B$60="Fish",E1508,IF(Analysis!$B$60="Sweet",F1508,"")))))</f>
        <v>7</v>
      </c>
      <c r="J1508" s="10">
        <v>53187</v>
      </c>
      <c r="K1508" s="10" t="str">
        <f>IF(MasterData5[[#This Row],[Income ]]&gt;$AB$12, "Above", "Below")</f>
        <v>Above</v>
      </c>
      <c r="L1508" s="10">
        <f>SUM(MasterData5[[#This Row],[MntWines]:[MntSweetProducts]])</f>
        <v>257</v>
      </c>
      <c r="M1508" s="53" t="str">
        <f>IF(MasterData5[[#This Row],[Total Purchase]]&gt;=500, "Over $500", "")</f>
        <v/>
      </c>
      <c r="N1508" s="10"/>
      <c r="O1508" s="14" t="str">
        <f>IF(AND(MasterData5[[#This Row],[MntWines]]&gt;=AB$4, MasterData5[[#This Row],[Income ]]&lt;=$AB$12), "Yes", "")</f>
        <v/>
      </c>
      <c r="P1508" s="14" t="str">
        <f>IF(AND(MasterData5[[#This Row],[MntFruits]]&gt;=AC$4, MasterData5[[#This Row],[Income ]]&lt;=$AB$12), "Yes", "")</f>
        <v/>
      </c>
      <c r="Q1508" s="14" t="str">
        <f>IF(AND(MasterData5[[#This Row],[MntMeatProducts]]&gt;=AD$4, MasterData5[[#This Row],[Income ]]&lt;=$AB$12), "Yes", "")</f>
        <v/>
      </c>
      <c r="R1508" s="14" t="str">
        <f>IF(AND(MasterData5[[#This Row],[MntFishProducts]]&gt;=AE$4, MasterData5[[#This Row],[Income ]]&lt;=$AB$12), "Yes", "")</f>
        <v/>
      </c>
      <c r="S1508" s="14" t="str">
        <f>IF(AND(MasterData5[[#This Row],[MntSweetProducts]]&gt;=AF$4, MasterData5[[#This Row],[Income ]]&lt;=$AB$12), "Yes", "")</f>
        <v/>
      </c>
      <c r="U1508" s="14" t="str">
        <f>IF(MasterData5[[#This Row],[MntWines]]&gt;=AB$4, "Yes", "")</f>
        <v/>
      </c>
      <c r="V1508" s="14" t="str">
        <f>IF(MasterData5[[#This Row],[MntFruits]]&gt;=AC$4, "Yes", "")</f>
        <v/>
      </c>
      <c r="W1508" s="14" t="str">
        <f>IF(MasterData5[[#This Row],[MntMeatProducts]]&gt;=AD$4, "Yes", "")</f>
        <v/>
      </c>
      <c r="X1508" s="14" t="str">
        <f>IF(MasterData5[[#This Row],[MntFishProducts]]&gt;=AE$4, "Yes", "")</f>
        <v/>
      </c>
      <c r="Y1508" s="14" t="str">
        <f>IF(MasterData5[[#This Row],[MntSweetProducts]]&gt;=AF$4, "Yes", "")</f>
        <v/>
      </c>
    </row>
    <row r="1509" spans="1:25" x14ac:dyDescent="0.3">
      <c r="A1509">
        <v>7411</v>
      </c>
      <c r="B1509" s="10">
        <v>11</v>
      </c>
      <c r="C1509" s="10">
        <v>0</v>
      </c>
      <c r="D1509" s="10">
        <v>5</v>
      </c>
      <c r="E1509" s="10">
        <v>0</v>
      </c>
      <c r="F1509" s="10">
        <v>0</v>
      </c>
      <c r="G1509" s="10">
        <v>1</v>
      </c>
      <c r="H1509" s="24">
        <f>2021-'Customer Profile'!B1508</f>
        <v>57</v>
      </c>
      <c r="I1509" s="10">
        <f>IF(Analysis!$B$60="Wine",B1509,IF(Analysis!$B$60="Fruit",C1509,IF(Analysis!$B$60="Meat",D1509,IF(Analysis!$B$60="Fish",E1509,IF(Analysis!$B$60="Sweet",F1509,"")))))</f>
        <v>0</v>
      </c>
      <c r="J1509" s="10">
        <v>31686</v>
      </c>
      <c r="K1509" s="10" t="str">
        <f>IF(MasterData5[[#This Row],[Income ]]&gt;$AB$12, "Above", "Below")</f>
        <v>Below</v>
      </c>
      <c r="L1509" s="10">
        <f>SUM(MasterData5[[#This Row],[MntWines]:[MntSweetProducts]])</f>
        <v>16</v>
      </c>
      <c r="M1509" s="53" t="str">
        <f>IF(MasterData5[[#This Row],[Total Purchase]]&gt;=500, "Over $500", "")</f>
        <v/>
      </c>
      <c r="N1509" s="10"/>
      <c r="O1509" s="14" t="str">
        <f>IF(AND(MasterData5[[#This Row],[MntWines]]&gt;=AB$4, MasterData5[[#This Row],[Income ]]&lt;=$AB$12), "Yes", "")</f>
        <v/>
      </c>
      <c r="P1509" s="14" t="str">
        <f>IF(AND(MasterData5[[#This Row],[MntFruits]]&gt;=AC$4, MasterData5[[#This Row],[Income ]]&lt;=$AB$12), "Yes", "")</f>
        <v/>
      </c>
      <c r="Q1509" s="14" t="str">
        <f>IF(AND(MasterData5[[#This Row],[MntMeatProducts]]&gt;=AD$4, MasterData5[[#This Row],[Income ]]&lt;=$AB$12), "Yes", "")</f>
        <v/>
      </c>
      <c r="R1509" s="14" t="str">
        <f>IF(AND(MasterData5[[#This Row],[MntFishProducts]]&gt;=AE$4, MasterData5[[#This Row],[Income ]]&lt;=$AB$12), "Yes", "")</f>
        <v/>
      </c>
      <c r="S1509" s="14" t="str">
        <f>IF(AND(MasterData5[[#This Row],[MntSweetProducts]]&gt;=AF$4, MasterData5[[#This Row],[Income ]]&lt;=$AB$12), "Yes", "")</f>
        <v/>
      </c>
      <c r="U1509" s="14" t="str">
        <f>IF(MasterData5[[#This Row],[MntWines]]&gt;=AB$4, "Yes", "")</f>
        <v/>
      </c>
      <c r="V1509" s="14" t="str">
        <f>IF(MasterData5[[#This Row],[MntFruits]]&gt;=AC$4, "Yes", "")</f>
        <v/>
      </c>
      <c r="W1509" s="14" t="str">
        <f>IF(MasterData5[[#This Row],[MntMeatProducts]]&gt;=AD$4, "Yes", "")</f>
        <v/>
      </c>
      <c r="X1509" s="14" t="str">
        <f>IF(MasterData5[[#This Row],[MntFishProducts]]&gt;=AE$4, "Yes", "")</f>
        <v/>
      </c>
      <c r="Y1509" s="14" t="str">
        <f>IF(MasterData5[[#This Row],[MntSweetProducts]]&gt;=AF$4, "Yes", "")</f>
        <v/>
      </c>
    </row>
    <row r="1510" spans="1:25" x14ac:dyDescent="0.3">
      <c r="A1510">
        <v>7414</v>
      </c>
      <c r="B1510" s="10">
        <v>96</v>
      </c>
      <c r="C1510" s="10">
        <v>1</v>
      </c>
      <c r="D1510" s="10">
        <v>42</v>
      </c>
      <c r="E1510" s="10">
        <v>12</v>
      </c>
      <c r="F1510" s="10">
        <v>3</v>
      </c>
      <c r="G1510" s="10">
        <v>32</v>
      </c>
      <c r="H1510" s="24">
        <f>2021-'Customer Profile'!B1509</f>
        <v>50</v>
      </c>
      <c r="I1510" s="10">
        <f>IF(Analysis!$B$60="Wine",B1510,IF(Analysis!$B$60="Fruit",C1510,IF(Analysis!$B$60="Meat",D1510,IF(Analysis!$B$60="Fish",E1510,IF(Analysis!$B$60="Sweet",F1510,"")))))</f>
        <v>12</v>
      </c>
      <c r="J1510" s="10">
        <v>43824</v>
      </c>
      <c r="K1510" s="10" t="str">
        <f>IF(MasterData5[[#This Row],[Income ]]&gt;$AB$12, "Above", "Below")</f>
        <v>Below</v>
      </c>
      <c r="L1510" s="10">
        <f>SUM(MasterData5[[#This Row],[MntWines]:[MntSweetProducts]])</f>
        <v>154</v>
      </c>
      <c r="M1510" s="53" t="str">
        <f>IF(MasterData5[[#This Row],[Total Purchase]]&gt;=500, "Over $500", "")</f>
        <v/>
      </c>
      <c r="N1510" s="10"/>
      <c r="O1510" s="14" t="str">
        <f>IF(AND(MasterData5[[#This Row],[MntWines]]&gt;=AB$4, MasterData5[[#This Row],[Income ]]&lt;=$AB$12), "Yes", "")</f>
        <v/>
      </c>
      <c r="P1510" s="14" t="str">
        <f>IF(AND(MasterData5[[#This Row],[MntFruits]]&gt;=AC$4, MasterData5[[#This Row],[Income ]]&lt;=$AB$12), "Yes", "")</f>
        <v/>
      </c>
      <c r="Q1510" s="14" t="str">
        <f>IF(AND(MasterData5[[#This Row],[MntMeatProducts]]&gt;=AD$4, MasterData5[[#This Row],[Income ]]&lt;=$AB$12), "Yes", "")</f>
        <v/>
      </c>
      <c r="R1510" s="14" t="str">
        <f>IF(AND(MasterData5[[#This Row],[MntFishProducts]]&gt;=AE$4, MasterData5[[#This Row],[Income ]]&lt;=$AB$12), "Yes", "")</f>
        <v/>
      </c>
      <c r="S1510" s="14" t="str">
        <f>IF(AND(MasterData5[[#This Row],[MntSweetProducts]]&gt;=AF$4, MasterData5[[#This Row],[Income ]]&lt;=$AB$12), "Yes", "")</f>
        <v/>
      </c>
      <c r="U1510" s="14" t="str">
        <f>IF(MasterData5[[#This Row],[MntWines]]&gt;=AB$4, "Yes", "")</f>
        <v/>
      </c>
      <c r="V1510" s="14" t="str">
        <f>IF(MasterData5[[#This Row],[MntFruits]]&gt;=AC$4, "Yes", "")</f>
        <v/>
      </c>
      <c r="W1510" s="14" t="str">
        <f>IF(MasterData5[[#This Row],[MntMeatProducts]]&gt;=AD$4, "Yes", "")</f>
        <v/>
      </c>
      <c r="X1510" s="14" t="str">
        <f>IF(MasterData5[[#This Row],[MntFishProducts]]&gt;=AE$4, "Yes", "")</f>
        <v/>
      </c>
      <c r="Y1510" s="14" t="str">
        <f>IF(MasterData5[[#This Row],[MntSweetProducts]]&gt;=AF$4, "Yes", "")</f>
        <v/>
      </c>
    </row>
    <row r="1511" spans="1:25" x14ac:dyDescent="0.3">
      <c r="A1511">
        <v>7419</v>
      </c>
      <c r="B1511" s="10">
        <v>8</v>
      </c>
      <c r="C1511" s="10">
        <v>3</v>
      </c>
      <c r="D1511" s="10">
        <v>19</v>
      </c>
      <c r="E1511" s="10">
        <v>0</v>
      </c>
      <c r="F1511" s="10">
        <v>2</v>
      </c>
      <c r="G1511" s="10">
        <v>3</v>
      </c>
      <c r="H1511" s="24">
        <f>2021-'Customer Profile'!B1510</f>
        <v>53</v>
      </c>
      <c r="I1511" s="10">
        <f>IF(Analysis!$B$60="Wine",B1511,IF(Analysis!$B$60="Fruit",C1511,IF(Analysis!$B$60="Meat",D1511,IF(Analysis!$B$60="Fish",E1511,IF(Analysis!$B$60="Sweet",F1511,"")))))</f>
        <v>0</v>
      </c>
      <c r="J1511" s="10">
        <v>27071</v>
      </c>
      <c r="K1511" s="10" t="str">
        <f>IF(MasterData5[[#This Row],[Income ]]&gt;$AB$12, "Above", "Below")</f>
        <v>Below</v>
      </c>
      <c r="L1511" s="10">
        <f>SUM(MasterData5[[#This Row],[MntWines]:[MntSweetProducts]])</f>
        <v>32</v>
      </c>
      <c r="M1511" s="53" t="str">
        <f>IF(MasterData5[[#This Row],[Total Purchase]]&gt;=500, "Over $500", "")</f>
        <v/>
      </c>
      <c r="N1511" s="10"/>
      <c r="O1511" s="14" t="str">
        <f>IF(AND(MasterData5[[#This Row],[MntWines]]&gt;=AB$4, MasterData5[[#This Row],[Income ]]&lt;=$AB$12), "Yes", "")</f>
        <v/>
      </c>
      <c r="P1511" s="14" t="str">
        <f>IF(AND(MasterData5[[#This Row],[MntFruits]]&gt;=AC$4, MasterData5[[#This Row],[Income ]]&lt;=$AB$12), "Yes", "")</f>
        <v/>
      </c>
      <c r="Q1511" s="14" t="str">
        <f>IF(AND(MasterData5[[#This Row],[MntMeatProducts]]&gt;=AD$4, MasterData5[[#This Row],[Income ]]&lt;=$AB$12), "Yes", "")</f>
        <v/>
      </c>
      <c r="R1511" s="14" t="str">
        <f>IF(AND(MasterData5[[#This Row],[MntFishProducts]]&gt;=AE$4, MasterData5[[#This Row],[Income ]]&lt;=$AB$12), "Yes", "")</f>
        <v/>
      </c>
      <c r="S1511" s="14" t="str">
        <f>IF(AND(MasterData5[[#This Row],[MntSweetProducts]]&gt;=AF$4, MasterData5[[#This Row],[Income ]]&lt;=$AB$12), "Yes", "")</f>
        <v/>
      </c>
      <c r="U1511" s="14" t="str">
        <f>IF(MasterData5[[#This Row],[MntWines]]&gt;=AB$4, "Yes", "")</f>
        <v/>
      </c>
      <c r="V1511" s="14" t="str">
        <f>IF(MasterData5[[#This Row],[MntFruits]]&gt;=AC$4, "Yes", "")</f>
        <v/>
      </c>
      <c r="W1511" s="14" t="str">
        <f>IF(MasterData5[[#This Row],[MntMeatProducts]]&gt;=AD$4, "Yes", "")</f>
        <v/>
      </c>
      <c r="X1511" s="14" t="str">
        <f>IF(MasterData5[[#This Row],[MntFishProducts]]&gt;=AE$4, "Yes", "")</f>
        <v/>
      </c>
      <c r="Y1511" s="14" t="str">
        <f>IF(MasterData5[[#This Row],[MntSweetProducts]]&gt;=AF$4, "Yes", "")</f>
        <v/>
      </c>
    </row>
    <row r="1512" spans="1:25" x14ac:dyDescent="0.3">
      <c r="A1512">
        <v>7422</v>
      </c>
      <c r="B1512" s="10">
        <v>85</v>
      </c>
      <c r="C1512" s="10">
        <v>44</v>
      </c>
      <c r="D1512" s="10">
        <v>54</v>
      </c>
      <c r="E1512" s="10">
        <v>102</v>
      </c>
      <c r="F1512" s="10">
        <v>78</v>
      </c>
      <c r="G1512" s="10">
        <v>6</v>
      </c>
      <c r="H1512" s="24">
        <f>2021-'Customer Profile'!B1511</f>
        <v>34</v>
      </c>
      <c r="I1512" s="10">
        <f>IF(Analysis!$B$60="Wine",B1512,IF(Analysis!$B$60="Fruit",C1512,IF(Analysis!$B$60="Meat",D1512,IF(Analysis!$B$60="Fish",E1512,IF(Analysis!$B$60="Sweet",F1512,"")))))</f>
        <v>102</v>
      </c>
      <c r="J1512" s="10">
        <v>46923</v>
      </c>
      <c r="K1512" s="10" t="str">
        <f>IF(MasterData5[[#This Row],[Income ]]&gt;$AB$12, "Above", "Below")</f>
        <v>Below</v>
      </c>
      <c r="L1512" s="10">
        <f>SUM(MasterData5[[#This Row],[MntWines]:[MntSweetProducts]])</f>
        <v>363</v>
      </c>
      <c r="M1512" s="53" t="str">
        <f>IF(MasterData5[[#This Row],[Total Purchase]]&gt;=500, "Over $500", "")</f>
        <v/>
      </c>
      <c r="N1512" s="10"/>
      <c r="O1512" s="14" t="str">
        <f>IF(AND(MasterData5[[#This Row],[MntWines]]&gt;=AB$4, MasterData5[[#This Row],[Income ]]&lt;=$AB$12), "Yes", "")</f>
        <v/>
      </c>
      <c r="P1512" s="14" t="str">
        <f>IF(AND(MasterData5[[#This Row],[MntFruits]]&gt;=AC$4, MasterData5[[#This Row],[Income ]]&lt;=$AB$12), "Yes", "")</f>
        <v>Yes</v>
      </c>
      <c r="Q1512" s="14" t="str">
        <f>IF(AND(MasterData5[[#This Row],[MntMeatProducts]]&gt;=AD$4, MasterData5[[#This Row],[Income ]]&lt;=$AB$12), "Yes", "")</f>
        <v/>
      </c>
      <c r="R1512" s="14" t="str">
        <f>IF(AND(MasterData5[[#This Row],[MntFishProducts]]&gt;=AE$4, MasterData5[[#This Row],[Income ]]&lt;=$AB$12), "Yes", "")</f>
        <v>Yes</v>
      </c>
      <c r="S1512" s="14" t="str">
        <f>IF(AND(MasterData5[[#This Row],[MntSweetProducts]]&gt;=AF$4, MasterData5[[#This Row],[Income ]]&lt;=$AB$12), "Yes", "")</f>
        <v>Yes</v>
      </c>
      <c r="U1512" s="14" t="str">
        <f>IF(MasterData5[[#This Row],[MntWines]]&gt;=AB$4, "Yes", "")</f>
        <v/>
      </c>
      <c r="V1512" s="14" t="str">
        <f>IF(MasterData5[[#This Row],[MntFruits]]&gt;=AC$4, "Yes", "")</f>
        <v>Yes</v>
      </c>
      <c r="W1512" s="14" t="str">
        <f>IF(MasterData5[[#This Row],[MntMeatProducts]]&gt;=AD$4, "Yes", "")</f>
        <v/>
      </c>
      <c r="X1512" s="14" t="str">
        <f>IF(MasterData5[[#This Row],[MntFishProducts]]&gt;=AE$4, "Yes", "")</f>
        <v>Yes</v>
      </c>
      <c r="Y1512" s="14" t="str">
        <f>IF(MasterData5[[#This Row],[MntSweetProducts]]&gt;=AF$4, "Yes", "")</f>
        <v>Yes</v>
      </c>
    </row>
    <row r="1513" spans="1:25" x14ac:dyDescent="0.3">
      <c r="A1513">
        <v>7426</v>
      </c>
      <c r="B1513" s="10">
        <v>111</v>
      </c>
      <c r="C1513" s="10">
        <v>16</v>
      </c>
      <c r="D1513" s="10">
        <v>37</v>
      </c>
      <c r="E1513" s="10">
        <v>7</v>
      </c>
      <c r="F1513" s="10">
        <v>9</v>
      </c>
      <c r="G1513" s="10">
        <v>18</v>
      </c>
      <c r="H1513" s="24">
        <f>2021-'Customer Profile'!B1512</f>
        <v>50</v>
      </c>
      <c r="I1513" s="10">
        <f>IF(Analysis!$B$60="Wine",B1513,IF(Analysis!$B$60="Fruit",C1513,IF(Analysis!$B$60="Meat",D1513,IF(Analysis!$B$60="Fish",E1513,IF(Analysis!$B$60="Sweet",F1513,"")))))</f>
        <v>7</v>
      </c>
      <c r="J1513" s="10">
        <v>54690</v>
      </c>
      <c r="K1513" s="10" t="str">
        <f>IF(MasterData5[[#This Row],[Income ]]&gt;$AB$12, "Above", "Below")</f>
        <v>Above</v>
      </c>
      <c r="L1513" s="10">
        <f>SUM(MasterData5[[#This Row],[MntWines]:[MntSweetProducts]])</f>
        <v>180</v>
      </c>
      <c r="M1513" s="53" t="str">
        <f>IF(MasterData5[[#This Row],[Total Purchase]]&gt;=500, "Over $500", "")</f>
        <v/>
      </c>
      <c r="N1513" s="10"/>
      <c r="O1513" s="14" t="str">
        <f>IF(AND(MasterData5[[#This Row],[MntWines]]&gt;=AB$4, MasterData5[[#This Row],[Income ]]&lt;=$AB$12), "Yes", "")</f>
        <v/>
      </c>
      <c r="P1513" s="14" t="str">
        <f>IF(AND(MasterData5[[#This Row],[MntFruits]]&gt;=AC$4, MasterData5[[#This Row],[Income ]]&lt;=$AB$12), "Yes", "")</f>
        <v/>
      </c>
      <c r="Q1513" s="14" t="str">
        <f>IF(AND(MasterData5[[#This Row],[MntMeatProducts]]&gt;=AD$4, MasterData5[[#This Row],[Income ]]&lt;=$AB$12), "Yes", "")</f>
        <v/>
      </c>
      <c r="R1513" s="14" t="str">
        <f>IF(AND(MasterData5[[#This Row],[MntFishProducts]]&gt;=AE$4, MasterData5[[#This Row],[Income ]]&lt;=$AB$12), "Yes", "")</f>
        <v/>
      </c>
      <c r="S1513" s="14" t="str">
        <f>IF(AND(MasterData5[[#This Row],[MntSweetProducts]]&gt;=AF$4, MasterData5[[#This Row],[Income ]]&lt;=$AB$12), "Yes", "")</f>
        <v/>
      </c>
      <c r="U1513" s="14" t="str">
        <f>IF(MasterData5[[#This Row],[MntWines]]&gt;=AB$4, "Yes", "")</f>
        <v/>
      </c>
      <c r="V1513" s="14" t="str">
        <f>IF(MasterData5[[#This Row],[MntFruits]]&gt;=AC$4, "Yes", "")</f>
        <v/>
      </c>
      <c r="W1513" s="14" t="str">
        <f>IF(MasterData5[[#This Row],[MntMeatProducts]]&gt;=AD$4, "Yes", "")</f>
        <v/>
      </c>
      <c r="X1513" s="14" t="str">
        <f>IF(MasterData5[[#This Row],[MntFishProducts]]&gt;=AE$4, "Yes", "")</f>
        <v/>
      </c>
      <c r="Y1513" s="14" t="str">
        <f>IF(MasterData5[[#This Row],[MntSweetProducts]]&gt;=AF$4, "Yes", "")</f>
        <v/>
      </c>
    </row>
    <row r="1514" spans="1:25" x14ac:dyDescent="0.3">
      <c r="A1514">
        <v>7428</v>
      </c>
      <c r="B1514" s="10">
        <v>240</v>
      </c>
      <c r="C1514" s="10">
        <v>132</v>
      </c>
      <c r="D1514" s="10">
        <v>445</v>
      </c>
      <c r="E1514" s="10">
        <v>250</v>
      </c>
      <c r="F1514" s="10">
        <v>192</v>
      </c>
      <c r="G1514" s="10">
        <v>108</v>
      </c>
      <c r="H1514" s="24">
        <f>2021-'Customer Profile'!B1513</f>
        <v>46</v>
      </c>
      <c r="I1514" s="10">
        <f>IF(Analysis!$B$60="Wine",B1514,IF(Analysis!$B$60="Fruit",C1514,IF(Analysis!$B$60="Meat",D1514,IF(Analysis!$B$60="Fish",E1514,IF(Analysis!$B$60="Sweet",F1514,"")))))</f>
        <v>250</v>
      </c>
      <c r="J1514" s="10">
        <v>80144</v>
      </c>
      <c r="K1514" s="10" t="str">
        <f>IF(MasterData5[[#This Row],[Income ]]&gt;$AB$12, "Above", "Below")</f>
        <v>Above</v>
      </c>
      <c r="L1514" s="10">
        <f>SUM(MasterData5[[#This Row],[MntWines]:[MntSweetProducts]])</f>
        <v>1259</v>
      </c>
      <c r="M1514" s="53" t="str">
        <f>IF(MasterData5[[#This Row],[Total Purchase]]&gt;=500, "Over $500", "")</f>
        <v>Over $500</v>
      </c>
      <c r="N1514" s="10"/>
      <c r="O1514" s="14" t="str">
        <f>IF(AND(MasterData5[[#This Row],[MntWines]]&gt;=AB$4, MasterData5[[#This Row],[Income ]]&lt;=$AB$12), "Yes", "")</f>
        <v/>
      </c>
      <c r="P1514" s="14" t="str">
        <f>IF(AND(MasterData5[[#This Row],[MntFruits]]&gt;=AC$4, MasterData5[[#This Row],[Income ]]&lt;=$AB$12), "Yes", "")</f>
        <v/>
      </c>
      <c r="Q1514" s="14" t="str">
        <f>IF(AND(MasterData5[[#This Row],[MntMeatProducts]]&gt;=AD$4, MasterData5[[#This Row],[Income ]]&lt;=$AB$12), "Yes", "")</f>
        <v/>
      </c>
      <c r="R1514" s="14" t="str">
        <f>IF(AND(MasterData5[[#This Row],[MntFishProducts]]&gt;=AE$4, MasterData5[[#This Row],[Income ]]&lt;=$AB$12), "Yes", "")</f>
        <v/>
      </c>
      <c r="S1514" s="14" t="str">
        <f>IF(AND(MasterData5[[#This Row],[MntSweetProducts]]&gt;=AF$4, MasterData5[[#This Row],[Income ]]&lt;=$AB$12), "Yes", "")</f>
        <v/>
      </c>
      <c r="U1514" s="14" t="str">
        <f>IF(MasterData5[[#This Row],[MntWines]]&gt;=AB$4, "Yes", "")</f>
        <v/>
      </c>
      <c r="V1514" s="14" t="str">
        <f>IF(MasterData5[[#This Row],[MntFruits]]&gt;=AC$4, "Yes", "")</f>
        <v>Yes</v>
      </c>
      <c r="W1514" s="14" t="str">
        <f>IF(MasterData5[[#This Row],[MntMeatProducts]]&gt;=AD$4, "Yes", "")</f>
        <v>Yes</v>
      </c>
      <c r="X1514" s="14" t="str">
        <f>IF(MasterData5[[#This Row],[MntFishProducts]]&gt;=AE$4, "Yes", "")</f>
        <v>Yes</v>
      </c>
      <c r="Y1514" s="14" t="str">
        <f>IF(MasterData5[[#This Row],[MntSweetProducts]]&gt;=AF$4, "Yes", "")</f>
        <v>Yes</v>
      </c>
    </row>
    <row r="1515" spans="1:25" x14ac:dyDescent="0.3">
      <c r="A1515">
        <v>7431</v>
      </c>
      <c r="B1515" s="10">
        <v>1332</v>
      </c>
      <c r="C1515" s="10">
        <v>17</v>
      </c>
      <c r="D1515" s="10">
        <v>311</v>
      </c>
      <c r="E1515" s="10">
        <v>23</v>
      </c>
      <c r="F1515" s="10">
        <v>51</v>
      </c>
      <c r="G1515" s="10">
        <v>86</v>
      </c>
      <c r="H1515" s="24">
        <f>2021-'Customer Profile'!B1514</f>
        <v>30</v>
      </c>
      <c r="I1515" s="10">
        <f>IF(Analysis!$B$60="Wine",B1515,IF(Analysis!$B$60="Fruit",C1515,IF(Analysis!$B$60="Meat",D1515,IF(Analysis!$B$60="Fish",E1515,IF(Analysis!$B$60="Sweet",F1515,"")))))</f>
        <v>23</v>
      </c>
      <c r="J1515" s="10">
        <v>68126</v>
      </c>
      <c r="K1515" s="10" t="str">
        <f>IF(MasterData5[[#This Row],[Income ]]&gt;$AB$12, "Above", "Below")</f>
        <v>Above</v>
      </c>
      <c r="L1515" s="10">
        <f>SUM(MasterData5[[#This Row],[MntWines]:[MntSweetProducts]])</f>
        <v>1734</v>
      </c>
      <c r="M1515" s="53" t="str">
        <f>IF(MasterData5[[#This Row],[Total Purchase]]&gt;=500, "Over $500", "")</f>
        <v>Over $500</v>
      </c>
      <c r="N1515" s="10"/>
      <c r="O1515" s="14" t="str">
        <f>IF(AND(MasterData5[[#This Row],[MntWines]]&gt;=AB$4, MasterData5[[#This Row],[Income ]]&lt;=$AB$12), "Yes", "")</f>
        <v/>
      </c>
      <c r="P1515" s="14" t="str">
        <f>IF(AND(MasterData5[[#This Row],[MntFruits]]&gt;=AC$4, MasterData5[[#This Row],[Income ]]&lt;=$AB$12), "Yes", "")</f>
        <v/>
      </c>
      <c r="Q1515" s="14" t="str">
        <f>IF(AND(MasterData5[[#This Row],[MntMeatProducts]]&gt;=AD$4, MasterData5[[#This Row],[Income ]]&lt;=$AB$12), "Yes", "")</f>
        <v/>
      </c>
      <c r="R1515" s="14" t="str">
        <f>IF(AND(MasterData5[[#This Row],[MntFishProducts]]&gt;=AE$4, MasterData5[[#This Row],[Income ]]&lt;=$AB$12), "Yes", "")</f>
        <v/>
      </c>
      <c r="S1515" s="14" t="str">
        <f>IF(AND(MasterData5[[#This Row],[MntSweetProducts]]&gt;=AF$4, MasterData5[[#This Row],[Income ]]&lt;=$AB$12), "Yes", "")</f>
        <v/>
      </c>
      <c r="U1515" s="14" t="str">
        <f>IF(MasterData5[[#This Row],[MntWines]]&gt;=AB$4, "Yes", "")</f>
        <v>Yes</v>
      </c>
      <c r="V1515" s="14" t="str">
        <f>IF(MasterData5[[#This Row],[MntFruits]]&gt;=AC$4, "Yes", "")</f>
        <v/>
      </c>
      <c r="W1515" s="14" t="str">
        <f>IF(MasterData5[[#This Row],[MntMeatProducts]]&gt;=AD$4, "Yes", "")</f>
        <v>Yes</v>
      </c>
      <c r="X1515" s="14" t="str">
        <f>IF(MasterData5[[#This Row],[MntFishProducts]]&gt;=AE$4, "Yes", "")</f>
        <v/>
      </c>
      <c r="Y1515" s="14" t="str">
        <f>IF(MasterData5[[#This Row],[MntSweetProducts]]&gt;=AF$4, "Yes", "")</f>
        <v>Yes</v>
      </c>
    </row>
    <row r="1516" spans="1:25" x14ac:dyDescent="0.3">
      <c r="A1516">
        <v>7433</v>
      </c>
      <c r="B1516" s="10">
        <v>64</v>
      </c>
      <c r="C1516" s="10">
        <v>4</v>
      </c>
      <c r="D1516" s="10">
        <v>68</v>
      </c>
      <c r="E1516" s="10">
        <v>7</v>
      </c>
      <c r="F1516" s="10">
        <v>5</v>
      </c>
      <c r="G1516" s="10">
        <v>17</v>
      </c>
      <c r="H1516" s="24">
        <f>2021-'Customer Profile'!B1515</f>
        <v>36</v>
      </c>
      <c r="I1516" s="10">
        <f>IF(Analysis!$B$60="Wine",B1516,IF(Analysis!$B$60="Fruit",C1516,IF(Analysis!$B$60="Meat",D1516,IF(Analysis!$B$60="Fish",E1516,IF(Analysis!$B$60="Sweet",F1516,"")))))</f>
        <v>7</v>
      </c>
      <c r="J1516" s="10">
        <v>29760</v>
      </c>
      <c r="K1516" s="10" t="str">
        <f>IF(MasterData5[[#This Row],[Income ]]&gt;$AB$12, "Above", "Below")</f>
        <v>Below</v>
      </c>
      <c r="L1516" s="10">
        <f>SUM(MasterData5[[#This Row],[MntWines]:[MntSweetProducts]])</f>
        <v>148</v>
      </c>
      <c r="M1516" s="53" t="str">
        <f>IF(MasterData5[[#This Row],[Total Purchase]]&gt;=500, "Over $500", "")</f>
        <v/>
      </c>
      <c r="N1516" s="10"/>
      <c r="O1516" s="14" t="str">
        <f>IF(AND(MasterData5[[#This Row],[MntWines]]&gt;=AB$4, MasterData5[[#This Row],[Income ]]&lt;=$AB$12), "Yes", "")</f>
        <v/>
      </c>
      <c r="P1516" s="14" t="str">
        <f>IF(AND(MasterData5[[#This Row],[MntFruits]]&gt;=AC$4, MasterData5[[#This Row],[Income ]]&lt;=$AB$12), "Yes", "")</f>
        <v/>
      </c>
      <c r="Q1516" s="14" t="str">
        <f>IF(AND(MasterData5[[#This Row],[MntMeatProducts]]&gt;=AD$4, MasterData5[[#This Row],[Income ]]&lt;=$AB$12), "Yes", "")</f>
        <v/>
      </c>
      <c r="R1516" s="14" t="str">
        <f>IF(AND(MasterData5[[#This Row],[MntFishProducts]]&gt;=AE$4, MasterData5[[#This Row],[Income ]]&lt;=$AB$12), "Yes", "")</f>
        <v/>
      </c>
      <c r="S1516" s="14" t="str">
        <f>IF(AND(MasterData5[[#This Row],[MntSweetProducts]]&gt;=AF$4, MasterData5[[#This Row],[Income ]]&lt;=$AB$12), "Yes", "")</f>
        <v/>
      </c>
      <c r="U1516" s="14" t="str">
        <f>IF(MasterData5[[#This Row],[MntWines]]&gt;=AB$4, "Yes", "")</f>
        <v/>
      </c>
      <c r="V1516" s="14" t="str">
        <f>IF(MasterData5[[#This Row],[MntFruits]]&gt;=AC$4, "Yes", "")</f>
        <v/>
      </c>
      <c r="W1516" s="14" t="str">
        <f>IF(MasterData5[[#This Row],[MntMeatProducts]]&gt;=AD$4, "Yes", "")</f>
        <v/>
      </c>
      <c r="X1516" s="14" t="str">
        <f>IF(MasterData5[[#This Row],[MntFishProducts]]&gt;=AE$4, "Yes", "")</f>
        <v/>
      </c>
      <c r="Y1516" s="14" t="str">
        <f>IF(MasterData5[[#This Row],[MntSweetProducts]]&gt;=AF$4, "Yes", "")</f>
        <v/>
      </c>
    </row>
    <row r="1517" spans="1:25" x14ac:dyDescent="0.3">
      <c r="A1517">
        <v>7437</v>
      </c>
      <c r="B1517" s="10">
        <v>13</v>
      </c>
      <c r="C1517" s="10">
        <v>0</v>
      </c>
      <c r="D1517" s="10">
        <v>8</v>
      </c>
      <c r="E1517" s="10">
        <v>2</v>
      </c>
      <c r="F1517" s="10">
        <v>1</v>
      </c>
      <c r="G1517" s="10">
        <v>5</v>
      </c>
      <c r="H1517" s="24">
        <f>2021-'Customer Profile'!B1516</f>
        <v>33</v>
      </c>
      <c r="I1517" s="10">
        <f>IF(Analysis!$B$60="Wine",B1517,IF(Analysis!$B$60="Fruit",C1517,IF(Analysis!$B$60="Meat",D1517,IF(Analysis!$B$60="Fish",E1517,IF(Analysis!$B$60="Sweet",F1517,"")))))</f>
        <v>2</v>
      </c>
      <c r="J1517" s="10">
        <v>27938</v>
      </c>
      <c r="K1517" s="10" t="str">
        <f>IF(MasterData5[[#This Row],[Income ]]&gt;$AB$12, "Above", "Below")</f>
        <v>Below</v>
      </c>
      <c r="L1517" s="10">
        <f>SUM(MasterData5[[#This Row],[MntWines]:[MntSweetProducts]])</f>
        <v>24</v>
      </c>
      <c r="M1517" s="53" t="str">
        <f>IF(MasterData5[[#This Row],[Total Purchase]]&gt;=500, "Over $500", "")</f>
        <v/>
      </c>
      <c r="N1517" s="10"/>
      <c r="O1517" s="14" t="str">
        <f>IF(AND(MasterData5[[#This Row],[MntWines]]&gt;=AB$4, MasterData5[[#This Row],[Income ]]&lt;=$AB$12), "Yes", "")</f>
        <v/>
      </c>
      <c r="P1517" s="14" t="str">
        <f>IF(AND(MasterData5[[#This Row],[MntFruits]]&gt;=AC$4, MasterData5[[#This Row],[Income ]]&lt;=$AB$12), "Yes", "")</f>
        <v/>
      </c>
      <c r="Q1517" s="14" t="str">
        <f>IF(AND(MasterData5[[#This Row],[MntMeatProducts]]&gt;=AD$4, MasterData5[[#This Row],[Income ]]&lt;=$AB$12), "Yes", "")</f>
        <v/>
      </c>
      <c r="R1517" s="14" t="str">
        <f>IF(AND(MasterData5[[#This Row],[MntFishProducts]]&gt;=AE$4, MasterData5[[#This Row],[Income ]]&lt;=$AB$12), "Yes", "")</f>
        <v/>
      </c>
      <c r="S1517" s="14" t="str">
        <f>IF(AND(MasterData5[[#This Row],[MntSweetProducts]]&gt;=AF$4, MasterData5[[#This Row],[Income ]]&lt;=$AB$12), "Yes", "")</f>
        <v/>
      </c>
      <c r="U1517" s="14" t="str">
        <f>IF(MasterData5[[#This Row],[MntWines]]&gt;=AB$4, "Yes", "")</f>
        <v/>
      </c>
      <c r="V1517" s="14" t="str">
        <f>IF(MasterData5[[#This Row],[MntFruits]]&gt;=AC$4, "Yes", "")</f>
        <v/>
      </c>
      <c r="W1517" s="14" t="str">
        <f>IF(MasterData5[[#This Row],[MntMeatProducts]]&gt;=AD$4, "Yes", "")</f>
        <v/>
      </c>
      <c r="X1517" s="14" t="str">
        <f>IF(MasterData5[[#This Row],[MntFishProducts]]&gt;=AE$4, "Yes", "")</f>
        <v/>
      </c>
      <c r="Y1517" s="14" t="str">
        <f>IF(MasterData5[[#This Row],[MntSweetProducts]]&gt;=AF$4, "Yes", "")</f>
        <v/>
      </c>
    </row>
    <row r="1518" spans="1:25" x14ac:dyDescent="0.3">
      <c r="A1518">
        <v>7441</v>
      </c>
      <c r="B1518" s="10">
        <v>958</v>
      </c>
      <c r="C1518" s="10">
        <v>159</v>
      </c>
      <c r="D1518" s="10">
        <v>447</v>
      </c>
      <c r="E1518" s="10">
        <v>20</v>
      </c>
      <c r="F1518" s="10">
        <v>0</v>
      </c>
      <c r="G1518" s="10">
        <v>31</v>
      </c>
      <c r="H1518" s="24">
        <f>2021-'Customer Profile'!B1517</f>
        <v>48</v>
      </c>
      <c r="I1518" s="10">
        <f>IF(Analysis!$B$60="Wine",B1518,IF(Analysis!$B$60="Fruit",C1518,IF(Analysis!$B$60="Meat",D1518,IF(Analysis!$B$60="Fish",E1518,IF(Analysis!$B$60="Sweet",F1518,"")))))</f>
        <v>20</v>
      </c>
      <c r="J1518" s="10">
        <v>71128</v>
      </c>
      <c r="K1518" s="10" t="str">
        <f>IF(MasterData5[[#This Row],[Income ]]&gt;$AB$12, "Above", "Below")</f>
        <v>Above</v>
      </c>
      <c r="L1518" s="10">
        <f>SUM(MasterData5[[#This Row],[MntWines]:[MntSweetProducts]])</f>
        <v>1584</v>
      </c>
      <c r="M1518" s="53" t="str">
        <f>IF(MasterData5[[#This Row],[Total Purchase]]&gt;=500, "Over $500", "")</f>
        <v>Over $500</v>
      </c>
      <c r="N1518" s="10"/>
      <c r="O1518" s="14" t="str">
        <f>IF(AND(MasterData5[[#This Row],[MntWines]]&gt;=AB$4, MasterData5[[#This Row],[Income ]]&lt;=$AB$12), "Yes", "")</f>
        <v/>
      </c>
      <c r="P1518" s="14" t="str">
        <f>IF(AND(MasterData5[[#This Row],[MntFruits]]&gt;=AC$4, MasterData5[[#This Row],[Income ]]&lt;=$AB$12), "Yes", "")</f>
        <v/>
      </c>
      <c r="Q1518" s="14" t="str">
        <f>IF(AND(MasterData5[[#This Row],[MntMeatProducts]]&gt;=AD$4, MasterData5[[#This Row],[Income ]]&lt;=$AB$12), "Yes", "")</f>
        <v/>
      </c>
      <c r="R1518" s="14" t="str">
        <f>IF(AND(MasterData5[[#This Row],[MntFishProducts]]&gt;=AE$4, MasterData5[[#This Row],[Income ]]&lt;=$AB$12), "Yes", "")</f>
        <v/>
      </c>
      <c r="S1518" s="14" t="str">
        <f>IF(AND(MasterData5[[#This Row],[MntSweetProducts]]&gt;=AF$4, MasterData5[[#This Row],[Income ]]&lt;=$AB$12), "Yes", "")</f>
        <v/>
      </c>
      <c r="U1518" s="14" t="str">
        <f>IF(MasterData5[[#This Row],[MntWines]]&gt;=AB$4, "Yes", "")</f>
        <v>Yes</v>
      </c>
      <c r="V1518" s="14" t="str">
        <f>IF(MasterData5[[#This Row],[MntFruits]]&gt;=AC$4, "Yes", "")</f>
        <v>Yes</v>
      </c>
      <c r="W1518" s="14" t="str">
        <f>IF(MasterData5[[#This Row],[MntMeatProducts]]&gt;=AD$4, "Yes", "")</f>
        <v>Yes</v>
      </c>
      <c r="X1518" s="14" t="str">
        <f>IF(MasterData5[[#This Row],[MntFishProducts]]&gt;=AE$4, "Yes", "")</f>
        <v/>
      </c>
      <c r="Y1518" s="14" t="str">
        <f>IF(MasterData5[[#This Row],[MntSweetProducts]]&gt;=AF$4, "Yes", "")</f>
        <v/>
      </c>
    </row>
    <row r="1519" spans="1:25" x14ac:dyDescent="0.3">
      <c r="A1519">
        <v>7444</v>
      </c>
      <c r="B1519" s="10">
        <v>19</v>
      </c>
      <c r="C1519" s="10">
        <v>0</v>
      </c>
      <c r="D1519" s="10">
        <v>9</v>
      </c>
      <c r="E1519" s="10">
        <v>0</v>
      </c>
      <c r="F1519" s="10">
        <v>0</v>
      </c>
      <c r="G1519" s="10">
        <v>2</v>
      </c>
      <c r="H1519" s="24">
        <f>2021-'Customer Profile'!B1518</f>
        <v>52</v>
      </c>
      <c r="I1519" s="10">
        <f>IF(Analysis!$B$60="Wine",B1519,IF(Analysis!$B$60="Fruit",C1519,IF(Analysis!$B$60="Meat",D1519,IF(Analysis!$B$60="Fish",E1519,IF(Analysis!$B$60="Sweet",F1519,"")))))</f>
        <v>0</v>
      </c>
      <c r="J1519" s="10">
        <v>42169</v>
      </c>
      <c r="K1519" s="10" t="str">
        <f>IF(MasterData5[[#This Row],[Income ]]&gt;$AB$12, "Above", "Below")</f>
        <v>Below</v>
      </c>
      <c r="L1519" s="10">
        <f>SUM(MasterData5[[#This Row],[MntWines]:[MntSweetProducts]])</f>
        <v>28</v>
      </c>
      <c r="M1519" s="53" t="str">
        <f>IF(MasterData5[[#This Row],[Total Purchase]]&gt;=500, "Over $500", "")</f>
        <v/>
      </c>
      <c r="N1519" s="10"/>
      <c r="O1519" s="14" t="str">
        <f>IF(AND(MasterData5[[#This Row],[MntWines]]&gt;=AB$4, MasterData5[[#This Row],[Income ]]&lt;=$AB$12), "Yes", "")</f>
        <v/>
      </c>
      <c r="P1519" s="14" t="str">
        <f>IF(AND(MasterData5[[#This Row],[MntFruits]]&gt;=AC$4, MasterData5[[#This Row],[Income ]]&lt;=$AB$12), "Yes", "")</f>
        <v/>
      </c>
      <c r="Q1519" s="14" t="str">
        <f>IF(AND(MasterData5[[#This Row],[MntMeatProducts]]&gt;=AD$4, MasterData5[[#This Row],[Income ]]&lt;=$AB$12), "Yes", "")</f>
        <v/>
      </c>
      <c r="R1519" s="14" t="str">
        <f>IF(AND(MasterData5[[#This Row],[MntFishProducts]]&gt;=AE$4, MasterData5[[#This Row],[Income ]]&lt;=$AB$12), "Yes", "")</f>
        <v/>
      </c>
      <c r="S1519" s="14" t="str">
        <f>IF(AND(MasterData5[[#This Row],[MntSweetProducts]]&gt;=AF$4, MasterData5[[#This Row],[Income ]]&lt;=$AB$12), "Yes", "")</f>
        <v/>
      </c>
      <c r="U1519" s="14" t="str">
        <f>IF(MasterData5[[#This Row],[MntWines]]&gt;=AB$4, "Yes", "")</f>
        <v/>
      </c>
      <c r="V1519" s="14" t="str">
        <f>IF(MasterData5[[#This Row],[MntFruits]]&gt;=AC$4, "Yes", "")</f>
        <v/>
      </c>
      <c r="W1519" s="14" t="str">
        <f>IF(MasterData5[[#This Row],[MntMeatProducts]]&gt;=AD$4, "Yes", "")</f>
        <v/>
      </c>
      <c r="X1519" s="14" t="str">
        <f>IF(MasterData5[[#This Row],[MntFishProducts]]&gt;=AE$4, "Yes", "")</f>
        <v/>
      </c>
      <c r="Y1519" s="14" t="str">
        <f>IF(MasterData5[[#This Row],[MntSweetProducts]]&gt;=AF$4, "Yes", "")</f>
        <v/>
      </c>
    </row>
    <row r="1520" spans="1:25" x14ac:dyDescent="0.3">
      <c r="A1520">
        <v>7446</v>
      </c>
      <c r="B1520" s="10">
        <v>520</v>
      </c>
      <c r="C1520" s="10">
        <v>42</v>
      </c>
      <c r="D1520" s="10">
        <v>98</v>
      </c>
      <c r="E1520" s="10">
        <v>0</v>
      </c>
      <c r="F1520" s="10">
        <v>42</v>
      </c>
      <c r="G1520" s="10">
        <v>14</v>
      </c>
      <c r="H1520" s="24">
        <f>2021-'Customer Profile'!B1519</f>
        <v>54</v>
      </c>
      <c r="I1520" s="10">
        <f>IF(Analysis!$B$60="Wine",B1520,IF(Analysis!$B$60="Fruit",C1520,IF(Analysis!$B$60="Meat",D1520,IF(Analysis!$B$60="Fish",E1520,IF(Analysis!$B$60="Sweet",F1520,"")))))</f>
        <v>0</v>
      </c>
      <c r="J1520" s="10">
        <v>62513</v>
      </c>
      <c r="K1520" s="10" t="str">
        <f>IF(MasterData5[[#This Row],[Income ]]&gt;$AB$12, "Above", "Below")</f>
        <v>Above</v>
      </c>
      <c r="L1520" s="10">
        <f>SUM(MasterData5[[#This Row],[MntWines]:[MntSweetProducts]])</f>
        <v>702</v>
      </c>
      <c r="M1520" s="53" t="str">
        <f>IF(MasterData5[[#This Row],[Total Purchase]]&gt;=500, "Over $500", "")</f>
        <v>Over $500</v>
      </c>
      <c r="N1520" s="10"/>
      <c r="O1520" s="14" t="str">
        <f>IF(AND(MasterData5[[#This Row],[MntWines]]&gt;=AB$4, MasterData5[[#This Row],[Income ]]&lt;=$AB$12), "Yes", "")</f>
        <v/>
      </c>
      <c r="P1520" s="14" t="str">
        <f>IF(AND(MasterData5[[#This Row],[MntFruits]]&gt;=AC$4, MasterData5[[#This Row],[Income ]]&lt;=$AB$12), "Yes", "")</f>
        <v/>
      </c>
      <c r="Q1520" s="14" t="str">
        <f>IF(AND(MasterData5[[#This Row],[MntMeatProducts]]&gt;=AD$4, MasterData5[[#This Row],[Income ]]&lt;=$AB$12), "Yes", "")</f>
        <v/>
      </c>
      <c r="R1520" s="14" t="str">
        <f>IF(AND(MasterData5[[#This Row],[MntFishProducts]]&gt;=AE$4, MasterData5[[#This Row],[Income ]]&lt;=$AB$12), "Yes", "")</f>
        <v/>
      </c>
      <c r="S1520" s="14" t="str">
        <f>IF(AND(MasterData5[[#This Row],[MntSweetProducts]]&gt;=AF$4, MasterData5[[#This Row],[Income ]]&lt;=$AB$12), "Yes", "")</f>
        <v/>
      </c>
      <c r="U1520" s="14" t="str">
        <f>IF(MasterData5[[#This Row],[MntWines]]&gt;=AB$4, "Yes", "")</f>
        <v>Yes</v>
      </c>
      <c r="V1520" s="14" t="str">
        <f>IF(MasterData5[[#This Row],[MntFruits]]&gt;=AC$4, "Yes", "")</f>
        <v>Yes</v>
      </c>
      <c r="W1520" s="14" t="str">
        <f>IF(MasterData5[[#This Row],[MntMeatProducts]]&gt;=AD$4, "Yes", "")</f>
        <v/>
      </c>
      <c r="X1520" s="14" t="str">
        <f>IF(MasterData5[[#This Row],[MntFishProducts]]&gt;=AE$4, "Yes", "")</f>
        <v/>
      </c>
      <c r="Y1520" s="14" t="str">
        <f>IF(MasterData5[[#This Row],[MntSweetProducts]]&gt;=AF$4, "Yes", "")</f>
        <v>Yes</v>
      </c>
    </row>
    <row r="1521" spans="1:25" x14ac:dyDescent="0.3">
      <c r="A1521">
        <v>7451</v>
      </c>
      <c r="B1521" s="10">
        <v>1000</v>
      </c>
      <c r="C1521" s="10">
        <v>19</v>
      </c>
      <c r="D1521" s="10">
        <v>711</v>
      </c>
      <c r="E1521" s="10">
        <v>125</v>
      </c>
      <c r="F1521" s="10">
        <v>115</v>
      </c>
      <c r="G1521" s="10">
        <v>38</v>
      </c>
      <c r="H1521" s="24">
        <f>2021-'Customer Profile'!B1520</f>
        <v>61</v>
      </c>
      <c r="I1521" s="10">
        <f>IF(Analysis!$B$60="Wine",B1521,IF(Analysis!$B$60="Fruit",C1521,IF(Analysis!$B$60="Meat",D1521,IF(Analysis!$B$60="Fish",E1521,IF(Analysis!$B$60="Sweet",F1521,"")))))</f>
        <v>125</v>
      </c>
      <c r="J1521" s="10">
        <v>98777</v>
      </c>
      <c r="K1521" s="10" t="str">
        <f>IF(MasterData5[[#This Row],[Income ]]&gt;$AB$12, "Above", "Below")</f>
        <v>Above</v>
      </c>
      <c r="L1521" s="10">
        <f>SUM(MasterData5[[#This Row],[MntWines]:[MntSweetProducts]])</f>
        <v>1970</v>
      </c>
      <c r="M1521" s="53" t="str">
        <f>IF(MasterData5[[#This Row],[Total Purchase]]&gt;=500, "Over $500", "")</f>
        <v>Over $500</v>
      </c>
      <c r="N1521" s="10"/>
      <c r="O1521" s="14" t="str">
        <f>IF(AND(MasterData5[[#This Row],[MntWines]]&gt;=AB$4, MasterData5[[#This Row],[Income ]]&lt;=$AB$12), "Yes", "")</f>
        <v/>
      </c>
      <c r="P1521" s="14" t="str">
        <f>IF(AND(MasterData5[[#This Row],[MntFruits]]&gt;=AC$4, MasterData5[[#This Row],[Income ]]&lt;=$AB$12), "Yes", "")</f>
        <v/>
      </c>
      <c r="Q1521" s="14" t="str">
        <f>IF(AND(MasterData5[[#This Row],[MntMeatProducts]]&gt;=AD$4, MasterData5[[#This Row],[Income ]]&lt;=$AB$12), "Yes", "")</f>
        <v/>
      </c>
      <c r="R1521" s="14" t="str">
        <f>IF(AND(MasterData5[[#This Row],[MntFishProducts]]&gt;=AE$4, MasterData5[[#This Row],[Income ]]&lt;=$AB$12), "Yes", "")</f>
        <v/>
      </c>
      <c r="S1521" s="14" t="str">
        <f>IF(AND(MasterData5[[#This Row],[MntSweetProducts]]&gt;=AF$4, MasterData5[[#This Row],[Income ]]&lt;=$AB$12), "Yes", "")</f>
        <v/>
      </c>
      <c r="U1521" s="14" t="str">
        <f>IF(MasterData5[[#This Row],[MntWines]]&gt;=AB$4, "Yes", "")</f>
        <v>Yes</v>
      </c>
      <c r="V1521" s="14" t="str">
        <f>IF(MasterData5[[#This Row],[MntFruits]]&gt;=AC$4, "Yes", "")</f>
        <v/>
      </c>
      <c r="W1521" s="14" t="str">
        <f>IF(MasterData5[[#This Row],[MntMeatProducts]]&gt;=AD$4, "Yes", "")</f>
        <v>Yes</v>
      </c>
      <c r="X1521" s="14" t="str">
        <f>IF(MasterData5[[#This Row],[MntFishProducts]]&gt;=AE$4, "Yes", "")</f>
        <v>Yes</v>
      </c>
      <c r="Y1521" s="14" t="str">
        <f>IF(MasterData5[[#This Row],[MntSweetProducts]]&gt;=AF$4, "Yes", "")</f>
        <v>Yes</v>
      </c>
    </row>
    <row r="1522" spans="1:25" x14ac:dyDescent="0.3">
      <c r="A1522">
        <v>7453</v>
      </c>
      <c r="B1522" s="10">
        <v>157</v>
      </c>
      <c r="C1522" s="10">
        <v>43</v>
      </c>
      <c r="D1522" s="10">
        <v>127</v>
      </c>
      <c r="E1522" s="10">
        <v>68</v>
      </c>
      <c r="F1522" s="10">
        <v>56</v>
      </c>
      <c r="G1522" s="10">
        <v>37</v>
      </c>
      <c r="H1522" s="24">
        <f>2021-'Customer Profile'!B1521</f>
        <v>67</v>
      </c>
      <c r="I1522" s="10">
        <f>IF(Analysis!$B$60="Wine",B1522,IF(Analysis!$B$60="Fruit",C1522,IF(Analysis!$B$60="Meat",D1522,IF(Analysis!$B$60="Fish",E1522,IF(Analysis!$B$60="Sweet",F1522,"")))))</f>
        <v>68</v>
      </c>
      <c r="J1522" s="10">
        <v>36130</v>
      </c>
      <c r="K1522" s="10" t="str">
        <f>IF(MasterData5[[#This Row],[Income ]]&gt;$AB$12, "Above", "Below")</f>
        <v>Below</v>
      </c>
      <c r="L1522" s="10">
        <f>SUM(MasterData5[[#This Row],[MntWines]:[MntSweetProducts]])</f>
        <v>451</v>
      </c>
      <c r="M1522" s="53" t="str">
        <f>IF(MasterData5[[#This Row],[Total Purchase]]&gt;=500, "Over $500", "")</f>
        <v/>
      </c>
      <c r="N1522" s="10"/>
      <c r="O1522" s="14" t="str">
        <f>IF(AND(MasterData5[[#This Row],[MntWines]]&gt;=AB$4, MasterData5[[#This Row],[Income ]]&lt;=$AB$12), "Yes", "")</f>
        <v/>
      </c>
      <c r="P1522" s="14" t="str">
        <f>IF(AND(MasterData5[[#This Row],[MntFruits]]&gt;=AC$4, MasterData5[[#This Row],[Income ]]&lt;=$AB$12), "Yes", "")</f>
        <v>Yes</v>
      </c>
      <c r="Q1522" s="14" t="str">
        <f>IF(AND(MasterData5[[#This Row],[MntMeatProducts]]&gt;=AD$4, MasterData5[[#This Row],[Income ]]&lt;=$AB$12), "Yes", "")</f>
        <v/>
      </c>
      <c r="R1522" s="14" t="str">
        <f>IF(AND(MasterData5[[#This Row],[MntFishProducts]]&gt;=AE$4, MasterData5[[#This Row],[Income ]]&lt;=$AB$12), "Yes", "")</f>
        <v>Yes</v>
      </c>
      <c r="S1522" s="14" t="str">
        <f>IF(AND(MasterData5[[#This Row],[MntSweetProducts]]&gt;=AF$4, MasterData5[[#This Row],[Income ]]&lt;=$AB$12), "Yes", "")</f>
        <v>Yes</v>
      </c>
      <c r="U1522" s="14" t="str">
        <f>IF(MasterData5[[#This Row],[MntWines]]&gt;=AB$4, "Yes", "")</f>
        <v/>
      </c>
      <c r="V1522" s="14" t="str">
        <f>IF(MasterData5[[#This Row],[MntFruits]]&gt;=AC$4, "Yes", "")</f>
        <v>Yes</v>
      </c>
      <c r="W1522" s="14" t="str">
        <f>IF(MasterData5[[#This Row],[MntMeatProducts]]&gt;=AD$4, "Yes", "")</f>
        <v/>
      </c>
      <c r="X1522" s="14" t="str">
        <f>IF(MasterData5[[#This Row],[MntFishProducts]]&gt;=AE$4, "Yes", "")</f>
        <v>Yes</v>
      </c>
      <c r="Y1522" s="14" t="str">
        <f>IF(MasterData5[[#This Row],[MntSweetProducts]]&gt;=AF$4, "Yes", "")</f>
        <v>Yes</v>
      </c>
    </row>
    <row r="1523" spans="1:25" x14ac:dyDescent="0.3">
      <c r="A1523">
        <v>7458</v>
      </c>
      <c r="B1523" s="10">
        <v>39</v>
      </c>
      <c r="C1523" s="10">
        <v>2</v>
      </c>
      <c r="D1523" s="10">
        <v>25</v>
      </c>
      <c r="E1523" s="10">
        <v>4</v>
      </c>
      <c r="F1523" s="10">
        <v>3</v>
      </c>
      <c r="G1523" s="10">
        <v>24</v>
      </c>
      <c r="H1523" s="24">
        <f>2021-'Customer Profile'!B1522</f>
        <v>65</v>
      </c>
      <c r="I1523" s="10">
        <f>IF(Analysis!$B$60="Wine",B1523,IF(Analysis!$B$60="Fruit",C1523,IF(Analysis!$B$60="Meat",D1523,IF(Analysis!$B$60="Fish",E1523,IF(Analysis!$B$60="Sweet",F1523,"")))))</f>
        <v>4</v>
      </c>
      <c r="J1523" s="10">
        <v>34941</v>
      </c>
      <c r="K1523" s="10" t="str">
        <f>IF(MasterData5[[#This Row],[Income ]]&gt;$AB$12, "Above", "Below")</f>
        <v>Below</v>
      </c>
      <c r="L1523" s="10">
        <f>SUM(MasterData5[[#This Row],[MntWines]:[MntSweetProducts]])</f>
        <v>73</v>
      </c>
      <c r="M1523" s="53" t="str">
        <f>IF(MasterData5[[#This Row],[Total Purchase]]&gt;=500, "Over $500", "")</f>
        <v/>
      </c>
      <c r="N1523" s="10"/>
      <c r="O1523" s="14" t="str">
        <f>IF(AND(MasterData5[[#This Row],[MntWines]]&gt;=AB$4, MasterData5[[#This Row],[Income ]]&lt;=$AB$12), "Yes", "")</f>
        <v/>
      </c>
      <c r="P1523" s="14" t="str">
        <f>IF(AND(MasterData5[[#This Row],[MntFruits]]&gt;=AC$4, MasterData5[[#This Row],[Income ]]&lt;=$AB$12), "Yes", "")</f>
        <v/>
      </c>
      <c r="Q1523" s="14" t="str">
        <f>IF(AND(MasterData5[[#This Row],[MntMeatProducts]]&gt;=AD$4, MasterData5[[#This Row],[Income ]]&lt;=$AB$12), "Yes", "")</f>
        <v/>
      </c>
      <c r="R1523" s="14" t="str">
        <f>IF(AND(MasterData5[[#This Row],[MntFishProducts]]&gt;=AE$4, MasterData5[[#This Row],[Income ]]&lt;=$AB$12), "Yes", "")</f>
        <v/>
      </c>
      <c r="S1523" s="14" t="str">
        <f>IF(AND(MasterData5[[#This Row],[MntSweetProducts]]&gt;=AF$4, MasterData5[[#This Row],[Income ]]&lt;=$AB$12), "Yes", "")</f>
        <v/>
      </c>
      <c r="U1523" s="14" t="str">
        <f>IF(MasterData5[[#This Row],[MntWines]]&gt;=AB$4, "Yes", "")</f>
        <v/>
      </c>
      <c r="V1523" s="14" t="str">
        <f>IF(MasterData5[[#This Row],[MntFruits]]&gt;=AC$4, "Yes", "")</f>
        <v/>
      </c>
      <c r="W1523" s="14" t="str">
        <f>IF(MasterData5[[#This Row],[MntMeatProducts]]&gt;=AD$4, "Yes", "")</f>
        <v/>
      </c>
      <c r="X1523" s="14" t="str">
        <f>IF(MasterData5[[#This Row],[MntFishProducts]]&gt;=AE$4, "Yes", "")</f>
        <v/>
      </c>
      <c r="Y1523" s="14" t="str">
        <f>IF(MasterData5[[#This Row],[MntSweetProducts]]&gt;=AF$4, "Yes", "")</f>
        <v/>
      </c>
    </row>
    <row r="1524" spans="1:25" x14ac:dyDescent="0.3">
      <c r="A1524">
        <v>7462</v>
      </c>
      <c r="B1524" s="10">
        <v>68</v>
      </c>
      <c r="C1524" s="10">
        <v>0</v>
      </c>
      <c r="D1524" s="10">
        <v>226</v>
      </c>
      <c r="E1524" s="10">
        <v>51</v>
      </c>
      <c r="F1524" s="10">
        <v>157</v>
      </c>
      <c r="G1524" s="10">
        <v>68</v>
      </c>
      <c r="H1524" s="24">
        <f>2021-'Customer Profile'!B1523</f>
        <v>67</v>
      </c>
      <c r="I1524" s="10">
        <f>IF(Analysis!$B$60="Wine",B1524,IF(Analysis!$B$60="Fruit",C1524,IF(Analysis!$B$60="Meat",D1524,IF(Analysis!$B$60="Fish",E1524,IF(Analysis!$B$60="Sweet",F1524,"")))))</f>
        <v>51</v>
      </c>
      <c r="J1524" s="10">
        <v>22507</v>
      </c>
      <c r="K1524" s="10" t="str">
        <f>IF(MasterData5[[#This Row],[Income ]]&gt;$AB$12, "Above", "Below")</f>
        <v>Below</v>
      </c>
      <c r="L1524" s="10">
        <f>SUM(MasterData5[[#This Row],[MntWines]:[MntSweetProducts]])</f>
        <v>502</v>
      </c>
      <c r="M1524" s="53" t="str">
        <f>IF(MasterData5[[#This Row],[Total Purchase]]&gt;=500, "Over $500", "")</f>
        <v>Over $500</v>
      </c>
      <c r="N1524" s="10"/>
      <c r="O1524" s="14" t="str">
        <f>IF(AND(MasterData5[[#This Row],[MntWines]]&gt;=AB$4, MasterData5[[#This Row],[Income ]]&lt;=$AB$12), "Yes", "")</f>
        <v/>
      </c>
      <c r="P1524" s="14" t="str">
        <f>IF(AND(MasterData5[[#This Row],[MntFruits]]&gt;=AC$4, MasterData5[[#This Row],[Income ]]&lt;=$AB$12), "Yes", "")</f>
        <v/>
      </c>
      <c r="Q1524" s="14" t="str">
        <f>IF(AND(MasterData5[[#This Row],[MntMeatProducts]]&gt;=AD$4, MasterData5[[#This Row],[Income ]]&lt;=$AB$12), "Yes", "")</f>
        <v>Yes</v>
      </c>
      <c r="R1524" s="14" t="str">
        <f>IF(AND(MasterData5[[#This Row],[MntFishProducts]]&gt;=AE$4, MasterData5[[#This Row],[Income ]]&lt;=$AB$12), "Yes", "")</f>
        <v>Yes</v>
      </c>
      <c r="S1524" s="14" t="str">
        <f>IF(AND(MasterData5[[#This Row],[MntSweetProducts]]&gt;=AF$4, MasterData5[[#This Row],[Income ]]&lt;=$AB$12), "Yes", "")</f>
        <v>Yes</v>
      </c>
      <c r="U1524" s="14" t="str">
        <f>IF(MasterData5[[#This Row],[MntWines]]&gt;=AB$4, "Yes", "")</f>
        <v/>
      </c>
      <c r="V1524" s="14" t="str">
        <f>IF(MasterData5[[#This Row],[MntFruits]]&gt;=AC$4, "Yes", "")</f>
        <v/>
      </c>
      <c r="W1524" s="14" t="str">
        <f>IF(MasterData5[[#This Row],[MntMeatProducts]]&gt;=AD$4, "Yes", "")</f>
        <v>Yes</v>
      </c>
      <c r="X1524" s="14" t="str">
        <f>IF(MasterData5[[#This Row],[MntFishProducts]]&gt;=AE$4, "Yes", "")</f>
        <v>Yes</v>
      </c>
      <c r="Y1524" s="14" t="str">
        <f>IF(MasterData5[[#This Row],[MntSweetProducts]]&gt;=AF$4, "Yes", "")</f>
        <v>Yes</v>
      </c>
    </row>
    <row r="1525" spans="1:25" x14ac:dyDescent="0.3">
      <c r="A1525">
        <v>7476</v>
      </c>
      <c r="B1525" s="10">
        <v>928</v>
      </c>
      <c r="C1525" s="10">
        <v>63</v>
      </c>
      <c r="D1525" s="10">
        <v>254</v>
      </c>
      <c r="E1525" s="10">
        <v>0</v>
      </c>
      <c r="F1525" s="10">
        <v>12</v>
      </c>
      <c r="G1525" s="10">
        <v>12</v>
      </c>
      <c r="H1525" s="24">
        <f>2021-'Customer Profile'!B1524</f>
        <v>57</v>
      </c>
      <c r="I1525" s="10">
        <f>IF(Analysis!$B$60="Wine",B1525,IF(Analysis!$B$60="Fruit",C1525,IF(Analysis!$B$60="Meat",D1525,IF(Analysis!$B$60="Fish",E1525,IF(Analysis!$B$60="Sweet",F1525,"")))))</f>
        <v>0</v>
      </c>
      <c r="J1525" s="10">
        <v>63972</v>
      </c>
      <c r="K1525" s="10" t="str">
        <f>IF(MasterData5[[#This Row],[Income ]]&gt;$AB$12, "Above", "Below")</f>
        <v>Above</v>
      </c>
      <c r="L1525" s="10">
        <f>SUM(MasterData5[[#This Row],[MntWines]:[MntSweetProducts]])</f>
        <v>1257</v>
      </c>
      <c r="M1525" s="53" t="str">
        <f>IF(MasterData5[[#This Row],[Total Purchase]]&gt;=500, "Over $500", "")</f>
        <v>Over $500</v>
      </c>
      <c r="N1525" s="10"/>
      <c r="O1525" s="14" t="str">
        <f>IF(AND(MasterData5[[#This Row],[MntWines]]&gt;=AB$4, MasterData5[[#This Row],[Income ]]&lt;=$AB$12), "Yes", "")</f>
        <v/>
      </c>
      <c r="P1525" s="14" t="str">
        <f>IF(AND(MasterData5[[#This Row],[MntFruits]]&gt;=AC$4, MasterData5[[#This Row],[Income ]]&lt;=$AB$12), "Yes", "")</f>
        <v/>
      </c>
      <c r="Q1525" s="14" t="str">
        <f>IF(AND(MasterData5[[#This Row],[MntMeatProducts]]&gt;=AD$4, MasterData5[[#This Row],[Income ]]&lt;=$AB$12), "Yes", "")</f>
        <v/>
      </c>
      <c r="R1525" s="14" t="str">
        <f>IF(AND(MasterData5[[#This Row],[MntFishProducts]]&gt;=AE$4, MasterData5[[#This Row],[Income ]]&lt;=$AB$12), "Yes", "")</f>
        <v/>
      </c>
      <c r="S1525" s="14" t="str">
        <f>IF(AND(MasterData5[[#This Row],[MntSweetProducts]]&gt;=AF$4, MasterData5[[#This Row],[Income ]]&lt;=$AB$12), "Yes", "")</f>
        <v/>
      </c>
      <c r="U1525" s="14" t="str">
        <f>IF(MasterData5[[#This Row],[MntWines]]&gt;=AB$4, "Yes", "")</f>
        <v>Yes</v>
      </c>
      <c r="V1525" s="14" t="str">
        <f>IF(MasterData5[[#This Row],[MntFruits]]&gt;=AC$4, "Yes", "")</f>
        <v>Yes</v>
      </c>
      <c r="W1525" s="14" t="str">
        <f>IF(MasterData5[[#This Row],[MntMeatProducts]]&gt;=AD$4, "Yes", "")</f>
        <v>Yes</v>
      </c>
      <c r="X1525" s="14" t="str">
        <f>IF(MasterData5[[#This Row],[MntFishProducts]]&gt;=AE$4, "Yes", "")</f>
        <v/>
      </c>
      <c r="Y1525" s="14" t="str">
        <f>IF(MasterData5[[#This Row],[MntSweetProducts]]&gt;=AF$4, "Yes", "")</f>
        <v/>
      </c>
    </row>
    <row r="1526" spans="1:25" x14ac:dyDescent="0.3">
      <c r="A1526">
        <v>7485</v>
      </c>
      <c r="B1526" s="10">
        <v>67</v>
      </c>
      <c r="C1526" s="10">
        <v>4</v>
      </c>
      <c r="D1526" s="10">
        <v>32</v>
      </c>
      <c r="E1526" s="10">
        <v>17</v>
      </c>
      <c r="F1526" s="10">
        <v>2</v>
      </c>
      <c r="G1526" s="10">
        <v>16</v>
      </c>
      <c r="H1526" s="24">
        <f>2021-'Customer Profile'!B1525</f>
        <v>71</v>
      </c>
      <c r="I1526" s="10">
        <f>IF(Analysis!$B$60="Wine",B1526,IF(Analysis!$B$60="Fruit",C1526,IF(Analysis!$B$60="Meat",D1526,IF(Analysis!$B$60="Fish",E1526,IF(Analysis!$B$60="Sweet",F1526,"")))))</f>
        <v>17</v>
      </c>
      <c r="J1526" s="10">
        <v>56551</v>
      </c>
      <c r="K1526" s="10" t="str">
        <f>IF(MasterData5[[#This Row],[Income ]]&gt;$AB$12, "Above", "Below")</f>
        <v>Above</v>
      </c>
      <c r="L1526" s="10">
        <f>SUM(MasterData5[[#This Row],[MntWines]:[MntSweetProducts]])</f>
        <v>122</v>
      </c>
      <c r="M1526" s="53" t="str">
        <f>IF(MasterData5[[#This Row],[Total Purchase]]&gt;=500, "Over $500", "")</f>
        <v/>
      </c>
      <c r="N1526" s="10"/>
      <c r="O1526" s="14" t="str">
        <f>IF(AND(MasterData5[[#This Row],[MntWines]]&gt;=AB$4, MasterData5[[#This Row],[Income ]]&lt;=$AB$12), "Yes", "")</f>
        <v/>
      </c>
      <c r="P1526" s="14" t="str">
        <f>IF(AND(MasterData5[[#This Row],[MntFruits]]&gt;=AC$4, MasterData5[[#This Row],[Income ]]&lt;=$AB$12), "Yes", "")</f>
        <v/>
      </c>
      <c r="Q1526" s="14" t="str">
        <f>IF(AND(MasterData5[[#This Row],[MntMeatProducts]]&gt;=AD$4, MasterData5[[#This Row],[Income ]]&lt;=$AB$12), "Yes", "")</f>
        <v/>
      </c>
      <c r="R1526" s="14" t="str">
        <f>IF(AND(MasterData5[[#This Row],[MntFishProducts]]&gt;=AE$4, MasterData5[[#This Row],[Income ]]&lt;=$AB$12), "Yes", "")</f>
        <v/>
      </c>
      <c r="S1526" s="14" t="str">
        <f>IF(AND(MasterData5[[#This Row],[MntSweetProducts]]&gt;=AF$4, MasterData5[[#This Row],[Income ]]&lt;=$AB$12), "Yes", "")</f>
        <v/>
      </c>
      <c r="U1526" s="14" t="str">
        <f>IF(MasterData5[[#This Row],[MntWines]]&gt;=AB$4, "Yes", "")</f>
        <v/>
      </c>
      <c r="V1526" s="14" t="str">
        <f>IF(MasterData5[[#This Row],[MntFruits]]&gt;=AC$4, "Yes", "")</f>
        <v/>
      </c>
      <c r="W1526" s="14" t="str">
        <f>IF(MasterData5[[#This Row],[MntMeatProducts]]&gt;=AD$4, "Yes", "")</f>
        <v/>
      </c>
      <c r="X1526" s="14" t="str">
        <f>IF(MasterData5[[#This Row],[MntFishProducts]]&gt;=AE$4, "Yes", "")</f>
        <v/>
      </c>
      <c r="Y1526" s="14" t="str">
        <f>IF(MasterData5[[#This Row],[MntSweetProducts]]&gt;=AF$4, "Yes", "")</f>
        <v/>
      </c>
    </row>
    <row r="1527" spans="1:25" x14ac:dyDescent="0.3">
      <c r="A1527">
        <v>7488</v>
      </c>
      <c r="B1527" s="10">
        <v>420</v>
      </c>
      <c r="C1527" s="10">
        <v>15</v>
      </c>
      <c r="D1527" s="10">
        <v>186</v>
      </c>
      <c r="E1527" s="10">
        <v>151</v>
      </c>
      <c r="F1527" s="10">
        <v>38</v>
      </c>
      <c r="G1527" s="10">
        <v>15</v>
      </c>
      <c r="H1527" s="24">
        <f>2021-'Customer Profile'!B1526</f>
        <v>58</v>
      </c>
      <c r="I1527" s="10">
        <f>IF(Analysis!$B$60="Wine",B1527,IF(Analysis!$B$60="Fruit",C1527,IF(Analysis!$B$60="Meat",D1527,IF(Analysis!$B$60="Fish",E1527,IF(Analysis!$B$60="Sweet",F1527,"")))))</f>
        <v>151</v>
      </c>
      <c r="J1527" s="10">
        <v>64191</v>
      </c>
      <c r="K1527" s="10" t="str">
        <f>IF(MasterData5[[#This Row],[Income ]]&gt;$AB$12, "Above", "Below")</f>
        <v>Above</v>
      </c>
      <c r="L1527" s="10">
        <f>SUM(MasterData5[[#This Row],[MntWines]:[MntSweetProducts]])</f>
        <v>810</v>
      </c>
      <c r="M1527" s="53" t="str">
        <f>IF(MasterData5[[#This Row],[Total Purchase]]&gt;=500, "Over $500", "")</f>
        <v>Over $500</v>
      </c>
      <c r="N1527" s="10"/>
      <c r="O1527" s="14" t="str">
        <f>IF(AND(MasterData5[[#This Row],[MntWines]]&gt;=AB$4, MasterData5[[#This Row],[Income ]]&lt;=$AB$12), "Yes", "")</f>
        <v/>
      </c>
      <c r="P1527" s="14" t="str">
        <f>IF(AND(MasterData5[[#This Row],[MntFruits]]&gt;=AC$4, MasterData5[[#This Row],[Income ]]&lt;=$AB$12), "Yes", "")</f>
        <v/>
      </c>
      <c r="Q1527" s="14" t="str">
        <f>IF(AND(MasterData5[[#This Row],[MntMeatProducts]]&gt;=AD$4, MasterData5[[#This Row],[Income ]]&lt;=$AB$12), "Yes", "")</f>
        <v/>
      </c>
      <c r="R1527" s="14" t="str">
        <f>IF(AND(MasterData5[[#This Row],[MntFishProducts]]&gt;=AE$4, MasterData5[[#This Row],[Income ]]&lt;=$AB$12), "Yes", "")</f>
        <v/>
      </c>
      <c r="S1527" s="14" t="str">
        <f>IF(AND(MasterData5[[#This Row],[MntSweetProducts]]&gt;=AF$4, MasterData5[[#This Row],[Income ]]&lt;=$AB$12), "Yes", "")</f>
        <v/>
      </c>
      <c r="U1527" s="14" t="str">
        <f>IF(MasterData5[[#This Row],[MntWines]]&gt;=AB$4, "Yes", "")</f>
        <v>Yes</v>
      </c>
      <c r="V1527" s="14" t="str">
        <f>IF(MasterData5[[#This Row],[MntFruits]]&gt;=AC$4, "Yes", "")</f>
        <v/>
      </c>
      <c r="W1527" s="14" t="str">
        <f>IF(MasterData5[[#This Row],[MntMeatProducts]]&gt;=AD$4, "Yes", "")</f>
        <v>Yes</v>
      </c>
      <c r="X1527" s="14" t="str">
        <f>IF(MasterData5[[#This Row],[MntFishProducts]]&gt;=AE$4, "Yes", "")</f>
        <v>Yes</v>
      </c>
      <c r="Y1527" s="14" t="str">
        <f>IF(MasterData5[[#This Row],[MntSweetProducts]]&gt;=AF$4, "Yes", "")</f>
        <v>Yes</v>
      </c>
    </row>
    <row r="1528" spans="1:25" x14ac:dyDescent="0.3">
      <c r="A1528">
        <v>7494</v>
      </c>
      <c r="B1528" s="10">
        <v>209</v>
      </c>
      <c r="C1528" s="10">
        <v>0</v>
      </c>
      <c r="D1528" s="10">
        <v>40</v>
      </c>
      <c r="E1528" s="10">
        <v>3</v>
      </c>
      <c r="F1528" s="10">
        <v>2</v>
      </c>
      <c r="G1528" s="10">
        <v>15</v>
      </c>
      <c r="H1528" s="24">
        <f>2021-'Customer Profile'!B1527</f>
        <v>71</v>
      </c>
      <c r="I1528" s="10">
        <f>IF(Analysis!$B$60="Wine",B1528,IF(Analysis!$B$60="Fruit",C1528,IF(Analysis!$B$60="Meat",D1528,IF(Analysis!$B$60="Fish",E1528,IF(Analysis!$B$60="Sweet",F1528,"")))))</f>
        <v>3</v>
      </c>
      <c r="J1528" s="10">
        <v>42873</v>
      </c>
      <c r="K1528" s="10" t="str">
        <f>IF(MasterData5[[#This Row],[Income ]]&gt;$AB$12, "Above", "Below")</f>
        <v>Below</v>
      </c>
      <c r="L1528" s="10">
        <f>SUM(MasterData5[[#This Row],[MntWines]:[MntSweetProducts]])</f>
        <v>254</v>
      </c>
      <c r="M1528" s="53" t="str">
        <f>IF(MasterData5[[#This Row],[Total Purchase]]&gt;=500, "Over $500", "")</f>
        <v/>
      </c>
      <c r="N1528" s="10"/>
      <c r="O1528" s="14" t="str">
        <f>IF(AND(MasterData5[[#This Row],[MntWines]]&gt;=AB$4, MasterData5[[#This Row],[Income ]]&lt;=$AB$12), "Yes", "")</f>
        <v/>
      </c>
      <c r="P1528" s="14" t="str">
        <f>IF(AND(MasterData5[[#This Row],[MntFruits]]&gt;=AC$4, MasterData5[[#This Row],[Income ]]&lt;=$AB$12), "Yes", "")</f>
        <v/>
      </c>
      <c r="Q1528" s="14" t="str">
        <f>IF(AND(MasterData5[[#This Row],[MntMeatProducts]]&gt;=AD$4, MasterData5[[#This Row],[Income ]]&lt;=$AB$12), "Yes", "")</f>
        <v/>
      </c>
      <c r="R1528" s="14" t="str">
        <f>IF(AND(MasterData5[[#This Row],[MntFishProducts]]&gt;=AE$4, MasterData5[[#This Row],[Income ]]&lt;=$AB$12), "Yes", "")</f>
        <v/>
      </c>
      <c r="S1528" s="14" t="str">
        <f>IF(AND(MasterData5[[#This Row],[MntSweetProducts]]&gt;=AF$4, MasterData5[[#This Row],[Income ]]&lt;=$AB$12), "Yes", "")</f>
        <v/>
      </c>
      <c r="U1528" s="14" t="str">
        <f>IF(MasterData5[[#This Row],[MntWines]]&gt;=AB$4, "Yes", "")</f>
        <v/>
      </c>
      <c r="V1528" s="14" t="str">
        <f>IF(MasterData5[[#This Row],[MntFruits]]&gt;=AC$4, "Yes", "")</f>
        <v/>
      </c>
      <c r="W1528" s="14" t="str">
        <f>IF(MasterData5[[#This Row],[MntMeatProducts]]&gt;=AD$4, "Yes", "")</f>
        <v/>
      </c>
      <c r="X1528" s="14" t="str">
        <f>IF(MasterData5[[#This Row],[MntFishProducts]]&gt;=AE$4, "Yes", "")</f>
        <v/>
      </c>
      <c r="Y1528" s="14" t="str">
        <f>IF(MasterData5[[#This Row],[MntSweetProducts]]&gt;=AF$4, "Yes", "")</f>
        <v/>
      </c>
    </row>
    <row r="1529" spans="1:25" x14ac:dyDescent="0.3">
      <c r="A1529">
        <v>7495</v>
      </c>
      <c r="B1529" s="10">
        <v>77</v>
      </c>
      <c r="C1529" s="10">
        <v>28</v>
      </c>
      <c r="D1529" s="10">
        <v>31</v>
      </c>
      <c r="E1529" s="10">
        <v>16</v>
      </c>
      <c r="F1529" s="10">
        <v>0</v>
      </c>
      <c r="G1529" s="10">
        <v>4</v>
      </c>
      <c r="H1529" s="24">
        <f>2021-'Customer Profile'!B1528</f>
        <v>73</v>
      </c>
      <c r="I1529" s="10">
        <f>IF(Analysis!$B$60="Wine",B1529,IF(Analysis!$B$60="Fruit",C1529,IF(Analysis!$B$60="Meat",D1529,IF(Analysis!$B$60="Fish",E1529,IF(Analysis!$B$60="Sweet",F1529,"")))))</f>
        <v>16</v>
      </c>
      <c r="J1529" s="10">
        <v>56223</v>
      </c>
      <c r="K1529" s="10" t="str">
        <f>IF(MasterData5[[#This Row],[Income ]]&gt;$AB$12, "Above", "Below")</f>
        <v>Above</v>
      </c>
      <c r="L1529" s="10">
        <f>SUM(MasterData5[[#This Row],[MntWines]:[MntSweetProducts]])</f>
        <v>152</v>
      </c>
      <c r="M1529" s="53" t="str">
        <f>IF(MasterData5[[#This Row],[Total Purchase]]&gt;=500, "Over $500", "")</f>
        <v/>
      </c>
      <c r="N1529" s="10"/>
      <c r="O1529" s="14" t="str">
        <f>IF(AND(MasterData5[[#This Row],[MntWines]]&gt;=AB$4, MasterData5[[#This Row],[Income ]]&lt;=$AB$12), "Yes", "")</f>
        <v/>
      </c>
      <c r="P1529" s="14" t="str">
        <f>IF(AND(MasterData5[[#This Row],[MntFruits]]&gt;=AC$4, MasterData5[[#This Row],[Income ]]&lt;=$AB$12), "Yes", "")</f>
        <v/>
      </c>
      <c r="Q1529" s="14" t="str">
        <f>IF(AND(MasterData5[[#This Row],[MntMeatProducts]]&gt;=AD$4, MasterData5[[#This Row],[Income ]]&lt;=$AB$12), "Yes", "")</f>
        <v/>
      </c>
      <c r="R1529" s="14" t="str">
        <f>IF(AND(MasterData5[[#This Row],[MntFishProducts]]&gt;=AE$4, MasterData5[[#This Row],[Income ]]&lt;=$AB$12), "Yes", "")</f>
        <v/>
      </c>
      <c r="S1529" s="14" t="str">
        <f>IF(AND(MasterData5[[#This Row],[MntSweetProducts]]&gt;=AF$4, MasterData5[[#This Row],[Income ]]&lt;=$AB$12), "Yes", "")</f>
        <v/>
      </c>
      <c r="U1529" s="14" t="str">
        <f>IF(MasterData5[[#This Row],[MntWines]]&gt;=AB$4, "Yes", "")</f>
        <v/>
      </c>
      <c r="V1529" s="14" t="str">
        <f>IF(MasterData5[[#This Row],[MntFruits]]&gt;=AC$4, "Yes", "")</f>
        <v>Yes</v>
      </c>
      <c r="W1529" s="14" t="str">
        <f>IF(MasterData5[[#This Row],[MntMeatProducts]]&gt;=AD$4, "Yes", "")</f>
        <v/>
      </c>
      <c r="X1529" s="14" t="str">
        <f>IF(MasterData5[[#This Row],[MntFishProducts]]&gt;=AE$4, "Yes", "")</f>
        <v/>
      </c>
      <c r="Y1529" s="14" t="str">
        <f>IF(MasterData5[[#This Row],[MntSweetProducts]]&gt;=AF$4, "Yes", "")</f>
        <v/>
      </c>
    </row>
    <row r="1530" spans="1:25" x14ac:dyDescent="0.3">
      <c r="A1530">
        <v>7500</v>
      </c>
      <c r="B1530" s="10">
        <v>245</v>
      </c>
      <c r="C1530" s="10">
        <v>16</v>
      </c>
      <c r="D1530" s="10">
        <v>223</v>
      </c>
      <c r="E1530" s="10">
        <v>21</v>
      </c>
      <c r="F1530" s="10">
        <v>43</v>
      </c>
      <c r="G1530" s="10">
        <v>16</v>
      </c>
      <c r="H1530" s="24">
        <f>2021-'Customer Profile'!B1529</f>
        <v>54</v>
      </c>
      <c r="I1530" s="10">
        <f>IF(Analysis!$B$60="Wine",B1530,IF(Analysis!$B$60="Fruit",C1530,IF(Analysis!$B$60="Meat",D1530,IF(Analysis!$B$60="Fish",E1530,IF(Analysis!$B$60="Sweet",F1530,"")))))</f>
        <v>21</v>
      </c>
      <c r="J1530" s="10">
        <v>79146</v>
      </c>
      <c r="K1530" s="10" t="str">
        <f>IF(MasterData5[[#This Row],[Income ]]&gt;$AB$12, "Above", "Below")</f>
        <v>Above</v>
      </c>
      <c r="L1530" s="10">
        <f>SUM(MasterData5[[#This Row],[MntWines]:[MntSweetProducts]])</f>
        <v>548</v>
      </c>
      <c r="M1530" s="53" t="str">
        <f>IF(MasterData5[[#This Row],[Total Purchase]]&gt;=500, "Over $500", "")</f>
        <v>Over $500</v>
      </c>
      <c r="N1530" s="10"/>
      <c r="O1530" s="14" t="str">
        <f>IF(AND(MasterData5[[#This Row],[MntWines]]&gt;=AB$4, MasterData5[[#This Row],[Income ]]&lt;=$AB$12), "Yes", "")</f>
        <v/>
      </c>
      <c r="P1530" s="14" t="str">
        <f>IF(AND(MasterData5[[#This Row],[MntFruits]]&gt;=AC$4, MasterData5[[#This Row],[Income ]]&lt;=$AB$12), "Yes", "")</f>
        <v/>
      </c>
      <c r="Q1530" s="14" t="str">
        <f>IF(AND(MasterData5[[#This Row],[MntMeatProducts]]&gt;=AD$4, MasterData5[[#This Row],[Income ]]&lt;=$AB$12), "Yes", "")</f>
        <v/>
      </c>
      <c r="R1530" s="14" t="str">
        <f>IF(AND(MasterData5[[#This Row],[MntFishProducts]]&gt;=AE$4, MasterData5[[#This Row],[Income ]]&lt;=$AB$12), "Yes", "")</f>
        <v/>
      </c>
      <c r="S1530" s="14" t="str">
        <f>IF(AND(MasterData5[[#This Row],[MntSweetProducts]]&gt;=AF$4, MasterData5[[#This Row],[Income ]]&lt;=$AB$12), "Yes", "")</f>
        <v/>
      </c>
      <c r="U1530" s="14" t="str">
        <f>IF(MasterData5[[#This Row],[MntWines]]&gt;=AB$4, "Yes", "")</f>
        <v/>
      </c>
      <c r="V1530" s="14" t="str">
        <f>IF(MasterData5[[#This Row],[MntFruits]]&gt;=AC$4, "Yes", "")</f>
        <v/>
      </c>
      <c r="W1530" s="14" t="str">
        <f>IF(MasterData5[[#This Row],[MntMeatProducts]]&gt;=AD$4, "Yes", "")</f>
        <v>Yes</v>
      </c>
      <c r="X1530" s="14" t="str">
        <f>IF(MasterData5[[#This Row],[MntFishProducts]]&gt;=AE$4, "Yes", "")</f>
        <v/>
      </c>
      <c r="Y1530" s="14" t="str">
        <f>IF(MasterData5[[#This Row],[MntSweetProducts]]&gt;=AF$4, "Yes", "")</f>
        <v>Yes</v>
      </c>
    </row>
    <row r="1531" spans="1:25" x14ac:dyDescent="0.3">
      <c r="A1531">
        <v>7503</v>
      </c>
      <c r="B1531" s="10">
        <v>1032</v>
      </c>
      <c r="C1531" s="10">
        <v>105</v>
      </c>
      <c r="D1531" s="10">
        <v>779</v>
      </c>
      <c r="E1531" s="10">
        <v>137</v>
      </c>
      <c r="F1531" s="10">
        <v>105</v>
      </c>
      <c r="G1531" s="10">
        <v>51</v>
      </c>
      <c r="H1531" s="24">
        <f>2021-'Customer Profile'!B1530</f>
        <v>45</v>
      </c>
      <c r="I1531" s="10">
        <f>IF(Analysis!$B$60="Wine",B1531,IF(Analysis!$B$60="Fruit",C1531,IF(Analysis!$B$60="Meat",D1531,IF(Analysis!$B$60="Fish",E1531,IF(Analysis!$B$60="Sweet",F1531,"")))))</f>
        <v>137</v>
      </c>
      <c r="J1531" s="10">
        <v>75825</v>
      </c>
      <c r="K1531" s="10" t="str">
        <f>IF(MasterData5[[#This Row],[Income ]]&gt;$AB$12, "Above", "Below")</f>
        <v>Above</v>
      </c>
      <c r="L1531" s="10">
        <f>SUM(MasterData5[[#This Row],[MntWines]:[MntSweetProducts]])</f>
        <v>2158</v>
      </c>
      <c r="M1531" s="53" t="str">
        <f>IF(MasterData5[[#This Row],[Total Purchase]]&gt;=500, "Over $500", "")</f>
        <v>Over $500</v>
      </c>
      <c r="N1531" s="10"/>
      <c r="O1531" s="14" t="str">
        <f>IF(AND(MasterData5[[#This Row],[MntWines]]&gt;=AB$4, MasterData5[[#This Row],[Income ]]&lt;=$AB$12), "Yes", "")</f>
        <v/>
      </c>
      <c r="P1531" s="14" t="str">
        <f>IF(AND(MasterData5[[#This Row],[MntFruits]]&gt;=AC$4, MasterData5[[#This Row],[Income ]]&lt;=$AB$12), "Yes", "")</f>
        <v/>
      </c>
      <c r="Q1531" s="14" t="str">
        <f>IF(AND(MasterData5[[#This Row],[MntMeatProducts]]&gt;=AD$4, MasterData5[[#This Row],[Income ]]&lt;=$AB$12), "Yes", "")</f>
        <v/>
      </c>
      <c r="R1531" s="14" t="str">
        <f>IF(AND(MasterData5[[#This Row],[MntFishProducts]]&gt;=AE$4, MasterData5[[#This Row],[Income ]]&lt;=$AB$12), "Yes", "")</f>
        <v/>
      </c>
      <c r="S1531" s="14" t="str">
        <f>IF(AND(MasterData5[[#This Row],[MntSweetProducts]]&gt;=AF$4, MasterData5[[#This Row],[Income ]]&lt;=$AB$12), "Yes", "")</f>
        <v/>
      </c>
      <c r="U1531" s="14" t="str">
        <f>IF(MasterData5[[#This Row],[MntWines]]&gt;=AB$4, "Yes", "")</f>
        <v>Yes</v>
      </c>
      <c r="V1531" s="14" t="str">
        <f>IF(MasterData5[[#This Row],[MntFruits]]&gt;=AC$4, "Yes", "")</f>
        <v>Yes</v>
      </c>
      <c r="W1531" s="14" t="str">
        <f>IF(MasterData5[[#This Row],[MntMeatProducts]]&gt;=AD$4, "Yes", "")</f>
        <v>Yes</v>
      </c>
      <c r="X1531" s="14" t="str">
        <f>IF(MasterData5[[#This Row],[MntFishProducts]]&gt;=AE$4, "Yes", "")</f>
        <v>Yes</v>
      </c>
      <c r="Y1531" s="14" t="str">
        <f>IF(MasterData5[[#This Row],[MntSweetProducts]]&gt;=AF$4, "Yes", "")</f>
        <v>Yes</v>
      </c>
    </row>
    <row r="1532" spans="1:25" x14ac:dyDescent="0.3">
      <c r="A1532">
        <v>7505</v>
      </c>
      <c r="B1532" s="10">
        <v>22</v>
      </c>
      <c r="C1532" s="10">
        <v>1</v>
      </c>
      <c r="D1532" s="10">
        <v>9</v>
      </c>
      <c r="E1532" s="10">
        <v>0</v>
      </c>
      <c r="F1532" s="10">
        <v>0</v>
      </c>
      <c r="G1532" s="10">
        <v>14</v>
      </c>
      <c r="H1532" s="24">
        <f>2021-'Customer Profile'!B1531</f>
        <v>64</v>
      </c>
      <c r="I1532" s="10">
        <f>IF(Analysis!$B$60="Wine",B1532,IF(Analysis!$B$60="Fruit",C1532,IF(Analysis!$B$60="Meat",D1532,IF(Analysis!$B$60="Fish",E1532,IF(Analysis!$B$60="Sweet",F1532,"")))))</f>
        <v>0</v>
      </c>
      <c r="J1532" s="10">
        <v>44155</v>
      </c>
      <c r="K1532" s="10" t="str">
        <f>IF(MasterData5[[#This Row],[Income ]]&gt;$AB$12, "Above", "Below")</f>
        <v>Below</v>
      </c>
      <c r="L1532" s="10">
        <f>SUM(MasterData5[[#This Row],[MntWines]:[MntSweetProducts]])</f>
        <v>32</v>
      </c>
      <c r="M1532" s="53" t="str">
        <f>IF(MasterData5[[#This Row],[Total Purchase]]&gt;=500, "Over $500", "")</f>
        <v/>
      </c>
      <c r="N1532" s="10"/>
      <c r="O1532" s="14" t="str">
        <f>IF(AND(MasterData5[[#This Row],[MntWines]]&gt;=AB$4, MasterData5[[#This Row],[Income ]]&lt;=$AB$12), "Yes", "")</f>
        <v/>
      </c>
      <c r="P1532" s="14" t="str">
        <f>IF(AND(MasterData5[[#This Row],[MntFruits]]&gt;=AC$4, MasterData5[[#This Row],[Income ]]&lt;=$AB$12), "Yes", "")</f>
        <v/>
      </c>
      <c r="Q1532" s="14" t="str">
        <f>IF(AND(MasterData5[[#This Row],[MntMeatProducts]]&gt;=AD$4, MasterData5[[#This Row],[Income ]]&lt;=$AB$12), "Yes", "")</f>
        <v/>
      </c>
      <c r="R1532" s="14" t="str">
        <f>IF(AND(MasterData5[[#This Row],[MntFishProducts]]&gt;=AE$4, MasterData5[[#This Row],[Income ]]&lt;=$AB$12), "Yes", "")</f>
        <v/>
      </c>
      <c r="S1532" s="14" t="str">
        <f>IF(AND(MasterData5[[#This Row],[MntSweetProducts]]&gt;=AF$4, MasterData5[[#This Row],[Income ]]&lt;=$AB$12), "Yes", "")</f>
        <v/>
      </c>
      <c r="U1532" s="14" t="str">
        <f>IF(MasterData5[[#This Row],[MntWines]]&gt;=AB$4, "Yes", "")</f>
        <v/>
      </c>
      <c r="V1532" s="14" t="str">
        <f>IF(MasterData5[[#This Row],[MntFruits]]&gt;=AC$4, "Yes", "")</f>
        <v/>
      </c>
      <c r="W1532" s="14" t="str">
        <f>IF(MasterData5[[#This Row],[MntMeatProducts]]&gt;=AD$4, "Yes", "")</f>
        <v/>
      </c>
      <c r="X1532" s="14" t="str">
        <f>IF(MasterData5[[#This Row],[MntFishProducts]]&gt;=AE$4, "Yes", "")</f>
        <v/>
      </c>
      <c r="Y1532" s="14" t="str">
        <f>IF(MasterData5[[#This Row],[MntSweetProducts]]&gt;=AF$4, "Yes", "")</f>
        <v/>
      </c>
    </row>
    <row r="1533" spans="1:25" x14ac:dyDescent="0.3">
      <c r="A1533">
        <v>7514</v>
      </c>
      <c r="B1533" s="10">
        <v>84</v>
      </c>
      <c r="C1533" s="10">
        <v>10</v>
      </c>
      <c r="D1533" s="10">
        <v>34</v>
      </c>
      <c r="E1533" s="10">
        <v>11</v>
      </c>
      <c r="F1533" s="10">
        <v>10</v>
      </c>
      <c r="G1533" s="10">
        <v>28</v>
      </c>
      <c r="H1533" s="24">
        <f>2021-'Customer Profile'!B1532</f>
        <v>65</v>
      </c>
      <c r="I1533" s="10">
        <f>IF(Analysis!$B$60="Wine",B1533,IF(Analysis!$B$60="Fruit",C1533,IF(Analysis!$B$60="Meat",D1533,IF(Analysis!$B$60="Fish",E1533,IF(Analysis!$B$60="Sweet",F1533,"")))))</f>
        <v>11</v>
      </c>
      <c r="J1533" s="10">
        <v>54342</v>
      </c>
      <c r="K1533" s="10" t="str">
        <f>IF(MasterData5[[#This Row],[Income ]]&gt;$AB$12, "Above", "Below")</f>
        <v>Above</v>
      </c>
      <c r="L1533" s="10">
        <f>SUM(MasterData5[[#This Row],[MntWines]:[MntSweetProducts]])</f>
        <v>149</v>
      </c>
      <c r="M1533" s="53" t="str">
        <f>IF(MasterData5[[#This Row],[Total Purchase]]&gt;=500, "Over $500", "")</f>
        <v/>
      </c>
      <c r="N1533" s="10"/>
      <c r="O1533" s="14" t="str">
        <f>IF(AND(MasterData5[[#This Row],[MntWines]]&gt;=AB$4, MasterData5[[#This Row],[Income ]]&lt;=$AB$12), "Yes", "")</f>
        <v/>
      </c>
      <c r="P1533" s="14" t="str">
        <f>IF(AND(MasterData5[[#This Row],[MntFruits]]&gt;=AC$4, MasterData5[[#This Row],[Income ]]&lt;=$AB$12), "Yes", "")</f>
        <v/>
      </c>
      <c r="Q1533" s="14" t="str">
        <f>IF(AND(MasterData5[[#This Row],[MntMeatProducts]]&gt;=AD$4, MasterData5[[#This Row],[Income ]]&lt;=$AB$12), "Yes", "")</f>
        <v/>
      </c>
      <c r="R1533" s="14" t="str">
        <f>IF(AND(MasterData5[[#This Row],[MntFishProducts]]&gt;=AE$4, MasterData5[[#This Row],[Income ]]&lt;=$AB$12), "Yes", "")</f>
        <v/>
      </c>
      <c r="S1533" s="14" t="str">
        <f>IF(AND(MasterData5[[#This Row],[MntSweetProducts]]&gt;=AF$4, MasterData5[[#This Row],[Income ]]&lt;=$AB$12), "Yes", "")</f>
        <v/>
      </c>
      <c r="U1533" s="14" t="str">
        <f>IF(MasterData5[[#This Row],[MntWines]]&gt;=AB$4, "Yes", "")</f>
        <v/>
      </c>
      <c r="V1533" s="14" t="str">
        <f>IF(MasterData5[[#This Row],[MntFruits]]&gt;=AC$4, "Yes", "")</f>
        <v/>
      </c>
      <c r="W1533" s="14" t="str">
        <f>IF(MasterData5[[#This Row],[MntMeatProducts]]&gt;=AD$4, "Yes", "")</f>
        <v/>
      </c>
      <c r="X1533" s="14" t="str">
        <f>IF(MasterData5[[#This Row],[MntFishProducts]]&gt;=AE$4, "Yes", "")</f>
        <v/>
      </c>
      <c r="Y1533" s="14" t="str">
        <f>IF(MasterData5[[#This Row],[MntSweetProducts]]&gt;=AF$4, "Yes", "")</f>
        <v/>
      </c>
    </row>
    <row r="1534" spans="1:25" x14ac:dyDescent="0.3">
      <c r="A1534">
        <v>7516</v>
      </c>
      <c r="B1534" s="10">
        <v>5</v>
      </c>
      <c r="C1534" s="10">
        <v>3</v>
      </c>
      <c r="D1534" s="10">
        <v>11</v>
      </c>
      <c r="E1534" s="10">
        <v>12</v>
      </c>
      <c r="F1534" s="10">
        <v>5</v>
      </c>
      <c r="G1534" s="10">
        <v>9</v>
      </c>
      <c r="H1534" s="24">
        <f>2021-'Customer Profile'!B1533</f>
        <v>38</v>
      </c>
      <c r="I1534" s="10">
        <f>IF(Analysis!$B$60="Wine",B1534,IF(Analysis!$B$60="Fruit",C1534,IF(Analysis!$B$60="Meat",D1534,IF(Analysis!$B$60="Fish",E1534,IF(Analysis!$B$60="Sweet",F1534,"")))))</f>
        <v>12</v>
      </c>
      <c r="J1534" s="10">
        <v>30096</v>
      </c>
      <c r="K1534" s="10" t="str">
        <f>IF(MasterData5[[#This Row],[Income ]]&gt;$AB$12, "Above", "Below")</f>
        <v>Below</v>
      </c>
      <c r="L1534" s="10">
        <f>SUM(MasterData5[[#This Row],[MntWines]:[MntSweetProducts]])</f>
        <v>36</v>
      </c>
      <c r="M1534" s="53" t="str">
        <f>IF(MasterData5[[#This Row],[Total Purchase]]&gt;=500, "Over $500", "")</f>
        <v/>
      </c>
      <c r="N1534" s="10"/>
      <c r="O1534" s="14" t="str">
        <f>IF(AND(MasterData5[[#This Row],[MntWines]]&gt;=AB$4, MasterData5[[#This Row],[Income ]]&lt;=$AB$12), "Yes", "")</f>
        <v/>
      </c>
      <c r="P1534" s="14" t="str">
        <f>IF(AND(MasterData5[[#This Row],[MntFruits]]&gt;=AC$4, MasterData5[[#This Row],[Income ]]&lt;=$AB$12), "Yes", "")</f>
        <v/>
      </c>
      <c r="Q1534" s="14" t="str">
        <f>IF(AND(MasterData5[[#This Row],[MntMeatProducts]]&gt;=AD$4, MasterData5[[#This Row],[Income ]]&lt;=$AB$12), "Yes", "")</f>
        <v/>
      </c>
      <c r="R1534" s="14" t="str">
        <f>IF(AND(MasterData5[[#This Row],[MntFishProducts]]&gt;=AE$4, MasterData5[[#This Row],[Income ]]&lt;=$AB$12), "Yes", "")</f>
        <v/>
      </c>
      <c r="S1534" s="14" t="str">
        <f>IF(AND(MasterData5[[#This Row],[MntSweetProducts]]&gt;=AF$4, MasterData5[[#This Row],[Income ]]&lt;=$AB$12), "Yes", "")</f>
        <v/>
      </c>
      <c r="U1534" s="14" t="str">
        <f>IF(MasterData5[[#This Row],[MntWines]]&gt;=AB$4, "Yes", "")</f>
        <v/>
      </c>
      <c r="V1534" s="14" t="str">
        <f>IF(MasterData5[[#This Row],[MntFruits]]&gt;=AC$4, "Yes", "")</f>
        <v/>
      </c>
      <c r="W1534" s="14" t="str">
        <f>IF(MasterData5[[#This Row],[MntMeatProducts]]&gt;=AD$4, "Yes", "")</f>
        <v/>
      </c>
      <c r="X1534" s="14" t="str">
        <f>IF(MasterData5[[#This Row],[MntFishProducts]]&gt;=AE$4, "Yes", "")</f>
        <v/>
      </c>
      <c r="Y1534" s="14" t="str">
        <f>IF(MasterData5[[#This Row],[MntSweetProducts]]&gt;=AF$4, "Yes", "")</f>
        <v/>
      </c>
    </row>
    <row r="1535" spans="1:25" x14ac:dyDescent="0.3">
      <c r="A1535">
        <v>7521</v>
      </c>
      <c r="B1535" s="10">
        <v>901</v>
      </c>
      <c r="C1535" s="10">
        <v>31</v>
      </c>
      <c r="D1535" s="10">
        <v>345</v>
      </c>
      <c r="E1535" s="10">
        <v>75</v>
      </c>
      <c r="F1535" s="10">
        <v>31</v>
      </c>
      <c r="G1535" s="10">
        <v>191</v>
      </c>
      <c r="H1535" s="24">
        <f>2021-'Customer Profile'!B1534</f>
        <v>69</v>
      </c>
      <c r="I1535" s="10">
        <f>IF(Analysis!$B$60="Wine",B1535,IF(Analysis!$B$60="Fruit",C1535,IF(Analysis!$B$60="Meat",D1535,IF(Analysis!$B$60="Fish",E1535,IF(Analysis!$B$60="Sweet",F1535,"")))))</f>
        <v>75</v>
      </c>
      <c r="J1535" s="10">
        <v>83844</v>
      </c>
      <c r="K1535" s="10" t="str">
        <f>IF(MasterData5[[#This Row],[Income ]]&gt;$AB$12, "Above", "Below")</f>
        <v>Above</v>
      </c>
      <c r="L1535" s="10">
        <f>SUM(MasterData5[[#This Row],[MntWines]:[MntSweetProducts]])</f>
        <v>1383</v>
      </c>
      <c r="M1535" s="53" t="str">
        <f>IF(MasterData5[[#This Row],[Total Purchase]]&gt;=500, "Over $500", "")</f>
        <v>Over $500</v>
      </c>
      <c r="N1535" s="10"/>
      <c r="O1535" s="14" t="str">
        <f>IF(AND(MasterData5[[#This Row],[MntWines]]&gt;=AB$4, MasterData5[[#This Row],[Income ]]&lt;=$AB$12), "Yes", "")</f>
        <v/>
      </c>
      <c r="P1535" s="14" t="str">
        <f>IF(AND(MasterData5[[#This Row],[MntFruits]]&gt;=AC$4, MasterData5[[#This Row],[Income ]]&lt;=$AB$12), "Yes", "")</f>
        <v/>
      </c>
      <c r="Q1535" s="14" t="str">
        <f>IF(AND(MasterData5[[#This Row],[MntMeatProducts]]&gt;=AD$4, MasterData5[[#This Row],[Income ]]&lt;=$AB$12), "Yes", "")</f>
        <v/>
      </c>
      <c r="R1535" s="14" t="str">
        <f>IF(AND(MasterData5[[#This Row],[MntFishProducts]]&gt;=AE$4, MasterData5[[#This Row],[Income ]]&lt;=$AB$12), "Yes", "")</f>
        <v/>
      </c>
      <c r="S1535" s="14" t="str">
        <f>IF(AND(MasterData5[[#This Row],[MntSweetProducts]]&gt;=AF$4, MasterData5[[#This Row],[Income ]]&lt;=$AB$12), "Yes", "")</f>
        <v/>
      </c>
      <c r="U1535" s="14" t="str">
        <f>IF(MasterData5[[#This Row],[MntWines]]&gt;=AB$4, "Yes", "")</f>
        <v>Yes</v>
      </c>
      <c r="V1535" s="14" t="str">
        <f>IF(MasterData5[[#This Row],[MntFruits]]&gt;=AC$4, "Yes", "")</f>
        <v>Yes</v>
      </c>
      <c r="W1535" s="14" t="str">
        <f>IF(MasterData5[[#This Row],[MntMeatProducts]]&gt;=AD$4, "Yes", "")</f>
        <v>Yes</v>
      </c>
      <c r="X1535" s="14" t="str">
        <f>IF(MasterData5[[#This Row],[MntFishProducts]]&gt;=AE$4, "Yes", "")</f>
        <v>Yes</v>
      </c>
      <c r="Y1535" s="14" t="str">
        <f>IF(MasterData5[[#This Row],[MntSweetProducts]]&gt;=AF$4, "Yes", "")</f>
        <v>Yes</v>
      </c>
    </row>
    <row r="1536" spans="1:25" x14ac:dyDescent="0.3">
      <c r="A1536">
        <v>7527</v>
      </c>
      <c r="B1536" s="10">
        <v>6</v>
      </c>
      <c r="C1536" s="10">
        <v>6</v>
      </c>
      <c r="D1536" s="10">
        <v>29</v>
      </c>
      <c r="E1536" s="10">
        <v>12</v>
      </c>
      <c r="F1536" s="10">
        <v>15</v>
      </c>
      <c r="G1536" s="10">
        <v>8</v>
      </c>
      <c r="H1536" s="24">
        <f>2021-'Customer Profile'!B1535</f>
        <v>53</v>
      </c>
      <c r="I1536" s="10">
        <f>IF(Analysis!$B$60="Wine",B1536,IF(Analysis!$B$60="Fruit",C1536,IF(Analysis!$B$60="Meat",D1536,IF(Analysis!$B$60="Fish",E1536,IF(Analysis!$B$60="Sweet",F1536,"")))))</f>
        <v>12</v>
      </c>
      <c r="J1536" s="10">
        <v>23748</v>
      </c>
      <c r="K1536" s="10" t="str">
        <f>IF(MasterData5[[#This Row],[Income ]]&gt;$AB$12, "Above", "Below")</f>
        <v>Below</v>
      </c>
      <c r="L1536" s="10">
        <f>SUM(MasterData5[[#This Row],[MntWines]:[MntSweetProducts]])</f>
        <v>68</v>
      </c>
      <c r="M1536" s="53" t="str">
        <f>IF(MasterData5[[#This Row],[Total Purchase]]&gt;=500, "Over $500", "")</f>
        <v/>
      </c>
      <c r="N1536" s="10"/>
      <c r="O1536" s="14" t="str">
        <f>IF(AND(MasterData5[[#This Row],[MntWines]]&gt;=AB$4, MasterData5[[#This Row],[Income ]]&lt;=$AB$12), "Yes", "")</f>
        <v/>
      </c>
      <c r="P1536" s="14" t="str">
        <f>IF(AND(MasterData5[[#This Row],[MntFruits]]&gt;=AC$4, MasterData5[[#This Row],[Income ]]&lt;=$AB$12), "Yes", "")</f>
        <v/>
      </c>
      <c r="Q1536" s="14" t="str">
        <f>IF(AND(MasterData5[[#This Row],[MntMeatProducts]]&gt;=AD$4, MasterData5[[#This Row],[Income ]]&lt;=$AB$12), "Yes", "")</f>
        <v/>
      </c>
      <c r="R1536" s="14" t="str">
        <f>IF(AND(MasterData5[[#This Row],[MntFishProducts]]&gt;=AE$4, MasterData5[[#This Row],[Income ]]&lt;=$AB$12), "Yes", "")</f>
        <v/>
      </c>
      <c r="S1536" s="14" t="str">
        <f>IF(AND(MasterData5[[#This Row],[MntSweetProducts]]&gt;=AF$4, MasterData5[[#This Row],[Income ]]&lt;=$AB$12), "Yes", "")</f>
        <v/>
      </c>
      <c r="U1536" s="14" t="str">
        <f>IF(MasterData5[[#This Row],[MntWines]]&gt;=AB$4, "Yes", "")</f>
        <v/>
      </c>
      <c r="V1536" s="14" t="str">
        <f>IF(MasterData5[[#This Row],[MntFruits]]&gt;=AC$4, "Yes", "")</f>
        <v/>
      </c>
      <c r="W1536" s="14" t="str">
        <f>IF(MasterData5[[#This Row],[MntMeatProducts]]&gt;=AD$4, "Yes", "")</f>
        <v/>
      </c>
      <c r="X1536" s="14" t="str">
        <f>IF(MasterData5[[#This Row],[MntFishProducts]]&gt;=AE$4, "Yes", "")</f>
        <v/>
      </c>
      <c r="Y1536" s="14" t="str">
        <f>IF(MasterData5[[#This Row],[MntSweetProducts]]&gt;=AF$4, "Yes", "")</f>
        <v/>
      </c>
    </row>
    <row r="1537" spans="1:25" x14ac:dyDescent="0.3">
      <c r="A1537">
        <v>7530</v>
      </c>
      <c r="B1537" s="10">
        <v>67</v>
      </c>
      <c r="C1537" s="10">
        <v>4</v>
      </c>
      <c r="D1537" s="10">
        <v>32</v>
      </c>
      <c r="E1537" s="10">
        <v>17</v>
      </c>
      <c r="F1537" s="10">
        <v>2</v>
      </c>
      <c r="G1537" s="10">
        <v>16</v>
      </c>
      <c r="H1537" s="24">
        <f>2021-'Customer Profile'!B1536</f>
        <v>71</v>
      </c>
      <c r="I1537" s="10">
        <f>IF(Analysis!$B$60="Wine",B1537,IF(Analysis!$B$60="Fruit",C1537,IF(Analysis!$B$60="Meat",D1537,IF(Analysis!$B$60="Fish",E1537,IF(Analysis!$B$60="Sweet",F1537,"")))))</f>
        <v>17</v>
      </c>
      <c r="J1537" s="10">
        <v>56551</v>
      </c>
      <c r="K1537" s="10" t="str">
        <f>IF(MasterData5[[#This Row],[Income ]]&gt;$AB$12, "Above", "Below")</f>
        <v>Above</v>
      </c>
      <c r="L1537" s="10">
        <f>SUM(MasterData5[[#This Row],[MntWines]:[MntSweetProducts]])</f>
        <v>122</v>
      </c>
      <c r="M1537" s="53" t="str">
        <f>IF(MasterData5[[#This Row],[Total Purchase]]&gt;=500, "Over $500", "")</f>
        <v/>
      </c>
      <c r="N1537" s="10"/>
      <c r="O1537" s="14" t="str">
        <f>IF(AND(MasterData5[[#This Row],[MntWines]]&gt;=AB$4, MasterData5[[#This Row],[Income ]]&lt;=$AB$12), "Yes", "")</f>
        <v/>
      </c>
      <c r="P1537" s="14" t="str">
        <f>IF(AND(MasterData5[[#This Row],[MntFruits]]&gt;=AC$4, MasterData5[[#This Row],[Income ]]&lt;=$AB$12), "Yes", "")</f>
        <v/>
      </c>
      <c r="Q1537" s="14" t="str">
        <f>IF(AND(MasterData5[[#This Row],[MntMeatProducts]]&gt;=AD$4, MasterData5[[#This Row],[Income ]]&lt;=$AB$12), "Yes", "")</f>
        <v/>
      </c>
      <c r="R1537" s="14" t="str">
        <f>IF(AND(MasterData5[[#This Row],[MntFishProducts]]&gt;=AE$4, MasterData5[[#This Row],[Income ]]&lt;=$AB$12), "Yes", "")</f>
        <v/>
      </c>
      <c r="S1537" s="14" t="str">
        <f>IF(AND(MasterData5[[#This Row],[MntSweetProducts]]&gt;=AF$4, MasterData5[[#This Row],[Income ]]&lt;=$AB$12), "Yes", "")</f>
        <v/>
      </c>
      <c r="U1537" s="14" t="str">
        <f>IF(MasterData5[[#This Row],[MntWines]]&gt;=AB$4, "Yes", "")</f>
        <v/>
      </c>
      <c r="V1537" s="14" t="str">
        <f>IF(MasterData5[[#This Row],[MntFruits]]&gt;=AC$4, "Yes", "")</f>
        <v/>
      </c>
      <c r="W1537" s="14" t="str">
        <f>IF(MasterData5[[#This Row],[MntMeatProducts]]&gt;=AD$4, "Yes", "")</f>
        <v/>
      </c>
      <c r="X1537" s="14" t="str">
        <f>IF(MasterData5[[#This Row],[MntFishProducts]]&gt;=AE$4, "Yes", "")</f>
        <v/>
      </c>
      <c r="Y1537" s="14" t="str">
        <f>IF(MasterData5[[#This Row],[MntSweetProducts]]&gt;=AF$4, "Yes", "")</f>
        <v/>
      </c>
    </row>
    <row r="1538" spans="1:25" x14ac:dyDescent="0.3">
      <c r="A1538">
        <v>7532</v>
      </c>
      <c r="B1538" s="10">
        <v>99</v>
      </c>
      <c r="C1538" s="10">
        <v>2</v>
      </c>
      <c r="D1538" s="10">
        <v>11</v>
      </c>
      <c r="E1538" s="10">
        <v>4</v>
      </c>
      <c r="F1538" s="10">
        <v>0</v>
      </c>
      <c r="G1538" s="10">
        <v>16</v>
      </c>
      <c r="H1538" s="24">
        <f>2021-'Customer Profile'!B1537</f>
        <v>41</v>
      </c>
      <c r="I1538" s="10">
        <f>IF(Analysis!$B$60="Wine",B1538,IF(Analysis!$B$60="Fruit",C1538,IF(Analysis!$B$60="Meat",D1538,IF(Analysis!$B$60="Fish",E1538,IF(Analysis!$B$60="Sweet",F1538,"")))))</f>
        <v>4</v>
      </c>
      <c r="J1538" s="10">
        <v>43586</v>
      </c>
      <c r="K1538" s="10" t="str">
        <f>IF(MasterData5[[#This Row],[Income ]]&gt;$AB$12, "Above", "Below")</f>
        <v>Below</v>
      </c>
      <c r="L1538" s="10">
        <f>SUM(MasterData5[[#This Row],[MntWines]:[MntSweetProducts]])</f>
        <v>116</v>
      </c>
      <c r="M1538" s="53" t="str">
        <f>IF(MasterData5[[#This Row],[Total Purchase]]&gt;=500, "Over $500", "")</f>
        <v/>
      </c>
      <c r="N1538" s="10"/>
      <c r="O1538" s="14" t="str">
        <f>IF(AND(MasterData5[[#This Row],[MntWines]]&gt;=AB$4, MasterData5[[#This Row],[Income ]]&lt;=$AB$12), "Yes", "")</f>
        <v/>
      </c>
      <c r="P1538" s="14" t="str">
        <f>IF(AND(MasterData5[[#This Row],[MntFruits]]&gt;=AC$4, MasterData5[[#This Row],[Income ]]&lt;=$AB$12), "Yes", "")</f>
        <v/>
      </c>
      <c r="Q1538" s="14" t="str">
        <f>IF(AND(MasterData5[[#This Row],[MntMeatProducts]]&gt;=AD$4, MasterData5[[#This Row],[Income ]]&lt;=$AB$12), "Yes", "")</f>
        <v/>
      </c>
      <c r="R1538" s="14" t="str">
        <f>IF(AND(MasterData5[[#This Row],[MntFishProducts]]&gt;=AE$4, MasterData5[[#This Row],[Income ]]&lt;=$AB$12), "Yes", "")</f>
        <v/>
      </c>
      <c r="S1538" s="14" t="str">
        <f>IF(AND(MasterData5[[#This Row],[MntSweetProducts]]&gt;=AF$4, MasterData5[[#This Row],[Income ]]&lt;=$AB$12), "Yes", "")</f>
        <v/>
      </c>
      <c r="U1538" s="14" t="str">
        <f>IF(MasterData5[[#This Row],[MntWines]]&gt;=AB$4, "Yes", "")</f>
        <v/>
      </c>
      <c r="V1538" s="14" t="str">
        <f>IF(MasterData5[[#This Row],[MntFruits]]&gt;=AC$4, "Yes", "")</f>
        <v/>
      </c>
      <c r="W1538" s="14" t="str">
        <f>IF(MasterData5[[#This Row],[MntMeatProducts]]&gt;=AD$4, "Yes", "")</f>
        <v/>
      </c>
      <c r="X1538" s="14" t="str">
        <f>IF(MasterData5[[#This Row],[MntFishProducts]]&gt;=AE$4, "Yes", "")</f>
        <v/>
      </c>
      <c r="Y1538" s="14" t="str">
        <f>IF(MasterData5[[#This Row],[MntSweetProducts]]&gt;=AF$4, "Yes", "")</f>
        <v/>
      </c>
    </row>
    <row r="1539" spans="1:25" x14ac:dyDescent="0.3">
      <c r="A1539">
        <v>7533</v>
      </c>
      <c r="B1539" s="10">
        <v>144</v>
      </c>
      <c r="C1539" s="10">
        <v>1</v>
      </c>
      <c r="D1539" s="10">
        <v>32</v>
      </c>
      <c r="E1539" s="10">
        <v>2</v>
      </c>
      <c r="F1539" s="10">
        <v>1</v>
      </c>
      <c r="G1539" s="10">
        <v>7</v>
      </c>
      <c r="H1539" s="24">
        <f>2021-'Customer Profile'!B1538</f>
        <v>57</v>
      </c>
      <c r="I1539" s="10">
        <f>IF(Analysis!$B$60="Wine",B1539,IF(Analysis!$B$60="Fruit",C1539,IF(Analysis!$B$60="Meat",D1539,IF(Analysis!$B$60="Fish",E1539,IF(Analysis!$B$60="Sweet",F1539,"")))))</f>
        <v>2</v>
      </c>
      <c r="J1539" s="10">
        <v>49096</v>
      </c>
      <c r="K1539" s="10" t="str">
        <f>IF(MasterData5[[#This Row],[Income ]]&gt;$AB$12, "Above", "Below")</f>
        <v>Below</v>
      </c>
      <c r="L1539" s="10">
        <f>SUM(MasterData5[[#This Row],[MntWines]:[MntSweetProducts]])</f>
        <v>180</v>
      </c>
      <c r="M1539" s="53" t="str">
        <f>IF(MasterData5[[#This Row],[Total Purchase]]&gt;=500, "Over $500", "")</f>
        <v/>
      </c>
      <c r="N1539" s="10"/>
      <c r="O1539" s="14" t="str">
        <f>IF(AND(MasterData5[[#This Row],[MntWines]]&gt;=AB$4, MasterData5[[#This Row],[Income ]]&lt;=$AB$12), "Yes", "")</f>
        <v/>
      </c>
      <c r="P1539" s="14" t="str">
        <f>IF(AND(MasterData5[[#This Row],[MntFruits]]&gt;=AC$4, MasterData5[[#This Row],[Income ]]&lt;=$AB$12), "Yes", "")</f>
        <v/>
      </c>
      <c r="Q1539" s="14" t="str">
        <f>IF(AND(MasterData5[[#This Row],[MntMeatProducts]]&gt;=AD$4, MasterData5[[#This Row],[Income ]]&lt;=$AB$12), "Yes", "")</f>
        <v/>
      </c>
      <c r="R1539" s="14" t="str">
        <f>IF(AND(MasterData5[[#This Row],[MntFishProducts]]&gt;=AE$4, MasterData5[[#This Row],[Income ]]&lt;=$AB$12), "Yes", "")</f>
        <v/>
      </c>
      <c r="S1539" s="14" t="str">
        <f>IF(AND(MasterData5[[#This Row],[MntSweetProducts]]&gt;=AF$4, MasterData5[[#This Row],[Income ]]&lt;=$AB$12), "Yes", "")</f>
        <v/>
      </c>
      <c r="U1539" s="14" t="str">
        <f>IF(MasterData5[[#This Row],[MntWines]]&gt;=AB$4, "Yes", "")</f>
        <v/>
      </c>
      <c r="V1539" s="14" t="str">
        <f>IF(MasterData5[[#This Row],[MntFruits]]&gt;=AC$4, "Yes", "")</f>
        <v/>
      </c>
      <c r="W1539" s="14" t="str">
        <f>IF(MasterData5[[#This Row],[MntMeatProducts]]&gt;=AD$4, "Yes", "")</f>
        <v/>
      </c>
      <c r="X1539" s="14" t="str">
        <f>IF(MasterData5[[#This Row],[MntFishProducts]]&gt;=AE$4, "Yes", "")</f>
        <v/>
      </c>
      <c r="Y1539" s="14" t="str">
        <f>IF(MasterData5[[#This Row],[MntSweetProducts]]&gt;=AF$4, "Yes", "")</f>
        <v/>
      </c>
    </row>
    <row r="1540" spans="1:25" x14ac:dyDescent="0.3">
      <c r="A1540">
        <v>7540</v>
      </c>
      <c r="B1540" s="10">
        <v>143</v>
      </c>
      <c r="C1540" s="10">
        <v>15</v>
      </c>
      <c r="D1540" s="10">
        <v>60</v>
      </c>
      <c r="E1540" s="10">
        <v>24</v>
      </c>
      <c r="F1540" s="10">
        <v>23</v>
      </c>
      <c r="G1540" s="10">
        <v>5</v>
      </c>
      <c r="H1540" s="24">
        <f>2021-'Customer Profile'!B1539</f>
        <v>69</v>
      </c>
      <c r="I1540" s="10">
        <f>IF(Analysis!$B$60="Wine",B1540,IF(Analysis!$B$60="Fruit",C1540,IF(Analysis!$B$60="Meat",D1540,IF(Analysis!$B$60="Fish",E1540,IF(Analysis!$B$60="Sweet",F1540,"")))))</f>
        <v>24</v>
      </c>
      <c r="J1540" s="10">
        <v>50300</v>
      </c>
      <c r="K1540" s="10" t="str">
        <f>IF(MasterData5[[#This Row],[Income ]]&gt;$AB$12, "Above", "Below")</f>
        <v>Below</v>
      </c>
      <c r="L1540" s="10">
        <f>SUM(MasterData5[[#This Row],[MntWines]:[MntSweetProducts]])</f>
        <v>265</v>
      </c>
      <c r="M1540" s="53" t="str">
        <f>IF(MasterData5[[#This Row],[Total Purchase]]&gt;=500, "Over $500", "")</f>
        <v/>
      </c>
      <c r="N1540" s="10"/>
      <c r="O1540" s="14" t="str">
        <f>IF(AND(MasterData5[[#This Row],[MntWines]]&gt;=AB$4, MasterData5[[#This Row],[Income ]]&lt;=$AB$12), "Yes", "")</f>
        <v/>
      </c>
      <c r="P1540" s="14" t="str">
        <f>IF(AND(MasterData5[[#This Row],[MntFruits]]&gt;=AC$4, MasterData5[[#This Row],[Income ]]&lt;=$AB$12), "Yes", "")</f>
        <v/>
      </c>
      <c r="Q1540" s="14" t="str">
        <f>IF(AND(MasterData5[[#This Row],[MntMeatProducts]]&gt;=AD$4, MasterData5[[#This Row],[Income ]]&lt;=$AB$12), "Yes", "")</f>
        <v/>
      </c>
      <c r="R1540" s="14" t="str">
        <f>IF(AND(MasterData5[[#This Row],[MntFishProducts]]&gt;=AE$4, MasterData5[[#This Row],[Income ]]&lt;=$AB$12), "Yes", "")</f>
        <v/>
      </c>
      <c r="S1540" s="14" t="str">
        <f>IF(AND(MasterData5[[#This Row],[MntSweetProducts]]&gt;=AF$4, MasterData5[[#This Row],[Income ]]&lt;=$AB$12), "Yes", "")</f>
        <v/>
      </c>
      <c r="U1540" s="14" t="str">
        <f>IF(MasterData5[[#This Row],[MntWines]]&gt;=AB$4, "Yes", "")</f>
        <v/>
      </c>
      <c r="V1540" s="14" t="str">
        <f>IF(MasterData5[[#This Row],[MntFruits]]&gt;=AC$4, "Yes", "")</f>
        <v/>
      </c>
      <c r="W1540" s="14" t="str">
        <f>IF(MasterData5[[#This Row],[MntMeatProducts]]&gt;=AD$4, "Yes", "")</f>
        <v/>
      </c>
      <c r="X1540" s="14" t="str">
        <f>IF(MasterData5[[#This Row],[MntFishProducts]]&gt;=AE$4, "Yes", "")</f>
        <v/>
      </c>
      <c r="Y1540" s="14" t="str">
        <f>IF(MasterData5[[#This Row],[MntSweetProducts]]&gt;=AF$4, "Yes", "")</f>
        <v/>
      </c>
    </row>
    <row r="1541" spans="1:25" x14ac:dyDescent="0.3">
      <c r="A1541">
        <v>7573</v>
      </c>
      <c r="B1541" s="10">
        <v>39</v>
      </c>
      <c r="C1541" s="10">
        <v>1</v>
      </c>
      <c r="D1541" s="10">
        <v>9</v>
      </c>
      <c r="E1541" s="10">
        <v>2</v>
      </c>
      <c r="F1541" s="10">
        <v>1</v>
      </c>
      <c r="G1541" s="10">
        <v>34</v>
      </c>
      <c r="H1541" s="24">
        <f>2021-'Customer Profile'!B1540</f>
        <v>43</v>
      </c>
      <c r="I1541" s="10">
        <f>IF(Analysis!$B$60="Wine",B1541,IF(Analysis!$B$60="Fruit",C1541,IF(Analysis!$B$60="Meat",D1541,IF(Analysis!$B$60="Fish",E1541,IF(Analysis!$B$60="Sweet",F1541,"")))))</f>
        <v>2</v>
      </c>
      <c r="J1541" s="10">
        <v>31626</v>
      </c>
      <c r="K1541" s="10" t="str">
        <f>IF(MasterData5[[#This Row],[Income ]]&gt;$AB$12, "Above", "Below")</f>
        <v>Below</v>
      </c>
      <c r="L1541" s="10">
        <f>SUM(MasterData5[[#This Row],[MntWines]:[MntSweetProducts]])</f>
        <v>52</v>
      </c>
      <c r="M1541" s="53" t="str">
        <f>IF(MasterData5[[#This Row],[Total Purchase]]&gt;=500, "Over $500", "")</f>
        <v/>
      </c>
      <c r="N1541" s="10"/>
      <c r="O1541" s="14" t="str">
        <f>IF(AND(MasterData5[[#This Row],[MntWines]]&gt;=AB$4, MasterData5[[#This Row],[Income ]]&lt;=$AB$12), "Yes", "")</f>
        <v/>
      </c>
      <c r="P1541" s="14" t="str">
        <f>IF(AND(MasterData5[[#This Row],[MntFruits]]&gt;=AC$4, MasterData5[[#This Row],[Income ]]&lt;=$AB$12), "Yes", "")</f>
        <v/>
      </c>
      <c r="Q1541" s="14" t="str">
        <f>IF(AND(MasterData5[[#This Row],[MntMeatProducts]]&gt;=AD$4, MasterData5[[#This Row],[Income ]]&lt;=$AB$12), "Yes", "")</f>
        <v/>
      </c>
      <c r="R1541" s="14" t="str">
        <f>IF(AND(MasterData5[[#This Row],[MntFishProducts]]&gt;=AE$4, MasterData5[[#This Row],[Income ]]&lt;=$AB$12), "Yes", "")</f>
        <v/>
      </c>
      <c r="S1541" s="14" t="str">
        <f>IF(AND(MasterData5[[#This Row],[MntSweetProducts]]&gt;=AF$4, MasterData5[[#This Row],[Income ]]&lt;=$AB$12), "Yes", "")</f>
        <v/>
      </c>
      <c r="U1541" s="14" t="str">
        <f>IF(MasterData5[[#This Row],[MntWines]]&gt;=AB$4, "Yes", "")</f>
        <v/>
      </c>
      <c r="V1541" s="14" t="str">
        <f>IF(MasterData5[[#This Row],[MntFruits]]&gt;=AC$4, "Yes", "")</f>
        <v/>
      </c>
      <c r="W1541" s="14" t="str">
        <f>IF(MasterData5[[#This Row],[MntMeatProducts]]&gt;=AD$4, "Yes", "")</f>
        <v/>
      </c>
      <c r="X1541" s="14" t="str">
        <f>IF(MasterData5[[#This Row],[MntFishProducts]]&gt;=AE$4, "Yes", "")</f>
        <v/>
      </c>
      <c r="Y1541" s="14" t="str">
        <f>IF(MasterData5[[#This Row],[MntSweetProducts]]&gt;=AF$4, "Yes", "")</f>
        <v/>
      </c>
    </row>
    <row r="1542" spans="1:25" x14ac:dyDescent="0.3">
      <c r="A1542">
        <v>7574</v>
      </c>
      <c r="B1542" s="10">
        <v>11</v>
      </c>
      <c r="C1542" s="10">
        <v>0</v>
      </c>
      <c r="D1542" s="10">
        <v>13</v>
      </c>
      <c r="E1542" s="10">
        <v>2</v>
      </c>
      <c r="F1542" s="10">
        <v>4</v>
      </c>
      <c r="G1542" s="10">
        <v>11</v>
      </c>
      <c r="H1542" s="24">
        <f>2021-'Customer Profile'!B1541</f>
        <v>42</v>
      </c>
      <c r="I1542" s="10">
        <f>IF(Analysis!$B$60="Wine",B1542,IF(Analysis!$B$60="Fruit",C1542,IF(Analysis!$B$60="Meat",D1542,IF(Analysis!$B$60="Fish",E1542,IF(Analysis!$B$60="Sweet",F1542,"")))))</f>
        <v>2</v>
      </c>
      <c r="J1542" s="10">
        <v>27922</v>
      </c>
      <c r="K1542" s="10" t="str">
        <f>IF(MasterData5[[#This Row],[Income ]]&gt;$AB$12, "Above", "Below")</f>
        <v>Below</v>
      </c>
      <c r="L1542" s="10">
        <f>SUM(MasterData5[[#This Row],[MntWines]:[MntSweetProducts]])</f>
        <v>30</v>
      </c>
      <c r="M1542" s="53" t="str">
        <f>IF(MasterData5[[#This Row],[Total Purchase]]&gt;=500, "Over $500", "")</f>
        <v/>
      </c>
      <c r="N1542" s="10"/>
      <c r="O1542" s="14" t="str">
        <f>IF(AND(MasterData5[[#This Row],[MntWines]]&gt;=AB$4, MasterData5[[#This Row],[Income ]]&lt;=$AB$12), "Yes", "")</f>
        <v/>
      </c>
      <c r="P1542" s="14" t="str">
        <f>IF(AND(MasterData5[[#This Row],[MntFruits]]&gt;=AC$4, MasterData5[[#This Row],[Income ]]&lt;=$AB$12), "Yes", "")</f>
        <v/>
      </c>
      <c r="Q1542" s="14" t="str">
        <f>IF(AND(MasterData5[[#This Row],[MntMeatProducts]]&gt;=AD$4, MasterData5[[#This Row],[Income ]]&lt;=$AB$12), "Yes", "")</f>
        <v/>
      </c>
      <c r="R1542" s="14" t="str">
        <f>IF(AND(MasterData5[[#This Row],[MntFishProducts]]&gt;=AE$4, MasterData5[[#This Row],[Income ]]&lt;=$AB$12), "Yes", "")</f>
        <v/>
      </c>
      <c r="S1542" s="14" t="str">
        <f>IF(AND(MasterData5[[#This Row],[MntSweetProducts]]&gt;=AF$4, MasterData5[[#This Row],[Income ]]&lt;=$AB$12), "Yes", "")</f>
        <v/>
      </c>
      <c r="U1542" s="14" t="str">
        <f>IF(MasterData5[[#This Row],[MntWines]]&gt;=AB$4, "Yes", "")</f>
        <v/>
      </c>
      <c r="V1542" s="14" t="str">
        <f>IF(MasterData5[[#This Row],[MntFruits]]&gt;=AC$4, "Yes", "")</f>
        <v/>
      </c>
      <c r="W1542" s="14" t="str">
        <f>IF(MasterData5[[#This Row],[MntMeatProducts]]&gt;=AD$4, "Yes", "")</f>
        <v/>
      </c>
      <c r="X1542" s="14" t="str">
        <f>IF(MasterData5[[#This Row],[MntFishProducts]]&gt;=AE$4, "Yes", "")</f>
        <v/>
      </c>
      <c r="Y1542" s="14" t="str">
        <f>IF(MasterData5[[#This Row],[MntSweetProducts]]&gt;=AF$4, "Yes", "")</f>
        <v/>
      </c>
    </row>
    <row r="1543" spans="1:25" x14ac:dyDescent="0.3">
      <c r="A1543">
        <v>7592</v>
      </c>
      <c r="B1543" s="10">
        <v>102</v>
      </c>
      <c r="C1543" s="10">
        <v>9</v>
      </c>
      <c r="D1543" s="10">
        <v>63</v>
      </c>
      <c r="E1543" s="10">
        <v>2</v>
      </c>
      <c r="F1543" s="10">
        <v>9</v>
      </c>
      <c r="G1543" s="10">
        <v>24</v>
      </c>
      <c r="H1543" s="24">
        <f>2021-'Customer Profile'!B1542</f>
        <v>75</v>
      </c>
      <c r="I1543" s="10">
        <f>IF(Analysis!$B$60="Wine",B1543,IF(Analysis!$B$60="Fruit",C1543,IF(Analysis!$B$60="Meat",D1543,IF(Analysis!$B$60="Fish",E1543,IF(Analysis!$B$60="Sweet",F1543,"")))))</f>
        <v>2</v>
      </c>
      <c r="J1543" s="10">
        <v>51012</v>
      </c>
      <c r="K1543" s="10" t="str">
        <f>IF(MasterData5[[#This Row],[Income ]]&gt;$AB$12, "Above", "Below")</f>
        <v>Below</v>
      </c>
      <c r="L1543" s="10">
        <f>SUM(MasterData5[[#This Row],[MntWines]:[MntSweetProducts]])</f>
        <v>185</v>
      </c>
      <c r="M1543" s="53" t="str">
        <f>IF(MasterData5[[#This Row],[Total Purchase]]&gt;=500, "Over $500", "")</f>
        <v/>
      </c>
      <c r="N1543" s="10"/>
      <c r="O1543" s="14" t="str">
        <f>IF(AND(MasterData5[[#This Row],[MntWines]]&gt;=AB$4, MasterData5[[#This Row],[Income ]]&lt;=$AB$12), "Yes", "")</f>
        <v/>
      </c>
      <c r="P1543" s="14" t="str">
        <f>IF(AND(MasterData5[[#This Row],[MntFruits]]&gt;=AC$4, MasterData5[[#This Row],[Income ]]&lt;=$AB$12), "Yes", "")</f>
        <v/>
      </c>
      <c r="Q1543" s="14" t="str">
        <f>IF(AND(MasterData5[[#This Row],[MntMeatProducts]]&gt;=AD$4, MasterData5[[#This Row],[Income ]]&lt;=$AB$12), "Yes", "")</f>
        <v/>
      </c>
      <c r="R1543" s="14" t="str">
        <f>IF(AND(MasterData5[[#This Row],[MntFishProducts]]&gt;=AE$4, MasterData5[[#This Row],[Income ]]&lt;=$AB$12), "Yes", "")</f>
        <v/>
      </c>
      <c r="S1543" s="14" t="str">
        <f>IF(AND(MasterData5[[#This Row],[MntSweetProducts]]&gt;=AF$4, MasterData5[[#This Row],[Income ]]&lt;=$AB$12), "Yes", "")</f>
        <v/>
      </c>
      <c r="U1543" s="14" t="str">
        <f>IF(MasterData5[[#This Row],[MntWines]]&gt;=AB$4, "Yes", "")</f>
        <v/>
      </c>
      <c r="V1543" s="14" t="str">
        <f>IF(MasterData5[[#This Row],[MntFruits]]&gt;=AC$4, "Yes", "")</f>
        <v/>
      </c>
      <c r="W1543" s="14" t="str">
        <f>IF(MasterData5[[#This Row],[MntMeatProducts]]&gt;=AD$4, "Yes", "")</f>
        <v/>
      </c>
      <c r="X1543" s="14" t="str">
        <f>IF(MasterData5[[#This Row],[MntFishProducts]]&gt;=AE$4, "Yes", "")</f>
        <v/>
      </c>
      <c r="Y1543" s="14" t="str">
        <f>IF(MasterData5[[#This Row],[MntSweetProducts]]&gt;=AF$4, "Yes", "")</f>
        <v/>
      </c>
    </row>
    <row r="1544" spans="1:25" x14ac:dyDescent="0.3">
      <c r="A1544">
        <v>7600</v>
      </c>
      <c r="B1544" s="10">
        <v>1</v>
      </c>
      <c r="C1544" s="10">
        <v>3</v>
      </c>
      <c r="D1544" s="10">
        <v>3</v>
      </c>
      <c r="E1544" s="10">
        <v>8</v>
      </c>
      <c r="F1544" s="10">
        <v>1</v>
      </c>
      <c r="G1544" s="10">
        <v>13</v>
      </c>
      <c r="H1544" s="24">
        <f>2021-'Customer Profile'!B1543</f>
        <v>29</v>
      </c>
      <c r="I1544" s="10">
        <f>IF(Analysis!$B$60="Wine",B1544,IF(Analysis!$B$60="Fruit",C1544,IF(Analysis!$B$60="Meat",D1544,IF(Analysis!$B$60="Fish",E1544,IF(Analysis!$B$60="Sweet",F1544,"")))))</f>
        <v>8</v>
      </c>
      <c r="J1544" s="10">
        <v>15253</v>
      </c>
      <c r="K1544" s="10" t="str">
        <f>IF(MasterData5[[#This Row],[Income ]]&gt;$AB$12, "Above", "Below")</f>
        <v>Below</v>
      </c>
      <c r="L1544" s="10">
        <f>SUM(MasterData5[[#This Row],[MntWines]:[MntSweetProducts]])</f>
        <v>16</v>
      </c>
      <c r="M1544" s="53" t="str">
        <f>IF(MasterData5[[#This Row],[Total Purchase]]&gt;=500, "Over $500", "")</f>
        <v/>
      </c>
      <c r="N1544" s="10"/>
      <c r="O1544" s="14" t="str">
        <f>IF(AND(MasterData5[[#This Row],[MntWines]]&gt;=AB$4, MasterData5[[#This Row],[Income ]]&lt;=$AB$12), "Yes", "")</f>
        <v/>
      </c>
      <c r="P1544" s="14" t="str">
        <f>IF(AND(MasterData5[[#This Row],[MntFruits]]&gt;=AC$4, MasterData5[[#This Row],[Income ]]&lt;=$AB$12), "Yes", "")</f>
        <v/>
      </c>
      <c r="Q1544" s="14" t="str">
        <f>IF(AND(MasterData5[[#This Row],[MntMeatProducts]]&gt;=AD$4, MasterData5[[#This Row],[Income ]]&lt;=$AB$12), "Yes", "")</f>
        <v/>
      </c>
      <c r="R1544" s="14" t="str">
        <f>IF(AND(MasterData5[[#This Row],[MntFishProducts]]&gt;=AE$4, MasterData5[[#This Row],[Income ]]&lt;=$AB$12), "Yes", "")</f>
        <v/>
      </c>
      <c r="S1544" s="14" t="str">
        <f>IF(AND(MasterData5[[#This Row],[MntSweetProducts]]&gt;=AF$4, MasterData5[[#This Row],[Income ]]&lt;=$AB$12), "Yes", "")</f>
        <v/>
      </c>
      <c r="U1544" s="14" t="str">
        <f>IF(MasterData5[[#This Row],[MntWines]]&gt;=AB$4, "Yes", "")</f>
        <v/>
      </c>
      <c r="V1544" s="14" t="str">
        <f>IF(MasterData5[[#This Row],[MntFruits]]&gt;=AC$4, "Yes", "")</f>
        <v/>
      </c>
      <c r="W1544" s="14" t="str">
        <f>IF(MasterData5[[#This Row],[MntMeatProducts]]&gt;=AD$4, "Yes", "")</f>
        <v/>
      </c>
      <c r="X1544" s="14" t="str">
        <f>IF(MasterData5[[#This Row],[MntFishProducts]]&gt;=AE$4, "Yes", "")</f>
        <v/>
      </c>
      <c r="Y1544" s="14" t="str">
        <f>IF(MasterData5[[#This Row],[MntSweetProducts]]&gt;=AF$4, "Yes", "")</f>
        <v/>
      </c>
    </row>
    <row r="1545" spans="1:25" x14ac:dyDescent="0.3">
      <c r="A1545">
        <v>7610</v>
      </c>
      <c r="B1545" s="10">
        <v>275</v>
      </c>
      <c r="C1545" s="10">
        <v>0</v>
      </c>
      <c r="D1545" s="10">
        <v>86</v>
      </c>
      <c r="E1545" s="10">
        <v>10</v>
      </c>
      <c r="F1545" s="10">
        <v>23</v>
      </c>
      <c r="G1545" s="10">
        <v>66</v>
      </c>
      <c r="H1545" s="24">
        <f>2021-'Customer Profile'!B1544</f>
        <v>38</v>
      </c>
      <c r="I1545" s="10">
        <f>IF(Analysis!$B$60="Wine",B1545,IF(Analysis!$B$60="Fruit",C1545,IF(Analysis!$B$60="Meat",D1545,IF(Analysis!$B$60="Fish",E1545,IF(Analysis!$B$60="Sweet",F1545,"")))))</f>
        <v>10</v>
      </c>
      <c r="J1545" s="10">
        <v>37292</v>
      </c>
      <c r="K1545" s="10" t="str">
        <f>IF(MasterData5[[#This Row],[Income ]]&gt;$AB$12, "Above", "Below")</f>
        <v>Below</v>
      </c>
      <c r="L1545" s="10">
        <f>SUM(MasterData5[[#This Row],[MntWines]:[MntSweetProducts]])</f>
        <v>394</v>
      </c>
      <c r="M1545" s="53" t="str">
        <f>IF(MasterData5[[#This Row],[Total Purchase]]&gt;=500, "Over $500", "")</f>
        <v/>
      </c>
      <c r="N1545" s="10"/>
      <c r="O1545" s="14" t="str">
        <f>IF(AND(MasterData5[[#This Row],[MntWines]]&gt;=AB$4, MasterData5[[#This Row],[Income ]]&lt;=$AB$12), "Yes", "")</f>
        <v/>
      </c>
      <c r="P1545" s="14" t="str">
        <f>IF(AND(MasterData5[[#This Row],[MntFruits]]&gt;=AC$4, MasterData5[[#This Row],[Income ]]&lt;=$AB$12), "Yes", "")</f>
        <v/>
      </c>
      <c r="Q1545" s="14" t="str">
        <f>IF(AND(MasterData5[[#This Row],[MntMeatProducts]]&gt;=AD$4, MasterData5[[#This Row],[Income ]]&lt;=$AB$12), "Yes", "")</f>
        <v/>
      </c>
      <c r="R1545" s="14" t="str">
        <f>IF(AND(MasterData5[[#This Row],[MntFishProducts]]&gt;=AE$4, MasterData5[[#This Row],[Income ]]&lt;=$AB$12), "Yes", "")</f>
        <v/>
      </c>
      <c r="S1545" s="14" t="str">
        <f>IF(AND(MasterData5[[#This Row],[MntSweetProducts]]&gt;=AF$4, MasterData5[[#This Row],[Income ]]&lt;=$AB$12), "Yes", "")</f>
        <v/>
      </c>
      <c r="U1545" s="14" t="str">
        <f>IF(MasterData5[[#This Row],[MntWines]]&gt;=AB$4, "Yes", "")</f>
        <v/>
      </c>
      <c r="V1545" s="14" t="str">
        <f>IF(MasterData5[[#This Row],[MntFruits]]&gt;=AC$4, "Yes", "")</f>
        <v/>
      </c>
      <c r="W1545" s="14" t="str">
        <f>IF(MasterData5[[#This Row],[MntMeatProducts]]&gt;=AD$4, "Yes", "")</f>
        <v/>
      </c>
      <c r="X1545" s="14" t="str">
        <f>IF(MasterData5[[#This Row],[MntFishProducts]]&gt;=AE$4, "Yes", "")</f>
        <v/>
      </c>
      <c r="Y1545" s="14" t="str">
        <f>IF(MasterData5[[#This Row],[MntSweetProducts]]&gt;=AF$4, "Yes", "")</f>
        <v/>
      </c>
    </row>
    <row r="1546" spans="1:25" x14ac:dyDescent="0.3">
      <c r="A1546">
        <v>7613</v>
      </c>
      <c r="B1546" s="10">
        <v>166</v>
      </c>
      <c r="C1546" s="10">
        <v>5</v>
      </c>
      <c r="D1546" s="10">
        <v>107</v>
      </c>
      <c r="E1546" s="10">
        <v>11</v>
      </c>
      <c r="F1546" s="10">
        <v>8</v>
      </c>
      <c r="G1546" s="10">
        <v>29</v>
      </c>
      <c r="H1546" s="24">
        <f>2021-'Customer Profile'!B1545</f>
        <v>47</v>
      </c>
      <c r="I1546" s="10">
        <f>IF(Analysis!$B$60="Wine",B1546,IF(Analysis!$B$60="Fruit",C1546,IF(Analysis!$B$60="Meat",D1546,IF(Analysis!$B$60="Fish",E1546,IF(Analysis!$B$60="Sweet",F1546,"")))))</f>
        <v>11</v>
      </c>
      <c r="J1546" s="10">
        <v>49669</v>
      </c>
      <c r="K1546" s="10" t="str">
        <f>IF(MasterData5[[#This Row],[Income ]]&gt;$AB$12, "Above", "Below")</f>
        <v>Below</v>
      </c>
      <c r="L1546" s="10">
        <f>SUM(MasterData5[[#This Row],[MntWines]:[MntSweetProducts]])</f>
        <v>297</v>
      </c>
      <c r="M1546" s="53" t="str">
        <f>IF(MasterData5[[#This Row],[Total Purchase]]&gt;=500, "Over $500", "")</f>
        <v/>
      </c>
      <c r="N1546" s="10"/>
      <c r="O1546" s="14" t="str">
        <f>IF(AND(MasterData5[[#This Row],[MntWines]]&gt;=AB$4, MasterData5[[#This Row],[Income ]]&lt;=$AB$12), "Yes", "")</f>
        <v/>
      </c>
      <c r="P1546" s="14" t="str">
        <f>IF(AND(MasterData5[[#This Row],[MntFruits]]&gt;=AC$4, MasterData5[[#This Row],[Income ]]&lt;=$AB$12), "Yes", "")</f>
        <v/>
      </c>
      <c r="Q1546" s="14" t="str">
        <f>IF(AND(MasterData5[[#This Row],[MntMeatProducts]]&gt;=AD$4, MasterData5[[#This Row],[Income ]]&lt;=$AB$12), "Yes", "")</f>
        <v/>
      </c>
      <c r="R1546" s="14" t="str">
        <f>IF(AND(MasterData5[[#This Row],[MntFishProducts]]&gt;=AE$4, MasterData5[[#This Row],[Income ]]&lt;=$AB$12), "Yes", "")</f>
        <v/>
      </c>
      <c r="S1546" s="14" t="str">
        <f>IF(AND(MasterData5[[#This Row],[MntSweetProducts]]&gt;=AF$4, MasterData5[[#This Row],[Income ]]&lt;=$AB$12), "Yes", "")</f>
        <v/>
      </c>
      <c r="U1546" s="14" t="str">
        <f>IF(MasterData5[[#This Row],[MntWines]]&gt;=AB$4, "Yes", "")</f>
        <v/>
      </c>
      <c r="V1546" s="14" t="str">
        <f>IF(MasterData5[[#This Row],[MntFruits]]&gt;=AC$4, "Yes", "")</f>
        <v/>
      </c>
      <c r="W1546" s="14" t="str">
        <f>IF(MasterData5[[#This Row],[MntMeatProducts]]&gt;=AD$4, "Yes", "")</f>
        <v/>
      </c>
      <c r="X1546" s="14" t="str">
        <f>IF(MasterData5[[#This Row],[MntFishProducts]]&gt;=AE$4, "Yes", "")</f>
        <v/>
      </c>
      <c r="Y1546" s="14" t="str">
        <f>IF(MasterData5[[#This Row],[MntSweetProducts]]&gt;=AF$4, "Yes", "")</f>
        <v/>
      </c>
    </row>
    <row r="1547" spans="1:25" x14ac:dyDescent="0.3">
      <c r="A1547">
        <v>7617</v>
      </c>
      <c r="B1547" s="10">
        <v>67</v>
      </c>
      <c r="C1547" s="10">
        <v>5</v>
      </c>
      <c r="D1547" s="10">
        <v>61</v>
      </c>
      <c r="E1547" s="10">
        <v>3</v>
      </c>
      <c r="F1547" s="10">
        <v>8</v>
      </c>
      <c r="G1547" s="10">
        <v>19</v>
      </c>
      <c r="H1547" s="24">
        <f>2021-'Customer Profile'!B1546</f>
        <v>47</v>
      </c>
      <c r="I1547" s="10">
        <f>IF(Analysis!$B$60="Wine",B1547,IF(Analysis!$B$60="Fruit",C1547,IF(Analysis!$B$60="Meat",D1547,IF(Analysis!$B$60="Fish",E1547,IF(Analysis!$B$60="Sweet",F1547,"")))))</f>
        <v>3</v>
      </c>
      <c r="J1547" s="10">
        <v>42373</v>
      </c>
      <c r="K1547" s="10" t="str">
        <f>IF(MasterData5[[#This Row],[Income ]]&gt;$AB$12, "Above", "Below")</f>
        <v>Below</v>
      </c>
      <c r="L1547" s="10">
        <f>SUM(MasterData5[[#This Row],[MntWines]:[MntSweetProducts]])</f>
        <v>144</v>
      </c>
      <c r="M1547" s="53" t="str">
        <f>IF(MasterData5[[#This Row],[Total Purchase]]&gt;=500, "Over $500", "")</f>
        <v/>
      </c>
      <c r="N1547" s="10"/>
      <c r="O1547" s="14" t="str">
        <f>IF(AND(MasterData5[[#This Row],[MntWines]]&gt;=AB$4, MasterData5[[#This Row],[Income ]]&lt;=$AB$12), "Yes", "")</f>
        <v/>
      </c>
      <c r="P1547" s="14" t="str">
        <f>IF(AND(MasterData5[[#This Row],[MntFruits]]&gt;=AC$4, MasterData5[[#This Row],[Income ]]&lt;=$AB$12), "Yes", "")</f>
        <v/>
      </c>
      <c r="Q1547" s="14" t="str">
        <f>IF(AND(MasterData5[[#This Row],[MntMeatProducts]]&gt;=AD$4, MasterData5[[#This Row],[Income ]]&lt;=$AB$12), "Yes", "")</f>
        <v/>
      </c>
      <c r="R1547" s="14" t="str">
        <f>IF(AND(MasterData5[[#This Row],[MntFishProducts]]&gt;=AE$4, MasterData5[[#This Row],[Income ]]&lt;=$AB$12), "Yes", "")</f>
        <v/>
      </c>
      <c r="S1547" s="14" t="str">
        <f>IF(AND(MasterData5[[#This Row],[MntSweetProducts]]&gt;=AF$4, MasterData5[[#This Row],[Income ]]&lt;=$AB$12), "Yes", "")</f>
        <v/>
      </c>
      <c r="U1547" s="14" t="str">
        <f>IF(MasterData5[[#This Row],[MntWines]]&gt;=AB$4, "Yes", "")</f>
        <v/>
      </c>
      <c r="V1547" s="14" t="str">
        <f>IF(MasterData5[[#This Row],[MntFruits]]&gt;=AC$4, "Yes", "")</f>
        <v/>
      </c>
      <c r="W1547" s="14" t="str">
        <f>IF(MasterData5[[#This Row],[MntMeatProducts]]&gt;=AD$4, "Yes", "")</f>
        <v/>
      </c>
      <c r="X1547" s="14" t="str">
        <f>IF(MasterData5[[#This Row],[MntFishProducts]]&gt;=AE$4, "Yes", "")</f>
        <v/>
      </c>
      <c r="Y1547" s="14" t="str">
        <f>IF(MasterData5[[#This Row],[MntSweetProducts]]&gt;=AF$4, "Yes", "")</f>
        <v/>
      </c>
    </row>
    <row r="1548" spans="1:25" x14ac:dyDescent="0.3">
      <c r="A1548">
        <v>7620</v>
      </c>
      <c r="B1548" s="10">
        <v>5</v>
      </c>
      <c r="C1548" s="10">
        <v>11</v>
      </c>
      <c r="D1548" s="10">
        <v>16</v>
      </c>
      <c r="E1548" s="10">
        <v>21</v>
      </c>
      <c r="F1548" s="10">
        <v>8</v>
      </c>
      <c r="G1548" s="10">
        <v>45</v>
      </c>
      <c r="H1548" s="24">
        <f>2021-'Customer Profile'!B1547</f>
        <v>31</v>
      </c>
      <c r="I1548" s="10">
        <f>IF(Analysis!$B$60="Wine",B1548,IF(Analysis!$B$60="Fruit",C1548,IF(Analysis!$B$60="Meat",D1548,IF(Analysis!$B$60="Fish",E1548,IF(Analysis!$B$60="Sweet",F1548,"")))))</f>
        <v>21</v>
      </c>
      <c r="J1548" s="10">
        <v>16185</v>
      </c>
      <c r="K1548" s="10" t="str">
        <f>IF(MasterData5[[#This Row],[Income ]]&gt;$AB$12, "Above", "Below")</f>
        <v>Below</v>
      </c>
      <c r="L1548" s="10">
        <f>SUM(MasterData5[[#This Row],[MntWines]:[MntSweetProducts]])</f>
        <v>61</v>
      </c>
      <c r="M1548" s="53" t="str">
        <f>IF(MasterData5[[#This Row],[Total Purchase]]&gt;=500, "Over $500", "")</f>
        <v/>
      </c>
      <c r="N1548" s="10"/>
      <c r="O1548" s="14" t="str">
        <f>IF(AND(MasterData5[[#This Row],[MntWines]]&gt;=AB$4, MasterData5[[#This Row],[Income ]]&lt;=$AB$12), "Yes", "")</f>
        <v/>
      </c>
      <c r="P1548" s="14" t="str">
        <f>IF(AND(MasterData5[[#This Row],[MntFruits]]&gt;=AC$4, MasterData5[[#This Row],[Income ]]&lt;=$AB$12), "Yes", "")</f>
        <v/>
      </c>
      <c r="Q1548" s="14" t="str">
        <f>IF(AND(MasterData5[[#This Row],[MntMeatProducts]]&gt;=AD$4, MasterData5[[#This Row],[Income ]]&lt;=$AB$12), "Yes", "")</f>
        <v/>
      </c>
      <c r="R1548" s="14" t="str">
        <f>IF(AND(MasterData5[[#This Row],[MntFishProducts]]&gt;=AE$4, MasterData5[[#This Row],[Income ]]&lt;=$AB$12), "Yes", "")</f>
        <v/>
      </c>
      <c r="S1548" s="14" t="str">
        <f>IF(AND(MasterData5[[#This Row],[MntSweetProducts]]&gt;=AF$4, MasterData5[[#This Row],[Income ]]&lt;=$AB$12), "Yes", "")</f>
        <v/>
      </c>
      <c r="U1548" s="14" t="str">
        <f>IF(MasterData5[[#This Row],[MntWines]]&gt;=AB$4, "Yes", "")</f>
        <v/>
      </c>
      <c r="V1548" s="14" t="str">
        <f>IF(MasterData5[[#This Row],[MntFruits]]&gt;=AC$4, "Yes", "")</f>
        <v/>
      </c>
      <c r="W1548" s="14" t="str">
        <f>IF(MasterData5[[#This Row],[MntMeatProducts]]&gt;=AD$4, "Yes", "")</f>
        <v/>
      </c>
      <c r="X1548" s="14" t="str">
        <f>IF(MasterData5[[#This Row],[MntFishProducts]]&gt;=AE$4, "Yes", "")</f>
        <v/>
      </c>
      <c r="Y1548" s="14" t="str">
        <f>IF(MasterData5[[#This Row],[MntSweetProducts]]&gt;=AF$4, "Yes", "")</f>
        <v/>
      </c>
    </row>
    <row r="1549" spans="1:25" x14ac:dyDescent="0.3">
      <c r="A1549">
        <v>7627</v>
      </c>
      <c r="B1549" s="10">
        <v>817</v>
      </c>
      <c r="C1549" s="10">
        <v>183</v>
      </c>
      <c r="D1549" s="10">
        <v>797</v>
      </c>
      <c r="E1549" s="10">
        <v>106</v>
      </c>
      <c r="F1549" s="10">
        <v>163</v>
      </c>
      <c r="G1549" s="10">
        <v>20</v>
      </c>
      <c r="H1549" s="24">
        <f>2021-'Customer Profile'!B1548</f>
        <v>46</v>
      </c>
      <c r="I1549" s="10">
        <f>IF(Analysis!$B$60="Wine",B1549,IF(Analysis!$B$60="Fruit",C1549,IF(Analysis!$B$60="Meat",D1549,IF(Analysis!$B$60="Fish",E1549,IF(Analysis!$B$60="Sweet",F1549,"")))))</f>
        <v>106</v>
      </c>
      <c r="J1549" s="10">
        <v>92163</v>
      </c>
      <c r="K1549" s="10" t="str">
        <f>IF(MasterData5[[#This Row],[Income ]]&gt;$AB$12, "Above", "Below")</f>
        <v>Above</v>
      </c>
      <c r="L1549" s="10">
        <f>SUM(MasterData5[[#This Row],[MntWines]:[MntSweetProducts]])</f>
        <v>2066</v>
      </c>
      <c r="M1549" s="53" t="str">
        <f>IF(MasterData5[[#This Row],[Total Purchase]]&gt;=500, "Over $500", "")</f>
        <v>Over $500</v>
      </c>
      <c r="N1549" s="10"/>
      <c r="O1549" s="14" t="str">
        <f>IF(AND(MasterData5[[#This Row],[MntWines]]&gt;=AB$4, MasterData5[[#This Row],[Income ]]&lt;=$AB$12), "Yes", "")</f>
        <v/>
      </c>
      <c r="P1549" s="14" t="str">
        <f>IF(AND(MasterData5[[#This Row],[MntFruits]]&gt;=AC$4, MasterData5[[#This Row],[Income ]]&lt;=$AB$12), "Yes", "")</f>
        <v/>
      </c>
      <c r="Q1549" s="14" t="str">
        <f>IF(AND(MasterData5[[#This Row],[MntMeatProducts]]&gt;=AD$4, MasterData5[[#This Row],[Income ]]&lt;=$AB$12), "Yes", "")</f>
        <v/>
      </c>
      <c r="R1549" s="14" t="str">
        <f>IF(AND(MasterData5[[#This Row],[MntFishProducts]]&gt;=AE$4, MasterData5[[#This Row],[Income ]]&lt;=$AB$12), "Yes", "")</f>
        <v/>
      </c>
      <c r="S1549" s="14" t="str">
        <f>IF(AND(MasterData5[[#This Row],[MntSweetProducts]]&gt;=AF$4, MasterData5[[#This Row],[Income ]]&lt;=$AB$12), "Yes", "")</f>
        <v/>
      </c>
      <c r="U1549" s="14" t="str">
        <f>IF(MasterData5[[#This Row],[MntWines]]&gt;=AB$4, "Yes", "")</f>
        <v>Yes</v>
      </c>
      <c r="V1549" s="14" t="str">
        <f>IF(MasterData5[[#This Row],[MntFruits]]&gt;=AC$4, "Yes", "")</f>
        <v>Yes</v>
      </c>
      <c r="W1549" s="14" t="str">
        <f>IF(MasterData5[[#This Row],[MntMeatProducts]]&gt;=AD$4, "Yes", "")</f>
        <v>Yes</v>
      </c>
      <c r="X1549" s="14" t="str">
        <f>IF(MasterData5[[#This Row],[MntFishProducts]]&gt;=AE$4, "Yes", "")</f>
        <v>Yes</v>
      </c>
      <c r="Y1549" s="14" t="str">
        <f>IF(MasterData5[[#This Row],[MntSweetProducts]]&gt;=AF$4, "Yes", "")</f>
        <v>Yes</v>
      </c>
    </row>
    <row r="1550" spans="1:25" x14ac:dyDescent="0.3">
      <c r="A1550">
        <v>7628</v>
      </c>
      <c r="B1550" s="10">
        <v>30</v>
      </c>
      <c r="C1550" s="10">
        <v>5</v>
      </c>
      <c r="D1550" s="10">
        <v>24</v>
      </c>
      <c r="E1550" s="10">
        <v>6</v>
      </c>
      <c r="F1550" s="10">
        <v>3</v>
      </c>
      <c r="G1550" s="10">
        <v>8</v>
      </c>
      <c r="H1550" s="24">
        <f>2021-'Customer Profile'!B1549</f>
        <v>48</v>
      </c>
      <c r="I1550" s="10">
        <f>IF(Analysis!$B$60="Wine",B1550,IF(Analysis!$B$60="Fruit",C1550,IF(Analysis!$B$60="Meat",D1550,IF(Analysis!$B$60="Fish",E1550,IF(Analysis!$B$60="Sweet",F1550,"")))))</f>
        <v>6</v>
      </c>
      <c r="J1550" s="10">
        <v>43050</v>
      </c>
      <c r="K1550" s="10" t="str">
        <f>IF(MasterData5[[#This Row],[Income ]]&gt;$AB$12, "Above", "Below")</f>
        <v>Below</v>
      </c>
      <c r="L1550" s="10">
        <f>SUM(MasterData5[[#This Row],[MntWines]:[MntSweetProducts]])</f>
        <v>68</v>
      </c>
      <c r="M1550" s="53" t="str">
        <f>IF(MasterData5[[#This Row],[Total Purchase]]&gt;=500, "Over $500", "")</f>
        <v/>
      </c>
      <c r="N1550" s="10"/>
      <c r="O1550" s="14" t="str">
        <f>IF(AND(MasterData5[[#This Row],[MntWines]]&gt;=AB$4, MasterData5[[#This Row],[Income ]]&lt;=$AB$12), "Yes", "")</f>
        <v/>
      </c>
      <c r="P1550" s="14" t="str">
        <f>IF(AND(MasterData5[[#This Row],[MntFruits]]&gt;=AC$4, MasterData5[[#This Row],[Income ]]&lt;=$AB$12), "Yes", "")</f>
        <v/>
      </c>
      <c r="Q1550" s="14" t="str">
        <f>IF(AND(MasterData5[[#This Row],[MntMeatProducts]]&gt;=AD$4, MasterData5[[#This Row],[Income ]]&lt;=$AB$12), "Yes", "")</f>
        <v/>
      </c>
      <c r="R1550" s="14" t="str">
        <f>IF(AND(MasterData5[[#This Row],[MntFishProducts]]&gt;=AE$4, MasterData5[[#This Row],[Income ]]&lt;=$AB$12), "Yes", "")</f>
        <v/>
      </c>
      <c r="S1550" s="14" t="str">
        <f>IF(AND(MasterData5[[#This Row],[MntSweetProducts]]&gt;=AF$4, MasterData5[[#This Row],[Income ]]&lt;=$AB$12), "Yes", "")</f>
        <v/>
      </c>
      <c r="U1550" s="14" t="str">
        <f>IF(MasterData5[[#This Row],[MntWines]]&gt;=AB$4, "Yes", "")</f>
        <v/>
      </c>
      <c r="V1550" s="14" t="str">
        <f>IF(MasterData5[[#This Row],[MntFruits]]&gt;=AC$4, "Yes", "")</f>
        <v/>
      </c>
      <c r="W1550" s="14" t="str">
        <f>IF(MasterData5[[#This Row],[MntMeatProducts]]&gt;=AD$4, "Yes", "")</f>
        <v/>
      </c>
      <c r="X1550" s="14" t="str">
        <f>IF(MasterData5[[#This Row],[MntFishProducts]]&gt;=AE$4, "Yes", "")</f>
        <v/>
      </c>
      <c r="Y1550" s="14" t="str">
        <f>IF(MasterData5[[#This Row],[MntSweetProducts]]&gt;=AF$4, "Yes", "")</f>
        <v/>
      </c>
    </row>
    <row r="1551" spans="1:25" x14ac:dyDescent="0.3">
      <c r="A1551">
        <v>7629</v>
      </c>
      <c r="B1551" s="10">
        <v>5</v>
      </c>
      <c r="C1551" s="10">
        <v>3</v>
      </c>
      <c r="D1551" s="10">
        <v>9</v>
      </c>
      <c r="E1551" s="10">
        <v>6</v>
      </c>
      <c r="F1551" s="10">
        <v>2</v>
      </c>
      <c r="G1551" s="10">
        <v>6</v>
      </c>
      <c r="H1551" s="24">
        <f>2021-'Customer Profile'!B1550</f>
        <v>44</v>
      </c>
      <c r="I1551" s="10">
        <f>IF(Analysis!$B$60="Wine",B1551,IF(Analysis!$B$60="Fruit",C1551,IF(Analysis!$B$60="Meat",D1551,IF(Analysis!$B$60="Fish",E1551,IF(Analysis!$B$60="Sweet",F1551,"")))))</f>
        <v>6</v>
      </c>
      <c r="J1551" s="10">
        <v>22108</v>
      </c>
      <c r="K1551" s="10" t="str">
        <f>IF(MasterData5[[#This Row],[Income ]]&gt;$AB$12, "Above", "Below")</f>
        <v>Below</v>
      </c>
      <c r="L1551" s="10">
        <f>SUM(MasterData5[[#This Row],[MntWines]:[MntSweetProducts]])</f>
        <v>25</v>
      </c>
      <c r="M1551" s="53" t="str">
        <f>IF(MasterData5[[#This Row],[Total Purchase]]&gt;=500, "Over $500", "")</f>
        <v/>
      </c>
      <c r="N1551" s="10"/>
      <c r="O1551" s="14" t="str">
        <f>IF(AND(MasterData5[[#This Row],[MntWines]]&gt;=AB$4, MasterData5[[#This Row],[Income ]]&lt;=$AB$12), "Yes", "")</f>
        <v/>
      </c>
      <c r="P1551" s="14" t="str">
        <f>IF(AND(MasterData5[[#This Row],[MntFruits]]&gt;=AC$4, MasterData5[[#This Row],[Income ]]&lt;=$AB$12), "Yes", "")</f>
        <v/>
      </c>
      <c r="Q1551" s="14" t="str">
        <f>IF(AND(MasterData5[[#This Row],[MntMeatProducts]]&gt;=AD$4, MasterData5[[#This Row],[Income ]]&lt;=$AB$12), "Yes", "")</f>
        <v/>
      </c>
      <c r="R1551" s="14" t="str">
        <f>IF(AND(MasterData5[[#This Row],[MntFishProducts]]&gt;=AE$4, MasterData5[[#This Row],[Income ]]&lt;=$AB$12), "Yes", "")</f>
        <v/>
      </c>
      <c r="S1551" s="14" t="str">
        <f>IF(AND(MasterData5[[#This Row],[MntSweetProducts]]&gt;=AF$4, MasterData5[[#This Row],[Income ]]&lt;=$AB$12), "Yes", "")</f>
        <v/>
      </c>
      <c r="U1551" s="14" t="str">
        <f>IF(MasterData5[[#This Row],[MntWines]]&gt;=AB$4, "Yes", "")</f>
        <v/>
      </c>
      <c r="V1551" s="14" t="str">
        <f>IF(MasterData5[[#This Row],[MntFruits]]&gt;=AC$4, "Yes", "")</f>
        <v/>
      </c>
      <c r="W1551" s="14" t="str">
        <f>IF(MasterData5[[#This Row],[MntMeatProducts]]&gt;=AD$4, "Yes", "")</f>
        <v/>
      </c>
      <c r="X1551" s="14" t="str">
        <f>IF(MasterData5[[#This Row],[MntFishProducts]]&gt;=AE$4, "Yes", "")</f>
        <v/>
      </c>
      <c r="Y1551" s="14" t="str">
        <f>IF(MasterData5[[#This Row],[MntSweetProducts]]&gt;=AF$4, "Yes", "")</f>
        <v/>
      </c>
    </row>
    <row r="1552" spans="1:25" x14ac:dyDescent="0.3">
      <c r="A1552">
        <v>7631</v>
      </c>
      <c r="B1552" s="10">
        <v>562</v>
      </c>
      <c r="C1552" s="10">
        <v>58</v>
      </c>
      <c r="D1552" s="10">
        <v>168</v>
      </c>
      <c r="E1552" s="10">
        <v>43</v>
      </c>
      <c r="F1552" s="10">
        <v>16</v>
      </c>
      <c r="G1552" s="10">
        <v>142</v>
      </c>
      <c r="H1552" s="24">
        <f>2021-'Customer Profile'!B1551</f>
        <v>43</v>
      </c>
      <c r="I1552" s="10">
        <f>IF(Analysis!$B$60="Wine",B1552,IF(Analysis!$B$60="Fruit",C1552,IF(Analysis!$B$60="Meat",D1552,IF(Analysis!$B$60="Fish",E1552,IF(Analysis!$B$60="Sweet",F1552,"")))))</f>
        <v>43</v>
      </c>
      <c r="J1552" s="10">
        <v>61346</v>
      </c>
      <c r="K1552" s="10" t="str">
        <f>IF(MasterData5[[#This Row],[Income ]]&gt;$AB$12, "Above", "Below")</f>
        <v>Above</v>
      </c>
      <c r="L1552" s="10">
        <f>SUM(MasterData5[[#This Row],[MntWines]:[MntSweetProducts]])</f>
        <v>847</v>
      </c>
      <c r="M1552" s="53" t="str">
        <f>IF(MasterData5[[#This Row],[Total Purchase]]&gt;=500, "Over $500", "")</f>
        <v>Over $500</v>
      </c>
      <c r="N1552" s="10"/>
      <c r="O1552" s="14" t="str">
        <f>IF(AND(MasterData5[[#This Row],[MntWines]]&gt;=AB$4, MasterData5[[#This Row],[Income ]]&lt;=$AB$12), "Yes", "")</f>
        <v/>
      </c>
      <c r="P1552" s="14" t="str">
        <f>IF(AND(MasterData5[[#This Row],[MntFruits]]&gt;=AC$4, MasterData5[[#This Row],[Income ]]&lt;=$AB$12), "Yes", "")</f>
        <v/>
      </c>
      <c r="Q1552" s="14" t="str">
        <f>IF(AND(MasterData5[[#This Row],[MntMeatProducts]]&gt;=AD$4, MasterData5[[#This Row],[Income ]]&lt;=$AB$12), "Yes", "")</f>
        <v/>
      </c>
      <c r="R1552" s="14" t="str">
        <f>IF(AND(MasterData5[[#This Row],[MntFishProducts]]&gt;=AE$4, MasterData5[[#This Row],[Income ]]&lt;=$AB$12), "Yes", "")</f>
        <v/>
      </c>
      <c r="S1552" s="14" t="str">
        <f>IF(AND(MasterData5[[#This Row],[MntSweetProducts]]&gt;=AF$4, MasterData5[[#This Row],[Income ]]&lt;=$AB$12), "Yes", "")</f>
        <v/>
      </c>
      <c r="U1552" s="14" t="str">
        <f>IF(MasterData5[[#This Row],[MntWines]]&gt;=AB$4, "Yes", "")</f>
        <v>Yes</v>
      </c>
      <c r="V1552" s="14" t="str">
        <f>IF(MasterData5[[#This Row],[MntFruits]]&gt;=AC$4, "Yes", "")</f>
        <v>Yes</v>
      </c>
      <c r="W1552" s="14" t="str">
        <f>IF(MasterData5[[#This Row],[MntMeatProducts]]&gt;=AD$4, "Yes", "")</f>
        <v>Yes</v>
      </c>
      <c r="X1552" s="14" t="str">
        <f>IF(MasterData5[[#This Row],[MntFishProducts]]&gt;=AE$4, "Yes", "")</f>
        <v>Yes</v>
      </c>
      <c r="Y1552" s="14" t="str">
        <f>IF(MasterData5[[#This Row],[MntSweetProducts]]&gt;=AF$4, "Yes", "")</f>
        <v/>
      </c>
    </row>
    <row r="1553" spans="1:25" x14ac:dyDescent="0.3">
      <c r="A1553">
        <v>7646</v>
      </c>
      <c r="B1553" s="10">
        <v>218</v>
      </c>
      <c r="C1553" s="10">
        <v>63</v>
      </c>
      <c r="D1553" s="10">
        <v>282</v>
      </c>
      <c r="E1553" s="10">
        <v>137</v>
      </c>
      <c r="F1553" s="10">
        <v>35</v>
      </c>
      <c r="G1553" s="10">
        <v>70</v>
      </c>
      <c r="H1553" s="24">
        <f>2021-'Customer Profile'!B1552</f>
        <v>32</v>
      </c>
      <c r="I1553" s="10">
        <f>IF(Analysis!$B$60="Wine",B1553,IF(Analysis!$B$60="Fruit",C1553,IF(Analysis!$B$60="Meat",D1553,IF(Analysis!$B$60="Fish",E1553,IF(Analysis!$B$60="Sweet",F1553,"")))))</f>
        <v>137</v>
      </c>
      <c r="J1553" s="10">
        <v>64449</v>
      </c>
      <c r="K1553" s="10" t="str">
        <f>IF(MasterData5[[#This Row],[Income ]]&gt;$AB$12, "Above", "Below")</f>
        <v>Above</v>
      </c>
      <c r="L1553" s="10">
        <f>SUM(MasterData5[[#This Row],[MntWines]:[MntSweetProducts]])</f>
        <v>735</v>
      </c>
      <c r="M1553" s="53" t="str">
        <f>IF(MasterData5[[#This Row],[Total Purchase]]&gt;=500, "Over $500", "")</f>
        <v>Over $500</v>
      </c>
      <c r="N1553" s="10"/>
      <c r="O1553" s="14" t="str">
        <f>IF(AND(MasterData5[[#This Row],[MntWines]]&gt;=AB$4, MasterData5[[#This Row],[Income ]]&lt;=$AB$12), "Yes", "")</f>
        <v/>
      </c>
      <c r="P1553" s="14" t="str">
        <f>IF(AND(MasterData5[[#This Row],[MntFruits]]&gt;=AC$4, MasterData5[[#This Row],[Income ]]&lt;=$AB$12), "Yes", "")</f>
        <v/>
      </c>
      <c r="Q1553" s="14" t="str">
        <f>IF(AND(MasterData5[[#This Row],[MntMeatProducts]]&gt;=AD$4, MasterData5[[#This Row],[Income ]]&lt;=$AB$12), "Yes", "")</f>
        <v/>
      </c>
      <c r="R1553" s="14" t="str">
        <f>IF(AND(MasterData5[[#This Row],[MntFishProducts]]&gt;=AE$4, MasterData5[[#This Row],[Income ]]&lt;=$AB$12), "Yes", "")</f>
        <v/>
      </c>
      <c r="S1553" s="14" t="str">
        <f>IF(AND(MasterData5[[#This Row],[MntSweetProducts]]&gt;=AF$4, MasterData5[[#This Row],[Income ]]&lt;=$AB$12), "Yes", "")</f>
        <v/>
      </c>
      <c r="U1553" s="14" t="str">
        <f>IF(MasterData5[[#This Row],[MntWines]]&gt;=AB$4, "Yes", "")</f>
        <v/>
      </c>
      <c r="V1553" s="14" t="str">
        <f>IF(MasterData5[[#This Row],[MntFruits]]&gt;=AC$4, "Yes", "")</f>
        <v>Yes</v>
      </c>
      <c r="W1553" s="14" t="str">
        <f>IF(MasterData5[[#This Row],[MntMeatProducts]]&gt;=AD$4, "Yes", "")</f>
        <v>Yes</v>
      </c>
      <c r="X1553" s="14" t="str">
        <f>IF(MasterData5[[#This Row],[MntFishProducts]]&gt;=AE$4, "Yes", "")</f>
        <v>Yes</v>
      </c>
      <c r="Y1553" s="14" t="str">
        <f>IF(MasterData5[[#This Row],[MntSweetProducts]]&gt;=AF$4, "Yes", "")</f>
        <v>Yes</v>
      </c>
    </row>
    <row r="1554" spans="1:25" x14ac:dyDescent="0.3">
      <c r="A1554">
        <v>7660</v>
      </c>
      <c r="B1554" s="10">
        <v>15</v>
      </c>
      <c r="C1554" s="10">
        <v>0</v>
      </c>
      <c r="D1554" s="10">
        <v>8</v>
      </c>
      <c r="E1554" s="10">
        <v>4</v>
      </c>
      <c r="F1554" s="10">
        <v>2</v>
      </c>
      <c r="G1554" s="10">
        <v>20</v>
      </c>
      <c r="H1554" s="24">
        <f>2021-'Customer Profile'!B1553</f>
        <v>48</v>
      </c>
      <c r="I1554" s="10">
        <f>IF(Analysis!$B$60="Wine",B1554,IF(Analysis!$B$60="Fruit",C1554,IF(Analysis!$B$60="Meat",D1554,IF(Analysis!$B$60="Fish",E1554,IF(Analysis!$B$60="Sweet",F1554,"")))))</f>
        <v>4</v>
      </c>
      <c r="J1554" s="10">
        <v>35860</v>
      </c>
      <c r="K1554" s="10" t="str">
        <f>IF(MasterData5[[#This Row],[Income ]]&gt;$AB$12, "Above", "Below")</f>
        <v>Below</v>
      </c>
      <c r="L1554" s="10">
        <f>SUM(MasterData5[[#This Row],[MntWines]:[MntSweetProducts]])</f>
        <v>29</v>
      </c>
      <c r="M1554" s="53" t="str">
        <f>IF(MasterData5[[#This Row],[Total Purchase]]&gt;=500, "Over $500", "")</f>
        <v/>
      </c>
      <c r="N1554" s="10"/>
      <c r="O1554" s="14" t="str">
        <f>IF(AND(MasterData5[[#This Row],[MntWines]]&gt;=AB$4, MasterData5[[#This Row],[Income ]]&lt;=$AB$12), "Yes", "")</f>
        <v/>
      </c>
      <c r="P1554" s="14" t="str">
        <f>IF(AND(MasterData5[[#This Row],[MntFruits]]&gt;=AC$4, MasterData5[[#This Row],[Income ]]&lt;=$AB$12), "Yes", "")</f>
        <v/>
      </c>
      <c r="Q1554" s="14" t="str">
        <f>IF(AND(MasterData5[[#This Row],[MntMeatProducts]]&gt;=AD$4, MasterData5[[#This Row],[Income ]]&lt;=$AB$12), "Yes", "")</f>
        <v/>
      </c>
      <c r="R1554" s="14" t="str">
        <f>IF(AND(MasterData5[[#This Row],[MntFishProducts]]&gt;=AE$4, MasterData5[[#This Row],[Income ]]&lt;=$AB$12), "Yes", "")</f>
        <v/>
      </c>
      <c r="S1554" s="14" t="str">
        <f>IF(AND(MasterData5[[#This Row],[MntSweetProducts]]&gt;=AF$4, MasterData5[[#This Row],[Income ]]&lt;=$AB$12), "Yes", "")</f>
        <v/>
      </c>
      <c r="U1554" s="14" t="str">
        <f>IF(MasterData5[[#This Row],[MntWines]]&gt;=AB$4, "Yes", "")</f>
        <v/>
      </c>
      <c r="V1554" s="14" t="str">
        <f>IF(MasterData5[[#This Row],[MntFruits]]&gt;=AC$4, "Yes", "")</f>
        <v/>
      </c>
      <c r="W1554" s="14" t="str">
        <f>IF(MasterData5[[#This Row],[MntMeatProducts]]&gt;=AD$4, "Yes", "")</f>
        <v/>
      </c>
      <c r="X1554" s="14" t="str">
        <f>IF(MasterData5[[#This Row],[MntFishProducts]]&gt;=AE$4, "Yes", "")</f>
        <v/>
      </c>
      <c r="Y1554" s="14" t="str">
        <f>IF(MasterData5[[#This Row],[MntSweetProducts]]&gt;=AF$4, "Yes", "")</f>
        <v/>
      </c>
    </row>
    <row r="1555" spans="1:25" x14ac:dyDescent="0.3">
      <c r="A1555">
        <v>7679</v>
      </c>
      <c r="B1555" s="10">
        <v>6</v>
      </c>
      <c r="C1555" s="10">
        <v>3</v>
      </c>
      <c r="D1555" s="10">
        <v>12</v>
      </c>
      <c r="E1555" s="10">
        <v>6</v>
      </c>
      <c r="F1555" s="10">
        <v>1</v>
      </c>
      <c r="G1555" s="10">
        <v>0</v>
      </c>
      <c r="H1555" s="24">
        <f>2021-'Customer Profile'!B1554</f>
        <v>36</v>
      </c>
      <c r="I1555" s="10">
        <f>IF(Analysis!$B$60="Wine",B1555,IF(Analysis!$B$60="Fruit",C1555,IF(Analysis!$B$60="Meat",D1555,IF(Analysis!$B$60="Fish",E1555,IF(Analysis!$B$60="Sweet",F1555,"")))))</f>
        <v>6</v>
      </c>
      <c r="J1555" s="10">
        <v>30298</v>
      </c>
      <c r="K1555" s="10" t="str">
        <f>IF(MasterData5[[#This Row],[Income ]]&gt;$AB$12, "Above", "Below")</f>
        <v>Below</v>
      </c>
      <c r="L1555" s="10">
        <f>SUM(MasterData5[[#This Row],[MntWines]:[MntSweetProducts]])</f>
        <v>28</v>
      </c>
      <c r="M1555" s="53" t="str">
        <f>IF(MasterData5[[#This Row],[Total Purchase]]&gt;=500, "Over $500", "")</f>
        <v/>
      </c>
      <c r="N1555" s="10"/>
      <c r="O1555" s="14" t="str">
        <f>IF(AND(MasterData5[[#This Row],[MntWines]]&gt;=AB$4, MasterData5[[#This Row],[Income ]]&lt;=$AB$12), "Yes", "")</f>
        <v/>
      </c>
      <c r="P1555" s="14" t="str">
        <f>IF(AND(MasterData5[[#This Row],[MntFruits]]&gt;=AC$4, MasterData5[[#This Row],[Income ]]&lt;=$AB$12), "Yes", "")</f>
        <v/>
      </c>
      <c r="Q1555" s="14" t="str">
        <f>IF(AND(MasterData5[[#This Row],[MntMeatProducts]]&gt;=AD$4, MasterData5[[#This Row],[Income ]]&lt;=$AB$12), "Yes", "")</f>
        <v/>
      </c>
      <c r="R1555" s="14" t="str">
        <f>IF(AND(MasterData5[[#This Row],[MntFishProducts]]&gt;=AE$4, MasterData5[[#This Row],[Income ]]&lt;=$AB$12), "Yes", "")</f>
        <v/>
      </c>
      <c r="S1555" s="14" t="str">
        <f>IF(AND(MasterData5[[#This Row],[MntSweetProducts]]&gt;=AF$4, MasterData5[[#This Row],[Income ]]&lt;=$AB$12), "Yes", "")</f>
        <v/>
      </c>
      <c r="U1555" s="14" t="str">
        <f>IF(MasterData5[[#This Row],[MntWines]]&gt;=AB$4, "Yes", "")</f>
        <v/>
      </c>
      <c r="V1555" s="14" t="str">
        <f>IF(MasterData5[[#This Row],[MntFruits]]&gt;=AC$4, "Yes", "")</f>
        <v/>
      </c>
      <c r="W1555" s="14" t="str">
        <f>IF(MasterData5[[#This Row],[MntMeatProducts]]&gt;=AD$4, "Yes", "")</f>
        <v/>
      </c>
      <c r="X1555" s="14" t="str">
        <f>IF(MasterData5[[#This Row],[MntFishProducts]]&gt;=AE$4, "Yes", "")</f>
        <v/>
      </c>
      <c r="Y1555" s="14" t="str">
        <f>IF(MasterData5[[#This Row],[MntSweetProducts]]&gt;=AF$4, "Yes", "")</f>
        <v/>
      </c>
    </row>
    <row r="1556" spans="1:25" x14ac:dyDescent="0.3">
      <c r="A1556">
        <v>7683</v>
      </c>
      <c r="B1556" s="10">
        <v>554</v>
      </c>
      <c r="C1556" s="10">
        <v>35</v>
      </c>
      <c r="D1556" s="10">
        <v>113</v>
      </c>
      <c r="E1556" s="10">
        <v>0</v>
      </c>
      <c r="F1556" s="10">
        <v>7</v>
      </c>
      <c r="G1556" s="10">
        <v>78</v>
      </c>
      <c r="H1556" s="24">
        <f>2021-'Customer Profile'!B1555</f>
        <v>53</v>
      </c>
      <c r="I1556" s="10">
        <f>IF(Analysis!$B$60="Wine",B1556,IF(Analysis!$B$60="Fruit",C1556,IF(Analysis!$B$60="Meat",D1556,IF(Analysis!$B$60="Fish",E1556,IF(Analysis!$B$60="Sweet",F1556,"")))))</f>
        <v>0</v>
      </c>
      <c r="J1556" s="10">
        <v>70777</v>
      </c>
      <c r="K1556" s="10" t="str">
        <f>IF(MasterData5[[#This Row],[Income ]]&gt;$AB$12, "Above", "Below")</f>
        <v>Above</v>
      </c>
      <c r="L1556" s="10">
        <f>SUM(MasterData5[[#This Row],[MntWines]:[MntSweetProducts]])</f>
        <v>709</v>
      </c>
      <c r="M1556" s="53" t="str">
        <f>IF(MasterData5[[#This Row],[Total Purchase]]&gt;=500, "Over $500", "")</f>
        <v>Over $500</v>
      </c>
      <c r="N1556" s="10"/>
      <c r="O1556" s="14" t="str">
        <f>IF(AND(MasterData5[[#This Row],[MntWines]]&gt;=AB$4, MasterData5[[#This Row],[Income ]]&lt;=$AB$12), "Yes", "")</f>
        <v/>
      </c>
      <c r="P1556" s="14" t="str">
        <f>IF(AND(MasterData5[[#This Row],[MntFruits]]&gt;=AC$4, MasterData5[[#This Row],[Income ]]&lt;=$AB$12), "Yes", "")</f>
        <v/>
      </c>
      <c r="Q1556" s="14" t="str">
        <f>IF(AND(MasterData5[[#This Row],[MntMeatProducts]]&gt;=AD$4, MasterData5[[#This Row],[Income ]]&lt;=$AB$12), "Yes", "")</f>
        <v/>
      </c>
      <c r="R1556" s="14" t="str">
        <f>IF(AND(MasterData5[[#This Row],[MntFishProducts]]&gt;=AE$4, MasterData5[[#This Row],[Income ]]&lt;=$AB$12), "Yes", "")</f>
        <v/>
      </c>
      <c r="S1556" s="14" t="str">
        <f>IF(AND(MasterData5[[#This Row],[MntSweetProducts]]&gt;=AF$4, MasterData5[[#This Row],[Income ]]&lt;=$AB$12), "Yes", "")</f>
        <v/>
      </c>
      <c r="U1556" s="14" t="str">
        <f>IF(MasterData5[[#This Row],[MntWines]]&gt;=AB$4, "Yes", "")</f>
        <v>Yes</v>
      </c>
      <c r="V1556" s="14" t="str">
        <f>IF(MasterData5[[#This Row],[MntFruits]]&gt;=AC$4, "Yes", "")</f>
        <v>Yes</v>
      </c>
      <c r="W1556" s="14" t="str">
        <f>IF(MasterData5[[#This Row],[MntMeatProducts]]&gt;=AD$4, "Yes", "")</f>
        <v/>
      </c>
      <c r="X1556" s="14" t="str">
        <f>IF(MasterData5[[#This Row],[MntFishProducts]]&gt;=AE$4, "Yes", "")</f>
        <v/>
      </c>
      <c r="Y1556" s="14" t="str">
        <f>IF(MasterData5[[#This Row],[MntSweetProducts]]&gt;=AF$4, "Yes", "")</f>
        <v/>
      </c>
    </row>
    <row r="1557" spans="1:25" x14ac:dyDescent="0.3">
      <c r="A1557">
        <v>7685</v>
      </c>
      <c r="B1557" s="10">
        <v>30</v>
      </c>
      <c r="C1557" s="10">
        <v>8</v>
      </c>
      <c r="D1557" s="10">
        <v>12</v>
      </c>
      <c r="E1557" s="10">
        <v>8</v>
      </c>
      <c r="F1557" s="10">
        <v>8</v>
      </c>
      <c r="G1557" s="10">
        <v>12</v>
      </c>
      <c r="H1557" s="24">
        <f>2021-'Customer Profile'!B1556</f>
        <v>43</v>
      </c>
      <c r="I1557" s="10">
        <f>IF(Analysis!$B$60="Wine",B1557,IF(Analysis!$B$60="Fruit",C1557,IF(Analysis!$B$60="Meat",D1557,IF(Analysis!$B$60="Fish",E1557,IF(Analysis!$B$60="Sweet",F1557,"")))))</f>
        <v>8</v>
      </c>
      <c r="J1557" s="10">
        <v>33039</v>
      </c>
      <c r="K1557" s="10" t="str">
        <f>IF(MasterData5[[#This Row],[Income ]]&gt;$AB$12, "Above", "Below")</f>
        <v>Below</v>
      </c>
      <c r="L1557" s="10">
        <f>SUM(MasterData5[[#This Row],[MntWines]:[MntSweetProducts]])</f>
        <v>66</v>
      </c>
      <c r="M1557" s="53" t="str">
        <f>IF(MasterData5[[#This Row],[Total Purchase]]&gt;=500, "Over $500", "")</f>
        <v/>
      </c>
      <c r="N1557" s="10"/>
      <c r="O1557" s="14" t="str">
        <f>IF(AND(MasterData5[[#This Row],[MntWines]]&gt;=AB$4, MasterData5[[#This Row],[Income ]]&lt;=$AB$12), "Yes", "")</f>
        <v/>
      </c>
      <c r="P1557" s="14" t="str">
        <f>IF(AND(MasterData5[[#This Row],[MntFruits]]&gt;=AC$4, MasterData5[[#This Row],[Income ]]&lt;=$AB$12), "Yes", "")</f>
        <v/>
      </c>
      <c r="Q1557" s="14" t="str">
        <f>IF(AND(MasterData5[[#This Row],[MntMeatProducts]]&gt;=AD$4, MasterData5[[#This Row],[Income ]]&lt;=$AB$12), "Yes", "")</f>
        <v/>
      </c>
      <c r="R1557" s="14" t="str">
        <f>IF(AND(MasterData5[[#This Row],[MntFishProducts]]&gt;=AE$4, MasterData5[[#This Row],[Income ]]&lt;=$AB$12), "Yes", "")</f>
        <v/>
      </c>
      <c r="S1557" s="14" t="str">
        <f>IF(AND(MasterData5[[#This Row],[MntSweetProducts]]&gt;=AF$4, MasterData5[[#This Row],[Income ]]&lt;=$AB$12), "Yes", "")</f>
        <v/>
      </c>
      <c r="U1557" s="14" t="str">
        <f>IF(MasterData5[[#This Row],[MntWines]]&gt;=AB$4, "Yes", "")</f>
        <v/>
      </c>
      <c r="V1557" s="14" t="str">
        <f>IF(MasterData5[[#This Row],[MntFruits]]&gt;=AC$4, "Yes", "")</f>
        <v/>
      </c>
      <c r="W1557" s="14" t="str">
        <f>IF(MasterData5[[#This Row],[MntMeatProducts]]&gt;=AD$4, "Yes", "")</f>
        <v/>
      </c>
      <c r="X1557" s="14" t="str">
        <f>IF(MasterData5[[#This Row],[MntFishProducts]]&gt;=AE$4, "Yes", "")</f>
        <v/>
      </c>
      <c r="Y1557" s="14" t="str">
        <f>IF(MasterData5[[#This Row],[MntSweetProducts]]&gt;=AF$4, "Yes", "")</f>
        <v/>
      </c>
    </row>
    <row r="1558" spans="1:25" x14ac:dyDescent="0.3">
      <c r="A1558">
        <v>7698</v>
      </c>
      <c r="B1558" s="10">
        <v>152</v>
      </c>
      <c r="C1558" s="10">
        <v>3</v>
      </c>
      <c r="D1558" s="10">
        <v>22</v>
      </c>
      <c r="E1558" s="10">
        <v>2</v>
      </c>
      <c r="F1558" s="10">
        <v>5</v>
      </c>
      <c r="G1558" s="10">
        <v>7</v>
      </c>
      <c r="H1558" s="24">
        <f>2021-'Customer Profile'!B1557</f>
        <v>45</v>
      </c>
      <c r="I1558" s="10">
        <f>IF(Analysis!$B$60="Wine",B1558,IF(Analysis!$B$60="Fruit",C1558,IF(Analysis!$B$60="Meat",D1558,IF(Analysis!$B$60="Fish",E1558,IF(Analysis!$B$60="Sweet",F1558,"")))))</f>
        <v>2</v>
      </c>
      <c r="J1558" s="10">
        <v>51650</v>
      </c>
      <c r="K1558" s="10" t="str">
        <f>IF(MasterData5[[#This Row],[Income ]]&gt;$AB$12, "Above", "Below")</f>
        <v>Below</v>
      </c>
      <c r="L1558" s="10">
        <f>SUM(MasterData5[[#This Row],[MntWines]:[MntSweetProducts]])</f>
        <v>184</v>
      </c>
      <c r="M1558" s="53" t="str">
        <f>IF(MasterData5[[#This Row],[Total Purchase]]&gt;=500, "Over $500", "")</f>
        <v/>
      </c>
      <c r="N1558" s="10"/>
      <c r="O1558" s="14" t="str">
        <f>IF(AND(MasterData5[[#This Row],[MntWines]]&gt;=AB$4, MasterData5[[#This Row],[Income ]]&lt;=$AB$12), "Yes", "")</f>
        <v/>
      </c>
      <c r="P1558" s="14" t="str">
        <f>IF(AND(MasterData5[[#This Row],[MntFruits]]&gt;=AC$4, MasterData5[[#This Row],[Income ]]&lt;=$AB$12), "Yes", "")</f>
        <v/>
      </c>
      <c r="Q1558" s="14" t="str">
        <f>IF(AND(MasterData5[[#This Row],[MntMeatProducts]]&gt;=AD$4, MasterData5[[#This Row],[Income ]]&lt;=$AB$12), "Yes", "")</f>
        <v/>
      </c>
      <c r="R1558" s="14" t="str">
        <f>IF(AND(MasterData5[[#This Row],[MntFishProducts]]&gt;=AE$4, MasterData5[[#This Row],[Income ]]&lt;=$AB$12), "Yes", "")</f>
        <v/>
      </c>
      <c r="S1558" s="14" t="str">
        <f>IF(AND(MasterData5[[#This Row],[MntSweetProducts]]&gt;=AF$4, MasterData5[[#This Row],[Income ]]&lt;=$AB$12), "Yes", "")</f>
        <v/>
      </c>
      <c r="U1558" s="14" t="str">
        <f>IF(MasterData5[[#This Row],[MntWines]]&gt;=AB$4, "Yes", "")</f>
        <v/>
      </c>
      <c r="V1558" s="14" t="str">
        <f>IF(MasterData5[[#This Row],[MntFruits]]&gt;=AC$4, "Yes", "")</f>
        <v/>
      </c>
      <c r="W1558" s="14" t="str">
        <f>IF(MasterData5[[#This Row],[MntMeatProducts]]&gt;=AD$4, "Yes", "")</f>
        <v/>
      </c>
      <c r="X1558" s="14" t="str">
        <f>IF(MasterData5[[#This Row],[MntFishProducts]]&gt;=AE$4, "Yes", "")</f>
        <v/>
      </c>
      <c r="Y1558" s="14" t="str">
        <f>IF(MasterData5[[#This Row],[MntSweetProducts]]&gt;=AF$4, "Yes", "")</f>
        <v/>
      </c>
    </row>
    <row r="1559" spans="1:25" x14ac:dyDescent="0.3">
      <c r="A1559">
        <v>7699</v>
      </c>
      <c r="B1559" s="10">
        <v>154</v>
      </c>
      <c r="C1559" s="10">
        <v>0</v>
      </c>
      <c r="D1559" s="10">
        <v>50</v>
      </c>
      <c r="E1559" s="10">
        <v>6</v>
      </c>
      <c r="F1559" s="10">
        <v>11</v>
      </c>
      <c r="G1559" s="10">
        <v>37</v>
      </c>
      <c r="H1559" s="24">
        <f>2021-'Customer Profile'!B1558</f>
        <v>52</v>
      </c>
      <c r="I1559" s="10">
        <f>IF(Analysis!$B$60="Wine",B1559,IF(Analysis!$B$60="Fruit",C1559,IF(Analysis!$B$60="Meat",D1559,IF(Analysis!$B$60="Fish",E1559,IF(Analysis!$B$60="Sweet",F1559,"")))))</f>
        <v>6</v>
      </c>
      <c r="J1559" s="10">
        <v>40590</v>
      </c>
      <c r="K1559" s="10" t="str">
        <f>IF(MasterData5[[#This Row],[Income ]]&gt;$AB$12, "Above", "Below")</f>
        <v>Below</v>
      </c>
      <c r="L1559" s="10">
        <f>SUM(MasterData5[[#This Row],[MntWines]:[MntSweetProducts]])</f>
        <v>221</v>
      </c>
      <c r="M1559" s="53" t="str">
        <f>IF(MasterData5[[#This Row],[Total Purchase]]&gt;=500, "Over $500", "")</f>
        <v/>
      </c>
      <c r="N1559" s="10"/>
      <c r="O1559" s="14" t="str">
        <f>IF(AND(MasterData5[[#This Row],[MntWines]]&gt;=AB$4, MasterData5[[#This Row],[Income ]]&lt;=$AB$12), "Yes", "")</f>
        <v/>
      </c>
      <c r="P1559" s="14" t="str">
        <f>IF(AND(MasterData5[[#This Row],[MntFruits]]&gt;=AC$4, MasterData5[[#This Row],[Income ]]&lt;=$AB$12), "Yes", "")</f>
        <v/>
      </c>
      <c r="Q1559" s="14" t="str">
        <f>IF(AND(MasterData5[[#This Row],[MntMeatProducts]]&gt;=AD$4, MasterData5[[#This Row],[Income ]]&lt;=$AB$12), "Yes", "")</f>
        <v/>
      </c>
      <c r="R1559" s="14" t="str">
        <f>IF(AND(MasterData5[[#This Row],[MntFishProducts]]&gt;=AE$4, MasterData5[[#This Row],[Income ]]&lt;=$AB$12), "Yes", "")</f>
        <v/>
      </c>
      <c r="S1559" s="14" t="str">
        <f>IF(AND(MasterData5[[#This Row],[MntSweetProducts]]&gt;=AF$4, MasterData5[[#This Row],[Income ]]&lt;=$AB$12), "Yes", "")</f>
        <v/>
      </c>
      <c r="U1559" s="14" t="str">
        <f>IF(MasterData5[[#This Row],[MntWines]]&gt;=AB$4, "Yes", "")</f>
        <v/>
      </c>
      <c r="V1559" s="14" t="str">
        <f>IF(MasterData5[[#This Row],[MntFruits]]&gt;=AC$4, "Yes", "")</f>
        <v/>
      </c>
      <c r="W1559" s="14" t="str">
        <f>IF(MasterData5[[#This Row],[MntMeatProducts]]&gt;=AD$4, "Yes", "")</f>
        <v/>
      </c>
      <c r="X1559" s="14" t="str">
        <f>IF(MasterData5[[#This Row],[MntFishProducts]]&gt;=AE$4, "Yes", "")</f>
        <v/>
      </c>
      <c r="Y1559" s="14" t="str">
        <f>IF(MasterData5[[#This Row],[MntSweetProducts]]&gt;=AF$4, "Yes", "")</f>
        <v/>
      </c>
    </row>
    <row r="1560" spans="1:25" x14ac:dyDescent="0.3">
      <c r="A1560">
        <v>7706</v>
      </c>
      <c r="B1560" s="10">
        <v>350</v>
      </c>
      <c r="C1560" s="10">
        <v>104</v>
      </c>
      <c r="D1560" s="10">
        <v>189</v>
      </c>
      <c r="E1560" s="10">
        <v>197</v>
      </c>
      <c r="F1560" s="10">
        <v>151</v>
      </c>
      <c r="G1560" s="10">
        <v>57</v>
      </c>
      <c r="H1560" s="24">
        <f>2021-'Customer Profile'!B1559</f>
        <v>46</v>
      </c>
      <c r="I1560" s="10">
        <f>IF(Analysis!$B$60="Wine",B1560,IF(Analysis!$B$60="Fruit",C1560,IF(Analysis!$B$60="Meat",D1560,IF(Analysis!$B$60="Fish",E1560,IF(Analysis!$B$60="Sweet",F1560,"")))))</f>
        <v>197</v>
      </c>
      <c r="J1560" s="10">
        <v>46772</v>
      </c>
      <c r="K1560" s="10" t="str">
        <f>IF(MasterData5[[#This Row],[Income ]]&gt;$AB$12, "Above", "Below")</f>
        <v>Below</v>
      </c>
      <c r="L1560" s="10">
        <f>SUM(MasterData5[[#This Row],[MntWines]:[MntSweetProducts]])</f>
        <v>991</v>
      </c>
      <c r="M1560" s="53" t="str">
        <f>IF(MasterData5[[#This Row],[Total Purchase]]&gt;=500, "Over $500", "")</f>
        <v>Over $500</v>
      </c>
      <c r="N1560" s="10"/>
      <c r="O1560" s="14" t="str">
        <f>IF(AND(MasterData5[[#This Row],[MntWines]]&gt;=AB$4, MasterData5[[#This Row],[Income ]]&lt;=$AB$12), "Yes", "")</f>
        <v>Yes</v>
      </c>
      <c r="P1560" s="14" t="str">
        <f>IF(AND(MasterData5[[#This Row],[MntFruits]]&gt;=AC$4, MasterData5[[#This Row],[Income ]]&lt;=$AB$12), "Yes", "")</f>
        <v>Yes</v>
      </c>
      <c r="Q1560" s="14" t="str">
        <f>IF(AND(MasterData5[[#This Row],[MntMeatProducts]]&gt;=AD$4, MasterData5[[#This Row],[Income ]]&lt;=$AB$12), "Yes", "")</f>
        <v>Yes</v>
      </c>
      <c r="R1560" s="14" t="str">
        <f>IF(AND(MasterData5[[#This Row],[MntFishProducts]]&gt;=AE$4, MasterData5[[#This Row],[Income ]]&lt;=$AB$12), "Yes", "")</f>
        <v>Yes</v>
      </c>
      <c r="S1560" s="14" t="str">
        <f>IF(AND(MasterData5[[#This Row],[MntSweetProducts]]&gt;=AF$4, MasterData5[[#This Row],[Income ]]&lt;=$AB$12), "Yes", "")</f>
        <v>Yes</v>
      </c>
      <c r="U1560" s="14" t="str">
        <f>IF(MasterData5[[#This Row],[MntWines]]&gt;=AB$4, "Yes", "")</f>
        <v>Yes</v>
      </c>
      <c r="V1560" s="14" t="str">
        <f>IF(MasterData5[[#This Row],[MntFruits]]&gt;=AC$4, "Yes", "")</f>
        <v>Yes</v>
      </c>
      <c r="W1560" s="14" t="str">
        <f>IF(MasterData5[[#This Row],[MntMeatProducts]]&gt;=AD$4, "Yes", "")</f>
        <v>Yes</v>
      </c>
      <c r="X1560" s="14" t="str">
        <f>IF(MasterData5[[#This Row],[MntFishProducts]]&gt;=AE$4, "Yes", "")</f>
        <v>Yes</v>
      </c>
      <c r="Y1560" s="14" t="str">
        <f>IF(MasterData5[[#This Row],[MntSweetProducts]]&gt;=AF$4, "Yes", "")</f>
        <v>Yes</v>
      </c>
    </row>
    <row r="1561" spans="1:25" x14ac:dyDescent="0.3">
      <c r="A1561">
        <v>7712</v>
      </c>
      <c r="B1561" s="10">
        <v>182</v>
      </c>
      <c r="C1561" s="10">
        <v>17</v>
      </c>
      <c r="D1561" s="10">
        <v>259</v>
      </c>
      <c r="E1561" s="10">
        <v>77</v>
      </c>
      <c r="F1561" s="10">
        <v>70</v>
      </c>
      <c r="G1561" s="10">
        <v>29</v>
      </c>
      <c r="H1561" s="24">
        <f>2021-'Customer Profile'!B1560</f>
        <v>75</v>
      </c>
      <c r="I1561" s="10">
        <f>IF(Analysis!$B$60="Wine",B1561,IF(Analysis!$B$60="Fruit",C1561,IF(Analysis!$B$60="Meat",D1561,IF(Analysis!$B$60="Fish",E1561,IF(Analysis!$B$60="Sweet",F1561,"")))))</f>
        <v>77</v>
      </c>
      <c r="J1561" s="10">
        <v>62159</v>
      </c>
      <c r="K1561" s="10" t="str">
        <f>IF(MasterData5[[#This Row],[Income ]]&gt;$AB$12, "Above", "Below")</f>
        <v>Above</v>
      </c>
      <c r="L1561" s="10">
        <f>SUM(MasterData5[[#This Row],[MntWines]:[MntSweetProducts]])</f>
        <v>605</v>
      </c>
      <c r="M1561" s="53" t="str">
        <f>IF(MasterData5[[#This Row],[Total Purchase]]&gt;=500, "Over $500", "")</f>
        <v>Over $500</v>
      </c>
      <c r="N1561" s="10"/>
      <c r="O1561" s="14" t="str">
        <f>IF(AND(MasterData5[[#This Row],[MntWines]]&gt;=AB$4, MasterData5[[#This Row],[Income ]]&lt;=$AB$12), "Yes", "")</f>
        <v/>
      </c>
      <c r="P1561" s="14" t="str">
        <f>IF(AND(MasterData5[[#This Row],[MntFruits]]&gt;=AC$4, MasterData5[[#This Row],[Income ]]&lt;=$AB$12), "Yes", "")</f>
        <v/>
      </c>
      <c r="Q1561" s="14" t="str">
        <f>IF(AND(MasterData5[[#This Row],[MntMeatProducts]]&gt;=AD$4, MasterData5[[#This Row],[Income ]]&lt;=$AB$12), "Yes", "")</f>
        <v/>
      </c>
      <c r="R1561" s="14" t="str">
        <f>IF(AND(MasterData5[[#This Row],[MntFishProducts]]&gt;=AE$4, MasterData5[[#This Row],[Income ]]&lt;=$AB$12), "Yes", "")</f>
        <v/>
      </c>
      <c r="S1561" s="14" t="str">
        <f>IF(AND(MasterData5[[#This Row],[MntSweetProducts]]&gt;=AF$4, MasterData5[[#This Row],[Income ]]&lt;=$AB$12), "Yes", "")</f>
        <v/>
      </c>
      <c r="U1561" s="14" t="str">
        <f>IF(MasterData5[[#This Row],[MntWines]]&gt;=AB$4, "Yes", "")</f>
        <v/>
      </c>
      <c r="V1561" s="14" t="str">
        <f>IF(MasterData5[[#This Row],[MntFruits]]&gt;=AC$4, "Yes", "")</f>
        <v/>
      </c>
      <c r="W1561" s="14" t="str">
        <f>IF(MasterData5[[#This Row],[MntMeatProducts]]&gt;=AD$4, "Yes", "")</f>
        <v>Yes</v>
      </c>
      <c r="X1561" s="14" t="str">
        <f>IF(MasterData5[[#This Row],[MntFishProducts]]&gt;=AE$4, "Yes", "")</f>
        <v>Yes</v>
      </c>
      <c r="Y1561" s="14" t="str">
        <f>IF(MasterData5[[#This Row],[MntSweetProducts]]&gt;=AF$4, "Yes", "")</f>
        <v>Yes</v>
      </c>
    </row>
    <row r="1562" spans="1:25" x14ac:dyDescent="0.3">
      <c r="A1562">
        <v>7718</v>
      </c>
      <c r="B1562" s="10">
        <v>244</v>
      </c>
      <c r="C1562" s="10">
        <v>51</v>
      </c>
      <c r="D1562" s="10">
        <v>270</v>
      </c>
      <c r="E1562" s="10">
        <v>101</v>
      </c>
      <c r="F1562" s="10">
        <v>0</v>
      </c>
      <c r="G1562" s="10">
        <v>45</v>
      </c>
      <c r="H1562" s="24">
        <f>2021-'Customer Profile'!B1561</f>
        <v>74</v>
      </c>
      <c r="I1562" s="10">
        <f>IF(Analysis!$B$60="Wine",B1562,IF(Analysis!$B$60="Fruit",C1562,IF(Analysis!$B$60="Meat",D1562,IF(Analysis!$B$60="Fish",E1562,IF(Analysis!$B$60="Sweet",F1562,"")))))</f>
        <v>101</v>
      </c>
      <c r="J1562" s="10">
        <v>66000</v>
      </c>
      <c r="K1562" s="10" t="str">
        <f>IF(MasterData5[[#This Row],[Income ]]&gt;$AB$12, "Above", "Below")</f>
        <v>Above</v>
      </c>
      <c r="L1562" s="10">
        <f>SUM(MasterData5[[#This Row],[MntWines]:[MntSweetProducts]])</f>
        <v>666</v>
      </c>
      <c r="M1562" s="53" t="str">
        <f>IF(MasterData5[[#This Row],[Total Purchase]]&gt;=500, "Over $500", "")</f>
        <v>Over $500</v>
      </c>
      <c r="N1562" s="10"/>
      <c r="O1562" s="14" t="str">
        <f>IF(AND(MasterData5[[#This Row],[MntWines]]&gt;=AB$4, MasterData5[[#This Row],[Income ]]&lt;=$AB$12), "Yes", "")</f>
        <v/>
      </c>
      <c r="P1562" s="14" t="str">
        <f>IF(AND(MasterData5[[#This Row],[MntFruits]]&gt;=AC$4, MasterData5[[#This Row],[Income ]]&lt;=$AB$12), "Yes", "")</f>
        <v/>
      </c>
      <c r="Q1562" s="14" t="str">
        <f>IF(AND(MasterData5[[#This Row],[MntMeatProducts]]&gt;=AD$4, MasterData5[[#This Row],[Income ]]&lt;=$AB$12), "Yes", "")</f>
        <v/>
      </c>
      <c r="R1562" s="14" t="str">
        <f>IF(AND(MasterData5[[#This Row],[MntFishProducts]]&gt;=AE$4, MasterData5[[#This Row],[Income ]]&lt;=$AB$12), "Yes", "")</f>
        <v/>
      </c>
      <c r="S1562" s="14" t="str">
        <f>IF(AND(MasterData5[[#This Row],[MntSweetProducts]]&gt;=AF$4, MasterData5[[#This Row],[Income ]]&lt;=$AB$12), "Yes", "")</f>
        <v/>
      </c>
      <c r="U1562" s="14" t="str">
        <f>IF(MasterData5[[#This Row],[MntWines]]&gt;=AB$4, "Yes", "")</f>
        <v/>
      </c>
      <c r="V1562" s="14" t="str">
        <f>IF(MasterData5[[#This Row],[MntFruits]]&gt;=AC$4, "Yes", "")</f>
        <v>Yes</v>
      </c>
      <c r="W1562" s="14" t="str">
        <f>IF(MasterData5[[#This Row],[MntMeatProducts]]&gt;=AD$4, "Yes", "")</f>
        <v>Yes</v>
      </c>
      <c r="X1562" s="14" t="str">
        <f>IF(MasterData5[[#This Row],[MntFishProducts]]&gt;=AE$4, "Yes", "")</f>
        <v>Yes</v>
      </c>
      <c r="Y1562" s="14" t="str">
        <f>IF(MasterData5[[#This Row],[MntSweetProducts]]&gt;=AF$4, "Yes", "")</f>
        <v/>
      </c>
    </row>
    <row r="1563" spans="1:25" x14ac:dyDescent="0.3">
      <c r="A1563">
        <v>7723</v>
      </c>
      <c r="B1563" s="10">
        <v>709</v>
      </c>
      <c r="C1563" s="10">
        <v>93</v>
      </c>
      <c r="D1563" s="10">
        <v>374</v>
      </c>
      <c r="E1563" s="10">
        <v>104</v>
      </c>
      <c r="F1563" s="10">
        <v>80</v>
      </c>
      <c r="G1563" s="10">
        <v>80</v>
      </c>
      <c r="H1563" s="24">
        <f>2021-'Customer Profile'!B1562</f>
        <v>42</v>
      </c>
      <c r="I1563" s="10">
        <f>IF(Analysis!$B$60="Wine",B1563,IF(Analysis!$B$60="Fruit",C1563,IF(Analysis!$B$60="Meat",D1563,IF(Analysis!$B$60="Fish",E1563,IF(Analysis!$B$60="Sweet",F1563,"")))))</f>
        <v>104</v>
      </c>
      <c r="J1563" s="10">
        <v>75507</v>
      </c>
      <c r="K1563" s="10" t="str">
        <f>IF(MasterData5[[#This Row],[Income ]]&gt;$AB$12, "Above", "Below")</f>
        <v>Above</v>
      </c>
      <c r="L1563" s="10">
        <f>SUM(MasterData5[[#This Row],[MntWines]:[MntSweetProducts]])</f>
        <v>1360</v>
      </c>
      <c r="M1563" s="53" t="str">
        <f>IF(MasterData5[[#This Row],[Total Purchase]]&gt;=500, "Over $500", "")</f>
        <v>Over $500</v>
      </c>
      <c r="N1563" s="10"/>
      <c r="O1563" s="14" t="str">
        <f>IF(AND(MasterData5[[#This Row],[MntWines]]&gt;=AB$4, MasterData5[[#This Row],[Income ]]&lt;=$AB$12), "Yes", "")</f>
        <v/>
      </c>
      <c r="P1563" s="14" t="str">
        <f>IF(AND(MasterData5[[#This Row],[MntFruits]]&gt;=AC$4, MasterData5[[#This Row],[Income ]]&lt;=$AB$12), "Yes", "")</f>
        <v/>
      </c>
      <c r="Q1563" s="14" t="str">
        <f>IF(AND(MasterData5[[#This Row],[MntMeatProducts]]&gt;=AD$4, MasterData5[[#This Row],[Income ]]&lt;=$AB$12), "Yes", "")</f>
        <v/>
      </c>
      <c r="R1563" s="14" t="str">
        <f>IF(AND(MasterData5[[#This Row],[MntFishProducts]]&gt;=AE$4, MasterData5[[#This Row],[Income ]]&lt;=$AB$12), "Yes", "")</f>
        <v/>
      </c>
      <c r="S1563" s="14" t="str">
        <f>IF(AND(MasterData5[[#This Row],[MntSweetProducts]]&gt;=AF$4, MasterData5[[#This Row],[Income ]]&lt;=$AB$12), "Yes", "")</f>
        <v/>
      </c>
      <c r="U1563" s="14" t="str">
        <f>IF(MasterData5[[#This Row],[MntWines]]&gt;=AB$4, "Yes", "")</f>
        <v>Yes</v>
      </c>
      <c r="V1563" s="14" t="str">
        <f>IF(MasterData5[[#This Row],[MntFruits]]&gt;=AC$4, "Yes", "")</f>
        <v>Yes</v>
      </c>
      <c r="W1563" s="14" t="str">
        <f>IF(MasterData5[[#This Row],[MntMeatProducts]]&gt;=AD$4, "Yes", "")</f>
        <v>Yes</v>
      </c>
      <c r="X1563" s="14" t="str">
        <f>IF(MasterData5[[#This Row],[MntFishProducts]]&gt;=AE$4, "Yes", "")</f>
        <v>Yes</v>
      </c>
      <c r="Y1563" s="14" t="str">
        <f>IF(MasterData5[[#This Row],[MntSweetProducts]]&gt;=AF$4, "Yes", "")</f>
        <v>Yes</v>
      </c>
    </row>
    <row r="1564" spans="1:25" x14ac:dyDescent="0.3">
      <c r="A1564">
        <v>7725</v>
      </c>
      <c r="B1564" s="10">
        <v>173</v>
      </c>
      <c r="C1564" s="10">
        <v>26</v>
      </c>
      <c r="D1564" s="10">
        <v>255</v>
      </c>
      <c r="E1564" s="10">
        <v>35</v>
      </c>
      <c r="F1564" s="10">
        <v>71</v>
      </c>
      <c r="G1564" s="10">
        <v>81</v>
      </c>
      <c r="H1564" s="24">
        <f>2021-'Customer Profile'!B1563</f>
        <v>56</v>
      </c>
      <c r="I1564" s="10">
        <f>IF(Analysis!$B$60="Wine",B1564,IF(Analysis!$B$60="Fruit",C1564,IF(Analysis!$B$60="Meat",D1564,IF(Analysis!$B$60="Fish",E1564,IF(Analysis!$B$60="Sweet",F1564,"")))))</f>
        <v>35</v>
      </c>
      <c r="J1564" s="10">
        <v>76800</v>
      </c>
      <c r="K1564" s="10" t="str">
        <f>IF(MasterData5[[#This Row],[Income ]]&gt;$AB$12, "Above", "Below")</f>
        <v>Above</v>
      </c>
      <c r="L1564" s="10">
        <f>SUM(MasterData5[[#This Row],[MntWines]:[MntSweetProducts]])</f>
        <v>560</v>
      </c>
      <c r="M1564" s="53" t="str">
        <f>IF(MasterData5[[#This Row],[Total Purchase]]&gt;=500, "Over $500", "")</f>
        <v>Over $500</v>
      </c>
      <c r="N1564" s="10"/>
      <c r="O1564" s="14" t="str">
        <f>IF(AND(MasterData5[[#This Row],[MntWines]]&gt;=AB$4, MasterData5[[#This Row],[Income ]]&lt;=$AB$12), "Yes", "")</f>
        <v/>
      </c>
      <c r="P1564" s="14" t="str">
        <f>IF(AND(MasterData5[[#This Row],[MntFruits]]&gt;=AC$4, MasterData5[[#This Row],[Income ]]&lt;=$AB$12), "Yes", "")</f>
        <v/>
      </c>
      <c r="Q1564" s="14" t="str">
        <f>IF(AND(MasterData5[[#This Row],[MntMeatProducts]]&gt;=AD$4, MasterData5[[#This Row],[Income ]]&lt;=$AB$12), "Yes", "")</f>
        <v/>
      </c>
      <c r="R1564" s="14" t="str">
        <f>IF(AND(MasterData5[[#This Row],[MntFishProducts]]&gt;=AE$4, MasterData5[[#This Row],[Income ]]&lt;=$AB$12), "Yes", "")</f>
        <v/>
      </c>
      <c r="S1564" s="14" t="str">
        <f>IF(AND(MasterData5[[#This Row],[MntSweetProducts]]&gt;=AF$4, MasterData5[[#This Row],[Income ]]&lt;=$AB$12), "Yes", "")</f>
        <v/>
      </c>
      <c r="U1564" s="14" t="str">
        <f>IF(MasterData5[[#This Row],[MntWines]]&gt;=AB$4, "Yes", "")</f>
        <v/>
      </c>
      <c r="V1564" s="14" t="str">
        <f>IF(MasterData5[[#This Row],[MntFruits]]&gt;=AC$4, "Yes", "")</f>
        <v/>
      </c>
      <c r="W1564" s="14" t="str">
        <f>IF(MasterData5[[#This Row],[MntMeatProducts]]&gt;=AD$4, "Yes", "")</f>
        <v>Yes</v>
      </c>
      <c r="X1564" s="14" t="str">
        <f>IF(MasterData5[[#This Row],[MntFishProducts]]&gt;=AE$4, "Yes", "")</f>
        <v/>
      </c>
      <c r="Y1564" s="14" t="str">
        <f>IF(MasterData5[[#This Row],[MntSweetProducts]]&gt;=AF$4, "Yes", "")</f>
        <v>Yes</v>
      </c>
    </row>
    <row r="1565" spans="1:25" x14ac:dyDescent="0.3">
      <c r="A1565">
        <v>7732</v>
      </c>
      <c r="B1565" s="10">
        <v>293</v>
      </c>
      <c r="C1565" s="10">
        <v>0</v>
      </c>
      <c r="D1565" s="10">
        <v>124</v>
      </c>
      <c r="E1565" s="10">
        <v>179</v>
      </c>
      <c r="F1565" s="10">
        <v>97</v>
      </c>
      <c r="G1565" s="10">
        <v>52</v>
      </c>
      <c r="H1565" s="24">
        <f>2021-'Customer Profile'!B1564</f>
        <v>43</v>
      </c>
      <c r="I1565" s="10">
        <f>IF(Analysis!$B$60="Wine",B1565,IF(Analysis!$B$60="Fruit",C1565,IF(Analysis!$B$60="Meat",D1565,IF(Analysis!$B$60="Fish",E1565,IF(Analysis!$B$60="Sweet",F1565,"")))))</f>
        <v>179</v>
      </c>
      <c r="J1565" s="10">
        <v>64813</v>
      </c>
      <c r="K1565" s="10" t="str">
        <f>IF(MasterData5[[#This Row],[Income ]]&gt;$AB$12, "Above", "Below")</f>
        <v>Above</v>
      </c>
      <c r="L1565" s="10">
        <f>SUM(MasterData5[[#This Row],[MntWines]:[MntSweetProducts]])</f>
        <v>693</v>
      </c>
      <c r="M1565" s="53" t="str">
        <f>IF(MasterData5[[#This Row],[Total Purchase]]&gt;=500, "Over $500", "")</f>
        <v>Over $500</v>
      </c>
      <c r="N1565" s="10"/>
      <c r="O1565" s="14" t="str">
        <f>IF(AND(MasterData5[[#This Row],[MntWines]]&gt;=AB$4, MasterData5[[#This Row],[Income ]]&lt;=$AB$12), "Yes", "")</f>
        <v/>
      </c>
      <c r="P1565" s="14" t="str">
        <f>IF(AND(MasterData5[[#This Row],[MntFruits]]&gt;=AC$4, MasterData5[[#This Row],[Income ]]&lt;=$AB$12), "Yes", "")</f>
        <v/>
      </c>
      <c r="Q1565" s="14" t="str">
        <f>IF(AND(MasterData5[[#This Row],[MntMeatProducts]]&gt;=AD$4, MasterData5[[#This Row],[Income ]]&lt;=$AB$12), "Yes", "")</f>
        <v/>
      </c>
      <c r="R1565" s="14" t="str">
        <f>IF(AND(MasterData5[[#This Row],[MntFishProducts]]&gt;=AE$4, MasterData5[[#This Row],[Income ]]&lt;=$AB$12), "Yes", "")</f>
        <v/>
      </c>
      <c r="S1565" s="14" t="str">
        <f>IF(AND(MasterData5[[#This Row],[MntSweetProducts]]&gt;=AF$4, MasterData5[[#This Row],[Income ]]&lt;=$AB$12), "Yes", "")</f>
        <v/>
      </c>
      <c r="U1565" s="14" t="str">
        <f>IF(MasterData5[[#This Row],[MntWines]]&gt;=AB$4, "Yes", "")</f>
        <v/>
      </c>
      <c r="V1565" s="14" t="str">
        <f>IF(MasterData5[[#This Row],[MntFruits]]&gt;=AC$4, "Yes", "")</f>
        <v/>
      </c>
      <c r="W1565" s="14" t="str">
        <f>IF(MasterData5[[#This Row],[MntMeatProducts]]&gt;=AD$4, "Yes", "")</f>
        <v/>
      </c>
      <c r="X1565" s="14" t="str">
        <f>IF(MasterData5[[#This Row],[MntFishProducts]]&gt;=AE$4, "Yes", "")</f>
        <v>Yes</v>
      </c>
      <c r="Y1565" s="14" t="str">
        <f>IF(MasterData5[[#This Row],[MntSweetProducts]]&gt;=AF$4, "Yes", "")</f>
        <v>Yes</v>
      </c>
    </row>
    <row r="1566" spans="1:25" x14ac:dyDescent="0.3">
      <c r="A1566">
        <v>7734</v>
      </c>
      <c r="B1566" s="10">
        <v>471</v>
      </c>
      <c r="C1566" s="10">
        <v>102</v>
      </c>
      <c r="D1566" s="10">
        <v>125</v>
      </c>
      <c r="E1566" s="10">
        <v>212</v>
      </c>
      <c r="F1566" s="10">
        <v>61</v>
      </c>
      <c r="G1566" s="10">
        <v>245</v>
      </c>
      <c r="H1566" s="24">
        <f>2021-'Customer Profile'!B1565</f>
        <v>28</v>
      </c>
      <c r="I1566" s="10">
        <f>IF(Analysis!$B$60="Wine",B1566,IF(Analysis!$B$60="Fruit",C1566,IF(Analysis!$B$60="Meat",D1566,IF(Analysis!$B$60="Fish",E1566,IF(Analysis!$B$60="Sweet",F1566,"")))))</f>
        <v>212</v>
      </c>
      <c r="J1566" s="10">
        <v>79244</v>
      </c>
      <c r="K1566" s="10" t="str">
        <f>IF(MasterData5[[#This Row],[Income ]]&gt;$AB$12, "Above", "Below")</f>
        <v>Above</v>
      </c>
      <c r="L1566" s="10">
        <f>SUM(MasterData5[[#This Row],[MntWines]:[MntSweetProducts]])</f>
        <v>971</v>
      </c>
      <c r="M1566" s="53" t="str">
        <f>IF(MasterData5[[#This Row],[Total Purchase]]&gt;=500, "Over $500", "")</f>
        <v>Over $500</v>
      </c>
      <c r="N1566" s="10"/>
      <c r="O1566" s="14" t="str">
        <f>IF(AND(MasterData5[[#This Row],[MntWines]]&gt;=AB$4, MasterData5[[#This Row],[Income ]]&lt;=$AB$12), "Yes", "")</f>
        <v/>
      </c>
      <c r="P1566" s="14" t="str">
        <f>IF(AND(MasterData5[[#This Row],[MntFruits]]&gt;=AC$4, MasterData5[[#This Row],[Income ]]&lt;=$AB$12), "Yes", "")</f>
        <v/>
      </c>
      <c r="Q1566" s="14" t="str">
        <f>IF(AND(MasterData5[[#This Row],[MntMeatProducts]]&gt;=AD$4, MasterData5[[#This Row],[Income ]]&lt;=$AB$12), "Yes", "")</f>
        <v/>
      </c>
      <c r="R1566" s="14" t="str">
        <f>IF(AND(MasterData5[[#This Row],[MntFishProducts]]&gt;=AE$4, MasterData5[[#This Row],[Income ]]&lt;=$AB$12), "Yes", "")</f>
        <v/>
      </c>
      <c r="S1566" s="14" t="str">
        <f>IF(AND(MasterData5[[#This Row],[MntSweetProducts]]&gt;=AF$4, MasterData5[[#This Row],[Income ]]&lt;=$AB$12), "Yes", "")</f>
        <v/>
      </c>
      <c r="U1566" s="14" t="str">
        <f>IF(MasterData5[[#This Row],[MntWines]]&gt;=AB$4, "Yes", "")</f>
        <v>Yes</v>
      </c>
      <c r="V1566" s="14" t="str">
        <f>IF(MasterData5[[#This Row],[MntFruits]]&gt;=AC$4, "Yes", "")</f>
        <v>Yes</v>
      </c>
      <c r="W1566" s="14" t="str">
        <f>IF(MasterData5[[#This Row],[MntMeatProducts]]&gt;=AD$4, "Yes", "")</f>
        <v/>
      </c>
      <c r="X1566" s="14" t="str">
        <f>IF(MasterData5[[#This Row],[MntFishProducts]]&gt;=AE$4, "Yes", "")</f>
        <v>Yes</v>
      </c>
      <c r="Y1566" s="14" t="str">
        <f>IF(MasterData5[[#This Row],[MntSweetProducts]]&gt;=AF$4, "Yes", "")</f>
        <v>Yes</v>
      </c>
    </row>
    <row r="1567" spans="1:25" x14ac:dyDescent="0.3">
      <c r="A1567">
        <v>7736</v>
      </c>
      <c r="B1567" s="10">
        <v>11</v>
      </c>
      <c r="C1567" s="10">
        <v>7</v>
      </c>
      <c r="D1567" s="10">
        <v>12</v>
      </c>
      <c r="E1567" s="10">
        <v>2</v>
      </c>
      <c r="F1567" s="10">
        <v>2</v>
      </c>
      <c r="G1567" s="10">
        <v>27</v>
      </c>
      <c r="H1567" s="24">
        <f>2021-'Customer Profile'!B1566</f>
        <v>35</v>
      </c>
      <c r="I1567" s="10">
        <f>IF(Analysis!$B$60="Wine",B1567,IF(Analysis!$B$60="Fruit",C1567,IF(Analysis!$B$60="Meat",D1567,IF(Analysis!$B$60="Fish",E1567,IF(Analysis!$B$60="Sweet",F1567,"")))))</f>
        <v>2</v>
      </c>
      <c r="J1567" s="10">
        <v>22518</v>
      </c>
      <c r="K1567" s="10" t="str">
        <f>IF(MasterData5[[#This Row],[Income ]]&gt;$AB$12, "Above", "Below")</f>
        <v>Below</v>
      </c>
      <c r="L1567" s="10">
        <f>SUM(MasterData5[[#This Row],[MntWines]:[MntSweetProducts]])</f>
        <v>34</v>
      </c>
      <c r="M1567" s="53" t="str">
        <f>IF(MasterData5[[#This Row],[Total Purchase]]&gt;=500, "Over $500", "")</f>
        <v/>
      </c>
      <c r="N1567" s="10"/>
      <c r="O1567" s="14" t="str">
        <f>IF(AND(MasterData5[[#This Row],[MntWines]]&gt;=AB$4, MasterData5[[#This Row],[Income ]]&lt;=$AB$12), "Yes", "")</f>
        <v/>
      </c>
      <c r="P1567" s="14" t="str">
        <f>IF(AND(MasterData5[[#This Row],[MntFruits]]&gt;=AC$4, MasterData5[[#This Row],[Income ]]&lt;=$AB$12), "Yes", "")</f>
        <v/>
      </c>
      <c r="Q1567" s="14" t="str">
        <f>IF(AND(MasterData5[[#This Row],[MntMeatProducts]]&gt;=AD$4, MasterData5[[#This Row],[Income ]]&lt;=$AB$12), "Yes", "")</f>
        <v/>
      </c>
      <c r="R1567" s="14" t="str">
        <f>IF(AND(MasterData5[[#This Row],[MntFishProducts]]&gt;=AE$4, MasterData5[[#This Row],[Income ]]&lt;=$AB$12), "Yes", "")</f>
        <v/>
      </c>
      <c r="S1567" s="14" t="str">
        <f>IF(AND(MasterData5[[#This Row],[MntSweetProducts]]&gt;=AF$4, MasterData5[[#This Row],[Income ]]&lt;=$AB$12), "Yes", "")</f>
        <v/>
      </c>
      <c r="U1567" s="14" t="str">
        <f>IF(MasterData5[[#This Row],[MntWines]]&gt;=AB$4, "Yes", "")</f>
        <v/>
      </c>
      <c r="V1567" s="14" t="str">
        <f>IF(MasterData5[[#This Row],[MntFruits]]&gt;=AC$4, "Yes", "")</f>
        <v/>
      </c>
      <c r="W1567" s="14" t="str">
        <f>IF(MasterData5[[#This Row],[MntMeatProducts]]&gt;=AD$4, "Yes", "")</f>
        <v/>
      </c>
      <c r="X1567" s="14" t="str">
        <f>IF(MasterData5[[#This Row],[MntFishProducts]]&gt;=AE$4, "Yes", "")</f>
        <v/>
      </c>
      <c r="Y1567" s="14" t="str">
        <f>IF(MasterData5[[#This Row],[MntSweetProducts]]&gt;=AF$4, "Yes", "")</f>
        <v/>
      </c>
    </row>
    <row r="1568" spans="1:25" x14ac:dyDescent="0.3">
      <c r="A1568">
        <v>7755</v>
      </c>
      <c r="B1568" s="10">
        <v>350</v>
      </c>
      <c r="C1568" s="10">
        <v>3</v>
      </c>
      <c r="D1568" s="10">
        <v>39</v>
      </c>
      <c r="E1568" s="10">
        <v>0</v>
      </c>
      <c r="F1568" s="10">
        <v>0</v>
      </c>
      <c r="G1568" s="10">
        <v>19</v>
      </c>
      <c r="H1568" s="24">
        <f>2021-'Customer Profile'!B1567</f>
        <v>67</v>
      </c>
      <c r="I1568" s="10">
        <f>IF(Analysis!$B$60="Wine",B1568,IF(Analysis!$B$60="Fruit",C1568,IF(Analysis!$B$60="Meat",D1568,IF(Analysis!$B$60="Fish",E1568,IF(Analysis!$B$60="Sweet",F1568,"")))))</f>
        <v>0</v>
      </c>
      <c r="J1568" s="10">
        <v>57744</v>
      </c>
      <c r="K1568" s="10" t="str">
        <f>IF(MasterData5[[#This Row],[Income ]]&gt;$AB$12, "Above", "Below")</f>
        <v>Above</v>
      </c>
      <c r="L1568" s="10">
        <f>SUM(MasterData5[[#This Row],[MntWines]:[MntSweetProducts]])</f>
        <v>392</v>
      </c>
      <c r="M1568" s="53" t="str">
        <f>IF(MasterData5[[#This Row],[Total Purchase]]&gt;=500, "Over $500", "")</f>
        <v/>
      </c>
      <c r="N1568" s="10"/>
      <c r="O1568" s="14" t="str">
        <f>IF(AND(MasterData5[[#This Row],[MntWines]]&gt;=AB$4, MasterData5[[#This Row],[Income ]]&lt;=$AB$12), "Yes", "")</f>
        <v/>
      </c>
      <c r="P1568" s="14" t="str">
        <f>IF(AND(MasterData5[[#This Row],[MntFruits]]&gt;=AC$4, MasterData5[[#This Row],[Income ]]&lt;=$AB$12), "Yes", "")</f>
        <v/>
      </c>
      <c r="Q1568" s="14" t="str">
        <f>IF(AND(MasterData5[[#This Row],[MntMeatProducts]]&gt;=AD$4, MasterData5[[#This Row],[Income ]]&lt;=$AB$12), "Yes", "")</f>
        <v/>
      </c>
      <c r="R1568" s="14" t="str">
        <f>IF(AND(MasterData5[[#This Row],[MntFishProducts]]&gt;=AE$4, MasterData5[[#This Row],[Income ]]&lt;=$AB$12), "Yes", "")</f>
        <v/>
      </c>
      <c r="S1568" s="14" t="str">
        <f>IF(AND(MasterData5[[#This Row],[MntSweetProducts]]&gt;=AF$4, MasterData5[[#This Row],[Income ]]&lt;=$AB$12), "Yes", "")</f>
        <v/>
      </c>
      <c r="U1568" s="14" t="str">
        <f>IF(MasterData5[[#This Row],[MntWines]]&gt;=AB$4, "Yes", "")</f>
        <v>Yes</v>
      </c>
      <c r="V1568" s="14" t="str">
        <f>IF(MasterData5[[#This Row],[MntFruits]]&gt;=AC$4, "Yes", "")</f>
        <v/>
      </c>
      <c r="W1568" s="14" t="str">
        <f>IF(MasterData5[[#This Row],[MntMeatProducts]]&gt;=AD$4, "Yes", "")</f>
        <v/>
      </c>
      <c r="X1568" s="14" t="str">
        <f>IF(MasterData5[[#This Row],[MntFishProducts]]&gt;=AE$4, "Yes", "")</f>
        <v/>
      </c>
      <c r="Y1568" s="14" t="str">
        <f>IF(MasterData5[[#This Row],[MntSweetProducts]]&gt;=AF$4, "Yes", "")</f>
        <v/>
      </c>
    </row>
    <row r="1569" spans="1:25" x14ac:dyDescent="0.3">
      <c r="A1569">
        <v>7761</v>
      </c>
      <c r="B1569" s="10">
        <v>13</v>
      </c>
      <c r="C1569" s="10">
        <v>11</v>
      </c>
      <c r="D1569" s="10">
        <v>24</v>
      </c>
      <c r="E1569" s="10">
        <v>13</v>
      </c>
      <c r="F1569" s="10">
        <v>8</v>
      </c>
      <c r="G1569" s="10">
        <v>40</v>
      </c>
      <c r="H1569" s="24">
        <f>2021-'Customer Profile'!B1568</f>
        <v>43</v>
      </c>
      <c r="I1569" s="10">
        <f>IF(Analysis!$B$60="Wine",B1569,IF(Analysis!$B$60="Fruit",C1569,IF(Analysis!$B$60="Meat",D1569,IF(Analysis!$B$60="Fish",E1569,IF(Analysis!$B$60="Sweet",F1569,"")))))</f>
        <v>13</v>
      </c>
      <c r="J1569" s="10">
        <v>38702</v>
      </c>
      <c r="K1569" s="10" t="str">
        <f>IF(MasterData5[[#This Row],[Income ]]&gt;$AB$12, "Above", "Below")</f>
        <v>Below</v>
      </c>
      <c r="L1569" s="10">
        <f>SUM(MasterData5[[#This Row],[MntWines]:[MntSweetProducts]])</f>
        <v>69</v>
      </c>
      <c r="M1569" s="53" t="str">
        <f>IF(MasterData5[[#This Row],[Total Purchase]]&gt;=500, "Over $500", "")</f>
        <v/>
      </c>
      <c r="N1569" s="10"/>
      <c r="O1569" s="14" t="str">
        <f>IF(AND(MasterData5[[#This Row],[MntWines]]&gt;=AB$4, MasterData5[[#This Row],[Income ]]&lt;=$AB$12), "Yes", "")</f>
        <v/>
      </c>
      <c r="P1569" s="14" t="str">
        <f>IF(AND(MasterData5[[#This Row],[MntFruits]]&gt;=AC$4, MasterData5[[#This Row],[Income ]]&lt;=$AB$12), "Yes", "")</f>
        <v/>
      </c>
      <c r="Q1569" s="14" t="str">
        <f>IF(AND(MasterData5[[#This Row],[MntMeatProducts]]&gt;=AD$4, MasterData5[[#This Row],[Income ]]&lt;=$AB$12), "Yes", "")</f>
        <v/>
      </c>
      <c r="R1569" s="14" t="str">
        <f>IF(AND(MasterData5[[#This Row],[MntFishProducts]]&gt;=AE$4, MasterData5[[#This Row],[Income ]]&lt;=$AB$12), "Yes", "")</f>
        <v/>
      </c>
      <c r="S1569" s="14" t="str">
        <f>IF(AND(MasterData5[[#This Row],[MntSweetProducts]]&gt;=AF$4, MasterData5[[#This Row],[Income ]]&lt;=$AB$12), "Yes", "")</f>
        <v/>
      </c>
      <c r="U1569" s="14" t="str">
        <f>IF(MasterData5[[#This Row],[MntWines]]&gt;=AB$4, "Yes", "")</f>
        <v/>
      </c>
      <c r="V1569" s="14" t="str">
        <f>IF(MasterData5[[#This Row],[MntFruits]]&gt;=AC$4, "Yes", "")</f>
        <v/>
      </c>
      <c r="W1569" s="14" t="str">
        <f>IF(MasterData5[[#This Row],[MntMeatProducts]]&gt;=AD$4, "Yes", "")</f>
        <v/>
      </c>
      <c r="X1569" s="14" t="str">
        <f>IF(MasterData5[[#This Row],[MntFishProducts]]&gt;=AE$4, "Yes", "")</f>
        <v/>
      </c>
      <c r="Y1569" s="14" t="str">
        <f>IF(MasterData5[[#This Row],[MntSweetProducts]]&gt;=AF$4, "Yes", "")</f>
        <v/>
      </c>
    </row>
    <row r="1570" spans="1:25" x14ac:dyDescent="0.3">
      <c r="A1570">
        <v>7786</v>
      </c>
      <c r="B1570" s="10">
        <v>68</v>
      </c>
      <c r="C1570" s="10">
        <v>7</v>
      </c>
      <c r="D1570" s="10">
        <v>59</v>
      </c>
      <c r="E1570" s="10">
        <v>10</v>
      </c>
      <c r="F1570" s="10">
        <v>5</v>
      </c>
      <c r="G1570" s="10">
        <v>11</v>
      </c>
      <c r="H1570" s="24">
        <f>2021-'Customer Profile'!B1569</f>
        <v>35</v>
      </c>
      <c r="I1570" s="10">
        <f>IF(Analysis!$B$60="Wine",B1570,IF(Analysis!$B$60="Fruit",C1570,IF(Analysis!$B$60="Meat",D1570,IF(Analysis!$B$60="Fish",E1570,IF(Analysis!$B$60="Sweet",F1570,"")))))</f>
        <v>10</v>
      </c>
      <c r="J1570" s="10">
        <v>29999</v>
      </c>
      <c r="K1570" s="10" t="str">
        <f>IF(MasterData5[[#This Row],[Income ]]&gt;$AB$12, "Above", "Below")</f>
        <v>Below</v>
      </c>
      <c r="L1570" s="10">
        <f>SUM(MasterData5[[#This Row],[MntWines]:[MntSweetProducts]])</f>
        <v>149</v>
      </c>
      <c r="M1570" s="53" t="str">
        <f>IF(MasterData5[[#This Row],[Total Purchase]]&gt;=500, "Over $500", "")</f>
        <v/>
      </c>
      <c r="N1570" s="10"/>
      <c r="O1570" s="14" t="str">
        <f>IF(AND(MasterData5[[#This Row],[MntWines]]&gt;=AB$4, MasterData5[[#This Row],[Income ]]&lt;=$AB$12), "Yes", "")</f>
        <v/>
      </c>
      <c r="P1570" s="14" t="str">
        <f>IF(AND(MasterData5[[#This Row],[MntFruits]]&gt;=AC$4, MasterData5[[#This Row],[Income ]]&lt;=$AB$12), "Yes", "")</f>
        <v/>
      </c>
      <c r="Q1570" s="14" t="str">
        <f>IF(AND(MasterData5[[#This Row],[MntMeatProducts]]&gt;=AD$4, MasterData5[[#This Row],[Income ]]&lt;=$AB$12), "Yes", "")</f>
        <v/>
      </c>
      <c r="R1570" s="14" t="str">
        <f>IF(AND(MasterData5[[#This Row],[MntFishProducts]]&gt;=AE$4, MasterData5[[#This Row],[Income ]]&lt;=$AB$12), "Yes", "")</f>
        <v/>
      </c>
      <c r="S1570" s="14" t="str">
        <f>IF(AND(MasterData5[[#This Row],[MntSweetProducts]]&gt;=AF$4, MasterData5[[#This Row],[Income ]]&lt;=$AB$12), "Yes", "")</f>
        <v/>
      </c>
      <c r="U1570" s="14" t="str">
        <f>IF(MasterData5[[#This Row],[MntWines]]&gt;=AB$4, "Yes", "")</f>
        <v/>
      </c>
      <c r="V1570" s="14" t="str">
        <f>IF(MasterData5[[#This Row],[MntFruits]]&gt;=AC$4, "Yes", "")</f>
        <v/>
      </c>
      <c r="W1570" s="14" t="str">
        <f>IF(MasterData5[[#This Row],[MntMeatProducts]]&gt;=AD$4, "Yes", "")</f>
        <v/>
      </c>
      <c r="X1570" s="14" t="str">
        <f>IF(MasterData5[[#This Row],[MntFishProducts]]&gt;=AE$4, "Yes", "")</f>
        <v/>
      </c>
      <c r="Y1570" s="14" t="str">
        <f>IF(MasterData5[[#This Row],[MntSweetProducts]]&gt;=AF$4, "Yes", "")</f>
        <v/>
      </c>
    </row>
    <row r="1571" spans="1:25" x14ac:dyDescent="0.3">
      <c r="A1571">
        <v>7787</v>
      </c>
      <c r="B1571" s="10">
        <v>526</v>
      </c>
      <c r="C1571" s="10">
        <v>28</v>
      </c>
      <c r="D1571" s="10">
        <v>135</v>
      </c>
      <c r="E1571" s="10">
        <v>10</v>
      </c>
      <c r="F1571" s="10">
        <v>21</v>
      </c>
      <c r="G1571" s="10">
        <v>99</v>
      </c>
      <c r="H1571" s="24">
        <f>2021-'Customer Profile'!B1570</f>
        <v>61</v>
      </c>
      <c r="I1571" s="10">
        <f>IF(Analysis!$B$60="Wine",B1571,IF(Analysis!$B$60="Fruit",C1571,IF(Analysis!$B$60="Meat",D1571,IF(Analysis!$B$60="Fish",E1571,IF(Analysis!$B$60="Sweet",F1571,"")))))</f>
        <v>10</v>
      </c>
      <c r="J1571" s="10">
        <v>62807</v>
      </c>
      <c r="K1571" s="10" t="str">
        <f>IF(MasterData5[[#This Row],[Income ]]&gt;$AB$12, "Above", "Below")</f>
        <v>Above</v>
      </c>
      <c r="L1571" s="10">
        <f>SUM(MasterData5[[#This Row],[MntWines]:[MntSweetProducts]])</f>
        <v>720</v>
      </c>
      <c r="M1571" s="53" t="str">
        <f>IF(MasterData5[[#This Row],[Total Purchase]]&gt;=500, "Over $500", "")</f>
        <v>Over $500</v>
      </c>
      <c r="N1571" s="10"/>
      <c r="O1571" s="14" t="str">
        <f>IF(AND(MasterData5[[#This Row],[MntWines]]&gt;=AB$4, MasterData5[[#This Row],[Income ]]&lt;=$AB$12), "Yes", "")</f>
        <v/>
      </c>
      <c r="P1571" s="14" t="str">
        <f>IF(AND(MasterData5[[#This Row],[MntFruits]]&gt;=AC$4, MasterData5[[#This Row],[Income ]]&lt;=$AB$12), "Yes", "")</f>
        <v/>
      </c>
      <c r="Q1571" s="14" t="str">
        <f>IF(AND(MasterData5[[#This Row],[MntMeatProducts]]&gt;=AD$4, MasterData5[[#This Row],[Income ]]&lt;=$AB$12), "Yes", "")</f>
        <v/>
      </c>
      <c r="R1571" s="14" t="str">
        <f>IF(AND(MasterData5[[#This Row],[MntFishProducts]]&gt;=AE$4, MasterData5[[#This Row],[Income ]]&lt;=$AB$12), "Yes", "")</f>
        <v/>
      </c>
      <c r="S1571" s="14" t="str">
        <f>IF(AND(MasterData5[[#This Row],[MntSweetProducts]]&gt;=AF$4, MasterData5[[#This Row],[Income ]]&lt;=$AB$12), "Yes", "")</f>
        <v/>
      </c>
      <c r="U1571" s="14" t="str">
        <f>IF(MasterData5[[#This Row],[MntWines]]&gt;=AB$4, "Yes", "")</f>
        <v>Yes</v>
      </c>
      <c r="V1571" s="14" t="str">
        <f>IF(MasterData5[[#This Row],[MntFruits]]&gt;=AC$4, "Yes", "")</f>
        <v>Yes</v>
      </c>
      <c r="W1571" s="14" t="str">
        <f>IF(MasterData5[[#This Row],[MntMeatProducts]]&gt;=AD$4, "Yes", "")</f>
        <v/>
      </c>
      <c r="X1571" s="14" t="str">
        <f>IF(MasterData5[[#This Row],[MntFishProducts]]&gt;=AE$4, "Yes", "")</f>
        <v/>
      </c>
      <c r="Y1571" s="14" t="str">
        <f>IF(MasterData5[[#This Row],[MntSweetProducts]]&gt;=AF$4, "Yes", "")</f>
        <v/>
      </c>
    </row>
    <row r="1572" spans="1:25" x14ac:dyDescent="0.3">
      <c r="A1572">
        <v>7788</v>
      </c>
      <c r="B1572" s="10">
        <v>6</v>
      </c>
      <c r="C1572" s="10">
        <v>0</v>
      </c>
      <c r="D1572" s="10">
        <v>3</v>
      </c>
      <c r="E1572" s="10">
        <v>0</v>
      </c>
      <c r="F1572" s="10">
        <v>0</v>
      </c>
      <c r="G1572" s="10">
        <v>1</v>
      </c>
      <c r="H1572" s="24">
        <f>2021-'Customer Profile'!B1571</f>
        <v>38</v>
      </c>
      <c r="I1572" s="10">
        <f>IF(Analysis!$B$60="Wine",B1572,IF(Analysis!$B$60="Fruit",C1572,IF(Analysis!$B$60="Meat",D1572,IF(Analysis!$B$60="Fish",E1572,IF(Analysis!$B$60="Sweet",F1572,"")))))</f>
        <v>0</v>
      </c>
      <c r="J1572" s="10">
        <v>23536</v>
      </c>
      <c r="K1572" s="10" t="str">
        <f>IF(MasterData5[[#This Row],[Income ]]&gt;$AB$12, "Above", "Below")</f>
        <v>Below</v>
      </c>
      <c r="L1572" s="10">
        <f>SUM(MasterData5[[#This Row],[MntWines]:[MntSweetProducts]])</f>
        <v>9</v>
      </c>
      <c r="M1572" s="53" t="str">
        <f>IF(MasterData5[[#This Row],[Total Purchase]]&gt;=500, "Over $500", "")</f>
        <v/>
      </c>
      <c r="N1572" s="10"/>
      <c r="O1572" s="14" t="str">
        <f>IF(AND(MasterData5[[#This Row],[MntWines]]&gt;=AB$4, MasterData5[[#This Row],[Income ]]&lt;=$AB$12), "Yes", "")</f>
        <v/>
      </c>
      <c r="P1572" s="14" t="str">
        <f>IF(AND(MasterData5[[#This Row],[MntFruits]]&gt;=AC$4, MasterData5[[#This Row],[Income ]]&lt;=$AB$12), "Yes", "")</f>
        <v/>
      </c>
      <c r="Q1572" s="14" t="str">
        <f>IF(AND(MasterData5[[#This Row],[MntMeatProducts]]&gt;=AD$4, MasterData5[[#This Row],[Income ]]&lt;=$AB$12), "Yes", "")</f>
        <v/>
      </c>
      <c r="R1572" s="14" t="str">
        <f>IF(AND(MasterData5[[#This Row],[MntFishProducts]]&gt;=AE$4, MasterData5[[#This Row],[Income ]]&lt;=$AB$12), "Yes", "")</f>
        <v/>
      </c>
      <c r="S1572" s="14" t="str">
        <f>IF(AND(MasterData5[[#This Row],[MntSweetProducts]]&gt;=AF$4, MasterData5[[#This Row],[Income ]]&lt;=$AB$12), "Yes", "")</f>
        <v/>
      </c>
      <c r="U1572" s="14" t="str">
        <f>IF(MasterData5[[#This Row],[MntWines]]&gt;=AB$4, "Yes", "")</f>
        <v/>
      </c>
      <c r="V1572" s="14" t="str">
        <f>IF(MasterData5[[#This Row],[MntFruits]]&gt;=AC$4, "Yes", "")</f>
        <v/>
      </c>
      <c r="W1572" s="14" t="str">
        <f>IF(MasterData5[[#This Row],[MntMeatProducts]]&gt;=AD$4, "Yes", "")</f>
        <v/>
      </c>
      <c r="X1572" s="14" t="str">
        <f>IF(MasterData5[[#This Row],[MntFishProducts]]&gt;=AE$4, "Yes", "")</f>
        <v/>
      </c>
      <c r="Y1572" s="14" t="str">
        <f>IF(MasterData5[[#This Row],[MntSweetProducts]]&gt;=AF$4, "Yes", "")</f>
        <v/>
      </c>
    </row>
    <row r="1573" spans="1:25" x14ac:dyDescent="0.3">
      <c r="A1573">
        <v>7789</v>
      </c>
      <c r="B1573" s="10">
        <v>684</v>
      </c>
      <c r="C1573" s="10">
        <v>100</v>
      </c>
      <c r="D1573" s="10">
        <v>801</v>
      </c>
      <c r="E1573" s="10">
        <v>21</v>
      </c>
      <c r="F1573" s="10">
        <v>66</v>
      </c>
      <c r="G1573" s="10">
        <v>0</v>
      </c>
      <c r="H1573" s="24">
        <f>2021-'Customer Profile'!B1572</f>
        <v>56</v>
      </c>
      <c r="I1573" s="10">
        <f>IF(Analysis!$B$60="Wine",B1573,IF(Analysis!$B$60="Fruit",C1573,IF(Analysis!$B$60="Meat",D1573,IF(Analysis!$B$60="Fish",E1573,IF(Analysis!$B$60="Sweet",F1573,"")))))</f>
        <v>21</v>
      </c>
      <c r="J1573" s="10">
        <v>84618</v>
      </c>
      <c r="K1573" s="10" t="str">
        <f>IF(MasterData5[[#This Row],[Income ]]&gt;$AB$12, "Above", "Below")</f>
        <v>Above</v>
      </c>
      <c r="L1573" s="10">
        <f>SUM(MasterData5[[#This Row],[MntWines]:[MntSweetProducts]])</f>
        <v>1672</v>
      </c>
      <c r="M1573" s="53" t="str">
        <f>IF(MasterData5[[#This Row],[Total Purchase]]&gt;=500, "Over $500", "")</f>
        <v>Over $500</v>
      </c>
      <c r="N1573" s="10"/>
      <c r="O1573" s="14" t="str">
        <f>IF(AND(MasterData5[[#This Row],[MntWines]]&gt;=AB$4, MasterData5[[#This Row],[Income ]]&lt;=$AB$12), "Yes", "")</f>
        <v/>
      </c>
      <c r="P1573" s="14" t="str">
        <f>IF(AND(MasterData5[[#This Row],[MntFruits]]&gt;=AC$4, MasterData5[[#This Row],[Income ]]&lt;=$AB$12), "Yes", "")</f>
        <v/>
      </c>
      <c r="Q1573" s="14" t="str">
        <f>IF(AND(MasterData5[[#This Row],[MntMeatProducts]]&gt;=AD$4, MasterData5[[#This Row],[Income ]]&lt;=$AB$12), "Yes", "")</f>
        <v/>
      </c>
      <c r="R1573" s="14" t="str">
        <f>IF(AND(MasterData5[[#This Row],[MntFishProducts]]&gt;=AE$4, MasterData5[[#This Row],[Income ]]&lt;=$AB$12), "Yes", "")</f>
        <v/>
      </c>
      <c r="S1573" s="14" t="str">
        <f>IF(AND(MasterData5[[#This Row],[MntSweetProducts]]&gt;=AF$4, MasterData5[[#This Row],[Income ]]&lt;=$AB$12), "Yes", "")</f>
        <v/>
      </c>
      <c r="U1573" s="14" t="str">
        <f>IF(MasterData5[[#This Row],[MntWines]]&gt;=AB$4, "Yes", "")</f>
        <v>Yes</v>
      </c>
      <c r="V1573" s="14" t="str">
        <f>IF(MasterData5[[#This Row],[MntFruits]]&gt;=AC$4, "Yes", "")</f>
        <v>Yes</v>
      </c>
      <c r="W1573" s="14" t="str">
        <f>IF(MasterData5[[#This Row],[MntMeatProducts]]&gt;=AD$4, "Yes", "")</f>
        <v>Yes</v>
      </c>
      <c r="X1573" s="14" t="str">
        <f>IF(MasterData5[[#This Row],[MntFishProducts]]&gt;=AE$4, "Yes", "")</f>
        <v/>
      </c>
      <c r="Y1573" s="14" t="str">
        <f>IF(MasterData5[[#This Row],[MntSweetProducts]]&gt;=AF$4, "Yes", "")</f>
        <v>Yes</v>
      </c>
    </row>
    <row r="1574" spans="1:25" x14ac:dyDescent="0.3">
      <c r="A1574">
        <v>7791</v>
      </c>
      <c r="B1574" s="10">
        <v>12</v>
      </c>
      <c r="C1574" s="10">
        <v>1</v>
      </c>
      <c r="D1574" s="10">
        <v>6</v>
      </c>
      <c r="E1574" s="10">
        <v>0</v>
      </c>
      <c r="F1574" s="10">
        <v>1</v>
      </c>
      <c r="G1574" s="10">
        <v>5</v>
      </c>
      <c r="H1574" s="24">
        <f>2021-'Customer Profile'!B1573</f>
        <v>54</v>
      </c>
      <c r="I1574" s="10">
        <f>IF(Analysis!$B$60="Wine",B1574,IF(Analysis!$B$60="Fruit",C1574,IF(Analysis!$B$60="Meat",D1574,IF(Analysis!$B$60="Fish",E1574,IF(Analysis!$B$60="Sweet",F1574,"")))))</f>
        <v>0</v>
      </c>
      <c r="J1574" s="10">
        <v>37054</v>
      </c>
      <c r="K1574" s="10" t="str">
        <f>IF(MasterData5[[#This Row],[Income ]]&gt;$AB$12, "Above", "Below")</f>
        <v>Below</v>
      </c>
      <c r="L1574" s="10">
        <f>SUM(MasterData5[[#This Row],[MntWines]:[MntSweetProducts]])</f>
        <v>20</v>
      </c>
      <c r="M1574" s="53" t="str">
        <f>IF(MasterData5[[#This Row],[Total Purchase]]&gt;=500, "Over $500", "")</f>
        <v/>
      </c>
      <c r="N1574" s="10"/>
      <c r="O1574" s="14" t="str">
        <f>IF(AND(MasterData5[[#This Row],[MntWines]]&gt;=AB$4, MasterData5[[#This Row],[Income ]]&lt;=$AB$12), "Yes", "")</f>
        <v/>
      </c>
      <c r="P1574" s="14" t="str">
        <f>IF(AND(MasterData5[[#This Row],[MntFruits]]&gt;=AC$4, MasterData5[[#This Row],[Income ]]&lt;=$AB$12), "Yes", "")</f>
        <v/>
      </c>
      <c r="Q1574" s="14" t="str">
        <f>IF(AND(MasterData5[[#This Row],[MntMeatProducts]]&gt;=AD$4, MasterData5[[#This Row],[Income ]]&lt;=$AB$12), "Yes", "")</f>
        <v/>
      </c>
      <c r="R1574" s="14" t="str">
        <f>IF(AND(MasterData5[[#This Row],[MntFishProducts]]&gt;=AE$4, MasterData5[[#This Row],[Income ]]&lt;=$AB$12), "Yes", "")</f>
        <v/>
      </c>
      <c r="S1574" s="14" t="str">
        <f>IF(AND(MasterData5[[#This Row],[MntSweetProducts]]&gt;=AF$4, MasterData5[[#This Row],[Income ]]&lt;=$AB$12), "Yes", "")</f>
        <v/>
      </c>
      <c r="U1574" s="14" t="str">
        <f>IF(MasterData5[[#This Row],[MntWines]]&gt;=AB$4, "Yes", "")</f>
        <v/>
      </c>
      <c r="V1574" s="14" t="str">
        <f>IF(MasterData5[[#This Row],[MntFruits]]&gt;=AC$4, "Yes", "")</f>
        <v/>
      </c>
      <c r="W1574" s="14" t="str">
        <f>IF(MasterData5[[#This Row],[MntMeatProducts]]&gt;=AD$4, "Yes", "")</f>
        <v/>
      </c>
      <c r="X1574" s="14" t="str">
        <f>IF(MasterData5[[#This Row],[MntFishProducts]]&gt;=AE$4, "Yes", "")</f>
        <v/>
      </c>
      <c r="Y1574" s="14" t="str">
        <f>IF(MasterData5[[#This Row],[MntSweetProducts]]&gt;=AF$4, "Yes", "")</f>
        <v/>
      </c>
    </row>
    <row r="1575" spans="1:25" x14ac:dyDescent="0.3">
      <c r="A1575">
        <v>7793</v>
      </c>
      <c r="B1575" s="10">
        <v>641</v>
      </c>
      <c r="C1575" s="10">
        <v>7</v>
      </c>
      <c r="D1575" s="10">
        <v>84</v>
      </c>
      <c r="E1575" s="10">
        <v>0</v>
      </c>
      <c r="F1575" s="10">
        <v>30</v>
      </c>
      <c r="G1575" s="10">
        <v>38</v>
      </c>
      <c r="H1575" s="24">
        <f>2021-'Customer Profile'!B1574</f>
        <v>45</v>
      </c>
      <c r="I1575" s="10">
        <f>IF(Analysis!$B$60="Wine",B1575,IF(Analysis!$B$60="Fruit",C1575,IF(Analysis!$B$60="Meat",D1575,IF(Analysis!$B$60="Fish",E1575,IF(Analysis!$B$60="Sweet",F1575,"")))))</f>
        <v>0</v>
      </c>
      <c r="J1575" s="10">
        <v>62061</v>
      </c>
      <c r="K1575" s="10" t="str">
        <f>IF(MasterData5[[#This Row],[Income ]]&gt;$AB$12, "Above", "Below")</f>
        <v>Above</v>
      </c>
      <c r="L1575" s="10">
        <f>SUM(MasterData5[[#This Row],[MntWines]:[MntSweetProducts]])</f>
        <v>762</v>
      </c>
      <c r="M1575" s="53" t="str">
        <f>IF(MasterData5[[#This Row],[Total Purchase]]&gt;=500, "Over $500", "")</f>
        <v>Over $500</v>
      </c>
      <c r="N1575" s="10"/>
      <c r="O1575" s="14" t="str">
        <f>IF(AND(MasterData5[[#This Row],[MntWines]]&gt;=AB$4, MasterData5[[#This Row],[Income ]]&lt;=$AB$12), "Yes", "")</f>
        <v/>
      </c>
      <c r="P1575" s="14" t="str">
        <f>IF(AND(MasterData5[[#This Row],[MntFruits]]&gt;=AC$4, MasterData5[[#This Row],[Income ]]&lt;=$AB$12), "Yes", "")</f>
        <v/>
      </c>
      <c r="Q1575" s="14" t="str">
        <f>IF(AND(MasterData5[[#This Row],[MntMeatProducts]]&gt;=AD$4, MasterData5[[#This Row],[Income ]]&lt;=$AB$12), "Yes", "")</f>
        <v/>
      </c>
      <c r="R1575" s="14" t="str">
        <f>IF(AND(MasterData5[[#This Row],[MntFishProducts]]&gt;=AE$4, MasterData5[[#This Row],[Income ]]&lt;=$AB$12), "Yes", "")</f>
        <v/>
      </c>
      <c r="S1575" s="14" t="str">
        <f>IF(AND(MasterData5[[#This Row],[MntSweetProducts]]&gt;=AF$4, MasterData5[[#This Row],[Income ]]&lt;=$AB$12), "Yes", "")</f>
        <v/>
      </c>
      <c r="U1575" s="14" t="str">
        <f>IF(MasterData5[[#This Row],[MntWines]]&gt;=AB$4, "Yes", "")</f>
        <v>Yes</v>
      </c>
      <c r="V1575" s="14" t="str">
        <f>IF(MasterData5[[#This Row],[MntFruits]]&gt;=AC$4, "Yes", "")</f>
        <v/>
      </c>
      <c r="W1575" s="14" t="str">
        <f>IF(MasterData5[[#This Row],[MntMeatProducts]]&gt;=AD$4, "Yes", "")</f>
        <v/>
      </c>
      <c r="X1575" s="14" t="str">
        <f>IF(MasterData5[[#This Row],[MntFishProducts]]&gt;=AE$4, "Yes", "")</f>
        <v/>
      </c>
      <c r="Y1575" s="14" t="str">
        <f>IF(MasterData5[[#This Row],[MntSweetProducts]]&gt;=AF$4, "Yes", "")</f>
        <v>Yes</v>
      </c>
    </row>
    <row r="1576" spans="1:25" x14ac:dyDescent="0.3">
      <c r="A1576">
        <v>7798</v>
      </c>
      <c r="B1576" s="10">
        <v>233</v>
      </c>
      <c r="C1576" s="10">
        <v>20</v>
      </c>
      <c r="D1576" s="10">
        <v>57</v>
      </c>
      <c r="E1576" s="10">
        <v>8</v>
      </c>
      <c r="F1576" s="10">
        <v>20</v>
      </c>
      <c r="G1576" s="10">
        <v>91</v>
      </c>
      <c r="H1576" s="24">
        <f>2021-'Customer Profile'!B1575</f>
        <v>49</v>
      </c>
      <c r="I1576" s="10">
        <f>IF(Analysis!$B$60="Wine",B1576,IF(Analysis!$B$60="Fruit",C1576,IF(Analysis!$B$60="Meat",D1576,IF(Analysis!$B$60="Fish",E1576,IF(Analysis!$B$60="Sweet",F1576,"")))))</f>
        <v>8</v>
      </c>
      <c r="J1576" s="10">
        <v>46344</v>
      </c>
      <c r="K1576" s="10" t="str">
        <f>IF(MasterData5[[#This Row],[Income ]]&gt;$AB$12, "Above", "Below")</f>
        <v>Below</v>
      </c>
      <c r="L1576" s="10">
        <f>SUM(MasterData5[[#This Row],[MntWines]:[MntSweetProducts]])</f>
        <v>338</v>
      </c>
      <c r="M1576" s="53" t="str">
        <f>IF(MasterData5[[#This Row],[Total Purchase]]&gt;=500, "Over $500", "")</f>
        <v/>
      </c>
      <c r="N1576" s="10"/>
      <c r="O1576" s="14" t="str">
        <f>IF(AND(MasterData5[[#This Row],[MntWines]]&gt;=AB$4, MasterData5[[#This Row],[Income ]]&lt;=$AB$12), "Yes", "")</f>
        <v/>
      </c>
      <c r="P1576" s="14" t="str">
        <f>IF(AND(MasterData5[[#This Row],[MntFruits]]&gt;=AC$4, MasterData5[[#This Row],[Income ]]&lt;=$AB$12), "Yes", "")</f>
        <v/>
      </c>
      <c r="Q1576" s="14" t="str">
        <f>IF(AND(MasterData5[[#This Row],[MntMeatProducts]]&gt;=AD$4, MasterData5[[#This Row],[Income ]]&lt;=$AB$12), "Yes", "")</f>
        <v/>
      </c>
      <c r="R1576" s="14" t="str">
        <f>IF(AND(MasterData5[[#This Row],[MntFishProducts]]&gt;=AE$4, MasterData5[[#This Row],[Income ]]&lt;=$AB$12), "Yes", "")</f>
        <v/>
      </c>
      <c r="S1576" s="14" t="str">
        <f>IF(AND(MasterData5[[#This Row],[MntSweetProducts]]&gt;=AF$4, MasterData5[[#This Row],[Income ]]&lt;=$AB$12), "Yes", "")</f>
        <v/>
      </c>
      <c r="U1576" s="14" t="str">
        <f>IF(MasterData5[[#This Row],[MntWines]]&gt;=AB$4, "Yes", "")</f>
        <v/>
      </c>
      <c r="V1576" s="14" t="str">
        <f>IF(MasterData5[[#This Row],[MntFruits]]&gt;=AC$4, "Yes", "")</f>
        <v/>
      </c>
      <c r="W1576" s="14" t="str">
        <f>IF(MasterData5[[#This Row],[MntMeatProducts]]&gt;=AD$4, "Yes", "")</f>
        <v/>
      </c>
      <c r="X1576" s="14" t="str">
        <f>IF(MasterData5[[#This Row],[MntFishProducts]]&gt;=AE$4, "Yes", "")</f>
        <v/>
      </c>
      <c r="Y1576" s="14" t="str">
        <f>IF(MasterData5[[#This Row],[MntSweetProducts]]&gt;=AF$4, "Yes", "")</f>
        <v/>
      </c>
    </row>
    <row r="1577" spans="1:25" x14ac:dyDescent="0.3">
      <c r="A1577">
        <v>7801</v>
      </c>
      <c r="B1577" s="10">
        <v>197</v>
      </c>
      <c r="C1577" s="10">
        <v>107</v>
      </c>
      <c r="D1577" s="10">
        <v>227</v>
      </c>
      <c r="E1577" s="10">
        <v>7</v>
      </c>
      <c r="F1577" s="10">
        <v>59</v>
      </c>
      <c r="G1577" s="10">
        <v>131</v>
      </c>
      <c r="H1577" s="24">
        <f>2021-'Customer Profile'!B1576</f>
        <v>62</v>
      </c>
      <c r="I1577" s="10">
        <f>IF(Analysis!$B$60="Wine",B1577,IF(Analysis!$B$60="Fruit",C1577,IF(Analysis!$B$60="Meat",D1577,IF(Analysis!$B$60="Fish",E1577,IF(Analysis!$B$60="Sweet",F1577,"")))))</f>
        <v>7</v>
      </c>
      <c r="J1577" s="10">
        <v>54753</v>
      </c>
      <c r="K1577" s="10" t="str">
        <f>IF(MasterData5[[#This Row],[Income ]]&gt;$AB$12, "Above", "Below")</f>
        <v>Above</v>
      </c>
      <c r="L1577" s="10">
        <f>SUM(MasterData5[[#This Row],[MntWines]:[MntSweetProducts]])</f>
        <v>597</v>
      </c>
      <c r="M1577" s="53" t="str">
        <f>IF(MasterData5[[#This Row],[Total Purchase]]&gt;=500, "Over $500", "")</f>
        <v>Over $500</v>
      </c>
      <c r="N1577" s="10"/>
      <c r="O1577" s="14" t="str">
        <f>IF(AND(MasterData5[[#This Row],[MntWines]]&gt;=AB$4, MasterData5[[#This Row],[Income ]]&lt;=$AB$12), "Yes", "")</f>
        <v/>
      </c>
      <c r="P1577" s="14" t="str">
        <f>IF(AND(MasterData5[[#This Row],[MntFruits]]&gt;=AC$4, MasterData5[[#This Row],[Income ]]&lt;=$AB$12), "Yes", "")</f>
        <v/>
      </c>
      <c r="Q1577" s="14" t="str">
        <f>IF(AND(MasterData5[[#This Row],[MntMeatProducts]]&gt;=AD$4, MasterData5[[#This Row],[Income ]]&lt;=$AB$12), "Yes", "")</f>
        <v/>
      </c>
      <c r="R1577" s="14" t="str">
        <f>IF(AND(MasterData5[[#This Row],[MntFishProducts]]&gt;=AE$4, MasterData5[[#This Row],[Income ]]&lt;=$AB$12), "Yes", "")</f>
        <v/>
      </c>
      <c r="S1577" s="14" t="str">
        <f>IF(AND(MasterData5[[#This Row],[MntSweetProducts]]&gt;=AF$4, MasterData5[[#This Row],[Income ]]&lt;=$AB$12), "Yes", "")</f>
        <v/>
      </c>
      <c r="U1577" s="14" t="str">
        <f>IF(MasterData5[[#This Row],[MntWines]]&gt;=AB$4, "Yes", "")</f>
        <v/>
      </c>
      <c r="V1577" s="14" t="str">
        <f>IF(MasterData5[[#This Row],[MntFruits]]&gt;=AC$4, "Yes", "")</f>
        <v>Yes</v>
      </c>
      <c r="W1577" s="14" t="str">
        <f>IF(MasterData5[[#This Row],[MntMeatProducts]]&gt;=AD$4, "Yes", "")</f>
        <v>Yes</v>
      </c>
      <c r="X1577" s="14" t="str">
        <f>IF(MasterData5[[#This Row],[MntFishProducts]]&gt;=AE$4, "Yes", "")</f>
        <v/>
      </c>
      <c r="Y1577" s="14" t="str">
        <f>IF(MasterData5[[#This Row],[MntSweetProducts]]&gt;=AF$4, "Yes", "")</f>
        <v>Yes</v>
      </c>
    </row>
    <row r="1578" spans="1:25" x14ac:dyDescent="0.3">
      <c r="A1578">
        <v>7807</v>
      </c>
      <c r="B1578" s="10">
        <v>98</v>
      </c>
      <c r="C1578" s="10">
        <v>0</v>
      </c>
      <c r="D1578" s="10">
        <v>106</v>
      </c>
      <c r="E1578" s="10">
        <v>49</v>
      </c>
      <c r="F1578" s="10">
        <v>10</v>
      </c>
      <c r="G1578" s="10">
        <v>106</v>
      </c>
      <c r="H1578" s="24">
        <f>2021-'Customer Profile'!B1577</f>
        <v>47</v>
      </c>
      <c r="I1578" s="10">
        <f>IF(Analysis!$B$60="Wine",B1578,IF(Analysis!$B$60="Fruit",C1578,IF(Analysis!$B$60="Meat",D1578,IF(Analysis!$B$60="Fish",E1578,IF(Analysis!$B$60="Sweet",F1578,"")))))</f>
        <v>49</v>
      </c>
      <c r="J1578" s="10">
        <v>44989</v>
      </c>
      <c r="K1578" s="10" t="str">
        <f>IF(MasterData5[[#This Row],[Income ]]&gt;$AB$12, "Above", "Below")</f>
        <v>Below</v>
      </c>
      <c r="L1578" s="10">
        <f>SUM(MasterData5[[#This Row],[MntWines]:[MntSweetProducts]])</f>
        <v>263</v>
      </c>
      <c r="M1578" s="53" t="str">
        <f>IF(MasterData5[[#This Row],[Total Purchase]]&gt;=500, "Over $500", "")</f>
        <v/>
      </c>
      <c r="N1578" s="10"/>
      <c r="O1578" s="14" t="str">
        <f>IF(AND(MasterData5[[#This Row],[MntWines]]&gt;=AB$4, MasterData5[[#This Row],[Income ]]&lt;=$AB$12), "Yes", "")</f>
        <v/>
      </c>
      <c r="P1578" s="14" t="str">
        <f>IF(AND(MasterData5[[#This Row],[MntFruits]]&gt;=AC$4, MasterData5[[#This Row],[Income ]]&lt;=$AB$12), "Yes", "")</f>
        <v/>
      </c>
      <c r="Q1578" s="14" t="str">
        <f>IF(AND(MasterData5[[#This Row],[MntMeatProducts]]&gt;=AD$4, MasterData5[[#This Row],[Income ]]&lt;=$AB$12), "Yes", "")</f>
        <v/>
      </c>
      <c r="R1578" s="14" t="str">
        <f>IF(AND(MasterData5[[#This Row],[MntFishProducts]]&gt;=AE$4, MasterData5[[#This Row],[Income ]]&lt;=$AB$12), "Yes", "")</f>
        <v>Yes</v>
      </c>
      <c r="S1578" s="14" t="str">
        <f>IF(AND(MasterData5[[#This Row],[MntSweetProducts]]&gt;=AF$4, MasterData5[[#This Row],[Income ]]&lt;=$AB$12), "Yes", "")</f>
        <v/>
      </c>
      <c r="U1578" s="14" t="str">
        <f>IF(MasterData5[[#This Row],[MntWines]]&gt;=AB$4, "Yes", "")</f>
        <v/>
      </c>
      <c r="V1578" s="14" t="str">
        <f>IF(MasterData5[[#This Row],[MntFruits]]&gt;=AC$4, "Yes", "")</f>
        <v/>
      </c>
      <c r="W1578" s="14" t="str">
        <f>IF(MasterData5[[#This Row],[MntMeatProducts]]&gt;=AD$4, "Yes", "")</f>
        <v/>
      </c>
      <c r="X1578" s="14" t="str">
        <f>IF(MasterData5[[#This Row],[MntFishProducts]]&gt;=AE$4, "Yes", "")</f>
        <v>Yes</v>
      </c>
      <c r="Y1578" s="14" t="str">
        <f>IF(MasterData5[[#This Row],[MntSweetProducts]]&gt;=AF$4, "Yes", "")</f>
        <v/>
      </c>
    </row>
    <row r="1579" spans="1:25" x14ac:dyDescent="0.3">
      <c r="A1579">
        <v>7822</v>
      </c>
      <c r="B1579" s="10">
        <v>198</v>
      </c>
      <c r="C1579" s="10">
        <v>18</v>
      </c>
      <c r="D1579" s="10">
        <v>252</v>
      </c>
      <c r="E1579" s="10">
        <v>32</v>
      </c>
      <c r="F1579" s="10">
        <v>108</v>
      </c>
      <c r="G1579" s="10">
        <v>54</v>
      </c>
      <c r="H1579" s="24">
        <f>2021-'Customer Profile'!B1578</f>
        <v>45</v>
      </c>
      <c r="I1579" s="10">
        <f>IF(Analysis!$B$60="Wine",B1579,IF(Analysis!$B$60="Fruit",C1579,IF(Analysis!$B$60="Meat",D1579,IF(Analysis!$B$60="Fish",E1579,IF(Analysis!$B$60="Sweet",F1579,"")))))</f>
        <v>32</v>
      </c>
      <c r="J1579" s="10">
        <v>54058</v>
      </c>
      <c r="K1579" s="10" t="str">
        <f>IF(MasterData5[[#This Row],[Income ]]&gt;$AB$12, "Above", "Below")</f>
        <v>Above</v>
      </c>
      <c r="L1579" s="10">
        <f>SUM(MasterData5[[#This Row],[MntWines]:[MntSweetProducts]])</f>
        <v>608</v>
      </c>
      <c r="M1579" s="53" t="str">
        <f>IF(MasterData5[[#This Row],[Total Purchase]]&gt;=500, "Over $500", "")</f>
        <v>Over $500</v>
      </c>
      <c r="N1579" s="10"/>
      <c r="O1579" s="14" t="str">
        <f>IF(AND(MasterData5[[#This Row],[MntWines]]&gt;=AB$4, MasterData5[[#This Row],[Income ]]&lt;=$AB$12), "Yes", "")</f>
        <v/>
      </c>
      <c r="P1579" s="14" t="str">
        <f>IF(AND(MasterData5[[#This Row],[MntFruits]]&gt;=AC$4, MasterData5[[#This Row],[Income ]]&lt;=$AB$12), "Yes", "")</f>
        <v/>
      </c>
      <c r="Q1579" s="14" t="str">
        <f>IF(AND(MasterData5[[#This Row],[MntMeatProducts]]&gt;=AD$4, MasterData5[[#This Row],[Income ]]&lt;=$AB$12), "Yes", "")</f>
        <v/>
      </c>
      <c r="R1579" s="14" t="str">
        <f>IF(AND(MasterData5[[#This Row],[MntFishProducts]]&gt;=AE$4, MasterData5[[#This Row],[Income ]]&lt;=$AB$12), "Yes", "")</f>
        <v/>
      </c>
      <c r="S1579" s="14" t="str">
        <f>IF(AND(MasterData5[[#This Row],[MntSweetProducts]]&gt;=AF$4, MasterData5[[#This Row],[Income ]]&lt;=$AB$12), "Yes", "")</f>
        <v/>
      </c>
      <c r="U1579" s="14" t="str">
        <f>IF(MasterData5[[#This Row],[MntWines]]&gt;=AB$4, "Yes", "")</f>
        <v/>
      </c>
      <c r="V1579" s="14" t="str">
        <f>IF(MasterData5[[#This Row],[MntFruits]]&gt;=AC$4, "Yes", "")</f>
        <v/>
      </c>
      <c r="W1579" s="14" t="str">
        <f>IF(MasterData5[[#This Row],[MntMeatProducts]]&gt;=AD$4, "Yes", "")</f>
        <v>Yes</v>
      </c>
      <c r="X1579" s="14" t="str">
        <f>IF(MasterData5[[#This Row],[MntFishProducts]]&gt;=AE$4, "Yes", "")</f>
        <v/>
      </c>
      <c r="Y1579" s="14" t="str">
        <f>IF(MasterData5[[#This Row],[MntSweetProducts]]&gt;=AF$4, "Yes", "")</f>
        <v>Yes</v>
      </c>
    </row>
    <row r="1580" spans="1:25" x14ac:dyDescent="0.3">
      <c r="A1580">
        <v>7828</v>
      </c>
      <c r="B1580" s="10">
        <v>68</v>
      </c>
      <c r="C1580" s="10">
        <v>129</v>
      </c>
      <c r="D1580" s="10">
        <v>396</v>
      </c>
      <c r="E1580" s="10">
        <v>188</v>
      </c>
      <c r="F1580" s="10">
        <v>22</v>
      </c>
      <c r="G1580" s="10">
        <v>15</v>
      </c>
      <c r="H1580" s="24">
        <f>2021-'Customer Profile'!B1579</f>
        <v>40</v>
      </c>
      <c r="I1580" s="10">
        <f>IF(Analysis!$B$60="Wine",B1580,IF(Analysis!$B$60="Fruit",C1580,IF(Analysis!$B$60="Meat",D1580,IF(Analysis!$B$60="Fish",E1580,IF(Analysis!$B$60="Sweet",F1580,"")))))</f>
        <v>188</v>
      </c>
      <c r="J1580" s="10">
        <v>77882</v>
      </c>
      <c r="K1580" s="10" t="str">
        <f>IF(MasterData5[[#This Row],[Income ]]&gt;$AB$12, "Above", "Below")</f>
        <v>Above</v>
      </c>
      <c r="L1580" s="10">
        <f>SUM(MasterData5[[#This Row],[MntWines]:[MntSweetProducts]])</f>
        <v>803</v>
      </c>
      <c r="M1580" s="53" t="str">
        <f>IF(MasterData5[[#This Row],[Total Purchase]]&gt;=500, "Over $500", "")</f>
        <v>Over $500</v>
      </c>
      <c r="N1580" s="10"/>
      <c r="O1580" s="14" t="str">
        <f>IF(AND(MasterData5[[#This Row],[MntWines]]&gt;=AB$4, MasterData5[[#This Row],[Income ]]&lt;=$AB$12), "Yes", "")</f>
        <v/>
      </c>
      <c r="P1580" s="14" t="str">
        <f>IF(AND(MasterData5[[#This Row],[MntFruits]]&gt;=AC$4, MasterData5[[#This Row],[Income ]]&lt;=$AB$12), "Yes", "")</f>
        <v/>
      </c>
      <c r="Q1580" s="14" t="str">
        <f>IF(AND(MasterData5[[#This Row],[MntMeatProducts]]&gt;=AD$4, MasterData5[[#This Row],[Income ]]&lt;=$AB$12), "Yes", "")</f>
        <v/>
      </c>
      <c r="R1580" s="14" t="str">
        <f>IF(AND(MasterData5[[#This Row],[MntFishProducts]]&gt;=AE$4, MasterData5[[#This Row],[Income ]]&lt;=$AB$12), "Yes", "")</f>
        <v/>
      </c>
      <c r="S1580" s="14" t="str">
        <f>IF(AND(MasterData5[[#This Row],[MntSweetProducts]]&gt;=AF$4, MasterData5[[#This Row],[Income ]]&lt;=$AB$12), "Yes", "")</f>
        <v/>
      </c>
      <c r="U1580" s="14" t="str">
        <f>IF(MasterData5[[#This Row],[MntWines]]&gt;=AB$4, "Yes", "")</f>
        <v/>
      </c>
      <c r="V1580" s="14" t="str">
        <f>IF(MasterData5[[#This Row],[MntFruits]]&gt;=AC$4, "Yes", "")</f>
        <v>Yes</v>
      </c>
      <c r="W1580" s="14" t="str">
        <f>IF(MasterData5[[#This Row],[MntMeatProducts]]&gt;=AD$4, "Yes", "")</f>
        <v>Yes</v>
      </c>
      <c r="X1580" s="14" t="str">
        <f>IF(MasterData5[[#This Row],[MntFishProducts]]&gt;=AE$4, "Yes", "")</f>
        <v>Yes</v>
      </c>
      <c r="Y1580" s="14" t="str">
        <f>IF(MasterData5[[#This Row],[MntSweetProducts]]&gt;=AF$4, "Yes", "")</f>
        <v/>
      </c>
    </row>
    <row r="1581" spans="1:25" x14ac:dyDescent="0.3">
      <c r="A1581">
        <v>7829</v>
      </c>
      <c r="B1581" s="10">
        <v>15</v>
      </c>
      <c r="C1581" s="10">
        <v>6</v>
      </c>
      <c r="D1581" s="10">
        <v>8</v>
      </c>
      <c r="E1581" s="10">
        <v>7</v>
      </c>
      <c r="F1581" s="10">
        <v>4</v>
      </c>
      <c r="G1581" s="10">
        <v>25</v>
      </c>
      <c r="H1581" s="24"/>
      <c r="I1581" s="10">
        <f>IF(Analysis!$B$60="Wine",B1581,IF(Analysis!$B$60="Fruit",C1581,IF(Analysis!$B$60="Meat",D1581,IF(Analysis!$B$60="Fish",E1581,IF(Analysis!$B$60="Sweet",F1581,"")))))</f>
        <v>7</v>
      </c>
      <c r="J1581" s="10">
        <v>36640</v>
      </c>
      <c r="K1581" s="10" t="str">
        <f>IF(MasterData5[[#This Row],[Income ]]&gt;$AB$12, "Above", "Below")</f>
        <v>Below</v>
      </c>
      <c r="L1581" s="10">
        <f>SUM(MasterData5[[#This Row],[MntWines]:[MntSweetProducts]])</f>
        <v>40</v>
      </c>
      <c r="M1581" s="53" t="str">
        <f>IF(MasterData5[[#This Row],[Total Purchase]]&gt;=500, "Over $500", "")</f>
        <v/>
      </c>
      <c r="N1581" s="10"/>
      <c r="O1581" s="14" t="str">
        <f>IF(AND(MasterData5[[#This Row],[MntWines]]&gt;=AB$4, MasterData5[[#This Row],[Income ]]&lt;=$AB$12), "Yes", "")</f>
        <v/>
      </c>
      <c r="P1581" s="14" t="str">
        <f>IF(AND(MasterData5[[#This Row],[MntFruits]]&gt;=AC$4, MasterData5[[#This Row],[Income ]]&lt;=$AB$12), "Yes", "")</f>
        <v/>
      </c>
      <c r="Q1581" s="14" t="str">
        <f>IF(AND(MasterData5[[#This Row],[MntMeatProducts]]&gt;=AD$4, MasterData5[[#This Row],[Income ]]&lt;=$AB$12), "Yes", "")</f>
        <v/>
      </c>
      <c r="R1581" s="14" t="str">
        <f>IF(AND(MasterData5[[#This Row],[MntFishProducts]]&gt;=AE$4, MasterData5[[#This Row],[Income ]]&lt;=$AB$12), "Yes", "")</f>
        <v/>
      </c>
      <c r="S1581" s="14" t="str">
        <f>IF(AND(MasterData5[[#This Row],[MntSweetProducts]]&gt;=AF$4, MasterData5[[#This Row],[Income ]]&lt;=$AB$12), "Yes", "")</f>
        <v/>
      </c>
      <c r="U1581" s="14" t="str">
        <f>IF(MasterData5[[#This Row],[MntWines]]&gt;=AB$4, "Yes", "")</f>
        <v/>
      </c>
      <c r="V1581" s="14" t="str">
        <f>IF(MasterData5[[#This Row],[MntFruits]]&gt;=AC$4, "Yes", "")</f>
        <v/>
      </c>
      <c r="W1581" s="14" t="str">
        <f>IF(MasterData5[[#This Row],[MntMeatProducts]]&gt;=AD$4, "Yes", "")</f>
        <v/>
      </c>
      <c r="X1581" s="14" t="str">
        <f>IF(MasterData5[[#This Row],[MntFishProducts]]&gt;=AE$4, "Yes", "")</f>
        <v/>
      </c>
      <c r="Y1581" s="14" t="str">
        <f>IF(MasterData5[[#This Row],[MntSweetProducts]]&gt;=AF$4, "Yes", "")</f>
        <v/>
      </c>
    </row>
    <row r="1582" spans="1:25" x14ac:dyDescent="0.3">
      <c r="A1582">
        <v>7832</v>
      </c>
      <c r="B1582" s="10">
        <v>940</v>
      </c>
      <c r="C1582" s="10">
        <v>44</v>
      </c>
      <c r="D1582" s="10">
        <v>396</v>
      </c>
      <c r="E1582" s="10">
        <v>0</v>
      </c>
      <c r="F1582" s="10">
        <v>88</v>
      </c>
      <c r="G1582" s="10">
        <v>58</v>
      </c>
      <c r="H1582" s="24">
        <f>2021-'Customer Profile'!B1581</f>
        <v>62</v>
      </c>
      <c r="I1582" s="10">
        <f>IF(Analysis!$B$60="Wine",B1582,IF(Analysis!$B$60="Fruit",C1582,IF(Analysis!$B$60="Meat",D1582,IF(Analysis!$B$60="Fish",E1582,IF(Analysis!$B$60="Sweet",F1582,"")))))</f>
        <v>0</v>
      </c>
      <c r="J1582" s="10">
        <v>77520</v>
      </c>
      <c r="K1582" s="10" t="str">
        <f>IF(MasterData5[[#This Row],[Income ]]&gt;$AB$12, "Above", "Below")</f>
        <v>Above</v>
      </c>
      <c r="L1582" s="10">
        <f>SUM(MasterData5[[#This Row],[MntWines]:[MntSweetProducts]])</f>
        <v>1468</v>
      </c>
      <c r="M1582" s="53" t="str">
        <f>IF(MasterData5[[#This Row],[Total Purchase]]&gt;=500, "Over $500", "")</f>
        <v>Over $500</v>
      </c>
      <c r="N1582" s="10"/>
      <c r="O1582" s="14" t="str">
        <f>IF(AND(MasterData5[[#This Row],[MntWines]]&gt;=AB$4, MasterData5[[#This Row],[Income ]]&lt;=$AB$12), "Yes", "")</f>
        <v/>
      </c>
      <c r="P1582" s="14" t="str">
        <f>IF(AND(MasterData5[[#This Row],[MntFruits]]&gt;=AC$4, MasterData5[[#This Row],[Income ]]&lt;=$AB$12), "Yes", "")</f>
        <v/>
      </c>
      <c r="Q1582" s="14" t="str">
        <f>IF(AND(MasterData5[[#This Row],[MntMeatProducts]]&gt;=AD$4, MasterData5[[#This Row],[Income ]]&lt;=$AB$12), "Yes", "")</f>
        <v/>
      </c>
      <c r="R1582" s="14" t="str">
        <f>IF(AND(MasterData5[[#This Row],[MntFishProducts]]&gt;=AE$4, MasterData5[[#This Row],[Income ]]&lt;=$AB$12), "Yes", "")</f>
        <v/>
      </c>
      <c r="S1582" s="14" t="str">
        <f>IF(AND(MasterData5[[#This Row],[MntSweetProducts]]&gt;=AF$4, MasterData5[[#This Row],[Income ]]&lt;=$AB$12), "Yes", "")</f>
        <v/>
      </c>
      <c r="U1582" s="14" t="str">
        <f>IF(MasterData5[[#This Row],[MntWines]]&gt;=AB$4, "Yes", "")</f>
        <v>Yes</v>
      </c>
      <c r="V1582" s="14" t="str">
        <f>IF(MasterData5[[#This Row],[MntFruits]]&gt;=AC$4, "Yes", "")</f>
        <v>Yes</v>
      </c>
      <c r="W1582" s="14" t="str">
        <f>IF(MasterData5[[#This Row],[MntMeatProducts]]&gt;=AD$4, "Yes", "")</f>
        <v>Yes</v>
      </c>
      <c r="X1582" s="14" t="str">
        <f>IF(MasterData5[[#This Row],[MntFishProducts]]&gt;=AE$4, "Yes", "")</f>
        <v/>
      </c>
      <c r="Y1582" s="14" t="str">
        <f>IF(MasterData5[[#This Row],[MntSweetProducts]]&gt;=AF$4, "Yes", "")</f>
        <v>Yes</v>
      </c>
    </row>
    <row r="1583" spans="1:25" x14ac:dyDescent="0.3">
      <c r="A1583">
        <v>7842</v>
      </c>
      <c r="B1583" s="10">
        <v>18</v>
      </c>
      <c r="C1583" s="10">
        <v>7</v>
      </c>
      <c r="D1583" s="10">
        <v>34</v>
      </c>
      <c r="E1583" s="10">
        <v>10</v>
      </c>
      <c r="F1583" s="10">
        <v>2</v>
      </c>
      <c r="G1583" s="10">
        <v>3</v>
      </c>
      <c r="H1583" s="24">
        <f>2021-'Customer Profile'!B1582</f>
        <v>53</v>
      </c>
      <c r="I1583" s="10">
        <f>IF(Analysis!$B$60="Wine",B1583,IF(Analysis!$B$60="Fruit",C1583,IF(Analysis!$B$60="Meat",D1583,IF(Analysis!$B$60="Fish",E1583,IF(Analysis!$B$60="Sweet",F1583,"")))))</f>
        <v>10</v>
      </c>
      <c r="J1583" s="10">
        <v>36065</v>
      </c>
      <c r="K1583" s="10" t="str">
        <f>IF(MasterData5[[#This Row],[Income ]]&gt;$AB$12, "Above", "Below")</f>
        <v>Below</v>
      </c>
      <c r="L1583" s="10">
        <f>SUM(MasterData5[[#This Row],[MntWines]:[MntSweetProducts]])</f>
        <v>71</v>
      </c>
      <c r="M1583" s="53" t="str">
        <f>IF(MasterData5[[#This Row],[Total Purchase]]&gt;=500, "Over $500", "")</f>
        <v/>
      </c>
      <c r="N1583" s="10"/>
      <c r="O1583" s="14" t="str">
        <f>IF(AND(MasterData5[[#This Row],[MntWines]]&gt;=AB$4, MasterData5[[#This Row],[Income ]]&lt;=$AB$12), "Yes", "")</f>
        <v/>
      </c>
      <c r="P1583" s="14" t="str">
        <f>IF(AND(MasterData5[[#This Row],[MntFruits]]&gt;=AC$4, MasterData5[[#This Row],[Income ]]&lt;=$AB$12), "Yes", "")</f>
        <v/>
      </c>
      <c r="Q1583" s="14" t="str">
        <f>IF(AND(MasterData5[[#This Row],[MntMeatProducts]]&gt;=AD$4, MasterData5[[#This Row],[Income ]]&lt;=$AB$12), "Yes", "")</f>
        <v/>
      </c>
      <c r="R1583" s="14" t="str">
        <f>IF(AND(MasterData5[[#This Row],[MntFishProducts]]&gt;=AE$4, MasterData5[[#This Row],[Income ]]&lt;=$AB$12), "Yes", "")</f>
        <v/>
      </c>
      <c r="S1583" s="14" t="str">
        <f>IF(AND(MasterData5[[#This Row],[MntSweetProducts]]&gt;=AF$4, MasterData5[[#This Row],[Income ]]&lt;=$AB$12), "Yes", "")</f>
        <v/>
      </c>
      <c r="U1583" s="14" t="str">
        <f>IF(MasterData5[[#This Row],[MntWines]]&gt;=AB$4, "Yes", "")</f>
        <v/>
      </c>
      <c r="V1583" s="14" t="str">
        <f>IF(MasterData5[[#This Row],[MntFruits]]&gt;=AC$4, "Yes", "")</f>
        <v/>
      </c>
      <c r="W1583" s="14" t="str">
        <f>IF(MasterData5[[#This Row],[MntMeatProducts]]&gt;=AD$4, "Yes", "")</f>
        <v/>
      </c>
      <c r="X1583" s="14" t="str">
        <f>IF(MasterData5[[#This Row],[MntFishProducts]]&gt;=AE$4, "Yes", "")</f>
        <v/>
      </c>
      <c r="Y1583" s="14" t="str">
        <f>IF(MasterData5[[#This Row],[MntSweetProducts]]&gt;=AF$4, "Yes", "")</f>
        <v/>
      </c>
    </row>
    <row r="1584" spans="1:25" x14ac:dyDescent="0.3">
      <c r="A1584">
        <v>7848</v>
      </c>
      <c r="B1584" s="10">
        <v>224</v>
      </c>
      <c r="C1584" s="10">
        <v>2</v>
      </c>
      <c r="D1584" s="10">
        <v>25</v>
      </c>
      <c r="E1584" s="10">
        <v>7</v>
      </c>
      <c r="F1584" s="10">
        <v>0</v>
      </c>
      <c r="G1584" s="10">
        <v>110</v>
      </c>
      <c r="H1584" s="24">
        <f>2021-'Customer Profile'!B1583</f>
        <v>47</v>
      </c>
      <c r="I1584" s="10">
        <f>IF(Analysis!$B$60="Wine",B1584,IF(Analysis!$B$60="Fruit",C1584,IF(Analysis!$B$60="Meat",D1584,IF(Analysis!$B$60="Fish",E1584,IF(Analysis!$B$60="Sweet",F1584,"")))))</f>
        <v>7</v>
      </c>
      <c r="J1584" s="10">
        <v>49166</v>
      </c>
      <c r="K1584" s="10" t="str">
        <f>IF(MasterData5[[#This Row],[Income ]]&gt;$AB$12, "Above", "Below")</f>
        <v>Below</v>
      </c>
      <c r="L1584" s="10">
        <f>SUM(MasterData5[[#This Row],[MntWines]:[MntSweetProducts]])</f>
        <v>258</v>
      </c>
      <c r="M1584" s="53" t="str">
        <f>IF(MasterData5[[#This Row],[Total Purchase]]&gt;=500, "Over $500", "")</f>
        <v/>
      </c>
      <c r="N1584" s="10"/>
      <c r="O1584" s="14" t="str">
        <f>IF(AND(MasterData5[[#This Row],[MntWines]]&gt;=AB$4, MasterData5[[#This Row],[Income ]]&lt;=$AB$12), "Yes", "")</f>
        <v/>
      </c>
      <c r="P1584" s="14" t="str">
        <f>IF(AND(MasterData5[[#This Row],[MntFruits]]&gt;=AC$4, MasterData5[[#This Row],[Income ]]&lt;=$AB$12), "Yes", "")</f>
        <v/>
      </c>
      <c r="Q1584" s="14" t="str">
        <f>IF(AND(MasterData5[[#This Row],[MntMeatProducts]]&gt;=AD$4, MasterData5[[#This Row],[Income ]]&lt;=$AB$12), "Yes", "")</f>
        <v/>
      </c>
      <c r="R1584" s="14" t="str">
        <f>IF(AND(MasterData5[[#This Row],[MntFishProducts]]&gt;=AE$4, MasterData5[[#This Row],[Income ]]&lt;=$AB$12), "Yes", "")</f>
        <v/>
      </c>
      <c r="S1584" s="14" t="str">
        <f>IF(AND(MasterData5[[#This Row],[MntSweetProducts]]&gt;=AF$4, MasterData5[[#This Row],[Income ]]&lt;=$AB$12), "Yes", "")</f>
        <v/>
      </c>
      <c r="U1584" s="14" t="str">
        <f>IF(MasterData5[[#This Row],[MntWines]]&gt;=AB$4, "Yes", "")</f>
        <v/>
      </c>
      <c r="V1584" s="14" t="str">
        <f>IF(MasterData5[[#This Row],[MntFruits]]&gt;=AC$4, "Yes", "")</f>
        <v/>
      </c>
      <c r="W1584" s="14" t="str">
        <f>IF(MasterData5[[#This Row],[MntMeatProducts]]&gt;=AD$4, "Yes", "")</f>
        <v/>
      </c>
      <c r="X1584" s="14" t="str">
        <f>IF(MasterData5[[#This Row],[MntFishProducts]]&gt;=AE$4, "Yes", "")</f>
        <v/>
      </c>
      <c r="Y1584" s="14" t="str">
        <f>IF(MasterData5[[#This Row],[MntSweetProducts]]&gt;=AF$4, "Yes", "")</f>
        <v/>
      </c>
    </row>
    <row r="1585" spans="1:25" x14ac:dyDescent="0.3">
      <c r="A1585">
        <v>7849</v>
      </c>
      <c r="B1585" s="10">
        <v>209</v>
      </c>
      <c r="C1585" s="10">
        <v>19</v>
      </c>
      <c r="D1585" s="10">
        <v>456</v>
      </c>
      <c r="E1585" s="10">
        <v>160</v>
      </c>
      <c r="F1585" s="10">
        <v>142</v>
      </c>
      <c r="G1585" s="10">
        <v>66</v>
      </c>
      <c r="H1585" s="24">
        <f>2021-'Customer Profile'!B1584</f>
        <v>51</v>
      </c>
      <c r="I1585" s="10">
        <f>IF(Analysis!$B$60="Wine",B1585,IF(Analysis!$B$60="Fruit",C1585,IF(Analysis!$B$60="Meat",D1585,IF(Analysis!$B$60="Fish",E1585,IF(Analysis!$B$60="Sweet",F1585,"")))))</f>
        <v>160</v>
      </c>
      <c r="J1585" s="10">
        <v>80336</v>
      </c>
      <c r="K1585" s="10" t="str">
        <f>IF(MasterData5[[#This Row],[Income ]]&gt;$AB$12, "Above", "Below")</f>
        <v>Above</v>
      </c>
      <c r="L1585" s="10">
        <f>SUM(MasterData5[[#This Row],[MntWines]:[MntSweetProducts]])</f>
        <v>986</v>
      </c>
      <c r="M1585" s="53" t="str">
        <f>IF(MasterData5[[#This Row],[Total Purchase]]&gt;=500, "Over $500", "")</f>
        <v>Over $500</v>
      </c>
      <c r="N1585" s="10"/>
      <c r="O1585" s="14" t="str">
        <f>IF(AND(MasterData5[[#This Row],[MntWines]]&gt;=AB$4, MasterData5[[#This Row],[Income ]]&lt;=$AB$12), "Yes", "")</f>
        <v/>
      </c>
      <c r="P1585" s="14" t="str">
        <f>IF(AND(MasterData5[[#This Row],[MntFruits]]&gt;=AC$4, MasterData5[[#This Row],[Income ]]&lt;=$AB$12), "Yes", "")</f>
        <v/>
      </c>
      <c r="Q1585" s="14" t="str">
        <f>IF(AND(MasterData5[[#This Row],[MntMeatProducts]]&gt;=AD$4, MasterData5[[#This Row],[Income ]]&lt;=$AB$12), "Yes", "")</f>
        <v/>
      </c>
      <c r="R1585" s="14" t="str">
        <f>IF(AND(MasterData5[[#This Row],[MntFishProducts]]&gt;=AE$4, MasterData5[[#This Row],[Income ]]&lt;=$AB$12), "Yes", "")</f>
        <v/>
      </c>
      <c r="S1585" s="14" t="str">
        <f>IF(AND(MasterData5[[#This Row],[MntSweetProducts]]&gt;=AF$4, MasterData5[[#This Row],[Income ]]&lt;=$AB$12), "Yes", "")</f>
        <v/>
      </c>
      <c r="U1585" s="14" t="str">
        <f>IF(MasterData5[[#This Row],[MntWines]]&gt;=AB$4, "Yes", "")</f>
        <v/>
      </c>
      <c r="V1585" s="14" t="str">
        <f>IF(MasterData5[[#This Row],[MntFruits]]&gt;=AC$4, "Yes", "")</f>
        <v/>
      </c>
      <c r="W1585" s="14" t="str">
        <f>IF(MasterData5[[#This Row],[MntMeatProducts]]&gt;=AD$4, "Yes", "")</f>
        <v>Yes</v>
      </c>
      <c r="X1585" s="14" t="str">
        <f>IF(MasterData5[[#This Row],[MntFishProducts]]&gt;=AE$4, "Yes", "")</f>
        <v>Yes</v>
      </c>
      <c r="Y1585" s="14" t="str">
        <f>IF(MasterData5[[#This Row],[MntSweetProducts]]&gt;=AF$4, "Yes", "")</f>
        <v>Yes</v>
      </c>
    </row>
    <row r="1586" spans="1:25" x14ac:dyDescent="0.3">
      <c r="A1586">
        <v>7851</v>
      </c>
      <c r="B1586" s="10">
        <v>161</v>
      </c>
      <c r="C1586" s="10">
        <v>0</v>
      </c>
      <c r="D1586" s="10">
        <v>253</v>
      </c>
      <c r="E1586" s="10">
        <v>199</v>
      </c>
      <c r="F1586" s="10">
        <v>191</v>
      </c>
      <c r="G1586" s="10">
        <v>122</v>
      </c>
      <c r="H1586" s="24">
        <f>2021-'Customer Profile'!B1585</f>
        <v>72</v>
      </c>
      <c r="I1586" s="10">
        <f>IF(Analysis!$B$60="Wine",B1586,IF(Analysis!$B$60="Fruit",C1586,IF(Analysis!$B$60="Meat",D1586,IF(Analysis!$B$60="Fish",E1586,IF(Analysis!$B$60="Sweet",F1586,"")))))</f>
        <v>199</v>
      </c>
      <c r="J1586" s="10">
        <v>70165</v>
      </c>
      <c r="K1586" s="10" t="str">
        <f>IF(MasterData5[[#This Row],[Income ]]&gt;$AB$12, "Above", "Below")</f>
        <v>Above</v>
      </c>
      <c r="L1586" s="10">
        <f>SUM(MasterData5[[#This Row],[MntWines]:[MntSweetProducts]])</f>
        <v>804</v>
      </c>
      <c r="M1586" s="53" t="str">
        <f>IF(MasterData5[[#This Row],[Total Purchase]]&gt;=500, "Over $500", "")</f>
        <v>Over $500</v>
      </c>
      <c r="N1586" s="10"/>
      <c r="O1586" s="14" t="str">
        <f>IF(AND(MasterData5[[#This Row],[MntWines]]&gt;=AB$4, MasterData5[[#This Row],[Income ]]&lt;=$AB$12), "Yes", "")</f>
        <v/>
      </c>
      <c r="P1586" s="14" t="str">
        <f>IF(AND(MasterData5[[#This Row],[MntFruits]]&gt;=AC$4, MasterData5[[#This Row],[Income ]]&lt;=$AB$12), "Yes", "")</f>
        <v/>
      </c>
      <c r="Q1586" s="14" t="str">
        <f>IF(AND(MasterData5[[#This Row],[MntMeatProducts]]&gt;=AD$4, MasterData5[[#This Row],[Income ]]&lt;=$AB$12), "Yes", "")</f>
        <v/>
      </c>
      <c r="R1586" s="14" t="str">
        <f>IF(AND(MasterData5[[#This Row],[MntFishProducts]]&gt;=AE$4, MasterData5[[#This Row],[Income ]]&lt;=$AB$12), "Yes", "")</f>
        <v/>
      </c>
      <c r="S1586" s="14" t="str">
        <f>IF(AND(MasterData5[[#This Row],[MntSweetProducts]]&gt;=AF$4, MasterData5[[#This Row],[Income ]]&lt;=$AB$12), "Yes", "")</f>
        <v/>
      </c>
      <c r="U1586" s="14" t="str">
        <f>IF(MasterData5[[#This Row],[MntWines]]&gt;=AB$4, "Yes", "")</f>
        <v/>
      </c>
      <c r="V1586" s="14" t="str">
        <f>IF(MasterData5[[#This Row],[MntFruits]]&gt;=AC$4, "Yes", "")</f>
        <v/>
      </c>
      <c r="W1586" s="14" t="str">
        <f>IF(MasterData5[[#This Row],[MntMeatProducts]]&gt;=AD$4, "Yes", "")</f>
        <v>Yes</v>
      </c>
      <c r="X1586" s="14" t="str">
        <f>IF(MasterData5[[#This Row],[MntFishProducts]]&gt;=AE$4, "Yes", "")</f>
        <v>Yes</v>
      </c>
      <c r="Y1586" s="14" t="str">
        <f>IF(MasterData5[[#This Row],[MntSweetProducts]]&gt;=AF$4, "Yes", "")</f>
        <v>Yes</v>
      </c>
    </row>
    <row r="1587" spans="1:25" x14ac:dyDescent="0.3">
      <c r="A1587">
        <v>7861</v>
      </c>
      <c r="B1587" s="10">
        <v>820</v>
      </c>
      <c r="C1587" s="10">
        <v>57</v>
      </c>
      <c r="D1587" s="10">
        <v>242</v>
      </c>
      <c r="E1587" s="10">
        <v>45</v>
      </c>
      <c r="F1587" s="10">
        <v>0</v>
      </c>
      <c r="G1587" s="10">
        <v>11</v>
      </c>
      <c r="H1587" s="24">
        <f>2021-'Customer Profile'!B1586</f>
        <v>69</v>
      </c>
      <c r="I1587" s="10">
        <f>IF(Analysis!$B$60="Wine",B1587,IF(Analysis!$B$60="Fruit",C1587,IF(Analysis!$B$60="Meat",D1587,IF(Analysis!$B$60="Fish",E1587,IF(Analysis!$B$60="Sweet",F1587,"")))))</f>
        <v>45</v>
      </c>
      <c r="J1587" s="10">
        <v>77027</v>
      </c>
      <c r="K1587" s="10" t="str">
        <f>IF(MasterData5[[#This Row],[Income ]]&gt;$AB$12, "Above", "Below")</f>
        <v>Above</v>
      </c>
      <c r="L1587" s="10">
        <f>SUM(MasterData5[[#This Row],[MntWines]:[MntSweetProducts]])</f>
        <v>1164</v>
      </c>
      <c r="M1587" s="53" t="str">
        <f>IF(MasterData5[[#This Row],[Total Purchase]]&gt;=500, "Over $500", "")</f>
        <v>Over $500</v>
      </c>
      <c r="N1587" s="10"/>
      <c r="O1587" s="14" t="str">
        <f>IF(AND(MasterData5[[#This Row],[MntWines]]&gt;=AB$4, MasterData5[[#This Row],[Income ]]&lt;=$AB$12), "Yes", "")</f>
        <v/>
      </c>
      <c r="P1587" s="14" t="str">
        <f>IF(AND(MasterData5[[#This Row],[MntFruits]]&gt;=AC$4, MasterData5[[#This Row],[Income ]]&lt;=$AB$12), "Yes", "")</f>
        <v/>
      </c>
      <c r="Q1587" s="14" t="str">
        <f>IF(AND(MasterData5[[#This Row],[MntMeatProducts]]&gt;=AD$4, MasterData5[[#This Row],[Income ]]&lt;=$AB$12), "Yes", "")</f>
        <v/>
      </c>
      <c r="R1587" s="14" t="str">
        <f>IF(AND(MasterData5[[#This Row],[MntFishProducts]]&gt;=AE$4, MasterData5[[#This Row],[Income ]]&lt;=$AB$12), "Yes", "")</f>
        <v/>
      </c>
      <c r="S1587" s="14" t="str">
        <f>IF(AND(MasterData5[[#This Row],[MntSweetProducts]]&gt;=AF$4, MasterData5[[#This Row],[Income ]]&lt;=$AB$12), "Yes", "")</f>
        <v/>
      </c>
      <c r="U1587" s="14" t="str">
        <f>IF(MasterData5[[#This Row],[MntWines]]&gt;=AB$4, "Yes", "")</f>
        <v>Yes</v>
      </c>
      <c r="V1587" s="14" t="str">
        <f>IF(MasterData5[[#This Row],[MntFruits]]&gt;=AC$4, "Yes", "")</f>
        <v>Yes</v>
      </c>
      <c r="W1587" s="14" t="str">
        <f>IF(MasterData5[[#This Row],[MntMeatProducts]]&gt;=AD$4, "Yes", "")</f>
        <v>Yes</v>
      </c>
      <c r="X1587" s="14" t="str">
        <f>IF(MasterData5[[#This Row],[MntFishProducts]]&gt;=AE$4, "Yes", "")</f>
        <v>Yes</v>
      </c>
      <c r="Y1587" s="14" t="str">
        <f>IF(MasterData5[[#This Row],[MntSweetProducts]]&gt;=AF$4, "Yes", "")</f>
        <v/>
      </c>
    </row>
    <row r="1588" spans="1:25" x14ac:dyDescent="0.3">
      <c r="A1588">
        <v>7872</v>
      </c>
      <c r="B1588" s="10">
        <v>179</v>
      </c>
      <c r="C1588" s="10">
        <v>21</v>
      </c>
      <c r="D1588" s="10">
        <v>273</v>
      </c>
      <c r="E1588" s="10">
        <v>0</v>
      </c>
      <c r="F1588" s="10">
        <v>21</v>
      </c>
      <c r="G1588" s="10">
        <v>63</v>
      </c>
      <c r="H1588" s="24">
        <f>2021-'Customer Profile'!B1587</f>
        <v>46</v>
      </c>
      <c r="I1588" s="10">
        <f>IF(Analysis!$B$60="Wine",B1588,IF(Analysis!$B$60="Fruit",C1588,IF(Analysis!$B$60="Meat",D1588,IF(Analysis!$B$60="Fish",E1588,IF(Analysis!$B$60="Sweet",F1588,"")))))</f>
        <v>0</v>
      </c>
      <c r="J1588" s="10">
        <v>86836</v>
      </c>
      <c r="K1588" s="10" t="str">
        <f>IF(MasterData5[[#This Row],[Income ]]&gt;$AB$12, "Above", "Below")</f>
        <v>Above</v>
      </c>
      <c r="L1588" s="10">
        <f>SUM(MasterData5[[#This Row],[MntWines]:[MntSweetProducts]])</f>
        <v>494</v>
      </c>
      <c r="M1588" s="53" t="str">
        <f>IF(MasterData5[[#This Row],[Total Purchase]]&gt;=500, "Over $500", "")</f>
        <v/>
      </c>
      <c r="N1588" s="10"/>
      <c r="O1588" s="14" t="str">
        <f>IF(AND(MasterData5[[#This Row],[MntWines]]&gt;=AB$4, MasterData5[[#This Row],[Income ]]&lt;=$AB$12), "Yes", "")</f>
        <v/>
      </c>
      <c r="P1588" s="14" t="str">
        <f>IF(AND(MasterData5[[#This Row],[MntFruits]]&gt;=AC$4, MasterData5[[#This Row],[Income ]]&lt;=$AB$12), "Yes", "")</f>
        <v/>
      </c>
      <c r="Q1588" s="14" t="str">
        <f>IF(AND(MasterData5[[#This Row],[MntMeatProducts]]&gt;=AD$4, MasterData5[[#This Row],[Income ]]&lt;=$AB$12), "Yes", "")</f>
        <v/>
      </c>
      <c r="R1588" s="14" t="str">
        <f>IF(AND(MasterData5[[#This Row],[MntFishProducts]]&gt;=AE$4, MasterData5[[#This Row],[Income ]]&lt;=$AB$12), "Yes", "")</f>
        <v/>
      </c>
      <c r="S1588" s="14" t="str">
        <f>IF(AND(MasterData5[[#This Row],[MntSweetProducts]]&gt;=AF$4, MasterData5[[#This Row],[Income ]]&lt;=$AB$12), "Yes", "")</f>
        <v/>
      </c>
      <c r="U1588" s="14" t="str">
        <f>IF(MasterData5[[#This Row],[MntWines]]&gt;=AB$4, "Yes", "")</f>
        <v/>
      </c>
      <c r="V1588" s="14" t="str">
        <f>IF(MasterData5[[#This Row],[MntFruits]]&gt;=AC$4, "Yes", "")</f>
        <v/>
      </c>
      <c r="W1588" s="14" t="str">
        <f>IF(MasterData5[[#This Row],[MntMeatProducts]]&gt;=AD$4, "Yes", "")</f>
        <v>Yes</v>
      </c>
      <c r="X1588" s="14" t="str">
        <f>IF(MasterData5[[#This Row],[MntFishProducts]]&gt;=AE$4, "Yes", "")</f>
        <v/>
      </c>
      <c r="Y1588" s="14" t="str">
        <f>IF(MasterData5[[#This Row],[MntSweetProducts]]&gt;=AF$4, "Yes", "")</f>
        <v/>
      </c>
    </row>
    <row r="1589" spans="1:25" x14ac:dyDescent="0.3">
      <c r="A1589">
        <v>7873</v>
      </c>
      <c r="B1589" s="10">
        <v>141</v>
      </c>
      <c r="C1589" s="10">
        <v>11</v>
      </c>
      <c r="D1589" s="10">
        <v>114</v>
      </c>
      <c r="E1589" s="10">
        <v>15</v>
      </c>
      <c r="F1589" s="10">
        <v>14</v>
      </c>
      <c r="G1589" s="10">
        <v>5</v>
      </c>
      <c r="H1589" s="24">
        <f>2021-'Customer Profile'!B1588</f>
        <v>48</v>
      </c>
      <c r="I1589" s="10">
        <f>IF(Analysis!$B$60="Wine",B1589,IF(Analysis!$B$60="Fruit",C1589,IF(Analysis!$B$60="Meat",D1589,IF(Analysis!$B$60="Fish",E1589,IF(Analysis!$B$60="Sweet",F1589,"")))))</f>
        <v>15</v>
      </c>
      <c r="J1589" s="10">
        <v>63516</v>
      </c>
      <c r="K1589" s="10" t="str">
        <f>IF(MasterData5[[#This Row],[Income ]]&gt;$AB$12, "Above", "Below")</f>
        <v>Above</v>
      </c>
      <c r="L1589" s="10">
        <f>SUM(MasterData5[[#This Row],[MntWines]:[MntSweetProducts]])</f>
        <v>295</v>
      </c>
      <c r="M1589" s="53" t="str">
        <f>IF(MasterData5[[#This Row],[Total Purchase]]&gt;=500, "Over $500", "")</f>
        <v/>
      </c>
      <c r="N1589" s="10"/>
      <c r="O1589" s="14" t="str">
        <f>IF(AND(MasterData5[[#This Row],[MntWines]]&gt;=AB$4, MasterData5[[#This Row],[Income ]]&lt;=$AB$12), "Yes", "")</f>
        <v/>
      </c>
      <c r="P1589" s="14" t="str">
        <f>IF(AND(MasterData5[[#This Row],[MntFruits]]&gt;=AC$4, MasterData5[[#This Row],[Income ]]&lt;=$AB$12), "Yes", "")</f>
        <v/>
      </c>
      <c r="Q1589" s="14" t="str">
        <f>IF(AND(MasterData5[[#This Row],[MntMeatProducts]]&gt;=AD$4, MasterData5[[#This Row],[Income ]]&lt;=$AB$12), "Yes", "")</f>
        <v/>
      </c>
      <c r="R1589" s="14" t="str">
        <f>IF(AND(MasterData5[[#This Row],[MntFishProducts]]&gt;=AE$4, MasterData5[[#This Row],[Income ]]&lt;=$AB$12), "Yes", "")</f>
        <v/>
      </c>
      <c r="S1589" s="14" t="str">
        <f>IF(AND(MasterData5[[#This Row],[MntSweetProducts]]&gt;=AF$4, MasterData5[[#This Row],[Income ]]&lt;=$AB$12), "Yes", "")</f>
        <v/>
      </c>
      <c r="U1589" s="14" t="str">
        <f>IF(MasterData5[[#This Row],[MntWines]]&gt;=AB$4, "Yes", "")</f>
        <v/>
      </c>
      <c r="V1589" s="14" t="str">
        <f>IF(MasterData5[[#This Row],[MntFruits]]&gt;=AC$4, "Yes", "")</f>
        <v/>
      </c>
      <c r="W1589" s="14" t="str">
        <f>IF(MasterData5[[#This Row],[MntMeatProducts]]&gt;=AD$4, "Yes", "")</f>
        <v/>
      </c>
      <c r="X1589" s="14" t="str">
        <f>IF(MasterData5[[#This Row],[MntFishProducts]]&gt;=AE$4, "Yes", "")</f>
        <v/>
      </c>
      <c r="Y1589" s="14" t="str">
        <f>IF(MasterData5[[#This Row],[MntSweetProducts]]&gt;=AF$4, "Yes", "")</f>
        <v/>
      </c>
    </row>
    <row r="1590" spans="1:25" x14ac:dyDescent="0.3">
      <c r="A1590">
        <v>7875</v>
      </c>
      <c r="B1590" s="10">
        <v>967</v>
      </c>
      <c r="C1590" s="10">
        <v>0</v>
      </c>
      <c r="D1590" s="10">
        <v>617</v>
      </c>
      <c r="E1590" s="10">
        <v>43</v>
      </c>
      <c r="F1590" s="10">
        <v>50</v>
      </c>
      <c r="G1590" s="10">
        <v>0</v>
      </c>
      <c r="H1590" s="24">
        <f>2021-'Customer Profile'!B1589</f>
        <v>72</v>
      </c>
      <c r="I1590" s="10">
        <f>IF(Analysis!$B$60="Wine",B1590,IF(Analysis!$B$60="Fruit",C1590,IF(Analysis!$B$60="Meat",D1590,IF(Analysis!$B$60="Fish",E1590,IF(Analysis!$B$60="Sweet",F1590,"")))))</f>
        <v>43</v>
      </c>
      <c r="J1590" s="10">
        <v>72025</v>
      </c>
      <c r="K1590" s="10" t="str">
        <f>IF(MasterData5[[#This Row],[Income ]]&gt;$AB$12, "Above", "Below")</f>
        <v>Above</v>
      </c>
      <c r="L1590" s="10">
        <f>SUM(MasterData5[[#This Row],[MntWines]:[MntSweetProducts]])</f>
        <v>1677</v>
      </c>
      <c r="M1590" s="53" t="str">
        <f>IF(MasterData5[[#This Row],[Total Purchase]]&gt;=500, "Over $500", "")</f>
        <v>Over $500</v>
      </c>
      <c r="N1590" s="10"/>
      <c r="O1590" s="14" t="str">
        <f>IF(AND(MasterData5[[#This Row],[MntWines]]&gt;=AB$4, MasterData5[[#This Row],[Income ]]&lt;=$AB$12), "Yes", "")</f>
        <v/>
      </c>
      <c r="P1590" s="14" t="str">
        <f>IF(AND(MasterData5[[#This Row],[MntFruits]]&gt;=AC$4, MasterData5[[#This Row],[Income ]]&lt;=$AB$12), "Yes", "")</f>
        <v/>
      </c>
      <c r="Q1590" s="14" t="str">
        <f>IF(AND(MasterData5[[#This Row],[MntMeatProducts]]&gt;=AD$4, MasterData5[[#This Row],[Income ]]&lt;=$AB$12), "Yes", "")</f>
        <v/>
      </c>
      <c r="R1590" s="14" t="str">
        <f>IF(AND(MasterData5[[#This Row],[MntFishProducts]]&gt;=AE$4, MasterData5[[#This Row],[Income ]]&lt;=$AB$12), "Yes", "")</f>
        <v/>
      </c>
      <c r="S1590" s="14" t="str">
        <f>IF(AND(MasterData5[[#This Row],[MntSweetProducts]]&gt;=AF$4, MasterData5[[#This Row],[Income ]]&lt;=$AB$12), "Yes", "")</f>
        <v/>
      </c>
      <c r="U1590" s="14" t="str">
        <f>IF(MasterData5[[#This Row],[MntWines]]&gt;=AB$4, "Yes", "")</f>
        <v>Yes</v>
      </c>
      <c r="V1590" s="14" t="str">
        <f>IF(MasterData5[[#This Row],[MntFruits]]&gt;=AC$4, "Yes", "")</f>
        <v/>
      </c>
      <c r="W1590" s="14" t="str">
        <f>IF(MasterData5[[#This Row],[MntMeatProducts]]&gt;=AD$4, "Yes", "")</f>
        <v>Yes</v>
      </c>
      <c r="X1590" s="14" t="str">
        <f>IF(MasterData5[[#This Row],[MntFishProducts]]&gt;=AE$4, "Yes", "")</f>
        <v>Yes</v>
      </c>
      <c r="Y1590" s="14" t="str">
        <f>IF(MasterData5[[#This Row],[MntSweetProducts]]&gt;=AF$4, "Yes", "")</f>
        <v>Yes</v>
      </c>
    </row>
    <row r="1591" spans="1:25" x14ac:dyDescent="0.3">
      <c r="A1591">
        <v>7881</v>
      </c>
      <c r="B1591" s="10">
        <v>620</v>
      </c>
      <c r="C1591" s="10">
        <v>26</v>
      </c>
      <c r="D1591" s="10">
        <v>195</v>
      </c>
      <c r="E1591" s="10">
        <v>34</v>
      </c>
      <c r="F1591" s="10">
        <v>17</v>
      </c>
      <c r="G1591" s="10">
        <v>141</v>
      </c>
      <c r="H1591" s="24">
        <f>2021-'Customer Profile'!B1590</f>
        <v>75</v>
      </c>
      <c r="I1591" s="10">
        <f>IF(Analysis!$B$60="Wine",B1591,IF(Analysis!$B$60="Fruit",C1591,IF(Analysis!$B$60="Meat",D1591,IF(Analysis!$B$60="Fish",E1591,IF(Analysis!$B$60="Sweet",F1591,"")))))</f>
        <v>34</v>
      </c>
      <c r="J1591" s="10">
        <v>66835</v>
      </c>
      <c r="K1591" s="10" t="str">
        <f>IF(MasterData5[[#This Row],[Income ]]&gt;$AB$12, "Above", "Below")</f>
        <v>Above</v>
      </c>
      <c r="L1591" s="10">
        <f>SUM(MasterData5[[#This Row],[MntWines]:[MntSweetProducts]])</f>
        <v>892</v>
      </c>
      <c r="M1591" s="53" t="str">
        <f>IF(MasterData5[[#This Row],[Total Purchase]]&gt;=500, "Over $500", "")</f>
        <v>Over $500</v>
      </c>
      <c r="N1591" s="10"/>
      <c r="O1591" s="14" t="str">
        <f>IF(AND(MasterData5[[#This Row],[MntWines]]&gt;=AB$4, MasterData5[[#This Row],[Income ]]&lt;=$AB$12), "Yes", "")</f>
        <v/>
      </c>
      <c r="P1591" s="14" t="str">
        <f>IF(AND(MasterData5[[#This Row],[MntFruits]]&gt;=AC$4, MasterData5[[#This Row],[Income ]]&lt;=$AB$12), "Yes", "")</f>
        <v/>
      </c>
      <c r="Q1591" s="14" t="str">
        <f>IF(AND(MasterData5[[#This Row],[MntMeatProducts]]&gt;=AD$4, MasterData5[[#This Row],[Income ]]&lt;=$AB$12), "Yes", "")</f>
        <v/>
      </c>
      <c r="R1591" s="14" t="str">
        <f>IF(AND(MasterData5[[#This Row],[MntFishProducts]]&gt;=AE$4, MasterData5[[#This Row],[Income ]]&lt;=$AB$12), "Yes", "")</f>
        <v/>
      </c>
      <c r="S1591" s="14" t="str">
        <f>IF(AND(MasterData5[[#This Row],[MntSweetProducts]]&gt;=AF$4, MasterData5[[#This Row],[Income ]]&lt;=$AB$12), "Yes", "")</f>
        <v/>
      </c>
      <c r="U1591" s="14" t="str">
        <f>IF(MasterData5[[#This Row],[MntWines]]&gt;=AB$4, "Yes", "")</f>
        <v>Yes</v>
      </c>
      <c r="V1591" s="14" t="str">
        <f>IF(MasterData5[[#This Row],[MntFruits]]&gt;=AC$4, "Yes", "")</f>
        <v/>
      </c>
      <c r="W1591" s="14" t="str">
        <f>IF(MasterData5[[#This Row],[MntMeatProducts]]&gt;=AD$4, "Yes", "")</f>
        <v>Yes</v>
      </c>
      <c r="X1591" s="14" t="str">
        <f>IF(MasterData5[[#This Row],[MntFishProducts]]&gt;=AE$4, "Yes", "")</f>
        <v/>
      </c>
      <c r="Y1591" s="14" t="str">
        <f>IF(MasterData5[[#This Row],[MntSweetProducts]]&gt;=AF$4, "Yes", "")</f>
        <v/>
      </c>
    </row>
    <row r="1592" spans="1:25" x14ac:dyDescent="0.3">
      <c r="A1592">
        <v>7892</v>
      </c>
      <c r="B1592" s="10">
        <v>6</v>
      </c>
      <c r="C1592" s="10">
        <v>4</v>
      </c>
      <c r="D1592" s="10">
        <v>25</v>
      </c>
      <c r="E1592" s="10">
        <v>15</v>
      </c>
      <c r="F1592" s="10">
        <v>12</v>
      </c>
      <c r="G1592" s="10">
        <v>13</v>
      </c>
      <c r="H1592" s="24">
        <f>2021-'Customer Profile'!B1591</f>
        <v>52</v>
      </c>
      <c r="I1592" s="10">
        <f>IF(Analysis!$B$60="Wine",B1592,IF(Analysis!$B$60="Fruit",C1592,IF(Analysis!$B$60="Meat",D1592,IF(Analysis!$B$60="Fish",E1592,IF(Analysis!$B$60="Sweet",F1592,"")))))</f>
        <v>15</v>
      </c>
      <c r="J1592" s="10">
        <v>18589</v>
      </c>
      <c r="K1592" s="10" t="str">
        <f>IF(MasterData5[[#This Row],[Income ]]&gt;$AB$12, "Above", "Below")</f>
        <v>Below</v>
      </c>
      <c r="L1592" s="10">
        <f>SUM(MasterData5[[#This Row],[MntWines]:[MntSweetProducts]])</f>
        <v>62</v>
      </c>
      <c r="M1592" s="53" t="str">
        <f>IF(MasterData5[[#This Row],[Total Purchase]]&gt;=500, "Over $500", "")</f>
        <v/>
      </c>
      <c r="N1592" s="10"/>
      <c r="O1592" s="14" t="str">
        <f>IF(AND(MasterData5[[#This Row],[MntWines]]&gt;=AB$4, MasterData5[[#This Row],[Income ]]&lt;=$AB$12), "Yes", "")</f>
        <v/>
      </c>
      <c r="P1592" s="14" t="str">
        <f>IF(AND(MasterData5[[#This Row],[MntFruits]]&gt;=AC$4, MasterData5[[#This Row],[Income ]]&lt;=$AB$12), "Yes", "")</f>
        <v/>
      </c>
      <c r="Q1592" s="14" t="str">
        <f>IF(AND(MasterData5[[#This Row],[MntMeatProducts]]&gt;=AD$4, MasterData5[[#This Row],[Income ]]&lt;=$AB$12), "Yes", "")</f>
        <v/>
      </c>
      <c r="R1592" s="14" t="str">
        <f>IF(AND(MasterData5[[#This Row],[MntFishProducts]]&gt;=AE$4, MasterData5[[#This Row],[Income ]]&lt;=$AB$12), "Yes", "")</f>
        <v/>
      </c>
      <c r="S1592" s="14" t="str">
        <f>IF(AND(MasterData5[[#This Row],[MntSweetProducts]]&gt;=AF$4, MasterData5[[#This Row],[Income ]]&lt;=$AB$12), "Yes", "")</f>
        <v/>
      </c>
      <c r="U1592" s="14" t="str">
        <f>IF(MasterData5[[#This Row],[MntWines]]&gt;=AB$4, "Yes", "")</f>
        <v/>
      </c>
      <c r="V1592" s="14" t="str">
        <f>IF(MasterData5[[#This Row],[MntFruits]]&gt;=AC$4, "Yes", "")</f>
        <v/>
      </c>
      <c r="W1592" s="14" t="str">
        <f>IF(MasterData5[[#This Row],[MntMeatProducts]]&gt;=AD$4, "Yes", "")</f>
        <v/>
      </c>
      <c r="X1592" s="14" t="str">
        <f>IF(MasterData5[[#This Row],[MntFishProducts]]&gt;=AE$4, "Yes", "")</f>
        <v/>
      </c>
      <c r="Y1592" s="14" t="str">
        <f>IF(MasterData5[[#This Row],[MntSweetProducts]]&gt;=AF$4, "Yes", "")</f>
        <v/>
      </c>
    </row>
    <row r="1593" spans="1:25" x14ac:dyDescent="0.3">
      <c r="A1593">
        <v>7899</v>
      </c>
      <c r="B1593" s="10">
        <v>1245</v>
      </c>
      <c r="C1593" s="10">
        <v>33</v>
      </c>
      <c r="D1593" s="10">
        <v>332</v>
      </c>
      <c r="E1593" s="10">
        <v>21</v>
      </c>
      <c r="F1593" s="10">
        <v>33</v>
      </c>
      <c r="G1593" s="10">
        <v>16</v>
      </c>
      <c r="H1593" s="24">
        <f>2021-'Customer Profile'!B1592</f>
        <v>69</v>
      </c>
      <c r="I1593" s="10">
        <f>IF(Analysis!$B$60="Wine",B1593,IF(Analysis!$B$60="Fruit",C1593,IF(Analysis!$B$60="Meat",D1593,IF(Analysis!$B$60="Fish",E1593,IF(Analysis!$B$60="Sweet",F1593,"")))))</f>
        <v>21</v>
      </c>
      <c r="J1593" s="10">
        <v>77610</v>
      </c>
      <c r="K1593" s="10" t="str">
        <f>IF(MasterData5[[#This Row],[Income ]]&gt;$AB$12, "Above", "Below")</f>
        <v>Above</v>
      </c>
      <c r="L1593" s="10">
        <f>SUM(MasterData5[[#This Row],[MntWines]:[MntSweetProducts]])</f>
        <v>1664</v>
      </c>
      <c r="M1593" s="53" t="str">
        <f>IF(MasterData5[[#This Row],[Total Purchase]]&gt;=500, "Over $500", "")</f>
        <v>Over $500</v>
      </c>
      <c r="N1593" s="10"/>
      <c r="O1593" s="14" t="str">
        <f>IF(AND(MasterData5[[#This Row],[MntWines]]&gt;=AB$4, MasterData5[[#This Row],[Income ]]&lt;=$AB$12), "Yes", "")</f>
        <v/>
      </c>
      <c r="P1593" s="14" t="str">
        <f>IF(AND(MasterData5[[#This Row],[MntFruits]]&gt;=AC$4, MasterData5[[#This Row],[Income ]]&lt;=$AB$12), "Yes", "")</f>
        <v/>
      </c>
      <c r="Q1593" s="14" t="str">
        <f>IF(AND(MasterData5[[#This Row],[MntMeatProducts]]&gt;=AD$4, MasterData5[[#This Row],[Income ]]&lt;=$AB$12), "Yes", "")</f>
        <v/>
      </c>
      <c r="R1593" s="14" t="str">
        <f>IF(AND(MasterData5[[#This Row],[MntFishProducts]]&gt;=AE$4, MasterData5[[#This Row],[Income ]]&lt;=$AB$12), "Yes", "")</f>
        <v/>
      </c>
      <c r="S1593" s="14" t="str">
        <f>IF(AND(MasterData5[[#This Row],[MntSweetProducts]]&gt;=AF$4, MasterData5[[#This Row],[Income ]]&lt;=$AB$12), "Yes", "")</f>
        <v/>
      </c>
      <c r="U1593" s="14" t="str">
        <f>IF(MasterData5[[#This Row],[MntWines]]&gt;=AB$4, "Yes", "")</f>
        <v>Yes</v>
      </c>
      <c r="V1593" s="14" t="str">
        <f>IF(MasterData5[[#This Row],[MntFruits]]&gt;=AC$4, "Yes", "")</f>
        <v>Yes</v>
      </c>
      <c r="W1593" s="14" t="str">
        <f>IF(MasterData5[[#This Row],[MntMeatProducts]]&gt;=AD$4, "Yes", "")</f>
        <v>Yes</v>
      </c>
      <c r="X1593" s="14" t="str">
        <f>IF(MasterData5[[#This Row],[MntFishProducts]]&gt;=AE$4, "Yes", "")</f>
        <v/>
      </c>
      <c r="Y1593" s="14" t="str">
        <f>IF(MasterData5[[#This Row],[MntSweetProducts]]&gt;=AF$4, "Yes", "")</f>
        <v>Yes</v>
      </c>
    </row>
    <row r="1594" spans="1:25" x14ac:dyDescent="0.3">
      <c r="A1594">
        <v>7901</v>
      </c>
      <c r="B1594" s="10">
        <v>9</v>
      </c>
      <c r="C1594" s="10">
        <v>1</v>
      </c>
      <c r="D1594" s="10">
        <v>5</v>
      </c>
      <c r="E1594" s="10">
        <v>2</v>
      </c>
      <c r="F1594" s="10">
        <v>1</v>
      </c>
      <c r="G1594" s="10">
        <v>4</v>
      </c>
      <c r="H1594" s="24">
        <f>2021-'Customer Profile'!B1593</f>
        <v>50</v>
      </c>
      <c r="I1594" s="10">
        <f>IF(Analysis!$B$60="Wine",B1594,IF(Analysis!$B$60="Fruit",C1594,IF(Analysis!$B$60="Meat",D1594,IF(Analysis!$B$60="Fish",E1594,IF(Analysis!$B$60="Sweet",F1594,"")))))</f>
        <v>2</v>
      </c>
      <c r="J1594" s="10">
        <v>34109</v>
      </c>
      <c r="K1594" s="10" t="str">
        <f>IF(MasterData5[[#This Row],[Income ]]&gt;$AB$12, "Above", "Below")</f>
        <v>Below</v>
      </c>
      <c r="L1594" s="10">
        <f>SUM(MasterData5[[#This Row],[MntWines]:[MntSweetProducts]])</f>
        <v>18</v>
      </c>
      <c r="M1594" s="53" t="str">
        <f>IF(MasterData5[[#This Row],[Total Purchase]]&gt;=500, "Over $500", "")</f>
        <v/>
      </c>
      <c r="N1594" s="10"/>
      <c r="O1594" s="14" t="str">
        <f>IF(AND(MasterData5[[#This Row],[MntWines]]&gt;=AB$4, MasterData5[[#This Row],[Income ]]&lt;=$AB$12), "Yes", "")</f>
        <v/>
      </c>
      <c r="P1594" s="14" t="str">
        <f>IF(AND(MasterData5[[#This Row],[MntFruits]]&gt;=AC$4, MasterData5[[#This Row],[Income ]]&lt;=$AB$12), "Yes", "")</f>
        <v/>
      </c>
      <c r="Q1594" s="14" t="str">
        <f>IF(AND(MasterData5[[#This Row],[MntMeatProducts]]&gt;=AD$4, MasterData5[[#This Row],[Income ]]&lt;=$AB$12), "Yes", "")</f>
        <v/>
      </c>
      <c r="R1594" s="14" t="str">
        <f>IF(AND(MasterData5[[#This Row],[MntFishProducts]]&gt;=AE$4, MasterData5[[#This Row],[Income ]]&lt;=$AB$12), "Yes", "")</f>
        <v/>
      </c>
      <c r="S1594" s="14" t="str">
        <f>IF(AND(MasterData5[[#This Row],[MntSweetProducts]]&gt;=AF$4, MasterData5[[#This Row],[Income ]]&lt;=$AB$12), "Yes", "")</f>
        <v/>
      </c>
      <c r="U1594" s="14" t="str">
        <f>IF(MasterData5[[#This Row],[MntWines]]&gt;=AB$4, "Yes", "")</f>
        <v/>
      </c>
      <c r="V1594" s="14" t="str">
        <f>IF(MasterData5[[#This Row],[MntFruits]]&gt;=AC$4, "Yes", "")</f>
        <v/>
      </c>
      <c r="W1594" s="14" t="str">
        <f>IF(MasterData5[[#This Row],[MntMeatProducts]]&gt;=AD$4, "Yes", "")</f>
        <v/>
      </c>
      <c r="X1594" s="14" t="str">
        <f>IF(MasterData5[[#This Row],[MntFishProducts]]&gt;=AE$4, "Yes", "")</f>
        <v/>
      </c>
      <c r="Y1594" s="14" t="str">
        <f>IF(MasterData5[[#This Row],[MntSweetProducts]]&gt;=AF$4, "Yes", "")</f>
        <v/>
      </c>
    </row>
    <row r="1595" spans="1:25" x14ac:dyDescent="0.3">
      <c r="A1595">
        <v>7912</v>
      </c>
      <c r="B1595" s="10">
        <v>8</v>
      </c>
      <c r="C1595" s="10">
        <v>15</v>
      </c>
      <c r="D1595" s="10">
        <v>27</v>
      </c>
      <c r="E1595" s="10">
        <v>0</v>
      </c>
      <c r="F1595" s="10">
        <v>20</v>
      </c>
      <c r="G1595" s="10">
        <v>33</v>
      </c>
      <c r="H1595" s="24">
        <f>2021-'Customer Profile'!B1594</f>
        <v>43</v>
      </c>
      <c r="I1595" s="10">
        <f>IF(Analysis!$B$60="Wine",B1595,IF(Analysis!$B$60="Fruit",C1595,IF(Analysis!$B$60="Meat",D1595,IF(Analysis!$B$60="Fish",E1595,IF(Analysis!$B$60="Sweet",F1595,"")))))</f>
        <v>0</v>
      </c>
      <c r="J1595" s="10">
        <v>38136</v>
      </c>
      <c r="K1595" s="10" t="str">
        <f>IF(MasterData5[[#This Row],[Income ]]&gt;$AB$12, "Above", "Below")</f>
        <v>Below</v>
      </c>
      <c r="L1595" s="10">
        <f>SUM(MasterData5[[#This Row],[MntWines]:[MntSweetProducts]])</f>
        <v>70</v>
      </c>
      <c r="M1595" s="53" t="str">
        <f>IF(MasterData5[[#This Row],[Total Purchase]]&gt;=500, "Over $500", "")</f>
        <v/>
      </c>
      <c r="N1595" s="10"/>
      <c r="O1595" s="14" t="str">
        <f>IF(AND(MasterData5[[#This Row],[MntWines]]&gt;=AB$4, MasterData5[[#This Row],[Income ]]&lt;=$AB$12), "Yes", "")</f>
        <v/>
      </c>
      <c r="P1595" s="14" t="str">
        <f>IF(AND(MasterData5[[#This Row],[MntFruits]]&gt;=AC$4, MasterData5[[#This Row],[Income ]]&lt;=$AB$12), "Yes", "")</f>
        <v/>
      </c>
      <c r="Q1595" s="14" t="str">
        <f>IF(AND(MasterData5[[#This Row],[MntMeatProducts]]&gt;=AD$4, MasterData5[[#This Row],[Income ]]&lt;=$AB$12), "Yes", "")</f>
        <v/>
      </c>
      <c r="R1595" s="14" t="str">
        <f>IF(AND(MasterData5[[#This Row],[MntFishProducts]]&gt;=AE$4, MasterData5[[#This Row],[Income ]]&lt;=$AB$12), "Yes", "")</f>
        <v/>
      </c>
      <c r="S1595" s="14" t="str">
        <f>IF(AND(MasterData5[[#This Row],[MntSweetProducts]]&gt;=AF$4, MasterData5[[#This Row],[Income ]]&lt;=$AB$12), "Yes", "")</f>
        <v/>
      </c>
      <c r="U1595" s="14" t="str">
        <f>IF(MasterData5[[#This Row],[MntWines]]&gt;=AB$4, "Yes", "")</f>
        <v/>
      </c>
      <c r="V1595" s="14" t="str">
        <f>IF(MasterData5[[#This Row],[MntFruits]]&gt;=AC$4, "Yes", "")</f>
        <v/>
      </c>
      <c r="W1595" s="14" t="str">
        <f>IF(MasterData5[[#This Row],[MntMeatProducts]]&gt;=AD$4, "Yes", "")</f>
        <v/>
      </c>
      <c r="X1595" s="14" t="str">
        <f>IF(MasterData5[[#This Row],[MntFishProducts]]&gt;=AE$4, "Yes", "")</f>
        <v/>
      </c>
      <c r="Y1595" s="14" t="str">
        <f>IF(MasterData5[[#This Row],[MntSweetProducts]]&gt;=AF$4, "Yes", "")</f>
        <v/>
      </c>
    </row>
    <row r="1596" spans="1:25" x14ac:dyDescent="0.3">
      <c r="A1596">
        <v>7919</v>
      </c>
      <c r="B1596" s="10">
        <v>1285</v>
      </c>
      <c r="C1596" s="10">
        <v>105</v>
      </c>
      <c r="D1596" s="10">
        <v>653</v>
      </c>
      <c r="E1596" s="10">
        <v>28</v>
      </c>
      <c r="F1596" s="10">
        <v>21</v>
      </c>
      <c r="G1596" s="10">
        <v>0</v>
      </c>
      <c r="H1596" s="24">
        <f>2021-'Customer Profile'!B1595</f>
        <v>45</v>
      </c>
      <c r="I1596" s="10">
        <f>IF(Analysis!$B$60="Wine",B1596,IF(Analysis!$B$60="Fruit",C1596,IF(Analysis!$B$60="Meat",D1596,IF(Analysis!$B$60="Fish",E1596,IF(Analysis!$B$60="Sweet",F1596,"")))))</f>
        <v>28</v>
      </c>
      <c r="J1596" s="10">
        <v>72335</v>
      </c>
      <c r="K1596" s="10" t="str">
        <f>IF(MasterData5[[#This Row],[Income ]]&gt;$AB$12, "Above", "Below")</f>
        <v>Above</v>
      </c>
      <c r="L1596" s="10">
        <f>SUM(MasterData5[[#This Row],[MntWines]:[MntSweetProducts]])</f>
        <v>2092</v>
      </c>
      <c r="M1596" s="53" t="str">
        <f>IF(MasterData5[[#This Row],[Total Purchase]]&gt;=500, "Over $500", "")</f>
        <v>Over $500</v>
      </c>
      <c r="N1596" s="10"/>
      <c r="O1596" s="14" t="str">
        <f>IF(AND(MasterData5[[#This Row],[MntWines]]&gt;=AB$4, MasterData5[[#This Row],[Income ]]&lt;=$AB$12), "Yes", "")</f>
        <v/>
      </c>
      <c r="P1596" s="14" t="str">
        <f>IF(AND(MasterData5[[#This Row],[MntFruits]]&gt;=AC$4, MasterData5[[#This Row],[Income ]]&lt;=$AB$12), "Yes", "")</f>
        <v/>
      </c>
      <c r="Q1596" s="14" t="str">
        <f>IF(AND(MasterData5[[#This Row],[MntMeatProducts]]&gt;=AD$4, MasterData5[[#This Row],[Income ]]&lt;=$AB$12), "Yes", "")</f>
        <v/>
      </c>
      <c r="R1596" s="14" t="str">
        <f>IF(AND(MasterData5[[#This Row],[MntFishProducts]]&gt;=AE$4, MasterData5[[#This Row],[Income ]]&lt;=$AB$12), "Yes", "")</f>
        <v/>
      </c>
      <c r="S1596" s="14" t="str">
        <f>IF(AND(MasterData5[[#This Row],[MntSweetProducts]]&gt;=AF$4, MasterData5[[#This Row],[Income ]]&lt;=$AB$12), "Yes", "")</f>
        <v/>
      </c>
      <c r="U1596" s="14" t="str">
        <f>IF(MasterData5[[#This Row],[MntWines]]&gt;=AB$4, "Yes", "")</f>
        <v>Yes</v>
      </c>
      <c r="V1596" s="14" t="str">
        <f>IF(MasterData5[[#This Row],[MntFruits]]&gt;=AC$4, "Yes", "")</f>
        <v>Yes</v>
      </c>
      <c r="W1596" s="14" t="str">
        <f>IF(MasterData5[[#This Row],[MntMeatProducts]]&gt;=AD$4, "Yes", "")</f>
        <v>Yes</v>
      </c>
      <c r="X1596" s="14" t="str">
        <f>IF(MasterData5[[#This Row],[MntFishProducts]]&gt;=AE$4, "Yes", "")</f>
        <v/>
      </c>
      <c r="Y1596" s="14" t="str">
        <f>IF(MasterData5[[#This Row],[MntSweetProducts]]&gt;=AF$4, "Yes", "")</f>
        <v/>
      </c>
    </row>
    <row r="1597" spans="1:25" x14ac:dyDescent="0.3">
      <c r="A1597">
        <v>7922</v>
      </c>
      <c r="B1597" s="10">
        <v>819</v>
      </c>
      <c r="C1597" s="10">
        <v>0</v>
      </c>
      <c r="D1597" s="10">
        <v>72</v>
      </c>
      <c r="E1597" s="10">
        <v>12</v>
      </c>
      <c r="F1597" s="10">
        <v>0</v>
      </c>
      <c r="G1597" s="10">
        <v>63</v>
      </c>
      <c r="H1597" s="24">
        <f>2021-'Customer Profile'!B1596</f>
        <v>70</v>
      </c>
      <c r="I1597" s="10">
        <f>IF(Analysis!$B$60="Wine",B1597,IF(Analysis!$B$60="Fruit",C1597,IF(Analysis!$B$60="Meat",D1597,IF(Analysis!$B$60="Fish",E1597,IF(Analysis!$B$60="Sweet",F1597,"")))))</f>
        <v>12</v>
      </c>
      <c r="J1597" s="10">
        <v>64950</v>
      </c>
      <c r="K1597" s="10" t="str">
        <f>IF(MasterData5[[#This Row],[Income ]]&gt;$AB$12, "Above", "Below")</f>
        <v>Above</v>
      </c>
      <c r="L1597" s="10">
        <f>SUM(MasterData5[[#This Row],[MntWines]:[MntSweetProducts]])</f>
        <v>903</v>
      </c>
      <c r="M1597" s="53" t="str">
        <f>IF(MasterData5[[#This Row],[Total Purchase]]&gt;=500, "Over $500", "")</f>
        <v>Over $500</v>
      </c>
      <c r="N1597" s="10"/>
      <c r="O1597" s="14" t="str">
        <f>IF(AND(MasterData5[[#This Row],[MntWines]]&gt;=AB$4, MasterData5[[#This Row],[Income ]]&lt;=$AB$12), "Yes", "")</f>
        <v/>
      </c>
      <c r="P1597" s="14" t="str">
        <f>IF(AND(MasterData5[[#This Row],[MntFruits]]&gt;=AC$4, MasterData5[[#This Row],[Income ]]&lt;=$AB$12), "Yes", "")</f>
        <v/>
      </c>
      <c r="Q1597" s="14" t="str">
        <f>IF(AND(MasterData5[[#This Row],[MntMeatProducts]]&gt;=AD$4, MasterData5[[#This Row],[Income ]]&lt;=$AB$12), "Yes", "")</f>
        <v/>
      </c>
      <c r="R1597" s="14" t="str">
        <f>IF(AND(MasterData5[[#This Row],[MntFishProducts]]&gt;=AE$4, MasterData5[[#This Row],[Income ]]&lt;=$AB$12), "Yes", "")</f>
        <v/>
      </c>
      <c r="S1597" s="14" t="str">
        <f>IF(AND(MasterData5[[#This Row],[MntSweetProducts]]&gt;=AF$4, MasterData5[[#This Row],[Income ]]&lt;=$AB$12), "Yes", "")</f>
        <v/>
      </c>
      <c r="U1597" s="14" t="str">
        <f>IF(MasterData5[[#This Row],[MntWines]]&gt;=AB$4, "Yes", "")</f>
        <v>Yes</v>
      </c>
      <c r="V1597" s="14" t="str">
        <f>IF(MasterData5[[#This Row],[MntFruits]]&gt;=AC$4, "Yes", "")</f>
        <v/>
      </c>
      <c r="W1597" s="14" t="str">
        <f>IF(MasterData5[[#This Row],[MntMeatProducts]]&gt;=AD$4, "Yes", "")</f>
        <v/>
      </c>
      <c r="X1597" s="14" t="str">
        <f>IF(MasterData5[[#This Row],[MntFishProducts]]&gt;=AE$4, "Yes", "")</f>
        <v/>
      </c>
      <c r="Y1597" s="14" t="str">
        <f>IF(MasterData5[[#This Row],[MntSweetProducts]]&gt;=AF$4, "Yes", "")</f>
        <v/>
      </c>
    </row>
    <row r="1598" spans="1:25" x14ac:dyDescent="0.3">
      <c r="A1598">
        <v>7930</v>
      </c>
      <c r="B1598" s="10">
        <v>101</v>
      </c>
      <c r="C1598" s="10">
        <v>13</v>
      </c>
      <c r="D1598" s="10">
        <v>76</v>
      </c>
      <c r="E1598" s="10">
        <v>20</v>
      </c>
      <c r="F1598" s="10">
        <v>18</v>
      </c>
      <c r="G1598" s="10">
        <v>40</v>
      </c>
      <c r="H1598" s="24">
        <f>2021-'Customer Profile'!B1597</f>
        <v>52</v>
      </c>
      <c r="I1598" s="10">
        <f>IF(Analysis!$B$60="Wine",B1598,IF(Analysis!$B$60="Fruit",C1598,IF(Analysis!$B$60="Meat",D1598,IF(Analysis!$B$60="Fish",E1598,IF(Analysis!$B$60="Sweet",F1598,"")))))</f>
        <v>20</v>
      </c>
      <c r="J1598" s="10">
        <v>26877</v>
      </c>
      <c r="K1598" s="10" t="str">
        <f>IF(MasterData5[[#This Row],[Income ]]&gt;$AB$12, "Above", "Below")</f>
        <v>Below</v>
      </c>
      <c r="L1598" s="10">
        <f>SUM(MasterData5[[#This Row],[MntWines]:[MntSweetProducts]])</f>
        <v>228</v>
      </c>
      <c r="M1598" s="53" t="str">
        <f>IF(MasterData5[[#This Row],[Total Purchase]]&gt;=500, "Over $500", "")</f>
        <v/>
      </c>
      <c r="N1598" s="10"/>
      <c r="O1598" s="14" t="str">
        <f>IF(AND(MasterData5[[#This Row],[MntWines]]&gt;=AB$4, MasterData5[[#This Row],[Income ]]&lt;=$AB$12), "Yes", "")</f>
        <v/>
      </c>
      <c r="P1598" s="14" t="str">
        <f>IF(AND(MasterData5[[#This Row],[MntFruits]]&gt;=AC$4, MasterData5[[#This Row],[Income ]]&lt;=$AB$12), "Yes", "")</f>
        <v/>
      </c>
      <c r="Q1598" s="14" t="str">
        <f>IF(AND(MasterData5[[#This Row],[MntMeatProducts]]&gt;=AD$4, MasterData5[[#This Row],[Income ]]&lt;=$AB$12), "Yes", "")</f>
        <v/>
      </c>
      <c r="R1598" s="14" t="str">
        <f>IF(AND(MasterData5[[#This Row],[MntFishProducts]]&gt;=AE$4, MasterData5[[#This Row],[Income ]]&lt;=$AB$12), "Yes", "")</f>
        <v/>
      </c>
      <c r="S1598" s="14" t="str">
        <f>IF(AND(MasterData5[[#This Row],[MntSweetProducts]]&gt;=AF$4, MasterData5[[#This Row],[Income ]]&lt;=$AB$12), "Yes", "")</f>
        <v/>
      </c>
      <c r="U1598" s="14" t="str">
        <f>IF(MasterData5[[#This Row],[MntWines]]&gt;=AB$4, "Yes", "")</f>
        <v/>
      </c>
      <c r="V1598" s="14" t="str">
        <f>IF(MasterData5[[#This Row],[MntFruits]]&gt;=AC$4, "Yes", "")</f>
        <v/>
      </c>
      <c r="W1598" s="14" t="str">
        <f>IF(MasterData5[[#This Row],[MntMeatProducts]]&gt;=AD$4, "Yes", "")</f>
        <v/>
      </c>
      <c r="X1598" s="14" t="str">
        <f>IF(MasterData5[[#This Row],[MntFishProducts]]&gt;=AE$4, "Yes", "")</f>
        <v/>
      </c>
      <c r="Y1598" s="14" t="str">
        <f>IF(MasterData5[[#This Row],[MntSweetProducts]]&gt;=AF$4, "Yes", "")</f>
        <v/>
      </c>
    </row>
    <row r="1599" spans="1:25" x14ac:dyDescent="0.3">
      <c r="A1599">
        <v>7937</v>
      </c>
      <c r="B1599" s="10">
        <v>10</v>
      </c>
      <c r="C1599" s="10">
        <v>7</v>
      </c>
      <c r="D1599" s="10">
        <v>25</v>
      </c>
      <c r="E1599" s="10">
        <v>6</v>
      </c>
      <c r="F1599" s="10">
        <v>3</v>
      </c>
      <c r="G1599" s="10">
        <v>7</v>
      </c>
      <c r="H1599" s="24">
        <f>2021-'Customer Profile'!B1598</f>
        <v>39</v>
      </c>
      <c r="I1599" s="10">
        <f>IF(Analysis!$B$60="Wine",B1599,IF(Analysis!$B$60="Fruit",C1599,IF(Analysis!$B$60="Meat",D1599,IF(Analysis!$B$60="Fish",E1599,IF(Analysis!$B$60="Sweet",F1599,"")))))</f>
        <v>6</v>
      </c>
      <c r="J1599" s="10">
        <v>24711</v>
      </c>
      <c r="K1599" s="10" t="str">
        <f>IF(MasterData5[[#This Row],[Income ]]&gt;$AB$12, "Above", "Below")</f>
        <v>Below</v>
      </c>
      <c r="L1599" s="10">
        <f>SUM(MasterData5[[#This Row],[MntWines]:[MntSweetProducts]])</f>
        <v>51</v>
      </c>
      <c r="M1599" s="53" t="str">
        <f>IF(MasterData5[[#This Row],[Total Purchase]]&gt;=500, "Over $500", "")</f>
        <v/>
      </c>
      <c r="N1599" s="10"/>
      <c r="O1599" s="14" t="str">
        <f>IF(AND(MasterData5[[#This Row],[MntWines]]&gt;=AB$4, MasterData5[[#This Row],[Income ]]&lt;=$AB$12), "Yes", "")</f>
        <v/>
      </c>
      <c r="P1599" s="14" t="str">
        <f>IF(AND(MasterData5[[#This Row],[MntFruits]]&gt;=AC$4, MasterData5[[#This Row],[Income ]]&lt;=$AB$12), "Yes", "")</f>
        <v/>
      </c>
      <c r="Q1599" s="14" t="str">
        <f>IF(AND(MasterData5[[#This Row],[MntMeatProducts]]&gt;=AD$4, MasterData5[[#This Row],[Income ]]&lt;=$AB$12), "Yes", "")</f>
        <v/>
      </c>
      <c r="R1599" s="14" t="str">
        <f>IF(AND(MasterData5[[#This Row],[MntFishProducts]]&gt;=AE$4, MasterData5[[#This Row],[Income ]]&lt;=$AB$12), "Yes", "")</f>
        <v/>
      </c>
      <c r="S1599" s="14" t="str">
        <f>IF(AND(MasterData5[[#This Row],[MntSweetProducts]]&gt;=AF$4, MasterData5[[#This Row],[Income ]]&lt;=$AB$12), "Yes", "")</f>
        <v/>
      </c>
      <c r="U1599" s="14" t="str">
        <f>IF(MasterData5[[#This Row],[MntWines]]&gt;=AB$4, "Yes", "")</f>
        <v/>
      </c>
      <c r="V1599" s="14" t="str">
        <f>IF(MasterData5[[#This Row],[MntFruits]]&gt;=AC$4, "Yes", "")</f>
        <v/>
      </c>
      <c r="W1599" s="14" t="str">
        <f>IF(MasterData5[[#This Row],[MntMeatProducts]]&gt;=AD$4, "Yes", "")</f>
        <v/>
      </c>
      <c r="X1599" s="14" t="str">
        <f>IF(MasterData5[[#This Row],[MntFishProducts]]&gt;=AE$4, "Yes", "")</f>
        <v/>
      </c>
      <c r="Y1599" s="14" t="str">
        <f>IF(MasterData5[[#This Row],[MntSweetProducts]]&gt;=AF$4, "Yes", "")</f>
        <v/>
      </c>
    </row>
    <row r="1600" spans="1:25" x14ac:dyDescent="0.3">
      <c r="A1600">
        <v>7938</v>
      </c>
      <c r="B1600" s="10">
        <v>350</v>
      </c>
      <c r="C1600" s="10">
        <v>8</v>
      </c>
      <c r="D1600" s="10">
        <v>66</v>
      </c>
      <c r="E1600" s="10">
        <v>17</v>
      </c>
      <c r="F1600" s="10">
        <v>4</v>
      </c>
      <c r="G1600" s="10">
        <v>4</v>
      </c>
      <c r="H1600" s="24">
        <f>2021-'Customer Profile'!B1599</f>
        <v>63</v>
      </c>
      <c r="I1600" s="10">
        <f>IF(Analysis!$B$60="Wine",B1600,IF(Analysis!$B$60="Fruit",C1600,IF(Analysis!$B$60="Meat",D1600,IF(Analysis!$B$60="Fish",E1600,IF(Analysis!$B$60="Sweet",F1600,"")))))</f>
        <v>17</v>
      </c>
      <c r="J1600" s="10">
        <v>51518</v>
      </c>
      <c r="K1600" s="10" t="str">
        <f>IF(MasterData5[[#This Row],[Income ]]&gt;$AB$12, "Above", "Below")</f>
        <v>Below</v>
      </c>
      <c r="L1600" s="10">
        <f>SUM(MasterData5[[#This Row],[MntWines]:[MntSweetProducts]])</f>
        <v>445</v>
      </c>
      <c r="M1600" s="53" t="str">
        <f>IF(MasterData5[[#This Row],[Total Purchase]]&gt;=500, "Over $500", "")</f>
        <v/>
      </c>
      <c r="N1600" s="10"/>
      <c r="O1600" s="14" t="str">
        <f>IF(AND(MasterData5[[#This Row],[MntWines]]&gt;=AB$4, MasterData5[[#This Row],[Income ]]&lt;=$AB$12), "Yes", "")</f>
        <v>Yes</v>
      </c>
      <c r="P1600" s="14" t="str">
        <f>IF(AND(MasterData5[[#This Row],[MntFruits]]&gt;=AC$4, MasterData5[[#This Row],[Income ]]&lt;=$AB$12), "Yes", "")</f>
        <v/>
      </c>
      <c r="Q1600" s="14" t="str">
        <f>IF(AND(MasterData5[[#This Row],[MntMeatProducts]]&gt;=AD$4, MasterData5[[#This Row],[Income ]]&lt;=$AB$12), "Yes", "")</f>
        <v/>
      </c>
      <c r="R1600" s="14" t="str">
        <f>IF(AND(MasterData5[[#This Row],[MntFishProducts]]&gt;=AE$4, MasterData5[[#This Row],[Income ]]&lt;=$AB$12), "Yes", "")</f>
        <v/>
      </c>
      <c r="S1600" s="14" t="str">
        <f>IF(AND(MasterData5[[#This Row],[MntSweetProducts]]&gt;=AF$4, MasterData5[[#This Row],[Income ]]&lt;=$AB$12), "Yes", "")</f>
        <v/>
      </c>
      <c r="U1600" s="14" t="str">
        <f>IF(MasterData5[[#This Row],[MntWines]]&gt;=AB$4, "Yes", "")</f>
        <v>Yes</v>
      </c>
      <c r="V1600" s="14" t="str">
        <f>IF(MasterData5[[#This Row],[MntFruits]]&gt;=AC$4, "Yes", "")</f>
        <v/>
      </c>
      <c r="W1600" s="14" t="str">
        <f>IF(MasterData5[[#This Row],[MntMeatProducts]]&gt;=AD$4, "Yes", "")</f>
        <v/>
      </c>
      <c r="X1600" s="14" t="str">
        <f>IF(MasterData5[[#This Row],[MntFishProducts]]&gt;=AE$4, "Yes", "")</f>
        <v/>
      </c>
      <c r="Y1600" s="14" t="str">
        <f>IF(MasterData5[[#This Row],[MntSweetProducts]]&gt;=AF$4, "Yes", "")</f>
        <v/>
      </c>
    </row>
    <row r="1601" spans="1:25" x14ac:dyDescent="0.3">
      <c r="A1601">
        <v>7943</v>
      </c>
      <c r="B1601" s="10">
        <v>18</v>
      </c>
      <c r="C1601" s="10">
        <v>0</v>
      </c>
      <c r="D1601" s="10">
        <v>6</v>
      </c>
      <c r="E1601" s="10">
        <v>3</v>
      </c>
      <c r="F1601" s="10">
        <v>3</v>
      </c>
      <c r="G1601" s="10">
        <v>5</v>
      </c>
      <c r="H1601" s="24">
        <f>2021-'Customer Profile'!B1600</f>
        <v>46</v>
      </c>
      <c r="I1601" s="10">
        <f>IF(Analysis!$B$60="Wine",B1601,IF(Analysis!$B$60="Fruit",C1601,IF(Analysis!$B$60="Meat",D1601,IF(Analysis!$B$60="Fish",E1601,IF(Analysis!$B$60="Sweet",F1601,"")))))</f>
        <v>3</v>
      </c>
      <c r="J1601" s="10">
        <v>36663</v>
      </c>
      <c r="K1601" s="10" t="str">
        <f>IF(MasterData5[[#This Row],[Income ]]&gt;$AB$12, "Above", "Below")</f>
        <v>Below</v>
      </c>
      <c r="L1601" s="10">
        <f>SUM(MasterData5[[#This Row],[MntWines]:[MntSweetProducts]])</f>
        <v>30</v>
      </c>
      <c r="M1601" s="53" t="str">
        <f>IF(MasterData5[[#This Row],[Total Purchase]]&gt;=500, "Over $500", "")</f>
        <v/>
      </c>
      <c r="N1601" s="10"/>
      <c r="O1601" s="14" t="str">
        <f>IF(AND(MasterData5[[#This Row],[MntWines]]&gt;=AB$4, MasterData5[[#This Row],[Income ]]&lt;=$AB$12), "Yes", "")</f>
        <v/>
      </c>
      <c r="P1601" s="14" t="str">
        <f>IF(AND(MasterData5[[#This Row],[MntFruits]]&gt;=AC$4, MasterData5[[#This Row],[Income ]]&lt;=$AB$12), "Yes", "")</f>
        <v/>
      </c>
      <c r="Q1601" s="14" t="str">
        <f>IF(AND(MasterData5[[#This Row],[MntMeatProducts]]&gt;=AD$4, MasterData5[[#This Row],[Income ]]&lt;=$AB$12), "Yes", "")</f>
        <v/>
      </c>
      <c r="R1601" s="14" t="str">
        <f>IF(AND(MasterData5[[#This Row],[MntFishProducts]]&gt;=AE$4, MasterData5[[#This Row],[Income ]]&lt;=$AB$12), "Yes", "")</f>
        <v/>
      </c>
      <c r="S1601" s="14" t="str">
        <f>IF(AND(MasterData5[[#This Row],[MntSweetProducts]]&gt;=AF$4, MasterData5[[#This Row],[Income ]]&lt;=$AB$12), "Yes", "")</f>
        <v/>
      </c>
      <c r="U1601" s="14" t="str">
        <f>IF(MasterData5[[#This Row],[MntWines]]&gt;=AB$4, "Yes", "")</f>
        <v/>
      </c>
      <c r="V1601" s="14" t="str">
        <f>IF(MasterData5[[#This Row],[MntFruits]]&gt;=AC$4, "Yes", "")</f>
        <v/>
      </c>
      <c r="W1601" s="14" t="str">
        <f>IF(MasterData5[[#This Row],[MntMeatProducts]]&gt;=AD$4, "Yes", "")</f>
        <v/>
      </c>
      <c r="X1601" s="14" t="str">
        <f>IF(MasterData5[[#This Row],[MntFishProducts]]&gt;=AE$4, "Yes", "")</f>
        <v/>
      </c>
      <c r="Y1601" s="14" t="str">
        <f>IF(MasterData5[[#This Row],[MntSweetProducts]]&gt;=AF$4, "Yes", "")</f>
        <v/>
      </c>
    </row>
    <row r="1602" spans="1:25" x14ac:dyDescent="0.3">
      <c r="A1602">
        <v>7947</v>
      </c>
      <c r="B1602" s="10">
        <v>24</v>
      </c>
      <c r="C1602" s="10">
        <v>0</v>
      </c>
      <c r="D1602" s="10">
        <v>8</v>
      </c>
      <c r="E1602" s="10">
        <v>0</v>
      </c>
      <c r="F1602" s="10">
        <v>1</v>
      </c>
      <c r="G1602" s="10">
        <v>4</v>
      </c>
      <c r="H1602" s="24">
        <f>2021-'Customer Profile'!B1601</f>
        <v>52</v>
      </c>
      <c r="I1602" s="10">
        <f>IF(Analysis!$B$60="Wine",B1602,IF(Analysis!$B$60="Fruit",C1602,IF(Analysis!$B$60="Meat",D1602,IF(Analysis!$B$60="Fish",E1602,IF(Analysis!$B$60="Sweet",F1602,"")))))</f>
        <v>0</v>
      </c>
      <c r="J1602" s="10">
        <v>42231</v>
      </c>
      <c r="K1602" s="10" t="str">
        <f>IF(MasterData5[[#This Row],[Income ]]&gt;$AB$12, "Above", "Below")</f>
        <v>Below</v>
      </c>
      <c r="L1602" s="10">
        <f>SUM(MasterData5[[#This Row],[MntWines]:[MntSweetProducts]])</f>
        <v>33</v>
      </c>
      <c r="M1602" s="53" t="str">
        <f>IF(MasterData5[[#This Row],[Total Purchase]]&gt;=500, "Over $500", "")</f>
        <v/>
      </c>
      <c r="N1602" s="10"/>
      <c r="O1602" s="14" t="str">
        <f>IF(AND(MasterData5[[#This Row],[MntWines]]&gt;=AB$4, MasterData5[[#This Row],[Income ]]&lt;=$AB$12), "Yes", "")</f>
        <v/>
      </c>
      <c r="P1602" s="14" t="str">
        <f>IF(AND(MasterData5[[#This Row],[MntFruits]]&gt;=AC$4, MasterData5[[#This Row],[Income ]]&lt;=$AB$12), "Yes", "")</f>
        <v/>
      </c>
      <c r="Q1602" s="14" t="str">
        <f>IF(AND(MasterData5[[#This Row],[MntMeatProducts]]&gt;=AD$4, MasterData5[[#This Row],[Income ]]&lt;=$AB$12), "Yes", "")</f>
        <v/>
      </c>
      <c r="R1602" s="14" t="str">
        <f>IF(AND(MasterData5[[#This Row],[MntFishProducts]]&gt;=AE$4, MasterData5[[#This Row],[Income ]]&lt;=$AB$12), "Yes", "")</f>
        <v/>
      </c>
      <c r="S1602" s="14" t="str">
        <f>IF(AND(MasterData5[[#This Row],[MntSweetProducts]]&gt;=AF$4, MasterData5[[#This Row],[Income ]]&lt;=$AB$12), "Yes", "")</f>
        <v/>
      </c>
      <c r="U1602" s="14" t="str">
        <f>IF(MasterData5[[#This Row],[MntWines]]&gt;=AB$4, "Yes", "")</f>
        <v/>
      </c>
      <c r="V1602" s="14" t="str">
        <f>IF(MasterData5[[#This Row],[MntFruits]]&gt;=AC$4, "Yes", "")</f>
        <v/>
      </c>
      <c r="W1602" s="14" t="str">
        <f>IF(MasterData5[[#This Row],[MntMeatProducts]]&gt;=AD$4, "Yes", "")</f>
        <v/>
      </c>
      <c r="X1602" s="14" t="str">
        <f>IF(MasterData5[[#This Row],[MntFishProducts]]&gt;=AE$4, "Yes", "")</f>
        <v/>
      </c>
      <c r="Y1602" s="14" t="str">
        <f>IF(MasterData5[[#This Row],[MntSweetProducts]]&gt;=AF$4, "Yes", "")</f>
        <v/>
      </c>
    </row>
    <row r="1603" spans="1:25" x14ac:dyDescent="0.3">
      <c r="A1603">
        <v>7959</v>
      </c>
      <c r="B1603" s="10">
        <v>658</v>
      </c>
      <c r="C1603" s="10">
        <v>80</v>
      </c>
      <c r="D1603" s="10">
        <v>483</v>
      </c>
      <c r="E1603" s="10">
        <v>123</v>
      </c>
      <c r="F1603" s="10">
        <v>13</v>
      </c>
      <c r="G1603" s="10">
        <v>13</v>
      </c>
      <c r="H1603" s="24">
        <f>2021-'Customer Profile'!B1602</f>
        <v>60</v>
      </c>
      <c r="I1603" s="10">
        <f>IF(Analysis!$B$60="Wine",B1603,IF(Analysis!$B$60="Fruit",C1603,IF(Analysis!$B$60="Meat",D1603,IF(Analysis!$B$60="Fish",E1603,IF(Analysis!$B$60="Sweet",F1603,"")))))</f>
        <v>123</v>
      </c>
      <c r="J1603" s="10">
        <v>79410</v>
      </c>
      <c r="K1603" s="10" t="str">
        <f>IF(MasterData5[[#This Row],[Income ]]&gt;$AB$12, "Above", "Below")</f>
        <v>Above</v>
      </c>
      <c r="L1603" s="10">
        <f>SUM(MasterData5[[#This Row],[MntWines]:[MntSweetProducts]])</f>
        <v>1357</v>
      </c>
      <c r="M1603" s="53" t="str">
        <f>IF(MasterData5[[#This Row],[Total Purchase]]&gt;=500, "Over $500", "")</f>
        <v>Over $500</v>
      </c>
      <c r="N1603" s="10"/>
      <c r="O1603" s="14" t="str">
        <f>IF(AND(MasterData5[[#This Row],[MntWines]]&gt;=AB$4, MasterData5[[#This Row],[Income ]]&lt;=$AB$12), "Yes", "")</f>
        <v/>
      </c>
      <c r="P1603" s="14" t="str">
        <f>IF(AND(MasterData5[[#This Row],[MntFruits]]&gt;=AC$4, MasterData5[[#This Row],[Income ]]&lt;=$AB$12), "Yes", "")</f>
        <v/>
      </c>
      <c r="Q1603" s="14" t="str">
        <f>IF(AND(MasterData5[[#This Row],[MntMeatProducts]]&gt;=AD$4, MasterData5[[#This Row],[Income ]]&lt;=$AB$12), "Yes", "")</f>
        <v/>
      </c>
      <c r="R1603" s="14" t="str">
        <f>IF(AND(MasterData5[[#This Row],[MntFishProducts]]&gt;=AE$4, MasterData5[[#This Row],[Income ]]&lt;=$AB$12), "Yes", "")</f>
        <v/>
      </c>
      <c r="S1603" s="14" t="str">
        <f>IF(AND(MasterData5[[#This Row],[MntSweetProducts]]&gt;=AF$4, MasterData5[[#This Row],[Income ]]&lt;=$AB$12), "Yes", "")</f>
        <v/>
      </c>
      <c r="U1603" s="14" t="str">
        <f>IF(MasterData5[[#This Row],[MntWines]]&gt;=AB$4, "Yes", "")</f>
        <v>Yes</v>
      </c>
      <c r="V1603" s="14" t="str">
        <f>IF(MasterData5[[#This Row],[MntFruits]]&gt;=AC$4, "Yes", "")</f>
        <v>Yes</v>
      </c>
      <c r="W1603" s="14" t="str">
        <f>IF(MasterData5[[#This Row],[MntMeatProducts]]&gt;=AD$4, "Yes", "")</f>
        <v>Yes</v>
      </c>
      <c r="X1603" s="14" t="str">
        <f>IF(MasterData5[[#This Row],[MntFishProducts]]&gt;=AE$4, "Yes", "")</f>
        <v>Yes</v>
      </c>
      <c r="Y1603" s="14" t="str">
        <f>IF(MasterData5[[#This Row],[MntSweetProducts]]&gt;=AF$4, "Yes", "")</f>
        <v/>
      </c>
    </row>
    <row r="1604" spans="1:25" x14ac:dyDescent="0.3">
      <c r="A1604">
        <v>7960</v>
      </c>
      <c r="B1604" s="10">
        <v>734</v>
      </c>
      <c r="C1604" s="10">
        <v>22</v>
      </c>
      <c r="D1604" s="10">
        <v>350</v>
      </c>
      <c r="E1604" s="10">
        <v>151</v>
      </c>
      <c r="F1604" s="10">
        <v>25</v>
      </c>
      <c r="G1604" s="10">
        <v>100</v>
      </c>
      <c r="H1604" s="24">
        <f>2021-'Customer Profile'!B1603</f>
        <v>59</v>
      </c>
      <c r="I1604" s="10">
        <f>IF(Analysis!$B$60="Wine",B1604,IF(Analysis!$B$60="Fruit",C1604,IF(Analysis!$B$60="Meat",D1604,IF(Analysis!$B$60="Fish",E1604,IF(Analysis!$B$60="Sweet",F1604,"")))))</f>
        <v>151</v>
      </c>
      <c r="J1604" s="10">
        <v>82122</v>
      </c>
      <c r="K1604" s="10" t="str">
        <f>IF(MasterData5[[#This Row],[Income ]]&gt;$AB$12, "Above", "Below")</f>
        <v>Above</v>
      </c>
      <c r="L1604" s="10">
        <f>SUM(MasterData5[[#This Row],[MntWines]:[MntSweetProducts]])</f>
        <v>1282</v>
      </c>
      <c r="M1604" s="53" t="str">
        <f>IF(MasterData5[[#This Row],[Total Purchase]]&gt;=500, "Over $500", "")</f>
        <v>Over $500</v>
      </c>
      <c r="N1604" s="10"/>
      <c r="O1604" s="14" t="str">
        <f>IF(AND(MasterData5[[#This Row],[MntWines]]&gt;=AB$4, MasterData5[[#This Row],[Income ]]&lt;=$AB$12), "Yes", "")</f>
        <v/>
      </c>
      <c r="P1604" s="14" t="str">
        <f>IF(AND(MasterData5[[#This Row],[MntFruits]]&gt;=AC$4, MasterData5[[#This Row],[Income ]]&lt;=$AB$12), "Yes", "")</f>
        <v/>
      </c>
      <c r="Q1604" s="14" t="str">
        <f>IF(AND(MasterData5[[#This Row],[MntMeatProducts]]&gt;=AD$4, MasterData5[[#This Row],[Income ]]&lt;=$AB$12), "Yes", "")</f>
        <v/>
      </c>
      <c r="R1604" s="14" t="str">
        <f>IF(AND(MasterData5[[#This Row],[MntFishProducts]]&gt;=AE$4, MasterData5[[#This Row],[Income ]]&lt;=$AB$12), "Yes", "")</f>
        <v/>
      </c>
      <c r="S1604" s="14" t="str">
        <f>IF(AND(MasterData5[[#This Row],[MntSweetProducts]]&gt;=AF$4, MasterData5[[#This Row],[Income ]]&lt;=$AB$12), "Yes", "")</f>
        <v/>
      </c>
      <c r="U1604" s="14" t="str">
        <f>IF(MasterData5[[#This Row],[MntWines]]&gt;=AB$4, "Yes", "")</f>
        <v>Yes</v>
      </c>
      <c r="V1604" s="14" t="str">
        <f>IF(MasterData5[[#This Row],[MntFruits]]&gt;=AC$4, "Yes", "")</f>
        <v/>
      </c>
      <c r="W1604" s="14" t="str">
        <f>IF(MasterData5[[#This Row],[MntMeatProducts]]&gt;=AD$4, "Yes", "")</f>
        <v>Yes</v>
      </c>
      <c r="X1604" s="14" t="str">
        <f>IF(MasterData5[[#This Row],[MntFishProducts]]&gt;=AE$4, "Yes", "")</f>
        <v>Yes</v>
      </c>
      <c r="Y1604" s="14" t="str">
        <f>IF(MasterData5[[#This Row],[MntSweetProducts]]&gt;=AF$4, "Yes", "")</f>
        <v/>
      </c>
    </row>
    <row r="1605" spans="1:25" x14ac:dyDescent="0.3">
      <c r="A1605">
        <v>7962</v>
      </c>
      <c r="B1605" s="10">
        <v>1285</v>
      </c>
      <c r="C1605" s="10">
        <v>21</v>
      </c>
      <c r="D1605" s="10">
        <v>449</v>
      </c>
      <c r="E1605" s="10">
        <v>106</v>
      </c>
      <c r="F1605" s="10">
        <v>20</v>
      </c>
      <c r="G1605" s="10">
        <v>20</v>
      </c>
      <c r="H1605" s="24">
        <f>2021-'Customer Profile'!B1604</f>
        <v>34</v>
      </c>
      <c r="I1605" s="10">
        <f>IF(Analysis!$B$60="Wine",B1605,IF(Analysis!$B$60="Fruit",C1605,IF(Analysis!$B$60="Meat",D1605,IF(Analysis!$B$60="Fish",E1605,IF(Analysis!$B$60="Sweet",F1605,"")))))</f>
        <v>106</v>
      </c>
      <c r="J1605" s="10">
        <v>95169</v>
      </c>
      <c r="K1605" s="10" t="str">
        <f>IF(MasterData5[[#This Row],[Income ]]&gt;$AB$12, "Above", "Below")</f>
        <v>Above</v>
      </c>
      <c r="L1605" s="10">
        <f>SUM(MasterData5[[#This Row],[MntWines]:[MntSweetProducts]])</f>
        <v>1881</v>
      </c>
      <c r="M1605" s="53" t="str">
        <f>IF(MasterData5[[#This Row],[Total Purchase]]&gt;=500, "Over $500", "")</f>
        <v>Over $500</v>
      </c>
      <c r="N1605" s="10"/>
      <c r="O1605" s="14" t="str">
        <f>IF(AND(MasterData5[[#This Row],[MntWines]]&gt;=AB$4, MasterData5[[#This Row],[Income ]]&lt;=$AB$12), "Yes", "")</f>
        <v/>
      </c>
      <c r="P1605" s="14" t="str">
        <f>IF(AND(MasterData5[[#This Row],[MntFruits]]&gt;=AC$4, MasterData5[[#This Row],[Income ]]&lt;=$AB$12), "Yes", "")</f>
        <v/>
      </c>
      <c r="Q1605" s="14" t="str">
        <f>IF(AND(MasterData5[[#This Row],[MntMeatProducts]]&gt;=AD$4, MasterData5[[#This Row],[Income ]]&lt;=$AB$12), "Yes", "")</f>
        <v/>
      </c>
      <c r="R1605" s="14" t="str">
        <f>IF(AND(MasterData5[[#This Row],[MntFishProducts]]&gt;=AE$4, MasterData5[[#This Row],[Income ]]&lt;=$AB$12), "Yes", "")</f>
        <v/>
      </c>
      <c r="S1605" s="14" t="str">
        <f>IF(AND(MasterData5[[#This Row],[MntSweetProducts]]&gt;=AF$4, MasterData5[[#This Row],[Income ]]&lt;=$AB$12), "Yes", "")</f>
        <v/>
      </c>
      <c r="U1605" s="14" t="str">
        <f>IF(MasterData5[[#This Row],[MntWines]]&gt;=AB$4, "Yes", "")</f>
        <v>Yes</v>
      </c>
      <c r="V1605" s="14" t="str">
        <f>IF(MasterData5[[#This Row],[MntFruits]]&gt;=AC$4, "Yes", "")</f>
        <v/>
      </c>
      <c r="W1605" s="14" t="str">
        <f>IF(MasterData5[[#This Row],[MntMeatProducts]]&gt;=AD$4, "Yes", "")</f>
        <v>Yes</v>
      </c>
      <c r="X1605" s="14" t="str">
        <f>IF(MasterData5[[#This Row],[MntFishProducts]]&gt;=AE$4, "Yes", "")</f>
        <v>Yes</v>
      </c>
      <c r="Y1605" s="14" t="str">
        <f>IF(MasterData5[[#This Row],[MntSweetProducts]]&gt;=AF$4, "Yes", "")</f>
        <v/>
      </c>
    </row>
    <row r="1606" spans="1:25" x14ac:dyDescent="0.3">
      <c r="A1606">
        <v>7966</v>
      </c>
      <c r="B1606" s="10">
        <v>505</v>
      </c>
      <c r="C1606" s="10">
        <v>137</v>
      </c>
      <c r="D1606" s="10">
        <v>401</v>
      </c>
      <c r="E1606" s="10">
        <v>104</v>
      </c>
      <c r="F1606" s="10">
        <v>22</v>
      </c>
      <c r="G1606" s="10">
        <v>22</v>
      </c>
      <c r="H1606" s="24">
        <f>2021-'Customer Profile'!B1605</f>
        <v>62</v>
      </c>
      <c r="I1606" s="10">
        <f>IF(Analysis!$B$60="Wine",B1606,IF(Analysis!$B$60="Fruit",C1606,IF(Analysis!$B$60="Meat",D1606,IF(Analysis!$B$60="Fish",E1606,IF(Analysis!$B$60="Sweet",F1606,"")))))</f>
        <v>104</v>
      </c>
      <c r="J1606" s="10">
        <v>80982</v>
      </c>
      <c r="K1606" s="10" t="str">
        <f>IF(MasterData5[[#This Row],[Income ]]&gt;$AB$12, "Above", "Below")</f>
        <v>Above</v>
      </c>
      <c r="L1606" s="10">
        <f>SUM(MasterData5[[#This Row],[MntWines]:[MntSweetProducts]])</f>
        <v>1169</v>
      </c>
      <c r="M1606" s="53" t="str">
        <f>IF(MasterData5[[#This Row],[Total Purchase]]&gt;=500, "Over $500", "")</f>
        <v>Over $500</v>
      </c>
      <c r="N1606" s="10"/>
      <c r="O1606" s="14" t="str">
        <f>IF(AND(MasterData5[[#This Row],[MntWines]]&gt;=AB$4, MasterData5[[#This Row],[Income ]]&lt;=$AB$12), "Yes", "")</f>
        <v/>
      </c>
      <c r="P1606" s="14" t="str">
        <f>IF(AND(MasterData5[[#This Row],[MntFruits]]&gt;=AC$4, MasterData5[[#This Row],[Income ]]&lt;=$AB$12), "Yes", "")</f>
        <v/>
      </c>
      <c r="Q1606" s="14" t="str">
        <f>IF(AND(MasterData5[[#This Row],[MntMeatProducts]]&gt;=AD$4, MasterData5[[#This Row],[Income ]]&lt;=$AB$12), "Yes", "")</f>
        <v/>
      </c>
      <c r="R1606" s="14" t="str">
        <f>IF(AND(MasterData5[[#This Row],[MntFishProducts]]&gt;=AE$4, MasterData5[[#This Row],[Income ]]&lt;=$AB$12), "Yes", "")</f>
        <v/>
      </c>
      <c r="S1606" s="14" t="str">
        <f>IF(AND(MasterData5[[#This Row],[MntSweetProducts]]&gt;=AF$4, MasterData5[[#This Row],[Income ]]&lt;=$AB$12), "Yes", "")</f>
        <v/>
      </c>
      <c r="U1606" s="14" t="str">
        <f>IF(MasterData5[[#This Row],[MntWines]]&gt;=AB$4, "Yes", "")</f>
        <v>Yes</v>
      </c>
      <c r="V1606" s="14" t="str">
        <f>IF(MasterData5[[#This Row],[MntFruits]]&gt;=AC$4, "Yes", "")</f>
        <v>Yes</v>
      </c>
      <c r="W1606" s="14" t="str">
        <f>IF(MasterData5[[#This Row],[MntMeatProducts]]&gt;=AD$4, "Yes", "")</f>
        <v>Yes</v>
      </c>
      <c r="X1606" s="14" t="str">
        <f>IF(MasterData5[[#This Row],[MntFishProducts]]&gt;=AE$4, "Yes", "")</f>
        <v>Yes</v>
      </c>
      <c r="Y1606" s="14" t="str">
        <f>IF(MasterData5[[#This Row],[MntSweetProducts]]&gt;=AF$4, "Yes", "")</f>
        <v/>
      </c>
    </row>
    <row r="1607" spans="1:25" x14ac:dyDescent="0.3">
      <c r="A1607">
        <v>7972</v>
      </c>
      <c r="B1607" s="10">
        <v>400</v>
      </c>
      <c r="C1607" s="10">
        <v>32</v>
      </c>
      <c r="D1607" s="10">
        <v>519</v>
      </c>
      <c r="E1607" s="10">
        <v>71</v>
      </c>
      <c r="F1607" s="10">
        <v>75</v>
      </c>
      <c r="G1607" s="10">
        <v>54</v>
      </c>
      <c r="H1607" s="24">
        <f>2021-'Customer Profile'!B1606</f>
        <v>66</v>
      </c>
      <c r="I1607" s="10">
        <f>IF(Analysis!$B$60="Wine",B1607,IF(Analysis!$B$60="Fruit",C1607,IF(Analysis!$B$60="Meat",D1607,IF(Analysis!$B$60="Fish",E1607,IF(Analysis!$B$60="Sweet",F1607,"")))))</f>
        <v>71</v>
      </c>
      <c r="J1607" s="10">
        <v>72906</v>
      </c>
      <c r="K1607" s="10" t="str">
        <f>IF(MasterData5[[#This Row],[Income ]]&gt;$AB$12, "Above", "Below")</f>
        <v>Above</v>
      </c>
      <c r="L1607" s="10">
        <f>SUM(MasterData5[[#This Row],[MntWines]:[MntSweetProducts]])</f>
        <v>1097</v>
      </c>
      <c r="M1607" s="53" t="str">
        <f>IF(MasterData5[[#This Row],[Total Purchase]]&gt;=500, "Over $500", "")</f>
        <v>Over $500</v>
      </c>
      <c r="N1607" s="10"/>
      <c r="O1607" s="14" t="str">
        <f>IF(AND(MasterData5[[#This Row],[MntWines]]&gt;=AB$4, MasterData5[[#This Row],[Income ]]&lt;=$AB$12), "Yes", "")</f>
        <v/>
      </c>
      <c r="P1607" s="14" t="str">
        <f>IF(AND(MasterData5[[#This Row],[MntFruits]]&gt;=AC$4, MasterData5[[#This Row],[Income ]]&lt;=$AB$12), "Yes", "")</f>
        <v/>
      </c>
      <c r="Q1607" s="14" t="str">
        <f>IF(AND(MasterData5[[#This Row],[MntMeatProducts]]&gt;=AD$4, MasterData5[[#This Row],[Income ]]&lt;=$AB$12), "Yes", "")</f>
        <v/>
      </c>
      <c r="R1607" s="14" t="str">
        <f>IF(AND(MasterData5[[#This Row],[MntFishProducts]]&gt;=AE$4, MasterData5[[#This Row],[Income ]]&lt;=$AB$12), "Yes", "")</f>
        <v/>
      </c>
      <c r="S1607" s="14" t="str">
        <f>IF(AND(MasterData5[[#This Row],[MntSweetProducts]]&gt;=AF$4, MasterData5[[#This Row],[Income ]]&lt;=$AB$12), "Yes", "")</f>
        <v/>
      </c>
      <c r="U1607" s="14" t="str">
        <f>IF(MasterData5[[#This Row],[MntWines]]&gt;=AB$4, "Yes", "")</f>
        <v>Yes</v>
      </c>
      <c r="V1607" s="14" t="str">
        <f>IF(MasterData5[[#This Row],[MntFruits]]&gt;=AC$4, "Yes", "")</f>
        <v>Yes</v>
      </c>
      <c r="W1607" s="14" t="str">
        <f>IF(MasterData5[[#This Row],[MntMeatProducts]]&gt;=AD$4, "Yes", "")</f>
        <v>Yes</v>
      </c>
      <c r="X1607" s="14" t="str">
        <f>IF(MasterData5[[#This Row],[MntFishProducts]]&gt;=AE$4, "Yes", "")</f>
        <v>Yes</v>
      </c>
      <c r="Y1607" s="14" t="str">
        <f>IF(MasterData5[[#This Row],[MntSweetProducts]]&gt;=AF$4, "Yes", "")</f>
        <v>Yes</v>
      </c>
    </row>
    <row r="1608" spans="1:25" x14ac:dyDescent="0.3">
      <c r="A1608">
        <v>7987</v>
      </c>
      <c r="B1608" s="10">
        <v>346</v>
      </c>
      <c r="C1608" s="10">
        <v>17</v>
      </c>
      <c r="D1608" s="10">
        <v>48</v>
      </c>
      <c r="E1608" s="10">
        <v>23</v>
      </c>
      <c r="F1608" s="10">
        <v>13</v>
      </c>
      <c r="G1608" s="10">
        <v>13</v>
      </c>
      <c r="H1608" s="24">
        <f>2021-'Customer Profile'!B1607</f>
        <v>52</v>
      </c>
      <c r="I1608" s="10">
        <f>IF(Analysis!$B$60="Wine",B1608,IF(Analysis!$B$60="Fruit",C1608,IF(Analysis!$B$60="Meat",D1608,IF(Analysis!$B$60="Fish",E1608,IF(Analysis!$B$60="Sweet",F1608,"")))))</f>
        <v>23</v>
      </c>
      <c r="J1608" s="10">
        <v>65747</v>
      </c>
      <c r="K1608" s="10" t="str">
        <f>IF(MasterData5[[#This Row],[Income ]]&gt;$AB$12, "Above", "Below")</f>
        <v>Above</v>
      </c>
      <c r="L1608" s="10">
        <f>SUM(MasterData5[[#This Row],[MntWines]:[MntSweetProducts]])</f>
        <v>447</v>
      </c>
      <c r="M1608" s="53" t="str">
        <f>IF(MasterData5[[#This Row],[Total Purchase]]&gt;=500, "Over $500", "")</f>
        <v/>
      </c>
      <c r="N1608" s="10"/>
      <c r="O1608" s="14" t="str">
        <f>IF(AND(MasterData5[[#This Row],[MntWines]]&gt;=AB$4, MasterData5[[#This Row],[Income ]]&lt;=$AB$12), "Yes", "")</f>
        <v/>
      </c>
      <c r="P1608" s="14" t="str">
        <f>IF(AND(MasterData5[[#This Row],[MntFruits]]&gt;=AC$4, MasterData5[[#This Row],[Income ]]&lt;=$AB$12), "Yes", "")</f>
        <v/>
      </c>
      <c r="Q1608" s="14" t="str">
        <f>IF(AND(MasterData5[[#This Row],[MntMeatProducts]]&gt;=AD$4, MasterData5[[#This Row],[Income ]]&lt;=$AB$12), "Yes", "")</f>
        <v/>
      </c>
      <c r="R1608" s="14" t="str">
        <f>IF(AND(MasterData5[[#This Row],[MntFishProducts]]&gt;=AE$4, MasterData5[[#This Row],[Income ]]&lt;=$AB$12), "Yes", "")</f>
        <v/>
      </c>
      <c r="S1608" s="14" t="str">
        <f>IF(AND(MasterData5[[#This Row],[MntSweetProducts]]&gt;=AF$4, MasterData5[[#This Row],[Income ]]&lt;=$AB$12), "Yes", "")</f>
        <v/>
      </c>
      <c r="U1608" s="14" t="str">
        <f>IF(MasterData5[[#This Row],[MntWines]]&gt;=AB$4, "Yes", "")</f>
        <v>Yes</v>
      </c>
      <c r="V1608" s="14" t="str">
        <f>IF(MasterData5[[#This Row],[MntFruits]]&gt;=AC$4, "Yes", "")</f>
        <v/>
      </c>
      <c r="W1608" s="14" t="str">
        <f>IF(MasterData5[[#This Row],[MntMeatProducts]]&gt;=AD$4, "Yes", "")</f>
        <v/>
      </c>
      <c r="X1608" s="14" t="str">
        <f>IF(MasterData5[[#This Row],[MntFishProducts]]&gt;=AE$4, "Yes", "")</f>
        <v/>
      </c>
      <c r="Y1608" s="14" t="str">
        <f>IF(MasterData5[[#This Row],[MntSweetProducts]]&gt;=AF$4, "Yes", "")</f>
        <v/>
      </c>
    </row>
    <row r="1609" spans="1:25" x14ac:dyDescent="0.3">
      <c r="A1609">
        <v>7990</v>
      </c>
      <c r="B1609" s="10">
        <v>9</v>
      </c>
      <c r="C1609" s="10">
        <v>1</v>
      </c>
      <c r="D1609" s="10">
        <v>2</v>
      </c>
      <c r="E1609" s="10">
        <v>3</v>
      </c>
      <c r="F1609" s="10">
        <v>2</v>
      </c>
      <c r="G1609" s="10">
        <v>0</v>
      </c>
      <c r="H1609" s="24">
        <f>2021-'Customer Profile'!B1608</f>
        <v>74</v>
      </c>
      <c r="I1609" s="10">
        <f>IF(Analysis!$B$60="Wine",B1609,IF(Analysis!$B$60="Fruit",C1609,IF(Analysis!$B$60="Meat",D1609,IF(Analysis!$B$60="Fish",E1609,IF(Analysis!$B$60="Sweet",F1609,"")))))</f>
        <v>3</v>
      </c>
      <c r="J1609" s="10">
        <v>27469</v>
      </c>
      <c r="K1609" s="10" t="str">
        <f>IF(MasterData5[[#This Row],[Income ]]&gt;$AB$12, "Above", "Below")</f>
        <v>Below</v>
      </c>
      <c r="L1609" s="10">
        <f>SUM(MasterData5[[#This Row],[MntWines]:[MntSweetProducts]])</f>
        <v>17</v>
      </c>
      <c r="M1609" s="53" t="str">
        <f>IF(MasterData5[[#This Row],[Total Purchase]]&gt;=500, "Over $500", "")</f>
        <v/>
      </c>
      <c r="N1609" s="10"/>
      <c r="O1609" s="14" t="str">
        <f>IF(AND(MasterData5[[#This Row],[MntWines]]&gt;=AB$4, MasterData5[[#This Row],[Income ]]&lt;=$AB$12), "Yes", "")</f>
        <v/>
      </c>
      <c r="P1609" s="14" t="str">
        <f>IF(AND(MasterData5[[#This Row],[MntFruits]]&gt;=AC$4, MasterData5[[#This Row],[Income ]]&lt;=$AB$12), "Yes", "")</f>
        <v/>
      </c>
      <c r="Q1609" s="14" t="str">
        <f>IF(AND(MasterData5[[#This Row],[MntMeatProducts]]&gt;=AD$4, MasterData5[[#This Row],[Income ]]&lt;=$AB$12), "Yes", "")</f>
        <v/>
      </c>
      <c r="R1609" s="14" t="str">
        <f>IF(AND(MasterData5[[#This Row],[MntFishProducts]]&gt;=AE$4, MasterData5[[#This Row],[Income ]]&lt;=$AB$12), "Yes", "")</f>
        <v/>
      </c>
      <c r="S1609" s="14" t="str">
        <f>IF(AND(MasterData5[[#This Row],[MntSweetProducts]]&gt;=AF$4, MasterData5[[#This Row],[Income ]]&lt;=$AB$12), "Yes", "")</f>
        <v/>
      </c>
      <c r="U1609" s="14" t="str">
        <f>IF(MasterData5[[#This Row],[MntWines]]&gt;=AB$4, "Yes", "")</f>
        <v/>
      </c>
      <c r="V1609" s="14" t="str">
        <f>IF(MasterData5[[#This Row],[MntFruits]]&gt;=AC$4, "Yes", "")</f>
        <v/>
      </c>
      <c r="W1609" s="14" t="str">
        <f>IF(MasterData5[[#This Row],[MntMeatProducts]]&gt;=AD$4, "Yes", "")</f>
        <v/>
      </c>
      <c r="X1609" s="14" t="str">
        <f>IF(MasterData5[[#This Row],[MntFishProducts]]&gt;=AE$4, "Yes", "")</f>
        <v/>
      </c>
      <c r="Y1609" s="14" t="str">
        <f>IF(MasterData5[[#This Row],[MntSweetProducts]]&gt;=AF$4, "Yes", "")</f>
        <v/>
      </c>
    </row>
    <row r="1610" spans="1:25" x14ac:dyDescent="0.3">
      <c r="A1610">
        <v>7998</v>
      </c>
      <c r="B1610" s="10">
        <v>53</v>
      </c>
      <c r="C1610" s="10">
        <v>8</v>
      </c>
      <c r="D1610" s="10">
        <v>17</v>
      </c>
      <c r="E1610" s="10">
        <v>13</v>
      </c>
      <c r="F1610" s="10">
        <v>0</v>
      </c>
      <c r="G1610" s="10">
        <v>21</v>
      </c>
      <c r="H1610" s="24">
        <f>2021-'Customer Profile'!B1609</f>
        <v>63</v>
      </c>
      <c r="I1610" s="10">
        <f>IF(Analysis!$B$60="Wine",B1610,IF(Analysis!$B$60="Fruit",C1610,IF(Analysis!$B$60="Meat",D1610,IF(Analysis!$B$60="Fish",E1610,IF(Analysis!$B$60="Sweet",F1610,"")))))</f>
        <v>13</v>
      </c>
      <c r="J1610" s="10">
        <v>28087</v>
      </c>
      <c r="K1610" s="10" t="str">
        <f>IF(MasterData5[[#This Row],[Income ]]&gt;$AB$12, "Above", "Below")</f>
        <v>Below</v>
      </c>
      <c r="L1610" s="10">
        <f>SUM(MasterData5[[#This Row],[MntWines]:[MntSweetProducts]])</f>
        <v>91</v>
      </c>
      <c r="M1610" s="53" t="str">
        <f>IF(MasterData5[[#This Row],[Total Purchase]]&gt;=500, "Over $500", "")</f>
        <v/>
      </c>
      <c r="N1610" s="10"/>
      <c r="O1610" s="14" t="str">
        <f>IF(AND(MasterData5[[#This Row],[MntWines]]&gt;=AB$4, MasterData5[[#This Row],[Income ]]&lt;=$AB$12), "Yes", "")</f>
        <v/>
      </c>
      <c r="P1610" s="14" t="str">
        <f>IF(AND(MasterData5[[#This Row],[MntFruits]]&gt;=AC$4, MasterData5[[#This Row],[Income ]]&lt;=$AB$12), "Yes", "")</f>
        <v/>
      </c>
      <c r="Q1610" s="14" t="str">
        <f>IF(AND(MasterData5[[#This Row],[MntMeatProducts]]&gt;=AD$4, MasterData5[[#This Row],[Income ]]&lt;=$AB$12), "Yes", "")</f>
        <v/>
      </c>
      <c r="R1610" s="14" t="str">
        <f>IF(AND(MasterData5[[#This Row],[MntFishProducts]]&gt;=AE$4, MasterData5[[#This Row],[Income ]]&lt;=$AB$12), "Yes", "")</f>
        <v/>
      </c>
      <c r="S1610" s="14" t="str">
        <f>IF(AND(MasterData5[[#This Row],[MntSweetProducts]]&gt;=AF$4, MasterData5[[#This Row],[Income ]]&lt;=$AB$12), "Yes", "")</f>
        <v/>
      </c>
      <c r="U1610" s="14" t="str">
        <f>IF(MasterData5[[#This Row],[MntWines]]&gt;=AB$4, "Yes", "")</f>
        <v/>
      </c>
      <c r="V1610" s="14" t="str">
        <f>IF(MasterData5[[#This Row],[MntFruits]]&gt;=AC$4, "Yes", "")</f>
        <v/>
      </c>
      <c r="W1610" s="14" t="str">
        <f>IF(MasterData5[[#This Row],[MntMeatProducts]]&gt;=AD$4, "Yes", "")</f>
        <v/>
      </c>
      <c r="X1610" s="14" t="str">
        <f>IF(MasterData5[[#This Row],[MntFishProducts]]&gt;=AE$4, "Yes", "")</f>
        <v/>
      </c>
      <c r="Y1610" s="14" t="str">
        <f>IF(MasterData5[[#This Row],[MntSweetProducts]]&gt;=AF$4, "Yes", "")</f>
        <v/>
      </c>
    </row>
    <row r="1611" spans="1:25" x14ac:dyDescent="0.3">
      <c r="A1611">
        <v>7999</v>
      </c>
      <c r="B1611" s="10">
        <v>1239</v>
      </c>
      <c r="C1611" s="10">
        <v>17</v>
      </c>
      <c r="D1611" s="10">
        <v>413</v>
      </c>
      <c r="E1611" s="10">
        <v>23</v>
      </c>
      <c r="F1611" s="10">
        <v>34</v>
      </c>
      <c r="G1611" s="10">
        <v>17</v>
      </c>
      <c r="H1611" s="24">
        <f>2021-'Customer Profile'!B1610</f>
        <v>66</v>
      </c>
      <c r="I1611" s="10">
        <f>IF(Analysis!$B$60="Wine",B1611,IF(Analysis!$B$60="Fruit",C1611,IF(Analysis!$B$60="Meat",D1611,IF(Analysis!$B$60="Fish",E1611,IF(Analysis!$B$60="Sweet",F1611,"")))))</f>
        <v>23</v>
      </c>
      <c r="J1611" s="10">
        <v>75261</v>
      </c>
      <c r="K1611" s="10" t="str">
        <f>IF(MasterData5[[#This Row],[Income ]]&gt;$AB$12, "Above", "Below")</f>
        <v>Above</v>
      </c>
      <c r="L1611" s="10">
        <f>SUM(MasterData5[[#This Row],[MntWines]:[MntSweetProducts]])</f>
        <v>1726</v>
      </c>
      <c r="M1611" s="53" t="str">
        <f>IF(MasterData5[[#This Row],[Total Purchase]]&gt;=500, "Over $500", "")</f>
        <v>Over $500</v>
      </c>
      <c r="N1611" s="10"/>
      <c r="O1611" s="14" t="str">
        <f>IF(AND(MasterData5[[#This Row],[MntWines]]&gt;=AB$4, MasterData5[[#This Row],[Income ]]&lt;=$AB$12), "Yes", "")</f>
        <v/>
      </c>
      <c r="P1611" s="14" t="str">
        <f>IF(AND(MasterData5[[#This Row],[MntFruits]]&gt;=AC$4, MasterData5[[#This Row],[Income ]]&lt;=$AB$12), "Yes", "")</f>
        <v/>
      </c>
      <c r="Q1611" s="14" t="str">
        <f>IF(AND(MasterData5[[#This Row],[MntMeatProducts]]&gt;=AD$4, MasterData5[[#This Row],[Income ]]&lt;=$AB$12), "Yes", "")</f>
        <v/>
      </c>
      <c r="R1611" s="14" t="str">
        <f>IF(AND(MasterData5[[#This Row],[MntFishProducts]]&gt;=AE$4, MasterData5[[#This Row],[Income ]]&lt;=$AB$12), "Yes", "")</f>
        <v/>
      </c>
      <c r="S1611" s="14" t="str">
        <f>IF(AND(MasterData5[[#This Row],[MntSweetProducts]]&gt;=AF$4, MasterData5[[#This Row],[Income ]]&lt;=$AB$12), "Yes", "")</f>
        <v/>
      </c>
      <c r="U1611" s="14" t="str">
        <f>IF(MasterData5[[#This Row],[MntWines]]&gt;=AB$4, "Yes", "")</f>
        <v>Yes</v>
      </c>
      <c r="V1611" s="14" t="str">
        <f>IF(MasterData5[[#This Row],[MntFruits]]&gt;=AC$4, "Yes", "")</f>
        <v/>
      </c>
      <c r="W1611" s="14" t="str">
        <f>IF(MasterData5[[#This Row],[MntMeatProducts]]&gt;=AD$4, "Yes", "")</f>
        <v>Yes</v>
      </c>
      <c r="X1611" s="14" t="str">
        <f>IF(MasterData5[[#This Row],[MntFishProducts]]&gt;=AE$4, "Yes", "")</f>
        <v/>
      </c>
      <c r="Y1611" s="14" t="str">
        <f>IF(MasterData5[[#This Row],[MntSweetProducts]]&gt;=AF$4, "Yes", "")</f>
        <v>Yes</v>
      </c>
    </row>
    <row r="1612" spans="1:25" x14ac:dyDescent="0.3">
      <c r="A1612">
        <v>8008</v>
      </c>
      <c r="B1612" s="10">
        <v>46</v>
      </c>
      <c r="C1612" s="10">
        <v>0</v>
      </c>
      <c r="D1612" s="10">
        <v>30</v>
      </c>
      <c r="E1612" s="10">
        <v>12</v>
      </c>
      <c r="F1612" s="10">
        <v>1</v>
      </c>
      <c r="G1612" s="10">
        <v>30</v>
      </c>
      <c r="H1612" s="24">
        <f>2021-'Customer Profile'!B1611</f>
        <v>38</v>
      </c>
      <c r="I1612" s="10">
        <f>IF(Analysis!$B$60="Wine",B1612,IF(Analysis!$B$60="Fruit",C1612,IF(Analysis!$B$60="Meat",D1612,IF(Analysis!$B$60="Fish",E1612,IF(Analysis!$B$60="Sweet",F1612,"")))))</f>
        <v>12</v>
      </c>
      <c r="J1612" s="10">
        <v>36075</v>
      </c>
      <c r="K1612" s="10" t="str">
        <f>IF(MasterData5[[#This Row],[Income ]]&gt;$AB$12, "Above", "Below")</f>
        <v>Below</v>
      </c>
      <c r="L1612" s="10">
        <f>SUM(MasterData5[[#This Row],[MntWines]:[MntSweetProducts]])</f>
        <v>89</v>
      </c>
      <c r="M1612" s="53" t="str">
        <f>IF(MasterData5[[#This Row],[Total Purchase]]&gt;=500, "Over $500", "")</f>
        <v/>
      </c>
      <c r="N1612" s="10"/>
      <c r="O1612" s="14" t="str">
        <f>IF(AND(MasterData5[[#This Row],[MntWines]]&gt;=AB$4, MasterData5[[#This Row],[Income ]]&lt;=$AB$12), "Yes", "")</f>
        <v/>
      </c>
      <c r="P1612" s="14" t="str">
        <f>IF(AND(MasterData5[[#This Row],[MntFruits]]&gt;=AC$4, MasterData5[[#This Row],[Income ]]&lt;=$AB$12), "Yes", "")</f>
        <v/>
      </c>
      <c r="Q1612" s="14" t="str">
        <f>IF(AND(MasterData5[[#This Row],[MntMeatProducts]]&gt;=AD$4, MasterData5[[#This Row],[Income ]]&lt;=$AB$12), "Yes", "")</f>
        <v/>
      </c>
      <c r="R1612" s="14" t="str">
        <f>IF(AND(MasterData5[[#This Row],[MntFishProducts]]&gt;=AE$4, MasterData5[[#This Row],[Income ]]&lt;=$AB$12), "Yes", "")</f>
        <v/>
      </c>
      <c r="S1612" s="14" t="str">
        <f>IF(AND(MasterData5[[#This Row],[MntSweetProducts]]&gt;=AF$4, MasterData5[[#This Row],[Income ]]&lt;=$AB$12), "Yes", "")</f>
        <v/>
      </c>
      <c r="U1612" s="14" t="str">
        <f>IF(MasterData5[[#This Row],[MntWines]]&gt;=AB$4, "Yes", "")</f>
        <v/>
      </c>
      <c r="V1612" s="14" t="str">
        <f>IF(MasterData5[[#This Row],[MntFruits]]&gt;=AC$4, "Yes", "")</f>
        <v/>
      </c>
      <c r="W1612" s="14" t="str">
        <f>IF(MasterData5[[#This Row],[MntMeatProducts]]&gt;=AD$4, "Yes", "")</f>
        <v/>
      </c>
      <c r="X1612" s="14" t="str">
        <f>IF(MasterData5[[#This Row],[MntFishProducts]]&gt;=AE$4, "Yes", "")</f>
        <v/>
      </c>
      <c r="Y1612" s="14" t="str">
        <f>IF(MasterData5[[#This Row],[MntSweetProducts]]&gt;=AF$4, "Yes", "")</f>
        <v/>
      </c>
    </row>
    <row r="1613" spans="1:25" x14ac:dyDescent="0.3">
      <c r="A1613">
        <v>8015</v>
      </c>
      <c r="B1613" s="10">
        <v>714</v>
      </c>
      <c r="C1613" s="10">
        <v>76</v>
      </c>
      <c r="D1613" s="10">
        <v>395</v>
      </c>
      <c r="E1613" s="10">
        <v>116</v>
      </c>
      <c r="F1613" s="10">
        <v>0</v>
      </c>
      <c r="G1613" s="10">
        <v>12</v>
      </c>
      <c r="H1613" s="24">
        <f>2021-'Customer Profile'!B1612</f>
        <v>59</v>
      </c>
      <c r="I1613" s="10">
        <f>IF(Analysis!$B$60="Wine",B1613,IF(Analysis!$B$60="Fruit",C1613,IF(Analysis!$B$60="Meat",D1613,IF(Analysis!$B$60="Fish",E1613,IF(Analysis!$B$60="Sweet",F1613,"")))))</f>
        <v>116</v>
      </c>
      <c r="J1613" s="10">
        <v>85696</v>
      </c>
      <c r="K1613" s="10" t="str">
        <f>IF(MasterData5[[#This Row],[Income ]]&gt;$AB$12, "Above", "Below")</f>
        <v>Above</v>
      </c>
      <c r="L1613" s="10">
        <f>SUM(MasterData5[[#This Row],[MntWines]:[MntSweetProducts]])</f>
        <v>1301</v>
      </c>
      <c r="M1613" s="53" t="str">
        <f>IF(MasterData5[[#This Row],[Total Purchase]]&gt;=500, "Over $500", "")</f>
        <v>Over $500</v>
      </c>
      <c r="N1613" s="10"/>
      <c r="O1613" s="14" t="str">
        <f>IF(AND(MasterData5[[#This Row],[MntWines]]&gt;=AB$4, MasterData5[[#This Row],[Income ]]&lt;=$AB$12), "Yes", "")</f>
        <v/>
      </c>
      <c r="P1613" s="14" t="str">
        <f>IF(AND(MasterData5[[#This Row],[MntFruits]]&gt;=AC$4, MasterData5[[#This Row],[Income ]]&lt;=$AB$12), "Yes", "")</f>
        <v/>
      </c>
      <c r="Q1613" s="14" t="str">
        <f>IF(AND(MasterData5[[#This Row],[MntMeatProducts]]&gt;=AD$4, MasterData5[[#This Row],[Income ]]&lt;=$AB$12), "Yes", "")</f>
        <v/>
      </c>
      <c r="R1613" s="14" t="str">
        <f>IF(AND(MasterData5[[#This Row],[MntFishProducts]]&gt;=AE$4, MasterData5[[#This Row],[Income ]]&lt;=$AB$12), "Yes", "")</f>
        <v/>
      </c>
      <c r="S1613" s="14" t="str">
        <f>IF(AND(MasterData5[[#This Row],[MntSweetProducts]]&gt;=AF$4, MasterData5[[#This Row],[Income ]]&lt;=$AB$12), "Yes", "")</f>
        <v/>
      </c>
      <c r="U1613" s="14" t="str">
        <f>IF(MasterData5[[#This Row],[MntWines]]&gt;=AB$4, "Yes", "")</f>
        <v>Yes</v>
      </c>
      <c r="V1613" s="14" t="str">
        <f>IF(MasterData5[[#This Row],[MntFruits]]&gt;=AC$4, "Yes", "")</f>
        <v>Yes</v>
      </c>
      <c r="W1613" s="14" t="str">
        <f>IF(MasterData5[[#This Row],[MntMeatProducts]]&gt;=AD$4, "Yes", "")</f>
        <v>Yes</v>
      </c>
      <c r="X1613" s="14" t="str">
        <f>IF(MasterData5[[#This Row],[MntFishProducts]]&gt;=AE$4, "Yes", "")</f>
        <v>Yes</v>
      </c>
      <c r="Y1613" s="14" t="str">
        <f>IF(MasterData5[[#This Row],[MntSweetProducts]]&gt;=AF$4, "Yes", "")</f>
        <v/>
      </c>
    </row>
    <row r="1614" spans="1:25" x14ac:dyDescent="0.3">
      <c r="A1614">
        <v>8017</v>
      </c>
      <c r="B1614" s="10">
        <v>22</v>
      </c>
      <c r="C1614" s="10">
        <v>0</v>
      </c>
      <c r="D1614" s="10">
        <v>19</v>
      </c>
      <c r="E1614" s="10">
        <v>6</v>
      </c>
      <c r="F1614" s="10">
        <v>5</v>
      </c>
      <c r="G1614" s="10">
        <v>3</v>
      </c>
      <c r="H1614" s="24">
        <f>2021-'Customer Profile'!B1613</f>
        <v>40</v>
      </c>
      <c r="I1614" s="10">
        <f>IF(Analysis!$B$60="Wine",B1614,IF(Analysis!$B$60="Fruit",C1614,IF(Analysis!$B$60="Meat",D1614,IF(Analysis!$B$60="Fish",E1614,IF(Analysis!$B$60="Sweet",F1614,"")))))</f>
        <v>6</v>
      </c>
      <c r="J1614" s="10">
        <v>51111</v>
      </c>
      <c r="K1614" s="10" t="str">
        <f>IF(MasterData5[[#This Row],[Income ]]&gt;$AB$12, "Above", "Below")</f>
        <v>Below</v>
      </c>
      <c r="L1614" s="10">
        <f>SUM(MasterData5[[#This Row],[MntWines]:[MntSweetProducts]])</f>
        <v>52</v>
      </c>
      <c r="M1614" s="53" t="str">
        <f>IF(MasterData5[[#This Row],[Total Purchase]]&gt;=500, "Over $500", "")</f>
        <v/>
      </c>
      <c r="N1614" s="10"/>
      <c r="O1614" s="14" t="str">
        <f>IF(AND(MasterData5[[#This Row],[MntWines]]&gt;=AB$4, MasterData5[[#This Row],[Income ]]&lt;=$AB$12), "Yes", "")</f>
        <v/>
      </c>
      <c r="P1614" s="14" t="str">
        <f>IF(AND(MasterData5[[#This Row],[MntFruits]]&gt;=AC$4, MasterData5[[#This Row],[Income ]]&lt;=$AB$12), "Yes", "")</f>
        <v/>
      </c>
      <c r="Q1614" s="14" t="str">
        <f>IF(AND(MasterData5[[#This Row],[MntMeatProducts]]&gt;=AD$4, MasterData5[[#This Row],[Income ]]&lt;=$AB$12), "Yes", "")</f>
        <v/>
      </c>
      <c r="R1614" s="14" t="str">
        <f>IF(AND(MasterData5[[#This Row],[MntFishProducts]]&gt;=AE$4, MasterData5[[#This Row],[Income ]]&lt;=$AB$12), "Yes", "")</f>
        <v/>
      </c>
      <c r="S1614" s="14" t="str">
        <f>IF(AND(MasterData5[[#This Row],[MntSweetProducts]]&gt;=AF$4, MasterData5[[#This Row],[Income ]]&lt;=$AB$12), "Yes", "")</f>
        <v/>
      </c>
      <c r="U1614" s="14" t="str">
        <f>IF(MasterData5[[#This Row],[MntWines]]&gt;=AB$4, "Yes", "")</f>
        <v/>
      </c>
      <c r="V1614" s="14" t="str">
        <f>IF(MasterData5[[#This Row],[MntFruits]]&gt;=AC$4, "Yes", "")</f>
        <v/>
      </c>
      <c r="W1614" s="14" t="str">
        <f>IF(MasterData5[[#This Row],[MntMeatProducts]]&gt;=AD$4, "Yes", "")</f>
        <v/>
      </c>
      <c r="X1614" s="14" t="str">
        <f>IF(MasterData5[[#This Row],[MntFishProducts]]&gt;=AE$4, "Yes", "")</f>
        <v/>
      </c>
      <c r="Y1614" s="14" t="str">
        <f>IF(MasterData5[[#This Row],[MntSweetProducts]]&gt;=AF$4, "Yes", "")</f>
        <v/>
      </c>
    </row>
    <row r="1615" spans="1:25" x14ac:dyDescent="0.3">
      <c r="A1615">
        <v>8026</v>
      </c>
      <c r="B1615" s="10">
        <v>120</v>
      </c>
      <c r="C1615" s="10">
        <v>58</v>
      </c>
      <c r="D1615" s="10">
        <v>73</v>
      </c>
      <c r="E1615" s="10">
        <v>65</v>
      </c>
      <c r="F1615" s="10">
        <v>89</v>
      </c>
      <c r="G1615" s="10">
        <v>58</v>
      </c>
      <c r="H1615" s="24">
        <f>2021-'Customer Profile'!B1614</f>
        <v>69</v>
      </c>
      <c r="I1615" s="10">
        <f>IF(Analysis!$B$60="Wine",B1615,IF(Analysis!$B$60="Fruit",C1615,IF(Analysis!$B$60="Meat",D1615,IF(Analysis!$B$60="Fish",E1615,IF(Analysis!$B$60="Sweet",F1615,"")))))</f>
        <v>65</v>
      </c>
      <c r="J1615" s="10">
        <v>62998</v>
      </c>
      <c r="K1615" s="10" t="str">
        <f>IF(MasterData5[[#This Row],[Income ]]&gt;$AB$12, "Above", "Below")</f>
        <v>Above</v>
      </c>
      <c r="L1615" s="10">
        <f>SUM(MasterData5[[#This Row],[MntWines]:[MntSweetProducts]])</f>
        <v>405</v>
      </c>
      <c r="M1615" s="53" t="str">
        <f>IF(MasterData5[[#This Row],[Total Purchase]]&gt;=500, "Over $500", "")</f>
        <v/>
      </c>
      <c r="N1615" s="10"/>
      <c r="O1615" s="14" t="str">
        <f>IF(AND(MasterData5[[#This Row],[MntWines]]&gt;=AB$4, MasterData5[[#This Row],[Income ]]&lt;=$AB$12), "Yes", "")</f>
        <v/>
      </c>
      <c r="P1615" s="14" t="str">
        <f>IF(AND(MasterData5[[#This Row],[MntFruits]]&gt;=AC$4, MasterData5[[#This Row],[Income ]]&lt;=$AB$12), "Yes", "")</f>
        <v/>
      </c>
      <c r="Q1615" s="14" t="str">
        <f>IF(AND(MasterData5[[#This Row],[MntMeatProducts]]&gt;=AD$4, MasterData5[[#This Row],[Income ]]&lt;=$AB$12), "Yes", "")</f>
        <v/>
      </c>
      <c r="R1615" s="14" t="str">
        <f>IF(AND(MasterData5[[#This Row],[MntFishProducts]]&gt;=AE$4, MasterData5[[#This Row],[Income ]]&lt;=$AB$12), "Yes", "")</f>
        <v/>
      </c>
      <c r="S1615" s="14" t="str">
        <f>IF(AND(MasterData5[[#This Row],[MntSweetProducts]]&gt;=AF$4, MasterData5[[#This Row],[Income ]]&lt;=$AB$12), "Yes", "")</f>
        <v/>
      </c>
      <c r="U1615" s="14" t="str">
        <f>IF(MasterData5[[#This Row],[MntWines]]&gt;=AB$4, "Yes", "")</f>
        <v/>
      </c>
      <c r="V1615" s="14" t="str">
        <f>IF(MasterData5[[#This Row],[MntFruits]]&gt;=AC$4, "Yes", "")</f>
        <v>Yes</v>
      </c>
      <c r="W1615" s="14" t="str">
        <f>IF(MasterData5[[#This Row],[MntMeatProducts]]&gt;=AD$4, "Yes", "")</f>
        <v/>
      </c>
      <c r="X1615" s="14" t="str">
        <f>IF(MasterData5[[#This Row],[MntFishProducts]]&gt;=AE$4, "Yes", "")</f>
        <v>Yes</v>
      </c>
      <c r="Y1615" s="14" t="str">
        <f>IF(MasterData5[[#This Row],[MntSweetProducts]]&gt;=AF$4, "Yes", "")</f>
        <v>Yes</v>
      </c>
    </row>
    <row r="1616" spans="1:25" x14ac:dyDescent="0.3">
      <c r="A1616">
        <v>8029</v>
      </c>
      <c r="B1616" s="10">
        <v>1184</v>
      </c>
      <c r="C1616" s="10">
        <v>32</v>
      </c>
      <c r="D1616" s="10">
        <v>352</v>
      </c>
      <c r="E1616" s="10">
        <v>21</v>
      </c>
      <c r="F1616" s="10">
        <v>16</v>
      </c>
      <c r="G1616" s="10">
        <v>16</v>
      </c>
      <c r="H1616" s="24">
        <f>2021-'Customer Profile'!B1615</f>
        <v>33</v>
      </c>
      <c r="I1616" s="10">
        <f>IF(Analysis!$B$60="Wine",B1616,IF(Analysis!$B$60="Fruit",C1616,IF(Analysis!$B$60="Meat",D1616,IF(Analysis!$B$60="Fish",E1616,IF(Analysis!$B$60="Sweet",F1616,"")))))</f>
        <v>21</v>
      </c>
      <c r="J1616" s="10">
        <v>90247</v>
      </c>
      <c r="K1616" s="10" t="str">
        <f>IF(MasterData5[[#This Row],[Income ]]&gt;$AB$12, "Above", "Below")</f>
        <v>Above</v>
      </c>
      <c r="L1616" s="10">
        <f>SUM(MasterData5[[#This Row],[MntWines]:[MntSweetProducts]])</f>
        <v>1605</v>
      </c>
      <c r="M1616" s="53" t="str">
        <f>IF(MasterData5[[#This Row],[Total Purchase]]&gt;=500, "Over $500", "")</f>
        <v>Over $500</v>
      </c>
      <c r="N1616" s="10"/>
      <c r="O1616" s="14" t="str">
        <f>IF(AND(MasterData5[[#This Row],[MntWines]]&gt;=AB$4, MasterData5[[#This Row],[Income ]]&lt;=$AB$12), "Yes", "")</f>
        <v/>
      </c>
      <c r="P1616" s="14" t="str">
        <f>IF(AND(MasterData5[[#This Row],[MntFruits]]&gt;=AC$4, MasterData5[[#This Row],[Income ]]&lt;=$AB$12), "Yes", "")</f>
        <v/>
      </c>
      <c r="Q1616" s="14" t="str">
        <f>IF(AND(MasterData5[[#This Row],[MntMeatProducts]]&gt;=AD$4, MasterData5[[#This Row],[Income ]]&lt;=$AB$12), "Yes", "")</f>
        <v/>
      </c>
      <c r="R1616" s="14" t="str">
        <f>IF(AND(MasterData5[[#This Row],[MntFishProducts]]&gt;=AE$4, MasterData5[[#This Row],[Income ]]&lt;=$AB$12), "Yes", "")</f>
        <v/>
      </c>
      <c r="S1616" s="14" t="str">
        <f>IF(AND(MasterData5[[#This Row],[MntSweetProducts]]&gt;=AF$4, MasterData5[[#This Row],[Income ]]&lt;=$AB$12), "Yes", "")</f>
        <v/>
      </c>
      <c r="U1616" s="14" t="str">
        <f>IF(MasterData5[[#This Row],[MntWines]]&gt;=AB$4, "Yes", "")</f>
        <v>Yes</v>
      </c>
      <c r="V1616" s="14" t="str">
        <f>IF(MasterData5[[#This Row],[MntFruits]]&gt;=AC$4, "Yes", "")</f>
        <v>Yes</v>
      </c>
      <c r="W1616" s="14" t="str">
        <f>IF(MasterData5[[#This Row],[MntMeatProducts]]&gt;=AD$4, "Yes", "")</f>
        <v>Yes</v>
      </c>
      <c r="X1616" s="14" t="str">
        <f>IF(MasterData5[[#This Row],[MntFishProducts]]&gt;=AE$4, "Yes", "")</f>
        <v/>
      </c>
      <c r="Y1616" s="14" t="str">
        <f>IF(MasterData5[[#This Row],[MntSweetProducts]]&gt;=AF$4, "Yes", "")</f>
        <v/>
      </c>
    </row>
    <row r="1617" spans="1:25" x14ac:dyDescent="0.3">
      <c r="A1617">
        <v>8036</v>
      </c>
      <c r="B1617" s="10">
        <v>31</v>
      </c>
      <c r="C1617" s="10">
        <v>1</v>
      </c>
      <c r="D1617" s="10">
        <v>13</v>
      </c>
      <c r="E1617" s="10">
        <v>7</v>
      </c>
      <c r="F1617" s="10">
        <v>2</v>
      </c>
      <c r="G1617" s="10">
        <v>9</v>
      </c>
      <c r="H1617" s="24">
        <f>2021-'Customer Profile'!B1616</f>
        <v>50</v>
      </c>
      <c r="I1617" s="10">
        <f>IF(Analysis!$B$60="Wine",B1617,IF(Analysis!$B$60="Fruit",C1617,IF(Analysis!$B$60="Meat",D1617,IF(Analysis!$B$60="Fish",E1617,IF(Analysis!$B$60="Sweet",F1617,"")))))</f>
        <v>7</v>
      </c>
      <c r="J1617" s="10">
        <v>26850</v>
      </c>
      <c r="K1617" s="10" t="str">
        <f>IF(MasterData5[[#This Row],[Income ]]&gt;$AB$12, "Above", "Below")</f>
        <v>Below</v>
      </c>
      <c r="L1617" s="10">
        <f>SUM(MasterData5[[#This Row],[MntWines]:[MntSweetProducts]])</f>
        <v>54</v>
      </c>
      <c r="M1617" s="53" t="str">
        <f>IF(MasterData5[[#This Row],[Total Purchase]]&gt;=500, "Over $500", "")</f>
        <v/>
      </c>
      <c r="N1617" s="10"/>
      <c r="O1617" s="14" t="str">
        <f>IF(AND(MasterData5[[#This Row],[MntWines]]&gt;=AB$4, MasterData5[[#This Row],[Income ]]&lt;=$AB$12), "Yes", "")</f>
        <v/>
      </c>
      <c r="P1617" s="14" t="str">
        <f>IF(AND(MasterData5[[#This Row],[MntFruits]]&gt;=AC$4, MasterData5[[#This Row],[Income ]]&lt;=$AB$12), "Yes", "")</f>
        <v/>
      </c>
      <c r="Q1617" s="14" t="str">
        <f>IF(AND(MasterData5[[#This Row],[MntMeatProducts]]&gt;=AD$4, MasterData5[[#This Row],[Income ]]&lt;=$AB$12), "Yes", "")</f>
        <v/>
      </c>
      <c r="R1617" s="14" t="str">
        <f>IF(AND(MasterData5[[#This Row],[MntFishProducts]]&gt;=AE$4, MasterData5[[#This Row],[Income ]]&lt;=$AB$12), "Yes", "")</f>
        <v/>
      </c>
      <c r="S1617" s="14" t="str">
        <f>IF(AND(MasterData5[[#This Row],[MntSweetProducts]]&gt;=AF$4, MasterData5[[#This Row],[Income ]]&lt;=$AB$12), "Yes", "")</f>
        <v/>
      </c>
      <c r="U1617" s="14" t="str">
        <f>IF(MasterData5[[#This Row],[MntWines]]&gt;=AB$4, "Yes", "")</f>
        <v/>
      </c>
      <c r="V1617" s="14" t="str">
        <f>IF(MasterData5[[#This Row],[MntFruits]]&gt;=AC$4, "Yes", "")</f>
        <v/>
      </c>
      <c r="W1617" s="14" t="str">
        <f>IF(MasterData5[[#This Row],[MntMeatProducts]]&gt;=AD$4, "Yes", "")</f>
        <v/>
      </c>
      <c r="X1617" s="14" t="str">
        <f>IF(MasterData5[[#This Row],[MntFishProducts]]&gt;=AE$4, "Yes", "")</f>
        <v/>
      </c>
      <c r="Y1617" s="14" t="str">
        <f>IF(MasterData5[[#This Row],[MntSweetProducts]]&gt;=AF$4, "Yes", "")</f>
        <v/>
      </c>
    </row>
    <row r="1618" spans="1:25" x14ac:dyDescent="0.3">
      <c r="A1618">
        <v>8041</v>
      </c>
      <c r="B1618" s="10">
        <v>595</v>
      </c>
      <c r="C1618" s="10">
        <v>71</v>
      </c>
      <c r="D1618" s="10">
        <v>153</v>
      </c>
      <c r="E1618" s="10">
        <v>120</v>
      </c>
      <c r="F1618" s="10">
        <v>112</v>
      </c>
      <c r="G1618" s="10">
        <v>41</v>
      </c>
      <c r="H1618" s="24">
        <f>2021-'Customer Profile'!B1617</f>
        <v>50</v>
      </c>
      <c r="I1618" s="10">
        <f>IF(Analysis!$B$60="Wine",B1618,IF(Analysis!$B$60="Fruit",C1618,IF(Analysis!$B$60="Meat",D1618,IF(Analysis!$B$60="Fish",E1618,IF(Analysis!$B$60="Sweet",F1618,"")))))</f>
        <v>120</v>
      </c>
      <c r="J1618" s="10">
        <v>47111</v>
      </c>
      <c r="K1618" s="10" t="str">
        <f>IF(MasterData5[[#This Row],[Income ]]&gt;$AB$12, "Above", "Below")</f>
        <v>Below</v>
      </c>
      <c r="L1618" s="10">
        <f>SUM(MasterData5[[#This Row],[MntWines]:[MntSweetProducts]])</f>
        <v>1051</v>
      </c>
      <c r="M1618" s="53" t="str">
        <f>IF(MasterData5[[#This Row],[Total Purchase]]&gt;=500, "Over $500", "")</f>
        <v>Over $500</v>
      </c>
      <c r="N1618" s="10"/>
      <c r="O1618" s="14" t="str">
        <f>IF(AND(MasterData5[[#This Row],[MntWines]]&gt;=AB$4, MasterData5[[#This Row],[Income ]]&lt;=$AB$12), "Yes", "")</f>
        <v>Yes</v>
      </c>
      <c r="P1618" s="14" t="str">
        <f>IF(AND(MasterData5[[#This Row],[MntFruits]]&gt;=AC$4, MasterData5[[#This Row],[Income ]]&lt;=$AB$12), "Yes", "")</f>
        <v>Yes</v>
      </c>
      <c r="Q1618" s="14" t="str">
        <f>IF(AND(MasterData5[[#This Row],[MntMeatProducts]]&gt;=AD$4, MasterData5[[#This Row],[Income ]]&lt;=$AB$12), "Yes", "")</f>
        <v/>
      </c>
      <c r="R1618" s="14" t="str">
        <f>IF(AND(MasterData5[[#This Row],[MntFishProducts]]&gt;=AE$4, MasterData5[[#This Row],[Income ]]&lt;=$AB$12), "Yes", "")</f>
        <v>Yes</v>
      </c>
      <c r="S1618" s="14" t="str">
        <f>IF(AND(MasterData5[[#This Row],[MntSweetProducts]]&gt;=AF$4, MasterData5[[#This Row],[Income ]]&lt;=$AB$12), "Yes", "")</f>
        <v>Yes</v>
      </c>
      <c r="U1618" s="14" t="str">
        <f>IF(MasterData5[[#This Row],[MntWines]]&gt;=AB$4, "Yes", "")</f>
        <v>Yes</v>
      </c>
      <c r="V1618" s="14" t="str">
        <f>IF(MasterData5[[#This Row],[MntFruits]]&gt;=AC$4, "Yes", "")</f>
        <v>Yes</v>
      </c>
      <c r="W1618" s="14" t="str">
        <f>IF(MasterData5[[#This Row],[MntMeatProducts]]&gt;=AD$4, "Yes", "")</f>
        <v/>
      </c>
      <c r="X1618" s="14" t="str">
        <f>IF(MasterData5[[#This Row],[MntFishProducts]]&gt;=AE$4, "Yes", "")</f>
        <v>Yes</v>
      </c>
      <c r="Y1618" s="14" t="str">
        <f>IF(MasterData5[[#This Row],[MntSweetProducts]]&gt;=AF$4, "Yes", "")</f>
        <v>Yes</v>
      </c>
    </row>
    <row r="1619" spans="1:25" x14ac:dyDescent="0.3">
      <c r="A1619">
        <v>8070</v>
      </c>
      <c r="B1619" s="10">
        <v>199</v>
      </c>
      <c r="C1619" s="10">
        <v>12</v>
      </c>
      <c r="D1619" s="10">
        <v>31</v>
      </c>
      <c r="E1619" s="10">
        <v>3</v>
      </c>
      <c r="F1619" s="10">
        <v>12</v>
      </c>
      <c r="G1619" s="10">
        <v>7</v>
      </c>
      <c r="H1619" s="24">
        <f>2021-'Customer Profile'!B1618</f>
        <v>48</v>
      </c>
      <c r="I1619" s="10">
        <f>IF(Analysis!$B$60="Wine",B1619,IF(Analysis!$B$60="Fruit",C1619,IF(Analysis!$B$60="Meat",D1619,IF(Analysis!$B$60="Fish",E1619,IF(Analysis!$B$60="Sweet",F1619,"")))))</f>
        <v>3</v>
      </c>
      <c r="J1619" s="10">
        <v>54222</v>
      </c>
      <c r="K1619" s="10" t="str">
        <f>IF(MasterData5[[#This Row],[Income ]]&gt;$AB$12, "Above", "Below")</f>
        <v>Above</v>
      </c>
      <c r="L1619" s="10">
        <f>SUM(MasterData5[[#This Row],[MntWines]:[MntSweetProducts]])</f>
        <v>257</v>
      </c>
      <c r="M1619" s="53" t="str">
        <f>IF(MasterData5[[#This Row],[Total Purchase]]&gt;=500, "Over $500", "")</f>
        <v/>
      </c>
      <c r="N1619" s="10"/>
      <c r="O1619" s="14" t="str">
        <f>IF(AND(MasterData5[[#This Row],[MntWines]]&gt;=AB$4, MasterData5[[#This Row],[Income ]]&lt;=$AB$12), "Yes", "")</f>
        <v/>
      </c>
      <c r="P1619" s="14" t="str">
        <f>IF(AND(MasterData5[[#This Row],[MntFruits]]&gt;=AC$4, MasterData5[[#This Row],[Income ]]&lt;=$AB$12), "Yes", "")</f>
        <v/>
      </c>
      <c r="Q1619" s="14" t="str">
        <f>IF(AND(MasterData5[[#This Row],[MntMeatProducts]]&gt;=AD$4, MasterData5[[#This Row],[Income ]]&lt;=$AB$12), "Yes", "")</f>
        <v/>
      </c>
      <c r="R1619" s="14" t="str">
        <f>IF(AND(MasterData5[[#This Row],[MntFishProducts]]&gt;=AE$4, MasterData5[[#This Row],[Income ]]&lt;=$AB$12), "Yes", "")</f>
        <v/>
      </c>
      <c r="S1619" s="14" t="str">
        <f>IF(AND(MasterData5[[#This Row],[MntSweetProducts]]&gt;=AF$4, MasterData5[[#This Row],[Income ]]&lt;=$AB$12), "Yes", "")</f>
        <v/>
      </c>
      <c r="U1619" s="14" t="str">
        <f>IF(MasterData5[[#This Row],[MntWines]]&gt;=AB$4, "Yes", "")</f>
        <v/>
      </c>
      <c r="V1619" s="14" t="str">
        <f>IF(MasterData5[[#This Row],[MntFruits]]&gt;=AC$4, "Yes", "")</f>
        <v/>
      </c>
      <c r="W1619" s="14" t="str">
        <f>IF(MasterData5[[#This Row],[MntMeatProducts]]&gt;=AD$4, "Yes", "")</f>
        <v/>
      </c>
      <c r="X1619" s="14" t="str">
        <f>IF(MasterData5[[#This Row],[MntFishProducts]]&gt;=AE$4, "Yes", "")</f>
        <v/>
      </c>
      <c r="Y1619" s="14" t="str">
        <f>IF(MasterData5[[#This Row],[MntSweetProducts]]&gt;=AF$4, "Yes", "")</f>
        <v/>
      </c>
    </row>
    <row r="1620" spans="1:25" x14ac:dyDescent="0.3">
      <c r="A1620">
        <v>8079</v>
      </c>
      <c r="B1620" s="10">
        <v>3</v>
      </c>
      <c r="C1620" s="10">
        <v>1</v>
      </c>
      <c r="D1620" s="10">
        <v>8</v>
      </c>
      <c r="E1620" s="10">
        <v>23</v>
      </c>
      <c r="F1620" s="10">
        <v>2</v>
      </c>
      <c r="G1620" s="10">
        <v>18</v>
      </c>
      <c r="H1620" s="24">
        <f>2021-'Customer Profile'!B1619</f>
        <v>39</v>
      </c>
      <c r="I1620" s="10">
        <f>IF(Analysis!$B$60="Wine",B1620,IF(Analysis!$B$60="Fruit",C1620,IF(Analysis!$B$60="Meat",D1620,IF(Analysis!$B$60="Fish",E1620,IF(Analysis!$B$60="Sweet",F1620,"")))))</f>
        <v>23</v>
      </c>
      <c r="J1620" s="10">
        <v>22448</v>
      </c>
      <c r="K1620" s="10" t="str">
        <f>IF(MasterData5[[#This Row],[Income ]]&gt;$AB$12, "Above", "Below")</f>
        <v>Below</v>
      </c>
      <c r="L1620" s="10">
        <f>SUM(MasterData5[[#This Row],[MntWines]:[MntSweetProducts]])</f>
        <v>37</v>
      </c>
      <c r="M1620" s="53" t="str">
        <f>IF(MasterData5[[#This Row],[Total Purchase]]&gt;=500, "Over $500", "")</f>
        <v/>
      </c>
      <c r="N1620" s="10"/>
      <c r="O1620" s="14" t="str">
        <f>IF(AND(MasterData5[[#This Row],[MntWines]]&gt;=AB$4, MasterData5[[#This Row],[Income ]]&lt;=$AB$12), "Yes", "")</f>
        <v/>
      </c>
      <c r="P1620" s="14" t="str">
        <f>IF(AND(MasterData5[[#This Row],[MntFruits]]&gt;=AC$4, MasterData5[[#This Row],[Income ]]&lt;=$AB$12), "Yes", "")</f>
        <v/>
      </c>
      <c r="Q1620" s="14" t="str">
        <f>IF(AND(MasterData5[[#This Row],[MntMeatProducts]]&gt;=AD$4, MasterData5[[#This Row],[Income ]]&lt;=$AB$12), "Yes", "")</f>
        <v/>
      </c>
      <c r="R1620" s="14" t="str">
        <f>IF(AND(MasterData5[[#This Row],[MntFishProducts]]&gt;=AE$4, MasterData5[[#This Row],[Income ]]&lt;=$AB$12), "Yes", "")</f>
        <v/>
      </c>
      <c r="S1620" s="14" t="str">
        <f>IF(AND(MasterData5[[#This Row],[MntSweetProducts]]&gt;=AF$4, MasterData5[[#This Row],[Income ]]&lt;=$AB$12), "Yes", "")</f>
        <v/>
      </c>
      <c r="U1620" s="14" t="str">
        <f>IF(MasterData5[[#This Row],[MntWines]]&gt;=AB$4, "Yes", "")</f>
        <v/>
      </c>
      <c r="V1620" s="14" t="str">
        <f>IF(MasterData5[[#This Row],[MntFruits]]&gt;=AC$4, "Yes", "")</f>
        <v/>
      </c>
      <c r="W1620" s="14" t="str">
        <f>IF(MasterData5[[#This Row],[MntMeatProducts]]&gt;=AD$4, "Yes", "")</f>
        <v/>
      </c>
      <c r="X1620" s="14" t="str">
        <f>IF(MasterData5[[#This Row],[MntFishProducts]]&gt;=AE$4, "Yes", "")</f>
        <v/>
      </c>
      <c r="Y1620" s="14" t="str">
        <f>IF(MasterData5[[#This Row],[MntSweetProducts]]&gt;=AF$4, "Yes", "")</f>
        <v/>
      </c>
    </row>
    <row r="1621" spans="1:25" x14ac:dyDescent="0.3">
      <c r="A1621">
        <v>8080</v>
      </c>
      <c r="B1621" s="10">
        <v>5</v>
      </c>
      <c r="C1621" s="10">
        <v>1</v>
      </c>
      <c r="D1621" s="10">
        <v>6</v>
      </c>
      <c r="E1621" s="10">
        <v>3</v>
      </c>
      <c r="F1621" s="10">
        <v>4</v>
      </c>
      <c r="G1621" s="10">
        <v>3</v>
      </c>
      <c r="H1621" s="24">
        <f>2021-'Customer Profile'!B1620</f>
        <v>35</v>
      </c>
      <c r="I1621" s="10">
        <f>IF(Analysis!$B$60="Wine",B1621,IF(Analysis!$B$60="Fruit",C1621,IF(Analysis!$B$60="Meat",D1621,IF(Analysis!$B$60="Fish",E1621,IF(Analysis!$B$60="Sweet",F1621,"")))))</f>
        <v>3</v>
      </c>
      <c r="J1621" s="10">
        <v>26816</v>
      </c>
      <c r="K1621" s="10" t="str">
        <f>IF(MasterData5[[#This Row],[Income ]]&gt;$AB$12, "Above", "Below")</f>
        <v>Below</v>
      </c>
      <c r="L1621" s="10">
        <f>SUM(MasterData5[[#This Row],[MntWines]:[MntSweetProducts]])</f>
        <v>19</v>
      </c>
      <c r="M1621" s="53" t="str">
        <f>IF(MasterData5[[#This Row],[Total Purchase]]&gt;=500, "Over $500", "")</f>
        <v/>
      </c>
      <c r="N1621" s="10"/>
      <c r="O1621" s="14" t="str">
        <f>IF(AND(MasterData5[[#This Row],[MntWines]]&gt;=AB$4, MasterData5[[#This Row],[Income ]]&lt;=$AB$12), "Yes", "")</f>
        <v/>
      </c>
      <c r="P1621" s="14" t="str">
        <f>IF(AND(MasterData5[[#This Row],[MntFruits]]&gt;=AC$4, MasterData5[[#This Row],[Income ]]&lt;=$AB$12), "Yes", "")</f>
        <v/>
      </c>
      <c r="Q1621" s="14" t="str">
        <f>IF(AND(MasterData5[[#This Row],[MntMeatProducts]]&gt;=AD$4, MasterData5[[#This Row],[Income ]]&lt;=$AB$12), "Yes", "")</f>
        <v/>
      </c>
      <c r="R1621" s="14" t="str">
        <f>IF(AND(MasterData5[[#This Row],[MntFishProducts]]&gt;=AE$4, MasterData5[[#This Row],[Income ]]&lt;=$AB$12), "Yes", "")</f>
        <v/>
      </c>
      <c r="S1621" s="14" t="str">
        <f>IF(AND(MasterData5[[#This Row],[MntSweetProducts]]&gt;=AF$4, MasterData5[[#This Row],[Income ]]&lt;=$AB$12), "Yes", "")</f>
        <v/>
      </c>
      <c r="U1621" s="14" t="str">
        <f>IF(MasterData5[[#This Row],[MntWines]]&gt;=AB$4, "Yes", "")</f>
        <v/>
      </c>
      <c r="V1621" s="14" t="str">
        <f>IF(MasterData5[[#This Row],[MntFruits]]&gt;=AC$4, "Yes", "")</f>
        <v/>
      </c>
      <c r="W1621" s="14" t="str">
        <f>IF(MasterData5[[#This Row],[MntMeatProducts]]&gt;=AD$4, "Yes", "")</f>
        <v/>
      </c>
      <c r="X1621" s="14" t="str">
        <f>IF(MasterData5[[#This Row],[MntFishProducts]]&gt;=AE$4, "Yes", "")</f>
        <v/>
      </c>
      <c r="Y1621" s="14" t="str">
        <f>IF(MasterData5[[#This Row],[MntSweetProducts]]&gt;=AF$4, "Yes", "")</f>
        <v/>
      </c>
    </row>
    <row r="1622" spans="1:25" x14ac:dyDescent="0.3">
      <c r="A1622">
        <v>8082</v>
      </c>
      <c r="B1622" s="10">
        <v>1</v>
      </c>
      <c r="C1622" s="10">
        <v>3</v>
      </c>
      <c r="D1622" s="10">
        <v>6</v>
      </c>
      <c r="E1622" s="10">
        <v>3</v>
      </c>
      <c r="F1622" s="10">
        <v>6</v>
      </c>
      <c r="G1622" s="10">
        <v>15</v>
      </c>
      <c r="H1622" s="24">
        <f>2021-'Customer Profile'!B1621</f>
        <v>50</v>
      </c>
      <c r="I1622" s="10">
        <f>IF(Analysis!$B$60="Wine",B1622,IF(Analysis!$B$60="Fruit",C1622,IF(Analysis!$B$60="Meat",D1622,IF(Analysis!$B$60="Fish",E1622,IF(Analysis!$B$60="Sweet",F1622,"")))))</f>
        <v>3</v>
      </c>
      <c r="J1622" s="10">
        <v>25721</v>
      </c>
      <c r="K1622" s="10" t="str">
        <f>IF(MasterData5[[#This Row],[Income ]]&gt;$AB$12, "Above", "Below")</f>
        <v>Below</v>
      </c>
      <c r="L1622" s="10">
        <f>SUM(MasterData5[[#This Row],[MntWines]:[MntSweetProducts]])</f>
        <v>19</v>
      </c>
      <c r="M1622" s="53" t="str">
        <f>IF(MasterData5[[#This Row],[Total Purchase]]&gt;=500, "Over $500", "")</f>
        <v/>
      </c>
      <c r="N1622" s="10"/>
      <c r="O1622" s="14" t="str">
        <f>IF(AND(MasterData5[[#This Row],[MntWines]]&gt;=AB$4, MasterData5[[#This Row],[Income ]]&lt;=$AB$12), "Yes", "")</f>
        <v/>
      </c>
      <c r="P1622" s="14" t="str">
        <f>IF(AND(MasterData5[[#This Row],[MntFruits]]&gt;=AC$4, MasterData5[[#This Row],[Income ]]&lt;=$AB$12), "Yes", "")</f>
        <v/>
      </c>
      <c r="Q1622" s="14" t="str">
        <f>IF(AND(MasterData5[[#This Row],[MntMeatProducts]]&gt;=AD$4, MasterData5[[#This Row],[Income ]]&lt;=$AB$12), "Yes", "")</f>
        <v/>
      </c>
      <c r="R1622" s="14" t="str">
        <f>IF(AND(MasterData5[[#This Row],[MntFishProducts]]&gt;=AE$4, MasterData5[[#This Row],[Income ]]&lt;=$AB$12), "Yes", "")</f>
        <v/>
      </c>
      <c r="S1622" s="14" t="str">
        <f>IF(AND(MasterData5[[#This Row],[MntSweetProducts]]&gt;=AF$4, MasterData5[[#This Row],[Income ]]&lt;=$AB$12), "Yes", "")</f>
        <v/>
      </c>
      <c r="U1622" s="14" t="str">
        <f>IF(MasterData5[[#This Row],[MntWines]]&gt;=AB$4, "Yes", "")</f>
        <v/>
      </c>
      <c r="V1622" s="14" t="str">
        <f>IF(MasterData5[[#This Row],[MntFruits]]&gt;=AC$4, "Yes", "")</f>
        <v/>
      </c>
      <c r="W1622" s="14" t="str">
        <f>IF(MasterData5[[#This Row],[MntMeatProducts]]&gt;=AD$4, "Yes", "")</f>
        <v/>
      </c>
      <c r="X1622" s="14" t="str">
        <f>IF(MasterData5[[#This Row],[MntFishProducts]]&gt;=AE$4, "Yes", "")</f>
        <v/>
      </c>
      <c r="Y1622" s="14" t="str">
        <f>IF(MasterData5[[#This Row],[MntSweetProducts]]&gt;=AF$4, "Yes", "")</f>
        <v/>
      </c>
    </row>
    <row r="1623" spans="1:25" x14ac:dyDescent="0.3">
      <c r="A1623">
        <v>8086</v>
      </c>
      <c r="B1623" s="10">
        <v>48</v>
      </c>
      <c r="C1623" s="10">
        <v>0</v>
      </c>
      <c r="D1623" s="10">
        <v>2</v>
      </c>
      <c r="E1623" s="10">
        <v>0</v>
      </c>
      <c r="F1623" s="10">
        <v>0</v>
      </c>
      <c r="G1623" s="10">
        <v>5</v>
      </c>
      <c r="H1623" s="24">
        <f>2021-'Customer Profile'!B1622</f>
        <v>62</v>
      </c>
      <c r="I1623" s="10">
        <f>IF(Analysis!$B$60="Wine",B1623,IF(Analysis!$B$60="Fruit",C1623,IF(Analysis!$B$60="Meat",D1623,IF(Analysis!$B$60="Fish",E1623,IF(Analysis!$B$60="Sweet",F1623,"")))))</f>
        <v>0</v>
      </c>
      <c r="J1623" s="10">
        <v>42243</v>
      </c>
      <c r="K1623" s="10" t="str">
        <f>IF(MasterData5[[#This Row],[Income ]]&gt;$AB$12, "Above", "Below")</f>
        <v>Below</v>
      </c>
      <c r="L1623" s="10">
        <f>SUM(MasterData5[[#This Row],[MntWines]:[MntSweetProducts]])</f>
        <v>50</v>
      </c>
      <c r="M1623" s="53" t="str">
        <f>IF(MasterData5[[#This Row],[Total Purchase]]&gt;=500, "Over $500", "")</f>
        <v/>
      </c>
      <c r="N1623" s="10"/>
      <c r="O1623" s="14" t="str">
        <f>IF(AND(MasterData5[[#This Row],[MntWines]]&gt;=AB$4, MasterData5[[#This Row],[Income ]]&lt;=$AB$12), "Yes", "")</f>
        <v/>
      </c>
      <c r="P1623" s="14" t="str">
        <f>IF(AND(MasterData5[[#This Row],[MntFruits]]&gt;=AC$4, MasterData5[[#This Row],[Income ]]&lt;=$AB$12), "Yes", "")</f>
        <v/>
      </c>
      <c r="Q1623" s="14" t="str">
        <f>IF(AND(MasterData5[[#This Row],[MntMeatProducts]]&gt;=AD$4, MasterData5[[#This Row],[Income ]]&lt;=$AB$12), "Yes", "")</f>
        <v/>
      </c>
      <c r="R1623" s="14" t="str">
        <f>IF(AND(MasterData5[[#This Row],[MntFishProducts]]&gt;=AE$4, MasterData5[[#This Row],[Income ]]&lt;=$AB$12), "Yes", "")</f>
        <v/>
      </c>
      <c r="S1623" s="14" t="str">
        <f>IF(AND(MasterData5[[#This Row],[MntSweetProducts]]&gt;=AF$4, MasterData5[[#This Row],[Income ]]&lt;=$AB$12), "Yes", "")</f>
        <v/>
      </c>
      <c r="U1623" s="14" t="str">
        <f>IF(MasterData5[[#This Row],[MntWines]]&gt;=AB$4, "Yes", "")</f>
        <v/>
      </c>
      <c r="V1623" s="14" t="str">
        <f>IF(MasterData5[[#This Row],[MntFruits]]&gt;=AC$4, "Yes", "")</f>
        <v/>
      </c>
      <c r="W1623" s="14" t="str">
        <f>IF(MasterData5[[#This Row],[MntMeatProducts]]&gt;=AD$4, "Yes", "")</f>
        <v/>
      </c>
      <c r="X1623" s="14" t="str">
        <f>IF(MasterData5[[#This Row],[MntFishProducts]]&gt;=AE$4, "Yes", "")</f>
        <v/>
      </c>
      <c r="Y1623" s="14" t="str">
        <f>IF(MasterData5[[#This Row],[MntSweetProducts]]&gt;=AF$4, "Yes", "")</f>
        <v/>
      </c>
    </row>
    <row r="1624" spans="1:25" x14ac:dyDescent="0.3">
      <c r="A1624">
        <v>8091</v>
      </c>
      <c r="B1624" s="10">
        <v>423</v>
      </c>
      <c r="C1624" s="10">
        <v>184</v>
      </c>
      <c r="D1624" s="10">
        <v>368</v>
      </c>
      <c r="E1624" s="10">
        <v>13</v>
      </c>
      <c r="F1624" s="10">
        <v>97</v>
      </c>
      <c r="G1624" s="10">
        <v>21</v>
      </c>
      <c r="H1624" s="24">
        <f>2021-'Customer Profile'!B1623</f>
        <v>65</v>
      </c>
      <c r="I1624" s="10">
        <f>IF(Analysis!$B$60="Wine",B1624,IF(Analysis!$B$60="Fruit",C1624,IF(Analysis!$B$60="Meat",D1624,IF(Analysis!$B$60="Fish",E1624,IF(Analysis!$B$60="Sweet",F1624,"")))))</f>
        <v>13</v>
      </c>
      <c r="J1624" s="10">
        <v>63943</v>
      </c>
      <c r="K1624" s="10" t="str">
        <f>IF(MasterData5[[#This Row],[Income ]]&gt;$AB$12, "Above", "Below")</f>
        <v>Above</v>
      </c>
      <c r="L1624" s="10">
        <f>SUM(MasterData5[[#This Row],[MntWines]:[MntSweetProducts]])</f>
        <v>1085</v>
      </c>
      <c r="M1624" s="53" t="str">
        <f>IF(MasterData5[[#This Row],[Total Purchase]]&gt;=500, "Over $500", "")</f>
        <v>Over $500</v>
      </c>
      <c r="N1624" s="10"/>
      <c r="O1624" s="14" t="str">
        <f>IF(AND(MasterData5[[#This Row],[MntWines]]&gt;=AB$4, MasterData5[[#This Row],[Income ]]&lt;=$AB$12), "Yes", "")</f>
        <v/>
      </c>
      <c r="P1624" s="14" t="str">
        <f>IF(AND(MasterData5[[#This Row],[MntFruits]]&gt;=AC$4, MasterData5[[#This Row],[Income ]]&lt;=$AB$12), "Yes", "")</f>
        <v/>
      </c>
      <c r="Q1624" s="14" t="str">
        <f>IF(AND(MasterData5[[#This Row],[MntMeatProducts]]&gt;=AD$4, MasterData5[[#This Row],[Income ]]&lt;=$AB$12), "Yes", "")</f>
        <v/>
      </c>
      <c r="R1624" s="14" t="str">
        <f>IF(AND(MasterData5[[#This Row],[MntFishProducts]]&gt;=AE$4, MasterData5[[#This Row],[Income ]]&lt;=$AB$12), "Yes", "")</f>
        <v/>
      </c>
      <c r="S1624" s="14" t="str">
        <f>IF(AND(MasterData5[[#This Row],[MntSweetProducts]]&gt;=AF$4, MasterData5[[#This Row],[Income ]]&lt;=$AB$12), "Yes", "")</f>
        <v/>
      </c>
      <c r="U1624" s="14" t="str">
        <f>IF(MasterData5[[#This Row],[MntWines]]&gt;=AB$4, "Yes", "")</f>
        <v>Yes</v>
      </c>
      <c r="V1624" s="14" t="str">
        <f>IF(MasterData5[[#This Row],[MntFruits]]&gt;=AC$4, "Yes", "")</f>
        <v>Yes</v>
      </c>
      <c r="W1624" s="14" t="str">
        <f>IF(MasterData5[[#This Row],[MntMeatProducts]]&gt;=AD$4, "Yes", "")</f>
        <v>Yes</v>
      </c>
      <c r="X1624" s="14" t="str">
        <f>IF(MasterData5[[#This Row],[MntFishProducts]]&gt;=AE$4, "Yes", "")</f>
        <v/>
      </c>
      <c r="Y1624" s="14" t="str">
        <f>IF(MasterData5[[#This Row],[MntSweetProducts]]&gt;=AF$4, "Yes", "")</f>
        <v>Yes</v>
      </c>
    </row>
    <row r="1625" spans="1:25" x14ac:dyDescent="0.3">
      <c r="A1625">
        <v>8093</v>
      </c>
      <c r="B1625" s="10">
        <v>572</v>
      </c>
      <c r="C1625" s="10">
        <v>8</v>
      </c>
      <c r="D1625" s="10">
        <v>232</v>
      </c>
      <c r="E1625" s="10">
        <v>23</v>
      </c>
      <c r="F1625" s="10">
        <v>62</v>
      </c>
      <c r="G1625" s="10">
        <v>17</v>
      </c>
      <c r="H1625" s="24">
        <f>2021-'Customer Profile'!B1624</f>
        <v>52</v>
      </c>
      <c r="I1625" s="10">
        <f>IF(Analysis!$B$60="Wine",B1625,IF(Analysis!$B$60="Fruit",C1625,IF(Analysis!$B$60="Meat",D1625,IF(Analysis!$B$60="Fish",E1625,IF(Analysis!$B$60="Sweet",F1625,"")))))</f>
        <v>23</v>
      </c>
      <c r="J1625" s="10">
        <v>79734</v>
      </c>
      <c r="K1625" s="10" t="str">
        <f>IF(MasterData5[[#This Row],[Income ]]&gt;$AB$12, "Above", "Below")</f>
        <v>Above</v>
      </c>
      <c r="L1625" s="10">
        <f>SUM(MasterData5[[#This Row],[MntWines]:[MntSweetProducts]])</f>
        <v>897</v>
      </c>
      <c r="M1625" s="53" t="str">
        <f>IF(MasterData5[[#This Row],[Total Purchase]]&gt;=500, "Over $500", "")</f>
        <v>Over $500</v>
      </c>
      <c r="N1625" s="10"/>
      <c r="O1625" s="14" t="str">
        <f>IF(AND(MasterData5[[#This Row],[MntWines]]&gt;=AB$4, MasterData5[[#This Row],[Income ]]&lt;=$AB$12), "Yes", "")</f>
        <v/>
      </c>
      <c r="P1625" s="14" t="str">
        <f>IF(AND(MasterData5[[#This Row],[MntFruits]]&gt;=AC$4, MasterData5[[#This Row],[Income ]]&lt;=$AB$12), "Yes", "")</f>
        <v/>
      </c>
      <c r="Q1625" s="14" t="str">
        <f>IF(AND(MasterData5[[#This Row],[MntMeatProducts]]&gt;=AD$4, MasterData5[[#This Row],[Income ]]&lt;=$AB$12), "Yes", "")</f>
        <v/>
      </c>
      <c r="R1625" s="14" t="str">
        <f>IF(AND(MasterData5[[#This Row],[MntFishProducts]]&gt;=AE$4, MasterData5[[#This Row],[Income ]]&lt;=$AB$12), "Yes", "")</f>
        <v/>
      </c>
      <c r="S1625" s="14" t="str">
        <f>IF(AND(MasterData5[[#This Row],[MntSweetProducts]]&gt;=AF$4, MasterData5[[#This Row],[Income ]]&lt;=$AB$12), "Yes", "")</f>
        <v/>
      </c>
      <c r="U1625" s="14" t="str">
        <f>IF(MasterData5[[#This Row],[MntWines]]&gt;=AB$4, "Yes", "")</f>
        <v>Yes</v>
      </c>
      <c r="V1625" s="14" t="str">
        <f>IF(MasterData5[[#This Row],[MntFruits]]&gt;=AC$4, "Yes", "")</f>
        <v/>
      </c>
      <c r="W1625" s="14" t="str">
        <f>IF(MasterData5[[#This Row],[MntMeatProducts]]&gt;=AD$4, "Yes", "")</f>
        <v>Yes</v>
      </c>
      <c r="X1625" s="14" t="str">
        <f>IF(MasterData5[[#This Row],[MntFishProducts]]&gt;=AE$4, "Yes", "")</f>
        <v/>
      </c>
      <c r="Y1625" s="14" t="str">
        <f>IF(MasterData5[[#This Row],[MntSweetProducts]]&gt;=AF$4, "Yes", "")</f>
        <v>Yes</v>
      </c>
    </row>
    <row r="1626" spans="1:25" x14ac:dyDescent="0.3">
      <c r="A1626">
        <v>8104</v>
      </c>
      <c r="B1626" s="10">
        <v>241</v>
      </c>
      <c r="C1626" s="10">
        <v>0</v>
      </c>
      <c r="D1626" s="10">
        <v>12</v>
      </c>
      <c r="E1626" s="10">
        <v>0</v>
      </c>
      <c r="F1626" s="10">
        <v>0</v>
      </c>
      <c r="G1626" s="10">
        <v>25</v>
      </c>
      <c r="H1626" s="24">
        <f>2021-'Customer Profile'!B1625</f>
        <v>70</v>
      </c>
      <c r="I1626" s="10">
        <f>IF(Analysis!$B$60="Wine",B1626,IF(Analysis!$B$60="Fruit",C1626,IF(Analysis!$B$60="Meat",D1626,IF(Analysis!$B$60="Fish",E1626,IF(Analysis!$B$60="Sweet",F1626,"")))))</f>
        <v>0</v>
      </c>
      <c r="J1626" s="10">
        <v>53312</v>
      </c>
      <c r="K1626" s="10" t="str">
        <f>IF(MasterData5[[#This Row],[Income ]]&gt;$AB$12, "Above", "Below")</f>
        <v>Above</v>
      </c>
      <c r="L1626" s="10">
        <f>SUM(MasterData5[[#This Row],[MntWines]:[MntSweetProducts]])</f>
        <v>253</v>
      </c>
      <c r="M1626" s="53" t="str">
        <f>IF(MasterData5[[#This Row],[Total Purchase]]&gt;=500, "Over $500", "")</f>
        <v/>
      </c>
      <c r="N1626" s="10"/>
      <c r="O1626" s="14" t="str">
        <f>IF(AND(MasterData5[[#This Row],[MntWines]]&gt;=AB$4, MasterData5[[#This Row],[Income ]]&lt;=$AB$12), "Yes", "")</f>
        <v/>
      </c>
      <c r="P1626" s="14" t="str">
        <f>IF(AND(MasterData5[[#This Row],[MntFruits]]&gt;=AC$4, MasterData5[[#This Row],[Income ]]&lt;=$AB$12), "Yes", "")</f>
        <v/>
      </c>
      <c r="Q1626" s="14" t="str">
        <f>IF(AND(MasterData5[[#This Row],[MntMeatProducts]]&gt;=AD$4, MasterData5[[#This Row],[Income ]]&lt;=$AB$12), "Yes", "")</f>
        <v/>
      </c>
      <c r="R1626" s="14" t="str">
        <f>IF(AND(MasterData5[[#This Row],[MntFishProducts]]&gt;=AE$4, MasterData5[[#This Row],[Income ]]&lt;=$AB$12), "Yes", "")</f>
        <v/>
      </c>
      <c r="S1626" s="14" t="str">
        <f>IF(AND(MasterData5[[#This Row],[MntSweetProducts]]&gt;=AF$4, MasterData5[[#This Row],[Income ]]&lt;=$AB$12), "Yes", "")</f>
        <v/>
      </c>
      <c r="U1626" s="14" t="str">
        <f>IF(MasterData5[[#This Row],[MntWines]]&gt;=AB$4, "Yes", "")</f>
        <v/>
      </c>
      <c r="V1626" s="14" t="str">
        <f>IF(MasterData5[[#This Row],[MntFruits]]&gt;=AC$4, "Yes", "")</f>
        <v/>
      </c>
      <c r="W1626" s="14" t="str">
        <f>IF(MasterData5[[#This Row],[MntMeatProducts]]&gt;=AD$4, "Yes", "")</f>
        <v/>
      </c>
      <c r="X1626" s="14" t="str">
        <f>IF(MasterData5[[#This Row],[MntFishProducts]]&gt;=AE$4, "Yes", "")</f>
        <v/>
      </c>
      <c r="Y1626" s="14" t="str">
        <f>IF(MasterData5[[#This Row],[MntSweetProducts]]&gt;=AF$4, "Yes", "")</f>
        <v/>
      </c>
    </row>
    <row r="1627" spans="1:25" x14ac:dyDescent="0.3">
      <c r="A1627">
        <v>8132</v>
      </c>
      <c r="B1627" s="10">
        <v>565</v>
      </c>
      <c r="C1627" s="10">
        <v>6</v>
      </c>
      <c r="D1627" s="10">
        <v>65</v>
      </c>
      <c r="E1627" s="10">
        <v>0</v>
      </c>
      <c r="F1627" s="10">
        <v>6</v>
      </c>
      <c r="G1627" s="10">
        <v>19</v>
      </c>
      <c r="H1627" s="24">
        <f>2021-'Customer Profile'!B1626</f>
        <v>46</v>
      </c>
      <c r="I1627" s="10">
        <f>IF(Analysis!$B$60="Wine",B1627,IF(Analysis!$B$60="Fruit",C1627,IF(Analysis!$B$60="Meat",D1627,IF(Analysis!$B$60="Fish",E1627,IF(Analysis!$B$60="Sweet",F1627,"")))))</f>
        <v>0</v>
      </c>
      <c r="J1627" s="10">
        <v>60631</v>
      </c>
      <c r="K1627" s="10" t="str">
        <f>IF(MasterData5[[#This Row],[Income ]]&gt;$AB$12, "Above", "Below")</f>
        <v>Above</v>
      </c>
      <c r="L1627" s="10">
        <f>SUM(MasterData5[[#This Row],[MntWines]:[MntSweetProducts]])</f>
        <v>642</v>
      </c>
      <c r="M1627" s="53" t="str">
        <f>IF(MasterData5[[#This Row],[Total Purchase]]&gt;=500, "Over $500", "")</f>
        <v>Over $500</v>
      </c>
      <c r="N1627" s="10"/>
      <c r="O1627" s="14" t="str">
        <f>IF(AND(MasterData5[[#This Row],[MntWines]]&gt;=AB$4, MasterData5[[#This Row],[Income ]]&lt;=$AB$12), "Yes", "")</f>
        <v/>
      </c>
      <c r="P1627" s="14" t="str">
        <f>IF(AND(MasterData5[[#This Row],[MntFruits]]&gt;=AC$4, MasterData5[[#This Row],[Income ]]&lt;=$AB$12), "Yes", "")</f>
        <v/>
      </c>
      <c r="Q1627" s="14" t="str">
        <f>IF(AND(MasterData5[[#This Row],[MntMeatProducts]]&gt;=AD$4, MasterData5[[#This Row],[Income ]]&lt;=$AB$12), "Yes", "")</f>
        <v/>
      </c>
      <c r="R1627" s="14" t="str">
        <f>IF(AND(MasterData5[[#This Row],[MntFishProducts]]&gt;=AE$4, MasterData5[[#This Row],[Income ]]&lt;=$AB$12), "Yes", "")</f>
        <v/>
      </c>
      <c r="S1627" s="14" t="str">
        <f>IF(AND(MasterData5[[#This Row],[MntSweetProducts]]&gt;=AF$4, MasterData5[[#This Row],[Income ]]&lt;=$AB$12), "Yes", "")</f>
        <v/>
      </c>
      <c r="U1627" s="14" t="str">
        <f>IF(MasterData5[[#This Row],[MntWines]]&gt;=AB$4, "Yes", "")</f>
        <v>Yes</v>
      </c>
      <c r="V1627" s="14" t="str">
        <f>IF(MasterData5[[#This Row],[MntFruits]]&gt;=AC$4, "Yes", "")</f>
        <v/>
      </c>
      <c r="W1627" s="14" t="str">
        <f>IF(MasterData5[[#This Row],[MntMeatProducts]]&gt;=AD$4, "Yes", "")</f>
        <v/>
      </c>
      <c r="X1627" s="14" t="str">
        <f>IF(MasterData5[[#This Row],[MntFishProducts]]&gt;=AE$4, "Yes", "")</f>
        <v/>
      </c>
      <c r="Y1627" s="14" t="str">
        <f>IF(MasterData5[[#This Row],[MntSweetProducts]]&gt;=AF$4, "Yes", "")</f>
        <v/>
      </c>
    </row>
    <row r="1628" spans="1:25" x14ac:dyDescent="0.3">
      <c r="A1628">
        <v>8135</v>
      </c>
      <c r="B1628" s="10">
        <v>7</v>
      </c>
      <c r="C1628" s="10">
        <v>4</v>
      </c>
      <c r="D1628" s="10">
        <v>23</v>
      </c>
      <c r="E1628" s="10">
        <v>7</v>
      </c>
      <c r="F1628" s="10">
        <v>0</v>
      </c>
      <c r="G1628" s="10">
        <v>11</v>
      </c>
      <c r="H1628" s="24">
        <f>2021-'Customer Profile'!B1627</f>
        <v>35</v>
      </c>
      <c r="I1628" s="10">
        <f>IF(Analysis!$B$60="Wine",B1628,IF(Analysis!$B$60="Fruit",C1628,IF(Analysis!$B$60="Meat",D1628,IF(Analysis!$B$60="Fish",E1628,IF(Analysis!$B$60="Sweet",F1628,"")))))</f>
        <v>7</v>
      </c>
      <c r="J1628" s="10">
        <v>27161</v>
      </c>
      <c r="K1628" s="10" t="str">
        <f>IF(MasterData5[[#This Row],[Income ]]&gt;$AB$12, "Above", "Below")</f>
        <v>Below</v>
      </c>
      <c r="L1628" s="10">
        <f>SUM(MasterData5[[#This Row],[MntWines]:[MntSweetProducts]])</f>
        <v>41</v>
      </c>
      <c r="M1628" s="53" t="str">
        <f>IF(MasterData5[[#This Row],[Total Purchase]]&gt;=500, "Over $500", "")</f>
        <v/>
      </c>
      <c r="N1628" s="10"/>
      <c r="O1628" s="14" t="str">
        <f>IF(AND(MasterData5[[#This Row],[MntWines]]&gt;=AB$4, MasterData5[[#This Row],[Income ]]&lt;=$AB$12), "Yes", "")</f>
        <v/>
      </c>
      <c r="P1628" s="14" t="str">
        <f>IF(AND(MasterData5[[#This Row],[MntFruits]]&gt;=AC$4, MasterData5[[#This Row],[Income ]]&lt;=$AB$12), "Yes", "")</f>
        <v/>
      </c>
      <c r="Q1628" s="14" t="str">
        <f>IF(AND(MasterData5[[#This Row],[MntMeatProducts]]&gt;=AD$4, MasterData5[[#This Row],[Income ]]&lt;=$AB$12), "Yes", "")</f>
        <v/>
      </c>
      <c r="R1628" s="14" t="str">
        <f>IF(AND(MasterData5[[#This Row],[MntFishProducts]]&gt;=AE$4, MasterData5[[#This Row],[Income ]]&lt;=$AB$12), "Yes", "")</f>
        <v/>
      </c>
      <c r="S1628" s="14" t="str">
        <f>IF(AND(MasterData5[[#This Row],[MntSweetProducts]]&gt;=AF$4, MasterData5[[#This Row],[Income ]]&lt;=$AB$12), "Yes", "")</f>
        <v/>
      </c>
      <c r="U1628" s="14" t="str">
        <f>IF(MasterData5[[#This Row],[MntWines]]&gt;=AB$4, "Yes", "")</f>
        <v/>
      </c>
      <c r="V1628" s="14" t="str">
        <f>IF(MasterData5[[#This Row],[MntFruits]]&gt;=AC$4, "Yes", "")</f>
        <v/>
      </c>
      <c r="W1628" s="14" t="str">
        <f>IF(MasterData5[[#This Row],[MntMeatProducts]]&gt;=AD$4, "Yes", "")</f>
        <v/>
      </c>
      <c r="X1628" s="14" t="str">
        <f>IF(MasterData5[[#This Row],[MntFishProducts]]&gt;=AE$4, "Yes", "")</f>
        <v/>
      </c>
      <c r="Y1628" s="14" t="str">
        <f>IF(MasterData5[[#This Row],[MntSweetProducts]]&gt;=AF$4, "Yes", "")</f>
        <v/>
      </c>
    </row>
    <row r="1629" spans="1:25" x14ac:dyDescent="0.3">
      <c r="A1629">
        <v>8140</v>
      </c>
      <c r="B1629" s="10">
        <v>10</v>
      </c>
      <c r="C1629" s="10">
        <v>14</v>
      </c>
      <c r="D1629" s="10">
        <v>29</v>
      </c>
      <c r="E1629" s="10">
        <v>4</v>
      </c>
      <c r="F1629" s="10">
        <v>2</v>
      </c>
      <c r="G1629" s="10">
        <v>36</v>
      </c>
      <c r="H1629" s="24">
        <f>2021-'Customer Profile'!B1628</f>
        <v>48</v>
      </c>
      <c r="I1629" s="10">
        <f>IF(Analysis!$B$60="Wine",B1629,IF(Analysis!$B$60="Fruit",C1629,IF(Analysis!$B$60="Meat",D1629,IF(Analysis!$B$60="Fish",E1629,IF(Analysis!$B$60="Sweet",F1629,"")))))</f>
        <v>4</v>
      </c>
      <c r="J1629" s="10">
        <v>22682</v>
      </c>
      <c r="K1629" s="10" t="str">
        <f>IF(MasterData5[[#This Row],[Income ]]&gt;$AB$12, "Above", "Below")</f>
        <v>Below</v>
      </c>
      <c r="L1629" s="10">
        <f>SUM(MasterData5[[#This Row],[MntWines]:[MntSweetProducts]])</f>
        <v>59</v>
      </c>
      <c r="M1629" s="53" t="str">
        <f>IF(MasterData5[[#This Row],[Total Purchase]]&gt;=500, "Over $500", "")</f>
        <v/>
      </c>
      <c r="N1629" s="10"/>
      <c r="O1629" s="14" t="str">
        <f>IF(AND(MasterData5[[#This Row],[MntWines]]&gt;=AB$4, MasterData5[[#This Row],[Income ]]&lt;=$AB$12), "Yes", "")</f>
        <v/>
      </c>
      <c r="P1629" s="14" t="str">
        <f>IF(AND(MasterData5[[#This Row],[MntFruits]]&gt;=AC$4, MasterData5[[#This Row],[Income ]]&lt;=$AB$12), "Yes", "")</f>
        <v/>
      </c>
      <c r="Q1629" s="14" t="str">
        <f>IF(AND(MasterData5[[#This Row],[MntMeatProducts]]&gt;=AD$4, MasterData5[[#This Row],[Income ]]&lt;=$AB$12), "Yes", "")</f>
        <v/>
      </c>
      <c r="R1629" s="14" t="str">
        <f>IF(AND(MasterData5[[#This Row],[MntFishProducts]]&gt;=AE$4, MasterData5[[#This Row],[Income ]]&lt;=$AB$12), "Yes", "")</f>
        <v/>
      </c>
      <c r="S1629" s="14" t="str">
        <f>IF(AND(MasterData5[[#This Row],[MntSweetProducts]]&gt;=AF$4, MasterData5[[#This Row],[Income ]]&lt;=$AB$12), "Yes", "")</f>
        <v/>
      </c>
      <c r="U1629" s="14" t="str">
        <f>IF(MasterData5[[#This Row],[MntWines]]&gt;=AB$4, "Yes", "")</f>
        <v/>
      </c>
      <c r="V1629" s="14" t="str">
        <f>IF(MasterData5[[#This Row],[MntFruits]]&gt;=AC$4, "Yes", "")</f>
        <v/>
      </c>
      <c r="W1629" s="14" t="str">
        <f>IF(MasterData5[[#This Row],[MntMeatProducts]]&gt;=AD$4, "Yes", "")</f>
        <v/>
      </c>
      <c r="X1629" s="14" t="str">
        <f>IF(MasterData5[[#This Row],[MntFishProducts]]&gt;=AE$4, "Yes", "")</f>
        <v/>
      </c>
      <c r="Y1629" s="14" t="str">
        <f>IF(MasterData5[[#This Row],[MntSweetProducts]]&gt;=AF$4, "Yes", "")</f>
        <v/>
      </c>
    </row>
    <row r="1630" spans="1:25" x14ac:dyDescent="0.3">
      <c r="A1630">
        <v>8143</v>
      </c>
      <c r="B1630" s="10">
        <v>202</v>
      </c>
      <c r="C1630" s="10">
        <v>2</v>
      </c>
      <c r="D1630" s="10">
        <v>46</v>
      </c>
      <c r="E1630" s="10">
        <v>3</v>
      </c>
      <c r="F1630" s="10">
        <v>2</v>
      </c>
      <c r="G1630" s="10">
        <v>10</v>
      </c>
      <c r="H1630" s="24">
        <f>2021-'Customer Profile'!B1629</f>
        <v>36</v>
      </c>
      <c r="I1630" s="10">
        <f>IF(Analysis!$B$60="Wine",B1630,IF(Analysis!$B$60="Fruit",C1630,IF(Analysis!$B$60="Meat",D1630,IF(Analysis!$B$60="Fish",E1630,IF(Analysis!$B$60="Sweet",F1630,"")))))</f>
        <v>3</v>
      </c>
      <c r="J1630" s="10">
        <v>37929</v>
      </c>
      <c r="K1630" s="10" t="str">
        <f>IF(MasterData5[[#This Row],[Income ]]&gt;$AB$12, "Above", "Below")</f>
        <v>Below</v>
      </c>
      <c r="L1630" s="10">
        <f>SUM(MasterData5[[#This Row],[MntWines]:[MntSweetProducts]])</f>
        <v>255</v>
      </c>
      <c r="M1630" s="53" t="str">
        <f>IF(MasterData5[[#This Row],[Total Purchase]]&gt;=500, "Over $500", "")</f>
        <v/>
      </c>
      <c r="N1630" s="10"/>
      <c r="O1630" s="14" t="str">
        <f>IF(AND(MasterData5[[#This Row],[MntWines]]&gt;=AB$4, MasterData5[[#This Row],[Income ]]&lt;=$AB$12), "Yes", "")</f>
        <v/>
      </c>
      <c r="P1630" s="14" t="str">
        <f>IF(AND(MasterData5[[#This Row],[MntFruits]]&gt;=AC$4, MasterData5[[#This Row],[Income ]]&lt;=$AB$12), "Yes", "")</f>
        <v/>
      </c>
      <c r="Q1630" s="14" t="str">
        <f>IF(AND(MasterData5[[#This Row],[MntMeatProducts]]&gt;=AD$4, MasterData5[[#This Row],[Income ]]&lt;=$AB$12), "Yes", "")</f>
        <v/>
      </c>
      <c r="R1630" s="14" t="str">
        <f>IF(AND(MasterData5[[#This Row],[MntFishProducts]]&gt;=AE$4, MasterData5[[#This Row],[Income ]]&lt;=$AB$12), "Yes", "")</f>
        <v/>
      </c>
      <c r="S1630" s="14" t="str">
        <f>IF(AND(MasterData5[[#This Row],[MntSweetProducts]]&gt;=AF$4, MasterData5[[#This Row],[Income ]]&lt;=$AB$12), "Yes", "")</f>
        <v/>
      </c>
      <c r="U1630" s="14" t="str">
        <f>IF(MasterData5[[#This Row],[MntWines]]&gt;=AB$4, "Yes", "")</f>
        <v/>
      </c>
      <c r="V1630" s="14" t="str">
        <f>IF(MasterData5[[#This Row],[MntFruits]]&gt;=AC$4, "Yes", "")</f>
        <v/>
      </c>
      <c r="W1630" s="14" t="str">
        <f>IF(MasterData5[[#This Row],[MntMeatProducts]]&gt;=AD$4, "Yes", "")</f>
        <v/>
      </c>
      <c r="X1630" s="14" t="str">
        <f>IF(MasterData5[[#This Row],[MntFishProducts]]&gt;=AE$4, "Yes", "")</f>
        <v/>
      </c>
      <c r="Y1630" s="14" t="str">
        <f>IF(MasterData5[[#This Row],[MntSweetProducts]]&gt;=AF$4, "Yes", "")</f>
        <v/>
      </c>
    </row>
    <row r="1631" spans="1:25" x14ac:dyDescent="0.3">
      <c r="A1631">
        <v>8146</v>
      </c>
      <c r="B1631" s="10">
        <v>30</v>
      </c>
      <c r="C1631" s="10">
        <v>0</v>
      </c>
      <c r="D1631" s="10">
        <v>8</v>
      </c>
      <c r="E1631" s="10">
        <v>2</v>
      </c>
      <c r="F1631" s="10">
        <v>0</v>
      </c>
      <c r="G1631" s="10">
        <v>14</v>
      </c>
      <c r="H1631" s="24">
        <f>2021-'Customer Profile'!B1630</f>
        <v>45</v>
      </c>
      <c r="I1631" s="10">
        <f>IF(Analysis!$B$60="Wine",B1631,IF(Analysis!$B$60="Fruit",C1631,IF(Analysis!$B$60="Meat",D1631,IF(Analysis!$B$60="Fish",E1631,IF(Analysis!$B$60="Sweet",F1631,"")))))</f>
        <v>2</v>
      </c>
      <c r="J1631" s="10">
        <v>46106</v>
      </c>
      <c r="K1631" s="10" t="str">
        <f>IF(MasterData5[[#This Row],[Income ]]&gt;$AB$12, "Above", "Below")</f>
        <v>Below</v>
      </c>
      <c r="L1631" s="10">
        <f>SUM(MasterData5[[#This Row],[MntWines]:[MntSweetProducts]])</f>
        <v>40</v>
      </c>
      <c r="M1631" s="53" t="str">
        <f>IF(MasterData5[[#This Row],[Total Purchase]]&gt;=500, "Over $500", "")</f>
        <v/>
      </c>
      <c r="N1631" s="10"/>
      <c r="O1631" s="14" t="str">
        <f>IF(AND(MasterData5[[#This Row],[MntWines]]&gt;=AB$4, MasterData5[[#This Row],[Income ]]&lt;=$AB$12), "Yes", "")</f>
        <v/>
      </c>
      <c r="P1631" s="14" t="str">
        <f>IF(AND(MasterData5[[#This Row],[MntFruits]]&gt;=AC$4, MasterData5[[#This Row],[Income ]]&lt;=$AB$12), "Yes", "")</f>
        <v/>
      </c>
      <c r="Q1631" s="14" t="str">
        <f>IF(AND(MasterData5[[#This Row],[MntMeatProducts]]&gt;=AD$4, MasterData5[[#This Row],[Income ]]&lt;=$AB$12), "Yes", "")</f>
        <v/>
      </c>
      <c r="R1631" s="14" t="str">
        <f>IF(AND(MasterData5[[#This Row],[MntFishProducts]]&gt;=AE$4, MasterData5[[#This Row],[Income ]]&lt;=$AB$12), "Yes", "")</f>
        <v/>
      </c>
      <c r="S1631" s="14" t="str">
        <f>IF(AND(MasterData5[[#This Row],[MntSweetProducts]]&gt;=AF$4, MasterData5[[#This Row],[Income ]]&lt;=$AB$12), "Yes", "")</f>
        <v/>
      </c>
      <c r="U1631" s="14" t="str">
        <f>IF(MasterData5[[#This Row],[MntWines]]&gt;=AB$4, "Yes", "")</f>
        <v/>
      </c>
      <c r="V1631" s="14" t="str">
        <f>IF(MasterData5[[#This Row],[MntFruits]]&gt;=AC$4, "Yes", "")</f>
        <v/>
      </c>
      <c r="W1631" s="14" t="str">
        <f>IF(MasterData5[[#This Row],[MntMeatProducts]]&gt;=AD$4, "Yes", "")</f>
        <v/>
      </c>
      <c r="X1631" s="14" t="str">
        <f>IF(MasterData5[[#This Row],[MntFishProducts]]&gt;=AE$4, "Yes", "")</f>
        <v/>
      </c>
      <c r="Y1631" s="14" t="str">
        <f>IF(MasterData5[[#This Row],[MntSweetProducts]]&gt;=AF$4, "Yes", "")</f>
        <v/>
      </c>
    </row>
    <row r="1632" spans="1:25" x14ac:dyDescent="0.3">
      <c r="A1632">
        <v>8147</v>
      </c>
      <c r="B1632" s="10">
        <v>28</v>
      </c>
      <c r="C1632" s="10">
        <v>0</v>
      </c>
      <c r="D1632" s="10">
        <v>11</v>
      </c>
      <c r="E1632" s="10">
        <v>0</v>
      </c>
      <c r="F1632" s="10">
        <v>0</v>
      </c>
      <c r="G1632" s="10">
        <v>9</v>
      </c>
      <c r="H1632" s="24">
        <f>2021-'Customer Profile'!B1631</f>
        <v>61</v>
      </c>
      <c r="I1632" s="10">
        <f>IF(Analysis!$B$60="Wine",B1632,IF(Analysis!$B$60="Fruit",C1632,IF(Analysis!$B$60="Meat",D1632,IF(Analysis!$B$60="Fish",E1632,IF(Analysis!$B$60="Sweet",F1632,"")))))</f>
        <v>0</v>
      </c>
      <c r="J1632" s="10">
        <v>31454</v>
      </c>
      <c r="K1632" s="10" t="str">
        <f>IF(MasterData5[[#This Row],[Income ]]&gt;$AB$12, "Above", "Below")</f>
        <v>Below</v>
      </c>
      <c r="L1632" s="10">
        <f>SUM(MasterData5[[#This Row],[MntWines]:[MntSweetProducts]])</f>
        <v>39</v>
      </c>
      <c r="M1632" s="53" t="str">
        <f>IF(MasterData5[[#This Row],[Total Purchase]]&gt;=500, "Over $500", "")</f>
        <v/>
      </c>
      <c r="N1632" s="10"/>
      <c r="O1632" s="14" t="str">
        <f>IF(AND(MasterData5[[#This Row],[MntWines]]&gt;=AB$4, MasterData5[[#This Row],[Income ]]&lt;=$AB$12), "Yes", "")</f>
        <v/>
      </c>
      <c r="P1632" s="14" t="str">
        <f>IF(AND(MasterData5[[#This Row],[MntFruits]]&gt;=AC$4, MasterData5[[#This Row],[Income ]]&lt;=$AB$12), "Yes", "")</f>
        <v/>
      </c>
      <c r="Q1632" s="14" t="str">
        <f>IF(AND(MasterData5[[#This Row],[MntMeatProducts]]&gt;=AD$4, MasterData5[[#This Row],[Income ]]&lt;=$AB$12), "Yes", "")</f>
        <v/>
      </c>
      <c r="R1632" s="14" t="str">
        <f>IF(AND(MasterData5[[#This Row],[MntFishProducts]]&gt;=AE$4, MasterData5[[#This Row],[Income ]]&lt;=$AB$12), "Yes", "")</f>
        <v/>
      </c>
      <c r="S1632" s="14" t="str">
        <f>IF(AND(MasterData5[[#This Row],[MntSweetProducts]]&gt;=AF$4, MasterData5[[#This Row],[Income ]]&lt;=$AB$12), "Yes", "")</f>
        <v/>
      </c>
      <c r="U1632" s="14" t="str">
        <f>IF(MasterData5[[#This Row],[MntWines]]&gt;=AB$4, "Yes", "")</f>
        <v/>
      </c>
      <c r="V1632" s="14" t="str">
        <f>IF(MasterData5[[#This Row],[MntFruits]]&gt;=AC$4, "Yes", "")</f>
        <v/>
      </c>
      <c r="W1632" s="14" t="str">
        <f>IF(MasterData5[[#This Row],[MntMeatProducts]]&gt;=AD$4, "Yes", "")</f>
        <v/>
      </c>
      <c r="X1632" s="14" t="str">
        <f>IF(MasterData5[[#This Row],[MntFishProducts]]&gt;=AE$4, "Yes", "")</f>
        <v/>
      </c>
      <c r="Y1632" s="14" t="str">
        <f>IF(MasterData5[[#This Row],[MntSweetProducts]]&gt;=AF$4, "Yes", "")</f>
        <v/>
      </c>
    </row>
    <row r="1633" spans="1:25" x14ac:dyDescent="0.3">
      <c r="A1633">
        <v>8148</v>
      </c>
      <c r="B1633" s="10">
        <v>285</v>
      </c>
      <c r="C1633" s="10">
        <v>28</v>
      </c>
      <c r="D1633" s="10">
        <v>242</v>
      </c>
      <c r="E1633" s="10">
        <v>55</v>
      </c>
      <c r="F1633" s="10">
        <v>114</v>
      </c>
      <c r="G1633" s="10">
        <v>135</v>
      </c>
      <c r="H1633" s="24">
        <f>2021-'Customer Profile'!B1632</f>
        <v>65</v>
      </c>
      <c r="I1633" s="10">
        <f>IF(Analysis!$B$60="Wine",B1633,IF(Analysis!$B$60="Fruit",C1633,IF(Analysis!$B$60="Meat",D1633,IF(Analysis!$B$60="Fish",E1633,IF(Analysis!$B$60="Sweet",F1633,"")))))</f>
        <v>55</v>
      </c>
      <c r="J1633" s="10">
        <v>50898</v>
      </c>
      <c r="K1633" s="10" t="str">
        <f>IF(MasterData5[[#This Row],[Income ]]&gt;$AB$12, "Above", "Below")</f>
        <v>Below</v>
      </c>
      <c r="L1633" s="10">
        <f>SUM(MasterData5[[#This Row],[MntWines]:[MntSweetProducts]])</f>
        <v>724</v>
      </c>
      <c r="M1633" s="53" t="str">
        <f>IF(MasterData5[[#This Row],[Total Purchase]]&gt;=500, "Over $500", "")</f>
        <v>Over $500</v>
      </c>
      <c r="N1633" s="10"/>
      <c r="O1633" s="14" t="str">
        <f>IF(AND(MasterData5[[#This Row],[MntWines]]&gt;=AB$4, MasterData5[[#This Row],[Income ]]&lt;=$AB$12), "Yes", "")</f>
        <v/>
      </c>
      <c r="P1633" s="14" t="str">
        <f>IF(AND(MasterData5[[#This Row],[MntFruits]]&gt;=AC$4, MasterData5[[#This Row],[Income ]]&lt;=$AB$12), "Yes", "")</f>
        <v>Yes</v>
      </c>
      <c r="Q1633" s="14" t="str">
        <f>IF(AND(MasterData5[[#This Row],[MntMeatProducts]]&gt;=AD$4, MasterData5[[#This Row],[Income ]]&lt;=$AB$12), "Yes", "")</f>
        <v>Yes</v>
      </c>
      <c r="R1633" s="14" t="str">
        <f>IF(AND(MasterData5[[#This Row],[MntFishProducts]]&gt;=AE$4, MasterData5[[#This Row],[Income ]]&lt;=$AB$12), "Yes", "")</f>
        <v>Yes</v>
      </c>
      <c r="S1633" s="14" t="str">
        <f>IF(AND(MasterData5[[#This Row],[MntSweetProducts]]&gt;=AF$4, MasterData5[[#This Row],[Income ]]&lt;=$AB$12), "Yes", "")</f>
        <v>Yes</v>
      </c>
      <c r="U1633" s="14" t="str">
        <f>IF(MasterData5[[#This Row],[MntWines]]&gt;=AB$4, "Yes", "")</f>
        <v/>
      </c>
      <c r="V1633" s="14" t="str">
        <f>IF(MasterData5[[#This Row],[MntFruits]]&gt;=AC$4, "Yes", "")</f>
        <v>Yes</v>
      </c>
      <c r="W1633" s="14" t="str">
        <f>IF(MasterData5[[#This Row],[MntMeatProducts]]&gt;=AD$4, "Yes", "")</f>
        <v>Yes</v>
      </c>
      <c r="X1633" s="14" t="str">
        <f>IF(MasterData5[[#This Row],[MntFishProducts]]&gt;=AE$4, "Yes", "")</f>
        <v>Yes</v>
      </c>
      <c r="Y1633" s="14" t="str">
        <f>IF(MasterData5[[#This Row],[MntSweetProducts]]&gt;=AF$4, "Yes", "")</f>
        <v>Yes</v>
      </c>
    </row>
    <row r="1634" spans="1:25" x14ac:dyDescent="0.3">
      <c r="A1634">
        <v>8151</v>
      </c>
      <c r="B1634" s="10">
        <v>16</v>
      </c>
      <c r="C1634" s="10">
        <v>36</v>
      </c>
      <c r="D1634" s="10">
        <v>21</v>
      </c>
      <c r="E1634" s="10">
        <v>20</v>
      </c>
      <c r="F1634" s="10">
        <v>62</v>
      </c>
      <c r="G1634" s="10">
        <v>108</v>
      </c>
      <c r="H1634" s="24">
        <f>2021-'Customer Profile'!B1633</f>
        <v>31</v>
      </c>
      <c r="I1634" s="10">
        <f>IF(Analysis!$B$60="Wine",B1634,IF(Analysis!$B$60="Fruit",C1634,IF(Analysis!$B$60="Meat",D1634,IF(Analysis!$B$60="Fish",E1634,IF(Analysis!$B$60="Sweet",F1634,"")))))</f>
        <v>20</v>
      </c>
      <c r="J1634" s="10">
        <v>24279</v>
      </c>
      <c r="K1634" s="10" t="str">
        <f>IF(MasterData5[[#This Row],[Income ]]&gt;$AB$12, "Above", "Below")</f>
        <v>Below</v>
      </c>
      <c r="L1634" s="10">
        <f>SUM(MasterData5[[#This Row],[MntWines]:[MntSweetProducts]])</f>
        <v>155</v>
      </c>
      <c r="M1634" s="53" t="str">
        <f>IF(MasterData5[[#This Row],[Total Purchase]]&gt;=500, "Over $500", "")</f>
        <v/>
      </c>
      <c r="N1634" s="10"/>
      <c r="O1634" s="14" t="str">
        <f>IF(AND(MasterData5[[#This Row],[MntWines]]&gt;=AB$4, MasterData5[[#This Row],[Income ]]&lt;=$AB$12), "Yes", "")</f>
        <v/>
      </c>
      <c r="P1634" s="14" t="str">
        <f>IF(AND(MasterData5[[#This Row],[MntFruits]]&gt;=AC$4, MasterData5[[#This Row],[Income ]]&lt;=$AB$12), "Yes", "")</f>
        <v>Yes</v>
      </c>
      <c r="Q1634" s="14" t="str">
        <f>IF(AND(MasterData5[[#This Row],[MntMeatProducts]]&gt;=AD$4, MasterData5[[#This Row],[Income ]]&lt;=$AB$12), "Yes", "")</f>
        <v/>
      </c>
      <c r="R1634" s="14" t="str">
        <f>IF(AND(MasterData5[[#This Row],[MntFishProducts]]&gt;=AE$4, MasterData5[[#This Row],[Income ]]&lt;=$AB$12), "Yes", "")</f>
        <v/>
      </c>
      <c r="S1634" s="14" t="str">
        <f>IF(AND(MasterData5[[#This Row],[MntSweetProducts]]&gt;=AF$4, MasterData5[[#This Row],[Income ]]&lt;=$AB$12), "Yes", "")</f>
        <v>Yes</v>
      </c>
      <c r="U1634" s="14" t="str">
        <f>IF(MasterData5[[#This Row],[MntWines]]&gt;=AB$4, "Yes", "")</f>
        <v/>
      </c>
      <c r="V1634" s="14" t="str">
        <f>IF(MasterData5[[#This Row],[MntFruits]]&gt;=AC$4, "Yes", "")</f>
        <v>Yes</v>
      </c>
      <c r="W1634" s="14" t="str">
        <f>IF(MasterData5[[#This Row],[MntMeatProducts]]&gt;=AD$4, "Yes", "")</f>
        <v/>
      </c>
      <c r="X1634" s="14" t="str">
        <f>IF(MasterData5[[#This Row],[MntFishProducts]]&gt;=AE$4, "Yes", "")</f>
        <v/>
      </c>
      <c r="Y1634" s="14" t="str">
        <f>IF(MasterData5[[#This Row],[MntSweetProducts]]&gt;=AF$4, "Yes", "")</f>
        <v>Yes</v>
      </c>
    </row>
    <row r="1635" spans="1:25" x14ac:dyDescent="0.3">
      <c r="A1635">
        <v>8159</v>
      </c>
      <c r="B1635" s="10">
        <v>117</v>
      </c>
      <c r="C1635" s="10">
        <v>0</v>
      </c>
      <c r="D1635" s="10">
        <v>22</v>
      </c>
      <c r="E1635" s="10">
        <v>13</v>
      </c>
      <c r="F1635" s="10">
        <v>0</v>
      </c>
      <c r="G1635" s="10">
        <v>30</v>
      </c>
      <c r="H1635" s="24">
        <f>2021-'Customer Profile'!B1634</f>
        <v>53</v>
      </c>
      <c r="I1635" s="10">
        <f>IF(Analysis!$B$60="Wine",B1635,IF(Analysis!$B$60="Fruit",C1635,IF(Analysis!$B$60="Meat",D1635,IF(Analysis!$B$60="Fish",E1635,IF(Analysis!$B$60="Sweet",F1635,"")))))</f>
        <v>13</v>
      </c>
      <c r="J1635" s="10">
        <v>51287</v>
      </c>
      <c r="K1635" s="10" t="str">
        <f>IF(MasterData5[[#This Row],[Income ]]&gt;$AB$12, "Above", "Below")</f>
        <v>Below</v>
      </c>
      <c r="L1635" s="10">
        <f>SUM(MasterData5[[#This Row],[MntWines]:[MntSweetProducts]])</f>
        <v>152</v>
      </c>
      <c r="M1635" s="53" t="str">
        <f>IF(MasterData5[[#This Row],[Total Purchase]]&gt;=500, "Over $500", "")</f>
        <v/>
      </c>
      <c r="N1635" s="10"/>
      <c r="O1635" s="14" t="str">
        <f>IF(AND(MasterData5[[#This Row],[MntWines]]&gt;=AB$4, MasterData5[[#This Row],[Income ]]&lt;=$AB$12), "Yes", "")</f>
        <v/>
      </c>
      <c r="P1635" s="14" t="str">
        <f>IF(AND(MasterData5[[#This Row],[MntFruits]]&gt;=AC$4, MasterData5[[#This Row],[Income ]]&lt;=$AB$12), "Yes", "")</f>
        <v/>
      </c>
      <c r="Q1635" s="14" t="str">
        <f>IF(AND(MasterData5[[#This Row],[MntMeatProducts]]&gt;=AD$4, MasterData5[[#This Row],[Income ]]&lt;=$AB$12), "Yes", "")</f>
        <v/>
      </c>
      <c r="R1635" s="14" t="str">
        <f>IF(AND(MasterData5[[#This Row],[MntFishProducts]]&gt;=AE$4, MasterData5[[#This Row],[Income ]]&lt;=$AB$12), "Yes", "")</f>
        <v/>
      </c>
      <c r="S1635" s="14" t="str">
        <f>IF(AND(MasterData5[[#This Row],[MntSweetProducts]]&gt;=AF$4, MasterData5[[#This Row],[Income ]]&lt;=$AB$12), "Yes", "")</f>
        <v/>
      </c>
      <c r="U1635" s="14" t="str">
        <f>IF(MasterData5[[#This Row],[MntWines]]&gt;=AB$4, "Yes", "")</f>
        <v/>
      </c>
      <c r="V1635" s="14" t="str">
        <f>IF(MasterData5[[#This Row],[MntFruits]]&gt;=AC$4, "Yes", "")</f>
        <v/>
      </c>
      <c r="W1635" s="14" t="str">
        <f>IF(MasterData5[[#This Row],[MntMeatProducts]]&gt;=AD$4, "Yes", "")</f>
        <v/>
      </c>
      <c r="X1635" s="14" t="str">
        <f>IF(MasterData5[[#This Row],[MntFishProducts]]&gt;=AE$4, "Yes", "")</f>
        <v/>
      </c>
      <c r="Y1635" s="14" t="str">
        <f>IF(MasterData5[[#This Row],[MntSweetProducts]]&gt;=AF$4, "Yes", "")</f>
        <v/>
      </c>
    </row>
    <row r="1636" spans="1:25" x14ac:dyDescent="0.3">
      <c r="A1636">
        <v>8162</v>
      </c>
      <c r="B1636" s="10">
        <v>4</v>
      </c>
      <c r="C1636" s="10">
        <v>1</v>
      </c>
      <c r="D1636" s="10">
        <v>11</v>
      </c>
      <c r="E1636" s="10">
        <v>6</v>
      </c>
      <c r="F1636" s="10">
        <v>2</v>
      </c>
      <c r="G1636" s="10">
        <v>2</v>
      </c>
      <c r="H1636" s="24">
        <f>2021-'Customer Profile'!B1635</f>
        <v>65</v>
      </c>
      <c r="I1636" s="10">
        <f>IF(Analysis!$B$60="Wine",B1636,IF(Analysis!$B$60="Fruit",C1636,IF(Analysis!$B$60="Meat",D1636,IF(Analysis!$B$60="Fish",E1636,IF(Analysis!$B$60="Sweet",F1636,"")))))</f>
        <v>6</v>
      </c>
      <c r="J1636" s="10">
        <v>14661</v>
      </c>
      <c r="K1636" s="10" t="str">
        <f>IF(MasterData5[[#This Row],[Income ]]&gt;$AB$12, "Above", "Below")</f>
        <v>Below</v>
      </c>
      <c r="L1636" s="10">
        <f>SUM(MasterData5[[#This Row],[MntWines]:[MntSweetProducts]])</f>
        <v>24</v>
      </c>
      <c r="M1636" s="53" t="str">
        <f>IF(MasterData5[[#This Row],[Total Purchase]]&gt;=500, "Over $500", "")</f>
        <v/>
      </c>
      <c r="N1636" s="10"/>
      <c r="O1636" s="14" t="str">
        <f>IF(AND(MasterData5[[#This Row],[MntWines]]&gt;=AB$4, MasterData5[[#This Row],[Income ]]&lt;=$AB$12), "Yes", "")</f>
        <v/>
      </c>
      <c r="P1636" s="14" t="str">
        <f>IF(AND(MasterData5[[#This Row],[MntFruits]]&gt;=AC$4, MasterData5[[#This Row],[Income ]]&lt;=$AB$12), "Yes", "")</f>
        <v/>
      </c>
      <c r="Q1636" s="14" t="str">
        <f>IF(AND(MasterData5[[#This Row],[MntMeatProducts]]&gt;=AD$4, MasterData5[[#This Row],[Income ]]&lt;=$AB$12), "Yes", "")</f>
        <v/>
      </c>
      <c r="R1636" s="14" t="str">
        <f>IF(AND(MasterData5[[#This Row],[MntFishProducts]]&gt;=AE$4, MasterData5[[#This Row],[Income ]]&lt;=$AB$12), "Yes", "")</f>
        <v/>
      </c>
      <c r="S1636" s="14" t="str">
        <f>IF(AND(MasterData5[[#This Row],[MntSweetProducts]]&gt;=AF$4, MasterData5[[#This Row],[Income ]]&lt;=$AB$12), "Yes", "")</f>
        <v/>
      </c>
      <c r="U1636" s="14" t="str">
        <f>IF(MasterData5[[#This Row],[MntWines]]&gt;=AB$4, "Yes", "")</f>
        <v/>
      </c>
      <c r="V1636" s="14" t="str">
        <f>IF(MasterData5[[#This Row],[MntFruits]]&gt;=AC$4, "Yes", "")</f>
        <v/>
      </c>
      <c r="W1636" s="14" t="str">
        <f>IF(MasterData5[[#This Row],[MntMeatProducts]]&gt;=AD$4, "Yes", "")</f>
        <v/>
      </c>
      <c r="X1636" s="14" t="str">
        <f>IF(MasterData5[[#This Row],[MntFishProducts]]&gt;=AE$4, "Yes", "")</f>
        <v/>
      </c>
      <c r="Y1636" s="14" t="str">
        <f>IF(MasterData5[[#This Row],[MntSweetProducts]]&gt;=AF$4, "Yes", "")</f>
        <v/>
      </c>
    </row>
    <row r="1637" spans="1:25" x14ac:dyDescent="0.3">
      <c r="A1637">
        <v>8164</v>
      </c>
      <c r="B1637" s="10">
        <v>1023</v>
      </c>
      <c r="C1637" s="10">
        <v>93</v>
      </c>
      <c r="D1637" s="10">
        <v>651</v>
      </c>
      <c r="E1637" s="10">
        <v>49</v>
      </c>
      <c r="F1637" s="10">
        <v>55</v>
      </c>
      <c r="G1637" s="10">
        <v>37</v>
      </c>
      <c r="H1637" s="24">
        <f>2021-'Customer Profile'!B1636</f>
        <v>43</v>
      </c>
      <c r="I1637" s="10">
        <f>IF(Analysis!$B$60="Wine",B1637,IF(Analysis!$B$60="Fruit",C1637,IF(Analysis!$B$60="Meat",D1637,IF(Analysis!$B$60="Fish",E1637,IF(Analysis!$B$60="Sweet",F1637,"")))))</f>
        <v>49</v>
      </c>
      <c r="J1637" s="10">
        <v>82170</v>
      </c>
      <c r="K1637" s="10" t="str">
        <f>IF(MasterData5[[#This Row],[Income ]]&gt;$AB$12, "Above", "Below")</f>
        <v>Above</v>
      </c>
      <c r="L1637" s="10">
        <f>SUM(MasterData5[[#This Row],[MntWines]:[MntSweetProducts]])</f>
        <v>1871</v>
      </c>
      <c r="M1637" s="53" t="str">
        <f>IF(MasterData5[[#This Row],[Total Purchase]]&gt;=500, "Over $500", "")</f>
        <v>Over $500</v>
      </c>
      <c r="N1637" s="10"/>
      <c r="O1637" s="14" t="str">
        <f>IF(AND(MasterData5[[#This Row],[MntWines]]&gt;=AB$4, MasterData5[[#This Row],[Income ]]&lt;=$AB$12), "Yes", "")</f>
        <v/>
      </c>
      <c r="P1637" s="14" t="str">
        <f>IF(AND(MasterData5[[#This Row],[MntFruits]]&gt;=AC$4, MasterData5[[#This Row],[Income ]]&lt;=$AB$12), "Yes", "")</f>
        <v/>
      </c>
      <c r="Q1637" s="14" t="str">
        <f>IF(AND(MasterData5[[#This Row],[MntMeatProducts]]&gt;=AD$4, MasterData5[[#This Row],[Income ]]&lt;=$AB$12), "Yes", "")</f>
        <v/>
      </c>
      <c r="R1637" s="14" t="str">
        <f>IF(AND(MasterData5[[#This Row],[MntFishProducts]]&gt;=AE$4, MasterData5[[#This Row],[Income ]]&lt;=$AB$12), "Yes", "")</f>
        <v/>
      </c>
      <c r="S1637" s="14" t="str">
        <f>IF(AND(MasterData5[[#This Row],[MntSweetProducts]]&gt;=AF$4, MasterData5[[#This Row],[Income ]]&lt;=$AB$12), "Yes", "")</f>
        <v/>
      </c>
      <c r="U1637" s="14" t="str">
        <f>IF(MasterData5[[#This Row],[MntWines]]&gt;=AB$4, "Yes", "")</f>
        <v>Yes</v>
      </c>
      <c r="V1637" s="14" t="str">
        <f>IF(MasterData5[[#This Row],[MntFruits]]&gt;=AC$4, "Yes", "")</f>
        <v>Yes</v>
      </c>
      <c r="W1637" s="14" t="str">
        <f>IF(MasterData5[[#This Row],[MntMeatProducts]]&gt;=AD$4, "Yes", "")</f>
        <v>Yes</v>
      </c>
      <c r="X1637" s="14" t="str">
        <f>IF(MasterData5[[#This Row],[MntFishProducts]]&gt;=AE$4, "Yes", "")</f>
        <v>Yes</v>
      </c>
      <c r="Y1637" s="14" t="str">
        <f>IF(MasterData5[[#This Row],[MntSweetProducts]]&gt;=AF$4, "Yes", "")</f>
        <v>Yes</v>
      </c>
    </row>
    <row r="1638" spans="1:25" x14ac:dyDescent="0.3">
      <c r="A1638">
        <v>8175</v>
      </c>
      <c r="B1638" s="10">
        <v>34</v>
      </c>
      <c r="C1638" s="10">
        <v>4</v>
      </c>
      <c r="D1638" s="10">
        <v>66</v>
      </c>
      <c r="E1638" s="10">
        <v>3</v>
      </c>
      <c r="F1638" s="10">
        <v>10</v>
      </c>
      <c r="G1638" s="10">
        <v>20</v>
      </c>
      <c r="H1638" s="24">
        <f>2021-'Customer Profile'!B1637</f>
        <v>29</v>
      </c>
      <c r="I1638" s="10">
        <f>IF(Analysis!$B$60="Wine",B1638,IF(Analysis!$B$60="Fruit",C1638,IF(Analysis!$B$60="Meat",D1638,IF(Analysis!$B$60="Fish",E1638,IF(Analysis!$B$60="Sweet",F1638,"")))))</f>
        <v>3</v>
      </c>
      <c r="J1638" s="10">
        <v>34935</v>
      </c>
      <c r="K1638" s="10" t="str">
        <f>IF(MasterData5[[#This Row],[Income ]]&gt;$AB$12, "Above", "Below")</f>
        <v>Below</v>
      </c>
      <c r="L1638" s="10">
        <f>SUM(MasterData5[[#This Row],[MntWines]:[MntSweetProducts]])</f>
        <v>117</v>
      </c>
      <c r="M1638" s="53" t="str">
        <f>IF(MasterData5[[#This Row],[Total Purchase]]&gt;=500, "Over $500", "")</f>
        <v/>
      </c>
      <c r="N1638" s="10"/>
      <c r="O1638" s="14" t="str">
        <f>IF(AND(MasterData5[[#This Row],[MntWines]]&gt;=AB$4, MasterData5[[#This Row],[Income ]]&lt;=$AB$12), "Yes", "")</f>
        <v/>
      </c>
      <c r="P1638" s="14" t="str">
        <f>IF(AND(MasterData5[[#This Row],[MntFruits]]&gt;=AC$4, MasterData5[[#This Row],[Income ]]&lt;=$AB$12), "Yes", "")</f>
        <v/>
      </c>
      <c r="Q1638" s="14" t="str">
        <f>IF(AND(MasterData5[[#This Row],[MntMeatProducts]]&gt;=AD$4, MasterData5[[#This Row],[Income ]]&lt;=$AB$12), "Yes", "")</f>
        <v/>
      </c>
      <c r="R1638" s="14" t="str">
        <f>IF(AND(MasterData5[[#This Row],[MntFishProducts]]&gt;=AE$4, MasterData5[[#This Row],[Income ]]&lt;=$AB$12), "Yes", "")</f>
        <v/>
      </c>
      <c r="S1638" s="14" t="str">
        <f>IF(AND(MasterData5[[#This Row],[MntSweetProducts]]&gt;=AF$4, MasterData5[[#This Row],[Income ]]&lt;=$AB$12), "Yes", "")</f>
        <v/>
      </c>
      <c r="U1638" s="14" t="str">
        <f>IF(MasterData5[[#This Row],[MntWines]]&gt;=AB$4, "Yes", "")</f>
        <v/>
      </c>
      <c r="V1638" s="14" t="str">
        <f>IF(MasterData5[[#This Row],[MntFruits]]&gt;=AC$4, "Yes", "")</f>
        <v/>
      </c>
      <c r="W1638" s="14" t="str">
        <f>IF(MasterData5[[#This Row],[MntMeatProducts]]&gt;=AD$4, "Yes", "")</f>
        <v/>
      </c>
      <c r="X1638" s="14" t="str">
        <f>IF(MasterData5[[#This Row],[MntFishProducts]]&gt;=AE$4, "Yes", "")</f>
        <v/>
      </c>
      <c r="Y1638" s="14" t="str">
        <f>IF(MasterData5[[#This Row],[MntSweetProducts]]&gt;=AF$4, "Yes", "")</f>
        <v/>
      </c>
    </row>
    <row r="1639" spans="1:25" x14ac:dyDescent="0.3">
      <c r="A1639">
        <v>8180</v>
      </c>
      <c r="B1639" s="10">
        <v>233</v>
      </c>
      <c r="C1639" s="10">
        <v>2</v>
      </c>
      <c r="D1639" s="10">
        <v>53</v>
      </c>
      <c r="E1639" s="10">
        <v>3</v>
      </c>
      <c r="F1639" s="10">
        <v>5</v>
      </c>
      <c r="G1639" s="10">
        <v>14</v>
      </c>
      <c r="H1639" s="24">
        <f>2021-'Customer Profile'!B1638</f>
        <v>69</v>
      </c>
      <c r="I1639" s="10">
        <f>IF(Analysis!$B$60="Wine",B1639,IF(Analysis!$B$60="Fruit",C1639,IF(Analysis!$B$60="Meat",D1639,IF(Analysis!$B$60="Fish",E1639,IF(Analysis!$B$60="Sweet",F1639,"")))))</f>
        <v>3</v>
      </c>
      <c r="J1639" s="10">
        <v>59354</v>
      </c>
      <c r="K1639" s="10" t="str">
        <f>IF(MasterData5[[#This Row],[Income ]]&gt;$AB$12, "Above", "Below")</f>
        <v>Above</v>
      </c>
      <c r="L1639" s="10">
        <f>SUM(MasterData5[[#This Row],[MntWines]:[MntSweetProducts]])</f>
        <v>296</v>
      </c>
      <c r="M1639" s="53" t="str">
        <f>IF(MasterData5[[#This Row],[Total Purchase]]&gt;=500, "Over $500", "")</f>
        <v/>
      </c>
      <c r="N1639" s="10"/>
      <c r="O1639" s="14" t="str">
        <f>IF(AND(MasterData5[[#This Row],[MntWines]]&gt;=AB$4, MasterData5[[#This Row],[Income ]]&lt;=$AB$12), "Yes", "")</f>
        <v/>
      </c>
      <c r="P1639" s="14" t="str">
        <f>IF(AND(MasterData5[[#This Row],[MntFruits]]&gt;=AC$4, MasterData5[[#This Row],[Income ]]&lt;=$AB$12), "Yes", "")</f>
        <v/>
      </c>
      <c r="Q1639" s="14" t="str">
        <f>IF(AND(MasterData5[[#This Row],[MntMeatProducts]]&gt;=AD$4, MasterData5[[#This Row],[Income ]]&lt;=$AB$12), "Yes", "")</f>
        <v/>
      </c>
      <c r="R1639" s="14" t="str">
        <f>IF(AND(MasterData5[[#This Row],[MntFishProducts]]&gt;=AE$4, MasterData5[[#This Row],[Income ]]&lt;=$AB$12), "Yes", "")</f>
        <v/>
      </c>
      <c r="S1639" s="14" t="str">
        <f>IF(AND(MasterData5[[#This Row],[MntSweetProducts]]&gt;=AF$4, MasterData5[[#This Row],[Income ]]&lt;=$AB$12), "Yes", "")</f>
        <v/>
      </c>
      <c r="U1639" s="14" t="str">
        <f>IF(MasterData5[[#This Row],[MntWines]]&gt;=AB$4, "Yes", "")</f>
        <v/>
      </c>
      <c r="V1639" s="14" t="str">
        <f>IF(MasterData5[[#This Row],[MntFruits]]&gt;=AC$4, "Yes", "")</f>
        <v/>
      </c>
      <c r="W1639" s="14" t="str">
        <f>IF(MasterData5[[#This Row],[MntMeatProducts]]&gt;=AD$4, "Yes", "")</f>
        <v/>
      </c>
      <c r="X1639" s="14" t="str">
        <f>IF(MasterData5[[#This Row],[MntFishProducts]]&gt;=AE$4, "Yes", "")</f>
        <v/>
      </c>
      <c r="Y1639" s="14" t="str">
        <f>IF(MasterData5[[#This Row],[MntSweetProducts]]&gt;=AF$4, "Yes", "")</f>
        <v/>
      </c>
    </row>
    <row r="1640" spans="1:25" x14ac:dyDescent="0.3">
      <c r="A1640">
        <v>8181</v>
      </c>
      <c r="B1640" s="10">
        <v>51</v>
      </c>
      <c r="C1640" s="10">
        <v>12</v>
      </c>
      <c r="D1640" s="10">
        <v>49</v>
      </c>
      <c r="E1640" s="10">
        <v>17</v>
      </c>
      <c r="F1640" s="10">
        <v>24</v>
      </c>
      <c r="G1640" s="10">
        <v>24</v>
      </c>
      <c r="H1640" s="24">
        <f>2021-'Customer Profile'!B1639</f>
        <v>43</v>
      </c>
      <c r="I1640" s="10">
        <f>IF(Analysis!$B$60="Wine",B1640,IF(Analysis!$B$60="Fruit",C1640,IF(Analysis!$B$60="Meat",D1640,IF(Analysis!$B$60="Fish",E1640,IF(Analysis!$B$60="Sweet",F1640,"")))))</f>
        <v>17</v>
      </c>
      <c r="J1640" s="10">
        <v>38593</v>
      </c>
      <c r="K1640" s="10" t="str">
        <f>IF(MasterData5[[#This Row],[Income ]]&gt;$AB$12, "Above", "Below")</f>
        <v>Below</v>
      </c>
      <c r="L1640" s="10">
        <f>SUM(MasterData5[[#This Row],[MntWines]:[MntSweetProducts]])</f>
        <v>153</v>
      </c>
      <c r="M1640" s="53" t="str">
        <f>IF(MasterData5[[#This Row],[Total Purchase]]&gt;=500, "Over $500", "")</f>
        <v/>
      </c>
      <c r="N1640" s="10"/>
      <c r="O1640" s="14" t="str">
        <f>IF(AND(MasterData5[[#This Row],[MntWines]]&gt;=AB$4, MasterData5[[#This Row],[Income ]]&lt;=$AB$12), "Yes", "")</f>
        <v/>
      </c>
      <c r="P1640" s="14" t="str">
        <f>IF(AND(MasterData5[[#This Row],[MntFruits]]&gt;=AC$4, MasterData5[[#This Row],[Income ]]&lt;=$AB$12), "Yes", "")</f>
        <v/>
      </c>
      <c r="Q1640" s="14" t="str">
        <f>IF(AND(MasterData5[[#This Row],[MntMeatProducts]]&gt;=AD$4, MasterData5[[#This Row],[Income ]]&lt;=$AB$12), "Yes", "")</f>
        <v/>
      </c>
      <c r="R1640" s="14" t="str">
        <f>IF(AND(MasterData5[[#This Row],[MntFishProducts]]&gt;=AE$4, MasterData5[[#This Row],[Income ]]&lt;=$AB$12), "Yes", "")</f>
        <v/>
      </c>
      <c r="S1640" s="14" t="str">
        <f>IF(AND(MasterData5[[#This Row],[MntSweetProducts]]&gt;=AF$4, MasterData5[[#This Row],[Income ]]&lt;=$AB$12), "Yes", "")</f>
        <v/>
      </c>
      <c r="U1640" s="14" t="str">
        <f>IF(MasterData5[[#This Row],[MntWines]]&gt;=AB$4, "Yes", "")</f>
        <v/>
      </c>
      <c r="V1640" s="14" t="str">
        <f>IF(MasterData5[[#This Row],[MntFruits]]&gt;=AC$4, "Yes", "")</f>
        <v/>
      </c>
      <c r="W1640" s="14" t="str">
        <f>IF(MasterData5[[#This Row],[MntMeatProducts]]&gt;=AD$4, "Yes", "")</f>
        <v/>
      </c>
      <c r="X1640" s="14" t="str">
        <f>IF(MasterData5[[#This Row],[MntFishProducts]]&gt;=AE$4, "Yes", "")</f>
        <v/>
      </c>
      <c r="Y1640" s="14" t="str">
        <f>IF(MasterData5[[#This Row],[MntSweetProducts]]&gt;=AF$4, "Yes", "")</f>
        <v/>
      </c>
    </row>
    <row r="1641" spans="1:25" x14ac:dyDescent="0.3">
      <c r="A1641">
        <v>8182</v>
      </c>
      <c r="B1641" s="10">
        <v>53</v>
      </c>
      <c r="C1641" s="10">
        <v>3</v>
      </c>
      <c r="D1641" s="10">
        <v>49</v>
      </c>
      <c r="E1641" s="10">
        <v>7</v>
      </c>
      <c r="F1641" s="10">
        <v>4</v>
      </c>
      <c r="G1641" s="10">
        <v>5</v>
      </c>
      <c r="H1641" s="24">
        <f>2021-'Customer Profile'!B1640</f>
        <v>37</v>
      </c>
      <c r="I1641" s="10">
        <f>IF(Analysis!$B$60="Wine",B1641,IF(Analysis!$B$60="Fruit",C1641,IF(Analysis!$B$60="Meat",D1641,IF(Analysis!$B$60="Fish",E1641,IF(Analysis!$B$60="Sweet",F1641,"")))))</f>
        <v>7</v>
      </c>
      <c r="J1641" s="10">
        <v>23228</v>
      </c>
      <c r="K1641" s="10" t="str">
        <f>IF(MasterData5[[#This Row],[Income ]]&gt;$AB$12, "Above", "Below")</f>
        <v>Below</v>
      </c>
      <c r="L1641" s="10">
        <f>SUM(MasterData5[[#This Row],[MntWines]:[MntSweetProducts]])</f>
        <v>116</v>
      </c>
      <c r="M1641" s="53" t="str">
        <f>IF(MasterData5[[#This Row],[Total Purchase]]&gt;=500, "Over $500", "")</f>
        <v/>
      </c>
      <c r="N1641" s="10"/>
      <c r="O1641" s="14" t="str">
        <f>IF(AND(MasterData5[[#This Row],[MntWines]]&gt;=AB$4, MasterData5[[#This Row],[Income ]]&lt;=$AB$12), "Yes", "")</f>
        <v/>
      </c>
      <c r="P1641" s="14" t="str">
        <f>IF(AND(MasterData5[[#This Row],[MntFruits]]&gt;=AC$4, MasterData5[[#This Row],[Income ]]&lt;=$AB$12), "Yes", "")</f>
        <v/>
      </c>
      <c r="Q1641" s="14" t="str">
        <f>IF(AND(MasterData5[[#This Row],[MntMeatProducts]]&gt;=AD$4, MasterData5[[#This Row],[Income ]]&lt;=$AB$12), "Yes", "")</f>
        <v/>
      </c>
      <c r="R1641" s="14" t="str">
        <f>IF(AND(MasterData5[[#This Row],[MntFishProducts]]&gt;=AE$4, MasterData5[[#This Row],[Income ]]&lt;=$AB$12), "Yes", "")</f>
        <v/>
      </c>
      <c r="S1641" s="14" t="str">
        <f>IF(AND(MasterData5[[#This Row],[MntSweetProducts]]&gt;=AF$4, MasterData5[[#This Row],[Income ]]&lt;=$AB$12), "Yes", "")</f>
        <v/>
      </c>
      <c r="U1641" s="14" t="str">
        <f>IF(MasterData5[[#This Row],[MntWines]]&gt;=AB$4, "Yes", "")</f>
        <v/>
      </c>
      <c r="V1641" s="14" t="str">
        <f>IF(MasterData5[[#This Row],[MntFruits]]&gt;=AC$4, "Yes", "")</f>
        <v/>
      </c>
      <c r="W1641" s="14" t="str">
        <f>IF(MasterData5[[#This Row],[MntMeatProducts]]&gt;=AD$4, "Yes", "")</f>
        <v/>
      </c>
      <c r="X1641" s="14" t="str">
        <f>IF(MasterData5[[#This Row],[MntFishProducts]]&gt;=AE$4, "Yes", "")</f>
        <v/>
      </c>
      <c r="Y1641" s="14" t="str">
        <f>IF(MasterData5[[#This Row],[MntSweetProducts]]&gt;=AF$4, "Yes", "")</f>
        <v/>
      </c>
    </row>
    <row r="1642" spans="1:25" x14ac:dyDescent="0.3">
      <c r="A1642">
        <v>8204</v>
      </c>
      <c r="B1642" s="10">
        <v>482</v>
      </c>
      <c r="C1642" s="10">
        <v>35</v>
      </c>
      <c r="D1642" s="10">
        <v>553</v>
      </c>
      <c r="E1642" s="10">
        <v>72</v>
      </c>
      <c r="F1642" s="10">
        <v>160</v>
      </c>
      <c r="G1642" s="10">
        <v>17</v>
      </c>
      <c r="H1642" s="24">
        <f>2021-'Customer Profile'!B1641</f>
        <v>50</v>
      </c>
      <c r="I1642" s="10">
        <f>IF(Analysis!$B$60="Wine",B1642,IF(Analysis!$B$60="Fruit",C1642,IF(Analysis!$B$60="Meat",D1642,IF(Analysis!$B$60="Fish",E1642,IF(Analysis!$B$60="Sweet",F1642,"")))))</f>
        <v>72</v>
      </c>
      <c r="J1642" s="10">
        <v>78041</v>
      </c>
      <c r="K1642" s="10" t="str">
        <f>IF(MasterData5[[#This Row],[Income ]]&gt;$AB$12, "Above", "Below")</f>
        <v>Above</v>
      </c>
      <c r="L1642" s="10">
        <f>SUM(MasterData5[[#This Row],[MntWines]:[MntSweetProducts]])</f>
        <v>1302</v>
      </c>
      <c r="M1642" s="53" t="str">
        <f>IF(MasterData5[[#This Row],[Total Purchase]]&gt;=500, "Over $500", "")</f>
        <v>Over $500</v>
      </c>
      <c r="N1642" s="10"/>
      <c r="O1642" s="14" t="str">
        <f>IF(AND(MasterData5[[#This Row],[MntWines]]&gt;=AB$4, MasterData5[[#This Row],[Income ]]&lt;=$AB$12), "Yes", "")</f>
        <v/>
      </c>
      <c r="P1642" s="14" t="str">
        <f>IF(AND(MasterData5[[#This Row],[MntFruits]]&gt;=AC$4, MasterData5[[#This Row],[Income ]]&lt;=$AB$12), "Yes", "")</f>
        <v/>
      </c>
      <c r="Q1642" s="14" t="str">
        <f>IF(AND(MasterData5[[#This Row],[MntMeatProducts]]&gt;=AD$4, MasterData5[[#This Row],[Income ]]&lt;=$AB$12), "Yes", "")</f>
        <v/>
      </c>
      <c r="R1642" s="14" t="str">
        <f>IF(AND(MasterData5[[#This Row],[MntFishProducts]]&gt;=AE$4, MasterData5[[#This Row],[Income ]]&lt;=$AB$12), "Yes", "")</f>
        <v/>
      </c>
      <c r="S1642" s="14" t="str">
        <f>IF(AND(MasterData5[[#This Row],[MntSweetProducts]]&gt;=AF$4, MasterData5[[#This Row],[Income ]]&lt;=$AB$12), "Yes", "")</f>
        <v/>
      </c>
      <c r="U1642" s="14" t="str">
        <f>IF(MasterData5[[#This Row],[MntWines]]&gt;=AB$4, "Yes", "")</f>
        <v>Yes</v>
      </c>
      <c r="V1642" s="14" t="str">
        <f>IF(MasterData5[[#This Row],[MntFruits]]&gt;=AC$4, "Yes", "")</f>
        <v>Yes</v>
      </c>
      <c r="W1642" s="14" t="str">
        <f>IF(MasterData5[[#This Row],[MntMeatProducts]]&gt;=AD$4, "Yes", "")</f>
        <v>Yes</v>
      </c>
      <c r="X1642" s="14" t="str">
        <f>IF(MasterData5[[#This Row],[MntFishProducts]]&gt;=AE$4, "Yes", "")</f>
        <v>Yes</v>
      </c>
      <c r="Y1642" s="14" t="str">
        <f>IF(MasterData5[[#This Row],[MntSweetProducts]]&gt;=AF$4, "Yes", "")</f>
        <v>Yes</v>
      </c>
    </row>
    <row r="1643" spans="1:25" x14ac:dyDescent="0.3">
      <c r="A1643">
        <v>8207</v>
      </c>
      <c r="B1643" s="10">
        <v>28</v>
      </c>
      <c r="C1643" s="10">
        <v>0</v>
      </c>
      <c r="D1643" s="10">
        <v>9</v>
      </c>
      <c r="E1643" s="10">
        <v>3</v>
      </c>
      <c r="F1643" s="10">
        <v>0</v>
      </c>
      <c r="G1643" s="10">
        <v>0</v>
      </c>
      <c r="H1643" s="24">
        <f>2021-'Customer Profile'!B1642</f>
        <v>64</v>
      </c>
      <c r="I1643" s="10">
        <f>IF(Analysis!$B$60="Wine",B1643,IF(Analysis!$B$60="Fruit",C1643,IF(Analysis!$B$60="Meat",D1643,IF(Analysis!$B$60="Fish",E1643,IF(Analysis!$B$60="Sweet",F1643,"")))))</f>
        <v>3</v>
      </c>
      <c r="J1643" s="10">
        <v>53233</v>
      </c>
      <c r="K1643" s="10" t="str">
        <f>IF(MasterData5[[#This Row],[Income ]]&gt;$AB$12, "Above", "Below")</f>
        <v>Above</v>
      </c>
      <c r="L1643" s="10">
        <f>SUM(MasterData5[[#This Row],[MntWines]:[MntSweetProducts]])</f>
        <v>40</v>
      </c>
      <c r="M1643" s="53" t="str">
        <f>IF(MasterData5[[#This Row],[Total Purchase]]&gt;=500, "Over $500", "")</f>
        <v/>
      </c>
      <c r="N1643" s="10"/>
      <c r="O1643" s="14" t="str">
        <f>IF(AND(MasterData5[[#This Row],[MntWines]]&gt;=AB$4, MasterData5[[#This Row],[Income ]]&lt;=$AB$12), "Yes", "")</f>
        <v/>
      </c>
      <c r="P1643" s="14" t="str">
        <f>IF(AND(MasterData5[[#This Row],[MntFruits]]&gt;=AC$4, MasterData5[[#This Row],[Income ]]&lt;=$AB$12), "Yes", "")</f>
        <v/>
      </c>
      <c r="Q1643" s="14" t="str">
        <f>IF(AND(MasterData5[[#This Row],[MntMeatProducts]]&gt;=AD$4, MasterData5[[#This Row],[Income ]]&lt;=$AB$12), "Yes", "")</f>
        <v/>
      </c>
      <c r="R1643" s="14" t="str">
        <f>IF(AND(MasterData5[[#This Row],[MntFishProducts]]&gt;=AE$4, MasterData5[[#This Row],[Income ]]&lt;=$AB$12), "Yes", "")</f>
        <v/>
      </c>
      <c r="S1643" s="14" t="str">
        <f>IF(AND(MasterData5[[#This Row],[MntSweetProducts]]&gt;=AF$4, MasterData5[[#This Row],[Income ]]&lt;=$AB$12), "Yes", "")</f>
        <v/>
      </c>
      <c r="U1643" s="14" t="str">
        <f>IF(MasterData5[[#This Row],[MntWines]]&gt;=AB$4, "Yes", "")</f>
        <v/>
      </c>
      <c r="V1643" s="14" t="str">
        <f>IF(MasterData5[[#This Row],[MntFruits]]&gt;=AC$4, "Yes", "")</f>
        <v/>
      </c>
      <c r="W1643" s="14" t="str">
        <f>IF(MasterData5[[#This Row],[MntMeatProducts]]&gt;=AD$4, "Yes", "")</f>
        <v/>
      </c>
      <c r="X1643" s="14" t="str">
        <f>IF(MasterData5[[#This Row],[MntFishProducts]]&gt;=AE$4, "Yes", "")</f>
        <v/>
      </c>
      <c r="Y1643" s="14" t="str">
        <f>IF(MasterData5[[#This Row],[MntSweetProducts]]&gt;=AF$4, "Yes", "")</f>
        <v/>
      </c>
    </row>
    <row r="1644" spans="1:25" x14ac:dyDescent="0.3">
      <c r="A1644">
        <v>8210</v>
      </c>
      <c r="B1644" s="10">
        <v>318</v>
      </c>
      <c r="C1644" s="10">
        <v>3</v>
      </c>
      <c r="D1644" s="10">
        <v>17</v>
      </c>
      <c r="E1644" s="10">
        <v>4</v>
      </c>
      <c r="F1644" s="10">
        <v>7</v>
      </c>
      <c r="G1644" s="10">
        <v>56</v>
      </c>
      <c r="H1644" s="24">
        <f>2021-'Customer Profile'!B1643</f>
        <v>46</v>
      </c>
      <c r="I1644" s="10">
        <f>IF(Analysis!$B$60="Wine",B1644,IF(Analysis!$B$60="Fruit",C1644,IF(Analysis!$B$60="Meat",D1644,IF(Analysis!$B$60="Fish",E1644,IF(Analysis!$B$60="Sweet",F1644,"")))))</f>
        <v>4</v>
      </c>
      <c r="J1644" s="10">
        <v>54730</v>
      </c>
      <c r="K1644" s="10" t="str">
        <f>IF(MasterData5[[#This Row],[Income ]]&gt;$AB$12, "Above", "Below")</f>
        <v>Above</v>
      </c>
      <c r="L1644" s="10">
        <f>SUM(MasterData5[[#This Row],[MntWines]:[MntSweetProducts]])</f>
        <v>349</v>
      </c>
      <c r="M1644" s="53" t="str">
        <f>IF(MasterData5[[#This Row],[Total Purchase]]&gt;=500, "Over $500", "")</f>
        <v/>
      </c>
      <c r="N1644" s="10"/>
      <c r="O1644" s="14" t="str">
        <f>IF(AND(MasterData5[[#This Row],[MntWines]]&gt;=AB$4, MasterData5[[#This Row],[Income ]]&lt;=$AB$12), "Yes", "")</f>
        <v/>
      </c>
      <c r="P1644" s="14" t="str">
        <f>IF(AND(MasterData5[[#This Row],[MntFruits]]&gt;=AC$4, MasterData5[[#This Row],[Income ]]&lt;=$AB$12), "Yes", "")</f>
        <v/>
      </c>
      <c r="Q1644" s="14" t="str">
        <f>IF(AND(MasterData5[[#This Row],[MntMeatProducts]]&gt;=AD$4, MasterData5[[#This Row],[Income ]]&lt;=$AB$12), "Yes", "")</f>
        <v/>
      </c>
      <c r="R1644" s="14" t="str">
        <f>IF(AND(MasterData5[[#This Row],[MntFishProducts]]&gt;=AE$4, MasterData5[[#This Row],[Income ]]&lt;=$AB$12), "Yes", "")</f>
        <v/>
      </c>
      <c r="S1644" s="14" t="str">
        <f>IF(AND(MasterData5[[#This Row],[MntSweetProducts]]&gt;=AF$4, MasterData5[[#This Row],[Income ]]&lt;=$AB$12), "Yes", "")</f>
        <v/>
      </c>
      <c r="U1644" s="14" t="str">
        <f>IF(MasterData5[[#This Row],[MntWines]]&gt;=AB$4, "Yes", "")</f>
        <v>Yes</v>
      </c>
      <c r="V1644" s="14" t="str">
        <f>IF(MasterData5[[#This Row],[MntFruits]]&gt;=AC$4, "Yes", "")</f>
        <v/>
      </c>
      <c r="W1644" s="14" t="str">
        <f>IF(MasterData5[[#This Row],[MntMeatProducts]]&gt;=AD$4, "Yes", "")</f>
        <v/>
      </c>
      <c r="X1644" s="14" t="str">
        <f>IF(MasterData5[[#This Row],[MntFishProducts]]&gt;=AE$4, "Yes", "")</f>
        <v/>
      </c>
      <c r="Y1644" s="14" t="str">
        <f>IF(MasterData5[[#This Row],[MntSweetProducts]]&gt;=AF$4, "Yes", "")</f>
        <v/>
      </c>
    </row>
    <row r="1645" spans="1:25" x14ac:dyDescent="0.3">
      <c r="A1645">
        <v>8212</v>
      </c>
      <c r="B1645" s="10">
        <v>85</v>
      </c>
      <c r="C1645" s="10">
        <v>15</v>
      </c>
      <c r="D1645" s="10">
        <v>27</v>
      </c>
      <c r="E1645" s="10">
        <v>13</v>
      </c>
      <c r="F1645" s="10">
        <v>13</v>
      </c>
      <c r="G1645" s="10">
        <v>21</v>
      </c>
      <c r="H1645" s="24">
        <f>2021-'Customer Profile'!B1644</f>
        <v>50</v>
      </c>
      <c r="I1645" s="10">
        <f>IF(Analysis!$B$60="Wine",B1645,IF(Analysis!$B$60="Fruit",C1645,IF(Analysis!$B$60="Meat",D1645,IF(Analysis!$B$60="Fish",E1645,IF(Analysis!$B$60="Sweet",F1645,"")))))</f>
        <v>13</v>
      </c>
      <c r="J1645" s="10">
        <v>39791</v>
      </c>
      <c r="K1645" s="10" t="str">
        <f>IF(MasterData5[[#This Row],[Income ]]&gt;$AB$12, "Above", "Below")</f>
        <v>Below</v>
      </c>
      <c r="L1645" s="10">
        <f>SUM(MasterData5[[#This Row],[MntWines]:[MntSweetProducts]])</f>
        <v>153</v>
      </c>
      <c r="M1645" s="53" t="str">
        <f>IF(MasterData5[[#This Row],[Total Purchase]]&gt;=500, "Over $500", "")</f>
        <v/>
      </c>
      <c r="N1645" s="10"/>
      <c r="O1645" s="14" t="str">
        <f>IF(AND(MasterData5[[#This Row],[MntWines]]&gt;=AB$4, MasterData5[[#This Row],[Income ]]&lt;=$AB$12), "Yes", "")</f>
        <v/>
      </c>
      <c r="P1645" s="14" t="str">
        <f>IF(AND(MasterData5[[#This Row],[MntFruits]]&gt;=AC$4, MasterData5[[#This Row],[Income ]]&lt;=$AB$12), "Yes", "")</f>
        <v/>
      </c>
      <c r="Q1645" s="14" t="str">
        <f>IF(AND(MasterData5[[#This Row],[MntMeatProducts]]&gt;=AD$4, MasterData5[[#This Row],[Income ]]&lt;=$AB$12), "Yes", "")</f>
        <v/>
      </c>
      <c r="R1645" s="14" t="str">
        <f>IF(AND(MasterData5[[#This Row],[MntFishProducts]]&gt;=AE$4, MasterData5[[#This Row],[Income ]]&lt;=$AB$12), "Yes", "")</f>
        <v/>
      </c>
      <c r="S1645" s="14" t="str">
        <f>IF(AND(MasterData5[[#This Row],[MntSweetProducts]]&gt;=AF$4, MasterData5[[#This Row],[Income ]]&lt;=$AB$12), "Yes", "")</f>
        <v/>
      </c>
      <c r="U1645" s="14" t="str">
        <f>IF(MasterData5[[#This Row],[MntWines]]&gt;=AB$4, "Yes", "")</f>
        <v/>
      </c>
      <c r="V1645" s="14" t="str">
        <f>IF(MasterData5[[#This Row],[MntFruits]]&gt;=AC$4, "Yes", "")</f>
        <v/>
      </c>
      <c r="W1645" s="14" t="str">
        <f>IF(MasterData5[[#This Row],[MntMeatProducts]]&gt;=AD$4, "Yes", "")</f>
        <v/>
      </c>
      <c r="X1645" s="14" t="str">
        <f>IF(MasterData5[[#This Row],[MntFishProducts]]&gt;=AE$4, "Yes", "")</f>
        <v/>
      </c>
      <c r="Y1645" s="14" t="str">
        <f>IF(MasterData5[[#This Row],[MntSweetProducts]]&gt;=AF$4, "Yes", "")</f>
        <v/>
      </c>
    </row>
    <row r="1646" spans="1:25" x14ac:dyDescent="0.3">
      <c r="A1646">
        <v>8213</v>
      </c>
      <c r="B1646" s="10">
        <v>6</v>
      </c>
      <c r="C1646" s="10">
        <v>4</v>
      </c>
      <c r="D1646" s="10">
        <v>9</v>
      </c>
      <c r="E1646" s="10">
        <v>6</v>
      </c>
      <c r="F1646" s="10">
        <v>36</v>
      </c>
      <c r="G1646" s="10">
        <v>35</v>
      </c>
      <c r="H1646" s="24">
        <f>2021-'Customer Profile'!B1645</f>
        <v>41</v>
      </c>
      <c r="I1646" s="10">
        <f>IF(Analysis!$B$60="Wine",B1646,IF(Analysis!$B$60="Fruit",C1646,IF(Analysis!$B$60="Meat",D1646,IF(Analysis!$B$60="Fish",E1646,IF(Analysis!$B$60="Sweet",F1646,"")))))</f>
        <v>6</v>
      </c>
      <c r="J1646" s="10">
        <v>14515</v>
      </c>
      <c r="K1646" s="10" t="str">
        <f>IF(MasterData5[[#This Row],[Income ]]&gt;$AB$12, "Above", "Below")</f>
        <v>Below</v>
      </c>
      <c r="L1646" s="10">
        <f>SUM(MasterData5[[#This Row],[MntWines]:[MntSweetProducts]])</f>
        <v>61</v>
      </c>
      <c r="M1646" s="53" t="str">
        <f>IF(MasterData5[[#This Row],[Total Purchase]]&gt;=500, "Over $500", "")</f>
        <v/>
      </c>
      <c r="N1646" s="10"/>
      <c r="O1646" s="14" t="str">
        <f>IF(AND(MasterData5[[#This Row],[MntWines]]&gt;=AB$4, MasterData5[[#This Row],[Income ]]&lt;=$AB$12), "Yes", "")</f>
        <v/>
      </c>
      <c r="P1646" s="14" t="str">
        <f>IF(AND(MasterData5[[#This Row],[MntFruits]]&gt;=AC$4, MasterData5[[#This Row],[Income ]]&lt;=$AB$12), "Yes", "")</f>
        <v/>
      </c>
      <c r="Q1646" s="14" t="str">
        <f>IF(AND(MasterData5[[#This Row],[MntMeatProducts]]&gt;=AD$4, MasterData5[[#This Row],[Income ]]&lt;=$AB$12), "Yes", "")</f>
        <v/>
      </c>
      <c r="R1646" s="14" t="str">
        <f>IF(AND(MasterData5[[#This Row],[MntFishProducts]]&gt;=AE$4, MasterData5[[#This Row],[Income ]]&lt;=$AB$12), "Yes", "")</f>
        <v/>
      </c>
      <c r="S1646" s="14" t="str">
        <f>IF(AND(MasterData5[[#This Row],[MntSweetProducts]]&gt;=AF$4, MasterData5[[#This Row],[Income ]]&lt;=$AB$12), "Yes", "")</f>
        <v>Yes</v>
      </c>
      <c r="U1646" s="14" t="str">
        <f>IF(MasterData5[[#This Row],[MntWines]]&gt;=AB$4, "Yes", "")</f>
        <v/>
      </c>
      <c r="V1646" s="14" t="str">
        <f>IF(MasterData5[[#This Row],[MntFruits]]&gt;=AC$4, "Yes", "")</f>
        <v/>
      </c>
      <c r="W1646" s="14" t="str">
        <f>IF(MasterData5[[#This Row],[MntMeatProducts]]&gt;=AD$4, "Yes", "")</f>
        <v/>
      </c>
      <c r="X1646" s="14" t="str">
        <f>IF(MasterData5[[#This Row],[MntFishProducts]]&gt;=AE$4, "Yes", "")</f>
        <v/>
      </c>
      <c r="Y1646" s="14" t="str">
        <f>IF(MasterData5[[#This Row],[MntSweetProducts]]&gt;=AF$4, "Yes", "")</f>
        <v>Yes</v>
      </c>
    </row>
    <row r="1647" spans="1:25" x14ac:dyDescent="0.3">
      <c r="A1647">
        <v>8216</v>
      </c>
      <c r="B1647" s="10">
        <v>158</v>
      </c>
      <c r="C1647" s="10">
        <v>0</v>
      </c>
      <c r="D1647" s="10">
        <v>76</v>
      </c>
      <c r="E1647" s="10">
        <v>13</v>
      </c>
      <c r="F1647" s="10">
        <v>7</v>
      </c>
      <c r="G1647" s="10">
        <v>71</v>
      </c>
      <c r="H1647" s="24">
        <f>2021-'Customer Profile'!B1646</f>
        <v>49</v>
      </c>
      <c r="I1647" s="10">
        <f>IF(Analysis!$B$60="Wine",B1647,IF(Analysis!$B$60="Fruit",C1647,IF(Analysis!$B$60="Meat",D1647,IF(Analysis!$B$60="Fish",E1647,IF(Analysis!$B$60="Sweet",F1647,"")))))</f>
        <v>13</v>
      </c>
      <c r="J1647" s="10">
        <v>53761</v>
      </c>
      <c r="K1647" s="10" t="str">
        <f>IF(MasterData5[[#This Row],[Income ]]&gt;$AB$12, "Above", "Below")</f>
        <v>Above</v>
      </c>
      <c r="L1647" s="10">
        <f>SUM(MasterData5[[#This Row],[MntWines]:[MntSweetProducts]])</f>
        <v>254</v>
      </c>
      <c r="M1647" s="53" t="str">
        <f>IF(MasterData5[[#This Row],[Total Purchase]]&gt;=500, "Over $500", "")</f>
        <v/>
      </c>
      <c r="N1647" s="10"/>
      <c r="O1647" s="14" t="str">
        <f>IF(AND(MasterData5[[#This Row],[MntWines]]&gt;=AB$4, MasterData5[[#This Row],[Income ]]&lt;=$AB$12), "Yes", "")</f>
        <v/>
      </c>
      <c r="P1647" s="14" t="str">
        <f>IF(AND(MasterData5[[#This Row],[MntFruits]]&gt;=AC$4, MasterData5[[#This Row],[Income ]]&lt;=$AB$12), "Yes", "")</f>
        <v/>
      </c>
      <c r="Q1647" s="14" t="str">
        <f>IF(AND(MasterData5[[#This Row],[MntMeatProducts]]&gt;=AD$4, MasterData5[[#This Row],[Income ]]&lt;=$AB$12), "Yes", "")</f>
        <v/>
      </c>
      <c r="R1647" s="14" t="str">
        <f>IF(AND(MasterData5[[#This Row],[MntFishProducts]]&gt;=AE$4, MasterData5[[#This Row],[Income ]]&lt;=$AB$12), "Yes", "")</f>
        <v/>
      </c>
      <c r="S1647" s="14" t="str">
        <f>IF(AND(MasterData5[[#This Row],[MntSweetProducts]]&gt;=AF$4, MasterData5[[#This Row],[Income ]]&lt;=$AB$12), "Yes", "")</f>
        <v/>
      </c>
      <c r="U1647" s="14" t="str">
        <f>IF(MasterData5[[#This Row],[MntWines]]&gt;=AB$4, "Yes", "")</f>
        <v/>
      </c>
      <c r="V1647" s="14" t="str">
        <f>IF(MasterData5[[#This Row],[MntFruits]]&gt;=AC$4, "Yes", "")</f>
        <v/>
      </c>
      <c r="W1647" s="14" t="str">
        <f>IF(MasterData5[[#This Row],[MntMeatProducts]]&gt;=AD$4, "Yes", "")</f>
        <v/>
      </c>
      <c r="X1647" s="14" t="str">
        <f>IF(MasterData5[[#This Row],[MntFishProducts]]&gt;=AE$4, "Yes", "")</f>
        <v/>
      </c>
      <c r="Y1647" s="14" t="str">
        <f>IF(MasterData5[[#This Row],[MntSweetProducts]]&gt;=AF$4, "Yes", "")</f>
        <v/>
      </c>
    </row>
    <row r="1648" spans="1:25" x14ac:dyDescent="0.3">
      <c r="A1648">
        <v>8230</v>
      </c>
      <c r="B1648" s="10">
        <v>22</v>
      </c>
      <c r="C1648" s="10">
        <v>2</v>
      </c>
      <c r="D1648" s="10">
        <v>31</v>
      </c>
      <c r="E1648" s="10">
        <v>7</v>
      </c>
      <c r="F1648" s="10">
        <v>4</v>
      </c>
      <c r="G1648" s="10">
        <v>5</v>
      </c>
      <c r="H1648" s="24">
        <f>2021-'Customer Profile'!B1647</f>
        <v>41</v>
      </c>
      <c r="I1648" s="10">
        <f>IF(Analysis!$B$60="Wine",B1648,IF(Analysis!$B$60="Fruit",C1648,IF(Analysis!$B$60="Meat",D1648,IF(Analysis!$B$60="Fish",E1648,IF(Analysis!$B$60="Sweet",F1648,"")))))</f>
        <v>7</v>
      </c>
      <c r="J1648" s="10">
        <v>33228</v>
      </c>
      <c r="K1648" s="10" t="str">
        <f>IF(MasterData5[[#This Row],[Income ]]&gt;$AB$12, "Above", "Below")</f>
        <v>Below</v>
      </c>
      <c r="L1648" s="10">
        <f>SUM(MasterData5[[#This Row],[MntWines]:[MntSweetProducts]])</f>
        <v>66</v>
      </c>
      <c r="M1648" s="53" t="str">
        <f>IF(MasterData5[[#This Row],[Total Purchase]]&gt;=500, "Over $500", "")</f>
        <v/>
      </c>
      <c r="N1648" s="10"/>
      <c r="O1648" s="14" t="str">
        <f>IF(AND(MasterData5[[#This Row],[MntWines]]&gt;=AB$4, MasterData5[[#This Row],[Income ]]&lt;=$AB$12), "Yes", "")</f>
        <v/>
      </c>
      <c r="P1648" s="14" t="str">
        <f>IF(AND(MasterData5[[#This Row],[MntFruits]]&gt;=AC$4, MasterData5[[#This Row],[Income ]]&lt;=$AB$12), "Yes", "")</f>
        <v/>
      </c>
      <c r="Q1648" s="14" t="str">
        <f>IF(AND(MasterData5[[#This Row],[MntMeatProducts]]&gt;=AD$4, MasterData5[[#This Row],[Income ]]&lt;=$AB$12), "Yes", "")</f>
        <v/>
      </c>
      <c r="R1648" s="14" t="str">
        <f>IF(AND(MasterData5[[#This Row],[MntFishProducts]]&gt;=AE$4, MasterData5[[#This Row],[Income ]]&lt;=$AB$12), "Yes", "")</f>
        <v/>
      </c>
      <c r="S1648" s="14" t="str">
        <f>IF(AND(MasterData5[[#This Row],[MntSweetProducts]]&gt;=AF$4, MasterData5[[#This Row],[Income ]]&lt;=$AB$12), "Yes", "")</f>
        <v/>
      </c>
      <c r="U1648" s="14" t="str">
        <f>IF(MasterData5[[#This Row],[MntWines]]&gt;=AB$4, "Yes", "")</f>
        <v/>
      </c>
      <c r="V1648" s="14" t="str">
        <f>IF(MasterData5[[#This Row],[MntFruits]]&gt;=AC$4, "Yes", "")</f>
        <v/>
      </c>
      <c r="W1648" s="14" t="str">
        <f>IF(MasterData5[[#This Row],[MntMeatProducts]]&gt;=AD$4, "Yes", "")</f>
        <v/>
      </c>
      <c r="X1648" s="14" t="str">
        <f>IF(MasterData5[[#This Row],[MntFishProducts]]&gt;=AE$4, "Yes", "")</f>
        <v/>
      </c>
      <c r="Y1648" s="14" t="str">
        <f>IF(MasterData5[[#This Row],[MntSweetProducts]]&gt;=AF$4, "Yes", "")</f>
        <v/>
      </c>
    </row>
    <row r="1649" spans="1:25" x14ac:dyDescent="0.3">
      <c r="A1649">
        <v>8233</v>
      </c>
      <c r="B1649" s="10">
        <v>508</v>
      </c>
      <c r="C1649" s="10">
        <v>5</v>
      </c>
      <c r="D1649" s="10">
        <v>21</v>
      </c>
      <c r="E1649" s="10">
        <v>7</v>
      </c>
      <c r="F1649" s="10">
        <v>5</v>
      </c>
      <c r="G1649" s="10">
        <v>10</v>
      </c>
      <c r="H1649" s="24">
        <f>2021-'Customer Profile'!B1648</f>
        <v>71</v>
      </c>
      <c r="I1649" s="10">
        <f>IF(Analysis!$B$60="Wine",B1649,IF(Analysis!$B$60="Fruit",C1649,IF(Analysis!$B$60="Meat",D1649,IF(Analysis!$B$60="Fish",E1649,IF(Analysis!$B$60="Sweet",F1649,"")))))</f>
        <v>7</v>
      </c>
      <c r="J1649" s="10">
        <v>64866</v>
      </c>
      <c r="K1649" s="10" t="str">
        <f>IF(MasterData5[[#This Row],[Income ]]&gt;$AB$12, "Above", "Below")</f>
        <v>Above</v>
      </c>
      <c r="L1649" s="10">
        <f>SUM(MasterData5[[#This Row],[MntWines]:[MntSweetProducts]])</f>
        <v>546</v>
      </c>
      <c r="M1649" s="53" t="str">
        <f>IF(MasterData5[[#This Row],[Total Purchase]]&gt;=500, "Over $500", "")</f>
        <v>Over $500</v>
      </c>
      <c r="N1649" s="10"/>
      <c r="O1649" s="14" t="str">
        <f>IF(AND(MasterData5[[#This Row],[MntWines]]&gt;=AB$4, MasterData5[[#This Row],[Income ]]&lt;=$AB$12), "Yes", "")</f>
        <v/>
      </c>
      <c r="P1649" s="14" t="str">
        <f>IF(AND(MasterData5[[#This Row],[MntFruits]]&gt;=AC$4, MasterData5[[#This Row],[Income ]]&lt;=$AB$12), "Yes", "")</f>
        <v/>
      </c>
      <c r="Q1649" s="14" t="str">
        <f>IF(AND(MasterData5[[#This Row],[MntMeatProducts]]&gt;=AD$4, MasterData5[[#This Row],[Income ]]&lt;=$AB$12), "Yes", "")</f>
        <v/>
      </c>
      <c r="R1649" s="14" t="str">
        <f>IF(AND(MasterData5[[#This Row],[MntFishProducts]]&gt;=AE$4, MasterData5[[#This Row],[Income ]]&lt;=$AB$12), "Yes", "")</f>
        <v/>
      </c>
      <c r="S1649" s="14" t="str">
        <f>IF(AND(MasterData5[[#This Row],[MntSweetProducts]]&gt;=AF$4, MasterData5[[#This Row],[Income ]]&lt;=$AB$12), "Yes", "")</f>
        <v/>
      </c>
      <c r="U1649" s="14" t="str">
        <f>IF(MasterData5[[#This Row],[MntWines]]&gt;=AB$4, "Yes", "")</f>
        <v>Yes</v>
      </c>
      <c r="V1649" s="14" t="str">
        <f>IF(MasterData5[[#This Row],[MntFruits]]&gt;=AC$4, "Yes", "")</f>
        <v/>
      </c>
      <c r="W1649" s="14" t="str">
        <f>IF(MasterData5[[#This Row],[MntMeatProducts]]&gt;=AD$4, "Yes", "")</f>
        <v/>
      </c>
      <c r="X1649" s="14" t="str">
        <f>IF(MasterData5[[#This Row],[MntFishProducts]]&gt;=AE$4, "Yes", "")</f>
        <v/>
      </c>
      <c r="Y1649" s="14" t="str">
        <f>IF(MasterData5[[#This Row],[MntSweetProducts]]&gt;=AF$4, "Yes", "")</f>
        <v/>
      </c>
    </row>
    <row r="1650" spans="1:25" x14ac:dyDescent="0.3">
      <c r="A1650">
        <v>8234</v>
      </c>
      <c r="B1650" s="10">
        <v>1</v>
      </c>
      <c r="C1650" s="10">
        <v>6</v>
      </c>
      <c r="D1650" s="10">
        <v>7</v>
      </c>
      <c r="E1650" s="10">
        <v>0</v>
      </c>
      <c r="F1650" s="10">
        <v>1</v>
      </c>
      <c r="G1650" s="10">
        <v>3</v>
      </c>
      <c r="H1650" s="24">
        <f>2021-'Customer Profile'!B1649</f>
        <v>48</v>
      </c>
      <c r="I1650" s="10">
        <f>IF(Analysis!$B$60="Wine",B1650,IF(Analysis!$B$60="Fruit",C1650,IF(Analysis!$B$60="Meat",D1650,IF(Analysis!$B$60="Fish",E1650,IF(Analysis!$B$60="Sweet",F1650,"")))))</f>
        <v>0</v>
      </c>
      <c r="J1650" s="10">
        <v>27190</v>
      </c>
      <c r="K1650" s="10" t="str">
        <f>IF(MasterData5[[#This Row],[Income ]]&gt;$AB$12, "Above", "Below")</f>
        <v>Below</v>
      </c>
      <c r="L1650" s="10">
        <f>SUM(MasterData5[[#This Row],[MntWines]:[MntSweetProducts]])</f>
        <v>15</v>
      </c>
      <c r="M1650" s="53" t="str">
        <f>IF(MasterData5[[#This Row],[Total Purchase]]&gt;=500, "Over $500", "")</f>
        <v/>
      </c>
      <c r="N1650" s="10"/>
      <c r="O1650" s="14" t="str">
        <f>IF(AND(MasterData5[[#This Row],[MntWines]]&gt;=AB$4, MasterData5[[#This Row],[Income ]]&lt;=$AB$12), "Yes", "")</f>
        <v/>
      </c>
      <c r="P1650" s="14" t="str">
        <f>IF(AND(MasterData5[[#This Row],[MntFruits]]&gt;=AC$4, MasterData5[[#This Row],[Income ]]&lt;=$AB$12), "Yes", "")</f>
        <v/>
      </c>
      <c r="Q1650" s="14" t="str">
        <f>IF(AND(MasterData5[[#This Row],[MntMeatProducts]]&gt;=AD$4, MasterData5[[#This Row],[Income ]]&lt;=$AB$12), "Yes", "")</f>
        <v/>
      </c>
      <c r="R1650" s="14" t="str">
        <f>IF(AND(MasterData5[[#This Row],[MntFishProducts]]&gt;=AE$4, MasterData5[[#This Row],[Income ]]&lt;=$AB$12), "Yes", "")</f>
        <v/>
      </c>
      <c r="S1650" s="14" t="str">
        <f>IF(AND(MasterData5[[#This Row],[MntSweetProducts]]&gt;=AF$4, MasterData5[[#This Row],[Income ]]&lt;=$AB$12), "Yes", "")</f>
        <v/>
      </c>
      <c r="U1650" s="14" t="str">
        <f>IF(MasterData5[[#This Row],[MntWines]]&gt;=AB$4, "Yes", "")</f>
        <v/>
      </c>
      <c r="V1650" s="14" t="str">
        <f>IF(MasterData5[[#This Row],[MntFruits]]&gt;=AC$4, "Yes", "")</f>
        <v/>
      </c>
      <c r="W1650" s="14" t="str">
        <f>IF(MasterData5[[#This Row],[MntMeatProducts]]&gt;=AD$4, "Yes", "")</f>
        <v/>
      </c>
      <c r="X1650" s="14" t="str">
        <f>IF(MasterData5[[#This Row],[MntFishProducts]]&gt;=AE$4, "Yes", "")</f>
        <v/>
      </c>
      <c r="Y1650" s="14" t="str">
        <f>IF(MasterData5[[#This Row],[MntSweetProducts]]&gt;=AF$4, "Yes", "")</f>
        <v/>
      </c>
    </row>
    <row r="1651" spans="1:25" x14ac:dyDescent="0.3">
      <c r="A1651">
        <v>8235</v>
      </c>
      <c r="B1651" s="10">
        <v>428</v>
      </c>
      <c r="C1651" s="10">
        <v>30</v>
      </c>
      <c r="D1651" s="10">
        <v>214</v>
      </c>
      <c r="E1651" s="10">
        <v>80</v>
      </c>
      <c r="F1651" s="10">
        <v>30</v>
      </c>
      <c r="G1651" s="10">
        <v>61</v>
      </c>
      <c r="H1651" s="24">
        <f>2021-'Customer Profile'!B1650</f>
        <v>65</v>
      </c>
      <c r="I1651" s="10">
        <f>IF(Analysis!$B$60="Wine",B1651,IF(Analysis!$B$60="Fruit",C1651,IF(Analysis!$B$60="Meat",D1651,IF(Analysis!$B$60="Fish",E1651,IF(Analysis!$B$60="Sweet",F1651,"")))))</f>
        <v>80</v>
      </c>
      <c r="J1651" s="10">
        <v>69245</v>
      </c>
      <c r="K1651" s="10" t="str">
        <f>IF(MasterData5[[#This Row],[Income ]]&gt;$AB$12, "Above", "Below")</f>
        <v>Above</v>
      </c>
      <c r="L1651" s="10">
        <f>SUM(MasterData5[[#This Row],[MntWines]:[MntSweetProducts]])</f>
        <v>782</v>
      </c>
      <c r="M1651" s="53" t="str">
        <f>IF(MasterData5[[#This Row],[Total Purchase]]&gt;=500, "Over $500", "")</f>
        <v>Over $500</v>
      </c>
      <c r="N1651" s="10"/>
      <c r="O1651" s="14" t="str">
        <f>IF(AND(MasterData5[[#This Row],[MntWines]]&gt;=AB$4, MasterData5[[#This Row],[Income ]]&lt;=$AB$12), "Yes", "")</f>
        <v/>
      </c>
      <c r="P1651" s="14" t="str">
        <f>IF(AND(MasterData5[[#This Row],[MntFruits]]&gt;=AC$4, MasterData5[[#This Row],[Income ]]&lt;=$AB$12), "Yes", "")</f>
        <v/>
      </c>
      <c r="Q1651" s="14" t="str">
        <f>IF(AND(MasterData5[[#This Row],[MntMeatProducts]]&gt;=AD$4, MasterData5[[#This Row],[Income ]]&lt;=$AB$12), "Yes", "")</f>
        <v/>
      </c>
      <c r="R1651" s="14" t="str">
        <f>IF(AND(MasterData5[[#This Row],[MntFishProducts]]&gt;=AE$4, MasterData5[[#This Row],[Income ]]&lt;=$AB$12), "Yes", "")</f>
        <v/>
      </c>
      <c r="S1651" s="14" t="str">
        <f>IF(AND(MasterData5[[#This Row],[MntSweetProducts]]&gt;=AF$4, MasterData5[[#This Row],[Income ]]&lt;=$AB$12), "Yes", "")</f>
        <v/>
      </c>
      <c r="U1651" s="14" t="str">
        <f>IF(MasterData5[[#This Row],[MntWines]]&gt;=AB$4, "Yes", "")</f>
        <v>Yes</v>
      </c>
      <c r="V1651" s="14" t="str">
        <f>IF(MasterData5[[#This Row],[MntFruits]]&gt;=AC$4, "Yes", "")</f>
        <v>Yes</v>
      </c>
      <c r="W1651" s="14" t="str">
        <f>IF(MasterData5[[#This Row],[MntMeatProducts]]&gt;=AD$4, "Yes", "")</f>
        <v>Yes</v>
      </c>
      <c r="X1651" s="14" t="str">
        <f>IF(MasterData5[[#This Row],[MntFishProducts]]&gt;=AE$4, "Yes", "")</f>
        <v>Yes</v>
      </c>
      <c r="Y1651" s="14" t="str">
        <f>IF(MasterData5[[#This Row],[MntSweetProducts]]&gt;=AF$4, "Yes", "")</f>
        <v>Yes</v>
      </c>
    </row>
    <row r="1652" spans="1:25" x14ac:dyDescent="0.3">
      <c r="A1652">
        <v>8254</v>
      </c>
      <c r="B1652" s="10">
        <v>14</v>
      </c>
      <c r="C1652" s="10">
        <v>0</v>
      </c>
      <c r="D1652" s="10">
        <v>2</v>
      </c>
      <c r="E1652" s="10">
        <v>0</v>
      </c>
      <c r="F1652" s="10">
        <v>0</v>
      </c>
      <c r="G1652" s="10">
        <v>7</v>
      </c>
      <c r="H1652" s="24">
        <f>2021-'Customer Profile'!B1651</f>
        <v>47</v>
      </c>
      <c r="I1652" s="10">
        <f>IF(Analysis!$B$60="Wine",B1652,IF(Analysis!$B$60="Fruit",C1652,IF(Analysis!$B$60="Meat",D1652,IF(Analysis!$B$60="Fish",E1652,IF(Analysis!$B$60="Sweet",F1652,"")))))</f>
        <v>0</v>
      </c>
      <c r="J1652" s="10">
        <v>34596</v>
      </c>
      <c r="K1652" s="10" t="str">
        <f>IF(MasterData5[[#This Row],[Income ]]&gt;$AB$12, "Above", "Below")</f>
        <v>Below</v>
      </c>
      <c r="L1652" s="10">
        <f>SUM(MasterData5[[#This Row],[MntWines]:[MntSweetProducts]])</f>
        <v>16</v>
      </c>
      <c r="M1652" s="53" t="str">
        <f>IF(MasterData5[[#This Row],[Total Purchase]]&gt;=500, "Over $500", "")</f>
        <v/>
      </c>
      <c r="N1652" s="10"/>
      <c r="O1652" s="14" t="str">
        <f>IF(AND(MasterData5[[#This Row],[MntWines]]&gt;=AB$4, MasterData5[[#This Row],[Income ]]&lt;=$AB$12), "Yes", "")</f>
        <v/>
      </c>
      <c r="P1652" s="14" t="str">
        <f>IF(AND(MasterData5[[#This Row],[MntFruits]]&gt;=AC$4, MasterData5[[#This Row],[Income ]]&lt;=$AB$12), "Yes", "")</f>
        <v/>
      </c>
      <c r="Q1652" s="14" t="str">
        <f>IF(AND(MasterData5[[#This Row],[MntMeatProducts]]&gt;=AD$4, MasterData5[[#This Row],[Income ]]&lt;=$AB$12), "Yes", "")</f>
        <v/>
      </c>
      <c r="R1652" s="14" t="str">
        <f>IF(AND(MasterData5[[#This Row],[MntFishProducts]]&gt;=AE$4, MasterData5[[#This Row],[Income ]]&lt;=$AB$12), "Yes", "")</f>
        <v/>
      </c>
      <c r="S1652" s="14" t="str">
        <f>IF(AND(MasterData5[[#This Row],[MntSweetProducts]]&gt;=AF$4, MasterData5[[#This Row],[Income ]]&lt;=$AB$12), "Yes", "")</f>
        <v/>
      </c>
      <c r="U1652" s="14" t="str">
        <f>IF(MasterData5[[#This Row],[MntWines]]&gt;=AB$4, "Yes", "")</f>
        <v/>
      </c>
      <c r="V1652" s="14" t="str">
        <f>IF(MasterData5[[#This Row],[MntFruits]]&gt;=AC$4, "Yes", "")</f>
        <v/>
      </c>
      <c r="W1652" s="14" t="str">
        <f>IF(MasterData5[[#This Row],[MntMeatProducts]]&gt;=AD$4, "Yes", "")</f>
        <v/>
      </c>
      <c r="X1652" s="14" t="str">
        <f>IF(MasterData5[[#This Row],[MntFishProducts]]&gt;=AE$4, "Yes", "")</f>
        <v/>
      </c>
      <c r="Y1652" s="14" t="str">
        <f>IF(MasterData5[[#This Row],[MntSweetProducts]]&gt;=AF$4, "Yes", "")</f>
        <v/>
      </c>
    </row>
    <row r="1653" spans="1:25" x14ac:dyDescent="0.3">
      <c r="A1653">
        <v>8268</v>
      </c>
      <c r="B1653" s="10">
        <v>352</v>
      </c>
      <c r="C1653" s="10">
        <v>0</v>
      </c>
      <c r="D1653" s="10">
        <v>27</v>
      </c>
      <c r="E1653" s="10">
        <v>10</v>
      </c>
      <c r="F1653" s="10">
        <v>0</v>
      </c>
      <c r="G1653" s="10">
        <v>15</v>
      </c>
      <c r="H1653" s="24">
        <f>2021-'Customer Profile'!B1652</f>
        <v>60</v>
      </c>
      <c r="I1653" s="10">
        <f>IF(Analysis!$B$60="Wine",B1653,IF(Analysis!$B$60="Fruit",C1653,IF(Analysis!$B$60="Meat",D1653,IF(Analysis!$B$60="Fish",E1653,IF(Analysis!$B$60="Sweet",F1653,"")))))</f>
        <v>10</v>
      </c>
      <c r="J1653" s="10"/>
      <c r="K1653" s="10"/>
      <c r="L1653" s="10">
        <f>SUM(MasterData5[[#This Row],[MntWines]:[MntSweetProducts]])</f>
        <v>389</v>
      </c>
      <c r="M1653" s="53" t="str">
        <f>IF(MasterData5[[#This Row],[Total Purchase]]&gt;=500, "Over $500", "")</f>
        <v/>
      </c>
      <c r="N1653" s="10"/>
      <c r="O1653" s="14" t="str">
        <f>IF(AND(MasterData5[[#This Row],[MntWines]]&gt;=AB$4, MasterData5[[#This Row],[Income ]]&lt;=$AB$12), "Yes", "")</f>
        <v>Yes</v>
      </c>
      <c r="P1653" s="14" t="str">
        <f>IF(AND(MasterData5[[#This Row],[MntFruits]]&gt;=AC$4, MasterData5[[#This Row],[Income ]]&lt;=$AB$12), "Yes", "")</f>
        <v/>
      </c>
      <c r="Q1653" s="14" t="str">
        <f>IF(AND(MasterData5[[#This Row],[MntMeatProducts]]&gt;=AD$4, MasterData5[[#This Row],[Income ]]&lt;=$AB$12), "Yes", "")</f>
        <v/>
      </c>
      <c r="R1653" s="14" t="str">
        <f>IF(AND(MasterData5[[#This Row],[MntFishProducts]]&gt;=AE$4, MasterData5[[#This Row],[Income ]]&lt;=$AB$12), "Yes", "")</f>
        <v/>
      </c>
      <c r="S1653" s="14" t="str">
        <f>IF(AND(MasterData5[[#This Row],[MntSweetProducts]]&gt;=AF$4, MasterData5[[#This Row],[Income ]]&lt;=$AB$12), "Yes", "")</f>
        <v/>
      </c>
      <c r="U1653" s="14" t="str">
        <f>IF(MasterData5[[#This Row],[MntWines]]&gt;=AB$4, "Yes", "")</f>
        <v>Yes</v>
      </c>
      <c r="V1653" s="14" t="str">
        <f>IF(MasterData5[[#This Row],[MntFruits]]&gt;=AC$4, "Yes", "")</f>
        <v/>
      </c>
      <c r="W1653" s="14" t="str">
        <f>IF(MasterData5[[#This Row],[MntMeatProducts]]&gt;=AD$4, "Yes", "")</f>
        <v/>
      </c>
      <c r="X1653" s="14" t="str">
        <f>IF(MasterData5[[#This Row],[MntFishProducts]]&gt;=AE$4, "Yes", "")</f>
        <v/>
      </c>
      <c r="Y1653" s="14" t="str">
        <f>IF(MasterData5[[#This Row],[MntSweetProducts]]&gt;=AF$4, "Yes", "")</f>
        <v/>
      </c>
    </row>
    <row r="1654" spans="1:25" x14ac:dyDescent="0.3">
      <c r="A1654">
        <v>8275</v>
      </c>
      <c r="B1654" s="10">
        <v>16</v>
      </c>
      <c r="C1654" s="10">
        <v>0</v>
      </c>
      <c r="D1654" s="10">
        <v>3</v>
      </c>
      <c r="E1654" s="10">
        <v>0</v>
      </c>
      <c r="F1654" s="10">
        <v>0</v>
      </c>
      <c r="G1654" s="10">
        <v>1</v>
      </c>
      <c r="H1654" s="24">
        <f>2021-'Customer Profile'!B1653</f>
        <v>56</v>
      </c>
      <c r="I1654" s="10">
        <f>IF(Analysis!$B$60="Wine",B1654,IF(Analysis!$B$60="Fruit",C1654,IF(Analysis!$B$60="Meat",D1654,IF(Analysis!$B$60="Fish",E1654,IF(Analysis!$B$60="Sweet",F1654,"")))))</f>
        <v>0</v>
      </c>
      <c r="J1654" s="10">
        <v>47025</v>
      </c>
      <c r="K1654" s="10" t="str">
        <f>IF(MasterData5[[#This Row],[Income ]]&gt;$AB$12, "Above", "Below")</f>
        <v>Below</v>
      </c>
      <c r="L1654" s="10">
        <f>SUM(MasterData5[[#This Row],[MntWines]:[MntSweetProducts]])</f>
        <v>19</v>
      </c>
      <c r="M1654" s="53" t="str">
        <f>IF(MasterData5[[#This Row],[Total Purchase]]&gt;=500, "Over $500", "")</f>
        <v/>
      </c>
      <c r="N1654" s="10"/>
      <c r="O1654" s="14" t="str">
        <f>IF(AND(MasterData5[[#This Row],[MntWines]]&gt;=AB$4, MasterData5[[#This Row],[Income ]]&lt;=$AB$12), "Yes", "")</f>
        <v/>
      </c>
      <c r="P1654" s="14" t="str">
        <f>IF(AND(MasterData5[[#This Row],[MntFruits]]&gt;=AC$4, MasterData5[[#This Row],[Income ]]&lt;=$AB$12), "Yes", "")</f>
        <v/>
      </c>
      <c r="Q1654" s="14" t="str">
        <f>IF(AND(MasterData5[[#This Row],[MntMeatProducts]]&gt;=AD$4, MasterData5[[#This Row],[Income ]]&lt;=$AB$12), "Yes", "")</f>
        <v/>
      </c>
      <c r="R1654" s="14" t="str">
        <f>IF(AND(MasterData5[[#This Row],[MntFishProducts]]&gt;=AE$4, MasterData5[[#This Row],[Income ]]&lt;=$AB$12), "Yes", "")</f>
        <v/>
      </c>
      <c r="S1654" s="14" t="str">
        <f>IF(AND(MasterData5[[#This Row],[MntSweetProducts]]&gt;=AF$4, MasterData5[[#This Row],[Income ]]&lt;=$AB$12), "Yes", "")</f>
        <v/>
      </c>
      <c r="U1654" s="14" t="str">
        <f>IF(MasterData5[[#This Row],[MntWines]]&gt;=AB$4, "Yes", "")</f>
        <v/>
      </c>
      <c r="V1654" s="14" t="str">
        <f>IF(MasterData5[[#This Row],[MntFruits]]&gt;=AC$4, "Yes", "")</f>
        <v/>
      </c>
      <c r="W1654" s="14" t="str">
        <f>IF(MasterData5[[#This Row],[MntMeatProducts]]&gt;=AD$4, "Yes", "")</f>
        <v/>
      </c>
      <c r="X1654" s="14" t="str">
        <f>IF(MasterData5[[#This Row],[MntFishProducts]]&gt;=AE$4, "Yes", "")</f>
        <v/>
      </c>
      <c r="Y1654" s="14" t="str">
        <f>IF(MasterData5[[#This Row],[MntSweetProducts]]&gt;=AF$4, "Yes", "")</f>
        <v/>
      </c>
    </row>
    <row r="1655" spans="1:25" x14ac:dyDescent="0.3">
      <c r="A1655">
        <v>8278</v>
      </c>
      <c r="B1655" s="10">
        <v>863</v>
      </c>
      <c r="C1655" s="10">
        <v>83</v>
      </c>
      <c r="D1655" s="10">
        <v>547</v>
      </c>
      <c r="E1655" s="10">
        <v>86</v>
      </c>
      <c r="F1655" s="10">
        <v>99</v>
      </c>
      <c r="G1655" s="10">
        <v>33</v>
      </c>
      <c r="H1655" s="24">
        <f>2021-'Customer Profile'!B1654</f>
        <v>31</v>
      </c>
      <c r="I1655" s="10">
        <f>IF(Analysis!$B$60="Wine",B1655,IF(Analysis!$B$60="Fruit",C1655,IF(Analysis!$B$60="Meat",D1655,IF(Analysis!$B$60="Fish",E1655,IF(Analysis!$B$60="Sweet",F1655,"")))))</f>
        <v>86</v>
      </c>
      <c r="J1655" s="10">
        <v>74214</v>
      </c>
      <c r="K1655" s="10" t="str">
        <f>IF(MasterData5[[#This Row],[Income ]]&gt;$AB$12, "Above", "Below")</f>
        <v>Above</v>
      </c>
      <c r="L1655" s="10">
        <f>SUM(MasterData5[[#This Row],[MntWines]:[MntSweetProducts]])</f>
        <v>1678</v>
      </c>
      <c r="M1655" s="53" t="str">
        <f>IF(MasterData5[[#This Row],[Total Purchase]]&gt;=500, "Over $500", "")</f>
        <v>Over $500</v>
      </c>
      <c r="N1655" s="10"/>
      <c r="O1655" s="14" t="str">
        <f>IF(AND(MasterData5[[#This Row],[MntWines]]&gt;=AB$4, MasterData5[[#This Row],[Income ]]&lt;=$AB$12), "Yes", "")</f>
        <v/>
      </c>
      <c r="P1655" s="14" t="str">
        <f>IF(AND(MasterData5[[#This Row],[MntFruits]]&gt;=AC$4, MasterData5[[#This Row],[Income ]]&lt;=$AB$12), "Yes", "")</f>
        <v/>
      </c>
      <c r="Q1655" s="14" t="str">
        <f>IF(AND(MasterData5[[#This Row],[MntMeatProducts]]&gt;=AD$4, MasterData5[[#This Row],[Income ]]&lt;=$AB$12), "Yes", "")</f>
        <v/>
      </c>
      <c r="R1655" s="14" t="str">
        <f>IF(AND(MasterData5[[#This Row],[MntFishProducts]]&gt;=AE$4, MasterData5[[#This Row],[Income ]]&lt;=$AB$12), "Yes", "")</f>
        <v/>
      </c>
      <c r="S1655" s="14" t="str">
        <f>IF(AND(MasterData5[[#This Row],[MntSweetProducts]]&gt;=AF$4, MasterData5[[#This Row],[Income ]]&lt;=$AB$12), "Yes", "")</f>
        <v/>
      </c>
      <c r="U1655" s="14" t="str">
        <f>IF(MasterData5[[#This Row],[MntWines]]&gt;=AB$4, "Yes", "")</f>
        <v>Yes</v>
      </c>
      <c r="V1655" s="14" t="str">
        <f>IF(MasterData5[[#This Row],[MntFruits]]&gt;=AC$4, "Yes", "")</f>
        <v>Yes</v>
      </c>
      <c r="W1655" s="14" t="str">
        <f>IF(MasterData5[[#This Row],[MntMeatProducts]]&gt;=AD$4, "Yes", "")</f>
        <v>Yes</v>
      </c>
      <c r="X1655" s="14" t="str">
        <f>IF(MasterData5[[#This Row],[MntFishProducts]]&gt;=AE$4, "Yes", "")</f>
        <v>Yes</v>
      </c>
      <c r="Y1655" s="14" t="str">
        <f>IF(MasterData5[[#This Row],[MntSweetProducts]]&gt;=AF$4, "Yes", "")</f>
        <v>Yes</v>
      </c>
    </row>
    <row r="1656" spans="1:25" x14ac:dyDescent="0.3">
      <c r="A1656">
        <v>8286</v>
      </c>
      <c r="B1656" s="10">
        <v>98</v>
      </c>
      <c r="C1656" s="10">
        <v>1</v>
      </c>
      <c r="D1656" s="10">
        <v>17</v>
      </c>
      <c r="E1656" s="10">
        <v>0</v>
      </c>
      <c r="F1656" s="10">
        <v>1</v>
      </c>
      <c r="G1656" s="10">
        <v>5</v>
      </c>
      <c r="H1656" s="24">
        <f>2021-'Customer Profile'!B1655</f>
        <v>56</v>
      </c>
      <c r="I1656" s="10">
        <f>IF(Analysis!$B$60="Wine",B1656,IF(Analysis!$B$60="Fruit",C1656,IF(Analysis!$B$60="Meat",D1656,IF(Analysis!$B$60="Fish",E1656,IF(Analysis!$B$60="Sweet",F1656,"")))))</f>
        <v>0</v>
      </c>
      <c r="J1656" s="10">
        <v>51717</v>
      </c>
      <c r="K1656" s="10" t="str">
        <f>IF(MasterData5[[#This Row],[Income ]]&gt;$AB$12, "Above", "Below")</f>
        <v>Below</v>
      </c>
      <c r="L1656" s="10">
        <f>SUM(MasterData5[[#This Row],[MntWines]:[MntSweetProducts]])</f>
        <v>117</v>
      </c>
      <c r="M1656" s="53" t="str">
        <f>IF(MasterData5[[#This Row],[Total Purchase]]&gt;=500, "Over $500", "")</f>
        <v/>
      </c>
      <c r="N1656" s="10"/>
      <c r="O1656" s="14" t="str">
        <f>IF(AND(MasterData5[[#This Row],[MntWines]]&gt;=AB$4, MasterData5[[#This Row],[Income ]]&lt;=$AB$12), "Yes", "")</f>
        <v/>
      </c>
      <c r="P1656" s="14" t="str">
        <f>IF(AND(MasterData5[[#This Row],[MntFruits]]&gt;=AC$4, MasterData5[[#This Row],[Income ]]&lt;=$AB$12), "Yes", "")</f>
        <v/>
      </c>
      <c r="Q1656" s="14" t="str">
        <f>IF(AND(MasterData5[[#This Row],[MntMeatProducts]]&gt;=AD$4, MasterData5[[#This Row],[Income ]]&lt;=$AB$12), "Yes", "")</f>
        <v/>
      </c>
      <c r="R1656" s="14" t="str">
        <f>IF(AND(MasterData5[[#This Row],[MntFishProducts]]&gt;=AE$4, MasterData5[[#This Row],[Income ]]&lt;=$AB$12), "Yes", "")</f>
        <v/>
      </c>
      <c r="S1656" s="14" t="str">
        <f>IF(AND(MasterData5[[#This Row],[MntSweetProducts]]&gt;=AF$4, MasterData5[[#This Row],[Income ]]&lt;=$AB$12), "Yes", "")</f>
        <v/>
      </c>
      <c r="U1656" s="14" t="str">
        <f>IF(MasterData5[[#This Row],[MntWines]]&gt;=AB$4, "Yes", "")</f>
        <v/>
      </c>
      <c r="V1656" s="14" t="str">
        <f>IF(MasterData5[[#This Row],[MntFruits]]&gt;=AC$4, "Yes", "")</f>
        <v/>
      </c>
      <c r="W1656" s="14" t="str">
        <f>IF(MasterData5[[#This Row],[MntMeatProducts]]&gt;=AD$4, "Yes", "")</f>
        <v/>
      </c>
      <c r="X1656" s="14" t="str">
        <f>IF(MasterData5[[#This Row],[MntFishProducts]]&gt;=AE$4, "Yes", "")</f>
        <v/>
      </c>
      <c r="Y1656" s="14" t="str">
        <f>IF(MasterData5[[#This Row],[MntSweetProducts]]&gt;=AF$4, "Yes", "")</f>
        <v/>
      </c>
    </row>
    <row r="1657" spans="1:25" x14ac:dyDescent="0.3">
      <c r="A1657">
        <v>8299</v>
      </c>
      <c r="B1657" s="10">
        <v>40</v>
      </c>
      <c r="C1657" s="10">
        <v>2</v>
      </c>
      <c r="D1657" s="10">
        <v>15</v>
      </c>
      <c r="E1657" s="10">
        <v>8</v>
      </c>
      <c r="F1657" s="10">
        <v>0</v>
      </c>
      <c r="G1657" s="10">
        <v>6</v>
      </c>
      <c r="H1657" s="24">
        <f>2021-'Customer Profile'!B1656</f>
        <v>32</v>
      </c>
      <c r="I1657" s="10">
        <f>IF(Analysis!$B$60="Wine",B1657,IF(Analysis!$B$60="Fruit",C1657,IF(Analysis!$B$60="Meat",D1657,IF(Analysis!$B$60="Fish",E1657,IF(Analysis!$B$60="Sweet",F1657,"")))))</f>
        <v>8</v>
      </c>
      <c r="J1657" s="10">
        <v>33996</v>
      </c>
      <c r="K1657" s="10" t="str">
        <f>IF(MasterData5[[#This Row],[Income ]]&gt;$AB$12, "Above", "Below")</f>
        <v>Below</v>
      </c>
      <c r="L1657" s="10">
        <f>SUM(MasterData5[[#This Row],[MntWines]:[MntSweetProducts]])</f>
        <v>65</v>
      </c>
      <c r="M1657" s="53" t="str">
        <f>IF(MasterData5[[#This Row],[Total Purchase]]&gt;=500, "Over $500", "")</f>
        <v/>
      </c>
      <c r="N1657" s="10"/>
      <c r="O1657" s="14" t="str">
        <f>IF(AND(MasterData5[[#This Row],[MntWines]]&gt;=AB$4, MasterData5[[#This Row],[Income ]]&lt;=$AB$12), "Yes", "")</f>
        <v/>
      </c>
      <c r="P1657" s="14" t="str">
        <f>IF(AND(MasterData5[[#This Row],[MntFruits]]&gt;=AC$4, MasterData5[[#This Row],[Income ]]&lt;=$AB$12), "Yes", "")</f>
        <v/>
      </c>
      <c r="Q1657" s="14" t="str">
        <f>IF(AND(MasterData5[[#This Row],[MntMeatProducts]]&gt;=AD$4, MasterData5[[#This Row],[Income ]]&lt;=$AB$12), "Yes", "")</f>
        <v/>
      </c>
      <c r="R1657" s="14" t="str">
        <f>IF(AND(MasterData5[[#This Row],[MntFishProducts]]&gt;=AE$4, MasterData5[[#This Row],[Income ]]&lt;=$AB$12), "Yes", "")</f>
        <v/>
      </c>
      <c r="S1657" s="14" t="str">
        <f>IF(AND(MasterData5[[#This Row],[MntSweetProducts]]&gt;=AF$4, MasterData5[[#This Row],[Income ]]&lt;=$AB$12), "Yes", "")</f>
        <v/>
      </c>
      <c r="U1657" s="14" t="str">
        <f>IF(MasterData5[[#This Row],[MntWines]]&gt;=AB$4, "Yes", "")</f>
        <v/>
      </c>
      <c r="V1657" s="14" t="str">
        <f>IF(MasterData5[[#This Row],[MntFruits]]&gt;=AC$4, "Yes", "")</f>
        <v/>
      </c>
      <c r="W1657" s="14" t="str">
        <f>IF(MasterData5[[#This Row],[MntMeatProducts]]&gt;=AD$4, "Yes", "")</f>
        <v/>
      </c>
      <c r="X1657" s="14" t="str">
        <f>IF(MasterData5[[#This Row],[MntFishProducts]]&gt;=AE$4, "Yes", "")</f>
        <v/>
      </c>
      <c r="Y1657" s="14" t="str">
        <f>IF(MasterData5[[#This Row],[MntSweetProducts]]&gt;=AF$4, "Yes", "")</f>
        <v/>
      </c>
    </row>
    <row r="1658" spans="1:25" x14ac:dyDescent="0.3">
      <c r="A1658">
        <v>8310</v>
      </c>
      <c r="B1658" s="10">
        <v>897</v>
      </c>
      <c r="C1658" s="10">
        <v>126</v>
      </c>
      <c r="D1658" s="10">
        <v>196</v>
      </c>
      <c r="E1658" s="10">
        <v>91</v>
      </c>
      <c r="F1658" s="10">
        <v>112</v>
      </c>
      <c r="G1658" s="10">
        <v>37</v>
      </c>
      <c r="H1658" s="24">
        <f>2021-'Customer Profile'!B1657</f>
        <v>57</v>
      </c>
      <c r="I1658" s="10">
        <f>IF(Analysis!$B$60="Wine",B1658,IF(Analysis!$B$60="Fruit",C1658,IF(Analysis!$B$60="Meat",D1658,IF(Analysis!$B$60="Fish",E1658,IF(Analysis!$B$60="Sweet",F1658,"")))))</f>
        <v>91</v>
      </c>
      <c r="J1658" s="10">
        <v>68142</v>
      </c>
      <c r="K1658" s="10" t="str">
        <f>IF(MasterData5[[#This Row],[Income ]]&gt;$AB$12, "Above", "Below")</f>
        <v>Above</v>
      </c>
      <c r="L1658" s="10">
        <f>SUM(MasterData5[[#This Row],[MntWines]:[MntSweetProducts]])</f>
        <v>1422</v>
      </c>
      <c r="M1658" s="53" t="str">
        <f>IF(MasterData5[[#This Row],[Total Purchase]]&gt;=500, "Over $500", "")</f>
        <v>Over $500</v>
      </c>
      <c r="N1658" s="10"/>
      <c r="O1658" s="14" t="str">
        <f>IF(AND(MasterData5[[#This Row],[MntWines]]&gt;=AB$4, MasterData5[[#This Row],[Income ]]&lt;=$AB$12), "Yes", "")</f>
        <v/>
      </c>
      <c r="P1658" s="14" t="str">
        <f>IF(AND(MasterData5[[#This Row],[MntFruits]]&gt;=AC$4, MasterData5[[#This Row],[Income ]]&lt;=$AB$12), "Yes", "")</f>
        <v/>
      </c>
      <c r="Q1658" s="14" t="str">
        <f>IF(AND(MasterData5[[#This Row],[MntMeatProducts]]&gt;=AD$4, MasterData5[[#This Row],[Income ]]&lt;=$AB$12), "Yes", "")</f>
        <v/>
      </c>
      <c r="R1658" s="14" t="str">
        <f>IF(AND(MasterData5[[#This Row],[MntFishProducts]]&gt;=AE$4, MasterData5[[#This Row],[Income ]]&lt;=$AB$12), "Yes", "")</f>
        <v/>
      </c>
      <c r="S1658" s="14" t="str">
        <f>IF(AND(MasterData5[[#This Row],[MntSweetProducts]]&gt;=AF$4, MasterData5[[#This Row],[Income ]]&lt;=$AB$12), "Yes", "")</f>
        <v/>
      </c>
      <c r="U1658" s="14" t="str">
        <f>IF(MasterData5[[#This Row],[MntWines]]&gt;=AB$4, "Yes", "")</f>
        <v>Yes</v>
      </c>
      <c r="V1658" s="14" t="str">
        <f>IF(MasterData5[[#This Row],[MntFruits]]&gt;=AC$4, "Yes", "")</f>
        <v>Yes</v>
      </c>
      <c r="W1658" s="14" t="str">
        <f>IF(MasterData5[[#This Row],[MntMeatProducts]]&gt;=AD$4, "Yes", "")</f>
        <v>Yes</v>
      </c>
      <c r="X1658" s="14" t="str">
        <f>IF(MasterData5[[#This Row],[MntFishProducts]]&gt;=AE$4, "Yes", "")</f>
        <v>Yes</v>
      </c>
      <c r="Y1658" s="14" t="str">
        <f>IF(MasterData5[[#This Row],[MntSweetProducts]]&gt;=AF$4, "Yes", "")</f>
        <v>Yes</v>
      </c>
    </row>
    <row r="1659" spans="1:25" x14ac:dyDescent="0.3">
      <c r="A1659">
        <v>8312</v>
      </c>
      <c r="B1659" s="10">
        <v>1</v>
      </c>
      <c r="C1659" s="10">
        <v>9</v>
      </c>
      <c r="D1659" s="10">
        <v>7</v>
      </c>
      <c r="E1659" s="10">
        <v>2</v>
      </c>
      <c r="F1659" s="10">
        <v>14</v>
      </c>
      <c r="G1659" s="10">
        <v>10</v>
      </c>
      <c r="H1659" s="24">
        <f>2021-'Customer Profile'!B1658</f>
        <v>60</v>
      </c>
      <c r="I1659" s="10">
        <f>IF(Analysis!$B$60="Wine",B1659,IF(Analysis!$B$60="Fruit",C1659,IF(Analysis!$B$60="Meat",D1659,IF(Analysis!$B$60="Fish",E1659,IF(Analysis!$B$60="Sweet",F1659,"")))))</f>
        <v>2</v>
      </c>
      <c r="J1659" s="10">
        <v>28249</v>
      </c>
      <c r="K1659" s="10" t="str">
        <f>IF(MasterData5[[#This Row],[Income ]]&gt;$AB$12, "Above", "Below")</f>
        <v>Below</v>
      </c>
      <c r="L1659" s="10">
        <f>SUM(MasterData5[[#This Row],[MntWines]:[MntSweetProducts]])</f>
        <v>33</v>
      </c>
      <c r="M1659" s="53" t="str">
        <f>IF(MasterData5[[#This Row],[Total Purchase]]&gt;=500, "Over $500", "")</f>
        <v/>
      </c>
      <c r="N1659" s="10"/>
      <c r="O1659" s="14" t="str">
        <f>IF(AND(MasterData5[[#This Row],[MntWines]]&gt;=AB$4, MasterData5[[#This Row],[Income ]]&lt;=$AB$12), "Yes", "")</f>
        <v/>
      </c>
      <c r="P1659" s="14" t="str">
        <f>IF(AND(MasterData5[[#This Row],[MntFruits]]&gt;=AC$4, MasterData5[[#This Row],[Income ]]&lt;=$AB$12), "Yes", "")</f>
        <v/>
      </c>
      <c r="Q1659" s="14" t="str">
        <f>IF(AND(MasterData5[[#This Row],[MntMeatProducts]]&gt;=AD$4, MasterData5[[#This Row],[Income ]]&lt;=$AB$12), "Yes", "")</f>
        <v/>
      </c>
      <c r="R1659" s="14" t="str">
        <f>IF(AND(MasterData5[[#This Row],[MntFishProducts]]&gt;=AE$4, MasterData5[[#This Row],[Income ]]&lt;=$AB$12), "Yes", "")</f>
        <v/>
      </c>
      <c r="S1659" s="14" t="str">
        <f>IF(AND(MasterData5[[#This Row],[MntSweetProducts]]&gt;=AF$4, MasterData5[[#This Row],[Income ]]&lt;=$AB$12), "Yes", "")</f>
        <v/>
      </c>
      <c r="U1659" s="14" t="str">
        <f>IF(MasterData5[[#This Row],[MntWines]]&gt;=AB$4, "Yes", "")</f>
        <v/>
      </c>
      <c r="V1659" s="14" t="str">
        <f>IF(MasterData5[[#This Row],[MntFruits]]&gt;=AC$4, "Yes", "")</f>
        <v/>
      </c>
      <c r="W1659" s="14" t="str">
        <f>IF(MasterData5[[#This Row],[MntMeatProducts]]&gt;=AD$4, "Yes", "")</f>
        <v/>
      </c>
      <c r="X1659" s="14" t="str">
        <f>IF(MasterData5[[#This Row],[MntFishProducts]]&gt;=AE$4, "Yes", "")</f>
        <v/>
      </c>
      <c r="Y1659" s="14" t="str">
        <f>IF(MasterData5[[#This Row],[MntSweetProducts]]&gt;=AF$4, "Yes", "")</f>
        <v/>
      </c>
    </row>
    <row r="1660" spans="1:25" x14ac:dyDescent="0.3">
      <c r="A1660">
        <v>8314</v>
      </c>
      <c r="B1660" s="10">
        <v>557</v>
      </c>
      <c r="C1660" s="10">
        <v>129</v>
      </c>
      <c r="D1660" s="10">
        <v>761</v>
      </c>
      <c r="E1660" s="10">
        <v>29</v>
      </c>
      <c r="F1660" s="10">
        <v>185</v>
      </c>
      <c r="G1660" s="10">
        <v>111</v>
      </c>
      <c r="H1660" s="24">
        <f>2021-'Customer Profile'!B1659</f>
        <v>39</v>
      </c>
      <c r="I1660" s="10">
        <f>IF(Analysis!$B$60="Wine",B1660,IF(Analysis!$B$60="Fruit",C1660,IF(Analysis!$B$60="Meat",D1660,IF(Analysis!$B$60="Fish",E1660,IF(Analysis!$B$60="Sweet",F1660,"")))))</f>
        <v>29</v>
      </c>
      <c r="J1660" s="10">
        <v>79908</v>
      </c>
      <c r="K1660" s="10" t="str">
        <f>IF(MasterData5[[#This Row],[Income ]]&gt;$AB$12, "Above", "Below")</f>
        <v>Above</v>
      </c>
      <c r="L1660" s="10">
        <f>SUM(MasterData5[[#This Row],[MntWines]:[MntSweetProducts]])</f>
        <v>1661</v>
      </c>
      <c r="M1660" s="53" t="str">
        <f>IF(MasterData5[[#This Row],[Total Purchase]]&gt;=500, "Over $500", "")</f>
        <v>Over $500</v>
      </c>
      <c r="N1660" s="10"/>
      <c r="O1660" s="14" t="str">
        <f>IF(AND(MasterData5[[#This Row],[MntWines]]&gt;=AB$4, MasterData5[[#This Row],[Income ]]&lt;=$AB$12), "Yes", "")</f>
        <v/>
      </c>
      <c r="P1660" s="14" t="str">
        <f>IF(AND(MasterData5[[#This Row],[MntFruits]]&gt;=AC$4, MasterData5[[#This Row],[Income ]]&lt;=$AB$12), "Yes", "")</f>
        <v/>
      </c>
      <c r="Q1660" s="14" t="str">
        <f>IF(AND(MasterData5[[#This Row],[MntMeatProducts]]&gt;=AD$4, MasterData5[[#This Row],[Income ]]&lt;=$AB$12), "Yes", "")</f>
        <v/>
      </c>
      <c r="R1660" s="14" t="str">
        <f>IF(AND(MasterData5[[#This Row],[MntFishProducts]]&gt;=AE$4, MasterData5[[#This Row],[Income ]]&lt;=$AB$12), "Yes", "")</f>
        <v/>
      </c>
      <c r="S1660" s="14" t="str">
        <f>IF(AND(MasterData5[[#This Row],[MntSweetProducts]]&gt;=AF$4, MasterData5[[#This Row],[Income ]]&lt;=$AB$12), "Yes", "")</f>
        <v/>
      </c>
      <c r="U1660" s="14" t="str">
        <f>IF(MasterData5[[#This Row],[MntWines]]&gt;=AB$4, "Yes", "")</f>
        <v>Yes</v>
      </c>
      <c r="V1660" s="14" t="str">
        <f>IF(MasterData5[[#This Row],[MntFruits]]&gt;=AC$4, "Yes", "")</f>
        <v>Yes</v>
      </c>
      <c r="W1660" s="14" t="str">
        <f>IF(MasterData5[[#This Row],[MntMeatProducts]]&gt;=AD$4, "Yes", "")</f>
        <v>Yes</v>
      </c>
      <c r="X1660" s="14" t="str">
        <f>IF(MasterData5[[#This Row],[MntFishProducts]]&gt;=AE$4, "Yes", "")</f>
        <v/>
      </c>
      <c r="Y1660" s="14" t="str">
        <f>IF(MasterData5[[#This Row],[MntSweetProducts]]&gt;=AF$4, "Yes", "")</f>
        <v>Yes</v>
      </c>
    </row>
    <row r="1661" spans="1:25" x14ac:dyDescent="0.3">
      <c r="A1661">
        <v>8315</v>
      </c>
      <c r="B1661" s="10">
        <v>4</v>
      </c>
      <c r="C1661" s="10">
        <v>2</v>
      </c>
      <c r="D1661" s="10">
        <v>11</v>
      </c>
      <c r="E1661" s="10">
        <v>2</v>
      </c>
      <c r="F1661" s="10">
        <v>0</v>
      </c>
      <c r="G1661" s="10">
        <v>4</v>
      </c>
      <c r="H1661" s="24">
        <f>2021-'Customer Profile'!B1660</f>
        <v>26</v>
      </c>
      <c r="I1661" s="10">
        <f>IF(Analysis!$B$60="Wine",B1661,IF(Analysis!$B$60="Fruit",C1661,IF(Analysis!$B$60="Meat",D1661,IF(Analysis!$B$60="Fish",E1661,IF(Analysis!$B$60="Sweet",F1661,"")))))</f>
        <v>2</v>
      </c>
      <c r="J1661" s="10">
        <v>34824</v>
      </c>
      <c r="K1661" s="10" t="str">
        <f>IF(MasterData5[[#This Row],[Income ]]&gt;$AB$12, "Above", "Below")</f>
        <v>Below</v>
      </c>
      <c r="L1661" s="10">
        <f>SUM(MasterData5[[#This Row],[MntWines]:[MntSweetProducts]])</f>
        <v>19</v>
      </c>
      <c r="M1661" s="53" t="str">
        <f>IF(MasterData5[[#This Row],[Total Purchase]]&gt;=500, "Over $500", "")</f>
        <v/>
      </c>
      <c r="N1661" s="10"/>
      <c r="O1661" s="14" t="str">
        <f>IF(AND(MasterData5[[#This Row],[MntWines]]&gt;=AB$4, MasterData5[[#This Row],[Income ]]&lt;=$AB$12), "Yes", "")</f>
        <v/>
      </c>
      <c r="P1661" s="14" t="str">
        <f>IF(AND(MasterData5[[#This Row],[MntFruits]]&gt;=AC$4, MasterData5[[#This Row],[Income ]]&lt;=$AB$12), "Yes", "")</f>
        <v/>
      </c>
      <c r="Q1661" s="14" t="str">
        <f>IF(AND(MasterData5[[#This Row],[MntMeatProducts]]&gt;=AD$4, MasterData5[[#This Row],[Income ]]&lt;=$AB$12), "Yes", "")</f>
        <v/>
      </c>
      <c r="R1661" s="14" t="str">
        <f>IF(AND(MasterData5[[#This Row],[MntFishProducts]]&gt;=AE$4, MasterData5[[#This Row],[Income ]]&lt;=$AB$12), "Yes", "")</f>
        <v/>
      </c>
      <c r="S1661" s="14" t="str">
        <f>IF(AND(MasterData5[[#This Row],[MntSweetProducts]]&gt;=AF$4, MasterData5[[#This Row],[Income ]]&lt;=$AB$12), "Yes", "")</f>
        <v/>
      </c>
      <c r="U1661" s="14" t="str">
        <f>IF(MasterData5[[#This Row],[MntWines]]&gt;=AB$4, "Yes", "")</f>
        <v/>
      </c>
      <c r="V1661" s="14" t="str">
        <f>IF(MasterData5[[#This Row],[MntFruits]]&gt;=AC$4, "Yes", "")</f>
        <v/>
      </c>
      <c r="W1661" s="14" t="str">
        <f>IF(MasterData5[[#This Row],[MntMeatProducts]]&gt;=AD$4, "Yes", "")</f>
        <v/>
      </c>
      <c r="X1661" s="14" t="str">
        <f>IF(MasterData5[[#This Row],[MntFishProducts]]&gt;=AE$4, "Yes", "")</f>
        <v/>
      </c>
      <c r="Y1661" s="14" t="str">
        <f>IF(MasterData5[[#This Row],[MntSweetProducts]]&gt;=AF$4, "Yes", "")</f>
        <v/>
      </c>
    </row>
    <row r="1662" spans="1:25" x14ac:dyDescent="0.3">
      <c r="A1662">
        <v>8318</v>
      </c>
      <c r="B1662" s="10">
        <v>594</v>
      </c>
      <c r="C1662" s="10">
        <v>134</v>
      </c>
      <c r="D1662" s="10">
        <v>786</v>
      </c>
      <c r="E1662" s="10">
        <v>33</v>
      </c>
      <c r="F1662" s="10">
        <v>134</v>
      </c>
      <c r="G1662" s="10">
        <v>57</v>
      </c>
      <c r="H1662" s="24">
        <f>2021-'Customer Profile'!B1661</f>
        <v>42</v>
      </c>
      <c r="I1662" s="10">
        <f>IF(Analysis!$B$60="Wine",B1662,IF(Analysis!$B$60="Fruit",C1662,IF(Analysis!$B$60="Meat",D1662,IF(Analysis!$B$60="Fish",E1662,IF(Analysis!$B$60="Sweet",F1662,"")))))</f>
        <v>33</v>
      </c>
      <c r="J1662" s="10">
        <v>90300</v>
      </c>
      <c r="K1662" s="10" t="str">
        <f>IF(MasterData5[[#This Row],[Income ]]&gt;$AB$12, "Above", "Below")</f>
        <v>Above</v>
      </c>
      <c r="L1662" s="10">
        <f>SUM(MasterData5[[#This Row],[MntWines]:[MntSweetProducts]])</f>
        <v>1681</v>
      </c>
      <c r="M1662" s="53" t="str">
        <f>IF(MasterData5[[#This Row],[Total Purchase]]&gt;=500, "Over $500", "")</f>
        <v>Over $500</v>
      </c>
      <c r="N1662" s="10"/>
      <c r="O1662" s="14" t="str">
        <f>IF(AND(MasterData5[[#This Row],[MntWines]]&gt;=AB$4, MasterData5[[#This Row],[Income ]]&lt;=$AB$12), "Yes", "")</f>
        <v/>
      </c>
      <c r="P1662" s="14" t="str">
        <f>IF(AND(MasterData5[[#This Row],[MntFruits]]&gt;=AC$4, MasterData5[[#This Row],[Income ]]&lt;=$AB$12), "Yes", "")</f>
        <v/>
      </c>
      <c r="Q1662" s="14" t="str">
        <f>IF(AND(MasterData5[[#This Row],[MntMeatProducts]]&gt;=AD$4, MasterData5[[#This Row],[Income ]]&lt;=$AB$12), "Yes", "")</f>
        <v/>
      </c>
      <c r="R1662" s="14" t="str">
        <f>IF(AND(MasterData5[[#This Row],[MntFishProducts]]&gt;=AE$4, MasterData5[[#This Row],[Income ]]&lt;=$AB$12), "Yes", "")</f>
        <v/>
      </c>
      <c r="S1662" s="14" t="str">
        <f>IF(AND(MasterData5[[#This Row],[MntSweetProducts]]&gt;=AF$4, MasterData5[[#This Row],[Income ]]&lt;=$AB$12), "Yes", "")</f>
        <v/>
      </c>
      <c r="U1662" s="14" t="str">
        <f>IF(MasterData5[[#This Row],[MntWines]]&gt;=AB$4, "Yes", "")</f>
        <v>Yes</v>
      </c>
      <c r="V1662" s="14" t="str">
        <f>IF(MasterData5[[#This Row],[MntFruits]]&gt;=AC$4, "Yes", "")</f>
        <v>Yes</v>
      </c>
      <c r="W1662" s="14" t="str">
        <f>IF(MasterData5[[#This Row],[MntMeatProducts]]&gt;=AD$4, "Yes", "")</f>
        <v>Yes</v>
      </c>
      <c r="X1662" s="14" t="str">
        <f>IF(MasterData5[[#This Row],[MntFishProducts]]&gt;=AE$4, "Yes", "")</f>
        <v/>
      </c>
      <c r="Y1662" s="14" t="str">
        <f>IF(MasterData5[[#This Row],[MntSweetProducts]]&gt;=AF$4, "Yes", "")</f>
        <v>Yes</v>
      </c>
    </row>
    <row r="1663" spans="1:25" x14ac:dyDescent="0.3">
      <c r="A1663">
        <v>8334</v>
      </c>
      <c r="B1663" s="10">
        <v>79</v>
      </c>
      <c r="C1663" s="10">
        <v>1</v>
      </c>
      <c r="D1663" s="10">
        <v>31</v>
      </c>
      <c r="E1663" s="10">
        <v>4</v>
      </c>
      <c r="F1663" s="10">
        <v>4</v>
      </c>
      <c r="G1663" s="10">
        <v>12</v>
      </c>
      <c r="H1663" s="24">
        <f>2021-'Customer Profile'!B1662</f>
        <v>50</v>
      </c>
      <c r="I1663" s="10">
        <f>IF(Analysis!$B$60="Wine",B1663,IF(Analysis!$B$60="Fruit",C1663,IF(Analysis!$B$60="Meat",D1663,IF(Analysis!$B$60="Fish",E1663,IF(Analysis!$B$60="Sweet",F1663,"")))))</f>
        <v>4</v>
      </c>
      <c r="J1663" s="10">
        <v>33316</v>
      </c>
      <c r="K1663" s="10" t="str">
        <f>IF(MasterData5[[#This Row],[Income ]]&gt;$AB$12, "Above", "Below")</f>
        <v>Below</v>
      </c>
      <c r="L1663" s="10">
        <f>SUM(MasterData5[[#This Row],[MntWines]:[MntSweetProducts]])</f>
        <v>119</v>
      </c>
      <c r="M1663" s="53" t="str">
        <f>IF(MasterData5[[#This Row],[Total Purchase]]&gt;=500, "Over $500", "")</f>
        <v/>
      </c>
      <c r="N1663" s="10"/>
      <c r="O1663" s="14" t="str">
        <f>IF(AND(MasterData5[[#This Row],[MntWines]]&gt;=AB$4, MasterData5[[#This Row],[Income ]]&lt;=$AB$12), "Yes", "")</f>
        <v/>
      </c>
      <c r="P1663" s="14" t="str">
        <f>IF(AND(MasterData5[[#This Row],[MntFruits]]&gt;=AC$4, MasterData5[[#This Row],[Income ]]&lt;=$AB$12), "Yes", "")</f>
        <v/>
      </c>
      <c r="Q1663" s="14" t="str">
        <f>IF(AND(MasterData5[[#This Row],[MntMeatProducts]]&gt;=AD$4, MasterData5[[#This Row],[Income ]]&lt;=$AB$12), "Yes", "")</f>
        <v/>
      </c>
      <c r="R1663" s="14" t="str">
        <f>IF(AND(MasterData5[[#This Row],[MntFishProducts]]&gt;=AE$4, MasterData5[[#This Row],[Income ]]&lt;=$AB$12), "Yes", "")</f>
        <v/>
      </c>
      <c r="S1663" s="14" t="str">
        <f>IF(AND(MasterData5[[#This Row],[MntSweetProducts]]&gt;=AF$4, MasterData5[[#This Row],[Income ]]&lt;=$AB$12), "Yes", "")</f>
        <v/>
      </c>
      <c r="U1663" s="14" t="str">
        <f>IF(MasterData5[[#This Row],[MntWines]]&gt;=AB$4, "Yes", "")</f>
        <v/>
      </c>
      <c r="V1663" s="14" t="str">
        <f>IF(MasterData5[[#This Row],[MntFruits]]&gt;=AC$4, "Yes", "")</f>
        <v/>
      </c>
      <c r="W1663" s="14" t="str">
        <f>IF(MasterData5[[#This Row],[MntMeatProducts]]&gt;=AD$4, "Yes", "")</f>
        <v/>
      </c>
      <c r="X1663" s="14" t="str">
        <f>IF(MasterData5[[#This Row],[MntFishProducts]]&gt;=AE$4, "Yes", "")</f>
        <v/>
      </c>
      <c r="Y1663" s="14" t="str">
        <f>IF(MasterData5[[#This Row],[MntSweetProducts]]&gt;=AF$4, "Yes", "")</f>
        <v/>
      </c>
    </row>
    <row r="1664" spans="1:25" x14ac:dyDescent="0.3">
      <c r="A1664">
        <v>8341</v>
      </c>
      <c r="B1664" s="10">
        <v>15</v>
      </c>
      <c r="C1664" s="10">
        <v>0</v>
      </c>
      <c r="D1664" s="10">
        <v>6</v>
      </c>
      <c r="E1664" s="10">
        <v>0</v>
      </c>
      <c r="F1664" s="10">
        <v>1</v>
      </c>
      <c r="G1664" s="10">
        <v>12</v>
      </c>
      <c r="H1664" s="24">
        <f>2021-'Customer Profile'!B1663</f>
        <v>52</v>
      </c>
      <c r="I1664" s="10">
        <f>IF(Analysis!$B$60="Wine",B1664,IF(Analysis!$B$60="Fruit",C1664,IF(Analysis!$B$60="Meat",D1664,IF(Analysis!$B$60="Fish",E1664,IF(Analysis!$B$60="Sweet",F1664,"")))))</f>
        <v>0</v>
      </c>
      <c r="J1664" s="10">
        <v>30396</v>
      </c>
      <c r="K1664" s="10" t="str">
        <f>IF(MasterData5[[#This Row],[Income ]]&gt;$AB$12, "Above", "Below")</f>
        <v>Below</v>
      </c>
      <c r="L1664" s="10">
        <f>SUM(MasterData5[[#This Row],[MntWines]:[MntSweetProducts]])</f>
        <v>22</v>
      </c>
      <c r="M1664" s="53" t="str">
        <f>IF(MasterData5[[#This Row],[Total Purchase]]&gt;=500, "Over $500", "")</f>
        <v/>
      </c>
      <c r="N1664" s="10"/>
      <c r="O1664" s="14" t="str">
        <f>IF(AND(MasterData5[[#This Row],[MntWines]]&gt;=AB$4, MasterData5[[#This Row],[Income ]]&lt;=$AB$12), "Yes", "")</f>
        <v/>
      </c>
      <c r="P1664" s="14" t="str">
        <f>IF(AND(MasterData5[[#This Row],[MntFruits]]&gt;=AC$4, MasterData5[[#This Row],[Income ]]&lt;=$AB$12), "Yes", "")</f>
        <v/>
      </c>
      <c r="Q1664" s="14" t="str">
        <f>IF(AND(MasterData5[[#This Row],[MntMeatProducts]]&gt;=AD$4, MasterData5[[#This Row],[Income ]]&lt;=$AB$12), "Yes", "")</f>
        <v/>
      </c>
      <c r="R1664" s="14" t="str">
        <f>IF(AND(MasterData5[[#This Row],[MntFishProducts]]&gt;=AE$4, MasterData5[[#This Row],[Income ]]&lt;=$AB$12), "Yes", "")</f>
        <v/>
      </c>
      <c r="S1664" s="14" t="str">
        <f>IF(AND(MasterData5[[#This Row],[MntSweetProducts]]&gt;=AF$4, MasterData5[[#This Row],[Income ]]&lt;=$AB$12), "Yes", "")</f>
        <v/>
      </c>
      <c r="U1664" s="14" t="str">
        <f>IF(MasterData5[[#This Row],[MntWines]]&gt;=AB$4, "Yes", "")</f>
        <v/>
      </c>
      <c r="V1664" s="14" t="str">
        <f>IF(MasterData5[[#This Row],[MntFruits]]&gt;=AC$4, "Yes", "")</f>
        <v/>
      </c>
      <c r="W1664" s="14" t="str">
        <f>IF(MasterData5[[#This Row],[MntMeatProducts]]&gt;=AD$4, "Yes", "")</f>
        <v/>
      </c>
      <c r="X1664" s="14" t="str">
        <f>IF(MasterData5[[#This Row],[MntFishProducts]]&gt;=AE$4, "Yes", "")</f>
        <v/>
      </c>
      <c r="Y1664" s="14" t="str">
        <f>IF(MasterData5[[#This Row],[MntSweetProducts]]&gt;=AF$4, "Yes", "")</f>
        <v/>
      </c>
    </row>
    <row r="1665" spans="1:25" x14ac:dyDescent="0.3">
      <c r="A1665">
        <v>8346</v>
      </c>
      <c r="B1665" s="10">
        <v>138</v>
      </c>
      <c r="C1665" s="10">
        <v>15</v>
      </c>
      <c r="D1665" s="10">
        <v>35</v>
      </c>
      <c r="E1665" s="10">
        <v>25</v>
      </c>
      <c r="F1665" s="10">
        <v>11</v>
      </c>
      <c r="G1665" s="10">
        <v>72</v>
      </c>
      <c r="H1665" s="24">
        <f>2021-'Customer Profile'!B1664</f>
        <v>47</v>
      </c>
      <c r="I1665" s="10">
        <f>IF(Analysis!$B$60="Wine",B1665,IF(Analysis!$B$60="Fruit",C1665,IF(Analysis!$B$60="Meat",D1665,IF(Analysis!$B$60="Fish",E1665,IF(Analysis!$B$60="Sweet",F1665,"")))))</f>
        <v>25</v>
      </c>
      <c r="J1665" s="10">
        <v>32233</v>
      </c>
      <c r="K1665" s="10" t="str">
        <f>IF(MasterData5[[#This Row],[Income ]]&gt;$AB$12, "Above", "Below")</f>
        <v>Below</v>
      </c>
      <c r="L1665" s="10">
        <f>SUM(MasterData5[[#This Row],[MntWines]:[MntSweetProducts]])</f>
        <v>224</v>
      </c>
      <c r="M1665" s="53" t="str">
        <f>IF(MasterData5[[#This Row],[Total Purchase]]&gt;=500, "Over $500", "")</f>
        <v/>
      </c>
      <c r="N1665" s="10"/>
      <c r="O1665" s="14" t="str">
        <f>IF(AND(MasterData5[[#This Row],[MntWines]]&gt;=AB$4, MasterData5[[#This Row],[Income ]]&lt;=$AB$12), "Yes", "")</f>
        <v/>
      </c>
      <c r="P1665" s="14" t="str">
        <f>IF(AND(MasterData5[[#This Row],[MntFruits]]&gt;=AC$4, MasterData5[[#This Row],[Income ]]&lt;=$AB$12), "Yes", "")</f>
        <v/>
      </c>
      <c r="Q1665" s="14" t="str">
        <f>IF(AND(MasterData5[[#This Row],[MntMeatProducts]]&gt;=AD$4, MasterData5[[#This Row],[Income ]]&lt;=$AB$12), "Yes", "")</f>
        <v/>
      </c>
      <c r="R1665" s="14" t="str">
        <f>IF(AND(MasterData5[[#This Row],[MntFishProducts]]&gt;=AE$4, MasterData5[[#This Row],[Income ]]&lt;=$AB$12), "Yes", "")</f>
        <v/>
      </c>
      <c r="S1665" s="14" t="str">
        <f>IF(AND(MasterData5[[#This Row],[MntSweetProducts]]&gt;=AF$4, MasterData5[[#This Row],[Income ]]&lt;=$AB$12), "Yes", "")</f>
        <v/>
      </c>
      <c r="U1665" s="14" t="str">
        <f>IF(MasterData5[[#This Row],[MntWines]]&gt;=AB$4, "Yes", "")</f>
        <v/>
      </c>
      <c r="V1665" s="14" t="str">
        <f>IF(MasterData5[[#This Row],[MntFruits]]&gt;=AC$4, "Yes", "")</f>
        <v/>
      </c>
      <c r="W1665" s="14" t="str">
        <f>IF(MasterData5[[#This Row],[MntMeatProducts]]&gt;=AD$4, "Yes", "")</f>
        <v/>
      </c>
      <c r="X1665" s="14" t="str">
        <f>IF(MasterData5[[#This Row],[MntFishProducts]]&gt;=AE$4, "Yes", "")</f>
        <v/>
      </c>
      <c r="Y1665" s="14" t="str">
        <f>IF(MasterData5[[#This Row],[MntSweetProducts]]&gt;=AF$4, "Yes", "")</f>
        <v/>
      </c>
    </row>
    <row r="1666" spans="1:25" x14ac:dyDescent="0.3">
      <c r="A1666">
        <v>8360</v>
      </c>
      <c r="B1666" s="10">
        <v>111</v>
      </c>
      <c r="C1666" s="10">
        <v>16</v>
      </c>
      <c r="D1666" s="10">
        <v>37</v>
      </c>
      <c r="E1666" s="10">
        <v>7</v>
      </c>
      <c r="F1666" s="10">
        <v>9</v>
      </c>
      <c r="G1666" s="10">
        <v>18</v>
      </c>
      <c r="H1666" s="24">
        <f>2021-'Customer Profile'!B1665</f>
        <v>50</v>
      </c>
      <c r="I1666" s="10">
        <f>IF(Analysis!$B$60="Wine",B1666,IF(Analysis!$B$60="Fruit",C1666,IF(Analysis!$B$60="Meat",D1666,IF(Analysis!$B$60="Fish",E1666,IF(Analysis!$B$60="Sweet",F1666,"")))))</f>
        <v>7</v>
      </c>
      <c r="J1666" s="10">
        <v>54690</v>
      </c>
      <c r="K1666" s="10" t="str">
        <f>IF(MasterData5[[#This Row],[Income ]]&gt;$AB$12, "Above", "Below")</f>
        <v>Above</v>
      </c>
      <c r="L1666" s="10">
        <f>SUM(MasterData5[[#This Row],[MntWines]:[MntSweetProducts]])</f>
        <v>180</v>
      </c>
      <c r="M1666" s="53" t="str">
        <f>IF(MasterData5[[#This Row],[Total Purchase]]&gt;=500, "Over $500", "")</f>
        <v/>
      </c>
      <c r="N1666" s="10"/>
      <c r="O1666" s="14" t="str">
        <f>IF(AND(MasterData5[[#This Row],[MntWines]]&gt;=AB$4, MasterData5[[#This Row],[Income ]]&lt;=$AB$12), "Yes", "")</f>
        <v/>
      </c>
      <c r="P1666" s="14" t="str">
        <f>IF(AND(MasterData5[[#This Row],[MntFruits]]&gt;=AC$4, MasterData5[[#This Row],[Income ]]&lt;=$AB$12), "Yes", "")</f>
        <v/>
      </c>
      <c r="Q1666" s="14" t="str">
        <f>IF(AND(MasterData5[[#This Row],[MntMeatProducts]]&gt;=AD$4, MasterData5[[#This Row],[Income ]]&lt;=$AB$12), "Yes", "")</f>
        <v/>
      </c>
      <c r="R1666" s="14" t="str">
        <f>IF(AND(MasterData5[[#This Row],[MntFishProducts]]&gt;=AE$4, MasterData5[[#This Row],[Income ]]&lt;=$AB$12), "Yes", "")</f>
        <v/>
      </c>
      <c r="S1666" s="14" t="str">
        <f>IF(AND(MasterData5[[#This Row],[MntSweetProducts]]&gt;=AF$4, MasterData5[[#This Row],[Income ]]&lt;=$AB$12), "Yes", "")</f>
        <v/>
      </c>
      <c r="U1666" s="14" t="str">
        <f>IF(MasterData5[[#This Row],[MntWines]]&gt;=AB$4, "Yes", "")</f>
        <v/>
      </c>
      <c r="V1666" s="14" t="str">
        <f>IF(MasterData5[[#This Row],[MntFruits]]&gt;=AC$4, "Yes", "")</f>
        <v/>
      </c>
      <c r="W1666" s="14" t="str">
        <f>IF(MasterData5[[#This Row],[MntMeatProducts]]&gt;=AD$4, "Yes", "")</f>
        <v/>
      </c>
      <c r="X1666" s="14" t="str">
        <f>IF(MasterData5[[#This Row],[MntFishProducts]]&gt;=AE$4, "Yes", "")</f>
        <v/>
      </c>
      <c r="Y1666" s="14" t="str">
        <f>IF(MasterData5[[#This Row],[MntSweetProducts]]&gt;=AF$4, "Yes", "")</f>
        <v/>
      </c>
    </row>
    <row r="1667" spans="1:25" x14ac:dyDescent="0.3">
      <c r="A1667">
        <v>8362</v>
      </c>
      <c r="B1667" s="10">
        <v>1478</v>
      </c>
      <c r="C1667" s="10">
        <v>19</v>
      </c>
      <c r="D1667" s="10">
        <v>403</v>
      </c>
      <c r="E1667" s="10">
        <v>0</v>
      </c>
      <c r="F1667" s="10">
        <v>19</v>
      </c>
      <c r="G1667" s="10">
        <v>0</v>
      </c>
      <c r="H1667" s="24">
        <f>2021-'Customer Profile'!B1666</f>
        <v>39</v>
      </c>
      <c r="I1667" s="10">
        <f>IF(Analysis!$B$60="Wine",B1667,IF(Analysis!$B$60="Fruit",C1667,IF(Analysis!$B$60="Meat",D1667,IF(Analysis!$B$60="Fish",E1667,IF(Analysis!$B$60="Sweet",F1667,"")))))</f>
        <v>0</v>
      </c>
      <c r="J1667" s="10">
        <v>84169</v>
      </c>
      <c r="K1667" s="10" t="str">
        <f>IF(MasterData5[[#This Row],[Income ]]&gt;$AB$12, "Above", "Below")</f>
        <v>Above</v>
      </c>
      <c r="L1667" s="10">
        <f>SUM(MasterData5[[#This Row],[MntWines]:[MntSweetProducts]])</f>
        <v>1919</v>
      </c>
      <c r="M1667" s="53" t="str">
        <f>IF(MasterData5[[#This Row],[Total Purchase]]&gt;=500, "Over $500", "")</f>
        <v>Over $500</v>
      </c>
      <c r="N1667" s="10"/>
      <c r="O1667" s="14" t="str">
        <f>IF(AND(MasterData5[[#This Row],[MntWines]]&gt;=AB$4, MasterData5[[#This Row],[Income ]]&lt;=$AB$12), "Yes", "")</f>
        <v/>
      </c>
      <c r="P1667" s="14" t="str">
        <f>IF(AND(MasterData5[[#This Row],[MntFruits]]&gt;=AC$4, MasterData5[[#This Row],[Income ]]&lt;=$AB$12), "Yes", "")</f>
        <v/>
      </c>
      <c r="Q1667" s="14" t="str">
        <f>IF(AND(MasterData5[[#This Row],[MntMeatProducts]]&gt;=AD$4, MasterData5[[#This Row],[Income ]]&lt;=$AB$12), "Yes", "")</f>
        <v/>
      </c>
      <c r="R1667" s="14" t="str">
        <f>IF(AND(MasterData5[[#This Row],[MntFishProducts]]&gt;=AE$4, MasterData5[[#This Row],[Income ]]&lt;=$AB$12), "Yes", "")</f>
        <v/>
      </c>
      <c r="S1667" s="14" t="str">
        <f>IF(AND(MasterData5[[#This Row],[MntSweetProducts]]&gt;=AF$4, MasterData5[[#This Row],[Income ]]&lt;=$AB$12), "Yes", "")</f>
        <v/>
      </c>
      <c r="U1667" s="14" t="str">
        <f>IF(MasterData5[[#This Row],[MntWines]]&gt;=AB$4, "Yes", "")</f>
        <v>Yes</v>
      </c>
      <c r="V1667" s="14" t="str">
        <f>IF(MasterData5[[#This Row],[MntFruits]]&gt;=AC$4, "Yes", "")</f>
        <v/>
      </c>
      <c r="W1667" s="14" t="str">
        <f>IF(MasterData5[[#This Row],[MntMeatProducts]]&gt;=AD$4, "Yes", "")</f>
        <v>Yes</v>
      </c>
      <c r="X1667" s="14" t="str">
        <f>IF(MasterData5[[#This Row],[MntFishProducts]]&gt;=AE$4, "Yes", "")</f>
        <v/>
      </c>
      <c r="Y1667" s="14" t="str">
        <f>IF(MasterData5[[#This Row],[MntSweetProducts]]&gt;=AF$4, "Yes", "")</f>
        <v/>
      </c>
    </row>
    <row r="1668" spans="1:25" x14ac:dyDescent="0.3">
      <c r="A1668">
        <v>8369</v>
      </c>
      <c r="B1668" s="10">
        <v>1</v>
      </c>
      <c r="C1668" s="10">
        <v>2</v>
      </c>
      <c r="D1668" s="10">
        <v>7</v>
      </c>
      <c r="E1668" s="10">
        <v>4</v>
      </c>
      <c r="F1668" s="10">
        <v>3</v>
      </c>
      <c r="G1668" s="10">
        <v>11</v>
      </c>
      <c r="H1668" s="24">
        <f>2021-'Customer Profile'!B1667</f>
        <v>34</v>
      </c>
      <c r="I1668" s="10">
        <f>IF(Analysis!$B$60="Wine",B1668,IF(Analysis!$B$60="Fruit",C1668,IF(Analysis!$B$60="Meat",D1668,IF(Analysis!$B$60="Fish",E1668,IF(Analysis!$B$60="Sweet",F1668,"")))))</f>
        <v>4</v>
      </c>
      <c r="J1668" s="10">
        <v>18227</v>
      </c>
      <c r="K1668" s="10" t="str">
        <f>IF(MasterData5[[#This Row],[Income ]]&gt;$AB$12, "Above", "Below")</f>
        <v>Below</v>
      </c>
      <c r="L1668" s="10">
        <f>SUM(MasterData5[[#This Row],[MntWines]:[MntSweetProducts]])</f>
        <v>17</v>
      </c>
      <c r="M1668" s="53" t="str">
        <f>IF(MasterData5[[#This Row],[Total Purchase]]&gt;=500, "Over $500", "")</f>
        <v/>
      </c>
      <c r="N1668" s="10"/>
      <c r="O1668" s="14" t="str">
        <f>IF(AND(MasterData5[[#This Row],[MntWines]]&gt;=AB$4, MasterData5[[#This Row],[Income ]]&lt;=$AB$12), "Yes", "")</f>
        <v/>
      </c>
      <c r="P1668" s="14" t="str">
        <f>IF(AND(MasterData5[[#This Row],[MntFruits]]&gt;=AC$4, MasterData5[[#This Row],[Income ]]&lt;=$AB$12), "Yes", "")</f>
        <v/>
      </c>
      <c r="Q1668" s="14" t="str">
        <f>IF(AND(MasterData5[[#This Row],[MntMeatProducts]]&gt;=AD$4, MasterData5[[#This Row],[Income ]]&lt;=$AB$12), "Yes", "")</f>
        <v/>
      </c>
      <c r="R1668" s="14" t="str">
        <f>IF(AND(MasterData5[[#This Row],[MntFishProducts]]&gt;=AE$4, MasterData5[[#This Row],[Income ]]&lt;=$AB$12), "Yes", "")</f>
        <v/>
      </c>
      <c r="S1668" s="14" t="str">
        <f>IF(AND(MasterData5[[#This Row],[MntSweetProducts]]&gt;=AF$4, MasterData5[[#This Row],[Income ]]&lt;=$AB$12), "Yes", "")</f>
        <v/>
      </c>
      <c r="U1668" s="14" t="str">
        <f>IF(MasterData5[[#This Row],[MntWines]]&gt;=AB$4, "Yes", "")</f>
        <v/>
      </c>
      <c r="V1668" s="14" t="str">
        <f>IF(MasterData5[[#This Row],[MntFruits]]&gt;=AC$4, "Yes", "")</f>
        <v/>
      </c>
      <c r="W1668" s="14" t="str">
        <f>IF(MasterData5[[#This Row],[MntMeatProducts]]&gt;=AD$4, "Yes", "")</f>
        <v/>
      </c>
      <c r="X1668" s="14" t="str">
        <f>IF(MasterData5[[#This Row],[MntFishProducts]]&gt;=AE$4, "Yes", "")</f>
        <v/>
      </c>
      <c r="Y1668" s="14" t="str">
        <f>IF(MasterData5[[#This Row],[MntSweetProducts]]&gt;=AF$4, "Yes", "")</f>
        <v/>
      </c>
    </row>
    <row r="1669" spans="1:25" x14ac:dyDescent="0.3">
      <c r="A1669">
        <v>8370</v>
      </c>
      <c r="B1669" s="10">
        <v>378</v>
      </c>
      <c r="C1669" s="10">
        <v>97</v>
      </c>
      <c r="D1669" s="10">
        <v>259</v>
      </c>
      <c r="E1669" s="10">
        <v>197</v>
      </c>
      <c r="F1669" s="10">
        <v>194</v>
      </c>
      <c r="G1669" s="10">
        <v>34</v>
      </c>
      <c r="H1669" s="24">
        <f>2021-'Customer Profile'!B1668</f>
        <v>45</v>
      </c>
      <c r="I1669" s="10">
        <f>IF(Analysis!$B$60="Wine",B1669,IF(Analysis!$B$60="Fruit",C1669,IF(Analysis!$B$60="Meat",D1669,IF(Analysis!$B$60="Fish",E1669,IF(Analysis!$B$60="Sweet",F1669,"")))))</f>
        <v>197</v>
      </c>
      <c r="J1669" s="10">
        <v>75484</v>
      </c>
      <c r="K1669" s="10" t="str">
        <f>IF(MasterData5[[#This Row],[Income ]]&gt;$AB$12, "Above", "Below")</f>
        <v>Above</v>
      </c>
      <c r="L1669" s="10">
        <f>SUM(MasterData5[[#This Row],[MntWines]:[MntSweetProducts]])</f>
        <v>1125</v>
      </c>
      <c r="M1669" s="53" t="str">
        <f>IF(MasterData5[[#This Row],[Total Purchase]]&gt;=500, "Over $500", "")</f>
        <v>Over $500</v>
      </c>
      <c r="N1669" s="10"/>
      <c r="O1669" s="14" t="str">
        <f>IF(AND(MasterData5[[#This Row],[MntWines]]&gt;=AB$4, MasterData5[[#This Row],[Income ]]&lt;=$AB$12), "Yes", "")</f>
        <v/>
      </c>
      <c r="P1669" s="14" t="str">
        <f>IF(AND(MasterData5[[#This Row],[MntFruits]]&gt;=AC$4, MasterData5[[#This Row],[Income ]]&lt;=$AB$12), "Yes", "")</f>
        <v/>
      </c>
      <c r="Q1669" s="14" t="str">
        <f>IF(AND(MasterData5[[#This Row],[MntMeatProducts]]&gt;=AD$4, MasterData5[[#This Row],[Income ]]&lt;=$AB$12), "Yes", "")</f>
        <v/>
      </c>
      <c r="R1669" s="14" t="str">
        <f>IF(AND(MasterData5[[#This Row],[MntFishProducts]]&gt;=AE$4, MasterData5[[#This Row],[Income ]]&lt;=$AB$12), "Yes", "")</f>
        <v/>
      </c>
      <c r="S1669" s="14" t="str">
        <f>IF(AND(MasterData5[[#This Row],[MntSweetProducts]]&gt;=AF$4, MasterData5[[#This Row],[Income ]]&lt;=$AB$12), "Yes", "")</f>
        <v/>
      </c>
      <c r="U1669" s="14" t="str">
        <f>IF(MasterData5[[#This Row],[MntWines]]&gt;=AB$4, "Yes", "")</f>
        <v>Yes</v>
      </c>
      <c r="V1669" s="14" t="str">
        <f>IF(MasterData5[[#This Row],[MntFruits]]&gt;=AC$4, "Yes", "")</f>
        <v>Yes</v>
      </c>
      <c r="W1669" s="14" t="str">
        <f>IF(MasterData5[[#This Row],[MntMeatProducts]]&gt;=AD$4, "Yes", "")</f>
        <v>Yes</v>
      </c>
      <c r="X1669" s="14" t="str">
        <f>IF(MasterData5[[#This Row],[MntFishProducts]]&gt;=AE$4, "Yes", "")</f>
        <v>Yes</v>
      </c>
      <c r="Y1669" s="14" t="str">
        <f>IF(MasterData5[[#This Row],[MntSweetProducts]]&gt;=AF$4, "Yes", "")</f>
        <v>Yes</v>
      </c>
    </row>
    <row r="1670" spans="1:25" x14ac:dyDescent="0.3">
      <c r="A1670">
        <v>8372</v>
      </c>
      <c r="B1670" s="10">
        <v>3</v>
      </c>
      <c r="C1670" s="10">
        <v>3</v>
      </c>
      <c r="D1670" s="10">
        <v>7</v>
      </c>
      <c r="E1670" s="10">
        <v>6</v>
      </c>
      <c r="F1670" s="10">
        <v>2</v>
      </c>
      <c r="G1670" s="10">
        <v>9</v>
      </c>
      <c r="H1670" s="24">
        <f>2021-'Customer Profile'!B1669</f>
        <v>47</v>
      </c>
      <c r="I1670" s="10">
        <f>IF(Analysis!$B$60="Wine",B1670,IF(Analysis!$B$60="Fruit",C1670,IF(Analysis!$B$60="Meat",D1670,IF(Analysis!$B$60="Fish",E1670,IF(Analysis!$B$60="Sweet",F1670,"")))))</f>
        <v>6</v>
      </c>
      <c r="J1670" s="10">
        <v>34421</v>
      </c>
      <c r="K1670" s="10" t="str">
        <f>IF(MasterData5[[#This Row],[Income ]]&gt;$AB$12, "Above", "Below")</f>
        <v>Below</v>
      </c>
      <c r="L1670" s="10">
        <f>SUM(MasterData5[[#This Row],[MntWines]:[MntSweetProducts]])</f>
        <v>21</v>
      </c>
      <c r="M1670" s="53" t="str">
        <f>IF(MasterData5[[#This Row],[Total Purchase]]&gt;=500, "Over $500", "")</f>
        <v/>
      </c>
      <c r="N1670" s="10"/>
      <c r="O1670" s="14" t="str">
        <f>IF(AND(MasterData5[[#This Row],[MntWines]]&gt;=AB$4, MasterData5[[#This Row],[Income ]]&lt;=$AB$12), "Yes", "")</f>
        <v/>
      </c>
      <c r="P1670" s="14" t="str">
        <f>IF(AND(MasterData5[[#This Row],[MntFruits]]&gt;=AC$4, MasterData5[[#This Row],[Income ]]&lt;=$AB$12), "Yes", "")</f>
        <v/>
      </c>
      <c r="Q1670" s="14" t="str">
        <f>IF(AND(MasterData5[[#This Row],[MntMeatProducts]]&gt;=AD$4, MasterData5[[#This Row],[Income ]]&lt;=$AB$12), "Yes", "")</f>
        <v/>
      </c>
      <c r="R1670" s="14" t="str">
        <f>IF(AND(MasterData5[[#This Row],[MntFishProducts]]&gt;=AE$4, MasterData5[[#This Row],[Income ]]&lt;=$AB$12), "Yes", "")</f>
        <v/>
      </c>
      <c r="S1670" s="14" t="str">
        <f>IF(AND(MasterData5[[#This Row],[MntSweetProducts]]&gt;=AF$4, MasterData5[[#This Row],[Income ]]&lt;=$AB$12), "Yes", "")</f>
        <v/>
      </c>
      <c r="U1670" s="14" t="str">
        <f>IF(MasterData5[[#This Row],[MntWines]]&gt;=AB$4, "Yes", "")</f>
        <v/>
      </c>
      <c r="V1670" s="14" t="str">
        <f>IF(MasterData5[[#This Row],[MntFruits]]&gt;=AC$4, "Yes", "")</f>
        <v/>
      </c>
      <c r="W1670" s="14" t="str">
        <f>IF(MasterData5[[#This Row],[MntMeatProducts]]&gt;=AD$4, "Yes", "")</f>
        <v/>
      </c>
      <c r="X1670" s="14" t="str">
        <f>IF(MasterData5[[#This Row],[MntFishProducts]]&gt;=AE$4, "Yes", "")</f>
        <v/>
      </c>
      <c r="Y1670" s="14" t="str">
        <f>IF(MasterData5[[#This Row],[MntSweetProducts]]&gt;=AF$4, "Yes", "")</f>
        <v/>
      </c>
    </row>
    <row r="1671" spans="1:25" x14ac:dyDescent="0.3">
      <c r="A1671">
        <v>8373</v>
      </c>
      <c r="B1671" s="10">
        <v>1</v>
      </c>
      <c r="C1671" s="10">
        <v>3</v>
      </c>
      <c r="D1671" s="10">
        <v>6</v>
      </c>
      <c r="E1671" s="10">
        <v>10</v>
      </c>
      <c r="F1671" s="10">
        <v>0</v>
      </c>
      <c r="G1671" s="10">
        <v>9</v>
      </c>
      <c r="H1671" s="24">
        <f>2021-'Customer Profile'!B1670</f>
        <v>42</v>
      </c>
      <c r="I1671" s="10">
        <f>IF(Analysis!$B$60="Wine",B1671,IF(Analysis!$B$60="Fruit",C1671,IF(Analysis!$B$60="Meat",D1671,IF(Analysis!$B$60="Fish",E1671,IF(Analysis!$B$60="Sweet",F1671,"")))))</f>
        <v>10</v>
      </c>
      <c r="J1671" s="10">
        <v>24594</v>
      </c>
      <c r="K1671" s="10" t="str">
        <f>IF(MasterData5[[#This Row],[Income ]]&gt;$AB$12, "Above", "Below")</f>
        <v>Below</v>
      </c>
      <c r="L1671" s="10">
        <f>SUM(MasterData5[[#This Row],[MntWines]:[MntSweetProducts]])</f>
        <v>20</v>
      </c>
      <c r="M1671" s="53" t="str">
        <f>IF(MasterData5[[#This Row],[Total Purchase]]&gt;=500, "Over $500", "")</f>
        <v/>
      </c>
      <c r="N1671" s="10"/>
      <c r="O1671" s="14" t="str">
        <f>IF(AND(MasterData5[[#This Row],[MntWines]]&gt;=AB$4, MasterData5[[#This Row],[Income ]]&lt;=$AB$12), "Yes", "")</f>
        <v/>
      </c>
      <c r="P1671" s="14" t="str">
        <f>IF(AND(MasterData5[[#This Row],[MntFruits]]&gt;=AC$4, MasterData5[[#This Row],[Income ]]&lt;=$AB$12), "Yes", "")</f>
        <v/>
      </c>
      <c r="Q1671" s="14" t="str">
        <f>IF(AND(MasterData5[[#This Row],[MntMeatProducts]]&gt;=AD$4, MasterData5[[#This Row],[Income ]]&lt;=$AB$12), "Yes", "")</f>
        <v/>
      </c>
      <c r="R1671" s="14" t="str">
        <f>IF(AND(MasterData5[[#This Row],[MntFishProducts]]&gt;=AE$4, MasterData5[[#This Row],[Income ]]&lt;=$AB$12), "Yes", "")</f>
        <v/>
      </c>
      <c r="S1671" s="14" t="str">
        <f>IF(AND(MasterData5[[#This Row],[MntSweetProducts]]&gt;=AF$4, MasterData5[[#This Row],[Income ]]&lt;=$AB$12), "Yes", "")</f>
        <v/>
      </c>
      <c r="U1671" s="14" t="str">
        <f>IF(MasterData5[[#This Row],[MntWines]]&gt;=AB$4, "Yes", "")</f>
        <v/>
      </c>
      <c r="V1671" s="14" t="str">
        <f>IF(MasterData5[[#This Row],[MntFruits]]&gt;=AC$4, "Yes", "")</f>
        <v/>
      </c>
      <c r="W1671" s="14" t="str">
        <f>IF(MasterData5[[#This Row],[MntMeatProducts]]&gt;=AD$4, "Yes", "")</f>
        <v/>
      </c>
      <c r="X1671" s="14" t="str">
        <f>IF(MasterData5[[#This Row],[MntFishProducts]]&gt;=AE$4, "Yes", "")</f>
        <v/>
      </c>
      <c r="Y1671" s="14" t="str">
        <f>IF(MasterData5[[#This Row],[MntSweetProducts]]&gt;=AF$4, "Yes", "")</f>
        <v/>
      </c>
    </row>
    <row r="1672" spans="1:25" x14ac:dyDescent="0.3">
      <c r="A1672">
        <v>8375</v>
      </c>
      <c r="B1672" s="10">
        <v>447</v>
      </c>
      <c r="C1672" s="10">
        <v>0</v>
      </c>
      <c r="D1672" s="10">
        <v>28</v>
      </c>
      <c r="E1672" s="10">
        <v>0</v>
      </c>
      <c r="F1672" s="10">
        <v>0</v>
      </c>
      <c r="G1672" s="10">
        <v>43</v>
      </c>
      <c r="H1672" s="24">
        <f>2021-'Customer Profile'!B1671</f>
        <v>53</v>
      </c>
      <c r="I1672" s="10">
        <f>IF(Analysis!$B$60="Wine",B1672,IF(Analysis!$B$60="Fruit",C1672,IF(Analysis!$B$60="Meat",D1672,IF(Analysis!$B$60="Fish",E1672,IF(Analysis!$B$60="Sweet",F1672,"")))))</f>
        <v>0</v>
      </c>
      <c r="J1672" s="10">
        <v>55954</v>
      </c>
      <c r="K1672" s="10" t="str">
        <f>IF(MasterData5[[#This Row],[Income ]]&gt;$AB$12, "Above", "Below")</f>
        <v>Above</v>
      </c>
      <c r="L1672" s="10">
        <f>SUM(MasterData5[[#This Row],[MntWines]:[MntSweetProducts]])</f>
        <v>475</v>
      </c>
      <c r="M1672" s="53" t="str">
        <f>IF(MasterData5[[#This Row],[Total Purchase]]&gt;=500, "Over $500", "")</f>
        <v/>
      </c>
      <c r="N1672" s="10"/>
      <c r="O1672" s="14" t="str">
        <f>IF(AND(MasterData5[[#This Row],[MntWines]]&gt;=AB$4, MasterData5[[#This Row],[Income ]]&lt;=$AB$12), "Yes", "")</f>
        <v/>
      </c>
      <c r="P1672" s="14" t="str">
        <f>IF(AND(MasterData5[[#This Row],[MntFruits]]&gt;=AC$4, MasterData5[[#This Row],[Income ]]&lt;=$AB$12), "Yes", "")</f>
        <v/>
      </c>
      <c r="Q1672" s="14" t="str">
        <f>IF(AND(MasterData5[[#This Row],[MntMeatProducts]]&gt;=AD$4, MasterData5[[#This Row],[Income ]]&lt;=$AB$12), "Yes", "")</f>
        <v/>
      </c>
      <c r="R1672" s="14" t="str">
        <f>IF(AND(MasterData5[[#This Row],[MntFishProducts]]&gt;=AE$4, MasterData5[[#This Row],[Income ]]&lt;=$AB$12), "Yes", "")</f>
        <v/>
      </c>
      <c r="S1672" s="14" t="str">
        <f>IF(AND(MasterData5[[#This Row],[MntSweetProducts]]&gt;=AF$4, MasterData5[[#This Row],[Income ]]&lt;=$AB$12), "Yes", "")</f>
        <v/>
      </c>
      <c r="U1672" s="14" t="str">
        <f>IF(MasterData5[[#This Row],[MntWines]]&gt;=AB$4, "Yes", "")</f>
        <v>Yes</v>
      </c>
      <c r="V1672" s="14" t="str">
        <f>IF(MasterData5[[#This Row],[MntFruits]]&gt;=AC$4, "Yes", "")</f>
        <v/>
      </c>
      <c r="W1672" s="14" t="str">
        <f>IF(MasterData5[[#This Row],[MntMeatProducts]]&gt;=AD$4, "Yes", "")</f>
        <v/>
      </c>
      <c r="X1672" s="14" t="str">
        <f>IF(MasterData5[[#This Row],[MntFishProducts]]&gt;=AE$4, "Yes", "")</f>
        <v/>
      </c>
      <c r="Y1672" s="14" t="str">
        <f>IF(MasterData5[[#This Row],[MntSweetProducts]]&gt;=AF$4, "Yes", "")</f>
        <v/>
      </c>
    </row>
    <row r="1673" spans="1:25" x14ac:dyDescent="0.3">
      <c r="A1673">
        <v>8387</v>
      </c>
      <c r="B1673" s="10">
        <v>134</v>
      </c>
      <c r="C1673" s="10">
        <v>8</v>
      </c>
      <c r="D1673" s="10">
        <v>76</v>
      </c>
      <c r="E1673" s="10">
        <v>6</v>
      </c>
      <c r="F1673" s="10">
        <v>0</v>
      </c>
      <c r="G1673" s="10">
        <v>11</v>
      </c>
      <c r="H1673" s="24">
        <f>2021-'Customer Profile'!B1672</f>
        <v>64</v>
      </c>
      <c r="I1673" s="10">
        <f>IF(Analysis!$B$60="Wine",B1673,IF(Analysis!$B$60="Fruit",C1673,IF(Analysis!$B$60="Meat",D1673,IF(Analysis!$B$60="Fish",E1673,IF(Analysis!$B$60="Sweet",F1673,"")))))</f>
        <v>6</v>
      </c>
      <c r="J1673" s="10">
        <v>43140</v>
      </c>
      <c r="K1673" s="10" t="str">
        <f>IF(MasterData5[[#This Row],[Income ]]&gt;$AB$12, "Above", "Below")</f>
        <v>Below</v>
      </c>
      <c r="L1673" s="10">
        <f>SUM(MasterData5[[#This Row],[MntWines]:[MntSweetProducts]])</f>
        <v>224</v>
      </c>
      <c r="M1673" s="53" t="str">
        <f>IF(MasterData5[[#This Row],[Total Purchase]]&gt;=500, "Over $500", "")</f>
        <v/>
      </c>
      <c r="N1673" s="10"/>
      <c r="O1673" s="14" t="str">
        <f>IF(AND(MasterData5[[#This Row],[MntWines]]&gt;=AB$4, MasterData5[[#This Row],[Income ]]&lt;=$AB$12), "Yes", "")</f>
        <v/>
      </c>
      <c r="P1673" s="14" t="str">
        <f>IF(AND(MasterData5[[#This Row],[MntFruits]]&gt;=AC$4, MasterData5[[#This Row],[Income ]]&lt;=$AB$12), "Yes", "")</f>
        <v/>
      </c>
      <c r="Q1673" s="14" t="str">
        <f>IF(AND(MasterData5[[#This Row],[MntMeatProducts]]&gt;=AD$4, MasterData5[[#This Row],[Income ]]&lt;=$AB$12), "Yes", "")</f>
        <v/>
      </c>
      <c r="R1673" s="14" t="str">
        <f>IF(AND(MasterData5[[#This Row],[MntFishProducts]]&gt;=AE$4, MasterData5[[#This Row],[Income ]]&lt;=$AB$12), "Yes", "")</f>
        <v/>
      </c>
      <c r="S1673" s="14" t="str">
        <f>IF(AND(MasterData5[[#This Row],[MntSweetProducts]]&gt;=AF$4, MasterData5[[#This Row],[Income ]]&lt;=$AB$12), "Yes", "")</f>
        <v/>
      </c>
      <c r="U1673" s="14" t="str">
        <f>IF(MasterData5[[#This Row],[MntWines]]&gt;=AB$4, "Yes", "")</f>
        <v/>
      </c>
      <c r="V1673" s="14" t="str">
        <f>IF(MasterData5[[#This Row],[MntFruits]]&gt;=AC$4, "Yes", "")</f>
        <v/>
      </c>
      <c r="W1673" s="14" t="str">
        <f>IF(MasterData5[[#This Row],[MntMeatProducts]]&gt;=AD$4, "Yes", "")</f>
        <v/>
      </c>
      <c r="X1673" s="14" t="str">
        <f>IF(MasterData5[[#This Row],[MntFishProducts]]&gt;=AE$4, "Yes", "")</f>
        <v/>
      </c>
      <c r="Y1673" s="14" t="str">
        <f>IF(MasterData5[[#This Row],[MntSweetProducts]]&gt;=AF$4, "Yes", "")</f>
        <v/>
      </c>
    </row>
    <row r="1674" spans="1:25" x14ac:dyDescent="0.3">
      <c r="A1674">
        <v>8395</v>
      </c>
      <c r="B1674" s="10">
        <v>980</v>
      </c>
      <c r="C1674" s="10">
        <v>37</v>
      </c>
      <c r="D1674" s="10">
        <v>265</v>
      </c>
      <c r="E1674" s="10">
        <v>35</v>
      </c>
      <c r="F1674" s="10">
        <v>163</v>
      </c>
      <c r="G1674" s="10">
        <v>31</v>
      </c>
      <c r="H1674" s="24">
        <f>2021-'Customer Profile'!B1673</f>
        <v>60</v>
      </c>
      <c r="I1674" s="10">
        <f>IF(Analysis!$B$60="Wine",B1674,IF(Analysis!$B$60="Fruit",C1674,IF(Analysis!$B$60="Meat",D1674,IF(Analysis!$B$60="Fish",E1674,IF(Analysis!$B$60="Sweet",F1674,"")))))</f>
        <v>35</v>
      </c>
      <c r="J1674" s="10">
        <v>82014</v>
      </c>
      <c r="K1674" s="10" t="str">
        <f>IF(MasterData5[[#This Row],[Income ]]&gt;$AB$12, "Above", "Below")</f>
        <v>Above</v>
      </c>
      <c r="L1674" s="10">
        <f>SUM(MasterData5[[#This Row],[MntWines]:[MntSweetProducts]])</f>
        <v>1480</v>
      </c>
      <c r="M1674" s="53" t="str">
        <f>IF(MasterData5[[#This Row],[Total Purchase]]&gt;=500, "Over $500", "")</f>
        <v>Over $500</v>
      </c>
      <c r="N1674" s="10"/>
      <c r="O1674" s="14" t="str">
        <f>IF(AND(MasterData5[[#This Row],[MntWines]]&gt;=AB$4, MasterData5[[#This Row],[Income ]]&lt;=$AB$12), "Yes", "")</f>
        <v/>
      </c>
      <c r="P1674" s="14" t="str">
        <f>IF(AND(MasterData5[[#This Row],[MntFruits]]&gt;=AC$4, MasterData5[[#This Row],[Income ]]&lt;=$AB$12), "Yes", "")</f>
        <v/>
      </c>
      <c r="Q1674" s="14" t="str">
        <f>IF(AND(MasterData5[[#This Row],[MntMeatProducts]]&gt;=AD$4, MasterData5[[#This Row],[Income ]]&lt;=$AB$12), "Yes", "")</f>
        <v/>
      </c>
      <c r="R1674" s="14" t="str">
        <f>IF(AND(MasterData5[[#This Row],[MntFishProducts]]&gt;=AE$4, MasterData5[[#This Row],[Income ]]&lt;=$AB$12), "Yes", "")</f>
        <v/>
      </c>
      <c r="S1674" s="14" t="str">
        <f>IF(AND(MasterData5[[#This Row],[MntSweetProducts]]&gt;=AF$4, MasterData5[[#This Row],[Income ]]&lt;=$AB$12), "Yes", "")</f>
        <v/>
      </c>
      <c r="U1674" s="14" t="str">
        <f>IF(MasterData5[[#This Row],[MntWines]]&gt;=AB$4, "Yes", "")</f>
        <v>Yes</v>
      </c>
      <c r="V1674" s="14" t="str">
        <f>IF(MasterData5[[#This Row],[MntFruits]]&gt;=AC$4, "Yes", "")</f>
        <v>Yes</v>
      </c>
      <c r="W1674" s="14" t="str">
        <f>IF(MasterData5[[#This Row],[MntMeatProducts]]&gt;=AD$4, "Yes", "")</f>
        <v>Yes</v>
      </c>
      <c r="X1674" s="14" t="str">
        <f>IF(MasterData5[[#This Row],[MntFishProducts]]&gt;=AE$4, "Yes", "")</f>
        <v/>
      </c>
      <c r="Y1674" s="14" t="str">
        <f>IF(MasterData5[[#This Row],[MntSweetProducts]]&gt;=AF$4, "Yes", "")</f>
        <v>Yes</v>
      </c>
    </row>
    <row r="1675" spans="1:25" x14ac:dyDescent="0.3">
      <c r="A1675">
        <v>8397</v>
      </c>
      <c r="B1675" s="10">
        <v>18</v>
      </c>
      <c r="C1675" s="10">
        <v>0</v>
      </c>
      <c r="D1675" s="10">
        <v>5</v>
      </c>
      <c r="E1675" s="10">
        <v>0</v>
      </c>
      <c r="F1675" s="10">
        <v>0</v>
      </c>
      <c r="G1675" s="10">
        <v>11</v>
      </c>
      <c r="H1675" s="24">
        <f>2021-'Customer Profile'!B1674</f>
        <v>70</v>
      </c>
      <c r="I1675" s="10">
        <f>IF(Analysis!$B$60="Wine",B1675,IF(Analysis!$B$60="Fruit",C1675,IF(Analysis!$B$60="Meat",D1675,IF(Analysis!$B$60="Fish",E1675,IF(Analysis!$B$60="Sweet",F1675,"")))))</f>
        <v>0</v>
      </c>
      <c r="J1675" s="10">
        <v>44689</v>
      </c>
      <c r="K1675" s="10" t="str">
        <f>IF(MasterData5[[#This Row],[Income ]]&gt;$AB$12, "Above", "Below")</f>
        <v>Below</v>
      </c>
      <c r="L1675" s="10">
        <f>SUM(MasterData5[[#This Row],[MntWines]:[MntSweetProducts]])</f>
        <v>23</v>
      </c>
      <c r="M1675" s="53" t="str">
        <f>IF(MasterData5[[#This Row],[Total Purchase]]&gt;=500, "Over $500", "")</f>
        <v/>
      </c>
      <c r="N1675" s="10"/>
      <c r="O1675" s="14" t="str">
        <f>IF(AND(MasterData5[[#This Row],[MntWines]]&gt;=AB$4, MasterData5[[#This Row],[Income ]]&lt;=$AB$12), "Yes", "")</f>
        <v/>
      </c>
      <c r="P1675" s="14" t="str">
        <f>IF(AND(MasterData5[[#This Row],[MntFruits]]&gt;=AC$4, MasterData5[[#This Row],[Income ]]&lt;=$AB$12), "Yes", "")</f>
        <v/>
      </c>
      <c r="Q1675" s="14" t="str">
        <f>IF(AND(MasterData5[[#This Row],[MntMeatProducts]]&gt;=AD$4, MasterData5[[#This Row],[Income ]]&lt;=$AB$12), "Yes", "")</f>
        <v/>
      </c>
      <c r="R1675" s="14" t="str">
        <f>IF(AND(MasterData5[[#This Row],[MntFishProducts]]&gt;=AE$4, MasterData5[[#This Row],[Income ]]&lt;=$AB$12), "Yes", "")</f>
        <v/>
      </c>
      <c r="S1675" s="14" t="str">
        <f>IF(AND(MasterData5[[#This Row],[MntSweetProducts]]&gt;=AF$4, MasterData5[[#This Row],[Income ]]&lt;=$AB$12), "Yes", "")</f>
        <v/>
      </c>
      <c r="U1675" s="14" t="str">
        <f>IF(MasterData5[[#This Row],[MntWines]]&gt;=AB$4, "Yes", "")</f>
        <v/>
      </c>
      <c r="V1675" s="14" t="str">
        <f>IF(MasterData5[[#This Row],[MntFruits]]&gt;=AC$4, "Yes", "")</f>
        <v/>
      </c>
      <c r="W1675" s="14" t="str">
        <f>IF(MasterData5[[#This Row],[MntMeatProducts]]&gt;=AD$4, "Yes", "")</f>
        <v/>
      </c>
      <c r="X1675" s="14" t="str">
        <f>IF(MasterData5[[#This Row],[MntFishProducts]]&gt;=AE$4, "Yes", "")</f>
        <v/>
      </c>
      <c r="Y1675" s="14" t="str">
        <f>IF(MasterData5[[#This Row],[MntSweetProducts]]&gt;=AF$4, "Yes", "")</f>
        <v/>
      </c>
    </row>
    <row r="1676" spans="1:25" x14ac:dyDescent="0.3">
      <c r="A1676">
        <v>8402</v>
      </c>
      <c r="B1676" s="10">
        <v>329</v>
      </c>
      <c r="C1676" s="10">
        <v>35</v>
      </c>
      <c r="D1676" s="10">
        <v>222</v>
      </c>
      <c r="E1676" s="10">
        <v>130</v>
      </c>
      <c r="F1676" s="10">
        <v>35</v>
      </c>
      <c r="G1676" s="10">
        <v>43</v>
      </c>
      <c r="H1676" s="24">
        <f>2021-'Customer Profile'!B1675</f>
        <v>68</v>
      </c>
      <c r="I1676" s="10">
        <f>IF(Analysis!$B$60="Wine",B1676,IF(Analysis!$B$60="Fruit",C1676,IF(Analysis!$B$60="Meat",D1676,IF(Analysis!$B$60="Fish",E1676,IF(Analysis!$B$60="Sweet",F1676,"")))))</f>
        <v>130</v>
      </c>
      <c r="J1676" s="10">
        <v>67087</v>
      </c>
      <c r="K1676" s="10" t="str">
        <f>IF(MasterData5[[#This Row],[Income ]]&gt;$AB$12, "Above", "Below")</f>
        <v>Above</v>
      </c>
      <c r="L1676" s="10">
        <f>SUM(MasterData5[[#This Row],[MntWines]:[MntSweetProducts]])</f>
        <v>751</v>
      </c>
      <c r="M1676" s="53" t="str">
        <f>IF(MasterData5[[#This Row],[Total Purchase]]&gt;=500, "Over $500", "")</f>
        <v>Over $500</v>
      </c>
      <c r="N1676" s="10"/>
      <c r="O1676" s="14" t="str">
        <f>IF(AND(MasterData5[[#This Row],[MntWines]]&gt;=AB$4, MasterData5[[#This Row],[Income ]]&lt;=$AB$12), "Yes", "")</f>
        <v/>
      </c>
      <c r="P1676" s="14" t="str">
        <f>IF(AND(MasterData5[[#This Row],[MntFruits]]&gt;=AC$4, MasterData5[[#This Row],[Income ]]&lt;=$AB$12), "Yes", "")</f>
        <v/>
      </c>
      <c r="Q1676" s="14" t="str">
        <f>IF(AND(MasterData5[[#This Row],[MntMeatProducts]]&gt;=AD$4, MasterData5[[#This Row],[Income ]]&lt;=$AB$12), "Yes", "")</f>
        <v/>
      </c>
      <c r="R1676" s="14" t="str">
        <f>IF(AND(MasterData5[[#This Row],[MntFishProducts]]&gt;=AE$4, MasterData5[[#This Row],[Income ]]&lt;=$AB$12), "Yes", "")</f>
        <v/>
      </c>
      <c r="S1676" s="14" t="str">
        <f>IF(AND(MasterData5[[#This Row],[MntSweetProducts]]&gt;=AF$4, MasterData5[[#This Row],[Income ]]&lt;=$AB$12), "Yes", "")</f>
        <v/>
      </c>
      <c r="U1676" s="14" t="str">
        <f>IF(MasterData5[[#This Row],[MntWines]]&gt;=AB$4, "Yes", "")</f>
        <v>Yes</v>
      </c>
      <c r="V1676" s="14" t="str">
        <f>IF(MasterData5[[#This Row],[MntFruits]]&gt;=AC$4, "Yes", "")</f>
        <v>Yes</v>
      </c>
      <c r="W1676" s="14" t="str">
        <f>IF(MasterData5[[#This Row],[MntMeatProducts]]&gt;=AD$4, "Yes", "")</f>
        <v>Yes</v>
      </c>
      <c r="X1676" s="14" t="str">
        <f>IF(MasterData5[[#This Row],[MntFishProducts]]&gt;=AE$4, "Yes", "")</f>
        <v>Yes</v>
      </c>
      <c r="Y1676" s="14" t="str">
        <f>IF(MasterData5[[#This Row],[MntSweetProducts]]&gt;=AF$4, "Yes", "")</f>
        <v>Yes</v>
      </c>
    </row>
    <row r="1677" spans="1:25" x14ac:dyDescent="0.3">
      <c r="A1677">
        <v>8405</v>
      </c>
      <c r="B1677" s="10">
        <v>135</v>
      </c>
      <c r="C1677" s="10">
        <v>25</v>
      </c>
      <c r="D1677" s="10">
        <v>51</v>
      </c>
      <c r="E1677" s="10">
        <v>23</v>
      </c>
      <c r="F1677" s="10">
        <v>25</v>
      </c>
      <c r="G1677" s="10">
        <v>46</v>
      </c>
      <c r="H1677" s="24">
        <f>2021-'Customer Profile'!B1676</f>
        <v>42</v>
      </c>
      <c r="I1677" s="10">
        <f>IF(Analysis!$B$60="Wine",B1677,IF(Analysis!$B$60="Fruit",C1677,IF(Analysis!$B$60="Meat",D1677,IF(Analysis!$B$60="Fish",E1677,IF(Analysis!$B$60="Sweet",F1677,"")))))</f>
        <v>23</v>
      </c>
      <c r="J1677" s="10">
        <v>68274</v>
      </c>
      <c r="K1677" s="10" t="str">
        <f>IF(MasterData5[[#This Row],[Income ]]&gt;$AB$12, "Above", "Below")</f>
        <v>Above</v>
      </c>
      <c r="L1677" s="10">
        <f>SUM(MasterData5[[#This Row],[MntWines]:[MntSweetProducts]])</f>
        <v>259</v>
      </c>
      <c r="M1677" s="53" t="str">
        <f>IF(MasterData5[[#This Row],[Total Purchase]]&gt;=500, "Over $500", "")</f>
        <v/>
      </c>
      <c r="N1677" s="10"/>
      <c r="O1677" s="14" t="str">
        <f>IF(AND(MasterData5[[#This Row],[MntWines]]&gt;=AB$4, MasterData5[[#This Row],[Income ]]&lt;=$AB$12), "Yes", "")</f>
        <v/>
      </c>
      <c r="P1677" s="14" t="str">
        <f>IF(AND(MasterData5[[#This Row],[MntFruits]]&gt;=AC$4, MasterData5[[#This Row],[Income ]]&lt;=$AB$12), "Yes", "")</f>
        <v/>
      </c>
      <c r="Q1677" s="14" t="str">
        <f>IF(AND(MasterData5[[#This Row],[MntMeatProducts]]&gt;=AD$4, MasterData5[[#This Row],[Income ]]&lt;=$AB$12), "Yes", "")</f>
        <v/>
      </c>
      <c r="R1677" s="14" t="str">
        <f>IF(AND(MasterData5[[#This Row],[MntFishProducts]]&gt;=AE$4, MasterData5[[#This Row],[Income ]]&lt;=$AB$12), "Yes", "")</f>
        <v/>
      </c>
      <c r="S1677" s="14" t="str">
        <f>IF(AND(MasterData5[[#This Row],[MntSweetProducts]]&gt;=AF$4, MasterData5[[#This Row],[Income ]]&lt;=$AB$12), "Yes", "")</f>
        <v/>
      </c>
      <c r="U1677" s="14" t="str">
        <f>IF(MasterData5[[#This Row],[MntWines]]&gt;=AB$4, "Yes", "")</f>
        <v/>
      </c>
      <c r="V1677" s="14" t="str">
        <f>IF(MasterData5[[#This Row],[MntFruits]]&gt;=AC$4, "Yes", "")</f>
        <v/>
      </c>
      <c r="W1677" s="14" t="str">
        <f>IF(MasterData5[[#This Row],[MntMeatProducts]]&gt;=AD$4, "Yes", "")</f>
        <v/>
      </c>
      <c r="X1677" s="14" t="str">
        <f>IF(MasterData5[[#This Row],[MntFishProducts]]&gt;=AE$4, "Yes", "")</f>
        <v/>
      </c>
      <c r="Y1677" s="14" t="str">
        <f>IF(MasterData5[[#This Row],[MntSweetProducts]]&gt;=AF$4, "Yes", "")</f>
        <v/>
      </c>
    </row>
    <row r="1678" spans="1:25" x14ac:dyDescent="0.3">
      <c r="A1678">
        <v>8414</v>
      </c>
      <c r="B1678" s="10">
        <v>56</v>
      </c>
      <c r="C1678" s="10">
        <v>0</v>
      </c>
      <c r="D1678" s="10">
        <v>12</v>
      </c>
      <c r="E1678" s="10">
        <v>0</v>
      </c>
      <c r="F1678" s="10">
        <v>0</v>
      </c>
      <c r="G1678" s="10">
        <v>18</v>
      </c>
      <c r="H1678" s="24">
        <f>2021-'Customer Profile'!B1677</f>
        <v>59</v>
      </c>
      <c r="I1678" s="10">
        <f>IF(Analysis!$B$60="Wine",B1678,IF(Analysis!$B$60="Fruit",C1678,IF(Analysis!$B$60="Meat",D1678,IF(Analysis!$B$60="Fish",E1678,IF(Analysis!$B$60="Sweet",F1678,"")))))</f>
        <v>0</v>
      </c>
      <c r="J1678" s="10">
        <v>33419</v>
      </c>
      <c r="K1678" s="10" t="str">
        <f>IF(MasterData5[[#This Row],[Income ]]&gt;$AB$12, "Above", "Below")</f>
        <v>Below</v>
      </c>
      <c r="L1678" s="10">
        <f>SUM(MasterData5[[#This Row],[MntWines]:[MntSweetProducts]])</f>
        <v>68</v>
      </c>
      <c r="M1678" s="53" t="str">
        <f>IF(MasterData5[[#This Row],[Total Purchase]]&gt;=500, "Over $500", "")</f>
        <v/>
      </c>
      <c r="N1678" s="10"/>
      <c r="O1678" s="14" t="str">
        <f>IF(AND(MasterData5[[#This Row],[MntWines]]&gt;=AB$4, MasterData5[[#This Row],[Income ]]&lt;=$AB$12), "Yes", "")</f>
        <v/>
      </c>
      <c r="P1678" s="14" t="str">
        <f>IF(AND(MasterData5[[#This Row],[MntFruits]]&gt;=AC$4, MasterData5[[#This Row],[Income ]]&lt;=$AB$12), "Yes", "")</f>
        <v/>
      </c>
      <c r="Q1678" s="14" t="str">
        <f>IF(AND(MasterData5[[#This Row],[MntMeatProducts]]&gt;=AD$4, MasterData5[[#This Row],[Income ]]&lt;=$AB$12), "Yes", "")</f>
        <v/>
      </c>
      <c r="R1678" s="14" t="str">
        <f>IF(AND(MasterData5[[#This Row],[MntFishProducts]]&gt;=AE$4, MasterData5[[#This Row],[Income ]]&lt;=$AB$12), "Yes", "")</f>
        <v/>
      </c>
      <c r="S1678" s="14" t="str">
        <f>IF(AND(MasterData5[[#This Row],[MntSweetProducts]]&gt;=AF$4, MasterData5[[#This Row],[Income ]]&lt;=$AB$12), "Yes", "")</f>
        <v/>
      </c>
      <c r="U1678" s="14" t="str">
        <f>IF(MasterData5[[#This Row],[MntWines]]&gt;=AB$4, "Yes", "")</f>
        <v/>
      </c>
      <c r="V1678" s="14" t="str">
        <f>IF(MasterData5[[#This Row],[MntFruits]]&gt;=AC$4, "Yes", "")</f>
        <v/>
      </c>
      <c r="W1678" s="14" t="str">
        <f>IF(MasterData5[[#This Row],[MntMeatProducts]]&gt;=AD$4, "Yes", "")</f>
        <v/>
      </c>
      <c r="X1678" s="14" t="str">
        <f>IF(MasterData5[[#This Row],[MntFishProducts]]&gt;=AE$4, "Yes", "")</f>
        <v/>
      </c>
      <c r="Y1678" s="14" t="str">
        <f>IF(MasterData5[[#This Row],[MntSweetProducts]]&gt;=AF$4, "Yes", "")</f>
        <v/>
      </c>
    </row>
    <row r="1679" spans="1:25" x14ac:dyDescent="0.3">
      <c r="A1679">
        <v>8416</v>
      </c>
      <c r="B1679" s="10">
        <v>6</v>
      </c>
      <c r="C1679" s="10">
        <v>6</v>
      </c>
      <c r="D1679" s="10">
        <v>15</v>
      </c>
      <c r="E1679" s="10">
        <v>10</v>
      </c>
      <c r="F1679" s="10">
        <v>5</v>
      </c>
      <c r="G1679" s="10">
        <v>2</v>
      </c>
      <c r="H1679" s="24">
        <f>2021-'Customer Profile'!B1678</f>
        <v>40</v>
      </c>
      <c r="I1679" s="10">
        <f>IF(Analysis!$B$60="Wine",B1679,IF(Analysis!$B$60="Fruit",C1679,IF(Analysis!$B$60="Meat",D1679,IF(Analysis!$B$60="Fish",E1679,IF(Analysis!$B$60="Sweet",F1679,"")))))</f>
        <v>10</v>
      </c>
      <c r="J1679" s="10">
        <v>29009</v>
      </c>
      <c r="K1679" s="10" t="str">
        <f>IF(MasterData5[[#This Row],[Income ]]&gt;$AB$12, "Above", "Below")</f>
        <v>Below</v>
      </c>
      <c r="L1679" s="10">
        <f>SUM(MasterData5[[#This Row],[MntWines]:[MntSweetProducts]])</f>
        <v>42</v>
      </c>
      <c r="M1679" s="53" t="str">
        <f>IF(MasterData5[[#This Row],[Total Purchase]]&gt;=500, "Over $500", "")</f>
        <v/>
      </c>
      <c r="N1679" s="10"/>
      <c r="O1679" s="14" t="str">
        <f>IF(AND(MasterData5[[#This Row],[MntWines]]&gt;=AB$4, MasterData5[[#This Row],[Income ]]&lt;=$AB$12), "Yes", "")</f>
        <v/>
      </c>
      <c r="P1679" s="14" t="str">
        <f>IF(AND(MasterData5[[#This Row],[MntFruits]]&gt;=AC$4, MasterData5[[#This Row],[Income ]]&lt;=$AB$12), "Yes", "")</f>
        <v/>
      </c>
      <c r="Q1679" s="14" t="str">
        <f>IF(AND(MasterData5[[#This Row],[MntMeatProducts]]&gt;=AD$4, MasterData5[[#This Row],[Income ]]&lt;=$AB$12), "Yes", "")</f>
        <v/>
      </c>
      <c r="R1679" s="14" t="str">
        <f>IF(AND(MasterData5[[#This Row],[MntFishProducts]]&gt;=AE$4, MasterData5[[#This Row],[Income ]]&lt;=$AB$12), "Yes", "")</f>
        <v/>
      </c>
      <c r="S1679" s="14" t="str">
        <f>IF(AND(MasterData5[[#This Row],[MntSweetProducts]]&gt;=AF$4, MasterData5[[#This Row],[Income ]]&lt;=$AB$12), "Yes", "")</f>
        <v/>
      </c>
      <c r="U1679" s="14" t="str">
        <f>IF(MasterData5[[#This Row],[MntWines]]&gt;=AB$4, "Yes", "")</f>
        <v/>
      </c>
      <c r="V1679" s="14" t="str">
        <f>IF(MasterData5[[#This Row],[MntFruits]]&gt;=AC$4, "Yes", "")</f>
        <v/>
      </c>
      <c r="W1679" s="14" t="str">
        <f>IF(MasterData5[[#This Row],[MntMeatProducts]]&gt;=AD$4, "Yes", "")</f>
        <v/>
      </c>
      <c r="X1679" s="14" t="str">
        <f>IF(MasterData5[[#This Row],[MntFishProducts]]&gt;=AE$4, "Yes", "")</f>
        <v/>
      </c>
      <c r="Y1679" s="14" t="str">
        <f>IF(MasterData5[[#This Row],[MntSweetProducts]]&gt;=AF$4, "Yes", "")</f>
        <v/>
      </c>
    </row>
    <row r="1680" spans="1:25" x14ac:dyDescent="0.3">
      <c r="A1680">
        <v>8418</v>
      </c>
      <c r="B1680" s="10">
        <v>7</v>
      </c>
      <c r="C1680" s="10">
        <v>10</v>
      </c>
      <c r="D1680" s="10">
        <v>17</v>
      </c>
      <c r="E1680" s="10">
        <v>8</v>
      </c>
      <c r="F1680" s="10">
        <v>6</v>
      </c>
      <c r="G1680" s="10">
        <v>13</v>
      </c>
      <c r="H1680" s="24">
        <f>2021-'Customer Profile'!B1679</f>
        <v>63</v>
      </c>
      <c r="I1680" s="10">
        <f>IF(Analysis!$B$60="Wine",B1680,IF(Analysis!$B$60="Fruit",C1680,IF(Analysis!$B$60="Meat",D1680,IF(Analysis!$B$60="Fish",E1680,IF(Analysis!$B$60="Sweet",F1680,"")))))</f>
        <v>8</v>
      </c>
      <c r="J1680" s="10">
        <v>38741</v>
      </c>
      <c r="K1680" s="10" t="str">
        <f>IF(MasterData5[[#This Row],[Income ]]&gt;$AB$12, "Above", "Below")</f>
        <v>Below</v>
      </c>
      <c r="L1680" s="10">
        <f>SUM(MasterData5[[#This Row],[MntWines]:[MntSweetProducts]])</f>
        <v>48</v>
      </c>
      <c r="M1680" s="53" t="str">
        <f>IF(MasterData5[[#This Row],[Total Purchase]]&gt;=500, "Over $500", "")</f>
        <v/>
      </c>
      <c r="N1680" s="10"/>
      <c r="O1680" s="14" t="str">
        <f>IF(AND(MasterData5[[#This Row],[MntWines]]&gt;=AB$4, MasterData5[[#This Row],[Income ]]&lt;=$AB$12), "Yes", "")</f>
        <v/>
      </c>
      <c r="P1680" s="14" t="str">
        <f>IF(AND(MasterData5[[#This Row],[MntFruits]]&gt;=AC$4, MasterData5[[#This Row],[Income ]]&lt;=$AB$12), "Yes", "")</f>
        <v/>
      </c>
      <c r="Q1680" s="14" t="str">
        <f>IF(AND(MasterData5[[#This Row],[MntMeatProducts]]&gt;=AD$4, MasterData5[[#This Row],[Income ]]&lt;=$AB$12), "Yes", "")</f>
        <v/>
      </c>
      <c r="R1680" s="14" t="str">
        <f>IF(AND(MasterData5[[#This Row],[MntFishProducts]]&gt;=AE$4, MasterData5[[#This Row],[Income ]]&lt;=$AB$12), "Yes", "")</f>
        <v/>
      </c>
      <c r="S1680" s="14" t="str">
        <f>IF(AND(MasterData5[[#This Row],[MntSweetProducts]]&gt;=AF$4, MasterData5[[#This Row],[Income ]]&lt;=$AB$12), "Yes", "")</f>
        <v/>
      </c>
      <c r="U1680" s="14" t="str">
        <f>IF(MasterData5[[#This Row],[MntWines]]&gt;=AB$4, "Yes", "")</f>
        <v/>
      </c>
      <c r="V1680" s="14" t="str">
        <f>IF(MasterData5[[#This Row],[MntFruits]]&gt;=AC$4, "Yes", "")</f>
        <v/>
      </c>
      <c r="W1680" s="14" t="str">
        <f>IF(MasterData5[[#This Row],[MntMeatProducts]]&gt;=AD$4, "Yes", "")</f>
        <v/>
      </c>
      <c r="X1680" s="14" t="str">
        <f>IF(MasterData5[[#This Row],[MntFishProducts]]&gt;=AE$4, "Yes", "")</f>
        <v/>
      </c>
      <c r="Y1680" s="14" t="str">
        <f>IF(MasterData5[[#This Row],[MntSweetProducts]]&gt;=AF$4, "Yes", "")</f>
        <v/>
      </c>
    </row>
    <row r="1681" spans="1:25" x14ac:dyDescent="0.3">
      <c r="A1681">
        <v>8420</v>
      </c>
      <c r="B1681" s="10">
        <v>7</v>
      </c>
      <c r="C1681" s="10">
        <v>4</v>
      </c>
      <c r="D1681" s="10">
        <v>13</v>
      </c>
      <c r="E1681" s="10">
        <v>15</v>
      </c>
      <c r="F1681" s="10">
        <v>8</v>
      </c>
      <c r="G1681" s="10">
        <v>17</v>
      </c>
      <c r="H1681" s="24">
        <f>2021-'Customer Profile'!B1680</f>
        <v>51</v>
      </c>
      <c r="I1681" s="10">
        <f>IF(Analysis!$B$60="Wine",B1681,IF(Analysis!$B$60="Fruit",C1681,IF(Analysis!$B$60="Meat",D1681,IF(Analysis!$B$60="Fish",E1681,IF(Analysis!$B$60="Sweet",F1681,"")))))</f>
        <v>15</v>
      </c>
      <c r="J1681" s="10">
        <v>15315</v>
      </c>
      <c r="K1681" s="10" t="str">
        <f>IF(MasterData5[[#This Row],[Income ]]&gt;$AB$12, "Above", "Below")</f>
        <v>Below</v>
      </c>
      <c r="L1681" s="10">
        <f>SUM(MasterData5[[#This Row],[MntWines]:[MntSweetProducts]])</f>
        <v>47</v>
      </c>
      <c r="M1681" s="53" t="str">
        <f>IF(MasterData5[[#This Row],[Total Purchase]]&gt;=500, "Over $500", "")</f>
        <v/>
      </c>
      <c r="N1681" s="10"/>
      <c r="O1681" s="14" t="str">
        <f>IF(AND(MasterData5[[#This Row],[MntWines]]&gt;=AB$4, MasterData5[[#This Row],[Income ]]&lt;=$AB$12), "Yes", "")</f>
        <v/>
      </c>
      <c r="P1681" s="14" t="str">
        <f>IF(AND(MasterData5[[#This Row],[MntFruits]]&gt;=AC$4, MasterData5[[#This Row],[Income ]]&lt;=$AB$12), "Yes", "")</f>
        <v/>
      </c>
      <c r="Q1681" s="14" t="str">
        <f>IF(AND(MasterData5[[#This Row],[MntMeatProducts]]&gt;=AD$4, MasterData5[[#This Row],[Income ]]&lt;=$AB$12), "Yes", "")</f>
        <v/>
      </c>
      <c r="R1681" s="14" t="str">
        <f>IF(AND(MasterData5[[#This Row],[MntFishProducts]]&gt;=AE$4, MasterData5[[#This Row],[Income ]]&lt;=$AB$12), "Yes", "")</f>
        <v/>
      </c>
      <c r="S1681" s="14" t="str">
        <f>IF(AND(MasterData5[[#This Row],[MntSweetProducts]]&gt;=AF$4, MasterData5[[#This Row],[Income ]]&lt;=$AB$12), "Yes", "")</f>
        <v/>
      </c>
      <c r="U1681" s="14" t="str">
        <f>IF(MasterData5[[#This Row],[MntWines]]&gt;=AB$4, "Yes", "")</f>
        <v/>
      </c>
      <c r="V1681" s="14" t="str">
        <f>IF(MasterData5[[#This Row],[MntFruits]]&gt;=AC$4, "Yes", "")</f>
        <v/>
      </c>
      <c r="W1681" s="14" t="str">
        <f>IF(MasterData5[[#This Row],[MntMeatProducts]]&gt;=AD$4, "Yes", "")</f>
        <v/>
      </c>
      <c r="X1681" s="14" t="str">
        <f>IF(MasterData5[[#This Row],[MntFishProducts]]&gt;=AE$4, "Yes", "")</f>
        <v/>
      </c>
      <c r="Y1681" s="14" t="str">
        <f>IF(MasterData5[[#This Row],[MntSweetProducts]]&gt;=AF$4, "Yes", "")</f>
        <v/>
      </c>
    </row>
    <row r="1682" spans="1:25" x14ac:dyDescent="0.3">
      <c r="A1682">
        <v>8427</v>
      </c>
      <c r="B1682" s="10">
        <v>556</v>
      </c>
      <c r="C1682" s="10">
        <v>14</v>
      </c>
      <c r="D1682" s="10">
        <v>717</v>
      </c>
      <c r="E1682" s="10">
        <v>210</v>
      </c>
      <c r="F1682" s="10">
        <v>0</v>
      </c>
      <c r="G1682" s="10">
        <v>43</v>
      </c>
      <c r="H1682" s="24">
        <f>2021-'Customer Profile'!B1681</f>
        <v>65</v>
      </c>
      <c r="I1682" s="10">
        <f>IF(Analysis!$B$60="Wine",B1682,IF(Analysis!$B$60="Fruit",C1682,IF(Analysis!$B$60="Meat",D1682,IF(Analysis!$B$60="Fish",E1682,IF(Analysis!$B$60="Sweet",F1682,"")))))</f>
        <v>210</v>
      </c>
      <c r="J1682" s="10">
        <v>64857</v>
      </c>
      <c r="K1682" s="10" t="str">
        <f>IF(MasterData5[[#This Row],[Income ]]&gt;$AB$12, "Above", "Below")</f>
        <v>Above</v>
      </c>
      <c r="L1682" s="10">
        <f>SUM(MasterData5[[#This Row],[MntWines]:[MntSweetProducts]])</f>
        <v>1497</v>
      </c>
      <c r="M1682" s="53" t="str">
        <f>IF(MasterData5[[#This Row],[Total Purchase]]&gt;=500, "Over $500", "")</f>
        <v>Over $500</v>
      </c>
      <c r="N1682" s="10"/>
      <c r="O1682" s="14" t="str">
        <f>IF(AND(MasterData5[[#This Row],[MntWines]]&gt;=AB$4, MasterData5[[#This Row],[Income ]]&lt;=$AB$12), "Yes", "")</f>
        <v/>
      </c>
      <c r="P1682" s="14" t="str">
        <f>IF(AND(MasterData5[[#This Row],[MntFruits]]&gt;=AC$4, MasterData5[[#This Row],[Income ]]&lt;=$AB$12), "Yes", "")</f>
        <v/>
      </c>
      <c r="Q1682" s="14" t="str">
        <f>IF(AND(MasterData5[[#This Row],[MntMeatProducts]]&gt;=AD$4, MasterData5[[#This Row],[Income ]]&lt;=$AB$12), "Yes", "")</f>
        <v/>
      </c>
      <c r="R1682" s="14" t="str">
        <f>IF(AND(MasterData5[[#This Row],[MntFishProducts]]&gt;=AE$4, MasterData5[[#This Row],[Income ]]&lt;=$AB$12), "Yes", "")</f>
        <v/>
      </c>
      <c r="S1682" s="14" t="str">
        <f>IF(AND(MasterData5[[#This Row],[MntSweetProducts]]&gt;=AF$4, MasterData5[[#This Row],[Income ]]&lt;=$AB$12), "Yes", "")</f>
        <v/>
      </c>
      <c r="U1682" s="14" t="str">
        <f>IF(MasterData5[[#This Row],[MntWines]]&gt;=AB$4, "Yes", "")</f>
        <v>Yes</v>
      </c>
      <c r="V1682" s="14" t="str">
        <f>IF(MasterData5[[#This Row],[MntFruits]]&gt;=AC$4, "Yes", "")</f>
        <v/>
      </c>
      <c r="W1682" s="14" t="str">
        <f>IF(MasterData5[[#This Row],[MntMeatProducts]]&gt;=AD$4, "Yes", "")</f>
        <v>Yes</v>
      </c>
      <c r="X1682" s="14" t="str">
        <f>IF(MasterData5[[#This Row],[MntFishProducts]]&gt;=AE$4, "Yes", "")</f>
        <v>Yes</v>
      </c>
      <c r="Y1682" s="14" t="str">
        <f>IF(MasterData5[[#This Row],[MntSweetProducts]]&gt;=AF$4, "Yes", "")</f>
        <v/>
      </c>
    </row>
    <row r="1683" spans="1:25" x14ac:dyDescent="0.3">
      <c r="A1683">
        <v>8430</v>
      </c>
      <c r="B1683" s="10">
        <v>9</v>
      </c>
      <c r="C1683" s="10">
        <v>0</v>
      </c>
      <c r="D1683" s="10">
        <v>6</v>
      </c>
      <c r="E1683" s="10">
        <v>3</v>
      </c>
      <c r="F1683" s="10">
        <v>1</v>
      </c>
      <c r="G1683" s="10">
        <v>3</v>
      </c>
      <c r="H1683" s="24">
        <f>2021-'Customer Profile'!B1682</f>
        <v>64</v>
      </c>
      <c r="I1683" s="10">
        <f>IF(Analysis!$B$60="Wine",B1683,IF(Analysis!$B$60="Fruit",C1683,IF(Analysis!$B$60="Meat",D1683,IF(Analysis!$B$60="Fish",E1683,IF(Analysis!$B$60="Sweet",F1683,"")))))</f>
        <v>3</v>
      </c>
      <c r="J1683" s="10">
        <v>21994</v>
      </c>
      <c r="K1683" s="10" t="str">
        <f>IF(MasterData5[[#This Row],[Income ]]&gt;$AB$12, "Above", "Below")</f>
        <v>Below</v>
      </c>
      <c r="L1683" s="10">
        <f>SUM(MasterData5[[#This Row],[MntWines]:[MntSweetProducts]])</f>
        <v>19</v>
      </c>
      <c r="M1683" s="53" t="str">
        <f>IF(MasterData5[[#This Row],[Total Purchase]]&gt;=500, "Over $500", "")</f>
        <v/>
      </c>
      <c r="N1683" s="10"/>
      <c r="O1683" s="14" t="str">
        <f>IF(AND(MasterData5[[#This Row],[MntWines]]&gt;=AB$4, MasterData5[[#This Row],[Income ]]&lt;=$AB$12), "Yes", "")</f>
        <v/>
      </c>
      <c r="P1683" s="14" t="str">
        <f>IF(AND(MasterData5[[#This Row],[MntFruits]]&gt;=AC$4, MasterData5[[#This Row],[Income ]]&lt;=$AB$12), "Yes", "")</f>
        <v/>
      </c>
      <c r="Q1683" s="14" t="str">
        <f>IF(AND(MasterData5[[#This Row],[MntMeatProducts]]&gt;=AD$4, MasterData5[[#This Row],[Income ]]&lt;=$AB$12), "Yes", "")</f>
        <v/>
      </c>
      <c r="R1683" s="14" t="str">
        <f>IF(AND(MasterData5[[#This Row],[MntFishProducts]]&gt;=AE$4, MasterData5[[#This Row],[Income ]]&lt;=$AB$12), "Yes", "")</f>
        <v/>
      </c>
      <c r="S1683" s="14" t="str">
        <f>IF(AND(MasterData5[[#This Row],[MntSweetProducts]]&gt;=AF$4, MasterData5[[#This Row],[Income ]]&lt;=$AB$12), "Yes", "")</f>
        <v/>
      </c>
      <c r="U1683" s="14" t="str">
        <f>IF(MasterData5[[#This Row],[MntWines]]&gt;=AB$4, "Yes", "")</f>
        <v/>
      </c>
      <c r="V1683" s="14" t="str">
        <f>IF(MasterData5[[#This Row],[MntFruits]]&gt;=AC$4, "Yes", "")</f>
        <v/>
      </c>
      <c r="W1683" s="14" t="str">
        <f>IF(MasterData5[[#This Row],[MntMeatProducts]]&gt;=AD$4, "Yes", "")</f>
        <v/>
      </c>
      <c r="X1683" s="14" t="str">
        <f>IF(MasterData5[[#This Row],[MntFishProducts]]&gt;=AE$4, "Yes", "")</f>
        <v/>
      </c>
      <c r="Y1683" s="14" t="str">
        <f>IF(MasterData5[[#This Row],[MntSweetProducts]]&gt;=AF$4, "Yes", "")</f>
        <v/>
      </c>
    </row>
    <row r="1684" spans="1:25" x14ac:dyDescent="0.3">
      <c r="A1684">
        <v>8432</v>
      </c>
      <c r="B1684" s="10">
        <v>454</v>
      </c>
      <c r="C1684" s="10">
        <v>0</v>
      </c>
      <c r="D1684" s="10">
        <v>171</v>
      </c>
      <c r="E1684" s="10">
        <v>8</v>
      </c>
      <c r="F1684" s="10">
        <v>19</v>
      </c>
      <c r="G1684" s="10">
        <v>32</v>
      </c>
      <c r="H1684" s="24">
        <f>2021-'Customer Profile'!B1683</f>
        <v>65</v>
      </c>
      <c r="I1684" s="10">
        <f>IF(Analysis!$B$60="Wine",B1684,IF(Analysis!$B$60="Fruit",C1684,IF(Analysis!$B$60="Meat",D1684,IF(Analysis!$B$60="Fish",E1684,IF(Analysis!$B$60="Sweet",F1684,"")))))</f>
        <v>8</v>
      </c>
      <c r="J1684" s="10">
        <v>54450</v>
      </c>
      <c r="K1684" s="10" t="str">
        <f>IF(MasterData5[[#This Row],[Income ]]&gt;$AB$12, "Above", "Below")</f>
        <v>Above</v>
      </c>
      <c r="L1684" s="10">
        <f>SUM(MasterData5[[#This Row],[MntWines]:[MntSweetProducts]])</f>
        <v>652</v>
      </c>
      <c r="M1684" s="53" t="str">
        <f>IF(MasterData5[[#This Row],[Total Purchase]]&gt;=500, "Over $500", "")</f>
        <v>Over $500</v>
      </c>
      <c r="N1684" s="10"/>
      <c r="O1684" s="14" t="str">
        <f>IF(AND(MasterData5[[#This Row],[MntWines]]&gt;=AB$4, MasterData5[[#This Row],[Income ]]&lt;=$AB$12), "Yes", "")</f>
        <v/>
      </c>
      <c r="P1684" s="14" t="str">
        <f>IF(AND(MasterData5[[#This Row],[MntFruits]]&gt;=AC$4, MasterData5[[#This Row],[Income ]]&lt;=$AB$12), "Yes", "")</f>
        <v/>
      </c>
      <c r="Q1684" s="14" t="str">
        <f>IF(AND(MasterData5[[#This Row],[MntMeatProducts]]&gt;=AD$4, MasterData5[[#This Row],[Income ]]&lt;=$AB$12), "Yes", "")</f>
        <v/>
      </c>
      <c r="R1684" s="14" t="str">
        <f>IF(AND(MasterData5[[#This Row],[MntFishProducts]]&gt;=AE$4, MasterData5[[#This Row],[Income ]]&lt;=$AB$12), "Yes", "")</f>
        <v/>
      </c>
      <c r="S1684" s="14" t="str">
        <f>IF(AND(MasterData5[[#This Row],[MntSweetProducts]]&gt;=AF$4, MasterData5[[#This Row],[Income ]]&lt;=$AB$12), "Yes", "")</f>
        <v/>
      </c>
      <c r="U1684" s="14" t="str">
        <f>IF(MasterData5[[#This Row],[MntWines]]&gt;=AB$4, "Yes", "")</f>
        <v>Yes</v>
      </c>
      <c r="V1684" s="14" t="str">
        <f>IF(MasterData5[[#This Row],[MntFruits]]&gt;=AC$4, "Yes", "")</f>
        <v/>
      </c>
      <c r="W1684" s="14" t="str">
        <f>IF(MasterData5[[#This Row],[MntMeatProducts]]&gt;=AD$4, "Yes", "")</f>
        <v>Yes</v>
      </c>
      <c r="X1684" s="14" t="str">
        <f>IF(MasterData5[[#This Row],[MntFishProducts]]&gt;=AE$4, "Yes", "")</f>
        <v/>
      </c>
      <c r="Y1684" s="14" t="str">
        <f>IF(MasterData5[[#This Row],[MntSweetProducts]]&gt;=AF$4, "Yes", "")</f>
        <v/>
      </c>
    </row>
    <row r="1685" spans="1:25" x14ac:dyDescent="0.3">
      <c r="A1685">
        <v>8439</v>
      </c>
      <c r="B1685" s="10">
        <v>734</v>
      </c>
      <c r="C1685" s="10">
        <v>26</v>
      </c>
      <c r="D1685" s="10">
        <v>70</v>
      </c>
      <c r="E1685" s="10">
        <v>11</v>
      </c>
      <c r="F1685" s="10">
        <v>44</v>
      </c>
      <c r="G1685" s="10">
        <v>17</v>
      </c>
      <c r="H1685" s="24">
        <f>2021-'Customer Profile'!B1684</f>
        <v>57</v>
      </c>
      <c r="I1685" s="10">
        <f>IF(Analysis!$B$60="Wine",B1685,IF(Analysis!$B$60="Fruit",C1685,IF(Analysis!$B$60="Meat",D1685,IF(Analysis!$B$60="Fish",E1685,IF(Analysis!$B$60="Sweet",F1685,"")))))</f>
        <v>11</v>
      </c>
      <c r="J1685" s="10">
        <v>63404</v>
      </c>
      <c r="K1685" s="10" t="str">
        <f>IF(MasterData5[[#This Row],[Income ]]&gt;$AB$12, "Above", "Below")</f>
        <v>Above</v>
      </c>
      <c r="L1685" s="10">
        <f>SUM(MasterData5[[#This Row],[MntWines]:[MntSweetProducts]])</f>
        <v>885</v>
      </c>
      <c r="M1685" s="53" t="str">
        <f>IF(MasterData5[[#This Row],[Total Purchase]]&gt;=500, "Over $500", "")</f>
        <v>Over $500</v>
      </c>
      <c r="N1685" s="10"/>
      <c r="O1685" s="14" t="str">
        <f>IF(AND(MasterData5[[#This Row],[MntWines]]&gt;=AB$4, MasterData5[[#This Row],[Income ]]&lt;=$AB$12), "Yes", "")</f>
        <v/>
      </c>
      <c r="P1685" s="14" t="str">
        <f>IF(AND(MasterData5[[#This Row],[MntFruits]]&gt;=AC$4, MasterData5[[#This Row],[Income ]]&lt;=$AB$12), "Yes", "")</f>
        <v/>
      </c>
      <c r="Q1685" s="14" t="str">
        <f>IF(AND(MasterData5[[#This Row],[MntMeatProducts]]&gt;=AD$4, MasterData5[[#This Row],[Income ]]&lt;=$AB$12), "Yes", "")</f>
        <v/>
      </c>
      <c r="R1685" s="14" t="str">
        <f>IF(AND(MasterData5[[#This Row],[MntFishProducts]]&gt;=AE$4, MasterData5[[#This Row],[Income ]]&lt;=$AB$12), "Yes", "")</f>
        <v/>
      </c>
      <c r="S1685" s="14" t="str">
        <f>IF(AND(MasterData5[[#This Row],[MntSweetProducts]]&gt;=AF$4, MasterData5[[#This Row],[Income ]]&lt;=$AB$12), "Yes", "")</f>
        <v/>
      </c>
      <c r="U1685" s="14" t="str">
        <f>IF(MasterData5[[#This Row],[MntWines]]&gt;=AB$4, "Yes", "")</f>
        <v>Yes</v>
      </c>
      <c r="V1685" s="14" t="str">
        <f>IF(MasterData5[[#This Row],[MntFruits]]&gt;=AC$4, "Yes", "")</f>
        <v/>
      </c>
      <c r="W1685" s="14" t="str">
        <f>IF(MasterData5[[#This Row],[MntMeatProducts]]&gt;=AD$4, "Yes", "")</f>
        <v/>
      </c>
      <c r="X1685" s="14" t="str">
        <f>IF(MasterData5[[#This Row],[MntFishProducts]]&gt;=AE$4, "Yes", "")</f>
        <v/>
      </c>
      <c r="Y1685" s="14" t="str">
        <f>IF(MasterData5[[#This Row],[MntSweetProducts]]&gt;=AF$4, "Yes", "")</f>
        <v>Yes</v>
      </c>
    </row>
    <row r="1686" spans="1:25" x14ac:dyDescent="0.3">
      <c r="A1686">
        <v>8442</v>
      </c>
      <c r="B1686" s="10">
        <v>9</v>
      </c>
      <c r="C1686" s="10">
        <v>0</v>
      </c>
      <c r="D1686" s="10">
        <v>7</v>
      </c>
      <c r="E1686" s="10">
        <v>3</v>
      </c>
      <c r="F1686" s="10">
        <v>4</v>
      </c>
      <c r="G1686" s="10">
        <v>7</v>
      </c>
      <c r="H1686" s="24">
        <f>2021-'Customer Profile'!B1685</f>
        <v>36</v>
      </c>
      <c r="I1686" s="10">
        <f>IF(Analysis!$B$60="Wine",B1686,IF(Analysis!$B$60="Fruit",C1686,IF(Analysis!$B$60="Meat",D1686,IF(Analysis!$B$60="Fish",E1686,IF(Analysis!$B$60="Sweet",F1686,"")))))</f>
        <v>3</v>
      </c>
      <c r="J1686" s="10">
        <v>19510</v>
      </c>
      <c r="K1686" s="10" t="str">
        <f>IF(MasterData5[[#This Row],[Income ]]&gt;$AB$12, "Above", "Below")</f>
        <v>Below</v>
      </c>
      <c r="L1686" s="10">
        <f>SUM(MasterData5[[#This Row],[MntWines]:[MntSweetProducts]])</f>
        <v>23</v>
      </c>
      <c r="M1686" s="53" t="str">
        <f>IF(MasterData5[[#This Row],[Total Purchase]]&gt;=500, "Over $500", "")</f>
        <v/>
      </c>
      <c r="N1686" s="10"/>
      <c r="O1686" s="14" t="str">
        <f>IF(AND(MasterData5[[#This Row],[MntWines]]&gt;=AB$4, MasterData5[[#This Row],[Income ]]&lt;=$AB$12), "Yes", "")</f>
        <v/>
      </c>
      <c r="P1686" s="14" t="str">
        <f>IF(AND(MasterData5[[#This Row],[MntFruits]]&gt;=AC$4, MasterData5[[#This Row],[Income ]]&lt;=$AB$12), "Yes", "")</f>
        <v/>
      </c>
      <c r="Q1686" s="14" t="str">
        <f>IF(AND(MasterData5[[#This Row],[MntMeatProducts]]&gt;=AD$4, MasterData5[[#This Row],[Income ]]&lt;=$AB$12), "Yes", "")</f>
        <v/>
      </c>
      <c r="R1686" s="14" t="str">
        <f>IF(AND(MasterData5[[#This Row],[MntFishProducts]]&gt;=AE$4, MasterData5[[#This Row],[Income ]]&lt;=$AB$12), "Yes", "")</f>
        <v/>
      </c>
      <c r="S1686" s="14" t="str">
        <f>IF(AND(MasterData5[[#This Row],[MntSweetProducts]]&gt;=AF$4, MasterData5[[#This Row],[Income ]]&lt;=$AB$12), "Yes", "")</f>
        <v/>
      </c>
      <c r="U1686" s="14" t="str">
        <f>IF(MasterData5[[#This Row],[MntWines]]&gt;=AB$4, "Yes", "")</f>
        <v/>
      </c>
      <c r="V1686" s="14" t="str">
        <f>IF(MasterData5[[#This Row],[MntFruits]]&gt;=AC$4, "Yes", "")</f>
        <v/>
      </c>
      <c r="W1686" s="14" t="str">
        <f>IF(MasterData5[[#This Row],[MntMeatProducts]]&gt;=AD$4, "Yes", "")</f>
        <v/>
      </c>
      <c r="X1686" s="14" t="str">
        <f>IF(MasterData5[[#This Row],[MntFishProducts]]&gt;=AE$4, "Yes", "")</f>
        <v/>
      </c>
      <c r="Y1686" s="14" t="str">
        <f>IF(MasterData5[[#This Row],[MntSweetProducts]]&gt;=AF$4, "Yes", "")</f>
        <v/>
      </c>
    </row>
    <row r="1687" spans="1:25" x14ac:dyDescent="0.3">
      <c r="A1687">
        <v>8443</v>
      </c>
      <c r="B1687" s="10">
        <v>6</v>
      </c>
      <c r="C1687" s="10">
        <v>10</v>
      </c>
      <c r="D1687" s="10">
        <v>12</v>
      </c>
      <c r="E1687" s="10">
        <v>3</v>
      </c>
      <c r="F1687" s="10">
        <v>15</v>
      </c>
      <c r="G1687" s="10">
        <v>40</v>
      </c>
      <c r="H1687" s="24">
        <f>2021-'Customer Profile'!B1686</f>
        <v>49</v>
      </c>
      <c r="I1687" s="10">
        <f>IF(Analysis!$B$60="Wine",B1687,IF(Analysis!$B$60="Fruit",C1687,IF(Analysis!$B$60="Meat",D1687,IF(Analysis!$B$60="Fish",E1687,IF(Analysis!$B$60="Sweet",F1687,"")))))</f>
        <v>3</v>
      </c>
      <c r="J1687" s="10">
        <v>24762</v>
      </c>
      <c r="K1687" s="10" t="str">
        <f>IF(MasterData5[[#This Row],[Income ]]&gt;$AB$12, "Above", "Below")</f>
        <v>Below</v>
      </c>
      <c r="L1687" s="10">
        <f>SUM(MasterData5[[#This Row],[MntWines]:[MntSweetProducts]])</f>
        <v>46</v>
      </c>
      <c r="M1687" s="53" t="str">
        <f>IF(MasterData5[[#This Row],[Total Purchase]]&gt;=500, "Over $500", "")</f>
        <v/>
      </c>
      <c r="N1687" s="10"/>
      <c r="O1687" s="14" t="str">
        <f>IF(AND(MasterData5[[#This Row],[MntWines]]&gt;=AB$4, MasterData5[[#This Row],[Income ]]&lt;=$AB$12), "Yes", "")</f>
        <v/>
      </c>
      <c r="P1687" s="14" t="str">
        <f>IF(AND(MasterData5[[#This Row],[MntFruits]]&gt;=AC$4, MasterData5[[#This Row],[Income ]]&lt;=$AB$12), "Yes", "")</f>
        <v/>
      </c>
      <c r="Q1687" s="14" t="str">
        <f>IF(AND(MasterData5[[#This Row],[MntMeatProducts]]&gt;=AD$4, MasterData5[[#This Row],[Income ]]&lt;=$AB$12), "Yes", "")</f>
        <v/>
      </c>
      <c r="R1687" s="14" t="str">
        <f>IF(AND(MasterData5[[#This Row],[MntFishProducts]]&gt;=AE$4, MasterData5[[#This Row],[Income ]]&lt;=$AB$12), "Yes", "")</f>
        <v/>
      </c>
      <c r="S1687" s="14" t="str">
        <f>IF(AND(MasterData5[[#This Row],[MntSweetProducts]]&gt;=AF$4, MasterData5[[#This Row],[Income ]]&lt;=$AB$12), "Yes", "")</f>
        <v/>
      </c>
      <c r="U1687" s="14" t="str">
        <f>IF(MasterData5[[#This Row],[MntWines]]&gt;=AB$4, "Yes", "")</f>
        <v/>
      </c>
      <c r="V1687" s="14" t="str">
        <f>IF(MasterData5[[#This Row],[MntFruits]]&gt;=AC$4, "Yes", "")</f>
        <v/>
      </c>
      <c r="W1687" s="14" t="str">
        <f>IF(MasterData5[[#This Row],[MntMeatProducts]]&gt;=AD$4, "Yes", "")</f>
        <v/>
      </c>
      <c r="X1687" s="14" t="str">
        <f>IF(MasterData5[[#This Row],[MntFishProducts]]&gt;=AE$4, "Yes", "")</f>
        <v/>
      </c>
      <c r="Y1687" s="14" t="str">
        <f>IF(MasterData5[[#This Row],[MntSweetProducts]]&gt;=AF$4, "Yes", "")</f>
        <v/>
      </c>
    </row>
    <row r="1688" spans="1:25" x14ac:dyDescent="0.3">
      <c r="A1688">
        <v>8461</v>
      </c>
      <c r="B1688" s="10">
        <v>14</v>
      </c>
      <c r="C1688" s="10">
        <v>0</v>
      </c>
      <c r="D1688" s="10">
        <v>1</v>
      </c>
      <c r="E1688" s="10">
        <v>0</v>
      </c>
      <c r="F1688" s="10">
        <v>0</v>
      </c>
      <c r="G1688" s="10">
        <v>1</v>
      </c>
      <c r="H1688" s="24">
        <f>2021-'Customer Profile'!B1687</f>
        <v>59</v>
      </c>
      <c r="I1688" s="10">
        <f>IF(Analysis!$B$60="Wine",B1688,IF(Analysis!$B$60="Fruit",C1688,IF(Analysis!$B$60="Meat",D1688,IF(Analysis!$B$60="Fish",E1688,IF(Analysis!$B$60="Sweet",F1688,"")))))</f>
        <v>0</v>
      </c>
      <c r="J1688" s="10">
        <v>46102</v>
      </c>
      <c r="K1688" s="10" t="str">
        <f>IF(MasterData5[[#This Row],[Income ]]&gt;$AB$12, "Above", "Below")</f>
        <v>Below</v>
      </c>
      <c r="L1688" s="10">
        <f>SUM(MasterData5[[#This Row],[MntWines]:[MntSweetProducts]])</f>
        <v>15</v>
      </c>
      <c r="M1688" s="53" t="str">
        <f>IF(MasterData5[[#This Row],[Total Purchase]]&gt;=500, "Over $500", "")</f>
        <v/>
      </c>
      <c r="N1688" s="10"/>
      <c r="O1688" s="14" t="str">
        <f>IF(AND(MasterData5[[#This Row],[MntWines]]&gt;=AB$4, MasterData5[[#This Row],[Income ]]&lt;=$AB$12), "Yes", "")</f>
        <v/>
      </c>
      <c r="P1688" s="14" t="str">
        <f>IF(AND(MasterData5[[#This Row],[MntFruits]]&gt;=AC$4, MasterData5[[#This Row],[Income ]]&lt;=$AB$12), "Yes", "")</f>
        <v/>
      </c>
      <c r="Q1688" s="14" t="str">
        <f>IF(AND(MasterData5[[#This Row],[MntMeatProducts]]&gt;=AD$4, MasterData5[[#This Row],[Income ]]&lt;=$AB$12), "Yes", "")</f>
        <v/>
      </c>
      <c r="R1688" s="14" t="str">
        <f>IF(AND(MasterData5[[#This Row],[MntFishProducts]]&gt;=AE$4, MasterData5[[#This Row],[Income ]]&lt;=$AB$12), "Yes", "")</f>
        <v/>
      </c>
      <c r="S1688" s="14" t="str">
        <f>IF(AND(MasterData5[[#This Row],[MntSweetProducts]]&gt;=AF$4, MasterData5[[#This Row],[Income ]]&lt;=$AB$12), "Yes", "")</f>
        <v/>
      </c>
      <c r="U1688" s="14" t="str">
        <f>IF(MasterData5[[#This Row],[MntWines]]&gt;=AB$4, "Yes", "")</f>
        <v/>
      </c>
      <c r="V1688" s="14" t="str">
        <f>IF(MasterData5[[#This Row],[MntFruits]]&gt;=AC$4, "Yes", "")</f>
        <v/>
      </c>
      <c r="W1688" s="14" t="str">
        <f>IF(MasterData5[[#This Row],[MntMeatProducts]]&gt;=AD$4, "Yes", "")</f>
        <v/>
      </c>
      <c r="X1688" s="14" t="str">
        <f>IF(MasterData5[[#This Row],[MntFishProducts]]&gt;=AE$4, "Yes", "")</f>
        <v/>
      </c>
      <c r="Y1688" s="14" t="str">
        <f>IF(MasterData5[[#This Row],[MntSweetProducts]]&gt;=AF$4, "Yes", "")</f>
        <v/>
      </c>
    </row>
    <row r="1689" spans="1:25" x14ac:dyDescent="0.3">
      <c r="A1689">
        <v>8462</v>
      </c>
      <c r="B1689" s="10">
        <v>1</v>
      </c>
      <c r="C1689" s="10">
        <v>4</v>
      </c>
      <c r="D1689" s="10">
        <v>10</v>
      </c>
      <c r="E1689" s="10">
        <v>29</v>
      </c>
      <c r="F1689" s="10">
        <v>0</v>
      </c>
      <c r="G1689" s="10">
        <v>36</v>
      </c>
      <c r="H1689" s="24">
        <f>2021-'Customer Profile'!B1688</f>
        <v>43</v>
      </c>
      <c r="I1689" s="10">
        <f>IF(Analysis!$B$60="Wine",B1689,IF(Analysis!$B$60="Fruit",C1689,IF(Analysis!$B$60="Meat",D1689,IF(Analysis!$B$60="Fish",E1689,IF(Analysis!$B$60="Sweet",F1689,"")))))</f>
        <v>29</v>
      </c>
      <c r="J1689" s="10">
        <v>24882</v>
      </c>
      <c r="K1689" s="10" t="str">
        <f>IF(MasterData5[[#This Row],[Income ]]&gt;$AB$12, "Above", "Below")</f>
        <v>Below</v>
      </c>
      <c r="L1689" s="10">
        <f>SUM(MasterData5[[#This Row],[MntWines]:[MntSweetProducts]])</f>
        <v>44</v>
      </c>
      <c r="M1689" s="53" t="str">
        <f>IF(MasterData5[[#This Row],[Total Purchase]]&gt;=500, "Over $500", "")</f>
        <v/>
      </c>
      <c r="N1689" s="10"/>
      <c r="O1689" s="14" t="str">
        <f>IF(AND(MasterData5[[#This Row],[MntWines]]&gt;=AB$4, MasterData5[[#This Row],[Income ]]&lt;=$AB$12), "Yes", "")</f>
        <v/>
      </c>
      <c r="P1689" s="14" t="str">
        <f>IF(AND(MasterData5[[#This Row],[MntFruits]]&gt;=AC$4, MasterData5[[#This Row],[Income ]]&lt;=$AB$12), "Yes", "")</f>
        <v/>
      </c>
      <c r="Q1689" s="14" t="str">
        <f>IF(AND(MasterData5[[#This Row],[MntMeatProducts]]&gt;=AD$4, MasterData5[[#This Row],[Income ]]&lt;=$AB$12), "Yes", "")</f>
        <v/>
      </c>
      <c r="R1689" s="14" t="str">
        <f>IF(AND(MasterData5[[#This Row],[MntFishProducts]]&gt;=AE$4, MasterData5[[#This Row],[Income ]]&lt;=$AB$12), "Yes", "")</f>
        <v/>
      </c>
      <c r="S1689" s="14" t="str">
        <f>IF(AND(MasterData5[[#This Row],[MntSweetProducts]]&gt;=AF$4, MasterData5[[#This Row],[Income ]]&lt;=$AB$12), "Yes", "")</f>
        <v/>
      </c>
      <c r="U1689" s="14" t="str">
        <f>IF(MasterData5[[#This Row],[MntWines]]&gt;=AB$4, "Yes", "")</f>
        <v/>
      </c>
      <c r="V1689" s="14" t="str">
        <f>IF(MasterData5[[#This Row],[MntFruits]]&gt;=AC$4, "Yes", "")</f>
        <v/>
      </c>
      <c r="W1689" s="14" t="str">
        <f>IF(MasterData5[[#This Row],[MntMeatProducts]]&gt;=AD$4, "Yes", "")</f>
        <v/>
      </c>
      <c r="X1689" s="14" t="str">
        <f>IF(MasterData5[[#This Row],[MntFishProducts]]&gt;=AE$4, "Yes", "")</f>
        <v/>
      </c>
      <c r="Y1689" s="14" t="str">
        <f>IF(MasterData5[[#This Row],[MntSweetProducts]]&gt;=AF$4, "Yes", "")</f>
        <v/>
      </c>
    </row>
    <row r="1690" spans="1:25" x14ac:dyDescent="0.3">
      <c r="A1690">
        <v>8475</v>
      </c>
      <c r="B1690" s="10">
        <v>20</v>
      </c>
      <c r="C1690" s="10">
        <v>2</v>
      </c>
      <c r="D1690" s="10">
        <v>1582</v>
      </c>
      <c r="E1690" s="10">
        <v>1</v>
      </c>
      <c r="F1690" s="10">
        <v>2</v>
      </c>
      <c r="G1690" s="10">
        <v>1</v>
      </c>
      <c r="H1690" s="24">
        <f>2021-'Customer Profile'!B1689</f>
        <v>48</v>
      </c>
      <c r="I1690" s="10">
        <f>IF(Analysis!$B$60="Wine",B1690,IF(Analysis!$B$60="Fruit",C1690,IF(Analysis!$B$60="Meat",D1690,IF(Analysis!$B$60="Fish",E1690,IF(Analysis!$B$60="Sweet",F1690,"")))))</f>
        <v>1</v>
      </c>
      <c r="J1690" s="10">
        <v>157243</v>
      </c>
      <c r="K1690" s="10" t="str">
        <f>IF(MasterData5[[#This Row],[Income ]]&gt;$AB$12, "Above", "Below")</f>
        <v>Above</v>
      </c>
      <c r="L1690" s="10">
        <f>SUM(MasterData5[[#This Row],[MntWines]:[MntSweetProducts]])</f>
        <v>1607</v>
      </c>
      <c r="M1690" s="53" t="str">
        <f>IF(MasterData5[[#This Row],[Total Purchase]]&gt;=500, "Over $500", "")</f>
        <v>Over $500</v>
      </c>
      <c r="N1690" s="10"/>
      <c r="O1690" s="14" t="str">
        <f>IF(AND(MasterData5[[#This Row],[MntWines]]&gt;=AB$4, MasterData5[[#This Row],[Income ]]&lt;=$AB$12), "Yes", "")</f>
        <v/>
      </c>
      <c r="P1690" s="14" t="str">
        <f>IF(AND(MasterData5[[#This Row],[MntFruits]]&gt;=AC$4, MasterData5[[#This Row],[Income ]]&lt;=$AB$12), "Yes", "")</f>
        <v/>
      </c>
      <c r="Q1690" s="14" t="str">
        <f>IF(AND(MasterData5[[#This Row],[MntMeatProducts]]&gt;=AD$4, MasterData5[[#This Row],[Income ]]&lt;=$AB$12), "Yes", "")</f>
        <v/>
      </c>
      <c r="R1690" s="14" t="str">
        <f>IF(AND(MasterData5[[#This Row],[MntFishProducts]]&gt;=AE$4, MasterData5[[#This Row],[Income ]]&lt;=$AB$12), "Yes", "")</f>
        <v/>
      </c>
      <c r="S1690" s="14" t="str">
        <f>IF(AND(MasterData5[[#This Row],[MntSweetProducts]]&gt;=AF$4, MasterData5[[#This Row],[Income ]]&lt;=$AB$12), "Yes", "")</f>
        <v/>
      </c>
      <c r="U1690" s="14" t="str">
        <f>IF(MasterData5[[#This Row],[MntWines]]&gt;=AB$4, "Yes", "")</f>
        <v/>
      </c>
      <c r="V1690" s="14" t="str">
        <f>IF(MasterData5[[#This Row],[MntFruits]]&gt;=AC$4, "Yes", "")</f>
        <v/>
      </c>
      <c r="W1690" s="14" t="str">
        <f>IF(MasterData5[[#This Row],[MntMeatProducts]]&gt;=AD$4, "Yes", "")</f>
        <v>Yes</v>
      </c>
      <c r="X1690" s="14" t="str">
        <f>IF(MasterData5[[#This Row],[MntFishProducts]]&gt;=AE$4, "Yes", "")</f>
        <v/>
      </c>
      <c r="Y1690" s="14" t="str">
        <f>IF(MasterData5[[#This Row],[MntSweetProducts]]&gt;=AF$4, "Yes", "")</f>
        <v/>
      </c>
    </row>
    <row r="1691" spans="1:25" x14ac:dyDescent="0.3">
      <c r="A1691">
        <v>8477</v>
      </c>
      <c r="B1691" s="10">
        <v>5</v>
      </c>
      <c r="C1691" s="10">
        <v>1</v>
      </c>
      <c r="D1691" s="10">
        <v>13</v>
      </c>
      <c r="E1691" s="10">
        <v>3</v>
      </c>
      <c r="F1691" s="10">
        <v>5</v>
      </c>
      <c r="G1691" s="10">
        <v>1</v>
      </c>
      <c r="H1691" s="24">
        <f>2021-'Customer Profile'!B1690</f>
        <v>65</v>
      </c>
      <c r="I1691" s="10">
        <f>IF(Analysis!$B$60="Wine",B1691,IF(Analysis!$B$60="Fruit",C1691,IF(Analysis!$B$60="Meat",D1691,IF(Analysis!$B$60="Fish",E1691,IF(Analysis!$B$60="Sweet",F1691,"")))))</f>
        <v>3</v>
      </c>
      <c r="J1691" s="10">
        <v>26150</v>
      </c>
      <c r="K1691" s="10" t="str">
        <f>IF(MasterData5[[#This Row],[Income ]]&gt;$AB$12, "Above", "Below")</f>
        <v>Below</v>
      </c>
      <c r="L1691" s="10">
        <f>SUM(MasterData5[[#This Row],[MntWines]:[MntSweetProducts]])</f>
        <v>27</v>
      </c>
      <c r="M1691" s="53" t="str">
        <f>IF(MasterData5[[#This Row],[Total Purchase]]&gt;=500, "Over $500", "")</f>
        <v/>
      </c>
      <c r="N1691" s="10"/>
      <c r="O1691" s="14" t="str">
        <f>IF(AND(MasterData5[[#This Row],[MntWines]]&gt;=AB$4, MasterData5[[#This Row],[Income ]]&lt;=$AB$12), "Yes", "")</f>
        <v/>
      </c>
      <c r="P1691" s="14" t="str">
        <f>IF(AND(MasterData5[[#This Row],[MntFruits]]&gt;=AC$4, MasterData5[[#This Row],[Income ]]&lt;=$AB$12), "Yes", "")</f>
        <v/>
      </c>
      <c r="Q1691" s="14" t="str">
        <f>IF(AND(MasterData5[[#This Row],[MntMeatProducts]]&gt;=AD$4, MasterData5[[#This Row],[Income ]]&lt;=$AB$12), "Yes", "")</f>
        <v/>
      </c>
      <c r="R1691" s="14" t="str">
        <f>IF(AND(MasterData5[[#This Row],[MntFishProducts]]&gt;=AE$4, MasterData5[[#This Row],[Income ]]&lt;=$AB$12), "Yes", "")</f>
        <v/>
      </c>
      <c r="S1691" s="14" t="str">
        <f>IF(AND(MasterData5[[#This Row],[MntSweetProducts]]&gt;=AF$4, MasterData5[[#This Row],[Income ]]&lt;=$AB$12), "Yes", "")</f>
        <v/>
      </c>
      <c r="U1691" s="14" t="str">
        <f>IF(MasterData5[[#This Row],[MntWines]]&gt;=AB$4, "Yes", "")</f>
        <v/>
      </c>
      <c r="V1691" s="14" t="str">
        <f>IF(MasterData5[[#This Row],[MntFruits]]&gt;=AC$4, "Yes", "")</f>
        <v/>
      </c>
      <c r="W1691" s="14" t="str">
        <f>IF(MasterData5[[#This Row],[MntMeatProducts]]&gt;=AD$4, "Yes", "")</f>
        <v/>
      </c>
      <c r="X1691" s="14" t="str">
        <f>IF(MasterData5[[#This Row],[MntFishProducts]]&gt;=AE$4, "Yes", "")</f>
        <v/>
      </c>
      <c r="Y1691" s="14" t="str">
        <f>IF(MasterData5[[#This Row],[MntSweetProducts]]&gt;=AF$4, "Yes", "")</f>
        <v/>
      </c>
    </row>
    <row r="1692" spans="1:25" x14ac:dyDescent="0.3">
      <c r="A1692">
        <v>8486</v>
      </c>
      <c r="B1692" s="10">
        <v>284</v>
      </c>
      <c r="C1692" s="10">
        <v>0</v>
      </c>
      <c r="D1692" s="10">
        <v>52</v>
      </c>
      <c r="E1692" s="10">
        <v>8</v>
      </c>
      <c r="F1692" s="10">
        <v>3</v>
      </c>
      <c r="G1692" s="10">
        <v>20</v>
      </c>
      <c r="H1692" s="24">
        <f>2021-'Customer Profile'!B1691</f>
        <v>50</v>
      </c>
      <c r="I1692" s="10">
        <f>IF(Analysis!$B$60="Wine",B1692,IF(Analysis!$B$60="Fruit",C1692,IF(Analysis!$B$60="Meat",D1692,IF(Analysis!$B$60="Fish",E1692,IF(Analysis!$B$60="Sweet",F1692,"")))))</f>
        <v>8</v>
      </c>
      <c r="J1692" s="10">
        <v>30538</v>
      </c>
      <c r="K1692" s="10" t="str">
        <f>IF(MasterData5[[#This Row],[Income ]]&gt;$AB$12, "Above", "Below")</f>
        <v>Below</v>
      </c>
      <c r="L1692" s="10">
        <f>SUM(MasterData5[[#This Row],[MntWines]:[MntSweetProducts]])</f>
        <v>347</v>
      </c>
      <c r="M1692" s="53" t="str">
        <f>IF(MasterData5[[#This Row],[Total Purchase]]&gt;=500, "Over $500", "")</f>
        <v/>
      </c>
      <c r="N1692" s="10"/>
      <c r="O1692" s="14" t="str">
        <f>IF(AND(MasterData5[[#This Row],[MntWines]]&gt;=AB$4, MasterData5[[#This Row],[Income ]]&lt;=$AB$12), "Yes", "")</f>
        <v/>
      </c>
      <c r="P1692" s="14" t="str">
        <f>IF(AND(MasterData5[[#This Row],[MntFruits]]&gt;=AC$4, MasterData5[[#This Row],[Income ]]&lt;=$AB$12), "Yes", "")</f>
        <v/>
      </c>
      <c r="Q1692" s="14" t="str">
        <f>IF(AND(MasterData5[[#This Row],[MntMeatProducts]]&gt;=AD$4, MasterData5[[#This Row],[Income ]]&lt;=$AB$12), "Yes", "")</f>
        <v/>
      </c>
      <c r="R1692" s="14" t="str">
        <f>IF(AND(MasterData5[[#This Row],[MntFishProducts]]&gt;=AE$4, MasterData5[[#This Row],[Income ]]&lt;=$AB$12), "Yes", "")</f>
        <v/>
      </c>
      <c r="S1692" s="14" t="str">
        <f>IF(AND(MasterData5[[#This Row],[MntSweetProducts]]&gt;=AF$4, MasterData5[[#This Row],[Income ]]&lt;=$AB$12), "Yes", "")</f>
        <v/>
      </c>
      <c r="U1692" s="14" t="str">
        <f>IF(MasterData5[[#This Row],[MntWines]]&gt;=AB$4, "Yes", "")</f>
        <v/>
      </c>
      <c r="V1692" s="14" t="str">
        <f>IF(MasterData5[[#This Row],[MntFruits]]&gt;=AC$4, "Yes", "")</f>
        <v/>
      </c>
      <c r="W1692" s="14" t="str">
        <f>IF(MasterData5[[#This Row],[MntMeatProducts]]&gt;=AD$4, "Yes", "")</f>
        <v/>
      </c>
      <c r="X1692" s="14" t="str">
        <f>IF(MasterData5[[#This Row],[MntFishProducts]]&gt;=AE$4, "Yes", "")</f>
        <v/>
      </c>
      <c r="Y1692" s="14" t="str">
        <f>IF(MasterData5[[#This Row],[MntSweetProducts]]&gt;=AF$4, "Yes", "")</f>
        <v/>
      </c>
    </row>
    <row r="1693" spans="1:25" x14ac:dyDescent="0.3">
      <c r="A1693">
        <v>8492</v>
      </c>
      <c r="B1693" s="10">
        <v>795</v>
      </c>
      <c r="C1693" s="10">
        <v>0</v>
      </c>
      <c r="D1693" s="10">
        <v>545</v>
      </c>
      <c r="E1693" s="10">
        <v>95</v>
      </c>
      <c r="F1693" s="10">
        <v>58</v>
      </c>
      <c r="G1693" s="10">
        <v>0</v>
      </c>
      <c r="H1693" s="24">
        <f>2021-'Customer Profile'!B1692</f>
        <v>43</v>
      </c>
      <c r="I1693" s="10">
        <f>IF(Analysis!$B$60="Wine",B1693,IF(Analysis!$B$60="Fruit",C1693,IF(Analysis!$B$60="Meat",D1693,IF(Analysis!$B$60="Fish",E1693,IF(Analysis!$B$60="Sweet",F1693,"")))))</f>
        <v>95</v>
      </c>
      <c r="J1693" s="10">
        <v>75437</v>
      </c>
      <c r="K1693" s="10" t="str">
        <f>IF(MasterData5[[#This Row],[Income ]]&gt;$AB$12, "Above", "Below")</f>
        <v>Above</v>
      </c>
      <c r="L1693" s="10">
        <f>SUM(MasterData5[[#This Row],[MntWines]:[MntSweetProducts]])</f>
        <v>1493</v>
      </c>
      <c r="M1693" s="53" t="str">
        <f>IF(MasterData5[[#This Row],[Total Purchase]]&gt;=500, "Over $500", "")</f>
        <v>Over $500</v>
      </c>
      <c r="N1693" s="10"/>
      <c r="O1693" s="14" t="str">
        <f>IF(AND(MasterData5[[#This Row],[MntWines]]&gt;=AB$4, MasterData5[[#This Row],[Income ]]&lt;=$AB$12), "Yes", "")</f>
        <v/>
      </c>
      <c r="P1693" s="14" t="str">
        <f>IF(AND(MasterData5[[#This Row],[MntFruits]]&gt;=AC$4, MasterData5[[#This Row],[Income ]]&lt;=$AB$12), "Yes", "")</f>
        <v/>
      </c>
      <c r="Q1693" s="14" t="str">
        <f>IF(AND(MasterData5[[#This Row],[MntMeatProducts]]&gt;=AD$4, MasterData5[[#This Row],[Income ]]&lt;=$AB$12), "Yes", "")</f>
        <v/>
      </c>
      <c r="R1693" s="14" t="str">
        <f>IF(AND(MasterData5[[#This Row],[MntFishProducts]]&gt;=AE$4, MasterData5[[#This Row],[Income ]]&lt;=$AB$12), "Yes", "")</f>
        <v/>
      </c>
      <c r="S1693" s="14" t="str">
        <f>IF(AND(MasterData5[[#This Row],[MntSweetProducts]]&gt;=AF$4, MasterData5[[#This Row],[Income ]]&lt;=$AB$12), "Yes", "")</f>
        <v/>
      </c>
      <c r="U1693" s="14" t="str">
        <f>IF(MasterData5[[#This Row],[MntWines]]&gt;=AB$4, "Yes", "")</f>
        <v>Yes</v>
      </c>
      <c r="V1693" s="14" t="str">
        <f>IF(MasterData5[[#This Row],[MntFruits]]&gt;=AC$4, "Yes", "")</f>
        <v/>
      </c>
      <c r="W1693" s="14" t="str">
        <f>IF(MasterData5[[#This Row],[MntMeatProducts]]&gt;=AD$4, "Yes", "")</f>
        <v>Yes</v>
      </c>
      <c r="X1693" s="14" t="str">
        <f>IF(MasterData5[[#This Row],[MntFishProducts]]&gt;=AE$4, "Yes", "")</f>
        <v>Yes</v>
      </c>
      <c r="Y1693" s="14" t="str">
        <f>IF(MasterData5[[#This Row],[MntSweetProducts]]&gt;=AF$4, "Yes", "")</f>
        <v>Yes</v>
      </c>
    </row>
    <row r="1694" spans="1:25" x14ac:dyDescent="0.3">
      <c r="A1694">
        <v>8504</v>
      </c>
      <c r="B1694" s="10">
        <v>350</v>
      </c>
      <c r="C1694" s="10">
        <v>60</v>
      </c>
      <c r="D1694" s="10">
        <v>568</v>
      </c>
      <c r="E1694" s="10">
        <v>110</v>
      </c>
      <c r="F1694" s="10">
        <v>133</v>
      </c>
      <c r="G1694" s="10">
        <v>145</v>
      </c>
      <c r="H1694" s="24">
        <f>2021-'Customer Profile'!B1693</f>
        <v>48</v>
      </c>
      <c r="I1694" s="10">
        <f>IF(Analysis!$B$60="Wine",B1694,IF(Analysis!$B$60="Fruit",C1694,IF(Analysis!$B$60="Meat",D1694,IF(Analysis!$B$60="Fish",E1694,IF(Analysis!$B$60="Sweet",F1694,"")))))</f>
        <v>110</v>
      </c>
      <c r="J1694" s="10">
        <v>79593</v>
      </c>
      <c r="K1694" s="10" t="str">
        <f>IF(MasterData5[[#This Row],[Income ]]&gt;$AB$12, "Above", "Below")</f>
        <v>Above</v>
      </c>
      <c r="L1694" s="10">
        <f>SUM(MasterData5[[#This Row],[MntWines]:[MntSweetProducts]])</f>
        <v>1221</v>
      </c>
      <c r="M1694" s="53" t="str">
        <f>IF(MasterData5[[#This Row],[Total Purchase]]&gt;=500, "Over $500", "")</f>
        <v>Over $500</v>
      </c>
      <c r="N1694" s="10"/>
      <c r="O1694" s="14" t="str">
        <f>IF(AND(MasterData5[[#This Row],[MntWines]]&gt;=AB$4, MasterData5[[#This Row],[Income ]]&lt;=$AB$12), "Yes", "")</f>
        <v/>
      </c>
      <c r="P1694" s="14" t="str">
        <f>IF(AND(MasterData5[[#This Row],[MntFruits]]&gt;=AC$4, MasterData5[[#This Row],[Income ]]&lt;=$AB$12), "Yes", "")</f>
        <v/>
      </c>
      <c r="Q1694" s="14" t="str">
        <f>IF(AND(MasterData5[[#This Row],[MntMeatProducts]]&gt;=AD$4, MasterData5[[#This Row],[Income ]]&lt;=$AB$12), "Yes", "")</f>
        <v/>
      </c>
      <c r="R1694" s="14" t="str">
        <f>IF(AND(MasterData5[[#This Row],[MntFishProducts]]&gt;=AE$4, MasterData5[[#This Row],[Income ]]&lt;=$AB$12), "Yes", "")</f>
        <v/>
      </c>
      <c r="S1694" s="14" t="str">
        <f>IF(AND(MasterData5[[#This Row],[MntSweetProducts]]&gt;=AF$4, MasterData5[[#This Row],[Income ]]&lt;=$AB$12), "Yes", "")</f>
        <v/>
      </c>
      <c r="U1694" s="14" t="str">
        <f>IF(MasterData5[[#This Row],[MntWines]]&gt;=AB$4, "Yes", "")</f>
        <v>Yes</v>
      </c>
      <c r="V1694" s="14" t="str">
        <f>IF(MasterData5[[#This Row],[MntFruits]]&gt;=AC$4, "Yes", "")</f>
        <v>Yes</v>
      </c>
      <c r="W1694" s="14" t="str">
        <f>IF(MasterData5[[#This Row],[MntMeatProducts]]&gt;=AD$4, "Yes", "")</f>
        <v>Yes</v>
      </c>
      <c r="X1694" s="14" t="str">
        <f>IF(MasterData5[[#This Row],[MntFishProducts]]&gt;=AE$4, "Yes", "")</f>
        <v>Yes</v>
      </c>
      <c r="Y1694" s="14" t="str">
        <f>IF(MasterData5[[#This Row],[MntSweetProducts]]&gt;=AF$4, "Yes", "")</f>
        <v>Yes</v>
      </c>
    </row>
    <row r="1695" spans="1:25" x14ac:dyDescent="0.3">
      <c r="A1695">
        <v>8514</v>
      </c>
      <c r="B1695" s="10">
        <v>8</v>
      </c>
      <c r="C1695" s="10">
        <v>0</v>
      </c>
      <c r="D1695" s="10">
        <v>7</v>
      </c>
      <c r="E1695" s="10">
        <v>3</v>
      </c>
      <c r="F1695" s="10">
        <v>1</v>
      </c>
      <c r="G1695" s="10">
        <v>1</v>
      </c>
      <c r="H1695" s="24">
        <f>2021-'Customer Profile'!B1694</f>
        <v>45</v>
      </c>
      <c r="I1695" s="10">
        <f>IF(Analysis!$B$60="Wine",B1695,IF(Analysis!$B$60="Fruit",C1695,IF(Analysis!$B$60="Meat",D1695,IF(Analysis!$B$60="Fish",E1695,IF(Analysis!$B$60="Sweet",F1695,"")))))</f>
        <v>3</v>
      </c>
      <c r="J1695" s="10">
        <v>29478</v>
      </c>
      <c r="K1695" s="10" t="str">
        <f>IF(MasterData5[[#This Row],[Income ]]&gt;$AB$12, "Above", "Below")</f>
        <v>Below</v>
      </c>
      <c r="L1695" s="10">
        <f>SUM(MasterData5[[#This Row],[MntWines]:[MntSweetProducts]])</f>
        <v>19</v>
      </c>
      <c r="M1695" s="53" t="str">
        <f>IF(MasterData5[[#This Row],[Total Purchase]]&gt;=500, "Over $500", "")</f>
        <v/>
      </c>
      <c r="N1695" s="10"/>
      <c r="O1695" s="14" t="str">
        <f>IF(AND(MasterData5[[#This Row],[MntWines]]&gt;=AB$4, MasterData5[[#This Row],[Income ]]&lt;=$AB$12), "Yes", "")</f>
        <v/>
      </c>
      <c r="P1695" s="14" t="str">
        <f>IF(AND(MasterData5[[#This Row],[MntFruits]]&gt;=AC$4, MasterData5[[#This Row],[Income ]]&lt;=$AB$12), "Yes", "")</f>
        <v/>
      </c>
      <c r="Q1695" s="14" t="str">
        <f>IF(AND(MasterData5[[#This Row],[MntMeatProducts]]&gt;=AD$4, MasterData5[[#This Row],[Income ]]&lt;=$AB$12), "Yes", "")</f>
        <v/>
      </c>
      <c r="R1695" s="14" t="str">
        <f>IF(AND(MasterData5[[#This Row],[MntFishProducts]]&gt;=AE$4, MasterData5[[#This Row],[Income ]]&lt;=$AB$12), "Yes", "")</f>
        <v/>
      </c>
      <c r="S1695" s="14" t="str">
        <f>IF(AND(MasterData5[[#This Row],[MntSweetProducts]]&gt;=AF$4, MasterData5[[#This Row],[Income ]]&lt;=$AB$12), "Yes", "")</f>
        <v/>
      </c>
      <c r="U1695" s="14" t="str">
        <f>IF(MasterData5[[#This Row],[MntWines]]&gt;=AB$4, "Yes", "")</f>
        <v/>
      </c>
      <c r="V1695" s="14" t="str">
        <f>IF(MasterData5[[#This Row],[MntFruits]]&gt;=AC$4, "Yes", "")</f>
        <v/>
      </c>
      <c r="W1695" s="14" t="str">
        <f>IF(MasterData5[[#This Row],[MntMeatProducts]]&gt;=AD$4, "Yes", "")</f>
        <v/>
      </c>
      <c r="X1695" s="14" t="str">
        <f>IF(MasterData5[[#This Row],[MntFishProducts]]&gt;=AE$4, "Yes", "")</f>
        <v/>
      </c>
      <c r="Y1695" s="14" t="str">
        <f>IF(MasterData5[[#This Row],[MntSweetProducts]]&gt;=AF$4, "Yes", "")</f>
        <v/>
      </c>
    </row>
    <row r="1696" spans="1:25" x14ac:dyDescent="0.3">
      <c r="A1696">
        <v>8523</v>
      </c>
      <c r="B1696" s="10">
        <v>24</v>
      </c>
      <c r="C1696" s="10">
        <v>1</v>
      </c>
      <c r="D1696" s="10">
        <v>16</v>
      </c>
      <c r="E1696" s="10">
        <v>12</v>
      </c>
      <c r="F1696" s="10">
        <v>2</v>
      </c>
      <c r="G1696" s="10">
        <v>5</v>
      </c>
      <c r="H1696" s="24">
        <f>2021-'Customer Profile'!B1695</f>
        <v>53</v>
      </c>
      <c r="I1696" s="10">
        <f>IF(Analysis!$B$60="Wine",B1696,IF(Analysis!$B$60="Fruit",C1696,IF(Analysis!$B$60="Meat",D1696,IF(Analysis!$B$60="Fish",E1696,IF(Analysis!$B$60="Sweet",F1696,"")))))</f>
        <v>12</v>
      </c>
      <c r="J1696" s="10">
        <v>19329</v>
      </c>
      <c r="K1696" s="10" t="str">
        <f>IF(MasterData5[[#This Row],[Income ]]&gt;$AB$12, "Above", "Below")</f>
        <v>Below</v>
      </c>
      <c r="L1696" s="10">
        <f>SUM(MasterData5[[#This Row],[MntWines]:[MntSweetProducts]])</f>
        <v>55</v>
      </c>
      <c r="M1696" s="53" t="str">
        <f>IF(MasterData5[[#This Row],[Total Purchase]]&gt;=500, "Over $500", "")</f>
        <v/>
      </c>
      <c r="N1696" s="10"/>
      <c r="O1696" s="14" t="str">
        <f>IF(AND(MasterData5[[#This Row],[MntWines]]&gt;=AB$4, MasterData5[[#This Row],[Income ]]&lt;=$AB$12), "Yes", "")</f>
        <v/>
      </c>
      <c r="P1696" s="14" t="str">
        <f>IF(AND(MasterData5[[#This Row],[MntFruits]]&gt;=AC$4, MasterData5[[#This Row],[Income ]]&lt;=$AB$12), "Yes", "")</f>
        <v/>
      </c>
      <c r="Q1696" s="14" t="str">
        <f>IF(AND(MasterData5[[#This Row],[MntMeatProducts]]&gt;=AD$4, MasterData5[[#This Row],[Income ]]&lt;=$AB$12), "Yes", "")</f>
        <v/>
      </c>
      <c r="R1696" s="14" t="str">
        <f>IF(AND(MasterData5[[#This Row],[MntFishProducts]]&gt;=AE$4, MasterData5[[#This Row],[Income ]]&lt;=$AB$12), "Yes", "")</f>
        <v/>
      </c>
      <c r="S1696" s="14" t="str">
        <f>IF(AND(MasterData5[[#This Row],[MntSweetProducts]]&gt;=AF$4, MasterData5[[#This Row],[Income ]]&lt;=$AB$12), "Yes", "")</f>
        <v/>
      </c>
      <c r="U1696" s="14" t="str">
        <f>IF(MasterData5[[#This Row],[MntWines]]&gt;=AB$4, "Yes", "")</f>
        <v/>
      </c>
      <c r="V1696" s="14" t="str">
        <f>IF(MasterData5[[#This Row],[MntFruits]]&gt;=AC$4, "Yes", "")</f>
        <v/>
      </c>
      <c r="W1696" s="14" t="str">
        <f>IF(MasterData5[[#This Row],[MntMeatProducts]]&gt;=AD$4, "Yes", "")</f>
        <v/>
      </c>
      <c r="X1696" s="14" t="str">
        <f>IF(MasterData5[[#This Row],[MntFishProducts]]&gt;=AE$4, "Yes", "")</f>
        <v/>
      </c>
      <c r="Y1696" s="14" t="str">
        <f>IF(MasterData5[[#This Row],[MntSweetProducts]]&gt;=AF$4, "Yes", "")</f>
        <v/>
      </c>
    </row>
    <row r="1697" spans="1:25" x14ac:dyDescent="0.3">
      <c r="A1697">
        <v>8524</v>
      </c>
      <c r="B1697" s="10">
        <v>40</v>
      </c>
      <c r="C1697" s="10">
        <v>3</v>
      </c>
      <c r="D1697" s="10">
        <v>30</v>
      </c>
      <c r="E1697" s="10">
        <v>10</v>
      </c>
      <c r="F1697" s="10">
        <v>7</v>
      </c>
      <c r="G1697" s="10">
        <v>11</v>
      </c>
      <c r="H1697" s="24">
        <f>2021-'Customer Profile'!B1696</f>
        <v>47</v>
      </c>
      <c r="I1697" s="10">
        <f>IF(Analysis!$B$60="Wine",B1697,IF(Analysis!$B$60="Fruit",C1697,IF(Analysis!$B$60="Meat",D1697,IF(Analysis!$B$60="Fish",E1697,IF(Analysis!$B$60="Sweet",F1697,"")))))</f>
        <v>10</v>
      </c>
      <c r="J1697" s="10">
        <v>25509</v>
      </c>
      <c r="K1697" s="10" t="str">
        <f>IF(MasterData5[[#This Row],[Income ]]&gt;$AB$12, "Above", "Below")</f>
        <v>Below</v>
      </c>
      <c r="L1697" s="10">
        <f>SUM(MasterData5[[#This Row],[MntWines]:[MntSweetProducts]])</f>
        <v>90</v>
      </c>
      <c r="M1697" s="53" t="str">
        <f>IF(MasterData5[[#This Row],[Total Purchase]]&gt;=500, "Over $500", "")</f>
        <v/>
      </c>
      <c r="N1697" s="10"/>
      <c r="O1697" s="14" t="str">
        <f>IF(AND(MasterData5[[#This Row],[MntWines]]&gt;=AB$4, MasterData5[[#This Row],[Income ]]&lt;=$AB$12), "Yes", "")</f>
        <v/>
      </c>
      <c r="P1697" s="14" t="str">
        <f>IF(AND(MasterData5[[#This Row],[MntFruits]]&gt;=AC$4, MasterData5[[#This Row],[Income ]]&lt;=$AB$12), "Yes", "")</f>
        <v/>
      </c>
      <c r="Q1697" s="14" t="str">
        <f>IF(AND(MasterData5[[#This Row],[MntMeatProducts]]&gt;=AD$4, MasterData5[[#This Row],[Income ]]&lt;=$AB$12), "Yes", "")</f>
        <v/>
      </c>
      <c r="R1697" s="14" t="str">
        <f>IF(AND(MasterData5[[#This Row],[MntFishProducts]]&gt;=AE$4, MasterData5[[#This Row],[Income ]]&lt;=$AB$12), "Yes", "")</f>
        <v/>
      </c>
      <c r="S1697" s="14" t="str">
        <f>IF(AND(MasterData5[[#This Row],[MntSweetProducts]]&gt;=AF$4, MasterData5[[#This Row],[Income ]]&lt;=$AB$12), "Yes", "")</f>
        <v/>
      </c>
      <c r="U1697" s="14" t="str">
        <f>IF(MasterData5[[#This Row],[MntWines]]&gt;=AB$4, "Yes", "")</f>
        <v/>
      </c>
      <c r="V1697" s="14" t="str">
        <f>IF(MasterData5[[#This Row],[MntFruits]]&gt;=AC$4, "Yes", "")</f>
        <v/>
      </c>
      <c r="W1697" s="14" t="str">
        <f>IF(MasterData5[[#This Row],[MntMeatProducts]]&gt;=AD$4, "Yes", "")</f>
        <v/>
      </c>
      <c r="X1697" s="14" t="str">
        <f>IF(MasterData5[[#This Row],[MntFishProducts]]&gt;=AE$4, "Yes", "")</f>
        <v/>
      </c>
      <c r="Y1697" s="14" t="str">
        <f>IF(MasterData5[[#This Row],[MntSweetProducts]]&gt;=AF$4, "Yes", "")</f>
        <v/>
      </c>
    </row>
    <row r="1698" spans="1:25" x14ac:dyDescent="0.3">
      <c r="A1698">
        <v>8527</v>
      </c>
      <c r="B1698" s="10">
        <v>239</v>
      </c>
      <c r="C1698" s="10">
        <v>7</v>
      </c>
      <c r="D1698" s="10">
        <v>119</v>
      </c>
      <c r="E1698" s="10">
        <v>4</v>
      </c>
      <c r="F1698" s="10">
        <v>15</v>
      </c>
      <c r="G1698" s="10">
        <v>11</v>
      </c>
      <c r="H1698" s="24">
        <f>2021-'Customer Profile'!B1697</f>
        <v>56</v>
      </c>
      <c r="I1698" s="10">
        <f>IF(Analysis!$B$60="Wine",B1698,IF(Analysis!$B$60="Fruit",C1698,IF(Analysis!$B$60="Meat",D1698,IF(Analysis!$B$60="Fish",E1698,IF(Analysis!$B$60="Sweet",F1698,"")))))</f>
        <v>4</v>
      </c>
      <c r="J1698" s="10">
        <v>65735</v>
      </c>
      <c r="K1698" s="10" t="str">
        <f>IF(MasterData5[[#This Row],[Income ]]&gt;$AB$12, "Above", "Below")</f>
        <v>Above</v>
      </c>
      <c r="L1698" s="10">
        <f>SUM(MasterData5[[#This Row],[MntWines]:[MntSweetProducts]])</f>
        <v>384</v>
      </c>
      <c r="M1698" s="53" t="str">
        <f>IF(MasterData5[[#This Row],[Total Purchase]]&gt;=500, "Over $500", "")</f>
        <v/>
      </c>
      <c r="N1698" s="10"/>
      <c r="O1698" s="14" t="str">
        <f>IF(AND(MasterData5[[#This Row],[MntWines]]&gt;=AB$4, MasterData5[[#This Row],[Income ]]&lt;=$AB$12), "Yes", "")</f>
        <v/>
      </c>
      <c r="P1698" s="14" t="str">
        <f>IF(AND(MasterData5[[#This Row],[MntFruits]]&gt;=AC$4, MasterData5[[#This Row],[Income ]]&lt;=$AB$12), "Yes", "")</f>
        <v/>
      </c>
      <c r="Q1698" s="14" t="str">
        <f>IF(AND(MasterData5[[#This Row],[MntMeatProducts]]&gt;=AD$4, MasterData5[[#This Row],[Income ]]&lt;=$AB$12), "Yes", "")</f>
        <v/>
      </c>
      <c r="R1698" s="14" t="str">
        <f>IF(AND(MasterData5[[#This Row],[MntFishProducts]]&gt;=AE$4, MasterData5[[#This Row],[Income ]]&lt;=$AB$12), "Yes", "")</f>
        <v/>
      </c>
      <c r="S1698" s="14" t="str">
        <f>IF(AND(MasterData5[[#This Row],[MntSweetProducts]]&gt;=AF$4, MasterData5[[#This Row],[Income ]]&lt;=$AB$12), "Yes", "")</f>
        <v/>
      </c>
      <c r="U1698" s="14" t="str">
        <f>IF(MasterData5[[#This Row],[MntWines]]&gt;=AB$4, "Yes", "")</f>
        <v/>
      </c>
      <c r="V1698" s="14" t="str">
        <f>IF(MasterData5[[#This Row],[MntFruits]]&gt;=AC$4, "Yes", "")</f>
        <v/>
      </c>
      <c r="W1698" s="14" t="str">
        <f>IF(MasterData5[[#This Row],[MntMeatProducts]]&gt;=AD$4, "Yes", "")</f>
        <v/>
      </c>
      <c r="X1698" s="14" t="str">
        <f>IF(MasterData5[[#This Row],[MntFishProducts]]&gt;=AE$4, "Yes", "")</f>
        <v/>
      </c>
      <c r="Y1698" s="14" t="str">
        <f>IF(MasterData5[[#This Row],[MntSweetProducts]]&gt;=AF$4, "Yes", "")</f>
        <v/>
      </c>
    </row>
    <row r="1699" spans="1:25" x14ac:dyDescent="0.3">
      <c r="A1699">
        <v>8534</v>
      </c>
      <c r="B1699" s="10">
        <v>615</v>
      </c>
      <c r="C1699" s="10">
        <v>28</v>
      </c>
      <c r="D1699" s="10">
        <v>259</v>
      </c>
      <c r="E1699" s="10">
        <v>12</v>
      </c>
      <c r="F1699" s="10">
        <v>48</v>
      </c>
      <c r="G1699" s="10">
        <v>30</v>
      </c>
      <c r="H1699" s="24">
        <f>2021-'Customer Profile'!B1698</f>
        <v>69</v>
      </c>
      <c r="I1699" s="10">
        <f>IF(Analysis!$B$60="Wine",B1699,IF(Analysis!$B$60="Fruit",C1699,IF(Analysis!$B$60="Meat",D1699,IF(Analysis!$B$60="Fish",E1699,IF(Analysis!$B$60="Sweet",F1699,"")))))</f>
        <v>12</v>
      </c>
      <c r="J1699" s="10">
        <v>67433</v>
      </c>
      <c r="K1699" s="10" t="str">
        <f>IF(MasterData5[[#This Row],[Income ]]&gt;$AB$12, "Above", "Below")</f>
        <v>Above</v>
      </c>
      <c r="L1699" s="10">
        <f>SUM(MasterData5[[#This Row],[MntWines]:[MntSweetProducts]])</f>
        <v>962</v>
      </c>
      <c r="M1699" s="53" t="str">
        <f>IF(MasterData5[[#This Row],[Total Purchase]]&gt;=500, "Over $500", "")</f>
        <v>Over $500</v>
      </c>
      <c r="N1699" s="10"/>
      <c r="O1699" s="14" t="str">
        <f>IF(AND(MasterData5[[#This Row],[MntWines]]&gt;=AB$4, MasterData5[[#This Row],[Income ]]&lt;=$AB$12), "Yes", "")</f>
        <v/>
      </c>
      <c r="P1699" s="14" t="str">
        <f>IF(AND(MasterData5[[#This Row],[MntFruits]]&gt;=AC$4, MasterData5[[#This Row],[Income ]]&lt;=$AB$12), "Yes", "")</f>
        <v/>
      </c>
      <c r="Q1699" s="14" t="str">
        <f>IF(AND(MasterData5[[#This Row],[MntMeatProducts]]&gt;=AD$4, MasterData5[[#This Row],[Income ]]&lt;=$AB$12), "Yes", "")</f>
        <v/>
      </c>
      <c r="R1699" s="14" t="str">
        <f>IF(AND(MasterData5[[#This Row],[MntFishProducts]]&gt;=AE$4, MasterData5[[#This Row],[Income ]]&lt;=$AB$12), "Yes", "")</f>
        <v/>
      </c>
      <c r="S1699" s="14" t="str">
        <f>IF(AND(MasterData5[[#This Row],[MntSweetProducts]]&gt;=AF$4, MasterData5[[#This Row],[Income ]]&lt;=$AB$12), "Yes", "")</f>
        <v/>
      </c>
      <c r="U1699" s="14" t="str">
        <f>IF(MasterData5[[#This Row],[MntWines]]&gt;=AB$4, "Yes", "")</f>
        <v>Yes</v>
      </c>
      <c r="V1699" s="14" t="str">
        <f>IF(MasterData5[[#This Row],[MntFruits]]&gt;=AC$4, "Yes", "")</f>
        <v>Yes</v>
      </c>
      <c r="W1699" s="14" t="str">
        <f>IF(MasterData5[[#This Row],[MntMeatProducts]]&gt;=AD$4, "Yes", "")</f>
        <v>Yes</v>
      </c>
      <c r="X1699" s="14" t="str">
        <f>IF(MasterData5[[#This Row],[MntFishProducts]]&gt;=AE$4, "Yes", "")</f>
        <v/>
      </c>
      <c r="Y1699" s="14" t="str">
        <f>IF(MasterData5[[#This Row],[MntSweetProducts]]&gt;=AF$4, "Yes", "")</f>
        <v>Yes</v>
      </c>
    </row>
    <row r="1700" spans="1:25" x14ac:dyDescent="0.3">
      <c r="A1700">
        <v>8537</v>
      </c>
      <c r="B1700" s="10">
        <v>526</v>
      </c>
      <c r="C1700" s="10">
        <v>80</v>
      </c>
      <c r="D1700" s="10">
        <v>553</v>
      </c>
      <c r="E1700" s="10">
        <v>123</v>
      </c>
      <c r="F1700" s="10">
        <v>94</v>
      </c>
      <c r="G1700" s="10">
        <v>53</v>
      </c>
      <c r="H1700" s="24">
        <f>2021-'Customer Profile'!B1699</f>
        <v>72</v>
      </c>
      <c r="I1700" s="10">
        <f>IF(Analysis!$B$60="Wine",B1700,IF(Analysis!$B$60="Fruit",C1700,IF(Analysis!$B$60="Meat",D1700,IF(Analysis!$B$60="Fish",E1700,IF(Analysis!$B$60="Sweet",F1700,"")))))</f>
        <v>123</v>
      </c>
      <c r="J1700" s="10">
        <v>72643</v>
      </c>
      <c r="K1700" s="10" t="str">
        <f>IF(MasterData5[[#This Row],[Income ]]&gt;$AB$12, "Above", "Below")</f>
        <v>Above</v>
      </c>
      <c r="L1700" s="10">
        <f>SUM(MasterData5[[#This Row],[MntWines]:[MntSweetProducts]])</f>
        <v>1376</v>
      </c>
      <c r="M1700" s="53" t="str">
        <f>IF(MasterData5[[#This Row],[Total Purchase]]&gt;=500, "Over $500", "")</f>
        <v>Over $500</v>
      </c>
      <c r="N1700" s="10"/>
      <c r="O1700" s="14" t="str">
        <f>IF(AND(MasterData5[[#This Row],[MntWines]]&gt;=AB$4, MasterData5[[#This Row],[Income ]]&lt;=$AB$12), "Yes", "")</f>
        <v/>
      </c>
      <c r="P1700" s="14" t="str">
        <f>IF(AND(MasterData5[[#This Row],[MntFruits]]&gt;=AC$4, MasterData5[[#This Row],[Income ]]&lt;=$AB$12), "Yes", "")</f>
        <v/>
      </c>
      <c r="Q1700" s="14" t="str">
        <f>IF(AND(MasterData5[[#This Row],[MntMeatProducts]]&gt;=AD$4, MasterData5[[#This Row],[Income ]]&lt;=$AB$12), "Yes", "")</f>
        <v/>
      </c>
      <c r="R1700" s="14" t="str">
        <f>IF(AND(MasterData5[[#This Row],[MntFishProducts]]&gt;=AE$4, MasterData5[[#This Row],[Income ]]&lt;=$AB$12), "Yes", "")</f>
        <v/>
      </c>
      <c r="S1700" s="14" t="str">
        <f>IF(AND(MasterData5[[#This Row],[MntSweetProducts]]&gt;=AF$4, MasterData5[[#This Row],[Income ]]&lt;=$AB$12), "Yes", "")</f>
        <v/>
      </c>
      <c r="U1700" s="14" t="str">
        <f>IF(MasterData5[[#This Row],[MntWines]]&gt;=AB$4, "Yes", "")</f>
        <v>Yes</v>
      </c>
      <c r="V1700" s="14" t="str">
        <f>IF(MasterData5[[#This Row],[MntFruits]]&gt;=AC$4, "Yes", "")</f>
        <v>Yes</v>
      </c>
      <c r="W1700" s="14" t="str">
        <f>IF(MasterData5[[#This Row],[MntMeatProducts]]&gt;=AD$4, "Yes", "")</f>
        <v>Yes</v>
      </c>
      <c r="X1700" s="14" t="str">
        <f>IF(MasterData5[[#This Row],[MntFishProducts]]&gt;=AE$4, "Yes", "")</f>
        <v>Yes</v>
      </c>
      <c r="Y1700" s="14" t="str">
        <f>IF(MasterData5[[#This Row],[MntSweetProducts]]&gt;=AF$4, "Yes", "")</f>
        <v>Yes</v>
      </c>
    </row>
    <row r="1701" spans="1:25" x14ac:dyDescent="0.3">
      <c r="A1701">
        <v>8541</v>
      </c>
      <c r="B1701" s="10">
        <v>8</v>
      </c>
      <c r="C1701" s="10">
        <v>4</v>
      </c>
      <c r="D1701" s="10">
        <v>10</v>
      </c>
      <c r="E1701" s="10">
        <v>6</v>
      </c>
      <c r="F1701" s="10">
        <v>7</v>
      </c>
      <c r="G1701" s="10">
        <v>6</v>
      </c>
      <c r="H1701" s="24">
        <f>2021-'Customer Profile'!B1700</f>
        <v>31</v>
      </c>
      <c r="I1701" s="10">
        <f>IF(Analysis!$B$60="Wine",B1701,IF(Analysis!$B$60="Fruit",C1701,IF(Analysis!$B$60="Meat",D1701,IF(Analysis!$B$60="Fish",E1701,IF(Analysis!$B$60="Sweet",F1701,"")))))</f>
        <v>6</v>
      </c>
      <c r="J1701" s="10">
        <v>24683</v>
      </c>
      <c r="K1701" s="10" t="str">
        <f>IF(MasterData5[[#This Row],[Income ]]&gt;$AB$12, "Above", "Below")</f>
        <v>Below</v>
      </c>
      <c r="L1701" s="10">
        <f>SUM(MasterData5[[#This Row],[MntWines]:[MntSweetProducts]])</f>
        <v>35</v>
      </c>
      <c r="M1701" s="53" t="str">
        <f>IF(MasterData5[[#This Row],[Total Purchase]]&gt;=500, "Over $500", "")</f>
        <v/>
      </c>
      <c r="N1701" s="10"/>
      <c r="O1701" s="14" t="str">
        <f>IF(AND(MasterData5[[#This Row],[MntWines]]&gt;=AB$4, MasterData5[[#This Row],[Income ]]&lt;=$AB$12), "Yes", "")</f>
        <v/>
      </c>
      <c r="P1701" s="14" t="str">
        <f>IF(AND(MasterData5[[#This Row],[MntFruits]]&gt;=AC$4, MasterData5[[#This Row],[Income ]]&lt;=$AB$12), "Yes", "")</f>
        <v/>
      </c>
      <c r="Q1701" s="14" t="str">
        <f>IF(AND(MasterData5[[#This Row],[MntMeatProducts]]&gt;=AD$4, MasterData5[[#This Row],[Income ]]&lt;=$AB$12), "Yes", "")</f>
        <v/>
      </c>
      <c r="R1701" s="14" t="str">
        <f>IF(AND(MasterData5[[#This Row],[MntFishProducts]]&gt;=AE$4, MasterData5[[#This Row],[Income ]]&lt;=$AB$12), "Yes", "")</f>
        <v/>
      </c>
      <c r="S1701" s="14" t="str">
        <f>IF(AND(MasterData5[[#This Row],[MntSweetProducts]]&gt;=AF$4, MasterData5[[#This Row],[Income ]]&lt;=$AB$12), "Yes", "")</f>
        <v/>
      </c>
      <c r="U1701" s="14" t="str">
        <f>IF(MasterData5[[#This Row],[MntWines]]&gt;=AB$4, "Yes", "")</f>
        <v/>
      </c>
      <c r="V1701" s="14" t="str">
        <f>IF(MasterData5[[#This Row],[MntFruits]]&gt;=AC$4, "Yes", "")</f>
        <v/>
      </c>
      <c r="W1701" s="14" t="str">
        <f>IF(MasterData5[[#This Row],[MntMeatProducts]]&gt;=AD$4, "Yes", "")</f>
        <v/>
      </c>
      <c r="X1701" s="14" t="str">
        <f>IF(MasterData5[[#This Row],[MntFishProducts]]&gt;=AE$4, "Yes", "")</f>
        <v/>
      </c>
      <c r="Y1701" s="14" t="str">
        <f>IF(MasterData5[[#This Row],[MntSweetProducts]]&gt;=AF$4, "Yes", "")</f>
        <v/>
      </c>
    </row>
    <row r="1702" spans="1:25" x14ac:dyDescent="0.3">
      <c r="A1702">
        <v>8545</v>
      </c>
      <c r="B1702" s="10">
        <v>1296</v>
      </c>
      <c r="C1702" s="10">
        <v>17</v>
      </c>
      <c r="D1702" s="10">
        <v>311</v>
      </c>
      <c r="E1702" s="10">
        <v>45</v>
      </c>
      <c r="F1702" s="10">
        <v>69</v>
      </c>
      <c r="G1702" s="10">
        <v>51</v>
      </c>
      <c r="H1702" s="24">
        <f>2021-'Customer Profile'!B1701</f>
        <v>67</v>
      </c>
      <c r="I1702" s="10">
        <f>IF(Analysis!$B$60="Wine",B1702,IF(Analysis!$B$60="Fruit",C1702,IF(Analysis!$B$60="Meat",D1702,IF(Analysis!$B$60="Fish",E1702,IF(Analysis!$B$60="Sweet",F1702,"")))))</f>
        <v>45</v>
      </c>
      <c r="J1702" s="10">
        <v>85683</v>
      </c>
      <c r="K1702" s="10" t="str">
        <f>IF(MasterData5[[#This Row],[Income ]]&gt;$AB$12, "Above", "Below")</f>
        <v>Above</v>
      </c>
      <c r="L1702" s="10">
        <f>SUM(MasterData5[[#This Row],[MntWines]:[MntSweetProducts]])</f>
        <v>1738</v>
      </c>
      <c r="M1702" s="53" t="str">
        <f>IF(MasterData5[[#This Row],[Total Purchase]]&gt;=500, "Over $500", "")</f>
        <v>Over $500</v>
      </c>
      <c r="N1702" s="10"/>
      <c r="O1702" s="14" t="str">
        <f>IF(AND(MasterData5[[#This Row],[MntWines]]&gt;=AB$4, MasterData5[[#This Row],[Income ]]&lt;=$AB$12), "Yes", "")</f>
        <v/>
      </c>
      <c r="P1702" s="14" t="str">
        <f>IF(AND(MasterData5[[#This Row],[MntFruits]]&gt;=AC$4, MasterData5[[#This Row],[Income ]]&lt;=$AB$12), "Yes", "")</f>
        <v/>
      </c>
      <c r="Q1702" s="14" t="str">
        <f>IF(AND(MasterData5[[#This Row],[MntMeatProducts]]&gt;=AD$4, MasterData5[[#This Row],[Income ]]&lt;=$AB$12), "Yes", "")</f>
        <v/>
      </c>
      <c r="R1702" s="14" t="str">
        <f>IF(AND(MasterData5[[#This Row],[MntFishProducts]]&gt;=AE$4, MasterData5[[#This Row],[Income ]]&lt;=$AB$12), "Yes", "")</f>
        <v/>
      </c>
      <c r="S1702" s="14" t="str">
        <f>IF(AND(MasterData5[[#This Row],[MntSweetProducts]]&gt;=AF$4, MasterData5[[#This Row],[Income ]]&lt;=$AB$12), "Yes", "")</f>
        <v/>
      </c>
      <c r="U1702" s="14" t="str">
        <f>IF(MasterData5[[#This Row],[MntWines]]&gt;=AB$4, "Yes", "")</f>
        <v>Yes</v>
      </c>
      <c r="V1702" s="14" t="str">
        <f>IF(MasterData5[[#This Row],[MntFruits]]&gt;=AC$4, "Yes", "")</f>
        <v/>
      </c>
      <c r="W1702" s="14" t="str">
        <f>IF(MasterData5[[#This Row],[MntMeatProducts]]&gt;=AD$4, "Yes", "")</f>
        <v>Yes</v>
      </c>
      <c r="X1702" s="14" t="str">
        <f>IF(MasterData5[[#This Row],[MntFishProducts]]&gt;=AE$4, "Yes", "")</f>
        <v>Yes</v>
      </c>
      <c r="Y1702" s="14" t="str">
        <f>IF(MasterData5[[#This Row],[MntSweetProducts]]&gt;=AF$4, "Yes", "")</f>
        <v>Yes</v>
      </c>
    </row>
    <row r="1703" spans="1:25" x14ac:dyDescent="0.3">
      <c r="A1703">
        <v>8553</v>
      </c>
      <c r="B1703" s="10">
        <v>30</v>
      </c>
      <c r="C1703" s="10">
        <v>0</v>
      </c>
      <c r="D1703" s="10">
        <v>9</v>
      </c>
      <c r="E1703" s="10">
        <v>0</v>
      </c>
      <c r="F1703" s="10">
        <v>0</v>
      </c>
      <c r="G1703" s="10">
        <v>3</v>
      </c>
      <c r="H1703" s="24">
        <f>2021-'Customer Profile'!B1702</f>
        <v>56</v>
      </c>
      <c r="I1703" s="10">
        <f>IF(Analysis!$B$60="Wine",B1703,IF(Analysis!$B$60="Fruit",C1703,IF(Analysis!$B$60="Meat",D1703,IF(Analysis!$B$60="Fish",E1703,IF(Analysis!$B$60="Sweet",F1703,"")))))</f>
        <v>0</v>
      </c>
      <c r="J1703" s="10">
        <v>44300</v>
      </c>
      <c r="K1703" s="10" t="str">
        <f>IF(MasterData5[[#This Row],[Income ]]&gt;$AB$12, "Above", "Below")</f>
        <v>Below</v>
      </c>
      <c r="L1703" s="10">
        <f>SUM(MasterData5[[#This Row],[MntWines]:[MntSweetProducts]])</f>
        <v>39</v>
      </c>
      <c r="M1703" s="53" t="str">
        <f>IF(MasterData5[[#This Row],[Total Purchase]]&gt;=500, "Over $500", "")</f>
        <v/>
      </c>
      <c r="N1703" s="10"/>
      <c r="O1703" s="14" t="str">
        <f>IF(AND(MasterData5[[#This Row],[MntWines]]&gt;=AB$4, MasterData5[[#This Row],[Income ]]&lt;=$AB$12), "Yes", "")</f>
        <v/>
      </c>
      <c r="P1703" s="14" t="str">
        <f>IF(AND(MasterData5[[#This Row],[MntFruits]]&gt;=AC$4, MasterData5[[#This Row],[Income ]]&lt;=$AB$12), "Yes", "")</f>
        <v/>
      </c>
      <c r="Q1703" s="14" t="str">
        <f>IF(AND(MasterData5[[#This Row],[MntMeatProducts]]&gt;=AD$4, MasterData5[[#This Row],[Income ]]&lt;=$AB$12), "Yes", "")</f>
        <v/>
      </c>
      <c r="R1703" s="14" t="str">
        <f>IF(AND(MasterData5[[#This Row],[MntFishProducts]]&gt;=AE$4, MasterData5[[#This Row],[Income ]]&lt;=$AB$12), "Yes", "")</f>
        <v/>
      </c>
      <c r="S1703" s="14" t="str">
        <f>IF(AND(MasterData5[[#This Row],[MntSweetProducts]]&gt;=AF$4, MasterData5[[#This Row],[Income ]]&lt;=$AB$12), "Yes", "")</f>
        <v/>
      </c>
      <c r="U1703" s="14" t="str">
        <f>IF(MasterData5[[#This Row],[MntWines]]&gt;=AB$4, "Yes", "")</f>
        <v/>
      </c>
      <c r="V1703" s="14" t="str">
        <f>IF(MasterData5[[#This Row],[MntFruits]]&gt;=AC$4, "Yes", "")</f>
        <v/>
      </c>
      <c r="W1703" s="14" t="str">
        <f>IF(MasterData5[[#This Row],[MntMeatProducts]]&gt;=AD$4, "Yes", "")</f>
        <v/>
      </c>
      <c r="X1703" s="14" t="str">
        <f>IF(MasterData5[[#This Row],[MntFishProducts]]&gt;=AE$4, "Yes", "")</f>
        <v/>
      </c>
      <c r="Y1703" s="14" t="str">
        <f>IF(MasterData5[[#This Row],[MntSweetProducts]]&gt;=AF$4, "Yes", "")</f>
        <v/>
      </c>
    </row>
    <row r="1704" spans="1:25" x14ac:dyDescent="0.3">
      <c r="A1704">
        <v>8557</v>
      </c>
      <c r="B1704" s="10">
        <v>11</v>
      </c>
      <c r="C1704" s="10">
        <v>3</v>
      </c>
      <c r="D1704" s="10">
        <v>22</v>
      </c>
      <c r="E1704" s="10">
        <v>2</v>
      </c>
      <c r="F1704" s="10">
        <v>2</v>
      </c>
      <c r="G1704" s="10">
        <v>6</v>
      </c>
      <c r="H1704" s="24">
        <f>2021-'Customer Profile'!B1703</f>
        <v>39</v>
      </c>
      <c r="I1704" s="10">
        <f>IF(Analysis!$B$60="Wine",B1704,IF(Analysis!$B$60="Fruit",C1704,IF(Analysis!$B$60="Meat",D1704,IF(Analysis!$B$60="Fish",E1704,IF(Analysis!$B$60="Sweet",F1704,"")))))</f>
        <v>2</v>
      </c>
      <c r="J1704" s="10"/>
      <c r="K1704" s="10"/>
      <c r="L1704" s="10">
        <f>SUM(MasterData5[[#This Row],[MntWines]:[MntSweetProducts]])</f>
        <v>40</v>
      </c>
      <c r="M1704" s="53" t="str">
        <f>IF(MasterData5[[#This Row],[Total Purchase]]&gt;=500, "Over $500", "")</f>
        <v/>
      </c>
      <c r="N1704" s="10"/>
      <c r="O1704" s="14" t="str">
        <f>IF(AND(MasterData5[[#This Row],[MntWines]]&gt;=AB$4, MasterData5[[#This Row],[Income ]]&lt;=$AB$12), "Yes", "")</f>
        <v/>
      </c>
      <c r="P1704" s="14" t="str">
        <f>IF(AND(MasterData5[[#This Row],[MntFruits]]&gt;=AC$4, MasterData5[[#This Row],[Income ]]&lt;=$AB$12), "Yes", "")</f>
        <v/>
      </c>
      <c r="Q1704" s="14" t="str">
        <f>IF(AND(MasterData5[[#This Row],[MntMeatProducts]]&gt;=AD$4, MasterData5[[#This Row],[Income ]]&lt;=$AB$12), "Yes", "")</f>
        <v/>
      </c>
      <c r="R1704" s="14" t="str">
        <f>IF(AND(MasterData5[[#This Row],[MntFishProducts]]&gt;=AE$4, MasterData5[[#This Row],[Income ]]&lt;=$AB$12), "Yes", "")</f>
        <v/>
      </c>
      <c r="S1704" s="14" t="str">
        <f>IF(AND(MasterData5[[#This Row],[MntSweetProducts]]&gt;=AF$4, MasterData5[[#This Row],[Income ]]&lt;=$AB$12), "Yes", "")</f>
        <v/>
      </c>
      <c r="U1704" s="14" t="str">
        <f>IF(MasterData5[[#This Row],[MntWines]]&gt;=AB$4, "Yes", "")</f>
        <v/>
      </c>
      <c r="V1704" s="14" t="str">
        <f>IF(MasterData5[[#This Row],[MntFruits]]&gt;=AC$4, "Yes", "")</f>
        <v/>
      </c>
      <c r="W1704" s="14" t="str">
        <f>IF(MasterData5[[#This Row],[MntMeatProducts]]&gt;=AD$4, "Yes", "")</f>
        <v/>
      </c>
      <c r="X1704" s="14" t="str">
        <f>IF(MasterData5[[#This Row],[MntFishProducts]]&gt;=AE$4, "Yes", "")</f>
        <v/>
      </c>
      <c r="Y1704" s="14" t="str">
        <f>IF(MasterData5[[#This Row],[MntSweetProducts]]&gt;=AF$4, "Yes", "")</f>
        <v/>
      </c>
    </row>
    <row r="1705" spans="1:25" x14ac:dyDescent="0.3">
      <c r="A1705">
        <v>8560</v>
      </c>
      <c r="B1705" s="10">
        <v>351</v>
      </c>
      <c r="C1705" s="10">
        <v>16</v>
      </c>
      <c r="D1705" s="10">
        <v>156</v>
      </c>
      <c r="E1705" s="10">
        <v>7</v>
      </c>
      <c r="F1705" s="10">
        <v>5</v>
      </c>
      <c r="G1705" s="10">
        <v>145</v>
      </c>
      <c r="H1705" s="24">
        <f>2021-'Customer Profile'!B1704</f>
        <v>29</v>
      </c>
      <c r="I1705" s="10">
        <f>IF(Analysis!$B$60="Wine",B1705,IF(Analysis!$B$60="Fruit",C1705,IF(Analysis!$B$60="Meat",D1705,IF(Analysis!$B$60="Fish",E1705,IF(Analysis!$B$60="Sweet",F1705,"")))))</f>
        <v>7</v>
      </c>
      <c r="J1705" s="10">
        <v>48789</v>
      </c>
      <c r="K1705" s="10" t="str">
        <f>IF(MasterData5[[#This Row],[Income ]]&gt;$AB$12, "Above", "Below")</f>
        <v>Below</v>
      </c>
      <c r="L1705" s="10">
        <f>SUM(MasterData5[[#This Row],[MntWines]:[MntSweetProducts]])</f>
        <v>535</v>
      </c>
      <c r="M1705" s="53" t="str">
        <f>IF(MasterData5[[#This Row],[Total Purchase]]&gt;=500, "Over $500", "")</f>
        <v>Over $500</v>
      </c>
      <c r="N1705" s="10"/>
      <c r="O1705" s="14" t="str">
        <f>IF(AND(MasterData5[[#This Row],[MntWines]]&gt;=AB$4, MasterData5[[#This Row],[Income ]]&lt;=$AB$12), "Yes", "")</f>
        <v>Yes</v>
      </c>
      <c r="P1705" s="14" t="str">
        <f>IF(AND(MasterData5[[#This Row],[MntFruits]]&gt;=AC$4, MasterData5[[#This Row],[Income ]]&lt;=$AB$12), "Yes", "")</f>
        <v/>
      </c>
      <c r="Q1705" s="14" t="str">
        <f>IF(AND(MasterData5[[#This Row],[MntMeatProducts]]&gt;=AD$4, MasterData5[[#This Row],[Income ]]&lt;=$AB$12), "Yes", "")</f>
        <v/>
      </c>
      <c r="R1705" s="14" t="str">
        <f>IF(AND(MasterData5[[#This Row],[MntFishProducts]]&gt;=AE$4, MasterData5[[#This Row],[Income ]]&lt;=$AB$12), "Yes", "")</f>
        <v/>
      </c>
      <c r="S1705" s="14" t="str">
        <f>IF(AND(MasterData5[[#This Row],[MntSweetProducts]]&gt;=AF$4, MasterData5[[#This Row],[Income ]]&lt;=$AB$12), "Yes", "")</f>
        <v/>
      </c>
      <c r="U1705" s="14" t="str">
        <f>IF(MasterData5[[#This Row],[MntWines]]&gt;=AB$4, "Yes", "")</f>
        <v>Yes</v>
      </c>
      <c r="V1705" s="14" t="str">
        <f>IF(MasterData5[[#This Row],[MntFruits]]&gt;=AC$4, "Yes", "")</f>
        <v/>
      </c>
      <c r="W1705" s="14" t="str">
        <f>IF(MasterData5[[#This Row],[MntMeatProducts]]&gt;=AD$4, "Yes", "")</f>
        <v/>
      </c>
      <c r="X1705" s="14" t="str">
        <f>IF(MasterData5[[#This Row],[MntFishProducts]]&gt;=AE$4, "Yes", "")</f>
        <v/>
      </c>
      <c r="Y1705" s="14" t="str">
        <f>IF(MasterData5[[#This Row],[MntSweetProducts]]&gt;=AF$4, "Yes", "")</f>
        <v/>
      </c>
    </row>
    <row r="1706" spans="1:25" x14ac:dyDescent="0.3">
      <c r="A1706">
        <v>8562</v>
      </c>
      <c r="B1706" s="10">
        <v>127</v>
      </c>
      <c r="C1706" s="10">
        <v>4</v>
      </c>
      <c r="D1706" s="10">
        <v>73</v>
      </c>
      <c r="E1706" s="10">
        <v>15</v>
      </c>
      <c r="F1706" s="10">
        <v>6</v>
      </c>
      <c r="G1706" s="10">
        <v>11</v>
      </c>
      <c r="H1706" s="24">
        <f>2021-'Customer Profile'!B1705</f>
        <v>52</v>
      </c>
      <c r="I1706" s="10">
        <f>IF(Analysis!$B$60="Wine",B1706,IF(Analysis!$B$60="Fruit",C1706,IF(Analysis!$B$60="Meat",D1706,IF(Analysis!$B$60="Fish",E1706,IF(Analysis!$B$60="Sweet",F1706,"")))))</f>
        <v>15</v>
      </c>
      <c r="J1706" s="10">
        <v>54165</v>
      </c>
      <c r="K1706" s="10" t="str">
        <f>IF(MasterData5[[#This Row],[Income ]]&gt;$AB$12, "Above", "Below")</f>
        <v>Above</v>
      </c>
      <c r="L1706" s="10">
        <f>SUM(MasterData5[[#This Row],[MntWines]:[MntSweetProducts]])</f>
        <v>225</v>
      </c>
      <c r="M1706" s="53" t="str">
        <f>IF(MasterData5[[#This Row],[Total Purchase]]&gt;=500, "Over $500", "")</f>
        <v/>
      </c>
      <c r="N1706" s="10"/>
      <c r="O1706" s="14" t="str">
        <f>IF(AND(MasterData5[[#This Row],[MntWines]]&gt;=AB$4, MasterData5[[#This Row],[Income ]]&lt;=$AB$12), "Yes", "")</f>
        <v/>
      </c>
      <c r="P1706" s="14" t="str">
        <f>IF(AND(MasterData5[[#This Row],[MntFruits]]&gt;=AC$4, MasterData5[[#This Row],[Income ]]&lt;=$AB$12), "Yes", "")</f>
        <v/>
      </c>
      <c r="Q1706" s="14" t="str">
        <f>IF(AND(MasterData5[[#This Row],[MntMeatProducts]]&gt;=AD$4, MasterData5[[#This Row],[Income ]]&lt;=$AB$12), "Yes", "")</f>
        <v/>
      </c>
      <c r="R1706" s="14" t="str">
        <f>IF(AND(MasterData5[[#This Row],[MntFishProducts]]&gt;=AE$4, MasterData5[[#This Row],[Income ]]&lt;=$AB$12), "Yes", "")</f>
        <v/>
      </c>
      <c r="S1706" s="14" t="str">
        <f>IF(AND(MasterData5[[#This Row],[MntSweetProducts]]&gt;=AF$4, MasterData5[[#This Row],[Income ]]&lt;=$AB$12), "Yes", "")</f>
        <v/>
      </c>
      <c r="U1706" s="14" t="str">
        <f>IF(MasterData5[[#This Row],[MntWines]]&gt;=AB$4, "Yes", "")</f>
        <v/>
      </c>
      <c r="V1706" s="14" t="str">
        <f>IF(MasterData5[[#This Row],[MntFruits]]&gt;=AC$4, "Yes", "")</f>
        <v/>
      </c>
      <c r="W1706" s="14" t="str">
        <f>IF(MasterData5[[#This Row],[MntMeatProducts]]&gt;=AD$4, "Yes", "")</f>
        <v/>
      </c>
      <c r="X1706" s="14" t="str">
        <f>IF(MasterData5[[#This Row],[MntFishProducts]]&gt;=AE$4, "Yes", "")</f>
        <v/>
      </c>
      <c r="Y1706" s="14" t="str">
        <f>IF(MasterData5[[#This Row],[MntSweetProducts]]&gt;=AF$4, "Yes", "")</f>
        <v/>
      </c>
    </row>
    <row r="1707" spans="1:25" x14ac:dyDescent="0.3">
      <c r="A1707">
        <v>8566</v>
      </c>
      <c r="B1707" s="10">
        <v>5</v>
      </c>
      <c r="C1707" s="10">
        <v>0</v>
      </c>
      <c r="D1707" s="10">
        <v>3</v>
      </c>
      <c r="E1707" s="10">
        <v>0</v>
      </c>
      <c r="F1707" s="10">
        <v>0</v>
      </c>
      <c r="G1707" s="10">
        <v>1</v>
      </c>
      <c r="H1707" s="24">
        <f>2021-'Customer Profile'!B1706</f>
        <v>60</v>
      </c>
      <c r="I1707" s="10">
        <f>IF(Analysis!$B$60="Wine",B1707,IF(Analysis!$B$60="Fruit",C1707,IF(Analysis!$B$60="Meat",D1707,IF(Analysis!$B$60="Fish",E1707,IF(Analysis!$B$60="Sweet",F1707,"")))))</f>
        <v>0</v>
      </c>
      <c r="J1707" s="10">
        <v>32583</v>
      </c>
      <c r="K1707" s="10" t="str">
        <f>IF(MasterData5[[#This Row],[Income ]]&gt;$AB$12, "Above", "Below")</f>
        <v>Below</v>
      </c>
      <c r="L1707" s="10">
        <f>SUM(MasterData5[[#This Row],[MntWines]:[MntSweetProducts]])</f>
        <v>8</v>
      </c>
      <c r="M1707" s="53" t="str">
        <f>IF(MasterData5[[#This Row],[Total Purchase]]&gt;=500, "Over $500", "")</f>
        <v/>
      </c>
      <c r="N1707" s="10"/>
      <c r="O1707" s="14" t="str">
        <f>IF(AND(MasterData5[[#This Row],[MntWines]]&gt;=AB$4, MasterData5[[#This Row],[Income ]]&lt;=$AB$12), "Yes", "")</f>
        <v/>
      </c>
      <c r="P1707" s="14" t="str">
        <f>IF(AND(MasterData5[[#This Row],[MntFruits]]&gt;=AC$4, MasterData5[[#This Row],[Income ]]&lt;=$AB$12), "Yes", "")</f>
        <v/>
      </c>
      <c r="Q1707" s="14" t="str">
        <f>IF(AND(MasterData5[[#This Row],[MntMeatProducts]]&gt;=AD$4, MasterData5[[#This Row],[Income ]]&lt;=$AB$12), "Yes", "")</f>
        <v/>
      </c>
      <c r="R1707" s="14" t="str">
        <f>IF(AND(MasterData5[[#This Row],[MntFishProducts]]&gt;=AE$4, MasterData5[[#This Row],[Income ]]&lt;=$AB$12), "Yes", "")</f>
        <v/>
      </c>
      <c r="S1707" s="14" t="str">
        <f>IF(AND(MasterData5[[#This Row],[MntSweetProducts]]&gt;=AF$4, MasterData5[[#This Row],[Income ]]&lt;=$AB$12), "Yes", "")</f>
        <v/>
      </c>
      <c r="U1707" s="14" t="str">
        <f>IF(MasterData5[[#This Row],[MntWines]]&gt;=AB$4, "Yes", "")</f>
        <v/>
      </c>
      <c r="V1707" s="14" t="str">
        <f>IF(MasterData5[[#This Row],[MntFruits]]&gt;=AC$4, "Yes", "")</f>
        <v/>
      </c>
      <c r="W1707" s="14" t="str">
        <f>IF(MasterData5[[#This Row],[MntMeatProducts]]&gt;=AD$4, "Yes", "")</f>
        <v/>
      </c>
      <c r="X1707" s="14" t="str">
        <f>IF(MasterData5[[#This Row],[MntFishProducts]]&gt;=AE$4, "Yes", "")</f>
        <v/>
      </c>
      <c r="Y1707" s="14" t="str">
        <f>IF(MasterData5[[#This Row],[MntSweetProducts]]&gt;=AF$4, "Yes", "")</f>
        <v/>
      </c>
    </row>
    <row r="1708" spans="1:25" x14ac:dyDescent="0.3">
      <c r="A1708">
        <v>8581</v>
      </c>
      <c r="B1708" s="10">
        <v>604</v>
      </c>
      <c r="C1708" s="10">
        <v>0</v>
      </c>
      <c r="D1708" s="10">
        <v>100</v>
      </c>
      <c r="E1708" s="10">
        <v>19</v>
      </c>
      <c r="F1708" s="10">
        <v>0</v>
      </c>
      <c r="G1708" s="10">
        <v>28</v>
      </c>
      <c r="H1708" s="24">
        <f>2021-'Customer Profile'!B1707</f>
        <v>50</v>
      </c>
      <c r="I1708" s="10">
        <f>IF(Analysis!$B$60="Wine",B1708,IF(Analysis!$B$60="Fruit",C1708,IF(Analysis!$B$60="Meat",D1708,IF(Analysis!$B$60="Fish",E1708,IF(Analysis!$B$60="Sweet",F1708,"")))))</f>
        <v>19</v>
      </c>
      <c r="J1708" s="10">
        <v>49505</v>
      </c>
      <c r="K1708" s="10" t="str">
        <f>IF(MasterData5[[#This Row],[Income ]]&gt;$AB$12, "Above", "Below")</f>
        <v>Below</v>
      </c>
      <c r="L1708" s="10">
        <f>SUM(MasterData5[[#This Row],[MntWines]:[MntSweetProducts]])</f>
        <v>723</v>
      </c>
      <c r="M1708" s="53" t="str">
        <f>IF(MasterData5[[#This Row],[Total Purchase]]&gt;=500, "Over $500", "")</f>
        <v>Over $500</v>
      </c>
      <c r="N1708" s="10"/>
      <c r="O1708" s="14" t="str">
        <f>IF(AND(MasterData5[[#This Row],[MntWines]]&gt;=AB$4, MasterData5[[#This Row],[Income ]]&lt;=$AB$12), "Yes", "")</f>
        <v>Yes</v>
      </c>
      <c r="P1708" s="14" t="str">
        <f>IF(AND(MasterData5[[#This Row],[MntFruits]]&gt;=AC$4, MasterData5[[#This Row],[Income ]]&lt;=$AB$12), "Yes", "")</f>
        <v/>
      </c>
      <c r="Q1708" s="14" t="str">
        <f>IF(AND(MasterData5[[#This Row],[MntMeatProducts]]&gt;=AD$4, MasterData5[[#This Row],[Income ]]&lt;=$AB$12), "Yes", "")</f>
        <v/>
      </c>
      <c r="R1708" s="14" t="str">
        <f>IF(AND(MasterData5[[#This Row],[MntFishProducts]]&gt;=AE$4, MasterData5[[#This Row],[Income ]]&lt;=$AB$12), "Yes", "")</f>
        <v/>
      </c>
      <c r="S1708" s="14" t="str">
        <f>IF(AND(MasterData5[[#This Row],[MntSweetProducts]]&gt;=AF$4, MasterData5[[#This Row],[Income ]]&lt;=$AB$12), "Yes", "")</f>
        <v/>
      </c>
      <c r="U1708" s="14" t="str">
        <f>IF(MasterData5[[#This Row],[MntWines]]&gt;=AB$4, "Yes", "")</f>
        <v>Yes</v>
      </c>
      <c r="V1708" s="14" t="str">
        <f>IF(MasterData5[[#This Row],[MntFruits]]&gt;=AC$4, "Yes", "")</f>
        <v/>
      </c>
      <c r="W1708" s="14" t="str">
        <f>IF(MasterData5[[#This Row],[MntMeatProducts]]&gt;=AD$4, "Yes", "")</f>
        <v/>
      </c>
      <c r="X1708" s="14" t="str">
        <f>IF(MasterData5[[#This Row],[MntFishProducts]]&gt;=AE$4, "Yes", "")</f>
        <v/>
      </c>
      <c r="Y1708" s="14" t="str">
        <f>IF(MasterData5[[#This Row],[MntSweetProducts]]&gt;=AF$4, "Yes", "")</f>
        <v/>
      </c>
    </row>
    <row r="1709" spans="1:25" x14ac:dyDescent="0.3">
      <c r="A1709">
        <v>8584</v>
      </c>
      <c r="B1709" s="10">
        <v>376</v>
      </c>
      <c r="C1709" s="10">
        <v>53</v>
      </c>
      <c r="D1709" s="10">
        <v>462</v>
      </c>
      <c r="E1709" s="10">
        <v>168</v>
      </c>
      <c r="F1709" s="10">
        <v>53</v>
      </c>
      <c r="G1709" s="10">
        <v>53</v>
      </c>
      <c r="H1709" s="24">
        <f>2021-'Customer Profile'!B1708</f>
        <v>69</v>
      </c>
      <c r="I1709" s="10">
        <f>IF(Analysis!$B$60="Wine",B1709,IF(Analysis!$B$60="Fruit",C1709,IF(Analysis!$B$60="Meat",D1709,IF(Analysis!$B$60="Fish",E1709,IF(Analysis!$B$60="Sweet",F1709,"")))))</f>
        <v>168</v>
      </c>
      <c r="J1709" s="10">
        <v>85431</v>
      </c>
      <c r="K1709" s="10" t="str">
        <f>IF(MasterData5[[#This Row],[Income ]]&gt;$AB$12, "Above", "Below")</f>
        <v>Above</v>
      </c>
      <c r="L1709" s="10">
        <f>SUM(MasterData5[[#This Row],[MntWines]:[MntSweetProducts]])</f>
        <v>1112</v>
      </c>
      <c r="M1709" s="53" t="str">
        <f>IF(MasterData5[[#This Row],[Total Purchase]]&gt;=500, "Over $500", "")</f>
        <v>Over $500</v>
      </c>
      <c r="N1709" s="10"/>
      <c r="O1709" s="14" t="str">
        <f>IF(AND(MasterData5[[#This Row],[MntWines]]&gt;=AB$4, MasterData5[[#This Row],[Income ]]&lt;=$AB$12), "Yes", "")</f>
        <v/>
      </c>
      <c r="P1709" s="14" t="str">
        <f>IF(AND(MasterData5[[#This Row],[MntFruits]]&gt;=AC$4, MasterData5[[#This Row],[Income ]]&lt;=$AB$12), "Yes", "")</f>
        <v/>
      </c>
      <c r="Q1709" s="14" t="str">
        <f>IF(AND(MasterData5[[#This Row],[MntMeatProducts]]&gt;=AD$4, MasterData5[[#This Row],[Income ]]&lt;=$AB$12), "Yes", "")</f>
        <v/>
      </c>
      <c r="R1709" s="14" t="str">
        <f>IF(AND(MasterData5[[#This Row],[MntFishProducts]]&gt;=AE$4, MasterData5[[#This Row],[Income ]]&lt;=$AB$12), "Yes", "")</f>
        <v/>
      </c>
      <c r="S1709" s="14" t="str">
        <f>IF(AND(MasterData5[[#This Row],[MntSweetProducts]]&gt;=AF$4, MasterData5[[#This Row],[Income ]]&lt;=$AB$12), "Yes", "")</f>
        <v/>
      </c>
      <c r="U1709" s="14" t="str">
        <f>IF(MasterData5[[#This Row],[MntWines]]&gt;=AB$4, "Yes", "")</f>
        <v>Yes</v>
      </c>
      <c r="V1709" s="14" t="str">
        <f>IF(MasterData5[[#This Row],[MntFruits]]&gt;=AC$4, "Yes", "")</f>
        <v>Yes</v>
      </c>
      <c r="W1709" s="14" t="str">
        <f>IF(MasterData5[[#This Row],[MntMeatProducts]]&gt;=AD$4, "Yes", "")</f>
        <v>Yes</v>
      </c>
      <c r="X1709" s="14" t="str">
        <f>IF(MasterData5[[#This Row],[MntFishProducts]]&gt;=AE$4, "Yes", "")</f>
        <v>Yes</v>
      </c>
      <c r="Y1709" s="14" t="str">
        <f>IF(MasterData5[[#This Row],[MntSweetProducts]]&gt;=AF$4, "Yes", "")</f>
        <v>Yes</v>
      </c>
    </row>
    <row r="1710" spans="1:25" x14ac:dyDescent="0.3">
      <c r="A1710">
        <v>8588</v>
      </c>
      <c r="B1710" s="10">
        <v>201</v>
      </c>
      <c r="C1710" s="10">
        <v>2</v>
      </c>
      <c r="D1710" s="10">
        <v>43</v>
      </c>
      <c r="E1710" s="10">
        <v>3</v>
      </c>
      <c r="F1710" s="10">
        <v>5</v>
      </c>
      <c r="G1710" s="10">
        <v>35</v>
      </c>
      <c r="H1710" s="24">
        <f>2021-'Customer Profile'!B1709</f>
        <v>60</v>
      </c>
      <c r="I1710" s="10">
        <f>IF(Analysis!$B$60="Wine",B1710,IF(Analysis!$B$60="Fruit",C1710,IF(Analysis!$B$60="Meat",D1710,IF(Analysis!$B$60="Fish",E1710,IF(Analysis!$B$60="Sweet",F1710,"")))))</f>
        <v>3</v>
      </c>
      <c r="J1710" s="10">
        <v>60544</v>
      </c>
      <c r="K1710" s="10" t="str">
        <f>IF(MasterData5[[#This Row],[Income ]]&gt;$AB$12, "Above", "Below")</f>
        <v>Above</v>
      </c>
      <c r="L1710" s="10">
        <f>SUM(MasterData5[[#This Row],[MntWines]:[MntSweetProducts]])</f>
        <v>254</v>
      </c>
      <c r="M1710" s="53" t="str">
        <f>IF(MasterData5[[#This Row],[Total Purchase]]&gt;=500, "Over $500", "")</f>
        <v/>
      </c>
      <c r="N1710" s="10"/>
      <c r="O1710" s="14" t="str">
        <f>IF(AND(MasterData5[[#This Row],[MntWines]]&gt;=AB$4, MasterData5[[#This Row],[Income ]]&lt;=$AB$12), "Yes", "")</f>
        <v/>
      </c>
      <c r="P1710" s="14" t="str">
        <f>IF(AND(MasterData5[[#This Row],[MntFruits]]&gt;=AC$4, MasterData5[[#This Row],[Income ]]&lt;=$AB$12), "Yes", "")</f>
        <v/>
      </c>
      <c r="Q1710" s="14" t="str">
        <f>IF(AND(MasterData5[[#This Row],[MntMeatProducts]]&gt;=AD$4, MasterData5[[#This Row],[Income ]]&lt;=$AB$12), "Yes", "")</f>
        <v/>
      </c>
      <c r="R1710" s="14" t="str">
        <f>IF(AND(MasterData5[[#This Row],[MntFishProducts]]&gt;=AE$4, MasterData5[[#This Row],[Income ]]&lt;=$AB$12), "Yes", "")</f>
        <v/>
      </c>
      <c r="S1710" s="14" t="str">
        <f>IF(AND(MasterData5[[#This Row],[MntSweetProducts]]&gt;=AF$4, MasterData5[[#This Row],[Income ]]&lt;=$AB$12), "Yes", "")</f>
        <v/>
      </c>
      <c r="U1710" s="14" t="str">
        <f>IF(MasterData5[[#This Row],[MntWines]]&gt;=AB$4, "Yes", "")</f>
        <v/>
      </c>
      <c r="V1710" s="14" t="str">
        <f>IF(MasterData5[[#This Row],[MntFruits]]&gt;=AC$4, "Yes", "")</f>
        <v/>
      </c>
      <c r="W1710" s="14" t="str">
        <f>IF(MasterData5[[#This Row],[MntMeatProducts]]&gt;=AD$4, "Yes", "")</f>
        <v/>
      </c>
      <c r="X1710" s="14" t="str">
        <f>IF(MasterData5[[#This Row],[MntFishProducts]]&gt;=AE$4, "Yes", "")</f>
        <v/>
      </c>
      <c r="Y1710" s="14" t="str">
        <f>IF(MasterData5[[#This Row],[MntSweetProducts]]&gt;=AF$4, "Yes", "")</f>
        <v/>
      </c>
    </row>
    <row r="1711" spans="1:25" x14ac:dyDescent="0.3">
      <c r="A1711">
        <v>8594</v>
      </c>
      <c r="B1711" s="10">
        <v>112</v>
      </c>
      <c r="C1711" s="10">
        <v>0</v>
      </c>
      <c r="D1711" s="10">
        <v>6</v>
      </c>
      <c r="E1711" s="10">
        <v>2</v>
      </c>
      <c r="F1711" s="10">
        <v>1</v>
      </c>
      <c r="G1711" s="10">
        <v>14</v>
      </c>
      <c r="H1711" s="24">
        <f>2021-'Customer Profile'!B1710</f>
        <v>63</v>
      </c>
      <c r="I1711" s="10">
        <f>IF(Analysis!$B$60="Wine",B1711,IF(Analysis!$B$60="Fruit",C1711,IF(Analysis!$B$60="Meat",D1711,IF(Analysis!$B$60="Fish",E1711,IF(Analysis!$B$60="Sweet",F1711,"")))))</f>
        <v>2</v>
      </c>
      <c r="J1711" s="10">
        <v>50520</v>
      </c>
      <c r="K1711" s="10" t="str">
        <f>IF(MasterData5[[#This Row],[Income ]]&gt;$AB$12, "Above", "Below")</f>
        <v>Below</v>
      </c>
      <c r="L1711" s="10">
        <f>SUM(MasterData5[[#This Row],[MntWines]:[MntSweetProducts]])</f>
        <v>121</v>
      </c>
      <c r="M1711" s="53" t="str">
        <f>IF(MasterData5[[#This Row],[Total Purchase]]&gt;=500, "Over $500", "")</f>
        <v/>
      </c>
      <c r="N1711" s="10"/>
      <c r="O1711" s="14" t="str">
        <f>IF(AND(MasterData5[[#This Row],[MntWines]]&gt;=AB$4, MasterData5[[#This Row],[Income ]]&lt;=$AB$12), "Yes", "")</f>
        <v/>
      </c>
      <c r="P1711" s="14" t="str">
        <f>IF(AND(MasterData5[[#This Row],[MntFruits]]&gt;=AC$4, MasterData5[[#This Row],[Income ]]&lt;=$AB$12), "Yes", "")</f>
        <v/>
      </c>
      <c r="Q1711" s="14" t="str">
        <f>IF(AND(MasterData5[[#This Row],[MntMeatProducts]]&gt;=AD$4, MasterData5[[#This Row],[Income ]]&lt;=$AB$12), "Yes", "")</f>
        <v/>
      </c>
      <c r="R1711" s="14" t="str">
        <f>IF(AND(MasterData5[[#This Row],[MntFishProducts]]&gt;=AE$4, MasterData5[[#This Row],[Income ]]&lt;=$AB$12), "Yes", "")</f>
        <v/>
      </c>
      <c r="S1711" s="14" t="str">
        <f>IF(AND(MasterData5[[#This Row],[MntSweetProducts]]&gt;=AF$4, MasterData5[[#This Row],[Income ]]&lt;=$AB$12), "Yes", "")</f>
        <v/>
      </c>
      <c r="U1711" s="14" t="str">
        <f>IF(MasterData5[[#This Row],[MntWines]]&gt;=AB$4, "Yes", "")</f>
        <v/>
      </c>
      <c r="V1711" s="14" t="str">
        <f>IF(MasterData5[[#This Row],[MntFruits]]&gt;=AC$4, "Yes", "")</f>
        <v/>
      </c>
      <c r="W1711" s="14" t="str">
        <f>IF(MasterData5[[#This Row],[MntMeatProducts]]&gt;=AD$4, "Yes", "")</f>
        <v/>
      </c>
      <c r="X1711" s="14" t="str">
        <f>IF(MasterData5[[#This Row],[MntFishProducts]]&gt;=AE$4, "Yes", "")</f>
        <v/>
      </c>
      <c r="Y1711" s="14" t="str">
        <f>IF(MasterData5[[#This Row],[MntSweetProducts]]&gt;=AF$4, "Yes", "")</f>
        <v/>
      </c>
    </row>
    <row r="1712" spans="1:25" x14ac:dyDescent="0.3">
      <c r="A1712">
        <v>8595</v>
      </c>
      <c r="B1712" s="10">
        <v>55</v>
      </c>
      <c r="C1712" s="10">
        <v>0</v>
      </c>
      <c r="D1712" s="10">
        <v>6</v>
      </c>
      <c r="E1712" s="10">
        <v>2</v>
      </c>
      <c r="F1712" s="10">
        <v>0</v>
      </c>
      <c r="G1712" s="10">
        <v>4</v>
      </c>
      <c r="H1712" s="24">
        <f>2021-'Customer Profile'!B1711</f>
        <v>48</v>
      </c>
      <c r="I1712" s="10">
        <f>IF(Analysis!$B$60="Wine",B1712,IF(Analysis!$B$60="Fruit",C1712,IF(Analysis!$B$60="Meat",D1712,IF(Analysis!$B$60="Fish",E1712,IF(Analysis!$B$60="Sweet",F1712,"")))))</f>
        <v>2</v>
      </c>
      <c r="J1712" s="10">
        <v>42429</v>
      </c>
      <c r="K1712" s="10" t="str">
        <f>IF(MasterData5[[#This Row],[Income ]]&gt;$AB$12, "Above", "Below")</f>
        <v>Below</v>
      </c>
      <c r="L1712" s="10">
        <f>SUM(MasterData5[[#This Row],[MntWines]:[MntSweetProducts]])</f>
        <v>63</v>
      </c>
      <c r="M1712" s="53" t="str">
        <f>IF(MasterData5[[#This Row],[Total Purchase]]&gt;=500, "Over $500", "")</f>
        <v/>
      </c>
      <c r="N1712" s="10"/>
      <c r="O1712" s="14" t="str">
        <f>IF(AND(MasterData5[[#This Row],[MntWines]]&gt;=AB$4, MasterData5[[#This Row],[Income ]]&lt;=$AB$12), "Yes", "")</f>
        <v/>
      </c>
      <c r="P1712" s="14" t="str">
        <f>IF(AND(MasterData5[[#This Row],[MntFruits]]&gt;=AC$4, MasterData5[[#This Row],[Income ]]&lt;=$AB$12), "Yes", "")</f>
        <v/>
      </c>
      <c r="Q1712" s="14" t="str">
        <f>IF(AND(MasterData5[[#This Row],[MntMeatProducts]]&gt;=AD$4, MasterData5[[#This Row],[Income ]]&lt;=$AB$12), "Yes", "")</f>
        <v/>
      </c>
      <c r="R1712" s="14" t="str">
        <f>IF(AND(MasterData5[[#This Row],[MntFishProducts]]&gt;=AE$4, MasterData5[[#This Row],[Income ]]&lt;=$AB$12), "Yes", "")</f>
        <v/>
      </c>
      <c r="S1712" s="14" t="str">
        <f>IF(AND(MasterData5[[#This Row],[MntSweetProducts]]&gt;=AF$4, MasterData5[[#This Row],[Income ]]&lt;=$AB$12), "Yes", "")</f>
        <v/>
      </c>
      <c r="U1712" s="14" t="str">
        <f>IF(MasterData5[[#This Row],[MntWines]]&gt;=AB$4, "Yes", "")</f>
        <v/>
      </c>
      <c r="V1712" s="14" t="str">
        <f>IF(MasterData5[[#This Row],[MntFruits]]&gt;=AC$4, "Yes", "")</f>
        <v/>
      </c>
      <c r="W1712" s="14" t="str">
        <f>IF(MasterData5[[#This Row],[MntMeatProducts]]&gt;=AD$4, "Yes", "")</f>
        <v/>
      </c>
      <c r="X1712" s="14" t="str">
        <f>IF(MasterData5[[#This Row],[MntFishProducts]]&gt;=AE$4, "Yes", "")</f>
        <v/>
      </c>
      <c r="Y1712" s="14" t="str">
        <f>IF(MasterData5[[#This Row],[MntSweetProducts]]&gt;=AF$4, "Yes", "")</f>
        <v/>
      </c>
    </row>
    <row r="1713" spans="1:25" x14ac:dyDescent="0.3">
      <c r="A1713">
        <v>8601</v>
      </c>
      <c r="B1713" s="10">
        <v>421</v>
      </c>
      <c r="C1713" s="10">
        <v>76</v>
      </c>
      <c r="D1713" s="10">
        <v>536</v>
      </c>
      <c r="E1713" s="10">
        <v>82</v>
      </c>
      <c r="F1713" s="10">
        <v>178</v>
      </c>
      <c r="G1713" s="10">
        <v>102</v>
      </c>
      <c r="H1713" s="24">
        <f>2021-'Customer Profile'!B1712</f>
        <v>41</v>
      </c>
      <c r="I1713" s="10">
        <f>IF(Analysis!$B$60="Wine",B1713,IF(Analysis!$B$60="Fruit",C1713,IF(Analysis!$B$60="Meat",D1713,IF(Analysis!$B$60="Fish",E1713,IF(Analysis!$B$60="Sweet",F1713,"")))))</f>
        <v>82</v>
      </c>
      <c r="J1713" s="10">
        <v>80011</v>
      </c>
      <c r="K1713" s="10" t="str">
        <f>IF(MasterData5[[#This Row],[Income ]]&gt;$AB$12, "Above", "Below")</f>
        <v>Above</v>
      </c>
      <c r="L1713" s="10">
        <f>SUM(MasterData5[[#This Row],[MntWines]:[MntSweetProducts]])</f>
        <v>1293</v>
      </c>
      <c r="M1713" s="53" t="str">
        <f>IF(MasterData5[[#This Row],[Total Purchase]]&gt;=500, "Over $500", "")</f>
        <v>Over $500</v>
      </c>
      <c r="N1713" s="10"/>
      <c r="O1713" s="14" t="str">
        <f>IF(AND(MasterData5[[#This Row],[MntWines]]&gt;=AB$4, MasterData5[[#This Row],[Income ]]&lt;=$AB$12), "Yes", "")</f>
        <v/>
      </c>
      <c r="P1713" s="14" t="str">
        <f>IF(AND(MasterData5[[#This Row],[MntFruits]]&gt;=AC$4, MasterData5[[#This Row],[Income ]]&lt;=$AB$12), "Yes", "")</f>
        <v/>
      </c>
      <c r="Q1713" s="14" t="str">
        <f>IF(AND(MasterData5[[#This Row],[MntMeatProducts]]&gt;=AD$4, MasterData5[[#This Row],[Income ]]&lt;=$AB$12), "Yes", "")</f>
        <v/>
      </c>
      <c r="R1713" s="14" t="str">
        <f>IF(AND(MasterData5[[#This Row],[MntFishProducts]]&gt;=AE$4, MasterData5[[#This Row],[Income ]]&lt;=$AB$12), "Yes", "")</f>
        <v/>
      </c>
      <c r="S1713" s="14" t="str">
        <f>IF(AND(MasterData5[[#This Row],[MntSweetProducts]]&gt;=AF$4, MasterData5[[#This Row],[Income ]]&lt;=$AB$12), "Yes", "")</f>
        <v/>
      </c>
      <c r="U1713" s="14" t="str">
        <f>IF(MasterData5[[#This Row],[MntWines]]&gt;=AB$4, "Yes", "")</f>
        <v>Yes</v>
      </c>
      <c r="V1713" s="14" t="str">
        <f>IF(MasterData5[[#This Row],[MntFruits]]&gt;=AC$4, "Yes", "")</f>
        <v>Yes</v>
      </c>
      <c r="W1713" s="14" t="str">
        <f>IF(MasterData5[[#This Row],[MntMeatProducts]]&gt;=AD$4, "Yes", "")</f>
        <v>Yes</v>
      </c>
      <c r="X1713" s="14" t="str">
        <f>IF(MasterData5[[#This Row],[MntFishProducts]]&gt;=AE$4, "Yes", "")</f>
        <v>Yes</v>
      </c>
      <c r="Y1713" s="14" t="str">
        <f>IF(MasterData5[[#This Row],[MntSweetProducts]]&gt;=AF$4, "Yes", "")</f>
        <v>Yes</v>
      </c>
    </row>
    <row r="1714" spans="1:25" x14ac:dyDescent="0.3">
      <c r="A1714">
        <v>8602</v>
      </c>
      <c r="B1714" s="10">
        <v>412</v>
      </c>
      <c r="C1714" s="10">
        <v>172</v>
      </c>
      <c r="D1714" s="10">
        <v>153</v>
      </c>
      <c r="E1714" s="10">
        <v>150</v>
      </c>
      <c r="F1714" s="10">
        <v>105</v>
      </c>
      <c r="G1714" s="10">
        <v>57</v>
      </c>
      <c r="H1714" s="24">
        <f>2021-'Customer Profile'!B1713</f>
        <v>57</v>
      </c>
      <c r="I1714" s="10">
        <f>IF(Analysis!$B$60="Wine",B1714,IF(Analysis!$B$60="Fruit",C1714,IF(Analysis!$B$60="Meat",D1714,IF(Analysis!$B$60="Fish",E1714,IF(Analysis!$B$60="Sweet",F1714,"")))))</f>
        <v>150</v>
      </c>
      <c r="J1714" s="10">
        <v>69932</v>
      </c>
      <c r="K1714" s="10" t="str">
        <f>IF(MasterData5[[#This Row],[Income ]]&gt;$AB$12, "Above", "Below")</f>
        <v>Above</v>
      </c>
      <c r="L1714" s="10">
        <f>SUM(MasterData5[[#This Row],[MntWines]:[MntSweetProducts]])</f>
        <v>992</v>
      </c>
      <c r="M1714" s="53" t="str">
        <f>IF(MasterData5[[#This Row],[Total Purchase]]&gt;=500, "Over $500", "")</f>
        <v>Over $500</v>
      </c>
      <c r="N1714" s="10"/>
      <c r="O1714" s="14" t="str">
        <f>IF(AND(MasterData5[[#This Row],[MntWines]]&gt;=AB$4, MasterData5[[#This Row],[Income ]]&lt;=$AB$12), "Yes", "")</f>
        <v/>
      </c>
      <c r="P1714" s="14" t="str">
        <f>IF(AND(MasterData5[[#This Row],[MntFruits]]&gt;=AC$4, MasterData5[[#This Row],[Income ]]&lt;=$AB$12), "Yes", "")</f>
        <v/>
      </c>
      <c r="Q1714" s="14" t="str">
        <f>IF(AND(MasterData5[[#This Row],[MntMeatProducts]]&gt;=AD$4, MasterData5[[#This Row],[Income ]]&lt;=$AB$12), "Yes", "")</f>
        <v/>
      </c>
      <c r="R1714" s="14" t="str">
        <f>IF(AND(MasterData5[[#This Row],[MntFishProducts]]&gt;=AE$4, MasterData5[[#This Row],[Income ]]&lt;=$AB$12), "Yes", "")</f>
        <v/>
      </c>
      <c r="S1714" s="14" t="str">
        <f>IF(AND(MasterData5[[#This Row],[MntSweetProducts]]&gt;=AF$4, MasterData5[[#This Row],[Income ]]&lt;=$AB$12), "Yes", "")</f>
        <v/>
      </c>
      <c r="U1714" s="14" t="str">
        <f>IF(MasterData5[[#This Row],[MntWines]]&gt;=AB$4, "Yes", "")</f>
        <v>Yes</v>
      </c>
      <c r="V1714" s="14" t="str">
        <f>IF(MasterData5[[#This Row],[MntFruits]]&gt;=AC$4, "Yes", "")</f>
        <v>Yes</v>
      </c>
      <c r="W1714" s="14" t="str">
        <f>IF(MasterData5[[#This Row],[MntMeatProducts]]&gt;=AD$4, "Yes", "")</f>
        <v/>
      </c>
      <c r="X1714" s="14" t="str">
        <f>IF(MasterData5[[#This Row],[MntFishProducts]]&gt;=AE$4, "Yes", "")</f>
        <v>Yes</v>
      </c>
      <c r="Y1714" s="14" t="str">
        <f>IF(MasterData5[[#This Row],[MntSweetProducts]]&gt;=AF$4, "Yes", "")</f>
        <v>Yes</v>
      </c>
    </row>
    <row r="1715" spans="1:25" x14ac:dyDescent="0.3">
      <c r="A1715">
        <v>8605</v>
      </c>
      <c r="B1715" s="10">
        <v>48</v>
      </c>
      <c r="C1715" s="10">
        <v>0</v>
      </c>
      <c r="D1715" s="10">
        <v>14</v>
      </c>
      <c r="E1715" s="10">
        <v>0</v>
      </c>
      <c r="F1715" s="10">
        <v>0</v>
      </c>
      <c r="G1715" s="10">
        <v>6</v>
      </c>
      <c r="H1715" s="24">
        <f>2021-'Customer Profile'!B1714</f>
        <v>57</v>
      </c>
      <c r="I1715" s="10">
        <f>IF(Analysis!$B$60="Wine",B1715,IF(Analysis!$B$60="Fruit",C1715,IF(Analysis!$B$60="Meat",D1715,IF(Analysis!$B$60="Fish",E1715,IF(Analysis!$B$60="Sweet",F1715,"")))))</f>
        <v>0</v>
      </c>
      <c r="J1715" s="10">
        <v>46910</v>
      </c>
      <c r="K1715" s="10" t="str">
        <f>IF(MasterData5[[#This Row],[Income ]]&gt;$AB$12, "Above", "Below")</f>
        <v>Below</v>
      </c>
      <c r="L1715" s="10">
        <f>SUM(MasterData5[[#This Row],[MntWines]:[MntSweetProducts]])</f>
        <v>62</v>
      </c>
      <c r="M1715" s="53" t="str">
        <f>IF(MasterData5[[#This Row],[Total Purchase]]&gt;=500, "Over $500", "")</f>
        <v/>
      </c>
      <c r="N1715" s="10"/>
      <c r="O1715" s="14" t="str">
        <f>IF(AND(MasterData5[[#This Row],[MntWines]]&gt;=AB$4, MasterData5[[#This Row],[Income ]]&lt;=$AB$12), "Yes", "")</f>
        <v/>
      </c>
      <c r="P1715" s="14" t="str">
        <f>IF(AND(MasterData5[[#This Row],[MntFruits]]&gt;=AC$4, MasterData5[[#This Row],[Income ]]&lt;=$AB$12), "Yes", "")</f>
        <v/>
      </c>
      <c r="Q1715" s="14" t="str">
        <f>IF(AND(MasterData5[[#This Row],[MntMeatProducts]]&gt;=AD$4, MasterData5[[#This Row],[Income ]]&lt;=$AB$12), "Yes", "")</f>
        <v/>
      </c>
      <c r="R1715" s="14" t="str">
        <f>IF(AND(MasterData5[[#This Row],[MntFishProducts]]&gt;=AE$4, MasterData5[[#This Row],[Income ]]&lt;=$AB$12), "Yes", "")</f>
        <v/>
      </c>
      <c r="S1715" s="14" t="str">
        <f>IF(AND(MasterData5[[#This Row],[MntSweetProducts]]&gt;=AF$4, MasterData5[[#This Row],[Income ]]&lt;=$AB$12), "Yes", "")</f>
        <v/>
      </c>
      <c r="U1715" s="14" t="str">
        <f>IF(MasterData5[[#This Row],[MntWines]]&gt;=AB$4, "Yes", "")</f>
        <v/>
      </c>
      <c r="V1715" s="14" t="str">
        <f>IF(MasterData5[[#This Row],[MntFruits]]&gt;=AC$4, "Yes", "")</f>
        <v/>
      </c>
      <c r="W1715" s="14" t="str">
        <f>IF(MasterData5[[#This Row],[MntMeatProducts]]&gt;=AD$4, "Yes", "")</f>
        <v/>
      </c>
      <c r="X1715" s="14" t="str">
        <f>IF(MasterData5[[#This Row],[MntFishProducts]]&gt;=AE$4, "Yes", "")</f>
        <v/>
      </c>
      <c r="Y1715" s="14" t="str">
        <f>IF(MasterData5[[#This Row],[MntSweetProducts]]&gt;=AF$4, "Yes", "")</f>
        <v/>
      </c>
    </row>
    <row r="1716" spans="1:25" x14ac:dyDescent="0.3">
      <c r="A1716">
        <v>8614</v>
      </c>
      <c r="B1716" s="10">
        <v>245</v>
      </c>
      <c r="C1716" s="10">
        <v>19</v>
      </c>
      <c r="D1716" s="10">
        <v>125</v>
      </c>
      <c r="E1716" s="10">
        <v>37</v>
      </c>
      <c r="F1716" s="10">
        <v>67</v>
      </c>
      <c r="G1716" s="10">
        <v>14</v>
      </c>
      <c r="H1716" s="24">
        <f>2021-'Customer Profile'!B1715</f>
        <v>64</v>
      </c>
      <c r="I1716" s="10">
        <f>IF(Analysis!$B$60="Wine",B1716,IF(Analysis!$B$60="Fruit",C1716,IF(Analysis!$B$60="Meat",D1716,IF(Analysis!$B$60="Fish",E1716,IF(Analysis!$B$60="Sweet",F1716,"")))))</f>
        <v>37</v>
      </c>
      <c r="J1716" s="10">
        <v>65486</v>
      </c>
      <c r="K1716" s="10" t="str">
        <f>IF(MasterData5[[#This Row],[Income ]]&gt;$AB$12, "Above", "Below")</f>
        <v>Above</v>
      </c>
      <c r="L1716" s="10">
        <f>SUM(MasterData5[[#This Row],[MntWines]:[MntSweetProducts]])</f>
        <v>493</v>
      </c>
      <c r="M1716" s="53" t="str">
        <f>IF(MasterData5[[#This Row],[Total Purchase]]&gt;=500, "Over $500", "")</f>
        <v/>
      </c>
      <c r="N1716" s="10"/>
      <c r="O1716" s="14" t="str">
        <f>IF(AND(MasterData5[[#This Row],[MntWines]]&gt;=AB$4, MasterData5[[#This Row],[Income ]]&lt;=$AB$12), "Yes", "")</f>
        <v/>
      </c>
      <c r="P1716" s="14" t="str">
        <f>IF(AND(MasterData5[[#This Row],[MntFruits]]&gt;=AC$4, MasterData5[[#This Row],[Income ]]&lt;=$AB$12), "Yes", "")</f>
        <v/>
      </c>
      <c r="Q1716" s="14" t="str">
        <f>IF(AND(MasterData5[[#This Row],[MntMeatProducts]]&gt;=AD$4, MasterData5[[#This Row],[Income ]]&lt;=$AB$12), "Yes", "")</f>
        <v/>
      </c>
      <c r="R1716" s="14" t="str">
        <f>IF(AND(MasterData5[[#This Row],[MntFishProducts]]&gt;=AE$4, MasterData5[[#This Row],[Income ]]&lt;=$AB$12), "Yes", "")</f>
        <v/>
      </c>
      <c r="S1716" s="14" t="str">
        <f>IF(AND(MasterData5[[#This Row],[MntSweetProducts]]&gt;=AF$4, MasterData5[[#This Row],[Income ]]&lt;=$AB$12), "Yes", "")</f>
        <v/>
      </c>
      <c r="U1716" s="14" t="str">
        <f>IF(MasterData5[[#This Row],[MntWines]]&gt;=AB$4, "Yes", "")</f>
        <v/>
      </c>
      <c r="V1716" s="14" t="str">
        <f>IF(MasterData5[[#This Row],[MntFruits]]&gt;=AC$4, "Yes", "")</f>
        <v/>
      </c>
      <c r="W1716" s="14" t="str">
        <f>IF(MasterData5[[#This Row],[MntMeatProducts]]&gt;=AD$4, "Yes", "")</f>
        <v/>
      </c>
      <c r="X1716" s="14" t="str">
        <f>IF(MasterData5[[#This Row],[MntFishProducts]]&gt;=AE$4, "Yes", "")</f>
        <v/>
      </c>
      <c r="Y1716" s="14" t="str">
        <f>IF(MasterData5[[#This Row],[MntSweetProducts]]&gt;=AF$4, "Yes", "")</f>
        <v>Yes</v>
      </c>
    </row>
    <row r="1717" spans="1:25" x14ac:dyDescent="0.3">
      <c r="A1717">
        <v>8619</v>
      </c>
      <c r="B1717" s="10">
        <v>9</v>
      </c>
      <c r="C1717" s="10">
        <v>0</v>
      </c>
      <c r="D1717" s="10">
        <v>6</v>
      </c>
      <c r="E1717" s="10">
        <v>3</v>
      </c>
      <c r="F1717" s="10">
        <v>1</v>
      </c>
      <c r="G1717" s="10">
        <v>3</v>
      </c>
      <c r="H1717" s="24">
        <f>2021-'Customer Profile'!B1716</f>
        <v>64</v>
      </c>
      <c r="I1717" s="10">
        <f>IF(Analysis!$B$60="Wine",B1717,IF(Analysis!$B$60="Fruit",C1717,IF(Analysis!$B$60="Meat",D1717,IF(Analysis!$B$60="Fish",E1717,IF(Analysis!$B$60="Sweet",F1717,"")))))</f>
        <v>3</v>
      </c>
      <c r="J1717" s="10">
        <v>21994</v>
      </c>
      <c r="K1717" s="10" t="str">
        <f>IF(MasterData5[[#This Row],[Income ]]&gt;$AB$12, "Above", "Below")</f>
        <v>Below</v>
      </c>
      <c r="L1717" s="10">
        <f>SUM(MasterData5[[#This Row],[MntWines]:[MntSweetProducts]])</f>
        <v>19</v>
      </c>
      <c r="M1717" s="53" t="str">
        <f>IF(MasterData5[[#This Row],[Total Purchase]]&gt;=500, "Over $500", "")</f>
        <v/>
      </c>
      <c r="N1717" s="10"/>
      <c r="O1717" s="14" t="str">
        <f>IF(AND(MasterData5[[#This Row],[MntWines]]&gt;=AB$4, MasterData5[[#This Row],[Income ]]&lt;=$AB$12), "Yes", "")</f>
        <v/>
      </c>
      <c r="P1717" s="14" t="str">
        <f>IF(AND(MasterData5[[#This Row],[MntFruits]]&gt;=AC$4, MasterData5[[#This Row],[Income ]]&lt;=$AB$12), "Yes", "")</f>
        <v/>
      </c>
      <c r="Q1717" s="14" t="str">
        <f>IF(AND(MasterData5[[#This Row],[MntMeatProducts]]&gt;=AD$4, MasterData5[[#This Row],[Income ]]&lt;=$AB$12), "Yes", "")</f>
        <v/>
      </c>
      <c r="R1717" s="14" t="str">
        <f>IF(AND(MasterData5[[#This Row],[MntFishProducts]]&gt;=AE$4, MasterData5[[#This Row],[Income ]]&lt;=$AB$12), "Yes", "")</f>
        <v/>
      </c>
      <c r="S1717" s="14" t="str">
        <f>IF(AND(MasterData5[[#This Row],[MntSweetProducts]]&gt;=AF$4, MasterData5[[#This Row],[Income ]]&lt;=$AB$12), "Yes", "")</f>
        <v/>
      </c>
      <c r="U1717" s="14" t="str">
        <f>IF(MasterData5[[#This Row],[MntWines]]&gt;=AB$4, "Yes", "")</f>
        <v/>
      </c>
      <c r="V1717" s="14" t="str">
        <f>IF(MasterData5[[#This Row],[MntFruits]]&gt;=AC$4, "Yes", "")</f>
        <v/>
      </c>
      <c r="W1717" s="14" t="str">
        <f>IF(MasterData5[[#This Row],[MntMeatProducts]]&gt;=AD$4, "Yes", "")</f>
        <v/>
      </c>
      <c r="X1717" s="14" t="str">
        <f>IF(MasterData5[[#This Row],[MntFishProducts]]&gt;=AE$4, "Yes", "")</f>
        <v/>
      </c>
      <c r="Y1717" s="14" t="str">
        <f>IF(MasterData5[[#This Row],[MntSweetProducts]]&gt;=AF$4, "Yes", "")</f>
        <v/>
      </c>
    </row>
    <row r="1718" spans="1:25" x14ac:dyDescent="0.3">
      <c r="A1718">
        <v>8624</v>
      </c>
      <c r="B1718" s="10">
        <v>183</v>
      </c>
      <c r="C1718" s="10">
        <v>33</v>
      </c>
      <c r="D1718" s="10">
        <v>493</v>
      </c>
      <c r="E1718" s="10">
        <v>59</v>
      </c>
      <c r="F1718" s="10">
        <v>103</v>
      </c>
      <c r="G1718" s="10">
        <v>57</v>
      </c>
      <c r="H1718" s="24">
        <f>2021-'Customer Profile'!B1717</f>
        <v>63</v>
      </c>
      <c r="I1718" s="10">
        <f>IF(Analysis!$B$60="Wine",B1718,IF(Analysis!$B$60="Fruit",C1718,IF(Analysis!$B$60="Meat",D1718,IF(Analysis!$B$60="Fish",E1718,IF(Analysis!$B$60="Sweet",F1718,"")))))</f>
        <v>59</v>
      </c>
      <c r="J1718" s="10">
        <v>81320</v>
      </c>
      <c r="K1718" s="10" t="str">
        <f>IF(MasterData5[[#This Row],[Income ]]&gt;$AB$12, "Above", "Below")</f>
        <v>Above</v>
      </c>
      <c r="L1718" s="10">
        <f>SUM(MasterData5[[#This Row],[MntWines]:[MntSweetProducts]])</f>
        <v>871</v>
      </c>
      <c r="M1718" s="53" t="str">
        <f>IF(MasterData5[[#This Row],[Total Purchase]]&gt;=500, "Over $500", "")</f>
        <v>Over $500</v>
      </c>
      <c r="N1718" s="10"/>
      <c r="O1718" s="14" t="str">
        <f>IF(AND(MasterData5[[#This Row],[MntWines]]&gt;=AB$4, MasterData5[[#This Row],[Income ]]&lt;=$AB$12), "Yes", "")</f>
        <v/>
      </c>
      <c r="P1718" s="14" t="str">
        <f>IF(AND(MasterData5[[#This Row],[MntFruits]]&gt;=AC$4, MasterData5[[#This Row],[Income ]]&lt;=$AB$12), "Yes", "")</f>
        <v/>
      </c>
      <c r="Q1718" s="14" t="str">
        <f>IF(AND(MasterData5[[#This Row],[MntMeatProducts]]&gt;=AD$4, MasterData5[[#This Row],[Income ]]&lt;=$AB$12), "Yes", "")</f>
        <v/>
      </c>
      <c r="R1718" s="14" t="str">
        <f>IF(AND(MasterData5[[#This Row],[MntFishProducts]]&gt;=AE$4, MasterData5[[#This Row],[Income ]]&lt;=$AB$12), "Yes", "")</f>
        <v/>
      </c>
      <c r="S1718" s="14" t="str">
        <f>IF(AND(MasterData5[[#This Row],[MntSweetProducts]]&gt;=AF$4, MasterData5[[#This Row],[Income ]]&lt;=$AB$12), "Yes", "")</f>
        <v/>
      </c>
      <c r="U1718" s="14" t="str">
        <f>IF(MasterData5[[#This Row],[MntWines]]&gt;=AB$4, "Yes", "")</f>
        <v/>
      </c>
      <c r="V1718" s="14" t="str">
        <f>IF(MasterData5[[#This Row],[MntFruits]]&gt;=AC$4, "Yes", "")</f>
        <v>Yes</v>
      </c>
      <c r="W1718" s="14" t="str">
        <f>IF(MasterData5[[#This Row],[MntMeatProducts]]&gt;=AD$4, "Yes", "")</f>
        <v>Yes</v>
      </c>
      <c r="X1718" s="14" t="str">
        <f>IF(MasterData5[[#This Row],[MntFishProducts]]&gt;=AE$4, "Yes", "")</f>
        <v>Yes</v>
      </c>
      <c r="Y1718" s="14" t="str">
        <f>IF(MasterData5[[#This Row],[MntSweetProducts]]&gt;=AF$4, "Yes", "")</f>
        <v>Yes</v>
      </c>
    </row>
    <row r="1719" spans="1:25" x14ac:dyDescent="0.3">
      <c r="A1719">
        <v>8625</v>
      </c>
      <c r="B1719" s="10">
        <v>15</v>
      </c>
      <c r="C1719" s="10">
        <v>1</v>
      </c>
      <c r="D1719" s="10">
        <v>23</v>
      </c>
      <c r="E1719" s="10">
        <v>0</v>
      </c>
      <c r="F1719" s="10">
        <v>5</v>
      </c>
      <c r="G1719" s="10">
        <v>1</v>
      </c>
      <c r="H1719" s="24">
        <f>2021-'Customer Profile'!B1718</f>
        <v>45</v>
      </c>
      <c r="I1719" s="10">
        <f>IF(Analysis!$B$60="Wine",B1719,IF(Analysis!$B$60="Fruit",C1719,IF(Analysis!$B$60="Meat",D1719,IF(Analysis!$B$60="Fish",E1719,IF(Analysis!$B$60="Sweet",F1719,"")))))</f>
        <v>0</v>
      </c>
      <c r="J1719" s="10">
        <v>17649</v>
      </c>
      <c r="K1719" s="10" t="str">
        <f>IF(MasterData5[[#This Row],[Income ]]&gt;$AB$12, "Above", "Below")</f>
        <v>Below</v>
      </c>
      <c r="L1719" s="10">
        <f>SUM(MasterData5[[#This Row],[MntWines]:[MntSweetProducts]])</f>
        <v>44</v>
      </c>
      <c r="M1719" s="53" t="str">
        <f>IF(MasterData5[[#This Row],[Total Purchase]]&gt;=500, "Over $500", "")</f>
        <v/>
      </c>
      <c r="N1719" s="10"/>
      <c r="O1719" s="14" t="str">
        <f>IF(AND(MasterData5[[#This Row],[MntWines]]&gt;=AB$4, MasterData5[[#This Row],[Income ]]&lt;=$AB$12), "Yes", "")</f>
        <v/>
      </c>
      <c r="P1719" s="14" t="str">
        <f>IF(AND(MasterData5[[#This Row],[MntFruits]]&gt;=AC$4, MasterData5[[#This Row],[Income ]]&lt;=$AB$12), "Yes", "")</f>
        <v/>
      </c>
      <c r="Q1719" s="14" t="str">
        <f>IF(AND(MasterData5[[#This Row],[MntMeatProducts]]&gt;=AD$4, MasterData5[[#This Row],[Income ]]&lt;=$AB$12), "Yes", "")</f>
        <v/>
      </c>
      <c r="R1719" s="14" t="str">
        <f>IF(AND(MasterData5[[#This Row],[MntFishProducts]]&gt;=AE$4, MasterData5[[#This Row],[Income ]]&lt;=$AB$12), "Yes", "")</f>
        <v/>
      </c>
      <c r="S1719" s="14" t="str">
        <f>IF(AND(MasterData5[[#This Row],[MntSweetProducts]]&gt;=AF$4, MasterData5[[#This Row],[Income ]]&lt;=$AB$12), "Yes", "")</f>
        <v/>
      </c>
      <c r="U1719" s="14" t="str">
        <f>IF(MasterData5[[#This Row],[MntWines]]&gt;=AB$4, "Yes", "")</f>
        <v/>
      </c>
      <c r="V1719" s="14" t="str">
        <f>IF(MasterData5[[#This Row],[MntFruits]]&gt;=AC$4, "Yes", "")</f>
        <v/>
      </c>
      <c r="W1719" s="14" t="str">
        <f>IF(MasterData5[[#This Row],[MntMeatProducts]]&gt;=AD$4, "Yes", "")</f>
        <v/>
      </c>
      <c r="X1719" s="14" t="str">
        <f>IF(MasterData5[[#This Row],[MntFishProducts]]&gt;=AE$4, "Yes", "")</f>
        <v/>
      </c>
      <c r="Y1719" s="14" t="str">
        <f>IF(MasterData5[[#This Row],[MntSweetProducts]]&gt;=AF$4, "Yes", "")</f>
        <v/>
      </c>
    </row>
    <row r="1720" spans="1:25" x14ac:dyDescent="0.3">
      <c r="A1720">
        <v>8629</v>
      </c>
      <c r="B1720" s="10">
        <v>19</v>
      </c>
      <c r="C1720" s="10">
        <v>1</v>
      </c>
      <c r="D1720" s="10">
        <v>10</v>
      </c>
      <c r="E1720" s="10">
        <v>2</v>
      </c>
      <c r="F1720" s="10">
        <v>1</v>
      </c>
      <c r="G1720" s="10">
        <v>8</v>
      </c>
      <c r="H1720" s="24">
        <f>2021-'Customer Profile'!B1719</f>
        <v>65</v>
      </c>
      <c r="I1720" s="10">
        <f>IF(Analysis!$B$60="Wine",B1720,IF(Analysis!$B$60="Fruit",C1720,IF(Analysis!$B$60="Meat",D1720,IF(Analysis!$B$60="Fish",E1720,IF(Analysis!$B$60="Sweet",F1720,"")))))</f>
        <v>2</v>
      </c>
      <c r="J1720" s="10">
        <v>46984</v>
      </c>
      <c r="K1720" s="10" t="str">
        <f>IF(MasterData5[[#This Row],[Income ]]&gt;$AB$12, "Above", "Below")</f>
        <v>Below</v>
      </c>
      <c r="L1720" s="10">
        <f>SUM(MasterData5[[#This Row],[MntWines]:[MntSweetProducts]])</f>
        <v>33</v>
      </c>
      <c r="M1720" s="53" t="str">
        <f>IF(MasterData5[[#This Row],[Total Purchase]]&gt;=500, "Over $500", "")</f>
        <v/>
      </c>
      <c r="N1720" s="10"/>
      <c r="O1720" s="14" t="str">
        <f>IF(AND(MasterData5[[#This Row],[MntWines]]&gt;=AB$4, MasterData5[[#This Row],[Income ]]&lt;=$AB$12), "Yes", "")</f>
        <v/>
      </c>
      <c r="P1720" s="14" t="str">
        <f>IF(AND(MasterData5[[#This Row],[MntFruits]]&gt;=AC$4, MasterData5[[#This Row],[Income ]]&lt;=$AB$12), "Yes", "")</f>
        <v/>
      </c>
      <c r="Q1720" s="14" t="str">
        <f>IF(AND(MasterData5[[#This Row],[MntMeatProducts]]&gt;=AD$4, MasterData5[[#This Row],[Income ]]&lt;=$AB$12), "Yes", "")</f>
        <v/>
      </c>
      <c r="R1720" s="14" t="str">
        <f>IF(AND(MasterData5[[#This Row],[MntFishProducts]]&gt;=AE$4, MasterData5[[#This Row],[Income ]]&lt;=$AB$12), "Yes", "")</f>
        <v/>
      </c>
      <c r="S1720" s="14" t="str">
        <f>IF(AND(MasterData5[[#This Row],[MntSweetProducts]]&gt;=AF$4, MasterData5[[#This Row],[Income ]]&lt;=$AB$12), "Yes", "")</f>
        <v/>
      </c>
      <c r="U1720" s="14" t="str">
        <f>IF(MasterData5[[#This Row],[MntWines]]&gt;=AB$4, "Yes", "")</f>
        <v/>
      </c>
      <c r="V1720" s="14" t="str">
        <f>IF(MasterData5[[#This Row],[MntFruits]]&gt;=AC$4, "Yes", "")</f>
        <v/>
      </c>
      <c r="W1720" s="14" t="str">
        <f>IF(MasterData5[[#This Row],[MntMeatProducts]]&gt;=AD$4, "Yes", "")</f>
        <v/>
      </c>
      <c r="X1720" s="14" t="str">
        <f>IF(MasterData5[[#This Row],[MntFishProducts]]&gt;=AE$4, "Yes", "")</f>
        <v/>
      </c>
      <c r="Y1720" s="14" t="str">
        <f>IF(MasterData5[[#This Row],[MntSweetProducts]]&gt;=AF$4, "Yes", "")</f>
        <v/>
      </c>
    </row>
    <row r="1721" spans="1:25" x14ac:dyDescent="0.3">
      <c r="A1721">
        <v>8643</v>
      </c>
      <c r="B1721" s="10">
        <v>252</v>
      </c>
      <c r="C1721" s="10">
        <v>98</v>
      </c>
      <c r="D1721" s="10">
        <v>827</v>
      </c>
      <c r="E1721" s="10">
        <v>219</v>
      </c>
      <c r="F1721" s="10">
        <v>70</v>
      </c>
      <c r="G1721" s="10">
        <v>196</v>
      </c>
      <c r="H1721" s="24">
        <f>2021-'Customer Profile'!B1720</f>
        <v>50</v>
      </c>
      <c r="I1721" s="10">
        <f>IF(Analysis!$B$60="Wine",B1721,IF(Analysis!$B$60="Fruit",C1721,IF(Analysis!$B$60="Meat",D1721,IF(Analysis!$B$60="Fish",E1721,IF(Analysis!$B$60="Sweet",F1721,"")))))</f>
        <v>219</v>
      </c>
      <c r="J1721" s="10">
        <v>69930</v>
      </c>
      <c r="K1721" s="10" t="str">
        <f>IF(MasterData5[[#This Row],[Income ]]&gt;$AB$12, "Above", "Below")</f>
        <v>Above</v>
      </c>
      <c r="L1721" s="10">
        <f>SUM(MasterData5[[#This Row],[MntWines]:[MntSweetProducts]])</f>
        <v>1466</v>
      </c>
      <c r="M1721" s="53" t="str">
        <f>IF(MasterData5[[#This Row],[Total Purchase]]&gt;=500, "Over $500", "")</f>
        <v>Over $500</v>
      </c>
      <c r="N1721" s="10"/>
      <c r="O1721" s="14" t="str">
        <f>IF(AND(MasterData5[[#This Row],[MntWines]]&gt;=AB$4, MasterData5[[#This Row],[Income ]]&lt;=$AB$12), "Yes", "")</f>
        <v/>
      </c>
      <c r="P1721" s="14" t="str">
        <f>IF(AND(MasterData5[[#This Row],[MntFruits]]&gt;=AC$4, MasterData5[[#This Row],[Income ]]&lt;=$AB$12), "Yes", "")</f>
        <v/>
      </c>
      <c r="Q1721" s="14" t="str">
        <f>IF(AND(MasterData5[[#This Row],[MntMeatProducts]]&gt;=AD$4, MasterData5[[#This Row],[Income ]]&lt;=$AB$12), "Yes", "")</f>
        <v/>
      </c>
      <c r="R1721" s="14" t="str">
        <f>IF(AND(MasterData5[[#This Row],[MntFishProducts]]&gt;=AE$4, MasterData5[[#This Row],[Income ]]&lt;=$AB$12), "Yes", "")</f>
        <v/>
      </c>
      <c r="S1721" s="14" t="str">
        <f>IF(AND(MasterData5[[#This Row],[MntSweetProducts]]&gt;=AF$4, MasterData5[[#This Row],[Income ]]&lt;=$AB$12), "Yes", "")</f>
        <v/>
      </c>
      <c r="U1721" s="14" t="str">
        <f>IF(MasterData5[[#This Row],[MntWines]]&gt;=AB$4, "Yes", "")</f>
        <v/>
      </c>
      <c r="V1721" s="14" t="str">
        <f>IF(MasterData5[[#This Row],[MntFruits]]&gt;=AC$4, "Yes", "")</f>
        <v>Yes</v>
      </c>
      <c r="W1721" s="14" t="str">
        <f>IF(MasterData5[[#This Row],[MntMeatProducts]]&gt;=AD$4, "Yes", "")</f>
        <v>Yes</v>
      </c>
      <c r="X1721" s="14" t="str">
        <f>IF(MasterData5[[#This Row],[MntFishProducts]]&gt;=AE$4, "Yes", "")</f>
        <v>Yes</v>
      </c>
      <c r="Y1721" s="14" t="str">
        <f>IF(MasterData5[[#This Row],[MntSweetProducts]]&gt;=AF$4, "Yes", "")</f>
        <v>Yes</v>
      </c>
    </row>
    <row r="1722" spans="1:25" x14ac:dyDescent="0.3">
      <c r="A1722">
        <v>8650</v>
      </c>
      <c r="B1722" s="10">
        <v>5</v>
      </c>
      <c r="C1722" s="10">
        <v>6</v>
      </c>
      <c r="D1722" s="10">
        <v>10</v>
      </c>
      <c r="E1722" s="10">
        <v>6</v>
      </c>
      <c r="F1722" s="10">
        <v>5</v>
      </c>
      <c r="G1722" s="10">
        <v>10</v>
      </c>
      <c r="H1722" s="24">
        <f>2021-'Customer Profile'!B1721</f>
        <v>43</v>
      </c>
      <c r="I1722" s="10">
        <f>IF(Analysis!$B$60="Wine",B1722,IF(Analysis!$B$60="Fruit",C1722,IF(Analysis!$B$60="Meat",D1722,IF(Analysis!$B$60="Fish",E1722,IF(Analysis!$B$60="Sweet",F1722,"")))))</f>
        <v>6</v>
      </c>
      <c r="J1722" s="10">
        <v>54162</v>
      </c>
      <c r="K1722" s="10" t="str">
        <f>IF(MasterData5[[#This Row],[Income ]]&gt;$AB$12, "Above", "Below")</f>
        <v>Above</v>
      </c>
      <c r="L1722" s="10">
        <f>SUM(MasterData5[[#This Row],[MntWines]:[MntSweetProducts]])</f>
        <v>32</v>
      </c>
      <c r="M1722" s="53" t="str">
        <f>IF(MasterData5[[#This Row],[Total Purchase]]&gt;=500, "Over $500", "")</f>
        <v/>
      </c>
      <c r="N1722" s="10"/>
      <c r="O1722" s="14" t="str">
        <f>IF(AND(MasterData5[[#This Row],[MntWines]]&gt;=AB$4, MasterData5[[#This Row],[Income ]]&lt;=$AB$12), "Yes", "")</f>
        <v/>
      </c>
      <c r="P1722" s="14" t="str">
        <f>IF(AND(MasterData5[[#This Row],[MntFruits]]&gt;=AC$4, MasterData5[[#This Row],[Income ]]&lt;=$AB$12), "Yes", "")</f>
        <v/>
      </c>
      <c r="Q1722" s="14" t="str">
        <f>IF(AND(MasterData5[[#This Row],[MntMeatProducts]]&gt;=AD$4, MasterData5[[#This Row],[Income ]]&lt;=$AB$12), "Yes", "")</f>
        <v/>
      </c>
      <c r="R1722" s="14" t="str">
        <f>IF(AND(MasterData5[[#This Row],[MntFishProducts]]&gt;=AE$4, MasterData5[[#This Row],[Income ]]&lt;=$AB$12), "Yes", "")</f>
        <v/>
      </c>
      <c r="S1722" s="14" t="str">
        <f>IF(AND(MasterData5[[#This Row],[MntSweetProducts]]&gt;=AF$4, MasterData5[[#This Row],[Income ]]&lt;=$AB$12), "Yes", "")</f>
        <v/>
      </c>
      <c r="U1722" s="14" t="str">
        <f>IF(MasterData5[[#This Row],[MntWines]]&gt;=AB$4, "Yes", "")</f>
        <v/>
      </c>
      <c r="V1722" s="14" t="str">
        <f>IF(MasterData5[[#This Row],[MntFruits]]&gt;=AC$4, "Yes", "")</f>
        <v/>
      </c>
      <c r="W1722" s="14" t="str">
        <f>IF(MasterData5[[#This Row],[MntMeatProducts]]&gt;=AD$4, "Yes", "")</f>
        <v/>
      </c>
      <c r="X1722" s="14" t="str">
        <f>IF(MasterData5[[#This Row],[MntFishProducts]]&gt;=AE$4, "Yes", "")</f>
        <v/>
      </c>
      <c r="Y1722" s="14" t="str">
        <f>IF(MasterData5[[#This Row],[MntSweetProducts]]&gt;=AF$4, "Yes", "")</f>
        <v/>
      </c>
    </row>
    <row r="1723" spans="1:25" x14ac:dyDescent="0.3">
      <c r="A1723">
        <v>8652</v>
      </c>
      <c r="B1723" s="10">
        <v>84</v>
      </c>
      <c r="C1723" s="10">
        <v>5</v>
      </c>
      <c r="D1723" s="10">
        <v>38</v>
      </c>
      <c r="E1723" s="10">
        <v>150</v>
      </c>
      <c r="F1723" s="10">
        <v>12</v>
      </c>
      <c r="G1723" s="10">
        <v>28</v>
      </c>
      <c r="H1723" s="24">
        <f>2021-'Customer Profile'!B1722</f>
        <v>75</v>
      </c>
      <c r="I1723" s="10">
        <f>IF(Analysis!$B$60="Wine",B1723,IF(Analysis!$B$60="Fruit",C1723,IF(Analysis!$B$60="Meat",D1723,IF(Analysis!$B$60="Fish",E1723,IF(Analysis!$B$60="Sweet",F1723,"")))))</f>
        <v>150</v>
      </c>
      <c r="J1723" s="10">
        <v>37760</v>
      </c>
      <c r="K1723" s="10" t="str">
        <f>IF(MasterData5[[#This Row],[Income ]]&gt;$AB$12, "Above", "Below")</f>
        <v>Below</v>
      </c>
      <c r="L1723" s="10">
        <f>SUM(MasterData5[[#This Row],[MntWines]:[MntSweetProducts]])</f>
        <v>289</v>
      </c>
      <c r="M1723" s="53" t="str">
        <f>IF(MasterData5[[#This Row],[Total Purchase]]&gt;=500, "Over $500", "")</f>
        <v/>
      </c>
      <c r="N1723" s="10"/>
      <c r="O1723" s="14" t="str">
        <f>IF(AND(MasterData5[[#This Row],[MntWines]]&gt;=AB$4, MasterData5[[#This Row],[Income ]]&lt;=$AB$12), "Yes", "")</f>
        <v/>
      </c>
      <c r="P1723" s="14" t="str">
        <f>IF(AND(MasterData5[[#This Row],[MntFruits]]&gt;=AC$4, MasterData5[[#This Row],[Income ]]&lt;=$AB$12), "Yes", "")</f>
        <v/>
      </c>
      <c r="Q1723" s="14" t="str">
        <f>IF(AND(MasterData5[[#This Row],[MntMeatProducts]]&gt;=AD$4, MasterData5[[#This Row],[Income ]]&lt;=$AB$12), "Yes", "")</f>
        <v/>
      </c>
      <c r="R1723" s="14" t="str">
        <f>IF(AND(MasterData5[[#This Row],[MntFishProducts]]&gt;=AE$4, MasterData5[[#This Row],[Income ]]&lt;=$AB$12), "Yes", "")</f>
        <v>Yes</v>
      </c>
      <c r="S1723" s="14" t="str">
        <f>IF(AND(MasterData5[[#This Row],[MntSweetProducts]]&gt;=AF$4, MasterData5[[#This Row],[Income ]]&lt;=$AB$12), "Yes", "")</f>
        <v/>
      </c>
      <c r="U1723" s="14" t="str">
        <f>IF(MasterData5[[#This Row],[MntWines]]&gt;=AB$4, "Yes", "")</f>
        <v/>
      </c>
      <c r="V1723" s="14" t="str">
        <f>IF(MasterData5[[#This Row],[MntFruits]]&gt;=AC$4, "Yes", "")</f>
        <v/>
      </c>
      <c r="W1723" s="14" t="str">
        <f>IF(MasterData5[[#This Row],[MntMeatProducts]]&gt;=AD$4, "Yes", "")</f>
        <v/>
      </c>
      <c r="X1723" s="14" t="str">
        <f>IF(MasterData5[[#This Row],[MntFishProducts]]&gt;=AE$4, "Yes", "")</f>
        <v>Yes</v>
      </c>
      <c r="Y1723" s="14" t="str">
        <f>IF(MasterData5[[#This Row],[MntSweetProducts]]&gt;=AF$4, "Yes", "")</f>
        <v/>
      </c>
    </row>
    <row r="1724" spans="1:25" x14ac:dyDescent="0.3">
      <c r="A1724">
        <v>8659</v>
      </c>
      <c r="B1724" s="10">
        <v>750</v>
      </c>
      <c r="C1724" s="10">
        <v>71</v>
      </c>
      <c r="D1724" s="10">
        <v>174</v>
      </c>
      <c r="E1724" s="10">
        <v>13</v>
      </c>
      <c r="F1724" s="10">
        <v>10</v>
      </c>
      <c r="G1724" s="10">
        <v>20</v>
      </c>
      <c r="H1724" s="24">
        <f>2021-'Customer Profile'!B1723</f>
        <v>69</v>
      </c>
      <c r="I1724" s="10">
        <f>IF(Analysis!$B$60="Wine",B1724,IF(Analysis!$B$60="Fruit",C1724,IF(Analysis!$B$60="Meat",D1724,IF(Analysis!$B$60="Fish",E1724,IF(Analysis!$B$60="Sweet",F1724,"")))))</f>
        <v>13</v>
      </c>
      <c r="J1724" s="10">
        <v>69805</v>
      </c>
      <c r="K1724" s="10" t="str">
        <f>IF(MasterData5[[#This Row],[Income ]]&gt;$AB$12, "Above", "Below")</f>
        <v>Above</v>
      </c>
      <c r="L1724" s="10">
        <f>SUM(MasterData5[[#This Row],[MntWines]:[MntSweetProducts]])</f>
        <v>1018</v>
      </c>
      <c r="M1724" s="53" t="str">
        <f>IF(MasterData5[[#This Row],[Total Purchase]]&gt;=500, "Over $500", "")</f>
        <v>Over $500</v>
      </c>
      <c r="N1724" s="10"/>
      <c r="O1724" s="14" t="str">
        <f>IF(AND(MasterData5[[#This Row],[MntWines]]&gt;=AB$4, MasterData5[[#This Row],[Income ]]&lt;=$AB$12), "Yes", "")</f>
        <v/>
      </c>
      <c r="P1724" s="14" t="str">
        <f>IF(AND(MasterData5[[#This Row],[MntFruits]]&gt;=AC$4, MasterData5[[#This Row],[Income ]]&lt;=$AB$12), "Yes", "")</f>
        <v/>
      </c>
      <c r="Q1724" s="14" t="str">
        <f>IF(AND(MasterData5[[#This Row],[MntMeatProducts]]&gt;=AD$4, MasterData5[[#This Row],[Income ]]&lt;=$AB$12), "Yes", "")</f>
        <v/>
      </c>
      <c r="R1724" s="14" t="str">
        <f>IF(AND(MasterData5[[#This Row],[MntFishProducts]]&gt;=AE$4, MasterData5[[#This Row],[Income ]]&lt;=$AB$12), "Yes", "")</f>
        <v/>
      </c>
      <c r="S1724" s="14" t="str">
        <f>IF(AND(MasterData5[[#This Row],[MntSweetProducts]]&gt;=AF$4, MasterData5[[#This Row],[Income ]]&lt;=$AB$12), "Yes", "")</f>
        <v/>
      </c>
      <c r="U1724" s="14" t="str">
        <f>IF(MasterData5[[#This Row],[MntWines]]&gt;=AB$4, "Yes", "")</f>
        <v>Yes</v>
      </c>
      <c r="V1724" s="14" t="str">
        <f>IF(MasterData5[[#This Row],[MntFruits]]&gt;=AC$4, "Yes", "")</f>
        <v>Yes</v>
      </c>
      <c r="W1724" s="14" t="str">
        <f>IF(MasterData5[[#This Row],[MntMeatProducts]]&gt;=AD$4, "Yes", "")</f>
        <v>Yes</v>
      </c>
      <c r="X1724" s="14" t="str">
        <f>IF(MasterData5[[#This Row],[MntFishProducts]]&gt;=AE$4, "Yes", "")</f>
        <v/>
      </c>
      <c r="Y1724" s="14" t="str">
        <f>IF(MasterData5[[#This Row],[MntSweetProducts]]&gt;=AF$4, "Yes", "")</f>
        <v/>
      </c>
    </row>
    <row r="1725" spans="1:25" x14ac:dyDescent="0.3">
      <c r="A1725">
        <v>8663</v>
      </c>
      <c r="B1725" s="10">
        <v>11</v>
      </c>
      <c r="C1725" s="10">
        <v>0</v>
      </c>
      <c r="D1725" s="10">
        <v>3</v>
      </c>
      <c r="E1725" s="10">
        <v>0</v>
      </c>
      <c r="F1725" s="10">
        <v>0</v>
      </c>
      <c r="G1725" s="10">
        <v>1</v>
      </c>
      <c r="H1725" s="24">
        <f>2021-'Customer Profile'!B1724</f>
        <v>47</v>
      </c>
      <c r="I1725" s="10">
        <f>IF(Analysis!$B$60="Wine",B1725,IF(Analysis!$B$60="Fruit",C1725,IF(Analysis!$B$60="Meat",D1725,IF(Analysis!$B$60="Fish",E1725,IF(Analysis!$B$60="Sweet",F1725,"")))))</f>
        <v>0</v>
      </c>
      <c r="J1725" s="10">
        <v>39996</v>
      </c>
      <c r="K1725" s="10" t="str">
        <f>IF(MasterData5[[#This Row],[Income ]]&gt;$AB$12, "Above", "Below")</f>
        <v>Below</v>
      </c>
      <c r="L1725" s="10">
        <f>SUM(MasterData5[[#This Row],[MntWines]:[MntSweetProducts]])</f>
        <v>14</v>
      </c>
      <c r="M1725" s="53" t="str">
        <f>IF(MasterData5[[#This Row],[Total Purchase]]&gt;=500, "Over $500", "")</f>
        <v/>
      </c>
      <c r="N1725" s="10"/>
      <c r="O1725" s="14" t="str">
        <f>IF(AND(MasterData5[[#This Row],[MntWines]]&gt;=AB$4, MasterData5[[#This Row],[Income ]]&lt;=$AB$12), "Yes", "")</f>
        <v/>
      </c>
      <c r="P1725" s="14" t="str">
        <f>IF(AND(MasterData5[[#This Row],[MntFruits]]&gt;=AC$4, MasterData5[[#This Row],[Income ]]&lt;=$AB$12), "Yes", "")</f>
        <v/>
      </c>
      <c r="Q1725" s="14" t="str">
        <f>IF(AND(MasterData5[[#This Row],[MntMeatProducts]]&gt;=AD$4, MasterData5[[#This Row],[Income ]]&lt;=$AB$12), "Yes", "")</f>
        <v/>
      </c>
      <c r="R1725" s="14" t="str">
        <f>IF(AND(MasterData5[[#This Row],[MntFishProducts]]&gt;=AE$4, MasterData5[[#This Row],[Income ]]&lt;=$AB$12), "Yes", "")</f>
        <v/>
      </c>
      <c r="S1725" s="14" t="str">
        <f>IF(AND(MasterData5[[#This Row],[MntSweetProducts]]&gt;=AF$4, MasterData5[[#This Row],[Income ]]&lt;=$AB$12), "Yes", "")</f>
        <v/>
      </c>
      <c r="U1725" s="14" t="str">
        <f>IF(MasterData5[[#This Row],[MntWines]]&gt;=AB$4, "Yes", "")</f>
        <v/>
      </c>
      <c r="V1725" s="14" t="str">
        <f>IF(MasterData5[[#This Row],[MntFruits]]&gt;=AC$4, "Yes", "")</f>
        <v/>
      </c>
      <c r="W1725" s="14" t="str">
        <f>IF(MasterData5[[#This Row],[MntMeatProducts]]&gt;=AD$4, "Yes", "")</f>
        <v/>
      </c>
      <c r="X1725" s="14" t="str">
        <f>IF(MasterData5[[#This Row],[MntFishProducts]]&gt;=AE$4, "Yes", "")</f>
        <v/>
      </c>
      <c r="Y1725" s="14" t="str">
        <f>IF(MasterData5[[#This Row],[MntSweetProducts]]&gt;=AF$4, "Yes", "")</f>
        <v/>
      </c>
    </row>
    <row r="1726" spans="1:25" x14ac:dyDescent="0.3">
      <c r="A1726">
        <v>8685</v>
      </c>
      <c r="B1726" s="10">
        <v>244</v>
      </c>
      <c r="C1726" s="10">
        <v>15</v>
      </c>
      <c r="D1726" s="10">
        <v>108</v>
      </c>
      <c r="E1726" s="10">
        <v>4</v>
      </c>
      <c r="F1726" s="10">
        <v>15</v>
      </c>
      <c r="G1726" s="10">
        <v>50</v>
      </c>
      <c r="H1726" s="24">
        <f>2021-'Customer Profile'!B1725</f>
        <v>44</v>
      </c>
      <c r="I1726" s="10">
        <f>IF(Analysis!$B$60="Wine",B1726,IF(Analysis!$B$60="Fruit",C1726,IF(Analysis!$B$60="Meat",D1726,IF(Analysis!$B$60="Fish",E1726,IF(Analysis!$B$60="Sweet",F1726,"")))))</f>
        <v>4</v>
      </c>
      <c r="J1726" s="10">
        <v>42014</v>
      </c>
      <c r="K1726" s="10" t="str">
        <f>IF(MasterData5[[#This Row],[Income ]]&gt;$AB$12, "Above", "Below")</f>
        <v>Below</v>
      </c>
      <c r="L1726" s="10">
        <f>SUM(MasterData5[[#This Row],[MntWines]:[MntSweetProducts]])</f>
        <v>386</v>
      </c>
      <c r="M1726" s="53" t="str">
        <f>IF(MasterData5[[#This Row],[Total Purchase]]&gt;=500, "Over $500", "")</f>
        <v/>
      </c>
      <c r="N1726" s="10"/>
      <c r="O1726" s="14" t="str">
        <f>IF(AND(MasterData5[[#This Row],[MntWines]]&gt;=AB$4, MasterData5[[#This Row],[Income ]]&lt;=$AB$12), "Yes", "")</f>
        <v/>
      </c>
      <c r="P1726" s="14" t="str">
        <f>IF(AND(MasterData5[[#This Row],[MntFruits]]&gt;=AC$4, MasterData5[[#This Row],[Income ]]&lt;=$AB$12), "Yes", "")</f>
        <v/>
      </c>
      <c r="Q1726" s="14" t="str">
        <f>IF(AND(MasterData5[[#This Row],[MntMeatProducts]]&gt;=AD$4, MasterData5[[#This Row],[Income ]]&lt;=$AB$12), "Yes", "")</f>
        <v/>
      </c>
      <c r="R1726" s="14" t="str">
        <f>IF(AND(MasterData5[[#This Row],[MntFishProducts]]&gt;=AE$4, MasterData5[[#This Row],[Income ]]&lt;=$AB$12), "Yes", "")</f>
        <v/>
      </c>
      <c r="S1726" s="14" t="str">
        <f>IF(AND(MasterData5[[#This Row],[MntSweetProducts]]&gt;=AF$4, MasterData5[[#This Row],[Income ]]&lt;=$AB$12), "Yes", "")</f>
        <v/>
      </c>
      <c r="U1726" s="14" t="str">
        <f>IF(MasterData5[[#This Row],[MntWines]]&gt;=AB$4, "Yes", "")</f>
        <v/>
      </c>
      <c r="V1726" s="14" t="str">
        <f>IF(MasterData5[[#This Row],[MntFruits]]&gt;=AC$4, "Yes", "")</f>
        <v/>
      </c>
      <c r="W1726" s="14" t="str">
        <f>IF(MasterData5[[#This Row],[MntMeatProducts]]&gt;=AD$4, "Yes", "")</f>
        <v/>
      </c>
      <c r="X1726" s="14" t="str">
        <f>IF(MasterData5[[#This Row],[MntFishProducts]]&gt;=AE$4, "Yes", "")</f>
        <v/>
      </c>
      <c r="Y1726" s="14" t="str">
        <f>IF(MasterData5[[#This Row],[MntSweetProducts]]&gt;=AF$4, "Yes", "")</f>
        <v/>
      </c>
    </row>
    <row r="1727" spans="1:25" x14ac:dyDescent="0.3">
      <c r="A1727">
        <v>8686</v>
      </c>
      <c r="B1727" s="10">
        <v>5</v>
      </c>
      <c r="C1727" s="10">
        <v>23</v>
      </c>
      <c r="D1727" s="10">
        <v>15</v>
      </c>
      <c r="E1727" s="10">
        <v>0</v>
      </c>
      <c r="F1727" s="10">
        <v>18</v>
      </c>
      <c r="G1727" s="10">
        <v>14</v>
      </c>
      <c r="H1727" s="24">
        <f>2021-'Customer Profile'!B1726</f>
        <v>42</v>
      </c>
      <c r="I1727" s="10">
        <f>IF(Analysis!$B$60="Wine",B1727,IF(Analysis!$B$60="Fruit",C1727,IF(Analysis!$B$60="Meat",D1727,IF(Analysis!$B$60="Fish",E1727,IF(Analysis!$B$60="Sweet",F1727,"")))))</f>
        <v>0</v>
      </c>
      <c r="J1727" s="10">
        <v>23724</v>
      </c>
      <c r="K1727" s="10" t="str">
        <f>IF(MasterData5[[#This Row],[Income ]]&gt;$AB$12, "Above", "Below")</f>
        <v>Below</v>
      </c>
      <c r="L1727" s="10">
        <f>SUM(MasterData5[[#This Row],[MntWines]:[MntSweetProducts]])</f>
        <v>61</v>
      </c>
      <c r="M1727" s="53" t="str">
        <f>IF(MasterData5[[#This Row],[Total Purchase]]&gt;=500, "Over $500", "")</f>
        <v/>
      </c>
      <c r="N1727" s="10"/>
      <c r="O1727" s="14" t="str">
        <f>IF(AND(MasterData5[[#This Row],[MntWines]]&gt;=AB$4, MasterData5[[#This Row],[Income ]]&lt;=$AB$12), "Yes", "")</f>
        <v/>
      </c>
      <c r="P1727" s="14" t="str">
        <f>IF(AND(MasterData5[[#This Row],[MntFruits]]&gt;=AC$4, MasterData5[[#This Row],[Income ]]&lt;=$AB$12), "Yes", "")</f>
        <v/>
      </c>
      <c r="Q1727" s="14" t="str">
        <f>IF(AND(MasterData5[[#This Row],[MntMeatProducts]]&gt;=AD$4, MasterData5[[#This Row],[Income ]]&lt;=$AB$12), "Yes", "")</f>
        <v/>
      </c>
      <c r="R1727" s="14" t="str">
        <f>IF(AND(MasterData5[[#This Row],[MntFishProducts]]&gt;=AE$4, MasterData5[[#This Row],[Income ]]&lt;=$AB$12), "Yes", "")</f>
        <v/>
      </c>
      <c r="S1727" s="14" t="str">
        <f>IF(AND(MasterData5[[#This Row],[MntSweetProducts]]&gt;=AF$4, MasterData5[[#This Row],[Income ]]&lt;=$AB$12), "Yes", "")</f>
        <v/>
      </c>
      <c r="U1727" s="14" t="str">
        <f>IF(MasterData5[[#This Row],[MntWines]]&gt;=AB$4, "Yes", "")</f>
        <v/>
      </c>
      <c r="V1727" s="14" t="str">
        <f>IF(MasterData5[[#This Row],[MntFruits]]&gt;=AC$4, "Yes", "")</f>
        <v/>
      </c>
      <c r="W1727" s="14" t="str">
        <f>IF(MasterData5[[#This Row],[MntMeatProducts]]&gt;=AD$4, "Yes", "")</f>
        <v/>
      </c>
      <c r="X1727" s="14" t="str">
        <f>IF(MasterData5[[#This Row],[MntFishProducts]]&gt;=AE$4, "Yes", "")</f>
        <v/>
      </c>
      <c r="Y1727" s="14" t="str">
        <f>IF(MasterData5[[#This Row],[MntSweetProducts]]&gt;=AF$4, "Yes", "")</f>
        <v/>
      </c>
    </row>
    <row r="1728" spans="1:25" x14ac:dyDescent="0.3">
      <c r="A1728">
        <v>8687</v>
      </c>
      <c r="B1728" s="10">
        <v>121</v>
      </c>
      <c r="C1728" s="10">
        <v>62</v>
      </c>
      <c r="D1728" s="10">
        <v>90</v>
      </c>
      <c r="E1728" s="10">
        <v>68</v>
      </c>
      <c r="F1728" s="10">
        <v>20</v>
      </c>
      <c r="G1728" s="10">
        <v>125</v>
      </c>
      <c r="H1728" s="24">
        <f>2021-'Customer Profile'!B1727</f>
        <v>43</v>
      </c>
      <c r="I1728" s="10">
        <f>IF(Analysis!$B$60="Wine",B1728,IF(Analysis!$B$60="Fruit",C1728,IF(Analysis!$B$60="Meat",D1728,IF(Analysis!$B$60="Fish",E1728,IF(Analysis!$B$60="Sweet",F1728,"")))))</f>
        <v>68</v>
      </c>
      <c r="J1728" s="10">
        <v>53172</v>
      </c>
      <c r="K1728" s="10" t="str">
        <f>IF(MasterData5[[#This Row],[Income ]]&gt;$AB$12, "Above", "Below")</f>
        <v>Above</v>
      </c>
      <c r="L1728" s="10">
        <f>SUM(MasterData5[[#This Row],[MntWines]:[MntSweetProducts]])</f>
        <v>361</v>
      </c>
      <c r="M1728" s="53" t="str">
        <f>IF(MasterData5[[#This Row],[Total Purchase]]&gt;=500, "Over $500", "")</f>
        <v/>
      </c>
      <c r="N1728" s="10"/>
      <c r="O1728" s="14" t="str">
        <f>IF(AND(MasterData5[[#This Row],[MntWines]]&gt;=AB$4, MasterData5[[#This Row],[Income ]]&lt;=$AB$12), "Yes", "")</f>
        <v/>
      </c>
      <c r="P1728" s="14" t="str">
        <f>IF(AND(MasterData5[[#This Row],[MntFruits]]&gt;=AC$4, MasterData5[[#This Row],[Income ]]&lt;=$AB$12), "Yes", "")</f>
        <v/>
      </c>
      <c r="Q1728" s="14" t="str">
        <f>IF(AND(MasterData5[[#This Row],[MntMeatProducts]]&gt;=AD$4, MasterData5[[#This Row],[Income ]]&lt;=$AB$12), "Yes", "")</f>
        <v/>
      </c>
      <c r="R1728" s="14" t="str">
        <f>IF(AND(MasterData5[[#This Row],[MntFishProducts]]&gt;=AE$4, MasterData5[[#This Row],[Income ]]&lt;=$AB$12), "Yes", "")</f>
        <v/>
      </c>
      <c r="S1728" s="14" t="str">
        <f>IF(AND(MasterData5[[#This Row],[MntSweetProducts]]&gt;=AF$4, MasterData5[[#This Row],[Income ]]&lt;=$AB$12), "Yes", "")</f>
        <v/>
      </c>
      <c r="U1728" s="14" t="str">
        <f>IF(MasterData5[[#This Row],[MntWines]]&gt;=AB$4, "Yes", "")</f>
        <v/>
      </c>
      <c r="V1728" s="14" t="str">
        <f>IF(MasterData5[[#This Row],[MntFruits]]&gt;=AC$4, "Yes", "")</f>
        <v>Yes</v>
      </c>
      <c r="W1728" s="14" t="str">
        <f>IF(MasterData5[[#This Row],[MntMeatProducts]]&gt;=AD$4, "Yes", "")</f>
        <v/>
      </c>
      <c r="X1728" s="14" t="str">
        <f>IF(MasterData5[[#This Row],[MntFishProducts]]&gt;=AE$4, "Yes", "")</f>
        <v>Yes</v>
      </c>
      <c r="Y1728" s="14" t="str">
        <f>IF(MasterData5[[#This Row],[MntSweetProducts]]&gt;=AF$4, "Yes", "")</f>
        <v/>
      </c>
    </row>
    <row r="1729" spans="1:25" x14ac:dyDescent="0.3">
      <c r="A1729">
        <v>8690</v>
      </c>
      <c r="B1729" s="10">
        <v>399</v>
      </c>
      <c r="C1729" s="10">
        <v>28</v>
      </c>
      <c r="D1729" s="10">
        <v>756</v>
      </c>
      <c r="E1729" s="10">
        <v>36</v>
      </c>
      <c r="F1729" s="10">
        <v>40</v>
      </c>
      <c r="G1729" s="10">
        <v>126</v>
      </c>
      <c r="H1729" s="24">
        <f>2021-'Customer Profile'!B1728</f>
        <v>59</v>
      </c>
      <c r="I1729" s="10">
        <f>IF(Analysis!$B$60="Wine",B1729,IF(Analysis!$B$60="Fruit",C1729,IF(Analysis!$B$60="Meat",D1729,IF(Analysis!$B$60="Fish",E1729,IF(Analysis!$B$60="Sweet",F1729,"")))))</f>
        <v>36</v>
      </c>
      <c r="J1729" s="10">
        <v>86111</v>
      </c>
      <c r="K1729" s="10" t="str">
        <f>IF(MasterData5[[#This Row],[Income ]]&gt;$AB$12, "Above", "Below")</f>
        <v>Above</v>
      </c>
      <c r="L1729" s="10">
        <f>SUM(MasterData5[[#This Row],[MntWines]:[MntSweetProducts]])</f>
        <v>1259</v>
      </c>
      <c r="M1729" s="53" t="str">
        <f>IF(MasterData5[[#This Row],[Total Purchase]]&gt;=500, "Over $500", "")</f>
        <v>Over $500</v>
      </c>
      <c r="N1729" s="10"/>
      <c r="O1729" s="14" t="str">
        <f>IF(AND(MasterData5[[#This Row],[MntWines]]&gt;=AB$4, MasterData5[[#This Row],[Income ]]&lt;=$AB$12), "Yes", "")</f>
        <v/>
      </c>
      <c r="P1729" s="14" t="str">
        <f>IF(AND(MasterData5[[#This Row],[MntFruits]]&gt;=AC$4, MasterData5[[#This Row],[Income ]]&lt;=$AB$12), "Yes", "")</f>
        <v/>
      </c>
      <c r="Q1729" s="14" t="str">
        <f>IF(AND(MasterData5[[#This Row],[MntMeatProducts]]&gt;=AD$4, MasterData5[[#This Row],[Income ]]&lt;=$AB$12), "Yes", "")</f>
        <v/>
      </c>
      <c r="R1729" s="14" t="str">
        <f>IF(AND(MasterData5[[#This Row],[MntFishProducts]]&gt;=AE$4, MasterData5[[#This Row],[Income ]]&lt;=$AB$12), "Yes", "")</f>
        <v/>
      </c>
      <c r="S1729" s="14" t="str">
        <f>IF(AND(MasterData5[[#This Row],[MntSweetProducts]]&gt;=AF$4, MasterData5[[#This Row],[Income ]]&lt;=$AB$12), "Yes", "")</f>
        <v/>
      </c>
      <c r="U1729" s="14" t="str">
        <f>IF(MasterData5[[#This Row],[MntWines]]&gt;=AB$4, "Yes", "")</f>
        <v>Yes</v>
      </c>
      <c r="V1729" s="14" t="str">
        <f>IF(MasterData5[[#This Row],[MntFruits]]&gt;=AC$4, "Yes", "")</f>
        <v>Yes</v>
      </c>
      <c r="W1729" s="14" t="str">
        <f>IF(MasterData5[[#This Row],[MntMeatProducts]]&gt;=AD$4, "Yes", "")</f>
        <v>Yes</v>
      </c>
      <c r="X1729" s="14" t="str">
        <f>IF(MasterData5[[#This Row],[MntFishProducts]]&gt;=AE$4, "Yes", "")</f>
        <v/>
      </c>
      <c r="Y1729" s="14" t="str">
        <f>IF(MasterData5[[#This Row],[MntSweetProducts]]&gt;=AF$4, "Yes", "")</f>
        <v>Yes</v>
      </c>
    </row>
    <row r="1730" spans="1:25" x14ac:dyDescent="0.3">
      <c r="A1730">
        <v>8692</v>
      </c>
      <c r="B1730" s="10">
        <v>90</v>
      </c>
      <c r="C1730" s="10">
        <v>17</v>
      </c>
      <c r="D1730" s="10">
        <v>97</v>
      </c>
      <c r="E1730" s="10">
        <v>15</v>
      </c>
      <c r="F1730" s="10">
        <v>6</v>
      </c>
      <c r="G1730" s="10">
        <v>15</v>
      </c>
      <c r="H1730" s="24">
        <f>2021-'Customer Profile'!B1729</f>
        <v>69</v>
      </c>
      <c r="I1730" s="10">
        <f>IF(Analysis!$B$60="Wine",B1730,IF(Analysis!$B$60="Fruit",C1730,IF(Analysis!$B$60="Meat",D1730,IF(Analysis!$B$60="Fish",E1730,IF(Analysis!$B$60="Sweet",F1730,"")))))</f>
        <v>15</v>
      </c>
      <c r="J1730" s="10">
        <v>43462</v>
      </c>
      <c r="K1730" s="10" t="str">
        <f>IF(MasterData5[[#This Row],[Income ]]&gt;$AB$12, "Above", "Below")</f>
        <v>Below</v>
      </c>
      <c r="L1730" s="10">
        <f>SUM(MasterData5[[#This Row],[MntWines]:[MntSweetProducts]])</f>
        <v>225</v>
      </c>
      <c r="M1730" s="53" t="str">
        <f>IF(MasterData5[[#This Row],[Total Purchase]]&gt;=500, "Over $500", "")</f>
        <v/>
      </c>
      <c r="N1730" s="10"/>
      <c r="O1730" s="14" t="str">
        <f>IF(AND(MasterData5[[#This Row],[MntWines]]&gt;=AB$4, MasterData5[[#This Row],[Income ]]&lt;=$AB$12), "Yes", "")</f>
        <v/>
      </c>
      <c r="P1730" s="14" t="str">
        <f>IF(AND(MasterData5[[#This Row],[MntFruits]]&gt;=AC$4, MasterData5[[#This Row],[Income ]]&lt;=$AB$12), "Yes", "")</f>
        <v/>
      </c>
      <c r="Q1730" s="14" t="str">
        <f>IF(AND(MasterData5[[#This Row],[MntMeatProducts]]&gt;=AD$4, MasterData5[[#This Row],[Income ]]&lt;=$AB$12), "Yes", "")</f>
        <v/>
      </c>
      <c r="R1730" s="14" t="str">
        <f>IF(AND(MasterData5[[#This Row],[MntFishProducts]]&gt;=AE$4, MasterData5[[#This Row],[Income ]]&lt;=$AB$12), "Yes", "")</f>
        <v/>
      </c>
      <c r="S1730" s="14" t="str">
        <f>IF(AND(MasterData5[[#This Row],[MntSweetProducts]]&gt;=AF$4, MasterData5[[#This Row],[Income ]]&lt;=$AB$12), "Yes", "")</f>
        <v/>
      </c>
      <c r="U1730" s="14" t="str">
        <f>IF(MasterData5[[#This Row],[MntWines]]&gt;=AB$4, "Yes", "")</f>
        <v/>
      </c>
      <c r="V1730" s="14" t="str">
        <f>IF(MasterData5[[#This Row],[MntFruits]]&gt;=AC$4, "Yes", "")</f>
        <v/>
      </c>
      <c r="W1730" s="14" t="str">
        <f>IF(MasterData5[[#This Row],[MntMeatProducts]]&gt;=AD$4, "Yes", "")</f>
        <v/>
      </c>
      <c r="X1730" s="14" t="str">
        <f>IF(MasterData5[[#This Row],[MntFishProducts]]&gt;=AE$4, "Yes", "")</f>
        <v/>
      </c>
      <c r="Y1730" s="14" t="str">
        <f>IF(MasterData5[[#This Row],[MntSweetProducts]]&gt;=AF$4, "Yes", "")</f>
        <v/>
      </c>
    </row>
    <row r="1731" spans="1:25" x14ac:dyDescent="0.3">
      <c r="A1731">
        <v>8700</v>
      </c>
      <c r="B1731" s="10">
        <v>7</v>
      </c>
      <c r="C1731" s="10">
        <v>7</v>
      </c>
      <c r="D1731" s="10">
        <v>14</v>
      </c>
      <c r="E1731" s="10">
        <v>7</v>
      </c>
      <c r="F1731" s="10">
        <v>16</v>
      </c>
      <c r="G1731" s="10">
        <v>15</v>
      </c>
      <c r="H1731" s="24">
        <f>2021-'Customer Profile'!B1730</f>
        <v>35</v>
      </c>
      <c r="I1731" s="10">
        <f>IF(Analysis!$B$60="Wine",B1731,IF(Analysis!$B$60="Fruit",C1731,IF(Analysis!$B$60="Meat",D1731,IF(Analysis!$B$60="Fish",E1731,IF(Analysis!$B$60="Sweet",F1731,"")))))</f>
        <v>7</v>
      </c>
      <c r="J1731" s="10">
        <v>14906</v>
      </c>
      <c r="K1731" s="10" t="str">
        <f>IF(MasterData5[[#This Row],[Income ]]&gt;$AB$12, "Above", "Below")</f>
        <v>Below</v>
      </c>
      <c r="L1731" s="10">
        <f>SUM(MasterData5[[#This Row],[MntWines]:[MntSweetProducts]])</f>
        <v>51</v>
      </c>
      <c r="M1731" s="53" t="str">
        <f>IF(MasterData5[[#This Row],[Total Purchase]]&gt;=500, "Over $500", "")</f>
        <v/>
      </c>
      <c r="N1731" s="10"/>
      <c r="O1731" s="14" t="str">
        <f>IF(AND(MasterData5[[#This Row],[MntWines]]&gt;=AB$4, MasterData5[[#This Row],[Income ]]&lt;=$AB$12), "Yes", "")</f>
        <v/>
      </c>
      <c r="P1731" s="14" t="str">
        <f>IF(AND(MasterData5[[#This Row],[MntFruits]]&gt;=AC$4, MasterData5[[#This Row],[Income ]]&lt;=$AB$12), "Yes", "")</f>
        <v/>
      </c>
      <c r="Q1731" s="14" t="str">
        <f>IF(AND(MasterData5[[#This Row],[MntMeatProducts]]&gt;=AD$4, MasterData5[[#This Row],[Income ]]&lt;=$AB$12), "Yes", "")</f>
        <v/>
      </c>
      <c r="R1731" s="14" t="str">
        <f>IF(AND(MasterData5[[#This Row],[MntFishProducts]]&gt;=AE$4, MasterData5[[#This Row],[Income ]]&lt;=$AB$12), "Yes", "")</f>
        <v/>
      </c>
      <c r="S1731" s="14" t="str">
        <f>IF(AND(MasterData5[[#This Row],[MntSweetProducts]]&gt;=AF$4, MasterData5[[#This Row],[Income ]]&lt;=$AB$12), "Yes", "")</f>
        <v/>
      </c>
      <c r="U1731" s="14" t="str">
        <f>IF(MasterData5[[#This Row],[MntWines]]&gt;=AB$4, "Yes", "")</f>
        <v/>
      </c>
      <c r="V1731" s="14" t="str">
        <f>IF(MasterData5[[#This Row],[MntFruits]]&gt;=AC$4, "Yes", "")</f>
        <v/>
      </c>
      <c r="W1731" s="14" t="str">
        <f>IF(MasterData5[[#This Row],[MntMeatProducts]]&gt;=AD$4, "Yes", "")</f>
        <v/>
      </c>
      <c r="X1731" s="14" t="str">
        <f>IF(MasterData5[[#This Row],[MntFishProducts]]&gt;=AE$4, "Yes", "")</f>
        <v/>
      </c>
      <c r="Y1731" s="14" t="str">
        <f>IF(MasterData5[[#This Row],[MntSweetProducts]]&gt;=AF$4, "Yes", "")</f>
        <v/>
      </c>
    </row>
    <row r="1732" spans="1:25" x14ac:dyDescent="0.3">
      <c r="A1732">
        <v>8702</v>
      </c>
      <c r="B1732" s="10">
        <v>9</v>
      </c>
      <c r="C1732" s="10">
        <v>1</v>
      </c>
      <c r="D1732" s="10">
        <v>7</v>
      </c>
      <c r="E1732" s="10">
        <v>0</v>
      </c>
      <c r="F1732" s="10">
        <v>3</v>
      </c>
      <c r="G1732" s="10">
        <v>2</v>
      </c>
      <c r="H1732" s="24">
        <f>2021-'Customer Profile'!B1731</f>
        <v>45</v>
      </c>
      <c r="I1732" s="10">
        <f>IF(Analysis!$B$60="Wine",B1732,IF(Analysis!$B$60="Fruit",C1732,IF(Analysis!$B$60="Meat",D1732,IF(Analysis!$B$60="Fish",E1732,IF(Analysis!$B$60="Sweet",F1732,"")))))</f>
        <v>0</v>
      </c>
      <c r="J1732" s="10">
        <v>26907</v>
      </c>
      <c r="K1732" s="10" t="str">
        <f>IF(MasterData5[[#This Row],[Income ]]&gt;$AB$12, "Above", "Below")</f>
        <v>Below</v>
      </c>
      <c r="L1732" s="10">
        <f>SUM(MasterData5[[#This Row],[MntWines]:[MntSweetProducts]])</f>
        <v>20</v>
      </c>
      <c r="M1732" s="53" t="str">
        <f>IF(MasterData5[[#This Row],[Total Purchase]]&gt;=500, "Over $500", "")</f>
        <v/>
      </c>
      <c r="N1732" s="10"/>
      <c r="O1732" s="14" t="str">
        <f>IF(AND(MasterData5[[#This Row],[MntWines]]&gt;=AB$4, MasterData5[[#This Row],[Income ]]&lt;=$AB$12), "Yes", "")</f>
        <v/>
      </c>
      <c r="P1732" s="14" t="str">
        <f>IF(AND(MasterData5[[#This Row],[MntFruits]]&gt;=AC$4, MasterData5[[#This Row],[Income ]]&lt;=$AB$12), "Yes", "")</f>
        <v/>
      </c>
      <c r="Q1732" s="14" t="str">
        <f>IF(AND(MasterData5[[#This Row],[MntMeatProducts]]&gt;=AD$4, MasterData5[[#This Row],[Income ]]&lt;=$AB$12), "Yes", "")</f>
        <v/>
      </c>
      <c r="R1732" s="14" t="str">
        <f>IF(AND(MasterData5[[#This Row],[MntFishProducts]]&gt;=AE$4, MasterData5[[#This Row],[Income ]]&lt;=$AB$12), "Yes", "")</f>
        <v/>
      </c>
      <c r="S1732" s="14" t="str">
        <f>IF(AND(MasterData5[[#This Row],[MntSweetProducts]]&gt;=AF$4, MasterData5[[#This Row],[Income ]]&lt;=$AB$12), "Yes", "")</f>
        <v/>
      </c>
      <c r="U1732" s="14" t="str">
        <f>IF(MasterData5[[#This Row],[MntWines]]&gt;=AB$4, "Yes", "")</f>
        <v/>
      </c>
      <c r="V1732" s="14" t="str">
        <f>IF(MasterData5[[#This Row],[MntFruits]]&gt;=AC$4, "Yes", "")</f>
        <v/>
      </c>
      <c r="W1732" s="14" t="str">
        <f>IF(MasterData5[[#This Row],[MntMeatProducts]]&gt;=AD$4, "Yes", "")</f>
        <v/>
      </c>
      <c r="X1732" s="14" t="str">
        <f>IF(MasterData5[[#This Row],[MntFishProducts]]&gt;=AE$4, "Yes", "")</f>
        <v/>
      </c>
      <c r="Y1732" s="14" t="str">
        <f>IF(MasterData5[[#This Row],[MntSweetProducts]]&gt;=AF$4, "Yes", "")</f>
        <v/>
      </c>
    </row>
    <row r="1733" spans="1:25" x14ac:dyDescent="0.3">
      <c r="A1733">
        <v>8707</v>
      </c>
      <c r="B1733" s="10">
        <v>565</v>
      </c>
      <c r="C1733" s="10">
        <v>42</v>
      </c>
      <c r="D1733" s="10">
        <v>548</v>
      </c>
      <c r="E1733" s="10">
        <v>64</v>
      </c>
      <c r="F1733" s="10">
        <v>83</v>
      </c>
      <c r="G1733" s="10">
        <v>99</v>
      </c>
      <c r="H1733" s="24">
        <f>2021-'Customer Profile'!B1732</f>
        <v>65</v>
      </c>
      <c r="I1733" s="10">
        <f>IF(Analysis!$B$60="Wine",B1733,IF(Analysis!$B$60="Fruit",C1733,IF(Analysis!$B$60="Meat",D1733,IF(Analysis!$B$60="Fish",E1733,IF(Analysis!$B$60="Sweet",F1733,"")))))</f>
        <v>64</v>
      </c>
      <c r="J1733" s="10">
        <v>79456</v>
      </c>
      <c r="K1733" s="10" t="str">
        <f>IF(MasterData5[[#This Row],[Income ]]&gt;$AB$12, "Above", "Below")</f>
        <v>Above</v>
      </c>
      <c r="L1733" s="10">
        <f>SUM(MasterData5[[#This Row],[MntWines]:[MntSweetProducts]])</f>
        <v>1302</v>
      </c>
      <c r="M1733" s="53" t="str">
        <f>IF(MasterData5[[#This Row],[Total Purchase]]&gt;=500, "Over $500", "")</f>
        <v>Over $500</v>
      </c>
      <c r="N1733" s="10"/>
      <c r="O1733" s="14" t="str">
        <f>IF(AND(MasterData5[[#This Row],[MntWines]]&gt;=AB$4, MasterData5[[#This Row],[Income ]]&lt;=$AB$12), "Yes", "")</f>
        <v/>
      </c>
      <c r="P1733" s="14" t="str">
        <f>IF(AND(MasterData5[[#This Row],[MntFruits]]&gt;=AC$4, MasterData5[[#This Row],[Income ]]&lt;=$AB$12), "Yes", "")</f>
        <v/>
      </c>
      <c r="Q1733" s="14" t="str">
        <f>IF(AND(MasterData5[[#This Row],[MntMeatProducts]]&gt;=AD$4, MasterData5[[#This Row],[Income ]]&lt;=$AB$12), "Yes", "")</f>
        <v/>
      </c>
      <c r="R1733" s="14" t="str">
        <f>IF(AND(MasterData5[[#This Row],[MntFishProducts]]&gt;=AE$4, MasterData5[[#This Row],[Income ]]&lt;=$AB$12), "Yes", "")</f>
        <v/>
      </c>
      <c r="S1733" s="14" t="str">
        <f>IF(AND(MasterData5[[#This Row],[MntSweetProducts]]&gt;=AF$4, MasterData5[[#This Row],[Income ]]&lt;=$AB$12), "Yes", "")</f>
        <v/>
      </c>
      <c r="U1733" s="14" t="str">
        <f>IF(MasterData5[[#This Row],[MntWines]]&gt;=AB$4, "Yes", "")</f>
        <v>Yes</v>
      </c>
      <c r="V1733" s="14" t="str">
        <f>IF(MasterData5[[#This Row],[MntFruits]]&gt;=AC$4, "Yes", "")</f>
        <v>Yes</v>
      </c>
      <c r="W1733" s="14" t="str">
        <f>IF(MasterData5[[#This Row],[MntMeatProducts]]&gt;=AD$4, "Yes", "")</f>
        <v>Yes</v>
      </c>
      <c r="X1733" s="14" t="str">
        <f>IF(MasterData5[[#This Row],[MntFishProducts]]&gt;=AE$4, "Yes", "")</f>
        <v>Yes</v>
      </c>
      <c r="Y1733" s="14" t="str">
        <f>IF(MasterData5[[#This Row],[MntSweetProducts]]&gt;=AF$4, "Yes", "")</f>
        <v>Yes</v>
      </c>
    </row>
    <row r="1734" spans="1:25" x14ac:dyDescent="0.3">
      <c r="A1734">
        <v>8717</v>
      </c>
      <c r="B1734" s="10">
        <v>1149</v>
      </c>
      <c r="C1734" s="10">
        <v>71</v>
      </c>
      <c r="D1734" s="10">
        <v>449</v>
      </c>
      <c r="E1734" s="10">
        <v>69</v>
      </c>
      <c r="F1734" s="10">
        <v>71</v>
      </c>
      <c r="G1734" s="10">
        <v>26</v>
      </c>
      <c r="H1734" s="24">
        <f>2021-'Customer Profile'!B1733</f>
        <v>46</v>
      </c>
      <c r="I1734" s="10">
        <f>IF(Analysis!$B$60="Wine",B1734,IF(Analysis!$B$60="Fruit",C1734,IF(Analysis!$B$60="Meat",D1734,IF(Analysis!$B$60="Fish",E1734,IF(Analysis!$B$60="Sweet",F1734,"")))))</f>
        <v>69</v>
      </c>
      <c r="J1734" s="10">
        <v>80427</v>
      </c>
      <c r="K1734" s="10" t="str">
        <f>IF(MasterData5[[#This Row],[Income ]]&gt;$AB$12, "Above", "Below")</f>
        <v>Above</v>
      </c>
      <c r="L1734" s="10">
        <f>SUM(MasterData5[[#This Row],[MntWines]:[MntSweetProducts]])</f>
        <v>1809</v>
      </c>
      <c r="M1734" s="53" t="str">
        <f>IF(MasterData5[[#This Row],[Total Purchase]]&gt;=500, "Over $500", "")</f>
        <v>Over $500</v>
      </c>
      <c r="N1734" s="10"/>
      <c r="O1734" s="14" t="str">
        <f>IF(AND(MasterData5[[#This Row],[MntWines]]&gt;=AB$4, MasterData5[[#This Row],[Income ]]&lt;=$AB$12), "Yes", "")</f>
        <v/>
      </c>
      <c r="P1734" s="14" t="str">
        <f>IF(AND(MasterData5[[#This Row],[MntFruits]]&gt;=AC$4, MasterData5[[#This Row],[Income ]]&lt;=$AB$12), "Yes", "")</f>
        <v/>
      </c>
      <c r="Q1734" s="14" t="str">
        <f>IF(AND(MasterData5[[#This Row],[MntMeatProducts]]&gt;=AD$4, MasterData5[[#This Row],[Income ]]&lt;=$AB$12), "Yes", "")</f>
        <v/>
      </c>
      <c r="R1734" s="14" t="str">
        <f>IF(AND(MasterData5[[#This Row],[MntFishProducts]]&gt;=AE$4, MasterData5[[#This Row],[Income ]]&lt;=$AB$12), "Yes", "")</f>
        <v/>
      </c>
      <c r="S1734" s="14" t="str">
        <f>IF(AND(MasterData5[[#This Row],[MntSweetProducts]]&gt;=AF$4, MasterData5[[#This Row],[Income ]]&lt;=$AB$12), "Yes", "")</f>
        <v/>
      </c>
      <c r="U1734" s="14" t="str">
        <f>IF(MasterData5[[#This Row],[MntWines]]&gt;=AB$4, "Yes", "")</f>
        <v>Yes</v>
      </c>
      <c r="V1734" s="14" t="str">
        <f>IF(MasterData5[[#This Row],[MntFruits]]&gt;=AC$4, "Yes", "")</f>
        <v>Yes</v>
      </c>
      <c r="W1734" s="14" t="str">
        <f>IF(MasterData5[[#This Row],[MntMeatProducts]]&gt;=AD$4, "Yes", "")</f>
        <v>Yes</v>
      </c>
      <c r="X1734" s="14" t="str">
        <f>IF(MasterData5[[#This Row],[MntFishProducts]]&gt;=AE$4, "Yes", "")</f>
        <v>Yes</v>
      </c>
      <c r="Y1734" s="14" t="str">
        <f>IF(MasterData5[[#This Row],[MntSweetProducts]]&gt;=AF$4, "Yes", "")</f>
        <v>Yes</v>
      </c>
    </row>
    <row r="1735" spans="1:25" x14ac:dyDescent="0.3">
      <c r="A1735">
        <v>8720</v>
      </c>
      <c r="B1735" s="10">
        <v>32</v>
      </c>
      <c r="C1735" s="10">
        <v>2</v>
      </c>
      <c r="D1735" s="10">
        <v>1607</v>
      </c>
      <c r="E1735" s="10">
        <v>12</v>
      </c>
      <c r="F1735" s="10">
        <v>4</v>
      </c>
      <c r="G1735" s="10">
        <v>22</v>
      </c>
      <c r="H1735" s="24">
        <f>2021-'Customer Profile'!B1734</f>
        <v>43</v>
      </c>
      <c r="I1735" s="10">
        <f>IF(Analysis!$B$60="Wine",B1735,IF(Analysis!$B$60="Fruit",C1735,IF(Analysis!$B$60="Meat",D1735,IF(Analysis!$B$60="Fish",E1735,IF(Analysis!$B$60="Sweet",F1735,"")))))</f>
        <v>12</v>
      </c>
      <c r="J1735" s="10"/>
      <c r="K1735" s="10"/>
      <c r="L1735" s="10">
        <f>SUM(MasterData5[[#This Row],[MntWines]:[MntSweetProducts]])</f>
        <v>1657</v>
      </c>
      <c r="M1735" s="53" t="str">
        <f>IF(MasterData5[[#This Row],[Total Purchase]]&gt;=500, "Over $500", "")</f>
        <v>Over $500</v>
      </c>
      <c r="N1735" s="10"/>
      <c r="O1735" s="14" t="str">
        <f>IF(AND(MasterData5[[#This Row],[MntWines]]&gt;=AB$4, MasterData5[[#This Row],[Income ]]&lt;=$AB$12), "Yes", "")</f>
        <v/>
      </c>
      <c r="P1735" s="14" t="str">
        <f>IF(AND(MasterData5[[#This Row],[MntFruits]]&gt;=AC$4, MasterData5[[#This Row],[Income ]]&lt;=$AB$12), "Yes", "")</f>
        <v/>
      </c>
      <c r="Q1735" s="14" t="str">
        <f>IF(AND(MasterData5[[#This Row],[MntMeatProducts]]&gt;=AD$4, MasterData5[[#This Row],[Income ]]&lt;=$AB$12), "Yes", "")</f>
        <v>Yes</v>
      </c>
      <c r="R1735" s="14" t="str">
        <f>IF(AND(MasterData5[[#This Row],[MntFishProducts]]&gt;=AE$4, MasterData5[[#This Row],[Income ]]&lt;=$AB$12), "Yes", "")</f>
        <v/>
      </c>
      <c r="S1735" s="14" t="str">
        <f>IF(AND(MasterData5[[#This Row],[MntSweetProducts]]&gt;=AF$4, MasterData5[[#This Row],[Income ]]&lt;=$AB$12), "Yes", "")</f>
        <v/>
      </c>
      <c r="U1735" s="14" t="str">
        <f>IF(MasterData5[[#This Row],[MntWines]]&gt;=AB$4, "Yes", "")</f>
        <v/>
      </c>
      <c r="V1735" s="14" t="str">
        <f>IF(MasterData5[[#This Row],[MntFruits]]&gt;=AC$4, "Yes", "")</f>
        <v/>
      </c>
      <c r="W1735" s="14" t="str">
        <f>IF(MasterData5[[#This Row],[MntMeatProducts]]&gt;=AD$4, "Yes", "")</f>
        <v>Yes</v>
      </c>
      <c r="X1735" s="14" t="str">
        <f>IF(MasterData5[[#This Row],[MntFishProducts]]&gt;=AE$4, "Yes", "")</f>
        <v/>
      </c>
      <c r="Y1735" s="14" t="str">
        <f>IF(MasterData5[[#This Row],[MntSweetProducts]]&gt;=AF$4, "Yes", "")</f>
        <v/>
      </c>
    </row>
    <row r="1736" spans="1:25" x14ac:dyDescent="0.3">
      <c r="A1736">
        <v>8722</v>
      </c>
      <c r="B1736" s="10">
        <v>556</v>
      </c>
      <c r="C1736" s="10">
        <v>54</v>
      </c>
      <c r="D1736" s="10">
        <v>845</v>
      </c>
      <c r="E1736" s="10">
        <v>202</v>
      </c>
      <c r="F1736" s="10">
        <v>133</v>
      </c>
      <c r="G1736" s="10">
        <v>63</v>
      </c>
      <c r="H1736" s="24">
        <f>2021-'Customer Profile'!B1735</f>
        <v>64</v>
      </c>
      <c r="I1736" s="10">
        <f>IF(Analysis!$B$60="Wine",B1736,IF(Analysis!$B$60="Fruit",C1736,IF(Analysis!$B$60="Meat",D1736,IF(Analysis!$B$60="Fish",E1736,IF(Analysis!$B$60="Sweet",F1736,"")))))</f>
        <v>202</v>
      </c>
      <c r="J1736" s="10">
        <v>82347</v>
      </c>
      <c r="K1736" s="10" t="str">
        <f>IF(MasterData5[[#This Row],[Income ]]&gt;$AB$12, "Above", "Below")</f>
        <v>Above</v>
      </c>
      <c r="L1736" s="10">
        <f>SUM(MasterData5[[#This Row],[MntWines]:[MntSweetProducts]])</f>
        <v>1790</v>
      </c>
      <c r="M1736" s="53" t="str">
        <f>IF(MasterData5[[#This Row],[Total Purchase]]&gt;=500, "Over $500", "")</f>
        <v>Over $500</v>
      </c>
      <c r="N1736" s="10"/>
      <c r="O1736" s="14" t="str">
        <f>IF(AND(MasterData5[[#This Row],[MntWines]]&gt;=AB$4, MasterData5[[#This Row],[Income ]]&lt;=$AB$12), "Yes", "")</f>
        <v/>
      </c>
      <c r="P1736" s="14" t="str">
        <f>IF(AND(MasterData5[[#This Row],[MntFruits]]&gt;=AC$4, MasterData5[[#This Row],[Income ]]&lt;=$AB$12), "Yes", "")</f>
        <v/>
      </c>
      <c r="Q1736" s="14" t="str">
        <f>IF(AND(MasterData5[[#This Row],[MntMeatProducts]]&gt;=AD$4, MasterData5[[#This Row],[Income ]]&lt;=$AB$12), "Yes", "")</f>
        <v/>
      </c>
      <c r="R1736" s="14" t="str">
        <f>IF(AND(MasterData5[[#This Row],[MntFishProducts]]&gt;=AE$4, MasterData5[[#This Row],[Income ]]&lt;=$AB$12), "Yes", "")</f>
        <v/>
      </c>
      <c r="S1736" s="14" t="str">
        <f>IF(AND(MasterData5[[#This Row],[MntSweetProducts]]&gt;=AF$4, MasterData5[[#This Row],[Income ]]&lt;=$AB$12), "Yes", "")</f>
        <v/>
      </c>
      <c r="U1736" s="14" t="str">
        <f>IF(MasterData5[[#This Row],[MntWines]]&gt;=AB$4, "Yes", "")</f>
        <v>Yes</v>
      </c>
      <c r="V1736" s="14" t="str">
        <f>IF(MasterData5[[#This Row],[MntFruits]]&gt;=AC$4, "Yes", "")</f>
        <v>Yes</v>
      </c>
      <c r="W1736" s="14" t="str">
        <f>IF(MasterData5[[#This Row],[MntMeatProducts]]&gt;=AD$4, "Yes", "")</f>
        <v>Yes</v>
      </c>
      <c r="X1736" s="14" t="str">
        <f>IF(MasterData5[[#This Row],[MntFishProducts]]&gt;=AE$4, "Yes", "")</f>
        <v>Yes</v>
      </c>
      <c r="Y1736" s="14" t="str">
        <f>IF(MasterData5[[#This Row],[MntSweetProducts]]&gt;=AF$4, "Yes", "")</f>
        <v>Yes</v>
      </c>
    </row>
    <row r="1737" spans="1:25" x14ac:dyDescent="0.3">
      <c r="A1737">
        <v>8724</v>
      </c>
      <c r="B1737" s="10">
        <v>11</v>
      </c>
      <c r="C1737" s="10">
        <v>3</v>
      </c>
      <c r="D1737" s="10">
        <v>22</v>
      </c>
      <c r="E1737" s="10">
        <v>2</v>
      </c>
      <c r="F1737" s="10">
        <v>2</v>
      </c>
      <c r="G1737" s="10">
        <v>6</v>
      </c>
      <c r="H1737" s="24">
        <f>2021-'Customer Profile'!B1736</f>
        <v>39</v>
      </c>
      <c r="I1737" s="10">
        <f>IF(Analysis!$B$60="Wine",B1737,IF(Analysis!$B$60="Fruit",C1737,IF(Analysis!$B$60="Meat",D1737,IF(Analysis!$B$60="Fish",E1737,IF(Analysis!$B$60="Sweet",F1737,"")))))</f>
        <v>2</v>
      </c>
      <c r="J1737" s="10">
        <v>28567</v>
      </c>
      <c r="K1737" s="10" t="str">
        <f>IF(MasterData5[[#This Row],[Income ]]&gt;$AB$12, "Above", "Below")</f>
        <v>Below</v>
      </c>
      <c r="L1737" s="10">
        <f>SUM(MasterData5[[#This Row],[MntWines]:[MntSweetProducts]])</f>
        <v>40</v>
      </c>
      <c r="M1737" s="53" t="str">
        <f>IF(MasterData5[[#This Row],[Total Purchase]]&gt;=500, "Over $500", "")</f>
        <v/>
      </c>
      <c r="N1737" s="10"/>
      <c r="O1737" s="14" t="str">
        <f>IF(AND(MasterData5[[#This Row],[MntWines]]&gt;=AB$4, MasterData5[[#This Row],[Income ]]&lt;=$AB$12), "Yes", "")</f>
        <v/>
      </c>
      <c r="P1737" s="14" t="str">
        <f>IF(AND(MasterData5[[#This Row],[MntFruits]]&gt;=AC$4, MasterData5[[#This Row],[Income ]]&lt;=$AB$12), "Yes", "")</f>
        <v/>
      </c>
      <c r="Q1737" s="14" t="str">
        <f>IF(AND(MasterData5[[#This Row],[MntMeatProducts]]&gt;=AD$4, MasterData5[[#This Row],[Income ]]&lt;=$AB$12), "Yes", "")</f>
        <v/>
      </c>
      <c r="R1737" s="14" t="str">
        <f>IF(AND(MasterData5[[#This Row],[MntFishProducts]]&gt;=AE$4, MasterData5[[#This Row],[Income ]]&lt;=$AB$12), "Yes", "")</f>
        <v/>
      </c>
      <c r="S1737" s="14" t="str">
        <f>IF(AND(MasterData5[[#This Row],[MntSweetProducts]]&gt;=AF$4, MasterData5[[#This Row],[Income ]]&lt;=$AB$12), "Yes", "")</f>
        <v/>
      </c>
      <c r="U1737" s="14" t="str">
        <f>IF(MasterData5[[#This Row],[MntWines]]&gt;=AB$4, "Yes", "")</f>
        <v/>
      </c>
      <c r="V1737" s="14" t="str">
        <f>IF(MasterData5[[#This Row],[MntFruits]]&gt;=AC$4, "Yes", "")</f>
        <v/>
      </c>
      <c r="W1737" s="14" t="str">
        <f>IF(MasterData5[[#This Row],[MntMeatProducts]]&gt;=AD$4, "Yes", "")</f>
        <v/>
      </c>
      <c r="X1737" s="14" t="str">
        <f>IF(MasterData5[[#This Row],[MntFishProducts]]&gt;=AE$4, "Yes", "")</f>
        <v/>
      </c>
      <c r="Y1737" s="14" t="str">
        <f>IF(MasterData5[[#This Row],[MntSweetProducts]]&gt;=AF$4, "Yes", "")</f>
        <v/>
      </c>
    </row>
    <row r="1738" spans="1:25" x14ac:dyDescent="0.3">
      <c r="A1738">
        <v>8726</v>
      </c>
      <c r="B1738" s="10">
        <v>77</v>
      </c>
      <c r="C1738" s="10">
        <v>8</v>
      </c>
      <c r="D1738" s="10">
        <v>44</v>
      </c>
      <c r="E1738" s="10">
        <v>10</v>
      </c>
      <c r="F1738" s="10">
        <v>10</v>
      </c>
      <c r="G1738" s="10">
        <v>25</v>
      </c>
      <c r="H1738" s="24">
        <f>2021-'Customer Profile'!B1737</f>
        <v>57</v>
      </c>
      <c r="I1738" s="10">
        <f>IF(Analysis!$B$60="Wine",B1738,IF(Analysis!$B$60="Fruit",C1738,IF(Analysis!$B$60="Meat",D1738,IF(Analysis!$B$60="Fish",E1738,IF(Analysis!$B$60="Sweet",F1738,"")))))</f>
        <v>10</v>
      </c>
      <c r="J1738" s="10">
        <v>41713</v>
      </c>
      <c r="K1738" s="10" t="str">
        <f>IF(MasterData5[[#This Row],[Income ]]&gt;$AB$12, "Above", "Below")</f>
        <v>Below</v>
      </c>
      <c r="L1738" s="10">
        <f>SUM(MasterData5[[#This Row],[MntWines]:[MntSweetProducts]])</f>
        <v>149</v>
      </c>
      <c r="M1738" s="53" t="str">
        <f>IF(MasterData5[[#This Row],[Total Purchase]]&gt;=500, "Over $500", "")</f>
        <v/>
      </c>
      <c r="N1738" s="10"/>
      <c r="O1738" s="14" t="str">
        <f>IF(AND(MasterData5[[#This Row],[MntWines]]&gt;=AB$4, MasterData5[[#This Row],[Income ]]&lt;=$AB$12), "Yes", "")</f>
        <v/>
      </c>
      <c r="P1738" s="14" t="str">
        <f>IF(AND(MasterData5[[#This Row],[MntFruits]]&gt;=AC$4, MasterData5[[#This Row],[Income ]]&lt;=$AB$12), "Yes", "")</f>
        <v/>
      </c>
      <c r="Q1738" s="14" t="str">
        <f>IF(AND(MasterData5[[#This Row],[MntMeatProducts]]&gt;=AD$4, MasterData5[[#This Row],[Income ]]&lt;=$AB$12), "Yes", "")</f>
        <v/>
      </c>
      <c r="R1738" s="14" t="str">
        <f>IF(AND(MasterData5[[#This Row],[MntFishProducts]]&gt;=AE$4, MasterData5[[#This Row],[Income ]]&lt;=$AB$12), "Yes", "")</f>
        <v/>
      </c>
      <c r="S1738" s="14" t="str">
        <f>IF(AND(MasterData5[[#This Row],[MntSweetProducts]]&gt;=AF$4, MasterData5[[#This Row],[Income ]]&lt;=$AB$12), "Yes", "")</f>
        <v/>
      </c>
      <c r="U1738" s="14" t="str">
        <f>IF(MasterData5[[#This Row],[MntWines]]&gt;=AB$4, "Yes", "")</f>
        <v/>
      </c>
      <c r="V1738" s="14" t="str">
        <f>IF(MasterData5[[#This Row],[MntFruits]]&gt;=AC$4, "Yes", "")</f>
        <v/>
      </c>
      <c r="W1738" s="14" t="str">
        <f>IF(MasterData5[[#This Row],[MntMeatProducts]]&gt;=AD$4, "Yes", "")</f>
        <v/>
      </c>
      <c r="X1738" s="14" t="str">
        <f>IF(MasterData5[[#This Row],[MntFishProducts]]&gt;=AE$4, "Yes", "")</f>
        <v/>
      </c>
      <c r="Y1738" s="14" t="str">
        <f>IF(MasterData5[[#This Row],[MntSweetProducts]]&gt;=AF$4, "Yes", "")</f>
        <v/>
      </c>
    </row>
    <row r="1739" spans="1:25" x14ac:dyDescent="0.3">
      <c r="A1739">
        <v>8727</v>
      </c>
      <c r="B1739" s="10">
        <v>587</v>
      </c>
      <c r="C1739" s="10">
        <v>43</v>
      </c>
      <c r="D1739" s="10">
        <v>337</v>
      </c>
      <c r="E1739" s="10">
        <v>42</v>
      </c>
      <c r="F1739" s="10">
        <v>87</v>
      </c>
      <c r="G1739" s="10">
        <v>54</v>
      </c>
      <c r="H1739" s="24">
        <f>2021-'Customer Profile'!B1738</f>
        <v>43</v>
      </c>
      <c r="I1739" s="10">
        <f>IF(Analysis!$B$60="Wine",B1739,IF(Analysis!$B$60="Fruit",C1739,IF(Analysis!$B$60="Meat",D1739,IF(Analysis!$B$60="Fish",E1739,IF(Analysis!$B$60="Sweet",F1739,"")))))</f>
        <v>42</v>
      </c>
      <c r="J1739" s="10">
        <v>63693</v>
      </c>
      <c r="K1739" s="10" t="str">
        <f>IF(MasterData5[[#This Row],[Income ]]&gt;$AB$12, "Above", "Below")</f>
        <v>Above</v>
      </c>
      <c r="L1739" s="10">
        <f>SUM(MasterData5[[#This Row],[MntWines]:[MntSweetProducts]])</f>
        <v>1096</v>
      </c>
      <c r="M1739" s="53" t="str">
        <f>IF(MasterData5[[#This Row],[Total Purchase]]&gt;=500, "Over $500", "")</f>
        <v>Over $500</v>
      </c>
      <c r="N1739" s="10"/>
      <c r="O1739" s="14" t="str">
        <f>IF(AND(MasterData5[[#This Row],[MntWines]]&gt;=AB$4, MasterData5[[#This Row],[Income ]]&lt;=$AB$12), "Yes", "")</f>
        <v/>
      </c>
      <c r="P1739" s="14" t="str">
        <f>IF(AND(MasterData5[[#This Row],[MntFruits]]&gt;=AC$4, MasterData5[[#This Row],[Income ]]&lt;=$AB$12), "Yes", "")</f>
        <v/>
      </c>
      <c r="Q1739" s="14" t="str">
        <f>IF(AND(MasterData5[[#This Row],[MntMeatProducts]]&gt;=AD$4, MasterData5[[#This Row],[Income ]]&lt;=$AB$12), "Yes", "")</f>
        <v/>
      </c>
      <c r="R1739" s="14" t="str">
        <f>IF(AND(MasterData5[[#This Row],[MntFishProducts]]&gt;=AE$4, MasterData5[[#This Row],[Income ]]&lt;=$AB$12), "Yes", "")</f>
        <v/>
      </c>
      <c r="S1739" s="14" t="str">
        <f>IF(AND(MasterData5[[#This Row],[MntSweetProducts]]&gt;=AF$4, MasterData5[[#This Row],[Income ]]&lt;=$AB$12), "Yes", "")</f>
        <v/>
      </c>
      <c r="U1739" s="14" t="str">
        <f>IF(MasterData5[[#This Row],[MntWines]]&gt;=AB$4, "Yes", "")</f>
        <v>Yes</v>
      </c>
      <c r="V1739" s="14" t="str">
        <f>IF(MasterData5[[#This Row],[MntFruits]]&gt;=AC$4, "Yes", "")</f>
        <v>Yes</v>
      </c>
      <c r="W1739" s="14" t="str">
        <f>IF(MasterData5[[#This Row],[MntMeatProducts]]&gt;=AD$4, "Yes", "")</f>
        <v>Yes</v>
      </c>
      <c r="X1739" s="14" t="str">
        <f>IF(MasterData5[[#This Row],[MntFishProducts]]&gt;=AE$4, "Yes", "")</f>
        <v>Yes</v>
      </c>
      <c r="Y1739" s="14" t="str">
        <f>IF(MasterData5[[#This Row],[MntSweetProducts]]&gt;=AF$4, "Yes", "")</f>
        <v>Yes</v>
      </c>
    </row>
    <row r="1740" spans="1:25" x14ac:dyDescent="0.3">
      <c r="A1740">
        <v>8732</v>
      </c>
      <c r="B1740" s="10">
        <v>1298</v>
      </c>
      <c r="C1740" s="10">
        <v>0</v>
      </c>
      <c r="D1740" s="10">
        <v>70</v>
      </c>
      <c r="E1740" s="10">
        <v>37</v>
      </c>
      <c r="F1740" s="10">
        <v>14</v>
      </c>
      <c r="G1740" s="10">
        <v>42</v>
      </c>
      <c r="H1740" s="24">
        <f>2021-'Customer Profile'!B1739</f>
        <v>52</v>
      </c>
      <c r="I1740" s="10">
        <f>IF(Analysis!$B$60="Wine",B1740,IF(Analysis!$B$60="Fruit",C1740,IF(Analysis!$B$60="Meat",D1740,IF(Analysis!$B$60="Fish",E1740,IF(Analysis!$B$60="Sweet",F1740,"")))))</f>
        <v>37</v>
      </c>
      <c r="J1740" s="10">
        <v>67369</v>
      </c>
      <c r="K1740" s="10" t="str">
        <f>IF(MasterData5[[#This Row],[Income ]]&gt;$AB$12, "Above", "Below")</f>
        <v>Above</v>
      </c>
      <c r="L1740" s="10">
        <f>SUM(MasterData5[[#This Row],[MntWines]:[MntSweetProducts]])</f>
        <v>1419</v>
      </c>
      <c r="M1740" s="53" t="str">
        <f>IF(MasterData5[[#This Row],[Total Purchase]]&gt;=500, "Over $500", "")</f>
        <v>Over $500</v>
      </c>
      <c r="N1740" s="10"/>
      <c r="O1740" s="14" t="str">
        <f>IF(AND(MasterData5[[#This Row],[MntWines]]&gt;=AB$4, MasterData5[[#This Row],[Income ]]&lt;=$AB$12), "Yes", "")</f>
        <v/>
      </c>
      <c r="P1740" s="14" t="str">
        <f>IF(AND(MasterData5[[#This Row],[MntFruits]]&gt;=AC$4, MasterData5[[#This Row],[Income ]]&lt;=$AB$12), "Yes", "")</f>
        <v/>
      </c>
      <c r="Q1740" s="14" t="str">
        <f>IF(AND(MasterData5[[#This Row],[MntMeatProducts]]&gt;=AD$4, MasterData5[[#This Row],[Income ]]&lt;=$AB$12), "Yes", "")</f>
        <v/>
      </c>
      <c r="R1740" s="14" t="str">
        <f>IF(AND(MasterData5[[#This Row],[MntFishProducts]]&gt;=AE$4, MasterData5[[#This Row],[Income ]]&lt;=$AB$12), "Yes", "")</f>
        <v/>
      </c>
      <c r="S1740" s="14" t="str">
        <f>IF(AND(MasterData5[[#This Row],[MntSweetProducts]]&gt;=AF$4, MasterData5[[#This Row],[Income ]]&lt;=$AB$12), "Yes", "")</f>
        <v/>
      </c>
      <c r="U1740" s="14" t="str">
        <f>IF(MasterData5[[#This Row],[MntWines]]&gt;=AB$4, "Yes", "")</f>
        <v>Yes</v>
      </c>
      <c r="V1740" s="14" t="str">
        <f>IF(MasterData5[[#This Row],[MntFruits]]&gt;=AC$4, "Yes", "")</f>
        <v/>
      </c>
      <c r="W1740" s="14" t="str">
        <f>IF(MasterData5[[#This Row],[MntMeatProducts]]&gt;=AD$4, "Yes", "")</f>
        <v/>
      </c>
      <c r="X1740" s="14" t="str">
        <f>IF(MasterData5[[#This Row],[MntFishProducts]]&gt;=AE$4, "Yes", "")</f>
        <v/>
      </c>
      <c r="Y1740" s="14" t="str">
        <f>IF(MasterData5[[#This Row],[MntSweetProducts]]&gt;=AF$4, "Yes", "")</f>
        <v/>
      </c>
    </row>
    <row r="1741" spans="1:25" x14ac:dyDescent="0.3">
      <c r="A1741">
        <v>8737</v>
      </c>
      <c r="B1741" s="10">
        <v>29</v>
      </c>
      <c r="C1741" s="10">
        <v>1</v>
      </c>
      <c r="D1741" s="10">
        <v>9</v>
      </c>
      <c r="E1741" s="10">
        <v>2</v>
      </c>
      <c r="F1741" s="10">
        <v>0</v>
      </c>
      <c r="G1741" s="10">
        <v>2</v>
      </c>
      <c r="H1741" s="24">
        <f>2021-'Customer Profile'!B1740</f>
        <v>43</v>
      </c>
      <c r="I1741" s="10">
        <f>IF(Analysis!$B$60="Wine",B1741,IF(Analysis!$B$60="Fruit",C1741,IF(Analysis!$B$60="Meat",D1741,IF(Analysis!$B$60="Fish",E1741,IF(Analysis!$B$60="Sweet",F1741,"")))))</f>
        <v>2</v>
      </c>
      <c r="J1741" s="10">
        <v>55563</v>
      </c>
      <c r="K1741" s="10" t="str">
        <f>IF(MasterData5[[#This Row],[Income ]]&gt;$AB$12, "Above", "Below")</f>
        <v>Above</v>
      </c>
      <c r="L1741" s="10">
        <f>SUM(MasterData5[[#This Row],[MntWines]:[MntSweetProducts]])</f>
        <v>41</v>
      </c>
      <c r="M1741" s="53" t="str">
        <f>IF(MasterData5[[#This Row],[Total Purchase]]&gt;=500, "Over $500", "")</f>
        <v/>
      </c>
      <c r="N1741" s="10"/>
      <c r="O1741" s="14" t="str">
        <f>IF(AND(MasterData5[[#This Row],[MntWines]]&gt;=AB$4, MasterData5[[#This Row],[Income ]]&lt;=$AB$12), "Yes", "")</f>
        <v/>
      </c>
      <c r="P1741" s="14" t="str">
        <f>IF(AND(MasterData5[[#This Row],[MntFruits]]&gt;=AC$4, MasterData5[[#This Row],[Income ]]&lt;=$AB$12), "Yes", "")</f>
        <v/>
      </c>
      <c r="Q1741" s="14" t="str">
        <f>IF(AND(MasterData5[[#This Row],[MntMeatProducts]]&gt;=AD$4, MasterData5[[#This Row],[Income ]]&lt;=$AB$12), "Yes", "")</f>
        <v/>
      </c>
      <c r="R1741" s="14" t="str">
        <f>IF(AND(MasterData5[[#This Row],[MntFishProducts]]&gt;=AE$4, MasterData5[[#This Row],[Income ]]&lt;=$AB$12), "Yes", "")</f>
        <v/>
      </c>
      <c r="S1741" s="14" t="str">
        <f>IF(AND(MasterData5[[#This Row],[MntSweetProducts]]&gt;=AF$4, MasterData5[[#This Row],[Income ]]&lt;=$AB$12), "Yes", "")</f>
        <v/>
      </c>
      <c r="U1741" s="14" t="str">
        <f>IF(MasterData5[[#This Row],[MntWines]]&gt;=AB$4, "Yes", "")</f>
        <v/>
      </c>
      <c r="V1741" s="14" t="str">
        <f>IF(MasterData5[[#This Row],[MntFruits]]&gt;=AC$4, "Yes", "")</f>
        <v/>
      </c>
      <c r="W1741" s="14" t="str">
        <f>IF(MasterData5[[#This Row],[MntMeatProducts]]&gt;=AD$4, "Yes", "")</f>
        <v/>
      </c>
      <c r="X1741" s="14" t="str">
        <f>IF(MasterData5[[#This Row],[MntFishProducts]]&gt;=AE$4, "Yes", "")</f>
        <v/>
      </c>
      <c r="Y1741" s="14" t="str">
        <f>IF(MasterData5[[#This Row],[MntSweetProducts]]&gt;=AF$4, "Yes", "")</f>
        <v/>
      </c>
    </row>
    <row r="1742" spans="1:25" x14ac:dyDescent="0.3">
      <c r="A1742">
        <v>8746</v>
      </c>
      <c r="B1742" s="10">
        <v>800</v>
      </c>
      <c r="C1742" s="10">
        <v>0</v>
      </c>
      <c r="D1742" s="10">
        <v>297</v>
      </c>
      <c r="E1742" s="10">
        <v>0</v>
      </c>
      <c r="F1742" s="10">
        <v>34</v>
      </c>
      <c r="G1742" s="10">
        <v>57</v>
      </c>
      <c r="H1742" s="24">
        <f>2021-'Customer Profile'!B1741</f>
        <v>32</v>
      </c>
      <c r="I1742" s="10">
        <f>IF(Analysis!$B$60="Wine",B1742,IF(Analysis!$B$60="Fruit",C1742,IF(Analysis!$B$60="Meat",D1742,IF(Analysis!$B$60="Fish",E1742,IF(Analysis!$B$60="Sweet",F1742,"")))))</f>
        <v>0</v>
      </c>
      <c r="J1742" s="10">
        <v>75433</v>
      </c>
      <c r="K1742" s="10" t="str">
        <f>IF(MasterData5[[#This Row],[Income ]]&gt;$AB$12, "Above", "Below")</f>
        <v>Above</v>
      </c>
      <c r="L1742" s="10">
        <f>SUM(MasterData5[[#This Row],[MntWines]:[MntSweetProducts]])</f>
        <v>1131</v>
      </c>
      <c r="M1742" s="53" t="str">
        <f>IF(MasterData5[[#This Row],[Total Purchase]]&gt;=500, "Over $500", "")</f>
        <v>Over $500</v>
      </c>
      <c r="N1742" s="10"/>
      <c r="O1742" s="14" t="str">
        <f>IF(AND(MasterData5[[#This Row],[MntWines]]&gt;=AB$4, MasterData5[[#This Row],[Income ]]&lt;=$AB$12), "Yes", "")</f>
        <v/>
      </c>
      <c r="P1742" s="14" t="str">
        <f>IF(AND(MasterData5[[#This Row],[MntFruits]]&gt;=AC$4, MasterData5[[#This Row],[Income ]]&lt;=$AB$12), "Yes", "")</f>
        <v/>
      </c>
      <c r="Q1742" s="14" t="str">
        <f>IF(AND(MasterData5[[#This Row],[MntMeatProducts]]&gt;=AD$4, MasterData5[[#This Row],[Income ]]&lt;=$AB$12), "Yes", "")</f>
        <v/>
      </c>
      <c r="R1742" s="14" t="str">
        <f>IF(AND(MasterData5[[#This Row],[MntFishProducts]]&gt;=AE$4, MasterData5[[#This Row],[Income ]]&lt;=$AB$12), "Yes", "")</f>
        <v/>
      </c>
      <c r="S1742" s="14" t="str">
        <f>IF(AND(MasterData5[[#This Row],[MntSweetProducts]]&gt;=AF$4, MasterData5[[#This Row],[Income ]]&lt;=$AB$12), "Yes", "")</f>
        <v/>
      </c>
      <c r="U1742" s="14" t="str">
        <f>IF(MasterData5[[#This Row],[MntWines]]&gt;=AB$4, "Yes", "")</f>
        <v>Yes</v>
      </c>
      <c r="V1742" s="14" t="str">
        <f>IF(MasterData5[[#This Row],[MntFruits]]&gt;=AC$4, "Yes", "")</f>
        <v/>
      </c>
      <c r="W1742" s="14" t="str">
        <f>IF(MasterData5[[#This Row],[MntMeatProducts]]&gt;=AD$4, "Yes", "")</f>
        <v>Yes</v>
      </c>
      <c r="X1742" s="14" t="str">
        <f>IF(MasterData5[[#This Row],[MntFishProducts]]&gt;=AE$4, "Yes", "")</f>
        <v/>
      </c>
      <c r="Y1742" s="14" t="str">
        <f>IF(MasterData5[[#This Row],[MntSweetProducts]]&gt;=AF$4, "Yes", "")</f>
        <v>Yes</v>
      </c>
    </row>
    <row r="1743" spans="1:25" x14ac:dyDescent="0.3">
      <c r="A1743">
        <v>8749</v>
      </c>
      <c r="B1743" s="10">
        <v>20</v>
      </c>
      <c r="C1743" s="10">
        <v>2</v>
      </c>
      <c r="D1743" s="10">
        <v>9</v>
      </c>
      <c r="E1743" s="10">
        <v>4</v>
      </c>
      <c r="F1743" s="10">
        <v>6</v>
      </c>
      <c r="G1743" s="10">
        <v>20</v>
      </c>
      <c r="H1743" s="24">
        <f>2021-'Customer Profile'!B1742</f>
        <v>37</v>
      </c>
      <c r="I1743" s="10">
        <f>IF(Analysis!$B$60="Wine",B1743,IF(Analysis!$B$60="Fruit",C1743,IF(Analysis!$B$60="Meat",D1743,IF(Analysis!$B$60="Fish",E1743,IF(Analysis!$B$60="Sweet",F1743,"")))))</f>
        <v>4</v>
      </c>
      <c r="J1743" s="10">
        <v>37235</v>
      </c>
      <c r="K1743" s="10" t="str">
        <f>IF(MasterData5[[#This Row],[Income ]]&gt;$AB$12, "Above", "Below")</f>
        <v>Below</v>
      </c>
      <c r="L1743" s="10">
        <f>SUM(MasterData5[[#This Row],[MntWines]:[MntSweetProducts]])</f>
        <v>41</v>
      </c>
      <c r="M1743" s="53" t="str">
        <f>IF(MasterData5[[#This Row],[Total Purchase]]&gt;=500, "Over $500", "")</f>
        <v/>
      </c>
      <c r="N1743" s="10"/>
      <c r="O1743" s="14" t="str">
        <f>IF(AND(MasterData5[[#This Row],[MntWines]]&gt;=AB$4, MasterData5[[#This Row],[Income ]]&lt;=$AB$12), "Yes", "")</f>
        <v/>
      </c>
      <c r="P1743" s="14" t="str">
        <f>IF(AND(MasterData5[[#This Row],[MntFruits]]&gt;=AC$4, MasterData5[[#This Row],[Income ]]&lt;=$AB$12), "Yes", "")</f>
        <v/>
      </c>
      <c r="Q1743" s="14" t="str">
        <f>IF(AND(MasterData5[[#This Row],[MntMeatProducts]]&gt;=AD$4, MasterData5[[#This Row],[Income ]]&lt;=$AB$12), "Yes", "")</f>
        <v/>
      </c>
      <c r="R1743" s="14" t="str">
        <f>IF(AND(MasterData5[[#This Row],[MntFishProducts]]&gt;=AE$4, MasterData5[[#This Row],[Income ]]&lt;=$AB$12), "Yes", "")</f>
        <v/>
      </c>
      <c r="S1743" s="14" t="str">
        <f>IF(AND(MasterData5[[#This Row],[MntSweetProducts]]&gt;=AF$4, MasterData5[[#This Row],[Income ]]&lt;=$AB$12), "Yes", "")</f>
        <v/>
      </c>
      <c r="U1743" s="14" t="str">
        <f>IF(MasterData5[[#This Row],[MntWines]]&gt;=AB$4, "Yes", "")</f>
        <v/>
      </c>
      <c r="V1743" s="14" t="str">
        <f>IF(MasterData5[[#This Row],[MntFruits]]&gt;=AC$4, "Yes", "")</f>
        <v/>
      </c>
      <c r="W1743" s="14" t="str">
        <f>IF(MasterData5[[#This Row],[MntMeatProducts]]&gt;=AD$4, "Yes", "")</f>
        <v/>
      </c>
      <c r="X1743" s="14" t="str">
        <f>IF(MasterData5[[#This Row],[MntFishProducts]]&gt;=AE$4, "Yes", "")</f>
        <v/>
      </c>
      <c r="Y1743" s="14" t="str">
        <f>IF(MasterData5[[#This Row],[MntSweetProducts]]&gt;=AF$4, "Yes", "")</f>
        <v/>
      </c>
    </row>
    <row r="1744" spans="1:25" x14ac:dyDescent="0.3">
      <c r="A1744">
        <v>8754</v>
      </c>
      <c r="B1744" s="10">
        <v>14</v>
      </c>
      <c r="C1744" s="10">
        <v>0</v>
      </c>
      <c r="D1744" s="10">
        <v>3</v>
      </c>
      <c r="E1744" s="10">
        <v>0</v>
      </c>
      <c r="F1744" s="10">
        <v>0</v>
      </c>
      <c r="G1744" s="10">
        <v>3</v>
      </c>
      <c r="H1744" s="24">
        <f>2021-'Customer Profile'!B1743</f>
        <v>47</v>
      </c>
      <c r="I1744" s="10">
        <f>IF(Analysis!$B$60="Wine",B1744,IF(Analysis!$B$60="Fruit",C1744,IF(Analysis!$B$60="Meat",D1744,IF(Analysis!$B$60="Fish",E1744,IF(Analysis!$B$60="Sweet",F1744,"")))))</f>
        <v>0</v>
      </c>
      <c r="J1744" s="10">
        <v>45068</v>
      </c>
      <c r="K1744" s="10" t="str">
        <f>IF(MasterData5[[#This Row],[Income ]]&gt;$AB$12, "Above", "Below")</f>
        <v>Below</v>
      </c>
      <c r="L1744" s="10">
        <f>SUM(MasterData5[[#This Row],[MntWines]:[MntSweetProducts]])</f>
        <v>17</v>
      </c>
      <c r="M1744" s="53" t="str">
        <f>IF(MasterData5[[#This Row],[Total Purchase]]&gt;=500, "Over $500", "")</f>
        <v/>
      </c>
      <c r="N1744" s="10"/>
      <c r="O1744" s="14" t="str">
        <f>IF(AND(MasterData5[[#This Row],[MntWines]]&gt;=AB$4, MasterData5[[#This Row],[Income ]]&lt;=$AB$12), "Yes", "")</f>
        <v/>
      </c>
      <c r="P1744" s="14" t="str">
        <f>IF(AND(MasterData5[[#This Row],[MntFruits]]&gt;=AC$4, MasterData5[[#This Row],[Income ]]&lt;=$AB$12), "Yes", "")</f>
        <v/>
      </c>
      <c r="Q1744" s="14" t="str">
        <f>IF(AND(MasterData5[[#This Row],[MntMeatProducts]]&gt;=AD$4, MasterData5[[#This Row],[Income ]]&lt;=$AB$12), "Yes", "")</f>
        <v/>
      </c>
      <c r="R1744" s="14" t="str">
        <f>IF(AND(MasterData5[[#This Row],[MntFishProducts]]&gt;=AE$4, MasterData5[[#This Row],[Income ]]&lt;=$AB$12), "Yes", "")</f>
        <v/>
      </c>
      <c r="S1744" s="14" t="str">
        <f>IF(AND(MasterData5[[#This Row],[MntSweetProducts]]&gt;=AF$4, MasterData5[[#This Row],[Income ]]&lt;=$AB$12), "Yes", "")</f>
        <v/>
      </c>
      <c r="U1744" s="14" t="str">
        <f>IF(MasterData5[[#This Row],[MntWines]]&gt;=AB$4, "Yes", "")</f>
        <v/>
      </c>
      <c r="V1744" s="14" t="str">
        <f>IF(MasterData5[[#This Row],[MntFruits]]&gt;=AC$4, "Yes", "")</f>
        <v/>
      </c>
      <c r="W1744" s="14" t="str">
        <f>IF(MasterData5[[#This Row],[MntMeatProducts]]&gt;=AD$4, "Yes", "")</f>
        <v/>
      </c>
      <c r="X1744" s="14" t="str">
        <f>IF(MasterData5[[#This Row],[MntFishProducts]]&gt;=AE$4, "Yes", "")</f>
        <v/>
      </c>
      <c r="Y1744" s="14" t="str">
        <f>IF(MasterData5[[#This Row],[MntSweetProducts]]&gt;=AF$4, "Yes", "")</f>
        <v/>
      </c>
    </row>
    <row r="1745" spans="1:25" x14ac:dyDescent="0.3">
      <c r="A1745">
        <v>8755</v>
      </c>
      <c r="B1745" s="10">
        <v>482</v>
      </c>
      <c r="C1745" s="10">
        <v>34</v>
      </c>
      <c r="D1745" s="10">
        <v>471</v>
      </c>
      <c r="E1745" s="10">
        <v>119</v>
      </c>
      <c r="F1745" s="10">
        <v>68</v>
      </c>
      <c r="G1745" s="10">
        <v>22</v>
      </c>
      <c r="H1745" s="24">
        <f>2021-'Customer Profile'!B1744</f>
        <v>75</v>
      </c>
      <c r="I1745" s="10">
        <f>IF(Analysis!$B$60="Wine",B1745,IF(Analysis!$B$60="Fruit",C1745,IF(Analysis!$B$60="Meat",D1745,IF(Analysis!$B$60="Fish",E1745,IF(Analysis!$B$60="Sweet",F1745,"")))))</f>
        <v>119</v>
      </c>
      <c r="J1745" s="10">
        <v>68657</v>
      </c>
      <c r="K1745" s="10" t="str">
        <f>IF(MasterData5[[#This Row],[Income ]]&gt;$AB$12, "Above", "Below")</f>
        <v>Above</v>
      </c>
      <c r="L1745" s="10">
        <f>SUM(MasterData5[[#This Row],[MntWines]:[MntSweetProducts]])</f>
        <v>1174</v>
      </c>
      <c r="M1745" s="53" t="str">
        <f>IF(MasterData5[[#This Row],[Total Purchase]]&gt;=500, "Over $500", "")</f>
        <v>Over $500</v>
      </c>
      <c r="N1745" s="10"/>
      <c r="O1745" s="14" t="str">
        <f>IF(AND(MasterData5[[#This Row],[MntWines]]&gt;=AB$4, MasterData5[[#This Row],[Income ]]&lt;=$AB$12), "Yes", "")</f>
        <v/>
      </c>
      <c r="P1745" s="14" t="str">
        <f>IF(AND(MasterData5[[#This Row],[MntFruits]]&gt;=AC$4, MasterData5[[#This Row],[Income ]]&lt;=$AB$12), "Yes", "")</f>
        <v/>
      </c>
      <c r="Q1745" s="14" t="str">
        <f>IF(AND(MasterData5[[#This Row],[MntMeatProducts]]&gt;=AD$4, MasterData5[[#This Row],[Income ]]&lt;=$AB$12), "Yes", "")</f>
        <v/>
      </c>
      <c r="R1745" s="14" t="str">
        <f>IF(AND(MasterData5[[#This Row],[MntFishProducts]]&gt;=AE$4, MasterData5[[#This Row],[Income ]]&lt;=$AB$12), "Yes", "")</f>
        <v/>
      </c>
      <c r="S1745" s="14" t="str">
        <f>IF(AND(MasterData5[[#This Row],[MntSweetProducts]]&gt;=AF$4, MasterData5[[#This Row],[Income ]]&lt;=$AB$12), "Yes", "")</f>
        <v/>
      </c>
      <c r="U1745" s="14" t="str">
        <f>IF(MasterData5[[#This Row],[MntWines]]&gt;=AB$4, "Yes", "")</f>
        <v>Yes</v>
      </c>
      <c r="V1745" s="14" t="str">
        <f>IF(MasterData5[[#This Row],[MntFruits]]&gt;=AC$4, "Yes", "")</f>
        <v>Yes</v>
      </c>
      <c r="W1745" s="14" t="str">
        <f>IF(MasterData5[[#This Row],[MntMeatProducts]]&gt;=AD$4, "Yes", "")</f>
        <v>Yes</v>
      </c>
      <c r="X1745" s="14" t="str">
        <f>IF(MasterData5[[#This Row],[MntFishProducts]]&gt;=AE$4, "Yes", "")</f>
        <v>Yes</v>
      </c>
      <c r="Y1745" s="14" t="str">
        <f>IF(MasterData5[[#This Row],[MntSweetProducts]]&gt;=AF$4, "Yes", "")</f>
        <v>Yes</v>
      </c>
    </row>
    <row r="1746" spans="1:25" x14ac:dyDescent="0.3">
      <c r="A1746">
        <v>8773</v>
      </c>
      <c r="B1746" s="10">
        <v>280</v>
      </c>
      <c r="C1746" s="10">
        <v>0</v>
      </c>
      <c r="D1746" s="10">
        <v>18</v>
      </c>
      <c r="E1746" s="10">
        <v>0</v>
      </c>
      <c r="F1746" s="10">
        <v>0</v>
      </c>
      <c r="G1746" s="10">
        <v>24</v>
      </c>
      <c r="H1746" s="24">
        <f>2021-'Customer Profile'!B1745</f>
        <v>50</v>
      </c>
      <c r="I1746" s="10">
        <f>IF(Analysis!$B$60="Wine",B1746,IF(Analysis!$B$60="Fruit",C1746,IF(Analysis!$B$60="Meat",D1746,IF(Analysis!$B$60="Fish",E1746,IF(Analysis!$B$60="Sweet",F1746,"")))))</f>
        <v>0</v>
      </c>
      <c r="J1746" s="10">
        <v>57420</v>
      </c>
      <c r="K1746" s="10" t="str">
        <f>IF(MasterData5[[#This Row],[Income ]]&gt;$AB$12, "Above", "Below")</f>
        <v>Above</v>
      </c>
      <c r="L1746" s="10">
        <f>SUM(MasterData5[[#This Row],[MntWines]:[MntSweetProducts]])</f>
        <v>298</v>
      </c>
      <c r="M1746" s="53" t="str">
        <f>IF(MasterData5[[#This Row],[Total Purchase]]&gt;=500, "Over $500", "")</f>
        <v/>
      </c>
      <c r="N1746" s="10"/>
      <c r="O1746" s="14" t="str">
        <f>IF(AND(MasterData5[[#This Row],[MntWines]]&gt;=AB$4, MasterData5[[#This Row],[Income ]]&lt;=$AB$12), "Yes", "")</f>
        <v/>
      </c>
      <c r="P1746" s="14" t="str">
        <f>IF(AND(MasterData5[[#This Row],[MntFruits]]&gt;=AC$4, MasterData5[[#This Row],[Income ]]&lt;=$AB$12), "Yes", "")</f>
        <v/>
      </c>
      <c r="Q1746" s="14" t="str">
        <f>IF(AND(MasterData5[[#This Row],[MntMeatProducts]]&gt;=AD$4, MasterData5[[#This Row],[Income ]]&lt;=$AB$12), "Yes", "")</f>
        <v/>
      </c>
      <c r="R1746" s="14" t="str">
        <f>IF(AND(MasterData5[[#This Row],[MntFishProducts]]&gt;=AE$4, MasterData5[[#This Row],[Income ]]&lt;=$AB$12), "Yes", "")</f>
        <v/>
      </c>
      <c r="S1746" s="14" t="str">
        <f>IF(AND(MasterData5[[#This Row],[MntSweetProducts]]&gt;=AF$4, MasterData5[[#This Row],[Income ]]&lt;=$AB$12), "Yes", "")</f>
        <v/>
      </c>
      <c r="U1746" s="14" t="str">
        <f>IF(MasterData5[[#This Row],[MntWines]]&gt;=AB$4, "Yes", "")</f>
        <v/>
      </c>
      <c r="V1746" s="14" t="str">
        <f>IF(MasterData5[[#This Row],[MntFruits]]&gt;=AC$4, "Yes", "")</f>
        <v/>
      </c>
      <c r="W1746" s="14" t="str">
        <f>IF(MasterData5[[#This Row],[MntMeatProducts]]&gt;=AD$4, "Yes", "")</f>
        <v/>
      </c>
      <c r="X1746" s="14" t="str">
        <f>IF(MasterData5[[#This Row],[MntFishProducts]]&gt;=AE$4, "Yes", "")</f>
        <v/>
      </c>
      <c r="Y1746" s="14" t="str">
        <f>IF(MasterData5[[#This Row],[MntSweetProducts]]&gt;=AF$4, "Yes", "")</f>
        <v/>
      </c>
    </row>
    <row r="1747" spans="1:25" x14ac:dyDescent="0.3">
      <c r="A1747">
        <v>8775</v>
      </c>
      <c r="B1747" s="10">
        <v>39</v>
      </c>
      <c r="C1747" s="10">
        <v>0</v>
      </c>
      <c r="D1747" s="10">
        <v>56</v>
      </c>
      <c r="E1747" s="10">
        <v>20</v>
      </c>
      <c r="F1747" s="10">
        <v>8</v>
      </c>
      <c r="G1747" s="10">
        <v>14</v>
      </c>
      <c r="H1747" s="24">
        <f>2021-'Customer Profile'!B1746</f>
        <v>52</v>
      </c>
      <c r="I1747" s="10">
        <f>IF(Analysis!$B$60="Wine",B1747,IF(Analysis!$B$60="Fruit",C1747,IF(Analysis!$B$60="Meat",D1747,IF(Analysis!$B$60="Fish",E1747,IF(Analysis!$B$60="Sweet",F1747,"")))))</f>
        <v>20</v>
      </c>
      <c r="J1747" s="10">
        <v>38361</v>
      </c>
      <c r="K1747" s="10" t="str">
        <f>IF(MasterData5[[#This Row],[Income ]]&gt;$AB$12, "Above", "Below")</f>
        <v>Below</v>
      </c>
      <c r="L1747" s="10">
        <f>SUM(MasterData5[[#This Row],[MntWines]:[MntSweetProducts]])</f>
        <v>123</v>
      </c>
      <c r="M1747" s="53" t="str">
        <f>IF(MasterData5[[#This Row],[Total Purchase]]&gt;=500, "Over $500", "")</f>
        <v/>
      </c>
      <c r="N1747" s="10"/>
      <c r="O1747" s="14" t="str">
        <f>IF(AND(MasterData5[[#This Row],[MntWines]]&gt;=AB$4, MasterData5[[#This Row],[Income ]]&lt;=$AB$12), "Yes", "")</f>
        <v/>
      </c>
      <c r="P1747" s="14" t="str">
        <f>IF(AND(MasterData5[[#This Row],[MntFruits]]&gt;=AC$4, MasterData5[[#This Row],[Income ]]&lt;=$AB$12), "Yes", "")</f>
        <v/>
      </c>
      <c r="Q1747" s="14" t="str">
        <f>IF(AND(MasterData5[[#This Row],[MntMeatProducts]]&gt;=AD$4, MasterData5[[#This Row],[Income ]]&lt;=$AB$12), "Yes", "")</f>
        <v/>
      </c>
      <c r="R1747" s="14" t="str">
        <f>IF(AND(MasterData5[[#This Row],[MntFishProducts]]&gt;=AE$4, MasterData5[[#This Row],[Income ]]&lt;=$AB$12), "Yes", "")</f>
        <v/>
      </c>
      <c r="S1747" s="14" t="str">
        <f>IF(AND(MasterData5[[#This Row],[MntSweetProducts]]&gt;=AF$4, MasterData5[[#This Row],[Income ]]&lt;=$AB$12), "Yes", "")</f>
        <v/>
      </c>
      <c r="U1747" s="14" t="str">
        <f>IF(MasterData5[[#This Row],[MntWines]]&gt;=AB$4, "Yes", "")</f>
        <v/>
      </c>
      <c r="V1747" s="14" t="str">
        <f>IF(MasterData5[[#This Row],[MntFruits]]&gt;=AC$4, "Yes", "")</f>
        <v/>
      </c>
      <c r="W1747" s="14" t="str">
        <f>IF(MasterData5[[#This Row],[MntMeatProducts]]&gt;=AD$4, "Yes", "")</f>
        <v/>
      </c>
      <c r="X1747" s="14" t="str">
        <f>IF(MasterData5[[#This Row],[MntFishProducts]]&gt;=AE$4, "Yes", "")</f>
        <v/>
      </c>
      <c r="Y1747" s="14" t="str">
        <f>IF(MasterData5[[#This Row],[MntSweetProducts]]&gt;=AF$4, "Yes", "")</f>
        <v/>
      </c>
    </row>
    <row r="1748" spans="1:25" x14ac:dyDescent="0.3">
      <c r="A1748">
        <v>8779</v>
      </c>
      <c r="B1748" s="10">
        <v>56</v>
      </c>
      <c r="C1748" s="10">
        <v>4</v>
      </c>
      <c r="D1748" s="10">
        <v>76</v>
      </c>
      <c r="E1748" s="10">
        <v>17</v>
      </c>
      <c r="F1748" s="10">
        <v>1</v>
      </c>
      <c r="G1748" s="10">
        <v>18</v>
      </c>
      <c r="H1748" s="24">
        <f>2021-'Customer Profile'!B1747</f>
        <v>36</v>
      </c>
      <c r="I1748" s="10">
        <f>IF(Analysis!$B$60="Wine",B1748,IF(Analysis!$B$60="Fruit",C1748,IF(Analysis!$B$60="Meat",D1748,IF(Analysis!$B$60="Fish",E1748,IF(Analysis!$B$60="Sweet",F1748,"")))))</f>
        <v>17</v>
      </c>
      <c r="J1748" s="10">
        <v>36145</v>
      </c>
      <c r="K1748" s="10" t="str">
        <f>IF(MasterData5[[#This Row],[Income ]]&gt;$AB$12, "Above", "Below")</f>
        <v>Below</v>
      </c>
      <c r="L1748" s="10">
        <f>SUM(MasterData5[[#This Row],[MntWines]:[MntSweetProducts]])</f>
        <v>154</v>
      </c>
      <c r="M1748" s="53" t="str">
        <f>IF(MasterData5[[#This Row],[Total Purchase]]&gt;=500, "Over $500", "")</f>
        <v/>
      </c>
      <c r="N1748" s="10"/>
      <c r="O1748" s="14" t="str">
        <f>IF(AND(MasterData5[[#This Row],[MntWines]]&gt;=AB$4, MasterData5[[#This Row],[Income ]]&lt;=$AB$12), "Yes", "")</f>
        <v/>
      </c>
      <c r="P1748" s="14" t="str">
        <f>IF(AND(MasterData5[[#This Row],[MntFruits]]&gt;=AC$4, MasterData5[[#This Row],[Income ]]&lt;=$AB$12), "Yes", "")</f>
        <v/>
      </c>
      <c r="Q1748" s="14" t="str">
        <f>IF(AND(MasterData5[[#This Row],[MntMeatProducts]]&gt;=AD$4, MasterData5[[#This Row],[Income ]]&lt;=$AB$12), "Yes", "")</f>
        <v/>
      </c>
      <c r="R1748" s="14" t="str">
        <f>IF(AND(MasterData5[[#This Row],[MntFishProducts]]&gt;=AE$4, MasterData5[[#This Row],[Income ]]&lt;=$AB$12), "Yes", "")</f>
        <v/>
      </c>
      <c r="S1748" s="14" t="str">
        <f>IF(AND(MasterData5[[#This Row],[MntSweetProducts]]&gt;=AF$4, MasterData5[[#This Row],[Income ]]&lt;=$AB$12), "Yes", "")</f>
        <v/>
      </c>
      <c r="U1748" s="14" t="str">
        <f>IF(MasterData5[[#This Row],[MntWines]]&gt;=AB$4, "Yes", "")</f>
        <v/>
      </c>
      <c r="V1748" s="14" t="str">
        <f>IF(MasterData5[[#This Row],[MntFruits]]&gt;=AC$4, "Yes", "")</f>
        <v/>
      </c>
      <c r="W1748" s="14" t="str">
        <f>IF(MasterData5[[#This Row],[MntMeatProducts]]&gt;=AD$4, "Yes", "")</f>
        <v/>
      </c>
      <c r="X1748" s="14" t="str">
        <f>IF(MasterData5[[#This Row],[MntFishProducts]]&gt;=AE$4, "Yes", "")</f>
        <v/>
      </c>
      <c r="Y1748" s="14" t="str">
        <f>IF(MasterData5[[#This Row],[MntSweetProducts]]&gt;=AF$4, "Yes", "")</f>
        <v/>
      </c>
    </row>
    <row r="1749" spans="1:25" x14ac:dyDescent="0.3">
      <c r="A1749">
        <v>8780</v>
      </c>
      <c r="B1749" s="10">
        <v>378</v>
      </c>
      <c r="C1749" s="10">
        <v>14</v>
      </c>
      <c r="D1749" s="10">
        <v>68</v>
      </c>
      <c r="E1749" s="10">
        <v>19</v>
      </c>
      <c r="F1749" s="10">
        <v>14</v>
      </c>
      <c r="G1749" s="10">
        <v>14</v>
      </c>
      <c r="H1749" s="24">
        <f>2021-'Customer Profile'!B1748</f>
        <v>71</v>
      </c>
      <c r="I1749" s="10">
        <f>IF(Analysis!$B$60="Wine",B1749,IF(Analysis!$B$60="Fruit",C1749,IF(Analysis!$B$60="Meat",D1749,IF(Analysis!$B$60="Fish",E1749,IF(Analysis!$B$60="Sweet",F1749,"")))))</f>
        <v>19</v>
      </c>
      <c r="J1749" s="10">
        <v>59292</v>
      </c>
      <c r="K1749" s="10" t="str">
        <f>IF(MasterData5[[#This Row],[Income ]]&gt;$AB$12, "Above", "Below")</f>
        <v>Above</v>
      </c>
      <c r="L1749" s="10">
        <f>SUM(MasterData5[[#This Row],[MntWines]:[MntSweetProducts]])</f>
        <v>493</v>
      </c>
      <c r="M1749" s="53" t="str">
        <f>IF(MasterData5[[#This Row],[Total Purchase]]&gt;=500, "Over $500", "")</f>
        <v/>
      </c>
      <c r="N1749" s="10"/>
      <c r="O1749" s="14" t="str">
        <f>IF(AND(MasterData5[[#This Row],[MntWines]]&gt;=AB$4, MasterData5[[#This Row],[Income ]]&lt;=$AB$12), "Yes", "")</f>
        <v/>
      </c>
      <c r="P1749" s="14" t="str">
        <f>IF(AND(MasterData5[[#This Row],[MntFruits]]&gt;=AC$4, MasterData5[[#This Row],[Income ]]&lt;=$AB$12), "Yes", "")</f>
        <v/>
      </c>
      <c r="Q1749" s="14" t="str">
        <f>IF(AND(MasterData5[[#This Row],[MntMeatProducts]]&gt;=AD$4, MasterData5[[#This Row],[Income ]]&lt;=$AB$12), "Yes", "")</f>
        <v/>
      </c>
      <c r="R1749" s="14" t="str">
        <f>IF(AND(MasterData5[[#This Row],[MntFishProducts]]&gt;=AE$4, MasterData5[[#This Row],[Income ]]&lt;=$AB$12), "Yes", "")</f>
        <v/>
      </c>
      <c r="S1749" s="14" t="str">
        <f>IF(AND(MasterData5[[#This Row],[MntSweetProducts]]&gt;=AF$4, MasterData5[[#This Row],[Income ]]&lt;=$AB$12), "Yes", "")</f>
        <v/>
      </c>
      <c r="U1749" s="14" t="str">
        <f>IF(MasterData5[[#This Row],[MntWines]]&gt;=AB$4, "Yes", "")</f>
        <v>Yes</v>
      </c>
      <c r="V1749" s="14" t="str">
        <f>IF(MasterData5[[#This Row],[MntFruits]]&gt;=AC$4, "Yes", "")</f>
        <v/>
      </c>
      <c r="W1749" s="14" t="str">
        <f>IF(MasterData5[[#This Row],[MntMeatProducts]]&gt;=AD$4, "Yes", "")</f>
        <v/>
      </c>
      <c r="X1749" s="14" t="str">
        <f>IF(MasterData5[[#This Row],[MntFishProducts]]&gt;=AE$4, "Yes", "")</f>
        <v/>
      </c>
      <c r="Y1749" s="14" t="str">
        <f>IF(MasterData5[[#This Row],[MntSweetProducts]]&gt;=AF$4, "Yes", "")</f>
        <v/>
      </c>
    </row>
    <row r="1750" spans="1:25" x14ac:dyDescent="0.3">
      <c r="A1750">
        <v>8783</v>
      </c>
      <c r="B1750" s="10">
        <v>296</v>
      </c>
      <c r="C1750" s="10">
        <v>13</v>
      </c>
      <c r="D1750" s="10">
        <v>104</v>
      </c>
      <c r="E1750" s="10">
        <v>11</v>
      </c>
      <c r="F1750" s="10">
        <v>13</v>
      </c>
      <c r="G1750" s="10">
        <v>17</v>
      </c>
      <c r="H1750" s="24">
        <f>2021-'Customer Profile'!B1749</f>
        <v>71</v>
      </c>
      <c r="I1750" s="10">
        <f>IF(Analysis!$B$60="Wine",B1750,IF(Analysis!$B$60="Fruit",C1750,IF(Analysis!$B$60="Meat",D1750,IF(Analysis!$B$60="Fish",E1750,IF(Analysis!$B$60="Sweet",F1750,"")))))</f>
        <v>11</v>
      </c>
      <c r="J1750" s="10">
        <v>57045</v>
      </c>
      <c r="K1750" s="10" t="str">
        <f>IF(MasterData5[[#This Row],[Income ]]&gt;$AB$12, "Above", "Below")</f>
        <v>Above</v>
      </c>
      <c r="L1750" s="10">
        <f>SUM(MasterData5[[#This Row],[MntWines]:[MntSweetProducts]])</f>
        <v>437</v>
      </c>
      <c r="M1750" s="53" t="str">
        <f>IF(MasterData5[[#This Row],[Total Purchase]]&gt;=500, "Over $500", "")</f>
        <v/>
      </c>
      <c r="N1750" s="10"/>
      <c r="O1750" s="14" t="str">
        <f>IF(AND(MasterData5[[#This Row],[MntWines]]&gt;=AB$4, MasterData5[[#This Row],[Income ]]&lt;=$AB$12), "Yes", "")</f>
        <v/>
      </c>
      <c r="P1750" s="14" t="str">
        <f>IF(AND(MasterData5[[#This Row],[MntFruits]]&gt;=AC$4, MasterData5[[#This Row],[Income ]]&lt;=$AB$12), "Yes", "")</f>
        <v/>
      </c>
      <c r="Q1750" s="14" t="str">
        <f>IF(AND(MasterData5[[#This Row],[MntMeatProducts]]&gt;=AD$4, MasterData5[[#This Row],[Income ]]&lt;=$AB$12), "Yes", "")</f>
        <v/>
      </c>
      <c r="R1750" s="14" t="str">
        <f>IF(AND(MasterData5[[#This Row],[MntFishProducts]]&gt;=AE$4, MasterData5[[#This Row],[Income ]]&lt;=$AB$12), "Yes", "")</f>
        <v/>
      </c>
      <c r="S1750" s="14" t="str">
        <f>IF(AND(MasterData5[[#This Row],[MntSweetProducts]]&gt;=AF$4, MasterData5[[#This Row],[Income ]]&lt;=$AB$12), "Yes", "")</f>
        <v/>
      </c>
      <c r="U1750" s="14" t="str">
        <f>IF(MasterData5[[#This Row],[MntWines]]&gt;=AB$4, "Yes", "")</f>
        <v/>
      </c>
      <c r="V1750" s="14" t="str">
        <f>IF(MasterData5[[#This Row],[MntFruits]]&gt;=AC$4, "Yes", "")</f>
        <v/>
      </c>
      <c r="W1750" s="14" t="str">
        <f>IF(MasterData5[[#This Row],[MntMeatProducts]]&gt;=AD$4, "Yes", "")</f>
        <v/>
      </c>
      <c r="X1750" s="14" t="str">
        <f>IF(MasterData5[[#This Row],[MntFishProducts]]&gt;=AE$4, "Yes", "")</f>
        <v/>
      </c>
      <c r="Y1750" s="14" t="str">
        <f>IF(MasterData5[[#This Row],[MntSweetProducts]]&gt;=AF$4, "Yes", "")</f>
        <v/>
      </c>
    </row>
    <row r="1751" spans="1:25" x14ac:dyDescent="0.3">
      <c r="A1751">
        <v>8786</v>
      </c>
      <c r="B1751" s="10">
        <v>301</v>
      </c>
      <c r="C1751" s="10">
        <v>7</v>
      </c>
      <c r="D1751" s="10">
        <v>74</v>
      </c>
      <c r="E1751" s="10">
        <v>10</v>
      </c>
      <c r="F1751" s="10">
        <v>0</v>
      </c>
      <c r="G1751" s="10">
        <v>58</v>
      </c>
      <c r="H1751" s="24">
        <f>2021-'Customer Profile'!B1750</f>
        <v>65</v>
      </c>
      <c r="I1751" s="10">
        <f>IF(Analysis!$B$60="Wine",B1751,IF(Analysis!$B$60="Fruit",C1751,IF(Analysis!$B$60="Meat",D1751,IF(Analysis!$B$60="Fish",E1751,IF(Analysis!$B$60="Sweet",F1751,"")))))</f>
        <v>10</v>
      </c>
      <c r="J1751" s="10">
        <v>62058</v>
      </c>
      <c r="K1751" s="10" t="str">
        <f>IF(MasterData5[[#This Row],[Income ]]&gt;$AB$12, "Above", "Below")</f>
        <v>Above</v>
      </c>
      <c r="L1751" s="10">
        <f>SUM(MasterData5[[#This Row],[MntWines]:[MntSweetProducts]])</f>
        <v>392</v>
      </c>
      <c r="M1751" s="53" t="str">
        <f>IF(MasterData5[[#This Row],[Total Purchase]]&gt;=500, "Over $500", "")</f>
        <v/>
      </c>
      <c r="N1751" s="10"/>
      <c r="O1751" s="14" t="str">
        <f>IF(AND(MasterData5[[#This Row],[MntWines]]&gt;=AB$4, MasterData5[[#This Row],[Income ]]&lt;=$AB$12), "Yes", "")</f>
        <v/>
      </c>
      <c r="P1751" s="14" t="str">
        <f>IF(AND(MasterData5[[#This Row],[MntFruits]]&gt;=AC$4, MasterData5[[#This Row],[Income ]]&lt;=$AB$12), "Yes", "")</f>
        <v/>
      </c>
      <c r="Q1751" s="14" t="str">
        <f>IF(AND(MasterData5[[#This Row],[MntMeatProducts]]&gt;=AD$4, MasterData5[[#This Row],[Income ]]&lt;=$AB$12), "Yes", "")</f>
        <v/>
      </c>
      <c r="R1751" s="14" t="str">
        <f>IF(AND(MasterData5[[#This Row],[MntFishProducts]]&gt;=AE$4, MasterData5[[#This Row],[Income ]]&lt;=$AB$12), "Yes", "")</f>
        <v/>
      </c>
      <c r="S1751" s="14" t="str">
        <f>IF(AND(MasterData5[[#This Row],[MntSweetProducts]]&gt;=AF$4, MasterData5[[#This Row],[Income ]]&lt;=$AB$12), "Yes", "")</f>
        <v/>
      </c>
      <c r="U1751" s="14" t="str">
        <f>IF(MasterData5[[#This Row],[MntWines]]&gt;=AB$4, "Yes", "")</f>
        <v/>
      </c>
      <c r="V1751" s="14" t="str">
        <f>IF(MasterData5[[#This Row],[MntFruits]]&gt;=AC$4, "Yes", "")</f>
        <v/>
      </c>
      <c r="W1751" s="14" t="str">
        <f>IF(MasterData5[[#This Row],[MntMeatProducts]]&gt;=AD$4, "Yes", "")</f>
        <v/>
      </c>
      <c r="X1751" s="14" t="str">
        <f>IF(MasterData5[[#This Row],[MntFishProducts]]&gt;=AE$4, "Yes", "")</f>
        <v/>
      </c>
      <c r="Y1751" s="14" t="str">
        <f>IF(MasterData5[[#This Row],[MntSweetProducts]]&gt;=AF$4, "Yes", "")</f>
        <v/>
      </c>
    </row>
    <row r="1752" spans="1:25" x14ac:dyDescent="0.3">
      <c r="A1752">
        <v>8789</v>
      </c>
      <c r="B1752" s="10">
        <v>35</v>
      </c>
      <c r="C1752" s="10">
        <v>40</v>
      </c>
      <c r="D1752" s="10">
        <v>111</v>
      </c>
      <c r="E1752" s="10">
        <v>36</v>
      </c>
      <c r="F1752" s="10">
        <v>40</v>
      </c>
      <c r="G1752" s="10">
        <v>12</v>
      </c>
      <c r="H1752" s="24">
        <f>2021-'Customer Profile'!B1751</f>
        <v>32</v>
      </c>
      <c r="I1752" s="10">
        <f>IF(Analysis!$B$60="Wine",B1752,IF(Analysis!$B$60="Fruit",C1752,IF(Analysis!$B$60="Meat",D1752,IF(Analysis!$B$60="Fish",E1752,IF(Analysis!$B$60="Sweet",F1752,"")))))</f>
        <v>36</v>
      </c>
      <c r="J1752" s="10">
        <v>59060</v>
      </c>
      <c r="K1752" s="10" t="str">
        <f>IF(MasterData5[[#This Row],[Income ]]&gt;$AB$12, "Above", "Below")</f>
        <v>Above</v>
      </c>
      <c r="L1752" s="10">
        <f>SUM(MasterData5[[#This Row],[MntWines]:[MntSweetProducts]])</f>
        <v>262</v>
      </c>
      <c r="M1752" s="53" t="str">
        <f>IF(MasterData5[[#This Row],[Total Purchase]]&gt;=500, "Over $500", "")</f>
        <v/>
      </c>
      <c r="N1752" s="10"/>
      <c r="O1752" s="14" t="str">
        <f>IF(AND(MasterData5[[#This Row],[MntWines]]&gt;=AB$4, MasterData5[[#This Row],[Income ]]&lt;=$AB$12), "Yes", "")</f>
        <v/>
      </c>
      <c r="P1752" s="14" t="str">
        <f>IF(AND(MasterData5[[#This Row],[MntFruits]]&gt;=AC$4, MasterData5[[#This Row],[Income ]]&lt;=$AB$12), "Yes", "")</f>
        <v/>
      </c>
      <c r="Q1752" s="14" t="str">
        <f>IF(AND(MasterData5[[#This Row],[MntMeatProducts]]&gt;=AD$4, MasterData5[[#This Row],[Income ]]&lt;=$AB$12), "Yes", "")</f>
        <v/>
      </c>
      <c r="R1752" s="14" t="str">
        <f>IF(AND(MasterData5[[#This Row],[MntFishProducts]]&gt;=AE$4, MasterData5[[#This Row],[Income ]]&lt;=$AB$12), "Yes", "")</f>
        <v/>
      </c>
      <c r="S1752" s="14" t="str">
        <f>IF(AND(MasterData5[[#This Row],[MntSweetProducts]]&gt;=AF$4, MasterData5[[#This Row],[Income ]]&lt;=$AB$12), "Yes", "")</f>
        <v/>
      </c>
      <c r="U1752" s="14" t="str">
        <f>IF(MasterData5[[#This Row],[MntWines]]&gt;=AB$4, "Yes", "")</f>
        <v/>
      </c>
      <c r="V1752" s="14" t="str">
        <f>IF(MasterData5[[#This Row],[MntFruits]]&gt;=AC$4, "Yes", "")</f>
        <v>Yes</v>
      </c>
      <c r="W1752" s="14" t="str">
        <f>IF(MasterData5[[#This Row],[MntMeatProducts]]&gt;=AD$4, "Yes", "")</f>
        <v/>
      </c>
      <c r="X1752" s="14" t="str">
        <f>IF(MasterData5[[#This Row],[MntFishProducts]]&gt;=AE$4, "Yes", "")</f>
        <v/>
      </c>
      <c r="Y1752" s="14" t="str">
        <f>IF(MasterData5[[#This Row],[MntSweetProducts]]&gt;=AF$4, "Yes", "")</f>
        <v>Yes</v>
      </c>
    </row>
    <row r="1753" spans="1:25" x14ac:dyDescent="0.3">
      <c r="A1753">
        <v>8799</v>
      </c>
      <c r="B1753" s="10">
        <v>70</v>
      </c>
      <c r="C1753" s="10">
        <v>6</v>
      </c>
      <c r="D1753" s="10">
        <v>69</v>
      </c>
      <c r="E1753" s="10">
        <v>2</v>
      </c>
      <c r="F1753" s="10">
        <v>3</v>
      </c>
      <c r="G1753" s="10">
        <v>3</v>
      </c>
      <c r="H1753" s="24">
        <f>2021-'Customer Profile'!B1752</f>
        <v>37</v>
      </c>
      <c r="I1753" s="10">
        <f>IF(Analysis!$B$60="Wine",B1753,IF(Analysis!$B$60="Fruit",C1753,IF(Analysis!$B$60="Meat",D1753,IF(Analysis!$B$60="Fish",E1753,IF(Analysis!$B$60="Sweet",F1753,"")))))</f>
        <v>2</v>
      </c>
      <c r="J1753" s="10">
        <v>38175</v>
      </c>
      <c r="K1753" s="10" t="str">
        <f>IF(MasterData5[[#This Row],[Income ]]&gt;$AB$12, "Above", "Below")</f>
        <v>Below</v>
      </c>
      <c r="L1753" s="10">
        <f>SUM(MasterData5[[#This Row],[MntWines]:[MntSweetProducts]])</f>
        <v>150</v>
      </c>
      <c r="M1753" s="53" t="str">
        <f>IF(MasterData5[[#This Row],[Total Purchase]]&gt;=500, "Over $500", "")</f>
        <v/>
      </c>
      <c r="N1753" s="10"/>
      <c r="O1753" s="14" t="str">
        <f>IF(AND(MasterData5[[#This Row],[MntWines]]&gt;=AB$4, MasterData5[[#This Row],[Income ]]&lt;=$AB$12), "Yes", "")</f>
        <v/>
      </c>
      <c r="P1753" s="14" t="str">
        <f>IF(AND(MasterData5[[#This Row],[MntFruits]]&gt;=AC$4, MasterData5[[#This Row],[Income ]]&lt;=$AB$12), "Yes", "")</f>
        <v/>
      </c>
      <c r="Q1753" s="14" t="str">
        <f>IF(AND(MasterData5[[#This Row],[MntMeatProducts]]&gt;=AD$4, MasterData5[[#This Row],[Income ]]&lt;=$AB$12), "Yes", "")</f>
        <v/>
      </c>
      <c r="R1753" s="14" t="str">
        <f>IF(AND(MasterData5[[#This Row],[MntFishProducts]]&gt;=AE$4, MasterData5[[#This Row],[Income ]]&lt;=$AB$12), "Yes", "")</f>
        <v/>
      </c>
      <c r="S1753" s="14" t="str">
        <f>IF(AND(MasterData5[[#This Row],[MntSweetProducts]]&gt;=AF$4, MasterData5[[#This Row],[Income ]]&lt;=$AB$12), "Yes", "")</f>
        <v/>
      </c>
      <c r="U1753" s="14" t="str">
        <f>IF(MasterData5[[#This Row],[MntWines]]&gt;=AB$4, "Yes", "")</f>
        <v/>
      </c>
      <c r="V1753" s="14" t="str">
        <f>IF(MasterData5[[#This Row],[MntFruits]]&gt;=AC$4, "Yes", "")</f>
        <v/>
      </c>
      <c r="W1753" s="14" t="str">
        <f>IF(MasterData5[[#This Row],[MntMeatProducts]]&gt;=AD$4, "Yes", "")</f>
        <v/>
      </c>
      <c r="X1753" s="14" t="str">
        <f>IF(MasterData5[[#This Row],[MntFishProducts]]&gt;=AE$4, "Yes", "")</f>
        <v/>
      </c>
      <c r="Y1753" s="14" t="str">
        <f>IF(MasterData5[[#This Row],[MntSweetProducts]]&gt;=AF$4, "Yes", "")</f>
        <v/>
      </c>
    </row>
    <row r="1754" spans="1:25" x14ac:dyDescent="0.3">
      <c r="A1754">
        <v>8800</v>
      </c>
      <c r="B1754" s="10">
        <v>437</v>
      </c>
      <c r="C1754" s="10">
        <v>8</v>
      </c>
      <c r="D1754" s="10">
        <v>206</v>
      </c>
      <c r="E1754" s="10">
        <v>160</v>
      </c>
      <c r="F1754" s="10">
        <v>49</v>
      </c>
      <c r="G1754" s="10">
        <v>42</v>
      </c>
      <c r="H1754" s="24">
        <f>2021-'Customer Profile'!B1753</f>
        <v>78</v>
      </c>
      <c r="I1754" s="10">
        <f>IF(Analysis!$B$60="Wine",B1754,IF(Analysis!$B$60="Fruit",C1754,IF(Analysis!$B$60="Meat",D1754,IF(Analysis!$B$60="Fish",E1754,IF(Analysis!$B$60="Sweet",F1754,"")))))</f>
        <v>160</v>
      </c>
      <c r="J1754" s="10">
        <v>48948</v>
      </c>
      <c r="K1754" s="10" t="str">
        <f>IF(MasterData5[[#This Row],[Income ]]&gt;$AB$12, "Above", "Below")</f>
        <v>Below</v>
      </c>
      <c r="L1754" s="10">
        <f>SUM(MasterData5[[#This Row],[MntWines]:[MntSweetProducts]])</f>
        <v>860</v>
      </c>
      <c r="M1754" s="53" t="str">
        <f>IF(MasterData5[[#This Row],[Total Purchase]]&gt;=500, "Over $500", "")</f>
        <v>Over $500</v>
      </c>
      <c r="N1754" s="10"/>
      <c r="O1754" s="14" t="str">
        <f>IF(AND(MasterData5[[#This Row],[MntWines]]&gt;=AB$4, MasterData5[[#This Row],[Income ]]&lt;=$AB$12), "Yes", "")</f>
        <v>Yes</v>
      </c>
      <c r="P1754" s="14" t="str">
        <f>IF(AND(MasterData5[[#This Row],[MntFruits]]&gt;=AC$4, MasterData5[[#This Row],[Income ]]&lt;=$AB$12), "Yes", "")</f>
        <v/>
      </c>
      <c r="Q1754" s="14" t="str">
        <f>IF(AND(MasterData5[[#This Row],[MntMeatProducts]]&gt;=AD$4, MasterData5[[#This Row],[Income ]]&lt;=$AB$12), "Yes", "")</f>
        <v>Yes</v>
      </c>
      <c r="R1754" s="14" t="str">
        <f>IF(AND(MasterData5[[#This Row],[MntFishProducts]]&gt;=AE$4, MasterData5[[#This Row],[Income ]]&lt;=$AB$12), "Yes", "")</f>
        <v>Yes</v>
      </c>
      <c r="S1754" s="14" t="str">
        <f>IF(AND(MasterData5[[#This Row],[MntSweetProducts]]&gt;=AF$4, MasterData5[[#This Row],[Income ]]&lt;=$AB$12), "Yes", "")</f>
        <v>Yes</v>
      </c>
      <c r="U1754" s="14" t="str">
        <f>IF(MasterData5[[#This Row],[MntWines]]&gt;=AB$4, "Yes", "")</f>
        <v>Yes</v>
      </c>
      <c r="V1754" s="14" t="str">
        <f>IF(MasterData5[[#This Row],[MntFruits]]&gt;=AC$4, "Yes", "")</f>
        <v/>
      </c>
      <c r="W1754" s="14" t="str">
        <f>IF(MasterData5[[#This Row],[MntMeatProducts]]&gt;=AD$4, "Yes", "")</f>
        <v>Yes</v>
      </c>
      <c r="X1754" s="14" t="str">
        <f>IF(MasterData5[[#This Row],[MntFishProducts]]&gt;=AE$4, "Yes", "")</f>
        <v>Yes</v>
      </c>
      <c r="Y1754" s="14" t="str">
        <f>IF(MasterData5[[#This Row],[MntSweetProducts]]&gt;=AF$4, "Yes", "")</f>
        <v>Yes</v>
      </c>
    </row>
    <row r="1755" spans="1:25" x14ac:dyDescent="0.3">
      <c r="A1755">
        <v>8805</v>
      </c>
      <c r="B1755" s="10">
        <v>283</v>
      </c>
      <c r="C1755" s="10">
        <v>10</v>
      </c>
      <c r="D1755" s="10">
        <v>38</v>
      </c>
      <c r="E1755" s="10">
        <v>0</v>
      </c>
      <c r="F1755" s="10">
        <v>13</v>
      </c>
      <c r="G1755" s="10">
        <v>27</v>
      </c>
      <c r="H1755" s="24">
        <f>2021-'Customer Profile'!B1754</f>
        <v>61</v>
      </c>
      <c r="I1755" s="10">
        <f>IF(Analysis!$B$60="Wine",B1755,IF(Analysis!$B$60="Fruit",C1755,IF(Analysis!$B$60="Meat",D1755,IF(Analysis!$B$60="Fish",E1755,IF(Analysis!$B$60="Sweet",F1755,"")))))</f>
        <v>0</v>
      </c>
      <c r="J1755" s="10">
        <v>48904</v>
      </c>
      <c r="K1755" s="10" t="str">
        <f>IF(MasterData5[[#This Row],[Income ]]&gt;$AB$12, "Above", "Below")</f>
        <v>Below</v>
      </c>
      <c r="L1755" s="10">
        <f>SUM(MasterData5[[#This Row],[MntWines]:[MntSweetProducts]])</f>
        <v>344</v>
      </c>
      <c r="M1755" s="53" t="str">
        <f>IF(MasterData5[[#This Row],[Total Purchase]]&gt;=500, "Over $500", "")</f>
        <v/>
      </c>
      <c r="N1755" s="10"/>
      <c r="O1755" s="14" t="str">
        <f>IF(AND(MasterData5[[#This Row],[MntWines]]&gt;=AB$4, MasterData5[[#This Row],[Income ]]&lt;=$AB$12), "Yes", "")</f>
        <v/>
      </c>
      <c r="P1755" s="14" t="str">
        <f>IF(AND(MasterData5[[#This Row],[MntFruits]]&gt;=AC$4, MasterData5[[#This Row],[Income ]]&lt;=$AB$12), "Yes", "")</f>
        <v/>
      </c>
      <c r="Q1755" s="14" t="str">
        <f>IF(AND(MasterData5[[#This Row],[MntMeatProducts]]&gt;=AD$4, MasterData5[[#This Row],[Income ]]&lt;=$AB$12), "Yes", "")</f>
        <v/>
      </c>
      <c r="R1755" s="14" t="str">
        <f>IF(AND(MasterData5[[#This Row],[MntFishProducts]]&gt;=AE$4, MasterData5[[#This Row],[Income ]]&lt;=$AB$12), "Yes", "")</f>
        <v/>
      </c>
      <c r="S1755" s="14" t="str">
        <f>IF(AND(MasterData5[[#This Row],[MntSweetProducts]]&gt;=AF$4, MasterData5[[#This Row],[Income ]]&lt;=$AB$12), "Yes", "")</f>
        <v/>
      </c>
      <c r="U1755" s="14" t="str">
        <f>IF(MasterData5[[#This Row],[MntWines]]&gt;=AB$4, "Yes", "")</f>
        <v/>
      </c>
      <c r="V1755" s="14" t="str">
        <f>IF(MasterData5[[#This Row],[MntFruits]]&gt;=AC$4, "Yes", "")</f>
        <v/>
      </c>
      <c r="W1755" s="14" t="str">
        <f>IF(MasterData5[[#This Row],[MntMeatProducts]]&gt;=AD$4, "Yes", "")</f>
        <v/>
      </c>
      <c r="X1755" s="14" t="str">
        <f>IF(MasterData5[[#This Row],[MntFishProducts]]&gt;=AE$4, "Yes", "")</f>
        <v/>
      </c>
      <c r="Y1755" s="14" t="str">
        <f>IF(MasterData5[[#This Row],[MntSweetProducts]]&gt;=AF$4, "Yes", "")</f>
        <v/>
      </c>
    </row>
    <row r="1756" spans="1:25" x14ac:dyDescent="0.3">
      <c r="A1756">
        <v>8812</v>
      </c>
      <c r="B1756" s="10">
        <v>12</v>
      </c>
      <c r="C1756" s="10">
        <v>3</v>
      </c>
      <c r="D1756" s="10">
        <v>8</v>
      </c>
      <c r="E1756" s="10">
        <v>8</v>
      </c>
      <c r="F1756" s="10">
        <v>0</v>
      </c>
      <c r="G1756" s="10">
        <v>17</v>
      </c>
      <c r="H1756" s="24">
        <f>2021-'Customer Profile'!B1755</f>
        <v>42</v>
      </c>
      <c r="I1756" s="10">
        <f>IF(Analysis!$B$60="Wine",B1756,IF(Analysis!$B$60="Fruit",C1756,IF(Analysis!$B$60="Meat",D1756,IF(Analysis!$B$60="Fish",E1756,IF(Analysis!$B$60="Sweet",F1756,"")))))</f>
        <v>8</v>
      </c>
      <c r="J1756" s="10">
        <v>13533</v>
      </c>
      <c r="K1756" s="10" t="str">
        <f>IF(MasterData5[[#This Row],[Income ]]&gt;$AB$12, "Above", "Below")</f>
        <v>Below</v>
      </c>
      <c r="L1756" s="10">
        <f>SUM(MasterData5[[#This Row],[MntWines]:[MntSweetProducts]])</f>
        <v>31</v>
      </c>
      <c r="M1756" s="53" t="str">
        <f>IF(MasterData5[[#This Row],[Total Purchase]]&gt;=500, "Over $500", "")</f>
        <v/>
      </c>
      <c r="N1756" s="10"/>
      <c r="O1756" s="14" t="str">
        <f>IF(AND(MasterData5[[#This Row],[MntWines]]&gt;=AB$4, MasterData5[[#This Row],[Income ]]&lt;=$AB$12), "Yes", "")</f>
        <v/>
      </c>
      <c r="P1756" s="14" t="str">
        <f>IF(AND(MasterData5[[#This Row],[MntFruits]]&gt;=AC$4, MasterData5[[#This Row],[Income ]]&lt;=$AB$12), "Yes", "")</f>
        <v/>
      </c>
      <c r="Q1756" s="14" t="str">
        <f>IF(AND(MasterData5[[#This Row],[MntMeatProducts]]&gt;=AD$4, MasterData5[[#This Row],[Income ]]&lt;=$AB$12), "Yes", "")</f>
        <v/>
      </c>
      <c r="R1756" s="14" t="str">
        <f>IF(AND(MasterData5[[#This Row],[MntFishProducts]]&gt;=AE$4, MasterData5[[#This Row],[Income ]]&lt;=$AB$12), "Yes", "")</f>
        <v/>
      </c>
      <c r="S1756" s="14" t="str">
        <f>IF(AND(MasterData5[[#This Row],[MntSweetProducts]]&gt;=AF$4, MasterData5[[#This Row],[Income ]]&lt;=$AB$12), "Yes", "")</f>
        <v/>
      </c>
      <c r="U1756" s="14" t="str">
        <f>IF(MasterData5[[#This Row],[MntWines]]&gt;=AB$4, "Yes", "")</f>
        <v/>
      </c>
      <c r="V1756" s="14" t="str">
        <f>IF(MasterData5[[#This Row],[MntFruits]]&gt;=AC$4, "Yes", "")</f>
        <v/>
      </c>
      <c r="W1756" s="14" t="str">
        <f>IF(MasterData5[[#This Row],[MntMeatProducts]]&gt;=AD$4, "Yes", "")</f>
        <v/>
      </c>
      <c r="X1756" s="14" t="str">
        <f>IF(MasterData5[[#This Row],[MntFishProducts]]&gt;=AE$4, "Yes", "")</f>
        <v/>
      </c>
      <c r="Y1756" s="14" t="str">
        <f>IF(MasterData5[[#This Row],[MntSweetProducts]]&gt;=AF$4, "Yes", "")</f>
        <v/>
      </c>
    </row>
    <row r="1757" spans="1:25" x14ac:dyDescent="0.3">
      <c r="A1757">
        <v>8825</v>
      </c>
      <c r="B1757" s="10">
        <v>230</v>
      </c>
      <c r="C1757" s="10">
        <v>14</v>
      </c>
      <c r="D1757" s="10">
        <v>156</v>
      </c>
      <c r="E1757" s="10">
        <v>82</v>
      </c>
      <c r="F1757" s="10">
        <v>24</v>
      </c>
      <c r="G1757" s="10">
        <v>58</v>
      </c>
      <c r="H1757" s="24">
        <f>2021-'Customer Profile'!B1756</f>
        <v>59</v>
      </c>
      <c r="I1757" s="10">
        <f>IF(Analysis!$B$60="Wine",B1757,IF(Analysis!$B$60="Fruit",C1757,IF(Analysis!$B$60="Meat",D1757,IF(Analysis!$B$60="Fish",E1757,IF(Analysis!$B$60="Sweet",F1757,"")))))</f>
        <v>82</v>
      </c>
      <c r="J1757" s="10">
        <v>51195</v>
      </c>
      <c r="K1757" s="10" t="str">
        <f>IF(MasterData5[[#This Row],[Income ]]&gt;$AB$12, "Above", "Below")</f>
        <v>Below</v>
      </c>
      <c r="L1757" s="10">
        <f>SUM(MasterData5[[#This Row],[MntWines]:[MntSweetProducts]])</f>
        <v>506</v>
      </c>
      <c r="M1757" s="53" t="str">
        <f>IF(MasterData5[[#This Row],[Total Purchase]]&gt;=500, "Over $500", "")</f>
        <v>Over $500</v>
      </c>
      <c r="N1757" s="10"/>
      <c r="O1757" s="14" t="str">
        <f>IF(AND(MasterData5[[#This Row],[MntWines]]&gt;=AB$4, MasterData5[[#This Row],[Income ]]&lt;=$AB$12), "Yes", "")</f>
        <v/>
      </c>
      <c r="P1757" s="14" t="str">
        <f>IF(AND(MasterData5[[#This Row],[MntFruits]]&gt;=AC$4, MasterData5[[#This Row],[Income ]]&lt;=$AB$12), "Yes", "")</f>
        <v/>
      </c>
      <c r="Q1757" s="14" t="str">
        <f>IF(AND(MasterData5[[#This Row],[MntMeatProducts]]&gt;=AD$4, MasterData5[[#This Row],[Income ]]&lt;=$AB$12), "Yes", "")</f>
        <v/>
      </c>
      <c r="R1757" s="14" t="str">
        <f>IF(AND(MasterData5[[#This Row],[MntFishProducts]]&gt;=AE$4, MasterData5[[#This Row],[Income ]]&lt;=$AB$12), "Yes", "")</f>
        <v>Yes</v>
      </c>
      <c r="S1757" s="14" t="str">
        <f>IF(AND(MasterData5[[#This Row],[MntSweetProducts]]&gt;=AF$4, MasterData5[[#This Row],[Income ]]&lt;=$AB$12), "Yes", "")</f>
        <v/>
      </c>
      <c r="U1757" s="14" t="str">
        <f>IF(MasterData5[[#This Row],[MntWines]]&gt;=AB$4, "Yes", "")</f>
        <v/>
      </c>
      <c r="V1757" s="14" t="str">
        <f>IF(MasterData5[[#This Row],[MntFruits]]&gt;=AC$4, "Yes", "")</f>
        <v/>
      </c>
      <c r="W1757" s="14" t="str">
        <f>IF(MasterData5[[#This Row],[MntMeatProducts]]&gt;=AD$4, "Yes", "")</f>
        <v/>
      </c>
      <c r="X1757" s="14" t="str">
        <f>IF(MasterData5[[#This Row],[MntFishProducts]]&gt;=AE$4, "Yes", "")</f>
        <v>Yes</v>
      </c>
      <c r="Y1757" s="14" t="str">
        <f>IF(MasterData5[[#This Row],[MntSweetProducts]]&gt;=AF$4, "Yes", "")</f>
        <v/>
      </c>
    </row>
    <row r="1758" spans="1:25" x14ac:dyDescent="0.3">
      <c r="A1758">
        <v>8832</v>
      </c>
      <c r="B1758" s="10">
        <v>37</v>
      </c>
      <c r="C1758" s="10">
        <v>5</v>
      </c>
      <c r="D1758" s="10">
        <v>56</v>
      </c>
      <c r="E1758" s="10">
        <v>12</v>
      </c>
      <c r="F1758" s="10">
        <v>8</v>
      </c>
      <c r="G1758" s="10">
        <v>5</v>
      </c>
      <c r="H1758" s="24">
        <f>2021-'Customer Profile'!B1757</f>
        <v>45</v>
      </c>
      <c r="I1758" s="10">
        <f>IF(Analysis!$B$60="Wine",B1758,IF(Analysis!$B$60="Fruit",C1758,IF(Analysis!$B$60="Meat",D1758,IF(Analysis!$B$60="Fish",E1758,IF(Analysis!$B$60="Sweet",F1758,"")))))</f>
        <v>12</v>
      </c>
      <c r="J1758" s="10">
        <v>37509</v>
      </c>
      <c r="K1758" s="10" t="str">
        <f>IF(MasterData5[[#This Row],[Income ]]&gt;$AB$12, "Above", "Below")</f>
        <v>Below</v>
      </c>
      <c r="L1758" s="10">
        <f>SUM(MasterData5[[#This Row],[MntWines]:[MntSweetProducts]])</f>
        <v>118</v>
      </c>
      <c r="M1758" s="53" t="str">
        <f>IF(MasterData5[[#This Row],[Total Purchase]]&gt;=500, "Over $500", "")</f>
        <v/>
      </c>
      <c r="N1758" s="10"/>
      <c r="O1758" s="14" t="str">
        <f>IF(AND(MasterData5[[#This Row],[MntWines]]&gt;=AB$4, MasterData5[[#This Row],[Income ]]&lt;=$AB$12), "Yes", "")</f>
        <v/>
      </c>
      <c r="P1758" s="14" t="str">
        <f>IF(AND(MasterData5[[#This Row],[MntFruits]]&gt;=AC$4, MasterData5[[#This Row],[Income ]]&lt;=$AB$12), "Yes", "")</f>
        <v/>
      </c>
      <c r="Q1758" s="14" t="str">
        <f>IF(AND(MasterData5[[#This Row],[MntMeatProducts]]&gt;=AD$4, MasterData5[[#This Row],[Income ]]&lt;=$AB$12), "Yes", "")</f>
        <v/>
      </c>
      <c r="R1758" s="14" t="str">
        <f>IF(AND(MasterData5[[#This Row],[MntFishProducts]]&gt;=AE$4, MasterData5[[#This Row],[Income ]]&lt;=$AB$12), "Yes", "")</f>
        <v/>
      </c>
      <c r="S1758" s="14" t="str">
        <f>IF(AND(MasterData5[[#This Row],[MntSweetProducts]]&gt;=AF$4, MasterData5[[#This Row],[Income ]]&lt;=$AB$12), "Yes", "")</f>
        <v/>
      </c>
      <c r="U1758" s="14" t="str">
        <f>IF(MasterData5[[#This Row],[MntWines]]&gt;=AB$4, "Yes", "")</f>
        <v/>
      </c>
      <c r="V1758" s="14" t="str">
        <f>IF(MasterData5[[#This Row],[MntFruits]]&gt;=AC$4, "Yes", "")</f>
        <v/>
      </c>
      <c r="W1758" s="14" t="str">
        <f>IF(MasterData5[[#This Row],[MntMeatProducts]]&gt;=AD$4, "Yes", "")</f>
        <v/>
      </c>
      <c r="X1758" s="14" t="str">
        <f>IF(MasterData5[[#This Row],[MntFishProducts]]&gt;=AE$4, "Yes", "")</f>
        <v/>
      </c>
      <c r="Y1758" s="14" t="str">
        <f>IF(MasterData5[[#This Row],[MntSweetProducts]]&gt;=AF$4, "Yes", "")</f>
        <v/>
      </c>
    </row>
    <row r="1759" spans="1:25" x14ac:dyDescent="0.3">
      <c r="A1759">
        <v>8842</v>
      </c>
      <c r="B1759" s="10">
        <v>15</v>
      </c>
      <c r="C1759" s="10">
        <v>0</v>
      </c>
      <c r="D1759" s="10">
        <v>12</v>
      </c>
      <c r="E1759" s="10">
        <v>7</v>
      </c>
      <c r="F1759" s="10">
        <v>3</v>
      </c>
      <c r="G1759" s="10">
        <v>7</v>
      </c>
      <c r="H1759" s="24">
        <f>2021-'Customer Profile'!B1758</f>
        <v>50</v>
      </c>
      <c r="I1759" s="10">
        <f>IF(Analysis!$B$60="Wine",B1759,IF(Analysis!$B$60="Fruit",C1759,IF(Analysis!$B$60="Meat",D1759,IF(Analysis!$B$60="Fish",E1759,IF(Analysis!$B$60="Sweet",F1759,"")))))</f>
        <v>7</v>
      </c>
      <c r="J1759" s="10">
        <v>30372</v>
      </c>
      <c r="K1759" s="10" t="str">
        <f>IF(MasterData5[[#This Row],[Income ]]&gt;$AB$12, "Above", "Below")</f>
        <v>Below</v>
      </c>
      <c r="L1759" s="10">
        <f>SUM(MasterData5[[#This Row],[MntWines]:[MntSweetProducts]])</f>
        <v>37</v>
      </c>
      <c r="M1759" s="53" t="str">
        <f>IF(MasterData5[[#This Row],[Total Purchase]]&gt;=500, "Over $500", "")</f>
        <v/>
      </c>
      <c r="N1759" s="10"/>
      <c r="O1759" s="14" t="str">
        <f>IF(AND(MasterData5[[#This Row],[MntWines]]&gt;=AB$4, MasterData5[[#This Row],[Income ]]&lt;=$AB$12), "Yes", "")</f>
        <v/>
      </c>
      <c r="P1759" s="14" t="str">
        <f>IF(AND(MasterData5[[#This Row],[MntFruits]]&gt;=AC$4, MasterData5[[#This Row],[Income ]]&lt;=$AB$12), "Yes", "")</f>
        <v/>
      </c>
      <c r="Q1759" s="14" t="str">
        <f>IF(AND(MasterData5[[#This Row],[MntMeatProducts]]&gt;=AD$4, MasterData5[[#This Row],[Income ]]&lt;=$AB$12), "Yes", "")</f>
        <v/>
      </c>
      <c r="R1759" s="14" t="str">
        <f>IF(AND(MasterData5[[#This Row],[MntFishProducts]]&gt;=AE$4, MasterData5[[#This Row],[Income ]]&lt;=$AB$12), "Yes", "")</f>
        <v/>
      </c>
      <c r="S1759" s="14" t="str">
        <f>IF(AND(MasterData5[[#This Row],[MntSweetProducts]]&gt;=AF$4, MasterData5[[#This Row],[Income ]]&lt;=$AB$12), "Yes", "")</f>
        <v/>
      </c>
      <c r="U1759" s="14" t="str">
        <f>IF(MasterData5[[#This Row],[MntWines]]&gt;=AB$4, "Yes", "")</f>
        <v/>
      </c>
      <c r="V1759" s="14" t="str">
        <f>IF(MasterData5[[#This Row],[MntFruits]]&gt;=AC$4, "Yes", "")</f>
        <v/>
      </c>
      <c r="W1759" s="14" t="str">
        <f>IF(MasterData5[[#This Row],[MntMeatProducts]]&gt;=AD$4, "Yes", "")</f>
        <v/>
      </c>
      <c r="X1759" s="14" t="str">
        <f>IF(MasterData5[[#This Row],[MntFishProducts]]&gt;=AE$4, "Yes", "")</f>
        <v/>
      </c>
      <c r="Y1759" s="14" t="str">
        <f>IF(MasterData5[[#This Row],[MntSweetProducts]]&gt;=AF$4, "Yes", "")</f>
        <v/>
      </c>
    </row>
    <row r="1760" spans="1:25" x14ac:dyDescent="0.3">
      <c r="A1760">
        <v>8852</v>
      </c>
      <c r="B1760" s="10">
        <v>387</v>
      </c>
      <c r="C1760" s="10">
        <v>126</v>
      </c>
      <c r="D1760" s="10">
        <v>342</v>
      </c>
      <c r="E1760" s="10">
        <v>0</v>
      </c>
      <c r="F1760" s="10">
        <v>45</v>
      </c>
      <c r="G1760" s="10">
        <v>180</v>
      </c>
      <c r="H1760" s="24">
        <f>2021-'Customer Profile'!B1759</f>
        <v>45</v>
      </c>
      <c r="I1760" s="10">
        <f>IF(Analysis!$B$60="Wine",B1760,IF(Analysis!$B$60="Fruit",C1760,IF(Analysis!$B$60="Meat",D1760,IF(Analysis!$B$60="Fish",E1760,IF(Analysis!$B$60="Sweet",F1760,"")))))</f>
        <v>0</v>
      </c>
      <c r="J1760" s="10">
        <v>61064</v>
      </c>
      <c r="K1760" s="10" t="str">
        <f>IF(MasterData5[[#This Row],[Income ]]&gt;$AB$12, "Above", "Below")</f>
        <v>Above</v>
      </c>
      <c r="L1760" s="10">
        <f>SUM(MasterData5[[#This Row],[MntWines]:[MntSweetProducts]])</f>
        <v>900</v>
      </c>
      <c r="M1760" s="53" t="str">
        <f>IF(MasterData5[[#This Row],[Total Purchase]]&gt;=500, "Over $500", "")</f>
        <v>Over $500</v>
      </c>
      <c r="N1760" s="10"/>
      <c r="O1760" s="14" t="str">
        <f>IF(AND(MasterData5[[#This Row],[MntWines]]&gt;=AB$4, MasterData5[[#This Row],[Income ]]&lt;=$AB$12), "Yes", "")</f>
        <v/>
      </c>
      <c r="P1760" s="14" t="str">
        <f>IF(AND(MasterData5[[#This Row],[MntFruits]]&gt;=AC$4, MasterData5[[#This Row],[Income ]]&lt;=$AB$12), "Yes", "")</f>
        <v/>
      </c>
      <c r="Q1760" s="14" t="str">
        <f>IF(AND(MasterData5[[#This Row],[MntMeatProducts]]&gt;=AD$4, MasterData5[[#This Row],[Income ]]&lt;=$AB$12), "Yes", "")</f>
        <v/>
      </c>
      <c r="R1760" s="14" t="str">
        <f>IF(AND(MasterData5[[#This Row],[MntFishProducts]]&gt;=AE$4, MasterData5[[#This Row],[Income ]]&lt;=$AB$12), "Yes", "")</f>
        <v/>
      </c>
      <c r="S1760" s="14" t="str">
        <f>IF(AND(MasterData5[[#This Row],[MntSweetProducts]]&gt;=AF$4, MasterData5[[#This Row],[Income ]]&lt;=$AB$12), "Yes", "")</f>
        <v/>
      </c>
      <c r="U1760" s="14" t="str">
        <f>IF(MasterData5[[#This Row],[MntWines]]&gt;=AB$4, "Yes", "")</f>
        <v>Yes</v>
      </c>
      <c r="V1760" s="14" t="str">
        <f>IF(MasterData5[[#This Row],[MntFruits]]&gt;=AC$4, "Yes", "")</f>
        <v>Yes</v>
      </c>
      <c r="W1760" s="14" t="str">
        <f>IF(MasterData5[[#This Row],[MntMeatProducts]]&gt;=AD$4, "Yes", "")</f>
        <v>Yes</v>
      </c>
      <c r="X1760" s="14" t="str">
        <f>IF(MasterData5[[#This Row],[MntFishProducts]]&gt;=AE$4, "Yes", "")</f>
        <v/>
      </c>
      <c r="Y1760" s="14" t="str">
        <f>IF(MasterData5[[#This Row],[MntSweetProducts]]&gt;=AF$4, "Yes", "")</f>
        <v>Yes</v>
      </c>
    </row>
    <row r="1761" spans="1:25" x14ac:dyDescent="0.3">
      <c r="A1761">
        <v>8858</v>
      </c>
      <c r="B1761" s="10">
        <v>516</v>
      </c>
      <c r="C1761" s="10">
        <v>0</v>
      </c>
      <c r="D1761" s="10">
        <v>21</v>
      </c>
      <c r="E1761" s="10">
        <v>0</v>
      </c>
      <c r="F1761" s="10">
        <v>0</v>
      </c>
      <c r="G1761" s="10">
        <v>5</v>
      </c>
      <c r="H1761" s="24">
        <f>2021-'Customer Profile'!B1760</f>
        <v>49</v>
      </c>
      <c r="I1761" s="10">
        <f>IF(Analysis!$B$60="Wine",B1761,IF(Analysis!$B$60="Fruit",C1761,IF(Analysis!$B$60="Meat",D1761,IF(Analysis!$B$60="Fish",E1761,IF(Analysis!$B$60="Sweet",F1761,"")))))</f>
        <v>0</v>
      </c>
      <c r="J1761" s="10">
        <v>44325</v>
      </c>
      <c r="K1761" s="10" t="str">
        <f>IF(MasterData5[[#This Row],[Income ]]&gt;$AB$12, "Above", "Below")</f>
        <v>Below</v>
      </c>
      <c r="L1761" s="10">
        <f>SUM(MasterData5[[#This Row],[MntWines]:[MntSweetProducts]])</f>
        <v>537</v>
      </c>
      <c r="M1761" s="53" t="str">
        <f>IF(MasterData5[[#This Row],[Total Purchase]]&gt;=500, "Over $500", "")</f>
        <v>Over $500</v>
      </c>
      <c r="N1761" s="10"/>
      <c r="O1761" s="14" t="str">
        <f>IF(AND(MasterData5[[#This Row],[MntWines]]&gt;=AB$4, MasterData5[[#This Row],[Income ]]&lt;=$AB$12), "Yes", "")</f>
        <v>Yes</v>
      </c>
      <c r="P1761" s="14" t="str">
        <f>IF(AND(MasterData5[[#This Row],[MntFruits]]&gt;=AC$4, MasterData5[[#This Row],[Income ]]&lt;=$AB$12), "Yes", "")</f>
        <v/>
      </c>
      <c r="Q1761" s="14" t="str">
        <f>IF(AND(MasterData5[[#This Row],[MntMeatProducts]]&gt;=AD$4, MasterData5[[#This Row],[Income ]]&lt;=$AB$12), "Yes", "")</f>
        <v/>
      </c>
      <c r="R1761" s="14" t="str">
        <f>IF(AND(MasterData5[[#This Row],[MntFishProducts]]&gt;=AE$4, MasterData5[[#This Row],[Income ]]&lt;=$AB$12), "Yes", "")</f>
        <v/>
      </c>
      <c r="S1761" s="14" t="str">
        <f>IF(AND(MasterData5[[#This Row],[MntSweetProducts]]&gt;=AF$4, MasterData5[[#This Row],[Income ]]&lt;=$AB$12), "Yes", "")</f>
        <v/>
      </c>
      <c r="U1761" s="14" t="str">
        <f>IF(MasterData5[[#This Row],[MntWines]]&gt;=AB$4, "Yes", "")</f>
        <v>Yes</v>
      </c>
      <c r="V1761" s="14" t="str">
        <f>IF(MasterData5[[#This Row],[MntFruits]]&gt;=AC$4, "Yes", "")</f>
        <v/>
      </c>
      <c r="W1761" s="14" t="str">
        <f>IF(MasterData5[[#This Row],[MntMeatProducts]]&gt;=AD$4, "Yes", "")</f>
        <v/>
      </c>
      <c r="X1761" s="14" t="str">
        <f>IF(MasterData5[[#This Row],[MntFishProducts]]&gt;=AE$4, "Yes", "")</f>
        <v/>
      </c>
      <c r="Y1761" s="14" t="str">
        <f>IF(MasterData5[[#This Row],[MntSweetProducts]]&gt;=AF$4, "Yes", "")</f>
        <v/>
      </c>
    </row>
    <row r="1762" spans="1:25" x14ac:dyDescent="0.3">
      <c r="A1762">
        <v>8867</v>
      </c>
      <c r="B1762" s="10">
        <v>864</v>
      </c>
      <c r="C1762" s="10">
        <v>134</v>
      </c>
      <c r="D1762" s="10">
        <v>768</v>
      </c>
      <c r="E1762" s="10">
        <v>150</v>
      </c>
      <c r="F1762" s="10">
        <v>38</v>
      </c>
      <c r="G1762" s="10">
        <v>172</v>
      </c>
      <c r="H1762" s="24">
        <f>2021-'Customer Profile'!B1761</f>
        <v>33</v>
      </c>
      <c r="I1762" s="10">
        <f>IF(Analysis!$B$60="Wine",B1762,IF(Analysis!$B$60="Fruit",C1762,IF(Analysis!$B$60="Meat",D1762,IF(Analysis!$B$60="Fish",E1762,IF(Analysis!$B$60="Sweet",F1762,"")))))</f>
        <v>150</v>
      </c>
      <c r="J1762" s="10">
        <v>67546</v>
      </c>
      <c r="K1762" s="10" t="str">
        <f>IF(MasterData5[[#This Row],[Income ]]&gt;$AB$12, "Above", "Below")</f>
        <v>Above</v>
      </c>
      <c r="L1762" s="10">
        <f>SUM(MasterData5[[#This Row],[MntWines]:[MntSweetProducts]])</f>
        <v>1954</v>
      </c>
      <c r="M1762" s="53" t="str">
        <f>IF(MasterData5[[#This Row],[Total Purchase]]&gt;=500, "Over $500", "")</f>
        <v>Over $500</v>
      </c>
      <c r="N1762" s="10"/>
      <c r="O1762" s="14" t="str">
        <f>IF(AND(MasterData5[[#This Row],[MntWines]]&gt;=AB$4, MasterData5[[#This Row],[Income ]]&lt;=$AB$12), "Yes", "")</f>
        <v/>
      </c>
      <c r="P1762" s="14" t="str">
        <f>IF(AND(MasterData5[[#This Row],[MntFruits]]&gt;=AC$4, MasterData5[[#This Row],[Income ]]&lt;=$AB$12), "Yes", "")</f>
        <v/>
      </c>
      <c r="Q1762" s="14" t="str">
        <f>IF(AND(MasterData5[[#This Row],[MntMeatProducts]]&gt;=AD$4, MasterData5[[#This Row],[Income ]]&lt;=$AB$12), "Yes", "")</f>
        <v/>
      </c>
      <c r="R1762" s="14" t="str">
        <f>IF(AND(MasterData5[[#This Row],[MntFishProducts]]&gt;=AE$4, MasterData5[[#This Row],[Income ]]&lt;=$AB$12), "Yes", "")</f>
        <v/>
      </c>
      <c r="S1762" s="14" t="str">
        <f>IF(AND(MasterData5[[#This Row],[MntSweetProducts]]&gt;=AF$4, MasterData5[[#This Row],[Income ]]&lt;=$AB$12), "Yes", "")</f>
        <v/>
      </c>
      <c r="U1762" s="14" t="str">
        <f>IF(MasterData5[[#This Row],[MntWines]]&gt;=AB$4, "Yes", "")</f>
        <v>Yes</v>
      </c>
      <c r="V1762" s="14" t="str">
        <f>IF(MasterData5[[#This Row],[MntFruits]]&gt;=AC$4, "Yes", "")</f>
        <v>Yes</v>
      </c>
      <c r="W1762" s="14" t="str">
        <f>IF(MasterData5[[#This Row],[MntMeatProducts]]&gt;=AD$4, "Yes", "")</f>
        <v>Yes</v>
      </c>
      <c r="X1762" s="14" t="str">
        <f>IF(MasterData5[[#This Row],[MntFishProducts]]&gt;=AE$4, "Yes", "")</f>
        <v>Yes</v>
      </c>
      <c r="Y1762" s="14" t="str">
        <f>IF(MasterData5[[#This Row],[MntSweetProducts]]&gt;=AF$4, "Yes", "")</f>
        <v>Yes</v>
      </c>
    </row>
    <row r="1763" spans="1:25" x14ac:dyDescent="0.3">
      <c r="A1763">
        <v>8870</v>
      </c>
      <c r="B1763" s="10">
        <v>75</v>
      </c>
      <c r="C1763" s="10">
        <v>12</v>
      </c>
      <c r="D1763" s="10">
        <v>141</v>
      </c>
      <c r="E1763" s="10">
        <v>43</v>
      </c>
      <c r="F1763" s="10">
        <v>39</v>
      </c>
      <c r="G1763" s="10">
        <v>187</v>
      </c>
      <c r="H1763" s="24">
        <f>2021-'Customer Profile'!B1762</f>
        <v>37</v>
      </c>
      <c r="I1763" s="10">
        <f>IF(Analysis!$B$60="Wine",B1763,IF(Analysis!$B$60="Fruit",C1763,IF(Analysis!$B$60="Meat",D1763,IF(Analysis!$B$60="Fish",E1763,IF(Analysis!$B$60="Sweet",F1763,"")))))</f>
        <v>43</v>
      </c>
      <c r="J1763" s="10">
        <v>35196</v>
      </c>
      <c r="K1763" s="10" t="str">
        <f>IF(MasterData5[[#This Row],[Income ]]&gt;$AB$12, "Above", "Below")</f>
        <v>Below</v>
      </c>
      <c r="L1763" s="10">
        <f>SUM(MasterData5[[#This Row],[MntWines]:[MntSweetProducts]])</f>
        <v>310</v>
      </c>
      <c r="M1763" s="53" t="str">
        <f>IF(MasterData5[[#This Row],[Total Purchase]]&gt;=500, "Over $500", "")</f>
        <v/>
      </c>
      <c r="N1763" s="10"/>
      <c r="O1763" s="14" t="str">
        <f>IF(AND(MasterData5[[#This Row],[MntWines]]&gt;=AB$4, MasterData5[[#This Row],[Income ]]&lt;=$AB$12), "Yes", "")</f>
        <v/>
      </c>
      <c r="P1763" s="14" t="str">
        <f>IF(AND(MasterData5[[#This Row],[MntFruits]]&gt;=AC$4, MasterData5[[#This Row],[Income ]]&lt;=$AB$12), "Yes", "")</f>
        <v/>
      </c>
      <c r="Q1763" s="14" t="str">
        <f>IF(AND(MasterData5[[#This Row],[MntMeatProducts]]&gt;=AD$4, MasterData5[[#This Row],[Income ]]&lt;=$AB$12), "Yes", "")</f>
        <v/>
      </c>
      <c r="R1763" s="14" t="str">
        <f>IF(AND(MasterData5[[#This Row],[MntFishProducts]]&gt;=AE$4, MasterData5[[#This Row],[Income ]]&lt;=$AB$12), "Yes", "")</f>
        <v>Yes</v>
      </c>
      <c r="S1763" s="14" t="str">
        <f>IF(AND(MasterData5[[#This Row],[MntSweetProducts]]&gt;=AF$4, MasterData5[[#This Row],[Income ]]&lt;=$AB$12), "Yes", "")</f>
        <v>Yes</v>
      </c>
      <c r="U1763" s="14" t="str">
        <f>IF(MasterData5[[#This Row],[MntWines]]&gt;=AB$4, "Yes", "")</f>
        <v/>
      </c>
      <c r="V1763" s="14" t="str">
        <f>IF(MasterData5[[#This Row],[MntFruits]]&gt;=AC$4, "Yes", "")</f>
        <v/>
      </c>
      <c r="W1763" s="14" t="str">
        <f>IF(MasterData5[[#This Row],[MntMeatProducts]]&gt;=AD$4, "Yes", "")</f>
        <v/>
      </c>
      <c r="X1763" s="14" t="str">
        <f>IF(MasterData5[[#This Row],[MntFishProducts]]&gt;=AE$4, "Yes", "")</f>
        <v>Yes</v>
      </c>
      <c r="Y1763" s="14" t="str">
        <f>IF(MasterData5[[#This Row],[MntSweetProducts]]&gt;=AF$4, "Yes", "")</f>
        <v>Yes</v>
      </c>
    </row>
    <row r="1764" spans="1:25" x14ac:dyDescent="0.3">
      <c r="A1764">
        <v>8876</v>
      </c>
      <c r="B1764" s="10">
        <v>132</v>
      </c>
      <c r="C1764" s="10">
        <v>0</v>
      </c>
      <c r="D1764" s="10">
        <v>16</v>
      </c>
      <c r="E1764" s="10">
        <v>0</v>
      </c>
      <c r="F1764" s="10">
        <v>0</v>
      </c>
      <c r="G1764" s="10">
        <v>4</v>
      </c>
      <c r="H1764" s="24">
        <f>2021-'Customer Profile'!B1763</f>
        <v>58</v>
      </c>
      <c r="I1764" s="10">
        <f>IF(Analysis!$B$60="Wine",B1764,IF(Analysis!$B$60="Fruit",C1764,IF(Analysis!$B$60="Meat",D1764,IF(Analysis!$B$60="Fish",E1764,IF(Analysis!$B$60="Sweet",F1764,"")))))</f>
        <v>0</v>
      </c>
      <c r="J1764" s="10">
        <v>33629</v>
      </c>
      <c r="K1764" s="10" t="str">
        <f>IF(MasterData5[[#This Row],[Income ]]&gt;$AB$12, "Above", "Below")</f>
        <v>Below</v>
      </c>
      <c r="L1764" s="10">
        <f>SUM(MasterData5[[#This Row],[MntWines]:[MntSweetProducts]])</f>
        <v>148</v>
      </c>
      <c r="M1764" s="53" t="str">
        <f>IF(MasterData5[[#This Row],[Total Purchase]]&gt;=500, "Over $500", "")</f>
        <v/>
      </c>
      <c r="N1764" s="10"/>
      <c r="O1764" s="14" t="str">
        <f>IF(AND(MasterData5[[#This Row],[MntWines]]&gt;=AB$4, MasterData5[[#This Row],[Income ]]&lt;=$AB$12), "Yes", "")</f>
        <v/>
      </c>
      <c r="P1764" s="14" t="str">
        <f>IF(AND(MasterData5[[#This Row],[MntFruits]]&gt;=AC$4, MasterData5[[#This Row],[Income ]]&lt;=$AB$12), "Yes", "")</f>
        <v/>
      </c>
      <c r="Q1764" s="14" t="str">
        <f>IF(AND(MasterData5[[#This Row],[MntMeatProducts]]&gt;=AD$4, MasterData5[[#This Row],[Income ]]&lt;=$AB$12), "Yes", "")</f>
        <v/>
      </c>
      <c r="R1764" s="14" t="str">
        <f>IF(AND(MasterData5[[#This Row],[MntFishProducts]]&gt;=AE$4, MasterData5[[#This Row],[Income ]]&lt;=$AB$12), "Yes", "")</f>
        <v/>
      </c>
      <c r="S1764" s="14" t="str">
        <f>IF(AND(MasterData5[[#This Row],[MntSweetProducts]]&gt;=AF$4, MasterData5[[#This Row],[Income ]]&lt;=$AB$12), "Yes", "")</f>
        <v/>
      </c>
      <c r="U1764" s="14" t="str">
        <f>IF(MasterData5[[#This Row],[MntWines]]&gt;=AB$4, "Yes", "")</f>
        <v/>
      </c>
      <c r="V1764" s="14" t="str">
        <f>IF(MasterData5[[#This Row],[MntFruits]]&gt;=AC$4, "Yes", "")</f>
        <v/>
      </c>
      <c r="W1764" s="14" t="str">
        <f>IF(MasterData5[[#This Row],[MntMeatProducts]]&gt;=AD$4, "Yes", "")</f>
        <v/>
      </c>
      <c r="X1764" s="14" t="str">
        <f>IF(MasterData5[[#This Row],[MntFishProducts]]&gt;=AE$4, "Yes", "")</f>
        <v/>
      </c>
      <c r="Y1764" s="14" t="str">
        <f>IF(MasterData5[[#This Row],[MntSweetProducts]]&gt;=AF$4, "Yes", "")</f>
        <v/>
      </c>
    </row>
    <row r="1765" spans="1:25" x14ac:dyDescent="0.3">
      <c r="A1765">
        <v>8890</v>
      </c>
      <c r="B1765" s="10">
        <v>155</v>
      </c>
      <c r="C1765" s="10">
        <v>7</v>
      </c>
      <c r="D1765" s="10">
        <v>80</v>
      </c>
      <c r="E1765" s="10">
        <v>13</v>
      </c>
      <c r="F1765" s="10">
        <v>7</v>
      </c>
      <c r="G1765" s="10">
        <v>10</v>
      </c>
      <c r="H1765" s="24">
        <f>2021-'Customer Profile'!B1764</f>
        <v>50</v>
      </c>
      <c r="I1765" s="10">
        <f>IF(Analysis!$B$60="Wine",B1765,IF(Analysis!$B$60="Fruit",C1765,IF(Analysis!$B$60="Meat",D1765,IF(Analysis!$B$60="Fish",E1765,IF(Analysis!$B$60="Sweet",F1765,"")))))</f>
        <v>13</v>
      </c>
      <c r="J1765" s="10">
        <v>65808</v>
      </c>
      <c r="K1765" s="10" t="str">
        <f>IF(MasterData5[[#This Row],[Income ]]&gt;$AB$12, "Above", "Below")</f>
        <v>Above</v>
      </c>
      <c r="L1765" s="10">
        <f>SUM(MasterData5[[#This Row],[MntWines]:[MntSweetProducts]])</f>
        <v>262</v>
      </c>
      <c r="M1765" s="53" t="str">
        <f>IF(MasterData5[[#This Row],[Total Purchase]]&gt;=500, "Over $500", "")</f>
        <v/>
      </c>
      <c r="N1765" s="10"/>
      <c r="O1765" s="14" t="str">
        <f>IF(AND(MasterData5[[#This Row],[MntWines]]&gt;=AB$4, MasterData5[[#This Row],[Income ]]&lt;=$AB$12), "Yes", "")</f>
        <v/>
      </c>
      <c r="P1765" s="14" t="str">
        <f>IF(AND(MasterData5[[#This Row],[MntFruits]]&gt;=AC$4, MasterData5[[#This Row],[Income ]]&lt;=$AB$12), "Yes", "")</f>
        <v/>
      </c>
      <c r="Q1765" s="14" t="str">
        <f>IF(AND(MasterData5[[#This Row],[MntMeatProducts]]&gt;=AD$4, MasterData5[[#This Row],[Income ]]&lt;=$AB$12), "Yes", "")</f>
        <v/>
      </c>
      <c r="R1765" s="14" t="str">
        <f>IF(AND(MasterData5[[#This Row],[MntFishProducts]]&gt;=AE$4, MasterData5[[#This Row],[Income ]]&lt;=$AB$12), "Yes", "")</f>
        <v/>
      </c>
      <c r="S1765" s="14" t="str">
        <f>IF(AND(MasterData5[[#This Row],[MntSweetProducts]]&gt;=AF$4, MasterData5[[#This Row],[Income ]]&lt;=$AB$12), "Yes", "")</f>
        <v/>
      </c>
      <c r="U1765" s="14" t="str">
        <f>IF(MasterData5[[#This Row],[MntWines]]&gt;=AB$4, "Yes", "")</f>
        <v/>
      </c>
      <c r="V1765" s="14" t="str">
        <f>IF(MasterData5[[#This Row],[MntFruits]]&gt;=AC$4, "Yes", "")</f>
        <v/>
      </c>
      <c r="W1765" s="14" t="str">
        <f>IF(MasterData5[[#This Row],[MntMeatProducts]]&gt;=AD$4, "Yes", "")</f>
        <v/>
      </c>
      <c r="X1765" s="14" t="str">
        <f>IF(MasterData5[[#This Row],[MntFishProducts]]&gt;=AE$4, "Yes", "")</f>
        <v/>
      </c>
      <c r="Y1765" s="14" t="str">
        <f>IF(MasterData5[[#This Row],[MntSweetProducts]]&gt;=AF$4, "Yes", "")</f>
        <v/>
      </c>
    </row>
    <row r="1766" spans="1:25" x14ac:dyDescent="0.3">
      <c r="A1766">
        <v>8895</v>
      </c>
      <c r="B1766" s="10">
        <v>347</v>
      </c>
      <c r="C1766" s="10">
        <v>44</v>
      </c>
      <c r="D1766" s="10">
        <v>534</v>
      </c>
      <c r="E1766" s="10">
        <v>17</v>
      </c>
      <c r="F1766" s="10">
        <v>0</v>
      </c>
      <c r="G1766" s="10">
        <v>26</v>
      </c>
      <c r="H1766" s="24">
        <f>2021-'Customer Profile'!B1765</f>
        <v>36</v>
      </c>
      <c r="I1766" s="10">
        <f>IF(Analysis!$B$60="Wine",B1766,IF(Analysis!$B$60="Fruit",C1766,IF(Analysis!$B$60="Meat",D1766,IF(Analysis!$B$60="Fish",E1766,IF(Analysis!$B$60="Sweet",F1766,"")))))</f>
        <v>17</v>
      </c>
      <c r="J1766" s="10">
        <v>70596</v>
      </c>
      <c r="K1766" s="10" t="str">
        <f>IF(MasterData5[[#This Row],[Income ]]&gt;$AB$12, "Above", "Below")</f>
        <v>Above</v>
      </c>
      <c r="L1766" s="10">
        <f>SUM(MasterData5[[#This Row],[MntWines]:[MntSweetProducts]])</f>
        <v>942</v>
      </c>
      <c r="M1766" s="53" t="str">
        <f>IF(MasterData5[[#This Row],[Total Purchase]]&gt;=500, "Over $500", "")</f>
        <v>Over $500</v>
      </c>
      <c r="N1766" s="10"/>
      <c r="O1766" s="14" t="str">
        <f>IF(AND(MasterData5[[#This Row],[MntWines]]&gt;=AB$4, MasterData5[[#This Row],[Income ]]&lt;=$AB$12), "Yes", "")</f>
        <v/>
      </c>
      <c r="P1766" s="14" t="str">
        <f>IF(AND(MasterData5[[#This Row],[MntFruits]]&gt;=AC$4, MasterData5[[#This Row],[Income ]]&lt;=$AB$12), "Yes", "")</f>
        <v/>
      </c>
      <c r="Q1766" s="14" t="str">
        <f>IF(AND(MasterData5[[#This Row],[MntMeatProducts]]&gt;=AD$4, MasterData5[[#This Row],[Income ]]&lt;=$AB$12), "Yes", "")</f>
        <v/>
      </c>
      <c r="R1766" s="14" t="str">
        <f>IF(AND(MasterData5[[#This Row],[MntFishProducts]]&gt;=AE$4, MasterData5[[#This Row],[Income ]]&lt;=$AB$12), "Yes", "")</f>
        <v/>
      </c>
      <c r="S1766" s="14" t="str">
        <f>IF(AND(MasterData5[[#This Row],[MntSweetProducts]]&gt;=AF$4, MasterData5[[#This Row],[Income ]]&lt;=$AB$12), "Yes", "")</f>
        <v/>
      </c>
      <c r="U1766" s="14" t="str">
        <f>IF(MasterData5[[#This Row],[MntWines]]&gt;=AB$4, "Yes", "")</f>
        <v>Yes</v>
      </c>
      <c r="V1766" s="14" t="str">
        <f>IF(MasterData5[[#This Row],[MntFruits]]&gt;=AC$4, "Yes", "")</f>
        <v>Yes</v>
      </c>
      <c r="W1766" s="14" t="str">
        <f>IF(MasterData5[[#This Row],[MntMeatProducts]]&gt;=AD$4, "Yes", "")</f>
        <v>Yes</v>
      </c>
      <c r="X1766" s="14" t="str">
        <f>IF(MasterData5[[#This Row],[MntFishProducts]]&gt;=AE$4, "Yes", "")</f>
        <v/>
      </c>
      <c r="Y1766" s="14" t="str">
        <f>IF(MasterData5[[#This Row],[MntSweetProducts]]&gt;=AF$4, "Yes", "")</f>
        <v/>
      </c>
    </row>
    <row r="1767" spans="1:25" x14ac:dyDescent="0.3">
      <c r="A1767">
        <v>8897</v>
      </c>
      <c r="B1767" s="10">
        <v>392</v>
      </c>
      <c r="C1767" s="10">
        <v>5</v>
      </c>
      <c r="D1767" s="10">
        <v>91</v>
      </c>
      <c r="E1767" s="10">
        <v>28</v>
      </c>
      <c r="F1767" s="10">
        <v>26</v>
      </c>
      <c r="G1767" s="10">
        <v>112</v>
      </c>
      <c r="H1767" s="24">
        <f>2021-'Customer Profile'!B1766</f>
        <v>56</v>
      </c>
      <c r="I1767" s="10">
        <f>IF(Analysis!$B$60="Wine",B1767,IF(Analysis!$B$60="Fruit",C1767,IF(Analysis!$B$60="Meat",D1767,IF(Analysis!$B$60="Fish",E1767,IF(Analysis!$B$60="Sweet",F1767,"")))))</f>
        <v>28</v>
      </c>
      <c r="J1767" s="10">
        <v>42720</v>
      </c>
      <c r="K1767" s="10" t="str">
        <f>IF(MasterData5[[#This Row],[Income ]]&gt;$AB$12, "Above", "Below")</f>
        <v>Below</v>
      </c>
      <c r="L1767" s="10">
        <f>SUM(MasterData5[[#This Row],[MntWines]:[MntSweetProducts]])</f>
        <v>542</v>
      </c>
      <c r="M1767" s="53" t="str">
        <f>IF(MasterData5[[#This Row],[Total Purchase]]&gt;=500, "Over $500", "")</f>
        <v>Over $500</v>
      </c>
      <c r="N1767" s="10"/>
      <c r="O1767" s="14" t="str">
        <f>IF(AND(MasterData5[[#This Row],[MntWines]]&gt;=AB$4, MasterData5[[#This Row],[Income ]]&lt;=$AB$12), "Yes", "")</f>
        <v>Yes</v>
      </c>
      <c r="P1767" s="14" t="str">
        <f>IF(AND(MasterData5[[#This Row],[MntFruits]]&gt;=AC$4, MasterData5[[#This Row],[Income ]]&lt;=$AB$12), "Yes", "")</f>
        <v/>
      </c>
      <c r="Q1767" s="14" t="str">
        <f>IF(AND(MasterData5[[#This Row],[MntMeatProducts]]&gt;=AD$4, MasterData5[[#This Row],[Income ]]&lt;=$AB$12), "Yes", "")</f>
        <v/>
      </c>
      <c r="R1767" s="14" t="str">
        <f>IF(AND(MasterData5[[#This Row],[MntFishProducts]]&gt;=AE$4, MasterData5[[#This Row],[Income ]]&lt;=$AB$12), "Yes", "")</f>
        <v/>
      </c>
      <c r="S1767" s="14" t="str">
        <f>IF(AND(MasterData5[[#This Row],[MntSweetProducts]]&gt;=AF$4, MasterData5[[#This Row],[Income ]]&lt;=$AB$12), "Yes", "")</f>
        <v/>
      </c>
      <c r="U1767" s="14" t="str">
        <f>IF(MasterData5[[#This Row],[MntWines]]&gt;=AB$4, "Yes", "")</f>
        <v>Yes</v>
      </c>
      <c r="V1767" s="14" t="str">
        <f>IF(MasterData5[[#This Row],[MntFruits]]&gt;=AC$4, "Yes", "")</f>
        <v/>
      </c>
      <c r="W1767" s="14" t="str">
        <f>IF(MasterData5[[#This Row],[MntMeatProducts]]&gt;=AD$4, "Yes", "")</f>
        <v/>
      </c>
      <c r="X1767" s="14" t="str">
        <f>IF(MasterData5[[#This Row],[MntFishProducts]]&gt;=AE$4, "Yes", "")</f>
        <v/>
      </c>
      <c r="Y1767" s="14" t="str">
        <f>IF(MasterData5[[#This Row],[MntSweetProducts]]&gt;=AF$4, "Yes", "")</f>
        <v/>
      </c>
    </row>
    <row r="1768" spans="1:25" x14ac:dyDescent="0.3">
      <c r="A1768">
        <v>8908</v>
      </c>
      <c r="B1768" s="10">
        <v>217</v>
      </c>
      <c r="C1768" s="10">
        <v>76</v>
      </c>
      <c r="D1768" s="10">
        <v>690</v>
      </c>
      <c r="E1768" s="10">
        <v>50</v>
      </c>
      <c r="F1768" s="10">
        <v>26</v>
      </c>
      <c r="G1768" s="10">
        <v>38</v>
      </c>
      <c r="H1768" s="24">
        <f>2021-'Customer Profile'!B1767</f>
        <v>62</v>
      </c>
      <c r="I1768" s="10">
        <f>IF(Analysis!$B$60="Wine",B1768,IF(Analysis!$B$60="Fruit",C1768,IF(Analysis!$B$60="Meat",D1768,IF(Analysis!$B$60="Fish",E1768,IF(Analysis!$B$60="Sweet",F1768,"")))))</f>
        <v>50</v>
      </c>
      <c r="J1768" s="10">
        <v>87195</v>
      </c>
      <c r="K1768" s="10" t="str">
        <f>IF(MasterData5[[#This Row],[Income ]]&gt;$AB$12, "Above", "Below")</f>
        <v>Above</v>
      </c>
      <c r="L1768" s="10">
        <f>SUM(MasterData5[[#This Row],[MntWines]:[MntSweetProducts]])</f>
        <v>1059</v>
      </c>
      <c r="M1768" s="53" t="str">
        <f>IF(MasterData5[[#This Row],[Total Purchase]]&gt;=500, "Over $500", "")</f>
        <v>Over $500</v>
      </c>
      <c r="N1768" s="10"/>
      <c r="O1768" s="14" t="str">
        <f>IF(AND(MasterData5[[#This Row],[MntWines]]&gt;=AB$4, MasterData5[[#This Row],[Income ]]&lt;=$AB$12), "Yes", "")</f>
        <v/>
      </c>
      <c r="P1768" s="14" t="str">
        <f>IF(AND(MasterData5[[#This Row],[MntFruits]]&gt;=AC$4, MasterData5[[#This Row],[Income ]]&lt;=$AB$12), "Yes", "")</f>
        <v/>
      </c>
      <c r="Q1768" s="14" t="str">
        <f>IF(AND(MasterData5[[#This Row],[MntMeatProducts]]&gt;=AD$4, MasterData5[[#This Row],[Income ]]&lt;=$AB$12), "Yes", "")</f>
        <v/>
      </c>
      <c r="R1768" s="14" t="str">
        <f>IF(AND(MasterData5[[#This Row],[MntFishProducts]]&gt;=AE$4, MasterData5[[#This Row],[Income ]]&lt;=$AB$12), "Yes", "")</f>
        <v/>
      </c>
      <c r="S1768" s="14" t="str">
        <f>IF(AND(MasterData5[[#This Row],[MntSweetProducts]]&gt;=AF$4, MasterData5[[#This Row],[Income ]]&lt;=$AB$12), "Yes", "")</f>
        <v/>
      </c>
      <c r="U1768" s="14" t="str">
        <f>IF(MasterData5[[#This Row],[MntWines]]&gt;=AB$4, "Yes", "")</f>
        <v/>
      </c>
      <c r="V1768" s="14" t="str">
        <f>IF(MasterData5[[#This Row],[MntFruits]]&gt;=AC$4, "Yes", "")</f>
        <v>Yes</v>
      </c>
      <c r="W1768" s="14" t="str">
        <f>IF(MasterData5[[#This Row],[MntMeatProducts]]&gt;=AD$4, "Yes", "")</f>
        <v>Yes</v>
      </c>
      <c r="X1768" s="14" t="str">
        <f>IF(MasterData5[[#This Row],[MntFishProducts]]&gt;=AE$4, "Yes", "")</f>
        <v>Yes</v>
      </c>
      <c r="Y1768" s="14" t="str">
        <f>IF(MasterData5[[#This Row],[MntSweetProducts]]&gt;=AF$4, "Yes", "")</f>
        <v/>
      </c>
    </row>
    <row r="1769" spans="1:25" x14ac:dyDescent="0.3">
      <c r="A1769">
        <v>8910</v>
      </c>
      <c r="B1769" s="10">
        <v>194</v>
      </c>
      <c r="C1769" s="10">
        <v>2</v>
      </c>
      <c r="D1769" s="10">
        <v>56</v>
      </c>
      <c r="E1769" s="10">
        <v>0</v>
      </c>
      <c r="F1769" s="10">
        <v>0</v>
      </c>
      <c r="G1769" s="10">
        <v>0</v>
      </c>
      <c r="H1769" s="24">
        <f>2021-'Customer Profile'!B1768</f>
        <v>66</v>
      </c>
      <c r="I1769" s="10">
        <f>IF(Analysis!$B$60="Wine",B1769,IF(Analysis!$B$60="Fruit",C1769,IF(Analysis!$B$60="Meat",D1769,IF(Analysis!$B$60="Fish",E1769,IF(Analysis!$B$60="Sweet",F1769,"")))))</f>
        <v>0</v>
      </c>
      <c r="J1769" s="10">
        <v>42586</v>
      </c>
      <c r="K1769" s="10" t="str">
        <f>IF(MasterData5[[#This Row],[Income ]]&gt;$AB$12, "Above", "Below")</f>
        <v>Below</v>
      </c>
      <c r="L1769" s="10">
        <f>SUM(MasterData5[[#This Row],[MntWines]:[MntSweetProducts]])</f>
        <v>252</v>
      </c>
      <c r="M1769" s="53" t="str">
        <f>IF(MasterData5[[#This Row],[Total Purchase]]&gt;=500, "Over $500", "")</f>
        <v/>
      </c>
      <c r="N1769" s="10"/>
      <c r="O1769" s="14" t="str">
        <f>IF(AND(MasterData5[[#This Row],[MntWines]]&gt;=AB$4, MasterData5[[#This Row],[Income ]]&lt;=$AB$12), "Yes", "")</f>
        <v/>
      </c>
      <c r="P1769" s="14" t="str">
        <f>IF(AND(MasterData5[[#This Row],[MntFruits]]&gt;=AC$4, MasterData5[[#This Row],[Income ]]&lt;=$AB$12), "Yes", "")</f>
        <v/>
      </c>
      <c r="Q1769" s="14" t="str">
        <f>IF(AND(MasterData5[[#This Row],[MntMeatProducts]]&gt;=AD$4, MasterData5[[#This Row],[Income ]]&lt;=$AB$12), "Yes", "")</f>
        <v/>
      </c>
      <c r="R1769" s="14" t="str">
        <f>IF(AND(MasterData5[[#This Row],[MntFishProducts]]&gt;=AE$4, MasterData5[[#This Row],[Income ]]&lt;=$AB$12), "Yes", "")</f>
        <v/>
      </c>
      <c r="S1769" s="14" t="str">
        <f>IF(AND(MasterData5[[#This Row],[MntSweetProducts]]&gt;=AF$4, MasterData5[[#This Row],[Income ]]&lt;=$AB$12), "Yes", "")</f>
        <v/>
      </c>
      <c r="U1769" s="14" t="str">
        <f>IF(MasterData5[[#This Row],[MntWines]]&gt;=AB$4, "Yes", "")</f>
        <v/>
      </c>
      <c r="V1769" s="14" t="str">
        <f>IF(MasterData5[[#This Row],[MntFruits]]&gt;=AC$4, "Yes", "")</f>
        <v/>
      </c>
      <c r="W1769" s="14" t="str">
        <f>IF(MasterData5[[#This Row],[MntMeatProducts]]&gt;=AD$4, "Yes", "")</f>
        <v/>
      </c>
      <c r="X1769" s="14" t="str">
        <f>IF(MasterData5[[#This Row],[MntFishProducts]]&gt;=AE$4, "Yes", "")</f>
        <v/>
      </c>
      <c r="Y1769" s="14" t="str">
        <f>IF(MasterData5[[#This Row],[MntSweetProducts]]&gt;=AF$4, "Yes", "")</f>
        <v/>
      </c>
    </row>
    <row r="1770" spans="1:25" x14ac:dyDescent="0.3">
      <c r="A1770">
        <v>8911</v>
      </c>
      <c r="B1770" s="10">
        <v>201</v>
      </c>
      <c r="C1770" s="10">
        <v>53</v>
      </c>
      <c r="D1770" s="10">
        <v>172</v>
      </c>
      <c r="E1770" s="10">
        <v>116</v>
      </c>
      <c r="F1770" s="10">
        <v>77</v>
      </c>
      <c r="G1770" s="10">
        <v>83</v>
      </c>
      <c r="H1770" s="24">
        <f>2021-'Customer Profile'!B1769</f>
        <v>54</v>
      </c>
      <c r="I1770" s="10">
        <f>IF(Analysis!$B$60="Wine",B1770,IF(Analysis!$B$60="Fruit",C1770,IF(Analysis!$B$60="Meat",D1770,IF(Analysis!$B$60="Fish",E1770,IF(Analysis!$B$60="Sweet",F1770,"")))))</f>
        <v>116</v>
      </c>
      <c r="J1770" s="10">
        <v>56320</v>
      </c>
      <c r="K1770" s="10" t="str">
        <f>IF(MasterData5[[#This Row],[Income ]]&gt;$AB$12, "Above", "Below")</f>
        <v>Above</v>
      </c>
      <c r="L1770" s="10">
        <f>SUM(MasterData5[[#This Row],[MntWines]:[MntSweetProducts]])</f>
        <v>619</v>
      </c>
      <c r="M1770" s="53" t="str">
        <f>IF(MasterData5[[#This Row],[Total Purchase]]&gt;=500, "Over $500", "")</f>
        <v>Over $500</v>
      </c>
      <c r="N1770" s="10"/>
      <c r="O1770" s="14" t="str">
        <f>IF(AND(MasterData5[[#This Row],[MntWines]]&gt;=AB$4, MasterData5[[#This Row],[Income ]]&lt;=$AB$12), "Yes", "")</f>
        <v/>
      </c>
      <c r="P1770" s="14" t="str">
        <f>IF(AND(MasterData5[[#This Row],[MntFruits]]&gt;=AC$4, MasterData5[[#This Row],[Income ]]&lt;=$AB$12), "Yes", "")</f>
        <v/>
      </c>
      <c r="Q1770" s="14" t="str">
        <f>IF(AND(MasterData5[[#This Row],[MntMeatProducts]]&gt;=AD$4, MasterData5[[#This Row],[Income ]]&lt;=$AB$12), "Yes", "")</f>
        <v/>
      </c>
      <c r="R1770" s="14" t="str">
        <f>IF(AND(MasterData5[[#This Row],[MntFishProducts]]&gt;=AE$4, MasterData5[[#This Row],[Income ]]&lt;=$AB$12), "Yes", "")</f>
        <v/>
      </c>
      <c r="S1770" s="14" t="str">
        <f>IF(AND(MasterData5[[#This Row],[MntSweetProducts]]&gt;=AF$4, MasterData5[[#This Row],[Income ]]&lt;=$AB$12), "Yes", "")</f>
        <v/>
      </c>
      <c r="U1770" s="14" t="str">
        <f>IF(MasterData5[[#This Row],[MntWines]]&gt;=AB$4, "Yes", "")</f>
        <v/>
      </c>
      <c r="V1770" s="14" t="str">
        <f>IF(MasterData5[[#This Row],[MntFruits]]&gt;=AC$4, "Yes", "")</f>
        <v>Yes</v>
      </c>
      <c r="W1770" s="14" t="str">
        <f>IF(MasterData5[[#This Row],[MntMeatProducts]]&gt;=AD$4, "Yes", "")</f>
        <v>Yes</v>
      </c>
      <c r="X1770" s="14" t="str">
        <f>IF(MasterData5[[#This Row],[MntFishProducts]]&gt;=AE$4, "Yes", "")</f>
        <v>Yes</v>
      </c>
      <c r="Y1770" s="14" t="str">
        <f>IF(MasterData5[[#This Row],[MntSweetProducts]]&gt;=AF$4, "Yes", "")</f>
        <v>Yes</v>
      </c>
    </row>
    <row r="1771" spans="1:25" x14ac:dyDescent="0.3">
      <c r="A1771">
        <v>8916</v>
      </c>
      <c r="B1771" s="10">
        <v>9</v>
      </c>
      <c r="C1771" s="10">
        <v>1</v>
      </c>
      <c r="D1771" s="10">
        <v>5</v>
      </c>
      <c r="E1771" s="10">
        <v>0</v>
      </c>
      <c r="F1771" s="10">
        <v>0</v>
      </c>
      <c r="G1771" s="10">
        <v>1</v>
      </c>
      <c r="H1771" s="24">
        <f>2021-'Customer Profile'!B1770</f>
        <v>46</v>
      </c>
      <c r="I1771" s="10">
        <f>IF(Analysis!$B$60="Wine",B1771,IF(Analysis!$B$60="Fruit",C1771,IF(Analysis!$B$60="Meat",D1771,IF(Analysis!$B$60="Fish",E1771,IF(Analysis!$B$60="Sweet",F1771,"")))))</f>
        <v>0</v>
      </c>
      <c r="J1771" s="10">
        <v>36627</v>
      </c>
      <c r="K1771" s="10" t="str">
        <f>IF(MasterData5[[#This Row],[Income ]]&gt;$AB$12, "Above", "Below")</f>
        <v>Below</v>
      </c>
      <c r="L1771" s="10">
        <f>SUM(MasterData5[[#This Row],[MntWines]:[MntSweetProducts]])</f>
        <v>15</v>
      </c>
      <c r="M1771" s="53" t="str">
        <f>IF(MasterData5[[#This Row],[Total Purchase]]&gt;=500, "Over $500", "")</f>
        <v/>
      </c>
      <c r="N1771" s="10"/>
      <c r="O1771" s="14" t="str">
        <f>IF(AND(MasterData5[[#This Row],[MntWines]]&gt;=AB$4, MasterData5[[#This Row],[Income ]]&lt;=$AB$12), "Yes", "")</f>
        <v/>
      </c>
      <c r="P1771" s="14" t="str">
        <f>IF(AND(MasterData5[[#This Row],[MntFruits]]&gt;=AC$4, MasterData5[[#This Row],[Income ]]&lt;=$AB$12), "Yes", "")</f>
        <v/>
      </c>
      <c r="Q1771" s="14" t="str">
        <f>IF(AND(MasterData5[[#This Row],[MntMeatProducts]]&gt;=AD$4, MasterData5[[#This Row],[Income ]]&lt;=$AB$12), "Yes", "")</f>
        <v/>
      </c>
      <c r="R1771" s="14" t="str">
        <f>IF(AND(MasterData5[[#This Row],[MntFishProducts]]&gt;=AE$4, MasterData5[[#This Row],[Income ]]&lt;=$AB$12), "Yes", "")</f>
        <v/>
      </c>
      <c r="S1771" s="14" t="str">
        <f>IF(AND(MasterData5[[#This Row],[MntSweetProducts]]&gt;=AF$4, MasterData5[[#This Row],[Income ]]&lt;=$AB$12), "Yes", "")</f>
        <v/>
      </c>
      <c r="U1771" s="14" t="str">
        <f>IF(MasterData5[[#This Row],[MntWines]]&gt;=AB$4, "Yes", "")</f>
        <v/>
      </c>
      <c r="V1771" s="14" t="str">
        <f>IF(MasterData5[[#This Row],[MntFruits]]&gt;=AC$4, "Yes", "")</f>
        <v/>
      </c>
      <c r="W1771" s="14" t="str">
        <f>IF(MasterData5[[#This Row],[MntMeatProducts]]&gt;=AD$4, "Yes", "")</f>
        <v/>
      </c>
      <c r="X1771" s="14" t="str">
        <f>IF(MasterData5[[#This Row],[MntFishProducts]]&gt;=AE$4, "Yes", "")</f>
        <v/>
      </c>
      <c r="Y1771" s="14" t="str">
        <f>IF(MasterData5[[#This Row],[MntSweetProducts]]&gt;=AF$4, "Yes", "")</f>
        <v/>
      </c>
    </row>
    <row r="1772" spans="1:25" x14ac:dyDescent="0.3">
      <c r="A1772">
        <v>8920</v>
      </c>
      <c r="B1772" s="10">
        <v>448</v>
      </c>
      <c r="C1772" s="10">
        <v>40</v>
      </c>
      <c r="D1772" s="10">
        <v>469</v>
      </c>
      <c r="E1772" s="10">
        <v>80</v>
      </c>
      <c r="F1772" s="10">
        <v>0</v>
      </c>
      <c r="G1772" s="10">
        <v>91</v>
      </c>
      <c r="H1772" s="24">
        <f>2021-'Customer Profile'!B1771</f>
        <v>54</v>
      </c>
      <c r="I1772" s="10">
        <f>IF(Analysis!$B$60="Wine",B1772,IF(Analysis!$B$60="Fruit",C1772,IF(Analysis!$B$60="Meat",D1772,IF(Analysis!$B$60="Fish",E1772,IF(Analysis!$B$60="Sweet",F1772,"")))))</f>
        <v>80</v>
      </c>
      <c r="J1772" s="10">
        <v>59235</v>
      </c>
      <c r="K1772" s="10" t="str">
        <f>IF(MasterData5[[#This Row],[Income ]]&gt;$AB$12, "Above", "Below")</f>
        <v>Above</v>
      </c>
      <c r="L1772" s="10">
        <f>SUM(MasterData5[[#This Row],[MntWines]:[MntSweetProducts]])</f>
        <v>1037</v>
      </c>
      <c r="M1772" s="53" t="str">
        <f>IF(MasterData5[[#This Row],[Total Purchase]]&gt;=500, "Over $500", "")</f>
        <v>Over $500</v>
      </c>
      <c r="N1772" s="10"/>
      <c r="O1772" s="14" t="str">
        <f>IF(AND(MasterData5[[#This Row],[MntWines]]&gt;=AB$4, MasterData5[[#This Row],[Income ]]&lt;=$AB$12), "Yes", "")</f>
        <v/>
      </c>
      <c r="P1772" s="14" t="str">
        <f>IF(AND(MasterData5[[#This Row],[MntFruits]]&gt;=AC$4, MasterData5[[#This Row],[Income ]]&lt;=$AB$12), "Yes", "")</f>
        <v/>
      </c>
      <c r="Q1772" s="14" t="str">
        <f>IF(AND(MasterData5[[#This Row],[MntMeatProducts]]&gt;=AD$4, MasterData5[[#This Row],[Income ]]&lt;=$AB$12), "Yes", "")</f>
        <v/>
      </c>
      <c r="R1772" s="14" t="str">
        <f>IF(AND(MasterData5[[#This Row],[MntFishProducts]]&gt;=AE$4, MasterData5[[#This Row],[Income ]]&lt;=$AB$12), "Yes", "")</f>
        <v/>
      </c>
      <c r="S1772" s="14" t="str">
        <f>IF(AND(MasterData5[[#This Row],[MntSweetProducts]]&gt;=AF$4, MasterData5[[#This Row],[Income ]]&lt;=$AB$12), "Yes", "")</f>
        <v/>
      </c>
      <c r="U1772" s="14" t="str">
        <f>IF(MasterData5[[#This Row],[MntWines]]&gt;=AB$4, "Yes", "")</f>
        <v>Yes</v>
      </c>
      <c r="V1772" s="14" t="str">
        <f>IF(MasterData5[[#This Row],[MntFruits]]&gt;=AC$4, "Yes", "")</f>
        <v>Yes</v>
      </c>
      <c r="W1772" s="14" t="str">
        <f>IF(MasterData5[[#This Row],[MntMeatProducts]]&gt;=AD$4, "Yes", "")</f>
        <v>Yes</v>
      </c>
      <c r="X1772" s="14" t="str">
        <f>IF(MasterData5[[#This Row],[MntFishProducts]]&gt;=AE$4, "Yes", "")</f>
        <v>Yes</v>
      </c>
      <c r="Y1772" s="14" t="str">
        <f>IF(MasterData5[[#This Row],[MntSweetProducts]]&gt;=AF$4, "Yes", "")</f>
        <v/>
      </c>
    </row>
    <row r="1773" spans="1:25" x14ac:dyDescent="0.3">
      <c r="A1773">
        <v>8923</v>
      </c>
      <c r="B1773" s="10">
        <v>514</v>
      </c>
      <c r="C1773" s="10">
        <v>22</v>
      </c>
      <c r="D1773" s="10">
        <v>732</v>
      </c>
      <c r="E1773" s="10">
        <v>42</v>
      </c>
      <c r="F1773" s="10">
        <v>198</v>
      </c>
      <c r="G1773" s="10">
        <v>79</v>
      </c>
      <c r="H1773" s="24">
        <f>2021-'Customer Profile'!B1772</f>
        <v>48</v>
      </c>
      <c r="I1773" s="10">
        <f>IF(Analysis!$B$60="Wine",B1773,IF(Analysis!$B$60="Fruit",C1773,IF(Analysis!$B$60="Meat",D1773,IF(Analysis!$B$60="Fish",E1773,IF(Analysis!$B$60="Sweet",F1773,"")))))</f>
        <v>42</v>
      </c>
      <c r="J1773" s="10">
        <v>83917</v>
      </c>
      <c r="K1773" s="10" t="str">
        <f>IF(MasterData5[[#This Row],[Income ]]&gt;$AB$12, "Above", "Below")</f>
        <v>Above</v>
      </c>
      <c r="L1773" s="10">
        <f>SUM(MasterData5[[#This Row],[MntWines]:[MntSweetProducts]])</f>
        <v>1508</v>
      </c>
      <c r="M1773" s="53" t="str">
        <f>IF(MasterData5[[#This Row],[Total Purchase]]&gt;=500, "Over $500", "")</f>
        <v>Over $500</v>
      </c>
      <c r="N1773" s="10"/>
      <c r="O1773" s="14" t="str">
        <f>IF(AND(MasterData5[[#This Row],[MntWines]]&gt;=AB$4, MasterData5[[#This Row],[Income ]]&lt;=$AB$12), "Yes", "")</f>
        <v/>
      </c>
      <c r="P1773" s="14" t="str">
        <f>IF(AND(MasterData5[[#This Row],[MntFruits]]&gt;=AC$4, MasterData5[[#This Row],[Income ]]&lt;=$AB$12), "Yes", "")</f>
        <v/>
      </c>
      <c r="Q1773" s="14" t="str">
        <f>IF(AND(MasterData5[[#This Row],[MntMeatProducts]]&gt;=AD$4, MasterData5[[#This Row],[Income ]]&lt;=$AB$12), "Yes", "")</f>
        <v/>
      </c>
      <c r="R1773" s="14" t="str">
        <f>IF(AND(MasterData5[[#This Row],[MntFishProducts]]&gt;=AE$4, MasterData5[[#This Row],[Income ]]&lt;=$AB$12), "Yes", "")</f>
        <v/>
      </c>
      <c r="S1773" s="14" t="str">
        <f>IF(AND(MasterData5[[#This Row],[MntSweetProducts]]&gt;=AF$4, MasterData5[[#This Row],[Income ]]&lt;=$AB$12), "Yes", "")</f>
        <v/>
      </c>
      <c r="U1773" s="14" t="str">
        <f>IF(MasterData5[[#This Row],[MntWines]]&gt;=AB$4, "Yes", "")</f>
        <v>Yes</v>
      </c>
      <c r="V1773" s="14" t="str">
        <f>IF(MasterData5[[#This Row],[MntFruits]]&gt;=AC$4, "Yes", "")</f>
        <v/>
      </c>
      <c r="W1773" s="14" t="str">
        <f>IF(MasterData5[[#This Row],[MntMeatProducts]]&gt;=AD$4, "Yes", "")</f>
        <v>Yes</v>
      </c>
      <c r="X1773" s="14" t="str">
        <f>IF(MasterData5[[#This Row],[MntFishProducts]]&gt;=AE$4, "Yes", "")</f>
        <v>Yes</v>
      </c>
      <c r="Y1773" s="14" t="str">
        <f>IF(MasterData5[[#This Row],[MntSweetProducts]]&gt;=AF$4, "Yes", "")</f>
        <v>Yes</v>
      </c>
    </row>
    <row r="1774" spans="1:25" x14ac:dyDescent="0.3">
      <c r="A1774">
        <v>8925</v>
      </c>
      <c r="B1774" s="10">
        <v>512</v>
      </c>
      <c r="C1774" s="10">
        <v>53</v>
      </c>
      <c r="D1774" s="10">
        <v>98</v>
      </c>
      <c r="E1774" s="10">
        <v>81</v>
      </c>
      <c r="F1774" s="10">
        <v>179</v>
      </c>
      <c r="G1774" s="10">
        <v>89</v>
      </c>
      <c r="H1774" s="24">
        <f>2021-'Customer Profile'!B1773</f>
        <v>56</v>
      </c>
      <c r="I1774" s="10">
        <f>IF(Analysis!$B$60="Wine",B1774,IF(Analysis!$B$60="Fruit",C1774,IF(Analysis!$B$60="Meat",D1774,IF(Analysis!$B$60="Fish",E1774,IF(Analysis!$B$60="Sweet",F1774,"")))))</f>
        <v>81</v>
      </c>
      <c r="J1774" s="10">
        <v>70053</v>
      </c>
      <c r="K1774" s="10" t="str">
        <f>IF(MasterData5[[#This Row],[Income ]]&gt;$AB$12, "Above", "Below")</f>
        <v>Above</v>
      </c>
      <c r="L1774" s="10">
        <f>SUM(MasterData5[[#This Row],[MntWines]:[MntSweetProducts]])</f>
        <v>923</v>
      </c>
      <c r="M1774" s="53" t="str">
        <f>IF(MasterData5[[#This Row],[Total Purchase]]&gt;=500, "Over $500", "")</f>
        <v>Over $500</v>
      </c>
      <c r="N1774" s="10"/>
      <c r="O1774" s="14" t="str">
        <f>IF(AND(MasterData5[[#This Row],[MntWines]]&gt;=AB$4, MasterData5[[#This Row],[Income ]]&lt;=$AB$12), "Yes", "")</f>
        <v/>
      </c>
      <c r="P1774" s="14" t="str">
        <f>IF(AND(MasterData5[[#This Row],[MntFruits]]&gt;=AC$4, MasterData5[[#This Row],[Income ]]&lt;=$AB$12), "Yes", "")</f>
        <v/>
      </c>
      <c r="Q1774" s="14" t="str">
        <f>IF(AND(MasterData5[[#This Row],[MntMeatProducts]]&gt;=AD$4, MasterData5[[#This Row],[Income ]]&lt;=$AB$12), "Yes", "")</f>
        <v/>
      </c>
      <c r="R1774" s="14" t="str">
        <f>IF(AND(MasterData5[[#This Row],[MntFishProducts]]&gt;=AE$4, MasterData5[[#This Row],[Income ]]&lt;=$AB$12), "Yes", "")</f>
        <v/>
      </c>
      <c r="S1774" s="14" t="str">
        <f>IF(AND(MasterData5[[#This Row],[MntSweetProducts]]&gt;=AF$4, MasterData5[[#This Row],[Income ]]&lt;=$AB$12), "Yes", "")</f>
        <v/>
      </c>
      <c r="U1774" s="14" t="str">
        <f>IF(MasterData5[[#This Row],[MntWines]]&gt;=AB$4, "Yes", "")</f>
        <v>Yes</v>
      </c>
      <c r="V1774" s="14" t="str">
        <f>IF(MasterData5[[#This Row],[MntFruits]]&gt;=AC$4, "Yes", "")</f>
        <v>Yes</v>
      </c>
      <c r="W1774" s="14" t="str">
        <f>IF(MasterData5[[#This Row],[MntMeatProducts]]&gt;=AD$4, "Yes", "")</f>
        <v/>
      </c>
      <c r="X1774" s="14" t="str">
        <f>IF(MasterData5[[#This Row],[MntFishProducts]]&gt;=AE$4, "Yes", "")</f>
        <v>Yes</v>
      </c>
      <c r="Y1774" s="14" t="str">
        <f>IF(MasterData5[[#This Row],[MntSweetProducts]]&gt;=AF$4, "Yes", "")</f>
        <v>Yes</v>
      </c>
    </row>
    <row r="1775" spans="1:25" x14ac:dyDescent="0.3">
      <c r="A1775">
        <v>8931</v>
      </c>
      <c r="B1775" s="10">
        <v>812</v>
      </c>
      <c r="C1775" s="10">
        <v>99</v>
      </c>
      <c r="D1775" s="10">
        <v>431</v>
      </c>
      <c r="E1775" s="10">
        <v>237</v>
      </c>
      <c r="F1775" s="10">
        <v>149</v>
      </c>
      <c r="G1775" s="10">
        <v>33</v>
      </c>
      <c r="H1775" s="24">
        <f>2021-'Customer Profile'!B1774</f>
        <v>35</v>
      </c>
      <c r="I1775" s="10">
        <f>IF(Analysis!$B$60="Wine",B1775,IF(Analysis!$B$60="Fruit",C1775,IF(Analysis!$B$60="Meat",D1775,IF(Analysis!$B$60="Fish",E1775,IF(Analysis!$B$60="Sweet",F1775,"")))))</f>
        <v>237</v>
      </c>
      <c r="J1775" s="10">
        <v>83033</v>
      </c>
      <c r="K1775" s="10" t="str">
        <f>IF(MasterData5[[#This Row],[Income ]]&gt;$AB$12, "Above", "Below")</f>
        <v>Above</v>
      </c>
      <c r="L1775" s="10">
        <f>SUM(MasterData5[[#This Row],[MntWines]:[MntSweetProducts]])</f>
        <v>1728</v>
      </c>
      <c r="M1775" s="53" t="str">
        <f>IF(MasterData5[[#This Row],[Total Purchase]]&gt;=500, "Over $500", "")</f>
        <v>Over $500</v>
      </c>
      <c r="N1775" s="10"/>
      <c r="O1775" s="14" t="str">
        <f>IF(AND(MasterData5[[#This Row],[MntWines]]&gt;=AB$4, MasterData5[[#This Row],[Income ]]&lt;=$AB$12), "Yes", "")</f>
        <v/>
      </c>
      <c r="P1775" s="14" t="str">
        <f>IF(AND(MasterData5[[#This Row],[MntFruits]]&gt;=AC$4, MasterData5[[#This Row],[Income ]]&lt;=$AB$12), "Yes", "")</f>
        <v/>
      </c>
      <c r="Q1775" s="14" t="str">
        <f>IF(AND(MasterData5[[#This Row],[MntMeatProducts]]&gt;=AD$4, MasterData5[[#This Row],[Income ]]&lt;=$AB$12), "Yes", "")</f>
        <v/>
      </c>
      <c r="R1775" s="14" t="str">
        <f>IF(AND(MasterData5[[#This Row],[MntFishProducts]]&gt;=AE$4, MasterData5[[#This Row],[Income ]]&lt;=$AB$12), "Yes", "")</f>
        <v/>
      </c>
      <c r="S1775" s="14" t="str">
        <f>IF(AND(MasterData5[[#This Row],[MntSweetProducts]]&gt;=AF$4, MasterData5[[#This Row],[Income ]]&lt;=$AB$12), "Yes", "")</f>
        <v/>
      </c>
      <c r="U1775" s="14" t="str">
        <f>IF(MasterData5[[#This Row],[MntWines]]&gt;=AB$4, "Yes", "")</f>
        <v>Yes</v>
      </c>
      <c r="V1775" s="14" t="str">
        <f>IF(MasterData5[[#This Row],[MntFruits]]&gt;=AC$4, "Yes", "")</f>
        <v>Yes</v>
      </c>
      <c r="W1775" s="14" t="str">
        <f>IF(MasterData5[[#This Row],[MntMeatProducts]]&gt;=AD$4, "Yes", "")</f>
        <v>Yes</v>
      </c>
      <c r="X1775" s="14" t="str">
        <f>IF(MasterData5[[#This Row],[MntFishProducts]]&gt;=AE$4, "Yes", "")</f>
        <v>Yes</v>
      </c>
      <c r="Y1775" s="14" t="str">
        <f>IF(MasterData5[[#This Row],[MntSweetProducts]]&gt;=AF$4, "Yes", "")</f>
        <v>Yes</v>
      </c>
    </row>
    <row r="1776" spans="1:25" x14ac:dyDescent="0.3">
      <c r="A1776">
        <v>8932</v>
      </c>
      <c r="B1776" s="10">
        <v>960</v>
      </c>
      <c r="C1776" s="10">
        <v>28</v>
      </c>
      <c r="D1776" s="10">
        <v>183</v>
      </c>
      <c r="E1776" s="10">
        <v>220</v>
      </c>
      <c r="F1776" s="10">
        <v>70</v>
      </c>
      <c r="G1776" s="10">
        <v>70</v>
      </c>
      <c r="H1776" s="24">
        <f>2021-'Customer Profile'!B1775</f>
        <v>52</v>
      </c>
      <c r="I1776" s="10">
        <f>IF(Analysis!$B$60="Wine",B1776,IF(Analysis!$B$60="Fruit",C1776,IF(Analysis!$B$60="Meat",D1776,IF(Analysis!$B$60="Fish",E1776,IF(Analysis!$B$60="Sweet",F1776,"")))))</f>
        <v>220</v>
      </c>
      <c r="J1776" s="10">
        <v>65176</v>
      </c>
      <c r="K1776" s="10" t="str">
        <f>IF(MasterData5[[#This Row],[Income ]]&gt;$AB$12, "Above", "Below")</f>
        <v>Above</v>
      </c>
      <c r="L1776" s="10">
        <f>SUM(MasterData5[[#This Row],[MntWines]:[MntSweetProducts]])</f>
        <v>1461</v>
      </c>
      <c r="M1776" s="53" t="str">
        <f>IF(MasterData5[[#This Row],[Total Purchase]]&gt;=500, "Over $500", "")</f>
        <v>Over $500</v>
      </c>
      <c r="N1776" s="10"/>
      <c r="O1776" s="14" t="str">
        <f>IF(AND(MasterData5[[#This Row],[MntWines]]&gt;=AB$4, MasterData5[[#This Row],[Income ]]&lt;=$AB$12), "Yes", "")</f>
        <v/>
      </c>
      <c r="P1776" s="14" t="str">
        <f>IF(AND(MasterData5[[#This Row],[MntFruits]]&gt;=AC$4, MasterData5[[#This Row],[Income ]]&lt;=$AB$12), "Yes", "")</f>
        <v/>
      </c>
      <c r="Q1776" s="14" t="str">
        <f>IF(AND(MasterData5[[#This Row],[MntMeatProducts]]&gt;=AD$4, MasterData5[[#This Row],[Income ]]&lt;=$AB$12), "Yes", "")</f>
        <v/>
      </c>
      <c r="R1776" s="14" t="str">
        <f>IF(AND(MasterData5[[#This Row],[MntFishProducts]]&gt;=AE$4, MasterData5[[#This Row],[Income ]]&lt;=$AB$12), "Yes", "")</f>
        <v/>
      </c>
      <c r="S1776" s="14" t="str">
        <f>IF(AND(MasterData5[[#This Row],[MntSweetProducts]]&gt;=AF$4, MasterData5[[#This Row],[Income ]]&lt;=$AB$12), "Yes", "")</f>
        <v/>
      </c>
      <c r="U1776" s="14" t="str">
        <f>IF(MasterData5[[#This Row],[MntWines]]&gt;=AB$4, "Yes", "")</f>
        <v>Yes</v>
      </c>
      <c r="V1776" s="14" t="str">
        <f>IF(MasterData5[[#This Row],[MntFruits]]&gt;=AC$4, "Yes", "")</f>
        <v>Yes</v>
      </c>
      <c r="W1776" s="14" t="str">
        <f>IF(MasterData5[[#This Row],[MntMeatProducts]]&gt;=AD$4, "Yes", "")</f>
        <v>Yes</v>
      </c>
      <c r="X1776" s="14" t="str">
        <f>IF(MasterData5[[#This Row],[MntFishProducts]]&gt;=AE$4, "Yes", "")</f>
        <v>Yes</v>
      </c>
      <c r="Y1776" s="14" t="str">
        <f>IF(MasterData5[[#This Row],[MntSweetProducts]]&gt;=AF$4, "Yes", "")</f>
        <v>Yes</v>
      </c>
    </row>
    <row r="1777" spans="1:25" x14ac:dyDescent="0.3">
      <c r="A1777">
        <v>8933</v>
      </c>
      <c r="B1777" s="10">
        <v>26</v>
      </c>
      <c r="C1777" s="10">
        <v>3</v>
      </c>
      <c r="D1777" s="10">
        <v>23</v>
      </c>
      <c r="E1777" s="10">
        <v>4</v>
      </c>
      <c r="F1777" s="10">
        <v>7</v>
      </c>
      <c r="G1777" s="10">
        <v>3</v>
      </c>
      <c r="H1777" s="24">
        <f>2021-'Customer Profile'!B1776</f>
        <v>38</v>
      </c>
      <c r="I1777" s="10">
        <f>IF(Analysis!$B$60="Wine",B1777,IF(Analysis!$B$60="Fruit",C1777,IF(Analysis!$B$60="Meat",D1777,IF(Analysis!$B$60="Fish",E1777,IF(Analysis!$B$60="Sweet",F1777,"")))))</f>
        <v>4</v>
      </c>
      <c r="J1777" s="10">
        <v>32146</v>
      </c>
      <c r="K1777" s="10" t="str">
        <f>IF(MasterData5[[#This Row],[Income ]]&gt;$AB$12, "Above", "Below")</f>
        <v>Below</v>
      </c>
      <c r="L1777" s="10">
        <f>SUM(MasterData5[[#This Row],[MntWines]:[MntSweetProducts]])</f>
        <v>63</v>
      </c>
      <c r="M1777" s="53" t="str">
        <f>IF(MasterData5[[#This Row],[Total Purchase]]&gt;=500, "Over $500", "")</f>
        <v/>
      </c>
      <c r="N1777" s="10"/>
      <c r="O1777" s="14" t="str">
        <f>IF(AND(MasterData5[[#This Row],[MntWines]]&gt;=AB$4, MasterData5[[#This Row],[Income ]]&lt;=$AB$12), "Yes", "")</f>
        <v/>
      </c>
      <c r="P1777" s="14" t="str">
        <f>IF(AND(MasterData5[[#This Row],[MntFruits]]&gt;=AC$4, MasterData5[[#This Row],[Income ]]&lt;=$AB$12), "Yes", "")</f>
        <v/>
      </c>
      <c r="Q1777" s="14" t="str">
        <f>IF(AND(MasterData5[[#This Row],[MntMeatProducts]]&gt;=AD$4, MasterData5[[#This Row],[Income ]]&lt;=$AB$12), "Yes", "")</f>
        <v/>
      </c>
      <c r="R1777" s="14" t="str">
        <f>IF(AND(MasterData5[[#This Row],[MntFishProducts]]&gt;=AE$4, MasterData5[[#This Row],[Income ]]&lt;=$AB$12), "Yes", "")</f>
        <v/>
      </c>
      <c r="S1777" s="14" t="str">
        <f>IF(AND(MasterData5[[#This Row],[MntSweetProducts]]&gt;=AF$4, MasterData5[[#This Row],[Income ]]&lt;=$AB$12), "Yes", "")</f>
        <v/>
      </c>
      <c r="U1777" s="14" t="str">
        <f>IF(MasterData5[[#This Row],[MntWines]]&gt;=AB$4, "Yes", "")</f>
        <v/>
      </c>
      <c r="V1777" s="14" t="str">
        <f>IF(MasterData5[[#This Row],[MntFruits]]&gt;=AC$4, "Yes", "")</f>
        <v/>
      </c>
      <c r="W1777" s="14" t="str">
        <f>IF(MasterData5[[#This Row],[MntMeatProducts]]&gt;=AD$4, "Yes", "")</f>
        <v/>
      </c>
      <c r="X1777" s="14" t="str">
        <f>IF(MasterData5[[#This Row],[MntFishProducts]]&gt;=AE$4, "Yes", "")</f>
        <v/>
      </c>
      <c r="Y1777" s="14" t="str">
        <f>IF(MasterData5[[#This Row],[MntSweetProducts]]&gt;=AF$4, "Yes", "")</f>
        <v/>
      </c>
    </row>
    <row r="1778" spans="1:25" x14ac:dyDescent="0.3">
      <c r="A1778">
        <v>8939</v>
      </c>
      <c r="B1778" s="10">
        <v>382</v>
      </c>
      <c r="C1778" s="10">
        <v>138</v>
      </c>
      <c r="D1778" s="10">
        <v>65</v>
      </c>
      <c r="E1778" s="10">
        <v>60</v>
      </c>
      <c r="F1778" s="10">
        <v>26</v>
      </c>
      <c r="G1778" s="10">
        <v>59</v>
      </c>
      <c r="H1778" s="24">
        <f>2021-'Customer Profile'!B1777</f>
        <v>62</v>
      </c>
      <c r="I1778" s="10">
        <f>IF(Analysis!$B$60="Wine",B1778,IF(Analysis!$B$60="Fruit",C1778,IF(Analysis!$B$60="Meat",D1778,IF(Analysis!$B$60="Fish",E1778,IF(Analysis!$B$60="Sweet",F1778,"")))))</f>
        <v>60</v>
      </c>
      <c r="J1778" s="10">
        <v>61250</v>
      </c>
      <c r="K1778" s="10" t="str">
        <f>IF(MasterData5[[#This Row],[Income ]]&gt;$AB$12, "Above", "Below")</f>
        <v>Above</v>
      </c>
      <c r="L1778" s="10">
        <f>SUM(MasterData5[[#This Row],[MntWines]:[MntSweetProducts]])</f>
        <v>671</v>
      </c>
      <c r="M1778" s="53" t="str">
        <f>IF(MasterData5[[#This Row],[Total Purchase]]&gt;=500, "Over $500", "")</f>
        <v>Over $500</v>
      </c>
      <c r="N1778" s="10"/>
      <c r="O1778" s="14" t="str">
        <f>IF(AND(MasterData5[[#This Row],[MntWines]]&gt;=AB$4, MasterData5[[#This Row],[Income ]]&lt;=$AB$12), "Yes", "")</f>
        <v/>
      </c>
      <c r="P1778" s="14" t="str">
        <f>IF(AND(MasterData5[[#This Row],[MntFruits]]&gt;=AC$4, MasterData5[[#This Row],[Income ]]&lt;=$AB$12), "Yes", "")</f>
        <v/>
      </c>
      <c r="Q1778" s="14" t="str">
        <f>IF(AND(MasterData5[[#This Row],[MntMeatProducts]]&gt;=AD$4, MasterData5[[#This Row],[Income ]]&lt;=$AB$12), "Yes", "")</f>
        <v/>
      </c>
      <c r="R1778" s="14" t="str">
        <f>IF(AND(MasterData5[[#This Row],[MntFishProducts]]&gt;=AE$4, MasterData5[[#This Row],[Income ]]&lt;=$AB$12), "Yes", "")</f>
        <v/>
      </c>
      <c r="S1778" s="14" t="str">
        <f>IF(AND(MasterData5[[#This Row],[MntSweetProducts]]&gt;=AF$4, MasterData5[[#This Row],[Income ]]&lt;=$AB$12), "Yes", "")</f>
        <v/>
      </c>
      <c r="U1778" s="14" t="str">
        <f>IF(MasterData5[[#This Row],[MntWines]]&gt;=AB$4, "Yes", "")</f>
        <v>Yes</v>
      </c>
      <c r="V1778" s="14" t="str">
        <f>IF(MasterData5[[#This Row],[MntFruits]]&gt;=AC$4, "Yes", "")</f>
        <v>Yes</v>
      </c>
      <c r="W1778" s="14" t="str">
        <f>IF(MasterData5[[#This Row],[MntMeatProducts]]&gt;=AD$4, "Yes", "")</f>
        <v/>
      </c>
      <c r="X1778" s="14" t="str">
        <f>IF(MasterData5[[#This Row],[MntFishProducts]]&gt;=AE$4, "Yes", "")</f>
        <v>Yes</v>
      </c>
      <c r="Y1778" s="14" t="str">
        <f>IF(MasterData5[[#This Row],[MntSweetProducts]]&gt;=AF$4, "Yes", "")</f>
        <v/>
      </c>
    </row>
    <row r="1779" spans="1:25" x14ac:dyDescent="0.3">
      <c r="A1779">
        <v>8945</v>
      </c>
      <c r="B1779" s="10">
        <v>171</v>
      </c>
      <c r="C1779" s="10">
        <v>0</v>
      </c>
      <c r="D1779" s="10">
        <v>11</v>
      </c>
      <c r="E1779" s="10">
        <v>0</v>
      </c>
      <c r="F1779" s="10">
        <v>1</v>
      </c>
      <c r="G1779" s="10">
        <v>20</v>
      </c>
      <c r="H1779" s="24">
        <f>2021-'Customer Profile'!B1778</f>
        <v>51</v>
      </c>
      <c r="I1779" s="10">
        <f>IF(Analysis!$B$60="Wine",B1779,IF(Analysis!$B$60="Fruit",C1779,IF(Analysis!$B$60="Meat",D1779,IF(Analysis!$B$60="Fish",E1779,IF(Analysis!$B$60="Sweet",F1779,"")))))</f>
        <v>0</v>
      </c>
      <c r="J1779" s="10">
        <v>54137</v>
      </c>
      <c r="K1779" s="10" t="str">
        <f>IF(MasterData5[[#This Row],[Income ]]&gt;$AB$12, "Above", "Below")</f>
        <v>Above</v>
      </c>
      <c r="L1779" s="10">
        <f>SUM(MasterData5[[#This Row],[MntWines]:[MntSweetProducts]])</f>
        <v>183</v>
      </c>
      <c r="M1779" s="53" t="str">
        <f>IF(MasterData5[[#This Row],[Total Purchase]]&gt;=500, "Over $500", "")</f>
        <v/>
      </c>
      <c r="N1779" s="10"/>
      <c r="O1779" s="14" t="str">
        <f>IF(AND(MasterData5[[#This Row],[MntWines]]&gt;=AB$4, MasterData5[[#This Row],[Income ]]&lt;=$AB$12), "Yes", "")</f>
        <v/>
      </c>
      <c r="P1779" s="14" t="str">
        <f>IF(AND(MasterData5[[#This Row],[MntFruits]]&gt;=AC$4, MasterData5[[#This Row],[Income ]]&lt;=$AB$12), "Yes", "")</f>
        <v/>
      </c>
      <c r="Q1779" s="14" t="str">
        <f>IF(AND(MasterData5[[#This Row],[MntMeatProducts]]&gt;=AD$4, MasterData5[[#This Row],[Income ]]&lt;=$AB$12), "Yes", "")</f>
        <v/>
      </c>
      <c r="R1779" s="14" t="str">
        <f>IF(AND(MasterData5[[#This Row],[MntFishProducts]]&gt;=AE$4, MasterData5[[#This Row],[Income ]]&lt;=$AB$12), "Yes", "")</f>
        <v/>
      </c>
      <c r="S1779" s="14" t="str">
        <f>IF(AND(MasterData5[[#This Row],[MntSweetProducts]]&gt;=AF$4, MasterData5[[#This Row],[Income ]]&lt;=$AB$12), "Yes", "")</f>
        <v/>
      </c>
      <c r="U1779" s="14" t="str">
        <f>IF(MasterData5[[#This Row],[MntWines]]&gt;=AB$4, "Yes", "")</f>
        <v/>
      </c>
      <c r="V1779" s="14" t="str">
        <f>IF(MasterData5[[#This Row],[MntFruits]]&gt;=AC$4, "Yes", "")</f>
        <v/>
      </c>
      <c r="W1779" s="14" t="str">
        <f>IF(MasterData5[[#This Row],[MntMeatProducts]]&gt;=AD$4, "Yes", "")</f>
        <v/>
      </c>
      <c r="X1779" s="14" t="str">
        <f>IF(MasterData5[[#This Row],[MntFishProducts]]&gt;=AE$4, "Yes", "")</f>
        <v/>
      </c>
      <c r="Y1779" s="14" t="str">
        <f>IF(MasterData5[[#This Row],[MntSweetProducts]]&gt;=AF$4, "Yes", "")</f>
        <v/>
      </c>
    </row>
    <row r="1780" spans="1:25" x14ac:dyDescent="0.3">
      <c r="A1780">
        <v>8952</v>
      </c>
      <c r="B1780" s="10">
        <v>397</v>
      </c>
      <c r="C1780" s="10">
        <v>46</v>
      </c>
      <c r="D1780" s="10">
        <v>288</v>
      </c>
      <c r="E1780" s="10">
        <v>20</v>
      </c>
      <c r="F1780" s="10">
        <v>38</v>
      </c>
      <c r="G1780" s="10">
        <v>70</v>
      </c>
      <c r="H1780" s="24">
        <f>2021-'Customer Profile'!B1779</f>
        <v>68</v>
      </c>
      <c r="I1780" s="10">
        <f>IF(Analysis!$B$60="Wine",B1780,IF(Analysis!$B$60="Fruit",C1780,IF(Analysis!$B$60="Meat",D1780,IF(Analysis!$B$60="Fish",E1780,IF(Analysis!$B$60="Sweet",F1780,"")))))</f>
        <v>20</v>
      </c>
      <c r="J1780" s="10">
        <v>65569</v>
      </c>
      <c r="K1780" s="10" t="str">
        <f>IF(MasterData5[[#This Row],[Income ]]&gt;$AB$12, "Above", "Below")</f>
        <v>Above</v>
      </c>
      <c r="L1780" s="10">
        <f>SUM(MasterData5[[#This Row],[MntWines]:[MntSweetProducts]])</f>
        <v>789</v>
      </c>
      <c r="M1780" s="53" t="str">
        <f>IF(MasterData5[[#This Row],[Total Purchase]]&gt;=500, "Over $500", "")</f>
        <v>Over $500</v>
      </c>
      <c r="N1780" s="10"/>
      <c r="O1780" s="14" t="str">
        <f>IF(AND(MasterData5[[#This Row],[MntWines]]&gt;=AB$4, MasterData5[[#This Row],[Income ]]&lt;=$AB$12), "Yes", "")</f>
        <v/>
      </c>
      <c r="P1780" s="14" t="str">
        <f>IF(AND(MasterData5[[#This Row],[MntFruits]]&gt;=AC$4, MasterData5[[#This Row],[Income ]]&lt;=$AB$12), "Yes", "")</f>
        <v/>
      </c>
      <c r="Q1780" s="14" t="str">
        <f>IF(AND(MasterData5[[#This Row],[MntMeatProducts]]&gt;=AD$4, MasterData5[[#This Row],[Income ]]&lt;=$AB$12), "Yes", "")</f>
        <v/>
      </c>
      <c r="R1780" s="14" t="str">
        <f>IF(AND(MasterData5[[#This Row],[MntFishProducts]]&gt;=AE$4, MasterData5[[#This Row],[Income ]]&lt;=$AB$12), "Yes", "")</f>
        <v/>
      </c>
      <c r="S1780" s="14" t="str">
        <f>IF(AND(MasterData5[[#This Row],[MntSweetProducts]]&gt;=AF$4, MasterData5[[#This Row],[Income ]]&lt;=$AB$12), "Yes", "")</f>
        <v/>
      </c>
      <c r="U1780" s="14" t="str">
        <f>IF(MasterData5[[#This Row],[MntWines]]&gt;=AB$4, "Yes", "")</f>
        <v>Yes</v>
      </c>
      <c r="V1780" s="14" t="str">
        <f>IF(MasterData5[[#This Row],[MntFruits]]&gt;=AC$4, "Yes", "")</f>
        <v>Yes</v>
      </c>
      <c r="W1780" s="14" t="str">
        <f>IF(MasterData5[[#This Row],[MntMeatProducts]]&gt;=AD$4, "Yes", "")</f>
        <v>Yes</v>
      </c>
      <c r="X1780" s="14" t="str">
        <f>IF(MasterData5[[#This Row],[MntFishProducts]]&gt;=AE$4, "Yes", "")</f>
        <v/>
      </c>
      <c r="Y1780" s="14" t="str">
        <f>IF(MasterData5[[#This Row],[MntSweetProducts]]&gt;=AF$4, "Yes", "")</f>
        <v>Yes</v>
      </c>
    </row>
    <row r="1781" spans="1:25" x14ac:dyDescent="0.3">
      <c r="A1781">
        <v>8953</v>
      </c>
      <c r="B1781" s="10">
        <v>27</v>
      </c>
      <c r="C1781" s="10">
        <v>0</v>
      </c>
      <c r="D1781" s="10">
        <v>5</v>
      </c>
      <c r="E1781" s="10">
        <v>0</v>
      </c>
      <c r="F1781" s="10">
        <v>0</v>
      </c>
      <c r="G1781" s="10">
        <v>3</v>
      </c>
      <c r="H1781" s="24">
        <f>2021-'Customer Profile'!B1780</f>
        <v>56</v>
      </c>
      <c r="I1781" s="10">
        <f>IF(Analysis!$B$60="Wine",B1781,IF(Analysis!$B$60="Fruit",C1781,IF(Analysis!$B$60="Meat",D1781,IF(Analysis!$B$60="Fish",E1781,IF(Analysis!$B$60="Sweet",F1781,"")))))</f>
        <v>0</v>
      </c>
      <c r="J1781" s="10">
        <v>35791</v>
      </c>
      <c r="K1781" s="10" t="str">
        <f>IF(MasterData5[[#This Row],[Income ]]&gt;$AB$12, "Above", "Below")</f>
        <v>Below</v>
      </c>
      <c r="L1781" s="10">
        <f>SUM(MasterData5[[#This Row],[MntWines]:[MntSweetProducts]])</f>
        <v>32</v>
      </c>
      <c r="M1781" s="53" t="str">
        <f>IF(MasterData5[[#This Row],[Total Purchase]]&gt;=500, "Over $500", "")</f>
        <v/>
      </c>
      <c r="N1781" s="10"/>
      <c r="O1781" s="14" t="str">
        <f>IF(AND(MasterData5[[#This Row],[MntWines]]&gt;=AB$4, MasterData5[[#This Row],[Income ]]&lt;=$AB$12), "Yes", "")</f>
        <v/>
      </c>
      <c r="P1781" s="14" t="str">
        <f>IF(AND(MasterData5[[#This Row],[MntFruits]]&gt;=AC$4, MasterData5[[#This Row],[Income ]]&lt;=$AB$12), "Yes", "")</f>
        <v/>
      </c>
      <c r="Q1781" s="14" t="str">
        <f>IF(AND(MasterData5[[#This Row],[MntMeatProducts]]&gt;=AD$4, MasterData5[[#This Row],[Income ]]&lt;=$AB$12), "Yes", "")</f>
        <v/>
      </c>
      <c r="R1781" s="14" t="str">
        <f>IF(AND(MasterData5[[#This Row],[MntFishProducts]]&gt;=AE$4, MasterData5[[#This Row],[Income ]]&lt;=$AB$12), "Yes", "")</f>
        <v/>
      </c>
      <c r="S1781" s="14" t="str">
        <f>IF(AND(MasterData5[[#This Row],[MntSweetProducts]]&gt;=AF$4, MasterData5[[#This Row],[Income ]]&lt;=$AB$12), "Yes", "")</f>
        <v/>
      </c>
      <c r="U1781" s="14" t="str">
        <f>IF(MasterData5[[#This Row],[MntWines]]&gt;=AB$4, "Yes", "")</f>
        <v/>
      </c>
      <c r="V1781" s="14" t="str">
        <f>IF(MasterData5[[#This Row],[MntFruits]]&gt;=AC$4, "Yes", "")</f>
        <v/>
      </c>
      <c r="W1781" s="14" t="str">
        <f>IF(MasterData5[[#This Row],[MntMeatProducts]]&gt;=AD$4, "Yes", "")</f>
        <v/>
      </c>
      <c r="X1781" s="14" t="str">
        <f>IF(MasterData5[[#This Row],[MntFishProducts]]&gt;=AE$4, "Yes", "")</f>
        <v/>
      </c>
      <c r="Y1781" s="14" t="str">
        <f>IF(MasterData5[[#This Row],[MntSweetProducts]]&gt;=AF$4, "Yes", "")</f>
        <v/>
      </c>
    </row>
    <row r="1782" spans="1:25" x14ac:dyDescent="0.3">
      <c r="A1782">
        <v>8955</v>
      </c>
      <c r="B1782" s="10">
        <v>35</v>
      </c>
      <c r="C1782" s="10">
        <v>0</v>
      </c>
      <c r="D1782" s="10">
        <v>4</v>
      </c>
      <c r="E1782" s="10">
        <v>0</v>
      </c>
      <c r="F1782" s="10">
        <v>0</v>
      </c>
      <c r="G1782" s="10">
        <v>10</v>
      </c>
      <c r="H1782" s="24">
        <f>2021-'Customer Profile'!B1781</f>
        <v>64</v>
      </c>
      <c r="I1782" s="10">
        <f>IF(Analysis!$B$60="Wine",B1782,IF(Analysis!$B$60="Fruit",C1782,IF(Analysis!$B$60="Meat",D1782,IF(Analysis!$B$60="Fish",E1782,IF(Analysis!$B$60="Sweet",F1782,"")))))</f>
        <v>0</v>
      </c>
      <c r="J1782" s="10">
        <v>40451</v>
      </c>
      <c r="K1782" s="10" t="str">
        <f>IF(MasterData5[[#This Row],[Income ]]&gt;$AB$12, "Above", "Below")</f>
        <v>Below</v>
      </c>
      <c r="L1782" s="10">
        <f>SUM(MasterData5[[#This Row],[MntWines]:[MntSweetProducts]])</f>
        <v>39</v>
      </c>
      <c r="M1782" s="53" t="str">
        <f>IF(MasterData5[[#This Row],[Total Purchase]]&gt;=500, "Over $500", "")</f>
        <v/>
      </c>
      <c r="N1782" s="10"/>
      <c r="O1782" s="14" t="str">
        <f>IF(AND(MasterData5[[#This Row],[MntWines]]&gt;=AB$4, MasterData5[[#This Row],[Income ]]&lt;=$AB$12), "Yes", "")</f>
        <v/>
      </c>
      <c r="P1782" s="14" t="str">
        <f>IF(AND(MasterData5[[#This Row],[MntFruits]]&gt;=AC$4, MasterData5[[#This Row],[Income ]]&lt;=$AB$12), "Yes", "")</f>
        <v/>
      </c>
      <c r="Q1782" s="14" t="str">
        <f>IF(AND(MasterData5[[#This Row],[MntMeatProducts]]&gt;=AD$4, MasterData5[[#This Row],[Income ]]&lt;=$AB$12), "Yes", "")</f>
        <v/>
      </c>
      <c r="R1782" s="14" t="str">
        <f>IF(AND(MasterData5[[#This Row],[MntFishProducts]]&gt;=AE$4, MasterData5[[#This Row],[Income ]]&lt;=$AB$12), "Yes", "")</f>
        <v/>
      </c>
      <c r="S1782" s="14" t="str">
        <f>IF(AND(MasterData5[[#This Row],[MntSweetProducts]]&gt;=AF$4, MasterData5[[#This Row],[Income ]]&lt;=$AB$12), "Yes", "")</f>
        <v/>
      </c>
      <c r="U1782" s="14" t="str">
        <f>IF(MasterData5[[#This Row],[MntWines]]&gt;=AB$4, "Yes", "")</f>
        <v/>
      </c>
      <c r="V1782" s="14" t="str">
        <f>IF(MasterData5[[#This Row],[MntFruits]]&gt;=AC$4, "Yes", "")</f>
        <v/>
      </c>
      <c r="W1782" s="14" t="str">
        <f>IF(MasterData5[[#This Row],[MntMeatProducts]]&gt;=AD$4, "Yes", "")</f>
        <v/>
      </c>
      <c r="X1782" s="14" t="str">
        <f>IF(MasterData5[[#This Row],[MntFishProducts]]&gt;=AE$4, "Yes", "")</f>
        <v/>
      </c>
      <c r="Y1782" s="14" t="str">
        <f>IF(MasterData5[[#This Row],[MntSweetProducts]]&gt;=AF$4, "Yes", "")</f>
        <v/>
      </c>
    </row>
    <row r="1783" spans="1:25" x14ac:dyDescent="0.3">
      <c r="A1783">
        <v>8957</v>
      </c>
      <c r="B1783" s="10">
        <v>480</v>
      </c>
      <c r="C1783" s="10">
        <v>86</v>
      </c>
      <c r="D1783" s="10">
        <v>249</v>
      </c>
      <c r="E1783" s="10">
        <v>75</v>
      </c>
      <c r="F1783" s="10">
        <v>86</v>
      </c>
      <c r="G1783" s="10">
        <v>144</v>
      </c>
      <c r="H1783" s="24">
        <f>2021-'Customer Profile'!B1782</f>
        <v>69</v>
      </c>
      <c r="I1783" s="10">
        <f>IF(Analysis!$B$60="Wine",B1783,IF(Analysis!$B$60="Fruit",C1783,IF(Analysis!$B$60="Meat",D1783,IF(Analysis!$B$60="Fish",E1783,IF(Analysis!$B$60="Sweet",F1783,"")))))</f>
        <v>75</v>
      </c>
      <c r="J1783" s="10">
        <v>64831</v>
      </c>
      <c r="K1783" s="10" t="str">
        <f>IF(MasterData5[[#This Row],[Income ]]&gt;$AB$12, "Above", "Below")</f>
        <v>Above</v>
      </c>
      <c r="L1783" s="10">
        <f>SUM(MasterData5[[#This Row],[MntWines]:[MntSweetProducts]])</f>
        <v>976</v>
      </c>
      <c r="M1783" s="53" t="str">
        <f>IF(MasterData5[[#This Row],[Total Purchase]]&gt;=500, "Over $500", "")</f>
        <v>Over $500</v>
      </c>
      <c r="N1783" s="10"/>
      <c r="O1783" s="14" t="str">
        <f>IF(AND(MasterData5[[#This Row],[MntWines]]&gt;=AB$4, MasterData5[[#This Row],[Income ]]&lt;=$AB$12), "Yes", "")</f>
        <v/>
      </c>
      <c r="P1783" s="14" t="str">
        <f>IF(AND(MasterData5[[#This Row],[MntFruits]]&gt;=AC$4, MasterData5[[#This Row],[Income ]]&lt;=$AB$12), "Yes", "")</f>
        <v/>
      </c>
      <c r="Q1783" s="14" t="str">
        <f>IF(AND(MasterData5[[#This Row],[MntMeatProducts]]&gt;=AD$4, MasterData5[[#This Row],[Income ]]&lt;=$AB$12), "Yes", "")</f>
        <v/>
      </c>
      <c r="R1783" s="14" t="str">
        <f>IF(AND(MasterData5[[#This Row],[MntFishProducts]]&gt;=AE$4, MasterData5[[#This Row],[Income ]]&lt;=$AB$12), "Yes", "")</f>
        <v/>
      </c>
      <c r="S1783" s="14" t="str">
        <f>IF(AND(MasterData5[[#This Row],[MntSweetProducts]]&gt;=AF$4, MasterData5[[#This Row],[Income ]]&lt;=$AB$12), "Yes", "")</f>
        <v/>
      </c>
      <c r="U1783" s="14" t="str">
        <f>IF(MasterData5[[#This Row],[MntWines]]&gt;=AB$4, "Yes", "")</f>
        <v>Yes</v>
      </c>
      <c r="V1783" s="14" t="str">
        <f>IF(MasterData5[[#This Row],[MntFruits]]&gt;=AC$4, "Yes", "")</f>
        <v>Yes</v>
      </c>
      <c r="W1783" s="14" t="str">
        <f>IF(MasterData5[[#This Row],[MntMeatProducts]]&gt;=AD$4, "Yes", "")</f>
        <v>Yes</v>
      </c>
      <c r="X1783" s="14" t="str">
        <f>IF(MasterData5[[#This Row],[MntFishProducts]]&gt;=AE$4, "Yes", "")</f>
        <v>Yes</v>
      </c>
      <c r="Y1783" s="14" t="str">
        <f>IF(MasterData5[[#This Row],[MntSweetProducts]]&gt;=AF$4, "Yes", "")</f>
        <v>Yes</v>
      </c>
    </row>
    <row r="1784" spans="1:25" x14ac:dyDescent="0.3">
      <c r="A1784">
        <v>8962</v>
      </c>
      <c r="B1784" s="10">
        <v>26</v>
      </c>
      <c r="C1784" s="10">
        <v>0</v>
      </c>
      <c r="D1784" s="10">
        <v>8</v>
      </c>
      <c r="E1784" s="10">
        <v>0</v>
      </c>
      <c r="F1784" s="10">
        <v>0</v>
      </c>
      <c r="G1784" s="10">
        <v>3</v>
      </c>
      <c r="H1784" s="24">
        <f>2021-'Customer Profile'!B1783</f>
        <v>46</v>
      </c>
      <c r="I1784" s="10">
        <f>IF(Analysis!$B$60="Wine",B1784,IF(Analysis!$B$60="Fruit",C1784,IF(Analysis!$B$60="Meat",D1784,IF(Analysis!$B$60="Fish",E1784,IF(Analysis!$B$60="Sweet",F1784,"")))))</f>
        <v>0</v>
      </c>
      <c r="J1784" s="10">
        <v>44319</v>
      </c>
      <c r="K1784" s="10" t="str">
        <f>IF(MasterData5[[#This Row],[Income ]]&gt;$AB$12, "Above", "Below")</f>
        <v>Below</v>
      </c>
      <c r="L1784" s="10">
        <f>SUM(MasterData5[[#This Row],[MntWines]:[MntSweetProducts]])</f>
        <v>34</v>
      </c>
      <c r="M1784" s="53" t="str">
        <f>IF(MasterData5[[#This Row],[Total Purchase]]&gt;=500, "Over $500", "")</f>
        <v/>
      </c>
      <c r="N1784" s="10"/>
      <c r="O1784" s="14" t="str">
        <f>IF(AND(MasterData5[[#This Row],[MntWines]]&gt;=AB$4, MasterData5[[#This Row],[Income ]]&lt;=$AB$12), "Yes", "")</f>
        <v/>
      </c>
      <c r="P1784" s="14" t="str">
        <f>IF(AND(MasterData5[[#This Row],[MntFruits]]&gt;=AC$4, MasterData5[[#This Row],[Income ]]&lt;=$AB$12), "Yes", "")</f>
        <v/>
      </c>
      <c r="Q1784" s="14" t="str">
        <f>IF(AND(MasterData5[[#This Row],[MntMeatProducts]]&gt;=AD$4, MasterData5[[#This Row],[Income ]]&lt;=$AB$12), "Yes", "")</f>
        <v/>
      </c>
      <c r="R1784" s="14" t="str">
        <f>IF(AND(MasterData5[[#This Row],[MntFishProducts]]&gt;=AE$4, MasterData5[[#This Row],[Income ]]&lt;=$AB$12), "Yes", "")</f>
        <v/>
      </c>
      <c r="S1784" s="14" t="str">
        <f>IF(AND(MasterData5[[#This Row],[MntSweetProducts]]&gt;=AF$4, MasterData5[[#This Row],[Income ]]&lt;=$AB$12), "Yes", "")</f>
        <v/>
      </c>
      <c r="U1784" s="14" t="str">
        <f>IF(MasterData5[[#This Row],[MntWines]]&gt;=AB$4, "Yes", "")</f>
        <v/>
      </c>
      <c r="V1784" s="14" t="str">
        <f>IF(MasterData5[[#This Row],[MntFruits]]&gt;=AC$4, "Yes", "")</f>
        <v/>
      </c>
      <c r="W1784" s="14" t="str">
        <f>IF(MasterData5[[#This Row],[MntMeatProducts]]&gt;=AD$4, "Yes", "")</f>
        <v/>
      </c>
      <c r="X1784" s="14" t="str">
        <f>IF(MasterData5[[#This Row],[MntFishProducts]]&gt;=AE$4, "Yes", "")</f>
        <v/>
      </c>
      <c r="Y1784" s="14" t="str">
        <f>IF(MasterData5[[#This Row],[MntSweetProducts]]&gt;=AF$4, "Yes", "")</f>
        <v/>
      </c>
    </row>
    <row r="1785" spans="1:25" x14ac:dyDescent="0.3">
      <c r="A1785">
        <v>8969</v>
      </c>
      <c r="B1785" s="10">
        <v>548</v>
      </c>
      <c r="C1785" s="10">
        <v>31</v>
      </c>
      <c r="D1785" s="10">
        <v>422</v>
      </c>
      <c r="E1785" s="10">
        <v>0</v>
      </c>
      <c r="F1785" s="10">
        <v>112</v>
      </c>
      <c r="G1785" s="10">
        <v>28</v>
      </c>
      <c r="H1785" s="24">
        <f>2021-'Customer Profile'!B1784</f>
        <v>44</v>
      </c>
      <c r="I1785" s="10">
        <f>IF(Analysis!$B$60="Wine",B1785,IF(Analysis!$B$60="Fruit",C1785,IF(Analysis!$B$60="Meat",D1785,IF(Analysis!$B$60="Fish",E1785,IF(Analysis!$B$60="Sweet",F1785,"")))))</f>
        <v>0</v>
      </c>
      <c r="J1785" s="10">
        <v>71855</v>
      </c>
      <c r="K1785" s="10" t="str">
        <f>IF(MasterData5[[#This Row],[Income ]]&gt;$AB$12, "Above", "Below")</f>
        <v>Above</v>
      </c>
      <c r="L1785" s="10">
        <f>SUM(MasterData5[[#This Row],[MntWines]:[MntSweetProducts]])</f>
        <v>1113</v>
      </c>
      <c r="M1785" s="53" t="str">
        <f>IF(MasterData5[[#This Row],[Total Purchase]]&gt;=500, "Over $500", "")</f>
        <v>Over $500</v>
      </c>
      <c r="N1785" s="10"/>
      <c r="O1785" s="14" t="str">
        <f>IF(AND(MasterData5[[#This Row],[MntWines]]&gt;=AB$4, MasterData5[[#This Row],[Income ]]&lt;=$AB$12), "Yes", "")</f>
        <v/>
      </c>
      <c r="P1785" s="14" t="str">
        <f>IF(AND(MasterData5[[#This Row],[MntFruits]]&gt;=AC$4, MasterData5[[#This Row],[Income ]]&lt;=$AB$12), "Yes", "")</f>
        <v/>
      </c>
      <c r="Q1785" s="14" t="str">
        <f>IF(AND(MasterData5[[#This Row],[MntMeatProducts]]&gt;=AD$4, MasterData5[[#This Row],[Income ]]&lt;=$AB$12), "Yes", "")</f>
        <v/>
      </c>
      <c r="R1785" s="14" t="str">
        <f>IF(AND(MasterData5[[#This Row],[MntFishProducts]]&gt;=AE$4, MasterData5[[#This Row],[Income ]]&lt;=$AB$12), "Yes", "")</f>
        <v/>
      </c>
      <c r="S1785" s="14" t="str">
        <f>IF(AND(MasterData5[[#This Row],[MntSweetProducts]]&gt;=AF$4, MasterData5[[#This Row],[Income ]]&lt;=$AB$12), "Yes", "")</f>
        <v/>
      </c>
      <c r="U1785" s="14" t="str">
        <f>IF(MasterData5[[#This Row],[MntWines]]&gt;=AB$4, "Yes", "")</f>
        <v>Yes</v>
      </c>
      <c r="V1785" s="14" t="str">
        <f>IF(MasterData5[[#This Row],[MntFruits]]&gt;=AC$4, "Yes", "")</f>
        <v>Yes</v>
      </c>
      <c r="W1785" s="14" t="str">
        <f>IF(MasterData5[[#This Row],[MntMeatProducts]]&gt;=AD$4, "Yes", "")</f>
        <v>Yes</v>
      </c>
      <c r="X1785" s="14" t="str">
        <f>IF(MasterData5[[#This Row],[MntFishProducts]]&gt;=AE$4, "Yes", "")</f>
        <v/>
      </c>
      <c r="Y1785" s="14" t="str">
        <f>IF(MasterData5[[#This Row],[MntSweetProducts]]&gt;=AF$4, "Yes", "")</f>
        <v>Yes</v>
      </c>
    </row>
    <row r="1786" spans="1:25" x14ac:dyDescent="0.3">
      <c r="A1786">
        <v>8970</v>
      </c>
      <c r="B1786" s="10">
        <v>371</v>
      </c>
      <c r="C1786" s="10">
        <v>22</v>
      </c>
      <c r="D1786" s="10">
        <v>39</v>
      </c>
      <c r="E1786" s="10">
        <v>6</v>
      </c>
      <c r="F1786" s="10">
        <v>0</v>
      </c>
      <c r="G1786" s="10">
        <v>92</v>
      </c>
      <c r="H1786" s="24">
        <f>2021-'Customer Profile'!B1785</f>
        <v>49</v>
      </c>
      <c r="I1786" s="10">
        <f>IF(Analysis!$B$60="Wine",B1786,IF(Analysis!$B$60="Fruit",C1786,IF(Analysis!$B$60="Meat",D1786,IF(Analysis!$B$60="Fish",E1786,IF(Analysis!$B$60="Sweet",F1786,"")))))</f>
        <v>6</v>
      </c>
      <c r="J1786" s="10">
        <v>62010</v>
      </c>
      <c r="K1786" s="10" t="str">
        <f>IF(MasterData5[[#This Row],[Income ]]&gt;$AB$12, "Above", "Below")</f>
        <v>Above</v>
      </c>
      <c r="L1786" s="10">
        <f>SUM(MasterData5[[#This Row],[MntWines]:[MntSweetProducts]])</f>
        <v>438</v>
      </c>
      <c r="M1786" s="53" t="str">
        <f>IF(MasterData5[[#This Row],[Total Purchase]]&gt;=500, "Over $500", "")</f>
        <v/>
      </c>
      <c r="N1786" s="10"/>
      <c r="O1786" s="14" t="str">
        <f>IF(AND(MasterData5[[#This Row],[MntWines]]&gt;=AB$4, MasterData5[[#This Row],[Income ]]&lt;=$AB$12), "Yes", "")</f>
        <v/>
      </c>
      <c r="P1786" s="14" t="str">
        <f>IF(AND(MasterData5[[#This Row],[MntFruits]]&gt;=AC$4, MasterData5[[#This Row],[Income ]]&lt;=$AB$12), "Yes", "")</f>
        <v/>
      </c>
      <c r="Q1786" s="14" t="str">
        <f>IF(AND(MasterData5[[#This Row],[MntMeatProducts]]&gt;=AD$4, MasterData5[[#This Row],[Income ]]&lt;=$AB$12), "Yes", "")</f>
        <v/>
      </c>
      <c r="R1786" s="14" t="str">
        <f>IF(AND(MasterData5[[#This Row],[MntFishProducts]]&gt;=AE$4, MasterData5[[#This Row],[Income ]]&lt;=$AB$12), "Yes", "")</f>
        <v/>
      </c>
      <c r="S1786" s="14" t="str">
        <f>IF(AND(MasterData5[[#This Row],[MntSweetProducts]]&gt;=AF$4, MasterData5[[#This Row],[Income ]]&lt;=$AB$12), "Yes", "")</f>
        <v/>
      </c>
      <c r="U1786" s="14" t="str">
        <f>IF(MasterData5[[#This Row],[MntWines]]&gt;=AB$4, "Yes", "")</f>
        <v>Yes</v>
      </c>
      <c r="V1786" s="14" t="str">
        <f>IF(MasterData5[[#This Row],[MntFruits]]&gt;=AC$4, "Yes", "")</f>
        <v/>
      </c>
      <c r="W1786" s="14" t="str">
        <f>IF(MasterData5[[#This Row],[MntMeatProducts]]&gt;=AD$4, "Yes", "")</f>
        <v/>
      </c>
      <c r="X1786" s="14" t="str">
        <f>IF(MasterData5[[#This Row],[MntFishProducts]]&gt;=AE$4, "Yes", "")</f>
        <v/>
      </c>
      <c r="Y1786" s="14" t="str">
        <f>IF(MasterData5[[#This Row],[MntSweetProducts]]&gt;=AF$4, "Yes", "")</f>
        <v/>
      </c>
    </row>
    <row r="1787" spans="1:25" x14ac:dyDescent="0.3">
      <c r="A1787">
        <v>8975</v>
      </c>
      <c r="B1787" s="10">
        <v>14</v>
      </c>
      <c r="C1787" s="10">
        <v>3</v>
      </c>
      <c r="D1787" s="10">
        <v>21</v>
      </c>
      <c r="E1787" s="10">
        <v>2</v>
      </c>
      <c r="F1787" s="10">
        <v>1</v>
      </c>
      <c r="G1787" s="10">
        <v>28</v>
      </c>
      <c r="H1787" s="24">
        <f>2021-'Customer Profile'!B1786</f>
        <v>53</v>
      </c>
      <c r="I1787" s="10">
        <f>IF(Analysis!$B$60="Wine",B1787,IF(Analysis!$B$60="Fruit",C1787,IF(Analysis!$B$60="Meat",D1787,IF(Analysis!$B$60="Fish",E1787,IF(Analysis!$B$60="Sweet",F1787,"")))))</f>
        <v>2</v>
      </c>
      <c r="J1787" s="10">
        <v>19514</v>
      </c>
      <c r="K1787" s="10" t="str">
        <f>IF(MasterData5[[#This Row],[Income ]]&gt;$AB$12, "Above", "Below")</f>
        <v>Below</v>
      </c>
      <c r="L1787" s="10">
        <f>SUM(MasterData5[[#This Row],[MntWines]:[MntSweetProducts]])</f>
        <v>41</v>
      </c>
      <c r="M1787" s="53" t="str">
        <f>IF(MasterData5[[#This Row],[Total Purchase]]&gt;=500, "Over $500", "")</f>
        <v/>
      </c>
      <c r="N1787" s="10"/>
      <c r="O1787" s="14" t="str">
        <f>IF(AND(MasterData5[[#This Row],[MntWines]]&gt;=AB$4, MasterData5[[#This Row],[Income ]]&lt;=$AB$12), "Yes", "")</f>
        <v/>
      </c>
      <c r="P1787" s="14" t="str">
        <f>IF(AND(MasterData5[[#This Row],[MntFruits]]&gt;=AC$4, MasterData5[[#This Row],[Income ]]&lt;=$AB$12), "Yes", "")</f>
        <v/>
      </c>
      <c r="Q1787" s="14" t="str">
        <f>IF(AND(MasterData5[[#This Row],[MntMeatProducts]]&gt;=AD$4, MasterData5[[#This Row],[Income ]]&lt;=$AB$12), "Yes", "")</f>
        <v/>
      </c>
      <c r="R1787" s="14" t="str">
        <f>IF(AND(MasterData5[[#This Row],[MntFishProducts]]&gt;=AE$4, MasterData5[[#This Row],[Income ]]&lt;=$AB$12), "Yes", "")</f>
        <v/>
      </c>
      <c r="S1787" s="14" t="str">
        <f>IF(AND(MasterData5[[#This Row],[MntSweetProducts]]&gt;=AF$4, MasterData5[[#This Row],[Income ]]&lt;=$AB$12), "Yes", "")</f>
        <v/>
      </c>
      <c r="U1787" s="14" t="str">
        <f>IF(MasterData5[[#This Row],[MntWines]]&gt;=AB$4, "Yes", "")</f>
        <v/>
      </c>
      <c r="V1787" s="14" t="str">
        <f>IF(MasterData5[[#This Row],[MntFruits]]&gt;=AC$4, "Yes", "")</f>
        <v/>
      </c>
      <c r="W1787" s="14" t="str">
        <f>IF(MasterData5[[#This Row],[MntMeatProducts]]&gt;=AD$4, "Yes", "")</f>
        <v/>
      </c>
      <c r="X1787" s="14" t="str">
        <f>IF(MasterData5[[#This Row],[MntFishProducts]]&gt;=AE$4, "Yes", "")</f>
        <v/>
      </c>
      <c r="Y1787" s="14" t="str">
        <f>IF(MasterData5[[#This Row],[MntSweetProducts]]&gt;=AF$4, "Yes", "")</f>
        <v/>
      </c>
    </row>
    <row r="1788" spans="1:25" x14ac:dyDescent="0.3">
      <c r="A1788">
        <v>8977</v>
      </c>
      <c r="B1788" s="10">
        <v>1</v>
      </c>
      <c r="C1788" s="10">
        <v>3</v>
      </c>
      <c r="D1788" s="10">
        <v>4</v>
      </c>
      <c r="E1788" s="10">
        <v>2</v>
      </c>
      <c r="F1788" s="10">
        <v>3</v>
      </c>
      <c r="G1788" s="10">
        <v>11</v>
      </c>
      <c r="H1788" s="24">
        <f>2021-'Customer Profile'!B1787</f>
        <v>36</v>
      </c>
      <c r="I1788" s="10">
        <f>IF(Analysis!$B$60="Wine",B1788,IF(Analysis!$B$60="Fruit",C1788,IF(Analysis!$B$60="Meat",D1788,IF(Analysis!$B$60="Fish",E1788,IF(Analysis!$B$60="Sweet",F1788,"")))))</f>
        <v>2</v>
      </c>
      <c r="J1788" s="10">
        <v>16581</v>
      </c>
      <c r="K1788" s="10" t="str">
        <f>IF(MasterData5[[#This Row],[Income ]]&gt;$AB$12, "Above", "Below")</f>
        <v>Below</v>
      </c>
      <c r="L1788" s="10">
        <f>SUM(MasterData5[[#This Row],[MntWines]:[MntSweetProducts]])</f>
        <v>13</v>
      </c>
      <c r="M1788" s="53" t="str">
        <f>IF(MasterData5[[#This Row],[Total Purchase]]&gt;=500, "Over $500", "")</f>
        <v/>
      </c>
      <c r="N1788" s="10"/>
      <c r="O1788" s="14" t="str">
        <f>IF(AND(MasterData5[[#This Row],[MntWines]]&gt;=AB$4, MasterData5[[#This Row],[Income ]]&lt;=$AB$12), "Yes", "")</f>
        <v/>
      </c>
      <c r="P1788" s="14" t="str">
        <f>IF(AND(MasterData5[[#This Row],[MntFruits]]&gt;=AC$4, MasterData5[[#This Row],[Income ]]&lt;=$AB$12), "Yes", "")</f>
        <v/>
      </c>
      <c r="Q1788" s="14" t="str">
        <f>IF(AND(MasterData5[[#This Row],[MntMeatProducts]]&gt;=AD$4, MasterData5[[#This Row],[Income ]]&lt;=$AB$12), "Yes", "")</f>
        <v/>
      </c>
      <c r="R1788" s="14" t="str">
        <f>IF(AND(MasterData5[[#This Row],[MntFishProducts]]&gt;=AE$4, MasterData5[[#This Row],[Income ]]&lt;=$AB$12), "Yes", "")</f>
        <v/>
      </c>
      <c r="S1788" s="14" t="str">
        <f>IF(AND(MasterData5[[#This Row],[MntSweetProducts]]&gt;=AF$4, MasterData5[[#This Row],[Income ]]&lt;=$AB$12), "Yes", "")</f>
        <v/>
      </c>
      <c r="U1788" s="14" t="str">
        <f>IF(MasterData5[[#This Row],[MntWines]]&gt;=AB$4, "Yes", "")</f>
        <v/>
      </c>
      <c r="V1788" s="14" t="str">
        <f>IF(MasterData5[[#This Row],[MntFruits]]&gt;=AC$4, "Yes", "")</f>
        <v/>
      </c>
      <c r="W1788" s="14" t="str">
        <f>IF(MasterData5[[#This Row],[MntMeatProducts]]&gt;=AD$4, "Yes", "")</f>
        <v/>
      </c>
      <c r="X1788" s="14" t="str">
        <f>IF(MasterData5[[#This Row],[MntFishProducts]]&gt;=AE$4, "Yes", "")</f>
        <v/>
      </c>
      <c r="Y1788" s="14" t="str">
        <f>IF(MasterData5[[#This Row],[MntSweetProducts]]&gt;=AF$4, "Yes", "")</f>
        <v/>
      </c>
    </row>
    <row r="1789" spans="1:25" x14ac:dyDescent="0.3">
      <c r="A1789">
        <v>8985</v>
      </c>
      <c r="B1789" s="10">
        <v>806</v>
      </c>
      <c r="C1789" s="10">
        <v>80</v>
      </c>
      <c r="D1789" s="10">
        <v>161</v>
      </c>
      <c r="E1789" s="10">
        <v>120</v>
      </c>
      <c r="F1789" s="10">
        <v>11</v>
      </c>
      <c r="G1789" s="10">
        <v>33</v>
      </c>
      <c r="H1789" s="24">
        <f>2021-'Customer Profile'!B1788</f>
        <v>57</v>
      </c>
      <c r="I1789" s="10">
        <f>IF(Analysis!$B$60="Wine",B1789,IF(Analysis!$B$60="Fruit",C1789,IF(Analysis!$B$60="Meat",D1789,IF(Analysis!$B$60="Fish",E1789,IF(Analysis!$B$60="Sweet",F1789,"")))))</f>
        <v>120</v>
      </c>
      <c r="J1789" s="10">
        <v>68316</v>
      </c>
      <c r="K1789" s="10" t="str">
        <f>IF(MasterData5[[#This Row],[Income ]]&gt;$AB$12, "Above", "Below")</f>
        <v>Above</v>
      </c>
      <c r="L1789" s="10">
        <f>SUM(MasterData5[[#This Row],[MntWines]:[MntSweetProducts]])</f>
        <v>1178</v>
      </c>
      <c r="M1789" s="53" t="str">
        <f>IF(MasterData5[[#This Row],[Total Purchase]]&gt;=500, "Over $500", "")</f>
        <v>Over $500</v>
      </c>
      <c r="N1789" s="10"/>
      <c r="O1789" s="14" t="str">
        <f>IF(AND(MasterData5[[#This Row],[MntWines]]&gt;=AB$4, MasterData5[[#This Row],[Income ]]&lt;=$AB$12), "Yes", "")</f>
        <v/>
      </c>
      <c r="P1789" s="14" t="str">
        <f>IF(AND(MasterData5[[#This Row],[MntFruits]]&gt;=AC$4, MasterData5[[#This Row],[Income ]]&lt;=$AB$12), "Yes", "")</f>
        <v/>
      </c>
      <c r="Q1789" s="14" t="str">
        <f>IF(AND(MasterData5[[#This Row],[MntMeatProducts]]&gt;=AD$4, MasterData5[[#This Row],[Income ]]&lt;=$AB$12), "Yes", "")</f>
        <v/>
      </c>
      <c r="R1789" s="14" t="str">
        <f>IF(AND(MasterData5[[#This Row],[MntFishProducts]]&gt;=AE$4, MasterData5[[#This Row],[Income ]]&lt;=$AB$12), "Yes", "")</f>
        <v/>
      </c>
      <c r="S1789" s="14" t="str">
        <f>IF(AND(MasterData5[[#This Row],[MntSweetProducts]]&gt;=AF$4, MasterData5[[#This Row],[Income ]]&lt;=$AB$12), "Yes", "")</f>
        <v/>
      </c>
      <c r="U1789" s="14" t="str">
        <f>IF(MasterData5[[#This Row],[MntWines]]&gt;=AB$4, "Yes", "")</f>
        <v>Yes</v>
      </c>
      <c r="V1789" s="14" t="str">
        <f>IF(MasterData5[[#This Row],[MntFruits]]&gt;=AC$4, "Yes", "")</f>
        <v>Yes</v>
      </c>
      <c r="W1789" s="14" t="str">
        <f>IF(MasterData5[[#This Row],[MntMeatProducts]]&gt;=AD$4, "Yes", "")</f>
        <v/>
      </c>
      <c r="X1789" s="14" t="str">
        <f>IF(MasterData5[[#This Row],[MntFishProducts]]&gt;=AE$4, "Yes", "")</f>
        <v>Yes</v>
      </c>
      <c r="Y1789" s="14" t="str">
        <f>IF(MasterData5[[#This Row],[MntSweetProducts]]&gt;=AF$4, "Yes", "")</f>
        <v/>
      </c>
    </row>
    <row r="1790" spans="1:25" x14ac:dyDescent="0.3">
      <c r="A1790">
        <v>8996</v>
      </c>
      <c r="B1790" s="10">
        <v>230</v>
      </c>
      <c r="C1790" s="10">
        <v>42</v>
      </c>
      <c r="D1790" s="10">
        <v>192</v>
      </c>
      <c r="E1790" s="10">
        <v>49</v>
      </c>
      <c r="F1790" s="10">
        <v>37</v>
      </c>
      <c r="G1790" s="10">
        <v>53</v>
      </c>
      <c r="H1790" s="24">
        <f>2021-'Customer Profile'!B1789</f>
        <v>64</v>
      </c>
      <c r="I1790" s="10">
        <f>IF(Analysis!$B$60="Wine",B1790,IF(Analysis!$B$60="Fruit",C1790,IF(Analysis!$B$60="Meat",D1790,IF(Analysis!$B$60="Fish",E1790,IF(Analysis!$B$60="Sweet",F1790,"")))))</f>
        <v>49</v>
      </c>
      <c r="J1790" s="10"/>
      <c r="K1790" s="10"/>
      <c r="L1790" s="10">
        <f>SUM(MasterData5[[#This Row],[MntWines]:[MntSweetProducts]])</f>
        <v>550</v>
      </c>
      <c r="M1790" s="53" t="str">
        <f>IF(MasterData5[[#This Row],[Total Purchase]]&gt;=500, "Over $500", "")</f>
        <v>Over $500</v>
      </c>
      <c r="N1790" s="10"/>
      <c r="O1790" s="14" t="str">
        <f>IF(AND(MasterData5[[#This Row],[MntWines]]&gt;=AB$4, MasterData5[[#This Row],[Income ]]&lt;=$AB$12), "Yes", "")</f>
        <v/>
      </c>
      <c r="P1790" s="14" t="str">
        <f>IF(AND(MasterData5[[#This Row],[MntFruits]]&gt;=AC$4, MasterData5[[#This Row],[Income ]]&lt;=$AB$12), "Yes", "")</f>
        <v>Yes</v>
      </c>
      <c r="Q1790" s="14" t="str">
        <f>IF(AND(MasterData5[[#This Row],[MntMeatProducts]]&gt;=AD$4, MasterData5[[#This Row],[Income ]]&lt;=$AB$12), "Yes", "")</f>
        <v>Yes</v>
      </c>
      <c r="R1790" s="14" t="str">
        <f>IF(AND(MasterData5[[#This Row],[MntFishProducts]]&gt;=AE$4, MasterData5[[#This Row],[Income ]]&lt;=$AB$12), "Yes", "")</f>
        <v>Yes</v>
      </c>
      <c r="S1790" s="14" t="str">
        <f>IF(AND(MasterData5[[#This Row],[MntSweetProducts]]&gt;=AF$4, MasterData5[[#This Row],[Income ]]&lt;=$AB$12), "Yes", "")</f>
        <v>Yes</v>
      </c>
      <c r="U1790" s="14" t="str">
        <f>IF(MasterData5[[#This Row],[MntWines]]&gt;=AB$4, "Yes", "")</f>
        <v/>
      </c>
      <c r="V1790" s="14" t="str">
        <f>IF(MasterData5[[#This Row],[MntFruits]]&gt;=AC$4, "Yes", "")</f>
        <v>Yes</v>
      </c>
      <c r="W1790" s="14" t="str">
        <f>IF(MasterData5[[#This Row],[MntMeatProducts]]&gt;=AD$4, "Yes", "")</f>
        <v>Yes</v>
      </c>
      <c r="X1790" s="14" t="str">
        <f>IF(MasterData5[[#This Row],[MntFishProducts]]&gt;=AE$4, "Yes", "")</f>
        <v>Yes</v>
      </c>
      <c r="Y1790" s="14" t="str">
        <f>IF(MasterData5[[#This Row],[MntSweetProducts]]&gt;=AF$4, "Yes", "")</f>
        <v>Yes</v>
      </c>
    </row>
    <row r="1791" spans="1:25" x14ac:dyDescent="0.3">
      <c r="A1791">
        <v>9010</v>
      </c>
      <c r="B1791" s="10">
        <v>968</v>
      </c>
      <c r="C1791" s="10">
        <v>147</v>
      </c>
      <c r="D1791" s="10">
        <v>842</v>
      </c>
      <c r="E1791" s="10">
        <v>137</v>
      </c>
      <c r="F1791" s="10">
        <v>42</v>
      </c>
      <c r="G1791" s="10">
        <v>210</v>
      </c>
      <c r="H1791" s="24">
        <f>2021-'Customer Profile'!B1790</f>
        <v>49</v>
      </c>
      <c r="I1791" s="10">
        <f>IF(Analysis!$B$60="Wine",B1791,IF(Analysis!$B$60="Fruit",C1791,IF(Analysis!$B$60="Meat",D1791,IF(Analysis!$B$60="Fish",E1791,IF(Analysis!$B$60="Sweet",F1791,"")))))</f>
        <v>137</v>
      </c>
      <c r="J1791" s="10">
        <v>83151</v>
      </c>
      <c r="K1791" s="10" t="str">
        <f>IF(MasterData5[[#This Row],[Income ]]&gt;$AB$12, "Above", "Below")</f>
        <v>Above</v>
      </c>
      <c r="L1791" s="10">
        <f>SUM(MasterData5[[#This Row],[MntWines]:[MntSweetProducts]])</f>
        <v>2136</v>
      </c>
      <c r="M1791" s="53" t="str">
        <f>IF(MasterData5[[#This Row],[Total Purchase]]&gt;=500, "Over $500", "")</f>
        <v>Over $500</v>
      </c>
      <c r="N1791" s="10"/>
      <c r="O1791" s="14" t="str">
        <f>IF(AND(MasterData5[[#This Row],[MntWines]]&gt;=AB$4, MasterData5[[#This Row],[Income ]]&lt;=$AB$12), "Yes", "")</f>
        <v/>
      </c>
      <c r="P1791" s="14" t="str">
        <f>IF(AND(MasterData5[[#This Row],[MntFruits]]&gt;=AC$4, MasterData5[[#This Row],[Income ]]&lt;=$AB$12), "Yes", "")</f>
        <v/>
      </c>
      <c r="Q1791" s="14" t="str">
        <f>IF(AND(MasterData5[[#This Row],[MntMeatProducts]]&gt;=AD$4, MasterData5[[#This Row],[Income ]]&lt;=$AB$12), "Yes", "")</f>
        <v/>
      </c>
      <c r="R1791" s="14" t="str">
        <f>IF(AND(MasterData5[[#This Row],[MntFishProducts]]&gt;=AE$4, MasterData5[[#This Row],[Income ]]&lt;=$AB$12), "Yes", "")</f>
        <v/>
      </c>
      <c r="S1791" s="14" t="str">
        <f>IF(AND(MasterData5[[#This Row],[MntSweetProducts]]&gt;=AF$4, MasterData5[[#This Row],[Income ]]&lt;=$AB$12), "Yes", "")</f>
        <v/>
      </c>
      <c r="U1791" s="14" t="str">
        <f>IF(MasterData5[[#This Row],[MntWines]]&gt;=AB$4, "Yes", "")</f>
        <v>Yes</v>
      </c>
      <c r="V1791" s="14" t="str">
        <f>IF(MasterData5[[#This Row],[MntFruits]]&gt;=AC$4, "Yes", "")</f>
        <v>Yes</v>
      </c>
      <c r="W1791" s="14" t="str">
        <f>IF(MasterData5[[#This Row],[MntMeatProducts]]&gt;=AD$4, "Yes", "")</f>
        <v>Yes</v>
      </c>
      <c r="X1791" s="14" t="str">
        <f>IF(MasterData5[[#This Row],[MntFishProducts]]&gt;=AE$4, "Yes", "")</f>
        <v>Yes</v>
      </c>
      <c r="Y1791" s="14" t="str">
        <f>IF(MasterData5[[#This Row],[MntSweetProducts]]&gt;=AF$4, "Yes", "")</f>
        <v>Yes</v>
      </c>
    </row>
    <row r="1792" spans="1:25" x14ac:dyDescent="0.3">
      <c r="A1792">
        <v>9014</v>
      </c>
      <c r="B1792" s="10">
        <v>39</v>
      </c>
      <c r="C1792" s="10">
        <v>1</v>
      </c>
      <c r="D1792" s="10">
        <v>16</v>
      </c>
      <c r="E1792" s="10">
        <v>2</v>
      </c>
      <c r="F1792" s="10">
        <v>0</v>
      </c>
      <c r="G1792" s="10">
        <v>3</v>
      </c>
      <c r="H1792" s="24">
        <f>2021-'Customer Profile'!B1791</f>
        <v>46</v>
      </c>
      <c r="I1792" s="10">
        <f>IF(Analysis!$B$60="Wine",B1792,IF(Analysis!$B$60="Fruit",C1792,IF(Analysis!$B$60="Meat",D1792,IF(Analysis!$B$60="Fish",E1792,IF(Analysis!$B$60="Sweet",F1792,"")))))</f>
        <v>2</v>
      </c>
      <c r="J1792" s="10">
        <v>37085</v>
      </c>
      <c r="K1792" s="10" t="str">
        <f>IF(MasterData5[[#This Row],[Income ]]&gt;$AB$12, "Above", "Below")</f>
        <v>Below</v>
      </c>
      <c r="L1792" s="10">
        <f>SUM(MasterData5[[#This Row],[MntWines]:[MntSweetProducts]])</f>
        <v>58</v>
      </c>
      <c r="M1792" s="53" t="str">
        <f>IF(MasterData5[[#This Row],[Total Purchase]]&gt;=500, "Over $500", "")</f>
        <v/>
      </c>
      <c r="N1792" s="10"/>
      <c r="O1792" s="14" t="str">
        <f>IF(AND(MasterData5[[#This Row],[MntWines]]&gt;=AB$4, MasterData5[[#This Row],[Income ]]&lt;=$AB$12), "Yes", "")</f>
        <v/>
      </c>
      <c r="P1792" s="14" t="str">
        <f>IF(AND(MasterData5[[#This Row],[MntFruits]]&gt;=AC$4, MasterData5[[#This Row],[Income ]]&lt;=$AB$12), "Yes", "")</f>
        <v/>
      </c>
      <c r="Q1792" s="14" t="str">
        <f>IF(AND(MasterData5[[#This Row],[MntMeatProducts]]&gt;=AD$4, MasterData5[[#This Row],[Income ]]&lt;=$AB$12), "Yes", "")</f>
        <v/>
      </c>
      <c r="R1792" s="14" t="str">
        <f>IF(AND(MasterData5[[#This Row],[MntFishProducts]]&gt;=AE$4, MasterData5[[#This Row],[Income ]]&lt;=$AB$12), "Yes", "")</f>
        <v/>
      </c>
      <c r="S1792" s="14" t="str">
        <f>IF(AND(MasterData5[[#This Row],[MntSweetProducts]]&gt;=AF$4, MasterData5[[#This Row],[Income ]]&lt;=$AB$12), "Yes", "")</f>
        <v/>
      </c>
      <c r="U1792" s="14" t="str">
        <f>IF(MasterData5[[#This Row],[MntWines]]&gt;=AB$4, "Yes", "")</f>
        <v/>
      </c>
      <c r="V1792" s="14" t="str">
        <f>IF(MasterData5[[#This Row],[MntFruits]]&gt;=AC$4, "Yes", "")</f>
        <v/>
      </c>
      <c r="W1792" s="14" t="str">
        <f>IF(MasterData5[[#This Row],[MntMeatProducts]]&gt;=AD$4, "Yes", "")</f>
        <v/>
      </c>
      <c r="X1792" s="14" t="str">
        <f>IF(MasterData5[[#This Row],[MntFishProducts]]&gt;=AE$4, "Yes", "")</f>
        <v/>
      </c>
      <c r="Y1792" s="14" t="str">
        <f>IF(MasterData5[[#This Row],[MntSweetProducts]]&gt;=AF$4, "Yes", "")</f>
        <v/>
      </c>
    </row>
    <row r="1793" spans="1:25" x14ac:dyDescent="0.3">
      <c r="A1793">
        <v>9029</v>
      </c>
      <c r="B1793" s="10">
        <v>707</v>
      </c>
      <c r="C1793" s="10">
        <v>44</v>
      </c>
      <c r="D1793" s="10">
        <v>603</v>
      </c>
      <c r="E1793" s="10">
        <v>95</v>
      </c>
      <c r="F1793" s="10">
        <v>58</v>
      </c>
      <c r="G1793" s="10">
        <v>29</v>
      </c>
      <c r="H1793" s="24">
        <f>2021-'Customer Profile'!B1792</f>
        <v>49</v>
      </c>
      <c r="I1793" s="10">
        <f>IF(Analysis!$B$60="Wine",B1793,IF(Analysis!$B$60="Fruit",C1793,IF(Analysis!$B$60="Meat",D1793,IF(Analysis!$B$60="Fish",E1793,IF(Analysis!$B$60="Sweet",F1793,"")))))</f>
        <v>95</v>
      </c>
      <c r="J1793" s="10">
        <v>70116</v>
      </c>
      <c r="K1793" s="10" t="str">
        <f>IF(MasterData5[[#This Row],[Income ]]&gt;$AB$12, "Above", "Below")</f>
        <v>Above</v>
      </c>
      <c r="L1793" s="10">
        <f>SUM(MasterData5[[#This Row],[MntWines]:[MntSweetProducts]])</f>
        <v>1507</v>
      </c>
      <c r="M1793" s="53" t="str">
        <f>IF(MasterData5[[#This Row],[Total Purchase]]&gt;=500, "Over $500", "")</f>
        <v>Over $500</v>
      </c>
      <c r="N1793" s="10"/>
      <c r="O1793" s="14" t="str">
        <f>IF(AND(MasterData5[[#This Row],[MntWines]]&gt;=AB$4, MasterData5[[#This Row],[Income ]]&lt;=$AB$12), "Yes", "")</f>
        <v/>
      </c>
      <c r="P1793" s="14" t="str">
        <f>IF(AND(MasterData5[[#This Row],[MntFruits]]&gt;=AC$4, MasterData5[[#This Row],[Income ]]&lt;=$AB$12), "Yes", "")</f>
        <v/>
      </c>
      <c r="Q1793" s="14" t="str">
        <f>IF(AND(MasterData5[[#This Row],[MntMeatProducts]]&gt;=AD$4, MasterData5[[#This Row],[Income ]]&lt;=$AB$12), "Yes", "")</f>
        <v/>
      </c>
      <c r="R1793" s="14" t="str">
        <f>IF(AND(MasterData5[[#This Row],[MntFishProducts]]&gt;=AE$4, MasterData5[[#This Row],[Income ]]&lt;=$AB$12), "Yes", "")</f>
        <v/>
      </c>
      <c r="S1793" s="14" t="str">
        <f>IF(AND(MasterData5[[#This Row],[MntSweetProducts]]&gt;=AF$4, MasterData5[[#This Row],[Income ]]&lt;=$AB$12), "Yes", "")</f>
        <v/>
      </c>
      <c r="U1793" s="14" t="str">
        <f>IF(MasterData5[[#This Row],[MntWines]]&gt;=AB$4, "Yes", "")</f>
        <v>Yes</v>
      </c>
      <c r="V1793" s="14" t="str">
        <f>IF(MasterData5[[#This Row],[MntFruits]]&gt;=AC$4, "Yes", "")</f>
        <v>Yes</v>
      </c>
      <c r="W1793" s="14" t="str">
        <f>IF(MasterData5[[#This Row],[MntMeatProducts]]&gt;=AD$4, "Yes", "")</f>
        <v>Yes</v>
      </c>
      <c r="X1793" s="14" t="str">
        <f>IF(MasterData5[[#This Row],[MntFishProducts]]&gt;=AE$4, "Yes", "")</f>
        <v>Yes</v>
      </c>
      <c r="Y1793" s="14" t="str">
        <f>IF(MasterData5[[#This Row],[MntSweetProducts]]&gt;=AF$4, "Yes", "")</f>
        <v>Yes</v>
      </c>
    </row>
    <row r="1794" spans="1:25" x14ac:dyDescent="0.3">
      <c r="A1794">
        <v>9058</v>
      </c>
      <c r="B1794" s="10">
        <v>1060</v>
      </c>
      <c r="C1794" s="10">
        <v>21</v>
      </c>
      <c r="D1794" s="10">
        <v>530</v>
      </c>
      <c r="E1794" s="10">
        <v>32</v>
      </c>
      <c r="F1794" s="10">
        <v>0</v>
      </c>
      <c r="G1794" s="10">
        <v>224</v>
      </c>
      <c r="H1794" s="24">
        <f>2021-'Customer Profile'!B1793</f>
        <v>66</v>
      </c>
      <c r="I1794" s="10">
        <f>IF(Analysis!$B$60="Wine",B1794,IF(Analysis!$B$60="Fruit",C1794,IF(Analysis!$B$60="Meat",D1794,IF(Analysis!$B$60="Fish",E1794,IF(Analysis!$B$60="Sweet",F1794,"")))))</f>
        <v>32</v>
      </c>
      <c r="J1794" s="10">
        <v>79800</v>
      </c>
      <c r="K1794" s="10" t="str">
        <f>IF(MasterData5[[#This Row],[Income ]]&gt;$AB$12, "Above", "Below")</f>
        <v>Above</v>
      </c>
      <c r="L1794" s="10">
        <f>SUM(MasterData5[[#This Row],[MntWines]:[MntSweetProducts]])</f>
        <v>1643</v>
      </c>
      <c r="M1794" s="53" t="str">
        <f>IF(MasterData5[[#This Row],[Total Purchase]]&gt;=500, "Over $500", "")</f>
        <v>Over $500</v>
      </c>
      <c r="N1794" s="10"/>
      <c r="O1794" s="14" t="str">
        <f>IF(AND(MasterData5[[#This Row],[MntWines]]&gt;=AB$4, MasterData5[[#This Row],[Income ]]&lt;=$AB$12), "Yes", "")</f>
        <v/>
      </c>
      <c r="P1794" s="14" t="str">
        <f>IF(AND(MasterData5[[#This Row],[MntFruits]]&gt;=AC$4, MasterData5[[#This Row],[Income ]]&lt;=$AB$12), "Yes", "")</f>
        <v/>
      </c>
      <c r="Q1794" s="14" t="str">
        <f>IF(AND(MasterData5[[#This Row],[MntMeatProducts]]&gt;=AD$4, MasterData5[[#This Row],[Income ]]&lt;=$AB$12), "Yes", "")</f>
        <v/>
      </c>
      <c r="R1794" s="14" t="str">
        <f>IF(AND(MasterData5[[#This Row],[MntFishProducts]]&gt;=AE$4, MasterData5[[#This Row],[Income ]]&lt;=$AB$12), "Yes", "")</f>
        <v/>
      </c>
      <c r="S1794" s="14" t="str">
        <f>IF(AND(MasterData5[[#This Row],[MntSweetProducts]]&gt;=AF$4, MasterData5[[#This Row],[Income ]]&lt;=$AB$12), "Yes", "")</f>
        <v/>
      </c>
      <c r="U1794" s="14" t="str">
        <f>IF(MasterData5[[#This Row],[MntWines]]&gt;=AB$4, "Yes", "")</f>
        <v>Yes</v>
      </c>
      <c r="V1794" s="14" t="str">
        <f>IF(MasterData5[[#This Row],[MntFruits]]&gt;=AC$4, "Yes", "")</f>
        <v/>
      </c>
      <c r="W1794" s="14" t="str">
        <f>IF(MasterData5[[#This Row],[MntMeatProducts]]&gt;=AD$4, "Yes", "")</f>
        <v>Yes</v>
      </c>
      <c r="X1794" s="14" t="str">
        <f>IF(MasterData5[[#This Row],[MntFishProducts]]&gt;=AE$4, "Yes", "")</f>
        <v/>
      </c>
      <c r="Y1794" s="14" t="str">
        <f>IF(MasterData5[[#This Row],[MntSweetProducts]]&gt;=AF$4, "Yes", "")</f>
        <v/>
      </c>
    </row>
    <row r="1795" spans="1:25" x14ac:dyDescent="0.3">
      <c r="A1795">
        <v>9064</v>
      </c>
      <c r="B1795" s="10">
        <v>823</v>
      </c>
      <c r="C1795" s="10">
        <v>25</v>
      </c>
      <c r="D1795" s="10">
        <v>459</v>
      </c>
      <c r="E1795" s="10">
        <v>124</v>
      </c>
      <c r="F1795" s="10">
        <v>29</v>
      </c>
      <c r="G1795" s="10">
        <v>95</v>
      </c>
      <c r="H1795" s="24">
        <f>2021-'Customer Profile'!B1794</f>
        <v>39</v>
      </c>
      <c r="I1795" s="10">
        <f>IF(Analysis!$B$60="Wine",B1795,IF(Analysis!$B$60="Fruit",C1795,IF(Analysis!$B$60="Meat",D1795,IF(Analysis!$B$60="Fish",E1795,IF(Analysis!$B$60="Sweet",F1795,"")))))</f>
        <v>124</v>
      </c>
      <c r="J1795" s="10">
        <v>69109</v>
      </c>
      <c r="K1795" s="10" t="str">
        <f>IF(MasterData5[[#This Row],[Income ]]&gt;$AB$12, "Above", "Below")</f>
        <v>Above</v>
      </c>
      <c r="L1795" s="10">
        <f>SUM(MasterData5[[#This Row],[MntWines]:[MntSweetProducts]])</f>
        <v>1460</v>
      </c>
      <c r="M1795" s="53" t="str">
        <f>IF(MasterData5[[#This Row],[Total Purchase]]&gt;=500, "Over $500", "")</f>
        <v>Over $500</v>
      </c>
      <c r="N1795" s="10"/>
      <c r="O1795" s="14" t="str">
        <f>IF(AND(MasterData5[[#This Row],[MntWines]]&gt;=AB$4, MasterData5[[#This Row],[Income ]]&lt;=$AB$12), "Yes", "")</f>
        <v/>
      </c>
      <c r="P1795" s="14" t="str">
        <f>IF(AND(MasterData5[[#This Row],[MntFruits]]&gt;=AC$4, MasterData5[[#This Row],[Income ]]&lt;=$AB$12), "Yes", "")</f>
        <v/>
      </c>
      <c r="Q1795" s="14" t="str">
        <f>IF(AND(MasterData5[[#This Row],[MntMeatProducts]]&gt;=AD$4, MasterData5[[#This Row],[Income ]]&lt;=$AB$12), "Yes", "")</f>
        <v/>
      </c>
      <c r="R1795" s="14" t="str">
        <f>IF(AND(MasterData5[[#This Row],[MntFishProducts]]&gt;=AE$4, MasterData5[[#This Row],[Income ]]&lt;=$AB$12), "Yes", "")</f>
        <v/>
      </c>
      <c r="S1795" s="14" t="str">
        <f>IF(AND(MasterData5[[#This Row],[MntSweetProducts]]&gt;=AF$4, MasterData5[[#This Row],[Income ]]&lt;=$AB$12), "Yes", "")</f>
        <v/>
      </c>
      <c r="U1795" s="14" t="str">
        <f>IF(MasterData5[[#This Row],[MntWines]]&gt;=AB$4, "Yes", "")</f>
        <v>Yes</v>
      </c>
      <c r="V1795" s="14" t="str">
        <f>IF(MasterData5[[#This Row],[MntFruits]]&gt;=AC$4, "Yes", "")</f>
        <v/>
      </c>
      <c r="W1795" s="14" t="str">
        <f>IF(MasterData5[[#This Row],[MntMeatProducts]]&gt;=AD$4, "Yes", "")</f>
        <v>Yes</v>
      </c>
      <c r="X1795" s="14" t="str">
        <f>IF(MasterData5[[#This Row],[MntFishProducts]]&gt;=AE$4, "Yes", "")</f>
        <v>Yes</v>
      </c>
      <c r="Y1795" s="14" t="str">
        <f>IF(MasterData5[[#This Row],[MntSweetProducts]]&gt;=AF$4, "Yes", "")</f>
        <v>Yes</v>
      </c>
    </row>
    <row r="1796" spans="1:25" x14ac:dyDescent="0.3">
      <c r="A1796">
        <v>9076</v>
      </c>
      <c r="B1796" s="10">
        <v>155</v>
      </c>
      <c r="C1796" s="10">
        <v>1</v>
      </c>
      <c r="D1796" s="10">
        <v>25</v>
      </c>
      <c r="E1796" s="10">
        <v>0</v>
      </c>
      <c r="F1796" s="10">
        <v>1</v>
      </c>
      <c r="G1796" s="10">
        <v>3</v>
      </c>
      <c r="H1796" s="24">
        <f>2021-'Customer Profile'!B1795</f>
        <v>41</v>
      </c>
      <c r="I1796" s="10">
        <f>IF(Analysis!$B$60="Wine",B1796,IF(Analysis!$B$60="Fruit",C1796,IF(Analysis!$B$60="Meat",D1796,IF(Analysis!$B$60="Fish",E1796,IF(Analysis!$B$60="Sweet",F1796,"")))))</f>
        <v>0</v>
      </c>
      <c r="J1796" s="10">
        <v>30732</v>
      </c>
      <c r="K1796" s="10" t="str">
        <f>IF(MasterData5[[#This Row],[Income ]]&gt;$AB$12, "Above", "Below")</f>
        <v>Below</v>
      </c>
      <c r="L1796" s="10">
        <f>SUM(MasterData5[[#This Row],[MntWines]:[MntSweetProducts]])</f>
        <v>182</v>
      </c>
      <c r="M1796" s="53" t="str">
        <f>IF(MasterData5[[#This Row],[Total Purchase]]&gt;=500, "Over $500", "")</f>
        <v/>
      </c>
      <c r="N1796" s="10"/>
      <c r="O1796" s="14" t="str">
        <f>IF(AND(MasterData5[[#This Row],[MntWines]]&gt;=AB$4, MasterData5[[#This Row],[Income ]]&lt;=$AB$12), "Yes", "")</f>
        <v/>
      </c>
      <c r="P1796" s="14" t="str">
        <f>IF(AND(MasterData5[[#This Row],[MntFruits]]&gt;=AC$4, MasterData5[[#This Row],[Income ]]&lt;=$AB$12), "Yes", "")</f>
        <v/>
      </c>
      <c r="Q1796" s="14" t="str">
        <f>IF(AND(MasterData5[[#This Row],[MntMeatProducts]]&gt;=AD$4, MasterData5[[#This Row],[Income ]]&lt;=$AB$12), "Yes", "")</f>
        <v/>
      </c>
      <c r="R1796" s="14" t="str">
        <f>IF(AND(MasterData5[[#This Row],[MntFishProducts]]&gt;=AE$4, MasterData5[[#This Row],[Income ]]&lt;=$AB$12), "Yes", "")</f>
        <v/>
      </c>
      <c r="S1796" s="14" t="str">
        <f>IF(AND(MasterData5[[#This Row],[MntSweetProducts]]&gt;=AF$4, MasterData5[[#This Row],[Income ]]&lt;=$AB$12), "Yes", "")</f>
        <v/>
      </c>
      <c r="U1796" s="14" t="str">
        <f>IF(MasterData5[[#This Row],[MntWines]]&gt;=AB$4, "Yes", "")</f>
        <v/>
      </c>
      <c r="V1796" s="14" t="str">
        <f>IF(MasterData5[[#This Row],[MntFruits]]&gt;=AC$4, "Yes", "")</f>
        <v/>
      </c>
      <c r="W1796" s="14" t="str">
        <f>IF(MasterData5[[#This Row],[MntMeatProducts]]&gt;=AD$4, "Yes", "")</f>
        <v/>
      </c>
      <c r="X1796" s="14" t="str">
        <f>IF(MasterData5[[#This Row],[MntFishProducts]]&gt;=AE$4, "Yes", "")</f>
        <v/>
      </c>
      <c r="Y1796" s="14" t="str">
        <f>IF(MasterData5[[#This Row],[MntSweetProducts]]&gt;=AF$4, "Yes", "")</f>
        <v/>
      </c>
    </row>
    <row r="1797" spans="1:25" x14ac:dyDescent="0.3">
      <c r="A1797">
        <v>9080</v>
      </c>
      <c r="B1797" s="10">
        <v>38</v>
      </c>
      <c r="C1797" s="10">
        <v>4</v>
      </c>
      <c r="D1797" s="10">
        <v>22</v>
      </c>
      <c r="E1797" s="10">
        <v>3</v>
      </c>
      <c r="F1797" s="10">
        <v>3</v>
      </c>
      <c r="G1797" s="10">
        <v>3</v>
      </c>
      <c r="H1797" s="24">
        <f>2021-'Customer Profile'!B1796</f>
        <v>49</v>
      </c>
      <c r="I1797" s="10">
        <f>IF(Analysis!$B$60="Wine",B1797,IF(Analysis!$B$60="Fruit",C1797,IF(Analysis!$B$60="Meat",D1797,IF(Analysis!$B$60="Fish",E1797,IF(Analysis!$B$60="Sweet",F1797,"")))))</f>
        <v>3</v>
      </c>
      <c r="J1797" s="10">
        <v>38578</v>
      </c>
      <c r="K1797" s="10" t="str">
        <f>IF(MasterData5[[#This Row],[Income ]]&gt;$AB$12, "Above", "Below")</f>
        <v>Below</v>
      </c>
      <c r="L1797" s="10">
        <f>SUM(MasterData5[[#This Row],[MntWines]:[MntSweetProducts]])</f>
        <v>70</v>
      </c>
      <c r="M1797" s="53" t="str">
        <f>IF(MasterData5[[#This Row],[Total Purchase]]&gt;=500, "Over $500", "")</f>
        <v/>
      </c>
      <c r="N1797" s="10"/>
      <c r="O1797" s="14" t="str">
        <f>IF(AND(MasterData5[[#This Row],[MntWines]]&gt;=AB$4, MasterData5[[#This Row],[Income ]]&lt;=$AB$12), "Yes", "")</f>
        <v/>
      </c>
      <c r="P1797" s="14" t="str">
        <f>IF(AND(MasterData5[[#This Row],[MntFruits]]&gt;=AC$4, MasterData5[[#This Row],[Income ]]&lt;=$AB$12), "Yes", "")</f>
        <v/>
      </c>
      <c r="Q1797" s="14" t="str">
        <f>IF(AND(MasterData5[[#This Row],[MntMeatProducts]]&gt;=AD$4, MasterData5[[#This Row],[Income ]]&lt;=$AB$12), "Yes", "")</f>
        <v/>
      </c>
      <c r="R1797" s="14" t="str">
        <f>IF(AND(MasterData5[[#This Row],[MntFishProducts]]&gt;=AE$4, MasterData5[[#This Row],[Income ]]&lt;=$AB$12), "Yes", "")</f>
        <v/>
      </c>
      <c r="S1797" s="14" t="str">
        <f>IF(AND(MasterData5[[#This Row],[MntSweetProducts]]&gt;=AF$4, MasterData5[[#This Row],[Income ]]&lt;=$AB$12), "Yes", "")</f>
        <v/>
      </c>
      <c r="U1797" s="14" t="str">
        <f>IF(MasterData5[[#This Row],[MntWines]]&gt;=AB$4, "Yes", "")</f>
        <v/>
      </c>
      <c r="V1797" s="14" t="str">
        <f>IF(MasterData5[[#This Row],[MntFruits]]&gt;=AC$4, "Yes", "")</f>
        <v/>
      </c>
      <c r="W1797" s="14" t="str">
        <f>IF(MasterData5[[#This Row],[MntMeatProducts]]&gt;=AD$4, "Yes", "")</f>
        <v/>
      </c>
      <c r="X1797" s="14" t="str">
        <f>IF(MasterData5[[#This Row],[MntFishProducts]]&gt;=AE$4, "Yes", "")</f>
        <v/>
      </c>
      <c r="Y1797" s="14" t="str">
        <f>IF(MasterData5[[#This Row],[MntSweetProducts]]&gt;=AF$4, "Yes", "")</f>
        <v/>
      </c>
    </row>
    <row r="1798" spans="1:25" x14ac:dyDescent="0.3">
      <c r="A1798">
        <v>9081</v>
      </c>
      <c r="B1798" s="10">
        <v>4</v>
      </c>
      <c r="C1798" s="10">
        <v>1</v>
      </c>
      <c r="D1798" s="10">
        <v>6</v>
      </c>
      <c r="E1798" s="10">
        <v>4</v>
      </c>
      <c r="F1798" s="10">
        <v>1</v>
      </c>
      <c r="G1798" s="10">
        <v>9</v>
      </c>
      <c r="H1798" s="24">
        <f>2021-'Customer Profile'!B1797</f>
        <v>33</v>
      </c>
      <c r="I1798" s="10">
        <f>IF(Analysis!$B$60="Wine",B1798,IF(Analysis!$B$60="Fruit",C1798,IF(Analysis!$B$60="Meat",D1798,IF(Analysis!$B$60="Fish",E1798,IF(Analysis!$B$60="Sweet",F1798,"")))))</f>
        <v>4</v>
      </c>
      <c r="J1798" s="10">
        <v>20518</v>
      </c>
      <c r="K1798" s="10" t="str">
        <f>IF(MasterData5[[#This Row],[Income ]]&gt;$AB$12, "Above", "Below")</f>
        <v>Below</v>
      </c>
      <c r="L1798" s="10">
        <f>SUM(MasterData5[[#This Row],[MntWines]:[MntSweetProducts]])</f>
        <v>16</v>
      </c>
      <c r="M1798" s="53" t="str">
        <f>IF(MasterData5[[#This Row],[Total Purchase]]&gt;=500, "Over $500", "")</f>
        <v/>
      </c>
      <c r="N1798" s="10"/>
      <c r="O1798" s="14" t="str">
        <f>IF(AND(MasterData5[[#This Row],[MntWines]]&gt;=AB$4, MasterData5[[#This Row],[Income ]]&lt;=$AB$12), "Yes", "")</f>
        <v/>
      </c>
      <c r="P1798" s="14" t="str">
        <f>IF(AND(MasterData5[[#This Row],[MntFruits]]&gt;=AC$4, MasterData5[[#This Row],[Income ]]&lt;=$AB$12), "Yes", "")</f>
        <v/>
      </c>
      <c r="Q1798" s="14" t="str">
        <f>IF(AND(MasterData5[[#This Row],[MntMeatProducts]]&gt;=AD$4, MasterData5[[#This Row],[Income ]]&lt;=$AB$12), "Yes", "")</f>
        <v/>
      </c>
      <c r="R1798" s="14" t="str">
        <f>IF(AND(MasterData5[[#This Row],[MntFishProducts]]&gt;=AE$4, MasterData5[[#This Row],[Income ]]&lt;=$AB$12), "Yes", "")</f>
        <v/>
      </c>
      <c r="S1798" s="14" t="str">
        <f>IF(AND(MasterData5[[#This Row],[MntSweetProducts]]&gt;=AF$4, MasterData5[[#This Row],[Income ]]&lt;=$AB$12), "Yes", "")</f>
        <v/>
      </c>
      <c r="U1798" s="14" t="str">
        <f>IF(MasterData5[[#This Row],[MntWines]]&gt;=AB$4, "Yes", "")</f>
        <v/>
      </c>
      <c r="V1798" s="14" t="str">
        <f>IF(MasterData5[[#This Row],[MntFruits]]&gt;=AC$4, "Yes", "")</f>
        <v/>
      </c>
      <c r="W1798" s="14" t="str">
        <f>IF(MasterData5[[#This Row],[MntMeatProducts]]&gt;=AD$4, "Yes", "")</f>
        <v/>
      </c>
      <c r="X1798" s="14" t="str">
        <f>IF(MasterData5[[#This Row],[MntFishProducts]]&gt;=AE$4, "Yes", "")</f>
        <v/>
      </c>
      <c r="Y1798" s="14" t="str">
        <f>IF(MasterData5[[#This Row],[MntSweetProducts]]&gt;=AF$4, "Yes", "")</f>
        <v/>
      </c>
    </row>
    <row r="1799" spans="1:25" x14ac:dyDescent="0.3">
      <c r="A1799">
        <v>9094</v>
      </c>
      <c r="B1799" s="10">
        <v>313</v>
      </c>
      <c r="C1799" s="10">
        <v>15</v>
      </c>
      <c r="D1799" s="10">
        <v>47</v>
      </c>
      <c r="E1799" s="10">
        <v>20</v>
      </c>
      <c r="F1799" s="10">
        <v>0</v>
      </c>
      <c r="G1799" s="10">
        <v>192</v>
      </c>
      <c r="H1799" s="24">
        <f>2021-'Customer Profile'!B1798</f>
        <v>66</v>
      </c>
      <c r="I1799" s="10">
        <f>IF(Analysis!$B$60="Wine",B1799,IF(Analysis!$B$60="Fruit",C1799,IF(Analysis!$B$60="Meat",D1799,IF(Analysis!$B$60="Fish",E1799,IF(Analysis!$B$60="Sweet",F1799,"")))))</f>
        <v>20</v>
      </c>
      <c r="J1799" s="10">
        <v>62972</v>
      </c>
      <c r="K1799" s="10" t="str">
        <f>IF(MasterData5[[#This Row],[Income ]]&gt;$AB$12, "Above", "Below")</f>
        <v>Above</v>
      </c>
      <c r="L1799" s="10">
        <f>SUM(MasterData5[[#This Row],[MntWines]:[MntSweetProducts]])</f>
        <v>395</v>
      </c>
      <c r="M1799" s="53" t="str">
        <f>IF(MasterData5[[#This Row],[Total Purchase]]&gt;=500, "Over $500", "")</f>
        <v/>
      </c>
      <c r="N1799" s="10"/>
      <c r="O1799" s="14" t="str">
        <f>IF(AND(MasterData5[[#This Row],[MntWines]]&gt;=AB$4, MasterData5[[#This Row],[Income ]]&lt;=$AB$12), "Yes", "")</f>
        <v/>
      </c>
      <c r="P1799" s="14" t="str">
        <f>IF(AND(MasterData5[[#This Row],[MntFruits]]&gt;=AC$4, MasterData5[[#This Row],[Income ]]&lt;=$AB$12), "Yes", "")</f>
        <v/>
      </c>
      <c r="Q1799" s="14" t="str">
        <f>IF(AND(MasterData5[[#This Row],[MntMeatProducts]]&gt;=AD$4, MasterData5[[#This Row],[Income ]]&lt;=$AB$12), "Yes", "")</f>
        <v/>
      </c>
      <c r="R1799" s="14" t="str">
        <f>IF(AND(MasterData5[[#This Row],[MntFishProducts]]&gt;=AE$4, MasterData5[[#This Row],[Income ]]&lt;=$AB$12), "Yes", "")</f>
        <v/>
      </c>
      <c r="S1799" s="14" t="str">
        <f>IF(AND(MasterData5[[#This Row],[MntSweetProducts]]&gt;=AF$4, MasterData5[[#This Row],[Income ]]&lt;=$AB$12), "Yes", "")</f>
        <v/>
      </c>
      <c r="U1799" s="14" t="str">
        <f>IF(MasterData5[[#This Row],[MntWines]]&gt;=AB$4, "Yes", "")</f>
        <v>Yes</v>
      </c>
      <c r="V1799" s="14" t="str">
        <f>IF(MasterData5[[#This Row],[MntFruits]]&gt;=AC$4, "Yes", "")</f>
        <v/>
      </c>
      <c r="W1799" s="14" t="str">
        <f>IF(MasterData5[[#This Row],[MntMeatProducts]]&gt;=AD$4, "Yes", "")</f>
        <v/>
      </c>
      <c r="X1799" s="14" t="str">
        <f>IF(MasterData5[[#This Row],[MntFishProducts]]&gt;=AE$4, "Yes", "")</f>
        <v/>
      </c>
      <c r="Y1799" s="14" t="str">
        <f>IF(MasterData5[[#This Row],[MntSweetProducts]]&gt;=AF$4, "Yes", "")</f>
        <v/>
      </c>
    </row>
    <row r="1800" spans="1:25" x14ac:dyDescent="0.3">
      <c r="A1800">
        <v>9097</v>
      </c>
      <c r="B1800" s="10">
        <v>244</v>
      </c>
      <c r="C1800" s="10">
        <v>8</v>
      </c>
      <c r="D1800" s="10">
        <v>32</v>
      </c>
      <c r="E1800" s="10">
        <v>7</v>
      </c>
      <c r="F1800" s="10">
        <v>2</v>
      </c>
      <c r="G1800" s="10">
        <v>50</v>
      </c>
      <c r="H1800" s="24">
        <f>2021-'Customer Profile'!B1799</f>
        <v>65</v>
      </c>
      <c r="I1800" s="10">
        <f>IF(Analysis!$B$60="Wine",B1800,IF(Analysis!$B$60="Fruit",C1800,IF(Analysis!$B$60="Meat",D1800,IF(Analysis!$B$60="Fish",E1800,IF(Analysis!$B$60="Sweet",F1800,"")))))</f>
        <v>7</v>
      </c>
      <c r="J1800" s="10">
        <v>46086</v>
      </c>
      <c r="K1800" s="10" t="str">
        <f>IF(MasterData5[[#This Row],[Income ]]&gt;$AB$12, "Above", "Below")</f>
        <v>Below</v>
      </c>
      <c r="L1800" s="10">
        <f>SUM(MasterData5[[#This Row],[MntWines]:[MntSweetProducts]])</f>
        <v>293</v>
      </c>
      <c r="M1800" s="53" t="str">
        <f>IF(MasterData5[[#This Row],[Total Purchase]]&gt;=500, "Over $500", "")</f>
        <v/>
      </c>
      <c r="N1800" s="10"/>
      <c r="O1800" s="14" t="str">
        <f>IF(AND(MasterData5[[#This Row],[MntWines]]&gt;=AB$4, MasterData5[[#This Row],[Income ]]&lt;=$AB$12), "Yes", "")</f>
        <v/>
      </c>
      <c r="P1800" s="14" t="str">
        <f>IF(AND(MasterData5[[#This Row],[MntFruits]]&gt;=AC$4, MasterData5[[#This Row],[Income ]]&lt;=$AB$12), "Yes", "")</f>
        <v/>
      </c>
      <c r="Q1800" s="14" t="str">
        <f>IF(AND(MasterData5[[#This Row],[MntMeatProducts]]&gt;=AD$4, MasterData5[[#This Row],[Income ]]&lt;=$AB$12), "Yes", "")</f>
        <v/>
      </c>
      <c r="R1800" s="14" t="str">
        <f>IF(AND(MasterData5[[#This Row],[MntFishProducts]]&gt;=AE$4, MasterData5[[#This Row],[Income ]]&lt;=$AB$12), "Yes", "")</f>
        <v/>
      </c>
      <c r="S1800" s="14" t="str">
        <f>IF(AND(MasterData5[[#This Row],[MntSweetProducts]]&gt;=AF$4, MasterData5[[#This Row],[Income ]]&lt;=$AB$12), "Yes", "")</f>
        <v/>
      </c>
      <c r="U1800" s="14" t="str">
        <f>IF(MasterData5[[#This Row],[MntWines]]&gt;=AB$4, "Yes", "")</f>
        <v/>
      </c>
      <c r="V1800" s="14" t="str">
        <f>IF(MasterData5[[#This Row],[MntFruits]]&gt;=AC$4, "Yes", "")</f>
        <v/>
      </c>
      <c r="W1800" s="14" t="str">
        <f>IF(MasterData5[[#This Row],[MntMeatProducts]]&gt;=AD$4, "Yes", "")</f>
        <v/>
      </c>
      <c r="X1800" s="14" t="str">
        <f>IF(MasterData5[[#This Row],[MntFishProducts]]&gt;=AE$4, "Yes", "")</f>
        <v/>
      </c>
      <c r="Y1800" s="14" t="str">
        <f>IF(MasterData5[[#This Row],[MntSweetProducts]]&gt;=AF$4, "Yes", "")</f>
        <v/>
      </c>
    </row>
    <row r="1801" spans="1:25" x14ac:dyDescent="0.3">
      <c r="A1801">
        <v>9119</v>
      </c>
      <c r="B1801" s="10">
        <v>208</v>
      </c>
      <c r="C1801" s="10">
        <v>17</v>
      </c>
      <c r="D1801" s="10">
        <v>76</v>
      </c>
      <c r="E1801" s="10">
        <v>36</v>
      </c>
      <c r="F1801" s="10">
        <v>17</v>
      </c>
      <c r="G1801" s="10">
        <v>38</v>
      </c>
      <c r="H1801" s="24">
        <f>2021-'Customer Profile'!B1800</f>
        <v>71</v>
      </c>
      <c r="I1801" s="10">
        <f>IF(Analysis!$B$60="Wine",B1801,IF(Analysis!$B$60="Fruit",C1801,IF(Analysis!$B$60="Meat",D1801,IF(Analysis!$B$60="Fish",E1801,IF(Analysis!$B$60="Sweet",F1801,"")))))</f>
        <v>36</v>
      </c>
      <c r="J1801" s="10">
        <v>60905</v>
      </c>
      <c r="K1801" s="10" t="str">
        <f>IF(MasterData5[[#This Row],[Income ]]&gt;$AB$12, "Above", "Below")</f>
        <v>Above</v>
      </c>
      <c r="L1801" s="10">
        <f>SUM(MasterData5[[#This Row],[MntWines]:[MntSweetProducts]])</f>
        <v>354</v>
      </c>
      <c r="M1801" s="53" t="str">
        <f>IF(MasterData5[[#This Row],[Total Purchase]]&gt;=500, "Over $500", "")</f>
        <v/>
      </c>
      <c r="N1801" s="10"/>
      <c r="O1801" s="14" t="str">
        <f>IF(AND(MasterData5[[#This Row],[MntWines]]&gt;=AB$4, MasterData5[[#This Row],[Income ]]&lt;=$AB$12), "Yes", "")</f>
        <v/>
      </c>
      <c r="P1801" s="14" t="str">
        <f>IF(AND(MasterData5[[#This Row],[MntFruits]]&gt;=AC$4, MasterData5[[#This Row],[Income ]]&lt;=$AB$12), "Yes", "")</f>
        <v/>
      </c>
      <c r="Q1801" s="14" t="str">
        <f>IF(AND(MasterData5[[#This Row],[MntMeatProducts]]&gt;=AD$4, MasterData5[[#This Row],[Income ]]&lt;=$AB$12), "Yes", "")</f>
        <v/>
      </c>
      <c r="R1801" s="14" t="str">
        <f>IF(AND(MasterData5[[#This Row],[MntFishProducts]]&gt;=AE$4, MasterData5[[#This Row],[Income ]]&lt;=$AB$12), "Yes", "")</f>
        <v/>
      </c>
      <c r="S1801" s="14" t="str">
        <f>IF(AND(MasterData5[[#This Row],[MntSweetProducts]]&gt;=AF$4, MasterData5[[#This Row],[Income ]]&lt;=$AB$12), "Yes", "")</f>
        <v/>
      </c>
      <c r="U1801" s="14" t="str">
        <f>IF(MasterData5[[#This Row],[MntWines]]&gt;=AB$4, "Yes", "")</f>
        <v/>
      </c>
      <c r="V1801" s="14" t="str">
        <f>IF(MasterData5[[#This Row],[MntFruits]]&gt;=AC$4, "Yes", "")</f>
        <v/>
      </c>
      <c r="W1801" s="14" t="str">
        <f>IF(MasterData5[[#This Row],[MntMeatProducts]]&gt;=AD$4, "Yes", "")</f>
        <v/>
      </c>
      <c r="X1801" s="14" t="str">
        <f>IF(MasterData5[[#This Row],[MntFishProducts]]&gt;=AE$4, "Yes", "")</f>
        <v/>
      </c>
      <c r="Y1801" s="14" t="str">
        <f>IF(MasterData5[[#This Row],[MntSweetProducts]]&gt;=AF$4, "Yes", "")</f>
        <v/>
      </c>
    </row>
    <row r="1802" spans="1:25" x14ac:dyDescent="0.3">
      <c r="A1802">
        <v>9120</v>
      </c>
      <c r="B1802" s="10">
        <v>747</v>
      </c>
      <c r="C1802" s="10">
        <v>10</v>
      </c>
      <c r="D1802" s="10">
        <v>161</v>
      </c>
      <c r="E1802" s="10">
        <v>65</v>
      </c>
      <c r="F1802" s="10">
        <v>40</v>
      </c>
      <c r="G1802" s="10">
        <v>42</v>
      </c>
      <c r="H1802" s="24">
        <f>2021-'Customer Profile'!B1801</f>
        <v>59</v>
      </c>
      <c r="I1802" s="10">
        <f>IF(Analysis!$B$60="Wine",B1802,IF(Analysis!$B$60="Fruit",C1802,IF(Analysis!$B$60="Meat",D1802,IF(Analysis!$B$60="Fish",E1802,IF(Analysis!$B$60="Sweet",F1802,"")))))</f>
        <v>65</v>
      </c>
      <c r="J1802" s="10">
        <v>66565</v>
      </c>
      <c r="K1802" s="10" t="str">
        <f>IF(MasterData5[[#This Row],[Income ]]&gt;$AB$12, "Above", "Below")</f>
        <v>Above</v>
      </c>
      <c r="L1802" s="10">
        <f>SUM(MasterData5[[#This Row],[MntWines]:[MntSweetProducts]])</f>
        <v>1023</v>
      </c>
      <c r="M1802" s="53" t="str">
        <f>IF(MasterData5[[#This Row],[Total Purchase]]&gt;=500, "Over $500", "")</f>
        <v>Over $500</v>
      </c>
      <c r="N1802" s="10"/>
      <c r="O1802" s="14" t="str">
        <f>IF(AND(MasterData5[[#This Row],[MntWines]]&gt;=AB$4, MasterData5[[#This Row],[Income ]]&lt;=$AB$12), "Yes", "")</f>
        <v/>
      </c>
      <c r="P1802" s="14" t="str">
        <f>IF(AND(MasterData5[[#This Row],[MntFruits]]&gt;=AC$4, MasterData5[[#This Row],[Income ]]&lt;=$AB$12), "Yes", "")</f>
        <v/>
      </c>
      <c r="Q1802" s="14" t="str">
        <f>IF(AND(MasterData5[[#This Row],[MntMeatProducts]]&gt;=AD$4, MasterData5[[#This Row],[Income ]]&lt;=$AB$12), "Yes", "")</f>
        <v/>
      </c>
      <c r="R1802" s="14" t="str">
        <f>IF(AND(MasterData5[[#This Row],[MntFishProducts]]&gt;=AE$4, MasterData5[[#This Row],[Income ]]&lt;=$AB$12), "Yes", "")</f>
        <v/>
      </c>
      <c r="S1802" s="14" t="str">
        <f>IF(AND(MasterData5[[#This Row],[MntSweetProducts]]&gt;=AF$4, MasterData5[[#This Row],[Income ]]&lt;=$AB$12), "Yes", "")</f>
        <v/>
      </c>
      <c r="U1802" s="14" t="str">
        <f>IF(MasterData5[[#This Row],[MntWines]]&gt;=AB$4, "Yes", "")</f>
        <v>Yes</v>
      </c>
      <c r="V1802" s="14" t="str">
        <f>IF(MasterData5[[#This Row],[MntFruits]]&gt;=AC$4, "Yes", "")</f>
        <v/>
      </c>
      <c r="W1802" s="14" t="str">
        <f>IF(MasterData5[[#This Row],[MntMeatProducts]]&gt;=AD$4, "Yes", "")</f>
        <v/>
      </c>
      <c r="X1802" s="14" t="str">
        <f>IF(MasterData5[[#This Row],[MntFishProducts]]&gt;=AE$4, "Yes", "")</f>
        <v>Yes</v>
      </c>
      <c r="Y1802" s="14" t="str">
        <f>IF(MasterData5[[#This Row],[MntSweetProducts]]&gt;=AF$4, "Yes", "")</f>
        <v>Yes</v>
      </c>
    </row>
    <row r="1803" spans="1:25" x14ac:dyDescent="0.3">
      <c r="A1803">
        <v>9121</v>
      </c>
      <c r="B1803" s="10">
        <v>1218</v>
      </c>
      <c r="C1803" s="10">
        <v>16</v>
      </c>
      <c r="D1803" s="10">
        <v>272</v>
      </c>
      <c r="E1803" s="10">
        <v>104</v>
      </c>
      <c r="F1803" s="10">
        <v>0</v>
      </c>
      <c r="G1803" s="10">
        <v>80</v>
      </c>
      <c r="H1803" s="24">
        <f>2021-'Customer Profile'!B1802</f>
        <v>49</v>
      </c>
      <c r="I1803" s="10">
        <f>IF(Analysis!$B$60="Wine",B1803,IF(Analysis!$B$60="Fruit",C1803,IF(Analysis!$B$60="Meat",D1803,IF(Analysis!$B$60="Fish",E1803,IF(Analysis!$B$60="Sweet",F1803,"")))))</f>
        <v>104</v>
      </c>
      <c r="J1803" s="10">
        <v>80134</v>
      </c>
      <c r="K1803" s="10" t="str">
        <f>IF(MasterData5[[#This Row],[Income ]]&gt;$AB$12, "Above", "Below")</f>
        <v>Above</v>
      </c>
      <c r="L1803" s="10">
        <f>SUM(MasterData5[[#This Row],[MntWines]:[MntSweetProducts]])</f>
        <v>1610</v>
      </c>
      <c r="M1803" s="53" t="str">
        <f>IF(MasterData5[[#This Row],[Total Purchase]]&gt;=500, "Over $500", "")</f>
        <v>Over $500</v>
      </c>
      <c r="N1803" s="10"/>
      <c r="O1803" s="14" t="str">
        <f>IF(AND(MasterData5[[#This Row],[MntWines]]&gt;=AB$4, MasterData5[[#This Row],[Income ]]&lt;=$AB$12), "Yes", "")</f>
        <v/>
      </c>
      <c r="P1803" s="14" t="str">
        <f>IF(AND(MasterData5[[#This Row],[MntFruits]]&gt;=AC$4, MasterData5[[#This Row],[Income ]]&lt;=$AB$12), "Yes", "")</f>
        <v/>
      </c>
      <c r="Q1803" s="14" t="str">
        <f>IF(AND(MasterData5[[#This Row],[MntMeatProducts]]&gt;=AD$4, MasterData5[[#This Row],[Income ]]&lt;=$AB$12), "Yes", "")</f>
        <v/>
      </c>
      <c r="R1803" s="14" t="str">
        <f>IF(AND(MasterData5[[#This Row],[MntFishProducts]]&gt;=AE$4, MasterData5[[#This Row],[Income ]]&lt;=$AB$12), "Yes", "")</f>
        <v/>
      </c>
      <c r="S1803" s="14" t="str">
        <f>IF(AND(MasterData5[[#This Row],[MntSweetProducts]]&gt;=AF$4, MasterData5[[#This Row],[Income ]]&lt;=$AB$12), "Yes", "")</f>
        <v/>
      </c>
      <c r="U1803" s="14" t="str">
        <f>IF(MasterData5[[#This Row],[MntWines]]&gt;=AB$4, "Yes", "")</f>
        <v>Yes</v>
      </c>
      <c r="V1803" s="14" t="str">
        <f>IF(MasterData5[[#This Row],[MntFruits]]&gt;=AC$4, "Yes", "")</f>
        <v/>
      </c>
      <c r="W1803" s="14" t="str">
        <f>IF(MasterData5[[#This Row],[MntMeatProducts]]&gt;=AD$4, "Yes", "")</f>
        <v>Yes</v>
      </c>
      <c r="X1803" s="14" t="str">
        <f>IF(MasterData5[[#This Row],[MntFishProducts]]&gt;=AE$4, "Yes", "")</f>
        <v>Yes</v>
      </c>
      <c r="Y1803" s="14" t="str">
        <f>IF(MasterData5[[#This Row],[MntSweetProducts]]&gt;=AF$4, "Yes", "")</f>
        <v/>
      </c>
    </row>
    <row r="1804" spans="1:25" x14ac:dyDescent="0.3">
      <c r="A1804">
        <v>9135</v>
      </c>
      <c r="B1804" s="10">
        <v>13</v>
      </c>
      <c r="C1804" s="10">
        <v>2</v>
      </c>
      <c r="D1804" s="10">
        <v>21</v>
      </c>
      <c r="E1804" s="10">
        <v>4</v>
      </c>
      <c r="F1804" s="10">
        <v>0</v>
      </c>
      <c r="G1804" s="10">
        <v>24</v>
      </c>
      <c r="H1804" s="24">
        <f>2021-'Customer Profile'!B1803</f>
        <v>71</v>
      </c>
      <c r="I1804" s="10">
        <f>IF(Analysis!$B$60="Wine",B1804,IF(Analysis!$B$60="Fruit",C1804,IF(Analysis!$B$60="Meat",D1804,IF(Analysis!$B$60="Fish",E1804,IF(Analysis!$B$60="Sweet",F1804,"")))))</f>
        <v>4</v>
      </c>
      <c r="J1804" s="10">
        <v>27203</v>
      </c>
      <c r="K1804" s="10" t="str">
        <f>IF(MasterData5[[#This Row],[Income ]]&gt;$AB$12, "Above", "Below")</f>
        <v>Below</v>
      </c>
      <c r="L1804" s="10">
        <f>SUM(MasterData5[[#This Row],[MntWines]:[MntSweetProducts]])</f>
        <v>40</v>
      </c>
      <c r="M1804" s="53" t="str">
        <f>IF(MasterData5[[#This Row],[Total Purchase]]&gt;=500, "Over $500", "")</f>
        <v/>
      </c>
      <c r="N1804" s="10"/>
      <c r="O1804" s="14" t="str">
        <f>IF(AND(MasterData5[[#This Row],[MntWines]]&gt;=AB$4, MasterData5[[#This Row],[Income ]]&lt;=$AB$12), "Yes", "")</f>
        <v/>
      </c>
      <c r="P1804" s="14" t="str">
        <f>IF(AND(MasterData5[[#This Row],[MntFruits]]&gt;=AC$4, MasterData5[[#This Row],[Income ]]&lt;=$AB$12), "Yes", "")</f>
        <v/>
      </c>
      <c r="Q1804" s="14" t="str">
        <f>IF(AND(MasterData5[[#This Row],[MntMeatProducts]]&gt;=AD$4, MasterData5[[#This Row],[Income ]]&lt;=$AB$12), "Yes", "")</f>
        <v/>
      </c>
      <c r="R1804" s="14" t="str">
        <f>IF(AND(MasterData5[[#This Row],[MntFishProducts]]&gt;=AE$4, MasterData5[[#This Row],[Income ]]&lt;=$AB$12), "Yes", "")</f>
        <v/>
      </c>
      <c r="S1804" s="14" t="str">
        <f>IF(AND(MasterData5[[#This Row],[MntSweetProducts]]&gt;=AF$4, MasterData5[[#This Row],[Income ]]&lt;=$AB$12), "Yes", "")</f>
        <v/>
      </c>
      <c r="U1804" s="14" t="str">
        <f>IF(MasterData5[[#This Row],[MntWines]]&gt;=AB$4, "Yes", "")</f>
        <v/>
      </c>
      <c r="V1804" s="14" t="str">
        <f>IF(MasterData5[[#This Row],[MntFruits]]&gt;=AC$4, "Yes", "")</f>
        <v/>
      </c>
      <c r="W1804" s="14" t="str">
        <f>IF(MasterData5[[#This Row],[MntMeatProducts]]&gt;=AD$4, "Yes", "")</f>
        <v/>
      </c>
      <c r="X1804" s="14" t="str">
        <f>IF(MasterData5[[#This Row],[MntFishProducts]]&gt;=AE$4, "Yes", "")</f>
        <v/>
      </c>
      <c r="Y1804" s="14" t="str">
        <f>IF(MasterData5[[#This Row],[MntSweetProducts]]&gt;=AF$4, "Yes", "")</f>
        <v/>
      </c>
    </row>
    <row r="1805" spans="1:25" x14ac:dyDescent="0.3">
      <c r="A1805">
        <v>9140</v>
      </c>
      <c r="B1805" s="10">
        <v>51</v>
      </c>
      <c r="C1805" s="10">
        <v>4</v>
      </c>
      <c r="D1805" s="10">
        <v>24</v>
      </c>
      <c r="E1805" s="10">
        <v>4</v>
      </c>
      <c r="F1805" s="10">
        <v>7</v>
      </c>
      <c r="G1805" s="10">
        <v>1</v>
      </c>
      <c r="H1805" s="24">
        <f>2021-'Customer Profile'!B1804</f>
        <v>61</v>
      </c>
      <c r="I1805" s="10">
        <f>IF(Analysis!$B$60="Wine",B1805,IF(Analysis!$B$60="Fruit",C1805,IF(Analysis!$B$60="Meat",D1805,IF(Analysis!$B$60="Fish",E1805,IF(Analysis!$B$60="Sweet",F1805,"")))))</f>
        <v>4</v>
      </c>
      <c r="J1805" s="10">
        <v>50523</v>
      </c>
      <c r="K1805" s="10" t="str">
        <f>IF(MasterData5[[#This Row],[Income ]]&gt;$AB$12, "Above", "Below")</f>
        <v>Below</v>
      </c>
      <c r="L1805" s="10">
        <f>SUM(MasterData5[[#This Row],[MntWines]:[MntSweetProducts]])</f>
        <v>90</v>
      </c>
      <c r="M1805" s="53" t="str">
        <f>IF(MasterData5[[#This Row],[Total Purchase]]&gt;=500, "Over $500", "")</f>
        <v/>
      </c>
      <c r="N1805" s="10"/>
      <c r="O1805" s="14" t="str">
        <f>IF(AND(MasterData5[[#This Row],[MntWines]]&gt;=AB$4, MasterData5[[#This Row],[Income ]]&lt;=$AB$12), "Yes", "")</f>
        <v/>
      </c>
      <c r="P1805" s="14" t="str">
        <f>IF(AND(MasterData5[[#This Row],[MntFruits]]&gt;=AC$4, MasterData5[[#This Row],[Income ]]&lt;=$AB$12), "Yes", "")</f>
        <v/>
      </c>
      <c r="Q1805" s="14" t="str">
        <f>IF(AND(MasterData5[[#This Row],[MntMeatProducts]]&gt;=AD$4, MasterData5[[#This Row],[Income ]]&lt;=$AB$12), "Yes", "")</f>
        <v/>
      </c>
      <c r="R1805" s="14" t="str">
        <f>IF(AND(MasterData5[[#This Row],[MntFishProducts]]&gt;=AE$4, MasterData5[[#This Row],[Income ]]&lt;=$AB$12), "Yes", "")</f>
        <v/>
      </c>
      <c r="S1805" s="14" t="str">
        <f>IF(AND(MasterData5[[#This Row],[MntSweetProducts]]&gt;=AF$4, MasterData5[[#This Row],[Income ]]&lt;=$AB$12), "Yes", "")</f>
        <v/>
      </c>
      <c r="U1805" s="14" t="str">
        <f>IF(MasterData5[[#This Row],[MntWines]]&gt;=AB$4, "Yes", "")</f>
        <v/>
      </c>
      <c r="V1805" s="14" t="str">
        <f>IF(MasterData5[[#This Row],[MntFruits]]&gt;=AC$4, "Yes", "")</f>
        <v/>
      </c>
      <c r="W1805" s="14" t="str">
        <f>IF(MasterData5[[#This Row],[MntMeatProducts]]&gt;=AD$4, "Yes", "")</f>
        <v/>
      </c>
      <c r="X1805" s="14" t="str">
        <f>IF(MasterData5[[#This Row],[MntFishProducts]]&gt;=AE$4, "Yes", "")</f>
        <v/>
      </c>
      <c r="Y1805" s="14" t="str">
        <f>IF(MasterData5[[#This Row],[MntSweetProducts]]&gt;=AF$4, "Yes", "")</f>
        <v/>
      </c>
    </row>
    <row r="1806" spans="1:25" x14ac:dyDescent="0.3">
      <c r="A1806">
        <v>9145</v>
      </c>
      <c r="B1806" s="10">
        <v>604</v>
      </c>
      <c r="C1806" s="10">
        <v>26</v>
      </c>
      <c r="D1806" s="10">
        <v>470</v>
      </c>
      <c r="E1806" s="10">
        <v>123</v>
      </c>
      <c r="F1806" s="10">
        <v>161</v>
      </c>
      <c r="G1806" s="10">
        <v>94</v>
      </c>
      <c r="H1806" s="24">
        <f>2021-'Customer Profile'!B1805</f>
        <v>49</v>
      </c>
      <c r="I1806" s="10">
        <f>IF(Analysis!$B$60="Wine",B1806,IF(Analysis!$B$60="Fruit",C1806,IF(Analysis!$B$60="Meat",D1806,IF(Analysis!$B$60="Fish",E1806,IF(Analysis!$B$60="Sweet",F1806,"")))))</f>
        <v>123</v>
      </c>
      <c r="J1806" s="10">
        <v>72504</v>
      </c>
      <c r="K1806" s="10" t="str">
        <f>IF(MasterData5[[#This Row],[Income ]]&gt;$AB$12, "Above", "Below")</f>
        <v>Above</v>
      </c>
      <c r="L1806" s="10">
        <f>SUM(MasterData5[[#This Row],[MntWines]:[MntSweetProducts]])</f>
        <v>1384</v>
      </c>
      <c r="M1806" s="53" t="str">
        <f>IF(MasterData5[[#This Row],[Total Purchase]]&gt;=500, "Over $500", "")</f>
        <v>Over $500</v>
      </c>
      <c r="N1806" s="10"/>
      <c r="O1806" s="14" t="str">
        <f>IF(AND(MasterData5[[#This Row],[MntWines]]&gt;=AB$4, MasterData5[[#This Row],[Income ]]&lt;=$AB$12), "Yes", "")</f>
        <v/>
      </c>
      <c r="P1806" s="14" t="str">
        <f>IF(AND(MasterData5[[#This Row],[MntFruits]]&gt;=AC$4, MasterData5[[#This Row],[Income ]]&lt;=$AB$12), "Yes", "")</f>
        <v/>
      </c>
      <c r="Q1806" s="14" t="str">
        <f>IF(AND(MasterData5[[#This Row],[MntMeatProducts]]&gt;=AD$4, MasterData5[[#This Row],[Income ]]&lt;=$AB$12), "Yes", "")</f>
        <v/>
      </c>
      <c r="R1806" s="14" t="str">
        <f>IF(AND(MasterData5[[#This Row],[MntFishProducts]]&gt;=AE$4, MasterData5[[#This Row],[Income ]]&lt;=$AB$12), "Yes", "")</f>
        <v/>
      </c>
      <c r="S1806" s="14" t="str">
        <f>IF(AND(MasterData5[[#This Row],[MntSweetProducts]]&gt;=AF$4, MasterData5[[#This Row],[Income ]]&lt;=$AB$12), "Yes", "")</f>
        <v/>
      </c>
      <c r="U1806" s="14" t="str">
        <f>IF(MasterData5[[#This Row],[MntWines]]&gt;=AB$4, "Yes", "")</f>
        <v>Yes</v>
      </c>
      <c r="V1806" s="14" t="str">
        <f>IF(MasterData5[[#This Row],[MntFruits]]&gt;=AC$4, "Yes", "")</f>
        <v/>
      </c>
      <c r="W1806" s="14" t="str">
        <f>IF(MasterData5[[#This Row],[MntMeatProducts]]&gt;=AD$4, "Yes", "")</f>
        <v>Yes</v>
      </c>
      <c r="X1806" s="14" t="str">
        <f>IF(MasterData5[[#This Row],[MntFishProducts]]&gt;=AE$4, "Yes", "")</f>
        <v>Yes</v>
      </c>
      <c r="Y1806" s="14" t="str">
        <f>IF(MasterData5[[#This Row],[MntSweetProducts]]&gt;=AF$4, "Yes", "")</f>
        <v>Yes</v>
      </c>
    </row>
    <row r="1807" spans="1:25" x14ac:dyDescent="0.3">
      <c r="A1807">
        <v>9150</v>
      </c>
      <c r="B1807" s="10">
        <v>52</v>
      </c>
      <c r="C1807" s="10">
        <v>0</v>
      </c>
      <c r="D1807" s="10">
        <v>9</v>
      </c>
      <c r="E1807" s="10">
        <v>0</v>
      </c>
      <c r="F1807" s="10">
        <v>0</v>
      </c>
      <c r="G1807" s="10">
        <v>1</v>
      </c>
      <c r="H1807" s="24">
        <f>2021-'Customer Profile'!B1806</f>
        <v>58</v>
      </c>
      <c r="I1807" s="10">
        <f>IF(Analysis!$B$60="Wine",B1807,IF(Analysis!$B$60="Fruit",C1807,IF(Analysis!$B$60="Meat",D1807,IF(Analysis!$B$60="Fish",E1807,IF(Analysis!$B$60="Sweet",F1807,"")))))</f>
        <v>0</v>
      </c>
      <c r="J1807" s="10">
        <v>48918</v>
      </c>
      <c r="K1807" s="10" t="str">
        <f>IF(MasterData5[[#This Row],[Income ]]&gt;$AB$12, "Above", "Below")</f>
        <v>Below</v>
      </c>
      <c r="L1807" s="10">
        <f>SUM(MasterData5[[#This Row],[MntWines]:[MntSweetProducts]])</f>
        <v>61</v>
      </c>
      <c r="M1807" s="53" t="str">
        <f>IF(MasterData5[[#This Row],[Total Purchase]]&gt;=500, "Over $500", "")</f>
        <v/>
      </c>
      <c r="N1807" s="10"/>
      <c r="O1807" s="14" t="str">
        <f>IF(AND(MasterData5[[#This Row],[MntWines]]&gt;=AB$4, MasterData5[[#This Row],[Income ]]&lt;=$AB$12), "Yes", "")</f>
        <v/>
      </c>
      <c r="P1807" s="14" t="str">
        <f>IF(AND(MasterData5[[#This Row],[MntFruits]]&gt;=AC$4, MasterData5[[#This Row],[Income ]]&lt;=$AB$12), "Yes", "")</f>
        <v/>
      </c>
      <c r="Q1807" s="14" t="str">
        <f>IF(AND(MasterData5[[#This Row],[MntMeatProducts]]&gt;=AD$4, MasterData5[[#This Row],[Income ]]&lt;=$AB$12), "Yes", "")</f>
        <v/>
      </c>
      <c r="R1807" s="14" t="str">
        <f>IF(AND(MasterData5[[#This Row],[MntFishProducts]]&gt;=AE$4, MasterData5[[#This Row],[Income ]]&lt;=$AB$12), "Yes", "")</f>
        <v/>
      </c>
      <c r="S1807" s="14" t="str">
        <f>IF(AND(MasterData5[[#This Row],[MntSweetProducts]]&gt;=AF$4, MasterData5[[#This Row],[Income ]]&lt;=$AB$12), "Yes", "")</f>
        <v/>
      </c>
      <c r="U1807" s="14" t="str">
        <f>IF(MasterData5[[#This Row],[MntWines]]&gt;=AB$4, "Yes", "")</f>
        <v/>
      </c>
      <c r="V1807" s="14" t="str">
        <f>IF(MasterData5[[#This Row],[MntFruits]]&gt;=AC$4, "Yes", "")</f>
        <v/>
      </c>
      <c r="W1807" s="14" t="str">
        <f>IF(MasterData5[[#This Row],[MntMeatProducts]]&gt;=AD$4, "Yes", "")</f>
        <v/>
      </c>
      <c r="X1807" s="14" t="str">
        <f>IF(MasterData5[[#This Row],[MntFishProducts]]&gt;=AE$4, "Yes", "")</f>
        <v/>
      </c>
      <c r="Y1807" s="14" t="str">
        <f>IF(MasterData5[[#This Row],[MntSweetProducts]]&gt;=AF$4, "Yes", "")</f>
        <v/>
      </c>
    </row>
    <row r="1808" spans="1:25" x14ac:dyDescent="0.3">
      <c r="A1808">
        <v>9153</v>
      </c>
      <c r="B1808" s="10">
        <v>418</v>
      </c>
      <c r="C1808" s="10">
        <v>61</v>
      </c>
      <c r="D1808" s="10">
        <v>428</v>
      </c>
      <c r="E1808" s="10">
        <v>80</v>
      </c>
      <c r="F1808" s="10">
        <v>51</v>
      </c>
      <c r="G1808" s="10">
        <v>10</v>
      </c>
      <c r="H1808" s="24">
        <f>2021-'Customer Profile'!B1807</f>
        <v>57</v>
      </c>
      <c r="I1808" s="10">
        <f>IF(Analysis!$B$60="Wine",B1808,IF(Analysis!$B$60="Fruit",C1808,IF(Analysis!$B$60="Meat",D1808,IF(Analysis!$B$60="Fish",E1808,IF(Analysis!$B$60="Sweet",F1808,"")))))</f>
        <v>80</v>
      </c>
      <c r="J1808" s="10">
        <v>59304</v>
      </c>
      <c r="K1808" s="10" t="str">
        <f>IF(MasterData5[[#This Row],[Income ]]&gt;$AB$12, "Above", "Below")</f>
        <v>Above</v>
      </c>
      <c r="L1808" s="10">
        <f>SUM(MasterData5[[#This Row],[MntWines]:[MntSweetProducts]])</f>
        <v>1038</v>
      </c>
      <c r="M1808" s="53" t="str">
        <f>IF(MasterData5[[#This Row],[Total Purchase]]&gt;=500, "Over $500", "")</f>
        <v>Over $500</v>
      </c>
      <c r="N1808" s="10"/>
      <c r="O1808" s="14" t="str">
        <f>IF(AND(MasterData5[[#This Row],[MntWines]]&gt;=AB$4, MasterData5[[#This Row],[Income ]]&lt;=$AB$12), "Yes", "")</f>
        <v/>
      </c>
      <c r="P1808" s="14" t="str">
        <f>IF(AND(MasterData5[[#This Row],[MntFruits]]&gt;=AC$4, MasterData5[[#This Row],[Income ]]&lt;=$AB$12), "Yes", "")</f>
        <v/>
      </c>
      <c r="Q1808" s="14" t="str">
        <f>IF(AND(MasterData5[[#This Row],[MntMeatProducts]]&gt;=AD$4, MasterData5[[#This Row],[Income ]]&lt;=$AB$12), "Yes", "")</f>
        <v/>
      </c>
      <c r="R1808" s="14" t="str">
        <f>IF(AND(MasterData5[[#This Row],[MntFishProducts]]&gt;=AE$4, MasterData5[[#This Row],[Income ]]&lt;=$AB$12), "Yes", "")</f>
        <v/>
      </c>
      <c r="S1808" s="14" t="str">
        <f>IF(AND(MasterData5[[#This Row],[MntSweetProducts]]&gt;=AF$4, MasterData5[[#This Row],[Income ]]&lt;=$AB$12), "Yes", "")</f>
        <v/>
      </c>
      <c r="U1808" s="14" t="str">
        <f>IF(MasterData5[[#This Row],[MntWines]]&gt;=AB$4, "Yes", "")</f>
        <v>Yes</v>
      </c>
      <c r="V1808" s="14" t="str">
        <f>IF(MasterData5[[#This Row],[MntFruits]]&gt;=AC$4, "Yes", "")</f>
        <v>Yes</v>
      </c>
      <c r="W1808" s="14" t="str">
        <f>IF(MasterData5[[#This Row],[MntMeatProducts]]&gt;=AD$4, "Yes", "")</f>
        <v>Yes</v>
      </c>
      <c r="X1808" s="14" t="str">
        <f>IF(MasterData5[[#This Row],[MntFishProducts]]&gt;=AE$4, "Yes", "")</f>
        <v>Yes</v>
      </c>
      <c r="Y1808" s="14" t="str">
        <f>IF(MasterData5[[#This Row],[MntSweetProducts]]&gt;=AF$4, "Yes", "")</f>
        <v>Yes</v>
      </c>
    </row>
    <row r="1809" spans="1:25" x14ac:dyDescent="0.3">
      <c r="A1809">
        <v>9166</v>
      </c>
      <c r="B1809" s="10">
        <v>387</v>
      </c>
      <c r="C1809" s="10">
        <v>84</v>
      </c>
      <c r="D1809" s="10">
        <v>141</v>
      </c>
      <c r="E1809" s="10">
        <v>73</v>
      </c>
      <c r="F1809" s="10">
        <v>35</v>
      </c>
      <c r="G1809" s="10">
        <v>162</v>
      </c>
      <c r="H1809" s="24">
        <f>2021-'Customer Profile'!B1808</f>
        <v>53</v>
      </c>
      <c r="I1809" s="10">
        <f>IF(Analysis!$B$60="Wine",B1809,IF(Analysis!$B$60="Fruit",C1809,IF(Analysis!$B$60="Meat",D1809,IF(Analysis!$B$60="Fish",E1809,IF(Analysis!$B$60="Sweet",F1809,"")))))</f>
        <v>73</v>
      </c>
      <c r="J1809" s="10">
        <v>63967</v>
      </c>
      <c r="K1809" s="10" t="str">
        <f>IF(MasterData5[[#This Row],[Income ]]&gt;$AB$12, "Above", "Below")</f>
        <v>Above</v>
      </c>
      <c r="L1809" s="10">
        <f>SUM(MasterData5[[#This Row],[MntWines]:[MntSweetProducts]])</f>
        <v>720</v>
      </c>
      <c r="M1809" s="53" t="str">
        <f>IF(MasterData5[[#This Row],[Total Purchase]]&gt;=500, "Over $500", "")</f>
        <v>Over $500</v>
      </c>
      <c r="N1809" s="10"/>
      <c r="O1809" s="14" t="str">
        <f>IF(AND(MasterData5[[#This Row],[MntWines]]&gt;=AB$4, MasterData5[[#This Row],[Income ]]&lt;=$AB$12), "Yes", "")</f>
        <v/>
      </c>
      <c r="P1809" s="14" t="str">
        <f>IF(AND(MasterData5[[#This Row],[MntFruits]]&gt;=AC$4, MasterData5[[#This Row],[Income ]]&lt;=$AB$12), "Yes", "")</f>
        <v/>
      </c>
      <c r="Q1809" s="14" t="str">
        <f>IF(AND(MasterData5[[#This Row],[MntMeatProducts]]&gt;=AD$4, MasterData5[[#This Row],[Income ]]&lt;=$AB$12), "Yes", "")</f>
        <v/>
      </c>
      <c r="R1809" s="14" t="str">
        <f>IF(AND(MasterData5[[#This Row],[MntFishProducts]]&gt;=AE$4, MasterData5[[#This Row],[Income ]]&lt;=$AB$12), "Yes", "")</f>
        <v/>
      </c>
      <c r="S1809" s="14" t="str">
        <f>IF(AND(MasterData5[[#This Row],[MntSweetProducts]]&gt;=AF$4, MasterData5[[#This Row],[Income ]]&lt;=$AB$12), "Yes", "")</f>
        <v/>
      </c>
      <c r="U1809" s="14" t="str">
        <f>IF(MasterData5[[#This Row],[MntWines]]&gt;=AB$4, "Yes", "")</f>
        <v>Yes</v>
      </c>
      <c r="V1809" s="14" t="str">
        <f>IF(MasterData5[[#This Row],[MntFruits]]&gt;=AC$4, "Yes", "")</f>
        <v>Yes</v>
      </c>
      <c r="W1809" s="14" t="str">
        <f>IF(MasterData5[[#This Row],[MntMeatProducts]]&gt;=AD$4, "Yes", "")</f>
        <v/>
      </c>
      <c r="X1809" s="14" t="str">
        <f>IF(MasterData5[[#This Row],[MntFishProducts]]&gt;=AE$4, "Yes", "")</f>
        <v>Yes</v>
      </c>
      <c r="Y1809" s="14" t="str">
        <f>IF(MasterData5[[#This Row],[MntSweetProducts]]&gt;=AF$4, "Yes", "")</f>
        <v>Yes</v>
      </c>
    </row>
    <row r="1810" spans="1:25" x14ac:dyDescent="0.3">
      <c r="A1810">
        <v>9167</v>
      </c>
      <c r="B1810" s="10">
        <v>465</v>
      </c>
      <c r="C1810" s="10">
        <v>71</v>
      </c>
      <c r="D1810" s="10">
        <v>250</v>
      </c>
      <c r="E1810" s="10">
        <v>93</v>
      </c>
      <c r="F1810" s="10">
        <v>35</v>
      </c>
      <c r="G1810" s="10">
        <v>62</v>
      </c>
      <c r="H1810" s="24">
        <f>2021-'Customer Profile'!B1809</f>
        <v>65</v>
      </c>
      <c r="I1810" s="10">
        <f>IF(Analysis!$B$60="Wine",B1810,IF(Analysis!$B$60="Fruit",C1810,IF(Analysis!$B$60="Meat",D1810,IF(Analysis!$B$60="Fish",E1810,IF(Analysis!$B$60="Sweet",F1810,"")))))</f>
        <v>93</v>
      </c>
      <c r="J1810" s="10">
        <v>67131</v>
      </c>
      <c r="K1810" s="10" t="str">
        <f>IF(MasterData5[[#This Row],[Income ]]&gt;$AB$12, "Above", "Below")</f>
        <v>Above</v>
      </c>
      <c r="L1810" s="10">
        <f>SUM(MasterData5[[#This Row],[MntWines]:[MntSweetProducts]])</f>
        <v>914</v>
      </c>
      <c r="M1810" s="53" t="str">
        <f>IF(MasterData5[[#This Row],[Total Purchase]]&gt;=500, "Over $500", "")</f>
        <v>Over $500</v>
      </c>
      <c r="N1810" s="10"/>
      <c r="O1810" s="14" t="str">
        <f>IF(AND(MasterData5[[#This Row],[MntWines]]&gt;=AB$4, MasterData5[[#This Row],[Income ]]&lt;=$AB$12), "Yes", "")</f>
        <v/>
      </c>
      <c r="P1810" s="14" t="str">
        <f>IF(AND(MasterData5[[#This Row],[MntFruits]]&gt;=AC$4, MasterData5[[#This Row],[Income ]]&lt;=$AB$12), "Yes", "")</f>
        <v/>
      </c>
      <c r="Q1810" s="14" t="str">
        <f>IF(AND(MasterData5[[#This Row],[MntMeatProducts]]&gt;=AD$4, MasterData5[[#This Row],[Income ]]&lt;=$AB$12), "Yes", "")</f>
        <v/>
      </c>
      <c r="R1810" s="14" t="str">
        <f>IF(AND(MasterData5[[#This Row],[MntFishProducts]]&gt;=AE$4, MasterData5[[#This Row],[Income ]]&lt;=$AB$12), "Yes", "")</f>
        <v/>
      </c>
      <c r="S1810" s="14" t="str">
        <f>IF(AND(MasterData5[[#This Row],[MntSweetProducts]]&gt;=AF$4, MasterData5[[#This Row],[Income ]]&lt;=$AB$12), "Yes", "")</f>
        <v/>
      </c>
      <c r="U1810" s="14" t="str">
        <f>IF(MasterData5[[#This Row],[MntWines]]&gt;=AB$4, "Yes", "")</f>
        <v>Yes</v>
      </c>
      <c r="V1810" s="14" t="str">
        <f>IF(MasterData5[[#This Row],[MntFruits]]&gt;=AC$4, "Yes", "")</f>
        <v>Yes</v>
      </c>
      <c r="W1810" s="14" t="str">
        <f>IF(MasterData5[[#This Row],[MntMeatProducts]]&gt;=AD$4, "Yes", "")</f>
        <v>Yes</v>
      </c>
      <c r="X1810" s="14" t="str">
        <f>IF(MasterData5[[#This Row],[MntFishProducts]]&gt;=AE$4, "Yes", "")</f>
        <v>Yes</v>
      </c>
      <c r="Y1810" s="14" t="str">
        <f>IF(MasterData5[[#This Row],[MntSweetProducts]]&gt;=AF$4, "Yes", "")</f>
        <v>Yes</v>
      </c>
    </row>
    <row r="1811" spans="1:25" x14ac:dyDescent="0.3">
      <c r="A1811">
        <v>9185</v>
      </c>
      <c r="B1811" s="10">
        <v>452</v>
      </c>
      <c r="C1811" s="10">
        <v>20</v>
      </c>
      <c r="D1811" s="10">
        <v>514</v>
      </c>
      <c r="E1811" s="10">
        <v>13</v>
      </c>
      <c r="F1811" s="10">
        <v>30</v>
      </c>
      <c r="G1811" s="10">
        <v>0</v>
      </c>
      <c r="H1811" s="24">
        <f>2021-'Customer Profile'!B1810</f>
        <v>55</v>
      </c>
      <c r="I1811" s="10">
        <f>IF(Analysis!$B$60="Wine",B1811,IF(Analysis!$B$60="Fruit",C1811,IF(Analysis!$B$60="Meat",D1811,IF(Analysis!$B$60="Fish",E1811,IF(Analysis!$B$60="Sweet",F1811,"")))))</f>
        <v>13</v>
      </c>
      <c r="J1811" s="10">
        <v>69759</v>
      </c>
      <c r="K1811" s="10" t="str">
        <f>IF(MasterData5[[#This Row],[Income ]]&gt;$AB$12, "Above", "Below")</f>
        <v>Above</v>
      </c>
      <c r="L1811" s="10">
        <f>SUM(MasterData5[[#This Row],[MntWines]:[MntSweetProducts]])</f>
        <v>1029</v>
      </c>
      <c r="M1811" s="53" t="str">
        <f>IF(MasterData5[[#This Row],[Total Purchase]]&gt;=500, "Over $500", "")</f>
        <v>Over $500</v>
      </c>
      <c r="N1811" s="10"/>
      <c r="O1811" s="14" t="str">
        <f>IF(AND(MasterData5[[#This Row],[MntWines]]&gt;=AB$4, MasterData5[[#This Row],[Income ]]&lt;=$AB$12), "Yes", "")</f>
        <v/>
      </c>
      <c r="P1811" s="14" t="str">
        <f>IF(AND(MasterData5[[#This Row],[MntFruits]]&gt;=AC$4, MasterData5[[#This Row],[Income ]]&lt;=$AB$12), "Yes", "")</f>
        <v/>
      </c>
      <c r="Q1811" s="14" t="str">
        <f>IF(AND(MasterData5[[#This Row],[MntMeatProducts]]&gt;=AD$4, MasterData5[[#This Row],[Income ]]&lt;=$AB$12), "Yes", "")</f>
        <v/>
      </c>
      <c r="R1811" s="14" t="str">
        <f>IF(AND(MasterData5[[#This Row],[MntFishProducts]]&gt;=AE$4, MasterData5[[#This Row],[Income ]]&lt;=$AB$12), "Yes", "")</f>
        <v/>
      </c>
      <c r="S1811" s="14" t="str">
        <f>IF(AND(MasterData5[[#This Row],[MntSweetProducts]]&gt;=AF$4, MasterData5[[#This Row],[Income ]]&lt;=$AB$12), "Yes", "")</f>
        <v/>
      </c>
      <c r="U1811" s="14" t="str">
        <f>IF(MasterData5[[#This Row],[MntWines]]&gt;=AB$4, "Yes", "")</f>
        <v>Yes</v>
      </c>
      <c r="V1811" s="14" t="str">
        <f>IF(MasterData5[[#This Row],[MntFruits]]&gt;=AC$4, "Yes", "")</f>
        <v/>
      </c>
      <c r="W1811" s="14" t="str">
        <f>IF(MasterData5[[#This Row],[MntMeatProducts]]&gt;=AD$4, "Yes", "")</f>
        <v>Yes</v>
      </c>
      <c r="X1811" s="14" t="str">
        <f>IF(MasterData5[[#This Row],[MntFishProducts]]&gt;=AE$4, "Yes", "")</f>
        <v/>
      </c>
      <c r="Y1811" s="14" t="str">
        <f>IF(MasterData5[[#This Row],[MntSweetProducts]]&gt;=AF$4, "Yes", "")</f>
        <v>Yes</v>
      </c>
    </row>
    <row r="1812" spans="1:25" x14ac:dyDescent="0.3">
      <c r="A1812">
        <v>9197</v>
      </c>
      <c r="B1812" s="10">
        <v>32</v>
      </c>
      <c r="C1812" s="10">
        <v>0</v>
      </c>
      <c r="D1812" s="10">
        <v>5</v>
      </c>
      <c r="E1812" s="10">
        <v>2</v>
      </c>
      <c r="F1812" s="10">
        <v>0</v>
      </c>
      <c r="G1812" s="10">
        <v>8</v>
      </c>
      <c r="H1812" s="24">
        <f>2021-'Customer Profile'!B1811</f>
        <v>68</v>
      </c>
      <c r="I1812" s="10">
        <f>IF(Analysis!$B$60="Wine",B1812,IF(Analysis!$B$60="Fruit",C1812,IF(Analysis!$B$60="Meat",D1812,IF(Analysis!$B$60="Fish",E1812,IF(Analysis!$B$60="Sweet",F1812,"")))))</f>
        <v>2</v>
      </c>
      <c r="J1812" s="10">
        <v>39722</v>
      </c>
      <c r="K1812" s="10" t="str">
        <f>IF(MasterData5[[#This Row],[Income ]]&gt;$AB$12, "Above", "Below")</f>
        <v>Below</v>
      </c>
      <c r="L1812" s="10">
        <f>SUM(MasterData5[[#This Row],[MntWines]:[MntSweetProducts]])</f>
        <v>39</v>
      </c>
      <c r="M1812" s="53" t="str">
        <f>IF(MasterData5[[#This Row],[Total Purchase]]&gt;=500, "Over $500", "")</f>
        <v/>
      </c>
      <c r="N1812" s="10"/>
      <c r="O1812" s="14" t="str">
        <f>IF(AND(MasterData5[[#This Row],[MntWines]]&gt;=AB$4, MasterData5[[#This Row],[Income ]]&lt;=$AB$12), "Yes", "")</f>
        <v/>
      </c>
      <c r="P1812" s="14" t="str">
        <f>IF(AND(MasterData5[[#This Row],[MntFruits]]&gt;=AC$4, MasterData5[[#This Row],[Income ]]&lt;=$AB$12), "Yes", "")</f>
        <v/>
      </c>
      <c r="Q1812" s="14" t="str">
        <f>IF(AND(MasterData5[[#This Row],[MntMeatProducts]]&gt;=AD$4, MasterData5[[#This Row],[Income ]]&lt;=$AB$12), "Yes", "")</f>
        <v/>
      </c>
      <c r="R1812" s="14" t="str">
        <f>IF(AND(MasterData5[[#This Row],[MntFishProducts]]&gt;=AE$4, MasterData5[[#This Row],[Income ]]&lt;=$AB$12), "Yes", "")</f>
        <v/>
      </c>
      <c r="S1812" s="14" t="str">
        <f>IF(AND(MasterData5[[#This Row],[MntSweetProducts]]&gt;=AF$4, MasterData5[[#This Row],[Income ]]&lt;=$AB$12), "Yes", "")</f>
        <v/>
      </c>
      <c r="U1812" s="14" t="str">
        <f>IF(MasterData5[[#This Row],[MntWines]]&gt;=AB$4, "Yes", "")</f>
        <v/>
      </c>
      <c r="V1812" s="14" t="str">
        <f>IF(MasterData5[[#This Row],[MntFruits]]&gt;=AC$4, "Yes", "")</f>
        <v/>
      </c>
      <c r="W1812" s="14" t="str">
        <f>IF(MasterData5[[#This Row],[MntMeatProducts]]&gt;=AD$4, "Yes", "")</f>
        <v/>
      </c>
      <c r="X1812" s="14" t="str">
        <f>IF(MasterData5[[#This Row],[MntFishProducts]]&gt;=AE$4, "Yes", "")</f>
        <v/>
      </c>
      <c r="Y1812" s="14" t="str">
        <f>IF(MasterData5[[#This Row],[MntSweetProducts]]&gt;=AF$4, "Yes", "")</f>
        <v/>
      </c>
    </row>
    <row r="1813" spans="1:25" x14ac:dyDescent="0.3">
      <c r="A1813">
        <v>9204</v>
      </c>
      <c r="B1813" s="10">
        <v>371</v>
      </c>
      <c r="C1813" s="10">
        <v>159</v>
      </c>
      <c r="D1813" s="10">
        <v>194</v>
      </c>
      <c r="E1813" s="10">
        <v>58</v>
      </c>
      <c r="F1813" s="10">
        <v>106</v>
      </c>
      <c r="G1813" s="10">
        <v>141</v>
      </c>
      <c r="H1813" s="24">
        <f>2021-'Customer Profile'!B1812</f>
        <v>51</v>
      </c>
      <c r="I1813" s="10">
        <f>IF(Analysis!$B$60="Wine",B1813,IF(Analysis!$B$60="Fruit",C1813,IF(Analysis!$B$60="Meat",D1813,IF(Analysis!$B$60="Fish",E1813,IF(Analysis!$B$60="Sweet",F1813,"")))))</f>
        <v>58</v>
      </c>
      <c r="J1813" s="10">
        <v>66731</v>
      </c>
      <c r="K1813" s="10" t="str">
        <f>IF(MasterData5[[#This Row],[Income ]]&gt;$AB$12, "Above", "Below")</f>
        <v>Above</v>
      </c>
      <c r="L1813" s="10">
        <f>SUM(MasterData5[[#This Row],[MntWines]:[MntSweetProducts]])</f>
        <v>888</v>
      </c>
      <c r="M1813" s="53" t="str">
        <f>IF(MasterData5[[#This Row],[Total Purchase]]&gt;=500, "Over $500", "")</f>
        <v>Over $500</v>
      </c>
      <c r="N1813" s="10"/>
      <c r="O1813" s="14" t="str">
        <f>IF(AND(MasterData5[[#This Row],[MntWines]]&gt;=AB$4, MasterData5[[#This Row],[Income ]]&lt;=$AB$12), "Yes", "")</f>
        <v/>
      </c>
      <c r="P1813" s="14" t="str">
        <f>IF(AND(MasterData5[[#This Row],[MntFruits]]&gt;=AC$4, MasterData5[[#This Row],[Income ]]&lt;=$AB$12), "Yes", "")</f>
        <v/>
      </c>
      <c r="Q1813" s="14" t="str">
        <f>IF(AND(MasterData5[[#This Row],[MntMeatProducts]]&gt;=AD$4, MasterData5[[#This Row],[Income ]]&lt;=$AB$12), "Yes", "")</f>
        <v/>
      </c>
      <c r="R1813" s="14" t="str">
        <f>IF(AND(MasterData5[[#This Row],[MntFishProducts]]&gt;=AE$4, MasterData5[[#This Row],[Income ]]&lt;=$AB$12), "Yes", "")</f>
        <v/>
      </c>
      <c r="S1813" s="14" t="str">
        <f>IF(AND(MasterData5[[#This Row],[MntSweetProducts]]&gt;=AF$4, MasterData5[[#This Row],[Income ]]&lt;=$AB$12), "Yes", "")</f>
        <v/>
      </c>
      <c r="U1813" s="14" t="str">
        <f>IF(MasterData5[[#This Row],[MntWines]]&gt;=AB$4, "Yes", "")</f>
        <v>Yes</v>
      </c>
      <c r="V1813" s="14" t="str">
        <f>IF(MasterData5[[#This Row],[MntFruits]]&gt;=AC$4, "Yes", "")</f>
        <v>Yes</v>
      </c>
      <c r="W1813" s="14" t="str">
        <f>IF(MasterData5[[#This Row],[MntMeatProducts]]&gt;=AD$4, "Yes", "")</f>
        <v>Yes</v>
      </c>
      <c r="X1813" s="14" t="str">
        <f>IF(MasterData5[[#This Row],[MntFishProducts]]&gt;=AE$4, "Yes", "")</f>
        <v>Yes</v>
      </c>
      <c r="Y1813" s="14" t="str">
        <f>IF(MasterData5[[#This Row],[MntSweetProducts]]&gt;=AF$4, "Yes", "")</f>
        <v>Yes</v>
      </c>
    </row>
    <row r="1814" spans="1:25" x14ac:dyDescent="0.3">
      <c r="A1814">
        <v>9206</v>
      </c>
      <c r="B1814" s="10">
        <v>491</v>
      </c>
      <c r="C1814" s="10">
        <v>48</v>
      </c>
      <c r="D1814" s="10">
        <v>231</v>
      </c>
      <c r="E1814" s="10">
        <v>112</v>
      </c>
      <c r="F1814" s="10">
        <v>105</v>
      </c>
      <c r="G1814" s="10">
        <v>134</v>
      </c>
      <c r="H1814" s="24">
        <f>2021-'Customer Profile'!B1813</f>
        <v>53</v>
      </c>
      <c r="I1814" s="10">
        <f>IF(Analysis!$B$60="Wine",B1814,IF(Analysis!$B$60="Fruit",C1814,IF(Analysis!$B$60="Meat",D1814,IF(Analysis!$B$60="Fish",E1814,IF(Analysis!$B$60="Sweet",F1814,"")))))</f>
        <v>112</v>
      </c>
      <c r="J1814" s="10">
        <v>77382</v>
      </c>
      <c r="K1814" s="10" t="str">
        <f>IF(MasterData5[[#This Row],[Income ]]&gt;$AB$12, "Above", "Below")</f>
        <v>Above</v>
      </c>
      <c r="L1814" s="10">
        <f>SUM(MasterData5[[#This Row],[MntWines]:[MntSweetProducts]])</f>
        <v>987</v>
      </c>
      <c r="M1814" s="53" t="str">
        <f>IF(MasterData5[[#This Row],[Total Purchase]]&gt;=500, "Over $500", "")</f>
        <v>Over $500</v>
      </c>
      <c r="N1814" s="10"/>
      <c r="O1814" s="14" t="str">
        <f>IF(AND(MasterData5[[#This Row],[MntWines]]&gt;=AB$4, MasterData5[[#This Row],[Income ]]&lt;=$AB$12), "Yes", "")</f>
        <v/>
      </c>
      <c r="P1814" s="14" t="str">
        <f>IF(AND(MasterData5[[#This Row],[MntFruits]]&gt;=AC$4, MasterData5[[#This Row],[Income ]]&lt;=$AB$12), "Yes", "")</f>
        <v/>
      </c>
      <c r="Q1814" s="14" t="str">
        <f>IF(AND(MasterData5[[#This Row],[MntMeatProducts]]&gt;=AD$4, MasterData5[[#This Row],[Income ]]&lt;=$AB$12), "Yes", "")</f>
        <v/>
      </c>
      <c r="R1814" s="14" t="str">
        <f>IF(AND(MasterData5[[#This Row],[MntFishProducts]]&gt;=AE$4, MasterData5[[#This Row],[Income ]]&lt;=$AB$12), "Yes", "")</f>
        <v/>
      </c>
      <c r="S1814" s="14" t="str">
        <f>IF(AND(MasterData5[[#This Row],[MntSweetProducts]]&gt;=AF$4, MasterData5[[#This Row],[Income ]]&lt;=$AB$12), "Yes", "")</f>
        <v/>
      </c>
      <c r="U1814" s="14" t="str">
        <f>IF(MasterData5[[#This Row],[MntWines]]&gt;=AB$4, "Yes", "")</f>
        <v>Yes</v>
      </c>
      <c r="V1814" s="14" t="str">
        <f>IF(MasterData5[[#This Row],[MntFruits]]&gt;=AC$4, "Yes", "")</f>
        <v>Yes</v>
      </c>
      <c r="W1814" s="14" t="str">
        <f>IF(MasterData5[[#This Row],[MntMeatProducts]]&gt;=AD$4, "Yes", "")</f>
        <v>Yes</v>
      </c>
      <c r="X1814" s="14" t="str">
        <f>IF(MasterData5[[#This Row],[MntFishProducts]]&gt;=AE$4, "Yes", "")</f>
        <v>Yes</v>
      </c>
      <c r="Y1814" s="14" t="str">
        <f>IF(MasterData5[[#This Row],[MntSweetProducts]]&gt;=AF$4, "Yes", "")</f>
        <v>Yes</v>
      </c>
    </row>
    <row r="1815" spans="1:25" x14ac:dyDescent="0.3">
      <c r="A1815">
        <v>9209</v>
      </c>
      <c r="B1815" s="10">
        <v>829</v>
      </c>
      <c r="C1815" s="10">
        <v>138</v>
      </c>
      <c r="D1815" s="10">
        <v>430</v>
      </c>
      <c r="E1815" s="10">
        <v>60</v>
      </c>
      <c r="F1815" s="10">
        <v>92</v>
      </c>
      <c r="G1815" s="10">
        <v>15</v>
      </c>
      <c r="H1815" s="24">
        <f>2021-'Customer Profile'!B1814</f>
        <v>50</v>
      </c>
      <c r="I1815" s="10">
        <f>IF(Analysis!$B$60="Wine",B1815,IF(Analysis!$B$60="Fruit",C1815,IF(Analysis!$B$60="Meat",D1815,IF(Analysis!$B$60="Fish",E1815,IF(Analysis!$B$60="Sweet",F1815,"")))))</f>
        <v>60</v>
      </c>
      <c r="J1815" s="10">
        <v>80573</v>
      </c>
      <c r="K1815" s="10" t="str">
        <f>IF(MasterData5[[#This Row],[Income ]]&gt;$AB$12, "Above", "Below")</f>
        <v>Above</v>
      </c>
      <c r="L1815" s="10">
        <f>SUM(MasterData5[[#This Row],[MntWines]:[MntSweetProducts]])</f>
        <v>1549</v>
      </c>
      <c r="M1815" s="53" t="str">
        <f>IF(MasterData5[[#This Row],[Total Purchase]]&gt;=500, "Over $500", "")</f>
        <v>Over $500</v>
      </c>
      <c r="N1815" s="10"/>
      <c r="O1815" s="14" t="str">
        <f>IF(AND(MasterData5[[#This Row],[MntWines]]&gt;=AB$4, MasterData5[[#This Row],[Income ]]&lt;=$AB$12), "Yes", "")</f>
        <v/>
      </c>
      <c r="P1815" s="14" t="str">
        <f>IF(AND(MasterData5[[#This Row],[MntFruits]]&gt;=AC$4, MasterData5[[#This Row],[Income ]]&lt;=$AB$12), "Yes", "")</f>
        <v/>
      </c>
      <c r="Q1815" s="14" t="str">
        <f>IF(AND(MasterData5[[#This Row],[MntMeatProducts]]&gt;=AD$4, MasterData5[[#This Row],[Income ]]&lt;=$AB$12), "Yes", "")</f>
        <v/>
      </c>
      <c r="R1815" s="14" t="str">
        <f>IF(AND(MasterData5[[#This Row],[MntFishProducts]]&gt;=AE$4, MasterData5[[#This Row],[Income ]]&lt;=$AB$12), "Yes", "")</f>
        <v/>
      </c>
      <c r="S1815" s="14" t="str">
        <f>IF(AND(MasterData5[[#This Row],[MntSweetProducts]]&gt;=AF$4, MasterData5[[#This Row],[Income ]]&lt;=$AB$12), "Yes", "")</f>
        <v/>
      </c>
      <c r="U1815" s="14" t="str">
        <f>IF(MasterData5[[#This Row],[MntWines]]&gt;=AB$4, "Yes", "")</f>
        <v>Yes</v>
      </c>
      <c r="V1815" s="14" t="str">
        <f>IF(MasterData5[[#This Row],[MntFruits]]&gt;=AC$4, "Yes", "")</f>
        <v>Yes</v>
      </c>
      <c r="W1815" s="14" t="str">
        <f>IF(MasterData5[[#This Row],[MntMeatProducts]]&gt;=AD$4, "Yes", "")</f>
        <v>Yes</v>
      </c>
      <c r="X1815" s="14" t="str">
        <f>IF(MasterData5[[#This Row],[MntFishProducts]]&gt;=AE$4, "Yes", "")</f>
        <v>Yes</v>
      </c>
      <c r="Y1815" s="14" t="str">
        <f>IF(MasterData5[[#This Row],[MntSweetProducts]]&gt;=AF$4, "Yes", "")</f>
        <v>Yes</v>
      </c>
    </row>
    <row r="1816" spans="1:25" x14ac:dyDescent="0.3">
      <c r="A1816">
        <v>9212</v>
      </c>
      <c r="B1816" s="10">
        <v>1205</v>
      </c>
      <c r="C1816" s="10">
        <v>0</v>
      </c>
      <c r="D1816" s="10">
        <v>235</v>
      </c>
      <c r="E1816" s="10">
        <v>19</v>
      </c>
      <c r="F1816" s="10">
        <v>14</v>
      </c>
      <c r="G1816" s="10">
        <v>205</v>
      </c>
      <c r="H1816" s="24">
        <f>2021-'Customer Profile'!B1815</f>
        <v>59</v>
      </c>
      <c r="I1816" s="10">
        <f>IF(Analysis!$B$60="Wine",B1816,IF(Analysis!$B$60="Fruit",C1816,IF(Analysis!$B$60="Meat",D1816,IF(Analysis!$B$60="Fish",E1816,IF(Analysis!$B$60="Sweet",F1816,"")))))</f>
        <v>19</v>
      </c>
      <c r="J1816" s="10">
        <v>72828</v>
      </c>
      <c r="K1816" s="10" t="str">
        <f>IF(MasterData5[[#This Row],[Income ]]&gt;$AB$12, "Above", "Below")</f>
        <v>Above</v>
      </c>
      <c r="L1816" s="10">
        <f>SUM(MasterData5[[#This Row],[MntWines]:[MntSweetProducts]])</f>
        <v>1473</v>
      </c>
      <c r="M1816" s="53" t="str">
        <f>IF(MasterData5[[#This Row],[Total Purchase]]&gt;=500, "Over $500", "")</f>
        <v>Over $500</v>
      </c>
      <c r="N1816" s="10"/>
      <c r="O1816" s="14" t="str">
        <f>IF(AND(MasterData5[[#This Row],[MntWines]]&gt;=AB$4, MasterData5[[#This Row],[Income ]]&lt;=$AB$12), "Yes", "")</f>
        <v/>
      </c>
      <c r="P1816" s="14" t="str">
        <f>IF(AND(MasterData5[[#This Row],[MntFruits]]&gt;=AC$4, MasterData5[[#This Row],[Income ]]&lt;=$AB$12), "Yes", "")</f>
        <v/>
      </c>
      <c r="Q1816" s="14" t="str">
        <f>IF(AND(MasterData5[[#This Row],[MntMeatProducts]]&gt;=AD$4, MasterData5[[#This Row],[Income ]]&lt;=$AB$12), "Yes", "")</f>
        <v/>
      </c>
      <c r="R1816" s="14" t="str">
        <f>IF(AND(MasterData5[[#This Row],[MntFishProducts]]&gt;=AE$4, MasterData5[[#This Row],[Income ]]&lt;=$AB$12), "Yes", "")</f>
        <v/>
      </c>
      <c r="S1816" s="14" t="str">
        <f>IF(AND(MasterData5[[#This Row],[MntSweetProducts]]&gt;=AF$4, MasterData5[[#This Row],[Income ]]&lt;=$AB$12), "Yes", "")</f>
        <v/>
      </c>
      <c r="U1816" s="14" t="str">
        <f>IF(MasterData5[[#This Row],[MntWines]]&gt;=AB$4, "Yes", "")</f>
        <v>Yes</v>
      </c>
      <c r="V1816" s="14" t="str">
        <f>IF(MasterData5[[#This Row],[MntFruits]]&gt;=AC$4, "Yes", "")</f>
        <v/>
      </c>
      <c r="W1816" s="14" t="str">
        <f>IF(MasterData5[[#This Row],[MntMeatProducts]]&gt;=AD$4, "Yes", "")</f>
        <v>Yes</v>
      </c>
      <c r="X1816" s="14" t="str">
        <f>IF(MasterData5[[#This Row],[MntFishProducts]]&gt;=AE$4, "Yes", "")</f>
        <v/>
      </c>
      <c r="Y1816" s="14" t="str">
        <f>IF(MasterData5[[#This Row],[MntSweetProducts]]&gt;=AF$4, "Yes", "")</f>
        <v/>
      </c>
    </row>
    <row r="1817" spans="1:25" x14ac:dyDescent="0.3">
      <c r="A1817">
        <v>9213</v>
      </c>
      <c r="B1817" s="10">
        <v>4</v>
      </c>
      <c r="C1817" s="10">
        <v>1</v>
      </c>
      <c r="D1817" s="10">
        <v>5</v>
      </c>
      <c r="E1817" s="10">
        <v>2</v>
      </c>
      <c r="F1817" s="10">
        <v>0</v>
      </c>
      <c r="G1817" s="10">
        <v>3</v>
      </c>
      <c r="H1817" s="24">
        <f>2021-'Customer Profile'!B1816</f>
        <v>51</v>
      </c>
      <c r="I1817" s="10">
        <f>IF(Analysis!$B$60="Wine",B1817,IF(Analysis!$B$60="Fruit",C1817,IF(Analysis!$B$60="Meat",D1817,IF(Analysis!$B$60="Fish",E1817,IF(Analysis!$B$60="Sweet",F1817,"")))))</f>
        <v>2</v>
      </c>
      <c r="J1817" s="10">
        <v>31880</v>
      </c>
      <c r="K1817" s="10" t="str">
        <f>IF(MasterData5[[#This Row],[Income ]]&gt;$AB$12, "Above", "Below")</f>
        <v>Below</v>
      </c>
      <c r="L1817" s="10">
        <f>SUM(MasterData5[[#This Row],[MntWines]:[MntSweetProducts]])</f>
        <v>12</v>
      </c>
      <c r="M1817" s="53" t="str">
        <f>IF(MasterData5[[#This Row],[Total Purchase]]&gt;=500, "Over $500", "")</f>
        <v/>
      </c>
      <c r="N1817" s="10"/>
      <c r="O1817" s="14" t="str">
        <f>IF(AND(MasterData5[[#This Row],[MntWines]]&gt;=AB$4, MasterData5[[#This Row],[Income ]]&lt;=$AB$12), "Yes", "")</f>
        <v/>
      </c>
      <c r="P1817" s="14" t="str">
        <f>IF(AND(MasterData5[[#This Row],[MntFruits]]&gt;=AC$4, MasterData5[[#This Row],[Income ]]&lt;=$AB$12), "Yes", "")</f>
        <v/>
      </c>
      <c r="Q1817" s="14" t="str">
        <f>IF(AND(MasterData5[[#This Row],[MntMeatProducts]]&gt;=AD$4, MasterData5[[#This Row],[Income ]]&lt;=$AB$12), "Yes", "")</f>
        <v/>
      </c>
      <c r="R1817" s="14" t="str">
        <f>IF(AND(MasterData5[[#This Row],[MntFishProducts]]&gt;=AE$4, MasterData5[[#This Row],[Income ]]&lt;=$AB$12), "Yes", "")</f>
        <v/>
      </c>
      <c r="S1817" s="14" t="str">
        <f>IF(AND(MasterData5[[#This Row],[MntSweetProducts]]&gt;=AF$4, MasterData5[[#This Row],[Income ]]&lt;=$AB$12), "Yes", "")</f>
        <v/>
      </c>
      <c r="U1817" s="14" t="str">
        <f>IF(MasterData5[[#This Row],[MntWines]]&gt;=AB$4, "Yes", "")</f>
        <v/>
      </c>
      <c r="V1817" s="14" t="str">
        <f>IF(MasterData5[[#This Row],[MntFruits]]&gt;=AC$4, "Yes", "")</f>
        <v/>
      </c>
      <c r="W1817" s="14" t="str">
        <f>IF(MasterData5[[#This Row],[MntMeatProducts]]&gt;=AD$4, "Yes", "")</f>
        <v/>
      </c>
      <c r="X1817" s="14" t="str">
        <f>IF(MasterData5[[#This Row],[MntFishProducts]]&gt;=AE$4, "Yes", "")</f>
        <v/>
      </c>
      <c r="Y1817" s="14" t="str">
        <f>IF(MasterData5[[#This Row],[MntSweetProducts]]&gt;=AF$4, "Yes", "")</f>
        <v/>
      </c>
    </row>
    <row r="1818" spans="1:25" x14ac:dyDescent="0.3">
      <c r="A1818">
        <v>9214</v>
      </c>
      <c r="B1818" s="10">
        <v>179</v>
      </c>
      <c r="C1818" s="10">
        <v>2</v>
      </c>
      <c r="D1818" s="10">
        <v>64</v>
      </c>
      <c r="E1818" s="10">
        <v>38</v>
      </c>
      <c r="F1818" s="10">
        <v>17</v>
      </c>
      <c r="G1818" s="10">
        <v>58</v>
      </c>
      <c r="H1818" s="24">
        <f>2021-'Customer Profile'!B1817</f>
        <v>30</v>
      </c>
      <c r="I1818" s="10">
        <f>IF(Analysis!$B$60="Wine",B1818,IF(Analysis!$B$60="Fruit",C1818,IF(Analysis!$B$60="Meat",D1818,IF(Analysis!$B$60="Fish",E1818,IF(Analysis!$B$60="Sweet",F1818,"")))))</f>
        <v>38</v>
      </c>
      <c r="J1818" s="10">
        <v>42691</v>
      </c>
      <c r="K1818" s="10" t="str">
        <f>IF(MasterData5[[#This Row],[Income ]]&gt;$AB$12, "Above", "Below")</f>
        <v>Below</v>
      </c>
      <c r="L1818" s="10">
        <f>SUM(MasterData5[[#This Row],[MntWines]:[MntSweetProducts]])</f>
        <v>300</v>
      </c>
      <c r="M1818" s="53" t="str">
        <f>IF(MasterData5[[#This Row],[Total Purchase]]&gt;=500, "Over $500", "")</f>
        <v/>
      </c>
      <c r="N1818" s="10"/>
      <c r="O1818" s="14" t="str">
        <f>IF(AND(MasterData5[[#This Row],[MntWines]]&gt;=AB$4, MasterData5[[#This Row],[Income ]]&lt;=$AB$12), "Yes", "")</f>
        <v/>
      </c>
      <c r="P1818" s="14" t="str">
        <f>IF(AND(MasterData5[[#This Row],[MntFruits]]&gt;=AC$4, MasterData5[[#This Row],[Income ]]&lt;=$AB$12), "Yes", "")</f>
        <v/>
      </c>
      <c r="Q1818" s="14" t="str">
        <f>IF(AND(MasterData5[[#This Row],[MntMeatProducts]]&gt;=AD$4, MasterData5[[#This Row],[Income ]]&lt;=$AB$12), "Yes", "")</f>
        <v/>
      </c>
      <c r="R1818" s="14" t="str">
        <f>IF(AND(MasterData5[[#This Row],[MntFishProducts]]&gt;=AE$4, MasterData5[[#This Row],[Income ]]&lt;=$AB$12), "Yes", "")</f>
        <v>Yes</v>
      </c>
      <c r="S1818" s="14" t="str">
        <f>IF(AND(MasterData5[[#This Row],[MntSweetProducts]]&gt;=AF$4, MasterData5[[#This Row],[Income ]]&lt;=$AB$12), "Yes", "")</f>
        <v/>
      </c>
      <c r="U1818" s="14" t="str">
        <f>IF(MasterData5[[#This Row],[MntWines]]&gt;=AB$4, "Yes", "")</f>
        <v/>
      </c>
      <c r="V1818" s="14" t="str">
        <f>IF(MasterData5[[#This Row],[MntFruits]]&gt;=AC$4, "Yes", "")</f>
        <v/>
      </c>
      <c r="W1818" s="14" t="str">
        <f>IF(MasterData5[[#This Row],[MntMeatProducts]]&gt;=AD$4, "Yes", "")</f>
        <v/>
      </c>
      <c r="X1818" s="14" t="str">
        <f>IF(MasterData5[[#This Row],[MntFishProducts]]&gt;=AE$4, "Yes", "")</f>
        <v>Yes</v>
      </c>
      <c r="Y1818" s="14" t="str">
        <f>IF(MasterData5[[#This Row],[MntSweetProducts]]&gt;=AF$4, "Yes", "")</f>
        <v/>
      </c>
    </row>
    <row r="1819" spans="1:25" x14ac:dyDescent="0.3">
      <c r="A1819">
        <v>9215</v>
      </c>
      <c r="B1819" s="10">
        <v>378</v>
      </c>
      <c r="C1819" s="10">
        <v>0</v>
      </c>
      <c r="D1819" s="10">
        <v>101</v>
      </c>
      <c r="E1819" s="10">
        <v>0</v>
      </c>
      <c r="F1819" s="10">
        <v>0</v>
      </c>
      <c r="G1819" s="10">
        <v>72</v>
      </c>
      <c r="H1819" s="24">
        <f>2021-'Customer Profile'!B1818</f>
        <v>41</v>
      </c>
      <c r="I1819" s="10">
        <f>IF(Analysis!$B$60="Wine",B1819,IF(Analysis!$B$60="Fruit",C1819,IF(Analysis!$B$60="Meat",D1819,IF(Analysis!$B$60="Fish",E1819,IF(Analysis!$B$60="Sweet",F1819,"")))))</f>
        <v>0</v>
      </c>
      <c r="J1819" s="10">
        <v>43974</v>
      </c>
      <c r="K1819" s="10" t="str">
        <f>IF(MasterData5[[#This Row],[Income ]]&gt;$AB$12, "Above", "Below")</f>
        <v>Below</v>
      </c>
      <c r="L1819" s="10">
        <f>SUM(MasterData5[[#This Row],[MntWines]:[MntSweetProducts]])</f>
        <v>479</v>
      </c>
      <c r="M1819" s="53" t="str">
        <f>IF(MasterData5[[#This Row],[Total Purchase]]&gt;=500, "Over $500", "")</f>
        <v/>
      </c>
      <c r="N1819" s="10"/>
      <c r="O1819" s="14" t="str">
        <f>IF(AND(MasterData5[[#This Row],[MntWines]]&gt;=AB$4, MasterData5[[#This Row],[Income ]]&lt;=$AB$12), "Yes", "")</f>
        <v>Yes</v>
      </c>
      <c r="P1819" s="14" t="str">
        <f>IF(AND(MasterData5[[#This Row],[MntFruits]]&gt;=AC$4, MasterData5[[#This Row],[Income ]]&lt;=$AB$12), "Yes", "")</f>
        <v/>
      </c>
      <c r="Q1819" s="14" t="str">
        <f>IF(AND(MasterData5[[#This Row],[MntMeatProducts]]&gt;=AD$4, MasterData5[[#This Row],[Income ]]&lt;=$AB$12), "Yes", "")</f>
        <v/>
      </c>
      <c r="R1819" s="14" t="str">
        <f>IF(AND(MasterData5[[#This Row],[MntFishProducts]]&gt;=AE$4, MasterData5[[#This Row],[Income ]]&lt;=$AB$12), "Yes", "")</f>
        <v/>
      </c>
      <c r="S1819" s="14" t="str">
        <f>IF(AND(MasterData5[[#This Row],[MntSweetProducts]]&gt;=AF$4, MasterData5[[#This Row],[Income ]]&lt;=$AB$12), "Yes", "")</f>
        <v/>
      </c>
      <c r="U1819" s="14" t="str">
        <f>IF(MasterData5[[#This Row],[MntWines]]&gt;=AB$4, "Yes", "")</f>
        <v>Yes</v>
      </c>
      <c r="V1819" s="14" t="str">
        <f>IF(MasterData5[[#This Row],[MntFruits]]&gt;=AC$4, "Yes", "")</f>
        <v/>
      </c>
      <c r="W1819" s="14" t="str">
        <f>IF(MasterData5[[#This Row],[MntMeatProducts]]&gt;=AD$4, "Yes", "")</f>
        <v/>
      </c>
      <c r="X1819" s="14" t="str">
        <f>IF(MasterData5[[#This Row],[MntFishProducts]]&gt;=AE$4, "Yes", "")</f>
        <v/>
      </c>
      <c r="Y1819" s="14" t="str">
        <f>IF(MasterData5[[#This Row],[MntSweetProducts]]&gt;=AF$4, "Yes", "")</f>
        <v/>
      </c>
    </row>
    <row r="1820" spans="1:25" x14ac:dyDescent="0.3">
      <c r="A1820">
        <v>9216</v>
      </c>
      <c r="B1820" s="10">
        <v>23</v>
      </c>
      <c r="C1820" s="10">
        <v>2</v>
      </c>
      <c r="D1820" s="10">
        <v>11</v>
      </c>
      <c r="E1820" s="10">
        <v>3</v>
      </c>
      <c r="F1820" s="10">
        <v>1</v>
      </c>
      <c r="G1820" s="10">
        <v>4</v>
      </c>
      <c r="H1820" s="24">
        <f>2021-'Customer Profile'!B1819</f>
        <v>50</v>
      </c>
      <c r="I1820" s="10">
        <f>IF(Analysis!$B$60="Wine",B1820,IF(Analysis!$B$60="Fruit",C1820,IF(Analysis!$B$60="Meat",D1820,IF(Analysis!$B$60="Fish",E1820,IF(Analysis!$B$60="Sweet",F1820,"")))))</f>
        <v>3</v>
      </c>
      <c r="J1820" s="10">
        <v>35788</v>
      </c>
      <c r="K1820" s="10" t="str">
        <f>IF(MasterData5[[#This Row],[Income ]]&gt;$AB$12, "Above", "Below")</f>
        <v>Below</v>
      </c>
      <c r="L1820" s="10">
        <f>SUM(MasterData5[[#This Row],[MntWines]:[MntSweetProducts]])</f>
        <v>40</v>
      </c>
      <c r="M1820" s="53" t="str">
        <f>IF(MasterData5[[#This Row],[Total Purchase]]&gt;=500, "Over $500", "")</f>
        <v/>
      </c>
      <c r="N1820" s="10"/>
      <c r="O1820" s="14" t="str">
        <f>IF(AND(MasterData5[[#This Row],[MntWines]]&gt;=AB$4, MasterData5[[#This Row],[Income ]]&lt;=$AB$12), "Yes", "")</f>
        <v/>
      </c>
      <c r="P1820" s="14" t="str">
        <f>IF(AND(MasterData5[[#This Row],[MntFruits]]&gt;=AC$4, MasterData5[[#This Row],[Income ]]&lt;=$AB$12), "Yes", "")</f>
        <v/>
      </c>
      <c r="Q1820" s="14" t="str">
        <f>IF(AND(MasterData5[[#This Row],[MntMeatProducts]]&gt;=AD$4, MasterData5[[#This Row],[Income ]]&lt;=$AB$12), "Yes", "")</f>
        <v/>
      </c>
      <c r="R1820" s="14" t="str">
        <f>IF(AND(MasterData5[[#This Row],[MntFishProducts]]&gt;=AE$4, MasterData5[[#This Row],[Income ]]&lt;=$AB$12), "Yes", "")</f>
        <v/>
      </c>
      <c r="S1820" s="14" t="str">
        <f>IF(AND(MasterData5[[#This Row],[MntSweetProducts]]&gt;=AF$4, MasterData5[[#This Row],[Income ]]&lt;=$AB$12), "Yes", "")</f>
        <v/>
      </c>
      <c r="U1820" s="14" t="str">
        <f>IF(MasterData5[[#This Row],[MntWines]]&gt;=AB$4, "Yes", "")</f>
        <v/>
      </c>
      <c r="V1820" s="14" t="str">
        <f>IF(MasterData5[[#This Row],[MntFruits]]&gt;=AC$4, "Yes", "")</f>
        <v/>
      </c>
      <c r="W1820" s="14" t="str">
        <f>IF(MasterData5[[#This Row],[MntMeatProducts]]&gt;=AD$4, "Yes", "")</f>
        <v/>
      </c>
      <c r="X1820" s="14" t="str">
        <f>IF(MasterData5[[#This Row],[MntFishProducts]]&gt;=AE$4, "Yes", "")</f>
        <v/>
      </c>
      <c r="Y1820" s="14" t="str">
        <f>IF(MasterData5[[#This Row],[MntSweetProducts]]&gt;=AF$4, "Yes", "")</f>
        <v/>
      </c>
    </row>
    <row r="1821" spans="1:25" x14ac:dyDescent="0.3">
      <c r="A1821">
        <v>9220</v>
      </c>
      <c r="B1821" s="10">
        <v>576</v>
      </c>
      <c r="C1821" s="10">
        <v>172</v>
      </c>
      <c r="D1821" s="10">
        <v>961</v>
      </c>
      <c r="E1821" s="10">
        <v>125</v>
      </c>
      <c r="F1821" s="10">
        <v>115</v>
      </c>
      <c r="G1821" s="10">
        <v>19</v>
      </c>
      <c r="H1821" s="24">
        <f>2021-'Customer Profile'!B1820</f>
        <v>50</v>
      </c>
      <c r="I1821" s="10">
        <f>IF(Analysis!$B$60="Wine",B1821,IF(Analysis!$B$60="Fruit",C1821,IF(Analysis!$B$60="Meat",D1821,IF(Analysis!$B$60="Fish",E1821,IF(Analysis!$B$60="Sweet",F1821,"")))))</f>
        <v>125</v>
      </c>
      <c r="J1821" s="10">
        <v>91700</v>
      </c>
      <c r="K1821" s="10" t="str">
        <f>IF(MasterData5[[#This Row],[Income ]]&gt;$AB$12, "Above", "Below")</f>
        <v>Above</v>
      </c>
      <c r="L1821" s="10">
        <f>SUM(MasterData5[[#This Row],[MntWines]:[MntSweetProducts]])</f>
        <v>1949</v>
      </c>
      <c r="M1821" s="53" t="str">
        <f>IF(MasterData5[[#This Row],[Total Purchase]]&gt;=500, "Over $500", "")</f>
        <v>Over $500</v>
      </c>
      <c r="N1821" s="10"/>
      <c r="O1821" s="14" t="str">
        <f>IF(AND(MasterData5[[#This Row],[MntWines]]&gt;=AB$4, MasterData5[[#This Row],[Income ]]&lt;=$AB$12), "Yes", "")</f>
        <v/>
      </c>
      <c r="P1821" s="14" t="str">
        <f>IF(AND(MasterData5[[#This Row],[MntFruits]]&gt;=AC$4, MasterData5[[#This Row],[Income ]]&lt;=$AB$12), "Yes", "")</f>
        <v/>
      </c>
      <c r="Q1821" s="14" t="str">
        <f>IF(AND(MasterData5[[#This Row],[MntMeatProducts]]&gt;=AD$4, MasterData5[[#This Row],[Income ]]&lt;=$AB$12), "Yes", "")</f>
        <v/>
      </c>
      <c r="R1821" s="14" t="str">
        <f>IF(AND(MasterData5[[#This Row],[MntFishProducts]]&gt;=AE$4, MasterData5[[#This Row],[Income ]]&lt;=$AB$12), "Yes", "")</f>
        <v/>
      </c>
      <c r="S1821" s="14" t="str">
        <f>IF(AND(MasterData5[[#This Row],[MntSweetProducts]]&gt;=AF$4, MasterData5[[#This Row],[Income ]]&lt;=$AB$12), "Yes", "")</f>
        <v/>
      </c>
      <c r="U1821" s="14" t="str">
        <f>IF(MasterData5[[#This Row],[MntWines]]&gt;=AB$4, "Yes", "")</f>
        <v>Yes</v>
      </c>
      <c r="V1821" s="14" t="str">
        <f>IF(MasterData5[[#This Row],[MntFruits]]&gt;=AC$4, "Yes", "")</f>
        <v>Yes</v>
      </c>
      <c r="W1821" s="14" t="str">
        <f>IF(MasterData5[[#This Row],[MntMeatProducts]]&gt;=AD$4, "Yes", "")</f>
        <v>Yes</v>
      </c>
      <c r="X1821" s="14" t="str">
        <f>IF(MasterData5[[#This Row],[MntFishProducts]]&gt;=AE$4, "Yes", "")</f>
        <v>Yes</v>
      </c>
      <c r="Y1821" s="14" t="str">
        <f>IF(MasterData5[[#This Row],[MntSweetProducts]]&gt;=AF$4, "Yes", "")</f>
        <v>Yes</v>
      </c>
    </row>
    <row r="1822" spans="1:25" x14ac:dyDescent="0.3">
      <c r="A1822">
        <v>9224</v>
      </c>
      <c r="B1822" s="10">
        <v>825</v>
      </c>
      <c r="C1822" s="10">
        <v>8</v>
      </c>
      <c r="D1822" s="10">
        <v>53</v>
      </c>
      <c r="E1822" s="10">
        <v>11</v>
      </c>
      <c r="F1822" s="10">
        <v>0</v>
      </c>
      <c r="G1822" s="10">
        <v>242</v>
      </c>
      <c r="H1822" s="24">
        <f>2021-'Customer Profile'!B1821</f>
        <v>49</v>
      </c>
      <c r="I1822" s="10">
        <f>IF(Analysis!$B$60="Wine",B1822,IF(Analysis!$B$60="Fruit",C1822,IF(Analysis!$B$60="Meat",D1822,IF(Analysis!$B$60="Fish",E1822,IF(Analysis!$B$60="Sweet",F1822,"")))))</f>
        <v>11</v>
      </c>
      <c r="J1822" s="10">
        <v>55260</v>
      </c>
      <c r="K1822" s="10" t="str">
        <f>IF(MasterData5[[#This Row],[Income ]]&gt;$AB$12, "Above", "Below")</f>
        <v>Above</v>
      </c>
      <c r="L1822" s="10">
        <f>SUM(MasterData5[[#This Row],[MntWines]:[MntSweetProducts]])</f>
        <v>897</v>
      </c>
      <c r="M1822" s="53" t="str">
        <f>IF(MasterData5[[#This Row],[Total Purchase]]&gt;=500, "Over $500", "")</f>
        <v>Over $500</v>
      </c>
      <c r="N1822" s="10"/>
      <c r="O1822" s="14" t="str">
        <f>IF(AND(MasterData5[[#This Row],[MntWines]]&gt;=AB$4, MasterData5[[#This Row],[Income ]]&lt;=$AB$12), "Yes", "")</f>
        <v/>
      </c>
      <c r="P1822" s="14" t="str">
        <f>IF(AND(MasterData5[[#This Row],[MntFruits]]&gt;=AC$4, MasterData5[[#This Row],[Income ]]&lt;=$AB$12), "Yes", "")</f>
        <v/>
      </c>
      <c r="Q1822" s="14" t="str">
        <f>IF(AND(MasterData5[[#This Row],[MntMeatProducts]]&gt;=AD$4, MasterData5[[#This Row],[Income ]]&lt;=$AB$12), "Yes", "")</f>
        <v/>
      </c>
      <c r="R1822" s="14" t="str">
        <f>IF(AND(MasterData5[[#This Row],[MntFishProducts]]&gt;=AE$4, MasterData5[[#This Row],[Income ]]&lt;=$AB$12), "Yes", "")</f>
        <v/>
      </c>
      <c r="S1822" s="14" t="str">
        <f>IF(AND(MasterData5[[#This Row],[MntSweetProducts]]&gt;=AF$4, MasterData5[[#This Row],[Income ]]&lt;=$AB$12), "Yes", "")</f>
        <v/>
      </c>
      <c r="U1822" s="14" t="str">
        <f>IF(MasterData5[[#This Row],[MntWines]]&gt;=AB$4, "Yes", "")</f>
        <v>Yes</v>
      </c>
      <c r="V1822" s="14" t="str">
        <f>IF(MasterData5[[#This Row],[MntFruits]]&gt;=AC$4, "Yes", "")</f>
        <v/>
      </c>
      <c r="W1822" s="14" t="str">
        <f>IF(MasterData5[[#This Row],[MntMeatProducts]]&gt;=AD$4, "Yes", "")</f>
        <v/>
      </c>
      <c r="X1822" s="14" t="str">
        <f>IF(MasterData5[[#This Row],[MntFishProducts]]&gt;=AE$4, "Yes", "")</f>
        <v/>
      </c>
      <c r="Y1822" s="14" t="str">
        <f>IF(MasterData5[[#This Row],[MntSweetProducts]]&gt;=AF$4, "Yes", "")</f>
        <v/>
      </c>
    </row>
    <row r="1823" spans="1:25" x14ac:dyDescent="0.3">
      <c r="A1823">
        <v>9235</v>
      </c>
      <c r="B1823" s="10">
        <v>7</v>
      </c>
      <c r="C1823" s="10">
        <v>0</v>
      </c>
      <c r="D1823" s="10">
        <v>8</v>
      </c>
      <c r="E1823" s="10">
        <v>2</v>
      </c>
      <c r="F1823" s="10">
        <v>0</v>
      </c>
      <c r="G1823" s="10">
        <v>1</v>
      </c>
      <c r="H1823" s="24">
        <f>2021-'Customer Profile'!B1822</f>
        <v>64</v>
      </c>
      <c r="I1823" s="10">
        <f>IF(Analysis!$B$60="Wine",B1823,IF(Analysis!$B$60="Fruit",C1823,IF(Analysis!$B$60="Meat",D1823,IF(Analysis!$B$60="Fish",E1823,IF(Analysis!$B$60="Sweet",F1823,"")))))</f>
        <v>2</v>
      </c>
      <c r="J1823" s="10"/>
      <c r="K1823" s="10"/>
      <c r="L1823" s="10">
        <f>SUM(MasterData5[[#This Row],[MntWines]:[MntSweetProducts]])</f>
        <v>17</v>
      </c>
      <c r="M1823" s="53" t="str">
        <f>IF(MasterData5[[#This Row],[Total Purchase]]&gt;=500, "Over $500", "")</f>
        <v/>
      </c>
      <c r="N1823" s="10"/>
      <c r="O1823" s="14" t="str">
        <f>IF(AND(MasterData5[[#This Row],[MntWines]]&gt;=AB$4, MasterData5[[#This Row],[Income ]]&lt;=$AB$12), "Yes", "")</f>
        <v/>
      </c>
      <c r="P1823" s="14" t="str">
        <f>IF(AND(MasterData5[[#This Row],[MntFruits]]&gt;=AC$4, MasterData5[[#This Row],[Income ]]&lt;=$AB$12), "Yes", "")</f>
        <v/>
      </c>
      <c r="Q1823" s="14" t="str">
        <f>IF(AND(MasterData5[[#This Row],[MntMeatProducts]]&gt;=AD$4, MasterData5[[#This Row],[Income ]]&lt;=$AB$12), "Yes", "")</f>
        <v/>
      </c>
      <c r="R1823" s="14" t="str">
        <f>IF(AND(MasterData5[[#This Row],[MntFishProducts]]&gt;=AE$4, MasterData5[[#This Row],[Income ]]&lt;=$AB$12), "Yes", "")</f>
        <v/>
      </c>
      <c r="S1823" s="14" t="str">
        <f>IF(AND(MasterData5[[#This Row],[MntSweetProducts]]&gt;=AF$4, MasterData5[[#This Row],[Income ]]&lt;=$AB$12), "Yes", "")</f>
        <v/>
      </c>
      <c r="U1823" s="14" t="str">
        <f>IF(MasterData5[[#This Row],[MntWines]]&gt;=AB$4, "Yes", "")</f>
        <v/>
      </c>
      <c r="V1823" s="14" t="str">
        <f>IF(MasterData5[[#This Row],[MntFruits]]&gt;=AC$4, "Yes", "")</f>
        <v/>
      </c>
      <c r="W1823" s="14" t="str">
        <f>IF(MasterData5[[#This Row],[MntMeatProducts]]&gt;=AD$4, "Yes", "")</f>
        <v/>
      </c>
      <c r="X1823" s="14" t="str">
        <f>IF(MasterData5[[#This Row],[MntFishProducts]]&gt;=AE$4, "Yes", "")</f>
        <v/>
      </c>
      <c r="Y1823" s="14" t="str">
        <f>IF(MasterData5[[#This Row],[MntSweetProducts]]&gt;=AF$4, "Yes", "")</f>
        <v/>
      </c>
    </row>
    <row r="1824" spans="1:25" x14ac:dyDescent="0.3">
      <c r="A1824">
        <v>9239</v>
      </c>
      <c r="B1824" s="10">
        <v>92</v>
      </c>
      <c r="C1824" s="10">
        <v>4</v>
      </c>
      <c r="D1824" s="10">
        <v>18</v>
      </c>
      <c r="E1824" s="10">
        <v>3</v>
      </c>
      <c r="F1824" s="10">
        <v>3</v>
      </c>
      <c r="G1824" s="10">
        <v>6</v>
      </c>
      <c r="H1824" s="24">
        <f>2021-'Customer Profile'!B1823</f>
        <v>60</v>
      </c>
      <c r="I1824" s="10">
        <f>IF(Analysis!$B$60="Wine",B1824,IF(Analysis!$B$60="Fruit",C1824,IF(Analysis!$B$60="Meat",D1824,IF(Analysis!$B$60="Fish",E1824,IF(Analysis!$B$60="Sweet",F1824,"")))))</f>
        <v>3</v>
      </c>
      <c r="J1824" s="10">
        <v>61923</v>
      </c>
      <c r="K1824" s="10" t="str">
        <f>IF(MasterData5[[#This Row],[Income ]]&gt;$AB$12, "Above", "Below")</f>
        <v>Above</v>
      </c>
      <c r="L1824" s="10">
        <f>SUM(MasterData5[[#This Row],[MntWines]:[MntSweetProducts]])</f>
        <v>120</v>
      </c>
      <c r="M1824" s="53" t="str">
        <f>IF(MasterData5[[#This Row],[Total Purchase]]&gt;=500, "Over $500", "")</f>
        <v/>
      </c>
      <c r="N1824" s="10"/>
      <c r="O1824" s="14" t="str">
        <f>IF(AND(MasterData5[[#This Row],[MntWines]]&gt;=AB$4, MasterData5[[#This Row],[Income ]]&lt;=$AB$12), "Yes", "")</f>
        <v/>
      </c>
      <c r="P1824" s="14" t="str">
        <f>IF(AND(MasterData5[[#This Row],[MntFruits]]&gt;=AC$4, MasterData5[[#This Row],[Income ]]&lt;=$AB$12), "Yes", "")</f>
        <v/>
      </c>
      <c r="Q1824" s="14" t="str">
        <f>IF(AND(MasterData5[[#This Row],[MntMeatProducts]]&gt;=AD$4, MasterData5[[#This Row],[Income ]]&lt;=$AB$12), "Yes", "")</f>
        <v/>
      </c>
      <c r="R1824" s="14" t="str">
        <f>IF(AND(MasterData5[[#This Row],[MntFishProducts]]&gt;=AE$4, MasterData5[[#This Row],[Income ]]&lt;=$AB$12), "Yes", "")</f>
        <v/>
      </c>
      <c r="S1824" s="14" t="str">
        <f>IF(AND(MasterData5[[#This Row],[MntSweetProducts]]&gt;=AF$4, MasterData5[[#This Row],[Income ]]&lt;=$AB$12), "Yes", "")</f>
        <v/>
      </c>
      <c r="U1824" s="14" t="str">
        <f>IF(MasterData5[[#This Row],[MntWines]]&gt;=AB$4, "Yes", "")</f>
        <v/>
      </c>
      <c r="V1824" s="14" t="str">
        <f>IF(MasterData5[[#This Row],[MntFruits]]&gt;=AC$4, "Yes", "")</f>
        <v/>
      </c>
      <c r="W1824" s="14" t="str">
        <f>IF(MasterData5[[#This Row],[MntMeatProducts]]&gt;=AD$4, "Yes", "")</f>
        <v/>
      </c>
      <c r="X1824" s="14" t="str">
        <f>IF(MasterData5[[#This Row],[MntFishProducts]]&gt;=AE$4, "Yes", "")</f>
        <v/>
      </c>
      <c r="Y1824" s="14" t="str">
        <f>IF(MasterData5[[#This Row],[MntSweetProducts]]&gt;=AF$4, "Yes", "")</f>
        <v/>
      </c>
    </row>
    <row r="1825" spans="1:25" x14ac:dyDescent="0.3">
      <c r="A1825">
        <v>9240</v>
      </c>
      <c r="B1825" s="10">
        <v>458</v>
      </c>
      <c r="C1825" s="10">
        <v>0</v>
      </c>
      <c r="D1825" s="10">
        <v>24</v>
      </c>
      <c r="E1825" s="10">
        <v>6</v>
      </c>
      <c r="F1825" s="10">
        <v>4</v>
      </c>
      <c r="G1825" s="10">
        <v>34</v>
      </c>
      <c r="H1825" s="24">
        <f>2021-'Customer Profile'!B1824</f>
        <v>50</v>
      </c>
      <c r="I1825" s="10">
        <f>IF(Analysis!$B$60="Wine",B1825,IF(Analysis!$B$60="Fruit",C1825,IF(Analysis!$B$60="Meat",D1825,IF(Analysis!$B$60="Fish",E1825,IF(Analysis!$B$60="Sweet",F1825,"")))))</f>
        <v>6</v>
      </c>
      <c r="J1825" s="10">
        <v>60504</v>
      </c>
      <c r="K1825" s="10" t="str">
        <f>IF(MasterData5[[#This Row],[Income ]]&gt;$AB$12, "Above", "Below")</f>
        <v>Above</v>
      </c>
      <c r="L1825" s="10">
        <f>SUM(MasterData5[[#This Row],[MntWines]:[MntSweetProducts]])</f>
        <v>492</v>
      </c>
      <c r="M1825" s="53" t="str">
        <f>IF(MasterData5[[#This Row],[Total Purchase]]&gt;=500, "Over $500", "")</f>
        <v/>
      </c>
      <c r="N1825" s="10"/>
      <c r="O1825" s="14" t="str">
        <f>IF(AND(MasterData5[[#This Row],[MntWines]]&gt;=AB$4, MasterData5[[#This Row],[Income ]]&lt;=$AB$12), "Yes", "")</f>
        <v/>
      </c>
      <c r="P1825" s="14" t="str">
        <f>IF(AND(MasterData5[[#This Row],[MntFruits]]&gt;=AC$4, MasterData5[[#This Row],[Income ]]&lt;=$AB$12), "Yes", "")</f>
        <v/>
      </c>
      <c r="Q1825" s="14" t="str">
        <f>IF(AND(MasterData5[[#This Row],[MntMeatProducts]]&gt;=AD$4, MasterData5[[#This Row],[Income ]]&lt;=$AB$12), "Yes", "")</f>
        <v/>
      </c>
      <c r="R1825" s="14" t="str">
        <f>IF(AND(MasterData5[[#This Row],[MntFishProducts]]&gt;=AE$4, MasterData5[[#This Row],[Income ]]&lt;=$AB$12), "Yes", "")</f>
        <v/>
      </c>
      <c r="S1825" s="14" t="str">
        <f>IF(AND(MasterData5[[#This Row],[MntSweetProducts]]&gt;=AF$4, MasterData5[[#This Row],[Income ]]&lt;=$AB$12), "Yes", "")</f>
        <v/>
      </c>
      <c r="U1825" s="14" t="str">
        <f>IF(MasterData5[[#This Row],[MntWines]]&gt;=AB$4, "Yes", "")</f>
        <v>Yes</v>
      </c>
      <c r="V1825" s="14" t="str">
        <f>IF(MasterData5[[#This Row],[MntFruits]]&gt;=AC$4, "Yes", "")</f>
        <v/>
      </c>
      <c r="W1825" s="14" t="str">
        <f>IF(MasterData5[[#This Row],[MntMeatProducts]]&gt;=AD$4, "Yes", "")</f>
        <v/>
      </c>
      <c r="X1825" s="14" t="str">
        <f>IF(MasterData5[[#This Row],[MntFishProducts]]&gt;=AE$4, "Yes", "")</f>
        <v/>
      </c>
      <c r="Y1825" s="14" t="str">
        <f>IF(MasterData5[[#This Row],[MntSweetProducts]]&gt;=AF$4, "Yes", "")</f>
        <v/>
      </c>
    </row>
    <row r="1826" spans="1:25" x14ac:dyDescent="0.3">
      <c r="A1826">
        <v>9242</v>
      </c>
      <c r="B1826" s="10">
        <v>836</v>
      </c>
      <c r="C1826" s="10">
        <v>185</v>
      </c>
      <c r="D1826" s="10">
        <v>575</v>
      </c>
      <c r="E1826" s="10">
        <v>24</v>
      </c>
      <c r="F1826" s="10">
        <v>25</v>
      </c>
      <c r="G1826" s="10">
        <v>77</v>
      </c>
      <c r="H1826" s="24">
        <f>2021-'Customer Profile'!B1825</f>
        <v>31</v>
      </c>
      <c r="I1826" s="10">
        <f>IF(Analysis!$B$60="Wine",B1826,IF(Analysis!$B$60="Fruit",C1826,IF(Analysis!$B$60="Meat",D1826,IF(Analysis!$B$60="Fish",E1826,IF(Analysis!$B$60="Sweet",F1826,"")))))</f>
        <v>24</v>
      </c>
      <c r="J1826" s="10">
        <v>64509</v>
      </c>
      <c r="K1826" s="10" t="str">
        <f>IF(MasterData5[[#This Row],[Income ]]&gt;$AB$12, "Above", "Below")</f>
        <v>Above</v>
      </c>
      <c r="L1826" s="10">
        <f>SUM(MasterData5[[#This Row],[MntWines]:[MntSweetProducts]])</f>
        <v>1645</v>
      </c>
      <c r="M1826" s="53" t="str">
        <f>IF(MasterData5[[#This Row],[Total Purchase]]&gt;=500, "Over $500", "")</f>
        <v>Over $500</v>
      </c>
      <c r="N1826" s="10"/>
      <c r="O1826" s="14" t="str">
        <f>IF(AND(MasterData5[[#This Row],[MntWines]]&gt;=AB$4, MasterData5[[#This Row],[Income ]]&lt;=$AB$12), "Yes", "")</f>
        <v/>
      </c>
      <c r="P1826" s="14" t="str">
        <f>IF(AND(MasterData5[[#This Row],[MntFruits]]&gt;=AC$4, MasterData5[[#This Row],[Income ]]&lt;=$AB$12), "Yes", "")</f>
        <v/>
      </c>
      <c r="Q1826" s="14" t="str">
        <f>IF(AND(MasterData5[[#This Row],[MntMeatProducts]]&gt;=AD$4, MasterData5[[#This Row],[Income ]]&lt;=$AB$12), "Yes", "")</f>
        <v/>
      </c>
      <c r="R1826" s="14" t="str">
        <f>IF(AND(MasterData5[[#This Row],[MntFishProducts]]&gt;=AE$4, MasterData5[[#This Row],[Income ]]&lt;=$AB$12), "Yes", "")</f>
        <v/>
      </c>
      <c r="S1826" s="14" t="str">
        <f>IF(AND(MasterData5[[#This Row],[MntSweetProducts]]&gt;=AF$4, MasterData5[[#This Row],[Income ]]&lt;=$AB$12), "Yes", "")</f>
        <v/>
      </c>
      <c r="U1826" s="14" t="str">
        <f>IF(MasterData5[[#This Row],[MntWines]]&gt;=AB$4, "Yes", "")</f>
        <v>Yes</v>
      </c>
      <c r="V1826" s="14" t="str">
        <f>IF(MasterData5[[#This Row],[MntFruits]]&gt;=AC$4, "Yes", "")</f>
        <v>Yes</v>
      </c>
      <c r="W1826" s="14" t="str">
        <f>IF(MasterData5[[#This Row],[MntMeatProducts]]&gt;=AD$4, "Yes", "")</f>
        <v>Yes</v>
      </c>
      <c r="X1826" s="14" t="str">
        <f>IF(MasterData5[[#This Row],[MntFishProducts]]&gt;=AE$4, "Yes", "")</f>
        <v/>
      </c>
      <c r="Y1826" s="14" t="str">
        <f>IF(MasterData5[[#This Row],[MntSweetProducts]]&gt;=AF$4, "Yes", "")</f>
        <v/>
      </c>
    </row>
    <row r="1827" spans="1:25" x14ac:dyDescent="0.3">
      <c r="A1827">
        <v>9246</v>
      </c>
      <c r="B1827" s="10">
        <v>171</v>
      </c>
      <c r="C1827" s="10">
        <v>3</v>
      </c>
      <c r="D1827" s="10">
        <v>129</v>
      </c>
      <c r="E1827" s="10">
        <v>26</v>
      </c>
      <c r="F1827" s="10">
        <v>24</v>
      </c>
      <c r="G1827" s="10">
        <v>62</v>
      </c>
      <c r="H1827" s="24">
        <f>2021-'Customer Profile'!B1826</f>
        <v>36</v>
      </c>
      <c r="I1827" s="10">
        <f>IF(Analysis!$B$60="Wine",B1827,IF(Analysis!$B$60="Fruit",C1827,IF(Analysis!$B$60="Meat",D1827,IF(Analysis!$B$60="Fish",E1827,IF(Analysis!$B$60="Sweet",F1827,"")))))</f>
        <v>26</v>
      </c>
      <c r="J1827" s="10">
        <v>40101</v>
      </c>
      <c r="K1827" s="10" t="str">
        <f>IF(MasterData5[[#This Row],[Income ]]&gt;$AB$12, "Above", "Below")</f>
        <v>Below</v>
      </c>
      <c r="L1827" s="10">
        <f>SUM(MasterData5[[#This Row],[MntWines]:[MntSweetProducts]])</f>
        <v>353</v>
      </c>
      <c r="M1827" s="53" t="str">
        <f>IF(MasterData5[[#This Row],[Total Purchase]]&gt;=500, "Over $500", "")</f>
        <v/>
      </c>
      <c r="N1827" s="10"/>
      <c r="O1827" s="14" t="str">
        <f>IF(AND(MasterData5[[#This Row],[MntWines]]&gt;=AB$4, MasterData5[[#This Row],[Income ]]&lt;=$AB$12), "Yes", "")</f>
        <v/>
      </c>
      <c r="P1827" s="14" t="str">
        <f>IF(AND(MasterData5[[#This Row],[MntFruits]]&gt;=AC$4, MasterData5[[#This Row],[Income ]]&lt;=$AB$12), "Yes", "")</f>
        <v/>
      </c>
      <c r="Q1827" s="14" t="str">
        <f>IF(AND(MasterData5[[#This Row],[MntMeatProducts]]&gt;=AD$4, MasterData5[[#This Row],[Income ]]&lt;=$AB$12), "Yes", "")</f>
        <v/>
      </c>
      <c r="R1827" s="14" t="str">
        <f>IF(AND(MasterData5[[#This Row],[MntFishProducts]]&gt;=AE$4, MasterData5[[#This Row],[Income ]]&lt;=$AB$12), "Yes", "")</f>
        <v/>
      </c>
      <c r="S1827" s="14" t="str">
        <f>IF(AND(MasterData5[[#This Row],[MntSweetProducts]]&gt;=AF$4, MasterData5[[#This Row],[Income ]]&lt;=$AB$12), "Yes", "")</f>
        <v/>
      </c>
      <c r="U1827" s="14" t="str">
        <f>IF(MasterData5[[#This Row],[MntWines]]&gt;=AB$4, "Yes", "")</f>
        <v/>
      </c>
      <c r="V1827" s="14" t="str">
        <f>IF(MasterData5[[#This Row],[MntFruits]]&gt;=AC$4, "Yes", "")</f>
        <v/>
      </c>
      <c r="W1827" s="14" t="str">
        <f>IF(MasterData5[[#This Row],[MntMeatProducts]]&gt;=AD$4, "Yes", "")</f>
        <v/>
      </c>
      <c r="X1827" s="14" t="str">
        <f>IF(MasterData5[[#This Row],[MntFishProducts]]&gt;=AE$4, "Yes", "")</f>
        <v/>
      </c>
      <c r="Y1827" s="14" t="str">
        <f>IF(MasterData5[[#This Row],[MntSweetProducts]]&gt;=AF$4, "Yes", "")</f>
        <v/>
      </c>
    </row>
    <row r="1828" spans="1:25" x14ac:dyDescent="0.3">
      <c r="A1828">
        <v>9256</v>
      </c>
      <c r="B1828" s="10">
        <v>493</v>
      </c>
      <c r="C1828" s="10">
        <v>26</v>
      </c>
      <c r="D1828" s="10">
        <v>206</v>
      </c>
      <c r="E1828" s="10">
        <v>116</v>
      </c>
      <c r="F1828" s="10">
        <v>80</v>
      </c>
      <c r="G1828" s="10">
        <v>80</v>
      </c>
      <c r="H1828" s="24">
        <f>2021-'Customer Profile'!B1827</f>
        <v>50</v>
      </c>
      <c r="I1828" s="10">
        <f>IF(Analysis!$B$60="Wine",B1828,IF(Analysis!$B$60="Fruit",C1828,IF(Analysis!$B$60="Meat",D1828,IF(Analysis!$B$60="Fish",E1828,IF(Analysis!$B$60="Sweet",F1828,"")))))</f>
        <v>116</v>
      </c>
      <c r="J1828" s="10">
        <v>58350</v>
      </c>
      <c r="K1828" s="10" t="str">
        <f>IF(MasterData5[[#This Row],[Income ]]&gt;$AB$12, "Above", "Below")</f>
        <v>Above</v>
      </c>
      <c r="L1828" s="10">
        <f>SUM(MasterData5[[#This Row],[MntWines]:[MntSweetProducts]])</f>
        <v>921</v>
      </c>
      <c r="M1828" s="53" t="str">
        <f>IF(MasterData5[[#This Row],[Total Purchase]]&gt;=500, "Over $500", "")</f>
        <v>Over $500</v>
      </c>
      <c r="N1828" s="10"/>
      <c r="O1828" s="14" t="str">
        <f>IF(AND(MasterData5[[#This Row],[MntWines]]&gt;=AB$4, MasterData5[[#This Row],[Income ]]&lt;=$AB$12), "Yes", "")</f>
        <v/>
      </c>
      <c r="P1828" s="14" t="str">
        <f>IF(AND(MasterData5[[#This Row],[MntFruits]]&gt;=AC$4, MasterData5[[#This Row],[Income ]]&lt;=$AB$12), "Yes", "")</f>
        <v/>
      </c>
      <c r="Q1828" s="14" t="str">
        <f>IF(AND(MasterData5[[#This Row],[MntMeatProducts]]&gt;=AD$4, MasterData5[[#This Row],[Income ]]&lt;=$AB$12), "Yes", "")</f>
        <v/>
      </c>
      <c r="R1828" s="14" t="str">
        <f>IF(AND(MasterData5[[#This Row],[MntFishProducts]]&gt;=AE$4, MasterData5[[#This Row],[Income ]]&lt;=$AB$12), "Yes", "")</f>
        <v/>
      </c>
      <c r="S1828" s="14" t="str">
        <f>IF(AND(MasterData5[[#This Row],[MntSweetProducts]]&gt;=AF$4, MasterData5[[#This Row],[Income ]]&lt;=$AB$12), "Yes", "")</f>
        <v/>
      </c>
      <c r="U1828" s="14" t="str">
        <f>IF(MasterData5[[#This Row],[MntWines]]&gt;=AB$4, "Yes", "")</f>
        <v>Yes</v>
      </c>
      <c r="V1828" s="14" t="str">
        <f>IF(MasterData5[[#This Row],[MntFruits]]&gt;=AC$4, "Yes", "")</f>
        <v/>
      </c>
      <c r="W1828" s="14" t="str">
        <f>IF(MasterData5[[#This Row],[MntMeatProducts]]&gt;=AD$4, "Yes", "")</f>
        <v>Yes</v>
      </c>
      <c r="X1828" s="14" t="str">
        <f>IF(MasterData5[[#This Row],[MntFishProducts]]&gt;=AE$4, "Yes", "")</f>
        <v>Yes</v>
      </c>
      <c r="Y1828" s="14" t="str">
        <f>IF(MasterData5[[#This Row],[MntSweetProducts]]&gt;=AF$4, "Yes", "")</f>
        <v>Yes</v>
      </c>
    </row>
    <row r="1829" spans="1:25" x14ac:dyDescent="0.3">
      <c r="A1829">
        <v>9260</v>
      </c>
      <c r="B1829" s="10">
        <v>1349</v>
      </c>
      <c r="C1829" s="10">
        <v>16</v>
      </c>
      <c r="D1829" s="10">
        <v>249</v>
      </c>
      <c r="E1829" s="10">
        <v>43</v>
      </c>
      <c r="F1829" s="10">
        <v>16</v>
      </c>
      <c r="G1829" s="10">
        <v>33</v>
      </c>
      <c r="H1829" s="24">
        <f>2021-'Customer Profile'!B1828</f>
        <v>76</v>
      </c>
      <c r="I1829" s="10">
        <f>IF(Analysis!$B$60="Wine",B1829,IF(Analysis!$B$60="Fruit",C1829,IF(Analysis!$B$60="Meat",D1829,IF(Analysis!$B$60="Fish",E1829,IF(Analysis!$B$60="Sweet",F1829,"")))))</f>
        <v>43</v>
      </c>
      <c r="J1829" s="10">
        <v>70356</v>
      </c>
      <c r="K1829" s="10" t="str">
        <f>IF(MasterData5[[#This Row],[Income ]]&gt;$AB$12, "Above", "Below")</f>
        <v>Above</v>
      </c>
      <c r="L1829" s="10">
        <f>SUM(MasterData5[[#This Row],[MntWines]:[MntSweetProducts]])</f>
        <v>1673</v>
      </c>
      <c r="M1829" s="53" t="str">
        <f>IF(MasterData5[[#This Row],[Total Purchase]]&gt;=500, "Over $500", "")</f>
        <v>Over $500</v>
      </c>
      <c r="N1829" s="10"/>
      <c r="O1829" s="14" t="str">
        <f>IF(AND(MasterData5[[#This Row],[MntWines]]&gt;=AB$4, MasterData5[[#This Row],[Income ]]&lt;=$AB$12), "Yes", "")</f>
        <v/>
      </c>
      <c r="P1829" s="14" t="str">
        <f>IF(AND(MasterData5[[#This Row],[MntFruits]]&gt;=AC$4, MasterData5[[#This Row],[Income ]]&lt;=$AB$12), "Yes", "")</f>
        <v/>
      </c>
      <c r="Q1829" s="14" t="str">
        <f>IF(AND(MasterData5[[#This Row],[MntMeatProducts]]&gt;=AD$4, MasterData5[[#This Row],[Income ]]&lt;=$AB$12), "Yes", "")</f>
        <v/>
      </c>
      <c r="R1829" s="14" t="str">
        <f>IF(AND(MasterData5[[#This Row],[MntFishProducts]]&gt;=AE$4, MasterData5[[#This Row],[Income ]]&lt;=$AB$12), "Yes", "")</f>
        <v/>
      </c>
      <c r="S1829" s="14" t="str">
        <f>IF(AND(MasterData5[[#This Row],[MntSweetProducts]]&gt;=AF$4, MasterData5[[#This Row],[Income ]]&lt;=$AB$12), "Yes", "")</f>
        <v/>
      </c>
      <c r="U1829" s="14" t="str">
        <f>IF(MasterData5[[#This Row],[MntWines]]&gt;=AB$4, "Yes", "")</f>
        <v>Yes</v>
      </c>
      <c r="V1829" s="14" t="str">
        <f>IF(MasterData5[[#This Row],[MntFruits]]&gt;=AC$4, "Yes", "")</f>
        <v/>
      </c>
      <c r="W1829" s="14" t="str">
        <f>IF(MasterData5[[#This Row],[MntMeatProducts]]&gt;=AD$4, "Yes", "")</f>
        <v>Yes</v>
      </c>
      <c r="X1829" s="14" t="str">
        <f>IF(MasterData5[[#This Row],[MntFishProducts]]&gt;=AE$4, "Yes", "")</f>
        <v>Yes</v>
      </c>
      <c r="Y1829" s="14" t="str">
        <f>IF(MasterData5[[#This Row],[MntSweetProducts]]&gt;=AF$4, "Yes", "")</f>
        <v/>
      </c>
    </row>
    <row r="1830" spans="1:25" x14ac:dyDescent="0.3">
      <c r="A1830">
        <v>9262</v>
      </c>
      <c r="B1830" s="10">
        <v>20</v>
      </c>
      <c r="C1830" s="10">
        <v>6</v>
      </c>
      <c r="D1830" s="10">
        <v>5</v>
      </c>
      <c r="E1830" s="10">
        <v>0</v>
      </c>
      <c r="F1830" s="10">
        <v>9</v>
      </c>
      <c r="G1830" s="10">
        <v>12</v>
      </c>
      <c r="H1830" s="24">
        <f>2021-'Customer Profile'!B1829</f>
        <v>37</v>
      </c>
      <c r="I1830" s="10">
        <f>IF(Analysis!$B$60="Wine",B1830,IF(Analysis!$B$60="Fruit",C1830,IF(Analysis!$B$60="Meat",D1830,IF(Analysis!$B$60="Fish",E1830,IF(Analysis!$B$60="Sweet",F1830,"")))))</f>
        <v>0</v>
      </c>
      <c r="J1830" s="10">
        <v>32414</v>
      </c>
      <c r="K1830" s="10" t="str">
        <f>IF(MasterData5[[#This Row],[Income ]]&gt;$AB$12, "Above", "Below")</f>
        <v>Below</v>
      </c>
      <c r="L1830" s="10">
        <f>SUM(MasterData5[[#This Row],[MntWines]:[MntSweetProducts]])</f>
        <v>40</v>
      </c>
      <c r="M1830" s="53" t="str">
        <f>IF(MasterData5[[#This Row],[Total Purchase]]&gt;=500, "Over $500", "")</f>
        <v/>
      </c>
      <c r="N1830" s="10"/>
      <c r="O1830" s="14" t="str">
        <f>IF(AND(MasterData5[[#This Row],[MntWines]]&gt;=AB$4, MasterData5[[#This Row],[Income ]]&lt;=$AB$12), "Yes", "")</f>
        <v/>
      </c>
      <c r="P1830" s="14" t="str">
        <f>IF(AND(MasterData5[[#This Row],[MntFruits]]&gt;=AC$4, MasterData5[[#This Row],[Income ]]&lt;=$AB$12), "Yes", "")</f>
        <v/>
      </c>
      <c r="Q1830" s="14" t="str">
        <f>IF(AND(MasterData5[[#This Row],[MntMeatProducts]]&gt;=AD$4, MasterData5[[#This Row],[Income ]]&lt;=$AB$12), "Yes", "")</f>
        <v/>
      </c>
      <c r="R1830" s="14" t="str">
        <f>IF(AND(MasterData5[[#This Row],[MntFishProducts]]&gt;=AE$4, MasterData5[[#This Row],[Income ]]&lt;=$AB$12), "Yes", "")</f>
        <v/>
      </c>
      <c r="S1830" s="14" t="str">
        <f>IF(AND(MasterData5[[#This Row],[MntSweetProducts]]&gt;=AF$4, MasterData5[[#This Row],[Income ]]&lt;=$AB$12), "Yes", "")</f>
        <v/>
      </c>
      <c r="U1830" s="14" t="str">
        <f>IF(MasterData5[[#This Row],[MntWines]]&gt;=AB$4, "Yes", "")</f>
        <v/>
      </c>
      <c r="V1830" s="14" t="str">
        <f>IF(MasterData5[[#This Row],[MntFruits]]&gt;=AC$4, "Yes", "")</f>
        <v/>
      </c>
      <c r="W1830" s="14" t="str">
        <f>IF(MasterData5[[#This Row],[MntMeatProducts]]&gt;=AD$4, "Yes", "")</f>
        <v/>
      </c>
      <c r="X1830" s="14" t="str">
        <f>IF(MasterData5[[#This Row],[MntFishProducts]]&gt;=AE$4, "Yes", "")</f>
        <v/>
      </c>
      <c r="Y1830" s="14" t="str">
        <f>IF(MasterData5[[#This Row],[MntSweetProducts]]&gt;=AF$4, "Yes", "")</f>
        <v/>
      </c>
    </row>
    <row r="1831" spans="1:25" x14ac:dyDescent="0.3">
      <c r="A1831">
        <v>9264</v>
      </c>
      <c r="B1831" s="10">
        <v>423</v>
      </c>
      <c r="C1831" s="10">
        <v>42</v>
      </c>
      <c r="D1831" s="10">
        <v>706</v>
      </c>
      <c r="E1831" s="10">
        <v>73</v>
      </c>
      <c r="F1831" s="10">
        <v>197</v>
      </c>
      <c r="G1831" s="10">
        <v>197</v>
      </c>
      <c r="H1831" s="24">
        <f>2021-'Customer Profile'!B1830</f>
        <v>35</v>
      </c>
      <c r="I1831" s="10">
        <f>IF(Analysis!$B$60="Wine",B1831,IF(Analysis!$B$60="Fruit",C1831,IF(Analysis!$B$60="Meat",D1831,IF(Analysis!$B$60="Fish",E1831,IF(Analysis!$B$60="Sweet",F1831,"")))))</f>
        <v>73</v>
      </c>
      <c r="J1831" s="10">
        <v>79529</v>
      </c>
      <c r="K1831" s="10" t="str">
        <f>IF(MasterData5[[#This Row],[Income ]]&gt;$AB$12, "Above", "Below")</f>
        <v>Above</v>
      </c>
      <c r="L1831" s="10">
        <f>SUM(MasterData5[[#This Row],[MntWines]:[MntSweetProducts]])</f>
        <v>1441</v>
      </c>
      <c r="M1831" s="53" t="str">
        <f>IF(MasterData5[[#This Row],[Total Purchase]]&gt;=500, "Over $500", "")</f>
        <v>Over $500</v>
      </c>
      <c r="N1831" s="10"/>
      <c r="O1831" s="14" t="str">
        <f>IF(AND(MasterData5[[#This Row],[MntWines]]&gt;=AB$4, MasterData5[[#This Row],[Income ]]&lt;=$AB$12), "Yes", "")</f>
        <v/>
      </c>
      <c r="P1831" s="14" t="str">
        <f>IF(AND(MasterData5[[#This Row],[MntFruits]]&gt;=AC$4, MasterData5[[#This Row],[Income ]]&lt;=$AB$12), "Yes", "")</f>
        <v/>
      </c>
      <c r="Q1831" s="14" t="str">
        <f>IF(AND(MasterData5[[#This Row],[MntMeatProducts]]&gt;=AD$4, MasterData5[[#This Row],[Income ]]&lt;=$AB$12), "Yes", "")</f>
        <v/>
      </c>
      <c r="R1831" s="14" t="str">
        <f>IF(AND(MasterData5[[#This Row],[MntFishProducts]]&gt;=AE$4, MasterData5[[#This Row],[Income ]]&lt;=$AB$12), "Yes", "")</f>
        <v/>
      </c>
      <c r="S1831" s="14" t="str">
        <f>IF(AND(MasterData5[[#This Row],[MntSweetProducts]]&gt;=AF$4, MasterData5[[#This Row],[Income ]]&lt;=$AB$12), "Yes", "")</f>
        <v/>
      </c>
      <c r="U1831" s="14" t="str">
        <f>IF(MasterData5[[#This Row],[MntWines]]&gt;=AB$4, "Yes", "")</f>
        <v>Yes</v>
      </c>
      <c r="V1831" s="14" t="str">
        <f>IF(MasterData5[[#This Row],[MntFruits]]&gt;=AC$4, "Yes", "")</f>
        <v>Yes</v>
      </c>
      <c r="W1831" s="14" t="str">
        <f>IF(MasterData5[[#This Row],[MntMeatProducts]]&gt;=AD$4, "Yes", "")</f>
        <v>Yes</v>
      </c>
      <c r="X1831" s="14" t="str">
        <f>IF(MasterData5[[#This Row],[MntFishProducts]]&gt;=AE$4, "Yes", "")</f>
        <v>Yes</v>
      </c>
      <c r="Y1831" s="14" t="str">
        <f>IF(MasterData5[[#This Row],[MntSweetProducts]]&gt;=AF$4, "Yes", "")</f>
        <v>Yes</v>
      </c>
    </row>
    <row r="1832" spans="1:25" x14ac:dyDescent="0.3">
      <c r="A1832">
        <v>9265</v>
      </c>
      <c r="B1832" s="10">
        <v>925</v>
      </c>
      <c r="C1832" s="10">
        <v>64</v>
      </c>
      <c r="D1832" s="10">
        <v>179</v>
      </c>
      <c r="E1832" s="10">
        <v>133</v>
      </c>
      <c r="F1832" s="10">
        <v>12</v>
      </c>
      <c r="G1832" s="10">
        <v>77</v>
      </c>
      <c r="H1832" s="24">
        <f>2021-'Customer Profile'!B1831</f>
        <v>68</v>
      </c>
      <c r="I1832" s="10">
        <f>IF(Analysis!$B$60="Wine",B1832,IF(Analysis!$B$60="Fruit",C1832,IF(Analysis!$B$60="Meat",D1832,IF(Analysis!$B$60="Fish",E1832,IF(Analysis!$B$60="Sweet",F1832,"")))))</f>
        <v>133</v>
      </c>
      <c r="J1832" s="10">
        <v>75027</v>
      </c>
      <c r="K1832" s="10" t="str">
        <f>IF(MasterData5[[#This Row],[Income ]]&gt;$AB$12, "Above", "Below")</f>
        <v>Above</v>
      </c>
      <c r="L1832" s="10">
        <f>SUM(MasterData5[[#This Row],[MntWines]:[MntSweetProducts]])</f>
        <v>1313</v>
      </c>
      <c r="M1832" s="53" t="str">
        <f>IF(MasterData5[[#This Row],[Total Purchase]]&gt;=500, "Over $500", "")</f>
        <v>Over $500</v>
      </c>
      <c r="N1832" s="10"/>
      <c r="O1832" s="14" t="str">
        <f>IF(AND(MasterData5[[#This Row],[MntWines]]&gt;=AB$4, MasterData5[[#This Row],[Income ]]&lt;=$AB$12), "Yes", "")</f>
        <v/>
      </c>
      <c r="P1832" s="14" t="str">
        <f>IF(AND(MasterData5[[#This Row],[MntFruits]]&gt;=AC$4, MasterData5[[#This Row],[Income ]]&lt;=$AB$12), "Yes", "")</f>
        <v/>
      </c>
      <c r="Q1832" s="14" t="str">
        <f>IF(AND(MasterData5[[#This Row],[MntMeatProducts]]&gt;=AD$4, MasterData5[[#This Row],[Income ]]&lt;=$AB$12), "Yes", "")</f>
        <v/>
      </c>
      <c r="R1832" s="14" t="str">
        <f>IF(AND(MasterData5[[#This Row],[MntFishProducts]]&gt;=AE$4, MasterData5[[#This Row],[Income ]]&lt;=$AB$12), "Yes", "")</f>
        <v/>
      </c>
      <c r="S1832" s="14" t="str">
        <f>IF(AND(MasterData5[[#This Row],[MntSweetProducts]]&gt;=AF$4, MasterData5[[#This Row],[Income ]]&lt;=$AB$12), "Yes", "")</f>
        <v/>
      </c>
      <c r="U1832" s="14" t="str">
        <f>IF(MasterData5[[#This Row],[MntWines]]&gt;=AB$4, "Yes", "")</f>
        <v>Yes</v>
      </c>
      <c r="V1832" s="14" t="str">
        <f>IF(MasterData5[[#This Row],[MntFruits]]&gt;=AC$4, "Yes", "")</f>
        <v>Yes</v>
      </c>
      <c r="W1832" s="14" t="str">
        <f>IF(MasterData5[[#This Row],[MntMeatProducts]]&gt;=AD$4, "Yes", "")</f>
        <v>Yes</v>
      </c>
      <c r="X1832" s="14" t="str">
        <f>IF(MasterData5[[#This Row],[MntFishProducts]]&gt;=AE$4, "Yes", "")</f>
        <v>Yes</v>
      </c>
      <c r="Y1832" s="14" t="str">
        <f>IF(MasterData5[[#This Row],[MntSweetProducts]]&gt;=AF$4, "Yes", "")</f>
        <v/>
      </c>
    </row>
    <row r="1833" spans="1:25" x14ac:dyDescent="0.3">
      <c r="A1833">
        <v>9274</v>
      </c>
      <c r="B1833" s="10">
        <v>525</v>
      </c>
      <c r="C1833" s="10">
        <v>147</v>
      </c>
      <c r="D1833" s="10">
        <v>112</v>
      </c>
      <c r="E1833" s="10">
        <v>219</v>
      </c>
      <c r="F1833" s="10">
        <v>147</v>
      </c>
      <c r="G1833" s="10">
        <v>63</v>
      </c>
      <c r="H1833" s="24">
        <f>2021-'Customer Profile'!B1832</f>
        <v>60</v>
      </c>
      <c r="I1833" s="10">
        <f>IF(Analysis!$B$60="Wine",B1833,IF(Analysis!$B$60="Fruit",C1833,IF(Analysis!$B$60="Meat",D1833,IF(Analysis!$B$60="Fish",E1833,IF(Analysis!$B$60="Sweet",F1833,"")))))</f>
        <v>219</v>
      </c>
      <c r="J1833" s="10">
        <v>80950</v>
      </c>
      <c r="K1833" s="10" t="str">
        <f>IF(MasterData5[[#This Row],[Income ]]&gt;$AB$12, "Above", "Below")</f>
        <v>Above</v>
      </c>
      <c r="L1833" s="10">
        <f>SUM(MasterData5[[#This Row],[MntWines]:[MntSweetProducts]])</f>
        <v>1150</v>
      </c>
      <c r="M1833" s="53" t="str">
        <f>IF(MasterData5[[#This Row],[Total Purchase]]&gt;=500, "Over $500", "")</f>
        <v>Over $500</v>
      </c>
      <c r="N1833" s="10"/>
      <c r="O1833" s="14" t="str">
        <f>IF(AND(MasterData5[[#This Row],[MntWines]]&gt;=AB$4, MasterData5[[#This Row],[Income ]]&lt;=$AB$12), "Yes", "")</f>
        <v/>
      </c>
      <c r="P1833" s="14" t="str">
        <f>IF(AND(MasterData5[[#This Row],[MntFruits]]&gt;=AC$4, MasterData5[[#This Row],[Income ]]&lt;=$AB$12), "Yes", "")</f>
        <v/>
      </c>
      <c r="Q1833" s="14" t="str">
        <f>IF(AND(MasterData5[[#This Row],[MntMeatProducts]]&gt;=AD$4, MasterData5[[#This Row],[Income ]]&lt;=$AB$12), "Yes", "")</f>
        <v/>
      </c>
      <c r="R1833" s="14" t="str">
        <f>IF(AND(MasterData5[[#This Row],[MntFishProducts]]&gt;=AE$4, MasterData5[[#This Row],[Income ]]&lt;=$AB$12), "Yes", "")</f>
        <v/>
      </c>
      <c r="S1833" s="14" t="str">
        <f>IF(AND(MasterData5[[#This Row],[MntSweetProducts]]&gt;=AF$4, MasterData5[[#This Row],[Income ]]&lt;=$AB$12), "Yes", "")</f>
        <v/>
      </c>
      <c r="U1833" s="14" t="str">
        <f>IF(MasterData5[[#This Row],[MntWines]]&gt;=AB$4, "Yes", "")</f>
        <v>Yes</v>
      </c>
      <c r="V1833" s="14" t="str">
        <f>IF(MasterData5[[#This Row],[MntFruits]]&gt;=AC$4, "Yes", "")</f>
        <v>Yes</v>
      </c>
      <c r="W1833" s="14" t="str">
        <f>IF(MasterData5[[#This Row],[MntMeatProducts]]&gt;=AD$4, "Yes", "")</f>
        <v/>
      </c>
      <c r="X1833" s="14" t="str">
        <f>IF(MasterData5[[#This Row],[MntFishProducts]]&gt;=AE$4, "Yes", "")</f>
        <v>Yes</v>
      </c>
      <c r="Y1833" s="14" t="str">
        <f>IF(MasterData5[[#This Row],[MntSweetProducts]]&gt;=AF$4, "Yes", "")</f>
        <v>Yes</v>
      </c>
    </row>
    <row r="1834" spans="1:25" x14ac:dyDescent="0.3">
      <c r="A1834">
        <v>9283</v>
      </c>
      <c r="B1834" s="10">
        <v>8</v>
      </c>
      <c r="C1834" s="10">
        <v>1</v>
      </c>
      <c r="D1834" s="10">
        <v>7</v>
      </c>
      <c r="E1834" s="10">
        <v>2</v>
      </c>
      <c r="F1834" s="10">
        <v>0</v>
      </c>
      <c r="G1834" s="10">
        <v>0</v>
      </c>
      <c r="H1834" s="24">
        <f>2021-'Customer Profile'!B1833</f>
        <v>43</v>
      </c>
      <c r="I1834" s="10">
        <f>IF(Analysis!$B$60="Wine",B1834,IF(Analysis!$B$60="Fruit",C1834,IF(Analysis!$B$60="Meat",D1834,IF(Analysis!$B$60="Fish",E1834,IF(Analysis!$B$60="Sweet",F1834,"")))))</f>
        <v>2</v>
      </c>
      <c r="J1834" s="10">
        <v>60199</v>
      </c>
      <c r="K1834" s="10" t="str">
        <f>IF(MasterData5[[#This Row],[Income ]]&gt;$AB$12, "Above", "Below")</f>
        <v>Above</v>
      </c>
      <c r="L1834" s="10">
        <f>SUM(MasterData5[[#This Row],[MntWines]:[MntSweetProducts]])</f>
        <v>18</v>
      </c>
      <c r="M1834" s="53" t="str">
        <f>IF(MasterData5[[#This Row],[Total Purchase]]&gt;=500, "Over $500", "")</f>
        <v/>
      </c>
      <c r="N1834" s="10"/>
      <c r="O1834" s="14" t="str">
        <f>IF(AND(MasterData5[[#This Row],[MntWines]]&gt;=AB$4, MasterData5[[#This Row],[Income ]]&lt;=$AB$12), "Yes", "")</f>
        <v/>
      </c>
      <c r="P1834" s="14" t="str">
        <f>IF(AND(MasterData5[[#This Row],[MntFruits]]&gt;=AC$4, MasterData5[[#This Row],[Income ]]&lt;=$AB$12), "Yes", "")</f>
        <v/>
      </c>
      <c r="Q1834" s="14" t="str">
        <f>IF(AND(MasterData5[[#This Row],[MntMeatProducts]]&gt;=AD$4, MasterData5[[#This Row],[Income ]]&lt;=$AB$12), "Yes", "")</f>
        <v/>
      </c>
      <c r="R1834" s="14" t="str">
        <f>IF(AND(MasterData5[[#This Row],[MntFishProducts]]&gt;=AE$4, MasterData5[[#This Row],[Income ]]&lt;=$AB$12), "Yes", "")</f>
        <v/>
      </c>
      <c r="S1834" s="14" t="str">
        <f>IF(AND(MasterData5[[#This Row],[MntSweetProducts]]&gt;=AF$4, MasterData5[[#This Row],[Income ]]&lt;=$AB$12), "Yes", "")</f>
        <v/>
      </c>
      <c r="U1834" s="14" t="str">
        <f>IF(MasterData5[[#This Row],[MntWines]]&gt;=AB$4, "Yes", "")</f>
        <v/>
      </c>
      <c r="V1834" s="14" t="str">
        <f>IF(MasterData5[[#This Row],[MntFruits]]&gt;=AC$4, "Yes", "")</f>
        <v/>
      </c>
      <c r="W1834" s="14" t="str">
        <f>IF(MasterData5[[#This Row],[MntMeatProducts]]&gt;=AD$4, "Yes", "")</f>
        <v/>
      </c>
      <c r="X1834" s="14" t="str">
        <f>IF(MasterData5[[#This Row],[MntFishProducts]]&gt;=AE$4, "Yes", "")</f>
        <v/>
      </c>
      <c r="Y1834" s="14" t="str">
        <f>IF(MasterData5[[#This Row],[MntSweetProducts]]&gt;=AF$4, "Yes", "")</f>
        <v/>
      </c>
    </row>
    <row r="1835" spans="1:25" x14ac:dyDescent="0.3">
      <c r="A1835">
        <v>9284</v>
      </c>
      <c r="B1835" s="10">
        <v>620</v>
      </c>
      <c r="C1835" s="10">
        <v>16</v>
      </c>
      <c r="D1835" s="10">
        <v>165</v>
      </c>
      <c r="E1835" s="10">
        <v>0</v>
      </c>
      <c r="F1835" s="10">
        <v>24</v>
      </c>
      <c r="G1835" s="10">
        <v>82</v>
      </c>
      <c r="H1835" s="24">
        <f>2021-'Customer Profile'!B1834</f>
        <v>63</v>
      </c>
      <c r="I1835" s="10">
        <f>IF(Analysis!$B$60="Wine",B1835,IF(Analysis!$B$60="Fruit",C1835,IF(Analysis!$B$60="Meat",D1835,IF(Analysis!$B$60="Fish",E1835,IF(Analysis!$B$60="Sweet",F1835,"")))))</f>
        <v>0</v>
      </c>
      <c r="J1835" s="10">
        <v>53977</v>
      </c>
      <c r="K1835" s="10" t="str">
        <f>IF(MasterData5[[#This Row],[Income ]]&gt;$AB$12, "Above", "Below")</f>
        <v>Above</v>
      </c>
      <c r="L1835" s="10">
        <f>SUM(MasterData5[[#This Row],[MntWines]:[MntSweetProducts]])</f>
        <v>825</v>
      </c>
      <c r="M1835" s="53" t="str">
        <f>IF(MasterData5[[#This Row],[Total Purchase]]&gt;=500, "Over $500", "")</f>
        <v>Over $500</v>
      </c>
      <c r="N1835" s="10"/>
      <c r="O1835" s="14" t="str">
        <f>IF(AND(MasterData5[[#This Row],[MntWines]]&gt;=AB$4, MasterData5[[#This Row],[Income ]]&lt;=$AB$12), "Yes", "")</f>
        <v/>
      </c>
      <c r="P1835" s="14" t="str">
        <f>IF(AND(MasterData5[[#This Row],[MntFruits]]&gt;=AC$4, MasterData5[[#This Row],[Income ]]&lt;=$AB$12), "Yes", "")</f>
        <v/>
      </c>
      <c r="Q1835" s="14" t="str">
        <f>IF(AND(MasterData5[[#This Row],[MntMeatProducts]]&gt;=AD$4, MasterData5[[#This Row],[Income ]]&lt;=$AB$12), "Yes", "")</f>
        <v/>
      </c>
      <c r="R1835" s="14" t="str">
        <f>IF(AND(MasterData5[[#This Row],[MntFishProducts]]&gt;=AE$4, MasterData5[[#This Row],[Income ]]&lt;=$AB$12), "Yes", "")</f>
        <v/>
      </c>
      <c r="S1835" s="14" t="str">
        <f>IF(AND(MasterData5[[#This Row],[MntSweetProducts]]&gt;=AF$4, MasterData5[[#This Row],[Income ]]&lt;=$AB$12), "Yes", "")</f>
        <v/>
      </c>
      <c r="U1835" s="14" t="str">
        <f>IF(MasterData5[[#This Row],[MntWines]]&gt;=AB$4, "Yes", "")</f>
        <v>Yes</v>
      </c>
      <c r="V1835" s="14" t="str">
        <f>IF(MasterData5[[#This Row],[MntFruits]]&gt;=AC$4, "Yes", "")</f>
        <v/>
      </c>
      <c r="W1835" s="14" t="str">
        <f>IF(MasterData5[[#This Row],[MntMeatProducts]]&gt;=AD$4, "Yes", "")</f>
        <v/>
      </c>
      <c r="X1835" s="14" t="str">
        <f>IF(MasterData5[[#This Row],[MntFishProducts]]&gt;=AE$4, "Yes", "")</f>
        <v/>
      </c>
      <c r="Y1835" s="14" t="str">
        <f>IF(MasterData5[[#This Row],[MntSweetProducts]]&gt;=AF$4, "Yes", "")</f>
        <v/>
      </c>
    </row>
    <row r="1836" spans="1:25" x14ac:dyDescent="0.3">
      <c r="A1836">
        <v>9286</v>
      </c>
      <c r="B1836" s="10">
        <v>407</v>
      </c>
      <c r="C1836" s="10">
        <v>28</v>
      </c>
      <c r="D1836" s="10">
        <v>100</v>
      </c>
      <c r="E1836" s="10">
        <v>120</v>
      </c>
      <c r="F1836" s="10">
        <v>74</v>
      </c>
      <c r="G1836" s="10">
        <v>18</v>
      </c>
      <c r="H1836" s="24">
        <f>2021-'Customer Profile'!B1835</f>
        <v>61</v>
      </c>
      <c r="I1836" s="10">
        <f>IF(Analysis!$B$60="Wine",B1836,IF(Analysis!$B$60="Fruit",C1836,IF(Analysis!$B$60="Meat",D1836,IF(Analysis!$B$60="Fish",E1836,IF(Analysis!$B$60="Sweet",F1836,"")))))</f>
        <v>120</v>
      </c>
      <c r="J1836" s="10">
        <v>83151</v>
      </c>
      <c r="K1836" s="10" t="str">
        <f>IF(MasterData5[[#This Row],[Income ]]&gt;$AB$12, "Above", "Below")</f>
        <v>Above</v>
      </c>
      <c r="L1836" s="10">
        <f>SUM(MasterData5[[#This Row],[MntWines]:[MntSweetProducts]])</f>
        <v>729</v>
      </c>
      <c r="M1836" s="53" t="str">
        <f>IF(MasterData5[[#This Row],[Total Purchase]]&gt;=500, "Over $500", "")</f>
        <v>Over $500</v>
      </c>
      <c r="N1836" s="10"/>
      <c r="O1836" s="14" t="str">
        <f>IF(AND(MasterData5[[#This Row],[MntWines]]&gt;=AB$4, MasterData5[[#This Row],[Income ]]&lt;=$AB$12), "Yes", "")</f>
        <v/>
      </c>
      <c r="P1836" s="14" t="str">
        <f>IF(AND(MasterData5[[#This Row],[MntFruits]]&gt;=AC$4, MasterData5[[#This Row],[Income ]]&lt;=$AB$12), "Yes", "")</f>
        <v/>
      </c>
      <c r="Q1836" s="14" t="str">
        <f>IF(AND(MasterData5[[#This Row],[MntMeatProducts]]&gt;=AD$4, MasterData5[[#This Row],[Income ]]&lt;=$AB$12), "Yes", "")</f>
        <v/>
      </c>
      <c r="R1836" s="14" t="str">
        <f>IF(AND(MasterData5[[#This Row],[MntFishProducts]]&gt;=AE$4, MasterData5[[#This Row],[Income ]]&lt;=$AB$12), "Yes", "")</f>
        <v/>
      </c>
      <c r="S1836" s="14" t="str">
        <f>IF(AND(MasterData5[[#This Row],[MntSweetProducts]]&gt;=AF$4, MasterData5[[#This Row],[Income ]]&lt;=$AB$12), "Yes", "")</f>
        <v/>
      </c>
      <c r="U1836" s="14" t="str">
        <f>IF(MasterData5[[#This Row],[MntWines]]&gt;=AB$4, "Yes", "")</f>
        <v>Yes</v>
      </c>
      <c r="V1836" s="14" t="str">
        <f>IF(MasterData5[[#This Row],[MntFruits]]&gt;=AC$4, "Yes", "")</f>
        <v>Yes</v>
      </c>
      <c r="W1836" s="14" t="str">
        <f>IF(MasterData5[[#This Row],[MntMeatProducts]]&gt;=AD$4, "Yes", "")</f>
        <v/>
      </c>
      <c r="X1836" s="14" t="str">
        <f>IF(MasterData5[[#This Row],[MntFishProducts]]&gt;=AE$4, "Yes", "")</f>
        <v>Yes</v>
      </c>
      <c r="Y1836" s="14" t="str">
        <f>IF(MasterData5[[#This Row],[MntSweetProducts]]&gt;=AF$4, "Yes", "")</f>
        <v>Yes</v>
      </c>
    </row>
    <row r="1837" spans="1:25" x14ac:dyDescent="0.3">
      <c r="A1837">
        <v>9289</v>
      </c>
      <c r="B1837" s="10">
        <v>29</v>
      </c>
      <c r="C1837" s="10">
        <v>1</v>
      </c>
      <c r="D1837" s="10">
        <v>17</v>
      </c>
      <c r="E1837" s="10">
        <v>0</v>
      </c>
      <c r="F1837" s="10">
        <v>3</v>
      </c>
      <c r="G1837" s="10">
        <v>13</v>
      </c>
      <c r="H1837" s="24">
        <f>2021-'Customer Profile'!B1836</f>
        <v>42</v>
      </c>
      <c r="I1837" s="10">
        <f>IF(Analysis!$B$60="Wine",B1837,IF(Analysis!$B$60="Fruit",C1837,IF(Analysis!$B$60="Meat",D1837,IF(Analysis!$B$60="Fish",E1837,IF(Analysis!$B$60="Sweet",F1837,"")))))</f>
        <v>0</v>
      </c>
      <c r="J1837" s="10">
        <v>36781</v>
      </c>
      <c r="K1837" s="10" t="str">
        <f>IF(MasterData5[[#This Row],[Income ]]&gt;$AB$12, "Above", "Below")</f>
        <v>Below</v>
      </c>
      <c r="L1837" s="10">
        <f>SUM(MasterData5[[#This Row],[MntWines]:[MntSweetProducts]])</f>
        <v>50</v>
      </c>
      <c r="M1837" s="53" t="str">
        <f>IF(MasterData5[[#This Row],[Total Purchase]]&gt;=500, "Over $500", "")</f>
        <v/>
      </c>
      <c r="N1837" s="10"/>
      <c r="O1837" s="14" t="str">
        <f>IF(AND(MasterData5[[#This Row],[MntWines]]&gt;=AB$4, MasterData5[[#This Row],[Income ]]&lt;=$AB$12), "Yes", "")</f>
        <v/>
      </c>
      <c r="P1837" s="14" t="str">
        <f>IF(AND(MasterData5[[#This Row],[MntFruits]]&gt;=AC$4, MasterData5[[#This Row],[Income ]]&lt;=$AB$12), "Yes", "")</f>
        <v/>
      </c>
      <c r="Q1837" s="14" t="str">
        <f>IF(AND(MasterData5[[#This Row],[MntMeatProducts]]&gt;=AD$4, MasterData5[[#This Row],[Income ]]&lt;=$AB$12), "Yes", "")</f>
        <v/>
      </c>
      <c r="R1837" s="14" t="str">
        <f>IF(AND(MasterData5[[#This Row],[MntFishProducts]]&gt;=AE$4, MasterData5[[#This Row],[Income ]]&lt;=$AB$12), "Yes", "")</f>
        <v/>
      </c>
      <c r="S1837" s="14" t="str">
        <f>IF(AND(MasterData5[[#This Row],[MntSweetProducts]]&gt;=AF$4, MasterData5[[#This Row],[Income ]]&lt;=$AB$12), "Yes", "")</f>
        <v/>
      </c>
      <c r="U1837" s="14" t="str">
        <f>IF(MasterData5[[#This Row],[MntWines]]&gt;=AB$4, "Yes", "")</f>
        <v/>
      </c>
      <c r="V1837" s="14" t="str">
        <f>IF(MasterData5[[#This Row],[MntFruits]]&gt;=AC$4, "Yes", "")</f>
        <v/>
      </c>
      <c r="W1837" s="14" t="str">
        <f>IF(MasterData5[[#This Row],[MntMeatProducts]]&gt;=AD$4, "Yes", "")</f>
        <v/>
      </c>
      <c r="X1837" s="14" t="str">
        <f>IF(MasterData5[[#This Row],[MntFishProducts]]&gt;=AE$4, "Yes", "")</f>
        <v/>
      </c>
      <c r="Y1837" s="14" t="str">
        <f>IF(MasterData5[[#This Row],[MntSweetProducts]]&gt;=AF$4, "Yes", "")</f>
        <v/>
      </c>
    </row>
    <row r="1838" spans="1:25" x14ac:dyDescent="0.3">
      <c r="A1838">
        <v>9291</v>
      </c>
      <c r="B1838" s="10">
        <v>8</v>
      </c>
      <c r="C1838" s="10">
        <v>2</v>
      </c>
      <c r="D1838" s="10">
        <v>4</v>
      </c>
      <c r="E1838" s="10">
        <v>0</v>
      </c>
      <c r="F1838" s="10">
        <v>0</v>
      </c>
      <c r="G1838" s="10">
        <v>1</v>
      </c>
      <c r="H1838" s="24">
        <f>2021-'Customer Profile'!B1837</f>
        <v>62</v>
      </c>
      <c r="I1838" s="10">
        <f>IF(Analysis!$B$60="Wine",B1838,IF(Analysis!$B$60="Fruit",C1838,IF(Analysis!$B$60="Meat",D1838,IF(Analysis!$B$60="Fish",E1838,IF(Analysis!$B$60="Sweet",F1838,"")))))</f>
        <v>0</v>
      </c>
      <c r="J1838" s="10">
        <v>34242</v>
      </c>
      <c r="K1838" s="10" t="str">
        <f>IF(MasterData5[[#This Row],[Income ]]&gt;$AB$12, "Above", "Below")</f>
        <v>Below</v>
      </c>
      <c r="L1838" s="10">
        <f>SUM(MasterData5[[#This Row],[MntWines]:[MntSweetProducts]])</f>
        <v>14</v>
      </c>
      <c r="M1838" s="53" t="str">
        <f>IF(MasterData5[[#This Row],[Total Purchase]]&gt;=500, "Over $500", "")</f>
        <v/>
      </c>
      <c r="N1838" s="10"/>
      <c r="O1838" s="14" t="str">
        <f>IF(AND(MasterData5[[#This Row],[MntWines]]&gt;=AB$4, MasterData5[[#This Row],[Income ]]&lt;=$AB$12), "Yes", "")</f>
        <v/>
      </c>
      <c r="P1838" s="14" t="str">
        <f>IF(AND(MasterData5[[#This Row],[MntFruits]]&gt;=AC$4, MasterData5[[#This Row],[Income ]]&lt;=$AB$12), "Yes", "")</f>
        <v/>
      </c>
      <c r="Q1838" s="14" t="str">
        <f>IF(AND(MasterData5[[#This Row],[MntMeatProducts]]&gt;=AD$4, MasterData5[[#This Row],[Income ]]&lt;=$AB$12), "Yes", "")</f>
        <v/>
      </c>
      <c r="R1838" s="14" t="str">
        <f>IF(AND(MasterData5[[#This Row],[MntFishProducts]]&gt;=AE$4, MasterData5[[#This Row],[Income ]]&lt;=$AB$12), "Yes", "")</f>
        <v/>
      </c>
      <c r="S1838" s="14" t="str">
        <f>IF(AND(MasterData5[[#This Row],[MntSweetProducts]]&gt;=AF$4, MasterData5[[#This Row],[Income ]]&lt;=$AB$12), "Yes", "")</f>
        <v/>
      </c>
      <c r="U1838" s="14" t="str">
        <f>IF(MasterData5[[#This Row],[MntWines]]&gt;=AB$4, "Yes", "")</f>
        <v/>
      </c>
      <c r="V1838" s="14" t="str">
        <f>IF(MasterData5[[#This Row],[MntFruits]]&gt;=AC$4, "Yes", "")</f>
        <v/>
      </c>
      <c r="W1838" s="14" t="str">
        <f>IF(MasterData5[[#This Row],[MntMeatProducts]]&gt;=AD$4, "Yes", "")</f>
        <v/>
      </c>
      <c r="X1838" s="14" t="str">
        <f>IF(MasterData5[[#This Row],[MntFishProducts]]&gt;=AE$4, "Yes", "")</f>
        <v/>
      </c>
      <c r="Y1838" s="14" t="str">
        <f>IF(MasterData5[[#This Row],[MntSweetProducts]]&gt;=AF$4, "Yes", "")</f>
        <v/>
      </c>
    </row>
    <row r="1839" spans="1:25" x14ac:dyDescent="0.3">
      <c r="A1839">
        <v>9292</v>
      </c>
      <c r="B1839" s="10">
        <v>324</v>
      </c>
      <c r="C1839" s="10">
        <v>132</v>
      </c>
      <c r="D1839" s="10">
        <v>693</v>
      </c>
      <c r="E1839" s="10">
        <v>27</v>
      </c>
      <c r="F1839" s="10">
        <v>118</v>
      </c>
      <c r="G1839" s="10">
        <v>88</v>
      </c>
      <c r="H1839" s="24">
        <f>2021-'Customer Profile'!B1838</f>
        <v>69</v>
      </c>
      <c r="I1839" s="10">
        <f>IF(Analysis!$B$60="Wine",B1839,IF(Analysis!$B$60="Fruit",C1839,IF(Analysis!$B$60="Meat",D1839,IF(Analysis!$B$60="Fish",E1839,IF(Analysis!$B$60="Sweet",F1839,"")))))</f>
        <v>27</v>
      </c>
      <c r="J1839" s="10">
        <v>81795</v>
      </c>
      <c r="K1839" s="10" t="str">
        <f>IF(MasterData5[[#This Row],[Income ]]&gt;$AB$12, "Above", "Below")</f>
        <v>Above</v>
      </c>
      <c r="L1839" s="10">
        <f>SUM(MasterData5[[#This Row],[MntWines]:[MntSweetProducts]])</f>
        <v>1294</v>
      </c>
      <c r="M1839" s="53" t="str">
        <f>IF(MasterData5[[#This Row],[Total Purchase]]&gt;=500, "Over $500", "")</f>
        <v>Over $500</v>
      </c>
      <c r="N1839" s="10"/>
      <c r="O1839" s="14" t="str">
        <f>IF(AND(MasterData5[[#This Row],[MntWines]]&gt;=AB$4, MasterData5[[#This Row],[Income ]]&lt;=$AB$12), "Yes", "")</f>
        <v/>
      </c>
      <c r="P1839" s="14" t="str">
        <f>IF(AND(MasterData5[[#This Row],[MntFruits]]&gt;=AC$4, MasterData5[[#This Row],[Income ]]&lt;=$AB$12), "Yes", "")</f>
        <v/>
      </c>
      <c r="Q1839" s="14" t="str">
        <f>IF(AND(MasterData5[[#This Row],[MntMeatProducts]]&gt;=AD$4, MasterData5[[#This Row],[Income ]]&lt;=$AB$12), "Yes", "")</f>
        <v/>
      </c>
      <c r="R1839" s="14" t="str">
        <f>IF(AND(MasterData5[[#This Row],[MntFishProducts]]&gt;=AE$4, MasterData5[[#This Row],[Income ]]&lt;=$AB$12), "Yes", "")</f>
        <v/>
      </c>
      <c r="S1839" s="14" t="str">
        <f>IF(AND(MasterData5[[#This Row],[MntSweetProducts]]&gt;=AF$4, MasterData5[[#This Row],[Income ]]&lt;=$AB$12), "Yes", "")</f>
        <v/>
      </c>
      <c r="U1839" s="14" t="str">
        <f>IF(MasterData5[[#This Row],[MntWines]]&gt;=AB$4, "Yes", "")</f>
        <v>Yes</v>
      </c>
      <c r="V1839" s="14" t="str">
        <f>IF(MasterData5[[#This Row],[MntFruits]]&gt;=AC$4, "Yes", "")</f>
        <v>Yes</v>
      </c>
      <c r="W1839" s="14" t="str">
        <f>IF(MasterData5[[#This Row],[MntMeatProducts]]&gt;=AD$4, "Yes", "")</f>
        <v>Yes</v>
      </c>
      <c r="X1839" s="14" t="str">
        <f>IF(MasterData5[[#This Row],[MntFishProducts]]&gt;=AE$4, "Yes", "")</f>
        <v/>
      </c>
      <c r="Y1839" s="14" t="str">
        <f>IF(MasterData5[[#This Row],[MntSweetProducts]]&gt;=AF$4, "Yes", "")</f>
        <v>Yes</v>
      </c>
    </row>
    <row r="1840" spans="1:25" x14ac:dyDescent="0.3">
      <c r="A1840">
        <v>9298</v>
      </c>
      <c r="B1840" s="10">
        <v>1252</v>
      </c>
      <c r="C1840" s="10">
        <v>0</v>
      </c>
      <c r="D1840" s="10">
        <v>465</v>
      </c>
      <c r="E1840" s="10">
        <v>46</v>
      </c>
      <c r="F1840" s="10">
        <v>35</v>
      </c>
      <c r="G1840" s="10">
        <v>0</v>
      </c>
      <c r="H1840" s="24">
        <f>2021-'Customer Profile'!B1839</f>
        <v>74</v>
      </c>
      <c r="I1840" s="10">
        <f>IF(Analysis!$B$60="Wine",B1840,IF(Analysis!$B$60="Fruit",C1840,IF(Analysis!$B$60="Meat",D1840,IF(Analysis!$B$60="Fish",E1840,IF(Analysis!$B$60="Sweet",F1840,"")))))</f>
        <v>46</v>
      </c>
      <c r="J1840" s="10">
        <v>81574</v>
      </c>
      <c r="K1840" s="10" t="str">
        <f>IF(MasterData5[[#This Row],[Income ]]&gt;$AB$12, "Above", "Below")</f>
        <v>Above</v>
      </c>
      <c r="L1840" s="10">
        <f>SUM(MasterData5[[#This Row],[MntWines]:[MntSweetProducts]])</f>
        <v>1798</v>
      </c>
      <c r="M1840" s="53" t="str">
        <f>IF(MasterData5[[#This Row],[Total Purchase]]&gt;=500, "Over $500", "")</f>
        <v>Over $500</v>
      </c>
      <c r="N1840" s="10"/>
      <c r="O1840" s="14" t="str">
        <f>IF(AND(MasterData5[[#This Row],[MntWines]]&gt;=AB$4, MasterData5[[#This Row],[Income ]]&lt;=$AB$12), "Yes", "")</f>
        <v/>
      </c>
      <c r="P1840" s="14" t="str">
        <f>IF(AND(MasterData5[[#This Row],[MntFruits]]&gt;=AC$4, MasterData5[[#This Row],[Income ]]&lt;=$AB$12), "Yes", "")</f>
        <v/>
      </c>
      <c r="Q1840" s="14" t="str">
        <f>IF(AND(MasterData5[[#This Row],[MntMeatProducts]]&gt;=AD$4, MasterData5[[#This Row],[Income ]]&lt;=$AB$12), "Yes", "")</f>
        <v/>
      </c>
      <c r="R1840" s="14" t="str">
        <f>IF(AND(MasterData5[[#This Row],[MntFishProducts]]&gt;=AE$4, MasterData5[[#This Row],[Income ]]&lt;=$AB$12), "Yes", "")</f>
        <v/>
      </c>
      <c r="S1840" s="14" t="str">
        <f>IF(AND(MasterData5[[#This Row],[MntSweetProducts]]&gt;=AF$4, MasterData5[[#This Row],[Income ]]&lt;=$AB$12), "Yes", "")</f>
        <v/>
      </c>
      <c r="U1840" s="14" t="str">
        <f>IF(MasterData5[[#This Row],[MntWines]]&gt;=AB$4, "Yes", "")</f>
        <v>Yes</v>
      </c>
      <c r="V1840" s="14" t="str">
        <f>IF(MasterData5[[#This Row],[MntFruits]]&gt;=AC$4, "Yes", "")</f>
        <v/>
      </c>
      <c r="W1840" s="14" t="str">
        <f>IF(MasterData5[[#This Row],[MntMeatProducts]]&gt;=AD$4, "Yes", "")</f>
        <v>Yes</v>
      </c>
      <c r="X1840" s="14" t="str">
        <f>IF(MasterData5[[#This Row],[MntFishProducts]]&gt;=AE$4, "Yes", "")</f>
        <v>Yes</v>
      </c>
      <c r="Y1840" s="14" t="str">
        <f>IF(MasterData5[[#This Row],[MntSweetProducts]]&gt;=AF$4, "Yes", "")</f>
        <v>Yes</v>
      </c>
    </row>
    <row r="1841" spans="1:25" x14ac:dyDescent="0.3">
      <c r="A1841">
        <v>9303</v>
      </c>
      <c r="B1841" s="10">
        <v>12</v>
      </c>
      <c r="C1841" s="10">
        <v>4</v>
      </c>
      <c r="D1841" s="10">
        <v>7</v>
      </c>
      <c r="E1841" s="10">
        <v>1</v>
      </c>
      <c r="F1841" s="10">
        <v>3</v>
      </c>
      <c r="G1841" s="10">
        <v>5</v>
      </c>
      <c r="H1841" s="24">
        <f>2021-'Customer Profile'!B1840</f>
        <v>45</v>
      </c>
      <c r="I1841" s="10">
        <f>IF(Analysis!$B$60="Wine",B1841,IF(Analysis!$B$60="Fruit",C1841,IF(Analysis!$B$60="Meat",D1841,IF(Analysis!$B$60="Fish",E1841,IF(Analysis!$B$60="Sweet",F1841,"")))))</f>
        <v>1</v>
      </c>
      <c r="J1841" s="10">
        <v>5305</v>
      </c>
      <c r="K1841" s="10" t="str">
        <f>IF(MasterData5[[#This Row],[Income ]]&gt;$AB$12, "Above", "Below")</f>
        <v>Below</v>
      </c>
      <c r="L1841" s="10">
        <f>SUM(MasterData5[[#This Row],[MntWines]:[MntSweetProducts]])</f>
        <v>27</v>
      </c>
      <c r="M1841" s="53" t="str">
        <f>IF(MasterData5[[#This Row],[Total Purchase]]&gt;=500, "Over $500", "")</f>
        <v/>
      </c>
      <c r="N1841" s="10"/>
      <c r="O1841" s="14" t="str">
        <f>IF(AND(MasterData5[[#This Row],[MntWines]]&gt;=AB$4, MasterData5[[#This Row],[Income ]]&lt;=$AB$12), "Yes", "")</f>
        <v/>
      </c>
      <c r="P1841" s="14" t="str">
        <f>IF(AND(MasterData5[[#This Row],[MntFruits]]&gt;=AC$4, MasterData5[[#This Row],[Income ]]&lt;=$AB$12), "Yes", "")</f>
        <v/>
      </c>
      <c r="Q1841" s="14" t="str">
        <f>IF(AND(MasterData5[[#This Row],[MntMeatProducts]]&gt;=AD$4, MasterData5[[#This Row],[Income ]]&lt;=$AB$12), "Yes", "")</f>
        <v/>
      </c>
      <c r="R1841" s="14" t="str">
        <f>IF(AND(MasterData5[[#This Row],[MntFishProducts]]&gt;=AE$4, MasterData5[[#This Row],[Income ]]&lt;=$AB$12), "Yes", "")</f>
        <v/>
      </c>
      <c r="S1841" s="14" t="str">
        <f>IF(AND(MasterData5[[#This Row],[MntSweetProducts]]&gt;=AF$4, MasterData5[[#This Row],[Income ]]&lt;=$AB$12), "Yes", "")</f>
        <v/>
      </c>
      <c r="U1841" s="14" t="str">
        <f>IF(MasterData5[[#This Row],[MntWines]]&gt;=AB$4, "Yes", "")</f>
        <v/>
      </c>
      <c r="V1841" s="14" t="str">
        <f>IF(MasterData5[[#This Row],[MntFruits]]&gt;=AC$4, "Yes", "")</f>
        <v/>
      </c>
      <c r="W1841" s="14" t="str">
        <f>IF(MasterData5[[#This Row],[MntMeatProducts]]&gt;=AD$4, "Yes", "")</f>
        <v/>
      </c>
      <c r="X1841" s="14" t="str">
        <f>IF(MasterData5[[#This Row],[MntFishProducts]]&gt;=AE$4, "Yes", "")</f>
        <v/>
      </c>
      <c r="Y1841" s="14" t="str">
        <f>IF(MasterData5[[#This Row],[MntSweetProducts]]&gt;=AF$4, "Yes", "")</f>
        <v/>
      </c>
    </row>
    <row r="1842" spans="1:25" x14ac:dyDescent="0.3">
      <c r="A1842">
        <v>9305</v>
      </c>
      <c r="B1842" s="10">
        <v>311</v>
      </c>
      <c r="C1842" s="10">
        <v>26</v>
      </c>
      <c r="D1842" s="10">
        <v>640</v>
      </c>
      <c r="E1842" s="10">
        <v>180</v>
      </c>
      <c r="F1842" s="10">
        <v>37</v>
      </c>
      <c r="G1842" s="10">
        <v>121</v>
      </c>
      <c r="H1842" s="24">
        <f>2021-'Customer Profile'!B1841</f>
        <v>45</v>
      </c>
      <c r="I1842" s="10">
        <f>IF(Analysis!$B$60="Wine",B1842,IF(Analysis!$B$60="Fruit",C1842,IF(Analysis!$B$60="Meat",D1842,IF(Analysis!$B$60="Fish",E1842,IF(Analysis!$B$60="Sweet",F1842,"")))))</f>
        <v>180</v>
      </c>
      <c r="J1842" s="10">
        <v>79689</v>
      </c>
      <c r="K1842" s="10" t="str">
        <f>IF(MasterData5[[#This Row],[Income ]]&gt;$AB$12, "Above", "Below")</f>
        <v>Above</v>
      </c>
      <c r="L1842" s="10">
        <f>SUM(MasterData5[[#This Row],[MntWines]:[MntSweetProducts]])</f>
        <v>1194</v>
      </c>
      <c r="M1842" s="53" t="str">
        <f>IF(MasterData5[[#This Row],[Total Purchase]]&gt;=500, "Over $500", "")</f>
        <v>Over $500</v>
      </c>
      <c r="N1842" s="10"/>
      <c r="O1842" s="14" t="str">
        <f>IF(AND(MasterData5[[#This Row],[MntWines]]&gt;=AB$4, MasterData5[[#This Row],[Income ]]&lt;=$AB$12), "Yes", "")</f>
        <v/>
      </c>
      <c r="P1842" s="14" t="str">
        <f>IF(AND(MasterData5[[#This Row],[MntFruits]]&gt;=AC$4, MasterData5[[#This Row],[Income ]]&lt;=$AB$12), "Yes", "")</f>
        <v/>
      </c>
      <c r="Q1842" s="14" t="str">
        <f>IF(AND(MasterData5[[#This Row],[MntMeatProducts]]&gt;=AD$4, MasterData5[[#This Row],[Income ]]&lt;=$AB$12), "Yes", "")</f>
        <v/>
      </c>
      <c r="R1842" s="14" t="str">
        <f>IF(AND(MasterData5[[#This Row],[MntFishProducts]]&gt;=AE$4, MasterData5[[#This Row],[Income ]]&lt;=$AB$12), "Yes", "")</f>
        <v/>
      </c>
      <c r="S1842" s="14" t="str">
        <f>IF(AND(MasterData5[[#This Row],[MntSweetProducts]]&gt;=AF$4, MasterData5[[#This Row],[Income ]]&lt;=$AB$12), "Yes", "")</f>
        <v/>
      </c>
      <c r="U1842" s="14" t="str">
        <f>IF(MasterData5[[#This Row],[MntWines]]&gt;=AB$4, "Yes", "")</f>
        <v>Yes</v>
      </c>
      <c r="V1842" s="14" t="str">
        <f>IF(MasterData5[[#This Row],[MntFruits]]&gt;=AC$4, "Yes", "")</f>
        <v/>
      </c>
      <c r="W1842" s="14" t="str">
        <f>IF(MasterData5[[#This Row],[MntMeatProducts]]&gt;=AD$4, "Yes", "")</f>
        <v>Yes</v>
      </c>
      <c r="X1842" s="14" t="str">
        <f>IF(MasterData5[[#This Row],[MntFishProducts]]&gt;=AE$4, "Yes", "")</f>
        <v>Yes</v>
      </c>
      <c r="Y1842" s="14" t="str">
        <f>IF(MasterData5[[#This Row],[MntSweetProducts]]&gt;=AF$4, "Yes", "")</f>
        <v>Yes</v>
      </c>
    </row>
    <row r="1843" spans="1:25" x14ac:dyDescent="0.3">
      <c r="A1843">
        <v>9308</v>
      </c>
      <c r="B1843" s="10">
        <v>398</v>
      </c>
      <c r="C1843" s="10">
        <v>61</v>
      </c>
      <c r="D1843" s="10">
        <v>265</v>
      </c>
      <c r="E1843" s="10">
        <v>138</v>
      </c>
      <c r="F1843" s="10">
        <v>61</v>
      </c>
      <c r="G1843" s="10">
        <v>53</v>
      </c>
      <c r="H1843" s="24">
        <f>2021-'Customer Profile'!B1842</f>
        <v>67</v>
      </c>
      <c r="I1843" s="10">
        <f>IF(Analysis!$B$60="Wine",B1843,IF(Analysis!$B$60="Fruit",C1843,IF(Analysis!$B$60="Meat",D1843,IF(Analysis!$B$60="Fish",E1843,IF(Analysis!$B$60="Sweet",F1843,"")))))</f>
        <v>138</v>
      </c>
      <c r="J1843" s="10">
        <v>62820</v>
      </c>
      <c r="K1843" s="10" t="str">
        <f>IF(MasterData5[[#This Row],[Income ]]&gt;$AB$12, "Above", "Below")</f>
        <v>Above</v>
      </c>
      <c r="L1843" s="10">
        <f>SUM(MasterData5[[#This Row],[MntWines]:[MntSweetProducts]])</f>
        <v>923</v>
      </c>
      <c r="M1843" s="53" t="str">
        <f>IF(MasterData5[[#This Row],[Total Purchase]]&gt;=500, "Over $500", "")</f>
        <v>Over $500</v>
      </c>
      <c r="N1843" s="10"/>
      <c r="O1843" s="14" t="str">
        <f>IF(AND(MasterData5[[#This Row],[MntWines]]&gt;=AB$4, MasterData5[[#This Row],[Income ]]&lt;=$AB$12), "Yes", "")</f>
        <v/>
      </c>
      <c r="P1843" s="14" t="str">
        <f>IF(AND(MasterData5[[#This Row],[MntFruits]]&gt;=AC$4, MasterData5[[#This Row],[Income ]]&lt;=$AB$12), "Yes", "")</f>
        <v/>
      </c>
      <c r="Q1843" s="14" t="str">
        <f>IF(AND(MasterData5[[#This Row],[MntMeatProducts]]&gt;=AD$4, MasterData5[[#This Row],[Income ]]&lt;=$AB$12), "Yes", "")</f>
        <v/>
      </c>
      <c r="R1843" s="14" t="str">
        <f>IF(AND(MasterData5[[#This Row],[MntFishProducts]]&gt;=AE$4, MasterData5[[#This Row],[Income ]]&lt;=$AB$12), "Yes", "")</f>
        <v/>
      </c>
      <c r="S1843" s="14" t="str">
        <f>IF(AND(MasterData5[[#This Row],[MntSweetProducts]]&gt;=AF$4, MasterData5[[#This Row],[Income ]]&lt;=$AB$12), "Yes", "")</f>
        <v/>
      </c>
      <c r="U1843" s="14" t="str">
        <f>IF(MasterData5[[#This Row],[MntWines]]&gt;=AB$4, "Yes", "")</f>
        <v>Yes</v>
      </c>
      <c r="V1843" s="14" t="str">
        <f>IF(MasterData5[[#This Row],[MntFruits]]&gt;=AC$4, "Yes", "")</f>
        <v>Yes</v>
      </c>
      <c r="W1843" s="14" t="str">
        <f>IF(MasterData5[[#This Row],[MntMeatProducts]]&gt;=AD$4, "Yes", "")</f>
        <v>Yes</v>
      </c>
      <c r="X1843" s="14" t="str">
        <f>IF(MasterData5[[#This Row],[MntFishProducts]]&gt;=AE$4, "Yes", "")</f>
        <v>Yes</v>
      </c>
      <c r="Y1843" s="14" t="str">
        <f>IF(MasterData5[[#This Row],[MntSweetProducts]]&gt;=AF$4, "Yes", "")</f>
        <v>Yes</v>
      </c>
    </row>
    <row r="1844" spans="1:25" x14ac:dyDescent="0.3">
      <c r="A1844">
        <v>9316</v>
      </c>
      <c r="B1844" s="10">
        <v>2</v>
      </c>
      <c r="C1844" s="10">
        <v>0</v>
      </c>
      <c r="D1844" s="10">
        <v>7</v>
      </c>
      <c r="E1844" s="10">
        <v>3</v>
      </c>
      <c r="F1844" s="10">
        <v>7</v>
      </c>
      <c r="G1844" s="10">
        <v>10</v>
      </c>
      <c r="H1844" s="24">
        <f>2021-'Customer Profile'!B1843</f>
        <v>69</v>
      </c>
      <c r="I1844" s="10">
        <f>IF(Analysis!$B$60="Wine",B1844,IF(Analysis!$B$60="Fruit",C1844,IF(Analysis!$B$60="Meat",D1844,IF(Analysis!$B$60="Fish",E1844,IF(Analysis!$B$60="Sweet",F1844,"")))))</f>
        <v>3</v>
      </c>
      <c r="J1844" s="10">
        <v>13084</v>
      </c>
      <c r="K1844" s="10" t="str">
        <f>IF(MasterData5[[#This Row],[Income ]]&gt;$AB$12, "Above", "Below")</f>
        <v>Below</v>
      </c>
      <c r="L1844" s="10">
        <f>SUM(MasterData5[[#This Row],[MntWines]:[MntSweetProducts]])</f>
        <v>19</v>
      </c>
      <c r="M1844" s="53" t="str">
        <f>IF(MasterData5[[#This Row],[Total Purchase]]&gt;=500, "Over $500", "")</f>
        <v/>
      </c>
      <c r="N1844" s="10"/>
      <c r="O1844" s="14" t="str">
        <f>IF(AND(MasterData5[[#This Row],[MntWines]]&gt;=AB$4, MasterData5[[#This Row],[Income ]]&lt;=$AB$12), "Yes", "")</f>
        <v/>
      </c>
      <c r="P1844" s="14" t="str">
        <f>IF(AND(MasterData5[[#This Row],[MntFruits]]&gt;=AC$4, MasterData5[[#This Row],[Income ]]&lt;=$AB$12), "Yes", "")</f>
        <v/>
      </c>
      <c r="Q1844" s="14" t="str">
        <f>IF(AND(MasterData5[[#This Row],[MntMeatProducts]]&gt;=AD$4, MasterData5[[#This Row],[Income ]]&lt;=$AB$12), "Yes", "")</f>
        <v/>
      </c>
      <c r="R1844" s="14" t="str">
        <f>IF(AND(MasterData5[[#This Row],[MntFishProducts]]&gt;=AE$4, MasterData5[[#This Row],[Income ]]&lt;=$AB$12), "Yes", "")</f>
        <v/>
      </c>
      <c r="S1844" s="14" t="str">
        <f>IF(AND(MasterData5[[#This Row],[MntSweetProducts]]&gt;=AF$4, MasterData5[[#This Row],[Income ]]&lt;=$AB$12), "Yes", "")</f>
        <v/>
      </c>
      <c r="U1844" s="14" t="str">
        <f>IF(MasterData5[[#This Row],[MntWines]]&gt;=AB$4, "Yes", "")</f>
        <v/>
      </c>
      <c r="V1844" s="14" t="str">
        <f>IF(MasterData5[[#This Row],[MntFruits]]&gt;=AC$4, "Yes", "")</f>
        <v/>
      </c>
      <c r="W1844" s="14" t="str">
        <f>IF(MasterData5[[#This Row],[MntMeatProducts]]&gt;=AD$4, "Yes", "")</f>
        <v/>
      </c>
      <c r="X1844" s="14" t="str">
        <f>IF(MasterData5[[#This Row],[MntFishProducts]]&gt;=AE$4, "Yes", "")</f>
        <v/>
      </c>
      <c r="Y1844" s="14" t="str">
        <f>IF(MasterData5[[#This Row],[MntSweetProducts]]&gt;=AF$4, "Yes", "")</f>
        <v/>
      </c>
    </row>
    <row r="1845" spans="1:25" x14ac:dyDescent="0.3">
      <c r="A1845">
        <v>9323</v>
      </c>
      <c r="B1845" s="10">
        <v>520</v>
      </c>
      <c r="C1845" s="10">
        <v>8</v>
      </c>
      <c r="D1845" s="10">
        <v>223</v>
      </c>
      <c r="E1845" s="10">
        <v>32</v>
      </c>
      <c r="F1845" s="10">
        <v>49</v>
      </c>
      <c r="G1845" s="10">
        <v>42</v>
      </c>
      <c r="H1845" s="24">
        <f>2021-'Customer Profile'!B1844</f>
        <v>72</v>
      </c>
      <c r="I1845" s="10">
        <f>IF(Analysis!$B$60="Wine",B1845,IF(Analysis!$B$60="Fruit",C1845,IF(Analysis!$B$60="Meat",D1845,IF(Analysis!$B$60="Fish",E1845,IF(Analysis!$B$60="Sweet",F1845,"")))))</f>
        <v>32</v>
      </c>
      <c r="J1845" s="10">
        <v>49912</v>
      </c>
      <c r="K1845" s="10" t="str">
        <f>IF(MasterData5[[#This Row],[Income ]]&gt;$AB$12, "Above", "Below")</f>
        <v>Below</v>
      </c>
      <c r="L1845" s="10">
        <f>SUM(MasterData5[[#This Row],[MntWines]:[MntSweetProducts]])</f>
        <v>832</v>
      </c>
      <c r="M1845" s="53" t="str">
        <f>IF(MasterData5[[#This Row],[Total Purchase]]&gt;=500, "Over $500", "")</f>
        <v>Over $500</v>
      </c>
      <c r="N1845" s="10"/>
      <c r="O1845" s="14" t="str">
        <f>IF(AND(MasterData5[[#This Row],[MntWines]]&gt;=AB$4, MasterData5[[#This Row],[Income ]]&lt;=$AB$12), "Yes", "")</f>
        <v>Yes</v>
      </c>
      <c r="P1845" s="14" t="str">
        <f>IF(AND(MasterData5[[#This Row],[MntFruits]]&gt;=AC$4, MasterData5[[#This Row],[Income ]]&lt;=$AB$12), "Yes", "")</f>
        <v/>
      </c>
      <c r="Q1845" s="14" t="str">
        <f>IF(AND(MasterData5[[#This Row],[MntMeatProducts]]&gt;=AD$4, MasterData5[[#This Row],[Income ]]&lt;=$AB$12), "Yes", "")</f>
        <v>Yes</v>
      </c>
      <c r="R1845" s="14" t="str">
        <f>IF(AND(MasterData5[[#This Row],[MntFishProducts]]&gt;=AE$4, MasterData5[[#This Row],[Income ]]&lt;=$AB$12), "Yes", "")</f>
        <v/>
      </c>
      <c r="S1845" s="14" t="str">
        <f>IF(AND(MasterData5[[#This Row],[MntSweetProducts]]&gt;=AF$4, MasterData5[[#This Row],[Income ]]&lt;=$AB$12), "Yes", "")</f>
        <v>Yes</v>
      </c>
      <c r="U1845" s="14" t="str">
        <f>IF(MasterData5[[#This Row],[MntWines]]&gt;=AB$4, "Yes", "")</f>
        <v>Yes</v>
      </c>
      <c r="V1845" s="14" t="str">
        <f>IF(MasterData5[[#This Row],[MntFruits]]&gt;=AC$4, "Yes", "")</f>
        <v/>
      </c>
      <c r="W1845" s="14" t="str">
        <f>IF(MasterData5[[#This Row],[MntMeatProducts]]&gt;=AD$4, "Yes", "")</f>
        <v>Yes</v>
      </c>
      <c r="X1845" s="14" t="str">
        <f>IF(MasterData5[[#This Row],[MntFishProducts]]&gt;=AE$4, "Yes", "")</f>
        <v/>
      </c>
      <c r="Y1845" s="14" t="str">
        <f>IF(MasterData5[[#This Row],[MntSweetProducts]]&gt;=AF$4, "Yes", "")</f>
        <v>Yes</v>
      </c>
    </row>
    <row r="1846" spans="1:25" x14ac:dyDescent="0.3">
      <c r="A1846">
        <v>9336</v>
      </c>
      <c r="B1846" s="10">
        <v>512</v>
      </c>
      <c r="C1846" s="10">
        <v>0</v>
      </c>
      <c r="D1846" s="10">
        <v>83</v>
      </c>
      <c r="E1846" s="10">
        <v>0</v>
      </c>
      <c r="F1846" s="10">
        <v>0</v>
      </c>
      <c r="G1846" s="10">
        <v>41</v>
      </c>
      <c r="H1846" s="24">
        <f>2021-'Customer Profile'!B1845</f>
        <v>52</v>
      </c>
      <c r="I1846" s="10">
        <f>IF(Analysis!$B$60="Wine",B1846,IF(Analysis!$B$60="Fruit",C1846,IF(Analysis!$B$60="Meat",D1846,IF(Analysis!$B$60="Fish",E1846,IF(Analysis!$B$60="Sweet",F1846,"")))))</f>
        <v>0</v>
      </c>
      <c r="J1846" s="10">
        <v>62187</v>
      </c>
      <c r="K1846" s="10" t="str">
        <f>IF(MasterData5[[#This Row],[Income ]]&gt;$AB$12, "Above", "Below")</f>
        <v>Above</v>
      </c>
      <c r="L1846" s="10">
        <f>SUM(MasterData5[[#This Row],[MntWines]:[MntSweetProducts]])</f>
        <v>595</v>
      </c>
      <c r="M1846" s="53" t="str">
        <f>IF(MasterData5[[#This Row],[Total Purchase]]&gt;=500, "Over $500", "")</f>
        <v>Over $500</v>
      </c>
      <c r="N1846" s="10"/>
      <c r="O1846" s="14" t="str">
        <f>IF(AND(MasterData5[[#This Row],[MntWines]]&gt;=AB$4, MasterData5[[#This Row],[Income ]]&lt;=$AB$12), "Yes", "")</f>
        <v/>
      </c>
      <c r="P1846" s="14" t="str">
        <f>IF(AND(MasterData5[[#This Row],[MntFruits]]&gt;=AC$4, MasterData5[[#This Row],[Income ]]&lt;=$AB$12), "Yes", "")</f>
        <v/>
      </c>
      <c r="Q1846" s="14" t="str">
        <f>IF(AND(MasterData5[[#This Row],[MntMeatProducts]]&gt;=AD$4, MasterData5[[#This Row],[Income ]]&lt;=$AB$12), "Yes", "")</f>
        <v/>
      </c>
      <c r="R1846" s="14" t="str">
        <f>IF(AND(MasterData5[[#This Row],[MntFishProducts]]&gt;=AE$4, MasterData5[[#This Row],[Income ]]&lt;=$AB$12), "Yes", "")</f>
        <v/>
      </c>
      <c r="S1846" s="14" t="str">
        <f>IF(AND(MasterData5[[#This Row],[MntSweetProducts]]&gt;=AF$4, MasterData5[[#This Row],[Income ]]&lt;=$AB$12), "Yes", "")</f>
        <v/>
      </c>
      <c r="U1846" s="14" t="str">
        <f>IF(MasterData5[[#This Row],[MntWines]]&gt;=AB$4, "Yes", "")</f>
        <v>Yes</v>
      </c>
      <c r="V1846" s="14" t="str">
        <f>IF(MasterData5[[#This Row],[MntFruits]]&gt;=AC$4, "Yes", "")</f>
        <v/>
      </c>
      <c r="W1846" s="14" t="str">
        <f>IF(MasterData5[[#This Row],[MntMeatProducts]]&gt;=AD$4, "Yes", "")</f>
        <v/>
      </c>
      <c r="X1846" s="14" t="str">
        <f>IF(MasterData5[[#This Row],[MntFishProducts]]&gt;=AE$4, "Yes", "")</f>
        <v/>
      </c>
      <c r="Y1846" s="14" t="str">
        <f>IF(MasterData5[[#This Row],[MntSweetProducts]]&gt;=AF$4, "Yes", "")</f>
        <v/>
      </c>
    </row>
    <row r="1847" spans="1:25" x14ac:dyDescent="0.3">
      <c r="A1847">
        <v>9347</v>
      </c>
      <c r="B1847" s="10">
        <v>31</v>
      </c>
      <c r="C1847" s="10">
        <v>0</v>
      </c>
      <c r="D1847" s="10">
        <v>7</v>
      </c>
      <c r="E1847" s="10">
        <v>2</v>
      </c>
      <c r="F1847" s="10">
        <v>0</v>
      </c>
      <c r="G1847" s="10">
        <v>6</v>
      </c>
      <c r="H1847" s="24">
        <f>2021-'Customer Profile'!B1846</f>
        <v>65</v>
      </c>
      <c r="I1847" s="10">
        <f>IF(Analysis!$B$60="Wine",B1847,IF(Analysis!$B$60="Fruit",C1847,IF(Analysis!$B$60="Meat",D1847,IF(Analysis!$B$60="Fish",E1847,IF(Analysis!$B$60="Sweet",F1847,"")))))</f>
        <v>2</v>
      </c>
      <c r="J1847" s="10">
        <v>50943</v>
      </c>
      <c r="K1847" s="10" t="str">
        <f>IF(MasterData5[[#This Row],[Income ]]&gt;$AB$12, "Above", "Below")</f>
        <v>Below</v>
      </c>
      <c r="L1847" s="10">
        <f>SUM(MasterData5[[#This Row],[MntWines]:[MntSweetProducts]])</f>
        <v>40</v>
      </c>
      <c r="M1847" s="53" t="str">
        <f>IF(MasterData5[[#This Row],[Total Purchase]]&gt;=500, "Over $500", "")</f>
        <v/>
      </c>
      <c r="N1847" s="10"/>
      <c r="O1847" s="14" t="str">
        <f>IF(AND(MasterData5[[#This Row],[MntWines]]&gt;=AB$4, MasterData5[[#This Row],[Income ]]&lt;=$AB$12), "Yes", "")</f>
        <v/>
      </c>
      <c r="P1847" s="14" t="str">
        <f>IF(AND(MasterData5[[#This Row],[MntFruits]]&gt;=AC$4, MasterData5[[#This Row],[Income ]]&lt;=$AB$12), "Yes", "")</f>
        <v/>
      </c>
      <c r="Q1847" s="14" t="str">
        <f>IF(AND(MasterData5[[#This Row],[MntMeatProducts]]&gt;=AD$4, MasterData5[[#This Row],[Income ]]&lt;=$AB$12), "Yes", "")</f>
        <v/>
      </c>
      <c r="R1847" s="14" t="str">
        <f>IF(AND(MasterData5[[#This Row],[MntFishProducts]]&gt;=AE$4, MasterData5[[#This Row],[Income ]]&lt;=$AB$12), "Yes", "")</f>
        <v/>
      </c>
      <c r="S1847" s="14" t="str">
        <f>IF(AND(MasterData5[[#This Row],[MntSweetProducts]]&gt;=AF$4, MasterData5[[#This Row],[Income ]]&lt;=$AB$12), "Yes", "")</f>
        <v/>
      </c>
      <c r="U1847" s="14" t="str">
        <f>IF(MasterData5[[#This Row],[MntWines]]&gt;=AB$4, "Yes", "")</f>
        <v/>
      </c>
      <c r="V1847" s="14" t="str">
        <f>IF(MasterData5[[#This Row],[MntFruits]]&gt;=AC$4, "Yes", "")</f>
        <v/>
      </c>
      <c r="W1847" s="14" t="str">
        <f>IF(MasterData5[[#This Row],[MntMeatProducts]]&gt;=AD$4, "Yes", "")</f>
        <v/>
      </c>
      <c r="X1847" s="14" t="str">
        <f>IF(MasterData5[[#This Row],[MntFishProducts]]&gt;=AE$4, "Yes", "")</f>
        <v/>
      </c>
      <c r="Y1847" s="14" t="str">
        <f>IF(MasterData5[[#This Row],[MntSweetProducts]]&gt;=AF$4, "Yes", "")</f>
        <v/>
      </c>
    </row>
    <row r="1848" spans="1:25" x14ac:dyDescent="0.3">
      <c r="A1848">
        <v>9349</v>
      </c>
      <c r="B1848" s="10">
        <v>693</v>
      </c>
      <c r="C1848" s="10">
        <v>21</v>
      </c>
      <c r="D1848" s="10">
        <v>118</v>
      </c>
      <c r="E1848" s="10">
        <v>110</v>
      </c>
      <c r="F1848" s="10">
        <v>147</v>
      </c>
      <c r="G1848" s="10">
        <v>42</v>
      </c>
      <c r="H1848" s="24">
        <f>2021-'Customer Profile'!B1847</f>
        <v>36</v>
      </c>
      <c r="I1848" s="10">
        <f>IF(Analysis!$B$60="Wine",B1848,IF(Analysis!$B$60="Fruit",C1848,IF(Analysis!$B$60="Meat",D1848,IF(Analysis!$B$60="Fish",E1848,IF(Analysis!$B$60="Sweet",F1848,"")))))</f>
        <v>110</v>
      </c>
      <c r="J1848" s="10">
        <v>92533</v>
      </c>
      <c r="K1848" s="10" t="str">
        <f>IF(MasterData5[[#This Row],[Income ]]&gt;$AB$12, "Above", "Below")</f>
        <v>Above</v>
      </c>
      <c r="L1848" s="10">
        <f>SUM(MasterData5[[#This Row],[MntWines]:[MntSweetProducts]])</f>
        <v>1089</v>
      </c>
      <c r="M1848" s="53" t="str">
        <f>IF(MasterData5[[#This Row],[Total Purchase]]&gt;=500, "Over $500", "")</f>
        <v>Over $500</v>
      </c>
      <c r="N1848" s="10"/>
      <c r="O1848" s="14" t="str">
        <f>IF(AND(MasterData5[[#This Row],[MntWines]]&gt;=AB$4, MasterData5[[#This Row],[Income ]]&lt;=$AB$12), "Yes", "")</f>
        <v/>
      </c>
      <c r="P1848" s="14" t="str">
        <f>IF(AND(MasterData5[[#This Row],[MntFruits]]&gt;=AC$4, MasterData5[[#This Row],[Income ]]&lt;=$AB$12), "Yes", "")</f>
        <v/>
      </c>
      <c r="Q1848" s="14" t="str">
        <f>IF(AND(MasterData5[[#This Row],[MntMeatProducts]]&gt;=AD$4, MasterData5[[#This Row],[Income ]]&lt;=$AB$12), "Yes", "")</f>
        <v/>
      </c>
      <c r="R1848" s="14" t="str">
        <f>IF(AND(MasterData5[[#This Row],[MntFishProducts]]&gt;=AE$4, MasterData5[[#This Row],[Income ]]&lt;=$AB$12), "Yes", "")</f>
        <v/>
      </c>
      <c r="S1848" s="14" t="str">
        <f>IF(AND(MasterData5[[#This Row],[MntSweetProducts]]&gt;=AF$4, MasterData5[[#This Row],[Income ]]&lt;=$AB$12), "Yes", "")</f>
        <v/>
      </c>
      <c r="U1848" s="14" t="str">
        <f>IF(MasterData5[[#This Row],[MntWines]]&gt;=AB$4, "Yes", "")</f>
        <v>Yes</v>
      </c>
      <c r="V1848" s="14" t="str">
        <f>IF(MasterData5[[#This Row],[MntFruits]]&gt;=AC$4, "Yes", "")</f>
        <v/>
      </c>
      <c r="W1848" s="14" t="str">
        <f>IF(MasterData5[[#This Row],[MntMeatProducts]]&gt;=AD$4, "Yes", "")</f>
        <v/>
      </c>
      <c r="X1848" s="14" t="str">
        <f>IF(MasterData5[[#This Row],[MntFishProducts]]&gt;=AE$4, "Yes", "")</f>
        <v>Yes</v>
      </c>
      <c r="Y1848" s="14" t="str">
        <f>IF(MasterData5[[#This Row],[MntSweetProducts]]&gt;=AF$4, "Yes", "")</f>
        <v>Yes</v>
      </c>
    </row>
    <row r="1849" spans="1:25" x14ac:dyDescent="0.3">
      <c r="A1849">
        <v>9353</v>
      </c>
      <c r="B1849" s="10">
        <v>515</v>
      </c>
      <c r="C1849" s="10">
        <v>47</v>
      </c>
      <c r="D1849" s="10">
        <v>267</v>
      </c>
      <c r="E1849" s="10">
        <v>62</v>
      </c>
      <c r="F1849" s="10">
        <v>66</v>
      </c>
      <c r="G1849" s="10">
        <v>38</v>
      </c>
      <c r="H1849" s="24">
        <f>2021-'Customer Profile'!B1848</f>
        <v>62</v>
      </c>
      <c r="I1849" s="10">
        <f>IF(Analysis!$B$60="Wine",B1849,IF(Analysis!$B$60="Fruit",C1849,IF(Analysis!$B$60="Meat",D1849,IF(Analysis!$B$60="Fish",E1849,IF(Analysis!$B$60="Sweet",F1849,"")))))</f>
        <v>62</v>
      </c>
      <c r="J1849" s="10">
        <v>62450</v>
      </c>
      <c r="K1849" s="10" t="str">
        <f>IF(MasterData5[[#This Row],[Income ]]&gt;$AB$12, "Above", "Below")</f>
        <v>Above</v>
      </c>
      <c r="L1849" s="10">
        <f>SUM(MasterData5[[#This Row],[MntWines]:[MntSweetProducts]])</f>
        <v>957</v>
      </c>
      <c r="M1849" s="53" t="str">
        <f>IF(MasterData5[[#This Row],[Total Purchase]]&gt;=500, "Over $500", "")</f>
        <v>Over $500</v>
      </c>
      <c r="N1849" s="10"/>
      <c r="O1849" s="14" t="str">
        <f>IF(AND(MasterData5[[#This Row],[MntWines]]&gt;=AB$4, MasterData5[[#This Row],[Income ]]&lt;=$AB$12), "Yes", "")</f>
        <v/>
      </c>
      <c r="P1849" s="14" t="str">
        <f>IF(AND(MasterData5[[#This Row],[MntFruits]]&gt;=AC$4, MasterData5[[#This Row],[Income ]]&lt;=$AB$12), "Yes", "")</f>
        <v/>
      </c>
      <c r="Q1849" s="14" t="str">
        <f>IF(AND(MasterData5[[#This Row],[MntMeatProducts]]&gt;=AD$4, MasterData5[[#This Row],[Income ]]&lt;=$AB$12), "Yes", "")</f>
        <v/>
      </c>
      <c r="R1849" s="14" t="str">
        <f>IF(AND(MasterData5[[#This Row],[MntFishProducts]]&gt;=AE$4, MasterData5[[#This Row],[Income ]]&lt;=$AB$12), "Yes", "")</f>
        <v/>
      </c>
      <c r="S1849" s="14" t="str">
        <f>IF(AND(MasterData5[[#This Row],[MntSweetProducts]]&gt;=AF$4, MasterData5[[#This Row],[Income ]]&lt;=$AB$12), "Yes", "")</f>
        <v/>
      </c>
      <c r="U1849" s="14" t="str">
        <f>IF(MasterData5[[#This Row],[MntWines]]&gt;=AB$4, "Yes", "")</f>
        <v>Yes</v>
      </c>
      <c r="V1849" s="14" t="str">
        <f>IF(MasterData5[[#This Row],[MntFruits]]&gt;=AC$4, "Yes", "")</f>
        <v>Yes</v>
      </c>
      <c r="W1849" s="14" t="str">
        <f>IF(MasterData5[[#This Row],[MntMeatProducts]]&gt;=AD$4, "Yes", "")</f>
        <v>Yes</v>
      </c>
      <c r="X1849" s="14" t="str">
        <f>IF(MasterData5[[#This Row],[MntFishProducts]]&gt;=AE$4, "Yes", "")</f>
        <v>Yes</v>
      </c>
      <c r="Y1849" s="14" t="str">
        <f>IF(MasterData5[[#This Row],[MntSweetProducts]]&gt;=AF$4, "Yes", "")</f>
        <v>Yes</v>
      </c>
    </row>
    <row r="1850" spans="1:25" x14ac:dyDescent="0.3">
      <c r="A1850">
        <v>9360</v>
      </c>
      <c r="B1850" s="10">
        <v>86</v>
      </c>
      <c r="C1850" s="10">
        <v>2</v>
      </c>
      <c r="D1850" s="10">
        <v>73</v>
      </c>
      <c r="E1850" s="10">
        <v>69</v>
      </c>
      <c r="F1850" s="10">
        <v>38</v>
      </c>
      <c r="G1850" s="10">
        <v>48</v>
      </c>
      <c r="H1850" s="24">
        <f>2021-'Customer Profile'!B1849</f>
        <v>39</v>
      </c>
      <c r="I1850" s="10">
        <f>IF(Analysis!$B$60="Wine",B1850,IF(Analysis!$B$60="Fruit",C1850,IF(Analysis!$B$60="Meat",D1850,IF(Analysis!$B$60="Fish",E1850,IF(Analysis!$B$60="Sweet",F1850,"")))))</f>
        <v>69</v>
      </c>
      <c r="J1850" s="10">
        <v>37040</v>
      </c>
      <c r="K1850" s="10" t="str">
        <f>IF(MasterData5[[#This Row],[Income ]]&gt;$AB$12, "Above", "Below")</f>
        <v>Below</v>
      </c>
      <c r="L1850" s="10">
        <f>SUM(MasterData5[[#This Row],[MntWines]:[MntSweetProducts]])</f>
        <v>268</v>
      </c>
      <c r="M1850" s="53" t="str">
        <f>IF(MasterData5[[#This Row],[Total Purchase]]&gt;=500, "Over $500", "")</f>
        <v/>
      </c>
      <c r="N1850" s="10"/>
      <c r="O1850" s="14" t="str">
        <f>IF(AND(MasterData5[[#This Row],[MntWines]]&gt;=AB$4, MasterData5[[#This Row],[Income ]]&lt;=$AB$12), "Yes", "")</f>
        <v/>
      </c>
      <c r="P1850" s="14" t="str">
        <f>IF(AND(MasterData5[[#This Row],[MntFruits]]&gt;=AC$4, MasterData5[[#This Row],[Income ]]&lt;=$AB$12), "Yes", "")</f>
        <v/>
      </c>
      <c r="Q1850" s="14" t="str">
        <f>IF(AND(MasterData5[[#This Row],[MntMeatProducts]]&gt;=AD$4, MasterData5[[#This Row],[Income ]]&lt;=$AB$12), "Yes", "")</f>
        <v/>
      </c>
      <c r="R1850" s="14" t="str">
        <f>IF(AND(MasterData5[[#This Row],[MntFishProducts]]&gt;=AE$4, MasterData5[[#This Row],[Income ]]&lt;=$AB$12), "Yes", "")</f>
        <v>Yes</v>
      </c>
      <c r="S1850" s="14" t="str">
        <f>IF(AND(MasterData5[[#This Row],[MntSweetProducts]]&gt;=AF$4, MasterData5[[#This Row],[Income ]]&lt;=$AB$12), "Yes", "")</f>
        <v>Yes</v>
      </c>
      <c r="U1850" s="14" t="str">
        <f>IF(MasterData5[[#This Row],[MntWines]]&gt;=AB$4, "Yes", "")</f>
        <v/>
      </c>
      <c r="V1850" s="14" t="str">
        <f>IF(MasterData5[[#This Row],[MntFruits]]&gt;=AC$4, "Yes", "")</f>
        <v/>
      </c>
      <c r="W1850" s="14" t="str">
        <f>IF(MasterData5[[#This Row],[MntMeatProducts]]&gt;=AD$4, "Yes", "")</f>
        <v/>
      </c>
      <c r="X1850" s="14" t="str">
        <f>IF(MasterData5[[#This Row],[MntFishProducts]]&gt;=AE$4, "Yes", "")</f>
        <v>Yes</v>
      </c>
      <c r="Y1850" s="14" t="str">
        <f>IF(MasterData5[[#This Row],[MntSweetProducts]]&gt;=AF$4, "Yes", "")</f>
        <v>Yes</v>
      </c>
    </row>
    <row r="1851" spans="1:25" x14ac:dyDescent="0.3">
      <c r="A1851">
        <v>9362</v>
      </c>
      <c r="B1851" s="10">
        <v>492</v>
      </c>
      <c r="C1851" s="10">
        <v>5</v>
      </c>
      <c r="D1851" s="10">
        <v>32</v>
      </c>
      <c r="E1851" s="10">
        <v>13</v>
      </c>
      <c r="F1851" s="10">
        <v>5</v>
      </c>
      <c r="G1851" s="10">
        <v>21</v>
      </c>
      <c r="H1851" s="24">
        <f>2021-'Customer Profile'!B1850</f>
        <v>56</v>
      </c>
      <c r="I1851" s="10">
        <f>IF(Analysis!$B$60="Wine",B1851,IF(Analysis!$B$60="Fruit",C1851,IF(Analysis!$B$60="Meat",D1851,IF(Analysis!$B$60="Fish",E1851,IF(Analysis!$B$60="Sweet",F1851,"")))))</f>
        <v>13</v>
      </c>
      <c r="J1851" s="10">
        <v>69263</v>
      </c>
      <c r="K1851" s="10" t="str">
        <f>IF(MasterData5[[#This Row],[Income ]]&gt;$AB$12, "Above", "Below")</f>
        <v>Above</v>
      </c>
      <c r="L1851" s="10">
        <f>SUM(MasterData5[[#This Row],[MntWines]:[MntSweetProducts]])</f>
        <v>547</v>
      </c>
      <c r="M1851" s="53" t="str">
        <f>IF(MasterData5[[#This Row],[Total Purchase]]&gt;=500, "Over $500", "")</f>
        <v>Over $500</v>
      </c>
      <c r="N1851" s="10"/>
      <c r="O1851" s="14" t="str">
        <f>IF(AND(MasterData5[[#This Row],[MntWines]]&gt;=AB$4, MasterData5[[#This Row],[Income ]]&lt;=$AB$12), "Yes", "")</f>
        <v/>
      </c>
      <c r="P1851" s="14" t="str">
        <f>IF(AND(MasterData5[[#This Row],[MntFruits]]&gt;=AC$4, MasterData5[[#This Row],[Income ]]&lt;=$AB$12), "Yes", "")</f>
        <v/>
      </c>
      <c r="Q1851" s="14" t="str">
        <f>IF(AND(MasterData5[[#This Row],[MntMeatProducts]]&gt;=AD$4, MasterData5[[#This Row],[Income ]]&lt;=$AB$12), "Yes", "")</f>
        <v/>
      </c>
      <c r="R1851" s="14" t="str">
        <f>IF(AND(MasterData5[[#This Row],[MntFishProducts]]&gt;=AE$4, MasterData5[[#This Row],[Income ]]&lt;=$AB$12), "Yes", "")</f>
        <v/>
      </c>
      <c r="S1851" s="14" t="str">
        <f>IF(AND(MasterData5[[#This Row],[MntSweetProducts]]&gt;=AF$4, MasterData5[[#This Row],[Income ]]&lt;=$AB$12), "Yes", "")</f>
        <v/>
      </c>
      <c r="U1851" s="14" t="str">
        <f>IF(MasterData5[[#This Row],[MntWines]]&gt;=AB$4, "Yes", "")</f>
        <v>Yes</v>
      </c>
      <c r="V1851" s="14" t="str">
        <f>IF(MasterData5[[#This Row],[MntFruits]]&gt;=AC$4, "Yes", "")</f>
        <v/>
      </c>
      <c r="W1851" s="14" t="str">
        <f>IF(MasterData5[[#This Row],[MntMeatProducts]]&gt;=AD$4, "Yes", "")</f>
        <v/>
      </c>
      <c r="X1851" s="14" t="str">
        <f>IF(MasterData5[[#This Row],[MntFishProducts]]&gt;=AE$4, "Yes", "")</f>
        <v/>
      </c>
      <c r="Y1851" s="14" t="str">
        <f>IF(MasterData5[[#This Row],[MntSweetProducts]]&gt;=AF$4, "Yes", "")</f>
        <v/>
      </c>
    </row>
    <row r="1852" spans="1:25" x14ac:dyDescent="0.3">
      <c r="A1852">
        <v>9365</v>
      </c>
      <c r="B1852" s="10">
        <v>1048</v>
      </c>
      <c r="C1852" s="10">
        <v>0</v>
      </c>
      <c r="D1852" s="10">
        <v>217</v>
      </c>
      <c r="E1852" s="10">
        <v>0</v>
      </c>
      <c r="F1852" s="10">
        <v>0</v>
      </c>
      <c r="G1852" s="10">
        <v>12</v>
      </c>
      <c r="H1852" s="24">
        <f>2021-'Customer Profile'!B1851</f>
        <v>45</v>
      </c>
      <c r="I1852" s="10">
        <f>IF(Analysis!$B$60="Wine",B1852,IF(Analysis!$B$60="Fruit",C1852,IF(Analysis!$B$60="Meat",D1852,IF(Analysis!$B$60="Fish",E1852,IF(Analysis!$B$60="Sweet",F1852,"")))))</f>
        <v>0</v>
      </c>
      <c r="J1852" s="10">
        <v>60000</v>
      </c>
      <c r="K1852" s="10" t="str">
        <f>IF(MasterData5[[#This Row],[Income ]]&gt;$AB$12, "Above", "Below")</f>
        <v>Above</v>
      </c>
      <c r="L1852" s="10">
        <f>SUM(MasterData5[[#This Row],[MntWines]:[MntSweetProducts]])</f>
        <v>1265</v>
      </c>
      <c r="M1852" s="53" t="str">
        <f>IF(MasterData5[[#This Row],[Total Purchase]]&gt;=500, "Over $500", "")</f>
        <v>Over $500</v>
      </c>
      <c r="N1852" s="10"/>
      <c r="O1852" s="14" t="str">
        <f>IF(AND(MasterData5[[#This Row],[MntWines]]&gt;=AB$4, MasterData5[[#This Row],[Income ]]&lt;=$AB$12), "Yes", "")</f>
        <v/>
      </c>
      <c r="P1852" s="14" t="str">
        <f>IF(AND(MasterData5[[#This Row],[MntFruits]]&gt;=AC$4, MasterData5[[#This Row],[Income ]]&lt;=$AB$12), "Yes", "")</f>
        <v/>
      </c>
      <c r="Q1852" s="14" t="str">
        <f>IF(AND(MasterData5[[#This Row],[MntMeatProducts]]&gt;=AD$4, MasterData5[[#This Row],[Income ]]&lt;=$AB$12), "Yes", "")</f>
        <v/>
      </c>
      <c r="R1852" s="14" t="str">
        <f>IF(AND(MasterData5[[#This Row],[MntFishProducts]]&gt;=AE$4, MasterData5[[#This Row],[Income ]]&lt;=$AB$12), "Yes", "")</f>
        <v/>
      </c>
      <c r="S1852" s="14" t="str">
        <f>IF(AND(MasterData5[[#This Row],[MntSweetProducts]]&gt;=AF$4, MasterData5[[#This Row],[Income ]]&lt;=$AB$12), "Yes", "")</f>
        <v/>
      </c>
      <c r="U1852" s="14" t="str">
        <f>IF(MasterData5[[#This Row],[MntWines]]&gt;=AB$4, "Yes", "")</f>
        <v>Yes</v>
      </c>
      <c r="V1852" s="14" t="str">
        <f>IF(MasterData5[[#This Row],[MntFruits]]&gt;=AC$4, "Yes", "")</f>
        <v/>
      </c>
      <c r="W1852" s="14" t="str">
        <f>IF(MasterData5[[#This Row],[MntMeatProducts]]&gt;=AD$4, "Yes", "")</f>
        <v>Yes</v>
      </c>
      <c r="X1852" s="14" t="str">
        <f>IF(MasterData5[[#This Row],[MntFishProducts]]&gt;=AE$4, "Yes", "")</f>
        <v/>
      </c>
      <c r="Y1852" s="14" t="str">
        <f>IF(MasterData5[[#This Row],[MntSweetProducts]]&gt;=AF$4, "Yes", "")</f>
        <v/>
      </c>
    </row>
    <row r="1853" spans="1:25" x14ac:dyDescent="0.3">
      <c r="A1853">
        <v>9369</v>
      </c>
      <c r="B1853" s="10">
        <v>688</v>
      </c>
      <c r="C1853" s="10">
        <v>14</v>
      </c>
      <c r="D1853" s="10">
        <v>309</v>
      </c>
      <c r="E1853" s="10">
        <v>201</v>
      </c>
      <c r="F1853" s="10">
        <v>24</v>
      </c>
      <c r="G1853" s="10">
        <v>38</v>
      </c>
      <c r="H1853" s="24">
        <f>2021-'Customer Profile'!B1852</f>
        <v>42</v>
      </c>
      <c r="I1853" s="10">
        <f>IF(Analysis!$B$60="Wine",B1853,IF(Analysis!$B$60="Fruit",C1853,IF(Analysis!$B$60="Meat",D1853,IF(Analysis!$B$60="Fish",E1853,IF(Analysis!$B$60="Sweet",F1853,"")))))</f>
        <v>201</v>
      </c>
      <c r="J1853" s="10">
        <v>88194</v>
      </c>
      <c r="K1853" s="10" t="str">
        <f>IF(MasterData5[[#This Row],[Income ]]&gt;$AB$12, "Above", "Below")</f>
        <v>Above</v>
      </c>
      <c r="L1853" s="10">
        <f>SUM(MasterData5[[#This Row],[MntWines]:[MntSweetProducts]])</f>
        <v>1236</v>
      </c>
      <c r="M1853" s="53" t="str">
        <f>IF(MasterData5[[#This Row],[Total Purchase]]&gt;=500, "Over $500", "")</f>
        <v>Over $500</v>
      </c>
      <c r="N1853" s="10"/>
      <c r="O1853" s="14" t="str">
        <f>IF(AND(MasterData5[[#This Row],[MntWines]]&gt;=AB$4, MasterData5[[#This Row],[Income ]]&lt;=$AB$12), "Yes", "")</f>
        <v/>
      </c>
      <c r="P1853" s="14" t="str">
        <f>IF(AND(MasterData5[[#This Row],[MntFruits]]&gt;=AC$4, MasterData5[[#This Row],[Income ]]&lt;=$AB$12), "Yes", "")</f>
        <v/>
      </c>
      <c r="Q1853" s="14" t="str">
        <f>IF(AND(MasterData5[[#This Row],[MntMeatProducts]]&gt;=AD$4, MasterData5[[#This Row],[Income ]]&lt;=$AB$12), "Yes", "")</f>
        <v/>
      </c>
      <c r="R1853" s="14" t="str">
        <f>IF(AND(MasterData5[[#This Row],[MntFishProducts]]&gt;=AE$4, MasterData5[[#This Row],[Income ]]&lt;=$AB$12), "Yes", "")</f>
        <v/>
      </c>
      <c r="S1853" s="14" t="str">
        <f>IF(AND(MasterData5[[#This Row],[MntSweetProducts]]&gt;=AF$4, MasterData5[[#This Row],[Income ]]&lt;=$AB$12), "Yes", "")</f>
        <v/>
      </c>
      <c r="U1853" s="14" t="str">
        <f>IF(MasterData5[[#This Row],[MntWines]]&gt;=AB$4, "Yes", "")</f>
        <v>Yes</v>
      </c>
      <c r="V1853" s="14" t="str">
        <f>IF(MasterData5[[#This Row],[MntFruits]]&gt;=AC$4, "Yes", "")</f>
        <v/>
      </c>
      <c r="W1853" s="14" t="str">
        <f>IF(MasterData5[[#This Row],[MntMeatProducts]]&gt;=AD$4, "Yes", "")</f>
        <v>Yes</v>
      </c>
      <c r="X1853" s="14" t="str">
        <f>IF(MasterData5[[#This Row],[MntFishProducts]]&gt;=AE$4, "Yes", "")</f>
        <v>Yes</v>
      </c>
      <c r="Y1853" s="14" t="str">
        <f>IF(MasterData5[[#This Row],[MntSweetProducts]]&gt;=AF$4, "Yes", "")</f>
        <v/>
      </c>
    </row>
    <row r="1854" spans="1:25" x14ac:dyDescent="0.3">
      <c r="A1854">
        <v>9370</v>
      </c>
      <c r="B1854" s="10">
        <v>562</v>
      </c>
      <c r="C1854" s="10">
        <v>81</v>
      </c>
      <c r="D1854" s="10">
        <v>276</v>
      </c>
      <c r="E1854" s="10">
        <v>80</v>
      </c>
      <c r="F1854" s="10">
        <v>40</v>
      </c>
      <c r="G1854" s="10">
        <v>81</v>
      </c>
      <c r="H1854" s="24">
        <f>2021-'Customer Profile'!B1853</f>
        <v>76</v>
      </c>
      <c r="I1854" s="10">
        <f>IF(Analysis!$B$60="Wine",B1854,IF(Analysis!$B$60="Fruit",C1854,IF(Analysis!$B$60="Meat",D1854,IF(Analysis!$B$60="Fish",E1854,IF(Analysis!$B$60="Sweet",F1854,"")))))</f>
        <v>80</v>
      </c>
      <c r="J1854" s="10">
        <v>65846</v>
      </c>
      <c r="K1854" s="10" t="str">
        <f>IF(MasterData5[[#This Row],[Income ]]&gt;$AB$12, "Above", "Below")</f>
        <v>Above</v>
      </c>
      <c r="L1854" s="10">
        <f>SUM(MasterData5[[#This Row],[MntWines]:[MntSweetProducts]])</f>
        <v>1039</v>
      </c>
      <c r="M1854" s="53" t="str">
        <f>IF(MasterData5[[#This Row],[Total Purchase]]&gt;=500, "Over $500", "")</f>
        <v>Over $500</v>
      </c>
      <c r="N1854" s="10"/>
      <c r="O1854" s="14" t="str">
        <f>IF(AND(MasterData5[[#This Row],[MntWines]]&gt;=AB$4, MasterData5[[#This Row],[Income ]]&lt;=$AB$12), "Yes", "")</f>
        <v/>
      </c>
      <c r="P1854" s="14" t="str">
        <f>IF(AND(MasterData5[[#This Row],[MntFruits]]&gt;=AC$4, MasterData5[[#This Row],[Income ]]&lt;=$AB$12), "Yes", "")</f>
        <v/>
      </c>
      <c r="Q1854" s="14" t="str">
        <f>IF(AND(MasterData5[[#This Row],[MntMeatProducts]]&gt;=AD$4, MasterData5[[#This Row],[Income ]]&lt;=$AB$12), "Yes", "")</f>
        <v/>
      </c>
      <c r="R1854" s="14" t="str">
        <f>IF(AND(MasterData5[[#This Row],[MntFishProducts]]&gt;=AE$4, MasterData5[[#This Row],[Income ]]&lt;=$AB$12), "Yes", "")</f>
        <v/>
      </c>
      <c r="S1854" s="14" t="str">
        <f>IF(AND(MasterData5[[#This Row],[MntSweetProducts]]&gt;=AF$4, MasterData5[[#This Row],[Income ]]&lt;=$AB$12), "Yes", "")</f>
        <v/>
      </c>
      <c r="U1854" s="14" t="str">
        <f>IF(MasterData5[[#This Row],[MntWines]]&gt;=AB$4, "Yes", "")</f>
        <v>Yes</v>
      </c>
      <c r="V1854" s="14" t="str">
        <f>IF(MasterData5[[#This Row],[MntFruits]]&gt;=AC$4, "Yes", "")</f>
        <v>Yes</v>
      </c>
      <c r="W1854" s="14" t="str">
        <f>IF(MasterData5[[#This Row],[MntMeatProducts]]&gt;=AD$4, "Yes", "")</f>
        <v>Yes</v>
      </c>
      <c r="X1854" s="14" t="str">
        <f>IF(MasterData5[[#This Row],[MntFishProducts]]&gt;=AE$4, "Yes", "")</f>
        <v>Yes</v>
      </c>
      <c r="Y1854" s="14" t="str">
        <f>IF(MasterData5[[#This Row],[MntSweetProducts]]&gt;=AF$4, "Yes", "")</f>
        <v>Yes</v>
      </c>
    </row>
    <row r="1855" spans="1:25" x14ac:dyDescent="0.3">
      <c r="A1855">
        <v>9381</v>
      </c>
      <c r="B1855" s="10">
        <v>328</v>
      </c>
      <c r="C1855" s="10">
        <v>9</v>
      </c>
      <c r="D1855" s="10">
        <v>124</v>
      </c>
      <c r="E1855" s="10">
        <v>12</v>
      </c>
      <c r="F1855" s="10">
        <v>24</v>
      </c>
      <c r="G1855" s="10">
        <v>109</v>
      </c>
      <c r="H1855" s="24">
        <f>2021-'Customer Profile'!B1854</f>
        <v>43</v>
      </c>
      <c r="I1855" s="10">
        <f>IF(Analysis!$B$60="Wine",B1855,IF(Analysis!$B$60="Fruit",C1855,IF(Analysis!$B$60="Meat",D1855,IF(Analysis!$B$60="Fish",E1855,IF(Analysis!$B$60="Sweet",F1855,"")))))</f>
        <v>12</v>
      </c>
      <c r="J1855" s="10">
        <v>66373</v>
      </c>
      <c r="K1855" s="10" t="str">
        <f>IF(MasterData5[[#This Row],[Income ]]&gt;$AB$12, "Above", "Below")</f>
        <v>Above</v>
      </c>
      <c r="L1855" s="10">
        <f>SUM(MasterData5[[#This Row],[MntWines]:[MntSweetProducts]])</f>
        <v>497</v>
      </c>
      <c r="M1855" s="53" t="str">
        <f>IF(MasterData5[[#This Row],[Total Purchase]]&gt;=500, "Over $500", "")</f>
        <v/>
      </c>
      <c r="N1855" s="10"/>
      <c r="O1855" s="14" t="str">
        <f>IF(AND(MasterData5[[#This Row],[MntWines]]&gt;=AB$4, MasterData5[[#This Row],[Income ]]&lt;=$AB$12), "Yes", "")</f>
        <v/>
      </c>
      <c r="P1855" s="14" t="str">
        <f>IF(AND(MasterData5[[#This Row],[MntFruits]]&gt;=AC$4, MasterData5[[#This Row],[Income ]]&lt;=$AB$12), "Yes", "")</f>
        <v/>
      </c>
      <c r="Q1855" s="14" t="str">
        <f>IF(AND(MasterData5[[#This Row],[MntMeatProducts]]&gt;=AD$4, MasterData5[[#This Row],[Income ]]&lt;=$AB$12), "Yes", "")</f>
        <v/>
      </c>
      <c r="R1855" s="14" t="str">
        <f>IF(AND(MasterData5[[#This Row],[MntFishProducts]]&gt;=AE$4, MasterData5[[#This Row],[Income ]]&lt;=$AB$12), "Yes", "")</f>
        <v/>
      </c>
      <c r="S1855" s="14" t="str">
        <f>IF(AND(MasterData5[[#This Row],[MntSweetProducts]]&gt;=AF$4, MasterData5[[#This Row],[Income ]]&lt;=$AB$12), "Yes", "")</f>
        <v/>
      </c>
      <c r="U1855" s="14" t="str">
        <f>IF(MasterData5[[#This Row],[MntWines]]&gt;=AB$4, "Yes", "")</f>
        <v>Yes</v>
      </c>
      <c r="V1855" s="14" t="str">
        <f>IF(MasterData5[[#This Row],[MntFruits]]&gt;=AC$4, "Yes", "")</f>
        <v/>
      </c>
      <c r="W1855" s="14" t="str">
        <f>IF(MasterData5[[#This Row],[MntMeatProducts]]&gt;=AD$4, "Yes", "")</f>
        <v/>
      </c>
      <c r="X1855" s="14" t="str">
        <f>IF(MasterData5[[#This Row],[MntFishProducts]]&gt;=AE$4, "Yes", "")</f>
        <v/>
      </c>
      <c r="Y1855" s="14" t="str">
        <f>IF(MasterData5[[#This Row],[MntSweetProducts]]&gt;=AF$4, "Yes", "")</f>
        <v/>
      </c>
    </row>
    <row r="1856" spans="1:25" x14ac:dyDescent="0.3">
      <c r="A1856">
        <v>9384</v>
      </c>
      <c r="B1856" s="10">
        <v>328</v>
      </c>
      <c r="C1856" s="10">
        <v>9</v>
      </c>
      <c r="D1856" s="10">
        <v>124</v>
      </c>
      <c r="E1856" s="10">
        <v>12</v>
      </c>
      <c r="F1856" s="10">
        <v>24</v>
      </c>
      <c r="G1856" s="10">
        <v>109</v>
      </c>
      <c r="H1856" s="24">
        <f>2021-'Customer Profile'!B1855</f>
        <v>43</v>
      </c>
      <c r="I1856" s="10">
        <f>IF(Analysis!$B$60="Wine",B1856,IF(Analysis!$B$60="Fruit",C1856,IF(Analysis!$B$60="Meat",D1856,IF(Analysis!$B$60="Fish",E1856,IF(Analysis!$B$60="Sweet",F1856,"")))))</f>
        <v>12</v>
      </c>
      <c r="J1856" s="10">
        <v>66373</v>
      </c>
      <c r="K1856" s="10" t="str">
        <f>IF(MasterData5[[#This Row],[Income ]]&gt;$AB$12, "Above", "Below")</f>
        <v>Above</v>
      </c>
      <c r="L1856" s="10">
        <f>SUM(MasterData5[[#This Row],[MntWines]:[MntSweetProducts]])</f>
        <v>497</v>
      </c>
      <c r="M1856" s="53" t="str">
        <f>IF(MasterData5[[#This Row],[Total Purchase]]&gt;=500, "Over $500", "")</f>
        <v/>
      </c>
      <c r="N1856" s="10"/>
      <c r="O1856" s="14" t="str">
        <f>IF(AND(MasterData5[[#This Row],[MntWines]]&gt;=AB$4, MasterData5[[#This Row],[Income ]]&lt;=$AB$12), "Yes", "")</f>
        <v/>
      </c>
      <c r="P1856" s="14" t="str">
        <f>IF(AND(MasterData5[[#This Row],[MntFruits]]&gt;=AC$4, MasterData5[[#This Row],[Income ]]&lt;=$AB$12), "Yes", "")</f>
        <v/>
      </c>
      <c r="Q1856" s="14" t="str">
        <f>IF(AND(MasterData5[[#This Row],[MntMeatProducts]]&gt;=AD$4, MasterData5[[#This Row],[Income ]]&lt;=$AB$12), "Yes", "")</f>
        <v/>
      </c>
      <c r="R1856" s="14" t="str">
        <f>IF(AND(MasterData5[[#This Row],[MntFishProducts]]&gt;=AE$4, MasterData5[[#This Row],[Income ]]&lt;=$AB$12), "Yes", "")</f>
        <v/>
      </c>
      <c r="S1856" s="14" t="str">
        <f>IF(AND(MasterData5[[#This Row],[MntSweetProducts]]&gt;=AF$4, MasterData5[[#This Row],[Income ]]&lt;=$AB$12), "Yes", "")</f>
        <v/>
      </c>
      <c r="U1856" s="14" t="str">
        <f>IF(MasterData5[[#This Row],[MntWines]]&gt;=AB$4, "Yes", "")</f>
        <v>Yes</v>
      </c>
      <c r="V1856" s="14" t="str">
        <f>IF(MasterData5[[#This Row],[MntFruits]]&gt;=AC$4, "Yes", "")</f>
        <v/>
      </c>
      <c r="W1856" s="14" t="str">
        <f>IF(MasterData5[[#This Row],[MntMeatProducts]]&gt;=AD$4, "Yes", "")</f>
        <v/>
      </c>
      <c r="X1856" s="14" t="str">
        <f>IF(MasterData5[[#This Row],[MntFishProducts]]&gt;=AE$4, "Yes", "")</f>
        <v/>
      </c>
      <c r="Y1856" s="14" t="str">
        <f>IF(MasterData5[[#This Row],[MntSweetProducts]]&gt;=AF$4, "Yes", "")</f>
        <v/>
      </c>
    </row>
    <row r="1857" spans="1:25" x14ac:dyDescent="0.3">
      <c r="A1857">
        <v>9386</v>
      </c>
      <c r="B1857" s="10">
        <v>274</v>
      </c>
      <c r="C1857" s="10">
        <v>0</v>
      </c>
      <c r="D1857" s="10">
        <v>21</v>
      </c>
      <c r="E1857" s="10">
        <v>4</v>
      </c>
      <c r="F1857" s="10">
        <v>6</v>
      </c>
      <c r="G1857" s="10">
        <v>15</v>
      </c>
      <c r="H1857" s="24">
        <f>2021-'Customer Profile'!B1856</f>
        <v>59</v>
      </c>
      <c r="I1857" s="10">
        <f>IF(Analysis!$B$60="Wine",B1857,IF(Analysis!$B$60="Fruit",C1857,IF(Analysis!$B$60="Meat",D1857,IF(Analysis!$B$60="Fish",E1857,IF(Analysis!$B$60="Sweet",F1857,"")))))</f>
        <v>4</v>
      </c>
      <c r="J1857" s="10">
        <v>50127</v>
      </c>
      <c r="K1857" s="10" t="str">
        <f>IF(MasterData5[[#This Row],[Income ]]&gt;$AB$12, "Above", "Below")</f>
        <v>Below</v>
      </c>
      <c r="L1857" s="10">
        <f>SUM(MasterData5[[#This Row],[MntWines]:[MntSweetProducts]])</f>
        <v>305</v>
      </c>
      <c r="M1857" s="53" t="str">
        <f>IF(MasterData5[[#This Row],[Total Purchase]]&gt;=500, "Over $500", "")</f>
        <v/>
      </c>
      <c r="N1857" s="10"/>
      <c r="O1857" s="14" t="str">
        <f>IF(AND(MasterData5[[#This Row],[MntWines]]&gt;=AB$4, MasterData5[[#This Row],[Income ]]&lt;=$AB$12), "Yes", "")</f>
        <v/>
      </c>
      <c r="P1857" s="14" t="str">
        <f>IF(AND(MasterData5[[#This Row],[MntFruits]]&gt;=AC$4, MasterData5[[#This Row],[Income ]]&lt;=$AB$12), "Yes", "")</f>
        <v/>
      </c>
      <c r="Q1857" s="14" t="str">
        <f>IF(AND(MasterData5[[#This Row],[MntMeatProducts]]&gt;=AD$4, MasterData5[[#This Row],[Income ]]&lt;=$AB$12), "Yes", "")</f>
        <v/>
      </c>
      <c r="R1857" s="14" t="str">
        <f>IF(AND(MasterData5[[#This Row],[MntFishProducts]]&gt;=AE$4, MasterData5[[#This Row],[Income ]]&lt;=$AB$12), "Yes", "")</f>
        <v/>
      </c>
      <c r="S1857" s="14" t="str">
        <f>IF(AND(MasterData5[[#This Row],[MntSweetProducts]]&gt;=AF$4, MasterData5[[#This Row],[Income ]]&lt;=$AB$12), "Yes", "")</f>
        <v/>
      </c>
      <c r="U1857" s="14" t="str">
        <f>IF(MasterData5[[#This Row],[MntWines]]&gt;=AB$4, "Yes", "")</f>
        <v/>
      </c>
      <c r="V1857" s="14" t="str">
        <f>IF(MasterData5[[#This Row],[MntFruits]]&gt;=AC$4, "Yes", "")</f>
        <v/>
      </c>
      <c r="W1857" s="14" t="str">
        <f>IF(MasterData5[[#This Row],[MntMeatProducts]]&gt;=AD$4, "Yes", "")</f>
        <v/>
      </c>
      <c r="X1857" s="14" t="str">
        <f>IF(MasterData5[[#This Row],[MntFishProducts]]&gt;=AE$4, "Yes", "")</f>
        <v/>
      </c>
      <c r="Y1857" s="14" t="str">
        <f>IF(MasterData5[[#This Row],[MntSweetProducts]]&gt;=AF$4, "Yes", "")</f>
        <v/>
      </c>
    </row>
    <row r="1858" spans="1:25" x14ac:dyDescent="0.3">
      <c r="A1858">
        <v>9392</v>
      </c>
      <c r="B1858" s="10">
        <v>4</v>
      </c>
      <c r="C1858" s="10">
        <v>1</v>
      </c>
      <c r="D1858" s="10">
        <v>11</v>
      </c>
      <c r="E1858" s="10">
        <v>0</v>
      </c>
      <c r="F1858" s="10">
        <v>0</v>
      </c>
      <c r="G1858" s="10">
        <v>1</v>
      </c>
      <c r="H1858" s="24">
        <f>2021-'Customer Profile'!B1857</f>
        <v>50</v>
      </c>
      <c r="I1858" s="10">
        <f>IF(Analysis!$B$60="Wine",B1858,IF(Analysis!$B$60="Fruit",C1858,IF(Analysis!$B$60="Meat",D1858,IF(Analysis!$B$60="Fish",E1858,IF(Analysis!$B$60="Sweet",F1858,"")))))</f>
        <v>0</v>
      </c>
      <c r="J1858" s="10">
        <v>26954</v>
      </c>
      <c r="K1858" s="10" t="str">
        <f>IF(MasterData5[[#This Row],[Income ]]&gt;$AB$12, "Above", "Below")</f>
        <v>Below</v>
      </c>
      <c r="L1858" s="10">
        <f>SUM(MasterData5[[#This Row],[MntWines]:[MntSweetProducts]])</f>
        <v>16</v>
      </c>
      <c r="M1858" s="53" t="str">
        <f>IF(MasterData5[[#This Row],[Total Purchase]]&gt;=500, "Over $500", "")</f>
        <v/>
      </c>
      <c r="N1858" s="10"/>
      <c r="O1858" s="14" t="str">
        <f>IF(AND(MasterData5[[#This Row],[MntWines]]&gt;=AB$4, MasterData5[[#This Row],[Income ]]&lt;=$AB$12), "Yes", "")</f>
        <v/>
      </c>
      <c r="P1858" s="14" t="str">
        <f>IF(AND(MasterData5[[#This Row],[MntFruits]]&gt;=AC$4, MasterData5[[#This Row],[Income ]]&lt;=$AB$12), "Yes", "")</f>
        <v/>
      </c>
      <c r="Q1858" s="14" t="str">
        <f>IF(AND(MasterData5[[#This Row],[MntMeatProducts]]&gt;=AD$4, MasterData5[[#This Row],[Income ]]&lt;=$AB$12), "Yes", "")</f>
        <v/>
      </c>
      <c r="R1858" s="14" t="str">
        <f>IF(AND(MasterData5[[#This Row],[MntFishProducts]]&gt;=AE$4, MasterData5[[#This Row],[Income ]]&lt;=$AB$12), "Yes", "")</f>
        <v/>
      </c>
      <c r="S1858" s="14" t="str">
        <f>IF(AND(MasterData5[[#This Row],[MntSweetProducts]]&gt;=AF$4, MasterData5[[#This Row],[Income ]]&lt;=$AB$12), "Yes", "")</f>
        <v/>
      </c>
      <c r="U1858" s="14" t="str">
        <f>IF(MasterData5[[#This Row],[MntWines]]&gt;=AB$4, "Yes", "")</f>
        <v/>
      </c>
      <c r="V1858" s="14" t="str">
        <f>IF(MasterData5[[#This Row],[MntFruits]]&gt;=AC$4, "Yes", "")</f>
        <v/>
      </c>
      <c r="W1858" s="14" t="str">
        <f>IF(MasterData5[[#This Row],[MntMeatProducts]]&gt;=AD$4, "Yes", "")</f>
        <v/>
      </c>
      <c r="X1858" s="14" t="str">
        <f>IF(MasterData5[[#This Row],[MntFishProducts]]&gt;=AE$4, "Yes", "")</f>
        <v/>
      </c>
      <c r="Y1858" s="14" t="str">
        <f>IF(MasterData5[[#This Row],[MntSweetProducts]]&gt;=AF$4, "Yes", "")</f>
        <v/>
      </c>
    </row>
    <row r="1859" spans="1:25" x14ac:dyDescent="0.3">
      <c r="A1859">
        <v>9396</v>
      </c>
      <c r="B1859" s="10">
        <v>9</v>
      </c>
      <c r="C1859" s="10">
        <v>0</v>
      </c>
      <c r="D1859" s="10">
        <v>6</v>
      </c>
      <c r="E1859" s="10">
        <v>4</v>
      </c>
      <c r="F1859" s="10">
        <v>1</v>
      </c>
      <c r="G1859" s="10">
        <v>5</v>
      </c>
      <c r="H1859" s="24">
        <f>2021-'Customer Profile'!B1858</f>
        <v>43</v>
      </c>
      <c r="I1859" s="10">
        <f>IF(Analysis!$B$60="Wine",B1859,IF(Analysis!$B$60="Fruit",C1859,IF(Analysis!$B$60="Meat",D1859,IF(Analysis!$B$60="Fish",E1859,IF(Analysis!$B$60="Sweet",F1859,"")))))</f>
        <v>4</v>
      </c>
      <c r="J1859" s="10">
        <v>37717</v>
      </c>
      <c r="K1859" s="10" t="str">
        <f>IF(MasterData5[[#This Row],[Income ]]&gt;$AB$12, "Above", "Below")</f>
        <v>Below</v>
      </c>
      <c r="L1859" s="10">
        <f>SUM(MasterData5[[#This Row],[MntWines]:[MntSweetProducts]])</f>
        <v>20</v>
      </c>
      <c r="M1859" s="53" t="str">
        <f>IF(MasterData5[[#This Row],[Total Purchase]]&gt;=500, "Over $500", "")</f>
        <v/>
      </c>
      <c r="N1859" s="10"/>
      <c r="O1859" s="14" t="str">
        <f>IF(AND(MasterData5[[#This Row],[MntWines]]&gt;=AB$4, MasterData5[[#This Row],[Income ]]&lt;=$AB$12), "Yes", "")</f>
        <v/>
      </c>
      <c r="P1859" s="14" t="str">
        <f>IF(AND(MasterData5[[#This Row],[MntFruits]]&gt;=AC$4, MasterData5[[#This Row],[Income ]]&lt;=$AB$12), "Yes", "")</f>
        <v/>
      </c>
      <c r="Q1859" s="14" t="str">
        <f>IF(AND(MasterData5[[#This Row],[MntMeatProducts]]&gt;=AD$4, MasterData5[[#This Row],[Income ]]&lt;=$AB$12), "Yes", "")</f>
        <v/>
      </c>
      <c r="R1859" s="14" t="str">
        <f>IF(AND(MasterData5[[#This Row],[MntFishProducts]]&gt;=AE$4, MasterData5[[#This Row],[Income ]]&lt;=$AB$12), "Yes", "")</f>
        <v/>
      </c>
      <c r="S1859" s="14" t="str">
        <f>IF(AND(MasterData5[[#This Row],[MntSweetProducts]]&gt;=AF$4, MasterData5[[#This Row],[Income ]]&lt;=$AB$12), "Yes", "")</f>
        <v/>
      </c>
      <c r="U1859" s="14" t="str">
        <f>IF(MasterData5[[#This Row],[MntWines]]&gt;=AB$4, "Yes", "")</f>
        <v/>
      </c>
      <c r="V1859" s="14" t="str">
        <f>IF(MasterData5[[#This Row],[MntFruits]]&gt;=AC$4, "Yes", "")</f>
        <v/>
      </c>
      <c r="W1859" s="14" t="str">
        <f>IF(MasterData5[[#This Row],[MntMeatProducts]]&gt;=AD$4, "Yes", "")</f>
        <v/>
      </c>
      <c r="X1859" s="14" t="str">
        <f>IF(MasterData5[[#This Row],[MntFishProducts]]&gt;=AE$4, "Yes", "")</f>
        <v/>
      </c>
      <c r="Y1859" s="14" t="str">
        <f>IF(MasterData5[[#This Row],[MntSweetProducts]]&gt;=AF$4, "Yes", "")</f>
        <v/>
      </c>
    </row>
    <row r="1860" spans="1:25" x14ac:dyDescent="0.3">
      <c r="A1860">
        <v>9400</v>
      </c>
      <c r="B1860" s="10">
        <v>630</v>
      </c>
      <c r="C1860" s="10">
        <v>26</v>
      </c>
      <c r="D1860" s="10">
        <v>611</v>
      </c>
      <c r="E1860" s="10">
        <v>44</v>
      </c>
      <c r="F1860" s="10">
        <v>18</v>
      </c>
      <c r="G1860" s="10">
        <v>54</v>
      </c>
      <c r="H1860" s="24">
        <f>2021-'Customer Profile'!B1859</f>
        <v>63</v>
      </c>
      <c r="I1860" s="10">
        <f>IF(Analysis!$B$60="Wine",B1860,IF(Analysis!$B$60="Fruit",C1860,IF(Analysis!$B$60="Meat",D1860,IF(Analysis!$B$60="Fish",E1860,IF(Analysis!$B$60="Sweet",F1860,"")))))</f>
        <v>44</v>
      </c>
      <c r="J1860" s="10">
        <v>85485</v>
      </c>
      <c r="K1860" s="10" t="str">
        <f>IF(MasterData5[[#This Row],[Income ]]&gt;$AB$12, "Above", "Below")</f>
        <v>Above</v>
      </c>
      <c r="L1860" s="10">
        <f>SUM(MasterData5[[#This Row],[MntWines]:[MntSweetProducts]])</f>
        <v>1329</v>
      </c>
      <c r="M1860" s="53" t="str">
        <f>IF(MasterData5[[#This Row],[Total Purchase]]&gt;=500, "Over $500", "")</f>
        <v>Over $500</v>
      </c>
      <c r="N1860" s="10"/>
      <c r="O1860" s="14" t="str">
        <f>IF(AND(MasterData5[[#This Row],[MntWines]]&gt;=AB$4, MasterData5[[#This Row],[Income ]]&lt;=$AB$12), "Yes", "")</f>
        <v/>
      </c>
      <c r="P1860" s="14" t="str">
        <f>IF(AND(MasterData5[[#This Row],[MntFruits]]&gt;=AC$4, MasterData5[[#This Row],[Income ]]&lt;=$AB$12), "Yes", "")</f>
        <v/>
      </c>
      <c r="Q1860" s="14" t="str">
        <f>IF(AND(MasterData5[[#This Row],[MntMeatProducts]]&gt;=AD$4, MasterData5[[#This Row],[Income ]]&lt;=$AB$12), "Yes", "")</f>
        <v/>
      </c>
      <c r="R1860" s="14" t="str">
        <f>IF(AND(MasterData5[[#This Row],[MntFishProducts]]&gt;=AE$4, MasterData5[[#This Row],[Income ]]&lt;=$AB$12), "Yes", "")</f>
        <v/>
      </c>
      <c r="S1860" s="14" t="str">
        <f>IF(AND(MasterData5[[#This Row],[MntSweetProducts]]&gt;=AF$4, MasterData5[[#This Row],[Income ]]&lt;=$AB$12), "Yes", "")</f>
        <v/>
      </c>
      <c r="U1860" s="14" t="str">
        <f>IF(MasterData5[[#This Row],[MntWines]]&gt;=AB$4, "Yes", "")</f>
        <v>Yes</v>
      </c>
      <c r="V1860" s="14" t="str">
        <f>IF(MasterData5[[#This Row],[MntFruits]]&gt;=AC$4, "Yes", "")</f>
        <v/>
      </c>
      <c r="W1860" s="14" t="str">
        <f>IF(MasterData5[[#This Row],[MntMeatProducts]]&gt;=AD$4, "Yes", "")</f>
        <v>Yes</v>
      </c>
      <c r="X1860" s="14" t="str">
        <f>IF(MasterData5[[#This Row],[MntFishProducts]]&gt;=AE$4, "Yes", "")</f>
        <v>Yes</v>
      </c>
      <c r="Y1860" s="14" t="str">
        <f>IF(MasterData5[[#This Row],[MntSweetProducts]]&gt;=AF$4, "Yes", "")</f>
        <v/>
      </c>
    </row>
    <row r="1861" spans="1:25" x14ac:dyDescent="0.3">
      <c r="A1861">
        <v>9405</v>
      </c>
      <c r="B1861" s="10">
        <v>84</v>
      </c>
      <c r="C1861" s="10">
        <v>3</v>
      </c>
      <c r="D1861" s="10">
        <v>61</v>
      </c>
      <c r="E1861" s="10">
        <v>2</v>
      </c>
      <c r="F1861" s="10">
        <v>1</v>
      </c>
      <c r="G1861" s="10">
        <v>21</v>
      </c>
      <c r="H1861" s="24">
        <f>2021-'Customer Profile'!B1860</f>
        <v>67</v>
      </c>
      <c r="I1861" s="10">
        <f>IF(Analysis!$B$60="Wine",B1861,IF(Analysis!$B$60="Fruit",C1861,IF(Analysis!$B$60="Meat",D1861,IF(Analysis!$B$60="Fish",E1861,IF(Analysis!$B$60="Sweet",F1861,"")))))</f>
        <v>2</v>
      </c>
      <c r="J1861" s="10">
        <v>52869</v>
      </c>
      <c r="K1861" s="10" t="str">
        <f>IF(MasterData5[[#This Row],[Income ]]&gt;$AB$12, "Above", "Below")</f>
        <v>Above</v>
      </c>
      <c r="L1861" s="10">
        <f>SUM(MasterData5[[#This Row],[MntWines]:[MntSweetProducts]])</f>
        <v>151</v>
      </c>
      <c r="M1861" s="53" t="str">
        <f>IF(MasterData5[[#This Row],[Total Purchase]]&gt;=500, "Over $500", "")</f>
        <v/>
      </c>
      <c r="N1861" s="10"/>
      <c r="O1861" s="14" t="str">
        <f>IF(AND(MasterData5[[#This Row],[MntWines]]&gt;=AB$4, MasterData5[[#This Row],[Income ]]&lt;=$AB$12), "Yes", "")</f>
        <v/>
      </c>
      <c r="P1861" s="14" t="str">
        <f>IF(AND(MasterData5[[#This Row],[MntFruits]]&gt;=AC$4, MasterData5[[#This Row],[Income ]]&lt;=$AB$12), "Yes", "")</f>
        <v/>
      </c>
      <c r="Q1861" s="14" t="str">
        <f>IF(AND(MasterData5[[#This Row],[MntMeatProducts]]&gt;=AD$4, MasterData5[[#This Row],[Income ]]&lt;=$AB$12), "Yes", "")</f>
        <v/>
      </c>
      <c r="R1861" s="14" t="str">
        <f>IF(AND(MasterData5[[#This Row],[MntFishProducts]]&gt;=AE$4, MasterData5[[#This Row],[Income ]]&lt;=$AB$12), "Yes", "")</f>
        <v/>
      </c>
      <c r="S1861" s="14" t="str">
        <f>IF(AND(MasterData5[[#This Row],[MntSweetProducts]]&gt;=AF$4, MasterData5[[#This Row],[Income ]]&lt;=$AB$12), "Yes", "")</f>
        <v/>
      </c>
      <c r="U1861" s="14" t="str">
        <f>IF(MasterData5[[#This Row],[MntWines]]&gt;=AB$4, "Yes", "")</f>
        <v/>
      </c>
      <c r="V1861" s="14" t="str">
        <f>IF(MasterData5[[#This Row],[MntFruits]]&gt;=AC$4, "Yes", "")</f>
        <v/>
      </c>
      <c r="W1861" s="14" t="str">
        <f>IF(MasterData5[[#This Row],[MntMeatProducts]]&gt;=AD$4, "Yes", "")</f>
        <v/>
      </c>
      <c r="X1861" s="14" t="str">
        <f>IF(MasterData5[[#This Row],[MntFishProducts]]&gt;=AE$4, "Yes", "")</f>
        <v/>
      </c>
      <c r="Y1861" s="14" t="str">
        <f>IF(MasterData5[[#This Row],[MntSweetProducts]]&gt;=AF$4, "Yes", "")</f>
        <v/>
      </c>
    </row>
    <row r="1862" spans="1:25" x14ac:dyDescent="0.3">
      <c r="A1862">
        <v>9422</v>
      </c>
      <c r="B1862" s="10">
        <v>36</v>
      </c>
      <c r="C1862" s="10">
        <v>2</v>
      </c>
      <c r="D1862" s="10">
        <v>42</v>
      </c>
      <c r="E1862" s="10">
        <v>20</v>
      </c>
      <c r="F1862" s="10">
        <v>21</v>
      </c>
      <c r="G1862" s="10">
        <v>10</v>
      </c>
      <c r="H1862" s="24">
        <f>2021-'Customer Profile'!B1861</f>
        <v>32</v>
      </c>
      <c r="I1862" s="10">
        <f>IF(Analysis!$B$60="Wine",B1862,IF(Analysis!$B$60="Fruit",C1862,IF(Analysis!$B$60="Meat",D1862,IF(Analysis!$B$60="Fish",E1862,IF(Analysis!$B$60="Sweet",F1862,"")))))</f>
        <v>20</v>
      </c>
      <c r="J1862" s="10">
        <v>38360</v>
      </c>
      <c r="K1862" s="10" t="str">
        <f>IF(MasterData5[[#This Row],[Income ]]&gt;$AB$12, "Above", "Below")</f>
        <v>Below</v>
      </c>
      <c r="L1862" s="10">
        <f>SUM(MasterData5[[#This Row],[MntWines]:[MntSweetProducts]])</f>
        <v>121</v>
      </c>
      <c r="M1862" s="53" t="str">
        <f>IF(MasterData5[[#This Row],[Total Purchase]]&gt;=500, "Over $500", "")</f>
        <v/>
      </c>
      <c r="N1862" s="10"/>
      <c r="O1862" s="14" t="str">
        <f>IF(AND(MasterData5[[#This Row],[MntWines]]&gt;=AB$4, MasterData5[[#This Row],[Income ]]&lt;=$AB$12), "Yes", "")</f>
        <v/>
      </c>
      <c r="P1862" s="14" t="str">
        <f>IF(AND(MasterData5[[#This Row],[MntFruits]]&gt;=AC$4, MasterData5[[#This Row],[Income ]]&lt;=$AB$12), "Yes", "")</f>
        <v/>
      </c>
      <c r="Q1862" s="14" t="str">
        <f>IF(AND(MasterData5[[#This Row],[MntMeatProducts]]&gt;=AD$4, MasterData5[[#This Row],[Income ]]&lt;=$AB$12), "Yes", "")</f>
        <v/>
      </c>
      <c r="R1862" s="14" t="str">
        <f>IF(AND(MasterData5[[#This Row],[MntFishProducts]]&gt;=AE$4, MasterData5[[#This Row],[Income ]]&lt;=$AB$12), "Yes", "")</f>
        <v/>
      </c>
      <c r="S1862" s="14" t="str">
        <f>IF(AND(MasterData5[[#This Row],[MntSweetProducts]]&gt;=AF$4, MasterData5[[#This Row],[Income ]]&lt;=$AB$12), "Yes", "")</f>
        <v/>
      </c>
      <c r="U1862" s="14" t="str">
        <f>IF(MasterData5[[#This Row],[MntWines]]&gt;=AB$4, "Yes", "")</f>
        <v/>
      </c>
      <c r="V1862" s="14" t="str">
        <f>IF(MasterData5[[#This Row],[MntFruits]]&gt;=AC$4, "Yes", "")</f>
        <v/>
      </c>
      <c r="W1862" s="14" t="str">
        <f>IF(MasterData5[[#This Row],[MntMeatProducts]]&gt;=AD$4, "Yes", "")</f>
        <v/>
      </c>
      <c r="X1862" s="14" t="str">
        <f>IF(MasterData5[[#This Row],[MntFishProducts]]&gt;=AE$4, "Yes", "")</f>
        <v/>
      </c>
      <c r="Y1862" s="14" t="str">
        <f>IF(MasterData5[[#This Row],[MntSweetProducts]]&gt;=AF$4, "Yes", "")</f>
        <v/>
      </c>
    </row>
    <row r="1863" spans="1:25" x14ac:dyDescent="0.3">
      <c r="A1863">
        <v>9423</v>
      </c>
      <c r="B1863" s="10">
        <v>13</v>
      </c>
      <c r="C1863" s="10">
        <v>3</v>
      </c>
      <c r="D1863" s="10">
        <v>17</v>
      </c>
      <c r="E1863" s="10">
        <v>7</v>
      </c>
      <c r="F1863" s="10">
        <v>3</v>
      </c>
      <c r="G1863" s="10">
        <v>3</v>
      </c>
      <c r="H1863" s="24">
        <f>2021-'Customer Profile'!B1862</f>
        <v>42</v>
      </c>
      <c r="I1863" s="10">
        <f>IF(Analysis!$B$60="Wine",B1863,IF(Analysis!$B$60="Fruit",C1863,IF(Analysis!$B$60="Meat",D1863,IF(Analysis!$B$60="Fish",E1863,IF(Analysis!$B$60="Sweet",F1863,"")))))</f>
        <v>7</v>
      </c>
      <c r="J1863" s="10">
        <v>32765</v>
      </c>
      <c r="K1863" s="10" t="str">
        <f>IF(MasterData5[[#This Row],[Income ]]&gt;$AB$12, "Above", "Below")</f>
        <v>Below</v>
      </c>
      <c r="L1863" s="10">
        <f>SUM(MasterData5[[#This Row],[MntWines]:[MntSweetProducts]])</f>
        <v>43</v>
      </c>
      <c r="M1863" s="53" t="str">
        <f>IF(MasterData5[[#This Row],[Total Purchase]]&gt;=500, "Over $500", "")</f>
        <v/>
      </c>
      <c r="N1863" s="10"/>
      <c r="O1863" s="14" t="str">
        <f>IF(AND(MasterData5[[#This Row],[MntWines]]&gt;=AB$4, MasterData5[[#This Row],[Income ]]&lt;=$AB$12), "Yes", "")</f>
        <v/>
      </c>
      <c r="P1863" s="14" t="str">
        <f>IF(AND(MasterData5[[#This Row],[MntFruits]]&gt;=AC$4, MasterData5[[#This Row],[Income ]]&lt;=$AB$12), "Yes", "")</f>
        <v/>
      </c>
      <c r="Q1863" s="14" t="str">
        <f>IF(AND(MasterData5[[#This Row],[MntMeatProducts]]&gt;=AD$4, MasterData5[[#This Row],[Income ]]&lt;=$AB$12), "Yes", "")</f>
        <v/>
      </c>
      <c r="R1863" s="14" t="str">
        <f>IF(AND(MasterData5[[#This Row],[MntFishProducts]]&gt;=AE$4, MasterData5[[#This Row],[Income ]]&lt;=$AB$12), "Yes", "")</f>
        <v/>
      </c>
      <c r="S1863" s="14" t="str">
        <f>IF(AND(MasterData5[[#This Row],[MntSweetProducts]]&gt;=AF$4, MasterData5[[#This Row],[Income ]]&lt;=$AB$12), "Yes", "")</f>
        <v/>
      </c>
      <c r="U1863" s="14" t="str">
        <f>IF(MasterData5[[#This Row],[MntWines]]&gt;=AB$4, "Yes", "")</f>
        <v/>
      </c>
      <c r="V1863" s="14" t="str">
        <f>IF(MasterData5[[#This Row],[MntFruits]]&gt;=AC$4, "Yes", "")</f>
        <v/>
      </c>
      <c r="W1863" s="14" t="str">
        <f>IF(MasterData5[[#This Row],[MntMeatProducts]]&gt;=AD$4, "Yes", "")</f>
        <v/>
      </c>
      <c r="X1863" s="14" t="str">
        <f>IF(MasterData5[[#This Row],[MntFishProducts]]&gt;=AE$4, "Yes", "")</f>
        <v/>
      </c>
      <c r="Y1863" s="14" t="str">
        <f>IF(MasterData5[[#This Row],[MntSweetProducts]]&gt;=AF$4, "Yes", "")</f>
        <v/>
      </c>
    </row>
    <row r="1864" spans="1:25" x14ac:dyDescent="0.3">
      <c r="A1864">
        <v>9426</v>
      </c>
      <c r="B1864" s="10">
        <v>691</v>
      </c>
      <c r="C1864" s="10">
        <v>0</v>
      </c>
      <c r="D1864" s="10">
        <v>69</v>
      </c>
      <c r="E1864" s="10">
        <v>10</v>
      </c>
      <c r="F1864" s="10">
        <v>0</v>
      </c>
      <c r="G1864" s="10">
        <v>130</v>
      </c>
      <c r="H1864" s="24">
        <f>2021-'Customer Profile'!B1863</f>
        <v>57</v>
      </c>
      <c r="I1864" s="10">
        <f>IF(Analysis!$B$60="Wine",B1864,IF(Analysis!$B$60="Fruit",C1864,IF(Analysis!$B$60="Meat",D1864,IF(Analysis!$B$60="Fish",E1864,IF(Analysis!$B$60="Sweet",F1864,"")))))</f>
        <v>10</v>
      </c>
      <c r="J1864" s="10">
        <v>58308</v>
      </c>
      <c r="K1864" s="10" t="str">
        <f>IF(MasterData5[[#This Row],[Income ]]&gt;$AB$12, "Above", "Below")</f>
        <v>Above</v>
      </c>
      <c r="L1864" s="10">
        <f>SUM(MasterData5[[#This Row],[MntWines]:[MntSweetProducts]])</f>
        <v>770</v>
      </c>
      <c r="M1864" s="53" t="str">
        <f>IF(MasterData5[[#This Row],[Total Purchase]]&gt;=500, "Over $500", "")</f>
        <v>Over $500</v>
      </c>
      <c r="N1864" s="10"/>
      <c r="O1864" s="14" t="str">
        <f>IF(AND(MasterData5[[#This Row],[MntWines]]&gt;=AB$4, MasterData5[[#This Row],[Income ]]&lt;=$AB$12), "Yes", "")</f>
        <v/>
      </c>
      <c r="P1864" s="14" t="str">
        <f>IF(AND(MasterData5[[#This Row],[MntFruits]]&gt;=AC$4, MasterData5[[#This Row],[Income ]]&lt;=$AB$12), "Yes", "")</f>
        <v/>
      </c>
      <c r="Q1864" s="14" t="str">
        <f>IF(AND(MasterData5[[#This Row],[MntMeatProducts]]&gt;=AD$4, MasterData5[[#This Row],[Income ]]&lt;=$AB$12), "Yes", "")</f>
        <v/>
      </c>
      <c r="R1864" s="14" t="str">
        <f>IF(AND(MasterData5[[#This Row],[MntFishProducts]]&gt;=AE$4, MasterData5[[#This Row],[Income ]]&lt;=$AB$12), "Yes", "")</f>
        <v/>
      </c>
      <c r="S1864" s="14" t="str">
        <f>IF(AND(MasterData5[[#This Row],[MntSweetProducts]]&gt;=AF$4, MasterData5[[#This Row],[Income ]]&lt;=$AB$12), "Yes", "")</f>
        <v/>
      </c>
      <c r="U1864" s="14" t="str">
        <f>IF(MasterData5[[#This Row],[MntWines]]&gt;=AB$4, "Yes", "")</f>
        <v>Yes</v>
      </c>
      <c r="V1864" s="14" t="str">
        <f>IF(MasterData5[[#This Row],[MntFruits]]&gt;=AC$4, "Yes", "")</f>
        <v/>
      </c>
      <c r="W1864" s="14" t="str">
        <f>IF(MasterData5[[#This Row],[MntMeatProducts]]&gt;=AD$4, "Yes", "")</f>
        <v/>
      </c>
      <c r="X1864" s="14" t="str">
        <f>IF(MasterData5[[#This Row],[MntFishProducts]]&gt;=AE$4, "Yes", "")</f>
        <v/>
      </c>
      <c r="Y1864" s="14" t="str">
        <f>IF(MasterData5[[#This Row],[MntSweetProducts]]&gt;=AF$4, "Yes", "")</f>
        <v/>
      </c>
    </row>
    <row r="1865" spans="1:25" x14ac:dyDescent="0.3">
      <c r="A1865">
        <v>9432</v>
      </c>
      <c r="B1865" s="10">
        <v>9</v>
      </c>
      <c r="C1865" s="10">
        <v>14</v>
      </c>
      <c r="D1865" s="10">
        <v>18</v>
      </c>
      <c r="E1865" s="10">
        <v>8</v>
      </c>
      <c r="F1865" s="10">
        <v>1</v>
      </c>
      <c r="G1865" s="10">
        <v>12</v>
      </c>
      <c r="H1865" s="24">
        <f>2021-'Customer Profile'!B1864</f>
        <v>44</v>
      </c>
      <c r="I1865" s="10">
        <f>IF(Analysis!$B$60="Wine",B1865,IF(Analysis!$B$60="Fruit",C1865,IF(Analysis!$B$60="Meat",D1865,IF(Analysis!$B$60="Fish",E1865,IF(Analysis!$B$60="Sweet",F1865,"")))))</f>
        <v>8</v>
      </c>
      <c r="J1865" s="10"/>
      <c r="K1865" s="10"/>
      <c r="L1865" s="10">
        <f>SUM(MasterData5[[#This Row],[MntWines]:[MntSweetProducts]])</f>
        <v>50</v>
      </c>
      <c r="M1865" s="53" t="str">
        <f>IF(MasterData5[[#This Row],[Total Purchase]]&gt;=500, "Over $500", "")</f>
        <v/>
      </c>
      <c r="N1865" s="10"/>
      <c r="O1865" s="14" t="str">
        <f>IF(AND(MasterData5[[#This Row],[MntWines]]&gt;=AB$4, MasterData5[[#This Row],[Income ]]&lt;=$AB$12), "Yes", "")</f>
        <v/>
      </c>
      <c r="P1865" s="14" t="str">
        <f>IF(AND(MasterData5[[#This Row],[MntFruits]]&gt;=AC$4, MasterData5[[#This Row],[Income ]]&lt;=$AB$12), "Yes", "")</f>
        <v/>
      </c>
      <c r="Q1865" s="14" t="str">
        <f>IF(AND(MasterData5[[#This Row],[MntMeatProducts]]&gt;=AD$4, MasterData5[[#This Row],[Income ]]&lt;=$AB$12), "Yes", "")</f>
        <v/>
      </c>
      <c r="R1865" s="14" t="str">
        <f>IF(AND(MasterData5[[#This Row],[MntFishProducts]]&gt;=AE$4, MasterData5[[#This Row],[Income ]]&lt;=$AB$12), "Yes", "")</f>
        <v/>
      </c>
      <c r="S1865" s="14" t="str">
        <f>IF(AND(MasterData5[[#This Row],[MntSweetProducts]]&gt;=AF$4, MasterData5[[#This Row],[Income ]]&lt;=$AB$12), "Yes", "")</f>
        <v/>
      </c>
      <c r="U1865" s="14" t="str">
        <f>IF(MasterData5[[#This Row],[MntWines]]&gt;=AB$4, "Yes", "")</f>
        <v/>
      </c>
      <c r="V1865" s="14" t="str">
        <f>IF(MasterData5[[#This Row],[MntFruits]]&gt;=AC$4, "Yes", "")</f>
        <v/>
      </c>
      <c r="W1865" s="14" t="str">
        <f>IF(MasterData5[[#This Row],[MntMeatProducts]]&gt;=AD$4, "Yes", "")</f>
        <v/>
      </c>
      <c r="X1865" s="14" t="str">
        <f>IF(MasterData5[[#This Row],[MntFishProducts]]&gt;=AE$4, "Yes", "")</f>
        <v/>
      </c>
      <c r="Y1865" s="14" t="str">
        <f>IF(MasterData5[[#This Row],[MntSweetProducts]]&gt;=AF$4, "Yes", "")</f>
        <v/>
      </c>
    </row>
    <row r="1866" spans="1:25" x14ac:dyDescent="0.3">
      <c r="A1866">
        <v>9449</v>
      </c>
      <c r="B1866" s="10">
        <v>415</v>
      </c>
      <c r="C1866" s="10">
        <v>5</v>
      </c>
      <c r="D1866" s="10">
        <v>124</v>
      </c>
      <c r="E1866" s="10">
        <v>15</v>
      </c>
      <c r="F1866" s="10">
        <v>35</v>
      </c>
      <c r="G1866" s="10">
        <v>11</v>
      </c>
      <c r="H1866" s="24">
        <f>2021-'Customer Profile'!B1865</f>
        <v>63</v>
      </c>
      <c r="I1866" s="10">
        <f>IF(Analysis!$B$60="Wine",B1866,IF(Analysis!$B$60="Fruit",C1866,IF(Analysis!$B$60="Meat",D1866,IF(Analysis!$B$60="Fish",E1866,IF(Analysis!$B$60="Sweet",F1866,"")))))</f>
        <v>15</v>
      </c>
      <c r="J1866" s="10">
        <v>79761</v>
      </c>
      <c r="K1866" s="10" t="str">
        <f>IF(MasterData5[[#This Row],[Income ]]&gt;$AB$12, "Above", "Below")</f>
        <v>Above</v>
      </c>
      <c r="L1866" s="10">
        <f>SUM(MasterData5[[#This Row],[MntWines]:[MntSweetProducts]])</f>
        <v>594</v>
      </c>
      <c r="M1866" s="53" t="str">
        <f>IF(MasterData5[[#This Row],[Total Purchase]]&gt;=500, "Over $500", "")</f>
        <v>Over $500</v>
      </c>
      <c r="N1866" s="10"/>
      <c r="O1866" s="14" t="str">
        <f>IF(AND(MasterData5[[#This Row],[MntWines]]&gt;=AB$4, MasterData5[[#This Row],[Income ]]&lt;=$AB$12), "Yes", "")</f>
        <v/>
      </c>
      <c r="P1866" s="14" t="str">
        <f>IF(AND(MasterData5[[#This Row],[MntFruits]]&gt;=AC$4, MasterData5[[#This Row],[Income ]]&lt;=$AB$12), "Yes", "")</f>
        <v/>
      </c>
      <c r="Q1866" s="14" t="str">
        <f>IF(AND(MasterData5[[#This Row],[MntMeatProducts]]&gt;=AD$4, MasterData5[[#This Row],[Income ]]&lt;=$AB$12), "Yes", "")</f>
        <v/>
      </c>
      <c r="R1866" s="14" t="str">
        <f>IF(AND(MasterData5[[#This Row],[MntFishProducts]]&gt;=AE$4, MasterData5[[#This Row],[Income ]]&lt;=$AB$12), "Yes", "")</f>
        <v/>
      </c>
      <c r="S1866" s="14" t="str">
        <f>IF(AND(MasterData5[[#This Row],[MntSweetProducts]]&gt;=AF$4, MasterData5[[#This Row],[Income ]]&lt;=$AB$12), "Yes", "")</f>
        <v/>
      </c>
      <c r="U1866" s="14" t="str">
        <f>IF(MasterData5[[#This Row],[MntWines]]&gt;=AB$4, "Yes", "")</f>
        <v>Yes</v>
      </c>
      <c r="V1866" s="14" t="str">
        <f>IF(MasterData5[[#This Row],[MntFruits]]&gt;=AC$4, "Yes", "")</f>
        <v/>
      </c>
      <c r="W1866" s="14" t="str">
        <f>IF(MasterData5[[#This Row],[MntMeatProducts]]&gt;=AD$4, "Yes", "")</f>
        <v/>
      </c>
      <c r="X1866" s="14" t="str">
        <f>IF(MasterData5[[#This Row],[MntFishProducts]]&gt;=AE$4, "Yes", "")</f>
        <v/>
      </c>
      <c r="Y1866" s="14" t="str">
        <f>IF(MasterData5[[#This Row],[MntSweetProducts]]&gt;=AF$4, "Yes", "")</f>
        <v>Yes</v>
      </c>
    </row>
    <row r="1867" spans="1:25" x14ac:dyDescent="0.3">
      <c r="A1867">
        <v>9451</v>
      </c>
      <c r="B1867" s="10">
        <v>811</v>
      </c>
      <c r="C1867" s="10">
        <v>76</v>
      </c>
      <c r="D1867" s="10">
        <v>428</v>
      </c>
      <c r="E1867" s="10">
        <v>99</v>
      </c>
      <c r="F1867" s="10">
        <v>137</v>
      </c>
      <c r="G1867" s="10">
        <v>107</v>
      </c>
      <c r="H1867" s="24">
        <f>2021-'Customer Profile'!B1866</f>
        <v>56</v>
      </c>
      <c r="I1867" s="10">
        <f>IF(Analysis!$B$60="Wine",B1867,IF(Analysis!$B$60="Fruit",C1867,IF(Analysis!$B$60="Meat",D1867,IF(Analysis!$B$60="Fish",E1867,IF(Analysis!$B$60="Sweet",F1867,"")))))</f>
        <v>99</v>
      </c>
      <c r="J1867" s="10">
        <v>73538</v>
      </c>
      <c r="K1867" s="10" t="str">
        <f>IF(MasterData5[[#This Row],[Income ]]&gt;$AB$12, "Above", "Below")</f>
        <v>Above</v>
      </c>
      <c r="L1867" s="10">
        <f>SUM(MasterData5[[#This Row],[MntWines]:[MntSweetProducts]])</f>
        <v>1551</v>
      </c>
      <c r="M1867" s="53" t="str">
        <f>IF(MasterData5[[#This Row],[Total Purchase]]&gt;=500, "Over $500", "")</f>
        <v>Over $500</v>
      </c>
      <c r="N1867" s="10"/>
      <c r="O1867" s="14" t="str">
        <f>IF(AND(MasterData5[[#This Row],[MntWines]]&gt;=AB$4, MasterData5[[#This Row],[Income ]]&lt;=$AB$12), "Yes", "")</f>
        <v/>
      </c>
      <c r="P1867" s="14" t="str">
        <f>IF(AND(MasterData5[[#This Row],[MntFruits]]&gt;=AC$4, MasterData5[[#This Row],[Income ]]&lt;=$AB$12), "Yes", "")</f>
        <v/>
      </c>
      <c r="Q1867" s="14" t="str">
        <f>IF(AND(MasterData5[[#This Row],[MntMeatProducts]]&gt;=AD$4, MasterData5[[#This Row],[Income ]]&lt;=$AB$12), "Yes", "")</f>
        <v/>
      </c>
      <c r="R1867" s="14" t="str">
        <f>IF(AND(MasterData5[[#This Row],[MntFishProducts]]&gt;=AE$4, MasterData5[[#This Row],[Income ]]&lt;=$AB$12), "Yes", "")</f>
        <v/>
      </c>
      <c r="S1867" s="14" t="str">
        <f>IF(AND(MasterData5[[#This Row],[MntSweetProducts]]&gt;=AF$4, MasterData5[[#This Row],[Income ]]&lt;=$AB$12), "Yes", "")</f>
        <v/>
      </c>
      <c r="U1867" s="14" t="str">
        <f>IF(MasterData5[[#This Row],[MntWines]]&gt;=AB$4, "Yes", "")</f>
        <v>Yes</v>
      </c>
      <c r="V1867" s="14" t="str">
        <f>IF(MasterData5[[#This Row],[MntFruits]]&gt;=AC$4, "Yes", "")</f>
        <v>Yes</v>
      </c>
      <c r="W1867" s="14" t="str">
        <f>IF(MasterData5[[#This Row],[MntMeatProducts]]&gt;=AD$4, "Yes", "")</f>
        <v>Yes</v>
      </c>
      <c r="X1867" s="14" t="str">
        <f>IF(MasterData5[[#This Row],[MntFishProducts]]&gt;=AE$4, "Yes", "")</f>
        <v>Yes</v>
      </c>
      <c r="Y1867" s="14" t="str">
        <f>IF(MasterData5[[#This Row],[MntSweetProducts]]&gt;=AF$4, "Yes", "")</f>
        <v>Yes</v>
      </c>
    </row>
    <row r="1868" spans="1:25" x14ac:dyDescent="0.3">
      <c r="A1868">
        <v>9460</v>
      </c>
      <c r="B1868" s="10">
        <v>30</v>
      </c>
      <c r="C1868" s="10">
        <v>3</v>
      </c>
      <c r="D1868" s="10">
        <v>47</v>
      </c>
      <c r="E1868" s="10">
        <v>19</v>
      </c>
      <c r="F1868" s="10">
        <v>21</v>
      </c>
      <c r="G1868" s="10">
        <v>42</v>
      </c>
      <c r="H1868" s="24">
        <f>2021-'Customer Profile'!B1867</f>
        <v>58</v>
      </c>
      <c r="I1868" s="10">
        <f>IF(Analysis!$B$60="Wine",B1868,IF(Analysis!$B$60="Fruit",C1868,IF(Analysis!$B$60="Meat",D1868,IF(Analysis!$B$60="Fish",E1868,IF(Analysis!$B$60="Sweet",F1868,"")))))</f>
        <v>19</v>
      </c>
      <c r="J1868" s="10">
        <v>22419</v>
      </c>
      <c r="K1868" s="10" t="str">
        <f>IF(MasterData5[[#This Row],[Income ]]&gt;$AB$12, "Above", "Below")</f>
        <v>Below</v>
      </c>
      <c r="L1868" s="10">
        <f>SUM(MasterData5[[#This Row],[MntWines]:[MntSweetProducts]])</f>
        <v>120</v>
      </c>
      <c r="M1868" s="53" t="str">
        <f>IF(MasterData5[[#This Row],[Total Purchase]]&gt;=500, "Over $500", "")</f>
        <v/>
      </c>
      <c r="N1868" s="10"/>
      <c r="O1868" s="14" t="str">
        <f>IF(AND(MasterData5[[#This Row],[MntWines]]&gt;=AB$4, MasterData5[[#This Row],[Income ]]&lt;=$AB$12), "Yes", "")</f>
        <v/>
      </c>
      <c r="P1868" s="14" t="str">
        <f>IF(AND(MasterData5[[#This Row],[MntFruits]]&gt;=AC$4, MasterData5[[#This Row],[Income ]]&lt;=$AB$12), "Yes", "")</f>
        <v/>
      </c>
      <c r="Q1868" s="14" t="str">
        <f>IF(AND(MasterData5[[#This Row],[MntMeatProducts]]&gt;=AD$4, MasterData5[[#This Row],[Income ]]&lt;=$AB$12), "Yes", "")</f>
        <v/>
      </c>
      <c r="R1868" s="14" t="str">
        <f>IF(AND(MasterData5[[#This Row],[MntFishProducts]]&gt;=AE$4, MasterData5[[#This Row],[Income ]]&lt;=$AB$12), "Yes", "")</f>
        <v/>
      </c>
      <c r="S1868" s="14" t="str">
        <f>IF(AND(MasterData5[[#This Row],[MntSweetProducts]]&gt;=AF$4, MasterData5[[#This Row],[Income ]]&lt;=$AB$12), "Yes", "")</f>
        <v/>
      </c>
      <c r="U1868" s="14" t="str">
        <f>IF(MasterData5[[#This Row],[MntWines]]&gt;=AB$4, "Yes", "")</f>
        <v/>
      </c>
      <c r="V1868" s="14" t="str">
        <f>IF(MasterData5[[#This Row],[MntFruits]]&gt;=AC$4, "Yes", "")</f>
        <v/>
      </c>
      <c r="W1868" s="14" t="str">
        <f>IF(MasterData5[[#This Row],[MntMeatProducts]]&gt;=AD$4, "Yes", "")</f>
        <v/>
      </c>
      <c r="X1868" s="14" t="str">
        <f>IF(MasterData5[[#This Row],[MntFishProducts]]&gt;=AE$4, "Yes", "")</f>
        <v/>
      </c>
      <c r="Y1868" s="14" t="str">
        <f>IF(MasterData5[[#This Row],[MntSweetProducts]]&gt;=AF$4, "Yes", "")</f>
        <v/>
      </c>
    </row>
    <row r="1869" spans="1:25" x14ac:dyDescent="0.3">
      <c r="A1869">
        <v>9463</v>
      </c>
      <c r="B1869" s="10">
        <v>931</v>
      </c>
      <c r="C1869" s="10">
        <v>56</v>
      </c>
      <c r="D1869" s="10">
        <v>253</v>
      </c>
      <c r="E1869" s="10">
        <v>91</v>
      </c>
      <c r="F1869" s="10">
        <v>98</v>
      </c>
      <c r="G1869" s="10">
        <v>14</v>
      </c>
      <c r="H1869" s="24">
        <f>2021-'Customer Profile'!B1868</f>
        <v>62</v>
      </c>
      <c r="I1869" s="10">
        <f>IF(Analysis!$B$60="Wine",B1869,IF(Analysis!$B$60="Fruit",C1869,IF(Analysis!$B$60="Meat",D1869,IF(Analysis!$B$60="Fish",E1869,IF(Analysis!$B$60="Sweet",F1869,"")))))</f>
        <v>91</v>
      </c>
      <c r="J1869" s="10">
        <v>71706</v>
      </c>
      <c r="K1869" s="10" t="str">
        <f>IF(MasterData5[[#This Row],[Income ]]&gt;$AB$12, "Above", "Below")</f>
        <v>Above</v>
      </c>
      <c r="L1869" s="10">
        <f>SUM(MasterData5[[#This Row],[MntWines]:[MntSweetProducts]])</f>
        <v>1429</v>
      </c>
      <c r="M1869" s="53" t="str">
        <f>IF(MasterData5[[#This Row],[Total Purchase]]&gt;=500, "Over $500", "")</f>
        <v>Over $500</v>
      </c>
      <c r="N1869" s="10"/>
      <c r="O1869" s="14" t="str">
        <f>IF(AND(MasterData5[[#This Row],[MntWines]]&gt;=AB$4, MasterData5[[#This Row],[Income ]]&lt;=$AB$12), "Yes", "")</f>
        <v/>
      </c>
      <c r="P1869" s="14" t="str">
        <f>IF(AND(MasterData5[[#This Row],[MntFruits]]&gt;=AC$4, MasterData5[[#This Row],[Income ]]&lt;=$AB$12), "Yes", "")</f>
        <v/>
      </c>
      <c r="Q1869" s="14" t="str">
        <f>IF(AND(MasterData5[[#This Row],[MntMeatProducts]]&gt;=AD$4, MasterData5[[#This Row],[Income ]]&lt;=$AB$12), "Yes", "")</f>
        <v/>
      </c>
      <c r="R1869" s="14" t="str">
        <f>IF(AND(MasterData5[[#This Row],[MntFishProducts]]&gt;=AE$4, MasterData5[[#This Row],[Income ]]&lt;=$AB$12), "Yes", "")</f>
        <v/>
      </c>
      <c r="S1869" s="14" t="str">
        <f>IF(AND(MasterData5[[#This Row],[MntSweetProducts]]&gt;=AF$4, MasterData5[[#This Row],[Income ]]&lt;=$AB$12), "Yes", "")</f>
        <v/>
      </c>
      <c r="U1869" s="14" t="str">
        <f>IF(MasterData5[[#This Row],[MntWines]]&gt;=AB$4, "Yes", "")</f>
        <v>Yes</v>
      </c>
      <c r="V1869" s="14" t="str">
        <f>IF(MasterData5[[#This Row],[MntFruits]]&gt;=AC$4, "Yes", "")</f>
        <v>Yes</v>
      </c>
      <c r="W1869" s="14" t="str">
        <f>IF(MasterData5[[#This Row],[MntMeatProducts]]&gt;=AD$4, "Yes", "")</f>
        <v>Yes</v>
      </c>
      <c r="X1869" s="14" t="str">
        <f>IF(MasterData5[[#This Row],[MntFishProducts]]&gt;=AE$4, "Yes", "")</f>
        <v>Yes</v>
      </c>
      <c r="Y1869" s="14" t="str">
        <f>IF(MasterData5[[#This Row],[MntSweetProducts]]&gt;=AF$4, "Yes", "")</f>
        <v>Yes</v>
      </c>
    </row>
    <row r="1870" spans="1:25" x14ac:dyDescent="0.3">
      <c r="A1870">
        <v>9467</v>
      </c>
      <c r="B1870" s="10">
        <v>3</v>
      </c>
      <c r="C1870" s="10">
        <v>2</v>
      </c>
      <c r="D1870" s="10">
        <v>10</v>
      </c>
      <c r="E1870" s="10">
        <v>3</v>
      </c>
      <c r="F1870" s="10">
        <v>0</v>
      </c>
      <c r="G1870" s="10">
        <v>2</v>
      </c>
      <c r="H1870" s="24">
        <f>2021-'Customer Profile'!B1869</f>
        <v>37</v>
      </c>
      <c r="I1870" s="10">
        <f>IF(Analysis!$B$60="Wine",B1870,IF(Analysis!$B$60="Fruit",C1870,IF(Analysis!$B$60="Meat",D1870,IF(Analysis!$B$60="Fish",E1870,IF(Analysis!$B$60="Sweet",F1870,"")))))</f>
        <v>3</v>
      </c>
      <c r="J1870" s="10">
        <v>34738</v>
      </c>
      <c r="K1870" s="10" t="str">
        <f>IF(MasterData5[[#This Row],[Income ]]&gt;$AB$12, "Above", "Below")</f>
        <v>Below</v>
      </c>
      <c r="L1870" s="10">
        <f>SUM(MasterData5[[#This Row],[MntWines]:[MntSweetProducts]])</f>
        <v>18</v>
      </c>
      <c r="M1870" s="53" t="str">
        <f>IF(MasterData5[[#This Row],[Total Purchase]]&gt;=500, "Over $500", "")</f>
        <v/>
      </c>
      <c r="N1870" s="10"/>
      <c r="O1870" s="14" t="str">
        <f>IF(AND(MasterData5[[#This Row],[MntWines]]&gt;=AB$4, MasterData5[[#This Row],[Income ]]&lt;=$AB$12), "Yes", "")</f>
        <v/>
      </c>
      <c r="P1870" s="14" t="str">
        <f>IF(AND(MasterData5[[#This Row],[MntFruits]]&gt;=AC$4, MasterData5[[#This Row],[Income ]]&lt;=$AB$12), "Yes", "")</f>
        <v/>
      </c>
      <c r="Q1870" s="14" t="str">
        <f>IF(AND(MasterData5[[#This Row],[MntMeatProducts]]&gt;=AD$4, MasterData5[[#This Row],[Income ]]&lt;=$AB$12), "Yes", "")</f>
        <v/>
      </c>
      <c r="R1870" s="14" t="str">
        <f>IF(AND(MasterData5[[#This Row],[MntFishProducts]]&gt;=AE$4, MasterData5[[#This Row],[Income ]]&lt;=$AB$12), "Yes", "")</f>
        <v/>
      </c>
      <c r="S1870" s="14" t="str">
        <f>IF(AND(MasterData5[[#This Row],[MntSweetProducts]]&gt;=AF$4, MasterData5[[#This Row],[Income ]]&lt;=$AB$12), "Yes", "")</f>
        <v/>
      </c>
      <c r="U1870" s="14" t="str">
        <f>IF(MasterData5[[#This Row],[MntWines]]&gt;=AB$4, "Yes", "")</f>
        <v/>
      </c>
      <c r="V1870" s="14" t="str">
        <f>IF(MasterData5[[#This Row],[MntFruits]]&gt;=AC$4, "Yes", "")</f>
        <v/>
      </c>
      <c r="W1870" s="14" t="str">
        <f>IF(MasterData5[[#This Row],[MntMeatProducts]]&gt;=AD$4, "Yes", "")</f>
        <v/>
      </c>
      <c r="X1870" s="14" t="str">
        <f>IF(MasterData5[[#This Row],[MntFishProducts]]&gt;=AE$4, "Yes", "")</f>
        <v/>
      </c>
      <c r="Y1870" s="14" t="str">
        <f>IF(MasterData5[[#This Row],[MntSweetProducts]]&gt;=AF$4, "Yes", "")</f>
        <v/>
      </c>
    </row>
    <row r="1871" spans="1:25" x14ac:dyDescent="0.3">
      <c r="A1871">
        <v>9477</v>
      </c>
      <c r="B1871" s="10">
        <v>384</v>
      </c>
      <c r="C1871" s="10">
        <v>0</v>
      </c>
      <c r="D1871" s="10">
        <v>102</v>
      </c>
      <c r="E1871" s="10">
        <v>21</v>
      </c>
      <c r="F1871" s="10">
        <v>32</v>
      </c>
      <c r="G1871" s="10">
        <v>5</v>
      </c>
      <c r="H1871" s="24">
        <f>2021-'Customer Profile'!B1870</f>
        <v>67</v>
      </c>
      <c r="I1871" s="10">
        <f>IF(Analysis!$B$60="Wine",B1871,IF(Analysis!$B$60="Fruit",C1871,IF(Analysis!$B$60="Meat",D1871,IF(Analysis!$B$60="Fish",E1871,IF(Analysis!$B$60="Sweet",F1871,"")))))</f>
        <v>21</v>
      </c>
      <c r="J1871" s="10">
        <v>65324</v>
      </c>
      <c r="K1871" s="10" t="str">
        <f>IF(MasterData5[[#This Row],[Income ]]&gt;$AB$12, "Above", "Below")</f>
        <v>Above</v>
      </c>
      <c r="L1871" s="10">
        <f>SUM(MasterData5[[#This Row],[MntWines]:[MntSweetProducts]])</f>
        <v>539</v>
      </c>
      <c r="M1871" s="53" t="str">
        <f>IF(MasterData5[[#This Row],[Total Purchase]]&gt;=500, "Over $500", "")</f>
        <v>Over $500</v>
      </c>
      <c r="N1871" s="10"/>
      <c r="O1871" s="14" t="str">
        <f>IF(AND(MasterData5[[#This Row],[MntWines]]&gt;=AB$4, MasterData5[[#This Row],[Income ]]&lt;=$AB$12), "Yes", "")</f>
        <v/>
      </c>
      <c r="P1871" s="14" t="str">
        <f>IF(AND(MasterData5[[#This Row],[MntFruits]]&gt;=AC$4, MasterData5[[#This Row],[Income ]]&lt;=$AB$12), "Yes", "")</f>
        <v/>
      </c>
      <c r="Q1871" s="14" t="str">
        <f>IF(AND(MasterData5[[#This Row],[MntMeatProducts]]&gt;=AD$4, MasterData5[[#This Row],[Income ]]&lt;=$AB$12), "Yes", "")</f>
        <v/>
      </c>
      <c r="R1871" s="14" t="str">
        <f>IF(AND(MasterData5[[#This Row],[MntFishProducts]]&gt;=AE$4, MasterData5[[#This Row],[Income ]]&lt;=$AB$12), "Yes", "")</f>
        <v/>
      </c>
      <c r="S1871" s="14" t="str">
        <f>IF(AND(MasterData5[[#This Row],[MntSweetProducts]]&gt;=AF$4, MasterData5[[#This Row],[Income ]]&lt;=$AB$12), "Yes", "")</f>
        <v/>
      </c>
      <c r="U1871" s="14" t="str">
        <f>IF(MasterData5[[#This Row],[MntWines]]&gt;=AB$4, "Yes", "")</f>
        <v>Yes</v>
      </c>
      <c r="V1871" s="14" t="str">
        <f>IF(MasterData5[[#This Row],[MntFruits]]&gt;=AC$4, "Yes", "")</f>
        <v/>
      </c>
      <c r="W1871" s="14" t="str">
        <f>IF(MasterData5[[#This Row],[MntMeatProducts]]&gt;=AD$4, "Yes", "")</f>
        <v/>
      </c>
      <c r="X1871" s="14" t="str">
        <f>IF(MasterData5[[#This Row],[MntFishProducts]]&gt;=AE$4, "Yes", "")</f>
        <v/>
      </c>
      <c r="Y1871" s="14" t="str">
        <f>IF(MasterData5[[#This Row],[MntSweetProducts]]&gt;=AF$4, "Yes", "")</f>
        <v>Yes</v>
      </c>
    </row>
    <row r="1872" spans="1:25" x14ac:dyDescent="0.3">
      <c r="A1872">
        <v>9478</v>
      </c>
      <c r="B1872" s="10">
        <v>91</v>
      </c>
      <c r="C1872" s="10">
        <v>64</v>
      </c>
      <c r="D1872" s="10">
        <v>128</v>
      </c>
      <c r="E1872" s="10">
        <v>65</v>
      </c>
      <c r="F1872" s="10">
        <v>3</v>
      </c>
      <c r="G1872" s="10">
        <v>50</v>
      </c>
      <c r="H1872" s="24">
        <f>2021-'Customer Profile'!B1871</f>
        <v>36</v>
      </c>
      <c r="I1872" s="10">
        <f>IF(Analysis!$B$60="Wine",B1872,IF(Analysis!$B$60="Fruit",C1872,IF(Analysis!$B$60="Meat",D1872,IF(Analysis!$B$60="Fish",E1872,IF(Analysis!$B$60="Sweet",F1872,"")))))</f>
        <v>65</v>
      </c>
      <c r="J1872" s="10">
        <v>66503</v>
      </c>
      <c r="K1872" s="10" t="str">
        <f>IF(MasterData5[[#This Row],[Income ]]&gt;$AB$12, "Above", "Below")</f>
        <v>Above</v>
      </c>
      <c r="L1872" s="10">
        <f>SUM(MasterData5[[#This Row],[MntWines]:[MntSweetProducts]])</f>
        <v>351</v>
      </c>
      <c r="M1872" s="53" t="str">
        <f>IF(MasterData5[[#This Row],[Total Purchase]]&gt;=500, "Over $500", "")</f>
        <v/>
      </c>
      <c r="N1872" s="10"/>
      <c r="O1872" s="14" t="str">
        <f>IF(AND(MasterData5[[#This Row],[MntWines]]&gt;=AB$4, MasterData5[[#This Row],[Income ]]&lt;=$AB$12), "Yes", "")</f>
        <v/>
      </c>
      <c r="P1872" s="14" t="str">
        <f>IF(AND(MasterData5[[#This Row],[MntFruits]]&gt;=AC$4, MasterData5[[#This Row],[Income ]]&lt;=$AB$12), "Yes", "")</f>
        <v/>
      </c>
      <c r="Q1872" s="14" t="str">
        <f>IF(AND(MasterData5[[#This Row],[MntMeatProducts]]&gt;=AD$4, MasterData5[[#This Row],[Income ]]&lt;=$AB$12), "Yes", "")</f>
        <v/>
      </c>
      <c r="R1872" s="14" t="str">
        <f>IF(AND(MasterData5[[#This Row],[MntFishProducts]]&gt;=AE$4, MasterData5[[#This Row],[Income ]]&lt;=$AB$12), "Yes", "")</f>
        <v/>
      </c>
      <c r="S1872" s="14" t="str">
        <f>IF(AND(MasterData5[[#This Row],[MntSweetProducts]]&gt;=AF$4, MasterData5[[#This Row],[Income ]]&lt;=$AB$12), "Yes", "")</f>
        <v/>
      </c>
      <c r="U1872" s="14" t="str">
        <f>IF(MasterData5[[#This Row],[MntWines]]&gt;=AB$4, "Yes", "")</f>
        <v/>
      </c>
      <c r="V1872" s="14" t="str">
        <f>IF(MasterData5[[#This Row],[MntFruits]]&gt;=AC$4, "Yes", "")</f>
        <v>Yes</v>
      </c>
      <c r="W1872" s="14" t="str">
        <f>IF(MasterData5[[#This Row],[MntMeatProducts]]&gt;=AD$4, "Yes", "")</f>
        <v/>
      </c>
      <c r="X1872" s="14" t="str">
        <f>IF(MasterData5[[#This Row],[MntFishProducts]]&gt;=AE$4, "Yes", "")</f>
        <v>Yes</v>
      </c>
      <c r="Y1872" s="14" t="str">
        <f>IF(MasterData5[[#This Row],[MntSweetProducts]]&gt;=AF$4, "Yes", "")</f>
        <v/>
      </c>
    </row>
    <row r="1873" spans="1:25" x14ac:dyDescent="0.3">
      <c r="A1873">
        <v>9481</v>
      </c>
      <c r="B1873" s="10">
        <v>9</v>
      </c>
      <c r="C1873" s="10">
        <v>9</v>
      </c>
      <c r="D1873" s="10">
        <v>11</v>
      </c>
      <c r="E1873" s="10">
        <v>13</v>
      </c>
      <c r="F1873" s="10">
        <v>10</v>
      </c>
      <c r="G1873" s="10">
        <v>16</v>
      </c>
      <c r="H1873" s="24">
        <f>2021-'Customer Profile'!B1872</f>
        <v>45</v>
      </c>
      <c r="I1873" s="10">
        <f>IF(Analysis!$B$60="Wine",B1873,IF(Analysis!$B$60="Fruit",C1873,IF(Analysis!$B$60="Meat",D1873,IF(Analysis!$B$60="Fish",E1873,IF(Analysis!$B$60="Sweet",F1873,"")))))</f>
        <v>13</v>
      </c>
      <c r="J1873" s="10">
        <v>17148</v>
      </c>
      <c r="K1873" s="10" t="str">
        <f>IF(MasterData5[[#This Row],[Income ]]&gt;$AB$12, "Above", "Below")</f>
        <v>Below</v>
      </c>
      <c r="L1873" s="10">
        <f>SUM(MasterData5[[#This Row],[MntWines]:[MntSweetProducts]])</f>
        <v>52</v>
      </c>
      <c r="M1873" s="53" t="str">
        <f>IF(MasterData5[[#This Row],[Total Purchase]]&gt;=500, "Over $500", "")</f>
        <v/>
      </c>
      <c r="N1873" s="10"/>
      <c r="O1873" s="14" t="str">
        <f>IF(AND(MasterData5[[#This Row],[MntWines]]&gt;=AB$4, MasterData5[[#This Row],[Income ]]&lt;=$AB$12), "Yes", "")</f>
        <v/>
      </c>
      <c r="P1873" s="14" t="str">
        <f>IF(AND(MasterData5[[#This Row],[MntFruits]]&gt;=AC$4, MasterData5[[#This Row],[Income ]]&lt;=$AB$12), "Yes", "")</f>
        <v/>
      </c>
      <c r="Q1873" s="14" t="str">
        <f>IF(AND(MasterData5[[#This Row],[MntMeatProducts]]&gt;=AD$4, MasterData5[[#This Row],[Income ]]&lt;=$AB$12), "Yes", "")</f>
        <v/>
      </c>
      <c r="R1873" s="14" t="str">
        <f>IF(AND(MasterData5[[#This Row],[MntFishProducts]]&gt;=AE$4, MasterData5[[#This Row],[Income ]]&lt;=$AB$12), "Yes", "")</f>
        <v/>
      </c>
      <c r="S1873" s="14" t="str">
        <f>IF(AND(MasterData5[[#This Row],[MntSweetProducts]]&gt;=AF$4, MasterData5[[#This Row],[Income ]]&lt;=$AB$12), "Yes", "")</f>
        <v/>
      </c>
      <c r="U1873" s="14" t="str">
        <f>IF(MasterData5[[#This Row],[MntWines]]&gt;=AB$4, "Yes", "")</f>
        <v/>
      </c>
      <c r="V1873" s="14" t="str">
        <f>IF(MasterData5[[#This Row],[MntFruits]]&gt;=AC$4, "Yes", "")</f>
        <v/>
      </c>
      <c r="W1873" s="14" t="str">
        <f>IF(MasterData5[[#This Row],[MntMeatProducts]]&gt;=AD$4, "Yes", "")</f>
        <v/>
      </c>
      <c r="X1873" s="14" t="str">
        <f>IF(MasterData5[[#This Row],[MntFishProducts]]&gt;=AE$4, "Yes", "")</f>
        <v/>
      </c>
      <c r="Y1873" s="14" t="str">
        <f>IF(MasterData5[[#This Row],[MntSweetProducts]]&gt;=AF$4, "Yes", "")</f>
        <v/>
      </c>
    </row>
    <row r="1874" spans="1:25" x14ac:dyDescent="0.3">
      <c r="A1874">
        <v>9483</v>
      </c>
      <c r="B1874" s="10">
        <v>290</v>
      </c>
      <c r="C1874" s="10">
        <v>59</v>
      </c>
      <c r="D1874" s="10">
        <v>177</v>
      </c>
      <c r="E1874" s="10">
        <v>77</v>
      </c>
      <c r="F1874" s="10">
        <v>5</v>
      </c>
      <c r="G1874" s="10">
        <v>29</v>
      </c>
      <c r="H1874" s="24">
        <f>2021-'Customer Profile'!B1873</f>
        <v>62</v>
      </c>
      <c r="I1874" s="10">
        <f>IF(Analysis!$B$60="Wine",B1874,IF(Analysis!$B$60="Fruit",C1874,IF(Analysis!$B$60="Meat",D1874,IF(Analysis!$B$60="Fish",E1874,IF(Analysis!$B$60="Sweet",F1874,"")))))</f>
        <v>77</v>
      </c>
      <c r="J1874" s="10">
        <v>57957</v>
      </c>
      <c r="K1874" s="10" t="str">
        <f>IF(MasterData5[[#This Row],[Income ]]&gt;$AB$12, "Above", "Below")</f>
        <v>Above</v>
      </c>
      <c r="L1874" s="10">
        <f>SUM(MasterData5[[#This Row],[MntWines]:[MntSweetProducts]])</f>
        <v>608</v>
      </c>
      <c r="M1874" s="53" t="str">
        <f>IF(MasterData5[[#This Row],[Total Purchase]]&gt;=500, "Over $500", "")</f>
        <v>Over $500</v>
      </c>
      <c r="N1874" s="10"/>
      <c r="O1874" s="14" t="str">
        <f>IF(AND(MasterData5[[#This Row],[MntWines]]&gt;=AB$4, MasterData5[[#This Row],[Income ]]&lt;=$AB$12), "Yes", "")</f>
        <v/>
      </c>
      <c r="P1874" s="14" t="str">
        <f>IF(AND(MasterData5[[#This Row],[MntFruits]]&gt;=AC$4, MasterData5[[#This Row],[Income ]]&lt;=$AB$12), "Yes", "")</f>
        <v/>
      </c>
      <c r="Q1874" s="14" t="str">
        <f>IF(AND(MasterData5[[#This Row],[MntMeatProducts]]&gt;=AD$4, MasterData5[[#This Row],[Income ]]&lt;=$AB$12), "Yes", "")</f>
        <v/>
      </c>
      <c r="R1874" s="14" t="str">
        <f>IF(AND(MasterData5[[#This Row],[MntFishProducts]]&gt;=AE$4, MasterData5[[#This Row],[Income ]]&lt;=$AB$12), "Yes", "")</f>
        <v/>
      </c>
      <c r="S1874" s="14" t="str">
        <f>IF(AND(MasterData5[[#This Row],[MntSweetProducts]]&gt;=AF$4, MasterData5[[#This Row],[Income ]]&lt;=$AB$12), "Yes", "")</f>
        <v/>
      </c>
      <c r="U1874" s="14" t="str">
        <f>IF(MasterData5[[#This Row],[MntWines]]&gt;=AB$4, "Yes", "")</f>
        <v/>
      </c>
      <c r="V1874" s="14" t="str">
        <f>IF(MasterData5[[#This Row],[MntFruits]]&gt;=AC$4, "Yes", "")</f>
        <v>Yes</v>
      </c>
      <c r="W1874" s="14" t="str">
        <f>IF(MasterData5[[#This Row],[MntMeatProducts]]&gt;=AD$4, "Yes", "")</f>
        <v>Yes</v>
      </c>
      <c r="X1874" s="14" t="str">
        <f>IF(MasterData5[[#This Row],[MntFishProducts]]&gt;=AE$4, "Yes", "")</f>
        <v>Yes</v>
      </c>
      <c r="Y1874" s="14" t="str">
        <f>IF(MasterData5[[#This Row],[MntSweetProducts]]&gt;=AF$4, "Yes", "")</f>
        <v/>
      </c>
    </row>
    <row r="1875" spans="1:25" x14ac:dyDescent="0.3">
      <c r="A1875">
        <v>9485</v>
      </c>
      <c r="B1875" s="10">
        <v>102</v>
      </c>
      <c r="C1875" s="10">
        <v>9</v>
      </c>
      <c r="D1875" s="10">
        <v>49</v>
      </c>
      <c r="E1875" s="10">
        <v>24</v>
      </c>
      <c r="F1875" s="10">
        <v>3</v>
      </c>
      <c r="G1875" s="10">
        <v>12</v>
      </c>
      <c r="H1875" s="24">
        <f>2021-'Customer Profile'!B1874</f>
        <v>35</v>
      </c>
      <c r="I1875" s="10">
        <f>IF(Analysis!$B$60="Wine",B1875,IF(Analysis!$B$60="Fruit",C1875,IF(Analysis!$B$60="Meat",D1875,IF(Analysis!$B$60="Fish",E1875,IF(Analysis!$B$60="Sweet",F1875,"")))))</f>
        <v>24</v>
      </c>
      <c r="J1875" s="10">
        <v>45921</v>
      </c>
      <c r="K1875" s="10" t="str">
        <f>IF(MasterData5[[#This Row],[Income ]]&gt;$AB$12, "Above", "Below")</f>
        <v>Below</v>
      </c>
      <c r="L1875" s="10">
        <f>SUM(MasterData5[[#This Row],[MntWines]:[MntSweetProducts]])</f>
        <v>187</v>
      </c>
      <c r="M1875" s="53" t="str">
        <f>IF(MasterData5[[#This Row],[Total Purchase]]&gt;=500, "Over $500", "")</f>
        <v/>
      </c>
      <c r="N1875" s="10"/>
      <c r="O1875" s="14" t="str">
        <f>IF(AND(MasterData5[[#This Row],[MntWines]]&gt;=AB$4, MasterData5[[#This Row],[Income ]]&lt;=$AB$12), "Yes", "")</f>
        <v/>
      </c>
      <c r="P1875" s="14" t="str">
        <f>IF(AND(MasterData5[[#This Row],[MntFruits]]&gt;=AC$4, MasterData5[[#This Row],[Income ]]&lt;=$AB$12), "Yes", "")</f>
        <v/>
      </c>
      <c r="Q1875" s="14" t="str">
        <f>IF(AND(MasterData5[[#This Row],[MntMeatProducts]]&gt;=AD$4, MasterData5[[#This Row],[Income ]]&lt;=$AB$12), "Yes", "")</f>
        <v/>
      </c>
      <c r="R1875" s="14" t="str">
        <f>IF(AND(MasterData5[[#This Row],[MntFishProducts]]&gt;=AE$4, MasterData5[[#This Row],[Income ]]&lt;=$AB$12), "Yes", "")</f>
        <v/>
      </c>
      <c r="S1875" s="14" t="str">
        <f>IF(AND(MasterData5[[#This Row],[MntSweetProducts]]&gt;=AF$4, MasterData5[[#This Row],[Income ]]&lt;=$AB$12), "Yes", "")</f>
        <v/>
      </c>
      <c r="U1875" s="14" t="str">
        <f>IF(MasterData5[[#This Row],[MntWines]]&gt;=AB$4, "Yes", "")</f>
        <v/>
      </c>
      <c r="V1875" s="14" t="str">
        <f>IF(MasterData5[[#This Row],[MntFruits]]&gt;=AC$4, "Yes", "")</f>
        <v/>
      </c>
      <c r="W1875" s="14" t="str">
        <f>IF(MasterData5[[#This Row],[MntMeatProducts]]&gt;=AD$4, "Yes", "")</f>
        <v/>
      </c>
      <c r="X1875" s="14" t="str">
        <f>IF(MasterData5[[#This Row],[MntFishProducts]]&gt;=AE$4, "Yes", "")</f>
        <v/>
      </c>
      <c r="Y1875" s="14" t="str">
        <f>IF(MasterData5[[#This Row],[MntSweetProducts]]&gt;=AF$4, "Yes", "")</f>
        <v/>
      </c>
    </row>
    <row r="1876" spans="1:25" x14ac:dyDescent="0.3">
      <c r="A1876">
        <v>9491</v>
      </c>
      <c r="B1876" s="10">
        <v>14</v>
      </c>
      <c r="C1876" s="10">
        <v>1</v>
      </c>
      <c r="D1876" s="10">
        <v>21</v>
      </c>
      <c r="E1876" s="10">
        <v>2</v>
      </c>
      <c r="F1876" s="10">
        <v>3</v>
      </c>
      <c r="G1876" s="10">
        <v>25</v>
      </c>
      <c r="H1876" s="24">
        <f>2021-'Customer Profile'!B1875</f>
        <v>37</v>
      </c>
      <c r="I1876" s="10">
        <f>IF(Analysis!$B$60="Wine",B1876,IF(Analysis!$B$60="Fruit",C1876,IF(Analysis!$B$60="Meat",D1876,IF(Analysis!$B$60="Fish",E1876,IF(Analysis!$B$60="Sweet",F1876,"")))))</f>
        <v>2</v>
      </c>
      <c r="J1876" s="10">
        <v>23976</v>
      </c>
      <c r="K1876" s="10" t="str">
        <f>IF(MasterData5[[#This Row],[Income ]]&gt;$AB$12, "Above", "Below")</f>
        <v>Below</v>
      </c>
      <c r="L1876" s="10">
        <f>SUM(MasterData5[[#This Row],[MntWines]:[MntSweetProducts]])</f>
        <v>41</v>
      </c>
      <c r="M1876" s="53" t="str">
        <f>IF(MasterData5[[#This Row],[Total Purchase]]&gt;=500, "Over $500", "")</f>
        <v/>
      </c>
      <c r="N1876" s="10"/>
      <c r="O1876" s="14" t="str">
        <f>IF(AND(MasterData5[[#This Row],[MntWines]]&gt;=AB$4, MasterData5[[#This Row],[Income ]]&lt;=$AB$12), "Yes", "")</f>
        <v/>
      </c>
      <c r="P1876" s="14" t="str">
        <f>IF(AND(MasterData5[[#This Row],[MntFruits]]&gt;=AC$4, MasterData5[[#This Row],[Income ]]&lt;=$AB$12), "Yes", "")</f>
        <v/>
      </c>
      <c r="Q1876" s="14" t="str">
        <f>IF(AND(MasterData5[[#This Row],[MntMeatProducts]]&gt;=AD$4, MasterData5[[#This Row],[Income ]]&lt;=$AB$12), "Yes", "")</f>
        <v/>
      </c>
      <c r="R1876" s="14" t="str">
        <f>IF(AND(MasterData5[[#This Row],[MntFishProducts]]&gt;=AE$4, MasterData5[[#This Row],[Income ]]&lt;=$AB$12), "Yes", "")</f>
        <v/>
      </c>
      <c r="S1876" s="14" t="str">
        <f>IF(AND(MasterData5[[#This Row],[MntSweetProducts]]&gt;=AF$4, MasterData5[[#This Row],[Income ]]&lt;=$AB$12), "Yes", "")</f>
        <v/>
      </c>
      <c r="U1876" s="14" t="str">
        <f>IF(MasterData5[[#This Row],[MntWines]]&gt;=AB$4, "Yes", "")</f>
        <v/>
      </c>
      <c r="V1876" s="14" t="str">
        <f>IF(MasterData5[[#This Row],[MntFruits]]&gt;=AC$4, "Yes", "")</f>
        <v/>
      </c>
      <c r="W1876" s="14" t="str">
        <f>IF(MasterData5[[#This Row],[MntMeatProducts]]&gt;=AD$4, "Yes", "")</f>
        <v/>
      </c>
      <c r="X1876" s="14" t="str">
        <f>IF(MasterData5[[#This Row],[MntFishProducts]]&gt;=AE$4, "Yes", "")</f>
        <v/>
      </c>
      <c r="Y1876" s="14" t="str">
        <f>IF(MasterData5[[#This Row],[MntSweetProducts]]&gt;=AF$4, "Yes", "")</f>
        <v/>
      </c>
    </row>
    <row r="1877" spans="1:25" x14ac:dyDescent="0.3">
      <c r="A1877">
        <v>9493</v>
      </c>
      <c r="B1877" s="10">
        <v>840</v>
      </c>
      <c r="C1877" s="10">
        <v>53</v>
      </c>
      <c r="D1877" s="10">
        <v>804</v>
      </c>
      <c r="E1877" s="10">
        <v>23</v>
      </c>
      <c r="F1877" s="10">
        <v>71</v>
      </c>
      <c r="G1877" s="10">
        <v>17</v>
      </c>
      <c r="H1877" s="24">
        <f>2021-'Customer Profile'!B1876</f>
        <v>41</v>
      </c>
      <c r="I1877" s="10">
        <f>IF(Analysis!$B$60="Wine",B1877,IF(Analysis!$B$60="Fruit",C1877,IF(Analysis!$B$60="Meat",D1877,IF(Analysis!$B$60="Fish",E1877,IF(Analysis!$B$60="Sweet",F1877,"")))))</f>
        <v>23</v>
      </c>
      <c r="J1877" s="10">
        <v>76412</v>
      </c>
      <c r="K1877" s="10" t="str">
        <f>IF(MasterData5[[#This Row],[Income ]]&gt;$AB$12, "Above", "Below")</f>
        <v>Above</v>
      </c>
      <c r="L1877" s="10">
        <f>SUM(MasterData5[[#This Row],[MntWines]:[MntSweetProducts]])</f>
        <v>1791</v>
      </c>
      <c r="M1877" s="53" t="str">
        <f>IF(MasterData5[[#This Row],[Total Purchase]]&gt;=500, "Over $500", "")</f>
        <v>Over $500</v>
      </c>
      <c r="N1877" s="10"/>
      <c r="O1877" s="14" t="str">
        <f>IF(AND(MasterData5[[#This Row],[MntWines]]&gt;=AB$4, MasterData5[[#This Row],[Income ]]&lt;=$AB$12), "Yes", "")</f>
        <v/>
      </c>
      <c r="P1877" s="14" t="str">
        <f>IF(AND(MasterData5[[#This Row],[MntFruits]]&gt;=AC$4, MasterData5[[#This Row],[Income ]]&lt;=$AB$12), "Yes", "")</f>
        <v/>
      </c>
      <c r="Q1877" s="14" t="str">
        <f>IF(AND(MasterData5[[#This Row],[MntMeatProducts]]&gt;=AD$4, MasterData5[[#This Row],[Income ]]&lt;=$AB$12), "Yes", "")</f>
        <v/>
      </c>
      <c r="R1877" s="14" t="str">
        <f>IF(AND(MasterData5[[#This Row],[MntFishProducts]]&gt;=AE$4, MasterData5[[#This Row],[Income ]]&lt;=$AB$12), "Yes", "")</f>
        <v/>
      </c>
      <c r="S1877" s="14" t="str">
        <f>IF(AND(MasterData5[[#This Row],[MntSweetProducts]]&gt;=AF$4, MasterData5[[#This Row],[Income ]]&lt;=$AB$12), "Yes", "")</f>
        <v/>
      </c>
      <c r="U1877" s="14" t="str">
        <f>IF(MasterData5[[#This Row],[MntWines]]&gt;=AB$4, "Yes", "")</f>
        <v>Yes</v>
      </c>
      <c r="V1877" s="14" t="str">
        <f>IF(MasterData5[[#This Row],[MntFruits]]&gt;=AC$4, "Yes", "")</f>
        <v>Yes</v>
      </c>
      <c r="W1877" s="14" t="str">
        <f>IF(MasterData5[[#This Row],[MntMeatProducts]]&gt;=AD$4, "Yes", "")</f>
        <v>Yes</v>
      </c>
      <c r="X1877" s="14" t="str">
        <f>IF(MasterData5[[#This Row],[MntFishProducts]]&gt;=AE$4, "Yes", "")</f>
        <v/>
      </c>
      <c r="Y1877" s="14" t="str">
        <f>IF(MasterData5[[#This Row],[MntSweetProducts]]&gt;=AF$4, "Yes", "")</f>
        <v>Yes</v>
      </c>
    </row>
    <row r="1878" spans="1:25" x14ac:dyDescent="0.3">
      <c r="A1878">
        <v>9495</v>
      </c>
      <c r="B1878" s="10">
        <v>358</v>
      </c>
      <c r="C1878" s="10">
        <v>108</v>
      </c>
      <c r="D1878" s="10">
        <v>413</v>
      </c>
      <c r="E1878" s="10">
        <v>141</v>
      </c>
      <c r="F1878" s="10">
        <v>97</v>
      </c>
      <c r="G1878" s="10">
        <v>32</v>
      </c>
      <c r="H1878" s="24">
        <f>2021-'Customer Profile'!B1877</f>
        <v>39</v>
      </c>
      <c r="I1878" s="10">
        <f>IF(Analysis!$B$60="Wine",B1878,IF(Analysis!$B$60="Fruit",C1878,IF(Analysis!$B$60="Meat",D1878,IF(Analysis!$B$60="Fish",E1878,IF(Analysis!$B$60="Sweet",F1878,"")))))</f>
        <v>141</v>
      </c>
      <c r="J1878" s="10">
        <v>71853</v>
      </c>
      <c r="K1878" s="10" t="str">
        <f>IF(MasterData5[[#This Row],[Income ]]&gt;$AB$12, "Above", "Below")</f>
        <v>Above</v>
      </c>
      <c r="L1878" s="10">
        <f>SUM(MasterData5[[#This Row],[MntWines]:[MntSweetProducts]])</f>
        <v>1117</v>
      </c>
      <c r="M1878" s="53" t="str">
        <f>IF(MasterData5[[#This Row],[Total Purchase]]&gt;=500, "Over $500", "")</f>
        <v>Over $500</v>
      </c>
      <c r="N1878" s="10"/>
      <c r="O1878" s="14" t="str">
        <f>IF(AND(MasterData5[[#This Row],[MntWines]]&gt;=AB$4, MasterData5[[#This Row],[Income ]]&lt;=$AB$12), "Yes", "")</f>
        <v/>
      </c>
      <c r="P1878" s="14" t="str">
        <f>IF(AND(MasterData5[[#This Row],[MntFruits]]&gt;=AC$4, MasterData5[[#This Row],[Income ]]&lt;=$AB$12), "Yes", "")</f>
        <v/>
      </c>
      <c r="Q1878" s="14" t="str">
        <f>IF(AND(MasterData5[[#This Row],[MntMeatProducts]]&gt;=AD$4, MasterData5[[#This Row],[Income ]]&lt;=$AB$12), "Yes", "")</f>
        <v/>
      </c>
      <c r="R1878" s="14" t="str">
        <f>IF(AND(MasterData5[[#This Row],[MntFishProducts]]&gt;=AE$4, MasterData5[[#This Row],[Income ]]&lt;=$AB$12), "Yes", "")</f>
        <v/>
      </c>
      <c r="S1878" s="14" t="str">
        <f>IF(AND(MasterData5[[#This Row],[MntSweetProducts]]&gt;=AF$4, MasterData5[[#This Row],[Income ]]&lt;=$AB$12), "Yes", "")</f>
        <v/>
      </c>
      <c r="U1878" s="14" t="str">
        <f>IF(MasterData5[[#This Row],[MntWines]]&gt;=AB$4, "Yes", "")</f>
        <v>Yes</v>
      </c>
      <c r="V1878" s="14" t="str">
        <f>IF(MasterData5[[#This Row],[MntFruits]]&gt;=AC$4, "Yes", "")</f>
        <v>Yes</v>
      </c>
      <c r="W1878" s="14" t="str">
        <f>IF(MasterData5[[#This Row],[MntMeatProducts]]&gt;=AD$4, "Yes", "")</f>
        <v>Yes</v>
      </c>
      <c r="X1878" s="14" t="str">
        <f>IF(MasterData5[[#This Row],[MntFishProducts]]&gt;=AE$4, "Yes", "")</f>
        <v>Yes</v>
      </c>
      <c r="Y1878" s="14" t="str">
        <f>IF(MasterData5[[#This Row],[MntSweetProducts]]&gt;=AF$4, "Yes", "")</f>
        <v>Yes</v>
      </c>
    </row>
    <row r="1879" spans="1:25" x14ac:dyDescent="0.3">
      <c r="A1879">
        <v>9499</v>
      </c>
      <c r="B1879" s="10">
        <v>1279</v>
      </c>
      <c r="C1879" s="10">
        <v>15</v>
      </c>
      <c r="D1879" s="10">
        <v>287</v>
      </c>
      <c r="E1879" s="10">
        <v>20</v>
      </c>
      <c r="F1879" s="10">
        <v>0</v>
      </c>
      <c r="G1879" s="10">
        <v>15</v>
      </c>
      <c r="H1879" s="24">
        <f>2021-'Customer Profile'!B1878</f>
        <v>67</v>
      </c>
      <c r="I1879" s="10">
        <f>IF(Analysis!$B$60="Wine",B1879,IF(Analysis!$B$60="Fruit",C1879,IF(Analysis!$B$60="Meat",D1879,IF(Analysis!$B$60="Fish",E1879,IF(Analysis!$B$60="Sweet",F1879,"")))))</f>
        <v>20</v>
      </c>
      <c r="J1879" s="10">
        <v>93404</v>
      </c>
      <c r="K1879" s="10" t="str">
        <f>IF(MasterData5[[#This Row],[Income ]]&gt;$AB$12, "Above", "Below")</f>
        <v>Above</v>
      </c>
      <c r="L1879" s="10">
        <f>SUM(MasterData5[[#This Row],[MntWines]:[MntSweetProducts]])</f>
        <v>1601</v>
      </c>
      <c r="M1879" s="53" t="str">
        <f>IF(MasterData5[[#This Row],[Total Purchase]]&gt;=500, "Over $500", "")</f>
        <v>Over $500</v>
      </c>
      <c r="N1879" s="10"/>
      <c r="O1879" s="14" t="str">
        <f>IF(AND(MasterData5[[#This Row],[MntWines]]&gt;=AB$4, MasterData5[[#This Row],[Income ]]&lt;=$AB$12), "Yes", "")</f>
        <v/>
      </c>
      <c r="P1879" s="14" t="str">
        <f>IF(AND(MasterData5[[#This Row],[MntFruits]]&gt;=AC$4, MasterData5[[#This Row],[Income ]]&lt;=$AB$12), "Yes", "")</f>
        <v/>
      </c>
      <c r="Q1879" s="14" t="str">
        <f>IF(AND(MasterData5[[#This Row],[MntMeatProducts]]&gt;=AD$4, MasterData5[[#This Row],[Income ]]&lt;=$AB$12), "Yes", "")</f>
        <v/>
      </c>
      <c r="R1879" s="14" t="str">
        <f>IF(AND(MasterData5[[#This Row],[MntFishProducts]]&gt;=AE$4, MasterData5[[#This Row],[Income ]]&lt;=$AB$12), "Yes", "")</f>
        <v/>
      </c>
      <c r="S1879" s="14" t="str">
        <f>IF(AND(MasterData5[[#This Row],[MntSweetProducts]]&gt;=AF$4, MasterData5[[#This Row],[Income ]]&lt;=$AB$12), "Yes", "")</f>
        <v/>
      </c>
      <c r="U1879" s="14" t="str">
        <f>IF(MasterData5[[#This Row],[MntWines]]&gt;=AB$4, "Yes", "")</f>
        <v>Yes</v>
      </c>
      <c r="V1879" s="14" t="str">
        <f>IF(MasterData5[[#This Row],[MntFruits]]&gt;=AC$4, "Yes", "")</f>
        <v/>
      </c>
      <c r="W1879" s="14" t="str">
        <f>IF(MasterData5[[#This Row],[MntMeatProducts]]&gt;=AD$4, "Yes", "")</f>
        <v>Yes</v>
      </c>
      <c r="X1879" s="14" t="str">
        <f>IF(MasterData5[[#This Row],[MntFishProducts]]&gt;=AE$4, "Yes", "")</f>
        <v/>
      </c>
      <c r="Y1879" s="14" t="str">
        <f>IF(MasterData5[[#This Row],[MntSweetProducts]]&gt;=AF$4, "Yes", "")</f>
        <v/>
      </c>
    </row>
    <row r="1880" spans="1:25" x14ac:dyDescent="0.3">
      <c r="A1880">
        <v>9500</v>
      </c>
      <c r="B1880" s="10">
        <v>221</v>
      </c>
      <c r="C1880" s="10">
        <v>104</v>
      </c>
      <c r="D1880" s="10">
        <v>169</v>
      </c>
      <c r="E1880" s="10">
        <v>102</v>
      </c>
      <c r="F1880" s="10">
        <v>78</v>
      </c>
      <c r="G1880" s="10">
        <v>84</v>
      </c>
      <c r="H1880" s="24">
        <f>2021-'Customer Profile'!B1879</f>
        <v>62</v>
      </c>
      <c r="I1880" s="10">
        <f>IF(Analysis!$B$60="Wine",B1880,IF(Analysis!$B$60="Fruit",C1880,IF(Analysis!$B$60="Meat",D1880,IF(Analysis!$B$60="Fish",E1880,IF(Analysis!$B$60="Sweet",F1880,"")))))</f>
        <v>102</v>
      </c>
      <c r="J1880" s="10">
        <v>58113</v>
      </c>
      <c r="K1880" s="10" t="str">
        <f>IF(MasterData5[[#This Row],[Income ]]&gt;$AB$12, "Above", "Below")</f>
        <v>Above</v>
      </c>
      <c r="L1880" s="10">
        <f>SUM(MasterData5[[#This Row],[MntWines]:[MntSweetProducts]])</f>
        <v>674</v>
      </c>
      <c r="M1880" s="53" t="str">
        <f>IF(MasterData5[[#This Row],[Total Purchase]]&gt;=500, "Over $500", "")</f>
        <v>Over $500</v>
      </c>
      <c r="N1880" s="10"/>
      <c r="O1880" s="14" t="str">
        <f>IF(AND(MasterData5[[#This Row],[MntWines]]&gt;=AB$4, MasterData5[[#This Row],[Income ]]&lt;=$AB$12), "Yes", "")</f>
        <v/>
      </c>
      <c r="P1880" s="14" t="str">
        <f>IF(AND(MasterData5[[#This Row],[MntFruits]]&gt;=AC$4, MasterData5[[#This Row],[Income ]]&lt;=$AB$12), "Yes", "")</f>
        <v/>
      </c>
      <c r="Q1880" s="14" t="str">
        <f>IF(AND(MasterData5[[#This Row],[MntMeatProducts]]&gt;=AD$4, MasterData5[[#This Row],[Income ]]&lt;=$AB$12), "Yes", "")</f>
        <v/>
      </c>
      <c r="R1880" s="14" t="str">
        <f>IF(AND(MasterData5[[#This Row],[MntFishProducts]]&gt;=AE$4, MasterData5[[#This Row],[Income ]]&lt;=$AB$12), "Yes", "")</f>
        <v/>
      </c>
      <c r="S1880" s="14" t="str">
        <f>IF(AND(MasterData5[[#This Row],[MntSweetProducts]]&gt;=AF$4, MasterData5[[#This Row],[Income ]]&lt;=$AB$12), "Yes", "")</f>
        <v/>
      </c>
      <c r="U1880" s="14" t="str">
        <f>IF(MasterData5[[#This Row],[MntWines]]&gt;=AB$4, "Yes", "")</f>
        <v/>
      </c>
      <c r="V1880" s="14" t="str">
        <f>IF(MasterData5[[#This Row],[MntFruits]]&gt;=AC$4, "Yes", "")</f>
        <v>Yes</v>
      </c>
      <c r="W1880" s="14" t="str">
        <f>IF(MasterData5[[#This Row],[MntMeatProducts]]&gt;=AD$4, "Yes", "")</f>
        <v>Yes</v>
      </c>
      <c r="X1880" s="14" t="str">
        <f>IF(MasterData5[[#This Row],[MntFishProducts]]&gt;=AE$4, "Yes", "")</f>
        <v>Yes</v>
      </c>
      <c r="Y1880" s="14" t="str">
        <f>IF(MasterData5[[#This Row],[MntSweetProducts]]&gt;=AF$4, "Yes", "")</f>
        <v>Yes</v>
      </c>
    </row>
    <row r="1881" spans="1:25" x14ac:dyDescent="0.3">
      <c r="A1881">
        <v>9503</v>
      </c>
      <c r="B1881" s="10">
        <v>39</v>
      </c>
      <c r="C1881" s="10">
        <v>33</v>
      </c>
      <c r="D1881" s="10">
        <v>130</v>
      </c>
      <c r="E1881" s="10">
        <v>41</v>
      </c>
      <c r="F1881" s="10">
        <v>26</v>
      </c>
      <c r="G1881" s="10">
        <v>44</v>
      </c>
      <c r="H1881" s="24">
        <f>2021-'Customer Profile'!B1880</f>
        <v>41</v>
      </c>
      <c r="I1881" s="10">
        <f>IF(Analysis!$B$60="Wine",B1881,IF(Analysis!$B$60="Fruit",C1881,IF(Analysis!$B$60="Meat",D1881,IF(Analysis!$B$60="Fish",E1881,IF(Analysis!$B$60="Sweet",F1881,"")))))</f>
        <v>41</v>
      </c>
      <c r="J1881" s="10">
        <v>28071</v>
      </c>
      <c r="K1881" s="10" t="str">
        <f>IF(MasterData5[[#This Row],[Income ]]&gt;$AB$12, "Above", "Below")</f>
        <v>Below</v>
      </c>
      <c r="L1881" s="10">
        <f>SUM(MasterData5[[#This Row],[MntWines]:[MntSweetProducts]])</f>
        <v>269</v>
      </c>
      <c r="M1881" s="53" t="str">
        <f>IF(MasterData5[[#This Row],[Total Purchase]]&gt;=500, "Over $500", "")</f>
        <v/>
      </c>
      <c r="N1881" s="10"/>
      <c r="O1881" s="14" t="str">
        <f>IF(AND(MasterData5[[#This Row],[MntWines]]&gt;=AB$4, MasterData5[[#This Row],[Income ]]&lt;=$AB$12), "Yes", "")</f>
        <v/>
      </c>
      <c r="P1881" s="14" t="str">
        <f>IF(AND(MasterData5[[#This Row],[MntFruits]]&gt;=AC$4, MasterData5[[#This Row],[Income ]]&lt;=$AB$12), "Yes", "")</f>
        <v>Yes</v>
      </c>
      <c r="Q1881" s="14" t="str">
        <f>IF(AND(MasterData5[[#This Row],[MntMeatProducts]]&gt;=AD$4, MasterData5[[#This Row],[Income ]]&lt;=$AB$12), "Yes", "")</f>
        <v/>
      </c>
      <c r="R1881" s="14" t="str">
        <f>IF(AND(MasterData5[[#This Row],[MntFishProducts]]&gt;=AE$4, MasterData5[[#This Row],[Income ]]&lt;=$AB$12), "Yes", "")</f>
        <v>Yes</v>
      </c>
      <c r="S1881" s="14" t="str">
        <f>IF(AND(MasterData5[[#This Row],[MntSweetProducts]]&gt;=AF$4, MasterData5[[#This Row],[Income ]]&lt;=$AB$12), "Yes", "")</f>
        <v/>
      </c>
      <c r="U1881" s="14" t="str">
        <f>IF(MasterData5[[#This Row],[MntWines]]&gt;=AB$4, "Yes", "")</f>
        <v/>
      </c>
      <c r="V1881" s="14" t="str">
        <f>IF(MasterData5[[#This Row],[MntFruits]]&gt;=AC$4, "Yes", "")</f>
        <v>Yes</v>
      </c>
      <c r="W1881" s="14" t="str">
        <f>IF(MasterData5[[#This Row],[MntMeatProducts]]&gt;=AD$4, "Yes", "")</f>
        <v/>
      </c>
      <c r="X1881" s="14" t="str">
        <f>IF(MasterData5[[#This Row],[MntFishProducts]]&gt;=AE$4, "Yes", "")</f>
        <v>Yes</v>
      </c>
      <c r="Y1881" s="14" t="str">
        <f>IF(MasterData5[[#This Row],[MntSweetProducts]]&gt;=AF$4, "Yes", "")</f>
        <v/>
      </c>
    </row>
    <row r="1882" spans="1:25" x14ac:dyDescent="0.3">
      <c r="A1882">
        <v>9504</v>
      </c>
      <c r="B1882" s="10">
        <v>179</v>
      </c>
      <c r="C1882" s="10">
        <v>28</v>
      </c>
      <c r="D1882" s="10">
        <v>520</v>
      </c>
      <c r="E1882" s="10">
        <v>111</v>
      </c>
      <c r="F1882" s="10">
        <v>123</v>
      </c>
      <c r="G1882" s="10">
        <v>47</v>
      </c>
      <c r="H1882" s="24">
        <f>2021-'Customer Profile'!B1881</f>
        <v>72</v>
      </c>
      <c r="I1882" s="10">
        <f>IF(Analysis!$B$60="Wine",B1882,IF(Analysis!$B$60="Fruit",C1882,IF(Analysis!$B$60="Meat",D1882,IF(Analysis!$B$60="Fish",E1882,IF(Analysis!$B$60="Sweet",F1882,"")))))</f>
        <v>111</v>
      </c>
      <c r="J1882" s="10">
        <v>81698</v>
      </c>
      <c r="K1882" s="10" t="str">
        <f>IF(MasterData5[[#This Row],[Income ]]&gt;$AB$12, "Above", "Below")</f>
        <v>Above</v>
      </c>
      <c r="L1882" s="10">
        <f>SUM(MasterData5[[#This Row],[MntWines]:[MntSweetProducts]])</f>
        <v>961</v>
      </c>
      <c r="M1882" s="53" t="str">
        <f>IF(MasterData5[[#This Row],[Total Purchase]]&gt;=500, "Over $500", "")</f>
        <v>Over $500</v>
      </c>
      <c r="N1882" s="10"/>
      <c r="O1882" s="14" t="str">
        <f>IF(AND(MasterData5[[#This Row],[MntWines]]&gt;=AB$4, MasterData5[[#This Row],[Income ]]&lt;=$AB$12), "Yes", "")</f>
        <v/>
      </c>
      <c r="P1882" s="14" t="str">
        <f>IF(AND(MasterData5[[#This Row],[MntFruits]]&gt;=AC$4, MasterData5[[#This Row],[Income ]]&lt;=$AB$12), "Yes", "")</f>
        <v/>
      </c>
      <c r="Q1882" s="14" t="str">
        <f>IF(AND(MasterData5[[#This Row],[MntMeatProducts]]&gt;=AD$4, MasterData5[[#This Row],[Income ]]&lt;=$AB$12), "Yes", "")</f>
        <v/>
      </c>
      <c r="R1882" s="14" t="str">
        <f>IF(AND(MasterData5[[#This Row],[MntFishProducts]]&gt;=AE$4, MasterData5[[#This Row],[Income ]]&lt;=$AB$12), "Yes", "")</f>
        <v/>
      </c>
      <c r="S1882" s="14" t="str">
        <f>IF(AND(MasterData5[[#This Row],[MntSweetProducts]]&gt;=AF$4, MasterData5[[#This Row],[Income ]]&lt;=$AB$12), "Yes", "")</f>
        <v/>
      </c>
      <c r="U1882" s="14" t="str">
        <f>IF(MasterData5[[#This Row],[MntWines]]&gt;=AB$4, "Yes", "")</f>
        <v/>
      </c>
      <c r="V1882" s="14" t="str">
        <f>IF(MasterData5[[#This Row],[MntFruits]]&gt;=AC$4, "Yes", "")</f>
        <v>Yes</v>
      </c>
      <c r="W1882" s="14" t="str">
        <f>IF(MasterData5[[#This Row],[MntMeatProducts]]&gt;=AD$4, "Yes", "")</f>
        <v>Yes</v>
      </c>
      <c r="X1882" s="14" t="str">
        <f>IF(MasterData5[[#This Row],[MntFishProducts]]&gt;=AE$4, "Yes", "")</f>
        <v>Yes</v>
      </c>
      <c r="Y1882" s="14" t="str">
        <f>IF(MasterData5[[#This Row],[MntSweetProducts]]&gt;=AF$4, "Yes", "")</f>
        <v>Yes</v>
      </c>
    </row>
    <row r="1883" spans="1:25" x14ac:dyDescent="0.3">
      <c r="A1883">
        <v>9507</v>
      </c>
      <c r="B1883" s="10">
        <v>261</v>
      </c>
      <c r="C1883" s="10">
        <v>23</v>
      </c>
      <c r="D1883" s="10">
        <v>73</v>
      </c>
      <c r="E1883" s="10">
        <v>4</v>
      </c>
      <c r="F1883" s="10">
        <v>23</v>
      </c>
      <c r="G1883" s="10">
        <v>50</v>
      </c>
      <c r="H1883" s="24">
        <f>2021-'Customer Profile'!B1882</f>
        <v>46</v>
      </c>
      <c r="I1883" s="10">
        <f>IF(Analysis!$B$60="Wine",B1883,IF(Analysis!$B$60="Fruit",C1883,IF(Analysis!$B$60="Meat",D1883,IF(Analysis!$B$60="Fish",E1883,IF(Analysis!$B$60="Sweet",F1883,"")))))</f>
        <v>4</v>
      </c>
      <c r="J1883" s="10">
        <v>40794</v>
      </c>
      <c r="K1883" s="10" t="str">
        <f>IF(MasterData5[[#This Row],[Income ]]&gt;$AB$12, "Above", "Below")</f>
        <v>Below</v>
      </c>
      <c r="L1883" s="10">
        <f>SUM(MasterData5[[#This Row],[MntWines]:[MntSweetProducts]])</f>
        <v>384</v>
      </c>
      <c r="M1883" s="53" t="str">
        <f>IF(MasterData5[[#This Row],[Total Purchase]]&gt;=500, "Over $500", "")</f>
        <v/>
      </c>
      <c r="N1883" s="10"/>
      <c r="O1883" s="14" t="str">
        <f>IF(AND(MasterData5[[#This Row],[MntWines]]&gt;=AB$4, MasterData5[[#This Row],[Income ]]&lt;=$AB$12), "Yes", "")</f>
        <v/>
      </c>
      <c r="P1883" s="14" t="str">
        <f>IF(AND(MasterData5[[#This Row],[MntFruits]]&gt;=AC$4, MasterData5[[#This Row],[Income ]]&lt;=$AB$12), "Yes", "")</f>
        <v/>
      </c>
      <c r="Q1883" s="14" t="str">
        <f>IF(AND(MasterData5[[#This Row],[MntMeatProducts]]&gt;=AD$4, MasterData5[[#This Row],[Income ]]&lt;=$AB$12), "Yes", "")</f>
        <v/>
      </c>
      <c r="R1883" s="14" t="str">
        <f>IF(AND(MasterData5[[#This Row],[MntFishProducts]]&gt;=AE$4, MasterData5[[#This Row],[Income ]]&lt;=$AB$12), "Yes", "")</f>
        <v/>
      </c>
      <c r="S1883" s="14" t="str">
        <f>IF(AND(MasterData5[[#This Row],[MntSweetProducts]]&gt;=AF$4, MasterData5[[#This Row],[Income ]]&lt;=$AB$12), "Yes", "")</f>
        <v/>
      </c>
      <c r="U1883" s="14" t="str">
        <f>IF(MasterData5[[#This Row],[MntWines]]&gt;=AB$4, "Yes", "")</f>
        <v/>
      </c>
      <c r="V1883" s="14" t="str">
        <f>IF(MasterData5[[#This Row],[MntFruits]]&gt;=AC$4, "Yes", "")</f>
        <v/>
      </c>
      <c r="W1883" s="14" t="str">
        <f>IF(MasterData5[[#This Row],[MntMeatProducts]]&gt;=AD$4, "Yes", "")</f>
        <v/>
      </c>
      <c r="X1883" s="14" t="str">
        <f>IF(MasterData5[[#This Row],[MntFishProducts]]&gt;=AE$4, "Yes", "")</f>
        <v/>
      </c>
      <c r="Y1883" s="14" t="str">
        <f>IF(MasterData5[[#This Row],[MntSweetProducts]]&gt;=AF$4, "Yes", "")</f>
        <v/>
      </c>
    </row>
    <row r="1884" spans="1:25" x14ac:dyDescent="0.3">
      <c r="A1884">
        <v>9516</v>
      </c>
      <c r="B1884" s="10">
        <v>620</v>
      </c>
      <c r="C1884" s="10">
        <v>54</v>
      </c>
      <c r="D1884" s="10">
        <v>239</v>
      </c>
      <c r="E1884" s="10">
        <v>99</v>
      </c>
      <c r="F1884" s="10">
        <v>98</v>
      </c>
      <c r="G1884" s="10">
        <v>119</v>
      </c>
      <c r="H1884" s="24">
        <f>2021-'Customer Profile'!B1883</f>
        <v>50</v>
      </c>
      <c r="I1884" s="10">
        <f>IF(Analysis!$B$60="Wine",B1884,IF(Analysis!$B$60="Fruit",C1884,IF(Analysis!$B$60="Meat",D1884,IF(Analysis!$B$60="Fish",E1884,IF(Analysis!$B$60="Sweet",F1884,"")))))</f>
        <v>99</v>
      </c>
      <c r="J1884" s="10">
        <v>49118</v>
      </c>
      <c r="K1884" s="10" t="str">
        <f>IF(MasterData5[[#This Row],[Income ]]&gt;$AB$12, "Above", "Below")</f>
        <v>Below</v>
      </c>
      <c r="L1884" s="10">
        <f>SUM(MasterData5[[#This Row],[MntWines]:[MntSweetProducts]])</f>
        <v>1110</v>
      </c>
      <c r="M1884" s="53" t="str">
        <f>IF(MasterData5[[#This Row],[Total Purchase]]&gt;=500, "Over $500", "")</f>
        <v>Over $500</v>
      </c>
      <c r="N1884" s="10"/>
      <c r="O1884" s="14" t="str">
        <f>IF(AND(MasterData5[[#This Row],[MntWines]]&gt;=AB$4, MasterData5[[#This Row],[Income ]]&lt;=$AB$12), "Yes", "")</f>
        <v>Yes</v>
      </c>
      <c r="P1884" s="14" t="str">
        <f>IF(AND(MasterData5[[#This Row],[MntFruits]]&gt;=AC$4, MasterData5[[#This Row],[Income ]]&lt;=$AB$12), "Yes", "")</f>
        <v>Yes</v>
      </c>
      <c r="Q1884" s="14" t="str">
        <f>IF(AND(MasterData5[[#This Row],[MntMeatProducts]]&gt;=AD$4, MasterData5[[#This Row],[Income ]]&lt;=$AB$12), "Yes", "")</f>
        <v>Yes</v>
      </c>
      <c r="R1884" s="14" t="str">
        <f>IF(AND(MasterData5[[#This Row],[MntFishProducts]]&gt;=AE$4, MasterData5[[#This Row],[Income ]]&lt;=$AB$12), "Yes", "")</f>
        <v>Yes</v>
      </c>
      <c r="S1884" s="14" t="str">
        <f>IF(AND(MasterData5[[#This Row],[MntSweetProducts]]&gt;=AF$4, MasterData5[[#This Row],[Income ]]&lt;=$AB$12), "Yes", "")</f>
        <v>Yes</v>
      </c>
      <c r="U1884" s="14" t="str">
        <f>IF(MasterData5[[#This Row],[MntWines]]&gt;=AB$4, "Yes", "")</f>
        <v>Yes</v>
      </c>
      <c r="V1884" s="14" t="str">
        <f>IF(MasterData5[[#This Row],[MntFruits]]&gt;=AC$4, "Yes", "")</f>
        <v>Yes</v>
      </c>
      <c r="W1884" s="14" t="str">
        <f>IF(MasterData5[[#This Row],[MntMeatProducts]]&gt;=AD$4, "Yes", "")</f>
        <v>Yes</v>
      </c>
      <c r="X1884" s="14" t="str">
        <f>IF(MasterData5[[#This Row],[MntFishProducts]]&gt;=AE$4, "Yes", "")</f>
        <v>Yes</v>
      </c>
      <c r="Y1884" s="14" t="str">
        <f>IF(MasterData5[[#This Row],[MntSweetProducts]]&gt;=AF$4, "Yes", "")</f>
        <v>Yes</v>
      </c>
    </row>
    <row r="1885" spans="1:25" x14ac:dyDescent="0.3">
      <c r="A1885">
        <v>9523</v>
      </c>
      <c r="B1885" s="10">
        <v>5</v>
      </c>
      <c r="C1885" s="10">
        <v>0</v>
      </c>
      <c r="D1885" s="10">
        <v>8</v>
      </c>
      <c r="E1885" s="10">
        <v>2</v>
      </c>
      <c r="F1885" s="10">
        <v>0</v>
      </c>
      <c r="G1885" s="10">
        <v>0</v>
      </c>
      <c r="H1885" s="24">
        <f>2021-'Customer Profile'!B1884</f>
        <v>39</v>
      </c>
      <c r="I1885" s="10">
        <f>IF(Analysis!$B$60="Wine",B1885,IF(Analysis!$B$60="Fruit",C1885,IF(Analysis!$B$60="Meat",D1885,IF(Analysis!$B$60="Fish",E1885,IF(Analysis!$B$60="Sweet",F1885,"")))))</f>
        <v>2</v>
      </c>
      <c r="J1885" s="10">
        <v>40479</v>
      </c>
      <c r="K1885" s="10" t="str">
        <f>IF(MasterData5[[#This Row],[Income ]]&gt;$AB$12, "Above", "Below")</f>
        <v>Below</v>
      </c>
      <c r="L1885" s="10">
        <f>SUM(MasterData5[[#This Row],[MntWines]:[MntSweetProducts]])</f>
        <v>15</v>
      </c>
      <c r="M1885" s="53" t="str">
        <f>IF(MasterData5[[#This Row],[Total Purchase]]&gt;=500, "Over $500", "")</f>
        <v/>
      </c>
      <c r="N1885" s="10"/>
      <c r="O1885" s="14" t="str">
        <f>IF(AND(MasterData5[[#This Row],[MntWines]]&gt;=AB$4, MasterData5[[#This Row],[Income ]]&lt;=$AB$12), "Yes", "")</f>
        <v/>
      </c>
      <c r="P1885" s="14" t="str">
        <f>IF(AND(MasterData5[[#This Row],[MntFruits]]&gt;=AC$4, MasterData5[[#This Row],[Income ]]&lt;=$AB$12), "Yes", "")</f>
        <v/>
      </c>
      <c r="Q1885" s="14" t="str">
        <f>IF(AND(MasterData5[[#This Row],[MntMeatProducts]]&gt;=AD$4, MasterData5[[#This Row],[Income ]]&lt;=$AB$12), "Yes", "")</f>
        <v/>
      </c>
      <c r="R1885" s="14" t="str">
        <f>IF(AND(MasterData5[[#This Row],[MntFishProducts]]&gt;=AE$4, MasterData5[[#This Row],[Income ]]&lt;=$AB$12), "Yes", "")</f>
        <v/>
      </c>
      <c r="S1885" s="14" t="str">
        <f>IF(AND(MasterData5[[#This Row],[MntSweetProducts]]&gt;=AF$4, MasterData5[[#This Row],[Income ]]&lt;=$AB$12), "Yes", "")</f>
        <v/>
      </c>
      <c r="U1885" s="14" t="str">
        <f>IF(MasterData5[[#This Row],[MntWines]]&gt;=AB$4, "Yes", "")</f>
        <v/>
      </c>
      <c r="V1885" s="14" t="str">
        <f>IF(MasterData5[[#This Row],[MntFruits]]&gt;=AC$4, "Yes", "")</f>
        <v/>
      </c>
      <c r="W1885" s="14" t="str">
        <f>IF(MasterData5[[#This Row],[MntMeatProducts]]&gt;=AD$4, "Yes", "")</f>
        <v/>
      </c>
      <c r="X1885" s="14" t="str">
        <f>IF(MasterData5[[#This Row],[MntFishProducts]]&gt;=AE$4, "Yes", "")</f>
        <v/>
      </c>
      <c r="Y1885" s="14" t="str">
        <f>IF(MasterData5[[#This Row],[MntSweetProducts]]&gt;=AF$4, "Yes", "")</f>
        <v/>
      </c>
    </row>
    <row r="1886" spans="1:25" x14ac:dyDescent="0.3">
      <c r="A1886">
        <v>9529</v>
      </c>
      <c r="B1886" s="10">
        <v>559</v>
      </c>
      <c r="C1886" s="10">
        <v>153</v>
      </c>
      <c r="D1886" s="10">
        <v>503</v>
      </c>
      <c r="E1886" s="10">
        <v>218</v>
      </c>
      <c r="F1886" s="10">
        <v>13</v>
      </c>
      <c r="G1886" s="10">
        <v>181</v>
      </c>
      <c r="H1886" s="24">
        <f>2021-'Customer Profile'!B1885</f>
        <v>31</v>
      </c>
      <c r="I1886" s="10">
        <f>IF(Analysis!$B$60="Wine",B1886,IF(Analysis!$B$60="Fruit",C1886,IF(Analysis!$B$60="Meat",D1886,IF(Analysis!$B$60="Fish",E1886,IF(Analysis!$B$60="Sweet",F1886,"")))))</f>
        <v>218</v>
      </c>
      <c r="J1886" s="10">
        <v>73687</v>
      </c>
      <c r="K1886" s="10" t="str">
        <f>IF(MasterData5[[#This Row],[Income ]]&gt;$AB$12, "Above", "Below")</f>
        <v>Above</v>
      </c>
      <c r="L1886" s="10">
        <f>SUM(MasterData5[[#This Row],[MntWines]:[MntSweetProducts]])</f>
        <v>1446</v>
      </c>
      <c r="M1886" s="53" t="str">
        <f>IF(MasterData5[[#This Row],[Total Purchase]]&gt;=500, "Over $500", "")</f>
        <v>Over $500</v>
      </c>
      <c r="N1886" s="10"/>
      <c r="O1886" s="14" t="str">
        <f>IF(AND(MasterData5[[#This Row],[MntWines]]&gt;=AB$4, MasterData5[[#This Row],[Income ]]&lt;=$AB$12), "Yes", "")</f>
        <v/>
      </c>
      <c r="P1886" s="14" t="str">
        <f>IF(AND(MasterData5[[#This Row],[MntFruits]]&gt;=AC$4, MasterData5[[#This Row],[Income ]]&lt;=$AB$12), "Yes", "")</f>
        <v/>
      </c>
      <c r="Q1886" s="14" t="str">
        <f>IF(AND(MasterData5[[#This Row],[MntMeatProducts]]&gt;=AD$4, MasterData5[[#This Row],[Income ]]&lt;=$AB$12), "Yes", "")</f>
        <v/>
      </c>
      <c r="R1886" s="14" t="str">
        <f>IF(AND(MasterData5[[#This Row],[MntFishProducts]]&gt;=AE$4, MasterData5[[#This Row],[Income ]]&lt;=$AB$12), "Yes", "")</f>
        <v/>
      </c>
      <c r="S1886" s="14" t="str">
        <f>IF(AND(MasterData5[[#This Row],[MntSweetProducts]]&gt;=AF$4, MasterData5[[#This Row],[Income ]]&lt;=$AB$12), "Yes", "")</f>
        <v/>
      </c>
      <c r="U1886" s="14" t="str">
        <f>IF(MasterData5[[#This Row],[MntWines]]&gt;=AB$4, "Yes", "")</f>
        <v>Yes</v>
      </c>
      <c r="V1886" s="14" t="str">
        <f>IF(MasterData5[[#This Row],[MntFruits]]&gt;=AC$4, "Yes", "")</f>
        <v>Yes</v>
      </c>
      <c r="W1886" s="14" t="str">
        <f>IF(MasterData5[[#This Row],[MntMeatProducts]]&gt;=AD$4, "Yes", "")</f>
        <v>Yes</v>
      </c>
      <c r="X1886" s="14" t="str">
        <f>IF(MasterData5[[#This Row],[MntFishProducts]]&gt;=AE$4, "Yes", "")</f>
        <v>Yes</v>
      </c>
      <c r="Y1886" s="14" t="str">
        <f>IF(MasterData5[[#This Row],[MntSweetProducts]]&gt;=AF$4, "Yes", "")</f>
        <v/>
      </c>
    </row>
    <row r="1887" spans="1:25" x14ac:dyDescent="0.3">
      <c r="A1887">
        <v>9530</v>
      </c>
      <c r="B1887" s="10">
        <v>5</v>
      </c>
      <c r="C1887" s="10">
        <v>3</v>
      </c>
      <c r="D1887" s="10">
        <v>4</v>
      </c>
      <c r="E1887" s="10">
        <v>4</v>
      </c>
      <c r="F1887" s="10">
        <v>1</v>
      </c>
      <c r="G1887" s="10">
        <v>0</v>
      </c>
      <c r="H1887" s="24">
        <f>2021-'Customer Profile'!B1886</f>
        <v>33</v>
      </c>
      <c r="I1887" s="10">
        <f>IF(Analysis!$B$60="Wine",B1887,IF(Analysis!$B$60="Fruit",C1887,IF(Analysis!$B$60="Meat",D1887,IF(Analysis!$B$60="Fish",E1887,IF(Analysis!$B$60="Sweet",F1887,"")))))</f>
        <v>4</v>
      </c>
      <c r="J1887" s="10">
        <v>24645</v>
      </c>
      <c r="K1887" s="10" t="str">
        <f>IF(MasterData5[[#This Row],[Income ]]&gt;$AB$12, "Above", "Below")</f>
        <v>Below</v>
      </c>
      <c r="L1887" s="10">
        <f>SUM(MasterData5[[#This Row],[MntWines]:[MntSweetProducts]])</f>
        <v>17</v>
      </c>
      <c r="M1887" s="53" t="str">
        <f>IF(MasterData5[[#This Row],[Total Purchase]]&gt;=500, "Over $500", "")</f>
        <v/>
      </c>
      <c r="N1887" s="10"/>
      <c r="O1887" s="14" t="str">
        <f>IF(AND(MasterData5[[#This Row],[MntWines]]&gt;=AB$4, MasterData5[[#This Row],[Income ]]&lt;=$AB$12), "Yes", "")</f>
        <v/>
      </c>
      <c r="P1887" s="14" t="str">
        <f>IF(AND(MasterData5[[#This Row],[MntFruits]]&gt;=AC$4, MasterData5[[#This Row],[Income ]]&lt;=$AB$12), "Yes", "")</f>
        <v/>
      </c>
      <c r="Q1887" s="14" t="str">
        <f>IF(AND(MasterData5[[#This Row],[MntMeatProducts]]&gt;=AD$4, MasterData5[[#This Row],[Income ]]&lt;=$AB$12), "Yes", "")</f>
        <v/>
      </c>
      <c r="R1887" s="14" t="str">
        <f>IF(AND(MasterData5[[#This Row],[MntFishProducts]]&gt;=AE$4, MasterData5[[#This Row],[Income ]]&lt;=$AB$12), "Yes", "")</f>
        <v/>
      </c>
      <c r="S1887" s="14" t="str">
        <f>IF(AND(MasterData5[[#This Row],[MntSweetProducts]]&gt;=AF$4, MasterData5[[#This Row],[Income ]]&lt;=$AB$12), "Yes", "")</f>
        <v/>
      </c>
      <c r="U1887" s="14" t="str">
        <f>IF(MasterData5[[#This Row],[MntWines]]&gt;=AB$4, "Yes", "")</f>
        <v/>
      </c>
      <c r="V1887" s="14" t="str">
        <f>IF(MasterData5[[#This Row],[MntFruits]]&gt;=AC$4, "Yes", "")</f>
        <v/>
      </c>
      <c r="W1887" s="14" t="str">
        <f>IF(MasterData5[[#This Row],[MntMeatProducts]]&gt;=AD$4, "Yes", "")</f>
        <v/>
      </c>
      <c r="X1887" s="14" t="str">
        <f>IF(MasterData5[[#This Row],[MntFishProducts]]&gt;=AE$4, "Yes", "")</f>
        <v/>
      </c>
      <c r="Y1887" s="14" t="str">
        <f>IF(MasterData5[[#This Row],[MntSweetProducts]]&gt;=AF$4, "Yes", "")</f>
        <v/>
      </c>
    </row>
    <row r="1888" spans="1:25" x14ac:dyDescent="0.3">
      <c r="A1888">
        <v>9543</v>
      </c>
      <c r="B1888" s="10">
        <v>3</v>
      </c>
      <c r="C1888" s="10">
        <v>6</v>
      </c>
      <c r="D1888" s="10">
        <v>5</v>
      </c>
      <c r="E1888" s="10">
        <v>0</v>
      </c>
      <c r="F1888" s="10">
        <v>2</v>
      </c>
      <c r="G1888" s="10">
        <v>6</v>
      </c>
      <c r="H1888" s="24">
        <f>2021-'Customer Profile'!B1887</f>
        <v>36</v>
      </c>
      <c r="I1888" s="10">
        <f>IF(Analysis!$B$60="Wine",B1888,IF(Analysis!$B$60="Fruit",C1888,IF(Analysis!$B$60="Meat",D1888,IF(Analysis!$B$60="Fish",E1888,IF(Analysis!$B$60="Sweet",F1888,"")))))</f>
        <v>0</v>
      </c>
      <c r="J1888" s="10">
        <v>19986</v>
      </c>
      <c r="K1888" s="10" t="str">
        <f>IF(MasterData5[[#This Row],[Income ]]&gt;$AB$12, "Above", "Below")</f>
        <v>Below</v>
      </c>
      <c r="L1888" s="10">
        <f>SUM(MasterData5[[#This Row],[MntWines]:[MntSweetProducts]])</f>
        <v>16</v>
      </c>
      <c r="M1888" s="53" t="str">
        <f>IF(MasterData5[[#This Row],[Total Purchase]]&gt;=500, "Over $500", "")</f>
        <v/>
      </c>
      <c r="N1888" s="10"/>
      <c r="O1888" s="14" t="str">
        <f>IF(AND(MasterData5[[#This Row],[MntWines]]&gt;=AB$4, MasterData5[[#This Row],[Income ]]&lt;=$AB$12), "Yes", "")</f>
        <v/>
      </c>
      <c r="P1888" s="14" t="str">
        <f>IF(AND(MasterData5[[#This Row],[MntFruits]]&gt;=AC$4, MasterData5[[#This Row],[Income ]]&lt;=$AB$12), "Yes", "")</f>
        <v/>
      </c>
      <c r="Q1888" s="14" t="str">
        <f>IF(AND(MasterData5[[#This Row],[MntMeatProducts]]&gt;=AD$4, MasterData5[[#This Row],[Income ]]&lt;=$AB$12), "Yes", "")</f>
        <v/>
      </c>
      <c r="R1888" s="14" t="str">
        <f>IF(AND(MasterData5[[#This Row],[MntFishProducts]]&gt;=AE$4, MasterData5[[#This Row],[Income ]]&lt;=$AB$12), "Yes", "")</f>
        <v/>
      </c>
      <c r="S1888" s="14" t="str">
        <f>IF(AND(MasterData5[[#This Row],[MntSweetProducts]]&gt;=AF$4, MasterData5[[#This Row],[Income ]]&lt;=$AB$12), "Yes", "")</f>
        <v/>
      </c>
      <c r="U1888" s="14" t="str">
        <f>IF(MasterData5[[#This Row],[MntWines]]&gt;=AB$4, "Yes", "")</f>
        <v/>
      </c>
      <c r="V1888" s="14" t="str">
        <f>IF(MasterData5[[#This Row],[MntFruits]]&gt;=AC$4, "Yes", "")</f>
        <v/>
      </c>
      <c r="W1888" s="14" t="str">
        <f>IF(MasterData5[[#This Row],[MntMeatProducts]]&gt;=AD$4, "Yes", "")</f>
        <v/>
      </c>
      <c r="X1888" s="14" t="str">
        <f>IF(MasterData5[[#This Row],[MntFishProducts]]&gt;=AE$4, "Yes", "")</f>
        <v/>
      </c>
      <c r="Y1888" s="14" t="str">
        <f>IF(MasterData5[[#This Row],[MntSweetProducts]]&gt;=AF$4, "Yes", "")</f>
        <v/>
      </c>
    </row>
    <row r="1889" spans="1:25" x14ac:dyDescent="0.3">
      <c r="A1889">
        <v>9553</v>
      </c>
      <c r="B1889" s="10">
        <v>0</v>
      </c>
      <c r="C1889" s="10">
        <v>2</v>
      </c>
      <c r="D1889" s="10">
        <v>3</v>
      </c>
      <c r="E1889" s="10">
        <v>4</v>
      </c>
      <c r="F1889" s="10">
        <v>1</v>
      </c>
      <c r="G1889" s="10">
        <v>5</v>
      </c>
      <c r="H1889" s="24">
        <f>2021-'Customer Profile'!B1888</f>
        <v>34</v>
      </c>
      <c r="I1889" s="10">
        <f>IF(Analysis!$B$60="Wine",B1889,IF(Analysis!$B$60="Fruit",C1889,IF(Analysis!$B$60="Meat",D1889,IF(Analysis!$B$60="Fish",E1889,IF(Analysis!$B$60="Sweet",F1889,"")))))</f>
        <v>4</v>
      </c>
      <c r="J1889" s="10">
        <v>7500</v>
      </c>
      <c r="K1889" s="10" t="str">
        <f>IF(MasterData5[[#This Row],[Income ]]&gt;$AB$12, "Above", "Below")</f>
        <v>Below</v>
      </c>
      <c r="L1889" s="10">
        <f>SUM(MasterData5[[#This Row],[MntWines]:[MntSweetProducts]])</f>
        <v>10</v>
      </c>
      <c r="M1889" s="53" t="str">
        <f>IF(MasterData5[[#This Row],[Total Purchase]]&gt;=500, "Over $500", "")</f>
        <v/>
      </c>
      <c r="N1889" s="10"/>
      <c r="O1889" s="14" t="str">
        <f>IF(AND(MasterData5[[#This Row],[MntWines]]&gt;=AB$4, MasterData5[[#This Row],[Income ]]&lt;=$AB$12), "Yes", "")</f>
        <v/>
      </c>
      <c r="P1889" s="14" t="str">
        <f>IF(AND(MasterData5[[#This Row],[MntFruits]]&gt;=AC$4, MasterData5[[#This Row],[Income ]]&lt;=$AB$12), "Yes", "")</f>
        <v/>
      </c>
      <c r="Q1889" s="14" t="str">
        <f>IF(AND(MasterData5[[#This Row],[MntMeatProducts]]&gt;=AD$4, MasterData5[[#This Row],[Income ]]&lt;=$AB$12), "Yes", "")</f>
        <v/>
      </c>
      <c r="R1889" s="14" t="str">
        <f>IF(AND(MasterData5[[#This Row],[MntFishProducts]]&gt;=AE$4, MasterData5[[#This Row],[Income ]]&lt;=$AB$12), "Yes", "")</f>
        <v/>
      </c>
      <c r="S1889" s="14" t="str">
        <f>IF(AND(MasterData5[[#This Row],[MntSweetProducts]]&gt;=AF$4, MasterData5[[#This Row],[Income ]]&lt;=$AB$12), "Yes", "")</f>
        <v/>
      </c>
      <c r="U1889" s="14" t="str">
        <f>IF(MasterData5[[#This Row],[MntWines]]&gt;=AB$4, "Yes", "")</f>
        <v/>
      </c>
      <c r="V1889" s="14" t="str">
        <f>IF(MasterData5[[#This Row],[MntFruits]]&gt;=AC$4, "Yes", "")</f>
        <v/>
      </c>
      <c r="W1889" s="14" t="str">
        <f>IF(MasterData5[[#This Row],[MntMeatProducts]]&gt;=AD$4, "Yes", "")</f>
        <v/>
      </c>
      <c r="X1889" s="14" t="str">
        <f>IF(MasterData5[[#This Row],[MntFishProducts]]&gt;=AE$4, "Yes", "")</f>
        <v/>
      </c>
      <c r="Y1889" s="14" t="str">
        <f>IF(MasterData5[[#This Row],[MntSweetProducts]]&gt;=AF$4, "Yes", "")</f>
        <v/>
      </c>
    </row>
    <row r="1890" spans="1:25" x14ac:dyDescent="0.3">
      <c r="A1890">
        <v>9559</v>
      </c>
      <c r="B1890" s="10">
        <v>944</v>
      </c>
      <c r="C1890" s="10">
        <v>0</v>
      </c>
      <c r="D1890" s="10">
        <v>60</v>
      </c>
      <c r="E1890" s="10">
        <v>0</v>
      </c>
      <c r="F1890" s="10">
        <v>0</v>
      </c>
      <c r="G1890" s="10">
        <v>30</v>
      </c>
      <c r="H1890" s="24">
        <f>2021-'Customer Profile'!B1889</f>
        <v>60</v>
      </c>
      <c r="I1890" s="10">
        <f>IF(Analysis!$B$60="Wine",B1890,IF(Analysis!$B$60="Fruit",C1890,IF(Analysis!$B$60="Meat",D1890,IF(Analysis!$B$60="Fish",E1890,IF(Analysis!$B$60="Sweet",F1890,"")))))</f>
        <v>0</v>
      </c>
      <c r="J1890" s="10">
        <v>57072</v>
      </c>
      <c r="K1890" s="10" t="str">
        <f>IF(MasterData5[[#This Row],[Income ]]&gt;$AB$12, "Above", "Below")</f>
        <v>Above</v>
      </c>
      <c r="L1890" s="10">
        <f>SUM(MasterData5[[#This Row],[MntWines]:[MntSweetProducts]])</f>
        <v>1004</v>
      </c>
      <c r="M1890" s="53" t="str">
        <f>IF(MasterData5[[#This Row],[Total Purchase]]&gt;=500, "Over $500", "")</f>
        <v>Over $500</v>
      </c>
      <c r="N1890" s="10"/>
      <c r="O1890" s="14" t="str">
        <f>IF(AND(MasterData5[[#This Row],[MntWines]]&gt;=AB$4, MasterData5[[#This Row],[Income ]]&lt;=$AB$12), "Yes", "")</f>
        <v/>
      </c>
      <c r="P1890" s="14" t="str">
        <f>IF(AND(MasterData5[[#This Row],[MntFruits]]&gt;=AC$4, MasterData5[[#This Row],[Income ]]&lt;=$AB$12), "Yes", "")</f>
        <v/>
      </c>
      <c r="Q1890" s="14" t="str">
        <f>IF(AND(MasterData5[[#This Row],[MntMeatProducts]]&gt;=AD$4, MasterData5[[#This Row],[Income ]]&lt;=$AB$12), "Yes", "")</f>
        <v/>
      </c>
      <c r="R1890" s="14" t="str">
        <f>IF(AND(MasterData5[[#This Row],[MntFishProducts]]&gt;=AE$4, MasterData5[[#This Row],[Income ]]&lt;=$AB$12), "Yes", "")</f>
        <v/>
      </c>
      <c r="S1890" s="14" t="str">
        <f>IF(AND(MasterData5[[#This Row],[MntSweetProducts]]&gt;=AF$4, MasterData5[[#This Row],[Income ]]&lt;=$AB$12), "Yes", "")</f>
        <v/>
      </c>
      <c r="U1890" s="14" t="str">
        <f>IF(MasterData5[[#This Row],[MntWines]]&gt;=AB$4, "Yes", "")</f>
        <v>Yes</v>
      </c>
      <c r="V1890" s="14" t="str">
        <f>IF(MasterData5[[#This Row],[MntFruits]]&gt;=AC$4, "Yes", "")</f>
        <v/>
      </c>
      <c r="W1890" s="14" t="str">
        <f>IF(MasterData5[[#This Row],[MntMeatProducts]]&gt;=AD$4, "Yes", "")</f>
        <v/>
      </c>
      <c r="X1890" s="14" t="str">
        <f>IF(MasterData5[[#This Row],[MntFishProducts]]&gt;=AE$4, "Yes", "")</f>
        <v/>
      </c>
      <c r="Y1890" s="14" t="str">
        <f>IF(MasterData5[[#This Row],[MntSweetProducts]]&gt;=AF$4, "Yes", "")</f>
        <v/>
      </c>
    </row>
    <row r="1891" spans="1:25" x14ac:dyDescent="0.3">
      <c r="A1891">
        <v>9560</v>
      </c>
      <c r="B1891" s="10">
        <v>856</v>
      </c>
      <c r="C1891" s="10">
        <v>61</v>
      </c>
      <c r="D1891" s="10">
        <v>570</v>
      </c>
      <c r="E1891" s="10">
        <v>40</v>
      </c>
      <c r="F1891" s="10">
        <v>25</v>
      </c>
      <c r="G1891" s="10">
        <v>122</v>
      </c>
      <c r="H1891" s="24">
        <f>2021-'Customer Profile'!B1890</f>
        <v>56</v>
      </c>
      <c r="I1891" s="10">
        <f>IF(Analysis!$B$60="Wine",B1891,IF(Analysis!$B$60="Fruit",C1891,IF(Analysis!$B$60="Meat",D1891,IF(Analysis!$B$60="Fish",E1891,IF(Analysis!$B$60="Sweet",F1891,"")))))</f>
        <v>40</v>
      </c>
      <c r="J1891" s="10">
        <v>83003</v>
      </c>
      <c r="K1891" s="10" t="str">
        <f>IF(MasterData5[[#This Row],[Income ]]&gt;$AB$12, "Above", "Below")</f>
        <v>Above</v>
      </c>
      <c r="L1891" s="10">
        <f>SUM(MasterData5[[#This Row],[MntWines]:[MntSweetProducts]])</f>
        <v>1552</v>
      </c>
      <c r="M1891" s="53" t="str">
        <f>IF(MasterData5[[#This Row],[Total Purchase]]&gt;=500, "Over $500", "")</f>
        <v>Over $500</v>
      </c>
      <c r="N1891" s="10"/>
      <c r="O1891" s="14" t="str">
        <f>IF(AND(MasterData5[[#This Row],[MntWines]]&gt;=AB$4, MasterData5[[#This Row],[Income ]]&lt;=$AB$12), "Yes", "")</f>
        <v/>
      </c>
      <c r="P1891" s="14" t="str">
        <f>IF(AND(MasterData5[[#This Row],[MntFruits]]&gt;=AC$4, MasterData5[[#This Row],[Income ]]&lt;=$AB$12), "Yes", "")</f>
        <v/>
      </c>
      <c r="Q1891" s="14" t="str">
        <f>IF(AND(MasterData5[[#This Row],[MntMeatProducts]]&gt;=AD$4, MasterData5[[#This Row],[Income ]]&lt;=$AB$12), "Yes", "")</f>
        <v/>
      </c>
      <c r="R1891" s="14" t="str">
        <f>IF(AND(MasterData5[[#This Row],[MntFishProducts]]&gt;=AE$4, MasterData5[[#This Row],[Income ]]&lt;=$AB$12), "Yes", "")</f>
        <v/>
      </c>
      <c r="S1891" s="14" t="str">
        <f>IF(AND(MasterData5[[#This Row],[MntSweetProducts]]&gt;=AF$4, MasterData5[[#This Row],[Income ]]&lt;=$AB$12), "Yes", "")</f>
        <v/>
      </c>
      <c r="U1891" s="14" t="str">
        <f>IF(MasterData5[[#This Row],[MntWines]]&gt;=AB$4, "Yes", "")</f>
        <v>Yes</v>
      </c>
      <c r="V1891" s="14" t="str">
        <f>IF(MasterData5[[#This Row],[MntFruits]]&gt;=AC$4, "Yes", "")</f>
        <v>Yes</v>
      </c>
      <c r="W1891" s="14" t="str">
        <f>IF(MasterData5[[#This Row],[MntMeatProducts]]&gt;=AD$4, "Yes", "")</f>
        <v>Yes</v>
      </c>
      <c r="X1891" s="14" t="str">
        <f>IF(MasterData5[[#This Row],[MntFishProducts]]&gt;=AE$4, "Yes", "")</f>
        <v>Yes</v>
      </c>
      <c r="Y1891" s="14" t="str">
        <f>IF(MasterData5[[#This Row],[MntSweetProducts]]&gt;=AF$4, "Yes", "")</f>
        <v/>
      </c>
    </row>
    <row r="1892" spans="1:25" x14ac:dyDescent="0.3">
      <c r="A1892">
        <v>9576</v>
      </c>
      <c r="B1892" s="10">
        <v>86</v>
      </c>
      <c r="C1892" s="10">
        <v>4</v>
      </c>
      <c r="D1892" s="10">
        <v>56</v>
      </c>
      <c r="E1892" s="10">
        <v>2</v>
      </c>
      <c r="F1892" s="10">
        <v>4</v>
      </c>
      <c r="G1892" s="10">
        <v>7</v>
      </c>
      <c r="H1892" s="24">
        <f>2021-'Customer Profile'!B1891</f>
        <v>39</v>
      </c>
      <c r="I1892" s="10">
        <f>IF(Analysis!$B$60="Wine",B1892,IF(Analysis!$B$60="Fruit",C1892,IF(Analysis!$B$60="Meat",D1892,IF(Analysis!$B$60="Fish",E1892,IF(Analysis!$B$60="Sweet",F1892,"")))))</f>
        <v>2</v>
      </c>
      <c r="J1892" s="10">
        <v>32313</v>
      </c>
      <c r="K1892" s="10" t="str">
        <f>IF(MasterData5[[#This Row],[Income ]]&gt;$AB$12, "Above", "Below")</f>
        <v>Below</v>
      </c>
      <c r="L1892" s="10">
        <f>SUM(MasterData5[[#This Row],[MntWines]:[MntSweetProducts]])</f>
        <v>152</v>
      </c>
      <c r="M1892" s="53" t="str">
        <f>IF(MasterData5[[#This Row],[Total Purchase]]&gt;=500, "Over $500", "")</f>
        <v/>
      </c>
      <c r="N1892" s="10"/>
      <c r="O1892" s="14" t="str">
        <f>IF(AND(MasterData5[[#This Row],[MntWines]]&gt;=AB$4, MasterData5[[#This Row],[Income ]]&lt;=$AB$12), "Yes", "")</f>
        <v/>
      </c>
      <c r="P1892" s="14" t="str">
        <f>IF(AND(MasterData5[[#This Row],[MntFruits]]&gt;=AC$4, MasterData5[[#This Row],[Income ]]&lt;=$AB$12), "Yes", "")</f>
        <v/>
      </c>
      <c r="Q1892" s="14" t="str">
        <f>IF(AND(MasterData5[[#This Row],[MntMeatProducts]]&gt;=AD$4, MasterData5[[#This Row],[Income ]]&lt;=$AB$12), "Yes", "")</f>
        <v/>
      </c>
      <c r="R1892" s="14" t="str">
        <f>IF(AND(MasterData5[[#This Row],[MntFishProducts]]&gt;=AE$4, MasterData5[[#This Row],[Income ]]&lt;=$AB$12), "Yes", "")</f>
        <v/>
      </c>
      <c r="S1892" s="14" t="str">
        <f>IF(AND(MasterData5[[#This Row],[MntSweetProducts]]&gt;=AF$4, MasterData5[[#This Row],[Income ]]&lt;=$AB$12), "Yes", "")</f>
        <v/>
      </c>
      <c r="U1892" s="14" t="str">
        <f>IF(MasterData5[[#This Row],[MntWines]]&gt;=AB$4, "Yes", "")</f>
        <v/>
      </c>
      <c r="V1892" s="14" t="str">
        <f>IF(MasterData5[[#This Row],[MntFruits]]&gt;=AC$4, "Yes", "")</f>
        <v/>
      </c>
      <c r="W1892" s="14" t="str">
        <f>IF(MasterData5[[#This Row],[MntMeatProducts]]&gt;=AD$4, "Yes", "")</f>
        <v/>
      </c>
      <c r="X1892" s="14" t="str">
        <f>IF(MasterData5[[#This Row],[MntFishProducts]]&gt;=AE$4, "Yes", "")</f>
        <v/>
      </c>
      <c r="Y1892" s="14" t="str">
        <f>IF(MasterData5[[#This Row],[MntSweetProducts]]&gt;=AF$4, "Yes", "")</f>
        <v/>
      </c>
    </row>
    <row r="1893" spans="1:25" x14ac:dyDescent="0.3">
      <c r="A1893">
        <v>9579</v>
      </c>
      <c r="B1893" s="10">
        <v>53</v>
      </c>
      <c r="C1893" s="10">
        <v>1</v>
      </c>
      <c r="D1893" s="10">
        <v>34</v>
      </c>
      <c r="E1893" s="10">
        <v>2</v>
      </c>
      <c r="F1893" s="10">
        <v>0</v>
      </c>
      <c r="G1893" s="10">
        <v>16</v>
      </c>
      <c r="H1893" s="24">
        <f>2021-'Customer Profile'!B1892</f>
        <v>62</v>
      </c>
      <c r="I1893" s="10">
        <f>IF(Analysis!$B$60="Wine",B1893,IF(Analysis!$B$60="Fruit",C1893,IF(Analysis!$B$60="Meat",D1893,IF(Analysis!$B$60="Fish",E1893,IF(Analysis!$B$60="Sweet",F1893,"")))))</f>
        <v>2</v>
      </c>
      <c r="J1893" s="10">
        <v>33762</v>
      </c>
      <c r="K1893" s="10" t="str">
        <f>IF(MasterData5[[#This Row],[Income ]]&gt;$AB$12, "Above", "Below")</f>
        <v>Below</v>
      </c>
      <c r="L1893" s="10">
        <f>SUM(MasterData5[[#This Row],[MntWines]:[MntSweetProducts]])</f>
        <v>90</v>
      </c>
      <c r="M1893" s="53" t="str">
        <f>IF(MasterData5[[#This Row],[Total Purchase]]&gt;=500, "Over $500", "")</f>
        <v/>
      </c>
      <c r="N1893" s="10"/>
      <c r="O1893" s="14" t="str">
        <f>IF(AND(MasterData5[[#This Row],[MntWines]]&gt;=AB$4, MasterData5[[#This Row],[Income ]]&lt;=$AB$12), "Yes", "")</f>
        <v/>
      </c>
      <c r="P1893" s="14" t="str">
        <f>IF(AND(MasterData5[[#This Row],[MntFruits]]&gt;=AC$4, MasterData5[[#This Row],[Income ]]&lt;=$AB$12), "Yes", "")</f>
        <v/>
      </c>
      <c r="Q1893" s="14" t="str">
        <f>IF(AND(MasterData5[[#This Row],[MntMeatProducts]]&gt;=AD$4, MasterData5[[#This Row],[Income ]]&lt;=$AB$12), "Yes", "")</f>
        <v/>
      </c>
      <c r="R1893" s="14" t="str">
        <f>IF(AND(MasterData5[[#This Row],[MntFishProducts]]&gt;=AE$4, MasterData5[[#This Row],[Income ]]&lt;=$AB$12), "Yes", "")</f>
        <v/>
      </c>
      <c r="S1893" s="14" t="str">
        <f>IF(AND(MasterData5[[#This Row],[MntSweetProducts]]&gt;=AF$4, MasterData5[[#This Row],[Income ]]&lt;=$AB$12), "Yes", "")</f>
        <v/>
      </c>
      <c r="U1893" s="14" t="str">
        <f>IF(MasterData5[[#This Row],[MntWines]]&gt;=AB$4, "Yes", "")</f>
        <v/>
      </c>
      <c r="V1893" s="14" t="str">
        <f>IF(MasterData5[[#This Row],[MntFruits]]&gt;=AC$4, "Yes", "")</f>
        <v/>
      </c>
      <c r="W1893" s="14" t="str">
        <f>IF(MasterData5[[#This Row],[MntMeatProducts]]&gt;=AD$4, "Yes", "")</f>
        <v/>
      </c>
      <c r="X1893" s="14" t="str">
        <f>IF(MasterData5[[#This Row],[MntFishProducts]]&gt;=AE$4, "Yes", "")</f>
        <v/>
      </c>
      <c r="Y1893" s="14" t="str">
        <f>IF(MasterData5[[#This Row],[MntSweetProducts]]&gt;=AF$4, "Yes", "")</f>
        <v/>
      </c>
    </row>
    <row r="1894" spans="1:25" x14ac:dyDescent="0.3">
      <c r="A1894">
        <v>9589</v>
      </c>
      <c r="B1894" s="10">
        <v>332</v>
      </c>
      <c r="C1894" s="10">
        <v>194</v>
      </c>
      <c r="D1894" s="10">
        <v>377</v>
      </c>
      <c r="E1894" s="10">
        <v>149</v>
      </c>
      <c r="F1894" s="10">
        <v>125</v>
      </c>
      <c r="G1894" s="10">
        <v>57</v>
      </c>
      <c r="H1894" s="24">
        <f>2021-'Customer Profile'!B1893</f>
        <v>73</v>
      </c>
      <c r="I1894" s="10">
        <f>IF(Analysis!$B$60="Wine",B1894,IF(Analysis!$B$60="Fruit",C1894,IF(Analysis!$B$60="Meat",D1894,IF(Analysis!$B$60="Fish",E1894,IF(Analysis!$B$60="Sweet",F1894,"")))))</f>
        <v>149</v>
      </c>
      <c r="J1894" s="10">
        <v>82032</v>
      </c>
      <c r="K1894" s="10" t="str">
        <f>IF(MasterData5[[#This Row],[Income ]]&gt;$AB$12, "Above", "Below")</f>
        <v>Above</v>
      </c>
      <c r="L1894" s="10">
        <f>SUM(MasterData5[[#This Row],[MntWines]:[MntSweetProducts]])</f>
        <v>1177</v>
      </c>
      <c r="M1894" s="53" t="str">
        <f>IF(MasterData5[[#This Row],[Total Purchase]]&gt;=500, "Over $500", "")</f>
        <v>Over $500</v>
      </c>
      <c r="N1894" s="10"/>
      <c r="O1894" s="14" t="str">
        <f>IF(AND(MasterData5[[#This Row],[MntWines]]&gt;=AB$4, MasterData5[[#This Row],[Income ]]&lt;=$AB$12), "Yes", "")</f>
        <v/>
      </c>
      <c r="P1894" s="14" t="str">
        <f>IF(AND(MasterData5[[#This Row],[MntFruits]]&gt;=AC$4, MasterData5[[#This Row],[Income ]]&lt;=$AB$12), "Yes", "")</f>
        <v/>
      </c>
      <c r="Q1894" s="14" t="str">
        <f>IF(AND(MasterData5[[#This Row],[MntMeatProducts]]&gt;=AD$4, MasterData5[[#This Row],[Income ]]&lt;=$AB$12), "Yes", "")</f>
        <v/>
      </c>
      <c r="R1894" s="14" t="str">
        <f>IF(AND(MasterData5[[#This Row],[MntFishProducts]]&gt;=AE$4, MasterData5[[#This Row],[Income ]]&lt;=$AB$12), "Yes", "")</f>
        <v/>
      </c>
      <c r="S1894" s="14" t="str">
        <f>IF(AND(MasterData5[[#This Row],[MntSweetProducts]]&gt;=AF$4, MasterData5[[#This Row],[Income ]]&lt;=$AB$12), "Yes", "")</f>
        <v/>
      </c>
      <c r="U1894" s="14" t="str">
        <f>IF(MasterData5[[#This Row],[MntWines]]&gt;=AB$4, "Yes", "")</f>
        <v>Yes</v>
      </c>
      <c r="V1894" s="14" t="str">
        <f>IF(MasterData5[[#This Row],[MntFruits]]&gt;=AC$4, "Yes", "")</f>
        <v>Yes</v>
      </c>
      <c r="W1894" s="14" t="str">
        <f>IF(MasterData5[[#This Row],[MntMeatProducts]]&gt;=AD$4, "Yes", "")</f>
        <v>Yes</v>
      </c>
      <c r="X1894" s="14" t="str">
        <f>IF(MasterData5[[#This Row],[MntFishProducts]]&gt;=AE$4, "Yes", "")</f>
        <v>Yes</v>
      </c>
      <c r="Y1894" s="14" t="str">
        <f>IF(MasterData5[[#This Row],[MntSweetProducts]]&gt;=AF$4, "Yes", "")</f>
        <v>Yes</v>
      </c>
    </row>
    <row r="1895" spans="1:25" x14ac:dyDescent="0.3">
      <c r="A1895">
        <v>9592</v>
      </c>
      <c r="B1895" s="10">
        <v>11</v>
      </c>
      <c r="C1895" s="10">
        <v>2</v>
      </c>
      <c r="D1895" s="10">
        <v>9</v>
      </c>
      <c r="E1895" s="10">
        <v>3</v>
      </c>
      <c r="F1895" s="10">
        <v>0</v>
      </c>
      <c r="G1895" s="10">
        <v>8</v>
      </c>
      <c r="H1895" s="24">
        <f>2021-'Customer Profile'!B1894</f>
        <v>38</v>
      </c>
      <c r="I1895" s="10">
        <f>IF(Analysis!$B$60="Wine",B1895,IF(Analysis!$B$60="Fruit",C1895,IF(Analysis!$B$60="Meat",D1895,IF(Analysis!$B$60="Fish",E1895,IF(Analysis!$B$60="Sweet",F1895,"")))))</f>
        <v>3</v>
      </c>
      <c r="J1895" s="10">
        <v>22010</v>
      </c>
      <c r="K1895" s="10" t="str">
        <f>IF(MasterData5[[#This Row],[Income ]]&gt;$AB$12, "Above", "Below")</f>
        <v>Below</v>
      </c>
      <c r="L1895" s="10">
        <f>SUM(MasterData5[[#This Row],[MntWines]:[MntSweetProducts]])</f>
        <v>25</v>
      </c>
      <c r="M1895" s="53" t="str">
        <f>IF(MasterData5[[#This Row],[Total Purchase]]&gt;=500, "Over $500", "")</f>
        <v/>
      </c>
      <c r="N1895" s="10"/>
      <c r="O1895" s="14" t="str">
        <f>IF(AND(MasterData5[[#This Row],[MntWines]]&gt;=AB$4, MasterData5[[#This Row],[Income ]]&lt;=$AB$12), "Yes", "")</f>
        <v/>
      </c>
      <c r="P1895" s="14" t="str">
        <f>IF(AND(MasterData5[[#This Row],[MntFruits]]&gt;=AC$4, MasterData5[[#This Row],[Income ]]&lt;=$AB$12), "Yes", "")</f>
        <v/>
      </c>
      <c r="Q1895" s="14" t="str">
        <f>IF(AND(MasterData5[[#This Row],[MntMeatProducts]]&gt;=AD$4, MasterData5[[#This Row],[Income ]]&lt;=$AB$12), "Yes", "")</f>
        <v/>
      </c>
      <c r="R1895" s="14" t="str">
        <f>IF(AND(MasterData5[[#This Row],[MntFishProducts]]&gt;=AE$4, MasterData5[[#This Row],[Income ]]&lt;=$AB$12), "Yes", "")</f>
        <v/>
      </c>
      <c r="S1895" s="14" t="str">
        <f>IF(AND(MasterData5[[#This Row],[MntSweetProducts]]&gt;=AF$4, MasterData5[[#This Row],[Income ]]&lt;=$AB$12), "Yes", "")</f>
        <v/>
      </c>
      <c r="U1895" s="14" t="str">
        <f>IF(MasterData5[[#This Row],[MntWines]]&gt;=AB$4, "Yes", "")</f>
        <v/>
      </c>
      <c r="V1895" s="14" t="str">
        <f>IF(MasterData5[[#This Row],[MntFruits]]&gt;=AC$4, "Yes", "")</f>
        <v/>
      </c>
      <c r="W1895" s="14" t="str">
        <f>IF(MasterData5[[#This Row],[MntMeatProducts]]&gt;=AD$4, "Yes", "")</f>
        <v/>
      </c>
      <c r="X1895" s="14" t="str">
        <f>IF(MasterData5[[#This Row],[MntFishProducts]]&gt;=AE$4, "Yes", "")</f>
        <v/>
      </c>
      <c r="Y1895" s="14" t="str">
        <f>IF(MasterData5[[#This Row],[MntSweetProducts]]&gt;=AF$4, "Yes", "")</f>
        <v/>
      </c>
    </row>
    <row r="1896" spans="1:25" x14ac:dyDescent="0.3">
      <c r="A1896">
        <v>9595</v>
      </c>
      <c r="B1896" s="10">
        <v>539</v>
      </c>
      <c r="C1896" s="10">
        <v>169</v>
      </c>
      <c r="D1896" s="10">
        <v>816</v>
      </c>
      <c r="E1896" s="10">
        <v>20</v>
      </c>
      <c r="F1896" s="10">
        <v>0</v>
      </c>
      <c r="G1896" s="10">
        <v>30</v>
      </c>
      <c r="H1896" s="24">
        <f>2021-'Customer Profile'!B1895</f>
        <v>60</v>
      </c>
      <c r="I1896" s="10">
        <f>IF(Analysis!$B$60="Wine",B1896,IF(Analysis!$B$60="Fruit",C1896,IF(Analysis!$B$60="Meat",D1896,IF(Analysis!$B$60="Fish",E1896,IF(Analysis!$B$60="Sweet",F1896,"")))))</f>
        <v>20</v>
      </c>
      <c r="J1896" s="10">
        <v>64260</v>
      </c>
      <c r="K1896" s="10" t="str">
        <f>IF(MasterData5[[#This Row],[Income ]]&gt;$AB$12, "Above", "Below")</f>
        <v>Above</v>
      </c>
      <c r="L1896" s="10">
        <f>SUM(MasterData5[[#This Row],[MntWines]:[MntSweetProducts]])</f>
        <v>1544</v>
      </c>
      <c r="M1896" s="53" t="str">
        <f>IF(MasterData5[[#This Row],[Total Purchase]]&gt;=500, "Over $500", "")</f>
        <v>Over $500</v>
      </c>
      <c r="N1896" s="10"/>
      <c r="O1896" s="14" t="str">
        <f>IF(AND(MasterData5[[#This Row],[MntWines]]&gt;=AB$4, MasterData5[[#This Row],[Income ]]&lt;=$AB$12), "Yes", "")</f>
        <v/>
      </c>
      <c r="P1896" s="14" t="str">
        <f>IF(AND(MasterData5[[#This Row],[MntFruits]]&gt;=AC$4, MasterData5[[#This Row],[Income ]]&lt;=$AB$12), "Yes", "")</f>
        <v/>
      </c>
      <c r="Q1896" s="14" t="str">
        <f>IF(AND(MasterData5[[#This Row],[MntMeatProducts]]&gt;=AD$4, MasterData5[[#This Row],[Income ]]&lt;=$AB$12), "Yes", "")</f>
        <v/>
      </c>
      <c r="R1896" s="14" t="str">
        <f>IF(AND(MasterData5[[#This Row],[MntFishProducts]]&gt;=AE$4, MasterData5[[#This Row],[Income ]]&lt;=$AB$12), "Yes", "")</f>
        <v/>
      </c>
      <c r="S1896" s="14" t="str">
        <f>IF(AND(MasterData5[[#This Row],[MntSweetProducts]]&gt;=AF$4, MasterData5[[#This Row],[Income ]]&lt;=$AB$12), "Yes", "")</f>
        <v/>
      </c>
      <c r="U1896" s="14" t="str">
        <f>IF(MasterData5[[#This Row],[MntWines]]&gt;=AB$4, "Yes", "")</f>
        <v>Yes</v>
      </c>
      <c r="V1896" s="14" t="str">
        <f>IF(MasterData5[[#This Row],[MntFruits]]&gt;=AC$4, "Yes", "")</f>
        <v>Yes</v>
      </c>
      <c r="W1896" s="14" t="str">
        <f>IF(MasterData5[[#This Row],[MntMeatProducts]]&gt;=AD$4, "Yes", "")</f>
        <v>Yes</v>
      </c>
      <c r="X1896" s="14" t="str">
        <f>IF(MasterData5[[#This Row],[MntFishProducts]]&gt;=AE$4, "Yes", "")</f>
        <v/>
      </c>
      <c r="Y1896" s="14" t="str">
        <f>IF(MasterData5[[#This Row],[MntSweetProducts]]&gt;=AF$4, "Yes", "")</f>
        <v/>
      </c>
    </row>
    <row r="1897" spans="1:25" x14ac:dyDescent="0.3">
      <c r="A1897">
        <v>9596</v>
      </c>
      <c r="B1897" s="10">
        <v>365</v>
      </c>
      <c r="C1897" s="10">
        <v>32</v>
      </c>
      <c r="D1897" s="10">
        <v>117</v>
      </c>
      <c r="E1897" s="10">
        <v>34</v>
      </c>
      <c r="F1897" s="10">
        <v>110</v>
      </c>
      <c r="G1897" s="10">
        <v>6</v>
      </c>
      <c r="H1897" s="24">
        <f>2021-'Customer Profile'!B1896</f>
        <v>41</v>
      </c>
      <c r="I1897" s="10">
        <f>IF(Analysis!$B$60="Wine",B1897,IF(Analysis!$B$60="Fruit",C1897,IF(Analysis!$B$60="Meat",D1897,IF(Analysis!$B$60="Fish",E1897,IF(Analysis!$B$60="Sweet",F1897,"")))))</f>
        <v>34</v>
      </c>
      <c r="J1897" s="10">
        <v>65295</v>
      </c>
      <c r="K1897" s="10" t="str">
        <f>IF(MasterData5[[#This Row],[Income ]]&gt;$AB$12, "Above", "Below")</f>
        <v>Above</v>
      </c>
      <c r="L1897" s="10">
        <f>SUM(MasterData5[[#This Row],[MntWines]:[MntSweetProducts]])</f>
        <v>658</v>
      </c>
      <c r="M1897" s="53" t="str">
        <f>IF(MasterData5[[#This Row],[Total Purchase]]&gt;=500, "Over $500", "")</f>
        <v>Over $500</v>
      </c>
      <c r="N1897" s="10"/>
      <c r="O1897" s="14" t="str">
        <f>IF(AND(MasterData5[[#This Row],[MntWines]]&gt;=AB$4, MasterData5[[#This Row],[Income ]]&lt;=$AB$12), "Yes", "")</f>
        <v/>
      </c>
      <c r="P1897" s="14" t="str">
        <f>IF(AND(MasterData5[[#This Row],[MntFruits]]&gt;=AC$4, MasterData5[[#This Row],[Income ]]&lt;=$AB$12), "Yes", "")</f>
        <v/>
      </c>
      <c r="Q1897" s="14" t="str">
        <f>IF(AND(MasterData5[[#This Row],[MntMeatProducts]]&gt;=AD$4, MasterData5[[#This Row],[Income ]]&lt;=$AB$12), "Yes", "")</f>
        <v/>
      </c>
      <c r="R1897" s="14" t="str">
        <f>IF(AND(MasterData5[[#This Row],[MntFishProducts]]&gt;=AE$4, MasterData5[[#This Row],[Income ]]&lt;=$AB$12), "Yes", "")</f>
        <v/>
      </c>
      <c r="S1897" s="14" t="str">
        <f>IF(AND(MasterData5[[#This Row],[MntSweetProducts]]&gt;=AF$4, MasterData5[[#This Row],[Income ]]&lt;=$AB$12), "Yes", "")</f>
        <v/>
      </c>
      <c r="U1897" s="14" t="str">
        <f>IF(MasterData5[[#This Row],[MntWines]]&gt;=AB$4, "Yes", "")</f>
        <v>Yes</v>
      </c>
      <c r="V1897" s="14" t="str">
        <f>IF(MasterData5[[#This Row],[MntFruits]]&gt;=AC$4, "Yes", "")</f>
        <v>Yes</v>
      </c>
      <c r="W1897" s="14" t="str">
        <f>IF(MasterData5[[#This Row],[MntMeatProducts]]&gt;=AD$4, "Yes", "")</f>
        <v/>
      </c>
      <c r="X1897" s="14" t="str">
        <f>IF(MasterData5[[#This Row],[MntFishProducts]]&gt;=AE$4, "Yes", "")</f>
        <v/>
      </c>
      <c r="Y1897" s="14" t="str">
        <f>IF(MasterData5[[#This Row],[MntSweetProducts]]&gt;=AF$4, "Yes", "")</f>
        <v>Yes</v>
      </c>
    </row>
    <row r="1898" spans="1:25" x14ac:dyDescent="0.3">
      <c r="A1898">
        <v>9597</v>
      </c>
      <c r="B1898" s="10">
        <v>236</v>
      </c>
      <c r="C1898" s="10">
        <v>106</v>
      </c>
      <c r="D1898" s="10">
        <v>189</v>
      </c>
      <c r="E1898" s="10">
        <v>23</v>
      </c>
      <c r="F1898" s="10">
        <v>41</v>
      </c>
      <c r="G1898" s="10">
        <v>130</v>
      </c>
      <c r="H1898" s="24">
        <f>2021-'Customer Profile'!B1897</f>
        <v>52</v>
      </c>
      <c r="I1898" s="10">
        <f>IF(Analysis!$B$60="Wine",B1898,IF(Analysis!$B$60="Fruit",C1898,IF(Analysis!$B$60="Meat",D1898,IF(Analysis!$B$60="Fish",E1898,IF(Analysis!$B$60="Sweet",F1898,"")))))</f>
        <v>23</v>
      </c>
      <c r="J1898" s="10">
        <v>73448</v>
      </c>
      <c r="K1898" s="10" t="str">
        <f>IF(MasterData5[[#This Row],[Income ]]&gt;$AB$12, "Above", "Below")</f>
        <v>Above</v>
      </c>
      <c r="L1898" s="10">
        <f>SUM(MasterData5[[#This Row],[MntWines]:[MntSweetProducts]])</f>
        <v>595</v>
      </c>
      <c r="M1898" s="53" t="str">
        <f>IF(MasterData5[[#This Row],[Total Purchase]]&gt;=500, "Over $500", "")</f>
        <v>Over $500</v>
      </c>
      <c r="N1898" s="10"/>
      <c r="O1898" s="14" t="str">
        <f>IF(AND(MasterData5[[#This Row],[MntWines]]&gt;=AB$4, MasterData5[[#This Row],[Income ]]&lt;=$AB$12), "Yes", "")</f>
        <v/>
      </c>
      <c r="P1898" s="14" t="str">
        <f>IF(AND(MasterData5[[#This Row],[MntFruits]]&gt;=AC$4, MasterData5[[#This Row],[Income ]]&lt;=$AB$12), "Yes", "")</f>
        <v/>
      </c>
      <c r="Q1898" s="14" t="str">
        <f>IF(AND(MasterData5[[#This Row],[MntMeatProducts]]&gt;=AD$4, MasterData5[[#This Row],[Income ]]&lt;=$AB$12), "Yes", "")</f>
        <v/>
      </c>
      <c r="R1898" s="14" t="str">
        <f>IF(AND(MasterData5[[#This Row],[MntFishProducts]]&gt;=AE$4, MasterData5[[#This Row],[Income ]]&lt;=$AB$12), "Yes", "")</f>
        <v/>
      </c>
      <c r="S1898" s="14" t="str">
        <f>IF(AND(MasterData5[[#This Row],[MntSweetProducts]]&gt;=AF$4, MasterData5[[#This Row],[Income ]]&lt;=$AB$12), "Yes", "")</f>
        <v/>
      </c>
      <c r="U1898" s="14" t="str">
        <f>IF(MasterData5[[#This Row],[MntWines]]&gt;=AB$4, "Yes", "")</f>
        <v/>
      </c>
      <c r="V1898" s="14" t="str">
        <f>IF(MasterData5[[#This Row],[MntFruits]]&gt;=AC$4, "Yes", "")</f>
        <v>Yes</v>
      </c>
      <c r="W1898" s="14" t="str">
        <f>IF(MasterData5[[#This Row],[MntMeatProducts]]&gt;=AD$4, "Yes", "")</f>
        <v>Yes</v>
      </c>
      <c r="X1898" s="14" t="str">
        <f>IF(MasterData5[[#This Row],[MntFishProducts]]&gt;=AE$4, "Yes", "")</f>
        <v/>
      </c>
      <c r="Y1898" s="14" t="str">
        <f>IF(MasterData5[[#This Row],[MntSweetProducts]]&gt;=AF$4, "Yes", "")</f>
        <v>Yes</v>
      </c>
    </row>
    <row r="1899" spans="1:25" x14ac:dyDescent="0.3">
      <c r="A1899">
        <v>9606</v>
      </c>
      <c r="B1899" s="10">
        <v>882</v>
      </c>
      <c r="C1899" s="10">
        <v>29</v>
      </c>
      <c r="D1899" s="10">
        <v>514</v>
      </c>
      <c r="E1899" s="10">
        <v>38</v>
      </c>
      <c r="F1899" s="10">
        <v>29</v>
      </c>
      <c r="G1899" s="10">
        <v>44</v>
      </c>
      <c r="H1899" s="24">
        <f>2021-'Customer Profile'!B1898</f>
        <v>56</v>
      </c>
      <c r="I1899" s="10">
        <f>IF(Analysis!$B$60="Wine",B1899,IF(Analysis!$B$60="Fruit",C1899,IF(Analysis!$B$60="Meat",D1899,IF(Analysis!$B$60="Fish",E1899,IF(Analysis!$B$60="Sweet",F1899,"")))))</f>
        <v>38</v>
      </c>
      <c r="J1899" s="10">
        <v>69969</v>
      </c>
      <c r="K1899" s="10" t="str">
        <f>IF(MasterData5[[#This Row],[Income ]]&gt;$AB$12, "Above", "Below")</f>
        <v>Above</v>
      </c>
      <c r="L1899" s="10">
        <f>SUM(MasterData5[[#This Row],[MntWines]:[MntSweetProducts]])</f>
        <v>1492</v>
      </c>
      <c r="M1899" s="53" t="str">
        <f>IF(MasterData5[[#This Row],[Total Purchase]]&gt;=500, "Over $500", "")</f>
        <v>Over $500</v>
      </c>
      <c r="N1899" s="10"/>
      <c r="O1899" s="14" t="str">
        <f>IF(AND(MasterData5[[#This Row],[MntWines]]&gt;=AB$4, MasterData5[[#This Row],[Income ]]&lt;=$AB$12), "Yes", "")</f>
        <v/>
      </c>
      <c r="P1899" s="14" t="str">
        <f>IF(AND(MasterData5[[#This Row],[MntFruits]]&gt;=AC$4, MasterData5[[#This Row],[Income ]]&lt;=$AB$12), "Yes", "")</f>
        <v/>
      </c>
      <c r="Q1899" s="14" t="str">
        <f>IF(AND(MasterData5[[#This Row],[MntMeatProducts]]&gt;=AD$4, MasterData5[[#This Row],[Income ]]&lt;=$AB$12), "Yes", "")</f>
        <v/>
      </c>
      <c r="R1899" s="14" t="str">
        <f>IF(AND(MasterData5[[#This Row],[MntFishProducts]]&gt;=AE$4, MasterData5[[#This Row],[Income ]]&lt;=$AB$12), "Yes", "")</f>
        <v/>
      </c>
      <c r="S1899" s="14" t="str">
        <f>IF(AND(MasterData5[[#This Row],[MntSweetProducts]]&gt;=AF$4, MasterData5[[#This Row],[Income ]]&lt;=$AB$12), "Yes", "")</f>
        <v/>
      </c>
      <c r="U1899" s="14" t="str">
        <f>IF(MasterData5[[#This Row],[MntWines]]&gt;=AB$4, "Yes", "")</f>
        <v>Yes</v>
      </c>
      <c r="V1899" s="14" t="str">
        <f>IF(MasterData5[[#This Row],[MntFruits]]&gt;=AC$4, "Yes", "")</f>
        <v>Yes</v>
      </c>
      <c r="W1899" s="14" t="str">
        <f>IF(MasterData5[[#This Row],[MntMeatProducts]]&gt;=AD$4, "Yes", "")</f>
        <v>Yes</v>
      </c>
      <c r="X1899" s="14" t="str">
        <f>IF(MasterData5[[#This Row],[MntFishProducts]]&gt;=AE$4, "Yes", "")</f>
        <v>Yes</v>
      </c>
      <c r="Y1899" s="14" t="str">
        <f>IF(MasterData5[[#This Row],[MntSweetProducts]]&gt;=AF$4, "Yes", "")</f>
        <v>Yes</v>
      </c>
    </row>
    <row r="1900" spans="1:25" x14ac:dyDescent="0.3">
      <c r="A1900">
        <v>9612</v>
      </c>
      <c r="B1900" s="10">
        <v>1</v>
      </c>
      <c r="C1900" s="10">
        <v>8</v>
      </c>
      <c r="D1900" s="10">
        <v>6</v>
      </c>
      <c r="E1900" s="10">
        <v>4</v>
      </c>
      <c r="F1900" s="10">
        <v>8</v>
      </c>
      <c r="G1900" s="10">
        <v>16</v>
      </c>
      <c r="H1900" s="24">
        <f>2021-'Customer Profile'!B1899</f>
        <v>34</v>
      </c>
      <c r="I1900" s="10">
        <f>IF(Analysis!$B$60="Wine",B1900,IF(Analysis!$B$60="Fruit",C1900,IF(Analysis!$B$60="Meat",D1900,IF(Analysis!$B$60="Fish",E1900,IF(Analysis!$B$60="Sweet",F1900,"")))))</f>
        <v>4</v>
      </c>
      <c r="J1900" s="10">
        <v>23830</v>
      </c>
      <c r="K1900" s="10" t="str">
        <f>IF(MasterData5[[#This Row],[Income ]]&gt;$AB$12, "Above", "Below")</f>
        <v>Below</v>
      </c>
      <c r="L1900" s="10">
        <f>SUM(MasterData5[[#This Row],[MntWines]:[MntSweetProducts]])</f>
        <v>27</v>
      </c>
      <c r="M1900" s="53" t="str">
        <f>IF(MasterData5[[#This Row],[Total Purchase]]&gt;=500, "Over $500", "")</f>
        <v/>
      </c>
      <c r="N1900" s="10"/>
      <c r="O1900" s="14" t="str">
        <f>IF(AND(MasterData5[[#This Row],[MntWines]]&gt;=AB$4, MasterData5[[#This Row],[Income ]]&lt;=$AB$12), "Yes", "")</f>
        <v/>
      </c>
      <c r="P1900" s="14" t="str">
        <f>IF(AND(MasterData5[[#This Row],[MntFruits]]&gt;=AC$4, MasterData5[[#This Row],[Income ]]&lt;=$AB$12), "Yes", "")</f>
        <v/>
      </c>
      <c r="Q1900" s="14" t="str">
        <f>IF(AND(MasterData5[[#This Row],[MntMeatProducts]]&gt;=AD$4, MasterData5[[#This Row],[Income ]]&lt;=$AB$12), "Yes", "")</f>
        <v/>
      </c>
      <c r="R1900" s="14" t="str">
        <f>IF(AND(MasterData5[[#This Row],[MntFishProducts]]&gt;=AE$4, MasterData5[[#This Row],[Income ]]&lt;=$AB$12), "Yes", "")</f>
        <v/>
      </c>
      <c r="S1900" s="14" t="str">
        <f>IF(AND(MasterData5[[#This Row],[MntSweetProducts]]&gt;=AF$4, MasterData5[[#This Row],[Income ]]&lt;=$AB$12), "Yes", "")</f>
        <v/>
      </c>
      <c r="U1900" s="14" t="str">
        <f>IF(MasterData5[[#This Row],[MntWines]]&gt;=AB$4, "Yes", "")</f>
        <v/>
      </c>
      <c r="V1900" s="14" t="str">
        <f>IF(MasterData5[[#This Row],[MntFruits]]&gt;=AC$4, "Yes", "")</f>
        <v/>
      </c>
      <c r="W1900" s="14" t="str">
        <f>IF(MasterData5[[#This Row],[MntMeatProducts]]&gt;=AD$4, "Yes", "")</f>
        <v/>
      </c>
      <c r="X1900" s="14" t="str">
        <f>IF(MasterData5[[#This Row],[MntFishProducts]]&gt;=AE$4, "Yes", "")</f>
        <v/>
      </c>
      <c r="Y1900" s="14" t="str">
        <f>IF(MasterData5[[#This Row],[MntSweetProducts]]&gt;=AF$4, "Yes", "")</f>
        <v/>
      </c>
    </row>
    <row r="1901" spans="1:25" x14ac:dyDescent="0.3">
      <c r="A1901">
        <v>9617</v>
      </c>
      <c r="B1901" s="10">
        <v>0</v>
      </c>
      <c r="C1901" s="10">
        <v>4</v>
      </c>
      <c r="D1901" s="10">
        <v>5</v>
      </c>
      <c r="E1901" s="10">
        <v>6</v>
      </c>
      <c r="F1901" s="10">
        <v>0</v>
      </c>
      <c r="G1901" s="10">
        <v>4</v>
      </c>
      <c r="H1901" s="24">
        <f>2021-'Customer Profile'!B1900</f>
        <v>70</v>
      </c>
      <c r="I1901" s="10">
        <f>IF(Analysis!$B$60="Wine",B1901,IF(Analysis!$B$60="Fruit",C1901,IF(Analysis!$B$60="Meat",D1901,IF(Analysis!$B$60="Fish",E1901,IF(Analysis!$B$60="Sweet",F1901,"")))))</f>
        <v>6</v>
      </c>
      <c r="J1901" s="10">
        <v>15033</v>
      </c>
      <c r="K1901" s="10" t="str">
        <f>IF(MasterData5[[#This Row],[Income ]]&gt;$AB$12, "Above", "Below")</f>
        <v>Below</v>
      </c>
      <c r="L1901" s="10">
        <f>SUM(MasterData5[[#This Row],[MntWines]:[MntSweetProducts]])</f>
        <v>15</v>
      </c>
      <c r="M1901" s="53" t="str">
        <f>IF(MasterData5[[#This Row],[Total Purchase]]&gt;=500, "Over $500", "")</f>
        <v/>
      </c>
      <c r="N1901" s="10"/>
      <c r="O1901" s="14" t="str">
        <f>IF(AND(MasterData5[[#This Row],[MntWines]]&gt;=AB$4, MasterData5[[#This Row],[Income ]]&lt;=$AB$12), "Yes", "")</f>
        <v/>
      </c>
      <c r="P1901" s="14" t="str">
        <f>IF(AND(MasterData5[[#This Row],[MntFruits]]&gt;=AC$4, MasterData5[[#This Row],[Income ]]&lt;=$AB$12), "Yes", "")</f>
        <v/>
      </c>
      <c r="Q1901" s="14" t="str">
        <f>IF(AND(MasterData5[[#This Row],[MntMeatProducts]]&gt;=AD$4, MasterData5[[#This Row],[Income ]]&lt;=$AB$12), "Yes", "")</f>
        <v/>
      </c>
      <c r="R1901" s="14" t="str">
        <f>IF(AND(MasterData5[[#This Row],[MntFishProducts]]&gt;=AE$4, MasterData5[[#This Row],[Income ]]&lt;=$AB$12), "Yes", "")</f>
        <v/>
      </c>
      <c r="S1901" s="14" t="str">
        <f>IF(AND(MasterData5[[#This Row],[MntSweetProducts]]&gt;=AF$4, MasterData5[[#This Row],[Income ]]&lt;=$AB$12), "Yes", "")</f>
        <v/>
      </c>
      <c r="U1901" s="14" t="str">
        <f>IF(MasterData5[[#This Row],[MntWines]]&gt;=AB$4, "Yes", "")</f>
        <v/>
      </c>
      <c r="V1901" s="14" t="str">
        <f>IF(MasterData5[[#This Row],[MntFruits]]&gt;=AC$4, "Yes", "")</f>
        <v/>
      </c>
      <c r="W1901" s="14" t="str">
        <f>IF(MasterData5[[#This Row],[MntMeatProducts]]&gt;=AD$4, "Yes", "")</f>
        <v/>
      </c>
      <c r="X1901" s="14" t="str">
        <f>IF(MasterData5[[#This Row],[MntFishProducts]]&gt;=AE$4, "Yes", "")</f>
        <v/>
      </c>
      <c r="Y1901" s="14" t="str">
        <f>IF(MasterData5[[#This Row],[MntSweetProducts]]&gt;=AF$4, "Yes", "")</f>
        <v/>
      </c>
    </row>
    <row r="1902" spans="1:25" x14ac:dyDescent="0.3">
      <c r="A1902">
        <v>9624</v>
      </c>
      <c r="B1902" s="10">
        <v>603</v>
      </c>
      <c r="C1902" s="10">
        <v>45</v>
      </c>
      <c r="D1902" s="10">
        <v>207</v>
      </c>
      <c r="E1902" s="10">
        <v>36</v>
      </c>
      <c r="F1902" s="10">
        <v>18</v>
      </c>
      <c r="G1902" s="10">
        <v>54</v>
      </c>
      <c r="H1902" s="24">
        <f>2021-'Customer Profile'!B1901</f>
        <v>63</v>
      </c>
      <c r="I1902" s="10">
        <f>IF(Analysis!$B$60="Wine",B1902,IF(Analysis!$B$60="Fruit",C1902,IF(Analysis!$B$60="Meat",D1902,IF(Analysis!$B$60="Fish",E1902,IF(Analysis!$B$60="Sweet",F1902,"")))))</f>
        <v>36</v>
      </c>
      <c r="J1902" s="10">
        <v>65488</v>
      </c>
      <c r="K1902" s="10" t="str">
        <f>IF(MasterData5[[#This Row],[Income ]]&gt;$AB$12, "Above", "Below")</f>
        <v>Above</v>
      </c>
      <c r="L1902" s="10">
        <f>SUM(MasterData5[[#This Row],[MntWines]:[MntSweetProducts]])</f>
        <v>909</v>
      </c>
      <c r="M1902" s="53" t="str">
        <f>IF(MasterData5[[#This Row],[Total Purchase]]&gt;=500, "Over $500", "")</f>
        <v>Over $500</v>
      </c>
      <c r="N1902" s="10"/>
      <c r="O1902" s="14" t="str">
        <f>IF(AND(MasterData5[[#This Row],[MntWines]]&gt;=AB$4, MasterData5[[#This Row],[Income ]]&lt;=$AB$12), "Yes", "")</f>
        <v/>
      </c>
      <c r="P1902" s="14" t="str">
        <f>IF(AND(MasterData5[[#This Row],[MntFruits]]&gt;=AC$4, MasterData5[[#This Row],[Income ]]&lt;=$AB$12), "Yes", "")</f>
        <v/>
      </c>
      <c r="Q1902" s="14" t="str">
        <f>IF(AND(MasterData5[[#This Row],[MntMeatProducts]]&gt;=AD$4, MasterData5[[#This Row],[Income ]]&lt;=$AB$12), "Yes", "")</f>
        <v/>
      </c>
      <c r="R1902" s="14" t="str">
        <f>IF(AND(MasterData5[[#This Row],[MntFishProducts]]&gt;=AE$4, MasterData5[[#This Row],[Income ]]&lt;=$AB$12), "Yes", "")</f>
        <v/>
      </c>
      <c r="S1902" s="14" t="str">
        <f>IF(AND(MasterData5[[#This Row],[MntSweetProducts]]&gt;=AF$4, MasterData5[[#This Row],[Income ]]&lt;=$AB$12), "Yes", "")</f>
        <v/>
      </c>
      <c r="U1902" s="14" t="str">
        <f>IF(MasterData5[[#This Row],[MntWines]]&gt;=AB$4, "Yes", "")</f>
        <v>Yes</v>
      </c>
      <c r="V1902" s="14" t="str">
        <f>IF(MasterData5[[#This Row],[MntFruits]]&gt;=AC$4, "Yes", "")</f>
        <v>Yes</v>
      </c>
      <c r="W1902" s="14" t="str">
        <f>IF(MasterData5[[#This Row],[MntMeatProducts]]&gt;=AD$4, "Yes", "")</f>
        <v>Yes</v>
      </c>
      <c r="X1902" s="14" t="str">
        <f>IF(MasterData5[[#This Row],[MntFishProducts]]&gt;=AE$4, "Yes", "")</f>
        <v/>
      </c>
      <c r="Y1902" s="14" t="str">
        <f>IF(MasterData5[[#This Row],[MntSweetProducts]]&gt;=AF$4, "Yes", "")</f>
        <v/>
      </c>
    </row>
    <row r="1903" spans="1:25" x14ac:dyDescent="0.3">
      <c r="A1903">
        <v>9635</v>
      </c>
      <c r="B1903" s="10">
        <v>66</v>
      </c>
      <c r="C1903" s="10">
        <v>2</v>
      </c>
      <c r="D1903" s="10">
        <v>40</v>
      </c>
      <c r="E1903" s="10">
        <v>4</v>
      </c>
      <c r="F1903" s="10">
        <v>3</v>
      </c>
      <c r="G1903" s="10">
        <v>14</v>
      </c>
      <c r="H1903" s="24">
        <f>2021-'Customer Profile'!B1902</f>
        <v>38</v>
      </c>
      <c r="I1903" s="10">
        <f>IF(Analysis!$B$60="Wine",B1903,IF(Analysis!$B$60="Fruit",C1903,IF(Analysis!$B$60="Meat",D1903,IF(Analysis!$B$60="Fish",E1903,IF(Analysis!$B$60="Sweet",F1903,"")))))</f>
        <v>4</v>
      </c>
      <c r="J1903" s="10">
        <v>35876</v>
      </c>
      <c r="K1903" s="10" t="str">
        <f>IF(MasterData5[[#This Row],[Income ]]&gt;$AB$12, "Above", "Below")</f>
        <v>Below</v>
      </c>
      <c r="L1903" s="10">
        <f>SUM(MasterData5[[#This Row],[MntWines]:[MntSweetProducts]])</f>
        <v>115</v>
      </c>
      <c r="M1903" s="53" t="str">
        <f>IF(MasterData5[[#This Row],[Total Purchase]]&gt;=500, "Over $500", "")</f>
        <v/>
      </c>
      <c r="N1903" s="10"/>
      <c r="O1903" s="14" t="str">
        <f>IF(AND(MasterData5[[#This Row],[MntWines]]&gt;=AB$4, MasterData5[[#This Row],[Income ]]&lt;=$AB$12), "Yes", "")</f>
        <v/>
      </c>
      <c r="P1903" s="14" t="str">
        <f>IF(AND(MasterData5[[#This Row],[MntFruits]]&gt;=AC$4, MasterData5[[#This Row],[Income ]]&lt;=$AB$12), "Yes", "")</f>
        <v/>
      </c>
      <c r="Q1903" s="14" t="str">
        <f>IF(AND(MasterData5[[#This Row],[MntMeatProducts]]&gt;=AD$4, MasterData5[[#This Row],[Income ]]&lt;=$AB$12), "Yes", "")</f>
        <v/>
      </c>
      <c r="R1903" s="14" t="str">
        <f>IF(AND(MasterData5[[#This Row],[MntFishProducts]]&gt;=AE$4, MasterData5[[#This Row],[Income ]]&lt;=$AB$12), "Yes", "")</f>
        <v/>
      </c>
      <c r="S1903" s="14" t="str">
        <f>IF(AND(MasterData5[[#This Row],[MntSweetProducts]]&gt;=AF$4, MasterData5[[#This Row],[Income ]]&lt;=$AB$12), "Yes", "")</f>
        <v/>
      </c>
      <c r="U1903" s="14" t="str">
        <f>IF(MasterData5[[#This Row],[MntWines]]&gt;=AB$4, "Yes", "")</f>
        <v/>
      </c>
      <c r="V1903" s="14" t="str">
        <f>IF(MasterData5[[#This Row],[MntFruits]]&gt;=AC$4, "Yes", "")</f>
        <v/>
      </c>
      <c r="W1903" s="14" t="str">
        <f>IF(MasterData5[[#This Row],[MntMeatProducts]]&gt;=AD$4, "Yes", "")</f>
        <v/>
      </c>
      <c r="X1903" s="14" t="str">
        <f>IF(MasterData5[[#This Row],[MntFishProducts]]&gt;=AE$4, "Yes", "")</f>
        <v/>
      </c>
      <c r="Y1903" s="14" t="str">
        <f>IF(MasterData5[[#This Row],[MntSweetProducts]]&gt;=AF$4, "Yes", "")</f>
        <v/>
      </c>
    </row>
    <row r="1904" spans="1:25" x14ac:dyDescent="0.3">
      <c r="A1904">
        <v>9645</v>
      </c>
      <c r="B1904" s="10">
        <v>920</v>
      </c>
      <c r="C1904" s="10">
        <v>138</v>
      </c>
      <c r="D1904" s="10">
        <v>168</v>
      </c>
      <c r="E1904" s="10">
        <v>36</v>
      </c>
      <c r="F1904" s="10">
        <v>46</v>
      </c>
      <c r="G1904" s="10">
        <v>30</v>
      </c>
      <c r="H1904" s="24">
        <f>2021-'Customer Profile'!B1903</f>
        <v>53</v>
      </c>
      <c r="I1904" s="10">
        <f>IF(Analysis!$B$60="Wine",B1904,IF(Analysis!$B$60="Fruit",C1904,IF(Analysis!$B$60="Meat",D1904,IF(Analysis!$B$60="Fish",E1904,IF(Analysis!$B$60="Sweet",F1904,"")))))</f>
        <v>36</v>
      </c>
      <c r="J1904" s="10">
        <v>64590</v>
      </c>
      <c r="K1904" s="10" t="str">
        <f>IF(MasterData5[[#This Row],[Income ]]&gt;$AB$12, "Above", "Below")</f>
        <v>Above</v>
      </c>
      <c r="L1904" s="10">
        <f>SUM(MasterData5[[#This Row],[MntWines]:[MntSweetProducts]])</f>
        <v>1308</v>
      </c>
      <c r="M1904" s="53" t="str">
        <f>IF(MasterData5[[#This Row],[Total Purchase]]&gt;=500, "Over $500", "")</f>
        <v>Over $500</v>
      </c>
      <c r="N1904" s="10"/>
      <c r="O1904" s="14" t="str">
        <f>IF(AND(MasterData5[[#This Row],[MntWines]]&gt;=AB$4, MasterData5[[#This Row],[Income ]]&lt;=$AB$12), "Yes", "")</f>
        <v/>
      </c>
      <c r="P1904" s="14" t="str">
        <f>IF(AND(MasterData5[[#This Row],[MntFruits]]&gt;=AC$4, MasterData5[[#This Row],[Income ]]&lt;=$AB$12), "Yes", "")</f>
        <v/>
      </c>
      <c r="Q1904" s="14" t="str">
        <f>IF(AND(MasterData5[[#This Row],[MntMeatProducts]]&gt;=AD$4, MasterData5[[#This Row],[Income ]]&lt;=$AB$12), "Yes", "")</f>
        <v/>
      </c>
      <c r="R1904" s="14" t="str">
        <f>IF(AND(MasterData5[[#This Row],[MntFishProducts]]&gt;=AE$4, MasterData5[[#This Row],[Income ]]&lt;=$AB$12), "Yes", "")</f>
        <v/>
      </c>
      <c r="S1904" s="14" t="str">
        <f>IF(AND(MasterData5[[#This Row],[MntSweetProducts]]&gt;=AF$4, MasterData5[[#This Row],[Income ]]&lt;=$AB$12), "Yes", "")</f>
        <v/>
      </c>
      <c r="U1904" s="14" t="str">
        <f>IF(MasterData5[[#This Row],[MntWines]]&gt;=AB$4, "Yes", "")</f>
        <v>Yes</v>
      </c>
      <c r="V1904" s="14" t="str">
        <f>IF(MasterData5[[#This Row],[MntFruits]]&gt;=AC$4, "Yes", "")</f>
        <v>Yes</v>
      </c>
      <c r="W1904" s="14" t="str">
        <f>IF(MasterData5[[#This Row],[MntMeatProducts]]&gt;=AD$4, "Yes", "")</f>
        <v>Yes</v>
      </c>
      <c r="X1904" s="14" t="str">
        <f>IF(MasterData5[[#This Row],[MntFishProducts]]&gt;=AE$4, "Yes", "")</f>
        <v/>
      </c>
      <c r="Y1904" s="14" t="str">
        <f>IF(MasterData5[[#This Row],[MntSweetProducts]]&gt;=AF$4, "Yes", "")</f>
        <v>Yes</v>
      </c>
    </row>
    <row r="1905" spans="1:25" x14ac:dyDescent="0.3">
      <c r="A1905">
        <v>9648</v>
      </c>
      <c r="B1905" s="10">
        <v>153</v>
      </c>
      <c r="C1905" s="10">
        <v>4</v>
      </c>
      <c r="D1905" s="10">
        <v>56</v>
      </c>
      <c r="E1905" s="10">
        <v>0</v>
      </c>
      <c r="F1905" s="10">
        <v>9</v>
      </c>
      <c r="G1905" s="10">
        <v>31</v>
      </c>
      <c r="H1905" s="24">
        <f>2021-'Customer Profile'!B1904</f>
        <v>54</v>
      </c>
      <c r="I1905" s="10">
        <f>IF(Analysis!$B$60="Wine",B1905,IF(Analysis!$B$60="Fruit",C1905,IF(Analysis!$B$60="Meat",D1905,IF(Analysis!$B$60="Fish",E1905,IF(Analysis!$B$60="Sweet",F1905,"")))))</f>
        <v>0</v>
      </c>
      <c r="J1905" s="10">
        <v>46904</v>
      </c>
      <c r="K1905" s="10" t="str">
        <f>IF(MasterData5[[#This Row],[Income ]]&gt;$AB$12, "Above", "Below")</f>
        <v>Below</v>
      </c>
      <c r="L1905" s="10">
        <f>SUM(MasterData5[[#This Row],[MntWines]:[MntSweetProducts]])</f>
        <v>222</v>
      </c>
      <c r="M1905" s="53" t="str">
        <f>IF(MasterData5[[#This Row],[Total Purchase]]&gt;=500, "Over $500", "")</f>
        <v/>
      </c>
      <c r="N1905" s="10"/>
      <c r="O1905" s="14" t="str">
        <f>IF(AND(MasterData5[[#This Row],[MntWines]]&gt;=AB$4, MasterData5[[#This Row],[Income ]]&lt;=$AB$12), "Yes", "")</f>
        <v/>
      </c>
      <c r="P1905" s="14" t="str">
        <f>IF(AND(MasterData5[[#This Row],[MntFruits]]&gt;=AC$4, MasterData5[[#This Row],[Income ]]&lt;=$AB$12), "Yes", "")</f>
        <v/>
      </c>
      <c r="Q1905" s="14" t="str">
        <f>IF(AND(MasterData5[[#This Row],[MntMeatProducts]]&gt;=AD$4, MasterData5[[#This Row],[Income ]]&lt;=$AB$12), "Yes", "")</f>
        <v/>
      </c>
      <c r="R1905" s="14" t="str">
        <f>IF(AND(MasterData5[[#This Row],[MntFishProducts]]&gt;=AE$4, MasterData5[[#This Row],[Income ]]&lt;=$AB$12), "Yes", "")</f>
        <v/>
      </c>
      <c r="S1905" s="14" t="str">
        <f>IF(AND(MasterData5[[#This Row],[MntSweetProducts]]&gt;=AF$4, MasterData5[[#This Row],[Income ]]&lt;=$AB$12), "Yes", "")</f>
        <v/>
      </c>
      <c r="U1905" s="14" t="str">
        <f>IF(MasterData5[[#This Row],[MntWines]]&gt;=AB$4, "Yes", "")</f>
        <v/>
      </c>
      <c r="V1905" s="14" t="str">
        <f>IF(MasterData5[[#This Row],[MntFruits]]&gt;=AC$4, "Yes", "")</f>
        <v/>
      </c>
      <c r="W1905" s="14" t="str">
        <f>IF(MasterData5[[#This Row],[MntMeatProducts]]&gt;=AD$4, "Yes", "")</f>
        <v/>
      </c>
      <c r="X1905" s="14" t="str">
        <f>IF(MasterData5[[#This Row],[MntFishProducts]]&gt;=AE$4, "Yes", "")</f>
        <v/>
      </c>
      <c r="Y1905" s="14" t="str">
        <f>IF(MasterData5[[#This Row],[MntSweetProducts]]&gt;=AF$4, "Yes", "")</f>
        <v/>
      </c>
    </row>
    <row r="1906" spans="1:25" x14ac:dyDescent="0.3">
      <c r="A1906">
        <v>9653</v>
      </c>
      <c r="B1906" s="10">
        <v>27</v>
      </c>
      <c r="C1906" s="10">
        <v>1</v>
      </c>
      <c r="D1906" s="10">
        <v>14</v>
      </c>
      <c r="E1906" s="10">
        <v>4</v>
      </c>
      <c r="F1906" s="10">
        <v>1</v>
      </c>
      <c r="G1906" s="10">
        <v>21</v>
      </c>
      <c r="H1906" s="24">
        <f>2021-'Customer Profile'!B1905</f>
        <v>46</v>
      </c>
      <c r="I1906" s="10">
        <f>IF(Analysis!$B$60="Wine",B1906,IF(Analysis!$B$60="Fruit",C1906,IF(Analysis!$B$60="Meat",D1906,IF(Analysis!$B$60="Fish",E1906,IF(Analysis!$B$60="Sweet",F1906,"")))))</f>
        <v>4</v>
      </c>
      <c r="J1906" s="10">
        <v>35797</v>
      </c>
      <c r="K1906" s="10" t="str">
        <f>IF(MasterData5[[#This Row],[Income ]]&gt;$AB$12, "Above", "Below")</f>
        <v>Below</v>
      </c>
      <c r="L1906" s="10">
        <f>SUM(MasterData5[[#This Row],[MntWines]:[MntSweetProducts]])</f>
        <v>47</v>
      </c>
      <c r="M1906" s="53" t="str">
        <f>IF(MasterData5[[#This Row],[Total Purchase]]&gt;=500, "Over $500", "")</f>
        <v/>
      </c>
      <c r="N1906" s="10"/>
      <c r="O1906" s="14" t="str">
        <f>IF(AND(MasterData5[[#This Row],[MntWines]]&gt;=AB$4, MasterData5[[#This Row],[Income ]]&lt;=$AB$12), "Yes", "")</f>
        <v/>
      </c>
      <c r="P1906" s="14" t="str">
        <f>IF(AND(MasterData5[[#This Row],[MntFruits]]&gt;=AC$4, MasterData5[[#This Row],[Income ]]&lt;=$AB$12), "Yes", "")</f>
        <v/>
      </c>
      <c r="Q1906" s="14" t="str">
        <f>IF(AND(MasterData5[[#This Row],[MntMeatProducts]]&gt;=AD$4, MasterData5[[#This Row],[Income ]]&lt;=$AB$12), "Yes", "")</f>
        <v/>
      </c>
      <c r="R1906" s="14" t="str">
        <f>IF(AND(MasterData5[[#This Row],[MntFishProducts]]&gt;=AE$4, MasterData5[[#This Row],[Income ]]&lt;=$AB$12), "Yes", "")</f>
        <v/>
      </c>
      <c r="S1906" s="14" t="str">
        <f>IF(AND(MasterData5[[#This Row],[MntSweetProducts]]&gt;=AF$4, MasterData5[[#This Row],[Income ]]&lt;=$AB$12), "Yes", "")</f>
        <v/>
      </c>
      <c r="U1906" s="14" t="str">
        <f>IF(MasterData5[[#This Row],[MntWines]]&gt;=AB$4, "Yes", "")</f>
        <v/>
      </c>
      <c r="V1906" s="14" t="str">
        <f>IF(MasterData5[[#This Row],[MntFruits]]&gt;=AC$4, "Yes", "")</f>
        <v/>
      </c>
      <c r="W1906" s="14" t="str">
        <f>IF(MasterData5[[#This Row],[MntMeatProducts]]&gt;=AD$4, "Yes", "")</f>
        <v/>
      </c>
      <c r="X1906" s="14" t="str">
        <f>IF(MasterData5[[#This Row],[MntFishProducts]]&gt;=AE$4, "Yes", "")</f>
        <v/>
      </c>
      <c r="Y1906" s="14" t="str">
        <f>IF(MasterData5[[#This Row],[MntSweetProducts]]&gt;=AF$4, "Yes", "")</f>
        <v/>
      </c>
    </row>
    <row r="1907" spans="1:25" x14ac:dyDescent="0.3">
      <c r="A1907">
        <v>9665</v>
      </c>
      <c r="B1907" s="10">
        <v>267</v>
      </c>
      <c r="C1907" s="10">
        <v>3</v>
      </c>
      <c r="D1907" s="10">
        <v>30</v>
      </c>
      <c r="E1907" s="10">
        <v>4</v>
      </c>
      <c r="F1907" s="10">
        <v>0</v>
      </c>
      <c r="G1907" s="10">
        <v>57</v>
      </c>
      <c r="H1907" s="24">
        <f>2021-'Customer Profile'!B1906</f>
        <v>64</v>
      </c>
      <c r="I1907" s="10">
        <f>IF(Analysis!$B$60="Wine",B1907,IF(Analysis!$B$60="Fruit",C1907,IF(Analysis!$B$60="Meat",D1907,IF(Analysis!$B$60="Fish",E1907,IF(Analysis!$B$60="Sweet",F1907,"")))))</f>
        <v>4</v>
      </c>
      <c r="J1907" s="10">
        <v>54237</v>
      </c>
      <c r="K1907" s="10" t="str">
        <f>IF(MasterData5[[#This Row],[Income ]]&gt;$AB$12, "Above", "Below")</f>
        <v>Above</v>
      </c>
      <c r="L1907" s="10">
        <f>SUM(MasterData5[[#This Row],[MntWines]:[MntSweetProducts]])</f>
        <v>304</v>
      </c>
      <c r="M1907" s="53" t="str">
        <f>IF(MasterData5[[#This Row],[Total Purchase]]&gt;=500, "Over $500", "")</f>
        <v/>
      </c>
      <c r="N1907" s="10"/>
      <c r="O1907" s="14" t="str">
        <f>IF(AND(MasterData5[[#This Row],[MntWines]]&gt;=AB$4, MasterData5[[#This Row],[Income ]]&lt;=$AB$12), "Yes", "")</f>
        <v/>
      </c>
      <c r="P1907" s="14" t="str">
        <f>IF(AND(MasterData5[[#This Row],[MntFruits]]&gt;=AC$4, MasterData5[[#This Row],[Income ]]&lt;=$AB$12), "Yes", "")</f>
        <v/>
      </c>
      <c r="Q1907" s="14" t="str">
        <f>IF(AND(MasterData5[[#This Row],[MntMeatProducts]]&gt;=AD$4, MasterData5[[#This Row],[Income ]]&lt;=$AB$12), "Yes", "")</f>
        <v/>
      </c>
      <c r="R1907" s="14" t="str">
        <f>IF(AND(MasterData5[[#This Row],[MntFishProducts]]&gt;=AE$4, MasterData5[[#This Row],[Income ]]&lt;=$AB$12), "Yes", "")</f>
        <v/>
      </c>
      <c r="S1907" s="14" t="str">
        <f>IF(AND(MasterData5[[#This Row],[MntSweetProducts]]&gt;=AF$4, MasterData5[[#This Row],[Income ]]&lt;=$AB$12), "Yes", "")</f>
        <v/>
      </c>
      <c r="U1907" s="14" t="str">
        <f>IF(MasterData5[[#This Row],[MntWines]]&gt;=AB$4, "Yes", "")</f>
        <v/>
      </c>
      <c r="V1907" s="14" t="str">
        <f>IF(MasterData5[[#This Row],[MntFruits]]&gt;=AC$4, "Yes", "")</f>
        <v/>
      </c>
      <c r="W1907" s="14" t="str">
        <f>IF(MasterData5[[#This Row],[MntMeatProducts]]&gt;=AD$4, "Yes", "")</f>
        <v/>
      </c>
      <c r="X1907" s="14" t="str">
        <f>IF(MasterData5[[#This Row],[MntFishProducts]]&gt;=AE$4, "Yes", "")</f>
        <v/>
      </c>
      <c r="Y1907" s="14" t="str">
        <f>IF(MasterData5[[#This Row],[MntSweetProducts]]&gt;=AF$4, "Yes", "")</f>
        <v/>
      </c>
    </row>
    <row r="1908" spans="1:25" x14ac:dyDescent="0.3">
      <c r="A1908">
        <v>9668</v>
      </c>
      <c r="B1908" s="10">
        <v>4</v>
      </c>
      <c r="C1908" s="10">
        <v>16</v>
      </c>
      <c r="D1908" s="10">
        <v>20</v>
      </c>
      <c r="E1908" s="10">
        <v>0</v>
      </c>
      <c r="F1908" s="10">
        <v>17</v>
      </c>
      <c r="G1908" s="10">
        <v>20</v>
      </c>
      <c r="H1908" s="24">
        <f>2021-'Customer Profile'!B1907</f>
        <v>50</v>
      </c>
      <c r="I1908" s="10">
        <f>IF(Analysis!$B$60="Wine",B1908,IF(Analysis!$B$60="Fruit",C1908,IF(Analysis!$B$60="Meat",D1908,IF(Analysis!$B$60="Fish",E1908,IF(Analysis!$B$60="Sweet",F1908,"")))))</f>
        <v>0</v>
      </c>
      <c r="J1908" s="10">
        <v>18793</v>
      </c>
      <c r="K1908" s="10" t="str">
        <f>IF(MasterData5[[#This Row],[Income ]]&gt;$AB$12, "Above", "Below")</f>
        <v>Below</v>
      </c>
      <c r="L1908" s="10">
        <f>SUM(MasterData5[[#This Row],[MntWines]:[MntSweetProducts]])</f>
        <v>57</v>
      </c>
      <c r="M1908" s="53" t="str">
        <f>IF(MasterData5[[#This Row],[Total Purchase]]&gt;=500, "Over $500", "")</f>
        <v/>
      </c>
      <c r="N1908" s="10"/>
      <c r="O1908" s="14" t="str">
        <f>IF(AND(MasterData5[[#This Row],[MntWines]]&gt;=AB$4, MasterData5[[#This Row],[Income ]]&lt;=$AB$12), "Yes", "")</f>
        <v/>
      </c>
      <c r="P1908" s="14" t="str">
        <f>IF(AND(MasterData5[[#This Row],[MntFruits]]&gt;=AC$4, MasterData5[[#This Row],[Income ]]&lt;=$AB$12), "Yes", "")</f>
        <v/>
      </c>
      <c r="Q1908" s="14" t="str">
        <f>IF(AND(MasterData5[[#This Row],[MntMeatProducts]]&gt;=AD$4, MasterData5[[#This Row],[Income ]]&lt;=$AB$12), "Yes", "")</f>
        <v/>
      </c>
      <c r="R1908" s="14" t="str">
        <f>IF(AND(MasterData5[[#This Row],[MntFishProducts]]&gt;=AE$4, MasterData5[[#This Row],[Income ]]&lt;=$AB$12), "Yes", "")</f>
        <v/>
      </c>
      <c r="S1908" s="14" t="str">
        <f>IF(AND(MasterData5[[#This Row],[MntSweetProducts]]&gt;=AF$4, MasterData5[[#This Row],[Income ]]&lt;=$AB$12), "Yes", "")</f>
        <v/>
      </c>
      <c r="U1908" s="14" t="str">
        <f>IF(MasterData5[[#This Row],[MntWines]]&gt;=AB$4, "Yes", "")</f>
        <v/>
      </c>
      <c r="V1908" s="14" t="str">
        <f>IF(MasterData5[[#This Row],[MntFruits]]&gt;=AC$4, "Yes", "")</f>
        <v/>
      </c>
      <c r="W1908" s="14" t="str">
        <f>IF(MasterData5[[#This Row],[MntMeatProducts]]&gt;=AD$4, "Yes", "")</f>
        <v/>
      </c>
      <c r="X1908" s="14" t="str">
        <f>IF(MasterData5[[#This Row],[MntFishProducts]]&gt;=AE$4, "Yes", "")</f>
        <v/>
      </c>
      <c r="Y1908" s="14" t="str">
        <f>IF(MasterData5[[#This Row],[MntSweetProducts]]&gt;=AF$4, "Yes", "")</f>
        <v/>
      </c>
    </row>
    <row r="1909" spans="1:25" x14ac:dyDescent="0.3">
      <c r="A1909">
        <v>9671</v>
      </c>
      <c r="B1909" s="10">
        <v>14</v>
      </c>
      <c r="C1909" s="10">
        <v>3</v>
      </c>
      <c r="D1909" s="10">
        <v>21</v>
      </c>
      <c r="E1909" s="10">
        <v>2</v>
      </c>
      <c r="F1909" s="10">
        <v>1</v>
      </c>
      <c r="G1909" s="10">
        <v>28</v>
      </c>
      <c r="H1909" s="24">
        <f>2021-'Customer Profile'!B1908</f>
        <v>53</v>
      </c>
      <c r="I1909" s="10">
        <f>IF(Analysis!$B$60="Wine",B1909,IF(Analysis!$B$60="Fruit",C1909,IF(Analysis!$B$60="Meat",D1909,IF(Analysis!$B$60="Fish",E1909,IF(Analysis!$B$60="Sweet",F1909,"")))))</f>
        <v>2</v>
      </c>
      <c r="J1909" s="10">
        <v>19514</v>
      </c>
      <c r="K1909" s="10" t="str">
        <f>IF(MasterData5[[#This Row],[Income ]]&gt;$AB$12, "Above", "Below")</f>
        <v>Below</v>
      </c>
      <c r="L1909" s="10">
        <f>SUM(MasterData5[[#This Row],[MntWines]:[MntSweetProducts]])</f>
        <v>41</v>
      </c>
      <c r="M1909" s="53" t="str">
        <f>IF(MasterData5[[#This Row],[Total Purchase]]&gt;=500, "Over $500", "")</f>
        <v/>
      </c>
      <c r="N1909" s="10"/>
      <c r="O1909" s="14" t="str">
        <f>IF(AND(MasterData5[[#This Row],[MntWines]]&gt;=AB$4, MasterData5[[#This Row],[Income ]]&lt;=$AB$12), "Yes", "")</f>
        <v/>
      </c>
      <c r="P1909" s="14" t="str">
        <f>IF(AND(MasterData5[[#This Row],[MntFruits]]&gt;=AC$4, MasterData5[[#This Row],[Income ]]&lt;=$AB$12), "Yes", "")</f>
        <v/>
      </c>
      <c r="Q1909" s="14" t="str">
        <f>IF(AND(MasterData5[[#This Row],[MntMeatProducts]]&gt;=AD$4, MasterData5[[#This Row],[Income ]]&lt;=$AB$12), "Yes", "")</f>
        <v/>
      </c>
      <c r="R1909" s="14" t="str">
        <f>IF(AND(MasterData5[[#This Row],[MntFishProducts]]&gt;=AE$4, MasterData5[[#This Row],[Income ]]&lt;=$AB$12), "Yes", "")</f>
        <v/>
      </c>
      <c r="S1909" s="14" t="str">
        <f>IF(AND(MasterData5[[#This Row],[MntSweetProducts]]&gt;=AF$4, MasterData5[[#This Row],[Income ]]&lt;=$AB$12), "Yes", "")</f>
        <v/>
      </c>
      <c r="U1909" s="14" t="str">
        <f>IF(MasterData5[[#This Row],[MntWines]]&gt;=AB$4, "Yes", "")</f>
        <v/>
      </c>
      <c r="V1909" s="14" t="str">
        <f>IF(MasterData5[[#This Row],[MntFruits]]&gt;=AC$4, "Yes", "")</f>
        <v/>
      </c>
      <c r="W1909" s="14" t="str">
        <f>IF(MasterData5[[#This Row],[MntMeatProducts]]&gt;=AD$4, "Yes", "")</f>
        <v/>
      </c>
      <c r="X1909" s="14" t="str">
        <f>IF(MasterData5[[#This Row],[MntFishProducts]]&gt;=AE$4, "Yes", "")</f>
        <v/>
      </c>
      <c r="Y1909" s="14" t="str">
        <f>IF(MasterData5[[#This Row],[MntSweetProducts]]&gt;=AF$4, "Yes", "")</f>
        <v/>
      </c>
    </row>
    <row r="1910" spans="1:25" x14ac:dyDescent="0.3">
      <c r="A1910">
        <v>9672</v>
      </c>
      <c r="B1910" s="10">
        <v>8</v>
      </c>
      <c r="C1910" s="10">
        <v>3</v>
      </c>
      <c r="D1910" s="10">
        <v>9</v>
      </c>
      <c r="E1910" s="10">
        <v>19</v>
      </c>
      <c r="F1910" s="10">
        <v>4</v>
      </c>
      <c r="G1910" s="10">
        <v>22</v>
      </c>
      <c r="H1910" s="24">
        <f>2021-'Customer Profile'!B1909</f>
        <v>51</v>
      </c>
      <c r="I1910" s="10">
        <f>IF(Analysis!$B$60="Wine",B1910,IF(Analysis!$B$60="Fruit",C1910,IF(Analysis!$B$60="Meat",D1910,IF(Analysis!$B$60="Fish",E1910,IF(Analysis!$B$60="Sweet",F1910,"")))))</f>
        <v>19</v>
      </c>
      <c r="J1910" s="10">
        <v>23162</v>
      </c>
      <c r="K1910" s="10" t="str">
        <f>IF(MasterData5[[#This Row],[Income ]]&gt;$AB$12, "Above", "Below")</f>
        <v>Below</v>
      </c>
      <c r="L1910" s="10">
        <f>SUM(MasterData5[[#This Row],[MntWines]:[MntSweetProducts]])</f>
        <v>43</v>
      </c>
      <c r="M1910" s="53" t="str">
        <f>IF(MasterData5[[#This Row],[Total Purchase]]&gt;=500, "Over $500", "")</f>
        <v/>
      </c>
      <c r="N1910" s="10"/>
      <c r="O1910" s="14" t="str">
        <f>IF(AND(MasterData5[[#This Row],[MntWines]]&gt;=AB$4, MasterData5[[#This Row],[Income ]]&lt;=$AB$12), "Yes", "")</f>
        <v/>
      </c>
      <c r="P1910" s="14" t="str">
        <f>IF(AND(MasterData5[[#This Row],[MntFruits]]&gt;=AC$4, MasterData5[[#This Row],[Income ]]&lt;=$AB$12), "Yes", "")</f>
        <v/>
      </c>
      <c r="Q1910" s="14" t="str">
        <f>IF(AND(MasterData5[[#This Row],[MntMeatProducts]]&gt;=AD$4, MasterData5[[#This Row],[Income ]]&lt;=$AB$12), "Yes", "")</f>
        <v/>
      </c>
      <c r="R1910" s="14" t="str">
        <f>IF(AND(MasterData5[[#This Row],[MntFishProducts]]&gt;=AE$4, MasterData5[[#This Row],[Income ]]&lt;=$AB$12), "Yes", "")</f>
        <v/>
      </c>
      <c r="S1910" s="14" t="str">
        <f>IF(AND(MasterData5[[#This Row],[MntSweetProducts]]&gt;=AF$4, MasterData5[[#This Row],[Income ]]&lt;=$AB$12), "Yes", "")</f>
        <v/>
      </c>
      <c r="U1910" s="14" t="str">
        <f>IF(MasterData5[[#This Row],[MntWines]]&gt;=AB$4, "Yes", "")</f>
        <v/>
      </c>
      <c r="V1910" s="14" t="str">
        <f>IF(MasterData5[[#This Row],[MntFruits]]&gt;=AC$4, "Yes", "")</f>
        <v/>
      </c>
      <c r="W1910" s="14" t="str">
        <f>IF(MasterData5[[#This Row],[MntMeatProducts]]&gt;=AD$4, "Yes", "")</f>
        <v/>
      </c>
      <c r="X1910" s="14" t="str">
        <f>IF(MasterData5[[#This Row],[MntFishProducts]]&gt;=AE$4, "Yes", "")</f>
        <v/>
      </c>
      <c r="Y1910" s="14" t="str">
        <f>IF(MasterData5[[#This Row],[MntSweetProducts]]&gt;=AF$4, "Yes", "")</f>
        <v/>
      </c>
    </row>
    <row r="1911" spans="1:25" x14ac:dyDescent="0.3">
      <c r="A1911">
        <v>9687</v>
      </c>
      <c r="B1911" s="10">
        <v>184</v>
      </c>
      <c r="C1911" s="10">
        <v>174</v>
      </c>
      <c r="D1911" s="10">
        <v>256</v>
      </c>
      <c r="E1911" s="10">
        <v>50</v>
      </c>
      <c r="F1911" s="10">
        <v>30</v>
      </c>
      <c r="G1911" s="10">
        <v>32</v>
      </c>
      <c r="H1911" s="24">
        <f>2021-'Customer Profile'!B1910</f>
        <v>46</v>
      </c>
      <c r="I1911" s="10">
        <f>IF(Analysis!$B$60="Wine",B1911,IF(Analysis!$B$60="Fruit",C1911,IF(Analysis!$B$60="Meat",D1911,IF(Analysis!$B$60="Fish",E1911,IF(Analysis!$B$60="Sweet",F1911,"")))))</f>
        <v>50</v>
      </c>
      <c r="J1911" s="10">
        <v>73170</v>
      </c>
      <c r="K1911" s="10" t="str">
        <f>IF(MasterData5[[#This Row],[Income ]]&gt;$AB$12, "Above", "Below")</f>
        <v>Above</v>
      </c>
      <c r="L1911" s="10">
        <f>SUM(MasterData5[[#This Row],[MntWines]:[MntSweetProducts]])</f>
        <v>694</v>
      </c>
      <c r="M1911" s="53" t="str">
        <f>IF(MasterData5[[#This Row],[Total Purchase]]&gt;=500, "Over $500", "")</f>
        <v>Over $500</v>
      </c>
      <c r="N1911" s="10"/>
      <c r="O1911" s="14" t="str">
        <f>IF(AND(MasterData5[[#This Row],[MntWines]]&gt;=AB$4, MasterData5[[#This Row],[Income ]]&lt;=$AB$12), "Yes", "")</f>
        <v/>
      </c>
      <c r="P1911" s="14" t="str">
        <f>IF(AND(MasterData5[[#This Row],[MntFruits]]&gt;=AC$4, MasterData5[[#This Row],[Income ]]&lt;=$AB$12), "Yes", "")</f>
        <v/>
      </c>
      <c r="Q1911" s="14" t="str">
        <f>IF(AND(MasterData5[[#This Row],[MntMeatProducts]]&gt;=AD$4, MasterData5[[#This Row],[Income ]]&lt;=$AB$12), "Yes", "")</f>
        <v/>
      </c>
      <c r="R1911" s="14" t="str">
        <f>IF(AND(MasterData5[[#This Row],[MntFishProducts]]&gt;=AE$4, MasterData5[[#This Row],[Income ]]&lt;=$AB$12), "Yes", "")</f>
        <v/>
      </c>
      <c r="S1911" s="14" t="str">
        <f>IF(AND(MasterData5[[#This Row],[MntSweetProducts]]&gt;=AF$4, MasterData5[[#This Row],[Income ]]&lt;=$AB$12), "Yes", "")</f>
        <v/>
      </c>
      <c r="U1911" s="14" t="str">
        <f>IF(MasterData5[[#This Row],[MntWines]]&gt;=AB$4, "Yes", "")</f>
        <v/>
      </c>
      <c r="V1911" s="14" t="str">
        <f>IF(MasterData5[[#This Row],[MntFruits]]&gt;=AC$4, "Yes", "")</f>
        <v>Yes</v>
      </c>
      <c r="W1911" s="14" t="str">
        <f>IF(MasterData5[[#This Row],[MntMeatProducts]]&gt;=AD$4, "Yes", "")</f>
        <v>Yes</v>
      </c>
      <c r="X1911" s="14" t="str">
        <f>IF(MasterData5[[#This Row],[MntFishProducts]]&gt;=AE$4, "Yes", "")</f>
        <v>Yes</v>
      </c>
      <c r="Y1911" s="14" t="str">
        <f>IF(MasterData5[[#This Row],[MntSweetProducts]]&gt;=AF$4, "Yes", "")</f>
        <v>Yes</v>
      </c>
    </row>
    <row r="1912" spans="1:25" x14ac:dyDescent="0.3">
      <c r="A1912">
        <v>9697</v>
      </c>
      <c r="B1912" s="10">
        <v>335</v>
      </c>
      <c r="C1912" s="10">
        <v>42</v>
      </c>
      <c r="D1912" s="10">
        <v>127</v>
      </c>
      <c r="E1912" s="10">
        <v>28</v>
      </c>
      <c r="F1912" s="10">
        <v>5</v>
      </c>
      <c r="G1912" s="10">
        <v>5</v>
      </c>
      <c r="H1912" s="24">
        <f>2021-'Customer Profile'!B1911</f>
        <v>70</v>
      </c>
      <c r="I1912" s="10">
        <f>IF(Analysis!$B$60="Wine",B1912,IF(Analysis!$B$60="Fruit",C1912,IF(Analysis!$B$60="Meat",D1912,IF(Analysis!$B$60="Fish",E1912,IF(Analysis!$B$60="Sweet",F1912,"")))))</f>
        <v>28</v>
      </c>
      <c r="J1912" s="10">
        <v>53790</v>
      </c>
      <c r="K1912" s="10" t="str">
        <f>IF(MasterData5[[#This Row],[Income ]]&gt;$AB$12, "Above", "Below")</f>
        <v>Above</v>
      </c>
      <c r="L1912" s="10">
        <f>SUM(MasterData5[[#This Row],[MntWines]:[MntSweetProducts]])</f>
        <v>537</v>
      </c>
      <c r="M1912" s="53" t="str">
        <f>IF(MasterData5[[#This Row],[Total Purchase]]&gt;=500, "Over $500", "")</f>
        <v>Over $500</v>
      </c>
      <c r="N1912" s="10"/>
      <c r="O1912" s="14" t="str">
        <f>IF(AND(MasterData5[[#This Row],[MntWines]]&gt;=AB$4, MasterData5[[#This Row],[Income ]]&lt;=$AB$12), "Yes", "")</f>
        <v/>
      </c>
      <c r="P1912" s="14" t="str">
        <f>IF(AND(MasterData5[[#This Row],[MntFruits]]&gt;=AC$4, MasterData5[[#This Row],[Income ]]&lt;=$AB$12), "Yes", "")</f>
        <v/>
      </c>
      <c r="Q1912" s="14" t="str">
        <f>IF(AND(MasterData5[[#This Row],[MntMeatProducts]]&gt;=AD$4, MasterData5[[#This Row],[Income ]]&lt;=$AB$12), "Yes", "")</f>
        <v/>
      </c>
      <c r="R1912" s="14" t="str">
        <f>IF(AND(MasterData5[[#This Row],[MntFishProducts]]&gt;=AE$4, MasterData5[[#This Row],[Income ]]&lt;=$AB$12), "Yes", "")</f>
        <v/>
      </c>
      <c r="S1912" s="14" t="str">
        <f>IF(AND(MasterData5[[#This Row],[MntSweetProducts]]&gt;=AF$4, MasterData5[[#This Row],[Income ]]&lt;=$AB$12), "Yes", "")</f>
        <v/>
      </c>
      <c r="U1912" s="14" t="str">
        <f>IF(MasterData5[[#This Row],[MntWines]]&gt;=AB$4, "Yes", "")</f>
        <v>Yes</v>
      </c>
      <c r="V1912" s="14" t="str">
        <f>IF(MasterData5[[#This Row],[MntFruits]]&gt;=AC$4, "Yes", "")</f>
        <v>Yes</v>
      </c>
      <c r="W1912" s="14" t="str">
        <f>IF(MasterData5[[#This Row],[MntMeatProducts]]&gt;=AD$4, "Yes", "")</f>
        <v/>
      </c>
      <c r="X1912" s="14" t="str">
        <f>IF(MasterData5[[#This Row],[MntFishProducts]]&gt;=AE$4, "Yes", "")</f>
        <v/>
      </c>
      <c r="Y1912" s="14" t="str">
        <f>IF(MasterData5[[#This Row],[MntSweetProducts]]&gt;=AF$4, "Yes", "")</f>
        <v/>
      </c>
    </row>
    <row r="1913" spans="1:25" x14ac:dyDescent="0.3">
      <c r="A1913">
        <v>9699</v>
      </c>
      <c r="B1913" s="10">
        <v>357</v>
      </c>
      <c r="C1913" s="10">
        <v>35</v>
      </c>
      <c r="D1913" s="10">
        <v>271</v>
      </c>
      <c r="E1913" s="10">
        <v>28</v>
      </c>
      <c r="F1913" s="10">
        <v>28</v>
      </c>
      <c r="G1913" s="10">
        <v>14</v>
      </c>
      <c r="H1913" s="24">
        <f>2021-'Customer Profile'!B1912</f>
        <v>55</v>
      </c>
      <c r="I1913" s="10">
        <f>IF(Analysis!$B$60="Wine",B1913,IF(Analysis!$B$60="Fruit",C1913,IF(Analysis!$B$60="Meat",D1913,IF(Analysis!$B$60="Fish",E1913,IF(Analysis!$B$60="Sweet",F1913,"")))))</f>
        <v>28</v>
      </c>
      <c r="J1913" s="10">
        <v>67272</v>
      </c>
      <c r="K1913" s="10" t="str">
        <f>IF(MasterData5[[#This Row],[Income ]]&gt;$AB$12, "Above", "Below")</f>
        <v>Above</v>
      </c>
      <c r="L1913" s="10">
        <f>SUM(MasterData5[[#This Row],[MntWines]:[MntSweetProducts]])</f>
        <v>719</v>
      </c>
      <c r="M1913" s="53" t="str">
        <f>IF(MasterData5[[#This Row],[Total Purchase]]&gt;=500, "Over $500", "")</f>
        <v>Over $500</v>
      </c>
      <c r="N1913" s="10"/>
      <c r="O1913" s="14" t="str">
        <f>IF(AND(MasterData5[[#This Row],[MntWines]]&gt;=AB$4, MasterData5[[#This Row],[Income ]]&lt;=$AB$12), "Yes", "")</f>
        <v/>
      </c>
      <c r="P1913" s="14" t="str">
        <f>IF(AND(MasterData5[[#This Row],[MntFruits]]&gt;=AC$4, MasterData5[[#This Row],[Income ]]&lt;=$AB$12), "Yes", "")</f>
        <v/>
      </c>
      <c r="Q1913" s="14" t="str">
        <f>IF(AND(MasterData5[[#This Row],[MntMeatProducts]]&gt;=AD$4, MasterData5[[#This Row],[Income ]]&lt;=$AB$12), "Yes", "")</f>
        <v/>
      </c>
      <c r="R1913" s="14" t="str">
        <f>IF(AND(MasterData5[[#This Row],[MntFishProducts]]&gt;=AE$4, MasterData5[[#This Row],[Income ]]&lt;=$AB$12), "Yes", "")</f>
        <v/>
      </c>
      <c r="S1913" s="14" t="str">
        <f>IF(AND(MasterData5[[#This Row],[MntSweetProducts]]&gt;=AF$4, MasterData5[[#This Row],[Income ]]&lt;=$AB$12), "Yes", "")</f>
        <v/>
      </c>
      <c r="U1913" s="14" t="str">
        <f>IF(MasterData5[[#This Row],[MntWines]]&gt;=AB$4, "Yes", "")</f>
        <v>Yes</v>
      </c>
      <c r="V1913" s="14" t="str">
        <f>IF(MasterData5[[#This Row],[MntFruits]]&gt;=AC$4, "Yes", "")</f>
        <v>Yes</v>
      </c>
      <c r="W1913" s="14" t="str">
        <f>IF(MasterData5[[#This Row],[MntMeatProducts]]&gt;=AD$4, "Yes", "")</f>
        <v>Yes</v>
      </c>
      <c r="X1913" s="14" t="str">
        <f>IF(MasterData5[[#This Row],[MntFishProducts]]&gt;=AE$4, "Yes", "")</f>
        <v/>
      </c>
      <c r="Y1913" s="14" t="str">
        <f>IF(MasterData5[[#This Row],[MntSweetProducts]]&gt;=AF$4, "Yes", "")</f>
        <v>Yes</v>
      </c>
    </row>
    <row r="1914" spans="1:25" x14ac:dyDescent="0.3">
      <c r="A1914">
        <v>9701</v>
      </c>
      <c r="B1914" s="10">
        <v>32</v>
      </c>
      <c r="C1914" s="10">
        <v>34</v>
      </c>
      <c r="D1914" s="10">
        <v>41</v>
      </c>
      <c r="E1914" s="10">
        <v>73</v>
      </c>
      <c r="F1914" s="10">
        <v>16</v>
      </c>
      <c r="G1914" s="10">
        <v>116</v>
      </c>
      <c r="H1914" s="24">
        <f>2021-'Customer Profile'!B1913</f>
        <v>33</v>
      </c>
      <c r="I1914" s="10">
        <f>IF(Analysis!$B$60="Wine",B1914,IF(Analysis!$B$60="Fruit",C1914,IF(Analysis!$B$60="Meat",D1914,IF(Analysis!$B$60="Fish",E1914,IF(Analysis!$B$60="Sweet",F1914,"")))))</f>
        <v>73</v>
      </c>
      <c r="J1914" s="10">
        <v>41883</v>
      </c>
      <c r="K1914" s="10" t="str">
        <f>IF(MasterData5[[#This Row],[Income ]]&gt;$AB$12, "Above", "Below")</f>
        <v>Below</v>
      </c>
      <c r="L1914" s="10">
        <f>SUM(MasterData5[[#This Row],[MntWines]:[MntSweetProducts]])</f>
        <v>196</v>
      </c>
      <c r="M1914" s="53" t="str">
        <f>IF(MasterData5[[#This Row],[Total Purchase]]&gt;=500, "Over $500", "")</f>
        <v/>
      </c>
      <c r="N1914" s="10"/>
      <c r="O1914" s="14" t="str">
        <f>IF(AND(MasterData5[[#This Row],[MntWines]]&gt;=AB$4, MasterData5[[#This Row],[Income ]]&lt;=$AB$12), "Yes", "")</f>
        <v/>
      </c>
      <c r="P1914" s="14" t="str">
        <f>IF(AND(MasterData5[[#This Row],[MntFruits]]&gt;=AC$4, MasterData5[[#This Row],[Income ]]&lt;=$AB$12), "Yes", "")</f>
        <v>Yes</v>
      </c>
      <c r="Q1914" s="14" t="str">
        <f>IF(AND(MasterData5[[#This Row],[MntMeatProducts]]&gt;=AD$4, MasterData5[[#This Row],[Income ]]&lt;=$AB$12), "Yes", "")</f>
        <v/>
      </c>
      <c r="R1914" s="14" t="str">
        <f>IF(AND(MasterData5[[#This Row],[MntFishProducts]]&gt;=AE$4, MasterData5[[#This Row],[Income ]]&lt;=$AB$12), "Yes", "")</f>
        <v>Yes</v>
      </c>
      <c r="S1914" s="14" t="str">
        <f>IF(AND(MasterData5[[#This Row],[MntSweetProducts]]&gt;=AF$4, MasterData5[[#This Row],[Income ]]&lt;=$AB$12), "Yes", "")</f>
        <v/>
      </c>
      <c r="U1914" s="14" t="str">
        <f>IF(MasterData5[[#This Row],[MntWines]]&gt;=AB$4, "Yes", "")</f>
        <v/>
      </c>
      <c r="V1914" s="14" t="str">
        <f>IF(MasterData5[[#This Row],[MntFruits]]&gt;=AC$4, "Yes", "")</f>
        <v>Yes</v>
      </c>
      <c r="W1914" s="14" t="str">
        <f>IF(MasterData5[[#This Row],[MntMeatProducts]]&gt;=AD$4, "Yes", "")</f>
        <v/>
      </c>
      <c r="X1914" s="14" t="str">
        <f>IF(MasterData5[[#This Row],[MntFishProducts]]&gt;=AE$4, "Yes", "")</f>
        <v>Yes</v>
      </c>
      <c r="Y1914" s="14" t="str">
        <f>IF(MasterData5[[#This Row],[MntSweetProducts]]&gt;=AF$4, "Yes", "")</f>
        <v/>
      </c>
    </row>
    <row r="1915" spans="1:25" x14ac:dyDescent="0.3">
      <c r="A1915">
        <v>9703</v>
      </c>
      <c r="B1915" s="10">
        <v>77</v>
      </c>
      <c r="C1915" s="10">
        <v>2</v>
      </c>
      <c r="D1915" s="10">
        <v>35</v>
      </c>
      <c r="E1915" s="10">
        <v>0</v>
      </c>
      <c r="F1915" s="10">
        <v>1</v>
      </c>
      <c r="G1915" s="10">
        <v>69</v>
      </c>
      <c r="H1915" s="24">
        <f>2021-'Customer Profile'!B1914</f>
        <v>51</v>
      </c>
      <c r="I1915" s="10">
        <f>IF(Analysis!$B$60="Wine",B1915,IF(Analysis!$B$60="Fruit",C1915,IF(Analysis!$B$60="Meat",D1915,IF(Analysis!$B$60="Fish",E1915,IF(Analysis!$B$60="Sweet",F1915,"")))))</f>
        <v>0</v>
      </c>
      <c r="J1915" s="10">
        <v>38097</v>
      </c>
      <c r="K1915" s="10" t="str">
        <f>IF(MasterData5[[#This Row],[Income ]]&gt;$AB$12, "Above", "Below")</f>
        <v>Below</v>
      </c>
      <c r="L1915" s="10">
        <f>SUM(MasterData5[[#This Row],[MntWines]:[MntSweetProducts]])</f>
        <v>115</v>
      </c>
      <c r="M1915" s="53" t="str">
        <f>IF(MasterData5[[#This Row],[Total Purchase]]&gt;=500, "Over $500", "")</f>
        <v/>
      </c>
      <c r="N1915" s="10"/>
      <c r="O1915" s="14" t="str">
        <f>IF(AND(MasterData5[[#This Row],[MntWines]]&gt;=AB$4, MasterData5[[#This Row],[Income ]]&lt;=$AB$12), "Yes", "")</f>
        <v/>
      </c>
      <c r="P1915" s="14" t="str">
        <f>IF(AND(MasterData5[[#This Row],[MntFruits]]&gt;=AC$4, MasterData5[[#This Row],[Income ]]&lt;=$AB$12), "Yes", "")</f>
        <v/>
      </c>
      <c r="Q1915" s="14" t="str">
        <f>IF(AND(MasterData5[[#This Row],[MntMeatProducts]]&gt;=AD$4, MasterData5[[#This Row],[Income ]]&lt;=$AB$12), "Yes", "")</f>
        <v/>
      </c>
      <c r="R1915" s="14" t="str">
        <f>IF(AND(MasterData5[[#This Row],[MntFishProducts]]&gt;=AE$4, MasterData5[[#This Row],[Income ]]&lt;=$AB$12), "Yes", "")</f>
        <v/>
      </c>
      <c r="S1915" s="14" t="str">
        <f>IF(AND(MasterData5[[#This Row],[MntSweetProducts]]&gt;=AF$4, MasterData5[[#This Row],[Income ]]&lt;=$AB$12), "Yes", "")</f>
        <v/>
      </c>
      <c r="U1915" s="14" t="str">
        <f>IF(MasterData5[[#This Row],[MntWines]]&gt;=AB$4, "Yes", "")</f>
        <v/>
      </c>
      <c r="V1915" s="14" t="str">
        <f>IF(MasterData5[[#This Row],[MntFruits]]&gt;=AC$4, "Yes", "")</f>
        <v/>
      </c>
      <c r="W1915" s="14" t="str">
        <f>IF(MasterData5[[#This Row],[MntMeatProducts]]&gt;=AD$4, "Yes", "")</f>
        <v/>
      </c>
      <c r="X1915" s="14" t="str">
        <f>IF(MasterData5[[#This Row],[MntFishProducts]]&gt;=AE$4, "Yes", "")</f>
        <v/>
      </c>
      <c r="Y1915" s="14" t="str">
        <f>IF(MasterData5[[#This Row],[MntSweetProducts]]&gt;=AF$4, "Yes", "")</f>
        <v/>
      </c>
    </row>
    <row r="1916" spans="1:25" x14ac:dyDescent="0.3">
      <c r="A1916">
        <v>9706</v>
      </c>
      <c r="B1916" s="10">
        <v>62</v>
      </c>
      <c r="C1916" s="10">
        <v>1</v>
      </c>
      <c r="D1916" s="10">
        <v>20</v>
      </c>
      <c r="E1916" s="10">
        <v>4</v>
      </c>
      <c r="F1916" s="10">
        <v>0</v>
      </c>
      <c r="G1916" s="10">
        <v>7</v>
      </c>
      <c r="H1916" s="24">
        <f>2021-'Customer Profile'!B1915</f>
        <v>47</v>
      </c>
      <c r="I1916" s="10">
        <f>IF(Analysis!$B$60="Wine",B1916,IF(Analysis!$B$60="Fruit",C1916,IF(Analysis!$B$60="Meat",D1916,IF(Analysis!$B$60="Fish",E1916,IF(Analysis!$B$60="Sweet",F1916,"")))))</f>
        <v>4</v>
      </c>
      <c r="J1916" s="10">
        <v>31560</v>
      </c>
      <c r="K1916" s="10" t="str">
        <f>IF(MasterData5[[#This Row],[Income ]]&gt;$AB$12, "Above", "Below")</f>
        <v>Below</v>
      </c>
      <c r="L1916" s="10">
        <f>SUM(MasterData5[[#This Row],[MntWines]:[MntSweetProducts]])</f>
        <v>87</v>
      </c>
      <c r="M1916" s="53" t="str">
        <f>IF(MasterData5[[#This Row],[Total Purchase]]&gt;=500, "Over $500", "")</f>
        <v/>
      </c>
      <c r="N1916" s="10"/>
      <c r="O1916" s="14" t="str">
        <f>IF(AND(MasterData5[[#This Row],[MntWines]]&gt;=AB$4, MasterData5[[#This Row],[Income ]]&lt;=$AB$12), "Yes", "")</f>
        <v/>
      </c>
      <c r="P1916" s="14" t="str">
        <f>IF(AND(MasterData5[[#This Row],[MntFruits]]&gt;=AC$4, MasterData5[[#This Row],[Income ]]&lt;=$AB$12), "Yes", "")</f>
        <v/>
      </c>
      <c r="Q1916" s="14" t="str">
        <f>IF(AND(MasterData5[[#This Row],[MntMeatProducts]]&gt;=AD$4, MasterData5[[#This Row],[Income ]]&lt;=$AB$12), "Yes", "")</f>
        <v/>
      </c>
      <c r="R1916" s="14" t="str">
        <f>IF(AND(MasterData5[[#This Row],[MntFishProducts]]&gt;=AE$4, MasterData5[[#This Row],[Income ]]&lt;=$AB$12), "Yes", "")</f>
        <v/>
      </c>
      <c r="S1916" s="14" t="str">
        <f>IF(AND(MasterData5[[#This Row],[MntSweetProducts]]&gt;=AF$4, MasterData5[[#This Row],[Income ]]&lt;=$AB$12), "Yes", "")</f>
        <v/>
      </c>
      <c r="U1916" s="14" t="str">
        <f>IF(MasterData5[[#This Row],[MntWines]]&gt;=AB$4, "Yes", "")</f>
        <v/>
      </c>
      <c r="V1916" s="14" t="str">
        <f>IF(MasterData5[[#This Row],[MntFruits]]&gt;=AC$4, "Yes", "")</f>
        <v/>
      </c>
      <c r="W1916" s="14" t="str">
        <f>IF(MasterData5[[#This Row],[MntMeatProducts]]&gt;=AD$4, "Yes", "")</f>
        <v/>
      </c>
      <c r="X1916" s="14" t="str">
        <f>IF(MasterData5[[#This Row],[MntFishProducts]]&gt;=AE$4, "Yes", "")</f>
        <v/>
      </c>
      <c r="Y1916" s="14" t="str">
        <f>IF(MasterData5[[#This Row],[MntSweetProducts]]&gt;=AF$4, "Yes", "")</f>
        <v/>
      </c>
    </row>
    <row r="1917" spans="1:25" x14ac:dyDescent="0.3">
      <c r="A1917">
        <v>9707</v>
      </c>
      <c r="B1917" s="10">
        <v>1103</v>
      </c>
      <c r="C1917" s="10">
        <v>0</v>
      </c>
      <c r="D1917" s="10">
        <v>45</v>
      </c>
      <c r="E1917" s="10">
        <v>0</v>
      </c>
      <c r="F1917" s="10">
        <v>0</v>
      </c>
      <c r="G1917" s="10">
        <v>34</v>
      </c>
      <c r="H1917" s="24">
        <f>2021-'Customer Profile'!B1916</f>
        <v>52</v>
      </c>
      <c r="I1917" s="10">
        <f>IF(Analysis!$B$60="Wine",B1917,IF(Analysis!$B$60="Fruit",C1917,IF(Analysis!$B$60="Meat",D1917,IF(Analysis!$B$60="Fish",E1917,IF(Analysis!$B$60="Sweet",F1917,"")))))</f>
        <v>0</v>
      </c>
      <c r="J1917" s="10">
        <v>55212</v>
      </c>
      <c r="K1917" s="10" t="str">
        <f>IF(MasterData5[[#This Row],[Income ]]&gt;$AB$12, "Above", "Below")</f>
        <v>Above</v>
      </c>
      <c r="L1917" s="10">
        <f>SUM(MasterData5[[#This Row],[MntWines]:[MntSweetProducts]])</f>
        <v>1148</v>
      </c>
      <c r="M1917" s="53" t="str">
        <f>IF(MasterData5[[#This Row],[Total Purchase]]&gt;=500, "Over $500", "")</f>
        <v>Over $500</v>
      </c>
      <c r="N1917" s="10"/>
      <c r="O1917" s="14" t="str">
        <f>IF(AND(MasterData5[[#This Row],[MntWines]]&gt;=AB$4, MasterData5[[#This Row],[Income ]]&lt;=$AB$12), "Yes", "")</f>
        <v/>
      </c>
      <c r="P1917" s="14" t="str">
        <f>IF(AND(MasterData5[[#This Row],[MntFruits]]&gt;=AC$4, MasterData5[[#This Row],[Income ]]&lt;=$AB$12), "Yes", "")</f>
        <v/>
      </c>
      <c r="Q1917" s="14" t="str">
        <f>IF(AND(MasterData5[[#This Row],[MntMeatProducts]]&gt;=AD$4, MasterData5[[#This Row],[Income ]]&lt;=$AB$12), "Yes", "")</f>
        <v/>
      </c>
      <c r="R1917" s="14" t="str">
        <f>IF(AND(MasterData5[[#This Row],[MntFishProducts]]&gt;=AE$4, MasterData5[[#This Row],[Income ]]&lt;=$AB$12), "Yes", "")</f>
        <v/>
      </c>
      <c r="S1917" s="14" t="str">
        <f>IF(AND(MasterData5[[#This Row],[MntSweetProducts]]&gt;=AF$4, MasterData5[[#This Row],[Income ]]&lt;=$AB$12), "Yes", "")</f>
        <v/>
      </c>
      <c r="U1917" s="14" t="str">
        <f>IF(MasterData5[[#This Row],[MntWines]]&gt;=AB$4, "Yes", "")</f>
        <v>Yes</v>
      </c>
      <c r="V1917" s="14" t="str">
        <f>IF(MasterData5[[#This Row],[MntFruits]]&gt;=AC$4, "Yes", "")</f>
        <v/>
      </c>
      <c r="W1917" s="14" t="str">
        <f>IF(MasterData5[[#This Row],[MntMeatProducts]]&gt;=AD$4, "Yes", "")</f>
        <v/>
      </c>
      <c r="X1917" s="14" t="str">
        <f>IF(MasterData5[[#This Row],[MntFishProducts]]&gt;=AE$4, "Yes", "")</f>
        <v/>
      </c>
      <c r="Y1917" s="14" t="str">
        <f>IF(MasterData5[[#This Row],[MntSweetProducts]]&gt;=AF$4, "Yes", "")</f>
        <v/>
      </c>
    </row>
    <row r="1918" spans="1:25" x14ac:dyDescent="0.3">
      <c r="A1918">
        <v>9710</v>
      </c>
      <c r="B1918" s="10">
        <v>708</v>
      </c>
      <c r="C1918" s="10">
        <v>7</v>
      </c>
      <c r="D1918" s="10">
        <v>62</v>
      </c>
      <c r="E1918" s="10">
        <v>0</v>
      </c>
      <c r="F1918" s="10">
        <v>0</v>
      </c>
      <c r="G1918" s="10">
        <v>15</v>
      </c>
      <c r="H1918" s="24">
        <f>2021-'Customer Profile'!B1917</f>
        <v>52</v>
      </c>
      <c r="I1918" s="10">
        <f>IF(Analysis!$B$60="Wine",B1918,IF(Analysis!$B$60="Fruit",C1918,IF(Analysis!$B$60="Meat",D1918,IF(Analysis!$B$60="Fish",E1918,IF(Analysis!$B$60="Sweet",F1918,"")))))</f>
        <v>0</v>
      </c>
      <c r="J1918" s="10">
        <v>58086</v>
      </c>
      <c r="K1918" s="10" t="str">
        <f>IF(MasterData5[[#This Row],[Income ]]&gt;$AB$12, "Above", "Below")</f>
        <v>Above</v>
      </c>
      <c r="L1918" s="10">
        <f>SUM(MasterData5[[#This Row],[MntWines]:[MntSweetProducts]])</f>
        <v>777</v>
      </c>
      <c r="M1918" s="53" t="str">
        <f>IF(MasterData5[[#This Row],[Total Purchase]]&gt;=500, "Over $500", "")</f>
        <v>Over $500</v>
      </c>
      <c r="N1918" s="10"/>
      <c r="O1918" s="14" t="str">
        <f>IF(AND(MasterData5[[#This Row],[MntWines]]&gt;=AB$4, MasterData5[[#This Row],[Income ]]&lt;=$AB$12), "Yes", "")</f>
        <v/>
      </c>
      <c r="P1918" s="14" t="str">
        <f>IF(AND(MasterData5[[#This Row],[MntFruits]]&gt;=AC$4, MasterData5[[#This Row],[Income ]]&lt;=$AB$12), "Yes", "")</f>
        <v/>
      </c>
      <c r="Q1918" s="14" t="str">
        <f>IF(AND(MasterData5[[#This Row],[MntMeatProducts]]&gt;=AD$4, MasterData5[[#This Row],[Income ]]&lt;=$AB$12), "Yes", "")</f>
        <v/>
      </c>
      <c r="R1918" s="14" t="str">
        <f>IF(AND(MasterData5[[#This Row],[MntFishProducts]]&gt;=AE$4, MasterData5[[#This Row],[Income ]]&lt;=$AB$12), "Yes", "")</f>
        <v/>
      </c>
      <c r="S1918" s="14" t="str">
        <f>IF(AND(MasterData5[[#This Row],[MntSweetProducts]]&gt;=AF$4, MasterData5[[#This Row],[Income ]]&lt;=$AB$12), "Yes", "")</f>
        <v/>
      </c>
      <c r="U1918" s="14" t="str">
        <f>IF(MasterData5[[#This Row],[MntWines]]&gt;=AB$4, "Yes", "")</f>
        <v>Yes</v>
      </c>
      <c r="V1918" s="14" t="str">
        <f>IF(MasterData5[[#This Row],[MntFruits]]&gt;=AC$4, "Yes", "")</f>
        <v/>
      </c>
      <c r="W1918" s="14" t="str">
        <f>IF(MasterData5[[#This Row],[MntMeatProducts]]&gt;=AD$4, "Yes", "")</f>
        <v/>
      </c>
      <c r="X1918" s="14" t="str">
        <f>IF(MasterData5[[#This Row],[MntFishProducts]]&gt;=AE$4, "Yes", "")</f>
        <v/>
      </c>
      <c r="Y1918" s="14" t="str">
        <f>IF(MasterData5[[#This Row],[MntSweetProducts]]&gt;=AF$4, "Yes", "")</f>
        <v/>
      </c>
    </row>
    <row r="1919" spans="1:25" x14ac:dyDescent="0.3">
      <c r="A1919">
        <v>9723</v>
      </c>
      <c r="B1919" s="10">
        <v>530</v>
      </c>
      <c r="C1919" s="10">
        <v>142</v>
      </c>
      <c r="D1919" s="10">
        <v>217</v>
      </c>
      <c r="E1919" s="10">
        <v>62</v>
      </c>
      <c r="F1919" s="10">
        <v>9</v>
      </c>
      <c r="G1919" s="10">
        <v>56</v>
      </c>
      <c r="H1919" s="24">
        <f>2021-'Customer Profile'!B1918</f>
        <v>61</v>
      </c>
      <c r="I1919" s="10">
        <f>IF(Analysis!$B$60="Wine",B1919,IF(Analysis!$B$60="Fruit",C1919,IF(Analysis!$B$60="Meat",D1919,IF(Analysis!$B$60="Fish",E1919,IF(Analysis!$B$60="Sweet",F1919,"")))))</f>
        <v>62</v>
      </c>
      <c r="J1919" s="10">
        <v>67716</v>
      </c>
      <c r="K1919" s="10" t="str">
        <f>IF(MasterData5[[#This Row],[Income ]]&gt;$AB$12, "Above", "Below")</f>
        <v>Above</v>
      </c>
      <c r="L1919" s="10">
        <f>SUM(MasterData5[[#This Row],[MntWines]:[MntSweetProducts]])</f>
        <v>960</v>
      </c>
      <c r="M1919" s="53" t="str">
        <f>IF(MasterData5[[#This Row],[Total Purchase]]&gt;=500, "Over $500", "")</f>
        <v>Over $500</v>
      </c>
      <c r="N1919" s="10"/>
      <c r="O1919" s="14" t="str">
        <f>IF(AND(MasterData5[[#This Row],[MntWines]]&gt;=AB$4, MasterData5[[#This Row],[Income ]]&lt;=$AB$12), "Yes", "")</f>
        <v/>
      </c>
      <c r="P1919" s="14" t="str">
        <f>IF(AND(MasterData5[[#This Row],[MntFruits]]&gt;=AC$4, MasterData5[[#This Row],[Income ]]&lt;=$AB$12), "Yes", "")</f>
        <v/>
      </c>
      <c r="Q1919" s="14" t="str">
        <f>IF(AND(MasterData5[[#This Row],[MntMeatProducts]]&gt;=AD$4, MasterData5[[#This Row],[Income ]]&lt;=$AB$12), "Yes", "")</f>
        <v/>
      </c>
      <c r="R1919" s="14" t="str">
        <f>IF(AND(MasterData5[[#This Row],[MntFishProducts]]&gt;=AE$4, MasterData5[[#This Row],[Income ]]&lt;=$AB$12), "Yes", "")</f>
        <v/>
      </c>
      <c r="S1919" s="14" t="str">
        <f>IF(AND(MasterData5[[#This Row],[MntSweetProducts]]&gt;=AF$4, MasterData5[[#This Row],[Income ]]&lt;=$AB$12), "Yes", "")</f>
        <v/>
      </c>
      <c r="U1919" s="14" t="str">
        <f>IF(MasterData5[[#This Row],[MntWines]]&gt;=AB$4, "Yes", "")</f>
        <v>Yes</v>
      </c>
      <c r="V1919" s="14" t="str">
        <f>IF(MasterData5[[#This Row],[MntFruits]]&gt;=AC$4, "Yes", "")</f>
        <v>Yes</v>
      </c>
      <c r="W1919" s="14" t="str">
        <f>IF(MasterData5[[#This Row],[MntMeatProducts]]&gt;=AD$4, "Yes", "")</f>
        <v>Yes</v>
      </c>
      <c r="X1919" s="14" t="str">
        <f>IF(MasterData5[[#This Row],[MntFishProducts]]&gt;=AE$4, "Yes", "")</f>
        <v>Yes</v>
      </c>
      <c r="Y1919" s="14" t="str">
        <f>IF(MasterData5[[#This Row],[MntSweetProducts]]&gt;=AF$4, "Yes", "")</f>
        <v/>
      </c>
    </row>
    <row r="1920" spans="1:25" x14ac:dyDescent="0.3">
      <c r="A1920">
        <v>9725</v>
      </c>
      <c r="B1920" s="10">
        <v>8</v>
      </c>
      <c r="C1920" s="10">
        <v>0</v>
      </c>
      <c r="D1920" s="10">
        <v>3</v>
      </c>
      <c r="E1920" s="10">
        <v>0</v>
      </c>
      <c r="F1920" s="10">
        <v>0</v>
      </c>
      <c r="G1920" s="10">
        <v>1</v>
      </c>
      <c r="H1920" s="24">
        <f>2021-'Customer Profile'!B1919</f>
        <v>55</v>
      </c>
      <c r="I1920" s="10">
        <f>IF(Analysis!$B$60="Wine",B1920,IF(Analysis!$B$60="Fruit",C1920,IF(Analysis!$B$60="Meat",D1920,IF(Analysis!$B$60="Fish",E1920,IF(Analysis!$B$60="Sweet",F1920,"")))))</f>
        <v>0</v>
      </c>
      <c r="J1920" s="10">
        <v>28764</v>
      </c>
      <c r="K1920" s="10" t="str">
        <f>IF(MasterData5[[#This Row],[Income ]]&gt;$AB$12, "Above", "Below")</f>
        <v>Below</v>
      </c>
      <c r="L1920" s="10">
        <f>SUM(MasterData5[[#This Row],[MntWines]:[MntSweetProducts]])</f>
        <v>11</v>
      </c>
      <c r="M1920" s="53" t="str">
        <f>IF(MasterData5[[#This Row],[Total Purchase]]&gt;=500, "Over $500", "")</f>
        <v/>
      </c>
      <c r="N1920" s="10"/>
      <c r="O1920" s="14" t="str">
        <f>IF(AND(MasterData5[[#This Row],[MntWines]]&gt;=AB$4, MasterData5[[#This Row],[Income ]]&lt;=$AB$12), "Yes", "")</f>
        <v/>
      </c>
      <c r="P1920" s="14" t="str">
        <f>IF(AND(MasterData5[[#This Row],[MntFruits]]&gt;=AC$4, MasterData5[[#This Row],[Income ]]&lt;=$AB$12), "Yes", "")</f>
        <v/>
      </c>
      <c r="Q1920" s="14" t="str">
        <f>IF(AND(MasterData5[[#This Row],[MntMeatProducts]]&gt;=AD$4, MasterData5[[#This Row],[Income ]]&lt;=$AB$12), "Yes", "")</f>
        <v/>
      </c>
      <c r="R1920" s="14" t="str">
        <f>IF(AND(MasterData5[[#This Row],[MntFishProducts]]&gt;=AE$4, MasterData5[[#This Row],[Income ]]&lt;=$AB$12), "Yes", "")</f>
        <v/>
      </c>
      <c r="S1920" s="14" t="str">
        <f>IF(AND(MasterData5[[#This Row],[MntSweetProducts]]&gt;=AF$4, MasterData5[[#This Row],[Income ]]&lt;=$AB$12), "Yes", "")</f>
        <v/>
      </c>
      <c r="U1920" s="14" t="str">
        <f>IF(MasterData5[[#This Row],[MntWines]]&gt;=AB$4, "Yes", "")</f>
        <v/>
      </c>
      <c r="V1920" s="14" t="str">
        <f>IF(MasterData5[[#This Row],[MntFruits]]&gt;=AC$4, "Yes", "")</f>
        <v/>
      </c>
      <c r="W1920" s="14" t="str">
        <f>IF(MasterData5[[#This Row],[MntMeatProducts]]&gt;=AD$4, "Yes", "")</f>
        <v/>
      </c>
      <c r="X1920" s="14" t="str">
        <f>IF(MasterData5[[#This Row],[MntFishProducts]]&gt;=AE$4, "Yes", "")</f>
        <v/>
      </c>
      <c r="Y1920" s="14" t="str">
        <f>IF(MasterData5[[#This Row],[MntSweetProducts]]&gt;=AF$4, "Yes", "")</f>
        <v/>
      </c>
    </row>
    <row r="1921" spans="1:25" x14ac:dyDescent="0.3">
      <c r="A1921">
        <v>9727</v>
      </c>
      <c r="B1921" s="10">
        <v>4</v>
      </c>
      <c r="C1921" s="10">
        <v>24</v>
      </c>
      <c r="D1921" s="10">
        <v>11</v>
      </c>
      <c r="E1921" s="10">
        <v>16</v>
      </c>
      <c r="F1921" s="10">
        <v>1</v>
      </c>
      <c r="G1921" s="10">
        <v>25</v>
      </c>
      <c r="H1921" s="24">
        <f>2021-'Customer Profile'!B1920</f>
        <v>64</v>
      </c>
      <c r="I1921" s="10">
        <f>IF(Analysis!$B$60="Wine",B1921,IF(Analysis!$B$60="Fruit",C1921,IF(Analysis!$B$60="Meat",D1921,IF(Analysis!$B$60="Fish",E1921,IF(Analysis!$B$60="Sweet",F1921,"")))))</f>
        <v>16</v>
      </c>
      <c r="J1921" s="10">
        <v>23539</v>
      </c>
      <c r="K1921" s="10" t="str">
        <f>IF(MasterData5[[#This Row],[Income ]]&gt;$AB$12, "Above", "Below")</f>
        <v>Below</v>
      </c>
      <c r="L1921" s="10">
        <f>SUM(MasterData5[[#This Row],[MntWines]:[MntSweetProducts]])</f>
        <v>56</v>
      </c>
      <c r="M1921" s="53" t="str">
        <f>IF(MasterData5[[#This Row],[Total Purchase]]&gt;=500, "Over $500", "")</f>
        <v/>
      </c>
      <c r="N1921" s="10"/>
      <c r="O1921" s="14" t="str">
        <f>IF(AND(MasterData5[[#This Row],[MntWines]]&gt;=AB$4, MasterData5[[#This Row],[Income ]]&lt;=$AB$12), "Yes", "")</f>
        <v/>
      </c>
      <c r="P1921" s="14" t="str">
        <f>IF(AND(MasterData5[[#This Row],[MntFruits]]&gt;=AC$4, MasterData5[[#This Row],[Income ]]&lt;=$AB$12), "Yes", "")</f>
        <v/>
      </c>
      <c r="Q1921" s="14" t="str">
        <f>IF(AND(MasterData5[[#This Row],[MntMeatProducts]]&gt;=AD$4, MasterData5[[#This Row],[Income ]]&lt;=$AB$12), "Yes", "")</f>
        <v/>
      </c>
      <c r="R1921" s="14" t="str">
        <f>IF(AND(MasterData5[[#This Row],[MntFishProducts]]&gt;=AE$4, MasterData5[[#This Row],[Income ]]&lt;=$AB$12), "Yes", "")</f>
        <v/>
      </c>
      <c r="S1921" s="14" t="str">
        <f>IF(AND(MasterData5[[#This Row],[MntSweetProducts]]&gt;=AF$4, MasterData5[[#This Row],[Income ]]&lt;=$AB$12), "Yes", "")</f>
        <v/>
      </c>
      <c r="U1921" s="14" t="str">
        <f>IF(MasterData5[[#This Row],[MntWines]]&gt;=AB$4, "Yes", "")</f>
        <v/>
      </c>
      <c r="V1921" s="14" t="str">
        <f>IF(MasterData5[[#This Row],[MntFruits]]&gt;=AC$4, "Yes", "")</f>
        <v/>
      </c>
      <c r="W1921" s="14" t="str">
        <f>IF(MasterData5[[#This Row],[MntMeatProducts]]&gt;=AD$4, "Yes", "")</f>
        <v/>
      </c>
      <c r="X1921" s="14" t="str">
        <f>IF(MasterData5[[#This Row],[MntFishProducts]]&gt;=AE$4, "Yes", "")</f>
        <v/>
      </c>
      <c r="Y1921" s="14" t="str">
        <f>IF(MasterData5[[#This Row],[MntSweetProducts]]&gt;=AF$4, "Yes", "")</f>
        <v/>
      </c>
    </row>
    <row r="1922" spans="1:25" x14ac:dyDescent="0.3">
      <c r="A1922">
        <v>9729</v>
      </c>
      <c r="B1922" s="10">
        <v>189</v>
      </c>
      <c r="C1922" s="10">
        <v>10</v>
      </c>
      <c r="D1922" s="10">
        <v>253</v>
      </c>
      <c r="E1922" s="10">
        <v>56</v>
      </c>
      <c r="F1922" s="10">
        <v>43</v>
      </c>
      <c r="G1922" s="10">
        <v>64</v>
      </c>
      <c r="H1922" s="24">
        <f>2021-'Customer Profile'!B1921</f>
        <v>66</v>
      </c>
      <c r="I1922" s="10">
        <f>IF(Analysis!$B$60="Wine",B1922,IF(Analysis!$B$60="Fruit",C1922,IF(Analysis!$B$60="Meat",D1922,IF(Analysis!$B$60="Fish",E1922,IF(Analysis!$B$60="Sweet",F1922,"")))))</f>
        <v>56</v>
      </c>
      <c r="J1922" s="10">
        <v>58275</v>
      </c>
      <c r="K1922" s="10" t="str">
        <f>IF(MasterData5[[#This Row],[Income ]]&gt;$AB$12, "Above", "Below")</f>
        <v>Above</v>
      </c>
      <c r="L1922" s="10">
        <f>SUM(MasterData5[[#This Row],[MntWines]:[MntSweetProducts]])</f>
        <v>551</v>
      </c>
      <c r="M1922" s="53" t="str">
        <f>IF(MasterData5[[#This Row],[Total Purchase]]&gt;=500, "Over $500", "")</f>
        <v>Over $500</v>
      </c>
      <c r="N1922" s="10"/>
      <c r="O1922" s="14" t="str">
        <f>IF(AND(MasterData5[[#This Row],[MntWines]]&gt;=AB$4, MasterData5[[#This Row],[Income ]]&lt;=$AB$12), "Yes", "")</f>
        <v/>
      </c>
      <c r="P1922" s="14" t="str">
        <f>IF(AND(MasterData5[[#This Row],[MntFruits]]&gt;=AC$4, MasterData5[[#This Row],[Income ]]&lt;=$AB$12), "Yes", "")</f>
        <v/>
      </c>
      <c r="Q1922" s="14" t="str">
        <f>IF(AND(MasterData5[[#This Row],[MntMeatProducts]]&gt;=AD$4, MasterData5[[#This Row],[Income ]]&lt;=$AB$12), "Yes", "")</f>
        <v/>
      </c>
      <c r="R1922" s="14" t="str">
        <f>IF(AND(MasterData5[[#This Row],[MntFishProducts]]&gt;=AE$4, MasterData5[[#This Row],[Income ]]&lt;=$AB$12), "Yes", "")</f>
        <v/>
      </c>
      <c r="S1922" s="14" t="str">
        <f>IF(AND(MasterData5[[#This Row],[MntSweetProducts]]&gt;=AF$4, MasterData5[[#This Row],[Income ]]&lt;=$AB$12), "Yes", "")</f>
        <v/>
      </c>
      <c r="U1922" s="14" t="str">
        <f>IF(MasterData5[[#This Row],[MntWines]]&gt;=AB$4, "Yes", "")</f>
        <v/>
      </c>
      <c r="V1922" s="14" t="str">
        <f>IF(MasterData5[[#This Row],[MntFruits]]&gt;=AC$4, "Yes", "")</f>
        <v/>
      </c>
      <c r="W1922" s="14" t="str">
        <f>IF(MasterData5[[#This Row],[MntMeatProducts]]&gt;=AD$4, "Yes", "")</f>
        <v>Yes</v>
      </c>
      <c r="X1922" s="14" t="str">
        <f>IF(MasterData5[[#This Row],[MntFishProducts]]&gt;=AE$4, "Yes", "")</f>
        <v>Yes</v>
      </c>
      <c r="Y1922" s="14" t="str">
        <f>IF(MasterData5[[#This Row],[MntSweetProducts]]&gt;=AF$4, "Yes", "")</f>
        <v>Yes</v>
      </c>
    </row>
    <row r="1923" spans="1:25" x14ac:dyDescent="0.3">
      <c r="A1923">
        <v>9733</v>
      </c>
      <c r="B1923" s="10">
        <v>1</v>
      </c>
      <c r="C1923" s="10">
        <v>4</v>
      </c>
      <c r="D1923" s="10">
        <v>10</v>
      </c>
      <c r="E1923" s="10">
        <v>29</v>
      </c>
      <c r="F1923" s="10">
        <v>0</v>
      </c>
      <c r="G1923" s="10">
        <v>36</v>
      </c>
      <c r="H1923" s="24">
        <f>2021-'Customer Profile'!B1922</f>
        <v>43</v>
      </c>
      <c r="I1923" s="10">
        <f>IF(Analysis!$B$60="Wine",B1923,IF(Analysis!$B$60="Fruit",C1923,IF(Analysis!$B$60="Meat",D1923,IF(Analysis!$B$60="Fish",E1923,IF(Analysis!$B$60="Sweet",F1923,"")))))</f>
        <v>29</v>
      </c>
      <c r="J1923" s="10">
        <v>24882</v>
      </c>
      <c r="K1923" s="10" t="str">
        <f>IF(MasterData5[[#This Row],[Income ]]&gt;$AB$12, "Above", "Below")</f>
        <v>Below</v>
      </c>
      <c r="L1923" s="10">
        <f>SUM(MasterData5[[#This Row],[MntWines]:[MntSweetProducts]])</f>
        <v>44</v>
      </c>
      <c r="M1923" s="53" t="str">
        <f>IF(MasterData5[[#This Row],[Total Purchase]]&gt;=500, "Over $500", "")</f>
        <v/>
      </c>
      <c r="N1923" s="10"/>
      <c r="O1923" s="14" t="str">
        <f>IF(AND(MasterData5[[#This Row],[MntWines]]&gt;=AB$4, MasterData5[[#This Row],[Income ]]&lt;=$AB$12), "Yes", "")</f>
        <v/>
      </c>
      <c r="P1923" s="14" t="str">
        <f>IF(AND(MasterData5[[#This Row],[MntFruits]]&gt;=AC$4, MasterData5[[#This Row],[Income ]]&lt;=$AB$12), "Yes", "")</f>
        <v/>
      </c>
      <c r="Q1923" s="14" t="str">
        <f>IF(AND(MasterData5[[#This Row],[MntMeatProducts]]&gt;=AD$4, MasterData5[[#This Row],[Income ]]&lt;=$AB$12), "Yes", "")</f>
        <v/>
      </c>
      <c r="R1923" s="14" t="str">
        <f>IF(AND(MasterData5[[#This Row],[MntFishProducts]]&gt;=AE$4, MasterData5[[#This Row],[Income ]]&lt;=$AB$12), "Yes", "")</f>
        <v/>
      </c>
      <c r="S1923" s="14" t="str">
        <f>IF(AND(MasterData5[[#This Row],[MntSweetProducts]]&gt;=AF$4, MasterData5[[#This Row],[Income ]]&lt;=$AB$12), "Yes", "")</f>
        <v/>
      </c>
      <c r="U1923" s="14" t="str">
        <f>IF(MasterData5[[#This Row],[MntWines]]&gt;=AB$4, "Yes", "")</f>
        <v/>
      </c>
      <c r="V1923" s="14" t="str">
        <f>IF(MasterData5[[#This Row],[MntFruits]]&gt;=AC$4, "Yes", "")</f>
        <v/>
      </c>
      <c r="W1923" s="14" t="str">
        <f>IF(MasterData5[[#This Row],[MntMeatProducts]]&gt;=AD$4, "Yes", "")</f>
        <v/>
      </c>
      <c r="X1923" s="14" t="str">
        <f>IF(MasterData5[[#This Row],[MntFishProducts]]&gt;=AE$4, "Yes", "")</f>
        <v/>
      </c>
      <c r="Y1923" s="14" t="str">
        <f>IF(MasterData5[[#This Row],[MntSweetProducts]]&gt;=AF$4, "Yes", "")</f>
        <v/>
      </c>
    </row>
    <row r="1924" spans="1:25" x14ac:dyDescent="0.3">
      <c r="A1924">
        <v>9736</v>
      </c>
      <c r="B1924" s="10">
        <v>53</v>
      </c>
      <c r="C1924" s="10">
        <v>5</v>
      </c>
      <c r="D1924" s="10">
        <v>19</v>
      </c>
      <c r="E1924" s="10">
        <v>2</v>
      </c>
      <c r="F1924" s="10">
        <v>13</v>
      </c>
      <c r="G1924" s="10">
        <v>4</v>
      </c>
      <c r="H1924" s="24">
        <f>2021-'Customer Profile'!B1923</f>
        <v>41</v>
      </c>
      <c r="I1924" s="10">
        <f>IF(Analysis!$B$60="Wine",B1924,IF(Analysis!$B$60="Fruit",C1924,IF(Analysis!$B$60="Meat",D1924,IF(Analysis!$B$60="Fish",E1924,IF(Analysis!$B$60="Sweet",F1924,"")))))</f>
        <v>2</v>
      </c>
      <c r="J1924" s="10">
        <v>41850</v>
      </c>
      <c r="K1924" s="10" t="str">
        <f>IF(MasterData5[[#This Row],[Income ]]&gt;$AB$12, "Above", "Below")</f>
        <v>Below</v>
      </c>
      <c r="L1924" s="10">
        <f>SUM(MasterData5[[#This Row],[MntWines]:[MntSweetProducts]])</f>
        <v>92</v>
      </c>
      <c r="M1924" s="53" t="str">
        <f>IF(MasterData5[[#This Row],[Total Purchase]]&gt;=500, "Over $500", "")</f>
        <v/>
      </c>
      <c r="N1924" s="10"/>
      <c r="O1924" s="14" t="str">
        <f>IF(AND(MasterData5[[#This Row],[MntWines]]&gt;=AB$4, MasterData5[[#This Row],[Income ]]&lt;=$AB$12), "Yes", "")</f>
        <v/>
      </c>
      <c r="P1924" s="14" t="str">
        <f>IF(AND(MasterData5[[#This Row],[MntFruits]]&gt;=AC$4, MasterData5[[#This Row],[Income ]]&lt;=$AB$12), "Yes", "")</f>
        <v/>
      </c>
      <c r="Q1924" s="14" t="str">
        <f>IF(AND(MasterData5[[#This Row],[MntMeatProducts]]&gt;=AD$4, MasterData5[[#This Row],[Income ]]&lt;=$AB$12), "Yes", "")</f>
        <v/>
      </c>
      <c r="R1924" s="14" t="str">
        <f>IF(AND(MasterData5[[#This Row],[MntFishProducts]]&gt;=AE$4, MasterData5[[#This Row],[Income ]]&lt;=$AB$12), "Yes", "")</f>
        <v/>
      </c>
      <c r="S1924" s="14" t="str">
        <f>IF(AND(MasterData5[[#This Row],[MntSweetProducts]]&gt;=AF$4, MasterData5[[#This Row],[Income ]]&lt;=$AB$12), "Yes", "")</f>
        <v/>
      </c>
      <c r="U1924" s="14" t="str">
        <f>IF(MasterData5[[#This Row],[MntWines]]&gt;=AB$4, "Yes", "")</f>
        <v/>
      </c>
      <c r="V1924" s="14" t="str">
        <f>IF(MasterData5[[#This Row],[MntFruits]]&gt;=AC$4, "Yes", "")</f>
        <v/>
      </c>
      <c r="W1924" s="14" t="str">
        <f>IF(MasterData5[[#This Row],[MntMeatProducts]]&gt;=AD$4, "Yes", "")</f>
        <v/>
      </c>
      <c r="X1924" s="14" t="str">
        <f>IF(MasterData5[[#This Row],[MntFishProducts]]&gt;=AE$4, "Yes", "")</f>
        <v/>
      </c>
      <c r="Y1924" s="14" t="str">
        <f>IF(MasterData5[[#This Row],[MntSweetProducts]]&gt;=AF$4, "Yes", "")</f>
        <v/>
      </c>
    </row>
    <row r="1925" spans="1:25" x14ac:dyDescent="0.3">
      <c r="A1925">
        <v>9738</v>
      </c>
      <c r="B1925" s="10">
        <v>65</v>
      </c>
      <c r="C1925" s="10">
        <v>4</v>
      </c>
      <c r="D1925" s="10">
        <v>16</v>
      </c>
      <c r="E1925" s="10">
        <v>0</v>
      </c>
      <c r="F1925" s="10">
        <v>4</v>
      </c>
      <c r="G1925" s="10">
        <v>11</v>
      </c>
      <c r="H1925" s="24">
        <f>2021-'Customer Profile'!B1924</f>
        <v>35</v>
      </c>
      <c r="I1925" s="10">
        <f>IF(Analysis!$B$60="Wine",B1925,IF(Analysis!$B$60="Fruit",C1925,IF(Analysis!$B$60="Meat",D1925,IF(Analysis!$B$60="Fish",E1925,IF(Analysis!$B$60="Sweet",F1925,"")))))</f>
        <v>0</v>
      </c>
      <c r="J1925" s="10">
        <v>42386</v>
      </c>
      <c r="K1925" s="10" t="str">
        <f>IF(MasterData5[[#This Row],[Income ]]&gt;$AB$12, "Above", "Below")</f>
        <v>Below</v>
      </c>
      <c r="L1925" s="10">
        <f>SUM(MasterData5[[#This Row],[MntWines]:[MntSweetProducts]])</f>
        <v>89</v>
      </c>
      <c r="M1925" s="53" t="str">
        <f>IF(MasterData5[[#This Row],[Total Purchase]]&gt;=500, "Over $500", "")</f>
        <v/>
      </c>
      <c r="N1925" s="10"/>
      <c r="O1925" s="14" t="str">
        <f>IF(AND(MasterData5[[#This Row],[MntWines]]&gt;=AB$4, MasterData5[[#This Row],[Income ]]&lt;=$AB$12), "Yes", "")</f>
        <v/>
      </c>
      <c r="P1925" s="14" t="str">
        <f>IF(AND(MasterData5[[#This Row],[MntFruits]]&gt;=AC$4, MasterData5[[#This Row],[Income ]]&lt;=$AB$12), "Yes", "")</f>
        <v/>
      </c>
      <c r="Q1925" s="14" t="str">
        <f>IF(AND(MasterData5[[#This Row],[MntMeatProducts]]&gt;=AD$4, MasterData5[[#This Row],[Income ]]&lt;=$AB$12), "Yes", "")</f>
        <v/>
      </c>
      <c r="R1925" s="14" t="str">
        <f>IF(AND(MasterData5[[#This Row],[MntFishProducts]]&gt;=AE$4, MasterData5[[#This Row],[Income ]]&lt;=$AB$12), "Yes", "")</f>
        <v/>
      </c>
      <c r="S1925" s="14" t="str">
        <f>IF(AND(MasterData5[[#This Row],[MntSweetProducts]]&gt;=AF$4, MasterData5[[#This Row],[Income ]]&lt;=$AB$12), "Yes", "")</f>
        <v/>
      </c>
      <c r="U1925" s="14" t="str">
        <f>IF(MasterData5[[#This Row],[MntWines]]&gt;=AB$4, "Yes", "")</f>
        <v/>
      </c>
      <c r="V1925" s="14" t="str">
        <f>IF(MasterData5[[#This Row],[MntFruits]]&gt;=AC$4, "Yes", "")</f>
        <v/>
      </c>
      <c r="W1925" s="14" t="str">
        <f>IF(MasterData5[[#This Row],[MntMeatProducts]]&gt;=AD$4, "Yes", "")</f>
        <v/>
      </c>
      <c r="X1925" s="14" t="str">
        <f>IF(MasterData5[[#This Row],[MntFishProducts]]&gt;=AE$4, "Yes", "")</f>
        <v/>
      </c>
      <c r="Y1925" s="14" t="str">
        <f>IF(MasterData5[[#This Row],[MntSweetProducts]]&gt;=AF$4, "Yes", "")</f>
        <v/>
      </c>
    </row>
    <row r="1926" spans="1:25" x14ac:dyDescent="0.3">
      <c r="A1926">
        <v>9739</v>
      </c>
      <c r="B1926" s="10">
        <v>62</v>
      </c>
      <c r="C1926" s="10">
        <v>0</v>
      </c>
      <c r="D1926" s="10">
        <v>22</v>
      </c>
      <c r="E1926" s="10">
        <v>3</v>
      </c>
      <c r="F1926" s="10">
        <v>1</v>
      </c>
      <c r="G1926" s="10">
        <v>26</v>
      </c>
      <c r="H1926" s="24">
        <f>2021-'Customer Profile'!B1925</f>
        <v>58</v>
      </c>
      <c r="I1926" s="10">
        <f>IF(Analysis!$B$60="Wine",B1926,IF(Analysis!$B$60="Fruit",C1926,IF(Analysis!$B$60="Meat",D1926,IF(Analysis!$B$60="Fish",E1926,IF(Analysis!$B$60="Sweet",F1926,"")))))</f>
        <v>3</v>
      </c>
      <c r="J1926" s="10">
        <v>34377</v>
      </c>
      <c r="K1926" s="10" t="str">
        <f>IF(MasterData5[[#This Row],[Income ]]&gt;$AB$12, "Above", "Below")</f>
        <v>Below</v>
      </c>
      <c r="L1926" s="10">
        <f>SUM(MasterData5[[#This Row],[MntWines]:[MntSweetProducts]])</f>
        <v>88</v>
      </c>
      <c r="M1926" s="53" t="str">
        <f>IF(MasterData5[[#This Row],[Total Purchase]]&gt;=500, "Over $500", "")</f>
        <v/>
      </c>
      <c r="N1926" s="10"/>
      <c r="O1926" s="14" t="str">
        <f>IF(AND(MasterData5[[#This Row],[MntWines]]&gt;=AB$4, MasterData5[[#This Row],[Income ]]&lt;=$AB$12), "Yes", "")</f>
        <v/>
      </c>
      <c r="P1926" s="14" t="str">
        <f>IF(AND(MasterData5[[#This Row],[MntFruits]]&gt;=AC$4, MasterData5[[#This Row],[Income ]]&lt;=$AB$12), "Yes", "")</f>
        <v/>
      </c>
      <c r="Q1926" s="14" t="str">
        <f>IF(AND(MasterData5[[#This Row],[MntMeatProducts]]&gt;=AD$4, MasterData5[[#This Row],[Income ]]&lt;=$AB$12), "Yes", "")</f>
        <v/>
      </c>
      <c r="R1926" s="14" t="str">
        <f>IF(AND(MasterData5[[#This Row],[MntFishProducts]]&gt;=AE$4, MasterData5[[#This Row],[Income ]]&lt;=$AB$12), "Yes", "")</f>
        <v/>
      </c>
      <c r="S1926" s="14" t="str">
        <f>IF(AND(MasterData5[[#This Row],[MntSweetProducts]]&gt;=AF$4, MasterData5[[#This Row],[Income ]]&lt;=$AB$12), "Yes", "")</f>
        <v/>
      </c>
      <c r="U1926" s="14" t="str">
        <f>IF(MasterData5[[#This Row],[MntWines]]&gt;=AB$4, "Yes", "")</f>
        <v/>
      </c>
      <c r="V1926" s="14" t="str">
        <f>IF(MasterData5[[#This Row],[MntFruits]]&gt;=AC$4, "Yes", "")</f>
        <v/>
      </c>
      <c r="W1926" s="14" t="str">
        <f>IF(MasterData5[[#This Row],[MntMeatProducts]]&gt;=AD$4, "Yes", "")</f>
        <v/>
      </c>
      <c r="X1926" s="14" t="str">
        <f>IF(MasterData5[[#This Row],[MntFishProducts]]&gt;=AE$4, "Yes", "")</f>
        <v/>
      </c>
      <c r="Y1926" s="14" t="str">
        <f>IF(MasterData5[[#This Row],[MntSweetProducts]]&gt;=AF$4, "Yes", "")</f>
        <v/>
      </c>
    </row>
    <row r="1927" spans="1:25" x14ac:dyDescent="0.3">
      <c r="A1927">
        <v>9743</v>
      </c>
      <c r="B1927" s="10">
        <v>1449</v>
      </c>
      <c r="C1927" s="10">
        <v>89</v>
      </c>
      <c r="D1927" s="10">
        <v>161</v>
      </c>
      <c r="E1927" s="10">
        <v>69</v>
      </c>
      <c r="F1927" s="10">
        <v>35</v>
      </c>
      <c r="G1927" s="10">
        <v>107</v>
      </c>
      <c r="H1927" s="24">
        <f>2021-'Customer Profile'!B1926</f>
        <v>66</v>
      </c>
      <c r="I1927" s="10">
        <f>IF(Analysis!$B$60="Wine",B1927,IF(Analysis!$B$60="Fruit",C1927,IF(Analysis!$B$60="Meat",D1927,IF(Analysis!$B$60="Fish",E1927,IF(Analysis!$B$60="Sweet",F1927,"")))))</f>
        <v>69</v>
      </c>
      <c r="J1927" s="10">
        <v>76998</v>
      </c>
      <c r="K1927" s="10" t="str">
        <f>IF(MasterData5[[#This Row],[Income ]]&gt;$AB$12, "Above", "Below")</f>
        <v>Above</v>
      </c>
      <c r="L1927" s="10">
        <f>SUM(MasterData5[[#This Row],[MntWines]:[MntSweetProducts]])</f>
        <v>1803</v>
      </c>
      <c r="M1927" s="53" t="str">
        <f>IF(MasterData5[[#This Row],[Total Purchase]]&gt;=500, "Over $500", "")</f>
        <v>Over $500</v>
      </c>
      <c r="N1927" s="10"/>
      <c r="O1927" s="14" t="str">
        <f>IF(AND(MasterData5[[#This Row],[MntWines]]&gt;=AB$4, MasterData5[[#This Row],[Income ]]&lt;=$AB$12), "Yes", "")</f>
        <v/>
      </c>
      <c r="P1927" s="14" t="str">
        <f>IF(AND(MasterData5[[#This Row],[MntFruits]]&gt;=AC$4, MasterData5[[#This Row],[Income ]]&lt;=$AB$12), "Yes", "")</f>
        <v/>
      </c>
      <c r="Q1927" s="14" t="str">
        <f>IF(AND(MasterData5[[#This Row],[MntMeatProducts]]&gt;=AD$4, MasterData5[[#This Row],[Income ]]&lt;=$AB$12), "Yes", "")</f>
        <v/>
      </c>
      <c r="R1927" s="14" t="str">
        <f>IF(AND(MasterData5[[#This Row],[MntFishProducts]]&gt;=AE$4, MasterData5[[#This Row],[Income ]]&lt;=$AB$12), "Yes", "")</f>
        <v/>
      </c>
      <c r="S1927" s="14" t="str">
        <f>IF(AND(MasterData5[[#This Row],[MntSweetProducts]]&gt;=AF$4, MasterData5[[#This Row],[Income ]]&lt;=$AB$12), "Yes", "")</f>
        <v/>
      </c>
      <c r="U1927" s="14" t="str">
        <f>IF(MasterData5[[#This Row],[MntWines]]&gt;=AB$4, "Yes", "")</f>
        <v>Yes</v>
      </c>
      <c r="V1927" s="14" t="str">
        <f>IF(MasterData5[[#This Row],[MntFruits]]&gt;=AC$4, "Yes", "")</f>
        <v>Yes</v>
      </c>
      <c r="W1927" s="14" t="str">
        <f>IF(MasterData5[[#This Row],[MntMeatProducts]]&gt;=AD$4, "Yes", "")</f>
        <v/>
      </c>
      <c r="X1927" s="14" t="str">
        <f>IF(MasterData5[[#This Row],[MntFishProducts]]&gt;=AE$4, "Yes", "")</f>
        <v>Yes</v>
      </c>
      <c r="Y1927" s="14" t="str">
        <f>IF(MasterData5[[#This Row],[MntSweetProducts]]&gt;=AF$4, "Yes", "")</f>
        <v>Yes</v>
      </c>
    </row>
    <row r="1928" spans="1:25" x14ac:dyDescent="0.3">
      <c r="A1928">
        <v>9750</v>
      </c>
      <c r="B1928" s="10">
        <v>731</v>
      </c>
      <c r="C1928" s="10">
        <v>60</v>
      </c>
      <c r="D1928" s="10">
        <v>353</v>
      </c>
      <c r="E1928" s="10">
        <v>78</v>
      </c>
      <c r="F1928" s="10">
        <v>12</v>
      </c>
      <c r="G1928" s="10">
        <v>73</v>
      </c>
      <c r="H1928" s="24">
        <f>2021-'Customer Profile'!B1927</f>
        <v>60</v>
      </c>
      <c r="I1928" s="10">
        <f>IF(Analysis!$B$60="Wine",B1928,IF(Analysis!$B$60="Fruit",C1928,IF(Analysis!$B$60="Meat",D1928,IF(Analysis!$B$60="Fish",E1928,IF(Analysis!$B$60="Sweet",F1928,"")))))</f>
        <v>78</v>
      </c>
      <c r="J1928" s="10">
        <v>64325</v>
      </c>
      <c r="K1928" s="10" t="str">
        <f>IF(MasterData5[[#This Row],[Income ]]&gt;$AB$12, "Above", "Below")</f>
        <v>Above</v>
      </c>
      <c r="L1928" s="10">
        <f>SUM(MasterData5[[#This Row],[MntWines]:[MntSweetProducts]])</f>
        <v>1234</v>
      </c>
      <c r="M1928" s="53" t="str">
        <f>IF(MasterData5[[#This Row],[Total Purchase]]&gt;=500, "Over $500", "")</f>
        <v>Over $500</v>
      </c>
      <c r="N1928" s="10"/>
      <c r="O1928" s="14" t="str">
        <f>IF(AND(MasterData5[[#This Row],[MntWines]]&gt;=AB$4, MasterData5[[#This Row],[Income ]]&lt;=$AB$12), "Yes", "")</f>
        <v/>
      </c>
      <c r="P1928" s="14" t="str">
        <f>IF(AND(MasterData5[[#This Row],[MntFruits]]&gt;=AC$4, MasterData5[[#This Row],[Income ]]&lt;=$AB$12), "Yes", "")</f>
        <v/>
      </c>
      <c r="Q1928" s="14" t="str">
        <f>IF(AND(MasterData5[[#This Row],[MntMeatProducts]]&gt;=AD$4, MasterData5[[#This Row],[Income ]]&lt;=$AB$12), "Yes", "")</f>
        <v/>
      </c>
      <c r="R1928" s="14" t="str">
        <f>IF(AND(MasterData5[[#This Row],[MntFishProducts]]&gt;=AE$4, MasterData5[[#This Row],[Income ]]&lt;=$AB$12), "Yes", "")</f>
        <v/>
      </c>
      <c r="S1928" s="14" t="str">
        <f>IF(AND(MasterData5[[#This Row],[MntSweetProducts]]&gt;=AF$4, MasterData5[[#This Row],[Income ]]&lt;=$AB$12), "Yes", "")</f>
        <v/>
      </c>
      <c r="U1928" s="14" t="str">
        <f>IF(MasterData5[[#This Row],[MntWines]]&gt;=AB$4, "Yes", "")</f>
        <v>Yes</v>
      </c>
      <c r="V1928" s="14" t="str">
        <f>IF(MasterData5[[#This Row],[MntFruits]]&gt;=AC$4, "Yes", "")</f>
        <v>Yes</v>
      </c>
      <c r="W1928" s="14" t="str">
        <f>IF(MasterData5[[#This Row],[MntMeatProducts]]&gt;=AD$4, "Yes", "")</f>
        <v>Yes</v>
      </c>
      <c r="X1928" s="14" t="str">
        <f>IF(MasterData5[[#This Row],[MntFishProducts]]&gt;=AE$4, "Yes", "")</f>
        <v>Yes</v>
      </c>
      <c r="Y1928" s="14" t="str">
        <f>IF(MasterData5[[#This Row],[MntSweetProducts]]&gt;=AF$4, "Yes", "")</f>
        <v/>
      </c>
    </row>
    <row r="1929" spans="1:25" x14ac:dyDescent="0.3">
      <c r="A1929">
        <v>9757</v>
      </c>
      <c r="B1929" s="10">
        <v>997</v>
      </c>
      <c r="C1929" s="10">
        <v>15</v>
      </c>
      <c r="D1929" s="10">
        <v>414</v>
      </c>
      <c r="E1929" s="10">
        <v>99</v>
      </c>
      <c r="F1929" s="10">
        <v>30</v>
      </c>
      <c r="G1929" s="10">
        <v>76</v>
      </c>
      <c r="H1929" s="24">
        <f>2021-'Customer Profile'!B1928</f>
        <v>49</v>
      </c>
      <c r="I1929" s="10">
        <f>IF(Analysis!$B$60="Wine",B1929,IF(Analysis!$B$60="Fruit",C1929,IF(Analysis!$B$60="Meat",D1929,IF(Analysis!$B$60="Fish",E1929,IF(Analysis!$B$60="Sweet",F1929,"")))))</f>
        <v>99</v>
      </c>
      <c r="J1929" s="10">
        <v>84906</v>
      </c>
      <c r="K1929" s="10" t="str">
        <f>IF(MasterData5[[#This Row],[Income ]]&gt;$AB$12, "Above", "Below")</f>
        <v>Above</v>
      </c>
      <c r="L1929" s="10">
        <f>SUM(MasterData5[[#This Row],[MntWines]:[MntSweetProducts]])</f>
        <v>1555</v>
      </c>
      <c r="M1929" s="53" t="str">
        <f>IF(MasterData5[[#This Row],[Total Purchase]]&gt;=500, "Over $500", "")</f>
        <v>Over $500</v>
      </c>
      <c r="N1929" s="10"/>
      <c r="O1929" s="14" t="str">
        <f>IF(AND(MasterData5[[#This Row],[MntWines]]&gt;=AB$4, MasterData5[[#This Row],[Income ]]&lt;=$AB$12), "Yes", "")</f>
        <v/>
      </c>
      <c r="P1929" s="14" t="str">
        <f>IF(AND(MasterData5[[#This Row],[MntFruits]]&gt;=AC$4, MasterData5[[#This Row],[Income ]]&lt;=$AB$12), "Yes", "")</f>
        <v/>
      </c>
      <c r="Q1929" s="14" t="str">
        <f>IF(AND(MasterData5[[#This Row],[MntMeatProducts]]&gt;=AD$4, MasterData5[[#This Row],[Income ]]&lt;=$AB$12), "Yes", "")</f>
        <v/>
      </c>
      <c r="R1929" s="14" t="str">
        <f>IF(AND(MasterData5[[#This Row],[MntFishProducts]]&gt;=AE$4, MasterData5[[#This Row],[Income ]]&lt;=$AB$12), "Yes", "")</f>
        <v/>
      </c>
      <c r="S1929" s="14" t="str">
        <f>IF(AND(MasterData5[[#This Row],[MntSweetProducts]]&gt;=AF$4, MasterData5[[#This Row],[Income ]]&lt;=$AB$12), "Yes", "")</f>
        <v/>
      </c>
      <c r="U1929" s="14" t="str">
        <f>IF(MasterData5[[#This Row],[MntWines]]&gt;=AB$4, "Yes", "")</f>
        <v>Yes</v>
      </c>
      <c r="V1929" s="14" t="str">
        <f>IF(MasterData5[[#This Row],[MntFruits]]&gt;=AC$4, "Yes", "")</f>
        <v/>
      </c>
      <c r="W1929" s="14" t="str">
        <f>IF(MasterData5[[#This Row],[MntMeatProducts]]&gt;=AD$4, "Yes", "")</f>
        <v>Yes</v>
      </c>
      <c r="X1929" s="14" t="str">
        <f>IF(MasterData5[[#This Row],[MntFishProducts]]&gt;=AE$4, "Yes", "")</f>
        <v>Yes</v>
      </c>
      <c r="Y1929" s="14" t="str">
        <f>IF(MasterData5[[#This Row],[MntSweetProducts]]&gt;=AF$4, "Yes", "")</f>
        <v>Yes</v>
      </c>
    </row>
    <row r="1930" spans="1:25" x14ac:dyDescent="0.3">
      <c r="A1930">
        <v>9760</v>
      </c>
      <c r="B1930" s="10">
        <v>953</v>
      </c>
      <c r="C1930" s="10">
        <v>0</v>
      </c>
      <c r="D1930" s="10">
        <v>71</v>
      </c>
      <c r="E1930" s="10">
        <v>0</v>
      </c>
      <c r="F1930" s="10">
        <v>0</v>
      </c>
      <c r="G1930" s="10">
        <v>174</v>
      </c>
      <c r="H1930" s="24">
        <f>2021-'Customer Profile'!B1929</f>
        <v>58</v>
      </c>
      <c r="I1930" s="10">
        <f>IF(Analysis!$B$60="Wine",B1930,IF(Analysis!$B$60="Fruit",C1930,IF(Analysis!$B$60="Meat",D1930,IF(Analysis!$B$60="Fish",E1930,IF(Analysis!$B$60="Sweet",F1930,"")))))</f>
        <v>0</v>
      </c>
      <c r="J1930" s="10">
        <v>52278</v>
      </c>
      <c r="K1930" s="10" t="str">
        <f>IF(MasterData5[[#This Row],[Income ]]&gt;$AB$12, "Above", "Below")</f>
        <v>Above</v>
      </c>
      <c r="L1930" s="10">
        <f>SUM(MasterData5[[#This Row],[MntWines]:[MntSweetProducts]])</f>
        <v>1024</v>
      </c>
      <c r="M1930" s="53" t="str">
        <f>IF(MasterData5[[#This Row],[Total Purchase]]&gt;=500, "Over $500", "")</f>
        <v>Over $500</v>
      </c>
      <c r="N1930" s="10"/>
      <c r="O1930" s="14" t="str">
        <f>IF(AND(MasterData5[[#This Row],[MntWines]]&gt;=AB$4, MasterData5[[#This Row],[Income ]]&lt;=$AB$12), "Yes", "")</f>
        <v/>
      </c>
      <c r="P1930" s="14" t="str">
        <f>IF(AND(MasterData5[[#This Row],[MntFruits]]&gt;=AC$4, MasterData5[[#This Row],[Income ]]&lt;=$AB$12), "Yes", "")</f>
        <v/>
      </c>
      <c r="Q1930" s="14" t="str">
        <f>IF(AND(MasterData5[[#This Row],[MntMeatProducts]]&gt;=AD$4, MasterData5[[#This Row],[Income ]]&lt;=$AB$12), "Yes", "")</f>
        <v/>
      </c>
      <c r="R1930" s="14" t="str">
        <f>IF(AND(MasterData5[[#This Row],[MntFishProducts]]&gt;=AE$4, MasterData5[[#This Row],[Income ]]&lt;=$AB$12), "Yes", "")</f>
        <v/>
      </c>
      <c r="S1930" s="14" t="str">
        <f>IF(AND(MasterData5[[#This Row],[MntSweetProducts]]&gt;=AF$4, MasterData5[[#This Row],[Income ]]&lt;=$AB$12), "Yes", "")</f>
        <v/>
      </c>
      <c r="U1930" s="14" t="str">
        <f>IF(MasterData5[[#This Row],[MntWines]]&gt;=AB$4, "Yes", "")</f>
        <v>Yes</v>
      </c>
      <c r="V1930" s="14" t="str">
        <f>IF(MasterData5[[#This Row],[MntFruits]]&gt;=AC$4, "Yes", "")</f>
        <v/>
      </c>
      <c r="W1930" s="14" t="str">
        <f>IF(MasterData5[[#This Row],[MntMeatProducts]]&gt;=AD$4, "Yes", "")</f>
        <v/>
      </c>
      <c r="X1930" s="14" t="str">
        <f>IF(MasterData5[[#This Row],[MntFishProducts]]&gt;=AE$4, "Yes", "")</f>
        <v/>
      </c>
      <c r="Y1930" s="14" t="str">
        <f>IF(MasterData5[[#This Row],[MntSweetProducts]]&gt;=AF$4, "Yes", "")</f>
        <v/>
      </c>
    </row>
    <row r="1931" spans="1:25" x14ac:dyDescent="0.3">
      <c r="A1931">
        <v>9771</v>
      </c>
      <c r="B1931" s="10">
        <v>104</v>
      </c>
      <c r="C1931" s="10">
        <v>20</v>
      </c>
      <c r="D1931" s="10">
        <v>101</v>
      </c>
      <c r="E1931" s="10">
        <v>24</v>
      </c>
      <c r="F1931" s="10">
        <v>15</v>
      </c>
      <c r="G1931" s="10">
        <v>5</v>
      </c>
      <c r="H1931" s="24">
        <f>2021-'Customer Profile'!B1930</f>
        <v>33</v>
      </c>
      <c r="I1931" s="10">
        <f>IF(Analysis!$B$60="Wine",B1931,IF(Analysis!$B$60="Fruit",C1931,IF(Analysis!$B$60="Meat",D1931,IF(Analysis!$B$60="Fish",E1931,IF(Analysis!$B$60="Sweet",F1931,"")))))</f>
        <v>24</v>
      </c>
      <c r="J1931" s="10">
        <v>23331</v>
      </c>
      <c r="K1931" s="10" t="str">
        <f>IF(MasterData5[[#This Row],[Income ]]&gt;$AB$12, "Above", "Below")</f>
        <v>Below</v>
      </c>
      <c r="L1931" s="10">
        <f>SUM(MasterData5[[#This Row],[MntWines]:[MntSweetProducts]])</f>
        <v>264</v>
      </c>
      <c r="M1931" s="53" t="str">
        <f>IF(MasterData5[[#This Row],[Total Purchase]]&gt;=500, "Over $500", "")</f>
        <v/>
      </c>
      <c r="N1931" s="10"/>
      <c r="O1931" s="14" t="str">
        <f>IF(AND(MasterData5[[#This Row],[MntWines]]&gt;=AB$4, MasterData5[[#This Row],[Income ]]&lt;=$AB$12), "Yes", "")</f>
        <v/>
      </c>
      <c r="P1931" s="14" t="str">
        <f>IF(AND(MasterData5[[#This Row],[MntFruits]]&gt;=AC$4, MasterData5[[#This Row],[Income ]]&lt;=$AB$12), "Yes", "")</f>
        <v/>
      </c>
      <c r="Q1931" s="14" t="str">
        <f>IF(AND(MasterData5[[#This Row],[MntMeatProducts]]&gt;=AD$4, MasterData5[[#This Row],[Income ]]&lt;=$AB$12), "Yes", "")</f>
        <v/>
      </c>
      <c r="R1931" s="14" t="str">
        <f>IF(AND(MasterData5[[#This Row],[MntFishProducts]]&gt;=AE$4, MasterData5[[#This Row],[Income ]]&lt;=$AB$12), "Yes", "")</f>
        <v/>
      </c>
      <c r="S1931" s="14" t="str">
        <f>IF(AND(MasterData5[[#This Row],[MntSweetProducts]]&gt;=AF$4, MasterData5[[#This Row],[Income ]]&lt;=$AB$12), "Yes", "")</f>
        <v/>
      </c>
      <c r="U1931" s="14" t="str">
        <f>IF(MasterData5[[#This Row],[MntWines]]&gt;=AB$4, "Yes", "")</f>
        <v/>
      </c>
      <c r="V1931" s="14" t="str">
        <f>IF(MasterData5[[#This Row],[MntFruits]]&gt;=AC$4, "Yes", "")</f>
        <v/>
      </c>
      <c r="W1931" s="14" t="str">
        <f>IF(MasterData5[[#This Row],[MntMeatProducts]]&gt;=AD$4, "Yes", "")</f>
        <v/>
      </c>
      <c r="X1931" s="14" t="str">
        <f>IF(MasterData5[[#This Row],[MntFishProducts]]&gt;=AE$4, "Yes", "")</f>
        <v/>
      </c>
      <c r="Y1931" s="14" t="str">
        <f>IF(MasterData5[[#This Row],[MntSweetProducts]]&gt;=AF$4, "Yes", "")</f>
        <v/>
      </c>
    </row>
    <row r="1932" spans="1:25" x14ac:dyDescent="0.3">
      <c r="A1932">
        <v>9780</v>
      </c>
      <c r="B1932" s="10">
        <v>465</v>
      </c>
      <c r="C1932" s="10">
        <v>25</v>
      </c>
      <c r="D1932" s="10">
        <v>132</v>
      </c>
      <c r="E1932" s="10">
        <v>136</v>
      </c>
      <c r="F1932" s="10">
        <v>0</v>
      </c>
      <c r="G1932" s="10">
        <v>37</v>
      </c>
      <c r="H1932" s="24">
        <f>2021-'Customer Profile'!B1931</f>
        <v>50</v>
      </c>
      <c r="I1932" s="10">
        <f>IF(Analysis!$B$60="Wine",B1932,IF(Analysis!$B$60="Fruit",C1932,IF(Analysis!$B$60="Meat",D1932,IF(Analysis!$B$60="Fish",E1932,IF(Analysis!$B$60="Sweet",F1932,"")))))</f>
        <v>136</v>
      </c>
      <c r="J1932" s="10">
        <v>71499</v>
      </c>
      <c r="K1932" s="10" t="str">
        <f>IF(MasterData5[[#This Row],[Income ]]&gt;$AB$12, "Above", "Below")</f>
        <v>Above</v>
      </c>
      <c r="L1932" s="10">
        <f>SUM(MasterData5[[#This Row],[MntWines]:[MntSweetProducts]])</f>
        <v>758</v>
      </c>
      <c r="M1932" s="53" t="str">
        <f>IF(MasterData5[[#This Row],[Total Purchase]]&gt;=500, "Over $500", "")</f>
        <v>Over $500</v>
      </c>
      <c r="N1932" s="10"/>
      <c r="O1932" s="14" t="str">
        <f>IF(AND(MasterData5[[#This Row],[MntWines]]&gt;=AB$4, MasterData5[[#This Row],[Income ]]&lt;=$AB$12), "Yes", "")</f>
        <v/>
      </c>
      <c r="P1932" s="14" t="str">
        <f>IF(AND(MasterData5[[#This Row],[MntFruits]]&gt;=AC$4, MasterData5[[#This Row],[Income ]]&lt;=$AB$12), "Yes", "")</f>
        <v/>
      </c>
      <c r="Q1932" s="14" t="str">
        <f>IF(AND(MasterData5[[#This Row],[MntMeatProducts]]&gt;=AD$4, MasterData5[[#This Row],[Income ]]&lt;=$AB$12), "Yes", "")</f>
        <v/>
      </c>
      <c r="R1932" s="14" t="str">
        <f>IF(AND(MasterData5[[#This Row],[MntFishProducts]]&gt;=AE$4, MasterData5[[#This Row],[Income ]]&lt;=$AB$12), "Yes", "")</f>
        <v/>
      </c>
      <c r="S1932" s="14" t="str">
        <f>IF(AND(MasterData5[[#This Row],[MntSweetProducts]]&gt;=AF$4, MasterData5[[#This Row],[Income ]]&lt;=$AB$12), "Yes", "")</f>
        <v/>
      </c>
      <c r="U1932" s="14" t="str">
        <f>IF(MasterData5[[#This Row],[MntWines]]&gt;=AB$4, "Yes", "")</f>
        <v>Yes</v>
      </c>
      <c r="V1932" s="14" t="str">
        <f>IF(MasterData5[[#This Row],[MntFruits]]&gt;=AC$4, "Yes", "")</f>
        <v/>
      </c>
      <c r="W1932" s="14" t="str">
        <f>IF(MasterData5[[#This Row],[MntMeatProducts]]&gt;=AD$4, "Yes", "")</f>
        <v/>
      </c>
      <c r="X1932" s="14" t="str">
        <f>IF(MasterData5[[#This Row],[MntFishProducts]]&gt;=AE$4, "Yes", "")</f>
        <v>Yes</v>
      </c>
      <c r="Y1932" s="14" t="str">
        <f>IF(MasterData5[[#This Row],[MntSweetProducts]]&gt;=AF$4, "Yes", "")</f>
        <v/>
      </c>
    </row>
    <row r="1933" spans="1:25" x14ac:dyDescent="0.3">
      <c r="A1933">
        <v>9790</v>
      </c>
      <c r="B1933" s="10">
        <v>912</v>
      </c>
      <c r="C1933" s="10">
        <v>72</v>
      </c>
      <c r="D1933" s="10">
        <v>170</v>
      </c>
      <c r="E1933" s="10">
        <v>47</v>
      </c>
      <c r="F1933" s="10">
        <v>36</v>
      </c>
      <c r="G1933" s="10">
        <v>97</v>
      </c>
      <c r="H1933" s="24">
        <f>2021-'Customer Profile'!B1932</f>
        <v>64</v>
      </c>
      <c r="I1933" s="10">
        <f>IF(Analysis!$B$60="Wine",B1933,IF(Analysis!$B$60="Fruit",C1933,IF(Analysis!$B$60="Meat",D1933,IF(Analysis!$B$60="Fish",E1933,IF(Analysis!$B$60="Sweet",F1933,"")))))</f>
        <v>47</v>
      </c>
      <c r="J1933" s="10">
        <v>78499</v>
      </c>
      <c r="K1933" s="10" t="str">
        <f>IF(MasterData5[[#This Row],[Income ]]&gt;$AB$12, "Above", "Below")</f>
        <v>Above</v>
      </c>
      <c r="L1933" s="10">
        <f>SUM(MasterData5[[#This Row],[MntWines]:[MntSweetProducts]])</f>
        <v>1237</v>
      </c>
      <c r="M1933" s="53" t="str">
        <f>IF(MasterData5[[#This Row],[Total Purchase]]&gt;=500, "Over $500", "")</f>
        <v>Over $500</v>
      </c>
      <c r="N1933" s="10"/>
      <c r="O1933" s="14" t="str">
        <f>IF(AND(MasterData5[[#This Row],[MntWines]]&gt;=AB$4, MasterData5[[#This Row],[Income ]]&lt;=$AB$12), "Yes", "")</f>
        <v/>
      </c>
      <c r="P1933" s="14" t="str">
        <f>IF(AND(MasterData5[[#This Row],[MntFruits]]&gt;=AC$4, MasterData5[[#This Row],[Income ]]&lt;=$AB$12), "Yes", "")</f>
        <v/>
      </c>
      <c r="Q1933" s="14" t="str">
        <f>IF(AND(MasterData5[[#This Row],[MntMeatProducts]]&gt;=AD$4, MasterData5[[#This Row],[Income ]]&lt;=$AB$12), "Yes", "")</f>
        <v/>
      </c>
      <c r="R1933" s="14" t="str">
        <f>IF(AND(MasterData5[[#This Row],[MntFishProducts]]&gt;=AE$4, MasterData5[[#This Row],[Income ]]&lt;=$AB$12), "Yes", "")</f>
        <v/>
      </c>
      <c r="S1933" s="14" t="str">
        <f>IF(AND(MasterData5[[#This Row],[MntSweetProducts]]&gt;=AF$4, MasterData5[[#This Row],[Income ]]&lt;=$AB$12), "Yes", "")</f>
        <v/>
      </c>
      <c r="U1933" s="14" t="str">
        <f>IF(MasterData5[[#This Row],[MntWines]]&gt;=AB$4, "Yes", "")</f>
        <v>Yes</v>
      </c>
      <c r="V1933" s="14" t="str">
        <f>IF(MasterData5[[#This Row],[MntFruits]]&gt;=AC$4, "Yes", "")</f>
        <v>Yes</v>
      </c>
      <c r="W1933" s="14" t="str">
        <f>IF(MasterData5[[#This Row],[MntMeatProducts]]&gt;=AD$4, "Yes", "")</f>
        <v>Yes</v>
      </c>
      <c r="X1933" s="14" t="str">
        <f>IF(MasterData5[[#This Row],[MntFishProducts]]&gt;=AE$4, "Yes", "")</f>
        <v>Yes</v>
      </c>
      <c r="Y1933" s="14" t="str">
        <f>IF(MasterData5[[#This Row],[MntSweetProducts]]&gt;=AF$4, "Yes", "")</f>
        <v>Yes</v>
      </c>
    </row>
    <row r="1934" spans="1:25" x14ac:dyDescent="0.3">
      <c r="A1934">
        <v>9797</v>
      </c>
      <c r="B1934" s="10">
        <v>228</v>
      </c>
      <c r="C1934" s="10">
        <v>19</v>
      </c>
      <c r="D1934" s="10">
        <v>130</v>
      </c>
      <c r="E1934" s="10">
        <v>4</v>
      </c>
      <c r="F1934" s="10">
        <v>11</v>
      </c>
      <c r="G1934" s="10">
        <v>51</v>
      </c>
      <c r="H1934" s="24">
        <f>2021-'Customer Profile'!B1933</f>
        <v>65</v>
      </c>
      <c r="I1934" s="10">
        <f>IF(Analysis!$B$60="Wine",B1934,IF(Analysis!$B$60="Fruit",C1934,IF(Analysis!$B$60="Meat",D1934,IF(Analysis!$B$60="Fish",E1934,IF(Analysis!$B$60="Sweet",F1934,"")))))</f>
        <v>4</v>
      </c>
      <c r="J1934" s="10">
        <v>58116</v>
      </c>
      <c r="K1934" s="10" t="str">
        <f>IF(MasterData5[[#This Row],[Income ]]&gt;$AB$12, "Above", "Below")</f>
        <v>Above</v>
      </c>
      <c r="L1934" s="10">
        <f>SUM(MasterData5[[#This Row],[MntWines]:[MntSweetProducts]])</f>
        <v>392</v>
      </c>
      <c r="M1934" s="53" t="str">
        <f>IF(MasterData5[[#This Row],[Total Purchase]]&gt;=500, "Over $500", "")</f>
        <v/>
      </c>
      <c r="N1934" s="10"/>
      <c r="O1934" s="14" t="str">
        <f>IF(AND(MasterData5[[#This Row],[MntWines]]&gt;=AB$4, MasterData5[[#This Row],[Income ]]&lt;=$AB$12), "Yes", "")</f>
        <v/>
      </c>
      <c r="P1934" s="14" t="str">
        <f>IF(AND(MasterData5[[#This Row],[MntFruits]]&gt;=AC$4, MasterData5[[#This Row],[Income ]]&lt;=$AB$12), "Yes", "")</f>
        <v/>
      </c>
      <c r="Q1934" s="14" t="str">
        <f>IF(AND(MasterData5[[#This Row],[MntMeatProducts]]&gt;=AD$4, MasterData5[[#This Row],[Income ]]&lt;=$AB$12), "Yes", "")</f>
        <v/>
      </c>
      <c r="R1934" s="14" t="str">
        <f>IF(AND(MasterData5[[#This Row],[MntFishProducts]]&gt;=AE$4, MasterData5[[#This Row],[Income ]]&lt;=$AB$12), "Yes", "")</f>
        <v/>
      </c>
      <c r="S1934" s="14" t="str">
        <f>IF(AND(MasterData5[[#This Row],[MntSweetProducts]]&gt;=AF$4, MasterData5[[#This Row],[Income ]]&lt;=$AB$12), "Yes", "")</f>
        <v/>
      </c>
      <c r="U1934" s="14" t="str">
        <f>IF(MasterData5[[#This Row],[MntWines]]&gt;=AB$4, "Yes", "")</f>
        <v/>
      </c>
      <c r="V1934" s="14" t="str">
        <f>IF(MasterData5[[#This Row],[MntFruits]]&gt;=AC$4, "Yes", "")</f>
        <v/>
      </c>
      <c r="W1934" s="14" t="str">
        <f>IF(MasterData5[[#This Row],[MntMeatProducts]]&gt;=AD$4, "Yes", "")</f>
        <v/>
      </c>
      <c r="X1934" s="14" t="str">
        <f>IF(MasterData5[[#This Row],[MntFishProducts]]&gt;=AE$4, "Yes", "")</f>
        <v/>
      </c>
      <c r="Y1934" s="14" t="str">
        <f>IF(MasterData5[[#This Row],[MntSweetProducts]]&gt;=AF$4, "Yes", "")</f>
        <v/>
      </c>
    </row>
    <row r="1935" spans="1:25" x14ac:dyDescent="0.3">
      <c r="A1935">
        <v>9799</v>
      </c>
      <c r="B1935" s="10">
        <v>866</v>
      </c>
      <c r="C1935" s="10">
        <v>21</v>
      </c>
      <c r="D1935" s="10">
        <v>151</v>
      </c>
      <c r="E1935" s="10">
        <v>28</v>
      </c>
      <c r="F1935" s="10">
        <v>21</v>
      </c>
      <c r="G1935" s="10">
        <v>86</v>
      </c>
      <c r="H1935" s="24">
        <f>2021-'Customer Profile'!B1934</f>
        <v>53</v>
      </c>
      <c r="I1935" s="10">
        <f>IF(Analysis!$B$60="Wine",B1935,IF(Analysis!$B$60="Fruit",C1935,IF(Analysis!$B$60="Meat",D1935,IF(Analysis!$B$60="Fish",E1935,IF(Analysis!$B$60="Sweet",F1935,"")))))</f>
        <v>28</v>
      </c>
      <c r="J1935" s="10">
        <v>83664</v>
      </c>
      <c r="K1935" s="10" t="str">
        <f>IF(MasterData5[[#This Row],[Income ]]&gt;$AB$12, "Above", "Below")</f>
        <v>Above</v>
      </c>
      <c r="L1935" s="10">
        <f>SUM(MasterData5[[#This Row],[MntWines]:[MntSweetProducts]])</f>
        <v>1087</v>
      </c>
      <c r="M1935" s="53" t="str">
        <f>IF(MasterData5[[#This Row],[Total Purchase]]&gt;=500, "Over $500", "")</f>
        <v>Over $500</v>
      </c>
      <c r="N1935" s="10"/>
      <c r="O1935" s="14" t="str">
        <f>IF(AND(MasterData5[[#This Row],[MntWines]]&gt;=AB$4, MasterData5[[#This Row],[Income ]]&lt;=$AB$12), "Yes", "")</f>
        <v/>
      </c>
      <c r="P1935" s="14" t="str">
        <f>IF(AND(MasterData5[[#This Row],[MntFruits]]&gt;=AC$4, MasterData5[[#This Row],[Income ]]&lt;=$AB$12), "Yes", "")</f>
        <v/>
      </c>
      <c r="Q1935" s="14" t="str">
        <f>IF(AND(MasterData5[[#This Row],[MntMeatProducts]]&gt;=AD$4, MasterData5[[#This Row],[Income ]]&lt;=$AB$12), "Yes", "")</f>
        <v/>
      </c>
      <c r="R1935" s="14" t="str">
        <f>IF(AND(MasterData5[[#This Row],[MntFishProducts]]&gt;=AE$4, MasterData5[[#This Row],[Income ]]&lt;=$AB$12), "Yes", "")</f>
        <v/>
      </c>
      <c r="S1935" s="14" t="str">
        <f>IF(AND(MasterData5[[#This Row],[MntSweetProducts]]&gt;=AF$4, MasterData5[[#This Row],[Income ]]&lt;=$AB$12), "Yes", "")</f>
        <v/>
      </c>
      <c r="U1935" s="14" t="str">
        <f>IF(MasterData5[[#This Row],[MntWines]]&gt;=AB$4, "Yes", "")</f>
        <v>Yes</v>
      </c>
      <c r="V1935" s="14" t="str">
        <f>IF(MasterData5[[#This Row],[MntFruits]]&gt;=AC$4, "Yes", "")</f>
        <v/>
      </c>
      <c r="W1935" s="14" t="str">
        <f>IF(MasterData5[[#This Row],[MntMeatProducts]]&gt;=AD$4, "Yes", "")</f>
        <v/>
      </c>
      <c r="X1935" s="14" t="str">
        <f>IF(MasterData5[[#This Row],[MntFishProducts]]&gt;=AE$4, "Yes", "")</f>
        <v/>
      </c>
      <c r="Y1935" s="14" t="str">
        <f>IF(MasterData5[[#This Row],[MntSweetProducts]]&gt;=AF$4, "Yes", "")</f>
        <v/>
      </c>
    </row>
    <row r="1936" spans="1:25" x14ac:dyDescent="0.3">
      <c r="A1936">
        <v>9805</v>
      </c>
      <c r="B1936" s="10">
        <v>320</v>
      </c>
      <c r="C1936" s="10">
        <v>48</v>
      </c>
      <c r="D1936" s="10">
        <v>133</v>
      </c>
      <c r="E1936" s="10">
        <v>39</v>
      </c>
      <c r="F1936" s="10">
        <v>72</v>
      </c>
      <c r="G1936" s="10">
        <v>48</v>
      </c>
      <c r="H1936" s="24">
        <f>2021-'Customer Profile'!B1935</f>
        <v>68</v>
      </c>
      <c r="I1936" s="10">
        <f>IF(Analysis!$B$60="Wine",B1936,IF(Analysis!$B$60="Fruit",C1936,IF(Analysis!$B$60="Meat",D1936,IF(Analysis!$B$60="Fish",E1936,IF(Analysis!$B$60="Sweet",F1936,"")))))</f>
        <v>39</v>
      </c>
      <c r="J1936" s="10">
        <v>56129</v>
      </c>
      <c r="K1936" s="10" t="str">
        <f>IF(MasterData5[[#This Row],[Income ]]&gt;$AB$12, "Above", "Below")</f>
        <v>Above</v>
      </c>
      <c r="L1936" s="10">
        <f>SUM(MasterData5[[#This Row],[MntWines]:[MntSweetProducts]])</f>
        <v>612</v>
      </c>
      <c r="M1936" s="53" t="str">
        <f>IF(MasterData5[[#This Row],[Total Purchase]]&gt;=500, "Over $500", "")</f>
        <v>Over $500</v>
      </c>
      <c r="N1936" s="10"/>
      <c r="O1936" s="14" t="str">
        <f>IF(AND(MasterData5[[#This Row],[MntWines]]&gt;=AB$4, MasterData5[[#This Row],[Income ]]&lt;=$AB$12), "Yes", "")</f>
        <v/>
      </c>
      <c r="P1936" s="14" t="str">
        <f>IF(AND(MasterData5[[#This Row],[MntFruits]]&gt;=AC$4, MasterData5[[#This Row],[Income ]]&lt;=$AB$12), "Yes", "")</f>
        <v/>
      </c>
      <c r="Q1936" s="14" t="str">
        <f>IF(AND(MasterData5[[#This Row],[MntMeatProducts]]&gt;=AD$4, MasterData5[[#This Row],[Income ]]&lt;=$AB$12), "Yes", "")</f>
        <v/>
      </c>
      <c r="R1936" s="14" t="str">
        <f>IF(AND(MasterData5[[#This Row],[MntFishProducts]]&gt;=AE$4, MasterData5[[#This Row],[Income ]]&lt;=$AB$12), "Yes", "")</f>
        <v/>
      </c>
      <c r="S1936" s="14" t="str">
        <f>IF(AND(MasterData5[[#This Row],[MntSweetProducts]]&gt;=AF$4, MasterData5[[#This Row],[Income ]]&lt;=$AB$12), "Yes", "")</f>
        <v/>
      </c>
      <c r="U1936" s="14" t="str">
        <f>IF(MasterData5[[#This Row],[MntWines]]&gt;=AB$4, "Yes", "")</f>
        <v>Yes</v>
      </c>
      <c r="V1936" s="14" t="str">
        <f>IF(MasterData5[[#This Row],[MntFruits]]&gt;=AC$4, "Yes", "")</f>
        <v>Yes</v>
      </c>
      <c r="W1936" s="14" t="str">
        <f>IF(MasterData5[[#This Row],[MntMeatProducts]]&gt;=AD$4, "Yes", "")</f>
        <v/>
      </c>
      <c r="X1936" s="14" t="str">
        <f>IF(MasterData5[[#This Row],[MntFishProducts]]&gt;=AE$4, "Yes", "")</f>
        <v>Yes</v>
      </c>
      <c r="Y1936" s="14" t="str">
        <f>IF(MasterData5[[#This Row],[MntSweetProducts]]&gt;=AF$4, "Yes", "")</f>
        <v>Yes</v>
      </c>
    </row>
    <row r="1937" spans="1:25" x14ac:dyDescent="0.3">
      <c r="A1937">
        <v>9817</v>
      </c>
      <c r="B1937" s="10">
        <v>853</v>
      </c>
      <c r="C1937" s="10">
        <v>10</v>
      </c>
      <c r="D1937" s="10">
        <v>143</v>
      </c>
      <c r="E1937" s="10">
        <v>13</v>
      </c>
      <c r="F1937" s="10">
        <v>10</v>
      </c>
      <c r="G1937" s="10">
        <v>20</v>
      </c>
      <c r="H1937" s="24">
        <f>2021-'Customer Profile'!B1936</f>
        <v>51</v>
      </c>
      <c r="I1937" s="10">
        <f>IF(Analysis!$B$60="Wine",B1937,IF(Analysis!$B$60="Fruit",C1937,IF(Analysis!$B$60="Meat",D1937,IF(Analysis!$B$60="Fish",E1937,IF(Analysis!$B$60="Sweet",F1937,"")))))</f>
        <v>13</v>
      </c>
      <c r="J1937" s="10">
        <v>44802</v>
      </c>
      <c r="K1937" s="10" t="str">
        <f>IF(MasterData5[[#This Row],[Income ]]&gt;$AB$12, "Above", "Below")</f>
        <v>Below</v>
      </c>
      <c r="L1937" s="10">
        <f>SUM(MasterData5[[#This Row],[MntWines]:[MntSweetProducts]])</f>
        <v>1029</v>
      </c>
      <c r="M1937" s="53" t="str">
        <f>IF(MasterData5[[#This Row],[Total Purchase]]&gt;=500, "Over $500", "")</f>
        <v>Over $500</v>
      </c>
      <c r="N1937" s="10"/>
      <c r="O1937" s="14" t="str">
        <f>IF(AND(MasterData5[[#This Row],[MntWines]]&gt;=AB$4, MasterData5[[#This Row],[Income ]]&lt;=$AB$12), "Yes", "")</f>
        <v>Yes</v>
      </c>
      <c r="P1937" s="14" t="str">
        <f>IF(AND(MasterData5[[#This Row],[MntFruits]]&gt;=AC$4, MasterData5[[#This Row],[Income ]]&lt;=$AB$12), "Yes", "")</f>
        <v/>
      </c>
      <c r="Q1937" s="14" t="str">
        <f>IF(AND(MasterData5[[#This Row],[MntMeatProducts]]&gt;=AD$4, MasterData5[[#This Row],[Income ]]&lt;=$AB$12), "Yes", "")</f>
        <v/>
      </c>
      <c r="R1937" s="14" t="str">
        <f>IF(AND(MasterData5[[#This Row],[MntFishProducts]]&gt;=AE$4, MasterData5[[#This Row],[Income ]]&lt;=$AB$12), "Yes", "")</f>
        <v/>
      </c>
      <c r="S1937" s="14" t="str">
        <f>IF(AND(MasterData5[[#This Row],[MntSweetProducts]]&gt;=AF$4, MasterData5[[#This Row],[Income ]]&lt;=$AB$12), "Yes", "")</f>
        <v/>
      </c>
      <c r="U1937" s="14" t="str">
        <f>IF(MasterData5[[#This Row],[MntWines]]&gt;=AB$4, "Yes", "")</f>
        <v>Yes</v>
      </c>
      <c r="V1937" s="14" t="str">
        <f>IF(MasterData5[[#This Row],[MntFruits]]&gt;=AC$4, "Yes", "")</f>
        <v/>
      </c>
      <c r="W1937" s="14" t="str">
        <f>IF(MasterData5[[#This Row],[MntMeatProducts]]&gt;=AD$4, "Yes", "")</f>
        <v/>
      </c>
      <c r="X1937" s="14" t="str">
        <f>IF(MasterData5[[#This Row],[MntFishProducts]]&gt;=AE$4, "Yes", "")</f>
        <v/>
      </c>
      <c r="Y1937" s="14" t="str">
        <f>IF(MasterData5[[#This Row],[MntSweetProducts]]&gt;=AF$4, "Yes", "")</f>
        <v/>
      </c>
    </row>
    <row r="1938" spans="1:25" x14ac:dyDescent="0.3">
      <c r="A1938">
        <v>9826</v>
      </c>
      <c r="B1938" s="10">
        <v>899</v>
      </c>
      <c r="C1938" s="10">
        <v>102</v>
      </c>
      <c r="D1938" s="10">
        <v>838</v>
      </c>
      <c r="E1938" s="10">
        <v>133</v>
      </c>
      <c r="F1938" s="10">
        <v>102</v>
      </c>
      <c r="G1938" s="10">
        <v>40</v>
      </c>
      <c r="H1938" s="24">
        <f>2021-'Customer Profile'!B1937</f>
        <v>49</v>
      </c>
      <c r="I1938" s="10">
        <f>IF(Analysis!$B$60="Wine",B1938,IF(Analysis!$B$60="Fruit",C1938,IF(Analysis!$B$60="Meat",D1938,IF(Analysis!$B$60="Fish",E1938,IF(Analysis!$B$60="Sweet",F1938,"")))))</f>
        <v>133</v>
      </c>
      <c r="J1938" s="10">
        <v>86857</v>
      </c>
      <c r="K1938" s="10" t="str">
        <f>IF(MasterData5[[#This Row],[Income ]]&gt;$AB$12, "Above", "Below")</f>
        <v>Above</v>
      </c>
      <c r="L1938" s="10">
        <f>SUM(MasterData5[[#This Row],[MntWines]:[MntSweetProducts]])</f>
        <v>2074</v>
      </c>
      <c r="M1938" s="53" t="str">
        <f>IF(MasterData5[[#This Row],[Total Purchase]]&gt;=500, "Over $500", "")</f>
        <v>Over $500</v>
      </c>
      <c r="N1938" s="10"/>
      <c r="O1938" s="14" t="str">
        <f>IF(AND(MasterData5[[#This Row],[MntWines]]&gt;=AB$4, MasterData5[[#This Row],[Income ]]&lt;=$AB$12), "Yes", "")</f>
        <v/>
      </c>
      <c r="P1938" s="14" t="str">
        <f>IF(AND(MasterData5[[#This Row],[MntFruits]]&gt;=AC$4, MasterData5[[#This Row],[Income ]]&lt;=$AB$12), "Yes", "")</f>
        <v/>
      </c>
      <c r="Q1938" s="14" t="str">
        <f>IF(AND(MasterData5[[#This Row],[MntMeatProducts]]&gt;=AD$4, MasterData5[[#This Row],[Income ]]&lt;=$AB$12), "Yes", "")</f>
        <v/>
      </c>
      <c r="R1938" s="14" t="str">
        <f>IF(AND(MasterData5[[#This Row],[MntFishProducts]]&gt;=AE$4, MasterData5[[#This Row],[Income ]]&lt;=$AB$12), "Yes", "")</f>
        <v/>
      </c>
      <c r="S1938" s="14" t="str">
        <f>IF(AND(MasterData5[[#This Row],[MntSweetProducts]]&gt;=AF$4, MasterData5[[#This Row],[Income ]]&lt;=$AB$12), "Yes", "")</f>
        <v/>
      </c>
      <c r="U1938" s="14" t="str">
        <f>IF(MasterData5[[#This Row],[MntWines]]&gt;=AB$4, "Yes", "")</f>
        <v>Yes</v>
      </c>
      <c r="V1938" s="14" t="str">
        <f>IF(MasterData5[[#This Row],[MntFruits]]&gt;=AC$4, "Yes", "")</f>
        <v>Yes</v>
      </c>
      <c r="W1938" s="14" t="str">
        <f>IF(MasterData5[[#This Row],[MntMeatProducts]]&gt;=AD$4, "Yes", "")</f>
        <v>Yes</v>
      </c>
      <c r="X1938" s="14" t="str">
        <f>IF(MasterData5[[#This Row],[MntFishProducts]]&gt;=AE$4, "Yes", "")</f>
        <v>Yes</v>
      </c>
      <c r="Y1938" s="14" t="str">
        <f>IF(MasterData5[[#This Row],[MntSweetProducts]]&gt;=AF$4, "Yes", "")</f>
        <v>Yes</v>
      </c>
    </row>
    <row r="1939" spans="1:25" x14ac:dyDescent="0.3">
      <c r="A1939">
        <v>9829</v>
      </c>
      <c r="B1939" s="10">
        <v>22</v>
      </c>
      <c r="C1939" s="10">
        <v>4</v>
      </c>
      <c r="D1939" s="10">
        <v>17</v>
      </c>
      <c r="E1939" s="10">
        <v>12</v>
      </c>
      <c r="F1939" s="10">
        <v>10</v>
      </c>
      <c r="G1939" s="10">
        <v>13</v>
      </c>
      <c r="H1939" s="24">
        <f>2021-'Customer Profile'!B1938</f>
        <v>43</v>
      </c>
      <c r="I1939" s="10">
        <f>IF(Analysis!$B$60="Wine",B1939,IF(Analysis!$B$60="Fruit",C1939,IF(Analysis!$B$60="Meat",D1939,IF(Analysis!$B$60="Fish",E1939,IF(Analysis!$B$60="Sweet",F1939,"")))))</f>
        <v>12</v>
      </c>
      <c r="J1939" s="10">
        <v>28587</v>
      </c>
      <c r="K1939" s="10" t="str">
        <f>IF(MasterData5[[#This Row],[Income ]]&gt;$AB$12, "Above", "Below")</f>
        <v>Below</v>
      </c>
      <c r="L1939" s="10">
        <f>SUM(MasterData5[[#This Row],[MntWines]:[MntSweetProducts]])</f>
        <v>65</v>
      </c>
      <c r="M1939" s="53" t="str">
        <f>IF(MasterData5[[#This Row],[Total Purchase]]&gt;=500, "Over $500", "")</f>
        <v/>
      </c>
      <c r="N1939" s="10"/>
      <c r="O1939" s="14" t="str">
        <f>IF(AND(MasterData5[[#This Row],[MntWines]]&gt;=AB$4, MasterData5[[#This Row],[Income ]]&lt;=$AB$12), "Yes", "")</f>
        <v/>
      </c>
      <c r="P1939" s="14" t="str">
        <f>IF(AND(MasterData5[[#This Row],[MntFruits]]&gt;=AC$4, MasterData5[[#This Row],[Income ]]&lt;=$AB$12), "Yes", "")</f>
        <v/>
      </c>
      <c r="Q1939" s="14" t="str">
        <f>IF(AND(MasterData5[[#This Row],[MntMeatProducts]]&gt;=AD$4, MasterData5[[#This Row],[Income ]]&lt;=$AB$12), "Yes", "")</f>
        <v/>
      </c>
      <c r="R1939" s="14" t="str">
        <f>IF(AND(MasterData5[[#This Row],[MntFishProducts]]&gt;=AE$4, MasterData5[[#This Row],[Income ]]&lt;=$AB$12), "Yes", "")</f>
        <v/>
      </c>
      <c r="S1939" s="14" t="str">
        <f>IF(AND(MasterData5[[#This Row],[MntSweetProducts]]&gt;=AF$4, MasterData5[[#This Row],[Income ]]&lt;=$AB$12), "Yes", "")</f>
        <v/>
      </c>
      <c r="U1939" s="14" t="str">
        <f>IF(MasterData5[[#This Row],[MntWines]]&gt;=AB$4, "Yes", "")</f>
        <v/>
      </c>
      <c r="V1939" s="14" t="str">
        <f>IF(MasterData5[[#This Row],[MntFruits]]&gt;=AC$4, "Yes", "")</f>
        <v/>
      </c>
      <c r="W1939" s="14" t="str">
        <f>IF(MasterData5[[#This Row],[MntMeatProducts]]&gt;=AD$4, "Yes", "")</f>
        <v/>
      </c>
      <c r="X1939" s="14" t="str">
        <f>IF(MasterData5[[#This Row],[MntFishProducts]]&gt;=AE$4, "Yes", "")</f>
        <v/>
      </c>
      <c r="Y1939" s="14" t="str">
        <f>IF(MasterData5[[#This Row],[MntSweetProducts]]&gt;=AF$4, "Yes", "")</f>
        <v/>
      </c>
    </row>
    <row r="1940" spans="1:25" x14ac:dyDescent="0.3">
      <c r="A1940">
        <v>9847</v>
      </c>
      <c r="B1940" s="10">
        <v>313</v>
      </c>
      <c r="C1940" s="10">
        <v>15</v>
      </c>
      <c r="D1940" s="10">
        <v>47</v>
      </c>
      <c r="E1940" s="10">
        <v>20</v>
      </c>
      <c r="F1940" s="10">
        <v>0</v>
      </c>
      <c r="G1940" s="10">
        <v>192</v>
      </c>
      <c r="H1940" s="24">
        <f>2021-'Customer Profile'!B1939</f>
        <v>66</v>
      </c>
      <c r="I1940" s="10">
        <f>IF(Analysis!$B$60="Wine",B1940,IF(Analysis!$B$60="Fruit",C1940,IF(Analysis!$B$60="Meat",D1940,IF(Analysis!$B$60="Fish",E1940,IF(Analysis!$B$60="Sweet",F1940,"")))))</f>
        <v>20</v>
      </c>
      <c r="J1940" s="10">
        <v>62972</v>
      </c>
      <c r="K1940" s="10" t="str">
        <f>IF(MasterData5[[#This Row],[Income ]]&gt;$AB$12, "Above", "Below")</f>
        <v>Above</v>
      </c>
      <c r="L1940" s="10">
        <f>SUM(MasterData5[[#This Row],[MntWines]:[MntSweetProducts]])</f>
        <v>395</v>
      </c>
      <c r="M1940" s="53" t="str">
        <f>IF(MasterData5[[#This Row],[Total Purchase]]&gt;=500, "Over $500", "")</f>
        <v/>
      </c>
      <c r="N1940" s="10"/>
      <c r="O1940" s="14" t="str">
        <f>IF(AND(MasterData5[[#This Row],[MntWines]]&gt;=AB$4, MasterData5[[#This Row],[Income ]]&lt;=$AB$12), "Yes", "")</f>
        <v/>
      </c>
      <c r="P1940" s="14" t="str">
        <f>IF(AND(MasterData5[[#This Row],[MntFruits]]&gt;=AC$4, MasterData5[[#This Row],[Income ]]&lt;=$AB$12), "Yes", "")</f>
        <v/>
      </c>
      <c r="Q1940" s="14" t="str">
        <f>IF(AND(MasterData5[[#This Row],[MntMeatProducts]]&gt;=AD$4, MasterData5[[#This Row],[Income ]]&lt;=$AB$12), "Yes", "")</f>
        <v/>
      </c>
      <c r="R1940" s="14" t="str">
        <f>IF(AND(MasterData5[[#This Row],[MntFishProducts]]&gt;=AE$4, MasterData5[[#This Row],[Income ]]&lt;=$AB$12), "Yes", "")</f>
        <v/>
      </c>
      <c r="S1940" s="14" t="str">
        <f>IF(AND(MasterData5[[#This Row],[MntSweetProducts]]&gt;=AF$4, MasterData5[[#This Row],[Income ]]&lt;=$AB$12), "Yes", "")</f>
        <v/>
      </c>
      <c r="U1940" s="14" t="str">
        <f>IF(MasterData5[[#This Row],[MntWines]]&gt;=AB$4, "Yes", "")</f>
        <v>Yes</v>
      </c>
      <c r="V1940" s="14" t="str">
        <f>IF(MasterData5[[#This Row],[MntFruits]]&gt;=AC$4, "Yes", "")</f>
        <v/>
      </c>
      <c r="W1940" s="14" t="str">
        <f>IF(MasterData5[[#This Row],[MntMeatProducts]]&gt;=AD$4, "Yes", "")</f>
        <v/>
      </c>
      <c r="X1940" s="14" t="str">
        <f>IF(MasterData5[[#This Row],[MntFishProducts]]&gt;=AE$4, "Yes", "")</f>
        <v/>
      </c>
      <c r="Y1940" s="14" t="str">
        <f>IF(MasterData5[[#This Row],[MntSweetProducts]]&gt;=AF$4, "Yes", "")</f>
        <v/>
      </c>
    </row>
    <row r="1941" spans="1:25" x14ac:dyDescent="0.3">
      <c r="A1941">
        <v>9850</v>
      </c>
      <c r="B1941" s="10">
        <v>3</v>
      </c>
      <c r="C1941" s="10">
        <v>6</v>
      </c>
      <c r="D1941" s="10">
        <v>7</v>
      </c>
      <c r="E1941" s="10">
        <v>0</v>
      </c>
      <c r="F1941" s="10">
        <v>0</v>
      </c>
      <c r="G1941" s="10">
        <v>3</v>
      </c>
      <c r="H1941" s="24">
        <f>2021-'Customer Profile'!B1940</f>
        <v>49</v>
      </c>
      <c r="I1941" s="10">
        <f>IF(Analysis!$B$60="Wine",B1941,IF(Analysis!$B$60="Fruit",C1941,IF(Analysis!$B$60="Meat",D1941,IF(Analysis!$B$60="Fish",E1941,IF(Analysis!$B$60="Sweet",F1941,"")))))</f>
        <v>0</v>
      </c>
      <c r="J1941" s="10">
        <v>24884</v>
      </c>
      <c r="K1941" s="10" t="str">
        <f>IF(MasterData5[[#This Row],[Income ]]&gt;$AB$12, "Above", "Below")</f>
        <v>Below</v>
      </c>
      <c r="L1941" s="10">
        <f>SUM(MasterData5[[#This Row],[MntWines]:[MntSweetProducts]])</f>
        <v>16</v>
      </c>
      <c r="M1941" s="53" t="str">
        <f>IF(MasterData5[[#This Row],[Total Purchase]]&gt;=500, "Over $500", "")</f>
        <v/>
      </c>
      <c r="N1941" s="10"/>
      <c r="O1941" s="14" t="str">
        <f>IF(AND(MasterData5[[#This Row],[MntWines]]&gt;=AB$4, MasterData5[[#This Row],[Income ]]&lt;=$AB$12), "Yes", "")</f>
        <v/>
      </c>
      <c r="P1941" s="14" t="str">
        <f>IF(AND(MasterData5[[#This Row],[MntFruits]]&gt;=AC$4, MasterData5[[#This Row],[Income ]]&lt;=$AB$12), "Yes", "")</f>
        <v/>
      </c>
      <c r="Q1941" s="14" t="str">
        <f>IF(AND(MasterData5[[#This Row],[MntMeatProducts]]&gt;=AD$4, MasterData5[[#This Row],[Income ]]&lt;=$AB$12), "Yes", "")</f>
        <v/>
      </c>
      <c r="R1941" s="14" t="str">
        <f>IF(AND(MasterData5[[#This Row],[MntFishProducts]]&gt;=AE$4, MasterData5[[#This Row],[Income ]]&lt;=$AB$12), "Yes", "")</f>
        <v/>
      </c>
      <c r="S1941" s="14" t="str">
        <f>IF(AND(MasterData5[[#This Row],[MntSweetProducts]]&gt;=AF$4, MasterData5[[#This Row],[Income ]]&lt;=$AB$12), "Yes", "")</f>
        <v/>
      </c>
      <c r="U1941" s="14" t="str">
        <f>IF(MasterData5[[#This Row],[MntWines]]&gt;=AB$4, "Yes", "")</f>
        <v/>
      </c>
      <c r="V1941" s="14" t="str">
        <f>IF(MasterData5[[#This Row],[MntFruits]]&gt;=AC$4, "Yes", "")</f>
        <v/>
      </c>
      <c r="W1941" s="14" t="str">
        <f>IF(MasterData5[[#This Row],[MntMeatProducts]]&gt;=AD$4, "Yes", "")</f>
        <v/>
      </c>
      <c r="X1941" s="14" t="str">
        <f>IF(MasterData5[[#This Row],[MntFishProducts]]&gt;=AE$4, "Yes", "")</f>
        <v/>
      </c>
      <c r="Y1941" s="14" t="str">
        <f>IF(MasterData5[[#This Row],[MntSweetProducts]]&gt;=AF$4, "Yes", "")</f>
        <v/>
      </c>
    </row>
    <row r="1942" spans="1:25" x14ac:dyDescent="0.3">
      <c r="A1942">
        <v>9855</v>
      </c>
      <c r="B1942" s="10">
        <v>899</v>
      </c>
      <c r="C1942" s="10">
        <v>0</v>
      </c>
      <c r="D1942" s="10">
        <v>101</v>
      </c>
      <c r="E1942" s="10">
        <v>0</v>
      </c>
      <c r="F1942" s="10">
        <v>0</v>
      </c>
      <c r="G1942" s="10">
        <v>20</v>
      </c>
      <c r="H1942" s="24">
        <f>2021-'Customer Profile'!B1941</f>
        <v>69</v>
      </c>
      <c r="I1942" s="10">
        <f>IF(Analysis!$B$60="Wine",B1942,IF(Analysis!$B$60="Fruit",C1942,IF(Analysis!$B$60="Meat",D1942,IF(Analysis!$B$60="Fish",E1942,IF(Analysis!$B$60="Sweet",F1942,"")))))</f>
        <v>0</v>
      </c>
      <c r="J1942" s="10">
        <v>62000</v>
      </c>
      <c r="K1942" s="10" t="str">
        <f>IF(MasterData5[[#This Row],[Income ]]&gt;$AB$12, "Above", "Below")</f>
        <v>Above</v>
      </c>
      <c r="L1942" s="10">
        <f>SUM(MasterData5[[#This Row],[MntWines]:[MntSweetProducts]])</f>
        <v>1000</v>
      </c>
      <c r="M1942" s="53" t="str">
        <f>IF(MasterData5[[#This Row],[Total Purchase]]&gt;=500, "Over $500", "")</f>
        <v>Over $500</v>
      </c>
      <c r="N1942" s="10"/>
      <c r="O1942" s="14" t="str">
        <f>IF(AND(MasterData5[[#This Row],[MntWines]]&gt;=AB$4, MasterData5[[#This Row],[Income ]]&lt;=$AB$12), "Yes", "")</f>
        <v/>
      </c>
      <c r="P1942" s="14" t="str">
        <f>IF(AND(MasterData5[[#This Row],[MntFruits]]&gt;=AC$4, MasterData5[[#This Row],[Income ]]&lt;=$AB$12), "Yes", "")</f>
        <v/>
      </c>
      <c r="Q1942" s="14" t="str">
        <f>IF(AND(MasterData5[[#This Row],[MntMeatProducts]]&gt;=AD$4, MasterData5[[#This Row],[Income ]]&lt;=$AB$12), "Yes", "")</f>
        <v/>
      </c>
      <c r="R1942" s="14" t="str">
        <f>IF(AND(MasterData5[[#This Row],[MntFishProducts]]&gt;=AE$4, MasterData5[[#This Row],[Income ]]&lt;=$AB$12), "Yes", "")</f>
        <v/>
      </c>
      <c r="S1942" s="14" t="str">
        <f>IF(AND(MasterData5[[#This Row],[MntSweetProducts]]&gt;=AF$4, MasterData5[[#This Row],[Income ]]&lt;=$AB$12), "Yes", "")</f>
        <v/>
      </c>
      <c r="U1942" s="14" t="str">
        <f>IF(MasterData5[[#This Row],[MntWines]]&gt;=AB$4, "Yes", "")</f>
        <v>Yes</v>
      </c>
      <c r="V1942" s="14" t="str">
        <f>IF(MasterData5[[#This Row],[MntFruits]]&gt;=AC$4, "Yes", "")</f>
        <v/>
      </c>
      <c r="W1942" s="14" t="str">
        <f>IF(MasterData5[[#This Row],[MntMeatProducts]]&gt;=AD$4, "Yes", "")</f>
        <v/>
      </c>
      <c r="X1942" s="14" t="str">
        <f>IF(MasterData5[[#This Row],[MntFishProducts]]&gt;=AE$4, "Yes", "")</f>
        <v/>
      </c>
      <c r="Y1942" s="14" t="str">
        <f>IF(MasterData5[[#This Row],[MntSweetProducts]]&gt;=AF$4, "Yes", "")</f>
        <v/>
      </c>
    </row>
    <row r="1943" spans="1:25" x14ac:dyDescent="0.3">
      <c r="A1943">
        <v>9860</v>
      </c>
      <c r="B1943" s="10">
        <v>159</v>
      </c>
      <c r="C1943" s="10">
        <v>0</v>
      </c>
      <c r="D1943" s="10">
        <v>22</v>
      </c>
      <c r="E1943" s="10">
        <v>2</v>
      </c>
      <c r="F1943" s="10">
        <v>1</v>
      </c>
      <c r="G1943" s="10">
        <v>31</v>
      </c>
      <c r="H1943" s="24">
        <f>2021-'Customer Profile'!B1942</f>
        <v>62</v>
      </c>
      <c r="I1943" s="10">
        <f>IF(Analysis!$B$60="Wine",B1943,IF(Analysis!$B$60="Fruit",C1943,IF(Analysis!$B$60="Meat",D1943,IF(Analysis!$B$60="Fish",E1943,IF(Analysis!$B$60="Sweet",F1943,"")))))</f>
        <v>2</v>
      </c>
      <c r="J1943" s="10">
        <v>44911</v>
      </c>
      <c r="K1943" s="10" t="str">
        <f>IF(MasterData5[[#This Row],[Income ]]&gt;$AB$12, "Above", "Below")</f>
        <v>Below</v>
      </c>
      <c r="L1943" s="10">
        <f>SUM(MasterData5[[#This Row],[MntWines]:[MntSweetProducts]])</f>
        <v>184</v>
      </c>
      <c r="M1943" s="53" t="str">
        <f>IF(MasterData5[[#This Row],[Total Purchase]]&gt;=500, "Over $500", "")</f>
        <v/>
      </c>
      <c r="N1943" s="10"/>
      <c r="O1943" s="14" t="str">
        <f>IF(AND(MasterData5[[#This Row],[MntWines]]&gt;=AB$4, MasterData5[[#This Row],[Income ]]&lt;=$AB$12), "Yes", "")</f>
        <v/>
      </c>
      <c r="P1943" s="14" t="str">
        <f>IF(AND(MasterData5[[#This Row],[MntFruits]]&gt;=AC$4, MasterData5[[#This Row],[Income ]]&lt;=$AB$12), "Yes", "")</f>
        <v/>
      </c>
      <c r="Q1943" s="14" t="str">
        <f>IF(AND(MasterData5[[#This Row],[MntMeatProducts]]&gt;=AD$4, MasterData5[[#This Row],[Income ]]&lt;=$AB$12), "Yes", "")</f>
        <v/>
      </c>
      <c r="R1943" s="14" t="str">
        <f>IF(AND(MasterData5[[#This Row],[MntFishProducts]]&gt;=AE$4, MasterData5[[#This Row],[Income ]]&lt;=$AB$12), "Yes", "")</f>
        <v/>
      </c>
      <c r="S1943" s="14" t="str">
        <f>IF(AND(MasterData5[[#This Row],[MntSweetProducts]]&gt;=AF$4, MasterData5[[#This Row],[Income ]]&lt;=$AB$12), "Yes", "")</f>
        <v/>
      </c>
      <c r="U1943" s="14" t="str">
        <f>IF(MasterData5[[#This Row],[MntWines]]&gt;=AB$4, "Yes", "")</f>
        <v/>
      </c>
      <c r="V1943" s="14" t="str">
        <f>IF(MasterData5[[#This Row],[MntFruits]]&gt;=AC$4, "Yes", "")</f>
        <v/>
      </c>
      <c r="W1943" s="14" t="str">
        <f>IF(MasterData5[[#This Row],[MntMeatProducts]]&gt;=AD$4, "Yes", "")</f>
        <v/>
      </c>
      <c r="X1943" s="14" t="str">
        <f>IF(MasterData5[[#This Row],[MntFishProducts]]&gt;=AE$4, "Yes", "")</f>
        <v/>
      </c>
      <c r="Y1943" s="14" t="str">
        <f>IF(MasterData5[[#This Row],[MntSweetProducts]]&gt;=AF$4, "Yes", "")</f>
        <v/>
      </c>
    </row>
    <row r="1944" spans="1:25" x14ac:dyDescent="0.3">
      <c r="A1944">
        <v>9862</v>
      </c>
      <c r="B1944" s="10">
        <v>1</v>
      </c>
      <c r="C1944" s="10">
        <v>6</v>
      </c>
      <c r="D1944" s="10">
        <v>7</v>
      </c>
      <c r="E1944" s="10">
        <v>11</v>
      </c>
      <c r="F1944" s="10">
        <v>5</v>
      </c>
      <c r="G1944" s="10">
        <v>3</v>
      </c>
      <c r="H1944" s="24">
        <f>2021-'Customer Profile'!B1943</f>
        <v>52</v>
      </c>
      <c r="I1944" s="10">
        <f>IF(Analysis!$B$60="Wine",B1944,IF(Analysis!$B$60="Fruit",C1944,IF(Analysis!$B$60="Meat",D1944,IF(Analysis!$B$60="Fish",E1944,IF(Analysis!$B$60="Sweet",F1944,"")))))</f>
        <v>11</v>
      </c>
      <c r="J1944" s="10">
        <v>21918</v>
      </c>
      <c r="K1944" s="10" t="str">
        <f>IF(MasterData5[[#This Row],[Income ]]&gt;$AB$12, "Above", "Below")</f>
        <v>Below</v>
      </c>
      <c r="L1944" s="10">
        <f>SUM(MasterData5[[#This Row],[MntWines]:[MntSweetProducts]])</f>
        <v>30</v>
      </c>
      <c r="M1944" s="53" t="str">
        <f>IF(MasterData5[[#This Row],[Total Purchase]]&gt;=500, "Over $500", "")</f>
        <v/>
      </c>
      <c r="N1944" s="10"/>
      <c r="O1944" s="14" t="str">
        <f>IF(AND(MasterData5[[#This Row],[MntWines]]&gt;=AB$4, MasterData5[[#This Row],[Income ]]&lt;=$AB$12), "Yes", "")</f>
        <v/>
      </c>
      <c r="P1944" s="14" t="str">
        <f>IF(AND(MasterData5[[#This Row],[MntFruits]]&gt;=AC$4, MasterData5[[#This Row],[Income ]]&lt;=$AB$12), "Yes", "")</f>
        <v/>
      </c>
      <c r="Q1944" s="14" t="str">
        <f>IF(AND(MasterData5[[#This Row],[MntMeatProducts]]&gt;=AD$4, MasterData5[[#This Row],[Income ]]&lt;=$AB$12), "Yes", "")</f>
        <v/>
      </c>
      <c r="R1944" s="14" t="str">
        <f>IF(AND(MasterData5[[#This Row],[MntFishProducts]]&gt;=AE$4, MasterData5[[#This Row],[Income ]]&lt;=$AB$12), "Yes", "")</f>
        <v/>
      </c>
      <c r="S1944" s="14" t="str">
        <f>IF(AND(MasterData5[[#This Row],[MntSweetProducts]]&gt;=AF$4, MasterData5[[#This Row],[Income ]]&lt;=$AB$12), "Yes", "")</f>
        <v/>
      </c>
      <c r="U1944" s="14" t="str">
        <f>IF(MasterData5[[#This Row],[MntWines]]&gt;=AB$4, "Yes", "")</f>
        <v/>
      </c>
      <c r="V1944" s="14" t="str">
        <f>IF(MasterData5[[#This Row],[MntFruits]]&gt;=AC$4, "Yes", "")</f>
        <v/>
      </c>
      <c r="W1944" s="14" t="str">
        <f>IF(MasterData5[[#This Row],[MntMeatProducts]]&gt;=AD$4, "Yes", "")</f>
        <v/>
      </c>
      <c r="X1944" s="14" t="str">
        <f>IF(MasterData5[[#This Row],[MntFishProducts]]&gt;=AE$4, "Yes", "")</f>
        <v/>
      </c>
      <c r="Y1944" s="14" t="str">
        <f>IF(MasterData5[[#This Row],[MntSweetProducts]]&gt;=AF$4, "Yes", "")</f>
        <v/>
      </c>
    </row>
    <row r="1945" spans="1:25" x14ac:dyDescent="0.3">
      <c r="A1945">
        <v>9888</v>
      </c>
      <c r="B1945" s="10">
        <v>458</v>
      </c>
      <c r="C1945" s="10">
        <v>81</v>
      </c>
      <c r="D1945" s="10">
        <v>356</v>
      </c>
      <c r="E1945" s="10">
        <v>106</v>
      </c>
      <c r="F1945" s="10">
        <v>50</v>
      </c>
      <c r="G1945" s="10">
        <v>40</v>
      </c>
      <c r="H1945" s="24">
        <f>2021-'Customer Profile'!B1944</f>
        <v>52</v>
      </c>
      <c r="I1945" s="10">
        <f>IF(Analysis!$B$60="Wine",B1945,IF(Analysis!$B$60="Fruit",C1945,IF(Analysis!$B$60="Meat",D1945,IF(Analysis!$B$60="Fish",E1945,IF(Analysis!$B$60="Sweet",F1945,"")))))</f>
        <v>106</v>
      </c>
      <c r="J1945" s="10">
        <v>68695</v>
      </c>
      <c r="K1945" s="10" t="str">
        <f>IF(MasterData5[[#This Row],[Income ]]&gt;$AB$12, "Above", "Below")</f>
        <v>Above</v>
      </c>
      <c r="L1945" s="10">
        <f>SUM(MasterData5[[#This Row],[MntWines]:[MntSweetProducts]])</f>
        <v>1051</v>
      </c>
      <c r="M1945" s="53" t="str">
        <f>IF(MasterData5[[#This Row],[Total Purchase]]&gt;=500, "Over $500", "")</f>
        <v>Over $500</v>
      </c>
      <c r="N1945" s="10"/>
      <c r="O1945" s="14" t="str">
        <f>IF(AND(MasterData5[[#This Row],[MntWines]]&gt;=AB$4, MasterData5[[#This Row],[Income ]]&lt;=$AB$12), "Yes", "")</f>
        <v/>
      </c>
      <c r="P1945" s="14" t="str">
        <f>IF(AND(MasterData5[[#This Row],[MntFruits]]&gt;=AC$4, MasterData5[[#This Row],[Income ]]&lt;=$AB$12), "Yes", "")</f>
        <v/>
      </c>
      <c r="Q1945" s="14" t="str">
        <f>IF(AND(MasterData5[[#This Row],[MntMeatProducts]]&gt;=AD$4, MasterData5[[#This Row],[Income ]]&lt;=$AB$12), "Yes", "")</f>
        <v/>
      </c>
      <c r="R1945" s="14" t="str">
        <f>IF(AND(MasterData5[[#This Row],[MntFishProducts]]&gt;=AE$4, MasterData5[[#This Row],[Income ]]&lt;=$AB$12), "Yes", "")</f>
        <v/>
      </c>
      <c r="S1945" s="14" t="str">
        <f>IF(AND(MasterData5[[#This Row],[MntSweetProducts]]&gt;=AF$4, MasterData5[[#This Row],[Income ]]&lt;=$AB$12), "Yes", "")</f>
        <v/>
      </c>
      <c r="U1945" s="14" t="str">
        <f>IF(MasterData5[[#This Row],[MntWines]]&gt;=AB$4, "Yes", "")</f>
        <v>Yes</v>
      </c>
      <c r="V1945" s="14" t="str">
        <f>IF(MasterData5[[#This Row],[MntFruits]]&gt;=AC$4, "Yes", "")</f>
        <v>Yes</v>
      </c>
      <c r="W1945" s="14" t="str">
        <f>IF(MasterData5[[#This Row],[MntMeatProducts]]&gt;=AD$4, "Yes", "")</f>
        <v>Yes</v>
      </c>
      <c r="X1945" s="14" t="str">
        <f>IF(MasterData5[[#This Row],[MntFishProducts]]&gt;=AE$4, "Yes", "")</f>
        <v>Yes</v>
      </c>
      <c r="Y1945" s="14" t="str">
        <f>IF(MasterData5[[#This Row],[MntSweetProducts]]&gt;=AF$4, "Yes", "")</f>
        <v>Yes</v>
      </c>
    </row>
    <row r="1946" spans="1:25" x14ac:dyDescent="0.3">
      <c r="A1946">
        <v>9904</v>
      </c>
      <c r="B1946" s="10">
        <v>336</v>
      </c>
      <c r="C1946" s="10">
        <v>123</v>
      </c>
      <c r="D1946" s="10">
        <v>274</v>
      </c>
      <c r="E1946" s="10">
        <v>46</v>
      </c>
      <c r="F1946" s="10">
        <v>123</v>
      </c>
      <c r="G1946" s="10">
        <v>141</v>
      </c>
      <c r="H1946" s="24">
        <f>2021-'Customer Profile'!B1945</f>
        <v>65</v>
      </c>
      <c r="I1946" s="10">
        <f>IF(Analysis!$B$60="Wine",B1946,IF(Analysis!$B$60="Fruit",C1946,IF(Analysis!$B$60="Meat",D1946,IF(Analysis!$B$60="Fish",E1946,IF(Analysis!$B$60="Sweet",F1946,"")))))</f>
        <v>46</v>
      </c>
      <c r="J1946" s="10">
        <v>71391</v>
      </c>
      <c r="K1946" s="10" t="str">
        <f>IF(MasterData5[[#This Row],[Income ]]&gt;$AB$12, "Above", "Below")</f>
        <v>Above</v>
      </c>
      <c r="L1946" s="10">
        <f>SUM(MasterData5[[#This Row],[MntWines]:[MntSweetProducts]])</f>
        <v>902</v>
      </c>
      <c r="M1946" s="53" t="str">
        <f>IF(MasterData5[[#This Row],[Total Purchase]]&gt;=500, "Over $500", "")</f>
        <v>Over $500</v>
      </c>
      <c r="N1946" s="10"/>
      <c r="O1946" s="14" t="str">
        <f>IF(AND(MasterData5[[#This Row],[MntWines]]&gt;=AB$4, MasterData5[[#This Row],[Income ]]&lt;=$AB$12), "Yes", "")</f>
        <v/>
      </c>
      <c r="P1946" s="14" t="str">
        <f>IF(AND(MasterData5[[#This Row],[MntFruits]]&gt;=AC$4, MasterData5[[#This Row],[Income ]]&lt;=$AB$12), "Yes", "")</f>
        <v/>
      </c>
      <c r="Q1946" s="14" t="str">
        <f>IF(AND(MasterData5[[#This Row],[MntMeatProducts]]&gt;=AD$4, MasterData5[[#This Row],[Income ]]&lt;=$AB$12), "Yes", "")</f>
        <v/>
      </c>
      <c r="R1946" s="14" t="str">
        <f>IF(AND(MasterData5[[#This Row],[MntFishProducts]]&gt;=AE$4, MasterData5[[#This Row],[Income ]]&lt;=$AB$12), "Yes", "")</f>
        <v/>
      </c>
      <c r="S1946" s="14" t="str">
        <f>IF(AND(MasterData5[[#This Row],[MntSweetProducts]]&gt;=AF$4, MasterData5[[#This Row],[Income ]]&lt;=$AB$12), "Yes", "")</f>
        <v/>
      </c>
      <c r="U1946" s="14" t="str">
        <f>IF(MasterData5[[#This Row],[MntWines]]&gt;=AB$4, "Yes", "")</f>
        <v>Yes</v>
      </c>
      <c r="V1946" s="14" t="str">
        <f>IF(MasterData5[[#This Row],[MntFruits]]&gt;=AC$4, "Yes", "")</f>
        <v>Yes</v>
      </c>
      <c r="W1946" s="14" t="str">
        <f>IF(MasterData5[[#This Row],[MntMeatProducts]]&gt;=AD$4, "Yes", "")</f>
        <v>Yes</v>
      </c>
      <c r="X1946" s="14" t="str">
        <f>IF(MasterData5[[#This Row],[MntFishProducts]]&gt;=AE$4, "Yes", "")</f>
        <v>Yes</v>
      </c>
      <c r="Y1946" s="14" t="str">
        <f>IF(MasterData5[[#This Row],[MntSweetProducts]]&gt;=AF$4, "Yes", "")</f>
        <v>Yes</v>
      </c>
    </row>
    <row r="1947" spans="1:25" x14ac:dyDescent="0.3">
      <c r="A1947">
        <v>9905</v>
      </c>
      <c r="B1947" s="10">
        <v>135</v>
      </c>
      <c r="C1947" s="10">
        <v>1</v>
      </c>
      <c r="D1947" s="10">
        <v>41</v>
      </c>
      <c r="E1947" s="10">
        <v>10</v>
      </c>
      <c r="F1947" s="10">
        <v>1</v>
      </c>
      <c r="G1947" s="10">
        <v>67</v>
      </c>
      <c r="H1947" s="24">
        <f>2021-'Customer Profile'!B1946</f>
        <v>69</v>
      </c>
      <c r="I1947" s="10">
        <f>IF(Analysis!$B$60="Wine",B1947,IF(Analysis!$B$60="Fruit",C1947,IF(Analysis!$B$60="Meat",D1947,IF(Analysis!$B$60="Fish",E1947,IF(Analysis!$B$60="Sweet",F1947,"")))))</f>
        <v>10</v>
      </c>
      <c r="J1947" s="10">
        <v>34074</v>
      </c>
      <c r="K1947" s="10" t="str">
        <f>IF(MasterData5[[#This Row],[Income ]]&gt;$AB$12, "Above", "Below")</f>
        <v>Below</v>
      </c>
      <c r="L1947" s="10">
        <f>SUM(MasterData5[[#This Row],[MntWines]:[MntSweetProducts]])</f>
        <v>188</v>
      </c>
      <c r="M1947" s="53" t="str">
        <f>IF(MasterData5[[#This Row],[Total Purchase]]&gt;=500, "Over $500", "")</f>
        <v/>
      </c>
      <c r="N1947" s="10"/>
      <c r="O1947" s="14" t="str">
        <f>IF(AND(MasterData5[[#This Row],[MntWines]]&gt;=AB$4, MasterData5[[#This Row],[Income ]]&lt;=$AB$12), "Yes", "")</f>
        <v/>
      </c>
      <c r="P1947" s="14" t="str">
        <f>IF(AND(MasterData5[[#This Row],[MntFruits]]&gt;=AC$4, MasterData5[[#This Row],[Income ]]&lt;=$AB$12), "Yes", "")</f>
        <v/>
      </c>
      <c r="Q1947" s="14" t="str">
        <f>IF(AND(MasterData5[[#This Row],[MntMeatProducts]]&gt;=AD$4, MasterData5[[#This Row],[Income ]]&lt;=$AB$12), "Yes", "")</f>
        <v/>
      </c>
      <c r="R1947" s="14" t="str">
        <f>IF(AND(MasterData5[[#This Row],[MntFishProducts]]&gt;=AE$4, MasterData5[[#This Row],[Income ]]&lt;=$AB$12), "Yes", "")</f>
        <v/>
      </c>
      <c r="S1947" s="14" t="str">
        <f>IF(AND(MasterData5[[#This Row],[MntSweetProducts]]&gt;=AF$4, MasterData5[[#This Row],[Income ]]&lt;=$AB$12), "Yes", "")</f>
        <v/>
      </c>
      <c r="U1947" s="14" t="str">
        <f>IF(MasterData5[[#This Row],[MntWines]]&gt;=AB$4, "Yes", "")</f>
        <v/>
      </c>
      <c r="V1947" s="14" t="str">
        <f>IF(MasterData5[[#This Row],[MntFruits]]&gt;=AC$4, "Yes", "")</f>
        <v/>
      </c>
      <c r="W1947" s="14" t="str">
        <f>IF(MasterData5[[#This Row],[MntMeatProducts]]&gt;=AD$4, "Yes", "")</f>
        <v/>
      </c>
      <c r="X1947" s="14" t="str">
        <f>IF(MasterData5[[#This Row],[MntFishProducts]]&gt;=AE$4, "Yes", "")</f>
        <v/>
      </c>
      <c r="Y1947" s="14" t="str">
        <f>IF(MasterData5[[#This Row],[MntSweetProducts]]&gt;=AF$4, "Yes", "")</f>
        <v/>
      </c>
    </row>
    <row r="1948" spans="1:25" x14ac:dyDescent="0.3">
      <c r="A1948">
        <v>9907</v>
      </c>
      <c r="B1948" s="10">
        <v>742</v>
      </c>
      <c r="C1948" s="10">
        <v>28</v>
      </c>
      <c r="D1948" s="10">
        <v>152</v>
      </c>
      <c r="E1948" s="10">
        <v>25</v>
      </c>
      <c r="F1948" s="10">
        <v>9</v>
      </c>
      <c r="G1948" s="10">
        <v>57</v>
      </c>
      <c r="H1948" s="24">
        <f>2021-'Customer Profile'!B1947</f>
        <v>52</v>
      </c>
      <c r="I1948" s="10">
        <f>IF(Analysis!$B$60="Wine",B1948,IF(Analysis!$B$60="Fruit",C1948,IF(Analysis!$B$60="Meat",D1948,IF(Analysis!$B$60="Fish",E1948,IF(Analysis!$B$60="Sweet",F1948,"")))))</f>
        <v>25</v>
      </c>
      <c r="J1948" s="10">
        <v>66476</v>
      </c>
      <c r="K1948" s="10" t="str">
        <f>IF(MasterData5[[#This Row],[Income ]]&gt;$AB$12, "Above", "Below")</f>
        <v>Above</v>
      </c>
      <c r="L1948" s="10">
        <f>SUM(MasterData5[[#This Row],[MntWines]:[MntSweetProducts]])</f>
        <v>956</v>
      </c>
      <c r="M1948" s="53" t="str">
        <f>IF(MasterData5[[#This Row],[Total Purchase]]&gt;=500, "Over $500", "")</f>
        <v>Over $500</v>
      </c>
      <c r="N1948" s="10"/>
      <c r="O1948" s="14" t="str">
        <f>IF(AND(MasterData5[[#This Row],[MntWines]]&gt;=AB$4, MasterData5[[#This Row],[Income ]]&lt;=$AB$12), "Yes", "")</f>
        <v/>
      </c>
      <c r="P1948" s="14" t="str">
        <f>IF(AND(MasterData5[[#This Row],[MntFruits]]&gt;=AC$4, MasterData5[[#This Row],[Income ]]&lt;=$AB$12), "Yes", "")</f>
        <v/>
      </c>
      <c r="Q1948" s="14" t="str">
        <f>IF(AND(MasterData5[[#This Row],[MntMeatProducts]]&gt;=AD$4, MasterData5[[#This Row],[Income ]]&lt;=$AB$12), "Yes", "")</f>
        <v/>
      </c>
      <c r="R1948" s="14" t="str">
        <f>IF(AND(MasterData5[[#This Row],[MntFishProducts]]&gt;=AE$4, MasterData5[[#This Row],[Income ]]&lt;=$AB$12), "Yes", "")</f>
        <v/>
      </c>
      <c r="S1948" s="14" t="str">
        <f>IF(AND(MasterData5[[#This Row],[MntSweetProducts]]&gt;=AF$4, MasterData5[[#This Row],[Income ]]&lt;=$AB$12), "Yes", "")</f>
        <v/>
      </c>
      <c r="U1948" s="14" t="str">
        <f>IF(MasterData5[[#This Row],[MntWines]]&gt;=AB$4, "Yes", "")</f>
        <v>Yes</v>
      </c>
      <c r="V1948" s="14" t="str">
        <f>IF(MasterData5[[#This Row],[MntFruits]]&gt;=AC$4, "Yes", "")</f>
        <v>Yes</v>
      </c>
      <c r="W1948" s="14" t="str">
        <f>IF(MasterData5[[#This Row],[MntMeatProducts]]&gt;=AD$4, "Yes", "")</f>
        <v/>
      </c>
      <c r="X1948" s="14" t="str">
        <f>IF(MasterData5[[#This Row],[MntFishProducts]]&gt;=AE$4, "Yes", "")</f>
        <v/>
      </c>
      <c r="Y1948" s="14" t="str">
        <f>IF(MasterData5[[#This Row],[MntSweetProducts]]&gt;=AF$4, "Yes", "")</f>
        <v/>
      </c>
    </row>
    <row r="1949" spans="1:25" x14ac:dyDescent="0.3">
      <c r="A1949">
        <v>9909</v>
      </c>
      <c r="B1949" s="10">
        <v>3</v>
      </c>
      <c r="C1949" s="10">
        <v>18</v>
      </c>
      <c r="D1949" s="10">
        <v>14</v>
      </c>
      <c r="E1949" s="10">
        <v>15</v>
      </c>
      <c r="F1949" s="10">
        <v>22</v>
      </c>
      <c r="G1949" s="10">
        <v>50</v>
      </c>
      <c r="H1949" s="24">
        <f>2021-'Customer Profile'!B1948</f>
        <v>25</v>
      </c>
      <c r="I1949" s="10">
        <f>IF(Analysis!$B$60="Wine",B1949,IF(Analysis!$B$60="Fruit",C1949,IF(Analysis!$B$60="Meat",D1949,IF(Analysis!$B$60="Fish",E1949,IF(Analysis!$B$60="Sweet",F1949,"")))))</f>
        <v>15</v>
      </c>
      <c r="J1949" s="10">
        <v>7500</v>
      </c>
      <c r="K1949" s="10" t="str">
        <f>IF(MasterData5[[#This Row],[Income ]]&gt;$AB$12, "Above", "Below")</f>
        <v>Below</v>
      </c>
      <c r="L1949" s="10">
        <f>SUM(MasterData5[[#This Row],[MntWines]:[MntSweetProducts]])</f>
        <v>72</v>
      </c>
      <c r="M1949" s="53" t="str">
        <f>IF(MasterData5[[#This Row],[Total Purchase]]&gt;=500, "Over $500", "")</f>
        <v/>
      </c>
      <c r="N1949" s="10"/>
      <c r="O1949" s="14" t="str">
        <f>IF(AND(MasterData5[[#This Row],[MntWines]]&gt;=AB$4, MasterData5[[#This Row],[Income ]]&lt;=$AB$12), "Yes", "")</f>
        <v/>
      </c>
      <c r="P1949" s="14" t="str">
        <f>IF(AND(MasterData5[[#This Row],[MntFruits]]&gt;=AC$4, MasterData5[[#This Row],[Income ]]&lt;=$AB$12), "Yes", "")</f>
        <v/>
      </c>
      <c r="Q1949" s="14" t="str">
        <f>IF(AND(MasterData5[[#This Row],[MntMeatProducts]]&gt;=AD$4, MasterData5[[#This Row],[Income ]]&lt;=$AB$12), "Yes", "")</f>
        <v/>
      </c>
      <c r="R1949" s="14" t="str">
        <f>IF(AND(MasterData5[[#This Row],[MntFishProducts]]&gt;=AE$4, MasterData5[[#This Row],[Income ]]&lt;=$AB$12), "Yes", "")</f>
        <v/>
      </c>
      <c r="S1949" s="14" t="str">
        <f>IF(AND(MasterData5[[#This Row],[MntSweetProducts]]&gt;=AF$4, MasterData5[[#This Row],[Income ]]&lt;=$AB$12), "Yes", "")</f>
        <v/>
      </c>
      <c r="U1949" s="14" t="str">
        <f>IF(MasterData5[[#This Row],[MntWines]]&gt;=AB$4, "Yes", "")</f>
        <v/>
      </c>
      <c r="V1949" s="14" t="str">
        <f>IF(MasterData5[[#This Row],[MntFruits]]&gt;=AC$4, "Yes", "")</f>
        <v/>
      </c>
      <c r="W1949" s="14" t="str">
        <f>IF(MasterData5[[#This Row],[MntMeatProducts]]&gt;=AD$4, "Yes", "")</f>
        <v/>
      </c>
      <c r="X1949" s="14" t="str">
        <f>IF(MasterData5[[#This Row],[MntFishProducts]]&gt;=AE$4, "Yes", "")</f>
        <v/>
      </c>
      <c r="Y1949" s="14" t="str">
        <f>IF(MasterData5[[#This Row],[MntSweetProducts]]&gt;=AF$4, "Yes", "")</f>
        <v/>
      </c>
    </row>
    <row r="1950" spans="1:25" x14ac:dyDescent="0.3">
      <c r="A1950">
        <v>9916</v>
      </c>
      <c r="B1950" s="10">
        <v>34</v>
      </c>
      <c r="C1950" s="10">
        <v>1</v>
      </c>
      <c r="D1950" s="10">
        <v>14</v>
      </c>
      <c r="E1950" s="10">
        <v>0</v>
      </c>
      <c r="F1950" s="10">
        <v>0</v>
      </c>
      <c r="G1950" s="10">
        <v>5</v>
      </c>
      <c r="H1950" s="24">
        <f>2021-'Customer Profile'!B1949</f>
        <v>67</v>
      </c>
      <c r="I1950" s="10">
        <f>IF(Analysis!$B$60="Wine",B1950,IF(Analysis!$B$60="Fruit",C1950,IF(Analysis!$B$60="Meat",D1950,IF(Analysis!$B$60="Fish",E1950,IF(Analysis!$B$60="Sweet",F1950,"")))))</f>
        <v>0</v>
      </c>
      <c r="J1950" s="10">
        <v>38998</v>
      </c>
      <c r="K1950" s="10" t="str">
        <f>IF(MasterData5[[#This Row],[Income ]]&gt;$AB$12, "Above", "Below")</f>
        <v>Below</v>
      </c>
      <c r="L1950" s="10">
        <f>SUM(MasterData5[[#This Row],[MntWines]:[MntSweetProducts]])</f>
        <v>49</v>
      </c>
      <c r="M1950" s="53" t="str">
        <f>IF(MasterData5[[#This Row],[Total Purchase]]&gt;=500, "Over $500", "")</f>
        <v/>
      </c>
      <c r="N1950" s="10"/>
      <c r="O1950" s="14" t="str">
        <f>IF(AND(MasterData5[[#This Row],[MntWines]]&gt;=AB$4, MasterData5[[#This Row],[Income ]]&lt;=$AB$12), "Yes", "")</f>
        <v/>
      </c>
      <c r="P1950" s="14" t="str">
        <f>IF(AND(MasterData5[[#This Row],[MntFruits]]&gt;=AC$4, MasterData5[[#This Row],[Income ]]&lt;=$AB$12), "Yes", "")</f>
        <v/>
      </c>
      <c r="Q1950" s="14" t="str">
        <f>IF(AND(MasterData5[[#This Row],[MntMeatProducts]]&gt;=AD$4, MasterData5[[#This Row],[Income ]]&lt;=$AB$12), "Yes", "")</f>
        <v/>
      </c>
      <c r="R1950" s="14" t="str">
        <f>IF(AND(MasterData5[[#This Row],[MntFishProducts]]&gt;=AE$4, MasterData5[[#This Row],[Income ]]&lt;=$AB$12), "Yes", "")</f>
        <v/>
      </c>
      <c r="S1950" s="14" t="str">
        <f>IF(AND(MasterData5[[#This Row],[MntSweetProducts]]&gt;=AF$4, MasterData5[[#This Row],[Income ]]&lt;=$AB$12), "Yes", "")</f>
        <v/>
      </c>
      <c r="U1950" s="14" t="str">
        <f>IF(MasterData5[[#This Row],[MntWines]]&gt;=AB$4, "Yes", "")</f>
        <v/>
      </c>
      <c r="V1950" s="14" t="str">
        <f>IF(MasterData5[[#This Row],[MntFruits]]&gt;=AC$4, "Yes", "")</f>
        <v/>
      </c>
      <c r="W1950" s="14" t="str">
        <f>IF(MasterData5[[#This Row],[MntMeatProducts]]&gt;=AD$4, "Yes", "")</f>
        <v/>
      </c>
      <c r="X1950" s="14" t="str">
        <f>IF(MasterData5[[#This Row],[MntFishProducts]]&gt;=AE$4, "Yes", "")</f>
        <v/>
      </c>
      <c r="Y1950" s="14" t="str">
        <f>IF(MasterData5[[#This Row],[MntSweetProducts]]&gt;=AF$4, "Yes", "")</f>
        <v/>
      </c>
    </row>
    <row r="1951" spans="1:25" x14ac:dyDescent="0.3">
      <c r="A1951">
        <v>9923</v>
      </c>
      <c r="B1951" s="10">
        <v>68</v>
      </c>
      <c r="C1951" s="10">
        <v>0</v>
      </c>
      <c r="D1951" s="10">
        <v>16</v>
      </c>
      <c r="E1951" s="10">
        <v>0</v>
      </c>
      <c r="F1951" s="10">
        <v>0</v>
      </c>
      <c r="G1951" s="10">
        <v>8</v>
      </c>
      <c r="H1951" s="24">
        <f>2021-'Customer Profile'!B1950</f>
        <v>49</v>
      </c>
      <c r="I1951" s="10">
        <f>IF(Analysis!$B$60="Wine",B1951,IF(Analysis!$B$60="Fruit",C1951,IF(Analysis!$B$60="Meat",D1951,IF(Analysis!$B$60="Fish",E1951,IF(Analysis!$B$60="Sweet",F1951,"")))))</f>
        <v>0</v>
      </c>
      <c r="J1951" s="10">
        <v>46423</v>
      </c>
      <c r="K1951" s="10" t="str">
        <f>IF(MasterData5[[#This Row],[Income ]]&gt;$AB$12, "Above", "Below")</f>
        <v>Below</v>
      </c>
      <c r="L1951" s="10">
        <f>SUM(MasterData5[[#This Row],[MntWines]:[MntSweetProducts]])</f>
        <v>84</v>
      </c>
      <c r="M1951" s="53" t="str">
        <f>IF(MasterData5[[#This Row],[Total Purchase]]&gt;=500, "Over $500", "")</f>
        <v/>
      </c>
      <c r="N1951" s="10"/>
      <c r="O1951" s="14" t="str">
        <f>IF(AND(MasterData5[[#This Row],[MntWines]]&gt;=AB$4, MasterData5[[#This Row],[Income ]]&lt;=$AB$12), "Yes", "")</f>
        <v/>
      </c>
      <c r="P1951" s="14" t="str">
        <f>IF(AND(MasterData5[[#This Row],[MntFruits]]&gt;=AC$4, MasterData5[[#This Row],[Income ]]&lt;=$AB$12), "Yes", "")</f>
        <v/>
      </c>
      <c r="Q1951" s="14" t="str">
        <f>IF(AND(MasterData5[[#This Row],[MntMeatProducts]]&gt;=AD$4, MasterData5[[#This Row],[Income ]]&lt;=$AB$12), "Yes", "")</f>
        <v/>
      </c>
      <c r="R1951" s="14" t="str">
        <f>IF(AND(MasterData5[[#This Row],[MntFishProducts]]&gt;=AE$4, MasterData5[[#This Row],[Income ]]&lt;=$AB$12), "Yes", "")</f>
        <v/>
      </c>
      <c r="S1951" s="14" t="str">
        <f>IF(AND(MasterData5[[#This Row],[MntSweetProducts]]&gt;=AF$4, MasterData5[[#This Row],[Income ]]&lt;=$AB$12), "Yes", "")</f>
        <v/>
      </c>
      <c r="U1951" s="14" t="str">
        <f>IF(MasterData5[[#This Row],[MntWines]]&gt;=AB$4, "Yes", "")</f>
        <v/>
      </c>
      <c r="V1951" s="14" t="str">
        <f>IF(MasterData5[[#This Row],[MntFruits]]&gt;=AC$4, "Yes", "")</f>
        <v/>
      </c>
      <c r="W1951" s="14" t="str">
        <f>IF(MasterData5[[#This Row],[MntMeatProducts]]&gt;=AD$4, "Yes", "")</f>
        <v/>
      </c>
      <c r="X1951" s="14" t="str">
        <f>IF(MasterData5[[#This Row],[MntFishProducts]]&gt;=AE$4, "Yes", "")</f>
        <v/>
      </c>
      <c r="Y1951" s="14" t="str">
        <f>IF(MasterData5[[#This Row],[MntSweetProducts]]&gt;=AF$4, "Yes", "")</f>
        <v/>
      </c>
    </row>
    <row r="1952" spans="1:25" x14ac:dyDescent="0.3">
      <c r="A1952">
        <v>9925</v>
      </c>
      <c r="B1952" s="10">
        <v>127</v>
      </c>
      <c r="C1952" s="10">
        <v>1</v>
      </c>
      <c r="D1952" s="10">
        <v>56</v>
      </c>
      <c r="E1952" s="10">
        <v>0</v>
      </c>
      <c r="F1952" s="10">
        <v>1</v>
      </c>
      <c r="G1952" s="10">
        <v>31</v>
      </c>
      <c r="H1952" s="24">
        <f>2021-'Customer Profile'!B1951</f>
        <v>40</v>
      </c>
      <c r="I1952" s="10">
        <f>IF(Analysis!$B$60="Wine",B1952,IF(Analysis!$B$60="Fruit",C1952,IF(Analysis!$B$60="Meat",D1952,IF(Analysis!$B$60="Fish",E1952,IF(Analysis!$B$60="Sweet",F1952,"")))))</f>
        <v>0</v>
      </c>
      <c r="J1952" s="10">
        <v>39665</v>
      </c>
      <c r="K1952" s="10" t="str">
        <f>IF(MasterData5[[#This Row],[Income ]]&gt;$AB$12, "Above", "Below")</f>
        <v>Below</v>
      </c>
      <c r="L1952" s="10">
        <f>SUM(MasterData5[[#This Row],[MntWines]:[MntSweetProducts]])</f>
        <v>185</v>
      </c>
      <c r="M1952" s="53" t="str">
        <f>IF(MasterData5[[#This Row],[Total Purchase]]&gt;=500, "Over $500", "")</f>
        <v/>
      </c>
      <c r="N1952" s="10"/>
      <c r="O1952" s="14" t="str">
        <f>IF(AND(MasterData5[[#This Row],[MntWines]]&gt;=AB$4, MasterData5[[#This Row],[Income ]]&lt;=$AB$12), "Yes", "")</f>
        <v/>
      </c>
      <c r="P1952" s="14" t="str">
        <f>IF(AND(MasterData5[[#This Row],[MntFruits]]&gt;=AC$4, MasterData5[[#This Row],[Income ]]&lt;=$AB$12), "Yes", "")</f>
        <v/>
      </c>
      <c r="Q1952" s="14" t="str">
        <f>IF(AND(MasterData5[[#This Row],[MntMeatProducts]]&gt;=AD$4, MasterData5[[#This Row],[Income ]]&lt;=$AB$12), "Yes", "")</f>
        <v/>
      </c>
      <c r="R1952" s="14" t="str">
        <f>IF(AND(MasterData5[[#This Row],[MntFishProducts]]&gt;=AE$4, MasterData5[[#This Row],[Income ]]&lt;=$AB$12), "Yes", "")</f>
        <v/>
      </c>
      <c r="S1952" s="14" t="str">
        <f>IF(AND(MasterData5[[#This Row],[MntSweetProducts]]&gt;=AF$4, MasterData5[[#This Row],[Income ]]&lt;=$AB$12), "Yes", "")</f>
        <v/>
      </c>
      <c r="U1952" s="14" t="str">
        <f>IF(MasterData5[[#This Row],[MntWines]]&gt;=AB$4, "Yes", "")</f>
        <v/>
      </c>
      <c r="V1952" s="14" t="str">
        <f>IF(MasterData5[[#This Row],[MntFruits]]&gt;=AC$4, "Yes", "")</f>
        <v/>
      </c>
      <c r="W1952" s="14" t="str">
        <f>IF(MasterData5[[#This Row],[MntMeatProducts]]&gt;=AD$4, "Yes", "")</f>
        <v/>
      </c>
      <c r="X1952" s="14" t="str">
        <f>IF(MasterData5[[#This Row],[MntFishProducts]]&gt;=AE$4, "Yes", "")</f>
        <v/>
      </c>
      <c r="Y1952" s="14" t="str">
        <f>IF(MasterData5[[#This Row],[MntSweetProducts]]&gt;=AF$4, "Yes", "")</f>
        <v/>
      </c>
    </row>
    <row r="1953" spans="1:25" x14ac:dyDescent="0.3">
      <c r="A1953">
        <v>9930</v>
      </c>
      <c r="B1953" s="10">
        <v>606</v>
      </c>
      <c r="C1953" s="10">
        <v>148</v>
      </c>
      <c r="D1953" s="10">
        <v>228</v>
      </c>
      <c r="E1953" s="10">
        <v>15</v>
      </c>
      <c r="F1953" s="10">
        <v>148</v>
      </c>
      <c r="G1953" s="10">
        <v>22</v>
      </c>
      <c r="H1953" s="24">
        <f>2021-'Customer Profile'!B1952</f>
        <v>77</v>
      </c>
      <c r="I1953" s="10">
        <f>IF(Analysis!$B$60="Wine",B1953,IF(Analysis!$B$60="Fruit",C1953,IF(Analysis!$B$60="Meat",D1953,IF(Analysis!$B$60="Fish",E1953,IF(Analysis!$B$60="Sweet",F1953,"")))))</f>
        <v>15</v>
      </c>
      <c r="J1953" s="10">
        <v>82716</v>
      </c>
      <c r="K1953" s="10" t="str">
        <f>IF(MasterData5[[#This Row],[Income ]]&gt;$AB$12, "Above", "Below")</f>
        <v>Above</v>
      </c>
      <c r="L1953" s="10">
        <f>SUM(MasterData5[[#This Row],[MntWines]:[MntSweetProducts]])</f>
        <v>1145</v>
      </c>
      <c r="M1953" s="53" t="str">
        <f>IF(MasterData5[[#This Row],[Total Purchase]]&gt;=500, "Over $500", "")</f>
        <v>Over $500</v>
      </c>
      <c r="N1953" s="10"/>
      <c r="O1953" s="14" t="str">
        <f>IF(AND(MasterData5[[#This Row],[MntWines]]&gt;=AB$4, MasterData5[[#This Row],[Income ]]&lt;=$AB$12), "Yes", "")</f>
        <v/>
      </c>
      <c r="P1953" s="14" t="str">
        <f>IF(AND(MasterData5[[#This Row],[MntFruits]]&gt;=AC$4, MasterData5[[#This Row],[Income ]]&lt;=$AB$12), "Yes", "")</f>
        <v/>
      </c>
      <c r="Q1953" s="14" t="str">
        <f>IF(AND(MasterData5[[#This Row],[MntMeatProducts]]&gt;=AD$4, MasterData5[[#This Row],[Income ]]&lt;=$AB$12), "Yes", "")</f>
        <v/>
      </c>
      <c r="R1953" s="14" t="str">
        <f>IF(AND(MasterData5[[#This Row],[MntFishProducts]]&gt;=AE$4, MasterData5[[#This Row],[Income ]]&lt;=$AB$12), "Yes", "")</f>
        <v/>
      </c>
      <c r="S1953" s="14" t="str">
        <f>IF(AND(MasterData5[[#This Row],[MntSweetProducts]]&gt;=AF$4, MasterData5[[#This Row],[Income ]]&lt;=$AB$12), "Yes", "")</f>
        <v/>
      </c>
      <c r="U1953" s="14" t="str">
        <f>IF(MasterData5[[#This Row],[MntWines]]&gt;=AB$4, "Yes", "")</f>
        <v>Yes</v>
      </c>
      <c r="V1953" s="14" t="str">
        <f>IF(MasterData5[[#This Row],[MntFruits]]&gt;=AC$4, "Yes", "")</f>
        <v>Yes</v>
      </c>
      <c r="W1953" s="14" t="str">
        <f>IF(MasterData5[[#This Row],[MntMeatProducts]]&gt;=AD$4, "Yes", "")</f>
        <v>Yes</v>
      </c>
      <c r="X1953" s="14" t="str">
        <f>IF(MasterData5[[#This Row],[MntFishProducts]]&gt;=AE$4, "Yes", "")</f>
        <v/>
      </c>
      <c r="Y1953" s="14" t="str">
        <f>IF(MasterData5[[#This Row],[MntSweetProducts]]&gt;=AF$4, "Yes", "")</f>
        <v>Yes</v>
      </c>
    </row>
    <row r="1954" spans="1:25" x14ac:dyDescent="0.3">
      <c r="A1954">
        <v>9931</v>
      </c>
      <c r="B1954" s="10">
        <v>5</v>
      </c>
      <c r="C1954" s="10">
        <v>0</v>
      </c>
      <c r="D1954" s="10">
        <v>1</v>
      </c>
      <c r="E1954" s="10">
        <v>1</v>
      </c>
      <c r="F1954" s="10">
        <v>1</v>
      </c>
      <c r="G1954" s="10">
        <v>1</v>
      </c>
      <c r="H1954" s="24">
        <f>2021-'Customer Profile'!B1953</f>
        <v>58</v>
      </c>
      <c r="I1954" s="10">
        <f>IF(Analysis!$B$60="Wine",B1954,IF(Analysis!$B$60="Fruit",C1954,IF(Analysis!$B$60="Meat",D1954,IF(Analysis!$B$60="Fish",E1954,IF(Analysis!$B$60="Sweet",F1954,"")))))</f>
        <v>1</v>
      </c>
      <c r="J1954" s="10">
        <v>4023</v>
      </c>
      <c r="K1954" s="10" t="str">
        <f>IF(MasterData5[[#This Row],[Income ]]&gt;$AB$12, "Above", "Below")</f>
        <v>Below</v>
      </c>
      <c r="L1954" s="10">
        <f>SUM(MasterData5[[#This Row],[MntWines]:[MntSweetProducts]])</f>
        <v>8</v>
      </c>
      <c r="M1954" s="53" t="str">
        <f>IF(MasterData5[[#This Row],[Total Purchase]]&gt;=500, "Over $500", "")</f>
        <v/>
      </c>
      <c r="N1954" s="10"/>
      <c r="O1954" s="14" t="str">
        <f>IF(AND(MasterData5[[#This Row],[MntWines]]&gt;=AB$4, MasterData5[[#This Row],[Income ]]&lt;=$AB$12), "Yes", "")</f>
        <v/>
      </c>
      <c r="P1954" s="14" t="str">
        <f>IF(AND(MasterData5[[#This Row],[MntFruits]]&gt;=AC$4, MasterData5[[#This Row],[Income ]]&lt;=$AB$12), "Yes", "")</f>
        <v/>
      </c>
      <c r="Q1954" s="14" t="str">
        <f>IF(AND(MasterData5[[#This Row],[MntMeatProducts]]&gt;=AD$4, MasterData5[[#This Row],[Income ]]&lt;=$AB$12), "Yes", "")</f>
        <v/>
      </c>
      <c r="R1954" s="14" t="str">
        <f>IF(AND(MasterData5[[#This Row],[MntFishProducts]]&gt;=AE$4, MasterData5[[#This Row],[Income ]]&lt;=$AB$12), "Yes", "")</f>
        <v/>
      </c>
      <c r="S1954" s="14" t="str">
        <f>IF(AND(MasterData5[[#This Row],[MntSweetProducts]]&gt;=AF$4, MasterData5[[#This Row],[Income ]]&lt;=$AB$12), "Yes", "")</f>
        <v/>
      </c>
      <c r="U1954" s="14" t="str">
        <f>IF(MasterData5[[#This Row],[MntWines]]&gt;=AB$4, "Yes", "")</f>
        <v/>
      </c>
      <c r="V1954" s="14" t="str">
        <f>IF(MasterData5[[#This Row],[MntFruits]]&gt;=AC$4, "Yes", "")</f>
        <v/>
      </c>
      <c r="W1954" s="14" t="str">
        <f>IF(MasterData5[[#This Row],[MntMeatProducts]]&gt;=AD$4, "Yes", "")</f>
        <v/>
      </c>
      <c r="X1954" s="14" t="str">
        <f>IF(MasterData5[[#This Row],[MntFishProducts]]&gt;=AE$4, "Yes", "")</f>
        <v/>
      </c>
      <c r="Y1954" s="14" t="str">
        <f>IF(MasterData5[[#This Row],[MntSweetProducts]]&gt;=AF$4, "Yes", "")</f>
        <v/>
      </c>
    </row>
    <row r="1955" spans="1:25" x14ac:dyDescent="0.3">
      <c r="A1955">
        <v>9937</v>
      </c>
      <c r="B1955" s="10">
        <v>187</v>
      </c>
      <c r="C1955" s="10">
        <v>81</v>
      </c>
      <c r="D1955" s="10">
        <v>149</v>
      </c>
      <c r="E1955" s="10">
        <v>25</v>
      </c>
      <c r="F1955" s="10">
        <v>43</v>
      </c>
      <c r="G1955" s="10">
        <v>91</v>
      </c>
      <c r="H1955" s="24">
        <f>2021-'Customer Profile'!B1954</f>
        <v>42</v>
      </c>
      <c r="I1955" s="10">
        <f>IF(Analysis!$B$60="Wine",B1955,IF(Analysis!$B$60="Fruit",C1955,IF(Analysis!$B$60="Meat",D1955,IF(Analysis!$B$60="Fish",E1955,IF(Analysis!$B$60="Sweet",F1955,"")))))</f>
        <v>25</v>
      </c>
      <c r="J1955" s="10">
        <v>70337</v>
      </c>
      <c r="K1955" s="10" t="str">
        <f>IF(MasterData5[[#This Row],[Income ]]&gt;$AB$12, "Above", "Below")</f>
        <v>Above</v>
      </c>
      <c r="L1955" s="10">
        <f>SUM(MasterData5[[#This Row],[MntWines]:[MntSweetProducts]])</f>
        <v>485</v>
      </c>
      <c r="M1955" s="53" t="str">
        <f>IF(MasterData5[[#This Row],[Total Purchase]]&gt;=500, "Over $500", "")</f>
        <v/>
      </c>
      <c r="N1955" s="10"/>
      <c r="O1955" s="14" t="str">
        <f>IF(AND(MasterData5[[#This Row],[MntWines]]&gt;=AB$4, MasterData5[[#This Row],[Income ]]&lt;=$AB$12), "Yes", "")</f>
        <v/>
      </c>
      <c r="P1955" s="14" t="str">
        <f>IF(AND(MasterData5[[#This Row],[MntFruits]]&gt;=AC$4, MasterData5[[#This Row],[Income ]]&lt;=$AB$12), "Yes", "")</f>
        <v/>
      </c>
      <c r="Q1955" s="14" t="str">
        <f>IF(AND(MasterData5[[#This Row],[MntMeatProducts]]&gt;=AD$4, MasterData5[[#This Row],[Income ]]&lt;=$AB$12), "Yes", "")</f>
        <v/>
      </c>
      <c r="R1955" s="14" t="str">
        <f>IF(AND(MasterData5[[#This Row],[MntFishProducts]]&gt;=AE$4, MasterData5[[#This Row],[Income ]]&lt;=$AB$12), "Yes", "")</f>
        <v/>
      </c>
      <c r="S1955" s="14" t="str">
        <f>IF(AND(MasterData5[[#This Row],[MntSweetProducts]]&gt;=AF$4, MasterData5[[#This Row],[Income ]]&lt;=$AB$12), "Yes", "")</f>
        <v/>
      </c>
      <c r="U1955" s="14" t="str">
        <f>IF(MasterData5[[#This Row],[MntWines]]&gt;=AB$4, "Yes", "")</f>
        <v/>
      </c>
      <c r="V1955" s="14" t="str">
        <f>IF(MasterData5[[#This Row],[MntFruits]]&gt;=AC$4, "Yes", "")</f>
        <v>Yes</v>
      </c>
      <c r="W1955" s="14" t="str">
        <f>IF(MasterData5[[#This Row],[MntMeatProducts]]&gt;=AD$4, "Yes", "")</f>
        <v/>
      </c>
      <c r="X1955" s="14" t="str">
        <f>IF(MasterData5[[#This Row],[MntFishProducts]]&gt;=AE$4, "Yes", "")</f>
        <v/>
      </c>
      <c r="Y1955" s="14" t="str">
        <f>IF(MasterData5[[#This Row],[MntSweetProducts]]&gt;=AF$4, "Yes", "")</f>
        <v>Yes</v>
      </c>
    </row>
    <row r="1956" spans="1:25" x14ac:dyDescent="0.3">
      <c r="A1956">
        <v>9938</v>
      </c>
      <c r="B1956" s="10">
        <v>519</v>
      </c>
      <c r="C1956" s="10">
        <v>17</v>
      </c>
      <c r="D1956" s="10">
        <v>813</v>
      </c>
      <c r="E1956" s="10">
        <v>27</v>
      </c>
      <c r="F1956" s="10">
        <v>173</v>
      </c>
      <c r="G1956" s="10">
        <v>51</v>
      </c>
      <c r="H1956" s="24">
        <f>2021-'Customer Profile'!B1955</f>
        <v>67</v>
      </c>
      <c r="I1956" s="10">
        <f>IF(Analysis!$B$60="Wine",B1956,IF(Analysis!$B$60="Fruit",C1956,IF(Analysis!$B$60="Meat",D1956,IF(Analysis!$B$60="Fish",E1956,IF(Analysis!$B$60="Sweet",F1956,"")))))</f>
        <v>27</v>
      </c>
      <c r="J1956" s="10">
        <v>80067</v>
      </c>
      <c r="K1956" s="10" t="str">
        <f>IF(MasterData5[[#This Row],[Income ]]&gt;$AB$12, "Above", "Below")</f>
        <v>Above</v>
      </c>
      <c r="L1956" s="10">
        <f>SUM(MasterData5[[#This Row],[MntWines]:[MntSweetProducts]])</f>
        <v>1549</v>
      </c>
      <c r="M1956" s="53" t="str">
        <f>IF(MasterData5[[#This Row],[Total Purchase]]&gt;=500, "Over $500", "")</f>
        <v>Over $500</v>
      </c>
      <c r="N1956" s="10"/>
      <c r="O1956" s="14" t="str">
        <f>IF(AND(MasterData5[[#This Row],[MntWines]]&gt;=AB$4, MasterData5[[#This Row],[Income ]]&lt;=$AB$12), "Yes", "")</f>
        <v/>
      </c>
      <c r="P1956" s="14" t="str">
        <f>IF(AND(MasterData5[[#This Row],[MntFruits]]&gt;=AC$4, MasterData5[[#This Row],[Income ]]&lt;=$AB$12), "Yes", "")</f>
        <v/>
      </c>
      <c r="Q1956" s="14" t="str">
        <f>IF(AND(MasterData5[[#This Row],[MntMeatProducts]]&gt;=AD$4, MasterData5[[#This Row],[Income ]]&lt;=$AB$12), "Yes", "")</f>
        <v/>
      </c>
      <c r="R1956" s="14" t="str">
        <f>IF(AND(MasterData5[[#This Row],[MntFishProducts]]&gt;=AE$4, MasterData5[[#This Row],[Income ]]&lt;=$AB$12), "Yes", "")</f>
        <v/>
      </c>
      <c r="S1956" s="14" t="str">
        <f>IF(AND(MasterData5[[#This Row],[MntSweetProducts]]&gt;=AF$4, MasterData5[[#This Row],[Income ]]&lt;=$AB$12), "Yes", "")</f>
        <v/>
      </c>
      <c r="U1956" s="14" t="str">
        <f>IF(MasterData5[[#This Row],[MntWines]]&gt;=AB$4, "Yes", "")</f>
        <v>Yes</v>
      </c>
      <c r="V1956" s="14" t="str">
        <f>IF(MasterData5[[#This Row],[MntFruits]]&gt;=AC$4, "Yes", "")</f>
        <v/>
      </c>
      <c r="W1956" s="14" t="str">
        <f>IF(MasterData5[[#This Row],[MntMeatProducts]]&gt;=AD$4, "Yes", "")</f>
        <v>Yes</v>
      </c>
      <c r="X1956" s="14" t="str">
        <f>IF(MasterData5[[#This Row],[MntFishProducts]]&gt;=AE$4, "Yes", "")</f>
        <v/>
      </c>
      <c r="Y1956" s="14" t="str">
        <f>IF(MasterData5[[#This Row],[MntSweetProducts]]&gt;=AF$4, "Yes", "")</f>
        <v>Yes</v>
      </c>
    </row>
    <row r="1957" spans="1:25" x14ac:dyDescent="0.3">
      <c r="A1957">
        <v>9940</v>
      </c>
      <c r="B1957" s="10">
        <v>382</v>
      </c>
      <c r="C1957" s="10">
        <v>114</v>
      </c>
      <c r="D1957" s="10">
        <v>276</v>
      </c>
      <c r="E1957" s="10">
        <v>75</v>
      </c>
      <c r="F1957" s="10">
        <v>124</v>
      </c>
      <c r="G1957" s="10">
        <v>38</v>
      </c>
      <c r="H1957" s="24">
        <f>2021-'Customer Profile'!B1956</f>
        <v>63</v>
      </c>
      <c r="I1957" s="10">
        <f>IF(Analysis!$B$60="Wine",B1957,IF(Analysis!$B$60="Fruit",C1957,IF(Analysis!$B$60="Meat",D1957,IF(Analysis!$B$60="Fish",E1957,IF(Analysis!$B$60="Sweet",F1957,"")))))</f>
        <v>75</v>
      </c>
      <c r="J1957" s="10">
        <v>64961</v>
      </c>
      <c r="K1957" s="10" t="str">
        <f>IF(MasterData5[[#This Row],[Income ]]&gt;$AB$12, "Above", "Below")</f>
        <v>Above</v>
      </c>
      <c r="L1957" s="10">
        <f>SUM(MasterData5[[#This Row],[MntWines]:[MntSweetProducts]])</f>
        <v>971</v>
      </c>
      <c r="M1957" s="53" t="str">
        <f>IF(MasterData5[[#This Row],[Total Purchase]]&gt;=500, "Over $500", "")</f>
        <v>Over $500</v>
      </c>
      <c r="N1957" s="10"/>
      <c r="O1957" s="14" t="str">
        <f>IF(AND(MasterData5[[#This Row],[MntWines]]&gt;=AB$4, MasterData5[[#This Row],[Income ]]&lt;=$AB$12), "Yes", "")</f>
        <v/>
      </c>
      <c r="P1957" s="14" t="str">
        <f>IF(AND(MasterData5[[#This Row],[MntFruits]]&gt;=AC$4, MasterData5[[#This Row],[Income ]]&lt;=$AB$12), "Yes", "")</f>
        <v/>
      </c>
      <c r="Q1957" s="14" t="str">
        <f>IF(AND(MasterData5[[#This Row],[MntMeatProducts]]&gt;=AD$4, MasterData5[[#This Row],[Income ]]&lt;=$AB$12), "Yes", "")</f>
        <v/>
      </c>
      <c r="R1957" s="14" t="str">
        <f>IF(AND(MasterData5[[#This Row],[MntFishProducts]]&gt;=AE$4, MasterData5[[#This Row],[Income ]]&lt;=$AB$12), "Yes", "")</f>
        <v/>
      </c>
      <c r="S1957" s="14" t="str">
        <f>IF(AND(MasterData5[[#This Row],[MntSweetProducts]]&gt;=AF$4, MasterData5[[#This Row],[Income ]]&lt;=$AB$12), "Yes", "")</f>
        <v/>
      </c>
      <c r="U1957" s="14" t="str">
        <f>IF(MasterData5[[#This Row],[MntWines]]&gt;=AB$4, "Yes", "")</f>
        <v>Yes</v>
      </c>
      <c r="V1957" s="14" t="str">
        <f>IF(MasterData5[[#This Row],[MntFruits]]&gt;=AC$4, "Yes", "")</f>
        <v>Yes</v>
      </c>
      <c r="W1957" s="14" t="str">
        <f>IF(MasterData5[[#This Row],[MntMeatProducts]]&gt;=AD$4, "Yes", "")</f>
        <v>Yes</v>
      </c>
      <c r="X1957" s="14" t="str">
        <f>IF(MasterData5[[#This Row],[MntFishProducts]]&gt;=AE$4, "Yes", "")</f>
        <v>Yes</v>
      </c>
      <c r="Y1957" s="14" t="str">
        <f>IF(MasterData5[[#This Row],[MntSweetProducts]]&gt;=AF$4, "Yes", "")</f>
        <v>Yes</v>
      </c>
    </row>
    <row r="1958" spans="1:25" x14ac:dyDescent="0.3">
      <c r="A1958">
        <v>9949</v>
      </c>
      <c r="B1958" s="10">
        <v>598</v>
      </c>
      <c r="C1958" s="10">
        <v>16</v>
      </c>
      <c r="D1958" s="10">
        <v>141</v>
      </c>
      <c r="E1958" s="10">
        <v>32</v>
      </c>
      <c r="F1958" s="10">
        <v>41</v>
      </c>
      <c r="G1958" s="10">
        <v>49</v>
      </c>
      <c r="H1958" s="24">
        <f>2021-'Customer Profile'!B1957</f>
        <v>45</v>
      </c>
      <c r="I1958" s="10">
        <f>IF(Analysis!$B$60="Wine",B1958,IF(Analysis!$B$60="Fruit",C1958,IF(Analysis!$B$60="Meat",D1958,IF(Analysis!$B$60="Fish",E1958,IF(Analysis!$B$60="Sweet",F1958,"")))))</f>
        <v>32</v>
      </c>
      <c r="J1958" s="10">
        <v>59809</v>
      </c>
      <c r="K1958" s="10" t="str">
        <f>IF(MasterData5[[#This Row],[Income ]]&gt;$AB$12, "Above", "Below")</f>
        <v>Above</v>
      </c>
      <c r="L1958" s="10">
        <f>SUM(MasterData5[[#This Row],[MntWines]:[MntSweetProducts]])</f>
        <v>828</v>
      </c>
      <c r="M1958" s="53" t="str">
        <f>IF(MasterData5[[#This Row],[Total Purchase]]&gt;=500, "Over $500", "")</f>
        <v>Over $500</v>
      </c>
      <c r="N1958" s="10"/>
      <c r="O1958" s="14" t="str">
        <f>IF(AND(MasterData5[[#This Row],[MntWines]]&gt;=AB$4, MasterData5[[#This Row],[Income ]]&lt;=$AB$12), "Yes", "")</f>
        <v/>
      </c>
      <c r="P1958" s="14" t="str">
        <f>IF(AND(MasterData5[[#This Row],[MntFruits]]&gt;=AC$4, MasterData5[[#This Row],[Income ]]&lt;=$AB$12), "Yes", "")</f>
        <v/>
      </c>
      <c r="Q1958" s="14" t="str">
        <f>IF(AND(MasterData5[[#This Row],[MntMeatProducts]]&gt;=AD$4, MasterData5[[#This Row],[Income ]]&lt;=$AB$12), "Yes", "")</f>
        <v/>
      </c>
      <c r="R1958" s="14" t="str">
        <f>IF(AND(MasterData5[[#This Row],[MntFishProducts]]&gt;=AE$4, MasterData5[[#This Row],[Income ]]&lt;=$AB$12), "Yes", "")</f>
        <v/>
      </c>
      <c r="S1958" s="14" t="str">
        <f>IF(AND(MasterData5[[#This Row],[MntSweetProducts]]&gt;=AF$4, MasterData5[[#This Row],[Income ]]&lt;=$AB$12), "Yes", "")</f>
        <v/>
      </c>
      <c r="U1958" s="14" t="str">
        <f>IF(MasterData5[[#This Row],[MntWines]]&gt;=AB$4, "Yes", "")</f>
        <v>Yes</v>
      </c>
      <c r="V1958" s="14" t="str">
        <f>IF(MasterData5[[#This Row],[MntFruits]]&gt;=AC$4, "Yes", "")</f>
        <v/>
      </c>
      <c r="W1958" s="14" t="str">
        <f>IF(MasterData5[[#This Row],[MntMeatProducts]]&gt;=AD$4, "Yes", "")</f>
        <v/>
      </c>
      <c r="X1958" s="14" t="str">
        <f>IF(MasterData5[[#This Row],[MntFishProducts]]&gt;=AE$4, "Yes", "")</f>
        <v/>
      </c>
      <c r="Y1958" s="14" t="str">
        <f>IF(MasterData5[[#This Row],[MntSweetProducts]]&gt;=AF$4, "Yes", "")</f>
        <v>Yes</v>
      </c>
    </row>
    <row r="1959" spans="1:25" x14ac:dyDescent="0.3">
      <c r="A1959">
        <v>9952</v>
      </c>
      <c r="B1959" s="10">
        <v>368</v>
      </c>
      <c r="C1959" s="10">
        <v>32</v>
      </c>
      <c r="D1959" s="10">
        <v>639</v>
      </c>
      <c r="E1959" s="10">
        <v>13</v>
      </c>
      <c r="F1959" s="10">
        <v>43</v>
      </c>
      <c r="G1959" s="10">
        <v>10</v>
      </c>
      <c r="H1959" s="24">
        <f>2021-'Customer Profile'!B1958</f>
        <v>74</v>
      </c>
      <c r="I1959" s="10">
        <f>IF(Analysis!$B$60="Wine",B1959,IF(Analysis!$B$60="Fruit",C1959,IF(Analysis!$B$60="Meat",D1959,IF(Analysis!$B$60="Fish",E1959,IF(Analysis!$B$60="Sweet",F1959,"")))))</f>
        <v>13</v>
      </c>
      <c r="J1959" s="10">
        <v>78093</v>
      </c>
      <c r="K1959" s="10" t="str">
        <f>IF(MasterData5[[#This Row],[Income ]]&gt;$AB$12, "Above", "Below")</f>
        <v>Above</v>
      </c>
      <c r="L1959" s="10">
        <f>SUM(MasterData5[[#This Row],[MntWines]:[MntSweetProducts]])</f>
        <v>1095</v>
      </c>
      <c r="M1959" s="53" t="str">
        <f>IF(MasterData5[[#This Row],[Total Purchase]]&gt;=500, "Over $500", "")</f>
        <v>Over $500</v>
      </c>
      <c r="N1959" s="10"/>
      <c r="O1959" s="14" t="str">
        <f>IF(AND(MasterData5[[#This Row],[MntWines]]&gt;=AB$4, MasterData5[[#This Row],[Income ]]&lt;=$AB$12), "Yes", "")</f>
        <v/>
      </c>
      <c r="P1959" s="14" t="str">
        <f>IF(AND(MasterData5[[#This Row],[MntFruits]]&gt;=AC$4, MasterData5[[#This Row],[Income ]]&lt;=$AB$12), "Yes", "")</f>
        <v/>
      </c>
      <c r="Q1959" s="14" t="str">
        <f>IF(AND(MasterData5[[#This Row],[MntMeatProducts]]&gt;=AD$4, MasterData5[[#This Row],[Income ]]&lt;=$AB$12), "Yes", "")</f>
        <v/>
      </c>
      <c r="R1959" s="14" t="str">
        <f>IF(AND(MasterData5[[#This Row],[MntFishProducts]]&gt;=AE$4, MasterData5[[#This Row],[Income ]]&lt;=$AB$12), "Yes", "")</f>
        <v/>
      </c>
      <c r="S1959" s="14" t="str">
        <f>IF(AND(MasterData5[[#This Row],[MntSweetProducts]]&gt;=AF$4, MasterData5[[#This Row],[Income ]]&lt;=$AB$12), "Yes", "")</f>
        <v/>
      </c>
      <c r="U1959" s="14" t="str">
        <f>IF(MasterData5[[#This Row],[MntWines]]&gt;=AB$4, "Yes", "")</f>
        <v>Yes</v>
      </c>
      <c r="V1959" s="14" t="str">
        <f>IF(MasterData5[[#This Row],[MntFruits]]&gt;=AC$4, "Yes", "")</f>
        <v>Yes</v>
      </c>
      <c r="W1959" s="14" t="str">
        <f>IF(MasterData5[[#This Row],[MntMeatProducts]]&gt;=AD$4, "Yes", "")</f>
        <v>Yes</v>
      </c>
      <c r="X1959" s="14" t="str">
        <f>IF(MasterData5[[#This Row],[MntFishProducts]]&gt;=AE$4, "Yes", "")</f>
        <v/>
      </c>
      <c r="Y1959" s="14" t="str">
        <f>IF(MasterData5[[#This Row],[MntSweetProducts]]&gt;=AF$4, "Yes", "")</f>
        <v>Yes</v>
      </c>
    </row>
    <row r="1960" spans="1:25" x14ac:dyDescent="0.3">
      <c r="A1960">
        <v>9955</v>
      </c>
      <c r="B1960" s="10">
        <v>69</v>
      </c>
      <c r="C1960" s="10">
        <v>8</v>
      </c>
      <c r="D1960" s="10">
        <v>26</v>
      </c>
      <c r="E1960" s="10">
        <v>12</v>
      </c>
      <c r="F1960" s="10">
        <v>7</v>
      </c>
      <c r="G1960" s="10">
        <v>12</v>
      </c>
      <c r="H1960" s="24">
        <f>2021-'Customer Profile'!B1959</f>
        <v>67</v>
      </c>
      <c r="I1960" s="10">
        <f>IF(Analysis!$B$60="Wine",B1960,IF(Analysis!$B$60="Fruit",C1960,IF(Analysis!$B$60="Meat",D1960,IF(Analysis!$B$60="Fish",E1960,IF(Analysis!$B$60="Sweet",F1960,"")))))</f>
        <v>12</v>
      </c>
      <c r="J1960" s="10">
        <v>39898</v>
      </c>
      <c r="K1960" s="10" t="str">
        <f>IF(MasterData5[[#This Row],[Income ]]&gt;$AB$12, "Above", "Below")</f>
        <v>Below</v>
      </c>
      <c r="L1960" s="10">
        <f>SUM(MasterData5[[#This Row],[MntWines]:[MntSweetProducts]])</f>
        <v>122</v>
      </c>
      <c r="M1960" s="53" t="str">
        <f>IF(MasterData5[[#This Row],[Total Purchase]]&gt;=500, "Over $500", "")</f>
        <v/>
      </c>
      <c r="N1960" s="10"/>
      <c r="O1960" s="14" t="str">
        <f>IF(AND(MasterData5[[#This Row],[MntWines]]&gt;=AB$4, MasterData5[[#This Row],[Income ]]&lt;=$AB$12), "Yes", "")</f>
        <v/>
      </c>
      <c r="P1960" s="14" t="str">
        <f>IF(AND(MasterData5[[#This Row],[MntFruits]]&gt;=AC$4, MasterData5[[#This Row],[Income ]]&lt;=$AB$12), "Yes", "")</f>
        <v/>
      </c>
      <c r="Q1960" s="14" t="str">
        <f>IF(AND(MasterData5[[#This Row],[MntMeatProducts]]&gt;=AD$4, MasterData5[[#This Row],[Income ]]&lt;=$AB$12), "Yes", "")</f>
        <v/>
      </c>
      <c r="R1960" s="14" t="str">
        <f>IF(AND(MasterData5[[#This Row],[MntFishProducts]]&gt;=AE$4, MasterData5[[#This Row],[Income ]]&lt;=$AB$12), "Yes", "")</f>
        <v/>
      </c>
      <c r="S1960" s="14" t="str">
        <f>IF(AND(MasterData5[[#This Row],[MntSweetProducts]]&gt;=AF$4, MasterData5[[#This Row],[Income ]]&lt;=$AB$12), "Yes", "")</f>
        <v/>
      </c>
      <c r="U1960" s="14" t="str">
        <f>IF(MasterData5[[#This Row],[MntWines]]&gt;=AB$4, "Yes", "")</f>
        <v/>
      </c>
      <c r="V1960" s="14" t="str">
        <f>IF(MasterData5[[#This Row],[MntFruits]]&gt;=AC$4, "Yes", "")</f>
        <v/>
      </c>
      <c r="W1960" s="14" t="str">
        <f>IF(MasterData5[[#This Row],[MntMeatProducts]]&gt;=AD$4, "Yes", "")</f>
        <v/>
      </c>
      <c r="X1960" s="14" t="str">
        <f>IF(MasterData5[[#This Row],[MntFishProducts]]&gt;=AE$4, "Yes", "")</f>
        <v/>
      </c>
      <c r="Y1960" s="14" t="str">
        <f>IF(MasterData5[[#This Row],[MntSweetProducts]]&gt;=AF$4, "Yes", "")</f>
        <v/>
      </c>
    </row>
    <row r="1961" spans="1:25" x14ac:dyDescent="0.3">
      <c r="A1961">
        <v>9958</v>
      </c>
      <c r="B1961" s="10">
        <v>642</v>
      </c>
      <c r="C1961" s="10">
        <v>14</v>
      </c>
      <c r="D1961" s="10">
        <v>49</v>
      </c>
      <c r="E1961" s="10">
        <v>0</v>
      </c>
      <c r="F1961" s="10">
        <v>7</v>
      </c>
      <c r="G1961" s="10">
        <v>57</v>
      </c>
      <c r="H1961" s="24">
        <f>2021-'Customer Profile'!B1960</f>
        <v>49</v>
      </c>
      <c r="I1961" s="10">
        <f>IF(Analysis!$B$60="Wine",B1961,IF(Analysis!$B$60="Fruit",C1961,IF(Analysis!$B$60="Meat",D1961,IF(Analysis!$B$60="Fish",E1961,IF(Analysis!$B$60="Sweet",F1961,"")))))</f>
        <v>0</v>
      </c>
      <c r="J1961" s="10">
        <v>65685</v>
      </c>
      <c r="K1961" s="10" t="str">
        <f>IF(MasterData5[[#This Row],[Income ]]&gt;$AB$12, "Above", "Below")</f>
        <v>Above</v>
      </c>
      <c r="L1961" s="10">
        <f>SUM(MasterData5[[#This Row],[MntWines]:[MntSweetProducts]])</f>
        <v>712</v>
      </c>
      <c r="M1961" s="53" t="str">
        <f>IF(MasterData5[[#This Row],[Total Purchase]]&gt;=500, "Over $500", "")</f>
        <v>Over $500</v>
      </c>
      <c r="N1961" s="10"/>
      <c r="O1961" s="14" t="str">
        <f>IF(AND(MasterData5[[#This Row],[MntWines]]&gt;=AB$4, MasterData5[[#This Row],[Income ]]&lt;=$AB$12), "Yes", "")</f>
        <v/>
      </c>
      <c r="P1961" s="14" t="str">
        <f>IF(AND(MasterData5[[#This Row],[MntFruits]]&gt;=AC$4, MasterData5[[#This Row],[Income ]]&lt;=$AB$12), "Yes", "")</f>
        <v/>
      </c>
      <c r="Q1961" s="14" t="str">
        <f>IF(AND(MasterData5[[#This Row],[MntMeatProducts]]&gt;=AD$4, MasterData5[[#This Row],[Income ]]&lt;=$AB$12), "Yes", "")</f>
        <v/>
      </c>
      <c r="R1961" s="14" t="str">
        <f>IF(AND(MasterData5[[#This Row],[MntFishProducts]]&gt;=AE$4, MasterData5[[#This Row],[Income ]]&lt;=$AB$12), "Yes", "")</f>
        <v/>
      </c>
      <c r="S1961" s="14" t="str">
        <f>IF(AND(MasterData5[[#This Row],[MntSweetProducts]]&gt;=AF$4, MasterData5[[#This Row],[Income ]]&lt;=$AB$12), "Yes", "")</f>
        <v/>
      </c>
      <c r="U1961" s="14" t="str">
        <f>IF(MasterData5[[#This Row],[MntWines]]&gt;=AB$4, "Yes", "")</f>
        <v>Yes</v>
      </c>
      <c r="V1961" s="14" t="str">
        <f>IF(MasterData5[[#This Row],[MntFruits]]&gt;=AC$4, "Yes", "")</f>
        <v/>
      </c>
      <c r="W1961" s="14" t="str">
        <f>IF(MasterData5[[#This Row],[MntMeatProducts]]&gt;=AD$4, "Yes", "")</f>
        <v/>
      </c>
      <c r="X1961" s="14" t="str">
        <f>IF(MasterData5[[#This Row],[MntFishProducts]]&gt;=AE$4, "Yes", "")</f>
        <v/>
      </c>
      <c r="Y1961" s="14" t="str">
        <f>IF(MasterData5[[#This Row],[MntSweetProducts]]&gt;=AF$4, "Yes", "")</f>
        <v/>
      </c>
    </row>
    <row r="1962" spans="1:25" x14ac:dyDescent="0.3">
      <c r="A1962">
        <v>9960</v>
      </c>
      <c r="B1962" s="10">
        <v>0</v>
      </c>
      <c r="C1962" s="10">
        <v>0</v>
      </c>
      <c r="D1962" s="10">
        <v>1</v>
      </c>
      <c r="E1962" s="10">
        <v>8</v>
      </c>
      <c r="F1962" s="10">
        <v>3</v>
      </c>
      <c r="G1962" s="10">
        <v>2</v>
      </c>
      <c r="H1962" s="24">
        <f>2021-'Customer Profile'!B1961</f>
        <v>30</v>
      </c>
      <c r="I1962" s="10">
        <f>IF(Analysis!$B$60="Wine",B1962,IF(Analysis!$B$60="Fruit",C1962,IF(Analysis!$B$60="Meat",D1962,IF(Analysis!$B$60="Fish",E1962,IF(Analysis!$B$60="Sweet",F1962,"")))))</f>
        <v>8</v>
      </c>
      <c r="J1962" s="10">
        <v>26868</v>
      </c>
      <c r="K1962" s="10" t="str">
        <f>IF(MasterData5[[#This Row],[Income ]]&gt;$AB$12, "Above", "Below")</f>
        <v>Below</v>
      </c>
      <c r="L1962" s="10">
        <f>SUM(MasterData5[[#This Row],[MntWines]:[MntSweetProducts]])</f>
        <v>12</v>
      </c>
      <c r="M1962" s="53" t="str">
        <f>IF(MasterData5[[#This Row],[Total Purchase]]&gt;=500, "Over $500", "")</f>
        <v/>
      </c>
      <c r="N1962" s="10"/>
      <c r="O1962" s="14" t="str">
        <f>IF(AND(MasterData5[[#This Row],[MntWines]]&gt;=AB$4, MasterData5[[#This Row],[Income ]]&lt;=$AB$12), "Yes", "")</f>
        <v/>
      </c>
      <c r="P1962" s="14" t="str">
        <f>IF(AND(MasterData5[[#This Row],[MntFruits]]&gt;=AC$4, MasterData5[[#This Row],[Income ]]&lt;=$AB$12), "Yes", "")</f>
        <v/>
      </c>
      <c r="Q1962" s="14" t="str">
        <f>IF(AND(MasterData5[[#This Row],[MntMeatProducts]]&gt;=AD$4, MasterData5[[#This Row],[Income ]]&lt;=$AB$12), "Yes", "")</f>
        <v/>
      </c>
      <c r="R1962" s="14" t="str">
        <f>IF(AND(MasterData5[[#This Row],[MntFishProducts]]&gt;=AE$4, MasterData5[[#This Row],[Income ]]&lt;=$AB$12), "Yes", "")</f>
        <v/>
      </c>
      <c r="S1962" s="14" t="str">
        <f>IF(AND(MasterData5[[#This Row],[MntSweetProducts]]&gt;=AF$4, MasterData5[[#This Row],[Income ]]&lt;=$AB$12), "Yes", "")</f>
        <v/>
      </c>
      <c r="U1962" s="14" t="str">
        <f>IF(MasterData5[[#This Row],[MntWines]]&gt;=AB$4, "Yes", "")</f>
        <v/>
      </c>
      <c r="V1962" s="14" t="str">
        <f>IF(MasterData5[[#This Row],[MntFruits]]&gt;=AC$4, "Yes", "")</f>
        <v/>
      </c>
      <c r="W1962" s="14" t="str">
        <f>IF(MasterData5[[#This Row],[MntMeatProducts]]&gt;=AD$4, "Yes", "")</f>
        <v/>
      </c>
      <c r="X1962" s="14" t="str">
        <f>IF(MasterData5[[#This Row],[MntFishProducts]]&gt;=AE$4, "Yes", "")</f>
        <v/>
      </c>
      <c r="Y1962" s="14" t="str">
        <f>IF(MasterData5[[#This Row],[MntSweetProducts]]&gt;=AF$4, "Yes", "")</f>
        <v/>
      </c>
    </row>
    <row r="1963" spans="1:25" x14ac:dyDescent="0.3">
      <c r="A1963">
        <v>9964</v>
      </c>
      <c r="B1963" s="10">
        <v>162</v>
      </c>
      <c r="C1963" s="10">
        <v>50</v>
      </c>
      <c r="D1963" s="10">
        <v>100</v>
      </c>
      <c r="E1963" s="10">
        <v>55</v>
      </c>
      <c r="F1963" s="10">
        <v>30</v>
      </c>
      <c r="G1963" s="10">
        <v>27</v>
      </c>
      <c r="H1963" s="24">
        <f>2021-'Customer Profile'!B1962</f>
        <v>42</v>
      </c>
      <c r="I1963" s="10">
        <f>IF(Analysis!$B$60="Wine",B1963,IF(Analysis!$B$60="Fruit",C1963,IF(Analysis!$B$60="Meat",D1963,IF(Analysis!$B$60="Fish",E1963,IF(Analysis!$B$60="Sweet",F1963,"")))))</f>
        <v>55</v>
      </c>
      <c r="J1963" s="10">
        <v>61825</v>
      </c>
      <c r="K1963" s="10" t="str">
        <f>IF(MasterData5[[#This Row],[Income ]]&gt;$AB$12, "Above", "Below")</f>
        <v>Above</v>
      </c>
      <c r="L1963" s="10">
        <f>SUM(MasterData5[[#This Row],[MntWines]:[MntSweetProducts]])</f>
        <v>397</v>
      </c>
      <c r="M1963" s="53" t="str">
        <f>IF(MasterData5[[#This Row],[Total Purchase]]&gt;=500, "Over $500", "")</f>
        <v/>
      </c>
      <c r="N1963" s="10"/>
      <c r="O1963" s="14" t="str">
        <f>IF(AND(MasterData5[[#This Row],[MntWines]]&gt;=AB$4, MasterData5[[#This Row],[Income ]]&lt;=$AB$12), "Yes", "")</f>
        <v/>
      </c>
      <c r="P1963" s="14" t="str">
        <f>IF(AND(MasterData5[[#This Row],[MntFruits]]&gt;=AC$4, MasterData5[[#This Row],[Income ]]&lt;=$AB$12), "Yes", "")</f>
        <v/>
      </c>
      <c r="Q1963" s="14" t="str">
        <f>IF(AND(MasterData5[[#This Row],[MntMeatProducts]]&gt;=AD$4, MasterData5[[#This Row],[Income ]]&lt;=$AB$12), "Yes", "")</f>
        <v/>
      </c>
      <c r="R1963" s="14" t="str">
        <f>IF(AND(MasterData5[[#This Row],[MntFishProducts]]&gt;=AE$4, MasterData5[[#This Row],[Income ]]&lt;=$AB$12), "Yes", "")</f>
        <v/>
      </c>
      <c r="S1963" s="14" t="str">
        <f>IF(AND(MasterData5[[#This Row],[MntSweetProducts]]&gt;=AF$4, MasterData5[[#This Row],[Income ]]&lt;=$AB$12), "Yes", "")</f>
        <v/>
      </c>
      <c r="U1963" s="14" t="str">
        <f>IF(MasterData5[[#This Row],[MntWines]]&gt;=AB$4, "Yes", "")</f>
        <v/>
      </c>
      <c r="V1963" s="14" t="str">
        <f>IF(MasterData5[[#This Row],[MntFruits]]&gt;=AC$4, "Yes", "")</f>
        <v>Yes</v>
      </c>
      <c r="W1963" s="14" t="str">
        <f>IF(MasterData5[[#This Row],[MntMeatProducts]]&gt;=AD$4, "Yes", "")</f>
        <v/>
      </c>
      <c r="X1963" s="14" t="str">
        <f>IF(MasterData5[[#This Row],[MntFishProducts]]&gt;=AE$4, "Yes", "")</f>
        <v>Yes</v>
      </c>
      <c r="Y1963" s="14" t="str">
        <f>IF(MasterData5[[#This Row],[MntSweetProducts]]&gt;=AF$4, "Yes", "")</f>
        <v>Yes</v>
      </c>
    </row>
    <row r="1964" spans="1:25" x14ac:dyDescent="0.3">
      <c r="A1964">
        <v>9967</v>
      </c>
      <c r="B1964" s="10">
        <v>160</v>
      </c>
      <c r="C1964" s="10">
        <v>15</v>
      </c>
      <c r="D1964" s="10">
        <v>196</v>
      </c>
      <c r="E1964" s="10">
        <v>15</v>
      </c>
      <c r="F1964" s="10">
        <v>11</v>
      </c>
      <c r="G1964" s="10">
        <v>50</v>
      </c>
      <c r="H1964" s="24">
        <f>2021-'Customer Profile'!B1963</f>
        <v>47</v>
      </c>
      <c r="I1964" s="10">
        <f>IF(Analysis!$B$60="Wine",B1964,IF(Analysis!$B$60="Fruit",C1964,IF(Analysis!$B$60="Meat",D1964,IF(Analysis!$B$60="Fish",E1964,IF(Analysis!$B$60="Sweet",F1964,"")))))</f>
        <v>15</v>
      </c>
      <c r="J1964" s="10">
        <v>53034</v>
      </c>
      <c r="K1964" s="10" t="str">
        <f>IF(MasterData5[[#This Row],[Income ]]&gt;$AB$12, "Above", "Below")</f>
        <v>Above</v>
      </c>
      <c r="L1964" s="10">
        <f>SUM(MasterData5[[#This Row],[MntWines]:[MntSweetProducts]])</f>
        <v>397</v>
      </c>
      <c r="M1964" s="53" t="str">
        <f>IF(MasterData5[[#This Row],[Total Purchase]]&gt;=500, "Over $500", "")</f>
        <v/>
      </c>
      <c r="N1964" s="10"/>
      <c r="O1964" s="14" t="str">
        <f>IF(AND(MasterData5[[#This Row],[MntWines]]&gt;=AB$4, MasterData5[[#This Row],[Income ]]&lt;=$AB$12), "Yes", "")</f>
        <v/>
      </c>
      <c r="P1964" s="14" t="str">
        <f>IF(AND(MasterData5[[#This Row],[MntFruits]]&gt;=AC$4, MasterData5[[#This Row],[Income ]]&lt;=$AB$12), "Yes", "")</f>
        <v/>
      </c>
      <c r="Q1964" s="14" t="str">
        <f>IF(AND(MasterData5[[#This Row],[MntMeatProducts]]&gt;=AD$4, MasterData5[[#This Row],[Income ]]&lt;=$AB$12), "Yes", "")</f>
        <v/>
      </c>
      <c r="R1964" s="14" t="str">
        <f>IF(AND(MasterData5[[#This Row],[MntFishProducts]]&gt;=AE$4, MasterData5[[#This Row],[Income ]]&lt;=$AB$12), "Yes", "")</f>
        <v/>
      </c>
      <c r="S1964" s="14" t="str">
        <f>IF(AND(MasterData5[[#This Row],[MntSweetProducts]]&gt;=AF$4, MasterData5[[#This Row],[Income ]]&lt;=$AB$12), "Yes", "")</f>
        <v/>
      </c>
      <c r="U1964" s="14" t="str">
        <f>IF(MasterData5[[#This Row],[MntWines]]&gt;=AB$4, "Yes", "")</f>
        <v/>
      </c>
      <c r="V1964" s="14" t="str">
        <f>IF(MasterData5[[#This Row],[MntFruits]]&gt;=AC$4, "Yes", "")</f>
        <v/>
      </c>
      <c r="W1964" s="14" t="str">
        <f>IF(MasterData5[[#This Row],[MntMeatProducts]]&gt;=AD$4, "Yes", "")</f>
        <v>Yes</v>
      </c>
      <c r="X1964" s="14" t="str">
        <f>IF(MasterData5[[#This Row],[MntFishProducts]]&gt;=AE$4, "Yes", "")</f>
        <v/>
      </c>
      <c r="Y1964" s="14" t="str">
        <f>IF(MasterData5[[#This Row],[MntSweetProducts]]&gt;=AF$4, "Yes", "")</f>
        <v/>
      </c>
    </row>
    <row r="1965" spans="1:25" x14ac:dyDescent="0.3">
      <c r="A1965">
        <v>9970</v>
      </c>
      <c r="B1965" s="10">
        <v>42</v>
      </c>
      <c r="C1965" s="10">
        <v>11</v>
      </c>
      <c r="D1965" s="10">
        <v>57</v>
      </c>
      <c r="E1965" s="10">
        <v>10</v>
      </c>
      <c r="F1965" s="10">
        <v>28</v>
      </c>
      <c r="G1965" s="10">
        <v>14</v>
      </c>
      <c r="H1965" s="24">
        <f>2021-'Customer Profile'!B1964</f>
        <v>44</v>
      </c>
      <c r="I1965" s="10">
        <f>IF(Analysis!$B$60="Wine",B1965,IF(Analysis!$B$60="Fruit",C1965,IF(Analysis!$B$60="Meat",D1965,IF(Analysis!$B$60="Fish",E1965,IF(Analysis!$B$60="Sweet",F1965,"")))))</f>
        <v>10</v>
      </c>
      <c r="J1965" s="10">
        <v>55375</v>
      </c>
      <c r="K1965" s="10" t="str">
        <f>IF(MasterData5[[#This Row],[Income ]]&gt;$AB$12, "Above", "Below")</f>
        <v>Above</v>
      </c>
      <c r="L1965" s="10">
        <f>SUM(MasterData5[[#This Row],[MntWines]:[MntSweetProducts]])</f>
        <v>148</v>
      </c>
      <c r="M1965" s="53" t="str">
        <f>IF(MasterData5[[#This Row],[Total Purchase]]&gt;=500, "Over $500", "")</f>
        <v/>
      </c>
      <c r="N1965" s="10"/>
      <c r="O1965" s="14" t="str">
        <f>IF(AND(MasterData5[[#This Row],[MntWines]]&gt;=AB$4, MasterData5[[#This Row],[Income ]]&lt;=$AB$12), "Yes", "")</f>
        <v/>
      </c>
      <c r="P1965" s="14" t="str">
        <f>IF(AND(MasterData5[[#This Row],[MntFruits]]&gt;=AC$4, MasterData5[[#This Row],[Income ]]&lt;=$AB$12), "Yes", "")</f>
        <v/>
      </c>
      <c r="Q1965" s="14" t="str">
        <f>IF(AND(MasterData5[[#This Row],[MntMeatProducts]]&gt;=AD$4, MasterData5[[#This Row],[Income ]]&lt;=$AB$12), "Yes", "")</f>
        <v/>
      </c>
      <c r="R1965" s="14" t="str">
        <f>IF(AND(MasterData5[[#This Row],[MntFishProducts]]&gt;=AE$4, MasterData5[[#This Row],[Income ]]&lt;=$AB$12), "Yes", "")</f>
        <v/>
      </c>
      <c r="S1965" s="14" t="str">
        <f>IF(AND(MasterData5[[#This Row],[MntSweetProducts]]&gt;=AF$4, MasterData5[[#This Row],[Income ]]&lt;=$AB$12), "Yes", "")</f>
        <v/>
      </c>
      <c r="U1965" s="14" t="str">
        <f>IF(MasterData5[[#This Row],[MntWines]]&gt;=AB$4, "Yes", "")</f>
        <v/>
      </c>
      <c r="V1965" s="14" t="str">
        <f>IF(MasterData5[[#This Row],[MntFruits]]&gt;=AC$4, "Yes", "")</f>
        <v/>
      </c>
      <c r="W1965" s="14" t="str">
        <f>IF(MasterData5[[#This Row],[MntMeatProducts]]&gt;=AD$4, "Yes", "")</f>
        <v/>
      </c>
      <c r="X1965" s="14" t="str">
        <f>IF(MasterData5[[#This Row],[MntFishProducts]]&gt;=AE$4, "Yes", "")</f>
        <v/>
      </c>
      <c r="Y1965" s="14" t="str">
        <f>IF(MasterData5[[#This Row],[MntSweetProducts]]&gt;=AF$4, "Yes", "")</f>
        <v>Yes</v>
      </c>
    </row>
    <row r="1966" spans="1:25" x14ac:dyDescent="0.3">
      <c r="A1966">
        <v>9971</v>
      </c>
      <c r="B1966" s="10">
        <v>397</v>
      </c>
      <c r="C1966" s="10">
        <v>19</v>
      </c>
      <c r="D1966" s="10">
        <v>69</v>
      </c>
      <c r="E1966" s="10">
        <v>12</v>
      </c>
      <c r="F1966" s="10">
        <v>0</v>
      </c>
      <c r="G1966" s="10">
        <v>9</v>
      </c>
      <c r="H1966" s="24">
        <f>2021-'Customer Profile'!B1965</f>
        <v>57</v>
      </c>
      <c r="I1966" s="10">
        <f>IF(Analysis!$B$60="Wine",B1966,IF(Analysis!$B$60="Fruit",C1966,IF(Analysis!$B$60="Meat",D1966,IF(Analysis!$B$60="Fish",E1966,IF(Analysis!$B$60="Sweet",F1966,"")))))</f>
        <v>12</v>
      </c>
      <c r="J1966" s="10">
        <v>65526</v>
      </c>
      <c r="K1966" s="10" t="str">
        <f>IF(MasterData5[[#This Row],[Income ]]&gt;$AB$12, "Above", "Below")</f>
        <v>Above</v>
      </c>
      <c r="L1966" s="10">
        <f>SUM(MasterData5[[#This Row],[MntWines]:[MntSweetProducts]])</f>
        <v>497</v>
      </c>
      <c r="M1966" s="53" t="str">
        <f>IF(MasterData5[[#This Row],[Total Purchase]]&gt;=500, "Over $500", "")</f>
        <v/>
      </c>
      <c r="N1966" s="10"/>
      <c r="O1966" s="14" t="str">
        <f>IF(AND(MasterData5[[#This Row],[MntWines]]&gt;=AB$4, MasterData5[[#This Row],[Income ]]&lt;=$AB$12), "Yes", "")</f>
        <v/>
      </c>
      <c r="P1966" s="14" t="str">
        <f>IF(AND(MasterData5[[#This Row],[MntFruits]]&gt;=AC$4, MasterData5[[#This Row],[Income ]]&lt;=$AB$12), "Yes", "")</f>
        <v/>
      </c>
      <c r="Q1966" s="14" t="str">
        <f>IF(AND(MasterData5[[#This Row],[MntMeatProducts]]&gt;=AD$4, MasterData5[[#This Row],[Income ]]&lt;=$AB$12), "Yes", "")</f>
        <v/>
      </c>
      <c r="R1966" s="14" t="str">
        <f>IF(AND(MasterData5[[#This Row],[MntFishProducts]]&gt;=AE$4, MasterData5[[#This Row],[Income ]]&lt;=$AB$12), "Yes", "")</f>
        <v/>
      </c>
      <c r="S1966" s="14" t="str">
        <f>IF(AND(MasterData5[[#This Row],[MntSweetProducts]]&gt;=AF$4, MasterData5[[#This Row],[Income ]]&lt;=$AB$12), "Yes", "")</f>
        <v/>
      </c>
      <c r="U1966" s="14" t="str">
        <f>IF(MasterData5[[#This Row],[MntWines]]&gt;=AB$4, "Yes", "")</f>
        <v>Yes</v>
      </c>
      <c r="V1966" s="14" t="str">
        <f>IF(MasterData5[[#This Row],[MntFruits]]&gt;=AC$4, "Yes", "")</f>
        <v/>
      </c>
      <c r="W1966" s="14" t="str">
        <f>IF(MasterData5[[#This Row],[MntMeatProducts]]&gt;=AD$4, "Yes", "")</f>
        <v/>
      </c>
      <c r="X1966" s="14" t="str">
        <f>IF(MasterData5[[#This Row],[MntFishProducts]]&gt;=AE$4, "Yes", "")</f>
        <v/>
      </c>
      <c r="Y1966" s="14" t="str">
        <f>IF(MasterData5[[#This Row],[MntSweetProducts]]&gt;=AF$4, "Yes", "")</f>
        <v/>
      </c>
    </row>
    <row r="1967" spans="1:25" x14ac:dyDescent="0.3">
      <c r="A1967">
        <v>9972</v>
      </c>
      <c r="B1967" s="10">
        <v>38</v>
      </c>
      <c r="C1967" s="10">
        <v>0</v>
      </c>
      <c r="D1967" s="10">
        <v>2</v>
      </c>
      <c r="E1967" s="10">
        <v>0</v>
      </c>
      <c r="F1967" s="10">
        <v>0</v>
      </c>
      <c r="G1967" s="10">
        <v>6</v>
      </c>
      <c r="H1967" s="24">
        <f>2021-'Customer Profile'!B1966</f>
        <v>66</v>
      </c>
      <c r="I1967" s="10">
        <f>IF(Analysis!$B$60="Wine",B1967,IF(Analysis!$B$60="Fruit",C1967,IF(Analysis!$B$60="Meat",D1967,IF(Analysis!$B$60="Fish",E1967,IF(Analysis!$B$60="Sweet",F1967,"")))))</f>
        <v>0</v>
      </c>
      <c r="J1967" s="10">
        <v>46015</v>
      </c>
      <c r="K1967" s="10" t="str">
        <f>IF(MasterData5[[#This Row],[Income ]]&gt;$AB$12, "Above", "Below")</f>
        <v>Below</v>
      </c>
      <c r="L1967" s="10">
        <f>SUM(MasterData5[[#This Row],[MntWines]:[MntSweetProducts]])</f>
        <v>40</v>
      </c>
      <c r="M1967" s="53" t="str">
        <f>IF(MasterData5[[#This Row],[Total Purchase]]&gt;=500, "Over $500", "")</f>
        <v/>
      </c>
      <c r="N1967" s="10"/>
      <c r="O1967" s="14" t="str">
        <f>IF(AND(MasterData5[[#This Row],[MntWines]]&gt;=AB$4, MasterData5[[#This Row],[Income ]]&lt;=$AB$12), "Yes", "")</f>
        <v/>
      </c>
      <c r="P1967" s="14" t="str">
        <f>IF(AND(MasterData5[[#This Row],[MntFruits]]&gt;=AC$4, MasterData5[[#This Row],[Income ]]&lt;=$AB$12), "Yes", "")</f>
        <v/>
      </c>
      <c r="Q1967" s="14" t="str">
        <f>IF(AND(MasterData5[[#This Row],[MntMeatProducts]]&gt;=AD$4, MasterData5[[#This Row],[Income ]]&lt;=$AB$12), "Yes", "")</f>
        <v/>
      </c>
      <c r="R1967" s="14" t="str">
        <f>IF(AND(MasterData5[[#This Row],[MntFishProducts]]&gt;=AE$4, MasterData5[[#This Row],[Income ]]&lt;=$AB$12), "Yes", "")</f>
        <v/>
      </c>
      <c r="S1967" s="14" t="str">
        <f>IF(AND(MasterData5[[#This Row],[MntSweetProducts]]&gt;=AF$4, MasterData5[[#This Row],[Income ]]&lt;=$AB$12), "Yes", "")</f>
        <v/>
      </c>
      <c r="U1967" s="14" t="str">
        <f>IF(MasterData5[[#This Row],[MntWines]]&gt;=AB$4, "Yes", "")</f>
        <v/>
      </c>
      <c r="V1967" s="14" t="str">
        <f>IF(MasterData5[[#This Row],[MntFruits]]&gt;=AC$4, "Yes", "")</f>
        <v/>
      </c>
      <c r="W1967" s="14" t="str">
        <f>IF(MasterData5[[#This Row],[MntMeatProducts]]&gt;=AD$4, "Yes", "")</f>
        <v/>
      </c>
      <c r="X1967" s="14" t="str">
        <f>IF(MasterData5[[#This Row],[MntFishProducts]]&gt;=AE$4, "Yes", "")</f>
        <v/>
      </c>
      <c r="Y1967" s="14" t="str">
        <f>IF(MasterData5[[#This Row],[MntSweetProducts]]&gt;=AF$4, "Yes", "")</f>
        <v/>
      </c>
    </row>
    <row r="1968" spans="1:25" x14ac:dyDescent="0.3">
      <c r="A1968">
        <v>9973</v>
      </c>
      <c r="B1968" s="10">
        <v>370</v>
      </c>
      <c r="C1968" s="10">
        <v>9</v>
      </c>
      <c r="D1968" s="10">
        <v>92</v>
      </c>
      <c r="E1968" s="10">
        <v>6</v>
      </c>
      <c r="F1968" s="10">
        <v>9</v>
      </c>
      <c r="G1968" s="10">
        <v>4</v>
      </c>
      <c r="H1968" s="24">
        <f>2021-'Customer Profile'!B1967</f>
        <v>58</v>
      </c>
      <c r="I1968" s="10">
        <f>IF(Analysis!$B$60="Wine",B1968,IF(Analysis!$B$60="Fruit",C1968,IF(Analysis!$B$60="Meat",D1968,IF(Analysis!$B$60="Fish",E1968,IF(Analysis!$B$60="Sweet",F1968,"")))))</f>
        <v>6</v>
      </c>
      <c r="J1968" s="10">
        <v>50437</v>
      </c>
      <c r="K1968" s="10" t="str">
        <f>IF(MasterData5[[#This Row],[Income ]]&gt;$AB$12, "Above", "Below")</f>
        <v>Below</v>
      </c>
      <c r="L1968" s="10">
        <f>SUM(MasterData5[[#This Row],[MntWines]:[MntSweetProducts]])</f>
        <v>486</v>
      </c>
      <c r="M1968" s="53" t="str">
        <f>IF(MasterData5[[#This Row],[Total Purchase]]&gt;=500, "Over $500", "")</f>
        <v/>
      </c>
      <c r="N1968" s="10"/>
      <c r="O1968" s="14" t="str">
        <f>IF(AND(MasterData5[[#This Row],[MntWines]]&gt;=AB$4, MasterData5[[#This Row],[Income ]]&lt;=$AB$12), "Yes", "")</f>
        <v>Yes</v>
      </c>
      <c r="P1968" s="14" t="str">
        <f>IF(AND(MasterData5[[#This Row],[MntFruits]]&gt;=AC$4, MasterData5[[#This Row],[Income ]]&lt;=$AB$12), "Yes", "")</f>
        <v/>
      </c>
      <c r="Q1968" s="14" t="str">
        <f>IF(AND(MasterData5[[#This Row],[MntMeatProducts]]&gt;=AD$4, MasterData5[[#This Row],[Income ]]&lt;=$AB$12), "Yes", "")</f>
        <v/>
      </c>
      <c r="R1968" s="14" t="str">
        <f>IF(AND(MasterData5[[#This Row],[MntFishProducts]]&gt;=AE$4, MasterData5[[#This Row],[Income ]]&lt;=$AB$12), "Yes", "")</f>
        <v/>
      </c>
      <c r="S1968" s="14" t="str">
        <f>IF(AND(MasterData5[[#This Row],[MntSweetProducts]]&gt;=AF$4, MasterData5[[#This Row],[Income ]]&lt;=$AB$12), "Yes", "")</f>
        <v/>
      </c>
      <c r="U1968" s="14" t="str">
        <f>IF(MasterData5[[#This Row],[MntWines]]&gt;=AB$4, "Yes", "")</f>
        <v>Yes</v>
      </c>
      <c r="V1968" s="14" t="str">
        <f>IF(MasterData5[[#This Row],[MntFruits]]&gt;=AC$4, "Yes", "")</f>
        <v/>
      </c>
      <c r="W1968" s="14" t="str">
        <f>IF(MasterData5[[#This Row],[MntMeatProducts]]&gt;=AD$4, "Yes", "")</f>
        <v/>
      </c>
      <c r="X1968" s="14" t="str">
        <f>IF(MasterData5[[#This Row],[MntFishProducts]]&gt;=AE$4, "Yes", "")</f>
        <v/>
      </c>
      <c r="Y1968" s="14" t="str">
        <f>IF(MasterData5[[#This Row],[MntSweetProducts]]&gt;=AF$4, "Yes", "")</f>
        <v/>
      </c>
    </row>
    <row r="1969" spans="1:25" x14ac:dyDescent="0.3">
      <c r="A1969">
        <v>9974</v>
      </c>
      <c r="B1969" s="10">
        <v>15</v>
      </c>
      <c r="C1969" s="10">
        <v>6</v>
      </c>
      <c r="D1969" s="10">
        <v>20</v>
      </c>
      <c r="E1969" s="10">
        <v>4</v>
      </c>
      <c r="F1969" s="10">
        <v>5</v>
      </c>
      <c r="G1969" s="10">
        <v>20</v>
      </c>
      <c r="H1969" s="24">
        <f>2021-'Customer Profile'!B1968</f>
        <v>47</v>
      </c>
      <c r="I1969" s="10">
        <f>IF(Analysis!$B$60="Wine",B1969,IF(Analysis!$B$60="Fruit",C1969,IF(Analysis!$B$60="Meat",D1969,IF(Analysis!$B$60="Fish",E1969,IF(Analysis!$B$60="Sweet",F1969,"")))))</f>
        <v>4</v>
      </c>
      <c r="J1969" s="10">
        <v>30631</v>
      </c>
      <c r="K1969" s="10" t="str">
        <f>IF(MasterData5[[#This Row],[Income ]]&gt;$AB$12, "Above", "Below")</f>
        <v>Below</v>
      </c>
      <c r="L1969" s="10">
        <f>SUM(MasterData5[[#This Row],[MntWines]:[MntSweetProducts]])</f>
        <v>50</v>
      </c>
      <c r="M1969" s="53" t="str">
        <f>IF(MasterData5[[#This Row],[Total Purchase]]&gt;=500, "Over $500", "")</f>
        <v/>
      </c>
      <c r="N1969" s="10"/>
      <c r="O1969" s="14" t="str">
        <f>IF(AND(MasterData5[[#This Row],[MntWines]]&gt;=AB$4, MasterData5[[#This Row],[Income ]]&lt;=$AB$12), "Yes", "")</f>
        <v/>
      </c>
      <c r="P1969" s="14" t="str">
        <f>IF(AND(MasterData5[[#This Row],[MntFruits]]&gt;=AC$4, MasterData5[[#This Row],[Income ]]&lt;=$AB$12), "Yes", "")</f>
        <v/>
      </c>
      <c r="Q1969" s="14" t="str">
        <f>IF(AND(MasterData5[[#This Row],[MntMeatProducts]]&gt;=AD$4, MasterData5[[#This Row],[Income ]]&lt;=$AB$12), "Yes", "")</f>
        <v/>
      </c>
      <c r="R1969" s="14" t="str">
        <f>IF(AND(MasterData5[[#This Row],[MntFishProducts]]&gt;=AE$4, MasterData5[[#This Row],[Income ]]&lt;=$AB$12), "Yes", "")</f>
        <v/>
      </c>
      <c r="S1969" s="14" t="str">
        <f>IF(AND(MasterData5[[#This Row],[MntSweetProducts]]&gt;=AF$4, MasterData5[[#This Row],[Income ]]&lt;=$AB$12), "Yes", "")</f>
        <v/>
      </c>
      <c r="U1969" s="14" t="str">
        <f>IF(MasterData5[[#This Row],[MntWines]]&gt;=AB$4, "Yes", "")</f>
        <v/>
      </c>
      <c r="V1969" s="14" t="str">
        <f>IF(MasterData5[[#This Row],[MntFruits]]&gt;=AC$4, "Yes", "")</f>
        <v/>
      </c>
      <c r="W1969" s="14" t="str">
        <f>IF(MasterData5[[#This Row],[MntMeatProducts]]&gt;=AD$4, "Yes", "")</f>
        <v/>
      </c>
      <c r="X1969" s="14" t="str">
        <f>IF(MasterData5[[#This Row],[MntFishProducts]]&gt;=AE$4, "Yes", "")</f>
        <v/>
      </c>
      <c r="Y1969" s="14" t="str">
        <f>IF(MasterData5[[#This Row],[MntSweetProducts]]&gt;=AF$4, "Yes", "")</f>
        <v/>
      </c>
    </row>
    <row r="1970" spans="1:25" x14ac:dyDescent="0.3">
      <c r="A1970">
        <v>9977</v>
      </c>
      <c r="B1970" s="10">
        <v>321</v>
      </c>
      <c r="C1970" s="10">
        <v>11</v>
      </c>
      <c r="D1970" s="10">
        <v>309</v>
      </c>
      <c r="E1970" s="10">
        <v>33</v>
      </c>
      <c r="F1970" s="10">
        <v>26</v>
      </c>
      <c r="G1970" s="10">
        <v>34</v>
      </c>
      <c r="H1970" s="24">
        <f>2021-'Customer Profile'!B1969</f>
        <v>48</v>
      </c>
      <c r="I1970" s="10">
        <f>IF(Analysis!$B$60="Wine",B1970,IF(Analysis!$B$60="Fruit",C1970,IF(Analysis!$B$60="Meat",D1970,IF(Analysis!$B$60="Fish",E1970,IF(Analysis!$B$60="Sweet",F1970,"")))))</f>
        <v>33</v>
      </c>
      <c r="J1970" s="10">
        <v>78901</v>
      </c>
      <c r="K1970" s="10" t="str">
        <f>IF(MasterData5[[#This Row],[Income ]]&gt;$AB$12, "Above", "Below")</f>
        <v>Above</v>
      </c>
      <c r="L1970" s="10">
        <f>SUM(MasterData5[[#This Row],[MntWines]:[MntSweetProducts]])</f>
        <v>700</v>
      </c>
      <c r="M1970" s="53" t="str">
        <f>IF(MasterData5[[#This Row],[Total Purchase]]&gt;=500, "Over $500", "")</f>
        <v>Over $500</v>
      </c>
      <c r="N1970" s="10"/>
      <c r="O1970" s="14" t="str">
        <f>IF(AND(MasterData5[[#This Row],[MntWines]]&gt;=AB$4, MasterData5[[#This Row],[Income ]]&lt;=$AB$12), "Yes", "")</f>
        <v/>
      </c>
      <c r="P1970" s="14" t="str">
        <f>IF(AND(MasterData5[[#This Row],[MntFruits]]&gt;=AC$4, MasterData5[[#This Row],[Income ]]&lt;=$AB$12), "Yes", "")</f>
        <v/>
      </c>
      <c r="Q1970" s="14" t="str">
        <f>IF(AND(MasterData5[[#This Row],[MntMeatProducts]]&gt;=AD$4, MasterData5[[#This Row],[Income ]]&lt;=$AB$12), "Yes", "")</f>
        <v/>
      </c>
      <c r="R1970" s="14" t="str">
        <f>IF(AND(MasterData5[[#This Row],[MntFishProducts]]&gt;=AE$4, MasterData5[[#This Row],[Income ]]&lt;=$AB$12), "Yes", "")</f>
        <v/>
      </c>
      <c r="S1970" s="14" t="str">
        <f>IF(AND(MasterData5[[#This Row],[MntSweetProducts]]&gt;=AF$4, MasterData5[[#This Row],[Income ]]&lt;=$AB$12), "Yes", "")</f>
        <v/>
      </c>
      <c r="U1970" s="14" t="str">
        <f>IF(MasterData5[[#This Row],[MntWines]]&gt;=AB$4, "Yes", "")</f>
        <v>Yes</v>
      </c>
      <c r="V1970" s="14" t="str">
        <f>IF(MasterData5[[#This Row],[MntFruits]]&gt;=AC$4, "Yes", "")</f>
        <v/>
      </c>
      <c r="W1970" s="14" t="str">
        <f>IF(MasterData5[[#This Row],[MntMeatProducts]]&gt;=AD$4, "Yes", "")</f>
        <v>Yes</v>
      </c>
      <c r="X1970" s="14" t="str">
        <f>IF(MasterData5[[#This Row],[MntFishProducts]]&gt;=AE$4, "Yes", "")</f>
        <v/>
      </c>
      <c r="Y1970" s="14" t="str">
        <f>IF(MasterData5[[#This Row],[MntSweetProducts]]&gt;=AF$4, "Yes", "")</f>
        <v/>
      </c>
    </row>
    <row r="1971" spans="1:25" x14ac:dyDescent="0.3">
      <c r="A1971">
        <v>9984</v>
      </c>
      <c r="B1971" s="10">
        <v>349</v>
      </c>
      <c r="C1971" s="10">
        <v>16</v>
      </c>
      <c r="D1971" s="10">
        <v>144</v>
      </c>
      <c r="E1971" s="10">
        <v>28</v>
      </c>
      <c r="F1971" s="10">
        <v>5</v>
      </c>
      <c r="G1971" s="10">
        <v>182</v>
      </c>
      <c r="H1971" s="24">
        <f>2021-'Customer Profile'!B1970</f>
        <v>40</v>
      </c>
      <c r="I1971" s="10">
        <f>IF(Analysis!$B$60="Wine",B1971,IF(Analysis!$B$60="Fruit",C1971,IF(Analysis!$B$60="Meat",D1971,IF(Analysis!$B$60="Fish",E1971,IF(Analysis!$B$60="Sweet",F1971,"")))))</f>
        <v>28</v>
      </c>
      <c r="J1971" s="10">
        <v>56337</v>
      </c>
      <c r="K1971" s="10" t="str">
        <f>IF(MasterData5[[#This Row],[Income ]]&gt;$AB$12, "Above", "Below")</f>
        <v>Above</v>
      </c>
      <c r="L1971" s="10">
        <f>SUM(MasterData5[[#This Row],[MntWines]:[MntSweetProducts]])</f>
        <v>542</v>
      </c>
      <c r="M1971" s="53" t="str">
        <f>IF(MasterData5[[#This Row],[Total Purchase]]&gt;=500, "Over $500", "")</f>
        <v>Over $500</v>
      </c>
      <c r="N1971" s="10"/>
      <c r="O1971" s="14" t="str">
        <f>IF(AND(MasterData5[[#This Row],[MntWines]]&gt;=AB$4, MasterData5[[#This Row],[Income ]]&lt;=$AB$12), "Yes", "")</f>
        <v/>
      </c>
      <c r="P1971" s="14" t="str">
        <f>IF(AND(MasterData5[[#This Row],[MntFruits]]&gt;=AC$4, MasterData5[[#This Row],[Income ]]&lt;=$AB$12), "Yes", "")</f>
        <v/>
      </c>
      <c r="Q1971" s="14" t="str">
        <f>IF(AND(MasterData5[[#This Row],[MntMeatProducts]]&gt;=AD$4, MasterData5[[#This Row],[Income ]]&lt;=$AB$12), "Yes", "")</f>
        <v/>
      </c>
      <c r="R1971" s="14" t="str">
        <f>IF(AND(MasterData5[[#This Row],[MntFishProducts]]&gt;=AE$4, MasterData5[[#This Row],[Income ]]&lt;=$AB$12), "Yes", "")</f>
        <v/>
      </c>
      <c r="S1971" s="14" t="str">
        <f>IF(AND(MasterData5[[#This Row],[MntSweetProducts]]&gt;=AF$4, MasterData5[[#This Row],[Income ]]&lt;=$AB$12), "Yes", "")</f>
        <v/>
      </c>
      <c r="U1971" s="14" t="str">
        <f>IF(MasterData5[[#This Row],[MntWines]]&gt;=AB$4, "Yes", "")</f>
        <v>Yes</v>
      </c>
      <c r="V1971" s="14" t="str">
        <f>IF(MasterData5[[#This Row],[MntFruits]]&gt;=AC$4, "Yes", "")</f>
        <v/>
      </c>
      <c r="W1971" s="14" t="str">
        <f>IF(MasterData5[[#This Row],[MntMeatProducts]]&gt;=AD$4, "Yes", "")</f>
        <v/>
      </c>
      <c r="X1971" s="14" t="str">
        <f>IF(MasterData5[[#This Row],[MntFishProducts]]&gt;=AE$4, "Yes", "")</f>
        <v/>
      </c>
      <c r="Y1971" s="14" t="str">
        <f>IF(MasterData5[[#This Row],[MntSweetProducts]]&gt;=AF$4, "Yes", "")</f>
        <v/>
      </c>
    </row>
    <row r="1972" spans="1:25" x14ac:dyDescent="0.3">
      <c r="A1972">
        <v>9986</v>
      </c>
      <c r="B1972" s="10">
        <v>16</v>
      </c>
      <c r="C1972" s="10">
        <v>0</v>
      </c>
      <c r="D1972" s="10">
        <v>23</v>
      </c>
      <c r="E1972" s="10">
        <v>3</v>
      </c>
      <c r="F1972" s="10">
        <v>2</v>
      </c>
      <c r="G1972" s="10">
        <v>10</v>
      </c>
      <c r="H1972" s="24">
        <f>2021-'Customer Profile'!B1971</f>
        <v>39</v>
      </c>
      <c r="I1972" s="10">
        <f>IF(Analysis!$B$60="Wine",B1972,IF(Analysis!$B$60="Fruit",C1972,IF(Analysis!$B$60="Meat",D1972,IF(Analysis!$B$60="Fish",E1972,IF(Analysis!$B$60="Sweet",F1972,"")))))</f>
        <v>3</v>
      </c>
      <c r="J1972" s="10">
        <v>19444</v>
      </c>
      <c r="K1972" s="10" t="str">
        <f>IF(MasterData5[[#This Row],[Income ]]&gt;$AB$12, "Above", "Below")</f>
        <v>Below</v>
      </c>
      <c r="L1972" s="10">
        <f>SUM(MasterData5[[#This Row],[MntWines]:[MntSweetProducts]])</f>
        <v>44</v>
      </c>
      <c r="M1972" s="53" t="str">
        <f>IF(MasterData5[[#This Row],[Total Purchase]]&gt;=500, "Over $500", "")</f>
        <v/>
      </c>
      <c r="N1972" s="10"/>
      <c r="O1972" s="14" t="str">
        <f>IF(AND(MasterData5[[#This Row],[MntWines]]&gt;=AB$4, MasterData5[[#This Row],[Income ]]&lt;=$AB$12), "Yes", "")</f>
        <v/>
      </c>
      <c r="P1972" s="14" t="str">
        <f>IF(AND(MasterData5[[#This Row],[MntFruits]]&gt;=AC$4, MasterData5[[#This Row],[Income ]]&lt;=$AB$12), "Yes", "")</f>
        <v/>
      </c>
      <c r="Q1972" s="14" t="str">
        <f>IF(AND(MasterData5[[#This Row],[MntMeatProducts]]&gt;=AD$4, MasterData5[[#This Row],[Income ]]&lt;=$AB$12), "Yes", "")</f>
        <v/>
      </c>
      <c r="R1972" s="14" t="str">
        <f>IF(AND(MasterData5[[#This Row],[MntFishProducts]]&gt;=AE$4, MasterData5[[#This Row],[Income ]]&lt;=$AB$12), "Yes", "")</f>
        <v/>
      </c>
      <c r="S1972" s="14" t="str">
        <f>IF(AND(MasterData5[[#This Row],[MntSweetProducts]]&gt;=AF$4, MasterData5[[#This Row],[Income ]]&lt;=$AB$12), "Yes", "")</f>
        <v/>
      </c>
      <c r="U1972" s="14" t="str">
        <f>IF(MasterData5[[#This Row],[MntWines]]&gt;=AB$4, "Yes", "")</f>
        <v/>
      </c>
      <c r="V1972" s="14" t="str">
        <f>IF(MasterData5[[#This Row],[MntFruits]]&gt;=AC$4, "Yes", "")</f>
        <v/>
      </c>
      <c r="W1972" s="14" t="str">
        <f>IF(MasterData5[[#This Row],[MntMeatProducts]]&gt;=AD$4, "Yes", "")</f>
        <v/>
      </c>
      <c r="X1972" s="14" t="str">
        <f>IF(MasterData5[[#This Row],[MntFishProducts]]&gt;=AE$4, "Yes", "")</f>
        <v/>
      </c>
      <c r="Y1972" s="14" t="str">
        <f>IF(MasterData5[[#This Row],[MntSweetProducts]]&gt;=AF$4, "Yes", "")</f>
        <v/>
      </c>
    </row>
    <row r="1973" spans="1:25" x14ac:dyDescent="0.3">
      <c r="A1973">
        <v>9988</v>
      </c>
      <c r="B1973" s="10">
        <v>553</v>
      </c>
      <c r="C1973" s="10">
        <v>25</v>
      </c>
      <c r="D1973" s="10">
        <v>142</v>
      </c>
      <c r="E1973" s="10">
        <v>65</v>
      </c>
      <c r="F1973" s="10">
        <v>67</v>
      </c>
      <c r="G1973" s="10">
        <v>8</v>
      </c>
      <c r="H1973" s="24">
        <f>2021-'Customer Profile'!B1972</f>
        <v>45</v>
      </c>
      <c r="I1973" s="10">
        <f>IF(Analysis!$B$60="Wine",B1973,IF(Analysis!$B$60="Fruit",C1973,IF(Analysis!$B$60="Meat",D1973,IF(Analysis!$B$60="Fish",E1973,IF(Analysis!$B$60="Sweet",F1973,"")))))</f>
        <v>65</v>
      </c>
      <c r="J1973" s="10">
        <v>70379</v>
      </c>
      <c r="K1973" s="10" t="str">
        <f>IF(MasterData5[[#This Row],[Income ]]&gt;$AB$12, "Above", "Below")</f>
        <v>Above</v>
      </c>
      <c r="L1973" s="10">
        <f>SUM(MasterData5[[#This Row],[MntWines]:[MntSweetProducts]])</f>
        <v>852</v>
      </c>
      <c r="M1973" s="53" t="str">
        <f>IF(MasterData5[[#This Row],[Total Purchase]]&gt;=500, "Over $500", "")</f>
        <v>Over $500</v>
      </c>
      <c r="N1973" s="10"/>
      <c r="O1973" s="14" t="str">
        <f>IF(AND(MasterData5[[#This Row],[MntWines]]&gt;=AB$4, MasterData5[[#This Row],[Income ]]&lt;=$AB$12), "Yes", "")</f>
        <v/>
      </c>
      <c r="P1973" s="14" t="str">
        <f>IF(AND(MasterData5[[#This Row],[MntFruits]]&gt;=AC$4, MasterData5[[#This Row],[Income ]]&lt;=$AB$12), "Yes", "")</f>
        <v/>
      </c>
      <c r="Q1973" s="14" t="str">
        <f>IF(AND(MasterData5[[#This Row],[MntMeatProducts]]&gt;=AD$4, MasterData5[[#This Row],[Income ]]&lt;=$AB$12), "Yes", "")</f>
        <v/>
      </c>
      <c r="R1973" s="14" t="str">
        <f>IF(AND(MasterData5[[#This Row],[MntFishProducts]]&gt;=AE$4, MasterData5[[#This Row],[Income ]]&lt;=$AB$12), "Yes", "")</f>
        <v/>
      </c>
      <c r="S1973" s="14" t="str">
        <f>IF(AND(MasterData5[[#This Row],[MntSweetProducts]]&gt;=AF$4, MasterData5[[#This Row],[Income ]]&lt;=$AB$12), "Yes", "")</f>
        <v/>
      </c>
      <c r="U1973" s="14" t="str">
        <f>IF(MasterData5[[#This Row],[MntWines]]&gt;=AB$4, "Yes", "")</f>
        <v>Yes</v>
      </c>
      <c r="V1973" s="14" t="str">
        <f>IF(MasterData5[[#This Row],[MntFruits]]&gt;=AC$4, "Yes", "")</f>
        <v/>
      </c>
      <c r="W1973" s="14" t="str">
        <f>IF(MasterData5[[#This Row],[MntMeatProducts]]&gt;=AD$4, "Yes", "")</f>
        <v/>
      </c>
      <c r="X1973" s="14" t="str">
        <f>IF(MasterData5[[#This Row],[MntFishProducts]]&gt;=AE$4, "Yes", "")</f>
        <v>Yes</v>
      </c>
      <c r="Y1973" s="14" t="str">
        <f>IF(MasterData5[[#This Row],[MntSweetProducts]]&gt;=AF$4, "Yes", "")</f>
        <v>Yes</v>
      </c>
    </row>
    <row r="1974" spans="1:25" x14ac:dyDescent="0.3">
      <c r="A1974">
        <v>9999</v>
      </c>
      <c r="B1974" s="10">
        <v>610</v>
      </c>
      <c r="C1974" s="10">
        <v>105</v>
      </c>
      <c r="D1974" s="10">
        <v>125</v>
      </c>
      <c r="E1974" s="10">
        <v>137</v>
      </c>
      <c r="F1974" s="10">
        <v>42</v>
      </c>
      <c r="G1974" s="10">
        <v>21</v>
      </c>
      <c r="H1974" s="24">
        <f>2021-'Customer Profile'!B1973</f>
        <v>56</v>
      </c>
      <c r="I1974" s="10">
        <f>IF(Analysis!$B$60="Wine",B1974,IF(Analysis!$B$60="Fruit",C1974,IF(Analysis!$B$60="Meat",D1974,IF(Analysis!$B$60="Fish",E1974,IF(Analysis!$B$60="Sweet",F1974,"")))))</f>
        <v>137</v>
      </c>
      <c r="J1974" s="10">
        <v>75276</v>
      </c>
      <c r="K1974" s="10" t="str">
        <f>IF(MasterData5[[#This Row],[Income ]]&gt;$AB$12, "Above", "Below")</f>
        <v>Above</v>
      </c>
      <c r="L1974" s="10">
        <f>SUM(MasterData5[[#This Row],[MntWines]:[MntSweetProducts]])</f>
        <v>1019</v>
      </c>
      <c r="M1974" s="53" t="str">
        <f>IF(MasterData5[[#This Row],[Total Purchase]]&gt;=500, "Over $500", "")</f>
        <v>Over $500</v>
      </c>
      <c r="N1974" s="10"/>
      <c r="O1974" s="14" t="str">
        <f>IF(AND(MasterData5[[#This Row],[MntWines]]&gt;=AB$4, MasterData5[[#This Row],[Income ]]&lt;=$AB$12), "Yes", "")</f>
        <v/>
      </c>
      <c r="P1974" s="14" t="str">
        <f>IF(AND(MasterData5[[#This Row],[MntFruits]]&gt;=AC$4, MasterData5[[#This Row],[Income ]]&lt;=$AB$12), "Yes", "")</f>
        <v/>
      </c>
      <c r="Q1974" s="14" t="str">
        <f>IF(AND(MasterData5[[#This Row],[MntMeatProducts]]&gt;=AD$4, MasterData5[[#This Row],[Income ]]&lt;=$AB$12), "Yes", "")</f>
        <v/>
      </c>
      <c r="R1974" s="14" t="str">
        <f>IF(AND(MasterData5[[#This Row],[MntFishProducts]]&gt;=AE$4, MasterData5[[#This Row],[Income ]]&lt;=$AB$12), "Yes", "")</f>
        <v/>
      </c>
      <c r="S1974" s="14" t="str">
        <f>IF(AND(MasterData5[[#This Row],[MntSweetProducts]]&gt;=AF$4, MasterData5[[#This Row],[Income ]]&lt;=$AB$12), "Yes", "")</f>
        <v/>
      </c>
      <c r="U1974" s="14" t="str">
        <f>IF(MasterData5[[#This Row],[MntWines]]&gt;=AB$4, "Yes", "")</f>
        <v>Yes</v>
      </c>
      <c r="V1974" s="14" t="str">
        <f>IF(MasterData5[[#This Row],[MntFruits]]&gt;=AC$4, "Yes", "")</f>
        <v>Yes</v>
      </c>
      <c r="W1974" s="14" t="str">
        <f>IF(MasterData5[[#This Row],[MntMeatProducts]]&gt;=AD$4, "Yes", "")</f>
        <v/>
      </c>
      <c r="X1974" s="14" t="str">
        <f>IF(MasterData5[[#This Row],[MntFishProducts]]&gt;=AE$4, "Yes", "")</f>
        <v>Yes</v>
      </c>
      <c r="Y1974" s="14" t="str">
        <f>IF(MasterData5[[#This Row],[MntSweetProducts]]&gt;=AF$4, "Yes", "")</f>
        <v>Yes</v>
      </c>
    </row>
    <row r="1975" spans="1:25" x14ac:dyDescent="0.3">
      <c r="A1975">
        <v>10001</v>
      </c>
      <c r="B1975" s="10">
        <v>5</v>
      </c>
      <c r="C1975" s="10">
        <v>17</v>
      </c>
      <c r="D1975" s="10">
        <v>17</v>
      </c>
      <c r="E1975" s="10">
        <v>13</v>
      </c>
      <c r="F1975" s="10">
        <v>14</v>
      </c>
      <c r="G1975" s="10">
        <v>34</v>
      </c>
      <c r="H1975" s="24">
        <f>2021-'Customer Profile'!B1974</f>
        <v>36</v>
      </c>
      <c r="I1975" s="10">
        <f>IF(Analysis!$B$60="Wine",B1975,IF(Analysis!$B$60="Fruit",C1975,IF(Analysis!$B$60="Meat",D1975,IF(Analysis!$B$60="Fish",E1975,IF(Analysis!$B$60="Sweet",F1975,"")))))</f>
        <v>13</v>
      </c>
      <c r="J1975" s="10">
        <v>7500</v>
      </c>
      <c r="K1975" s="10" t="str">
        <f>IF(MasterData5[[#This Row],[Income ]]&gt;$AB$12, "Above", "Below")</f>
        <v>Below</v>
      </c>
      <c r="L1975" s="10">
        <f>SUM(MasterData5[[#This Row],[MntWines]:[MntSweetProducts]])</f>
        <v>66</v>
      </c>
      <c r="M1975" s="53" t="str">
        <f>IF(MasterData5[[#This Row],[Total Purchase]]&gt;=500, "Over $500", "")</f>
        <v/>
      </c>
      <c r="N1975" s="10"/>
      <c r="O1975" s="14" t="str">
        <f>IF(AND(MasterData5[[#This Row],[MntWines]]&gt;=AB$4, MasterData5[[#This Row],[Income ]]&lt;=$AB$12), "Yes", "")</f>
        <v/>
      </c>
      <c r="P1975" s="14" t="str">
        <f>IF(AND(MasterData5[[#This Row],[MntFruits]]&gt;=AC$4, MasterData5[[#This Row],[Income ]]&lt;=$AB$12), "Yes", "")</f>
        <v/>
      </c>
      <c r="Q1975" s="14" t="str">
        <f>IF(AND(MasterData5[[#This Row],[MntMeatProducts]]&gt;=AD$4, MasterData5[[#This Row],[Income ]]&lt;=$AB$12), "Yes", "")</f>
        <v/>
      </c>
      <c r="R1975" s="14" t="str">
        <f>IF(AND(MasterData5[[#This Row],[MntFishProducts]]&gt;=AE$4, MasterData5[[#This Row],[Income ]]&lt;=$AB$12), "Yes", "")</f>
        <v/>
      </c>
      <c r="S1975" s="14" t="str">
        <f>IF(AND(MasterData5[[#This Row],[MntSweetProducts]]&gt;=AF$4, MasterData5[[#This Row],[Income ]]&lt;=$AB$12), "Yes", "")</f>
        <v/>
      </c>
      <c r="U1975" s="14" t="str">
        <f>IF(MasterData5[[#This Row],[MntWines]]&gt;=AB$4, "Yes", "")</f>
        <v/>
      </c>
      <c r="V1975" s="14" t="str">
        <f>IF(MasterData5[[#This Row],[MntFruits]]&gt;=AC$4, "Yes", "")</f>
        <v/>
      </c>
      <c r="W1975" s="14" t="str">
        <f>IF(MasterData5[[#This Row],[MntMeatProducts]]&gt;=AD$4, "Yes", "")</f>
        <v/>
      </c>
      <c r="X1975" s="14" t="str">
        <f>IF(MasterData5[[#This Row],[MntFishProducts]]&gt;=AE$4, "Yes", "")</f>
        <v/>
      </c>
      <c r="Y1975" s="14" t="str">
        <f>IF(MasterData5[[#This Row],[MntSweetProducts]]&gt;=AF$4, "Yes", "")</f>
        <v/>
      </c>
    </row>
    <row r="1976" spans="1:25" x14ac:dyDescent="0.3">
      <c r="A1976">
        <v>10010</v>
      </c>
      <c r="B1976" s="10">
        <v>100</v>
      </c>
      <c r="C1976" s="10">
        <v>2</v>
      </c>
      <c r="D1976" s="10">
        <v>16</v>
      </c>
      <c r="E1976" s="10">
        <v>2</v>
      </c>
      <c r="F1976" s="10">
        <v>1</v>
      </c>
      <c r="G1976" s="10">
        <v>31</v>
      </c>
      <c r="H1976" s="24">
        <f>2021-'Customer Profile'!B1975</f>
        <v>68</v>
      </c>
      <c r="I1976" s="10">
        <f>IF(Analysis!$B$60="Wine",B1976,IF(Analysis!$B$60="Fruit",C1976,IF(Analysis!$B$60="Meat",D1976,IF(Analysis!$B$60="Fish",E1976,IF(Analysis!$B$60="Sweet",F1976,"")))))</f>
        <v>2</v>
      </c>
      <c r="J1976" s="10">
        <v>36957</v>
      </c>
      <c r="K1976" s="10" t="str">
        <f>IF(MasterData5[[#This Row],[Income ]]&gt;$AB$12, "Above", "Below")</f>
        <v>Below</v>
      </c>
      <c r="L1976" s="10">
        <f>SUM(MasterData5[[#This Row],[MntWines]:[MntSweetProducts]])</f>
        <v>121</v>
      </c>
      <c r="M1976" s="53" t="str">
        <f>IF(MasterData5[[#This Row],[Total Purchase]]&gt;=500, "Over $500", "")</f>
        <v/>
      </c>
      <c r="N1976" s="10"/>
      <c r="O1976" s="14" t="str">
        <f>IF(AND(MasterData5[[#This Row],[MntWines]]&gt;=AB$4, MasterData5[[#This Row],[Income ]]&lt;=$AB$12), "Yes", "")</f>
        <v/>
      </c>
      <c r="P1976" s="14" t="str">
        <f>IF(AND(MasterData5[[#This Row],[MntFruits]]&gt;=AC$4, MasterData5[[#This Row],[Income ]]&lt;=$AB$12), "Yes", "")</f>
        <v/>
      </c>
      <c r="Q1976" s="14" t="str">
        <f>IF(AND(MasterData5[[#This Row],[MntMeatProducts]]&gt;=AD$4, MasterData5[[#This Row],[Income ]]&lt;=$AB$12), "Yes", "")</f>
        <v/>
      </c>
      <c r="R1976" s="14" t="str">
        <f>IF(AND(MasterData5[[#This Row],[MntFishProducts]]&gt;=AE$4, MasterData5[[#This Row],[Income ]]&lt;=$AB$12), "Yes", "")</f>
        <v/>
      </c>
      <c r="S1976" s="14" t="str">
        <f>IF(AND(MasterData5[[#This Row],[MntSweetProducts]]&gt;=AF$4, MasterData5[[#This Row],[Income ]]&lt;=$AB$12), "Yes", "")</f>
        <v/>
      </c>
      <c r="U1976" s="14" t="str">
        <f>IF(MasterData5[[#This Row],[MntWines]]&gt;=AB$4, "Yes", "")</f>
        <v/>
      </c>
      <c r="V1976" s="14" t="str">
        <f>IF(MasterData5[[#This Row],[MntFruits]]&gt;=AC$4, "Yes", "")</f>
        <v/>
      </c>
      <c r="W1976" s="14" t="str">
        <f>IF(MasterData5[[#This Row],[MntMeatProducts]]&gt;=AD$4, "Yes", "")</f>
        <v/>
      </c>
      <c r="X1976" s="14" t="str">
        <f>IF(MasterData5[[#This Row],[MntFishProducts]]&gt;=AE$4, "Yes", "")</f>
        <v/>
      </c>
      <c r="Y1976" s="14" t="str">
        <f>IF(MasterData5[[#This Row],[MntSweetProducts]]&gt;=AF$4, "Yes", "")</f>
        <v/>
      </c>
    </row>
    <row r="1977" spans="1:25" x14ac:dyDescent="0.3">
      <c r="A1977">
        <v>10022</v>
      </c>
      <c r="B1977" s="10">
        <v>12</v>
      </c>
      <c r="C1977" s="10">
        <v>0</v>
      </c>
      <c r="D1977" s="10">
        <v>4</v>
      </c>
      <c r="E1977" s="10">
        <v>0</v>
      </c>
      <c r="F1977" s="10">
        <v>0</v>
      </c>
      <c r="G1977" s="10">
        <v>0</v>
      </c>
      <c r="H1977" s="24">
        <f>2021-'Customer Profile'!B1976</f>
        <v>48</v>
      </c>
      <c r="I1977" s="10">
        <f>IF(Analysis!$B$60="Wine",B1977,IF(Analysis!$B$60="Fruit",C1977,IF(Analysis!$B$60="Meat",D1977,IF(Analysis!$B$60="Fish",E1977,IF(Analysis!$B$60="Sweet",F1977,"")))))</f>
        <v>0</v>
      </c>
      <c r="J1977" s="10">
        <v>54466</v>
      </c>
      <c r="K1977" s="10" t="str">
        <f>IF(MasterData5[[#This Row],[Income ]]&gt;$AB$12, "Above", "Below")</f>
        <v>Above</v>
      </c>
      <c r="L1977" s="10">
        <f>SUM(MasterData5[[#This Row],[MntWines]:[MntSweetProducts]])</f>
        <v>16</v>
      </c>
      <c r="M1977" s="53" t="str">
        <f>IF(MasterData5[[#This Row],[Total Purchase]]&gt;=500, "Over $500", "")</f>
        <v/>
      </c>
      <c r="N1977" s="10"/>
      <c r="O1977" s="14" t="str">
        <f>IF(AND(MasterData5[[#This Row],[MntWines]]&gt;=AB$4, MasterData5[[#This Row],[Income ]]&lt;=$AB$12), "Yes", "")</f>
        <v/>
      </c>
      <c r="P1977" s="14" t="str">
        <f>IF(AND(MasterData5[[#This Row],[MntFruits]]&gt;=AC$4, MasterData5[[#This Row],[Income ]]&lt;=$AB$12), "Yes", "")</f>
        <v/>
      </c>
      <c r="Q1977" s="14" t="str">
        <f>IF(AND(MasterData5[[#This Row],[MntMeatProducts]]&gt;=AD$4, MasterData5[[#This Row],[Income ]]&lt;=$AB$12), "Yes", "")</f>
        <v/>
      </c>
      <c r="R1977" s="14" t="str">
        <f>IF(AND(MasterData5[[#This Row],[MntFishProducts]]&gt;=AE$4, MasterData5[[#This Row],[Income ]]&lt;=$AB$12), "Yes", "")</f>
        <v/>
      </c>
      <c r="S1977" s="14" t="str">
        <f>IF(AND(MasterData5[[#This Row],[MntSweetProducts]]&gt;=AF$4, MasterData5[[#This Row],[Income ]]&lt;=$AB$12), "Yes", "")</f>
        <v/>
      </c>
      <c r="U1977" s="14" t="str">
        <f>IF(MasterData5[[#This Row],[MntWines]]&gt;=AB$4, "Yes", "")</f>
        <v/>
      </c>
      <c r="V1977" s="14" t="str">
        <f>IF(MasterData5[[#This Row],[MntFruits]]&gt;=AC$4, "Yes", "")</f>
        <v/>
      </c>
      <c r="W1977" s="14" t="str">
        <f>IF(MasterData5[[#This Row],[MntMeatProducts]]&gt;=AD$4, "Yes", "")</f>
        <v/>
      </c>
      <c r="X1977" s="14" t="str">
        <f>IF(MasterData5[[#This Row],[MntFishProducts]]&gt;=AE$4, "Yes", "")</f>
        <v/>
      </c>
      <c r="Y1977" s="14" t="str">
        <f>IF(MasterData5[[#This Row],[MntSweetProducts]]&gt;=AF$4, "Yes", "")</f>
        <v/>
      </c>
    </row>
    <row r="1978" spans="1:25" x14ac:dyDescent="0.3">
      <c r="A1978">
        <v>10031</v>
      </c>
      <c r="B1978" s="10">
        <v>20</v>
      </c>
      <c r="C1978" s="10">
        <v>2</v>
      </c>
      <c r="D1978" s="10">
        <v>23</v>
      </c>
      <c r="E1978" s="10">
        <v>3</v>
      </c>
      <c r="F1978" s="10">
        <v>1</v>
      </c>
      <c r="G1978" s="10">
        <v>4</v>
      </c>
      <c r="H1978" s="24">
        <f>2021-'Customer Profile'!B1977</f>
        <v>45</v>
      </c>
      <c r="I1978" s="10">
        <f>IF(Analysis!$B$60="Wine",B1978,IF(Analysis!$B$60="Fruit",C1978,IF(Analysis!$B$60="Meat",D1978,IF(Analysis!$B$60="Fish",E1978,IF(Analysis!$B$60="Sweet",F1978,"")))))</f>
        <v>3</v>
      </c>
      <c r="J1978" s="10">
        <v>16927</v>
      </c>
      <c r="K1978" s="10" t="str">
        <f>IF(MasterData5[[#This Row],[Income ]]&gt;$AB$12, "Above", "Below")</f>
        <v>Below</v>
      </c>
      <c r="L1978" s="10">
        <f>SUM(MasterData5[[#This Row],[MntWines]:[MntSweetProducts]])</f>
        <v>49</v>
      </c>
      <c r="M1978" s="53" t="str">
        <f>IF(MasterData5[[#This Row],[Total Purchase]]&gt;=500, "Over $500", "")</f>
        <v/>
      </c>
      <c r="N1978" s="10"/>
      <c r="O1978" s="14" t="str">
        <f>IF(AND(MasterData5[[#This Row],[MntWines]]&gt;=AB$4, MasterData5[[#This Row],[Income ]]&lt;=$AB$12), "Yes", "")</f>
        <v/>
      </c>
      <c r="P1978" s="14" t="str">
        <f>IF(AND(MasterData5[[#This Row],[MntFruits]]&gt;=AC$4, MasterData5[[#This Row],[Income ]]&lt;=$AB$12), "Yes", "")</f>
        <v/>
      </c>
      <c r="Q1978" s="14" t="str">
        <f>IF(AND(MasterData5[[#This Row],[MntMeatProducts]]&gt;=AD$4, MasterData5[[#This Row],[Income ]]&lt;=$AB$12), "Yes", "")</f>
        <v/>
      </c>
      <c r="R1978" s="14" t="str">
        <f>IF(AND(MasterData5[[#This Row],[MntFishProducts]]&gt;=AE$4, MasterData5[[#This Row],[Income ]]&lt;=$AB$12), "Yes", "")</f>
        <v/>
      </c>
      <c r="S1978" s="14" t="str">
        <f>IF(AND(MasterData5[[#This Row],[MntSweetProducts]]&gt;=AF$4, MasterData5[[#This Row],[Income ]]&lt;=$AB$12), "Yes", "")</f>
        <v/>
      </c>
      <c r="U1978" s="14" t="str">
        <f>IF(MasterData5[[#This Row],[MntWines]]&gt;=AB$4, "Yes", "")</f>
        <v/>
      </c>
      <c r="V1978" s="14" t="str">
        <f>IF(MasterData5[[#This Row],[MntFruits]]&gt;=AC$4, "Yes", "")</f>
        <v/>
      </c>
      <c r="W1978" s="14" t="str">
        <f>IF(MasterData5[[#This Row],[MntMeatProducts]]&gt;=AD$4, "Yes", "")</f>
        <v/>
      </c>
      <c r="X1978" s="14" t="str">
        <f>IF(MasterData5[[#This Row],[MntFishProducts]]&gt;=AE$4, "Yes", "")</f>
        <v/>
      </c>
      <c r="Y1978" s="14" t="str">
        <f>IF(MasterData5[[#This Row],[MntSweetProducts]]&gt;=AF$4, "Yes", "")</f>
        <v/>
      </c>
    </row>
    <row r="1979" spans="1:25" x14ac:dyDescent="0.3">
      <c r="A1979">
        <v>10032</v>
      </c>
      <c r="B1979" s="10">
        <v>3</v>
      </c>
      <c r="C1979" s="10">
        <v>5</v>
      </c>
      <c r="D1979" s="10">
        <v>14</v>
      </c>
      <c r="E1979" s="10">
        <v>2</v>
      </c>
      <c r="F1979" s="10">
        <v>12</v>
      </c>
      <c r="G1979" s="10">
        <v>17</v>
      </c>
      <c r="H1979" s="24">
        <f>2021-'Customer Profile'!B1978</f>
        <v>45</v>
      </c>
      <c r="I1979" s="10">
        <f>IF(Analysis!$B$60="Wine",B1979,IF(Analysis!$B$60="Fruit",C1979,IF(Analysis!$B$60="Meat",D1979,IF(Analysis!$B$60="Fish",E1979,IF(Analysis!$B$60="Sweet",F1979,"")))))</f>
        <v>2</v>
      </c>
      <c r="J1979" s="10">
        <v>12571</v>
      </c>
      <c r="K1979" s="10" t="str">
        <f>IF(MasterData5[[#This Row],[Income ]]&gt;$AB$12, "Above", "Below")</f>
        <v>Below</v>
      </c>
      <c r="L1979" s="10">
        <f>SUM(MasterData5[[#This Row],[MntWines]:[MntSweetProducts]])</f>
        <v>36</v>
      </c>
      <c r="M1979" s="53" t="str">
        <f>IF(MasterData5[[#This Row],[Total Purchase]]&gt;=500, "Over $500", "")</f>
        <v/>
      </c>
      <c r="N1979" s="10"/>
      <c r="O1979" s="14" t="str">
        <f>IF(AND(MasterData5[[#This Row],[MntWines]]&gt;=AB$4, MasterData5[[#This Row],[Income ]]&lt;=$AB$12), "Yes", "")</f>
        <v/>
      </c>
      <c r="P1979" s="14" t="str">
        <f>IF(AND(MasterData5[[#This Row],[MntFruits]]&gt;=AC$4, MasterData5[[#This Row],[Income ]]&lt;=$AB$12), "Yes", "")</f>
        <v/>
      </c>
      <c r="Q1979" s="14" t="str">
        <f>IF(AND(MasterData5[[#This Row],[MntMeatProducts]]&gt;=AD$4, MasterData5[[#This Row],[Income ]]&lt;=$AB$12), "Yes", "")</f>
        <v/>
      </c>
      <c r="R1979" s="14" t="str">
        <f>IF(AND(MasterData5[[#This Row],[MntFishProducts]]&gt;=AE$4, MasterData5[[#This Row],[Income ]]&lt;=$AB$12), "Yes", "")</f>
        <v/>
      </c>
      <c r="S1979" s="14" t="str">
        <f>IF(AND(MasterData5[[#This Row],[MntSweetProducts]]&gt;=AF$4, MasterData5[[#This Row],[Income ]]&lt;=$AB$12), "Yes", "")</f>
        <v/>
      </c>
      <c r="U1979" s="14" t="str">
        <f>IF(MasterData5[[#This Row],[MntWines]]&gt;=AB$4, "Yes", "")</f>
        <v/>
      </c>
      <c r="V1979" s="14" t="str">
        <f>IF(MasterData5[[#This Row],[MntFruits]]&gt;=AC$4, "Yes", "")</f>
        <v/>
      </c>
      <c r="W1979" s="14" t="str">
        <f>IF(MasterData5[[#This Row],[MntMeatProducts]]&gt;=AD$4, "Yes", "")</f>
        <v/>
      </c>
      <c r="X1979" s="14" t="str">
        <f>IF(MasterData5[[#This Row],[MntFishProducts]]&gt;=AE$4, "Yes", "")</f>
        <v/>
      </c>
      <c r="Y1979" s="14" t="str">
        <f>IF(MasterData5[[#This Row],[MntSweetProducts]]&gt;=AF$4, "Yes", "")</f>
        <v/>
      </c>
    </row>
    <row r="1980" spans="1:25" x14ac:dyDescent="0.3">
      <c r="A1980">
        <v>10033</v>
      </c>
      <c r="B1980" s="10">
        <v>2</v>
      </c>
      <c r="C1980" s="10">
        <v>3</v>
      </c>
      <c r="D1980" s="10">
        <v>10</v>
      </c>
      <c r="E1980" s="10">
        <v>11</v>
      </c>
      <c r="F1980" s="10">
        <v>2</v>
      </c>
      <c r="G1980" s="10">
        <v>10</v>
      </c>
      <c r="H1980" s="24">
        <f>2021-'Customer Profile'!B1979</f>
        <v>48</v>
      </c>
      <c r="I1980" s="10">
        <f>IF(Analysis!$B$60="Wine",B1980,IF(Analysis!$B$60="Fruit",C1980,IF(Analysis!$B$60="Meat",D1980,IF(Analysis!$B$60="Fish",E1980,IF(Analysis!$B$60="Sweet",F1980,"")))))</f>
        <v>11</v>
      </c>
      <c r="J1980" s="10">
        <v>31163</v>
      </c>
      <c r="K1980" s="10" t="str">
        <f>IF(MasterData5[[#This Row],[Income ]]&gt;$AB$12, "Above", "Below")</f>
        <v>Below</v>
      </c>
      <c r="L1980" s="10">
        <f>SUM(MasterData5[[#This Row],[MntWines]:[MntSweetProducts]])</f>
        <v>28</v>
      </c>
      <c r="M1980" s="53" t="str">
        <f>IF(MasterData5[[#This Row],[Total Purchase]]&gt;=500, "Over $500", "")</f>
        <v/>
      </c>
      <c r="N1980" s="10"/>
      <c r="O1980" s="14" t="str">
        <f>IF(AND(MasterData5[[#This Row],[MntWines]]&gt;=AB$4, MasterData5[[#This Row],[Income ]]&lt;=$AB$12), "Yes", "")</f>
        <v/>
      </c>
      <c r="P1980" s="14" t="str">
        <f>IF(AND(MasterData5[[#This Row],[MntFruits]]&gt;=AC$4, MasterData5[[#This Row],[Income ]]&lt;=$AB$12), "Yes", "")</f>
        <v/>
      </c>
      <c r="Q1980" s="14" t="str">
        <f>IF(AND(MasterData5[[#This Row],[MntMeatProducts]]&gt;=AD$4, MasterData5[[#This Row],[Income ]]&lt;=$AB$12), "Yes", "")</f>
        <v/>
      </c>
      <c r="R1980" s="14" t="str">
        <f>IF(AND(MasterData5[[#This Row],[MntFishProducts]]&gt;=AE$4, MasterData5[[#This Row],[Income ]]&lt;=$AB$12), "Yes", "")</f>
        <v/>
      </c>
      <c r="S1980" s="14" t="str">
        <f>IF(AND(MasterData5[[#This Row],[MntSweetProducts]]&gt;=AF$4, MasterData5[[#This Row],[Income ]]&lt;=$AB$12), "Yes", "")</f>
        <v/>
      </c>
      <c r="U1980" s="14" t="str">
        <f>IF(MasterData5[[#This Row],[MntWines]]&gt;=AB$4, "Yes", "")</f>
        <v/>
      </c>
      <c r="V1980" s="14" t="str">
        <f>IF(MasterData5[[#This Row],[MntFruits]]&gt;=AC$4, "Yes", "")</f>
        <v/>
      </c>
      <c r="W1980" s="14" t="str">
        <f>IF(MasterData5[[#This Row],[MntMeatProducts]]&gt;=AD$4, "Yes", "")</f>
        <v/>
      </c>
      <c r="X1980" s="14" t="str">
        <f>IF(MasterData5[[#This Row],[MntFishProducts]]&gt;=AE$4, "Yes", "")</f>
        <v/>
      </c>
      <c r="Y1980" s="14" t="str">
        <f>IF(MasterData5[[#This Row],[MntSweetProducts]]&gt;=AF$4, "Yes", "")</f>
        <v/>
      </c>
    </row>
    <row r="1981" spans="1:25" x14ac:dyDescent="0.3">
      <c r="A1981">
        <v>10037</v>
      </c>
      <c r="B1981" s="10">
        <v>375</v>
      </c>
      <c r="C1981" s="10">
        <v>152</v>
      </c>
      <c r="D1981" s="10">
        <v>335</v>
      </c>
      <c r="E1981" s="10">
        <v>93</v>
      </c>
      <c r="F1981" s="10">
        <v>91</v>
      </c>
      <c r="G1981" s="10">
        <v>81</v>
      </c>
      <c r="H1981" s="24">
        <f>2021-'Customer Profile'!B1980</f>
        <v>28</v>
      </c>
      <c r="I1981" s="10">
        <f>IF(Analysis!$B$60="Wine",B1981,IF(Analysis!$B$60="Fruit",C1981,IF(Analysis!$B$60="Meat",D1981,IF(Analysis!$B$60="Fish",E1981,IF(Analysis!$B$60="Sweet",F1981,"")))))</f>
        <v>93</v>
      </c>
      <c r="J1981" s="10">
        <v>74293</v>
      </c>
      <c r="K1981" s="10" t="str">
        <f>IF(MasterData5[[#This Row],[Income ]]&gt;$AB$12, "Above", "Below")</f>
        <v>Above</v>
      </c>
      <c r="L1981" s="10">
        <f>SUM(MasterData5[[#This Row],[MntWines]:[MntSweetProducts]])</f>
        <v>1046</v>
      </c>
      <c r="M1981" s="53" t="str">
        <f>IF(MasterData5[[#This Row],[Total Purchase]]&gt;=500, "Over $500", "")</f>
        <v>Over $500</v>
      </c>
      <c r="N1981" s="10"/>
      <c r="O1981" s="14" t="str">
        <f>IF(AND(MasterData5[[#This Row],[MntWines]]&gt;=AB$4, MasterData5[[#This Row],[Income ]]&lt;=$AB$12), "Yes", "")</f>
        <v/>
      </c>
      <c r="P1981" s="14" t="str">
        <f>IF(AND(MasterData5[[#This Row],[MntFruits]]&gt;=AC$4, MasterData5[[#This Row],[Income ]]&lt;=$AB$12), "Yes", "")</f>
        <v/>
      </c>
      <c r="Q1981" s="14" t="str">
        <f>IF(AND(MasterData5[[#This Row],[MntMeatProducts]]&gt;=AD$4, MasterData5[[#This Row],[Income ]]&lt;=$AB$12), "Yes", "")</f>
        <v/>
      </c>
      <c r="R1981" s="14" t="str">
        <f>IF(AND(MasterData5[[#This Row],[MntFishProducts]]&gt;=AE$4, MasterData5[[#This Row],[Income ]]&lt;=$AB$12), "Yes", "")</f>
        <v/>
      </c>
      <c r="S1981" s="14" t="str">
        <f>IF(AND(MasterData5[[#This Row],[MntSweetProducts]]&gt;=AF$4, MasterData5[[#This Row],[Income ]]&lt;=$AB$12), "Yes", "")</f>
        <v/>
      </c>
      <c r="U1981" s="14" t="str">
        <f>IF(MasterData5[[#This Row],[MntWines]]&gt;=AB$4, "Yes", "")</f>
        <v>Yes</v>
      </c>
      <c r="V1981" s="14" t="str">
        <f>IF(MasterData5[[#This Row],[MntFruits]]&gt;=AC$4, "Yes", "")</f>
        <v>Yes</v>
      </c>
      <c r="W1981" s="14" t="str">
        <f>IF(MasterData5[[#This Row],[MntMeatProducts]]&gt;=AD$4, "Yes", "")</f>
        <v>Yes</v>
      </c>
      <c r="X1981" s="14" t="str">
        <f>IF(MasterData5[[#This Row],[MntFishProducts]]&gt;=AE$4, "Yes", "")</f>
        <v>Yes</v>
      </c>
      <c r="Y1981" s="14" t="str">
        <f>IF(MasterData5[[#This Row],[MntSweetProducts]]&gt;=AF$4, "Yes", "")</f>
        <v>Yes</v>
      </c>
    </row>
    <row r="1982" spans="1:25" x14ac:dyDescent="0.3">
      <c r="A1982">
        <v>10057</v>
      </c>
      <c r="B1982" s="10">
        <v>503</v>
      </c>
      <c r="C1982" s="10">
        <v>27</v>
      </c>
      <c r="D1982" s="10">
        <v>419</v>
      </c>
      <c r="E1982" s="10">
        <v>90</v>
      </c>
      <c r="F1982" s="10">
        <v>139</v>
      </c>
      <c r="G1982" s="10">
        <v>153</v>
      </c>
      <c r="H1982" s="24">
        <f>2021-'Customer Profile'!B1981</f>
        <v>70</v>
      </c>
      <c r="I1982" s="10">
        <f>IF(Analysis!$B$60="Wine",B1982,IF(Analysis!$B$60="Fruit",C1982,IF(Analysis!$B$60="Meat",D1982,IF(Analysis!$B$60="Fish",E1982,IF(Analysis!$B$60="Sweet",F1982,"")))))</f>
        <v>90</v>
      </c>
      <c r="J1982" s="10">
        <v>72282</v>
      </c>
      <c r="K1982" s="10" t="str">
        <f>IF(MasterData5[[#This Row],[Income ]]&gt;$AB$12, "Above", "Below")</f>
        <v>Above</v>
      </c>
      <c r="L1982" s="10">
        <f>SUM(MasterData5[[#This Row],[MntWines]:[MntSweetProducts]])</f>
        <v>1178</v>
      </c>
      <c r="M1982" s="53" t="str">
        <f>IF(MasterData5[[#This Row],[Total Purchase]]&gt;=500, "Over $500", "")</f>
        <v>Over $500</v>
      </c>
      <c r="N1982" s="10"/>
      <c r="O1982" s="14" t="str">
        <f>IF(AND(MasterData5[[#This Row],[MntWines]]&gt;=AB$4, MasterData5[[#This Row],[Income ]]&lt;=$AB$12), "Yes", "")</f>
        <v/>
      </c>
      <c r="P1982" s="14" t="str">
        <f>IF(AND(MasterData5[[#This Row],[MntFruits]]&gt;=AC$4, MasterData5[[#This Row],[Income ]]&lt;=$AB$12), "Yes", "")</f>
        <v/>
      </c>
      <c r="Q1982" s="14" t="str">
        <f>IF(AND(MasterData5[[#This Row],[MntMeatProducts]]&gt;=AD$4, MasterData5[[#This Row],[Income ]]&lt;=$AB$12), "Yes", "")</f>
        <v/>
      </c>
      <c r="R1982" s="14" t="str">
        <f>IF(AND(MasterData5[[#This Row],[MntFishProducts]]&gt;=AE$4, MasterData5[[#This Row],[Income ]]&lt;=$AB$12), "Yes", "")</f>
        <v/>
      </c>
      <c r="S1982" s="14" t="str">
        <f>IF(AND(MasterData5[[#This Row],[MntSweetProducts]]&gt;=AF$4, MasterData5[[#This Row],[Income ]]&lt;=$AB$12), "Yes", "")</f>
        <v/>
      </c>
      <c r="U1982" s="14" t="str">
        <f>IF(MasterData5[[#This Row],[MntWines]]&gt;=AB$4, "Yes", "")</f>
        <v>Yes</v>
      </c>
      <c r="V1982" s="14" t="str">
        <f>IF(MasterData5[[#This Row],[MntFruits]]&gt;=AC$4, "Yes", "")</f>
        <v>Yes</v>
      </c>
      <c r="W1982" s="14" t="str">
        <f>IF(MasterData5[[#This Row],[MntMeatProducts]]&gt;=AD$4, "Yes", "")</f>
        <v>Yes</v>
      </c>
      <c r="X1982" s="14" t="str">
        <f>IF(MasterData5[[#This Row],[MntFishProducts]]&gt;=AE$4, "Yes", "")</f>
        <v>Yes</v>
      </c>
      <c r="Y1982" s="14" t="str">
        <f>IF(MasterData5[[#This Row],[MntSweetProducts]]&gt;=AF$4, "Yes", "")</f>
        <v>Yes</v>
      </c>
    </row>
    <row r="1983" spans="1:25" x14ac:dyDescent="0.3">
      <c r="A1983">
        <v>10061</v>
      </c>
      <c r="B1983" s="10">
        <v>724</v>
      </c>
      <c r="C1983" s="10">
        <v>17</v>
      </c>
      <c r="D1983" s="10">
        <v>143</v>
      </c>
      <c r="E1983" s="10">
        <v>0</v>
      </c>
      <c r="F1983" s="10">
        <v>8</v>
      </c>
      <c r="G1983" s="10">
        <v>196</v>
      </c>
      <c r="H1983" s="24">
        <f>2021-'Customer Profile'!B1982</f>
        <v>71</v>
      </c>
      <c r="I1983" s="10">
        <f>IF(Analysis!$B$60="Wine",B1983,IF(Analysis!$B$60="Fruit",C1983,IF(Analysis!$B$60="Meat",D1983,IF(Analysis!$B$60="Fish",E1983,IF(Analysis!$B$60="Sweet",F1983,"")))))</f>
        <v>0</v>
      </c>
      <c r="J1983" s="10">
        <v>59462</v>
      </c>
      <c r="K1983" s="10" t="str">
        <f>IF(MasterData5[[#This Row],[Income ]]&gt;$AB$12, "Above", "Below")</f>
        <v>Above</v>
      </c>
      <c r="L1983" s="10">
        <f>SUM(MasterData5[[#This Row],[MntWines]:[MntSweetProducts]])</f>
        <v>892</v>
      </c>
      <c r="M1983" s="53" t="str">
        <f>IF(MasterData5[[#This Row],[Total Purchase]]&gt;=500, "Over $500", "")</f>
        <v>Over $500</v>
      </c>
      <c r="N1983" s="10"/>
      <c r="O1983" s="14" t="str">
        <f>IF(AND(MasterData5[[#This Row],[MntWines]]&gt;=AB$4, MasterData5[[#This Row],[Income ]]&lt;=$AB$12), "Yes", "")</f>
        <v/>
      </c>
      <c r="P1983" s="14" t="str">
        <f>IF(AND(MasterData5[[#This Row],[MntFruits]]&gt;=AC$4, MasterData5[[#This Row],[Income ]]&lt;=$AB$12), "Yes", "")</f>
        <v/>
      </c>
      <c r="Q1983" s="14" t="str">
        <f>IF(AND(MasterData5[[#This Row],[MntMeatProducts]]&gt;=AD$4, MasterData5[[#This Row],[Income ]]&lt;=$AB$12), "Yes", "")</f>
        <v/>
      </c>
      <c r="R1983" s="14" t="str">
        <f>IF(AND(MasterData5[[#This Row],[MntFishProducts]]&gt;=AE$4, MasterData5[[#This Row],[Income ]]&lt;=$AB$12), "Yes", "")</f>
        <v/>
      </c>
      <c r="S1983" s="14" t="str">
        <f>IF(AND(MasterData5[[#This Row],[MntSweetProducts]]&gt;=AF$4, MasterData5[[#This Row],[Income ]]&lt;=$AB$12), "Yes", "")</f>
        <v/>
      </c>
      <c r="U1983" s="14" t="str">
        <f>IF(MasterData5[[#This Row],[MntWines]]&gt;=AB$4, "Yes", "")</f>
        <v>Yes</v>
      </c>
      <c r="V1983" s="14" t="str">
        <f>IF(MasterData5[[#This Row],[MntFruits]]&gt;=AC$4, "Yes", "")</f>
        <v/>
      </c>
      <c r="W1983" s="14" t="str">
        <f>IF(MasterData5[[#This Row],[MntMeatProducts]]&gt;=AD$4, "Yes", "")</f>
        <v/>
      </c>
      <c r="X1983" s="14" t="str">
        <f>IF(MasterData5[[#This Row],[MntFishProducts]]&gt;=AE$4, "Yes", "")</f>
        <v/>
      </c>
      <c r="Y1983" s="14" t="str">
        <f>IF(MasterData5[[#This Row],[MntSweetProducts]]&gt;=AF$4, "Yes", "")</f>
        <v/>
      </c>
    </row>
    <row r="1984" spans="1:25" x14ac:dyDescent="0.3">
      <c r="A1984">
        <v>10065</v>
      </c>
      <c r="B1984" s="10">
        <v>7</v>
      </c>
      <c r="C1984" s="10">
        <v>4</v>
      </c>
      <c r="D1984" s="10">
        <v>13</v>
      </c>
      <c r="E1984" s="10">
        <v>15</v>
      </c>
      <c r="F1984" s="10">
        <v>8</v>
      </c>
      <c r="G1984" s="10">
        <v>17</v>
      </c>
      <c r="H1984" s="24">
        <f>2021-'Customer Profile'!B1983</f>
        <v>51</v>
      </c>
      <c r="I1984" s="10">
        <f>IF(Analysis!$B$60="Wine",B1984,IF(Analysis!$B$60="Fruit",C1984,IF(Analysis!$B$60="Meat",D1984,IF(Analysis!$B$60="Fish",E1984,IF(Analysis!$B$60="Sweet",F1984,"")))))</f>
        <v>15</v>
      </c>
      <c r="J1984" s="10">
        <v>15315</v>
      </c>
      <c r="K1984" s="10" t="str">
        <f>IF(MasterData5[[#This Row],[Income ]]&gt;$AB$12, "Above", "Below")</f>
        <v>Below</v>
      </c>
      <c r="L1984" s="10">
        <f>SUM(MasterData5[[#This Row],[MntWines]:[MntSweetProducts]])</f>
        <v>47</v>
      </c>
      <c r="M1984" s="53" t="str">
        <f>IF(MasterData5[[#This Row],[Total Purchase]]&gt;=500, "Over $500", "")</f>
        <v/>
      </c>
      <c r="N1984" s="10"/>
      <c r="O1984" s="14" t="str">
        <f>IF(AND(MasterData5[[#This Row],[MntWines]]&gt;=AB$4, MasterData5[[#This Row],[Income ]]&lt;=$AB$12), "Yes", "")</f>
        <v/>
      </c>
      <c r="P1984" s="14" t="str">
        <f>IF(AND(MasterData5[[#This Row],[MntFruits]]&gt;=AC$4, MasterData5[[#This Row],[Income ]]&lt;=$AB$12), "Yes", "")</f>
        <v/>
      </c>
      <c r="Q1984" s="14" t="str">
        <f>IF(AND(MasterData5[[#This Row],[MntMeatProducts]]&gt;=AD$4, MasterData5[[#This Row],[Income ]]&lt;=$AB$12), "Yes", "")</f>
        <v/>
      </c>
      <c r="R1984" s="14" t="str">
        <f>IF(AND(MasterData5[[#This Row],[MntFishProducts]]&gt;=AE$4, MasterData5[[#This Row],[Income ]]&lt;=$AB$12), "Yes", "")</f>
        <v/>
      </c>
      <c r="S1984" s="14" t="str">
        <f>IF(AND(MasterData5[[#This Row],[MntSweetProducts]]&gt;=AF$4, MasterData5[[#This Row],[Income ]]&lt;=$AB$12), "Yes", "")</f>
        <v/>
      </c>
      <c r="U1984" s="14" t="str">
        <f>IF(MasterData5[[#This Row],[MntWines]]&gt;=AB$4, "Yes", "")</f>
        <v/>
      </c>
      <c r="V1984" s="14" t="str">
        <f>IF(MasterData5[[#This Row],[MntFruits]]&gt;=AC$4, "Yes", "")</f>
        <v/>
      </c>
      <c r="W1984" s="14" t="str">
        <f>IF(MasterData5[[#This Row],[MntMeatProducts]]&gt;=AD$4, "Yes", "")</f>
        <v/>
      </c>
      <c r="X1984" s="14" t="str">
        <f>IF(MasterData5[[#This Row],[MntFishProducts]]&gt;=AE$4, "Yes", "")</f>
        <v/>
      </c>
      <c r="Y1984" s="14" t="str">
        <f>IF(MasterData5[[#This Row],[MntSweetProducts]]&gt;=AF$4, "Yes", "")</f>
        <v/>
      </c>
    </row>
    <row r="1985" spans="1:25" x14ac:dyDescent="0.3">
      <c r="A1985">
        <v>10067</v>
      </c>
      <c r="B1985" s="10">
        <v>4</v>
      </c>
      <c r="C1985" s="10">
        <v>0</v>
      </c>
      <c r="D1985" s="10">
        <v>4</v>
      </c>
      <c r="E1985" s="10">
        <v>0</v>
      </c>
      <c r="F1985" s="10">
        <v>0</v>
      </c>
      <c r="G1985" s="10">
        <v>5</v>
      </c>
      <c r="H1985" s="24">
        <f>2021-'Customer Profile'!B1984</f>
        <v>45</v>
      </c>
      <c r="I1985" s="10">
        <f>IF(Analysis!$B$60="Wine",B1985,IF(Analysis!$B$60="Fruit",C1985,IF(Analysis!$B$60="Meat",D1985,IF(Analysis!$B$60="Fish",E1985,IF(Analysis!$B$60="Sweet",F1985,"")))))</f>
        <v>0</v>
      </c>
      <c r="J1985" s="10">
        <v>25176</v>
      </c>
      <c r="K1985" s="10" t="str">
        <f>IF(MasterData5[[#This Row],[Income ]]&gt;$AB$12, "Above", "Below")</f>
        <v>Below</v>
      </c>
      <c r="L1985" s="10">
        <f>SUM(MasterData5[[#This Row],[MntWines]:[MntSweetProducts]])</f>
        <v>8</v>
      </c>
      <c r="M1985" s="53" t="str">
        <f>IF(MasterData5[[#This Row],[Total Purchase]]&gt;=500, "Over $500", "")</f>
        <v/>
      </c>
      <c r="N1985" s="10"/>
      <c r="O1985" s="14" t="str">
        <f>IF(AND(MasterData5[[#This Row],[MntWines]]&gt;=AB$4, MasterData5[[#This Row],[Income ]]&lt;=$AB$12), "Yes", "")</f>
        <v/>
      </c>
      <c r="P1985" s="14" t="str">
        <f>IF(AND(MasterData5[[#This Row],[MntFruits]]&gt;=AC$4, MasterData5[[#This Row],[Income ]]&lt;=$AB$12), "Yes", "")</f>
        <v/>
      </c>
      <c r="Q1985" s="14" t="str">
        <f>IF(AND(MasterData5[[#This Row],[MntMeatProducts]]&gt;=AD$4, MasterData5[[#This Row],[Income ]]&lt;=$AB$12), "Yes", "")</f>
        <v/>
      </c>
      <c r="R1985" s="14" t="str">
        <f>IF(AND(MasterData5[[#This Row],[MntFishProducts]]&gt;=AE$4, MasterData5[[#This Row],[Income ]]&lt;=$AB$12), "Yes", "")</f>
        <v/>
      </c>
      <c r="S1985" s="14" t="str">
        <f>IF(AND(MasterData5[[#This Row],[MntSweetProducts]]&gt;=AF$4, MasterData5[[#This Row],[Income ]]&lt;=$AB$12), "Yes", "")</f>
        <v/>
      </c>
      <c r="U1985" s="14" t="str">
        <f>IF(MasterData5[[#This Row],[MntWines]]&gt;=AB$4, "Yes", "")</f>
        <v/>
      </c>
      <c r="V1985" s="14" t="str">
        <f>IF(MasterData5[[#This Row],[MntFruits]]&gt;=AC$4, "Yes", "")</f>
        <v/>
      </c>
      <c r="W1985" s="14" t="str">
        <f>IF(MasterData5[[#This Row],[MntMeatProducts]]&gt;=AD$4, "Yes", "")</f>
        <v/>
      </c>
      <c r="X1985" s="14" t="str">
        <f>IF(MasterData5[[#This Row],[MntFishProducts]]&gt;=AE$4, "Yes", "")</f>
        <v/>
      </c>
      <c r="Y1985" s="14" t="str">
        <f>IF(MasterData5[[#This Row],[MntSweetProducts]]&gt;=AF$4, "Yes", "")</f>
        <v/>
      </c>
    </row>
    <row r="1986" spans="1:25" x14ac:dyDescent="0.3">
      <c r="A1986">
        <v>10069</v>
      </c>
      <c r="B1986" s="10">
        <v>2</v>
      </c>
      <c r="C1986" s="10">
        <v>7</v>
      </c>
      <c r="D1986" s="10">
        <v>5</v>
      </c>
      <c r="E1986" s="10">
        <v>2</v>
      </c>
      <c r="F1986" s="10">
        <v>15</v>
      </c>
      <c r="G1986" s="10">
        <v>27</v>
      </c>
      <c r="H1986" s="24">
        <f>2021-'Customer Profile'!B1985</f>
        <v>33</v>
      </c>
      <c r="I1986" s="10">
        <f>IF(Analysis!$B$60="Wine",B1986,IF(Analysis!$B$60="Fruit",C1986,IF(Analysis!$B$60="Meat",D1986,IF(Analysis!$B$60="Fish",E1986,IF(Analysis!$B$60="Sweet",F1986,"")))))</f>
        <v>2</v>
      </c>
      <c r="J1986" s="10">
        <v>13724</v>
      </c>
      <c r="K1986" s="10" t="str">
        <f>IF(MasterData5[[#This Row],[Income ]]&gt;$AB$12, "Above", "Below")</f>
        <v>Below</v>
      </c>
      <c r="L1986" s="10">
        <f>SUM(MasterData5[[#This Row],[MntWines]:[MntSweetProducts]])</f>
        <v>31</v>
      </c>
      <c r="M1986" s="53" t="str">
        <f>IF(MasterData5[[#This Row],[Total Purchase]]&gt;=500, "Over $500", "")</f>
        <v/>
      </c>
      <c r="N1986" s="10"/>
      <c r="O1986" s="14" t="str">
        <f>IF(AND(MasterData5[[#This Row],[MntWines]]&gt;=AB$4, MasterData5[[#This Row],[Income ]]&lt;=$AB$12), "Yes", "")</f>
        <v/>
      </c>
      <c r="P1986" s="14" t="str">
        <f>IF(AND(MasterData5[[#This Row],[MntFruits]]&gt;=AC$4, MasterData5[[#This Row],[Income ]]&lt;=$AB$12), "Yes", "")</f>
        <v/>
      </c>
      <c r="Q1986" s="14" t="str">
        <f>IF(AND(MasterData5[[#This Row],[MntMeatProducts]]&gt;=AD$4, MasterData5[[#This Row],[Income ]]&lt;=$AB$12), "Yes", "")</f>
        <v/>
      </c>
      <c r="R1986" s="14" t="str">
        <f>IF(AND(MasterData5[[#This Row],[MntFishProducts]]&gt;=AE$4, MasterData5[[#This Row],[Income ]]&lt;=$AB$12), "Yes", "")</f>
        <v/>
      </c>
      <c r="S1986" s="14" t="str">
        <f>IF(AND(MasterData5[[#This Row],[MntSweetProducts]]&gt;=AF$4, MasterData5[[#This Row],[Income ]]&lt;=$AB$12), "Yes", "")</f>
        <v/>
      </c>
      <c r="U1986" s="14" t="str">
        <f>IF(MasterData5[[#This Row],[MntWines]]&gt;=AB$4, "Yes", "")</f>
        <v/>
      </c>
      <c r="V1986" s="14" t="str">
        <f>IF(MasterData5[[#This Row],[MntFruits]]&gt;=AC$4, "Yes", "")</f>
        <v/>
      </c>
      <c r="W1986" s="14" t="str">
        <f>IF(MasterData5[[#This Row],[MntMeatProducts]]&gt;=AD$4, "Yes", "")</f>
        <v/>
      </c>
      <c r="X1986" s="14" t="str">
        <f>IF(MasterData5[[#This Row],[MntFishProducts]]&gt;=AE$4, "Yes", "")</f>
        <v/>
      </c>
      <c r="Y1986" s="14" t="str">
        <f>IF(MasterData5[[#This Row],[MntSweetProducts]]&gt;=AF$4, "Yes", "")</f>
        <v/>
      </c>
    </row>
    <row r="1987" spans="1:25" x14ac:dyDescent="0.3">
      <c r="A1987">
        <v>10084</v>
      </c>
      <c r="B1987" s="10">
        <v>3</v>
      </c>
      <c r="C1987" s="10">
        <v>2</v>
      </c>
      <c r="D1987" s="10">
        <v>8</v>
      </c>
      <c r="E1987" s="10">
        <v>20</v>
      </c>
      <c r="F1987" s="10">
        <v>0</v>
      </c>
      <c r="G1987" s="10">
        <v>17</v>
      </c>
      <c r="H1987" s="24">
        <f>2021-'Customer Profile'!B1986</f>
        <v>49</v>
      </c>
      <c r="I1987" s="10">
        <f>IF(Analysis!$B$60="Wine",B1987,IF(Analysis!$B$60="Fruit",C1987,IF(Analysis!$B$60="Meat",D1987,IF(Analysis!$B$60="Fish",E1987,IF(Analysis!$B$60="Sweet",F1987,"")))))</f>
        <v>20</v>
      </c>
      <c r="J1987" s="10">
        <v>24434</v>
      </c>
      <c r="K1987" s="10" t="str">
        <f>IF(MasterData5[[#This Row],[Income ]]&gt;$AB$12, "Above", "Below")</f>
        <v>Below</v>
      </c>
      <c r="L1987" s="10">
        <f>SUM(MasterData5[[#This Row],[MntWines]:[MntSweetProducts]])</f>
        <v>33</v>
      </c>
      <c r="M1987" s="53" t="str">
        <f>IF(MasterData5[[#This Row],[Total Purchase]]&gt;=500, "Over $500", "")</f>
        <v/>
      </c>
      <c r="N1987" s="10"/>
      <c r="O1987" s="14" t="str">
        <f>IF(AND(MasterData5[[#This Row],[MntWines]]&gt;=AB$4, MasterData5[[#This Row],[Income ]]&lt;=$AB$12), "Yes", "")</f>
        <v/>
      </c>
      <c r="P1987" s="14" t="str">
        <f>IF(AND(MasterData5[[#This Row],[MntFruits]]&gt;=AC$4, MasterData5[[#This Row],[Income ]]&lt;=$AB$12), "Yes", "")</f>
        <v/>
      </c>
      <c r="Q1987" s="14" t="str">
        <f>IF(AND(MasterData5[[#This Row],[MntMeatProducts]]&gt;=AD$4, MasterData5[[#This Row],[Income ]]&lt;=$AB$12), "Yes", "")</f>
        <v/>
      </c>
      <c r="R1987" s="14" t="str">
        <f>IF(AND(MasterData5[[#This Row],[MntFishProducts]]&gt;=AE$4, MasterData5[[#This Row],[Income ]]&lt;=$AB$12), "Yes", "")</f>
        <v/>
      </c>
      <c r="S1987" s="14" t="str">
        <f>IF(AND(MasterData5[[#This Row],[MntSweetProducts]]&gt;=AF$4, MasterData5[[#This Row],[Income ]]&lt;=$AB$12), "Yes", "")</f>
        <v/>
      </c>
      <c r="U1987" s="14" t="str">
        <f>IF(MasterData5[[#This Row],[MntWines]]&gt;=AB$4, "Yes", "")</f>
        <v/>
      </c>
      <c r="V1987" s="14" t="str">
        <f>IF(MasterData5[[#This Row],[MntFruits]]&gt;=AC$4, "Yes", "")</f>
        <v/>
      </c>
      <c r="W1987" s="14" t="str">
        <f>IF(MasterData5[[#This Row],[MntMeatProducts]]&gt;=AD$4, "Yes", "")</f>
        <v/>
      </c>
      <c r="X1987" s="14" t="str">
        <f>IF(MasterData5[[#This Row],[MntFishProducts]]&gt;=AE$4, "Yes", "")</f>
        <v/>
      </c>
      <c r="Y1987" s="14" t="str">
        <f>IF(MasterData5[[#This Row],[MntSweetProducts]]&gt;=AF$4, "Yes", "")</f>
        <v/>
      </c>
    </row>
    <row r="1988" spans="1:25" x14ac:dyDescent="0.3">
      <c r="A1988">
        <v>10089</v>
      </c>
      <c r="B1988" s="10">
        <v>168</v>
      </c>
      <c r="C1988" s="10">
        <v>148</v>
      </c>
      <c r="D1988" s="10">
        <v>444</v>
      </c>
      <c r="E1988" s="10">
        <v>32</v>
      </c>
      <c r="F1988" s="10">
        <v>172</v>
      </c>
      <c r="G1988" s="10">
        <v>148</v>
      </c>
      <c r="H1988" s="24">
        <f>2021-'Customer Profile'!B1987</f>
        <v>47</v>
      </c>
      <c r="I1988" s="10">
        <f>IF(Analysis!$B$60="Wine",B1988,IF(Analysis!$B$60="Fruit",C1988,IF(Analysis!$B$60="Meat",D1988,IF(Analysis!$B$60="Fish",E1988,IF(Analysis!$B$60="Sweet",F1988,"")))))</f>
        <v>32</v>
      </c>
      <c r="J1988" s="10">
        <v>102692</v>
      </c>
      <c r="K1988" s="10" t="str">
        <f>IF(MasterData5[[#This Row],[Income ]]&gt;$AB$12, "Above", "Below")</f>
        <v>Above</v>
      </c>
      <c r="L1988" s="10">
        <f>SUM(MasterData5[[#This Row],[MntWines]:[MntSweetProducts]])</f>
        <v>964</v>
      </c>
      <c r="M1988" s="53" t="str">
        <f>IF(MasterData5[[#This Row],[Total Purchase]]&gt;=500, "Over $500", "")</f>
        <v>Over $500</v>
      </c>
      <c r="N1988" s="10"/>
      <c r="O1988" s="14" t="str">
        <f>IF(AND(MasterData5[[#This Row],[MntWines]]&gt;=AB$4, MasterData5[[#This Row],[Income ]]&lt;=$AB$12), "Yes", "")</f>
        <v/>
      </c>
      <c r="P1988" s="14" t="str">
        <f>IF(AND(MasterData5[[#This Row],[MntFruits]]&gt;=AC$4, MasterData5[[#This Row],[Income ]]&lt;=$AB$12), "Yes", "")</f>
        <v/>
      </c>
      <c r="Q1988" s="14" t="str">
        <f>IF(AND(MasterData5[[#This Row],[MntMeatProducts]]&gt;=AD$4, MasterData5[[#This Row],[Income ]]&lt;=$AB$12), "Yes", "")</f>
        <v/>
      </c>
      <c r="R1988" s="14" t="str">
        <f>IF(AND(MasterData5[[#This Row],[MntFishProducts]]&gt;=AE$4, MasterData5[[#This Row],[Income ]]&lt;=$AB$12), "Yes", "")</f>
        <v/>
      </c>
      <c r="S1988" s="14" t="str">
        <f>IF(AND(MasterData5[[#This Row],[MntSweetProducts]]&gt;=AF$4, MasterData5[[#This Row],[Income ]]&lt;=$AB$12), "Yes", "")</f>
        <v/>
      </c>
      <c r="U1988" s="14" t="str">
        <f>IF(MasterData5[[#This Row],[MntWines]]&gt;=AB$4, "Yes", "")</f>
        <v/>
      </c>
      <c r="V1988" s="14" t="str">
        <f>IF(MasterData5[[#This Row],[MntFruits]]&gt;=AC$4, "Yes", "")</f>
        <v>Yes</v>
      </c>
      <c r="W1988" s="14" t="str">
        <f>IF(MasterData5[[#This Row],[MntMeatProducts]]&gt;=AD$4, "Yes", "")</f>
        <v>Yes</v>
      </c>
      <c r="X1988" s="14" t="str">
        <f>IF(MasterData5[[#This Row],[MntFishProducts]]&gt;=AE$4, "Yes", "")</f>
        <v/>
      </c>
      <c r="Y1988" s="14" t="str">
        <f>IF(MasterData5[[#This Row],[MntSweetProducts]]&gt;=AF$4, "Yes", "")</f>
        <v>Yes</v>
      </c>
    </row>
    <row r="1989" spans="1:25" x14ac:dyDescent="0.3">
      <c r="A1989">
        <v>10091</v>
      </c>
      <c r="B1989" s="10">
        <v>520</v>
      </c>
      <c r="C1989" s="10">
        <v>20</v>
      </c>
      <c r="D1989" s="10">
        <v>367</v>
      </c>
      <c r="E1989" s="10">
        <v>39</v>
      </c>
      <c r="F1989" s="10">
        <v>81</v>
      </c>
      <c r="G1989" s="10">
        <v>40</v>
      </c>
      <c r="H1989" s="24">
        <f>2021-'Customer Profile'!B1988</f>
        <v>65</v>
      </c>
      <c r="I1989" s="10">
        <f>IF(Analysis!$B$60="Wine",B1989,IF(Analysis!$B$60="Fruit",C1989,IF(Analysis!$B$60="Meat",D1989,IF(Analysis!$B$60="Fish",E1989,IF(Analysis!$B$60="Sweet",F1989,"")))))</f>
        <v>39</v>
      </c>
      <c r="J1989" s="10">
        <v>60230</v>
      </c>
      <c r="K1989" s="10" t="str">
        <f>IF(MasterData5[[#This Row],[Income ]]&gt;$AB$12, "Above", "Below")</f>
        <v>Above</v>
      </c>
      <c r="L1989" s="10">
        <f>SUM(MasterData5[[#This Row],[MntWines]:[MntSweetProducts]])</f>
        <v>1027</v>
      </c>
      <c r="M1989" s="53" t="str">
        <f>IF(MasterData5[[#This Row],[Total Purchase]]&gt;=500, "Over $500", "")</f>
        <v>Over $500</v>
      </c>
      <c r="N1989" s="10"/>
      <c r="O1989" s="14" t="str">
        <f>IF(AND(MasterData5[[#This Row],[MntWines]]&gt;=AB$4, MasterData5[[#This Row],[Income ]]&lt;=$AB$12), "Yes", "")</f>
        <v/>
      </c>
      <c r="P1989" s="14" t="str">
        <f>IF(AND(MasterData5[[#This Row],[MntFruits]]&gt;=AC$4, MasterData5[[#This Row],[Income ]]&lt;=$AB$12), "Yes", "")</f>
        <v/>
      </c>
      <c r="Q1989" s="14" t="str">
        <f>IF(AND(MasterData5[[#This Row],[MntMeatProducts]]&gt;=AD$4, MasterData5[[#This Row],[Income ]]&lt;=$AB$12), "Yes", "")</f>
        <v/>
      </c>
      <c r="R1989" s="14" t="str">
        <f>IF(AND(MasterData5[[#This Row],[MntFishProducts]]&gt;=AE$4, MasterData5[[#This Row],[Income ]]&lt;=$AB$12), "Yes", "")</f>
        <v/>
      </c>
      <c r="S1989" s="14" t="str">
        <f>IF(AND(MasterData5[[#This Row],[MntSweetProducts]]&gt;=AF$4, MasterData5[[#This Row],[Income ]]&lt;=$AB$12), "Yes", "")</f>
        <v/>
      </c>
      <c r="U1989" s="14" t="str">
        <f>IF(MasterData5[[#This Row],[MntWines]]&gt;=AB$4, "Yes", "")</f>
        <v>Yes</v>
      </c>
      <c r="V1989" s="14" t="str">
        <f>IF(MasterData5[[#This Row],[MntFruits]]&gt;=AC$4, "Yes", "")</f>
        <v/>
      </c>
      <c r="W1989" s="14" t="str">
        <f>IF(MasterData5[[#This Row],[MntMeatProducts]]&gt;=AD$4, "Yes", "")</f>
        <v>Yes</v>
      </c>
      <c r="X1989" s="14" t="str">
        <f>IF(MasterData5[[#This Row],[MntFishProducts]]&gt;=AE$4, "Yes", "")</f>
        <v>Yes</v>
      </c>
      <c r="Y1989" s="14" t="str">
        <f>IF(MasterData5[[#This Row],[MntSweetProducts]]&gt;=AF$4, "Yes", "")</f>
        <v>Yes</v>
      </c>
    </row>
    <row r="1990" spans="1:25" x14ac:dyDescent="0.3">
      <c r="A1990">
        <v>10092</v>
      </c>
      <c r="B1990" s="10">
        <v>1073</v>
      </c>
      <c r="C1990" s="10">
        <v>0</v>
      </c>
      <c r="D1990" s="10">
        <v>250</v>
      </c>
      <c r="E1990" s="10">
        <v>153</v>
      </c>
      <c r="F1990" s="10">
        <v>14</v>
      </c>
      <c r="G1990" s="10">
        <v>14</v>
      </c>
      <c r="H1990" s="24">
        <f>2021-'Customer Profile'!B1989</f>
        <v>67</v>
      </c>
      <c r="I1990" s="10">
        <f>IF(Analysis!$B$60="Wine",B1990,IF(Analysis!$B$60="Fruit",C1990,IF(Analysis!$B$60="Meat",D1990,IF(Analysis!$B$60="Fish",E1990,IF(Analysis!$B$60="Sweet",F1990,"")))))</f>
        <v>153</v>
      </c>
      <c r="J1990" s="10">
        <v>70044</v>
      </c>
      <c r="K1990" s="10" t="str">
        <f>IF(MasterData5[[#This Row],[Income ]]&gt;$AB$12, "Above", "Below")</f>
        <v>Above</v>
      </c>
      <c r="L1990" s="10">
        <f>SUM(MasterData5[[#This Row],[MntWines]:[MntSweetProducts]])</f>
        <v>1490</v>
      </c>
      <c r="M1990" s="53" t="str">
        <f>IF(MasterData5[[#This Row],[Total Purchase]]&gt;=500, "Over $500", "")</f>
        <v>Over $500</v>
      </c>
      <c r="N1990" s="10"/>
      <c r="O1990" s="14" t="str">
        <f>IF(AND(MasterData5[[#This Row],[MntWines]]&gt;=AB$4, MasterData5[[#This Row],[Income ]]&lt;=$AB$12), "Yes", "")</f>
        <v/>
      </c>
      <c r="P1990" s="14" t="str">
        <f>IF(AND(MasterData5[[#This Row],[MntFruits]]&gt;=AC$4, MasterData5[[#This Row],[Income ]]&lt;=$AB$12), "Yes", "")</f>
        <v/>
      </c>
      <c r="Q1990" s="14" t="str">
        <f>IF(AND(MasterData5[[#This Row],[MntMeatProducts]]&gt;=AD$4, MasterData5[[#This Row],[Income ]]&lt;=$AB$12), "Yes", "")</f>
        <v/>
      </c>
      <c r="R1990" s="14" t="str">
        <f>IF(AND(MasterData5[[#This Row],[MntFishProducts]]&gt;=AE$4, MasterData5[[#This Row],[Income ]]&lt;=$AB$12), "Yes", "")</f>
        <v/>
      </c>
      <c r="S1990" s="14" t="str">
        <f>IF(AND(MasterData5[[#This Row],[MntSweetProducts]]&gt;=AF$4, MasterData5[[#This Row],[Income ]]&lt;=$AB$12), "Yes", "")</f>
        <v/>
      </c>
      <c r="U1990" s="14" t="str">
        <f>IF(MasterData5[[#This Row],[MntWines]]&gt;=AB$4, "Yes", "")</f>
        <v>Yes</v>
      </c>
      <c r="V1990" s="14" t="str">
        <f>IF(MasterData5[[#This Row],[MntFruits]]&gt;=AC$4, "Yes", "")</f>
        <v/>
      </c>
      <c r="W1990" s="14" t="str">
        <f>IF(MasterData5[[#This Row],[MntMeatProducts]]&gt;=AD$4, "Yes", "")</f>
        <v>Yes</v>
      </c>
      <c r="X1990" s="14" t="str">
        <f>IF(MasterData5[[#This Row],[MntFishProducts]]&gt;=AE$4, "Yes", "")</f>
        <v>Yes</v>
      </c>
      <c r="Y1990" s="14" t="str">
        <f>IF(MasterData5[[#This Row],[MntSweetProducts]]&gt;=AF$4, "Yes", "")</f>
        <v/>
      </c>
    </row>
    <row r="1991" spans="1:25" x14ac:dyDescent="0.3">
      <c r="A1991">
        <v>10095</v>
      </c>
      <c r="B1991" s="10">
        <v>1001</v>
      </c>
      <c r="C1991" s="10">
        <v>12</v>
      </c>
      <c r="D1991" s="10">
        <v>240</v>
      </c>
      <c r="E1991" s="10">
        <v>16</v>
      </c>
      <c r="F1991" s="10">
        <v>12</v>
      </c>
      <c r="G1991" s="10">
        <v>12</v>
      </c>
      <c r="H1991" s="24">
        <f>2021-'Customer Profile'!B1990</f>
        <v>46</v>
      </c>
      <c r="I1991" s="10">
        <f>IF(Analysis!$B$60="Wine",B1991,IF(Analysis!$B$60="Fruit",C1991,IF(Analysis!$B$60="Meat",D1991,IF(Analysis!$B$60="Fish",E1991,IF(Analysis!$B$60="Sweet",F1991,"")))))</f>
        <v>16</v>
      </c>
      <c r="J1991" s="10">
        <v>74165</v>
      </c>
      <c r="K1991" s="10" t="str">
        <f>IF(MasterData5[[#This Row],[Income ]]&gt;$AB$12, "Above", "Below")</f>
        <v>Above</v>
      </c>
      <c r="L1991" s="10">
        <f>SUM(MasterData5[[#This Row],[MntWines]:[MntSweetProducts]])</f>
        <v>1281</v>
      </c>
      <c r="M1991" s="53" t="str">
        <f>IF(MasterData5[[#This Row],[Total Purchase]]&gt;=500, "Over $500", "")</f>
        <v>Over $500</v>
      </c>
      <c r="N1991" s="10"/>
      <c r="O1991" s="14" t="str">
        <f>IF(AND(MasterData5[[#This Row],[MntWines]]&gt;=AB$4, MasterData5[[#This Row],[Income ]]&lt;=$AB$12), "Yes", "")</f>
        <v/>
      </c>
      <c r="P1991" s="14" t="str">
        <f>IF(AND(MasterData5[[#This Row],[MntFruits]]&gt;=AC$4, MasterData5[[#This Row],[Income ]]&lt;=$AB$12), "Yes", "")</f>
        <v/>
      </c>
      <c r="Q1991" s="14" t="str">
        <f>IF(AND(MasterData5[[#This Row],[MntMeatProducts]]&gt;=AD$4, MasterData5[[#This Row],[Income ]]&lt;=$AB$12), "Yes", "")</f>
        <v/>
      </c>
      <c r="R1991" s="14" t="str">
        <f>IF(AND(MasterData5[[#This Row],[MntFishProducts]]&gt;=AE$4, MasterData5[[#This Row],[Income ]]&lt;=$AB$12), "Yes", "")</f>
        <v/>
      </c>
      <c r="S1991" s="14" t="str">
        <f>IF(AND(MasterData5[[#This Row],[MntSweetProducts]]&gt;=AF$4, MasterData5[[#This Row],[Income ]]&lt;=$AB$12), "Yes", "")</f>
        <v/>
      </c>
      <c r="U1991" s="14" t="str">
        <f>IF(MasterData5[[#This Row],[MntWines]]&gt;=AB$4, "Yes", "")</f>
        <v>Yes</v>
      </c>
      <c r="V1991" s="14" t="str">
        <f>IF(MasterData5[[#This Row],[MntFruits]]&gt;=AC$4, "Yes", "")</f>
        <v/>
      </c>
      <c r="W1991" s="14" t="str">
        <f>IF(MasterData5[[#This Row],[MntMeatProducts]]&gt;=AD$4, "Yes", "")</f>
        <v>Yes</v>
      </c>
      <c r="X1991" s="14" t="str">
        <f>IF(MasterData5[[#This Row],[MntFishProducts]]&gt;=AE$4, "Yes", "")</f>
        <v/>
      </c>
      <c r="Y1991" s="14" t="str">
        <f>IF(MasterData5[[#This Row],[MntSweetProducts]]&gt;=AF$4, "Yes", "")</f>
        <v/>
      </c>
    </row>
    <row r="1992" spans="1:25" x14ac:dyDescent="0.3">
      <c r="A1992">
        <v>10099</v>
      </c>
      <c r="B1992" s="10">
        <v>238</v>
      </c>
      <c r="C1992" s="10">
        <v>115</v>
      </c>
      <c r="D1992" s="10">
        <v>215</v>
      </c>
      <c r="E1992" s="10">
        <v>169</v>
      </c>
      <c r="F1992" s="10">
        <v>69</v>
      </c>
      <c r="G1992" s="10">
        <v>76</v>
      </c>
      <c r="H1992" s="24">
        <f>2021-'Customer Profile'!B1991</f>
        <v>37</v>
      </c>
      <c r="I1992" s="10">
        <f>IF(Analysis!$B$60="Wine",B1992,IF(Analysis!$B$60="Fruit",C1992,IF(Analysis!$B$60="Meat",D1992,IF(Analysis!$B$60="Fish",E1992,IF(Analysis!$B$60="Sweet",F1992,"")))))</f>
        <v>169</v>
      </c>
      <c r="J1992" s="10">
        <v>55434</v>
      </c>
      <c r="K1992" s="10" t="str">
        <f>IF(MasterData5[[#This Row],[Income ]]&gt;$AB$12, "Above", "Below")</f>
        <v>Above</v>
      </c>
      <c r="L1992" s="10">
        <f>SUM(MasterData5[[#This Row],[MntWines]:[MntSweetProducts]])</f>
        <v>806</v>
      </c>
      <c r="M1992" s="53" t="str">
        <f>IF(MasterData5[[#This Row],[Total Purchase]]&gt;=500, "Over $500", "")</f>
        <v>Over $500</v>
      </c>
      <c r="N1992" s="10"/>
      <c r="O1992" s="14" t="str">
        <f>IF(AND(MasterData5[[#This Row],[MntWines]]&gt;=AB$4, MasterData5[[#This Row],[Income ]]&lt;=$AB$12), "Yes", "")</f>
        <v/>
      </c>
      <c r="P1992" s="14" t="str">
        <f>IF(AND(MasterData5[[#This Row],[MntFruits]]&gt;=AC$4, MasterData5[[#This Row],[Income ]]&lt;=$AB$12), "Yes", "")</f>
        <v/>
      </c>
      <c r="Q1992" s="14" t="str">
        <f>IF(AND(MasterData5[[#This Row],[MntMeatProducts]]&gt;=AD$4, MasterData5[[#This Row],[Income ]]&lt;=$AB$12), "Yes", "")</f>
        <v/>
      </c>
      <c r="R1992" s="14" t="str">
        <f>IF(AND(MasterData5[[#This Row],[MntFishProducts]]&gt;=AE$4, MasterData5[[#This Row],[Income ]]&lt;=$AB$12), "Yes", "")</f>
        <v/>
      </c>
      <c r="S1992" s="14" t="str">
        <f>IF(AND(MasterData5[[#This Row],[MntSweetProducts]]&gt;=AF$4, MasterData5[[#This Row],[Income ]]&lt;=$AB$12), "Yes", "")</f>
        <v/>
      </c>
      <c r="U1992" s="14" t="str">
        <f>IF(MasterData5[[#This Row],[MntWines]]&gt;=AB$4, "Yes", "")</f>
        <v/>
      </c>
      <c r="V1992" s="14" t="str">
        <f>IF(MasterData5[[#This Row],[MntFruits]]&gt;=AC$4, "Yes", "")</f>
        <v>Yes</v>
      </c>
      <c r="W1992" s="14" t="str">
        <f>IF(MasterData5[[#This Row],[MntMeatProducts]]&gt;=AD$4, "Yes", "")</f>
        <v>Yes</v>
      </c>
      <c r="X1992" s="14" t="str">
        <f>IF(MasterData5[[#This Row],[MntFishProducts]]&gt;=AE$4, "Yes", "")</f>
        <v>Yes</v>
      </c>
      <c r="Y1992" s="14" t="str">
        <f>IF(MasterData5[[#This Row],[MntSweetProducts]]&gt;=AF$4, "Yes", "")</f>
        <v>Yes</v>
      </c>
    </row>
    <row r="1993" spans="1:25" x14ac:dyDescent="0.3">
      <c r="A1993">
        <v>10102</v>
      </c>
      <c r="B1993" s="10">
        <v>395</v>
      </c>
      <c r="C1993" s="10">
        <v>183</v>
      </c>
      <c r="D1993" s="10">
        <v>565</v>
      </c>
      <c r="E1993" s="10">
        <v>166</v>
      </c>
      <c r="F1993" s="10">
        <v>141</v>
      </c>
      <c r="G1993" s="10">
        <v>28</v>
      </c>
      <c r="H1993" s="24">
        <f>2021-'Customer Profile'!B1992</f>
        <v>55</v>
      </c>
      <c r="I1993" s="10">
        <f>IF(Analysis!$B$60="Wine",B1993,IF(Analysis!$B$60="Fruit",C1993,IF(Analysis!$B$60="Meat",D1993,IF(Analysis!$B$60="Fish",E1993,IF(Analysis!$B$60="Sweet",F1993,"")))))</f>
        <v>166</v>
      </c>
      <c r="J1993" s="10">
        <v>79946</v>
      </c>
      <c r="K1993" s="10" t="str">
        <f>IF(MasterData5[[#This Row],[Income ]]&gt;$AB$12, "Above", "Below")</f>
        <v>Above</v>
      </c>
      <c r="L1993" s="10">
        <f>SUM(MasterData5[[#This Row],[MntWines]:[MntSweetProducts]])</f>
        <v>1450</v>
      </c>
      <c r="M1993" s="53" t="str">
        <f>IF(MasterData5[[#This Row],[Total Purchase]]&gt;=500, "Over $500", "")</f>
        <v>Over $500</v>
      </c>
      <c r="N1993" s="10"/>
      <c r="O1993" s="14" t="str">
        <f>IF(AND(MasterData5[[#This Row],[MntWines]]&gt;=AB$4, MasterData5[[#This Row],[Income ]]&lt;=$AB$12), "Yes", "")</f>
        <v/>
      </c>
      <c r="P1993" s="14" t="str">
        <f>IF(AND(MasterData5[[#This Row],[MntFruits]]&gt;=AC$4, MasterData5[[#This Row],[Income ]]&lt;=$AB$12), "Yes", "")</f>
        <v/>
      </c>
      <c r="Q1993" s="14" t="str">
        <f>IF(AND(MasterData5[[#This Row],[MntMeatProducts]]&gt;=AD$4, MasterData5[[#This Row],[Income ]]&lt;=$AB$12), "Yes", "")</f>
        <v/>
      </c>
      <c r="R1993" s="14" t="str">
        <f>IF(AND(MasterData5[[#This Row],[MntFishProducts]]&gt;=AE$4, MasterData5[[#This Row],[Income ]]&lt;=$AB$12), "Yes", "")</f>
        <v/>
      </c>
      <c r="S1993" s="14" t="str">
        <f>IF(AND(MasterData5[[#This Row],[MntSweetProducts]]&gt;=AF$4, MasterData5[[#This Row],[Income ]]&lt;=$AB$12), "Yes", "")</f>
        <v/>
      </c>
      <c r="U1993" s="14" t="str">
        <f>IF(MasterData5[[#This Row],[MntWines]]&gt;=AB$4, "Yes", "")</f>
        <v>Yes</v>
      </c>
      <c r="V1993" s="14" t="str">
        <f>IF(MasterData5[[#This Row],[MntFruits]]&gt;=AC$4, "Yes", "")</f>
        <v>Yes</v>
      </c>
      <c r="W1993" s="14" t="str">
        <f>IF(MasterData5[[#This Row],[MntMeatProducts]]&gt;=AD$4, "Yes", "")</f>
        <v>Yes</v>
      </c>
      <c r="X1993" s="14" t="str">
        <f>IF(MasterData5[[#This Row],[MntFishProducts]]&gt;=AE$4, "Yes", "")</f>
        <v>Yes</v>
      </c>
      <c r="Y1993" s="14" t="str">
        <f>IF(MasterData5[[#This Row],[MntSweetProducts]]&gt;=AF$4, "Yes", "")</f>
        <v>Yes</v>
      </c>
    </row>
    <row r="1994" spans="1:25" x14ac:dyDescent="0.3">
      <c r="A1994">
        <v>10104</v>
      </c>
      <c r="B1994" s="10">
        <v>4</v>
      </c>
      <c r="C1994" s="10">
        <v>0</v>
      </c>
      <c r="D1994" s="10">
        <v>2</v>
      </c>
      <c r="E1994" s="10">
        <v>0</v>
      </c>
      <c r="F1994" s="10">
        <v>0</v>
      </c>
      <c r="G1994" s="10">
        <v>2</v>
      </c>
      <c r="H1994" s="24">
        <f>2021-'Customer Profile'!B1993</f>
        <v>47</v>
      </c>
      <c r="I1994" s="10">
        <f>IF(Analysis!$B$60="Wine",B1994,IF(Analysis!$B$60="Fruit",C1994,IF(Analysis!$B$60="Meat",D1994,IF(Analysis!$B$60="Fish",E1994,IF(Analysis!$B$60="Sweet",F1994,"")))))</f>
        <v>0</v>
      </c>
      <c r="J1994" s="10">
        <v>33590</v>
      </c>
      <c r="K1994" s="10" t="str">
        <f>IF(MasterData5[[#This Row],[Income ]]&gt;$AB$12, "Above", "Below")</f>
        <v>Below</v>
      </c>
      <c r="L1994" s="10">
        <f>SUM(MasterData5[[#This Row],[MntWines]:[MntSweetProducts]])</f>
        <v>6</v>
      </c>
      <c r="M1994" s="53" t="str">
        <f>IF(MasterData5[[#This Row],[Total Purchase]]&gt;=500, "Over $500", "")</f>
        <v/>
      </c>
      <c r="N1994" s="10"/>
      <c r="O1994" s="14" t="str">
        <f>IF(AND(MasterData5[[#This Row],[MntWines]]&gt;=AB$4, MasterData5[[#This Row],[Income ]]&lt;=$AB$12), "Yes", "")</f>
        <v/>
      </c>
      <c r="P1994" s="14" t="str">
        <f>IF(AND(MasterData5[[#This Row],[MntFruits]]&gt;=AC$4, MasterData5[[#This Row],[Income ]]&lt;=$AB$12), "Yes", "")</f>
        <v/>
      </c>
      <c r="Q1994" s="14" t="str">
        <f>IF(AND(MasterData5[[#This Row],[MntMeatProducts]]&gt;=AD$4, MasterData5[[#This Row],[Income ]]&lt;=$AB$12), "Yes", "")</f>
        <v/>
      </c>
      <c r="R1994" s="14" t="str">
        <f>IF(AND(MasterData5[[#This Row],[MntFishProducts]]&gt;=AE$4, MasterData5[[#This Row],[Income ]]&lt;=$AB$12), "Yes", "")</f>
        <v/>
      </c>
      <c r="S1994" s="14" t="str">
        <f>IF(AND(MasterData5[[#This Row],[MntSweetProducts]]&gt;=AF$4, MasterData5[[#This Row],[Income ]]&lt;=$AB$12), "Yes", "")</f>
        <v/>
      </c>
      <c r="U1994" s="14" t="str">
        <f>IF(MasterData5[[#This Row],[MntWines]]&gt;=AB$4, "Yes", "")</f>
        <v/>
      </c>
      <c r="V1994" s="14" t="str">
        <f>IF(MasterData5[[#This Row],[MntFruits]]&gt;=AC$4, "Yes", "")</f>
        <v/>
      </c>
      <c r="W1994" s="14" t="str">
        <f>IF(MasterData5[[#This Row],[MntMeatProducts]]&gt;=AD$4, "Yes", "")</f>
        <v/>
      </c>
      <c r="X1994" s="14" t="str">
        <f>IF(MasterData5[[#This Row],[MntFishProducts]]&gt;=AE$4, "Yes", "")</f>
        <v/>
      </c>
      <c r="Y1994" s="14" t="str">
        <f>IF(MasterData5[[#This Row],[MntSweetProducts]]&gt;=AF$4, "Yes", "")</f>
        <v/>
      </c>
    </row>
    <row r="1995" spans="1:25" x14ac:dyDescent="0.3">
      <c r="A1995">
        <v>10120</v>
      </c>
      <c r="B1995" s="10">
        <v>116</v>
      </c>
      <c r="C1995" s="10">
        <v>6</v>
      </c>
      <c r="D1995" s="10">
        <v>82</v>
      </c>
      <c r="E1995" s="10">
        <v>6</v>
      </c>
      <c r="F1995" s="10">
        <v>6</v>
      </c>
      <c r="G1995" s="10">
        <v>41</v>
      </c>
      <c r="H1995" s="24">
        <f>2021-'Customer Profile'!B1994</f>
        <v>66</v>
      </c>
      <c r="I1995" s="10">
        <f>IF(Analysis!$B$60="Wine",B1995,IF(Analysis!$B$60="Fruit",C1995,IF(Analysis!$B$60="Meat",D1995,IF(Analysis!$B$60="Fish",E1995,IF(Analysis!$B$60="Sweet",F1995,"")))))</f>
        <v>6</v>
      </c>
      <c r="J1995" s="10">
        <v>38946</v>
      </c>
      <c r="K1995" s="10" t="str">
        <f>IF(MasterData5[[#This Row],[Income ]]&gt;$AB$12, "Above", "Below")</f>
        <v>Below</v>
      </c>
      <c r="L1995" s="10">
        <f>SUM(MasterData5[[#This Row],[MntWines]:[MntSweetProducts]])</f>
        <v>216</v>
      </c>
      <c r="M1995" s="53" t="str">
        <f>IF(MasterData5[[#This Row],[Total Purchase]]&gt;=500, "Over $500", "")</f>
        <v/>
      </c>
      <c r="N1995" s="10"/>
      <c r="O1995" s="14" t="str">
        <f>IF(AND(MasterData5[[#This Row],[MntWines]]&gt;=AB$4, MasterData5[[#This Row],[Income ]]&lt;=$AB$12), "Yes", "")</f>
        <v/>
      </c>
      <c r="P1995" s="14" t="str">
        <f>IF(AND(MasterData5[[#This Row],[MntFruits]]&gt;=AC$4, MasterData5[[#This Row],[Income ]]&lt;=$AB$12), "Yes", "")</f>
        <v/>
      </c>
      <c r="Q1995" s="14" t="str">
        <f>IF(AND(MasterData5[[#This Row],[MntMeatProducts]]&gt;=AD$4, MasterData5[[#This Row],[Income ]]&lt;=$AB$12), "Yes", "")</f>
        <v/>
      </c>
      <c r="R1995" s="14" t="str">
        <f>IF(AND(MasterData5[[#This Row],[MntFishProducts]]&gt;=AE$4, MasterData5[[#This Row],[Income ]]&lt;=$AB$12), "Yes", "")</f>
        <v/>
      </c>
      <c r="S1995" s="14" t="str">
        <f>IF(AND(MasterData5[[#This Row],[MntSweetProducts]]&gt;=AF$4, MasterData5[[#This Row],[Income ]]&lt;=$AB$12), "Yes", "")</f>
        <v/>
      </c>
      <c r="U1995" s="14" t="str">
        <f>IF(MasterData5[[#This Row],[MntWines]]&gt;=AB$4, "Yes", "")</f>
        <v/>
      </c>
      <c r="V1995" s="14" t="str">
        <f>IF(MasterData5[[#This Row],[MntFruits]]&gt;=AC$4, "Yes", "")</f>
        <v/>
      </c>
      <c r="W1995" s="14" t="str">
        <f>IF(MasterData5[[#This Row],[MntMeatProducts]]&gt;=AD$4, "Yes", "")</f>
        <v/>
      </c>
      <c r="X1995" s="14" t="str">
        <f>IF(MasterData5[[#This Row],[MntFishProducts]]&gt;=AE$4, "Yes", "")</f>
        <v/>
      </c>
      <c r="Y1995" s="14" t="str">
        <f>IF(MasterData5[[#This Row],[MntSweetProducts]]&gt;=AF$4, "Yes", "")</f>
        <v/>
      </c>
    </row>
    <row r="1996" spans="1:25" x14ac:dyDescent="0.3">
      <c r="A1996">
        <v>10127</v>
      </c>
      <c r="B1996" s="10">
        <v>301</v>
      </c>
      <c r="C1996" s="10">
        <v>11</v>
      </c>
      <c r="D1996" s="10">
        <v>61</v>
      </c>
      <c r="E1996" s="10">
        <v>4</v>
      </c>
      <c r="F1996" s="10">
        <v>7</v>
      </c>
      <c r="G1996" s="10">
        <v>11</v>
      </c>
      <c r="H1996" s="24">
        <f>2021-'Customer Profile'!B1995</f>
        <v>56</v>
      </c>
      <c r="I1996" s="10">
        <f>IF(Analysis!$B$60="Wine",B1996,IF(Analysis!$B$60="Fruit",C1996,IF(Analysis!$B$60="Meat",D1996,IF(Analysis!$B$60="Fish",E1996,IF(Analysis!$B$60="Sweet",F1996,"")))))</f>
        <v>4</v>
      </c>
      <c r="J1996" s="10">
        <v>58692</v>
      </c>
      <c r="K1996" s="10" t="str">
        <f>IF(MasterData5[[#This Row],[Income ]]&gt;$AB$12, "Above", "Below")</f>
        <v>Above</v>
      </c>
      <c r="L1996" s="10">
        <f>SUM(MasterData5[[#This Row],[MntWines]:[MntSweetProducts]])</f>
        <v>384</v>
      </c>
      <c r="M1996" s="53" t="str">
        <f>IF(MasterData5[[#This Row],[Total Purchase]]&gt;=500, "Over $500", "")</f>
        <v/>
      </c>
      <c r="N1996" s="10"/>
      <c r="O1996" s="14" t="str">
        <f>IF(AND(MasterData5[[#This Row],[MntWines]]&gt;=AB$4, MasterData5[[#This Row],[Income ]]&lt;=$AB$12), "Yes", "")</f>
        <v/>
      </c>
      <c r="P1996" s="14" t="str">
        <f>IF(AND(MasterData5[[#This Row],[MntFruits]]&gt;=AC$4, MasterData5[[#This Row],[Income ]]&lt;=$AB$12), "Yes", "")</f>
        <v/>
      </c>
      <c r="Q1996" s="14" t="str">
        <f>IF(AND(MasterData5[[#This Row],[MntMeatProducts]]&gt;=AD$4, MasterData5[[#This Row],[Income ]]&lt;=$AB$12), "Yes", "")</f>
        <v/>
      </c>
      <c r="R1996" s="14" t="str">
        <f>IF(AND(MasterData5[[#This Row],[MntFishProducts]]&gt;=AE$4, MasterData5[[#This Row],[Income ]]&lt;=$AB$12), "Yes", "")</f>
        <v/>
      </c>
      <c r="S1996" s="14" t="str">
        <f>IF(AND(MasterData5[[#This Row],[MntSweetProducts]]&gt;=AF$4, MasterData5[[#This Row],[Income ]]&lt;=$AB$12), "Yes", "")</f>
        <v/>
      </c>
      <c r="U1996" s="14" t="str">
        <f>IF(MasterData5[[#This Row],[MntWines]]&gt;=AB$4, "Yes", "")</f>
        <v/>
      </c>
      <c r="V1996" s="14" t="str">
        <f>IF(MasterData5[[#This Row],[MntFruits]]&gt;=AC$4, "Yes", "")</f>
        <v/>
      </c>
      <c r="W1996" s="14" t="str">
        <f>IF(MasterData5[[#This Row],[MntMeatProducts]]&gt;=AD$4, "Yes", "")</f>
        <v/>
      </c>
      <c r="X1996" s="14" t="str">
        <f>IF(MasterData5[[#This Row],[MntFishProducts]]&gt;=AE$4, "Yes", "")</f>
        <v/>
      </c>
      <c r="Y1996" s="14" t="str">
        <f>IF(MasterData5[[#This Row],[MntSweetProducts]]&gt;=AF$4, "Yes", "")</f>
        <v/>
      </c>
    </row>
    <row r="1997" spans="1:25" x14ac:dyDescent="0.3">
      <c r="A1997">
        <v>10128</v>
      </c>
      <c r="B1997" s="10">
        <v>620</v>
      </c>
      <c r="C1997" s="10">
        <v>16</v>
      </c>
      <c r="D1997" s="10">
        <v>165</v>
      </c>
      <c r="E1997" s="10">
        <v>0</v>
      </c>
      <c r="F1997" s="10">
        <v>24</v>
      </c>
      <c r="G1997" s="10">
        <v>82</v>
      </c>
      <c r="H1997" s="24">
        <f>2021-'Customer Profile'!B1996</f>
        <v>63</v>
      </c>
      <c r="I1997" s="10">
        <f>IF(Analysis!$B$60="Wine",B1997,IF(Analysis!$B$60="Fruit",C1997,IF(Analysis!$B$60="Meat",D1997,IF(Analysis!$B$60="Fish",E1997,IF(Analysis!$B$60="Sweet",F1997,"")))))</f>
        <v>0</v>
      </c>
      <c r="J1997" s="10">
        <v>53977</v>
      </c>
      <c r="K1997" s="10" t="str">
        <f>IF(MasterData5[[#This Row],[Income ]]&gt;$AB$12, "Above", "Below")</f>
        <v>Above</v>
      </c>
      <c r="L1997" s="10">
        <f>SUM(MasterData5[[#This Row],[MntWines]:[MntSweetProducts]])</f>
        <v>825</v>
      </c>
      <c r="M1997" s="53" t="str">
        <f>IF(MasterData5[[#This Row],[Total Purchase]]&gt;=500, "Over $500", "")</f>
        <v>Over $500</v>
      </c>
      <c r="N1997" s="10"/>
      <c r="O1997" s="14" t="str">
        <f>IF(AND(MasterData5[[#This Row],[MntWines]]&gt;=AB$4, MasterData5[[#This Row],[Income ]]&lt;=$AB$12), "Yes", "")</f>
        <v/>
      </c>
      <c r="P1997" s="14" t="str">
        <f>IF(AND(MasterData5[[#This Row],[MntFruits]]&gt;=AC$4, MasterData5[[#This Row],[Income ]]&lt;=$AB$12), "Yes", "")</f>
        <v/>
      </c>
      <c r="Q1997" s="14" t="str">
        <f>IF(AND(MasterData5[[#This Row],[MntMeatProducts]]&gt;=AD$4, MasterData5[[#This Row],[Income ]]&lt;=$AB$12), "Yes", "")</f>
        <v/>
      </c>
      <c r="R1997" s="14" t="str">
        <f>IF(AND(MasterData5[[#This Row],[MntFishProducts]]&gt;=AE$4, MasterData5[[#This Row],[Income ]]&lt;=$AB$12), "Yes", "")</f>
        <v/>
      </c>
      <c r="S1997" s="14" t="str">
        <f>IF(AND(MasterData5[[#This Row],[MntSweetProducts]]&gt;=AF$4, MasterData5[[#This Row],[Income ]]&lt;=$AB$12), "Yes", "")</f>
        <v/>
      </c>
      <c r="U1997" s="14" t="str">
        <f>IF(MasterData5[[#This Row],[MntWines]]&gt;=AB$4, "Yes", "")</f>
        <v>Yes</v>
      </c>
      <c r="V1997" s="14" t="str">
        <f>IF(MasterData5[[#This Row],[MntFruits]]&gt;=AC$4, "Yes", "")</f>
        <v/>
      </c>
      <c r="W1997" s="14" t="str">
        <f>IF(MasterData5[[#This Row],[MntMeatProducts]]&gt;=AD$4, "Yes", "")</f>
        <v/>
      </c>
      <c r="X1997" s="14" t="str">
        <f>IF(MasterData5[[#This Row],[MntFishProducts]]&gt;=AE$4, "Yes", "")</f>
        <v/>
      </c>
      <c r="Y1997" s="14" t="str">
        <f>IF(MasterData5[[#This Row],[MntSweetProducts]]&gt;=AF$4, "Yes", "")</f>
        <v/>
      </c>
    </row>
    <row r="1998" spans="1:25" x14ac:dyDescent="0.3">
      <c r="A1998">
        <v>10129</v>
      </c>
      <c r="B1998" s="10">
        <v>482</v>
      </c>
      <c r="C1998" s="10">
        <v>147</v>
      </c>
      <c r="D1998" s="10">
        <v>509</v>
      </c>
      <c r="E1998" s="10">
        <v>104</v>
      </c>
      <c r="F1998" s="10">
        <v>107</v>
      </c>
      <c r="G1998" s="10">
        <v>107</v>
      </c>
      <c r="H1998" s="24">
        <f>2021-'Customer Profile'!B1997</f>
        <v>55</v>
      </c>
      <c r="I1998" s="10">
        <f>IF(Analysis!$B$60="Wine",B1998,IF(Analysis!$B$60="Fruit",C1998,IF(Analysis!$B$60="Meat",D1998,IF(Analysis!$B$60="Fish",E1998,IF(Analysis!$B$60="Sweet",F1998,"")))))</f>
        <v>104</v>
      </c>
      <c r="J1998" s="10">
        <v>82427</v>
      </c>
      <c r="K1998" s="10" t="str">
        <f>IF(MasterData5[[#This Row],[Income ]]&gt;$AB$12, "Above", "Below")</f>
        <v>Above</v>
      </c>
      <c r="L1998" s="10">
        <f>SUM(MasterData5[[#This Row],[MntWines]:[MntSweetProducts]])</f>
        <v>1349</v>
      </c>
      <c r="M1998" s="53" t="str">
        <f>IF(MasterData5[[#This Row],[Total Purchase]]&gt;=500, "Over $500", "")</f>
        <v>Over $500</v>
      </c>
      <c r="N1998" s="10"/>
      <c r="O1998" s="14" t="str">
        <f>IF(AND(MasterData5[[#This Row],[MntWines]]&gt;=AB$4, MasterData5[[#This Row],[Income ]]&lt;=$AB$12), "Yes", "")</f>
        <v/>
      </c>
      <c r="P1998" s="14" t="str">
        <f>IF(AND(MasterData5[[#This Row],[MntFruits]]&gt;=AC$4, MasterData5[[#This Row],[Income ]]&lt;=$AB$12), "Yes", "")</f>
        <v/>
      </c>
      <c r="Q1998" s="14" t="str">
        <f>IF(AND(MasterData5[[#This Row],[MntMeatProducts]]&gt;=AD$4, MasterData5[[#This Row],[Income ]]&lt;=$AB$12), "Yes", "")</f>
        <v/>
      </c>
      <c r="R1998" s="14" t="str">
        <f>IF(AND(MasterData5[[#This Row],[MntFishProducts]]&gt;=AE$4, MasterData5[[#This Row],[Income ]]&lt;=$AB$12), "Yes", "")</f>
        <v/>
      </c>
      <c r="S1998" s="14" t="str">
        <f>IF(AND(MasterData5[[#This Row],[MntSweetProducts]]&gt;=AF$4, MasterData5[[#This Row],[Income ]]&lt;=$AB$12), "Yes", "")</f>
        <v/>
      </c>
      <c r="U1998" s="14" t="str">
        <f>IF(MasterData5[[#This Row],[MntWines]]&gt;=AB$4, "Yes", "")</f>
        <v>Yes</v>
      </c>
      <c r="V1998" s="14" t="str">
        <f>IF(MasterData5[[#This Row],[MntFruits]]&gt;=AC$4, "Yes", "")</f>
        <v>Yes</v>
      </c>
      <c r="W1998" s="14" t="str">
        <f>IF(MasterData5[[#This Row],[MntMeatProducts]]&gt;=AD$4, "Yes", "")</f>
        <v>Yes</v>
      </c>
      <c r="X1998" s="14" t="str">
        <f>IF(MasterData5[[#This Row],[MntFishProducts]]&gt;=AE$4, "Yes", "")</f>
        <v>Yes</v>
      </c>
      <c r="Y1998" s="14" t="str">
        <f>IF(MasterData5[[#This Row],[MntSweetProducts]]&gt;=AF$4, "Yes", "")</f>
        <v>Yes</v>
      </c>
    </row>
    <row r="1999" spans="1:25" x14ac:dyDescent="0.3">
      <c r="A1999">
        <v>10133</v>
      </c>
      <c r="B1999" s="10">
        <v>1302</v>
      </c>
      <c r="C1999" s="10">
        <v>68</v>
      </c>
      <c r="D1999" s="10">
        <v>731</v>
      </c>
      <c r="E1999" s="10">
        <v>89</v>
      </c>
      <c r="F1999" s="10">
        <v>114</v>
      </c>
      <c r="G1999" s="10">
        <v>45</v>
      </c>
      <c r="H1999" s="24">
        <f>2021-'Customer Profile'!B1998</f>
        <v>51</v>
      </c>
      <c r="I1999" s="10">
        <f>IF(Analysis!$B$60="Wine",B1999,IF(Analysis!$B$60="Fruit",C1999,IF(Analysis!$B$60="Meat",D1999,IF(Analysis!$B$60="Fish",E1999,IF(Analysis!$B$60="Sweet",F1999,"")))))</f>
        <v>89</v>
      </c>
      <c r="J1999" s="10">
        <v>93790</v>
      </c>
      <c r="K1999" s="10" t="str">
        <f>IF(MasterData5[[#This Row],[Income ]]&gt;$AB$12, "Above", "Below")</f>
        <v>Above</v>
      </c>
      <c r="L1999" s="10">
        <f>SUM(MasterData5[[#This Row],[MntWines]:[MntSweetProducts]])</f>
        <v>2304</v>
      </c>
      <c r="M1999" s="53" t="str">
        <f>IF(MasterData5[[#This Row],[Total Purchase]]&gt;=500, "Over $500", "")</f>
        <v>Over $500</v>
      </c>
      <c r="N1999" s="10"/>
      <c r="O1999" s="14" t="str">
        <f>IF(AND(MasterData5[[#This Row],[MntWines]]&gt;=AB$4, MasterData5[[#This Row],[Income ]]&lt;=$AB$12), "Yes", "")</f>
        <v/>
      </c>
      <c r="P1999" s="14" t="str">
        <f>IF(AND(MasterData5[[#This Row],[MntFruits]]&gt;=AC$4, MasterData5[[#This Row],[Income ]]&lt;=$AB$12), "Yes", "")</f>
        <v/>
      </c>
      <c r="Q1999" s="14" t="str">
        <f>IF(AND(MasterData5[[#This Row],[MntMeatProducts]]&gt;=AD$4, MasterData5[[#This Row],[Income ]]&lt;=$AB$12), "Yes", "")</f>
        <v/>
      </c>
      <c r="R1999" s="14" t="str">
        <f>IF(AND(MasterData5[[#This Row],[MntFishProducts]]&gt;=AE$4, MasterData5[[#This Row],[Income ]]&lt;=$AB$12), "Yes", "")</f>
        <v/>
      </c>
      <c r="S1999" s="14" t="str">
        <f>IF(AND(MasterData5[[#This Row],[MntSweetProducts]]&gt;=AF$4, MasterData5[[#This Row],[Income ]]&lt;=$AB$12), "Yes", "")</f>
        <v/>
      </c>
      <c r="U1999" s="14" t="str">
        <f>IF(MasterData5[[#This Row],[MntWines]]&gt;=AB$4, "Yes", "")</f>
        <v>Yes</v>
      </c>
      <c r="V1999" s="14" t="str">
        <f>IF(MasterData5[[#This Row],[MntFruits]]&gt;=AC$4, "Yes", "")</f>
        <v>Yes</v>
      </c>
      <c r="W1999" s="14" t="str">
        <f>IF(MasterData5[[#This Row],[MntMeatProducts]]&gt;=AD$4, "Yes", "")</f>
        <v>Yes</v>
      </c>
      <c r="X1999" s="14" t="str">
        <f>IF(MasterData5[[#This Row],[MntFishProducts]]&gt;=AE$4, "Yes", "")</f>
        <v>Yes</v>
      </c>
      <c r="Y1999" s="14" t="str">
        <f>IF(MasterData5[[#This Row],[MntSweetProducts]]&gt;=AF$4, "Yes", "")</f>
        <v>Yes</v>
      </c>
    </row>
    <row r="2000" spans="1:25" x14ac:dyDescent="0.3">
      <c r="A2000">
        <v>10140</v>
      </c>
      <c r="B2000" s="10">
        <v>1308</v>
      </c>
      <c r="C2000" s="10">
        <v>0</v>
      </c>
      <c r="D2000" s="10">
        <v>396</v>
      </c>
      <c r="E2000" s="10">
        <v>23</v>
      </c>
      <c r="F2000" s="10">
        <v>0</v>
      </c>
      <c r="G2000" s="10">
        <v>0</v>
      </c>
      <c r="H2000" s="24">
        <f>2021-'Customer Profile'!B1999</f>
        <v>38</v>
      </c>
      <c r="I2000" s="10">
        <f>IF(Analysis!$B$60="Wine",B2000,IF(Analysis!$B$60="Fruit",C2000,IF(Analysis!$B$60="Meat",D2000,IF(Analysis!$B$60="Fish",E2000,IF(Analysis!$B$60="Sweet",F2000,"")))))</f>
        <v>23</v>
      </c>
      <c r="J2000" s="10">
        <v>70123</v>
      </c>
      <c r="K2000" s="10" t="str">
        <f>IF(MasterData5[[#This Row],[Income ]]&gt;$AB$12, "Above", "Below")</f>
        <v>Above</v>
      </c>
      <c r="L2000" s="10">
        <f>SUM(MasterData5[[#This Row],[MntWines]:[MntSweetProducts]])</f>
        <v>1727</v>
      </c>
      <c r="M2000" s="53" t="str">
        <f>IF(MasterData5[[#This Row],[Total Purchase]]&gt;=500, "Over $500", "")</f>
        <v>Over $500</v>
      </c>
      <c r="N2000" s="10"/>
      <c r="O2000" s="14" t="str">
        <f>IF(AND(MasterData5[[#This Row],[MntWines]]&gt;=AB$4, MasterData5[[#This Row],[Income ]]&lt;=$AB$12), "Yes", "")</f>
        <v/>
      </c>
      <c r="P2000" s="14" t="str">
        <f>IF(AND(MasterData5[[#This Row],[MntFruits]]&gt;=AC$4, MasterData5[[#This Row],[Income ]]&lt;=$AB$12), "Yes", "")</f>
        <v/>
      </c>
      <c r="Q2000" s="14" t="str">
        <f>IF(AND(MasterData5[[#This Row],[MntMeatProducts]]&gt;=AD$4, MasterData5[[#This Row],[Income ]]&lt;=$AB$12), "Yes", "")</f>
        <v/>
      </c>
      <c r="R2000" s="14" t="str">
        <f>IF(AND(MasterData5[[#This Row],[MntFishProducts]]&gt;=AE$4, MasterData5[[#This Row],[Income ]]&lt;=$AB$12), "Yes", "")</f>
        <v/>
      </c>
      <c r="S2000" s="14" t="str">
        <f>IF(AND(MasterData5[[#This Row],[MntSweetProducts]]&gt;=AF$4, MasterData5[[#This Row],[Income ]]&lt;=$AB$12), "Yes", "")</f>
        <v/>
      </c>
      <c r="U2000" s="14" t="str">
        <f>IF(MasterData5[[#This Row],[MntWines]]&gt;=AB$4, "Yes", "")</f>
        <v>Yes</v>
      </c>
      <c r="V2000" s="14" t="str">
        <f>IF(MasterData5[[#This Row],[MntFruits]]&gt;=AC$4, "Yes", "")</f>
        <v/>
      </c>
      <c r="W2000" s="14" t="str">
        <f>IF(MasterData5[[#This Row],[MntMeatProducts]]&gt;=AD$4, "Yes", "")</f>
        <v>Yes</v>
      </c>
      <c r="X2000" s="14" t="str">
        <f>IF(MasterData5[[#This Row],[MntFishProducts]]&gt;=AE$4, "Yes", "")</f>
        <v/>
      </c>
      <c r="Y2000" s="14" t="str">
        <f>IF(MasterData5[[#This Row],[MntSweetProducts]]&gt;=AF$4, "Yes", "")</f>
        <v/>
      </c>
    </row>
    <row r="2001" spans="1:25" x14ac:dyDescent="0.3">
      <c r="A2001">
        <v>10141</v>
      </c>
      <c r="B2001" s="10">
        <v>7</v>
      </c>
      <c r="C2001" s="10">
        <v>1</v>
      </c>
      <c r="D2001" s="10">
        <v>6</v>
      </c>
      <c r="E2001" s="10">
        <v>0</v>
      </c>
      <c r="F2001" s="10">
        <v>3</v>
      </c>
      <c r="G2001" s="10">
        <v>3</v>
      </c>
      <c r="H2001" s="24">
        <f>2021-'Customer Profile'!B2000</f>
        <v>61</v>
      </c>
      <c r="I2001" s="10">
        <f>IF(Analysis!$B$60="Wine",B2001,IF(Analysis!$B$60="Fruit",C2001,IF(Analysis!$B$60="Meat",D2001,IF(Analysis!$B$60="Fish",E2001,IF(Analysis!$B$60="Sweet",F2001,"")))))</f>
        <v>0</v>
      </c>
      <c r="J2001" s="10">
        <v>39228</v>
      </c>
      <c r="K2001" s="10" t="str">
        <f>IF(MasterData5[[#This Row],[Income ]]&gt;$AB$12, "Above", "Below")</f>
        <v>Below</v>
      </c>
      <c r="L2001" s="10">
        <f>SUM(MasterData5[[#This Row],[MntWines]:[MntSweetProducts]])</f>
        <v>17</v>
      </c>
      <c r="M2001" s="53" t="str">
        <f>IF(MasterData5[[#This Row],[Total Purchase]]&gt;=500, "Over $500", "")</f>
        <v/>
      </c>
      <c r="N2001" s="10"/>
      <c r="O2001" s="14" t="str">
        <f>IF(AND(MasterData5[[#This Row],[MntWines]]&gt;=AB$4, MasterData5[[#This Row],[Income ]]&lt;=$AB$12), "Yes", "")</f>
        <v/>
      </c>
      <c r="P2001" s="14" t="str">
        <f>IF(AND(MasterData5[[#This Row],[MntFruits]]&gt;=AC$4, MasterData5[[#This Row],[Income ]]&lt;=$AB$12), "Yes", "")</f>
        <v/>
      </c>
      <c r="Q2001" s="14" t="str">
        <f>IF(AND(MasterData5[[#This Row],[MntMeatProducts]]&gt;=AD$4, MasterData5[[#This Row],[Income ]]&lt;=$AB$12), "Yes", "")</f>
        <v/>
      </c>
      <c r="R2001" s="14" t="str">
        <f>IF(AND(MasterData5[[#This Row],[MntFishProducts]]&gt;=AE$4, MasterData5[[#This Row],[Income ]]&lt;=$AB$12), "Yes", "")</f>
        <v/>
      </c>
      <c r="S2001" s="14" t="str">
        <f>IF(AND(MasterData5[[#This Row],[MntSweetProducts]]&gt;=AF$4, MasterData5[[#This Row],[Income ]]&lt;=$AB$12), "Yes", "")</f>
        <v/>
      </c>
      <c r="U2001" s="14" t="str">
        <f>IF(MasterData5[[#This Row],[MntWines]]&gt;=AB$4, "Yes", "")</f>
        <v/>
      </c>
      <c r="V2001" s="14" t="str">
        <f>IF(MasterData5[[#This Row],[MntFruits]]&gt;=AC$4, "Yes", "")</f>
        <v/>
      </c>
      <c r="W2001" s="14" t="str">
        <f>IF(MasterData5[[#This Row],[MntMeatProducts]]&gt;=AD$4, "Yes", "")</f>
        <v/>
      </c>
      <c r="X2001" s="14" t="str">
        <f>IF(MasterData5[[#This Row],[MntFishProducts]]&gt;=AE$4, "Yes", "")</f>
        <v/>
      </c>
      <c r="Y2001" s="14" t="str">
        <f>IF(MasterData5[[#This Row],[MntSweetProducts]]&gt;=AF$4, "Yes", "")</f>
        <v/>
      </c>
    </row>
    <row r="2002" spans="1:25" x14ac:dyDescent="0.3">
      <c r="A2002">
        <v>10142</v>
      </c>
      <c r="B2002" s="10">
        <v>372</v>
      </c>
      <c r="C2002" s="10">
        <v>18</v>
      </c>
      <c r="D2002" s="10">
        <v>126</v>
      </c>
      <c r="E2002" s="10">
        <v>47</v>
      </c>
      <c r="F2002" s="10">
        <v>48</v>
      </c>
      <c r="G2002" s="10">
        <v>78</v>
      </c>
      <c r="H2002" s="24">
        <f>2021-'Customer Profile'!B2001</f>
        <v>45</v>
      </c>
      <c r="I2002" s="10">
        <f>IF(Analysis!$B$60="Wine",B2002,IF(Analysis!$B$60="Fruit",C2002,IF(Analysis!$B$60="Meat",D2002,IF(Analysis!$B$60="Fish",E2002,IF(Analysis!$B$60="Sweet",F2002,"")))))</f>
        <v>47</v>
      </c>
      <c r="J2002" s="10">
        <v>66476</v>
      </c>
      <c r="K2002" s="10" t="str">
        <f>IF(MasterData5[[#This Row],[Income ]]&gt;$AB$12, "Above", "Below")</f>
        <v>Above</v>
      </c>
      <c r="L2002" s="10">
        <f>SUM(MasterData5[[#This Row],[MntWines]:[MntSweetProducts]])</f>
        <v>611</v>
      </c>
      <c r="M2002" s="53" t="str">
        <f>IF(MasterData5[[#This Row],[Total Purchase]]&gt;=500, "Over $500", "")</f>
        <v>Over $500</v>
      </c>
      <c r="N2002" s="10"/>
      <c r="O2002" s="14" t="str">
        <f>IF(AND(MasterData5[[#This Row],[MntWines]]&gt;=AB$4, MasterData5[[#This Row],[Income ]]&lt;=$AB$12), "Yes", "")</f>
        <v/>
      </c>
      <c r="P2002" s="14" t="str">
        <f>IF(AND(MasterData5[[#This Row],[MntFruits]]&gt;=AC$4, MasterData5[[#This Row],[Income ]]&lt;=$AB$12), "Yes", "")</f>
        <v/>
      </c>
      <c r="Q2002" s="14" t="str">
        <f>IF(AND(MasterData5[[#This Row],[MntMeatProducts]]&gt;=AD$4, MasterData5[[#This Row],[Income ]]&lt;=$AB$12), "Yes", "")</f>
        <v/>
      </c>
      <c r="R2002" s="14" t="str">
        <f>IF(AND(MasterData5[[#This Row],[MntFishProducts]]&gt;=AE$4, MasterData5[[#This Row],[Income ]]&lt;=$AB$12), "Yes", "")</f>
        <v/>
      </c>
      <c r="S2002" s="14" t="str">
        <f>IF(AND(MasterData5[[#This Row],[MntSweetProducts]]&gt;=AF$4, MasterData5[[#This Row],[Income ]]&lt;=$AB$12), "Yes", "")</f>
        <v/>
      </c>
      <c r="U2002" s="14" t="str">
        <f>IF(MasterData5[[#This Row],[MntWines]]&gt;=AB$4, "Yes", "")</f>
        <v>Yes</v>
      </c>
      <c r="V2002" s="14" t="str">
        <f>IF(MasterData5[[#This Row],[MntFruits]]&gt;=AC$4, "Yes", "")</f>
        <v/>
      </c>
      <c r="W2002" s="14" t="str">
        <f>IF(MasterData5[[#This Row],[MntMeatProducts]]&gt;=AD$4, "Yes", "")</f>
        <v/>
      </c>
      <c r="X2002" s="14" t="str">
        <f>IF(MasterData5[[#This Row],[MntFishProducts]]&gt;=AE$4, "Yes", "")</f>
        <v>Yes</v>
      </c>
      <c r="Y2002" s="14" t="str">
        <f>IF(MasterData5[[#This Row],[MntSweetProducts]]&gt;=AF$4, "Yes", "")</f>
        <v>Yes</v>
      </c>
    </row>
    <row r="2003" spans="1:25" x14ac:dyDescent="0.3">
      <c r="A2003">
        <v>10144</v>
      </c>
      <c r="B2003" s="10">
        <v>297</v>
      </c>
      <c r="C2003" s="10">
        <v>7</v>
      </c>
      <c r="D2003" s="10">
        <v>79</v>
      </c>
      <c r="E2003" s="10">
        <v>0</v>
      </c>
      <c r="F2003" s="10">
        <v>11</v>
      </c>
      <c r="G2003" s="10">
        <v>182</v>
      </c>
      <c r="H2003" s="24">
        <f>2021-'Customer Profile'!B2002</f>
        <v>45</v>
      </c>
      <c r="I2003" s="10">
        <f>IF(Analysis!$B$60="Wine",B2003,IF(Analysis!$B$60="Fruit",C2003,IF(Analysis!$B$60="Meat",D2003,IF(Analysis!$B$60="Fish",E2003,IF(Analysis!$B$60="Sweet",F2003,"")))))</f>
        <v>0</v>
      </c>
      <c r="J2003" s="10">
        <v>51369</v>
      </c>
      <c r="K2003" s="10" t="str">
        <f>IF(MasterData5[[#This Row],[Income ]]&gt;$AB$12, "Above", "Below")</f>
        <v>Below</v>
      </c>
      <c r="L2003" s="10">
        <f>SUM(MasterData5[[#This Row],[MntWines]:[MntSweetProducts]])</f>
        <v>394</v>
      </c>
      <c r="M2003" s="53" t="str">
        <f>IF(MasterData5[[#This Row],[Total Purchase]]&gt;=500, "Over $500", "")</f>
        <v/>
      </c>
      <c r="N2003" s="10"/>
      <c r="O2003" s="14" t="str">
        <f>IF(AND(MasterData5[[#This Row],[MntWines]]&gt;=AB$4, MasterData5[[#This Row],[Income ]]&lt;=$AB$12), "Yes", "")</f>
        <v/>
      </c>
      <c r="P2003" s="14" t="str">
        <f>IF(AND(MasterData5[[#This Row],[MntFruits]]&gt;=AC$4, MasterData5[[#This Row],[Income ]]&lt;=$AB$12), "Yes", "")</f>
        <v/>
      </c>
      <c r="Q2003" s="14" t="str">
        <f>IF(AND(MasterData5[[#This Row],[MntMeatProducts]]&gt;=AD$4, MasterData5[[#This Row],[Income ]]&lt;=$AB$12), "Yes", "")</f>
        <v/>
      </c>
      <c r="R2003" s="14" t="str">
        <f>IF(AND(MasterData5[[#This Row],[MntFishProducts]]&gt;=AE$4, MasterData5[[#This Row],[Income ]]&lt;=$AB$12), "Yes", "")</f>
        <v/>
      </c>
      <c r="S2003" s="14" t="str">
        <f>IF(AND(MasterData5[[#This Row],[MntSweetProducts]]&gt;=AF$4, MasterData5[[#This Row],[Income ]]&lt;=$AB$12), "Yes", "")</f>
        <v/>
      </c>
      <c r="U2003" s="14" t="str">
        <f>IF(MasterData5[[#This Row],[MntWines]]&gt;=AB$4, "Yes", "")</f>
        <v/>
      </c>
      <c r="V2003" s="14" t="str">
        <f>IF(MasterData5[[#This Row],[MntFruits]]&gt;=AC$4, "Yes", "")</f>
        <v/>
      </c>
      <c r="W2003" s="14" t="str">
        <f>IF(MasterData5[[#This Row],[MntMeatProducts]]&gt;=AD$4, "Yes", "")</f>
        <v/>
      </c>
      <c r="X2003" s="14" t="str">
        <f>IF(MasterData5[[#This Row],[MntFishProducts]]&gt;=AE$4, "Yes", "")</f>
        <v/>
      </c>
      <c r="Y2003" s="14" t="str">
        <f>IF(MasterData5[[#This Row],[MntSweetProducts]]&gt;=AF$4, "Yes", "")</f>
        <v/>
      </c>
    </row>
    <row r="2004" spans="1:25" x14ac:dyDescent="0.3">
      <c r="A2004">
        <v>10146</v>
      </c>
      <c r="B2004" s="10">
        <v>25</v>
      </c>
      <c r="C2004" s="10">
        <v>1</v>
      </c>
      <c r="D2004" s="10">
        <v>13</v>
      </c>
      <c r="E2004" s="10">
        <v>0</v>
      </c>
      <c r="F2004" s="10">
        <v>0</v>
      </c>
      <c r="G2004" s="10">
        <v>3</v>
      </c>
      <c r="H2004" s="24">
        <f>2021-'Customer Profile'!B2003</f>
        <v>49</v>
      </c>
      <c r="I2004" s="10">
        <f>IF(Analysis!$B$60="Wine",B2004,IF(Analysis!$B$60="Fruit",C2004,IF(Analysis!$B$60="Meat",D2004,IF(Analysis!$B$60="Fish",E2004,IF(Analysis!$B$60="Sweet",F2004,"")))))</f>
        <v>0</v>
      </c>
      <c r="J2004" s="10">
        <v>38887</v>
      </c>
      <c r="K2004" s="10" t="str">
        <f>IF(MasterData5[[#This Row],[Income ]]&gt;$AB$12, "Above", "Below")</f>
        <v>Below</v>
      </c>
      <c r="L2004" s="10">
        <f>SUM(MasterData5[[#This Row],[MntWines]:[MntSweetProducts]])</f>
        <v>39</v>
      </c>
      <c r="M2004" s="53" t="str">
        <f>IF(MasterData5[[#This Row],[Total Purchase]]&gt;=500, "Over $500", "")</f>
        <v/>
      </c>
      <c r="N2004" s="10"/>
      <c r="O2004" s="14" t="str">
        <f>IF(AND(MasterData5[[#This Row],[MntWines]]&gt;=AB$4, MasterData5[[#This Row],[Income ]]&lt;=$AB$12), "Yes", "")</f>
        <v/>
      </c>
      <c r="P2004" s="14" t="str">
        <f>IF(AND(MasterData5[[#This Row],[MntFruits]]&gt;=AC$4, MasterData5[[#This Row],[Income ]]&lt;=$AB$12), "Yes", "")</f>
        <v/>
      </c>
      <c r="Q2004" s="14" t="str">
        <f>IF(AND(MasterData5[[#This Row],[MntMeatProducts]]&gt;=AD$4, MasterData5[[#This Row],[Income ]]&lt;=$AB$12), "Yes", "")</f>
        <v/>
      </c>
      <c r="R2004" s="14" t="str">
        <f>IF(AND(MasterData5[[#This Row],[MntFishProducts]]&gt;=AE$4, MasterData5[[#This Row],[Income ]]&lt;=$AB$12), "Yes", "")</f>
        <v/>
      </c>
      <c r="S2004" s="14" t="str">
        <f>IF(AND(MasterData5[[#This Row],[MntSweetProducts]]&gt;=AF$4, MasterData5[[#This Row],[Income ]]&lt;=$AB$12), "Yes", "")</f>
        <v/>
      </c>
      <c r="U2004" s="14" t="str">
        <f>IF(MasterData5[[#This Row],[MntWines]]&gt;=AB$4, "Yes", "")</f>
        <v/>
      </c>
      <c r="V2004" s="14" t="str">
        <f>IF(MasterData5[[#This Row],[MntFruits]]&gt;=AC$4, "Yes", "")</f>
        <v/>
      </c>
      <c r="W2004" s="14" t="str">
        <f>IF(MasterData5[[#This Row],[MntMeatProducts]]&gt;=AD$4, "Yes", "")</f>
        <v/>
      </c>
      <c r="X2004" s="14" t="str">
        <f>IF(MasterData5[[#This Row],[MntFishProducts]]&gt;=AE$4, "Yes", "")</f>
        <v/>
      </c>
      <c r="Y2004" s="14" t="str">
        <f>IF(MasterData5[[#This Row],[MntSweetProducts]]&gt;=AF$4, "Yes", "")</f>
        <v/>
      </c>
    </row>
    <row r="2005" spans="1:25" x14ac:dyDescent="0.3">
      <c r="A2005">
        <v>10150</v>
      </c>
      <c r="B2005" s="10">
        <v>464</v>
      </c>
      <c r="C2005" s="10">
        <v>28</v>
      </c>
      <c r="D2005" s="10">
        <v>873</v>
      </c>
      <c r="E2005" s="10">
        <v>29</v>
      </c>
      <c r="F2005" s="10">
        <v>18</v>
      </c>
      <c r="G2005" s="10">
        <v>37</v>
      </c>
      <c r="H2005" s="24">
        <f>2021-'Customer Profile'!B2004</f>
        <v>60</v>
      </c>
      <c r="I2005" s="10">
        <f>IF(Analysis!$B$60="Wine",B2005,IF(Analysis!$B$60="Fruit",C2005,IF(Analysis!$B$60="Meat",D2005,IF(Analysis!$B$60="Fish",E2005,IF(Analysis!$B$60="Sweet",F2005,"")))))</f>
        <v>29</v>
      </c>
      <c r="J2005" s="10">
        <v>86429</v>
      </c>
      <c r="K2005" s="10" t="str">
        <f>IF(MasterData5[[#This Row],[Income ]]&gt;$AB$12, "Above", "Below")</f>
        <v>Above</v>
      </c>
      <c r="L2005" s="10">
        <f>SUM(MasterData5[[#This Row],[MntWines]:[MntSweetProducts]])</f>
        <v>1412</v>
      </c>
      <c r="M2005" s="53" t="str">
        <f>IF(MasterData5[[#This Row],[Total Purchase]]&gt;=500, "Over $500", "")</f>
        <v>Over $500</v>
      </c>
      <c r="N2005" s="10"/>
      <c r="O2005" s="14" t="str">
        <f>IF(AND(MasterData5[[#This Row],[MntWines]]&gt;=AB$4, MasterData5[[#This Row],[Income ]]&lt;=$AB$12), "Yes", "")</f>
        <v/>
      </c>
      <c r="P2005" s="14" t="str">
        <f>IF(AND(MasterData5[[#This Row],[MntFruits]]&gt;=AC$4, MasterData5[[#This Row],[Income ]]&lt;=$AB$12), "Yes", "")</f>
        <v/>
      </c>
      <c r="Q2005" s="14" t="str">
        <f>IF(AND(MasterData5[[#This Row],[MntMeatProducts]]&gt;=AD$4, MasterData5[[#This Row],[Income ]]&lt;=$AB$12), "Yes", "")</f>
        <v/>
      </c>
      <c r="R2005" s="14" t="str">
        <f>IF(AND(MasterData5[[#This Row],[MntFishProducts]]&gt;=AE$4, MasterData5[[#This Row],[Income ]]&lt;=$AB$12), "Yes", "")</f>
        <v/>
      </c>
      <c r="S2005" s="14" t="str">
        <f>IF(AND(MasterData5[[#This Row],[MntSweetProducts]]&gt;=AF$4, MasterData5[[#This Row],[Income ]]&lt;=$AB$12), "Yes", "")</f>
        <v/>
      </c>
      <c r="U2005" s="14" t="str">
        <f>IF(MasterData5[[#This Row],[MntWines]]&gt;=AB$4, "Yes", "")</f>
        <v>Yes</v>
      </c>
      <c r="V2005" s="14" t="str">
        <f>IF(MasterData5[[#This Row],[MntFruits]]&gt;=AC$4, "Yes", "")</f>
        <v>Yes</v>
      </c>
      <c r="W2005" s="14" t="str">
        <f>IF(MasterData5[[#This Row],[MntMeatProducts]]&gt;=AD$4, "Yes", "")</f>
        <v>Yes</v>
      </c>
      <c r="X2005" s="14" t="str">
        <f>IF(MasterData5[[#This Row],[MntFishProducts]]&gt;=AE$4, "Yes", "")</f>
        <v/>
      </c>
      <c r="Y2005" s="14" t="str">
        <f>IF(MasterData5[[#This Row],[MntSweetProducts]]&gt;=AF$4, "Yes", "")</f>
        <v/>
      </c>
    </row>
    <row r="2006" spans="1:25" x14ac:dyDescent="0.3">
      <c r="A2006">
        <v>10151</v>
      </c>
      <c r="B2006" s="10">
        <v>317</v>
      </c>
      <c r="C2006" s="10">
        <v>46</v>
      </c>
      <c r="D2006" s="10">
        <v>247</v>
      </c>
      <c r="E2006" s="10">
        <v>151</v>
      </c>
      <c r="F2006" s="10">
        <v>46</v>
      </c>
      <c r="G2006" s="10">
        <v>139</v>
      </c>
      <c r="H2006" s="24">
        <f>2021-'Customer Profile'!B2005</f>
        <v>61</v>
      </c>
      <c r="I2006" s="10">
        <f>IF(Analysis!$B$60="Wine",B2006,IF(Analysis!$B$60="Fruit",C2006,IF(Analysis!$B$60="Meat",D2006,IF(Analysis!$B$60="Fish",E2006,IF(Analysis!$B$60="Sweet",F2006,"")))))</f>
        <v>151</v>
      </c>
      <c r="J2006" s="10">
        <v>62204</v>
      </c>
      <c r="K2006" s="10" t="str">
        <f>IF(MasterData5[[#This Row],[Income ]]&gt;$AB$12, "Above", "Below")</f>
        <v>Above</v>
      </c>
      <c r="L2006" s="10">
        <f>SUM(MasterData5[[#This Row],[MntWines]:[MntSweetProducts]])</f>
        <v>807</v>
      </c>
      <c r="M2006" s="53" t="str">
        <f>IF(MasterData5[[#This Row],[Total Purchase]]&gt;=500, "Over $500", "")</f>
        <v>Over $500</v>
      </c>
      <c r="N2006" s="10"/>
      <c r="O2006" s="14" t="str">
        <f>IF(AND(MasterData5[[#This Row],[MntWines]]&gt;=AB$4, MasterData5[[#This Row],[Income ]]&lt;=$AB$12), "Yes", "")</f>
        <v/>
      </c>
      <c r="P2006" s="14" t="str">
        <f>IF(AND(MasterData5[[#This Row],[MntFruits]]&gt;=AC$4, MasterData5[[#This Row],[Income ]]&lt;=$AB$12), "Yes", "")</f>
        <v/>
      </c>
      <c r="Q2006" s="14" t="str">
        <f>IF(AND(MasterData5[[#This Row],[MntMeatProducts]]&gt;=AD$4, MasterData5[[#This Row],[Income ]]&lt;=$AB$12), "Yes", "")</f>
        <v/>
      </c>
      <c r="R2006" s="14" t="str">
        <f>IF(AND(MasterData5[[#This Row],[MntFishProducts]]&gt;=AE$4, MasterData5[[#This Row],[Income ]]&lt;=$AB$12), "Yes", "")</f>
        <v/>
      </c>
      <c r="S2006" s="14" t="str">
        <f>IF(AND(MasterData5[[#This Row],[MntSweetProducts]]&gt;=AF$4, MasterData5[[#This Row],[Income ]]&lt;=$AB$12), "Yes", "")</f>
        <v/>
      </c>
      <c r="U2006" s="14" t="str">
        <f>IF(MasterData5[[#This Row],[MntWines]]&gt;=AB$4, "Yes", "")</f>
        <v>Yes</v>
      </c>
      <c r="V2006" s="14" t="str">
        <f>IF(MasterData5[[#This Row],[MntFruits]]&gt;=AC$4, "Yes", "")</f>
        <v>Yes</v>
      </c>
      <c r="W2006" s="14" t="str">
        <f>IF(MasterData5[[#This Row],[MntMeatProducts]]&gt;=AD$4, "Yes", "")</f>
        <v>Yes</v>
      </c>
      <c r="X2006" s="14" t="str">
        <f>IF(MasterData5[[#This Row],[MntFishProducts]]&gt;=AE$4, "Yes", "")</f>
        <v>Yes</v>
      </c>
      <c r="Y2006" s="14" t="str">
        <f>IF(MasterData5[[#This Row],[MntSweetProducts]]&gt;=AF$4, "Yes", "")</f>
        <v>Yes</v>
      </c>
    </row>
    <row r="2007" spans="1:25" x14ac:dyDescent="0.3">
      <c r="A2007">
        <v>10156</v>
      </c>
      <c r="B2007" s="10">
        <v>215</v>
      </c>
      <c r="C2007" s="10">
        <v>63</v>
      </c>
      <c r="D2007" s="10">
        <v>507</v>
      </c>
      <c r="E2007" s="10">
        <v>231</v>
      </c>
      <c r="F2007" s="10">
        <v>31</v>
      </c>
      <c r="G2007" s="10">
        <v>190</v>
      </c>
      <c r="H2007" s="24">
        <f>2021-'Customer Profile'!B2006</f>
        <v>46</v>
      </c>
      <c r="I2007" s="10">
        <f>IF(Analysis!$B$60="Wine",B2007,IF(Analysis!$B$60="Fruit",C2007,IF(Analysis!$B$60="Meat",D2007,IF(Analysis!$B$60="Fish",E2007,IF(Analysis!$B$60="Sweet",F2007,"")))))</f>
        <v>231</v>
      </c>
      <c r="J2007" s="10">
        <v>84196</v>
      </c>
      <c r="K2007" s="10" t="str">
        <f>IF(MasterData5[[#This Row],[Income ]]&gt;$AB$12, "Above", "Below")</f>
        <v>Above</v>
      </c>
      <c r="L2007" s="10">
        <f>SUM(MasterData5[[#This Row],[MntWines]:[MntSweetProducts]])</f>
        <v>1047</v>
      </c>
      <c r="M2007" s="53" t="str">
        <f>IF(MasterData5[[#This Row],[Total Purchase]]&gt;=500, "Over $500", "")</f>
        <v>Over $500</v>
      </c>
      <c r="N2007" s="10"/>
      <c r="O2007" s="14" t="str">
        <f>IF(AND(MasterData5[[#This Row],[MntWines]]&gt;=AB$4, MasterData5[[#This Row],[Income ]]&lt;=$AB$12), "Yes", "")</f>
        <v/>
      </c>
      <c r="P2007" s="14" t="str">
        <f>IF(AND(MasterData5[[#This Row],[MntFruits]]&gt;=AC$4, MasterData5[[#This Row],[Income ]]&lt;=$AB$12), "Yes", "")</f>
        <v/>
      </c>
      <c r="Q2007" s="14" t="str">
        <f>IF(AND(MasterData5[[#This Row],[MntMeatProducts]]&gt;=AD$4, MasterData5[[#This Row],[Income ]]&lt;=$AB$12), "Yes", "")</f>
        <v/>
      </c>
      <c r="R2007" s="14" t="str">
        <f>IF(AND(MasterData5[[#This Row],[MntFishProducts]]&gt;=AE$4, MasterData5[[#This Row],[Income ]]&lt;=$AB$12), "Yes", "")</f>
        <v/>
      </c>
      <c r="S2007" s="14" t="str">
        <f>IF(AND(MasterData5[[#This Row],[MntSweetProducts]]&gt;=AF$4, MasterData5[[#This Row],[Income ]]&lt;=$AB$12), "Yes", "")</f>
        <v/>
      </c>
      <c r="U2007" s="14" t="str">
        <f>IF(MasterData5[[#This Row],[MntWines]]&gt;=AB$4, "Yes", "")</f>
        <v/>
      </c>
      <c r="V2007" s="14" t="str">
        <f>IF(MasterData5[[#This Row],[MntFruits]]&gt;=AC$4, "Yes", "")</f>
        <v>Yes</v>
      </c>
      <c r="W2007" s="14" t="str">
        <f>IF(MasterData5[[#This Row],[MntMeatProducts]]&gt;=AD$4, "Yes", "")</f>
        <v>Yes</v>
      </c>
      <c r="X2007" s="14" t="str">
        <f>IF(MasterData5[[#This Row],[MntFishProducts]]&gt;=AE$4, "Yes", "")</f>
        <v>Yes</v>
      </c>
      <c r="Y2007" s="14" t="str">
        <f>IF(MasterData5[[#This Row],[MntSweetProducts]]&gt;=AF$4, "Yes", "")</f>
        <v>Yes</v>
      </c>
    </row>
    <row r="2008" spans="1:25" x14ac:dyDescent="0.3">
      <c r="A2008">
        <v>10157</v>
      </c>
      <c r="B2008" s="10">
        <v>89</v>
      </c>
      <c r="C2008" s="10">
        <v>15</v>
      </c>
      <c r="D2008" s="10">
        <v>89</v>
      </c>
      <c r="E2008" s="10">
        <v>34</v>
      </c>
      <c r="F2008" s="10">
        <v>42</v>
      </c>
      <c r="G2008" s="10">
        <v>5</v>
      </c>
      <c r="H2008" s="24">
        <f>2021-'Customer Profile'!B2007</f>
        <v>56</v>
      </c>
      <c r="I2008" s="10">
        <f>IF(Analysis!$B$60="Wine",B2008,IF(Analysis!$B$60="Fruit",C2008,IF(Analysis!$B$60="Meat",D2008,IF(Analysis!$B$60="Fish",E2008,IF(Analysis!$B$60="Sweet",F2008,"")))))</f>
        <v>34</v>
      </c>
      <c r="J2008" s="10">
        <v>59686</v>
      </c>
      <c r="K2008" s="10" t="str">
        <f>IF(MasterData5[[#This Row],[Income ]]&gt;$AB$12, "Above", "Below")</f>
        <v>Above</v>
      </c>
      <c r="L2008" s="10">
        <f>SUM(MasterData5[[#This Row],[MntWines]:[MntSweetProducts]])</f>
        <v>269</v>
      </c>
      <c r="M2008" s="53" t="str">
        <f>IF(MasterData5[[#This Row],[Total Purchase]]&gt;=500, "Over $500", "")</f>
        <v/>
      </c>
      <c r="N2008" s="10"/>
      <c r="O2008" s="14" t="str">
        <f>IF(AND(MasterData5[[#This Row],[MntWines]]&gt;=AB$4, MasterData5[[#This Row],[Income ]]&lt;=$AB$12), "Yes", "")</f>
        <v/>
      </c>
      <c r="P2008" s="14" t="str">
        <f>IF(AND(MasterData5[[#This Row],[MntFruits]]&gt;=AC$4, MasterData5[[#This Row],[Income ]]&lt;=$AB$12), "Yes", "")</f>
        <v/>
      </c>
      <c r="Q2008" s="14" t="str">
        <f>IF(AND(MasterData5[[#This Row],[MntMeatProducts]]&gt;=AD$4, MasterData5[[#This Row],[Income ]]&lt;=$AB$12), "Yes", "")</f>
        <v/>
      </c>
      <c r="R2008" s="14" t="str">
        <f>IF(AND(MasterData5[[#This Row],[MntFishProducts]]&gt;=AE$4, MasterData5[[#This Row],[Income ]]&lt;=$AB$12), "Yes", "")</f>
        <v/>
      </c>
      <c r="S2008" s="14" t="str">
        <f>IF(AND(MasterData5[[#This Row],[MntSweetProducts]]&gt;=AF$4, MasterData5[[#This Row],[Income ]]&lt;=$AB$12), "Yes", "")</f>
        <v/>
      </c>
      <c r="U2008" s="14" t="str">
        <f>IF(MasterData5[[#This Row],[MntWines]]&gt;=AB$4, "Yes", "")</f>
        <v/>
      </c>
      <c r="V2008" s="14" t="str">
        <f>IF(MasterData5[[#This Row],[MntFruits]]&gt;=AC$4, "Yes", "")</f>
        <v/>
      </c>
      <c r="W2008" s="14" t="str">
        <f>IF(MasterData5[[#This Row],[MntMeatProducts]]&gt;=AD$4, "Yes", "")</f>
        <v/>
      </c>
      <c r="X2008" s="14" t="str">
        <f>IF(MasterData5[[#This Row],[MntFishProducts]]&gt;=AE$4, "Yes", "")</f>
        <v/>
      </c>
      <c r="Y2008" s="14" t="str">
        <f>IF(MasterData5[[#This Row],[MntSweetProducts]]&gt;=AF$4, "Yes", "")</f>
        <v>Yes</v>
      </c>
    </row>
    <row r="2009" spans="1:25" x14ac:dyDescent="0.3">
      <c r="A2009">
        <v>10159</v>
      </c>
      <c r="B2009" s="10">
        <v>440</v>
      </c>
      <c r="C2009" s="10">
        <v>81</v>
      </c>
      <c r="D2009" s="10">
        <v>368</v>
      </c>
      <c r="E2009" s="10">
        <v>0</v>
      </c>
      <c r="F2009" s="10">
        <v>122</v>
      </c>
      <c r="G2009" s="10">
        <v>174</v>
      </c>
      <c r="H2009" s="24">
        <f>2021-'Customer Profile'!B2008</f>
        <v>51</v>
      </c>
      <c r="I2009" s="10">
        <f>IF(Analysis!$B$60="Wine",B2009,IF(Analysis!$B$60="Fruit",C2009,IF(Analysis!$B$60="Meat",D2009,IF(Analysis!$B$60="Fish",E2009,IF(Analysis!$B$60="Sweet",F2009,"")))))</f>
        <v>0</v>
      </c>
      <c r="J2009" s="10">
        <v>58710</v>
      </c>
      <c r="K2009" s="10" t="str">
        <f>IF(MasterData5[[#This Row],[Income ]]&gt;$AB$12, "Above", "Below")</f>
        <v>Above</v>
      </c>
      <c r="L2009" s="10">
        <f>SUM(MasterData5[[#This Row],[MntWines]:[MntSweetProducts]])</f>
        <v>1011</v>
      </c>
      <c r="M2009" s="53" t="str">
        <f>IF(MasterData5[[#This Row],[Total Purchase]]&gt;=500, "Over $500", "")</f>
        <v>Over $500</v>
      </c>
      <c r="N2009" s="10"/>
      <c r="O2009" s="14" t="str">
        <f>IF(AND(MasterData5[[#This Row],[MntWines]]&gt;=AB$4, MasterData5[[#This Row],[Income ]]&lt;=$AB$12), "Yes", "")</f>
        <v/>
      </c>
      <c r="P2009" s="14" t="str">
        <f>IF(AND(MasterData5[[#This Row],[MntFruits]]&gt;=AC$4, MasterData5[[#This Row],[Income ]]&lt;=$AB$12), "Yes", "")</f>
        <v/>
      </c>
      <c r="Q2009" s="14" t="str">
        <f>IF(AND(MasterData5[[#This Row],[MntMeatProducts]]&gt;=AD$4, MasterData5[[#This Row],[Income ]]&lt;=$AB$12), "Yes", "")</f>
        <v/>
      </c>
      <c r="R2009" s="14" t="str">
        <f>IF(AND(MasterData5[[#This Row],[MntFishProducts]]&gt;=AE$4, MasterData5[[#This Row],[Income ]]&lt;=$AB$12), "Yes", "")</f>
        <v/>
      </c>
      <c r="S2009" s="14" t="str">
        <f>IF(AND(MasterData5[[#This Row],[MntSweetProducts]]&gt;=AF$4, MasterData5[[#This Row],[Income ]]&lt;=$AB$12), "Yes", "")</f>
        <v/>
      </c>
      <c r="U2009" s="14" t="str">
        <f>IF(MasterData5[[#This Row],[MntWines]]&gt;=AB$4, "Yes", "")</f>
        <v>Yes</v>
      </c>
      <c r="V2009" s="14" t="str">
        <f>IF(MasterData5[[#This Row],[MntFruits]]&gt;=AC$4, "Yes", "")</f>
        <v>Yes</v>
      </c>
      <c r="W2009" s="14" t="str">
        <f>IF(MasterData5[[#This Row],[MntMeatProducts]]&gt;=AD$4, "Yes", "")</f>
        <v>Yes</v>
      </c>
      <c r="X2009" s="14" t="str">
        <f>IF(MasterData5[[#This Row],[MntFishProducts]]&gt;=AE$4, "Yes", "")</f>
        <v/>
      </c>
      <c r="Y2009" s="14" t="str">
        <f>IF(MasterData5[[#This Row],[MntSweetProducts]]&gt;=AF$4, "Yes", "")</f>
        <v>Yes</v>
      </c>
    </row>
    <row r="2010" spans="1:25" x14ac:dyDescent="0.3">
      <c r="A2010">
        <v>10160</v>
      </c>
      <c r="B2010" s="10">
        <v>31</v>
      </c>
      <c r="C2010" s="10">
        <v>0</v>
      </c>
      <c r="D2010" s="10">
        <v>7</v>
      </c>
      <c r="E2010" s="10">
        <v>2</v>
      </c>
      <c r="F2010" s="10">
        <v>0</v>
      </c>
      <c r="G2010" s="10">
        <v>6</v>
      </c>
      <c r="H2010" s="24">
        <f>2021-'Customer Profile'!B2009</f>
        <v>65</v>
      </c>
      <c r="I2010" s="10">
        <f>IF(Analysis!$B$60="Wine",B2010,IF(Analysis!$B$60="Fruit",C2010,IF(Analysis!$B$60="Meat",D2010,IF(Analysis!$B$60="Fish",E2010,IF(Analysis!$B$60="Sweet",F2010,"")))))</f>
        <v>2</v>
      </c>
      <c r="J2010" s="10">
        <v>50943</v>
      </c>
      <c r="K2010" s="10" t="str">
        <f>IF(MasterData5[[#This Row],[Income ]]&gt;$AB$12, "Above", "Below")</f>
        <v>Below</v>
      </c>
      <c r="L2010" s="10">
        <f>SUM(MasterData5[[#This Row],[MntWines]:[MntSweetProducts]])</f>
        <v>40</v>
      </c>
      <c r="M2010" s="53" t="str">
        <f>IF(MasterData5[[#This Row],[Total Purchase]]&gt;=500, "Over $500", "")</f>
        <v/>
      </c>
      <c r="N2010" s="10"/>
      <c r="O2010" s="14" t="str">
        <f>IF(AND(MasterData5[[#This Row],[MntWines]]&gt;=AB$4, MasterData5[[#This Row],[Income ]]&lt;=$AB$12), "Yes", "")</f>
        <v/>
      </c>
      <c r="P2010" s="14" t="str">
        <f>IF(AND(MasterData5[[#This Row],[MntFruits]]&gt;=AC$4, MasterData5[[#This Row],[Income ]]&lt;=$AB$12), "Yes", "")</f>
        <v/>
      </c>
      <c r="Q2010" s="14" t="str">
        <f>IF(AND(MasterData5[[#This Row],[MntMeatProducts]]&gt;=AD$4, MasterData5[[#This Row],[Income ]]&lt;=$AB$12), "Yes", "")</f>
        <v/>
      </c>
      <c r="R2010" s="14" t="str">
        <f>IF(AND(MasterData5[[#This Row],[MntFishProducts]]&gt;=AE$4, MasterData5[[#This Row],[Income ]]&lt;=$AB$12), "Yes", "")</f>
        <v/>
      </c>
      <c r="S2010" s="14" t="str">
        <f>IF(AND(MasterData5[[#This Row],[MntSweetProducts]]&gt;=AF$4, MasterData5[[#This Row],[Income ]]&lt;=$AB$12), "Yes", "")</f>
        <v/>
      </c>
      <c r="U2010" s="14" t="str">
        <f>IF(MasterData5[[#This Row],[MntWines]]&gt;=AB$4, "Yes", "")</f>
        <v/>
      </c>
      <c r="V2010" s="14" t="str">
        <f>IF(MasterData5[[#This Row],[MntFruits]]&gt;=AC$4, "Yes", "")</f>
        <v/>
      </c>
      <c r="W2010" s="14" t="str">
        <f>IF(MasterData5[[#This Row],[MntMeatProducts]]&gt;=AD$4, "Yes", "")</f>
        <v/>
      </c>
      <c r="X2010" s="14" t="str">
        <f>IF(MasterData5[[#This Row],[MntFishProducts]]&gt;=AE$4, "Yes", "")</f>
        <v/>
      </c>
      <c r="Y2010" s="14" t="str">
        <f>IF(MasterData5[[#This Row],[MntSweetProducts]]&gt;=AF$4, "Yes", "")</f>
        <v/>
      </c>
    </row>
    <row r="2011" spans="1:25" x14ac:dyDescent="0.3">
      <c r="A2011">
        <v>10163</v>
      </c>
      <c r="B2011" s="10">
        <v>712</v>
      </c>
      <c r="C2011" s="10">
        <v>50</v>
      </c>
      <c r="D2011" s="10">
        <v>420</v>
      </c>
      <c r="E2011" s="10">
        <v>65</v>
      </c>
      <c r="F2011" s="10">
        <v>38</v>
      </c>
      <c r="G2011" s="10">
        <v>38</v>
      </c>
      <c r="H2011" s="24">
        <f>2021-'Customer Profile'!B2010</f>
        <v>37</v>
      </c>
      <c r="I2011" s="10">
        <f>IF(Analysis!$B$60="Wine",B2011,IF(Analysis!$B$60="Fruit",C2011,IF(Analysis!$B$60="Meat",D2011,IF(Analysis!$B$60="Fish",E2011,IF(Analysis!$B$60="Sweet",F2011,"")))))</f>
        <v>65</v>
      </c>
      <c r="J2011" s="10">
        <v>82733</v>
      </c>
      <c r="K2011" s="10" t="str">
        <f>IF(MasterData5[[#This Row],[Income ]]&gt;$AB$12, "Above", "Below")</f>
        <v>Above</v>
      </c>
      <c r="L2011" s="10">
        <f>SUM(MasterData5[[#This Row],[MntWines]:[MntSweetProducts]])</f>
        <v>1285</v>
      </c>
      <c r="M2011" s="53" t="str">
        <f>IF(MasterData5[[#This Row],[Total Purchase]]&gt;=500, "Over $500", "")</f>
        <v>Over $500</v>
      </c>
      <c r="N2011" s="10"/>
      <c r="O2011" s="14" t="str">
        <f>IF(AND(MasterData5[[#This Row],[MntWines]]&gt;=AB$4, MasterData5[[#This Row],[Income ]]&lt;=$AB$12), "Yes", "")</f>
        <v/>
      </c>
      <c r="P2011" s="14" t="str">
        <f>IF(AND(MasterData5[[#This Row],[MntFruits]]&gt;=AC$4, MasterData5[[#This Row],[Income ]]&lt;=$AB$12), "Yes", "")</f>
        <v/>
      </c>
      <c r="Q2011" s="14" t="str">
        <f>IF(AND(MasterData5[[#This Row],[MntMeatProducts]]&gt;=AD$4, MasterData5[[#This Row],[Income ]]&lt;=$AB$12), "Yes", "")</f>
        <v/>
      </c>
      <c r="R2011" s="14" t="str">
        <f>IF(AND(MasterData5[[#This Row],[MntFishProducts]]&gt;=AE$4, MasterData5[[#This Row],[Income ]]&lt;=$AB$12), "Yes", "")</f>
        <v/>
      </c>
      <c r="S2011" s="14" t="str">
        <f>IF(AND(MasterData5[[#This Row],[MntSweetProducts]]&gt;=AF$4, MasterData5[[#This Row],[Income ]]&lt;=$AB$12), "Yes", "")</f>
        <v/>
      </c>
      <c r="U2011" s="14" t="str">
        <f>IF(MasterData5[[#This Row],[MntWines]]&gt;=AB$4, "Yes", "")</f>
        <v>Yes</v>
      </c>
      <c r="V2011" s="14" t="str">
        <f>IF(MasterData5[[#This Row],[MntFruits]]&gt;=AC$4, "Yes", "")</f>
        <v>Yes</v>
      </c>
      <c r="W2011" s="14" t="str">
        <f>IF(MasterData5[[#This Row],[MntMeatProducts]]&gt;=AD$4, "Yes", "")</f>
        <v>Yes</v>
      </c>
      <c r="X2011" s="14" t="str">
        <f>IF(MasterData5[[#This Row],[MntFishProducts]]&gt;=AE$4, "Yes", "")</f>
        <v>Yes</v>
      </c>
      <c r="Y2011" s="14" t="str">
        <f>IF(MasterData5[[#This Row],[MntSweetProducts]]&gt;=AF$4, "Yes", "")</f>
        <v>Yes</v>
      </c>
    </row>
    <row r="2012" spans="1:25" x14ac:dyDescent="0.3">
      <c r="A2012">
        <v>10164</v>
      </c>
      <c r="B2012" s="10">
        <v>1017</v>
      </c>
      <c r="C2012" s="10">
        <v>33</v>
      </c>
      <c r="D2012" s="10">
        <v>417</v>
      </c>
      <c r="E2012" s="10">
        <v>108</v>
      </c>
      <c r="F2012" s="10">
        <v>100</v>
      </c>
      <c r="G2012" s="10">
        <v>16</v>
      </c>
      <c r="H2012" s="24">
        <f>2021-'Customer Profile'!B2011</f>
        <v>63</v>
      </c>
      <c r="I2012" s="10">
        <f>IF(Analysis!$B$60="Wine",B2012,IF(Analysis!$B$60="Fruit",C2012,IF(Analysis!$B$60="Meat",D2012,IF(Analysis!$B$60="Fish",E2012,IF(Analysis!$B$60="Sweet",F2012,"")))))</f>
        <v>108</v>
      </c>
      <c r="J2012" s="10">
        <v>94472</v>
      </c>
      <c r="K2012" s="10" t="str">
        <f>IF(MasterData5[[#This Row],[Income ]]&gt;$AB$12, "Above", "Below")</f>
        <v>Above</v>
      </c>
      <c r="L2012" s="10">
        <f>SUM(MasterData5[[#This Row],[MntWines]:[MntSweetProducts]])</f>
        <v>1675</v>
      </c>
      <c r="M2012" s="53" t="str">
        <f>IF(MasterData5[[#This Row],[Total Purchase]]&gt;=500, "Over $500", "")</f>
        <v>Over $500</v>
      </c>
      <c r="N2012" s="10"/>
      <c r="O2012" s="14" t="str">
        <f>IF(AND(MasterData5[[#This Row],[MntWines]]&gt;=AB$4, MasterData5[[#This Row],[Income ]]&lt;=$AB$12), "Yes", "")</f>
        <v/>
      </c>
      <c r="P2012" s="14" t="str">
        <f>IF(AND(MasterData5[[#This Row],[MntFruits]]&gt;=AC$4, MasterData5[[#This Row],[Income ]]&lt;=$AB$12), "Yes", "")</f>
        <v/>
      </c>
      <c r="Q2012" s="14" t="str">
        <f>IF(AND(MasterData5[[#This Row],[MntMeatProducts]]&gt;=AD$4, MasterData5[[#This Row],[Income ]]&lt;=$AB$12), "Yes", "")</f>
        <v/>
      </c>
      <c r="R2012" s="14" t="str">
        <f>IF(AND(MasterData5[[#This Row],[MntFishProducts]]&gt;=AE$4, MasterData5[[#This Row],[Income ]]&lt;=$AB$12), "Yes", "")</f>
        <v/>
      </c>
      <c r="S2012" s="14" t="str">
        <f>IF(AND(MasterData5[[#This Row],[MntSweetProducts]]&gt;=AF$4, MasterData5[[#This Row],[Income ]]&lt;=$AB$12), "Yes", "")</f>
        <v/>
      </c>
      <c r="U2012" s="14" t="str">
        <f>IF(MasterData5[[#This Row],[MntWines]]&gt;=AB$4, "Yes", "")</f>
        <v>Yes</v>
      </c>
      <c r="V2012" s="14" t="str">
        <f>IF(MasterData5[[#This Row],[MntFruits]]&gt;=AC$4, "Yes", "")</f>
        <v>Yes</v>
      </c>
      <c r="W2012" s="14" t="str">
        <f>IF(MasterData5[[#This Row],[MntMeatProducts]]&gt;=AD$4, "Yes", "")</f>
        <v>Yes</v>
      </c>
      <c r="X2012" s="14" t="str">
        <f>IF(MasterData5[[#This Row],[MntFishProducts]]&gt;=AE$4, "Yes", "")</f>
        <v>Yes</v>
      </c>
      <c r="Y2012" s="14" t="str">
        <f>IF(MasterData5[[#This Row],[MntSweetProducts]]&gt;=AF$4, "Yes", "")</f>
        <v>Yes</v>
      </c>
    </row>
    <row r="2013" spans="1:25" x14ac:dyDescent="0.3">
      <c r="A2013">
        <v>10172</v>
      </c>
      <c r="B2013" s="10">
        <v>456</v>
      </c>
      <c r="C2013" s="10">
        <v>19</v>
      </c>
      <c r="D2013" s="10">
        <v>832</v>
      </c>
      <c r="E2013" s="10">
        <v>75</v>
      </c>
      <c r="F2013" s="10">
        <v>118</v>
      </c>
      <c r="G2013" s="10">
        <v>38</v>
      </c>
      <c r="H2013" s="24">
        <f>2021-'Customer Profile'!B2012</f>
        <v>33</v>
      </c>
      <c r="I2013" s="10">
        <f>IF(Analysis!$B$60="Wine",B2013,IF(Analysis!$B$60="Fruit",C2013,IF(Analysis!$B$60="Meat",D2013,IF(Analysis!$B$60="Fish",E2013,IF(Analysis!$B$60="Sweet",F2013,"")))))</f>
        <v>75</v>
      </c>
      <c r="J2013" s="10">
        <v>68655</v>
      </c>
      <c r="K2013" s="10" t="str">
        <f>IF(MasterData5[[#This Row],[Income ]]&gt;$AB$12, "Above", "Below")</f>
        <v>Above</v>
      </c>
      <c r="L2013" s="10">
        <f>SUM(MasterData5[[#This Row],[MntWines]:[MntSweetProducts]])</f>
        <v>1500</v>
      </c>
      <c r="M2013" s="53" t="str">
        <f>IF(MasterData5[[#This Row],[Total Purchase]]&gt;=500, "Over $500", "")</f>
        <v>Over $500</v>
      </c>
      <c r="N2013" s="10"/>
      <c r="O2013" s="14" t="str">
        <f>IF(AND(MasterData5[[#This Row],[MntWines]]&gt;=AB$4, MasterData5[[#This Row],[Income ]]&lt;=$AB$12), "Yes", "")</f>
        <v/>
      </c>
      <c r="P2013" s="14" t="str">
        <f>IF(AND(MasterData5[[#This Row],[MntFruits]]&gt;=AC$4, MasterData5[[#This Row],[Income ]]&lt;=$AB$12), "Yes", "")</f>
        <v/>
      </c>
      <c r="Q2013" s="14" t="str">
        <f>IF(AND(MasterData5[[#This Row],[MntMeatProducts]]&gt;=AD$4, MasterData5[[#This Row],[Income ]]&lt;=$AB$12), "Yes", "")</f>
        <v/>
      </c>
      <c r="R2013" s="14" t="str">
        <f>IF(AND(MasterData5[[#This Row],[MntFishProducts]]&gt;=AE$4, MasterData5[[#This Row],[Income ]]&lt;=$AB$12), "Yes", "")</f>
        <v/>
      </c>
      <c r="S2013" s="14" t="str">
        <f>IF(AND(MasterData5[[#This Row],[MntSweetProducts]]&gt;=AF$4, MasterData5[[#This Row],[Income ]]&lt;=$AB$12), "Yes", "")</f>
        <v/>
      </c>
      <c r="U2013" s="14" t="str">
        <f>IF(MasterData5[[#This Row],[MntWines]]&gt;=AB$4, "Yes", "")</f>
        <v>Yes</v>
      </c>
      <c r="V2013" s="14" t="str">
        <f>IF(MasterData5[[#This Row],[MntFruits]]&gt;=AC$4, "Yes", "")</f>
        <v/>
      </c>
      <c r="W2013" s="14" t="str">
        <f>IF(MasterData5[[#This Row],[MntMeatProducts]]&gt;=AD$4, "Yes", "")</f>
        <v>Yes</v>
      </c>
      <c r="X2013" s="14" t="str">
        <f>IF(MasterData5[[#This Row],[MntFishProducts]]&gt;=AE$4, "Yes", "")</f>
        <v>Yes</v>
      </c>
      <c r="Y2013" s="14" t="str">
        <f>IF(MasterData5[[#This Row],[MntSweetProducts]]&gt;=AF$4, "Yes", "")</f>
        <v>Yes</v>
      </c>
    </row>
    <row r="2014" spans="1:25" x14ac:dyDescent="0.3">
      <c r="A2014">
        <v>10175</v>
      </c>
      <c r="B2014" s="10">
        <v>18</v>
      </c>
      <c r="C2014" s="10">
        <v>0</v>
      </c>
      <c r="D2014" s="10">
        <v>2</v>
      </c>
      <c r="E2014" s="10">
        <v>0</v>
      </c>
      <c r="F2014" s="10">
        <v>0</v>
      </c>
      <c r="G2014" s="10">
        <v>2</v>
      </c>
      <c r="H2014" s="24">
        <f>2021-'Customer Profile'!B2013</f>
        <v>63</v>
      </c>
      <c r="I2014" s="10">
        <f>IF(Analysis!$B$60="Wine",B2014,IF(Analysis!$B$60="Fruit",C2014,IF(Analysis!$B$60="Meat",D2014,IF(Analysis!$B$60="Fish",E2014,IF(Analysis!$B$60="Sweet",F2014,"")))))</f>
        <v>0</v>
      </c>
      <c r="J2014" s="10">
        <v>32173</v>
      </c>
      <c r="K2014" s="10" t="str">
        <f>IF(MasterData5[[#This Row],[Income ]]&gt;$AB$12, "Above", "Below")</f>
        <v>Below</v>
      </c>
      <c r="L2014" s="10">
        <f>SUM(MasterData5[[#This Row],[MntWines]:[MntSweetProducts]])</f>
        <v>20</v>
      </c>
      <c r="M2014" s="53" t="str">
        <f>IF(MasterData5[[#This Row],[Total Purchase]]&gt;=500, "Over $500", "")</f>
        <v/>
      </c>
      <c r="N2014" s="10"/>
      <c r="O2014" s="14" t="str">
        <f>IF(AND(MasterData5[[#This Row],[MntWines]]&gt;=AB$4, MasterData5[[#This Row],[Income ]]&lt;=$AB$12), "Yes", "")</f>
        <v/>
      </c>
      <c r="P2014" s="14" t="str">
        <f>IF(AND(MasterData5[[#This Row],[MntFruits]]&gt;=AC$4, MasterData5[[#This Row],[Income ]]&lt;=$AB$12), "Yes", "")</f>
        <v/>
      </c>
      <c r="Q2014" s="14" t="str">
        <f>IF(AND(MasterData5[[#This Row],[MntMeatProducts]]&gt;=AD$4, MasterData5[[#This Row],[Income ]]&lt;=$AB$12), "Yes", "")</f>
        <v/>
      </c>
      <c r="R2014" s="14" t="str">
        <f>IF(AND(MasterData5[[#This Row],[MntFishProducts]]&gt;=AE$4, MasterData5[[#This Row],[Income ]]&lt;=$AB$12), "Yes", "")</f>
        <v/>
      </c>
      <c r="S2014" s="14" t="str">
        <f>IF(AND(MasterData5[[#This Row],[MntSweetProducts]]&gt;=AF$4, MasterData5[[#This Row],[Income ]]&lt;=$AB$12), "Yes", "")</f>
        <v/>
      </c>
      <c r="U2014" s="14" t="str">
        <f>IF(MasterData5[[#This Row],[MntWines]]&gt;=AB$4, "Yes", "")</f>
        <v/>
      </c>
      <c r="V2014" s="14" t="str">
        <f>IF(MasterData5[[#This Row],[MntFruits]]&gt;=AC$4, "Yes", "")</f>
        <v/>
      </c>
      <c r="W2014" s="14" t="str">
        <f>IF(MasterData5[[#This Row],[MntMeatProducts]]&gt;=AD$4, "Yes", "")</f>
        <v/>
      </c>
      <c r="X2014" s="14" t="str">
        <f>IF(MasterData5[[#This Row],[MntFishProducts]]&gt;=AE$4, "Yes", "")</f>
        <v/>
      </c>
      <c r="Y2014" s="14" t="str">
        <f>IF(MasterData5[[#This Row],[MntSweetProducts]]&gt;=AF$4, "Yes", "")</f>
        <v/>
      </c>
    </row>
    <row r="2015" spans="1:25" x14ac:dyDescent="0.3">
      <c r="A2015">
        <v>10176</v>
      </c>
      <c r="B2015" s="10">
        <v>159</v>
      </c>
      <c r="C2015" s="10">
        <v>0</v>
      </c>
      <c r="D2015" s="10">
        <v>120</v>
      </c>
      <c r="E2015" s="10">
        <v>0</v>
      </c>
      <c r="F2015" s="10">
        <v>0</v>
      </c>
      <c r="G2015" s="10">
        <v>137</v>
      </c>
      <c r="H2015" s="24">
        <f>2021-'Customer Profile'!B2014</f>
        <v>53</v>
      </c>
      <c r="I2015" s="10">
        <f>IF(Analysis!$B$60="Wine",B2015,IF(Analysis!$B$60="Fruit",C2015,IF(Analysis!$B$60="Meat",D2015,IF(Analysis!$B$60="Fish",E2015,IF(Analysis!$B$60="Sweet",F2015,"")))))</f>
        <v>0</v>
      </c>
      <c r="J2015" s="10">
        <v>57107</v>
      </c>
      <c r="K2015" s="10" t="str">
        <f>IF(MasterData5[[#This Row],[Income ]]&gt;$AB$12, "Above", "Below")</f>
        <v>Above</v>
      </c>
      <c r="L2015" s="10">
        <f>SUM(MasterData5[[#This Row],[MntWines]:[MntSweetProducts]])</f>
        <v>279</v>
      </c>
      <c r="M2015" s="53" t="str">
        <f>IF(MasterData5[[#This Row],[Total Purchase]]&gt;=500, "Over $500", "")</f>
        <v/>
      </c>
      <c r="N2015" s="10"/>
      <c r="O2015" s="14" t="str">
        <f>IF(AND(MasterData5[[#This Row],[MntWines]]&gt;=AB$4, MasterData5[[#This Row],[Income ]]&lt;=$AB$12), "Yes", "")</f>
        <v/>
      </c>
      <c r="P2015" s="14" t="str">
        <f>IF(AND(MasterData5[[#This Row],[MntFruits]]&gt;=AC$4, MasterData5[[#This Row],[Income ]]&lt;=$AB$12), "Yes", "")</f>
        <v/>
      </c>
      <c r="Q2015" s="14" t="str">
        <f>IF(AND(MasterData5[[#This Row],[MntMeatProducts]]&gt;=AD$4, MasterData5[[#This Row],[Income ]]&lt;=$AB$12), "Yes", "")</f>
        <v/>
      </c>
      <c r="R2015" s="14" t="str">
        <f>IF(AND(MasterData5[[#This Row],[MntFishProducts]]&gt;=AE$4, MasterData5[[#This Row],[Income ]]&lt;=$AB$12), "Yes", "")</f>
        <v/>
      </c>
      <c r="S2015" s="14" t="str">
        <f>IF(AND(MasterData5[[#This Row],[MntSweetProducts]]&gt;=AF$4, MasterData5[[#This Row],[Income ]]&lt;=$AB$12), "Yes", "")</f>
        <v/>
      </c>
      <c r="U2015" s="14" t="str">
        <f>IF(MasterData5[[#This Row],[MntWines]]&gt;=AB$4, "Yes", "")</f>
        <v/>
      </c>
      <c r="V2015" s="14" t="str">
        <f>IF(MasterData5[[#This Row],[MntFruits]]&gt;=AC$4, "Yes", "")</f>
        <v/>
      </c>
      <c r="W2015" s="14" t="str">
        <f>IF(MasterData5[[#This Row],[MntMeatProducts]]&gt;=AD$4, "Yes", "")</f>
        <v/>
      </c>
      <c r="X2015" s="14" t="str">
        <f>IF(MasterData5[[#This Row],[MntFishProducts]]&gt;=AE$4, "Yes", "")</f>
        <v/>
      </c>
      <c r="Y2015" s="14" t="str">
        <f>IF(MasterData5[[#This Row],[MntSweetProducts]]&gt;=AF$4, "Yes", "")</f>
        <v/>
      </c>
    </row>
    <row r="2016" spans="1:25" x14ac:dyDescent="0.3">
      <c r="A2016">
        <v>10177</v>
      </c>
      <c r="B2016" s="10">
        <v>531</v>
      </c>
      <c r="C2016" s="10">
        <v>69</v>
      </c>
      <c r="D2016" s="10">
        <v>300</v>
      </c>
      <c r="E2016" s="10">
        <v>150</v>
      </c>
      <c r="F2016" s="10">
        <v>138</v>
      </c>
      <c r="G2016" s="10">
        <v>150</v>
      </c>
      <c r="H2016" s="24">
        <f>2021-'Customer Profile'!B2015</f>
        <v>67</v>
      </c>
      <c r="I2016" s="10">
        <f>IF(Analysis!$B$60="Wine",B2016,IF(Analysis!$B$60="Fruit",C2016,IF(Analysis!$B$60="Meat",D2016,IF(Analysis!$B$60="Fish",E2016,IF(Analysis!$B$60="Sweet",F2016,"")))))</f>
        <v>150</v>
      </c>
      <c r="J2016" s="10">
        <v>72071</v>
      </c>
      <c r="K2016" s="10" t="str">
        <f>IF(MasterData5[[#This Row],[Income ]]&gt;$AB$12, "Above", "Below")</f>
        <v>Above</v>
      </c>
      <c r="L2016" s="10">
        <f>SUM(MasterData5[[#This Row],[MntWines]:[MntSweetProducts]])</f>
        <v>1188</v>
      </c>
      <c r="M2016" s="53" t="str">
        <f>IF(MasterData5[[#This Row],[Total Purchase]]&gt;=500, "Over $500", "")</f>
        <v>Over $500</v>
      </c>
      <c r="N2016" s="10"/>
      <c r="O2016" s="14" t="str">
        <f>IF(AND(MasterData5[[#This Row],[MntWines]]&gt;=AB$4, MasterData5[[#This Row],[Income ]]&lt;=$AB$12), "Yes", "")</f>
        <v/>
      </c>
      <c r="P2016" s="14" t="str">
        <f>IF(AND(MasterData5[[#This Row],[MntFruits]]&gt;=AC$4, MasterData5[[#This Row],[Income ]]&lt;=$AB$12), "Yes", "")</f>
        <v/>
      </c>
      <c r="Q2016" s="14" t="str">
        <f>IF(AND(MasterData5[[#This Row],[MntMeatProducts]]&gt;=AD$4, MasterData5[[#This Row],[Income ]]&lt;=$AB$12), "Yes", "")</f>
        <v/>
      </c>
      <c r="R2016" s="14" t="str">
        <f>IF(AND(MasterData5[[#This Row],[MntFishProducts]]&gt;=AE$4, MasterData5[[#This Row],[Income ]]&lt;=$AB$12), "Yes", "")</f>
        <v/>
      </c>
      <c r="S2016" s="14" t="str">
        <f>IF(AND(MasterData5[[#This Row],[MntSweetProducts]]&gt;=AF$4, MasterData5[[#This Row],[Income ]]&lt;=$AB$12), "Yes", "")</f>
        <v/>
      </c>
      <c r="U2016" s="14" t="str">
        <f>IF(MasterData5[[#This Row],[MntWines]]&gt;=AB$4, "Yes", "")</f>
        <v>Yes</v>
      </c>
      <c r="V2016" s="14" t="str">
        <f>IF(MasterData5[[#This Row],[MntFruits]]&gt;=AC$4, "Yes", "")</f>
        <v>Yes</v>
      </c>
      <c r="W2016" s="14" t="str">
        <f>IF(MasterData5[[#This Row],[MntMeatProducts]]&gt;=AD$4, "Yes", "")</f>
        <v>Yes</v>
      </c>
      <c r="X2016" s="14" t="str">
        <f>IF(MasterData5[[#This Row],[MntFishProducts]]&gt;=AE$4, "Yes", "")</f>
        <v>Yes</v>
      </c>
      <c r="Y2016" s="14" t="str">
        <f>IF(MasterData5[[#This Row],[MntSweetProducts]]&gt;=AF$4, "Yes", "")</f>
        <v>Yes</v>
      </c>
    </row>
    <row r="2017" spans="1:25" x14ac:dyDescent="0.3">
      <c r="A2017">
        <v>10196</v>
      </c>
      <c r="B2017" s="10">
        <v>212</v>
      </c>
      <c r="C2017" s="10">
        <v>123</v>
      </c>
      <c r="D2017" s="10">
        <v>177</v>
      </c>
      <c r="E2017" s="10">
        <v>15</v>
      </c>
      <c r="F2017" s="10">
        <v>64</v>
      </c>
      <c r="G2017" s="10">
        <v>23</v>
      </c>
      <c r="H2017" s="24">
        <f>2021-'Customer Profile'!B2016</f>
        <v>43</v>
      </c>
      <c r="I2017" s="10">
        <f>IF(Analysis!$B$60="Wine",B2017,IF(Analysis!$B$60="Fruit",C2017,IF(Analysis!$B$60="Meat",D2017,IF(Analysis!$B$60="Fish",E2017,IF(Analysis!$B$60="Sweet",F2017,"")))))</f>
        <v>15</v>
      </c>
      <c r="J2017" s="10">
        <v>71427</v>
      </c>
      <c r="K2017" s="10" t="str">
        <f>IF(MasterData5[[#This Row],[Income ]]&gt;$AB$12, "Above", "Below")</f>
        <v>Above</v>
      </c>
      <c r="L2017" s="10">
        <f>SUM(MasterData5[[#This Row],[MntWines]:[MntSweetProducts]])</f>
        <v>591</v>
      </c>
      <c r="M2017" s="53" t="str">
        <f>IF(MasterData5[[#This Row],[Total Purchase]]&gt;=500, "Over $500", "")</f>
        <v>Over $500</v>
      </c>
      <c r="N2017" s="10"/>
      <c r="O2017" s="14" t="str">
        <f>IF(AND(MasterData5[[#This Row],[MntWines]]&gt;=AB$4, MasterData5[[#This Row],[Income ]]&lt;=$AB$12), "Yes", "")</f>
        <v/>
      </c>
      <c r="P2017" s="14" t="str">
        <f>IF(AND(MasterData5[[#This Row],[MntFruits]]&gt;=AC$4, MasterData5[[#This Row],[Income ]]&lt;=$AB$12), "Yes", "")</f>
        <v/>
      </c>
      <c r="Q2017" s="14" t="str">
        <f>IF(AND(MasterData5[[#This Row],[MntMeatProducts]]&gt;=AD$4, MasterData5[[#This Row],[Income ]]&lt;=$AB$12), "Yes", "")</f>
        <v/>
      </c>
      <c r="R2017" s="14" t="str">
        <f>IF(AND(MasterData5[[#This Row],[MntFishProducts]]&gt;=AE$4, MasterData5[[#This Row],[Income ]]&lt;=$AB$12), "Yes", "")</f>
        <v/>
      </c>
      <c r="S2017" s="14" t="str">
        <f>IF(AND(MasterData5[[#This Row],[MntSweetProducts]]&gt;=AF$4, MasterData5[[#This Row],[Income ]]&lt;=$AB$12), "Yes", "")</f>
        <v/>
      </c>
      <c r="U2017" s="14" t="str">
        <f>IF(MasterData5[[#This Row],[MntWines]]&gt;=AB$4, "Yes", "")</f>
        <v/>
      </c>
      <c r="V2017" s="14" t="str">
        <f>IF(MasterData5[[#This Row],[MntFruits]]&gt;=AC$4, "Yes", "")</f>
        <v>Yes</v>
      </c>
      <c r="W2017" s="14" t="str">
        <f>IF(MasterData5[[#This Row],[MntMeatProducts]]&gt;=AD$4, "Yes", "")</f>
        <v>Yes</v>
      </c>
      <c r="X2017" s="14" t="str">
        <f>IF(MasterData5[[#This Row],[MntFishProducts]]&gt;=AE$4, "Yes", "")</f>
        <v/>
      </c>
      <c r="Y2017" s="14" t="str">
        <f>IF(MasterData5[[#This Row],[MntSweetProducts]]&gt;=AF$4, "Yes", "")</f>
        <v>Yes</v>
      </c>
    </row>
    <row r="2018" spans="1:25" x14ac:dyDescent="0.3">
      <c r="A2018">
        <v>10203</v>
      </c>
      <c r="B2018" s="10">
        <v>11</v>
      </c>
      <c r="C2018" s="10">
        <v>7</v>
      </c>
      <c r="D2018" s="10">
        <v>9</v>
      </c>
      <c r="E2018" s="10">
        <v>3</v>
      </c>
      <c r="F2018" s="10">
        <v>1</v>
      </c>
      <c r="G2018" s="10">
        <v>11</v>
      </c>
      <c r="H2018" s="24">
        <f>2021-'Customer Profile'!B2017</f>
        <v>31</v>
      </c>
      <c r="I2018" s="10">
        <f>IF(Analysis!$B$60="Wine",B2018,IF(Analysis!$B$60="Fruit",C2018,IF(Analysis!$B$60="Meat",D2018,IF(Analysis!$B$60="Fish",E2018,IF(Analysis!$B$60="Sweet",F2018,"")))))</f>
        <v>3</v>
      </c>
      <c r="J2018" s="10">
        <v>26095</v>
      </c>
      <c r="K2018" s="10" t="str">
        <f>IF(MasterData5[[#This Row],[Income ]]&gt;$AB$12, "Above", "Below")</f>
        <v>Below</v>
      </c>
      <c r="L2018" s="10">
        <f>SUM(MasterData5[[#This Row],[MntWines]:[MntSweetProducts]])</f>
        <v>31</v>
      </c>
      <c r="M2018" s="53" t="str">
        <f>IF(MasterData5[[#This Row],[Total Purchase]]&gt;=500, "Over $500", "")</f>
        <v/>
      </c>
      <c r="N2018" s="10"/>
      <c r="O2018" s="14" t="str">
        <f>IF(AND(MasterData5[[#This Row],[MntWines]]&gt;=AB$4, MasterData5[[#This Row],[Income ]]&lt;=$AB$12), "Yes", "")</f>
        <v/>
      </c>
      <c r="P2018" s="14" t="str">
        <f>IF(AND(MasterData5[[#This Row],[MntFruits]]&gt;=AC$4, MasterData5[[#This Row],[Income ]]&lt;=$AB$12), "Yes", "")</f>
        <v/>
      </c>
      <c r="Q2018" s="14" t="str">
        <f>IF(AND(MasterData5[[#This Row],[MntMeatProducts]]&gt;=AD$4, MasterData5[[#This Row],[Income ]]&lt;=$AB$12), "Yes", "")</f>
        <v/>
      </c>
      <c r="R2018" s="14" t="str">
        <f>IF(AND(MasterData5[[#This Row],[MntFishProducts]]&gt;=AE$4, MasterData5[[#This Row],[Income ]]&lt;=$AB$12), "Yes", "")</f>
        <v/>
      </c>
      <c r="S2018" s="14" t="str">
        <f>IF(AND(MasterData5[[#This Row],[MntSweetProducts]]&gt;=AF$4, MasterData5[[#This Row],[Income ]]&lt;=$AB$12), "Yes", "")</f>
        <v/>
      </c>
      <c r="U2018" s="14" t="str">
        <f>IF(MasterData5[[#This Row],[MntWines]]&gt;=AB$4, "Yes", "")</f>
        <v/>
      </c>
      <c r="V2018" s="14" t="str">
        <f>IF(MasterData5[[#This Row],[MntFruits]]&gt;=AC$4, "Yes", "")</f>
        <v/>
      </c>
      <c r="W2018" s="14" t="str">
        <f>IF(MasterData5[[#This Row],[MntMeatProducts]]&gt;=AD$4, "Yes", "")</f>
        <v/>
      </c>
      <c r="X2018" s="14" t="str">
        <f>IF(MasterData5[[#This Row],[MntFishProducts]]&gt;=AE$4, "Yes", "")</f>
        <v/>
      </c>
      <c r="Y2018" s="14" t="str">
        <f>IF(MasterData5[[#This Row],[MntSweetProducts]]&gt;=AF$4, "Yes", "")</f>
        <v/>
      </c>
    </row>
    <row r="2019" spans="1:25" x14ac:dyDescent="0.3">
      <c r="A2019">
        <v>10207</v>
      </c>
      <c r="B2019" s="10">
        <v>5</v>
      </c>
      <c r="C2019" s="10">
        <v>1</v>
      </c>
      <c r="D2019" s="10">
        <v>8</v>
      </c>
      <c r="E2019" s="10">
        <v>0</v>
      </c>
      <c r="F2019" s="10">
        <v>0</v>
      </c>
      <c r="G2019" s="10">
        <v>1</v>
      </c>
      <c r="H2019" s="24">
        <f>2021-'Customer Profile'!B2018</f>
        <v>43</v>
      </c>
      <c r="I2019" s="10">
        <f>IF(Analysis!$B$60="Wine",B2019,IF(Analysis!$B$60="Fruit",C2019,IF(Analysis!$B$60="Meat",D2019,IF(Analysis!$B$60="Fish",E2019,IF(Analysis!$B$60="Sweet",F2019,"")))))</f>
        <v>0</v>
      </c>
      <c r="J2019" s="10">
        <v>22775</v>
      </c>
      <c r="K2019" s="10" t="str">
        <f>IF(MasterData5[[#This Row],[Income ]]&gt;$AB$12, "Above", "Below")</f>
        <v>Below</v>
      </c>
      <c r="L2019" s="10">
        <f>SUM(MasterData5[[#This Row],[MntWines]:[MntSweetProducts]])</f>
        <v>14</v>
      </c>
      <c r="M2019" s="53" t="str">
        <f>IF(MasterData5[[#This Row],[Total Purchase]]&gt;=500, "Over $500", "")</f>
        <v/>
      </c>
      <c r="N2019" s="10"/>
      <c r="O2019" s="14" t="str">
        <f>IF(AND(MasterData5[[#This Row],[MntWines]]&gt;=AB$4, MasterData5[[#This Row],[Income ]]&lt;=$AB$12), "Yes", "")</f>
        <v/>
      </c>
      <c r="P2019" s="14" t="str">
        <f>IF(AND(MasterData5[[#This Row],[MntFruits]]&gt;=AC$4, MasterData5[[#This Row],[Income ]]&lt;=$AB$12), "Yes", "")</f>
        <v/>
      </c>
      <c r="Q2019" s="14" t="str">
        <f>IF(AND(MasterData5[[#This Row],[MntMeatProducts]]&gt;=AD$4, MasterData5[[#This Row],[Income ]]&lt;=$AB$12), "Yes", "")</f>
        <v/>
      </c>
      <c r="R2019" s="14" t="str">
        <f>IF(AND(MasterData5[[#This Row],[MntFishProducts]]&gt;=AE$4, MasterData5[[#This Row],[Income ]]&lt;=$AB$12), "Yes", "")</f>
        <v/>
      </c>
      <c r="S2019" s="14" t="str">
        <f>IF(AND(MasterData5[[#This Row],[MntSweetProducts]]&gt;=AF$4, MasterData5[[#This Row],[Income ]]&lt;=$AB$12), "Yes", "")</f>
        <v/>
      </c>
      <c r="U2019" s="14" t="str">
        <f>IF(MasterData5[[#This Row],[MntWines]]&gt;=AB$4, "Yes", "")</f>
        <v/>
      </c>
      <c r="V2019" s="14" t="str">
        <f>IF(MasterData5[[#This Row],[MntFruits]]&gt;=AC$4, "Yes", "")</f>
        <v/>
      </c>
      <c r="W2019" s="14" t="str">
        <f>IF(MasterData5[[#This Row],[MntMeatProducts]]&gt;=AD$4, "Yes", "")</f>
        <v/>
      </c>
      <c r="X2019" s="14" t="str">
        <f>IF(MasterData5[[#This Row],[MntFishProducts]]&gt;=AE$4, "Yes", "")</f>
        <v/>
      </c>
      <c r="Y2019" s="14" t="str">
        <f>IF(MasterData5[[#This Row],[MntSweetProducts]]&gt;=AF$4, "Yes", "")</f>
        <v/>
      </c>
    </row>
    <row r="2020" spans="1:25" x14ac:dyDescent="0.3">
      <c r="A2020">
        <v>10212</v>
      </c>
      <c r="B2020" s="10">
        <v>65</v>
      </c>
      <c r="C2020" s="10">
        <v>4</v>
      </c>
      <c r="D2020" s="10">
        <v>16</v>
      </c>
      <c r="E2020" s="10">
        <v>0</v>
      </c>
      <c r="F2020" s="10">
        <v>4</v>
      </c>
      <c r="G2020" s="10">
        <v>11</v>
      </c>
      <c r="H2020" s="24">
        <f>2021-'Customer Profile'!B2019</f>
        <v>35</v>
      </c>
      <c r="I2020" s="10">
        <f>IF(Analysis!$B$60="Wine",B2020,IF(Analysis!$B$60="Fruit",C2020,IF(Analysis!$B$60="Meat",D2020,IF(Analysis!$B$60="Fish",E2020,IF(Analysis!$B$60="Sweet",F2020,"")))))</f>
        <v>0</v>
      </c>
      <c r="J2020" s="10">
        <v>42386</v>
      </c>
      <c r="K2020" s="10" t="str">
        <f>IF(MasterData5[[#This Row],[Income ]]&gt;$AB$12, "Above", "Below")</f>
        <v>Below</v>
      </c>
      <c r="L2020" s="10">
        <f>SUM(MasterData5[[#This Row],[MntWines]:[MntSweetProducts]])</f>
        <v>89</v>
      </c>
      <c r="M2020" s="53" t="str">
        <f>IF(MasterData5[[#This Row],[Total Purchase]]&gt;=500, "Over $500", "")</f>
        <v/>
      </c>
      <c r="N2020" s="10"/>
      <c r="O2020" s="14" t="str">
        <f>IF(AND(MasterData5[[#This Row],[MntWines]]&gt;=AB$4, MasterData5[[#This Row],[Income ]]&lt;=$AB$12), "Yes", "")</f>
        <v/>
      </c>
      <c r="P2020" s="14" t="str">
        <f>IF(AND(MasterData5[[#This Row],[MntFruits]]&gt;=AC$4, MasterData5[[#This Row],[Income ]]&lt;=$AB$12), "Yes", "")</f>
        <v/>
      </c>
      <c r="Q2020" s="14" t="str">
        <f>IF(AND(MasterData5[[#This Row],[MntMeatProducts]]&gt;=AD$4, MasterData5[[#This Row],[Income ]]&lt;=$AB$12), "Yes", "")</f>
        <v/>
      </c>
      <c r="R2020" s="14" t="str">
        <f>IF(AND(MasterData5[[#This Row],[MntFishProducts]]&gt;=AE$4, MasterData5[[#This Row],[Income ]]&lt;=$AB$12), "Yes", "")</f>
        <v/>
      </c>
      <c r="S2020" s="14" t="str">
        <f>IF(AND(MasterData5[[#This Row],[MntSweetProducts]]&gt;=AF$4, MasterData5[[#This Row],[Income ]]&lt;=$AB$12), "Yes", "")</f>
        <v/>
      </c>
      <c r="U2020" s="14" t="str">
        <f>IF(MasterData5[[#This Row],[MntWines]]&gt;=AB$4, "Yes", "")</f>
        <v/>
      </c>
      <c r="V2020" s="14" t="str">
        <f>IF(MasterData5[[#This Row],[MntFruits]]&gt;=AC$4, "Yes", "")</f>
        <v/>
      </c>
      <c r="W2020" s="14" t="str">
        <f>IF(MasterData5[[#This Row],[MntMeatProducts]]&gt;=AD$4, "Yes", "")</f>
        <v/>
      </c>
      <c r="X2020" s="14" t="str">
        <f>IF(MasterData5[[#This Row],[MntFishProducts]]&gt;=AE$4, "Yes", "")</f>
        <v/>
      </c>
      <c r="Y2020" s="14" t="str">
        <f>IF(MasterData5[[#This Row],[MntSweetProducts]]&gt;=AF$4, "Yes", "")</f>
        <v/>
      </c>
    </row>
    <row r="2021" spans="1:25" x14ac:dyDescent="0.3">
      <c r="A2021">
        <v>10219</v>
      </c>
      <c r="B2021" s="10">
        <v>6</v>
      </c>
      <c r="C2021" s="10">
        <v>2</v>
      </c>
      <c r="D2021" s="10">
        <v>15</v>
      </c>
      <c r="E2021" s="10">
        <v>6</v>
      </c>
      <c r="F2021" s="10">
        <v>6</v>
      </c>
      <c r="G2021" s="10">
        <v>3</v>
      </c>
      <c r="H2021" s="24">
        <f>2021-'Customer Profile'!B2020</f>
        <v>49</v>
      </c>
      <c r="I2021" s="10">
        <f>IF(Analysis!$B$60="Wine",B2021,IF(Analysis!$B$60="Fruit",C2021,IF(Analysis!$B$60="Meat",D2021,IF(Analysis!$B$60="Fish",E2021,IF(Analysis!$B$60="Sweet",F2021,"")))))</f>
        <v>6</v>
      </c>
      <c r="J2021" s="10">
        <v>31590</v>
      </c>
      <c r="K2021" s="10" t="str">
        <f>IF(MasterData5[[#This Row],[Income ]]&gt;$AB$12, "Above", "Below")</f>
        <v>Below</v>
      </c>
      <c r="L2021" s="10">
        <f>SUM(MasterData5[[#This Row],[MntWines]:[MntSweetProducts]])</f>
        <v>35</v>
      </c>
      <c r="M2021" s="53" t="str">
        <f>IF(MasterData5[[#This Row],[Total Purchase]]&gt;=500, "Over $500", "")</f>
        <v/>
      </c>
      <c r="N2021" s="10"/>
      <c r="O2021" s="14" t="str">
        <f>IF(AND(MasterData5[[#This Row],[MntWines]]&gt;=AB$4, MasterData5[[#This Row],[Income ]]&lt;=$AB$12), "Yes", "")</f>
        <v/>
      </c>
      <c r="P2021" s="14" t="str">
        <f>IF(AND(MasterData5[[#This Row],[MntFruits]]&gt;=AC$4, MasterData5[[#This Row],[Income ]]&lt;=$AB$12), "Yes", "")</f>
        <v/>
      </c>
      <c r="Q2021" s="14" t="str">
        <f>IF(AND(MasterData5[[#This Row],[MntMeatProducts]]&gt;=AD$4, MasterData5[[#This Row],[Income ]]&lt;=$AB$12), "Yes", "")</f>
        <v/>
      </c>
      <c r="R2021" s="14" t="str">
        <f>IF(AND(MasterData5[[#This Row],[MntFishProducts]]&gt;=AE$4, MasterData5[[#This Row],[Income ]]&lt;=$AB$12), "Yes", "")</f>
        <v/>
      </c>
      <c r="S2021" s="14" t="str">
        <f>IF(AND(MasterData5[[#This Row],[MntSweetProducts]]&gt;=AF$4, MasterData5[[#This Row],[Income ]]&lt;=$AB$12), "Yes", "")</f>
        <v/>
      </c>
      <c r="U2021" s="14" t="str">
        <f>IF(MasterData5[[#This Row],[MntWines]]&gt;=AB$4, "Yes", "")</f>
        <v/>
      </c>
      <c r="V2021" s="14" t="str">
        <f>IF(MasterData5[[#This Row],[MntFruits]]&gt;=AC$4, "Yes", "")</f>
        <v/>
      </c>
      <c r="W2021" s="14" t="str">
        <f>IF(MasterData5[[#This Row],[MntMeatProducts]]&gt;=AD$4, "Yes", "")</f>
        <v/>
      </c>
      <c r="X2021" s="14" t="str">
        <f>IF(MasterData5[[#This Row],[MntFishProducts]]&gt;=AE$4, "Yes", "")</f>
        <v/>
      </c>
      <c r="Y2021" s="14" t="str">
        <f>IF(MasterData5[[#This Row],[MntSweetProducts]]&gt;=AF$4, "Yes", "")</f>
        <v/>
      </c>
    </row>
    <row r="2022" spans="1:25" x14ac:dyDescent="0.3">
      <c r="A2022">
        <v>10232</v>
      </c>
      <c r="B2022" s="10">
        <v>174</v>
      </c>
      <c r="C2022" s="10">
        <v>18</v>
      </c>
      <c r="D2022" s="10">
        <v>81</v>
      </c>
      <c r="E2022" s="10">
        <v>28</v>
      </c>
      <c r="F2022" s="10">
        <v>6</v>
      </c>
      <c r="G2022" s="10">
        <v>24</v>
      </c>
      <c r="H2022" s="24">
        <f>2021-'Customer Profile'!B2021</f>
        <v>58</v>
      </c>
      <c r="I2022" s="10">
        <f>IF(Analysis!$B$60="Wine",B2022,IF(Analysis!$B$60="Fruit",C2022,IF(Analysis!$B$60="Meat",D2022,IF(Analysis!$B$60="Fish",E2022,IF(Analysis!$B$60="Sweet",F2022,"")))))</f>
        <v>28</v>
      </c>
      <c r="J2022" s="10">
        <v>48799</v>
      </c>
      <c r="K2022" s="10" t="str">
        <f>IF(MasterData5[[#This Row],[Income ]]&gt;$AB$12, "Above", "Below")</f>
        <v>Below</v>
      </c>
      <c r="L2022" s="10">
        <f>SUM(MasterData5[[#This Row],[MntWines]:[MntSweetProducts]])</f>
        <v>307</v>
      </c>
      <c r="M2022" s="53" t="str">
        <f>IF(MasterData5[[#This Row],[Total Purchase]]&gt;=500, "Over $500", "")</f>
        <v/>
      </c>
      <c r="N2022" s="10"/>
      <c r="O2022" s="14" t="str">
        <f>IF(AND(MasterData5[[#This Row],[MntWines]]&gt;=AB$4, MasterData5[[#This Row],[Income ]]&lt;=$AB$12), "Yes", "")</f>
        <v/>
      </c>
      <c r="P2022" s="14" t="str">
        <f>IF(AND(MasterData5[[#This Row],[MntFruits]]&gt;=AC$4, MasterData5[[#This Row],[Income ]]&lt;=$AB$12), "Yes", "")</f>
        <v/>
      </c>
      <c r="Q2022" s="14" t="str">
        <f>IF(AND(MasterData5[[#This Row],[MntMeatProducts]]&gt;=AD$4, MasterData5[[#This Row],[Income ]]&lt;=$AB$12), "Yes", "")</f>
        <v/>
      </c>
      <c r="R2022" s="14" t="str">
        <f>IF(AND(MasterData5[[#This Row],[MntFishProducts]]&gt;=AE$4, MasterData5[[#This Row],[Income ]]&lt;=$AB$12), "Yes", "")</f>
        <v/>
      </c>
      <c r="S2022" s="14" t="str">
        <f>IF(AND(MasterData5[[#This Row],[MntSweetProducts]]&gt;=AF$4, MasterData5[[#This Row],[Income ]]&lt;=$AB$12), "Yes", "")</f>
        <v/>
      </c>
      <c r="U2022" s="14" t="str">
        <f>IF(MasterData5[[#This Row],[MntWines]]&gt;=AB$4, "Yes", "")</f>
        <v/>
      </c>
      <c r="V2022" s="14" t="str">
        <f>IF(MasterData5[[#This Row],[MntFruits]]&gt;=AC$4, "Yes", "")</f>
        <v/>
      </c>
      <c r="W2022" s="14" t="str">
        <f>IF(MasterData5[[#This Row],[MntMeatProducts]]&gt;=AD$4, "Yes", "")</f>
        <v/>
      </c>
      <c r="X2022" s="14" t="str">
        <f>IF(MasterData5[[#This Row],[MntFishProducts]]&gt;=AE$4, "Yes", "")</f>
        <v/>
      </c>
      <c r="Y2022" s="14" t="str">
        <f>IF(MasterData5[[#This Row],[MntSweetProducts]]&gt;=AF$4, "Yes", "")</f>
        <v/>
      </c>
    </row>
    <row r="2023" spans="1:25" x14ac:dyDescent="0.3">
      <c r="A2023">
        <v>10236</v>
      </c>
      <c r="B2023" s="10">
        <v>16</v>
      </c>
      <c r="C2023" s="10">
        <v>3</v>
      </c>
      <c r="D2023" s="10">
        <v>25</v>
      </c>
      <c r="E2023" s="10">
        <v>6</v>
      </c>
      <c r="F2023" s="10">
        <v>1</v>
      </c>
      <c r="G2023" s="10">
        <v>13</v>
      </c>
      <c r="H2023" s="24">
        <f>2021-'Customer Profile'!B2022</f>
        <v>46</v>
      </c>
      <c r="I2023" s="10">
        <f>IF(Analysis!$B$60="Wine",B2023,IF(Analysis!$B$60="Fruit",C2023,IF(Analysis!$B$60="Meat",D2023,IF(Analysis!$B$60="Fish",E2023,IF(Analysis!$B$60="Sweet",F2023,"")))))</f>
        <v>6</v>
      </c>
      <c r="J2023" s="10">
        <v>31160</v>
      </c>
      <c r="K2023" s="10" t="str">
        <f>IF(MasterData5[[#This Row],[Income ]]&gt;$AB$12, "Above", "Below")</f>
        <v>Below</v>
      </c>
      <c r="L2023" s="10">
        <f>SUM(MasterData5[[#This Row],[MntWines]:[MntSweetProducts]])</f>
        <v>51</v>
      </c>
      <c r="M2023" s="53" t="str">
        <f>IF(MasterData5[[#This Row],[Total Purchase]]&gt;=500, "Over $500", "")</f>
        <v/>
      </c>
      <c r="N2023" s="10"/>
      <c r="O2023" s="14" t="str">
        <f>IF(AND(MasterData5[[#This Row],[MntWines]]&gt;=AB$4, MasterData5[[#This Row],[Income ]]&lt;=$AB$12), "Yes", "")</f>
        <v/>
      </c>
      <c r="P2023" s="14" t="str">
        <f>IF(AND(MasterData5[[#This Row],[MntFruits]]&gt;=AC$4, MasterData5[[#This Row],[Income ]]&lt;=$AB$12), "Yes", "")</f>
        <v/>
      </c>
      <c r="Q2023" s="14" t="str">
        <f>IF(AND(MasterData5[[#This Row],[MntMeatProducts]]&gt;=AD$4, MasterData5[[#This Row],[Income ]]&lt;=$AB$12), "Yes", "")</f>
        <v/>
      </c>
      <c r="R2023" s="14" t="str">
        <f>IF(AND(MasterData5[[#This Row],[MntFishProducts]]&gt;=AE$4, MasterData5[[#This Row],[Income ]]&lt;=$AB$12), "Yes", "")</f>
        <v/>
      </c>
      <c r="S2023" s="14" t="str">
        <f>IF(AND(MasterData5[[#This Row],[MntSweetProducts]]&gt;=AF$4, MasterData5[[#This Row],[Income ]]&lt;=$AB$12), "Yes", "")</f>
        <v/>
      </c>
      <c r="U2023" s="14" t="str">
        <f>IF(MasterData5[[#This Row],[MntWines]]&gt;=AB$4, "Yes", "")</f>
        <v/>
      </c>
      <c r="V2023" s="14" t="str">
        <f>IF(MasterData5[[#This Row],[MntFruits]]&gt;=AC$4, "Yes", "")</f>
        <v/>
      </c>
      <c r="W2023" s="14" t="str">
        <f>IF(MasterData5[[#This Row],[MntMeatProducts]]&gt;=AD$4, "Yes", "")</f>
        <v/>
      </c>
      <c r="X2023" s="14" t="str">
        <f>IF(MasterData5[[#This Row],[MntFishProducts]]&gt;=AE$4, "Yes", "")</f>
        <v/>
      </c>
      <c r="Y2023" s="14" t="str">
        <f>IF(MasterData5[[#This Row],[MntSweetProducts]]&gt;=AF$4, "Yes", "")</f>
        <v/>
      </c>
    </row>
    <row r="2024" spans="1:25" x14ac:dyDescent="0.3">
      <c r="A2024">
        <v>10240</v>
      </c>
      <c r="B2024" s="10">
        <v>997</v>
      </c>
      <c r="C2024" s="10">
        <v>26</v>
      </c>
      <c r="D2024" s="10">
        <v>269</v>
      </c>
      <c r="E2024" s="10">
        <v>34</v>
      </c>
      <c r="F2024" s="10">
        <v>13</v>
      </c>
      <c r="G2024" s="10">
        <v>42</v>
      </c>
      <c r="H2024" s="24">
        <f>2021-'Customer Profile'!B2023</f>
        <v>72</v>
      </c>
      <c r="I2024" s="10">
        <f>IF(Analysis!$B$60="Wine",B2024,IF(Analysis!$B$60="Fruit",C2024,IF(Analysis!$B$60="Meat",D2024,IF(Analysis!$B$60="Fish",E2024,IF(Analysis!$B$60="Sweet",F2024,"")))))</f>
        <v>34</v>
      </c>
      <c r="J2024" s="10">
        <v>69372</v>
      </c>
      <c r="K2024" s="10" t="str">
        <f>IF(MasterData5[[#This Row],[Income ]]&gt;$AB$12, "Above", "Below")</f>
        <v>Above</v>
      </c>
      <c r="L2024" s="10">
        <f>SUM(MasterData5[[#This Row],[MntWines]:[MntSweetProducts]])</f>
        <v>1339</v>
      </c>
      <c r="M2024" s="53" t="str">
        <f>IF(MasterData5[[#This Row],[Total Purchase]]&gt;=500, "Over $500", "")</f>
        <v>Over $500</v>
      </c>
      <c r="N2024" s="10"/>
      <c r="O2024" s="14" t="str">
        <f>IF(AND(MasterData5[[#This Row],[MntWines]]&gt;=AB$4, MasterData5[[#This Row],[Income ]]&lt;=$AB$12), "Yes", "")</f>
        <v/>
      </c>
      <c r="P2024" s="14" t="str">
        <f>IF(AND(MasterData5[[#This Row],[MntFruits]]&gt;=AC$4, MasterData5[[#This Row],[Income ]]&lt;=$AB$12), "Yes", "")</f>
        <v/>
      </c>
      <c r="Q2024" s="14" t="str">
        <f>IF(AND(MasterData5[[#This Row],[MntMeatProducts]]&gt;=AD$4, MasterData5[[#This Row],[Income ]]&lt;=$AB$12), "Yes", "")</f>
        <v/>
      </c>
      <c r="R2024" s="14" t="str">
        <f>IF(AND(MasterData5[[#This Row],[MntFishProducts]]&gt;=AE$4, MasterData5[[#This Row],[Income ]]&lt;=$AB$12), "Yes", "")</f>
        <v/>
      </c>
      <c r="S2024" s="14" t="str">
        <f>IF(AND(MasterData5[[#This Row],[MntSweetProducts]]&gt;=AF$4, MasterData5[[#This Row],[Income ]]&lt;=$AB$12), "Yes", "")</f>
        <v/>
      </c>
      <c r="U2024" s="14" t="str">
        <f>IF(MasterData5[[#This Row],[MntWines]]&gt;=AB$4, "Yes", "")</f>
        <v>Yes</v>
      </c>
      <c r="V2024" s="14" t="str">
        <f>IF(MasterData5[[#This Row],[MntFruits]]&gt;=AC$4, "Yes", "")</f>
        <v/>
      </c>
      <c r="W2024" s="14" t="str">
        <f>IF(MasterData5[[#This Row],[MntMeatProducts]]&gt;=AD$4, "Yes", "")</f>
        <v>Yes</v>
      </c>
      <c r="X2024" s="14" t="str">
        <f>IF(MasterData5[[#This Row],[MntFishProducts]]&gt;=AE$4, "Yes", "")</f>
        <v/>
      </c>
      <c r="Y2024" s="14" t="str">
        <f>IF(MasterData5[[#This Row],[MntSweetProducts]]&gt;=AF$4, "Yes", "")</f>
        <v/>
      </c>
    </row>
    <row r="2025" spans="1:25" x14ac:dyDescent="0.3">
      <c r="A2025">
        <v>10241</v>
      </c>
      <c r="B2025" s="10">
        <v>0</v>
      </c>
      <c r="C2025" s="10">
        <v>0</v>
      </c>
      <c r="D2025" s="10">
        <v>0</v>
      </c>
      <c r="E2025" s="10">
        <v>6</v>
      </c>
      <c r="F2025" s="10">
        <v>2</v>
      </c>
      <c r="G2025" s="10">
        <v>6</v>
      </c>
      <c r="H2025" s="24">
        <f>2021-'Customer Profile'!B2024</f>
        <v>46</v>
      </c>
      <c r="I2025" s="10">
        <f>IF(Analysis!$B$60="Wine",B2025,IF(Analysis!$B$60="Fruit",C2025,IF(Analysis!$B$60="Meat",D2025,IF(Analysis!$B$60="Fish",E2025,IF(Analysis!$B$60="Sweet",F2025,"")))))</f>
        <v>6</v>
      </c>
      <c r="J2025" s="10">
        <v>11448</v>
      </c>
      <c r="K2025" s="10" t="str">
        <f>IF(MasterData5[[#This Row],[Income ]]&gt;$AB$12, "Above", "Below")</f>
        <v>Below</v>
      </c>
      <c r="L2025" s="10">
        <f>SUM(MasterData5[[#This Row],[MntWines]:[MntSweetProducts]])</f>
        <v>8</v>
      </c>
      <c r="M2025" s="53" t="str">
        <f>IF(MasterData5[[#This Row],[Total Purchase]]&gt;=500, "Over $500", "")</f>
        <v/>
      </c>
      <c r="N2025" s="10"/>
      <c r="O2025" s="14" t="str">
        <f>IF(AND(MasterData5[[#This Row],[MntWines]]&gt;=AB$4, MasterData5[[#This Row],[Income ]]&lt;=$AB$12), "Yes", "")</f>
        <v/>
      </c>
      <c r="P2025" s="14" t="str">
        <f>IF(AND(MasterData5[[#This Row],[MntFruits]]&gt;=AC$4, MasterData5[[#This Row],[Income ]]&lt;=$AB$12), "Yes", "")</f>
        <v/>
      </c>
      <c r="Q2025" s="14" t="str">
        <f>IF(AND(MasterData5[[#This Row],[MntMeatProducts]]&gt;=AD$4, MasterData5[[#This Row],[Income ]]&lt;=$AB$12), "Yes", "")</f>
        <v/>
      </c>
      <c r="R2025" s="14" t="str">
        <f>IF(AND(MasterData5[[#This Row],[MntFishProducts]]&gt;=AE$4, MasterData5[[#This Row],[Income ]]&lt;=$AB$12), "Yes", "")</f>
        <v/>
      </c>
      <c r="S2025" s="14" t="str">
        <f>IF(AND(MasterData5[[#This Row],[MntSweetProducts]]&gt;=AF$4, MasterData5[[#This Row],[Income ]]&lt;=$AB$12), "Yes", "")</f>
        <v/>
      </c>
      <c r="U2025" s="14" t="str">
        <f>IF(MasterData5[[#This Row],[MntWines]]&gt;=AB$4, "Yes", "")</f>
        <v/>
      </c>
      <c r="V2025" s="14" t="str">
        <f>IF(MasterData5[[#This Row],[MntFruits]]&gt;=AC$4, "Yes", "")</f>
        <v/>
      </c>
      <c r="W2025" s="14" t="str">
        <f>IF(MasterData5[[#This Row],[MntMeatProducts]]&gt;=AD$4, "Yes", "")</f>
        <v/>
      </c>
      <c r="X2025" s="14" t="str">
        <f>IF(MasterData5[[#This Row],[MntFishProducts]]&gt;=AE$4, "Yes", "")</f>
        <v/>
      </c>
      <c r="Y2025" s="14" t="str">
        <f>IF(MasterData5[[#This Row],[MntSweetProducts]]&gt;=AF$4, "Yes", "")</f>
        <v/>
      </c>
    </row>
    <row r="2026" spans="1:25" x14ac:dyDescent="0.3">
      <c r="A2026">
        <v>10242</v>
      </c>
      <c r="B2026" s="10">
        <v>56</v>
      </c>
      <c r="C2026" s="10">
        <v>0</v>
      </c>
      <c r="D2026" s="10">
        <v>11</v>
      </c>
      <c r="E2026" s="10">
        <v>0</v>
      </c>
      <c r="F2026" s="10">
        <v>0</v>
      </c>
      <c r="G2026" s="10">
        <v>8</v>
      </c>
      <c r="H2026" s="24">
        <f>2021-'Customer Profile'!B2025</f>
        <v>55</v>
      </c>
      <c r="I2026" s="10">
        <f>IF(Analysis!$B$60="Wine",B2026,IF(Analysis!$B$60="Fruit",C2026,IF(Analysis!$B$60="Meat",D2026,IF(Analysis!$B$60="Fish",E2026,IF(Analysis!$B$60="Sweet",F2026,"")))))</f>
        <v>0</v>
      </c>
      <c r="J2026" s="10">
        <v>47472</v>
      </c>
      <c r="K2026" s="10" t="str">
        <f>IF(MasterData5[[#This Row],[Income ]]&gt;$AB$12, "Above", "Below")</f>
        <v>Below</v>
      </c>
      <c r="L2026" s="10">
        <f>SUM(MasterData5[[#This Row],[MntWines]:[MntSweetProducts]])</f>
        <v>67</v>
      </c>
      <c r="M2026" s="53" t="str">
        <f>IF(MasterData5[[#This Row],[Total Purchase]]&gt;=500, "Over $500", "")</f>
        <v/>
      </c>
      <c r="N2026" s="10"/>
      <c r="O2026" s="14" t="str">
        <f>IF(AND(MasterData5[[#This Row],[MntWines]]&gt;=AB$4, MasterData5[[#This Row],[Income ]]&lt;=$AB$12), "Yes", "")</f>
        <v/>
      </c>
      <c r="P2026" s="14" t="str">
        <f>IF(AND(MasterData5[[#This Row],[MntFruits]]&gt;=AC$4, MasterData5[[#This Row],[Income ]]&lt;=$AB$12), "Yes", "")</f>
        <v/>
      </c>
      <c r="Q2026" s="14" t="str">
        <f>IF(AND(MasterData5[[#This Row],[MntMeatProducts]]&gt;=AD$4, MasterData5[[#This Row],[Income ]]&lt;=$AB$12), "Yes", "")</f>
        <v/>
      </c>
      <c r="R2026" s="14" t="str">
        <f>IF(AND(MasterData5[[#This Row],[MntFishProducts]]&gt;=AE$4, MasterData5[[#This Row],[Income ]]&lt;=$AB$12), "Yes", "")</f>
        <v/>
      </c>
      <c r="S2026" s="14" t="str">
        <f>IF(AND(MasterData5[[#This Row],[MntSweetProducts]]&gt;=AF$4, MasterData5[[#This Row],[Income ]]&lt;=$AB$12), "Yes", "")</f>
        <v/>
      </c>
      <c r="U2026" s="14" t="str">
        <f>IF(MasterData5[[#This Row],[MntWines]]&gt;=AB$4, "Yes", "")</f>
        <v/>
      </c>
      <c r="V2026" s="14" t="str">
        <f>IF(MasterData5[[#This Row],[MntFruits]]&gt;=AC$4, "Yes", "")</f>
        <v/>
      </c>
      <c r="W2026" s="14" t="str">
        <f>IF(MasterData5[[#This Row],[MntMeatProducts]]&gt;=AD$4, "Yes", "")</f>
        <v/>
      </c>
      <c r="X2026" s="14" t="str">
        <f>IF(MasterData5[[#This Row],[MntFishProducts]]&gt;=AE$4, "Yes", "")</f>
        <v/>
      </c>
      <c r="Y2026" s="14" t="str">
        <f>IF(MasterData5[[#This Row],[MntSweetProducts]]&gt;=AF$4, "Yes", "")</f>
        <v/>
      </c>
    </row>
    <row r="2027" spans="1:25" x14ac:dyDescent="0.3">
      <c r="A2027">
        <v>10245</v>
      </c>
      <c r="B2027" s="10">
        <v>160</v>
      </c>
      <c r="C2027" s="10">
        <v>80</v>
      </c>
      <c r="D2027" s="10">
        <v>369</v>
      </c>
      <c r="E2027" s="10">
        <v>67</v>
      </c>
      <c r="F2027" s="10">
        <v>39</v>
      </c>
      <c r="G2027" s="10">
        <v>41</v>
      </c>
      <c r="H2027" s="24">
        <f>2021-'Customer Profile'!B2026</f>
        <v>35</v>
      </c>
      <c r="I2027" s="10">
        <f>IF(Analysis!$B$60="Wine",B2027,IF(Analysis!$B$60="Fruit",C2027,IF(Analysis!$B$60="Meat",D2027,IF(Analysis!$B$60="Fish",E2027,IF(Analysis!$B$60="Sweet",F2027,"")))))</f>
        <v>67</v>
      </c>
      <c r="J2027" s="10">
        <v>80910</v>
      </c>
      <c r="K2027" s="10" t="str">
        <f>IF(MasterData5[[#This Row],[Income ]]&gt;$AB$12, "Above", "Below")</f>
        <v>Above</v>
      </c>
      <c r="L2027" s="10">
        <f>SUM(MasterData5[[#This Row],[MntWines]:[MntSweetProducts]])</f>
        <v>715</v>
      </c>
      <c r="M2027" s="53" t="str">
        <f>IF(MasterData5[[#This Row],[Total Purchase]]&gt;=500, "Over $500", "")</f>
        <v>Over $500</v>
      </c>
      <c r="N2027" s="10"/>
      <c r="O2027" s="14" t="str">
        <f>IF(AND(MasterData5[[#This Row],[MntWines]]&gt;=AB$4, MasterData5[[#This Row],[Income ]]&lt;=$AB$12), "Yes", "")</f>
        <v/>
      </c>
      <c r="P2027" s="14" t="str">
        <f>IF(AND(MasterData5[[#This Row],[MntFruits]]&gt;=AC$4, MasterData5[[#This Row],[Income ]]&lt;=$AB$12), "Yes", "")</f>
        <v/>
      </c>
      <c r="Q2027" s="14" t="str">
        <f>IF(AND(MasterData5[[#This Row],[MntMeatProducts]]&gt;=AD$4, MasterData5[[#This Row],[Income ]]&lt;=$AB$12), "Yes", "")</f>
        <v/>
      </c>
      <c r="R2027" s="14" t="str">
        <f>IF(AND(MasterData5[[#This Row],[MntFishProducts]]&gt;=AE$4, MasterData5[[#This Row],[Income ]]&lt;=$AB$12), "Yes", "")</f>
        <v/>
      </c>
      <c r="S2027" s="14" t="str">
        <f>IF(AND(MasterData5[[#This Row],[MntSweetProducts]]&gt;=AF$4, MasterData5[[#This Row],[Income ]]&lt;=$AB$12), "Yes", "")</f>
        <v/>
      </c>
      <c r="U2027" s="14" t="str">
        <f>IF(MasterData5[[#This Row],[MntWines]]&gt;=AB$4, "Yes", "")</f>
        <v/>
      </c>
      <c r="V2027" s="14" t="str">
        <f>IF(MasterData5[[#This Row],[MntFruits]]&gt;=AC$4, "Yes", "")</f>
        <v>Yes</v>
      </c>
      <c r="W2027" s="14" t="str">
        <f>IF(MasterData5[[#This Row],[MntMeatProducts]]&gt;=AD$4, "Yes", "")</f>
        <v>Yes</v>
      </c>
      <c r="X2027" s="14" t="str">
        <f>IF(MasterData5[[#This Row],[MntFishProducts]]&gt;=AE$4, "Yes", "")</f>
        <v>Yes</v>
      </c>
      <c r="Y2027" s="14" t="str">
        <f>IF(MasterData5[[#This Row],[MntSweetProducts]]&gt;=AF$4, "Yes", "")</f>
        <v>Yes</v>
      </c>
    </row>
    <row r="2028" spans="1:25" x14ac:dyDescent="0.3">
      <c r="A2028">
        <v>10250</v>
      </c>
      <c r="B2028" s="10">
        <v>1</v>
      </c>
      <c r="C2028" s="10">
        <v>5</v>
      </c>
      <c r="D2028" s="10">
        <v>3</v>
      </c>
      <c r="E2028" s="10">
        <v>7</v>
      </c>
      <c r="F2028" s="10">
        <v>4</v>
      </c>
      <c r="G2028" s="10">
        <v>8</v>
      </c>
      <c r="H2028" s="24">
        <f>2021-'Customer Profile'!B2027</f>
        <v>74</v>
      </c>
      <c r="I2028" s="10">
        <f>IF(Analysis!$B$60="Wine",B2028,IF(Analysis!$B$60="Fruit",C2028,IF(Analysis!$B$60="Meat",D2028,IF(Analysis!$B$60="Fish",E2028,IF(Analysis!$B$60="Sweet",F2028,"")))))</f>
        <v>7</v>
      </c>
      <c r="J2028" s="10">
        <v>28389</v>
      </c>
      <c r="K2028" s="10" t="str">
        <f>IF(MasterData5[[#This Row],[Income ]]&gt;$AB$12, "Above", "Below")</f>
        <v>Below</v>
      </c>
      <c r="L2028" s="10">
        <f>SUM(MasterData5[[#This Row],[MntWines]:[MntSweetProducts]])</f>
        <v>20</v>
      </c>
      <c r="M2028" s="53" t="str">
        <f>IF(MasterData5[[#This Row],[Total Purchase]]&gt;=500, "Over $500", "")</f>
        <v/>
      </c>
      <c r="N2028" s="10"/>
      <c r="O2028" s="14" t="str">
        <f>IF(AND(MasterData5[[#This Row],[MntWines]]&gt;=AB$4, MasterData5[[#This Row],[Income ]]&lt;=$AB$12), "Yes", "")</f>
        <v/>
      </c>
      <c r="P2028" s="14" t="str">
        <f>IF(AND(MasterData5[[#This Row],[MntFruits]]&gt;=AC$4, MasterData5[[#This Row],[Income ]]&lt;=$AB$12), "Yes", "")</f>
        <v/>
      </c>
      <c r="Q2028" s="14" t="str">
        <f>IF(AND(MasterData5[[#This Row],[MntMeatProducts]]&gt;=AD$4, MasterData5[[#This Row],[Income ]]&lt;=$AB$12), "Yes", "")</f>
        <v/>
      </c>
      <c r="R2028" s="14" t="str">
        <f>IF(AND(MasterData5[[#This Row],[MntFishProducts]]&gt;=AE$4, MasterData5[[#This Row],[Income ]]&lt;=$AB$12), "Yes", "")</f>
        <v/>
      </c>
      <c r="S2028" s="14" t="str">
        <f>IF(AND(MasterData5[[#This Row],[MntSweetProducts]]&gt;=AF$4, MasterData5[[#This Row],[Income ]]&lt;=$AB$12), "Yes", "")</f>
        <v/>
      </c>
      <c r="U2028" s="14" t="str">
        <f>IF(MasterData5[[#This Row],[MntWines]]&gt;=AB$4, "Yes", "")</f>
        <v/>
      </c>
      <c r="V2028" s="14" t="str">
        <f>IF(MasterData5[[#This Row],[MntFruits]]&gt;=AC$4, "Yes", "")</f>
        <v/>
      </c>
      <c r="W2028" s="14" t="str">
        <f>IF(MasterData5[[#This Row],[MntMeatProducts]]&gt;=AD$4, "Yes", "")</f>
        <v/>
      </c>
      <c r="X2028" s="14" t="str">
        <f>IF(MasterData5[[#This Row],[MntFishProducts]]&gt;=AE$4, "Yes", "")</f>
        <v/>
      </c>
      <c r="Y2028" s="14" t="str">
        <f>IF(MasterData5[[#This Row],[MntSweetProducts]]&gt;=AF$4, "Yes", "")</f>
        <v/>
      </c>
    </row>
    <row r="2029" spans="1:25" x14ac:dyDescent="0.3">
      <c r="A2029">
        <v>10258</v>
      </c>
      <c r="B2029" s="10">
        <v>27</v>
      </c>
      <c r="C2029" s="10">
        <v>0</v>
      </c>
      <c r="D2029" s="10">
        <v>5</v>
      </c>
      <c r="E2029" s="10">
        <v>0</v>
      </c>
      <c r="F2029" s="10">
        <v>0</v>
      </c>
      <c r="G2029" s="10">
        <v>3</v>
      </c>
      <c r="H2029" s="24">
        <f>2021-'Customer Profile'!B2028</f>
        <v>56</v>
      </c>
      <c r="I2029" s="10">
        <f>IF(Analysis!$B$60="Wine",B2029,IF(Analysis!$B$60="Fruit",C2029,IF(Analysis!$B$60="Meat",D2029,IF(Analysis!$B$60="Fish",E2029,IF(Analysis!$B$60="Sweet",F2029,"")))))</f>
        <v>0</v>
      </c>
      <c r="J2029" s="10">
        <v>35791</v>
      </c>
      <c r="K2029" s="10" t="str">
        <f>IF(MasterData5[[#This Row],[Income ]]&gt;$AB$12, "Above", "Below")</f>
        <v>Below</v>
      </c>
      <c r="L2029" s="10">
        <f>SUM(MasterData5[[#This Row],[MntWines]:[MntSweetProducts]])</f>
        <v>32</v>
      </c>
      <c r="M2029" s="53" t="str">
        <f>IF(MasterData5[[#This Row],[Total Purchase]]&gt;=500, "Over $500", "")</f>
        <v/>
      </c>
      <c r="N2029" s="10"/>
      <c r="O2029" s="14" t="str">
        <f>IF(AND(MasterData5[[#This Row],[MntWines]]&gt;=AB$4, MasterData5[[#This Row],[Income ]]&lt;=$AB$12), "Yes", "")</f>
        <v/>
      </c>
      <c r="P2029" s="14" t="str">
        <f>IF(AND(MasterData5[[#This Row],[MntFruits]]&gt;=AC$4, MasterData5[[#This Row],[Income ]]&lt;=$AB$12), "Yes", "")</f>
        <v/>
      </c>
      <c r="Q2029" s="14" t="str">
        <f>IF(AND(MasterData5[[#This Row],[MntMeatProducts]]&gt;=AD$4, MasterData5[[#This Row],[Income ]]&lt;=$AB$12), "Yes", "")</f>
        <v/>
      </c>
      <c r="R2029" s="14" t="str">
        <f>IF(AND(MasterData5[[#This Row],[MntFishProducts]]&gt;=AE$4, MasterData5[[#This Row],[Income ]]&lt;=$AB$12), "Yes", "")</f>
        <v/>
      </c>
      <c r="S2029" s="14" t="str">
        <f>IF(AND(MasterData5[[#This Row],[MntSweetProducts]]&gt;=AF$4, MasterData5[[#This Row],[Income ]]&lt;=$AB$12), "Yes", "")</f>
        <v/>
      </c>
      <c r="U2029" s="14" t="str">
        <f>IF(MasterData5[[#This Row],[MntWines]]&gt;=AB$4, "Yes", "")</f>
        <v/>
      </c>
      <c r="V2029" s="14" t="str">
        <f>IF(MasterData5[[#This Row],[MntFruits]]&gt;=AC$4, "Yes", "")</f>
        <v/>
      </c>
      <c r="W2029" s="14" t="str">
        <f>IF(MasterData5[[#This Row],[MntMeatProducts]]&gt;=AD$4, "Yes", "")</f>
        <v/>
      </c>
      <c r="X2029" s="14" t="str">
        <f>IF(MasterData5[[#This Row],[MntFishProducts]]&gt;=AE$4, "Yes", "")</f>
        <v/>
      </c>
      <c r="Y2029" s="14" t="str">
        <f>IF(MasterData5[[#This Row],[MntSweetProducts]]&gt;=AF$4, "Yes", "")</f>
        <v/>
      </c>
    </row>
    <row r="2030" spans="1:25" x14ac:dyDescent="0.3">
      <c r="A2030">
        <v>10260</v>
      </c>
      <c r="B2030" s="10">
        <v>202</v>
      </c>
      <c r="C2030" s="10">
        <v>5</v>
      </c>
      <c r="D2030" s="10">
        <v>74</v>
      </c>
      <c r="E2030" s="10">
        <v>11</v>
      </c>
      <c r="F2030" s="10">
        <v>5</v>
      </c>
      <c r="G2030" s="10">
        <v>14</v>
      </c>
      <c r="H2030" s="24">
        <f>2021-'Customer Profile'!B2029</f>
        <v>56</v>
      </c>
      <c r="I2030" s="10">
        <f>IF(Analysis!$B$60="Wine",B2030,IF(Analysis!$B$60="Fruit",C2030,IF(Analysis!$B$60="Meat",D2030,IF(Analysis!$B$60="Fish",E2030,IF(Analysis!$B$60="Sweet",F2030,"")))))</f>
        <v>11</v>
      </c>
      <c r="J2030" s="10">
        <v>45143</v>
      </c>
      <c r="K2030" s="10" t="str">
        <f>IF(MasterData5[[#This Row],[Income ]]&gt;$AB$12, "Above", "Below")</f>
        <v>Below</v>
      </c>
      <c r="L2030" s="10">
        <f>SUM(MasterData5[[#This Row],[MntWines]:[MntSweetProducts]])</f>
        <v>297</v>
      </c>
      <c r="M2030" s="53" t="str">
        <f>IF(MasterData5[[#This Row],[Total Purchase]]&gt;=500, "Over $500", "")</f>
        <v/>
      </c>
      <c r="N2030" s="10"/>
      <c r="O2030" s="14" t="str">
        <f>IF(AND(MasterData5[[#This Row],[MntWines]]&gt;=AB$4, MasterData5[[#This Row],[Income ]]&lt;=$AB$12), "Yes", "")</f>
        <v/>
      </c>
      <c r="P2030" s="14" t="str">
        <f>IF(AND(MasterData5[[#This Row],[MntFruits]]&gt;=AC$4, MasterData5[[#This Row],[Income ]]&lt;=$AB$12), "Yes", "")</f>
        <v/>
      </c>
      <c r="Q2030" s="14" t="str">
        <f>IF(AND(MasterData5[[#This Row],[MntMeatProducts]]&gt;=AD$4, MasterData5[[#This Row],[Income ]]&lt;=$AB$12), "Yes", "")</f>
        <v/>
      </c>
      <c r="R2030" s="14" t="str">
        <f>IF(AND(MasterData5[[#This Row],[MntFishProducts]]&gt;=AE$4, MasterData5[[#This Row],[Income ]]&lt;=$AB$12), "Yes", "")</f>
        <v/>
      </c>
      <c r="S2030" s="14" t="str">
        <f>IF(AND(MasterData5[[#This Row],[MntSweetProducts]]&gt;=AF$4, MasterData5[[#This Row],[Income ]]&lt;=$AB$12), "Yes", "")</f>
        <v/>
      </c>
      <c r="U2030" s="14" t="str">
        <f>IF(MasterData5[[#This Row],[MntWines]]&gt;=AB$4, "Yes", "")</f>
        <v/>
      </c>
      <c r="V2030" s="14" t="str">
        <f>IF(MasterData5[[#This Row],[MntFruits]]&gt;=AC$4, "Yes", "")</f>
        <v/>
      </c>
      <c r="W2030" s="14" t="str">
        <f>IF(MasterData5[[#This Row],[MntMeatProducts]]&gt;=AD$4, "Yes", "")</f>
        <v/>
      </c>
      <c r="X2030" s="14" t="str">
        <f>IF(MasterData5[[#This Row],[MntFishProducts]]&gt;=AE$4, "Yes", "")</f>
        <v/>
      </c>
      <c r="Y2030" s="14" t="str">
        <f>IF(MasterData5[[#This Row],[MntSweetProducts]]&gt;=AF$4, "Yes", "")</f>
        <v/>
      </c>
    </row>
    <row r="2031" spans="1:25" x14ac:dyDescent="0.3">
      <c r="A2031">
        <v>10262</v>
      </c>
      <c r="B2031" s="10">
        <v>8</v>
      </c>
      <c r="C2031" s="10">
        <v>2</v>
      </c>
      <c r="D2031" s="10">
        <v>15</v>
      </c>
      <c r="E2031" s="10">
        <v>0</v>
      </c>
      <c r="F2031" s="10">
        <v>10</v>
      </c>
      <c r="G2031" s="10">
        <v>18</v>
      </c>
      <c r="H2031" s="24">
        <f>2021-'Customer Profile'!B2030</f>
        <v>41</v>
      </c>
      <c r="I2031" s="10">
        <f>IF(Analysis!$B$60="Wine",B2031,IF(Analysis!$B$60="Fruit",C2031,IF(Analysis!$B$60="Meat",D2031,IF(Analysis!$B$60="Fish",E2031,IF(Analysis!$B$60="Sweet",F2031,"")))))</f>
        <v>0</v>
      </c>
      <c r="J2031" s="10">
        <v>15072</v>
      </c>
      <c r="K2031" s="10" t="str">
        <f>IF(MasterData5[[#This Row],[Income ]]&gt;$AB$12, "Above", "Below")</f>
        <v>Below</v>
      </c>
      <c r="L2031" s="10">
        <f>SUM(MasterData5[[#This Row],[MntWines]:[MntSweetProducts]])</f>
        <v>35</v>
      </c>
      <c r="M2031" s="53" t="str">
        <f>IF(MasterData5[[#This Row],[Total Purchase]]&gt;=500, "Over $500", "")</f>
        <v/>
      </c>
      <c r="N2031" s="10"/>
      <c r="O2031" s="14" t="str">
        <f>IF(AND(MasterData5[[#This Row],[MntWines]]&gt;=AB$4, MasterData5[[#This Row],[Income ]]&lt;=$AB$12), "Yes", "")</f>
        <v/>
      </c>
      <c r="P2031" s="14" t="str">
        <f>IF(AND(MasterData5[[#This Row],[MntFruits]]&gt;=AC$4, MasterData5[[#This Row],[Income ]]&lt;=$AB$12), "Yes", "")</f>
        <v/>
      </c>
      <c r="Q2031" s="14" t="str">
        <f>IF(AND(MasterData5[[#This Row],[MntMeatProducts]]&gt;=AD$4, MasterData5[[#This Row],[Income ]]&lt;=$AB$12), "Yes", "")</f>
        <v/>
      </c>
      <c r="R2031" s="14" t="str">
        <f>IF(AND(MasterData5[[#This Row],[MntFishProducts]]&gt;=AE$4, MasterData5[[#This Row],[Income ]]&lt;=$AB$12), "Yes", "")</f>
        <v/>
      </c>
      <c r="S2031" s="14" t="str">
        <f>IF(AND(MasterData5[[#This Row],[MntSweetProducts]]&gt;=AF$4, MasterData5[[#This Row],[Income ]]&lt;=$AB$12), "Yes", "")</f>
        <v/>
      </c>
      <c r="U2031" s="14" t="str">
        <f>IF(MasterData5[[#This Row],[MntWines]]&gt;=AB$4, "Yes", "")</f>
        <v/>
      </c>
      <c r="V2031" s="14" t="str">
        <f>IF(MasterData5[[#This Row],[MntFruits]]&gt;=AC$4, "Yes", "")</f>
        <v/>
      </c>
      <c r="W2031" s="14" t="str">
        <f>IF(MasterData5[[#This Row],[MntMeatProducts]]&gt;=AD$4, "Yes", "")</f>
        <v/>
      </c>
      <c r="X2031" s="14" t="str">
        <f>IF(MasterData5[[#This Row],[MntFishProducts]]&gt;=AE$4, "Yes", "")</f>
        <v/>
      </c>
      <c r="Y2031" s="14" t="str">
        <f>IF(MasterData5[[#This Row],[MntSweetProducts]]&gt;=AF$4, "Yes", "")</f>
        <v/>
      </c>
    </row>
    <row r="2032" spans="1:25" x14ac:dyDescent="0.3">
      <c r="A2032">
        <v>10264</v>
      </c>
      <c r="B2032" s="10">
        <v>1</v>
      </c>
      <c r="C2032" s="10">
        <v>2</v>
      </c>
      <c r="D2032" s="10">
        <v>8</v>
      </c>
      <c r="E2032" s="10">
        <v>4</v>
      </c>
      <c r="F2032" s="10">
        <v>3</v>
      </c>
      <c r="G2032" s="10">
        <v>13</v>
      </c>
      <c r="H2032" s="24">
        <f>2021-'Customer Profile'!B2031</f>
        <v>42</v>
      </c>
      <c r="I2032" s="10">
        <f>IF(Analysis!$B$60="Wine",B2032,IF(Analysis!$B$60="Fruit",C2032,IF(Analysis!$B$60="Meat",D2032,IF(Analysis!$B$60="Fish",E2032,IF(Analysis!$B$60="Sweet",F2032,"")))))</f>
        <v>4</v>
      </c>
      <c r="J2032" s="10">
        <v>15287</v>
      </c>
      <c r="K2032" s="10" t="str">
        <f>IF(MasterData5[[#This Row],[Income ]]&gt;$AB$12, "Above", "Below")</f>
        <v>Below</v>
      </c>
      <c r="L2032" s="10">
        <f>SUM(MasterData5[[#This Row],[MntWines]:[MntSweetProducts]])</f>
        <v>18</v>
      </c>
      <c r="M2032" s="53" t="str">
        <f>IF(MasterData5[[#This Row],[Total Purchase]]&gt;=500, "Over $500", "")</f>
        <v/>
      </c>
      <c r="N2032" s="10"/>
      <c r="O2032" s="14" t="str">
        <f>IF(AND(MasterData5[[#This Row],[MntWines]]&gt;=AB$4, MasterData5[[#This Row],[Income ]]&lt;=$AB$12), "Yes", "")</f>
        <v/>
      </c>
      <c r="P2032" s="14" t="str">
        <f>IF(AND(MasterData5[[#This Row],[MntFruits]]&gt;=AC$4, MasterData5[[#This Row],[Income ]]&lt;=$AB$12), "Yes", "")</f>
        <v/>
      </c>
      <c r="Q2032" s="14" t="str">
        <f>IF(AND(MasterData5[[#This Row],[MntMeatProducts]]&gt;=AD$4, MasterData5[[#This Row],[Income ]]&lt;=$AB$12), "Yes", "")</f>
        <v/>
      </c>
      <c r="R2032" s="14" t="str">
        <f>IF(AND(MasterData5[[#This Row],[MntFishProducts]]&gt;=AE$4, MasterData5[[#This Row],[Income ]]&lt;=$AB$12), "Yes", "")</f>
        <v/>
      </c>
      <c r="S2032" s="14" t="str">
        <f>IF(AND(MasterData5[[#This Row],[MntSweetProducts]]&gt;=AF$4, MasterData5[[#This Row],[Income ]]&lt;=$AB$12), "Yes", "")</f>
        <v/>
      </c>
      <c r="U2032" s="14" t="str">
        <f>IF(MasterData5[[#This Row],[MntWines]]&gt;=AB$4, "Yes", "")</f>
        <v/>
      </c>
      <c r="V2032" s="14" t="str">
        <f>IF(MasterData5[[#This Row],[MntFruits]]&gt;=AC$4, "Yes", "")</f>
        <v/>
      </c>
      <c r="W2032" s="14" t="str">
        <f>IF(MasterData5[[#This Row],[MntMeatProducts]]&gt;=AD$4, "Yes", "")</f>
        <v/>
      </c>
      <c r="X2032" s="14" t="str">
        <f>IF(MasterData5[[#This Row],[MntFishProducts]]&gt;=AE$4, "Yes", "")</f>
        <v/>
      </c>
      <c r="Y2032" s="14" t="str">
        <f>IF(MasterData5[[#This Row],[MntSweetProducts]]&gt;=AF$4, "Yes", "")</f>
        <v/>
      </c>
    </row>
    <row r="2033" spans="1:25" x14ac:dyDescent="0.3">
      <c r="A2033">
        <v>10270</v>
      </c>
      <c r="B2033" s="10">
        <v>11</v>
      </c>
      <c r="C2033" s="10">
        <v>5</v>
      </c>
      <c r="D2033" s="10">
        <v>22</v>
      </c>
      <c r="E2033" s="10">
        <v>12</v>
      </c>
      <c r="F2033" s="10">
        <v>5</v>
      </c>
      <c r="G2033" s="10">
        <v>11</v>
      </c>
      <c r="H2033" s="24">
        <f>2021-'Customer Profile'!B2032</f>
        <v>40</v>
      </c>
      <c r="I2033" s="10">
        <f>IF(Analysis!$B$60="Wine",B2033,IF(Analysis!$B$60="Fruit",C2033,IF(Analysis!$B$60="Meat",D2033,IF(Analysis!$B$60="Fish",E2033,IF(Analysis!$B$60="Sweet",F2033,"")))))</f>
        <v>12</v>
      </c>
      <c r="J2033" s="10">
        <v>35523</v>
      </c>
      <c r="K2033" s="10" t="str">
        <f>IF(MasterData5[[#This Row],[Income ]]&gt;$AB$12, "Above", "Below")</f>
        <v>Below</v>
      </c>
      <c r="L2033" s="10">
        <f>SUM(MasterData5[[#This Row],[MntWines]:[MntSweetProducts]])</f>
        <v>55</v>
      </c>
      <c r="M2033" s="53" t="str">
        <f>IF(MasterData5[[#This Row],[Total Purchase]]&gt;=500, "Over $500", "")</f>
        <v/>
      </c>
      <c r="N2033" s="10"/>
      <c r="O2033" s="14" t="str">
        <f>IF(AND(MasterData5[[#This Row],[MntWines]]&gt;=AB$4, MasterData5[[#This Row],[Income ]]&lt;=$AB$12), "Yes", "")</f>
        <v/>
      </c>
      <c r="P2033" s="14" t="str">
        <f>IF(AND(MasterData5[[#This Row],[MntFruits]]&gt;=AC$4, MasterData5[[#This Row],[Income ]]&lt;=$AB$12), "Yes", "")</f>
        <v/>
      </c>
      <c r="Q2033" s="14" t="str">
        <f>IF(AND(MasterData5[[#This Row],[MntMeatProducts]]&gt;=AD$4, MasterData5[[#This Row],[Income ]]&lt;=$AB$12), "Yes", "")</f>
        <v/>
      </c>
      <c r="R2033" s="14" t="str">
        <f>IF(AND(MasterData5[[#This Row],[MntFishProducts]]&gt;=AE$4, MasterData5[[#This Row],[Income ]]&lt;=$AB$12), "Yes", "")</f>
        <v/>
      </c>
      <c r="S2033" s="14" t="str">
        <f>IF(AND(MasterData5[[#This Row],[MntSweetProducts]]&gt;=AF$4, MasterData5[[#This Row],[Income ]]&lt;=$AB$12), "Yes", "")</f>
        <v/>
      </c>
      <c r="U2033" s="14" t="str">
        <f>IF(MasterData5[[#This Row],[MntWines]]&gt;=AB$4, "Yes", "")</f>
        <v/>
      </c>
      <c r="V2033" s="14" t="str">
        <f>IF(MasterData5[[#This Row],[MntFruits]]&gt;=AC$4, "Yes", "")</f>
        <v/>
      </c>
      <c r="W2033" s="14" t="str">
        <f>IF(MasterData5[[#This Row],[MntMeatProducts]]&gt;=AD$4, "Yes", "")</f>
        <v/>
      </c>
      <c r="X2033" s="14" t="str">
        <f>IF(MasterData5[[#This Row],[MntFishProducts]]&gt;=AE$4, "Yes", "")</f>
        <v/>
      </c>
      <c r="Y2033" s="14" t="str">
        <f>IF(MasterData5[[#This Row],[MntSweetProducts]]&gt;=AF$4, "Yes", "")</f>
        <v/>
      </c>
    </row>
    <row r="2034" spans="1:25" x14ac:dyDescent="0.3">
      <c r="A2034">
        <v>10277</v>
      </c>
      <c r="B2034" s="10">
        <v>36</v>
      </c>
      <c r="C2034" s="10">
        <v>0</v>
      </c>
      <c r="D2034" s="10">
        <v>2</v>
      </c>
      <c r="E2034" s="10">
        <v>0</v>
      </c>
      <c r="F2034" s="10">
        <v>0</v>
      </c>
      <c r="G2034" s="10">
        <v>4</v>
      </c>
      <c r="H2034" s="24">
        <f>2021-'Customer Profile'!B2033</f>
        <v>60</v>
      </c>
      <c r="I2034" s="10">
        <f>IF(Analysis!$B$60="Wine",B2034,IF(Analysis!$B$60="Fruit",C2034,IF(Analysis!$B$60="Meat",D2034,IF(Analysis!$B$60="Fish",E2034,IF(Analysis!$B$60="Sweet",F2034,"")))))</f>
        <v>0</v>
      </c>
      <c r="J2034" s="10">
        <v>30081</v>
      </c>
      <c r="K2034" s="10" t="str">
        <f>IF(MasterData5[[#This Row],[Income ]]&gt;$AB$12, "Above", "Below")</f>
        <v>Below</v>
      </c>
      <c r="L2034" s="10">
        <f>SUM(MasterData5[[#This Row],[MntWines]:[MntSweetProducts]])</f>
        <v>38</v>
      </c>
      <c r="M2034" s="53" t="str">
        <f>IF(MasterData5[[#This Row],[Total Purchase]]&gt;=500, "Over $500", "")</f>
        <v/>
      </c>
      <c r="N2034" s="10"/>
      <c r="O2034" s="14" t="str">
        <f>IF(AND(MasterData5[[#This Row],[MntWines]]&gt;=AB$4, MasterData5[[#This Row],[Income ]]&lt;=$AB$12), "Yes", "")</f>
        <v/>
      </c>
      <c r="P2034" s="14" t="str">
        <f>IF(AND(MasterData5[[#This Row],[MntFruits]]&gt;=AC$4, MasterData5[[#This Row],[Income ]]&lt;=$AB$12), "Yes", "")</f>
        <v/>
      </c>
      <c r="Q2034" s="14" t="str">
        <f>IF(AND(MasterData5[[#This Row],[MntMeatProducts]]&gt;=AD$4, MasterData5[[#This Row],[Income ]]&lt;=$AB$12), "Yes", "")</f>
        <v/>
      </c>
      <c r="R2034" s="14" t="str">
        <f>IF(AND(MasterData5[[#This Row],[MntFishProducts]]&gt;=AE$4, MasterData5[[#This Row],[Income ]]&lt;=$AB$12), "Yes", "")</f>
        <v/>
      </c>
      <c r="S2034" s="14" t="str">
        <f>IF(AND(MasterData5[[#This Row],[MntSweetProducts]]&gt;=AF$4, MasterData5[[#This Row],[Income ]]&lt;=$AB$12), "Yes", "")</f>
        <v/>
      </c>
      <c r="U2034" s="14" t="str">
        <f>IF(MasterData5[[#This Row],[MntWines]]&gt;=AB$4, "Yes", "")</f>
        <v/>
      </c>
      <c r="V2034" s="14" t="str">
        <f>IF(MasterData5[[#This Row],[MntFruits]]&gt;=AC$4, "Yes", "")</f>
        <v/>
      </c>
      <c r="W2034" s="14" t="str">
        <f>IF(MasterData5[[#This Row],[MntMeatProducts]]&gt;=AD$4, "Yes", "")</f>
        <v/>
      </c>
      <c r="X2034" s="14" t="str">
        <f>IF(MasterData5[[#This Row],[MntFishProducts]]&gt;=AE$4, "Yes", "")</f>
        <v/>
      </c>
      <c r="Y2034" s="14" t="str">
        <f>IF(MasterData5[[#This Row],[MntSweetProducts]]&gt;=AF$4, "Yes", "")</f>
        <v/>
      </c>
    </row>
    <row r="2035" spans="1:25" x14ac:dyDescent="0.3">
      <c r="A2035">
        <v>10281</v>
      </c>
      <c r="B2035" s="10">
        <v>180</v>
      </c>
      <c r="C2035" s="10">
        <v>60</v>
      </c>
      <c r="D2035" s="10">
        <v>241</v>
      </c>
      <c r="E2035" s="10">
        <v>13</v>
      </c>
      <c r="F2035" s="10">
        <v>54</v>
      </c>
      <c r="G2035" s="10">
        <v>54</v>
      </c>
      <c r="H2035" s="24">
        <f>2021-'Customer Profile'!B2034</f>
        <v>51</v>
      </c>
      <c r="I2035" s="10">
        <f>IF(Analysis!$B$60="Wine",B2035,IF(Analysis!$B$60="Fruit",C2035,IF(Analysis!$B$60="Meat",D2035,IF(Analysis!$B$60="Fish",E2035,IF(Analysis!$B$60="Sweet",F2035,"")))))</f>
        <v>13</v>
      </c>
      <c r="J2035" s="10">
        <v>64713</v>
      </c>
      <c r="K2035" s="10" t="str">
        <f>IF(MasterData5[[#This Row],[Income ]]&gt;$AB$12, "Above", "Below")</f>
        <v>Above</v>
      </c>
      <c r="L2035" s="10">
        <f>SUM(MasterData5[[#This Row],[MntWines]:[MntSweetProducts]])</f>
        <v>548</v>
      </c>
      <c r="M2035" s="53" t="str">
        <f>IF(MasterData5[[#This Row],[Total Purchase]]&gt;=500, "Over $500", "")</f>
        <v>Over $500</v>
      </c>
      <c r="N2035" s="10"/>
      <c r="O2035" s="14" t="str">
        <f>IF(AND(MasterData5[[#This Row],[MntWines]]&gt;=AB$4, MasterData5[[#This Row],[Income ]]&lt;=$AB$12), "Yes", "")</f>
        <v/>
      </c>
      <c r="P2035" s="14" t="str">
        <f>IF(AND(MasterData5[[#This Row],[MntFruits]]&gt;=AC$4, MasterData5[[#This Row],[Income ]]&lt;=$AB$12), "Yes", "")</f>
        <v/>
      </c>
      <c r="Q2035" s="14" t="str">
        <f>IF(AND(MasterData5[[#This Row],[MntMeatProducts]]&gt;=AD$4, MasterData5[[#This Row],[Income ]]&lt;=$AB$12), "Yes", "")</f>
        <v/>
      </c>
      <c r="R2035" s="14" t="str">
        <f>IF(AND(MasterData5[[#This Row],[MntFishProducts]]&gt;=AE$4, MasterData5[[#This Row],[Income ]]&lt;=$AB$12), "Yes", "")</f>
        <v/>
      </c>
      <c r="S2035" s="14" t="str">
        <f>IF(AND(MasterData5[[#This Row],[MntSweetProducts]]&gt;=AF$4, MasterData5[[#This Row],[Income ]]&lt;=$AB$12), "Yes", "")</f>
        <v/>
      </c>
      <c r="U2035" s="14" t="str">
        <f>IF(MasterData5[[#This Row],[MntWines]]&gt;=AB$4, "Yes", "")</f>
        <v/>
      </c>
      <c r="V2035" s="14" t="str">
        <f>IF(MasterData5[[#This Row],[MntFruits]]&gt;=AC$4, "Yes", "")</f>
        <v>Yes</v>
      </c>
      <c r="W2035" s="14" t="str">
        <f>IF(MasterData5[[#This Row],[MntMeatProducts]]&gt;=AD$4, "Yes", "")</f>
        <v>Yes</v>
      </c>
      <c r="X2035" s="14" t="str">
        <f>IF(MasterData5[[#This Row],[MntFishProducts]]&gt;=AE$4, "Yes", "")</f>
        <v/>
      </c>
      <c r="Y2035" s="14" t="str">
        <f>IF(MasterData5[[#This Row],[MntSweetProducts]]&gt;=AF$4, "Yes", "")</f>
        <v>Yes</v>
      </c>
    </row>
    <row r="2036" spans="1:25" x14ac:dyDescent="0.3">
      <c r="A2036">
        <v>10286</v>
      </c>
      <c r="B2036" s="10">
        <v>318</v>
      </c>
      <c r="C2036" s="10">
        <v>8</v>
      </c>
      <c r="D2036" s="10">
        <v>407</v>
      </c>
      <c r="E2036" s="10">
        <v>150</v>
      </c>
      <c r="F2036" s="10">
        <v>35</v>
      </c>
      <c r="G2036" s="10">
        <v>8</v>
      </c>
      <c r="H2036" s="24">
        <f>2021-'Customer Profile'!B2035</f>
        <v>59</v>
      </c>
      <c r="I2036" s="10">
        <f>IF(Analysis!$B$60="Wine",B2036,IF(Analysis!$B$60="Fruit",C2036,IF(Analysis!$B$60="Meat",D2036,IF(Analysis!$B$60="Fish",E2036,IF(Analysis!$B$60="Sweet",F2036,"")))))</f>
        <v>150</v>
      </c>
      <c r="J2036" s="10">
        <v>83715</v>
      </c>
      <c r="K2036" s="10" t="str">
        <f>IF(MasterData5[[#This Row],[Income ]]&gt;$AB$12, "Above", "Below")</f>
        <v>Above</v>
      </c>
      <c r="L2036" s="10">
        <f>SUM(MasterData5[[#This Row],[MntWines]:[MntSweetProducts]])</f>
        <v>918</v>
      </c>
      <c r="M2036" s="53" t="str">
        <f>IF(MasterData5[[#This Row],[Total Purchase]]&gt;=500, "Over $500", "")</f>
        <v>Over $500</v>
      </c>
      <c r="N2036" s="10"/>
      <c r="O2036" s="14" t="str">
        <f>IF(AND(MasterData5[[#This Row],[MntWines]]&gt;=AB$4, MasterData5[[#This Row],[Income ]]&lt;=$AB$12), "Yes", "")</f>
        <v/>
      </c>
      <c r="P2036" s="14" t="str">
        <f>IF(AND(MasterData5[[#This Row],[MntFruits]]&gt;=AC$4, MasterData5[[#This Row],[Income ]]&lt;=$AB$12), "Yes", "")</f>
        <v/>
      </c>
      <c r="Q2036" s="14" t="str">
        <f>IF(AND(MasterData5[[#This Row],[MntMeatProducts]]&gt;=AD$4, MasterData5[[#This Row],[Income ]]&lt;=$AB$12), "Yes", "")</f>
        <v/>
      </c>
      <c r="R2036" s="14" t="str">
        <f>IF(AND(MasterData5[[#This Row],[MntFishProducts]]&gt;=AE$4, MasterData5[[#This Row],[Income ]]&lt;=$AB$12), "Yes", "")</f>
        <v/>
      </c>
      <c r="S2036" s="14" t="str">
        <f>IF(AND(MasterData5[[#This Row],[MntSweetProducts]]&gt;=AF$4, MasterData5[[#This Row],[Income ]]&lt;=$AB$12), "Yes", "")</f>
        <v/>
      </c>
      <c r="U2036" s="14" t="str">
        <f>IF(MasterData5[[#This Row],[MntWines]]&gt;=AB$4, "Yes", "")</f>
        <v>Yes</v>
      </c>
      <c r="V2036" s="14" t="str">
        <f>IF(MasterData5[[#This Row],[MntFruits]]&gt;=AC$4, "Yes", "")</f>
        <v/>
      </c>
      <c r="W2036" s="14" t="str">
        <f>IF(MasterData5[[#This Row],[MntMeatProducts]]&gt;=AD$4, "Yes", "")</f>
        <v>Yes</v>
      </c>
      <c r="X2036" s="14" t="str">
        <f>IF(MasterData5[[#This Row],[MntFishProducts]]&gt;=AE$4, "Yes", "")</f>
        <v>Yes</v>
      </c>
      <c r="Y2036" s="14" t="str">
        <f>IF(MasterData5[[#This Row],[MntSweetProducts]]&gt;=AF$4, "Yes", "")</f>
        <v>Yes</v>
      </c>
    </row>
    <row r="2037" spans="1:25" x14ac:dyDescent="0.3">
      <c r="A2037">
        <v>10299</v>
      </c>
      <c r="B2037" s="10">
        <v>389</v>
      </c>
      <c r="C2037" s="10">
        <v>91</v>
      </c>
      <c r="D2037" s="10">
        <v>248</v>
      </c>
      <c r="E2037" s="10">
        <v>64</v>
      </c>
      <c r="F2037" s="10">
        <v>49</v>
      </c>
      <c r="G2037" s="10">
        <v>41</v>
      </c>
      <c r="H2037" s="24">
        <f>2021-'Customer Profile'!B2036</f>
        <v>52</v>
      </c>
      <c r="I2037" s="10">
        <f>IF(Analysis!$B$60="Wine",B2037,IF(Analysis!$B$60="Fruit",C2037,IF(Analysis!$B$60="Meat",D2037,IF(Analysis!$B$60="Fish",E2037,IF(Analysis!$B$60="Sweet",F2037,"")))))</f>
        <v>64</v>
      </c>
      <c r="J2037" s="10">
        <v>48240</v>
      </c>
      <c r="K2037" s="10" t="str">
        <f>IF(MasterData5[[#This Row],[Income ]]&gt;$AB$12, "Above", "Below")</f>
        <v>Below</v>
      </c>
      <c r="L2037" s="10">
        <f>SUM(MasterData5[[#This Row],[MntWines]:[MntSweetProducts]])</f>
        <v>841</v>
      </c>
      <c r="M2037" s="53" t="str">
        <f>IF(MasterData5[[#This Row],[Total Purchase]]&gt;=500, "Over $500", "")</f>
        <v>Over $500</v>
      </c>
      <c r="N2037" s="10"/>
      <c r="O2037" s="14" t="str">
        <f>IF(AND(MasterData5[[#This Row],[MntWines]]&gt;=AB$4, MasterData5[[#This Row],[Income ]]&lt;=$AB$12), "Yes", "")</f>
        <v>Yes</v>
      </c>
      <c r="P2037" s="14" t="str">
        <f>IF(AND(MasterData5[[#This Row],[MntFruits]]&gt;=AC$4, MasterData5[[#This Row],[Income ]]&lt;=$AB$12), "Yes", "")</f>
        <v>Yes</v>
      </c>
      <c r="Q2037" s="14" t="str">
        <f>IF(AND(MasterData5[[#This Row],[MntMeatProducts]]&gt;=AD$4, MasterData5[[#This Row],[Income ]]&lt;=$AB$12), "Yes", "")</f>
        <v>Yes</v>
      </c>
      <c r="R2037" s="14" t="str">
        <f>IF(AND(MasterData5[[#This Row],[MntFishProducts]]&gt;=AE$4, MasterData5[[#This Row],[Income ]]&lt;=$AB$12), "Yes", "")</f>
        <v>Yes</v>
      </c>
      <c r="S2037" s="14" t="str">
        <f>IF(AND(MasterData5[[#This Row],[MntSweetProducts]]&gt;=AF$4, MasterData5[[#This Row],[Income ]]&lt;=$AB$12), "Yes", "")</f>
        <v>Yes</v>
      </c>
      <c r="U2037" s="14" t="str">
        <f>IF(MasterData5[[#This Row],[MntWines]]&gt;=AB$4, "Yes", "")</f>
        <v>Yes</v>
      </c>
      <c r="V2037" s="14" t="str">
        <f>IF(MasterData5[[#This Row],[MntFruits]]&gt;=AC$4, "Yes", "")</f>
        <v>Yes</v>
      </c>
      <c r="W2037" s="14" t="str">
        <f>IF(MasterData5[[#This Row],[MntMeatProducts]]&gt;=AD$4, "Yes", "")</f>
        <v>Yes</v>
      </c>
      <c r="X2037" s="14" t="str">
        <f>IF(MasterData5[[#This Row],[MntFishProducts]]&gt;=AE$4, "Yes", "")</f>
        <v>Yes</v>
      </c>
      <c r="Y2037" s="14" t="str">
        <f>IF(MasterData5[[#This Row],[MntSweetProducts]]&gt;=AF$4, "Yes", "")</f>
        <v>Yes</v>
      </c>
    </row>
    <row r="2038" spans="1:25" x14ac:dyDescent="0.3">
      <c r="A2038">
        <v>10304</v>
      </c>
      <c r="B2038" s="10">
        <v>6</v>
      </c>
      <c r="C2038" s="10">
        <v>1</v>
      </c>
      <c r="D2038" s="10">
        <v>7</v>
      </c>
      <c r="E2038" s="10">
        <v>23</v>
      </c>
      <c r="F2038" s="10">
        <v>4</v>
      </c>
      <c r="G2038" s="10">
        <v>19</v>
      </c>
      <c r="H2038" s="24">
        <f>2021-'Customer Profile'!B2037</f>
        <v>62</v>
      </c>
      <c r="I2038" s="10">
        <f>IF(Analysis!$B$60="Wine",B2038,IF(Analysis!$B$60="Fruit",C2038,IF(Analysis!$B$60="Meat",D2038,IF(Analysis!$B$60="Fish",E2038,IF(Analysis!$B$60="Sweet",F2038,"")))))</f>
        <v>23</v>
      </c>
      <c r="J2038" s="10">
        <v>18690</v>
      </c>
      <c r="K2038" s="10" t="str">
        <f>IF(MasterData5[[#This Row],[Income ]]&gt;$AB$12, "Above", "Below")</f>
        <v>Below</v>
      </c>
      <c r="L2038" s="10">
        <f>SUM(MasterData5[[#This Row],[MntWines]:[MntSweetProducts]])</f>
        <v>41</v>
      </c>
      <c r="M2038" s="53" t="str">
        <f>IF(MasterData5[[#This Row],[Total Purchase]]&gt;=500, "Over $500", "")</f>
        <v/>
      </c>
      <c r="N2038" s="10"/>
      <c r="O2038" s="14" t="str">
        <f>IF(AND(MasterData5[[#This Row],[MntWines]]&gt;=AB$4, MasterData5[[#This Row],[Income ]]&lt;=$AB$12), "Yes", "")</f>
        <v/>
      </c>
      <c r="P2038" s="14" t="str">
        <f>IF(AND(MasterData5[[#This Row],[MntFruits]]&gt;=AC$4, MasterData5[[#This Row],[Income ]]&lt;=$AB$12), "Yes", "")</f>
        <v/>
      </c>
      <c r="Q2038" s="14" t="str">
        <f>IF(AND(MasterData5[[#This Row],[MntMeatProducts]]&gt;=AD$4, MasterData5[[#This Row],[Income ]]&lt;=$AB$12), "Yes", "")</f>
        <v/>
      </c>
      <c r="R2038" s="14" t="str">
        <f>IF(AND(MasterData5[[#This Row],[MntFishProducts]]&gt;=AE$4, MasterData5[[#This Row],[Income ]]&lt;=$AB$12), "Yes", "")</f>
        <v/>
      </c>
      <c r="S2038" s="14" t="str">
        <f>IF(AND(MasterData5[[#This Row],[MntSweetProducts]]&gt;=AF$4, MasterData5[[#This Row],[Income ]]&lt;=$AB$12), "Yes", "")</f>
        <v/>
      </c>
      <c r="U2038" s="14" t="str">
        <f>IF(MasterData5[[#This Row],[MntWines]]&gt;=AB$4, "Yes", "")</f>
        <v/>
      </c>
      <c r="V2038" s="14" t="str">
        <f>IF(MasterData5[[#This Row],[MntFruits]]&gt;=AC$4, "Yes", "")</f>
        <v/>
      </c>
      <c r="W2038" s="14" t="str">
        <f>IF(MasterData5[[#This Row],[MntMeatProducts]]&gt;=AD$4, "Yes", "")</f>
        <v/>
      </c>
      <c r="X2038" s="14" t="str">
        <f>IF(MasterData5[[#This Row],[MntFishProducts]]&gt;=AE$4, "Yes", "")</f>
        <v/>
      </c>
      <c r="Y2038" s="14" t="str">
        <f>IF(MasterData5[[#This Row],[MntSweetProducts]]&gt;=AF$4, "Yes", "")</f>
        <v/>
      </c>
    </row>
    <row r="2039" spans="1:25" x14ac:dyDescent="0.3">
      <c r="A2039">
        <v>10307</v>
      </c>
      <c r="B2039" s="10">
        <v>369</v>
      </c>
      <c r="C2039" s="10">
        <v>9</v>
      </c>
      <c r="D2039" s="10">
        <v>87</v>
      </c>
      <c r="E2039" s="10">
        <v>12</v>
      </c>
      <c r="F2039" s="10">
        <v>14</v>
      </c>
      <c r="G2039" s="10">
        <v>34</v>
      </c>
      <c r="H2039" s="24">
        <f>2021-'Customer Profile'!B2038</f>
        <v>65</v>
      </c>
      <c r="I2039" s="10">
        <f>IF(Analysis!$B$60="Wine",B2039,IF(Analysis!$B$60="Fruit",C2039,IF(Analysis!$B$60="Meat",D2039,IF(Analysis!$B$60="Fish",E2039,IF(Analysis!$B$60="Sweet",F2039,"")))))</f>
        <v>12</v>
      </c>
      <c r="J2039" s="10">
        <v>50387</v>
      </c>
      <c r="K2039" s="10" t="str">
        <f>IF(MasterData5[[#This Row],[Income ]]&gt;$AB$12, "Above", "Below")</f>
        <v>Below</v>
      </c>
      <c r="L2039" s="10">
        <f>SUM(MasterData5[[#This Row],[MntWines]:[MntSweetProducts]])</f>
        <v>491</v>
      </c>
      <c r="M2039" s="53" t="str">
        <f>IF(MasterData5[[#This Row],[Total Purchase]]&gt;=500, "Over $500", "")</f>
        <v/>
      </c>
      <c r="N2039" s="10"/>
      <c r="O2039" s="14" t="str">
        <f>IF(AND(MasterData5[[#This Row],[MntWines]]&gt;=AB$4, MasterData5[[#This Row],[Income ]]&lt;=$AB$12), "Yes", "")</f>
        <v>Yes</v>
      </c>
      <c r="P2039" s="14" t="str">
        <f>IF(AND(MasterData5[[#This Row],[MntFruits]]&gt;=AC$4, MasterData5[[#This Row],[Income ]]&lt;=$AB$12), "Yes", "")</f>
        <v/>
      </c>
      <c r="Q2039" s="14" t="str">
        <f>IF(AND(MasterData5[[#This Row],[MntMeatProducts]]&gt;=AD$4, MasterData5[[#This Row],[Income ]]&lt;=$AB$12), "Yes", "")</f>
        <v/>
      </c>
      <c r="R2039" s="14" t="str">
        <f>IF(AND(MasterData5[[#This Row],[MntFishProducts]]&gt;=AE$4, MasterData5[[#This Row],[Income ]]&lt;=$AB$12), "Yes", "")</f>
        <v/>
      </c>
      <c r="S2039" s="14" t="str">
        <f>IF(AND(MasterData5[[#This Row],[MntSweetProducts]]&gt;=AF$4, MasterData5[[#This Row],[Income ]]&lt;=$AB$12), "Yes", "")</f>
        <v/>
      </c>
      <c r="U2039" s="14" t="str">
        <f>IF(MasterData5[[#This Row],[MntWines]]&gt;=AB$4, "Yes", "")</f>
        <v>Yes</v>
      </c>
      <c r="V2039" s="14" t="str">
        <f>IF(MasterData5[[#This Row],[MntFruits]]&gt;=AC$4, "Yes", "")</f>
        <v/>
      </c>
      <c r="W2039" s="14" t="str">
        <f>IF(MasterData5[[#This Row],[MntMeatProducts]]&gt;=AD$4, "Yes", "")</f>
        <v/>
      </c>
      <c r="X2039" s="14" t="str">
        <f>IF(MasterData5[[#This Row],[MntFishProducts]]&gt;=AE$4, "Yes", "")</f>
        <v/>
      </c>
      <c r="Y2039" s="14" t="str">
        <f>IF(MasterData5[[#This Row],[MntSweetProducts]]&gt;=AF$4, "Yes", "")</f>
        <v/>
      </c>
    </row>
    <row r="2040" spans="1:25" x14ac:dyDescent="0.3">
      <c r="A2040">
        <v>10311</v>
      </c>
      <c r="B2040" s="10">
        <v>16</v>
      </c>
      <c r="C2040" s="10">
        <v>4</v>
      </c>
      <c r="D2040" s="10">
        <v>12</v>
      </c>
      <c r="E2040" s="10">
        <v>2</v>
      </c>
      <c r="F2040" s="10">
        <v>4</v>
      </c>
      <c r="G2040" s="10">
        <v>321</v>
      </c>
      <c r="H2040" s="24">
        <f>2021-'Customer Profile'!B2039</f>
        <v>52</v>
      </c>
      <c r="I2040" s="10">
        <f>IF(Analysis!$B$60="Wine",B2040,IF(Analysis!$B$60="Fruit",C2040,IF(Analysis!$B$60="Meat",D2040,IF(Analysis!$B$60="Fish",E2040,IF(Analysis!$B$60="Sweet",F2040,"")))))</f>
        <v>2</v>
      </c>
      <c r="J2040" s="10">
        <v>4428</v>
      </c>
      <c r="K2040" s="10" t="str">
        <f>IF(MasterData5[[#This Row],[Income ]]&gt;$AB$12, "Above", "Below")</f>
        <v>Below</v>
      </c>
      <c r="L2040" s="10">
        <f>SUM(MasterData5[[#This Row],[MntWines]:[MntSweetProducts]])</f>
        <v>38</v>
      </c>
      <c r="M2040" s="53" t="str">
        <f>IF(MasterData5[[#This Row],[Total Purchase]]&gt;=500, "Over $500", "")</f>
        <v/>
      </c>
      <c r="N2040" s="10"/>
      <c r="O2040" s="14" t="str">
        <f>IF(AND(MasterData5[[#This Row],[MntWines]]&gt;=AB$4, MasterData5[[#This Row],[Income ]]&lt;=$AB$12), "Yes", "")</f>
        <v/>
      </c>
      <c r="P2040" s="14" t="str">
        <f>IF(AND(MasterData5[[#This Row],[MntFruits]]&gt;=AC$4, MasterData5[[#This Row],[Income ]]&lt;=$AB$12), "Yes", "")</f>
        <v/>
      </c>
      <c r="Q2040" s="14" t="str">
        <f>IF(AND(MasterData5[[#This Row],[MntMeatProducts]]&gt;=AD$4, MasterData5[[#This Row],[Income ]]&lt;=$AB$12), "Yes", "")</f>
        <v/>
      </c>
      <c r="R2040" s="14" t="str">
        <f>IF(AND(MasterData5[[#This Row],[MntFishProducts]]&gt;=AE$4, MasterData5[[#This Row],[Income ]]&lt;=$AB$12), "Yes", "")</f>
        <v/>
      </c>
      <c r="S2040" s="14" t="str">
        <f>IF(AND(MasterData5[[#This Row],[MntSweetProducts]]&gt;=AF$4, MasterData5[[#This Row],[Income ]]&lt;=$AB$12), "Yes", "")</f>
        <v/>
      </c>
      <c r="U2040" s="14" t="str">
        <f>IF(MasterData5[[#This Row],[MntWines]]&gt;=AB$4, "Yes", "")</f>
        <v/>
      </c>
      <c r="V2040" s="14" t="str">
        <f>IF(MasterData5[[#This Row],[MntFruits]]&gt;=AC$4, "Yes", "")</f>
        <v/>
      </c>
      <c r="W2040" s="14" t="str">
        <f>IF(MasterData5[[#This Row],[MntMeatProducts]]&gt;=AD$4, "Yes", "")</f>
        <v/>
      </c>
      <c r="X2040" s="14" t="str">
        <f>IF(MasterData5[[#This Row],[MntFishProducts]]&gt;=AE$4, "Yes", "")</f>
        <v/>
      </c>
      <c r="Y2040" s="14" t="str">
        <f>IF(MasterData5[[#This Row],[MntSweetProducts]]&gt;=AF$4, "Yes", "")</f>
        <v/>
      </c>
    </row>
    <row r="2041" spans="1:25" x14ac:dyDescent="0.3">
      <c r="A2041">
        <v>10313</v>
      </c>
      <c r="B2041" s="10">
        <v>159</v>
      </c>
      <c r="C2041" s="10">
        <v>4</v>
      </c>
      <c r="D2041" s="10">
        <v>45</v>
      </c>
      <c r="E2041" s="10">
        <v>6</v>
      </c>
      <c r="F2041" s="10">
        <v>2</v>
      </c>
      <c r="G2041" s="10">
        <v>38</v>
      </c>
      <c r="H2041" s="24">
        <f>2021-'Customer Profile'!B2040</f>
        <v>46</v>
      </c>
      <c r="I2041" s="10">
        <f>IF(Analysis!$B$60="Wine",B2041,IF(Analysis!$B$60="Fruit",C2041,IF(Analysis!$B$60="Meat",D2041,IF(Analysis!$B$60="Fish",E2041,IF(Analysis!$B$60="Sweet",F2041,"")))))</f>
        <v>6</v>
      </c>
      <c r="J2041" s="10">
        <v>48178</v>
      </c>
      <c r="K2041" s="10" t="str">
        <f>IF(MasterData5[[#This Row],[Income ]]&gt;$AB$12, "Above", "Below")</f>
        <v>Below</v>
      </c>
      <c r="L2041" s="10">
        <f>SUM(MasterData5[[#This Row],[MntWines]:[MntSweetProducts]])</f>
        <v>216</v>
      </c>
      <c r="M2041" s="53" t="str">
        <f>IF(MasterData5[[#This Row],[Total Purchase]]&gt;=500, "Over $500", "")</f>
        <v/>
      </c>
      <c r="N2041" s="10"/>
      <c r="O2041" s="14" t="str">
        <f>IF(AND(MasterData5[[#This Row],[MntWines]]&gt;=AB$4, MasterData5[[#This Row],[Income ]]&lt;=$AB$12), "Yes", "")</f>
        <v/>
      </c>
      <c r="P2041" s="14" t="str">
        <f>IF(AND(MasterData5[[#This Row],[MntFruits]]&gt;=AC$4, MasterData5[[#This Row],[Income ]]&lt;=$AB$12), "Yes", "")</f>
        <v/>
      </c>
      <c r="Q2041" s="14" t="str">
        <f>IF(AND(MasterData5[[#This Row],[MntMeatProducts]]&gt;=AD$4, MasterData5[[#This Row],[Income ]]&lt;=$AB$12), "Yes", "")</f>
        <v/>
      </c>
      <c r="R2041" s="14" t="str">
        <f>IF(AND(MasterData5[[#This Row],[MntFishProducts]]&gt;=AE$4, MasterData5[[#This Row],[Income ]]&lt;=$AB$12), "Yes", "")</f>
        <v/>
      </c>
      <c r="S2041" s="14" t="str">
        <f>IF(AND(MasterData5[[#This Row],[MntSweetProducts]]&gt;=AF$4, MasterData5[[#This Row],[Income ]]&lt;=$AB$12), "Yes", "")</f>
        <v/>
      </c>
      <c r="U2041" s="14" t="str">
        <f>IF(MasterData5[[#This Row],[MntWines]]&gt;=AB$4, "Yes", "")</f>
        <v/>
      </c>
      <c r="V2041" s="14" t="str">
        <f>IF(MasterData5[[#This Row],[MntFruits]]&gt;=AC$4, "Yes", "")</f>
        <v/>
      </c>
      <c r="W2041" s="14" t="str">
        <f>IF(MasterData5[[#This Row],[MntMeatProducts]]&gt;=AD$4, "Yes", "")</f>
        <v/>
      </c>
      <c r="X2041" s="14" t="str">
        <f>IF(MasterData5[[#This Row],[MntFishProducts]]&gt;=AE$4, "Yes", "")</f>
        <v/>
      </c>
      <c r="Y2041" s="14" t="str">
        <f>IF(MasterData5[[#This Row],[MntSweetProducts]]&gt;=AF$4, "Yes", "")</f>
        <v/>
      </c>
    </row>
    <row r="2042" spans="1:25" x14ac:dyDescent="0.3">
      <c r="A2042">
        <v>10314</v>
      </c>
      <c r="B2042" s="10">
        <v>847</v>
      </c>
      <c r="C2042" s="10">
        <v>66</v>
      </c>
      <c r="D2042" s="10">
        <v>119</v>
      </c>
      <c r="E2042" s="10">
        <v>86</v>
      </c>
      <c r="F2042" s="10">
        <v>89</v>
      </c>
      <c r="G2042" s="10">
        <v>111</v>
      </c>
      <c r="H2042" s="24">
        <f>2021-'Customer Profile'!B2041</f>
        <v>73</v>
      </c>
      <c r="I2042" s="10">
        <f>IF(Analysis!$B$60="Wine",B2042,IF(Analysis!$B$60="Fruit",C2042,IF(Analysis!$B$60="Meat",D2042,IF(Analysis!$B$60="Fish",E2042,IF(Analysis!$B$60="Sweet",F2042,"")))))</f>
        <v>86</v>
      </c>
      <c r="J2042" s="10">
        <v>83837</v>
      </c>
      <c r="K2042" s="10" t="str">
        <f>IF(MasterData5[[#This Row],[Income ]]&gt;$AB$12, "Above", "Below")</f>
        <v>Above</v>
      </c>
      <c r="L2042" s="10">
        <f>SUM(MasterData5[[#This Row],[MntWines]:[MntSweetProducts]])</f>
        <v>1207</v>
      </c>
      <c r="M2042" s="53" t="str">
        <f>IF(MasterData5[[#This Row],[Total Purchase]]&gt;=500, "Over $500", "")</f>
        <v>Over $500</v>
      </c>
      <c r="N2042" s="10"/>
      <c r="O2042" s="14" t="str">
        <f>IF(AND(MasterData5[[#This Row],[MntWines]]&gt;=AB$4, MasterData5[[#This Row],[Income ]]&lt;=$AB$12), "Yes", "")</f>
        <v/>
      </c>
      <c r="P2042" s="14" t="str">
        <f>IF(AND(MasterData5[[#This Row],[MntFruits]]&gt;=AC$4, MasterData5[[#This Row],[Income ]]&lt;=$AB$12), "Yes", "")</f>
        <v/>
      </c>
      <c r="Q2042" s="14" t="str">
        <f>IF(AND(MasterData5[[#This Row],[MntMeatProducts]]&gt;=AD$4, MasterData5[[#This Row],[Income ]]&lt;=$AB$12), "Yes", "")</f>
        <v/>
      </c>
      <c r="R2042" s="14" t="str">
        <f>IF(AND(MasterData5[[#This Row],[MntFishProducts]]&gt;=AE$4, MasterData5[[#This Row],[Income ]]&lt;=$AB$12), "Yes", "")</f>
        <v/>
      </c>
      <c r="S2042" s="14" t="str">
        <f>IF(AND(MasterData5[[#This Row],[MntSweetProducts]]&gt;=AF$4, MasterData5[[#This Row],[Income ]]&lt;=$AB$12), "Yes", "")</f>
        <v/>
      </c>
      <c r="U2042" s="14" t="str">
        <f>IF(MasterData5[[#This Row],[MntWines]]&gt;=AB$4, "Yes", "")</f>
        <v>Yes</v>
      </c>
      <c r="V2042" s="14" t="str">
        <f>IF(MasterData5[[#This Row],[MntFruits]]&gt;=AC$4, "Yes", "")</f>
        <v>Yes</v>
      </c>
      <c r="W2042" s="14" t="str">
        <f>IF(MasterData5[[#This Row],[MntMeatProducts]]&gt;=AD$4, "Yes", "")</f>
        <v/>
      </c>
      <c r="X2042" s="14" t="str">
        <f>IF(MasterData5[[#This Row],[MntFishProducts]]&gt;=AE$4, "Yes", "")</f>
        <v>Yes</v>
      </c>
      <c r="Y2042" s="14" t="str">
        <f>IF(MasterData5[[#This Row],[MntSweetProducts]]&gt;=AF$4, "Yes", "")</f>
        <v>Yes</v>
      </c>
    </row>
    <row r="2043" spans="1:25" x14ac:dyDescent="0.3">
      <c r="A2043">
        <v>10319</v>
      </c>
      <c r="B2043" s="10">
        <v>1090</v>
      </c>
      <c r="C2043" s="10">
        <v>12</v>
      </c>
      <c r="D2043" s="10">
        <v>96</v>
      </c>
      <c r="E2043" s="10">
        <v>16</v>
      </c>
      <c r="F2043" s="10">
        <v>12</v>
      </c>
      <c r="G2043" s="10">
        <v>60</v>
      </c>
      <c r="H2043" s="24">
        <f>2021-'Customer Profile'!B2042</f>
        <v>50</v>
      </c>
      <c r="I2043" s="10">
        <f>IF(Analysis!$B$60="Wine",B2043,IF(Analysis!$B$60="Fruit",C2043,IF(Analysis!$B$60="Meat",D2043,IF(Analysis!$B$60="Fish",E2043,IF(Analysis!$B$60="Sweet",F2043,"")))))</f>
        <v>16</v>
      </c>
      <c r="J2043" s="10">
        <v>66303</v>
      </c>
      <c r="K2043" s="10" t="str">
        <f>IF(MasterData5[[#This Row],[Income ]]&gt;$AB$12, "Above", "Below")</f>
        <v>Above</v>
      </c>
      <c r="L2043" s="10">
        <f>SUM(MasterData5[[#This Row],[MntWines]:[MntSweetProducts]])</f>
        <v>1226</v>
      </c>
      <c r="M2043" s="53" t="str">
        <f>IF(MasterData5[[#This Row],[Total Purchase]]&gt;=500, "Over $500", "")</f>
        <v>Over $500</v>
      </c>
      <c r="N2043" s="10"/>
      <c r="O2043" s="14" t="str">
        <f>IF(AND(MasterData5[[#This Row],[MntWines]]&gt;=AB$4, MasterData5[[#This Row],[Income ]]&lt;=$AB$12), "Yes", "")</f>
        <v/>
      </c>
      <c r="P2043" s="14" t="str">
        <f>IF(AND(MasterData5[[#This Row],[MntFruits]]&gt;=AC$4, MasterData5[[#This Row],[Income ]]&lt;=$AB$12), "Yes", "")</f>
        <v/>
      </c>
      <c r="Q2043" s="14" t="str">
        <f>IF(AND(MasterData5[[#This Row],[MntMeatProducts]]&gt;=AD$4, MasterData5[[#This Row],[Income ]]&lt;=$AB$12), "Yes", "")</f>
        <v/>
      </c>
      <c r="R2043" s="14" t="str">
        <f>IF(AND(MasterData5[[#This Row],[MntFishProducts]]&gt;=AE$4, MasterData5[[#This Row],[Income ]]&lt;=$AB$12), "Yes", "")</f>
        <v/>
      </c>
      <c r="S2043" s="14" t="str">
        <f>IF(AND(MasterData5[[#This Row],[MntSweetProducts]]&gt;=AF$4, MasterData5[[#This Row],[Income ]]&lt;=$AB$12), "Yes", "")</f>
        <v/>
      </c>
      <c r="U2043" s="14" t="str">
        <f>IF(MasterData5[[#This Row],[MntWines]]&gt;=AB$4, "Yes", "")</f>
        <v>Yes</v>
      </c>
      <c r="V2043" s="14" t="str">
        <f>IF(MasterData5[[#This Row],[MntFruits]]&gt;=AC$4, "Yes", "")</f>
        <v/>
      </c>
      <c r="W2043" s="14" t="str">
        <f>IF(MasterData5[[#This Row],[MntMeatProducts]]&gt;=AD$4, "Yes", "")</f>
        <v/>
      </c>
      <c r="X2043" s="14" t="str">
        <f>IF(MasterData5[[#This Row],[MntFishProducts]]&gt;=AE$4, "Yes", "")</f>
        <v/>
      </c>
      <c r="Y2043" s="14" t="str">
        <f>IF(MasterData5[[#This Row],[MntSweetProducts]]&gt;=AF$4, "Yes", "")</f>
        <v/>
      </c>
    </row>
    <row r="2044" spans="1:25" x14ac:dyDescent="0.3">
      <c r="A2044">
        <v>10323</v>
      </c>
      <c r="B2044" s="10">
        <v>205</v>
      </c>
      <c r="C2044" s="10">
        <v>7</v>
      </c>
      <c r="D2044" s="10">
        <v>41</v>
      </c>
      <c r="E2044" s="10">
        <v>3</v>
      </c>
      <c r="F2044" s="10">
        <v>2</v>
      </c>
      <c r="G2044" s="10">
        <v>46</v>
      </c>
      <c r="H2044" s="24">
        <f>2021-'Customer Profile'!B2043</f>
        <v>69</v>
      </c>
      <c r="I2044" s="10">
        <f>IF(Analysis!$B$60="Wine",B2044,IF(Analysis!$B$60="Fruit",C2044,IF(Analysis!$B$60="Meat",D2044,IF(Analysis!$B$60="Fish",E2044,IF(Analysis!$B$60="Sweet",F2044,"")))))</f>
        <v>3</v>
      </c>
      <c r="J2044" s="10">
        <v>49413</v>
      </c>
      <c r="K2044" s="10" t="str">
        <f>IF(MasterData5[[#This Row],[Income ]]&gt;$AB$12, "Above", "Below")</f>
        <v>Below</v>
      </c>
      <c r="L2044" s="10">
        <f>SUM(MasterData5[[#This Row],[MntWines]:[MntSweetProducts]])</f>
        <v>258</v>
      </c>
      <c r="M2044" s="53" t="str">
        <f>IF(MasterData5[[#This Row],[Total Purchase]]&gt;=500, "Over $500", "")</f>
        <v/>
      </c>
      <c r="N2044" s="10"/>
      <c r="O2044" s="14" t="str">
        <f>IF(AND(MasterData5[[#This Row],[MntWines]]&gt;=AB$4, MasterData5[[#This Row],[Income ]]&lt;=$AB$12), "Yes", "")</f>
        <v/>
      </c>
      <c r="P2044" s="14" t="str">
        <f>IF(AND(MasterData5[[#This Row],[MntFruits]]&gt;=AC$4, MasterData5[[#This Row],[Income ]]&lt;=$AB$12), "Yes", "")</f>
        <v/>
      </c>
      <c r="Q2044" s="14" t="str">
        <f>IF(AND(MasterData5[[#This Row],[MntMeatProducts]]&gt;=AD$4, MasterData5[[#This Row],[Income ]]&lt;=$AB$12), "Yes", "")</f>
        <v/>
      </c>
      <c r="R2044" s="14" t="str">
        <f>IF(AND(MasterData5[[#This Row],[MntFishProducts]]&gt;=AE$4, MasterData5[[#This Row],[Income ]]&lt;=$AB$12), "Yes", "")</f>
        <v/>
      </c>
      <c r="S2044" s="14" t="str">
        <f>IF(AND(MasterData5[[#This Row],[MntSweetProducts]]&gt;=AF$4, MasterData5[[#This Row],[Income ]]&lt;=$AB$12), "Yes", "")</f>
        <v/>
      </c>
      <c r="U2044" s="14" t="str">
        <f>IF(MasterData5[[#This Row],[MntWines]]&gt;=AB$4, "Yes", "")</f>
        <v/>
      </c>
      <c r="V2044" s="14" t="str">
        <f>IF(MasterData5[[#This Row],[MntFruits]]&gt;=AC$4, "Yes", "")</f>
        <v/>
      </c>
      <c r="W2044" s="14" t="str">
        <f>IF(MasterData5[[#This Row],[MntMeatProducts]]&gt;=AD$4, "Yes", "")</f>
        <v/>
      </c>
      <c r="X2044" s="14" t="str">
        <f>IF(MasterData5[[#This Row],[MntFishProducts]]&gt;=AE$4, "Yes", "")</f>
        <v/>
      </c>
      <c r="Y2044" s="14" t="str">
        <f>IF(MasterData5[[#This Row],[MntSweetProducts]]&gt;=AF$4, "Yes", "")</f>
        <v/>
      </c>
    </row>
    <row r="2045" spans="1:25" x14ac:dyDescent="0.3">
      <c r="A2045">
        <v>10339</v>
      </c>
      <c r="B2045" s="10">
        <v>161</v>
      </c>
      <c r="C2045" s="10">
        <v>0</v>
      </c>
      <c r="D2045" s="10">
        <v>22</v>
      </c>
      <c r="E2045" s="10">
        <v>0</v>
      </c>
      <c r="F2045" s="10">
        <v>0</v>
      </c>
      <c r="G2045" s="10">
        <v>24</v>
      </c>
      <c r="H2045" s="24">
        <f>2021-'Customer Profile'!B2044</f>
        <v>67</v>
      </c>
      <c r="I2045" s="10">
        <f>IF(Analysis!$B$60="Wine",B2045,IF(Analysis!$B$60="Fruit",C2045,IF(Analysis!$B$60="Meat",D2045,IF(Analysis!$B$60="Fish",E2045,IF(Analysis!$B$60="Sweet",F2045,"")))))</f>
        <v>0</v>
      </c>
      <c r="J2045" s="10"/>
      <c r="K2045" s="10"/>
      <c r="L2045" s="10">
        <f>SUM(MasterData5[[#This Row],[MntWines]:[MntSweetProducts]])</f>
        <v>183</v>
      </c>
      <c r="M2045" s="53" t="str">
        <f>IF(MasterData5[[#This Row],[Total Purchase]]&gt;=500, "Over $500", "")</f>
        <v/>
      </c>
      <c r="N2045" s="10"/>
      <c r="O2045" s="14" t="str">
        <f>IF(AND(MasterData5[[#This Row],[MntWines]]&gt;=AB$4, MasterData5[[#This Row],[Income ]]&lt;=$AB$12), "Yes", "")</f>
        <v/>
      </c>
      <c r="P2045" s="14" t="str">
        <f>IF(AND(MasterData5[[#This Row],[MntFruits]]&gt;=AC$4, MasterData5[[#This Row],[Income ]]&lt;=$AB$12), "Yes", "")</f>
        <v/>
      </c>
      <c r="Q2045" s="14" t="str">
        <f>IF(AND(MasterData5[[#This Row],[MntMeatProducts]]&gt;=AD$4, MasterData5[[#This Row],[Income ]]&lt;=$AB$12), "Yes", "")</f>
        <v/>
      </c>
      <c r="R2045" s="14" t="str">
        <f>IF(AND(MasterData5[[#This Row],[MntFishProducts]]&gt;=AE$4, MasterData5[[#This Row],[Income ]]&lt;=$AB$12), "Yes", "")</f>
        <v/>
      </c>
      <c r="S2045" s="14" t="str">
        <f>IF(AND(MasterData5[[#This Row],[MntSweetProducts]]&gt;=AF$4, MasterData5[[#This Row],[Income ]]&lt;=$AB$12), "Yes", "")</f>
        <v/>
      </c>
      <c r="U2045" s="14" t="str">
        <f>IF(MasterData5[[#This Row],[MntWines]]&gt;=AB$4, "Yes", "")</f>
        <v/>
      </c>
      <c r="V2045" s="14" t="str">
        <f>IF(MasterData5[[#This Row],[MntFruits]]&gt;=AC$4, "Yes", "")</f>
        <v/>
      </c>
      <c r="W2045" s="14" t="str">
        <f>IF(MasterData5[[#This Row],[MntMeatProducts]]&gt;=AD$4, "Yes", "")</f>
        <v/>
      </c>
      <c r="X2045" s="14" t="str">
        <f>IF(MasterData5[[#This Row],[MntFishProducts]]&gt;=AE$4, "Yes", "")</f>
        <v/>
      </c>
      <c r="Y2045" s="14" t="str">
        <f>IF(MasterData5[[#This Row],[MntSweetProducts]]&gt;=AF$4, "Yes", "")</f>
        <v/>
      </c>
    </row>
    <row r="2046" spans="1:25" x14ac:dyDescent="0.3">
      <c r="A2046">
        <v>10340</v>
      </c>
      <c r="B2046" s="10">
        <v>75</v>
      </c>
      <c r="C2046" s="10">
        <v>12</v>
      </c>
      <c r="D2046" s="10">
        <v>141</v>
      </c>
      <c r="E2046" s="10">
        <v>43</v>
      </c>
      <c r="F2046" s="10">
        <v>39</v>
      </c>
      <c r="G2046" s="10">
        <v>187</v>
      </c>
      <c r="H2046" s="24">
        <f>2021-'Customer Profile'!B2045</f>
        <v>37</v>
      </c>
      <c r="I2046" s="10">
        <f>IF(Analysis!$B$60="Wine",B2046,IF(Analysis!$B$60="Fruit",C2046,IF(Analysis!$B$60="Meat",D2046,IF(Analysis!$B$60="Fish",E2046,IF(Analysis!$B$60="Sweet",F2046,"")))))</f>
        <v>43</v>
      </c>
      <c r="J2046" s="10">
        <v>35196</v>
      </c>
      <c r="K2046" s="10" t="str">
        <f>IF(MasterData5[[#This Row],[Income ]]&gt;$AB$12, "Above", "Below")</f>
        <v>Below</v>
      </c>
      <c r="L2046" s="10">
        <f>SUM(MasterData5[[#This Row],[MntWines]:[MntSweetProducts]])</f>
        <v>310</v>
      </c>
      <c r="M2046" s="53" t="str">
        <f>IF(MasterData5[[#This Row],[Total Purchase]]&gt;=500, "Over $500", "")</f>
        <v/>
      </c>
      <c r="N2046" s="10"/>
      <c r="O2046" s="14" t="str">
        <f>IF(AND(MasterData5[[#This Row],[MntWines]]&gt;=AB$4, MasterData5[[#This Row],[Income ]]&lt;=$AB$12), "Yes", "")</f>
        <v/>
      </c>
      <c r="P2046" s="14" t="str">
        <f>IF(AND(MasterData5[[#This Row],[MntFruits]]&gt;=AC$4, MasterData5[[#This Row],[Income ]]&lt;=$AB$12), "Yes", "")</f>
        <v/>
      </c>
      <c r="Q2046" s="14" t="str">
        <f>IF(AND(MasterData5[[#This Row],[MntMeatProducts]]&gt;=AD$4, MasterData5[[#This Row],[Income ]]&lt;=$AB$12), "Yes", "")</f>
        <v/>
      </c>
      <c r="R2046" s="14" t="str">
        <f>IF(AND(MasterData5[[#This Row],[MntFishProducts]]&gt;=AE$4, MasterData5[[#This Row],[Income ]]&lt;=$AB$12), "Yes", "")</f>
        <v>Yes</v>
      </c>
      <c r="S2046" s="14" t="str">
        <f>IF(AND(MasterData5[[#This Row],[MntSweetProducts]]&gt;=AF$4, MasterData5[[#This Row],[Income ]]&lt;=$AB$12), "Yes", "")</f>
        <v>Yes</v>
      </c>
      <c r="U2046" s="14" t="str">
        <f>IF(MasterData5[[#This Row],[MntWines]]&gt;=AB$4, "Yes", "")</f>
        <v/>
      </c>
      <c r="V2046" s="14" t="str">
        <f>IF(MasterData5[[#This Row],[MntFruits]]&gt;=AC$4, "Yes", "")</f>
        <v/>
      </c>
      <c r="W2046" s="14" t="str">
        <f>IF(MasterData5[[#This Row],[MntMeatProducts]]&gt;=AD$4, "Yes", "")</f>
        <v/>
      </c>
      <c r="X2046" s="14" t="str">
        <f>IF(MasterData5[[#This Row],[MntFishProducts]]&gt;=AE$4, "Yes", "")</f>
        <v>Yes</v>
      </c>
      <c r="Y2046" s="14" t="str">
        <f>IF(MasterData5[[#This Row],[MntSweetProducts]]&gt;=AF$4, "Yes", "")</f>
        <v>Yes</v>
      </c>
    </row>
    <row r="2047" spans="1:25" x14ac:dyDescent="0.3">
      <c r="A2047">
        <v>10341</v>
      </c>
      <c r="B2047" s="10">
        <v>68</v>
      </c>
      <c r="C2047" s="10">
        <v>28</v>
      </c>
      <c r="D2047" s="10">
        <v>39</v>
      </c>
      <c r="E2047" s="10">
        <v>16</v>
      </c>
      <c r="F2047" s="10">
        <v>30</v>
      </c>
      <c r="G2047" s="10">
        <v>41</v>
      </c>
      <c r="H2047" s="24">
        <f>2021-'Customer Profile'!B2046</f>
        <v>73</v>
      </c>
      <c r="I2047" s="10">
        <f>IF(Analysis!$B$60="Wine",B2047,IF(Analysis!$B$60="Fruit",C2047,IF(Analysis!$B$60="Meat",D2047,IF(Analysis!$B$60="Fish",E2047,IF(Analysis!$B$60="Sweet",F2047,"")))))</f>
        <v>16</v>
      </c>
      <c r="J2047" s="10">
        <v>51315</v>
      </c>
      <c r="K2047" s="10" t="str">
        <f>IF(MasterData5[[#This Row],[Income ]]&gt;$AB$12, "Above", "Below")</f>
        <v>Below</v>
      </c>
      <c r="L2047" s="10">
        <f>SUM(MasterData5[[#This Row],[MntWines]:[MntSweetProducts]])</f>
        <v>181</v>
      </c>
      <c r="M2047" s="53" t="str">
        <f>IF(MasterData5[[#This Row],[Total Purchase]]&gt;=500, "Over $500", "")</f>
        <v/>
      </c>
      <c r="N2047" s="10"/>
      <c r="O2047" s="14" t="str">
        <f>IF(AND(MasterData5[[#This Row],[MntWines]]&gt;=AB$4, MasterData5[[#This Row],[Income ]]&lt;=$AB$12), "Yes", "")</f>
        <v/>
      </c>
      <c r="P2047" s="14" t="str">
        <f>IF(AND(MasterData5[[#This Row],[MntFruits]]&gt;=AC$4, MasterData5[[#This Row],[Income ]]&lt;=$AB$12), "Yes", "")</f>
        <v>Yes</v>
      </c>
      <c r="Q2047" s="14" t="str">
        <f>IF(AND(MasterData5[[#This Row],[MntMeatProducts]]&gt;=AD$4, MasterData5[[#This Row],[Income ]]&lt;=$AB$12), "Yes", "")</f>
        <v/>
      </c>
      <c r="R2047" s="14" t="str">
        <f>IF(AND(MasterData5[[#This Row],[MntFishProducts]]&gt;=AE$4, MasterData5[[#This Row],[Income ]]&lt;=$AB$12), "Yes", "")</f>
        <v/>
      </c>
      <c r="S2047" s="14" t="str">
        <f>IF(AND(MasterData5[[#This Row],[MntSweetProducts]]&gt;=AF$4, MasterData5[[#This Row],[Income ]]&lt;=$AB$12), "Yes", "")</f>
        <v>Yes</v>
      </c>
      <c r="U2047" s="14" t="str">
        <f>IF(MasterData5[[#This Row],[MntWines]]&gt;=AB$4, "Yes", "")</f>
        <v/>
      </c>
      <c r="V2047" s="14" t="str">
        <f>IF(MasterData5[[#This Row],[MntFruits]]&gt;=AC$4, "Yes", "")</f>
        <v>Yes</v>
      </c>
      <c r="W2047" s="14" t="str">
        <f>IF(MasterData5[[#This Row],[MntMeatProducts]]&gt;=AD$4, "Yes", "")</f>
        <v/>
      </c>
      <c r="X2047" s="14" t="str">
        <f>IF(MasterData5[[#This Row],[MntFishProducts]]&gt;=AE$4, "Yes", "")</f>
        <v/>
      </c>
      <c r="Y2047" s="14" t="str">
        <f>IF(MasterData5[[#This Row],[MntSweetProducts]]&gt;=AF$4, "Yes", "")</f>
        <v>Yes</v>
      </c>
    </row>
    <row r="2048" spans="1:25" x14ac:dyDescent="0.3">
      <c r="A2048">
        <v>10343</v>
      </c>
      <c r="B2048" s="10">
        <v>605</v>
      </c>
      <c r="C2048" s="10">
        <v>91</v>
      </c>
      <c r="D2048" s="10">
        <v>399</v>
      </c>
      <c r="E2048" s="10">
        <v>0</v>
      </c>
      <c r="F2048" s="10">
        <v>45</v>
      </c>
      <c r="G2048" s="10">
        <v>205</v>
      </c>
      <c r="H2048" s="24">
        <f>2021-'Customer Profile'!B2047</f>
        <v>30</v>
      </c>
      <c r="I2048" s="10">
        <f>IF(Analysis!$B$60="Wine",B2048,IF(Analysis!$B$60="Fruit",C2048,IF(Analysis!$B$60="Meat",D2048,IF(Analysis!$B$60="Fish",E2048,IF(Analysis!$B$60="Sweet",F2048,"")))))</f>
        <v>0</v>
      </c>
      <c r="J2048" s="10">
        <v>61618</v>
      </c>
      <c r="K2048" s="10" t="str">
        <f>IF(MasterData5[[#This Row],[Income ]]&gt;$AB$12, "Above", "Below")</f>
        <v>Above</v>
      </c>
      <c r="L2048" s="10">
        <f>SUM(MasterData5[[#This Row],[MntWines]:[MntSweetProducts]])</f>
        <v>1140</v>
      </c>
      <c r="M2048" s="53" t="str">
        <f>IF(MasterData5[[#This Row],[Total Purchase]]&gt;=500, "Over $500", "")</f>
        <v>Over $500</v>
      </c>
      <c r="N2048" s="10"/>
      <c r="O2048" s="14" t="str">
        <f>IF(AND(MasterData5[[#This Row],[MntWines]]&gt;=AB$4, MasterData5[[#This Row],[Income ]]&lt;=$AB$12), "Yes", "")</f>
        <v/>
      </c>
      <c r="P2048" s="14" t="str">
        <f>IF(AND(MasterData5[[#This Row],[MntFruits]]&gt;=AC$4, MasterData5[[#This Row],[Income ]]&lt;=$AB$12), "Yes", "")</f>
        <v/>
      </c>
      <c r="Q2048" s="14" t="str">
        <f>IF(AND(MasterData5[[#This Row],[MntMeatProducts]]&gt;=AD$4, MasterData5[[#This Row],[Income ]]&lt;=$AB$12), "Yes", "")</f>
        <v/>
      </c>
      <c r="R2048" s="14" t="str">
        <f>IF(AND(MasterData5[[#This Row],[MntFishProducts]]&gt;=AE$4, MasterData5[[#This Row],[Income ]]&lt;=$AB$12), "Yes", "")</f>
        <v/>
      </c>
      <c r="S2048" s="14" t="str">
        <f>IF(AND(MasterData5[[#This Row],[MntSweetProducts]]&gt;=AF$4, MasterData5[[#This Row],[Income ]]&lt;=$AB$12), "Yes", "")</f>
        <v/>
      </c>
      <c r="U2048" s="14" t="str">
        <f>IF(MasterData5[[#This Row],[MntWines]]&gt;=AB$4, "Yes", "")</f>
        <v>Yes</v>
      </c>
      <c r="V2048" s="14" t="str">
        <f>IF(MasterData5[[#This Row],[MntFruits]]&gt;=AC$4, "Yes", "")</f>
        <v>Yes</v>
      </c>
      <c r="W2048" s="14" t="str">
        <f>IF(MasterData5[[#This Row],[MntMeatProducts]]&gt;=AD$4, "Yes", "")</f>
        <v>Yes</v>
      </c>
      <c r="X2048" s="14" t="str">
        <f>IF(MasterData5[[#This Row],[MntFishProducts]]&gt;=AE$4, "Yes", "")</f>
        <v/>
      </c>
      <c r="Y2048" s="14" t="str">
        <f>IF(MasterData5[[#This Row],[MntSweetProducts]]&gt;=AF$4, "Yes", "")</f>
        <v>Yes</v>
      </c>
    </row>
    <row r="2049" spans="1:25" x14ac:dyDescent="0.3">
      <c r="A2049">
        <v>10350</v>
      </c>
      <c r="B2049" s="10">
        <v>33</v>
      </c>
      <c r="C2049" s="10">
        <v>0</v>
      </c>
      <c r="D2049" s="10">
        <v>5</v>
      </c>
      <c r="E2049" s="10">
        <v>0</v>
      </c>
      <c r="F2049" s="10">
        <v>0</v>
      </c>
      <c r="G2049" s="10">
        <v>0</v>
      </c>
      <c r="H2049" s="24">
        <f>2021-'Customer Profile'!B2048</f>
        <v>71</v>
      </c>
      <c r="I2049" s="10">
        <f>IF(Analysis!$B$60="Wine",B2049,IF(Analysis!$B$60="Fruit",C2049,IF(Analysis!$B$60="Meat",D2049,IF(Analysis!$B$60="Fish",E2049,IF(Analysis!$B$60="Sweet",F2049,"")))))</f>
        <v>0</v>
      </c>
      <c r="J2049" s="10">
        <v>54432</v>
      </c>
      <c r="K2049" s="10" t="str">
        <f>IF(MasterData5[[#This Row],[Income ]]&gt;$AB$12, "Above", "Below")</f>
        <v>Above</v>
      </c>
      <c r="L2049" s="10">
        <f>SUM(MasterData5[[#This Row],[MntWines]:[MntSweetProducts]])</f>
        <v>38</v>
      </c>
      <c r="M2049" s="53" t="str">
        <f>IF(MasterData5[[#This Row],[Total Purchase]]&gt;=500, "Over $500", "")</f>
        <v/>
      </c>
      <c r="N2049" s="10"/>
      <c r="O2049" s="14" t="str">
        <f>IF(AND(MasterData5[[#This Row],[MntWines]]&gt;=AB$4, MasterData5[[#This Row],[Income ]]&lt;=$AB$12), "Yes", "")</f>
        <v/>
      </c>
      <c r="P2049" s="14" t="str">
        <f>IF(AND(MasterData5[[#This Row],[MntFruits]]&gt;=AC$4, MasterData5[[#This Row],[Income ]]&lt;=$AB$12), "Yes", "")</f>
        <v/>
      </c>
      <c r="Q2049" s="14" t="str">
        <f>IF(AND(MasterData5[[#This Row],[MntMeatProducts]]&gt;=AD$4, MasterData5[[#This Row],[Income ]]&lt;=$AB$12), "Yes", "")</f>
        <v/>
      </c>
      <c r="R2049" s="14" t="str">
        <f>IF(AND(MasterData5[[#This Row],[MntFishProducts]]&gt;=AE$4, MasterData5[[#This Row],[Income ]]&lt;=$AB$12), "Yes", "")</f>
        <v/>
      </c>
      <c r="S2049" s="14" t="str">
        <f>IF(AND(MasterData5[[#This Row],[MntSweetProducts]]&gt;=AF$4, MasterData5[[#This Row],[Income ]]&lt;=$AB$12), "Yes", "")</f>
        <v/>
      </c>
      <c r="U2049" s="14" t="str">
        <f>IF(MasterData5[[#This Row],[MntWines]]&gt;=AB$4, "Yes", "")</f>
        <v/>
      </c>
      <c r="V2049" s="14" t="str">
        <f>IF(MasterData5[[#This Row],[MntFruits]]&gt;=AC$4, "Yes", "")</f>
        <v/>
      </c>
      <c r="W2049" s="14" t="str">
        <f>IF(MasterData5[[#This Row],[MntMeatProducts]]&gt;=AD$4, "Yes", "")</f>
        <v/>
      </c>
      <c r="X2049" s="14" t="str">
        <f>IF(MasterData5[[#This Row],[MntFishProducts]]&gt;=AE$4, "Yes", "")</f>
        <v/>
      </c>
      <c r="Y2049" s="14" t="str">
        <f>IF(MasterData5[[#This Row],[MntSweetProducts]]&gt;=AF$4, "Yes", "")</f>
        <v/>
      </c>
    </row>
    <row r="2050" spans="1:25" x14ac:dyDescent="0.3">
      <c r="A2050">
        <v>10352</v>
      </c>
      <c r="B2050" s="10">
        <v>50</v>
      </c>
      <c r="C2050" s="10">
        <v>4</v>
      </c>
      <c r="D2050" s="10">
        <v>28</v>
      </c>
      <c r="E2050" s="10">
        <v>6</v>
      </c>
      <c r="F2050" s="10">
        <v>3</v>
      </c>
      <c r="G2050" s="10">
        <v>26</v>
      </c>
      <c r="H2050" s="24">
        <f>2021-'Customer Profile'!B2049</f>
        <v>58</v>
      </c>
      <c r="I2050" s="10">
        <f>IF(Analysis!$B$60="Wine",B2050,IF(Analysis!$B$60="Fruit",C2050,IF(Analysis!$B$60="Meat",D2050,IF(Analysis!$B$60="Fish",E2050,IF(Analysis!$B$60="Sweet",F2050,"")))))</f>
        <v>6</v>
      </c>
      <c r="J2050" s="10">
        <v>34213</v>
      </c>
      <c r="K2050" s="10" t="str">
        <f>IF(MasterData5[[#This Row],[Income ]]&gt;$AB$12, "Above", "Below")</f>
        <v>Below</v>
      </c>
      <c r="L2050" s="10">
        <f>SUM(MasterData5[[#This Row],[MntWines]:[MntSweetProducts]])</f>
        <v>91</v>
      </c>
      <c r="M2050" s="53" t="str">
        <f>IF(MasterData5[[#This Row],[Total Purchase]]&gt;=500, "Over $500", "")</f>
        <v/>
      </c>
      <c r="N2050" s="10"/>
      <c r="O2050" s="14" t="str">
        <f>IF(AND(MasterData5[[#This Row],[MntWines]]&gt;=AB$4, MasterData5[[#This Row],[Income ]]&lt;=$AB$12), "Yes", "")</f>
        <v/>
      </c>
      <c r="P2050" s="14" t="str">
        <f>IF(AND(MasterData5[[#This Row],[MntFruits]]&gt;=AC$4, MasterData5[[#This Row],[Income ]]&lt;=$AB$12), "Yes", "")</f>
        <v/>
      </c>
      <c r="Q2050" s="14" t="str">
        <f>IF(AND(MasterData5[[#This Row],[MntMeatProducts]]&gt;=AD$4, MasterData5[[#This Row],[Income ]]&lt;=$AB$12), "Yes", "")</f>
        <v/>
      </c>
      <c r="R2050" s="14" t="str">
        <f>IF(AND(MasterData5[[#This Row],[MntFishProducts]]&gt;=AE$4, MasterData5[[#This Row],[Income ]]&lt;=$AB$12), "Yes", "")</f>
        <v/>
      </c>
      <c r="S2050" s="14" t="str">
        <f>IF(AND(MasterData5[[#This Row],[MntSweetProducts]]&gt;=AF$4, MasterData5[[#This Row],[Income ]]&lt;=$AB$12), "Yes", "")</f>
        <v/>
      </c>
      <c r="U2050" s="14" t="str">
        <f>IF(MasterData5[[#This Row],[MntWines]]&gt;=AB$4, "Yes", "")</f>
        <v/>
      </c>
      <c r="V2050" s="14" t="str">
        <f>IF(MasterData5[[#This Row],[MntFruits]]&gt;=AC$4, "Yes", "")</f>
        <v/>
      </c>
      <c r="W2050" s="14" t="str">
        <f>IF(MasterData5[[#This Row],[MntMeatProducts]]&gt;=AD$4, "Yes", "")</f>
        <v/>
      </c>
      <c r="X2050" s="14" t="str">
        <f>IF(MasterData5[[#This Row],[MntFishProducts]]&gt;=AE$4, "Yes", "")</f>
        <v/>
      </c>
      <c r="Y2050" s="14" t="str">
        <f>IF(MasterData5[[#This Row],[MntSweetProducts]]&gt;=AF$4, "Yes", "")</f>
        <v/>
      </c>
    </row>
    <row r="2051" spans="1:25" x14ac:dyDescent="0.3">
      <c r="A2051">
        <v>10356</v>
      </c>
      <c r="B2051" s="10">
        <v>29</v>
      </c>
      <c r="C2051" s="10">
        <v>0</v>
      </c>
      <c r="D2051" s="10">
        <v>2</v>
      </c>
      <c r="E2051" s="10">
        <v>0</v>
      </c>
      <c r="F2051" s="10">
        <v>0</v>
      </c>
      <c r="G2051" s="10">
        <v>1</v>
      </c>
      <c r="H2051" s="24">
        <f>2021-'Customer Profile'!B2050</f>
        <v>64</v>
      </c>
      <c r="I2051" s="10">
        <f>IF(Analysis!$B$60="Wine",B2051,IF(Analysis!$B$60="Fruit",C2051,IF(Analysis!$B$60="Meat",D2051,IF(Analysis!$B$60="Fish",E2051,IF(Analysis!$B$60="Sweet",F2051,"")))))</f>
        <v>0</v>
      </c>
      <c r="J2051" s="10">
        <v>41437</v>
      </c>
      <c r="K2051" s="10" t="str">
        <f>IF(MasterData5[[#This Row],[Income ]]&gt;$AB$12, "Above", "Below")</f>
        <v>Below</v>
      </c>
      <c r="L2051" s="10">
        <f>SUM(MasterData5[[#This Row],[MntWines]:[MntSweetProducts]])</f>
        <v>31</v>
      </c>
      <c r="M2051" s="53" t="str">
        <f>IF(MasterData5[[#This Row],[Total Purchase]]&gt;=500, "Over $500", "")</f>
        <v/>
      </c>
      <c r="N2051" s="10"/>
      <c r="O2051" s="14" t="str">
        <f>IF(AND(MasterData5[[#This Row],[MntWines]]&gt;=AB$4, MasterData5[[#This Row],[Income ]]&lt;=$AB$12), "Yes", "")</f>
        <v/>
      </c>
      <c r="P2051" s="14" t="str">
        <f>IF(AND(MasterData5[[#This Row],[MntFruits]]&gt;=AC$4, MasterData5[[#This Row],[Income ]]&lt;=$AB$12), "Yes", "")</f>
        <v/>
      </c>
      <c r="Q2051" s="14" t="str">
        <f>IF(AND(MasterData5[[#This Row],[MntMeatProducts]]&gt;=AD$4, MasterData5[[#This Row],[Income ]]&lt;=$AB$12), "Yes", "")</f>
        <v/>
      </c>
      <c r="R2051" s="14" t="str">
        <f>IF(AND(MasterData5[[#This Row],[MntFishProducts]]&gt;=AE$4, MasterData5[[#This Row],[Income ]]&lt;=$AB$12), "Yes", "")</f>
        <v/>
      </c>
      <c r="S2051" s="14" t="str">
        <f>IF(AND(MasterData5[[#This Row],[MntSweetProducts]]&gt;=AF$4, MasterData5[[#This Row],[Income ]]&lt;=$AB$12), "Yes", "")</f>
        <v/>
      </c>
      <c r="U2051" s="14" t="str">
        <f>IF(MasterData5[[#This Row],[MntWines]]&gt;=AB$4, "Yes", "")</f>
        <v/>
      </c>
      <c r="V2051" s="14" t="str">
        <f>IF(MasterData5[[#This Row],[MntFruits]]&gt;=AC$4, "Yes", "")</f>
        <v/>
      </c>
      <c r="W2051" s="14" t="str">
        <f>IF(MasterData5[[#This Row],[MntMeatProducts]]&gt;=AD$4, "Yes", "")</f>
        <v/>
      </c>
      <c r="X2051" s="14" t="str">
        <f>IF(MasterData5[[#This Row],[MntFishProducts]]&gt;=AE$4, "Yes", "")</f>
        <v/>
      </c>
      <c r="Y2051" s="14" t="str">
        <f>IF(MasterData5[[#This Row],[MntSweetProducts]]&gt;=AF$4, "Yes", "")</f>
        <v/>
      </c>
    </row>
    <row r="2052" spans="1:25" x14ac:dyDescent="0.3">
      <c r="A2052">
        <v>10364</v>
      </c>
      <c r="B2052" s="10">
        <v>0</v>
      </c>
      <c r="C2052" s="10">
        <v>0</v>
      </c>
      <c r="D2052" s="10">
        <v>1</v>
      </c>
      <c r="E2052" s="10">
        <v>2</v>
      </c>
      <c r="F2052" s="10">
        <v>12</v>
      </c>
      <c r="G2052" s="10">
        <v>5</v>
      </c>
      <c r="H2052" s="24">
        <f>2021-'Customer Profile'!B2051</f>
        <v>62</v>
      </c>
      <c r="I2052" s="10">
        <f>IF(Analysis!$B$60="Wine",B2052,IF(Analysis!$B$60="Fruit",C2052,IF(Analysis!$B$60="Meat",D2052,IF(Analysis!$B$60="Fish",E2052,IF(Analysis!$B$60="Sweet",F2052,"")))))</f>
        <v>2</v>
      </c>
      <c r="J2052" s="10">
        <v>23295</v>
      </c>
      <c r="K2052" s="10" t="str">
        <f>IF(MasterData5[[#This Row],[Income ]]&gt;$AB$12, "Above", "Below")</f>
        <v>Below</v>
      </c>
      <c r="L2052" s="10">
        <f>SUM(MasterData5[[#This Row],[MntWines]:[MntSweetProducts]])</f>
        <v>15</v>
      </c>
      <c r="M2052" s="53" t="str">
        <f>IF(MasterData5[[#This Row],[Total Purchase]]&gt;=500, "Over $500", "")</f>
        <v/>
      </c>
      <c r="N2052" s="10"/>
      <c r="O2052" s="14" t="str">
        <f>IF(AND(MasterData5[[#This Row],[MntWines]]&gt;=AB$4, MasterData5[[#This Row],[Income ]]&lt;=$AB$12), "Yes", "")</f>
        <v/>
      </c>
      <c r="P2052" s="14" t="str">
        <f>IF(AND(MasterData5[[#This Row],[MntFruits]]&gt;=AC$4, MasterData5[[#This Row],[Income ]]&lt;=$AB$12), "Yes", "")</f>
        <v/>
      </c>
      <c r="Q2052" s="14" t="str">
        <f>IF(AND(MasterData5[[#This Row],[MntMeatProducts]]&gt;=AD$4, MasterData5[[#This Row],[Income ]]&lt;=$AB$12), "Yes", "")</f>
        <v/>
      </c>
      <c r="R2052" s="14" t="str">
        <f>IF(AND(MasterData5[[#This Row],[MntFishProducts]]&gt;=AE$4, MasterData5[[#This Row],[Income ]]&lt;=$AB$12), "Yes", "")</f>
        <v/>
      </c>
      <c r="S2052" s="14" t="str">
        <f>IF(AND(MasterData5[[#This Row],[MntSweetProducts]]&gt;=AF$4, MasterData5[[#This Row],[Income ]]&lt;=$AB$12), "Yes", "")</f>
        <v/>
      </c>
      <c r="U2052" s="14" t="str">
        <f>IF(MasterData5[[#This Row],[MntWines]]&gt;=AB$4, "Yes", "")</f>
        <v/>
      </c>
      <c r="V2052" s="14" t="str">
        <f>IF(MasterData5[[#This Row],[MntFruits]]&gt;=AC$4, "Yes", "")</f>
        <v/>
      </c>
      <c r="W2052" s="14" t="str">
        <f>IF(MasterData5[[#This Row],[MntMeatProducts]]&gt;=AD$4, "Yes", "")</f>
        <v/>
      </c>
      <c r="X2052" s="14" t="str">
        <f>IF(MasterData5[[#This Row],[MntFishProducts]]&gt;=AE$4, "Yes", "")</f>
        <v/>
      </c>
      <c r="Y2052" s="14" t="str">
        <f>IF(MasterData5[[#This Row],[MntSweetProducts]]&gt;=AF$4, "Yes", "")</f>
        <v/>
      </c>
    </row>
    <row r="2053" spans="1:25" x14ac:dyDescent="0.3">
      <c r="A2053">
        <v>10377</v>
      </c>
      <c r="B2053" s="10">
        <v>170</v>
      </c>
      <c r="C2053" s="10">
        <v>6</v>
      </c>
      <c r="D2053" s="10">
        <v>97</v>
      </c>
      <c r="E2053" s="10">
        <v>24</v>
      </c>
      <c r="F2053" s="10">
        <v>12</v>
      </c>
      <c r="G2053" s="10">
        <v>88</v>
      </c>
      <c r="H2053" s="24">
        <f>2021-'Customer Profile'!B2052</f>
        <v>63</v>
      </c>
      <c r="I2053" s="10">
        <f>IF(Analysis!$B$60="Wine",B2053,IF(Analysis!$B$60="Fruit",C2053,IF(Analysis!$B$60="Meat",D2053,IF(Analysis!$B$60="Fish",E2053,IF(Analysis!$B$60="Sweet",F2053,"")))))</f>
        <v>24</v>
      </c>
      <c r="J2053" s="10">
        <v>46692</v>
      </c>
      <c r="K2053" s="10" t="str">
        <f>IF(MasterData5[[#This Row],[Income ]]&gt;$AB$12, "Above", "Below")</f>
        <v>Below</v>
      </c>
      <c r="L2053" s="10">
        <f>SUM(MasterData5[[#This Row],[MntWines]:[MntSweetProducts]])</f>
        <v>309</v>
      </c>
      <c r="M2053" s="53" t="str">
        <f>IF(MasterData5[[#This Row],[Total Purchase]]&gt;=500, "Over $500", "")</f>
        <v/>
      </c>
      <c r="N2053" s="10"/>
      <c r="O2053" s="14" t="str">
        <f>IF(AND(MasterData5[[#This Row],[MntWines]]&gt;=AB$4, MasterData5[[#This Row],[Income ]]&lt;=$AB$12), "Yes", "")</f>
        <v/>
      </c>
      <c r="P2053" s="14" t="str">
        <f>IF(AND(MasterData5[[#This Row],[MntFruits]]&gt;=AC$4, MasterData5[[#This Row],[Income ]]&lt;=$AB$12), "Yes", "")</f>
        <v/>
      </c>
      <c r="Q2053" s="14" t="str">
        <f>IF(AND(MasterData5[[#This Row],[MntMeatProducts]]&gt;=AD$4, MasterData5[[#This Row],[Income ]]&lt;=$AB$12), "Yes", "")</f>
        <v/>
      </c>
      <c r="R2053" s="14" t="str">
        <f>IF(AND(MasterData5[[#This Row],[MntFishProducts]]&gt;=AE$4, MasterData5[[#This Row],[Income ]]&lt;=$AB$12), "Yes", "")</f>
        <v/>
      </c>
      <c r="S2053" s="14" t="str">
        <f>IF(AND(MasterData5[[#This Row],[MntSweetProducts]]&gt;=AF$4, MasterData5[[#This Row],[Income ]]&lt;=$AB$12), "Yes", "")</f>
        <v/>
      </c>
      <c r="U2053" s="14" t="str">
        <f>IF(MasterData5[[#This Row],[MntWines]]&gt;=AB$4, "Yes", "")</f>
        <v/>
      </c>
      <c r="V2053" s="14" t="str">
        <f>IF(MasterData5[[#This Row],[MntFruits]]&gt;=AC$4, "Yes", "")</f>
        <v/>
      </c>
      <c r="W2053" s="14" t="str">
        <f>IF(MasterData5[[#This Row],[MntMeatProducts]]&gt;=AD$4, "Yes", "")</f>
        <v/>
      </c>
      <c r="X2053" s="14" t="str">
        <f>IF(MasterData5[[#This Row],[MntFishProducts]]&gt;=AE$4, "Yes", "")</f>
        <v/>
      </c>
      <c r="Y2053" s="14" t="str">
        <f>IF(MasterData5[[#This Row],[MntSweetProducts]]&gt;=AF$4, "Yes", "")</f>
        <v/>
      </c>
    </row>
    <row r="2054" spans="1:25" x14ac:dyDescent="0.3">
      <c r="A2054">
        <v>10379</v>
      </c>
      <c r="B2054" s="10">
        <v>327</v>
      </c>
      <c r="C2054" s="10">
        <v>9</v>
      </c>
      <c r="D2054" s="10">
        <v>122</v>
      </c>
      <c r="E2054" s="10">
        <v>19</v>
      </c>
      <c r="F2054" s="10">
        <v>14</v>
      </c>
      <c r="G2054" s="10">
        <v>83</v>
      </c>
      <c r="H2054" s="24">
        <f>2021-'Customer Profile'!B2053</f>
        <v>59</v>
      </c>
      <c r="I2054" s="10">
        <f>IF(Analysis!$B$60="Wine",B2054,IF(Analysis!$B$60="Fruit",C2054,IF(Analysis!$B$60="Meat",D2054,IF(Analysis!$B$60="Fish",E2054,IF(Analysis!$B$60="Sweet",F2054,"")))))</f>
        <v>19</v>
      </c>
      <c r="J2054" s="10">
        <v>59247</v>
      </c>
      <c r="K2054" s="10" t="str">
        <f>IF(MasterData5[[#This Row],[Income ]]&gt;$AB$12, "Above", "Below")</f>
        <v>Above</v>
      </c>
      <c r="L2054" s="10">
        <f>SUM(MasterData5[[#This Row],[MntWines]:[MntSweetProducts]])</f>
        <v>491</v>
      </c>
      <c r="M2054" s="53" t="str">
        <f>IF(MasterData5[[#This Row],[Total Purchase]]&gt;=500, "Over $500", "")</f>
        <v/>
      </c>
      <c r="N2054" s="10"/>
      <c r="O2054" s="14" t="str">
        <f>IF(AND(MasterData5[[#This Row],[MntWines]]&gt;=AB$4, MasterData5[[#This Row],[Income ]]&lt;=$AB$12), "Yes", "")</f>
        <v/>
      </c>
      <c r="P2054" s="14" t="str">
        <f>IF(AND(MasterData5[[#This Row],[MntFruits]]&gt;=AC$4, MasterData5[[#This Row],[Income ]]&lt;=$AB$12), "Yes", "")</f>
        <v/>
      </c>
      <c r="Q2054" s="14" t="str">
        <f>IF(AND(MasterData5[[#This Row],[MntMeatProducts]]&gt;=AD$4, MasterData5[[#This Row],[Income ]]&lt;=$AB$12), "Yes", "")</f>
        <v/>
      </c>
      <c r="R2054" s="14" t="str">
        <f>IF(AND(MasterData5[[#This Row],[MntFishProducts]]&gt;=AE$4, MasterData5[[#This Row],[Income ]]&lt;=$AB$12), "Yes", "")</f>
        <v/>
      </c>
      <c r="S2054" s="14" t="str">
        <f>IF(AND(MasterData5[[#This Row],[MntSweetProducts]]&gt;=AF$4, MasterData5[[#This Row],[Income ]]&lt;=$AB$12), "Yes", "")</f>
        <v/>
      </c>
      <c r="U2054" s="14" t="str">
        <f>IF(MasterData5[[#This Row],[MntWines]]&gt;=AB$4, "Yes", "")</f>
        <v>Yes</v>
      </c>
      <c r="V2054" s="14" t="str">
        <f>IF(MasterData5[[#This Row],[MntFruits]]&gt;=AC$4, "Yes", "")</f>
        <v/>
      </c>
      <c r="W2054" s="14" t="str">
        <f>IF(MasterData5[[#This Row],[MntMeatProducts]]&gt;=AD$4, "Yes", "")</f>
        <v/>
      </c>
      <c r="X2054" s="14" t="str">
        <f>IF(MasterData5[[#This Row],[MntFishProducts]]&gt;=AE$4, "Yes", "")</f>
        <v/>
      </c>
      <c r="Y2054" s="14" t="str">
        <f>IF(MasterData5[[#This Row],[MntSweetProducts]]&gt;=AF$4, "Yes", "")</f>
        <v/>
      </c>
    </row>
    <row r="2055" spans="1:25" x14ac:dyDescent="0.3">
      <c r="A2055">
        <v>10380</v>
      </c>
      <c r="B2055" s="10">
        <v>40</v>
      </c>
      <c r="C2055" s="10">
        <v>1</v>
      </c>
      <c r="D2055" s="10">
        <v>40</v>
      </c>
      <c r="E2055" s="10">
        <v>4</v>
      </c>
      <c r="F2055" s="10">
        <v>3</v>
      </c>
      <c r="G2055" s="10">
        <v>18</v>
      </c>
      <c r="H2055" s="24">
        <f>2021-'Customer Profile'!B2054</f>
        <v>49</v>
      </c>
      <c r="I2055" s="10">
        <f>IF(Analysis!$B$60="Wine",B2055,IF(Analysis!$B$60="Fruit",C2055,IF(Analysis!$B$60="Meat",D2055,IF(Analysis!$B$60="Fish",E2055,IF(Analysis!$B$60="Sweet",F2055,"")))))</f>
        <v>4</v>
      </c>
      <c r="J2055" s="10">
        <v>37787</v>
      </c>
      <c r="K2055" s="10" t="str">
        <f>IF(MasterData5[[#This Row],[Income ]]&gt;$AB$12, "Above", "Below")</f>
        <v>Below</v>
      </c>
      <c r="L2055" s="10">
        <f>SUM(MasterData5[[#This Row],[MntWines]:[MntSweetProducts]])</f>
        <v>88</v>
      </c>
      <c r="M2055" s="53" t="str">
        <f>IF(MasterData5[[#This Row],[Total Purchase]]&gt;=500, "Over $500", "")</f>
        <v/>
      </c>
      <c r="N2055" s="10"/>
      <c r="O2055" s="14" t="str">
        <f>IF(AND(MasterData5[[#This Row],[MntWines]]&gt;=AB$4, MasterData5[[#This Row],[Income ]]&lt;=$AB$12), "Yes", "")</f>
        <v/>
      </c>
      <c r="P2055" s="14" t="str">
        <f>IF(AND(MasterData5[[#This Row],[MntFruits]]&gt;=AC$4, MasterData5[[#This Row],[Income ]]&lt;=$AB$12), "Yes", "")</f>
        <v/>
      </c>
      <c r="Q2055" s="14" t="str">
        <f>IF(AND(MasterData5[[#This Row],[MntMeatProducts]]&gt;=AD$4, MasterData5[[#This Row],[Income ]]&lt;=$AB$12), "Yes", "")</f>
        <v/>
      </c>
      <c r="R2055" s="14" t="str">
        <f>IF(AND(MasterData5[[#This Row],[MntFishProducts]]&gt;=AE$4, MasterData5[[#This Row],[Income ]]&lt;=$AB$12), "Yes", "")</f>
        <v/>
      </c>
      <c r="S2055" s="14" t="str">
        <f>IF(AND(MasterData5[[#This Row],[MntSweetProducts]]&gt;=AF$4, MasterData5[[#This Row],[Income ]]&lt;=$AB$12), "Yes", "")</f>
        <v/>
      </c>
      <c r="U2055" s="14" t="str">
        <f>IF(MasterData5[[#This Row],[MntWines]]&gt;=AB$4, "Yes", "")</f>
        <v/>
      </c>
      <c r="V2055" s="14" t="str">
        <f>IF(MasterData5[[#This Row],[MntFruits]]&gt;=AC$4, "Yes", "")</f>
        <v/>
      </c>
      <c r="W2055" s="14" t="str">
        <f>IF(MasterData5[[#This Row],[MntMeatProducts]]&gt;=AD$4, "Yes", "")</f>
        <v/>
      </c>
      <c r="X2055" s="14" t="str">
        <f>IF(MasterData5[[#This Row],[MntFishProducts]]&gt;=AE$4, "Yes", "")</f>
        <v/>
      </c>
      <c r="Y2055" s="14" t="str">
        <f>IF(MasterData5[[#This Row],[MntSweetProducts]]&gt;=AF$4, "Yes", "")</f>
        <v/>
      </c>
    </row>
    <row r="2056" spans="1:25" x14ac:dyDescent="0.3">
      <c r="A2056">
        <v>10381</v>
      </c>
      <c r="B2056" s="10">
        <v>14</v>
      </c>
      <c r="C2056" s="10">
        <v>0</v>
      </c>
      <c r="D2056" s="10">
        <v>3</v>
      </c>
      <c r="E2056" s="10">
        <v>0</v>
      </c>
      <c r="F2056" s="10">
        <v>0</v>
      </c>
      <c r="G2056" s="10">
        <v>4</v>
      </c>
      <c r="H2056" s="24">
        <f>2021-'Customer Profile'!B2055</f>
        <v>42</v>
      </c>
      <c r="I2056" s="10">
        <f>IF(Analysis!$B$60="Wine",B2056,IF(Analysis!$B$60="Fruit",C2056,IF(Analysis!$B$60="Meat",D2056,IF(Analysis!$B$60="Fish",E2056,IF(Analysis!$B$60="Sweet",F2056,"")))))</f>
        <v>0</v>
      </c>
      <c r="J2056" s="10">
        <v>47691</v>
      </c>
      <c r="K2056" s="10" t="str">
        <f>IF(MasterData5[[#This Row],[Income ]]&gt;$AB$12, "Above", "Below")</f>
        <v>Below</v>
      </c>
      <c r="L2056" s="10">
        <f>SUM(MasterData5[[#This Row],[MntWines]:[MntSweetProducts]])</f>
        <v>17</v>
      </c>
      <c r="M2056" s="53" t="str">
        <f>IF(MasterData5[[#This Row],[Total Purchase]]&gt;=500, "Over $500", "")</f>
        <v/>
      </c>
      <c r="N2056" s="10"/>
      <c r="O2056" s="14" t="str">
        <f>IF(AND(MasterData5[[#This Row],[MntWines]]&gt;=AB$4, MasterData5[[#This Row],[Income ]]&lt;=$AB$12), "Yes", "")</f>
        <v/>
      </c>
      <c r="P2056" s="14" t="str">
        <f>IF(AND(MasterData5[[#This Row],[MntFruits]]&gt;=AC$4, MasterData5[[#This Row],[Income ]]&lt;=$AB$12), "Yes", "")</f>
        <v/>
      </c>
      <c r="Q2056" s="14" t="str">
        <f>IF(AND(MasterData5[[#This Row],[MntMeatProducts]]&gt;=AD$4, MasterData5[[#This Row],[Income ]]&lt;=$AB$12), "Yes", "")</f>
        <v/>
      </c>
      <c r="R2056" s="14" t="str">
        <f>IF(AND(MasterData5[[#This Row],[MntFishProducts]]&gt;=AE$4, MasterData5[[#This Row],[Income ]]&lt;=$AB$12), "Yes", "")</f>
        <v/>
      </c>
      <c r="S2056" s="14" t="str">
        <f>IF(AND(MasterData5[[#This Row],[MntSweetProducts]]&gt;=AF$4, MasterData5[[#This Row],[Income ]]&lt;=$AB$12), "Yes", "")</f>
        <v/>
      </c>
      <c r="U2056" s="14" t="str">
        <f>IF(MasterData5[[#This Row],[MntWines]]&gt;=AB$4, "Yes", "")</f>
        <v/>
      </c>
      <c r="V2056" s="14" t="str">
        <f>IF(MasterData5[[#This Row],[MntFruits]]&gt;=AC$4, "Yes", "")</f>
        <v/>
      </c>
      <c r="W2056" s="14" t="str">
        <f>IF(MasterData5[[#This Row],[MntMeatProducts]]&gt;=AD$4, "Yes", "")</f>
        <v/>
      </c>
      <c r="X2056" s="14" t="str">
        <f>IF(MasterData5[[#This Row],[MntFishProducts]]&gt;=AE$4, "Yes", "")</f>
        <v/>
      </c>
      <c r="Y2056" s="14" t="str">
        <f>IF(MasterData5[[#This Row],[MntSweetProducts]]&gt;=AF$4, "Yes", "")</f>
        <v/>
      </c>
    </row>
    <row r="2057" spans="1:25" x14ac:dyDescent="0.3">
      <c r="A2057">
        <v>10383</v>
      </c>
      <c r="B2057" s="10">
        <v>295</v>
      </c>
      <c r="C2057" s="10">
        <v>35</v>
      </c>
      <c r="D2057" s="10">
        <v>482</v>
      </c>
      <c r="E2057" s="10">
        <v>121</v>
      </c>
      <c r="F2057" s="10">
        <v>120</v>
      </c>
      <c r="G2057" s="10">
        <v>40</v>
      </c>
      <c r="H2057" s="24">
        <f>2021-'Customer Profile'!B2056</f>
        <v>55</v>
      </c>
      <c r="I2057" s="10">
        <f>IF(Analysis!$B$60="Wine",B2057,IF(Analysis!$B$60="Fruit",C2057,IF(Analysis!$B$60="Meat",D2057,IF(Analysis!$B$60="Fish",E2057,IF(Analysis!$B$60="Sweet",F2057,"")))))</f>
        <v>121</v>
      </c>
      <c r="J2057" s="10">
        <v>70287</v>
      </c>
      <c r="K2057" s="10" t="str">
        <f>IF(MasterData5[[#This Row],[Income ]]&gt;$AB$12, "Above", "Below")</f>
        <v>Above</v>
      </c>
      <c r="L2057" s="10">
        <f>SUM(MasterData5[[#This Row],[MntWines]:[MntSweetProducts]])</f>
        <v>1053</v>
      </c>
      <c r="M2057" s="53" t="str">
        <f>IF(MasterData5[[#This Row],[Total Purchase]]&gt;=500, "Over $500", "")</f>
        <v>Over $500</v>
      </c>
      <c r="N2057" s="10"/>
      <c r="O2057" s="14" t="str">
        <f>IF(AND(MasterData5[[#This Row],[MntWines]]&gt;=AB$4, MasterData5[[#This Row],[Income ]]&lt;=$AB$12), "Yes", "")</f>
        <v/>
      </c>
      <c r="P2057" s="14" t="str">
        <f>IF(AND(MasterData5[[#This Row],[MntFruits]]&gt;=AC$4, MasterData5[[#This Row],[Income ]]&lt;=$AB$12), "Yes", "")</f>
        <v/>
      </c>
      <c r="Q2057" s="14" t="str">
        <f>IF(AND(MasterData5[[#This Row],[MntMeatProducts]]&gt;=AD$4, MasterData5[[#This Row],[Income ]]&lt;=$AB$12), "Yes", "")</f>
        <v/>
      </c>
      <c r="R2057" s="14" t="str">
        <f>IF(AND(MasterData5[[#This Row],[MntFishProducts]]&gt;=AE$4, MasterData5[[#This Row],[Income ]]&lt;=$AB$12), "Yes", "")</f>
        <v/>
      </c>
      <c r="S2057" s="14" t="str">
        <f>IF(AND(MasterData5[[#This Row],[MntSweetProducts]]&gt;=AF$4, MasterData5[[#This Row],[Income ]]&lt;=$AB$12), "Yes", "")</f>
        <v/>
      </c>
      <c r="U2057" s="14" t="str">
        <f>IF(MasterData5[[#This Row],[MntWines]]&gt;=AB$4, "Yes", "")</f>
        <v/>
      </c>
      <c r="V2057" s="14" t="str">
        <f>IF(MasterData5[[#This Row],[MntFruits]]&gt;=AC$4, "Yes", "")</f>
        <v>Yes</v>
      </c>
      <c r="W2057" s="14" t="str">
        <f>IF(MasterData5[[#This Row],[MntMeatProducts]]&gt;=AD$4, "Yes", "")</f>
        <v>Yes</v>
      </c>
      <c r="X2057" s="14" t="str">
        <f>IF(MasterData5[[#This Row],[MntFishProducts]]&gt;=AE$4, "Yes", "")</f>
        <v>Yes</v>
      </c>
      <c r="Y2057" s="14" t="str">
        <f>IF(MasterData5[[#This Row],[MntSweetProducts]]&gt;=AF$4, "Yes", "")</f>
        <v>Yes</v>
      </c>
    </row>
    <row r="2058" spans="1:25" x14ac:dyDescent="0.3">
      <c r="A2058">
        <v>10390</v>
      </c>
      <c r="B2058" s="10">
        <v>6</v>
      </c>
      <c r="C2058" s="10">
        <v>7</v>
      </c>
      <c r="D2058" s="10">
        <v>4</v>
      </c>
      <c r="E2058" s="10">
        <v>3</v>
      </c>
      <c r="F2058" s="10">
        <v>4</v>
      </c>
      <c r="G2058" s="10">
        <v>6</v>
      </c>
      <c r="H2058" s="24">
        <f>2021-'Customer Profile'!B2057</f>
        <v>62</v>
      </c>
      <c r="I2058" s="10">
        <f>IF(Analysis!$B$60="Wine",B2058,IF(Analysis!$B$60="Fruit",C2058,IF(Analysis!$B$60="Meat",D2058,IF(Analysis!$B$60="Fish",E2058,IF(Analysis!$B$60="Sweet",F2058,"")))))</f>
        <v>3</v>
      </c>
      <c r="J2058" s="10">
        <v>26887</v>
      </c>
      <c r="K2058" s="10" t="str">
        <f>IF(MasterData5[[#This Row],[Income ]]&gt;$AB$12, "Above", "Below")</f>
        <v>Below</v>
      </c>
      <c r="L2058" s="10">
        <f>SUM(MasterData5[[#This Row],[MntWines]:[MntSweetProducts]])</f>
        <v>24</v>
      </c>
      <c r="M2058" s="53" t="str">
        <f>IF(MasterData5[[#This Row],[Total Purchase]]&gt;=500, "Over $500", "")</f>
        <v/>
      </c>
      <c r="N2058" s="10"/>
      <c r="O2058" s="14" t="str">
        <f>IF(AND(MasterData5[[#This Row],[MntWines]]&gt;=AB$4, MasterData5[[#This Row],[Income ]]&lt;=$AB$12), "Yes", "")</f>
        <v/>
      </c>
      <c r="P2058" s="14" t="str">
        <f>IF(AND(MasterData5[[#This Row],[MntFruits]]&gt;=AC$4, MasterData5[[#This Row],[Income ]]&lt;=$AB$12), "Yes", "")</f>
        <v/>
      </c>
      <c r="Q2058" s="14" t="str">
        <f>IF(AND(MasterData5[[#This Row],[MntMeatProducts]]&gt;=AD$4, MasterData5[[#This Row],[Income ]]&lt;=$AB$12), "Yes", "")</f>
        <v/>
      </c>
      <c r="R2058" s="14" t="str">
        <f>IF(AND(MasterData5[[#This Row],[MntFishProducts]]&gt;=AE$4, MasterData5[[#This Row],[Income ]]&lt;=$AB$12), "Yes", "")</f>
        <v/>
      </c>
      <c r="S2058" s="14" t="str">
        <f>IF(AND(MasterData5[[#This Row],[MntSweetProducts]]&gt;=AF$4, MasterData5[[#This Row],[Income ]]&lt;=$AB$12), "Yes", "")</f>
        <v/>
      </c>
      <c r="U2058" s="14" t="str">
        <f>IF(MasterData5[[#This Row],[MntWines]]&gt;=AB$4, "Yes", "")</f>
        <v/>
      </c>
      <c r="V2058" s="14" t="str">
        <f>IF(MasterData5[[#This Row],[MntFruits]]&gt;=AC$4, "Yes", "")</f>
        <v/>
      </c>
      <c r="W2058" s="14" t="str">
        <f>IF(MasterData5[[#This Row],[MntMeatProducts]]&gt;=AD$4, "Yes", "")</f>
        <v/>
      </c>
      <c r="X2058" s="14" t="str">
        <f>IF(MasterData5[[#This Row],[MntFishProducts]]&gt;=AE$4, "Yes", "")</f>
        <v/>
      </c>
      <c r="Y2058" s="14" t="str">
        <f>IF(MasterData5[[#This Row],[MntSweetProducts]]&gt;=AF$4, "Yes", "")</f>
        <v/>
      </c>
    </row>
    <row r="2059" spans="1:25" x14ac:dyDescent="0.3">
      <c r="A2059">
        <v>10394</v>
      </c>
      <c r="B2059" s="10">
        <v>675</v>
      </c>
      <c r="C2059" s="10">
        <v>144</v>
      </c>
      <c r="D2059" s="10">
        <v>133</v>
      </c>
      <c r="E2059" s="10">
        <v>94</v>
      </c>
      <c r="F2059" s="10">
        <v>192</v>
      </c>
      <c r="G2059" s="10">
        <v>241</v>
      </c>
      <c r="H2059" s="24">
        <f>2021-'Customer Profile'!B2058</f>
        <v>37</v>
      </c>
      <c r="I2059" s="10">
        <f>IF(Analysis!$B$60="Wine",B2059,IF(Analysis!$B$60="Fruit",C2059,IF(Analysis!$B$60="Meat",D2059,IF(Analysis!$B$60="Fish",E2059,IF(Analysis!$B$60="Sweet",F2059,"")))))</f>
        <v>94</v>
      </c>
      <c r="J2059" s="10">
        <v>90000</v>
      </c>
      <c r="K2059" s="10" t="str">
        <f>IF(MasterData5[[#This Row],[Income ]]&gt;$AB$12, "Above", "Below")</f>
        <v>Above</v>
      </c>
      <c r="L2059" s="10">
        <f>SUM(MasterData5[[#This Row],[MntWines]:[MntSweetProducts]])</f>
        <v>1238</v>
      </c>
      <c r="M2059" s="53" t="str">
        <f>IF(MasterData5[[#This Row],[Total Purchase]]&gt;=500, "Over $500", "")</f>
        <v>Over $500</v>
      </c>
      <c r="N2059" s="10"/>
      <c r="O2059" s="14" t="str">
        <f>IF(AND(MasterData5[[#This Row],[MntWines]]&gt;=AB$4, MasterData5[[#This Row],[Income ]]&lt;=$AB$12), "Yes", "")</f>
        <v/>
      </c>
      <c r="P2059" s="14" t="str">
        <f>IF(AND(MasterData5[[#This Row],[MntFruits]]&gt;=AC$4, MasterData5[[#This Row],[Income ]]&lt;=$AB$12), "Yes", "")</f>
        <v/>
      </c>
      <c r="Q2059" s="14" t="str">
        <f>IF(AND(MasterData5[[#This Row],[MntMeatProducts]]&gt;=AD$4, MasterData5[[#This Row],[Income ]]&lt;=$AB$12), "Yes", "")</f>
        <v/>
      </c>
      <c r="R2059" s="14" t="str">
        <f>IF(AND(MasterData5[[#This Row],[MntFishProducts]]&gt;=AE$4, MasterData5[[#This Row],[Income ]]&lt;=$AB$12), "Yes", "")</f>
        <v/>
      </c>
      <c r="S2059" s="14" t="str">
        <f>IF(AND(MasterData5[[#This Row],[MntSweetProducts]]&gt;=AF$4, MasterData5[[#This Row],[Income ]]&lt;=$AB$12), "Yes", "")</f>
        <v/>
      </c>
      <c r="U2059" s="14" t="str">
        <f>IF(MasterData5[[#This Row],[MntWines]]&gt;=AB$4, "Yes", "")</f>
        <v>Yes</v>
      </c>
      <c r="V2059" s="14" t="str">
        <f>IF(MasterData5[[#This Row],[MntFruits]]&gt;=AC$4, "Yes", "")</f>
        <v>Yes</v>
      </c>
      <c r="W2059" s="14" t="str">
        <f>IF(MasterData5[[#This Row],[MntMeatProducts]]&gt;=AD$4, "Yes", "")</f>
        <v/>
      </c>
      <c r="X2059" s="14" t="str">
        <f>IF(MasterData5[[#This Row],[MntFishProducts]]&gt;=AE$4, "Yes", "")</f>
        <v>Yes</v>
      </c>
      <c r="Y2059" s="14" t="str">
        <f>IF(MasterData5[[#This Row],[MntSweetProducts]]&gt;=AF$4, "Yes", "")</f>
        <v>Yes</v>
      </c>
    </row>
    <row r="2060" spans="1:25" x14ac:dyDescent="0.3">
      <c r="A2060">
        <v>10395</v>
      </c>
      <c r="B2060" s="10">
        <v>1</v>
      </c>
      <c r="C2060" s="10">
        <v>45</v>
      </c>
      <c r="D2060" s="10">
        <v>3</v>
      </c>
      <c r="E2060" s="10">
        <v>4</v>
      </c>
      <c r="F2060" s="10">
        <v>6</v>
      </c>
      <c r="G2060" s="10">
        <v>42</v>
      </c>
      <c r="H2060" s="24">
        <f>2021-'Customer Profile'!B2059</f>
        <v>35</v>
      </c>
      <c r="I2060" s="10">
        <f>IF(Analysis!$B$60="Wine",B2060,IF(Analysis!$B$60="Fruit",C2060,IF(Analysis!$B$60="Meat",D2060,IF(Analysis!$B$60="Fish",E2060,IF(Analysis!$B$60="Sweet",F2060,"")))))</f>
        <v>4</v>
      </c>
      <c r="J2060" s="10">
        <v>8940</v>
      </c>
      <c r="K2060" s="10" t="str">
        <f>IF(MasterData5[[#This Row],[Income ]]&gt;$AB$12, "Above", "Below")</f>
        <v>Below</v>
      </c>
      <c r="L2060" s="10">
        <f>SUM(MasterData5[[#This Row],[MntWines]:[MntSweetProducts]])</f>
        <v>59</v>
      </c>
      <c r="M2060" s="53" t="str">
        <f>IF(MasterData5[[#This Row],[Total Purchase]]&gt;=500, "Over $500", "")</f>
        <v/>
      </c>
      <c r="N2060" s="10"/>
      <c r="O2060" s="14" t="str">
        <f>IF(AND(MasterData5[[#This Row],[MntWines]]&gt;=AB$4, MasterData5[[#This Row],[Income ]]&lt;=$AB$12), "Yes", "")</f>
        <v/>
      </c>
      <c r="P2060" s="14" t="str">
        <f>IF(AND(MasterData5[[#This Row],[MntFruits]]&gt;=AC$4, MasterData5[[#This Row],[Income ]]&lt;=$AB$12), "Yes", "")</f>
        <v>Yes</v>
      </c>
      <c r="Q2060" s="14" t="str">
        <f>IF(AND(MasterData5[[#This Row],[MntMeatProducts]]&gt;=AD$4, MasterData5[[#This Row],[Income ]]&lt;=$AB$12), "Yes", "")</f>
        <v/>
      </c>
      <c r="R2060" s="14" t="str">
        <f>IF(AND(MasterData5[[#This Row],[MntFishProducts]]&gt;=AE$4, MasterData5[[#This Row],[Income ]]&lt;=$AB$12), "Yes", "")</f>
        <v/>
      </c>
      <c r="S2060" s="14" t="str">
        <f>IF(AND(MasterData5[[#This Row],[MntSweetProducts]]&gt;=AF$4, MasterData5[[#This Row],[Income ]]&lt;=$AB$12), "Yes", "")</f>
        <v/>
      </c>
      <c r="U2060" s="14" t="str">
        <f>IF(MasterData5[[#This Row],[MntWines]]&gt;=AB$4, "Yes", "")</f>
        <v/>
      </c>
      <c r="V2060" s="14" t="str">
        <f>IF(MasterData5[[#This Row],[MntFruits]]&gt;=AC$4, "Yes", "")</f>
        <v>Yes</v>
      </c>
      <c r="W2060" s="14" t="str">
        <f>IF(MasterData5[[#This Row],[MntMeatProducts]]&gt;=AD$4, "Yes", "")</f>
        <v/>
      </c>
      <c r="X2060" s="14" t="str">
        <f>IF(MasterData5[[#This Row],[MntFishProducts]]&gt;=AE$4, "Yes", "")</f>
        <v/>
      </c>
      <c r="Y2060" s="14" t="str">
        <f>IF(MasterData5[[#This Row],[MntSweetProducts]]&gt;=AF$4, "Yes", "")</f>
        <v/>
      </c>
    </row>
    <row r="2061" spans="1:25" x14ac:dyDescent="0.3">
      <c r="A2061">
        <v>10398</v>
      </c>
      <c r="B2061" s="10">
        <v>1</v>
      </c>
      <c r="C2061" s="10">
        <v>6</v>
      </c>
      <c r="D2061" s="10">
        <v>2</v>
      </c>
      <c r="E2061" s="10">
        <v>8</v>
      </c>
      <c r="F2061" s="10">
        <v>2</v>
      </c>
      <c r="G2061" s="10">
        <v>12</v>
      </c>
      <c r="H2061" s="24">
        <f>2021-'Customer Profile'!B2060</f>
        <v>40</v>
      </c>
      <c r="I2061" s="10">
        <f>IF(Analysis!$B$60="Wine",B2061,IF(Analysis!$B$60="Fruit",C2061,IF(Analysis!$B$60="Meat",D2061,IF(Analysis!$B$60="Fish",E2061,IF(Analysis!$B$60="Sweet",F2061,"")))))</f>
        <v>8</v>
      </c>
      <c r="J2061" s="10">
        <v>24336</v>
      </c>
      <c r="K2061" s="10" t="str">
        <f>IF(MasterData5[[#This Row],[Income ]]&gt;$AB$12, "Above", "Below")</f>
        <v>Below</v>
      </c>
      <c r="L2061" s="10">
        <f>SUM(MasterData5[[#This Row],[MntWines]:[MntSweetProducts]])</f>
        <v>19</v>
      </c>
      <c r="M2061" s="53" t="str">
        <f>IF(MasterData5[[#This Row],[Total Purchase]]&gt;=500, "Over $500", "")</f>
        <v/>
      </c>
      <c r="N2061" s="10"/>
      <c r="O2061" s="14" t="str">
        <f>IF(AND(MasterData5[[#This Row],[MntWines]]&gt;=AB$4, MasterData5[[#This Row],[Income ]]&lt;=$AB$12), "Yes", "")</f>
        <v/>
      </c>
      <c r="P2061" s="14" t="str">
        <f>IF(AND(MasterData5[[#This Row],[MntFruits]]&gt;=AC$4, MasterData5[[#This Row],[Income ]]&lt;=$AB$12), "Yes", "")</f>
        <v/>
      </c>
      <c r="Q2061" s="14" t="str">
        <f>IF(AND(MasterData5[[#This Row],[MntMeatProducts]]&gt;=AD$4, MasterData5[[#This Row],[Income ]]&lt;=$AB$12), "Yes", "")</f>
        <v/>
      </c>
      <c r="R2061" s="14" t="str">
        <f>IF(AND(MasterData5[[#This Row],[MntFishProducts]]&gt;=AE$4, MasterData5[[#This Row],[Income ]]&lt;=$AB$12), "Yes", "")</f>
        <v/>
      </c>
      <c r="S2061" s="14" t="str">
        <f>IF(AND(MasterData5[[#This Row],[MntSweetProducts]]&gt;=AF$4, MasterData5[[#This Row],[Income ]]&lt;=$AB$12), "Yes", "")</f>
        <v/>
      </c>
      <c r="U2061" s="14" t="str">
        <f>IF(MasterData5[[#This Row],[MntWines]]&gt;=AB$4, "Yes", "")</f>
        <v/>
      </c>
      <c r="V2061" s="14" t="str">
        <f>IF(MasterData5[[#This Row],[MntFruits]]&gt;=AC$4, "Yes", "")</f>
        <v/>
      </c>
      <c r="W2061" s="14" t="str">
        <f>IF(MasterData5[[#This Row],[MntMeatProducts]]&gt;=AD$4, "Yes", "")</f>
        <v/>
      </c>
      <c r="X2061" s="14" t="str">
        <f>IF(MasterData5[[#This Row],[MntFishProducts]]&gt;=AE$4, "Yes", "")</f>
        <v/>
      </c>
      <c r="Y2061" s="14" t="str">
        <f>IF(MasterData5[[#This Row],[MntSweetProducts]]&gt;=AF$4, "Yes", "")</f>
        <v/>
      </c>
    </row>
    <row r="2062" spans="1:25" x14ac:dyDescent="0.3">
      <c r="A2062">
        <v>10401</v>
      </c>
      <c r="B2062" s="10">
        <v>1</v>
      </c>
      <c r="C2062" s="10">
        <v>0</v>
      </c>
      <c r="D2062" s="10">
        <v>5</v>
      </c>
      <c r="E2062" s="10">
        <v>0</v>
      </c>
      <c r="F2062" s="10">
        <v>3</v>
      </c>
      <c r="G2062" s="10">
        <v>9</v>
      </c>
      <c r="H2062" s="24">
        <f>2021-'Customer Profile'!B2061</f>
        <v>45</v>
      </c>
      <c r="I2062" s="10">
        <f>IF(Analysis!$B$60="Wine",B2062,IF(Analysis!$B$60="Fruit",C2062,IF(Analysis!$B$60="Meat",D2062,IF(Analysis!$B$60="Fish",E2062,IF(Analysis!$B$60="Sweet",F2062,"")))))</f>
        <v>0</v>
      </c>
      <c r="J2062" s="10">
        <v>26326</v>
      </c>
      <c r="K2062" s="10" t="str">
        <f>IF(MasterData5[[#This Row],[Income ]]&gt;$AB$12, "Above", "Below")</f>
        <v>Below</v>
      </c>
      <c r="L2062" s="10">
        <f>SUM(MasterData5[[#This Row],[MntWines]:[MntSweetProducts]])</f>
        <v>9</v>
      </c>
      <c r="M2062" s="53" t="str">
        <f>IF(MasterData5[[#This Row],[Total Purchase]]&gt;=500, "Over $500", "")</f>
        <v/>
      </c>
      <c r="N2062" s="10"/>
      <c r="O2062" s="14" t="str">
        <f>IF(AND(MasterData5[[#This Row],[MntWines]]&gt;=AB$4, MasterData5[[#This Row],[Income ]]&lt;=$AB$12), "Yes", "")</f>
        <v/>
      </c>
      <c r="P2062" s="14" t="str">
        <f>IF(AND(MasterData5[[#This Row],[MntFruits]]&gt;=AC$4, MasterData5[[#This Row],[Income ]]&lt;=$AB$12), "Yes", "")</f>
        <v/>
      </c>
      <c r="Q2062" s="14" t="str">
        <f>IF(AND(MasterData5[[#This Row],[MntMeatProducts]]&gt;=AD$4, MasterData5[[#This Row],[Income ]]&lt;=$AB$12), "Yes", "")</f>
        <v/>
      </c>
      <c r="R2062" s="14" t="str">
        <f>IF(AND(MasterData5[[#This Row],[MntFishProducts]]&gt;=AE$4, MasterData5[[#This Row],[Income ]]&lt;=$AB$12), "Yes", "")</f>
        <v/>
      </c>
      <c r="S2062" s="14" t="str">
        <f>IF(AND(MasterData5[[#This Row],[MntSweetProducts]]&gt;=AF$4, MasterData5[[#This Row],[Income ]]&lt;=$AB$12), "Yes", "")</f>
        <v/>
      </c>
      <c r="U2062" s="14" t="str">
        <f>IF(MasterData5[[#This Row],[MntWines]]&gt;=AB$4, "Yes", "")</f>
        <v/>
      </c>
      <c r="V2062" s="14" t="str">
        <f>IF(MasterData5[[#This Row],[MntFruits]]&gt;=AC$4, "Yes", "")</f>
        <v/>
      </c>
      <c r="W2062" s="14" t="str">
        <f>IF(MasterData5[[#This Row],[MntMeatProducts]]&gt;=AD$4, "Yes", "")</f>
        <v/>
      </c>
      <c r="X2062" s="14" t="str">
        <f>IF(MasterData5[[#This Row],[MntFishProducts]]&gt;=AE$4, "Yes", "")</f>
        <v/>
      </c>
      <c r="Y2062" s="14" t="str">
        <f>IF(MasterData5[[#This Row],[MntSweetProducts]]&gt;=AF$4, "Yes", "")</f>
        <v/>
      </c>
    </row>
    <row r="2063" spans="1:25" x14ac:dyDescent="0.3">
      <c r="A2063">
        <v>10402</v>
      </c>
      <c r="B2063" s="10">
        <v>25</v>
      </c>
      <c r="C2063" s="10">
        <v>1</v>
      </c>
      <c r="D2063" s="10">
        <v>9</v>
      </c>
      <c r="E2063" s="10">
        <v>2</v>
      </c>
      <c r="F2063" s="10">
        <v>1</v>
      </c>
      <c r="G2063" s="10">
        <v>1</v>
      </c>
      <c r="H2063" s="24">
        <f>2021-'Customer Profile'!B2062</f>
        <v>54</v>
      </c>
      <c r="I2063" s="10">
        <f>IF(Analysis!$B$60="Wine",B2063,IF(Analysis!$B$60="Fruit",C2063,IF(Analysis!$B$60="Meat",D2063,IF(Analysis!$B$60="Fish",E2063,IF(Analysis!$B$60="Sweet",F2063,"")))))</f>
        <v>2</v>
      </c>
      <c r="J2063" s="10">
        <v>35441</v>
      </c>
      <c r="K2063" s="10" t="str">
        <f>IF(MasterData5[[#This Row],[Income ]]&gt;$AB$12, "Above", "Below")</f>
        <v>Below</v>
      </c>
      <c r="L2063" s="10">
        <f>SUM(MasterData5[[#This Row],[MntWines]:[MntSweetProducts]])</f>
        <v>38</v>
      </c>
      <c r="M2063" s="53" t="str">
        <f>IF(MasterData5[[#This Row],[Total Purchase]]&gt;=500, "Over $500", "")</f>
        <v/>
      </c>
      <c r="N2063" s="10"/>
      <c r="O2063" s="14" t="str">
        <f>IF(AND(MasterData5[[#This Row],[MntWines]]&gt;=AB$4, MasterData5[[#This Row],[Income ]]&lt;=$AB$12), "Yes", "")</f>
        <v/>
      </c>
      <c r="P2063" s="14" t="str">
        <f>IF(AND(MasterData5[[#This Row],[MntFruits]]&gt;=AC$4, MasterData5[[#This Row],[Income ]]&lt;=$AB$12), "Yes", "")</f>
        <v/>
      </c>
      <c r="Q2063" s="14" t="str">
        <f>IF(AND(MasterData5[[#This Row],[MntMeatProducts]]&gt;=AD$4, MasterData5[[#This Row],[Income ]]&lt;=$AB$12), "Yes", "")</f>
        <v/>
      </c>
      <c r="R2063" s="14" t="str">
        <f>IF(AND(MasterData5[[#This Row],[MntFishProducts]]&gt;=AE$4, MasterData5[[#This Row],[Income ]]&lt;=$AB$12), "Yes", "")</f>
        <v/>
      </c>
      <c r="S2063" s="14" t="str">
        <f>IF(AND(MasterData5[[#This Row],[MntSweetProducts]]&gt;=AF$4, MasterData5[[#This Row],[Income ]]&lt;=$AB$12), "Yes", "")</f>
        <v/>
      </c>
      <c r="U2063" s="14" t="str">
        <f>IF(MasterData5[[#This Row],[MntWines]]&gt;=AB$4, "Yes", "")</f>
        <v/>
      </c>
      <c r="V2063" s="14" t="str">
        <f>IF(MasterData5[[#This Row],[MntFruits]]&gt;=AC$4, "Yes", "")</f>
        <v/>
      </c>
      <c r="W2063" s="14" t="str">
        <f>IF(MasterData5[[#This Row],[MntMeatProducts]]&gt;=AD$4, "Yes", "")</f>
        <v/>
      </c>
      <c r="X2063" s="14" t="str">
        <f>IF(MasterData5[[#This Row],[MntFishProducts]]&gt;=AE$4, "Yes", "")</f>
        <v/>
      </c>
      <c r="Y2063" s="14" t="str">
        <f>IF(MasterData5[[#This Row],[MntSweetProducts]]&gt;=AF$4, "Yes", "")</f>
        <v/>
      </c>
    </row>
    <row r="2064" spans="1:25" x14ac:dyDescent="0.3">
      <c r="A2064">
        <v>10403</v>
      </c>
      <c r="B2064" s="10">
        <v>2</v>
      </c>
      <c r="C2064" s="10">
        <v>13</v>
      </c>
      <c r="D2064" s="10">
        <v>6</v>
      </c>
      <c r="E2064" s="10">
        <v>7</v>
      </c>
      <c r="F2064" s="10">
        <v>5</v>
      </c>
      <c r="G2064" s="10">
        <v>11</v>
      </c>
      <c r="H2064" s="24">
        <f>2021-'Customer Profile'!B2063</f>
        <v>43</v>
      </c>
      <c r="I2064" s="10">
        <f>IF(Analysis!$B$60="Wine",B2064,IF(Analysis!$B$60="Fruit",C2064,IF(Analysis!$B$60="Meat",D2064,IF(Analysis!$B$60="Fish",E2064,IF(Analysis!$B$60="Sweet",F2064,"")))))</f>
        <v>7</v>
      </c>
      <c r="J2064" s="10">
        <v>16531</v>
      </c>
      <c r="K2064" s="10" t="str">
        <f>IF(MasterData5[[#This Row],[Income ]]&gt;$AB$12, "Above", "Below")</f>
        <v>Below</v>
      </c>
      <c r="L2064" s="10">
        <f>SUM(MasterData5[[#This Row],[MntWines]:[MntSweetProducts]])</f>
        <v>33</v>
      </c>
      <c r="M2064" s="53" t="str">
        <f>IF(MasterData5[[#This Row],[Total Purchase]]&gt;=500, "Over $500", "")</f>
        <v/>
      </c>
      <c r="N2064" s="10"/>
      <c r="O2064" s="14" t="str">
        <f>IF(AND(MasterData5[[#This Row],[MntWines]]&gt;=AB$4, MasterData5[[#This Row],[Income ]]&lt;=$AB$12), "Yes", "")</f>
        <v/>
      </c>
      <c r="P2064" s="14" t="str">
        <f>IF(AND(MasterData5[[#This Row],[MntFruits]]&gt;=AC$4, MasterData5[[#This Row],[Income ]]&lt;=$AB$12), "Yes", "")</f>
        <v/>
      </c>
      <c r="Q2064" s="14" t="str">
        <f>IF(AND(MasterData5[[#This Row],[MntMeatProducts]]&gt;=AD$4, MasterData5[[#This Row],[Income ]]&lt;=$AB$12), "Yes", "")</f>
        <v/>
      </c>
      <c r="R2064" s="14" t="str">
        <f>IF(AND(MasterData5[[#This Row],[MntFishProducts]]&gt;=AE$4, MasterData5[[#This Row],[Income ]]&lt;=$AB$12), "Yes", "")</f>
        <v/>
      </c>
      <c r="S2064" s="14" t="str">
        <f>IF(AND(MasterData5[[#This Row],[MntSweetProducts]]&gt;=AF$4, MasterData5[[#This Row],[Income ]]&lt;=$AB$12), "Yes", "")</f>
        <v/>
      </c>
      <c r="U2064" s="14" t="str">
        <f>IF(MasterData5[[#This Row],[MntWines]]&gt;=AB$4, "Yes", "")</f>
        <v/>
      </c>
      <c r="V2064" s="14" t="str">
        <f>IF(MasterData5[[#This Row],[MntFruits]]&gt;=AC$4, "Yes", "")</f>
        <v/>
      </c>
      <c r="W2064" s="14" t="str">
        <f>IF(MasterData5[[#This Row],[MntMeatProducts]]&gt;=AD$4, "Yes", "")</f>
        <v/>
      </c>
      <c r="X2064" s="14" t="str">
        <f>IF(MasterData5[[#This Row],[MntFishProducts]]&gt;=AE$4, "Yes", "")</f>
        <v/>
      </c>
      <c r="Y2064" s="14" t="str">
        <f>IF(MasterData5[[#This Row],[MntSweetProducts]]&gt;=AF$4, "Yes", "")</f>
        <v/>
      </c>
    </row>
    <row r="2065" spans="1:25" x14ac:dyDescent="0.3">
      <c r="A2065">
        <v>10413</v>
      </c>
      <c r="B2065" s="10">
        <v>274</v>
      </c>
      <c r="C2065" s="10">
        <v>83</v>
      </c>
      <c r="D2065" s="10">
        <v>216</v>
      </c>
      <c r="E2065" s="10">
        <v>151</v>
      </c>
      <c r="F2065" s="10">
        <v>141</v>
      </c>
      <c r="G2065" s="10">
        <v>224</v>
      </c>
      <c r="H2065" s="24">
        <f>2021-'Customer Profile'!B2064</f>
        <v>37</v>
      </c>
      <c r="I2065" s="10">
        <f>IF(Analysis!$B$60="Wine",B2065,IF(Analysis!$B$60="Fruit",C2065,IF(Analysis!$B$60="Meat",D2065,IF(Analysis!$B$60="Fish",E2065,IF(Analysis!$B$60="Sweet",F2065,"")))))</f>
        <v>151</v>
      </c>
      <c r="J2065" s="10">
        <v>72570</v>
      </c>
      <c r="K2065" s="10" t="str">
        <f>IF(MasterData5[[#This Row],[Income ]]&gt;$AB$12, "Above", "Below")</f>
        <v>Above</v>
      </c>
      <c r="L2065" s="10">
        <f>SUM(MasterData5[[#This Row],[MntWines]:[MntSweetProducts]])</f>
        <v>865</v>
      </c>
      <c r="M2065" s="53" t="str">
        <f>IF(MasterData5[[#This Row],[Total Purchase]]&gt;=500, "Over $500", "")</f>
        <v>Over $500</v>
      </c>
      <c r="N2065" s="10"/>
      <c r="O2065" s="14" t="str">
        <f>IF(AND(MasterData5[[#This Row],[MntWines]]&gt;=AB$4, MasterData5[[#This Row],[Income ]]&lt;=$AB$12), "Yes", "")</f>
        <v/>
      </c>
      <c r="P2065" s="14" t="str">
        <f>IF(AND(MasterData5[[#This Row],[MntFruits]]&gt;=AC$4, MasterData5[[#This Row],[Income ]]&lt;=$AB$12), "Yes", "")</f>
        <v/>
      </c>
      <c r="Q2065" s="14" t="str">
        <f>IF(AND(MasterData5[[#This Row],[MntMeatProducts]]&gt;=AD$4, MasterData5[[#This Row],[Income ]]&lt;=$AB$12), "Yes", "")</f>
        <v/>
      </c>
      <c r="R2065" s="14" t="str">
        <f>IF(AND(MasterData5[[#This Row],[MntFishProducts]]&gt;=AE$4, MasterData5[[#This Row],[Income ]]&lt;=$AB$12), "Yes", "")</f>
        <v/>
      </c>
      <c r="S2065" s="14" t="str">
        <f>IF(AND(MasterData5[[#This Row],[MntSweetProducts]]&gt;=AF$4, MasterData5[[#This Row],[Income ]]&lt;=$AB$12), "Yes", "")</f>
        <v/>
      </c>
      <c r="U2065" s="14" t="str">
        <f>IF(MasterData5[[#This Row],[MntWines]]&gt;=AB$4, "Yes", "")</f>
        <v/>
      </c>
      <c r="V2065" s="14" t="str">
        <f>IF(MasterData5[[#This Row],[MntFruits]]&gt;=AC$4, "Yes", "")</f>
        <v>Yes</v>
      </c>
      <c r="W2065" s="14" t="str">
        <f>IF(MasterData5[[#This Row],[MntMeatProducts]]&gt;=AD$4, "Yes", "")</f>
        <v>Yes</v>
      </c>
      <c r="X2065" s="14" t="str">
        <f>IF(MasterData5[[#This Row],[MntFishProducts]]&gt;=AE$4, "Yes", "")</f>
        <v>Yes</v>
      </c>
      <c r="Y2065" s="14" t="str">
        <f>IF(MasterData5[[#This Row],[MntSweetProducts]]&gt;=AF$4, "Yes", "")</f>
        <v>Yes</v>
      </c>
    </row>
    <row r="2066" spans="1:25" x14ac:dyDescent="0.3">
      <c r="A2066">
        <v>10420</v>
      </c>
      <c r="B2066" s="10">
        <v>95</v>
      </c>
      <c r="C2066" s="10">
        <v>14</v>
      </c>
      <c r="D2066" s="10">
        <v>64</v>
      </c>
      <c r="E2066" s="10">
        <v>2</v>
      </c>
      <c r="F2066" s="10">
        <v>9</v>
      </c>
      <c r="G2066" s="10">
        <v>38</v>
      </c>
      <c r="H2066" s="24">
        <f>2021-'Customer Profile'!B2065</f>
        <v>66</v>
      </c>
      <c r="I2066" s="10">
        <f>IF(Analysis!$B$60="Wine",B2066,IF(Analysis!$B$60="Fruit",C2066,IF(Analysis!$B$60="Meat",D2066,IF(Analysis!$B$60="Fish",E2066,IF(Analysis!$B$60="Sweet",F2066,"")))))</f>
        <v>2</v>
      </c>
      <c r="J2066" s="10">
        <v>46390</v>
      </c>
      <c r="K2066" s="10" t="str">
        <f>IF(MasterData5[[#This Row],[Income ]]&gt;$AB$12, "Above", "Below")</f>
        <v>Below</v>
      </c>
      <c r="L2066" s="10">
        <f>SUM(MasterData5[[#This Row],[MntWines]:[MntSweetProducts]])</f>
        <v>184</v>
      </c>
      <c r="M2066" s="53" t="str">
        <f>IF(MasterData5[[#This Row],[Total Purchase]]&gt;=500, "Over $500", "")</f>
        <v/>
      </c>
      <c r="N2066" s="10"/>
      <c r="O2066" s="14" t="str">
        <f>IF(AND(MasterData5[[#This Row],[MntWines]]&gt;=AB$4, MasterData5[[#This Row],[Income ]]&lt;=$AB$12), "Yes", "")</f>
        <v/>
      </c>
      <c r="P2066" s="14" t="str">
        <f>IF(AND(MasterData5[[#This Row],[MntFruits]]&gt;=AC$4, MasterData5[[#This Row],[Income ]]&lt;=$AB$12), "Yes", "")</f>
        <v/>
      </c>
      <c r="Q2066" s="14" t="str">
        <f>IF(AND(MasterData5[[#This Row],[MntMeatProducts]]&gt;=AD$4, MasterData5[[#This Row],[Income ]]&lt;=$AB$12), "Yes", "")</f>
        <v/>
      </c>
      <c r="R2066" s="14" t="str">
        <f>IF(AND(MasterData5[[#This Row],[MntFishProducts]]&gt;=AE$4, MasterData5[[#This Row],[Income ]]&lt;=$AB$12), "Yes", "")</f>
        <v/>
      </c>
      <c r="S2066" s="14" t="str">
        <f>IF(AND(MasterData5[[#This Row],[MntSweetProducts]]&gt;=AF$4, MasterData5[[#This Row],[Income ]]&lt;=$AB$12), "Yes", "")</f>
        <v/>
      </c>
      <c r="U2066" s="14" t="str">
        <f>IF(MasterData5[[#This Row],[MntWines]]&gt;=AB$4, "Yes", "")</f>
        <v/>
      </c>
      <c r="V2066" s="14" t="str">
        <f>IF(MasterData5[[#This Row],[MntFruits]]&gt;=AC$4, "Yes", "")</f>
        <v/>
      </c>
      <c r="W2066" s="14" t="str">
        <f>IF(MasterData5[[#This Row],[MntMeatProducts]]&gt;=AD$4, "Yes", "")</f>
        <v/>
      </c>
      <c r="X2066" s="14" t="str">
        <f>IF(MasterData5[[#This Row],[MntFishProducts]]&gt;=AE$4, "Yes", "")</f>
        <v/>
      </c>
      <c r="Y2066" s="14" t="str">
        <f>IF(MasterData5[[#This Row],[MntSweetProducts]]&gt;=AF$4, "Yes", "")</f>
        <v/>
      </c>
    </row>
    <row r="2067" spans="1:25" x14ac:dyDescent="0.3">
      <c r="A2067">
        <v>10424</v>
      </c>
      <c r="B2067" s="10">
        <v>265</v>
      </c>
      <c r="C2067" s="10">
        <v>138</v>
      </c>
      <c r="D2067" s="10">
        <v>553</v>
      </c>
      <c r="E2067" s="10">
        <v>224</v>
      </c>
      <c r="F2067" s="10">
        <v>23</v>
      </c>
      <c r="G2067" s="10">
        <v>92</v>
      </c>
      <c r="H2067" s="24">
        <f>2021-'Customer Profile'!B2066</f>
        <v>53</v>
      </c>
      <c r="I2067" s="10">
        <f>IF(Analysis!$B$60="Wine",B2067,IF(Analysis!$B$60="Fruit",C2067,IF(Analysis!$B$60="Meat",D2067,IF(Analysis!$B$60="Fish",E2067,IF(Analysis!$B$60="Sweet",F2067,"")))))</f>
        <v>224</v>
      </c>
      <c r="J2067" s="10">
        <v>75922</v>
      </c>
      <c r="K2067" s="10" t="str">
        <f>IF(MasterData5[[#This Row],[Income ]]&gt;$AB$12, "Above", "Below")</f>
        <v>Above</v>
      </c>
      <c r="L2067" s="10">
        <f>SUM(MasterData5[[#This Row],[MntWines]:[MntSweetProducts]])</f>
        <v>1203</v>
      </c>
      <c r="M2067" s="53" t="str">
        <f>IF(MasterData5[[#This Row],[Total Purchase]]&gt;=500, "Over $500", "")</f>
        <v>Over $500</v>
      </c>
      <c r="N2067" s="10"/>
      <c r="O2067" s="14" t="str">
        <f>IF(AND(MasterData5[[#This Row],[MntWines]]&gt;=AB$4, MasterData5[[#This Row],[Income ]]&lt;=$AB$12), "Yes", "")</f>
        <v/>
      </c>
      <c r="P2067" s="14" t="str">
        <f>IF(AND(MasterData5[[#This Row],[MntFruits]]&gt;=AC$4, MasterData5[[#This Row],[Income ]]&lt;=$AB$12), "Yes", "")</f>
        <v/>
      </c>
      <c r="Q2067" s="14" t="str">
        <f>IF(AND(MasterData5[[#This Row],[MntMeatProducts]]&gt;=AD$4, MasterData5[[#This Row],[Income ]]&lt;=$AB$12), "Yes", "")</f>
        <v/>
      </c>
      <c r="R2067" s="14" t="str">
        <f>IF(AND(MasterData5[[#This Row],[MntFishProducts]]&gt;=AE$4, MasterData5[[#This Row],[Income ]]&lt;=$AB$12), "Yes", "")</f>
        <v/>
      </c>
      <c r="S2067" s="14" t="str">
        <f>IF(AND(MasterData5[[#This Row],[MntSweetProducts]]&gt;=AF$4, MasterData5[[#This Row],[Income ]]&lt;=$AB$12), "Yes", "")</f>
        <v/>
      </c>
      <c r="U2067" s="14" t="str">
        <f>IF(MasterData5[[#This Row],[MntWines]]&gt;=AB$4, "Yes", "")</f>
        <v/>
      </c>
      <c r="V2067" s="14" t="str">
        <f>IF(MasterData5[[#This Row],[MntFruits]]&gt;=AC$4, "Yes", "")</f>
        <v>Yes</v>
      </c>
      <c r="W2067" s="14" t="str">
        <f>IF(MasterData5[[#This Row],[MntMeatProducts]]&gt;=AD$4, "Yes", "")</f>
        <v>Yes</v>
      </c>
      <c r="X2067" s="14" t="str">
        <f>IF(MasterData5[[#This Row],[MntFishProducts]]&gt;=AE$4, "Yes", "")</f>
        <v>Yes</v>
      </c>
      <c r="Y2067" s="14" t="str">
        <f>IF(MasterData5[[#This Row],[MntSweetProducts]]&gt;=AF$4, "Yes", "")</f>
        <v/>
      </c>
    </row>
    <row r="2068" spans="1:25" x14ac:dyDescent="0.3">
      <c r="A2068">
        <v>10430</v>
      </c>
      <c r="B2068" s="10">
        <v>1126</v>
      </c>
      <c r="C2068" s="10">
        <v>28</v>
      </c>
      <c r="D2068" s="10">
        <v>211</v>
      </c>
      <c r="E2068" s="10">
        <v>37</v>
      </c>
      <c r="F2068" s="10">
        <v>28</v>
      </c>
      <c r="G2068" s="10">
        <v>42</v>
      </c>
      <c r="H2068" s="24">
        <f>2021-'Customer Profile'!B2067</f>
        <v>48</v>
      </c>
      <c r="I2068" s="10">
        <f>IF(Analysis!$B$60="Wine",B2068,IF(Analysis!$B$60="Fruit",C2068,IF(Analysis!$B$60="Meat",D2068,IF(Analysis!$B$60="Fish",E2068,IF(Analysis!$B$60="Sweet",F2068,"")))))</f>
        <v>37</v>
      </c>
      <c r="J2068" s="10">
        <v>89694</v>
      </c>
      <c r="K2068" s="10" t="str">
        <f>IF(MasterData5[[#This Row],[Income ]]&gt;$AB$12, "Above", "Below")</f>
        <v>Above</v>
      </c>
      <c r="L2068" s="10">
        <f>SUM(MasterData5[[#This Row],[MntWines]:[MntSweetProducts]])</f>
        <v>1430</v>
      </c>
      <c r="M2068" s="53" t="str">
        <f>IF(MasterData5[[#This Row],[Total Purchase]]&gt;=500, "Over $500", "")</f>
        <v>Over $500</v>
      </c>
      <c r="N2068" s="10"/>
      <c r="O2068" s="14" t="str">
        <f>IF(AND(MasterData5[[#This Row],[MntWines]]&gt;=AB$4, MasterData5[[#This Row],[Income ]]&lt;=$AB$12), "Yes", "")</f>
        <v/>
      </c>
      <c r="P2068" s="14" t="str">
        <f>IF(AND(MasterData5[[#This Row],[MntFruits]]&gt;=AC$4, MasterData5[[#This Row],[Income ]]&lt;=$AB$12), "Yes", "")</f>
        <v/>
      </c>
      <c r="Q2068" s="14" t="str">
        <f>IF(AND(MasterData5[[#This Row],[MntMeatProducts]]&gt;=AD$4, MasterData5[[#This Row],[Income ]]&lt;=$AB$12), "Yes", "")</f>
        <v/>
      </c>
      <c r="R2068" s="14" t="str">
        <f>IF(AND(MasterData5[[#This Row],[MntFishProducts]]&gt;=AE$4, MasterData5[[#This Row],[Income ]]&lt;=$AB$12), "Yes", "")</f>
        <v/>
      </c>
      <c r="S2068" s="14" t="str">
        <f>IF(AND(MasterData5[[#This Row],[MntSweetProducts]]&gt;=AF$4, MasterData5[[#This Row],[Income ]]&lt;=$AB$12), "Yes", "")</f>
        <v/>
      </c>
      <c r="U2068" s="14" t="str">
        <f>IF(MasterData5[[#This Row],[MntWines]]&gt;=AB$4, "Yes", "")</f>
        <v>Yes</v>
      </c>
      <c r="V2068" s="14" t="str">
        <f>IF(MasterData5[[#This Row],[MntFruits]]&gt;=AC$4, "Yes", "")</f>
        <v>Yes</v>
      </c>
      <c r="W2068" s="14" t="str">
        <f>IF(MasterData5[[#This Row],[MntMeatProducts]]&gt;=AD$4, "Yes", "")</f>
        <v>Yes</v>
      </c>
      <c r="X2068" s="14" t="str">
        <f>IF(MasterData5[[#This Row],[MntFishProducts]]&gt;=AE$4, "Yes", "")</f>
        <v/>
      </c>
      <c r="Y2068" s="14" t="str">
        <f>IF(MasterData5[[#This Row],[MntSweetProducts]]&gt;=AF$4, "Yes", "")</f>
        <v>Yes</v>
      </c>
    </row>
    <row r="2069" spans="1:25" x14ac:dyDescent="0.3">
      <c r="A2069">
        <v>10432</v>
      </c>
      <c r="B2069" s="10">
        <v>2</v>
      </c>
      <c r="C2069" s="10">
        <v>0</v>
      </c>
      <c r="D2069" s="10">
        <v>9</v>
      </c>
      <c r="E2069" s="10">
        <v>3</v>
      </c>
      <c r="F2069" s="10">
        <v>6</v>
      </c>
      <c r="G2069" s="10">
        <v>2</v>
      </c>
      <c r="H2069" s="24">
        <f>2021-'Customer Profile'!B2068</f>
        <v>47</v>
      </c>
      <c r="I2069" s="10">
        <f>IF(Analysis!$B$60="Wine",B2069,IF(Analysis!$B$60="Fruit",C2069,IF(Analysis!$B$60="Meat",D2069,IF(Analysis!$B$60="Fish",E2069,IF(Analysis!$B$60="Sweet",F2069,"")))))</f>
        <v>3</v>
      </c>
      <c r="J2069" s="10">
        <v>19346</v>
      </c>
      <c r="K2069" s="10" t="str">
        <f>IF(MasterData5[[#This Row],[Income ]]&gt;$AB$12, "Above", "Below")</f>
        <v>Below</v>
      </c>
      <c r="L2069" s="10">
        <f>SUM(MasterData5[[#This Row],[MntWines]:[MntSweetProducts]])</f>
        <v>20</v>
      </c>
      <c r="M2069" s="53" t="str">
        <f>IF(MasterData5[[#This Row],[Total Purchase]]&gt;=500, "Over $500", "")</f>
        <v/>
      </c>
      <c r="N2069" s="10"/>
      <c r="O2069" s="14" t="str">
        <f>IF(AND(MasterData5[[#This Row],[MntWines]]&gt;=AB$4, MasterData5[[#This Row],[Income ]]&lt;=$AB$12), "Yes", "")</f>
        <v/>
      </c>
      <c r="P2069" s="14" t="str">
        <f>IF(AND(MasterData5[[#This Row],[MntFruits]]&gt;=AC$4, MasterData5[[#This Row],[Income ]]&lt;=$AB$12), "Yes", "")</f>
        <v/>
      </c>
      <c r="Q2069" s="14" t="str">
        <f>IF(AND(MasterData5[[#This Row],[MntMeatProducts]]&gt;=AD$4, MasterData5[[#This Row],[Income ]]&lt;=$AB$12), "Yes", "")</f>
        <v/>
      </c>
      <c r="R2069" s="14" t="str">
        <f>IF(AND(MasterData5[[#This Row],[MntFishProducts]]&gt;=AE$4, MasterData5[[#This Row],[Income ]]&lt;=$AB$12), "Yes", "")</f>
        <v/>
      </c>
      <c r="S2069" s="14" t="str">
        <f>IF(AND(MasterData5[[#This Row],[MntSweetProducts]]&gt;=AF$4, MasterData5[[#This Row],[Income ]]&lt;=$AB$12), "Yes", "")</f>
        <v/>
      </c>
      <c r="U2069" s="14" t="str">
        <f>IF(MasterData5[[#This Row],[MntWines]]&gt;=AB$4, "Yes", "")</f>
        <v/>
      </c>
      <c r="V2069" s="14" t="str">
        <f>IF(MasterData5[[#This Row],[MntFruits]]&gt;=AC$4, "Yes", "")</f>
        <v/>
      </c>
      <c r="W2069" s="14" t="str">
        <f>IF(MasterData5[[#This Row],[MntMeatProducts]]&gt;=AD$4, "Yes", "")</f>
        <v/>
      </c>
      <c r="X2069" s="14" t="str">
        <f>IF(MasterData5[[#This Row],[MntFishProducts]]&gt;=AE$4, "Yes", "")</f>
        <v/>
      </c>
      <c r="Y2069" s="14" t="str">
        <f>IF(MasterData5[[#This Row],[MntSweetProducts]]&gt;=AF$4, "Yes", "")</f>
        <v/>
      </c>
    </row>
    <row r="2070" spans="1:25" x14ac:dyDescent="0.3">
      <c r="A2070">
        <v>10446</v>
      </c>
      <c r="B2070" s="10">
        <v>184</v>
      </c>
      <c r="C2070" s="10">
        <v>23</v>
      </c>
      <c r="D2070" s="10">
        <v>446</v>
      </c>
      <c r="E2070" s="10">
        <v>30</v>
      </c>
      <c r="F2070" s="10">
        <v>23</v>
      </c>
      <c r="G2070" s="10">
        <v>23</v>
      </c>
      <c r="H2070" s="24">
        <f>2021-'Customer Profile'!B2069</f>
        <v>64</v>
      </c>
      <c r="I2070" s="10">
        <f>IF(Analysis!$B$60="Wine",B2070,IF(Analysis!$B$60="Fruit",C2070,IF(Analysis!$B$60="Meat",D2070,IF(Analysis!$B$60="Fish",E2070,IF(Analysis!$B$60="Sweet",F2070,"")))))</f>
        <v>30</v>
      </c>
      <c r="J2070" s="10">
        <v>82017</v>
      </c>
      <c r="K2070" s="10" t="str">
        <f>IF(MasterData5[[#This Row],[Income ]]&gt;$AB$12, "Above", "Below")</f>
        <v>Above</v>
      </c>
      <c r="L2070" s="10">
        <f>SUM(MasterData5[[#This Row],[MntWines]:[MntSweetProducts]])</f>
        <v>706</v>
      </c>
      <c r="M2070" s="53" t="str">
        <f>IF(MasterData5[[#This Row],[Total Purchase]]&gt;=500, "Over $500", "")</f>
        <v>Over $500</v>
      </c>
      <c r="N2070" s="10"/>
      <c r="O2070" s="14" t="str">
        <f>IF(AND(MasterData5[[#This Row],[MntWines]]&gt;=AB$4, MasterData5[[#This Row],[Income ]]&lt;=$AB$12), "Yes", "")</f>
        <v/>
      </c>
      <c r="P2070" s="14" t="str">
        <f>IF(AND(MasterData5[[#This Row],[MntFruits]]&gt;=AC$4, MasterData5[[#This Row],[Income ]]&lt;=$AB$12), "Yes", "")</f>
        <v/>
      </c>
      <c r="Q2070" s="14" t="str">
        <f>IF(AND(MasterData5[[#This Row],[MntMeatProducts]]&gt;=AD$4, MasterData5[[#This Row],[Income ]]&lt;=$AB$12), "Yes", "")</f>
        <v/>
      </c>
      <c r="R2070" s="14" t="str">
        <f>IF(AND(MasterData5[[#This Row],[MntFishProducts]]&gt;=AE$4, MasterData5[[#This Row],[Income ]]&lt;=$AB$12), "Yes", "")</f>
        <v/>
      </c>
      <c r="S2070" s="14" t="str">
        <f>IF(AND(MasterData5[[#This Row],[MntSweetProducts]]&gt;=AF$4, MasterData5[[#This Row],[Income ]]&lt;=$AB$12), "Yes", "")</f>
        <v/>
      </c>
      <c r="U2070" s="14" t="str">
        <f>IF(MasterData5[[#This Row],[MntWines]]&gt;=AB$4, "Yes", "")</f>
        <v/>
      </c>
      <c r="V2070" s="14" t="str">
        <f>IF(MasterData5[[#This Row],[MntFruits]]&gt;=AC$4, "Yes", "")</f>
        <v/>
      </c>
      <c r="W2070" s="14" t="str">
        <f>IF(MasterData5[[#This Row],[MntMeatProducts]]&gt;=AD$4, "Yes", "")</f>
        <v>Yes</v>
      </c>
      <c r="X2070" s="14" t="str">
        <f>IF(MasterData5[[#This Row],[MntFishProducts]]&gt;=AE$4, "Yes", "")</f>
        <v/>
      </c>
      <c r="Y2070" s="14" t="str">
        <f>IF(MasterData5[[#This Row],[MntSweetProducts]]&gt;=AF$4, "Yes", "")</f>
        <v/>
      </c>
    </row>
    <row r="2071" spans="1:25" x14ac:dyDescent="0.3">
      <c r="A2071">
        <v>10448</v>
      </c>
      <c r="B2071" s="10">
        <v>172</v>
      </c>
      <c r="C2071" s="10">
        <v>41</v>
      </c>
      <c r="D2071" s="10">
        <v>86</v>
      </c>
      <c r="E2071" s="10">
        <v>45</v>
      </c>
      <c r="F2071" s="10">
        <v>6</v>
      </c>
      <c r="G2071" s="10">
        <v>27</v>
      </c>
      <c r="H2071" s="24">
        <f>2021-'Customer Profile'!B2070</f>
        <v>65</v>
      </c>
      <c r="I2071" s="10">
        <f>IF(Analysis!$B$60="Wine",B2071,IF(Analysis!$B$60="Fruit",C2071,IF(Analysis!$B$60="Meat",D2071,IF(Analysis!$B$60="Fish",E2071,IF(Analysis!$B$60="Sweet",F2071,"")))))</f>
        <v>45</v>
      </c>
      <c r="J2071" s="10">
        <v>46998</v>
      </c>
      <c r="K2071" s="10" t="str">
        <f>IF(MasterData5[[#This Row],[Income ]]&gt;$AB$12, "Above", "Below")</f>
        <v>Below</v>
      </c>
      <c r="L2071" s="10">
        <f>SUM(MasterData5[[#This Row],[MntWines]:[MntSweetProducts]])</f>
        <v>350</v>
      </c>
      <c r="M2071" s="53" t="str">
        <f>IF(MasterData5[[#This Row],[Total Purchase]]&gt;=500, "Over $500", "")</f>
        <v/>
      </c>
      <c r="N2071" s="10"/>
      <c r="O2071" s="14" t="str">
        <f>IF(AND(MasterData5[[#This Row],[MntWines]]&gt;=AB$4, MasterData5[[#This Row],[Income ]]&lt;=$AB$12), "Yes", "")</f>
        <v/>
      </c>
      <c r="P2071" s="14" t="str">
        <f>IF(AND(MasterData5[[#This Row],[MntFruits]]&gt;=AC$4, MasterData5[[#This Row],[Income ]]&lt;=$AB$12), "Yes", "")</f>
        <v>Yes</v>
      </c>
      <c r="Q2071" s="14" t="str">
        <f>IF(AND(MasterData5[[#This Row],[MntMeatProducts]]&gt;=AD$4, MasterData5[[#This Row],[Income ]]&lt;=$AB$12), "Yes", "")</f>
        <v/>
      </c>
      <c r="R2071" s="14" t="str">
        <f>IF(AND(MasterData5[[#This Row],[MntFishProducts]]&gt;=AE$4, MasterData5[[#This Row],[Income ]]&lt;=$AB$12), "Yes", "")</f>
        <v>Yes</v>
      </c>
      <c r="S2071" s="14" t="str">
        <f>IF(AND(MasterData5[[#This Row],[MntSweetProducts]]&gt;=AF$4, MasterData5[[#This Row],[Income ]]&lt;=$AB$12), "Yes", "")</f>
        <v/>
      </c>
      <c r="U2071" s="14" t="str">
        <f>IF(MasterData5[[#This Row],[MntWines]]&gt;=AB$4, "Yes", "")</f>
        <v/>
      </c>
      <c r="V2071" s="14" t="str">
        <f>IF(MasterData5[[#This Row],[MntFruits]]&gt;=AC$4, "Yes", "")</f>
        <v>Yes</v>
      </c>
      <c r="W2071" s="14" t="str">
        <f>IF(MasterData5[[#This Row],[MntMeatProducts]]&gt;=AD$4, "Yes", "")</f>
        <v/>
      </c>
      <c r="X2071" s="14" t="str">
        <f>IF(MasterData5[[#This Row],[MntFishProducts]]&gt;=AE$4, "Yes", "")</f>
        <v>Yes</v>
      </c>
      <c r="Y2071" s="14" t="str">
        <f>IF(MasterData5[[#This Row],[MntSweetProducts]]&gt;=AF$4, "Yes", "")</f>
        <v/>
      </c>
    </row>
    <row r="2072" spans="1:25" x14ac:dyDescent="0.3">
      <c r="A2072">
        <v>10451</v>
      </c>
      <c r="B2072" s="10">
        <v>9</v>
      </c>
      <c r="C2072" s="10">
        <v>1</v>
      </c>
      <c r="D2072" s="10">
        <v>3</v>
      </c>
      <c r="E2072" s="10">
        <v>0</v>
      </c>
      <c r="F2072" s="10">
        <v>4</v>
      </c>
      <c r="G2072" s="10">
        <v>8</v>
      </c>
      <c r="H2072" s="24">
        <f>2021-'Customer Profile'!B2071</f>
        <v>56</v>
      </c>
      <c r="I2072" s="10">
        <f>IF(Analysis!$B$60="Wine",B2072,IF(Analysis!$B$60="Fruit",C2072,IF(Analysis!$B$60="Meat",D2072,IF(Analysis!$B$60="Fish",E2072,IF(Analysis!$B$60="Sweet",F2072,"")))))</f>
        <v>0</v>
      </c>
      <c r="J2072" s="10">
        <v>29672</v>
      </c>
      <c r="K2072" s="10" t="str">
        <f>IF(MasterData5[[#This Row],[Income ]]&gt;$AB$12, "Above", "Below")</f>
        <v>Below</v>
      </c>
      <c r="L2072" s="10">
        <f>SUM(MasterData5[[#This Row],[MntWines]:[MntSweetProducts]])</f>
        <v>17</v>
      </c>
      <c r="M2072" s="53" t="str">
        <f>IF(MasterData5[[#This Row],[Total Purchase]]&gt;=500, "Over $500", "")</f>
        <v/>
      </c>
      <c r="N2072" s="10"/>
      <c r="O2072" s="14" t="str">
        <f>IF(AND(MasterData5[[#This Row],[MntWines]]&gt;=AB$4, MasterData5[[#This Row],[Income ]]&lt;=$AB$12), "Yes", "")</f>
        <v/>
      </c>
      <c r="P2072" s="14" t="str">
        <f>IF(AND(MasterData5[[#This Row],[MntFruits]]&gt;=AC$4, MasterData5[[#This Row],[Income ]]&lt;=$AB$12), "Yes", "")</f>
        <v/>
      </c>
      <c r="Q2072" s="14" t="str">
        <f>IF(AND(MasterData5[[#This Row],[MntMeatProducts]]&gt;=AD$4, MasterData5[[#This Row],[Income ]]&lt;=$AB$12), "Yes", "")</f>
        <v/>
      </c>
      <c r="R2072" s="14" t="str">
        <f>IF(AND(MasterData5[[#This Row],[MntFishProducts]]&gt;=AE$4, MasterData5[[#This Row],[Income ]]&lt;=$AB$12), "Yes", "")</f>
        <v/>
      </c>
      <c r="S2072" s="14" t="str">
        <f>IF(AND(MasterData5[[#This Row],[MntSweetProducts]]&gt;=AF$4, MasterData5[[#This Row],[Income ]]&lt;=$AB$12), "Yes", "")</f>
        <v/>
      </c>
      <c r="U2072" s="14" t="str">
        <f>IF(MasterData5[[#This Row],[MntWines]]&gt;=AB$4, "Yes", "")</f>
        <v/>
      </c>
      <c r="V2072" s="14" t="str">
        <f>IF(MasterData5[[#This Row],[MntFruits]]&gt;=AC$4, "Yes", "")</f>
        <v/>
      </c>
      <c r="W2072" s="14" t="str">
        <f>IF(MasterData5[[#This Row],[MntMeatProducts]]&gt;=AD$4, "Yes", "")</f>
        <v/>
      </c>
      <c r="X2072" s="14" t="str">
        <f>IF(MasterData5[[#This Row],[MntFishProducts]]&gt;=AE$4, "Yes", "")</f>
        <v/>
      </c>
      <c r="Y2072" s="14" t="str">
        <f>IF(MasterData5[[#This Row],[MntSweetProducts]]&gt;=AF$4, "Yes", "")</f>
        <v/>
      </c>
    </row>
    <row r="2073" spans="1:25" x14ac:dyDescent="0.3">
      <c r="A2073">
        <v>10466</v>
      </c>
      <c r="B2073" s="10">
        <v>24</v>
      </c>
      <c r="C2073" s="10">
        <v>2</v>
      </c>
      <c r="D2073" s="10">
        <v>20</v>
      </c>
      <c r="E2073" s="10">
        <v>2</v>
      </c>
      <c r="F2073" s="10">
        <v>2</v>
      </c>
      <c r="G2073" s="10">
        <v>10</v>
      </c>
      <c r="H2073" s="24">
        <f>2021-'Customer Profile'!B2072</f>
        <v>56</v>
      </c>
      <c r="I2073" s="10">
        <f>IF(Analysis!$B$60="Wine",B2073,IF(Analysis!$B$60="Fruit",C2073,IF(Analysis!$B$60="Meat",D2073,IF(Analysis!$B$60="Fish",E2073,IF(Analysis!$B$60="Sweet",F2073,"")))))</f>
        <v>2</v>
      </c>
      <c r="J2073" s="10">
        <v>44393</v>
      </c>
      <c r="K2073" s="10" t="str">
        <f>IF(MasterData5[[#This Row],[Income ]]&gt;$AB$12, "Above", "Below")</f>
        <v>Below</v>
      </c>
      <c r="L2073" s="10">
        <f>SUM(MasterData5[[#This Row],[MntWines]:[MntSweetProducts]])</f>
        <v>50</v>
      </c>
      <c r="M2073" s="53" t="str">
        <f>IF(MasterData5[[#This Row],[Total Purchase]]&gt;=500, "Over $500", "")</f>
        <v/>
      </c>
      <c r="N2073" s="10"/>
      <c r="O2073" s="14" t="str">
        <f>IF(AND(MasterData5[[#This Row],[MntWines]]&gt;=AB$4, MasterData5[[#This Row],[Income ]]&lt;=$AB$12), "Yes", "")</f>
        <v/>
      </c>
      <c r="P2073" s="14" t="str">
        <f>IF(AND(MasterData5[[#This Row],[MntFruits]]&gt;=AC$4, MasterData5[[#This Row],[Income ]]&lt;=$AB$12), "Yes", "")</f>
        <v/>
      </c>
      <c r="Q2073" s="14" t="str">
        <f>IF(AND(MasterData5[[#This Row],[MntMeatProducts]]&gt;=AD$4, MasterData5[[#This Row],[Income ]]&lt;=$AB$12), "Yes", "")</f>
        <v/>
      </c>
      <c r="R2073" s="14" t="str">
        <f>IF(AND(MasterData5[[#This Row],[MntFishProducts]]&gt;=AE$4, MasterData5[[#This Row],[Income ]]&lt;=$AB$12), "Yes", "")</f>
        <v/>
      </c>
      <c r="S2073" s="14" t="str">
        <f>IF(AND(MasterData5[[#This Row],[MntSweetProducts]]&gt;=AF$4, MasterData5[[#This Row],[Income ]]&lt;=$AB$12), "Yes", "")</f>
        <v/>
      </c>
      <c r="U2073" s="14" t="str">
        <f>IF(MasterData5[[#This Row],[MntWines]]&gt;=AB$4, "Yes", "")</f>
        <v/>
      </c>
      <c r="V2073" s="14" t="str">
        <f>IF(MasterData5[[#This Row],[MntFruits]]&gt;=AC$4, "Yes", "")</f>
        <v/>
      </c>
      <c r="W2073" s="14" t="str">
        <f>IF(MasterData5[[#This Row],[MntMeatProducts]]&gt;=AD$4, "Yes", "")</f>
        <v/>
      </c>
      <c r="X2073" s="14" t="str">
        <f>IF(MasterData5[[#This Row],[MntFishProducts]]&gt;=AE$4, "Yes", "")</f>
        <v/>
      </c>
      <c r="Y2073" s="14" t="str">
        <f>IF(MasterData5[[#This Row],[MntSweetProducts]]&gt;=AF$4, "Yes", "")</f>
        <v/>
      </c>
    </row>
    <row r="2074" spans="1:25" x14ac:dyDescent="0.3">
      <c r="A2074">
        <v>10469</v>
      </c>
      <c r="B2074" s="10">
        <v>519</v>
      </c>
      <c r="C2074" s="10">
        <v>71</v>
      </c>
      <c r="D2074" s="10">
        <v>860</v>
      </c>
      <c r="E2074" s="10">
        <v>93</v>
      </c>
      <c r="F2074" s="10">
        <v>27</v>
      </c>
      <c r="G2074" s="10">
        <v>53</v>
      </c>
      <c r="H2074" s="24">
        <f>2021-'Customer Profile'!B2073</f>
        <v>40</v>
      </c>
      <c r="I2074" s="10">
        <f>IF(Analysis!$B$60="Wine",B2074,IF(Analysis!$B$60="Fruit",C2074,IF(Analysis!$B$60="Meat",D2074,IF(Analysis!$B$60="Fish",E2074,IF(Analysis!$B$60="Sweet",F2074,"")))))</f>
        <v>93</v>
      </c>
      <c r="J2074" s="10">
        <v>88325</v>
      </c>
      <c r="K2074" s="10" t="str">
        <f>IF(MasterData5[[#This Row],[Income ]]&gt;$AB$12, "Above", "Below")</f>
        <v>Above</v>
      </c>
      <c r="L2074" s="10">
        <f>SUM(MasterData5[[#This Row],[MntWines]:[MntSweetProducts]])</f>
        <v>1570</v>
      </c>
      <c r="M2074" s="53" t="str">
        <f>IF(MasterData5[[#This Row],[Total Purchase]]&gt;=500, "Over $500", "")</f>
        <v>Over $500</v>
      </c>
      <c r="N2074" s="10"/>
      <c r="O2074" s="14" t="str">
        <f>IF(AND(MasterData5[[#This Row],[MntWines]]&gt;=AB$4, MasterData5[[#This Row],[Income ]]&lt;=$AB$12), "Yes", "")</f>
        <v/>
      </c>
      <c r="P2074" s="14" t="str">
        <f>IF(AND(MasterData5[[#This Row],[MntFruits]]&gt;=AC$4, MasterData5[[#This Row],[Income ]]&lt;=$AB$12), "Yes", "")</f>
        <v/>
      </c>
      <c r="Q2074" s="14" t="str">
        <f>IF(AND(MasterData5[[#This Row],[MntMeatProducts]]&gt;=AD$4, MasterData5[[#This Row],[Income ]]&lt;=$AB$12), "Yes", "")</f>
        <v/>
      </c>
      <c r="R2074" s="14" t="str">
        <f>IF(AND(MasterData5[[#This Row],[MntFishProducts]]&gt;=AE$4, MasterData5[[#This Row],[Income ]]&lt;=$AB$12), "Yes", "")</f>
        <v/>
      </c>
      <c r="S2074" s="14" t="str">
        <f>IF(AND(MasterData5[[#This Row],[MntSweetProducts]]&gt;=AF$4, MasterData5[[#This Row],[Income ]]&lt;=$AB$12), "Yes", "")</f>
        <v/>
      </c>
      <c r="U2074" s="14" t="str">
        <f>IF(MasterData5[[#This Row],[MntWines]]&gt;=AB$4, "Yes", "")</f>
        <v>Yes</v>
      </c>
      <c r="V2074" s="14" t="str">
        <f>IF(MasterData5[[#This Row],[MntFruits]]&gt;=AC$4, "Yes", "")</f>
        <v>Yes</v>
      </c>
      <c r="W2074" s="14" t="str">
        <f>IF(MasterData5[[#This Row],[MntMeatProducts]]&gt;=AD$4, "Yes", "")</f>
        <v>Yes</v>
      </c>
      <c r="X2074" s="14" t="str">
        <f>IF(MasterData5[[#This Row],[MntFishProducts]]&gt;=AE$4, "Yes", "")</f>
        <v>Yes</v>
      </c>
      <c r="Y2074" s="14" t="str">
        <f>IF(MasterData5[[#This Row],[MntSweetProducts]]&gt;=AF$4, "Yes", "")</f>
        <v/>
      </c>
    </row>
    <row r="2075" spans="1:25" x14ac:dyDescent="0.3">
      <c r="A2075">
        <v>10470</v>
      </c>
      <c r="B2075" s="10">
        <v>40</v>
      </c>
      <c r="C2075" s="10">
        <v>2</v>
      </c>
      <c r="D2075" s="10">
        <v>23</v>
      </c>
      <c r="E2075" s="10">
        <v>0</v>
      </c>
      <c r="F2075" s="10">
        <v>4</v>
      </c>
      <c r="G2075" s="10">
        <v>23</v>
      </c>
      <c r="H2075" s="24">
        <f>2021-'Customer Profile'!B2074</f>
        <v>42</v>
      </c>
      <c r="I2075" s="10">
        <f>IF(Analysis!$B$60="Wine",B2075,IF(Analysis!$B$60="Fruit",C2075,IF(Analysis!$B$60="Meat",D2075,IF(Analysis!$B$60="Fish",E2075,IF(Analysis!$B$60="Sweet",F2075,"")))))</f>
        <v>0</v>
      </c>
      <c r="J2075" s="10">
        <v>40662</v>
      </c>
      <c r="K2075" s="10" t="str">
        <f>IF(MasterData5[[#This Row],[Income ]]&gt;$AB$12, "Above", "Below")</f>
        <v>Below</v>
      </c>
      <c r="L2075" s="10">
        <f>SUM(MasterData5[[#This Row],[MntWines]:[MntSweetProducts]])</f>
        <v>69</v>
      </c>
      <c r="M2075" s="53" t="str">
        <f>IF(MasterData5[[#This Row],[Total Purchase]]&gt;=500, "Over $500", "")</f>
        <v/>
      </c>
      <c r="N2075" s="10"/>
      <c r="O2075" s="14" t="str">
        <f>IF(AND(MasterData5[[#This Row],[MntWines]]&gt;=AB$4, MasterData5[[#This Row],[Income ]]&lt;=$AB$12), "Yes", "")</f>
        <v/>
      </c>
      <c r="P2075" s="14" t="str">
        <f>IF(AND(MasterData5[[#This Row],[MntFruits]]&gt;=AC$4, MasterData5[[#This Row],[Income ]]&lt;=$AB$12), "Yes", "")</f>
        <v/>
      </c>
      <c r="Q2075" s="14" t="str">
        <f>IF(AND(MasterData5[[#This Row],[MntMeatProducts]]&gt;=AD$4, MasterData5[[#This Row],[Income ]]&lt;=$AB$12), "Yes", "")</f>
        <v/>
      </c>
      <c r="R2075" s="14" t="str">
        <f>IF(AND(MasterData5[[#This Row],[MntFishProducts]]&gt;=AE$4, MasterData5[[#This Row],[Income ]]&lt;=$AB$12), "Yes", "")</f>
        <v/>
      </c>
      <c r="S2075" s="14" t="str">
        <f>IF(AND(MasterData5[[#This Row],[MntSweetProducts]]&gt;=AF$4, MasterData5[[#This Row],[Income ]]&lt;=$AB$12), "Yes", "")</f>
        <v/>
      </c>
      <c r="U2075" s="14" t="str">
        <f>IF(MasterData5[[#This Row],[MntWines]]&gt;=AB$4, "Yes", "")</f>
        <v/>
      </c>
      <c r="V2075" s="14" t="str">
        <f>IF(MasterData5[[#This Row],[MntFruits]]&gt;=AC$4, "Yes", "")</f>
        <v/>
      </c>
      <c r="W2075" s="14" t="str">
        <f>IF(MasterData5[[#This Row],[MntMeatProducts]]&gt;=AD$4, "Yes", "")</f>
        <v/>
      </c>
      <c r="X2075" s="14" t="str">
        <f>IF(MasterData5[[#This Row],[MntFishProducts]]&gt;=AE$4, "Yes", "")</f>
        <v/>
      </c>
      <c r="Y2075" s="14" t="str">
        <f>IF(MasterData5[[#This Row],[MntSweetProducts]]&gt;=AF$4, "Yes", "")</f>
        <v/>
      </c>
    </row>
    <row r="2076" spans="1:25" x14ac:dyDescent="0.3">
      <c r="A2076">
        <v>10473</v>
      </c>
      <c r="B2076" s="10">
        <v>158</v>
      </c>
      <c r="C2076" s="10">
        <v>19</v>
      </c>
      <c r="D2076" s="10">
        <v>288</v>
      </c>
      <c r="E2076" s="10">
        <v>25</v>
      </c>
      <c r="F2076" s="10">
        <v>0</v>
      </c>
      <c r="G2076" s="10">
        <v>38</v>
      </c>
      <c r="H2076" s="24">
        <f>2021-'Customer Profile'!B2075</f>
        <v>65</v>
      </c>
      <c r="I2076" s="10">
        <f>IF(Analysis!$B$60="Wine",B2076,IF(Analysis!$B$60="Fruit",C2076,IF(Analysis!$B$60="Meat",D2076,IF(Analysis!$B$60="Fish",E2076,IF(Analysis!$B$60="Sweet",F2076,"")))))</f>
        <v>25</v>
      </c>
      <c r="J2076" s="10">
        <v>78028</v>
      </c>
      <c r="K2076" s="10" t="str">
        <f>IF(MasterData5[[#This Row],[Income ]]&gt;$AB$12, "Above", "Below")</f>
        <v>Above</v>
      </c>
      <c r="L2076" s="10">
        <f>SUM(MasterData5[[#This Row],[MntWines]:[MntSweetProducts]])</f>
        <v>490</v>
      </c>
      <c r="M2076" s="53" t="str">
        <f>IF(MasterData5[[#This Row],[Total Purchase]]&gt;=500, "Over $500", "")</f>
        <v/>
      </c>
      <c r="N2076" s="10"/>
      <c r="O2076" s="14" t="str">
        <f>IF(AND(MasterData5[[#This Row],[MntWines]]&gt;=AB$4, MasterData5[[#This Row],[Income ]]&lt;=$AB$12), "Yes", "")</f>
        <v/>
      </c>
      <c r="P2076" s="14" t="str">
        <f>IF(AND(MasterData5[[#This Row],[MntFruits]]&gt;=AC$4, MasterData5[[#This Row],[Income ]]&lt;=$AB$12), "Yes", "")</f>
        <v/>
      </c>
      <c r="Q2076" s="14" t="str">
        <f>IF(AND(MasterData5[[#This Row],[MntMeatProducts]]&gt;=AD$4, MasterData5[[#This Row],[Income ]]&lt;=$AB$12), "Yes", "")</f>
        <v/>
      </c>
      <c r="R2076" s="14" t="str">
        <f>IF(AND(MasterData5[[#This Row],[MntFishProducts]]&gt;=AE$4, MasterData5[[#This Row],[Income ]]&lt;=$AB$12), "Yes", "")</f>
        <v/>
      </c>
      <c r="S2076" s="14" t="str">
        <f>IF(AND(MasterData5[[#This Row],[MntSweetProducts]]&gt;=AF$4, MasterData5[[#This Row],[Income ]]&lt;=$AB$12), "Yes", "")</f>
        <v/>
      </c>
      <c r="U2076" s="14" t="str">
        <f>IF(MasterData5[[#This Row],[MntWines]]&gt;=AB$4, "Yes", "")</f>
        <v/>
      </c>
      <c r="V2076" s="14" t="str">
        <f>IF(MasterData5[[#This Row],[MntFruits]]&gt;=AC$4, "Yes", "")</f>
        <v/>
      </c>
      <c r="W2076" s="14" t="str">
        <f>IF(MasterData5[[#This Row],[MntMeatProducts]]&gt;=AD$4, "Yes", "")</f>
        <v>Yes</v>
      </c>
      <c r="X2076" s="14" t="str">
        <f>IF(MasterData5[[#This Row],[MntFishProducts]]&gt;=AE$4, "Yes", "")</f>
        <v/>
      </c>
      <c r="Y2076" s="14" t="str">
        <f>IF(MasterData5[[#This Row],[MntSweetProducts]]&gt;=AF$4, "Yes", "")</f>
        <v/>
      </c>
    </row>
    <row r="2077" spans="1:25" x14ac:dyDescent="0.3">
      <c r="A2077">
        <v>10475</v>
      </c>
      <c r="B2077" s="10">
        <v>187</v>
      </c>
      <c r="C2077" s="10">
        <v>5</v>
      </c>
      <c r="D2077" s="10">
        <v>65</v>
      </c>
      <c r="E2077" s="10">
        <v>26</v>
      </c>
      <c r="F2077" s="10">
        <v>20</v>
      </c>
      <c r="G2077" s="10">
        <v>14</v>
      </c>
      <c r="H2077" s="24">
        <f>2021-'Customer Profile'!B2076</f>
        <v>51</v>
      </c>
      <c r="I2077" s="10">
        <f>IF(Analysis!$B$60="Wine",B2077,IF(Analysis!$B$60="Fruit",C2077,IF(Analysis!$B$60="Meat",D2077,IF(Analysis!$B$60="Fish",E2077,IF(Analysis!$B$60="Sweet",F2077,"")))))</f>
        <v>26</v>
      </c>
      <c r="J2077" s="10"/>
      <c r="K2077" s="10"/>
      <c r="L2077" s="10">
        <f>SUM(MasterData5[[#This Row],[MntWines]:[MntSweetProducts]])</f>
        <v>303</v>
      </c>
      <c r="M2077" s="53" t="str">
        <f>IF(MasterData5[[#This Row],[Total Purchase]]&gt;=500, "Over $500", "")</f>
        <v/>
      </c>
      <c r="N2077" s="10"/>
      <c r="O2077" s="14" t="str">
        <f>IF(AND(MasterData5[[#This Row],[MntWines]]&gt;=AB$4, MasterData5[[#This Row],[Income ]]&lt;=$AB$12), "Yes", "")</f>
        <v/>
      </c>
      <c r="P2077" s="14" t="str">
        <f>IF(AND(MasterData5[[#This Row],[MntFruits]]&gt;=AC$4, MasterData5[[#This Row],[Income ]]&lt;=$AB$12), "Yes", "")</f>
        <v/>
      </c>
      <c r="Q2077" s="14" t="str">
        <f>IF(AND(MasterData5[[#This Row],[MntMeatProducts]]&gt;=AD$4, MasterData5[[#This Row],[Income ]]&lt;=$AB$12), "Yes", "")</f>
        <v/>
      </c>
      <c r="R2077" s="14" t="str">
        <f>IF(AND(MasterData5[[#This Row],[MntFishProducts]]&gt;=AE$4, MasterData5[[#This Row],[Income ]]&lt;=$AB$12), "Yes", "")</f>
        <v/>
      </c>
      <c r="S2077" s="14" t="str">
        <f>IF(AND(MasterData5[[#This Row],[MntSweetProducts]]&gt;=AF$4, MasterData5[[#This Row],[Income ]]&lt;=$AB$12), "Yes", "")</f>
        <v/>
      </c>
      <c r="U2077" s="14" t="str">
        <f>IF(MasterData5[[#This Row],[MntWines]]&gt;=AB$4, "Yes", "")</f>
        <v/>
      </c>
      <c r="V2077" s="14" t="str">
        <f>IF(MasterData5[[#This Row],[MntFruits]]&gt;=AC$4, "Yes", "")</f>
        <v/>
      </c>
      <c r="W2077" s="14" t="str">
        <f>IF(MasterData5[[#This Row],[MntMeatProducts]]&gt;=AD$4, "Yes", "")</f>
        <v/>
      </c>
      <c r="X2077" s="14" t="str">
        <f>IF(MasterData5[[#This Row],[MntFishProducts]]&gt;=AE$4, "Yes", "")</f>
        <v/>
      </c>
      <c r="Y2077" s="14" t="str">
        <f>IF(MasterData5[[#This Row],[MntSweetProducts]]&gt;=AF$4, "Yes", "")</f>
        <v/>
      </c>
    </row>
    <row r="2078" spans="1:25" x14ac:dyDescent="0.3">
      <c r="A2078">
        <v>10476</v>
      </c>
      <c r="B2078" s="10">
        <v>134</v>
      </c>
      <c r="C2078" s="10">
        <v>11</v>
      </c>
      <c r="D2078" s="10">
        <v>59</v>
      </c>
      <c r="E2078" s="10">
        <v>15</v>
      </c>
      <c r="F2078" s="10">
        <v>2</v>
      </c>
      <c r="G2078" s="10">
        <v>30</v>
      </c>
      <c r="H2078" s="24">
        <f>2021-'Customer Profile'!B2077</f>
        <v>63</v>
      </c>
      <c r="I2078" s="10">
        <f>IF(Analysis!$B$60="Wine",B2078,IF(Analysis!$B$60="Fruit",C2078,IF(Analysis!$B$60="Meat",D2078,IF(Analysis!$B$60="Fish",E2078,IF(Analysis!$B$60="Sweet",F2078,"")))))</f>
        <v>15</v>
      </c>
      <c r="J2078" s="10">
        <v>67267</v>
      </c>
      <c r="K2078" s="10" t="str">
        <f>IF(MasterData5[[#This Row],[Income ]]&gt;$AB$12, "Above", "Below")</f>
        <v>Above</v>
      </c>
      <c r="L2078" s="10">
        <f>SUM(MasterData5[[#This Row],[MntWines]:[MntSweetProducts]])</f>
        <v>221</v>
      </c>
      <c r="M2078" s="53" t="str">
        <f>IF(MasterData5[[#This Row],[Total Purchase]]&gt;=500, "Over $500", "")</f>
        <v/>
      </c>
      <c r="N2078" s="10"/>
      <c r="O2078" s="14" t="str">
        <f>IF(AND(MasterData5[[#This Row],[MntWines]]&gt;=AB$4, MasterData5[[#This Row],[Income ]]&lt;=$AB$12), "Yes", "")</f>
        <v/>
      </c>
      <c r="P2078" s="14" t="str">
        <f>IF(AND(MasterData5[[#This Row],[MntFruits]]&gt;=AC$4, MasterData5[[#This Row],[Income ]]&lt;=$AB$12), "Yes", "")</f>
        <v/>
      </c>
      <c r="Q2078" s="14" t="str">
        <f>IF(AND(MasterData5[[#This Row],[MntMeatProducts]]&gt;=AD$4, MasterData5[[#This Row],[Income ]]&lt;=$AB$12), "Yes", "")</f>
        <v/>
      </c>
      <c r="R2078" s="14" t="str">
        <f>IF(AND(MasterData5[[#This Row],[MntFishProducts]]&gt;=AE$4, MasterData5[[#This Row],[Income ]]&lt;=$AB$12), "Yes", "")</f>
        <v/>
      </c>
      <c r="S2078" s="14" t="str">
        <f>IF(AND(MasterData5[[#This Row],[MntSweetProducts]]&gt;=AF$4, MasterData5[[#This Row],[Income ]]&lt;=$AB$12), "Yes", "")</f>
        <v/>
      </c>
      <c r="U2078" s="14" t="str">
        <f>IF(MasterData5[[#This Row],[MntWines]]&gt;=AB$4, "Yes", "")</f>
        <v/>
      </c>
      <c r="V2078" s="14" t="str">
        <f>IF(MasterData5[[#This Row],[MntFruits]]&gt;=AC$4, "Yes", "")</f>
        <v/>
      </c>
      <c r="W2078" s="14" t="str">
        <f>IF(MasterData5[[#This Row],[MntMeatProducts]]&gt;=AD$4, "Yes", "")</f>
        <v/>
      </c>
      <c r="X2078" s="14" t="str">
        <f>IF(MasterData5[[#This Row],[MntFishProducts]]&gt;=AE$4, "Yes", "")</f>
        <v/>
      </c>
      <c r="Y2078" s="14" t="str">
        <f>IF(MasterData5[[#This Row],[MntSweetProducts]]&gt;=AF$4, "Yes", "")</f>
        <v/>
      </c>
    </row>
    <row r="2079" spans="1:25" x14ac:dyDescent="0.3">
      <c r="A2079">
        <v>10477</v>
      </c>
      <c r="B2079" s="10">
        <v>71</v>
      </c>
      <c r="C2079" s="10">
        <v>0</v>
      </c>
      <c r="D2079" s="10">
        <v>18</v>
      </c>
      <c r="E2079" s="10">
        <v>0</v>
      </c>
      <c r="F2079" s="10">
        <v>0</v>
      </c>
      <c r="G2079" s="10">
        <v>13</v>
      </c>
      <c r="H2079" s="24">
        <f>2021-'Customer Profile'!B2078</f>
        <v>48</v>
      </c>
      <c r="I2079" s="10">
        <f>IF(Analysis!$B$60="Wine",B2079,IF(Analysis!$B$60="Fruit",C2079,IF(Analysis!$B$60="Meat",D2079,IF(Analysis!$B$60="Fish",E2079,IF(Analysis!$B$60="Sweet",F2079,"")))))</f>
        <v>0</v>
      </c>
      <c r="J2079" s="10">
        <v>39435</v>
      </c>
      <c r="K2079" s="10" t="str">
        <f>IF(MasterData5[[#This Row],[Income ]]&gt;$AB$12, "Above", "Below")</f>
        <v>Below</v>
      </c>
      <c r="L2079" s="10">
        <f>SUM(MasterData5[[#This Row],[MntWines]:[MntSweetProducts]])</f>
        <v>89</v>
      </c>
      <c r="M2079" s="53" t="str">
        <f>IF(MasterData5[[#This Row],[Total Purchase]]&gt;=500, "Over $500", "")</f>
        <v/>
      </c>
      <c r="N2079" s="10"/>
      <c r="O2079" s="14" t="str">
        <f>IF(AND(MasterData5[[#This Row],[MntWines]]&gt;=AB$4, MasterData5[[#This Row],[Income ]]&lt;=$AB$12), "Yes", "")</f>
        <v/>
      </c>
      <c r="P2079" s="14" t="str">
        <f>IF(AND(MasterData5[[#This Row],[MntFruits]]&gt;=AC$4, MasterData5[[#This Row],[Income ]]&lt;=$AB$12), "Yes", "")</f>
        <v/>
      </c>
      <c r="Q2079" s="14" t="str">
        <f>IF(AND(MasterData5[[#This Row],[MntMeatProducts]]&gt;=AD$4, MasterData5[[#This Row],[Income ]]&lt;=$AB$12), "Yes", "")</f>
        <v/>
      </c>
      <c r="R2079" s="14" t="str">
        <f>IF(AND(MasterData5[[#This Row],[MntFishProducts]]&gt;=AE$4, MasterData5[[#This Row],[Income ]]&lt;=$AB$12), "Yes", "")</f>
        <v/>
      </c>
      <c r="S2079" s="14" t="str">
        <f>IF(AND(MasterData5[[#This Row],[MntSweetProducts]]&gt;=AF$4, MasterData5[[#This Row],[Income ]]&lt;=$AB$12), "Yes", "")</f>
        <v/>
      </c>
      <c r="U2079" s="14" t="str">
        <f>IF(MasterData5[[#This Row],[MntWines]]&gt;=AB$4, "Yes", "")</f>
        <v/>
      </c>
      <c r="V2079" s="14" t="str">
        <f>IF(MasterData5[[#This Row],[MntFruits]]&gt;=AC$4, "Yes", "")</f>
        <v/>
      </c>
      <c r="W2079" s="14" t="str">
        <f>IF(MasterData5[[#This Row],[MntMeatProducts]]&gt;=AD$4, "Yes", "")</f>
        <v/>
      </c>
      <c r="X2079" s="14" t="str">
        <f>IF(MasterData5[[#This Row],[MntFishProducts]]&gt;=AE$4, "Yes", "")</f>
        <v/>
      </c>
      <c r="Y2079" s="14" t="str">
        <f>IF(MasterData5[[#This Row],[MntSweetProducts]]&gt;=AF$4, "Yes", "")</f>
        <v/>
      </c>
    </row>
    <row r="2080" spans="1:25" x14ac:dyDescent="0.3">
      <c r="A2080">
        <v>10478</v>
      </c>
      <c r="B2080" s="10">
        <v>483</v>
      </c>
      <c r="C2080" s="10">
        <v>0</v>
      </c>
      <c r="D2080" s="10">
        <v>108</v>
      </c>
      <c r="E2080" s="10">
        <v>0</v>
      </c>
      <c r="F2080" s="10">
        <v>6</v>
      </c>
      <c r="G2080" s="10">
        <v>36</v>
      </c>
      <c r="H2080" s="24">
        <f>2021-'Customer Profile'!B2079</f>
        <v>71</v>
      </c>
      <c r="I2080" s="10">
        <f>IF(Analysis!$B$60="Wine",B2080,IF(Analysis!$B$60="Fruit",C2080,IF(Analysis!$B$60="Meat",D2080,IF(Analysis!$B$60="Fish",E2080,IF(Analysis!$B$60="Sweet",F2080,"")))))</f>
        <v>0</v>
      </c>
      <c r="J2080" s="10">
        <v>55517</v>
      </c>
      <c r="K2080" s="10" t="str">
        <f>IF(MasterData5[[#This Row],[Income ]]&gt;$AB$12, "Above", "Below")</f>
        <v>Above</v>
      </c>
      <c r="L2080" s="10">
        <f>SUM(MasterData5[[#This Row],[MntWines]:[MntSweetProducts]])</f>
        <v>597</v>
      </c>
      <c r="M2080" s="53" t="str">
        <f>IF(MasterData5[[#This Row],[Total Purchase]]&gt;=500, "Over $500", "")</f>
        <v>Over $500</v>
      </c>
      <c r="N2080" s="10"/>
      <c r="O2080" s="14" t="str">
        <f>IF(AND(MasterData5[[#This Row],[MntWines]]&gt;=AB$4, MasterData5[[#This Row],[Income ]]&lt;=$AB$12), "Yes", "")</f>
        <v/>
      </c>
      <c r="P2080" s="14" t="str">
        <f>IF(AND(MasterData5[[#This Row],[MntFruits]]&gt;=AC$4, MasterData5[[#This Row],[Income ]]&lt;=$AB$12), "Yes", "")</f>
        <v/>
      </c>
      <c r="Q2080" s="14" t="str">
        <f>IF(AND(MasterData5[[#This Row],[MntMeatProducts]]&gt;=AD$4, MasterData5[[#This Row],[Income ]]&lt;=$AB$12), "Yes", "")</f>
        <v/>
      </c>
      <c r="R2080" s="14" t="str">
        <f>IF(AND(MasterData5[[#This Row],[MntFishProducts]]&gt;=AE$4, MasterData5[[#This Row],[Income ]]&lt;=$AB$12), "Yes", "")</f>
        <v/>
      </c>
      <c r="S2080" s="14" t="str">
        <f>IF(AND(MasterData5[[#This Row],[MntSweetProducts]]&gt;=AF$4, MasterData5[[#This Row],[Income ]]&lt;=$AB$12), "Yes", "")</f>
        <v/>
      </c>
      <c r="U2080" s="14" t="str">
        <f>IF(MasterData5[[#This Row],[MntWines]]&gt;=AB$4, "Yes", "")</f>
        <v>Yes</v>
      </c>
      <c r="V2080" s="14" t="str">
        <f>IF(MasterData5[[#This Row],[MntFruits]]&gt;=AC$4, "Yes", "")</f>
        <v/>
      </c>
      <c r="W2080" s="14" t="str">
        <f>IF(MasterData5[[#This Row],[MntMeatProducts]]&gt;=AD$4, "Yes", "")</f>
        <v/>
      </c>
      <c r="X2080" s="14" t="str">
        <f>IF(MasterData5[[#This Row],[MntFishProducts]]&gt;=AE$4, "Yes", "")</f>
        <v/>
      </c>
      <c r="Y2080" s="14" t="str">
        <f>IF(MasterData5[[#This Row],[MntSweetProducts]]&gt;=AF$4, "Yes", "")</f>
        <v/>
      </c>
    </row>
    <row r="2081" spans="1:25" x14ac:dyDescent="0.3">
      <c r="A2081">
        <v>10479</v>
      </c>
      <c r="B2081" s="10">
        <v>749</v>
      </c>
      <c r="C2081" s="10">
        <v>40</v>
      </c>
      <c r="D2081" s="10">
        <v>294</v>
      </c>
      <c r="E2081" s="10">
        <v>121</v>
      </c>
      <c r="F2081" s="10">
        <v>160</v>
      </c>
      <c r="G2081" s="10">
        <v>147</v>
      </c>
      <c r="H2081" s="24">
        <f>2021-'Customer Profile'!B2080</f>
        <v>46</v>
      </c>
      <c r="I2081" s="10">
        <f>IF(Analysis!$B$60="Wine",B2081,IF(Analysis!$B$60="Fruit",C2081,IF(Analysis!$B$60="Meat",D2081,IF(Analysis!$B$60="Fish",E2081,IF(Analysis!$B$60="Sweet",F2081,"")))))</f>
        <v>121</v>
      </c>
      <c r="J2081" s="10">
        <v>76618</v>
      </c>
      <c r="K2081" s="10" t="str">
        <f>IF(MasterData5[[#This Row],[Income ]]&gt;$AB$12, "Above", "Below")</f>
        <v>Above</v>
      </c>
      <c r="L2081" s="10">
        <f>SUM(MasterData5[[#This Row],[MntWines]:[MntSweetProducts]])</f>
        <v>1364</v>
      </c>
      <c r="M2081" s="53" t="str">
        <f>IF(MasterData5[[#This Row],[Total Purchase]]&gt;=500, "Over $500", "")</f>
        <v>Over $500</v>
      </c>
      <c r="N2081" s="10"/>
      <c r="O2081" s="14" t="str">
        <f>IF(AND(MasterData5[[#This Row],[MntWines]]&gt;=AB$4, MasterData5[[#This Row],[Income ]]&lt;=$AB$12), "Yes", "")</f>
        <v/>
      </c>
      <c r="P2081" s="14" t="str">
        <f>IF(AND(MasterData5[[#This Row],[MntFruits]]&gt;=AC$4, MasterData5[[#This Row],[Income ]]&lt;=$AB$12), "Yes", "")</f>
        <v/>
      </c>
      <c r="Q2081" s="14" t="str">
        <f>IF(AND(MasterData5[[#This Row],[MntMeatProducts]]&gt;=AD$4, MasterData5[[#This Row],[Income ]]&lt;=$AB$12), "Yes", "")</f>
        <v/>
      </c>
      <c r="R2081" s="14" t="str">
        <f>IF(AND(MasterData5[[#This Row],[MntFishProducts]]&gt;=AE$4, MasterData5[[#This Row],[Income ]]&lt;=$AB$12), "Yes", "")</f>
        <v/>
      </c>
      <c r="S2081" s="14" t="str">
        <f>IF(AND(MasterData5[[#This Row],[MntSweetProducts]]&gt;=AF$4, MasterData5[[#This Row],[Income ]]&lt;=$AB$12), "Yes", "")</f>
        <v/>
      </c>
      <c r="U2081" s="14" t="str">
        <f>IF(MasterData5[[#This Row],[MntWines]]&gt;=AB$4, "Yes", "")</f>
        <v>Yes</v>
      </c>
      <c r="V2081" s="14" t="str">
        <f>IF(MasterData5[[#This Row],[MntFruits]]&gt;=AC$4, "Yes", "")</f>
        <v>Yes</v>
      </c>
      <c r="W2081" s="14" t="str">
        <f>IF(MasterData5[[#This Row],[MntMeatProducts]]&gt;=AD$4, "Yes", "")</f>
        <v>Yes</v>
      </c>
      <c r="X2081" s="14" t="str">
        <f>IF(MasterData5[[#This Row],[MntFishProducts]]&gt;=AE$4, "Yes", "")</f>
        <v>Yes</v>
      </c>
      <c r="Y2081" s="14" t="str">
        <f>IF(MasterData5[[#This Row],[MntSweetProducts]]&gt;=AF$4, "Yes", "")</f>
        <v>Yes</v>
      </c>
    </row>
    <row r="2082" spans="1:25" x14ac:dyDescent="0.3">
      <c r="A2082">
        <v>10486</v>
      </c>
      <c r="B2082" s="10">
        <v>476</v>
      </c>
      <c r="C2082" s="10">
        <v>75</v>
      </c>
      <c r="D2082" s="10">
        <v>162</v>
      </c>
      <c r="E2082" s="10">
        <v>29</v>
      </c>
      <c r="F2082" s="10">
        <v>151</v>
      </c>
      <c r="G2082" s="10">
        <v>97</v>
      </c>
      <c r="H2082" s="24">
        <f>2021-'Customer Profile'!B2081</f>
        <v>73</v>
      </c>
      <c r="I2082" s="10">
        <f>IF(Analysis!$B$60="Wine",B2082,IF(Analysis!$B$60="Fruit",C2082,IF(Analysis!$B$60="Meat",D2082,IF(Analysis!$B$60="Fish",E2082,IF(Analysis!$B$60="Sweet",F2082,"")))))</f>
        <v>29</v>
      </c>
      <c r="J2082" s="10">
        <v>77142</v>
      </c>
      <c r="K2082" s="10" t="str">
        <f>IF(MasterData5[[#This Row],[Income ]]&gt;$AB$12, "Above", "Below")</f>
        <v>Above</v>
      </c>
      <c r="L2082" s="10">
        <f>SUM(MasterData5[[#This Row],[MntWines]:[MntSweetProducts]])</f>
        <v>893</v>
      </c>
      <c r="M2082" s="53" t="str">
        <f>IF(MasterData5[[#This Row],[Total Purchase]]&gt;=500, "Over $500", "")</f>
        <v>Over $500</v>
      </c>
      <c r="N2082" s="10"/>
      <c r="O2082" s="14" t="str">
        <f>IF(AND(MasterData5[[#This Row],[MntWines]]&gt;=AB$4, MasterData5[[#This Row],[Income ]]&lt;=$AB$12), "Yes", "")</f>
        <v/>
      </c>
      <c r="P2082" s="14" t="str">
        <f>IF(AND(MasterData5[[#This Row],[MntFruits]]&gt;=AC$4, MasterData5[[#This Row],[Income ]]&lt;=$AB$12), "Yes", "")</f>
        <v/>
      </c>
      <c r="Q2082" s="14" t="str">
        <f>IF(AND(MasterData5[[#This Row],[MntMeatProducts]]&gt;=AD$4, MasterData5[[#This Row],[Income ]]&lt;=$AB$12), "Yes", "")</f>
        <v/>
      </c>
      <c r="R2082" s="14" t="str">
        <f>IF(AND(MasterData5[[#This Row],[MntFishProducts]]&gt;=AE$4, MasterData5[[#This Row],[Income ]]&lt;=$AB$12), "Yes", "")</f>
        <v/>
      </c>
      <c r="S2082" s="14" t="str">
        <f>IF(AND(MasterData5[[#This Row],[MntSweetProducts]]&gt;=AF$4, MasterData5[[#This Row],[Income ]]&lt;=$AB$12), "Yes", "")</f>
        <v/>
      </c>
      <c r="U2082" s="14" t="str">
        <f>IF(MasterData5[[#This Row],[MntWines]]&gt;=AB$4, "Yes", "")</f>
        <v>Yes</v>
      </c>
      <c r="V2082" s="14" t="str">
        <f>IF(MasterData5[[#This Row],[MntFruits]]&gt;=AC$4, "Yes", "")</f>
        <v>Yes</v>
      </c>
      <c r="W2082" s="14" t="str">
        <f>IF(MasterData5[[#This Row],[MntMeatProducts]]&gt;=AD$4, "Yes", "")</f>
        <v/>
      </c>
      <c r="X2082" s="14" t="str">
        <f>IF(MasterData5[[#This Row],[MntFishProducts]]&gt;=AE$4, "Yes", "")</f>
        <v/>
      </c>
      <c r="Y2082" s="14" t="str">
        <f>IF(MasterData5[[#This Row],[MntSweetProducts]]&gt;=AF$4, "Yes", "")</f>
        <v>Yes</v>
      </c>
    </row>
    <row r="2083" spans="1:25" x14ac:dyDescent="0.3">
      <c r="A2083">
        <v>10489</v>
      </c>
      <c r="B2083" s="10">
        <v>693</v>
      </c>
      <c r="C2083" s="10">
        <v>21</v>
      </c>
      <c r="D2083" s="10">
        <v>925</v>
      </c>
      <c r="E2083" s="10">
        <v>31</v>
      </c>
      <c r="F2083" s="10">
        <v>24</v>
      </c>
      <c r="G2083" s="10">
        <v>84</v>
      </c>
      <c r="H2083" s="24">
        <f>2021-'Customer Profile'!B2082</f>
        <v>48</v>
      </c>
      <c r="I2083" s="10">
        <f>IF(Analysis!$B$60="Wine",B2083,IF(Analysis!$B$60="Fruit",C2083,IF(Analysis!$B$60="Meat",D2083,IF(Analysis!$B$60="Fish",E2083,IF(Analysis!$B$60="Sweet",F2083,"")))))</f>
        <v>31</v>
      </c>
      <c r="J2083" s="10">
        <v>92955</v>
      </c>
      <c r="K2083" s="10" t="str">
        <f>IF(MasterData5[[#This Row],[Income ]]&gt;$AB$12, "Above", "Below")</f>
        <v>Above</v>
      </c>
      <c r="L2083" s="10">
        <f>SUM(MasterData5[[#This Row],[MntWines]:[MntSweetProducts]])</f>
        <v>1694</v>
      </c>
      <c r="M2083" s="53" t="str">
        <f>IF(MasterData5[[#This Row],[Total Purchase]]&gt;=500, "Over $500", "")</f>
        <v>Over $500</v>
      </c>
      <c r="N2083" s="10"/>
      <c r="O2083" s="14" t="str">
        <f>IF(AND(MasterData5[[#This Row],[MntWines]]&gt;=AB$4, MasterData5[[#This Row],[Income ]]&lt;=$AB$12), "Yes", "")</f>
        <v/>
      </c>
      <c r="P2083" s="14" t="str">
        <f>IF(AND(MasterData5[[#This Row],[MntFruits]]&gt;=AC$4, MasterData5[[#This Row],[Income ]]&lt;=$AB$12), "Yes", "")</f>
        <v/>
      </c>
      <c r="Q2083" s="14" t="str">
        <f>IF(AND(MasterData5[[#This Row],[MntMeatProducts]]&gt;=AD$4, MasterData5[[#This Row],[Income ]]&lt;=$AB$12), "Yes", "")</f>
        <v/>
      </c>
      <c r="R2083" s="14" t="str">
        <f>IF(AND(MasterData5[[#This Row],[MntFishProducts]]&gt;=AE$4, MasterData5[[#This Row],[Income ]]&lt;=$AB$12), "Yes", "")</f>
        <v/>
      </c>
      <c r="S2083" s="14" t="str">
        <f>IF(AND(MasterData5[[#This Row],[MntSweetProducts]]&gt;=AF$4, MasterData5[[#This Row],[Income ]]&lt;=$AB$12), "Yes", "")</f>
        <v/>
      </c>
      <c r="U2083" s="14" t="str">
        <f>IF(MasterData5[[#This Row],[MntWines]]&gt;=AB$4, "Yes", "")</f>
        <v>Yes</v>
      </c>
      <c r="V2083" s="14" t="str">
        <f>IF(MasterData5[[#This Row],[MntFruits]]&gt;=AC$4, "Yes", "")</f>
        <v/>
      </c>
      <c r="W2083" s="14" t="str">
        <f>IF(MasterData5[[#This Row],[MntMeatProducts]]&gt;=AD$4, "Yes", "")</f>
        <v>Yes</v>
      </c>
      <c r="X2083" s="14" t="str">
        <f>IF(MasterData5[[#This Row],[MntFishProducts]]&gt;=AE$4, "Yes", "")</f>
        <v/>
      </c>
      <c r="Y2083" s="14" t="str">
        <f>IF(MasterData5[[#This Row],[MntSweetProducts]]&gt;=AF$4, "Yes", "")</f>
        <v/>
      </c>
    </row>
    <row r="2084" spans="1:25" x14ac:dyDescent="0.3">
      <c r="A2084">
        <v>10490</v>
      </c>
      <c r="B2084" s="10">
        <v>100</v>
      </c>
      <c r="C2084" s="10">
        <v>64</v>
      </c>
      <c r="D2084" s="10">
        <v>79</v>
      </c>
      <c r="E2084" s="10">
        <v>65</v>
      </c>
      <c r="F2084" s="10">
        <v>0</v>
      </c>
      <c r="G2084" s="10">
        <v>109</v>
      </c>
      <c r="H2084" s="24">
        <f>2021-'Customer Profile'!B2083</f>
        <v>52</v>
      </c>
      <c r="I2084" s="10">
        <f>IF(Analysis!$B$60="Wine",B2084,IF(Analysis!$B$60="Fruit",C2084,IF(Analysis!$B$60="Meat",D2084,IF(Analysis!$B$60="Fish",E2084,IF(Analysis!$B$60="Sweet",F2084,"")))))</f>
        <v>65</v>
      </c>
      <c r="J2084" s="10">
        <v>51039</v>
      </c>
      <c r="K2084" s="10" t="str">
        <f>IF(MasterData5[[#This Row],[Income ]]&gt;$AB$12, "Above", "Below")</f>
        <v>Below</v>
      </c>
      <c r="L2084" s="10">
        <f>SUM(MasterData5[[#This Row],[MntWines]:[MntSweetProducts]])</f>
        <v>308</v>
      </c>
      <c r="M2084" s="53" t="str">
        <f>IF(MasterData5[[#This Row],[Total Purchase]]&gt;=500, "Over $500", "")</f>
        <v/>
      </c>
      <c r="N2084" s="10"/>
      <c r="O2084" s="14" t="str">
        <f>IF(AND(MasterData5[[#This Row],[MntWines]]&gt;=AB$4, MasterData5[[#This Row],[Income ]]&lt;=$AB$12), "Yes", "")</f>
        <v/>
      </c>
      <c r="P2084" s="14" t="str">
        <f>IF(AND(MasterData5[[#This Row],[MntFruits]]&gt;=AC$4, MasterData5[[#This Row],[Income ]]&lt;=$AB$12), "Yes", "")</f>
        <v>Yes</v>
      </c>
      <c r="Q2084" s="14" t="str">
        <f>IF(AND(MasterData5[[#This Row],[MntMeatProducts]]&gt;=AD$4, MasterData5[[#This Row],[Income ]]&lt;=$AB$12), "Yes", "")</f>
        <v/>
      </c>
      <c r="R2084" s="14" t="str">
        <f>IF(AND(MasterData5[[#This Row],[MntFishProducts]]&gt;=AE$4, MasterData5[[#This Row],[Income ]]&lt;=$AB$12), "Yes", "")</f>
        <v>Yes</v>
      </c>
      <c r="S2084" s="14" t="str">
        <f>IF(AND(MasterData5[[#This Row],[MntSweetProducts]]&gt;=AF$4, MasterData5[[#This Row],[Income ]]&lt;=$AB$12), "Yes", "")</f>
        <v/>
      </c>
      <c r="U2084" s="14" t="str">
        <f>IF(MasterData5[[#This Row],[MntWines]]&gt;=AB$4, "Yes", "")</f>
        <v/>
      </c>
      <c r="V2084" s="14" t="str">
        <f>IF(MasterData5[[#This Row],[MntFruits]]&gt;=AC$4, "Yes", "")</f>
        <v>Yes</v>
      </c>
      <c r="W2084" s="14" t="str">
        <f>IF(MasterData5[[#This Row],[MntMeatProducts]]&gt;=AD$4, "Yes", "")</f>
        <v/>
      </c>
      <c r="X2084" s="14" t="str">
        <f>IF(MasterData5[[#This Row],[MntFishProducts]]&gt;=AE$4, "Yes", "")</f>
        <v>Yes</v>
      </c>
      <c r="Y2084" s="14" t="str">
        <f>IF(MasterData5[[#This Row],[MntSweetProducts]]&gt;=AF$4, "Yes", "")</f>
        <v/>
      </c>
    </row>
    <row r="2085" spans="1:25" x14ac:dyDescent="0.3">
      <c r="A2085">
        <v>10492</v>
      </c>
      <c r="B2085" s="10">
        <v>2</v>
      </c>
      <c r="C2085" s="10">
        <v>0</v>
      </c>
      <c r="D2085" s="10">
        <v>5</v>
      </c>
      <c r="E2085" s="10">
        <v>2</v>
      </c>
      <c r="F2085" s="10">
        <v>0</v>
      </c>
      <c r="G2085" s="10">
        <v>1</v>
      </c>
      <c r="H2085" s="24">
        <f>2021-'Customer Profile'!B2084</f>
        <v>62</v>
      </c>
      <c r="I2085" s="10">
        <f>IF(Analysis!$B$60="Wine",B2085,IF(Analysis!$B$60="Fruit",C2085,IF(Analysis!$B$60="Meat",D2085,IF(Analysis!$B$60="Fish",E2085,IF(Analysis!$B$60="Sweet",F2085,"")))))</f>
        <v>2</v>
      </c>
      <c r="J2085" s="10">
        <v>38285</v>
      </c>
      <c r="K2085" s="10" t="str">
        <f>IF(MasterData5[[#This Row],[Income ]]&gt;$AB$12, "Above", "Below")</f>
        <v>Below</v>
      </c>
      <c r="L2085" s="10">
        <f>SUM(MasterData5[[#This Row],[MntWines]:[MntSweetProducts]])</f>
        <v>9</v>
      </c>
      <c r="M2085" s="53" t="str">
        <f>IF(MasterData5[[#This Row],[Total Purchase]]&gt;=500, "Over $500", "")</f>
        <v/>
      </c>
      <c r="N2085" s="10"/>
      <c r="O2085" s="14" t="str">
        <f>IF(AND(MasterData5[[#This Row],[MntWines]]&gt;=AB$4, MasterData5[[#This Row],[Income ]]&lt;=$AB$12), "Yes", "")</f>
        <v/>
      </c>
      <c r="P2085" s="14" t="str">
        <f>IF(AND(MasterData5[[#This Row],[MntFruits]]&gt;=AC$4, MasterData5[[#This Row],[Income ]]&lt;=$AB$12), "Yes", "")</f>
        <v/>
      </c>
      <c r="Q2085" s="14" t="str">
        <f>IF(AND(MasterData5[[#This Row],[MntMeatProducts]]&gt;=AD$4, MasterData5[[#This Row],[Income ]]&lt;=$AB$12), "Yes", "")</f>
        <v/>
      </c>
      <c r="R2085" s="14" t="str">
        <f>IF(AND(MasterData5[[#This Row],[MntFishProducts]]&gt;=AE$4, MasterData5[[#This Row],[Income ]]&lt;=$AB$12), "Yes", "")</f>
        <v/>
      </c>
      <c r="S2085" s="14" t="str">
        <f>IF(AND(MasterData5[[#This Row],[MntSweetProducts]]&gt;=AF$4, MasterData5[[#This Row],[Income ]]&lt;=$AB$12), "Yes", "")</f>
        <v/>
      </c>
      <c r="U2085" s="14" t="str">
        <f>IF(MasterData5[[#This Row],[MntWines]]&gt;=AB$4, "Yes", "")</f>
        <v/>
      </c>
      <c r="V2085" s="14" t="str">
        <f>IF(MasterData5[[#This Row],[MntFruits]]&gt;=AC$4, "Yes", "")</f>
        <v/>
      </c>
      <c r="W2085" s="14" t="str">
        <f>IF(MasterData5[[#This Row],[MntMeatProducts]]&gt;=AD$4, "Yes", "")</f>
        <v/>
      </c>
      <c r="X2085" s="14" t="str">
        <f>IF(MasterData5[[#This Row],[MntFishProducts]]&gt;=AE$4, "Yes", "")</f>
        <v/>
      </c>
      <c r="Y2085" s="14" t="str">
        <f>IF(MasterData5[[#This Row],[MntSweetProducts]]&gt;=AF$4, "Yes", "")</f>
        <v/>
      </c>
    </row>
    <row r="2086" spans="1:25" x14ac:dyDescent="0.3">
      <c r="A2086">
        <v>10500</v>
      </c>
      <c r="B2086" s="10">
        <v>19</v>
      </c>
      <c r="C2086" s="10">
        <v>1</v>
      </c>
      <c r="D2086" s="10">
        <v>20</v>
      </c>
      <c r="E2086" s="10">
        <v>16</v>
      </c>
      <c r="F2086" s="10">
        <v>14</v>
      </c>
      <c r="G2086" s="10">
        <v>28</v>
      </c>
      <c r="H2086" s="24">
        <f>2021-'Customer Profile'!B2085</f>
        <v>37</v>
      </c>
      <c r="I2086" s="10">
        <f>IF(Analysis!$B$60="Wine",B2086,IF(Analysis!$B$60="Fruit",C2086,IF(Analysis!$B$60="Meat",D2086,IF(Analysis!$B$60="Fish",E2086,IF(Analysis!$B$60="Sweet",F2086,"")))))</f>
        <v>16</v>
      </c>
      <c r="J2086" s="10">
        <v>31761</v>
      </c>
      <c r="K2086" s="10" t="str">
        <f>IF(MasterData5[[#This Row],[Income ]]&gt;$AB$12, "Above", "Below")</f>
        <v>Below</v>
      </c>
      <c r="L2086" s="10">
        <f>SUM(MasterData5[[#This Row],[MntWines]:[MntSweetProducts]])</f>
        <v>70</v>
      </c>
      <c r="M2086" s="53" t="str">
        <f>IF(MasterData5[[#This Row],[Total Purchase]]&gt;=500, "Over $500", "")</f>
        <v/>
      </c>
      <c r="N2086" s="10"/>
      <c r="O2086" s="14" t="str">
        <f>IF(AND(MasterData5[[#This Row],[MntWines]]&gt;=AB$4, MasterData5[[#This Row],[Income ]]&lt;=$AB$12), "Yes", "")</f>
        <v/>
      </c>
      <c r="P2086" s="14" t="str">
        <f>IF(AND(MasterData5[[#This Row],[MntFruits]]&gt;=AC$4, MasterData5[[#This Row],[Income ]]&lt;=$AB$12), "Yes", "")</f>
        <v/>
      </c>
      <c r="Q2086" s="14" t="str">
        <f>IF(AND(MasterData5[[#This Row],[MntMeatProducts]]&gt;=AD$4, MasterData5[[#This Row],[Income ]]&lt;=$AB$12), "Yes", "")</f>
        <v/>
      </c>
      <c r="R2086" s="14" t="str">
        <f>IF(AND(MasterData5[[#This Row],[MntFishProducts]]&gt;=AE$4, MasterData5[[#This Row],[Income ]]&lt;=$AB$12), "Yes", "")</f>
        <v/>
      </c>
      <c r="S2086" s="14" t="str">
        <f>IF(AND(MasterData5[[#This Row],[MntSweetProducts]]&gt;=AF$4, MasterData5[[#This Row],[Income ]]&lt;=$AB$12), "Yes", "")</f>
        <v/>
      </c>
      <c r="U2086" s="14" t="str">
        <f>IF(MasterData5[[#This Row],[MntWines]]&gt;=AB$4, "Yes", "")</f>
        <v/>
      </c>
      <c r="V2086" s="14" t="str">
        <f>IF(MasterData5[[#This Row],[MntFruits]]&gt;=AC$4, "Yes", "")</f>
        <v/>
      </c>
      <c r="W2086" s="14" t="str">
        <f>IF(MasterData5[[#This Row],[MntMeatProducts]]&gt;=AD$4, "Yes", "")</f>
        <v/>
      </c>
      <c r="X2086" s="14" t="str">
        <f>IF(MasterData5[[#This Row],[MntFishProducts]]&gt;=AE$4, "Yes", "")</f>
        <v/>
      </c>
      <c r="Y2086" s="14" t="str">
        <f>IF(MasterData5[[#This Row],[MntSweetProducts]]&gt;=AF$4, "Yes", "")</f>
        <v/>
      </c>
    </row>
    <row r="2087" spans="1:25" x14ac:dyDescent="0.3">
      <c r="A2087">
        <v>10505</v>
      </c>
      <c r="B2087" s="10">
        <v>741</v>
      </c>
      <c r="C2087" s="10">
        <v>19</v>
      </c>
      <c r="D2087" s="10">
        <v>154</v>
      </c>
      <c r="E2087" s="10">
        <v>50</v>
      </c>
      <c r="F2087" s="10">
        <v>9</v>
      </c>
      <c r="G2087" s="10">
        <v>28</v>
      </c>
      <c r="H2087" s="24">
        <f>2021-'Customer Profile'!B2086</f>
        <v>61</v>
      </c>
      <c r="I2087" s="10">
        <f>IF(Analysis!$B$60="Wine",B2087,IF(Analysis!$B$60="Fruit",C2087,IF(Analysis!$B$60="Meat",D2087,IF(Analysis!$B$60="Fish",E2087,IF(Analysis!$B$60="Sweet",F2087,"")))))</f>
        <v>50</v>
      </c>
      <c r="J2087" s="10">
        <v>73113</v>
      </c>
      <c r="K2087" s="10" t="str">
        <f>IF(MasterData5[[#This Row],[Income ]]&gt;$AB$12, "Above", "Below")</f>
        <v>Above</v>
      </c>
      <c r="L2087" s="10">
        <f>SUM(MasterData5[[#This Row],[MntWines]:[MntSweetProducts]])</f>
        <v>973</v>
      </c>
      <c r="M2087" s="53" t="str">
        <f>IF(MasterData5[[#This Row],[Total Purchase]]&gt;=500, "Over $500", "")</f>
        <v>Over $500</v>
      </c>
      <c r="N2087" s="10"/>
      <c r="O2087" s="14" t="str">
        <f>IF(AND(MasterData5[[#This Row],[MntWines]]&gt;=AB$4, MasterData5[[#This Row],[Income ]]&lt;=$AB$12), "Yes", "")</f>
        <v/>
      </c>
      <c r="P2087" s="14" t="str">
        <f>IF(AND(MasterData5[[#This Row],[MntFruits]]&gt;=AC$4, MasterData5[[#This Row],[Income ]]&lt;=$AB$12), "Yes", "")</f>
        <v/>
      </c>
      <c r="Q2087" s="14" t="str">
        <f>IF(AND(MasterData5[[#This Row],[MntMeatProducts]]&gt;=AD$4, MasterData5[[#This Row],[Income ]]&lt;=$AB$12), "Yes", "")</f>
        <v/>
      </c>
      <c r="R2087" s="14" t="str">
        <f>IF(AND(MasterData5[[#This Row],[MntFishProducts]]&gt;=AE$4, MasterData5[[#This Row],[Income ]]&lt;=$AB$12), "Yes", "")</f>
        <v/>
      </c>
      <c r="S2087" s="14" t="str">
        <f>IF(AND(MasterData5[[#This Row],[MntSweetProducts]]&gt;=AF$4, MasterData5[[#This Row],[Income ]]&lt;=$AB$12), "Yes", "")</f>
        <v/>
      </c>
      <c r="U2087" s="14" t="str">
        <f>IF(MasterData5[[#This Row],[MntWines]]&gt;=AB$4, "Yes", "")</f>
        <v>Yes</v>
      </c>
      <c r="V2087" s="14" t="str">
        <f>IF(MasterData5[[#This Row],[MntFruits]]&gt;=AC$4, "Yes", "")</f>
        <v/>
      </c>
      <c r="W2087" s="14" t="str">
        <f>IF(MasterData5[[#This Row],[MntMeatProducts]]&gt;=AD$4, "Yes", "")</f>
        <v/>
      </c>
      <c r="X2087" s="14" t="str">
        <f>IF(MasterData5[[#This Row],[MntFishProducts]]&gt;=AE$4, "Yes", "")</f>
        <v>Yes</v>
      </c>
      <c r="Y2087" s="14" t="str">
        <f>IF(MasterData5[[#This Row],[MntSweetProducts]]&gt;=AF$4, "Yes", "")</f>
        <v/>
      </c>
    </row>
    <row r="2088" spans="1:25" x14ac:dyDescent="0.3">
      <c r="A2088">
        <v>10507</v>
      </c>
      <c r="B2088" s="10">
        <v>691</v>
      </c>
      <c r="C2088" s="10">
        <v>7</v>
      </c>
      <c r="D2088" s="10">
        <v>69</v>
      </c>
      <c r="E2088" s="10">
        <v>0</v>
      </c>
      <c r="F2088" s="10">
        <v>7</v>
      </c>
      <c r="G2088" s="10">
        <v>23</v>
      </c>
      <c r="H2088" s="24">
        <f>2021-'Customer Profile'!B2087</f>
        <v>44</v>
      </c>
      <c r="I2088" s="10">
        <f>IF(Analysis!$B$60="Wine",B2088,IF(Analysis!$B$60="Fruit",C2088,IF(Analysis!$B$60="Meat",D2088,IF(Analysis!$B$60="Fish",E2088,IF(Analysis!$B$60="Sweet",F2088,"")))))</f>
        <v>0</v>
      </c>
      <c r="J2088" s="10">
        <v>59601</v>
      </c>
      <c r="K2088" s="10" t="str">
        <f>IF(MasterData5[[#This Row],[Income ]]&gt;$AB$12, "Above", "Below")</f>
        <v>Above</v>
      </c>
      <c r="L2088" s="10">
        <f>SUM(MasterData5[[#This Row],[MntWines]:[MntSweetProducts]])</f>
        <v>774</v>
      </c>
      <c r="M2088" s="53" t="str">
        <f>IF(MasterData5[[#This Row],[Total Purchase]]&gt;=500, "Over $500", "")</f>
        <v>Over $500</v>
      </c>
      <c r="N2088" s="10"/>
      <c r="O2088" s="14" t="str">
        <f>IF(AND(MasterData5[[#This Row],[MntWines]]&gt;=AB$4, MasterData5[[#This Row],[Income ]]&lt;=$AB$12), "Yes", "")</f>
        <v/>
      </c>
      <c r="P2088" s="14" t="str">
        <f>IF(AND(MasterData5[[#This Row],[MntFruits]]&gt;=AC$4, MasterData5[[#This Row],[Income ]]&lt;=$AB$12), "Yes", "")</f>
        <v/>
      </c>
      <c r="Q2088" s="14" t="str">
        <f>IF(AND(MasterData5[[#This Row],[MntMeatProducts]]&gt;=AD$4, MasterData5[[#This Row],[Income ]]&lt;=$AB$12), "Yes", "")</f>
        <v/>
      </c>
      <c r="R2088" s="14" t="str">
        <f>IF(AND(MasterData5[[#This Row],[MntFishProducts]]&gt;=AE$4, MasterData5[[#This Row],[Income ]]&lt;=$AB$12), "Yes", "")</f>
        <v/>
      </c>
      <c r="S2088" s="14" t="str">
        <f>IF(AND(MasterData5[[#This Row],[MntSweetProducts]]&gt;=AF$4, MasterData5[[#This Row],[Income ]]&lt;=$AB$12), "Yes", "")</f>
        <v/>
      </c>
      <c r="U2088" s="14" t="str">
        <f>IF(MasterData5[[#This Row],[MntWines]]&gt;=AB$4, "Yes", "")</f>
        <v>Yes</v>
      </c>
      <c r="V2088" s="14" t="str">
        <f>IF(MasterData5[[#This Row],[MntFruits]]&gt;=AC$4, "Yes", "")</f>
        <v/>
      </c>
      <c r="W2088" s="14" t="str">
        <f>IF(MasterData5[[#This Row],[MntMeatProducts]]&gt;=AD$4, "Yes", "")</f>
        <v/>
      </c>
      <c r="X2088" s="14" t="str">
        <f>IF(MasterData5[[#This Row],[MntFishProducts]]&gt;=AE$4, "Yes", "")</f>
        <v/>
      </c>
      <c r="Y2088" s="14" t="str">
        <f>IF(MasterData5[[#This Row],[MntSweetProducts]]&gt;=AF$4, "Yes", "")</f>
        <v/>
      </c>
    </row>
    <row r="2089" spans="1:25" x14ac:dyDescent="0.3">
      <c r="A2089">
        <v>10509</v>
      </c>
      <c r="B2089" s="10">
        <v>51</v>
      </c>
      <c r="C2089" s="10">
        <v>0</v>
      </c>
      <c r="D2089" s="10">
        <v>16</v>
      </c>
      <c r="E2089" s="10">
        <v>0</v>
      </c>
      <c r="F2089" s="10">
        <v>0</v>
      </c>
      <c r="G2089" s="10">
        <v>4</v>
      </c>
      <c r="H2089" s="24">
        <f>2021-'Customer Profile'!B2088</f>
        <v>66</v>
      </c>
      <c r="I2089" s="10">
        <f>IF(Analysis!$B$60="Wine",B2089,IF(Analysis!$B$60="Fruit",C2089,IF(Analysis!$B$60="Meat",D2089,IF(Analysis!$B$60="Fish",E2089,IF(Analysis!$B$60="Sweet",F2089,"")))))</f>
        <v>0</v>
      </c>
      <c r="J2089" s="10">
        <v>36927</v>
      </c>
      <c r="K2089" s="10" t="str">
        <f>IF(MasterData5[[#This Row],[Income ]]&gt;$AB$12, "Above", "Below")</f>
        <v>Below</v>
      </c>
      <c r="L2089" s="10">
        <f>SUM(MasterData5[[#This Row],[MntWines]:[MntSweetProducts]])</f>
        <v>67</v>
      </c>
      <c r="M2089" s="53" t="str">
        <f>IF(MasterData5[[#This Row],[Total Purchase]]&gt;=500, "Over $500", "")</f>
        <v/>
      </c>
      <c r="N2089" s="10"/>
      <c r="O2089" s="14" t="str">
        <f>IF(AND(MasterData5[[#This Row],[MntWines]]&gt;=AB$4, MasterData5[[#This Row],[Income ]]&lt;=$AB$12), "Yes", "")</f>
        <v/>
      </c>
      <c r="P2089" s="14" t="str">
        <f>IF(AND(MasterData5[[#This Row],[MntFruits]]&gt;=AC$4, MasterData5[[#This Row],[Income ]]&lt;=$AB$12), "Yes", "")</f>
        <v/>
      </c>
      <c r="Q2089" s="14" t="str">
        <f>IF(AND(MasterData5[[#This Row],[MntMeatProducts]]&gt;=AD$4, MasterData5[[#This Row],[Income ]]&lt;=$AB$12), "Yes", "")</f>
        <v/>
      </c>
      <c r="R2089" s="14" t="str">
        <f>IF(AND(MasterData5[[#This Row],[MntFishProducts]]&gt;=AE$4, MasterData5[[#This Row],[Income ]]&lt;=$AB$12), "Yes", "")</f>
        <v/>
      </c>
      <c r="S2089" s="14" t="str">
        <f>IF(AND(MasterData5[[#This Row],[MntSweetProducts]]&gt;=AF$4, MasterData5[[#This Row],[Income ]]&lt;=$AB$12), "Yes", "")</f>
        <v/>
      </c>
      <c r="U2089" s="14" t="str">
        <f>IF(MasterData5[[#This Row],[MntWines]]&gt;=AB$4, "Yes", "")</f>
        <v/>
      </c>
      <c r="V2089" s="14" t="str">
        <f>IF(MasterData5[[#This Row],[MntFruits]]&gt;=AC$4, "Yes", "")</f>
        <v/>
      </c>
      <c r="W2089" s="14" t="str">
        <f>IF(MasterData5[[#This Row],[MntMeatProducts]]&gt;=AD$4, "Yes", "")</f>
        <v/>
      </c>
      <c r="X2089" s="14" t="str">
        <f>IF(MasterData5[[#This Row],[MntFishProducts]]&gt;=AE$4, "Yes", "")</f>
        <v/>
      </c>
      <c r="Y2089" s="14" t="str">
        <f>IF(MasterData5[[#This Row],[MntSweetProducts]]&gt;=AF$4, "Yes", "")</f>
        <v/>
      </c>
    </row>
    <row r="2090" spans="1:25" x14ac:dyDescent="0.3">
      <c r="A2090">
        <v>10513</v>
      </c>
      <c r="B2090" s="10">
        <v>438</v>
      </c>
      <c r="C2090" s="10">
        <v>169</v>
      </c>
      <c r="D2090" s="10">
        <v>565</v>
      </c>
      <c r="E2090" s="10">
        <v>91</v>
      </c>
      <c r="F2090" s="10">
        <v>169</v>
      </c>
      <c r="G2090" s="10">
        <v>70</v>
      </c>
      <c r="H2090" s="24">
        <f>2021-'Customer Profile'!B2089</f>
        <v>29</v>
      </c>
      <c r="I2090" s="10">
        <f>IF(Analysis!$B$60="Wine",B2090,IF(Analysis!$B$60="Fruit",C2090,IF(Analysis!$B$60="Meat",D2090,IF(Analysis!$B$60="Fish",E2090,IF(Analysis!$B$60="Sweet",F2090,"")))))</f>
        <v>91</v>
      </c>
      <c r="J2090" s="10">
        <v>63207</v>
      </c>
      <c r="K2090" s="10" t="str">
        <f>IF(MasterData5[[#This Row],[Income ]]&gt;$AB$12, "Above", "Below")</f>
        <v>Above</v>
      </c>
      <c r="L2090" s="10">
        <f>SUM(MasterData5[[#This Row],[MntWines]:[MntSweetProducts]])</f>
        <v>1432</v>
      </c>
      <c r="M2090" s="53" t="str">
        <f>IF(MasterData5[[#This Row],[Total Purchase]]&gt;=500, "Over $500", "")</f>
        <v>Over $500</v>
      </c>
      <c r="N2090" s="10"/>
      <c r="O2090" s="14" t="str">
        <f>IF(AND(MasterData5[[#This Row],[MntWines]]&gt;=AB$4, MasterData5[[#This Row],[Income ]]&lt;=$AB$12), "Yes", "")</f>
        <v/>
      </c>
      <c r="P2090" s="14" t="str">
        <f>IF(AND(MasterData5[[#This Row],[MntFruits]]&gt;=AC$4, MasterData5[[#This Row],[Income ]]&lt;=$AB$12), "Yes", "")</f>
        <v/>
      </c>
      <c r="Q2090" s="14" t="str">
        <f>IF(AND(MasterData5[[#This Row],[MntMeatProducts]]&gt;=AD$4, MasterData5[[#This Row],[Income ]]&lt;=$AB$12), "Yes", "")</f>
        <v/>
      </c>
      <c r="R2090" s="14" t="str">
        <f>IF(AND(MasterData5[[#This Row],[MntFishProducts]]&gt;=AE$4, MasterData5[[#This Row],[Income ]]&lt;=$AB$12), "Yes", "")</f>
        <v/>
      </c>
      <c r="S2090" s="14" t="str">
        <f>IF(AND(MasterData5[[#This Row],[MntSweetProducts]]&gt;=AF$4, MasterData5[[#This Row],[Income ]]&lt;=$AB$12), "Yes", "")</f>
        <v/>
      </c>
      <c r="U2090" s="14" t="str">
        <f>IF(MasterData5[[#This Row],[MntWines]]&gt;=AB$4, "Yes", "")</f>
        <v>Yes</v>
      </c>
      <c r="V2090" s="14" t="str">
        <f>IF(MasterData5[[#This Row],[MntFruits]]&gt;=AC$4, "Yes", "")</f>
        <v>Yes</v>
      </c>
      <c r="W2090" s="14" t="str">
        <f>IF(MasterData5[[#This Row],[MntMeatProducts]]&gt;=AD$4, "Yes", "")</f>
        <v>Yes</v>
      </c>
      <c r="X2090" s="14" t="str">
        <f>IF(MasterData5[[#This Row],[MntFishProducts]]&gt;=AE$4, "Yes", "")</f>
        <v>Yes</v>
      </c>
      <c r="Y2090" s="14" t="str">
        <f>IF(MasterData5[[#This Row],[MntSweetProducts]]&gt;=AF$4, "Yes", "")</f>
        <v>Yes</v>
      </c>
    </row>
    <row r="2091" spans="1:25" x14ac:dyDescent="0.3">
      <c r="A2091">
        <v>10521</v>
      </c>
      <c r="B2091" s="10">
        <v>63</v>
      </c>
      <c r="C2091" s="10">
        <v>6</v>
      </c>
      <c r="D2091" s="10">
        <v>57</v>
      </c>
      <c r="E2091" s="10">
        <v>13</v>
      </c>
      <c r="F2091" s="10">
        <v>13</v>
      </c>
      <c r="G2091" s="10">
        <v>22</v>
      </c>
      <c r="H2091" s="24">
        <f>2021-'Customer Profile'!B2090</f>
        <v>44</v>
      </c>
      <c r="I2091" s="10">
        <f>IF(Analysis!$B$60="Wine",B2091,IF(Analysis!$B$60="Fruit",C2091,IF(Analysis!$B$60="Meat",D2091,IF(Analysis!$B$60="Fish",E2091,IF(Analysis!$B$60="Sweet",F2091,"")))))</f>
        <v>13</v>
      </c>
      <c r="J2091" s="10">
        <v>54809</v>
      </c>
      <c r="K2091" s="10" t="str">
        <f>IF(MasterData5[[#This Row],[Income ]]&gt;$AB$12, "Above", "Below")</f>
        <v>Above</v>
      </c>
      <c r="L2091" s="10">
        <f>SUM(MasterData5[[#This Row],[MntWines]:[MntSweetProducts]])</f>
        <v>152</v>
      </c>
      <c r="M2091" s="53" t="str">
        <f>IF(MasterData5[[#This Row],[Total Purchase]]&gt;=500, "Over $500", "")</f>
        <v/>
      </c>
      <c r="N2091" s="10"/>
      <c r="O2091" s="14" t="str">
        <f>IF(AND(MasterData5[[#This Row],[MntWines]]&gt;=AB$4, MasterData5[[#This Row],[Income ]]&lt;=$AB$12), "Yes", "")</f>
        <v/>
      </c>
      <c r="P2091" s="14" t="str">
        <f>IF(AND(MasterData5[[#This Row],[MntFruits]]&gt;=AC$4, MasterData5[[#This Row],[Income ]]&lt;=$AB$12), "Yes", "")</f>
        <v/>
      </c>
      <c r="Q2091" s="14" t="str">
        <f>IF(AND(MasterData5[[#This Row],[MntMeatProducts]]&gt;=AD$4, MasterData5[[#This Row],[Income ]]&lt;=$AB$12), "Yes", "")</f>
        <v/>
      </c>
      <c r="R2091" s="14" t="str">
        <f>IF(AND(MasterData5[[#This Row],[MntFishProducts]]&gt;=AE$4, MasterData5[[#This Row],[Income ]]&lt;=$AB$12), "Yes", "")</f>
        <v/>
      </c>
      <c r="S2091" s="14" t="str">
        <f>IF(AND(MasterData5[[#This Row],[MntSweetProducts]]&gt;=AF$4, MasterData5[[#This Row],[Income ]]&lt;=$AB$12), "Yes", "")</f>
        <v/>
      </c>
      <c r="U2091" s="14" t="str">
        <f>IF(MasterData5[[#This Row],[MntWines]]&gt;=AB$4, "Yes", "")</f>
        <v/>
      </c>
      <c r="V2091" s="14" t="str">
        <f>IF(MasterData5[[#This Row],[MntFruits]]&gt;=AC$4, "Yes", "")</f>
        <v/>
      </c>
      <c r="W2091" s="14" t="str">
        <f>IF(MasterData5[[#This Row],[MntMeatProducts]]&gt;=AD$4, "Yes", "")</f>
        <v/>
      </c>
      <c r="X2091" s="14" t="str">
        <f>IF(MasterData5[[#This Row],[MntFishProducts]]&gt;=AE$4, "Yes", "")</f>
        <v/>
      </c>
      <c r="Y2091" s="14" t="str">
        <f>IF(MasterData5[[#This Row],[MntSweetProducts]]&gt;=AF$4, "Yes", "")</f>
        <v/>
      </c>
    </row>
    <row r="2092" spans="1:25" x14ac:dyDescent="0.3">
      <c r="A2092">
        <v>10524</v>
      </c>
      <c r="B2092" s="10">
        <v>386</v>
      </c>
      <c r="C2092" s="10">
        <v>23</v>
      </c>
      <c r="D2092" s="10">
        <v>95</v>
      </c>
      <c r="E2092" s="10">
        <v>54</v>
      </c>
      <c r="F2092" s="10">
        <v>41</v>
      </c>
      <c r="G2092" s="10">
        <v>196</v>
      </c>
      <c r="H2092" s="24">
        <f>2021-'Customer Profile'!B2091</f>
        <v>58</v>
      </c>
      <c r="I2092" s="10">
        <f>IF(Analysis!$B$60="Wine",B2092,IF(Analysis!$B$60="Fruit",C2092,IF(Analysis!$B$60="Meat",D2092,IF(Analysis!$B$60="Fish",E2092,IF(Analysis!$B$60="Sweet",F2092,"")))))</f>
        <v>54</v>
      </c>
      <c r="J2092" s="10">
        <v>49476</v>
      </c>
      <c r="K2092" s="10" t="str">
        <f>IF(MasterData5[[#This Row],[Income ]]&gt;$AB$12, "Above", "Below")</f>
        <v>Below</v>
      </c>
      <c r="L2092" s="10">
        <f>SUM(MasterData5[[#This Row],[MntWines]:[MntSweetProducts]])</f>
        <v>599</v>
      </c>
      <c r="M2092" s="53" t="str">
        <f>IF(MasterData5[[#This Row],[Total Purchase]]&gt;=500, "Over $500", "")</f>
        <v>Over $500</v>
      </c>
      <c r="N2092" s="10"/>
      <c r="O2092" s="14" t="str">
        <f>IF(AND(MasterData5[[#This Row],[MntWines]]&gt;=AB$4, MasterData5[[#This Row],[Income ]]&lt;=$AB$12), "Yes", "")</f>
        <v>Yes</v>
      </c>
      <c r="P2092" s="14" t="str">
        <f>IF(AND(MasterData5[[#This Row],[MntFruits]]&gt;=AC$4, MasterData5[[#This Row],[Income ]]&lt;=$AB$12), "Yes", "")</f>
        <v/>
      </c>
      <c r="Q2092" s="14" t="str">
        <f>IF(AND(MasterData5[[#This Row],[MntMeatProducts]]&gt;=AD$4, MasterData5[[#This Row],[Income ]]&lt;=$AB$12), "Yes", "")</f>
        <v/>
      </c>
      <c r="R2092" s="14" t="str">
        <f>IF(AND(MasterData5[[#This Row],[MntFishProducts]]&gt;=AE$4, MasterData5[[#This Row],[Income ]]&lt;=$AB$12), "Yes", "")</f>
        <v>Yes</v>
      </c>
      <c r="S2092" s="14" t="str">
        <f>IF(AND(MasterData5[[#This Row],[MntSweetProducts]]&gt;=AF$4, MasterData5[[#This Row],[Income ]]&lt;=$AB$12), "Yes", "")</f>
        <v>Yes</v>
      </c>
      <c r="U2092" s="14" t="str">
        <f>IF(MasterData5[[#This Row],[MntWines]]&gt;=AB$4, "Yes", "")</f>
        <v>Yes</v>
      </c>
      <c r="V2092" s="14" t="str">
        <f>IF(MasterData5[[#This Row],[MntFruits]]&gt;=AC$4, "Yes", "")</f>
        <v/>
      </c>
      <c r="W2092" s="14" t="str">
        <f>IF(MasterData5[[#This Row],[MntMeatProducts]]&gt;=AD$4, "Yes", "")</f>
        <v/>
      </c>
      <c r="X2092" s="14" t="str">
        <f>IF(MasterData5[[#This Row],[MntFishProducts]]&gt;=AE$4, "Yes", "")</f>
        <v>Yes</v>
      </c>
      <c r="Y2092" s="14" t="str">
        <f>IF(MasterData5[[#This Row],[MntSweetProducts]]&gt;=AF$4, "Yes", "")</f>
        <v>Yes</v>
      </c>
    </row>
    <row r="2093" spans="1:25" x14ac:dyDescent="0.3">
      <c r="A2093">
        <v>10525</v>
      </c>
      <c r="B2093" s="10">
        <v>10</v>
      </c>
      <c r="C2093" s="10">
        <v>0</v>
      </c>
      <c r="D2093" s="10">
        <v>8</v>
      </c>
      <c r="E2093" s="10">
        <v>0</v>
      </c>
      <c r="F2093" s="10">
        <v>0</v>
      </c>
      <c r="G2093" s="10">
        <v>9</v>
      </c>
      <c r="H2093" s="24">
        <f>2021-'Customer Profile'!B2092</f>
        <v>35</v>
      </c>
      <c r="I2093" s="10">
        <f>IF(Analysis!$B$60="Wine",B2093,IF(Analysis!$B$60="Fruit",C2093,IF(Analysis!$B$60="Meat",D2093,IF(Analysis!$B$60="Fish",E2093,IF(Analysis!$B$60="Sweet",F2093,"")))))</f>
        <v>0</v>
      </c>
      <c r="J2093" s="10">
        <v>26576</v>
      </c>
      <c r="K2093" s="10" t="str">
        <f>IF(MasterData5[[#This Row],[Income ]]&gt;$AB$12, "Above", "Below")</f>
        <v>Below</v>
      </c>
      <c r="L2093" s="10">
        <f>SUM(MasterData5[[#This Row],[MntWines]:[MntSweetProducts]])</f>
        <v>18</v>
      </c>
      <c r="M2093" s="53" t="str">
        <f>IF(MasterData5[[#This Row],[Total Purchase]]&gt;=500, "Over $500", "")</f>
        <v/>
      </c>
      <c r="N2093" s="10"/>
      <c r="O2093" s="14" t="str">
        <f>IF(AND(MasterData5[[#This Row],[MntWines]]&gt;=AB$4, MasterData5[[#This Row],[Income ]]&lt;=$AB$12), "Yes", "")</f>
        <v/>
      </c>
      <c r="P2093" s="14" t="str">
        <f>IF(AND(MasterData5[[#This Row],[MntFruits]]&gt;=AC$4, MasterData5[[#This Row],[Income ]]&lt;=$AB$12), "Yes", "")</f>
        <v/>
      </c>
      <c r="Q2093" s="14" t="str">
        <f>IF(AND(MasterData5[[#This Row],[MntMeatProducts]]&gt;=AD$4, MasterData5[[#This Row],[Income ]]&lt;=$AB$12), "Yes", "")</f>
        <v/>
      </c>
      <c r="R2093" s="14" t="str">
        <f>IF(AND(MasterData5[[#This Row],[MntFishProducts]]&gt;=AE$4, MasterData5[[#This Row],[Income ]]&lt;=$AB$12), "Yes", "")</f>
        <v/>
      </c>
      <c r="S2093" s="14" t="str">
        <f>IF(AND(MasterData5[[#This Row],[MntSweetProducts]]&gt;=AF$4, MasterData5[[#This Row],[Income ]]&lt;=$AB$12), "Yes", "")</f>
        <v/>
      </c>
      <c r="U2093" s="14" t="str">
        <f>IF(MasterData5[[#This Row],[MntWines]]&gt;=AB$4, "Yes", "")</f>
        <v/>
      </c>
      <c r="V2093" s="14" t="str">
        <f>IF(MasterData5[[#This Row],[MntFruits]]&gt;=AC$4, "Yes", "")</f>
        <v/>
      </c>
      <c r="W2093" s="14" t="str">
        <f>IF(MasterData5[[#This Row],[MntMeatProducts]]&gt;=AD$4, "Yes", "")</f>
        <v/>
      </c>
      <c r="X2093" s="14" t="str">
        <f>IF(MasterData5[[#This Row],[MntFishProducts]]&gt;=AE$4, "Yes", "")</f>
        <v/>
      </c>
      <c r="Y2093" s="14" t="str">
        <f>IF(MasterData5[[#This Row],[MntSweetProducts]]&gt;=AF$4, "Yes", "")</f>
        <v/>
      </c>
    </row>
    <row r="2094" spans="1:25" x14ac:dyDescent="0.3">
      <c r="A2094">
        <v>10530</v>
      </c>
      <c r="B2094" s="10">
        <v>431</v>
      </c>
      <c r="C2094" s="10">
        <v>82</v>
      </c>
      <c r="D2094" s="10">
        <v>441</v>
      </c>
      <c r="E2094" s="10">
        <v>80</v>
      </c>
      <c r="F2094" s="10">
        <v>20</v>
      </c>
      <c r="G2094" s="10">
        <v>102</v>
      </c>
      <c r="H2094" s="24">
        <f>2021-'Customer Profile'!B2093</f>
        <v>62</v>
      </c>
      <c r="I2094" s="10">
        <f>IF(Analysis!$B$60="Wine",B2094,IF(Analysis!$B$60="Fruit",C2094,IF(Analysis!$B$60="Meat",D2094,IF(Analysis!$B$60="Fish",E2094,IF(Analysis!$B$60="Sweet",F2094,"")))))</f>
        <v>80</v>
      </c>
      <c r="J2094" s="10">
        <v>67786</v>
      </c>
      <c r="K2094" s="10" t="str">
        <f>IF(MasterData5[[#This Row],[Income ]]&gt;$AB$12, "Above", "Below")</f>
        <v>Above</v>
      </c>
      <c r="L2094" s="10">
        <f>SUM(MasterData5[[#This Row],[MntWines]:[MntSweetProducts]])</f>
        <v>1054</v>
      </c>
      <c r="M2094" s="53" t="str">
        <f>IF(MasterData5[[#This Row],[Total Purchase]]&gt;=500, "Over $500", "")</f>
        <v>Over $500</v>
      </c>
      <c r="N2094" s="10"/>
      <c r="O2094" s="14" t="str">
        <f>IF(AND(MasterData5[[#This Row],[MntWines]]&gt;=AB$4, MasterData5[[#This Row],[Income ]]&lt;=$AB$12), "Yes", "")</f>
        <v/>
      </c>
      <c r="P2094" s="14" t="str">
        <f>IF(AND(MasterData5[[#This Row],[MntFruits]]&gt;=AC$4, MasterData5[[#This Row],[Income ]]&lt;=$AB$12), "Yes", "")</f>
        <v/>
      </c>
      <c r="Q2094" s="14" t="str">
        <f>IF(AND(MasterData5[[#This Row],[MntMeatProducts]]&gt;=AD$4, MasterData5[[#This Row],[Income ]]&lt;=$AB$12), "Yes", "")</f>
        <v/>
      </c>
      <c r="R2094" s="14" t="str">
        <f>IF(AND(MasterData5[[#This Row],[MntFishProducts]]&gt;=AE$4, MasterData5[[#This Row],[Income ]]&lt;=$AB$12), "Yes", "")</f>
        <v/>
      </c>
      <c r="S2094" s="14" t="str">
        <f>IF(AND(MasterData5[[#This Row],[MntSweetProducts]]&gt;=AF$4, MasterData5[[#This Row],[Income ]]&lt;=$AB$12), "Yes", "")</f>
        <v/>
      </c>
      <c r="U2094" s="14" t="str">
        <f>IF(MasterData5[[#This Row],[MntWines]]&gt;=AB$4, "Yes", "")</f>
        <v>Yes</v>
      </c>
      <c r="V2094" s="14" t="str">
        <f>IF(MasterData5[[#This Row],[MntFruits]]&gt;=AC$4, "Yes", "")</f>
        <v>Yes</v>
      </c>
      <c r="W2094" s="14" t="str">
        <f>IF(MasterData5[[#This Row],[MntMeatProducts]]&gt;=AD$4, "Yes", "")</f>
        <v>Yes</v>
      </c>
      <c r="X2094" s="14" t="str">
        <f>IF(MasterData5[[#This Row],[MntFishProducts]]&gt;=AE$4, "Yes", "")</f>
        <v>Yes</v>
      </c>
      <c r="Y2094" s="14" t="str">
        <f>IF(MasterData5[[#This Row],[MntSweetProducts]]&gt;=AF$4, "Yes", "")</f>
        <v/>
      </c>
    </row>
    <row r="2095" spans="1:25" x14ac:dyDescent="0.3">
      <c r="A2095">
        <v>10536</v>
      </c>
      <c r="B2095" s="10">
        <v>26</v>
      </c>
      <c r="C2095" s="10">
        <v>0</v>
      </c>
      <c r="D2095" s="10">
        <v>15</v>
      </c>
      <c r="E2095" s="10">
        <v>2</v>
      </c>
      <c r="F2095" s="10">
        <v>1</v>
      </c>
      <c r="G2095" s="10">
        <v>2</v>
      </c>
      <c r="H2095" s="24">
        <f>2021-'Customer Profile'!B2094</f>
        <v>50</v>
      </c>
      <c r="I2095" s="10">
        <f>IF(Analysis!$B$60="Wine",B2095,IF(Analysis!$B$60="Fruit",C2095,IF(Analysis!$B$60="Meat",D2095,IF(Analysis!$B$60="Fish",E2095,IF(Analysis!$B$60="Sweet",F2095,"")))))</f>
        <v>2</v>
      </c>
      <c r="J2095" s="10">
        <v>32892</v>
      </c>
      <c r="K2095" s="10" t="str">
        <f>IF(MasterData5[[#This Row],[Income ]]&gt;$AB$12, "Above", "Below")</f>
        <v>Below</v>
      </c>
      <c r="L2095" s="10">
        <f>SUM(MasterData5[[#This Row],[MntWines]:[MntSweetProducts]])</f>
        <v>44</v>
      </c>
      <c r="M2095" s="53" t="str">
        <f>IF(MasterData5[[#This Row],[Total Purchase]]&gt;=500, "Over $500", "")</f>
        <v/>
      </c>
      <c r="N2095" s="10"/>
      <c r="O2095" s="14" t="str">
        <f>IF(AND(MasterData5[[#This Row],[MntWines]]&gt;=AB$4, MasterData5[[#This Row],[Income ]]&lt;=$AB$12), "Yes", "")</f>
        <v/>
      </c>
      <c r="P2095" s="14" t="str">
        <f>IF(AND(MasterData5[[#This Row],[MntFruits]]&gt;=AC$4, MasterData5[[#This Row],[Income ]]&lt;=$AB$12), "Yes", "")</f>
        <v/>
      </c>
      <c r="Q2095" s="14" t="str">
        <f>IF(AND(MasterData5[[#This Row],[MntMeatProducts]]&gt;=AD$4, MasterData5[[#This Row],[Income ]]&lt;=$AB$12), "Yes", "")</f>
        <v/>
      </c>
      <c r="R2095" s="14" t="str">
        <f>IF(AND(MasterData5[[#This Row],[MntFishProducts]]&gt;=AE$4, MasterData5[[#This Row],[Income ]]&lt;=$AB$12), "Yes", "")</f>
        <v/>
      </c>
      <c r="S2095" s="14" t="str">
        <f>IF(AND(MasterData5[[#This Row],[MntSweetProducts]]&gt;=AF$4, MasterData5[[#This Row],[Income ]]&lt;=$AB$12), "Yes", "")</f>
        <v/>
      </c>
      <c r="U2095" s="14" t="str">
        <f>IF(MasterData5[[#This Row],[MntWines]]&gt;=AB$4, "Yes", "")</f>
        <v/>
      </c>
      <c r="V2095" s="14" t="str">
        <f>IF(MasterData5[[#This Row],[MntFruits]]&gt;=AC$4, "Yes", "")</f>
        <v/>
      </c>
      <c r="W2095" s="14" t="str">
        <f>IF(MasterData5[[#This Row],[MntMeatProducts]]&gt;=AD$4, "Yes", "")</f>
        <v/>
      </c>
      <c r="X2095" s="14" t="str">
        <f>IF(MasterData5[[#This Row],[MntFishProducts]]&gt;=AE$4, "Yes", "")</f>
        <v/>
      </c>
      <c r="Y2095" s="14" t="str">
        <f>IF(MasterData5[[#This Row],[MntSweetProducts]]&gt;=AF$4, "Yes", "")</f>
        <v/>
      </c>
    </row>
    <row r="2096" spans="1:25" x14ac:dyDescent="0.3">
      <c r="A2096">
        <v>10542</v>
      </c>
      <c r="B2096" s="10">
        <v>29</v>
      </c>
      <c r="C2096" s="10">
        <v>4</v>
      </c>
      <c r="D2096" s="10">
        <v>34</v>
      </c>
      <c r="E2096" s="10">
        <v>2</v>
      </c>
      <c r="F2096" s="10">
        <v>4</v>
      </c>
      <c r="G2096" s="10">
        <v>4</v>
      </c>
      <c r="H2096" s="24">
        <f>2021-'Customer Profile'!B2095</f>
        <v>53</v>
      </c>
      <c r="I2096" s="10">
        <f>IF(Analysis!$B$60="Wine",B2096,IF(Analysis!$B$60="Fruit",C2096,IF(Analysis!$B$60="Meat",D2096,IF(Analysis!$B$60="Fish",E2096,IF(Analysis!$B$60="Sweet",F2096,"")))))</f>
        <v>2</v>
      </c>
      <c r="J2096" s="10">
        <v>36778</v>
      </c>
      <c r="K2096" s="10" t="str">
        <f>IF(MasterData5[[#This Row],[Income ]]&gt;$AB$12, "Above", "Below")</f>
        <v>Below</v>
      </c>
      <c r="L2096" s="10">
        <f>SUM(MasterData5[[#This Row],[MntWines]:[MntSweetProducts]])</f>
        <v>73</v>
      </c>
      <c r="M2096" s="53" t="str">
        <f>IF(MasterData5[[#This Row],[Total Purchase]]&gt;=500, "Over $500", "")</f>
        <v/>
      </c>
      <c r="N2096" s="10"/>
      <c r="O2096" s="14" t="str">
        <f>IF(AND(MasterData5[[#This Row],[MntWines]]&gt;=AB$4, MasterData5[[#This Row],[Income ]]&lt;=$AB$12), "Yes", "")</f>
        <v/>
      </c>
      <c r="P2096" s="14" t="str">
        <f>IF(AND(MasterData5[[#This Row],[MntFruits]]&gt;=AC$4, MasterData5[[#This Row],[Income ]]&lt;=$AB$12), "Yes", "")</f>
        <v/>
      </c>
      <c r="Q2096" s="14" t="str">
        <f>IF(AND(MasterData5[[#This Row],[MntMeatProducts]]&gt;=AD$4, MasterData5[[#This Row],[Income ]]&lt;=$AB$12), "Yes", "")</f>
        <v/>
      </c>
      <c r="R2096" s="14" t="str">
        <f>IF(AND(MasterData5[[#This Row],[MntFishProducts]]&gt;=AE$4, MasterData5[[#This Row],[Income ]]&lt;=$AB$12), "Yes", "")</f>
        <v/>
      </c>
      <c r="S2096" s="14" t="str">
        <f>IF(AND(MasterData5[[#This Row],[MntSweetProducts]]&gt;=AF$4, MasterData5[[#This Row],[Income ]]&lt;=$AB$12), "Yes", "")</f>
        <v/>
      </c>
      <c r="U2096" s="14" t="str">
        <f>IF(MasterData5[[#This Row],[MntWines]]&gt;=AB$4, "Yes", "")</f>
        <v/>
      </c>
      <c r="V2096" s="14" t="str">
        <f>IF(MasterData5[[#This Row],[MntFruits]]&gt;=AC$4, "Yes", "")</f>
        <v/>
      </c>
      <c r="W2096" s="14" t="str">
        <f>IF(MasterData5[[#This Row],[MntMeatProducts]]&gt;=AD$4, "Yes", "")</f>
        <v/>
      </c>
      <c r="X2096" s="14" t="str">
        <f>IF(MasterData5[[#This Row],[MntFishProducts]]&gt;=AE$4, "Yes", "")</f>
        <v/>
      </c>
      <c r="Y2096" s="14" t="str">
        <f>IF(MasterData5[[#This Row],[MntSweetProducts]]&gt;=AF$4, "Yes", "")</f>
        <v/>
      </c>
    </row>
    <row r="2097" spans="1:25" x14ac:dyDescent="0.3">
      <c r="A2097">
        <v>10548</v>
      </c>
      <c r="B2097" s="10">
        <v>283</v>
      </c>
      <c r="C2097" s="10">
        <v>17</v>
      </c>
      <c r="D2097" s="10">
        <v>372</v>
      </c>
      <c r="E2097" s="10">
        <v>138</v>
      </c>
      <c r="F2097" s="10">
        <v>106</v>
      </c>
      <c r="G2097" s="10">
        <v>44</v>
      </c>
      <c r="H2097" s="24">
        <f>2021-'Customer Profile'!B2096</f>
        <v>26</v>
      </c>
      <c r="I2097" s="10">
        <f>IF(Analysis!$B$60="Wine",B2097,IF(Analysis!$B$60="Fruit",C2097,IF(Analysis!$B$60="Meat",D2097,IF(Analysis!$B$60="Fish",E2097,IF(Analysis!$B$60="Sweet",F2097,"")))))</f>
        <v>138</v>
      </c>
      <c r="J2097" s="10">
        <v>71163</v>
      </c>
      <c r="K2097" s="10" t="str">
        <f>IF(MasterData5[[#This Row],[Income ]]&gt;$AB$12, "Above", "Below")</f>
        <v>Above</v>
      </c>
      <c r="L2097" s="10">
        <f>SUM(MasterData5[[#This Row],[MntWines]:[MntSweetProducts]])</f>
        <v>916</v>
      </c>
      <c r="M2097" s="53" t="str">
        <f>IF(MasterData5[[#This Row],[Total Purchase]]&gt;=500, "Over $500", "")</f>
        <v>Over $500</v>
      </c>
      <c r="N2097" s="10"/>
      <c r="O2097" s="14" t="str">
        <f>IF(AND(MasterData5[[#This Row],[MntWines]]&gt;=AB$4, MasterData5[[#This Row],[Income ]]&lt;=$AB$12), "Yes", "")</f>
        <v/>
      </c>
      <c r="P2097" s="14" t="str">
        <f>IF(AND(MasterData5[[#This Row],[MntFruits]]&gt;=AC$4, MasterData5[[#This Row],[Income ]]&lt;=$AB$12), "Yes", "")</f>
        <v/>
      </c>
      <c r="Q2097" s="14" t="str">
        <f>IF(AND(MasterData5[[#This Row],[MntMeatProducts]]&gt;=AD$4, MasterData5[[#This Row],[Income ]]&lt;=$AB$12), "Yes", "")</f>
        <v/>
      </c>
      <c r="R2097" s="14" t="str">
        <f>IF(AND(MasterData5[[#This Row],[MntFishProducts]]&gt;=AE$4, MasterData5[[#This Row],[Income ]]&lt;=$AB$12), "Yes", "")</f>
        <v/>
      </c>
      <c r="S2097" s="14" t="str">
        <f>IF(AND(MasterData5[[#This Row],[MntSweetProducts]]&gt;=AF$4, MasterData5[[#This Row],[Income ]]&lt;=$AB$12), "Yes", "")</f>
        <v/>
      </c>
      <c r="U2097" s="14" t="str">
        <f>IF(MasterData5[[#This Row],[MntWines]]&gt;=AB$4, "Yes", "")</f>
        <v/>
      </c>
      <c r="V2097" s="14" t="str">
        <f>IF(MasterData5[[#This Row],[MntFruits]]&gt;=AC$4, "Yes", "")</f>
        <v/>
      </c>
      <c r="W2097" s="14" t="str">
        <f>IF(MasterData5[[#This Row],[MntMeatProducts]]&gt;=AD$4, "Yes", "")</f>
        <v>Yes</v>
      </c>
      <c r="X2097" s="14" t="str">
        <f>IF(MasterData5[[#This Row],[MntFishProducts]]&gt;=AE$4, "Yes", "")</f>
        <v>Yes</v>
      </c>
      <c r="Y2097" s="14" t="str">
        <f>IF(MasterData5[[#This Row],[MntSweetProducts]]&gt;=AF$4, "Yes", "")</f>
        <v>Yes</v>
      </c>
    </row>
    <row r="2098" spans="1:25" x14ac:dyDescent="0.3">
      <c r="A2098">
        <v>10552</v>
      </c>
      <c r="B2098" s="10">
        <v>70</v>
      </c>
      <c r="C2098" s="10">
        <v>54</v>
      </c>
      <c r="D2098" s="10">
        <v>109</v>
      </c>
      <c r="E2098" s="10">
        <v>80</v>
      </c>
      <c r="F2098" s="10">
        <v>9</v>
      </c>
      <c r="G2098" s="10">
        <v>45</v>
      </c>
      <c r="H2098" s="24">
        <f>2021-'Customer Profile'!B2097</f>
        <v>42</v>
      </c>
      <c r="I2098" s="10">
        <f>IF(Analysis!$B$60="Wine",B2098,IF(Analysis!$B$60="Fruit",C2098,IF(Analysis!$B$60="Meat",D2098,IF(Analysis!$B$60="Fish",E2098,IF(Analysis!$B$60="Sweet",F2098,"")))))</f>
        <v>80</v>
      </c>
      <c r="J2098" s="10">
        <v>54210</v>
      </c>
      <c r="K2098" s="10" t="str">
        <f>IF(MasterData5[[#This Row],[Income ]]&gt;$AB$12, "Above", "Below")</f>
        <v>Above</v>
      </c>
      <c r="L2098" s="10">
        <f>SUM(MasterData5[[#This Row],[MntWines]:[MntSweetProducts]])</f>
        <v>322</v>
      </c>
      <c r="M2098" s="53" t="str">
        <f>IF(MasterData5[[#This Row],[Total Purchase]]&gt;=500, "Over $500", "")</f>
        <v/>
      </c>
      <c r="N2098" s="10"/>
      <c r="O2098" s="14" t="str">
        <f>IF(AND(MasterData5[[#This Row],[MntWines]]&gt;=AB$4, MasterData5[[#This Row],[Income ]]&lt;=$AB$12), "Yes", "")</f>
        <v/>
      </c>
      <c r="P2098" s="14" t="str">
        <f>IF(AND(MasterData5[[#This Row],[MntFruits]]&gt;=AC$4, MasterData5[[#This Row],[Income ]]&lt;=$AB$12), "Yes", "")</f>
        <v/>
      </c>
      <c r="Q2098" s="14" t="str">
        <f>IF(AND(MasterData5[[#This Row],[MntMeatProducts]]&gt;=AD$4, MasterData5[[#This Row],[Income ]]&lt;=$AB$12), "Yes", "")</f>
        <v/>
      </c>
      <c r="R2098" s="14" t="str">
        <f>IF(AND(MasterData5[[#This Row],[MntFishProducts]]&gt;=AE$4, MasterData5[[#This Row],[Income ]]&lt;=$AB$12), "Yes", "")</f>
        <v/>
      </c>
      <c r="S2098" s="14" t="str">
        <f>IF(AND(MasterData5[[#This Row],[MntSweetProducts]]&gt;=AF$4, MasterData5[[#This Row],[Income ]]&lt;=$AB$12), "Yes", "")</f>
        <v/>
      </c>
      <c r="U2098" s="14" t="str">
        <f>IF(MasterData5[[#This Row],[MntWines]]&gt;=AB$4, "Yes", "")</f>
        <v/>
      </c>
      <c r="V2098" s="14" t="str">
        <f>IF(MasterData5[[#This Row],[MntFruits]]&gt;=AC$4, "Yes", "")</f>
        <v>Yes</v>
      </c>
      <c r="W2098" s="14" t="str">
        <f>IF(MasterData5[[#This Row],[MntMeatProducts]]&gt;=AD$4, "Yes", "")</f>
        <v/>
      </c>
      <c r="X2098" s="14" t="str">
        <f>IF(MasterData5[[#This Row],[MntFishProducts]]&gt;=AE$4, "Yes", "")</f>
        <v>Yes</v>
      </c>
      <c r="Y2098" s="14" t="str">
        <f>IF(MasterData5[[#This Row],[MntSweetProducts]]&gt;=AF$4, "Yes", "")</f>
        <v/>
      </c>
    </row>
    <row r="2099" spans="1:25" x14ac:dyDescent="0.3">
      <c r="A2099">
        <v>10556</v>
      </c>
      <c r="B2099" s="10">
        <v>173</v>
      </c>
      <c r="C2099" s="10">
        <v>13</v>
      </c>
      <c r="D2099" s="10">
        <v>131</v>
      </c>
      <c r="E2099" s="10">
        <v>32</v>
      </c>
      <c r="F2099" s="10">
        <v>3</v>
      </c>
      <c r="G2099" s="10">
        <v>6</v>
      </c>
      <c r="H2099" s="24">
        <f>2021-'Customer Profile'!B2098</f>
        <v>62</v>
      </c>
      <c r="I2099" s="10">
        <f>IF(Analysis!$B$60="Wine",B2099,IF(Analysis!$B$60="Fruit",C2099,IF(Analysis!$B$60="Meat",D2099,IF(Analysis!$B$60="Fish",E2099,IF(Analysis!$B$60="Sweet",F2099,"")))))</f>
        <v>32</v>
      </c>
      <c r="J2099" s="10">
        <v>54984</v>
      </c>
      <c r="K2099" s="10" t="str">
        <f>IF(MasterData5[[#This Row],[Income ]]&gt;$AB$12, "Above", "Below")</f>
        <v>Above</v>
      </c>
      <c r="L2099" s="10">
        <f>SUM(MasterData5[[#This Row],[MntWines]:[MntSweetProducts]])</f>
        <v>352</v>
      </c>
      <c r="M2099" s="53" t="str">
        <f>IF(MasterData5[[#This Row],[Total Purchase]]&gt;=500, "Over $500", "")</f>
        <v/>
      </c>
      <c r="N2099" s="10"/>
      <c r="O2099" s="14" t="str">
        <f>IF(AND(MasterData5[[#This Row],[MntWines]]&gt;=AB$4, MasterData5[[#This Row],[Income ]]&lt;=$AB$12), "Yes", "")</f>
        <v/>
      </c>
      <c r="P2099" s="14" t="str">
        <f>IF(AND(MasterData5[[#This Row],[MntFruits]]&gt;=AC$4, MasterData5[[#This Row],[Income ]]&lt;=$AB$12), "Yes", "")</f>
        <v/>
      </c>
      <c r="Q2099" s="14" t="str">
        <f>IF(AND(MasterData5[[#This Row],[MntMeatProducts]]&gt;=AD$4, MasterData5[[#This Row],[Income ]]&lt;=$AB$12), "Yes", "")</f>
        <v/>
      </c>
      <c r="R2099" s="14" t="str">
        <f>IF(AND(MasterData5[[#This Row],[MntFishProducts]]&gt;=AE$4, MasterData5[[#This Row],[Income ]]&lt;=$AB$12), "Yes", "")</f>
        <v/>
      </c>
      <c r="S2099" s="14" t="str">
        <f>IF(AND(MasterData5[[#This Row],[MntSweetProducts]]&gt;=AF$4, MasterData5[[#This Row],[Income ]]&lt;=$AB$12), "Yes", "")</f>
        <v/>
      </c>
      <c r="U2099" s="14" t="str">
        <f>IF(MasterData5[[#This Row],[MntWines]]&gt;=AB$4, "Yes", "")</f>
        <v/>
      </c>
      <c r="V2099" s="14" t="str">
        <f>IF(MasterData5[[#This Row],[MntFruits]]&gt;=AC$4, "Yes", "")</f>
        <v/>
      </c>
      <c r="W2099" s="14" t="str">
        <f>IF(MasterData5[[#This Row],[MntMeatProducts]]&gt;=AD$4, "Yes", "")</f>
        <v/>
      </c>
      <c r="X2099" s="14" t="str">
        <f>IF(MasterData5[[#This Row],[MntFishProducts]]&gt;=AE$4, "Yes", "")</f>
        <v/>
      </c>
      <c r="Y2099" s="14" t="str">
        <f>IF(MasterData5[[#This Row],[MntSweetProducts]]&gt;=AF$4, "Yes", "")</f>
        <v/>
      </c>
    </row>
    <row r="2100" spans="1:25" x14ac:dyDescent="0.3">
      <c r="A2100">
        <v>10560</v>
      </c>
      <c r="B2100" s="10">
        <v>16</v>
      </c>
      <c r="C2100" s="10">
        <v>1</v>
      </c>
      <c r="D2100" s="10">
        <v>2</v>
      </c>
      <c r="E2100" s="10">
        <v>0</v>
      </c>
      <c r="F2100" s="10">
        <v>0</v>
      </c>
      <c r="G2100" s="10">
        <v>1</v>
      </c>
      <c r="H2100" s="24">
        <f>2021-'Customer Profile'!B2099</f>
        <v>41</v>
      </c>
      <c r="I2100" s="10">
        <f>IF(Analysis!$B$60="Wine",B2100,IF(Analysis!$B$60="Fruit",C2100,IF(Analysis!$B$60="Meat",D2100,IF(Analysis!$B$60="Fish",E2100,IF(Analysis!$B$60="Sweet",F2100,"")))))</f>
        <v>0</v>
      </c>
      <c r="J2100" s="10">
        <v>36802</v>
      </c>
      <c r="K2100" s="10" t="str">
        <f>IF(MasterData5[[#This Row],[Income ]]&gt;$AB$12, "Above", "Below")</f>
        <v>Below</v>
      </c>
      <c r="L2100" s="10">
        <f>SUM(MasterData5[[#This Row],[MntWines]:[MntSweetProducts]])</f>
        <v>19</v>
      </c>
      <c r="M2100" s="53" t="str">
        <f>IF(MasterData5[[#This Row],[Total Purchase]]&gt;=500, "Over $500", "")</f>
        <v/>
      </c>
      <c r="N2100" s="10"/>
      <c r="O2100" s="14" t="str">
        <f>IF(AND(MasterData5[[#This Row],[MntWines]]&gt;=AB$4, MasterData5[[#This Row],[Income ]]&lt;=$AB$12), "Yes", "")</f>
        <v/>
      </c>
      <c r="P2100" s="14" t="str">
        <f>IF(AND(MasterData5[[#This Row],[MntFruits]]&gt;=AC$4, MasterData5[[#This Row],[Income ]]&lt;=$AB$12), "Yes", "")</f>
        <v/>
      </c>
      <c r="Q2100" s="14" t="str">
        <f>IF(AND(MasterData5[[#This Row],[MntMeatProducts]]&gt;=AD$4, MasterData5[[#This Row],[Income ]]&lt;=$AB$12), "Yes", "")</f>
        <v/>
      </c>
      <c r="R2100" s="14" t="str">
        <f>IF(AND(MasterData5[[#This Row],[MntFishProducts]]&gt;=AE$4, MasterData5[[#This Row],[Income ]]&lt;=$AB$12), "Yes", "")</f>
        <v/>
      </c>
      <c r="S2100" s="14" t="str">
        <f>IF(AND(MasterData5[[#This Row],[MntSweetProducts]]&gt;=AF$4, MasterData5[[#This Row],[Income ]]&lt;=$AB$12), "Yes", "")</f>
        <v/>
      </c>
      <c r="U2100" s="14" t="str">
        <f>IF(MasterData5[[#This Row],[MntWines]]&gt;=AB$4, "Yes", "")</f>
        <v/>
      </c>
      <c r="V2100" s="14" t="str">
        <f>IF(MasterData5[[#This Row],[MntFruits]]&gt;=AC$4, "Yes", "")</f>
        <v/>
      </c>
      <c r="W2100" s="14" t="str">
        <f>IF(MasterData5[[#This Row],[MntMeatProducts]]&gt;=AD$4, "Yes", "")</f>
        <v/>
      </c>
      <c r="X2100" s="14" t="str">
        <f>IF(MasterData5[[#This Row],[MntFishProducts]]&gt;=AE$4, "Yes", "")</f>
        <v/>
      </c>
      <c r="Y2100" s="14" t="str">
        <f>IF(MasterData5[[#This Row],[MntSweetProducts]]&gt;=AF$4, "Yes", "")</f>
        <v/>
      </c>
    </row>
    <row r="2101" spans="1:25" x14ac:dyDescent="0.3">
      <c r="A2101">
        <v>10562</v>
      </c>
      <c r="B2101" s="10">
        <v>620</v>
      </c>
      <c r="C2101" s="10">
        <v>26</v>
      </c>
      <c r="D2101" s="10">
        <v>195</v>
      </c>
      <c r="E2101" s="10">
        <v>34</v>
      </c>
      <c r="F2101" s="10">
        <v>17</v>
      </c>
      <c r="G2101" s="10">
        <v>141</v>
      </c>
      <c r="H2101" s="24">
        <f>2021-'Customer Profile'!B2100</f>
        <v>75</v>
      </c>
      <c r="I2101" s="10">
        <f>IF(Analysis!$B$60="Wine",B2101,IF(Analysis!$B$60="Fruit",C2101,IF(Analysis!$B$60="Meat",D2101,IF(Analysis!$B$60="Fish",E2101,IF(Analysis!$B$60="Sweet",F2101,"")))))</f>
        <v>34</v>
      </c>
      <c r="J2101" s="10">
        <v>66835</v>
      </c>
      <c r="K2101" s="10" t="str">
        <f>IF(MasterData5[[#This Row],[Income ]]&gt;$AB$12, "Above", "Below")</f>
        <v>Above</v>
      </c>
      <c r="L2101" s="10">
        <f>SUM(MasterData5[[#This Row],[MntWines]:[MntSweetProducts]])</f>
        <v>892</v>
      </c>
      <c r="M2101" s="53" t="str">
        <f>IF(MasterData5[[#This Row],[Total Purchase]]&gt;=500, "Over $500", "")</f>
        <v>Over $500</v>
      </c>
      <c r="N2101" s="10"/>
      <c r="O2101" s="14" t="str">
        <f>IF(AND(MasterData5[[#This Row],[MntWines]]&gt;=AB$4, MasterData5[[#This Row],[Income ]]&lt;=$AB$12), "Yes", "")</f>
        <v/>
      </c>
      <c r="P2101" s="14" t="str">
        <f>IF(AND(MasterData5[[#This Row],[MntFruits]]&gt;=AC$4, MasterData5[[#This Row],[Income ]]&lt;=$AB$12), "Yes", "")</f>
        <v/>
      </c>
      <c r="Q2101" s="14" t="str">
        <f>IF(AND(MasterData5[[#This Row],[MntMeatProducts]]&gt;=AD$4, MasterData5[[#This Row],[Income ]]&lt;=$AB$12), "Yes", "")</f>
        <v/>
      </c>
      <c r="R2101" s="14" t="str">
        <f>IF(AND(MasterData5[[#This Row],[MntFishProducts]]&gt;=AE$4, MasterData5[[#This Row],[Income ]]&lt;=$AB$12), "Yes", "")</f>
        <v/>
      </c>
      <c r="S2101" s="14" t="str">
        <f>IF(AND(MasterData5[[#This Row],[MntSweetProducts]]&gt;=AF$4, MasterData5[[#This Row],[Income ]]&lt;=$AB$12), "Yes", "")</f>
        <v/>
      </c>
      <c r="U2101" s="14" t="str">
        <f>IF(MasterData5[[#This Row],[MntWines]]&gt;=AB$4, "Yes", "")</f>
        <v>Yes</v>
      </c>
      <c r="V2101" s="14" t="str">
        <f>IF(MasterData5[[#This Row],[MntFruits]]&gt;=AC$4, "Yes", "")</f>
        <v/>
      </c>
      <c r="W2101" s="14" t="str">
        <f>IF(MasterData5[[#This Row],[MntMeatProducts]]&gt;=AD$4, "Yes", "")</f>
        <v>Yes</v>
      </c>
      <c r="X2101" s="14" t="str">
        <f>IF(MasterData5[[#This Row],[MntFishProducts]]&gt;=AE$4, "Yes", "")</f>
        <v/>
      </c>
      <c r="Y2101" s="14" t="str">
        <f>IF(MasterData5[[#This Row],[MntSweetProducts]]&gt;=AF$4, "Yes", "")</f>
        <v/>
      </c>
    </row>
    <row r="2102" spans="1:25" x14ac:dyDescent="0.3">
      <c r="A2102">
        <v>10573</v>
      </c>
      <c r="B2102" s="10">
        <v>125</v>
      </c>
      <c r="C2102" s="10">
        <v>16</v>
      </c>
      <c r="D2102" s="10">
        <v>98</v>
      </c>
      <c r="E2102" s="10">
        <v>134</v>
      </c>
      <c r="F2102" s="10">
        <v>21</v>
      </c>
      <c r="G2102" s="10">
        <v>27</v>
      </c>
      <c r="H2102" s="24">
        <f>2021-'Customer Profile'!B2101</f>
        <v>68</v>
      </c>
      <c r="I2102" s="10">
        <f>IF(Analysis!$B$60="Wine",B2102,IF(Analysis!$B$60="Fruit",C2102,IF(Analysis!$B$60="Meat",D2102,IF(Analysis!$B$60="Fish",E2102,IF(Analysis!$B$60="Sweet",F2102,"")))))</f>
        <v>134</v>
      </c>
      <c r="J2102" s="10">
        <v>62551</v>
      </c>
      <c r="K2102" s="10" t="str">
        <f>IF(MasterData5[[#This Row],[Income ]]&gt;$AB$12, "Above", "Below")</f>
        <v>Above</v>
      </c>
      <c r="L2102" s="10">
        <f>SUM(MasterData5[[#This Row],[MntWines]:[MntSweetProducts]])</f>
        <v>394</v>
      </c>
      <c r="M2102" s="53" t="str">
        <f>IF(MasterData5[[#This Row],[Total Purchase]]&gt;=500, "Over $500", "")</f>
        <v/>
      </c>
      <c r="N2102" s="10"/>
      <c r="O2102" s="14" t="str">
        <f>IF(AND(MasterData5[[#This Row],[MntWines]]&gt;=AB$4, MasterData5[[#This Row],[Income ]]&lt;=$AB$12), "Yes", "")</f>
        <v/>
      </c>
      <c r="P2102" s="14" t="str">
        <f>IF(AND(MasterData5[[#This Row],[MntFruits]]&gt;=AC$4, MasterData5[[#This Row],[Income ]]&lt;=$AB$12), "Yes", "")</f>
        <v/>
      </c>
      <c r="Q2102" s="14" t="str">
        <f>IF(AND(MasterData5[[#This Row],[MntMeatProducts]]&gt;=AD$4, MasterData5[[#This Row],[Income ]]&lt;=$AB$12), "Yes", "")</f>
        <v/>
      </c>
      <c r="R2102" s="14" t="str">
        <f>IF(AND(MasterData5[[#This Row],[MntFishProducts]]&gt;=AE$4, MasterData5[[#This Row],[Income ]]&lt;=$AB$12), "Yes", "")</f>
        <v/>
      </c>
      <c r="S2102" s="14" t="str">
        <f>IF(AND(MasterData5[[#This Row],[MntSweetProducts]]&gt;=AF$4, MasterData5[[#This Row],[Income ]]&lt;=$AB$12), "Yes", "")</f>
        <v/>
      </c>
      <c r="U2102" s="14" t="str">
        <f>IF(MasterData5[[#This Row],[MntWines]]&gt;=AB$4, "Yes", "")</f>
        <v/>
      </c>
      <c r="V2102" s="14" t="str">
        <f>IF(MasterData5[[#This Row],[MntFruits]]&gt;=AC$4, "Yes", "")</f>
        <v/>
      </c>
      <c r="W2102" s="14" t="str">
        <f>IF(MasterData5[[#This Row],[MntMeatProducts]]&gt;=AD$4, "Yes", "")</f>
        <v/>
      </c>
      <c r="X2102" s="14" t="str">
        <f>IF(MasterData5[[#This Row],[MntFishProducts]]&gt;=AE$4, "Yes", "")</f>
        <v>Yes</v>
      </c>
      <c r="Y2102" s="14" t="str">
        <f>IF(MasterData5[[#This Row],[MntSweetProducts]]&gt;=AF$4, "Yes", "")</f>
        <v/>
      </c>
    </row>
    <row r="2103" spans="1:25" x14ac:dyDescent="0.3">
      <c r="A2103">
        <v>10581</v>
      </c>
      <c r="B2103" s="10">
        <v>281</v>
      </c>
      <c r="C2103" s="10">
        <v>7</v>
      </c>
      <c r="D2103" s="10">
        <v>84</v>
      </c>
      <c r="E2103" s="10">
        <v>15</v>
      </c>
      <c r="F2103" s="10">
        <v>0</v>
      </c>
      <c r="G2103" s="10">
        <v>119</v>
      </c>
      <c r="H2103" s="24">
        <f>2021-'Customer Profile'!B2102</f>
        <v>44</v>
      </c>
      <c r="I2103" s="10">
        <f>IF(Analysis!$B$60="Wine",B2103,IF(Analysis!$B$60="Fruit",C2103,IF(Analysis!$B$60="Meat",D2103,IF(Analysis!$B$60="Fish",E2103,IF(Analysis!$B$60="Sweet",F2103,"")))))</f>
        <v>15</v>
      </c>
      <c r="J2103" s="10">
        <v>41124</v>
      </c>
      <c r="K2103" s="10" t="str">
        <f>IF(MasterData5[[#This Row],[Income ]]&gt;$AB$12, "Above", "Below")</f>
        <v>Below</v>
      </c>
      <c r="L2103" s="10">
        <f>SUM(MasterData5[[#This Row],[MntWines]:[MntSweetProducts]])</f>
        <v>387</v>
      </c>
      <c r="M2103" s="53" t="str">
        <f>IF(MasterData5[[#This Row],[Total Purchase]]&gt;=500, "Over $500", "")</f>
        <v/>
      </c>
      <c r="N2103" s="10"/>
      <c r="O2103" s="14" t="str">
        <f>IF(AND(MasterData5[[#This Row],[MntWines]]&gt;=AB$4, MasterData5[[#This Row],[Income ]]&lt;=$AB$12), "Yes", "")</f>
        <v/>
      </c>
      <c r="P2103" s="14" t="str">
        <f>IF(AND(MasterData5[[#This Row],[MntFruits]]&gt;=AC$4, MasterData5[[#This Row],[Income ]]&lt;=$AB$12), "Yes", "")</f>
        <v/>
      </c>
      <c r="Q2103" s="14" t="str">
        <f>IF(AND(MasterData5[[#This Row],[MntMeatProducts]]&gt;=AD$4, MasterData5[[#This Row],[Income ]]&lt;=$AB$12), "Yes", "")</f>
        <v/>
      </c>
      <c r="R2103" s="14" t="str">
        <f>IF(AND(MasterData5[[#This Row],[MntFishProducts]]&gt;=AE$4, MasterData5[[#This Row],[Income ]]&lt;=$AB$12), "Yes", "")</f>
        <v/>
      </c>
      <c r="S2103" s="14" t="str">
        <f>IF(AND(MasterData5[[#This Row],[MntSweetProducts]]&gt;=AF$4, MasterData5[[#This Row],[Income ]]&lt;=$AB$12), "Yes", "")</f>
        <v/>
      </c>
      <c r="U2103" s="14" t="str">
        <f>IF(MasterData5[[#This Row],[MntWines]]&gt;=AB$4, "Yes", "")</f>
        <v/>
      </c>
      <c r="V2103" s="14" t="str">
        <f>IF(MasterData5[[#This Row],[MntFruits]]&gt;=AC$4, "Yes", "")</f>
        <v/>
      </c>
      <c r="W2103" s="14" t="str">
        <f>IF(MasterData5[[#This Row],[MntMeatProducts]]&gt;=AD$4, "Yes", "")</f>
        <v/>
      </c>
      <c r="X2103" s="14" t="str">
        <f>IF(MasterData5[[#This Row],[MntFishProducts]]&gt;=AE$4, "Yes", "")</f>
        <v/>
      </c>
      <c r="Y2103" s="14" t="str">
        <f>IF(MasterData5[[#This Row],[MntSweetProducts]]&gt;=AF$4, "Yes", "")</f>
        <v/>
      </c>
    </row>
    <row r="2104" spans="1:25" x14ac:dyDescent="0.3">
      <c r="A2104">
        <v>10582</v>
      </c>
      <c r="B2104" s="10">
        <v>180</v>
      </c>
      <c r="C2104" s="10">
        <v>32</v>
      </c>
      <c r="D2104" s="10">
        <v>348</v>
      </c>
      <c r="E2104" s="10">
        <v>76</v>
      </c>
      <c r="F2104" s="10">
        <v>32</v>
      </c>
      <c r="G2104" s="10">
        <v>90</v>
      </c>
      <c r="H2104" s="24">
        <f>2021-'Customer Profile'!B2103</f>
        <v>42</v>
      </c>
      <c r="I2104" s="10">
        <f>IF(Analysis!$B$60="Wine",B2104,IF(Analysis!$B$60="Fruit",C2104,IF(Analysis!$B$60="Meat",D2104,IF(Analysis!$B$60="Fish",E2104,IF(Analysis!$B$60="Sweet",F2104,"")))))</f>
        <v>76</v>
      </c>
      <c r="J2104" s="10">
        <v>72063</v>
      </c>
      <c r="K2104" s="10" t="str">
        <f>IF(MasterData5[[#This Row],[Income ]]&gt;$AB$12, "Above", "Below")</f>
        <v>Above</v>
      </c>
      <c r="L2104" s="10">
        <f>SUM(MasterData5[[#This Row],[MntWines]:[MntSweetProducts]])</f>
        <v>668</v>
      </c>
      <c r="M2104" s="53" t="str">
        <f>IF(MasterData5[[#This Row],[Total Purchase]]&gt;=500, "Over $500", "")</f>
        <v>Over $500</v>
      </c>
      <c r="N2104" s="10"/>
      <c r="O2104" s="14" t="str">
        <f>IF(AND(MasterData5[[#This Row],[MntWines]]&gt;=AB$4, MasterData5[[#This Row],[Income ]]&lt;=$AB$12), "Yes", "")</f>
        <v/>
      </c>
      <c r="P2104" s="14" t="str">
        <f>IF(AND(MasterData5[[#This Row],[MntFruits]]&gt;=AC$4, MasterData5[[#This Row],[Income ]]&lt;=$AB$12), "Yes", "")</f>
        <v/>
      </c>
      <c r="Q2104" s="14" t="str">
        <f>IF(AND(MasterData5[[#This Row],[MntMeatProducts]]&gt;=AD$4, MasterData5[[#This Row],[Income ]]&lt;=$AB$12), "Yes", "")</f>
        <v/>
      </c>
      <c r="R2104" s="14" t="str">
        <f>IF(AND(MasterData5[[#This Row],[MntFishProducts]]&gt;=AE$4, MasterData5[[#This Row],[Income ]]&lt;=$AB$12), "Yes", "")</f>
        <v/>
      </c>
      <c r="S2104" s="14" t="str">
        <f>IF(AND(MasterData5[[#This Row],[MntSweetProducts]]&gt;=AF$4, MasterData5[[#This Row],[Income ]]&lt;=$AB$12), "Yes", "")</f>
        <v/>
      </c>
      <c r="U2104" s="14" t="str">
        <f>IF(MasterData5[[#This Row],[MntWines]]&gt;=AB$4, "Yes", "")</f>
        <v/>
      </c>
      <c r="V2104" s="14" t="str">
        <f>IF(MasterData5[[#This Row],[MntFruits]]&gt;=AC$4, "Yes", "")</f>
        <v>Yes</v>
      </c>
      <c r="W2104" s="14" t="str">
        <f>IF(MasterData5[[#This Row],[MntMeatProducts]]&gt;=AD$4, "Yes", "")</f>
        <v>Yes</v>
      </c>
      <c r="X2104" s="14" t="str">
        <f>IF(MasterData5[[#This Row],[MntFishProducts]]&gt;=AE$4, "Yes", "")</f>
        <v>Yes</v>
      </c>
      <c r="Y2104" s="14" t="str">
        <f>IF(MasterData5[[#This Row],[MntSweetProducts]]&gt;=AF$4, "Yes", "")</f>
        <v>Yes</v>
      </c>
    </row>
    <row r="2105" spans="1:25" x14ac:dyDescent="0.3">
      <c r="A2105">
        <v>10584</v>
      </c>
      <c r="B2105" s="10">
        <v>225</v>
      </c>
      <c r="C2105" s="10">
        <v>162</v>
      </c>
      <c r="D2105" s="10">
        <v>387</v>
      </c>
      <c r="E2105" s="10">
        <v>106</v>
      </c>
      <c r="F2105" s="10">
        <v>36</v>
      </c>
      <c r="G2105" s="10">
        <v>29</v>
      </c>
      <c r="H2105" s="24">
        <f>2021-'Customer Profile'!B2104</f>
        <v>45</v>
      </c>
      <c r="I2105" s="10">
        <f>IF(Analysis!$B$60="Wine",B2105,IF(Analysis!$B$60="Fruit",C2105,IF(Analysis!$B$60="Meat",D2105,IF(Analysis!$B$60="Fish",E2105,IF(Analysis!$B$60="Sweet",F2105,"")))))</f>
        <v>106</v>
      </c>
      <c r="J2105" s="10">
        <v>65665</v>
      </c>
      <c r="K2105" s="10" t="str">
        <f>IF(MasterData5[[#This Row],[Income ]]&gt;$AB$12, "Above", "Below")</f>
        <v>Above</v>
      </c>
      <c r="L2105" s="10">
        <f>SUM(MasterData5[[#This Row],[MntWines]:[MntSweetProducts]])</f>
        <v>916</v>
      </c>
      <c r="M2105" s="53" t="str">
        <f>IF(MasterData5[[#This Row],[Total Purchase]]&gt;=500, "Over $500", "")</f>
        <v>Over $500</v>
      </c>
      <c r="N2105" s="10"/>
      <c r="O2105" s="14" t="str">
        <f>IF(AND(MasterData5[[#This Row],[MntWines]]&gt;=AB$4, MasterData5[[#This Row],[Income ]]&lt;=$AB$12), "Yes", "")</f>
        <v/>
      </c>
      <c r="P2105" s="14" t="str">
        <f>IF(AND(MasterData5[[#This Row],[MntFruits]]&gt;=AC$4, MasterData5[[#This Row],[Income ]]&lt;=$AB$12), "Yes", "")</f>
        <v/>
      </c>
      <c r="Q2105" s="14" t="str">
        <f>IF(AND(MasterData5[[#This Row],[MntMeatProducts]]&gt;=AD$4, MasterData5[[#This Row],[Income ]]&lt;=$AB$12), "Yes", "")</f>
        <v/>
      </c>
      <c r="R2105" s="14" t="str">
        <f>IF(AND(MasterData5[[#This Row],[MntFishProducts]]&gt;=AE$4, MasterData5[[#This Row],[Income ]]&lt;=$AB$12), "Yes", "")</f>
        <v/>
      </c>
      <c r="S2105" s="14" t="str">
        <f>IF(AND(MasterData5[[#This Row],[MntSweetProducts]]&gt;=AF$4, MasterData5[[#This Row],[Income ]]&lt;=$AB$12), "Yes", "")</f>
        <v/>
      </c>
      <c r="U2105" s="14" t="str">
        <f>IF(MasterData5[[#This Row],[MntWines]]&gt;=AB$4, "Yes", "")</f>
        <v/>
      </c>
      <c r="V2105" s="14" t="str">
        <f>IF(MasterData5[[#This Row],[MntFruits]]&gt;=AC$4, "Yes", "")</f>
        <v>Yes</v>
      </c>
      <c r="W2105" s="14" t="str">
        <f>IF(MasterData5[[#This Row],[MntMeatProducts]]&gt;=AD$4, "Yes", "")</f>
        <v>Yes</v>
      </c>
      <c r="X2105" s="14" t="str">
        <f>IF(MasterData5[[#This Row],[MntFishProducts]]&gt;=AE$4, "Yes", "")</f>
        <v>Yes</v>
      </c>
      <c r="Y2105" s="14" t="str">
        <f>IF(MasterData5[[#This Row],[MntSweetProducts]]&gt;=AF$4, "Yes", "")</f>
        <v>Yes</v>
      </c>
    </row>
    <row r="2106" spans="1:25" x14ac:dyDescent="0.3">
      <c r="A2106">
        <v>10590</v>
      </c>
      <c r="B2106" s="10">
        <v>794</v>
      </c>
      <c r="C2106" s="10">
        <v>73</v>
      </c>
      <c r="D2106" s="10">
        <v>573</v>
      </c>
      <c r="E2106" s="10">
        <v>0</v>
      </c>
      <c r="F2106" s="10">
        <v>29</v>
      </c>
      <c r="G2106" s="10">
        <v>14</v>
      </c>
      <c r="H2106" s="24">
        <f>2021-'Customer Profile'!B2105</f>
        <v>65</v>
      </c>
      <c r="I2106" s="10">
        <f>IF(Analysis!$B$60="Wine",B2106,IF(Analysis!$B$60="Fruit",C2106,IF(Analysis!$B$60="Meat",D2106,IF(Analysis!$B$60="Fish",E2106,IF(Analysis!$B$60="Sweet",F2106,"")))))</f>
        <v>0</v>
      </c>
      <c r="J2106" s="10">
        <v>76542</v>
      </c>
      <c r="K2106" s="10" t="str">
        <f>IF(MasterData5[[#This Row],[Income ]]&gt;$AB$12, "Above", "Below")</f>
        <v>Above</v>
      </c>
      <c r="L2106" s="10">
        <f>SUM(MasterData5[[#This Row],[MntWines]:[MntSweetProducts]])</f>
        <v>1469</v>
      </c>
      <c r="M2106" s="53" t="str">
        <f>IF(MasterData5[[#This Row],[Total Purchase]]&gt;=500, "Over $500", "")</f>
        <v>Over $500</v>
      </c>
      <c r="N2106" s="10"/>
      <c r="O2106" s="14" t="str">
        <f>IF(AND(MasterData5[[#This Row],[MntWines]]&gt;=AB$4, MasterData5[[#This Row],[Income ]]&lt;=$AB$12), "Yes", "")</f>
        <v/>
      </c>
      <c r="P2106" s="14" t="str">
        <f>IF(AND(MasterData5[[#This Row],[MntFruits]]&gt;=AC$4, MasterData5[[#This Row],[Income ]]&lt;=$AB$12), "Yes", "")</f>
        <v/>
      </c>
      <c r="Q2106" s="14" t="str">
        <f>IF(AND(MasterData5[[#This Row],[MntMeatProducts]]&gt;=AD$4, MasterData5[[#This Row],[Income ]]&lt;=$AB$12), "Yes", "")</f>
        <v/>
      </c>
      <c r="R2106" s="14" t="str">
        <f>IF(AND(MasterData5[[#This Row],[MntFishProducts]]&gt;=AE$4, MasterData5[[#This Row],[Income ]]&lt;=$AB$12), "Yes", "")</f>
        <v/>
      </c>
      <c r="S2106" s="14" t="str">
        <f>IF(AND(MasterData5[[#This Row],[MntSweetProducts]]&gt;=AF$4, MasterData5[[#This Row],[Income ]]&lt;=$AB$12), "Yes", "")</f>
        <v/>
      </c>
      <c r="U2106" s="14" t="str">
        <f>IF(MasterData5[[#This Row],[MntWines]]&gt;=AB$4, "Yes", "")</f>
        <v>Yes</v>
      </c>
      <c r="V2106" s="14" t="str">
        <f>IF(MasterData5[[#This Row],[MntFruits]]&gt;=AC$4, "Yes", "")</f>
        <v>Yes</v>
      </c>
      <c r="W2106" s="14" t="str">
        <f>IF(MasterData5[[#This Row],[MntMeatProducts]]&gt;=AD$4, "Yes", "")</f>
        <v>Yes</v>
      </c>
      <c r="X2106" s="14" t="str">
        <f>IF(MasterData5[[#This Row],[MntFishProducts]]&gt;=AE$4, "Yes", "")</f>
        <v/>
      </c>
      <c r="Y2106" s="14" t="str">
        <f>IF(MasterData5[[#This Row],[MntSweetProducts]]&gt;=AF$4, "Yes", "")</f>
        <v>Yes</v>
      </c>
    </row>
    <row r="2107" spans="1:25" x14ac:dyDescent="0.3">
      <c r="A2107">
        <v>10591</v>
      </c>
      <c r="B2107" s="10">
        <v>63</v>
      </c>
      <c r="C2107" s="10">
        <v>10</v>
      </c>
      <c r="D2107" s="10">
        <v>83</v>
      </c>
      <c r="E2107" s="10">
        <v>7</v>
      </c>
      <c r="F2107" s="10">
        <v>19</v>
      </c>
      <c r="G2107" s="10">
        <v>19</v>
      </c>
      <c r="H2107" s="24">
        <f>2021-'Customer Profile'!B2106</f>
        <v>52</v>
      </c>
      <c r="I2107" s="10">
        <f>IF(Analysis!$B$60="Wine",B2107,IF(Analysis!$B$60="Fruit",C2107,IF(Analysis!$B$60="Meat",D2107,IF(Analysis!$B$60="Fish",E2107,IF(Analysis!$B$60="Sweet",F2107,"")))))</f>
        <v>7</v>
      </c>
      <c r="J2107" s="10">
        <v>43638</v>
      </c>
      <c r="K2107" s="10" t="str">
        <f>IF(MasterData5[[#This Row],[Income ]]&gt;$AB$12, "Above", "Below")</f>
        <v>Below</v>
      </c>
      <c r="L2107" s="10">
        <f>SUM(MasterData5[[#This Row],[MntWines]:[MntSweetProducts]])</f>
        <v>182</v>
      </c>
      <c r="M2107" s="53" t="str">
        <f>IF(MasterData5[[#This Row],[Total Purchase]]&gt;=500, "Over $500", "")</f>
        <v/>
      </c>
      <c r="N2107" s="10"/>
      <c r="O2107" s="14" t="str">
        <f>IF(AND(MasterData5[[#This Row],[MntWines]]&gt;=AB$4, MasterData5[[#This Row],[Income ]]&lt;=$AB$12), "Yes", "")</f>
        <v/>
      </c>
      <c r="P2107" s="14" t="str">
        <f>IF(AND(MasterData5[[#This Row],[MntFruits]]&gt;=AC$4, MasterData5[[#This Row],[Income ]]&lt;=$AB$12), "Yes", "")</f>
        <v/>
      </c>
      <c r="Q2107" s="14" t="str">
        <f>IF(AND(MasterData5[[#This Row],[MntMeatProducts]]&gt;=AD$4, MasterData5[[#This Row],[Income ]]&lt;=$AB$12), "Yes", "")</f>
        <v/>
      </c>
      <c r="R2107" s="14" t="str">
        <f>IF(AND(MasterData5[[#This Row],[MntFishProducts]]&gt;=AE$4, MasterData5[[#This Row],[Income ]]&lt;=$AB$12), "Yes", "")</f>
        <v/>
      </c>
      <c r="S2107" s="14" t="str">
        <f>IF(AND(MasterData5[[#This Row],[MntSweetProducts]]&gt;=AF$4, MasterData5[[#This Row],[Income ]]&lt;=$AB$12), "Yes", "")</f>
        <v/>
      </c>
      <c r="U2107" s="14" t="str">
        <f>IF(MasterData5[[#This Row],[MntWines]]&gt;=AB$4, "Yes", "")</f>
        <v/>
      </c>
      <c r="V2107" s="14" t="str">
        <f>IF(MasterData5[[#This Row],[MntFruits]]&gt;=AC$4, "Yes", "")</f>
        <v/>
      </c>
      <c r="W2107" s="14" t="str">
        <f>IF(MasterData5[[#This Row],[MntMeatProducts]]&gt;=AD$4, "Yes", "")</f>
        <v/>
      </c>
      <c r="X2107" s="14" t="str">
        <f>IF(MasterData5[[#This Row],[MntFishProducts]]&gt;=AE$4, "Yes", "")</f>
        <v/>
      </c>
      <c r="Y2107" s="14" t="str">
        <f>IF(MasterData5[[#This Row],[MntSweetProducts]]&gt;=AF$4, "Yes", "")</f>
        <v/>
      </c>
    </row>
    <row r="2108" spans="1:25" x14ac:dyDescent="0.3">
      <c r="A2108">
        <v>10595</v>
      </c>
      <c r="B2108" s="10">
        <v>2</v>
      </c>
      <c r="C2108" s="10">
        <v>6</v>
      </c>
      <c r="D2108" s="10">
        <v>28</v>
      </c>
      <c r="E2108" s="10">
        <v>13</v>
      </c>
      <c r="F2108" s="10">
        <v>4</v>
      </c>
      <c r="G2108" s="10">
        <v>16</v>
      </c>
      <c r="H2108" s="24">
        <f>2021-'Customer Profile'!B2107</f>
        <v>31</v>
      </c>
      <c r="I2108" s="10">
        <f>IF(Analysis!$B$60="Wine",B2108,IF(Analysis!$B$60="Fruit",C2108,IF(Analysis!$B$60="Meat",D2108,IF(Analysis!$B$60="Fish",E2108,IF(Analysis!$B$60="Sweet",F2108,"")))))</f>
        <v>13</v>
      </c>
      <c r="J2108" s="10">
        <v>30093</v>
      </c>
      <c r="K2108" s="10" t="str">
        <f>IF(MasterData5[[#This Row],[Income ]]&gt;$AB$12, "Above", "Below")</f>
        <v>Below</v>
      </c>
      <c r="L2108" s="10">
        <f>SUM(MasterData5[[#This Row],[MntWines]:[MntSweetProducts]])</f>
        <v>53</v>
      </c>
      <c r="M2108" s="53" t="str">
        <f>IF(MasterData5[[#This Row],[Total Purchase]]&gt;=500, "Over $500", "")</f>
        <v/>
      </c>
      <c r="N2108" s="10"/>
      <c r="O2108" s="14" t="str">
        <f>IF(AND(MasterData5[[#This Row],[MntWines]]&gt;=AB$4, MasterData5[[#This Row],[Income ]]&lt;=$AB$12), "Yes", "")</f>
        <v/>
      </c>
      <c r="P2108" s="14" t="str">
        <f>IF(AND(MasterData5[[#This Row],[MntFruits]]&gt;=AC$4, MasterData5[[#This Row],[Income ]]&lt;=$AB$12), "Yes", "")</f>
        <v/>
      </c>
      <c r="Q2108" s="14" t="str">
        <f>IF(AND(MasterData5[[#This Row],[MntMeatProducts]]&gt;=AD$4, MasterData5[[#This Row],[Income ]]&lt;=$AB$12), "Yes", "")</f>
        <v/>
      </c>
      <c r="R2108" s="14" t="str">
        <f>IF(AND(MasterData5[[#This Row],[MntFishProducts]]&gt;=AE$4, MasterData5[[#This Row],[Income ]]&lt;=$AB$12), "Yes", "")</f>
        <v/>
      </c>
      <c r="S2108" s="14" t="str">
        <f>IF(AND(MasterData5[[#This Row],[MntSweetProducts]]&gt;=AF$4, MasterData5[[#This Row],[Income ]]&lt;=$AB$12), "Yes", "")</f>
        <v/>
      </c>
      <c r="U2108" s="14" t="str">
        <f>IF(MasterData5[[#This Row],[MntWines]]&gt;=AB$4, "Yes", "")</f>
        <v/>
      </c>
      <c r="V2108" s="14" t="str">
        <f>IF(MasterData5[[#This Row],[MntFruits]]&gt;=AC$4, "Yes", "")</f>
        <v/>
      </c>
      <c r="W2108" s="14" t="str">
        <f>IF(MasterData5[[#This Row],[MntMeatProducts]]&gt;=AD$4, "Yes", "")</f>
        <v/>
      </c>
      <c r="X2108" s="14" t="str">
        <f>IF(MasterData5[[#This Row],[MntFishProducts]]&gt;=AE$4, "Yes", "")</f>
        <v/>
      </c>
      <c r="Y2108" s="14" t="str">
        <f>IF(MasterData5[[#This Row],[MntSweetProducts]]&gt;=AF$4, "Yes", "")</f>
        <v/>
      </c>
    </row>
    <row r="2109" spans="1:25" x14ac:dyDescent="0.3">
      <c r="A2109">
        <v>10598</v>
      </c>
      <c r="B2109" s="10">
        <v>12</v>
      </c>
      <c r="C2109" s="10">
        <v>1</v>
      </c>
      <c r="D2109" s="10">
        <v>16</v>
      </c>
      <c r="E2109" s="10">
        <v>4</v>
      </c>
      <c r="F2109" s="10">
        <v>1</v>
      </c>
      <c r="G2109" s="10">
        <v>3</v>
      </c>
      <c r="H2109" s="24">
        <f>2021-'Customer Profile'!B2108</f>
        <v>54</v>
      </c>
      <c r="I2109" s="10">
        <f>IF(Analysis!$B$60="Wine",B2109,IF(Analysis!$B$60="Fruit",C2109,IF(Analysis!$B$60="Meat",D2109,IF(Analysis!$B$60="Fish",E2109,IF(Analysis!$B$60="Sweet",F2109,"")))))</f>
        <v>4</v>
      </c>
      <c r="J2109" s="10">
        <v>27943</v>
      </c>
      <c r="K2109" s="10" t="str">
        <f>IF(MasterData5[[#This Row],[Income ]]&gt;$AB$12, "Above", "Below")</f>
        <v>Below</v>
      </c>
      <c r="L2109" s="10">
        <f>SUM(MasterData5[[#This Row],[MntWines]:[MntSweetProducts]])</f>
        <v>34</v>
      </c>
      <c r="M2109" s="53" t="str">
        <f>IF(MasterData5[[#This Row],[Total Purchase]]&gt;=500, "Over $500", "")</f>
        <v/>
      </c>
      <c r="N2109" s="10"/>
      <c r="O2109" s="14" t="str">
        <f>IF(AND(MasterData5[[#This Row],[MntWines]]&gt;=AB$4, MasterData5[[#This Row],[Income ]]&lt;=$AB$12), "Yes", "")</f>
        <v/>
      </c>
      <c r="P2109" s="14" t="str">
        <f>IF(AND(MasterData5[[#This Row],[MntFruits]]&gt;=AC$4, MasterData5[[#This Row],[Income ]]&lt;=$AB$12), "Yes", "")</f>
        <v/>
      </c>
      <c r="Q2109" s="14" t="str">
        <f>IF(AND(MasterData5[[#This Row],[MntMeatProducts]]&gt;=AD$4, MasterData5[[#This Row],[Income ]]&lt;=$AB$12), "Yes", "")</f>
        <v/>
      </c>
      <c r="R2109" s="14" t="str">
        <f>IF(AND(MasterData5[[#This Row],[MntFishProducts]]&gt;=AE$4, MasterData5[[#This Row],[Income ]]&lt;=$AB$12), "Yes", "")</f>
        <v/>
      </c>
      <c r="S2109" s="14" t="str">
        <f>IF(AND(MasterData5[[#This Row],[MntSweetProducts]]&gt;=AF$4, MasterData5[[#This Row],[Income ]]&lt;=$AB$12), "Yes", "")</f>
        <v/>
      </c>
      <c r="U2109" s="14" t="str">
        <f>IF(MasterData5[[#This Row],[MntWines]]&gt;=AB$4, "Yes", "")</f>
        <v/>
      </c>
      <c r="V2109" s="14" t="str">
        <f>IF(MasterData5[[#This Row],[MntFruits]]&gt;=AC$4, "Yes", "")</f>
        <v/>
      </c>
      <c r="W2109" s="14" t="str">
        <f>IF(MasterData5[[#This Row],[MntMeatProducts]]&gt;=AD$4, "Yes", "")</f>
        <v/>
      </c>
      <c r="X2109" s="14" t="str">
        <f>IF(MasterData5[[#This Row],[MntFishProducts]]&gt;=AE$4, "Yes", "")</f>
        <v/>
      </c>
      <c r="Y2109" s="14" t="str">
        <f>IF(MasterData5[[#This Row],[MntSweetProducts]]&gt;=AF$4, "Yes", "")</f>
        <v/>
      </c>
    </row>
    <row r="2110" spans="1:25" x14ac:dyDescent="0.3">
      <c r="A2110">
        <v>10602</v>
      </c>
      <c r="B2110" s="10">
        <v>29</v>
      </c>
      <c r="C2110" s="10">
        <v>12</v>
      </c>
      <c r="D2110" s="10">
        <v>59</v>
      </c>
      <c r="E2110" s="10">
        <v>19</v>
      </c>
      <c r="F2110" s="10">
        <v>1</v>
      </c>
      <c r="G2110" s="10">
        <v>36</v>
      </c>
      <c r="H2110" s="24">
        <f>2021-'Customer Profile'!B2109</f>
        <v>38</v>
      </c>
      <c r="I2110" s="10">
        <f>IF(Analysis!$B$60="Wine",B2110,IF(Analysis!$B$60="Fruit",C2110,IF(Analysis!$B$60="Meat",D2110,IF(Analysis!$B$60="Fish",E2110,IF(Analysis!$B$60="Sweet",F2110,"")))))</f>
        <v>19</v>
      </c>
      <c r="J2110" s="10">
        <v>39922</v>
      </c>
      <c r="K2110" s="10" t="str">
        <f>IF(MasterData5[[#This Row],[Income ]]&gt;$AB$12, "Above", "Below")</f>
        <v>Below</v>
      </c>
      <c r="L2110" s="10">
        <f>SUM(MasterData5[[#This Row],[MntWines]:[MntSweetProducts]])</f>
        <v>120</v>
      </c>
      <c r="M2110" s="53" t="str">
        <f>IF(MasterData5[[#This Row],[Total Purchase]]&gt;=500, "Over $500", "")</f>
        <v/>
      </c>
      <c r="N2110" s="10"/>
      <c r="O2110" s="14" t="str">
        <f>IF(AND(MasterData5[[#This Row],[MntWines]]&gt;=AB$4, MasterData5[[#This Row],[Income ]]&lt;=$AB$12), "Yes", "")</f>
        <v/>
      </c>
      <c r="P2110" s="14" t="str">
        <f>IF(AND(MasterData5[[#This Row],[MntFruits]]&gt;=AC$4, MasterData5[[#This Row],[Income ]]&lt;=$AB$12), "Yes", "")</f>
        <v/>
      </c>
      <c r="Q2110" s="14" t="str">
        <f>IF(AND(MasterData5[[#This Row],[MntMeatProducts]]&gt;=AD$4, MasterData5[[#This Row],[Income ]]&lt;=$AB$12), "Yes", "")</f>
        <v/>
      </c>
      <c r="R2110" s="14" t="str">
        <f>IF(AND(MasterData5[[#This Row],[MntFishProducts]]&gt;=AE$4, MasterData5[[#This Row],[Income ]]&lt;=$AB$12), "Yes", "")</f>
        <v/>
      </c>
      <c r="S2110" s="14" t="str">
        <f>IF(AND(MasterData5[[#This Row],[MntSweetProducts]]&gt;=AF$4, MasterData5[[#This Row],[Income ]]&lt;=$AB$12), "Yes", "")</f>
        <v/>
      </c>
      <c r="U2110" s="14" t="str">
        <f>IF(MasterData5[[#This Row],[MntWines]]&gt;=AB$4, "Yes", "")</f>
        <v/>
      </c>
      <c r="V2110" s="14" t="str">
        <f>IF(MasterData5[[#This Row],[MntFruits]]&gt;=AC$4, "Yes", "")</f>
        <v/>
      </c>
      <c r="W2110" s="14" t="str">
        <f>IF(MasterData5[[#This Row],[MntMeatProducts]]&gt;=AD$4, "Yes", "")</f>
        <v/>
      </c>
      <c r="X2110" s="14" t="str">
        <f>IF(MasterData5[[#This Row],[MntFishProducts]]&gt;=AE$4, "Yes", "")</f>
        <v/>
      </c>
      <c r="Y2110" s="14" t="str">
        <f>IF(MasterData5[[#This Row],[MntSweetProducts]]&gt;=AF$4, "Yes", "")</f>
        <v/>
      </c>
    </row>
    <row r="2111" spans="1:25" x14ac:dyDescent="0.3">
      <c r="A2111">
        <v>10609</v>
      </c>
      <c r="B2111" s="10">
        <v>71</v>
      </c>
      <c r="C2111" s="10">
        <v>0</v>
      </c>
      <c r="D2111" s="10">
        <v>13</v>
      </c>
      <c r="E2111" s="10">
        <v>3</v>
      </c>
      <c r="F2111" s="10">
        <v>1</v>
      </c>
      <c r="G2111" s="10">
        <v>0</v>
      </c>
      <c r="H2111" s="24">
        <f>2021-'Customer Profile'!B2110</f>
        <v>59</v>
      </c>
      <c r="I2111" s="10">
        <f>IF(Analysis!$B$60="Wine",B2111,IF(Analysis!$B$60="Fruit",C2111,IF(Analysis!$B$60="Meat",D2111,IF(Analysis!$B$60="Fish",E2111,IF(Analysis!$B$60="Sweet",F2111,"")))))</f>
        <v>3</v>
      </c>
      <c r="J2111" s="10">
        <v>42769</v>
      </c>
      <c r="K2111" s="10" t="str">
        <f>IF(MasterData5[[#This Row],[Income ]]&gt;$AB$12, "Above", "Below")</f>
        <v>Below</v>
      </c>
      <c r="L2111" s="10">
        <f>SUM(MasterData5[[#This Row],[MntWines]:[MntSweetProducts]])</f>
        <v>88</v>
      </c>
      <c r="M2111" s="53" t="str">
        <f>IF(MasterData5[[#This Row],[Total Purchase]]&gt;=500, "Over $500", "")</f>
        <v/>
      </c>
      <c r="N2111" s="10"/>
      <c r="O2111" s="14" t="str">
        <f>IF(AND(MasterData5[[#This Row],[MntWines]]&gt;=AB$4, MasterData5[[#This Row],[Income ]]&lt;=$AB$12), "Yes", "")</f>
        <v/>
      </c>
      <c r="P2111" s="14" t="str">
        <f>IF(AND(MasterData5[[#This Row],[MntFruits]]&gt;=AC$4, MasterData5[[#This Row],[Income ]]&lt;=$AB$12), "Yes", "")</f>
        <v/>
      </c>
      <c r="Q2111" s="14" t="str">
        <f>IF(AND(MasterData5[[#This Row],[MntMeatProducts]]&gt;=AD$4, MasterData5[[#This Row],[Income ]]&lt;=$AB$12), "Yes", "")</f>
        <v/>
      </c>
      <c r="R2111" s="14" t="str">
        <f>IF(AND(MasterData5[[#This Row],[MntFishProducts]]&gt;=AE$4, MasterData5[[#This Row],[Income ]]&lt;=$AB$12), "Yes", "")</f>
        <v/>
      </c>
      <c r="S2111" s="14" t="str">
        <f>IF(AND(MasterData5[[#This Row],[MntSweetProducts]]&gt;=AF$4, MasterData5[[#This Row],[Income ]]&lt;=$AB$12), "Yes", "")</f>
        <v/>
      </c>
      <c r="U2111" s="14" t="str">
        <f>IF(MasterData5[[#This Row],[MntWines]]&gt;=AB$4, "Yes", "")</f>
        <v/>
      </c>
      <c r="V2111" s="14" t="str">
        <f>IF(MasterData5[[#This Row],[MntFruits]]&gt;=AC$4, "Yes", "")</f>
        <v/>
      </c>
      <c r="W2111" s="14" t="str">
        <f>IF(MasterData5[[#This Row],[MntMeatProducts]]&gt;=AD$4, "Yes", "")</f>
        <v/>
      </c>
      <c r="X2111" s="14" t="str">
        <f>IF(MasterData5[[#This Row],[MntFishProducts]]&gt;=AE$4, "Yes", "")</f>
        <v/>
      </c>
      <c r="Y2111" s="14" t="str">
        <f>IF(MasterData5[[#This Row],[MntSweetProducts]]&gt;=AF$4, "Yes", "")</f>
        <v/>
      </c>
    </row>
    <row r="2112" spans="1:25" x14ac:dyDescent="0.3">
      <c r="A2112">
        <v>10613</v>
      </c>
      <c r="B2112" s="10">
        <v>26</v>
      </c>
      <c r="C2112" s="10">
        <v>1</v>
      </c>
      <c r="D2112" s="10">
        <v>16</v>
      </c>
      <c r="E2112" s="10">
        <v>2</v>
      </c>
      <c r="F2112" s="10">
        <v>2</v>
      </c>
      <c r="G2112" s="10">
        <v>15</v>
      </c>
      <c r="H2112" s="24">
        <f>2021-'Customer Profile'!B2111</f>
        <v>63</v>
      </c>
      <c r="I2112" s="10">
        <f>IF(Analysis!$B$60="Wine",B2112,IF(Analysis!$B$60="Fruit",C2112,IF(Analysis!$B$60="Meat",D2112,IF(Analysis!$B$60="Fish",E2112,IF(Analysis!$B$60="Sweet",F2112,"")))))</f>
        <v>2</v>
      </c>
      <c r="J2112" s="10">
        <v>37334</v>
      </c>
      <c r="K2112" s="10" t="str">
        <f>IF(MasterData5[[#This Row],[Income ]]&gt;$AB$12, "Above", "Below")</f>
        <v>Below</v>
      </c>
      <c r="L2112" s="10">
        <f>SUM(MasterData5[[#This Row],[MntWines]:[MntSweetProducts]])</f>
        <v>47</v>
      </c>
      <c r="M2112" s="53" t="str">
        <f>IF(MasterData5[[#This Row],[Total Purchase]]&gt;=500, "Over $500", "")</f>
        <v/>
      </c>
      <c r="N2112" s="10"/>
      <c r="O2112" s="14" t="str">
        <f>IF(AND(MasterData5[[#This Row],[MntWines]]&gt;=AB$4, MasterData5[[#This Row],[Income ]]&lt;=$AB$12), "Yes", "")</f>
        <v/>
      </c>
      <c r="P2112" s="14" t="str">
        <f>IF(AND(MasterData5[[#This Row],[MntFruits]]&gt;=AC$4, MasterData5[[#This Row],[Income ]]&lt;=$AB$12), "Yes", "")</f>
        <v/>
      </c>
      <c r="Q2112" s="14" t="str">
        <f>IF(AND(MasterData5[[#This Row],[MntMeatProducts]]&gt;=AD$4, MasterData5[[#This Row],[Income ]]&lt;=$AB$12), "Yes", "")</f>
        <v/>
      </c>
      <c r="R2112" s="14" t="str">
        <f>IF(AND(MasterData5[[#This Row],[MntFishProducts]]&gt;=AE$4, MasterData5[[#This Row],[Income ]]&lt;=$AB$12), "Yes", "")</f>
        <v/>
      </c>
      <c r="S2112" s="14" t="str">
        <f>IF(AND(MasterData5[[#This Row],[MntSweetProducts]]&gt;=AF$4, MasterData5[[#This Row],[Income ]]&lt;=$AB$12), "Yes", "")</f>
        <v/>
      </c>
      <c r="U2112" s="14" t="str">
        <f>IF(MasterData5[[#This Row],[MntWines]]&gt;=AB$4, "Yes", "")</f>
        <v/>
      </c>
      <c r="V2112" s="14" t="str">
        <f>IF(MasterData5[[#This Row],[MntFruits]]&gt;=AC$4, "Yes", "")</f>
        <v/>
      </c>
      <c r="W2112" s="14" t="str">
        <f>IF(MasterData5[[#This Row],[MntMeatProducts]]&gt;=AD$4, "Yes", "")</f>
        <v/>
      </c>
      <c r="X2112" s="14" t="str">
        <f>IF(MasterData5[[#This Row],[MntFishProducts]]&gt;=AE$4, "Yes", "")</f>
        <v/>
      </c>
      <c r="Y2112" s="14" t="str">
        <f>IF(MasterData5[[#This Row],[MntSweetProducts]]&gt;=AF$4, "Yes", "")</f>
        <v/>
      </c>
    </row>
    <row r="2113" spans="1:25" x14ac:dyDescent="0.3">
      <c r="A2113">
        <v>10617</v>
      </c>
      <c r="B2113" s="10">
        <v>8</v>
      </c>
      <c r="C2113" s="10">
        <v>4</v>
      </c>
      <c r="D2113" s="10">
        <v>10</v>
      </c>
      <c r="E2113" s="10">
        <v>2</v>
      </c>
      <c r="F2113" s="10">
        <v>2</v>
      </c>
      <c r="G2113" s="10">
        <v>4</v>
      </c>
      <c r="H2113" s="24">
        <f>2021-'Customer Profile'!B2112</f>
        <v>32</v>
      </c>
      <c r="I2113" s="10">
        <f>IF(Analysis!$B$60="Wine",B2113,IF(Analysis!$B$60="Fruit",C2113,IF(Analysis!$B$60="Meat",D2113,IF(Analysis!$B$60="Fish",E2113,IF(Analysis!$B$60="Sweet",F2113,"")))))</f>
        <v>2</v>
      </c>
      <c r="J2113" s="10">
        <v>10979</v>
      </c>
      <c r="K2113" s="10" t="str">
        <f>IF(MasterData5[[#This Row],[Income ]]&gt;$AB$12, "Above", "Below")</f>
        <v>Below</v>
      </c>
      <c r="L2113" s="10">
        <f>SUM(MasterData5[[#This Row],[MntWines]:[MntSweetProducts]])</f>
        <v>26</v>
      </c>
      <c r="M2113" s="53" t="str">
        <f>IF(MasterData5[[#This Row],[Total Purchase]]&gt;=500, "Over $500", "")</f>
        <v/>
      </c>
      <c r="N2113" s="10"/>
      <c r="O2113" s="14" t="str">
        <f>IF(AND(MasterData5[[#This Row],[MntWines]]&gt;=AB$4, MasterData5[[#This Row],[Income ]]&lt;=$AB$12), "Yes", "")</f>
        <v/>
      </c>
      <c r="P2113" s="14" t="str">
        <f>IF(AND(MasterData5[[#This Row],[MntFruits]]&gt;=AC$4, MasterData5[[#This Row],[Income ]]&lt;=$AB$12), "Yes", "")</f>
        <v/>
      </c>
      <c r="Q2113" s="14" t="str">
        <f>IF(AND(MasterData5[[#This Row],[MntMeatProducts]]&gt;=AD$4, MasterData5[[#This Row],[Income ]]&lt;=$AB$12), "Yes", "")</f>
        <v/>
      </c>
      <c r="R2113" s="14" t="str">
        <f>IF(AND(MasterData5[[#This Row],[MntFishProducts]]&gt;=AE$4, MasterData5[[#This Row],[Income ]]&lt;=$AB$12), "Yes", "")</f>
        <v/>
      </c>
      <c r="S2113" s="14" t="str">
        <f>IF(AND(MasterData5[[#This Row],[MntSweetProducts]]&gt;=AF$4, MasterData5[[#This Row],[Income ]]&lt;=$AB$12), "Yes", "")</f>
        <v/>
      </c>
      <c r="U2113" s="14" t="str">
        <f>IF(MasterData5[[#This Row],[MntWines]]&gt;=AB$4, "Yes", "")</f>
        <v/>
      </c>
      <c r="V2113" s="14" t="str">
        <f>IF(MasterData5[[#This Row],[MntFruits]]&gt;=AC$4, "Yes", "")</f>
        <v/>
      </c>
      <c r="W2113" s="14" t="str">
        <f>IF(MasterData5[[#This Row],[MntMeatProducts]]&gt;=AD$4, "Yes", "")</f>
        <v/>
      </c>
      <c r="X2113" s="14" t="str">
        <f>IF(MasterData5[[#This Row],[MntFishProducts]]&gt;=AE$4, "Yes", "")</f>
        <v/>
      </c>
      <c r="Y2113" s="14" t="str">
        <f>IF(MasterData5[[#This Row],[MntSweetProducts]]&gt;=AF$4, "Yes", "")</f>
        <v/>
      </c>
    </row>
    <row r="2114" spans="1:25" x14ac:dyDescent="0.3">
      <c r="A2114">
        <v>10619</v>
      </c>
      <c r="B2114" s="10">
        <v>770</v>
      </c>
      <c r="C2114" s="10">
        <v>29</v>
      </c>
      <c r="D2114" s="10">
        <v>890</v>
      </c>
      <c r="E2114" s="10">
        <v>250</v>
      </c>
      <c r="F2114" s="10">
        <v>27</v>
      </c>
      <c r="G2114" s="10">
        <v>24</v>
      </c>
      <c r="H2114" s="24">
        <f>2021-'Customer Profile'!B2113</f>
        <v>27</v>
      </c>
      <c r="I2114" s="10">
        <f>IF(Analysis!$B$60="Wine",B2114,IF(Analysis!$B$60="Fruit",C2114,IF(Analysis!$B$60="Meat",D2114,IF(Analysis!$B$60="Fish",E2114,IF(Analysis!$B$60="Sweet",F2114,"")))))</f>
        <v>250</v>
      </c>
      <c r="J2114" s="10">
        <v>95529</v>
      </c>
      <c r="K2114" s="10" t="str">
        <f>IF(MasterData5[[#This Row],[Income ]]&gt;$AB$12, "Above", "Below")</f>
        <v>Above</v>
      </c>
      <c r="L2114" s="10">
        <f>SUM(MasterData5[[#This Row],[MntWines]:[MntSweetProducts]])</f>
        <v>1966</v>
      </c>
      <c r="M2114" s="53" t="str">
        <f>IF(MasterData5[[#This Row],[Total Purchase]]&gt;=500, "Over $500", "")</f>
        <v>Over $500</v>
      </c>
      <c r="N2114" s="10"/>
      <c r="O2114" s="14" t="str">
        <f>IF(AND(MasterData5[[#This Row],[MntWines]]&gt;=AB$4, MasterData5[[#This Row],[Income ]]&lt;=$AB$12), "Yes", "")</f>
        <v/>
      </c>
      <c r="P2114" s="14" t="str">
        <f>IF(AND(MasterData5[[#This Row],[MntFruits]]&gt;=AC$4, MasterData5[[#This Row],[Income ]]&lt;=$AB$12), "Yes", "")</f>
        <v/>
      </c>
      <c r="Q2114" s="14" t="str">
        <f>IF(AND(MasterData5[[#This Row],[MntMeatProducts]]&gt;=AD$4, MasterData5[[#This Row],[Income ]]&lt;=$AB$12), "Yes", "")</f>
        <v/>
      </c>
      <c r="R2114" s="14" t="str">
        <f>IF(AND(MasterData5[[#This Row],[MntFishProducts]]&gt;=AE$4, MasterData5[[#This Row],[Income ]]&lt;=$AB$12), "Yes", "")</f>
        <v/>
      </c>
      <c r="S2114" s="14" t="str">
        <f>IF(AND(MasterData5[[#This Row],[MntSweetProducts]]&gt;=AF$4, MasterData5[[#This Row],[Income ]]&lt;=$AB$12), "Yes", "")</f>
        <v/>
      </c>
      <c r="U2114" s="14" t="str">
        <f>IF(MasterData5[[#This Row],[MntWines]]&gt;=AB$4, "Yes", "")</f>
        <v>Yes</v>
      </c>
      <c r="V2114" s="14" t="str">
        <f>IF(MasterData5[[#This Row],[MntFruits]]&gt;=AC$4, "Yes", "")</f>
        <v>Yes</v>
      </c>
      <c r="W2114" s="14" t="str">
        <f>IF(MasterData5[[#This Row],[MntMeatProducts]]&gt;=AD$4, "Yes", "")</f>
        <v>Yes</v>
      </c>
      <c r="X2114" s="14" t="str">
        <f>IF(MasterData5[[#This Row],[MntFishProducts]]&gt;=AE$4, "Yes", "")</f>
        <v>Yes</v>
      </c>
      <c r="Y2114" s="14" t="str">
        <f>IF(MasterData5[[#This Row],[MntSweetProducts]]&gt;=AF$4, "Yes", "")</f>
        <v/>
      </c>
    </row>
    <row r="2115" spans="1:25" x14ac:dyDescent="0.3">
      <c r="A2115">
        <v>10623</v>
      </c>
      <c r="B2115" s="10">
        <v>28</v>
      </c>
      <c r="C2115" s="10">
        <v>0</v>
      </c>
      <c r="D2115" s="10">
        <v>4</v>
      </c>
      <c r="E2115" s="10">
        <v>0</v>
      </c>
      <c r="F2115" s="10">
        <v>0</v>
      </c>
      <c r="G2115" s="10">
        <v>0</v>
      </c>
      <c r="H2115" s="24">
        <f>2021-'Customer Profile'!B2114</f>
        <v>60</v>
      </c>
      <c r="I2115" s="10">
        <f>IF(Analysis!$B$60="Wine",B2115,IF(Analysis!$B$60="Fruit",C2115,IF(Analysis!$B$60="Meat",D2115,IF(Analysis!$B$60="Fish",E2115,IF(Analysis!$B$60="Sweet",F2115,"")))))</f>
        <v>0</v>
      </c>
      <c r="J2115" s="10">
        <v>48330</v>
      </c>
      <c r="K2115" s="10" t="str">
        <f>IF(MasterData5[[#This Row],[Income ]]&gt;$AB$12, "Above", "Below")</f>
        <v>Below</v>
      </c>
      <c r="L2115" s="10">
        <f>SUM(MasterData5[[#This Row],[MntWines]:[MntSweetProducts]])</f>
        <v>32</v>
      </c>
      <c r="M2115" s="53" t="str">
        <f>IF(MasterData5[[#This Row],[Total Purchase]]&gt;=500, "Over $500", "")</f>
        <v/>
      </c>
      <c r="N2115" s="10"/>
      <c r="O2115" s="14" t="str">
        <f>IF(AND(MasterData5[[#This Row],[MntWines]]&gt;=AB$4, MasterData5[[#This Row],[Income ]]&lt;=$AB$12), "Yes", "")</f>
        <v/>
      </c>
      <c r="P2115" s="14" t="str">
        <f>IF(AND(MasterData5[[#This Row],[MntFruits]]&gt;=AC$4, MasterData5[[#This Row],[Income ]]&lt;=$AB$12), "Yes", "")</f>
        <v/>
      </c>
      <c r="Q2115" s="14" t="str">
        <f>IF(AND(MasterData5[[#This Row],[MntMeatProducts]]&gt;=AD$4, MasterData5[[#This Row],[Income ]]&lt;=$AB$12), "Yes", "")</f>
        <v/>
      </c>
      <c r="R2115" s="14" t="str">
        <f>IF(AND(MasterData5[[#This Row],[MntFishProducts]]&gt;=AE$4, MasterData5[[#This Row],[Income ]]&lt;=$AB$12), "Yes", "")</f>
        <v/>
      </c>
      <c r="S2115" s="14" t="str">
        <f>IF(AND(MasterData5[[#This Row],[MntSweetProducts]]&gt;=AF$4, MasterData5[[#This Row],[Income ]]&lt;=$AB$12), "Yes", "")</f>
        <v/>
      </c>
      <c r="U2115" s="14" t="str">
        <f>IF(MasterData5[[#This Row],[MntWines]]&gt;=AB$4, "Yes", "")</f>
        <v/>
      </c>
      <c r="V2115" s="14" t="str">
        <f>IF(MasterData5[[#This Row],[MntFruits]]&gt;=AC$4, "Yes", "")</f>
        <v/>
      </c>
      <c r="W2115" s="14" t="str">
        <f>IF(MasterData5[[#This Row],[MntMeatProducts]]&gt;=AD$4, "Yes", "")</f>
        <v/>
      </c>
      <c r="X2115" s="14" t="str">
        <f>IF(MasterData5[[#This Row],[MntFishProducts]]&gt;=AE$4, "Yes", "")</f>
        <v/>
      </c>
      <c r="Y2115" s="14" t="str">
        <f>IF(MasterData5[[#This Row],[MntSweetProducts]]&gt;=AF$4, "Yes", "")</f>
        <v/>
      </c>
    </row>
    <row r="2116" spans="1:25" x14ac:dyDescent="0.3">
      <c r="A2116">
        <v>10629</v>
      </c>
      <c r="B2116" s="10">
        <v>25</v>
      </c>
      <c r="C2116" s="10">
        <v>3</v>
      </c>
      <c r="D2116" s="10">
        <v>43</v>
      </c>
      <c r="E2116" s="10">
        <v>17</v>
      </c>
      <c r="F2116" s="10">
        <v>4</v>
      </c>
      <c r="G2116" s="10">
        <v>17</v>
      </c>
      <c r="H2116" s="24">
        <f>2021-'Customer Profile'!B2115</f>
        <v>48</v>
      </c>
      <c r="I2116" s="10">
        <f>IF(Analysis!$B$60="Wine",B2116,IF(Analysis!$B$60="Fruit",C2116,IF(Analysis!$B$60="Meat",D2116,IF(Analysis!$B$60="Fish",E2116,IF(Analysis!$B$60="Sweet",F2116,"")))))</f>
        <v>17</v>
      </c>
      <c r="J2116" s="10"/>
      <c r="K2116" s="10"/>
      <c r="L2116" s="10">
        <f>SUM(MasterData5[[#This Row],[MntWines]:[MntSweetProducts]])</f>
        <v>92</v>
      </c>
      <c r="M2116" s="53" t="str">
        <f>IF(MasterData5[[#This Row],[Total Purchase]]&gt;=500, "Over $500", "")</f>
        <v/>
      </c>
      <c r="N2116" s="10"/>
      <c r="O2116" s="14" t="str">
        <f>IF(AND(MasterData5[[#This Row],[MntWines]]&gt;=AB$4, MasterData5[[#This Row],[Income ]]&lt;=$AB$12), "Yes", "")</f>
        <v/>
      </c>
      <c r="P2116" s="14" t="str">
        <f>IF(AND(MasterData5[[#This Row],[MntFruits]]&gt;=AC$4, MasterData5[[#This Row],[Income ]]&lt;=$AB$12), "Yes", "")</f>
        <v/>
      </c>
      <c r="Q2116" s="14" t="str">
        <f>IF(AND(MasterData5[[#This Row],[MntMeatProducts]]&gt;=AD$4, MasterData5[[#This Row],[Income ]]&lt;=$AB$12), "Yes", "")</f>
        <v/>
      </c>
      <c r="R2116" s="14" t="str">
        <f>IF(AND(MasterData5[[#This Row],[MntFishProducts]]&gt;=AE$4, MasterData5[[#This Row],[Income ]]&lt;=$AB$12), "Yes", "")</f>
        <v/>
      </c>
      <c r="S2116" s="14" t="str">
        <f>IF(AND(MasterData5[[#This Row],[MntSweetProducts]]&gt;=AF$4, MasterData5[[#This Row],[Income ]]&lt;=$AB$12), "Yes", "")</f>
        <v/>
      </c>
      <c r="U2116" s="14" t="str">
        <f>IF(MasterData5[[#This Row],[MntWines]]&gt;=AB$4, "Yes", "")</f>
        <v/>
      </c>
      <c r="V2116" s="14" t="str">
        <f>IF(MasterData5[[#This Row],[MntFruits]]&gt;=AC$4, "Yes", "")</f>
        <v/>
      </c>
      <c r="W2116" s="14" t="str">
        <f>IF(MasterData5[[#This Row],[MntMeatProducts]]&gt;=AD$4, "Yes", "")</f>
        <v/>
      </c>
      <c r="X2116" s="14" t="str">
        <f>IF(MasterData5[[#This Row],[MntFishProducts]]&gt;=AE$4, "Yes", "")</f>
        <v/>
      </c>
      <c r="Y2116" s="14" t="str">
        <f>IF(MasterData5[[#This Row],[MntSweetProducts]]&gt;=AF$4, "Yes", "")</f>
        <v/>
      </c>
    </row>
    <row r="2117" spans="1:25" x14ac:dyDescent="0.3">
      <c r="A2117">
        <v>10634</v>
      </c>
      <c r="B2117" s="10">
        <v>90</v>
      </c>
      <c r="C2117" s="10">
        <v>67</v>
      </c>
      <c r="D2117" s="10">
        <v>165</v>
      </c>
      <c r="E2117" s="10">
        <v>30</v>
      </c>
      <c r="F2117" s="10">
        <v>43</v>
      </c>
      <c r="G2117" s="10">
        <v>11</v>
      </c>
      <c r="H2117" s="24">
        <f>2021-'Customer Profile'!B2116</f>
        <v>70</v>
      </c>
      <c r="I2117" s="10">
        <f>IF(Analysis!$B$60="Wine",B2117,IF(Analysis!$B$60="Fruit",C2117,IF(Analysis!$B$60="Meat",D2117,IF(Analysis!$B$60="Fish",E2117,IF(Analysis!$B$60="Sweet",F2117,"")))))</f>
        <v>30</v>
      </c>
      <c r="J2117" s="10">
        <v>59412</v>
      </c>
      <c r="K2117" s="10" t="str">
        <f>IF(MasterData5[[#This Row],[Income ]]&gt;$AB$12, "Above", "Below")</f>
        <v>Above</v>
      </c>
      <c r="L2117" s="10">
        <f>SUM(MasterData5[[#This Row],[MntWines]:[MntSweetProducts]])</f>
        <v>395</v>
      </c>
      <c r="M2117" s="53" t="str">
        <f>IF(MasterData5[[#This Row],[Total Purchase]]&gt;=500, "Over $500", "")</f>
        <v/>
      </c>
      <c r="N2117" s="10"/>
      <c r="O2117" s="14" t="str">
        <f>IF(AND(MasterData5[[#This Row],[MntWines]]&gt;=AB$4, MasterData5[[#This Row],[Income ]]&lt;=$AB$12), "Yes", "")</f>
        <v/>
      </c>
      <c r="P2117" s="14" t="str">
        <f>IF(AND(MasterData5[[#This Row],[MntFruits]]&gt;=AC$4, MasterData5[[#This Row],[Income ]]&lt;=$AB$12), "Yes", "")</f>
        <v/>
      </c>
      <c r="Q2117" s="14" t="str">
        <f>IF(AND(MasterData5[[#This Row],[MntMeatProducts]]&gt;=AD$4, MasterData5[[#This Row],[Income ]]&lt;=$AB$12), "Yes", "")</f>
        <v/>
      </c>
      <c r="R2117" s="14" t="str">
        <f>IF(AND(MasterData5[[#This Row],[MntFishProducts]]&gt;=AE$4, MasterData5[[#This Row],[Income ]]&lt;=$AB$12), "Yes", "")</f>
        <v/>
      </c>
      <c r="S2117" s="14" t="str">
        <f>IF(AND(MasterData5[[#This Row],[MntSweetProducts]]&gt;=AF$4, MasterData5[[#This Row],[Income ]]&lt;=$AB$12), "Yes", "")</f>
        <v/>
      </c>
      <c r="U2117" s="14" t="str">
        <f>IF(MasterData5[[#This Row],[MntWines]]&gt;=AB$4, "Yes", "")</f>
        <v/>
      </c>
      <c r="V2117" s="14" t="str">
        <f>IF(MasterData5[[#This Row],[MntFruits]]&gt;=AC$4, "Yes", "")</f>
        <v>Yes</v>
      </c>
      <c r="W2117" s="14" t="str">
        <f>IF(MasterData5[[#This Row],[MntMeatProducts]]&gt;=AD$4, "Yes", "")</f>
        <v/>
      </c>
      <c r="X2117" s="14" t="str">
        <f>IF(MasterData5[[#This Row],[MntFishProducts]]&gt;=AE$4, "Yes", "")</f>
        <v/>
      </c>
      <c r="Y2117" s="14" t="str">
        <f>IF(MasterData5[[#This Row],[MntSweetProducts]]&gt;=AF$4, "Yes", "")</f>
        <v>Yes</v>
      </c>
    </row>
    <row r="2118" spans="1:25" x14ac:dyDescent="0.3">
      <c r="A2118">
        <v>10637</v>
      </c>
      <c r="B2118" s="10">
        <v>24</v>
      </c>
      <c r="C2118" s="10">
        <v>0</v>
      </c>
      <c r="D2118" s="10">
        <v>27</v>
      </c>
      <c r="E2118" s="10">
        <v>8</v>
      </c>
      <c r="F2118" s="10">
        <v>30</v>
      </c>
      <c r="G2118" s="10">
        <v>10</v>
      </c>
      <c r="H2118" s="24">
        <f>2021-'Customer Profile'!B2117</f>
        <v>57</v>
      </c>
      <c r="I2118" s="10">
        <f>IF(Analysis!$B$60="Wine",B2118,IF(Analysis!$B$60="Fruit",C2118,IF(Analysis!$B$60="Meat",D2118,IF(Analysis!$B$60="Fish",E2118,IF(Analysis!$B$60="Sweet",F2118,"")))))</f>
        <v>8</v>
      </c>
      <c r="J2118" s="10">
        <v>40800</v>
      </c>
      <c r="K2118" s="10" t="str">
        <f>IF(MasterData5[[#This Row],[Income ]]&gt;$AB$12, "Above", "Below")</f>
        <v>Below</v>
      </c>
      <c r="L2118" s="10">
        <f>SUM(MasterData5[[#This Row],[MntWines]:[MntSweetProducts]])</f>
        <v>89</v>
      </c>
      <c r="M2118" s="53" t="str">
        <f>IF(MasterData5[[#This Row],[Total Purchase]]&gt;=500, "Over $500", "")</f>
        <v/>
      </c>
      <c r="N2118" s="10"/>
      <c r="O2118" s="14" t="str">
        <f>IF(AND(MasterData5[[#This Row],[MntWines]]&gt;=AB$4, MasterData5[[#This Row],[Income ]]&lt;=$AB$12), "Yes", "")</f>
        <v/>
      </c>
      <c r="P2118" s="14" t="str">
        <f>IF(AND(MasterData5[[#This Row],[MntFruits]]&gt;=AC$4, MasterData5[[#This Row],[Income ]]&lt;=$AB$12), "Yes", "")</f>
        <v/>
      </c>
      <c r="Q2118" s="14" t="str">
        <f>IF(AND(MasterData5[[#This Row],[MntMeatProducts]]&gt;=AD$4, MasterData5[[#This Row],[Income ]]&lt;=$AB$12), "Yes", "")</f>
        <v/>
      </c>
      <c r="R2118" s="14" t="str">
        <f>IF(AND(MasterData5[[#This Row],[MntFishProducts]]&gt;=AE$4, MasterData5[[#This Row],[Income ]]&lt;=$AB$12), "Yes", "")</f>
        <v/>
      </c>
      <c r="S2118" s="14" t="str">
        <f>IF(AND(MasterData5[[#This Row],[MntSweetProducts]]&gt;=AF$4, MasterData5[[#This Row],[Income ]]&lt;=$AB$12), "Yes", "")</f>
        <v>Yes</v>
      </c>
      <c r="U2118" s="14" t="str">
        <f>IF(MasterData5[[#This Row],[MntWines]]&gt;=AB$4, "Yes", "")</f>
        <v/>
      </c>
      <c r="V2118" s="14" t="str">
        <f>IF(MasterData5[[#This Row],[MntFruits]]&gt;=AC$4, "Yes", "")</f>
        <v/>
      </c>
      <c r="W2118" s="14" t="str">
        <f>IF(MasterData5[[#This Row],[MntMeatProducts]]&gt;=AD$4, "Yes", "")</f>
        <v/>
      </c>
      <c r="X2118" s="14" t="str">
        <f>IF(MasterData5[[#This Row],[MntFishProducts]]&gt;=AE$4, "Yes", "")</f>
        <v/>
      </c>
      <c r="Y2118" s="14" t="str">
        <f>IF(MasterData5[[#This Row],[MntSweetProducts]]&gt;=AF$4, "Yes", "")</f>
        <v>Yes</v>
      </c>
    </row>
    <row r="2119" spans="1:25" x14ac:dyDescent="0.3">
      <c r="A2119">
        <v>10640</v>
      </c>
      <c r="B2119" s="10">
        <v>87</v>
      </c>
      <c r="C2119" s="10">
        <v>5</v>
      </c>
      <c r="D2119" s="10">
        <v>71</v>
      </c>
      <c r="E2119" s="10">
        <v>7</v>
      </c>
      <c r="F2119" s="10">
        <v>12</v>
      </c>
      <c r="G2119" s="10">
        <v>29</v>
      </c>
      <c r="H2119" s="24">
        <f>2021-'Customer Profile'!B2118</f>
        <v>47</v>
      </c>
      <c r="I2119" s="10">
        <f>IF(Analysis!$B$60="Wine",B2119,IF(Analysis!$B$60="Fruit",C2119,IF(Analysis!$B$60="Meat",D2119,IF(Analysis!$B$60="Fish",E2119,IF(Analysis!$B$60="Sweet",F2119,"")))))</f>
        <v>7</v>
      </c>
      <c r="J2119" s="10">
        <v>44392</v>
      </c>
      <c r="K2119" s="10" t="str">
        <f>IF(MasterData5[[#This Row],[Income ]]&gt;$AB$12, "Above", "Below")</f>
        <v>Below</v>
      </c>
      <c r="L2119" s="10">
        <f>SUM(MasterData5[[#This Row],[MntWines]:[MntSweetProducts]])</f>
        <v>182</v>
      </c>
      <c r="M2119" s="53" t="str">
        <f>IF(MasterData5[[#This Row],[Total Purchase]]&gt;=500, "Over $500", "")</f>
        <v/>
      </c>
      <c r="N2119" s="10"/>
      <c r="O2119" s="14" t="str">
        <f>IF(AND(MasterData5[[#This Row],[MntWines]]&gt;=AB$4, MasterData5[[#This Row],[Income ]]&lt;=$AB$12), "Yes", "")</f>
        <v/>
      </c>
      <c r="P2119" s="14" t="str">
        <f>IF(AND(MasterData5[[#This Row],[MntFruits]]&gt;=AC$4, MasterData5[[#This Row],[Income ]]&lt;=$AB$12), "Yes", "")</f>
        <v/>
      </c>
      <c r="Q2119" s="14" t="str">
        <f>IF(AND(MasterData5[[#This Row],[MntMeatProducts]]&gt;=AD$4, MasterData5[[#This Row],[Income ]]&lt;=$AB$12), "Yes", "")</f>
        <v/>
      </c>
      <c r="R2119" s="14" t="str">
        <f>IF(AND(MasterData5[[#This Row],[MntFishProducts]]&gt;=AE$4, MasterData5[[#This Row],[Income ]]&lt;=$AB$12), "Yes", "")</f>
        <v/>
      </c>
      <c r="S2119" s="14" t="str">
        <f>IF(AND(MasterData5[[#This Row],[MntSweetProducts]]&gt;=AF$4, MasterData5[[#This Row],[Income ]]&lt;=$AB$12), "Yes", "")</f>
        <v/>
      </c>
      <c r="U2119" s="14" t="str">
        <f>IF(MasterData5[[#This Row],[MntWines]]&gt;=AB$4, "Yes", "")</f>
        <v/>
      </c>
      <c r="V2119" s="14" t="str">
        <f>IF(MasterData5[[#This Row],[MntFruits]]&gt;=AC$4, "Yes", "")</f>
        <v/>
      </c>
      <c r="W2119" s="14" t="str">
        <f>IF(MasterData5[[#This Row],[MntMeatProducts]]&gt;=AD$4, "Yes", "")</f>
        <v/>
      </c>
      <c r="X2119" s="14" t="str">
        <f>IF(MasterData5[[#This Row],[MntFishProducts]]&gt;=AE$4, "Yes", "")</f>
        <v/>
      </c>
      <c r="Y2119" s="14" t="str">
        <f>IF(MasterData5[[#This Row],[MntSweetProducts]]&gt;=AF$4, "Yes", "")</f>
        <v/>
      </c>
    </row>
    <row r="2120" spans="1:25" x14ac:dyDescent="0.3">
      <c r="A2120">
        <v>10641</v>
      </c>
      <c r="B2120" s="10">
        <v>6</v>
      </c>
      <c r="C2120" s="10">
        <v>5</v>
      </c>
      <c r="D2120" s="10">
        <v>4</v>
      </c>
      <c r="E2120" s="10">
        <v>13</v>
      </c>
      <c r="F2120" s="10">
        <v>4</v>
      </c>
      <c r="G2120" s="10">
        <v>25</v>
      </c>
      <c r="H2120" s="24">
        <f>2021-'Customer Profile'!B2119</f>
        <v>43</v>
      </c>
      <c r="I2120" s="10">
        <f>IF(Analysis!$B$60="Wine",B2120,IF(Analysis!$B$60="Fruit",C2120,IF(Analysis!$B$60="Meat",D2120,IF(Analysis!$B$60="Fish",E2120,IF(Analysis!$B$60="Sweet",F2120,"")))))</f>
        <v>13</v>
      </c>
      <c r="J2120" s="10">
        <v>7500</v>
      </c>
      <c r="K2120" s="10" t="str">
        <f>IF(MasterData5[[#This Row],[Income ]]&gt;$AB$12, "Above", "Below")</f>
        <v>Below</v>
      </c>
      <c r="L2120" s="10">
        <f>SUM(MasterData5[[#This Row],[MntWines]:[MntSweetProducts]])</f>
        <v>32</v>
      </c>
      <c r="M2120" s="53" t="str">
        <f>IF(MasterData5[[#This Row],[Total Purchase]]&gt;=500, "Over $500", "")</f>
        <v/>
      </c>
      <c r="N2120" s="10"/>
      <c r="O2120" s="14" t="str">
        <f>IF(AND(MasterData5[[#This Row],[MntWines]]&gt;=AB$4, MasterData5[[#This Row],[Income ]]&lt;=$AB$12), "Yes", "")</f>
        <v/>
      </c>
      <c r="P2120" s="14" t="str">
        <f>IF(AND(MasterData5[[#This Row],[MntFruits]]&gt;=AC$4, MasterData5[[#This Row],[Income ]]&lt;=$AB$12), "Yes", "")</f>
        <v/>
      </c>
      <c r="Q2120" s="14" t="str">
        <f>IF(AND(MasterData5[[#This Row],[MntMeatProducts]]&gt;=AD$4, MasterData5[[#This Row],[Income ]]&lt;=$AB$12), "Yes", "")</f>
        <v/>
      </c>
      <c r="R2120" s="14" t="str">
        <f>IF(AND(MasterData5[[#This Row],[MntFishProducts]]&gt;=AE$4, MasterData5[[#This Row],[Income ]]&lt;=$AB$12), "Yes", "")</f>
        <v/>
      </c>
      <c r="S2120" s="14" t="str">
        <f>IF(AND(MasterData5[[#This Row],[MntSweetProducts]]&gt;=AF$4, MasterData5[[#This Row],[Income ]]&lt;=$AB$12), "Yes", "")</f>
        <v/>
      </c>
      <c r="U2120" s="14" t="str">
        <f>IF(MasterData5[[#This Row],[MntWines]]&gt;=AB$4, "Yes", "")</f>
        <v/>
      </c>
      <c r="V2120" s="14" t="str">
        <f>IF(MasterData5[[#This Row],[MntFruits]]&gt;=AC$4, "Yes", "")</f>
        <v/>
      </c>
      <c r="W2120" s="14" t="str">
        <f>IF(MasterData5[[#This Row],[MntMeatProducts]]&gt;=AD$4, "Yes", "")</f>
        <v/>
      </c>
      <c r="X2120" s="14" t="str">
        <f>IF(MasterData5[[#This Row],[MntFishProducts]]&gt;=AE$4, "Yes", "")</f>
        <v/>
      </c>
      <c r="Y2120" s="14" t="str">
        <f>IF(MasterData5[[#This Row],[MntSweetProducts]]&gt;=AF$4, "Yes", "")</f>
        <v/>
      </c>
    </row>
    <row r="2121" spans="1:25" x14ac:dyDescent="0.3">
      <c r="A2121">
        <v>10642</v>
      </c>
      <c r="B2121" s="10">
        <v>10</v>
      </c>
      <c r="C2121" s="10">
        <v>4</v>
      </c>
      <c r="D2121" s="10">
        <v>14</v>
      </c>
      <c r="E2121" s="10">
        <v>4</v>
      </c>
      <c r="F2121" s="10">
        <v>4</v>
      </c>
      <c r="G2121" s="10">
        <v>1</v>
      </c>
      <c r="H2121" s="24">
        <f>2021-'Customer Profile'!B2120</f>
        <v>32</v>
      </c>
      <c r="I2121" s="10">
        <f>IF(Analysis!$B$60="Wine",B2121,IF(Analysis!$B$60="Fruit",C2121,IF(Analysis!$B$60="Meat",D2121,IF(Analysis!$B$60="Fish",E2121,IF(Analysis!$B$60="Sweet",F2121,"")))))</f>
        <v>4</v>
      </c>
      <c r="J2121" s="10">
        <v>30279</v>
      </c>
      <c r="K2121" s="10" t="str">
        <f>IF(MasterData5[[#This Row],[Income ]]&gt;$AB$12, "Above", "Below")</f>
        <v>Below</v>
      </c>
      <c r="L2121" s="10">
        <f>SUM(MasterData5[[#This Row],[MntWines]:[MntSweetProducts]])</f>
        <v>36</v>
      </c>
      <c r="M2121" s="53" t="str">
        <f>IF(MasterData5[[#This Row],[Total Purchase]]&gt;=500, "Over $500", "")</f>
        <v/>
      </c>
      <c r="N2121" s="10"/>
      <c r="O2121" s="14" t="str">
        <f>IF(AND(MasterData5[[#This Row],[MntWines]]&gt;=AB$4, MasterData5[[#This Row],[Income ]]&lt;=$AB$12), "Yes", "")</f>
        <v/>
      </c>
      <c r="P2121" s="14" t="str">
        <f>IF(AND(MasterData5[[#This Row],[MntFruits]]&gt;=AC$4, MasterData5[[#This Row],[Income ]]&lt;=$AB$12), "Yes", "")</f>
        <v/>
      </c>
      <c r="Q2121" s="14" t="str">
        <f>IF(AND(MasterData5[[#This Row],[MntMeatProducts]]&gt;=AD$4, MasterData5[[#This Row],[Income ]]&lt;=$AB$12), "Yes", "")</f>
        <v/>
      </c>
      <c r="R2121" s="14" t="str">
        <f>IF(AND(MasterData5[[#This Row],[MntFishProducts]]&gt;=AE$4, MasterData5[[#This Row],[Income ]]&lt;=$AB$12), "Yes", "")</f>
        <v/>
      </c>
      <c r="S2121" s="14" t="str">
        <f>IF(AND(MasterData5[[#This Row],[MntSweetProducts]]&gt;=AF$4, MasterData5[[#This Row],[Income ]]&lt;=$AB$12), "Yes", "")</f>
        <v/>
      </c>
      <c r="U2121" s="14" t="str">
        <f>IF(MasterData5[[#This Row],[MntWines]]&gt;=AB$4, "Yes", "")</f>
        <v/>
      </c>
      <c r="V2121" s="14" t="str">
        <f>IF(MasterData5[[#This Row],[MntFruits]]&gt;=AC$4, "Yes", "")</f>
        <v/>
      </c>
      <c r="W2121" s="14" t="str">
        <f>IF(MasterData5[[#This Row],[MntMeatProducts]]&gt;=AD$4, "Yes", "")</f>
        <v/>
      </c>
      <c r="X2121" s="14" t="str">
        <f>IF(MasterData5[[#This Row],[MntFishProducts]]&gt;=AE$4, "Yes", "")</f>
        <v/>
      </c>
      <c r="Y2121" s="14" t="str">
        <f>IF(MasterData5[[#This Row],[MntSweetProducts]]&gt;=AF$4, "Yes", "")</f>
        <v/>
      </c>
    </row>
    <row r="2122" spans="1:25" x14ac:dyDescent="0.3">
      <c r="A2122">
        <v>10643</v>
      </c>
      <c r="B2122" s="10">
        <v>124</v>
      </c>
      <c r="C2122" s="10">
        <v>83</v>
      </c>
      <c r="D2122" s="10">
        <v>267</v>
      </c>
      <c r="E2122" s="10">
        <v>85</v>
      </c>
      <c r="F2122" s="10">
        <v>59</v>
      </c>
      <c r="G2122" s="10">
        <v>35</v>
      </c>
      <c r="H2122" s="24">
        <f>2021-'Customer Profile'!B2121</f>
        <v>34</v>
      </c>
      <c r="I2122" s="10">
        <f>IF(Analysis!$B$60="Wine",B2122,IF(Analysis!$B$60="Fruit",C2122,IF(Analysis!$B$60="Meat",D2122,IF(Analysis!$B$60="Fish",E2122,IF(Analysis!$B$60="Sweet",F2122,"")))))</f>
        <v>85</v>
      </c>
      <c r="J2122" s="10">
        <v>42000</v>
      </c>
      <c r="K2122" s="10" t="str">
        <f>IF(MasterData5[[#This Row],[Income ]]&gt;$AB$12, "Above", "Below")</f>
        <v>Below</v>
      </c>
      <c r="L2122" s="10">
        <f>SUM(MasterData5[[#This Row],[MntWines]:[MntSweetProducts]])</f>
        <v>618</v>
      </c>
      <c r="M2122" s="53" t="str">
        <f>IF(MasterData5[[#This Row],[Total Purchase]]&gt;=500, "Over $500", "")</f>
        <v>Over $500</v>
      </c>
      <c r="N2122" s="10"/>
      <c r="O2122" s="14" t="str">
        <f>IF(AND(MasterData5[[#This Row],[MntWines]]&gt;=AB$4, MasterData5[[#This Row],[Income ]]&lt;=$AB$12), "Yes", "")</f>
        <v/>
      </c>
      <c r="P2122" s="14" t="str">
        <f>IF(AND(MasterData5[[#This Row],[MntFruits]]&gt;=AC$4, MasterData5[[#This Row],[Income ]]&lt;=$AB$12), "Yes", "")</f>
        <v>Yes</v>
      </c>
      <c r="Q2122" s="14" t="str">
        <f>IF(AND(MasterData5[[#This Row],[MntMeatProducts]]&gt;=AD$4, MasterData5[[#This Row],[Income ]]&lt;=$AB$12), "Yes", "")</f>
        <v>Yes</v>
      </c>
      <c r="R2122" s="14" t="str">
        <f>IF(AND(MasterData5[[#This Row],[MntFishProducts]]&gt;=AE$4, MasterData5[[#This Row],[Income ]]&lt;=$AB$12), "Yes", "")</f>
        <v>Yes</v>
      </c>
      <c r="S2122" s="14" t="str">
        <f>IF(AND(MasterData5[[#This Row],[MntSweetProducts]]&gt;=AF$4, MasterData5[[#This Row],[Income ]]&lt;=$AB$12), "Yes", "")</f>
        <v>Yes</v>
      </c>
      <c r="U2122" s="14" t="str">
        <f>IF(MasterData5[[#This Row],[MntWines]]&gt;=AB$4, "Yes", "")</f>
        <v/>
      </c>
      <c r="V2122" s="14" t="str">
        <f>IF(MasterData5[[#This Row],[MntFruits]]&gt;=AC$4, "Yes", "")</f>
        <v>Yes</v>
      </c>
      <c r="W2122" s="14" t="str">
        <f>IF(MasterData5[[#This Row],[MntMeatProducts]]&gt;=AD$4, "Yes", "")</f>
        <v>Yes</v>
      </c>
      <c r="X2122" s="14" t="str">
        <f>IF(MasterData5[[#This Row],[MntFishProducts]]&gt;=AE$4, "Yes", "")</f>
        <v>Yes</v>
      </c>
      <c r="Y2122" s="14" t="str">
        <f>IF(MasterData5[[#This Row],[MntSweetProducts]]&gt;=AF$4, "Yes", "")</f>
        <v>Yes</v>
      </c>
    </row>
    <row r="2123" spans="1:25" x14ac:dyDescent="0.3">
      <c r="A2123">
        <v>10648</v>
      </c>
      <c r="B2123" s="10">
        <v>398</v>
      </c>
      <c r="C2123" s="10">
        <v>96</v>
      </c>
      <c r="D2123" s="10">
        <v>447</v>
      </c>
      <c r="E2123" s="10">
        <v>220</v>
      </c>
      <c r="F2123" s="10">
        <v>96</v>
      </c>
      <c r="G2123" s="10">
        <v>32</v>
      </c>
      <c r="H2123" s="24">
        <f>2021-'Customer Profile'!B2122</f>
        <v>39</v>
      </c>
      <c r="I2123" s="10">
        <f>IF(Analysis!$B$60="Wine",B2123,IF(Analysis!$B$60="Fruit",C2123,IF(Analysis!$B$60="Meat",D2123,IF(Analysis!$B$60="Fish",E2123,IF(Analysis!$B$60="Sweet",F2123,"")))))</f>
        <v>220</v>
      </c>
      <c r="J2123" s="10">
        <v>66664</v>
      </c>
      <c r="K2123" s="10" t="str">
        <f>IF(MasterData5[[#This Row],[Income ]]&gt;$AB$12, "Above", "Below")</f>
        <v>Above</v>
      </c>
      <c r="L2123" s="10">
        <f>SUM(MasterData5[[#This Row],[MntWines]:[MntSweetProducts]])</f>
        <v>1257</v>
      </c>
      <c r="M2123" s="53" t="str">
        <f>IF(MasterData5[[#This Row],[Total Purchase]]&gt;=500, "Over $500", "")</f>
        <v>Over $500</v>
      </c>
      <c r="N2123" s="10"/>
      <c r="O2123" s="14" t="str">
        <f>IF(AND(MasterData5[[#This Row],[MntWines]]&gt;=AB$4, MasterData5[[#This Row],[Income ]]&lt;=$AB$12), "Yes", "")</f>
        <v/>
      </c>
      <c r="P2123" s="14" t="str">
        <f>IF(AND(MasterData5[[#This Row],[MntFruits]]&gt;=AC$4, MasterData5[[#This Row],[Income ]]&lt;=$AB$12), "Yes", "")</f>
        <v/>
      </c>
      <c r="Q2123" s="14" t="str">
        <f>IF(AND(MasterData5[[#This Row],[MntMeatProducts]]&gt;=AD$4, MasterData5[[#This Row],[Income ]]&lt;=$AB$12), "Yes", "")</f>
        <v/>
      </c>
      <c r="R2123" s="14" t="str">
        <f>IF(AND(MasterData5[[#This Row],[MntFishProducts]]&gt;=AE$4, MasterData5[[#This Row],[Income ]]&lt;=$AB$12), "Yes", "")</f>
        <v/>
      </c>
      <c r="S2123" s="14" t="str">
        <f>IF(AND(MasterData5[[#This Row],[MntSweetProducts]]&gt;=AF$4, MasterData5[[#This Row],[Income ]]&lt;=$AB$12), "Yes", "")</f>
        <v/>
      </c>
      <c r="U2123" s="14" t="str">
        <f>IF(MasterData5[[#This Row],[MntWines]]&gt;=AB$4, "Yes", "")</f>
        <v>Yes</v>
      </c>
      <c r="V2123" s="14" t="str">
        <f>IF(MasterData5[[#This Row],[MntFruits]]&gt;=AC$4, "Yes", "")</f>
        <v>Yes</v>
      </c>
      <c r="W2123" s="14" t="str">
        <f>IF(MasterData5[[#This Row],[MntMeatProducts]]&gt;=AD$4, "Yes", "")</f>
        <v>Yes</v>
      </c>
      <c r="X2123" s="14" t="str">
        <f>IF(MasterData5[[#This Row],[MntFishProducts]]&gt;=AE$4, "Yes", "")</f>
        <v>Yes</v>
      </c>
      <c r="Y2123" s="14" t="str">
        <f>IF(MasterData5[[#This Row],[MntSweetProducts]]&gt;=AF$4, "Yes", "")</f>
        <v>Yes</v>
      </c>
    </row>
    <row r="2124" spans="1:25" x14ac:dyDescent="0.3">
      <c r="A2124">
        <v>10652</v>
      </c>
      <c r="B2124" s="10">
        <v>240</v>
      </c>
      <c r="C2124" s="10">
        <v>67</v>
      </c>
      <c r="D2124" s="10">
        <v>500</v>
      </c>
      <c r="E2124" s="10">
        <v>199</v>
      </c>
      <c r="F2124" s="10">
        <v>0</v>
      </c>
      <c r="G2124" s="10">
        <v>163</v>
      </c>
      <c r="H2124" s="24">
        <f>2021-'Customer Profile'!B2123</f>
        <v>64</v>
      </c>
      <c r="I2124" s="10">
        <f>IF(Analysis!$B$60="Wine",B2124,IF(Analysis!$B$60="Fruit",C2124,IF(Analysis!$B$60="Meat",D2124,IF(Analysis!$B$60="Fish",E2124,IF(Analysis!$B$60="Sweet",F2124,"")))))</f>
        <v>199</v>
      </c>
      <c r="J2124" s="10">
        <v>65487</v>
      </c>
      <c r="K2124" s="10" t="str">
        <f>IF(MasterData5[[#This Row],[Income ]]&gt;$AB$12, "Above", "Below")</f>
        <v>Above</v>
      </c>
      <c r="L2124" s="10">
        <f>SUM(MasterData5[[#This Row],[MntWines]:[MntSweetProducts]])</f>
        <v>1006</v>
      </c>
      <c r="M2124" s="53" t="str">
        <f>IF(MasterData5[[#This Row],[Total Purchase]]&gt;=500, "Over $500", "")</f>
        <v>Over $500</v>
      </c>
      <c r="N2124" s="10"/>
      <c r="O2124" s="14" t="str">
        <f>IF(AND(MasterData5[[#This Row],[MntWines]]&gt;=AB$4, MasterData5[[#This Row],[Income ]]&lt;=$AB$12), "Yes", "")</f>
        <v/>
      </c>
      <c r="P2124" s="14" t="str">
        <f>IF(AND(MasterData5[[#This Row],[MntFruits]]&gt;=AC$4, MasterData5[[#This Row],[Income ]]&lt;=$AB$12), "Yes", "")</f>
        <v/>
      </c>
      <c r="Q2124" s="14" t="str">
        <f>IF(AND(MasterData5[[#This Row],[MntMeatProducts]]&gt;=AD$4, MasterData5[[#This Row],[Income ]]&lt;=$AB$12), "Yes", "")</f>
        <v/>
      </c>
      <c r="R2124" s="14" t="str">
        <f>IF(AND(MasterData5[[#This Row],[MntFishProducts]]&gt;=AE$4, MasterData5[[#This Row],[Income ]]&lt;=$AB$12), "Yes", "")</f>
        <v/>
      </c>
      <c r="S2124" s="14" t="str">
        <f>IF(AND(MasterData5[[#This Row],[MntSweetProducts]]&gt;=AF$4, MasterData5[[#This Row],[Income ]]&lt;=$AB$12), "Yes", "")</f>
        <v/>
      </c>
      <c r="U2124" s="14" t="str">
        <f>IF(MasterData5[[#This Row],[MntWines]]&gt;=AB$4, "Yes", "")</f>
        <v/>
      </c>
      <c r="V2124" s="14" t="str">
        <f>IF(MasterData5[[#This Row],[MntFruits]]&gt;=AC$4, "Yes", "")</f>
        <v>Yes</v>
      </c>
      <c r="W2124" s="14" t="str">
        <f>IF(MasterData5[[#This Row],[MntMeatProducts]]&gt;=AD$4, "Yes", "")</f>
        <v>Yes</v>
      </c>
      <c r="X2124" s="14" t="str">
        <f>IF(MasterData5[[#This Row],[MntFishProducts]]&gt;=AE$4, "Yes", "")</f>
        <v>Yes</v>
      </c>
      <c r="Y2124" s="14" t="str">
        <f>IF(MasterData5[[#This Row],[MntSweetProducts]]&gt;=AF$4, "Yes", "")</f>
        <v/>
      </c>
    </row>
    <row r="2125" spans="1:25" x14ac:dyDescent="0.3">
      <c r="A2125">
        <v>10659</v>
      </c>
      <c r="B2125" s="10">
        <v>2</v>
      </c>
      <c r="C2125" s="10">
        <v>8</v>
      </c>
      <c r="D2125" s="10">
        <v>11</v>
      </c>
      <c r="E2125" s="10">
        <v>3</v>
      </c>
      <c r="F2125" s="10">
        <v>8</v>
      </c>
      <c r="G2125" s="10">
        <v>21</v>
      </c>
      <c r="H2125" s="24">
        <f>2021-'Customer Profile'!B2124</f>
        <v>42</v>
      </c>
      <c r="I2125" s="10">
        <f>IF(Analysis!$B$60="Wine",B2125,IF(Analysis!$B$60="Fruit",C2125,IF(Analysis!$B$60="Meat",D2125,IF(Analysis!$B$60="Fish",E2125,IF(Analysis!$B$60="Sweet",F2125,"")))))</f>
        <v>3</v>
      </c>
      <c r="J2125" s="10">
        <v>7500</v>
      </c>
      <c r="K2125" s="10" t="str">
        <f>IF(MasterData5[[#This Row],[Income ]]&gt;$AB$12, "Above", "Below")</f>
        <v>Below</v>
      </c>
      <c r="L2125" s="10">
        <f>SUM(MasterData5[[#This Row],[MntWines]:[MntSweetProducts]])</f>
        <v>32</v>
      </c>
      <c r="M2125" s="53" t="str">
        <f>IF(MasterData5[[#This Row],[Total Purchase]]&gt;=500, "Over $500", "")</f>
        <v/>
      </c>
      <c r="N2125" s="10"/>
      <c r="O2125" s="14" t="str">
        <f>IF(AND(MasterData5[[#This Row],[MntWines]]&gt;=AB$4, MasterData5[[#This Row],[Income ]]&lt;=$AB$12), "Yes", "")</f>
        <v/>
      </c>
      <c r="P2125" s="14" t="str">
        <f>IF(AND(MasterData5[[#This Row],[MntFruits]]&gt;=AC$4, MasterData5[[#This Row],[Income ]]&lt;=$AB$12), "Yes", "")</f>
        <v/>
      </c>
      <c r="Q2125" s="14" t="str">
        <f>IF(AND(MasterData5[[#This Row],[MntMeatProducts]]&gt;=AD$4, MasterData5[[#This Row],[Income ]]&lt;=$AB$12), "Yes", "")</f>
        <v/>
      </c>
      <c r="R2125" s="14" t="str">
        <f>IF(AND(MasterData5[[#This Row],[MntFishProducts]]&gt;=AE$4, MasterData5[[#This Row],[Income ]]&lt;=$AB$12), "Yes", "")</f>
        <v/>
      </c>
      <c r="S2125" s="14" t="str">
        <f>IF(AND(MasterData5[[#This Row],[MntSweetProducts]]&gt;=AF$4, MasterData5[[#This Row],[Income ]]&lt;=$AB$12), "Yes", "")</f>
        <v/>
      </c>
      <c r="U2125" s="14" t="str">
        <f>IF(MasterData5[[#This Row],[MntWines]]&gt;=AB$4, "Yes", "")</f>
        <v/>
      </c>
      <c r="V2125" s="14" t="str">
        <f>IF(MasterData5[[#This Row],[MntFruits]]&gt;=AC$4, "Yes", "")</f>
        <v/>
      </c>
      <c r="W2125" s="14" t="str">
        <f>IF(MasterData5[[#This Row],[MntMeatProducts]]&gt;=AD$4, "Yes", "")</f>
        <v/>
      </c>
      <c r="X2125" s="14" t="str">
        <f>IF(MasterData5[[#This Row],[MntFishProducts]]&gt;=AE$4, "Yes", "")</f>
        <v/>
      </c>
      <c r="Y2125" s="14" t="str">
        <f>IF(MasterData5[[#This Row],[MntSweetProducts]]&gt;=AF$4, "Yes", "")</f>
        <v/>
      </c>
    </row>
    <row r="2126" spans="1:25" x14ac:dyDescent="0.3">
      <c r="A2126">
        <v>10660</v>
      </c>
      <c r="B2126" s="10">
        <v>349</v>
      </c>
      <c r="C2126" s="10">
        <v>7</v>
      </c>
      <c r="D2126" s="10">
        <v>35</v>
      </c>
      <c r="E2126" s="10">
        <v>0</v>
      </c>
      <c r="F2126" s="10">
        <v>0</v>
      </c>
      <c r="G2126" s="10">
        <v>47</v>
      </c>
      <c r="H2126" s="24">
        <f>2021-'Customer Profile'!B2125</f>
        <v>64</v>
      </c>
      <c r="I2126" s="10">
        <f>IF(Analysis!$B$60="Wine",B2126,IF(Analysis!$B$60="Fruit",C2126,IF(Analysis!$B$60="Meat",D2126,IF(Analysis!$B$60="Fish",E2126,IF(Analysis!$B$60="Sweet",F2126,"")))))</f>
        <v>0</v>
      </c>
      <c r="J2126" s="10">
        <v>66726</v>
      </c>
      <c r="K2126" s="10" t="str">
        <f>IF(MasterData5[[#This Row],[Income ]]&gt;$AB$12, "Above", "Below")</f>
        <v>Above</v>
      </c>
      <c r="L2126" s="10">
        <f>SUM(MasterData5[[#This Row],[MntWines]:[MntSweetProducts]])</f>
        <v>391</v>
      </c>
      <c r="M2126" s="53" t="str">
        <f>IF(MasterData5[[#This Row],[Total Purchase]]&gt;=500, "Over $500", "")</f>
        <v/>
      </c>
      <c r="N2126" s="10"/>
      <c r="O2126" s="14" t="str">
        <f>IF(AND(MasterData5[[#This Row],[MntWines]]&gt;=AB$4, MasterData5[[#This Row],[Income ]]&lt;=$AB$12), "Yes", "")</f>
        <v/>
      </c>
      <c r="P2126" s="14" t="str">
        <f>IF(AND(MasterData5[[#This Row],[MntFruits]]&gt;=AC$4, MasterData5[[#This Row],[Income ]]&lt;=$AB$12), "Yes", "")</f>
        <v/>
      </c>
      <c r="Q2126" s="14" t="str">
        <f>IF(AND(MasterData5[[#This Row],[MntMeatProducts]]&gt;=AD$4, MasterData5[[#This Row],[Income ]]&lt;=$AB$12), "Yes", "")</f>
        <v/>
      </c>
      <c r="R2126" s="14" t="str">
        <f>IF(AND(MasterData5[[#This Row],[MntFishProducts]]&gt;=AE$4, MasterData5[[#This Row],[Income ]]&lt;=$AB$12), "Yes", "")</f>
        <v/>
      </c>
      <c r="S2126" s="14" t="str">
        <f>IF(AND(MasterData5[[#This Row],[MntSweetProducts]]&gt;=AF$4, MasterData5[[#This Row],[Income ]]&lt;=$AB$12), "Yes", "")</f>
        <v/>
      </c>
      <c r="U2126" s="14" t="str">
        <f>IF(MasterData5[[#This Row],[MntWines]]&gt;=AB$4, "Yes", "")</f>
        <v>Yes</v>
      </c>
      <c r="V2126" s="14" t="str">
        <f>IF(MasterData5[[#This Row],[MntFruits]]&gt;=AC$4, "Yes", "")</f>
        <v/>
      </c>
      <c r="W2126" s="14" t="str">
        <f>IF(MasterData5[[#This Row],[MntMeatProducts]]&gt;=AD$4, "Yes", "")</f>
        <v/>
      </c>
      <c r="X2126" s="14" t="str">
        <f>IF(MasterData5[[#This Row],[MntFishProducts]]&gt;=AE$4, "Yes", "")</f>
        <v/>
      </c>
      <c r="Y2126" s="14" t="str">
        <f>IF(MasterData5[[#This Row],[MntSweetProducts]]&gt;=AF$4, "Yes", "")</f>
        <v/>
      </c>
    </row>
    <row r="2127" spans="1:25" x14ac:dyDescent="0.3">
      <c r="A2127">
        <v>10664</v>
      </c>
      <c r="B2127" s="10">
        <v>400</v>
      </c>
      <c r="C2127" s="10">
        <v>4</v>
      </c>
      <c r="D2127" s="10">
        <v>35</v>
      </c>
      <c r="E2127" s="10">
        <v>6</v>
      </c>
      <c r="F2127" s="10">
        <v>0</v>
      </c>
      <c r="G2127" s="10">
        <v>22</v>
      </c>
      <c r="H2127" s="24">
        <f>2021-'Customer Profile'!B2126</f>
        <v>72</v>
      </c>
      <c r="I2127" s="10">
        <f>IF(Analysis!$B$60="Wine",B2127,IF(Analysis!$B$60="Fruit",C2127,IF(Analysis!$B$60="Meat",D2127,IF(Analysis!$B$60="Fish",E2127,IF(Analysis!$B$60="Sweet",F2127,"")))))</f>
        <v>6</v>
      </c>
      <c r="J2127" s="10">
        <v>51529</v>
      </c>
      <c r="K2127" s="10" t="str">
        <f>IF(MasterData5[[#This Row],[Income ]]&gt;$AB$12, "Above", "Below")</f>
        <v>Below</v>
      </c>
      <c r="L2127" s="10">
        <f>SUM(MasterData5[[#This Row],[MntWines]:[MntSweetProducts]])</f>
        <v>445</v>
      </c>
      <c r="M2127" s="53" t="str">
        <f>IF(MasterData5[[#This Row],[Total Purchase]]&gt;=500, "Over $500", "")</f>
        <v/>
      </c>
      <c r="N2127" s="10"/>
      <c r="O2127" s="14" t="str">
        <f>IF(AND(MasterData5[[#This Row],[MntWines]]&gt;=AB$4, MasterData5[[#This Row],[Income ]]&lt;=$AB$12), "Yes", "")</f>
        <v>Yes</v>
      </c>
      <c r="P2127" s="14" t="str">
        <f>IF(AND(MasterData5[[#This Row],[MntFruits]]&gt;=AC$4, MasterData5[[#This Row],[Income ]]&lt;=$AB$12), "Yes", "")</f>
        <v/>
      </c>
      <c r="Q2127" s="14" t="str">
        <f>IF(AND(MasterData5[[#This Row],[MntMeatProducts]]&gt;=AD$4, MasterData5[[#This Row],[Income ]]&lt;=$AB$12), "Yes", "")</f>
        <v/>
      </c>
      <c r="R2127" s="14" t="str">
        <f>IF(AND(MasterData5[[#This Row],[MntFishProducts]]&gt;=AE$4, MasterData5[[#This Row],[Income ]]&lt;=$AB$12), "Yes", "")</f>
        <v/>
      </c>
      <c r="S2127" s="14" t="str">
        <f>IF(AND(MasterData5[[#This Row],[MntSweetProducts]]&gt;=AF$4, MasterData5[[#This Row],[Income ]]&lt;=$AB$12), "Yes", "")</f>
        <v/>
      </c>
      <c r="U2127" s="14" t="str">
        <f>IF(MasterData5[[#This Row],[MntWines]]&gt;=AB$4, "Yes", "")</f>
        <v>Yes</v>
      </c>
      <c r="V2127" s="14" t="str">
        <f>IF(MasterData5[[#This Row],[MntFruits]]&gt;=AC$4, "Yes", "")</f>
        <v/>
      </c>
      <c r="W2127" s="14" t="str">
        <f>IF(MasterData5[[#This Row],[MntMeatProducts]]&gt;=AD$4, "Yes", "")</f>
        <v/>
      </c>
      <c r="X2127" s="14" t="str">
        <f>IF(MasterData5[[#This Row],[MntFishProducts]]&gt;=AE$4, "Yes", "")</f>
        <v/>
      </c>
      <c r="Y2127" s="14" t="str">
        <f>IF(MasterData5[[#This Row],[MntSweetProducts]]&gt;=AF$4, "Yes", "")</f>
        <v/>
      </c>
    </row>
    <row r="2128" spans="1:25" x14ac:dyDescent="0.3">
      <c r="A2128">
        <v>10669</v>
      </c>
      <c r="B2128" s="10">
        <v>277</v>
      </c>
      <c r="C2128" s="10">
        <v>21</v>
      </c>
      <c r="D2128" s="10">
        <v>64</v>
      </c>
      <c r="E2128" s="10">
        <v>62</v>
      </c>
      <c r="F2128" s="10">
        <v>21</v>
      </c>
      <c r="G2128" s="10">
        <v>25</v>
      </c>
      <c r="H2128" s="24">
        <f>2021-'Customer Profile'!B2127</f>
        <v>40</v>
      </c>
      <c r="I2128" s="10">
        <f>IF(Analysis!$B$60="Wine",B2128,IF(Analysis!$B$60="Fruit",C2128,IF(Analysis!$B$60="Meat",D2128,IF(Analysis!$B$60="Fish",E2128,IF(Analysis!$B$60="Sweet",F2128,"")))))</f>
        <v>62</v>
      </c>
      <c r="J2128" s="10">
        <v>54386</v>
      </c>
      <c r="K2128" s="10" t="str">
        <f>IF(MasterData5[[#This Row],[Income ]]&gt;$AB$12, "Above", "Below")</f>
        <v>Above</v>
      </c>
      <c r="L2128" s="10">
        <f>SUM(MasterData5[[#This Row],[MntWines]:[MntSweetProducts]])</f>
        <v>445</v>
      </c>
      <c r="M2128" s="53" t="str">
        <f>IF(MasterData5[[#This Row],[Total Purchase]]&gt;=500, "Over $500", "")</f>
        <v/>
      </c>
      <c r="N2128" s="10"/>
      <c r="O2128" s="14" t="str">
        <f>IF(AND(MasterData5[[#This Row],[MntWines]]&gt;=AB$4, MasterData5[[#This Row],[Income ]]&lt;=$AB$12), "Yes", "")</f>
        <v/>
      </c>
      <c r="P2128" s="14" t="str">
        <f>IF(AND(MasterData5[[#This Row],[MntFruits]]&gt;=AC$4, MasterData5[[#This Row],[Income ]]&lt;=$AB$12), "Yes", "")</f>
        <v/>
      </c>
      <c r="Q2128" s="14" t="str">
        <f>IF(AND(MasterData5[[#This Row],[MntMeatProducts]]&gt;=AD$4, MasterData5[[#This Row],[Income ]]&lt;=$AB$12), "Yes", "")</f>
        <v/>
      </c>
      <c r="R2128" s="14" t="str">
        <f>IF(AND(MasterData5[[#This Row],[MntFishProducts]]&gt;=AE$4, MasterData5[[#This Row],[Income ]]&lt;=$AB$12), "Yes", "")</f>
        <v/>
      </c>
      <c r="S2128" s="14" t="str">
        <f>IF(AND(MasterData5[[#This Row],[MntSweetProducts]]&gt;=AF$4, MasterData5[[#This Row],[Income ]]&lt;=$AB$12), "Yes", "")</f>
        <v/>
      </c>
      <c r="U2128" s="14" t="str">
        <f>IF(MasterData5[[#This Row],[MntWines]]&gt;=AB$4, "Yes", "")</f>
        <v/>
      </c>
      <c r="V2128" s="14" t="str">
        <f>IF(MasterData5[[#This Row],[MntFruits]]&gt;=AC$4, "Yes", "")</f>
        <v/>
      </c>
      <c r="W2128" s="14" t="str">
        <f>IF(MasterData5[[#This Row],[MntMeatProducts]]&gt;=AD$4, "Yes", "")</f>
        <v/>
      </c>
      <c r="X2128" s="14" t="str">
        <f>IF(MasterData5[[#This Row],[MntFishProducts]]&gt;=AE$4, "Yes", "")</f>
        <v>Yes</v>
      </c>
      <c r="Y2128" s="14" t="str">
        <f>IF(MasterData5[[#This Row],[MntSweetProducts]]&gt;=AF$4, "Yes", "")</f>
        <v/>
      </c>
    </row>
    <row r="2129" spans="1:25" x14ac:dyDescent="0.3">
      <c r="A2129">
        <v>10673</v>
      </c>
      <c r="B2129" s="10">
        <v>760</v>
      </c>
      <c r="C2129" s="10">
        <v>80</v>
      </c>
      <c r="D2129" s="10">
        <v>466</v>
      </c>
      <c r="E2129" s="10">
        <v>17</v>
      </c>
      <c r="F2129" s="10">
        <v>13</v>
      </c>
      <c r="G2129" s="10">
        <v>80</v>
      </c>
      <c r="H2129" s="24">
        <f>2021-'Customer Profile'!B2128</f>
        <v>45</v>
      </c>
      <c r="I2129" s="10">
        <f>IF(Analysis!$B$60="Wine",B2129,IF(Analysis!$B$60="Fruit",C2129,IF(Analysis!$B$60="Meat",D2129,IF(Analysis!$B$60="Fish",E2129,IF(Analysis!$B$60="Sweet",F2129,"")))))</f>
        <v>17</v>
      </c>
      <c r="J2129" s="10">
        <v>68397</v>
      </c>
      <c r="K2129" s="10" t="str">
        <f>IF(MasterData5[[#This Row],[Income ]]&gt;$AB$12, "Above", "Below")</f>
        <v>Above</v>
      </c>
      <c r="L2129" s="10">
        <f>SUM(MasterData5[[#This Row],[MntWines]:[MntSweetProducts]])</f>
        <v>1336</v>
      </c>
      <c r="M2129" s="53" t="str">
        <f>IF(MasterData5[[#This Row],[Total Purchase]]&gt;=500, "Over $500", "")</f>
        <v>Over $500</v>
      </c>
      <c r="N2129" s="10"/>
      <c r="O2129" s="14" t="str">
        <f>IF(AND(MasterData5[[#This Row],[MntWines]]&gt;=AB$4, MasterData5[[#This Row],[Income ]]&lt;=$AB$12), "Yes", "")</f>
        <v/>
      </c>
      <c r="P2129" s="14" t="str">
        <f>IF(AND(MasterData5[[#This Row],[MntFruits]]&gt;=AC$4, MasterData5[[#This Row],[Income ]]&lt;=$AB$12), "Yes", "")</f>
        <v/>
      </c>
      <c r="Q2129" s="14" t="str">
        <f>IF(AND(MasterData5[[#This Row],[MntMeatProducts]]&gt;=AD$4, MasterData5[[#This Row],[Income ]]&lt;=$AB$12), "Yes", "")</f>
        <v/>
      </c>
      <c r="R2129" s="14" t="str">
        <f>IF(AND(MasterData5[[#This Row],[MntFishProducts]]&gt;=AE$4, MasterData5[[#This Row],[Income ]]&lt;=$AB$12), "Yes", "")</f>
        <v/>
      </c>
      <c r="S2129" s="14" t="str">
        <f>IF(AND(MasterData5[[#This Row],[MntSweetProducts]]&gt;=AF$4, MasterData5[[#This Row],[Income ]]&lt;=$AB$12), "Yes", "")</f>
        <v/>
      </c>
      <c r="U2129" s="14" t="str">
        <f>IF(MasterData5[[#This Row],[MntWines]]&gt;=AB$4, "Yes", "")</f>
        <v>Yes</v>
      </c>
      <c r="V2129" s="14" t="str">
        <f>IF(MasterData5[[#This Row],[MntFruits]]&gt;=AC$4, "Yes", "")</f>
        <v>Yes</v>
      </c>
      <c r="W2129" s="14" t="str">
        <f>IF(MasterData5[[#This Row],[MntMeatProducts]]&gt;=AD$4, "Yes", "")</f>
        <v>Yes</v>
      </c>
      <c r="X2129" s="14" t="str">
        <f>IF(MasterData5[[#This Row],[MntFishProducts]]&gt;=AE$4, "Yes", "")</f>
        <v/>
      </c>
      <c r="Y2129" s="14" t="str">
        <f>IF(MasterData5[[#This Row],[MntSweetProducts]]&gt;=AF$4, "Yes", "")</f>
        <v/>
      </c>
    </row>
    <row r="2130" spans="1:25" x14ac:dyDescent="0.3">
      <c r="A2130">
        <v>10675</v>
      </c>
      <c r="B2130" s="10">
        <v>909</v>
      </c>
      <c r="C2130" s="10">
        <v>11</v>
      </c>
      <c r="D2130" s="10">
        <v>218</v>
      </c>
      <c r="E2130" s="10">
        <v>0</v>
      </c>
      <c r="F2130" s="10">
        <v>0</v>
      </c>
      <c r="G2130" s="10">
        <v>23</v>
      </c>
      <c r="H2130" s="24">
        <f>2021-'Customer Profile'!B2129</f>
        <v>65</v>
      </c>
      <c r="I2130" s="10">
        <f>IF(Analysis!$B$60="Wine",B2130,IF(Analysis!$B$60="Fruit",C2130,IF(Analysis!$B$60="Meat",D2130,IF(Analysis!$B$60="Fish",E2130,IF(Analysis!$B$60="Sweet",F2130,"")))))</f>
        <v>0</v>
      </c>
      <c r="J2130" s="10">
        <v>66334</v>
      </c>
      <c r="K2130" s="10" t="str">
        <f>IF(MasterData5[[#This Row],[Income ]]&gt;$AB$12, "Above", "Below")</f>
        <v>Above</v>
      </c>
      <c r="L2130" s="10">
        <f>SUM(MasterData5[[#This Row],[MntWines]:[MntSweetProducts]])</f>
        <v>1138</v>
      </c>
      <c r="M2130" s="53" t="str">
        <f>IF(MasterData5[[#This Row],[Total Purchase]]&gt;=500, "Over $500", "")</f>
        <v>Over $500</v>
      </c>
      <c r="N2130" s="10"/>
      <c r="O2130" s="14" t="str">
        <f>IF(AND(MasterData5[[#This Row],[MntWines]]&gt;=AB$4, MasterData5[[#This Row],[Income ]]&lt;=$AB$12), "Yes", "")</f>
        <v/>
      </c>
      <c r="P2130" s="14" t="str">
        <f>IF(AND(MasterData5[[#This Row],[MntFruits]]&gt;=AC$4, MasterData5[[#This Row],[Income ]]&lt;=$AB$12), "Yes", "")</f>
        <v/>
      </c>
      <c r="Q2130" s="14" t="str">
        <f>IF(AND(MasterData5[[#This Row],[MntMeatProducts]]&gt;=AD$4, MasterData5[[#This Row],[Income ]]&lt;=$AB$12), "Yes", "")</f>
        <v/>
      </c>
      <c r="R2130" s="14" t="str">
        <f>IF(AND(MasterData5[[#This Row],[MntFishProducts]]&gt;=AE$4, MasterData5[[#This Row],[Income ]]&lt;=$AB$12), "Yes", "")</f>
        <v/>
      </c>
      <c r="S2130" s="14" t="str">
        <f>IF(AND(MasterData5[[#This Row],[MntSweetProducts]]&gt;=AF$4, MasterData5[[#This Row],[Income ]]&lt;=$AB$12), "Yes", "")</f>
        <v/>
      </c>
      <c r="U2130" s="14" t="str">
        <f>IF(MasterData5[[#This Row],[MntWines]]&gt;=AB$4, "Yes", "")</f>
        <v>Yes</v>
      </c>
      <c r="V2130" s="14" t="str">
        <f>IF(MasterData5[[#This Row],[MntFruits]]&gt;=AC$4, "Yes", "")</f>
        <v/>
      </c>
      <c r="W2130" s="14" t="str">
        <f>IF(MasterData5[[#This Row],[MntMeatProducts]]&gt;=AD$4, "Yes", "")</f>
        <v>Yes</v>
      </c>
      <c r="X2130" s="14" t="str">
        <f>IF(MasterData5[[#This Row],[MntFishProducts]]&gt;=AE$4, "Yes", "")</f>
        <v/>
      </c>
      <c r="Y2130" s="14" t="str">
        <f>IF(MasterData5[[#This Row],[MntSweetProducts]]&gt;=AF$4, "Yes", "")</f>
        <v/>
      </c>
    </row>
    <row r="2131" spans="1:25" x14ac:dyDescent="0.3">
      <c r="A2131">
        <v>10676</v>
      </c>
      <c r="B2131" s="10">
        <v>145</v>
      </c>
      <c r="C2131" s="10">
        <v>193</v>
      </c>
      <c r="D2131" s="10">
        <v>459</v>
      </c>
      <c r="E2131" s="10">
        <v>205</v>
      </c>
      <c r="F2131" s="10">
        <v>26</v>
      </c>
      <c r="G2131" s="10">
        <v>145</v>
      </c>
      <c r="H2131" s="24">
        <f>2021-'Customer Profile'!B2130</f>
        <v>39</v>
      </c>
      <c r="I2131" s="10">
        <f>IF(Analysis!$B$60="Wine",B2131,IF(Analysis!$B$60="Fruit",C2131,IF(Analysis!$B$60="Meat",D2131,IF(Analysis!$B$60="Fish",E2131,IF(Analysis!$B$60="Sweet",F2131,"")))))</f>
        <v>205</v>
      </c>
      <c r="J2131" s="10">
        <v>63211</v>
      </c>
      <c r="K2131" s="10" t="str">
        <f>IF(MasterData5[[#This Row],[Income ]]&gt;$AB$12, "Above", "Below")</f>
        <v>Above</v>
      </c>
      <c r="L2131" s="10">
        <f>SUM(MasterData5[[#This Row],[MntWines]:[MntSweetProducts]])</f>
        <v>1028</v>
      </c>
      <c r="M2131" s="53" t="str">
        <f>IF(MasterData5[[#This Row],[Total Purchase]]&gt;=500, "Over $500", "")</f>
        <v>Over $500</v>
      </c>
      <c r="N2131" s="10"/>
      <c r="O2131" s="14" t="str">
        <f>IF(AND(MasterData5[[#This Row],[MntWines]]&gt;=AB$4, MasterData5[[#This Row],[Income ]]&lt;=$AB$12), "Yes", "")</f>
        <v/>
      </c>
      <c r="P2131" s="14" t="str">
        <f>IF(AND(MasterData5[[#This Row],[MntFruits]]&gt;=AC$4, MasterData5[[#This Row],[Income ]]&lt;=$AB$12), "Yes", "")</f>
        <v/>
      </c>
      <c r="Q2131" s="14" t="str">
        <f>IF(AND(MasterData5[[#This Row],[MntMeatProducts]]&gt;=AD$4, MasterData5[[#This Row],[Income ]]&lt;=$AB$12), "Yes", "")</f>
        <v/>
      </c>
      <c r="R2131" s="14" t="str">
        <f>IF(AND(MasterData5[[#This Row],[MntFishProducts]]&gt;=AE$4, MasterData5[[#This Row],[Income ]]&lt;=$AB$12), "Yes", "")</f>
        <v/>
      </c>
      <c r="S2131" s="14" t="str">
        <f>IF(AND(MasterData5[[#This Row],[MntSweetProducts]]&gt;=AF$4, MasterData5[[#This Row],[Income ]]&lt;=$AB$12), "Yes", "")</f>
        <v/>
      </c>
      <c r="U2131" s="14" t="str">
        <f>IF(MasterData5[[#This Row],[MntWines]]&gt;=AB$4, "Yes", "")</f>
        <v/>
      </c>
      <c r="V2131" s="14" t="str">
        <f>IF(MasterData5[[#This Row],[MntFruits]]&gt;=AC$4, "Yes", "")</f>
        <v>Yes</v>
      </c>
      <c r="W2131" s="14" t="str">
        <f>IF(MasterData5[[#This Row],[MntMeatProducts]]&gt;=AD$4, "Yes", "")</f>
        <v>Yes</v>
      </c>
      <c r="X2131" s="14" t="str">
        <f>IF(MasterData5[[#This Row],[MntFishProducts]]&gt;=AE$4, "Yes", "")</f>
        <v>Yes</v>
      </c>
      <c r="Y2131" s="14" t="str">
        <f>IF(MasterData5[[#This Row],[MntSweetProducts]]&gt;=AF$4, "Yes", "")</f>
        <v/>
      </c>
    </row>
    <row r="2132" spans="1:25" x14ac:dyDescent="0.3">
      <c r="A2132">
        <v>10678</v>
      </c>
      <c r="B2132" s="10">
        <v>653</v>
      </c>
      <c r="C2132" s="10">
        <v>17</v>
      </c>
      <c r="D2132" s="10">
        <v>170</v>
      </c>
      <c r="E2132" s="10">
        <v>34</v>
      </c>
      <c r="F2132" s="10">
        <v>26</v>
      </c>
      <c r="G2132" s="10">
        <v>17</v>
      </c>
      <c r="H2132" s="24">
        <f>2021-'Customer Profile'!B2131</f>
        <v>62</v>
      </c>
      <c r="I2132" s="10">
        <f>IF(Analysis!$B$60="Wine",B2132,IF(Analysis!$B$60="Fruit",C2132,IF(Analysis!$B$60="Meat",D2132,IF(Analysis!$B$60="Fish",E2132,IF(Analysis!$B$60="Sweet",F2132,"")))))</f>
        <v>34</v>
      </c>
      <c r="J2132" s="10">
        <v>71232</v>
      </c>
      <c r="K2132" s="10" t="str">
        <f>IF(MasterData5[[#This Row],[Income ]]&gt;$AB$12, "Above", "Below")</f>
        <v>Above</v>
      </c>
      <c r="L2132" s="10">
        <f>SUM(MasterData5[[#This Row],[MntWines]:[MntSweetProducts]])</f>
        <v>900</v>
      </c>
      <c r="M2132" s="53" t="str">
        <f>IF(MasterData5[[#This Row],[Total Purchase]]&gt;=500, "Over $500", "")</f>
        <v>Over $500</v>
      </c>
      <c r="N2132" s="10"/>
      <c r="O2132" s="14" t="str">
        <f>IF(AND(MasterData5[[#This Row],[MntWines]]&gt;=AB$4, MasterData5[[#This Row],[Income ]]&lt;=$AB$12), "Yes", "")</f>
        <v/>
      </c>
      <c r="P2132" s="14" t="str">
        <f>IF(AND(MasterData5[[#This Row],[MntFruits]]&gt;=AC$4, MasterData5[[#This Row],[Income ]]&lt;=$AB$12), "Yes", "")</f>
        <v/>
      </c>
      <c r="Q2132" s="14" t="str">
        <f>IF(AND(MasterData5[[#This Row],[MntMeatProducts]]&gt;=AD$4, MasterData5[[#This Row],[Income ]]&lt;=$AB$12), "Yes", "")</f>
        <v/>
      </c>
      <c r="R2132" s="14" t="str">
        <f>IF(AND(MasterData5[[#This Row],[MntFishProducts]]&gt;=AE$4, MasterData5[[#This Row],[Income ]]&lt;=$AB$12), "Yes", "")</f>
        <v/>
      </c>
      <c r="S2132" s="14" t="str">
        <f>IF(AND(MasterData5[[#This Row],[MntSweetProducts]]&gt;=AF$4, MasterData5[[#This Row],[Income ]]&lt;=$AB$12), "Yes", "")</f>
        <v/>
      </c>
      <c r="U2132" s="14" t="str">
        <f>IF(MasterData5[[#This Row],[MntWines]]&gt;=AB$4, "Yes", "")</f>
        <v>Yes</v>
      </c>
      <c r="V2132" s="14" t="str">
        <f>IF(MasterData5[[#This Row],[MntFruits]]&gt;=AC$4, "Yes", "")</f>
        <v/>
      </c>
      <c r="W2132" s="14" t="str">
        <f>IF(MasterData5[[#This Row],[MntMeatProducts]]&gt;=AD$4, "Yes", "")</f>
        <v>Yes</v>
      </c>
      <c r="X2132" s="14" t="str">
        <f>IF(MasterData5[[#This Row],[MntFishProducts]]&gt;=AE$4, "Yes", "")</f>
        <v/>
      </c>
      <c r="Y2132" s="14" t="str">
        <f>IF(MasterData5[[#This Row],[MntSweetProducts]]&gt;=AF$4, "Yes", "")</f>
        <v/>
      </c>
    </row>
    <row r="2133" spans="1:25" x14ac:dyDescent="0.3">
      <c r="A2133">
        <v>10680</v>
      </c>
      <c r="B2133" s="10">
        <v>45</v>
      </c>
      <c r="C2133" s="10">
        <v>0</v>
      </c>
      <c r="D2133" s="10">
        <v>16</v>
      </c>
      <c r="E2133" s="10">
        <v>2</v>
      </c>
      <c r="F2133" s="10">
        <v>1</v>
      </c>
      <c r="G2133" s="10">
        <v>6</v>
      </c>
      <c r="H2133" s="24">
        <f>2021-'Customer Profile'!B2132</f>
        <v>35</v>
      </c>
      <c r="I2133" s="10">
        <f>IF(Analysis!$B$60="Wine",B2133,IF(Analysis!$B$60="Fruit",C2133,IF(Analysis!$B$60="Meat",D2133,IF(Analysis!$B$60="Fish",E2133,IF(Analysis!$B$60="Sweet",F2133,"")))))</f>
        <v>2</v>
      </c>
      <c r="J2133" s="10">
        <v>33235</v>
      </c>
      <c r="K2133" s="10" t="str">
        <f>IF(MasterData5[[#This Row],[Income ]]&gt;$AB$12, "Above", "Below")</f>
        <v>Below</v>
      </c>
      <c r="L2133" s="10">
        <f>SUM(MasterData5[[#This Row],[MntWines]:[MntSweetProducts]])</f>
        <v>64</v>
      </c>
      <c r="M2133" s="53" t="str">
        <f>IF(MasterData5[[#This Row],[Total Purchase]]&gt;=500, "Over $500", "")</f>
        <v/>
      </c>
      <c r="N2133" s="10"/>
      <c r="O2133" s="14" t="str">
        <f>IF(AND(MasterData5[[#This Row],[MntWines]]&gt;=AB$4, MasterData5[[#This Row],[Income ]]&lt;=$AB$12), "Yes", "")</f>
        <v/>
      </c>
      <c r="P2133" s="14" t="str">
        <f>IF(AND(MasterData5[[#This Row],[MntFruits]]&gt;=AC$4, MasterData5[[#This Row],[Income ]]&lt;=$AB$12), "Yes", "")</f>
        <v/>
      </c>
      <c r="Q2133" s="14" t="str">
        <f>IF(AND(MasterData5[[#This Row],[MntMeatProducts]]&gt;=AD$4, MasterData5[[#This Row],[Income ]]&lt;=$AB$12), "Yes", "")</f>
        <v/>
      </c>
      <c r="R2133" s="14" t="str">
        <f>IF(AND(MasterData5[[#This Row],[MntFishProducts]]&gt;=AE$4, MasterData5[[#This Row],[Income ]]&lt;=$AB$12), "Yes", "")</f>
        <v/>
      </c>
      <c r="S2133" s="14" t="str">
        <f>IF(AND(MasterData5[[#This Row],[MntSweetProducts]]&gt;=AF$4, MasterData5[[#This Row],[Income ]]&lt;=$AB$12), "Yes", "")</f>
        <v/>
      </c>
      <c r="U2133" s="14" t="str">
        <f>IF(MasterData5[[#This Row],[MntWines]]&gt;=AB$4, "Yes", "")</f>
        <v/>
      </c>
      <c r="V2133" s="14" t="str">
        <f>IF(MasterData5[[#This Row],[MntFruits]]&gt;=AC$4, "Yes", "")</f>
        <v/>
      </c>
      <c r="W2133" s="14" t="str">
        <f>IF(MasterData5[[#This Row],[MntMeatProducts]]&gt;=AD$4, "Yes", "")</f>
        <v/>
      </c>
      <c r="X2133" s="14" t="str">
        <f>IF(MasterData5[[#This Row],[MntFishProducts]]&gt;=AE$4, "Yes", "")</f>
        <v/>
      </c>
      <c r="Y2133" s="14" t="str">
        <f>IF(MasterData5[[#This Row],[MntSweetProducts]]&gt;=AF$4, "Yes", "")</f>
        <v/>
      </c>
    </row>
    <row r="2134" spans="1:25" x14ac:dyDescent="0.3">
      <c r="A2134">
        <v>10681</v>
      </c>
      <c r="B2134" s="10">
        <v>129</v>
      </c>
      <c r="C2134" s="10">
        <v>129</v>
      </c>
      <c r="D2134" s="10">
        <v>259</v>
      </c>
      <c r="E2134" s="10">
        <v>168</v>
      </c>
      <c r="F2134" s="10">
        <v>121</v>
      </c>
      <c r="G2134" s="10">
        <v>83</v>
      </c>
      <c r="H2134" s="24">
        <f>2021-'Customer Profile'!B2133</f>
        <v>51</v>
      </c>
      <c r="I2134" s="10">
        <f>IF(Analysis!$B$60="Wine",B2134,IF(Analysis!$B$60="Fruit",C2134,IF(Analysis!$B$60="Meat",D2134,IF(Analysis!$B$60="Fish",E2134,IF(Analysis!$B$60="Sweet",F2134,"")))))</f>
        <v>168</v>
      </c>
      <c r="J2134" s="10">
        <v>62466</v>
      </c>
      <c r="K2134" s="10" t="str">
        <f>IF(MasterData5[[#This Row],[Income ]]&gt;$AB$12, "Above", "Below")</f>
        <v>Above</v>
      </c>
      <c r="L2134" s="10">
        <f>SUM(MasterData5[[#This Row],[MntWines]:[MntSweetProducts]])</f>
        <v>806</v>
      </c>
      <c r="M2134" s="53" t="str">
        <f>IF(MasterData5[[#This Row],[Total Purchase]]&gt;=500, "Over $500", "")</f>
        <v>Over $500</v>
      </c>
      <c r="N2134" s="10"/>
      <c r="O2134" s="14" t="str">
        <f>IF(AND(MasterData5[[#This Row],[MntWines]]&gt;=AB$4, MasterData5[[#This Row],[Income ]]&lt;=$AB$12), "Yes", "")</f>
        <v/>
      </c>
      <c r="P2134" s="14" t="str">
        <f>IF(AND(MasterData5[[#This Row],[MntFruits]]&gt;=AC$4, MasterData5[[#This Row],[Income ]]&lt;=$AB$12), "Yes", "")</f>
        <v/>
      </c>
      <c r="Q2134" s="14" t="str">
        <f>IF(AND(MasterData5[[#This Row],[MntMeatProducts]]&gt;=AD$4, MasterData5[[#This Row],[Income ]]&lt;=$AB$12), "Yes", "")</f>
        <v/>
      </c>
      <c r="R2134" s="14" t="str">
        <f>IF(AND(MasterData5[[#This Row],[MntFishProducts]]&gt;=AE$4, MasterData5[[#This Row],[Income ]]&lt;=$AB$12), "Yes", "")</f>
        <v/>
      </c>
      <c r="S2134" s="14" t="str">
        <f>IF(AND(MasterData5[[#This Row],[MntSweetProducts]]&gt;=AF$4, MasterData5[[#This Row],[Income ]]&lt;=$AB$12), "Yes", "")</f>
        <v/>
      </c>
      <c r="U2134" s="14" t="str">
        <f>IF(MasterData5[[#This Row],[MntWines]]&gt;=AB$4, "Yes", "")</f>
        <v/>
      </c>
      <c r="V2134" s="14" t="str">
        <f>IF(MasterData5[[#This Row],[MntFruits]]&gt;=AC$4, "Yes", "")</f>
        <v>Yes</v>
      </c>
      <c r="W2134" s="14" t="str">
        <f>IF(MasterData5[[#This Row],[MntMeatProducts]]&gt;=AD$4, "Yes", "")</f>
        <v>Yes</v>
      </c>
      <c r="X2134" s="14" t="str">
        <f>IF(MasterData5[[#This Row],[MntFishProducts]]&gt;=AE$4, "Yes", "")</f>
        <v>Yes</v>
      </c>
      <c r="Y2134" s="14" t="str">
        <f>IF(MasterData5[[#This Row],[MntSweetProducts]]&gt;=AF$4, "Yes", "")</f>
        <v>Yes</v>
      </c>
    </row>
    <row r="2135" spans="1:25" x14ac:dyDescent="0.3">
      <c r="A2135">
        <v>10686</v>
      </c>
      <c r="B2135" s="10">
        <v>15</v>
      </c>
      <c r="C2135" s="10">
        <v>0</v>
      </c>
      <c r="D2135" s="10">
        <v>4</v>
      </c>
      <c r="E2135" s="10">
        <v>0</v>
      </c>
      <c r="F2135" s="10">
        <v>0</v>
      </c>
      <c r="G2135" s="10">
        <v>2</v>
      </c>
      <c r="H2135" s="24">
        <f>2021-'Customer Profile'!B2134</f>
        <v>56</v>
      </c>
      <c r="I2135" s="10">
        <f>IF(Analysis!$B$60="Wine",B2135,IF(Analysis!$B$60="Fruit",C2135,IF(Analysis!$B$60="Meat",D2135,IF(Analysis!$B$60="Fish",E2135,IF(Analysis!$B$60="Sweet",F2135,"")))))</f>
        <v>0</v>
      </c>
      <c r="J2135" s="10">
        <v>34230</v>
      </c>
      <c r="K2135" s="10" t="str">
        <f>IF(MasterData5[[#This Row],[Income ]]&gt;$AB$12, "Above", "Below")</f>
        <v>Below</v>
      </c>
      <c r="L2135" s="10">
        <f>SUM(MasterData5[[#This Row],[MntWines]:[MntSweetProducts]])</f>
        <v>19</v>
      </c>
      <c r="M2135" s="53" t="str">
        <f>IF(MasterData5[[#This Row],[Total Purchase]]&gt;=500, "Over $500", "")</f>
        <v/>
      </c>
      <c r="N2135" s="10"/>
      <c r="O2135" s="14" t="str">
        <f>IF(AND(MasterData5[[#This Row],[MntWines]]&gt;=AB$4, MasterData5[[#This Row],[Income ]]&lt;=$AB$12), "Yes", "")</f>
        <v/>
      </c>
      <c r="P2135" s="14" t="str">
        <f>IF(AND(MasterData5[[#This Row],[MntFruits]]&gt;=AC$4, MasterData5[[#This Row],[Income ]]&lt;=$AB$12), "Yes", "")</f>
        <v/>
      </c>
      <c r="Q2135" s="14" t="str">
        <f>IF(AND(MasterData5[[#This Row],[MntMeatProducts]]&gt;=AD$4, MasterData5[[#This Row],[Income ]]&lt;=$AB$12), "Yes", "")</f>
        <v/>
      </c>
      <c r="R2135" s="14" t="str">
        <f>IF(AND(MasterData5[[#This Row],[MntFishProducts]]&gt;=AE$4, MasterData5[[#This Row],[Income ]]&lt;=$AB$12), "Yes", "")</f>
        <v/>
      </c>
      <c r="S2135" s="14" t="str">
        <f>IF(AND(MasterData5[[#This Row],[MntSweetProducts]]&gt;=AF$4, MasterData5[[#This Row],[Income ]]&lt;=$AB$12), "Yes", "")</f>
        <v/>
      </c>
      <c r="U2135" s="14" t="str">
        <f>IF(MasterData5[[#This Row],[MntWines]]&gt;=AB$4, "Yes", "")</f>
        <v/>
      </c>
      <c r="V2135" s="14" t="str">
        <f>IF(MasterData5[[#This Row],[MntFruits]]&gt;=AC$4, "Yes", "")</f>
        <v/>
      </c>
      <c r="W2135" s="14" t="str">
        <f>IF(MasterData5[[#This Row],[MntMeatProducts]]&gt;=AD$4, "Yes", "")</f>
        <v/>
      </c>
      <c r="X2135" s="14" t="str">
        <f>IF(MasterData5[[#This Row],[MntFishProducts]]&gt;=AE$4, "Yes", "")</f>
        <v/>
      </c>
      <c r="Y2135" s="14" t="str">
        <f>IF(MasterData5[[#This Row],[MntSweetProducts]]&gt;=AF$4, "Yes", "")</f>
        <v/>
      </c>
    </row>
    <row r="2136" spans="1:25" x14ac:dyDescent="0.3">
      <c r="A2136">
        <v>10691</v>
      </c>
      <c r="B2136" s="10">
        <v>11</v>
      </c>
      <c r="C2136" s="10">
        <v>0</v>
      </c>
      <c r="D2136" s="10">
        <v>10</v>
      </c>
      <c r="E2136" s="10">
        <v>0</v>
      </c>
      <c r="F2136" s="10">
        <v>2</v>
      </c>
      <c r="G2136" s="10">
        <v>20</v>
      </c>
      <c r="H2136" s="24">
        <f>2021-'Customer Profile'!B2135</f>
        <v>61</v>
      </c>
      <c r="I2136" s="10">
        <f>IF(Analysis!$B$60="Wine",B2136,IF(Analysis!$B$60="Fruit",C2136,IF(Analysis!$B$60="Meat",D2136,IF(Analysis!$B$60="Fish",E2136,IF(Analysis!$B$60="Sweet",F2136,"")))))</f>
        <v>0</v>
      </c>
      <c r="J2136" s="10">
        <v>28520</v>
      </c>
      <c r="K2136" s="10" t="str">
        <f>IF(MasterData5[[#This Row],[Income ]]&gt;$AB$12, "Above", "Below")</f>
        <v>Below</v>
      </c>
      <c r="L2136" s="10">
        <f>SUM(MasterData5[[#This Row],[MntWines]:[MntSweetProducts]])</f>
        <v>23</v>
      </c>
      <c r="M2136" s="53" t="str">
        <f>IF(MasterData5[[#This Row],[Total Purchase]]&gt;=500, "Over $500", "")</f>
        <v/>
      </c>
      <c r="N2136" s="10"/>
      <c r="O2136" s="14" t="str">
        <f>IF(AND(MasterData5[[#This Row],[MntWines]]&gt;=AB$4, MasterData5[[#This Row],[Income ]]&lt;=$AB$12), "Yes", "")</f>
        <v/>
      </c>
      <c r="P2136" s="14" t="str">
        <f>IF(AND(MasterData5[[#This Row],[MntFruits]]&gt;=AC$4, MasterData5[[#This Row],[Income ]]&lt;=$AB$12), "Yes", "")</f>
        <v/>
      </c>
      <c r="Q2136" s="14" t="str">
        <f>IF(AND(MasterData5[[#This Row],[MntMeatProducts]]&gt;=AD$4, MasterData5[[#This Row],[Income ]]&lt;=$AB$12), "Yes", "")</f>
        <v/>
      </c>
      <c r="R2136" s="14" t="str">
        <f>IF(AND(MasterData5[[#This Row],[MntFishProducts]]&gt;=AE$4, MasterData5[[#This Row],[Income ]]&lt;=$AB$12), "Yes", "")</f>
        <v/>
      </c>
      <c r="S2136" s="14" t="str">
        <f>IF(AND(MasterData5[[#This Row],[MntSweetProducts]]&gt;=AF$4, MasterData5[[#This Row],[Income ]]&lt;=$AB$12), "Yes", "")</f>
        <v/>
      </c>
      <c r="U2136" s="14" t="str">
        <f>IF(MasterData5[[#This Row],[MntWines]]&gt;=AB$4, "Yes", "")</f>
        <v/>
      </c>
      <c r="V2136" s="14" t="str">
        <f>IF(MasterData5[[#This Row],[MntFruits]]&gt;=AC$4, "Yes", "")</f>
        <v/>
      </c>
      <c r="W2136" s="14" t="str">
        <f>IF(MasterData5[[#This Row],[MntMeatProducts]]&gt;=AD$4, "Yes", "")</f>
        <v/>
      </c>
      <c r="X2136" s="14" t="str">
        <f>IF(MasterData5[[#This Row],[MntFishProducts]]&gt;=AE$4, "Yes", "")</f>
        <v/>
      </c>
      <c r="Y2136" s="14" t="str">
        <f>IF(MasterData5[[#This Row],[MntSweetProducts]]&gt;=AF$4, "Yes", "")</f>
        <v/>
      </c>
    </row>
    <row r="2137" spans="1:25" x14ac:dyDescent="0.3">
      <c r="A2137">
        <v>10699</v>
      </c>
      <c r="B2137" s="10">
        <v>46</v>
      </c>
      <c r="C2137" s="10">
        <v>0</v>
      </c>
      <c r="D2137" s="10">
        <v>40</v>
      </c>
      <c r="E2137" s="10">
        <v>3</v>
      </c>
      <c r="F2137" s="10">
        <v>0</v>
      </c>
      <c r="G2137" s="10">
        <v>3</v>
      </c>
      <c r="H2137" s="24">
        <f>2021-'Customer Profile'!B2136</f>
        <v>36</v>
      </c>
      <c r="I2137" s="10">
        <f>IF(Analysis!$B$60="Wine",B2137,IF(Analysis!$B$60="Fruit",C2137,IF(Analysis!$B$60="Meat",D2137,IF(Analysis!$B$60="Fish",E2137,IF(Analysis!$B$60="Sweet",F2137,"")))))</f>
        <v>3</v>
      </c>
      <c r="J2137" s="10">
        <v>44322</v>
      </c>
      <c r="K2137" s="10" t="str">
        <f>IF(MasterData5[[#This Row],[Income ]]&gt;$AB$12, "Above", "Below")</f>
        <v>Below</v>
      </c>
      <c r="L2137" s="10">
        <f>SUM(MasterData5[[#This Row],[MntWines]:[MntSweetProducts]])</f>
        <v>89</v>
      </c>
      <c r="M2137" s="53" t="str">
        <f>IF(MasterData5[[#This Row],[Total Purchase]]&gt;=500, "Over $500", "")</f>
        <v/>
      </c>
      <c r="N2137" s="10"/>
      <c r="O2137" s="14" t="str">
        <f>IF(AND(MasterData5[[#This Row],[MntWines]]&gt;=AB$4, MasterData5[[#This Row],[Income ]]&lt;=$AB$12), "Yes", "")</f>
        <v/>
      </c>
      <c r="P2137" s="14" t="str">
        <f>IF(AND(MasterData5[[#This Row],[MntFruits]]&gt;=AC$4, MasterData5[[#This Row],[Income ]]&lt;=$AB$12), "Yes", "")</f>
        <v/>
      </c>
      <c r="Q2137" s="14" t="str">
        <f>IF(AND(MasterData5[[#This Row],[MntMeatProducts]]&gt;=AD$4, MasterData5[[#This Row],[Income ]]&lt;=$AB$12), "Yes", "")</f>
        <v/>
      </c>
      <c r="R2137" s="14" t="str">
        <f>IF(AND(MasterData5[[#This Row],[MntFishProducts]]&gt;=AE$4, MasterData5[[#This Row],[Income ]]&lt;=$AB$12), "Yes", "")</f>
        <v/>
      </c>
      <c r="S2137" s="14" t="str">
        <f>IF(AND(MasterData5[[#This Row],[MntSweetProducts]]&gt;=AF$4, MasterData5[[#This Row],[Income ]]&lt;=$AB$12), "Yes", "")</f>
        <v/>
      </c>
      <c r="U2137" s="14" t="str">
        <f>IF(MasterData5[[#This Row],[MntWines]]&gt;=AB$4, "Yes", "")</f>
        <v/>
      </c>
      <c r="V2137" s="14" t="str">
        <f>IF(MasterData5[[#This Row],[MntFruits]]&gt;=AC$4, "Yes", "")</f>
        <v/>
      </c>
      <c r="W2137" s="14" t="str">
        <f>IF(MasterData5[[#This Row],[MntMeatProducts]]&gt;=AD$4, "Yes", "")</f>
        <v/>
      </c>
      <c r="X2137" s="14" t="str">
        <f>IF(MasterData5[[#This Row],[MntFishProducts]]&gt;=AE$4, "Yes", "")</f>
        <v/>
      </c>
      <c r="Y2137" s="14" t="str">
        <f>IF(MasterData5[[#This Row],[MntSweetProducts]]&gt;=AF$4, "Yes", "")</f>
        <v/>
      </c>
    </row>
    <row r="2138" spans="1:25" x14ac:dyDescent="0.3">
      <c r="A2138">
        <v>10701</v>
      </c>
      <c r="B2138" s="10">
        <v>713</v>
      </c>
      <c r="C2138" s="10">
        <v>0</v>
      </c>
      <c r="D2138" s="10">
        <v>264</v>
      </c>
      <c r="E2138" s="10">
        <v>120</v>
      </c>
      <c r="F2138" s="10">
        <v>80</v>
      </c>
      <c r="G2138" s="10">
        <v>34</v>
      </c>
      <c r="H2138" s="24">
        <f>2021-'Customer Profile'!B2137</f>
        <v>48</v>
      </c>
      <c r="I2138" s="10">
        <f>IF(Analysis!$B$60="Wine",B2138,IF(Analysis!$B$60="Fruit",C2138,IF(Analysis!$B$60="Meat",D2138,IF(Analysis!$B$60="Fish",E2138,IF(Analysis!$B$60="Sweet",F2138,"")))))</f>
        <v>120</v>
      </c>
      <c r="J2138" s="10">
        <v>65308</v>
      </c>
      <c r="K2138" s="10" t="str">
        <f>IF(MasterData5[[#This Row],[Income ]]&gt;$AB$12, "Above", "Below")</f>
        <v>Above</v>
      </c>
      <c r="L2138" s="10">
        <f>SUM(MasterData5[[#This Row],[MntWines]:[MntSweetProducts]])</f>
        <v>1177</v>
      </c>
      <c r="M2138" s="53" t="str">
        <f>IF(MasterData5[[#This Row],[Total Purchase]]&gt;=500, "Over $500", "")</f>
        <v>Over $500</v>
      </c>
      <c r="N2138" s="10"/>
      <c r="O2138" s="14" t="str">
        <f>IF(AND(MasterData5[[#This Row],[MntWines]]&gt;=AB$4, MasterData5[[#This Row],[Income ]]&lt;=$AB$12), "Yes", "")</f>
        <v/>
      </c>
      <c r="P2138" s="14" t="str">
        <f>IF(AND(MasterData5[[#This Row],[MntFruits]]&gt;=AC$4, MasterData5[[#This Row],[Income ]]&lt;=$AB$12), "Yes", "")</f>
        <v/>
      </c>
      <c r="Q2138" s="14" t="str">
        <f>IF(AND(MasterData5[[#This Row],[MntMeatProducts]]&gt;=AD$4, MasterData5[[#This Row],[Income ]]&lt;=$AB$12), "Yes", "")</f>
        <v/>
      </c>
      <c r="R2138" s="14" t="str">
        <f>IF(AND(MasterData5[[#This Row],[MntFishProducts]]&gt;=AE$4, MasterData5[[#This Row],[Income ]]&lt;=$AB$12), "Yes", "")</f>
        <v/>
      </c>
      <c r="S2138" s="14" t="str">
        <f>IF(AND(MasterData5[[#This Row],[MntSweetProducts]]&gt;=AF$4, MasterData5[[#This Row],[Income ]]&lt;=$AB$12), "Yes", "")</f>
        <v/>
      </c>
      <c r="U2138" s="14" t="str">
        <f>IF(MasterData5[[#This Row],[MntWines]]&gt;=AB$4, "Yes", "")</f>
        <v>Yes</v>
      </c>
      <c r="V2138" s="14" t="str">
        <f>IF(MasterData5[[#This Row],[MntFruits]]&gt;=AC$4, "Yes", "")</f>
        <v/>
      </c>
      <c r="W2138" s="14" t="str">
        <f>IF(MasterData5[[#This Row],[MntMeatProducts]]&gt;=AD$4, "Yes", "")</f>
        <v>Yes</v>
      </c>
      <c r="X2138" s="14" t="str">
        <f>IF(MasterData5[[#This Row],[MntFishProducts]]&gt;=AE$4, "Yes", "")</f>
        <v>Yes</v>
      </c>
      <c r="Y2138" s="14" t="str">
        <f>IF(MasterData5[[#This Row],[MntSweetProducts]]&gt;=AF$4, "Yes", "")</f>
        <v>Yes</v>
      </c>
    </row>
    <row r="2139" spans="1:25" x14ac:dyDescent="0.3">
      <c r="A2139">
        <v>10702</v>
      </c>
      <c r="B2139" s="10">
        <v>185</v>
      </c>
      <c r="C2139" s="10">
        <v>8</v>
      </c>
      <c r="D2139" s="10">
        <v>133</v>
      </c>
      <c r="E2139" s="10">
        <v>56</v>
      </c>
      <c r="F2139" s="10">
        <v>56</v>
      </c>
      <c r="G2139" s="10">
        <v>12</v>
      </c>
      <c r="H2139" s="24">
        <f>2021-'Customer Profile'!B2138</f>
        <v>37</v>
      </c>
      <c r="I2139" s="10">
        <f>IF(Analysis!$B$60="Wine",B2139,IF(Analysis!$B$60="Fruit",C2139,IF(Analysis!$B$60="Meat",D2139,IF(Analysis!$B$60="Fish",E2139,IF(Analysis!$B$60="Sweet",F2139,"")))))</f>
        <v>56</v>
      </c>
      <c r="J2139" s="10">
        <v>52413</v>
      </c>
      <c r="K2139" s="10" t="str">
        <f>IF(MasterData5[[#This Row],[Income ]]&gt;$AB$12, "Above", "Below")</f>
        <v>Above</v>
      </c>
      <c r="L2139" s="10">
        <f>SUM(MasterData5[[#This Row],[MntWines]:[MntSweetProducts]])</f>
        <v>438</v>
      </c>
      <c r="M2139" s="53" t="str">
        <f>IF(MasterData5[[#This Row],[Total Purchase]]&gt;=500, "Over $500", "")</f>
        <v/>
      </c>
      <c r="N2139" s="10"/>
      <c r="O2139" s="14" t="str">
        <f>IF(AND(MasterData5[[#This Row],[MntWines]]&gt;=AB$4, MasterData5[[#This Row],[Income ]]&lt;=$AB$12), "Yes", "")</f>
        <v/>
      </c>
      <c r="P2139" s="14" t="str">
        <f>IF(AND(MasterData5[[#This Row],[MntFruits]]&gt;=AC$4, MasterData5[[#This Row],[Income ]]&lt;=$AB$12), "Yes", "")</f>
        <v/>
      </c>
      <c r="Q2139" s="14" t="str">
        <f>IF(AND(MasterData5[[#This Row],[MntMeatProducts]]&gt;=AD$4, MasterData5[[#This Row],[Income ]]&lt;=$AB$12), "Yes", "")</f>
        <v/>
      </c>
      <c r="R2139" s="14" t="str">
        <f>IF(AND(MasterData5[[#This Row],[MntFishProducts]]&gt;=AE$4, MasterData5[[#This Row],[Income ]]&lt;=$AB$12), "Yes", "")</f>
        <v/>
      </c>
      <c r="S2139" s="14" t="str">
        <f>IF(AND(MasterData5[[#This Row],[MntSweetProducts]]&gt;=AF$4, MasterData5[[#This Row],[Income ]]&lt;=$AB$12), "Yes", "")</f>
        <v/>
      </c>
      <c r="U2139" s="14" t="str">
        <f>IF(MasterData5[[#This Row],[MntWines]]&gt;=AB$4, "Yes", "")</f>
        <v/>
      </c>
      <c r="V2139" s="14" t="str">
        <f>IF(MasterData5[[#This Row],[MntFruits]]&gt;=AC$4, "Yes", "")</f>
        <v/>
      </c>
      <c r="W2139" s="14" t="str">
        <f>IF(MasterData5[[#This Row],[MntMeatProducts]]&gt;=AD$4, "Yes", "")</f>
        <v/>
      </c>
      <c r="X2139" s="14" t="str">
        <f>IF(MasterData5[[#This Row],[MntFishProducts]]&gt;=AE$4, "Yes", "")</f>
        <v>Yes</v>
      </c>
      <c r="Y2139" s="14" t="str">
        <f>IF(MasterData5[[#This Row],[MntSweetProducts]]&gt;=AF$4, "Yes", "")</f>
        <v>Yes</v>
      </c>
    </row>
    <row r="2140" spans="1:25" x14ac:dyDescent="0.3">
      <c r="A2140">
        <v>10703</v>
      </c>
      <c r="B2140" s="10">
        <v>57</v>
      </c>
      <c r="C2140" s="10">
        <v>0</v>
      </c>
      <c r="D2140" s="10">
        <v>27</v>
      </c>
      <c r="E2140" s="10">
        <v>0</v>
      </c>
      <c r="F2140" s="10">
        <v>0</v>
      </c>
      <c r="G2140" s="10">
        <v>36</v>
      </c>
      <c r="H2140" s="24">
        <f>2021-'Customer Profile'!B2139</f>
        <v>46</v>
      </c>
      <c r="I2140" s="10">
        <f>IF(Analysis!$B$60="Wine",B2140,IF(Analysis!$B$60="Fruit",C2140,IF(Analysis!$B$60="Meat",D2140,IF(Analysis!$B$60="Fish",E2140,IF(Analysis!$B$60="Sweet",F2140,"")))))</f>
        <v>0</v>
      </c>
      <c r="J2140" s="10">
        <v>46098</v>
      </c>
      <c r="K2140" s="10" t="str">
        <f>IF(MasterData5[[#This Row],[Income ]]&gt;$AB$12, "Above", "Below")</f>
        <v>Below</v>
      </c>
      <c r="L2140" s="10">
        <f>SUM(MasterData5[[#This Row],[MntWines]:[MntSweetProducts]])</f>
        <v>84</v>
      </c>
      <c r="M2140" s="53" t="str">
        <f>IF(MasterData5[[#This Row],[Total Purchase]]&gt;=500, "Over $500", "")</f>
        <v/>
      </c>
      <c r="N2140" s="10"/>
      <c r="O2140" s="14" t="str">
        <f>IF(AND(MasterData5[[#This Row],[MntWines]]&gt;=AB$4, MasterData5[[#This Row],[Income ]]&lt;=$AB$12), "Yes", "")</f>
        <v/>
      </c>
      <c r="P2140" s="14" t="str">
        <f>IF(AND(MasterData5[[#This Row],[MntFruits]]&gt;=AC$4, MasterData5[[#This Row],[Income ]]&lt;=$AB$12), "Yes", "")</f>
        <v/>
      </c>
      <c r="Q2140" s="14" t="str">
        <f>IF(AND(MasterData5[[#This Row],[MntMeatProducts]]&gt;=AD$4, MasterData5[[#This Row],[Income ]]&lt;=$AB$12), "Yes", "")</f>
        <v/>
      </c>
      <c r="R2140" s="14" t="str">
        <f>IF(AND(MasterData5[[#This Row],[MntFishProducts]]&gt;=AE$4, MasterData5[[#This Row],[Income ]]&lt;=$AB$12), "Yes", "")</f>
        <v/>
      </c>
      <c r="S2140" s="14" t="str">
        <f>IF(AND(MasterData5[[#This Row],[MntSweetProducts]]&gt;=AF$4, MasterData5[[#This Row],[Income ]]&lt;=$AB$12), "Yes", "")</f>
        <v/>
      </c>
      <c r="U2140" s="14" t="str">
        <f>IF(MasterData5[[#This Row],[MntWines]]&gt;=AB$4, "Yes", "")</f>
        <v/>
      </c>
      <c r="V2140" s="14" t="str">
        <f>IF(MasterData5[[#This Row],[MntFruits]]&gt;=AC$4, "Yes", "")</f>
        <v/>
      </c>
      <c r="W2140" s="14" t="str">
        <f>IF(MasterData5[[#This Row],[MntMeatProducts]]&gt;=AD$4, "Yes", "")</f>
        <v/>
      </c>
      <c r="X2140" s="14" t="str">
        <f>IF(MasterData5[[#This Row],[MntFishProducts]]&gt;=AE$4, "Yes", "")</f>
        <v/>
      </c>
      <c r="Y2140" s="14" t="str">
        <f>IF(MasterData5[[#This Row],[MntSweetProducts]]&gt;=AF$4, "Yes", "")</f>
        <v/>
      </c>
    </row>
    <row r="2141" spans="1:25" x14ac:dyDescent="0.3">
      <c r="A2141">
        <v>10704</v>
      </c>
      <c r="B2141" s="10">
        <v>404</v>
      </c>
      <c r="C2141" s="10">
        <v>0</v>
      </c>
      <c r="D2141" s="10">
        <v>92</v>
      </c>
      <c r="E2141" s="10">
        <v>28</v>
      </c>
      <c r="F2141" s="10">
        <v>27</v>
      </c>
      <c r="G2141" s="10">
        <v>142</v>
      </c>
      <c r="H2141" s="24">
        <f>2021-'Customer Profile'!B2140</f>
        <v>52</v>
      </c>
      <c r="I2141" s="10">
        <f>IF(Analysis!$B$60="Wine",B2141,IF(Analysis!$B$60="Fruit",C2141,IF(Analysis!$B$60="Meat",D2141,IF(Analysis!$B$60="Fish",E2141,IF(Analysis!$B$60="Sweet",F2141,"")))))</f>
        <v>28</v>
      </c>
      <c r="J2141" s="10">
        <v>54803</v>
      </c>
      <c r="K2141" s="10" t="str">
        <f>IF(MasterData5[[#This Row],[Income ]]&gt;$AB$12, "Above", "Below")</f>
        <v>Above</v>
      </c>
      <c r="L2141" s="10">
        <f>SUM(MasterData5[[#This Row],[MntWines]:[MntSweetProducts]])</f>
        <v>551</v>
      </c>
      <c r="M2141" s="53" t="str">
        <f>IF(MasterData5[[#This Row],[Total Purchase]]&gt;=500, "Over $500", "")</f>
        <v>Over $500</v>
      </c>
      <c r="N2141" s="10"/>
      <c r="O2141" s="14" t="str">
        <f>IF(AND(MasterData5[[#This Row],[MntWines]]&gt;=AB$4, MasterData5[[#This Row],[Income ]]&lt;=$AB$12), "Yes", "")</f>
        <v/>
      </c>
      <c r="P2141" s="14" t="str">
        <f>IF(AND(MasterData5[[#This Row],[MntFruits]]&gt;=AC$4, MasterData5[[#This Row],[Income ]]&lt;=$AB$12), "Yes", "")</f>
        <v/>
      </c>
      <c r="Q2141" s="14" t="str">
        <f>IF(AND(MasterData5[[#This Row],[MntMeatProducts]]&gt;=AD$4, MasterData5[[#This Row],[Income ]]&lt;=$AB$12), "Yes", "")</f>
        <v/>
      </c>
      <c r="R2141" s="14" t="str">
        <f>IF(AND(MasterData5[[#This Row],[MntFishProducts]]&gt;=AE$4, MasterData5[[#This Row],[Income ]]&lt;=$AB$12), "Yes", "")</f>
        <v/>
      </c>
      <c r="S2141" s="14" t="str">
        <f>IF(AND(MasterData5[[#This Row],[MntSweetProducts]]&gt;=AF$4, MasterData5[[#This Row],[Income ]]&lt;=$AB$12), "Yes", "")</f>
        <v/>
      </c>
      <c r="U2141" s="14" t="str">
        <f>IF(MasterData5[[#This Row],[MntWines]]&gt;=AB$4, "Yes", "")</f>
        <v>Yes</v>
      </c>
      <c r="V2141" s="14" t="str">
        <f>IF(MasterData5[[#This Row],[MntFruits]]&gt;=AC$4, "Yes", "")</f>
        <v/>
      </c>
      <c r="W2141" s="14" t="str">
        <f>IF(MasterData5[[#This Row],[MntMeatProducts]]&gt;=AD$4, "Yes", "")</f>
        <v/>
      </c>
      <c r="X2141" s="14" t="str">
        <f>IF(MasterData5[[#This Row],[MntFishProducts]]&gt;=AE$4, "Yes", "")</f>
        <v/>
      </c>
      <c r="Y2141" s="14" t="str">
        <f>IF(MasterData5[[#This Row],[MntSweetProducts]]&gt;=AF$4, "Yes", "")</f>
        <v/>
      </c>
    </row>
    <row r="2142" spans="1:25" x14ac:dyDescent="0.3">
      <c r="A2142">
        <v>10708</v>
      </c>
      <c r="B2142" s="10">
        <v>10</v>
      </c>
      <c r="C2142" s="10">
        <v>6</v>
      </c>
      <c r="D2142" s="10">
        <v>11</v>
      </c>
      <c r="E2142" s="10">
        <v>0</v>
      </c>
      <c r="F2142" s="10">
        <v>4</v>
      </c>
      <c r="G2142" s="10">
        <v>2</v>
      </c>
      <c r="H2142" s="24">
        <f>2021-'Customer Profile'!B2141</f>
        <v>43</v>
      </c>
      <c r="I2142" s="10">
        <f>IF(Analysis!$B$60="Wine",B2142,IF(Analysis!$B$60="Fruit",C2142,IF(Analysis!$B$60="Meat",D2142,IF(Analysis!$B$60="Fish",E2142,IF(Analysis!$B$60="Sweet",F2142,"")))))</f>
        <v>0</v>
      </c>
      <c r="J2142" s="10">
        <v>36975</v>
      </c>
      <c r="K2142" s="10" t="str">
        <f>IF(MasterData5[[#This Row],[Income ]]&gt;$AB$12, "Above", "Below")</f>
        <v>Below</v>
      </c>
      <c r="L2142" s="10">
        <f>SUM(MasterData5[[#This Row],[MntWines]:[MntSweetProducts]])</f>
        <v>31</v>
      </c>
      <c r="M2142" s="53" t="str">
        <f>IF(MasterData5[[#This Row],[Total Purchase]]&gt;=500, "Over $500", "")</f>
        <v/>
      </c>
      <c r="N2142" s="10"/>
      <c r="O2142" s="14" t="str">
        <f>IF(AND(MasterData5[[#This Row],[MntWines]]&gt;=AB$4, MasterData5[[#This Row],[Income ]]&lt;=$AB$12), "Yes", "")</f>
        <v/>
      </c>
      <c r="P2142" s="14" t="str">
        <f>IF(AND(MasterData5[[#This Row],[MntFruits]]&gt;=AC$4, MasterData5[[#This Row],[Income ]]&lt;=$AB$12), "Yes", "")</f>
        <v/>
      </c>
      <c r="Q2142" s="14" t="str">
        <f>IF(AND(MasterData5[[#This Row],[MntMeatProducts]]&gt;=AD$4, MasterData5[[#This Row],[Income ]]&lt;=$AB$12), "Yes", "")</f>
        <v/>
      </c>
      <c r="R2142" s="14" t="str">
        <f>IF(AND(MasterData5[[#This Row],[MntFishProducts]]&gt;=AE$4, MasterData5[[#This Row],[Income ]]&lt;=$AB$12), "Yes", "")</f>
        <v/>
      </c>
      <c r="S2142" s="14" t="str">
        <f>IF(AND(MasterData5[[#This Row],[MntSweetProducts]]&gt;=AF$4, MasterData5[[#This Row],[Income ]]&lt;=$AB$12), "Yes", "")</f>
        <v/>
      </c>
      <c r="U2142" s="14" t="str">
        <f>IF(MasterData5[[#This Row],[MntWines]]&gt;=AB$4, "Yes", "")</f>
        <v/>
      </c>
      <c r="V2142" s="14" t="str">
        <f>IF(MasterData5[[#This Row],[MntFruits]]&gt;=AC$4, "Yes", "")</f>
        <v/>
      </c>
      <c r="W2142" s="14" t="str">
        <f>IF(MasterData5[[#This Row],[MntMeatProducts]]&gt;=AD$4, "Yes", "")</f>
        <v/>
      </c>
      <c r="X2142" s="14" t="str">
        <f>IF(MasterData5[[#This Row],[MntFishProducts]]&gt;=AE$4, "Yes", "")</f>
        <v/>
      </c>
      <c r="Y2142" s="14" t="str">
        <f>IF(MasterData5[[#This Row],[MntSweetProducts]]&gt;=AF$4, "Yes", "")</f>
        <v/>
      </c>
    </row>
    <row r="2143" spans="1:25" x14ac:dyDescent="0.3">
      <c r="A2143">
        <v>10710</v>
      </c>
      <c r="B2143" s="10">
        <v>5</v>
      </c>
      <c r="C2143" s="10">
        <v>2</v>
      </c>
      <c r="D2143" s="10">
        <v>3</v>
      </c>
      <c r="E2143" s="10">
        <v>3</v>
      </c>
      <c r="F2143" s="10">
        <v>0</v>
      </c>
      <c r="G2143" s="10">
        <v>5</v>
      </c>
      <c r="H2143" s="24">
        <f>2021-'Customer Profile'!B2142</f>
        <v>42</v>
      </c>
      <c r="I2143" s="10">
        <f>IF(Analysis!$B$60="Wine",B2143,IF(Analysis!$B$60="Fruit",C2143,IF(Analysis!$B$60="Meat",D2143,IF(Analysis!$B$60="Fish",E2143,IF(Analysis!$B$60="Sweet",F2143,"")))))</f>
        <v>3</v>
      </c>
      <c r="J2143" s="10">
        <v>7500</v>
      </c>
      <c r="K2143" s="10" t="str">
        <f>IF(MasterData5[[#This Row],[Income ]]&gt;$AB$12, "Above", "Below")</f>
        <v>Below</v>
      </c>
      <c r="L2143" s="10">
        <f>SUM(MasterData5[[#This Row],[MntWines]:[MntSweetProducts]])</f>
        <v>13</v>
      </c>
      <c r="M2143" s="53" t="str">
        <f>IF(MasterData5[[#This Row],[Total Purchase]]&gt;=500, "Over $500", "")</f>
        <v/>
      </c>
      <c r="N2143" s="10"/>
      <c r="O2143" s="14" t="str">
        <f>IF(AND(MasterData5[[#This Row],[MntWines]]&gt;=AB$4, MasterData5[[#This Row],[Income ]]&lt;=$AB$12), "Yes", "")</f>
        <v/>
      </c>
      <c r="P2143" s="14" t="str">
        <f>IF(AND(MasterData5[[#This Row],[MntFruits]]&gt;=AC$4, MasterData5[[#This Row],[Income ]]&lt;=$AB$12), "Yes", "")</f>
        <v/>
      </c>
      <c r="Q2143" s="14" t="str">
        <f>IF(AND(MasterData5[[#This Row],[MntMeatProducts]]&gt;=AD$4, MasterData5[[#This Row],[Income ]]&lt;=$AB$12), "Yes", "")</f>
        <v/>
      </c>
      <c r="R2143" s="14" t="str">
        <f>IF(AND(MasterData5[[#This Row],[MntFishProducts]]&gt;=AE$4, MasterData5[[#This Row],[Income ]]&lt;=$AB$12), "Yes", "")</f>
        <v/>
      </c>
      <c r="S2143" s="14" t="str">
        <f>IF(AND(MasterData5[[#This Row],[MntSweetProducts]]&gt;=AF$4, MasterData5[[#This Row],[Income ]]&lt;=$AB$12), "Yes", "")</f>
        <v/>
      </c>
      <c r="U2143" s="14" t="str">
        <f>IF(MasterData5[[#This Row],[MntWines]]&gt;=AB$4, "Yes", "")</f>
        <v/>
      </c>
      <c r="V2143" s="14" t="str">
        <f>IF(MasterData5[[#This Row],[MntFruits]]&gt;=AC$4, "Yes", "")</f>
        <v/>
      </c>
      <c r="W2143" s="14" t="str">
        <f>IF(MasterData5[[#This Row],[MntMeatProducts]]&gt;=AD$4, "Yes", "")</f>
        <v/>
      </c>
      <c r="X2143" s="14" t="str">
        <f>IF(MasterData5[[#This Row],[MntFishProducts]]&gt;=AE$4, "Yes", "")</f>
        <v/>
      </c>
      <c r="Y2143" s="14" t="str">
        <f>IF(MasterData5[[#This Row],[MntSweetProducts]]&gt;=AF$4, "Yes", "")</f>
        <v/>
      </c>
    </row>
    <row r="2144" spans="1:25" x14ac:dyDescent="0.3">
      <c r="A2144">
        <v>10711</v>
      </c>
      <c r="B2144" s="10">
        <v>217</v>
      </c>
      <c r="C2144" s="10">
        <v>77</v>
      </c>
      <c r="D2144" s="10">
        <v>373</v>
      </c>
      <c r="E2144" s="10">
        <v>111</v>
      </c>
      <c r="F2144" s="10">
        <v>23</v>
      </c>
      <c r="G2144" s="10">
        <v>93</v>
      </c>
      <c r="H2144" s="24">
        <f>2021-'Customer Profile'!B2143</f>
        <v>76</v>
      </c>
      <c r="I2144" s="10">
        <f>IF(Analysis!$B$60="Wine",B2144,IF(Analysis!$B$60="Fruit",C2144,IF(Analysis!$B$60="Meat",D2144,IF(Analysis!$B$60="Fish",E2144,IF(Analysis!$B$60="Sweet",F2144,"")))))</f>
        <v>111</v>
      </c>
      <c r="J2144" s="10">
        <v>69755</v>
      </c>
      <c r="K2144" s="10" t="str">
        <f>IF(MasterData5[[#This Row],[Income ]]&gt;$AB$12, "Above", "Below")</f>
        <v>Above</v>
      </c>
      <c r="L2144" s="10">
        <f>SUM(MasterData5[[#This Row],[MntWines]:[MntSweetProducts]])</f>
        <v>801</v>
      </c>
      <c r="M2144" s="53" t="str">
        <f>IF(MasterData5[[#This Row],[Total Purchase]]&gt;=500, "Over $500", "")</f>
        <v>Over $500</v>
      </c>
      <c r="N2144" s="10"/>
      <c r="O2144" s="14" t="str">
        <f>IF(AND(MasterData5[[#This Row],[MntWines]]&gt;=AB$4, MasterData5[[#This Row],[Income ]]&lt;=$AB$12), "Yes", "")</f>
        <v/>
      </c>
      <c r="P2144" s="14" t="str">
        <f>IF(AND(MasterData5[[#This Row],[MntFruits]]&gt;=AC$4, MasterData5[[#This Row],[Income ]]&lt;=$AB$12), "Yes", "")</f>
        <v/>
      </c>
      <c r="Q2144" s="14" t="str">
        <f>IF(AND(MasterData5[[#This Row],[MntMeatProducts]]&gt;=AD$4, MasterData5[[#This Row],[Income ]]&lt;=$AB$12), "Yes", "")</f>
        <v/>
      </c>
      <c r="R2144" s="14" t="str">
        <f>IF(AND(MasterData5[[#This Row],[MntFishProducts]]&gt;=AE$4, MasterData5[[#This Row],[Income ]]&lt;=$AB$12), "Yes", "")</f>
        <v/>
      </c>
      <c r="S2144" s="14" t="str">
        <f>IF(AND(MasterData5[[#This Row],[MntSweetProducts]]&gt;=AF$4, MasterData5[[#This Row],[Income ]]&lt;=$AB$12), "Yes", "")</f>
        <v/>
      </c>
      <c r="U2144" s="14" t="str">
        <f>IF(MasterData5[[#This Row],[MntWines]]&gt;=AB$4, "Yes", "")</f>
        <v/>
      </c>
      <c r="V2144" s="14" t="str">
        <f>IF(MasterData5[[#This Row],[MntFruits]]&gt;=AC$4, "Yes", "")</f>
        <v>Yes</v>
      </c>
      <c r="W2144" s="14" t="str">
        <f>IF(MasterData5[[#This Row],[MntMeatProducts]]&gt;=AD$4, "Yes", "")</f>
        <v>Yes</v>
      </c>
      <c r="X2144" s="14" t="str">
        <f>IF(MasterData5[[#This Row],[MntFishProducts]]&gt;=AE$4, "Yes", "")</f>
        <v>Yes</v>
      </c>
      <c r="Y2144" s="14" t="str">
        <f>IF(MasterData5[[#This Row],[MntSweetProducts]]&gt;=AF$4, "Yes", "")</f>
        <v/>
      </c>
    </row>
    <row r="2145" spans="1:25" x14ac:dyDescent="0.3">
      <c r="A2145">
        <v>10722</v>
      </c>
      <c r="B2145" s="10">
        <v>293</v>
      </c>
      <c r="C2145" s="10">
        <v>8</v>
      </c>
      <c r="D2145" s="10">
        <v>124</v>
      </c>
      <c r="E2145" s="10">
        <v>11</v>
      </c>
      <c r="F2145" s="10">
        <v>4</v>
      </c>
      <c r="G2145" s="10">
        <v>106</v>
      </c>
      <c r="H2145" s="24">
        <f>2021-'Customer Profile'!B2144</f>
        <v>48</v>
      </c>
      <c r="I2145" s="10">
        <f>IF(Analysis!$B$60="Wine",B2145,IF(Analysis!$B$60="Fruit",C2145,IF(Analysis!$B$60="Meat",D2145,IF(Analysis!$B$60="Fish",E2145,IF(Analysis!$B$60="Sweet",F2145,"")))))</f>
        <v>11</v>
      </c>
      <c r="J2145" s="10">
        <v>55593</v>
      </c>
      <c r="K2145" s="10" t="str">
        <f>IF(MasterData5[[#This Row],[Income ]]&gt;$AB$12, "Above", "Below")</f>
        <v>Above</v>
      </c>
      <c r="L2145" s="10">
        <f>SUM(MasterData5[[#This Row],[MntWines]:[MntSweetProducts]])</f>
        <v>440</v>
      </c>
      <c r="M2145" s="53" t="str">
        <f>IF(MasterData5[[#This Row],[Total Purchase]]&gt;=500, "Over $500", "")</f>
        <v/>
      </c>
      <c r="N2145" s="10"/>
      <c r="O2145" s="14" t="str">
        <f>IF(AND(MasterData5[[#This Row],[MntWines]]&gt;=AB$4, MasterData5[[#This Row],[Income ]]&lt;=$AB$12), "Yes", "")</f>
        <v/>
      </c>
      <c r="P2145" s="14" t="str">
        <f>IF(AND(MasterData5[[#This Row],[MntFruits]]&gt;=AC$4, MasterData5[[#This Row],[Income ]]&lt;=$AB$12), "Yes", "")</f>
        <v/>
      </c>
      <c r="Q2145" s="14" t="str">
        <f>IF(AND(MasterData5[[#This Row],[MntMeatProducts]]&gt;=AD$4, MasterData5[[#This Row],[Income ]]&lt;=$AB$12), "Yes", "")</f>
        <v/>
      </c>
      <c r="R2145" s="14" t="str">
        <f>IF(AND(MasterData5[[#This Row],[MntFishProducts]]&gt;=AE$4, MasterData5[[#This Row],[Income ]]&lt;=$AB$12), "Yes", "")</f>
        <v/>
      </c>
      <c r="S2145" s="14" t="str">
        <f>IF(AND(MasterData5[[#This Row],[MntSweetProducts]]&gt;=AF$4, MasterData5[[#This Row],[Income ]]&lt;=$AB$12), "Yes", "")</f>
        <v/>
      </c>
      <c r="U2145" s="14" t="str">
        <f>IF(MasterData5[[#This Row],[MntWines]]&gt;=AB$4, "Yes", "")</f>
        <v/>
      </c>
      <c r="V2145" s="14" t="str">
        <f>IF(MasterData5[[#This Row],[MntFruits]]&gt;=AC$4, "Yes", "")</f>
        <v/>
      </c>
      <c r="W2145" s="14" t="str">
        <f>IF(MasterData5[[#This Row],[MntMeatProducts]]&gt;=AD$4, "Yes", "")</f>
        <v/>
      </c>
      <c r="X2145" s="14" t="str">
        <f>IF(MasterData5[[#This Row],[MntFishProducts]]&gt;=AE$4, "Yes", "")</f>
        <v/>
      </c>
      <c r="Y2145" s="14" t="str">
        <f>IF(MasterData5[[#This Row],[MntSweetProducts]]&gt;=AF$4, "Yes", "")</f>
        <v/>
      </c>
    </row>
    <row r="2146" spans="1:25" x14ac:dyDescent="0.3">
      <c r="A2146">
        <v>10727</v>
      </c>
      <c r="B2146" s="10">
        <v>1181</v>
      </c>
      <c r="C2146" s="10">
        <v>107</v>
      </c>
      <c r="D2146" s="10">
        <v>199</v>
      </c>
      <c r="E2146" s="10">
        <v>39</v>
      </c>
      <c r="F2146" s="10">
        <v>30</v>
      </c>
      <c r="G2146" s="10">
        <v>30</v>
      </c>
      <c r="H2146" s="24">
        <f>2021-'Customer Profile'!B2145</f>
        <v>51</v>
      </c>
      <c r="I2146" s="10">
        <f>IF(Analysis!$B$60="Wine",B2146,IF(Analysis!$B$60="Fruit",C2146,IF(Analysis!$B$60="Meat",D2146,IF(Analysis!$B$60="Fish",E2146,IF(Analysis!$B$60="Sweet",F2146,"")))))</f>
        <v>39</v>
      </c>
      <c r="J2146" s="10">
        <v>69084</v>
      </c>
      <c r="K2146" s="10" t="str">
        <f>IF(MasterData5[[#This Row],[Income ]]&gt;$AB$12, "Above", "Below")</f>
        <v>Above</v>
      </c>
      <c r="L2146" s="10">
        <f>SUM(MasterData5[[#This Row],[MntWines]:[MntSweetProducts]])</f>
        <v>1556</v>
      </c>
      <c r="M2146" s="53" t="str">
        <f>IF(MasterData5[[#This Row],[Total Purchase]]&gt;=500, "Over $500", "")</f>
        <v>Over $500</v>
      </c>
      <c r="N2146" s="10"/>
      <c r="O2146" s="14" t="str">
        <f>IF(AND(MasterData5[[#This Row],[MntWines]]&gt;=AB$4, MasterData5[[#This Row],[Income ]]&lt;=$AB$12), "Yes", "")</f>
        <v/>
      </c>
      <c r="P2146" s="14" t="str">
        <f>IF(AND(MasterData5[[#This Row],[MntFruits]]&gt;=AC$4, MasterData5[[#This Row],[Income ]]&lt;=$AB$12), "Yes", "")</f>
        <v/>
      </c>
      <c r="Q2146" s="14" t="str">
        <f>IF(AND(MasterData5[[#This Row],[MntMeatProducts]]&gt;=AD$4, MasterData5[[#This Row],[Income ]]&lt;=$AB$12), "Yes", "")</f>
        <v/>
      </c>
      <c r="R2146" s="14" t="str">
        <f>IF(AND(MasterData5[[#This Row],[MntFishProducts]]&gt;=AE$4, MasterData5[[#This Row],[Income ]]&lt;=$AB$12), "Yes", "")</f>
        <v/>
      </c>
      <c r="S2146" s="14" t="str">
        <f>IF(AND(MasterData5[[#This Row],[MntSweetProducts]]&gt;=AF$4, MasterData5[[#This Row],[Income ]]&lt;=$AB$12), "Yes", "")</f>
        <v/>
      </c>
      <c r="U2146" s="14" t="str">
        <f>IF(MasterData5[[#This Row],[MntWines]]&gt;=AB$4, "Yes", "")</f>
        <v>Yes</v>
      </c>
      <c r="V2146" s="14" t="str">
        <f>IF(MasterData5[[#This Row],[MntFruits]]&gt;=AC$4, "Yes", "")</f>
        <v>Yes</v>
      </c>
      <c r="W2146" s="14" t="str">
        <f>IF(MasterData5[[#This Row],[MntMeatProducts]]&gt;=AD$4, "Yes", "")</f>
        <v>Yes</v>
      </c>
      <c r="X2146" s="14" t="str">
        <f>IF(MasterData5[[#This Row],[MntFishProducts]]&gt;=AE$4, "Yes", "")</f>
        <v>Yes</v>
      </c>
      <c r="Y2146" s="14" t="str">
        <f>IF(MasterData5[[#This Row],[MntSweetProducts]]&gt;=AF$4, "Yes", "")</f>
        <v>Yes</v>
      </c>
    </row>
    <row r="2147" spans="1:25" x14ac:dyDescent="0.3">
      <c r="A2147">
        <v>10735</v>
      </c>
      <c r="B2147" s="10">
        <v>14</v>
      </c>
      <c r="C2147" s="10">
        <v>1</v>
      </c>
      <c r="D2147" s="10">
        <v>7</v>
      </c>
      <c r="E2147" s="10">
        <v>2</v>
      </c>
      <c r="F2147" s="10">
        <v>1</v>
      </c>
      <c r="G2147" s="10">
        <v>1</v>
      </c>
      <c r="H2147" s="24">
        <f>2021-'Customer Profile'!B2146</f>
        <v>50</v>
      </c>
      <c r="I2147" s="10">
        <f>IF(Analysis!$B$60="Wine",B2147,IF(Analysis!$B$60="Fruit",C2147,IF(Analysis!$B$60="Meat",D2147,IF(Analysis!$B$60="Fish",E2147,IF(Analysis!$B$60="Sweet",F2147,"")))))</f>
        <v>2</v>
      </c>
      <c r="J2147" s="10">
        <v>22804</v>
      </c>
      <c r="K2147" s="10" t="str">
        <f>IF(MasterData5[[#This Row],[Income ]]&gt;$AB$12, "Above", "Below")</f>
        <v>Below</v>
      </c>
      <c r="L2147" s="10">
        <f>SUM(MasterData5[[#This Row],[MntWines]:[MntSweetProducts]])</f>
        <v>25</v>
      </c>
      <c r="M2147" s="53" t="str">
        <f>IF(MasterData5[[#This Row],[Total Purchase]]&gt;=500, "Over $500", "")</f>
        <v/>
      </c>
      <c r="N2147" s="10"/>
      <c r="O2147" s="14" t="str">
        <f>IF(AND(MasterData5[[#This Row],[MntWines]]&gt;=AB$4, MasterData5[[#This Row],[Income ]]&lt;=$AB$12), "Yes", "")</f>
        <v/>
      </c>
      <c r="P2147" s="14" t="str">
        <f>IF(AND(MasterData5[[#This Row],[MntFruits]]&gt;=AC$4, MasterData5[[#This Row],[Income ]]&lt;=$AB$12), "Yes", "")</f>
        <v/>
      </c>
      <c r="Q2147" s="14" t="str">
        <f>IF(AND(MasterData5[[#This Row],[MntMeatProducts]]&gt;=AD$4, MasterData5[[#This Row],[Income ]]&lt;=$AB$12), "Yes", "")</f>
        <v/>
      </c>
      <c r="R2147" s="14" t="str">
        <f>IF(AND(MasterData5[[#This Row],[MntFishProducts]]&gt;=AE$4, MasterData5[[#This Row],[Income ]]&lt;=$AB$12), "Yes", "")</f>
        <v/>
      </c>
      <c r="S2147" s="14" t="str">
        <f>IF(AND(MasterData5[[#This Row],[MntSweetProducts]]&gt;=AF$4, MasterData5[[#This Row],[Income ]]&lt;=$AB$12), "Yes", "")</f>
        <v/>
      </c>
      <c r="U2147" s="14" t="str">
        <f>IF(MasterData5[[#This Row],[MntWines]]&gt;=AB$4, "Yes", "")</f>
        <v/>
      </c>
      <c r="V2147" s="14" t="str">
        <f>IF(MasterData5[[#This Row],[MntFruits]]&gt;=AC$4, "Yes", "")</f>
        <v/>
      </c>
      <c r="W2147" s="14" t="str">
        <f>IF(MasterData5[[#This Row],[MntMeatProducts]]&gt;=AD$4, "Yes", "")</f>
        <v/>
      </c>
      <c r="X2147" s="14" t="str">
        <f>IF(MasterData5[[#This Row],[MntFishProducts]]&gt;=AE$4, "Yes", "")</f>
        <v/>
      </c>
      <c r="Y2147" s="14" t="str">
        <f>IF(MasterData5[[#This Row],[MntSweetProducts]]&gt;=AF$4, "Yes", "")</f>
        <v/>
      </c>
    </row>
    <row r="2148" spans="1:25" x14ac:dyDescent="0.3">
      <c r="A2148">
        <v>10736</v>
      </c>
      <c r="B2148" s="10">
        <v>522</v>
      </c>
      <c r="C2148" s="10">
        <v>0</v>
      </c>
      <c r="D2148" s="10">
        <v>522</v>
      </c>
      <c r="E2148" s="10">
        <v>227</v>
      </c>
      <c r="F2148" s="10">
        <v>120</v>
      </c>
      <c r="G2148" s="10">
        <v>134</v>
      </c>
      <c r="H2148" s="24">
        <f>2021-'Customer Profile'!B2147</f>
        <v>50</v>
      </c>
      <c r="I2148" s="10">
        <f>IF(Analysis!$B$60="Wine",B2148,IF(Analysis!$B$60="Fruit",C2148,IF(Analysis!$B$60="Meat",D2148,IF(Analysis!$B$60="Fish",E2148,IF(Analysis!$B$60="Sweet",F2148,"")))))</f>
        <v>227</v>
      </c>
      <c r="J2148" s="10">
        <v>72258</v>
      </c>
      <c r="K2148" s="10" t="str">
        <f>IF(MasterData5[[#This Row],[Income ]]&gt;$AB$12, "Above", "Below")</f>
        <v>Above</v>
      </c>
      <c r="L2148" s="10">
        <f>SUM(MasterData5[[#This Row],[MntWines]:[MntSweetProducts]])</f>
        <v>1391</v>
      </c>
      <c r="M2148" s="53" t="str">
        <f>IF(MasterData5[[#This Row],[Total Purchase]]&gt;=500, "Over $500", "")</f>
        <v>Over $500</v>
      </c>
      <c r="N2148" s="10"/>
      <c r="O2148" s="14" t="str">
        <f>IF(AND(MasterData5[[#This Row],[MntWines]]&gt;=AB$4, MasterData5[[#This Row],[Income ]]&lt;=$AB$12), "Yes", "")</f>
        <v/>
      </c>
      <c r="P2148" s="14" t="str">
        <f>IF(AND(MasterData5[[#This Row],[MntFruits]]&gt;=AC$4, MasterData5[[#This Row],[Income ]]&lt;=$AB$12), "Yes", "")</f>
        <v/>
      </c>
      <c r="Q2148" s="14" t="str">
        <f>IF(AND(MasterData5[[#This Row],[MntMeatProducts]]&gt;=AD$4, MasterData5[[#This Row],[Income ]]&lt;=$AB$12), "Yes", "")</f>
        <v/>
      </c>
      <c r="R2148" s="14" t="str">
        <f>IF(AND(MasterData5[[#This Row],[MntFishProducts]]&gt;=AE$4, MasterData5[[#This Row],[Income ]]&lt;=$AB$12), "Yes", "")</f>
        <v/>
      </c>
      <c r="S2148" s="14" t="str">
        <f>IF(AND(MasterData5[[#This Row],[MntSweetProducts]]&gt;=AF$4, MasterData5[[#This Row],[Income ]]&lt;=$AB$12), "Yes", "")</f>
        <v/>
      </c>
      <c r="U2148" s="14" t="str">
        <f>IF(MasterData5[[#This Row],[MntWines]]&gt;=AB$4, "Yes", "")</f>
        <v>Yes</v>
      </c>
      <c r="V2148" s="14" t="str">
        <f>IF(MasterData5[[#This Row],[MntFruits]]&gt;=AC$4, "Yes", "")</f>
        <v/>
      </c>
      <c r="W2148" s="14" t="str">
        <f>IF(MasterData5[[#This Row],[MntMeatProducts]]&gt;=AD$4, "Yes", "")</f>
        <v>Yes</v>
      </c>
      <c r="X2148" s="14" t="str">
        <f>IF(MasterData5[[#This Row],[MntFishProducts]]&gt;=AE$4, "Yes", "")</f>
        <v>Yes</v>
      </c>
      <c r="Y2148" s="14" t="str">
        <f>IF(MasterData5[[#This Row],[MntSweetProducts]]&gt;=AF$4, "Yes", "")</f>
        <v>Yes</v>
      </c>
    </row>
    <row r="2149" spans="1:25" x14ac:dyDescent="0.3">
      <c r="A2149">
        <v>10738</v>
      </c>
      <c r="B2149" s="10">
        <v>40</v>
      </c>
      <c r="C2149" s="10">
        <v>0</v>
      </c>
      <c r="D2149" s="10">
        <v>19</v>
      </c>
      <c r="E2149" s="10">
        <v>2</v>
      </c>
      <c r="F2149" s="10">
        <v>1</v>
      </c>
      <c r="G2149" s="10">
        <v>3</v>
      </c>
      <c r="H2149" s="24">
        <f>2021-'Customer Profile'!B2148</f>
        <v>70</v>
      </c>
      <c r="I2149" s="10">
        <f>IF(Analysis!$B$60="Wine",B2149,IF(Analysis!$B$60="Fruit",C2149,IF(Analysis!$B$60="Meat",D2149,IF(Analysis!$B$60="Fish",E2149,IF(Analysis!$B$60="Sweet",F2149,"")))))</f>
        <v>2</v>
      </c>
      <c r="J2149" s="10">
        <v>49389</v>
      </c>
      <c r="K2149" s="10" t="str">
        <f>IF(MasterData5[[#This Row],[Income ]]&gt;$AB$12, "Above", "Below")</f>
        <v>Below</v>
      </c>
      <c r="L2149" s="10">
        <f>SUM(MasterData5[[#This Row],[MntWines]:[MntSweetProducts]])</f>
        <v>62</v>
      </c>
      <c r="M2149" s="53" t="str">
        <f>IF(MasterData5[[#This Row],[Total Purchase]]&gt;=500, "Over $500", "")</f>
        <v/>
      </c>
      <c r="N2149" s="10"/>
      <c r="O2149" s="14" t="str">
        <f>IF(AND(MasterData5[[#This Row],[MntWines]]&gt;=AB$4, MasterData5[[#This Row],[Income ]]&lt;=$AB$12), "Yes", "")</f>
        <v/>
      </c>
      <c r="P2149" s="14" t="str">
        <f>IF(AND(MasterData5[[#This Row],[MntFruits]]&gt;=AC$4, MasterData5[[#This Row],[Income ]]&lt;=$AB$12), "Yes", "")</f>
        <v/>
      </c>
      <c r="Q2149" s="14" t="str">
        <f>IF(AND(MasterData5[[#This Row],[MntMeatProducts]]&gt;=AD$4, MasterData5[[#This Row],[Income ]]&lt;=$AB$12), "Yes", "")</f>
        <v/>
      </c>
      <c r="R2149" s="14" t="str">
        <f>IF(AND(MasterData5[[#This Row],[MntFishProducts]]&gt;=AE$4, MasterData5[[#This Row],[Income ]]&lt;=$AB$12), "Yes", "")</f>
        <v/>
      </c>
      <c r="S2149" s="14" t="str">
        <f>IF(AND(MasterData5[[#This Row],[MntSweetProducts]]&gt;=AF$4, MasterData5[[#This Row],[Income ]]&lt;=$AB$12), "Yes", "")</f>
        <v/>
      </c>
      <c r="U2149" s="14" t="str">
        <f>IF(MasterData5[[#This Row],[MntWines]]&gt;=AB$4, "Yes", "")</f>
        <v/>
      </c>
      <c r="V2149" s="14" t="str">
        <f>IF(MasterData5[[#This Row],[MntFruits]]&gt;=AC$4, "Yes", "")</f>
        <v/>
      </c>
      <c r="W2149" s="14" t="str">
        <f>IF(MasterData5[[#This Row],[MntMeatProducts]]&gt;=AD$4, "Yes", "")</f>
        <v/>
      </c>
      <c r="X2149" s="14" t="str">
        <f>IF(MasterData5[[#This Row],[MntFishProducts]]&gt;=AE$4, "Yes", "")</f>
        <v/>
      </c>
      <c r="Y2149" s="14" t="str">
        <f>IF(MasterData5[[#This Row],[MntSweetProducts]]&gt;=AF$4, "Yes", "")</f>
        <v/>
      </c>
    </row>
    <row r="2150" spans="1:25" x14ac:dyDescent="0.3">
      <c r="A2150">
        <v>10741</v>
      </c>
      <c r="B2150" s="10">
        <v>172</v>
      </c>
      <c r="C2150" s="10">
        <v>12</v>
      </c>
      <c r="D2150" s="10">
        <v>112</v>
      </c>
      <c r="E2150" s="10">
        <v>8</v>
      </c>
      <c r="F2150" s="10">
        <v>0</v>
      </c>
      <c r="G2150" s="10">
        <v>15</v>
      </c>
      <c r="H2150" s="24">
        <f>2021-'Customer Profile'!B2149</f>
        <v>70</v>
      </c>
      <c r="I2150" s="10">
        <f>IF(Analysis!$B$60="Wine",B2150,IF(Analysis!$B$60="Fruit",C2150,IF(Analysis!$B$60="Meat",D2150,IF(Analysis!$B$60="Fish",E2150,IF(Analysis!$B$60="Sweet",F2150,"")))))</f>
        <v>8</v>
      </c>
      <c r="J2150" s="10">
        <v>47352</v>
      </c>
      <c r="K2150" s="10" t="str">
        <f>IF(MasterData5[[#This Row],[Income ]]&gt;$AB$12, "Above", "Below")</f>
        <v>Below</v>
      </c>
      <c r="L2150" s="10">
        <f>SUM(MasterData5[[#This Row],[MntWines]:[MntSweetProducts]])</f>
        <v>304</v>
      </c>
      <c r="M2150" s="53" t="str">
        <f>IF(MasterData5[[#This Row],[Total Purchase]]&gt;=500, "Over $500", "")</f>
        <v/>
      </c>
      <c r="N2150" s="10"/>
      <c r="O2150" s="14" t="str">
        <f>IF(AND(MasterData5[[#This Row],[MntWines]]&gt;=AB$4, MasterData5[[#This Row],[Income ]]&lt;=$AB$12), "Yes", "")</f>
        <v/>
      </c>
      <c r="P2150" s="14" t="str">
        <f>IF(AND(MasterData5[[#This Row],[MntFruits]]&gt;=AC$4, MasterData5[[#This Row],[Income ]]&lt;=$AB$12), "Yes", "")</f>
        <v/>
      </c>
      <c r="Q2150" s="14" t="str">
        <f>IF(AND(MasterData5[[#This Row],[MntMeatProducts]]&gt;=AD$4, MasterData5[[#This Row],[Income ]]&lt;=$AB$12), "Yes", "")</f>
        <v/>
      </c>
      <c r="R2150" s="14" t="str">
        <f>IF(AND(MasterData5[[#This Row],[MntFishProducts]]&gt;=AE$4, MasterData5[[#This Row],[Income ]]&lt;=$AB$12), "Yes", "")</f>
        <v/>
      </c>
      <c r="S2150" s="14" t="str">
        <f>IF(AND(MasterData5[[#This Row],[MntSweetProducts]]&gt;=AF$4, MasterData5[[#This Row],[Income ]]&lt;=$AB$12), "Yes", "")</f>
        <v/>
      </c>
      <c r="U2150" s="14" t="str">
        <f>IF(MasterData5[[#This Row],[MntWines]]&gt;=AB$4, "Yes", "")</f>
        <v/>
      </c>
      <c r="V2150" s="14" t="str">
        <f>IF(MasterData5[[#This Row],[MntFruits]]&gt;=AC$4, "Yes", "")</f>
        <v/>
      </c>
      <c r="W2150" s="14" t="str">
        <f>IF(MasterData5[[#This Row],[MntMeatProducts]]&gt;=AD$4, "Yes", "")</f>
        <v/>
      </c>
      <c r="X2150" s="14" t="str">
        <f>IF(MasterData5[[#This Row],[MntFishProducts]]&gt;=AE$4, "Yes", "")</f>
        <v/>
      </c>
      <c r="Y2150" s="14" t="str">
        <f>IF(MasterData5[[#This Row],[MntSweetProducts]]&gt;=AF$4, "Yes", "")</f>
        <v/>
      </c>
    </row>
    <row r="2151" spans="1:25" x14ac:dyDescent="0.3">
      <c r="A2151">
        <v>10742</v>
      </c>
      <c r="B2151" s="10">
        <v>532</v>
      </c>
      <c r="C2151" s="10">
        <v>21</v>
      </c>
      <c r="D2151" s="10">
        <v>127</v>
      </c>
      <c r="E2151" s="10">
        <v>26</v>
      </c>
      <c r="F2151" s="10">
        <v>20</v>
      </c>
      <c r="G2151" s="10">
        <v>20</v>
      </c>
      <c r="H2151" s="24">
        <f>2021-'Customer Profile'!B2150</f>
        <v>38</v>
      </c>
      <c r="I2151" s="10">
        <f>IF(Analysis!$B$60="Wine",B2151,IF(Analysis!$B$60="Fruit",C2151,IF(Analysis!$B$60="Meat",D2151,IF(Analysis!$B$60="Fish",E2151,IF(Analysis!$B$60="Sweet",F2151,"")))))</f>
        <v>26</v>
      </c>
      <c r="J2151" s="10">
        <v>86580</v>
      </c>
      <c r="K2151" s="10" t="str">
        <f>IF(MasterData5[[#This Row],[Income ]]&gt;$AB$12, "Above", "Below")</f>
        <v>Above</v>
      </c>
      <c r="L2151" s="10">
        <f>SUM(MasterData5[[#This Row],[MntWines]:[MntSweetProducts]])</f>
        <v>726</v>
      </c>
      <c r="M2151" s="53" t="str">
        <f>IF(MasterData5[[#This Row],[Total Purchase]]&gt;=500, "Over $500", "")</f>
        <v>Over $500</v>
      </c>
      <c r="N2151" s="10"/>
      <c r="O2151" s="14" t="str">
        <f>IF(AND(MasterData5[[#This Row],[MntWines]]&gt;=AB$4, MasterData5[[#This Row],[Income ]]&lt;=$AB$12), "Yes", "")</f>
        <v/>
      </c>
      <c r="P2151" s="14" t="str">
        <f>IF(AND(MasterData5[[#This Row],[MntFruits]]&gt;=AC$4, MasterData5[[#This Row],[Income ]]&lt;=$AB$12), "Yes", "")</f>
        <v/>
      </c>
      <c r="Q2151" s="14" t="str">
        <f>IF(AND(MasterData5[[#This Row],[MntMeatProducts]]&gt;=AD$4, MasterData5[[#This Row],[Income ]]&lt;=$AB$12), "Yes", "")</f>
        <v/>
      </c>
      <c r="R2151" s="14" t="str">
        <f>IF(AND(MasterData5[[#This Row],[MntFishProducts]]&gt;=AE$4, MasterData5[[#This Row],[Income ]]&lt;=$AB$12), "Yes", "")</f>
        <v/>
      </c>
      <c r="S2151" s="14" t="str">
        <f>IF(AND(MasterData5[[#This Row],[MntSweetProducts]]&gt;=AF$4, MasterData5[[#This Row],[Income ]]&lt;=$AB$12), "Yes", "")</f>
        <v/>
      </c>
      <c r="U2151" s="14" t="str">
        <f>IF(MasterData5[[#This Row],[MntWines]]&gt;=AB$4, "Yes", "")</f>
        <v>Yes</v>
      </c>
      <c r="V2151" s="14" t="str">
        <f>IF(MasterData5[[#This Row],[MntFruits]]&gt;=AC$4, "Yes", "")</f>
        <v/>
      </c>
      <c r="W2151" s="14" t="str">
        <f>IF(MasterData5[[#This Row],[MntMeatProducts]]&gt;=AD$4, "Yes", "")</f>
        <v/>
      </c>
      <c r="X2151" s="14" t="str">
        <f>IF(MasterData5[[#This Row],[MntFishProducts]]&gt;=AE$4, "Yes", "")</f>
        <v/>
      </c>
      <c r="Y2151" s="14" t="str">
        <f>IF(MasterData5[[#This Row],[MntSweetProducts]]&gt;=AF$4, "Yes", "")</f>
        <v/>
      </c>
    </row>
    <row r="2152" spans="1:25" x14ac:dyDescent="0.3">
      <c r="A2152">
        <v>10749</v>
      </c>
      <c r="B2152" s="10">
        <v>73</v>
      </c>
      <c r="C2152" s="10">
        <v>18</v>
      </c>
      <c r="D2152" s="10">
        <v>66</v>
      </c>
      <c r="E2152" s="10">
        <v>7</v>
      </c>
      <c r="F2152" s="10">
        <v>12</v>
      </c>
      <c r="G2152" s="10">
        <v>2</v>
      </c>
      <c r="H2152" s="24">
        <f>2021-'Customer Profile'!B2151</f>
        <v>30</v>
      </c>
      <c r="I2152" s="10">
        <f>IF(Analysis!$B$60="Wine",B2152,IF(Analysis!$B$60="Fruit",C2152,IF(Analysis!$B$60="Meat",D2152,IF(Analysis!$B$60="Fish",E2152,IF(Analysis!$B$60="Sweet",F2152,"")))))</f>
        <v>7</v>
      </c>
      <c r="J2152" s="10">
        <v>8028</v>
      </c>
      <c r="K2152" s="10" t="str">
        <f>IF(MasterData5[[#This Row],[Income ]]&gt;$AB$12, "Above", "Below")</f>
        <v>Below</v>
      </c>
      <c r="L2152" s="10">
        <f>SUM(MasterData5[[#This Row],[MntWines]:[MntSweetProducts]])</f>
        <v>176</v>
      </c>
      <c r="M2152" s="53" t="str">
        <f>IF(MasterData5[[#This Row],[Total Purchase]]&gt;=500, "Over $500", "")</f>
        <v/>
      </c>
      <c r="N2152" s="10"/>
      <c r="O2152" s="14" t="str">
        <f>IF(AND(MasterData5[[#This Row],[MntWines]]&gt;=AB$4, MasterData5[[#This Row],[Income ]]&lt;=$AB$12), "Yes", "")</f>
        <v/>
      </c>
      <c r="P2152" s="14" t="str">
        <f>IF(AND(MasterData5[[#This Row],[MntFruits]]&gt;=AC$4, MasterData5[[#This Row],[Income ]]&lt;=$AB$12), "Yes", "")</f>
        <v/>
      </c>
      <c r="Q2152" s="14" t="str">
        <f>IF(AND(MasterData5[[#This Row],[MntMeatProducts]]&gt;=AD$4, MasterData5[[#This Row],[Income ]]&lt;=$AB$12), "Yes", "")</f>
        <v/>
      </c>
      <c r="R2152" s="14" t="str">
        <f>IF(AND(MasterData5[[#This Row],[MntFishProducts]]&gt;=AE$4, MasterData5[[#This Row],[Income ]]&lt;=$AB$12), "Yes", "")</f>
        <v/>
      </c>
      <c r="S2152" s="14" t="str">
        <f>IF(AND(MasterData5[[#This Row],[MntSweetProducts]]&gt;=AF$4, MasterData5[[#This Row],[Income ]]&lt;=$AB$12), "Yes", "")</f>
        <v/>
      </c>
      <c r="U2152" s="14" t="str">
        <f>IF(MasterData5[[#This Row],[MntWines]]&gt;=AB$4, "Yes", "")</f>
        <v/>
      </c>
      <c r="V2152" s="14" t="str">
        <f>IF(MasterData5[[#This Row],[MntFruits]]&gt;=AC$4, "Yes", "")</f>
        <v/>
      </c>
      <c r="W2152" s="14" t="str">
        <f>IF(MasterData5[[#This Row],[MntMeatProducts]]&gt;=AD$4, "Yes", "")</f>
        <v/>
      </c>
      <c r="X2152" s="14" t="str">
        <f>IF(MasterData5[[#This Row],[MntFishProducts]]&gt;=AE$4, "Yes", "")</f>
        <v/>
      </c>
      <c r="Y2152" s="14" t="str">
        <f>IF(MasterData5[[#This Row],[MntSweetProducts]]&gt;=AF$4, "Yes", "")</f>
        <v/>
      </c>
    </row>
    <row r="2153" spans="1:25" x14ac:dyDescent="0.3">
      <c r="A2153">
        <v>10755</v>
      </c>
      <c r="B2153" s="10">
        <v>6</v>
      </c>
      <c r="C2153" s="10">
        <v>3</v>
      </c>
      <c r="D2153" s="10">
        <v>14</v>
      </c>
      <c r="E2153" s="10">
        <v>15</v>
      </c>
      <c r="F2153" s="10">
        <v>7</v>
      </c>
      <c r="G2153" s="10">
        <v>36</v>
      </c>
      <c r="H2153" s="24">
        <f>2021-'Customer Profile'!B2152</f>
        <v>45</v>
      </c>
      <c r="I2153" s="10">
        <f>IF(Analysis!$B$60="Wine",B2153,IF(Analysis!$B$60="Fruit",C2153,IF(Analysis!$B$60="Meat",D2153,IF(Analysis!$B$60="Fish",E2153,IF(Analysis!$B$60="Sweet",F2153,"")))))</f>
        <v>15</v>
      </c>
      <c r="J2153" s="10">
        <v>23718</v>
      </c>
      <c r="K2153" s="10" t="str">
        <f>IF(MasterData5[[#This Row],[Income ]]&gt;$AB$12, "Above", "Below")</f>
        <v>Below</v>
      </c>
      <c r="L2153" s="10">
        <f>SUM(MasterData5[[#This Row],[MntWines]:[MntSweetProducts]])</f>
        <v>45</v>
      </c>
      <c r="M2153" s="53" t="str">
        <f>IF(MasterData5[[#This Row],[Total Purchase]]&gt;=500, "Over $500", "")</f>
        <v/>
      </c>
      <c r="N2153" s="10"/>
      <c r="O2153" s="14" t="str">
        <f>IF(AND(MasterData5[[#This Row],[MntWines]]&gt;=AB$4, MasterData5[[#This Row],[Income ]]&lt;=$AB$12), "Yes", "")</f>
        <v/>
      </c>
      <c r="P2153" s="14" t="str">
        <f>IF(AND(MasterData5[[#This Row],[MntFruits]]&gt;=AC$4, MasterData5[[#This Row],[Income ]]&lt;=$AB$12), "Yes", "")</f>
        <v/>
      </c>
      <c r="Q2153" s="14" t="str">
        <f>IF(AND(MasterData5[[#This Row],[MntMeatProducts]]&gt;=AD$4, MasterData5[[#This Row],[Income ]]&lt;=$AB$12), "Yes", "")</f>
        <v/>
      </c>
      <c r="R2153" s="14" t="str">
        <f>IF(AND(MasterData5[[#This Row],[MntFishProducts]]&gt;=AE$4, MasterData5[[#This Row],[Income ]]&lt;=$AB$12), "Yes", "")</f>
        <v/>
      </c>
      <c r="S2153" s="14" t="str">
        <f>IF(AND(MasterData5[[#This Row],[MntSweetProducts]]&gt;=AF$4, MasterData5[[#This Row],[Income ]]&lt;=$AB$12), "Yes", "")</f>
        <v/>
      </c>
      <c r="U2153" s="14" t="str">
        <f>IF(MasterData5[[#This Row],[MntWines]]&gt;=AB$4, "Yes", "")</f>
        <v/>
      </c>
      <c r="V2153" s="14" t="str">
        <f>IF(MasterData5[[#This Row],[MntFruits]]&gt;=AC$4, "Yes", "")</f>
        <v/>
      </c>
      <c r="W2153" s="14" t="str">
        <f>IF(MasterData5[[#This Row],[MntMeatProducts]]&gt;=AD$4, "Yes", "")</f>
        <v/>
      </c>
      <c r="X2153" s="14" t="str">
        <f>IF(MasterData5[[#This Row],[MntFishProducts]]&gt;=AE$4, "Yes", "")</f>
        <v/>
      </c>
      <c r="Y2153" s="14" t="str">
        <f>IF(MasterData5[[#This Row],[MntSweetProducts]]&gt;=AF$4, "Yes", "")</f>
        <v/>
      </c>
    </row>
    <row r="2154" spans="1:25" x14ac:dyDescent="0.3">
      <c r="A2154">
        <v>10757</v>
      </c>
      <c r="B2154" s="10">
        <v>4</v>
      </c>
      <c r="C2154" s="10">
        <v>2</v>
      </c>
      <c r="D2154" s="10">
        <v>5</v>
      </c>
      <c r="E2154" s="10">
        <v>2</v>
      </c>
      <c r="F2154" s="10">
        <v>0</v>
      </c>
      <c r="G2154" s="10">
        <v>0</v>
      </c>
      <c r="H2154" s="24">
        <f>2021-'Customer Profile'!B2153</f>
        <v>54</v>
      </c>
      <c r="I2154" s="10">
        <f>IF(Analysis!$B$60="Wine",B2154,IF(Analysis!$B$60="Fruit",C2154,IF(Analysis!$B$60="Meat",D2154,IF(Analysis!$B$60="Fish",E2154,IF(Analysis!$B$60="Sweet",F2154,"")))))</f>
        <v>2</v>
      </c>
      <c r="J2154" s="10">
        <v>28420</v>
      </c>
      <c r="K2154" s="10" t="str">
        <f>IF(MasterData5[[#This Row],[Income ]]&gt;$AB$12, "Above", "Below")</f>
        <v>Below</v>
      </c>
      <c r="L2154" s="10">
        <f>SUM(MasterData5[[#This Row],[MntWines]:[MntSweetProducts]])</f>
        <v>13</v>
      </c>
      <c r="M2154" s="53" t="str">
        <f>IF(MasterData5[[#This Row],[Total Purchase]]&gt;=500, "Over $500", "")</f>
        <v/>
      </c>
      <c r="N2154" s="10"/>
      <c r="O2154" s="14" t="str">
        <f>IF(AND(MasterData5[[#This Row],[MntWines]]&gt;=AB$4, MasterData5[[#This Row],[Income ]]&lt;=$AB$12), "Yes", "")</f>
        <v/>
      </c>
      <c r="P2154" s="14" t="str">
        <f>IF(AND(MasterData5[[#This Row],[MntFruits]]&gt;=AC$4, MasterData5[[#This Row],[Income ]]&lt;=$AB$12), "Yes", "")</f>
        <v/>
      </c>
      <c r="Q2154" s="14" t="str">
        <f>IF(AND(MasterData5[[#This Row],[MntMeatProducts]]&gt;=AD$4, MasterData5[[#This Row],[Income ]]&lt;=$AB$12), "Yes", "")</f>
        <v/>
      </c>
      <c r="R2154" s="14" t="str">
        <f>IF(AND(MasterData5[[#This Row],[MntFishProducts]]&gt;=AE$4, MasterData5[[#This Row],[Income ]]&lt;=$AB$12), "Yes", "")</f>
        <v/>
      </c>
      <c r="S2154" s="14" t="str">
        <f>IF(AND(MasterData5[[#This Row],[MntSweetProducts]]&gt;=AF$4, MasterData5[[#This Row],[Income ]]&lt;=$AB$12), "Yes", "")</f>
        <v/>
      </c>
      <c r="U2154" s="14" t="str">
        <f>IF(MasterData5[[#This Row],[MntWines]]&gt;=AB$4, "Yes", "")</f>
        <v/>
      </c>
      <c r="V2154" s="14" t="str">
        <f>IF(MasterData5[[#This Row],[MntFruits]]&gt;=AC$4, "Yes", "")</f>
        <v/>
      </c>
      <c r="W2154" s="14" t="str">
        <f>IF(MasterData5[[#This Row],[MntMeatProducts]]&gt;=AD$4, "Yes", "")</f>
        <v/>
      </c>
      <c r="X2154" s="14" t="str">
        <f>IF(MasterData5[[#This Row],[MntFishProducts]]&gt;=AE$4, "Yes", "")</f>
        <v/>
      </c>
      <c r="Y2154" s="14" t="str">
        <f>IF(MasterData5[[#This Row],[MntSweetProducts]]&gt;=AF$4, "Yes", "")</f>
        <v/>
      </c>
    </row>
    <row r="2155" spans="1:25" x14ac:dyDescent="0.3">
      <c r="A2155">
        <v>10766</v>
      </c>
      <c r="B2155" s="10">
        <v>397</v>
      </c>
      <c r="C2155" s="10">
        <v>19</v>
      </c>
      <c r="D2155" s="10">
        <v>69</v>
      </c>
      <c r="E2155" s="10">
        <v>12</v>
      </c>
      <c r="F2155" s="10">
        <v>0</v>
      </c>
      <c r="G2155" s="10">
        <v>9</v>
      </c>
      <c r="H2155" s="24">
        <f>2021-'Customer Profile'!B2154</f>
        <v>57</v>
      </c>
      <c r="I2155" s="10">
        <f>IF(Analysis!$B$60="Wine",B2155,IF(Analysis!$B$60="Fruit",C2155,IF(Analysis!$B$60="Meat",D2155,IF(Analysis!$B$60="Fish",E2155,IF(Analysis!$B$60="Sweet",F2155,"")))))</f>
        <v>12</v>
      </c>
      <c r="J2155" s="10">
        <v>65526</v>
      </c>
      <c r="K2155" s="10" t="str">
        <f>IF(MasterData5[[#This Row],[Income ]]&gt;$AB$12, "Above", "Below")</f>
        <v>Above</v>
      </c>
      <c r="L2155" s="10">
        <f>SUM(MasterData5[[#This Row],[MntWines]:[MntSweetProducts]])</f>
        <v>497</v>
      </c>
      <c r="M2155" s="53" t="str">
        <f>IF(MasterData5[[#This Row],[Total Purchase]]&gt;=500, "Over $500", "")</f>
        <v/>
      </c>
      <c r="N2155" s="10"/>
      <c r="O2155" s="14" t="str">
        <f>IF(AND(MasterData5[[#This Row],[MntWines]]&gt;=AB$4, MasterData5[[#This Row],[Income ]]&lt;=$AB$12), "Yes", "")</f>
        <v/>
      </c>
      <c r="P2155" s="14" t="str">
        <f>IF(AND(MasterData5[[#This Row],[MntFruits]]&gt;=AC$4, MasterData5[[#This Row],[Income ]]&lt;=$AB$12), "Yes", "")</f>
        <v/>
      </c>
      <c r="Q2155" s="14" t="str">
        <f>IF(AND(MasterData5[[#This Row],[MntMeatProducts]]&gt;=AD$4, MasterData5[[#This Row],[Income ]]&lt;=$AB$12), "Yes", "")</f>
        <v/>
      </c>
      <c r="R2155" s="14" t="str">
        <f>IF(AND(MasterData5[[#This Row],[MntFishProducts]]&gt;=AE$4, MasterData5[[#This Row],[Income ]]&lt;=$AB$12), "Yes", "")</f>
        <v/>
      </c>
      <c r="S2155" s="14" t="str">
        <f>IF(AND(MasterData5[[#This Row],[MntSweetProducts]]&gt;=AF$4, MasterData5[[#This Row],[Income ]]&lt;=$AB$12), "Yes", "")</f>
        <v/>
      </c>
      <c r="U2155" s="14" t="str">
        <f>IF(MasterData5[[#This Row],[MntWines]]&gt;=AB$4, "Yes", "")</f>
        <v>Yes</v>
      </c>
      <c r="V2155" s="14" t="str">
        <f>IF(MasterData5[[#This Row],[MntFruits]]&gt;=AC$4, "Yes", "")</f>
        <v/>
      </c>
      <c r="W2155" s="14" t="str">
        <f>IF(MasterData5[[#This Row],[MntMeatProducts]]&gt;=AD$4, "Yes", "")</f>
        <v/>
      </c>
      <c r="X2155" s="14" t="str">
        <f>IF(MasterData5[[#This Row],[MntFishProducts]]&gt;=AE$4, "Yes", "")</f>
        <v/>
      </c>
      <c r="Y2155" s="14" t="str">
        <f>IF(MasterData5[[#This Row],[MntSweetProducts]]&gt;=AF$4, "Yes", "")</f>
        <v/>
      </c>
    </row>
    <row r="2156" spans="1:25" x14ac:dyDescent="0.3">
      <c r="A2156">
        <v>10767</v>
      </c>
      <c r="B2156" s="10">
        <v>760</v>
      </c>
      <c r="C2156" s="10">
        <v>40</v>
      </c>
      <c r="D2156" s="10">
        <v>480</v>
      </c>
      <c r="E2156" s="10">
        <v>0</v>
      </c>
      <c r="F2156" s="10">
        <v>40</v>
      </c>
      <c r="G2156" s="10">
        <v>26</v>
      </c>
      <c r="H2156" s="24">
        <f>2021-'Customer Profile'!B2155</f>
        <v>32</v>
      </c>
      <c r="I2156" s="10">
        <f>IF(Analysis!$B$60="Wine",B2156,IF(Analysis!$B$60="Fruit",C2156,IF(Analysis!$B$60="Meat",D2156,IF(Analysis!$B$60="Fish",E2156,IF(Analysis!$B$60="Sweet",F2156,"")))))</f>
        <v>0</v>
      </c>
      <c r="J2156" s="10">
        <v>77845</v>
      </c>
      <c r="K2156" s="10" t="str">
        <f>IF(MasterData5[[#This Row],[Income ]]&gt;$AB$12, "Above", "Below")</f>
        <v>Above</v>
      </c>
      <c r="L2156" s="10">
        <f>SUM(MasterData5[[#This Row],[MntWines]:[MntSweetProducts]])</f>
        <v>1320</v>
      </c>
      <c r="M2156" s="53" t="str">
        <f>IF(MasterData5[[#This Row],[Total Purchase]]&gt;=500, "Over $500", "")</f>
        <v>Over $500</v>
      </c>
      <c r="N2156" s="10"/>
      <c r="O2156" s="14" t="str">
        <f>IF(AND(MasterData5[[#This Row],[MntWines]]&gt;=AB$4, MasterData5[[#This Row],[Income ]]&lt;=$AB$12), "Yes", "")</f>
        <v/>
      </c>
      <c r="P2156" s="14" t="str">
        <f>IF(AND(MasterData5[[#This Row],[MntFruits]]&gt;=AC$4, MasterData5[[#This Row],[Income ]]&lt;=$AB$12), "Yes", "")</f>
        <v/>
      </c>
      <c r="Q2156" s="14" t="str">
        <f>IF(AND(MasterData5[[#This Row],[MntMeatProducts]]&gt;=AD$4, MasterData5[[#This Row],[Income ]]&lt;=$AB$12), "Yes", "")</f>
        <v/>
      </c>
      <c r="R2156" s="14" t="str">
        <f>IF(AND(MasterData5[[#This Row],[MntFishProducts]]&gt;=AE$4, MasterData5[[#This Row],[Income ]]&lt;=$AB$12), "Yes", "")</f>
        <v/>
      </c>
      <c r="S2156" s="14" t="str">
        <f>IF(AND(MasterData5[[#This Row],[MntSweetProducts]]&gt;=AF$4, MasterData5[[#This Row],[Income ]]&lt;=$AB$12), "Yes", "")</f>
        <v/>
      </c>
      <c r="U2156" s="14" t="str">
        <f>IF(MasterData5[[#This Row],[MntWines]]&gt;=AB$4, "Yes", "")</f>
        <v>Yes</v>
      </c>
      <c r="V2156" s="14" t="str">
        <f>IF(MasterData5[[#This Row],[MntFruits]]&gt;=AC$4, "Yes", "")</f>
        <v>Yes</v>
      </c>
      <c r="W2156" s="14" t="str">
        <f>IF(MasterData5[[#This Row],[MntMeatProducts]]&gt;=AD$4, "Yes", "")</f>
        <v>Yes</v>
      </c>
      <c r="X2156" s="14" t="str">
        <f>IF(MasterData5[[#This Row],[MntFishProducts]]&gt;=AE$4, "Yes", "")</f>
        <v/>
      </c>
      <c r="Y2156" s="14" t="str">
        <f>IF(MasterData5[[#This Row],[MntSweetProducts]]&gt;=AF$4, "Yes", "")</f>
        <v>Yes</v>
      </c>
    </row>
    <row r="2157" spans="1:25" x14ac:dyDescent="0.3">
      <c r="A2157">
        <v>10770</v>
      </c>
      <c r="B2157" s="10">
        <v>247</v>
      </c>
      <c r="C2157" s="10">
        <v>161</v>
      </c>
      <c r="D2157" s="10">
        <v>295</v>
      </c>
      <c r="E2157" s="10">
        <v>210</v>
      </c>
      <c r="F2157" s="10">
        <v>85</v>
      </c>
      <c r="G2157" s="10">
        <v>47</v>
      </c>
      <c r="H2157" s="24">
        <f>2021-'Customer Profile'!B2156</f>
        <v>62</v>
      </c>
      <c r="I2157" s="10">
        <f>IF(Analysis!$B$60="Wine",B2157,IF(Analysis!$B$60="Fruit",C2157,IF(Analysis!$B$60="Meat",D2157,IF(Analysis!$B$60="Fish",E2157,IF(Analysis!$B$60="Sweet",F2157,"")))))</f>
        <v>210</v>
      </c>
      <c r="J2157" s="10">
        <v>65492</v>
      </c>
      <c r="K2157" s="10" t="str">
        <f>IF(MasterData5[[#This Row],[Income ]]&gt;$AB$12, "Above", "Below")</f>
        <v>Above</v>
      </c>
      <c r="L2157" s="10">
        <f>SUM(MasterData5[[#This Row],[MntWines]:[MntSweetProducts]])</f>
        <v>998</v>
      </c>
      <c r="M2157" s="53" t="str">
        <f>IF(MasterData5[[#This Row],[Total Purchase]]&gt;=500, "Over $500", "")</f>
        <v>Over $500</v>
      </c>
      <c r="N2157" s="10"/>
      <c r="O2157" s="14" t="str">
        <f>IF(AND(MasterData5[[#This Row],[MntWines]]&gt;=AB$4, MasterData5[[#This Row],[Income ]]&lt;=$AB$12), "Yes", "")</f>
        <v/>
      </c>
      <c r="P2157" s="14" t="str">
        <f>IF(AND(MasterData5[[#This Row],[MntFruits]]&gt;=AC$4, MasterData5[[#This Row],[Income ]]&lt;=$AB$12), "Yes", "")</f>
        <v/>
      </c>
      <c r="Q2157" s="14" t="str">
        <f>IF(AND(MasterData5[[#This Row],[MntMeatProducts]]&gt;=AD$4, MasterData5[[#This Row],[Income ]]&lt;=$AB$12), "Yes", "")</f>
        <v/>
      </c>
      <c r="R2157" s="14" t="str">
        <f>IF(AND(MasterData5[[#This Row],[MntFishProducts]]&gt;=AE$4, MasterData5[[#This Row],[Income ]]&lt;=$AB$12), "Yes", "")</f>
        <v/>
      </c>
      <c r="S2157" s="14" t="str">
        <f>IF(AND(MasterData5[[#This Row],[MntSweetProducts]]&gt;=AF$4, MasterData5[[#This Row],[Income ]]&lt;=$AB$12), "Yes", "")</f>
        <v/>
      </c>
      <c r="U2157" s="14" t="str">
        <f>IF(MasterData5[[#This Row],[MntWines]]&gt;=AB$4, "Yes", "")</f>
        <v/>
      </c>
      <c r="V2157" s="14" t="str">
        <f>IF(MasterData5[[#This Row],[MntFruits]]&gt;=AC$4, "Yes", "")</f>
        <v>Yes</v>
      </c>
      <c r="W2157" s="14" t="str">
        <f>IF(MasterData5[[#This Row],[MntMeatProducts]]&gt;=AD$4, "Yes", "")</f>
        <v>Yes</v>
      </c>
      <c r="X2157" s="14" t="str">
        <f>IF(MasterData5[[#This Row],[MntFishProducts]]&gt;=AE$4, "Yes", "")</f>
        <v>Yes</v>
      </c>
      <c r="Y2157" s="14" t="str">
        <f>IF(MasterData5[[#This Row],[MntSweetProducts]]&gt;=AF$4, "Yes", "")</f>
        <v>Yes</v>
      </c>
    </row>
    <row r="2158" spans="1:25" x14ac:dyDescent="0.3">
      <c r="A2158">
        <v>10779</v>
      </c>
      <c r="B2158" s="10">
        <v>15</v>
      </c>
      <c r="C2158" s="10">
        <v>5</v>
      </c>
      <c r="D2158" s="10">
        <v>14</v>
      </c>
      <c r="E2158" s="10">
        <v>0</v>
      </c>
      <c r="F2158" s="10">
        <v>4</v>
      </c>
      <c r="G2158" s="10">
        <v>11</v>
      </c>
      <c r="H2158" s="24">
        <f>2021-'Customer Profile'!B2157</f>
        <v>38</v>
      </c>
      <c r="I2158" s="10">
        <f>IF(Analysis!$B$60="Wine",B2158,IF(Analysis!$B$60="Fruit",C2158,IF(Analysis!$B$60="Meat",D2158,IF(Analysis!$B$60="Fish",E2158,IF(Analysis!$B$60="Sweet",F2158,"")))))</f>
        <v>0</v>
      </c>
      <c r="J2158" s="10">
        <v>22148</v>
      </c>
      <c r="K2158" s="10" t="str">
        <f>IF(MasterData5[[#This Row],[Income ]]&gt;$AB$12, "Above", "Below")</f>
        <v>Below</v>
      </c>
      <c r="L2158" s="10">
        <f>SUM(MasterData5[[#This Row],[MntWines]:[MntSweetProducts]])</f>
        <v>38</v>
      </c>
      <c r="M2158" s="53" t="str">
        <f>IF(MasterData5[[#This Row],[Total Purchase]]&gt;=500, "Over $500", "")</f>
        <v/>
      </c>
      <c r="N2158" s="10"/>
      <c r="O2158" s="14" t="str">
        <f>IF(AND(MasterData5[[#This Row],[MntWines]]&gt;=AB$4, MasterData5[[#This Row],[Income ]]&lt;=$AB$12), "Yes", "")</f>
        <v/>
      </c>
      <c r="P2158" s="14" t="str">
        <f>IF(AND(MasterData5[[#This Row],[MntFruits]]&gt;=AC$4, MasterData5[[#This Row],[Income ]]&lt;=$AB$12), "Yes", "")</f>
        <v/>
      </c>
      <c r="Q2158" s="14" t="str">
        <f>IF(AND(MasterData5[[#This Row],[MntMeatProducts]]&gt;=AD$4, MasterData5[[#This Row],[Income ]]&lt;=$AB$12), "Yes", "")</f>
        <v/>
      </c>
      <c r="R2158" s="14" t="str">
        <f>IF(AND(MasterData5[[#This Row],[MntFishProducts]]&gt;=AE$4, MasterData5[[#This Row],[Income ]]&lt;=$AB$12), "Yes", "")</f>
        <v/>
      </c>
      <c r="S2158" s="14" t="str">
        <f>IF(AND(MasterData5[[#This Row],[MntSweetProducts]]&gt;=AF$4, MasterData5[[#This Row],[Income ]]&lt;=$AB$12), "Yes", "")</f>
        <v/>
      </c>
      <c r="U2158" s="14" t="str">
        <f>IF(MasterData5[[#This Row],[MntWines]]&gt;=AB$4, "Yes", "")</f>
        <v/>
      </c>
      <c r="V2158" s="14" t="str">
        <f>IF(MasterData5[[#This Row],[MntFruits]]&gt;=AC$4, "Yes", "")</f>
        <v/>
      </c>
      <c r="W2158" s="14" t="str">
        <f>IF(MasterData5[[#This Row],[MntMeatProducts]]&gt;=AD$4, "Yes", "")</f>
        <v/>
      </c>
      <c r="X2158" s="14" t="str">
        <f>IF(MasterData5[[#This Row],[MntFishProducts]]&gt;=AE$4, "Yes", "")</f>
        <v/>
      </c>
      <c r="Y2158" s="14" t="str">
        <f>IF(MasterData5[[#This Row],[MntSweetProducts]]&gt;=AF$4, "Yes", "")</f>
        <v/>
      </c>
    </row>
    <row r="2159" spans="1:25" x14ac:dyDescent="0.3">
      <c r="A2159">
        <v>10785</v>
      </c>
      <c r="B2159" s="10">
        <v>24</v>
      </c>
      <c r="C2159" s="10">
        <v>1</v>
      </c>
      <c r="D2159" s="10">
        <v>10</v>
      </c>
      <c r="E2159" s="10">
        <v>2</v>
      </c>
      <c r="F2159" s="10">
        <v>0</v>
      </c>
      <c r="G2159" s="10">
        <v>4</v>
      </c>
      <c r="H2159" s="24">
        <f>2021-'Customer Profile'!B2158</f>
        <v>52</v>
      </c>
      <c r="I2159" s="10">
        <f>IF(Analysis!$B$60="Wine",B2159,IF(Analysis!$B$60="Fruit",C2159,IF(Analysis!$B$60="Meat",D2159,IF(Analysis!$B$60="Fish",E2159,IF(Analysis!$B$60="Sweet",F2159,"")))))</f>
        <v>2</v>
      </c>
      <c r="J2159" s="10">
        <v>44078</v>
      </c>
      <c r="K2159" s="10" t="str">
        <f>IF(MasterData5[[#This Row],[Income ]]&gt;$AB$12, "Above", "Below")</f>
        <v>Below</v>
      </c>
      <c r="L2159" s="10">
        <f>SUM(MasterData5[[#This Row],[MntWines]:[MntSweetProducts]])</f>
        <v>37</v>
      </c>
      <c r="M2159" s="53" t="str">
        <f>IF(MasterData5[[#This Row],[Total Purchase]]&gt;=500, "Over $500", "")</f>
        <v/>
      </c>
      <c r="N2159" s="10"/>
      <c r="O2159" s="14" t="str">
        <f>IF(AND(MasterData5[[#This Row],[MntWines]]&gt;=AB$4, MasterData5[[#This Row],[Income ]]&lt;=$AB$12), "Yes", "")</f>
        <v/>
      </c>
      <c r="P2159" s="14" t="str">
        <f>IF(AND(MasterData5[[#This Row],[MntFruits]]&gt;=AC$4, MasterData5[[#This Row],[Income ]]&lt;=$AB$12), "Yes", "")</f>
        <v/>
      </c>
      <c r="Q2159" s="14" t="str">
        <f>IF(AND(MasterData5[[#This Row],[MntMeatProducts]]&gt;=AD$4, MasterData5[[#This Row],[Income ]]&lt;=$AB$12), "Yes", "")</f>
        <v/>
      </c>
      <c r="R2159" s="14" t="str">
        <f>IF(AND(MasterData5[[#This Row],[MntFishProducts]]&gt;=AE$4, MasterData5[[#This Row],[Income ]]&lt;=$AB$12), "Yes", "")</f>
        <v/>
      </c>
      <c r="S2159" s="14" t="str">
        <f>IF(AND(MasterData5[[#This Row],[MntSweetProducts]]&gt;=AF$4, MasterData5[[#This Row],[Income ]]&lt;=$AB$12), "Yes", "")</f>
        <v/>
      </c>
      <c r="U2159" s="14" t="str">
        <f>IF(MasterData5[[#This Row],[MntWines]]&gt;=AB$4, "Yes", "")</f>
        <v/>
      </c>
      <c r="V2159" s="14" t="str">
        <f>IF(MasterData5[[#This Row],[MntFruits]]&gt;=AC$4, "Yes", "")</f>
        <v/>
      </c>
      <c r="W2159" s="14" t="str">
        <f>IF(MasterData5[[#This Row],[MntMeatProducts]]&gt;=AD$4, "Yes", "")</f>
        <v/>
      </c>
      <c r="X2159" s="14" t="str">
        <f>IF(MasterData5[[#This Row],[MntFishProducts]]&gt;=AE$4, "Yes", "")</f>
        <v/>
      </c>
      <c r="Y2159" s="14" t="str">
        <f>IF(MasterData5[[#This Row],[MntSweetProducts]]&gt;=AF$4, "Yes", "")</f>
        <v/>
      </c>
    </row>
    <row r="2160" spans="1:25" x14ac:dyDescent="0.3">
      <c r="A2160">
        <v>10789</v>
      </c>
      <c r="B2160" s="10">
        <v>42</v>
      </c>
      <c r="C2160" s="10">
        <v>1</v>
      </c>
      <c r="D2160" s="10">
        <v>18</v>
      </c>
      <c r="E2160" s="10">
        <v>3</v>
      </c>
      <c r="F2160" s="10">
        <v>0</v>
      </c>
      <c r="G2160" s="10">
        <v>4</v>
      </c>
      <c r="H2160" s="24">
        <f>2021-'Customer Profile'!B2159</f>
        <v>57</v>
      </c>
      <c r="I2160" s="10">
        <f>IF(Analysis!$B$60="Wine",B2160,IF(Analysis!$B$60="Fruit",C2160,IF(Analysis!$B$60="Meat",D2160,IF(Analysis!$B$60="Fish",E2160,IF(Analysis!$B$60="Sweet",F2160,"")))))</f>
        <v>3</v>
      </c>
      <c r="J2160" s="10">
        <v>45759</v>
      </c>
      <c r="K2160" s="10" t="str">
        <f>IF(MasterData5[[#This Row],[Income ]]&gt;$AB$12, "Above", "Below")</f>
        <v>Below</v>
      </c>
      <c r="L2160" s="10">
        <f>SUM(MasterData5[[#This Row],[MntWines]:[MntSweetProducts]])</f>
        <v>64</v>
      </c>
      <c r="M2160" s="53" t="str">
        <f>IF(MasterData5[[#This Row],[Total Purchase]]&gt;=500, "Over $500", "")</f>
        <v/>
      </c>
      <c r="N2160" s="10"/>
      <c r="O2160" s="14" t="str">
        <f>IF(AND(MasterData5[[#This Row],[MntWines]]&gt;=AB$4, MasterData5[[#This Row],[Income ]]&lt;=$AB$12), "Yes", "")</f>
        <v/>
      </c>
      <c r="P2160" s="14" t="str">
        <f>IF(AND(MasterData5[[#This Row],[MntFruits]]&gt;=AC$4, MasterData5[[#This Row],[Income ]]&lt;=$AB$12), "Yes", "")</f>
        <v/>
      </c>
      <c r="Q2160" s="14" t="str">
        <f>IF(AND(MasterData5[[#This Row],[MntMeatProducts]]&gt;=AD$4, MasterData5[[#This Row],[Income ]]&lt;=$AB$12), "Yes", "")</f>
        <v/>
      </c>
      <c r="R2160" s="14" t="str">
        <f>IF(AND(MasterData5[[#This Row],[MntFishProducts]]&gt;=AE$4, MasterData5[[#This Row],[Income ]]&lt;=$AB$12), "Yes", "")</f>
        <v/>
      </c>
      <c r="S2160" s="14" t="str">
        <f>IF(AND(MasterData5[[#This Row],[MntSweetProducts]]&gt;=AF$4, MasterData5[[#This Row],[Income ]]&lt;=$AB$12), "Yes", "")</f>
        <v/>
      </c>
      <c r="U2160" s="14" t="str">
        <f>IF(MasterData5[[#This Row],[MntWines]]&gt;=AB$4, "Yes", "")</f>
        <v/>
      </c>
      <c r="V2160" s="14" t="str">
        <f>IF(MasterData5[[#This Row],[MntFruits]]&gt;=AC$4, "Yes", "")</f>
        <v/>
      </c>
      <c r="W2160" s="14" t="str">
        <f>IF(MasterData5[[#This Row],[MntMeatProducts]]&gt;=AD$4, "Yes", "")</f>
        <v/>
      </c>
      <c r="X2160" s="14" t="str">
        <f>IF(MasterData5[[#This Row],[MntFishProducts]]&gt;=AE$4, "Yes", "")</f>
        <v/>
      </c>
      <c r="Y2160" s="14" t="str">
        <f>IF(MasterData5[[#This Row],[MntSweetProducts]]&gt;=AF$4, "Yes", "")</f>
        <v/>
      </c>
    </row>
    <row r="2161" spans="1:25" x14ac:dyDescent="0.3">
      <c r="A2161">
        <v>10790</v>
      </c>
      <c r="B2161" s="10">
        <v>9</v>
      </c>
      <c r="C2161" s="10">
        <v>0</v>
      </c>
      <c r="D2161" s="10">
        <v>5</v>
      </c>
      <c r="E2161" s="10">
        <v>0</v>
      </c>
      <c r="F2161" s="10">
        <v>0</v>
      </c>
      <c r="G2161" s="10">
        <v>7</v>
      </c>
      <c r="H2161" s="24">
        <f>2021-'Customer Profile'!B2160</f>
        <v>36</v>
      </c>
      <c r="I2161" s="10">
        <f>IF(Analysis!$B$60="Wine",B2161,IF(Analysis!$B$60="Fruit",C2161,IF(Analysis!$B$60="Meat",D2161,IF(Analysis!$B$60="Fish",E2161,IF(Analysis!$B$60="Sweet",F2161,"")))))</f>
        <v>0</v>
      </c>
      <c r="J2161" s="10">
        <v>18169</v>
      </c>
      <c r="K2161" s="10" t="str">
        <f>IF(MasterData5[[#This Row],[Income ]]&gt;$AB$12, "Above", "Below")</f>
        <v>Below</v>
      </c>
      <c r="L2161" s="10">
        <f>SUM(MasterData5[[#This Row],[MntWines]:[MntSweetProducts]])</f>
        <v>14</v>
      </c>
      <c r="M2161" s="53" t="str">
        <f>IF(MasterData5[[#This Row],[Total Purchase]]&gt;=500, "Over $500", "")</f>
        <v/>
      </c>
      <c r="N2161" s="10"/>
      <c r="O2161" s="14" t="str">
        <f>IF(AND(MasterData5[[#This Row],[MntWines]]&gt;=AB$4, MasterData5[[#This Row],[Income ]]&lt;=$AB$12), "Yes", "")</f>
        <v/>
      </c>
      <c r="P2161" s="14" t="str">
        <f>IF(AND(MasterData5[[#This Row],[MntFruits]]&gt;=AC$4, MasterData5[[#This Row],[Income ]]&lt;=$AB$12), "Yes", "")</f>
        <v/>
      </c>
      <c r="Q2161" s="14" t="str">
        <f>IF(AND(MasterData5[[#This Row],[MntMeatProducts]]&gt;=AD$4, MasterData5[[#This Row],[Income ]]&lt;=$AB$12), "Yes", "")</f>
        <v/>
      </c>
      <c r="R2161" s="14" t="str">
        <f>IF(AND(MasterData5[[#This Row],[MntFishProducts]]&gt;=AE$4, MasterData5[[#This Row],[Income ]]&lt;=$AB$12), "Yes", "")</f>
        <v/>
      </c>
      <c r="S2161" s="14" t="str">
        <f>IF(AND(MasterData5[[#This Row],[MntSweetProducts]]&gt;=AF$4, MasterData5[[#This Row],[Income ]]&lt;=$AB$12), "Yes", "")</f>
        <v/>
      </c>
      <c r="U2161" s="14" t="str">
        <f>IF(MasterData5[[#This Row],[MntWines]]&gt;=AB$4, "Yes", "")</f>
        <v/>
      </c>
      <c r="V2161" s="14" t="str">
        <f>IF(MasterData5[[#This Row],[MntFruits]]&gt;=AC$4, "Yes", "")</f>
        <v/>
      </c>
      <c r="W2161" s="14" t="str">
        <f>IF(MasterData5[[#This Row],[MntMeatProducts]]&gt;=AD$4, "Yes", "")</f>
        <v/>
      </c>
      <c r="X2161" s="14" t="str">
        <f>IF(MasterData5[[#This Row],[MntFishProducts]]&gt;=AE$4, "Yes", "")</f>
        <v/>
      </c>
      <c r="Y2161" s="14" t="str">
        <f>IF(MasterData5[[#This Row],[MntSweetProducts]]&gt;=AF$4, "Yes", "")</f>
        <v/>
      </c>
    </row>
    <row r="2162" spans="1:25" x14ac:dyDescent="0.3">
      <c r="A2162">
        <v>10795</v>
      </c>
      <c r="B2162" s="10">
        <v>19</v>
      </c>
      <c r="C2162" s="10">
        <v>3</v>
      </c>
      <c r="D2162" s="10">
        <v>19</v>
      </c>
      <c r="E2162" s="10">
        <v>3</v>
      </c>
      <c r="F2162" s="10">
        <v>1</v>
      </c>
      <c r="G2162" s="10">
        <v>3</v>
      </c>
      <c r="H2162" s="24">
        <f>2021-'Customer Profile'!B2161</f>
        <v>48</v>
      </c>
      <c r="I2162" s="10">
        <f>IF(Analysis!$B$60="Wine",B2162,IF(Analysis!$B$60="Fruit",C2162,IF(Analysis!$B$60="Meat",D2162,IF(Analysis!$B$60="Fish",E2162,IF(Analysis!$B$60="Sweet",F2162,"")))))</f>
        <v>3</v>
      </c>
      <c r="J2162" s="10">
        <v>37401</v>
      </c>
      <c r="K2162" s="10" t="str">
        <f>IF(MasterData5[[#This Row],[Income ]]&gt;$AB$12, "Above", "Below")</f>
        <v>Below</v>
      </c>
      <c r="L2162" s="10">
        <f>SUM(MasterData5[[#This Row],[MntWines]:[MntSweetProducts]])</f>
        <v>45</v>
      </c>
      <c r="M2162" s="53" t="str">
        <f>IF(MasterData5[[#This Row],[Total Purchase]]&gt;=500, "Over $500", "")</f>
        <v/>
      </c>
      <c r="N2162" s="10"/>
      <c r="O2162" s="14" t="str">
        <f>IF(AND(MasterData5[[#This Row],[MntWines]]&gt;=AB$4, MasterData5[[#This Row],[Income ]]&lt;=$AB$12), "Yes", "")</f>
        <v/>
      </c>
      <c r="P2162" s="14" t="str">
        <f>IF(AND(MasterData5[[#This Row],[MntFruits]]&gt;=AC$4, MasterData5[[#This Row],[Income ]]&lt;=$AB$12), "Yes", "")</f>
        <v/>
      </c>
      <c r="Q2162" s="14" t="str">
        <f>IF(AND(MasterData5[[#This Row],[MntMeatProducts]]&gt;=AD$4, MasterData5[[#This Row],[Income ]]&lt;=$AB$12), "Yes", "")</f>
        <v/>
      </c>
      <c r="R2162" s="14" t="str">
        <f>IF(AND(MasterData5[[#This Row],[MntFishProducts]]&gt;=AE$4, MasterData5[[#This Row],[Income ]]&lt;=$AB$12), "Yes", "")</f>
        <v/>
      </c>
      <c r="S2162" s="14" t="str">
        <f>IF(AND(MasterData5[[#This Row],[MntSweetProducts]]&gt;=AF$4, MasterData5[[#This Row],[Income ]]&lt;=$AB$12), "Yes", "")</f>
        <v/>
      </c>
      <c r="U2162" s="14" t="str">
        <f>IF(MasterData5[[#This Row],[MntWines]]&gt;=AB$4, "Yes", "")</f>
        <v/>
      </c>
      <c r="V2162" s="14" t="str">
        <f>IF(MasterData5[[#This Row],[MntFruits]]&gt;=AC$4, "Yes", "")</f>
        <v/>
      </c>
      <c r="W2162" s="14" t="str">
        <f>IF(MasterData5[[#This Row],[MntMeatProducts]]&gt;=AD$4, "Yes", "")</f>
        <v/>
      </c>
      <c r="X2162" s="14" t="str">
        <f>IF(MasterData5[[#This Row],[MntFishProducts]]&gt;=AE$4, "Yes", "")</f>
        <v/>
      </c>
      <c r="Y2162" s="14" t="str">
        <f>IF(MasterData5[[#This Row],[MntSweetProducts]]&gt;=AF$4, "Yes", "")</f>
        <v/>
      </c>
    </row>
    <row r="2163" spans="1:25" x14ac:dyDescent="0.3">
      <c r="A2163">
        <v>10796</v>
      </c>
      <c r="B2163" s="10">
        <v>47</v>
      </c>
      <c r="C2163" s="10">
        <v>1</v>
      </c>
      <c r="D2163" s="10">
        <v>6</v>
      </c>
      <c r="E2163" s="10">
        <v>0</v>
      </c>
      <c r="F2163" s="10">
        <v>0</v>
      </c>
      <c r="G2163" s="10">
        <v>12</v>
      </c>
      <c r="H2163" s="24">
        <f>2021-'Customer Profile'!B2162</f>
        <v>37</v>
      </c>
      <c r="I2163" s="10">
        <f>IF(Analysis!$B$60="Wine",B2163,IF(Analysis!$B$60="Fruit",C2163,IF(Analysis!$B$60="Meat",D2163,IF(Analysis!$B$60="Fish",E2163,IF(Analysis!$B$60="Sweet",F2163,"")))))</f>
        <v>0</v>
      </c>
      <c r="J2163" s="10">
        <v>30477</v>
      </c>
      <c r="K2163" s="10" t="str">
        <f>IF(MasterData5[[#This Row],[Income ]]&gt;$AB$12, "Above", "Below")</f>
        <v>Below</v>
      </c>
      <c r="L2163" s="10">
        <f>SUM(MasterData5[[#This Row],[MntWines]:[MntSweetProducts]])</f>
        <v>54</v>
      </c>
      <c r="M2163" s="53" t="str">
        <f>IF(MasterData5[[#This Row],[Total Purchase]]&gt;=500, "Over $500", "")</f>
        <v/>
      </c>
      <c r="N2163" s="10"/>
      <c r="O2163" s="14" t="str">
        <f>IF(AND(MasterData5[[#This Row],[MntWines]]&gt;=AB$4, MasterData5[[#This Row],[Income ]]&lt;=$AB$12), "Yes", "")</f>
        <v/>
      </c>
      <c r="P2163" s="14" t="str">
        <f>IF(AND(MasterData5[[#This Row],[MntFruits]]&gt;=AC$4, MasterData5[[#This Row],[Income ]]&lt;=$AB$12), "Yes", "")</f>
        <v/>
      </c>
      <c r="Q2163" s="14" t="str">
        <f>IF(AND(MasterData5[[#This Row],[MntMeatProducts]]&gt;=AD$4, MasterData5[[#This Row],[Income ]]&lt;=$AB$12), "Yes", "")</f>
        <v/>
      </c>
      <c r="R2163" s="14" t="str">
        <f>IF(AND(MasterData5[[#This Row],[MntFishProducts]]&gt;=AE$4, MasterData5[[#This Row],[Income ]]&lt;=$AB$12), "Yes", "")</f>
        <v/>
      </c>
      <c r="S2163" s="14" t="str">
        <f>IF(AND(MasterData5[[#This Row],[MntSweetProducts]]&gt;=AF$4, MasterData5[[#This Row],[Income ]]&lt;=$AB$12), "Yes", "")</f>
        <v/>
      </c>
      <c r="U2163" s="14" t="str">
        <f>IF(MasterData5[[#This Row],[MntWines]]&gt;=AB$4, "Yes", "")</f>
        <v/>
      </c>
      <c r="V2163" s="14" t="str">
        <f>IF(MasterData5[[#This Row],[MntFruits]]&gt;=AC$4, "Yes", "")</f>
        <v/>
      </c>
      <c r="W2163" s="14" t="str">
        <f>IF(MasterData5[[#This Row],[MntMeatProducts]]&gt;=AD$4, "Yes", "")</f>
        <v/>
      </c>
      <c r="X2163" s="14" t="str">
        <f>IF(MasterData5[[#This Row],[MntFishProducts]]&gt;=AE$4, "Yes", "")</f>
        <v/>
      </c>
      <c r="Y2163" s="14" t="str">
        <f>IF(MasterData5[[#This Row],[MntSweetProducts]]&gt;=AF$4, "Yes", "")</f>
        <v/>
      </c>
    </row>
    <row r="2164" spans="1:25" x14ac:dyDescent="0.3">
      <c r="A2164">
        <v>10812</v>
      </c>
      <c r="B2164" s="10">
        <v>37</v>
      </c>
      <c r="C2164" s="10">
        <v>0</v>
      </c>
      <c r="D2164" s="10">
        <v>46</v>
      </c>
      <c r="E2164" s="10">
        <v>4</v>
      </c>
      <c r="F2164" s="10">
        <v>3</v>
      </c>
      <c r="G2164" s="10">
        <v>0</v>
      </c>
      <c r="H2164" s="24">
        <f>2021-'Customer Profile'!B2163</f>
        <v>43</v>
      </c>
      <c r="I2164" s="10">
        <f>IF(Analysis!$B$60="Wine",B2164,IF(Analysis!$B$60="Fruit",C2164,IF(Analysis!$B$60="Meat",D2164,IF(Analysis!$B$60="Fish",E2164,IF(Analysis!$B$60="Sweet",F2164,"")))))</f>
        <v>4</v>
      </c>
      <c r="J2164" s="10">
        <v>46377</v>
      </c>
      <c r="K2164" s="10" t="str">
        <f>IF(MasterData5[[#This Row],[Income ]]&gt;$AB$12, "Above", "Below")</f>
        <v>Below</v>
      </c>
      <c r="L2164" s="10">
        <f>SUM(MasterData5[[#This Row],[MntWines]:[MntSweetProducts]])</f>
        <v>90</v>
      </c>
      <c r="M2164" s="53" t="str">
        <f>IF(MasterData5[[#This Row],[Total Purchase]]&gt;=500, "Over $500", "")</f>
        <v/>
      </c>
      <c r="N2164" s="10"/>
      <c r="O2164" s="14" t="str">
        <f>IF(AND(MasterData5[[#This Row],[MntWines]]&gt;=AB$4, MasterData5[[#This Row],[Income ]]&lt;=$AB$12), "Yes", "")</f>
        <v/>
      </c>
      <c r="P2164" s="14" t="str">
        <f>IF(AND(MasterData5[[#This Row],[MntFruits]]&gt;=AC$4, MasterData5[[#This Row],[Income ]]&lt;=$AB$12), "Yes", "")</f>
        <v/>
      </c>
      <c r="Q2164" s="14" t="str">
        <f>IF(AND(MasterData5[[#This Row],[MntMeatProducts]]&gt;=AD$4, MasterData5[[#This Row],[Income ]]&lt;=$AB$12), "Yes", "")</f>
        <v/>
      </c>
      <c r="R2164" s="14" t="str">
        <f>IF(AND(MasterData5[[#This Row],[MntFishProducts]]&gt;=AE$4, MasterData5[[#This Row],[Income ]]&lt;=$AB$12), "Yes", "")</f>
        <v/>
      </c>
      <c r="S2164" s="14" t="str">
        <f>IF(AND(MasterData5[[#This Row],[MntSweetProducts]]&gt;=AF$4, MasterData5[[#This Row],[Income ]]&lt;=$AB$12), "Yes", "")</f>
        <v/>
      </c>
      <c r="U2164" s="14" t="str">
        <f>IF(MasterData5[[#This Row],[MntWines]]&gt;=AB$4, "Yes", "")</f>
        <v/>
      </c>
      <c r="V2164" s="14" t="str">
        <f>IF(MasterData5[[#This Row],[MntFruits]]&gt;=AC$4, "Yes", "")</f>
        <v/>
      </c>
      <c r="W2164" s="14" t="str">
        <f>IF(MasterData5[[#This Row],[MntMeatProducts]]&gt;=AD$4, "Yes", "")</f>
        <v/>
      </c>
      <c r="X2164" s="14" t="str">
        <f>IF(MasterData5[[#This Row],[MntFishProducts]]&gt;=AE$4, "Yes", "")</f>
        <v/>
      </c>
      <c r="Y2164" s="14" t="str">
        <f>IF(MasterData5[[#This Row],[MntSweetProducts]]&gt;=AF$4, "Yes", "")</f>
        <v/>
      </c>
    </row>
    <row r="2165" spans="1:25" x14ac:dyDescent="0.3">
      <c r="A2165">
        <v>10814</v>
      </c>
      <c r="B2165" s="10">
        <v>303</v>
      </c>
      <c r="C2165" s="10">
        <v>23</v>
      </c>
      <c r="D2165" s="10">
        <v>751</v>
      </c>
      <c r="E2165" s="10">
        <v>82</v>
      </c>
      <c r="F2165" s="10">
        <v>26</v>
      </c>
      <c r="G2165" s="10">
        <v>191</v>
      </c>
      <c r="H2165" s="24">
        <f>2021-'Customer Profile'!B2164</f>
        <v>74</v>
      </c>
      <c r="I2165" s="10">
        <f>IF(Analysis!$B$60="Wine",B2165,IF(Analysis!$B$60="Fruit",C2165,IF(Analysis!$B$60="Meat",D2165,IF(Analysis!$B$60="Fish",E2165,IF(Analysis!$B$60="Sweet",F2165,"")))))</f>
        <v>82</v>
      </c>
      <c r="J2165" s="10">
        <v>70321</v>
      </c>
      <c r="K2165" s="10" t="str">
        <f>IF(MasterData5[[#This Row],[Income ]]&gt;$AB$12, "Above", "Below")</f>
        <v>Above</v>
      </c>
      <c r="L2165" s="10">
        <f>SUM(MasterData5[[#This Row],[MntWines]:[MntSweetProducts]])</f>
        <v>1185</v>
      </c>
      <c r="M2165" s="53" t="str">
        <f>IF(MasterData5[[#This Row],[Total Purchase]]&gt;=500, "Over $500", "")</f>
        <v>Over $500</v>
      </c>
      <c r="N2165" s="10"/>
      <c r="O2165" s="14" t="str">
        <f>IF(AND(MasterData5[[#This Row],[MntWines]]&gt;=AB$4, MasterData5[[#This Row],[Income ]]&lt;=$AB$12), "Yes", "")</f>
        <v/>
      </c>
      <c r="P2165" s="14" t="str">
        <f>IF(AND(MasterData5[[#This Row],[MntFruits]]&gt;=AC$4, MasterData5[[#This Row],[Income ]]&lt;=$AB$12), "Yes", "")</f>
        <v/>
      </c>
      <c r="Q2165" s="14" t="str">
        <f>IF(AND(MasterData5[[#This Row],[MntMeatProducts]]&gt;=AD$4, MasterData5[[#This Row],[Income ]]&lt;=$AB$12), "Yes", "")</f>
        <v/>
      </c>
      <c r="R2165" s="14" t="str">
        <f>IF(AND(MasterData5[[#This Row],[MntFishProducts]]&gt;=AE$4, MasterData5[[#This Row],[Income ]]&lt;=$AB$12), "Yes", "")</f>
        <v/>
      </c>
      <c r="S2165" s="14" t="str">
        <f>IF(AND(MasterData5[[#This Row],[MntSweetProducts]]&gt;=AF$4, MasterData5[[#This Row],[Income ]]&lt;=$AB$12), "Yes", "")</f>
        <v/>
      </c>
      <c r="U2165" s="14" t="str">
        <f>IF(MasterData5[[#This Row],[MntWines]]&gt;=AB$4, "Yes", "")</f>
        <v/>
      </c>
      <c r="V2165" s="14" t="str">
        <f>IF(MasterData5[[#This Row],[MntFruits]]&gt;=AC$4, "Yes", "")</f>
        <v/>
      </c>
      <c r="W2165" s="14" t="str">
        <f>IF(MasterData5[[#This Row],[MntMeatProducts]]&gt;=AD$4, "Yes", "")</f>
        <v>Yes</v>
      </c>
      <c r="X2165" s="14" t="str">
        <f>IF(MasterData5[[#This Row],[MntFishProducts]]&gt;=AE$4, "Yes", "")</f>
        <v>Yes</v>
      </c>
      <c r="Y2165" s="14" t="str">
        <f>IF(MasterData5[[#This Row],[MntSweetProducts]]&gt;=AF$4, "Yes", "")</f>
        <v/>
      </c>
    </row>
    <row r="2166" spans="1:25" x14ac:dyDescent="0.3">
      <c r="A2166">
        <v>10821</v>
      </c>
      <c r="B2166" s="10">
        <v>182</v>
      </c>
      <c r="C2166" s="10">
        <v>4</v>
      </c>
      <c r="D2166" s="10">
        <v>33</v>
      </c>
      <c r="E2166" s="10">
        <v>0</v>
      </c>
      <c r="F2166" s="10">
        <v>2</v>
      </c>
      <c r="G2166" s="10">
        <v>42</v>
      </c>
      <c r="H2166" s="24">
        <f>2021-'Customer Profile'!B2165</f>
        <v>43</v>
      </c>
      <c r="I2166" s="10">
        <f>IF(Analysis!$B$60="Wine",B2166,IF(Analysis!$B$60="Fruit",C2166,IF(Analysis!$B$60="Meat",D2166,IF(Analysis!$B$60="Fish",E2166,IF(Analysis!$B$60="Sweet",F2166,"")))))</f>
        <v>0</v>
      </c>
      <c r="J2166" s="10">
        <v>57113</v>
      </c>
      <c r="K2166" s="10" t="str">
        <f>IF(MasterData5[[#This Row],[Income ]]&gt;$AB$12, "Above", "Below")</f>
        <v>Above</v>
      </c>
      <c r="L2166" s="10">
        <f>SUM(MasterData5[[#This Row],[MntWines]:[MntSweetProducts]])</f>
        <v>221</v>
      </c>
      <c r="M2166" s="53" t="str">
        <f>IF(MasterData5[[#This Row],[Total Purchase]]&gt;=500, "Over $500", "")</f>
        <v/>
      </c>
      <c r="N2166" s="10"/>
      <c r="O2166" s="14" t="str">
        <f>IF(AND(MasterData5[[#This Row],[MntWines]]&gt;=AB$4, MasterData5[[#This Row],[Income ]]&lt;=$AB$12), "Yes", "")</f>
        <v/>
      </c>
      <c r="P2166" s="14" t="str">
        <f>IF(AND(MasterData5[[#This Row],[MntFruits]]&gt;=AC$4, MasterData5[[#This Row],[Income ]]&lt;=$AB$12), "Yes", "")</f>
        <v/>
      </c>
      <c r="Q2166" s="14" t="str">
        <f>IF(AND(MasterData5[[#This Row],[MntMeatProducts]]&gt;=AD$4, MasterData5[[#This Row],[Income ]]&lt;=$AB$12), "Yes", "")</f>
        <v/>
      </c>
      <c r="R2166" s="14" t="str">
        <f>IF(AND(MasterData5[[#This Row],[MntFishProducts]]&gt;=AE$4, MasterData5[[#This Row],[Income ]]&lt;=$AB$12), "Yes", "")</f>
        <v/>
      </c>
      <c r="S2166" s="14" t="str">
        <f>IF(AND(MasterData5[[#This Row],[MntSweetProducts]]&gt;=AF$4, MasterData5[[#This Row],[Income ]]&lt;=$AB$12), "Yes", "")</f>
        <v/>
      </c>
      <c r="U2166" s="14" t="str">
        <f>IF(MasterData5[[#This Row],[MntWines]]&gt;=AB$4, "Yes", "")</f>
        <v/>
      </c>
      <c r="V2166" s="14" t="str">
        <f>IF(MasterData5[[#This Row],[MntFruits]]&gt;=AC$4, "Yes", "")</f>
        <v/>
      </c>
      <c r="W2166" s="14" t="str">
        <f>IF(MasterData5[[#This Row],[MntMeatProducts]]&gt;=AD$4, "Yes", "")</f>
        <v/>
      </c>
      <c r="X2166" s="14" t="str">
        <f>IF(MasterData5[[#This Row],[MntFishProducts]]&gt;=AE$4, "Yes", "")</f>
        <v/>
      </c>
      <c r="Y2166" s="14" t="str">
        <f>IF(MasterData5[[#This Row],[MntSweetProducts]]&gt;=AF$4, "Yes", "")</f>
        <v/>
      </c>
    </row>
    <row r="2167" spans="1:25" x14ac:dyDescent="0.3">
      <c r="A2167">
        <v>10826</v>
      </c>
      <c r="B2167" s="10">
        <v>6</v>
      </c>
      <c r="C2167" s="10">
        <v>1</v>
      </c>
      <c r="D2167" s="10">
        <v>7</v>
      </c>
      <c r="E2167" s="10">
        <v>23</v>
      </c>
      <c r="F2167" s="10">
        <v>4</v>
      </c>
      <c r="G2167" s="10">
        <v>19</v>
      </c>
      <c r="H2167" s="24">
        <f>2021-'Customer Profile'!B2166</f>
        <v>62</v>
      </c>
      <c r="I2167" s="10">
        <f>IF(Analysis!$B$60="Wine",B2167,IF(Analysis!$B$60="Fruit",C2167,IF(Analysis!$B$60="Meat",D2167,IF(Analysis!$B$60="Fish",E2167,IF(Analysis!$B$60="Sweet",F2167,"")))))</f>
        <v>23</v>
      </c>
      <c r="J2167" s="10">
        <v>18690</v>
      </c>
      <c r="K2167" s="10" t="str">
        <f>IF(MasterData5[[#This Row],[Income ]]&gt;$AB$12, "Above", "Below")</f>
        <v>Below</v>
      </c>
      <c r="L2167" s="10">
        <f>SUM(MasterData5[[#This Row],[MntWines]:[MntSweetProducts]])</f>
        <v>41</v>
      </c>
      <c r="M2167" s="53" t="str">
        <f>IF(MasterData5[[#This Row],[Total Purchase]]&gt;=500, "Over $500", "")</f>
        <v/>
      </c>
      <c r="N2167" s="10"/>
      <c r="O2167" s="14" t="str">
        <f>IF(AND(MasterData5[[#This Row],[MntWines]]&gt;=AB$4, MasterData5[[#This Row],[Income ]]&lt;=$AB$12), "Yes", "")</f>
        <v/>
      </c>
      <c r="P2167" s="14" t="str">
        <f>IF(AND(MasterData5[[#This Row],[MntFruits]]&gt;=AC$4, MasterData5[[#This Row],[Income ]]&lt;=$AB$12), "Yes", "")</f>
        <v/>
      </c>
      <c r="Q2167" s="14" t="str">
        <f>IF(AND(MasterData5[[#This Row],[MntMeatProducts]]&gt;=AD$4, MasterData5[[#This Row],[Income ]]&lt;=$AB$12), "Yes", "")</f>
        <v/>
      </c>
      <c r="R2167" s="14" t="str">
        <f>IF(AND(MasterData5[[#This Row],[MntFishProducts]]&gt;=AE$4, MasterData5[[#This Row],[Income ]]&lt;=$AB$12), "Yes", "")</f>
        <v/>
      </c>
      <c r="S2167" s="14" t="str">
        <f>IF(AND(MasterData5[[#This Row],[MntSweetProducts]]&gt;=AF$4, MasterData5[[#This Row],[Income ]]&lt;=$AB$12), "Yes", "")</f>
        <v/>
      </c>
      <c r="U2167" s="14" t="str">
        <f>IF(MasterData5[[#This Row],[MntWines]]&gt;=AB$4, "Yes", "")</f>
        <v/>
      </c>
      <c r="V2167" s="14" t="str">
        <f>IF(MasterData5[[#This Row],[MntFruits]]&gt;=AC$4, "Yes", "")</f>
        <v/>
      </c>
      <c r="W2167" s="14" t="str">
        <f>IF(MasterData5[[#This Row],[MntMeatProducts]]&gt;=AD$4, "Yes", "")</f>
        <v/>
      </c>
      <c r="X2167" s="14" t="str">
        <f>IF(MasterData5[[#This Row],[MntFishProducts]]&gt;=AE$4, "Yes", "")</f>
        <v/>
      </c>
      <c r="Y2167" s="14" t="str">
        <f>IF(MasterData5[[#This Row],[MntSweetProducts]]&gt;=AF$4, "Yes", "")</f>
        <v/>
      </c>
    </row>
    <row r="2168" spans="1:25" x14ac:dyDescent="0.3">
      <c r="A2168">
        <v>10827</v>
      </c>
      <c r="B2168" s="10">
        <v>88</v>
      </c>
      <c r="C2168" s="10">
        <v>3</v>
      </c>
      <c r="D2168" s="10">
        <v>21</v>
      </c>
      <c r="E2168" s="10">
        <v>4</v>
      </c>
      <c r="F2168" s="10">
        <v>1</v>
      </c>
      <c r="G2168" s="10">
        <v>29</v>
      </c>
      <c r="H2168" s="24">
        <f>2021-'Customer Profile'!B2167</f>
        <v>54</v>
      </c>
      <c r="I2168" s="10">
        <f>IF(Analysis!$B$60="Wine",B2168,IF(Analysis!$B$60="Fruit",C2168,IF(Analysis!$B$60="Meat",D2168,IF(Analysis!$B$60="Fish",E2168,IF(Analysis!$B$60="Sweet",F2168,"")))))</f>
        <v>4</v>
      </c>
      <c r="J2168" s="10">
        <v>36947</v>
      </c>
      <c r="K2168" s="10" t="str">
        <f>IF(MasterData5[[#This Row],[Income ]]&gt;$AB$12, "Above", "Below")</f>
        <v>Below</v>
      </c>
      <c r="L2168" s="10">
        <f>SUM(MasterData5[[#This Row],[MntWines]:[MntSweetProducts]])</f>
        <v>117</v>
      </c>
      <c r="M2168" s="53" t="str">
        <f>IF(MasterData5[[#This Row],[Total Purchase]]&gt;=500, "Over $500", "")</f>
        <v/>
      </c>
      <c r="N2168" s="10"/>
      <c r="O2168" s="14" t="str">
        <f>IF(AND(MasterData5[[#This Row],[MntWines]]&gt;=AB$4, MasterData5[[#This Row],[Income ]]&lt;=$AB$12), "Yes", "")</f>
        <v/>
      </c>
      <c r="P2168" s="14" t="str">
        <f>IF(AND(MasterData5[[#This Row],[MntFruits]]&gt;=AC$4, MasterData5[[#This Row],[Income ]]&lt;=$AB$12), "Yes", "")</f>
        <v/>
      </c>
      <c r="Q2168" s="14" t="str">
        <f>IF(AND(MasterData5[[#This Row],[MntMeatProducts]]&gt;=AD$4, MasterData5[[#This Row],[Income ]]&lt;=$AB$12), "Yes", "")</f>
        <v/>
      </c>
      <c r="R2168" s="14" t="str">
        <f>IF(AND(MasterData5[[#This Row],[MntFishProducts]]&gt;=AE$4, MasterData5[[#This Row],[Income ]]&lt;=$AB$12), "Yes", "")</f>
        <v/>
      </c>
      <c r="S2168" s="14" t="str">
        <f>IF(AND(MasterData5[[#This Row],[MntSweetProducts]]&gt;=AF$4, MasterData5[[#This Row],[Income ]]&lt;=$AB$12), "Yes", "")</f>
        <v/>
      </c>
      <c r="U2168" s="14" t="str">
        <f>IF(MasterData5[[#This Row],[MntWines]]&gt;=AB$4, "Yes", "")</f>
        <v/>
      </c>
      <c r="V2168" s="14" t="str">
        <f>IF(MasterData5[[#This Row],[MntFruits]]&gt;=AC$4, "Yes", "")</f>
        <v/>
      </c>
      <c r="W2168" s="14" t="str">
        <f>IF(MasterData5[[#This Row],[MntMeatProducts]]&gt;=AD$4, "Yes", "")</f>
        <v/>
      </c>
      <c r="X2168" s="14" t="str">
        <f>IF(MasterData5[[#This Row],[MntFishProducts]]&gt;=AE$4, "Yes", "")</f>
        <v/>
      </c>
      <c r="Y2168" s="14" t="str">
        <f>IF(MasterData5[[#This Row],[MntSweetProducts]]&gt;=AF$4, "Yes", "")</f>
        <v/>
      </c>
    </row>
    <row r="2169" spans="1:25" x14ac:dyDescent="0.3">
      <c r="A2169">
        <v>10832</v>
      </c>
      <c r="B2169" s="10">
        <v>288</v>
      </c>
      <c r="C2169" s="10">
        <v>10</v>
      </c>
      <c r="D2169" s="10">
        <v>30</v>
      </c>
      <c r="E2169" s="10">
        <v>4</v>
      </c>
      <c r="F2169" s="10">
        <v>10</v>
      </c>
      <c r="G2169" s="10">
        <v>125</v>
      </c>
      <c r="H2169" s="24">
        <f>2021-'Customer Profile'!B2168</f>
        <v>63</v>
      </c>
      <c r="I2169" s="10">
        <f>IF(Analysis!$B$60="Wine",B2169,IF(Analysis!$B$60="Fruit",C2169,IF(Analysis!$B$60="Meat",D2169,IF(Analysis!$B$60="Fish",E2169,IF(Analysis!$B$60="Sweet",F2169,"")))))</f>
        <v>4</v>
      </c>
      <c r="J2169" s="10">
        <v>46610</v>
      </c>
      <c r="K2169" s="10" t="str">
        <f>IF(MasterData5[[#This Row],[Income ]]&gt;$AB$12, "Above", "Below")</f>
        <v>Below</v>
      </c>
      <c r="L2169" s="10">
        <f>SUM(MasterData5[[#This Row],[MntWines]:[MntSweetProducts]])</f>
        <v>342</v>
      </c>
      <c r="M2169" s="53" t="str">
        <f>IF(MasterData5[[#This Row],[Total Purchase]]&gt;=500, "Over $500", "")</f>
        <v/>
      </c>
      <c r="N2169" s="10"/>
      <c r="O2169" s="14" t="str">
        <f>IF(AND(MasterData5[[#This Row],[MntWines]]&gt;=AB$4, MasterData5[[#This Row],[Income ]]&lt;=$AB$12), "Yes", "")</f>
        <v/>
      </c>
      <c r="P2169" s="14" t="str">
        <f>IF(AND(MasterData5[[#This Row],[MntFruits]]&gt;=AC$4, MasterData5[[#This Row],[Income ]]&lt;=$AB$12), "Yes", "")</f>
        <v/>
      </c>
      <c r="Q2169" s="14" t="str">
        <f>IF(AND(MasterData5[[#This Row],[MntMeatProducts]]&gt;=AD$4, MasterData5[[#This Row],[Income ]]&lt;=$AB$12), "Yes", "")</f>
        <v/>
      </c>
      <c r="R2169" s="14" t="str">
        <f>IF(AND(MasterData5[[#This Row],[MntFishProducts]]&gt;=AE$4, MasterData5[[#This Row],[Income ]]&lt;=$AB$12), "Yes", "")</f>
        <v/>
      </c>
      <c r="S2169" s="14" t="str">
        <f>IF(AND(MasterData5[[#This Row],[MntSweetProducts]]&gt;=AF$4, MasterData5[[#This Row],[Income ]]&lt;=$AB$12), "Yes", "")</f>
        <v/>
      </c>
      <c r="U2169" s="14" t="str">
        <f>IF(MasterData5[[#This Row],[MntWines]]&gt;=AB$4, "Yes", "")</f>
        <v/>
      </c>
      <c r="V2169" s="14" t="str">
        <f>IF(MasterData5[[#This Row],[MntFruits]]&gt;=AC$4, "Yes", "")</f>
        <v/>
      </c>
      <c r="W2169" s="14" t="str">
        <f>IF(MasterData5[[#This Row],[MntMeatProducts]]&gt;=AD$4, "Yes", "")</f>
        <v/>
      </c>
      <c r="X2169" s="14" t="str">
        <f>IF(MasterData5[[#This Row],[MntFishProducts]]&gt;=AE$4, "Yes", "")</f>
        <v/>
      </c>
      <c r="Y2169" s="14" t="str">
        <f>IF(MasterData5[[#This Row],[MntSweetProducts]]&gt;=AF$4, "Yes", "")</f>
        <v/>
      </c>
    </row>
    <row r="2170" spans="1:25" x14ac:dyDescent="0.3">
      <c r="A2170">
        <v>10833</v>
      </c>
      <c r="B2170" s="10">
        <v>790</v>
      </c>
      <c r="C2170" s="10">
        <v>19</v>
      </c>
      <c r="D2170" s="10">
        <v>133</v>
      </c>
      <c r="E2170" s="10">
        <v>12</v>
      </c>
      <c r="F2170" s="10">
        <v>0</v>
      </c>
      <c r="G2170" s="10">
        <v>19</v>
      </c>
      <c r="H2170" s="24">
        <f>2021-'Customer Profile'!B2169</f>
        <v>46</v>
      </c>
      <c r="I2170" s="10">
        <f>IF(Analysis!$B$60="Wine",B2170,IF(Analysis!$B$60="Fruit",C2170,IF(Analysis!$B$60="Meat",D2170,IF(Analysis!$B$60="Fish",E2170,IF(Analysis!$B$60="Sweet",F2170,"")))))</f>
        <v>12</v>
      </c>
      <c r="J2170" s="10">
        <v>65106</v>
      </c>
      <c r="K2170" s="10" t="str">
        <f>IF(MasterData5[[#This Row],[Income ]]&gt;$AB$12, "Above", "Below")</f>
        <v>Above</v>
      </c>
      <c r="L2170" s="10">
        <f>SUM(MasterData5[[#This Row],[MntWines]:[MntSweetProducts]])</f>
        <v>954</v>
      </c>
      <c r="M2170" s="53" t="str">
        <f>IF(MasterData5[[#This Row],[Total Purchase]]&gt;=500, "Over $500", "")</f>
        <v>Over $500</v>
      </c>
      <c r="N2170" s="10"/>
      <c r="O2170" s="14" t="str">
        <f>IF(AND(MasterData5[[#This Row],[MntWines]]&gt;=AB$4, MasterData5[[#This Row],[Income ]]&lt;=$AB$12), "Yes", "")</f>
        <v/>
      </c>
      <c r="P2170" s="14" t="str">
        <f>IF(AND(MasterData5[[#This Row],[MntFruits]]&gt;=AC$4, MasterData5[[#This Row],[Income ]]&lt;=$AB$12), "Yes", "")</f>
        <v/>
      </c>
      <c r="Q2170" s="14" t="str">
        <f>IF(AND(MasterData5[[#This Row],[MntMeatProducts]]&gt;=AD$4, MasterData5[[#This Row],[Income ]]&lt;=$AB$12), "Yes", "")</f>
        <v/>
      </c>
      <c r="R2170" s="14" t="str">
        <f>IF(AND(MasterData5[[#This Row],[MntFishProducts]]&gt;=AE$4, MasterData5[[#This Row],[Income ]]&lt;=$AB$12), "Yes", "")</f>
        <v/>
      </c>
      <c r="S2170" s="14" t="str">
        <f>IF(AND(MasterData5[[#This Row],[MntSweetProducts]]&gt;=AF$4, MasterData5[[#This Row],[Income ]]&lt;=$AB$12), "Yes", "")</f>
        <v/>
      </c>
      <c r="U2170" s="14" t="str">
        <f>IF(MasterData5[[#This Row],[MntWines]]&gt;=AB$4, "Yes", "")</f>
        <v>Yes</v>
      </c>
      <c r="V2170" s="14" t="str">
        <f>IF(MasterData5[[#This Row],[MntFruits]]&gt;=AC$4, "Yes", "")</f>
        <v/>
      </c>
      <c r="W2170" s="14" t="str">
        <f>IF(MasterData5[[#This Row],[MntMeatProducts]]&gt;=AD$4, "Yes", "")</f>
        <v/>
      </c>
      <c r="X2170" s="14" t="str">
        <f>IF(MasterData5[[#This Row],[MntFishProducts]]&gt;=AE$4, "Yes", "")</f>
        <v/>
      </c>
      <c r="Y2170" s="14" t="str">
        <f>IF(MasterData5[[#This Row],[MntSweetProducts]]&gt;=AF$4, "Yes", "")</f>
        <v/>
      </c>
    </row>
    <row r="2171" spans="1:25" x14ac:dyDescent="0.3">
      <c r="A2171">
        <v>10837</v>
      </c>
      <c r="B2171" s="10">
        <v>2</v>
      </c>
      <c r="C2171" s="10">
        <v>1</v>
      </c>
      <c r="D2171" s="10">
        <v>18</v>
      </c>
      <c r="E2171" s="10">
        <v>20</v>
      </c>
      <c r="F2171" s="10">
        <v>11</v>
      </c>
      <c r="G2171" s="10">
        <v>16</v>
      </c>
      <c r="H2171" s="24">
        <f>2021-'Customer Profile'!B2170</f>
        <v>46</v>
      </c>
      <c r="I2171" s="10">
        <f>IF(Analysis!$B$60="Wine",B2171,IF(Analysis!$B$60="Fruit",C2171,IF(Analysis!$B$60="Meat",D2171,IF(Analysis!$B$60="Fish",E2171,IF(Analysis!$B$60="Sweet",F2171,"")))))</f>
        <v>20</v>
      </c>
      <c r="J2171" s="10">
        <v>23957</v>
      </c>
      <c r="K2171" s="10" t="str">
        <f>IF(MasterData5[[#This Row],[Income ]]&gt;$AB$12, "Above", "Below")</f>
        <v>Below</v>
      </c>
      <c r="L2171" s="10">
        <f>SUM(MasterData5[[#This Row],[MntWines]:[MntSweetProducts]])</f>
        <v>52</v>
      </c>
      <c r="M2171" s="53" t="str">
        <f>IF(MasterData5[[#This Row],[Total Purchase]]&gt;=500, "Over $500", "")</f>
        <v/>
      </c>
      <c r="N2171" s="10"/>
      <c r="O2171" s="14" t="str">
        <f>IF(AND(MasterData5[[#This Row],[MntWines]]&gt;=AB$4, MasterData5[[#This Row],[Income ]]&lt;=$AB$12), "Yes", "")</f>
        <v/>
      </c>
      <c r="P2171" s="14" t="str">
        <f>IF(AND(MasterData5[[#This Row],[MntFruits]]&gt;=AC$4, MasterData5[[#This Row],[Income ]]&lt;=$AB$12), "Yes", "")</f>
        <v/>
      </c>
      <c r="Q2171" s="14" t="str">
        <f>IF(AND(MasterData5[[#This Row],[MntMeatProducts]]&gt;=AD$4, MasterData5[[#This Row],[Income ]]&lt;=$AB$12), "Yes", "")</f>
        <v/>
      </c>
      <c r="R2171" s="14" t="str">
        <f>IF(AND(MasterData5[[#This Row],[MntFishProducts]]&gt;=AE$4, MasterData5[[#This Row],[Income ]]&lt;=$AB$12), "Yes", "")</f>
        <v/>
      </c>
      <c r="S2171" s="14" t="str">
        <f>IF(AND(MasterData5[[#This Row],[MntSweetProducts]]&gt;=AF$4, MasterData5[[#This Row],[Income ]]&lt;=$AB$12), "Yes", "")</f>
        <v/>
      </c>
      <c r="U2171" s="14" t="str">
        <f>IF(MasterData5[[#This Row],[MntWines]]&gt;=AB$4, "Yes", "")</f>
        <v/>
      </c>
      <c r="V2171" s="14" t="str">
        <f>IF(MasterData5[[#This Row],[MntFruits]]&gt;=AC$4, "Yes", "")</f>
        <v/>
      </c>
      <c r="W2171" s="14" t="str">
        <f>IF(MasterData5[[#This Row],[MntMeatProducts]]&gt;=AD$4, "Yes", "")</f>
        <v/>
      </c>
      <c r="X2171" s="14" t="str">
        <f>IF(MasterData5[[#This Row],[MntFishProducts]]&gt;=AE$4, "Yes", "")</f>
        <v/>
      </c>
      <c r="Y2171" s="14" t="str">
        <f>IF(MasterData5[[#This Row],[MntSweetProducts]]&gt;=AF$4, "Yes", "")</f>
        <v/>
      </c>
    </row>
    <row r="2172" spans="1:25" x14ac:dyDescent="0.3">
      <c r="A2172">
        <v>10839</v>
      </c>
      <c r="B2172" s="10">
        <v>6</v>
      </c>
      <c r="C2172" s="10">
        <v>5</v>
      </c>
      <c r="D2172" s="10">
        <v>5</v>
      </c>
      <c r="E2172" s="10">
        <v>8</v>
      </c>
      <c r="F2172" s="10">
        <v>0</v>
      </c>
      <c r="G2172" s="10">
        <v>5</v>
      </c>
      <c r="H2172" s="24">
        <f>2021-'Customer Profile'!B2171</f>
        <v>45</v>
      </c>
      <c r="I2172" s="10">
        <f>IF(Analysis!$B$60="Wine",B2172,IF(Analysis!$B$60="Fruit",C2172,IF(Analysis!$B$60="Meat",D2172,IF(Analysis!$B$60="Fish",E2172,IF(Analysis!$B$60="Sweet",F2172,"")))))</f>
        <v>8</v>
      </c>
      <c r="J2172" s="10">
        <v>36283</v>
      </c>
      <c r="K2172" s="10" t="str">
        <f>IF(MasterData5[[#This Row],[Income ]]&gt;$AB$12, "Above", "Below")</f>
        <v>Below</v>
      </c>
      <c r="L2172" s="10">
        <f>SUM(MasterData5[[#This Row],[MntWines]:[MntSweetProducts]])</f>
        <v>24</v>
      </c>
      <c r="M2172" s="53" t="str">
        <f>IF(MasterData5[[#This Row],[Total Purchase]]&gt;=500, "Over $500", "")</f>
        <v/>
      </c>
      <c r="N2172" s="10"/>
      <c r="O2172" s="14" t="str">
        <f>IF(AND(MasterData5[[#This Row],[MntWines]]&gt;=AB$4, MasterData5[[#This Row],[Income ]]&lt;=$AB$12), "Yes", "")</f>
        <v/>
      </c>
      <c r="P2172" s="14" t="str">
        <f>IF(AND(MasterData5[[#This Row],[MntFruits]]&gt;=AC$4, MasterData5[[#This Row],[Income ]]&lt;=$AB$12), "Yes", "")</f>
        <v/>
      </c>
      <c r="Q2172" s="14" t="str">
        <f>IF(AND(MasterData5[[#This Row],[MntMeatProducts]]&gt;=AD$4, MasterData5[[#This Row],[Income ]]&lt;=$AB$12), "Yes", "")</f>
        <v/>
      </c>
      <c r="R2172" s="14" t="str">
        <f>IF(AND(MasterData5[[#This Row],[MntFishProducts]]&gt;=AE$4, MasterData5[[#This Row],[Income ]]&lt;=$AB$12), "Yes", "")</f>
        <v/>
      </c>
      <c r="S2172" s="14" t="str">
        <f>IF(AND(MasterData5[[#This Row],[MntSweetProducts]]&gt;=AF$4, MasterData5[[#This Row],[Income ]]&lt;=$AB$12), "Yes", "")</f>
        <v/>
      </c>
      <c r="U2172" s="14" t="str">
        <f>IF(MasterData5[[#This Row],[MntWines]]&gt;=AB$4, "Yes", "")</f>
        <v/>
      </c>
      <c r="V2172" s="14" t="str">
        <f>IF(MasterData5[[#This Row],[MntFruits]]&gt;=AC$4, "Yes", "")</f>
        <v/>
      </c>
      <c r="W2172" s="14" t="str">
        <f>IF(MasterData5[[#This Row],[MntMeatProducts]]&gt;=AD$4, "Yes", "")</f>
        <v/>
      </c>
      <c r="X2172" s="14" t="str">
        <f>IF(MasterData5[[#This Row],[MntFishProducts]]&gt;=AE$4, "Yes", "")</f>
        <v/>
      </c>
      <c r="Y2172" s="14" t="str">
        <f>IF(MasterData5[[#This Row],[MntSweetProducts]]&gt;=AF$4, "Yes", "")</f>
        <v/>
      </c>
    </row>
    <row r="2173" spans="1:25" x14ac:dyDescent="0.3">
      <c r="A2173">
        <v>10841</v>
      </c>
      <c r="B2173" s="10">
        <v>226</v>
      </c>
      <c r="C2173" s="10">
        <v>22</v>
      </c>
      <c r="D2173" s="10">
        <v>133</v>
      </c>
      <c r="E2173" s="10">
        <v>41</v>
      </c>
      <c r="F2173" s="10">
        <v>31</v>
      </c>
      <c r="G2173" s="10">
        <v>31</v>
      </c>
      <c r="H2173" s="24">
        <f>2021-'Customer Profile'!B2172</f>
        <v>46</v>
      </c>
      <c r="I2173" s="10">
        <f>IF(Analysis!$B$60="Wine",B2173,IF(Analysis!$B$60="Fruit",C2173,IF(Analysis!$B$60="Meat",D2173,IF(Analysis!$B$60="Fish",E2173,IF(Analysis!$B$60="Sweet",F2173,"")))))</f>
        <v>41</v>
      </c>
      <c r="J2173" s="10">
        <v>56559</v>
      </c>
      <c r="K2173" s="10" t="str">
        <f>IF(MasterData5[[#This Row],[Income ]]&gt;$AB$12, "Above", "Below")</f>
        <v>Above</v>
      </c>
      <c r="L2173" s="10">
        <f>SUM(MasterData5[[#This Row],[MntWines]:[MntSweetProducts]])</f>
        <v>453</v>
      </c>
      <c r="M2173" s="53" t="str">
        <f>IF(MasterData5[[#This Row],[Total Purchase]]&gt;=500, "Over $500", "")</f>
        <v/>
      </c>
      <c r="N2173" s="10"/>
      <c r="O2173" s="14" t="str">
        <f>IF(AND(MasterData5[[#This Row],[MntWines]]&gt;=AB$4, MasterData5[[#This Row],[Income ]]&lt;=$AB$12), "Yes", "")</f>
        <v/>
      </c>
      <c r="P2173" s="14" t="str">
        <f>IF(AND(MasterData5[[#This Row],[MntFruits]]&gt;=AC$4, MasterData5[[#This Row],[Income ]]&lt;=$AB$12), "Yes", "")</f>
        <v/>
      </c>
      <c r="Q2173" s="14" t="str">
        <f>IF(AND(MasterData5[[#This Row],[MntMeatProducts]]&gt;=AD$4, MasterData5[[#This Row],[Income ]]&lt;=$AB$12), "Yes", "")</f>
        <v/>
      </c>
      <c r="R2173" s="14" t="str">
        <f>IF(AND(MasterData5[[#This Row],[MntFishProducts]]&gt;=AE$4, MasterData5[[#This Row],[Income ]]&lt;=$AB$12), "Yes", "")</f>
        <v/>
      </c>
      <c r="S2173" s="14" t="str">
        <f>IF(AND(MasterData5[[#This Row],[MntSweetProducts]]&gt;=AF$4, MasterData5[[#This Row],[Income ]]&lt;=$AB$12), "Yes", "")</f>
        <v/>
      </c>
      <c r="U2173" s="14" t="str">
        <f>IF(MasterData5[[#This Row],[MntWines]]&gt;=AB$4, "Yes", "")</f>
        <v/>
      </c>
      <c r="V2173" s="14" t="str">
        <f>IF(MasterData5[[#This Row],[MntFruits]]&gt;=AC$4, "Yes", "")</f>
        <v/>
      </c>
      <c r="W2173" s="14" t="str">
        <f>IF(MasterData5[[#This Row],[MntMeatProducts]]&gt;=AD$4, "Yes", "")</f>
        <v/>
      </c>
      <c r="X2173" s="14" t="str">
        <f>IF(MasterData5[[#This Row],[MntFishProducts]]&gt;=AE$4, "Yes", "")</f>
        <v>Yes</v>
      </c>
      <c r="Y2173" s="14" t="str">
        <f>IF(MasterData5[[#This Row],[MntSweetProducts]]&gt;=AF$4, "Yes", "")</f>
        <v>Yes</v>
      </c>
    </row>
    <row r="2174" spans="1:25" x14ac:dyDescent="0.3">
      <c r="A2174">
        <v>10846</v>
      </c>
      <c r="B2174" s="10">
        <v>327</v>
      </c>
      <c r="C2174" s="10">
        <v>9</v>
      </c>
      <c r="D2174" s="10">
        <v>125</v>
      </c>
      <c r="E2174" s="10">
        <v>25</v>
      </c>
      <c r="F2174" s="10">
        <v>4</v>
      </c>
      <c r="G2174" s="10">
        <v>139</v>
      </c>
      <c r="H2174" s="24">
        <f>2021-'Customer Profile'!B2173</f>
        <v>43</v>
      </c>
      <c r="I2174" s="10">
        <f>IF(Analysis!$B$60="Wine",B2174,IF(Analysis!$B$60="Fruit",C2174,IF(Analysis!$B$60="Meat",D2174,IF(Analysis!$B$60="Fish",E2174,IF(Analysis!$B$60="Sweet",F2174,"")))))</f>
        <v>25</v>
      </c>
      <c r="J2174" s="10">
        <v>43783</v>
      </c>
      <c r="K2174" s="10" t="str">
        <f>IF(MasterData5[[#This Row],[Income ]]&gt;$AB$12, "Above", "Below")</f>
        <v>Below</v>
      </c>
      <c r="L2174" s="10">
        <f>SUM(MasterData5[[#This Row],[MntWines]:[MntSweetProducts]])</f>
        <v>490</v>
      </c>
      <c r="M2174" s="53" t="str">
        <f>IF(MasterData5[[#This Row],[Total Purchase]]&gt;=500, "Over $500", "")</f>
        <v/>
      </c>
      <c r="N2174" s="10"/>
      <c r="O2174" s="14" t="str">
        <f>IF(AND(MasterData5[[#This Row],[MntWines]]&gt;=AB$4, MasterData5[[#This Row],[Income ]]&lt;=$AB$12), "Yes", "")</f>
        <v>Yes</v>
      </c>
      <c r="P2174" s="14" t="str">
        <f>IF(AND(MasterData5[[#This Row],[MntFruits]]&gt;=AC$4, MasterData5[[#This Row],[Income ]]&lt;=$AB$12), "Yes", "")</f>
        <v/>
      </c>
      <c r="Q2174" s="14" t="str">
        <f>IF(AND(MasterData5[[#This Row],[MntMeatProducts]]&gt;=AD$4, MasterData5[[#This Row],[Income ]]&lt;=$AB$12), "Yes", "")</f>
        <v/>
      </c>
      <c r="R2174" s="14" t="str">
        <f>IF(AND(MasterData5[[#This Row],[MntFishProducts]]&gt;=AE$4, MasterData5[[#This Row],[Income ]]&lt;=$AB$12), "Yes", "")</f>
        <v/>
      </c>
      <c r="S2174" s="14" t="str">
        <f>IF(AND(MasterData5[[#This Row],[MntSweetProducts]]&gt;=AF$4, MasterData5[[#This Row],[Income ]]&lt;=$AB$12), "Yes", "")</f>
        <v/>
      </c>
      <c r="U2174" s="14" t="str">
        <f>IF(MasterData5[[#This Row],[MntWines]]&gt;=AB$4, "Yes", "")</f>
        <v>Yes</v>
      </c>
      <c r="V2174" s="14" t="str">
        <f>IF(MasterData5[[#This Row],[MntFruits]]&gt;=AC$4, "Yes", "")</f>
        <v/>
      </c>
      <c r="W2174" s="14" t="str">
        <f>IF(MasterData5[[#This Row],[MntMeatProducts]]&gt;=AD$4, "Yes", "")</f>
        <v/>
      </c>
      <c r="X2174" s="14" t="str">
        <f>IF(MasterData5[[#This Row],[MntFishProducts]]&gt;=AE$4, "Yes", "")</f>
        <v/>
      </c>
      <c r="Y2174" s="14" t="str">
        <f>IF(MasterData5[[#This Row],[MntSweetProducts]]&gt;=AF$4, "Yes", "")</f>
        <v/>
      </c>
    </row>
    <row r="2175" spans="1:25" x14ac:dyDescent="0.3">
      <c r="A2175">
        <v>10854</v>
      </c>
      <c r="B2175" s="10">
        <v>29</v>
      </c>
      <c r="C2175" s="10">
        <v>0</v>
      </c>
      <c r="D2175" s="10">
        <v>14</v>
      </c>
      <c r="E2175" s="10">
        <v>0</v>
      </c>
      <c r="F2175" s="10">
        <v>0</v>
      </c>
      <c r="G2175" s="10">
        <v>2</v>
      </c>
      <c r="H2175" s="24">
        <f>2021-'Customer Profile'!B2174</f>
        <v>51</v>
      </c>
      <c r="I2175" s="10">
        <f>IF(Analysis!$B$60="Wine",B2175,IF(Analysis!$B$60="Fruit",C2175,IF(Analysis!$B$60="Meat",D2175,IF(Analysis!$B$60="Fish",E2175,IF(Analysis!$B$60="Sweet",F2175,"")))))</f>
        <v>0</v>
      </c>
      <c r="J2175" s="10">
        <v>38853</v>
      </c>
      <c r="K2175" s="10" t="str">
        <f>IF(MasterData5[[#This Row],[Income ]]&gt;$AB$12, "Above", "Below")</f>
        <v>Below</v>
      </c>
      <c r="L2175" s="10">
        <f>SUM(MasterData5[[#This Row],[MntWines]:[MntSweetProducts]])</f>
        <v>43</v>
      </c>
      <c r="M2175" s="53" t="str">
        <f>IF(MasterData5[[#This Row],[Total Purchase]]&gt;=500, "Over $500", "")</f>
        <v/>
      </c>
      <c r="N2175" s="10"/>
      <c r="O2175" s="14" t="str">
        <f>IF(AND(MasterData5[[#This Row],[MntWines]]&gt;=AB$4, MasterData5[[#This Row],[Income ]]&lt;=$AB$12), "Yes", "")</f>
        <v/>
      </c>
      <c r="P2175" s="14" t="str">
        <f>IF(AND(MasterData5[[#This Row],[MntFruits]]&gt;=AC$4, MasterData5[[#This Row],[Income ]]&lt;=$AB$12), "Yes", "")</f>
        <v/>
      </c>
      <c r="Q2175" s="14" t="str">
        <f>IF(AND(MasterData5[[#This Row],[MntMeatProducts]]&gt;=AD$4, MasterData5[[#This Row],[Income ]]&lt;=$AB$12), "Yes", "")</f>
        <v/>
      </c>
      <c r="R2175" s="14" t="str">
        <f>IF(AND(MasterData5[[#This Row],[MntFishProducts]]&gt;=AE$4, MasterData5[[#This Row],[Income ]]&lt;=$AB$12), "Yes", "")</f>
        <v/>
      </c>
      <c r="S2175" s="14" t="str">
        <f>IF(AND(MasterData5[[#This Row],[MntSweetProducts]]&gt;=AF$4, MasterData5[[#This Row],[Income ]]&lt;=$AB$12), "Yes", "")</f>
        <v/>
      </c>
      <c r="U2175" s="14" t="str">
        <f>IF(MasterData5[[#This Row],[MntWines]]&gt;=AB$4, "Yes", "")</f>
        <v/>
      </c>
      <c r="V2175" s="14" t="str">
        <f>IF(MasterData5[[#This Row],[MntFruits]]&gt;=AC$4, "Yes", "")</f>
        <v/>
      </c>
      <c r="W2175" s="14" t="str">
        <f>IF(MasterData5[[#This Row],[MntMeatProducts]]&gt;=AD$4, "Yes", "")</f>
        <v/>
      </c>
      <c r="X2175" s="14" t="str">
        <f>IF(MasterData5[[#This Row],[MntFishProducts]]&gt;=AE$4, "Yes", "")</f>
        <v/>
      </c>
      <c r="Y2175" s="14" t="str">
        <f>IF(MasterData5[[#This Row],[MntSweetProducts]]&gt;=AF$4, "Yes", "")</f>
        <v/>
      </c>
    </row>
    <row r="2176" spans="1:25" x14ac:dyDescent="0.3">
      <c r="A2176">
        <v>10855</v>
      </c>
      <c r="B2176" s="10">
        <v>234</v>
      </c>
      <c r="C2176" s="10">
        <v>14</v>
      </c>
      <c r="D2176" s="10">
        <v>77</v>
      </c>
      <c r="E2176" s="10">
        <v>19</v>
      </c>
      <c r="F2176" s="10">
        <v>10</v>
      </c>
      <c r="G2176" s="10">
        <v>42</v>
      </c>
      <c r="H2176" s="24">
        <f>2021-'Customer Profile'!B2175</f>
        <v>53</v>
      </c>
      <c r="I2176" s="10">
        <f>IF(Analysis!$B$60="Wine",B2176,IF(Analysis!$B$60="Fruit",C2176,IF(Analysis!$B$60="Meat",D2176,IF(Analysis!$B$60="Fish",E2176,IF(Analysis!$B$60="Sweet",F2176,"")))))</f>
        <v>19</v>
      </c>
      <c r="J2176" s="10">
        <v>50014</v>
      </c>
      <c r="K2176" s="10" t="str">
        <f>IF(MasterData5[[#This Row],[Income ]]&gt;$AB$12, "Above", "Below")</f>
        <v>Below</v>
      </c>
      <c r="L2176" s="10">
        <f>SUM(MasterData5[[#This Row],[MntWines]:[MntSweetProducts]])</f>
        <v>354</v>
      </c>
      <c r="M2176" s="53" t="str">
        <f>IF(MasterData5[[#This Row],[Total Purchase]]&gt;=500, "Over $500", "")</f>
        <v/>
      </c>
      <c r="N2176" s="10"/>
      <c r="O2176" s="14" t="str">
        <f>IF(AND(MasterData5[[#This Row],[MntWines]]&gt;=AB$4, MasterData5[[#This Row],[Income ]]&lt;=$AB$12), "Yes", "")</f>
        <v/>
      </c>
      <c r="P2176" s="14" t="str">
        <f>IF(AND(MasterData5[[#This Row],[MntFruits]]&gt;=AC$4, MasterData5[[#This Row],[Income ]]&lt;=$AB$12), "Yes", "")</f>
        <v/>
      </c>
      <c r="Q2176" s="14" t="str">
        <f>IF(AND(MasterData5[[#This Row],[MntMeatProducts]]&gt;=AD$4, MasterData5[[#This Row],[Income ]]&lt;=$AB$12), "Yes", "")</f>
        <v/>
      </c>
      <c r="R2176" s="14" t="str">
        <f>IF(AND(MasterData5[[#This Row],[MntFishProducts]]&gt;=AE$4, MasterData5[[#This Row],[Income ]]&lt;=$AB$12), "Yes", "")</f>
        <v/>
      </c>
      <c r="S2176" s="14" t="str">
        <f>IF(AND(MasterData5[[#This Row],[MntSweetProducts]]&gt;=AF$4, MasterData5[[#This Row],[Income ]]&lt;=$AB$12), "Yes", "")</f>
        <v/>
      </c>
      <c r="U2176" s="14" t="str">
        <f>IF(MasterData5[[#This Row],[MntWines]]&gt;=AB$4, "Yes", "")</f>
        <v/>
      </c>
      <c r="V2176" s="14" t="str">
        <f>IF(MasterData5[[#This Row],[MntFruits]]&gt;=AC$4, "Yes", "")</f>
        <v/>
      </c>
      <c r="W2176" s="14" t="str">
        <f>IF(MasterData5[[#This Row],[MntMeatProducts]]&gt;=AD$4, "Yes", "")</f>
        <v/>
      </c>
      <c r="X2176" s="14" t="str">
        <f>IF(MasterData5[[#This Row],[MntFishProducts]]&gt;=AE$4, "Yes", "")</f>
        <v/>
      </c>
      <c r="Y2176" s="14" t="str">
        <f>IF(MasterData5[[#This Row],[MntSweetProducts]]&gt;=AF$4, "Yes", "")</f>
        <v/>
      </c>
    </row>
    <row r="2177" spans="1:25" x14ac:dyDescent="0.3">
      <c r="A2177">
        <v>10856</v>
      </c>
      <c r="B2177" s="10">
        <v>31</v>
      </c>
      <c r="C2177" s="10">
        <v>0</v>
      </c>
      <c r="D2177" s="10">
        <v>6</v>
      </c>
      <c r="E2177" s="10">
        <v>0</v>
      </c>
      <c r="F2177" s="10">
        <v>1</v>
      </c>
      <c r="G2177" s="10">
        <v>8</v>
      </c>
      <c r="H2177" s="24">
        <f>2021-'Customer Profile'!B2176</f>
        <v>41</v>
      </c>
      <c r="I2177" s="10">
        <f>IF(Analysis!$B$60="Wine",B2177,IF(Analysis!$B$60="Fruit",C2177,IF(Analysis!$B$60="Meat",D2177,IF(Analysis!$B$60="Fish",E2177,IF(Analysis!$B$60="Sweet",F2177,"")))))</f>
        <v>0</v>
      </c>
      <c r="J2177" s="10">
        <v>45889</v>
      </c>
      <c r="K2177" s="10" t="str">
        <f>IF(MasterData5[[#This Row],[Income ]]&gt;$AB$12, "Above", "Below")</f>
        <v>Below</v>
      </c>
      <c r="L2177" s="10">
        <f>SUM(MasterData5[[#This Row],[MntWines]:[MntSweetProducts]])</f>
        <v>38</v>
      </c>
      <c r="M2177" s="53" t="str">
        <f>IF(MasterData5[[#This Row],[Total Purchase]]&gt;=500, "Over $500", "")</f>
        <v/>
      </c>
      <c r="N2177" s="10"/>
      <c r="O2177" s="14" t="str">
        <f>IF(AND(MasterData5[[#This Row],[MntWines]]&gt;=AB$4, MasterData5[[#This Row],[Income ]]&lt;=$AB$12), "Yes", "")</f>
        <v/>
      </c>
      <c r="P2177" s="14" t="str">
        <f>IF(AND(MasterData5[[#This Row],[MntFruits]]&gt;=AC$4, MasterData5[[#This Row],[Income ]]&lt;=$AB$12), "Yes", "")</f>
        <v/>
      </c>
      <c r="Q2177" s="14" t="str">
        <f>IF(AND(MasterData5[[#This Row],[MntMeatProducts]]&gt;=AD$4, MasterData5[[#This Row],[Income ]]&lt;=$AB$12), "Yes", "")</f>
        <v/>
      </c>
      <c r="R2177" s="14" t="str">
        <f>IF(AND(MasterData5[[#This Row],[MntFishProducts]]&gt;=AE$4, MasterData5[[#This Row],[Income ]]&lt;=$AB$12), "Yes", "")</f>
        <v/>
      </c>
      <c r="S2177" s="14" t="str">
        <f>IF(AND(MasterData5[[#This Row],[MntSweetProducts]]&gt;=AF$4, MasterData5[[#This Row],[Income ]]&lt;=$AB$12), "Yes", "")</f>
        <v/>
      </c>
      <c r="U2177" s="14" t="str">
        <f>IF(MasterData5[[#This Row],[MntWines]]&gt;=AB$4, "Yes", "")</f>
        <v/>
      </c>
      <c r="V2177" s="14" t="str">
        <f>IF(MasterData5[[#This Row],[MntFruits]]&gt;=AC$4, "Yes", "")</f>
        <v/>
      </c>
      <c r="W2177" s="14" t="str">
        <f>IF(MasterData5[[#This Row],[MntMeatProducts]]&gt;=AD$4, "Yes", "")</f>
        <v/>
      </c>
      <c r="X2177" s="14" t="str">
        <f>IF(MasterData5[[#This Row],[MntFishProducts]]&gt;=AE$4, "Yes", "")</f>
        <v/>
      </c>
      <c r="Y2177" s="14" t="str">
        <f>IF(MasterData5[[#This Row],[MntSweetProducts]]&gt;=AF$4, "Yes", "")</f>
        <v/>
      </c>
    </row>
    <row r="2178" spans="1:25" x14ac:dyDescent="0.3">
      <c r="A2178">
        <v>10858</v>
      </c>
      <c r="B2178" s="10">
        <v>355</v>
      </c>
      <c r="C2178" s="10">
        <v>30</v>
      </c>
      <c r="D2178" s="10">
        <v>177</v>
      </c>
      <c r="E2178" s="10">
        <v>90</v>
      </c>
      <c r="F2178" s="10">
        <v>138</v>
      </c>
      <c r="G2178" s="10">
        <v>30</v>
      </c>
      <c r="H2178" s="24">
        <f>2021-'Customer Profile'!B2177</f>
        <v>46</v>
      </c>
      <c r="I2178" s="10">
        <f>IF(Analysis!$B$60="Wine",B2178,IF(Analysis!$B$60="Fruit",C2178,IF(Analysis!$B$60="Meat",D2178,IF(Analysis!$B$60="Fish",E2178,IF(Analysis!$B$60="Sweet",F2178,"")))))</f>
        <v>90</v>
      </c>
      <c r="J2178" s="10">
        <v>76532</v>
      </c>
      <c r="K2178" s="10" t="str">
        <f>IF(MasterData5[[#This Row],[Income ]]&gt;$AB$12, "Above", "Below")</f>
        <v>Above</v>
      </c>
      <c r="L2178" s="10">
        <f>SUM(MasterData5[[#This Row],[MntWines]:[MntSweetProducts]])</f>
        <v>790</v>
      </c>
      <c r="M2178" s="53" t="str">
        <f>IF(MasterData5[[#This Row],[Total Purchase]]&gt;=500, "Over $500", "")</f>
        <v>Over $500</v>
      </c>
      <c r="N2178" s="10"/>
      <c r="O2178" s="14" t="str">
        <f>IF(AND(MasterData5[[#This Row],[MntWines]]&gt;=AB$4, MasterData5[[#This Row],[Income ]]&lt;=$AB$12), "Yes", "")</f>
        <v/>
      </c>
      <c r="P2178" s="14" t="str">
        <f>IF(AND(MasterData5[[#This Row],[MntFruits]]&gt;=AC$4, MasterData5[[#This Row],[Income ]]&lt;=$AB$12), "Yes", "")</f>
        <v/>
      </c>
      <c r="Q2178" s="14" t="str">
        <f>IF(AND(MasterData5[[#This Row],[MntMeatProducts]]&gt;=AD$4, MasterData5[[#This Row],[Income ]]&lt;=$AB$12), "Yes", "")</f>
        <v/>
      </c>
      <c r="R2178" s="14" t="str">
        <f>IF(AND(MasterData5[[#This Row],[MntFishProducts]]&gt;=AE$4, MasterData5[[#This Row],[Income ]]&lt;=$AB$12), "Yes", "")</f>
        <v/>
      </c>
      <c r="S2178" s="14" t="str">
        <f>IF(AND(MasterData5[[#This Row],[MntSweetProducts]]&gt;=AF$4, MasterData5[[#This Row],[Income ]]&lt;=$AB$12), "Yes", "")</f>
        <v/>
      </c>
      <c r="U2178" s="14" t="str">
        <f>IF(MasterData5[[#This Row],[MntWines]]&gt;=AB$4, "Yes", "")</f>
        <v>Yes</v>
      </c>
      <c r="V2178" s="14" t="str">
        <f>IF(MasterData5[[#This Row],[MntFruits]]&gt;=AC$4, "Yes", "")</f>
        <v>Yes</v>
      </c>
      <c r="W2178" s="14" t="str">
        <f>IF(MasterData5[[#This Row],[MntMeatProducts]]&gt;=AD$4, "Yes", "")</f>
        <v>Yes</v>
      </c>
      <c r="X2178" s="14" t="str">
        <f>IF(MasterData5[[#This Row],[MntFishProducts]]&gt;=AE$4, "Yes", "")</f>
        <v>Yes</v>
      </c>
      <c r="Y2178" s="14" t="str">
        <f>IF(MasterData5[[#This Row],[MntSweetProducts]]&gt;=AF$4, "Yes", "")</f>
        <v>Yes</v>
      </c>
    </row>
    <row r="2179" spans="1:25" x14ac:dyDescent="0.3">
      <c r="A2179">
        <v>10862</v>
      </c>
      <c r="B2179" s="10">
        <v>179</v>
      </c>
      <c r="C2179" s="10">
        <v>8</v>
      </c>
      <c r="D2179" s="10">
        <v>83</v>
      </c>
      <c r="E2179" s="10">
        <v>19</v>
      </c>
      <c r="F2179" s="10">
        <v>11</v>
      </c>
      <c r="G2179" s="10">
        <v>26</v>
      </c>
      <c r="H2179" s="24">
        <f>2021-'Customer Profile'!B2178</f>
        <v>61</v>
      </c>
      <c r="I2179" s="10">
        <f>IF(Analysis!$B$60="Wine",B2179,IF(Analysis!$B$60="Fruit",C2179,IF(Analysis!$B$60="Meat",D2179,IF(Analysis!$B$60="Fish",E2179,IF(Analysis!$B$60="Sweet",F2179,"")))))</f>
        <v>19</v>
      </c>
      <c r="J2179" s="10">
        <v>30522</v>
      </c>
      <c r="K2179" s="10" t="str">
        <f>IF(MasterData5[[#This Row],[Income ]]&gt;$AB$12, "Above", "Below")</f>
        <v>Below</v>
      </c>
      <c r="L2179" s="10">
        <f>SUM(MasterData5[[#This Row],[MntWines]:[MntSweetProducts]])</f>
        <v>300</v>
      </c>
      <c r="M2179" s="53" t="str">
        <f>IF(MasterData5[[#This Row],[Total Purchase]]&gt;=500, "Over $500", "")</f>
        <v/>
      </c>
      <c r="N2179" s="10"/>
      <c r="O2179" s="14" t="str">
        <f>IF(AND(MasterData5[[#This Row],[MntWines]]&gt;=AB$4, MasterData5[[#This Row],[Income ]]&lt;=$AB$12), "Yes", "")</f>
        <v/>
      </c>
      <c r="P2179" s="14" t="str">
        <f>IF(AND(MasterData5[[#This Row],[MntFruits]]&gt;=AC$4, MasterData5[[#This Row],[Income ]]&lt;=$AB$12), "Yes", "")</f>
        <v/>
      </c>
      <c r="Q2179" s="14" t="str">
        <f>IF(AND(MasterData5[[#This Row],[MntMeatProducts]]&gt;=AD$4, MasterData5[[#This Row],[Income ]]&lt;=$AB$12), "Yes", "")</f>
        <v/>
      </c>
      <c r="R2179" s="14" t="str">
        <f>IF(AND(MasterData5[[#This Row],[MntFishProducts]]&gt;=AE$4, MasterData5[[#This Row],[Income ]]&lt;=$AB$12), "Yes", "")</f>
        <v/>
      </c>
      <c r="S2179" s="14" t="str">
        <f>IF(AND(MasterData5[[#This Row],[MntSweetProducts]]&gt;=AF$4, MasterData5[[#This Row],[Income ]]&lt;=$AB$12), "Yes", "")</f>
        <v/>
      </c>
      <c r="U2179" s="14" t="str">
        <f>IF(MasterData5[[#This Row],[MntWines]]&gt;=AB$4, "Yes", "")</f>
        <v/>
      </c>
      <c r="V2179" s="14" t="str">
        <f>IF(MasterData5[[#This Row],[MntFruits]]&gt;=AC$4, "Yes", "")</f>
        <v/>
      </c>
      <c r="W2179" s="14" t="str">
        <f>IF(MasterData5[[#This Row],[MntMeatProducts]]&gt;=AD$4, "Yes", "")</f>
        <v/>
      </c>
      <c r="X2179" s="14" t="str">
        <f>IF(MasterData5[[#This Row],[MntFishProducts]]&gt;=AE$4, "Yes", "")</f>
        <v/>
      </c>
      <c r="Y2179" s="14" t="str">
        <f>IF(MasterData5[[#This Row],[MntSweetProducts]]&gt;=AF$4, "Yes", "")</f>
        <v/>
      </c>
    </row>
    <row r="2180" spans="1:25" x14ac:dyDescent="0.3">
      <c r="A2180">
        <v>10868</v>
      </c>
      <c r="B2180" s="10">
        <v>344</v>
      </c>
      <c r="C2180" s="10">
        <v>45</v>
      </c>
      <c r="D2180" s="10">
        <v>654</v>
      </c>
      <c r="E2180" s="10">
        <v>104</v>
      </c>
      <c r="F2180" s="10">
        <v>11</v>
      </c>
      <c r="G2180" s="10">
        <v>114</v>
      </c>
      <c r="H2180" s="24">
        <f>2021-'Customer Profile'!B2179</f>
        <v>70</v>
      </c>
      <c r="I2180" s="10">
        <f>IF(Analysis!$B$60="Wine",B2180,IF(Analysis!$B$60="Fruit",C2180,IF(Analysis!$B$60="Meat",D2180,IF(Analysis!$B$60="Fish",E2180,IF(Analysis!$B$60="Sweet",F2180,"")))))</f>
        <v>104</v>
      </c>
      <c r="J2180" s="10">
        <v>70792</v>
      </c>
      <c r="K2180" s="10" t="str">
        <f>IF(MasterData5[[#This Row],[Income ]]&gt;$AB$12, "Above", "Below")</f>
        <v>Above</v>
      </c>
      <c r="L2180" s="10">
        <f>SUM(MasterData5[[#This Row],[MntWines]:[MntSweetProducts]])</f>
        <v>1158</v>
      </c>
      <c r="M2180" s="53" t="str">
        <f>IF(MasterData5[[#This Row],[Total Purchase]]&gt;=500, "Over $500", "")</f>
        <v>Over $500</v>
      </c>
      <c r="N2180" s="10"/>
      <c r="O2180" s="14" t="str">
        <f>IF(AND(MasterData5[[#This Row],[MntWines]]&gt;=AB$4, MasterData5[[#This Row],[Income ]]&lt;=$AB$12), "Yes", "")</f>
        <v/>
      </c>
      <c r="P2180" s="14" t="str">
        <f>IF(AND(MasterData5[[#This Row],[MntFruits]]&gt;=AC$4, MasterData5[[#This Row],[Income ]]&lt;=$AB$12), "Yes", "")</f>
        <v/>
      </c>
      <c r="Q2180" s="14" t="str">
        <f>IF(AND(MasterData5[[#This Row],[MntMeatProducts]]&gt;=AD$4, MasterData5[[#This Row],[Income ]]&lt;=$AB$12), "Yes", "")</f>
        <v/>
      </c>
      <c r="R2180" s="14" t="str">
        <f>IF(AND(MasterData5[[#This Row],[MntFishProducts]]&gt;=AE$4, MasterData5[[#This Row],[Income ]]&lt;=$AB$12), "Yes", "")</f>
        <v/>
      </c>
      <c r="S2180" s="14" t="str">
        <f>IF(AND(MasterData5[[#This Row],[MntSweetProducts]]&gt;=AF$4, MasterData5[[#This Row],[Income ]]&lt;=$AB$12), "Yes", "")</f>
        <v/>
      </c>
      <c r="U2180" s="14" t="str">
        <f>IF(MasterData5[[#This Row],[MntWines]]&gt;=AB$4, "Yes", "")</f>
        <v>Yes</v>
      </c>
      <c r="V2180" s="14" t="str">
        <f>IF(MasterData5[[#This Row],[MntFruits]]&gt;=AC$4, "Yes", "")</f>
        <v>Yes</v>
      </c>
      <c r="W2180" s="14" t="str">
        <f>IF(MasterData5[[#This Row],[MntMeatProducts]]&gt;=AD$4, "Yes", "")</f>
        <v>Yes</v>
      </c>
      <c r="X2180" s="14" t="str">
        <f>IF(MasterData5[[#This Row],[MntFishProducts]]&gt;=AE$4, "Yes", "")</f>
        <v>Yes</v>
      </c>
      <c r="Y2180" s="14" t="str">
        <f>IF(MasterData5[[#This Row],[MntSweetProducts]]&gt;=AF$4, "Yes", "")</f>
        <v/>
      </c>
    </row>
    <row r="2181" spans="1:25" x14ac:dyDescent="0.3">
      <c r="A2181">
        <v>10870</v>
      </c>
      <c r="B2181" s="10">
        <v>709</v>
      </c>
      <c r="C2181" s="10">
        <v>43</v>
      </c>
      <c r="D2181" s="10">
        <v>182</v>
      </c>
      <c r="E2181" s="10">
        <v>42</v>
      </c>
      <c r="F2181" s="10">
        <v>118</v>
      </c>
      <c r="G2181" s="10">
        <v>247</v>
      </c>
      <c r="H2181" s="24">
        <f>2021-'Customer Profile'!B2180</f>
        <v>54</v>
      </c>
      <c r="I2181" s="10">
        <f>IF(Analysis!$B$60="Wine",B2181,IF(Analysis!$B$60="Fruit",C2181,IF(Analysis!$B$60="Meat",D2181,IF(Analysis!$B$60="Fish",E2181,IF(Analysis!$B$60="Sweet",F2181,"")))))</f>
        <v>42</v>
      </c>
      <c r="J2181" s="10">
        <v>61223</v>
      </c>
      <c r="K2181" s="10" t="str">
        <f>IF(MasterData5[[#This Row],[Income ]]&gt;$AB$12, "Above", "Below")</f>
        <v>Above</v>
      </c>
      <c r="L2181" s="10">
        <f>SUM(MasterData5[[#This Row],[MntWines]:[MntSweetProducts]])</f>
        <v>1094</v>
      </c>
      <c r="M2181" s="53" t="str">
        <f>IF(MasterData5[[#This Row],[Total Purchase]]&gt;=500, "Over $500", "")</f>
        <v>Over $500</v>
      </c>
      <c r="N2181" s="10"/>
      <c r="O2181" s="14" t="str">
        <f>IF(AND(MasterData5[[#This Row],[MntWines]]&gt;=AB$4, MasterData5[[#This Row],[Income ]]&lt;=$AB$12), "Yes", "")</f>
        <v/>
      </c>
      <c r="P2181" s="14" t="str">
        <f>IF(AND(MasterData5[[#This Row],[MntFruits]]&gt;=AC$4, MasterData5[[#This Row],[Income ]]&lt;=$AB$12), "Yes", "")</f>
        <v/>
      </c>
      <c r="Q2181" s="14" t="str">
        <f>IF(AND(MasterData5[[#This Row],[MntMeatProducts]]&gt;=AD$4, MasterData5[[#This Row],[Income ]]&lt;=$AB$12), "Yes", "")</f>
        <v/>
      </c>
      <c r="R2181" s="14" t="str">
        <f>IF(AND(MasterData5[[#This Row],[MntFishProducts]]&gt;=AE$4, MasterData5[[#This Row],[Income ]]&lt;=$AB$12), "Yes", "")</f>
        <v/>
      </c>
      <c r="S2181" s="14" t="str">
        <f>IF(AND(MasterData5[[#This Row],[MntSweetProducts]]&gt;=AF$4, MasterData5[[#This Row],[Income ]]&lt;=$AB$12), "Yes", "")</f>
        <v/>
      </c>
      <c r="U2181" s="14" t="str">
        <f>IF(MasterData5[[#This Row],[MntWines]]&gt;=AB$4, "Yes", "")</f>
        <v>Yes</v>
      </c>
      <c r="V2181" s="14" t="str">
        <f>IF(MasterData5[[#This Row],[MntFruits]]&gt;=AC$4, "Yes", "")</f>
        <v>Yes</v>
      </c>
      <c r="W2181" s="14" t="str">
        <f>IF(MasterData5[[#This Row],[MntMeatProducts]]&gt;=AD$4, "Yes", "")</f>
        <v>Yes</v>
      </c>
      <c r="X2181" s="14" t="str">
        <f>IF(MasterData5[[#This Row],[MntFishProducts]]&gt;=AE$4, "Yes", "")</f>
        <v>Yes</v>
      </c>
      <c r="Y2181" s="14" t="str">
        <f>IF(MasterData5[[#This Row],[MntSweetProducts]]&gt;=AF$4, "Yes", "")</f>
        <v>Yes</v>
      </c>
    </row>
    <row r="2182" spans="1:25" x14ac:dyDescent="0.3">
      <c r="A2182">
        <v>10872</v>
      </c>
      <c r="B2182" s="10">
        <v>1103</v>
      </c>
      <c r="C2182" s="10">
        <v>0</v>
      </c>
      <c r="D2182" s="10">
        <v>45</v>
      </c>
      <c r="E2182" s="10">
        <v>0</v>
      </c>
      <c r="F2182" s="10">
        <v>0</v>
      </c>
      <c r="G2182" s="10">
        <v>34</v>
      </c>
      <c r="H2182" s="24">
        <f>2021-'Customer Profile'!B2181</f>
        <v>52</v>
      </c>
      <c r="I2182" s="10">
        <f>IF(Analysis!$B$60="Wine",B2182,IF(Analysis!$B$60="Fruit",C2182,IF(Analysis!$B$60="Meat",D2182,IF(Analysis!$B$60="Fish",E2182,IF(Analysis!$B$60="Sweet",F2182,"")))))</f>
        <v>0</v>
      </c>
      <c r="J2182" s="10">
        <v>55212</v>
      </c>
      <c r="K2182" s="10" t="str">
        <f>IF(MasterData5[[#This Row],[Income ]]&gt;$AB$12, "Above", "Below")</f>
        <v>Above</v>
      </c>
      <c r="L2182" s="10">
        <f>SUM(MasterData5[[#This Row],[MntWines]:[MntSweetProducts]])</f>
        <v>1148</v>
      </c>
      <c r="M2182" s="53" t="str">
        <f>IF(MasterData5[[#This Row],[Total Purchase]]&gt;=500, "Over $500", "")</f>
        <v>Over $500</v>
      </c>
      <c r="N2182" s="10"/>
      <c r="O2182" s="14" t="str">
        <f>IF(AND(MasterData5[[#This Row],[MntWines]]&gt;=AB$4, MasterData5[[#This Row],[Income ]]&lt;=$AB$12), "Yes", "")</f>
        <v/>
      </c>
      <c r="P2182" s="14" t="str">
        <f>IF(AND(MasterData5[[#This Row],[MntFruits]]&gt;=AC$4, MasterData5[[#This Row],[Income ]]&lt;=$AB$12), "Yes", "")</f>
        <v/>
      </c>
      <c r="Q2182" s="14" t="str">
        <f>IF(AND(MasterData5[[#This Row],[MntMeatProducts]]&gt;=AD$4, MasterData5[[#This Row],[Income ]]&lt;=$AB$12), "Yes", "")</f>
        <v/>
      </c>
      <c r="R2182" s="14" t="str">
        <f>IF(AND(MasterData5[[#This Row],[MntFishProducts]]&gt;=AE$4, MasterData5[[#This Row],[Income ]]&lt;=$AB$12), "Yes", "")</f>
        <v/>
      </c>
      <c r="S2182" s="14" t="str">
        <f>IF(AND(MasterData5[[#This Row],[MntSweetProducts]]&gt;=AF$4, MasterData5[[#This Row],[Income ]]&lt;=$AB$12), "Yes", "")</f>
        <v/>
      </c>
      <c r="U2182" s="14" t="str">
        <f>IF(MasterData5[[#This Row],[MntWines]]&gt;=AB$4, "Yes", "")</f>
        <v>Yes</v>
      </c>
      <c r="V2182" s="14" t="str">
        <f>IF(MasterData5[[#This Row],[MntFruits]]&gt;=AC$4, "Yes", "")</f>
        <v/>
      </c>
      <c r="W2182" s="14" t="str">
        <f>IF(MasterData5[[#This Row],[MntMeatProducts]]&gt;=AD$4, "Yes", "")</f>
        <v/>
      </c>
      <c r="X2182" s="14" t="str">
        <f>IF(MasterData5[[#This Row],[MntFishProducts]]&gt;=AE$4, "Yes", "")</f>
        <v/>
      </c>
      <c r="Y2182" s="14" t="str">
        <f>IF(MasterData5[[#This Row],[MntSweetProducts]]&gt;=AF$4, "Yes", "")</f>
        <v/>
      </c>
    </row>
    <row r="2183" spans="1:25" x14ac:dyDescent="0.3">
      <c r="A2183">
        <v>10882</v>
      </c>
      <c r="B2183" s="10">
        <v>407</v>
      </c>
      <c r="C2183" s="10">
        <v>53</v>
      </c>
      <c r="D2183" s="10">
        <v>221</v>
      </c>
      <c r="E2183" s="10">
        <v>58</v>
      </c>
      <c r="F2183" s="10">
        <v>150</v>
      </c>
      <c r="G2183" s="10">
        <v>26</v>
      </c>
      <c r="H2183" s="24">
        <f>2021-'Customer Profile'!B2182</f>
        <v>45</v>
      </c>
      <c r="I2183" s="10">
        <f>IF(Analysis!$B$60="Wine",B2183,IF(Analysis!$B$60="Fruit",C2183,IF(Analysis!$B$60="Meat",D2183,IF(Analysis!$B$60="Fish",E2183,IF(Analysis!$B$60="Sweet",F2183,"")))))</f>
        <v>58</v>
      </c>
      <c r="J2183" s="10">
        <v>53858</v>
      </c>
      <c r="K2183" s="10" t="str">
        <f>IF(MasterData5[[#This Row],[Income ]]&gt;$AB$12, "Above", "Below")</f>
        <v>Above</v>
      </c>
      <c r="L2183" s="10">
        <f>SUM(MasterData5[[#This Row],[MntWines]:[MntSweetProducts]])</f>
        <v>889</v>
      </c>
      <c r="M2183" s="53" t="str">
        <f>IF(MasterData5[[#This Row],[Total Purchase]]&gt;=500, "Over $500", "")</f>
        <v>Over $500</v>
      </c>
      <c r="N2183" s="10"/>
      <c r="O2183" s="14" t="str">
        <f>IF(AND(MasterData5[[#This Row],[MntWines]]&gt;=AB$4, MasterData5[[#This Row],[Income ]]&lt;=$AB$12), "Yes", "")</f>
        <v/>
      </c>
      <c r="P2183" s="14" t="str">
        <f>IF(AND(MasterData5[[#This Row],[MntFruits]]&gt;=AC$4, MasterData5[[#This Row],[Income ]]&lt;=$AB$12), "Yes", "")</f>
        <v/>
      </c>
      <c r="Q2183" s="14" t="str">
        <f>IF(AND(MasterData5[[#This Row],[MntMeatProducts]]&gt;=AD$4, MasterData5[[#This Row],[Income ]]&lt;=$AB$12), "Yes", "")</f>
        <v/>
      </c>
      <c r="R2183" s="14" t="str">
        <f>IF(AND(MasterData5[[#This Row],[MntFishProducts]]&gt;=AE$4, MasterData5[[#This Row],[Income ]]&lt;=$AB$12), "Yes", "")</f>
        <v/>
      </c>
      <c r="S2183" s="14" t="str">
        <f>IF(AND(MasterData5[[#This Row],[MntSweetProducts]]&gt;=AF$4, MasterData5[[#This Row],[Income ]]&lt;=$AB$12), "Yes", "")</f>
        <v/>
      </c>
      <c r="U2183" s="14" t="str">
        <f>IF(MasterData5[[#This Row],[MntWines]]&gt;=AB$4, "Yes", "")</f>
        <v>Yes</v>
      </c>
      <c r="V2183" s="14" t="str">
        <f>IF(MasterData5[[#This Row],[MntFruits]]&gt;=AC$4, "Yes", "")</f>
        <v>Yes</v>
      </c>
      <c r="W2183" s="14" t="str">
        <f>IF(MasterData5[[#This Row],[MntMeatProducts]]&gt;=AD$4, "Yes", "")</f>
        <v>Yes</v>
      </c>
      <c r="X2183" s="14" t="str">
        <f>IF(MasterData5[[#This Row],[MntFishProducts]]&gt;=AE$4, "Yes", "")</f>
        <v>Yes</v>
      </c>
      <c r="Y2183" s="14" t="str">
        <f>IF(MasterData5[[#This Row],[MntSweetProducts]]&gt;=AF$4, "Yes", "")</f>
        <v>Yes</v>
      </c>
    </row>
    <row r="2184" spans="1:25" x14ac:dyDescent="0.3">
      <c r="A2184">
        <v>10888</v>
      </c>
      <c r="B2184" s="10">
        <v>273</v>
      </c>
      <c r="C2184" s="10">
        <v>11</v>
      </c>
      <c r="D2184" s="10">
        <v>178</v>
      </c>
      <c r="E2184" s="10">
        <v>62</v>
      </c>
      <c r="F2184" s="10">
        <v>83</v>
      </c>
      <c r="G2184" s="10">
        <v>29</v>
      </c>
      <c r="H2184" s="24">
        <f>2021-'Customer Profile'!B2183</f>
        <v>60</v>
      </c>
      <c r="I2184" s="10">
        <f>IF(Analysis!$B$60="Wine",B2184,IF(Analysis!$B$60="Fruit",C2184,IF(Analysis!$B$60="Meat",D2184,IF(Analysis!$B$60="Fish",E2184,IF(Analysis!$B$60="Sweet",F2184,"")))))</f>
        <v>62</v>
      </c>
      <c r="J2184" s="10">
        <v>45938</v>
      </c>
      <c r="K2184" s="10" t="str">
        <f>IF(MasterData5[[#This Row],[Income ]]&gt;$AB$12, "Above", "Below")</f>
        <v>Below</v>
      </c>
      <c r="L2184" s="10">
        <f>SUM(MasterData5[[#This Row],[MntWines]:[MntSweetProducts]])</f>
        <v>607</v>
      </c>
      <c r="M2184" s="53" t="str">
        <f>IF(MasterData5[[#This Row],[Total Purchase]]&gt;=500, "Over $500", "")</f>
        <v>Over $500</v>
      </c>
      <c r="N2184" s="10"/>
      <c r="O2184" s="14" t="str">
        <f>IF(AND(MasterData5[[#This Row],[MntWines]]&gt;=AB$4, MasterData5[[#This Row],[Income ]]&lt;=$AB$12), "Yes", "")</f>
        <v/>
      </c>
      <c r="P2184" s="14" t="str">
        <f>IF(AND(MasterData5[[#This Row],[MntFruits]]&gt;=AC$4, MasterData5[[#This Row],[Income ]]&lt;=$AB$12), "Yes", "")</f>
        <v/>
      </c>
      <c r="Q2184" s="14" t="str">
        <f>IF(AND(MasterData5[[#This Row],[MntMeatProducts]]&gt;=AD$4, MasterData5[[#This Row],[Income ]]&lt;=$AB$12), "Yes", "")</f>
        <v>Yes</v>
      </c>
      <c r="R2184" s="14" t="str">
        <f>IF(AND(MasterData5[[#This Row],[MntFishProducts]]&gt;=AE$4, MasterData5[[#This Row],[Income ]]&lt;=$AB$12), "Yes", "")</f>
        <v>Yes</v>
      </c>
      <c r="S2184" s="14" t="str">
        <f>IF(AND(MasterData5[[#This Row],[MntSweetProducts]]&gt;=AF$4, MasterData5[[#This Row],[Income ]]&lt;=$AB$12), "Yes", "")</f>
        <v>Yes</v>
      </c>
      <c r="U2184" s="14" t="str">
        <f>IF(MasterData5[[#This Row],[MntWines]]&gt;=AB$4, "Yes", "")</f>
        <v/>
      </c>
      <c r="V2184" s="14" t="str">
        <f>IF(MasterData5[[#This Row],[MntFruits]]&gt;=AC$4, "Yes", "")</f>
        <v/>
      </c>
      <c r="W2184" s="14" t="str">
        <f>IF(MasterData5[[#This Row],[MntMeatProducts]]&gt;=AD$4, "Yes", "")</f>
        <v>Yes</v>
      </c>
      <c r="X2184" s="14" t="str">
        <f>IF(MasterData5[[#This Row],[MntFishProducts]]&gt;=AE$4, "Yes", "")</f>
        <v>Yes</v>
      </c>
      <c r="Y2184" s="14" t="str">
        <f>IF(MasterData5[[#This Row],[MntSweetProducts]]&gt;=AF$4, "Yes", "")</f>
        <v>Yes</v>
      </c>
    </row>
    <row r="2185" spans="1:25" x14ac:dyDescent="0.3">
      <c r="A2185">
        <v>10897</v>
      </c>
      <c r="B2185" s="10">
        <v>757</v>
      </c>
      <c r="C2185" s="10">
        <v>80</v>
      </c>
      <c r="D2185" s="10">
        <v>217</v>
      </c>
      <c r="E2185" s="10">
        <v>29</v>
      </c>
      <c r="F2185" s="10">
        <v>80</v>
      </c>
      <c r="G2185" s="10">
        <v>11</v>
      </c>
      <c r="H2185" s="24">
        <f>2021-'Customer Profile'!B2184</f>
        <v>47</v>
      </c>
      <c r="I2185" s="10">
        <f>IF(Analysis!$B$60="Wine",B2185,IF(Analysis!$B$60="Fruit",C2185,IF(Analysis!$B$60="Meat",D2185,IF(Analysis!$B$60="Fish",E2185,IF(Analysis!$B$60="Sweet",F2185,"")))))</f>
        <v>29</v>
      </c>
      <c r="J2185" s="10">
        <v>67445</v>
      </c>
      <c r="K2185" s="10" t="str">
        <f>IF(MasterData5[[#This Row],[Income ]]&gt;$AB$12, "Above", "Below")</f>
        <v>Above</v>
      </c>
      <c r="L2185" s="10">
        <f>SUM(MasterData5[[#This Row],[MntWines]:[MntSweetProducts]])</f>
        <v>1163</v>
      </c>
      <c r="M2185" s="53" t="str">
        <f>IF(MasterData5[[#This Row],[Total Purchase]]&gt;=500, "Over $500", "")</f>
        <v>Over $500</v>
      </c>
      <c r="N2185" s="10"/>
      <c r="O2185" s="14" t="str">
        <f>IF(AND(MasterData5[[#This Row],[MntWines]]&gt;=AB$4, MasterData5[[#This Row],[Income ]]&lt;=$AB$12), "Yes", "")</f>
        <v/>
      </c>
      <c r="P2185" s="14" t="str">
        <f>IF(AND(MasterData5[[#This Row],[MntFruits]]&gt;=AC$4, MasterData5[[#This Row],[Income ]]&lt;=$AB$12), "Yes", "")</f>
        <v/>
      </c>
      <c r="Q2185" s="14" t="str">
        <f>IF(AND(MasterData5[[#This Row],[MntMeatProducts]]&gt;=AD$4, MasterData5[[#This Row],[Income ]]&lt;=$AB$12), "Yes", "")</f>
        <v/>
      </c>
      <c r="R2185" s="14" t="str">
        <f>IF(AND(MasterData5[[#This Row],[MntFishProducts]]&gt;=AE$4, MasterData5[[#This Row],[Income ]]&lt;=$AB$12), "Yes", "")</f>
        <v/>
      </c>
      <c r="S2185" s="14" t="str">
        <f>IF(AND(MasterData5[[#This Row],[MntSweetProducts]]&gt;=AF$4, MasterData5[[#This Row],[Income ]]&lt;=$AB$12), "Yes", "")</f>
        <v/>
      </c>
      <c r="U2185" s="14" t="str">
        <f>IF(MasterData5[[#This Row],[MntWines]]&gt;=AB$4, "Yes", "")</f>
        <v>Yes</v>
      </c>
      <c r="V2185" s="14" t="str">
        <f>IF(MasterData5[[#This Row],[MntFruits]]&gt;=AC$4, "Yes", "")</f>
        <v>Yes</v>
      </c>
      <c r="W2185" s="14" t="str">
        <f>IF(MasterData5[[#This Row],[MntMeatProducts]]&gt;=AD$4, "Yes", "")</f>
        <v>Yes</v>
      </c>
      <c r="X2185" s="14" t="str">
        <f>IF(MasterData5[[#This Row],[MntFishProducts]]&gt;=AE$4, "Yes", "")</f>
        <v/>
      </c>
      <c r="Y2185" s="14" t="str">
        <f>IF(MasterData5[[#This Row],[MntSweetProducts]]&gt;=AF$4, "Yes", "")</f>
        <v>Yes</v>
      </c>
    </row>
    <row r="2186" spans="1:25" x14ac:dyDescent="0.3">
      <c r="A2186">
        <v>10905</v>
      </c>
      <c r="B2186" s="10">
        <v>194</v>
      </c>
      <c r="C2186" s="10">
        <v>2</v>
      </c>
      <c r="D2186" s="10">
        <v>56</v>
      </c>
      <c r="E2186" s="10">
        <v>0</v>
      </c>
      <c r="F2186" s="10">
        <v>0</v>
      </c>
      <c r="G2186" s="10">
        <v>0</v>
      </c>
      <c r="H2186" s="24">
        <f>2021-'Customer Profile'!B2185</f>
        <v>66</v>
      </c>
      <c r="I2186" s="10">
        <f>IF(Analysis!$B$60="Wine",B2186,IF(Analysis!$B$60="Fruit",C2186,IF(Analysis!$B$60="Meat",D2186,IF(Analysis!$B$60="Fish",E2186,IF(Analysis!$B$60="Sweet",F2186,"")))))</f>
        <v>0</v>
      </c>
      <c r="J2186" s="10">
        <v>42586</v>
      </c>
      <c r="K2186" s="10" t="str">
        <f>IF(MasterData5[[#This Row],[Income ]]&gt;$AB$12, "Above", "Below")</f>
        <v>Below</v>
      </c>
      <c r="L2186" s="10">
        <f>SUM(MasterData5[[#This Row],[MntWines]:[MntSweetProducts]])</f>
        <v>252</v>
      </c>
      <c r="M2186" s="53" t="str">
        <f>IF(MasterData5[[#This Row],[Total Purchase]]&gt;=500, "Over $500", "")</f>
        <v/>
      </c>
      <c r="N2186" s="10"/>
      <c r="O2186" s="14" t="str">
        <f>IF(AND(MasterData5[[#This Row],[MntWines]]&gt;=AB$4, MasterData5[[#This Row],[Income ]]&lt;=$AB$12), "Yes", "")</f>
        <v/>
      </c>
      <c r="P2186" s="14" t="str">
        <f>IF(AND(MasterData5[[#This Row],[MntFruits]]&gt;=AC$4, MasterData5[[#This Row],[Income ]]&lt;=$AB$12), "Yes", "")</f>
        <v/>
      </c>
      <c r="Q2186" s="14" t="str">
        <f>IF(AND(MasterData5[[#This Row],[MntMeatProducts]]&gt;=AD$4, MasterData5[[#This Row],[Income ]]&lt;=$AB$12), "Yes", "")</f>
        <v/>
      </c>
      <c r="R2186" s="14" t="str">
        <f>IF(AND(MasterData5[[#This Row],[MntFishProducts]]&gt;=AE$4, MasterData5[[#This Row],[Income ]]&lt;=$AB$12), "Yes", "")</f>
        <v/>
      </c>
      <c r="S2186" s="14" t="str">
        <f>IF(AND(MasterData5[[#This Row],[MntSweetProducts]]&gt;=AF$4, MasterData5[[#This Row],[Income ]]&lt;=$AB$12), "Yes", "")</f>
        <v/>
      </c>
      <c r="U2186" s="14" t="str">
        <f>IF(MasterData5[[#This Row],[MntWines]]&gt;=AB$4, "Yes", "")</f>
        <v/>
      </c>
      <c r="V2186" s="14" t="str">
        <f>IF(MasterData5[[#This Row],[MntFruits]]&gt;=AC$4, "Yes", "")</f>
        <v/>
      </c>
      <c r="W2186" s="14" t="str">
        <f>IF(MasterData5[[#This Row],[MntMeatProducts]]&gt;=AD$4, "Yes", "")</f>
        <v/>
      </c>
      <c r="X2186" s="14" t="str">
        <f>IF(MasterData5[[#This Row],[MntFishProducts]]&gt;=AE$4, "Yes", "")</f>
        <v/>
      </c>
      <c r="Y2186" s="14" t="str">
        <f>IF(MasterData5[[#This Row],[MntSweetProducts]]&gt;=AF$4, "Yes", "")</f>
        <v/>
      </c>
    </row>
    <row r="2187" spans="1:25" x14ac:dyDescent="0.3">
      <c r="A2187">
        <v>10906</v>
      </c>
      <c r="B2187" s="10">
        <v>269</v>
      </c>
      <c r="C2187" s="10">
        <v>15</v>
      </c>
      <c r="D2187" s="10">
        <v>69</v>
      </c>
      <c r="E2187" s="10">
        <v>15</v>
      </c>
      <c r="F2187" s="10">
        <v>19</v>
      </c>
      <c r="G2187" s="10">
        <v>38</v>
      </c>
      <c r="H2187" s="24">
        <f>2021-'Customer Profile'!B2186</f>
        <v>73</v>
      </c>
      <c r="I2187" s="10">
        <f>IF(Analysis!$B$60="Wine",B2187,IF(Analysis!$B$60="Fruit",C2187,IF(Analysis!$B$60="Meat",D2187,IF(Analysis!$B$60="Fish",E2187,IF(Analysis!$B$60="Sweet",F2187,"")))))</f>
        <v>15</v>
      </c>
      <c r="J2187" s="10">
        <v>46681</v>
      </c>
      <c r="K2187" s="10" t="str">
        <f>IF(MasterData5[[#This Row],[Income ]]&gt;$AB$12, "Above", "Below")</f>
        <v>Below</v>
      </c>
      <c r="L2187" s="10">
        <f>SUM(MasterData5[[#This Row],[MntWines]:[MntSweetProducts]])</f>
        <v>387</v>
      </c>
      <c r="M2187" s="53" t="str">
        <f>IF(MasterData5[[#This Row],[Total Purchase]]&gt;=500, "Over $500", "")</f>
        <v/>
      </c>
      <c r="N2187" s="10"/>
      <c r="O2187" s="14" t="str">
        <f>IF(AND(MasterData5[[#This Row],[MntWines]]&gt;=AB$4, MasterData5[[#This Row],[Income ]]&lt;=$AB$12), "Yes", "")</f>
        <v/>
      </c>
      <c r="P2187" s="14" t="str">
        <f>IF(AND(MasterData5[[#This Row],[MntFruits]]&gt;=AC$4, MasterData5[[#This Row],[Income ]]&lt;=$AB$12), "Yes", "")</f>
        <v/>
      </c>
      <c r="Q2187" s="14" t="str">
        <f>IF(AND(MasterData5[[#This Row],[MntMeatProducts]]&gt;=AD$4, MasterData5[[#This Row],[Income ]]&lt;=$AB$12), "Yes", "")</f>
        <v/>
      </c>
      <c r="R2187" s="14" t="str">
        <f>IF(AND(MasterData5[[#This Row],[MntFishProducts]]&gt;=AE$4, MasterData5[[#This Row],[Income ]]&lt;=$AB$12), "Yes", "")</f>
        <v/>
      </c>
      <c r="S2187" s="14" t="str">
        <f>IF(AND(MasterData5[[#This Row],[MntSweetProducts]]&gt;=AF$4, MasterData5[[#This Row],[Income ]]&lt;=$AB$12), "Yes", "")</f>
        <v/>
      </c>
      <c r="U2187" s="14" t="str">
        <f>IF(MasterData5[[#This Row],[MntWines]]&gt;=AB$4, "Yes", "")</f>
        <v/>
      </c>
      <c r="V2187" s="14" t="str">
        <f>IF(MasterData5[[#This Row],[MntFruits]]&gt;=AC$4, "Yes", "")</f>
        <v/>
      </c>
      <c r="W2187" s="14" t="str">
        <f>IF(MasterData5[[#This Row],[MntMeatProducts]]&gt;=AD$4, "Yes", "")</f>
        <v/>
      </c>
      <c r="X2187" s="14" t="str">
        <f>IF(MasterData5[[#This Row],[MntFishProducts]]&gt;=AE$4, "Yes", "")</f>
        <v/>
      </c>
      <c r="Y2187" s="14" t="str">
        <f>IF(MasterData5[[#This Row],[MntSweetProducts]]&gt;=AF$4, "Yes", "")</f>
        <v/>
      </c>
    </row>
    <row r="2188" spans="1:25" x14ac:dyDescent="0.3">
      <c r="A2188">
        <v>10909</v>
      </c>
      <c r="B2188" s="10">
        <v>992</v>
      </c>
      <c r="C2188" s="10">
        <v>24</v>
      </c>
      <c r="D2188" s="10">
        <v>694</v>
      </c>
      <c r="E2188" s="10">
        <v>51</v>
      </c>
      <c r="F2188" s="10">
        <v>19</v>
      </c>
      <c r="G2188" s="10">
        <v>119</v>
      </c>
      <c r="H2188" s="24">
        <f>2021-'Customer Profile'!B2187</f>
        <v>73</v>
      </c>
      <c r="I2188" s="10">
        <f>IF(Analysis!$B$60="Wine",B2188,IF(Analysis!$B$60="Fruit",C2188,IF(Analysis!$B$60="Meat",D2188,IF(Analysis!$B$60="Fish",E2188,IF(Analysis!$B$60="Sweet",F2188,"")))))</f>
        <v>51</v>
      </c>
      <c r="J2188" s="10">
        <v>92344</v>
      </c>
      <c r="K2188" s="10" t="str">
        <f>IF(MasterData5[[#This Row],[Income ]]&gt;$AB$12, "Above", "Below")</f>
        <v>Above</v>
      </c>
      <c r="L2188" s="10">
        <f>SUM(MasterData5[[#This Row],[MntWines]:[MntSweetProducts]])</f>
        <v>1780</v>
      </c>
      <c r="M2188" s="53" t="str">
        <f>IF(MasterData5[[#This Row],[Total Purchase]]&gt;=500, "Over $500", "")</f>
        <v>Over $500</v>
      </c>
      <c r="N2188" s="10"/>
      <c r="O2188" s="14" t="str">
        <f>IF(AND(MasterData5[[#This Row],[MntWines]]&gt;=AB$4, MasterData5[[#This Row],[Income ]]&lt;=$AB$12), "Yes", "")</f>
        <v/>
      </c>
      <c r="P2188" s="14" t="str">
        <f>IF(AND(MasterData5[[#This Row],[MntFruits]]&gt;=AC$4, MasterData5[[#This Row],[Income ]]&lt;=$AB$12), "Yes", "")</f>
        <v/>
      </c>
      <c r="Q2188" s="14" t="str">
        <f>IF(AND(MasterData5[[#This Row],[MntMeatProducts]]&gt;=AD$4, MasterData5[[#This Row],[Income ]]&lt;=$AB$12), "Yes", "")</f>
        <v/>
      </c>
      <c r="R2188" s="14" t="str">
        <f>IF(AND(MasterData5[[#This Row],[MntFishProducts]]&gt;=AE$4, MasterData5[[#This Row],[Income ]]&lt;=$AB$12), "Yes", "")</f>
        <v/>
      </c>
      <c r="S2188" s="14" t="str">
        <f>IF(AND(MasterData5[[#This Row],[MntSweetProducts]]&gt;=AF$4, MasterData5[[#This Row],[Income ]]&lt;=$AB$12), "Yes", "")</f>
        <v/>
      </c>
      <c r="U2188" s="14" t="str">
        <f>IF(MasterData5[[#This Row],[MntWines]]&gt;=AB$4, "Yes", "")</f>
        <v>Yes</v>
      </c>
      <c r="V2188" s="14" t="str">
        <f>IF(MasterData5[[#This Row],[MntFruits]]&gt;=AC$4, "Yes", "")</f>
        <v/>
      </c>
      <c r="W2188" s="14" t="str">
        <f>IF(MasterData5[[#This Row],[MntMeatProducts]]&gt;=AD$4, "Yes", "")</f>
        <v>Yes</v>
      </c>
      <c r="X2188" s="14" t="str">
        <f>IF(MasterData5[[#This Row],[MntFishProducts]]&gt;=AE$4, "Yes", "")</f>
        <v>Yes</v>
      </c>
      <c r="Y2188" s="14" t="str">
        <f>IF(MasterData5[[#This Row],[MntSweetProducts]]&gt;=AF$4, "Yes", "")</f>
        <v/>
      </c>
    </row>
    <row r="2189" spans="1:25" x14ac:dyDescent="0.3">
      <c r="A2189">
        <v>10913</v>
      </c>
      <c r="B2189" s="10">
        <v>3</v>
      </c>
      <c r="C2189" s="10">
        <v>2</v>
      </c>
      <c r="D2189" s="10">
        <v>12</v>
      </c>
      <c r="E2189" s="10">
        <v>0</v>
      </c>
      <c r="F2189" s="10">
        <v>1</v>
      </c>
      <c r="G2189" s="10">
        <v>9</v>
      </c>
      <c r="H2189" s="24">
        <f>2021-'Customer Profile'!B2188</f>
        <v>37</v>
      </c>
      <c r="I2189" s="10">
        <f>IF(Analysis!$B$60="Wine",B2189,IF(Analysis!$B$60="Fruit",C2189,IF(Analysis!$B$60="Meat",D2189,IF(Analysis!$B$60="Fish",E2189,IF(Analysis!$B$60="Sweet",F2189,"")))))</f>
        <v>0</v>
      </c>
      <c r="J2189" s="10">
        <v>31385</v>
      </c>
      <c r="K2189" s="10" t="str">
        <f>IF(MasterData5[[#This Row],[Income ]]&gt;$AB$12, "Above", "Below")</f>
        <v>Below</v>
      </c>
      <c r="L2189" s="10">
        <f>SUM(MasterData5[[#This Row],[MntWines]:[MntSweetProducts]])</f>
        <v>18</v>
      </c>
      <c r="M2189" s="53" t="str">
        <f>IF(MasterData5[[#This Row],[Total Purchase]]&gt;=500, "Over $500", "")</f>
        <v/>
      </c>
      <c r="N2189" s="10"/>
      <c r="O2189" s="14" t="str">
        <f>IF(AND(MasterData5[[#This Row],[MntWines]]&gt;=AB$4, MasterData5[[#This Row],[Income ]]&lt;=$AB$12), "Yes", "")</f>
        <v/>
      </c>
      <c r="P2189" s="14" t="str">
        <f>IF(AND(MasterData5[[#This Row],[MntFruits]]&gt;=AC$4, MasterData5[[#This Row],[Income ]]&lt;=$AB$12), "Yes", "")</f>
        <v/>
      </c>
      <c r="Q2189" s="14" t="str">
        <f>IF(AND(MasterData5[[#This Row],[MntMeatProducts]]&gt;=AD$4, MasterData5[[#This Row],[Income ]]&lt;=$AB$12), "Yes", "")</f>
        <v/>
      </c>
      <c r="R2189" s="14" t="str">
        <f>IF(AND(MasterData5[[#This Row],[MntFishProducts]]&gt;=AE$4, MasterData5[[#This Row],[Income ]]&lt;=$AB$12), "Yes", "")</f>
        <v/>
      </c>
      <c r="S2189" s="14" t="str">
        <f>IF(AND(MasterData5[[#This Row],[MntSweetProducts]]&gt;=AF$4, MasterData5[[#This Row],[Income ]]&lt;=$AB$12), "Yes", "")</f>
        <v/>
      </c>
      <c r="U2189" s="14" t="str">
        <f>IF(MasterData5[[#This Row],[MntWines]]&gt;=AB$4, "Yes", "")</f>
        <v/>
      </c>
      <c r="V2189" s="14" t="str">
        <f>IF(MasterData5[[#This Row],[MntFruits]]&gt;=AC$4, "Yes", "")</f>
        <v/>
      </c>
      <c r="W2189" s="14" t="str">
        <f>IF(MasterData5[[#This Row],[MntMeatProducts]]&gt;=AD$4, "Yes", "")</f>
        <v/>
      </c>
      <c r="X2189" s="14" t="str">
        <f>IF(MasterData5[[#This Row],[MntFishProducts]]&gt;=AE$4, "Yes", "")</f>
        <v/>
      </c>
      <c r="Y2189" s="14" t="str">
        <f>IF(MasterData5[[#This Row],[MntSweetProducts]]&gt;=AF$4, "Yes", "")</f>
        <v/>
      </c>
    </row>
    <row r="2190" spans="1:25" x14ac:dyDescent="0.3">
      <c r="A2190">
        <v>10914</v>
      </c>
      <c r="B2190" s="10">
        <v>4</v>
      </c>
      <c r="C2190" s="10">
        <v>1</v>
      </c>
      <c r="D2190" s="10">
        <v>7</v>
      </c>
      <c r="E2190" s="10">
        <v>2</v>
      </c>
      <c r="F2190" s="10">
        <v>1</v>
      </c>
      <c r="G2190" s="10">
        <v>2</v>
      </c>
      <c r="H2190" s="24">
        <f>2021-'Customer Profile'!B2189</f>
        <v>51</v>
      </c>
      <c r="I2190" s="10">
        <f>IF(Analysis!$B$60="Wine",B2190,IF(Analysis!$B$60="Fruit",C2190,IF(Analysis!$B$60="Meat",D2190,IF(Analysis!$B$60="Fish",E2190,IF(Analysis!$B$60="Sweet",F2190,"")))))</f>
        <v>2</v>
      </c>
      <c r="J2190" s="10">
        <v>24163</v>
      </c>
      <c r="K2190" s="10" t="str">
        <f>IF(MasterData5[[#This Row],[Income ]]&gt;$AB$12, "Above", "Below")</f>
        <v>Below</v>
      </c>
      <c r="L2190" s="10">
        <f>SUM(MasterData5[[#This Row],[MntWines]:[MntSweetProducts]])</f>
        <v>15</v>
      </c>
      <c r="M2190" s="53" t="str">
        <f>IF(MasterData5[[#This Row],[Total Purchase]]&gt;=500, "Over $500", "")</f>
        <v/>
      </c>
      <c r="N2190" s="10"/>
      <c r="O2190" s="14" t="str">
        <f>IF(AND(MasterData5[[#This Row],[MntWines]]&gt;=AB$4, MasterData5[[#This Row],[Income ]]&lt;=$AB$12), "Yes", "")</f>
        <v/>
      </c>
      <c r="P2190" s="14" t="str">
        <f>IF(AND(MasterData5[[#This Row],[MntFruits]]&gt;=AC$4, MasterData5[[#This Row],[Income ]]&lt;=$AB$12), "Yes", "")</f>
        <v/>
      </c>
      <c r="Q2190" s="14" t="str">
        <f>IF(AND(MasterData5[[#This Row],[MntMeatProducts]]&gt;=AD$4, MasterData5[[#This Row],[Income ]]&lt;=$AB$12), "Yes", "")</f>
        <v/>
      </c>
      <c r="R2190" s="14" t="str">
        <f>IF(AND(MasterData5[[#This Row],[MntFishProducts]]&gt;=AE$4, MasterData5[[#This Row],[Income ]]&lt;=$AB$12), "Yes", "")</f>
        <v/>
      </c>
      <c r="S2190" s="14" t="str">
        <f>IF(AND(MasterData5[[#This Row],[MntSweetProducts]]&gt;=AF$4, MasterData5[[#This Row],[Income ]]&lt;=$AB$12), "Yes", "")</f>
        <v/>
      </c>
      <c r="U2190" s="14" t="str">
        <f>IF(MasterData5[[#This Row],[MntWines]]&gt;=AB$4, "Yes", "")</f>
        <v/>
      </c>
      <c r="V2190" s="14" t="str">
        <f>IF(MasterData5[[#This Row],[MntFruits]]&gt;=AC$4, "Yes", "")</f>
        <v/>
      </c>
      <c r="W2190" s="14" t="str">
        <f>IF(MasterData5[[#This Row],[MntMeatProducts]]&gt;=AD$4, "Yes", "")</f>
        <v/>
      </c>
      <c r="X2190" s="14" t="str">
        <f>IF(MasterData5[[#This Row],[MntFishProducts]]&gt;=AE$4, "Yes", "")</f>
        <v/>
      </c>
      <c r="Y2190" s="14" t="str">
        <f>IF(MasterData5[[#This Row],[MntSweetProducts]]&gt;=AF$4, "Yes", "")</f>
        <v/>
      </c>
    </row>
    <row r="2191" spans="1:25" x14ac:dyDescent="0.3">
      <c r="A2191">
        <v>10925</v>
      </c>
      <c r="B2191" s="10">
        <v>255</v>
      </c>
      <c r="C2191" s="10">
        <v>31</v>
      </c>
      <c r="D2191" s="10">
        <v>446</v>
      </c>
      <c r="E2191" s="10">
        <v>40</v>
      </c>
      <c r="F2191" s="10">
        <v>56</v>
      </c>
      <c r="G2191" s="10">
        <v>175</v>
      </c>
      <c r="H2191" s="24">
        <f>2021-'Customer Profile'!B2190</f>
        <v>38</v>
      </c>
      <c r="I2191" s="10">
        <f>IF(Analysis!$B$60="Wine",B2191,IF(Analysis!$B$60="Fruit",C2191,IF(Analysis!$B$60="Meat",D2191,IF(Analysis!$B$60="Fish",E2191,IF(Analysis!$B$60="Sweet",F2191,"")))))</f>
        <v>40</v>
      </c>
      <c r="J2191" s="10">
        <v>76630</v>
      </c>
      <c r="K2191" s="10" t="str">
        <f>IF(MasterData5[[#This Row],[Income ]]&gt;$AB$12, "Above", "Below")</f>
        <v>Above</v>
      </c>
      <c r="L2191" s="10">
        <f>SUM(MasterData5[[#This Row],[MntWines]:[MntSweetProducts]])</f>
        <v>828</v>
      </c>
      <c r="M2191" s="53" t="str">
        <f>IF(MasterData5[[#This Row],[Total Purchase]]&gt;=500, "Over $500", "")</f>
        <v>Over $500</v>
      </c>
      <c r="N2191" s="10"/>
      <c r="O2191" s="14" t="str">
        <f>IF(AND(MasterData5[[#This Row],[MntWines]]&gt;=AB$4, MasterData5[[#This Row],[Income ]]&lt;=$AB$12), "Yes", "")</f>
        <v/>
      </c>
      <c r="P2191" s="14" t="str">
        <f>IF(AND(MasterData5[[#This Row],[MntFruits]]&gt;=AC$4, MasterData5[[#This Row],[Income ]]&lt;=$AB$12), "Yes", "")</f>
        <v/>
      </c>
      <c r="Q2191" s="14" t="str">
        <f>IF(AND(MasterData5[[#This Row],[MntMeatProducts]]&gt;=AD$4, MasterData5[[#This Row],[Income ]]&lt;=$AB$12), "Yes", "")</f>
        <v/>
      </c>
      <c r="R2191" s="14" t="str">
        <f>IF(AND(MasterData5[[#This Row],[MntFishProducts]]&gt;=AE$4, MasterData5[[#This Row],[Income ]]&lt;=$AB$12), "Yes", "")</f>
        <v/>
      </c>
      <c r="S2191" s="14" t="str">
        <f>IF(AND(MasterData5[[#This Row],[MntSweetProducts]]&gt;=AF$4, MasterData5[[#This Row],[Income ]]&lt;=$AB$12), "Yes", "")</f>
        <v/>
      </c>
      <c r="U2191" s="14" t="str">
        <f>IF(MasterData5[[#This Row],[MntWines]]&gt;=AB$4, "Yes", "")</f>
        <v/>
      </c>
      <c r="V2191" s="14" t="str">
        <f>IF(MasterData5[[#This Row],[MntFruits]]&gt;=AC$4, "Yes", "")</f>
        <v>Yes</v>
      </c>
      <c r="W2191" s="14" t="str">
        <f>IF(MasterData5[[#This Row],[MntMeatProducts]]&gt;=AD$4, "Yes", "")</f>
        <v>Yes</v>
      </c>
      <c r="X2191" s="14" t="str">
        <f>IF(MasterData5[[#This Row],[MntFishProducts]]&gt;=AE$4, "Yes", "")</f>
        <v>Yes</v>
      </c>
      <c r="Y2191" s="14" t="str">
        <f>IF(MasterData5[[#This Row],[MntSweetProducts]]&gt;=AF$4, "Yes", "")</f>
        <v>Yes</v>
      </c>
    </row>
    <row r="2192" spans="1:25" x14ac:dyDescent="0.3">
      <c r="A2192">
        <v>10928</v>
      </c>
      <c r="B2192" s="10">
        <v>315</v>
      </c>
      <c r="C2192" s="10">
        <v>4</v>
      </c>
      <c r="D2192" s="10">
        <v>62</v>
      </c>
      <c r="E2192" s="10">
        <v>41</v>
      </c>
      <c r="F2192" s="10">
        <v>31</v>
      </c>
      <c r="G2192" s="10">
        <v>146</v>
      </c>
      <c r="H2192" s="24">
        <f>2021-'Customer Profile'!B2191</f>
        <v>63</v>
      </c>
      <c r="I2192" s="10">
        <f>IF(Analysis!$B$60="Wine",B2192,IF(Analysis!$B$60="Fruit",C2192,IF(Analysis!$B$60="Meat",D2192,IF(Analysis!$B$60="Fish",E2192,IF(Analysis!$B$60="Sweet",F2192,"")))))</f>
        <v>41</v>
      </c>
      <c r="J2192" s="10">
        <v>66886</v>
      </c>
      <c r="K2192" s="10" t="str">
        <f>IF(MasterData5[[#This Row],[Income ]]&gt;$AB$12, "Above", "Below")</f>
        <v>Above</v>
      </c>
      <c r="L2192" s="10">
        <f>SUM(MasterData5[[#This Row],[MntWines]:[MntSweetProducts]])</f>
        <v>453</v>
      </c>
      <c r="M2192" s="53" t="str">
        <f>IF(MasterData5[[#This Row],[Total Purchase]]&gt;=500, "Over $500", "")</f>
        <v/>
      </c>
      <c r="N2192" s="10"/>
      <c r="O2192" s="14" t="str">
        <f>IF(AND(MasterData5[[#This Row],[MntWines]]&gt;=AB$4, MasterData5[[#This Row],[Income ]]&lt;=$AB$12), "Yes", "")</f>
        <v/>
      </c>
      <c r="P2192" s="14" t="str">
        <f>IF(AND(MasterData5[[#This Row],[MntFruits]]&gt;=AC$4, MasterData5[[#This Row],[Income ]]&lt;=$AB$12), "Yes", "")</f>
        <v/>
      </c>
      <c r="Q2192" s="14" t="str">
        <f>IF(AND(MasterData5[[#This Row],[MntMeatProducts]]&gt;=AD$4, MasterData5[[#This Row],[Income ]]&lt;=$AB$12), "Yes", "")</f>
        <v/>
      </c>
      <c r="R2192" s="14" t="str">
        <f>IF(AND(MasterData5[[#This Row],[MntFishProducts]]&gt;=AE$4, MasterData5[[#This Row],[Income ]]&lt;=$AB$12), "Yes", "")</f>
        <v/>
      </c>
      <c r="S2192" s="14" t="str">
        <f>IF(AND(MasterData5[[#This Row],[MntSweetProducts]]&gt;=AF$4, MasterData5[[#This Row],[Income ]]&lt;=$AB$12), "Yes", "")</f>
        <v/>
      </c>
      <c r="U2192" s="14" t="str">
        <f>IF(MasterData5[[#This Row],[MntWines]]&gt;=AB$4, "Yes", "")</f>
        <v>Yes</v>
      </c>
      <c r="V2192" s="14" t="str">
        <f>IF(MasterData5[[#This Row],[MntFruits]]&gt;=AC$4, "Yes", "")</f>
        <v/>
      </c>
      <c r="W2192" s="14" t="str">
        <f>IF(MasterData5[[#This Row],[MntMeatProducts]]&gt;=AD$4, "Yes", "")</f>
        <v/>
      </c>
      <c r="X2192" s="14" t="str">
        <f>IF(MasterData5[[#This Row],[MntFishProducts]]&gt;=AE$4, "Yes", "")</f>
        <v>Yes</v>
      </c>
      <c r="Y2192" s="14" t="str">
        <f>IF(MasterData5[[#This Row],[MntSweetProducts]]&gt;=AF$4, "Yes", "")</f>
        <v>Yes</v>
      </c>
    </row>
    <row r="2193" spans="1:25" x14ac:dyDescent="0.3">
      <c r="A2193">
        <v>10936</v>
      </c>
      <c r="B2193" s="10">
        <v>597</v>
      </c>
      <c r="C2193" s="10">
        <v>166</v>
      </c>
      <c r="D2193" s="10">
        <v>597</v>
      </c>
      <c r="E2193" s="10">
        <v>172</v>
      </c>
      <c r="F2193" s="10">
        <v>166</v>
      </c>
      <c r="G2193" s="10">
        <v>249</v>
      </c>
      <c r="H2193" s="24">
        <f>2021-'Customer Profile'!B2192</f>
        <v>56</v>
      </c>
      <c r="I2193" s="10">
        <f>IF(Analysis!$B$60="Wine",B2193,IF(Analysis!$B$60="Fruit",C2193,IF(Analysis!$B$60="Meat",D2193,IF(Analysis!$B$60="Fish",E2193,IF(Analysis!$B$60="Sweet",F2193,"")))))</f>
        <v>172</v>
      </c>
      <c r="J2193" s="10">
        <v>72190</v>
      </c>
      <c r="K2193" s="10" t="str">
        <f>IF(MasterData5[[#This Row],[Income ]]&gt;$AB$12, "Above", "Below")</f>
        <v>Above</v>
      </c>
      <c r="L2193" s="10">
        <f>SUM(MasterData5[[#This Row],[MntWines]:[MntSweetProducts]])</f>
        <v>1698</v>
      </c>
      <c r="M2193" s="53" t="str">
        <f>IF(MasterData5[[#This Row],[Total Purchase]]&gt;=500, "Over $500", "")</f>
        <v>Over $500</v>
      </c>
      <c r="N2193" s="10"/>
      <c r="O2193" s="14" t="str">
        <f>IF(AND(MasterData5[[#This Row],[MntWines]]&gt;=AB$4, MasterData5[[#This Row],[Income ]]&lt;=$AB$12), "Yes", "")</f>
        <v/>
      </c>
      <c r="P2193" s="14" t="str">
        <f>IF(AND(MasterData5[[#This Row],[MntFruits]]&gt;=AC$4, MasterData5[[#This Row],[Income ]]&lt;=$AB$12), "Yes", "")</f>
        <v/>
      </c>
      <c r="Q2193" s="14" t="str">
        <f>IF(AND(MasterData5[[#This Row],[MntMeatProducts]]&gt;=AD$4, MasterData5[[#This Row],[Income ]]&lt;=$AB$12), "Yes", "")</f>
        <v/>
      </c>
      <c r="R2193" s="14" t="str">
        <f>IF(AND(MasterData5[[#This Row],[MntFishProducts]]&gt;=AE$4, MasterData5[[#This Row],[Income ]]&lt;=$AB$12), "Yes", "")</f>
        <v/>
      </c>
      <c r="S2193" s="14" t="str">
        <f>IF(AND(MasterData5[[#This Row],[MntSweetProducts]]&gt;=AF$4, MasterData5[[#This Row],[Income ]]&lt;=$AB$12), "Yes", "")</f>
        <v/>
      </c>
      <c r="U2193" s="14" t="str">
        <f>IF(MasterData5[[#This Row],[MntWines]]&gt;=AB$4, "Yes", "")</f>
        <v>Yes</v>
      </c>
      <c r="V2193" s="14" t="str">
        <f>IF(MasterData5[[#This Row],[MntFruits]]&gt;=AC$4, "Yes", "")</f>
        <v>Yes</v>
      </c>
      <c r="W2193" s="14" t="str">
        <f>IF(MasterData5[[#This Row],[MntMeatProducts]]&gt;=AD$4, "Yes", "")</f>
        <v>Yes</v>
      </c>
      <c r="X2193" s="14" t="str">
        <f>IF(MasterData5[[#This Row],[MntFishProducts]]&gt;=AE$4, "Yes", "")</f>
        <v>Yes</v>
      </c>
      <c r="Y2193" s="14" t="str">
        <f>IF(MasterData5[[#This Row],[MntSweetProducts]]&gt;=AF$4, "Yes", "")</f>
        <v>Yes</v>
      </c>
    </row>
    <row r="2194" spans="1:25" x14ac:dyDescent="0.3">
      <c r="A2194">
        <v>10949</v>
      </c>
      <c r="B2194" s="10">
        <v>1092</v>
      </c>
      <c r="C2194" s="10">
        <v>37</v>
      </c>
      <c r="D2194" s="10">
        <v>592</v>
      </c>
      <c r="E2194" s="10">
        <v>145</v>
      </c>
      <c r="F2194" s="10">
        <v>37</v>
      </c>
      <c r="G2194" s="10">
        <v>55</v>
      </c>
      <c r="H2194" s="24">
        <f>2021-'Customer Profile'!B2193</f>
        <v>58</v>
      </c>
      <c r="I2194" s="10">
        <f>IF(Analysis!$B$60="Wine",B2194,IF(Analysis!$B$60="Fruit",C2194,IF(Analysis!$B$60="Meat",D2194,IF(Analysis!$B$60="Fish",E2194,IF(Analysis!$B$60="Sweet",F2194,"")))))</f>
        <v>145</v>
      </c>
      <c r="J2194" s="10">
        <v>72968</v>
      </c>
      <c r="K2194" s="10" t="str">
        <f>IF(MasterData5[[#This Row],[Income ]]&gt;$AB$12, "Above", "Below")</f>
        <v>Above</v>
      </c>
      <c r="L2194" s="10">
        <f>SUM(MasterData5[[#This Row],[MntWines]:[MntSweetProducts]])</f>
        <v>1903</v>
      </c>
      <c r="M2194" s="53" t="str">
        <f>IF(MasterData5[[#This Row],[Total Purchase]]&gt;=500, "Over $500", "")</f>
        <v>Over $500</v>
      </c>
      <c r="N2194" s="10"/>
      <c r="O2194" s="14" t="str">
        <f>IF(AND(MasterData5[[#This Row],[MntWines]]&gt;=AB$4, MasterData5[[#This Row],[Income ]]&lt;=$AB$12), "Yes", "")</f>
        <v/>
      </c>
      <c r="P2194" s="14" t="str">
        <f>IF(AND(MasterData5[[#This Row],[MntFruits]]&gt;=AC$4, MasterData5[[#This Row],[Income ]]&lt;=$AB$12), "Yes", "")</f>
        <v/>
      </c>
      <c r="Q2194" s="14" t="str">
        <f>IF(AND(MasterData5[[#This Row],[MntMeatProducts]]&gt;=AD$4, MasterData5[[#This Row],[Income ]]&lt;=$AB$12), "Yes", "")</f>
        <v/>
      </c>
      <c r="R2194" s="14" t="str">
        <f>IF(AND(MasterData5[[#This Row],[MntFishProducts]]&gt;=AE$4, MasterData5[[#This Row],[Income ]]&lt;=$AB$12), "Yes", "")</f>
        <v/>
      </c>
      <c r="S2194" s="14" t="str">
        <f>IF(AND(MasterData5[[#This Row],[MntSweetProducts]]&gt;=AF$4, MasterData5[[#This Row],[Income ]]&lt;=$AB$12), "Yes", "")</f>
        <v/>
      </c>
      <c r="U2194" s="14" t="str">
        <f>IF(MasterData5[[#This Row],[MntWines]]&gt;=AB$4, "Yes", "")</f>
        <v>Yes</v>
      </c>
      <c r="V2194" s="14" t="str">
        <f>IF(MasterData5[[#This Row],[MntFruits]]&gt;=AC$4, "Yes", "")</f>
        <v>Yes</v>
      </c>
      <c r="W2194" s="14" t="str">
        <f>IF(MasterData5[[#This Row],[MntMeatProducts]]&gt;=AD$4, "Yes", "")</f>
        <v>Yes</v>
      </c>
      <c r="X2194" s="14" t="str">
        <f>IF(MasterData5[[#This Row],[MntFishProducts]]&gt;=AE$4, "Yes", "")</f>
        <v>Yes</v>
      </c>
      <c r="Y2194" s="14" t="str">
        <f>IF(MasterData5[[#This Row],[MntSweetProducts]]&gt;=AF$4, "Yes", "")</f>
        <v>Yes</v>
      </c>
    </row>
    <row r="2195" spans="1:25" x14ac:dyDescent="0.3">
      <c r="A2195">
        <v>10951</v>
      </c>
      <c r="B2195" s="10">
        <v>279</v>
      </c>
      <c r="C2195" s="10">
        <v>0</v>
      </c>
      <c r="D2195" s="10">
        <v>18</v>
      </c>
      <c r="E2195" s="10">
        <v>0</v>
      </c>
      <c r="F2195" s="10">
        <v>0</v>
      </c>
      <c r="G2195" s="10">
        <v>9</v>
      </c>
      <c r="H2195" s="24">
        <f>2021-'Customer Profile'!B2194</f>
        <v>53</v>
      </c>
      <c r="I2195" s="10">
        <f>IF(Analysis!$B$60="Wine",B2195,IF(Analysis!$B$60="Fruit",C2195,IF(Analysis!$B$60="Meat",D2195,IF(Analysis!$B$60="Fish",E2195,IF(Analysis!$B$60="Sweet",F2195,"")))))</f>
        <v>0</v>
      </c>
      <c r="J2195" s="10">
        <v>45688</v>
      </c>
      <c r="K2195" s="10" t="str">
        <f>IF(MasterData5[[#This Row],[Income ]]&gt;$AB$12, "Above", "Below")</f>
        <v>Below</v>
      </c>
      <c r="L2195" s="10">
        <f>SUM(MasterData5[[#This Row],[MntWines]:[MntSweetProducts]])</f>
        <v>297</v>
      </c>
      <c r="M2195" s="53" t="str">
        <f>IF(MasterData5[[#This Row],[Total Purchase]]&gt;=500, "Over $500", "")</f>
        <v/>
      </c>
      <c r="N2195" s="10"/>
      <c r="O2195" s="14" t="str">
        <f>IF(AND(MasterData5[[#This Row],[MntWines]]&gt;=AB$4, MasterData5[[#This Row],[Income ]]&lt;=$AB$12), "Yes", "")</f>
        <v/>
      </c>
      <c r="P2195" s="14" t="str">
        <f>IF(AND(MasterData5[[#This Row],[MntFruits]]&gt;=AC$4, MasterData5[[#This Row],[Income ]]&lt;=$AB$12), "Yes", "")</f>
        <v/>
      </c>
      <c r="Q2195" s="14" t="str">
        <f>IF(AND(MasterData5[[#This Row],[MntMeatProducts]]&gt;=AD$4, MasterData5[[#This Row],[Income ]]&lt;=$AB$12), "Yes", "")</f>
        <v/>
      </c>
      <c r="R2195" s="14" t="str">
        <f>IF(AND(MasterData5[[#This Row],[MntFishProducts]]&gt;=AE$4, MasterData5[[#This Row],[Income ]]&lt;=$AB$12), "Yes", "")</f>
        <v/>
      </c>
      <c r="S2195" s="14" t="str">
        <f>IF(AND(MasterData5[[#This Row],[MntSweetProducts]]&gt;=AF$4, MasterData5[[#This Row],[Income ]]&lt;=$AB$12), "Yes", "")</f>
        <v/>
      </c>
      <c r="U2195" s="14" t="str">
        <f>IF(MasterData5[[#This Row],[MntWines]]&gt;=AB$4, "Yes", "")</f>
        <v/>
      </c>
      <c r="V2195" s="14" t="str">
        <f>IF(MasterData5[[#This Row],[MntFruits]]&gt;=AC$4, "Yes", "")</f>
        <v/>
      </c>
      <c r="W2195" s="14" t="str">
        <f>IF(MasterData5[[#This Row],[MntMeatProducts]]&gt;=AD$4, "Yes", "")</f>
        <v/>
      </c>
      <c r="X2195" s="14" t="str">
        <f>IF(MasterData5[[#This Row],[MntFishProducts]]&gt;=AE$4, "Yes", "")</f>
        <v/>
      </c>
      <c r="Y2195" s="14" t="str">
        <f>IF(MasterData5[[#This Row],[MntSweetProducts]]&gt;=AF$4, "Yes", "")</f>
        <v/>
      </c>
    </row>
    <row r="2196" spans="1:25" x14ac:dyDescent="0.3">
      <c r="A2196">
        <v>10955</v>
      </c>
      <c r="B2196" s="10">
        <v>416</v>
      </c>
      <c r="C2196" s="10">
        <v>46</v>
      </c>
      <c r="D2196" s="10">
        <v>925</v>
      </c>
      <c r="E2196" s="10">
        <v>60</v>
      </c>
      <c r="F2196" s="10">
        <v>107</v>
      </c>
      <c r="G2196" s="10">
        <v>46</v>
      </c>
      <c r="H2196" s="24">
        <f>2021-'Customer Profile'!B2195</f>
        <v>57</v>
      </c>
      <c r="I2196" s="10">
        <f>IF(Analysis!$B$60="Wine",B2196,IF(Analysis!$B$60="Fruit",C2196,IF(Analysis!$B$60="Meat",D2196,IF(Analysis!$B$60="Fish",E2196,IF(Analysis!$B$60="Sweet",F2196,"")))))</f>
        <v>60</v>
      </c>
      <c r="J2196" s="10">
        <v>85620</v>
      </c>
      <c r="K2196" s="10" t="str">
        <f>IF(MasterData5[[#This Row],[Income ]]&gt;$AB$12, "Above", "Below")</f>
        <v>Above</v>
      </c>
      <c r="L2196" s="10">
        <f>SUM(MasterData5[[#This Row],[MntWines]:[MntSweetProducts]])</f>
        <v>1554</v>
      </c>
      <c r="M2196" s="53" t="str">
        <f>IF(MasterData5[[#This Row],[Total Purchase]]&gt;=500, "Over $500", "")</f>
        <v>Over $500</v>
      </c>
      <c r="N2196" s="10"/>
      <c r="O2196" s="14" t="str">
        <f>IF(AND(MasterData5[[#This Row],[MntWines]]&gt;=AB$4, MasterData5[[#This Row],[Income ]]&lt;=$AB$12), "Yes", "")</f>
        <v/>
      </c>
      <c r="P2196" s="14" t="str">
        <f>IF(AND(MasterData5[[#This Row],[MntFruits]]&gt;=AC$4, MasterData5[[#This Row],[Income ]]&lt;=$AB$12), "Yes", "")</f>
        <v/>
      </c>
      <c r="Q2196" s="14" t="str">
        <f>IF(AND(MasterData5[[#This Row],[MntMeatProducts]]&gt;=AD$4, MasterData5[[#This Row],[Income ]]&lt;=$AB$12), "Yes", "")</f>
        <v/>
      </c>
      <c r="R2196" s="14" t="str">
        <f>IF(AND(MasterData5[[#This Row],[MntFishProducts]]&gt;=AE$4, MasterData5[[#This Row],[Income ]]&lt;=$AB$12), "Yes", "")</f>
        <v/>
      </c>
      <c r="S2196" s="14" t="str">
        <f>IF(AND(MasterData5[[#This Row],[MntSweetProducts]]&gt;=AF$4, MasterData5[[#This Row],[Income ]]&lt;=$AB$12), "Yes", "")</f>
        <v/>
      </c>
      <c r="U2196" s="14" t="str">
        <f>IF(MasterData5[[#This Row],[MntWines]]&gt;=AB$4, "Yes", "")</f>
        <v>Yes</v>
      </c>
      <c r="V2196" s="14" t="str">
        <f>IF(MasterData5[[#This Row],[MntFruits]]&gt;=AC$4, "Yes", "")</f>
        <v>Yes</v>
      </c>
      <c r="W2196" s="14" t="str">
        <f>IF(MasterData5[[#This Row],[MntMeatProducts]]&gt;=AD$4, "Yes", "")</f>
        <v>Yes</v>
      </c>
      <c r="X2196" s="14" t="str">
        <f>IF(MasterData5[[#This Row],[MntFishProducts]]&gt;=AE$4, "Yes", "")</f>
        <v>Yes</v>
      </c>
      <c r="Y2196" s="14" t="str">
        <f>IF(MasterData5[[#This Row],[MntSweetProducts]]&gt;=AF$4, "Yes", "")</f>
        <v>Yes</v>
      </c>
    </row>
    <row r="2197" spans="1:25" x14ac:dyDescent="0.3">
      <c r="A2197">
        <v>10965</v>
      </c>
      <c r="B2197" s="10">
        <v>983</v>
      </c>
      <c r="C2197" s="10">
        <v>20</v>
      </c>
      <c r="D2197" s="10">
        <v>389</v>
      </c>
      <c r="E2197" s="10">
        <v>240</v>
      </c>
      <c r="F2197" s="10">
        <v>50</v>
      </c>
      <c r="G2197" s="10">
        <v>40</v>
      </c>
      <c r="H2197" s="24">
        <f>2021-'Customer Profile'!B2196</f>
        <v>66</v>
      </c>
      <c r="I2197" s="10">
        <f>IF(Analysis!$B$60="Wine",B2197,IF(Analysis!$B$60="Fruit",C2197,IF(Analysis!$B$60="Meat",D2197,IF(Analysis!$B$60="Fish",E2197,IF(Analysis!$B$60="Sweet",F2197,"")))))</f>
        <v>240</v>
      </c>
      <c r="J2197" s="10">
        <v>76005</v>
      </c>
      <c r="K2197" s="10" t="str">
        <f>IF(MasterData5[[#This Row],[Income ]]&gt;$AB$12, "Above", "Below")</f>
        <v>Above</v>
      </c>
      <c r="L2197" s="10">
        <f>SUM(MasterData5[[#This Row],[MntWines]:[MntSweetProducts]])</f>
        <v>1682</v>
      </c>
      <c r="M2197" s="53" t="str">
        <f>IF(MasterData5[[#This Row],[Total Purchase]]&gt;=500, "Over $500", "")</f>
        <v>Over $500</v>
      </c>
      <c r="N2197" s="10"/>
      <c r="O2197" s="14" t="str">
        <f>IF(AND(MasterData5[[#This Row],[MntWines]]&gt;=AB$4, MasterData5[[#This Row],[Income ]]&lt;=$AB$12), "Yes", "")</f>
        <v/>
      </c>
      <c r="P2197" s="14" t="str">
        <f>IF(AND(MasterData5[[#This Row],[MntFruits]]&gt;=AC$4, MasterData5[[#This Row],[Income ]]&lt;=$AB$12), "Yes", "")</f>
        <v/>
      </c>
      <c r="Q2197" s="14" t="str">
        <f>IF(AND(MasterData5[[#This Row],[MntMeatProducts]]&gt;=AD$4, MasterData5[[#This Row],[Income ]]&lt;=$AB$12), "Yes", "")</f>
        <v/>
      </c>
      <c r="R2197" s="14" t="str">
        <f>IF(AND(MasterData5[[#This Row],[MntFishProducts]]&gt;=AE$4, MasterData5[[#This Row],[Income ]]&lt;=$AB$12), "Yes", "")</f>
        <v/>
      </c>
      <c r="S2197" s="14" t="str">
        <f>IF(AND(MasterData5[[#This Row],[MntSweetProducts]]&gt;=AF$4, MasterData5[[#This Row],[Income ]]&lt;=$AB$12), "Yes", "")</f>
        <v/>
      </c>
      <c r="U2197" s="14" t="str">
        <f>IF(MasterData5[[#This Row],[MntWines]]&gt;=AB$4, "Yes", "")</f>
        <v>Yes</v>
      </c>
      <c r="V2197" s="14" t="str">
        <f>IF(MasterData5[[#This Row],[MntFruits]]&gt;=AC$4, "Yes", "")</f>
        <v/>
      </c>
      <c r="W2197" s="14" t="str">
        <f>IF(MasterData5[[#This Row],[MntMeatProducts]]&gt;=AD$4, "Yes", "")</f>
        <v>Yes</v>
      </c>
      <c r="X2197" s="14" t="str">
        <f>IF(MasterData5[[#This Row],[MntFishProducts]]&gt;=AE$4, "Yes", "")</f>
        <v>Yes</v>
      </c>
      <c r="Y2197" s="14" t="str">
        <f>IF(MasterData5[[#This Row],[MntSweetProducts]]&gt;=AF$4, "Yes", "")</f>
        <v>Yes</v>
      </c>
    </row>
    <row r="2198" spans="1:25" x14ac:dyDescent="0.3">
      <c r="A2198">
        <v>10967</v>
      </c>
      <c r="B2198" s="10">
        <v>33</v>
      </c>
      <c r="C2198" s="10">
        <v>6</v>
      </c>
      <c r="D2198" s="10">
        <v>40</v>
      </c>
      <c r="E2198" s="10">
        <v>3</v>
      </c>
      <c r="F2198" s="10">
        <v>7</v>
      </c>
      <c r="G2198" s="10">
        <v>10</v>
      </c>
      <c r="H2198" s="24">
        <f>2021-'Customer Profile'!B2197</f>
        <v>58</v>
      </c>
      <c r="I2198" s="10">
        <f>IF(Analysis!$B$60="Wine",B2198,IF(Analysis!$B$60="Fruit",C2198,IF(Analysis!$B$60="Meat",D2198,IF(Analysis!$B$60="Fish",E2198,IF(Analysis!$B$60="Sweet",F2198,"")))))</f>
        <v>3</v>
      </c>
      <c r="J2198" s="10">
        <v>33378</v>
      </c>
      <c r="K2198" s="10" t="str">
        <f>IF(MasterData5[[#This Row],[Income ]]&gt;$AB$12, "Above", "Below")</f>
        <v>Below</v>
      </c>
      <c r="L2198" s="10">
        <f>SUM(MasterData5[[#This Row],[MntWines]:[MntSweetProducts]])</f>
        <v>89</v>
      </c>
      <c r="M2198" s="53" t="str">
        <f>IF(MasterData5[[#This Row],[Total Purchase]]&gt;=500, "Over $500", "")</f>
        <v/>
      </c>
      <c r="N2198" s="10"/>
      <c r="O2198" s="14" t="str">
        <f>IF(AND(MasterData5[[#This Row],[MntWines]]&gt;=AB$4, MasterData5[[#This Row],[Income ]]&lt;=$AB$12), "Yes", "")</f>
        <v/>
      </c>
      <c r="P2198" s="14" t="str">
        <f>IF(AND(MasterData5[[#This Row],[MntFruits]]&gt;=AC$4, MasterData5[[#This Row],[Income ]]&lt;=$AB$12), "Yes", "")</f>
        <v/>
      </c>
      <c r="Q2198" s="14" t="str">
        <f>IF(AND(MasterData5[[#This Row],[MntMeatProducts]]&gt;=AD$4, MasterData5[[#This Row],[Income ]]&lt;=$AB$12), "Yes", "")</f>
        <v/>
      </c>
      <c r="R2198" s="14" t="str">
        <f>IF(AND(MasterData5[[#This Row],[MntFishProducts]]&gt;=AE$4, MasterData5[[#This Row],[Income ]]&lt;=$AB$12), "Yes", "")</f>
        <v/>
      </c>
      <c r="S2198" s="14" t="str">
        <f>IF(AND(MasterData5[[#This Row],[MntSweetProducts]]&gt;=AF$4, MasterData5[[#This Row],[Income ]]&lt;=$AB$12), "Yes", "")</f>
        <v/>
      </c>
      <c r="U2198" s="14" t="str">
        <f>IF(MasterData5[[#This Row],[MntWines]]&gt;=AB$4, "Yes", "")</f>
        <v/>
      </c>
      <c r="V2198" s="14" t="str">
        <f>IF(MasterData5[[#This Row],[MntFruits]]&gt;=AC$4, "Yes", "")</f>
        <v/>
      </c>
      <c r="W2198" s="14" t="str">
        <f>IF(MasterData5[[#This Row],[MntMeatProducts]]&gt;=AD$4, "Yes", "")</f>
        <v/>
      </c>
      <c r="X2198" s="14" t="str">
        <f>IF(MasterData5[[#This Row],[MntFishProducts]]&gt;=AE$4, "Yes", "")</f>
        <v/>
      </c>
      <c r="Y2198" s="14" t="str">
        <f>IF(MasterData5[[#This Row],[MntSweetProducts]]&gt;=AF$4, "Yes", "")</f>
        <v/>
      </c>
    </row>
    <row r="2199" spans="1:25" x14ac:dyDescent="0.3">
      <c r="A2199">
        <v>10968</v>
      </c>
      <c r="B2199" s="10">
        <v>266</v>
      </c>
      <c r="C2199" s="10">
        <v>21</v>
      </c>
      <c r="D2199" s="10">
        <v>300</v>
      </c>
      <c r="E2199" s="10">
        <v>65</v>
      </c>
      <c r="F2199" s="10">
        <v>8</v>
      </c>
      <c r="G2199" s="10">
        <v>44</v>
      </c>
      <c r="H2199" s="24">
        <f>2021-'Customer Profile'!B2198</f>
        <v>52</v>
      </c>
      <c r="I2199" s="10">
        <f>IF(Analysis!$B$60="Wine",B2199,IF(Analysis!$B$60="Fruit",C2199,IF(Analysis!$B$60="Meat",D2199,IF(Analysis!$B$60="Fish",E2199,IF(Analysis!$B$60="Sweet",F2199,"")))))</f>
        <v>65</v>
      </c>
      <c r="J2199" s="10">
        <v>57731</v>
      </c>
      <c r="K2199" s="10" t="str">
        <f>IF(MasterData5[[#This Row],[Income ]]&gt;$AB$12, "Above", "Below")</f>
        <v>Above</v>
      </c>
      <c r="L2199" s="10">
        <f>SUM(MasterData5[[#This Row],[MntWines]:[MntSweetProducts]])</f>
        <v>660</v>
      </c>
      <c r="M2199" s="53" t="str">
        <f>IF(MasterData5[[#This Row],[Total Purchase]]&gt;=500, "Over $500", "")</f>
        <v>Over $500</v>
      </c>
      <c r="N2199" s="10"/>
      <c r="O2199" s="14" t="str">
        <f>IF(AND(MasterData5[[#This Row],[MntWines]]&gt;=AB$4, MasterData5[[#This Row],[Income ]]&lt;=$AB$12), "Yes", "")</f>
        <v/>
      </c>
      <c r="P2199" s="14" t="str">
        <f>IF(AND(MasterData5[[#This Row],[MntFruits]]&gt;=AC$4, MasterData5[[#This Row],[Income ]]&lt;=$AB$12), "Yes", "")</f>
        <v/>
      </c>
      <c r="Q2199" s="14" t="str">
        <f>IF(AND(MasterData5[[#This Row],[MntMeatProducts]]&gt;=AD$4, MasterData5[[#This Row],[Income ]]&lt;=$AB$12), "Yes", "")</f>
        <v/>
      </c>
      <c r="R2199" s="14" t="str">
        <f>IF(AND(MasterData5[[#This Row],[MntFishProducts]]&gt;=AE$4, MasterData5[[#This Row],[Income ]]&lt;=$AB$12), "Yes", "")</f>
        <v/>
      </c>
      <c r="S2199" s="14" t="str">
        <f>IF(AND(MasterData5[[#This Row],[MntSweetProducts]]&gt;=AF$4, MasterData5[[#This Row],[Income ]]&lt;=$AB$12), "Yes", "")</f>
        <v/>
      </c>
      <c r="U2199" s="14" t="str">
        <f>IF(MasterData5[[#This Row],[MntWines]]&gt;=AB$4, "Yes", "")</f>
        <v/>
      </c>
      <c r="V2199" s="14" t="str">
        <f>IF(MasterData5[[#This Row],[MntFruits]]&gt;=AC$4, "Yes", "")</f>
        <v/>
      </c>
      <c r="W2199" s="14" t="str">
        <f>IF(MasterData5[[#This Row],[MntMeatProducts]]&gt;=AD$4, "Yes", "")</f>
        <v>Yes</v>
      </c>
      <c r="X2199" s="14" t="str">
        <f>IF(MasterData5[[#This Row],[MntFishProducts]]&gt;=AE$4, "Yes", "")</f>
        <v>Yes</v>
      </c>
      <c r="Y2199" s="14" t="str">
        <f>IF(MasterData5[[#This Row],[MntSweetProducts]]&gt;=AF$4, "Yes", "")</f>
        <v/>
      </c>
    </row>
    <row r="2200" spans="1:25" x14ac:dyDescent="0.3">
      <c r="A2200">
        <v>10971</v>
      </c>
      <c r="B2200" s="10">
        <v>173</v>
      </c>
      <c r="C2200" s="10">
        <v>8</v>
      </c>
      <c r="D2200" s="10">
        <v>107</v>
      </c>
      <c r="E2200" s="10">
        <v>7</v>
      </c>
      <c r="F2200" s="10">
        <v>2</v>
      </c>
      <c r="G2200" s="10">
        <v>176</v>
      </c>
      <c r="H2200" s="24">
        <f>2021-'Customer Profile'!B2199</f>
        <v>44</v>
      </c>
      <c r="I2200" s="10">
        <f>IF(Analysis!$B$60="Wine",B2200,IF(Analysis!$B$60="Fruit",C2200,IF(Analysis!$B$60="Meat",D2200,IF(Analysis!$B$60="Fish",E2200,IF(Analysis!$B$60="Sweet",F2200,"")))))</f>
        <v>7</v>
      </c>
      <c r="J2200" s="10">
        <v>37774</v>
      </c>
      <c r="K2200" s="10" t="str">
        <f>IF(MasterData5[[#This Row],[Income ]]&gt;$AB$12, "Above", "Below")</f>
        <v>Below</v>
      </c>
      <c r="L2200" s="10">
        <f>SUM(MasterData5[[#This Row],[MntWines]:[MntSweetProducts]])</f>
        <v>297</v>
      </c>
      <c r="M2200" s="53" t="str">
        <f>IF(MasterData5[[#This Row],[Total Purchase]]&gt;=500, "Over $500", "")</f>
        <v/>
      </c>
      <c r="N2200" s="10"/>
      <c r="O2200" s="14" t="str">
        <f>IF(AND(MasterData5[[#This Row],[MntWines]]&gt;=AB$4, MasterData5[[#This Row],[Income ]]&lt;=$AB$12), "Yes", "")</f>
        <v/>
      </c>
      <c r="P2200" s="14" t="str">
        <f>IF(AND(MasterData5[[#This Row],[MntFruits]]&gt;=AC$4, MasterData5[[#This Row],[Income ]]&lt;=$AB$12), "Yes", "")</f>
        <v/>
      </c>
      <c r="Q2200" s="14" t="str">
        <f>IF(AND(MasterData5[[#This Row],[MntMeatProducts]]&gt;=AD$4, MasterData5[[#This Row],[Income ]]&lt;=$AB$12), "Yes", "")</f>
        <v/>
      </c>
      <c r="R2200" s="14" t="str">
        <f>IF(AND(MasterData5[[#This Row],[MntFishProducts]]&gt;=AE$4, MasterData5[[#This Row],[Income ]]&lt;=$AB$12), "Yes", "")</f>
        <v/>
      </c>
      <c r="S2200" s="14" t="str">
        <f>IF(AND(MasterData5[[#This Row],[MntSweetProducts]]&gt;=AF$4, MasterData5[[#This Row],[Income ]]&lt;=$AB$12), "Yes", "")</f>
        <v/>
      </c>
      <c r="U2200" s="14" t="str">
        <f>IF(MasterData5[[#This Row],[MntWines]]&gt;=AB$4, "Yes", "")</f>
        <v/>
      </c>
      <c r="V2200" s="14" t="str">
        <f>IF(MasterData5[[#This Row],[MntFruits]]&gt;=AC$4, "Yes", "")</f>
        <v/>
      </c>
      <c r="W2200" s="14" t="str">
        <f>IF(MasterData5[[#This Row],[MntMeatProducts]]&gt;=AD$4, "Yes", "")</f>
        <v/>
      </c>
      <c r="X2200" s="14" t="str">
        <f>IF(MasterData5[[#This Row],[MntFishProducts]]&gt;=AE$4, "Yes", "")</f>
        <v/>
      </c>
      <c r="Y2200" s="14" t="str">
        <f>IF(MasterData5[[#This Row],[MntSweetProducts]]&gt;=AF$4, "Yes", "")</f>
        <v/>
      </c>
    </row>
    <row r="2201" spans="1:25" x14ac:dyDescent="0.3">
      <c r="A2201">
        <v>10972</v>
      </c>
      <c r="B2201" s="10">
        <v>625</v>
      </c>
      <c r="C2201" s="10">
        <v>35</v>
      </c>
      <c r="D2201" s="10">
        <v>169</v>
      </c>
      <c r="E2201" s="10">
        <v>58</v>
      </c>
      <c r="F2201" s="10">
        <v>17</v>
      </c>
      <c r="G2201" s="10">
        <v>35</v>
      </c>
      <c r="H2201" s="24">
        <f>2021-'Customer Profile'!B2200</f>
        <v>72</v>
      </c>
      <c r="I2201" s="10">
        <f>IF(Analysis!$B$60="Wine",B2201,IF(Analysis!$B$60="Fruit",C2201,IF(Analysis!$B$60="Meat",D2201,IF(Analysis!$B$60="Fish",E2201,IF(Analysis!$B$60="Sweet",F2201,"")))))</f>
        <v>58</v>
      </c>
      <c r="J2201" s="10">
        <v>72298</v>
      </c>
      <c r="K2201" s="10" t="str">
        <f>IF(MasterData5[[#This Row],[Income ]]&gt;$AB$12, "Above", "Below")</f>
        <v>Above</v>
      </c>
      <c r="L2201" s="10">
        <f>SUM(MasterData5[[#This Row],[MntWines]:[MntSweetProducts]])</f>
        <v>904</v>
      </c>
      <c r="M2201" s="53" t="str">
        <f>IF(MasterData5[[#This Row],[Total Purchase]]&gt;=500, "Over $500", "")</f>
        <v>Over $500</v>
      </c>
      <c r="N2201" s="10"/>
      <c r="O2201" s="14" t="str">
        <f>IF(AND(MasterData5[[#This Row],[MntWines]]&gt;=AB$4, MasterData5[[#This Row],[Income ]]&lt;=$AB$12), "Yes", "")</f>
        <v/>
      </c>
      <c r="P2201" s="14" t="str">
        <f>IF(AND(MasterData5[[#This Row],[MntFruits]]&gt;=AC$4, MasterData5[[#This Row],[Income ]]&lt;=$AB$12), "Yes", "")</f>
        <v/>
      </c>
      <c r="Q2201" s="14" t="str">
        <f>IF(AND(MasterData5[[#This Row],[MntMeatProducts]]&gt;=AD$4, MasterData5[[#This Row],[Income ]]&lt;=$AB$12), "Yes", "")</f>
        <v/>
      </c>
      <c r="R2201" s="14" t="str">
        <f>IF(AND(MasterData5[[#This Row],[MntFishProducts]]&gt;=AE$4, MasterData5[[#This Row],[Income ]]&lt;=$AB$12), "Yes", "")</f>
        <v/>
      </c>
      <c r="S2201" s="14" t="str">
        <f>IF(AND(MasterData5[[#This Row],[MntSweetProducts]]&gt;=AF$4, MasterData5[[#This Row],[Income ]]&lt;=$AB$12), "Yes", "")</f>
        <v/>
      </c>
      <c r="U2201" s="14" t="str">
        <f>IF(MasterData5[[#This Row],[MntWines]]&gt;=AB$4, "Yes", "")</f>
        <v>Yes</v>
      </c>
      <c r="V2201" s="14" t="str">
        <f>IF(MasterData5[[#This Row],[MntFruits]]&gt;=AC$4, "Yes", "")</f>
        <v>Yes</v>
      </c>
      <c r="W2201" s="14" t="str">
        <f>IF(MasterData5[[#This Row],[MntMeatProducts]]&gt;=AD$4, "Yes", "")</f>
        <v>Yes</v>
      </c>
      <c r="X2201" s="14" t="str">
        <f>IF(MasterData5[[#This Row],[MntFishProducts]]&gt;=AE$4, "Yes", "")</f>
        <v>Yes</v>
      </c>
      <c r="Y2201" s="14" t="str">
        <f>IF(MasterData5[[#This Row],[MntSweetProducts]]&gt;=AF$4, "Yes", "")</f>
        <v/>
      </c>
    </row>
    <row r="2202" spans="1:25" x14ac:dyDescent="0.3">
      <c r="A2202">
        <v>10981</v>
      </c>
      <c r="B2202" s="10">
        <v>434</v>
      </c>
      <c r="C2202" s="10">
        <v>137</v>
      </c>
      <c r="D2202" s="10">
        <v>400</v>
      </c>
      <c r="E2202" s="10">
        <v>45</v>
      </c>
      <c r="F2202" s="10">
        <v>137</v>
      </c>
      <c r="G2202" s="10">
        <v>45</v>
      </c>
      <c r="H2202" s="24">
        <f>2021-'Customer Profile'!B2201</f>
        <v>33</v>
      </c>
      <c r="I2202" s="10">
        <f>IF(Analysis!$B$60="Wine",B2202,IF(Analysis!$B$60="Fruit",C2202,IF(Analysis!$B$60="Meat",D2202,IF(Analysis!$B$60="Fish",E2202,IF(Analysis!$B$60="Sweet",F2202,"")))))</f>
        <v>45</v>
      </c>
      <c r="J2202" s="10">
        <v>84219</v>
      </c>
      <c r="K2202" s="10" t="str">
        <f>IF(MasterData5[[#This Row],[Income ]]&gt;$AB$12, "Above", "Below")</f>
        <v>Above</v>
      </c>
      <c r="L2202" s="10">
        <f>SUM(MasterData5[[#This Row],[MntWines]:[MntSweetProducts]])</f>
        <v>1153</v>
      </c>
      <c r="M2202" s="53" t="str">
        <f>IF(MasterData5[[#This Row],[Total Purchase]]&gt;=500, "Over $500", "")</f>
        <v>Over $500</v>
      </c>
      <c r="N2202" s="10"/>
      <c r="O2202" s="14" t="str">
        <f>IF(AND(MasterData5[[#This Row],[MntWines]]&gt;=AB$4, MasterData5[[#This Row],[Income ]]&lt;=$AB$12), "Yes", "")</f>
        <v/>
      </c>
      <c r="P2202" s="14" t="str">
        <f>IF(AND(MasterData5[[#This Row],[MntFruits]]&gt;=AC$4, MasterData5[[#This Row],[Income ]]&lt;=$AB$12), "Yes", "")</f>
        <v/>
      </c>
      <c r="Q2202" s="14" t="str">
        <f>IF(AND(MasterData5[[#This Row],[MntMeatProducts]]&gt;=AD$4, MasterData5[[#This Row],[Income ]]&lt;=$AB$12), "Yes", "")</f>
        <v/>
      </c>
      <c r="R2202" s="14" t="str">
        <f>IF(AND(MasterData5[[#This Row],[MntFishProducts]]&gt;=AE$4, MasterData5[[#This Row],[Income ]]&lt;=$AB$12), "Yes", "")</f>
        <v/>
      </c>
      <c r="S2202" s="14" t="str">
        <f>IF(AND(MasterData5[[#This Row],[MntSweetProducts]]&gt;=AF$4, MasterData5[[#This Row],[Income ]]&lt;=$AB$12), "Yes", "")</f>
        <v/>
      </c>
      <c r="U2202" s="14" t="str">
        <f>IF(MasterData5[[#This Row],[MntWines]]&gt;=AB$4, "Yes", "")</f>
        <v>Yes</v>
      </c>
      <c r="V2202" s="14" t="str">
        <f>IF(MasterData5[[#This Row],[MntFruits]]&gt;=AC$4, "Yes", "")</f>
        <v>Yes</v>
      </c>
      <c r="W2202" s="14" t="str">
        <f>IF(MasterData5[[#This Row],[MntMeatProducts]]&gt;=AD$4, "Yes", "")</f>
        <v>Yes</v>
      </c>
      <c r="X2202" s="14" t="str">
        <f>IF(MasterData5[[#This Row],[MntFishProducts]]&gt;=AE$4, "Yes", "")</f>
        <v>Yes</v>
      </c>
      <c r="Y2202" s="14" t="str">
        <f>IF(MasterData5[[#This Row],[MntSweetProducts]]&gt;=AF$4, "Yes", "")</f>
        <v>Yes</v>
      </c>
    </row>
    <row r="2203" spans="1:25" x14ac:dyDescent="0.3">
      <c r="A2203">
        <v>10983</v>
      </c>
      <c r="B2203" s="10">
        <v>304</v>
      </c>
      <c r="C2203" s="10">
        <v>98</v>
      </c>
      <c r="D2203" s="10">
        <v>230</v>
      </c>
      <c r="E2203" s="10">
        <v>150</v>
      </c>
      <c r="F2203" s="10">
        <v>74</v>
      </c>
      <c r="G2203" s="10">
        <v>74</v>
      </c>
      <c r="H2203" s="24">
        <f>2021-'Customer Profile'!B2202</f>
        <v>69</v>
      </c>
      <c r="I2203" s="10">
        <f>IF(Analysis!$B$60="Wine",B2203,IF(Analysis!$B$60="Fruit",C2203,IF(Analysis!$B$60="Meat",D2203,IF(Analysis!$B$60="Fish",E2203,IF(Analysis!$B$60="Sweet",F2203,"")))))</f>
        <v>150</v>
      </c>
      <c r="J2203" s="10">
        <v>75278</v>
      </c>
      <c r="K2203" s="10" t="str">
        <f>IF(MasterData5[[#This Row],[Income ]]&gt;$AB$12, "Above", "Below")</f>
        <v>Above</v>
      </c>
      <c r="L2203" s="10">
        <f>SUM(MasterData5[[#This Row],[MntWines]:[MntSweetProducts]])</f>
        <v>856</v>
      </c>
      <c r="M2203" s="53" t="str">
        <f>IF(MasterData5[[#This Row],[Total Purchase]]&gt;=500, "Over $500", "")</f>
        <v>Over $500</v>
      </c>
      <c r="N2203" s="10"/>
      <c r="O2203" s="14" t="str">
        <f>IF(AND(MasterData5[[#This Row],[MntWines]]&gt;=AB$4, MasterData5[[#This Row],[Income ]]&lt;=$AB$12), "Yes", "")</f>
        <v/>
      </c>
      <c r="P2203" s="14" t="str">
        <f>IF(AND(MasterData5[[#This Row],[MntFruits]]&gt;=AC$4, MasterData5[[#This Row],[Income ]]&lt;=$AB$12), "Yes", "")</f>
        <v/>
      </c>
      <c r="Q2203" s="14" t="str">
        <f>IF(AND(MasterData5[[#This Row],[MntMeatProducts]]&gt;=AD$4, MasterData5[[#This Row],[Income ]]&lt;=$AB$12), "Yes", "")</f>
        <v/>
      </c>
      <c r="R2203" s="14" t="str">
        <f>IF(AND(MasterData5[[#This Row],[MntFishProducts]]&gt;=AE$4, MasterData5[[#This Row],[Income ]]&lt;=$AB$12), "Yes", "")</f>
        <v/>
      </c>
      <c r="S2203" s="14" t="str">
        <f>IF(AND(MasterData5[[#This Row],[MntSweetProducts]]&gt;=AF$4, MasterData5[[#This Row],[Income ]]&lt;=$AB$12), "Yes", "")</f>
        <v/>
      </c>
      <c r="U2203" s="14" t="str">
        <f>IF(MasterData5[[#This Row],[MntWines]]&gt;=AB$4, "Yes", "")</f>
        <v>Yes</v>
      </c>
      <c r="V2203" s="14" t="str">
        <f>IF(MasterData5[[#This Row],[MntFruits]]&gt;=AC$4, "Yes", "")</f>
        <v>Yes</v>
      </c>
      <c r="W2203" s="14" t="str">
        <f>IF(MasterData5[[#This Row],[MntMeatProducts]]&gt;=AD$4, "Yes", "")</f>
        <v>Yes</v>
      </c>
      <c r="X2203" s="14" t="str">
        <f>IF(MasterData5[[#This Row],[MntFishProducts]]&gt;=AE$4, "Yes", "")</f>
        <v>Yes</v>
      </c>
      <c r="Y2203" s="14" t="str">
        <f>IF(MasterData5[[#This Row],[MntSweetProducts]]&gt;=AF$4, "Yes", "")</f>
        <v>Yes</v>
      </c>
    </row>
    <row r="2204" spans="1:25" x14ac:dyDescent="0.3">
      <c r="A2204">
        <v>10991</v>
      </c>
      <c r="B2204" s="10">
        <v>454</v>
      </c>
      <c r="C2204" s="10">
        <v>194</v>
      </c>
      <c r="D2204" s="10">
        <v>106</v>
      </c>
      <c r="E2204" s="10">
        <v>31</v>
      </c>
      <c r="F2204" s="10">
        <v>22</v>
      </c>
      <c r="G2204" s="10">
        <v>43</v>
      </c>
      <c r="H2204" s="24">
        <f>2021-'Customer Profile'!B2203</f>
        <v>61</v>
      </c>
      <c r="I2204" s="10">
        <f>IF(Analysis!$B$60="Wine",B2204,IF(Analysis!$B$60="Fruit",C2204,IF(Analysis!$B$60="Meat",D2204,IF(Analysis!$B$60="Fish",E2204,IF(Analysis!$B$60="Sweet",F2204,"")))))</f>
        <v>31</v>
      </c>
      <c r="J2204" s="10">
        <v>89058</v>
      </c>
      <c r="K2204" s="10" t="str">
        <f>IF(MasterData5[[#This Row],[Income ]]&gt;$AB$12, "Above", "Below")</f>
        <v>Above</v>
      </c>
      <c r="L2204" s="10">
        <f>SUM(MasterData5[[#This Row],[MntWines]:[MntSweetProducts]])</f>
        <v>807</v>
      </c>
      <c r="M2204" s="53" t="str">
        <f>IF(MasterData5[[#This Row],[Total Purchase]]&gt;=500, "Over $500", "")</f>
        <v>Over $500</v>
      </c>
      <c r="N2204" s="10"/>
      <c r="O2204" s="14" t="str">
        <f>IF(AND(MasterData5[[#This Row],[MntWines]]&gt;=AB$4, MasterData5[[#This Row],[Income ]]&lt;=$AB$12), "Yes", "")</f>
        <v/>
      </c>
      <c r="P2204" s="14" t="str">
        <f>IF(AND(MasterData5[[#This Row],[MntFruits]]&gt;=AC$4, MasterData5[[#This Row],[Income ]]&lt;=$AB$12), "Yes", "")</f>
        <v/>
      </c>
      <c r="Q2204" s="14" t="str">
        <f>IF(AND(MasterData5[[#This Row],[MntMeatProducts]]&gt;=AD$4, MasterData5[[#This Row],[Income ]]&lt;=$AB$12), "Yes", "")</f>
        <v/>
      </c>
      <c r="R2204" s="14" t="str">
        <f>IF(AND(MasterData5[[#This Row],[MntFishProducts]]&gt;=AE$4, MasterData5[[#This Row],[Income ]]&lt;=$AB$12), "Yes", "")</f>
        <v/>
      </c>
      <c r="S2204" s="14" t="str">
        <f>IF(AND(MasterData5[[#This Row],[MntSweetProducts]]&gt;=AF$4, MasterData5[[#This Row],[Income ]]&lt;=$AB$12), "Yes", "")</f>
        <v/>
      </c>
      <c r="U2204" s="14" t="str">
        <f>IF(MasterData5[[#This Row],[MntWines]]&gt;=AB$4, "Yes", "")</f>
        <v>Yes</v>
      </c>
      <c r="V2204" s="14" t="str">
        <f>IF(MasterData5[[#This Row],[MntFruits]]&gt;=AC$4, "Yes", "")</f>
        <v>Yes</v>
      </c>
      <c r="W2204" s="14" t="str">
        <f>IF(MasterData5[[#This Row],[MntMeatProducts]]&gt;=AD$4, "Yes", "")</f>
        <v/>
      </c>
      <c r="X2204" s="14" t="str">
        <f>IF(MasterData5[[#This Row],[MntFishProducts]]&gt;=AE$4, "Yes", "")</f>
        <v/>
      </c>
      <c r="Y2204" s="14" t="str">
        <f>IF(MasterData5[[#This Row],[MntSweetProducts]]&gt;=AF$4, "Yes", "")</f>
        <v/>
      </c>
    </row>
    <row r="2205" spans="1:25" x14ac:dyDescent="0.3">
      <c r="A2205">
        <v>10992</v>
      </c>
      <c r="B2205" s="10">
        <v>650</v>
      </c>
      <c r="C2205" s="10">
        <v>28</v>
      </c>
      <c r="D2205" s="10">
        <v>353</v>
      </c>
      <c r="E2205" s="10">
        <v>45</v>
      </c>
      <c r="F2205" s="10">
        <v>42</v>
      </c>
      <c r="G2205" s="10">
        <v>30</v>
      </c>
      <c r="H2205" s="24">
        <f>2021-'Customer Profile'!B2204</f>
        <v>54</v>
      </c>
      <c r="I2205" s="10">
        <f>IF(Analysis!$B$60="Wine",B2205,IF(Analysis!$B$60="Fruit",C2205,IF(Analysis!$B$60="Meat",D2205,IF(Analysis!$B$60="Fish",E2205,IF(Analysis!$B$60="Sweet",F2205,"")))))</f>
        <v>45</v>
      </c>
      <c r="J2205" s="10">
        <v>75702</v>
      </c>
      <c r="K2205" s="10" t="str">
        <f>IF(MasterData5[[#This Row],[Income ]]&gt;$AB$12, "Above", "Below")</f>
        <v>Above</v>
      </c>
      <c r="L2205" s="10">
        <f>SUM(MasterData5[[#This Row],[MntWines]:[MntSweetProducts]])</f>
        <v>1118</v>
      </c>
      <c r="M2205" s="53" t="str">
        <f>IF(MasterData5[[#This Row],[Total Purchase]]&gt;=500, "Over $500", "")</f>
        <v>Over $500</v>
      </c>
      <c r="N2205" s="10"/>
      <c r="O2205" s="14" t="str">
        <f>IF(AND(MasterData5[[#This Row],[MntWines]]&gt;=AB$4, MasterData5[[#This Row],[Income ]]&lt;=$AB$12), "Yes", "")</f>
        <v/>
      </c>
      <c r="P2205" s="14" t="str">
        <f>IF(AND(MasterData5[[#This Row],[MntFruits]]&gt;=AC$4, MasterData5[[#This Row],[Income ]]&lt;=$AB$12), "Yes", "")</f>
        <v/>
      </c>
      <c r="Q2205" s="14" t="str">
        <f>IF(AND(MasterData5[[#This Row],[MntMeatProducts]]&gt;=AD$4, MasterData5[[#This Row],[Income ]]&lt;=$AB$12), "Yes", "")</f>
        <v/>
      </c>
      <c r="R2205" s="14" t="str">
        <f>IF(AND(MasterData5[[#This Row],[MntFishProducts]]&gt;=AE$4, MasterData5[[#This Row],[Income ]]&lt;=$AB$12), "Yes", "")</f>
        <v/>
      </c>
      <c r="S2205" s="14" t="str">
        <f>IF(AND(MasterData5[[#This Row],[MntSweetProducts]]&gt;=AF$4, MasterData5[[#This Row],[Income ]]&lt;=$AB$12), "Yes", "")</f>
        <v/>
      </c>
      <c r="U2205" s="14" t="str">
        <f>IF(MasterData5[[#This Row],[MntWines]]&gt;=AB$4, "Yes", "")</f>
        <v>Yes</v>
      </c>
      <c r="V2205" s="14" t="str">
        <f>IF(MasterData5[[#This Row],[MntFruits]]&gt;=AC$4, "Yes", "")</f>
        <v>Yes</v>
      </c>
      <c r="W2205" s="14" t="str">
        <f>IF(MasterData5[[#This Row],[MntMeatProducts]]&gt;=AD$4, "Yes", "")</f>
        <v>Yes</v>
      </c>
      <c r="X2205" s="14" t="str">
        <f>IF(MasterData5[[#This Row],[MntFishProducts]]&gt;=AE$4, "Yes", "")</f>
        <v>Yes</v>
      </c>
      <c r="Y2205" s="14" t="str">
        <f>IF(MasterData5[[#This Row],[MntSweetProducts]]&gt;=AF$4, "Yes", "")</f>
        <v>Yes</v>
      </c>
    </row>
    <row r="2206" spans="1:25" x14ac:dyDescent="0.3">
      <c r="A2206">
        <v>10995</v>
      </c>
      <c r="B2206" s="10">
        <v>16</v>
      </c>
      <c r="C2206" s="10">
        <v>5</v>
      </c>
      <c r="D2206" s="10">
        <v>30</v>
      </c>
      <c r="E2206" s="10">
        <v>8</v>
      </c>
      <c r="F2206" s="10">
        <v>7</v>
      </c>
      <c r="G2206" s="10">
        <v>26</v>
      </c>
      <c r="H2206" s="24">
        <f>2021-'Customer Profile'!B2205</f>
        <v>33</v>
      </c>
      <c r="I2206" s="10">
        <f>IF(Analysis!$B$60="Wine",B2206,IF(Analysis!$B$60="Fruit",C2206,IF(Analysis!$B$60="Meat",D2206,IF(Analysis!$B$60="Fish",E2206,IF(Analysis!$B$60="Sweet",F2206,"")))))</f>
        <v>8</v>
      </c>
      <c r="J2206" s="10">
        <v>15716</v>
      </c>
      <c r="K2206" s="10" t="str">
        <f>IF(MasterData5[[#This Row],[Income ]]&gt;$AB$12, "Above", "Below")</f>
        <v>Below</v>
      </c>
      <c r="L2206" s="10">
        <f>SUM(MasterData5[[#This Row],[MntWines]:[MntSweetProducts]])</f>
        <v>66</v>
      </c>
      <c r="M2206" s="53" t="str">
        <f>IF(MasterData5[[#This Row],[Total Purchase]]&gt;=500, "Over $500", "")</f>
        <v/>
      </c>
      <c r="N2206" s="10"/>
      <c r="O2206" s="14" t="str">
        <f>IF(AND(MasterData5[[#This Row],[MntWines]]&gt;=AB$4, MasterData5[[#This Row],[Income ]]&lt;=$AB$12), "Yes", "")</f>
        <v/>
      </c>
      <c r="P2206" s="14" t="str">
        <f>IF(AND(MasterData5[[#This Row],[MntFruits]]&gt;=AC$4, MasterData5[[#This Row],[Income ]]&lt;=$AB$12), "Yes", "")</f>
        <v/>
      </c>
      <c r="Q2206" s="14" t="str">
        <f>IF(AND(MasterData5[[#This Row],[MntMeatProducts]]&gt;=AD$4, MasterData5[[#This Row],[Income ]]&lt;=$AB$12), "Yes", "")</f>
        <v/>
      </c>
      <c r="R2206" s="14" t="str">
        <f>IF(AND(MasterData5[[#This Row],[MntFishProducts]]&gt;=AE$4, MasterData5[[#This Row],[Income ]]&lt;=$AB$12), "Yes", "")</f>
        <v/>
      </c>
      <c r="S2206" s="14" t="str">
        <f>IF(AND(MasterData5[[#This Row],[MntSweetProducts]]&gt;=AF$4, MasterData5[[#This Row],[Income ]]&lt;=$AB$12), "Yes", "")</f>
        <v/>
      </c>
      <c r="U2206" s="14" t="str">
        <f>IF(MasterData5[[#This Row],[MntWines]]&gt;=AB$4, "Yes", "")</f>
        <v/>
      </c>
      <c r="V2206" s="14" t="str">
        <f>IF(MasterData5[[#This Row],[MntFruits]]&gt;=AC$4, "Yes", "")</f>
        <v/>
      </c>
      <c r="W2206" s="14" t="str">
        <f>IF(MasterData5[[#This Row],[MntMeatProducts]]&gt;=AD$4, "Yes", "")</f>
        <v/>
      </c>
      <c r="X2206" s="14" t="str">
        <f>IF(MasterData5[[#This Row],[MntFishProducts]]&gt;=AE$4, "Yes", "")</f>
        <v/>
      </c>
      <c r="Y2206" s="14" t="str">
        <f>IF(MasterData5[[#This Row],[MntSweetProducts]]&gt;=AF$4, "Yes", "")</f>
        <v/>
      </c>
    </row>
    <row r="2207" spans="1:25" x14ac:dyDescent="0.3">
      <c r="A2207">
        <v>11003</v>
      </c>
      <c r="B2207" s="10">
        <v>2</v>
      </c>
      <c r="C2207" s="10">
        <v>5</v>
      </c>
      <c r="D2207" s="10">
        <v>7</v>
      </c>
      <c r="E2207" s="10">
        <v>0</v>
      </c>
      <c r="F2207" s="10">
        <v>18</v>
      </c>
      <c r="G2207" s="10">
        <v>18</v>
      </c>
      <c r="H2207" s="24">
        <f>2021-'Customer Profile'!B2206</f>
        <v>41</v>
      </c>
      <c r="I2207" s="10">
        <f>IF(Analysis!$B$60="Wine",B2207,IF(Analysis!$B$60="Fruit",C2207,IF(Analysis!$B$60="Meat",D2207,IF(Analysis!$B$60="Fish",E2207,IF(Analysis!$B$60="Sweet",F2207,"")))))</f>
        <v>0</v>
      </c>
      <c r="J2207" s="10">
        <v>25130</v>
      </c>
      <c r="K2207" s="10" t="str">
        <f>IF(MasterData5[[#This Row],[Income ]]&gt;$AB$12, "Above", "Below")</f>
        <v>Below</v>
      </c>
      <c r="L2207" s="10">
        <f>SUM(MasterData5[[#This Row],[MntWines]:[MntSweetProducts]])</f>
        <v>32</v>
      </c>
      <c r="M2207" s="53" t="str">
        <f>IF(MasterData5[[#This Row],[Total Purchase]]&gt;=500, "Over $500", "")</f>
        <v/>
      </c>
      <c r="N2207" s="10"/>
      <c r="O2207" s="14" t="str">
        <f>IF(AND(MasterData5[[#This Row],[MntWines]]&gt;=AB$4, MasterData5[[#This Row],[Income ]]&lt;=$AB$12), "Yes", "")</f>
        <v/>
      </c>
      <c r="P2207" s="14" t="str">
        <f>IF(AND(MasterData5[[#This Row],[MntFruits]]&gt;=AC$4, MasterData5[[#This Row],[Income ]]&lt;=$AB$12), "Yes", "")</f>
        <v/>
      </c>
      <c r="Q2207" s="14" t="str">
        <f>IF(AND(MasterData5[[#This Row],[MntMeatProducts]]&gt;=AD$4, MasterData5[[#This Row],[Income ]]&lt;=$AB$12), "Yes", "")</f>
        <v/>
      </c>
      <c r="R2207" s="14" t="str">
        <f>IF(AND(MasterData5[[#This Row],[MntFishProducts]]&gt;=AE$4, MasterData5[[#This Row],[Income ]]&lt;=$AB$12), "Yes", "")</f>
        <v/>
      </c>
      <c r="S2207" s="14" t="str">
        <f>IF(AND(MasterData5[[#This Row],[MntSweetProducts]]&gt;=AF$4, MasterData5[[#This Row],[Income ]]&lt;=$AB$12), "Yes", "")</f>
        <v/>
      </c>
      <c r="U2207" s="14" t="str">
        <f>IF(MasterData5[[#This Row],[MntWines]]&gt;=AB$4, "Yes", "")</f>
        <v/>
      </c>
      <c r="V2207" s="14" t="str">
        <f>IF(MasterData5[[#This Row],[MntFruits]]&gt;=AC$4, "Yes", "")</f>
        <v/>
      </c>
      <c r="W2207" s="14" t="str">
        <f>IF(MasterData5[[#This Row],[MntMeatProducts]]&gt;=AD$4, "Yes", "")</f>
        <v/>
      </c>
      <c r="X2207" s="14" t="str">
        <f>IF(MasterData5[[#This Row],[MntFishProducts]]&gt;=AE$4, "Yes", "")</f>
        <v/>
      </c>
      <c r="Y2207" s="14" t="str">
        <f>IF(MasterData5[[#This Row],[MntSweetProducts]]&gt;=AF$4, "Yes", "")</f>
        <v/>
      </c>
    </row>
    <row r="2208" spans="1:25" x14ac:dyDescent="0.3">
      <c r="A2208">
        <v>11004</v>
      </c>
      <c r="B2208" s="10">
        <v>8</v>
      </c>
      <c r="C2208" s="10">
        <v>0</v>
      </c>
      <c r="D2208" s="10">
        <v>5</v>
      </c>
      <c r="E2208" s="10">
        <v>7</v>
      </c>
      <c r="F2208" s="10">
        <v>0</v>
      </c>
      <c r="G2208" s="10">
        <v>2</v>
      </c>
      <c r="H2208" s="24"/>
      <c r="I2208" s="10">
        <f>IF(Analysis!$B$60="Wine",B2208,IF(Analysis!$B$60="Fruit",C2208,IF(Analysis!$B$60="Meat",D2208,IF(Analysis!$B$60="Fish",E2208,IF(Analysis!$B$60="Sweet",F2208,"")))))</f>
        <v>7</v>
      </c>
      <c r="J2208" s="10">
        <v>60182</v>
      </c>
      <c r="K2208" s="10" t="str">
        <f>IF(MasterData5[[#This Row],[Income ]]&gt;$AB$12, "Above", "Below")</f>
        <v>Above</v>
      </c>
      <c r="L2208" s="10">
        <f>SUM(MasterData5[[#This Row],[MntWines]:[MntSweetProducts]])</f>
        <v>20</v>
      </c>
      <c r="M2208" s="53" t="str">
        <f>IF(MasterData5[[#This Row],[Total Purchase]]&gt;=500, "Over $500", "")</f>
        <v/>
      </c>
      <c r="N2208" s="10"/>
      <c r="O2208" s="14" t="str">
        <f>IF(AND(MasterData5[[#This Row],[MntWines]]&gt;=AB$4, MasterData5[[#This Row],[Income ]]&lt;=$AB$12), "Yes", "")</f>
        <v/>
      </c>
      <c r="P2208" s="14" t="str">
        <f>IF(AND(MasterData5[[#This Row],[MntFruits]]&gt;=AC$4, MasterData5[[#This Row],[Income ]]&lt;=$AB$12), "Yes", "")</f>
        <v/>
      </c>
      <c r="Q2208" s="14" t="str">
        <f>IF(AND(MasterData5[[#This Row],[MntMeatProducts]]&gt;=AD$4, MasterData5[[#This Row],[Income ]]&lt;=$AB$12), "Yes", "")</f>
        <v/>
      </c>
      <c r="R2208" s="14" t="str">
        <f>IF(AND(MasterData5[[#This Row],[MntFishProducts]]&gt;=AE$4, MasterData5[[#This Row],[Income ]]&lt;=$AB$12), "Yes", "")</f>
        <v/>
      </c>
      <c r="S2208" s="14" t="str">
        <f>IF(AND(MasterData5[[#This Row],[MntSweetProducts]]&gt;=AF$4, MasterData5[[#This Row],[Income ]]&lt;=$AB$12), "Yes", "")</f>
        <v/>
      </c>
      <c r="U2208" s="14" t="str">
        <f>IF(MasterData5[[#This Row],[MntWines]]&gt;=AB$4, "Yes", "")</f>
        <v/>
      </c>
      <c r="V2208" s="14" t="str">
        <f>IF(MasterData5[[#This Row],[MntFruits]]&gt;=AC$4, "Yes", "")</f>
        <v/>
      </c>
      <c r="W2208" s="14" t="str">
        <f>IF(MasterData5[[#This Row],[MntMeatProducts]]&gt;=AD$4, "Yes", "")</f>
        <v/>
      </c>
      <c r="X2208" s="14" t="str">
        <f>IF(MasterData5[[#This Row],[MntFishProducts]]&gt;=AE$4, "Yes", "")</f>
        <v/>
      </c>
      <c r="Y2208" s="14" t="str">
        <f>IF(MasterData5[[#This Row],[MntSweetProducts]]&gt;=AF$4, "Yes", "")</f>
        <v/>
      </c>
    </row>
    <row r="2209" spans="1:25" x14ac:dyDescent="0.3">
      <c r="A2209">
        <v>11007</v>
      </c>
      <c r="B2209" s="10">
        <v>26</v>
      </c>
      <c r="C2209" s="10">
        <v>0</v>
      </c>
      <c r="D2209" s="10">
        <v>6</v>
      </c>
      <c r="E2209" s="10">
        <v>0</v>
      </c>
      <c r="F2209" s="10">
        <v>0</v>
      </c>
      <c r="G2209" s="10">
        <v>2</v>
      </c>
      <c r="H2209" s="24">
        <f>2021-'Customer Profile'!B2208</f>
        <v>53</v>
      </c>
      <c r="I2209" s="10">
        <f>IF(Analysis!$B$60="Wine",B2209,IF(Analysis!$B$60="Fruit",C2209,IF(Analysis!$B$60="Meat",D2209,IF(Analysis!$B$60="Fish",E2209,IF(Analysis!$B$60="Sweet",F2209,"")))))</f>
        <v>0</v>
      </c>
      <c r="J2209" s="10">
        <v>29187</v>
      </c>
      <c r="K2209" s="10" t="str">
        <f>IF(MasterData5[[#This Row],[Income ]]&gt;$AB$12, "Above", "Below")</f>
        <v>Below</v>
      </c>
      <c r="L2209" s="10">
        <f>SUM(MasterData5[[#This Row],[MntWines]:[MntSweetProducts]])</f>
        <v>32</v>
      </c>
      <c r="M2209" s="53" t="str">
        <f>IF(MasterData5[[#This Row],[Total Purchase]]&gt;=500, "Over $500", "")</f>
        <v/>
      </c>
      <c r="N2209" s="10"/>
      <c r="O2209" s="14" t="str">
        <f>IF(AND(MasterData5[[#This Row],[MntWines]]&gt;=AB$4, MasterData5[[#This Row],[Income ]]&lt;=$AB$12), "Yes", "")</f>
        <v/>
      </c>
      <c r="P2209" s="14" t="str">
        <f>IF(AND(MasterData5[[#This Row],[MntFruits]]&gt;=AC$4, MasterData5[[#This Row],[Income ]]&lt;=$AB$12), "Yes", "")</f>
        <v/>
      </c>
      <c r="Q2209" s="14" t="str">
        <f>IF(AND(MasterData5[[#This Row],[MntMeatProducts]]&gt;=AD$4, MasterData5[[#This Row],[Income ]]&lt;=$AB$12), "Yes", "")</f>
        <v/>
      </c>
      <c r="R2209" s="14" t="str">
        <f>IF(AND(MasterData5[[#This Row],[MntFishProducts]]&gt;=AE$4, MasterData5[[#This Row],[Income ]]&lt;=$AB$12), "Yes", "")</f>
        <v/>
      </c>
      <c r="S2209" s="14" t="str">
        <f>IF(AND(MasterData5[[#This Row],[MntSweetProducts]]&gt;=AF$4, MasterData5[[#This Row],[Income ]]&lt;=$AB$12), "Yes", "")</f>
        <v/>
      </c>
      <c r="U2209" s="14" t="str">
        <f>IF(MasterData5[[#This Row],[MntWines]]&gt;=AB$4, "Yes", "")</f>
        <v/>
      </c>
      <c r="V2209" s="14" t="str">
        <f>IF(MasterData5[[#This Row],[MntFruits]]&gt;=AC$4, "Yes", "")</f>
        <v/>
      </c>
      <c r="W2209" s="14" t="str">
        <f>IF(MasterData5[[#This Row],[MntMeatProducts]]&gt;=AD$4, "Yes", "")</f>
        <v/>
      </c>
      <c r="X2209" s="14" t="str">
        <f>IF(MasterData5[[#This Row],[MntFishProducts]]&gt;=AE$4, "Yes", "")</f>
        <v/>
      </c>
      <c r="Y2209" s="14" t="str">
        <f>IF(MasterData5[[#This Row],[MntSweetProducts]]&gt;=AF$4, "Yes", "")</f>
        <v/>
      </c>
    </row>
    <row r="2210" spans="1:25" x14ac:dyDescent="0.3">
      <c r="A2210">
        <v>11010</v>
      </c>
      <c r="B2210" s="10">
        <v>19</v>
      </c>
      <c r="C2210" s="10">
        <v>3</v>
      </c>
      <c r="D2210" s="10">
        <v>18</v>
      </c>
      <c r="E2210" s="10">
        <v>3</v>
      </c>
      <c r="F2210" s="10">
        <v>1</v>
      </c>
      <c r="G2210" s="10">
        <v>0</v>
      </c>
      <c r="H2210" s="24">
        <f>2021-'Customer Profile'!B2209</f>
        <v>37</v>
      </c>
      <c r="I2210" s="10">
        <f>IF(Analysis!$B$60="Wine",B2210,IF(Analysis!$B$60="Fruit",C2210,IF(Analysis!$B$60="Meat",D2210,IF(Analysis!$B$60="Fish",E2210,IF(Analysis!$B$60="Sweet",F2210,"")))))</f>
        <v>3</v>
      </c>
      <c r="J2210" s="10">
        <v>16269</v>
      </c>
      <c r="K2210" s="10" t="str">
        <f>IF(MasterData5[[#This Row],[Income ]]&gt;$AB$12, "Above", "Below")</f>
        <v>Below</v>
      </c>
      <c r="L2210" s="10">
        <f>SUM(MasterData5[[#This Row],[MntWines]:[MntSweetProducts]])</f>
        <v>44</v>
      </c>
      <c r="M2210" s="53" t="str">
        <f>IF(MasterData5[[#This Row],[Total Purchase]]&gt;=500, "Over $500", "")</f>
        <v/>
      </c>
      <c r="N2210" s="10"/>
      <c r="O2210" s="14" t="str">
        <f>IF(AND(MasterData5[[#This Row],[MntWines]]&gt;=AB$4, MasterData5[[#This Row],[Income ]]&lt;=$AB$12), "Yes", "")</f>
        <v/>
      </c>
      <c r="P2210" s="14" t="str">
        <f>IF(AND(MasterData5[[#This Row],[MntFruits]]&gt;=AC$4, MasterData5[[#This Row],[Income ]]&lt;=$AB$12), "Yes", "")</f>
        <v/>
      </c>
      <c r="Q2210" s="14" t="str">
        <f>IF(AND(MasterData5[[#This Row],[MntMeatProducts]]&gt;=AD$4, MasterData5[[#This Row],[Income ]]&lt;=$AB$12), "Yes", "")</f>
        <v/>
      </c>
      <c r="R2210" s="14" t="str">
        <f>IF(AND(MasterData5[[#This Row],[MntFishProducts]]&gt;=AE$4, MasterData5[[#This Row],[Income ]]&lt;=$AB$12), "Yes", "")</f>
        <v/>
      </c>
      <c r="S2210" s="14" t="str">
        <f>IF(AND(MasterData5[[#This Row],[MntSweetProducts]]&gt;=AF$4, MasterData5[[#This Row],[Income ]]&lt;=$AB$12), "Yes", "")</f>
        <v/>
      </c>
      <c r="U2210" s="14" t="str">
        <f>IF(MasterData5[[#This Row],[MntWines]]&gt;=AB$4, "Yes", "")</f>
        <v/>
      </c>
      <c r="V2210" s="14" t="str">
        <f>IF(MasterData5[[#This Row],[MntFruits]]&gt;=AC$4, "Yes", "")</f>
        <v/>
      </c>
      <c r="W2210" s="14" t="str">
        <f>IF(MasterData5[[#This Row],[MntMeatProducts]]&gt;=AD$4, "Yes", "")</f>
        <v/>
      </c>
      <c r="X2210" s="14" t="str">
        <f>IF(MasterData5[[#This Row],[MntFishProducts]]&gt;=AE$4, "Yes", "")</f>
        <v/>
      </c>
      <c r="Y2210" s="14" t="str">
        <f>IF(MasterData5[[#This Row],[MntSweetProducts]]&gt;=AF$4, "Yes", "")</f>
        <v/>
      </c>
    </row>
    <row r="2211" spans="1:25" x14ac:dyDescent="0.3">
      <c r="A2211">
        <v>11013</v>
      </c>
      <c r="B2211" s="10">
        <v>336</v>
      </c>
      <c r="C2211" s="10">
        <v>28</v>
      </c>
      <c r="D2211" s="10">
        <v>282</v>
      </c>
      <c r="E2211" s="10">
        <v>184</v>
      </c>
      <c r="F2211" s="10">
        <v>54</v>
      </c>
      <c r="G2211" s="10">
        <v>54</v>
      </c>
      <c r="H2211" s="24">
        <f>2021-'Customer Profile'!B2210</f>
        <v>34</v>
      </c>
      <c r="I2211" s="10">
        <f>IF(Analysis!$B$60="Wine",B2211,IF(Analysis!$B$60="Fruit",C2211,IF(Analysis!$B$60="Meat",D2211,IF(Analysis!$B$60="Fish",E2211,IF(Analysis!$B$60="Sweet",F2211,"")))))</f>
        <v>184</v>
      </c>
      <c r="J2211" s="10">
        <v>67605</v>
      </c>
      <c r="K2211" s="10" t="str">
        <f>IF(MasterData5[[#This Row],[Income ]]&gt;$AB$12, "Above", "Below")</f>
        <v>Above</v>
      </c>
      <c r="L2211" s="10">
        <f>SUM(MasterData5[[#This Row],[MntWines]:[MntSweetProducts]])</f>
        <v>884</v>
      </c>
      <c r="M2211" s="53" t="str">
        <f>IF(MasterData5[[#This Row],[Total Purchase]]&gt;=500, "Over $500", "")</f>
        <v>Over $500</v>
      </c>
      <c r="N2211" s="10"/>
      <c r="O2211" s="14" t="str">
        <f>IF(AND(MasterData5[[#This Row],[MntWines]]&gt;=AB$4, MasterData5[[#This Row],[Income ]]&lt;=$AB$12), "Yes", "")</f>
        <v/>
      </c>
      <c r="P2211" s="14" t="str">
        <f>IF(AND(MasterData5[[#This Row],[MntFruits]]&gt;=AC$4, MasterData5[[#This Row],[Income ]]&lt;=$AB$12), "Yes", "")</f>
        <v/>
      </c>
      <c r="Q2211" s="14" t="str">
        <f>IF(AND(MasterData5[[#This Row],[MntMeatProducts]]&gt;=AD$4, MasterData5[[#This Row],[Income ]]&lt;=$AB$12), "Yes", "")</f>
        <v/>
      </c>
      <c r="R2211" s="14" t="str">
        <f>IF(AND(MasterData5[[#This Row],[MntFishProducts]]&gt;=AE$4, MasterData5[[#This Row],[Income ]]&lt;=$AB$12), "Yes", "")</f>
        <v/>
      </c>
      <c r="S2211" s="14" t="str">
        <f>IF(AND(MasterData5[[#This Row],[MntSweetProducts]]&gt;=AF$4, MasterData5[[#This Row],[Income ]]&lt;=$AB$12), "Yes", "")</f>
        <v/>
      </c>
      <c r="U2211" s="14" t="str">
        <f>IF(MasterData5[[#This Row],[MntWines]]&gt;=AB$4, "Yes", "")</f>
        <v>Yes</v>
      </c>
      <c r="V2211" s="14" t="str">
        <f>IF(MasterData5[[#This Row],[MntFruits]]&gt;=AC$4, "Yes", "")</f>
        <v>Yes</v>
      </c>
      <c r="W2211" s="14" t="str">
        <f>IF(MasterData5[[#This Row],[MntMeatProducts]]&gt;=AD$4, "Yes", "")</f>
        <v>Yes</v>
      </c>
      <c r="X2211" s="14" t="str">
        <f>IF(MasterData5[[#This Row],[MntFishProducts]]&gt;=AE$4, "Yes", "")</f>
        <v>Yes</v>
      </c>
      <c r="Y2211" s="14" t="str">
        <f>IF(MasterData5[[#This Row],[MntSweetProducts]]&gt;=AF$4, "Yes", "")</f>
        <v>Yes</v>
      </c>
    </row>
    <row r="2212" spans="1:25" x14ac:dyDescent="0.3">
      <c r="A2212">
        <v>11025</v>
      </c>
      <c r="B2212" s="10">
        <v>65</v>
      </c>
      <c r="C2212" s="10">
        <v>0</v>
      </c>
      <c r="D2212" s="10">
        <v>46</v>
      </c>
      <c r="E2212" s="10">
        <v>4</v>
      </c>
      <c r="F2212" s="10">
        <v>3</v>
      </c>
      <c r="G2212" s="10">
        <v>20</v>
      </c>
      <c r="H2212" s="24">
        <f>2021-'Customer Profile'!B2211</f>
        <v>60</v>
      </c>
      <c r="I2212" s="10">
        <f>IF(Analysis!$B$60="Wine",B2212,IF(Analysis!$B$60="Fruit",C2212,IF(Analysis!$B$60="Meat",D2212,IF(Analysis!$B$60="Fish",E2212,IF(Analysis!$B$60="Sweet",F2212,"")))))</f>
        <v>4</v>
      </c>
      <c r="J2212" s="10">
        <v>36443</v>
      </c>
      <c r="K2212" s="10" t="str">
        <f>IF(MasterData5[[#This Row],[Income ]]&gt;$AB$12, "Above", "Below")</f>
        <v>Below</v>
      </c>
      <c r="L2212" s="10">
        <f>SUM(MasterData5[[#This Row],[MntWines]:[MntSweetProducts]])</f>
        <v>118</v>
      </c>
      <c r="M2212" s="53" t="str">
        <f>IF(MasterData5[[#This Row],[Total Purchase]]&gt;=500, "Over $500", "")</f>
        <v/>
      </c>
      <c r="N2212" s="10"/>
      <c r="O2212" s="14" t="str">
        <f>IF(AND(MasterData5[[#This Row],[MntWines]]&gt;=AB$4, MasterData5[[#This Row],[Income ]]&lt;=$AB$12), "Yes", "")</f>
        <v/>
      </c>
      <c r="P2212" s="14" t="str">
        <f>IF(AND(MasterData5[[#This Row],[MntFruits]]&gt;=AC$4, MasterData5[[#This Row],[Income ]]&lt;=$AB$12), "Yes", "")</f>
        <v/>
      </c>
      <c r="Q2212" s="14" t="str">
        <f>IF(AND(MasterData5[[#This Row],[MntMeatProducts]]&gt;=AD$4, MasterData5[[#This Row],[Income ]]&lt;=$AB$12), "Yes", "")</f>
        <v/>
      </c>
      <c r="R2212" s="14" t="str">
        <f>IF(AND(MasterData5[[#This Row],[MntFishProducts]]&gt;=AE$4, MasterData5[[#This Row],[Income ]]&lt;=$AB$12), "Yes", "")</f>
        <v/>
      </c>
      <c r="S2212" s="14" t="str">
        <f>IF(AND(MasterData5[[#This Row],[MntSweetProducts]]&gt;=AF$4, MasterData5[[#This Row],[Income ]]&lt;=$AB$12), "Yes", "")</f>
        <v/>
      </c>
      <c r="U2212" s="14" t="str">
        <f>IF(MasterData5[[#This Row],[MntWines]]&gt;=AB$4, "Yes", "")</f>
        <v/>
      </c>
      <c r="V2212" s="14" t="str">
        <f>IF(MasterData5[[#This Row],[MntFruits]]&gt;=AC$4, "Yes", "")</f>
        <v/>
      </c>
      <c r="W2212" s="14" t="str">
        <f>IF(MasterData5[[#This Row],[MntMeatProducts]]&gt;=AD$4, "Yes", "")</f>
        <v/>
      </c>
      <c r="X2212" s="14" t="str">
        <f>IF(MasterData5[[#This Row],[MntFishProducts]]&gt;=AE$4, "Yes", "")</f>
        <v/>
      </c>
      <c r="Y2212" s="14" t="str">
        <f>IF(MasterData5[[#This Row],[MntSweetProducts]]&gt;=AF$4, "Yes", "")</f>
        <v/>
      </c>
    </row>
    <row r="2213" spans="1:25" x14ac:dyDescent="0.3">
      <c r="A2213">
        <v>11030</v>
      </c>
      <c r="B2213" s="10">
        <v>9</v>
      </c>
      <c r="C2213" s="10">
        <v>0</v>
      </c>
      <c r="D2213" s="10">
        <v>3</v>
      </c>
      <c r="E2213" s="10">
        <v>0</v>
      </c>
      <c r="F2213" s="10">
        <v>0</v>
      </c>
      <c r="G2213" s="10">
        <v>4</v>
      </c>
      <c r="H2213" s="24">
        <f>2021-'Customer Profile'!B2212</f>
        <v>45</v>
      </c>
      <c r="I2213" s="10">
        <f>IF(Analysis!$B$60="Wine",B2213,IF(Analysis!$B$60="Fruit",C2213,IF(Analysis!$B$60="Meat",D2213,IF(Analysis!$B$60="Fish",E2213,IF(Analysis!$B$60="Sweet",F2213,"")))))</f>
        <v>0</v>
      </c>
      <c r="J2213" s="10">
        <v>33181</v>
      </c>
      <c r="K2213" s="10" t="str">
        <f>IF(MasterData5[[#This Row],[Income ]]&gt;$AB$12, "Above", "Below")</f>
        <v>Below</v>
      </c>
      <c r="L2213" s="10">
        <f>SUM(MasterData5[[#This Row],[MntWines]:[MntSweetProducts]])</f>
        <v>12</v>
      </c>
      <c r="M2213" s="53" t="str">
        <f>IF(MasterData5[[#This Row],[Total Purchase]]&gt;=500, "Over $500", "")</f>
        <v/>
      </c>
      <c r="N2213" s="10"/>
      <c r="O2213" s="14" t="str">
        <f>IF(AND(MasterData5[[#This Row],[MntWines]]&gt;=AB$4, MasterData5[[#This Row],[Income ]]&lt;=$AB$12), "Yes", "")</f>
        <v/>
      </c>
      <c r="P2213" s="14" t="str">
        <f>IF(AND(MasterData5[[#This Row],[MntFruits]]&gt;=AC$4, MasterData5[[#This Row],[Income ]]&lt;=$AB$12), "Yes", "")</f>
        <v/>
      </c>
      <c r="Q2213" s="14" t="str">
        <f>IF(AND(MasterData5[[#This Row],[MntMeatProducts]]&gt;=AD$4, MasterData5[[#This Row],[Income ]]&lt;=$AB$12), "Yes", "")</f>
        <v/>
      </c>
      <c r="R2213" s="14" t="str">
        <f>IF(AND(MasterData5[[#This Row],[MntFishProducts]]&gt;=AE$4, MasterData5[[#This Row],[Income ]]&lt;=$AB$12), "Yes", "")</f>
        <v/>
      </c>
      <c r="S2213" s="14" t="str">
        <f>IF(AND(MasterData5[[#This Row],[MntSweetProducts]]&gt;=AF$4, MasterData5[[#This Row],[Income ]]&lt;=$AB$12), "Yes", "")</f>
        <v/>
      </c>
      <c r="U2213" s="14" t="str">
        <f>IF(MasterData5[[#This Row],[MntWines]]&gt;=AB$4, "Yes", "")</f>
        <v/>
      </c>
      <c r="V2213" s="14" t="str">
        <f>IF(MasterData5[[#This Row],[MntFruits]]&gt;=AC$4, "Yes", "")</f>
        <v/>
      </c>
      <c r="W2213" s="14" t="str">
        <f>IF(MasterData5[[#This Row],[MntMeatProducts]]&gt;=AD$4, "Yes", "")</f>
        <v/>
      </c>
      <c r="X2213" s="14" t="str">
        <f>IF(MasterData5[[#This Row],[MntFishProducts]]&gt;=AE$4, "Yes", "")</f>
        <v/>
      </c>
      <c r="Y2213" s="14" t="str">
        <f>IF(MasterData5[[#This Row],[MntSweetProducts]]&gt;=AF$4, "Yes", "")</f>
        <v/>
      </c>
    </row>
    <row r="2214" spans="1:25" x14ac:dyDescent="0.3">
      <c r="A2214">
        <v>11031</v>
      </c>
      <c r="B2214" s="10">
        <v>26</v>
      </c>
      <c r="C2214" s="10">
        <v>1</v>
      </c>
      <c r="D2214" s="10">
        <v>10</v>
      </c>
      <c r="E2214" s="10">
        <v>2</v>
      </c>
      <c r="F2214" s="10">
        <v>0</v>
      </c>
      <c r="G2214" s="10">
        <v>1</v>
      </c>
      <c r="H2214" s="24">
        <f>2021-'Customer Profile'!B2213</f>
        <v>71</v>
      </c>
      <c r="I2214" s="10">
        <f>IF(Analysis!$B$60="Wine",B2214,IF(Analysis!$B$60="Fruit",C2214,IF(Analysis!$B$60="Meat",D2214,IF(Analysis!$B$60="Fish",E2214,IF(Analysis!$B$60="Sweet",F2214,"")))))</f>
        <v>2</v>
      </c>
      <c r="J2214" s="10">
        <v>48699</v>
      </c>
      <c r="K2214" s="10" t="str">
        <f>IF(MasterData5[[#This Row],[Income ]]&gt;$AB$12, "Above", "Below")</f>
        <v>Below</v>
      </c>
      <c r="L2214" s="10">
        <f>SUM(MasterData5[[#This Row],[MntWines]:[MntSweetProducts]])</f>
        <v>39</v>
      </c>
      <c r="M2214" s="53" t="str">
        <f>IF(MasterData5[[#This Row],[Total Purchase]]&gt;=500, "Over $500", "")</f>
        <v/>
      </c>
      <c r="N2214" s="10"/>
      <c r="O2214" s="14" t="str">
        <f>IF(AND(MasterData5[[#This Row],[MntWines]]&gt;=AB$4, MasterData5[[#This Row],[Income ]]&lt;=$AB$12), "Yes", "")</f>
        <v/>
      </c>
      <c r="P2214" s="14" t="str">
        <f>IF(AND(MasterData5[[#This Row],[MntFruits]]&gt;=AC$4, MasterData5[[#This Row],[Income ]]&lt;=$AB$12), "Yes", "")</f>
        <v/>
      </c>
      <c r="Q2214" s="14" t="str">
        <f>IF(AND(MasterData5[[#This Row],[MntMeatProducts]]&gt;=AD$4, MasterData5[[#This Row],[Income ]]&lt;=$AB$12), "Yes", "")</f>
        <v/>
      </c>
      <c r="R2214" s="14" t="str">
        <f>IF(AND(MasterData5[[#This Row],[MntFishProducts]]&gt;=AE$4, MasterData5[[#This Row],[Income ]]&lt;=$AB$12), "Yes", "")</f>
        <v/>
      </c>
      <c r="S2214" s="14" t="str">
        <f>IF(AND(MasterData5[[#This Row],[MntSweetProducts]]&gt;=AF$4, MasterData5[[#This Row],[Income ]]&lt;=$AB$12), "Yes", "")</f>
        <v/>
      </c>
      <c r="U2214" s="14" t="str">
        <f>IF(MasterData5[[#This Row],[MntWines]]&gt;=AB$4, "Yes", "")</f>
        <v/>
      </c>
      <c r="V2214" s="14" t="str">
        <f>IF(MasterData5[[#This Row],[MntFruits]]&gt;=AC$4, "Yes", "")</f>
        <v/>
      </c>
      <c r="W2214" s="14" t="str">
        <f>IF(MasterData5[[#This Row],[MntMeatProducts]]&gt;=AD$4, "Yes", "")</f>
        <v/>
      </c>
      <c r="X2214" s="14" t="str">
        <f>IF(MasterData5[[#This Row],[MntFishProducts]]&gt;=AE$4, "Yes", "")</f>
        <v/>
      </c>
      <c r="Y2214" s="14" t="str">
        <f>IF(MasterData5[[#This Row],[MntSweetProducts]]&gt;=AF$4, "Yes", "")</f>
        <v/>
      </c>
    </row>
    <row r="2215" spans="1:25" x14ac:dyDescent="0.3">
      <c r="A2215">
        <v>11039</v>
      </c>
      <c r="B2215" s="10">
        <v>82</v>
      </c>
      <c r="C2215" s="10">
        <v>33</v>
      </c>
      <c r="D2215" s="10">
        <v>54</v>
      </c>
      <c r="E2215" s="10">
        <v>71</v>
      </c>
      <c r="F2215" s="10">
        <v>30</v>
      </c>
      <c r="G2215" s="10">
        <v>41</v>
      </c>
      <c r="H2215" s="24">
        <f>2021-'Customer Profile'!B2214</f>
        <v>46</v>
      </c>
      <c r="I2215" s="10">
        <f>IF(Analysis!$B$60="Wine",B2215,IF(Analysis!$B$60="Fruit",C2215,IF(Analysis!$B$60="Meat",D2215,IF(Analysis!$B$60="Fish",E2215,IF(Analysis!$B$60="Sweet",F2215,"")))))</f>
        <v>71</v>
      </c>
      <c r="J2215" s="10">
        <v>51948</v>
      </c>
      <c r="K2215" s="10" t="str">
        <f>IF(MasterData5[[#This Row],[Income ]]&gt;$AB$12, "Above", "Below")</f>
        <v>Below</v>
      </c>
      <c r="L2215" s="10">
        <f>SUM(MasterData5[[#This Row],[MntWines]:[MntSweetProducts]])</f>
        <v>270</v>
      </c>
      <c r="M2215" s="53" t="str">
        <f>IF(MasterData5[[#This Row],[Total Purchase]]&gt;=500, "Over $500", "")</f>
        <v/>
      </c>
      <c r="N2215" s="10"/>
      <c r="O2215" s="14" t="str">
        <f>IF(AND(MasterData5[[#This Row],[MntWines]]&gt;=AB$4, MasterData5[[#This Row],[Income ]]&lt;=$AB$12), "Yes", "")</f>
        <v/>
      </c>
      <c r="P2215" s="14" t="str">
        <f>IF(AND(MasterData5[[#This Row],[MntFruits]]&gt;=AC$4, MasterData5[[#This Row],[Income ]]&lt;=$AB$12), "Yes", "")</f>
        <v>Yes</v>
      </c>
      <c r="Q2215" s="14" t="str">
        <f>IF(AND(MasterData5[[#This Row],[MntMeatProducts]]&gt;=AD$4, MasterData5[[#This Row],[Income ]]&lt;=$AB$12), "Yes", "")</f>
        <v/>
      </c>
      <c r="R2215" s="14" t="str">
        <f>IF(AND(MasterData5[[#This Row],[MntFishProducts]]&gt;=AE$4, MasterData5[[#This Row],[Income ]]&lt;=$AB$12), "Yes", "")</f>
        <v>Yes</v>
      </c>
      <c r="S2215" s="14" t="str">
        <f>IF(AND(MasterData5[[#This Row],[MntSweetProducts]]&gt;=AF$4, MasterData5[[#This Row],[Income ]]&lt;=$AB$12), "Yes", "")</f>
        <v>Yes</v>
      </c>
      <c r="U2215" s="14" t="str">
        <f>IF(MasterData5[[#This Row],[MntWines]]&gt;=AB$4, "Yes", "")</f>
        <v/>
      </c>
      <c r="V2215" s="14" t="str">
        <f>IF(MasterData5[[#This Row],[MntFruits]]&gt;=AC$4, "Yes", "")</f>
        <v>Yes</v>
      </c>
      <c r="W2215" s="14" t="str">
        <f>IF(MasterData5[[#This Row],[MntMeatProducts]]&gt;=AD$4, "Yes", "")</f>
        <v/>
      </c>
      <c r="X2215" s="14" t="str">
        <f>IF(MasterData5[[#This Row],[MntFishProducts]]&gt;=AE$4, "Yes", "")</f>
        <v>Yes</v>
      </c>
      <c r="Y2215" s="14" t="str">
        <f>IF(MasterData5[[#This Row],[MntSweetProducts]]&gt;=AF$4, "Yes", "")</f>
        <v>Yes</v>
      </c>
    </row>
    <row r="2216" spans="1:25" x14ac:dyDescent="0.3">
      <c r="A2216">
        <v>11051</v>
      </c>
      <c r="B2216" s="10">
        <v>492</v>
      </c>
      <c r="C2216" s="10">
        <v>19</v>
      </c>
      <c r="D2216" s="10">
        <v>110</v>
      </c>
      <c r="E2216" s="10">
        <v>16</v>
      </c>
      <c r="F2216" s="10">
        <v>12</v>
      </c>
      <c r="G2216" s="10">
        <v>12</v>
      </c>
      <c r="H2216" s="24">
        <f>2021-'Customer Profile'!B2215</f>
        <v>65</v>
      </c>
      <c r="I2216" s="10">
        <f>IF(Analysis!$B$60="Wine",B2216,IF(Analysis!$B$60="Fruit",C2216,IF(Analysis!$B$60="Meat",D2216,IF(Analysis!$B$60="Fish",E2216,IF(Analysis!$B$60="Sweet",F2216,"")))))</f>
        <v>16</v>
      </c>
      <c r="J2216" s="10">
        <v>77376</v>
      </c>
      <c r="K2216" s="10" t="str">
        <f>IF(MasterData5[[#This Row],[Income ]]&gt;$AB$12, "Above", "Below")</f>
        <v>Above</v>
      </c>
      <c r="L2216" s="10">
        <f>SUM(MasterData5[[#This Row],[MntWines]:[MntSweetProducts]])</f>
        <v>649</v>
      </c>
      <c r="M2216" s="53" t="str">
        <f>IF(MasterData5[[#This Row],[Total Purchase]]&gt;=500, "Over $500", "")</f>
        <v>Over $500</v>
      </c>
      <c r="N2216" s="10"/>
      <c r="O2216" s="14" t="str">
        <f>IF(AND(MasterData5[[#This Row],[MntWines]]&gt;=AB$4, MasterData5[[#This Row],[Income ]]&lt;=$AB$12), "Yes", "")</f>
        <v/>
      </c>
      <c r="P2216" s="14" t="str">
        <f>IF(AND(MasterData5[[#This Row],[MntFruits]]&gt;=AC$4, MasterData5[[#This Row],[Income ]]&lt;=$AB$12), "Yes", "")</f>
        <v/>
      </c>
      <c r="Q2216" s="14" t="str">
        <f>IF(AND(MasterData5[[#This Row],[MntMeatProducts]]&gt;=AD$4, MasterData5[[#This Row],[Income ]]&lt;=$AB$12), "Yes", "")</f>
        <v/>
      </c>
      <c r="R2216" s="14" t="str">
        <f>IF(AND(MasterData5[[#This Row],[MntFishProducts]]&gt;=AE$4, MasterData5[[#This Row],[Income ]]&lt;=$AB$12), "Yes", "")</f>
        <v/>
      </c>
      <c r="S2216" s="14" t="str">
        <f>IF(AND(MasterData5[[#This Row],[MntSweetProducts]]&gt;=AF$4, MasterData5[[#This Row],[Income ]]&lt;=$AB$12), "Yes", "")</f>
        <v/>
      </c>
      <c r="U2216" s="14" t="str">
        <f>IF(MasterData5[[#This Row],[MntWines]]&gt;=AB$4, "Yes", "")</f>
        <v>Yes</v>
      </c>
      <c r="V2216" s="14" t="str">
        <f>IF(MasterData5[[#This Row],[MntFruits]]&gt;=AC$4, "Yes", "")</f>
        <v/>
      </c>
      <c r="W2216" s="14" t="str">
        <f>IF(MasterData5[[#This Row],[MntMeatProducts]]&gt;=AD$4, "Yes", "")</f>
        <v/>
      </c>
      <c r="X2216" s="14" t="str">
        <f>IF(MasterData5[[#This Row],[MntFishProducts]]&gt;=AE$4, "Yes", "")</f>
        <v/>
      </c>
      <c r="Y2216" s="14" t="str">
        <f>IF(MasterData5[[#This Row],[MntSweetProducts]]&gt;=AF$4, "Yes", "")</f>
        <v/>
      </c>
    </row>
    <row r="2217" spans="1:25" x14ac:dyDescent="0.3">
      <c r="A2217">
        <v>11056</v>
      </c>
      <c r="B2217" s="10">
        <v>546</v>
      </c>
      <c r="C2217" s="10">
        <v>91</v>
      </c>
      <c r="D2217" s="10">
        <v>410</v>
      </c>
      <c r="E2217" s="10">
        <v>119</v>
      </c>
      <c r="F2217" s="10">
        <v>0</v>
      </c>
      <c r="G2217" s="10">
        <v>22</v>
      </c>
      <c r="H2217" s="24">
        <f>2021-'Customer Profile'!B2216</f>
        <v>47</v>
      </c>
      <c r="I2217" s="10">
        <f>IF(Analysis!$B$60="Wine",B2217,IF(Analysis!$B$60="Fruit",C2217,IF(Analysis!$B$60="Meat",D2217,IF(Analysis!$B$60="Fish",E2217,IF(Analysis!$B$60="Sweet",F2217,"")))))</f>
        <v>119</v>
      </c>
      <c r="J2217" s="10">
        <v>72099</v>
      </c>
      <c r="K2217" s="10" t="str">
        <f>IF(MasterData5[[#This Row],[Income ]]&gt;$AB$12, "Above", "Below")</f>
        <v>Above</v>
      </c>
      <c r="L2217" s="10">
        <f>SUM(MasterData5[[#This Row],[MntWines]:[MntSweetProducts]])</f>
        <v>1166</v>
      </c>
      <c r="M2217" s="53" t="str">
        <f>IF(MasterData5[[#This Row],[Total Purchase]]&gt;=500, "Over $500", "")</f>
        <v>Over $500</v>
      </c>
      <c r="N2217" s="10"/>
      <c r="O2217" s="14" t="str">
        <f>IF(AND(MasterData5[[#This Row],[MntWines]]&gt;=AB$4, MasterData5[[#This Row],[Income ]]&lt;=$AB$12), "Yes", "")</f>
        <v/>
      </c>
      <c r="P2217" s="14" t="str">
        <f>IF(AND(MasterData5[[#This Row],[MntFruits]]&gt;=AC$4, MasterData5[[#This Row],[Income ]]&lt;=$AB$12), "Yes", "")</f>
        <v/>
      </c>
      <c r="Q2217" s="14" t="str">
        <f>IF(AND(MasterData5[[#This Row],[MntMeatProducts]]&gt;=AD$4, MasterData5[[#This Row],[Income ]]&lt;=$AB$12), "Yes", "")</f>
        <v/>
      </c>
      <c r="R2217" s="14" t="str">
        <f>IF(AND(MasterData5[[#This Row],[MntFishProducts]]&gt;=AE$4, MasterData5[[#This Row],[Income ]]&lt;=$AB$12), "Yes", "")</f>
        <v/>
      </c>
      <c r="S2217" s="14" t="str">
        <f>IF(AND(MasterData5[[#This Row],[MntSweetProducts]]&gt;=AF$4, MasterData5[[#This Row],[Income ]]&lt;=$AB$12), "Yes", "")</f>
        <v/>
      </c>
      <c r="U2217" s="14" t="str">
        <f>IF(MasterData5[[#This Row],[MntWines]]&gt;=AB$4, "Yes", "")</f>
        <v>Yes</v>
      </c>
      <c r="V2217" s="14" t="str">
        <f>IF(MasterData5[[#This Row],[MntFruits]]&gt;=AC$4, "Yes", "")</f>
        <v>Yes</v>
      </c>
      <c r="W2217" s="14" t="str">
        <f>IF(MasterData5[[#This Row],[MntMeatProducts]]&gt;=AD$4, "Yes", "")</f>
        <v>Yes</v>
      </c>
      <c r="X2217" s="14" t="str">
        <f>IF(MasterData5[[#This Row],[MntFishProducts]]&gt;=AE$4, "Yes", "")</f>
        <v>Yes</v>
      </c>
      <c r="Y2217" s="14" t="str">
        <f>IF(MasterData5[[#This Row],[MntSweetProducts]]&gt;=AF$4, "Yes", "")</f>
        <v/>
      </c>
    </row>
    <row r="2218" spans="1:25" x14ac:dyDescent="0.3">
      <c r="A2218">
        <v>11071</v>
      </c>
      <c r="B2218" s="10">
        <v>450</v>
      </c>
      <c r="C2218" s="10">
        <v>133</v>
      </c>
      <c r="D2218" s="10">
        <v>951</v>
      </c>
      <c r="E2218" s="10">
        <v>173</v>
      </c>
      <c r="F2218" s="10">
        <v>0</v>
      </c>
      <c r="G2218" s="10">
        <v>216</v>
      </c>
      <c r="H2218" s="24">
        <f>2021-'Customer Profile'!B2217</f>
        <v>37</v>
      </c>
      <c r="I2218" s="10">
        <f>IF(Analysis!$B$60="Wine",B2218,IF(Analysis!$B$60="Fruit",C2218,IF(Analysis!$B$60="Meat",D2218,IF(Analysis!$B$60="Fish",E2218,IF(Analysis!$B$60="Sweet",F2218,"")))))</f>
        <v>173</v>
      </c>
      <c r="J2218" s="10">
        <v>79607</v>
      </c>
      <c r="K2218" s="10" t="str">
        <f>IF(MasterData5[[#This Row],[Income ]]&gt;$AB$12, "Above", "Below")</f>
        <v>Above</v>
      </c>
      <c r="L2218" s="10">
        <f>SUM(MasterData5[[#This Row],[MntWines]:[MntSweetProducts]])</f>
        <v>1707</v>
      </c>
      <c r="M2218" s="53" t="str">
        <f>IF(MasterData5[[#This Row],[Total Purchase]]&gt;=500, "Over $500", "")</f>
        <v>Over $500</v>
      </c>
      <c r="N2218" s="10"/>
      <c r="O2218" s="14" t="str">
        <f>IF(AND(MasterData5[[#This Row],[MntWines]]&gt;=AB$4, MasterData5[[#This Row],[Income ]]&lt;=$AB$12), "Yes", "")</f>
        <v/>
      </c>
      <c r="P2218" s="14" t="str">
        <f>IF(AND(MasterData5[[#This Row],[MntFruits]]&gt;=AC$4, MasterData5[[#This Row],[Income ]]&lt;=$AB$12), "Yes", "")</f>
        <v/>
      </c>
      <c r="Q2218" s="14" t="str">
        <f>IF(AND(MasterData5[[#This Row],[MntMeatProducts]]&gt;=AD$4, MasterData5[[#This Row],[Income ]]&lt;=$AB$12), "Yes", "")</f>
        <v/>
      </c>
      <c r="R2218" s="14" t="str">
        <f>IF(AND(MasterData5[[#This Row],[MntFishProducts]]&gt;=AE$4, MasterData5[[#This Row],[Income ]]&lt;=$AB$12), "Yes", "")</f>
        <v/>
      </c>
      <c r="S2218" s="14" t="str">
        <f>IF(AND(MasterData5[[#This Row],[MntSweetProducts]]&gt;=AF$4, MasterData5[[#This Row],[Income ]]&lt;=$AB$12), "Yes", "")</f>
        <v/>
      </c>
      <c r="U2218" s="14" t="str">
        <f>IF(MasterData5[[#This Row],[MntWines]]&gt;=AB$4, "Yes", "")</f>
        <v>Yes</v>
      </c>
      <c r="V2218" s="14" t="str">
        <f>IF(MasterData5[[#This Row],[MntFruits]]&gt;=AC$4, "Yes", "")</f>
        <v>Yes</v>
      </c>
      <c r="W2218" s="14" t="str">
        <f>IF(MasterData5[[#This Row],[MntMeatProducts]]&gt;=AD$4, "Yes", "")</f>
        <v>Yes</v>
      </c>
      <c r="X2218" s="14" t="str">
        <f>IF(MasterData5[[#This Row],[MntFishProducts]]&gt;=AE$4, "Yes", "")</f>
        <v>Yes</v>
      </c>
      <c r="Y2218" s="14" t="str">
        <f>IF(MasterData5[[#This Row],[MntSweetProducts]]&gt;=AF$4, "Yes", "")</f>
        <v/>
      </c>
    </row>
    <row r="2219" spans="1:25" x14ac:dyDescent="0.3">
      <c r="A2219">
        <v>11074</v>
      </c>
      <c r="B2219" s="10">
        <v>494</v>
      </c>
      <c r="C2219" s="10">
        <v>92</v>
      </c>
      <c r="D2219" s="10">
        <v>391</v>
      </c>
      <c r="E2219" s="10">
        <v>194</v>
      </c>
      <c r="F2219" s="10">
        <v>11</v>
      </c>
      <c r="G2219" s="10">
        <v>241</v>
      </c>
      <c r="H2219" s="24">
        <f>2021-'Customer Profile'!B2218</f>
        <v>44</v>
      </c>
      <c r="I2219" s="10">
        <f>IF(Analysis!$B$60="Wine",B2219,IF(Analysis!$B$60="Fruit",C2219,IF(Analysis!$B$60="Meat",D2219,IF(Analysis!$B$60="Fish",E2219,IF(Analysis!$B$60="Sweet",F2219,"")))))</f>
        <v>194</v>
      </c>
      <c r="J2219" s="10">
        <v>85072</v>
      </c>
      <c r="K2219" s="10" t="str">
        <f>IF(MasterData5[[#This Row],[Income ]]&gt;$AB$12, "Above", "Below")</f>
        <v>Above</v>
      </c>
      <c r="L2219" s="10">
        <f>SUM(MasterData5[[#This Row],[MntWines]:[MntSweetProducts]])</f>
        <v>1182</v>
      </c>
      <c r="M2219" s="53" t="str">
        <f>IF(MasterData5[[#This Row],[Total Purchase]]&gt;=500, "Over $500", "")</f>
        <v>Over $500</v>
      </c>
      <c r="N2219" s="10"/>
      <c r="O2219" s="14" t="str">
        <f>IF(AND(MasterData5[[#This Row],[MntWines]]&gt;=AB$4, MasterData5[[#This Row],[Income ]]&lt;=$AB$12), "Yes", "")</f>
        <v/>
      </c>
      <c r="P2219" s="14" t="str">
        <f>IF(AND(MasterData5[[#This Row],[MntFruits]]&gt;=AC$4, MasterData5[[#This Row],[Income ]]&lt;=$AB$12), "Yes", "")</f>
        <v/>
      </c>
      <c r="Q2219" s="14" t="str">
        <f>IF(AND(MasterData5[[#This Row],[MntMeatProducts]]&gt;=AD$4, MasterData5[[#This Row],[Income ]]&lt;=$AB$12), "Yes", "")</f>
        <v/>
      </c>
      <c r="R2219" s="14" t="str">
        <f>IF(AND(MasterData5[[#This Row],[MntFishProducts]]&gt;=AE$4, MasterData5[[#This Row],[Income ]]&lt;=$AB$12), "Yes", "")</f>
        <v/>
      </c>
      <c r="S2219" s="14" t="str">
        <f>IF(AND(MasterData5[[#This Row],[MntSweetProducts]]&gt;=AF$4, MasterData5[[#This Row],[Income ]]&lt;=$AB$12), "Yes", "")</f>
        <v/>
      </c>
      <c r="U2219" s="14" t="str">
        <f>IF(MasterData5[[#This Row],[MntWines]]&gt;=AB$4, "Yes", "")</f>
        <v>Yes</v>
      </c>
      <c r="V2219" s="14" t="str">
        <f>IF(MasterData5[[#This Row],[MntFruits]]&gt;=AC$4, "Yes", "")</f>
        <v>Yes</v>
      </c>
      <c r="W2219" s="14" t="str">
        <f>IF(MasterData5[[#This Row],[MntMeatProducts]]&gt;=AD$4, "Yes", "")</f>
        <v>Yes</v>
      </c>
      <c r="X2219" s="14" t="str">
        <f>IF(MasterData5[[#This Row],[MntFishProducts]]&gt;=AE$4, "Yes", "")</f>
        <v>Yes</v>
      </c>
      <c r="Y2219" s="14" t="str">
        <f>IF(MasterData5[[#This Row],[MntSweetProducts]]&gt;=AF$4, "Yes", "")</f>
        <v/>
      </c>
    </row>
    <row r="2220" spans="1:25" x14ac:dyDescent="0.3">
      <c r="A2220">
        <v>11075</v>
      </c>
      <c r="B2220" s="10">
        <v>183</v>
      </c>
      <c r="C2220" s="10">
        <v>2</v>
      </c>
      <c r="D2220" s="10">
        <v>64</v>
      </c>
      <c r="E2220" s="10">
        <v>7</v>
      </c>
      <c r="F2220" s="10">
        <v>2</v>
      </c>
      <c r="G2220" s="10">
        <v>12</v>
      </c>
      <c r="H2220" s="24">
        <f>2021-'Customer Profile'!B2219</f>
        <v>43</v>
      </c>
      <c r="I2220" s="10">
        <f>IF(Analysis!$B$60="Wine",B2220,IF(Analysis!$B$60="Fruit",C2220,IF(Analysis!$B$60="Meat",D2220,IF(Analysis!$B$60="Fish",E2220,IF(Analysis!$B$60="Sweet",F2220,"")))))</f>
        <v>7</v>
      </c>
      <c r="J2220" s="10">
        <v>51267</v>
      </c>
      <c r="K2220" s="10" t="str">
        <f>IF(MasterData5[[#This Row],[Income ]]&gt;$AB$12, "Above", "Below")</f>
        <v>Below</v>
      </c>
      <c r="L2220" s="10">
        <f>SUM(MasterData5[[#This Row],[MntWines]:[MntSweetProducts]])</f>
        <v>258</v>
      </c>
      <c r="M2220" s="53" t="str">
        <f>IF(MasterData5[[#This Row],[Total Purchase]]&gt;=500, "Over $500", "")</f>
        <v/>
      </c>
      <c r="N2220" s="10"/>
      <c r="O2220" s="14" t="str">
        <f>IF(AND(MasterData5[[#This Row],[MntWines]]&gt;=AB$4, MasterData5[[#This Row],[Income ]]&lt;=$AB$12), "Yes", "")</f>
        <v/>
      </c>
      <c r="P2220" s="14" t="str">
        <f>IF(AND(MasterData5[[#This Row],[MntFruits]]&gt;=AC$4, MasterData5[[#This Row],[Income ]]&lt;=$AB$12), "Yes", "")</f>
        <v/>
      </c>
      <c r="Q2220" s="14" t="str">
        <f>IF(AND(MasterData5[[#This Row],[MntMeatProducts]]&gt;=AD$4, MasterData5[[#This Row],[Income ]]&lt;=$AB$12), "Yes", "")</f>
        <v/>
      </c>
      <c r="R2220" s="14" t="str">
        <f>IF(AND(MasterData5[[#This Row],[MntFishProducts]]&gt;=AE$4, MasterData5[[#This Row],[Income ]]&lt;=$AB$12), "Yes", "")</f>
        <v/>
      </c>
      <c r="S2220" s="14" t="str">
        <f>IF(AND(MasterData5[[#This Row],[MntSweetProducts]]&gt;=AF$4, MasterData5[[#This Row],[Income ]]&lt;=$AB$12), "Yes", "")</f>
        <v/>
      </c>
      <c r="U2220" s="14" t="str">
        <f>IF(MasterData5[[#This Row],[MntWines]]&gt;=AB$4, "Yes", "")</f>
        <v/>
      </c>
      <c r="V2220" s="14" t="str">
        <f>IF(MasterData5[[#This Row],[MntFruits]]&gt;=AC$4, "Yes", "")</f>
        <v/>
      </c>
      <c r="W2220" s="14" t="str">
        <f>IF(MasterData5[[#This Row],[MntMeatProducts]]&gt;=AD$4, "Yes", "")</f>
        <v/>
      </c>
      <c r="X2220" s="14" t="str">
        <f>IF(MasterData5[[#This Row],[MntFishProducts]]&gt;=AE$4, "Yes", "")</f>
        <v/>
      </c>
      <c r="Y2220" s="14" t="str">
        <f>IF(MasterData5[[#This Row],[MntSweetProducts]]&gt;=AF$4, "Yes", "")</f>
        <v/>
      </c>
    </row>
    <row r="2221" spans="1:25" x14ac:dyDescent="0.3">
      <c r="A2221">
        <v>11084</v>
      </c>
      <c r="B2221" s="10">
        <v>738</v>
      </c>
      <c r="C2221" s="10">
        <v>0</v>
      </c>
      <c r="D2221" s="10">
        <v>232</v>
      </c>
      <c r="E2221" s="10">
        <v>13</v>
      </c>
      <c r="F2221" s="10">
        <v>20</v>
      </c>
      <c r="G2221" s="10">
        <v>50</v>
      </c>
      <c r="H2221" s="24">
        <f>2021-'Customer Profile'!B2220</f>
        <v>45</v>
      </c>
      <c r="I2221" s="10">
        <f>IF(Analysis!$B$60="Wine",B2221,IF(Analysis!$B$60="Fruit",C2221,IF(Analysis!$B$60="Meat",D2221,IF(Analysis!$B$60="Fish",E2221,IF(Analysis!$B$60="Sweet",F2221,"")))))</f>
        <v>13</v>
      </c>
      <c r="J2221" s="10">
        <v>65104</v>
      </c>
      <c r="K2221" s="10" t="str">
        <f>IF(MasterData5[[#This Row],[Income ]]&gt;$AB$12, "Above", "Below")</f>
        <v>Above</v>
      </c>
      <c r="L2221" s="10">
        <f>SUM(MasterData5[[#This Row],[MntWines]:[MntSweetProducts]])</f>
        <v>1003</v>
      </c>
      <c r="M2221" s="53" t="str">
        <f>IF(MasterData5[[#This Row],[Total Purchase]]&gt;=500, "Over $500", "")</f>
        <v>Over $500</v>
      </c>
      <c r="N2221" s="10"/>
      <c r="O2221" s="14" t="str">
        <f>IF(AND(MasterData5[[#This Row],[MntWines]]&gt;=AB$4, MasterData5[[#This Row],[Income ]]&lt;=$AB$12), "Yes", "")</f>
        <v/>
      </c>
      <c r="P2221" s="14" t="str">
        <f>IF(AND(MasterData5[[#This Row],[MntFruits]]&gt;=AC$4, MasterData5[[#This Row],[Income ]]&lt;=$AB$12), "Yes", "")</f>
        <v/>
      </c>
      <c r="Q2221" s="14" t="str">
        <f>IF(AND(MasterData5[[#This Row],[MntMeatProducts]]&gt;=AD$4, MasterData5[[#This Row],[Income ]]&lt;=$AB$12), "Yes", "")</f>
        <v/>
      </c>
      <c r="R2221" s="14" t="str">
        <f>IF(AND(MasterData5[[#This Row],[MntFishProducts]]&gt;=AE$4, MasterData5[[#This Row],[Income ]]&lt;=$AB$12), "Yes", "")</f>
        <v/>
      </c>
      <c r="S2221" s="14" t="str">
        <f>IF(AND(MasterData5[[#This Row],[MntSweetProducts]]&gt;=AF$4, MasterData5[[#This Row],[Income ]]&lt;=$AB$12), "Yes", "")</f>
        <v/>
      </c>
      <c r="U2221" s="14" t="str">
        <f>IF(MasterData5[[#This Row],[MntWines]]&gt;=AB$4, "Yes", "")</f>
        <v>Yes</v>
      </c>
      <c r="V2221" s="14" t="str">
        <f>IF(MasterData5[[#This Row],[MntFruits]]&gt;=AC$4, "Yes", "")</f>
        <v/>
      </c>
      <c r="W2221" s="14" t="str">
        <f>IF(MasterData5[[#This Row],[MntMeatProducts]]&gt;=AD$4, "Yes", "")</f>
        <v>Yes</v>
      </c>
      <c r="X2221" s="14" t="str">
        <f>IF(MasterData5[[#This Row],[MntFishProducts]]&gt;=AE$4, "Yes", "")</f>
        <v/>
      </c>
      <c r="Y2221" s="14" t="str">
        <f>IF(MasterData5[[#This Row],[MntSweetProducts]]&gt;=AF$4, "Yes", "")</f>
        <v/>
      </c>
    </row>
    <row r="2222" spans="1:25" x14ac:dyDescent="0.3">
      <c r="A2222">
        <v>11086</v>
      </c>
      <c r="B2222" s="10">
        <v>1</v>
      </c>
      <c r="C2222" s="10">
        <v>6</v>
      </c>
      <c r="D2222" s="10">
        <v>2</v>
      </c>
      <c r="E2222" s="10">
        <v>3</v>
      </c>
      <c r="F2222" s="10">
        <v>6</v>
      </c>
      <c r="G2222" s="10">
        <v>3</v>
      </c>
      <c r="H2222" s="24">
        <f>2021-'Customer Profile'!B2221</f>
        <v>37</v>
      </c>
      <c r="I2222" s="10">
        <f>IF(Analysis!$B$60="Wine",B2222,IF(Analysis!$B$60="Fruit",C2222,IF(Analysis!$B$60="Meat",D2222,IF(Analysis!$B$60="Fish",E2222,IF(Analysis!$B$60="Sweet",F2222,"")))))</f>
        <v>3</v>
      </c>
      <c r="J2222" s="10">
        <v>25707</v>
      </c>
      <c r="K2222" s="10" t="str">
        <f>IF(MasterData5[[#This Row],[Income ]]&gt;$AB$12, "Above", "Below")</f>
        <v>Below</v>
      </c>
      <c r="L2222" s="10">
        <f>SUM(MasterData5[[#This Row],[MntWines]:[MntSweetProducts]])</f>
        <v>18</v>
      </c>
      <c r="M2222" s="53" t="str">
        <f>IF(MasterData5[[#This Row],[Total Purchase]]&gt;=500, "Over $500", "")</f>
        <v/>
      </c>
      <c r="N2222" s="10"/>
      <c r="O2222" s="14" t="str">
        <f>IF(AND(MasterData5[[#This Row],[MntWines]]&gt;=AB$4, MasterData5[[#This Row],[Income ]]&lt;=$AB$12), "Yes", "")</f>
        <v/>
      </c>
      <c r="P2222" s="14" t="str">
        <f>IF(AND(MasterData5[[#This Row],[MntFruits]]&gt;=AC$4, MasterData5[[#This Row],[Income ]]&lt;=$AB$12), "Yes", "")</f>
        <v/>
      </c>
      <c r="Q2222" s="14" t="str">
        <f>IF(AND(MasterData5[[#This Row],[MntMeatProducts]]&gt;=AD$4, MasterData5[[#This Row],[Income ]]&lt;=$AB$12), "Yes", "")</f>
        <v/>
      </c>
      <c r="R2222" s="14" t="str">
        <f>IF(AND(MasterData5[[#This Row],[MntFishProducts]]&gt;=AE$4, MasterData5[[#This Row],[Income ]]&lt;=$AB$12), "Yes", "")</f>
        <v/>
      </c>
      <c r="S2222" s="14" t="str">
        <f>IF(AND(MasterData5[[#This Row],[MntSweetProducts]]&gt;=AF$4, MasterData5[[#This Row],[Income ]]&lt;=$AB$12), "Yes", "")</f>
        <v/>
      </c>
      <c r="U2222" s="14" t="str">
        <f>IF(MasterData5[[#This Row],[MntWines]]&gt;=AB$4, "Yes", "")</f>
        <v/>
      </c>
      <c r="V2222" s="14" t="str">
        <f>IF(MasterData5[[#This Row],[MntFruits]]&gt;=AC$4, "Yes", "")</f>
        <v/>
      </c>
      <c r="W2222" s="14" t="str">
        <f>IF(MasterData5[[#This Row],[MntMeatProducts]]&gt;=AD$4, "Yes", "")</f>
        <v/>
      </c>
      <c r="X2222" s="14" t="str">
        <f>IF(MasterData5[[#This Row],[MntFishProducts]]&gt;=AE$4, "Yes", "")</f>
        <v/>
      </c>
      <c r="Y2222" s="14" t="str">
        <f>IF(MasterData5[[#This Row],[MntSweetProducts]]&gt;=AF$4, "Yes", "")</f>
        <v/>
      </c>
    </row>
    <row r="2223" spans="1:25" x14ac:dyDescent="0.3">
      <c r="A2223">
        <v>11088</v>
      </c>
      <c r="B2223" s="10">
        <v>1396</v>
      </c>
      <c r="C2223" s="10">
        <v>0</v>
      </c>
      <c r="D2223" s="10">
        <v>322</v>
      </c>
      <c r="E2223" s="10">
        <v>46</v>
      </c>
      <c r="F2223" s="10">
        <v>35</v>
      </c>
      <c r="G2223" s="10">
        <v>17</v>
      </c>
      <c r="H2223" s="24">
        <f>2021-'Customer Profile'!B2222</f>
        <v>50</v>
      </c>
      <c r="I2223" s="10">
        <f>IF(Analysis!$B$60="Wine",B2223,IF(Analysis!$B$60="Fruit",C2223,IF(Analysis!$B$60="Meat",D2223,IF(Analysis!$B$60="Fish",E2223,IF(Analysis!$B$60="Sweet",F2223,"")))))</f>
        <v>46</v>
      </c>
      <c r="J2223" s="10">
        <v>78642</v>
      </c>
      <c r="K2223" s="10" t="str">
        <f>IF(MasterData5[[#This Row],[Income ]]&gt;$AB$12, "Above", "Below")</f>
        <v>Above</v>
      </c>
      <c r="L2223" s="10">
        <f>SUM(MasterData5[[#This Row],[MntWines]:[MntSweetProducts]])</f>
        <v>1799</v>
      </c>
      <c r="M2223" s="53" t="str">
        <f>IF(MasterData5[[#This Row],[Total Purchase]]&gt;=500, "Over $500", "")</f>
        <v>Over $500</v>
      </c>
      <c r="N2223" s="10"/>
      <c r="O2223" s="14" t="str">
        <f>IF(AND(MasterData5[[#This Row],[MntWines]]&gt;=AB$4, MasterData5[[#This Row],[Income ]]&lt;=$AB$12), "Yes", "")</f>
        <v/>
      </c>
      <c r="P2223" s="14" t="str">
        <f>IF(AND(MasterData5[[#This Row],[MntFruits]]&gt;=AC$4, MasterData5[[#This Row],[Income ]]&lt;=$AB$12), "Yes", "")</f>
        <v/>
      </c>
      <c r="Q2223" s="14" t="str">
        <f>IF(AND(MasterData5[[#This Row],[MntMeatProducts]]&gt;=AD$4, MasterData5[[#This Row],[Income ]]&lt;=$AB$12), "Yes", "")</f>
        <v/>
      </c>
      <c r="R2223" s="14" t="str">
        <f>IF(AND(MasterData5[[#This Row],[MntFishProducts]]&gt;=AE$4, MasterData5[[#This Row],[Income ]]&lt;=$AB$12), "Yes", "")</f>
        <v/>
      </c>
      <c r="S2223" s="14" t="str">
        <f>IF(AND(MasterData5[[#This Row],[MntSweetProducts]]&gt;=AF$4, MasterData5[[#This Row],[Income ]]&lt;=$AB$12), "Yes", "")</f>
        <v/>
      </c>
      <c r="U2223" s="14" t="str">
        <f>IF(MasterData5[[#This Row],[MntWines]]&gt;=AB$4, "Yes", "")</f>
        <v>Yes</v>
      </c>
      <c r="V2223" s="14" t="str">
        <f>IF(MasterData5[[#This Row],[MntFruits]]&gt;=AC$4, "Yes", "")</f>
        <v/>
      </c>
      <c r="W2223" s="14" t="str">
        <f>IF(MasterData5[[#This Row],[MntMeatProducts]]&gt;=AD$4, "Yes", "")</f>
        <v>Yes</v>
      </c>
      <c r="X2223" s="14" t="str">
        <f>IF(MasterData5[[#This Row],[MntFishProducts]]&gt;=AE$4, "Yes", "")</f>
        <v>Yes</v>
      </c>
      <c r="Y2223" s="14" t="str">
        <f>IF(MasterData5[[#This Row],[MntSweetProducts]]&gt;=AF$4, "Yes", "")</f>
        <v>Yes</v>
      </c>
    </row>
    <row r="2224" spans="1:25" x14ac:dyDescent="0.3">
      <c r="A2224">
        <v>11091</v>
      </c>
      <c r="B2224" s="10">
        <v>7</v>
      </c>
      <c r="C2224" s="10">
        <v>2</v>
      </c>
      <c r="D2224" s="10">
        <v>9</v>
      </c>
      <c r="E2224" s="10">
        <v>2</v>
      </c>
      <c r="F2224" s="10">
        <v>0</v>
      </c>
      <c r="G2224" s="10">
        <v>2</v>
      </c>
      <c r="H2224" s="24">
        <f>2021-'Customer Profile'!B2223</f>
        <v>68</v>
      </c>
      <c r="I2224" s="10">
        <f>IF(Analysis!$B$60="Wine",B2224,IF(Analysis!$B$60="Fruit",C2224,IF(Analysis!$B$60="Meat",D2224,IF(Analysis!$B$60="Fish",E2224,IF(Analysis!$B$60="Sweet",F2224,"")))))</f>
        <v>2</v>
      </c>
      <c r="J2224" s="10">
        <v>34587</v>
      </c>
      <c r="K2224" s="10" t="str">
        <f>IF(MasterData5[[#This Row],[Income ]]&gt;$AB$12, "Above", "Below")</f>
        <v>Below</v>
      </c>
      <c r="L2224" s="10">
        <f>SUM(MasterData5[[#This Row],[MntWines]:[MntSweetProducts]])</f>
        <v>20</v>
      </c>
      <c r="M2224" s="53" t="str">
        <f>IF(MasterData5[[#This Row],[Total Purchase]]&gt;=500, "Over $500", "")</f>
        <v/>
      </c>
      <c r="N2224" s="10"/>
      <c r="O2224" s="14" t="str">
        <f>IF(AND(MasterData5[[#This Row],[MntWines]]&gt;=AB$4, MasterData5[[#This Row],[Income ]]&lt;=$AB$12), "Yes", "")</f>
        <v/>
      </c>
      <c r="P2224" s="14" t="str">
        <f>IF(AND(MasterData5[[#This Row],[MntFruits]]&gt;=AC$4, MasterData5[[#This Row],[Income ]]&lt;=$AB$12), "Yes", "")</f>
        <v/>
      </c>
      <c r="Q2224" s="14" t="str">
        <f>IF(AND(MasterData5[[#This Row],[MntMeatProducts]]&gt;=AD$4, MasterData5[[#This Row],[Income ]]&lt;=$AB$12), "Yes", "")</f>
        <v/>
      </c>
      <c r="R2224" s="14" t="str">
        <f>IF(AND(MasterData5[[#This Row],[MntFishProducts]]&gt;=AE$4, MasterData5[[#This Row],[Income ]]&lt;=$AB$12), "Yes", "")</f>
        <v/>
      </c>
      <c r="S2224" s="14" t="str">
        <f>IF(AND(MasterData5[[#This Row],[MntSweetProducts]]&gt;=AF$4, MasterData5[[#This Row],[Income ]]&lt;=$AB$12), "Yes", "")</f>
        <v/>
      </c>
      <c r="U2224" s="14" t="str">
        <f>IF(MasterData5[[#This Row],[MntWines]]&gt;=AB$4, "Yes", "")</f>
        <v/>
      </c>
      <c r="V2224" s="14" t="str">
        <f>IF(MasterData5[[#This Row],[MntFruits]]&gt;=AC$4, "Yes", "")</f>
        <v/>
      </c>
      <c r="W2224" s="14" t="str">
        <f>IF(MasterData5[[#This Row],[MntMeatProducts]]&gt;=AD$4, "Yes", "")</f>
        <v/>
      </c>
      <c r="X2224" s="14" t="str">
        <f>IF(MasterData5[[#This Row],[MntFishProducts]]&gt;=AE$4, "Yes", "")</f>
        <v/>
      </c>
      <c r="Y2224" s="14" t="str">
        <f>IF(MasterData5[[#This Row],[MntSweetProducts]]&gt;=AF$4, "Yes", "")</f>
        <v/>
      </c>
    </row>
    <row r="2225" spans="1:25" x14ac:dyDescent="0.3">
      <c r="A2225">
        <v>11092</v>
      </c>
      <c r="B2225" s="10">
        <v>12</v>
      </c>
      <c r="C2225" s="10">
        <v>1</v>
      </c>
      <c r="D2225" s="10">
        <v>21</v>
      </c>
      <c r="E2225" s="10">
        <v>2</v>
      </c>
      <c r="F2225" s="10">
        <v>2</v>
      </c>
      <c r="G2225" s="10">
        <v>3</v>
      </c>
      <c r="H2225" s="24">
        <f>2021-'Customer Profile'!B2224</f>
        <v>60</v>
      </c>
      <c r="I2225" s="10">
        <f>IF(Analysis!$B$60="Wine",B2225,IF(Analysis!$B$60="Fruit",C2225,IF(Analysis!$B$60="Meat",D2225,IF(Analysis!$B$60="Fish",E2225,IF(Analysis!$B$60="Sweet",F2225,"")))))</f>
        <v>2</v>
      </c>
      <c r="J2225" s="10">
        <v>27116</v>
      </c>
      <c r="K2225" s="10" t="str">
        <f>IF(MasterData5[[#This Row],[Income ]]&gt;$AB$12, "Above", "Below")</f>
        <v>Below</v>
      </c>
      <c r="L2225" s="10">
        <f>SUM(MasterData5[[#This Row],[MntWines]:[MntSweetProducts]])</f>
        <v>38</v>
      </c>
      <c r="M2225" s="53" t="str">
        <f>IF(MasterData5[[#This Row],[Total Purchase]]&gt;=500, "Over $500", "")</f>
        <v/>
      </c>
      <c r="N2225" s="10"/>
      <c r="O2225" s="14" t="str">
        <f>IF(AND(MasterData5[[#This Row],[MntWines]]&gt;=AB$4, MasterData5[[#This Row],[Income ]]&lt;=$AB$12), "Yes", "")</f>
        <v/>
      </c>
      <c r="P2225" s="14" t="str">
        <f>IF(AND(MasterData5[[#This Row],[MntFruits]]&gt;=AC$4, MasterData5[[#This Row],[Income ]]&lt;=$AB$12), "Yes", "")</f>
        <v/>
      </c>
      <c r="Q2225" s="14" t="str">
        <f>IF(AND(MasterData5[[#This Row],[MntMeatProducts]]&gt;=AD$4, MasterData5[[#This Row],[Income ]]&lt;=$AB$12), "Yes", "")</f>
        <v/>
      </c>
      <c r="R2225" s="14" t="str">
        <f>IF(AND(MasterData5[[#This Row],[MntFishProducts]]&gt;=AE$4, MasterData5[[#This Row],[Income ]]&lt;=$AB$12), "Yes", "")</f>
        <v/>
      </c>
      <c r="S2225" s="14" t="str">
        <f>IF(AND(MasterData5[[#This Row],[MntSweetProducts]]&gt;=AF$4, MasterData5[[#This Row],[Income ]]&lt;=$AB$12), "Yes", "")</f>
        <v/>
      </c>
      <c r="U2225" s="14" t="str">
        <f>IF(MasterData5[[#This Row],[MntWines]]&gt;=AB$4, "Yes", "")</f>
        <v/>
      </c>
      <c r="V2225" s="14" t="str">
        <f>IF(MasterData5[[#This Row],[MntFruits]]&gt;=AC$4, "Yes", "")</f>
        <v/>
      </c>
      <c r="W2225" s="14" t="str">
        <f>IF(MasterData5[[#This Row],[MntMeatProducts]]&gt;=AD$4, "Yes", "")</f>
        <v/>
      </c>
      <c r="X2225" s="14" t="str">
        <f>IF(MasterData5[[#This Row],[MntFishProducts]]&gt;=AE$4, "Yes", "")</f>
        <v/>
      </c>
      <c r="Y2225" s="14" t="str">
        <f>IF(MasterData5[[#This Row],[MntSweetProducts]]&gt;=AF$4, "Yes", "")</f>
        <v/>
      </c>
    </row>
    <row r="2226" spans="1:25" x14ac:dyDescent="0.3">
      <c r="A2226">
        <v>11096</v>
      </c>
      <c r="B2226" s="10">
        <v>99</v>
      </c>
      <c r="C2226" s="10">
        <v>4</v>
      </c>
      <c r="D2226" s="10">
        <v>32</v>
      </c>
      <c r="E2226" s="10">
        <v>37</v>
      </c>
      <c r="F2226" s="10">
        <v>54</v>
      </c>
      <c r="G2226" s="10">
        <v>6</v>
      </c>
      <c r="H2226" s="24">
        <f>2021-'Customer Profile'!B2225</f>
        <v>69</v>
      </c>
      <c r="I2226" s="10">
        <f>IF(Analysis!$B$60="Wine",B2226,IF(Analysis!$B$60="Fruit",C2226,IF(Analysis!$B$60="Meat",D2226,IF(Analysis!$B$60="Fish",E2226,IF(Analysis!$B$60="Sweet",F2226,"")))))</f>
        <v>37</v>
      </c>
      <c r="J2226" s="10">
        <v>57247</v>
      </c>
      <c r="K2226" s="10" t="str">
        <f>IF(MasterData5[[#This Row],[Income ]]&gt;$AB$12, "Above", "Below")</f>
        <v>Above</v>
      </c>
      <c r="L2226" s="10">
        <f>SUM(MasterData5[[#This Row],[MntWines]:[MntSweetProducts]])</f>
        <v>226</v>
      </c>
      <c r="M2226" s="53" t="str">
        <f>IF(MasterData5[[#This Row],[Total Purchase]]&gt;=500, "Over $500", "")</f>
        <v/>
      </c>
      <c r="N2226" s="10"/>
      <c r="O2226" s="14" t="str">
        <f>IF(AND(MasterData5[[#This Row],[MntWines]]&gt;=AB$4, MasterData5[[#This Row],[Income ]]&lt;=$AB$12), "Yes", "")</f>
        <v/>
      </c>
      <c r="P2226" s="14" t="str">
        <f>IF(AND(MasterData5[[#This Row],[MntFruits]]&gt;=AC$4, MasterData5[[#This Row],[Income ]]&lt;=$AB$12), "Yes", "")</f>
        <v/>
      </c>
      <c r="Q2226" s="14" t="str">
        <f>IF(AND(MasterData5[[#This Row],[MntMeatProducts]]&gt;=AD$4, MasterData5[[#This Row],[Income ]]&lt;=$AB$12), "Yes", "")</f>
        <v/>
      </c>
      <c r="R2226" s="14" t="str">
        <f>IF(AND(MasterData5[[#This Row],[MntFishProducts]]&gt;=AE$4, MasterData5[[#This Row],[Income ]]&lt;=$AB$12), "Yes", "")</f>
        <v/>
      </c>
      <c r="S2226" s="14" t="str">
        <f>IF(AND(MasterData5[[#This Row],[MntSweetProducts]]&gt;=AF$4, MasterData5[[#This Row],[Income ]]&lt;=$AB$12), "Yes", "")</f>
        <v/>
      </c>
      <c r="U2226" s="14" t="str">
        <f>IF(MasterData5[[#This Row],[MntWines]]&gt;=AB$4, "Yes", "")</f>
        <v/>
      </c>
      <c r="V2226" s="14" t="str">
        <f>IF(MasterData5[[#This Row],[MntFruits]]&gt;=AC$4, "Yes", "")</f>
        <v/>
      </c>
      <c r="W2226" s="14" t="str">
        <f>IF(MasterData5[[#This Row],[MntMeatProducts]]&gt;=AD$4, "Yes", "")</f>
        <v/>
      </c>
      <c r="X2226" s="14" t="str">
        <f>IF(MasterData5[[#This Row],[MntFishProducts]]&gt;=AE$4, "Yes", "")</f>
        <v/>
      </c>
      <c r="Y2226" s="14" t="str">
        <f>IF(MasterData5[[#This Row],[MntSweetProducts]]&gt;=AF$4, "Yes", "")</f>
        <v>Yes</v>
      </c>
    </row>
    <row r="2227" spans="1:25" x14ac:dyDescent="0.3">
      <c r="A2227">
        <v>11100</v>
      </c>
      <c r="B2227" s="10">
        <v>51</v>
      </c>
      <c r="C2227" s="10">
        <v>2</v>
      </c>
      <c r="D2227" s="10">
        <v>7</v>
      </c>
      <c r="E2227" s="10">
        <v>0</v>
      </c>
      <c r="F2227" s="10">
        <v>1</v>
      </c>
      <c r="G2227" s="10">
        <v>2</v>
      </c>
      <c r="H2227" s="24">
        <f>2021-'Customer Profile'!B2226</f>
        <v>49</v>
      </c>
      <c r="I2227" s="10">
        <f>IF(Analysis!$B$60="Wine",B2227,IF(Analysis!$B$60="Fruit",C2227,IF(Analysis!$B$60="Meat",D2227,IF(Analysis!$B$60="Fish",E2227,IF(Analysis!$B$60="Sweet",F2227,"")))))</f>
        <v>0</v>
      </c>
      <c r="J2227" s="10">
        <v>51813</v>
      </c>
      <c r="K2227" s="10" t="str">
        <f>IF(MasterData5[[#This Row],[Income ]]&gt;$AB$12, "Above", "Below")</f>
        <v>Below</v>
      </c>
      <c r="L2227" s="10">
        <f>SUM(MasterData5[[#This Row],[MntWines]:[MntSweetProducts]])</f>
        <v>61</v>
      </c>
      <c r="M2227" s="53" t="str">
        <f>IF(MasterData5[[#This Row],[Total Purchase]]&gt;=500, "Over $500", "")</f>
        <v/>
      </c>
      <c r="N2227" s="10"/>
      <c r="O2227" s="14" t="str">
        <f>IF(AND(MasterData5[[#This Row],[MntWines]]&gt;=AB$4, MasterData5[[#This Row],[Income ]]&lt;=$AB$12), "Yes", "")</f>
        <v/>
      </c>
      <c r="P2227" s="14" t="str">
        <f>IF(AND(MasterData5[[#This Row],[MntFruits]]&gt;=AC$4, MasterData5[[#This Row],[Income ]]&lt;=$AB$12), "Yes", "")</f>
        <v/>
      </c>
      <c r="Q2227" s="14" t="str">
        <f>IF(AND(MasterData5[[#This Row],[MntMeatProducts]]&gt;=AD$4, MasterData5[[#This Row],[Income ]]&lt;=$AB$12), "Yes", "")</f>
        <v/>
      </c>
      <c r="R2227" s="14" t="str">
        <f>IF(AND(MasterData5[[#This Row],[MntFishProducts]]&gt;=AE$4, MasterData5[[#This Row],[Income ]]&lt;=$AB$12), "Yes", "")</f>
        <v/>
      </c>
      <c r="S2227" s="14" t="str">
        <f>IF(AND(MasterData5[[#This Row],[MntSweetProducts]]&gt;=AF$4, MasterData5[[#This Row],[Income ]]&lt;=$AB$12), "Yes", "")</f>
        <v/>
      </c>
      <c r="U2227" s="14" t="str">
        <f>IF(MasterData5[[#This Row],[MntWines]]&gt;=AB$4, "Yes", "")</f>
        <v/>
      </c>
      <c r="V2227" s="14" t="str">
        <f>IF(MasterData5[[#This Row],[MntFruits]]&gt;=AC$4, "Yes", "")</f>
        <v/>
      </c>
      <c r="W2227" s="14" t="str">
        <f>IF(MasterData5[[#This Row],[MntMeatProducts]]&gt;=AD$4, "Yes", "")</f>
        <v/>
      </c>
      <c r="X2227" s="14" t="str">
        <f>IF(MasterData5[[#This Row],[MntFishProducts]]&gt;=AE$4, "Yes", "")</f>
        <v/>
      </c>
      <c r="Y2227" s="14" t="str">
        <f>IF(MasterData5[[#This Row],[MntSweetProducts]]&gt;=AF$4, "Yes", "")</f>
        <v/>
      </c>
    </row>
    <row r="2228" spans="1:25" x14ac:dyDescent="0.3">
      <c r="A2228">
        <v>11101</v>
      </c>
      <c r="B2228" s="10">
        <v>412</v>
      </c>
      <c r="C2228" s="10">
        <v>22</v>
      </c>
      <c r="D2228" s="10">
        <v>132</v>
      </c>
      <c r="E2228" s="10">
        <v>59</v>
      </c>
      <c r="F2228" s="10">
        <v>28</v>
      </c>
      <c r="G2228" s="10">
        <v>183</v>
      </c>
      <c r="H2228" s="24">
        <f>2021-'Customer Profile'!B2227</f>
        <v>30</v>
      </c>
      <c r="I2228" s="10">
        <f>IF(Analysis!$B$60="Wine",B2228,IF(Analysis!$B$60="Fruit",C2228,IF(Analysis!$B$60="Meat",D2228,IF(Analysis!$B$60="Fish",E2228,IF(Analysis!$B$60="Sweet",F2228,"")))))</f>
        <v>59</v>
      </c>
      <c r="J2228" s="10">
        <v>89891</v>
      </c>
      <c r="K2228" s="10" t="str">
        <f>IF(MasterData5[[#This Row],[Income ]]&gt;$AB$12, "Above", "Below")</f>
        <v>Above</v>
      </c>
      <c r="L2228" s="10">
        <f>SUM(MasterData5[[#This Row],[MntWines]:[MntSweetProducts]])</f>
        <v>653</v>
      </c>
      <c r="M2228" s="53" t="str">
        <f>IF(MasterData5[[#This Row],[Total Purchase]]&gt;=500, "Over $500", "")</f>
        <v>Over $500</v>
      </c>
      <c r="N2228" s="10"/>
      <c r="O2228" s="14" t="str">
        <f>IF(AND(MasterData5[[#This Row],[MntWines]]&gt;=AB$4, MasterData5[[#This Row],[Income ]]&lt;=$AB$12), "Yes", "")</f>
        <v/>
      </c>
      <c r="P2228" s="14" t="str">
        <f>IF(AND(MasterData5[[#This Row],[MntFruits]]&gt;=AC$4, MasterData5[[#This Row],[Income ]]&lt;=$AB$12), "Yes", "")</f>
        <v/>
      </c>
      <c r="Q2228" s="14" t="str">
        <f>IF(AND(MasterData5[[#This Row],[MntMeatProducts]]&gt;=AD$4, MasterData5[[#This Row],[Income ]]&lt;=$AB$12), "Yes", "")</f>
        <v/>
      </c>
      <c r="R2228" s="14" t="str">
        <f>IF(AND(MasterData5[[#This Row],[MntFishProducts]]&gt;=AE$4, MasterData5[[#This Row],[Income ]]&lt;=$AB$12), "Yes", "")</f>
        <v/>
      </c>
      <c r="S2228" s="14" t="str">
        <f>IF(AND(MasterData5[[#This Row],[MntSweetProducts]]&gt;=AF$4, MasterData5[[#This Row],[Income ]]&lt;=$AB$12), "Yes", "")</f>
        <v/>
      </c>
      <c r="U2228" s="14" t="str">
        <f>IF(MasterData5[[#This Row],[MntWines]]&gt;=AB$4, "Yes", "")</f>
        <v>Yes</v>
      </c>
      <c r="V2228" s="14" t="str">
        <f>IF(MasterData5[[#This Row],[MntFruits]]&gt;=AC$4, "Yes", "")</f>
        <v/>
      </c>
      <c r="W2228" s="14" t="str">
        <f>IF(MasterData5[[#This Row],[MntMeatProducts]]&gt;=AD$4, "Yes", "")</f>
        <v/>
      </c>
      <c r="X2228" s="14" t="str">
        <f>IF(MasterData5[[#This Row],[MntFishProducts]]&gt;=AE$4, "Yes", "")</f>
        <v>Yes</v>
      </c>
      <c r="Y2228" s="14" t="str">
        <f>IF(MasterData5[[#This Row],[MntSweetProducts]]&gt;=AF$4, "Yes", "")</f>
        <v>Yes</v>
      </c>
    </row>
    <row r="2229" spans="1:25" x14ac:dyDescent="0.3">
      <c r="A2229">
        <v>11110</v>
      </c>
      <c r="B2229" s="10">
        <v>2</v>
      </c>
      <c r="C2229" s="10">
        <v>1</v>
      </c>
      <c r="D2229" s="10">
        <v>1</v>
      </c>
      <c r="E2229" s="10">
        <v>0</v>
      </c>
      <c r="F2229" s="10">
        <v>0</v>
      </c>
      <c r="G2229" s="10">
        <v>1</v>
      </c>
      <c r="H2229" s="24">
        <f>2021-'Customer Profile'!B2228</f>
        <v>48</v>
      </c>
      <c r="I2229" s="10">
        <f>IF(Analysis!$B$60="Wine",B2229,IF(Analysis!$B$60="Fruit",C2229,IF(Analysis!$B$60="Meat",D2229,IF(Analysis!$B$60="Fish",E2229,IF(Analysis!$B$60="Sweet",F2229,"")))))</f>
        <v>0</v>
      </c>
      <c r="J2229" s="10">
        <v>3502</v>
      </c>
      <c r="K2229" s="10" t="str">
        <f>IF(MasterData5[[#This Row],[Income ]]&gt;$AB$12, "Above", "Below")</f>
        <v>Below</v>
      </c>
      <c r="L2229" s="10">
        <f>SUM(MasterData5[[#This Row],[MntWines]:[MntSweetProducts]])</f>
        <v>4</v>
      </c>
      <c r="M2229" s="53" t="str">
        <f>IF(MasterData5[[#This Row],[Total Purchase]]&gt;=500, "Over $500", "")</f>
        <v/>
      </c>
      <c r="N2229" s="10"/>
      <c r="O2229" s="14" t="str">
        <f>IF(AND(MasterData5[[#This Row],[MntWines]]&gt;=AB$4, MasterData5[[#This Row],[Income ]]&lt;=$AB$12), "Yes", "")</f>
        <v/>
      </c>
      <c r="P2229" s="14" t="str">
        <f>IF(AND(MasterData5[[#This Row],[MntFruits]]&gt;=AC$4, MasterData5[[#This Row],[Income ]]&lt;=$AB$12), "Yes", "")</f>
        <v/>
      </c>
      <c r="Q2229" s="14" t="str">
        <f>IF(AND(MasterData5[[#This Row],[MntMeatProducts]]&gt;=AD$4, MasterData5[[#This Row],[Income ]]&lt;=$AB$12), "Yes", "")</f>
        <v/>
      </c>
      <c r="R2229" s="14" t="str">
        <f>IF(AND(MasterData5[[#This Row],[MntFishProducts]]&gt;=AE$4, MasterData5[[#This Row],[Income ]]&lt;=$AB$12), "Yes", "")</f>
        <v/>
      </c>
      <c r="S2229" s="14" t="str">
        <f>IF(AND(MasterData5[[#This Row],[MntSweetProducts]]&gt;=AF$4, MasterData5[[#This Row],[Income ]]&lt;=$AB$12), "Yes", "")</f>
        <v/>
      </c>
      <c r="U2229" s="14" t="str">
        <f>IF(MasterData5[[#This Row],[MntWines]]&gt;=AB$4, "Yes", "")</f>
        <v/>
      </c>
      <c r="V2229" s="14" t="str">
        <f>IF(MasterData5[[#This Row],[MntFruits]]&gt;=AC$4, "Yes", "")</f>
        <v/>
      </c>
      <c r="W2229" s="14" t="str">
        <f>IF(MasterData5[[#This Row],[MntMeatProducts]]&gt;=AD$4, "Yes", "")</f>
        <v/>
      </c>
      <c r="X2229" s="14" t="str">
        <f>IF(MasterData5[[#This Row],[MntFishProducts]]&gt;=AE$4, "Yes", "")</f>
        <v/>
      </c>
      <c r="Y2229" s="14" t="str">
        <f>IF(MasterData5[[#This Row],[MntSweetProducts]]&gt;=AF$4, "Yes", "")</f>
        <v/>
      </c>
    </row>
    <row r="2230" spans="1:25" x14ac:dyDescent="0.3">
      <c r="A2230">
        <v>11112</v>
      </c>
      <c r="B2230" s="10">
        <v>736</v>
      </c>
      <c r="C2230" s="10">
        <v>114</v>
      </c>
      <c r="D2230" s="10">
        <v>279</v>
      </c>
      <c r="E2230" s="10">
        <v>82</v>
      </c>
      <c r="F2230" s="10">
        <v>76</v>
      </c>
      <c r="G2230" s="10">
        <v>190</v>
      </c>
      <c r="H2230" s="24">
        <f>2021-'Customer Profile'!B2229</f>
        <v>55</v>
      </c>
      <c r="I2230" s="10">
        <f>IF(Analysis!$B$60="Wine",B2230,IF(Analysis!$B$60="Fruit",C2230,IF(Analysis!$B$60="Meat",D2230,IF(Analysis!$B$60="Fish",E2230,IF(Analysis!$B$60="Sweet",F2230,"")))))</f>
        <v>82</v>
      </c>
      <c r="J2230" s="10">
        <v>70713</v>
      </c>
      <c r="K2230" s="10" t="str">
        <f>IF(MasterData5[[#This Row],[Income ]]&gt;$AB$12, "Above", "Below")</f>
        <v>Above</v>
      </c>
      <c r="L2230" s="10">
        <f>SUM(MasterData5[[#This Row],[MntWines]:[MntSweetProducts]])</f>
        <v>1287</v>
      </c>
      <c r="M2230" s="53" t="str">
        <f>IF(MasterData5[[#This Row],[Total Purchase]]&gt;=500, "Over $500", "")</f>
        <v>Over $500</v>
      </c>
      <c r="N2230" s="10"/>
      <c r="O2230" s="14" t="str">
        <f>IF(AND(MasterData5[[#This Row],[MntWines]]&gt;=AB$4, MasterData5[[#This Row],[Income ]]&lt;=$AB$12), "Yes", "")</f>
        <v/>
      </c>
      <c r="P2230" s="14" t="str">
        <f>IF(AND(MasterData5[[#This Row],[MntFruits]]&gt;=AC$4, MasterData5[[#This Row],[Income ]]&lt;=$AB$12), "Yes", "")</f>
        <v/>
      </c>
      <c r="Q2230" s="14" t="str">
        <f>IF(AND(MasterData5[[#This Row],[MntMeatProducts]]&gt;=AD$4, MasterData5[[#This Row],[Income ]]&lt;=$AB$12), "Yes", "")</f>
        <v/>
      </c>
      <c r="R2230" s="14" t="str">
        <f>IF(AND(MasterData5[[#This Row],[MntFishProducts]]&gt;=AE$4, MasterData5[[#This Row],[Income ]]&lt;=$AB$12), "Yes", "")</f>
        <v/>
      </c>
      <c r="S2230" s="14" t="str">
        <f>IF(AND(MasterData5[[#This Row],[MntSweetProducts]]&gt;=AF$4, MasterData5[[#This Row],[Income ]]&lt;=$AB$12), "Yes", "")</f>
        <v/>
      </c>
      <c r="U2230" s="14" t="str">
        <f>IF(MasterData5[[#This Row],[MntWines]]&gt;=AB$4, "Yes", "")</f>
        <v>Yes</v>
      </c>
      <c r="V2230" s="14" t="str">
        <f>IF(MasterData5[[#This Row],[MntFruits]]&gt;=AC$4, "Yes", "")</f>
        <v>Yes</v>
      </c>
      <c r="W2230" s="14" t="str">
        <f>IF(MasterData5[[#This Row],[MntMeatProducts]]&gt;=AD$4, "Yes", "")</f>
        <v>Yes</v>
      </c>
      <c r="X2230" s="14" t="str">
        <f>IF(MasterData5[[#This Row],[MntFishProducts]]&gt;=AE$4, "Yes", "")</f>
        <v>Yes</v>
      </c>
      <c r="Y2230" s="14" t="str">
        <f>IF(MasterData5[[#This Row],[MntSweetProducts]]&gt;=AF$4, "Yes", "")</f>
        <v>Yes</v>
      </c>
    </row>
    <row r="2231" spans="1:25" x14ac:dyDescent="0.3">
      <c r="A2231">
        <v>11114</v>
      </c>
      <c r="B2231" s="10">
        <v>25</v>
      </c>
      <c r="C2231" s="10">
        <v>4</v>
      </c>
      <c r="D2231" s="10">
        <v>9</v>
      </c>
      <c r="E2231" s="10">
        <v>6</v>
      </c>
      <c r="F2231" s="10">
        <v>8</v>
      </c>
      <c r="G2231" s="10">
        <v>32</v>
      </c>
      <c r="H2231" s="24">
        <f>2021-'Customer Profile'!B2230</f>
        <v>51</v>
      </c>
      <c r="I2231" s="10">
        <f>IF(Analysis!$B$60="Wine",B2231,IF(Analysis!$B$60="Fruit",C2231,IF(Analysis!$B$60="Meat",D2231,IF(Analysis!$B$60="Fish",E2231,IF(Analysis!$B$60="Sweet",F2231,"")))))</f>
        <v>6</v>
      </c>
      <c r="J2231" s="10">
        <v>19656</v>
      </c>
      <c r="K2231" s="10" t="str">
        <f>IF(MasterData5[[#This Row],[Income ]]&gt;$AB$12, "Above", "Below")</f>
        <v>Below</v>
      </c>
      <c r="L2231" s="10">
        <f>SUM(MasterData5[[#This Row],[MntWines]:[MntSweetProducts]])</f>
        <v>52</v>
      </c>
      <c r="M2231" s="53" t="str">
        <f>IF(MasterData5[[#This Row],[Total Purchase]]&gt;=500, "Over $500", "")</f>
        <v/>
      </c>
      <c r="N2231" s="10"/>
      <c r="O2231" s="14" t="str">
        <f>IF(AND(MasterData5[[#This Row],[MntWines]]&gt;=AB$4, MasterData5[[#This Row],[Income ]]&lt;=$AB$12), "Yes", "")</f>
        <v/>
      </c>
      <c r="P2231" s="14" t="str">
        <f>IF(AND(MasterData5[[#This Row],[MntFruits]]&gt;=AC$4, MasterData5[[#This Row],[Income ]]&lt;=$AB$12), "Yes", "")</f>
        <v/>
      </c>
      <c r="Q2231" s="14" t="str">
        <f>IF(AND(MasterData5[[#This Row],[MntMeatProducts]]&gt;=AD$4, MasterData5[[#This Row],[Income ]]&lt;=$AB$12), "Yes", "")</f>
        <v/>
      </c>
      <c r="R2231" s="14" t="str">
        <f>IF(AND(MasterData5[[#This Row],[MntFishProducts]]&gt;=AE$4, MasterData5[[#This Row],[Income ]]&lt;=$AB$12), "Yes", "")</f>
        <v/>
      </c>
      <c r="S2231" s="14" t="str">
        <f>IF(AND(MasterData5[[#This Row],[MntSweetProducts]]&gt;=AF$4, MasterData5[[#This Row],[Income ]]&lt;=$AB$12), "Yes", "")</f>
        <v/>
      </c>
      <c r="U2231" s="14" t="str">
        <f>IF(MasterData5[[#This Row],[MntWines]]&gt;=AB$4, "Yes", "")</f>
        <v/>
      </c>
      <c r="V2231" s="14" t="str">
        <f>IF(MasterData5[[#This Row],[MntFruits]]&gt;=AC$4, "Yes", "")</f>
        <v/>
      </c>
      <c r="W2231" s="14" t="str">
        <f>IF(MasterData5[[#This Row],[MntMeatProducts]]&gt;=AD$4, "Yes", "")</f>
        <v/>
      </c>
      <c r="X2231" s="14" t="str">
        <f>IF(MasterData5[[#This Row],[MntFishProducts]]&gt;=AE$4, "Yes", "")</f>
        <v/>
      </c>
      <c r="Y2231" s="14" t="str">
        <f>IF(MasterData5[[#This Row],[MntSweetProducts]]&gt;=AF$4, "Yes", "")</f>
        <v/>
      </c>
    </row>
    <row r="2232" spans="1:25" x14ac:dyDescent="0.3">
      <c r="A2232">
        <v>11121</v>
      </c>
      <c r="B2232" s="10">
        <v>2</v>
      </c>
      <c r="C2232" s="10">
        <v>14</v>
      </c>
      <c r="D2232" s="10">
        <v>28</v>
      </c>
      <c r="E2232" s="10">
        <v>16</v>
      </c>
      <c r="F2232" s="10">
        <v>3</v>
      </c>
      <c r="G2232" s="10">
        <v>7</v>
      </c>
      <c r="H2232" s="24">
        <f>2021-'Customer Profile'!B2231</f>
        <v>40</v>
      </c>
      <c r="I2232" s="10">
        <f>IF(Analysis!$B$60="Wine",B2232,IF(Analysis!$B$60="Fruit",C2232,IF(Analysis!$B$60="Meat",D2232,IF(Analysis!$B$60="Fish",E2232,IF(Analysis!$B$60="Sweet",F2232,"")))))</f>
        <v>16</v>
      </c>
      <c r="J2232" s="10">
        <v>19419</v>
      </c>
      <c r="K2232" s="10" t="str">
        <f>IF(MasterData5[[#This Row],[Income ]]&gt;$AB$12, "Above", "Below")</f>
        <v>Below</v>
      </c>
      <c r="L2232" s="10">
        <f>SUM(MasterData5[[#This Row],[MntWines]:[MntSweetProducts]])</f>
        <v>63</v>
      </c>
      <c r="M2232" s="53" t="str">
        <f>IF(MasterData5[[#This Row],[Total Purchase]]&gt;=500, "Over $500", "")</f>
        <v/>
      </c>
      <c r="N2232" s="10"/>
      <c r="O2232" s="14" t="str">
        <f>IF(AND(MasterData5[[#This Row],[MntWines]]&gt;=AB$4, MasterData5[[#This Row],[Income ]]&lt;=$AB$12), "Yes", "")</f>
        <v/>
      </c>
      <c r="P2232" s="14" t="str">
        <f>IF(AND(MasterData5[[#This Row],[MntFruits]]&gt;=AC$4, MasterData5[[#This Row],[Income ]]&lt;=$AB$12), "Yes", "")</f>
        <v/>
      </c>
      <c r="Q2232" s="14" t="str">
        <f>IF(AND(MasterData5[[#This Row],[MntMeatProducts]]&gt;=AD$4, MasterData5[[#This Row],[Income ]]&lt;=$AB$12), "Yes", "")</f>
        <v/>
      </c>
      <c r="R2232" s="14" t="str">
        <f>IF(AND(MasterData5[[#This Row],[MntFishProducts]]&gt;=AE$4, MasterData5[[#This Row],[Income ]]&lt;=$AB$12), "Yes", "")</f>
        <v/>
      </c>
      <c r="S2232" s="14" t="str">
        <f>IF(AND(MasterData5[[#This Row],[MntSweetProducts]]&gt;=AF$4, MasterData5[[#This Row],[Income ]]&lt;=$AB$12), "Yes", "")</f>
        <v/>
      </c>
      <c r="U2232" s="14" t="str">
        <f>IF(MasterData5[[#This Row],[MntWines]]&gt;=AB$4, "Yes", "")</f>
        <v/>
      </c>
      <c r="V2232" s="14" t="str">
        <f>IF(MasterData5[[#This Row],[MntFruits]]&gt;=AC$4, "Yes", "")</f>
        <v/>
      </c>
      <c r="W2232" s="14" t="str">
        <f>IF(MasterData5[[#This Row],[MntMeatProducts]]&gt;=AD$4, "Yes", "")</f>
        <v/>
      </c>
      <c r="X2232" s="14" t="str">
        <f>IF(MasterData5[[#This Row],[MntFishProducts]]&gt;=AE$4, "Yes", "")</f>
        <v/>
      </c>
      <c r="Y2232" s="14" t="str">
        <f>IF(MasterData5[[#This Row],[MntSweetProducts]]&gt;=AF$4, "Yes", "")</f>
        <v/>
      </c>
    </row>
    <row r="2233" spans="1:25" x14ac:dyDescent="0.3">
      <c r="A2233">
        <v>11133</v>
      </c>
      <c r="B2233" s="10">
        <v>322</v>
      </c>
      <c r="C2233" s="10">
        <v>3</v>
      </c>
      <c r="D2233" s="10">
        <v>50</v>
      </c>
      <c r="E2233" s="10">
        <v>4</v>
      </c>
      <c r="F2233" s="10">
        <v>3</v>
      </c>
      <c r="G2233" s="10">
        <v>42</v>
      </c>
      <c r="H2233" s="24">
        <f>2021-'Customer Profile'!B2232</f>
        <v>48</v>
      </c>
      <c r="I2233" s="10">
        <f>IF(Analysis!$B$60="Wine",B2233,IF(Analysis!$B$60="Fruit",C2233,IF(Analysis!$B$60="Meat",D2233,IF(Analysis!$B$60="Fish",E2233,IF(Analysis!$B$60="Sweet",F2233,"")))))</f>
        <v>4</v>
      </c>
      <c r="J2233" s="10">
        <v>48432</v>
      </c>
      <c r="K2233" s="10" t="str">
        <f>IF(MasterData5[[#This Row],[Income ]]&gt;$AB$12, "Above", "Below")</f>
        <v>Below</v>
      </c>
      <c r="L2233" s="10">
        <f>SUM(MasterData5[[#This Row],[MntWines]:[MntSweetProducts]])</f>
        <v>382</v>
      </c>
      <c r="M2233" s="53" t="str">
        <f>IF(MasterData5[[#This Row],[Total Purchase]]&gt;=500, "Over $500", "")</f>
        <v/>
      </c>
      <c r="N2233" s="10"/>
      <c r="O2233" s="14" t="str">
        <f>IF(AND(MasterData5[[#This Row],[MntWines]]&gt;=AB$4, MasterData5[[#This Row],[Income ]]&lt;=$AB$12), "Yes", "")</f>
        <v>Yes</v>
      </c>
      <c r="P2233" s="14" t="str">
        <f>IF(AND(MasterData5[[#This Row],[MntFruits]]&gt;=AC$4, MasterData5[[#This Row],[Income ]]&lt;=$AB$12), "Yes", "")</f>
        <v/>
      </c>
      <c r="Q2233" s="14" t="str">
        <f>IF(AND(MasterData5[[#This Row],[MntMeatProducts]]&gt;=AD$4, MasterData5[[#This Row],[Income ]]&lt;=$AB$12), "Yes", "")</f>
        <v/>
      </c>
      <c r="R2233" s="14" t="str">
        <f>IF(AND(MasterData5[[#This Row],[MntFishProducts]]&gt;=AE$4, MasterData5[[#This Row],[Income ]]&lt;=$AB$12), "Yes", "")</f>
        <v/>
      </c>
      <c r="S2233" s="14" t="str">
        <f>IF(AND(MasterData5[[#This Row],[MntSweetProducts]]&gt;=AF$4, MasterData5[[#This Row],[Income ]]&lt;=$AB$12), "Yes", "")</f>
        <v/>
      </c>
      <c r="U2233" s="14" t="str">
        <f>IF(MasterData5[[#This Row],[MntWines]]&gt;=AB$4, "Yes", "")</f>
        <v>Yes</v>
      </c>
      <c r="V2233" s="14" t="str">
        <f>IF(MasterData5[[#This Row],[MntFruits]]&gt;=AC$4, "Yes", "")</f>
        <v/>
      </c>
      <c r="W2233" s="14" t="str">
        <f>IF(MasterData5[[#This Row],[MntMeatProducts]]&gt;=AD$4, "Yes", "")</f>
        <v/>
      </c>
      <c r="X2233" s="14" t="str">
        <f>IF(MasterData5[[#This Row],[MntFishProducts]]&gt;=AE$4, "Yes", "")</f>
        <v/>
      </c>
      <c r="Y2233" s="14" t="str">
        <f>IF(MasterData5[[#This Row],[MntSweetProducts]]&gt;=AF$4, "Yes", "")</f>
        <v/>
      </c>
    </row>
    <row r="2234" spans="1:25" x14ac:dyDescent="0.3">
      <c r="A2234">
        <v>11148</v>
      </c>
      <c r="B2234" s="10">
        <v>2</v>
      </c>
      <c r="C2234" s="10">
        <v>1</v>
      </c>
      <c r="D2234" s="10">
        <v>4</v>
      </c>
      <c r="E2234" s="10">
        <v>3</v>
      </c>
      <c r="F2234" s="10">
        <v>1</v>
      </c>
      <c r="G2234" s="10">
        <v>2</v>
      </c>
      <c r="H2234" s="24">
        <f>2021-'Customer Profile'!B2233</f>
        <v>46</v>
      </c>
      <c r="I2234" s="10">
        <f>IF(Analysis!$B$60="Wine",B2234,IF(Analysis!$B$60="Fruit",C2234,IF(Analysis!$B$60="Meat",D2234,IF(Analysis!$B$60="Fish",E2234,IF(Analysis!$B$60="Sweet",F2234,"")))))</f>
        <v>3</v>
      </c>
      <c r="J2234" s="10">
        <v>22280</v>
      </c>
      <c r="K2234" s="10" t="str">
        <f>IF(MasterData5[[#This Row],[Income ]]&gt;$AB$12, "Above", "Below")</f>
        <v>Below</v>
      </c>
      <c r="L2234" s="10">
        <f>SUM(MasterData5[[#This Row],[MntWines]:[MntSweetProducts]])</f>
        <v>11</v>
      </c>
      <c r="M2234" s="53" t="str">
        <f>IF(MasterData5[[#This Row],[Total Purchase]]&gt;=500, "Over $500", "")</f>
        <v/>
      </c>
      <c r="N2234" s="10"/>
      <c r="O2234" s="14" t="str">
        <f>IF(AND(MasterData5[[#This Row],[MntWines]]&gt;=AB$4, MasterData5[[#This Row],[Income ]]&lt;=$AB$12), "Yes", "")</f>
        <v/>
      </c>
      <c r="P2234" s="14" t="str">
        <f>IF(AND(MasterData5[[#This Row],[MntFruits]]&gt;=AC$4, MasterData5[[#This Row],[Income ]]&lt;=$AB$12), "Yes", "")</f>
        <v/>
      </c>
      <c r="Q2234" s="14" t="str">
        <f>IF(AND(MasterData5[[#This Row],[MntMeatProducts]]&gt;=AD$4, MasterData5[[#This Row],[Income ]]&lt;=$AB$12), "Yes", "")</f>
        <v/>
      </c>
      <c r="R2234" s="14" t="str">
        <f>IF(AND(MasterData5[[#This Row],[MntFishProducts]]&gt;=AE$4, MasterData5[[#This Row],[Income ]]&lt;=$AB$12), "Yes", "")</f>
        <v/>
      </c>
      <c r="S2234" s="14" t="str">
        <f>IF(AND(MasterData5[[#This Row],[MntSweetProducts]]&gt;=AF$4, MasterData5[[#This Row],[Income ]]&lt;=$AB$12), "Yes", "")</f>
        <v/>
      </c>
      <c r="U2234" s="14" t="str">
        <f>IF(MasterData5[[#This Row],[MntWines]]&gt;=AB$4, "Yes", "")</f>
        <v/>
      </c>
      <c r="V2234" s="14" t="str">
        <f>IF(MasterData5[[#This Row],[MntFruits]]&gt;=AC$4, "Yes", "")</f>
        <v/>
      </c>
      <c r="W2234" s="14" t="str">
        <f>IF(MasterData5[[#This Row],[MntMeatProducts]]&gt;=AD$4, "Yes", "")</f>
        <v/>
      </c>
      <c r="X2234" s="14" t="str">
        <f>IF(MasterData5[[#This Row],[MntFishProducts]]&gt;=AE$4, "Yes", "")</f>
        <v/>
      </c>
      <c r="Y2234" s="14" t="str">
        <f>IF(MasterData5[[#This Row],[MntSweetProducts]]&gt;=AF$4, "Yes", "")</f>
        <v/>
      </c>
    </row>
    <row r="2235" spans="1:25" x14ac:dyDescent="0.3">
      <c r="A2235">
        <v>11166</v>
      </c>
      <c r="B2235" s="10">
        <v>229</v>
      </c>
      <c r="C2235" s="10">
        <v>5</v>
      </c>
      <c r="D2235" s="10">
        <v>56</v>
      </c>
      <c r="E2235" s="10">
        <v>3</v>
      </c>
      <c r="F2235" s="10">
        <v>2</v>
      </c>
      <c r="G2235" s="10">
        <v>20</v>
      </c>
      <c r="H2235" s="24">
        <f>2021-'Customer Profile'!B2234</f>
        <v>60</v>
      </c>
      <c r="I2235" s="10">
        <f>IF(Analysis!$B$60="Wine",B2235,IF(Analysis!$B$60="Fruit",C2235,IF(Analysis!$B$60="Meat",D2235,IF(Analysis!$B$60="Fish",E2235,IF(Analysis!$B$60="Sweet",F2235,"")))))</f>
        <v>3</v>
      </c>
      <c r="J2235" s="10">
        <v>49678</v>
      </c>
      <c r="K2235" s="10" t="str">
        <f>IF(MasterData5[[#This Row],[Income ]]&gt;$AB$12, "Above", "Below")</f>
        <v>Below</v>
      </c>
      <c r="L2235" s="10">
        <f>SUM(MasterData5[[#This Row],[MntWines]:[MntSweetProducts]])</f>
        <v>295</v>
      </c>
      <c r="M2235" s="53" t="str">
        <f>IF(MasterData5[[#This Row],[Total Purchase]]&gt;=500, "Over $500", "")</f>
        <v/>
      </c>
      <c r="N2235" s="10"/>
      <c r="O2235" s="14" t="str">
        <f>IF(AND(MasterData5[[#This Row],[MntWines]]&gt;=AB$4, MasterData5[[#This Row],[Income ]]&lt;=$AB$12), "Yes", "")</f>
        <v/>
      </c>
      <c r="P2235" s="14" t="str">
        <f>IF(AND(MasterData5[[#This Row],[MntFruits]]&gt;=AC$4, MasterData5[[#This Row],[Income ]]&lt;=$AB$12), "Yes", "")</f>
        <v/>
      </c>
      <c r="Q2235" s="14" t="str">
        <f>IF(AND(MasterData5[[#This Row],[MntMeatProducts]]&gt;=AD$4, MasterData5[[#This Row],[Income ]]&lt;=$AB$12), "Yes", "")</f>
        <v/>
      </c>
      <c r="R2235" s="14" t="str">
        <f>IF(AND(MasterData5[[#This Row],[MntFishProducts]]&gt;=AE$4, MasterData5[[#This Row],[Income ]]&lt;=$AB$12), "Yes", "")</f>
        <v/>
      </c>
      <c r="S2235" s="14" t="str">
        <f>IF(AND(MasterData5[[#This Row],[MntSweetProducts]]&gt;=AF$4, MasterData5[[#This Row],[Income ]]&lt;=$AB$12), "Yes", "")</f>
        <v/>
      </c>
      <c r="U2235" s="14" t="str">
        <f>IF(MasterData5[[#This Row],[MntWines]]&gt;=AB$4, "Yes", "")</f>
        <v/>
      </c>
      <c r="V2235" s="14" t="str">
        <f>IF(MasterData5[[#This Row],[MntFruits]]&gt;=AC$4, "Yes", "")</f>
        <v/>
      </c>
      <c r="W2235" s="14" t="str">
        <f>IF(MasterData5[[#This Row],[MntMeatProducts]]&gt;=AD$4, "Yes", "")</f>
        <v/>
      </c>
      <c r="X2235" s="14" t="str">
        <f>IF(MasterData5[[#This Row],[MntFishProducts]]&gt;=AE$4, "Yes", "")</f>
        <v/>
      </c>
      <c r="Y2235" s="14" t="str">
        <f>IF(MasterData5[[#This Row],[MntSweetProducts]]&gt;=AF$4, "Yes", "")</f>
        <v/>
      </c>
    </row>
    <row r="2236" spans="1:25" x14ac:dyDescent="0.3">
      <c r="A2236">
        <v>11171</v>
      </c>
      <c r="B2236" s="10">
        <v>292</v>
      </c>
      <c r="C2236" s="10">
        <v>3</v>
      </c>
      <c r="D2236" s="10">
        <v>77</v>
      </c>
      <c r="E2236" s="10">
        <v>10</v>
      </c>
      <c r="F2236" s="10">
        <v>3</v>
      </c>
      <c r="G2236" s="10">
        <v>26</v>
      </c>
      <c r="H2236" s="24">
        <f>2021-'Customer Profile'!B2235</f>
        <v>56</v>
      </c>
      <c r="I2236" s="10">
        <f>IF(Analysis!$B$60="Wine",B2236,IF(Analysis!$B$60="Fruit",C2236,IF(Analysis!$B$60="Meat",D2236,IF(Analysis!$B$60="Fish",E2236,IF(Analysis!$B$60="Sweet",F2236,"")))))</f>
        <v>10</v>
      </c>
      <c r="J2236" s="10">
        <v>56962</v>
      </c>
      <c r="K2236" s="10" t="str">
        <f>IF(MasterData5[[#This Row],[Income ]]&gt;$AB$12, "Above", "Below")</f>
        <v>Above</v>
      </c>
      <c r="L2236" s="10">
        <f>SUM(MasterData5[[#This Row],[MntWines]:[MntSweetProducts]])</f>
        <v>385</v>
      </c>
      <c r="M2236" s="53" t="str">
        <f>IF(MasterData5[[#This Row],[Total Purchase]]&gt;=500, "Over $500", "")</f>
        <v/>
      </c>
      <c r="N2236" s="10"/>
      <c r="O2236" s="14" t="str">
        <f>IF(AND(MasterData5[[#This Row],[MntWines]]&gt;=AB$4, MasterData5[[#This Row],[Income ]]&lt;=$AB$12), "Yes", "")</f>
        <v/>
      </c>
      <c r="P2236" s="14" t="str">
        <f>IF(AND(MasterData5[[#This Row],[MntFruits]]&gt;=AC$4, MasterData5[[#This Row],[Income ]]&lt;=$AB$12), "Yes", "")</f>
        <v/>
      </c>
      <c r="Q2236" s="14" t="str">
        <f>IF(AND(MasterData5[[#This Row],[MntMeatProducts]]&gt;=AD$4, MasterData5[[#This Row],[Income ]]&lt;=$AB$12), "Yes", "")</f>
        <v/>
      </c>
      <c r="R2236" s="14" t="str">
        <f>IF(AND(MasterData5[[#This Row],[MntFishProducts]]&gt;=AE$4, MasterData5[[#This Row],[Income ]]&lt;=$AB$12), "Yes", "")</f>
        <v/>
      </c>
      <c r="S2236" s="14" t="str">
        <f>IF(AND(MasterData5[[#This Row],[MntSweetProducts]]&gt;=AF$4, MasterData5[[#This Row],[Income ]]&lt;=$AB$12), "Yes", "")</f>
        <v/>
      </c>
      <c r="U2236" s="14" t="str">
        <f>IF(MasterData5[[#This Row],[MntWines]]&gt;=AB$4, "Yes", "")</f>
        <v/>
      </c>
      <c r="V2236" s="14" t="str">
        <f>IF(MasterData5[[#This Row],[MntFruits]]&gt;=AC$4, "Yes", "")</f>
        <v/>
      </c>
      <c r="W2236" s="14" t="str">
        <f>IF(MasterData5[[#This Row],[MntMeatProducts]]&gt;=AD$4, "Yes", "")</f>
        <v/>
      </c>
      <c r="X2236" s="14" t="str">
        <f>IF(MasterData5[[#This Row],[MntFishProducts]]&gt;=AE$4, "Yes", "")</f>
        <v/>
      </c>
      <c r="Y2236" s="14" t="str">
        <f>IF(MasterData5[[#This Row],[MntSweetProducts]]&gt;=AF$4, "Yes", "")</f>
        <v/>
      </c>
    </row>
    <row r="2237" spans="1:25" x14ac:dyDescent="0.3">
      <c r="A2237">
        <v>11176</v>
      </c>
      <c r="B2237" s="10">
        <v>376</v>
      </c>
      <c r="C2237" s="10">
        <v>9</v>
      </c>
      <c r="D2237" s="10">
        <v>83</v>
      </c>
      <c r="E2237" s="10">
        <v>19</v>
      </c>
      <c r="F2237" s="10">
        <v>4</v>
      </c>
      <c r="G2237" s="10">
        <v>4</v>
      </c>
      <c r="H2237" s="24">
        <f>2021-'Customer Profile'!B2236</f>
        <v>51</v>
      </c>
      <c r="I2237" s="10">
        <f>IF(Analysis!$B$60="Wine",B2237,IF(Analysis!$B$60="Fruit",C2237,IF(Analysis!$B$60="Meat",D2237,IF(Analysis!$B$60="Fish",E2237,IF(Analysis!$B$60="Sweet",F2237,"")))))</f>
        <v>19</v>
      </c>
      <c r="J2237" s="10">
        <v>65968</v>
      </c>
      <c r="K2237" s="10" t="str">
        <f>IF(MasterData5[[#This Row],[Income ]]&gt;$AB$12, "Above", "Below")</f>
        <v>Above</v>
      </c>
      <c r="L2237" s="10">
        <f>SUM(MasterData5[[#This Row],[MntWines]:[MntSweetProducts]])</f>
        <v>491</v>
      </c>
      <c r="M2237" s="53" t="str">
        <f>IF(MasterData5[[#This Row],[Total Purchase]]&gt;=500, "Over $500", "")</f>
        <v/>
      </c>
      <c r="N2237" s="10"/>
      <c r="O2237" s="14" t="str">
        <f>IF(AND(MasterData5[[#This Row],[MntWines]]&gt;=AB$4, MasterData5[[#This Row],[Income ]]&lt;=$AB$12), "Yes", "")</f>
        <v/>
      </c>
      <c r="P2237" s="14" t="str">
        <f>IF(AND(MasterData5[[#This Row],[MntFruits]]&gt;=AC$4, MasterData5[[#This Row],[Income ]]&lt;=$AB$12), "Yes", "")</f>
        <v/>
      </c>
      <c r="Q2237" s="14" t="str">
        <f>IF(AND(MasterData5[[#This Row],[MntMeatProducts]]&gt;=AD$4, MasterData5[[#This Row],[Income ]]&lt;=$AB$12), "Yes", "")</f>
        <v/>
      </c>
      <c r="R2237" s="14" t="str">
        <f>IF(AND(MasterData5[[#This Row],[MntFishProducts]]&gt;=AE$4, MasterData5[[#This Row],[Income ]]&lt;=$AB$12), "Yes", "")</f>
        <v/>
      </c>
      <c r="S2237" s="14" t="str">
        <f>IF(AND(MasterData5[[#This Row],[MntSweetProducts]]&gt;=AF$4, MasterData5[[#This Row],[Income ]]&lt;=$AB$12), "Yes", "")</f>
        <v/>
      </c>
      <c r="U2237" s="14" t="str">
        <f>IF(MasterData5[[#This Row],[MntWines]]&gt;=AB$4, "Yes", "")</f>
        <v>Yes</v>
      </c>
      <c r="V2237" s="14" t="str">
        <f>IF(MasterData5[[#This Row],[MntFruits]]&gt;=AC$4, "Yes", "")</f>
        <v/>
      </c>
      <c r="W2237" s="14" t="str">
        <f>IF(MasterData5[[#This Row],[MntMeatProducts]]&gt;=AD$4, "Yes", "")</f>
        <v/>
      </c>
      <c r="X2237" s="14" t="str">
        <f>IF(MasterData5[[#This Row],[MntFishProducts]]&gt;=AE$4, "Yes", "")</f>
        <v/>
      </c>
      <c r="Y2237" s="14" t="str">
        <f>IF(MasterData5[[#This Row],[MntSweetProducts]]&gt;=AF$4, "Yes", "")</f>
        <v/>
      </c>
    </row>
    <row r="2238" spans="1:25" x14ac:dyDescent="0.3">
      <c r="A2238">
        <v>11178</v>
      </c>
      <c r="B2238" s="10">
        <v>15</v>
      </c>
      <c r="C2238" s="10">
        <v>2</v>
      </c>
      <c r="D2238" s="10">
        <v>10</v>
      </c>
      <c r="E2238" s="10">
        <v>0</v>
      </c>
      <c r="F2238" s="10">
        <v>1</v>
      </c>
      <c r="G2238" s="10">
        <v>4</v>
      </c>
      <c r="H2238" s="24">
        <f>2021-'Customer Profile'!B2237</f>
        <v>49</v>
      </c>
      <c r="I2238" s="10">
        <f>IF(Analysis!$B$60="Wine",B2238,IF(Analysis!$B$60="Fruit",C2238,IF(Analysis!$B$60="Meat",D2238,IF(Analysis!$B$60="Fish",E2238,IF(Analysis!$B$60="Sweet",F2238,"")))))</f>
        <v>0</v>
      </c>
      <c r="J2238" s="10">
        <v>42394</v>
      </c>
      <c r="K2238" s="10" t="str">
        <f>IF(MasterData5[[#This Row],[Income ]]&gt;$AB$12, "Above", "Below")</f>
        <v>Below</v>
      </c>
      <c r="L2238" s="10">
        <f>SUM(MasterData5[[#This Row],[MntWines]:[MntSweetProducts]])</f>
        <v>28</v>
      </c>
      <c r="M2238" s="53" t="str">
        <f>IF(MasterData5[[#This Row],[Total Purchase]]&gt;=500, "Over $500", "")</f>
        <v/>
      </c>
      <c r="N2238" s="10"/>
      <c r="O2238" s="14" t="str">
        <f>IF(AND(MasterData5[[#This Row],[MntWines]]&gt;=AB$4, MasterData5[[#This Row],[Income ]]&lt;=$AB$12), "Yes", "")</f>
        <v/>
      </c>
      <c r="P2238" s="14" t="str">
        <f>IF(AND(MasterData5[[#This Row],[MntFruits]]&gt;=AC$4, MasterData5[[#This Row],[Income ]]&lt;=$AB$12), "Yes", "")</f>
        <v/>
      </c>
      <c r="Q2238" s="14" t="str">
        <f>IF(AND(MasterData5[[#This Row],[MntMeatProducts]]&gt;=AD$4, MasterData5[[#This Row],[Income ]]&lt;=$AB$12), "Yes", "")</f>
        <v/>
      </c>
      <c r="R2238" s="14" t="str">
        <f>IF(AND(MasterData5[[#This Row],[MntFishProducts]]&gt;=AE$4, MasterData5[[#This Row],[Income ]]&lt;=$AB$12), "Yes", "")</f>
        <v/>
      </c>
      <c r="S2238" s="14" t="str">
        <f>IF(AND(MasterData5[[#This Row],[MntSweetProducts]]&gt;=AF$4, MasterData5[[#This Row],[Income ]]&lt;=$AB$12), "Yes", "")</f>
        <v/>
      </c>
      <c r="U2238" s="14" t="str">
        <f>IF(MasterData5[[#This Row],[MntWines]]&gt;=AB$4, "Yes", "")</f>
        <v/>
      </c>
      <c r="V2238" s="14" t="str">
        <f>IF(MasterData5[[#This Row],[MntFruits]]&gt;=AC$4, "Yes", "")</f>
        <v/>
      </c>
      <c r="W2238" s="14" t="str">
        <f>IF(MasterData5[[#This Row],[MntMeatProducts]]&gt;=AD$4, "Yes", "")</f>
        <v/>
      </c>
      <c r="X2238" s="14" t="str">
        <f>IF(MasterData5[[#This Row],[MntFishProducts]]&gt;=AE$4, "Yes", "")</f>
        <v/>
      </c>
      <c r="Y2238" s="14" t="str">
        <f>IF(MasterData5[[#This Row],[MntSweetProducts]]&gt;=AF$4, "Yes", "")</f>
        <v/>
      </c>
    </row>
    <row r="2239" spans="1:25" x14ac:dyDescent="0.3">
      <c r="A2239">
        <v>11181</v>
      </c>
      <c r="B2239" s="10">
        <v>2</v>
      </c>
      <c r="C2239" s="10">
        <v>1</v>
      </c>
      <c r="D2239" s="10">
        <v>2</v>
      </c>
      <c r="E2239" s="10">
        <v>1</v>
      </c>
      <c r="F2239" s="10">
        <v>1</v>
      </c>
      <c r="G2239" s="10">
        <v>1</v>
      </c>
      <c r="H2239" s="24">
        <f>2021-'Customer Profile'!B2238</f>
        <v>72</v>
      </c>
      <c r="I2239" s="10">
        <f>IF(Analysis!$B$60="Wine",B2239,IF(Analysis!$B$60="Fruit",C2239,IF(Analysis!$B$60="Meat",D2239,IF(Analysis!$B$60="Fish",E2239,IF(Analysis!$B$60="Sweet",F2239,"")))))</f>
        <v>1</v>
      </c>
      <c r="J2239" s="10">
        <v>156924</v>
      </c>
      <c r="K2239" s="10" t="str">
        <f>IF(MasterData5[[#This Row],[Income ]]&gt;$AB$12, "Above", "Below")</f>
        <v>Above</v>
      </c>
      <c r="L2239" s="10">
        <f>SUM(MasterData5[[#This Row],[MntWines]:[MntSweetProducts]])</f>
        <v>7</v>
      </c>
      <c r="M2239" s="53" t="str">
        <f>IF(MasterData5[[#This Row],[Total Purchase]]&gt;=500, "Over $500", "")</f>
        <v/>
      </c>
      <c r="N2239" s="10"/>
      <c r="O2239" s="14" t="str">
        <f>IF(AND(MasterData5[[#This Row],[MntWines]]&gt;=AB$4, MasterData5[[#This Row],[Income ]]&lt;=$AB$12), "Yes", "")</f>
        <v/>
      </c>
      <c r="P2239" s="14" t="str">
        <f>IF(AND(MasterData5[[#This Row],[MntFruits]]&gt;=AC$4, MasterData5[[#This Row],[Income ]]&lt;=$AB$12), "Yes", "")</f>
        <v/>
      </c>
      <c r="Q2239" s="14" t="str">
        <f>IF(AND(MasterData5[[#This Row],[MntMeatProducts]]&gt;=AD$4, MasterData5[[#This Row],[Income ]]&lt;=$AB$12), "Yes", "")</f>
        <v/>
      </c>
      <c r="R2239" s="14" t="str">
        <f>IF(AND(MasterData5[[#This Row],[MntFishProducts]]&gt;=AE$4, MasterData5[[#This Row],[Income ]]&lt;=$AB$12), "Yes", "")</f>
        <v/>
      </c>
      <c r="S2239" s="14" t="str">
        <f>IF(AND(MasterData5[[#This Row],[MntSweetProducts]]&gt;=AF$4, MasterData5[[#This Row],[Income ]]&lt;=$AB$12), "Yes", "")</f>
        <v/>
      </c>
      <c r="U2239" s="14" t="str">
        <f>IF(MasterData5[[#This Row],[MntWines]]&gt;=AB$4, "Yes", "")</f>
        <v/>
      </c>
      <c r="V2239" s="14" t="str">
        <f>IF(MasterData5[[#This Row],[MntFruits]]&gt;=AC$4, "Yes", "")</f>
        <v/>
      </c>
      <c r="W2239" s="14" t="str">
        <f>IF(MasterData5[[#This Row],[MntMeatProducts]]&gt;=AD$4, "Yes", "")</f>
        <v/>
      </c>
      <c r="X2239" s="14" t="str">
        <f>IF(MasterData5[[#This Row],[MntFishProducts]]&gt;=AE$4, "Yes", "")</f>
        <v/>
      </c>
      <c r="Y2239" s="14" t="str">
        <f>IF(MasterData5[[#This Row],[MntSweetProducts]]&gt;=AF$4, "Yes", "")</f>
        <v/>
      </c>
    </row>
    <row r="2240" spans="1:25" x14ac:dyDescent="0.3">
      <c r="A2240">
        <v>11187</v>
      </c>
      <c r="B2240" s="10">
        <v>2</v>
      </c>
      <c r="C2240" s="10">
        <v>8</v>
      </c>
      <c r="D2240" s="10">
        <v>10</v>
      </c>
      <c r="E2240" s="10">
        <v>12</v>
      </c>
      <c r="F2240" s="10">
        <v>14</v>
      </c>
      <c r="G2240" s="10">
        <v>23</v>
      </c>
      <c r="H2240" s="24">
        <f>2021-'Customer Profile'!B2239</f>
        <v>43</v>
      </c>
      <c r="I2240" s="10">
        <f>IF(Analysis!$B$60="Wine",B2240,IF(Analysis!$B$60="Fruit",C2240,IF(Analysis!$B$60="Meat",D2240,IF(Analysis!$B$60="Fish",E2240,IF(Analysis!$B$60="Sweet",F2240,"")))))</f>
        <v>12</v>
      </c>
      <c r="J2240" s="10">
        <v>26487</v>
      </c>
      <c r="K2240" s="10" t="str">
        <f>IF(MasterData5[[#This Row],[Income ]]&gt;$AB$12, "Above", "Below")</f>
        <v>Below</v>
      </c>
      <c r="L2240" s="10">
        <f>SUM(MasterData5[[#This Row],[MntWines]:[MntSweetProducts]])</f>
        <v>46</v>
      </c>
      <c r="M2240" s="53" t="str">
        <f>IF(MasterData5[[#This Row],[Total Purchase]]&gt;=500, "Over $500", "")</f>
        <v/>
      </c>
      <c r="N2240" s="10"/>
      <c r="O2240" s="14" t="str">
        <f>IF(AND(MasterData5[[#This Row],[MntWines]]&gt;=AB$4, MasterData5[[#This Row],[Income ]]&lt;=$AB$12), "Yes", "")</f>
        <v/>
      </c>
      <c r="P2240" s="14" t="str">
        <f>IF(AND(MasterData5[[#This Row],[MntFruits]]&gt;=AC$4, MasterData5[[#This Row],[Income ]]&lt;=$AB$12), "Yes", "")</f>
        <v/>
      </c>
      <c r="Q2240" s="14" t="str">
        <f>IF(AND(MasterData5[[#This Row],[MntMeatProducts]]&gt;=AD$4, MasterData5[[#This Row],[Income ]]&lt;=$AB$12), "Yes", "")</f>
        <v/>
      </c>
      <c r="R2240" s="14" t="str">
        <f>IF(AND(MasterData5[[#This Row],[MntFishProducts]]&gt;=AE$4, MasterData5[[#This Row],[Income ]]&lt;=$AB$12), "Yes", "")</f>
        <v/>
      </c>
      <c r="S2240" s="14" t="str">
        <f>IF(AND(MasterData5[[#This Row],[MntSweetProducts]]&gt;=AF$4, MasterData5[[#This Row],[Income ]]&lt;=$AB$12), "Yes", "")</f>
        <v/>
      </c>
      <c r="U2240" s="14" t="str">
        <f>IF(MasterData5[[#This Row],[MntWines]]&gt;=AB$4, "Yes", "")</f>
        <v/>
      </c>
      <c r="V2240" s="14" t="str">
        <f>IF(MasterData5[[#This Row],[MntFruits]]&gt;=AC$4, "Yes", "")</f>
        <v/>
      </c>
      <c r="W2240" s="14" t="str">
        <f>IF(MasterData5[[#This Row],[MntMeatProducts]]&gt;=AD$4, "Yes", "")</f>
        <v/>
      </c>
      <c r="X2240" s="14" t="str">
        <f>IF(MasterData5[[#This Row],[MntFishProducts]]&gt;=AE$4, "Yes", "")</f>
        <v/>
      </c>
      <c r="Y2240" s="14" t="str">
        <f>IF(MasterData5[[#This Row],[MntSweetProducts]]&gt;=AF$4, "Yes", "")</f>
        <v/>
      </c>
    </row>
    <row r="2241" spans="1:25" x14ac:dyDescent="0.3">
      <c r="A2241">
        <v>11188</v>
      </c>
      <c r="B2241" s="10">
        <v>15</v>
      </c>
      <c r="C2241" s="10">
        <v>10</v>
      </c>
      <c r="D2241" s="10">
        <v>19</v>
      </c>
      <c r="E2241" s="10">
        <v>8</v>
      </c>
      <c r="F2241" s="10">
        <v>17</v>
      </c>
      <c r="G2241" s="10">
        <v>20</v>
      </c>
      <c r="H2241" s="24">
        <f>2021-'Customer Profile'!B2240</f>
        <v>64</v>
      </c>
      <c r="I2241" s="10">
        <f>IF(Analysis!$B$60="Wine",B2241,IF(Analysis!$B$60="Fruit",C2241,IF(Analysis!$B$60="Meat",D2241,IF(Analysis!$B$60="Fish",E2241,IF(Analysis!$B$60="Sweet",F2241,"")))))</f>
        <v>8</v>
      </c>
      <c r="J2241" s="10">
        <v>26091</v>
      </c>
      <c r="K2241" s="10" t="str">
        <f>IF(MasterData5[[#This Row],[Income ]]&gt;$AB$12, "Above", "Below")</f>
        <v>Below</v>
      </c>
      <c r="L2241" s="10">
        <f>SUM(MasterData5[[#This Row],[MntWines]:[MntSweetProducts]])</f>
        <v>69</v>
      </c>
      <c r="M2241" s="53" t="str">
        <f>IF(MasterData5[[#This Row],[Total Purchase]]&gt;=500, "Over $500", "")</f>
        <v/>
      </c>
      <c r="N2241" s="10"/>
      <c r="O2241" s="14" t="str">
        <f>IF(AND(MasterData5[[#This Row],[MntWines]]&gt;=AB$4, MasterData5[[#This Row],[Income ]]&lt;=$AB$12), "Yes", "")</f>
        <v/>
      </c>
      <c r="P2241" s="14" t="str">
        <f>IF(AND(MasterData5[[#This Row],[MntFruits]]&gt;=AC$4, MasterData5[[#This Row],[Income ]]&lt;=$AB$12), "Yes", "")</f>
        <v/>
      </c>
      <c r="Q2241" s="14" t="str">
        <f>IF(AND(MasterData5[[#This Row],[MntMeatProducts]]&gt;=AD$4, MasterData5[[#This Row],[Income ]]&lt;=$AB$12), "Yes", "")</f>
        <v/>
      </c>
      <c r="R2241" s="14" t="str">
        <f>IF(AND(MasterData5[[#This Row],[MntFishProducts]]&gt;=AE$4, MasterData5[[#This Row],[Income ]]&lt;=$AB$12), "Yes", "")</f>
        <v/>
      </c>
      <c r="S2241" s="14" t="str">
        <f>IF(AND(MasterData5[[#This Row],[MntSweetProducts]]&gt;=AF$4, MasterData5[[#This Row],[Income ]]&lt;=$AB$12), "Yes", "")</f>
        <v/>
      </c>
      <c r="U2241" s="14" t="str">
        <f>IF(MasterData5[[#This Row],[MntWines]]&gt;=AB$4, "Yes", "")</f>
        <v/>
      </c>
      <c r="V2241" s="14" t="str">
        <f>IF(MasterData5[[#This Row],[MntFruits]]&gt;=AC$4, "Yes", "")</f>
        <v/>
      </c>
      <c r="W2241" s="14" t="str">
        <f>IF(MasterData5[[#This Row],[MntMeatProducts]]&gt;=AD$4, "Yes", "")</f>
        <v/>
      </c>
      <c r="X2241" s="14" t="str">
        <f>IF(MasterData5[[#This Row],[MntFishProducts]]&gt;=AE$4, "Yes", "")</f>
        <v/>
      </c>
      <c r="Y2241" s="14" t="str">
        <f>IF(MasterData5[[#This Row],[MntSweetProducts]]&gt;=AF$4, "Yes", "")</f>
        <v/>
      </c>
    </row>
    <row r="2242" spans="1:25" x14ac:dyDescent="0.3">
      <c r="A2242">
        <v>11191</v>
      </c>
      <c r="B2242" s="10">
        <v>37</v>
      </c>
      <c r="C2242" s="10">
        <v>32</v>
      </c>
      <c r="D2242" s="10">
        <v>38</v>
      </c>
      <c r="E2242" s="10">
        <v>11</v>
      </c>
      <c r="F2242" s="10">
        <v>3</v>
      </c>
      <c r="G2242" s="10">
        <v>18</v>
      </c>
      <c r="H2242" s="24">
        <f>2021-'Customer Profile'!B2241</f>
        <v>35</v>
      </c>
      <c r="I2242" s="10">
        <f>IF(Analysis!$B$60="Wine",B2242,IF(Analysis!$B$60="Fruit",C2242,IF(Analysis!$B$60="Meat",D2242,IF(Analysis!$B$60="Fish",E2242,IF(Analysis!$B$60="Sweet",F2242,"")))))</f>
        <v>11</v>
      </c>
      <c r="J2242" s="10">
        <v>41411</v>
      </c>
      <c r="K2242" s="10" t="str">
        <f>IF(MasterData5[[#This Row],[Income ]]&gt;$AB$12, "Above", "Below")</f>
        <v>Below</v>
      </c>
      <c r="L2242" s="10">
        <f>SUM(MasterData5[[#This Row],[MntWines]:[MntSweetProducts]])</f>
        <v>121</v>
      </c>
      <c r="M2242" s="53" t="str">
        <f>IF(MasterData5[[#This Row],[Total Purchase]]&gt;=500, "Over $500", "")</f>
        <v/>
      </c>
      <c r="N2242" s="10"/>
      <c r="O2242" s="14" t="str">
        <f>IF(AND(MasterData5[[#This Row],[MntWines]]&gt;=AB$4, MasterData5[[#This Row],[Income ]]&lt;=$AB$12), "Yes", "")</f>
        <v/>
      </c>
      <c r="P2242" s="14" t="str">
        <f>IF(AND(MasterData5[[#This Row],[MntFruits]]&gt;=AC$4, MasterData5[[#This Row],[Income ]]&lt;=$AB$12), "Yes", "")</f>
        <v>Yes</v>
      </c>
      <c r="Q2242" s="14" t="str">
        <f>IF(AND(MasterData5[[#This Row],[MntMeatProducts]]&gt;=AD$4, MasterData5[[#This Row],[Income ]]&lt;=$AB$12), "Yes", "")</f>
        <v/>
      </c>
      <c r="R2242" s="14" t="str">
        <f>IF(AND(MasterData5[[#This Row],[MntFishProducts]]&gt;=AE$4, MasterData5[[#This Row],[Income ]]&lt;=$AB$12), "Yes", "")</f>
        <v/>
      </c>
      <c r="S2242" s="14" t="str">
        <f>IF(AND(MasterData5[[#This Row],[MntSweetProducts]]&gt;=AF$4, MasterData5[[#This Row],[Income ]]&lt;=$AB$12), "Yes", "")</f>
        <v/>
      </c>
      <c r="U2242" s="14" t="str">
        <f>IF(MasterData5[[#This Row],[MntWines]]&gt;=AB$4, "Yes", "")</f>
        <v/>
      </c>
      <c r="V2242" s="14" t="str">
        <f>IF(MasterData5[[#This Row],[MntFruits]]&gt;=AC$4, "Yes", "")</f>
        <v>Yes</v>
      </c>
      <c r="W2242" s="14" t="str">
        <f>IF(MasterData5[[#This Row],[MntMeatProducts]]&gt;=AD$4, "Yes", "")</f>
        <v/>
      </c>
      <c r="X2242" s="14" t="str">
        <f>IF(MasterData5[[#This Row],[MntFishProducts]]&gt;=AE$4, "Yes", "")</f>
        <v/>
      </c>
      <c r="Y2242" s="14" t="str">
        <f>IF(MasterData5[[#This Row],[MntSweetProducts]]&gt;=AF$4, "Yes", "")</f>
        <v/>
      </c>
    </row>
    <row r="2243" spans="1:25" x14ac:dyDescent="0.3">
      <c r="L2243">
        <f>MEDIAN(MasterData5[Total Purchase])</f>
        <v>341</v>
      </c>
      <c r="N2243" s="10"/>
      <c r="O2243" s="37"/>
      <c r="P2243" s="37"/>
      <c r="Q2243" s="37"/>
      <c r="R2243" s="37"/>
      <c r="S2243" s="37"/>
    </row>
  </sheetData>
  <mergeCells count="1">
    <mergeCell ref="AB2:AF2"/>
  </mergeCells>
  <conditionalFormatting sqref="H3:H2242">
    <cfRule type="cellIs" dxfId="66" priority="2" operator="between">
      <formula>45</formula>
      <formula>50</formula>
    </cfRule>
  </conditionalFormatting>
  <conditionalFormatting sqref="B3:B2242">
    <cfRule type="cellIs" dxfId="65" priority="1" operator="between">
      <formula>0</formula>
      <formula>90</formula>
    </cfRule>
  </conditionalFormatting>
  <dataValidations count="2">
    <dataValidation type="list" allowBlank="1" showInputMessage="1" showErrorMessage="1" sqref="AH3" xr:uid="{CC568369-6846-44C3-96DB-F986FCB1F0B4}">
      <formula1>$C$2:$G$2</formula1>
    </dataValidation>
    <dataValidation type="list" allowBlank="1" showInputMessage="1" showErrorMessage="1" sqref="I1" xr:uid="{8BF60669-A1A1-45C5-8623-628B90538534}">
      <formula1>$AB$8:$AF$8</formula1>
    </dataValidation>
  </dataValidations>
  <pageMargins left="0.7" right="0.7" top="0.75" bottom="0.75" header="0.3" footer="0.3"/>
  <pageSetup orientation="portrait" horizontalDpi="1200" verticalDpi="1200" r:id="rId1"/>
  <drawing r:id="rId2"/>
  <tableParts count="3"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8CEAF4E-7799-4FAA-888A-E2A79EE051FA}">
          <x14:formula1>
            <xm:f>Analysis!$A$12:$A$14</xm:f>
          </x14:formula1>
          <xm:sqref>AB2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19E3A-224D-47FD-B197-A63A30950571}">
  <sheetPr codeName="Sheet2"/>
  <dimension ref="A1:AF2241"/>
  <sheetViews>
    <sheetView zoomScale="55" zoomScaleNormal="55" workbookViewId="0">
      <pane xSplit="1" topLeftCell="B1" activePane="topRight" state="frozen"/>
      <selection pane="topRight" activeCell="K27" sqref="K27"/>
    </sheetView>
  </sheetViews>
  <sheetFormatPr defaultRowHeight="14" x14ac:dyDescent="0.3"/>
  <cols>
    <col min="1" max="4" width="10.4140625" customWidth="1"/>
    <col min="5" max="5" width="12.33203125" customWidth="1"/>
    <col min="6" max="7" width="10.4140625" customWidth="1"/>
    <col min="8" max="8" width="14.75" customWidth="1"/>
    <col min="9" max="11" width="10.414062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26</v>
      </c>
      <c r="K1" t="s">
        <v>27</v>
      </c>
      <c r="L1" t="s">
        <v>16</v>
      </c>
      <c r="M1" t="s">
        <v>75</v>
      </c>
      <c r="N1" t="s">
        <v>9</v>
      </c>
      <c r="O1" t="s">
        <v>11</v>
      </c>
      <c r="P1" t="s">
        <v>12</v>
      </c>
      <c r="Q1" t="s">
        <v>10</v>
      </c>
      <c r="R1" t="s">
        <v>13</v>
      </c>
      <c r="S1" t="s">
        <v>96</v>
      </c>
      <c r="T1" t="s">
        <v>17</v>
      </c>
      <c r="U1" t="s">
        <v>18</v>
      </c>
      <c r="V1" t="s">
        <v>92</v>
      </c>
      <c r="W1" t="s">
        <v>97</v>
      </c>
    </row>
    <row r="2" spans="1:23" x14ac:dyDescent="0.3">
      <c r="A2">
        <v>0</v>
      </c>
      <c r="B2">
        <v>1985</v>
      </c>
      <c r="C2" t="s">
        <v>28</v>
      </c>
      <c r="D2" t="s">
        <v>33</v>
      </c>
      <c r="E2" s="1">
        <v>70951</v>
      </c>
      <c r="F2">
        <v>0</v>
      </c>
      <c r="G2">
        <v>0</v>
      </c>
      <c r="H2" s="3">
        <v>41398</v>
      </c>
      <c r="I2">
        <v>66</v>
      </c>
      <c r="J2">
        <v>0</v>
      </c>
      <c r="K2" t="s">
        <v>43</v>
      </c>
      <c r="L2">
        <v>3</v>
      </c>
      <c r="M2">
        <f>2021-MasterData4[[#This Row],[Year_Birth]]</f>
        <v>36</v>
      </c>
      <c r="N2" s="10">
        <v>239</v>
      </c>
      <c r="O2" s="10">
        <v>554</v>
      </c>
      <c r="P2" s="10">
        <v>254</v>
      </c>
      <c r="Q2" s="10">
        <v>10</v>
      </c>
      <c r="R2" s="10">
        <v>87</v>
      </c>
      <c r="S2" s="24">
        <f>MasterData4[[#This Row],[Kidhome]]+MasterData4[[#This Row],[Teenhome]]</f>
        <v>0</v>
      </c>
      <c r="T2" s="53">
        <v>4</v>
      </c>
      <c r="U2" s="53">
        <v>9</v>
      </c>
      <c r="V2" s="10">
        <f>SUM(MasterData4[[#This Row],[MntWines]:[MntSweetProducts]])</f>
        <v>1144</v>
      </c>
      <c r="W2">
        <v>2</v>
      </c>
    </row>
    <row r="3" spans="1:23" x14ac:dyDescent="0.3">
      <c r="A3">
        <v>1</v>
      </c>
      <c r="B3">
        <v>1961</v>
      </c>
      <c r="C3" t="s">
        <v>28</v>
      </c>
      <c r="D3" t="s">
        <v>31</v>
      </c>
      <c r="E3" s="2">
        <v>57091</v>
      </c>
      <c r="F3">
        <v>0</v>
      </c>
      <c r="G3">
        <v>0</v>
      </c>
      <c r="H3" s="3">
        <v>41805</v>
      </c>
      <c r="I3">
        <v>0</v>
      </c>
      <c r="J3">
        <v>0</v>
      </c>
      <c r="K3" t="s">
        <v>32</v>
      </c>
      <c r="L3">
        <v>7</v>
      </c>
      <c r="M3">
        <f>2021-MasterData4[[#This Row],[Year_Birth]]</f>
        <v>60</v>
      </c>
      <c r="N3" s="10">
        <v>464</v>
      </c>
      <c r="O3" s="10">
        <v>64</v>
      </c>
      <c r="P3" s="10">
        <v>7</v>
      </c>
      <c r="Q3" s="10">
        <v>5</v>
      </c>
      <c r="R3" s="10">
        <v>0</v>
      </c>
      <c r="S3" s="24">
        <f>MasterData4[[#This Row],[Kidhome]]+MasterData4[[#This Row],[Teenhome]]</f>
        <v>0</v>
      </c>
      <c r="T3" s="53">
        <v>3</v>
      </c>
      <c r="U3" s="53">
        <v>7</v>
      </c>
      <c r="V3" s="10">
        <f>SUM(MasterData4[[#This Row],[MntWines]:[MntSweetProducts]])</f>
        <v>540</v>
      </c>
      <c r="W3">
        <v>2</v>
      </c>
    </row>
    <row r="4" spans="1:23" x14ac:dyDescent="0.3">
      <c r="A4">
        <v>9</v>
      </c>
      <c r="B4">
        <v>1975</v>
      </c>
      <c r="C4" t="s">
        <v>41</v>
      </c>
      <c r="D4" t="s">
        <v>31</v>
      </c>
      <c r="E4" s="1">
        <v>46098</v>
      </c>
      <c r="F4">
        <v>1</v>
      </c>
      <c r="G4">
        <v>1</v>
      </c>
      <c r="H4" s="3">
        <v>41139</v>
      </c>
      <c r="I4">
        <v>86</v>
      </c>
      <c r="J4">
        <v>0</v>
      </c>
      <c r="K4" t="s">
        <v>32</v>
      </c>
      <c r="L4">
        <v>3</v>
      </c>
      <c r="M4">
        <f>2021-MasterData4[[#This Row],[Year_Birth]]</f>
        <v>46</v>
      </c>
      <c r="N4" s="10">
        <v>57</v>
      </c>
      <c r="O4" s="10">
        <v>27</v>
      </c>
      <c r="P4" s="10">
        <v>0</v>
      </c>
      <c r="Q4" s="10">
        <v>0</v>
      </c>
      <c r="R4" s="10">
        <v>0</v>
      </c>
      <c r="S4" s="24">
        <f>MasterData4[[#This Row],[Kidhome]]+MasterData4[[#This Row],[Teenhome]]</f>
        <v>2</v>
      </c>
      <c r="T4" s="53">
        <v>2</v>
      </c>
      <c r="U4" s="53">
        <v>2</v>
      </c>
      <c r="V4" s="10">
        <f>SUM(MasterData4[[#This Row],[MntWines]:[MntSweetProducts]])</f>
        <v>84</v>
      </c>
      <c r="W4">
        <v>4</v>
      </c>
    </row>
    <row r="5" spans="1:23" x14ac:dyDescent="0.3">
      <c r="A5">
        <v>13</v>
      </c>
      <c r="B5">
        <v>1947</v>
      </c>
      <c r="C5" t="s">
        <v>37</v>
      </c>
      <c r="D5" t="s">
        <v>42</v>
      </c>
      <c r="E5" s="1">
        <v>25358</v>
      </c>
      <c r="F5">
        <v>0</v>
      </c>
      <c r="G5">
        <v>1</v>
      </c>
      <c r="H5" s="3">
        <v>41477</v>
      </c>
      <c r="I5">
        <v>57</v>
      </c>
      <c r="J5">
        <v>0</v>
      </c>
      <c r="K5" t="s">
        <v>43</v>
      </c>
      <c r="L5">
        <v>1</v>
      </c>
      <c r="M5">
        <f>2021-MasterData4[[#This Row],[Year_Birth]]</f>
        <v>74</v>
      </c>
      <c r="N5" s="10">
        <v>19</v>
      </c>
      <c r="O5" s="10">
        <v>5</v>
      </c>
      <c r="P5" s="10">
        <v>0</v>
      </c>
      <c r="Q5" s="10">
        <v>0</v>
      </c>
      <c r="R5" s="10">
        <v>0</v>
      </c>
      <c r="S5" s="24">
        <f>MasterData4[[#This Row],[Kidhome]]+MasterData4[[#This Row],[Teenhome]]</f>
        <v>1</v>
      </c>
      <c r="T5" s="53">
        <v>0</v>
      </c>
      <c r="U5" s="53">
        <v>3</v>
      </c>
      <c r="V5" s="10">
        <f>SUM(MasterData4[[#This Row],[MntWines]:[MntSweetProducts]])</f>
        <v>24</v>
      </c>
      <c r="W5">
        <v>5</v>
      </c>
    </row>
    <row r="6" spans="1:23" x14ac:dyDescent="0.3">
      <c r="A6">
        <v>17</v>
      </c>
      <c r="B6">
        <v>1971</v>
      </c>
      <c r="C6" t="s">
        <v>37</v>
      </c>
      <c r="D6" t="s">
        <v>33</v>
      </c>
      <c r="E6" s="1">
        <v>60491</v>
      </c>
      <c r="F6">
        <v>0</v>
      </c>
      <c r="G6">
        <v>1</v>
      </c>
      <c r="H6" s="3">
        <v>41523</v>
      </c>
      <c r="I6">
        <v>81</v>
      </c>
      <c r="J6">
        <v>0</v>
      </c>
      <c r="K6" t="s">
        <v>30</v>
      </c>
      <c r="L6">
        <v>6</v>
      </c>
      <c r="M6">
        <f>2021-MasterData4[[#This Row],[Year_Birth]]</f>
        <v>50</v>
      </c>
      <c r="N6" s="10">
        <v>637</v>
      </c>
      <c r="O6" s="10">
        <v>237</v>
      </c>
      <c r="P6" s="10">
        <v>12</v>
      </c>
      <c r="Q6" s="10">
        <v>47</v>
      </c>
      <c r="R6" s="10">
        <v>19</v>
      </c>
      <c r="S6" s="24">
        <f>MasterData4[[#This Row],[Kidhome]]+MasterData4[[#This Row],[Teenhome]]</f>
        <v>1</v>
      </c>
      <c r="T6" s="53">
        <v>11</v>
      </c>
      <c r="U6" s="53">
        <v>7</v>
      </c>
      <c r="V6" s="10">
        <f>SUM(MasterData4[[#This Row],[MntWines]:[MntSweetProducts]])</f>
        <v>952</v>
      </c>
      <c r="W6">
        <v>5</v>
      </c>
    </row>
    <row r="7" spans="1:23" x14ac:dyDescent="0.3">
      <c r="A7">
        <v>20</v>
      </c>
      <c r="B7">
        <v>1965</v>
      </c>
      <c r="C7" t="s">
        <v>38</v>
      </c>
      <c r="D7" t="s">
        <v>33</v>
      </c>
      <c r="E7" s="1">
        <v>46891</v>
      </c>
      <c r="F7">
        <v>0</v>
      </c>
      <c r="G7">
        <v>1</v>
      </c>
      <c r="H7" s="3">
        <v>41518</v>
      </c>
      <c r="I7">
        <v>91</v>
      </c>
      <c r="J7">
        <v>0</v>
      </c>
      <c r="K7" t="s">
        <v>39</v>
      </c>
      <c r="L7">
        <v>2</v>
      </c>
      <c r="M7">
        <f>2021-MasterData4[[#This Row],[Year_Birth]]</f>
        <v>56</v>
      </c>
      <c r="N7" s="10">
        <v>43</v>
      </c>
      <c r="O7" s="10">
        <v>23</v>
      </c>
      <c r="P7" s="10">
        <v>29</v>
      </c>
      <c r="Q7" s="10">
        <v>12</v>
      </c>
      <c r="R7" s="10">
        <v>15</v>
      </c>
      <c r="S7" s="24">
        <f>MasterData4[[#This Row],[Kidhome]]+MasterData4[[#This Row],[Teenhome]]</f>
        <v>1</v>
      </c>
      <c r="T7" s="53">
        <v>1</v>
      </c>
      <c r="U7" s="53">
        <v>4</v>
      </c>
      <c r="V7" s="10">
        <f>SUM(MasterData4[[#This Row],[MntWines]:[MntSweetProducts]])</f>
        <v>122</v>
      </c>
      <c r="W7">
        <v>3</v>
      </c>
    </row>
    <row r="8" spans="1:23" x14ac:dyDescent="0.3">
      <c r="A8">
        <v>22</v>
      </c>
      <c r="B8">
        <v>1976</v>
      </c>
      <c r="C8" t="s">
        <v>28</v>
      </c>
      <c r="D8" t="s">
        <v>29</v>
      </c>
      <c r="E8" s="1">
        <v>46310</v>
      </c>
      <c r="F8">
        <v>1</v>
      </c>
      <c r="G8">
        <v>0</v>
      </c>
      <c r="H8" s="3">
        <v>41246</v>
      </c>
      <c r="I8">
        <v>99</v>
      </c>
      <c r="J8">
        <v>0</v>
      </c>
      <c r="K8" t="s">
        <v>30</v>
      </c>
      <c r="L8">
        <v>6</v>
      </c>
      <c r="M8">
        <f>2021-MasterData4[[#This Row],[Year_Birth]]</f>
        <v>45</v>
      </c>
      <c r="N8" s="10">
        <v>185</v>
      </c>
      <c r="O8" s="10">
        <v>88</v>
      </c>
      <c r="P8" s="10">
        <v>15</v>
      </c>
      <c r="Q8" s="10">
        <v>2</v>
      </c>
      <c r="R8" s="10">
        <v>5</v>
      </c>
      <c r="S8" s="24">
        <f>MasterData4[[#This Row],[Kidhome]]+MasterData4[[#This Row],[Teenhome]]</f>
        <v>1</v>
      </c>
      <c r="T8" s="53">
        <v>1</v>
      </c>
      <c r="U8" s="53">
        <v>5</v>
      </c>
      <c r="V8" s="10">
        <f>SUM(MasterData4[[#This Row],[MntWines]:[MntSweetProducts]])</f>
        <v>295</v>
      </c>
      <c r="W8">
        <v>2</v>
      </c>
    </row>
    <row r="9" spans="1:23" x14ac:dyDescent="0.3">
      <c r="A9">
        <v>24</v>
      </c>
      <c r="B9">
        <v>1960</v>
      </c>
      <c r="C9" t="s">
        <v>41</v>
      </c>
      <c r="D9" t="s">
        <v>35</v>
      </c>
      <c r="E9" s="1">
        <v>17144</v>
      </c>
      <c r="F9">
        <v>1</v>
      </c>
      <c r="G9">
        <v>1</v>
      </c>
      <c r="H9" s="3">
        <v>41685</v>
      </c>
      <c r="I9">
        <v>96</v>
      </c>
      <c r="J9">
        <v>0</v>
      </c>
      <c r="K9" t="s">
        <v>43</v>
      </c>
      <c r="L9">
        <v>3</v>
      </c>
      <c r="M9">
        <f>2021-MasterData4[[#This Row],[Year_Birth]]</f>
        <v>61</v>
      </c>
      <c r="N9" s="10">
        <v>18</v>
      </c>
      <c r="O9" s="10">
        <v>19</v>
      </c>
      <c r="P9" s="10">
        <v>0</v>
      </c>
      <c r="Q9" s="10">
        <v>2</v>
      </c>
      <c r="R9" s="10">
        <v>2</v>
      </c>
      <c r="S9" s="24">
        <f>MasterData4[[#This Row],[Kidhome]]+MasterData4[[#This Row],[Teenhome]]</f>
        <v>2</v>
      </c>
      <c r="T9" s="53">
        <v>0</v>
      </c>
      <c r="U9" s="53">
        <v>4</v>
      </c>
      <c r="V9" s="10">
        <f>SUM(MasterData4[[#This Row],[MntWines]:[MntSweetProducts]])</f>
        <v>41</v>
      </c>
      <c r="W9">
        <v>4</v>
      </c>
    </row>
    <row r="10" spans="1:23" x14ac:dyDescent="0.3">
      <c r="A10">
        <v>25</v>
      </c>
      <c r="B10">
        <v>1958</v>
      </c>
      <c r="C10" t="s">
        <v>28</v>
      </c>
      <c r="D10" t="s">
        <v>33</v>
      </c>
      <c r="E10" s="1">
        <v>65148</v>
      </c>
      <c r="F10">
        <v>0</v>
      </c>
      <c r="G10">
        <v>1</v>
      </c>
      <c r="H10" s="3">
        <v>41229</v>
      </c>
      <c r="I10">
        <v>9</v>
      </c>
      <c r="J10">
        <v>0</v>
      </c>
      <c r="K10" t="s">
        <v>32</v>
      </c>
      <c r="L10">
        <v>6</v>
      </c>
      <c r="M10">
        <f>2021-MasterData4[[#This Row],[Year_Birth]]</f>
        <v>63</v>
      </c>
      <c r="N10" s="10">
        <v>460</v>
      </c>
      <c r="O10" s="10">
        <v>422</v>
      </c>
      <c r="P10" s="10">
        <v>33</v>
      </c>
      <c r="Q10" s="10">
        <v>35</v>
      </c>
      <c r="R10" s="10">
        <v>12</v>
      </c>
      <c r="S10" s="24">
        <f>MasterData4[[#This Row],[Kidhome]]+MasterData4[[#This Row],[Teenhome]]</f>
        <v>1</v>
      </c>
      <c r="T10" s="53">
        <v>6</v>
      </c>
      <c r="U10" s="53">
        <v>7</v>
      </c>
      <c r="V10" s="10">
        <f>SUM(MasterData4[[#This Row],[MntWines]:[MntSweetProducts]])</f>
        <v>962</v>
      </c>
      <c r="W10">
        <v>2</v>
      </c>
    </row>
    <row r="11" spans="1:23" x14ac:dyDescent="0.3">
      <c r="A11">
        <v>35</v>
      </c>
      <c r="B11">
        <v>1987</v>
      </c>
      <c r="C11" t="s">
        <v>28</v>
      </c>
      <c r="D11" t="s">
        <v>33</v>
      </c>
      <c r="E11" s="1">
        <v>25545</v>
      </c>
      <c r="F11">
        <v>1</v>
      </c>
      <c r="G11">
        <v>0</v>
      </c>
      <c r="H11" s="3">
        <v>41160</v>
      </c>
      <c r="I11">
        <v>35</v>
      </c>
      <c r="J11">
        <v>0</v>
      </c>
      <c r="K11" t="s">
        <v>30</v>
      </c>
      <c r="L11">
        <v>2</v>
      </c>
      <c r="M11">
        <f>2021-MasterData4[[#This Row],[Year_Birth]]</f>
        <v>34</v>
      </c>
      <c r="N11" s="10">
        <v>32</v>
      </c>
      <c r="O11" s="10">
        <v>64</v>
      </c>
      <c r="P11" s="10">
        <v>16</v>
      </c>
      <c r="Q11" s="10">
        <v>1</v>
      </c>
      <c r="R11" s="10">
        <v>12</v>
      </c>
      <c r="S11" s="24">
        <f>MasterData4[[#This Row],[Kidhome]]+MasterData4[[#This Row],[Teenhome]]</f>
        <v>1</v>
      </c>
      <c r="T11" s="53">
        <v>2</v>
      </c>
      <c r="U11" s="53">
        <v>3</v>
      </c>
      <c r="V11" s="10">
        <f>SUM(MasterData4[[#This Row],[MntWines]:[MntSweetProducts]])</f>
        <v>125</v>
      </c>
      <c r="W11">
        <v>2</v>
      </c>
    </row>
    <row r="12" spans="1:23" x14ac:dyDescent="0.3">
      <c r="A12">
        <v>48</v>
      </c>
      <c r="B12">
        <v>1964</v>
      </c>
      <c r="C12" t="s">
        <v>28</v>
      </c>
      <c r="D12" t="s">
        <v>35</v>
      </c>
      <c r="E12" s="1">
        <v>55761</v>
      </c>
      <c r="F12">
        <v>0</v>
      </c>
      <c r="G12">
        <v>1</v>
      </c>
      <c r="H12" s="3">
        <v>41753</v>
      </c>
      <c r="I12">
        <v>97</v>
      </c>
      <c r="J12">
        <v>0</v>
      </c>
      <c r="K12" t="s">
        <v>30</v>
      </c>
      <c r="L12">
        <v>4</v>
      </c>
      <c r="M12">
        <f>2021-MasterData4[[#This Row],[Year_Birth]]</f>
        <v>57</v>
      </c>
      <c r="N12" s="10">
        <v>136</v>
      </c>
      <c r="O12" s="10">
        <v>12</v>
      </c>
      <c r="P12" s="10">
        <v>0</v>
      </c>
      <c r="Q12" s="10">
        <v>1</v>
      </c>
      <c r="R12" s="10">
        <v>3</v>
      </c>
      <c r="S12" s="24">
        <f>MasterData4[[#This Row],[Kidhome]]+MasterData4[[#This Row],[Teenhome]]</f>
        <v>1</v>
      </c>
      <c r="T12" s="53">
        <v>1</v>
      </c>
      <c r="U12" s="53">
        <v>3</v>
      </c>
      <c r="V12" s="10">
        <f>SUM(MasterData4[[#This Row],[MntWines]:[MntSweetProducts]])</f>
        <v>152</v>
      </c>
      <c r="W12">
        <v>2</v>
      </c>
    </row>
    <row r="13" spans="1:23" x14ac:dyDescent="0.3">
      <c r="A13">
        <v>49</v>
      </c>
      <c r="B13">
        <v>1970</v>
      </c>
      <c r="C13" t="s">
        <v>28</v>
      </c>
      <c r="D13" t="s">
        <v>31</v>
      </c>
      <c r="E13" s="1">
        <v>20587</v>
      </c>
      <c r="F13">
        <v>1</v>
      </c>
      <c r="G13">
        <v>0</v>
      </c>
      <c r="H13" s="3">
        <v>41770</v>
      </c>
      <c r="I13">
        <v>39</v>
      </c>
      <c r="J13">
        <v>0</v>
      </c>
      <c r="K13" t="s">
        <v>32</v>
      </c>
      <c r="L13">
        <v>1</v>
      </c>
      <c r="M13">
        <f>2021-MasterData4[[#This Row],[Year_Birth]]</f>
        <v>51</v>
      </c>
      <c r="N13" s="10">
        <v>2</v>
      </c>
      <c r="O13" s="10">
        <v>6</v>
      </c>
      <c r="P13" s="10">
        <v>4</v>
      </c>
      <c r="Q13" s="10">
        <v>3</v>
      </c>
      <c r="R13" s="10">
        <v>1</v>
      </c>
      <c r="S13" s="24">
        <f>MasterData4[[#This Row],[Kidhome]]+MasterData4[[#This Row],[Teenhome]]</f>
        <v>1</v>
      </c>
      <c r="T13" s="53">
        <v>1</v>
      </c>
      <c r="U13" s="53">
        <v>2</v>
      </c>
      <c r="V13" s="10">
        <f>SUM(MasterData4[[#This Row],[MntWines]:[MntSweetProducts]])</f>
        <v>16</v>
      </c>
      <c r="W13">
        <v>2</v>
      </c>
    </row>
    <row r="14" spans="1:23" x14ac:dyDescent="0.3">
      <c r="A14">
        <v>55</v>
      </c>
      <c r="B14">
        <v>1963</v>
      </c>
      <c r="C14" t="s">
        <v>28</v>
      </c>
      <c r="D14" t="s">
        <v>35</v>
      </c>
      <c r="E14" s="1">
        <v>56253</v>
      </c>
      <c r="F14">
        <v>0</v>
      </c>
      <c r="G14">
        <v>1</v>
      </c>
      <c r="H14" s="3">
        <v>41250</v>
      </c>
      <c r="I14">
        <v>83</v>
      </c>
      <c r="J14">
        <v>0</v>
      </c>
      <c r="K14" t="s">
        <v>30</v>
      </c>
      <c r="L14">
        <v>7</v>
      </c>
      <c r="M14">
        <f>2021-MasterData4[[#This Row],[Year_Birth]]</f>
        <v>58</v>
      </c>
      <c r="N14" s="10">
        <v>509</v>
      </c>
      <c r="O14" s="10">
        <v>65</v>
      </c>
      <c r="P14" s="10">
        <v>7</v>
      </c>
      <c r="Q14" s="10">
        <v>0</v>
      </c>
      <c r="R14" s="10">
        <v>11</v>
      </c>
      <c r="S14" s="24">
        <f>MasterData4[[#This Row],[Kidhome]]+MasterData4[[#This Row],[Teenhome]]</f>
        <v>1</v>
      </c>
      <c r="T14" s="53">
        <v>2</v>
      </c>
      <c r="U14" s="53">
        <v>9</v>
      </c>
      <c r="V14" s="10">
        <f>SUM(MasterData4[[#This Row],[MntWines]:[MntSweetProducts]])</f>
        <v>592</v>
      </c>
      <c r="W14">
        <v>2</v>
      </c>
    </row>
    <row r="15" spans="1:23" x14ac:dyDescent="0.3">
      <c r="A15">
        <v>67</v>
      </c>
      <c r="B15">
        <v>1972</v>
      </c>
      <c r="C15" t="s">
        <v>41</v>
      </c>
      <c r="D15" t="s">
        <v>31</v>
      </c>
      <c r="E15" s="1">
        <v>46423</v>
      </c>
      <c r="F15">
        <v>1</v>
      </c>
      <c r="G15">
        <v>1</v>
      </c>
      <c r="H15" s="3">
        <v>41535</v>
      </c>
      <c r="I15">
        <v>6</v>
      </c>
      <c r="J15">
        <v>0</v>
      </c>
      <c r="K15" t="s">
        <v>30</v>
      </c>
      <c r="L15">
        <v>2</v>
      </c>
      <c r="M15">
        <f>2021-MasterData4[[#This Row],[Year_Birth]]</f>
        <v>49</v>
      </c>
      <c r="N15" s="10">
        <v>68</v>
      </c>
      <c r="O15" s="10">
        <v>16</v>
      </c>
      <c r="P15" s="10">
        <v>0</v>
      </c>
      <c r="Q15" s="10">
        <v>0</v>
      </c>
      <c r="R15" s="10">
        <v>0</v>
      </c>
      <c r="S15" s="24">
        <f>MasterData4[[#This Row],[Kidhome]]+MasterData4[[#This Row],[Teenhome]]</f>
        <v>2</v>
      </c>
      <c r="T15" s="53">
        <v>0</v>
      </c>
      <c r="U15" s="53">
        <v>4</v>
      </c>
      <c r="V15" s="10">
        <f>SUM(MasterData4[[#This Row],[MntWines]:[MntSweetProducts]])</f>
        <v>84</v>
      </c>
      <c r="W15">
        <v>4</v>
      </c>
    </row>
    <row r="16" spans="1:23" x14ac:dyDescent="0.3">
      <c r="A16">
        <v>73</v>
      </c>
      <c r="B16">
        <v>1953</v>
      </c>
      <c r="C16" t="s">
        <v>37</v>
      </c>
      <c r="D16" t="s">
        <v>31</v>
      </c>
      <c r="E16" s="1">
        <v>51411</v>
      </c>
      <c r="F16">
        <v>1</v>
      </c>
      <c r="G16">
        <v>2</v>
      </c>
      <c r="H16" s="3">
        <v>41420</v>
      </c>
      <c r="I16">
        <v>81</v>
      </c>
      <c r="J16">
        <v>0</v>
      </c>
      <c r="K16" t="s">
        <v>40</v>
      </c>
      <c r="L16">
        <v>0</v>
      </c>
      <c r="M16">
        <f>2021-MasterData4[[#This Row],[Year_Birth]]</f>
        <v>68</v>
      </c>
      <c r="N16" s="10">
        <v>14</v>
      </c>
      <c r="O16" s="10">
        <v>3</v>
      </c>
      <c r="P16" s="10">
        <v>0</v>
      </c>
      <c r="Q16" s="10">
        <v>0</v>
      </c>
      <c r="R16" s="10">
        <v>0</v>
      </c>
      <c r="S16" s="24">
        <f>MasterData4[[#This Row],[Kidhome]]+MasterData4[[#This Row],[Teenhome]]</f>
        <v>3</v>
      </c>
      <c r="T16" s="53">
        <v>0</v>
      </c>
      <c r="U16" s="53">
        <v>3</v>
      </c>
      <c r="V16" s="10">
        <f>SUM(MasterData4[[#This Row],[MntWines]:[MntSweetProducts]])</f>
        <v>17</v>
      </c>
      <c r="W16">
        <v>5</v>
      </c>
    </row>
    <row r="17" spans="1:23" x14ac:dyDescent="0.3">
      <c r="A17">
        <v>75</v>
      </c>
      <c r="B17">
        <v>1982</v>
      </c>
      <c r="C17" t="s">
        <v>38</v>
      </c>
      <c r="D17" t="s">
        <v>35</v>
      </c>
      <c r="E17" s="1">
        <v>41039</v>
      </c>
      <c r="F17">
        <v>0</v>
      </c>
      <c r="G17">
        <v>0</v>
      </c>
      <c r="H17" s="3">
        <v>41480</v>
      </c>
      <c r="I17">
        <v>32</v>
      </c>
      <c r="J17">
        <v>0</v>
      </c>
      <c r="K17" t="s">
        <v>34</v>
      </c>
      <c r="L17">
        <v>8</v>
      </c>
      <c r="M17">
        <f>2021-MasterData4[[#This Row],[Year_Birth]]</f>
        <v>39</v>
      </c>
      <c r="N17" s="10">
        <v>34</v>
      </c>
      <c r="O17" s="10">
        <v>137</v>
      </c>
      <c r="P17" s="10">
        <v>179</v>
      </c>
      <c r="Q17" s="10">
        <v>11</v>
      </c>
      <c r="R17" s="10">
        <v>61</v>
      </c>
      <c r="S17" s="24">
        <f>MasterData4[[#This Row],[Kidhome]]+MasterData4[[#This Row],[Teenhome]]</f>
        <v>0</v>
      </c>
      <c r="T17" s="53">
        <v>1</v>
      </c>
      <c r="U17" s="53">
        <v>5</v>
      </c>
      <c r="V17" s="10">
        <f>SUM(MasterData4[[#This Row],[MntWines]:[MntSweetProducts]])</f>
        <v>422</v>
      </c>
      <c r="W17">
        <v>3</v>
      </c>
    </row>
    <row r="18" spans="1:23" x14ac:dyDescent="0.3">
      <c r="A18">
        <v>78</v>
      </c>
      <c r="B18">
        <v>1969</v>
      </c>
      <c r="C18" t="s">
        <v>28</v>
      </c>
      <c r="D18" t="s">
        <v>33</v>
      </c>
      <c r="E18" s="1">
        <v>25293</v>
      </c>
      <c r="F18">
        <v>1</v>
      </c>
      <c r="G18">
        <v>0</v>
      </c>
      <c r="H18" s="3">
        <v>41532</v>
      </c>
      <c r="I18">
        <v>51</v>
      </c>
      <c r="J18">
        <v>0</v>
      </c>
      <c r="K18" t="s">
        <v>30</v>
      </c>
      <c r="L18">
        <v>1</v>
      </c>
      <c r="M18">
        <f>2021-MasterData4[[#This Row],[Year_Birth]]</f>
        <v>52</v>
      </c>
      <c r="N18" s="10">
        <v>15</v>
      </c>
      <c r="O18" s="10">
        <v>11</v>
      </c>
      <c r="P18" s="10">
        <v>0</v>
      </c>
      <c r="Q18" s="10">
        <v>0</v>
      </c>
      <c r="R18" s="10">
        <v>2</v>
      </c>
      <c r="S18" s="24">
        <f>MasterData4[[#This Row],[Kidhome]]+MasterData4[[#This Row],[Teenhome]]</f>
        <v>1</v>
      </c>
      <c r="T18" s="53">
        <v>1</v>
      </c>
      <c r="U18" s="53">
        <v>2</v>
      </c>
      <c r="V18" s="10">
        <f>SUM(MasterData4[[#This Row],[MntWines]:[MntSweetProducts]])</f>
        <v>28</v>
      </c>
      <c r="W18">
        <v>2</v>
      </c>
    </row>
    <row r="19" spans="1:23" x14ac:dyDescent="0.3">
      <c r="A19">
        <v>87</v>
      </c>
      <c r="B19">
        <v>1981</v>
      </c>
      <c r="C19" t="s">
        <v>38</v>
      </c>
      <c r="D19" t="s">
        <v>33</v>
      </c>
      <c r="E19" s="1">
        <v>27733</v>
      </c>
      <c r="F19">
        <v>1</v>
      </c>
      <c r="G19">
        <v>0</v>
      </c>
      <c r="H19" s="3">
        <v>41512</v>
      </c>
      <c r="I19">
        <v>16</v>
      </c>
      <c r="J19">
        <v>0</v>
      </c>
      <c r="K19" t="s">
        <v>39</v>
      </c>
      <c r="L19">
        <v>2</v>
      </c>
      <c r="M19">
        <f>2021-MasterData4[[#This Row],[Year_Birth]]</f>
        <v>40</v>
      </c>
      <c r="N19" s="10">
        <v>0</v>
      </c>
      <c r="O19" s="10">
        <v>5</v>
      </c>
      <c r="P19" s="10">
        <v>26</v>
      </c>
      <c r="Q19" s="10">
        <v>7</v>
      </c>
      <c r="R19" s="10">
        <v>2</v>
      </c>
      <c r="S19" s="24">
        <f>MasterData4[[#This Row],[Kidhome]]+MasterData4[[#This Row],[Teenhome]]</f>
        <v>1</v>
      </c>
      <c r="T19" s="53">
        <v>0</v>
      </c>
      <c r="U19" s="53">
        <v>3</v>
      </c>
      <c r="V19" s="10">
        <f>SUM(MasterData4[[#This Row],[MntWines]:[MntSweetProducts]])</f>
        <v>40</v>
      </c>
      <c r="W19">
        <v>3</v>
      </c>
    </row>
    <row r="20" spans="1:23" x14ac:dyDescent="0.3">
      <c r="A20">
        <v>89</v>
      </c>
      <c r="B20">
        <v>1975</v>
      </c>
      <c r="C20" t="s">
        <v>38</v>
      </c>
      <c r="D20" t="s">
        <v>33</v>
      </c>
      <c r="E20" s="1">
        <v>22212</v>
      </c>
      <c r="F20">
        <v>1</v>
      </c>
      <c r="G20">
        <v>0</v>
      </c>
      <c r="H20" s="3">
        <v>41617</v>
      </c>
      <c r="I20">
        <v>49</v>
      </c>
      <c r="J20">
        <v>0</v>
      </c>
      <c r="K20" t="s">
        <v>43</v>
      </c>
      <c r="L20">
        <v>2</v>
      </c>
      <c r="M20">
        <f>2021-MasterData4[[#This Row],[Year_Birth]]</f>
        <v>46</v>
      </c>
      <c r="N20" s="10">
        <v>5</v>
      </c>
      <c r="O20" s="10">
        <v>20</v>
      </c>
      <c r="P20" s="10">
        <v>6</v>
      </c>
      <c r="Q20" s="10">
        <v>9</v>
      </c>
      <c r="R20" s="10">
        <v>8</v>
      </c>
      <c r="S20" s="24">
        <f>MasterData4[[#This Row],[Kidhome]]+MasterData4[[#This Row],[Teenhome]]</f>
        <v>1</v>
      </c>
      <c r="T20" s="53">
        <v>0</v>
      </c>
      <c r="U20" s="53">
        <v>4</v>
      </c>
      <c r="V20" s="10">
        <f>SUM(MasterData4[[#This Row],[MntWines]:[MntSweetProducts]])</f>
        <v>48</v>
      </c>
      <c r="W20">
        <v>3</v>
      </c>
    </row>
    <row r="21" spans="1:23" x14ac:dyDescent="0.3">
      <c r="A21">
        <v>92</v>
      </c>
      <c r="B21">
        <v>1988</v>
      </c>
      <c r="C21" t="s">
        <v>28</v>
      </c>
      <c r="D21" t="s">
        <v>47</v>
      </c>
      <c r="E21" s="1">
        <v>34176</v>
      </c>
      <c r="F21">
        <v>1</v>
      </c>
      <c r="G21">
        <v>0</v>
      </c>
      <c r="H21" s="3">
        <v>41771</v>
      </c>
      <c r="I21">
        <v>12</v>
      </c>
      <c r="J21">
        <v>0</v>
      </c>
      <c r="K21" t="s">
        <v>32</v>
      </c>
      <c r="L21">
        <v>3</v>
      </c>
      <c r="M21">
        <f>2021-MasterData4[[#This Row],[Year_Birth]]</f>
        <v>33</v>
      </c>
      <c r="N21" s="10">
        <v>5</v>
      </c>
      <c r="O21" s="10">
        <v>24</v>
      </c>
      <c r="P21" s="10">
        <v>19</v>
      </c>
      <c r="Q21" s="10">
        <v>7</v>
      </c>
      <c r="R21" s="10">
        <v>14</v>
      </c>
      <c r="S21" s="24">
        <f>MasterData4[[#This Row],[Kidhome]]+MasterData4[[#This Row],[Teenhome]]</f>
        <v>1</v>
      </c>
      <c r="T21" s="53">
        <v>0</v>
      </c>
      <c r="U21" s="53">
        <v>4</v>
      </c>
      <c r="V21" s="10">
        <f>SUM(MasterData4[[#This Row],[MntWines]:[MntSweetProducts]])</f>
        <v>69</v>
      </c>
      <c r="W21">
        <v>2</v>
      </c>
    </row>
    <row r="22" spans="1:23" x14ac:dyDescent="0.3">
      <c r="A22">
        <v>113</v>
      </c>
      <c r="B22">
        <v>1951</v>
      </c>
      <c r="C22" t="s">
        <v>28</v>
      </c>
      <c r="D22" t="s">
        <v>33</v>
      </c>
      <c r="E22" s="1">
        <v>30833</v>
      </c>
      <c r="F22">
        <v>1</v>
      </c>
      <c r="G22">
        <v>1</v>
      </c>
      <c r="H22" s="3">
        <v>41471</v>
      </c>
      <c r="I22">
        <v>33</v>
      </c>
      <c r="J22">
        <v>0</v>
      </c>
      <c r="K22" t="s">
        <v>30</v>
      </c>
      <c r="L22">
        <v>1</v>
      </c>
      <c r="M22">
        <f>2021-MasterData4[[#This Row],[Year_Birth]]</f>
        <v>70</v>
      </c>
      <c r="N22" s="10">
        <v>11</v>
      </c>
      <c r="O22" s="10">
        <v>7</v>
      </c>
      <c r="P22" s="10">
        <v>3</v>
      </c>
      <c r="Q22" s="10">
        <v>0</v>
      </c>
      <c r="R22" s="10">
        <v>1</v>
      </c>
      <c r="S22" s="24">
        <f>MasterData4[[#This Row],[Kidhome]]+MasterData4[[#This Row],[Teenhome]]</f>
        <v>2</v>
      </c>
      <c r="T22" s="53">
        <v>0</v>
      </c>
      <c r="U22" s="53">
        <v>3</v>
      </c>
      <c r="V22" s="10">
        <f>SUM(MasterData4[[#This Row],[MntWines]:[MntSweetProducts]])</f>
        <v>22</v>
      </c>
      <c r="W22">
        <v>2</v>
      </c>
    </row>
    <row r="23" spans="1:23" x14ac:dyDescent="0.3">
      <c r="A23">
        <v>115</v>
      </c>
      <c r="B23">
        <v>1966</v>
      </c>
      <c r="C23" t="s">
        <v>41</v>
      </c>
      <c r="D23" t="s">
        <v>31</v>
      </c>
      <c r="E23" s="2">
        <v>43456</v>
      </c>
      <c r="F23">
        <v>0</v>
      </c>
      <c r="G23">
        <v>1</v>
      </c>
      <c r="H23" s="3">
        <v>41359</v>
      </c>
      <c r="I23">
        <v>0</v>
      </c>
      <c r="J23">
        <v>0</v>
      </c>
      <c r="K23" t="s">
        <v>40</v>
      </c>
      <c r="L23">
        <v>5</v>
      </c>
      <c r="M23">
        <f>2021-MasterData4[[#This Row],[Year_Birth]]</f>
        <v>55</v>
      </c>
      <c r="N23" s="10">
        <v>275</v>
      </c>
      <c r="O23" s="10">
        <v>68</v>
      </c>
      <c r="P23" s="10">
        <v>25</v>
      </c>
      <c r="Q23" s="10">
        <v>11</v>
      </c>
      <c r="R23" s="10">
        <v>7</v>
      </c>
      <c r="S23" s="24">
        <f>MasterData4[[#This Row],[Kidhome]]+MasterData4[[#This Row],[Teenhome]]</f>
        <v>1</v>
      </c>
      <c r="T23" s="53">
        <v>1</v>
      </c>
      <c r="U23" s="53">
        <v>8</v>
      </c>
      <c r="V23" s="10">
        <f>SUM(MasterData4[[#This Row],[MntWines]:[MntSweetProducts]])</f>
        <v>386</v>
      </c>
      <c r="W23">
        <v>4</v>
      </c>
    </row>
    <row r="24" spans="1:23" x14ac:dyDescent="0.3">
      <c r="A24">
        <v>123</v>
      </c>
      <c r="B24">
        <v>1951</v>
      </c>
      <c r="C24" t="s">
        <v>28</v>
      </c>
      <c r="D24" t="s">
        <v>42</v>
      </c>
      <c r="E24" s="1">
        <v>67046</v>
      </c>
      <c r="F24">
        <v>0</v>
      </c>
      <c r="G24">
        <v>1</v>
      </c>
      <c r="H24" s="3">
        <v>41280</v>
      </c>
      <c r="I24">
        <v>92</v>
      </c>
      <c r="J24">
        <v>0</v>
      </c>
      <c r="K24" t="s">
        <v>36</v>
      </c>
      <c r="L24">
        <v>4</v>
      </c>
      <c r="M24">
        <f>2021-MasterData4[[#This Row],[Year_Birth]]</f>
        <v>70</v>
      </c>
      <c r="N24" s="10">
        <v>544</v>
      </c>
      <c r="O24" s="10">
        <v>133</v>
      </c>
      <c r="P24" s="10">
        <v>23</v>
      </c>
      <c r="Q24" s="10">
        <v>35</v>
      </c>
      <c r="R24" s="10">
        <v>151</v>
      </c>
      <c r="S24" s="24">
        <f>MasterData4[[#This Row],[Kidhome]]+MasterData4[[#This Row],[Teenhome]]</f>
        <v>1</v>
      </c>
      <c r="T24" s="53">
        <v>5</v>
      </c>
      <c r="U24" s="53">
        <v>4</v>
      </c>
      <c r="V24" s="10">
        <f>SUM(MasterData4[[#This Row],[MntWines]:[MntSweetProducts]])</f>
        <v>886</v>
      </c>
      <c r="W24">
        <v>2</v>
      </c>
    </row>
    <row r="25" spans="1:23" x14ac:dyDescent="0.3">
      <c r="A25">
        <v>125</v>
      </c>
      <c r="B25">
        <v>1958</v>
      </c>
      <c r="C25" t="s">
        <v>38</v>
      </c>
      <c r="D25" t="s">
        <v>35</v>
      </c>
      <c r="E25" s="1">
        <v>53083</v>
      </c>
      <c r="F25">
        <v>1</v>
      </c>
      <c r="G25">
        <v>1</v>
      </c>
      <c r="H25" s="3">
        <v>41409</v>
      </c>
      <c r="I25">
        <v>65</v>
      </c>
      <c r="J25">
        <v>0</v>
      </c>
      <c r="K25" t="s">
        <v>40</v>
      </c>
      <c r="L25">
        <v>5</v>
      </c>
      <c r="M25">
        <f>2021-MasterData4[[#This Row],[Year_Birth]]</f>
        <v>63</v>
      </c>
      <c r="N25" s="10">
        <v>215</v>
      </c>
      <c r="O25" s="10">
        <v>33</v>
      </c>
      <c r="P25" s="10">
        <v>3</v>
      </c>
      <c r="Q25" s="10">
        <v>7</v>
      </c>
      <c r="R25" s="10">
        <v>0</v>
      </c>
      <c r="S25" s="24">
        <f>MasterData4[[#This Row],[Kidhome]]+MasterData4[[#This Row],[Teenhome]]</f>
        <v>2</v>
      </c>
      <c r="T25" s="53">
        <v>1</v>
      </c>
      <c r="U25" s="53">
        <v>5</v>
      </c>
      <c r="V25" s="10">
        <f>SUM(MasterData4[[#This Row],[MntWines]:[MntSweetProducts]])</f>
        <v>258</v>
      </c>
      <c r="W25">
        <v>3</v>
      </c>
    </row>
    <row r="26" spans="1:23" x14ac:dyDescent="0.3">
      <c r="A26">
        <v>143</v>
      </c>
      <c r="B26">
        <v>1970</v>
      </c>
      <c r="C26" t="s">
        <v>28</v>
      </c>
      <c r="D26" t="s">
        <v>31</v>
      </c>
      <c r="E26" s="1">
        <v>61209</v>
      </c>
      <c r="F26">
        <v>0</v>
      </c>
      <c r="G26">
        <v>0</v>
      </c>
      <c r="H26" s="3">
        <v>41511</v>
      </c>
      <c r="I26">
        <v>73</v>
      </c>
      <c r="J26">
        <v>0</v>
      </c>
      <c r="K26" t="s">
        <v>34</v>
      </c>
      <c r="L26">
        <v>5</v>
      </c>
      <c r="M26">
        <f>2021-MasterData4[[#This Row],[Year_Birth]]</f>
        <v>51</v>
      </c>
      <c r="N26" s="10">
        <v>466</v>
      </c>
      <c r="O26" s="10">
        <v>224</v>
      </c>
      <c r="P26" s="10">
        <v>119</v>
      </c>
      <c r="Q26" s="10">
        <v>0</v>
      </c>
      <c r="R26" s="10">
        <v>49</v>
      </c>
      <c r="S26" s="24">
        <f>MasterData4[[#This Row],[Kidhome]]+MasterData4[[#This Row],[Teenhome]]</f>
        <v>0</v>
      </c>
      <c r="T26" s="53">
        <v>3</v>
      </c>
      <c r="U26" s="53">
        <v>4</v>
      </c>
      <c r="V26" s="10">
        <f>SUM(MasterData4[[#This Row],[MntWines]:[MntSweetProducts]])</f>
        <v>858</v>
      </c>
      <c r="W26">
        <v>2</v>
      </c>
    </row>
    <row r="27" spans="1:23" x14ac:dyDescent="0.3">
      <c r="A27">
        <v>146</v>
      </c>
      <c r="B27">
        <v>1960</v>
      </c>
      <c r="C27" t="s">
        <v>37</v>
      </c>
      <c r="D27" t="s">
        <v>31</v>
      </c>
      <c r="E27" s="1">
        <v>76045</v>
      </c>
      <c r="F27">
        <v>0</v>
      </c>
      <c r="G27">
        <v>0</v>
      </c>
      <c r="H27" s="3">
        <v>41593</v>
      </c>
      <c r="I27">
        <v>78</v>
      </c>
      <c r="J27">
        <v>0</v>
      </c>
      <c r="K27" t="s">
        <v>30</v>
      </c>
      <c r="L27">
        <v>4</v>
      </c>
      <c r="M27">
        <f>2021-MasterData4[[#This Row],[Year_Birth]]</f>
        <v>61</v>
      </c>
      <c r="N27" s="10">
        <v>760</v>
      </c>
      <c r="O27" s="10">
        <v>400</v>
      </c>
      <c r="P27" s="10">
        <v>17</v>
      </c>
      <c r="Q27" s="10">
        <v>53</v>
      </c>
      <c r="R27" s="10">
        <v>93</v>
      </c>
      <c r="S27" s="24">
        <f>MasterData4[[#This Row],[Kidhome]]+MasterData4[[#This Row],[Teenhome]]</f>
        <v>0</v>
      </c>
      <c r="T27" s="53">
        <v>5</v>
      </c>
      <c r="U27" s="53">
        <v>11</v>
      </c>
      <c r="V27" s="10">
        <f>SUM(MasterData4[[#This Row],[MntWines]:[MntSweetProducts]])</f>
        <v>1323</v>
      </c>
      <c r="W27">
        <v>5</v>
      </c>
    </row>
    <row r="28" spans="1:23" x14ac:dyDescent="0.3">
      <c r="A28">
        <v>153</v>
      </c>
      <c r="B28">
        <v>1953</v>
      </c>
      <c r="C28" t="s">
        <v>28</v>
      </c>
      <c r="D28" t="s">
        <v>29</v>
      </c>
      <c r="E28" s="1">
        <v>23272</v>
      </c>
      <c r="F28">
        <v>0</v>
      </c>
      <c r="G28">
        <v>0</v>
      </c>
      <c r="H28" s="3">
        <v>41564</v>
      </c>
      <c r="I28">
        <v>29</v>
      </c>
      <c r="J28">
        <v>0</v>
      </c>
      <c r="K28" t="s">
        <v>30</v>
      </c>
      <c r="L28">
        <v>1</v>
      </c>
      <c r="M28">
        <f>2021-MasterData4[[#This Row],[Year_Birth]]</f>
        <v>68</v>
      </c>
      <c r="N28" s="10">
        <v>19</v>
      </c>
      <c r="O28" s="10">
        <v>6</v>
      </c>
      <c r="P28" s="10">
        <v>4</v>
      </c>
      <c r="Q28" s="10">
        <v>3</v>
      </c>
      <c r="R28" s="10">
        <v>2</v>
      </c>
      <c r="S28" s="24">
        <f>MasterData4[[#This Row],[Kidhome]]+MasterData4[[#This Row],[Teenhome]]</f>
        <v>0</v>
      </c>
      <c r="T28" s="53">
        <v>0</v>
      </c>
      <c r="U28" s="53">
        <v>3</v>
      </c>
      <c r="V28" s="10">
        <f>SUM(MasterData4[[#This Row],[MntWines]:[MntSweetProducts]])</f>
        <v>34</v>
      </c>
      <c r="W28">
        <v>2</v>
      </c>
    </row>
    <row r="29" spans="1:23" x14ac:dyDescent="0.3">
      <c r="A29">
        <v>158</v>
      </c>
      <c r="B29">
        <v>1945</v>
      </c>
      <c r="C29" t="s">
        <v>37</v>
      </c>
      <c r="D29" t="s">
        <v>35</v>
      </c>
      <c r="E29" s="2">
        <v>71604</v>
      </c>
      <c r="F29">
        <v>0</v>
      </c>
      <c r="G29">
        <v>0</v>
      </c>
      <c r="H29" s="3">
        <v>41595</v>
      </c>
      <c r="I29">
        <v>3</v>
      </c>
      <c r="J29">
        <v>0</v>
      </c>
      <c r="K29" t="s">
        <v>30</v>
      </c>
      <c r="L29">
        <v>8</v>
      </c>
      <c r="M29">
        <f>2021-MasterData4[[#This Row],[Year_Birth]]</f>
        <v>76</v>
      </c>
      <c r="N29" s="10">
        <v>345</v>
      </c>
      <c r="O29" s="10">
        <v>528</v>
      </c>
      <c r="P29" s="10">
        <v>98</v>
      </c>
      <c r="Q29" s="10">
        <v>53</v>
      </c>
      <c r="R29" s="10">
        <v>75</v>
      </c>
      <c r="S29" s="24">
        <f>MasterData4[[#This Row],[Kidhome]]+MasterData4[[#This Row],[Teenhome]]</f>
        <v>0</v>
      </c>
      <c r="T29" s="53">
        <v>3</v>
      </c>
      <c r="U29" s="53">
        <v>5</v>
      </c>
      <c r="V29" s="10">
        <f>SUM(MasterData4[[#This Row],[MntWines]:[MntSweetProducts]])</f>
        <v>1099</v>
      </c>
      <c r="W29">
        <v>5</v>
      </c>
    </row>
    <row r="30" spans="1:23" x14ac:dyDescent="0.3">
      <c r="A30">
        <v>164</v>
      </c>
      <c r="B30">
        <v>1977</v>
      </c>
      <c r="C30" t="s">
        <v>37</v>
      </c>
      <c r="D30" t="s">
        <v>33</v>
      </c>
      <c r="E30" s="1">
        <v>28973</v>
      </c>
      <c r="F30">
        <v>0</v>
      </c>
      <c r="G30">
        <v>0</v>
      </c>
      <c r="H30" s="3">
        <v>41195</v>
      </c>
      <c r="I30">
        <v>59</v>
      </c>
      <c r="J30">
        <v>0</v>
      </c>
      <c r="K30" t="s">
        <v>30</v>
      </c>
      <c r="L30">
        <v>5</v>
      </c>
      <c r="M30">
        <f>2021-MasterData4[[#This Row],[Year_Birth]]</f>
        <v>44</v>
      </c>
      <c r="N30" s="10">
        <v>206</v>
      </c>
      <c r="O30" s="10">
        <v>46</v>
      </c>
      <c r="P30" s="10">
        <v>3</v>
      </c>
      <c r="Q30" s="10">
        <v>0</v>
      </c>
      <c r="R30" s="10">
        <v>2</v>
      </c>
      <c r="S30" s="24">
        <f>MasterData4[[#This Row],[Kidhome]]+MasterData4[[#This Row],[Teenhome]]</f>
        <v>0</v>
      </c>
      <c r="T30" s="53">
        <v>1</v>
      </c>
      <c r="U30" s="53">
        <v>5</v>
      </c>
      <c r="V30" s="10">
        <f>SUM(MasterData4[[#This Row],[MntWines]:[MntSweetProducts]])</f>
        <v>257</v>
      </c>
      <c r="W30">
        <v>5</v>
      </c>
    </row>
    <row r="31" spans="1:23" x14ac:dyDescent="0.3">
      <c r="A31">
        <v>175</v>
      </c>
      <c r="B31">
        <v>1986</v>
      </c>
      <c r="C31" t="s">
        <v>28</v>
      </c>
      <c r="D31" t="s">
        <v>33</v>
      </c>
      <c r="E31" s="1">
        <v>71952</v>
      </c>
      <c r="F31">
        <v>1</v>
      </c>
      <c r="G31">
        <v>0</v>
      </c>
      <c r="H31" s="3">
        <v>41284</v>
      </c>
      <c r="I31">
        <v>93</v>
      </c>
      <c r="J31">
        <v>0</v>
      </c>
      <c r="K31" t="s">
        <v>30</v>
      </c>
      <c r="L31">
        <v>8</v>
      </c>
      <c r="M31">
        <f>2021-MasterData4[[#This Row],[Year_Birth]]</f>
        <v>35</v>
      </c>
      <c r="N31" s="10">
        <v>656</v>
      </c>
      <c r="O31" s="10">
        <v>455</v>
      </c>
      <c r="P31" s="10">
        <v>52</v>
      </c>
      <c r="Q31" s="10">
        <v>80</v>
      </c>
      <c r="R31" s="10">
        <v>107</v>
      </c>
      <c r="S31" s="24">
        <f>MasterData4[[#This Row],[Kidhome]]+MasterData4[[#This Row],[Teenhome]]</f>
        <v>1</v>
      </c>
      <c r="T31" s="53">
        <v>4</v>
      </c>
      <c r="U31" s="53">
        <v>8</v>
      </c>
      <c r="V31" s="10">
        <f>SUM(MasterData4[[#This Row],[MntWines]:[MntSweetProducts]])</f>
        <v>1350</v>
      </c>
      <c r="W31">
        <v>2</v>
      </c>
    </row>
    <row r="32" spans="1:23" x14ac:dyDescent="0.3">
      <c r="A32">
        <v>176</v>
      </c>
      <c r="B32">
        <v>1980</v>
      </c>
      <c r="C32" t="s">
        <v>38</v>
      </c>
      <c r="D32" t="s">
        <v>31</v>
      </c>
      <c r="E32" s="1">
        <v>67506</v>
      </c>
      <c r="F32">
        <v>0</v>
      </c>
      <c r="G32">
        <v>1</v>
      </c>
      <c r="H32" s="3">
        <v>41641</v>
      </c>
      <c r="I32">
        <v>73</v>
      </c>
      <c r="J32">
        <v>0</v>
      </c>
      <c r="K32" t="s">
        <v>30</v>
      </c>
      <c r="L32">
        <v>4</v>
      </c>
      <c r="M32">
        <f>2021-MasterData4[[#This Row],[Year_Birth]]</f>
        <v>41</v>
      </c>
      <c r="N32" s="10">
        <v>90</v>
      </c>
      <c r="O32" s="10">
        <v>67</v>
      </c>
      <c r="P32" s="10">
        <v>33</v>
      </c>
      <c r="Q32" s="10">
        <v>38</v>
      </c>
      <c r="R32" s="10">
        <v>36</v>
      </c>
      <c r="S32" s="24">
        <f>MasterData4[[#This Row],[Kidhome]]+MasterData4[[#This Row],[Teenhome]]</f>
        <v>1</v>
      </c>
      <c r="T32" s="53">
        <v>1</v>
      </c>
      <c r="U32" s="53">
        <v>6</v>
      </c>
      <c r="V32" s="10">
        <f>SUM(MasterData4[[#This Row],[MntWines]:[MntSweetProducts]])</f>
        <v>264</v>
      </c>
      <c r="W32">
        <v>3</v>
      </c>
    </row>
    <row r="33" spans="1:32" x14ac:dyDescent="0.3">
      <c r="A33">
        <v>178</v>
      </c>
      <c r="B33">
        <v>1956</v>
      </c>
      <c r="C33" t="s">
        <v>28</v>
      </c>
      <c r="D33" t="s">
        <v>33</v>
      </c>
      <c r="E33" s="1">
        <v>62503</v>
      </c>
      <c r="F33">
        <v>0</v>
      </c>
      <c r="G33">
        <v>1</v>
      </c>
      <c r="H33" s="3">
        <v>41323</v>
      </c>
      <c r="I33">
        <v>40</v>
      </c>
      <c r="J33">
        <v>0</v>
      </c>
      <c r="K33" t="s">
        <v>30</v>
      </c>
      <c r="L33">
        <v>8</v>
      </c>
      <c r="M33">
        <f>2021-MasterData4[[#This Row],[Year_Birth]]</f>
        <v>65</v>
      </c>
      <c r="N33" s="10">
        <v>478</v>
      </c>
      <c r="O33" s="10">
        <v>193</v>
      </c>
      <c r="P33" s="10">
        <v>110</v>
      </c>
      <c r="Q33" s="10">
        <v>0</v>
      </c>
      <c r="R33" s="10">
        <v>75</v>
      </c>
      <c r="S33" s="24">
        <f>MasterData4[[#This Row],[Kidhome]]+MasterData4[[#This Row],[Teenhome]]</f>
        <v>1</v>
      </c>
      <c r="T33" s="53">
        <v>3</v>
      </c>
      <c r="U33" s="53">
        <v>11</v>
      </c>
      <c r="V33" s="10">
        <f>SUM(MasterData4[[#This Row],[MntWines]:[MntSweetProducts]])</f>
        <v>856</v>
      </c>
      <c r="W33">
        <v>2</v>
      </c>
      <c r="AF33" s="55"/>
    </row>
    <row r="34" spans="1:32" x14ac:dyDescent="0.3">
      <c r="A34">
        <v>182</v>
      </c>
      <c r="B34">
        <v>1946</v>
      </c>
      <c r="C34" t="s">
        <v>37</v>
      </c>
      <c r="D34" t="s">
        <v>35</v>
      </c>
      <c r="E34" s="1">
        <v>44124</v>
      </c>
      <c r="F34">
        <v>0</v>
      </c>
      <c r="G34">
        <v>1</v>
      </c>
      <c r="H34" s="3">
        <v>41405</v>
      </c>
      <c r="I34">
        <v>62</v>
      </c>
      <c r="J34">
        <v>0</v>
      </c>
      <c r="K34" t="s">
        <v>30</v>
      </c>
      <c r="L34">
        <v>6</v>
      </c>
      <c r="M34">
        <f>2021-MasterData4[[#This Row],[Year_Birth]]</f>
        <v>75</v>
      </c>
      <c r="N34" s="10">
        <v>284</v>
      </c>
      <c r="O34" s="10">
        <v>55</v>
      </c>
      <c r="P34" s="10">
        <v>0</v>
      </c>
      <c r="Q34" s="10">
        <v>0</v>
      </c>
      <c r="R34" s="10">
        <v>6</v>
      </c>
      <c r="S34" s="24">
        <f>MasterData4[[#This Row],[Kidhome]]+MasterData4[[#This Row],[Teenhome]]</f>
        <v>1</v>
      </c>
      <c r="T34" s="53">
        <v>2</v>
      </c>
      <c r="U34" s="53">
        <v>5</v>
      </c>
      <c r="V34" s="10">
        <f>SUM(MasterData4[[#This Row],[MntWines]:[MntSweetProducts]])</f>
        <v>345</v>
      </c>
      <c r="W34">
        <v>5</v>
      </c>
    </row>
    <row r="35" spans="1:32" x14ac:dyDescent="0.3">
      <c r="A35">
        <v>193</v>
      </c>
      <c r="B35">
        <v>1996</v>
      </c>
      <c r="C35" t="s">
        <v>44</v>
      </c>
      <c r="D35" t="s">
        <v>33</v>
      </c>
      <c r="E35" s="1">
        <v>14421</v>
      </c>
      <c r="F35">
        <v>0</v>
      </c>
      <c r="G35">
        <v>0</v>
      </c>
      <c r="H35" s="3">
        <v>41687</v>
      </c>
      <c r="I35">
        <v>81</v>
      </c>
      <c r="J35">
        <v>0</v>
      </c>
      <c r="K35" t="s">
        <v>30</v>
      </c>
      <c r="L35">
        <v>1</v>
      </c>
      <c r="M35">
        <f>2021-MasterData4[[#This Row],[Year_Birth]]</f>
        <v>25</v>
      </c>
      <c r="N35" s="10">
        <v>0</v>
      </c>
      <c r="O35" s="10">
        <v>2</v>
      </c>
      <c r="P35" s="10">
        <v>3</v>
      </c>
      <c r="Q35" s="10">
        <v>0</v>
      </c>
      <c r="R35" s="10">
        <v>3</v>
      </c>
      <c r="S35" s="24">
        <f>MasterData4[[#This Row],[Kidhome]]+MasterData4[[#This Row],[Teenhome]]</f>
        <v>0</v>
      </c>
      <c r="T35" s="53">
        <v>0</v>
      </c>
      <c r="U35" s="53">
        <v>2</v>
      </c>
      <c r="V35" s="10">
        <f>SUM(MasterData4[[#This Row],[MntWines]:[MntSweetProducts]])</f>
        <v>8</v>
      </c>
      <c r="W35">
        <v>1</v>
      </c>
    </row>
    <row r="36" spans="1:32" x14ac:dyDescent="0.3">
      <c r="A36">
        <v>194</v>
      </c>
      <c r="B36">
        <v>1965</v>
      </c>
      <c r="C36" t="s">
        <v>28</v>
      </c>
      <c r="D36" t="s">
        <v>33</v>
      </c>
      <c r="E36" s="1">
        <v>48006</v>
      </c>
      <c r="F36">
        <v>1</v>
      </c>
      <c r="G36">
        <v>1</v>
      </c>
      <c r="H36" s="3">
        <v>41799</v>
      </c>
      <c r="I36">
        <v>55</v>
      </c>
      <c r="J36">
        <v>0</v>
      </c>
      <c r="K36" t="s">
        <v>30</v>
      </c>
      <c r="L36">
        <v>1</v>
      </c>
      <c r="M36">
        <f>2021-MasterData4[[#This Row],[Year_Birth]]</f>
        <v>56</v>
      </c>
      <c r="N36" s="10">
        <v>23</v>
      </c>
      <c r="O36" s="10">
        <v>11</v>
      </c>
      <c r="P36" s="10">
        <v>3</v>
      </c>
      <c r="Q36" s="10">
        <v>0</v>
      </c>
      <c r="R36" s="10">
        <v>2</v>
      </c>
      <c r="S36" s="24">
        <f>MasterData4[[#This Row],[Kidhome]]+MasterData4[[#This Row],[Teenhome]]</f>
        <v>2</v>
      </c>
      <c r="T36" s="53">
        <v>0</v>
      </c>
      <c r="U36" s="53">
        <v>3</v>
      </c>
      <c r="V36" s="10">
        <f>SUM(MasterData4[[#This Row],[MntWines]:[MntSweetProducts]])</f>
        <v>39</v>
      </c>
      <c r="W36">
        <v>2</v>
      </c>
    </row>
    <row r="37" spans="1:32" x14ac:dyDescent="0.3">
      <c r="A37">
        <v>195</v>
      </c>
      <c r="B37">
        <v>1972</v>
      </c>
      <c r="C37" t="s">
        <v>28</v>
      </c>
      <c r="D37" t="s">
        <v>31</v>
      </c>
      <c r="E37" s="1">
        <v>38808</v>
      </c>
      <c r="F37">
        <v>1</v>
      </c>
      <c r="G37">
        <v>0</v>
      </c>
      <c r="H37" s="3">
        <v>41147</v>
      </c>
      <c r="I37">
        <v>21</v>
      </c>
      <c r="J37">
        <v>0</v>
      </c>
      <c r="K37" t="s">
        <v>30</v>
      </c>
      <c r="L37">
        <v>5</v>
      </c>
      <c r="M37">
        <f>2021-MasterData4[[#This Row],[Year_Birth]]</f>
        <v>49</v>
      </c>
      <c r="N37" s="10">
        <v>125</v>
      </c>
      <c r="O37" s="10">
        <v>52</v>
      </c>
      <c r="P37" s="10">
        <v>3</v>
      </c>
      <c r="Q37" s="10">
        <v>17</v>
      </c>
      <c r="R37" s="10">
        <v>19</v>
      </c>
      <c r="S37" s="24">
        <f>MasterData4[[#This Row],[Kidhome]]+MasterData4[[#This Row],[Teenhome]]</f>
        <v>1</v>
      </c>
      <c r="T37" s="53">
        <v>1</v>
      </c>
      <c r="U37" s="53">
        <v>4</v>
      </c>
      <c r="V37" s="10">
        <f>SUM(MasterData4[[#This Row],[MntWines]:[MntSweetProducts]])</f>
        <v>216</v>
      </c>
      <c r="W37">
        <v>2</v>
      </c>
    </row>
    <row r="38" spans="1:32" x14ac:dyDescent="0.3">
      <c r="A38">
        <v>199</v>
      </c>
      <c r="B38">
        <v>1962</v>
      </c>
      <c r="C38" t="s">
        <v>41</v>
      </c>
      <c r="D38" t="s">
        <v>31</v>
      </c>
      <c r="E38" s="1">
        <v>45183</v>
      </c>
      <c r="F38">
        <v>0</v>
      </c>
      <c r="G38">
        <v>0</v>
      </c>
      <c r="H38" s="3">
        <v>41294</v>
      </c>
      <c r="I38">
        <v>33</v>
      </c>
      <c r="J38">
        <v>0</v>
      </c>
      <c r="K38" t="s">
        <v>32</v>
      </c>
      <c r="L38">
        <v>4</v>
      </c>
      <c r="M38">
        <f>2021-MasterData4[[#This Row],[Year_Birth]]</f>
        <v>59</v>
      </c>
      <c r="N38" s="10">
        <v>219</v>
      </c>
      <c r="O38" s="10">
        <v>60</v>
      </c>
      <c r="P38" s="10">
        <v>12</v>
      </c>
      <c r="Q38" s="10">
        <v>3</v>
      </c>
      <c r="R38" s="10">
        <v>9</v>
      </c>
      <c r="S38" s="24">
        <f>MasterData4[[#This Row],[Kidhome]]+MasterData4[[#This Row],[Teenhome]]</f>
        <v>0</v>
      </c>
      <c r="T38" s="53">
        <v>1</v>
      </c>
      <c r="U38" s="53">
        <v>7</v>
      </c>
      <c r="V38" s="10">
        <f>SUM(MasterData4[[#This Row],[MntWines]:[MntSweetProducts]])</f>
        <v>303</v>
      </c>
      <c r="W38">
        <v>4</v>
      </c>
    </row>
    <row r="39" spans="1:32" x14ac:dyDescent="0.3">
      <c r="A39">
        <v>202</v>
      </c>
      <c r="B39">
        <v>1948</v>
      </c>
      <c r="C39" t="s">
        <v>37</v>
      </c>
      <c r="D39" t="s">
        <v>42</v>
      </c>
      <c r="E39" s="1">
        <v>82032</v>
      </c>
      <c r="F39">
        <v>0</v>
      </c>
      <c r="G39">
        <v>0</v>
      </c>
      <c r="H39" s="3">
        <v>41734</v>
      </c>
      <c r="I39">
        <v>54</v>
      </c>
      <c r="J39">
        <v>0</v>
      </c>
      <c r="K39" t="s">
        <v>40</v>
      </c>
      <c r="L39">
        <v>4</v>
      </c>
      <c r="M39">
        <f>2021-MasterData4[[#This Row],[Year_Birth]]</f>
        <v>73</v>
      </c>
      <c r="N39" s="10">
        <v>332</v>
      </c>
      <c r="O39" s="10">
        <v>377</v>
      </c>
      <c r="P39" s="10">
        <v>149</v>
      </c>
      <c r="Q39" s="10">
        <v>194</v>
      </c>
      <c r="R39" s="10">
        <v>125</v>
      </c>
      <c r="S39" s="24">
        <f>MasterData4[[#This Row],[Kidhome]]+MasterData4[[#This Row],[Teenhome]]</f>
        <v>0</v>
      </c>
      <c r="T39" s="53">
        <v>6</v>
      </c>
      <c r="U39" s="53">
        <v>7</v>
      </c>
      <c r="V39" s="10">
        <f>SUM(MasterData4[[#This Row],[MntWines]:[MntSweetProducts]])</f>
        <v>1177</v>
      </c>
      <c r="W39">
        <v>5</v>
      </c>
    </row>
    <row r="40" spans="1:32" x14ac:dyDescent="0.3">
      <c r="A40">
        <v>203</v>
      </c>
      <c r="B40">
        <v>1975</v>
      </c>
      <c r="C40" t="s">
        <v>41</v>
      </c>
      <c r="D40" t="s">
        <v>31</v>
      </c>
      <c r="E40" s="1">
        <v>81169</v>
      </c>
      <c r="F40">
        <v>0</v>
      </c>
      <c r="G40">
        <v>0</v>
      </c>
      <c r="H40" s="3">
        <v>41378</v>
      </c>
      <c r="I40">
        <v>47</v>
      </c>
      <c r="J40">
        <v>0</v>
      </c>
      <c r="K40" t="s">
        <v>30</v>
      </c>
      <c r="L40">
        <v>5</v>
      </c>
      <c r="M40">
        <f>2021-MasterData4[[#This Row],[Year_Birth]]</f>
        <v>46</v>
      </c>
      <c r="N40" s="10">
        <v>1288</v>
      </c>
      <c r="O40" s="10">
        <v>613</v>
      </c>
      <c r="P40" s="10">
        <v>80</v>
      </c>
      <c r="Q40" s="10">
        <v>20</v>
      </c>
      <c r="R40" s="10">
        <v>61</v>
      </c>
      <c r="S40" s="24">
        <f>MasterData4[[#This Row],[Kidhome]]+MasterData4[[#This Row],[Teenhome]]</f>
        <v>0</v>
      </c>
      <c r="T40" s="53">
        <v>7</v>
      </c>
      <c r="U40" s="53">
        <v>9</v>
      </c>
      <c r="V40" s="10">
        <f>SUM(MasterData4[[#This Row],[MntWines]:[MntSweetProducts]])</f>
        <v>2062</v>
      </c>
      <c r="W40">
        <v>4</v>
      </c>
    </row>
    <row r="41" spans="1:32" x14ac:dyDescent="0.3">
      <c r="A41">
        <v>213</v>
      </c>
      <c r="B41">
        <v>1963</v>
      </c>
      <c r="C41" t="s">
        <v>37</v>
      </c>
      <c r="D41" t="s">
        <v>31</v>
      </c>
      <c r="E41" s="1">
        <v>23091</v>
      </c>
      <c r="F41">
        <v>1</v>
      </c>
      <c r="G41">
        <v>1</v>
      </c>
      <c r="H41" s="3">
        <v>41787</v>
      </c>
      <c r="I41">
        <v>98</v>
      </c>
      <c r="J41">
        <v>0</v>
      </c>
      <c r="K41" t="s">
        <v>30</v>
      </c>
      <c r="L41">
        <v>2</v>
      </c>
      <c r="M41">
        <f>2021-MasterData4[[#This Row],[Year_Birth]]</f>
        <v>58</v>
      </c>
      <c r="N41" s="10">
        <v>35</v>
      </c>
      <c r="O41" s="10">
        <v>11</v>
      </c>
      <c r="P41" s="10">
        <v>0</v>
      </c>
      <c r="Q41" s="10">
        <v>0</v>
      </c>
      <c r="R41" s="10">
        <v>0</v>
      </c>
      <c r="S41" s="24">
        <f>MasterData4[[#This Row],[Kidhome]]+MasterData4[[#This Row],[Teenhome]]</f>
        <v>2</v>
      </c>
      <c r="T41" s="53">
        <v>1</v>
      </c>
      <c r="U41" s="53">
        <v>3</v>
      </c>
      <c r="V41" s="10">
        <f>SUM(MasterData4[[#This Row],[MntWines]:[MntSweetProducts]])</f>
        <v>46</v>
      </c>
      <c r="W41">
        <v>5</v>
      </c>
    </row>
    <row r="42" spans="1:32" x14ac:dyDescent="0.3">
      <c r="A42">
        <v>217</v>
      </c>
      <c r="B42">
        <v>1956</v>
      </c>
      <c r="C42" t="s">
        <v>41</v>
      </c>
      <c r="D42" t="s">
        <v>31</v>
      </c>
      <c r="E42" s="1">
        <v>64857</v>
      </c>
      <c r="F42">
        <v>0</v>
      </c>
      <c r="G42">
        <v>0</v>
      </c>
      <c r="H42" s="3">
        <v>41236</v>
      </c>
      <c r="I42">
        <v>78</v>
      </c>
      <c r="J42">
        <v>0</v>
      </c>
      <c r="K42" t="s">
        <v>32</v>
      </c>
      <c r="L42">
        <v>7</v>
      </c>
      <c r="M42">
        <f>2021-MasterData4[[#This Row],[Year_Birth]]</f>
        <v>65</v>
      </c>
      <c r="N42" s="10">
        <v>556</v>
      </c>
      <c r="O42" s="10">
        <v>717</v>
      </c>
      <c r="P42" s="10">
        <v>210</v>
      </c>
      <c r="Q42" s="10">
        <v>14</v>
      </c>
      <c r="R42" s="10">
        <v>0</v>
      </c>
      <c r="S42" s="24">
        <f>MasterData4[[#This Row],[Kidhome]]+MasterData4[[#This Row],[Teenhome]]</f>
        <v>0</v>
      </c>
      <c r="T42" s="53">
        <v>5</v>
      </c>
      <c r="U42" s="53">
        <v>10</v>
      </c>
      <c r="V42" s="10">
        <f>SUM(MasterData4[[#This Row],[MntWines]:[MntSweetProducts]])</f>
        <v>1497</v>
      </c>
      <c r="W42">
        <v>4</v>
      </c>
    </row>
    <row r="43" spans="1:32" x14ac:dyDescent="0.3">
      <c r="A43">
        <v>221</v>
      </c>
      <c r="B43">
        <v>1955</v>
      </c>
      <c r="C43" t="s">
        <v>28</v>
      </c>
      <c r="D43" t="s">
        <v>33</v>
      </c>
      <c r="E43" s="1">
        <v>48726</v>
      </c>
      <c r="F43">
        <v>0</v>
      </c>
      <c r="G43">
        <v>1</v>
      </c>
      <c r="H43" s="3">
        <v>41391</v>
      </c>
      <c r="I43">
        <v>90</v>
      </c>
      <c r="J43">
        <v>0</v>
      </c>
      <c r="K43" t="s">
        <v>39</v>
      </c>
      <c r="L43">
        <v>3</v>
      </c>
      <c r="M43">
        <f>2021-MasterData4[[#This Row],[Year_Birth]]</f>
        <v>66</v>
      </c>
      <c r="N43" s="10">
        <v>138</v>
      </c>
      <c r="O43" s="10">
        <v>38</v>
      </c>
      <c r="P43" s="10">
        <v>4</v>
      </c>
      <c r="Q43" s="10">
        <v>3</v>
      </c>
      <c r="R43" s="10">
        <v>0</v>
      </c>
      <c r="S43" s="24">
        <f>MasterData4[[#This Row],[Kidhome]]+MasterData4[[#This Row],[Teenhome]]</f>
        <v>1</v>
      </c>
      <c r="T43" s="53">
        <v>2</v>
      </c>
      <c r="U43" s="53">
        <v>4</v>
      </c>
      <c r="V43" s="10">
        <f>SUM(MasterData4[[#This Row],[MntWines]:[MntSweetProducts]])</f>
        <v>183</v>
      </c>
      <c r="W43">
        <v>2</v>
      </c>
    </row>
    <row r="44" spans="1:32" x14ac:dyDescent="0.3">
      <c r="A44">
        <v>231</v>
      </c>
      <c r="B44">
        <v>1956</v>
      </c>
      <c r="C44" t="s">
        <v>41</v>
      </c>
      <c r="D44" t="s">
        <v>35</v>
      </c>
      <c r="E44" s="1">
        <v>28839</v>
      </c>
      <c r="F44">
        <v>1</v>
      </c>
      <c r="G44">
        <v>1</v>
      </c>
      <c r="H44" s="3">
        <v>41709</v>
      </c>
      <c r="I44">
        <v>86</v>
      </c>
      <c r="J44">
        <v>0</v>
      </c>
      <c r="K44" t="s">
        <v>30</v>
      </c>
      <c r="L44">
        <v>2</v>
      </c>
      <c r="M44">
        <f>2021-MasterData4[[#This Row],[Year_Birth]]</f>
        <v>65</v>
      </c>
      <c r="N44" s="10">
        <v>24</v>
      </c>
      <c r="O44" s="10">
        <v>7</v>
      </c>
      <c r="P44" s="10">
        <v>0</v>
      </c>
      <c r="Q44" s="10">
        <v>0</v>
      </c>
      <c r="R44" s="10">
        <v>0</v>
      </c>
      <c r="S44" s="24">
        <f>MasterData4[[#This Row],[Kidhome]]+MasterData4[[#This Row],[Teenhome]]</f>
        <v>2</v>
      </c>
      <c r="T44" s="53">
        <v>0</v>
      </c>
      <c r="U44" s="53">
        <v>3</v>
      </c>
      <c r="V44" s="10">
        <f>SUM(MasterData4[[#This Row],[MntWines]:[MntSweetProducts]])</f>
        <v>31</v>
      </c>
      <c r="W44">
        <v>4</v>
      </c>
    </row>
    <row r="45" spans="1:32" x14ac:dyDescent="0.3">
      <c r="A45">
        <v>232</v>
      </c>
      <c r="B45">
        <v>1965</v>
      </c>
      <c r="C45" t="s">
        <v>28</v>
      </c>
      <c r="D45" t="s">
        <v>31</v>
      </c>
      <c r="E45" s="1">
        <v>61559</v>
      </c>
      <c r="F45">
        <v>0</v>
      </c>
      <c r="G45">
        <v>1</v>
      </c>
      <c r="H45" s="3">
        <v>41472</v>
      </c>
      <c r="I45">
        <v>8</v>
      </c>
      <c r="J45">
        <v>0</v>
      </c>
      <c r="K45" t="s">
        <v>30</v>
      </c>
      <c r="L45">
        <v>4</v>
      </c>
      <c r="M45">
        <f>2021-MasterData4[[#This Row],[Year_Birth]]</f>
        <v>56</v>
      </c>
      <c r="N45" s="10">
        <v>279</v>
      </c>
      <c r="O45" s="10">
        <v>88</v>
      </c>
      <c r="P45" s="10">
        <v>32</v>
      </c>
      <c r="Q45" s="10">
        <v>83</v>
      </c>
      <c r="R45" s="10">
        <v>14</v>
      </c>
      <c r="S45" s="24">
        <f>MasterData4[[#This Row],[Kidhome]]+MasterData4[[#This Row],[Teenhome]]</f>
        <v>1</v>
      </c>
      <c r="T45" s="53">
        <v>2</v>
      </c>
      <c r="U45" s="53">
        <v>10</v>
      </c>
      <c r="V45" s="10">
        <f>SUM(MasterData4[[#This Row],[MntWines]:[MntSweetProducts]])</f>
        <v>496</v>
      </c>
      <c r="W45">
        <v>2</v>
      </c>
    </row>
    <row r="46" spans="1:32" x14ac:dyDescent="0.3">
      <c r="A46">
        <v>234</v>
      </c>
      <c r="B46">
        <v>1979</v>
      </c>
      <c r="C46" t="s">
        <v>28</v>
      </c>
      <c r="D46" t="s">
        <v>29</v>
      </c>
      <c r="E46" s="1">
        <v>15287</v>
      </c>
      <c r="F46">
        <v>1</v>
      </c>
      <c r="G46">
        <v>0</v>
      </c>
      <c r="H46" s="3">
        <v>41192</v>
      </c>
      <c r="I46">
        <v>60</v>
      </c>
      <c r="J46">
        <v>0</v>
      </c>
      <c r="K46" t="s">
        <v>30</v>
      </c>
      <c r="L46">
        <v>1</v>
      </c>
      <c r="M46">
        <f>2021-MasterData4[[#This Row],[Year_Birth]]</f>
        <v>42</v>
      </c>
      <c r="N46" s="10">
        <v>1</v>
      </c>
      <c r="O46" s="10">
        <v>8</v>
      </c>
      <c r="P46" s="10">
        <v>4</v>
      </c>
      <c r="Q46" s="10">
        <v>2</v>
      </c>
      <c r="R46" s="10">
        <v>3</v>
      </c>
      <c r="S46" s="24">
        <f>MasterData4[[#This Row],[Kidhome]]+MasterData4[[#This Row],[Teenhome]]</f>
        <v>1</v>
      </c>
      <c r="T46" s="53">
        <v>1</v>
      </c>
      <c r="U46" s="53">
        <v>2</v>
      </c>
      <c r="V46" s="10">
        <f>SUM(MasterData4[[#This Row],[MntWines]:[MntSweetProducts]])</f>
        <v>18</v>
      </c>
      <c r="W46">
        <v>2</v>
      </c>
    </row>
    <row r="47" spans="1:32" x14ac:dyDescent="0.3">
      <c r="A47">
        <v>236</v>
      </c>
      <c r="B47">
        <v>1951</v>
      </c>
      <c r="C47" t="s">
        <v>28</v>
      </c>
      <c r="D47" t="s">
        <v>33</v>
      </c>
      <c r="E47" s="1">
        <v>34838</v>
      </c>
      <c r="F47">
        <v>1</v>
      </c>
      <c r="G47">
        <v>1</v>
      </c>
      <c r="H47" s="3">
        <v>41293</v>
      </c>
      <c r="I47">
        <v>62</v>
      </c>
      <c r="J47">
        <v>0</v>
      </c>
      <c r="K47" t="s">
        <v>32</v>
      </c>
      <c r="L47">
        <v>2</v>
      </c>
      <c r="M47">
        <f>2021-MasterData4[[#This Row],[Year_Birth]]</f>
        <v>70</v>
      </c>
      <c r="N47" s="10">
        <v>28</v>
      </c>
      <c r="O47" s="10">
        <v>29</v>
      </c>
      <c r="P47" s="10">
        <v>29</v>
      </c>
      <c r="Q47" s="10">
        <v>23</v>
      </c>
      <c r="R47" s="10">
        <v>14</v>
      </c>
      <c r="S47" s="24">
        <f>MasterData4[[#This Row],[Kidhome]]+MasterData4[[#This Row],[Teenhome]]</f>
        <v>2</v>
      </c>
      <c r="T47" s="53">
        <v>1</v>
      </c>
      <c r="U47" s="53">
        <v>4</v>
      </c>
      <c r="V47" s="10">
        <f>SUM(MasterData4[[#This Row],[MntWines]:[MntSweetProducts]])</f>
        <v>123</v>
      </c>
      <c r="W47">
        <v>2</v>
      </c>
    </row>
    <row r="48" spans="1:32" x14ac:dyDescent="0.3">
      <c r="A48">
        <v>238</v>
      </c>
      <c r="B48">
        <v>1967</v>
      </c>
      <c r="C48" t="s">
        <v>38</v>
      </c>
      <c r="D48" t="s">
        <v>35</v>
      </c>
      <c r="E48" s="1">
        <v>67309</v>
      </c>
      <c r="F48">
        <v>1</v>
      </c>
      <c r="G48">
        <v>1</v>
      </c>
      <c r="H48" s="3">
        <v>41297</v>
      </c>
      <c r="I48">
        <v>76</v>
      </c>
      <c r="J48">
        <v>0</v>
      </c>
      <c r="K48" t="s">
        <v>30</v>
      </c>
      <c r="L48">
        <v>9</v>
      </c>
      <c r="M48">
        <f>2021-MasterData4[[#This Row],[Year_Birth]]</f>
        <v>54</v>
      </c>
      <c r="N48" s="10">
        <v>515</v>
      </c>
      <c r="O48" s="10">
        <v>181</v>
      </c>
      <c r="P48" s="10">
        <v>149</v>
      </c>
      <c r="Q48" s="10">
        <v>47</v>
      </c>
      <c r="R48" s="10">
        <v>95</v>
      </c>
      <c r="S48" s="24">
        <f>MasterData4[[#This Row],[Kidhome]]+MasterData4[[#This Row],[Teenhome]]</f>
        <v>2</v>
      </c>
      <c r="T48" s="53">
        <v>6</v>
      </c>
      <c r="U48" s="53">
        <v>9</v>
      </c>
      <c r="V48" s="10">
        <f>SUM(MasterData4[[#This Row],[MntWines]:[MntSweetProducts]])</f>
        <v>987</v>
      </c>
      <c r="W48">
        <v>3</v>
      </c>
    </row>
    <row r="49" spans="1:23" x14ac:dyDescent="0.3">
      <c r="A49">
        <v>241</v>
      </c>
      <c r="B49">
        <v>1952</v>
      </c>
      <c r="C49" t="s">
        <v>28</v>
      </c>
      <c r="D49" t="s">
        <v>35</v>
      </c>
      <c r="E49" s="1">
        <v>83844</v>
      </c>
      <c r="F49">
        <v>0</v>
      </c>
      <c r="G49">
        <v>0</v>
      </c>
      <c r="H49" s="3">
        <v>41406</v>
      </c>
      <c r="I49">
        <v>57</v>
      </c>
      <c r="J49">
        <v>0</v>
      </c>
      <c r="K49" t="s">
        <v>30</v>
      </c>
      <c r="L49">
        <v>4</v>
      </c>
      <c r="M49">
        <f>2021-MasterData4[[#This Row],[Year_Birth]]</f>
        <v>69</v>
      </c>
      <c r="N49" s="10">
        <v>901</v>
      </c>
      <c r="O49" s="10">
        <v>345</v>
      </c>
      <c r="P49" s="10">
        <v>75</v>
      </c>
      <c r="Q49" s="10">
        <v>31</v>
      </c>
      <c r="R49" s="10">
        <v>31</v>
      </c>
      <c r="S49" s="24">
        <f>MasterData4[[#This Row],[Kidhome]]+MasterData4[[#This Row],[Teenhome]]</f>
        <v>0</v>
      </c>
      <c r="T49" s="53">
        <v>4</v>
      </c>
      <c r="U49" s="53">
        <v>11</v>
      </c>
      <c r="V49" s="10">
        <f>SUM(MasterData4[[#This Row],[MntWines]:[MntSweetProducts]])</f>
        <v>1383</v>
      </c>
      <c r="W49">
        <v>2</v>
      </c>
    </row>
    <row r="50" spans="1:23" x14ac:dyDescent="0.3">
      <c r="A50">
        <v>246</v>
      </c>
      <c r="B50">
        <v>1965</v>
      </c>
      <c r="C50" t="s">
        <v>28</v>
      </c>
      <c r="D50" t="s">
        <v>33</v>
      </c>
      <c r="E50" s="1">
        <v>66480</v>
      </c>
      <c r="F50">
        <v>1</v>
      </c>
      <c r="G50">
        <v>1</v>
      </c>
      <c r="H50" s="3">
        <v>41790</v>
      </c>
      <c r="I50">
        <v>71</v>
      </c>
      <c r="J50">
        <v>0</v>
      </c>
      <c r="K50" t="s">
        <v>30</v>
      </c>
      <c r="L50">
        <v>4</v>
      </c>
      <c r="M50">
        <f>2021-MasterData4[[#This Row],[Year_Birth]]</f>
        <v>56</v>
      </c>
      <c r="N50" s="10">
        <v>199</v>
      </c>
      <c r="O50" s="10">
        <v>57</v>
      </c>
      <c r="P50" s="10">
        <v>20</v>
      </c>
      <c r="Q50" s="10">
        <v>9</v>
      </c>
      <c r="R50" s="10">
        <v>21</v>
      </c>
      <c r="S50" s="24">
        <f>MasterData4[[#This Row],[Kidhome]]+MasterData4[[#This Row],[Teenhome]]</f>
        <v>2</v>
      </c>
      <c r="T50" s="53">
        <v>1</v>
      </c>
      <c r="U50" s="53">
        <v>7</v>
      </c>
      <c r="V50" s="10">
        <f>SUM(MasterData4[[#This Row],[MntWines]:[MntSweetProducts]])</f>
        <v>306</v>
      </c>
      <c r="W50">
        <v>2</v>
      </c>
    </row>
    <row r="51" spans="1:23" x14ac:dyDescent="0.3">
      <c r="A51">
        <v>247</v>
      </c>
      <c r="B51">
        <v>1971</v>
      </c>
      <c r="C51" t="s">
        <v>28</v>
      </c>
      <c r="D51" t="s">
        <v>33</v>
      </c>
      <c r="E51" s="1">
        <v>36715</v>
      </c>
      <c r="F51">
        <v>1</v>
      </c>
      <c r="G51">
        <v>0</v>
      </c>
      <c r="H51" s="3">
        <v>41230</v>
      </c>
      <c r="I51">
        <v>16</v>
      </c>
      <c r="J51">
        <v>0</v>
      </c>
      <c r="K51" t="s">
        <v>30</v>
      </c>
      <c r="L51">
        <v>7</v>
      </c>
      <c r="M51">
        <f>2021-MasterData4[[#This Row],[Year_Birth]]</f>
        <v>50</v>
      </c>
      <c r="N51" s="10">
        <v>172</v>
      </c>
      <c r="O51" s="10">
        <v>125</v>
      </c>
      <c r="P51" s="10">
        <v>21</v>
      </c>
      <c r="Q51" s="10">
        <v>10</v>
      </c>
      <c r="R51" s="10">
        <v>13</v>
      </c>
      <c r="S51" s="24">
        <f>MasterData4[[#This Row],[Kidhome]]+MasterData4[[#This Row],[Teenhome]]</f>
        <v>1</v>
      </c>
      <c r="T51" s="53">
        <v>2</v>
      </c>
      <c r="U51" s="53">
        <v>4</v>
      </c>
      <c r="V51" s="10">
        <f>SUM(MasterData4[[#This Row],[MntWines]:[MntSweetProducts]])</f>
        <v>341</v>
      </c>
      <c r="W51">
        <v>2</v>
      </c>
    </row>
    <row r="52" spans="1:23" x14ac:dyDescent="0.3">
      <c r="A52">
        <v>252</v>
      </c>
      <c r="B52">
        <v>1963</v>
      </c>
      <c r="C52" t="s">
        <v>37</v>
      </c>
      <c r="D52" t="s">
        <v>29</v>
      </c>
      <c r="E52" s="1">
        <v>41003</v>
      </c>
      <c r="F52">
        <v>0</v>
      </c>
      <c r="G52">
        <v>0</v>
      </c>
      <c r="H52" s="3">
        <v>41350</v>
      </c>
      <c r="I52">
        <v>11</v>
      </c>
      <c r="J52">
        <v>0</v>
      </c>
      <c r="K52" t="s">
        <v>43</v>
      </c>
      <c r="L52">
        <v>6</v>
      </c>
      <c r="M52">
        <f>2021-MasterData4[[#This Row],[Year_Birth]]</f>
        <v>58</v>
      </c>
      <c r="N52" s="10">
        <v>123</v>
      </c>
      <c r="O52" s="10">
        <v>142</v>
      </c>
      <c r="P52" s="10">
        <v>71</v>
      </c>
      <c r="Q52" s="10">
        <v>133</v>
      </c>
      <c r="R52" s="10">
        <v>44</v>
      </c>
      <c r="S52" s="24">
        <f>MasterData4[[#This Row],[Kidhome]]+MasterData4[[#This Row],[Teenhome]]</f>
        <v>0</v>
      </c>
      <c r="T52" s="53">
        <v>2</v>
      </c>
      <c r="U52" s="53">
        <v>8</v>
      </c>
      <c r="V52" s="10">
        <f>SUM(MasterData4[[#This Row],[MntWines]:[MntSweetProducts]])</f>
        <v>513</v>
      </c>
      <c r="W52">
        <v>5</v>
      </c>
    </row>
    <row r="53" spans="1:23" x14ac:dyDescent="0.3">
      <c r="A53">
        <v>254</v>
      </c>
      <c r="B53">
        <v>1955</v>
      </c>
      <c r="C53" t="s">
        <v>28</v>
      </c>
      <c r="D53" t="s">
        <v>35</v>
      </c>
      <c r="E53" s="2">
        <v>53863</v>
      </c>
      <c r="F53">
        <v>0</v>
      </c>
      <c r="G53">
        <v>1</v>
      </c>
      <c r="H53" s="3">
        <v>41776</v>
      </c>
      <c r="I53">
        <v>4</v>
      </c>
      <c r="J53">
        <v>0</v>
      </c>
      <c r="K53" t="s">
        <v>30</v>
      </c>
      <c r="L53">
        <v>7</v>
      </c>
      <c r="M53">
        <f>2021-MasterData4[[#This Row],[Year_Birth]]</f>
        <v>66</v>
      </c>
      <c r="N53" s="10">
        <v>399</v>
      </c>
      <c r="O53" s="10">
        <v>30</v>
      </c>
      <c r="P53" s="10">
        <v>6</v>
      </c>
      <c r="Q53" s="10">
        <v>4</v>
      </c>
      <c r="R53" s="10">
        <v>4</v>
      </c>
      <c r="S53" s="24">
        <f>MasterData4[[#This Row],[Kidhome]]+MasterData4[[#This Row],[Teenhome]]</f>
        <v>1</v>
      </c>
      <c r="T53" s="53">
        <v>1</v>
      </c>
      <c r="U53" s="53">
        <v>7</v>
      </c>
      <c r="V53" s="10">
        <f>SUM(MasterData4[[#This Row],[MntWines]:[MntSweetProducts]])</f>
        <v>443</v>
      </c>
      <c r="W53">
        <v>2</v>
      </c>
    </row>
    <row r="54" spans="1:23" x14ac:dyDescent="0.3">
      <c r="A54">
        <v>255</v>
      </c>
      <c r="B54">
        <v>1951</v>
      </c>
      <c r="C54" t="s">
        <v>28</v>
      </c>
      <c r="D54" t="s">
        <v>29</v>
      </c>
      <c r="E54" s="1">
        <v>22263</v>
      </c>
      <c r="F54">
        <v>1</v>
      </c>
      <c r="G54">
        <v>1</v>
      </c>
      <c r="H54" s="3">
        <v>41728</v>
      </c>
      <c r="I54">
        <v>31</v>
      </c>
      <c r="J54">
        <v>1</v>
      </c>
      <c r="K54" t="s">
        <v>30</v>
      </c>
      <c r="L54">
        <v>1</v>
      </c>
      <c r="M54">
        <f>2021-MasterData4[[#This Row],[Year_Birth]]</f>
        <v>70</v>
      </c>
      <c r="N54" s="10">
        <v>17</v>
      </c>
      <c r="O54" s="10">
        <v>2</v>
      </c>
      <c r="P54" s="10">
        <v>0</v>
      </c>
      <c r="Q54" s="10">
        <v>0</v>
      </c>
      <c r="R54" s="10">
        <v>0</v>
      </c>
      <c r="S54" s="24">
        <f>MasterData4[[#This Row],[Kidhome]]+MasterData4[[#This Row],[Teenhome]]</f>
        <v>2</v>
      </c>
      <c r="T54" s="53">
        <v>0</v>
      </c>
      <c r="U54" s="53">
        <v>3</v>
      </c>
      <c r="V54" s="10">
        <f>SUM(MasterData4[[#This Row],[MntWines]:[MntSweetProducts]])</f>
        <v>19</v>
      </c>
      <c r="W54">
        <v>2</v>
      </c>
    </row>
    <row r="55" spans="1:23" x14ac:dyDescent="0.3">
      <c r="A55">
        <v>257</v>
      </c>
      <c r="B55">
        <v>1959</v>
      </c>
      <c r="C55" t="s">
        <v>37</v>
      </c>
      <c r="D55" t="s">
        <v>33</v>
      </c>
      <c r="E55" s="1">
        <v>75032</v>
      </c>
      <c r="F55">
        <v>0</v>
      </c>
      <c r="G55">
        <v>1</v>
      </c>
      <c r="H55" s="3">
        <v>41392</v>
      </c>
      <c r="I55">
        <v>74</v>
      </c>
      <c r="J55">
        <v>0</v>
      </c>
      <c r="K55" t="s">
        <v>30</v>
      </c>
      <c r="L55">
        <v>5</v>
      </c>
      <c r="M55">
        <f>2021-MasterData4[[#This Row],[Year_Birth]]</f>
        <v>62</v>
      </c>
      <c r="N55" s="10">
        <v>952</v>
      </c>
      <c r="O55" s="10">
        <v>180</v>
      </c>
      <c r="P55" s="10">
        <v>47</v>
      </c>
      <c r="Q55" s="10">
        <v>12</v>
      </c>
      <c r="R55" s="10">
        <v>12</v>
      </c>
      <c r="S55" s="24">
        <f>MasterData4[[#This Row],[Kidhome]]+MasterData4[[#This Row],[Teenhome]]</f>
        <v>1</v>
      </c>
      <c r="T55" s="53">
        <v>4</v>
      </c>
      <c r="U55" s="53">
        <v>9</v>
      </c>
      <c r="V55" s="10">
        <f>SUM(MasterData4[[#This Row],[MntWines]:[MntSweetProducts]])</f>
        <v>1203</v>
      </c>
      <c r="W55">
        <v>5</v>
      </c>
    </row>
    <row r="56" spans="1:23" x14ac:dyDescent="0.3">
      <c r="A56">
        <v>263</v>
      </c>
      <c r="B56">
        <v>1945</v>
      </c>
      <c r="C56" t="s">
        <v>37</v>
      </c>
      <c r="D56" t="s">
        <v>31</v>
      </c>
      <c r="E56" s="1">
        <v>45576</v>
      </c>
      <c r="F56">
        <v>0</v>
      </c>
      <c r="G56">
        <v>0</v>
      </c>
      <c r="H56" s="3">
        <v>41787</v>
      </c>
      <c r="I56">
        <v>9</v>
      </c>
      <c r="J56">
        <v>0</v>
      </c>
      <c r="K56" t="s">
        <v>30</v>
      </c>
      <c r="L56">
        <v>3</v>
      </c>
      <c r="M56">
        <f>2021-MasterData4[[#This Row],[Year_Birth]]</f>
        <v>76</v>
      </c>
      <c r="N56" s="10">
        <v>56</v>
      </c>
      <c r="O56" s="10">
        <v>29</v>
      </c>
      <c r="P56" s="10">
        <v>2</v>
      </c>
      <c r="Q56" s="10">
        <v>19</v>
      </c>
      <c r="R56" s="10">
        <v>14</v>
      </c>
      <c r="S56" s="24">
        <f>MasterData4[[#This Row],[Kidhome]]+MasterData4[[#This Row],[Teenhome]]</f>
        <v>0</v>
      </c>
      <c r="T56" s="53">
        <v>1</v>
      </c>
      <c r="U56" s="53">
        <v>3</v>
      </c>
      <c r="V56" s="10">
        <f>SUM(MasterData4[[#This Row],[MntWines]:[MntSweetProducts]])</f>
        <v>120</v>
      </c>
      <c r="W56">
        <v>5</v>
      </c>
    </row>
    <row r="57" spans="1:23" x14ac:dyDescent="0.3">
      <c r="A57">
        <v>269</v>
      </c>
      <c r="B57">
        <v>1963</v>
      </c>
      <c r="C57" t="s">
        <v>37</v>
      </c>
      <c r="D57" t="s">
        <v>31</v>
      </c>
      <c r="E57" s="1">
        <v>46757</v>
      </c>
      <c r="F57">
        <v>0</v>
      </c>
      <c r="G57">
        <v>1</v>
      </c>
      <c r="H57" s="3">
        <v>41229</v>
      </c>
      <c r="I57">
        <v>71</v>
      </c>
      <c r="J57">
        <v>0</v>
      </c>
      <c r="K57" t="s">
        <v>30</v>
      </c>
      <c r="L57">
        <v>4</v>
      </c>
      <c r="M57">
        <f>2021-MasterData4[[#This Row],[Year_Birth]]</f>
        <v>58</v>
      </c>
      <c r="N57" s="10">
        <v>777</v>
      </c>
      <c r="O57" s="10">
        <v>163</v>
      </c>
      <c r="P57" s="10">
        <v>0</v>
      </c>
      <c r="Q57" s="10">
        <v>30</v>
      </c>
      <c r="R57" s="10">
        <v>51</v>
      </c>
      <c r="S57" s="24">
        <f>MasterData4[[#This Row],[Kidhome]]+MasterData4[[#This Row],[Teenhome]]</f>
        <v>1</v>
      </c>
      <c r="T57" s="53">
        <v>4</v>
      </c>
      <c r="U57" s="53">
        <v>7</v>
      </c>
      <c r="V57" s="10">
        <f>SUM(MasterData4[[#This Row],[MntWines]:[MntSweetProducts]])</f>
        <v>1021</v>
      </c>
      <c r="W57">
        <v>5</v>
      </c>
    </row>
    <row r="58" spans="1:23" x14ac:dyDescent="0.3">
      <c r="A58">
        <v>271</v>
      </c>
      <c r="B58">
        <v>1969</v>
      </c>
      <c r="C58" t="s">
        <v>28</v>
      </c>
      <c r="D58" t="s">
        <v>42</v>
      </c>
      <c r="E58" s="1">
        <v>40590</v>
      </c>
      <c r="F58">
        <v>1</v>
      </c>
      <c r="G58">
        <v>1</v>
      </c>
      <c r="H58" s="3">
        <v>41549</v>
      </c>
      <c r="I58">
        <v>30</v>
      </c>
      <c r="J58">
        <v>0</v>
      </c>
      <c r="K58" t="s">
        <v>32</v>
      </c>
      <c r="L58">
        <v>3</v>
      </c>
      <c r="M58">
        <f>2021-MasterData4[[#This Row],[Year_Birth]]</f>
        <v>52</v>
      </c>
      <c r="N58" s="10">
        <v>154</v>
      </c>
      <c r="O58" s="10">
        <v>50</v>
      </c>
      <c r="P58" s="10">
        <v>6</v>
      </c>
      <c r="Q58" s="10">
        <v>0</v>
      </c>
      <c r="R58" s="10">
        <v>11</v>
      </c>
      <c r="S58" s="24">
        <f>MasterData4[[#This Row],[Kidhome]]+MasterData4[[#This Row],[Teenhome]]</f>
        <v>2</v>
      </c>
      <c r="T58" s="53">
        <v>4</v>
      </c>
      <c r="U58" s="53">
        <v>3</v>
      </c>
      <c r="V58" s="10">
        <f>SUM(MasterData4[[#This Row],[MntWines]:[MntSweetProducts]])</f>
        <v>221</v>
      </c>
      <c r="W58">
        <v>2</v>
      </c>
    </row>
    <row r="59" spans="1:23" x14ac:dyDescent="0.3">
      <c r="A59">
        <v>273</v>
      </c>
      <c r="B59">
        <v>1970</v>
      </c>
      <c r="C59" t="s">
        <v>41</v>
      </c>
      <c r="D59" t="s">
        <v>33</v>
      </c>
      <c r="E59" s="1">
        <v>36138</v>
      </c>
      <c r="F59">
        <v>1</v>
      </c>
      <c r="G59">
        <v>1</v>
      </c>
      <c r="H59" s="3">
        <v>41471</v>
      </c>
      <c r="I59">
        <v>48</v>
      </c>
      <c r="J59">
        <v>0</v>
      </c>
      <c r="K59" t="s">
        <v>39</v>
      </c>
      <c r="L59">
        <v>3</v>
      </c>
      <c r="M59">
        <f>2021-MasterData4[[#This Row],[Year_Birth]]</f>
        <v>51</v>
      </c>
      <c r="N59" s="10">
        <v>130</v>
      </c>
      <c r="O59" s="10">
        <v>16</v>
      </c>
      <c r="P59" s="10">
        <v>0</v>
      </c>
      <c r="Q59" s="10">
        <v>0</v>
      </c>
      <c r="R59" s="10">
        <v>0</v>
      </c>
      <c r="S59" s="24">
        <f>MasterData4[[#This Row],[Kidhome]]+MasterData4[[#This Row],[Teenhome]]</f>
        <v>2</v>
      </c>
      <c r="T59" s="53">
        <v>1</v>
      </c>
      <c r="U59" s="53">
        <v>4</v>
      </c>
      <c r="V59" s="10">
        <f>SUM(MasterData4[[#This Row],[MntWines]:[MntSweetProducts]])</f>
        <v>146</v>
      </c>
      <c r="W59">
        <v>4</v>
      </c>
    </row>
    <row r="60" spans="1:23" x14ac:dyDescent="0.3">
      <c r="A60">
        <v>274</v>
      </c>
      <c r="B60">
        <v>1973</v>
      </c>
      <c r="C60" t="s">
        <v>28</v>
      </c>
      <c r="D60" t="s">
        <v>31</v>
      </c>
      <c r="E60" s="1">
        <v>34853</v>
      </c>
      <c r="F60">
        <v>1</v>
      </c>
      <c r="G60">
        <v>1</v>
      </c>
      <c r="H60" s="3">
        <v>41631</v>
      </c>
      <c r="I60">
        <v>75</v>
      </c>
      <c r="J60">
        <v>0</v>
      </c>
      <c r="K60" t="s">
        <v>39</v>
      </c>
      <c r="L60">
        <v>2</v>
      </c>
      <c r="M60">
        <f>2021-MasterData4[[#This Row],[Year_Birth]]</f>
        <v>48</v>
      </c>
      <c r="N60" s="10">
        <v>9</v>
      </c>
      <c r="O60" s="10">
        <v>15</v>
      </c>
      <c r="P60" s="10">
        <v>2</v>
      </c>
      <c r="Q60" s="10">
        <v>3</v>
      </c>
      <c r="R60" s="10">
        <v>3</v>
      </c>
      <c r="S60" s="24">
        <f>MasterData4[[#This Row],[Kidhome]]+MasterData4[[#This Row],[Teenhome]]</f>
        <v>2</v>
      </c>
      <c r="T60" s="53">
        <v>0</v>
      </c>
      <c r="U60" s="53">
        <v>3</v>
      </c>
      <c r="V60" s="10">
        <f>SUM(MasterData4[[#This Row],[MntWines]:[MntSweetProducts]])</f>
        <v>32</v>
      </c>
      <c r="W60">
        <v>2</v>
      </c>
    </row>
    <row r="61" spans="1:23" x14ac:dyDescent="0.3">
      <c r="A61">
        <v>286</v>
      </c>
      <c r="B61">
        <v>1952</v>
      </c>
      <c r="C61" t="s">
        <v>28</v>
      </c>
      <c r="D61" t="s">
        <v>31</v>
      </c>
      <c r="E61" s="1">
        <v>44213</v>
      </c>
      <c r="F61">
        <v>1</v>
      </c>
      <c r="G61">
        <v>1</v>
      </c>
      <c r="H61" s="3">
        <v>41607</v>
      </c>
      <c r="I61">
        <v>48</v>
      </c>
      <c r="J61">
        <v>0</v>
      </c>
      <c r="K61" t="s">
        <v>30</v>
      </c>
      <c r="L61">
        <v>2</v>
      </c>
      <c r="M61">
        <f>2021-MasterData4[[#This Row],[Year_Birth]]</f>
        <v>69</v>
      </c>
      <c r="N61" s="10">
        <v>95</v>
      </c>
      <c r="O61" s="10">
        <v>35</v>
      </c>
      <c r="P61" s="10">
        <v>0</v>
      </c>
      <c r="Q61" s="10">
        <v>11</v>
      </c>
      <c r="R61" s="10">
        <v>4</v>
      </c>
      <c r="S61" s="24">
        <f>MasterData4[[#This Row],[Kidhome]]+MasterData4[[#This Row],[Teenhome]]</f>
        <v>2</v>
      </c>
      <c r="T61" s="53">
        <v>1</v>
      </c>
      <c r="U61" s="53">
        <v>5</v>
      </c>
      <c r="V61" s="10">
        <f>SUM(MasterData4[[#This Row],[MntWines]:[MntSweetProducts]])</f>
        <v>145</v>
      </c>
      <c r="W61">
        <v>2</v>
      </c>
    </row>
    <row r="62" spans="1:23" x14ac:dyDescent="0.3">
      <c r="A62">
        <v>291</v>
      </c>
      <c r="B62">
        <v>1970</v>
      </c>
      <c r="C62" t="s">
        <v>28</v>
      </c>
      <c r="D62" t="s">
        <v>33</v>
      </c>
      <c r="E62" s="1">
        <v>72940</v>
      </c>
      <c r="F62">
        <v>0</v>
      </c>
      <c r="G62">
        <v>0</v>
      </c>
      <c r="H62" s="3">
        <v>41444</v>
      </c>
      <c r="I62">
        <v>13</v>
      </c>
      <c r="J62">
        <v>0</v>
      </c>
      <c r="K62" t="s">
        <v>43</v>
      </c>
      <c r="L62">
        <v>3</v>
      </c>
      <c r="M62">
        <f>2021-MasterData4[[#This Row],[Year_Birth]]</f>
        <v>51</v>
      </c>
      <c r="N62" s="10">
        <v>182</v>
      </c>
      <c r="O62" s="10">
        <v>298</v>
      </c>
      <c r="P62" s="10">
        <v>162</v>
      </c>
      <c r="Q62" s="10">
        <v>74</v>
      </c>
      <c r="R62" s="10">
        <v>149</v>
      </c>
      <c r="S62" s="24">
        <f>MasterData4[[#This Row],[Kidhome]]+MasterData4[[#This Row],[Teenhome]]</f>
        <v>0</v>
      </c>
      <c r="T62" s="53">
        <v>3</v>
      </c>
      <c r="U62" s="53">
        <v>6</v>
      </c>
      <c r="V62" s="10">
        <f>SUM(MasterData4[[#This Row],[MntWines]:[MntSweetProducts]])</f>
        <v>865</v>
      </c>
      <c r="W62">
        <v>2</v>
      </c>
    </row>
    <row r="63" spans="1:23" x14ac:dyDescent="0.3">
      <c r="A63">
        <v>295</v>
      </c>
      <c r="B63">
        <v>1989</v>
      </c>
      <c r="C63" t="s">
        <v>28</v>
      </c>
      <c r="D63" t="s">
        <v>31</v>
      </c>
      <c r="E63" s="1">
        <v>81217</v>
      </c>
      <c r="F63">
        <v>0</v>
      </c>
      <c r="G63">
        <v>0</v>
      </c>
      <c r="H63" s="3">
        <v>41474</v>
      </c>
      <c r="I63">
        <v>77</v>
      </c>
      <c r="J63">
        <v>0</v>
      </c>
      <c r="K63" t="s">
        <v>30</v>
      </c>
      <c r="L63">
        <v>3</v>
      </c>
      <c r="M63">
        <f>2021-MasterData4[[#This Row],[Year_Birth]]</f>
        <v>32</v>
      </c>
      <c r="N63" s="10">
        <v>493</v>
      </c>
      <c r="O63" s="10">
        <v>324</v>
      </c>
      <c r="P63" s="10">
        <v>146</v>
      </c>
      <c r="Q63" s="10">
        <v>70</v>
      </c>
      <c r="R63" s="10">
        <v>40</v>
      </c>
      <c r="S63" s="24">
        <f>MasterData4[[#This Row],[Kidhome]]+MasterData4[[#This Row],[Teenhome]]</f>
        <v>0</v>
      </c>
      <c r="T63" s="53">
        <v>7</v>
      </c>
      <c r="U63" s="53">
        <v>11</v>
      </c>
      <c r="V63" s="10">
        <f>SUM(MasterData4[[#This Row],[MntWines]:[MntSweetProducts]])</f>
        <v>1073</v>
      </c>
      <c r="W63">
        <v>2</v>
      </c>
    </row>
    <row r="64" spans="1:23" x14ac:dyDescent="0.3">
      <c r="A64">
        <v>304</v>
      </c>
      <c r="B64">
        <v>1981</v>
      </c>
      <c r="C64" t="s">
        <v>41</v>
      </c>
      <c r="D64" t="s">
        <v>31</v>
      </c>
      <c r="E64" s="1">
        <v>22944</v>
      </c>
      <c r="F64">
        <v>1</v>
      </c>
      <c r="G64">
        <v>0</v>
      </c>
      <c r="H64" s="3">
        <v>41631</v>
      </c>
      <c r="I64">
        <v>67</v>
      </c>
      <c r="J64">
        <v>0</v>
      </c>
      <c r="K64" t="s">
        <v>30</v>
      </c>
      <c r="L64">
        <v>3</v>
      </c>
      <c r="M64">
        <f>2021-MasterData4[[#This Row],[Year_Birth]]</f>
        <v>40</v>
      </c>
      <c r="N64" s="10">
        <v>19</v>
      </c>
      <c r="O64" s="10">
        <v>19</v>
      </c>
      <c r="P64" s="10">
        <v>4</v>
      </c>
      <c r="Q64" s="10">
        <v>3</v>
      </c>
      <c r="R64" s="10">
        <v>5</v>
      </c>
      <c r="S64" s="24">
        <f>MasterData4[[#This Row],[Kidhome]]+MasterData4[[#This Row],[Teenhome]]</f>
        <v>1</v>
      </c>
      <c r="T64" s="53">
        <v>0</v>
      </c>
      <c r="U64" s="53">
        <v>3</v>
      </c>
      <c r="V64" s="10">
        <f>SUM(MasterData4[[#This Row],[MntWines]:[MntSweetProducts]])</f>
        <v>50</v>
      </c>
      <c r="W64">
        <v>4</v>
      </c>
    </row>
    <row r="65" spans="1:23" x14ac:dyDescent="0.3">
      <c r="A65">
        <v>309</v>
      </c>
      <c r="B65">
        <v>1961</v>
      </c>
      <c r="C65" t="s">
        <v>37</v>
      </c>
      <c r="D65" t="s">
        <v>35</v>
      </c>
      <c r="E65" s="1">
        <v>63342</v>
      </c>
      <c r="F65">
        <v>0</v>
      </c>
      <c r="G65">
        <v>1</v>
      </c>
      <c r="H65" s="3">
        <v>41198</v>
      </c>
      <c r="I65">
        <v>48</v>
      </c>
      <c r="J65">
        <v>0</v>
      </c>
      <c r="K65" t="s">
        <v>43</v>
      </c>
      <c r="L65">
        <v>8</v>
      </c>
      <c r="M65">
        <f>2021-MasterData4[[#This Row],[Year_Birth]]</f>
        <v>60</v>
      </c>
      <c r="N65" s="10">
        <v>918</v>
      </c>
      <c r="O65" s="10">
        <v>118</v>
      </c>
      <c r="P65" s="10">
        <v>13</v>
      </c>
      <c r="Q65" s="10">
        <v>21</v>
      </c>
      <c r="R65" s="10">
        <v>10</v>
      </c>
      <c r="S65" s="24">
        <f>MasterData4[[#This Row],[Kidhome]]+MasterData4[[#This Row],[Teenhome]]</f>
        <v>1</v>
      </c>
      <c r="T65" s="53">
        <v>3</v>
      </c>
      <c r="U65" s="53">
        <v>5</v>
      </c>
      <c r="V65" s="10">
        <f>SUM(MasterData4[[#This Row],[MntWines]:[MntSweetProducts]])</f>
        <v>1080</v>
      </c>
      <c r="W65">
        <v>5</v>
      </c>
    </row>
    <row r="66" spans="1:23" x14ac:dyDescent="0.3">
      <c r="A66">
        <v>310</v>
      </c>
      <c r="B66">
        <v>1970</v>
      </c>
      <c r="C66" t="s">
        <v>41</v>
      </c>
      <c r="D66" t="s">
        <v>33</v>
      </c>
      <c r="E66" s="1">
        <v>61872</v>
      </c>
      <c r="F66">
        <v>0</v>
      </c>
      <c r="G66">
        <v>1</v>
      </c>
      <c r="H66" s="3">
        <v>41621</v>
      </c>
      <c r="I66">
        <v>81</v>
      </c>
      <c r="J66">
        <v>0</v>
      </c>
      <c r="K66" t="s">
        <v>32</v>
      </c>
      <c r="L66">
        <v>4</v>
      </c>
      <c r="M66">
        <f>2021-MasterData4[[#This Row],[Year_Birth]]</f>
        <v>51</v>
      </c>
      <c r="N66" s="10">
        <v>330</v>
      </c>
      <c r="O66" s="10">
        <v>159</v>
      </c>
      <c r="P66" s="10">
        <v>36</v>
      </c>
      <c r="Q66" s="10">
        <v>5</v>
      </c>
      <c r="R66" s="10">
        <v>27</v>
      </c>
      <c r="S66" s="24">
        <f>MasterData4[[#This Row],[Kidhome]]+MasterData4[[#This Row],[Teenhome]]</f>
        <v>1</v>
      </c>
      <c r="T66" s="53">
        <v>4</v>
      </c>
      <c r="U66" s="53">
        <v>9</v>
      </c>
      <c r="V66" s="10">
        <f>SUM(MasterData4[[#This Row],[MntWines]:[MntSweetProducts]])</f>
        <v>557</v>
      </c>
      <c r="W66">
        <v>4</v>
      </c>
    </row>
    <row r="67" spans="1:23" x14ac:dyDescent="0.3">
      <c r="A67">
        <v>313</v>
      </c>
      <c r="B67">
        <v>1968</v>
      </c>
      <c r="C67" t="s">
        <v>28</v>
      </c>
      <c r="D67" t="s">
        <v>42</v>
      </c>
      <c r="E67" s="1">
        <v>73455</v>
      </c>
      <c r="F67">
        <v>0</v>
      </c>
      <c r="G67">
        <v>0</v>
      </c>
      <c r="H67" s="3">
        <v>41575</v>
      </c>
      <c r="I67">
        <v>98</v>
      </c>
      <c r="J67">
        <v>0</v>
      </c>
      <c r="K67" t="s">
        <v>43</v>
      </c>
      <c r="L67">
        <v>6</v>
      </c>
      <c r="M67">
        <f>2021-MasterData4[[#This Row],[Year_Birth]]</f>
        <v>53</v>
      </c>
      <c r="N67" s="10">
        <v>901</v>
      </c>
      <c r="O67" s="10">
        <v>757</v>
      </c>
      <c r="P67" s="10">
        <v>186</v>
      </c>
      <c r="Q67" s="10">
        <v>61</v>
      </c>
      <c r="R67" s="10">
        <v>163</v>
      </c>
      <c r="S67" s="24">
        <f>MasterData4[[#This Row],[Kidhome]]+MasterData4[[#This Row],[Teenhome]]</f>
        <v>0</v>
      </c>
      <c r="T67" s="53">
        <v>5</v>
      </c>
      <c r="U67" s="53">
        <v>10</v>
      </c>
      <c r="V67" s="10">
        <f>SUM(MasterData4[[#This Row],[MntWines]:[MntSweetProducts]])</f>
        <v>2068</v>
      </c>
      <c r="W67">
        <v>2</v>
      </c>
    </row>
    <row r="68" spans="1:23" x14ac:dyDescent="0.3">
      <c r="A68">
        <v>322</v>
      </c>
      <c r="B68">
        <v>1978</v>
      </c>
      <c r="C68" t="s">
        <v>28</v>
      </c>
      <c r="D68" t="s">
        <v>35</v>
      </c>
      <c r="E68" s="1">
        <v>42554</v>
      </c>
      <c r="F68">
        <v>1</v>
      </c>
      <c r="G68">
        <v>1</v>
      </c>
      <c r="H68" s="3">
        <v>41286</v>
      </c>
      <c r="I68">
        <v>93</v>
      </c>
      <c r="J68">
        <v>0</v>
      </c>
      <c r="K68" t="s">
        <v>36</v>
      </c>
      <c r="L68">
        <v>2</v>
      </c>
      <c r="M68">
        <f>2021-MasterData4[[#This Row],[Year_Birth]]</f>
        <v>43</v>
      </c>
      <c r="N68" s="10">
        <v>29</v>
      </c>
      <c r="O68" s="10">
        <v>11</v>
      </c>
      <c r="P68" s="10">
        <v>0</v>
      </c>
      <c r="Q68" s="10">
        <v>1</v>
      </c>
      <c r="R68" s="10">
        <v>0</v>
      </c>
      <c r="S68" s="24">
        <f>MasterData4[[#This Row],[Kidhome]]+MasterData4[[#This Row],[Teenhome]]</f>
        <v>2</v>
      </c>
      <c r="T68" s="53">
        <v>0</v>
      </c>
      <c r="U68" s="53">
        <v>3</v>
      </c>
      <c r="V68" s="10">
        <f>SUM(MasterData4[[#This Row],[MntWines]:[MntSweetProducts]])</f>
        <v>41</v>
      </c>
      <c r="W68">
        <v>2</v>
      </c>
    </row>
    <row r="69" spans="1:23" x14ac:dyDescent="0.3">
      <c r="A69">
        <v>326</v>
      </c>
      <c r="B69">
        <v>1973</v>
      </c>
      <c r="C69" t="s">
        <v>28</v>
      </c>
      <c r="D69" t="s">
        <v>33</v>
      </c>
      <c r="E69" s="1">
        <v>51148</v>
      </c>
      <c r="F69">
        <v>1</v>
      </c>
      <c r="G69">
        <v>1</v>
      </c>
      <c r="H69" s="3">
        <v>41323</v>
      </c>
      <c r="I69">
        <v>38</v>
      </c>
      <c r="J69">
        <v>0</v>
      </c>
      <c r="K69" t="s">
        <v>40</v>
      </c>
      <c r="L69">
        <v>5</v>
      </c>
      <c r="M69">
        <f>2021-MasterData4[[#This Row],[Year_Birth]]</f>
        <v>48</v>
      </c>
      <c r="N69" s="10">
        <v>235</v>
      </c>
      <c r="O69" s="10">
        <v>45</v>
      </c>
      <c r="P69" s="10">
        <v>8</v>
      </c>
      <c r="Q69" s="10">
        <v>6</v>
      </c>
      <c r="R69" s="10">
        <v>9</v>
      </c>
      <c r="S69" s="24">
        <f>MasterData4[[#This Row],[Kidhome]]+MasterData4[[#This Row],[Teenhome]]</f>
        <v>2</v>
      </c>
      <c r="T69" s="53">
        <v>1</v>
      </c>
      <c r="U69" s="53">
        <v>6</v>
      </c>
      <c r="V69" s="10">
        <f>SUM(MasterData4[[#This Row],[MntWines]:[MntSweetProducts]])</f>
        <v>303</v>
      </c>
      <c r="W69">
        <v>2</v>
      </c>
    </row>
    <row r="70" spans="1:23" x14ac:dyDescent="0.3">
      <c r="A70">
        <v>332</v>
      </c>
      <c r="B70">
        <v>1957</v>
      </c>
      <c r="C70" t="s">
        <v>28</v>
      </c>
      <c r="D70" t="s">
        <v>33</v>
      </c>
      <c r="E70" s="1">
        <v>47743</v>
      </c>
      <c r="F70">
        <v>0</v>
      </c>
      <c r="G70">
        <v>1</v>
      </c>
      <c r="H70" s="3">
        <v>41355</v>
      </c>
      <c r="I70">
        <v>56</v>
      </c>
      <c r="J70">
        <v>0</v>
      </c>
      <c r="K70" t="s">
        <v>30</v>
      </c>
      <c r="L70">
        <v>4</v>
      </c>
      <c r="M70">
        <f>2021-MasterData4[[#This Row],[Year_Birth]]</f>
        <v>64</v>
      </c>
      <c r="N70" s="10">
        <v>198</v>
      </c>
      <c r="O70" s="10">
        <v>43</v>
      </c>
      <c r="P70" s="10">
        <v>0</v>
      </c>
      <c r="Q70" s="10">
        <v>2</v>
      </c>
      <c r="R70" s="10">
        <v>12</v>
      </c>
      <c r="S70" s="24">
        <f>MasterData4[[#This Row],[Kidhome]]+MasterData4[[#This Row],[Teenhome]]</f>
        <v>1</v>
      </c>
      <c r="T70" s="53">
        <v>1</v>
      </c>
      <c r="U70" s="53">
        <v>6</v>
      </c>
      <c r="V70" s="10">
        <f>SUM(MasterData4[[#This Row],[MntWines]:[MntSweetProducts]])</f>
        <v>255</v>
      </c>
      <c r="W70">
        <v>2</v>
      </c>
    </row>
    <row r="71" spans="1:23" x14ac:dyDescent="0.3">
      <c r="A71">
        <v>339</v>
      </c>
      <c r="B71">
        <v>1972</v>
      </c>
      <c r="C71" t="s">
        <v>37</v>
      </c>
      <c r="D71" t="s">
        <v>33</v>
      </c>
      <c r="E71" s="1">
        <v>57091</v>
      </c>
      <c r="F71">
        <v>0</v>
      </c>
      <c r="G71">
        <v>1</v>
      </c>
      <c r="H71" s="3">
        <v>41236</v>
      </c>
      <c r="I71">
        <v>82</v>
      </c>
      <c r="J71">
        <v>0</v>
      </c>
      <c r="K71" t="s">
        <v>30</v>
      </c>
      <c r="L71">
        <v>9</v>
      </c>
      <c r="M71">
        <f>2021-MasterData4[[#This Row],[Year_Birth]]</f>
        <v>49</v>
      </c>
      <c r="N71" s="10">
        <v>462</v>
      </c>
      <c r="O71" s="10">
        <v>24</v>
      </c>
      <c r="P71" s="10">
        <v>6</v>
      </c>
      <c r="Q71" s="10">
        <v>0</v>
      </c>
      <c r="R71" s="10">
        <v>0</v>
      </c>
      <c r="S71" s="24">
        <f>MasterData4[[#This Row],[Kidhome]]+MasterData4[[#This Row],[Teenhome]]</f>
        <v>1</v>
      </c>
      <c r="T71" s="53">
        <v>2</v>
      </c>
      <c r="U71" s="53">
        <v>5</v>
      </c>
      <c r="V71" s="10">
        <f>SUM(MasterData4[[#This Row],[MntWines]:[MntSweetProducts]])</f>
        <v>492</v>
      </c>
      <c r="W71">
        <v>5</v>
      </c>
    </row>
    <row r="72" spans="1:23" x14ac:dyDescent="0.3">
      <c r="A72">
        <v>340</v>
      </c>
      <c r="B72">
        <v>1970</v>
      </c>
      <c r="C72" t="s">
        <v>28</v>
      </c>
      <c r="D72" t="s">
        <v>29</v>
      </c>
      <c r="E72" s="2">
        <v>72967</v>
      </c>
      <c r="F72">
        <v>0</v>
      </c>
      <c r="G72">
        <v>1</v>
      </c>
      <c r="H72" s="3">
        <v>41258</v>
      </c>
      <c r="I72">
        <v>1</v>
      </c>
      <c r="J72">
        <v>0</v>
      </c>
      <c r="K72" t="s">
        <v>39</v>
      </c>
      <c r="L72">
        <v>7</v>
      </c>
      <c r="M72">
        <f>2021-MasterData4[[#This Row],[Year_Birth]]</f>
        <v>51</v>
      </c>
      <c r="N72" s="10">
        <v>158</v>
      </c>
      <c r="O72" s="10">
        <v>179</v>
      </c>
      <c r="P72" s="10">
        <v>0</v>
      </c>
      <c r="Q72" s="10">
        <v>35</v>
      </c>
      <c r="R72" s="10">
        <v>0</v>
      </c>
      <c r="S72" s="24">
        <f>MasterData4[[#This Row],[Kidhome]]+MasterData4[[#This Row],[Teenhome]]</f>
        <v>1</v>
      </c>
      <c r="T72" s="53">
        <v>2</v>
      </c>
      <c r="U72" s="53">
        <v>8</v>
      </c>
      <c r="V72" s="10">
        <f>SUM(MasterData4[[#This Row],[MntWines]:[MntSweetProducts]])</f>
        <v>372</v>
      </c>
      <c r="W72">
        <v>2</v>
      </c>
    </row>
    <row r="73" spans="1:23" x14ac:dyDescent="0.3">
      <c r="A73">
        <v>347</v>
      </c>
      <c r="B73">
        <v>1976</v>
      </c>
      <c r="C73" t="s">
        <v>28</v>
      </c>
      <c r="D73" t="s">
        <v>29</v>
      </c>
      <c r="E73" s="1">
        <v>40780</v>
      </c>
      <c r="F73">
        <v>0</v>
      </c>
      <c r="G73">
        <v>1</v>
      </c>
      <c r="H73" s="3">
        <v>41160</v>
      </c>
      <c r="I73">
        <v>30</v>
      </c>
      <c r="J73">
        <v>0</v>
      </c>
      <c r="K73" t="s">
        <v>32</v>
      </c>
      <c r="L73">
        <v>7</v>
      </c>
      <c r="M73">
        <f>2021-MasterData4[[#This Row],[Year_Birth]]</f>
        <v>45</v>
      </c>
      <c r="N73" s="10">
        <v>229</v>
      </c>
      <c r="O73" s="10">
        <v>71</v>
      </c>
      <c r="P73" s="10">
        <v>13</v>
      </c>
      <c r="Q73" s="10">
        <v>27</v>
      </c>
      <c r="R73" s="10">
        <v>3</v>
      </c>
      <c r="S73" s="24">
        <f>MasterData4[[#This Row],[Kidhome]]+MasterData4[[#This Row],[Teenhome]]</f>
        <v>1</v>
      </c>
      <c r="T73" s="53">
        <v>1</v>
      </c>
      <c r="U73" s="53">
        <v>5</v>
      </c>
      <c r="V73" s="10">
        <f>SUM(MasterData4[[#This Row],[MntWines]:[MntSweetProducts]])</f>
        <v>343</v>
      </c>
      <c r="W73">
        <v>2</v>
      </c>
    </row>
    <row r="74" spans="1:23" x14ac:dyDescent="0.3">
      <c r="A74">
        <v>359</v>
      </c>
      <c r="B74">
        <v>1950</v>
      </c>
      <c r="C74" t="s">
        <v>28</v>
      </c>
      <c r="D74" t="s">
        <v>35</v>
      </c>
      <c r="E74" s="1">
        <v>48070</v>
      </c>
      <c r="F74">
        <v>0</v>
      </c>
      <c r="G74">
        <v>1</v>
      </c>
      <c r="H74" s="3">
        <v>41287</v>
      </c>
      <c r="I74">
        <v>33</v>
      </c>
      <c r="J74">
        <v>1</v>
      </c>
      <c r="K74" t="s">
        <v>30</v>
      </c>
      <c r="L74">
        <v>8</v>
      </c>
      <c r="M74">
        <f>2021-MasterData4[[#This Row],[Year_Birth]]</f>
        <v>71</v>
      </c>
      <c r="N74" s="10">
        <v>373</v>
      </c>
      <c r="O74" s="10">
        <v>83</v>
      </c>
      <c r="P74" s="10">
        <v>6</v>
      </c>
      <c r="Q74" s="10">
        <v>14</v>
      </c>
      <c r="R74" s="10">
        <v>9</v>
      </c>
      <c r="S74" s="24">
        <f>MasterData4[[#This Row],[Kidhome]]+MasterData4[[#This Row],[Teenhome]]</f>
        <v>1</v>
      </c>
      <c r="T74" s="53">
        <v>2</v>
      </c>
      <c r="U74" s="53">
        <v>6</v>
      </c>
      <c r="V74" s="10">
        <f>SUM(MasterData4[[#This Row],[MntWines]:[MntSweetProducts]])</f>
        <v>485</v>
      </c>
      <c r="W74">
        <v>2</v>
      </c>
    </row>
    <row r="75" spans="1:23" x14ac:dyDescent="0.3">
      <c r="A75">
        <v>361</v>
      </c>
      <c r="B75">
        <v>1969</v>
      </c>
      <c r="C75" t="s">
        <v>41</v>
      </c>
      <c r="D75" t="s">
        <v>33</v>
      </c>
      <c r="E75" s="1">
        <v>43142</v>
      </c>
      <c r="F75">
        <v>1</v>
      </c>
      <c r="G75">
        <v>1</v>
      </c>
      <c r="H75" s="3">
        <v>41688</v>
      </c>
      <c r="I75">
        <v>84</v>
      </c>
      <c r="J75">
        <v>0</v>
      </c>
      <c r="K75" t="s">
        <v>36</v>
      </c>
      <c r="L75">
        <v>1</v>
      </c>
      <c r="M75">
        <f>2021-MasterData4[[#This Row],[Year_Birth]]</f>
        <v>52</v>
      </c>
      <c r="N75" s="10">
        <v>5</v>
      </c>
      <c r="O75" s="10">
        <v>7</v>
      </c>
      <c r="P75" s="10">
        <v>2</v>
      </c>
      <c r="Q75" s="10">
        <v>1</v>
      </c>
      <c r="R75" s="10">
        <v>1</v>
      </c>
      <c r="S75" s="24">
        <f>MasterData4[[#This Row],[Kidhome]]+MasterData4[[#This Row],[Teenhome]]</f>
        <v>2</v>
      </c>
      <c r="T75" s="53">
        <v>0</v>
      </c>
      <c r="U75" s="53">
        <v>2</v>
      </c>
      <c r="V75" s="10">
        <f>SUM(MasterData4[[#This Row],[MntWines]:[MntSweetProducts]])</f>
        <v>16</v>
      </c>
      <c r="W75">
        <v>4</v>
      </c>
    </row>
    <row r="76" spans="1:23" x14ac:dyDescent="0.3">
      <c r="A76">
        <v>367</v>
      </c>
      <c r="B76">
        <v>1978</v>
      </c>
      <c r="C76" t="s">
        <v>38</v>
      </c>
      <c r="D76" t="s">
        <v>33</v>
      </c>
      <c r="E76" s="1">
        <v>36550</v>
      </c>
      <c r="F76">
        <v>1</v>
      </c>
      <c r="G76">
        <v>0</v>
      </c>
      <c r="H76" s="3">
        <v>41324</v>
      </c>
      <c r="I76">
        <v>74</v>
      </c>
      <c r="J76">
        <v>0</v>
      </c>
      <c r="K76" t="s">
        <v>32</v>
      </c>
      <c r="L76">
        <v>9</v>
      </c>
      <c r="M76">
        <f>2021-MasterData4[[#This Row],[Year_Birth]]</f>
        <v>43</v>
      </c>
      <c r="N76" s="10">
        <v>47</v>
      </c>
      <c r="O76" s="10">
        <v>94</v>
      </c>
      <c r="P76" s="10">
        <v>123</v>
      </c>
      <c r="Q76" s="10">
        <v>90</v>
      </c>
      <c r="R76" s="10">
        <v>103</v>
      </c>
      <c r="S76" s="24">
        <f>MasterData4[[#This Row],[Kidhome]]+MasterData4[[#This Row],[Teenhome]]</f>
        <v>1</v>
      </c>
      <c r="T76" s="53">
        <v>1</v>
      </c>
      <c r="U76" s="53">
        <v>5</v>
      </c>
      <c r="V76" s="10">
        <f>SUM(MasterData4[[#This Row],[MntWines]:[MntSweetProducts]])</f>
        <v>457</v>
      </c>
      <c r="W76">
        <v>3</v>
      </c>
    </row>
    <row r="77" spans="1:23" x14ac:dyDescent="0.3">
      <c r="A77">
        <v>368</v>
      </c>
      <c r="B77">
        <v>1974</v>
      </c>
      <c r="C77" t="s">
        <v>28</v>
      </c>
      <c r="D77" t="s">
        <v>33</v>
      </c>
      <c r="E77" s="1">
        <v>40049</v>
      </c>
      <c r="F77">
        <v>0</v>
      </c>
      <c r="G77">
        <v>1</v>
      </c>
      <c r="H77" s="3">
        <v>41242</v>
      </c>
      <c r="I77">
        <v>61</v>
      </c>
      <c r="J77">
        <v>0</v>
      </c>
      <c r="K77" t="s">
        <v>40</v>
      </c>
      <c r="L77">
        <v>3</v>
      </c>
      <c r="M77">
        <f>2021-MasterData4[[#This Row],[Year_Birth]]</f>
        <v>47</v>
      </c>
      <c r="N77" s="10">
        <v>91</v>
      </c>
      <c r="O77" s="10">
        <v>52</v>
      </c>
      <c r="P77" s="10">
        <v>10</v>
      </c>
      <c r="Q77" s="10">
        <v>65</v>
      </c>
      <c r="R77" s="10">
        <v>44</v>
      </c>
      <c r="S77" s="24">
        <f>MasterData4[[#This Row],[Kidhome]]+MasterData4[[#This Row],[Teenhome]]</f>
        <v>1</v>
      </c>
      <c r="T77" s="53">
        <v>2</v>
      </c>
      <c r="U77" s="53">
        <v>6</v>
      </c>
      <c r="V77" s="10">
        <f>SUM(MasterData4[[#This Row],[MntWines]:[MntSweetProducts]])</f>
        <v>262</v>
      </c>
      <c r="W77">
        <v>2</v>
      </c>
    </row>
    <row r="78" spans="1:23" x14ac:dyDescent="0.3">
      <c r="A78">
        <v>375</v>
      </c>
      <c r="B78">
        <v>1954</v>
      </c>
      <c r="C78" t="s">
        <v>28</v>
      </c>
      <c r="D78" t="s">
        <v>29</v>
      </c>
      <c r="E78" s="1">
        <v>76773</v>
      </c>
      <c r="F78">
        <v>0</v>
      </c>
      <c r="G78">
        <v>0</v>
      </c>
      <c r="H78" s="3">
        <v>41330</v>
      </c>
      <c r="I78">
        <v>79</v>
      </c>
      <c r="J78">
        <v>0</v>
      </c>
      <c r="K78" t="s">
        <v>30</v>
      </c>
      <c r="L78">
        <v>2</v>
      </c>
      <c r="M78">
        <f>2021-MasterData4[[#This Row],[Year_Birth]]</f>
        <v>67</v>
      </c>
      <c r="N78" s="10">
        <v>516</v>
      </c>
      <c r="O78" s="10">
        <v>449</v>
      </c>
      <c r="P78" s="10">
        <v>86</v>
      </c>
      <c r="Q78" s="10">
        <v>56</v>
      </c>
      <c r="R78" s="10">
        <v>33</v>
      </c>
      <c r="S78" s="24">
        <f>MasterData4[[#This Row],[Kidhome]]+MasterData4[[#This Row],[Teenhome]]</f>
        <v>0</v>
      </c>
      <c r="T78" s="53">
        <v>2</v>
      </c>
      <c r="U78" s="53">
        <v>11</v>
      </c>
      <c r="V78" s="10">
        <f>SUM(MasterData4[[#This Row],[MntWines]:[MntSweetProducts]])</f>
        <v>1140</v>
      </c>
      <c r="W78">
        <v>2</v>
      </c>
    </row>
    <row r="79" spans="1:23" x14ac:dyDescent="0.3">
      <c r="A79">
        <v>378</v>
      </c>
      <c r="B79">
        <v>1971</v>
      </c>
      <c r="C79" t="s">
        <v>28</v>
      </c>
      <c r="D79" t="s">
        <v>33</v>
      </c>
      <c r="E79" s="1">
        <v>52531</v>
      </c>
      <c r="F79">
        <v>0</v>
      </c>
      <c r="G79">
        <v>0</v>
      </c>
      <c r="H79" s="3">
        <v>41273</v>
      </c>
      <c r="I79">
        <v>68</v>
      </c>
      <c r="J79">
        <v>0</v>
      </c>
      <c r="K79" t="s">
        <v>30</v>
      </c>
      <c r="L79">
        <v>7</v>
      </c>
      <c r="M79">
        <f>2021-MasterData4[[#This Row],[Year_Birth]]</f>
        <v>50</v>
      </c>
      <c r="N79" s="10">
        <v>283</v>
      </c>
      <c r="O79" s="10">
        <v>151</v>
      </c>
      <c r="P79" s="10">
        <v>51</v>
      </c>
      <c r="Q79" s="10">
        <v>112</v>
      </c>
      <c r="R79" s="10">
        <v>72</v>
      </c>
      <c r="S79" s="24">
        <f>MasterData4[[#This Row],[Kidhome]]+MasterData4[[#This Row],[Teenhome]]</f>
        <v>0</v>
      </c>
      <c r="T79" s="53">
        <v>2</v>
      </c>
      <c r="U79" s="53">
        <v>10</v>
      </c>
      <c r="V79" s="10">
        <f>SUM(MasterData4[[#This Row],[MntWines]:[MntSweetProducts]])</f>
        <v>669</v>
      </c>
      <c r="W79">
        <v>2</v>
      </c>
    </row>
    <row r="80" spans="1:23" x14ac:dyDescent="0.3">
      <c r="A80">
        <v>380</v>
      </c>
      <c r="B80">
        <v>1954</v>
      </c>
      <c r="C80" t="s">
        <v>28</v>
      </c>
      <c r="D80" t="s">
        <v>29</v>
      </c>
      <c r="E80" s="1">
        <v>64497</v>
      </c>
      <c r="F80">
        <v>0</v>
      </c>
      <c r="G80">
        <v>1</v>
      </c>
      <c r="H80" s="3">
        <v>41162</v>
      </c>
      <c r="I80">
        <v>17</v>
      </c>
      <c r="J80">
        <v>0</v>
      </c>
      <c r="K80" t="s">
        <v>43</v>
      </c>
      <c r="L80">
        <v>11</v>
      </c>
      <c r="M80">
        <f>2021-MasterData4[[#This Row],[Year_Birth]]</f>
        <v>67</v>
      </c>
      <c r="N80" s="10">
        <v>1170</v>
      </c>
      <c r="O80" s="10">
        <v>320</v>
      </c>
      <c r="P80" s="10">
        <v>42</v>
      </c>
      <c r="Q80" s="10">
        <v>48</v>
      </c>
      <c r="R80" s="10">
        <v>32</v>
      </c>
      <c r="S80" s="24">
        <f>MasterData4[[#This Row],[Kidhome]]+MasterData4[[#This Row],[Teenhome]]</f>
        <v>1</v>
      </c>
      <c r="T80" s="53">
        <v>4</v>
      </c>
      <c r="U80" s="53">
        <v>9</v>
      </c>
      <c r="V80" s="10">
        <f>SUM(MasterData4[[#This Row],[MntWines]:[MntSweetProducts]])</f>
        <v>1612</v>
      </c>
      <c r="W80">
        <v>2</v>
      </c>
    </row>
    <row r="81" spans="1:23" x14ac:dyDescent="0.3">
      <c r="A81">
        <v>387</v>
      </c>
      <c r="B81">
        <v>1976</v>
      </c>
      <c r="C81" t="s">
        <v>44</v>
      </c>
      <c r="D81" t="s">
        <v>33</v>
      </c>
      <c r="E81" s="1">
        <v>7500</v>
      </c>
      <c r="F81">
        <v>0</v>
      </c>
      <c r="G81">
        <v>0</v>
      </c>
      <c r="H81" s="3">
        <v>41226</v>
      </c>
      <c r="I81">
        <v>59</v>
      </c>
      <c r="J81">
        <v>0</v>
      </c>
      <c r="K81" t="s">
        <v>34</v>
      </c>
      <c r="L81">
        <v>2</v>
      </c>
      <c r="M81">
        <f>2021-MasterData4[[#This Row],[Year_Birth]]</f>
        <v>45</v>
      </c>
      <c r="N81" s="10">
        <v>6</v>
      </c>
      <c r="O81" s="10">
        <v>11</v>
      </c>
      <c r="P81" s="10">
        <v>11</v>
      </c>
      <c r="Q81" s="10">
        <v>16</v>
      </c>
      <c r="R81" s="10">
        <v>1</v>
      </c>
      <c r="S81" s="24">
        <f>MasterData4[[#This Row],[Kidhome]]+MasterData4[[#This Row],[Teenhome]]</f>
        <v>0</v>
      </c>
      <c r="T81" s="53">
        <v>0</v>
      </c>
      <c r="U81" s="53">
        <v>3</v>
      </c>
      <c r="V81" s="10">
        <f>SUM(MasterData4[[#This Row],[MntWines]:[MntSweetProducts]])</f>
        <v>45</v>
      </c>
      <c r="W81">
        <v>1</v>
      </c>
    </row>
    <row r="82" spans="1:23" x14ac:dyDescent="0.3">
      <c r="A82">
        <v>405</v>
      </c>
      <c r="B82">
        <v>1964</v>
      </c>
      <c r="C82" t="s">
        <v>28</v>
      </c>
      <c r="D82" t="s">
        <v>29</v>
      </c>
      <c r="E82" s="1">
        <v>41638</v>
      </c>
      <c r="F82">
        <v>0</v>
      </c>
      <c r="G82">
        <v>1</v>
      </c>
      <c r="H82" s="3">
        <v>41318</v>
      </c>
      <c r="I82">
        <v>68</v>
      </c>
      <c r="J82">
        <v>0</v>
      </c>
      <c r="K82" t="s">
        <v>30</v>
      </c>
      <c r="L82">
        <v>5</v>
      </c>
      <c r="M82">
        <f>2021-MasterData4[[#This Row],[Year_Birth]]</f>
        <v>57</v>
      </c>
      <c r="N82" s="10">
        <v>315</v>
      </c>
      <c r="O82" s="10">
        <v>31</v>
      </c>
      <c r="P82" s="10">
        <v>4</v>
      </c>
      <c r="Q82" s="10">
        <v>0</v>
      </c>
      <c r="R82" s="10">
        <v>0</v>
      </c>
      <c r="S82" s="24">
        <f>MasterData4[[#This Row],[Kidhome]]+MasterData4[[#This Row],[Teenhome]]</f>
        <v>1</v>
      </c>
      <c r="T82" s="53">
        <v>5</v>
      </c>
      <c r="U82" s="53">
        <v>3</v>
      </c>
      <c r="V82" s="10">
        <f>SUM(MasterData4[[#This Row],[MntWines]:[MntSweetProducts]])</f>
        <v>350</v>
      </c>
      <c r="W82">
        <v>2</v>
      </c>
    </row>
    <row r="83" spans="1:23" x14ac:dyDescent="0.3">
      <c r="A83">
        <v>425</v>
      </c>
      <c r="B83">
        <v>1985</v>
      </c>
      <c r="C83" t="s">
        <v>28</v>
      </c>
      <c r="D83" t="s">
        <v>33</v>
      </c>
      <c r="E83" s="1">
        <v>55357</v>
      </c>
      <c r="F83">
        <v>2</v>
      </c>
      <c r="G83">
        <v>0</v>
      </c>
      <c r="H83" s="3">
        <v>41324</v>
      </c>
      <c r="I83">
        <v>66</v>
      </c>
      <c r="J83">
        <v>0</v>
      </c>
      <c r="K83" t="s">
        <v>40</v>
      </c>
      <c r="L83">
        <v>6</v>
      </c>
      <c r="M83">
        <f>2021-MasterData4[[#This Row],[Year_Birth]]</f>
        <v>36</v>
      </c>
      <c r="N83" s="10">
        <v>374</v>
      </c>
      <c r="O83" s="10">
        <v>116</v>
      </c>
      <c r="P83" s="10">
        <v>84</v>
      </c>
      <c r="Q83" s="10">
        <v>64</v>
      </c>
      <c r="R83" s="10">
        <v>25</v>
      </c>
      <c r="S83" s="24">
        <f>MasterData4[[#This Row],[Kidhome]]+MasterData4[[#This Row],[Teenhome]]</f>
        <v>2</v>
      </c>
      <c r="T83" s="53">
        <v>2</v>
      </c>
      <c r="U83" s="53">
        <v>11</v>
      </c>
      <c r="V83" s="10">
        <f>SUM(MasterData4[[#This Row],[MntWines]:[MntSweetProducts]])</f>
        <v>663</v>
      </c>
      <c r="W83">
        <v>2</v>
      </c>
    </row>
    <row r="84" spans="1:23" x14ac:dyDescent="0.3">
      <c r="A84">
        <v>433</v>
      </c>
      <c r="B84">
        <v>1958</v>
      </c>
      <c r="C84" t="s">
        <v>41</v>
      </c>
      <c r="D84" t="s">
        <v>47</v>
      </c>
      <c r="E84" s="1">
        <v>61331</v>
      </c>
      <c r="F84">
        <v>1</v>
      </c>
      <c r="G84">
        <v>1</v>
      </c>
      <c r="H84" s="3">
        <v>41343</v>
      </c>
      <c r="I84">
        <v>42</v>
      </c>
      <c r="J84">
        <v>0</v>
      </c>
      <c r="K84" t="s">
        <v>32</v>
      </c>
      <c r="L84">
        <v>11</v>
      </c>
      <c r="M84">
        <f>2021-MasterData4[[#This Row],[Year_Birth]]</f>
        <v>63</v>
      </c>
      <c r="N84" s="10">
        <v>534</v>
      </c>
      <c r="O84" s="10">
        <v>47</v>
      </c>
      <c r="P84" s="10">
        <v>0</v>
      </c>
      <c r="Q84" s="10">
        <v>5</v>
      </c>
      <c r="R84" s="10">
        <v>5</v>
      </c>
      <c r="S84" s="24">
        <f>MasterData4[[#This Row],[Kidhome]]+MasterData4[[#This Row],[Teenhome]]</f>
        <v>2</v>
      </c>
      <c r="T84" s="53">
        <v>1</v>
      </c>
      <c r="U84" s="53">
        <v>6</v>
      </c>
      <c r="V84" s="10">
        <f>SUM(MasterData4[[#This Row],[MntWines]:[MntSweetProducts]])</f>
        <v>591</v>
      </c>
      <c r="W84">
        <v>4</v>
      </c>
    </row>
    <row r="85" spans="1:23" x14ac:dyDescent="0.3">
      <c r="A85">
        <v>437</v>
      </c>
      <c r="B85">
        <v>1976</v>
      </c>
      <c r="C85" t="s">
        <v>41</v>
      </c>
      <c r="D85" t="s">
        <v>29</v>
      </c>
      <c r="E85" s="1">
        <v>75012</v>
      </c>
      <c r="F85">
        <v>0</v>
      </c>
      <c r="G85">
        <v>0</v>
      </c>
      <c r="H85" s="3">
        <v>41664</v>
      </c>
      <c r="I85">
        <v>41</v>
      </c>
      <c r="J85">
        <v>0</v>
      </c>
      <c r="K85" t="s">
        <v>36</v>
      </c>
      <c r="L85">
        <v>3</v>
      </c>
      <c r="M85">
        <f>2021-MasterData4[[#This Row],[Year_Birth]]</f>
        <v>45</v>
      </c>
      <c r="N85" s="10">
        <v>294</v>
      </c>
      <c r="O85" s="10">
        <v>218</v>
      </c>
      <c r="P85" s="10">
        <v>164</v>
      </c>
      <c r="Q85" s="10">
        <v>142</v>
      </c>
      <c r="R85" s="10">
        <v>58</v>
      </c>
      <c r="S85" s="24">
        <f>MasterData4[[#This Row],[Kidhome]]+MasterData4[[#This Row],[Teenhome]]</f>
        <v>0</v>
      </c>
      <c r="T85" s="53">
        <v>8</v>
      </c>
      <c r="U85" s="53">
        <v>11</v>
      </c>
      <c r="V85" s="10">
        <f>SUM(MasterData4[[#This Row],[MntWines]:[MntSweetProducts]])</f>
        <v>876</v>
      </c>
      <c r="W85">
        <v>4</v>
      </c>
    </row>
    <row r="86" spans="1:23" x14ac:dyDescent="0.3">
      <c r="A86">
        <v>448</v>
      </c>
      <c r="B86">
        <v>1978</v>
      </c>
      <c r="C86" t="s">
        <v>37</v>
      </c>
      <c r="D86" t="s">
        <v>31</v>
      </c>
      <c r="E86" s="1">
        <v>54880</v>
      </c>
      <c r="F86">
        <v>1</v>
      </c>
      <c r="G86">
        <v>0</v>
      </c>
      <c r="H86" s="3">
        <v>41334</v>
      </c>
      <c r="I86">
        <v>57</v>
      </c>
      <c r="J86">
        <v>0</v>
      </c>
      <c r="K86" t="s">
        <v>30</v>
      </c>
      <c r="L86">
        <v>6</v>
      </c>
      <c r="M86">
        <f>2021-MasterData4[[#This Row],[Year_Birth]]</f>
        <v>43</v>
      </c>
      <c r="N86" s="10">
        <v>308</v>
      </c>
      <c r="O86" s="10">
        <v>137</v>
      </c>
      <c r="P86" s="10">
        <v>102</v>
      </c>
      <c r="Q86" s="10">
        <v>85</v>
      </c>
      <c r="R86" s="10">
        <v>45</v>
      </c>
      <c r="S86" s="24">
        <f>MasterData4[[#This Row],[Kidhome]]+MasterData4[[#This Row],[Teenhome]]</f>
        <v>1</v>
      </c>
      <c r="T86" s="53">
        <v>2</v>
      </c>
      <c r="U86" s="53">
        <v>11</v>
      </c>
      <c r="V86" s="10">
        <f>SUM(MasterData4[[#This Row],[MntWines]:[MntSweetProducts]])</f>
        <v>677</v>
      </c>
      <c r="W86">
        <v>5</v>
      </c>
    </row>
    <row r="87" spans="1:23" x14ac:dyDescent="0.3">
      <c r="A87">
        <v>450</v>
      </c>
      <c r="B87">
        <v>1958</v>
      </c>
      <c r="C87" t="s">
        <v>41</v>
      </c>
      <c r="D87" t="s">
        <v>35</v>
      </c>
      <c r="E87" s="1">
        <v>42315</v>
      </c>
      <c r="F87">
        <v>0</v>
      </c>
      <c r="G87">
        <v>1</v>
      </c>
      <c r="H87" s="3">
        <v>41467</v>
      </c>
      <c r="I87">
        <v>90</v>
      </c>
      <c r="J87">
        <v>0</v>
      </c>
      <c r="K87" t="s">
        <v>34</v>
      </c>
      <c r="L87">
        <v>1</v>
      </c>
      <c r="M87">
        <f>2021-MasterData4[[#This Row],[Year_Birth]]</f>
        <v>63</v>
      </c>
      <c r="N87" s="10">
        <v>67</v>
      </c>
      <c r="O87" s="10">
        <v>80</v>
      </c>
      <c r="P87" s="10">
        <v>17</v>
      </c>
      <c r="Q87" s="10">
        <v>15</v>
      </c>
      <c r="R87" s="10">
        <v>11</v>
      </c>
      <c r="S87" s="24">
        <f>MasterData4[[#This Row],[Kidhome]]+MasterData4[[#This Row],[Teenhome]]</f>
        <v>1</v>
      </c>
      <c r="T87" s="53">
        <v>4</v>
      </c>
      <c r="U87" s="53">
        <v>4</v>
      </c>
      <c r="V87" s="10">
        <f>SUM(MasterData4[[#This Row],[MntWines]:[MntSweetProducts]])</f>
        <v>190</v>
      </c>
      <c r="W87">
        <v>4</v>
      </c>
    </row>
    <row r="88" spans="1:23" x14ac:dyDescent="0.3">
      <c r="A88">
        <v>451</v>
      </c>
      <c r="B88">
        <v>1989</v>
      </c>
      <c r="C88" t="s">
        <v>28</v>
      </c>
      <c r="D88" t="s">
        <v>31</v>
      </c>
      <c r="E88" s="1">
        <v>9255</v>
      </c>
      <c r="F88">
        <v>1</v>
      </c>
      <c r="G88">
        <v>0</v>
      </c>
      <c r="H88" s="3">
        <v>41628</v>
      </c>
      <c r="I88">
        <v>91</v>
      </c>
      <c r="J88">
        <v>0</v>
      </c>
      <c r="K88" t="s">
        <v>40</v>
      </c>
      <c r="L88">
        <v>1</v>
      </c>
      <c r="M88">
        <f>2021-MasterData4[[#This Row],[Year_Birth]]</f>
        <v>32</v>
      </c>
      <c r="N88" s="10">
        <v>9</v>
      </c>
      <c r="O88" s="10">
        <v>7</v>
      </c>
      <c r="P88" s="10">
        <v>2</v>
      </c>
      <c r="Q88" s="10">
        <v>0</v>
      </c>
      <c r="R88" s="10">
        <v>0</v>
      </c>
      <c r="S88" s="24">
        <f>MasterData4[[#This Row],[Kidhome]]+MasterData4[[#This Row],[Teenhome]]</f>
        <v>1</v>
      </c>
      <c r="T88" s="53">
        <v>1</v>
      </c>
      <c r="U88" s="53">
        <v>2</v>
      </c>
      <c r="V88" s="10">
        <f>SUM(MasterData4[[#This Row],[MntWines]:[MntSweetProducts]])</f>
        <v>18</v>
      </c>
      <c r="W88">
        <v>2</v>
      </c>
    </row>
    <row r="89" spans="1:23" x14ac:dyDescent="0.3">
      <c r="A89">
        <v>453</v>
      </c>
      <c r="B89">
        <v>1956</v>
      </c>
      <c r="C89" t="s">
        <v>37</v>
      </c>
      <c r="D89" t="s">
        <v>42</v>
      </c>
      <c r="E89" s="2">
        <v>35340</v>
      </c>
      <c r="F89">
        <v>1</v>
      </c>
      <c r="G89">
        <v>1</v>
      </c>
      <c r="H89" s="3">
        <v>41819</v>
      </c>
      <c r="I89">
        <v>1</v>
      </c>
      <c r="J89">
        <v>0</v>
      </c>
      <c r="K89" t="s">
        <v>30</v>
      </c>
      <c r="L89">
        <v>2</v>
      </c>
      <c r="M89">
        <f>2021-MasterData4[[#This Row],[Year_Birth]]</f>
        <v>65</v>
      </c>
      <c r="N89" s="10">
        <v>27</v>
      </c>
      <c r="O89" s="10">
        <v>12</v>
      </c>
      <c r="P89" s="10">
        <v>0</v>
      </c>
      <c r="Q89" s="10">
        <v>0</v>
      </c>
      <c r="R89" s="10">
        <v>1</v>
      </c>
      <c r="S89" s="24">
        <f>MasterData4[[#This Row],[Kidhome]]+MasterData4[[#This Row],[Teenhome]]</f>
        <v>2</v>
      </c>
      <c r="T89" s="53">
        <v>0</v>
      </c>
      <c r="U89" s="53">
        <v>3</v>
      </c>
      <c r="V89" s="10">
        <f>SUM(MasterData4[[#This Row],[MntWines]:[MntSweetProducts]])</f>
        <v>40</v>
      </c>
      <c r="W89">
        <v>5</v>
      </c>
    </row>
    <row r="90" spans="1:23" x14ac:dyDescent="0.3">
      <c r="A90">
        <v>454</v>
      </c>
      <c r="B90">
        <v>1980</v>
      </c>
      <c r="C90" t="s">
        <v>28</v>
      </c>
      <c r="D90" t="s">
        <v>35</v>
      </c>
      <c r="E90" s="1">
        <v>69508</v>
      </c>
      <c r="F90">
        <v>1</v>
      </c>
      <c r="G90">
        <v>0</v>
      </c>
      <c r="H90" s="3">
        <v>41227</v>
      </c>
      <c r="I90">
        <v>48</v>
      </c>
      <c r="J90">
        <v>0</v>
      </c>
      <c r="K90" t="s">
        <v>43</v>
      </c>
      <c r="L90">
        <v>11</v>
      </c>
      <c r="M90">
        <f>2021-MasterData4[[#This Row],[Year_Birth]]</f>
        <v>41</v>
      </c>
      <c r="N90" s="10">
        <v>824</v>
      </c>
      <c r="O90" s="10">
        <v>162</v>
      </c>
      <c r="P90" s="10">
        <v>42</v>
      </c>
      <c r="Q90" s="10">
        <v>32</v>
      </c>
      <c r="R90" s="10">
        <v>32</v>
      </c>
      <c r="S90" s="24">
        <f>MasterData4[[#This Row],[Kidhome]]+MasterData4[[#This Row],[Teenhome]]</f>
        <v>1</v>
      </c>
      <c r="T90" s="53">
        <v>4</v>
      </c>
      <c r="U90" s="53">
        <v>11</v>
      </c>
      <c r="V90" s="10">
        <f>SUM(MasterData4[[#This Row],[MntWines]:[MntSweetProducts]])</f>
        <v>1092</v>
      </c>
      <c r="W90">
        <v>2</v>
      </c>
    </row>
    <row r="91" spans="1:23" x14ac:dyDescent="0.3">
      <c r="A91">
        <v>455</v>
      </c>
      <c r="B91">
        <v>1946</v>
      </c>
      <c r="C91" t="s">
        <v>37</v>
      </c>
      <c r="D91" t="s">
        <v>33</v>
      </c>
      <c r="E91" s="1">
        <v>51012</v>
      </c>
      <c r="F91">
        <v>0</v>
      </c>
      <c r="G91">
        <v>0</v>
      </c>
      <c r="H91" s="3">
        <v>41382</v>
      </c>
      <c r="I91">
        <v>86</v>
      </c>
      <c r="J91">
        <v>0</v>
      </c>
      <c r="K91" t="s">
        <v>30</v>
      </c>
      <c r="L91">
        <v>4</v>
      </c>
      <c r="M91">
        <f>2021-MasterData4[[#This Row],[Year_Birth]]</f>
        <v>75</v>
      </c>
      <c r="N91" s="10">
        <v>102</v>
      </c>
      <c r="O91" s="10">
        <v>63</v>
      </c>
      <c r="P91" s="10">
        <v>2</v>
      </c>
      <c r="Q91" s="10">
        <v>9</v>
      </c>
      <c r="R91" s="10">
        <v>9</v>
      </c>
      <c r="S91" s="24">
        <f>MasterData4[[#This Row],[Kidhome]]+MasterData4[[#This Row],[Teenhome]]</f>
        <v>0</v>
      </c>
      <c r="T91" s="53">
        <v>1</v>
      </c>
      <c r="U91" s="53">
        <v>4</v>
      </c>
      <c r="V91" s="10">
        <f>SUM(MasterData4[[#This Row],[MntWines]:[MntSweetProducts]])</f>
        <v>185</v>
      </c>
      <c r="W91">
        <v>5</v>
      </c>
    </row>
    <row r="92" spans="1:23" x14ac:dyDescent="0.3">
      <c r="A92">
        <v>456</v>
      </c>
      <c r="B92">
        <v>1986</v>
      </c>
      <c r="C92" t="s">
        <v>38</v>
      </c>
      <c r="D92" t="s">
        <v>33</v>
      </c>
      <c r="E92" s="1">
        <v>7500</v>
      </c>
      <c r="F92">
        <v>1</v>
      </c>
      <c r="G92">
        <v>0</v>
      </c>
      <c r="H92" s="3">
        <v>41312</v>
      </c>
      <c r="I92">
        <v>96</v>
      </c>
      <c r="J92">
        <v>0</v>
      </c>
      <c r="K92" t="s">
        <v>30</v>
      </c>
      <c r="L92">
        <v>2</v>
      </c>
      <c r="M92">
        <f>2021-MasterData4[[#This Row],[Year_Birth]]</f>
        <v>35</v>
      </c>
      <c r="N92" s="10">
        <v>1</v>
      </c>
      <c r="O92" s="10">
        <v>5</v>
      </c>
      <c r="P92" s="10">
        <v>4</v>
      </c>
      <c r="Q92" s="10">
        <v>11</v>
      </c>
      <c r="R92" s="10">
        <v>6</v>
      </c>
      <c r="S92" s="24">
        <f>MasterData4[[#This Row],[Kidhome]]+MasterData4[[#This Row],[Teenhome]]</f>
        <v>1</v>
      </c>
      <c r="T92" s="53">
        <v>0</v>
      </c>
      <c r="U92" s="53">
        <v>3</v>
      </c>
      <c r="V92" s="10">
        <f>SUM(MasterData4[[#This Row],[MntWines]:[MntSweetProducts]])</f>
        <v>27</v>
      </c>
      <c r="W92">
        <v>3</v>
      </c>
    </row>
    <row r="93" spans="1:23" x14ac:dyDescent="0.3">
      <c r="A93">
        <v>460</v>
      </c>
      <c r="B93">
        <v>1972</v>
      </c>
      <c r="C93" t="s">
        <v>37</v>
      </c>
      <c r="D93" t="s">
        <v>33</v>
      </c>
      <c r="E93" s="1">
        <v>79930</v>
      </c>
      <c r="F93">
        <v>0</v>
      </c>
      <c r="G93">
        <v>0</v>
      </c>
      <c r="H93" s="3">
        <v>41129</v>
      </c>
      <c r="I93">
        <v>72</v>
      </c>
      <c r="J93">
        <v>0</v>
      </c>
      <c r="K93" t="s">
        <v>43</v>
      </c>
      <c r="L93">
        <v>3</v>
      </c>
      <c r="M93">
        <f>2021-MasterData4[[#This Row],[Year_Birth]]</f>
        <v>49</v>
      </c>
      <c r="N93" s="10">
        <v>792</v>
      </c>
      <c r="O93" s="10">
        <v>740</v>
      </c>
      <c r="P93" s="10">
        <v>67</v>
      </c>
      <c r="Q93" s="10">
        <v>86</v>
      </c>
      <c r="R93" s="10">
        <v>51</v>
      </c>
      <c r="S93" s="24">
        <f>MasterData4[[#This Row],[Kidhome]]+MasterData4[[#This Row],[Teenhome]]</f>
        <v>0</v>
      </c>
      <c r="T93" s="53">
        <v>5</v>
      </c>
      <c r="U93" s="53">
        <v>8</v>
      </c>
      <c r="V93" s="10">
        <f>SUM(MasterData4[[#This Row],[MntWines]:[MntSweetProducts]])</f>
        <v>1736</v>
      </c>
      <c r="W93">
        <v>5</v>
      </c>
    </row>
    <row r="94" spans="1:23" x14ac:dyDescent="0.3">
      <c r="A94">
        <v>466</v>
      </c>
      <c r="B94">
        <v>1944</v>
      </c>
      <c r="C94" t="s">
        <v>28</v>
      </c>
      <c r="D94" t="s">
        <v>33</v>
      </c>
      <c r="E94" s="1">
        <v>65275</v>
      </c>
      <c r="F94">
        <v>0</v>
      </c>
      <c r="G94">
        <v>0</v>
      </c>
      <c r="H94" s="3">
        <v>41367</v>
      </c>
      <c r="I94">
        <v>9</v>
      </c>
      <c r="J94">
        <v>0</v>
      </c>
      <c r="K94" t="s">
        <v>30</v>
      </c>
      <c r="L94">
        <v>4</v>
      </c>
      <c r="M94">
        <f>2021-MasterData4[[#This Row],[Year_Birth]]</f>
        <v>77</v>
      </c>
      <c r="N94" s="10">
        <v>388</v>
      </c>
      <c r="O94" s="10">
        <v>218</v>
      </c>
      <c r="P94" s="10">
        <v>91</v>
      </c>
      <c r="Q94" s="10">
        <v>14</v>
      </c>
      <c r="R94" s="10">
        <v>14</v>
      </c>
      <c r="S94" s="24">
        <f>MasterData4[[#This Row],[Kidhome]]+MasterData4[[#This Row],[Teenhome]]</f>
        <v>0</v>
      </c>
      <c r="T94" s="53">
        <v>3</v>
      </c>
      <c r="U94" s="53">
        <v>13</v>
      </c>
      <c r="V94" s="10">
        <f>SUM(MasterData4[[#This Row],[MntWines]:[MntSweetProducts]])</f>
        <v>725</v>
      </c>
      <c r="W94">
        <v>2</v>
      </c>
    </row>
    <row r="95" spans="1:23" x14ac:dyDescent="0.3">
      <c r="A95">
        <v>477</v>
      </c>
      <c r="B95">
        <v>1986</v>
      </c>
      <c r="C95" t="s">
        <v>28</v>
      </c>
      <c r="D95" t="s">
        <v>33</v>
      </c>
      <c r="E95" s="1">
        <v>83512</v>
      </c>
      <c r="F95">
        <v>0</v>
      </c>
      <c r="G95">
        <v>0</v>
      </c>
      <c r="H95" s="3">
        <v>41807</v>
      </c>
      <c r="I95">
        <v>31</v>
      </c>
      <c r="J95">
        <v>0</v>
      </c>
      <c r="K95" t="s">
        <v>30</v>
      </c>
      <c r="L95">
        <v>4</v>
      </c>
      <c r="M95">
        <f>2021-MasterData4[[#This Row],[Year_Birth]]</f>
        <v>35</v>
      </c>
      <c r="N95" s="10">
        <v>1060</v>
      </c>
      <c r="O95" s="10">
        <v>835</v>
      </c>
      <c r="P95" s="10">
        <v>80</v>
      </c>
      <c r="Q95" s="10">
        <v>61</v>
      </c>
      <c r="R95" s="10">
        <v>20</v>
      </c>
      <c r="S95" s="24">
        <f>MasterData4[[#This Row],[Kidhome]]+MasterData4[[#This Row],[Teenhome]]</f>
        <v>0</v>
      </c>
      <c r="T95" s="53">
        <v>7</v>
      </c>
      <c r="U95" s="53">
        <v>10</v>
      </c>
      <c r="V95" s="10">
        <f>SUM(MasterData4[[#This Row],[MntWines]:[MntSweetProducts]])</f>
        <v>2056</v>
      </c>
      <c r="W95">
        <v>2</v>
      </c>
    </row>
    <row r="96" spans="1:23" x14ac:dyDescent="0.3">
      <c r="A96">
        <v>486</v>
      </c>
      <c r="B96">
        <v>1988</v>
      </c>
      <c r="C96" t="s">
        <v>28</v>
      </c>
      <c r="D96" t="s">
        <v>33</v>
      </c>
      <c r="E96" s="1">
        <v>84219</v>
      </c>
      <c r="F96">
        <v>0</v>
      </c>
      <c r="G96">
        <v>0</v>
      </c>
      <c r="H96" s="3">
        <v>41672</v>
      </c>
      <c r="I96">
        <v>27</v>
      </c>
      <c r="J96">
        <v>0</v>
      </c>
      <c r="K96" t="s">
        <v>32</v>
      </c>
      <c r="L96">
        <v>3</v>
      </c>
      <c r="M96">
        <f>2021-MasterData4[[#This Row],[Year_Birth]]</f>
        <v>33</v>
      </c>
      <c r="N96" s="10">
        <v>434</v>
      </c>
      <c r="O96" s="10">
        <v>400</v>
      </c>
      <c r="P96" s="10">
        <v>45</v>
      </c>
      <c r="Q96" s="10">
        <v>137</v>
      </c>
      <c r="R96" s="10">
        <v>137</v>
      </c>
      <c r="S96" s="24">
        <f>MasterData4[[#This Row],[Kidhome]]+MasterData4[[#This Row],[Teenhome]]</f>
        <v>0</v>
      </c>
      <c r="T96" s="53">
        <v>4</v>
      </c>
      <c r="U96" s="53">
        <v>10</v>
      </c>
      <c r="V96" s="10">
        <f>SUM(MasterData4[[#This Row],[MntWines]:[MntSweetProducts]])</f>
        <v>1153</v>
      </c>
      <c r="W96">
        <v>2</v>
      </c>
    </row>
    <row r="97" spans="1:23" x14ac:dyDescent="0.3">
      <c r="A97">
        <v>492</v>
      </c>
      <c r="B97">
        <v>1973</v>
      </c>
      <c r="C97" t="s">
        <v>37</v>
      </c>
      <c r="D97" t="s">
        <v>45</v>
      </c>
      <c r="E97" s="2">
        <v>48432</v>
      </c>
      <c r="F97">
        <v>0</v>
      </c>
      <c r="G97">
        <v>1</v>
      </c>
      <c r="H97" s="3">
        <v>41200</v>
      </c>
      <c r="I97">
        <v>3</v>
      </c>
      <c r="J97">
        <v>0</v>
      </c>
      <c r="K97" t="s">
        <v>32</v>
      </c>
      <c r="L97">
        <v>7</v>
      </c>
      <c r="M97">
        <f>2021-MasterData4[[#This Row],[Year_Birth]]</f>
        <v>48</v>
      </c>
      <c r="N97" s="10">
        <v>322</v>
      </c>
      <c r="O97" s="10">
        <v>50</v>
      </c>
      <c r="P97" s="10">
        <v>4</v>
      </c>
      <c r="Q97" s="10">
        <v>3</v>
      </c>
      <c r="R97" s="10">
        <v>3</v>
      </c>
      <c r="S97" s="24">
        <f>MasterData4[[#This Row],[Kidhome]]+MasterData4[[#This Row],[Teenhome]]</f>
        <v>1</v>
      </c>
      <c r="T97" s="53">
        <v>1</v>
      </c>
      <c r="U97" s="53">
        <v>6</v>
      </c>
      <c r="V97" s="10">
        <f>SUM(MasterData4[[#This Row],[MntWines]:[MntSweetProducts]])</f>
        <v>382</v>
      </c>
      <c r="W97">
        <v>5</v>
      </c>
    </row>
    <row r="98" spans="1:23" x14ac:dyDescent="0.3">
      <c r="A98">
        <v>498</v>
      </c>
      <c r="B98">
        <v>1970</v>
      </c>
      <c r="C98" t="s">
        <v>28</v>
      </c>
      <c r="D98" t="s">
        <v>31</v>
      </c>
      <c r="E98" s="1">
        <v>30015</v>
      </c>
      <c r="F98">
        <v>1</v>
      </c>
      <c r="G98">
        <v>0</v>
      </c>
      <c r="H98" s="3">
        <v>41672</v>
      </c>
      <c r="I98">
        <v>28</v>
      </c>
      <c r="J98">
        <v>0</v>
      </c>
      <c r="K98" t="s">
        <v>30</v>
      </c>
      <c r="L98">
        <v>1</v>
      </c>
      <c r="M98">
        <f>2021-MasterData4[[#This Row],[Year_Birth]]</f>
        <v>51</v>
      </c>
      <c r="N98" s="10">
        <v>25</v>
      </c>
      <c r="O98" s="10">
        <v>22</v>
      </c>
      <c r="P98" s="10">
        <v>2</v>
      </c>
      <c r="Q98" s="10">
        <v>0</v>
      </c>
      <c r="R98" s="10">
        <v>3</v>
      </c>
      <c r="S98" s="24">
        <f>MasterData4[[#This Row],[Kidhome]]+MasterData4[[#This Row],[Teenhome]]</f>
        <v>1</v>
      </c>
      <c r="T98" s="53">
        <v>0</v>
      </c>
      <c r="U98" s="53">
        <v>4</v>
      </c>
      <c r="V98" s="10">
        <f>SUM(MasterData4[[#This Row],[MntWines]:[MntSweetProducts]])</f>
        <v>52</v>
      </c>
      <c r="W98">
        <v>2</v>
      </c>
    </row>
    <row r="99" spans="1:23" x14ac:dyDescent="0.3">
      <c r="A99">
        <v>500</v>
      </c>
      <c r="B99">
        <v>1977</v>
      </c>
      <c r="C99" t="s">
        <v>28</v>
      </c>
      <c r="D99" t="s">
        <v>35</v>
      </c>
      <c r="E99" s="1">
        <v>96876</v>
      </c>
      <c r="F99">
        <v>0</v>
      </c>
      <c r="G99">
        <v>0</v>
      </c>
      <c r="H99" s="3">
        <v>41492</v>
      </c>
      <c r="I99">
        <v>79</v>
      </c>
      <c r="J99">
        <v>0</v>
      </c>
      <c r="K99" t="s">
        <v>30</v>
      </c>
      <c r="L99">
        <v>7</v>
      </c>
      <c r="M99">
        <f>2021-MasterData4[[#This Row],[Year_Birth]]</f>
        <v>44</v>
      </c>
      <c r="N99" s="10">
        <v>908</v>
      </c>
      <c r="O99" s="10">
        <v>735</v>
      </c>
      <c r="P99" s="10">
        <v>40</v>
      </c>
      <c r="Q99" s="10">
        <v>43</v>
      </c>
      <c r="R99" s="10">
        <v>194</v>
      </c>
      <c r="S99" s="24">
        <f>MasterData4[[#This Row],[Kidhome]]+MasterData4[[#This Row],[Teenhome]]</f>
        <v>0</v>
      </c>
      <c r="T99" s="53">
        <v>7</v>
      </c>
      <c r="U99" s="53">
        <v>9</v>
      </c>
      <c r="V99" s="10">
        <f>SUM(MasterData4[[#This Row],[MntWines]:[MntSweetProducts]])</f>
        <v>1920</v>
      </c>
      <c r="W99">
        <v>2</v>
      </c>
    </row>
    <row r="100" spans="1:23" x14ac:dyDescent="0.3">
      <c r="A100">
        <v>503</v>
      </c>
      <c r="B100">
        <v>1985</v>
      </c>
      <c r="C100" t="s">
        <v>41</v>
      </c>
      <c r="D100" t="s">
        <v>33</v>
      </c>
      <c r="E100" s="1">
        <v>20559</v>
      </c>
      <c r="F100">
        <v>1</v>
      </c>
      <c r="G100">
        <v>0</v>
      </c>
      <c r="H100" s="3">
        <v>41345</v>
      </c>
      <c r="I100">
        <v>88</v>
      </c>
      <c r="J100">
        <v>0</v>
      </c>
      <c r="K100" t="s">
        <v>36</v>
      </c>
      <c r="L100">
        <v>2</v>
      </c>
      <c r="M100">
        <f>2021-MasterData4[[#This Row],[Year_Birth]]</f>
        <v>36</v>
      </c>
      <c r="N100" s="10">
        <v>13</v>
      </c>
      <c r="O100" s="10">
        <v>29</v>
      </c>
      <c r="P100" s="10">
        <v>3</v>
      </c>
      <c r="Q100" s="10">
        <v>1</v>
      </c>
      <c r="R100" s="10">
        <v>0</v>
      </c>
      <c r="S100" s="24">
        <f>MasterData4[[#This Row],[Kidhome]]+MasterData4[[#This Row],[Teenhome]]</f>
        <v>1</v>
      </c>
      <c r="T100" s="53">
        <v>0</v>
      </c>
      <c r="U100" s="53">
        <v>3</v>
      </c>
      <c r="V100" s="10">
        <f>SUM(MasterData4[[#This Row],[MntWines]:[MntSweetProducts]])</f>
        <v>46</v>
      </c>
      <c r="W100">
        <v>4</v>
      </c>
    </row>
    <row r="101" spans="1:23" x14ac:dyDescent="0.3">
      <c r="A101">
        <v>520</v>
      </c>
      <c r="B101">
        <v>1974</v>
      </c>
      <c r="C101" t="s">
        <v>28</v>
      </c>
      <c r="D101" t="s">
        <v>33</v>
      </c>
      <c r="E101" s="1">
        <v>34421</v>
      </c>
      <c r="F101">
        <v>1</v>
      </c>
      <c r="G101">
        <v>0</v>
      </c>
      <c r="H101" s="3">
        <v>41456</v>
      </c>
      <c r="I101">
        <v>81</v>
      </c>
      <c r="J101">
        <v>0</v>
      </c>
      <c r="K101" t="s">
        <v>30</v>
      </c>
      <c r="L101">
        <v>1</v>
      </c>
      <c r="M101">
        <f>2021-MasterData4[[#This Row],[Year_Birth]]</f>
        <v>47</v>
      </c>
      <c r="N101" s="10">
        <v>3</v>
      </c>
      <c r="O101" s="10">
        <v>7</v>
      </c>
      <c r="P101" s="10">
        <v>6</v>
      </c>
      <c r="Q101" s="10">
        <v>3</v>
      </c>
      <c r="R101" s="10">
        <v>2</v>
      </c>
      <c r="S101" s="24">
        <f>MasterData4[[#This Row],[Kidhome]]+MasterData4[[#This Row],[Teenhome]]</f>
        <v>1</v>
      </c>
      <c r="T101" s="53">
        <v>0</v>
      </c>
      <c r="U101" s="53">
        <v>2</v>
      </c>
      <c r="V101" s="10">
        <f>SUM(MasterData4[[#This Row],[MntWines]:[MntSweetProducts]])</f>
        <v>21</v>
      </c>
      <c r="W101">
        <v>2</v>
      </c>
    </row>
    <row r="102" spans="1:23" x14ac:dyDescent="0.3">
      <c r="A102">
        <v>521</v>
      </c>
      <c r="B102">
        <v>1985</v>
      </c>
      <c r="C102" t="s">
        <v>28</v>
      </c>
      <c r="D102" t="s">
        <v>35</v>
      </c>
      <c r="E102" s="1">
        <v>54006</v>
      </c>
      <c r="F102">
        <v>1</v>
      </c>
      <c r="G102">
        <v>0</v>
      </c>
      <c r="H102" s="3">
        <v>41170</v>
      </c>
      <c r="I102">
        <v>42</v>
      </c>
      <c r="J102">
        <v>0</v>
      </c>
      <c r="K102" t="s">
        <v>30</v>
      </c>
      <c r="L102">
        <v>8</v>
      </c>
      <c r="M102">
        <f>2021-MasterData4[[#This Row],[Year_Birth]]</f>
        <v>36</v>
      </c>
      <c r="N102" s="10">
        <v>174</v>
      </c>
      <c r="O102" s="10">
        <v>203</v>
      </c>
      <c r="P102" s="10">
        <v>6</v>
      </c>
      <c r="Q102" s="10">
        <v>77</v>
      </c>
      <c r="R102" s="10">
        <v>24</v>
      </c>
      <c r="S102" s="24">
        <f>MasterData4[[#This Row],[Kidhome]]+MasterData4[[#This Row],[Teenhome]]</f>
        <v>1</v>
      </c>
      <c r="T102" s="53">
        <v>1</v>
      </c>
      <c r="U102" s="53">
        <v>7</v>
      </c>
      <c r="V102" s="10">
        <f>SUM(MasterData4[[#This Row],[MntWines]:[MntSweetProducts]])</f>
        <v>484</v>
      </c>
      <c r="W102">
        <v>2</v>
      </c>
    </row>
    <row r="103" spans="1:23" x14ac:dyDescent="0.3">
      <c r="A103">
        <v>523</v>
      </c>
      <c r="B103">
        <v>1989</v>
      </c>
      <c r="C103" t="s">
        <v>28</v>
      </c>
      <c r="D103" t="s">
        <v>33</v>
      </c>
      <c r="E103" s="1">
        <v>37155</v>
      </c>
      <c r="F103">
        <v>1</v>
      </c>
      <c r="G103">
        <v>0</v>
      </c>
      <c r="H103" s="3">
        <v>41305</v>
      </c>
      <c r="I103">
        <v>51</v>
      </c>
      <c r="J103">
        <v>0</v>
      </c>
      <c r="K103" t="s">
        <v>30</v>
      </c>
      <c r="L103">
        <v>2</v>
      </c>
      <c r="M103">
        <f>2021-MasterData4[[#This Row],[Year_Birth]]</f>
        <v>32</v>
      </c>
      <c r="N103" s="10">
        <v>23</v>
      </c>
      <c r="O103" s="10">
        <v>26</v>
      </c>
      <c r="P103" s="10">
        <v>7</v>
      </c>
      <c r="Q103" s="10">
        <v>0</v>
      </c>
      <c r="R103" s="10">
        <v>15</v>
      </c>
      <c r="S103" s="24">
        <f>MasterData4[[#This Row],[Kidhome]]+MasterData4[[#This Row],[Teenhome]]</f>
        <v>1</v>
      </c>
      <c r="T103" s="53">
        <v>0</v>
      </c>
      <c r="U103" s="53">
        <v>4</v>
      </c>
      <c r="V103" s="10">
        <f>SUM(MasterData4[[#This Row],[MntWines]:[MntSweetProducts]])</f>
        <v>71</v>
      </c>
      <c r="W103">
        <v>2</v>
      </c>
    </row>
    <row r="104" spans="1:23" x14ac:dyDescent="0.3">
      <c r="A104">
        <v>524</v>
      </c>
      <c r="B104">
        <v>1966</v>
      </c>
      <c r="C104" t="s">
        <v>44</v>
      </c>
      <c r="D104" t="s">
        <v>35</v>
      </c>
      <c r="E104" s="1">
        <v>22634</v>
      </c>
      <c r="F104">
        <v>0</v>
      </c>
      <c r="G104">
        <v>0</v>
      </c>
      <c r="H104" s="3">
        <v>41290</v>
      </c>
      <c r="I104">
        <v>47</v>
      </c>
      <c r="J104">
        <v>0</v>
      </c>
      <c r="K104" t="s">
        <v>36</v>
      </c>
      <c r="L104">
        <v>2</v>
      </c>
      <c r="M104">
        <f>2021-MasterData4[[#This Row],[Year_Birth]]</f>
        <v>55</v>
      </c>
      <c r="N104" s="10">
        <v>2</v>
      </c>
      <c r="O104" s="10">
        <v>11</v>
      </c>
      <c r="P104" s="10">
        <v>8</v>
      </c>
      <c r="Q104" s="10">
        <v>23</v>
      </c>
      <c r="R104" s="10">
        <v>6</v>
      </c>
      <c r="S104" s="24">
        <f>MasterData4[[#This Row],[Kidhome]]+MasterData4[[#This Row],[Teenhome]]</f>
        <v>0</v>
      </c>
      <c r="T104" s="53">
        <v>1</v>
      </c>
      <c r="U104" s="53">
        <v>2</v>
      </c>
      <c r="V104" s="10">
        <f>SUM(MasterData4[[#This Row],[MntWines]:[MntSweetProducts]])</f>
        <v>50</v>
      </c>
      <c r="W104">
        <v>1</v>
      </c>
    </row>
    <row r="105" spans="1:23" x14ac:dyDescent="0.3">
      <c r="A105">
        <v>528</v>
      </c>
      <c r="B105">
        <v>1978</v>
      </c>
      <c r="C105" t="s">
        <v>28</v>
      </c>
      <c r="D105" t="s">
        <v>33</v>
      </c>
      <c r="E105" s="1">
        <v>65819</v>
      </c>
      <c r="F105">
        <v>0</v>
      </c>
      <c r="G105">
        <v>0</v>
      </c>
      <c r="H105" s="3">
        <v>41242</v>
      </c>
      <c r="I105">
        <v>99</v>
      </c>
      <c r="J105">
        <v>0</v>
      </c>
      <c r="K105" t="s">
        <v>40</v>
      </c>
      <c r="L105">
        <v>5</v>
      </c>
      <c r="M105">
        <f>2021-MasterData4[[#This Row],[Year_Birth]]</f>
        <v>43</v>
      </c>
      <c r="N105" s="10">
        <v>267</v>
      </c>
      <c r="O105" s="10">
        <v>701</v>
      </c>
      <c r="P105" s="10">
        <v>149</v>
      </c>
      <c r="Q105" s="10">
        <v>38</v>
      </c>
      <c r="R105" s="10">
        <v>165</v>
      </c>
      <c r="S105" s="24">
        <f>MasterData4[[#This Row],[Kidhome]]+MasterData4[[#This Row],[Teenhome]]</f>
        <v>0</v>
      </c>
      <c r="T105" s="53">
        <v>4</v>
      </c>
      <c r="U105" s="53">
        <v>10</v>
      </c>
      <c r="V105" s="10">
        <f>SUM(MasterData4[[#This Row],[MntWines]:[MntSweetProducts]])</f>
        <v>1320</v>
      </c>
      <c r="W105">
        <v>2</v>
      </c>
    </row>
    <row r="106" spans="1:23" x14ac:dyDescent="0.3">
      <c r="A106">
        <v>531</v>
      </c>
      <c r="B106">
        <v>1954</v>
      </c>
      <c r="C106" t="s">
        <v>37</v>
      </c>
      <c r="D106" t="s">
        <v>29</v>
      </c>
      <c r="E106" s="1">
        <v>57333</v>
      </c>
      <c r="F106">
        <v>0</v>
      </c>
      <c r="G106">
        <v>1</v>
      </c>
      <c r="H106" s="3">
        <v>41174</v>
      </c>
      <c r="I106">
        <v>55</v>
      </c>
      <c r="J106">
        <v>0</v>
      </c>
      <c r="K106" t="s">
        <v>30</v>
      </c>
      <c r="L106">
        <v>8</v>
      </c>
      <c r="M106">
        <f>2021-MasterData4[[#This Row],[Year_Birth]]</f>
        <v>67</v>
      </c>
      <c r="N106" s="10">
        <v>941</v>
      </c>
      <c r="O106" s="10">
        <v>397</v>
      </c>
      <c r="P106" s="10">
        <v>76</v>
      </c>
      <c r="Q106" s="10">
        <v>14</v>
      </c>
      <c r="R106" s="10">
        <v>58</v>
      </c>
      <c r="S106" s="24">
        <f>MasterData4[[#This Row],[Kidhome]]+MasterData4[[#This Row],[Teenhome]]</f>
        <v>1</v>
      </c>
      <c r="T106" s="53">
        <v>5</v>
      </c>
      <c r="U106" s="53">
        <v>9</v>
      </c>
      <c r="V106" s="10">
        <f>SUM(MasterData4[[#This Row],[MntWines]:[MntSweetProducts]])</f>
        <v>1486</v>
      </c>
      <c r="W106">
        <v>5</v>
      </c>
    </row>
    <row r="107" spans="1:23" x14ac:dyDescent="0.3">
      <c r="A107">
        <v>535</v>
      </c>
      <c r="B107">
        <v>1987</v>
      </c>
      <c r="C107" t="s">
        <v>28</v>
      </c>
      <c r="D107" t="s">
        <v>29</v>
      </c>
      <c r="E107" s="1">
        <v>81361</v>
      </c>
      <c r="F107">
        <v>0</v>
      </c>
      <c r="G107">
        <v>0</v>
      </c>
      <c r="H107" s="3">
        <v>41695</v>
      </c>
      <c r="I107">
        <v>18</v>
      </c>
      <c r="J107">
        <v>0</v>
      </c>
      <c r="K107" t="s">
        <v>39</v>
      </c>
      <c r="L107">
        <v>3</v>
      </c>
      <c r="M107">
        <f>2021-MasterData4[[#This Row],[Year_Birth]]</f>
        <v>34</v>
      </c>
      <c r="N107" s="10">
        <v>163</v>
      </c>
      <c r="O107" s="10">
        <v>424</v>
      </c>
      <c r="P107" s="10">
        <v>27</v>
      </c>
      <c r="Q107" s="10">
        <v>23</v>
      </c>
      <c r="R107" s="10">
        <v>65</v>
      </c>
      <c r="S107" s="24">
        <f>MasterData4[[#This Row],[Kidhome]]+MasterData4[[#This Row],[Teenhome]]</f>
        <v>0</v>
      </c>
      <c r="T107" s="53">
        <v>10</v>
      </c>
      <c r="U107" s="53">
        <v>13</v>
      </c>
      <c r="V107" s="10">
        <f>SUM(MasterData4[[#This Row],[MntWines]:[MntSweetProducts]])</f>
        <v>702</v>
      </c>
      <c r="W107">
        <v>2</v>
      </c>
    </row>
    <row r="108" spans="1:23" x14ac:dyDescent="0.3">
      <c r="A108">
        <v>538</v>
      </c>
      <c r="B108">
        <v>1989</v>
      </c>
      <c r="C108" t="s">
        <v>28</v>
      </c>
      <c r="D108" t="s">
        <v>31</v>
      </c>
      <c r="E108" s="1">
        <v>46107</v>
      </c>
      <c r="F108">
        <v>1</v>
      </c>
      <c r="G108">
        <v>0</v>
      </c>
      <c r="H108" s="3">
        <v>41680</v>
      </c>
      <c r="I108">
        <v>78</v>
      </c>
      <c r="J108">
        <v>0</v>
      </c>
      <c r="K108" t="s">
        <v>43</v>
      </c>
      <c r="L108">
        <v>1</v>
      </c>
      <c r="M108">
        <f>2021-MasterData4[[#This Row],[Year_Birth]]</f>
        <v>32</v>
      </c>
      <c r="N108" s="10">
        <v>31</v>
      </c>
      <c r="O108" s="10">
        <v>27</v>
      </c>
      <c r="P108" s="10">
        <v>16</v>
      </c>
      <c r="Q108" s="10">
        <v>9</v>
      </c>
      <c r="R108" s="10">
        <v>9</v>
      </c>
      <c r="S108" s="24">
        <f>MasterData4[[#This Row],[Kidhome]]+MasterData4[[#This Row],[Teenhome]]</f>
        <v>1</v>
      </c>
      <c r="T108" s="53">
        <v>1</v>
      </c>
      <c r="U108" s="53">
        <v>4</v>
      </c>
      <c r="V108" s="10">
        <f>SUM(MasterData4[[#This Row],[MntWines]:[MntSweetProducts]])</f>
        <v>92</v>
      </c>
      <c r="W108">
        <v>2</v>
      </c>
    </row>
    <row r="109" spans="1:23" x14ac:dyDescent="0.3">
      <c r="A109">
        <v>544</v>
      </c>
      <c r="B109">
        <v>1954</v>
      </c>
      <c r="C109" t="s">
        <v>28</v>
      </c>
      <c r="D109" t="s">
        <v>33</v>
      </c>
      <c r="E109" s="1">
        <v>62820</v>
      </c>
      <c r="F109">
        <v>0</v>
      </c>
      <c r="G109">
        <v>0</v>
      </c>
      <c r="H109" s="3">
        <v>41405</v>
      </c>
      <c r="I109">
        <v>51</v>
      </c>
      <c r="J109">
        <v>0</v>
      </c>
      <c r="K109" t="s">
        <v>30</v>
      </c>
      <c r="L109">
        <v>3</v>
      </c>
      <c r="M109">
        <f>2021-MasterData4[[#This Row],[Year_Birth]]</f>
        <v>67</v>
      </c>
      <c r="N109" s="10">
        <v>398</v>
      </c>
      <c r="O109" s="10">
        <v>265</v>
      </c>
      <c r="P109" s="10">
        <v>138</v>
      </c>
      <c r="Q109" s="10">
        <v>61</v>
      </c>
      <c r="R109" s="10">
        <v>61</v>
      </c>
      <c r="S109" s="24">
        <f>MasterData4[[#This Row],[Kidhome]]+MasterData4[[#This Row],[Teenhome]]</f>
        <v>0</v>
      </c>
      <c r="T109" s="53">
        <v>4</v>
      </c>
      <c r="U109" s="53">
        <v>6</v>
      </c>
      <c r="V109" s="10">
        <f>SUM(MasterData4[[#This Row],[MntWines]:[MntSweetProducts]])</f>
        <v>923</v>
      </c>
      <c r="W109">
        <v>2</v>
      </c>
    </row>
    <row r="110" spans="1:23" x14ac:dyDescent="0.3">
      <c r="A110">
        <v>550</v>
      </c>
      <c r="B110">
        <v>1952</v>
      </c>
      <c r="C110" t="s">
        <v>28</v>
      </c>
      <c r="D110" t="s">
        <v>29</v>
      </c>
      <c r="E110" s="1">
        <v>62335</v>
      </c>
      <c r="F110">
        <v>0</v>
      </c>
      <c r="G110">
        <v>1</v>
      </c>
      <c r="H110" s="3">
        <v>41417</v>
      </c>
      <c r="I110">
        <v>87</v>
      </c>
      <c r="J110">
        <v>0</v>
      </c>
      <c r="K110" t="s">
        <v>30</v>
      </c>
      <c r="L110">
        <v>3</v>
      </c>
      <c r="M110">
        <f>2021-MasterData4[[#This Row],[Year_Birth]]</f>
        <v>69</v>
      </c>
      <c r="N110" s="10">
        <v>243</v>
      </c>
      <c r="O110" s="10">
        <v>217</v>
      </c>
      <c r="P110" s="10">
        <v>85</v>
      </c>
      <c r="Q110" s="10">
        <v>131</v>
      </c>
      <c r="R110" s="10">
        <v>6</v>
      </c>
      <c r="S110" s="24">
        <f>MasterData4[[#This Row],[Kidhome]]+MasterData4[[#This Row],[Teenhome]]</f>
        <v>1</v>
      </c>
      <c r="T110" s="53">
        <v>3</v>
      </c>
      <c r="U110" s="53">
        <v>13</v>
      </c>
      <c r="V110" s="10">
        <f>SUM(MasterData4[[#This Row],[MntWines]:[MntSweetProducts]])</f>
        <v>682</v>
      </c>
      <c r="W110">
        <v>2</v>
      </c>
    </row>
    <row r="111" spans="1:23" x14ac:dyDescent="0.3">
      <c r="A111">
        <v>564</v>
      </c>
      <c r="B111">
        <v>1981</v>
      </c>
      <c r="C111" t="s">
        <v>37</v>
      </c>
      <c r="D111" t="s">
        <v>35</v>
      </c>
      <c r="E111" s="1">
        <v>56937</v>
      </c>
      <c r="F111">
        <v>1</v>
      </c>
      <c r="G111">
        <v>0</v>
      </c>
      <c r="H111" s="3">
        <v>41125</v>
      </c>
      <c r="I111">
        <v>81</v>
      </c>
      <c r="J111">
        <v>0</v>
      </c>
      <c r="K111" t="s">
        <v>30</v>
      </c>
      <c r="L111">
        <v>8</v>
      </c>
      <c r="M111">
        <f>2021-MasterData4[[#This Row],[Year_Birth]]</f>
        <v>40</v>
      </c>
      <c r="N111" s="10">
        <v>746</v>
      </c>
      <c r="O111" s="10">
        <v>125</v>
      </c>
      <c r="P111" s="10">
        <v>11</v>
      </c>
      <c r="Q111" s="10">
        <v>8</v>
      </c>
      <c r="R111" s="10">
        <v>8</v>
      </c>
      <c r="S111" s="24">
        <f>MasterData4[[#This Row],[Kidhome]]+MasterData4[[#This Row],[Teenhome]]</f>
        <v>1</v>
      </c>
      <c r="T111" s="53">
        <v>6</v>
      </c>
      <c r="U111" s="53">
        <v>9</v>
      </c>
      <c r="V111" s="10">
        <f>SUM(MasterData4[[#This Row],[MntWines]:[MntSweetProducts]])</f>
        <v>898</v>
      </c>
      <c r="W111">
        <v>5</v>
      </c>
    </row>
    <row r="112" spans="1:23" x14ac:dyDescent="0.3">
      <c r="A112">
        <v>569</v>
      </c>
      <c r="B112">
        <v>1991</v>
      </c>
      <c r="C112" t="s">
        <v>28</v>
      </c>
      <c r="D112" t="s">
        <v>31</v>
      </c>
      <c r="E112" s="1">
        <v>90273</v>
      </c>
      <c r="F112">
        <v>0</v>
      </c>
      <c r="G112">
        <v>0</v>
      </c>
      <c r="H112" s="3">
        <v>41622</v>
      </c>
      <c r="I112">
        <v>32</v>
      </c>
      <c r="J112">
        <v>0</v>
      </c>
      <c r="K112" t="s">
        <v>30</v>
      </c>
      <c r="L112">
        <v>5</v>
      </c>
      <c r="M112">
        <f>2021-MasterData4[[#This Row],[Year_Birth]]</f>
        <v>30</v>
      </c>
      <c r="N112" s="10">
        <v>704</v>
      </c>
      <c r="O112" s="10">
        <v>853</v>
      </c>
      <c r="P112" s="10">
        <v>120</v>
      </c>
      <c r="Q112" s="10">
        <v>129</v>
      </c>
      <c r="R112" s="10">
        <v>74</v>
      </c>
      <c r="S112" s="24">
        <f>MasterData4[[#This Row],[Kidhome]]+MasterData4[[#This Row],[Teenhome]]</f>
        <v>0</v>
      </c>
      <c r="T112" s="53">
        <v>6</v>
      </c>
      <c r="U112" s="53">
        <v>7</v>
      </c>
      <c r="V112" s="10">
        <f>SUM(MasterData4[[#This Row],[MntWines]:[MntSweetProducts]])</f>
        <v>1880</v>
      </c>
      <c r="W112">
        <v>2</v>
      </c>
    </row>
    <row r="113" spans="1:23" x14ac:dyDescent="0.3">
      <c r="A113">
        <v>574</v>
      </c>
      <c r="B113">
        <v>1964</v>
      </c>
      <c r="C113" t="s">
        <v>28</v>
      </c>
      <c r="D113" t="s">
        <v>33</v>
      </c>
      <c r="E113" s="1">
        <v>42523</v>
      </c>
      <c r="F113">
        <v>0</v>
      </c>
      <c r="G113">
        <v>0</v>
      </c>
      <c r="H113" s="3">
        <v>41752</v>
      </c>
      <c r="I113">
        <v>96</v>
      </c>
      <c r="J113">
        <v>0</v>
      </c>
      <c r="K113" t="s">
        <v>39</v>
      </c>
      <c r="L113">
        <v>1</v>
      </c>
      <c r="M113">
        <f>2021-MasterData4[[#This Row],[Year_Birth]]</f>
        <v>57</v>
      </c>
      <c r="N113" s="10">
        <v>14</v>
      </c>
      <c r="O113" s="10">
        <v>11</v>
      </c>
      <c r="P113" s="10">
        <v>3</v>
      </c>
      <c r="Q113" s="10">
        <v>36</v>
      </c>
      <c r="R113" s="10">
        <v>26</v>
      </c>
      <c r="S113" s="24">
        <f>MasterData4[[#This Row],[Kidhome]]+MasterData4[[#This Row],[Teenhome]]</f>
        <v>0</v>
      </c>
      <c r="T113" s="53">
        <v>1</v>
      </c>
      <c r="U113" s="53">
        <v>4</v>
      </c>
      <c r="V113" s="10">
        <f>SUM(MasterData4[[#This Row],[MntWines]:[MntSweetProducts]])</f>
        <v>90</v>
      </c>
      <c r="W113">
        <v>2</v>
      </c>
    </row>
    <row r="114" spans="1:23" x14ac:dyDescent="0.3">
      <c r="A114">
        <v>577</v>
      </c>
      <c r="B114">
        <v>1976</v>
      </c>
      <c r="C114" t="s">
        <v>38</v>
      </c>
      <c r="D114" t="s">
        <v>35</v>
      </c>
      <c r="E114" s="1">
        <v>26907</v>
      </c>
      <c r="F114">
        <v>1</v>
      </c>
      <c r="G114">
        <v>1</v>
      </c>
      <c r="H114" s="3">
        <v>41506</v>
      </c>
      <c r="I114">
        <v>10</v>
      </c>
      <c r="J114">
        <v>0</v>
      </c>
      <c r="K114" t="s">
        <v>30</v>
      </c>
      <c r="L114">
        <v>1</v>
      </c>
      <c r="M114">
        <f>2021-MasterData4[[#This Row],[Year_Birth]]</f>
        <v>45</v>
      </c>
      <c r="N114" s="10">
        <v>9</v>
      </c>
      <c r="O114" s="10">
        <v>7</v>
      </c>
      <c r="P114" s="10">
        <v>0</v>
      </c>
      <c r="Q114" s="10">
        <v>1</v>
      </c>
      <c r="R114" s="10">
        <v>3</v>
      </c>
      <c r="S114" s="24">
        <f>MasterData4[[#This Row],[Kidhome]]+MasterData4[[#This Row],[Teenhome]]</f>
        <v>2</v>
      </c>
      <c r="T114" s="53">
        <v>0</v>
      </c>
      <c r="U114" s="53">
        <v>3</v>
      </c>
      <c r="V114" s="10">
        <f>SUM(MasterData4[[#This Row],[MntWines]:[MntSweetProducts]])</f>
        <v>20</v>
      </c>
      <c r="W114">
        <v>3</v>
      </c>
    </row>
    <row r="115" spans="1:23" x14ac:dyDescent="0.3">
      <c r="A115">
        <v>590</v>
      </c>
      <c r="B115">
        <v>1970</v>
      </c>
      <c r="C115" t="s">
        <v>41</v>
      </c>
      <c r="D115" t="s">
        <v>29</v>
      </c>
      <c r="E115" s="1">
        <v>78579</v>
      </c>
      <c r="F115">
        <v>0</v>
      </c>
      <c r="G115">
        <v>0</v>
      </c>
      <c r="H115" s="3">
        <v>41265</v>
      </c>
      <c r="I115">
        <v>35</v>
      </c>
      <c r="J115">
        <v>0</v>
      </c>
      <c r="K115" t="s">
        <v>30</v>
      </c>
      <c r="L115">
        <v>5</v>
      </c>
      <c r="M115">
        <f>2021-MasterData4[[#This Row],[Year_Birth]]</f>
        <v>51</v>
      </c>
      <c r="N115" s="10">
        <v>816</v>
      </c>
      <c r="O115" s="10">
        <v>549</v>
      </c>
      <c r="P115" s="10">
        <v>216</v>
      </c>
      <c r="Q115" s="10">
        <v>66</v>
      </c>
      <c r="R115" s="10">
        <v>66</v>
      </c>
      <c r="S115" s="24">
        <f>MasterData4[[#This Row],[Kidhome]]+MasterData4[[#This Row],[Teenhome]]</f>
        <v>0</v>
      </c>
      <c r="T115" s="53">
        <v>6</v>
      </c>
      <c r="U115" s="53">
        <v>4</v>
      </c>
      <c r="V115" s="10">
        <f>SUM(MasterData4[[#This Row],[MntWines]:[MntSweetProducts]])</f>
        <v>1713</v>
      </c>
      <c r="W115">
        <v>4</v>
      </c>
    </row>
    <row r="116" spans="1:23" x14ac:dyDescent="0.3">
      <c r="A116">
        <v>591</v>
      </c>
      <c r="B116">
        <v>1957</v>
      </c>
      <c r="C116" t="s">
        <v>28</v>
      </c>
      <c r="D116" t="s">
        <v>42</v>
      </c>
      <c r="E116" s="1">
        <v>66033</v>
      </c>
      <c r="F116">
        <v>0</v>
      </c>
      <c r="G116">
        <v>1</v>
      </c>
      <c r="H116" s="3">
        <v>41294</v>
      </c>
      <c r="I116">
        <v>76</v>
      </c>
      <c r="J116">
        <v>0</v>
      </c>
      <c r="K116" t="s">
        <v>40</v>
      </c>
      <c r="L116">
        <v>8</v>
      </c>
      <c r="M116">
        <f>2021-MasterData4[[#This Row],[Year_Birth]]</f>
        <v>64</v>
      </c>
      <c r="N116" s="10">
        <v>293</v>
      </c>
      <c r="O116" s="10">
        <v>179</v>
      </c>
      <c r="P116" s="10">
        <v>46</v>
      </c>
      <c r="Q116" s="10">
        <v>35</v>
      </c>
      <c r="R116" s="10">
        <v>59</v>
      </c>
      <c r="S116" s="24">
        <f>MasterData4[[#This Row],[Kidhome]]+MasterData4[[#This Row],[Teenhome]]</f>
        <v>1</v>
      </c>
      <c r="T116" s="53">
        <v>3</v>
      </c>
      <c r="U116" s="53">
        <v>7</v>
      </c>
      <c r="V116" s="10">
        <f>SUM(MasterData4[[#This Row],[MntWines]:[MntSweetProducts]])</f>
        <v>612</v>
      </c>
      <c r="W116">
        <v>2</v>
      </c>
    </row>
    <row r="117" spans="1:23" x14ac:dyDescent="0.3">
      <c r="A117">
        <v>606</v>
      </c>
      <c r="B117">
        <v>1967</v>
      </c>
      <c r="C117" t="s">
        <v>28</v>
      </c>
      <c r="D117" t="s">
        <v>31</v>
      </c>
      <c r="E117" s="1">
        <v>25930</v>
      </c>
      <c r="F117">
        <v>1</v>
      </c>
      <c r="G117">
        <v>1</v>
      </c>
      <c r="H117" s="3">
        <v>41557</v>
      </c>
      <c r="I117">
        <v>87</v>
      </c>
      <c r="J117">
        <v>0</v>
      </c>
      <c r="K117" t="s">
        <v>30</v>
      </c>
      <c r="L117">
        <v>1</v>
      </c>
      <c r="M117">
        <f>2021-MasterData4[[#This Row],[Year_Birth]]</f>
        <v>54</v>
      </c>
      <c r="N117" s="10">
        <v>6</v>
      </c>
      <c r="O117" s="10">
        <v>2</v>
      </c>
      <c r="P117" s="10">
        <v>2</v>
      </c>
      <c r="Q117" s="10">
        <v>1</v>
      </c>
      <c r="R117" s="10">
        <v>0</v>
      </c>
      <c r="S117" s="24">
        <f>MasterData4[[#This Row],[Kidhome]]+MasterData4[[#This Row],[Teenhome]]</f>
        <v>2</v>
      </c>
      <c r="T117" s="53">
        <v>0</v>
      </c>
      <c r="U117" s="53">
        <v>2</v>
      </c>
      <c r="V117" s="10">
        <f>SUM(MasterData4[[#This Row],[MntWines]:[MntSweetProducts]])</f>
        <v>11</v>
      </c>
      <c r="W117">
        <v>2</v>
      </c>
    </row>
    <row r="118" spans="1:23" x14ac:dyDescent="0.3">
      <c r="A118">
        <v>607</v>
      </c>
      <c r="B118">
        <v>1955</v>
      </c>
      <c r="C118" t="s">
        <v>38</v>
      </c>
      <c r="D118" t="s">
        <v>29</v>
      </c>
      <c r="E118" s="1">
        <v>41769</v>
      </c>
      <c r="F118">
        <v>0</v>
      </c>
      <c r="G118">
        <v>1</v>
      </c>
      <c r="H118" s="3">
        <v>41318</v>
      </c>
      <c r="I118">
        <v>31</v>
      </c>
      <c r="J118">
        <v>0</v>
      </c>
      <c r="K118" t="s">
        <v>40</v>
      </c>
      <c r="L118">
        <v>8</v>
      </c>
      <c r="M118">
        <f>2021-MasterData4[[#This Row],[Year_Birth]]</f>
        <v>66</v>
      </c>
      <c r="N118" s="10">
        <v>302</v>
      </c>
      <c r="O118" s="10">
        <v>131</v>
      </c>
      <c r="P118" s="10">
        <v>32</v>
      </c>
      <c r="Q118" s="10">
        <v>29</v>
      </c>
      <c r="R118" s="10">
        <v>0</v>
      </c>
      <c r="S118" s="24">
        <f>MasterData4[[#This Row],[Kidhome]]+MasterData4[[#This Row],[Teenhome]]</f>
        <v>1</v>
      </c>
      <c r="T118" s="53">
        <v>1</v>
      </c>
      <c r="U118" s="53">
        <v>7</v>
      </c>
      <c r="V118" s="10">
        <f>SUM(MasterData4[[#This Row],[MntWines]:[MntSweetProducts]])</f>
        <v>494</v>
      </c>
      <c r="W118">
        <v>3</v>
      </c>
    </row>
    <row r="119" spans="1:23" x14ac:dyDescent="0.3">
      <c r="A119">
        <v>610</v>
      </c>
      <c r="B119">
        <v>1953</v>
      </c>
      <c r="C119" t="s">
        <v>37</v>
      </c>
      <c r="D119" t="s">
        <v>35</v>
      </c>
      <c r="E119" s="1">
        <v>53593</v>
      </c>
      <c r="F119">
        <v>1</v>
      </c>
      <c r="G119">
        <v>1</v>
      </c>
      <c r="H119" s="3">
        <v>41128</v>
      </c>
      <c r="I119">
        <v>60</v>
      </c>
      <c r="J119">
        <v>0</v>
      </c>
      <c r="K119" t="s">
        <v>36</v>
      </c>
      <c r="L119">
        <v>7</v>
      </c>
      <c r="M119">
        <f>2021-MasterData4[[#This Row],[Year_Birth]]</f>
        <v>68</v>
      </c>
      <c r="N119" s="10">
        <v>349</v>
      </c>
      <c r="O119" s="10">
        <v>78</v>
      </c>
      <c r="P119" s="10">
        <v>6</v>
      </c>
      <c r="Q119" s="10">
        <v>4</v>
      </c>
      <c r="R119" s="10">
        <v>0</v>
      </c>
      <c r="S119" s="24">
        <f>MasterData4[[#This Row],[Kidhome]]+MasterData4[[#This Row],[Teenhome]]</f>
        <v>2</v>
      </c>
      <c r="T119" s="53">
        <v>2</v>
      </c>
      <c r="U119" s="53">
        <v>6</v>
      </c>
      <c r="V119" s="10">
        <f>SUM(MasterData4[[#This Row],[MntWines]:[MntSweetProducts]])</f>
        <v>437</v>
      </c>
      <c r="W119">
        <v>5</v>
      </c>
    </row>
    <row r="120" spans="1:23" x14ac:dyDescent="0.3">
      <c r="A120">
        <v>615</v>
      </c>
      <c r="B120">
        <v>1960</v>
      </c>
      <c r="C120" t="s">
        <v>28</v>
      </c>
      <c r="D120" t="s">
        <v>35</v>
      </c>
      <c r="E120" s="1">
        <v>30507</v>
      </c>
      <c r="F120">
        <v>0</v>
      </c>
      <c r="G120">
        <v>0</v>
      </c>
      <c r="H120" s="3">
        <v>41344</v>
      </c>
      <c r="I120">
        <v>29</v>
      </c>
      <c r="J120">
        <v>0</v>
      </c>
      <c r="K120" t="s">
        <v>30</v>
      </c>
      <c r="L120">
        <v>5</v>
      </c>
      <c r="M120">
        <f>2021-MasterData4[[#This Row],[Year_Birth]]</f>
        <v>61</v>
      </c>
      <c r="N120" s="10">
        <v>65</v>
      </c>
      <c r="O120" s="10">
        <v>74</v>
      </c>
      <c r="P120" s="10">
        <v>38</v>
      </c>
      <c r="Q120" s="10">
        <v>36</v>
      </c>
      <c r="R120" s="10">
        <v>20</v>
      </c>
      <c r="S120" s="24">
        <f>MasterData4[[#This Row],[Kidhome]]+MasterData4[[#This Row],[Teenhome]]</f>
        <v>0</v>
      </c>
      <c r="T120" s="53">
        <v>1</v>
      </c>
      <c r="U120" s="53">
        <v>4</v>
      </c>
      <c r="V120" s="10">
        <f>SUM(MasterData4[[#This Row],[MntWines]:[MntSweetProducts]])</f>
        <v>233</v>
      </c>
      <c r="W120">
        <v>2</v>
      </c>
    </row>
    <row r="121" spans="1:23" x14ac:dyDescent="0.3">
      <c r="A121">
        <v>618</v>
      </c>
      <c r="B121">
        <v>1977</v>
      </c>
      <c r="C121" t="s">
        <v>37</v>
      </c>
      <c r="D121" t="s">
        <v>33</v>
      </c>
      <c r="E121" s="1">
        <v>69389</v>
      </c>
      <c r="F121">
        <v>0</v>
      </c>
      <c r="G121">
        <v>1</v>
      </c>
      <c r="H121" s="3">
        <v>41180</v>
      </c>
      <c r="I121">
        <v>17</v>
      </c>
      <c r="J121">
        <v>0</v>
      </c>
      <c r="K121" t="s">
        <v>36</v>
      </c>
      <c r="L121">
        <v>7</v>
      </c>
      <c r="M121">
        <f>2021-MasterData4[[#This Row],[Year_Birth]]</f>
        <v>44</v>
      </c>
      <c r="N121" s="10">
        <v>422</v>
      </c>
      <c r="O121" s="10">
        <v>238</v>
      </c>
      <c r="P121" s="10">
        <v>69</v>
      </c>
      <c r="Q121" s="10">
        <v>7</v>
      </c>
      <c r="R121" s="10">
        <v>46</v>
      </c>
      <c r="S121" s="24">
        <f>MasterData4[[#This Row],[Kidhome]]+MasterData4[[#This Row],[Teenhome]]</f>
        <v>1</v>
      </c>
      <c r="T121" s="53">
        <v>2</v>
      </c>
      <c r="U121" s="53">
        <v>12</v>
      </c>
      <c r="V121" s="10">
        <f>SUM(MasterData4[[#This Row],[MntWines]:[MntSweetProducts]])</f>
        <v>782</v>
      </c>
      <c r="W121">
        <v>5</v>
      </c>
    </row>
    <row r="122" spans="1:23" x14ac:dyDescent="0.3">
      <c r="A122">
        <v>624</v>
      </c>
      <c r="B122">
        <v>1984</v>
      </c>
      <c r="C122" t="s">
        <v>41</v>
      </c>
      <c r="D122" t="s">
        <v>31</v>
      </c>
      <c r="E122" s="1">
        <v>18890</v>
      </c>
      <c r="F122">
        <v>0</v>
      </c>
      <c r="G122">
        <v>0</v>
      </c>
      <c r="H122" s="3">
        <v>41223</v>
      </c>
      <c r="I122">
        <v>5</v>
      </c>
      <c r="J122">
        <v>0</v>
      </c>
      <c r="K122" t="s">
        <v>43</v>
      </c>
      <c r="L122">
        <v>0</v>
      </c>
      <c r="M122">
        <f>2021-MasterData4[[#This Row],[Year_Birth]]</f>
        <v>37</v>
      </c>
      <c r="N122" s="10">
        <v>6</v>
      </c>
      <c r="O122" s="10">
        <v>1</v>
      </c>
      <c r="P122" s="10">
        <v>7</v>
      </c>
      <c r="Q122" s="10">
        <v>4</v>
      </c>
      <c r="R122" s="10">
        <v>2</v>
      </c>
      <c r="S122" s="24">
        <f>MasterData4[[#This Row],[Kidhome]]+MasterData4[[#This Row],[Teenhome]]</f>
        <v>0</v>
      </c>
      <c r="T122" s="53">
        <v>1</v>
      </c>
      <c r="U122" s="53">
        <v>2</v>
      </c>
      <c r="V122" s="10">
        <f>SUM(MasterData4[[#This Row],[MntWines]:[MntSweetProducts]])</f>
        <v>20</v>
      </c>
      <c r="W122">
        <v>4</v>
      </c>
    </row>
    <row r="123" spans="1:23" x14ac:dyDescent="0.3">
      <c r="A123">
        <v>626</v>
      </c>
      <c r="B123">
        <v>1951</v>
      </c>
      <c r="C123" t="s">
        <v>28</v>
      </c>
      <c r="D123" t="s">
        <v>33</v>
      </c>
      <c r="E123" s="1">
        <v>32871</v>
      </c>
      <c r="F123">
        <v>1</v>
      </c>
      <c r="G123">
        <v>1</v>
      </c>
      <c r="H123" s="3">
        <v>41342</v>
      </c>
      <c r="I123">
        <v>28</v>
      </c>
      <c r="J123">
        <v>0</v>
      </c>
      <c r="K123" t="s">
        <v>34</v>
      </c>
      <c r="L123">
        <v>1</v>
      </c>
      <c r="M123">
        <f>2021-MasterData4[[#This Row],[Year_Birth]]</f>
        <v>70</v>
      </c>
      <c r="N123" s="10">
        <v>22</v>
      </c>
      <c r="O123" s="10">
        <v>12</v>
      </c>
      <c r="P123" s="10">
        <v>0</v>
      </c>
      <c r="Q123" s="10">
        <v>2</v>
      </c>
      <c r="R123" s="10">
        <v>2</v>
      </c>
      <c r="S123" s="24">
        <f>MasterData4[[#This Row],[Kidhome]]+MasterData4[[#This Row],[Teenhome]]</f>
        <v>2</v>
      </c>
      <c r="T123" s="53">
        <v>0</v>
      </c>
      <c r="U123" s="53">
        <v>3</v>
      </c>
      <c r="V123" s="10">
        <f>SUM(MasterData4[[#This Row],[MntWines]:[MntSweetProducts]])</f>
        <v>38</v>
      </c>
      <c r="W123">
        <v>2</v>
      </c>
    </row>
    <row r="124" spans="1:23" x14ac:dyDescent="0.3">
      <c r="A124">
        <v>635</v>
      </c>
      <c r="B124">
        <v>1966</v>
      </c>
      <c r="C124" t="s">
        <v>41</v>
      </c>
      <c r="D124" t="s">
        <v>33</v>
      </c>
      <c r="E124" s="1">
        <v>57183</v>
      </c>
      <c r="F124">
        <v>1</v>
      </c>
      <c r="G124">
        <v>1</v>
      </c>
      <c r="H124" s="3">
        <v>41352</v>
      </c>
      <c r="I124">
        <v>51</v>
      </c>
      <c r="J124">
        <v>0</v>
      </c>
      <c r="K124" t="s">
        <v>30</v>
      </c>
      <c r="L124">
        <v>9</v>
      </c>
      <c r="M124">
        <f>2021-MasterData4[[#This Row],[Year_Birth]]</f>
        <v>55</v>
      </c>
      <c r="N124" s="10">
        <v>464</v>
      </c>
      <c r="O124" s="10">
        <v>64</v>
      </c>
      <c r="P124" s="10">
        <v>7</v>
      </c>
      <c r="Q124" s="10">
        <v>5</v>
      </c>
      <c r="R124" s="10">
        <v>0</v>
      </c>
      <c r="S124" s="24">
        <f>MasterData4[[#This Row],[Kidhome]]+MasterData4[[#This Row],[Teenhome]]</f>
        <v>2</v>
      </c>
      <c r="T124" s="53">
        <v>1</v>
      </c>
      <c r="U124" s="53">
        <v>7</v>
      </c>
      <c r="V124" s="10">
        <f>SUM(MasterData4[[#This Row],[MntWines]:[MntSweetProducts]])</f>
        <v>540</v>
      </c>
      <c r="W124">
        <v>4</v>
      </c>
    </row>
    <row r="125" spans="1:23" x14ac:dyDescent="0.3">
      <c r="A125">
        <v>640</v>
      </c>
      <c r="B125">
        <v>1951</v>
      </c>
      <c r="C125" t="s">
        <v>28</v>
      </c>
      <c r="D125" t="s">
        <v>33</v>
      </c>
      <c r="E125" s="1">
        <v>57304</v>
      </c>
      <c r="F125">
        <v>0</v>
      </c>
      <c r="G125">
        <v>1</v>
      </c>
      <c r="H125" s="3">
        <v>41344</v>
      </c>
      <c r="I125">
        <v>61</v>
      </c>
      <c r="J125">
        <v>0</v>
      </c>
      <c r="K125" t="s">
        <v>30</v>
      </c>
      <c r="L125">
        <v>7</v>
      </c>
      <c r="M125">
        <f>2021-MasterData4[[#This Row],[Year_Birth]]</f>
        <v>70</v>
      </c>
      <c r="N125" s="10">
        <v>356</v>
      </c>
      <c r="O125" s="10">
        <v>329</v>
      </c>
      <c r="P125" s="10">
        <v>138</v>
      </c>
      <c r="Q125" s="10">
        <v>80</v>
      </c>
      <c r="R125" s="10">
        <v>17</v>
      </c>
      <c r="S125" s="24">
        <f>MasterData4[[#This Row],[Kidhome]]+MasterData4[[#This Row],[Teenhome]]</f>
        <v>1</v>
      </c>
      <c r="T125" s="53">
        <v>6</v>
      </c>
      <c r="U125" s="53">
        <v>10</v>
      </c>
      <c r="V125" s="10">
        <f>SUM(MasterData4[[#This Row],[MntWines]:[MntSweetProducts]])</f>
        <v>920</v>
      </c>
      <c r="W125">
        <v>2</v>
      </c>
    </row>
    <row r="126" spans="1:23" x14ac:dyDescent="0.3">
      <c r="A126">
        <v>641</v>
      </c>
      <c r="B126">
        <v>1967</v>
      </c>
      <c r="C126" t="s">
        <v>28</v>
      </c>
      <c r="D126" t="s">
        <v>31</v>
      </c>
      <c r="E126" s="1">
        <v>52074</v>
      </c>
      <c r="F126">
        <v>0</v>
      </c>
      <c r="G126">
        <v>1</v>
      </c>
      <c r="H126" s="3">
        <v>41733</v>
      </c>
      <c r="I126">
        <v>77</v>
      </c>
      <c r="J126">
        <v>0</v>
      </c>
      <c r="K126" t="s">
        <v>40</v>
      </c>
      <c r="L126">
        <v>2</v>
      </c>
      <c r="M126">
        <f>2021-MasterData4[[#This Row],[Year_Birth]]</f>
        <v>54</v>
      </c>
      <c r="N126" s="10">
        <v>59</v>
      </c>
      <c r="O126" s="10">
        <v>12</v>
      </c>
      <c r="P126" s="10">
        <v>0</v>
      </c>
      <c r="Q126" s="10">
        <v>0</v>
      </c>
      <c r="R126" s="10">
        <v>0</v>
      </c>
      <c r="S126" s="24">
        <f>MasterData4[[#This Row],[Kidhome]]+MasterData4[[#This Row],[Teenhome]]</f>
        <v>1</v>
      </c>
      <c r="T126" s="53">
        <v>2</v>
      </c>
      <c r="U126" s="53">
        <v>2</v>
      </c>
      <c r="V126" s="10">
        <f>SUM(MasterData4[[#This Row],[MntWines]:[MntSweetProducts]])</f>
        <v>71</v>
      </c>
      <c r="W126">
        <v>2</v>
      </c>
    </row>
    <row r="127" spans="1:23" x14ac:dyDescent="0.3">
      <c r="A127">
        <v>642</v>
      </c>
      <c r="B127">
        <v>1980</v>
      </c>
      <c r="C127" t="s">
        <v>44</v>
      </c>
      <c r="D127" t="s">
        <v>33</v>
      </c>
      <c r="E127" s="1">
        <v>16005</v>
      </c>
      <c r="F127">
        <v>1</v>
      </c>
      <c r="G127">
        <v>0</v>
      </c>
      <c r="H127" s="3">
        <v>41135</v>
      </c>
      <c r="I127">
        <v>69</v>
      </c>
      <c r="J127">
        <v>0</v>
      </c>
      <c r="K127" t="s">
        <v>32</v>
      </c>
      <c r="L127">
        <v>2</v>
      </c>
      <c r="M127">
        <f>2021-MasterData4[[#This Row],[Year_Birth]]</f>
        <v>41</v>
      </c>
      <c r="N127" s="10">
        <v>1</v>
      </c>
      <c r="O127" s="10">
        <v>2</v>
      </c>
      <c r="P127" s="10">
        <v>20</v>
      </c>
      <c r="Q127" s="10">
        <v>3</v>
      </c>
      <c r="R127" s="10">
        <v>30</v>
      </c>
      <c r="S127" s="24">
        <f>MasterData4[[#This Row],[Kidhome]]+MasterData4[[#This Row],[Teenhome]]</f>
        <v>1</v>
      </c>
      <c r="T127" s="53">
        <v>1</v>
      </c>
      <c r="U127" s="53">
        <v>2</v>
      </c>
      <c r="V127" s="10">
        <f>SUM(MasterData4[[#This Row],[MntWines]:[MntSweetProducts]])</f>
        <v>56</v>
      </c>
      <c r="W127">
        <v>1</v>
      </c>
    </row>
    <row r="128" spans="1:23" x14ac:dyDescent="0.3">
      <c r="A128">
        <v>663</v>
      </c>
      <c r="B128">
        <v>1989</v>
      </c>
      <c r="C128" t="s">
        <v>37</v>
      </c>
      <c r="D128" t="s">
        <v>31</v>
      </c>
      <c r="E128" s="1">
        <v>33996</v>
      </c>
      <c r="F128">
        <v>0</v>
      </c>
      <c r="G128">
        <v>0</v>
      </c>
      <c r="H128" s="3">
        <v>41528</v>
      </c>
      <c r="I128">
        <v>46</v>
      </c>
      <c r="J128">
        <v>0</v>
      </c>
      <c r="K128" t="s">
        <v>30</v>
      </c>
      <c r="L128">
        <v>1</v>
      </c>
      <c r="M128">
        <f>2021-MasterData4[[#This Row],[Year_Birth]]</f>
        <v>32</v>
      </c>
      <c r="N128" s="10">
        <v>40</v>
      </c>
      <c r="O128" s="10">
        <v>15</v>
      </c>
      <c r="P128" s="10">
        <v>8</v>
      </c>
      <c r="Q128" s="10">
        <v>2</v>
      </c>
      <c r="R128" s="10">
        <v>0</v>
      </c>
      <c r="S128" s="24">
        <f>MasterData4[[#This Row],[Kidhome]]+MasterData4[[#This Row],[Teenhome]]</f>
        <v>0</v>
      </c>
      <c r="T128" s="53">
        <v>1</v>
      </c>
      <c r="U128" s="53">
        <v>3</v>
      </c>
      <c r="V128" s="10">
        <f>SUM(MasterData4[[#This Row],[MntWines]:[MntSweetProducts]])</f>
        <v>65</v>
      </c>
      <c r="W128">
        <v>5</v>
      </c>
    </row>
    <row r="129" spans="1:23" x14ac:dyDescent="0.3">
      <c r="A129">
        <v>675</v>
      </c>
      <c r="B129">
        <v>1973</v>
      </c>
      <c r="C129" t="s">
        <v>41</v>
      </c>
      <c r="D129" t="s">
        <v>29</v>
      </c>
      <c r="E129" s="1">
        <v>52034</v>
      </c>
      <c r="F129">
        <v>1</v>
      </c>
      <c r="G129">
        <v>1</v>
      </c>
      <c r="H129" s="3">
        <v>41411</v>
      </c>
      <c r="I129">
        <v>67</v>
      </c>
      <c r="J129">
        <v>0</v>
      </c>
      <c r="K129" t="s">
        <v>30</v>
      </c>
      <c r="L129">
        <v>4</v>
      </c>
      <c r="M129">
        <f>2021-MasterData4[[#This Row],[Year_Birth]]</f>
        <v>48</v>
      </c>
      <c r="N129" s="10">
        <v>146</v>
      </c>
      <c r="O129" s="10">
        <v>93</v>
      </c>
      <c r="P129" s="10">
        <v>7</v>
      </c>
      <c r="Q129" s="10">
        <v>0</v>
      </c>
      <c r="R129" s="10">
        <v>13</v>
      </c>
      <c r="S129" s="24">
        <f>MasterData4[[#This Row],[Kidhome]]+MasterData4[[#This Row],[Teenhome]]</f>
        <v>2</v>
      </c>
      <c r="T129" s="53">
        <v>2</v>
      </c>
      <c r="U129" s="53">
        <v>5</v>
      </c>
      <c r="V129" s="10">
        <f>SUM(MasterData4[[#This Row],[MntWines]:[MntSweetProducts]])</f>
        <v>259</v>
      </c>
      <c r="W129">
        <v>4</v>
      </c>
    </row>
    <row r="130" spans="1:23" x14ac:dyDescent="0.3">
      <c r="A130">
        <v>679</v>
      </c>
      <c r="B130">
        <v>1957</v>
      </c>
      <c r="C130" t="s">
        <v>37</v>
      </c>
      <c r="D130" t="s">
        <v>33</v>
      </c>
      <c r="E130" s="1">
        <v>37633</v>
      </c>
      <c r="F130">
        <v>1</v>
      </c>
      <c r="G130">
        <v>1</v>
      </c>
      <c r="H130" s="3">
        <v>41172</v>
      </c>
      <c r="I130">
        <v>49</v>
      </c>
      <c r="J130">
        <v>0</v>
      </c>
      <c r="K130" t="s">
        <v>30</v>
      </c>
      <c r="L130">
        <v>1</v>
      </c>
      <c r="M130">
        <f>2021-MasterData4[[#This Row],[Year_Birth]]</f>
        <v>64</v>
      </c>
      <c r="N130" s="10">
        <v>13</v>
      </c>
      <c r="O130" s="10">
        <v>20</v>
      </c>
      <c r="P130" s="10">
        <v>0</v>
      </c>
      <c r="Q130" s="10">
        <v>4</v>
      </c>
      <c r="R130" s="10">
        <v>0</v>
      </c>
      <c r="S130" s="24">
        <f>MasterData4[[#This Row],[Kidhome]]+MasterData4[[#This Row],[Teenhome]]</f>
        <v>2</v>
      </c>
      <c r="T130" s="53">
        <v>0</v>
      </c>
      <c r="U130" s="53">
        <v>3</v>
      </c>
      <c r="V130" s="10">
        <f>SUM(MasterData4[[#This Row],[MntWines]:[MntSweetProducts]])</f>
        <v>37</v>
      </c>
      <c r="W130">
        <v>5</v>
      </c>
    </row>
    <row r="131" spans="1:23" x14ac:dyDescent="0.3">
      <c r="A131">
        <v>692</v>
      </c>
      <c r="B131">
        <v>1954</v>
      </c>
      <c r="C131" t="s">
        <v>28</v>
      </c>
      <c r="D131" t="s">
        <v>35</v>
      </c>
      <c r="E131" s="1">
        <v>36807</v>
      </c>
      <c r="F131">
        <v>1</v>
      </c>
      <c r="G131">
        <v>1</v>
      </c>
      <c r="H131" s="3">
        <v>41263</v>
      </c>
      <c r="I131">
        <v>88</v>
      </c>
      <c r="J131">
        <v>0</v>
      </c>
      <c r="K131" t="s">
        <v>40</v>
      </c>
      <c r="L131">
        <v>1</v>
      </c>
      <c r="M131">
        <f>2021-MasterData4[[#This Row],[Year_Birth]]</f>
        <v>67</v>
      </c>
      <c r="N131" s="10">
        <v>4</v>
      </c>
      <c r="O131" s="10">
        <v>5</v>
      </c>
      <c r="P131" s="10">
        <v>0</v>
      </c>
      <c r="Q131" s="10">
        <v>2</v>
      </c>
      <c r="R131" s="10">
        <v>0</v>
      </c>
      <c r="S131" s="24">
        <f>MasterData4[[#This Row],[Kidhome]]+MasterData4[[#This Row],[Teenhome]]</f>
        <v>2</v>
      </c>
      <c r="T131" s="53">
        <v>0</v>
      </c>
      <c r="U131" s="53">
        <v>2</v>
      </c>
      <c r="V131" s="10">
        <f>SUM(MasterData4[[#This Row],[MntWines]:[MntSweetProducts]])</f>
        <v>11</v>
      </c>
      <c r="W131">
        <v>2</v>
      </c>
    </row>
    <row r="132" spans="1:23" x14ac:dyDescent="0.3">
      <c r="A132">
        <v>697</v>
      </c>
      <c r="B132">
        <v>1969</v>
      </c>
      <c r="C132" t="s">
        <v>28</v>
      </c>
      <c r="D132" t="s">
        <v>35</v>
      </c>
      <c r="E132" s="1">
        <v>74918</v>
      </c>
      <c r="F132">
        <v>0</v>
      </c>
      <c r="G132">
        <v>0</v>
      </c>
      <c r="H132" s="3">
        <v>41345</v>
      </c>
      <c r="I132">
        <v>78</v>
      </c>
      <c r="J132">
        <v>0</v>
      </c>
      <c r="K132" t="s">
        <v>30</v>
      </c>
      <c r="L132">
        <v>5</v>
      </c>
      <c r="M132">
        <f>2021-MasterData4[[#This Row],[Year_Birth]]</f>
        <v>52</v>
      </c>
      <c r="N132" s="10">
        <v>972</v>
      </c>
      <c r="O132" s="10">
        <v>913</v>
      </c>
      <c r="P132" s="10">
        <v>25</v>
      </c>
      <c r="Q132" s="10">
        <v>59</v>
      </c>
      <c r="R132" s="10">
        <v>19</v>
      </c>
      <c r="S132" s="24">
        <f>MasterData4[[#This Row],[Kidhome]]+MasterData4[[#This Row],[Teenhome]]</f>
        <v>0</v>
      </c>
      <c r="T132" s="53">
        <v>9</v>
      </c>
      <c r="U132" s="53">
        <v>6</v>
      </c>
      <c r="V132" s="10">
        <f>SUM(MasterData4[[#This Row],[MntWines]:[MntSweetProducts]])</f>
        <v>1988</v>
      </c>
      <c r="W132">
        <v>2</v>
      </c>
    </row>
    <row r="133" spans="1:23" x14ac:dyDescent="0.3">
      <c r="A133">
        <v>701</v>
      </c>
      <c r="B133">
        <v>1971</v>
      </c>
      <c r="C133" t="s">
        <v>28</v>
      </c>
      <c r="D133" t="s">
        <v>33</v>
      </c>
      <c r="E133" s="1">
        <v>73691</v>
      </c>
      <c r="F133">
        <v>0</v>
      </c>
      <c r="G133">
        <v>1</v>
      </c>
      <c r="H133" s="3">
        <v>41584</v>
      </c>
      <c r="I133">
        <v>58</v>
      </c>
      <c r="J133">
        <v>0</v>
      </c>
      <c r="K133" t="s">
        <v>30</v>
      </c>
      <c r="L133">
        <v>6</v>
      </c>
      <c r="M133">
        <f>2021-MasterData4[[#This Row],[Year_Birth]]</f>
        <v>50</v>
      </c>
      <c r="N133" s="10">
        <v>707</v>
      </c>
      <c r="O133" s="10">
        <v>250</v>
      </c>
      <c r="P133" s="10">
        <v>85</v>
      </c>
      <c r="Q133" s="10">
        <v>21</v>
      </c>
      <c r="R133" s="10">
        <v>43</v>
      </c>
      <c r="S133" s="24">
        <f>MasterData4[[#This Row],[Kidhome]]+MasterData4[[#This Row],[Teenhome]]</f>
        <v>1</v>
      </c>
      <c r="T133" s="53">
        <v>2</v>
      </c>
      <c r="U133" s="53">
        <v>8</v>
      </c>
      <c r="V133" s="10">
        <f>SUM(MasterData4[[#This Row],[MntWines]:[MntSweetProducts]])</f>
        <v>1106</v>
      </c>
      <c r="W133">
        <v>2</v>
      </c>
    </row>
    <row r="134" spans="1:23" x14ac:dyDescent="0.3">
      <c r="A134">
        <v>702</v>
      </c>
      <c r="B134">
        <v>1975</v>
      </c>
      <c r="C134" t="s">
        <v>38</v>
      </c>
      <c r="D134" t="s">
        <v>42</v>
      </c>
      <c r="E134" s="1">
        <v>47682</v>
      </c>
      <c r="F134">
        <v>0</v>
      </c>
      <c r="G134">
        <v>1</v>
      </c>
      <c r="H134" s="3">
        <v>41320</v>
      </c>
      <c r="I134">
        <v>80</v>
      </c>
      <c r="J134">
        <v>0</v>
      </c>
      <c r="K134" t="s">
        <v>30</v>
      </c>
      <c r="L134">
        <v>4</v>
      </c>
      <c r="M134">
        <f>2021-MasterData4[[#This Row],[Year_Birth]]</f>
        <v>46</v>
      </c>
      <c r="N134" s="10">
        <v>162</v>
      </c>
      <c r="O134" s="10">
        <v>83</v>
      </c>
      <c r="P134" s="10">
        <v>97</v>
      </c>
      <c r="Q134" s="10">
        <v>61</v>
      </c>
      <c r="R134" s="10">
        <v>57</v>
      </c>
      <c r="S134" s="24">
        <f>MasterData4[[#This Row],[Kidhome]]+MasterData4[[#This Row],[Teenhome]]</f>
        <v>1</v>
      </c>
      <c r="T134" s="53">
        <v>3</v>
      </c>
      <c r="U134" s="53">
        <v>8</v>
      </c>
      <c r="V134" s="10">
        <f>SUM(MasterData4[[#This Row],[MntWines]:[MntSweetProducts]])</f>
        <v>460</v>
      </c>
      <c r="W134">
        <v>3</v>
      </c>
    </row>
    <row r="135" spans="1:23" x14ac:dyDescent="0.3">
      <c r="A135">
        <v>709</v>
      </c>
      <c r="B135">
        <v>1952</v>
      </c>
      <c r="C135" t="s">
        <v>28</v>
      </c>
      <c r="D135" t="s">
        <v>29</v>
      </c>
      <c r="E135" s="1">
        <v>51537</v>
      </c>
      <c r="F135">
        <v>0</v>
      </c>
      <c r="G135">
        <v>1</v>
      </c>
      <c r="H135" s="3">
        <v>41252</v>
      </c>
      <c r="I135">
        <v>27</v>
      </c>
      <c r="J135">
        <v>0</v>
      </c>
      <c r="K135" t="s">
        <v>43</v>
      </c>
      <c r="L135">
        <v>2</v>
      </c>
      <c r="M135">
        <f>2021-MasterData4[[#This Row],[Year_Birth]]</f>
        <v>69</v>
      </c>
      <c r="N135" s="10">
        <v>787</v>
      </c>
      <c r="O135" s="10">
        <v>204</v>
      </c>
      <c r="P135" s="10">
        <v>0</v>
      </c>
      <c r="Q135" s="10">
        <v>20</v>
      </c>
      <c r="R135" s="10">
        <v>0</v>
      </c>
      <c r="S135" s="24">
        <f>MasterData4[[#This Row],[Kidhome]]+MasterData4[[#This Row],[Teenhome]]</f>
        <v>1</v>
      </c>
      <c r="T135" s="53">
        <v>2</v>
      </c>
      <c r="U135" s="53">
        <v>11</v>
      </c>
      <c r="V135" s="10">
        <f>SUM(MasterData4[[#This Row],[MntWines]:[MntSweetProducts]])</f>
        <v>1011</v>
      </c>
      <c r="W135">
        <v>2</v>
      </c>
    </row>
    <row r="136" spans="1:23" x14ac:dyDescent="0.3">
      <c r="A136">
        <v>713</v>
      </c>
      <c r="B136">
        <v>1977</v>
      </c>
      <c r="C136" t="s">
        <v>41</v>
      </c>
      <c r="D136" t="s">
        <v>33</v>
      </c>
      <c r="E136" s="1">
        <v>50353</v>
      </c>
      <c r="F136">
        <v>0</v>
      </c>
      <c r="G136">
        <v>0</v>
      </c>
      <c r="H136" s="3">
        <v>41798</v>
      </c>
      <c r="I136">
        <v>72</v>
      </c>
      <c r="J136">
        <v>0</v>
      </c>
      <c r="K136" t="s">
        <v>30</v>
      </c>
      <c r="L136">
        <v>4</v>
      </c>
      <c r="M136">
        <f>2021-MasterData4[[#This Row],[Year_Birth]]</f>
        <v>44</v>
      </c>
      <c r="N136" s="10">
        <v>141</v>
      </c>
      <c r="O136" s="10">
        <v>153</v>
      </c>
      <c r="P136" s="10">
        <v>67</v>
      </c>
      <c r="Q136" s="10">
        <v>15</v>
      </c>
      <c r="R136" s="10">
        <v>31</v>
      </c>
      <c r="S136" s="24">
        <f>MasterData4[[#This Row],[Kidhome]]+MasterData4[[#This Row],[Teenhome]]</f>
        <v>0</v>
      </c>
      <c r="T136" s="53">
        <v>4</v>
      </c>
      <c r="U136" s="53">
        <v>6</v>
      </c>
      <c r="V136" s="10">
        <f>SUM(MasterData4[[#This Row],[MntWines]:[MntSweetProducts]])</f>
        <v>407</v>
      </c>
      <c r="W136">
        <v>4</v>
      </c>
    </row>
    <row r="137" spans="1:23" x14ac:dyDescent="0.3">
      <c r="A137">
        <v>716</v>
      </c>
      <c r="B137">
        <v>1949</v>
      </c>
      <c r="C137" t="s">
        <v>37</v>
      </c>
      <c r="D137" t="s">
        <v>35</v>
      </c>
      <c r="E137" s="1">
        <v>67911</v>
      </c>
      <c r="F137">
        <v>0</v>
      </c>
      <c r="G137">
        <v>1</v>
      </c>
      <c r="H137" s="3">
        <v>41781</v>
      </c>
      <c r="I137">
        <v>63</v>
      </c>
      <c r="J137">
        <v>0</v>
      </c>
      <c r="K137" t="s">
        <v>30</v>
      </c>
      <c r="L137">
        <v>6</v>
      </c>
      <c r="M137">
        <f>2021-MasterData4[[#This Row],[Year_Birth]]</f>
        <v>72</v>
      </c>
      <c r="N137" s="10">
        <v>529</v>
      </c>
      <c r="O137" s="10">
        <v>356</v>
      </c>
      <c r="P137" s="10">
        <v>63</v>
      </c>
      <c r="Q137" s="10">
        <v>0</v>
      </c>
      <c r="R137" s="10">
        <v>28</v>
      </c>
      <c r="S137" s="24">
        <f>MasterData4[[#This Row],[Kidhome]]+MasterData4[[#This Row],[Teenhome]]</f>
        <v>1</v>
      </c>
      <c r="T137" s="53">
        <v>7</v>
      </c>
      <c r="U137" s="53">
        <v>11</v>
      </c>
      <c r="V137" s="10">
        <f>SUM(MasterData4[[#This Row],[MntWines]:[MntSweetProducts]])</f>
        <v>976</v>
      </c>
      <c r="W137">
        <v>5</v>
      </c>
    </row>
    <row r="138" spans="1:23" x14ac:dyDescent="0.3">
      <c r="A138">
        <v>736</v>
      </c>
      <c r="B138">
        <v>1983</v>
      </c>
      <c r="C138" t="s">
        <v>28</v>
      </c>
      <c r="D138" t="s">
        <v>35</v>
      </c>
      <c r="E138" s="1">
        <v>28427</v>
      </c>
      <c r="F138">
        <v>1</v>
      </c>
      <c r="G138">
        <v>0</v>
      </c>
      <c r="H138" s="3">
        <v>41354</v>
      </c>
      <c r="I138">
        <v>67</v>
      </c>
      <c r="J138">
        <v>0</v>
      </c>
      <c r="K138" t="s">
        <v>40</v>
      </c>
      <c r="L138">
        <v>2</v>
      </c>
      <c r="M138">
        <f>2021-MasterData4[[#This Row],[Year_Birth]]</f>
        <v>38</v>
      </c>
      <c r="N138" s="10">
        <v>18</v>
      </c>
      <c r="O138" s="10">
        <v>19</v>
      </c>
      <c r="P138" s="10">
        <v>3</v>
      </c>
      <c r="Q138" s="10">
        <v>3</v>
      </c>
      <c r="R138" s="10">
        <v>3</v>
      </c>
      <c r="S138" s="24">
        <f>MasterData4[[#This Row],[Kidhome]]+MasterData4[[#This Row],[Teenhome]]</f>
        <v>1</v>
      </c>
      <c r="T138" s="53">
        <v>0</v>
      </c>
      <c r="U138" s="53">
        <v>3</v>
      </c>
      <c r="V138" s="10">
        <f>SUM(MasterData4[[#This Row],[MntWines]:[MntSweetProducts]])</f>
        <v>46</v>
      </c>
      <c r="W138">
        <v>2</v>
      </c>
    </row>
    <row r="139" spans="1:23" x14ac:dyDescent="0.3">
      <c r="A139">
        <v>737</v>
      </c>
      <c r="B139">
        <v>1949</v>
      </c>
      <c r="C139" t="s">
        <v>37</v>
      </c>
      <c r="D139" t="s">
        <v>33</v>
      </c>
      <c r="E139" s="1">
        <v>80360</v>
      </c>
      <c r="F139">
        <v>0</v>
      </c>
      <c r="G139">
        <v>0</v>
      </c>
      <c r="H139" s="3">
        <v>41336</v>
      </c>
      <c r="I139">
        <v>56</v>
      </c>
      <c r="J139">
        <v>0</v>
      </c>
      <c r="K139" t="s">
        <v>30</v>
      </c>
      <c r="L139">
        <v>4</v>
      </c>
      <c r="M139">
        <f>2021-MasterData4[[#This Row],[Year_Birth]]</f>
        <v>72</v>
      </c>
      <c r="N139" s="10">
        <v>1493</v>
      </c>
      <c r="O139" s="10">
        <v>454</v>
      </c>
      <c r="P139" s="10">
        <v>112</v>
      </c>
      <c r="Q139" s="10">
        <v>86</v>
      </c>
      <c r="R139" s="10">
        <v>43</v>
      </c>
      <c r="S139" s="24">
        <f>MasterData4[[#This Row],[Kidhome]]+MasterData4[[#This Row],[Teenhome]]</f>
        <v>0</v>
      </c>
      <c r="T139" s="53">
        <v>4</v>
      </c>
      <c r="U139" s="53">
        <v>5</v>
      </c>
      <c r="V139" s="10">
        <f>SUM(MasterData4[[#This Row],[MntWines]:[MntSweetProducts]])</f>
        <v>2188</v>
      </c>
      <c r="W139">
        <v>5</v>
      </c>
    </row>
    <row r="140" spans="1:23" x14ac:dyDescent="0.3">
      <c r="A140">
        <v>738</v>
      </c>
      <c r="B140">
        <v>1981</v>
      </c>
      <c r="C140" t="s">
        <v>38</v>
      </c>
      <c r="D140" t="s">
        <v>31</v>
      </c>
      <c r="E140" s="1">
        <v>42395</v>
      </c>
      <c r="F140">
        <v>1</v>
      </c>
      <c r="G140">
        <v>1</v>
      </c>
      <c r="H140" s="3">
        <v>41733</v>
      </c>
      <c r="I140">
        <v>35</v>
      </c>
      <c r="J140">
        <v>0</v>
      </c>
      <c r="K140" t="s">
        <v>40</v>
      </c>
      <c r="L140">
        <v>3</v>
      </c>
      <c r="M140">
        <f>2021-MasterData4[[#This Row],[Year_Birth]]</f>
        <v>40</v>
      </c>
      <c r="N140" s="10">
        <v>48</v>
      </c>
      <c r="O140" s="10">
        <v>57</v>
      </c>
      <c r="P140" s="10">
        <v>24</v>
      </c>
      <c r="Q140" s="10">
        <v>13</v>
      </c>
      <c r="R140" s="10">
        <v>15</v>
      </c>
      <c r="S140" s="24">
        <f>MasterData4[[#This Row],[Kidhome]]+MasterData4[[#This Row],[Teenhome]]</f>
        <v>2</v>
      </c>
      <c r="T140" s="53">
        <v>1</v>
      </c>
      <c r="U140" s="53">
        <v>4</v>
      </c>
      <c r="V140" s="10">
        <f>SUM(MasterData4[[#This Row],[MntWines]:[MntSweetProducts]])</f>
        <v>157</v>
      </c>
      <c r="W140">
        <v>3</v>
      </c>
    </row>
    <row r="141" spans="1:23" x14ac:dyDescent="0.3">
      <c r="A141">
        <v>749</v>
      </c>
      <c r="B141">
        <v>1981</v>
      </c>
      <c r="C141" t="s">
        <v>28</v>
      </c>
      <c r="D141" t="s">
        <v>35</v>
      </c>
      <c r="E141" s="1">
        <v>42162</v>
      </c>
      <c r="F141">
        <v>1</v>
      </c>
      <c r="G141">
        <v>0</v>
      </c>
      <c r="H141" s="3">
        <v>41597</v>
      </c>
      <c r="I141">
        <v>31</v>
      </c>
      <c r="J141">
        <v>0</v>
      </c>
      <c r="K141" t="s">
        <v>30</v>
      </c>
      <c r="L141">
        <v>3</v>
      </c>
      <c r="M141">
        <f>2021-MasterData4[[#This Row],[Year_Birth]]</f>
        <v>40</v>
      </c>
      <c r="N141" s="10">
        <v>46</v>
      </c>
      <c r="O141" s="10">
        <v>59</v>
      </c>
      <c r="P141" s="10">
        <v>2</v>
      </c>
      <c r="Q141" s="10">
        <v>7</v>
      </c>
      <c r="R141" s="10">
        <v>4</v>
      </c>
      <c r="S141" s="24">
        <f>MasterData4[[#This Row],[Kidhome]]+MasterData4[[#This Row],[Teenhome]]</f>
        <v>1</v>
      </c>
      <c r="T141" s="53">
        <v>1</v>
      </c>
      <c r="U141" s="53">
        <v>3</v>
      </c>
      <c r="V141" s="10">
        <f>SUM(MasterData4[[#This Row],[MntWines]:[MntSweetProducts]])</f>
        <v>118</v>
      </c>
      <c r="W141">
        <v>2</v>
      </c>
    </row>
    <row r="142" spans="1:23" x14ac:dyDescent="0.3">
      <c r="A142">
        <v>760</v>
      </c>
      <c r="B142">
        <v>1975</v>
      </c>
      <c r="C142" t="s">
        <v>37</v>
      </c>
      <c r="D142" t="s">
        <v>29</v>
      </c>
      <c r="E142" s="1">
        <v>60554</v>
      </c>
      <c r="F142">
        <v>1</v>
      </c>
      <c r="G142">
        <v>0</v>
      </c>
      <c r="H142" s="3">
        <v>41495</v>
      </c>
      <c r="I142">
        <v>8</v>
      </c>
      <c r="J142">
        <v>0</v>
      </c>
      <c r="K142" t="s">
        <v>43</v>
      </c>
      <c r="L142">
        <v>8</v>
      </c>
      <c r="M142">
        <f>2021-MasterData4[[#This Row],[Year_Birth]]</f>
        <v>46</v>
      </c>
      <c r="N142" s="10">
        <v>588</v>
      </c>
      <c r="O142" s="10">
        <v>76</v>
      </c>
      <c r="P142" s="10">
        <v>110</v>
      </c>
      <c r="Q142" s="10">
        <v>7</v>
      </c>
      <c r="R142" s="10">
        <v>15</v>
      </c>
      <c r="S142" s="24">
        <f>MasterData4[[#This Row],[Kidhome]]+MasterData4[[#This Row],[Teenhome]]</f>
        <v>1</v>
      </c>
      <c r="T142" s="53">
        <v>4</v>
      </c>
      <c r="U142" s="53">
        <v>9</v>
      </c>
      <c r="V142" s="10">
        <f>SUM(MasterData4[[#This Row],[MntWines]:[MntSweetProducts]])</f>
        <v>796</v>
      </c>
      <c r="W142">
        <v>5</v>
      </c>
    </row>
    <row r="143" spans="1:23" x14ac:dyDescent="0.3">
      <c r="A143">
        <v>762</v>
      </c>
      <c r="B143">
        <v>1981</v>
      </c>
      <c r="C143" t="s">
        <v>38</v>
      </c>
      <c r="D143" t="s">
        <v>35</v>
      </c>
      <c r="E143" s="1">
        <v>75774</v>
      </c>
      <c r="F143">
        <v>1</v>
      </c>
      <c r="G143">
        <v>0</v>
      </c>
      <c r="H143" s="3">
        <v>41761</v>
      </c>
      <c r="I143">
        <v>27</v>
      </c>
      <c r="J143">
        <v>0</v>
      </c>
      <c r="K143" t="s">
        <v>30</v>
      </c>
      <c r="L143">
        <v>7</v>
      </c>
      <c r="M143">
        <f>2021-MasterData4[[#This Row],[Year_Birth]]</f>
        <v>40</v>
      </c>
      <c r="N143" s="10">
        <v>340</v>
      </c>
      <c r="O143" s="10">
        <v>134</v>
      </c>
      <c r="P143" s="10">
        <v>258</v>
      </c>
      <c r="Q143" s="10">
        <v>21</v>
      </c>
      <c r="R143" s="10">
        <v>14</v>
      </c>
      <c r="S143" s="24">
        <f>MasterData4[[#This Row],[Kidhome]]+MasterData4[[#This Row],[Teenhome]]</f>
        <v>1</v>
      </c>
      <c r="T143" s="53">
        <v>5</v>
      </c>
      <c r="U143" s="53">
        <v>8</v>
      </c>
      <c r="V143" s="10">
        <f>SUM(MasterData4[[#This Row],[MntWines]:[MntSweetProducts]])</f>
        <v>767</v>
      </c>
      <c r="W143">
        <v>3</v>
      </c>
    </row>
    <row r="144" spans="1:23" x14ac:dyDescent="0.3">
      <c r="A144">
        <v>771</v>
      </c>
      <c r="B144">
        <v>1967</v>
      </c>
      <c r="C144" t="s">
        <v>28</v>
      </c>
      <c r="D144" t="s">
        <v>35</v>
      </c>
      <c r="E144" s="1">
        <v>54178</v>
      </c>
      <c r="F144">
        <v>0</v>
      </c>
      <c r="G144">
        <v>1</v>
      </c>
      <c r="H144" s="3">
        <v>41660</v>
      </c>
      <c r="I144">
        <v>79</v>
      </c>
      <c r="J144">
        <v>0</v>
      </c>
      <c r="K144" t="s">
        <v>39</v>
      </c>
      <c r="L144">
        <v>2</v>
      </c>
      <c r="M144">
        <f>2021-MasterData4[[#This Row],[Year_Birth]]</f>
        <v>54</v>
      </c>
      <c r="N144" s="10">
        <v>135</v>
      </c>
      <c r="O144" s="10">
        <v>39</v>
      </c>
      <c r="P144" s="10">
        <v>4</v>
      </c>
      <c r="Q144" s="10">
        <v>9</v>
      </c>
      <c r="R144" s="10">
        <v>0</v>
      </c>
      <c r="S144" s="24">
        <f>MasterData4[[#This Row],[Kidhome]]+MasterData4[[#This Row],[Teenhome]]</f>
        <v>1</v>
      </c>
      <c r="T144" s="53">
        <v>2</v>
      </c>
      <c r="U144" s="53">
        <v>5</v>
      </c>
      <c r="V144" s="10">
        <f>SUM(MasterData4[[#This Row],[MntWines]:[MntSweetProducts]])</f>
        <v>187</v>
      </c>
      <c r="W144">
        <v>2</v>
      </c>
    </row>
    <row r="145" spans="1:23" x14ac:dyDescent="0.3">
      <c r="A145">
        <v>773</v>
      </c>
      <c r="B145">
        <v>1971</v>
      </c>
      <c r="C145" t="s">
        <v>41</v>
      </c>
      <c r="D145" t="s">
        <v>29</v>
      </c>
      <c r="E145" s="1">
        <v>42835</v>
      </c>
      <c r="F145">
        <v>1</v>
      </c>
      <c r="G145">
        <v>1</v>
      </c>
      <c r="H145" s="3">
        <v>41455</v>
      </c>
      <c r="I145">
        <v>64</v>
      </c>
      <c r="J145">
        <v>0</v>
      </c>
      <c r="K145" t="s">
        <v>40</v>
      </c>
      <c r="L145">
        <v>6</v>
      </c>
      <c r="M145">
        <f>2021-MasterData4[[#This Row],[Year_Birth]]</f>
        <v>50</v>
      </c>
      <c r="N145" s="10">
        <v>379</v>
      </c>
      <c r="O145" s="10">
        <v>93</v>
      </c>
      <c r="P145" s="10">
        <v>12</v>
      </c>
      <c r="Q145" s="10">
        <v>4</v>
      </c>
      <c r="R145" s="10">
        <v>9</v>
      </c>
      <c r="S145" s="24">
        <f>MasterData4[[#This Row],[Kidhome]]+MasterData4[[#This Row],[Teenhome]]</f>
        <v>2</v>
      </c>
      <c r="T145" s="53">
        <v>6</v>
      </c>
      <c r="U145" s="53">
        <v>4</v>
      </c>
      <c r="V145" s="10">
        <f>SUM(MasterData4[[#This Row],[MntWines]:[MntSweetProducts]])</f>
        <v>497</v>
      </c>
      <c r="W145">
        <v>4</v>
      </c>
    </row>
    <row r="146" spans="1:23" x14ac:dyDescent="0.3">
      <c r="A146">
        <v>793</v>
      </c>
      <c r="B146">
        <v>1973</v>
      </c>
      <c r="C146" t="s">
        <v>28</v>
      </c>
      <c r="D146" t="s">
        <v>33</v>
      </c>
      <c r="E146" s="1">
        <v>20895</v>
      </c>
      <c r="F146">
        <v>1</v>
      </c>
      <c r="G146">
        <v>0</v>
      </c>
      <c r="H146" s="3">
        <v>41188</v>
      </c>
      <c r="I146">
        <v>24</v>
      </c>
      <c r="J146">
        <v>0</v>
      </c>
      <c r="K146" t="s">
        <v>36</v>
      </c>
      <c r="L146">
        <v>2</v>
      </c>
      <c r="M146">
        <f>2021-MasterData4[[#This Row],[Year_Birth]]</f>
        <v>48</v>
      </c>
      <c r="N146" s="10">
        <v>18</v>
      </c>
      <c r="O146" s="10">
        <v>17</v>
      </c>
      <c r="P146" s="10">
        <v>3</v>
      </c>
      <c r="Q146" s="10">
        <v>3</v>
      </c>
      <c r="R146" s="10">
        <v>0</v>
      </c>
      <c r="S146" s="24">
        <f>MasterData4[[#This Row],[Kidhome]]+MasterData4[[#This Row],[Teenhome]]</f>
        <v>1</v>
      </c>
      <c r="T146" s="53">
        <v>0</v>
      </c>
      <c r="U146" s="53">
        <v>3</v>
      </c>
      <c r="V146" s="10">
        <f>SUM(MasterData4[[#This Row],[MntWines]:[MntSweetProducts]])</f>
        <v>41</v>
      </c>
      <c r="W146">
        <v>2</v>
      </c>
    </row>
    <row r="147" spans="1:23" x14ac:dyDescent="0.3">
      <c r="A147">
        <v>796</v>
      </c>
      <c r="B147">
        <v>1965</v>
      </c>
      <c r="C147" t="s">
        <v>38</v>
      </c>
      <c r="D147" t="s">
        <v>29</v>
      </c>
      <c r="E147" s="1">
        <v>60161</v>
      </c>
      <c r="F147">
        <v>0</v>
      </c>
      <c r="G147">
        <v>1</v>
      </c>
      <c r="H147" s="3">
        <v>41205</v>
      </c>
      <c r="I147">
        <v>17</v>
      </c>
      <c r="J147">
        <v>0</v>
      </c>
      <c r="K147" t="s">
        <v>32</v>
      </c>
      <c r="L147">
        <v>11</v>
      </c>
      <c r="M147">
        <f>2021-MasterData4[[#This Row],[Year_Birth]]</f>
        <v>56</v>
      </c>
      <c r="N147" s="10">
        <v>584</v>
      </c>
      <c r="O147" s="10">
        <v>212</v>
      </c>
      <c r="P147" s="10">
        <v>46</v>
      </c>
      <c r="Q147" s="10">
        <v>44</v>
      </c>
      <c r="R147" s="10">
        <v>8</v>
      </c>
      <c r="S147" s="24">
        <f>MasterData4[[#This Row],[Kidhome]]+MasterData4[[#This Row],[Teenhome]]</f>
        <v>1</v>
      </c>
      <c r="T147" s="53">
        <v>4</v>
      </c>
      <c r="U147" s="53">
        <v>8</v>
      </c>
      <c r="V147" s="10">
        <f>SUM(MasterData4[[#This Row],[MntWines]:[MntSweetProducts]])</f>
        <v>894</v>
      </c>
      <c r="W147">
        <v>3</v>
      </c>
    </row>
    <row r="148" spans="1:23" x14ac:dyDescent="0.3">
      <c r="A148">
        <v>798</v>
      </c>
      <c r="B148">
        <v>1987</v>
      </c>
      <c r="C148" t="s">
        <v>28</v>
      </c>
      <c r="D148" t="s">
        <v>31</v>
      </c>
      <c r="E148" s="1">
        <v>23442</v>
      </c>
      <c r="F148">
        <v>1</v>
      </c>
      <c r="G148">
        <v>0</v>
      </c>
      <c r="H148" s="3">
        <v>41267</v>
      </c>
      <c r="I148">
        <v>71</v>
      </c>
      <c r="J148">
        <v>0</v>
      </c>
      <c r="K148" t="s">
        <v>30</v>
      </c>
      <c r="L148">
        <v>1</v>
      </c>
      <c r="M148">
        <f>2021-MasterData4[[#This Row],[Year_Birth]]</f>
        <v>34</v>
      </c>
      <c r="N148" s="10">
        <v>2</v>
      </c>
      <c r="O148" s="10">
        <v>6</v>
      </c>
      <c r="P148" s="10">
        <v>8</v>
      </c>
      <c r="Q148" s="10">
        <v>0</v>
      </c>
      <c r="R148" s="10">
        <v>6</v>
      </c>
      <c r="S148" s="24">
        <f>MasterData4[[#This Row],[Kidhome]]+MasterData4[[#This Row],[Teenhome]]</f>
        <v>1</v>
      </c>
      <c r="T148" s="53">
        <v>0</v>
      </c>
      <c r="U148" s="53">
        <v>3</v>
      </c>
      <c r="V148" s="10">
        <f>SUM(MasterData4[[#This Row],[MntWines]:[MntSweetProducts]])</f>
        <v>22</v>
      </c>
      <c r="W148">
        <v>2</v>
      </c>
    </row>
    <row r="149" spans="1:23" x14ac:dyDescent="0.3">
      <c r="A149">
        <v>800</v>
      </c>
      <c r="B149">
        <v>1960</v>
      </c>
      <c r="C149" t="s">
        <v>28</v>
      </c>
      <c r="D149" t="s">
        <v>35</v>
      </c>
      <c r="E149" s="1">
        <v>44512</v>
      </c>
      <c r="F149">
        <v>1</v>
      </c>
      <c r="G149">
        <v>1</v>
      </c>
      <c r="H149" s="3">
        <v>41516</v>
      </c>
      <c r="I149">
        <v>57</v>
      </c>
      <c r="J149">
        <v>0</v>
      </c>
      <c r="K149" t="s">
        <v>43</v>
      </c>
      <c r="L149">
        <v>1</v>
      </c>
      <c r="M149">
        <f>2021-MasterData4[[#This Row],[Year_Birth]]</f>
        <v>61</v>
      </c>
      <c r="N149" s="10">
        <v>23</v>
      </c>
      <c r="O149" s="10">
        <v>6</v>
      </c>
      <c r="P149" s="10">
        <v>0</v>
      </c>
      <c r="Q149" s="10">
        <v>1</v>
      </c>
      <c r="R149" s="10">
        <v>0</v>
      </c>
      <c r="S149" s="24">
        <f>MasterData4[[#This Row],[Kidhome]]+MasterData4[[#This Row],[Teenhome]]</f>
        <v>2</v>
      </c>
      <c r="T149" s="53">
        <v>0</v>
      </c>
      <c r="U149" s="53">
        <v>3</v>
      </c>
      <c r="V149" s="10">
        <f>SUM(MasterData4[[#This Row],[MntWines]:[MntSweetProducts]])</f>
        <v>30</v>
      </c>
      <c r="W149">
        <v>2</v>
      </c>
    </row>
    <row r="150" spans="1:23" x14ac:dyDescent="0.3">
      <c r="A150">
        <v>803</v>
      </c>
      <c r="B150">
        <v>1968</v>
      </c>
      <c r="C150" t="s">
        <v>28</v>
      </c>
      <c r="D150" t="s">
        <v>35</v>
      </c>
      <c r="E150" s="1">
        <v>40521</v>
      </c>
      <c r="F150">
        <v>1</v>
      </c>
      <c r="G150">
        <v>1</v>
      </c>
      <c r="H150" s="3">
        <v>41369</v>
      </c>
      <c r="I150">
        <v>82</v>
      </c>
      <c r="J150">
        <v>0</v>
      </c>
      <c r="K150" t="s">
        <v>30</v>
      </c>
      <c r="L150">
        <v>0</v>
      </c>
      <c r="M150">
        <f>2021-MasterData4[[#This Row],[Year_Birth]]</f>
        <v>53</v>
      </c>
      <c r="N150" s="10">
        <v>12</v>
      </c>
      <c r="O150" s="10">
        <v>5</v>
      </c>
      <c r="P150" s="10">
        <v>0</v>
      </c>
      <c r="Q150" s="10">
        <v>0</v>
      </c>
      <c r="R150" s="10">
        <v>0</v>
      </c>
      <c r="S150" s="24">
        <f>MasterData4[[#This Row],[Kidhome]]+MasterData4[[#This Row],[Teenhome]]</f>
        <v>2</v>
      </c>
      <c r="T150" s="53">
        <v>1</v>
      </c>
      <c r="U150" s="53">
        <v>2</v>
      </c>
      <c r="V150" s="10">
        <f>SUM(MasterData4[[#This Row],[MntWines]:[MntSweetProducts]])</f>
        <v>17</v>
      </c>
      <c r="W150">
        <v>2</v>
      </c>
    </row>
    <row r="151" spans="1:23" x14ac:dyDescent="0.3">
      <c r="A151">
        <v>807</v>
      </c>
      <c r="B151">
        <v>1969</v>
      </c>
      <c r="C151" t="s">
        <v>41</v>
      </c>
      <c r="D151" t="s">
        <v>35</v>
      </c>
      <c r="E151" s="1">
        <v>44602</v>
      </c>
      <c r="F151">
        <v>1</v>
      </c>
      <c r="G151">
        <v>1</v>
      </c>
      <c r="H151" s="3">
        <v>41685</v>
      </c>
      <c r="I151">
        <v>35</v>
      </c>
      <c r="J151">
        <v>0</v>
      </c>
      <c r="K151" t="s">
        <v>40</v>
      </c>
      <c r="L151">
        <v>6</v>
      </c>
      <c r="M151">
        <f>2021-MasterData4[[#This Row],[Year_Birth]]</f>
        <v>52</v>
      </c>
      <c r="N151" s="10">
        <v>167</v>
      </c>
      <c r="O151" s="10">
        <v>89</v>
      </c>
      <c r="P151" s="10">
        <v>0</v>
      </c>
      <c r="Q151" s="10">
        <v>2</v>
      </c>
      <c r="R151" s="10">
        <v>0</v>
      </c>
      <c r="S151" s="24">
        <f>MasterData4[[#This Row],[Kidhome]]+MasterData4[[#This Row],[Teenhome]]</f>
        <v>2</v>
      </c>
      <c r="T151" s="53">
        <v>1</v>
      </c>
      <c r="U151" s="53">
        <v>4</v>
      </c>
      <c r="V151" s="10">
        <f>SUM(MasterData4[[#This Row],[MntWines]:[MntSweetProducts]])</f>
        <v>258</v>
      </c>
      <c r="W151">
        <v>4</v>
      </c>
    </row>
    <row r="152" spans="1:23" x14ac:dyDescent="0.3">
      <c r="A152">
        <v>810</v>
      </c>
      <c r="B152">
        <v>1975</v>
      </c>
      <c r="C152" t="s">
        <v>28</v>
      </c>
      <c r="D152" t="s">
        <v>33</v>
      </c>
      <c r="E152" s="1">
        <v>74190</v>
      </c>
      <c r="F152">
        <v>0</v>
      </c>
      <c r="G152">
        <v>1</v>
      </c>
      <c r="H152" s="3">
        <v>41771</v>
      </c>
      <c r="I152">
        <v>49</v>
      </c>
      <c r="J152">
        <v>0</v>
      </c>
      <c r="K152" t="s">
        <v>30</v>
      </c>
      <c r="L152">
        <v>4</v>
      </c>
      <c r="M152">
        <f>2021-MasterData4[[#This Row],[Year_Birth]]</f>
        <v>46</v>
      </c>
      <c r="N152" s="10">
        <v>151</v>
      </c>
      <c r="O152" s="10">
        <v>86</v>
      </c>
      <c r="P152" s="10">
        <v>168</v>
      </c>
      <c r="Q152" s="10">
        <v>81</v>
      </c>
      <c r="R152" s="10">
        <v>91</v>
      </c>
      <c r="S152" s="24">
        <f>MasterData4[[#This Row],[Kidhome]]+MasterData4[[#This Row],[Teenhome]]</f>
        <v>1</v>
      </c>
      <c r="T152" s="53">
        <v>2</v>
      </c>
      <c r="U152" s="53">
        <v>11</v>
      </c>
      <c r="V152" s="10">
        <f>SUM(MasterData4[[#This Row],[MntWines]:[MntSweetProducts]])</f>
        <v>577</v>
      </c>
      <c r="W152">
        <v>2</v>
      </c>
    </row>
    <row r="153" spans="1:23" x14ac:dyDescent="0.3">
      <c r="A153">
        <v>819</v>
      </c>
      <c r="B153">
        <v>1945</v>
      </c>
      <c r="C153" t="s">
        <v>28</v>
      </c>
      <c r="D153" t="s">
        <v>42</v>
      </c>
      <c r="E153" s="1">
        <v>63285</v>
      </c>
      <c r="F153">
        <v>0</v>
      </c>
      <c r="G153">
        <v>0</v>
      </c>
      <c r="H153" s="3">
        <v>41583</v>
      </c>
      <c r="I153">
        <v>84</v>
      </c>
      <c r="J153">
        <v>0</v>
      </c>
      <c r="K153" t="s">
        <v>30</v>
      </c>
      <c r="L153">
        <v>6</v>
      </c>
      <c r="M153">
        <f>2021-MasterData4[[#This Row],[Year_Birth]]</f>
        <v>76</v>
      </c>
      <c r="N153" s="10">
        <v>508</v>
      </c>
      <c r="O153" s="10">
        <v>249</v>
      </c>
      <c r="P153" s="10">
        <v>50</v>
      </c>
      <c r="Q153" s="10">
        <v>124</v>
      </c>
      <c r="R153" s="10">
        <v>38</v>
      </c>
      <c r="S153" s="24">
        <f>MasterData4[[#This Row],[Kidhome]]+MasterData4[[#This Row],[Teenhome]]</f>
        <v>0</v>
      </c>
      <c r="T153" s="53">
        <v>5</v>
      </c>
      <c r="U153" s="53">
        <v>13</v>
      </c>
      <c r="V153" s="10">
        <f>SUM(MasterData4[[#This Row],[MntWines]:[MntSweetProducts]])</f>
        <v>969</v>
      </c>
      <c r="W153">
        <v>2</v>
      </c>
    </row>
    <row r="154" spans="1:23" x14ac:dyDescent="0.3">
      <c r="A154">
        <v>821</v>
      </c>
      <c r="B154">
        <v>1992</v>
      </c>
      <c r="C154" t="s">
        <v>41</v>
      </c>
      <c r="D154" t="s">
        <v>31</v>
      </c>
      <c r="E154" s="1">
        <v>92859</v>
      </c>
      <c r="F154">
        <v>0</v>
      </c>
      <c r="G154">
        <v>0</v>
      </c>
      <c r="H154" s="3">
        <v>41201</v>
      </c>
      <c r="I154">
        <v>46</v>
      </c>
      <c r="J154">
        <v>0</v>
      </c>
      <c r="K154" t="s">
        <v>32</v>
      </c>
      <c r="L154">
        <v>5</v>
      </c>
      <c r="M154">
        <f>2021-MasterData4[[#This Row],[Year_Birth]]</f>
        <v>29</v>
      </c>
      <c r="N154" s="10">
        <v>962</v>
      </c>
      <c r="O154" s="10">
        <v>921</v>
      </c>
      <c r="P154" s="10">
        <v>52</v>
      </c>
      <c r="Q154" s="10">
        <v>61</v>
      </c>
      <c r="R154" s="10">
        <v>61</v>
      </c>
      <c r="S154" s="24">
        <f>MasterData4[[#This Row],[Kidhome]]+MasterData4[[#This Row],[Teenhome]]</f>
        <v>0</v>
      </c>
      <c r="T154" s="53">
        <v>4</v>
      </c>
      <c r="U154" s="53">
        <v>12</v>
      </c>
      <c r="V154" s="10">
        <f>SUM(MasterData4[[#This Row],[MntWines]:[MntSweetProducts]])</f>
        <v>2057</v>
      </c>
      <c r="W154">
        <v>4</v>
      </c>
    </row>
    <row r="155" spans="1:23" x14ac:dyDescent="0.3">
      <c r="A155">
        <v>830</v>
      </c>
      <c r="B155">
        <v>1987</v>
      </c>
      <c r="C155" t="s">
        <v>37</v>
      </c>
      <c r="D155" t="s">
        <v>31</v>
      </c>
      <c r="E155" s="1">
        <v>74004</v>
      </c>
      <c r="F155">
        <v>0</v>
      </c>
      <c r="G155">
        <v>0</v>
      </c>
      <c r="H155" s="3">
        <v>41694</v>
      </c>
      <c r="I155">
        <v>5</v>
      </c>
      <c r="J155">
        <v>0</v>
      </c>
      <c r="K155" t="s">
        <v>40</v>
      </c>
      <c r="L155">
        <v>4</v>
      </c>
      <c r="M155">
        <f>2021-MasterData4[[#This Row],[Year_Birth]]</f>
        <v>34</v>
      </c>
      <c r="N155" s="10">
        <v>784</v>
      </c>
      <c r="O155" s="10">
        <v>560</v>
      </c>
      <c r="P155" s="10">
        <v>42</v>
      </c>
      <c r="Q155" s="10">
        <v>48</v>
      </c>
      <c r="R155" s="10">
        <v>176</v>
      </c>
      <c r="S155" s="24">
        <f>MasterData4[[#This Row],[Kidhome]]+MasterData4[[#This Row],[Teenhome]]</f>
        <v>0</v>
      </c>
      <c r="T155" s="53">
        <v>6</v>
      </c>
      <c r="U155" s="53">
        <v>4</v>
      </c>
      <c r="V155" s="10">
        <f>SUM(MasterData4[[#This Row],[MntWines]:[MntSweetProducts]])</f>
        <v>1610</v>
      </c>
      <c r="W155">
        <v>5</v>
      </c>
    </row>
    <row r="156" spans="1:23" x14ac:dyDescent="0.3">
      <c r="A156">
        <v>832</v>
      </c>
      <c r="B156">
        <v>1966</v>
      </c>
      <c r="C156" t="s">
        <v>37</v>
      </c>
      <c r="D156" t="s">
        <v>35</v>
      </c>
      <c r="E156" s="1">
        <v>65814</v>
      </c>
      <c r="F156">
        <v>0</v>
      </c>
      <c r="G156">
        <v>1</v>
      </c>
      <c r="H156" s="3">
        <v>41700</v>
      </c>
      <c r="I156">
        <v>90</v>
      </c>
      <c r="J156">
        <v>0</v>
      </c>
      <c r="K156" t="s">
        <v>30</v>
      </c>
      <c r="L156">
        <v>8</v>
      </c>
      <c r="M156">
        <f>2021-MasterData4[[#This Row],[Year_Birth]]</f>
        <v>55</v>
      </c>
      <c r="N156" s="10">
        <v>561</v>
      </c>
      <c r="O156" s="10">
        <v>113</v>
      </c>
      <c r="P156" s="10">
        <v>10</v>
      </c>
      <c r="Q156" s="10">
        <v>14</v>
      </c>
      <c r="R156" s="10">
        <v>14</v>
      </c>
      <c r="S156" s="24">
        <f>MasterData4[[#This Row],[Kidhome]]+MasterData4[[#This Row],[Teenhome]]</f>
        <v>1</v>
      </c>
      <c r="T156" s="53">
        <v>2</v>
      </c>
      <c r="U156" s="53">
        <v>10</v>
      </c>
      <c r="V156" s="10">
        <f>SUM(MasterData4[[#This Row],[MntWines]:[MntSweetProducts]])</f>
        <v>712</v>
      </c>
      <c r="W156">
        <v>5</v>
      </c>
    </row>
    <row r="157" spans="1:23" x14ac:dyDescent="0.3">
      <c r="A157">
        <v>833</v>
      </c>
      <c r="B157">
        <v>1955</v>
      </c>
      <c r="C157" t="s">
        <v>41</v>
      </c>
      <c r="D157" t="s">
        <v>33</v>
      </c>
      <c r="E157" s="1">
        <v>38452</v>
      </c>
      <c r="F157">
        <v>1</v>
      </c>
      <c r="G157">
        <v>1</v>
      </c>
      <c r="H157" s="3">
        <v>41728</v>
      </c>
      <c r="I157">
        <v>62</v>
      </c>
      <c r="J157">
        <v>0</v>
      </c>
      <c r="K157" t="s">
        <v>30</v>
      </c>
      <c r="L157">
        <v>3</v>
      </c>
      <c r="M157">
        <f>2021-MasterData4[[#This Row],[Year_Birth]]</f>
        <v>66</v>
      </c>
      <c r="N157" s="10">
        <v>56</v>
      </c>
      <c r="O157" s="10">
        <v>14</v>
      </c>
      <c r="P157" s="10">
        <v>0</v>
      </c>
      <c r="Q157" s="10">
        <v>0</v>
      </c>
      <c r="R157" s="10">
        <v>0</v>
      </c>
      <c r="S157" s="24">
        <f>MasterData4[[#This Row],[Kidhome]]+MasterData4[[#This Row],[Teenhome]]</f>
        <v>2</v>
      </c>
      <c r="T157" s="53">
        <v>0</v>
      </c>
      <c r="U157" s="53">
        <v>3</v>
      </c>
      <c r="V157" s="10">
        <f>SUM(MasterData4[[#This Row],[MntWines]:[MntSweetProducts]])</f>
        <v>70</v>
      </c>
      <c r="W157">
        <v>4</v>
      </c>
    </row>
    <row r="158" spans="1:23" x14ac:dyDescent="0.3">
      <c r="A158">
        <v>837</v>
      </c>
      <c r="B158">
        <v>1977</v>
      </c>
      <c r="C158" t="s">
        <v>28</v>
      </c>
      <c r="D158" t="s">
        <v>33</v>
      </c>
      <c r="E158" s="2">
        <v>54809</v>
      </c>
      <c r="F158">
        <v>1</v>
      </c>
      <c r="G158">
        <v>1</v>
      </c>
      <c r="H158" s="3">
        <v>41528</v>
      </c>
      <c r="I158">
        <v>0</v>
      </c>
      <c r="J158">
        <v>0</v>
      </c>
      <c r="K158" t="s">
        <v>30</v>
      </c>
      <c r="L158">
        <v>2</v>
      </c>
      <c r="M158">
        <f>2021-MasterData4[[#This Row],[Year_Birth]]</f>
        <v>44</v>
      </c>
      <c r="N158" s="10">
        <v>63</v>
      </c>
      <c r="O158" s="10">
        <v>57</v>
      </c>
      <c r="P158" s="10">
        <v>13</v>
      </c>
      <c r="Q158" s="10">
        <v>6</v>
      </c>
      <c r="R158" s="10">
        <v>13</v>
      </c>
      <c r="S158" s="24">
        <f>MasterData4[[#This Row],[Kidhome]]+MasterData4[[#This Row],[Teenhome]]</f>
        <v>2</v>
      </c>
      <c r="T158" s="53">
        <v>1</v>
      </c>
      <c r="U158" s="53">
        <v>5</v>
      </c>
      <c r="V158" s="10">
        <f>SUM(MasterData4[[#This Row],[MntWines]:[MntSweetProducts]])</f>
        <v>152</v>
      </c>
      <c r="W158">
        <v>2</v>
      </c>
    </row>
    <row r="159" spans="1:23" x14ac:dyDescent="0.3">
      <c r="A159">
        <v>839</v>
      </c>
      <c r="B159">
        <v>1975</v>
      </c>
      <c r="C159" t="s">
        <v>37</v>
      </c>
      <c r="D159" t="s">
        <v>33</v>
      </c>
      <c r="E159" s="1">
        <v>45503</v>
      </c>
      <c r="F159">
        <v>1</v>
      </c>
      <c r="G159">
        <v>0</v>
      </c>
      <c r="H159" s="3">
        <v>41542</v>
      </c>
      <c r="I159">
        <v>54</v>
      </c>
      <c r="J159">
        <v>0</v>
      </c>
      <c r="K159" t="s">
        <v>30</v>
      </c>
      <c r="L159">
        <v>3</v>
      </c>
      <c r="M159">
        <f>2021-MasterData4[[#This Row],[Year_Birth]]</f>
        <v>46</v>
      </c>
      <c r="N159" s="10">
        <v>97</v>
      </c>
      <c r="O159" s="10">
        <v>44</v>
      </c>
      <c r="P159" s="10">
        <v>6</v>
      </c>
      <c r="Q159" s="10">
        <v>4</v>
      </c>
      <c r="R159" s="10">
        <v>1</v>
      </c>
      <c r="S159" s="24">
        <f>MasterData4[[#This Row],[Kidhome]]+MasterData4[[#This Row],[Teenhome]]</f>
        <v>1</v>
      </c>
      <c r="T159" s="53">
        <v>1</v>
      </c>
      <c r="U159" s="53">
        <v>4</v>
      </c>
      <c r="V159" s="10">
        <f>SUM(MasterData4[[#This Row],[MntWines]:[MntSweetProducts]])</f>
        <v>152</v>
      </c>
      <c r="W159">
        <v>5</v>
      </c>
    </row>
    <row r="160" spans="1:23" x14ac:dyDescent="0.3">
      <c r="A160">
        <v>843</v>
      </c>
      <c r="B160">
        <v>1971</v>
      </c>
      <c r="C160" t="s">
        <v>28</v>
      </c>
      <c r="D160" t="s">
        <v>33</v>
      </c>
      <c r="E160" s="1">
        <v>64722</v>
      </c>
      <c r="F160">
        <v>1</v>
      </c>
      <c r="G160">
        <v>0</v>
      </c>
      <c r="H160" s="3">
        <v>41785</v>
      </c>
      <c r="I160">
        <v>47</v>
      </c>
      <c r="J160">
        <v>0</v>
      </c>
      <c r="K160" t="s">
        <v>30</v>
      </c>
      <c r="L160">
        <v>8</v>
      </c>
      <c r="M160">
        <f>2021-MasterData4[[#This Row],[Year_Birth]]</f>
        <v>50</v>
      </c>
      <c r="N160" s="10">
        <v>303</v>
      </c>
      <c r="O160" s="10">
        <v>280</v>
      </c>
      <c r="P160" s="10">
        <v>60</v>
      </c>
      <c r="Q160" s="10">
        <v>0</v>
      </c>
      <c r="R160" s="10">
        <v>147</v>
      </c>
      <c r="S160" s="24">
        <f>MasterData4[[#This Row],[Kidhome]]+MasterData4[[#This Row],[Teenhome]]</f>
        <v>1</v>
      </c>
      <c r="T160" s="53">
        <v>2</v>
      </c>
      <c r="U160" s="53">
        <v>11</v>
      </c>
      <c r="V160" s="10">
        <f>SUM(MasterData4[[#This Row],[MntWines]:[MntSweetProducts]])</f>
        <v>790</v>
      </c>
      <c r="W160">
        <v>2</v>
      </c>
    </row>
    <row r="161" spans="1:23" x14ac:dyDescent="0.3">
      <c r="A161">
        <v>849</v>
      </c>
      <c r="B161">
        <v>1953</v>
      </c>
      <c r="C161" t="s">
        <v>41</v>
      </c>
      <c r="D161" t="s">
        <v>35</v>
      </c>
      <c r="E161" s="1">
        <v>56129</v>
      </c>
      <c r="F161">
        <v>0</v>
      </c>
      <c r="G161">
        <v>1</v>
      </c>
      <c r="H161" s="3">
        <v>41445</v>
      </c>
      <c r="I161">
        <v>65</v>
      </c>
      <c r="J161">
        <v>0</v>
      </c>
      <c r="K161" t="s">
        <v>30</v>
      </c>
      <c r="L161">
        <v>6</v>
      </c>
      <c r="M161">
        <f>2021-MasterData4[[#This Row],[Year_Birth]]</f>
        <v>68</v>
      </c>
      <c r="N161" s="10">
        <v>320</v>
      </c>
      <c r="O161" s="10">
        <v>133</v>
      </c>
      <c r="P161" s="10">
        <v>39</v>
      </c>
      <c r="Q161" s="10">
        <v>48</v>
      </c>
      <c r="R161" s="10">
        <v>72</v>
      </c>
      <c r="S161" s="24">
        <f>MasterData4[[#This Row],[Kidhome]]+MasterData4[[#This Row],[Teenhome]]</f>
        <v>1</v>
      </c>
      <c r="T161" s="53">
        <v>2</v>
      </c>
      <c r="U161" s="53">
        <v>10</v>
      </c>
      <c r="V161" s="10">
        <f>SUM(MasterData4[[#This Row],[MntWines]:[MntSweetProducts]])</f>
        <v>612</v>
      </c>
      <c r="W161">
        <v>4</v>
      </c>
    </row>
    <row r="162" spans="1:23" x14ac:dyDescent="0.3">
      <c r="A162">
        <v>850</v>
      </c>
      <c r="B162">
        <v>1968</v>
      </c>
      <c r="C162" t="s">
        <v>28</v>
      </c>
      <c r="D162" t="s">
        <v>31</v>
      </c>
      <c r="E162" s="2">
        <v>70566</v>
      </c>
      <c r="F162">
        <v>0</v>
      </c>
      <c r="G162">
        <v>1</v>
      </c>
      <c r="H162" s="3">
        <v>41553</v>
      </c>
      <c r="I162">
        <v>4</v>
      </c>
      <c r="J162">
        <v>0</v>
      </c>
      <c r="K162" t="s">
        <v>30</v>
      </c>
      <c r="L162">
        <v>6</v>
      </c>
      <c r="M162">
        <f>2021-MasterData4[[#This Row],[Year_Birth]]</f>
        <v>53</v>
      </c>
      <c r="N162" s="10">
        <v>381</v>
      </c>
      <c r="O162" s="10">
        <v>215</v>
      </c>
      <c r="P162" s="10">
        <v>84</v>
      </c>
      <c r="Q162" s="10">
        <v>28</v>
      </c>
      <c r="R162" s="10">
        <v>28</v>
      </c>
      <c r="S162" s="24">
        <f>MasterData4[[#This Row],[Kidhome]]+MasterData4[[#This Row],[Teenhome]]</f>
        <v>1</v>
      </c>
      <c r="T162" s="53">
        <v>5</v>
      </c>
      <c r="U162" s="53">
        <v>9</v>
      </c>
      <c r="V162" s="10">
        <f>SUM(MasterData4[[#This Row],[MntWines]:[MntSweetProducts]])</f>
        <v>736</v>
      </c>
      <c r="W162">
        <v>2</v>
      </c>
    </row>
    <row r="163" spans="1:23" x14ac:dyDescent="0.3">
      <c r="A163">
        <v>851</v>
      </c>
      <c r="B163">
        <v>1972</v>
      </c>
      <c r="C163" t="s">
        <v>41</v>
      </c>
      <c r="D163" t="s">
        <v>33</v>
      </c>
      <c r="E163" s="1">
        <v>57136</v>
      </c>
      <c r="F163">
        <v>1</v>
      </c>
      <c r="G163">
        <v>1</v>
      </c>
      <c r="H163" s="3">
        <v>41464</v>
      </c>
      <c r="I163">
        <v>48</v>
      </c>
      <c r="J163">
        <v>0</v>
      </c>
      <c r="K163" t="s">
        <v>32</v>
      </c>
      <c r="L163">
        <v>5</v>
      </c>
      <c r="M163">
        <f>2021-MasterData4[[#This Row],[Year_Birth]]</f>
        <v>49</v>
      </c>
      <c r="N163" s="10">
        <v>306</v>
      </c>
      <c r="O163" s="10">
        <v>109</v>
      </c>
      <c r="P163" s="10">
        <v>21</v>
      </c>
      <c r="Q163" s="10">
        <v>5</v>
      </c>
      <c r="R163" s="10">
        <v>109</v>
      </c>
      <c r="S163" s="24">
        <f>MasterData4[[#This Row],[Kidhome]]+MasterData4[[#This Row],[Teenhome]]</f>
        <v>2</v>
      </c>
      <c r="T163" s="53">
        <v>2</v>
      </c>
      <c r="U163" s="53">
        <v>10</v>
      </c>
      <c r="V163" s="10">
        <f>SUM(MasterData4[[#This Row],[MntWines]:[MntSweetProducts]])</f>
        <v>550</v>
      </c>
      <c r="W163">
        <v>4</v>
      </c>
    </row>
    <row r="164" spans="1:23" x14ac:dyDescent="0.3">
      <c r="A164">
        <v>868</v>
      </c>
      <c r="B164">
        <v>1966</v>
      </c>
      <c r="C164" t="s">
        <v>28</v>
      </c>
      <c r="D164" t="s">
        <v>33</v>
      </c>
      <c r="E164" s="1">
        <v>44794</v>
      </c>
      <c r="F164">
        <v>0</v>
      </c>
      <c r="G164">
        <v>1</v>
      </c>
      <c r="H164" s="3">
        <v>41798</v>
      </c>
      <c r="I164">
        <v>99</v>
      </c>
      <c r="J164">
        <v>0</v>
      </c>
      <c r="K164" t="s">
        <v>43</v>
      </c>
      <c r="L164">
        <v>2</v>
      </c>
      <c r="M164">
        <f>2021-MasterData4[[#This Row],[Year_Birth]]</f>
        <v>55</v>
      </c>
      <c r="N164" s="10">
        <v>54</v>
      </c>
      <c r="O164" s="10">
        <v>7</v>
      </c>
      <c r="P164" s="10">
        <v>0</v>
      </c>
      <c r="Q164" s="10">
        <v>0</v>
      </c>
      <c r="R164" s="10">
        <v>0</v>
      </c>
      <c r="S164" s="24">
        <f>MasterData4[[#This Row],[Kidhome]]+MasterData4[[#This Row],[Teenhome]]</f>
        <v>1</v>
      </c>
      <c r="T164" s="53">
        <v>0</v>
      </c>
      <c r="U164" s="53">
        <v>3</v>
      </c>
      <c r="V164" s="10">
        <f>SUM(MasterData4[[#This Row],[MntWines]:[MntSweetProducts]])</f>
        <v>61</v>
      </c>
      <c r="W164">
        <v>2</v>
      </c>
    </row>
    <row r="165" spans="1:23" x14ac:dyDescent="0.3">
      <c r="A165">
        <v>873</v>
      </c>
      <c r="B165">
        <v>1949</v>
      </c>
      <c r="C165" t="s">
        <v>41</v>
      </c>
      <c r="D165" t="s">
        <v>33</v>
      </c>
      <c r="E165" s="2">
        <v>62845</v>
      </c>
      <c r="F165">
        <v>1</v>
      </c>
      <c r="G165">
        <v>1</v>
      </c>
      <c r="H165" s="3">
        <v>41183</v>
      </c>
      <c r="I165">
        <v>3</v>
      </c>
      <c r="J165">
        <v>0</v>
      </c>
      <c r="K165" t="s">
        <v>30</v>
      </c>
      <c r="L165">
        <v>3</v>
      </c>
      <c r="M165">
        <f>2021-MasterData4[[#This Row],[Year_Birth]]</f>
        <v>72</v>
      </c>
      <c r="N165" s="10">
        <v>1099</v>
      </c>
      <c r="O165" s="10">
        <v>45</v>
      </c>
      <c r="P165" s="10">
        <v>0</v>
      </c>
      <c r="Q165" s="10">
        <v>0</v>
      </c>
      <c r="R165" s="10">
        <v>0</v>
      </c>
      <c r="S165" s="24">
        <f>MasterData4[[#This Row],[Kidhome]]+MasterData4[[#This Row],[Teenhome]]</f>
        <v>2</v>
      </c>
      <c r="T165" s="53">
        <v>4</v>
      </c>
      <c r="U165" s="53">
        <v>10</v>
      </c>
      <c r="V165" s="10">
        <f>SUM(MasterData4[[#This Row],[MntWines]:[MntSweetProducts]])</f>
        <v>1144</v>
      </c>
      <c r="W165">
        <v>4</v>
      </c>
    </row>
    <row r="166" spans="1:23" x14ac:dyDescent="0.3">
      <c r="A166">
        <v>879</v>
      </c>
      <c r="B166">
        <v>1976</v>
      </c>
      <c r="C166" t="s">
        <v>41</v>
      </c>
      <c r="D166" t="s">
        <v>33</v>
      </c>
      <c r="E166" s="1">
        <v>49681</v>
      </c>
      <c r="F166">
        <v>0</v>
      </c>
      <c r="G166">
        <v>2</v>
      </c>
      <c r="H166" s="3">
        <v>41582</v>
      </c>
      <c r="I166">
        <v>66</v>
      </c>
      <c r="J166">
        <v>0</v>
      </c>
      <c r="K166" t="s">
        <v>43</v>
      </c>
      <c r="L166">
        <v>7</v>
      </c>
      <c r="M166">
        <f>2021-MasterData4[[#This Row],[Year_Birth]]</f>
        <v>45</v>
      </c>
      <c r="N166" s="10">
        <v>411</v>
      </c>
      <c r="O166" s="10">
        <v>26</v>
      </c>
      <c r="P166" s="10">
        <v>0</v>
      </c>
      <c r="Q166" s="10">
        <v>0</v>
      </c>
      <c r="R166" s="10">
        <v>0</v>
      </c>
      <c r="S166" s="24">
        <f>MasterData4[[#This Row],[Kidhome]]+MasterData4[[#This Row],[Teenhome]]</f>
        <v>2</v>
      </c>
      <c r="T166" s="53">
        <v>1</v>
      </c>
      <c r="U166" s="53">
        <v>7</v>
      </c>
      <c r="V166" s="10">
        <f>SUM(MasterData4[[#This Row],[MntWines]:[MntSweetProducts]])</f>
        <v>437</v>
      </c>
      <c r="W166">
        <v>4</v>
      </c>
    </row>
    <row r="167" spans="1:23" x14ac:dyDescent="0.3">
      <c r="A167">
        <v>880</v>
      </c>
      <c r="B167">
        <v>1966</v>
      </c>
      <c r="C167" t="s">
        <v>44</v>
      </c>
      <c r="D167" t="s">
        <v>35</v>
      </c>
      <c r="E167" s="1">
        <v>22634</v>
      </c>
      <c r="F167">
        <v>0</v>
      </c>
      <c r="G167">
        <v>0</v>
      </c>
      <c r="H167" s="3">
        <v>41290</v>
      </c>
      <c r="I167">
        <v>47</v>
      </c>
      <c r="J167">
        <v>0</v>
      </c>
      <c r="K167" t="s">
        <v>30</v>
      </c>
      <c r="L167">
        <v>2</v>
      </c>
      <c r="M167">
        <f>2021-MasterData4[[#This Row],[Year_Birth]]</f>
        <v>55</v>
      </c>
      <c r="N167" s="10">
        <v>2</v>
      </c>
      <c r="O167" s="10">
        <v>11</v>
      </c>
      <c r="P167" s="10">
        <v>8</v>
      </c>
      <c r="Q167" s="10">
        <v>23</v>
      </c>
      <c r="R167" s="10">
        <v>6</v>
      </c>
      <c r="S167" s="24">
        <f>MasterData4[[#This Row],[Kidhome]]+MasterData4[[#This Row],[Teenhome]]</f>
        <v>0</v>
      </c>
      <c r="T167" s="53">
        <v>1</v>
      </c>
      <c r="U167" s="53">
        <v>2</v>
      </c>
      <c r="V167" s="10">
        <f>SUM(MasterData4[[#This Row],[MntWines]:[MntSweetProducts]])</f>
        <v>50</v>
      </c>
      <c r="W167">
        <v>1</v>
      </c>
    </row>
    <row r="168" spans="1:23" x14ac:dyDescent="0.3">
      <c r="A168">
        <v>891</v>
      </c>
      <c r="B168">
        <v>1951</v>
      </c>
      <c r="C168" t="s">
        <v>41</v>
      </c>
      <c r="D168" t="s">
        <v>35</v>
      </c>
      <c r="E168" s="1">
        <v>29298</v>
      </c>
      <c r="F168">
        <v>1</v>
      </c>
      <c r="G168">
        <v>1</v>
      </c>
      <c r="H168" s="3">
        <v>41524</v>
      </c>
      <c r="I168">
        <v>60</v>
      </c>
      <c r="J168">
        <v>0</v>
      </c>
      <c r="K168" t="s">
        <v>30</v>
      </c>
      <c r="L168">
        <v>1</v>
      </c>
      <c r="M168">
        <f>2021-MasterData4[[#This Row],[Year_Birth]]</f>
        <v>70</v>
      </c>
      <c r="N168" s="10">
        <v>6</v>
      </c>
      <c r="O168" s="10">
        <v>2</v>
      </c>
      <c r="P168" s="10">
        <v>2</v>
      </c>
      <c r="Q168" s="10">
        <v>0</v>
      </c>
      <c r="R168" s="10">
        <v>0</v>
      </c>
      <c r="S168" s="24">
        <f>MasterData4[[#This Row],[Kidhome]]+MasterData4[[#This Row],[Teenhome]]</f>
        <v>2</v>
      </c>
      <c r="T168" s="53">
        <v>0</v>
      </c>
      <c r="U168" s="53">
        <v>2</v>
      </c>
      <c r="V168" s="10">
        <f>SUM(MasterData4[[#This Row],[MntWines]:[MntSweetProducts]])</f>
        <v>10</v>
      </c>
      <c r="W168">
        <v>4</v>
      </c>
    </row>
    <row r="169" spans="1:23" x14ac:dyDescent="0.3">
      <c r="A169">
        <v>895</v>
      </c>
      <c r="B169">
        <v>1948</v>
      </c>
      <c r="C169" t="s">
        <v>37</v>
      </c>
      <c r="D169" t="s">
        <v>33</v>
      </c>
      <c r="E169" s="1">
        <v>61467</v>
      </c>
      <c r="F169">
        <v>0</v>
      </c>
      <c r="G169">
        <v>2</v>
      </c>
      <c r="H169" s="3">
        <v>41252</v>
      </c>
      <c r="I169">
        <v>69</v>
      </c>
      <c r="J169">
        <v>0</v>
      </c>
      <c r="K169" t="s">
        <v>30</v>
      </c>
      <c r="L169">
        <v>5</v>
      </c>
      <c r="M169">
        <f>2021-MasterData4[[#This Row],[Year_Birth]]</f>
        <v>73</v>
      </c>
      <c r="N169" s="10">
        <v>410</v>
      </c>
      <c r="O169" s="10">
        <v>114</v>
      </c>
      <c r="P169" s="10">
        <v>0</v>
      </c>
      <c r="Q169" s="10">
        <v>16</v>
      </c>
      <c r="R169" s="10">
        <v>5</v>
      </c>
      <c r="S169" s="24">
        <f>MasterData4[[#This Row],[Kidhome]]+MasterData4[[#This Row],[Teenhome]]</f>
        <v>2</v>
      </c>
      <c r="T169" s="53">
        <v>2</v>
      </c>
      <c r="U169" s="53">
        <v>10</v>
      </c>
      <c r="V169" s="10">
        <f>SUM(MasterData4[[#This Row],[MntWines]:[MntSweetProducts]])</f>
        <v>545</v>
      </c>
      <c r="W169">
        <v>5</v>
      </c>
    </row>
    <row r="170" spans="1:23" x14ac:dyDescent="0.3">
      <c r="A170">
        <v>898</v>
      </c>
      <c r="B170">
        <v>1986</v>
      </c>
      <c r="C170" t="s">
        <v>28</v>
      </c>
      <c r="D170" t="s">
        <v>33</v>
      </c>
      <c r="E170" s="1">
        <v>23477</v>
      </c>
      <c r="F170">
        <v>1</v>
      </c>
      <c r="G170">
        <v>0</v>
      </c>
      <c r="H170" s="3">
        <v>41568</v>
      </c>
      <c r="I170">
        <v>39</v>
      </c>
      <c r="J170">
        <v>0</v>
      </c>
      <c r="K170" t="s">
        <v>30</v>
      </c>
      <c r="L170">
        <v>3</v>
      </c>
      <c r="M170">
        <f>2021-MasterData4[[#This Row],[Year_Birth]]</f>
        <v>35</v>
      </c>
      <c r="N170" s="10">
        <v>38</v>
      </c>
      <c r="O170" s="10">
        <v>54</v>
      </c>
      <c r="P170" s="10">
        <v>3</v>
      </c>
      <c r="Q170" s="10">
        <v>15</v>
      </c>
      <c r="R170" s="10">
        <v>8</v>
      </c>
      <c r="S170" s="24">
        <f>MasterData4[[#This Row],[Kidhome]]+MasterData4[[#This Row],[Teenhome]]</f>
        <v>1</v>
      </c>
      <c r="T170" s="53">
        <v>0</v>
      </c>
      <c r="U170" s="53">
        <v>4</v>
      </c>
      <c r="V170" s="10">
        <f>SUM(MasterData4[[#This Row],[MntWines]:[MntSweetProducts]])</f>
        <v>118</v>
      </c>
      <c r="W170">
        <v>2</v>
      </c>
    </row>
    <row r="171" spans="1:23" x14ac:dyDescent="0.3">
      <c r="A171">
        <v>902</v>
      </c>
      <c r="B171">
        <v>1980</v>
      </c>
      <c r="C171" t="s">
        <v>28</v>
      </c>
      <c r="D171" t="s">
        <v>35</v>
      </c>
      <c r="E171" s="1">
        <v>62994</v>
      </c>
      <c r="F171">
        <v>1</v>
      </c>
      <c r="G171">
        <v>0</v>
      </c>
      <c r="H171" s="3">
        <v>41702</v>
      </c>
      <c r="I171">
        <v>74</v>
      </c>
      <c r="J171">
        <v>0</v>
      </c>
      <c r="K171" t="s">
        <v>32</v>
      </c>
      <c r="L171">
        <v>6</v>
      </c>
      <c r="M171">
        <f>2021-MasterData4[[#This Row],[Year_Birth]]</f>
        <v>41</v>
      </c>
      <c r="N171" s="10">
        <v>224</v>
      </c>
      <c r="O171" s="10">
        <v>48</v>
      </c>
      <c r="P171" s="10">
        <v>4</v>
      </c>
      <c r="Q171" s="10">
        <v>12</v>
      </c>
      <c r="R171" s="10">
        <v>12</v>
      </c>
      <c r="S171" s="24">
        <f>MasterData4[[#This Row],[Kidhome]]+MasterData4[[#This Row],[Teenhome]]</f>
        <v>1</v>
      </c>
      <c r="T171" s="53">
        <v>2</v>
      </c>
      <c r="U171" s="53">
        <v>4</v>
      </c>
      <c r="V171" s="10">
        <f>SUM(MasterData4[[#This Row],[MntWines]:[MntSweetProducts]])</f>
        <v>300</v>
      </c>
      <c r="W171">
        <v>2</v>
      </c>
    </row>
    <row r="172" spans="1:23" x14ac:dyDescent="0.3">
      <c r="A172">
        <v>905</v>
      </c>
      <c r="B172">
        <v>1986</v>
      </c>
      <c r="C172" t="s">
        <v>28</v>
      </c>
      <c r="D172" t="s">
        <v>29</v>
      </c>
      <c r="E172" s="1">
        <v>21846</v>
      </c>
      <c r="F172">
        <v>1</v>
      </c>
      <c r="G172">
        <v>0</v>
      </c>
      <c r="H172" s="3">
        <v>41569</v>
      </c>
      <c r="I172">
        <v>38</v>
      </c>
      <c r="J172">
        <v>0</v>
      </c>
      <c r="K172" t="s">
        <v>43</v>
      </c>
      <c r="L172">
        <v>4</v>
      </c>
      <c r="M172">
        <f>2021-MasterData4[[#This Row],[Year_Birth]]</f>
        <v>35</v>
      </c>
      <c r="N172" s="10">
        <v>7</v>
      </c>
      <c r="O172" s="10">
        <v>18</v>
      </c>
      <c r="P172" s="10">
        <v>6</v>
      </c>
      <c r="Q172" s="10">
        <v>17</v>
      </c>
      <c r="R172" s="10">
        <v>10</v>
      </c>
      <c r="S172" s="24">
        <f>MasterData4[[#This Row],[Kidhome]]+MasterData4[[#This Row],[Teenhome]]</f>
        <v>1</v>
      </c>
      <c r="T172" s="53">
        <v>0</v>
      </c>
      <c r="U172" s="53">
        <v>3</v>
      </c>
      <c r="V172" s="10">
        <f>SUM(MasterData4[[#This Row],[MntWines]:[MntSweetProducts]])</f>
        <v>58</v>
      </c>
      <c r="W172">
        <v>2</v>
      </c>
    </row>
    <row r="173" spans="1:23" x14ac:dyDescent="0.3">
      <c r="A173">
        <v>907</v>
      </c>
      <c r="B173">
        <v>1975</v>
      </c>
      <c r="C173" t="s">
        <v>28</v>
      </c>
      <c r="D173" t="s">
        <v>33</v>
      </c>
      <c r="E173" s="1">
        <v>46149</v>
      </c>
      <c r="F173">
        <v>0</v>
      </c>
      <c r="G173">
        <v>1</v>
      </c>
      <c r="H173" s="3">
        <v>41607</v>
      </c>
      <c r="I173">
        <v>36</v>
      </c>
      <c r="J173">
        <v>0</v>
      </c>
      <c r="K173" t="s">
        <v>30</v>
      </c>
      <c r="L173">
        <v>5</v>
      </c>
      <c r="M173">
        <f>2021-MasterData4[[#This Row],[Year_Birth]]</f>
        <v>46</v>
      </c>
      <c r="N173" s="10">
        <v>254</v>
      </c>
      <c r="O173" s="10">
        <v>71</v>
      </c>
      <c r="P173" s="10">
        <v>4</v>
      </c>
      <c r="Q173" s="10">
        <v>6</v>
      </c>
      <c r="R173" s="10">
        <v>0</v>
      </c>
      <c r="S173" s="24">
        <f>MasterData4[[#This Row],[Kidhome]]+MasterData4[[#This Row],[Teenhome]]</f>
        <v>1</v>
      </c>
      <c r="T173" s="53">
        <v>1</v>
      </c>
      <c r="U173" s="53">
        <v>7</v>
      </c>
      <c r="V173" s="10">
        <f>SUM(MasterData4[[#This Row],[MntWines]:[MntSweetProducts]])</f>
        <v>335</v>
      </c>
      <c r="W173">
        <v>2</v>
      </c>
    </row>
    <row r="174" spans="1:23" x14ac:dyDescent="0.3">
      <c r="A174">
        <v>916</v>
      </c>
      <c r="B174">
        <v>1972</v>
      </c>
      <c r="C174" t="s">
        <v>37</v>
      </c>
      <c r="D174" t="s">
        <v>31</v>
      </c>
      <c r="E174" s="1">
        <v>41644</v>
      </c>
      <c r="F174">
        <v>1</v>
      </c>
      <c r="G174">
        <v>1</v>
      </c>
      <c r="H174" s="3">
        <v>41768</v>
      </c>
      <c r="I174">
        <v>67</v>
      </c>
      <c r="J174">
        <v>0</v>
      </c>
      <c r="K174" t="s">
        <v>30</v>
      </c>
      <c r="L174">
        <v>1</v>
      </c>
      <c r="M174">
        <f>2021-MasterData4[[#This Row],[Year_Birth]]</f>
        <v>49</v>
      </c>
      <c r="N174" s="10">
        <v>20</v>
      </c>
      <c r="O174" s="10">
        <v>4</v>
      </c>
      <c r="P174" s="10">
        <v>2</v>
      </c>
      <c r="Q174" s="10">
        <v>3</v>
      </c>
      <c r="R174" s="10">
        <v>0</v>
      </c>
      <c r="S174" s="24">
        <f>MasterData4[[#This Row],[Kidhome]]+MasterData4[[#This Row],[Teenhome]]</f>
        <v>2</v>
      </c>
      <c r="T174" s="53">
        <v>0</v>
      </c>
      <c r="U174" s="53">
        <v>3</v>
      </c>
      <c r="V174" s="10">
        <f>SUM(MasterData4[[#This Row],[MntWines]:[MntSweetProducts]])</f>
        <v>29</v>
      </c>
      <c r="W174">
        <v>5</v>
      </c>
    </row>
    <row r="175" spans="1:23" x14ac:dyDescent="0.3">
      <c r="A175">
        <v>922</v>
      </c>
      <c r="B175">
        <v>1979</v>
      </c>
      <c r="C175" t="s">
        <v>38</v>
      </c>
      <c r="D175" t="s">
        <v>33</v>
      </c>
      <c r="E175" s="1">
        <v>31086</v>
      </c>
      <c r="F175">
        <v>1</v>
      </c>
      <c r="G175">
        <v>1</v>
      </c>
      <c r="H175" s="3">
        <v>41398</v>
      </c>
      <c r="I175">
        <v>79</v>
      </c>
      <c r="J175">
        <v>0</v>
      </c>
      <c r="K175" t="s">
        <v>39</v>
      </c>
      <c r="L175">
        <v>1</v>
      </c>
      <c r="M175">
        <f>2021-MasterData4[[#This Row],[Year_Birth]]</f>
        <v>42</v>
      </c>
      <c r="N175" s="10">
        <v>16</v>
      </c>
      <c r="O175" s="10">
        <v>11</v>
      </c>
      <c r="P175" s="10">
        <v>3</v>
      </c>
      <c r="Q175" s="10">
        <v>2</v>
      </c>
      <c r="R175" s="10">
        <v>0</v>
      </c>
      <c r="S175" s="24">
        <f>MasterData4[[#This Row],[Kidhome]]+MasterData4[[#This Row],[Teenhome]]</f>
        <v>2</v>
      </c>
      <c r="T175" s="53">
        <v>1</v>
      </c>
      <c r="U175" s="53">
        <v>2</v>
      </c>
      <c r="V175" s="10">
        <f>SUM(MasterData4[[#This Row],[MntWines]:[MntSweetProducts]])</f>
        <v>32</v>
      </c>
      <c r="W175">
        <v>3</v>
      </c>
    </row>
    <row r="176" spans="1:23" x14ac:dyDescent="0.3">
      <c r="A176">
        <v>933</v>
      </c>
      <c r="B176">
        <v>1978</v>
      </c>
      <c r="C176" t="s">
        <v>37</v>
      </c>
      <c r="D176" t="s">
        <v>33</v>
      </c>
      <c r="E176" s="1">
        <v>37717</v>
      </c>
      <c r="F176">
        <v>1</v>
      </c>
      <c r="G176">
        <v>0</v>
      </c>
      <c r="H176" s="3">
        <v>41236</v>
      </c>
      <c r="I176">
        <v>31</v>
      </c>
      <c r="J176">
        <v>0</v>
      </c>
      <c r="K176" t="s">
        <v>30</v>
      </c>
      <c r="L176">
        <v>1</v>
      </c>
      <c r="M176">
        <f>2021-MasterData4[[#This Row],[Year_Birth]]</f>
        <v>43</v>
      </c>
      <c r="N176" s="10">
        <v>9</v>
      </c>
      <c r="O176" s="10">
        <v>6</v>
      </c>
      <c r="P176" s="10">
        <v>4</v>
      </c>
      <c r="Q176" s="10">
        <v>0</v>
      </c>
      <c r="R176" s="10">
        <v>1</v>
      </c>
      <c r="S176" s="24">
        <f>MasterData4[[#This Row],[Kidhome]]+MasterData4[[#This Row],[Teenhome]]</f>
        <v>1</v>
      </c>
      <c r="T176" s="53">
        <v>0</v>
      </c>
      <c r="U176" s="53">
        <v>2</v>
      </c>
      <c r="V176" s="10">
        <f>SUM(MasterData4[[#This Row],[MntWines]:[MntSweetProducts]])</f>
        <v>20</v>
      </c>
      <c r="W176">
        <v>5</v>
      </c>
    </row>
    <row r="177" spans="1:23" x14ac:dyDescent="0.3">
      <c r="A177">
        <v>938</v>
      </c>
      <c r="B177">
        <v>1981</v>
      </c>
      <c r="C177" t="s">
        <v>28</v>
      </c>
      <c r="D177" t="s">
        <v>33</v>
      </c>
      <c r="E177" s="1">
        <v>40211</v>
      </c>
      <c r="F177">
        <v>1</v>
      </c>
      <c r="G177">
        <v>1</v>
      </c>
      <c r="H177" s="3">
        <v>41485</v>
      </c>
      <c r="I177">
        <v>30</v>
      </c>
      <c r="J177">
        <v>0</v>
      </c>
      <c r="K177" t="s">
        <v>30</v>
      </c>
      <c r="L177">
        <v>2</v>
      </c>
      <c r="M177">
        <f>2021-MasterData4[[#This Row],[Year_Birth]]</f>
        <v>40</v>
      </c>
      <c r="N177" s="10">
        <v>51</v>
      </c>
      <c r="O177" s="10">
        <v>7</v>
      </c>
      <c r="P177" s="10">
        <v>2</v>
      </c>
      <c r="Q177" s="10">
        <v>1</v>
      </c>
      <c r="R177" s="10">
        <v>1</v>
      </c>
      <c r="S177" s="24">
        <f>MasterData4[[#This Row],[Kidhome]]+MasterData4[[#This Row],[Teenhome]]</f>
        <v>2</v>
      </c>
      <c r="T177" s="53">
        <v>1</v>
      </c>
      <c r="U177" s="53">
        <v>2</v>
      </c>
      <c r="V177" s="10">
        <f>SUM(MasterData4[[#This Row],[MntWines]:[MntSweetProducts]])</f>
        <v>62</v>
      </c>
      <c r="W177">
        <v>2</v>
      </c>
    </row>
    <row r="178" spans="1:23" x14ac:dyDescent="0.3">
      <c r="A178">
        <v>940</v>
      </c>
      <c r="B178">
        <v>1987</v>
      </c>
      <c r="C178" t="s">
        <v>28</v>
      </c>
      <c r="D178" t="s">
        <v>31</v>
      </c>
      <c r="E178" s="1">
        <v>57100</v>
      </c>
      <c r="F178">
        <v>1</v>
      </c>
      <c r="G178">
        <v>0</v>
      </c>
      <c r="H178" s="3">
        <v>41777</v>
      </c>
      <c r="I178">
        <v>9</v>
      </c>
      <c r="J178">
        <v>0</v>
      </c>
      <c r="K178" t="s">
        <v>43</v>
      </c>
      <c r="L178">
        <v>3</v>
      </c>
      <c r="M178">
        <f>2021-MasterData4[[#This Row],[Year_Birth]]</f>
        <v>34</v>
      </c>
      <c r="N178" s="10">
        <v>158</v>
      </c>
      <c r="O178" s="10">
        <v>99</v>
      </c>
      <c r="P178" s="10">
        <v>15</v>
      </c>
      <c r="Q178" s="10">
        <v>11</v>
      </c>
      <c r="R178" s="10">
        <v>11</v>
      </c>
      <c r="S178" s="24">
        <f>MasterData4[[#This Row],[Kidhome]]+MasterData4[[#This Row],[Teenhome]]</f>
        <v>1</v>
      </c>
      <c r="T178" s="53">
        <v>2</v>
      </c>
      <c r="U178" s="53">
        <v>7</v>
      </c>
      <c r="V178" s="10">
        <f>SUM(MasterData4[[#This Row],[MntWines]:[MntSweetProducts]])</f>
        <v>294</v>
      </c>
      <c r="W178">
        <v>2</v>
      </c>
    </row>
    <row r="179" spans="1:23" x14ac:dyDescent="0.3">
      <c r="A179">
        <v>942</v>
      </c>
      <c r="B179">
        <v>1982</v>
      </c>
      <c r="C179" t="s">
        <v>28</v>
      </c>
      <c r="D179" t="s">
        <v>31</v>
      </c>
      <c r="E179" s="1">
        <v>39660</v>
      </c>
      <c r="F179">
        <v>1</v>
      </c>
      <c r="G179">
        <v>0</v>
      </c>
      <c r="H179" s="3">
        <v>41129</v>
      </c>
      <c r="I179">
        <v>36</v>
      </c>
      <c r="J179">
        <v>0</v>
      </c>
      <c r="K179" t="s">
        <v>30</v>
      </c>
      <c r="L179">
        <v>7</v>
      </c>
      <c r="M179">
        <f>2021-MasterData4[[#This Row],[Year_Birth]]</f>
        <v>39</v>
      </c>
      <c r="N179" s="10">
        <v>139</v>
      </c>
      <c r="O179" s="10">
        <v>78</v>
      </c>
      <c r="P179" s="10">
        <v>20</v>
      </c>
      <c r="Q179" s="10">
        <v>13</v>
      </c>
      <c r="R179" s="10">
        <v>13</v>
      </c>
      <c r="S179" s="24">
        <f>MasterData4[[#This Row],[Kidhome]]+MasterData4[[#This Row],[Teenhome]]</f>
        <v>1</v>
      </c>
      <c r="T179" s="53">
        <v>1</v>
      </c>
      <c r="U179" s="53">
        <v>3</v>
      </c>
      <c r="V179" s="10">
        <f>SUM(MasterData4[[#This Row],[MntWines]:[MntSweetProducts]])</f>
        <v>263</v>
      </c>
      <c r="W179">
        <v>2</v>
      </c>
    </row>
    <row r="180" spans="1:23" x14ac:dyDescent="0.3">
      <c r="A180">
        <v>944</v>
      </c>
      <c r="B180">
        <v>1962</v>
      </c>
      <c r="C180" t="s">
        <v>28</v>
      </c>
      <c r="D180" t="s">
        <v>33</v>
      </c>
      <c r="E180" s="1">
        <v>56181</v>
      </c>
      <c r="F180">
        <v>0</v>
      </c>
      <c r="G180">
        <v>1</v>
      </c>
      <c r="H180" s="3">
        <v>41282</v>
      </c>
      <c r="I180">
        <v>6</v>
      </c>
      <c r="J180">
        <v>0</v>
      </c>
      <c r="K180" t="s">
        <v>30</v>
      </c>
      <c r="L180">
        <v>4</v>
      </c>
      <c r="M180">
        <f>2021-MasterData4[[#This Row],[Year_Birth]]</f>
        <v>59</v>
      </c>
      <c r="N180" s="10">
        <v>121</v>
      </c>
      <c r="O180" s="10">
        <v>69</v>
      </c>
      <c r="P180" s="10">
        <v>8</v>
      </c>
      <c r="Q180" s="10">
        <v>103</v>
      </c>
      <c r="R180" s="10">
        <v>44</v>
      </c>
      <c r="S180" s="24">
        <f>MasterData4[[#This Row],[Kidhome]]+MasterData4[[#This Row],[Teenhome]]</f>
        <v>1</v>
      </c>
      <c r="T180" s="53">
        <v>2</v>
      </c>
      <c r="U180" s="53">
        <v>7</v>
      </c>
      <c r="V180" s="10">
        <f>SUM(MasterData4[[#This Row],[MntWines]:[MntSweetProducts]])</f>
        <v>345</v>
      </c>
      <c r="W180">
        <v>2</v>
      </c>
    </row>
    <row r="181" spans="1:23" x14ac:dyDescent="0.3">
      <c r="A181">
        <v>945</v>
      </c>
      <c r="B181">
        <v>1965</v>
      </c>
      <c r="C181" t="s">
        <v>28</v>
      </c>
      <c r="D181" t="s">
        <v>35</v>
      </c>
      <c r="E181" s="1">
        <v>36317</v>
      </c>
      <c r="F181">
        <v>0</v>
      </c>
      <c r="G181">
        <v>1</v>
      </c>
      <c r="H181" s="3">
        <v>41416</v>
      </c>
      <c r="I181">
        <v>53</v>
      </c>
      <c r="J181">
        <v>0</v>
      </c>
      <c r="K181" t="s">
        <v>30</v>
      </c>
      <c r="L181">
        <v>3</v>
      </c>
      <c r="M181">
        <f>2021-MasterData4[[#This Row],[Year_Birth]]</f>
        <v>56</v>
      </c>
      <c r="N181" s="10">
        <v>87</v>
      </c>
      <c r="O181" s="10">
        <v>25</v>
      </c>
      <c r="P181" s="10">
        <v>3</v>
      </c>
      <c r="Q181" s="10">
        <v>3</v>
      </c>
      <c r="R181" s="10">
        <v>2</v>
      </c>
      <c r="S181" s="24">
        <f>MasterData4[[#This Row],[Kidhome]]+MasterData4[[#This Row],[Teenhome]]</f>
        <v>1</v>
      </c>
      <c r="T181" s="53">
        <v>0</v>
      </c>
      <c r="U181" s="53">
        <v>4</v>
      </c>
      <c r="V181" s="10">
        <f>SUM(MasterData4[[#This Row],[MntWines]:[MntSweetProducts]])</f>
        <v>120</v>
      </c>
      <c r="W181">
        <v>2</v>
      </c>
    </row>
    <row r="182" spans="1:23" x14ac:dyDescent="0.3">
      <c r="A182">
        <v>946</v>
      </c>
      <c r="B182">
        <v>1958</v>
      </c>
      <c r="C182" t="s">
        <v>38</v>
      </c>
      <c r="D182" t="s">
        <v>35</v>
      </c>
      <c r="E182" s="1">
        <v>26490</v>
      </c>
      <c r="F182">
        <v>0</v>
      </c>
      <c r="G182">
        <v>0</v>
      </c>
      <c r="H182" s="3">
        <v>41174</v>
      </c>
      <c r="I182">
        <v>92</v>
      </c>
      <c r="J182">
        <v>0</v>
      </c>
      <c r="K182" t="s">
        <v>30</v>
      </c>
      <c r="L182">
        <v>3</v>
      </c>
      <c r="M182">
        <f>2021-MasterData4[[#This Row],[Year_Birth]]</f>
        <v>63</v>
      </c>
      <c r="N182" s="10">
        <v>45</v>
      </c>
      <c r="O182" s="10">
        <v>52</v>
      </c>
      <c r="P182" s="10">
        <v>21</v>
      </c>
      <c r="Q182" s="10">
        <v>47</v>
      </c>
      <c r="R182" s="10">
        <v>20</v>
      </c>
      <c r="S182" s="24">
        <f>MasterData4[[#This Row],[Kidhome]]+MasterData4[[#This Row],[Teenhome]]</f>
        <v>0</v>
      </c>
      <c r="T182" s="53">
        <v>1</v>
      </c>
      <c r="U182" s="53">
        <v>5</v>
      </c>
      <c r="V182" s="10">
        <f>SUM(MasterData4[[#This Row],[MntWines]:[MntSweetProducts]])</f>
        <v>185</v>
      </c>
      <c r="W182">
        <v>3</v>
      </c>
    </row>
    <row r="183" spans="1:23" x14ac:dyDescent="0.3">
      <c r="A183">
        <v>948</v>
      </c>
      <c r="B183">
        <v>1971</v>
      </c>
      <c r="C183" t="s">
        <v>28</v>
      </c>
      <c r="D183" t="s">
        <v>31</v>
      </c>
      <c r="E183" s="1">
        <v>10245</v>
      </c>
      <c r="F183">
        <v>1</v>
      </c>
      <c r="G183">
        <v>0</v>
      </c>
      <c r="H183" s="3">
        <v>41409</v>
      </c>
      <c r="I183">
        <v>32</v>
      </c>
      <c r="J183">
        <v>0</v>
      </c>
      <c r="K183" t="s">
        <v>30</v>
      </c>
      <c r="L183">
        <v>1</v>
      </c>
      <c r="M183">
        <f>2021-MasterData4[[#This Row],[Year_Birth]]</f>
        <v>50</v>
      </c>
      <c r="N183" s="10">
        <v>4</v>
      </c>
      <c r="O183" s="10">
        <v>7</v>
      </c>
      <c r="P183" s="10">
        <v>6</v>
      </c>
      <c r="Q183" s="10">
        <v>7</v>
      </c>
      <c r="R183" s="10">
        <v>4</v>
      </c>
      <c r="S183" s="24">
        <f>MasterData4[[#This Row],[Kidhome]]+MasterData4[[#This Row],[Teenhome]]</f>
        <v>1</v>
      </c>
      <c r="T183" s="53">
        <v>2</v>
      </c>
      <c r="U183" s="53">
        <v>2</v>
      </c>
      <c r="V183" s="10">
        <f>SUM(MasterData4[[#This Row],[MntWines]:[MntSweetProducts]])</f>
        <v>28</v>
      </c>
      <c r="W183">
        <v>2</v>
      </c>
    </row>
    <row r="184" spans="1:23" x14ac:dyDescent="0.3">
      <c r="A184">
        <v>954</v>
      </c>
      <c r="B184">
        <v>1960</v>
      </c>
      <c r="C184" t="s">
        <v>44</v>
      </c>
      <c r="D184" t="s">
        <v>42</v>
      </c>
      <c r="E184" s="1">
        <v>22123</v>
      </c>
      <c r="F184">
        <v>0</v>
      </c>
      <c r="G184">
        <v>0</v>
      </c>
      <c r="H184" s="3">
        <v>41725</v>
      </c>
      <c r="I184">
        <v>77</v>
      </c>
      <c r="J184">
        <v>0</v>
      </c>
      <c r="K184" t="s">
        <v>36</v>
      </c>
      <c r="L184">
        <v>2</v>
      </c>
      <c r="M184">
        <f>2021-MasterData4[[#This Row],[Year_Birth]]</f>
        <v>61</v>
      </c>
      <c r="N184" s="10">
        <v>3</v>
      </c>
      <c r="O184" s="10">
        <v>24</v>
      </c>
      <c r="P184" s="10">
        <v>34</v>
      </c>
      <c r="Q184" s="10">
        <v>3</v>
      </c>
      <c r="R184" s="10">
        <v>7</v>
      </c>
      <c r="S184" s="24">
        <f>MasterData4[[#This Row],[Kidhome]]+MasterData4[[#This Row],[Teenhome]]</f>
        <v>0</v>
      </c>
      <c r="T184" s="53">
        <v>1</v>
      </c>
      <c r="U184" s="53">
        <v>3</v>
      </c>
      <c r="V184" s="10">
        <f>SUM(MasterData4[[#This Row],[MntWines]:[MntSweetProducts]])</f>
        <v>71</v>
      </c>
      <c r="W184">
        <v>1</v>
      </c>
    </row>
    <row r="185" spans="1:23" x14ac:dyDescent="0.3">
      <c r="A185">
        <v>955</v>
      </c>
      <c r="B185">
        <v>1962</v>
      </c>
      <c r="C185" t="s">
        <v>41</v>
      </c>
      <c r="D185" t="s">
        <v>35</v>
      </c>
      <c r="E185" s="1">
        <v>47175</v>
      </c>
      <c r="F185">
        <v>1</v>
      </c>
      <c r="G185">
        <v>1</v>
      </c>
      <c r="H185" s="3">
        <v>41210</v>
      </c>
      <c r="I185">
        <v>81</v>
      </c>
      <c r="J185">
        <v>0</v>
      </c>
      <c r="K185" t="s">
        <v>43</v>
      </c>
      <c r="L185">
        <v>4</v>
      </c>
      <c r="M185">
        <f>2021-MasterData4[[#This Row],[Year_Birth]]</f>
        <v>59</v>
      </c>
      <c r="N185" s="10">
        <v>167</v>
      </c>
      <c r="O185" s="10">
        <v>44</v>
      </c>
      <c r="P185" s="10">
        <v>6</v>
      </c>
      <c r="Q185" s="10">
        <v>2</v>
      </c>
      <c r="R185" s="10">
        <v>2</v>
      </c>
      <c r="S185" s="24">
        <f>MasterData4[[#This Row],[Kidhome]]+MasterData4[[#This Row],[Teenhome]]</f>
        <v>2</v>
      </c>
      <c r="T185" s="53">
        <v>2</v>
      </c>
      <c r="U185" s="53">
        <v>4</v>
      </c>
      <c r="V185" s="10">
        <f>SUM(MasterData4[[#This Row],[MntWines]:[MntSweetProducts]])</f>
        <v>221</v>
      </c>
      <c r="W185">
        <v>4</v>
      </c>
    </row>
    <row r="186" spans="1:23" x14ac:dyDescent="0.3">
      <c r="A186">
        <v>961</v>
      </c>
      <c r="B186">
        <v>1972</v>
      </c>
      <c r="C186" t="s">
        <v>28</v>
      </c>
      <c r="D186" t="s">
        <v>33</v>
      </c>
      <c r="E186" s="1">
        <v>74716</v>
      </c>
      <c r="F186">
        <v>0</v>
      </c>
      <c r="G186">
        <v>1</v>
      </c>
      <c r="H186" s="3">
        <v>41529</v>
      </c>
      <c r="I186">
        <v>92</v>
      </c>
      <c r="J186">
        <v>0</v>
      </c>
      <c r="K186" t="s">
        <v>30</v>
      </c>
      <c r="L186">
        <v>7</v>
      </c>
      <c r="M186">
        <f>2021-MasterData4[[#This Row],[Year_Birth]]</f>
        <v>49</v>
      </c>
      <c r="N186" s="10">
        <v>133</v>
      </c>
      <c r="O186" s="10">
        <v>421</v>
      </c>
      <c r="P186" s="10">
        <v>13</v>
      </c>
      <c r="Q186" s="10">
        <v>27</v>
      </c>
      <c r="R186" s="10">
        <v>195</v>
      </c>
      <c r="S186" s="24">
        <f>MasterData4[[#This Row],[Kidhome]]+MasterData4[[#This Row],[Teenhome]]</f>
        <v>1</v>
      </c>
      <c r="T186" s="53">
        <v>3</v>
      </c>
      <c r="U186" s="53">
        <v>5</v>
      </c>
      <c r="V186" s="10">
        <f>SUM(MasterData4[[#This Row],[MntWines]:[MntSweetProducts]])</f>
        <v>789</v>
      </c>
      <c r="W186">
        <v>2</v>
      </c>
    </row>
    <row r="187" spans="1:23" x14ac:dyDescent="0.3">
      <c r="A187">
        <v>965</v>
      </c>
      <c r="B187">
        <v>1971</v>
      </c>
      <c r="C187" t="s">
        <v>28</v>
      </c>
      <c r="D187" t="s">
        <v>29</v>
      </c>
      <c r="E187" s="1">
        <v>55635</v>
      </c>
      <c r="F187">
        <v>0</v>
      </c>
      <c r="G187">
        <v>1</v>
      </c>
      <c r="H187" s="3">
        <v>41226</v>
      </c>
      <c r="I187">
        <v>34</v>
      </c>
      <c r="J187">
        <v>0</v>
      </c>
      <c r="K187" t="s">
        <v>34</v>
      </c>
      <c r="L187">
        <v>7</v>
      </c>
      <c r="M187">
        <f>2021-MasterData4[[#This Row],[Year_Birth]]</f>
        <v>50</v>
      </c>
      <c r="N187" s="10">
        <v>235</v>
      </c>
      <c r="O187" s="10">
        <v>164</v>
      </c>
      <c r="P187" s="10">
        <v>50</v>
      </c>
      <c r="Q187" s="10">
        <v>65</v>
      </c>
      <c r="R187" s="10">
        <v>49</v>
      </c>
      <c r="S187" s="24">
        <f>MasterData4[[#This Row],[Kidhome]]+MasterData4[[#This Row],[Teenhome]]</f>
        <v>1</v>
      </c>
      <c r="T187" s="53">
        <v>3</v>
      </c>
      <c r="U187" s="53">
        <v>7</v>
      </c>
      <c r="V187" s="10">
        <f>SUM(MasterData4[[#This Row],[MntWines]:[MntSweetProducts]])</f>
        <v>563</v>
      </c>
      <c r="W187">
        <v>2</v>
      </c>
    </row>
    <row r="188" spans="1:23" x14ac:dyDescent="0.3">
      <c r="A188">
        <v>966</v>
      </c>
      <c r="B188">
        <v>1966</v>
      </c>
      <c r="C188" t="s">
        <v>28</v>
      </c>
      <c r="D188" t="s">
        <v>33</v>
      </c>
      <c r="E188" s="1">
        <v>44529</v>
      </c>
      <c r="F188">
        <v>0</v>
      </c>
      <c r="G188">
        <v>1</v>
      </c>
      <c r="H188" s="3">
        <v>41460</v>
      </c>
      <c r="I188">
        <v>98</v>
      </c>
      <c r="J188">
        <v>0</v>
      </c>
      <c r="K188" t="s">
        <v>30</v>
      </c>
      <c r="L188">
        <v>6</v>
      </c>
      <c r="M188">
        <f>2021-MasterData4[[#This Row],[Year_Birth]]</f>
        <v>55</v>
      </c>
      <c r="N188" s="10">
        <v>538</v>
      </c>
      <c r="O188" s="10">
        <v>91</v>
      </c>
      <c r="P188" s="10">
        <v>17</v>
      </c>
      <c r="Q188" s="10">
        <v>13</v>
      </c>
      <c r="R188" s="10">
        <v>6</v>
      </c>
      <c r="S188" s="24">
        <f>MasterData4[[#This Row],[Kidhome]]+MasterData4[[#This Row],[Teenhome]]</f>
        <v>1</v>
      </c>
      <c r="T188" s="53">
        <v>2</v>
      </c>
      <c r="U188" s="53">
        <v>11</v>
      </c>
      <c r="V188" s="10">
        <f>SUM(MasterData4[[#This Row],[MntWines]:[MntSweetProducts]])</f>
        <v>665</v>
      </c>
      <c r="W188">
        <v>2</v>
      </c>
    </row>
    <row r="189" spans="1:23" x14ac:dyDescent="0.3">
      <c r="A189">
        <v>967</v>
      </c>
      <c r="B189">
        <v>1976</v>
      </c>
      <c r="C189" t="s">
        <v>28</v>
      </c>
      <c r="D189" t="s">
        <v>33</v>
      </c>
      <c r="E189" s="1">
        <v>46049</v>
      </c>
      <c r="F189">
        <v>1</v>
      </c>
      <c r="G189">
        <v>1</v>
      </c>
      <c r="H189" s="3">
        <v>41476</v>
      </c>
      <c r="I189">
        <v>11</v>
      </c>
      <c r="J189">
        <v>0</v>
      </c>
      <c r="K189" t="s">
        <v>30</v>
      </c>
      <c r="L189">
        <v>5</v>
      </c>
      <c r="M189">
        <f>2021-MasterData4[[#This Row],[Year_Birth]]</f>
        <v>45</v>
      </c>
      <c r="N189" s="10">
        <v>342</v>
      </c>
      <c r="O189" s="10">
        <v>112</v>
      </c>
      <c r="P189" s="10">
        <v>19</v>
      </c>
      <c r="Q189" s="10">
        <v>9</v>
      </c>
      <c r="R189" s="10">
        <v>14</v>
      </c>
      <c r="S189" s="24">
        <f>MasterData4[[#This Row],[Kidhome]]+MasterData4[[#This Row],[Teenhome]]</f>
        <v>2</v>
      </c>
      <c r="T189" s="53">
        <v>2</v>
      </c>
      <c r="U189" s="53">
        <v>9</v>
      </c>
      <c r="V189" s="10">
        <f>SUM(MasterData4[[#This Row],[MntWines]:[MntSweetProducts]])</f>
        <v>496</v>
      </c>
      <c r="W189">
        <v>2</v>
      </c>
    </row>
    <row r="190" spans="1:23" x14ac:dyDescent="0.3">
      <c r="A190">
        <v>968</v>
      </c>
      <c r="B190">
        <v>1968</v>
      </c>
      <c r="C190" t="s">
        <v>41</v>
      </c>
      <c r="D190" t="s">
        <v>29</v>
      </c>
      <c r="E190" s="1">
        <v>41335</v>
      </c>
      <c r="F190">
        <v>1</v>
      </c>
      <c r="G190">
        <v>0</v>
      </c>
      <c r="H190" s="3">
        <v>41634</v>
      </c>
      <c r="I190">
        <v>24</v>
      </c>
      <c r="J190">
        <v>0</v>
      </c>
      <c r="K190" t="s">
        <v>36</v>
      </c>
      <c r="L190">
        <v>4</v>
      </c>
      <c r="M190">
        <f>2021-MasterData4[[#This Row],[Year_Birth]]</f>
        <v>53</v>
      </c>
      <c r="N190" s="10">
        <v>112</v>
      </c>
      <c r="O190" s="10">
        <v>21</v>
      </c>
      <c r="P190" s="10">
        <v>16</v>
      </c>
      <c r="Q190" s="10">
        <v>19</v>
      </c>
      <c r="R190" s="10">
        <v>14</v>
      </c>
      <c r="S190" s="24">
        <f>MasterData4[[#This Row],[Kidhome]]+MasterData4[[#This Row],[Teenhome]]</f>
        <v>1</v>
      </c>
      <c r="T190" s="53">
        <v>1</v>
      </c>
      <c r="U190" s="53">
        <v>4</v>
      </c>
      <c r="V190" s="10">
        <f>SUM(MasterData4[[#This Row],[MntWines]:[MntSweetProducts]])</f>
        <v>182</v>
      </c>
      <c r="W190">
        <v>4</v>
      </c>
    </row>
    <row r="191" spans="1:23" x14ac:dyDescent="0.3">
      <c r="A191">
        <v>975</v>
      </c>
      <c r="B191">
        <v>1956</v>
      </c>
      <c r="C191" t="s">
        <v>28</v>
      </c>
      <c r="D191" t="s">
        <v>31</v>
      </c>
      <c r="E191" s="1">
        <v>54252</v>
      </c>
      <c r="F191">
        <v>1</v>
      </c>
      <c r="G191">
        <v>1</v>
      </c>
      <c r="H191" s="3">
        <v>41422</v>
      </c>
      <c r="I191">
        <v>25</v>
      </c>
      <c r="J191">
        <v>0</v>
      </c>
      <c r="K191" t="s">
        <v>36</v>
      </c>
      <c r="L191">
        <v>4</v>
      </c>
      <c r="M191">
        <f>2021-MasterData4[[#This Row],[Year_Birth]]</f>
        <v>65</v>
      </c>
      <c r="N191" s="10">
        <v>178</v>
      </c>
      <c r="O191" s="10">
        <v>26</v>
      </c>
      <c r="P191" s="10">
        <v>8</v>
      </c>
      <c r="Q191" s="10">
        <v>4</v>
      </c>
      <c r="R191" s="10">
        <v>4</v>
      </c>
      <c r="S191" s="24">
        <f>MasterData4[[#This Row],[Kidhome]]+MasterData4[[#This Row],[Teenhome]]</f>
        <v>2</v>
      </c>
      <c r="T191" s="53">
        <v>1</v>
      </c>
      <c r="U191" s="53">
        <v>5</v>
      </c>
      <c r="V191" s="10">
        <f>SUM(MasterData4[[#This Row],[MntWines]:[MntSweetProducts]])</f>
        <v>220</v>
      </c>
      <c r="W191">
        <v>2</v>
      </c>
    </row>
    <row r="192" spans="1:23" x14ac:dyDescent="0.3">
      <c r="A192">
        <v>977</v>
      </c>
      <c r="B192">
        <v>1957</v>
      </c>
      <c r="C192" t="s">
        <v>28</v>
      </c>
      <c r="D192" t="s">
        <v>35</v>
      </c>
      <c r="E192" s="1">
        <v>47320</v>
      </c>
      <c r="F192">
        <v>0</v>
      </c>
      <c r="G192">
        <v>1</v>
      </c>
      <c r="H192" s="3">
        <v>41487</v>
      </c>
      <c r="I192">
        <v>10</v>
      </c>
      <c r="J192">
        <v>0</v>
      </c>
      <c r="K192" t="s">
        <v>32</v>
      </c>
      <c r="L192">
        <v>5</v>
      </c>
      <c r="M192">
        <f>2021-MasterData4[[#This Row],[Year_Birth]]</f>
        <v>64</v>
      </c>
      <c r="N192" s="10">
        <v>200</v>
      </c>
      <c r="O192" s="10">
        <v>111</v>
      </c>
      <c r="P192" s="10">
        <v>50</v>
      </c>
      <c r="Q192" s="10">
        <v>19</v>
      </c>
      <c r="R192" s="10">
        <v>15</v>
      </c>
      <c r="S192" s="24">
        <f>MasterData4[[#This Row],[Kidhome]]+MasterData4[[#This Row],[Teenhome]]</f>
        <v>1</v>
      </c>
      <c r="T192" s="53">
        <v>1</v>
      </c>
      <c r="U192" s="53">
        <v>8</v>
      </c>
      <c r="V192" s="10">
        <f>SUM(MasterData4[[#This Row],[MntWines]:[MntSweetProducts]])</f>
        <v>395</v>
      </c>
      <c r="W192">
        <v>2</v>
      </c>
    </row>
    <row r="193" spans="1:23" x14ac:dyDescent="0.3">
      <c r="A193">
        <v>979</v>
      </c>
      <c r="B193">
        <v>1975</v>
      </c>
      <c r="C193" t="s">
        <v>28</v>
      </c>
      <c r="D193" t="s">
        <v>31</v>
      </c>
      <c r="E193" s="1">
        <v>33249</v>
      </c>
      <c r="F193">
        <v>1</v>
      </c>
      <c r="G193">
        <v>0</v>
      </c>
      <c r="H193" s="3">
        <v>41325</v>
      </c>
      <c r="I193">
        <v>11</v>
      </c>
      <c r="J193">
        <v>0</v>
      </c>
      <c r="K193" t="s">
        <v>30</v>
      </c>
      <c r="L193">
        <v>2</v>
      </c>
      <c r="M193">
        <f>2021-MasterData4[[#This Row],[Year_Birth]]</f>
        <v>46</v>
      </c>
      <c r="N193" s="10">
        <v>6</v>
      </c>
      <c r="O193" s="10">
        <v>21</v>
      </c>
      <c r="P193" s="10">
        <v>19</v>
      </c>
      <c r="Q193" s="10">
        <v>10</v>
      </c>
      <c r="R193" s="10">
        <v>14</v>
      </c>
      <c r="S193" s="24">
        <f>MasterData4[[#This Row],[Kidhome]]+MasterData4[[#This Row],[Teenhome]]</f>
        <v>1</v>
      </c>
      <c r="T193" s="53">
        <v>1</v>
      </c>
      <c r="U193" s="53">
        <v>3</v>
      </c>
      <c r="V193" s="10">
        <f>SUM(MasterData4[[#This Row],[MntWines]:[MntSweetProducts]])</f>
        <v>70</v>
      </c>
      <c r="W193">
        <v>2</v>
      </c>
    </row>
    <row r="194" spans="1:23" x14ac:dyDescent="0.3">
      <c r="A194">
        <v>983</v>
      </c>
      <c r="B194">
        <v>1984</v>
      </c>
      <c r="C194" t="s">
        <v>28</v>
      </c>
      <c r="D194" t="s">
        <v>33</v>
      </c>
      <c r="E194" s="1">
        <v>40059</v>
      </c>
      <c r="F194">
        <v>1</v>
      </c>
      <c r="G194">
        <v>0</v>
      </c>
      <c r="H194" s="3">
        <v>41545</v>
      </c>
      <c r="I194">
        <v>82</v>
      </c>
      <c r="J194">
        <v>0</v>
      </c>
      <c r="K194" t="s">
        <v>34</v>
      </c>
      <c r="L194">
        <v>6</v>
      </c>
      <c r="M194">
        <f>2021-MasterData4[[#This Row],[Year_Birth]]</f>
        <v>37</v>
      </c>
      <c r="N194" s="10">
        <v>110</v>
      </c>
      <c r="O194" s="10">
        <v>92</v>
      </c>
      <c r="P194" s="10">
        <v>28</v>
      </c>
      <c r="Q194" s="10">
        <v>29</v>
      </c>
      <c r="R194" s="10">
        <v>10</v>
      </c>
      <c r="S194" s="24">
        <f>MasterData4[[#This Row],[Kidhome]]+MasterData4[[#This Row],[Teenhome]]</f>
        <v>1</v>
      </c>
      <c r="T194" s="53">
        <v>2</v>
      </c>
      <c r="U194" s="53">
        <v>3</v>
      </c>
      <c r="V194" s="10">
        <f>SUM(MasterData4[[#This Row],[MntWines]:[MntSweetProducts]])</f>
        <v>269</v>
      </c>
      <c r="W194">
        <v>2</v>
      </c>
    </row>
    <row r="195" spans="1:23" x14ac:dyDescent="0.3">
      <c r="A195">
        <v>988</v>
      </c>
      <c r="B195">
        <v>1965</v>
      </c>
      <c r="C195" t="s">
        <v>28</v>
      </c>
      <c r="D195" t="s">
        <v>33</v>
      </c>
      <c r="E195" s="1">
        <v>81168</v>
      </c>
      <c r="F195">
        <v>0</v>
      </c>
      <c r="G195">
        <v>0</v>
      </c>
      <c r="H195" s="3">
        <v>41766</v>
      </c>
      <c r="I195">
        <v>84</v>
      </c>
      <c r="J195">
        <v>0</v>
      </c>
      <c r="K195" t="s">
        <v>30</v>
      </c>
      <c r="L195">
        <v>6</v>
      </c>
      <c r="M195">
        <f>2021-MasterData4[[#This Row],[Year_Birth]]</f>
        <v>56</v>
      </c>
      <c r="N195" s="10">
        <v>410</v>
      </c>
      <c r="O195" s="10">
        <v>592</v>
      </c>
      <c r="P195" s="10">
        <v>147</v>
      </c>
      <c r="Q195" s="10">
        <v>0</v>
      </c>
      <c r="R195" s="10">
        <v>22</v>
      </c>
      <c r="S195" s="24">
        <f>MasterData4[[#This Row],[Kidhome]]+MasterData4[[#This Row],[Teenhome]]</f>
        <v>0</v>
      </c>
      <c r="T195" s="53">
        <v>4</v>
      </c>
      <c r="U195" s="53">
        <v>7</v>
      </c>
      <c r="V195" s="10">
        <f>SUM(MasterData4[[#This Row],[MntWines]:[MntSweetProducts]])</f>
        <v>1171</v>
      </c>
      <c r="W195">
        <v>2</v>
      </c>
    </row>
    <row r="196" spans="1:23" x14ac:dyDescent="0.3">
      <c r="A196">
        <v>999</v>
      </c>
      <c r="B196">
        <v>1991</v>
      </c>
      <c r="C196" t="s">
        <v>28</v>
      </c>
      <c r="D196" t="s">
        <v>31</v>
      </c>
      <c r="E196" s="1">
        <v>86037</v>
      </c>
      <c r="F196">
        <v>0</v>
      </c>
      <c r="G196">
        <v>0</v>
      </c>
      <c r="H196" s="3">
        <v>41276</v>
      </c>
      <c r="I196">
        <v>95</v>
      </c>
      <c r="J196">
        <v>0</v>
      </c>
      <c r="K196" t="s">
        <v>32</v>
      </c>
      <c r="L196">
        <v>6</v>
      </c>
      <c r="M196">
        <f>2021-MasterData4[[#This Row],[Year_Birth]]</f>
        <v>30</v>
      </c>
      <c r="N196" s="10">
        <v>490</v>
      </c>
      <c r="O196" s="10">
        <v>125</v>
      </c>
      <c r="P196" s="10">
        <v>29</v>
      </c>
      <c r="Q196" s="10">
        <v>44</v>
      </c>
      <c r="R196" s="10">
        <v>20</v>
      </c>
      <c r="S196" s="24">
        <f>MasterData4[[#This Row],[Kidhome]]+MasterData4[[#This Row],[Teenhome]]</f>
        <v>0</v>
      </c>
      <c r="T196" s="53">
        <v>7</v>
      </c>
      <c r="U196" s="53">
        <v>11</v>
      </c>
      <c r="V196" s="10">
        <f>SUM(MasterData4[[#This Row],[MntWines]:[MntSweetProducts]])</f>
        <v>708</v>
      </c>
      <c r="W196">
        <v>2</v>
      </c>
    </row>
    <row r="197" spans="1:23" x14ac:dyDescent="0.3">
      <c r="A197">
        <v>1000</v>
      </c>
      <c r="B197">
        <v>1961</v>
      </c>
      <c r="C197" t="s">
        <v>41</v>
      </c>
      <c r="D197" t="s">
        <v>35</v>
      </c>
      <c r="E197" s="1">
        <v>74881</v>
      </c>
      <c r="F197">
        <v>1</v>
      </c>
      <c r="G197">
        <v>1</v>
      </c>
      <c r="H197" s="3">
        <v>41341</v>
      </c>
      <c r="I197">
        <v>48</v>
      </c>
      <c r="J197">
        <v>0</v>
      </c>
      <c r="K197" t="s">
        <v>30</v>
      </c>
      <c r="L197">
        <v>9</v>
      </c>
      <c r="M197">
        <f>2021-MasterData4[[#This Row],[Year_Birth]]</f>
        <v>60</v>
      </c>
      <c r="N197" s="10">
        <v>505</v>
      </c>
      <c r="O197" s="10">
        <v>270</v>
      </c>
      <c r="P197" s="10">
        <v>36</v>
      </c>
      <c r="Q197" s="10">
        <v>72</v>
      </c>
      <c r="R197" s="10">
        <v>27</v>
      </c>
      <c r="S197" s="24">
        <f>MasterData4[[#This Row],[Kidhome]]+MasterData4[[#This Row],[Teenhome]]</f>
        <v>2</v>
      </c>
      <c r="T197" s="53">
        <v>2</v>
      </c>
      <c r="U197" s="53">
        <v>12</v>
      </c>
      <c r="V197" s="10">
        <f>SUM(MasterData4[[#This Row],[MntWines]:[MntSweetProducts]])</f>
        <v>910</v>
      </c>
      <c r="W197">
        <v>4</v>
      </c>
    </row>
    <row r="198" spans="1:23" x14ac:dyDescent="0.3">
      <c r="A198">
        <v>1008</v>
      </c>
      <c r="B198">
        <v>1981</v>
      </c>
      <c r="C198" t="s">
        <v>37</v>
      </c>
      <c r="D198" t="s">
        <v>35</v>
      </c>
      <c r="E198" s="1">
        <v>44953</v>
      </c>
      <c r="F198">
        <v>0</v>
      </c>
      <c r="G198">
        <v>0</v>
      </c>
      <c r="H198" s="3">
        <v>41264</v>
      </c>
      <c r="I198">
        <v>31</v>
      </c>
      <c r="J198">
        <v>0</v>
      </c>
      <c r="K198" t="s">
        <v>39</v>
      </c>
      <c r="L198">
        <v>7</v>
      </c>
      <c r="M198">
        <f>2021-MasterData4[[#This Row],[Year_Birth]]</f>
        <v>40</v>
      </c>
      <c r="N198" s="10">
        <v>728</v>
      </c>
      <c r="O198" s="10">
        <v>133</v>
      </c>
      <c r="P198" s="10">
        <v>11</v>
      </c>
      <c r="Q198" s="10">
        <v>17</v>
      </c>
      <c r="R198" s="10">
        <v>8</v>
      </c>
      <c r="S198" s="24">
        <f>MasterData4[[#This Row],[Kidhome]]+MasterData4[[#This Row],[Teenhome]]</f>
        <v>0</v>
      </c>
      <c r="T198" s="53">
        <v>3</v>
      </c>
      <c r="U198" s="53">
        <v>13</v>
      </c>
      <c r="V198" s="10">
        <f>SUM(MasterData4[[#This Row],[MntWines]:[MntSweetProducts]])</f>
        <v>897</v>
      </c>
      <c r="W198">
        <v>5</v>
      </c>
    </row>
    <row r="199" spans="1:23" x14ac:dyDescent="0.3">
      <c r="A199">
        <v>1010</v>
      </c>
      <c r="B199">
        <v>1977</v>
      </c>
      <c r="C199" t="s">
        <v>28</v>
      </c>
      <c r="D199" t="s">
        <v>35</v>
      </c>
      <c r="E199" s="1">
        <v>46931</v>
      </c>
      <c r="F199">
        <v>2</v>
      </c>
      <c r="G199">
        <v>1</v>
      </c>
      <c r="H199" s="3">
        <v>41753</v>
      </c>
      <c r="I199">
        <v>94</v>
      </c>
      <c r="J199">
        <v>0</v>
      </c>
      <c r="K199" t="s">
        <v>30</v>
      </c>
      <c r="L199">
        <v>1</v>
      </c>
      <c r="M199">
        <f>2021-MasterData4[[#This Row],[Year_Birth]]</f>
        <v>44</v>
      </c>
      <c r="N199" s="10">
        <v>41</v>
      </c>
      <c r="O199" s="10">
        <v>17</v>
      </c>
      <c r="P199" s="10">
        <v>3</v>
      </c>
      <c r="Q199" s="10">
        <v>0</v>
      </c>
      <c r="R199" s="10">
        <v>1</v>
      </c>
      <c r="S199" s="24">
        <f>MasterData4[[#This Row],[Kidhome]]+MasterData4[[#This Row],[Teenhome]]</f>
        <v>3</v>
      </c>
      <c r="T199" s="53">
        <v>1</v>
      </c>
      <c r="U199" s="53">
        <v>3</v>
      </c>
      <c r="V199" s="10">
        <f>SUM(MasterData4[[#This Row],[MntWines]:[MntSweetProducts]])</f>
        <v>62</v>
      </c>
      <c r="W199">
        <v>2</v>
      </c>
    </row>
    <row r="200" spans="1:23" x14ac:dyDescent="0.3">
      <c r="A200">
        <v>1012</v>
      </c>
      <c r="B200">
        <v>1952</v>
      </c>
      <c r="C200" t="s">
        <v>28</v>
      </c>
      <c r="D200" t="s">
        <v>31</v>
      </c>
      <c r="E200" s="1">
        <v>61823</v>
      </c>
      <c r="F200">
        <v>0</v>
      </c>
      <c r="G200">
        <v>1</v>
      </c>
      <c r="H200" s="3">
        <v>41323</v>
      </c>
      <c r="I200">
        <v>26</v>
      </c>
      <c r="J200">
        <v>0</v>
      </c>
      <c r="K200" t="s">
        <v>36</v>
      </c>
      <c r="L200">
        <v>8</v>
      </c>
      <c r="M200">
        <f>2021-MasterData4[[#This Row],[Year_Birth]]</f>
        <v>69</v>
      </c>
      <c r="N200" s="10">
        <v>523</v>
      </c>
      <c r="O200" s="10">
        <v>134</v>
      </c>
      <c r="P200" s="10">
        <v>37</v>
      </c>
      <c r="Q200" s="10">
        <v>7</v>
      </c>
      <c r="R200" s="10">
        <v>14</v>
      </c>
      <c r="S200" s="24">
        <f>MasterData4[[#This Row],[Kidhome]]+MasterData4[[#This Row],[Teenhome]]</f>
        <v>1</v>
      </c>
      <c r="T200" s="53">
        <v>2</v>
      </c>
      <c r="U200" s="53">
        <v>10</v>
      </c>
      <c r="V200" s="10">
        <f>SUM(MasterData4[[#This Row],[MntWines]:[MntSweetProducts]])</f>
        <v>715</v>
      </c>
      <c r="W200">
        <v>2</v>
      </c>
    </row>
    <row r="201" spans="1:23" x14ac:dyDescent="0.3">
      <c r="A201">
        <v>1016</v>
      </c>
      <c r="B201">
        <v>1959</v>
      </c>
      <c r="C201" t="s">
        <v>37</v>
      </c>
      <c r="D201" t="s">
        <v>31</v>
      </c>
      <c r="E201" s="1">
        <v>34554</v>
      </c>
      <c r="F201">
        <v>0</v>
      </c>
      <c r="G201">
        <v>1</v>
      </c>
      <c r="H201" s="3">
        <v>41728</v>
      </c>
      <c r="I201">
        <v>43</v>
      </c>
      <c r="J201">
        <v>0</v>
      </c>
      <c r="K201" t="s">
        <v>32</v>
      </c>
      <c r="L201">
        <v>2</v>
      </c>
      <c r="M201">
        <f>2021-MasterData4[[#This Row],[Year_Birth]]</f>
        <v>62</v>
      </c>
      <c r="N201" s="10">
        <v>41</v>
      </c>
      <c r="O201" s="10">
        <v>6</v>
      </c>
      <c r="P201" s="10">
        <v>2</v>
      </c>
      <c r="Q201" s="10">
        <v>1</v>
      </c>
      <c r="R201" s="10">
        <v>0</v>
      </c>
      <c r="S201" s="24">
        <f>MasterData4[[#This Row],[Kidhome]]+MasterData4[[#This Row],[Teenhome]]</f>
        <v>1</v>
      </c>
      <c r="T201" s="53">
        <v>0</v>
      </c>
      <c r="U201" s="53">
        <v>3</v>
      </c>
      <c r="V201" s="10">
        <f>SUM(MasterData4[[#This Row],[MntWines]:[MntSweetProducts]])</f>
        <v>50</v>
      </c>
      <c r="W201">
        <v>5</v>
      </c>
    </row>
    <row r="202" spans="1:23" x14ac:dyDescent="0.3">
      <c r="A202">
        <v>1020</v>
      </c>
      <c r="B202">
        <v>1973</v>
      </c>
      <c r="C202" t="s">
        <v>28</v>
      </c>
      <c r="D202" t="s">
        <v>33</v>
      </c>
      <c r="E202" s="1">
        <v>79593</v>
      </c>
      <c r="F202">
        <v>0</v>
      </c>
      <c r="G202">
        <v>0</v>
      </c>
      <c r="H202" s="3">
        <v>41771</v>
      </c>
      <c r="I202">
        <v>70</v>
      </c>
      <c r="J202">
        <v>0</v>
      </c>
      <c r="K202" t="s">
        <v>30</v>
      </c>
      <c r="L202">
        <v>5</v>
      </c>
      <c r="M202">
        <f>2021-MasterData4[[#This Row],[Year_Birth]]</f>
        <v>48</v>
      </c>
      <c r="N202" s="10">
        <v>350</v>
      </c>
      <c r="O202" s="10">
        <v>568</v>
      </c>
      <c r="P202" s="10">
        <v>110</v>
      </c>
      <c r="Q202" s="10">
        <v>60</v>
      </c>
      <c r="R202" s="10">
        <v>133</v>
      </c>
      <c r="S202" s="24">
        <f>MasterData4[[#This Row],[Kidhome]]+MasterData4[[#This Row],[Teenhome]]</f>
        <v>0</v>
      </c>
      <c r="T202" s="53">
        <v>6</v>
      </c>
      <c r="U202" s="53">
        <v>7</v>
      </c>
      <c r="V202" s="10">
        <f>SUM(MasterData4[[#This Row],[MntWines]:[MntSweetProducts]])</f>
        <v>1221</v>
      </c>
      <c r="W202">
        <v>2</v>
      </c>
    </row>
    <row r="203" spans="1:23" x14ac:dyDescent="0.3">
      <c r="A203">
        <v>1029</v>
      </c>
      <c r="B203">
        <v>1970</v>
      </c>
      <c r="C203" t="s">
        <v>37</v>
      </c>
      <c r="D203" t="s">
        <v>35</v>
      </c>
      <c r="E203" s="1">
        <v>64413</v>
      </c>
      <c r="F203">
        <v>0</v>
      </c>
      <c r="G203">
        <v>1</v>
      </c>
      <c r="H203" s="3">
        <v>41487</v>
      </c>
      <c r="I203">
        <v>27</v>
      </c>
      <c r="J203">
        <v>0</v>
      </c>
      <c r="K203" t="s">
        <v>30</v>
      </c>
      <c r="L203">
        <v>5</v>
      </c>
      <c r="M203">
        <f>2021-MasterData4[[#This Row],[Year_Birth]]</f>
        <v>51</v>
      </c>
      <c r="N203" s="10">
        <v>200</v>
      </c>
      <c r="O203" s="10">
        <v>44</v>
      </c>
      <c r="P203" s="10">
        <v>0</v>
      </c>
      <c r="Q203" s="10">
        <v>5</v>
      </c>
      <c r="R203" s="10">
        <v>10</v>
      </c>
      <c r="S203" s="24">
        <f>MasterData4[[#This Row],[Kidhome]]+MasterData4[[#This Row],[Teenhome]]</f>
        <v>1</v>
      </c>
      <c r="T203" s="53">
        <v>1</v>
      </c>
      <c r="U203" s="53">
        <v>5</v>
      </c>
      <c r="V203" s="10">
        <f>SUM(MasterData4[[#This Row],[MntWines]:[MntSweetProducts]])</f>
        <v>259</v>
      </c>
      <c r="W203">
        <v>5</v>
      </c>
    </row>
    <row r="204" spans="1:23" x14ac:dyDescent="0.3">
      <c r="A204">
        <v>1030</v>
      </c>
      <c r="B204">
        <v>1965</v>
      </c>
      <c r="C204" t="s">
        <v>37</v>
      </c>
      <c r="D204" t="s">
        <v>31</v>
      </c>
      <c r="E204" s="1">
        <v>40637</v>
      </c>
      <c r="F204">
        <v>1</v>
      </c>
      <c r="G204">
        <v>1</v>
      </c>
      <c r="H204" s="3">
        <v>41472</v>
      </c>
      <c r="I204">
        <v>72</v>
      </c>
      <c r="J204">
        <v>0</v>
      </c>
      <c r="K204" t="s">
        <v>43</v>
      </c>
      <c r="L204">
        <v>1</v>
      </c>
      <c r="M204">
        <f>2021-MasterData4[[#This Row],[Year_Birth]]</f>
        <v>56</v>
      </c>
      <c r="N204" s="10">
        <v>22</v>
      </c>
      <c r="O204" s="10">
        <v>13</v>
      </c>
      <c r="P204" s="10">
        <v>0</v>
      </c>
      <c r="Q204" s="10">
        <v>0</v>
      </c>
      <c r="R204" s="10">
        <v>0</v>
      </c>
      <c r="S204" s="24">
        <f>MasterData4[[#This Row],[Kidhome]]+MasterData4[[#This Row],[Teenhome]]</f>
        <v>2</v>
      </c>
      <c r="T204" s="53">
        <v>0</v>
      </c>
      <c r="U204" s="53">
        <v>3</v>
      </c>
      <c r="V204" s="10">
        <f>SUM(MasterData4[[#This Row],[MntWines]:[MntSweetProducts]])</f>
        <v>35</v>
      </c>
      <c r="W204">
        <v>5</v>
      </c>
    </row>
    <row r="205" spans="1:23" x14ac:dyDescent="0.3">
      <c r="A205">
        <v>1031</v>
      </c>
      <c r="B205">
        <v>1989</v>
      </c>
      <c r="C205" t="s">
        <v>38</v>
      </c>
      <c r="D205" t="s">
        <v>33</v>
      </c>
      <c r="E205" s="1">
        <v>85710</v>
      </c>
      <c r="F205">
        <v>0</v>
      </c>
      <c r="G205">
        <v>0</v>
      </c>
      <c r="H205" s="3">
        <v>41399</v>
      </c>
      <c r="I205">
        <v>5</v>
      </c>
      <c r="J205">
        <v>0</v>
      </c>
      <c r="K205" t="s">
        <v>40</v>
      </c>
      <c r="L205">
        <v>6</v>
      </c>
      <c r="M205">
        <f>2021-MasterData4[[#This Row],[Year_Birth]]</f>
        <v>32</v>
      </c>
      <c r="N205" s="10">
        <v>600</v>
      </c>
      <c r="O205" s="10">
        <v>350</v>
      </c>
      <c r="P205" s="10">
        <v>29</v>
      </c>
      <c r="Q205" s="10">
        <v>20</v>
      </c>
      <c r="R205" s="10">
        <v>30</v>
      </c>
      <c r="S205" s="24">
        <f>MasterData4[[#This Row],[Kidhome]]+MasterData4[[#This Row],[Teenhome]]</f>
        <v>0</v>
      </c>
      <c r="T205" s="53">
        <v>9</v>
      </c>
      <c r="U205" s="53">
        <v>10</v>
      </c>
      <c r="V205" s="10">
        <f>SUM(MasterData4[[#This Row],[MntWines]:[MntSweetProducts]])</f>
        <v>1029</v>
      </c>
      <c r="W205">
        <v>3</v>
      </c>
    </row>
    <row r="206" spans="1:23" x14ac:dyDescent="0.3">
      <c r="A206">
        <v>1041</v>
      </c>
      <c r="B206">
        <v>1973</v>
      </c>
      <c r="C206" t="s">
        <v>37</v>
      </c>
      <c r="D206" t="s">
        <v>31</v>
      </c>
      <c r="E206" s="2">
        <v>48432</v>
      </c>
      <c r="F206">
        <v>0</v>
      </c>
      <c r="G206">
        <v>1</v>
      </c>
      <c r="H206" s="3">
        <v>41200</v>
      </c>
      <c r="I206">
        <v>3</v>
      </c>
      <c r="J206">
        <v>0</v>
      </c>
      <c r="K206" t="s">
        <v>43</v>
      </c>
      <c r="L206">
        <v>7</v>
      </c>
      <c r="M206">
        <f>2021-MasterData4[[#This Row],[Year_Birth]]</f>
        <v>48</v>
      </c>
      <c r="N206" s="10">
        <v>322</v>
      </c>
      <c r="O206" s="10">
        <v>50</v>
      </c>
      <c r="P206" s="10">
        <v>4</v>
      </c>
      <c r="Q206" s="10">
        <v>3</v>
      </c>
      <c r="R206" s="10">
        <v>3</v>
      </c>
      <c r="S206" s="24">
        <f>MasterData4[[#This Row],[Kidhome]]+MasterData4[[#This Row],[Teenhome]]</f>
        <v>1</v>
      </c>
      <c r="T206" s="53">
        <v>1</v>
      </c>
      <c r="U206" s="53">
        <v>6</v>
      </c>
      <c r="V206" s="10">
        <f>SUM(MasterData4[[#This Row],[MntWines]:[MntSweetProducts]])</f>
        <v>382</v>
      </c>
      <c r="W206">
        <v>5</v>
      </c>
    </row>
    <row r="207" spans="1:23" x14ac:dyDescent="0.3">
      <c r="A207">
        <v>1044</v>
      </c>
      <c r="B207">
        <v>1953</v>
      </c>
      <c r="C207" t="s">
        <v>28</v>
      </c>
      <c r="D207" t="s">
        <v>35</v>
      </c>
      <c r="E207" s="1">
        <v>58398</v>
      </c>
      <c r="F207">
        <v>0</v>
      </c>
      <c r="G207">
        <v>0</v>
      </c>
      <c r="H207" s="3">
        <v>41408</v>
      </c>
      <c r="I207">
        <v>44</v>
      </c>
      <c r="J207">
        <v>0</v>
      </c>
      <c r="K207" t="s">
        <v>36</v>
      </c>
      <c r="L207">
        <v>5</v>
      </c>
      <c r="M207">
        <f>2021-MasterData4[[#This Row],[Year_Birth]]</f>
        <v>68</v>
      </c>
      <c r="N207" s="10">
        <v>299</v>
      </c>
      <c r="O207" s="10">
        <v>201</v>
      </c>
      <c r="P207" s="10">
        <v>21</v>
      </c>
      <c r="Q207" s="10">
        <v>5</v>
      </c>
      <c r="R207" s="10">
        <v>21</v>
      </c>
      <c r="S207" s="24">
        <f>MasterData4[[#This Row],[Kidhome]]+MasterData4[[#This Row],[Teenhome]]</f>
        <v>0</v>
      </c>
      <c r="T207" s="53">
        <v>4</v>
      </c>
      <c r="U207" s="53">
        <v>8</v>
      </c>
      <c r="V207" s="10">
        <f>SUM(MasterData4[[#This Row],[MntWines]:[MntSweetProducts]])</f>
        <v>547</v>
      </c>
      <c r="W207">
        <v>2</v>
      </c>
    </row>
    <row r="208" spans="1:23" x14ac:dyDescent="0.3">
      <c r="A208">
        <v>1045</v>
      </c>
      <c r="B208">
        <v>1965</v>
      </c>
      <c r="C208" t="s">
        <v>28</v>
      </c>
      <c r="D208" t="s">
        <v>35</v>
      </c>
      <c r="E208" s="1">
        <v>52117</v>
      </c>
      <c r="F208">
        <v>0</v>
      </c>
      <c r="G208">
        <v>1</v>
      </c>
      <c r="H208" s="3">
        <v>41137</v>
      </c>
      <c r="I208">
        <v>55</v>
      </c>
      <c r="J208">
        <v>0</v>
      </c>
      <c r="K208" t="s">
        <v>30</v>
      </c>
      <c r="L208">
        <v>5</v>
      </c>
      <c r="M208">
        <f>2021-MasterData4[[#This Row],[Year_Birth]]</f>
        <v>56</v>
      </c>
      <c r="N208" s="10">
        <v>112</v>
      </c>
      <c r="O208" s="10">
        <v>107</v>
      </c>
      <c r="P208" s="10">
        <v>30</v>
      </c>
      <c r="Q208" s="10">
        <v>10</v>
      </c>
      <c r="R208" s="10">
        <v>0</v>
      </c>
      <c r="S208" s="24">
        <f>MasterData4[[#This Row],[Kidhome]]+MasterData4[[#This Row],[Teenhome]]</f>
        <v>1</v>
      </c>
      <c r="T208" s="53">
        <v>2</v>
      </c>
      <c r="U208" s="53">
        <v>4</v>
      </c>
      <c r="V208" s="10">
        <f>SUM(MasterData4[[#This Row],[MntWines]:[MntSweetProducts]])</f>
        <v>259</v>
      </c>
      <c r="W208">
        <v>2</v>
      </c>
    </row>
    <row r="209" spans="1:23" x14ac:dyDescent="0.3">
      <c r="A209">
        <v>1048</v>
      </c>
      <c r="B209">
        <v>1972</v>
      </c>
      <c r="C209" t="s">
        <v>41</v>
      </c>
      <c r="D209" t="s">
        <v>33</v>
      </c>
      <c r="E209" s="1">
        <v>35641</v>
      </c>
      <c r="F209">
        <v>1</v>
      </c>
      <c r="G209">
        <v>0</v>
      </c>
      <c r="H209" s="3">
        <v>41469</v>
      </c>
      <c r="I209">
        <v>11</v>
      </c>
      <c r="J209">
        <v>0</v>
      </c>
      <c r="K209" t="s">
        <v>43</v>
      </c>
      <c r="L209">
        <v>3</v>
      </c>
      <c r="M209">
        <f>2021-MasterData4[[#This Row],[Year_Birth]]</f>
        <v>49</v>
      </c>
      <c r="N209" s="10">
        <v>63</v>
      </c>
      <c r="O209" s="10">
        <v>67</v>
      </c>
      <c r="P209" s="10">
        <v>8</v>
      </c>
      <c r="Q209" s="10">
        <v>3</v>
      </c>
      <c r="R209" s="10">
        <v>9</v>
      </c>
      <c r="S209" s="24">
        <f>MasterData4[[#This Row],[Kidhome]]+MasterData4[[#This Row],[Teenhome]]</f>
        <v>1</v>
      </c>
      <c r="T209" s="53">
        <v>1</v>
      </c>
      <c r="U209" s="53">
        <v>4</v>
      </c>
      <c r="V209" s="10">
        <f>SUM(MasterData4[[#This Row],[MntWines]:[MntSweetProducts]])</f>
        <v>150</v>
      </c>
      <c r="W209">
        <v>4</v>
      </c>
    </row>
    <row r="210" spans="1:23" x14ac:dyDescent="0.3">
      <c r="A210">
        <v>1050</v>
      </c>
      <c r="B210">
        <v>1952</v>
      </c>
      <c r="C210" t="s">
        <v>28</v>
      </c>
      <c r="D210" t="s">
        <v>33</v>
      </c>
      <c r="E210" s="1">
        <v>28332</v>
      </c>
      <c r="F210">
        <v>0</v>
      </c>
      <c r="G210">
        <v>0</v>
      </c>
      <c r="H210" s="3">
        <v>41759</v>
      </c>
      <c r="I210">
        <v>58</v>
      </c>
      <c r="J210">
        <v>0</v>
      </c>
      <c r="K210" t="s">
        <v>39</v>
      </c>
      <c r="L210">
        <v>2</v>
      </c>
      <c r="M210">
        <f>2021-MasterData4[[#This Row],[Year_Birth]]</f>
        <v>69</v>
      </c>
      <c r="N210" s="10">
        <v>14</v>
      </c>
      <c r="O210" s="10">
        <v>13</v>
      </c>
      <c r="P210" s="10">
        <v>4</v>
      </c>
      <c r="Q210" s="10">
        <v>10</v>
      </c>
      <c r="R210" s="10">
        <v>15</v>
      </c>
      <c r="S210" s="24">
        <f>MasterData4[[#This Row],[Kidhome]]+MasterData4[[#This Row],[Teenhome]]</f>
        <v>0</v>
      </c>
      <c r="T210" s="53">
        <v>1</v>
      </c>
      <c r="U210" s="53">
        <v>4</v>
      </c>
      <c r="V210" s="10">
        <f>SUM(MasterData4[[#This Row],[MntWines]:[MntSweetProducts]])</f>
        <v>56</v>
      </c>
      <c r="W210">
        <v>2</v>
      </c>
    </row>
    <row r="211" spans="1:23" x14ac:dyDescent="0.3">
      <c r="A211">
        <v>1052</v>
      </c>
      <c r="B211">
        <v>1969</v>
      </c>
      <c r="C211" t="s">
        <v>28</v>
      </c>
      <c r="D211" t="s">
        <v>33</v>
      </c>
      <c r="E211" s="1">
        <v>56796</v>
      </c>
      <c r="F211">
        <v>0</v>
      </c>
      <c r="G211">
        <v>1</v>
      </c>
      <c r="H211" s="3">
        <v>41321</v>
      </c>
      <c r="I211">
        <v>24</v>
      </c>
      <c r="J211">
        <v>0</v>
      </c>
      <c r="K211" t="s">
        <v>36</v>
      </c>
      <c r="L211">
        <v>8</v>
      </c>
      <c r="M211">
        <f>2021-MasterData4[[#This Row],[Year_Birth]]</f>
        <v>52</v>
      </c>
      <c r="N211" s="10">
        <v>656</v>
      </c>
      <c r="O211" s="10">
        <v>161</v>
      </c>
      <c r="P211" s="10">
        <v>62</v>
      </c>
      <c r="Q211" s="10">
        <v>38</v>
      </c>
      <c r="R211" s="10">
        <v>47</v>
      </c>
      <c r="S211" s="24">
        <f>MasterData4[[#This Row],[Kidhome]]+MasterData4[[#This Row],[Teenhome]]</f>
        <v>1</v>
      </c>
      <c r="T211" s="53">
        <v>9</v>
      </c>
      <c r="U211" s="53">
        <v>7</v>
      </c>
      <c r="V211" s="10">
        <f>SUM(MasterData4[[#This Row],[MntWines]:[MntSweetProducts]])</f>
        <v>964</v>
      </c>
      <c r="W211">
        <v>2</v>
      </c>
    </row>
    <row r="212" spans="1:23" x14ac:dyDescent="0.3">
      <c r="A212">
        <v>1055</v>
      </c>
      <c r="B212">
        <v>1976</v>
      </c>
      <c r="C212" t="s">
        <v>41</v>
      </c>
      <c r="D212" t="s">
        <v>33</v>
      </c>
      <c r="E212" s="1">
        <v>53204</v>
      </c>
      <c r="F212">
        <v>1</v>
      </c>
      <c r="G212">
        <v>1</v>
      </c>
      <c r="H212" s="3">
        <v>41718</v>
      </c>
      <c r="I212">
        <v>40</v>
      </c>
      <c r="J212">
        <v>0</v>
      </c>
      <c r="K212" t="s">
        <v>39</v>
      </c>
      <c r="L212">
        <v>1</v>
      </c>
      <c r="M212">
        <f>2021-MasterData4[[#This Row],[Year_Birth]]</f>
        <v>45</v>
      </c>
      <c r="N212" s="10">
        <v>29</v>
      </c>
      <c r="O212" s="10">
        <v>8</v>
      </c>
      <c r="P212" s="10">
        <v>2</v>
      </c>
      <c r="Q212" s="10">
        <v>0</v>
      </c>
      <c r="R212" s="10">
        <v>0</v>
      </c>
      <c r="S212" s="24">
        <f>MasterData4[[#This Row],[Kidhome]]+MasterData4[[#This Row],[Teenhome]]</f>
        <v>2</v>
      </c>
      <c r="T212" s="53">
        <v>0</v>
      </c>
      <c r="U212" s="53">
        <v>3</v>
      </c>
      <c r="V212" s="10">
        <f>SUM(MasterData4[[#This Row],[MntWines]:[MntSweetProducts]])</f>
        <v>39</v>
      </c>
      <c r="W212">
        <v>4</v>
      </c>
    </row>
    <row r="213" spans="1:23" x14ac:dyDescent="0.3">
      <c r="A213">
        <v>1064</v>
      </c>
      <c r="B213">
        <v>1971</v>
      </c>
      <c r="C213" t="s">
        <v>37</v>
      </c>
      <c r="D213" t="s">
        <v>33</v>
      </c>
      <c r="E213" s="1">
        <v>42403</v>
      </c>
      <c r="F213">
        <v>1</v>
      </c>
      <c r="G213">
        <v>0</v>
      </c>
      <c r="H213" s="3">
        <v>41619</v>
      </c>
      <c r="I213">
        <v>18</v>
      </c>
      <c r="J213">
        <v>0</v>
      </c>
      <c r="K213" t="s">
        <v>30</v>
      </c>
      <c r="L213">
        <v>1</v>
      </c>
      <c r="M213">
        <f>2021-MasterData4[[#This Row],[Year_Birth]]</f>
        <v>50</v>
      </c>
      <c r="N213" s="10">
        <v>22</v>
      </c>
      <c r="O213" s="10">
        <v>11</v>
      </c>
      <c r="P213" s="10">
        <v>0</v>
      </c>
      <c r="Q213" s="10">
        <v>1</v>
      </c>
      <c r="R213" s="10">
        <v>5</v>
      </c>
      <c r="S213" s="24">
        <f>MasterData4[[#This Row],[Kidhome]]+MasterData4[[#This Row],[Teenhome]]</f>
        <v>1</v>
      </c>
      <c r="T213" s="53">
        <v>0</v>
      </c>
      <c r="U213" s="53">
        <v>3</v>
      </c>
      <c r="V213" s="10">
        <f>SUM(MasterData4[[#This Row],[MntWines]:[MntSweetProducts]])</f>
        <v>39</v>
      </c>
      <c r="W213">
        <v>5</v>
      </c>
    </row>
    <row r="214" spans="1:23" x14ac:dyDescent="0.3">
      <c r="A214">
        <v>1065</v>
      </c>
      <c r="B214">
        <v>1963</v>
      </c>
      <c r="C214" t="s">
        <v>28</v>
      </c>
      <c r="D214" t="s">
        <v>31</v>
      </c>
      <c r="E214" s="1">
        <v>80695</v>
      </c>
      <c r="F214">
        <v>0</v>
      </c>
      <c r="G214">
        <v>0</v>
      </c>
      <c r="H214" s="3">
        <v>41637</v>
      </c>
      <c r="I214">
        <v>85</v>
      </c>
      <c r="J214">
        <v>0</v>
      </c>
      <c r="K214" t="s">
        <v>34</v>
      </c>
      <c r="L214">
        <v>5</v>
      </c>
      <c r="M214">
        <f>2021-MasterData4[[#This Row],[Year_Birth]]</f>
        <v>58</v>
      </c>
      <c r="N214" s="10">
        <v>557</v>
      </c>
      <c r="O214" s="10">
        <v>984</v>
      </c>
      <c r="P214" s="10">
        <v>193</v>
      </c>
      <c r="Q214" s="10">
        <v>129</v>
      </c>
      <c r="R214" s="10">
        <v>37</v>
      </c>
      <c r="S214" s="24">
        <f>MasterData4[[#This Row],[Kidhome]]+MasterData4[[#This Row],[Teenhome]]</f>
        <v>0</v>
      </c>
      <c r="T214" s="53">
        <v>8</v>
      </c>
      <c r="U214" s="53">
        <v>5</v>
      </c>
      <c r="V214" s="10">
        <f>SUM(MasterData4[[#This Row],[MntWines]:[MntSweetProducts]])</f>
        <v>1900</v>
      </c>
      <c r="W214">
        <v>2</v>
      </c>
    </row>
    <row r="215" spans="1:23" x14ac:dyDescent="0.3">
      <c r="A215">
        <v>1071</v>
      </c>
      <c r="B215">
        <v>1976</v>
      </c>
      <c r="C215" t="s">
        <v>37</v>
      </c>
      <c r="D215" t="s">
        <v>29</v>
      </c>
      <c r="E215" s="1">
        <v>70179</v>
      </c>
      <c r="F215">
        <v>0</v>
      </c>
      <c r="G215">
        <v>1</v>
      </c>
      <c r="H215" s="3">
        <v>41476</v>
      </c>
      <c r="I215">
        <v>10</v>
      </c>
      <c r="J215">
        <v>0</v>
      </c>
      <c r="K215" t="s">
        <v>34</v>
      </c>
      <c r="L215">
        <v>7</v>
      </c>
      <c r="M215">
        <f>2021-MasterData4[[#This Row],[Year_Birth]]</f>
        <v>45</v>
      </c>
      <c r="N215" s="10">
        <v>532</v>
      </c>
      <c r="O215" s="10">
        <v>168</v>
      </c>
      <c r="P215" s="10">
        <v>69</v>
      </c>
      <c r="Q215" s="10">
        <v>88</v>
      </c>
      <c r="R215" s="10">
        <v>44</v>
      </c>
      <c r="S215" s="24">
        <f>MasterData4[[#This Row],[Kidhome]]+MasterData4[[#This Row],[Teenhome]]</f>
        <v>1</v>
      </c>
      <c r="T215" s="53">
        <v>3</v>
      </c>
      <c r="U215" s="53">
        <v>13</v>
      </c>
      <c r="V215" s="10">
        <f>SUM(MasterData4[[#This Row],[MntWines]:[MntSweetProducts]])</f>
        <v>901</v>
      </c>
      <c r="W215">
        <v>5</v>
      </c>
    </row>
    <row r="216" spans="1:23" x14ac:dyDescent="0.3">
      <c r="A216">
        <v>1072</v>
      </c>
      <c r="B216">
        <v>1965</v>
      </c>
      <c r="C216" t="s">
        <v>37</v>
      </c>
      <c r="D216" t="s">
        <v>31</v>
      </c>
      <c r="E216" s="1">
        <v>40760</v>
      </c>
      <c r="F216">
        <v>0</v>
      </c>
      <c r="G216">
        <v>1</v>
      </c>
      <c r="H216" s="3">
        <v>41516</v>
      </c>
      <c r="I216">
        <v>64</v>
      </c>
      <c r="J216">
        <v>0</v>
      </c>
      <c r="K216" t="s">
        <v>32</v>
      </c>
      <c r="L216">
        <v>2</v>
      </c>
      <c r="M216">
        <f>2021-MasterData4[[#This Row],[Year_Birth]]</f>
        <v>56</v>
      </c>
      <c r="N216" s="10">
        <v>70</v>
      </c>
      <c r="O216" s="10">
        <v>17</v>
      </c>
      <c r="P216" s="10">
        <v>0</v>
      </c>
      <c r="Q216" s="10">
        <v>0</v>
      </c>
      <c r="R216" s="10">
        <v>0</v>
      </c>
      <c r="S216" s="24">
        <f>MasterData4[[#This Row],[Kidhome]]+MasterData4[[#This Row],[Teenhome]]</f>
        <v>1</v>
      </c>
      <c r="T216" s="53">
        <v>1</v>
      </c>
      <c r="U216" s="53">
        <v>3</v>
      </c>
      <c r="V216" s="10">
        <f>SUM(MasterData4[[#This Row],[MntWines]:[MntSweetProducts]])</f>
        <v>87</v>
      </c>
      <c r="W216">
        <v>5</v>
      </c>
    </row>
    <row r="217" spans="1:23" x14ac:dyDescent="0.3">
      <c r="A217">
        <v>1077</v>
      </c>
      <c r="B217">
        <v>1974</v>
      </c>
      <c r="C217" t="s">
        <v>28</v>
      </c>
      <c r="D217" t="s">
        <v>35</v>
      </c>
      <c r="E217" s="1">
        <v>56715</v>
      </c>
      <c r="F217">
        <v>0</v>
      </c>
      <c r="G217">
        <v>0</v>
      </c>
      <c r="H217" s="3">
        <v>41248</v>
      </c>
      <c r="I217">
        <v>52</v>
      </c>
      <c r="J217">
        <v>0</v>
      </c>
      <c r="K217" t="s">
        <v>30</v>
      </c>
      <c r="L217">
        <v>7</v>
      </c>
      <c r="M217">
        <f>2021-MasterData4[[#This Row],[Year_Birth]]</f>
        <v>47</v>
      </c>
      <c r="N217" s="10">
        <v>258</v>
      </c>
      <c r="O217" s="10">
        <v>239</v>
      </c>
      <c r="P217" s="10">
        <v>237</v>
      </c>
      <c r="Q217" s="10">
        <v>105</v>
      </c>
      <c r="R217" s="10">
        <v>172</v>
      </c>
      <c r="S217" s="24">
        <f>MasterData4[[#This Row],[Kidhome]]+MasterData4[[#This Row],[Teenhome]]</f>
        <v>0</v>
      </c>
      <c r="T217" s="53">
        <v>3</v>
      </c>
      <c r="U217" s="53">
        <v>4</v>
      </c>
      <c r="V217" s="10">
        <f>SUM(MasterData4[[#This Row],[MntWines]:[MntSweetProducts]])</f>
        <v>1011</v>
      </c>
      <c r="W217">
        <v>2</v>
      </c>
    </row>
    <row r="218" spans="1:23" x14ac:dyDescent="0.3">
      <c r="A218">
        <v>1079</v>
      </c>
      <c r="B218">
        <v>1971</v>
      </c>
      <c r="C218" t="s">
        <v>37</v>
      </c>
      <c r="D218" t="s">
        <v>33</v>
      </c>
      <c r="E218" s="1">
        <v>71969</v>
      </c>
      <c r="F218">
        <v>0</v>
      </c>
      <c r="G218">
        <v>1</v>
      </c>
      <c r="H218" s="3">
        <v>41198</v>
      </c>
      <c r="I218">
        <v>59</v>
      </c>
      <c r="J218">
        <v>0</v>
      </c>
      <c r="K218" t="s">
        <v>40</v>
      </c>
      <c r="L218">
        <v>3</v>
      </c>
      <c r="M218">
        <f>2021-MasterData4[[#This Row],[Year_Birth]]</f>
        <v>50</v>
      </c>
      <c r="N218" s="10">
        <v>1000</v>
      </c>
      <c r="O218" s="10">
        <v>76</v>
      </c>
      <c r="P218" s="10">
        <v>0</v>
      </c>
      <c r="Q218" s="10">
        <v>0</v>
      </c>
      <c r="R218" s="10">
        <v>0</v>
      </c>
      <c r="S218" s="24">
        <f>MasterData4[[#This Row],[Kidhome]]+MasterData4[[#This Row],[Teenhome]]</f>
        <v>1</v>
      </c>
      <c r="T218" s="53">
        <v>4</v>
      </c>
      <c r="U218" s="53">
        <v>9</v>
      </c>
      <c r="V218" s="10">
        <f>SUM(MasterData4[[#This Row],[MntWines]:[MntSweetProducts]])</f>
        <v>1076</v>
      </c>
      <c r="W218">
        <v>5</v>
      </c>
    </row>
    <row r="219" spans="1:23" x14ac:dyDescent="0.3">
      <c r="A219">
        <v>1081</v>
      </c>
      <c r="B219">
        <v>1957</v>
      </c>
      <c r="C219" t="s">
        <v>37</v>
      </c>
      <c r="D219" t="s">
        <v>33</v>
      </c>
      <c r="E219" s="1">
        <v>75283</v>
      </c>
      <c r="F219">
        <v>1</v>
      </c>
      <c r="G219">
        <v>2</v>
      </c>
      <c r="H219" s="3">
        <v>41360</v>
      </c>
      <c r="I219">
        <v>26</v>
      </c>
      <c r="J219">
        <v>0</v>
      </c>
      <c r="K219" t="s">
        <v>43</v>
      </c>
      <c r="L219">
        <v>6</v>
      </c>
      <c r="M219">
        <f>2021-MasterData4[[#This Row],[Year_Birth]]</f>
        <v>64</v>
      </c>
      <c r="N219" s="10">
        <v>733</v>
      </c>
      <c r="O219" s="10">
        <v>180</v>
      </c>
      <c r="P219" s="10">
        <v>12</v>
      </c>
      <c r="Q219" s="10">
        <v>9</v>
      </c>
      <c r="R219" s="10">
        <v>19</v>
      </c>
      <c r="S219" s="24">
        <f>MasterData4[[#This Row],[Kidhome]]+MasterData4[[#This Row],[Teenhome]]</f>
        <v>3</v>
      </c>
      <c r="T219" s="53">
        <v>3</v>
      </c>
      <c r="U219" s="53">
        <v>5</v>
      </c>
      <c r="V219" s="10">
        <f>SUM(MasterData4[[#This Row],[MntWines]:[MntSweetProducts]])</f>
        <v>953</v>
      </c>
      <c r="W219">
        <v>5</v>
      </c>
    </row>
    <row r="220" spans="1:23" x14ac:dyDescent="0.3">
      <c r="A220">
        <v>1087</v>
      </c>
      <c r="B220">
        <v>1975</v>
      </c>
      <c r="C220" t="s">
        <v>41</v>
      </c>
      <c r="D220" t="s">
        <v>35</v>
      </c>
      <c r="E220" s="1">
        <v>22669</v>
      </c>
      <c r="F220">
        <v>1</v>
      </c>
      <c r="G220">
        <v>0</v>
      </c>
      <c r="H220" s="3">
        <v>41416</v>
      </c>
      <c r="I220">
        <v>30</v>
      </c>
      <c r="J220">
        <v>0</v>
      </c>
      <c r="K220" t="s">
        <v>30</v>
      </c>
      <c r="L220">
        <v>4</v>
      </c>
      <c r="M220">
        <f>2021-MasterData4[[#This Row],[Year_Birth]]</f>
        <v>46</v>
      </c>
      <c r="N220" s="10">
        <v>16</v>
      </c>
      <c r="O220" s="10">
        <v>36</v>
      </c>
      <c r="P220" s="10">
        <v>37</v>
      </c>
      <c r="Q220" s="10">
        <v>14</v>
      </c>
      <c r="R220" s="10">
        <v>22</v>
      </c>
      <c r="S220" s="24">
        <f>MasterData4[[#This Row],[Kidhome]]+MasterData4[[#This Row],[Teenhome]]</f>
        <v>1</v>
      </c>
      <c r="T220" s="53">
        <v>1</v>
      </c>
      <c r="U220" s="53">
        <v>2</v>
      </c>
      <c r="V220" s="10">
        <f>SUM(MasterData4[[#This Row],[MntWines]:[MntSweetProducts]])</f>
        <v>125</v>
      </c>
      <c r="W220">
        <v>4</v>
      </c>
    </row>
    <row r="221" spans="1:23" x14ac:dyDescent="0.3">
      <c r="A221">
        <v>1092</v>
      </c>
      <c r="B221">
        <v>1980</v>
      </c>
      <c r="C221" t="s">
        <v>28</v>
      </c>
      <c r="D221" t="s">
        <v>33</v>
      </c>
      <c r="E221" s="1">
        <v>61014</v>
      </c>
      <c r="F221">
        <v>0</v>
      </c>
      <c r="G221">
        <v>1</v>
      </c>
      <c r="H221" s="3">
        <v>41132</v>
      </c>
      <c r="I221">
        <v>17</v>
      </c>
      <c r="J221">
        <v>0</v>
      </c>
      <c r="K221" t="s">
        <v>40</v>
      </c>
      <c r="L221">
        <v>9</v>
      </c>
      <c r="M221">
        <f>2021-MasterData4[[#This Row],[Year_Birth]]</f>
        <v>41</v>
      </c>
      <c r="N221" s="10">
        <v>269</v>
      </c>
      <c r="O221" s="10">
        <v>495</v>
      </c>
      <c r="P221" s="10">
        <v>182</v>
      </c>
      <c r="Q221" s="10">
        <v>129</v>
      </c>
      <c r="R221" s="10">
        <v>43</v>
      </c>
      <c r="S221" s="24">
        <f>MasterData4[[#This Row],[Kidhome]]+MasterData4[[#This Row],[Teenhome]]</f>
        <v>1</v>
      </c>
      <c r="T221" s="53">
        <v>3</v>
      </c>
      <c r="U221" s="53">
        <v>4</v>
      </c>
      <c r="V221" s="10">
        <f>SUM(MasterData4[[#This Row],[MntWines]:[MntSweetProducts]])</f>
        <v>1118</v>
      </c>
      <c r="W221">
        <v>2</v>
      </c>
    </row>
    <row r="222" spans="1:23" x14ac:dyDescent="0.3">
      <c r="A222">
        <v>1100</v>
      </c>
      <c r="B222">
        <v>1960</v>
      </c>
      <c r="C222" t="s">
        <v>41</v>
      </c>
      <c r="D222" t="s">
        <v>35</v>
      </c>
      <c r="E222" s="1">
        <v>41275</v>
      </c>
      <c r="F222">
        <v>1</v>
      </c>
      <c r="G222">
        <v>2</v>
      </c>
      <c r="H222" s="3">
        <v>41722</v>
      </c>
      <c r="I222">
        <v>33</v>
      </c>
      <c r="J222">
        <v>0</v>
      </c>
      <c r="K222" t="s">
        <v>32</v>
      </c>
      <c r="L222">
        <v>3</v>
      </c>
      <c r="M222">
        <f>2021-MasterData4[[#This Row],[Year_Birth]]</f>
        <v>61</v>
      </c>
      <c r="N222" s="10">
        <v>24</v>
      </c>
      <c r="O222" s="10">
        <v>22</v>
      </c>
      <c r="P222" s="10">
        <v>0</v>
      </c>
      <c r="Q222" s="10">
        <v>4</v>
      </c>
      <c r="R222" s="10">
        <v>2</v>
      </c>
      <c r="S222" s="24">
        <f>MasterData4[[#This Row],[Kidhome]]+MasterData4[[#This Row],[Teenhome]]</f>
        <v>3</v>
      </c>
      <c r="T222" s="53">
        <v>1</v>
      </c>
      <c r="U222" s="53">
        <v>3</v>
      </c>
      <c r="V222" s="10">
        <f>SUM(MasterData4[[#This Row],[MntWines]:[MntSweetProducts]])</f>
        <v>52</v>
      </c>
      <c r="W222">
        <v>4</v>
      </c>
    </row>
    <row r="223" spans="1:23" x14ac:dyDescent="0.3">
      <c r="A223">
        <v>1103</v>
      </c>
      <c r="B223">
        <v>1976</v>
      </c>
      <c r="C223" t="s">
        <v>41</v>
      </c>
      <c r="D223" t="s">
        <v>33</v>
      </c>
      <c r="E223" s="1">
        <v>81929</v>
      </c>
      <c r="F223">
        <v>1</v>
      </c>
      <c r="G223">
        <v>0</v>
      </c>
      <c r="H223" s="3">
        <v>41181</v>
      </c>
      <c r="I223">
        <v>60</v>
      </c>
      <c r="J223">
        <v>0</v>
      </c>
      <c r="K223" t="s">
        <v>36</v>
      </c>
      <c r="L223">
        <v>4</v>
      </c>
      <c r="M223">
        <f>2021-MasterData4[[#This Row],[Year_Birth]]</f>
        <v>45</v>
      </c>
      <c r="N223" s="10">
        <v>1486</v>
      </c>
      <c r="O223" s="10">
        <v>278</v>
      </c>
      <c r="P223" s="10">
        <v>49</v>
      </c>
      <c r="Q223" s="10">
        <v>55</v>
      </c>
      <c r="R223" s="10">
        <v>0</v>
      </c>
      <c r="S223" s="24">
        <f>MasterData4[[#This Row],[Kidhome]]+MasterData4[[#This Row],[Teenhome]]</f>
        <v>1</v>
      </c>
      <c r="T223" s="53">
        <v>4</v>
      </c>
      <c r="U223" s="53">
        <v>10</v>
      </c>
      <c r="V223" s="10">
        <f>SUM(MasterData4[[#This Row],[MntWines]:[MntSweetProducts]])</f>
        <v>1868</v>
      </c>
      <c r="W223">
        <v>4</v>
      </c>
    </row>
    <row r="224" spans="1:23" x14ac:dyDescent="0.3">
      <c r="A224">
        <v>1109</v>
      </c>
      <c r="B224">
        <v>1982</v>
      </c>
      <c r="C224" t="s">
        <v>41</v>
      </c>
      <c r="D224" t="s">
        <v>35</v>
      </c>
      <c r="E224" s="1">
        <v>27590</v>
      </c>
      <c r="F224">
        <v>1</v>
      </c>
      <c r="G224">
        <v>0</v>
      </c>
      <c r="H224" s="3">
        <v>41387</v>
      </c>
      <c r="I224">
        <v>38</v>
      </c>
      <c r="J224">
        <v>0</v>
      </c>
      <c r="K224" t="s">
        <v>30</v>
      </c>
      <c r="L224">
        <v>1</v>
      </c>
      <c r="M224">
        <f>2021-MasterData4[[#This Row],[Year_Birth]]</f>
        <v>39</v>
      </c>
      <c r="N224" s="10">
        <v>6</v>
      </c>
      <c r="O224" s="10">
        <v>5</v>
      </c>
      <c r="P224" s="10">
        <v>0</v>
      </c>
      <c r="Q224" s="10">
        <v>0</v>
      </c>
      <c r="R224" s="10">
        <v>0</v>
      </c>
      <c r="S224" s="24">
        <f>MasterData4[[#This Row],[Kidhome]]+MasterData4[[#This Row],[Teenhome]]</f>
        <v>1</v>
      </c>
      <c r="T224" s="53">
        <v>0</v>
      </c>
      <c r="U224" s="53">
        <v>2</v>
      </c>
      <c r="V224" s="10">
        <f>SUM(MasterData4[[#This Row],[MntWines]:[MntSweetProducts]])</f>
        <v>11</v>
      </c>
      <c r="W224">
        <v>4</v>
      </c>
    </row>
    <row r="225" spans="1:23" x14ac:dyDescent="0.3">
      <c r="A225">
        <v>1118</v>
      </c>
      <c r="B225">
        <v>1956</v>
      </c>
      <c r="C225" t="s">
        <v>41</v>
      </c>
      <c r="D225" t="s">
        <v>33</v>
      </c>
      <c r="E225" s="1">
        <v>50965</v>
      </c>
      <c r="F225">
        <v>0</v>
      </c>
      <c r="G225">
        <v>1</v>
      </c>
      <c r="H225" s="3">
        <v>41325</v>
      </c>
      <c r="I225">
        <v>87</v>
      </c>
      <c r="J225">
        <v>0</v>
      </c>
      <c r="K225" t="s">
        <v>30</v>
      </c>
      <c r="L225">
        <v>10</v>
      </c>
      <c r="M225">
        <f>2021-MasterData4[[#This Row],[Year_Birth]]</f>
        <v>65</v>
      </c>
      <c r="N225" s="10">
        <v>544</v>
      </c>
      <c r="O225" s="10">
        <v>85</v>
      </c>
      <c r="P225" s="10">
        <v>8</v>
      </c>
      <c r="Q225" s="10">
        <v>13</v>
      </c>
      <c r="R225" s="10">
        <v>6</v>
      </c>
      <c r="S225" s="24">
        <f>MasterData4[[#This Row],[Kidhome]]+MasterData4[[#This Row],[Teenhome]]</f>
        <v>1</v>
      </c>
      <c r="T225" s="53">
        <v>4</v>
      </c>
      <c r="U225" s="53">
        <v>5</v>
      </c>
      <c r="V225" s="10">
        <f>SUM(MasterData4[[#This Row],[MntWines]:[MntSweetProducts]])</f>
        <v>656</v>
      </c>
      <c r="W225">
        <v>4</v>
      </c>
    </row>
    <row r="226" spans="1:23" x14ac:dyDescent="0.3">
      <c r="A226">
        <v>1127</v>
      </c>
      <c r="B226">
        <v>1973</v>
      </c>
      <c r="C226" t="s">
        <v>37</v>
      </c>
      <c r="D226" t="s">
        <v>33</v>
      </c>
      <c r="E226" s="1">
        <v>85844</v>
      </c>
      <c r="F226">
        <v>0</v>
      </c>
      <c r="G226">
        <v>0</v>
      </c>
      <c r="H226" s="3">
        <v>41788</v>
      </c>
      <c r="I226">
        <v>62</v>
      </c>
      <c r="J226">
        <v>0</v>
      </c>
      <c r="K226" t="s">
        <v>30</v>
      </c>
      <c r="L226">
        <v>6</v>
      </c>
      <c r="M226">
        <f>2021-MasterData4[[#This Row],[Year_Birth]]</f>
        <v>48</v>
      </c>
      <c r="N226" s="10">
        <v>938</v>
      </c>
      <c r="O226" s="10">
        <v>843</v>
      </c>
      <c r="P226" s="10">
        <v>25</v>
      </c>
      <c r="Q226" s="10">
        <v>19</v>
      </c>
      <c r="R226" s="10">
        <v>95</v>
      </c>
      <c r="S226" s="24">
        <f>MasterData4[[#This Row],[Kidhome]]+MasterData4[[#This Row],[Teenhome]]</f>
        <v>0</v>
      </c>
      <c r="T226" s="53">
        <v>6</v>
      </c>
      <c r="U226" s="53">
        <v>7</v>
      </c>
      <c r="V226" s="10">
        <f>SUM(MasterData4[[#This Row],[MntWines]:[MntSweetProducts]])</f>
        <v>1920</v>
      </c>
      <c r="W226">
        <v>5</v>
      </c>
    </row>
    <row r="227" spans="1:23" x14ac:dyDescent="0.3">
      <c r="A227">
        <v>1131</v>
      </c>
      <c r="B227">
        <v>1967</v>
      </c>
      <c r="C227" t="s">
        <v>37</v>
      </c>
      <c r="D227" t="s">
        <v>31</v>
      </c>
      <c r="E227" s="1">
        <v>52569</v>
      </c>
      <c r="F227">
        <v>0</v>
      </c>
      <c r="G227">
        <v>1</v>
      </c>
      <c r="H227" s="3">
        <v>41734</v>
      </c>
      <c r="I227">
        <v>54</v>
      </c>
      <c r="J227">
        <v>0</v>
      </c>
      <c r="K227" t="s">
        <v>43</v>
      </c>
      <c r="L227">
        <v>2</v>
      </c>
      <c r="M227">
        <f>2021-MasterData4[[#This Row],[Year_Birth]]</f>
        <v>54</v>
      </c>
      <c r="N227" s="10">
        <v>85</v>
      </c>
      <c r="O227" s="10">
        <v>3</v>
      </c>
      <c r="P227" s="10">
        <v>0</v>
      </c>
      <c r="Q227" s="10">
        <v>0</v>
      </c>
      <c r="R227" s="10">
        <v>0</v>
      </c>
      <c r="S227" s="24">
        <f>MasterData4[[#This Row],[Kidhome]]+MasterData4[[#This Row],[Teenhome]]</f>
        <v>1</v>
      </c>
      <c r="T227" s="53">
        <v>0</v>
      </c>
      <c r="U227" s="53">
        <v>4</v>
      </c>
      <c r="V227" s="10">
        <f>SUM(MasterData4[[#This Row],[MntWines]:[MntSweetProducts]])</f>
        <v>88</v>
      </c>
      <c r="W227">
        <v>5</v>
      </c>
    </row>
    <row r="228" spans="1:23" x14ac:dyDescent="0.3">
      <c r="A228">
        <v>1135</v>
      </c>
      <c r="B228">
        <v>1960</v>
      </c>
      <c r="C228" t="s">
        <v>41</v>
      </c>
      <c r="D228" t="s">
        <v>35</v>
      </c>
      <c r="E228" s="1">
        <v>17144</v>
      </c>
      <c r="F228">
        <v>1</v>
      </c>
      <c r="G228">
        <v>1</v>
      </c>
      <c r="H228" s="3">
        <v>41685</v>
      </c>
      <c r="I228">
        <v>96</v>
      </c>
      <c r="J228">
        <v>0</v>
      </c>
      <c r="K228" t="s">
        <v>32</v>
      </c>
      <c r="L228">
        <v>3</v>
      </c>
      <c r="M228">
        <f>2021-MasterData4[[#This Row],[Year_Birth]]</f>
        <v>61</v>
      </c>
      <c r="N228" s="10">
        <v>18</v>
      </c>
      <c r="O228" s="10">
        <v>19</v>
      </c>
      <c r="P228" s="10">
        <v>0</v>
      </c>
      <c r="Q228" s="10">
        <v>2</v>
      </c>
      <c r="R228" s="10">
        <v>2</v>
      </c>
      <c r="S228" s="24">
        <f>MasterData4[[#This Row],[Kidhome]]+MasterData4[[#This Row],[Teenhome]]</f>
        <v>2</v>
      </c>
      <c r="T228" s="53">
        <v>0</v>
      </c>
      <c r="U228" s="53">
        <v>4</v>
      </c>
      <c r="V228" s="10">
        <f>SUM(MasterData4[[#This Row],[MntWines]:[MntSweetProducts]])</f>
        <v>41</v>
      </c>
      <c r="W228">
        <v>4</v>
      </c>
    </row>
    <row r="229" spans="1:23" x14ac:dyDescent="0.3">
      <c r="A229">
        <v>1137</v>
      </c>
      <c r="B229">
        <v>1964</v>
      </c>
      <c r="C229" t="s">
        <v>28</v>
      </c>
      <c r="D229" t="s">
        <v>31</v>
      </c>
      <c r="E229" s="1">
        <v>81246</v>
      </c>
      <c r="F229">
        <v>0</v>
      </c>
      <c r="G229">
        <v>0</v>
      </c>
      <c r="H229" s="3">
        <v>41637</v>
      </c>
      <c r="I229">
        <v>87</v>
      </c>
      <c r="J229">
        <v>0</v>
      </c>
      <c r="K229" t="s">
        <v>30</v>
      </c>
      <c r="L229">
        <v>4</v>
      </c>
      <c r="M229">
        <f>2021-MasterData4[[#This Row],[Year_Birth]]</f>
        <v>57</v>
      </c>
      <c r="N229" s="10">
        <v>398</v>
      </c>
      <c r="O229" s="10">
        <v>537</v>
      </c>
      <c r="P229" s="10">
        <v>61</v>
      </c>
      <c r="Q229" s="10">
        <v>190</v>
      </c>
      <c r="R229" s="10">
        <v>156</v>
      </c>
      <c r="S229" s="24">
        <f>MasterData4[[#This Row],[Kidhome]]+MasterData4[[#This Row],[Teenhome]]</f>
        <v>0</v>
      </c>
      <c r="T229" s="53">
        <v>5</v>
      </c>
      <c r="U229" s="53">
        <v>7</v>
      </c>
      <c r="V229" s="10">
        <f>SUM(MasterData4[[#This Row],[MntWines]:[MntSweetProducts]])</f>
        <v>1342</v>
      </c>
      <c r="W229">
        <v>2</v>
      </c>
    </row>
    <row r="230" spans="1:23" x14ac:dyDescent="0.3">
      <c r="A230">
        <v>1139</v>
      </c>
      <c r="B230">
        <v>1984</v>
      </c>
      <c r="C230" t="s">
        <v>37</v>
      </c>
      <c r="D230" t="s">
        <v>33</v>
      </c>
      <c r="E230" s="1">
        <v>73356</v>
      </c>
      <c r="F230">
        <v>0</v>
      </c>
      <c r="G230">
        <v>0</v>
      </c>
      <c r="H230" s="3">
        <v>41676</v>
      </c>
      <c r="I230">
        <v>56</v>
      </c>
      <c r="J230">
        <v>0</v>
      </c>
      <c r="K230" t="s">
        <v>30</v>
      </c>
      <c r="L230">
        <v>5</v>
      </c>
      <c r="M230">
        <f>2021-MasterData4[[#This Row],[Year_Birth]]</f>
        <v>37</v>
      </c>
      <c r="N230" s="10">
        <v>1050</v>
      </c>
      <c r="O230" s="10">
        <v>322</v>
      </c>
      <c r="P230" s="10">
        <v>0</v>
      </c>
      <c r="Q230" s="10">
        <v>14</v>
      </c>
      <c r="R230" s="10">
        <v>14</v>
      </c>
      <c r="S230" s="24">
        <f>MasterData4[[#This Row],[Kidhome]]+MasterData4[[#This Row],[Teenhome]]</f>
        <v>0</v>
      </c>
      <c r="T230" s="53">
        <v>11</v>
      </c>
      <c r="U230" s="53">
        <v>5</v>
      </c>
      <c r="V230" s="10">
        <f>SUM(MasterData4[[#This Row],[MntWines]:[MntSweetProducts]])</f>
        <v>1400</v>
      </c>
      <c r="W230">
        <v>5</v>
      </c>
    </row>
    <row r="231" spans="1:23" x14ac:dyDescent="0.3">
      <c r="A231">
        <v>1142</v>
      </c>
      <c r="B231">
        <v>1953</v>
      </c>
      <c r="C231" t="s">
        <v>37</v>
      </c>
      <c r="D231" t="s">
        <v>33</v>
      </c>
      <c r="E231" s="1">
        <v>55707</v>
      </c>
      <c r="F231">
        <v>0</v>
      </c>
      <c r="G231">
        <v>1</v>
      </c>
      <c r="H231" s="3">
        <v>41630</v>
      </c>
      <c r="I231">
        <v>91</v>
      </c>
      <c r="J231">
        <v>0</v>
      </c>
      <c r="K231" t="s">
        <v>30</v>
      </c>
      <c r="L231">
        <v>3</v>
      </c>
      <c r="M231">
        <f>2021-MasterData4[[#This Row],[Year_Birth]]</f>
        <v>68</v>
      </c>
      <c r="N231" s="10">
        <v>208</v>
      </c>
      <c r="O231" s="10">
        <v>82</v>
      </c>
      <c r="P231" s="10">
        <v>30</v>
      </c>
      <c r="Q231" s="10">
        <v>7</v>
      </c>
      <c r="R231" s="10">
        <v>66</v>
      </c>
      <c r="S231" s="24">
        <f>MasterData4[[#This Row],[Kidhome]]+MasterData4[[#This Row],[Teenhome]]</f>
        <v>1</v>
      </c>
      <c r="T231" s="53">
        <v>2</v>
      </c>
      <c r="U231" s="53">
        <v>9</v>
      </c>
      <c r="V231" s="10">
        <f>SUM(MasterData4[[#This Row],[MntWines]:[MntSweetProducts]])</f>
        <v>393</v>
      </c>
      <c r="W231">
        <v>5</v>
      </c>
    </row>
    <row r="232" spans="1:23" x14ac:dyDescent="0.3">
      <c r="A232">
        <v>1143</v>
      </c>
      <c r="B232">
        <v>1972</v>
      </c>
      <c r="C232" t="s">
        <v>28</v>
      </c>
      <c r="D232" t="s">
        <v>33</v>
      </c>
      <c r="E232" s="1">
        <v>22063</v>
      </c>
      <c r="F232">
        <v>1</v>
      </c>
      <c r="G232">
        <v>0</v>
      </c>
      <c r="H232" s="3">
        <v>41494</v>
      </c>
      <c r="I232">
        <v>43</v>
      </c>
      <c r="J232">
        <v>0</v>
      </c>
      <c r="K232" t="s">
        <v>32</v>
      </c>
      <c r="L232">
        <v>2</v>
      </c>
      <c r="M232">
        <f>2021-MasterData4[[#This Row],[Year_Birth]]</f>
        <v>49</v>
      </c>
      <c r="N232" s="10">
        <v>7</v>
      </c>
      <c r="O232" s="10">
        <v>13</v>
      </c>
      <c r="P232" s="10">
        <v>3</v>
      </c>
      <c r="Q232" s="10">
        <v>10</v>
      </c>
      <c r="R232" s="10">
        <v>11</v>
      </c>
      <c r="S232" s="24">
        <f>MasterData4[[#This Row],[Kidhome]]+MasterData4[[#This Row],[Teenhome]]</f>
        <v>1</v>
      </c>
      <c r="T232" s="53">
        <v>0</v>
      </c>
      <c r="U232" s="53">
        <v>3</v>
      </c>
      <c r="V232" s="10">
        <f>SUM(MasterData4[[#This Row],[MntWines]:[MntSweetProducts]])</f>
        <v>44</v>
      </c>
      <c r="W232">
        <v>2</v>
      </c>
    </row>
    <row r="233" spans="1:23" x14ac:dyDescent="0.3">
      <c r="A233">
        <v>1146</v>
      </c>
      <c r="B233">
        <v>1949</v>
      </c>
      <c r="C233" t="s">
        <v>41</v>
      </c>
      <c r="D233" t="s">
        <v>35</v>
      </c>
      <c r="E233" s="1">
        <v>49912</v>
      </c>
      <c r="F233">
        <v>0</v>
      </c>
      <c r="G233">
        <v>1</v>
      </c>
      <c r="H233" s="3">
        <v>41159</v>
      </c>
      <c r="I233">
        <v>5</v>
      </c>
      <c r="J233">
        <v>0</v>
      </c>
      <c r="K233" t="s">
        <v>36</v>
      </c>
      <c r="L233">
        <v>10</v>
      </c>
      <c r="M233">
        <f>2021-MasterData4[[#This Row],[Year_Birth]]</f>
        <v>72</v>
      </c>
      <c r="N233" s="10">
        <v>520</v>
      </c>
      <c r="O233" s="10">
        <v>223</v>
      </c>
      <c r="P233" s="10">
        <v>32</v>
      </c>
      <c r="Q233" s="10">
        <v>8</v>
      </c>
      <c r="R233" s="10">
        <v>49</v>
      </c>
      <c r="S233" s="24">
        <f>MasterData4[[#This Row],[Kidhome]]+MasterData4[[#This Row],[Teenhome]]</f>
        <v>1</v>
      </c>
      <c r="T233" s="53">
        <v>5</v>
      </c>
      <c r="U233" s="53">
        <v>7</v>
      </c>
      <c r="V233" s="10">
        <f>SUM(MasterData4[[#This Row],[MntWines]:[MntSweetProducts]])</f>
        <v>832</v>
      </c>
      <c r="W233">
        <v>4</v>
      </c>
    </row>
    <row r="234" spans="1:23" x14ac:dyDescent="0.3">
      <c r="A234">
        <v>1150</v>
      </c>
      <c r="C234" t="s">
        <v>37</v>
      </c>
      <c r="D234" t="s">
        <v>35</v>
      </c>
      <c r="E234" s="1">
        <v>83532</v>
      </c>
      <c r="F234">
        <v>0</v>
      </c>
      <c r="G234">
        <v>0</v>
      </c>
      <c r="H234" s="3">
        <v>41543</v>
      </c>
      <c r="I234">
        <v>36</v>
      </c>
      <c r="J234">
        <v>0</v>
      </c>
      <c r="K234" t="s">
        <v>30</v>
      </c>
      <c r="L234">
        <v>4</v>
      </c>
      <c r="N234" s="10">
        <v>755</v>
      </c>
      <c r="O234" s="10">
        <v>562</v>
      </c>
      <c r="P234" s="10">
        <v>104</v>
      </c>
      <c r="Q234" s="10">
        <v>144</v>
      </c>
      <c r="R234" s="10">
        <v>64</v>
      </c>
      <c r="S234" s="24">
        <f>MasterData4[[#This Row],[Kidhome]]+MasterData4[[#This Row],[Teenhome]]</f>
        <v>0</v>
      </c>
      <c r="T234" s="53">
        <v>6</v>
      </c>
      <c r="U234" s="53">
        <v>4</v>
      </c>
      <c r="V234" s="10">
        <f>SUM(MasterData4[[#This Row],[MntWines]:[MntSweetProducts]])</f>
        <v>1629</v>
      </c>
      <c r="W234">
        <v>5</v>
      </c>
    </row>
    <row r="235" spans="1:23" x14ac:dyDescent="0.3">
      <c r="A235">
        <v>1158</v>
      </c>
      <c r="B235">
        <v>1966</v>
      </c>
      <c r="C235" t="s">
        <v>28</v>
      </c>
      <c r="D235" t="s">
        <v>29</v>
      </c>
      <c r="E235" s="1">
        <v>48877</v>
      </c>
      <c r="F235">
        <v>0</v>
      </c>
      <c r="G235">
        <v>1</v>
      </c>
      <c r="H235" s="3">
        <v>41644</v>
      </c>
      <c r="I235">
        <v>27</v>
      </c>
      <c r="J235">
        <v>0</v>
      </c>
      <c r="K235" t="s">
        <v>30</v>
      </c>
      <c r="L235">
        <v>3</v>
      </c>
      <c r="M235">
        <f>2021-MasterData4[[#This Row],[Year_Birth]]</f>
        <v>55</v>
      </c>
      <c r="N235" s="10">
        <v>102</v>
      </c>
      <c r="O235" s="10">
        <v>15</v>
      </c>
      <c r="P235" s="10">
        <v>2</v>
      </c>
      <c r="Q235" s="10">
        <v>1</v>
      </c>
      <c r="R235" s="10">
        <v>0</v>
      </c>
      <c r="S235" s="24">
        <f>MasterData4[[#This Row],[Kidhome]]+MasterData4[[#This Row],[Teenhome]]</f>
        <v>1</v>
      </c>
      <c r="T235" s="53">
        <v>0</v>
      </c>
      <c r="U235" s="53">
        <v>4</v>
      </c>
      <c r="V235" s="10">
        <f>SUM(MasterData4[[#This Row],[MntWines]:[MntSweetProducts]])</f>
        <v>120</v>
      </c>
      <c r="W235">
        <v>2</v>
      </c>
    </row>
    <row r="236" spans="1:23" x14ac:dyDescent="0.3">
      <c r="A236">
        <v>1160</v>
      </c>
      <c r="B236">
        <v>1970</v>
      </c>
      <c r="C236" t="s">
        <v>28</v>
      </c>
      <c r="D236" t="s">
        <v>33</v>
      </c>
      <c r="E236" s="1">
        <v>13260</v>
      </c>
      <c r="F236">
        <v>1</v>
      </c>
      <c r="G236">
        <v>1</v>
      </c>
      <c r="H236" s="3">
        <v>41509</v>
      </c>
      <c r="I236">
        <v>48</v>
      </c>
      <c r="J236">
        <v>0</v>
      </c>
      <c r="K236" t="s">
        <v>30</v>
      </c>
      <c r="L236">
        <v>3</v>
      </c>
      <c r="M236">
        <f>2021-MasterData4[[#This Row],[Year_Birth]]</f>
        <v>51</v>
      </c>
      <c r="N236" s="10">
        <v>9</v>
      </c>
      <c r="O236" s="10">
        <v>17</v>
      </c>
      <c r="P236" s="10">
        <v>10</v>
      </c>
      <c r="Q236" s="10">
        <v>4</v>
      </c>
      <c r="R236" s="10">
        <v>2</v>
      </c>
      <c r="S236" s="24">
        <f>MasterData4[[#This Row],[Kidhome]]+MasterData4[[#This Row],[Teenhome]]</f>
        <v>2</v>
      </c>
      <c r="T236" s="53">
        <v>0</v>
      </c>
      <c r="U236" s="53">
        <v>3</v>
      </c>
      <c r="V236" s="10">
        <f>SUM(MasterData4[[#This Row],[MntWines]:[MntSweetProducts]])</f>
        <v>42</v>
      </c>
      <c r="W236">
        <v>2</v>
      </c>
    </row>
    <row r="237" spans="1:23" x14ac:dyDescent="0.3">
      <c r="A237">
        <v>1162</v>
      </c>
      <c r="B237">
        <v>1987</v>
      </c>
      <c r="C237" t="s">
        <v>37</v>
      </c>
      <c r="D237" t="s">
        <v>31</v>
      </c>
      <c r="E237" s="1">
        <v>42000</v>
      </c>
      <c r="F237">
        <v>0</v>
      </c>
      <c r="G237">
        <v>0</v>
      </c>
      <c r="H237" s="3">
        <v>41284</v>
      </c>
      <c r="I237">
        <v>23</v>
      </c>
      <c r="J237">
        <v>0</v>
      </c>
      <c r="K237" t="s">
        <v>30</v>
      </c>
      <c r="L237">
        <v>5</v>
      </c>
      <c r="M237">
        <f>2021-MasterData4[[#This Row],[Year_Birth]]</f>
        <v>34</v>
      </c>
      <c r="N237" s="10">
        <v>124</v>
      </c>
      <c r="O237" s="10">
        <v>267</v>
      </c>
      <c r="P237" s="10">
        <v>85</v>
      </c>
      <c r="Q237" s="10">
        <v>83</v>
      </c>
      <c r="R237" s="10">
        <v>59</v>
      </c>
      <c r="S237" s="24">
        <f>MasterData4[[#This Row],[Kidhome]]+MasterData4[[#This Row],[Teenhome]]</f>
        <v>0</v>
      </c>
      <c r="T237" s="53">
        <v>2</v>
      </c>
      <c r="U237" s="53">
        <v>11</v>
      </c>
      <c r="V237" s="10">
        <f>SUM(MasterData4[[#This Row],[MntWines]:[MntSweetProducts]])</f>
        <v>618</v>
      </c>
      <c r="W237">
        <v>5</v>
      </c>
    </row>
    <row r="238" spans="1:23" x14ac:dyDescent="0.3">
      <c r="A238">
        <v>1165</v>
      </c>
      <c r="B238">
        <v>1958</v>
      </c>
      <c r="C238" t="s">
        <v>37</v>
      </c>
      <c r="D238" t="s">
        <v>31</v>
      </c>
      <c r="E238" s="1">
        <v>50729</v>
      </c>
      <c r="F238">
        <v>1</v>
      </c>
      <c r="G238">
        <v>1</v>
      </c>
      <c r="H238" s="3">
        <v>41396</v>
      </c>
      <c r="I238">
        <v>62</v>
      </c>
      <c r="J238">
        <v>0</v>
      </c>
      <c r="K238" t="s">
        <v>43</v>
      </c>
      <c r="L238">
        <v>6</v>
      </c>
      <c r="M238">
        <f>2021-MasterData4[[#This Row],[Year_Birth]]</f>
        <v>63</v>
      </c>
      <c r="N238" s="10">
        <v>239</v>
      </c>
      <c r="O238" s="10">
        <v>143</v>
      </c>
      <c r="P238" s="10">
        <v>45</v>
      </c>
      <c r="Q238" s="10">
        <v>13</v>
      </c>
      <c r="R238" s="10">
        <v>4</v>
      </c>
      <c r="S238" s="24">
        <f>MasterData4[[#This Row],[Kidhome]]+MasterData4[[#This Row],[Teenhome]]</f>
        <v>2</v>
      </c>
      <c r="T238" s="53">
        <v>2</v>
      </c>
      <c r="U238" s="53">
        <v>7</v>
      </c>
      <c r="V238" s="10">
        <f>SUM(MasterData4[[#This Row],[MntWines]:[MntSweetProducts]])</f>
        <v>444</v>
      </c>
      <c r="W238">
        <v>5</v>
      </c>
    </row>
    <row r="239" spans="1:23" x14ac:dyDescent="0.3">
      <c r="A239">
        <v>1168</v>
      </c>
      <c r="B239">
        <v>1978</v>
      </c>
      <c r="C239" t="s">
        <v>37</v>
      </c>
      <c r="D239" t="s">
        <v>33</v>
      </c>
      <c r="E239" s="1">
        <v>72159</v>
      </c>
      <c r="F239">
        <v>0</v>
      </c>
      <c r="G239">
        <v>0</v>
      </c>
      <c r="H239" s="3">
        <v>41211</v>
      </c>
      <c r="I239">
        <v>62</v>
      </c>
      <c r="J239">
        <v>0</v>
      </c>
      <c r="K239" t="s">
        <v>30</v>
      </c>
      <c r="L239">
        <v>4</v>
      </c>
      <c r="M239">
        <f>2021-MasterData4[[#This Row],[Year_Birth]]</f>
        <v>43</v>
      </c>
      <c r="N239" s="10">
        <v>322</v>
      </c>
      <c r="O239" s="10">
        <v>899</v>
      </c>
      <c r="P239" s="10">
        <v>34</v>
      </c>
      <c r="Q239" s="10">
        <v>53</v>
      </c>
      <c r="R239" s="10">
        <v>40</v>
      </c>
      <c r="S239" s="24">
        <f>MasterData4[[#This Row],[Kidhome]]+MasterData4[[#This Row],[Teenhome]]</f>
        <v>0</v>
      </c>
      <c r="T239" s="53">
        <v>6</v>
      </c>
      <c r="U239" s="53">
        <v>10</v>
      </c>
      <c r="V239" s="10">
        <f>SUM(MasterData4[[#This Row],[MntWines]:[MntSweetProducts]])</f>
        <v>1348</v>
      </c>
      <c r="W239">
        <v>5</v>
      </c>
    </row>
    <row r="240" spans="1:23" x14ac:dyDescent="0.3">
      <c r="A240">
        <v>1170</v>
      </c>
      <c r="B240">
        <v>1975</v>
      </c>
      <c r="C240" t="s">
        <v>28</v>
      </c>
      <c r="D240" t="s">
        <v>33</v>
      </c>
      <c r="E240" s="1">
        <v>27573</v>
      </c>
      <c r="F240">
        <v>1</v>
      </c>
      <c r="G240">
        <v>0</v>
      </c>
      <c r="H240" s="3">
        <v>41358</v>
      </c>
      <c r="I240">
        <v>45</v>
      </c>
      <c r="J240">
        <v>0</v>
      </c>
      <c r="K240" t="s">
        <v>30</v>
      </c>
      <c r="L240">
        <v>5</v>
      </c>
      <c r="M240">
        <f>2021-MasterData4[[#This Row],[Year_Birth]]</f>
        <v>46</v>
      </c>
      <c r="N240" s="10">
        <v>50</v>
      </c>
      <c r="O240" s="10">
        <v>110</v>
      </c>
      <c r="P240" s="10">
        <v>39</v>
      </c>
      <c r="Q240" s="10">
        <v>15</v>
      </c>
      <c r="R240" s="10">
        <v>15</v>
      </c>
      <c r="S240" s="24">
        <f>MasterData4[[#This Row],[Kidhome]]+MasterData4[[#This Row],[Teenhome]]</f>
        <v>1</v>
      </c>
      <c r="T240" s="53">
        <v>1</v>
      </c>
      <c r="U240" s="53">
        <v>4</v>
      </c>
      <c r="V240" s="10">
        <f>SUM(MasterData4[[#This Row],[MntWines]:[MntSweetProducts]])</f>
        <v>229</v>
      </c>
      <c r="W240">
        <v>2</v>
      </c>
    </row>
    <row r="241" spans="1:23" x14ac:dyDescent="0.3">
      <c r="A241">
        <v>1172</v>
      </c>
      <c r="B241">
        <v>1983</v>
      </c>
      <c r="C241" t="s">
        <v>37</v>
      </c>
      <c r="D241" t="s">
        <v>33</v>
      </c>
      <c r="E241" s="1">
        <v>92491</v>
      </c>
      <c r="F241">
        <v>0</v>
      </c>
      <c r="G241">
        <v>0</v>
      </c>
      <c r="H241" s="3">
        <v>41395</v>
      </c>
      <c r="I241">
        <v>71</v>
      </c>
      <c r="J241">
        <v>0</v>
      </c>
      <c r="K241" t="s">
        <v>30</v>
      </c>
      <c r="L241">
        <v>7</v>
      </c>
      <c r="M241">
        <f>2021-MasterData4[[#This Row],[Year_Birth]]</f>
        <v>38</v>
      </c>
      <c r="N241" s="10">
        <v>979</v>
      </c>
      <c r="O241" s="10">
        <v>935</v>
      </c>
      <c r="P241" s="10">
        <v>29</v>
      </c>
      <c r="Q241" s="10">
        <v>44</v>
      </c>
      <c r="R241" s="10">
        <v>25</v>
      </c>
      <c r="S241" s="24">
        <f>MasterData4[[#This Row],[Kidhome]]+MasterData4[[#This Row],[Teenhome]]</f>
        <v>0</v>
      </c>
      <c r="T241" s="53">
        <v>5</v>
      </c>
      <c r="U241" s="53">
        <v>12</v>
      </c>
      <c r="V241" s="10">
        <f>SUM(MasterData4[[#This Row],[MntWines]:[MntSweetProducts]])</f>
        <v>2012</v>
      </c>
      <c r="W241">
        <v>5</v>
      </c>
    </row>
    <row r="242" spans="1:23" x14ac:dyDescent="0.3">
      <c r="A242">
        <v>1173</v>
      </c>
      <c r="B242">
        <v>1947</v>
      </c>
      <c r="C242" t="s">
        <v>41</v>
      </c>
      <c r="D242" t="s">
        <v>35</v>
      </c>
      <c r="E242" s="1">
        <v>77632</v>
      </c>
      <c r="F242">
        <v>0</v>
      </c>
      <c r="G242">
        <v>0</v>
      </c>
      <c r="H242" s="3">
        <v>41343</v>
      </c>
      <c r="I242">
        <v>73</v>
      </c>
      <c r="J242">
        <v>0</v>
      </c>
      <c r="K242" t="s">
        <v>30</v>
      </c>
      <c r="L242">
        <v>4</v>
      </c>
      <c r="M242">
        <f>2021-MasterData4[[#This Row],[Year_Birth]]</f>
        <v>74</v>
      </c>
      <c r="N242" s="10">
        <v>1200</v>
      </c>
      <c r="O242" s="10">
        <v>758</v>
      </c>
      <c r="P242" s="10">
        <v>0</v>
      </c>
      <c r="Q242" s="10">
        <v>105</v>
      </c>
      <c r="R242" s="10">
        <v>42</v>
      </c>
      <c r="S242" s="24">
        <f>MasterData4[[#This Row],[Kidhome]]+MasterData4[[#This Row],[Teenhome]]</f>
        <v>0</v>
      </c>
      <c r="T242" s="53">
        <v>2</v>
      </c>
      <c r="U242" s="53">
        <v>6</v>
      </c>
      <c r="V242" s="10">
        <f>SUM(MasterData4[[#This Row],[MntWines]:[MntSweetProducts]])</f>
        <v>2105</v>
      </c>
      <c r="W242">
        <v>4</v>
      </c>
    </row>
    <row r="243" spans="1:23" x14ac:dyDescent="0.3">
      <c r="A243">
        <v>1175</v>
      </c>
      <c r="B243">
        <v>1983</v>
      </c>
      <c r="C243" t="s">
        <v>41</v>
      </c>
      <c r="D243" t="s">
        <v>33</v>
      </c>
      <c r="E243" s="1">
        <v>36262</v>
      </c>
      <c r="F243">
        <v>0</v>
      </c>
      <c r="G243">
        <v>0</v>
      </c>
      <c r="H243" s="3">
        <v>41537</v>
      </c>
      <c r="I243">
        <v>24</v>
      </c>
      <c r="J243">
        <v>0</v>
      </c>
      <c r="K243" t="s">
        <v>30</v>
      </c>
      <c r="L243">
        <v>3</v>
      </c>
      <c r="M243">
        <f>2021-MasterData4[[#This Row],[Year_Birth]]</f>
        <v>38</v>
      </c>
      <c r="N243" s="10">
        <v>88</v>
      </c>
      <c r="O243" s="10">
        <v>54</v>
      </c>
      <c r="P243" s="10">
        <v>64</v>
      </c>
      <c r="Q243" s="10">
        <v>39</v>
      </c>
      <c r="R243" s="10">
        <v>28</v>
      </c>
      <c r="S243" s="24">
        <f>MasterData4[[#This Row],[Kidhome]]+MasterData4[[#This Row],[Teenhome]]</f>
        <v>0</v>
      </c>
      <c r="T243" s="53">
        <v>5</v>
      </c>
      <c r="U243" s="53">
        <v>3</v>
      </c>
      <c r="V243" s="10">
        <f>SUM(MasterData4[[#This Row],[MntWines]:[MntSweetProducts]])</f>
        <v>273</v>
      </c>
      <c r="W243">
        <v>4</v>
      </c>
    </row>
    <row r="244" spans="1:23" x14ac:dyDescent="0.3">
      <c r="A244">
        <v>1176</v>
      </c>
      <c r="B244">
        <v>1973</v>
      </c>
      <c r="C244" t="s">
        <v>28</v>
      </c>
      <c r="D244" t="s">
        <v>33</v>
      </c>
      <c r="E244" s="1">
        <v>26228</v>
      </c>
      <c r="F244">
        <v>1</v>
      </c>
      <c r="G244">
        <v>0</v>
      </c>
      <c r="H244" s="3">
        <v>41539</v>
      </c>
      <c r="I244">
        <v>50</v>
      </c>
      <c r="J244">
        <v>0</v>
      </c>
      <c r="K244" t="s">
        <v>30</v>
      </c>
      <c r="L244">
        <v>1</v>
      </c>
      <c r="M244">
        <f>2021-MasterData4[[#This Row],[Year_Birth]]</f>
        <v>48</v>
      </c>
      <c r="N244" s="10">
        <v>2</v>
      </c>
      <c r="O244" s="10">
        <v>4</v>
      </c>
      <c r="P244" s="10">
        <v>3</v>
      </c>
      <c r="Q244" s="10">
        <v>6</v>
      </c>
      <c r="R244" s="10">
        <v>1</v>
      </c>
      <c r="S244" s="24">
        <f>MasterData4[[#This Row],[Kidhome]]+MasterData4[[#This Row],[Teenhome]]</f>
        <v>1</v>
      </c>
      <c r="T244" s="53">
        <v>0</v>
      </c>
      <c r="U244" s="53">
        <v>2</v>
      </c>
      <c r="V244" s="10">
        <f>SUM(MasterData4[[#This Row],[MntWines]:[MntSweetProducts]])</f>
        <v>16</v>
      </c>
      <c r="W244">
        <v>2</v>
      </c>
    </row>
    <row r="245" spans="1:23" x14ac:dyDescent="0.3">
      <c r="A245">
        <v>1177</v>
      </c>
      <c r="B245">
        <v>1966</v>
      </c>
      <c r="C245" t="s">
        <v>41</v>
      </c>
      <c r="D245" t="s">
        <v>35</v>
      </c>
      <c r="E245" s="1">
        <v>49618</v>
      </c>
      <c r="F245">
        <v>1</v>
      </c>
      <c r="G245">
        <v>1</v>
      </c>
      <c r="H245" s="3">
        <v>41300</v>
      </c>
      <c r="I245">
        <v>77</v>
      </c>
      <c r="J245">
        <v>0</v>
      </c>
      <c r="K245" t="s">
        <v>30</v>
      </c>
      <c r="L245">
        <v>3</v>
      </c>
      <c r="M245">
        <f>2021-MasterData4[[#This Row],[Year_Birth]]</f>
        <v>55</v>
      </c>
      <c r="N245" s="10">
        <v>80</v>
      </c>
      <c r="O245" s="10">
        <v>26</v>
      </c>
      <c r="P245" s="10">
        <v>4</v>
      </c>
      <c r="Q245" s="10">
        <v>3</v>
      </c>
      <c r="R245" s="10">
        <v>2</v>
      </c>
      <c r="S245" s="24">
        <f>MasterData4[[#This Row],[Kidhome]]+MasterData4[[#This Row],[Teenhome]]</f>
        <v>2</v>
      </c>
      <c r="T245" s="53">
        <v>1</v>
      </c>
      <c r="U245" s="53">
        <v>3</v>
      </c>
      <c r="V245" s="10">
        <f>SUM(MasterData4[[#This Row],[MntWines]:[MntSweetProducts]])</f>
        <v>115</v>
      </c>
      <c r="W245">
        <v>4</v>
      </c>
    </row>
    <row r="246" spans="1:23" x14ac:dyDescent="0.3">
      <c r="A246">
        <v>1183</v>
      </c>
      <c r="B246">
        <v>1949</v>
      </c>
      <c r="C246" t="s">
        <v>41</v>
      </c>
      <c r="D246" t="s">
        <v>33</v>
      </c>
      <c r="E246" s="1">
        <v>36408</v>
      </c>
      <c r="F246">
        <v>1</v>
      </c>
      <c r="G246">
        <v>1</v>
      </c>
      <c r="H246" s="3">
        <v>41538</v>
      </c>
      <c r="I246">
        <v>11</v>
      </c>
      <c r="J246">
        <v>0</v>
      </c>
      <c r="K246" t="s">
        <v>39</v>
      </c>
      <c r="L246">
        <v>1</v>
      </c>
      <c r="M246">
        <f>2021-MasterData4[[#This Row],[Year_Birth]]</f>
        <v>72</v>
      </c>
      <c r="N246" s="10">
        <v>9</v>
      </c>
      <c r="O246" s="10">
        <v>4</v>
      </c>
      <c r="P246" s="10">
        <v>3</v>
      </c>
      <c r="Q246" s="10">
        <v>1</v>
      </c>
      <c r="R246" s="10">
        <v>2</v>
      </c>
      <c r="S246" s="24">
        <f>MasterData4[[#This Row],[Kidhome]]+MasterData4[[#This Row],[Teenhome]]</f>
        <v>2</v>
      </c>
      <c r="T246" s="53">
        <v>0</v>
      </c>
      <c r="U246" s="53">
        <v>2</v>
      </c>
      <c r="V246" s="10">
        <f>SUM(MasterData4[[#This Row],[MntWines]:[MntSweetProducts]])</f>
        <v>19</v>
      </c>
      <c r="W246">
        <v>4</v>
      </c>
    </row>
    <row r="247" spans="1:23" x14ac:dyDescent="0.3">
      <c r="A247">
        <v>1184</v>
      </c>
      <c r="B247">
        <v>1968</v>
      </c>
      <c r="C247" t="s">
        <v>37</v>
      </c>
      <c r="D247" t="s">
        <v>29</v>
      </c>
      <c r="E247" s="1">
        <v>69674</v>
      </c>
      <c r="F247">
        <v>0</v>
      </c>
      <c r="G247">
        <v>2</v>
      </c>
      <c r="H247" s="3">
        <v>41416</v>
      </c>
      <c r="I247">
        <v>46</v>
      </c>
      <c r="J247">
        <v>0</v>
      </c>
      <c r="K247" t="s">
        <v>43</v>
      </c>
      <c r="L247">
        <v>10</v>
      </c>
      <c r="M247">
        <f>2021-MasterData4[[#This Row],[Year_Birth]]</f>
        <v>53</v>
      </c>
      <c r="N247" s="10">
        <v>554</v>
      </c>
      <c r="O247" s="10">
        <v>215</v>
      </c>
      <c r="P247" s="10">
        <v>11</v>
      </c>
      <c r="Q247" s="10">
        <v>41</v>
      </c>
      <c r="R247" s="10">
        <v>0</v>
      </c>
      <c r="S247" s="24">
        <f>MasterData4[[#This Row],[Kidhome]]+MasterData4[[#This Row],[Teenhome]]</f>
        <v>2</v>
      </c>
      <c r="T247" s="53">
        <v>2</v>
      </c>
      <c r="U247" s="53">
        <v>10</v>
      </c>
      <c r="V247" s="10">
        <f>SUM(MasterData4[[#This Row],[MntWines]:[MntSweetProducts]])</f>
        <v>821</v>
      </c>
      <c r="W247">
        <v>5</v>
      </c>
    </row>
    <row r="248" spans="1:23" x14ac:dyDescent="0.3">
      <c r="A248">
        <v>1204</v>
      </c>
      <c r="B248">
        <v>1970</v>
      </c>
      <c r="C248" t="s">
        <v>37</v>
      </c>
      <c r="D248" t="s">
        <v>33</v>
      </c>
      <c r="E248" s="1">
        <v>67536</v>
      </c>
      <c r="F248">
        <v>0</v>
      </c>
      <c r="G248">
        <v>1</v>
      </c>
      <c r="H248" s="3">
        <v>41416</v>
      </c>
      <c r="I248">
        <v>45</v>
      </c>
      <c r="J248">
        <v>0</v>
      </c>
      <c r="K248" t="s">
        <v>43</v>
      </c>
      <c r="L248">
        <v>11</v>
      </c>
      <c r="M248">
        <f>2021-MasterData4[[#This Row],[Year_Birth]]</f>
        <v>51</v>
      </c>
      <c r="N248" s="10">
        <v>1253</v>
      </c>
      <c r="O248" s="10">
        <v>447</v>
      </c>
      <c r="P248" s="10">
        <v>23</v>
      </c>
      <c r="Q248" s="10">
        <v>0</v>
      </c>
      <c r="R248" s="10">
        <v>71</v>
      </c>
      <c r="S248" s="24">
        <f>MasterData4[[#This Row],[Kidhome]]+MasterData4[[#This Row],[Teenhome]]</f>
        <v>1</v>
      </c>
      <c r="T248" s="53">
        <v>5</v>
      </c>
      <c r="U248" s="53">
        <v>11</v>
      </c>
      <c r="V248" s="10">
        <f>SUM(MasterData4[[#This Row],[MntWines]:[MntSweetProducts]])</f>
        <v>1794</v>
      </c>
      <c r="W248">
        <v>5</v>
      </c>
    </row>
    <row r="249" spans="1:23" x14ac:dyDescent="0.3">
      <c r="A249">
        <v>1212</v>
      </c>
      <c r="B249">
        <v>1973</v>
      </c>
      <c r="C249" t="s">
        <v>28</v>
      </c>
      <c r="D249" t="s">
        <v>33</v>
      </c>
      <c r="E249" s="1">
        <v>52845</v>
      </c>
      <c r="F249">
        <v>1</v>
      </c>
      <c r="G249">
        <v>0</v>
      </c>
      <c r="H249" s="3">
        <v>41499</v>
      </c>
      <c r="I249">
        <v>7</v>
      </c>
      <c r="J249">
        <v>0</v>
      </c>
      <c r="K249" t="s">
        <v>30</v>
      </c>
      <c r="L249">
        <v>8</v>
      </c>
      <c r="M249">
        <f>2021-MasterData4[[#This Row],[Year_Birth]]</f>
        <v>48</v>
      </c>
      <c r="N249" s="10">
        <v>384</v>
      </c>
      <c r="O249" s="10">
        <v>292</v>
      </c>
      <c r="P249" s="10">
        <v>130</v>
      </c>
      <c r="Q249" s="10">
        <v>25</v>
      </c>
      <c r="R249" s="10">
        <v>41</v>
      </c>
      <c r="S249" s="24">
        <f>MasterData4[[#This Row],[Kidhome]]+MasterData4[[#This Row],[Teenhome]]</f>
        <v>1</v>
      </c>
      <c r="T249" s="53">
        <v>8</v>
      </c>
      <c r="U249" s="53">
        <v>6</v>
      </c>
      <c r="V249" s="10">
        <f>SUM(MasterData4[[#This Row],[MntWines]:[MntSweetProducts]])</f>
        <v>872</v>
      </c>
      <c r="W249">
        <v>2</v>
      </c>
    </row>
    <row r="250" spans="1:23" x14ac:dyDescent="0.3">
      <c r="A250">
        <v>1215</v>
      </c>
      <c r="B250">
        <v>1978</v>
      </c>
      <c r="C250" t="s">
        <v>28</v>
      </c>
      <c r="D250" t="s">
        <v>35</v>
      </c>
      <c r="E250" s="1">
        <v>70440</v>
      </c>
      <c r="F250">
        <v>0</v>
      </c>
      <c r="G250">
        <v>0</v>
      </c>
      <c r="H250" s="3">
        <v>41555</v>
      </c>
      <c r="I250">
        <v>49</v>
      </c>
      <c r="J250">
        <v>0</v>
      </c>
      <c r="K250" t="s">
        <v>30</v>
      </c>
      <c r="L250">
        <v>5</v>
      </c>
      <c r="M250">
        <f>2021-MasterData4[[#This Row],[Year_Birth]]</f>
        <v>43</v>
      </c>
      <c r="N250" s="10">
        <v>690</v>
      </c>
      <c r="O250" s="10">
        <v>499</v>
      </c>
      <c r="P250" s="10">
        <v>76</v>
      </c>
      <c r="Q250" s="10">
        <v>117</v>
      </c>
      <c r="R250" s="10">
        <v>102</v>
      </c>
      <c r="S250" s="24">
        <f>MasterData4[[#This Row],[Kidhome]]+MasterData4[[#This Row],[Teenhome]]</f>
        <v>0</v>
      </c>
      <c r="T250" s="53">
        <v>10</v>
      </c>
      <c r="U250" s="53">
        <v>7</v>
      </c>
      <c r="V250" s="10">
        <f>SUM(MasterData4[[#This Row],[MntWines]:[MntSweetProducts]])</f>
        <v>1484</v>
      </c>
      <c r="W250">
        <v>2</v>
      </c>
    </row>
    <row r="251" spans="1:23" x14ac:dyDescent="0.3">
      <c r="A251">
        <v>1225</v>
      </c>
      <c r="B251">
        <v>1963</v>
      </c>
      <c r="C251" t="s">
        <v>28</v>
      </c>
      <c r="D251" t="s">
        <v>33</v>
      </c>
      <c r="E251" s="1">
        <v>80124</v>
      </c>
      <c r="F251">
        <v>0</v>
      </c>
      <c r="G251">
        <v>0</v>
      </c>
      <c r="H251" s="3">
        <v>41816</v>
      </c>
      <c r="I251">
        <v>47</v>
      </c>
      <c r="J251">
        <v>0</v>
      </c>
      <c r="K251" t="s">
        <v>43</v>
      </c>
      <c r="L251">
        <v>3</v>
      </c>
      <c r="M251">
        <f>2021-MasterData4[[#This Row],[Year_Birth]]</f>
        <v>58</v>
      </c>
      <c r="N251" s="10">
        <v>483</v>
      </c>
      <c r="O251" s="10">
        <v>398</v>
      </c>
      <c r="P251" s="10">
        <v>205</v>
      </c>
      <c r="Q251" s="10">
        <v>84</v>
      </c>
      <c r="R251" s="10">
        <v>84</v>
      </c>
      <c r="S251" s="24">
        <f>MasterData4[[#This Row],[Kidhome]]+MasterData4[[#This Row],[Teenhome]]</f>
        <v>0</v>
      </c>
      <c r="T251" s="53">
        <v>7</v>
      </c>
      <c r="U251" s="53">
        <v>8</v>
      </c>
      <c r="V251" s="10">
        <f>SUM(MasterData4[[#This Row],[MntWines]:[MntSweetProducts]])</f>
        <v>1254</v>
      </c>
      <c r="W251">
        <v>2</v>
      </c>
    </row>
    <row r="252" spans="1:23" x14ac:dyDescent="0.3">
      <c r="A252">
        <v>1232</v>
      </c>
      <c r="B252">
        <v>1982</v>
      </c>
      <c r="C252" t="s">
        <v>37</v>
      </c>
      <c r="D252" t="s">
        <v>35</v>
      </c>
      <c r="E252" s="1">
        <v>70038</v>
      </c>
      <c r="F252">
        <v>0</v>
      </c>
      <c r="G252">
        <v>0</v>
      </c>
      <c r="H252" s="3">
        <v>41572</v>
      </c>
      <c r="I252">
        <v>54</v>
      </c>
      <c r="J252">
        <v>0</v>
      </c>
      <c r="K252" t="s">
        <v>39</v>
      </c>
      <c r="L252">
        <v>4</v>
      </c>
      <c r="M252">
        <f>2021-MasterData4[[#This Row],[Year_Birth]]</f>
        <v>39</v>
      </c>
      <c r="N252" s="10">
        <v>587</v>
      </c>
      <c r="O252" s="10">
        <v>348</v>
      </c>
      <c r="P252" s="10">
        <v>71</v>
      </c>
      <c r="Q252" s="10">
        <v>54</v>
      </c>
      <c r="R252" s="10">
        <v>54</v>
      </c>
      <c r="S252" s="24">
        <f>MasterData4[[#This Row],[Kidhome]]+MasterData4[[#This Row],[Teenhome]]</f>
        <v>0</v>
      </c>
      <c r="T252" s="53">
        <v>4</v>
      </c>
      <c r="U252" s="53">
        <v>8</v>
      </c>
      <c r="V252" s="10">
        <f>SUM(MasterData4[[#This Row],[MntWines]:[MntSweetProducts]])</f>
        <v>1114</v>
      </c>
      <c r="W252">
        <v>5</v>
      </c>
    </row>
    <row r="253" spans="1:23" x14ac:dyDescent="0.3">
      <c r="A253">
        <v>1241</v>
      </c>
      <c r="B253">
        <v>1984</v>
      </c>
      <c r="C253" t="s">
        <v>38</v>
      </c>
      <c r="D253" t="s">
        <v>33</v>
      </c>
      <c r="E253" s="2">
        <v>14796</v>
      </c>
      <c r="F253">
        <v>1</v>
      </c>
      <c r="G253">
        <v>0</v>
      </c>
      <c r="H253" s="3">
        <v>41169</v>
      </c>
      <c r="I253">
        <v>1</v>
      </c>
      <c r="J253">
        <v>0</v>
      </c>
      <c r="K253" t="s">
        <v>39</v>
      </c>
      <c r="L253">
        <v>1</v>
      </c>
      <c r="M253">
        <f>2021-MasterData4[[#This Row],[Year_Birth]]</f>
        <v>37</v>
      </c>
      <c r="N253" s="10">
        <v>13</v>
      </c>
      <c r="O253" s="10">
        <v>8</v>
      </c>
      <c r="P253" s="10">
        <v>7</v>
      </c>
      <c r="Q253" s="10">
        <v>3</v>
      </c>
      <c r="R253" s="10">
        <v>4</v>
      </c>
      <c r="S253" s="24">
        <f>MasterData4[[#This Row],[Kidhome]]+MasterData4[[#This Row],[Teenhome]]</f>
        <v>1</v>
      </c>
      <c r="T253" s="53">
        <v>0</v>
      </c>
      <c r="U253" s="53">
        <v>3</v>
      </c>
      <c r="V253" s="10">
        <f>SUM(MasterData4[[#This Row],[MntWines]:[MntSweetProducts]])</f>
        <v>35</v>
      </c>
      <c r="W253">
        <v>3</v>
      </c>
    </row>
    <row r="254" spans="1:23" x14ac:dyDescent="0.3">
      <c r="A254">
        <v>1245</v>
      </c>
      <c r="B254">
        <v>1966</v>
      </c>
      <c r="C254" t="s">
        <v>28</v>
      </c>
      <c r="D254" t="s">
        <v>31</v>
      </c>
      <c r="E254" s="1">
        <v>63810</v>
      </c>
      <c r="F254">
        <v>0</v>
      </c>
      <c r="G254">
        <v>1</v>
      </c>
      <c r="H254" s="3">
        <v>41224</v>
      </c>
      <c r="I254">
        <v>45</v>
      </c>
      <c r="J254">
        <v>0</v>
      </c>
      <c r="K254" t="s">
        <v>30</v>
      </c>
      <c r="L254">
        <v>4</v>
      </c>
      <c r="M254">
        <f>2021-MasterData4[[#This Row],[Year_Birth]]</f>
        <v>55</v>
      </c>
      <c r="N254" s="10">
        <v>977</v>
      </c>
      <c r="O254" s="10">
        <v>253</v>
      </c>
      <c r="P254" s="10">
        <v>16</v>
      </c>
      <c r="Q254" s="10">
        <v>12</v>
      </c>
      <c r="R254" s="10">
        <v>12</v>
      </c>
      <c r="S254" s="24">
        <f>MasterData4[[#This Row],[Kidhome]]+MasterData4[[#This Row],[Teenhome]]</f>
        <v>1</v>
      </c>
      <c r="T254" s="53">
        <v>3</v>
      </c>
      <c r="U254" s="53">
        <v>12</v>
      </c>
      <c r="V254" s="10">
        <f>SUM(MasterData4[[#This Row],[MntWines]:[MntSweetProducts]])</f>
        <v>1270</v>
      </c>
      <c r="W254">
        <v>2</v>
      </c>
    </row>
    <row r="255" spans="1:23" x14ac:dyDescent="0.3">
      <c r="A255">
        <v>1250</v>
      </c>
      <c r="B255">
        <v>1976</v>
      </c>
      <c r="C255" t="s">
        <v>28</v>
      </c>
      <c r="D255" t="s">
        <v>31</v>
      </c>
      <c r="E255" s="1">
        <v>37697</v>
      </c>
      <c r="F255">
        <v>1</v>
      </c>
      <c r="G255">
        <v>0</v>
      </c>
      <c r="H255" s="3">
        <v>41677</v>
      </c>
      <c r="I255">
        <v>82</v>
      </c>
      <c r="J255">
        <v>0</v>
      </c>
      <c r="K255" t="s">
        <v>30</v>
      </c>
      <c r="L255">
        <v>2</v>
      </c>
      <c r="M255">
        <f>2021-MasterData4[[#This Row],[Year_Birth]]</f>
        <v>45</v>
      </c>
      <c r="N255" s="10">
        <v>34</v>
      </c>
      <c r="O255" s="10">
        <v>21</v>
      </c>
      <c r="P255" s="10">
        <v>11</v>
      </c>
      <c r="Q255" s="10">
        <v>6</v>
      </c>
      <c r="R255" s="10">
        <v>4</v>
      </c>
      <c r="S255" s="24">
        <f>MasterData4[[#This Row],[Kidhome]]+MasterData4[[#This Row],[Teenhome]]</f>
        <v>1</v>
      </c>
      <c r="T255" s="53">
        <v>1</v>
      </c>
      <c r="U255" s="53">
        <v>3</v>
      </c>
      <c r="V255" s="10">
        <f>SUM(MasterData4[[#This Row],[MntWines]:[MntSweetProducts]])</f>
        <v>76</v>
      </c>
      <c r="W255">
        <v>2</v>
      </c>
    </row>
    <row r="256" spans="1:23" x14ac:dyDescent="0.3">
      <c r="A256">
        <v>1272</v>
      </c>
      <c r="B256">
        <v>1965</v>
      </c>
      <c r="C256" t="s">
        <v>41</v>
      </c>
      <c r="D256" t="s">
        <v>31</v>
      </c>
      <c r="E256" s="1">
        <v>55250</v>
      </c>
      <c r="F256">
        <v>0</v>
      </c>
      <c r="G256">
        <v>1</v>
      </c>
      <c r="H256" s="3">
        <v>41203</v>
      </c>
      <c r="I256">
        <v>49</v>
      </c>
      <c r="J256">
        <v>0</v>
      </c>
      <c r="K256" t="s">
        <v>36</v>
      </c>
      <c r="L256">
        <v>7</v>
      </c>
      <c r="M256">
        <f>2021-MasterData4[[#This Row],[Year_Birth]]</f>
        <v>56</v>
      </c>
      <c r="N256" s="10">
        <v>664</v>
      </c>
      <c r="O256" s="10">
        <v>83</v>
      </c>
      <c r="P256" s="10">
        <v>32</v>
      </c>
      <c r="Q256" s="10">
        <v>58</v>
      </c>
      <c r="R256" s="10">
        <v>0</v>
      </c>
      <c r="S256" s="24">
        <f>MasterData4[[#This Row],[Kidhome]]+MasterData4[[#This Row],[Teenhome]]</f>
        <v>1</v>
      </c>
      <c r="T256" s="53">
        <v>5</v>
      </c>
      <c r="U256" s="53">
        <v>10</v>
      </c>
      <c r="V256" s="10">
        <f>SUM(MasterData4[[#This Row],[MntWines]:[MntSweetProducts]])</f>
        <v>837</v>
      </c>
      <c r="W256">
        <v>4</v>
      </c>
    </row>
    <row r="257" spans="1:23" x14ac:dyDescent="0.3">
      <c r="A257">
        <v>1277</v>
      </c>
      <c r="B257">
        <v>1960</v>
      </c>
      <c r="C257" t="s">
        <v>28</v>
      </c>
      <c r="D257" t="s">
        <v>35</v>
      </c>
      <c r="E257" s="1">
        <v>78468</v>
      </c>
      <c r="F257">
        <v>0</v>
      </c>
      <c r="G257">
        <v>0</v>
      </c>
      <c r="H257" s="3">
        <v>41738</v>
      </c>
      <c r="I257">
        <v>29</v>
      </c>
      <c r="J257">
        <v>0</v>
      </c>
      <c r="K257" t="s">
        <v>34</v>
      </c>
      <c r="L257">
        <v>10</v>
      </c>
      <c r="M257">
        <f>2021-MasterData4[[#This Row],[Year_Birth]]</f>
        <v>61</v>
      </c>
      <c r="N257" s="10">
        <v>434</v>
      </c>
      <c r="O257" s="10">
        <v>388</v>
      </c>
      <c r="P257" s="10">
        <v>104</v>
      </c>
      <c r="Q257" s="10">
        <v>22</v>
      </c>
      <c r="R257" s="10">
        <v>22</v>
      </c>
      <c r="S257" s="24">
        <f>MasterData4[[#This Row],[Kidhome]]+MasterData4[[#This Row],[Teenhome]]</f>
        <v>0</v>
      </c>
      <c r="T257" s="53">
        <v>7</v>
      </c>
      <c r="U257" s="53">
        <v>10</v>
      </c>
      <c r="V257" s="10">
        <f>SUM(MasterData4[[#This Row],[MntWines]:[MntSweetProducts]])</f>
        <v>970</v>
      </c>
      <c r="W257">
        <v>2</v>
      </c>
    </row>
    <row r="258" spans="1:23" x14ac:dyDescent="0.3">
      <c r="A258">
        <v>1291</v>
      </c>
      <c r="B258">
        <v>1978</v>
      </c>
      <c r="C258" t="s">
        <v>37</v>
      </c>
      <c r="D258" t="s">
        <v>35</v>
      </c>
      <c r="E258" s="1">
        <v>27683</v>
      </c>
      <c r="F258">
        <v>1</v>
      </c>
      <c r="G258">
        <v>0</v>
      </c>
      <c r="H258" s="3">
        <v>41125</v>
      </c>
      <c r="I258">
        <v>90</v>
      </c>
      <c r="J258">
        <v>0</v>
      </c>
      <c r="K258" t="s">
        <v>30</v>
      </c>
      <c r="L258">
        <v>6</v>
      </c>
      <c r="M258">
        <f>2021-MasterData4[[#This Row],[Year_Birth]]</f>
        <v>43</v>
      </c>
      <c r="N258" s="10">
        <v>152</v>
      </c>
      <c r="O258" s="10">
        <v>121</v>
      </c>
      <c r="P258" s="10">
        <v>12</v>
      </c>
      <c r="Q258" s="10">
        <v>9</v>
      </c>
      <c r="R258" s="10">
        <v>12</v>
      </c>
      <c r="S258" s="24">
        <f>MasterData4[[#This Row],[Kidhome]]+MasterData4[[#This Row],[Teenhome]]</f>
        <v>1</v>
      </c>
      <c r="T258" s="53">
        <v>2</v>
      </c>
      <c r="U258" s="53">
        <v>4</v>
      </c>
      <c r="V258" s="10">
        <f>SUM(MasterData4[[#This Row],[MntWines]:[MntSweetProducts]])</f>
        <v>306</v>
      </c>
      <c r="W258">
        <v>5</v>
      </c>
    </row>
    <row r="259" spans="1:23" x14ac:dyDescent="0.3">
      <c r="A259">
        <v>1295</v>
      </c>
      <c r="B259">
        <v>1963</v>
      </c>
      <c r="C259" t="s">
        <v>28</v>
      </c>
      <c r="D259" t="s">
        <v>33</v>
      </c>
      <c r="F259">
        <v>0</v>
      </c>
      <c r="G259">
        <v>1</v>
      </c>
      <c r="H259" s="3">
        <v>41497</v>
      </c>
      <c r="I259">
        <v>96</v>
      </c>
      <c r="J259">
        <v>0</v>
      </c>
      <c r="K259" t="s">
        <v>32</v>
      </c>
      <c r="L259">
        <v>6</v>
      </c>
      <c r="M259">
        <f>2021-MasterData4[[#This Row],[Year_Birth]]</f>
        <v>58</v>
      </c>
      <c r="N259" s="10">
        <v>231</v>
      </c>
      <c r="O259" s="10">
        <v>196</v>
      </c>
      <c r="P259" s="10">
        <v>38</v>
      </c>
      <c r="Q259" s="10">
        <v>65</v>
      </c>
      <c r="R259" s="10">
        <v>71</v>
      </c>
      <c r="S259" s="24">
        <f>MasterData4[[#This Row],[Kidhome]]+MasterData4[[#This Row],[Teenhome]]</f>
        <v>1</v>
      </c>
      <c r="T259" s="53">
        <v>5</v>
      </c>
      <c r="U259" s="53">
        <v>7</v>
      </c>
      <c r="V259" s="10">
        <f>SUM(MasterData4[[#This Row],[MntWines]:[MntSweetProducts]])</f>
        <v>601</v>
      </c>
      <c r="W259">
        <v>2</v>
      </c>
    </row>
    <row r="260" spans="1:23" x14ac:dyDescent="0.3">
      <c r="A260">
        <v>1307</v>
      </c>
      <c r="B260">
        <v>1978</v>
      </c>
      <c r="C260" t="s">
        <v>28</v>
      </c>
      <c r="D260" t="s">
        <v>29</v>
      </c>
      <c r="E260" s="1">
        <v>41986</v>
      </c>
      <c r="F260">
        <v>0</v>
      </c>
      <c r="G260">
        <v>1</v>
      </c>
      <c r="H260" s="3">
        <v>41679</v>
      </c>
      <c r="I260">
        <v>15</v>
      </c>
      <c r="J260">
        <v>0</v>
      </c>
      <c r="K260" t="s">
        <v>30</v>
      </c>
      <c r="L260">
        <v>3</v>
      </c>
      <c r="M260">
        <f>2021-MasterData4[[#This Row],[Year_Birth]]</f>
        <v>43</v>
      </c>
      <c r="N260" s="10">
        <v>27</v>
      </c>
      <c r="O260" s="10">
        <v>8</v>
      </c>
      <c r="P260" s="10">
        <v>8</v>
      </c>
      <c r="Q260" s="10">
        <v>5</v>
      </c>
      <c r="R260" s="10">
        <v>3</v>
      </c>
      <c r="S260" s="24">
        <f>MasterData4[[#This Row],[Kidhome]]+MasterData4[[#This Row],[Teenhome]]</f>
        <v>1</v>
      </c>
      <c r="T260" s="53">
        <v>0</v>
      </c>
      <c r="U260" s="53">
        <v>4</v>
      </c>
      <c r="V260" s="10">
        <f>SUM(MasterData4[[#This Row],[MntWines]:[MntSweetProducts]])</f>
        <v>51</v>
      </c>
      <c r="W260">
        <v>2</v>
      </c>
    </row>
    <row r="261" spans="1:23" x14ac:dyDescent="0.3">
      <c r="A261">
        <v>1321</v>
      </c>
      <c r="B261">
        <v>1974</v>
      </c>
      <c r="C261" t="s">
        <v>28</v>
      </c>
      <c r="D261" t="s">
        <v>33</v>
      </c>
      <c r="E261" s="1">
        <v>26067</v>
      </c>
      <c r="F261">
        <v>1</v>
      </c>
      <c r="G261">
        <v>0</v>
      </c>
      <c r="H261" s="3">
        <v>41582</v>
      </c>
      <c r="I261">
        <v>49</v>
      </c>
      <c r="J261">
        <v>0</v>
      </c>
      <c r="K261" t="s">
        <v>32</v>
      </c>
      <c r="L261">
        <v>3</v>
      </c>
      <c r="M261">
        <f>2021-MasterData4[[#This Row],[Year_Birth]]</f>
        <v>47</v>
      </c>
      <c r="N261" s="10">
        <v>22</v>
      </c>
      <c r="O261" s="10">
        <v>18</v>
      </c>
      <c r="P261" s="10">
        <v>0</v>
      </c>
      <c r="Q261" s="10">
        <v>2</v>
      </c>
      <c r="R261" s="10">
        <v>2</v>
      </c>
      <c r="S261" s="24">
        <f>MasterData4[[#This Row],[Kidhome]]+MasterData4[[#This Row],[Teenhome]]</f>
        <v>1</v>
      </c>
      <c r="T261" s="53">
        <v>0</v>
      </c>
      <c r="U261" s="53">
        <v>3</v>
      </c>
      <c r="V261" s="10">
        <f>SUM(MasterData4[[#This Row],[MntWines]:[MntSweetProducts]])</f>
        <v>44</v>
      </c>
      <c r="W261">
        <v>2</v>
      </c>
    </row>
    <row r="262" spans="1:23" x14ac:dyDescent="0.3">
      <c r="A262">
        <v>1324</v>
      </c>
      <c r="B262">
        <v>1988</v>
      </c>
      <c r="C262" t="s">
        <v>28</v>
      </c>
      <c r="D262" t="s">
        <v>33</v>
      </c>
      <c r="E262" s="1">
        <v>38872</v>
      </c>
      <c r="F262">
        <v>1</v>
      </c>
      <c r="G262">
        <v>0</v>
      </c>
      <c r="H262" s="3">
        <v>41424</v>
      </c>
      <c r="I262">
        <v>93</v>
      </c>
      <c r="J262">
        <v>0</v>
      </c>
      <c r="K262" t="s">
        <v>40</v>
      </c>
      <c r="L262">
        <v>3</v>
      </c>
      <c r="M262">
        <f>2021-MasterData4[[#This Row],[Year_Birth]]</f>
        <v>33</v>
      </c>
      <c r="N262" s="10">
        <v>23</v>
      </c>
      <c r="O262" s="10">
        <v>21</v>
      </c>
      <c r="P262" s="10">
        <v>3</v>
      </c>
      <c r="Q262" s="10">
        <v>3</v>
      </c>
      <c r="R262" s="10">
        <v>19</v>
      </c>
      <c r="S262" s="24">
        <f>MasterData4[[#This Row],[Kidhome]]+MasterData4[[#This Row],[Teenhome]]</f>
        <v>1</v>
      </c>
      <c r="T262" s="53">
        <v>0</v>
      </c>
      <c r="U262" s="53">
        <v>3</v>
      </c>
      <c r="V262" s="10">
        <f>SUM(MasterData4[[#This Row],[MntWines]:[MntSweetProducts]])</f>
        <v>69</v>
      </c>
      <c r="W262">
        <v>2</v>
      </c>
    </row>
    <row r="263" spans="1:23" x14ac:dyDescent="0.3">
      <c r="A263">
        <v>1328</v>
      </c>
      <c r="B263">
        <v>1982</v>
      </c>
      <c r="C263" t="s">
        <v>38</v>
      </c>
      <c r="D263" t="s">
        <v>33</v>
      </c>
      <c r="E263" s="1">
        <v>57937</v>
      </c>
      <c r="F263">
        <v>0</v>
      </c>
      <c r="G263">
        <v>1</v>
      </c>
      <c r="H263" s="3">
        <v>41686</v>
      </c>
      <c r="I263">
        <v>56</v>
      </c>
      <c r="J263">
        <v>0</v>
      </c>
      <c r="K263" t="s">
        <v>43</v>
      </c>
      <c r="L263">
        <v>4</v>
      </c>
      <c r="M263">
        <f>2021-MasterData4[[#This Row],[Year_Birth]]</f>
        <v>39</v>
      </c>
      <c r="N263" s="10">
        <v>261</v>
      </c>
      <c r="O263" s="10">
        <v>144</v>
      </c>
      <c r="P263" s="10">
        <v>55</v>
      </c>
      <c r="Q263" s="10">
        <v>42</v>
      </c>
      <c r="R263" s="10">
        <v>48</v>
      </c>
      <c r="S263" s="24">
        <f>MasterData4[[#This Row],[Kidhome]]+MasterData4[[#This Row],[Teenhome]]</f>
        <v>1</v>
      </c>
      <c r="T263" s="53">
        <v>4</v>
      </c>
      <c r="U263" s="53">
        <v>9</v>
      </c>
      <c r="V263" s="10">
        <f>SUM(MasterData4[[#This Row],[MntWines]:[MntSweetProducts]])</f>
        <v>550</v>
      </c>
      <c r="W263">
        <v>3</v>
      </c>
    </row>
    <row r="264" spans="1:23" x14ac:dyDescent="0.3">
      <c r="A264">
        <v>1331</v>
      </c>
      <c r="B264">
        <v>1977</v>
      </c>
      <c r="C264" t="s">
        <v>28</v>
      </c>
      <c r="D264" t="s">
        <v>31</v>
      </c>
      <c r="E264" s="1">
        <v>35790</v>
      </c>
      <c r="F264">
        <v>1</v>
      </c>
      <c r="G264">
        <v>0</v>
      </c>
      <c r="H264" s="3">
        <v>41276</v>
      </c>
      <c r="I264">
        <v>54</v>
      </c>
      <c r="J264">
        <v>0</v>
      </c>
      <c r="K264" t="s">
        <v>36</v>
      </c>
      <c r="L264">
        <v>2</v>
      </c>
      <c r="M264">
        <f>2021-MasterData4[[#This Row],[Year_Birth]]</f>
        <v>44</v>
      </c>
      <c r="N264" s="10">
        <v>12</v>
      </c>
      <c r="O264" s="10">
        <v>20</v>
      </c>
      <c r="P264" s="10">
        <v>30</v>
      </c>
      <c r="Q264" s="10">
        <v>6</v>
      </c>
      <c r="R264" s="10">
        <v>1</v>
      </c>
      <c r="S264" s="24">
        <f>MasterData4[[#This Row],[Kidhome]]+MasterData4[[#This Row],[Teenhome]]</f>
        <v>1</v>
      </c>
      <c r="T264" s="53">
        <v>0</v>
      </c>
      <c r="U264" s="53">
        <v>3</v>
      </c>
      <c r="V264" s="10">
        <f>SUM(MasterData4[[#This Row],[MntWines]:[MntSweetProducts]])</f>
        <v>69</v>
      </c>
      <c r="W264">
        <v>2</v>
      </c>
    </row>
    <row r="265" spans="1:23" x14ac:dyDescent="0.3">
      <c r="A265">
        <v>1340</v>
      </c>
      <c r="B265">
        <v>1986</v>
      </c>
      <c r="C265" t="s">
        <v>28</v>
      </c>
      <c r="D265" t="s">
        <v>33</v>
      </c>
      <c r="E265" s="1">
        <v>92910</v>
      </c>
      <c r="F265">
        <v>0</v>
      </c>
      <c r="G265">
        <v>0</v>
      </c>
      <c r="H265" s="3">
        <v>41753</v>
      </c>
      <c r="I265">
        <v>42</v>
      </c>
      <c r="J265">
        <v>0</v>
      </c>
      <c r="K265" t="s">
        <v>30</v>
      </c>
      <c r="L265">
        <v>6</v>
      </c>
      <c r="M265">
        <f>2021-MasterData4[[#This Row],[Year_Birth]]</f>
        <v>35</v>
      </c>
      <c r="N265" s="10">
        <v>551</v>
      </c>
      <c r="O265" s="10">
        <v>792</v>
      </c>
      <c r="P265" s="10">
        <v>179</v>
      </c>
      <c r="Q265" s="10">
        <v>137</v>
      </c>
      <c r="R265" s="10">
        <v>103</v>
      </c>
      <c r="S265" s="24">
        <f>MasterData4[[#This Row],[Kidhome]]+MasterData4[[#This Row],[Teenhome]]</f>
        <v>0</v>
      </c>
      <c r="T265" s="53">
        <v>7</v>
      </c>
      <c r="U265" s="53">
        <v>13</v>
      </c>
      <c r="V265" s="10">
        <f>SUM(MasterData4[[#This Row],[MntWines]:[MntSweetProducts]])</f>
        <v>1762</v>
      </c>
      <c r="W265">
        <v>2</v>
      </c>
    </row>
    <row r="266" spans="1:23" x14ac:dyDescent="0.3">
      <c r="A266">
        <v>1343</v>
      </c>
      <c r="B266">
        <v>1968</v>
      </c>
      <c r="C266" t="s">
        <v>28</v>
      </c>
      <c r="D266" t="s">
        <v>35</v>
      </c>
      <c r="E266" s="1">
        <v>58554</v>
      </c>
      <c r="F266">
        <v>1</v>
      </c>
      <c r="G266">
        <v>1</v>
      </c>
      <c r="H266" s="3">
        <v>41178</v>
      </c>
      <c r="I266">
        <v>55</v>
      </c>
      <c r="J266">
        <v>0</v>
      </c>
      <c r="K266" t="s">
        <v>34</v>
      </c>
      <c r="L266">
        <v>8</v>
      </c>
      <c r="M266">
        <f>2021-MasterData4[[#This Row],[Year_Birth]]</f>
        <v>53</v>
      </c>
      <c r="N266" s="10">
        <v>368</v>
      </c>
      <c r="O266" s="10">
        <v>68</v>
      </c>
      <c r="P266" s="10">
        <v>38</v>
      </c>
      <c r="Q266" s="10">
        <v>24</v>
      </c>
      <c r="R266" s="10">
        <v>0</v>
      </c>
      <c r="S266" s="24">
        <f>MasterData4[[#This Row],[Kidhome]]+MasterData4[[#This Row],[Teenhome]]</f>
        <v>2</v>
      </c>
      <c r="T266" s="53">
        <v>2</v>
      </c>
      <c r="U266" s="53">
        <v>6</v>
      </c>
      <c r="V266" s="10">
        <f>SUM(MasterData4[[#This Row],[MntWines]:[MntSweetProducts]])</f>
        <v>498</v>
      </c>
      <c r="W266">
        <v>2</v>
      </c>
    </row>
    <row r="267" spans="1:23" x14ac:dyDescent="0.3">
      <c r="A267">
        <v>1349</v>
      </c>
      <c r="B267">
        <v>1970</v>
      </c>
      <c r="C267" t="s">
        <v>28</v>
      </c>
      <c r="D267" t="s">
        <v>33</v>
      </c>
      <c r="E267" s="2">
        <v>50447</v>
      </c>
      <c r="F267">
        <v>2</v>
      </c>
      <c r="G267">
        <v>0</v>
      </c>
      <c r="H267" s="3">
        <v>41750</v>
      </c>
      <c r="I267">
        <v>4</v>
      </c>
      <c r="J267">
        <v>0</v>
      </c>
      <c r="K267" t="s">
        <v>40</v>
      </c>
      <c r="L267">
        <v>3</v>
      </c>
      <c r="M267">
        <f>2021-MasterData4[[#This Row],[Year_Birth]]</f>
        <v>51</v>
      </c>
      <c r="N267" s="10">
        <v>85</v>
      </c>
      <c r="O267" s="10">
        <v>24</v>
      </c>
      <c r="P267" s="10">
        <v>2</v>
      </c>
      <c r="Q267" s="10">
        <v>7</v>
      </c>
      <c r="R267" s="10">
        <v>3</v>
      </c>
      <c r="S267" s="24">
        <f>MasterData4[[#This Row],[Kidhome]]+MasterData4[[#This Row],[Teenhome]]</f>
        <v>2</v>
      </c>
      <c r="T267" s="53">
        <v>1</v>
      </c>
      <c r="U267" s="53">
        <v>3</v>
      </c>
      <c r="V267" s="10">
        <f>SUM(MasterData4[[#This Row],[MntWines]:[MntSweetProducts]])</f>
        <v>121</v>
      </c>
      <c r="W267">
        <v>2</v>
      </c>
    </row>
    <row r="268" spans="1:23" x14ac:dyDescent="0.3">
      <c r="A268">
        <v>1351</v>
      </c>
      <c r="B268">
        <v>1956</v>
      </c>
      <c r="C268" t="s">
        <v>41</v>
      </c>
      <c r="D268" t="s">
        <v>35</v>
      </c>
      <c r="E268" s="1">
        <v>58656</v>
      </c>
      <c r="F268">
        <v>0</v>
      </c>
      <c r="G268">
        <v>1</v>
      </c>
      <c r="H268" s="3">
        <v>41172</v>
      </c>
      <c r="I268">
        <v>25</v>
      </c>
      <c r="J268">
        <v>0</v>
      </c>
      <c r="K268" t="s">
        <v>30</v>
      </c>
      <c r="L268">
        <v>7</v>
      </c>
      <c r="M268">
        <f>2021-MasterData4[[#This Row],[Year_Birth]]</f>
        <v>65</v>
      </c>
      <c r="N268" s="10">
        <v>962</v>
      </c>
      <c r="O268" s="10">
        <v>194</v>
      </c>
      <c r="P268" s="10">
        <v>16</v>
      </c>
      <c r="Q268" s="10">
        <v>12</v>
      </c>
      <c r="R268" s="10">
        <v>24</v>
      </c>
      <c r="S268" s="24">
        <f>MasterData4[[#This Row],[Kidhome]]+MasterData4[[#This Row],[Teenhome]]</f>
        <v>1</v>
      </c>
      <c r="T268" s="53">
        <v>8</v>
      </c>
      <c r="U268" s="53">
        <v>13</v>
      </c>
      <c r="V268" s="10">
        <f>SUM(MasterData4[[#This Row],[MntWines]:[MntSweetProducts]])</f>
        <v>1208</v>
      </c>
      <c r="W268">
        <v>4</v>
      </c>
    </row>
    <row r="269" spans="1:23" x14ac:dyDescent="0.3">
      <c r="A269">
        <v>1357</v>
      </c>
      <c r="B269">
        <v>1970</v>
      </c>
      <c r="C269" t="s">
        <v>28</v>
      </c>
      <c r="D269" t="s">
        <v>35</v>
      </c>
      <c r="E269" s="1">
        <v>74854</v>
      </c>
      <c r="F269">
        <v>1</v>
      </c>
      <c r="G269">
        <v>2</v>
      </c>
      <c r="H269" s="3">
        <v>41372</v>
      </c>
      <c r="I269">
        <v>90</v>
      </c>
      <c r="J269">
        <v>0</v>
      </c>
      <c r="K269" t="s">
        <v>39</v>
      </c>
      <c r="L269">
        <v>2</v>
      </c>
      <c r="M269">
        <f>2021-MasterData4[[#This Row],[Year_Birth]]</f>
        <v>51</v>
      </c>
      <c r="N269" s="10">
        <v>856</v>
      </c>
      <c r="O269" s="10">
        <v>487</v>
      </c>
      <c r="P269" s="10">
        <v>58</v>
      </c>
      <c r="Q269" s="10">
        <v>59</v>
      </c>
      <c r="R269" s="10">
        <v>29</v>
      </c>
      <c r="S269" s="24">
        <f>MasterData4[[#This Row],[Kidhome]]+MasterData4[[#This Row],[Teenhome]]</f>
        <v>3</v>
      </c>
      <c r="T269" s="53">
        <v>5</v>
      </c>
      <c r="U269" s="53">
        <v>5</v>
      </c>
      <c r="V269" s="10">
        <f>SUM(MasterData4[[#This Row],[MntWines]:[MntSweetProducts]])</f>
        <v>1489</v>
      </c>
      <c r="W269">
        <v>2</v>
      </c>
    </row>
    <row r="270" spans="1:23" x14ac:dyDescent="0.3">
      <c r="A270">
        <v>1361</v>
      </c>
      <c r="B270">
        <v>1974</v>
      </c>
      <c r="C270" t="s">
        <v>41</v>
      </c>
      <c r="D270" t="s">
        <v>33</v>
      </c>
      <c r="E270" s="1">
        <v>82584</v>
      </c>
      <c r="F270">
        <v>0</v>
      </c>
      <c r="G270">
        <v>0</v>
      </c>
      <c r="H270" s="3">
        <v>41429</v>
      </c>
      <c r="I270">
        <v>26</v>
      </c>
      <c r="J270">
        <v>0</v>
      </c>
      <c r="K270" t="s">
        <v>30</v>
      </c>
      <c r="L270">
        <v>3</v>
      </c>
      <c r="M270">
        <f>2021-MasterData4[[#This Row],[Year_Birth]]</f>
        <v>47</v>
      </c>
      <c r="N270" s="10">
        <v>1076</v>
      </c>
      <c r="O270" s="10">
        <v>103</v>
      </c>
      <c r="P270" s="10">
        <v>29</v>
      </c>
      <c r="Q270" s="10">
        <v>68</v>
      </c>
      <c r="R270" s="10">
        <v>91</v>
      </c>
      <c r="S270" s="24">
        <f>MasterData4[[#This Row],[Kidhome]]+MasterData4[[#This Row],[Teenhome]]</f>
        <v>0</v>
      </c>
      <c r="T270" s="53">
        <v>4</v>
      </c>
      <c r="U270" s="53">
        <v>8</v>
      </c>
      <c r="V270" s="10">
        <f>SUM(MasterData4[[#This Row],[MntWines]:[MntSweetProducts]])</f>
        <v>1367</v>
      </c>
      <c r="W270">
        <v>4</v>
      </c>
    </row>
    <row r="271" spans="1:23" x14ac:dyDescent="0.3">
      <c r="A271">
        <v>1362</v>
      </c>
      <c r="B271">
        <v>1972</v>
      </c>
      <c r="C271" t="s">
        <v>28</v>
      </c>
      <c r="D271" t="s">
        <v>31</v>
      </c>
      <c r="E271" s="1">
        <v>31907</v>
      </c>
      <c r="F271">
        <v>0</v>
      </c>
      <c r="G271">
        <v>0</v>
      </c>
      <c r="H271" s="3">
        <v>41337</v>
      </c>
      <c r="I271">
        <v>75</v>
      </c>
      <c r="J271">
        <v>0</v>
      </c>
      <c r="K271" t="s">
        <v>39</v>
      </c>
      <c r="L271">
        <v>6</v>
      </c>
      <c r="M271">
        <f>2021-MasterData4[[#This Row],[Year_Birth]]</f>
        <v>49</v>
      </c>
      <c r="N271" s="10">
        <v>33</v>
      </c>
      <c r="O271" s="10">
        <v>64</v>
      </c>
      <c r="P271" s="10">
        <v>175</v>
      </c>
      <c r="Q271" s="10">
        <v>87</v>
      </c>
      <c r="R271" s="10">
        <v>16</v>
      </c>
      <c r="S271" s="24">
        <f>MasterData4[[#This Row],[Kidhome]]+MasterData4[[#This Row],[Teenhome]]</f>
        <v>0</v>
      </c>
      <c r="T271" s="53">
        <v>1</v>
      </c>
      <c r="U271" s="53">
        <v>6</v>
      </c>
      <c r="V271" s="10">
        <f>SUM(MasterData4[[#This Row],[MntWines]:[MntSweetProducts]])</f>
        <v>375</v>
      </c>
      <c r="W271">
        <v>2</v>
      </c>
    </row>
    <row r="272" spans="1:23" x14ac:dyDescent="0.3">
      <c r="A272">
        <v>1371</v>
      </c>
      <c r="B272">
        <v>1976</v>
      </c>
      <c r="C272" t="s">
        <v>28</v>
      </c>
      <c r="D272" t="s">
        <v>31</v>
      </c>
      <c r="E272" s="1">
        <v>79941</v>
      </c>
      <c r="F272">
        <v>0</v>
      </c>
      <c r="G272">
        <v>0</v>
      </c>
      <c r="H272" s="3">
        <v>41818</v>
      </c>
      <c r="I272">
        <v>72</v>
      </c>
      <c r="J272">
        <v>0</v>
      </c>
      <c r="K272" t="s">
        <v>36</v>
      </c>
      <c r="L272">
        <v>2</v>
      </c>
      <c r="M272">
        <f>2021-MasterData4[[#This Row],[Year_Birth]]</f>
        <v>45</v>
      </c>
      <c r="N272" s="10">
        <v>123</v>
      </c>
      <c r="O272" s="10">
        <v>266</v>
      </c>
      <c r="P272" s="10">
        <v>227</v>
      </c>
      <c r="Q272" s="10">
        <v>164</v>
      </c>
      <c r="R272" s="10">
        <v>30</v>
      </c>
      <c r="S272" s="24">
        <f>MasterData4[[#This Row],[Kidhome]]+MasterData4[[#This Row],[Teenhome]]</f>
        <v>0</v>
      </c>
      <c r="T272" s="53">
        <v>4</v>
      </c>
      <c r="U272" s="53">
        <v>9</v>
      </c>
      <c r="V272" s="10">
        <f>SUM(MasterData4[[#This Row],[MntWines]:[MntSweetProducts]])</f>
        <v>810</v>
      </c>
      <c r="W272">
        <v>2</v>
      </c>
    </row>
    <row r="273" spans="1:23" x14ac:dyDescent="0.3">
      <c r="A273">
        <v>1377</v>
      </c>
      <c r="B273">
        <v>1954</v>
      </c>
      <c r="C273" t="s">
        <v>41</v>
      </c>
      <c r="D273" t="s">
        <v>42</v>
      </c>
      <c r="E273" s="1">
        <v>44551</v>
      </c>
      <c r="F273">
        <v>0</v>
      </c>
      <c r="G273">
        <v>1</v>
      </c>
      <c r="H273" s="3">
        <v>41517</v>
      </c>
      <c r="I273">
        <v>24</v>
      </c>
      <c r="J273">
        <v>0</v>
      </c>
      <c r="K273" t="s">
        <v>43</v>
      </c>
      <c r="L273">
        <v>4</v>
      </c>
      <c r="M273">
        <f>2021-MasterData4[[#This Row],[Year_Birth]]</f>
        <v>67</v>
      </c>
      <c r="N273" s="10">
        <v>182</v>
      </c>
      <c r="O273" s="10">
        <v>33</v>
      </c>
      <c r="P273" s="10">
        <v>0</v>
      </c>
      <c r="Q273" s="10">
        <v>4</v>
      </c>
      <c r="R273" s="10">
        <v>0</v>
      </c>
      <c r="S273" s="24">
        <f>MasterData4[[#This Row],[Kidhome]]+MasterData4[[#This Row],[Teenhome]]</f>
        <v>1</v>
      </c>
      <c r="T273" s="53">
        <v>1</v>
      </c>
      <c r="U273" s="53">
        <v>5</v>
      </c>
      <c r="V273" s="10">
        <f>SUM(MasterData4[[#This Row],[MntWines]:[MntSweetProducts]])</f>
        <v>219</v>
      </c>
      <c r="W273">
        <v>4</v>
      </c>
    </row>
    <row r="274" spans="1:23" x14ac:dyDescent="0.3">
      <c r="A274">
        <v>1378</v>
      </c>
      <c r="B274">
        <v>1972</v>
      </c>
      <c r="C274" t="s">
        <v>38</v>
      </c>
      <c r="D274" t="s">
        <v>35</v>
      </c>
      <c r="E274" s="1">
        <v>50334</v>
      </c>
      <c r="F274">
        <v>0</v>
      </c>
      <c r="G274">
        <v>1</v>
      </c>
      <c r="H274" s="3">
        <v>41479</v>
      </c>
      <c r="I274">
        <v>24</v>
      </c>
      <c r="J274">
        <v>0</v>
      </c>
      <c r="K274" t="s">
        <v>43</v>
      </c>
      <c r="L274">
        <v>7</v>
      </c>
      <c r="M274">
        <f>2021-MasterData4[[#This Row],[Year_Birth]]</f>
        <v>49</v>
      </c>
      <c r="N274" s="10">
        <v>284</v>
      </c>
      <c r="O274" s="10">
        <v>160</v>
      </c>
      <c r="P274" s="10">
        <v>84</v>
      </c>
      <c r="Q274" s="10">
        <v>16</v>
      </c>
      <c r="R274" s="10">
        <v>16</v>
      </c>
      <c r="S274" s="24">
        <f>MasterData4[[#This Row],[Kidhome]]+MasterData4[[#This Row],[Teenhome]]</f>
        <v>1</v>
      </c>
      <c r="T274" s="53">
        <v>4</v>
      </c>
      <c r="U274" s="53">
        <v>6</v>
      </c>
      <c r="V274" s="10">
        <f>SUM(MasterData4[[#This Row],[MntWines]:[MntSweetProducts]])</f>
        <v>560</v>
      </c>
      <c r="W274">
        <v>3</v>
      </c>
    </row>
    <row r="275" spans="1:23" x14ac:dyDescent="0.3">
      <c r="A275">
        <v>1379</v>
      </c>
      <c r="B275">
        <v>1992</v>
      </c>
      <c r="C275" t="s">
        <v>41</v>
      </c>
      <c r="D275" t="s">
        <v>35</v>
      </c>
      <c r="E275" s="1">
        <v>42670</v>
      </c>
      <c r="F275">
        <v>0</v>
      </c>
      <c r="G275">
        <v>0</v>
      </c>
      <c r="H275" s="3">
        <v>41391</v>
      </c>
      <c r="I275">
        <v>12</v>
      </c>
      <c r="J275">
        <v>0</v>
      </c>
      <c r="K275" t="s">
        <v>43</v>
      </c>
      <c r="L275">
        <v>4</v>
      </c>
      <c r="M275">
        <f>2021-MasterData4[[#This Row],[Year_Birth]]</f>
        <v>29</v>
      </c>
      <c r="N275" s="10">
        <v>154</v>
      </c>
      <c r="O275" s="10">
        <v>46</v>
      </c>
      <c r="P275" s="10">
        <v>20</v>
      </c>
      <c r="Q275" s="10">
        <v>2</v>
      </c>
      <c r="R275" s="10">
        <v>4</v>
      </c>
      <c r="S275" s="24">
        <f>MasterData4[[#This Row],[Kidhome]]+MasterData4[[#This Row],[Teenhome]]</f>
        <v>0</v>
      </c>
      <c r="T275" s="53">
        <v>2</v>
      </c>
      <c r="U275" s="53">
        <v>4</v>
      </c>
      <c r="V275" s="10">
        <f>SUM(MasterData4[[#This Row],[MntWines]:[MntSweetProducts]])</f>
        <v>226</v>
      </c>
      <c r="W275">
        <v>4</v>
      </c>
    </row>
    <row r="276" spans="1:23" x14ac:dyDescent="0.3">
      <c r="A276">
        <v>1381</v>
      </c>
      <c r="B276">
        <v>1982</v>
      </c>
      <c r="C276" t="s">
        <v>37</v>
      </c>
      <c r="D276" t="s">
        <v>31</v>
      </c>
      <c r="E276" s="1">
        <v>38513</v>
      </c>
      <c r="F276">
        <v>1</v>
      </c>
      <c r="G276">
        <v>0</v>
      </c>
      <c r="H276" s="3">
        <v>41667</v>
      </c>
      <c r="I276">
        <v>20</v>
      </c>
      <c r="J276">
        <v>0</v>
      </c>
      <c r="K276" t="s">
        <v>30</v>
      </c>
      <c r="L276">
        <v>6</v>
      </c>
      <c r="M276">
        <f>2021-MasterData4[[#This Row],[Year_Birth]]</f>
        <v>39</v>
      </c>
      <c r="N276" s="10">
        <v>172</v>
      </c>
      <c r="O276" s="10">
        <v>115</v>
      </c>
      <c r="P276" s="10">
        <v>16</v>
      </c>
      <c r="Q276" s="10">
        <v>3</v>
      </c>
      <c r="R276" s="10">
        <v>0</v>
      </c>
      <c r="S276" s="24">
        <f>MasterData4[[#This Row],[Kidhome]]+MasterData4[[#This Row],[Teenhome]]</f>
        <v>1</v>
      </c>
      <c r="T276" s="53">
        <v>1</v>
      </c>
      <c r="U276" s="53">
        <v>5</v>
      </c>
      <c r="V276" s="10">
        <f>SUM(MasterData4[[#This Row],[MntWines]:[MntSweetProducts]])</f>
        <v>306</v>
      </c>
      <c r="W276">
        <v>5</v>
      </c>
    </row>
    <row r="277" spans="1:23" x14ac:dyDescent="0.3">
      <c r="A277">
        <v>1384</v>
      </c>
      <c r="B277">
        <v>1992</v>
      </c>
      <c r="C277" t="s">
        <v>44</v>
      </c>
      <c r="D277" t="s">
        <v>33</v>
      </c>
      <c r="E277" s="1">
        <v>17256</v>
      </c>
      <c r="F277">
        <v>1</v>
      </c>
      <c r="G277">
        <v>0</v>
      </c>
      <c r="H277" s="3">
        <v>41601</v>
      </c>
      <c r="I277">
        <v>10</v>
      </c>
      <c r="J277">
        <v>0</v>
      </c>
      <c r="K277" t="s">
        <v>34</v>
      </c>
      <c r="L277">
        <v>2</v>
      </c>
      <c r="M277">
        <f>2021-MasterData4[[#This Row],[Year_Birth]]</f>
        <v>29</v>
      </c>
      <c r="N277" s="10">
        <v>6</v>
      </c>
      <c r="O277" s="10">
        <v>14</v>
      </c>
      <c r="P277" s="10">
        <v>8</v>
      </c>
      <c r="Q277" s="10">
        <v>4</v>
      </c>
      <c r="R277" s="10">
        <v>8</v>
      </c>
      <c r="S277" s="24">
        <f>MasterData4[[#This Row],[Kidhome]]+MasterData4[[#This Row],[Teenhome]]</f>
        <v>1</v>
      </c>
      <c r="T277" s="53">
        <v>1</v>
      </c>
      <c r="U277" s="53">
        <v>2</v>
      </c>
      <c r="V277" s="10">
        <f>SUM(MasterData4[[#This Row],[MntWines]:[MntSweetProducts]])</f>
        <v>40</v>
      </c>
      <c r="W277">
        <v>1</v>
      </c>
    </row>
    <row r="278" spans="1:23" x14ac:dyDescent="0.3">
      <c r="A278">
        <v>1386</v>
      </c>
      <c r="B278">
        <v>1967</v>
      </c>
      <c r="C278" t="s">
        <v>28</v>
      </c>
      <c r="D278" t="s">
        <v>35</v>
      </c>
      <c r="E278" s="2">
        <v>32474</v>
      </c>
      <c r="F278">
        <v>1</v>
      </c>
      <c r="G278">
        <v>1</v>
      </c>
      <c r="H278" s="3">
        <v>41770</v>
      </c>
      <c r="I278">
        <v>0</v>
      </c>
      <c r="J278">
        <v>0</v>
      </c>
      <c r="K278" t="s">
        <v>36</v>
      </c>
      <c r="L278">
        <v>1</v>
      </c>
      <c r="M278">
        <f>2021-MasterData4[[#This Row],[Year_Birth]]</f>
        <v>54</v>
      </c>
      <c r="N278" s="10">
        <v>10</v>
      </c>
      <c r="O278" s="10">
        <v>1</v>
      </c>
      <c r="P278" s="10">
        <v>0</v>
      </c>
      <c r="Q278" s="10">
        <v>0</v>
      </c>
      <c r="R278" s="10">
        <v>0</v>
      </c>
      <c r="S278" s="24">
        <f>MasterData4[[#This Row],[Kidhome]]+MasterData4[[#This Row],[Teenhome]]</f>
        <v>2</v>
      </c>
      <c r="T278" s="53">
        <v>0</v>
      </c>
      <c r="U278" s="53">
        <v>2</v>
      </c>
      <c r="V278" s="10">
        <f>SUM(MasterData4[[#This Row],[MntWines]:[MntSweetProducts]])</f>
        <v>11</v>
      </c>
      <c r="W278">
        <v>2</v>
      </c>
    </row>
    <row r="279" spans="1:23" x14ac:dyDescent="0.3">
      <c r="A279">
        <v>1388</v>
      </c>
      <c r="B279">
        <v>1975</v>
      </c>
      <c r="C279" t="s">
        <v>28</v>
      </c>
      <c r="D279" t="s">
        <v>31</v>
      </c>
      <c r="E279" s="1">
        <v>33249</v>
      </c>
      <c r="F279">
        <v>1</v>
      </c>
      <c r="G279">
        <v>0</v>
      </c>
      <c r="H279" s="3">
        <v>41325</v>
      </c>
      <c r="I279">
        <v>11</v>
      </c>
      <c r="J279">
        <v>0</v>
      </c>
      <c r="K279" t="s">
        <v>36</v>
      </c>
      <c r="L279">
        <v>2</v>
      </c>
      <c r="M279">
        <f>2021-MasterData4[[#This Row],[Year_Birth]]</f>
        <v>46</v>
      </c>
      <c r="N279" s="10">
        <v>6</v>
      </c>
      <c r="O279" s="10">
        <v>21</v>
      </c>
      <c r="P279" s="10">
        <v>19</v>
      </c>
      <c r="Q279" s="10">
        <v>10</v>
      </c>
      <c r="R279" s="10">
        <v>14</v>
      </c>
      <c r="S279" s="24">
        <f>MasterData4[[#This Row],[Kidhome]]+MasterData4[[#This Row],[Teenhome]]</f>
        <v>1</v>
      </c>
      <c r="T279" s="53">
        <v>1</v>
      </c>
      <c r="U279" s="53">
        <v>3</v>
      </c>
      <c r="V279" s="10">
        <f>SUM(MasterData4[[#This Row],[MntWines]:[MntSweetProducts]])</f>
        <v>70</v>
      </c>
      <c r="W279">
        <v>2</v>
      </c>
    </row>
    <row r="280" spans="1:23" x14ac:dyDescent="0.3">
      <c r="A280">
        <v>1399</v>
      </c>
      <c r="B280">
        <v>1958</v>
      </c>
      <c r="C280" t="s">
        <v>28</v>
      </c>
      <c r="D280" t="s">
        <v>33</v>
      </c>
      <c r="E280" s="1">
        <v>72905</v>
      </c>
      <c r="F280">
        <v>0</v>
      </c>
      <c r="G280">
        <v>0</v>
      </c>
      <c r="H280" s="3">
        <v>41660</v>
      </c>
      <c r="I280">
        <v>52</v>
      </c>
      <c r="J280">
        <v>0</v>
      </c>
      <c r="K280" t="s">
        <v>30</v>
      </c>
      <c r="L280">
        <v>3</v>
      </c>
      <c r="M280">
        <f>2021-MasterData4[[#This Row],[Year_Birth]]</f>
        <v>63</v>
      </c>
      <c r="N280" s="10">
        <v>407</v>
      </c>
      <c r="O280" s="10">
        <v>445</v>
      </c>
      <c r="P280" s="10">
        <v>181</v>
      </c>
      <c r="Q280" s="10">
        <v>114</v>
      </c>
      <c r="R280" s="10">
        <v>165</v>
      </c>
      <c r="S280" s="24">
        <f>MasterData4[[#This Row],[Kidhome]]+MasterData4[[#This Row],[Teenhome]]</f>
        <v>0</v>
      </c>
      <c r="T280" s="53">
        <v>7</v>
      </c>
      <c r="U280" s="53">
        <v>9</v>
      </c>
      <c r="V280" s="10">
        <f>SUM(MasterData4[[#This Row],[MntWines]:[MntSweetProducts]])</f>
        <v>1312</v>
      </c>
      <c r="W280">
        <v>2</v>
      </c>
    </row>
    <row r="281" spans="1:23" x14ac:dyDescent="0.3">
      <c r="A281">
        <v>1402</v>
      </c>
      <c r="B281">
        <v>1954</v>
      </c>
      <c r="C281" t="s">
        <v>41</v>
      </c>
      <c r="D281" t="s">
        <v>33</v>
      </c>
      <c r="E281" s="2">
        <v>66991</v>
      </c>
      <c r="F281">
        <v>0</v>
      </c>
      <c r="G281">
        <v>0</v>
      </c>
      <c r="H281" s="3">
        <v>41163</v>
      </c>
      <c r="I281">
        <v>1</v>
      </c>
      <c r="J281">
        <v>0</v>
      </c>
      <c r="K281" t="s">
        <v>39</v>
      </c>
      <c r="L281">
        <v>4</v>
      </c>
      <c r="M281">
        <f>2021-MasterData4[[#This Row],[Year_Birth]]</f>
        <v>67</v>
      </c>
      <c r="N281" s="10">
        <v>496</v>
      </c>
      <c r="O281" s="10">
        <v>460</v>
      </c>
      <c r="P281" s="10">
        <v>189</v>
      </c>
      <c r="Q281" s="10">
        <v>36</v>
      </c>
      <c r="R281" s="10">
        <v>60</v>
      </c>
      <c r="S281" s="24">
        <f>MasterData4[[#This Row],[Kidhome]]+MasterData4[[#This Row],[Teenhome]]</f>
        <v>0</v>
      </c>
      <c r="T281" s="53">
        <v>8</v>
      </c>
      <c r="U281" s="53">
        <v>6</v>
      </c>
      <c r="V281" s="10">
        <f>SUM(MasterData4[[#This Row],[MntWines]:[MntSweetProducts]])</f>
        <v>1241</v>
      </c>
      <c r="W281">
        <v>4</v>
      </c>
    </row>
    <row r="282" spans="1:23" x14ac:dyDescent="0.3">
      <c r="A282">
        <v>1403</v>
      </c>
      <c r="B282">
        <v>1975</v>
      </c>
      <c r="C282" t="s">
        <v>38</v>
      </c>
      <c r="D282" t="s">
        <v>35</v>
      </c>
      <c r="E282" s="1">
        <v>34984</v>
      </c>
      <c r="F282">
        <v>1</v>
      </c>
      <c r="G282">
        <v>1</v>
      </c>
      <c r="H282" s="3">
        <v>41158</v>
      </c>
      <c r="I282">
        <v>40</v>
      </c>
      <c r="J282">
        <v>0</v>
      </c>
      <c r="K282" t="s">
        <v>30</v>
      </c>
      <c r="L282">
        <v>1</v>
      </c>
      <c r="M282">
        <f>2021-MasterData4[[#This Row],[Year_Birth]]</f>
        <v>46</v>
      </c>
      <c r="N282" s="10">
        <v>8</v>
      </c>
      <c r="O282" s="10">
        <v>15</v>
      </c>
      <c r="P282" s="10">
        <v>3</v>
      </c>
      <c r="Q282" s="10">
        <v>4</v>
      </c>
      <c r="R282" s="10">
        <v>5</v>
      </c>
      <c r="S282" s="24">
        <f>MasterData4[[#This Row],[Kidhome]]+MasterData4[[#This Row],[Teenhome]]</f>
        <v>2</v>
      </c>
      <c r="T282" s="53">
        <v>0</v>
      </c>
      <c r="U282" s="53">
        <v>3</v>
      </c>
      <c r="V282" s="10">
        <f>SUM(MasterData4[[#This Row],[MntWines]:[MntSweetProducts]])</f>
        <v>35</v>
      </c>
      <c r="W282">
        <v>3</v>
      </c>
    </row>
    <row r="283" spans="1:23" x14ac:dyDescent="0.3">
      <c r="A283">
        <v>1404</v>
      </c>
      <c r="B283">
        <v>1968</v>
      </c>
      <c r="C283" t="s">
        <v>28</v>
      </c>
      <c r="D283" t="s">
        <v>35</v>
      </c>
      <c r="E283" s="1">
        <v>34916</v>
      </c>
      <c r="F283">
        <v>2</v>
      </c>
      <c r="G283">
        <v>0</v>
      </c>
      <c r="H283" s="3">
        <v>41409</v>
      </c>
      <c r="I283">
        <v>89</v>
      </c>
      <c r="J283">
        <v>0</v>
      </c>
      <c r="K283" t="s">
        <v>43</v>
      </c>
      <c r="L283">
        <v>5</v>
      </c>
      <c r="M283">
        <f>2021-MasterData4[[#This Row],[Year_Birth]]</f>
        <v>53</v>
      </c>
      <c r="N283" s="10">
        <v>51</v>
      </c>
      <c r="O283" s="10">
        <v>82</v>
      </c>
      <c r="P283" s="10">
        <v>33</v>
      </c>
      <c r="Q283" s="10">
        <v>23</v>
      </c>
      <c r="R283" s="10">
        <v>0</v>
      </c>
      <c r="S283" s="24">
        <f>MasterData4[[#This Row],[Kidhome]]+MasterData4[[#This Row],[Teenhome]]</f>
        <v>2</v>
      </c>
      <c r="T283" s="53">
        <v>1</v>
      </c>
      <c r="U283" s="53">
        <v>3</v>
      </c>
      <c r="V283" s="10">
        <f>SUM(MasterData4[[#This Row],[MntWines]:[MntSweetProducts]])</f>
        <v>189</v>
      </c>
      <c r="W283">
        <v>2</v>
      </c>
    </row>
    <row r="284" spans="1:23" x14ac:dyDescent="0.3">
      <c r="A284">
        <v>1406</v>
      </c>
      <c r="B284">
        <v>1975</v>
      </c>
      <c r="C284" t="s">
        <v>28</v>
      </c>
      <c r="D284" t="s">
        <v>31</v>
      </c>
      <c r="E284" s="1">
        <v>53201</v>
      </c>
      <c r="F284">
        <v>1</v>
      </c>
      <c r="G284">
        <v>1</v>
      </c>
      <c r="H284" s="3">
        <v>41317</v>
      </c>
      <c r="I284">
        <v>49</v>
      </c>
      <c r="J284">
        <v>0</v>
      </c>
      <c r="K284" t="s">
        <v>30</v>
      </c>
      <c r="L284">
        <v>6</v>
      </c>
      <c r="M284">
        <f>2021-MasterData4[[#This Row],[Year_Birth]]</f>
        <v>46</v>
      </c>
      <c r="N284" s="10">
        <v>280</v>
      </c>
      <c r="O284" s="10">
        <v>81</v>
      </c>
      <c r="P284" s="10">
        <v>20</v>
      </c>
      <c r="Q284" s="10">
        <v>7</v>
      </c>
      <c r="R284" s="10">
        <v>0</v>
      </c>
      <c r="S284" s="24">
        <f>MasterData4[[#This Row],[Kidhome]]+MasterData4[[#This Row],[Teenhome]]</f>
        <v>2</v>
      </c>
      <c r="T284" s="53">
        <v>3</v>
      </c>
      <c r="U284" s="53">
        <v>5</v>
      </c>
      <c r="V284" s="10">
        <f>SUM(MasterData4[[#This Row],[MntWines]:[MntSweetProducts]])</f>
        <v>388</v>
      </c>
      <c r="W284">
        <v>2</v>
      </c>
    </row>
    <row r="285" spans="1:23" x14ac:dyDescent="0.3">
      <c r="A285">
        <v>1407</v>
      </c>
      <c r="B285">
        <v>1986</v>
      </c>
      <c r="C285" t="s">
        <v>44</v>
      </c>
      <c r="D285" t="s">
        <v>33</v>
      </c>
      <c r="E285" s="1">
        <v>20425</v>
      </c>
      <c r="F285">
        <v>1</v>
      </c>
      <c r="G285">
        <v>0</v>
      </c>
      <c r="H285" s="3">
        <v>41211</v>
      </c>
      <c r="I285">
        <v>5</v>
      </c>
      <c r="J285">
        <v>0</v>
      </c>
      <c r="K285" t="s">
        <v>39</v>
      </c>
      <c r="L285">
        <v>2</v>
      </c>
      <c r="M285">
        <f>2021-MasterData4[[#This Row],[Year_Birth]]</f>
        <v>35</v>
      </c>
      <c r="N285" s="10">
        <v>4</v>
      </c>
      <c r="O285" s="10">
        <v>5</v>
      </c>
      <c r="P285" s="10">
        <v>3</v>
      </c>
      <c r="Q285" s="10">
        <v>12</v>
      </c>
      <c r="R285" s="10">
        <v>16</v>
      </c>
      <c r="S285" s="24">
        <f>MasterData4[[#This Row],[Kidhome]]+MasterData4[[#This Row],[Teenhome]]</f>
        <v>1</v>
      </c>
      <c r="T285" s="53">
        <v>0</v>
      </c>
      <c r="U285" s="53">
        <v>3</v>
      </c>
      <c r="V285" s="10">
        <f>SUM(MasterData4[[#This Row],[MntWines]:[MntSweetProducts]])</f>
        <v>40</v>
      </c>
      <c r="W285">
        <v>1</v>
      </c>
    </row>
    <row r="286" spans="1:23" x14ac:dyDescent="0.3">
      <c r="A286">
        <v>1409</v>
      </c>
      <c r="B286">
        <v>1951</v>
      </c>
      <c r="C286" t="s">
        <v>28</v>
      </c>
      <c r="D286" t="s">
        <v>35</v>
      </c>
      <c r="E286" s="1">
        <v>40689</v>
      </c>
      <c r="F286">
        <v>0</v>
      </c>
      <c r="G286">
        <v>1</v>
      </c>
      <c r="H286" s="3">
        <v>41351</v>
      </c>
      <c r="I286">
        <v>69</v>
      </c>
      <c r="J286">
        <v>0</v>
      </c>
      <c r="K286" t="s">
        <v>34</v>
      </c>
      <c r="L286">
        <v>7</v>
      </c>
      <c r="M286">
        <f>2021-MasterData4[[#This Row],[Year_Birth]]</f>
        <v>70</v>
      </c>
      <c r="N286" s="10">
        <v>270</v>
      </c>
      <c r="O286" s="10">
        <v>27</v>
      </c>
      <c r="P286" s="10">
        <v>39</v>
      </c>
      <c r="Q286" s="10">
        <v>3</v>
      </c>
      <c r="R286" s="10">
        <v>6</v>
      </c>
      <c r="S286" s="24">
        <f>MasterData4[[#This Row],[Kidhome]]+MasterData4[[#This Row],[Teenhome]]</f>
        <v>1</v>
      </c>
      <c r="T286" s="53">
        <v>1</v>
      </c>
      <c r="U286" s="53">
        <v>5</v>
      </c>
      <c r="V286" s="10">
        <f>SUM(MasterData4[[#This Row],[MntWines]:[MntSweetProducts]])</f>
        <v>345</v>
      </c>
      <c r="W286">
        <v>2</v>
      </c>
    </row>
    <row r="287" spans="1:23" x14ac:dyDescent="0.3">
      <c r="A287">
        <v>1411</v>
      </c>
      <c r="B287">
        <v>1952</v>
      </c>
      <c r="C287" t="s">
        <v>28</v>
      </c>
      <c r="D287" t="s">
        <v>29</v>
      </c>
      <c r="E287" s="1">
        <v>82623</v>
      </c>
      <c r="F287">
        <v>0</v>
      </c>
      <c r="G287">
        <v>0</v>
      </c>
      <c r="H287" s="3">
        <v>41588</v>
      </c>
      <c r="I287">
        <v>58</v>
      </c>
      <c r="J287">
        <v>0</v>
      </c>
      <c r="K287" t="s">
        <v>30</v>
      </c>
      <c r="L287">
        <v>2</v>
      </c>
      <c r="M287">
        <f>2021-MasterData4[[#This Row],[Year_Birth]]</f>
        <v>69</v>
      </c>
      <c r="N287" s="10">
        <v>204</v>
      </c>
      <c r="O287" s="10">
        <v>204</v>
      </c>
      <c r="P287" s="10">
        <v>172</v>
      </c>
      <c r="Q287" s="10">
        <v>34</v>
      </c>
      <c r="R287" s="10">
        <v>153</v>
      </c>
      <c r="S287" s="24">
        <f>MasterData4[[#This Row],[Kidhome]]+MasterData4[[#This Row],[Teenhome]]</f>
        <v>0</v>
      </c>
      <c r="T287" s="53">
        <v>9</v>
      </c>
      <c r="U287" s="53">
        <v>4</v>
      </c>
      <c r="V287" s="10">
        <f>SUM(MasterData4[[#This Row],[MntWines]:[MntSweetProducts]])</f>
        <v>767</v>
      </c>
      <c r="W287">
        <v>2</v>
      </c>
    </row>
    <row r="288" spans="1:23" x14ac:dyDescent="0.3">
      <c r="A288">
        <v>1419</v>
      </c>
      <c r="B288">
        <v>1950</v>
      </c>
      <c r="C288" t="s">
        <v>28</v>
      </c>
      <c r="D288" t="s">
        <v>35</v>
      </c>
      <c r="E288" s="1">
        <v>34026</v>
      </c>
      <c r="F288">
        <v>1</v>
      </c>
      <c r="G288">
        <v>1</v>
      </c>
      <c r="H288" s="3">
        <v>41491</v>
      </c>
      <c r="I288">
        <v>11</v>
      </c>
      <c r="J288">
        <v>0</v>
      </c>
      <c r="K288" t="s">
        <v>30</v>
      </c>
      <c r="L288">
        <v>2</v>
      </c>
      <c r="M288">
        <f>2021-MasterData4[[#This Row],[Year_Birth]]</f>
        <v>71</v>
      </c>
      <c r="N288" s="10">
        <v>18</v>
      </c>
      <c r="O288" s="10">
        <v>15</v>
      </c>
      <c r="P288" s="10">
        <v>12</v>
      </c>
      <c r="Q288" s="10">
        <v>6</v>
      </c>
      <c r="R288" s="10">
        <v>8</v>
      </c>
      <c r="S288" s="24">
        <f>MasterData4[[#This Row],[Kidhome]]+MasterData4[[#This Row],[Teenhome]]</f>
        <v>2</v>
      </c>
      <c r="T288" s="53">
        <v>1</v>
      </c>
      <c r="U288" s="53">
        <v>3</v>
      </c>
      <c r="V288" s="10">
        <f>SUM(MasterData4[[#This Row],[MntWines]:[MntSweetProducts]])</f>
        <v>59</v>
      </c>
      <c r="W288">
        <v>2</v>
      </c>
    </row>
    <row r="289" spans="1:23" x14ac:dyDescent="0.3">
      <c r="A289">
        <v>1440</v>
      </c>
      <c r="B289">
        <v>1978</v>
      </c>
      <c r="C289" t="s">
        <v>38</v>
      </c>
      <c r="D289" t="s">
        <v>35</v>
      </c>
      <c r="E289" s="1">
        <v>52513</v>
      </c>
      <c r="F289">
        <v>0</v>
      </c>
      <c r="G289">
        <v>0</v>
      </c>
      <c r="H289" s="3">
        <v>41156</v>
      </c>
      <c r="I289">
        <v>84</v>
      </c>
      <c r="J289">
        <v>0</v>
      </c>
      <c r="K289" t="s">
        <v>30</v>
      </c>
      <c r="L289">
        <v>9</v>
      </c>
      <c r="M289">
        <f>2021-MasterData4[[#This Row],[Year_Birth]]</f>
        <v>43</v>
      </c>
      <c r="N289" s="10">
        <v>367</v>
      </c>
      <c r="O289" s="10">
        <v>241</v>
      </c>
      <c r="P289" s="10">
        <v>104</v>
      </c>
      <c r="Q289" s="10">
        <v>17</v>
      </c>
      <c r="R289" s="10">
        <v>188</v>
      </c>
      <c r="S289" s="24">
        <f>MasterData4[[#This Row],[Kidhome]]+MasterData4[[#This Row],[Teenhome]]</f>
        <v>0</v>
      </c>
      <c r="T289" s="53">
        <v>5</v>
      </c>
      <c r="U289" s="53">
        <v>9</v>
      </c>
      <c r="V289" s="10">
        <f>SUM(MasterData4[[#This Row],[MntWines]:[MntSweetProducts]])</f>
        <v>917</v>
      </c>
      <c r="W289">
        <v>3</v>
      </c>
    </row>
    <row r="290" spans="1:23" x14ac:dyDescent="0.3">
      <c r="A290">
        <v>1446</v>
      </c>
      <c r="B290">
        <v>1956</v>
      </c>
      <c r="C290" t="s">
        <v>41</v>
      </c>
      <c r="D290" t="s">
        <v>31</v>
      </c>
      <c r="E290" s="1">
        <v>86424</v>
      </c>
      <c r="F290">
        <v>0</v>
      </c>
      <c r="G290">
        <v>0</v>
      </c>
      <c r="H290" s="3">
        <v>41734</v>
      </c>
      <c r="I290">
        <v>12</v>
      </c>
      <c r="J290">
        <v>0</v>
      </c>
      <c r="K290" t="s">
        <v>43</v>
      </c>
      <c r="L290">
        <v>6</v>
      </c>
      <c r="M290">
        <f>2021-MasterData4[[#This Row],[Year_Birth]]</f>
        <v>65</v>
      </c>
      <c r="N290" s="10">
        <v>387</v>
      </c>
      <c r="O290" s="10">
        <v>569</v>
      </c>
      <c r="P290" s="10">
        <v>89</v>
      </c>
      <c r="Q290" s="10">
        <v>68</v>
      </c>
      <c r="R290" s="10">
        <v>45</v>
      </c>
      <c r="S290" s="24">
        <f>MasterData4[[#This Row],[Kidhome]]+MasterData4[[#This Row],[Teenhome]]</f>
        <v>0</v>
      </c>
      <c r="T290" s="53">
        <v>9</v>
      </c>
      <c r="U290" s="53">
        <v>12</v>
      </c>
      <c r="V290" s="10">
        <f>SUM(MasterData4[[#This Row],[MntWines]:[MntSweetProducts]])</f>
        <v>1158</v>
      </c>
      <c r="W290">
        <v>4</v>
      </c>
    </row>
    <row r="291" spans="1:23" x14ac:dyDescent="0.3">
      <c r="A291">
        <v>1448</v>
      </c>
      <c r="B291">
        <v>1963</v>
      </c>
      <c r="C291" t="s">
        <v>41</v>
      </c>
      <c r="D291" t="s">
        <v>33</v>
      </c>
      <c r="E291" s="1">
        <v>33562</v>
      </c>
      <c r="F291">
        <v>1</v>
      </c>
      <c r="G291">
        <v>2</v>
      </c>
      <c r="H291" s="3">
        <v>41815</v>
      </c>
      <c r="I291">
        <v>33</v>
      </c>
      <c r="J291">
        <v>0</v>
      </c>
      <c r="K291" t="s">
        <v>40</v>
      </c>
      <c r="L291">
        <v>2</v>
      </c>
      <c r="M291">
        <f>2021-MasterData4[[#This Row],[Year_Birth]]</f>
        <v>58</v>
      </c>
      <c r="N291" s="10">
        <v>21</v>
      </c>
      <c r="O291" s="10">
        <v>12</v>
      </c>
      <c r="P291" s="10">
        <v>0</v>
      </c>
      <c r="Q291" s="10">
        <v>12</v>
      </c>
      <c r="R291" s="10">
        <v>3</v>
      </c>
      <c r="S291" s="24">
        <f>MasterData4[[#This Row],[Kidhome]]+MasterData4[[#This Row],[Teenhome]]</f>
        <v>3</v>
      </c>
      <c r="T291" s="53">
        <v>0</v>
      </c>
      <c r="U291" s="53">
        <v>4</v>
      </c>
      <c r="V291" s="10">
        <f>SUM(MasterData4[[#This Row],[MntWines]:[MntSweetProducts]])</f>
        <v>48</v>
      </c>
      <c r="W291">
        <v>4</v>
      </c>
    </row>
    <row r="292" spans="1:23" x14ac:dyDescent="0.3">
      <c r="A292">
        <v>1453</v>
      </c>
      <c r="B292">
        <v>1943</v>
      </c>
      <c r="C292" t="s">
        <v>37</v>
      </c>
      <c r="D292" t="s">
        <v>42</v>
      </c>
      <c r="E292" s="1">
        <v>57513</v>
      </c>
      <c r="F292">
        <v>0</v>
      </c>
      <c r="G292">
        <v>0</v>
      </c>
      <c r="H292" s="3">
        <v>41461</v>
      </c>
      <c r="I292">
        <v>59</v>
      </c>
      <c r="J292">
        <v>0</v>
      </c>
      <c r="K292" t="s">
        <v>30</v>
      </c>
      <c r="L292">
        <v>9</v>
      </c>
      <c r="M292">
        <f>2021-MasterData4[[#This Row],[Year_Birth]]</f>
        <v>78</v>
      </c>
      <c r="N292" s="10">
        <v>735</v>
      </c>
      <c r="O292" s="10">
        <v>183</v>
      </c>
      <c r="P292" s="10">
        <v>52</v>
      </c>
      <c r="Q292" s="10">
        <v>40</v>
      </c>
      <c r="R292" s="10">
        <v>20</v>
      </c>
      <c r="S292" s="24">
        <f>MasterData4[[#This Row],[Kidhome]]+MasterData4[[#This Row],[Teenhome]]</f>
        <v>0</v>
      </c>
      <c r="T292" s="53">
        <v>3</v>
      </c>
      <c r="U292" s="53">
        <v>13</v>
      </c>
      <c r="V292" s="10">
        <f>SUM(MasterData4[[#This Row],[MntWines]:[MntSweetProducts]])</f>
        <v>1030</v>
      </c>
      <c r="W292">
        <v>5</v>
      </c>
    </row>
    <row r="293" spans="1:23" x14ac:dyDescent="0.3">
      <c r="A293">
        <v>1456</v>
      </c>
      <c r="B293">
        <v>1979</v>
      </c>
      <c r="C293" t="s">
        <v>28</v>
      </c>
      <c r="D293" t="s">
        <v>31</v>
      </c>
      <c r="E293" s="1">
        <v>60474</v>
      </c>
      <c r="F293">
        <v>0</v>
      </c>
      <c r="G293">
        <v>1</v>
      </c>
      <c r="H293" s="3">
        <v>41365</v>
      </c>
      <c r="I293">
        <v>25</v>
      </c>
      <c r="J293">
        <v>0</v>
      </c>
      <c r="K293" t="s">
        <v>40</v>
      </c>
      <c r="L293">
        <v>10</v>
      </c>
      <c r="M293">
        <f>2021-MasterData4[[#This Row],[Year_Birth]]</f>
        <v>42</v>
      </c>
      <c r="N293" s="10">
        <v>265</v>
      </c>
      <c r="O293" s="10">
        <v>303</v>
      </c>
      <c r="P293" s="10">
        <v>234</v>
      </c>
      <c r="Q293" s="10">
        <v>199</v>
      </c>
      <c r="R293" s="10">
        <v>9</v>
      </c>
      <c r="S293" s="24">
        <f>MasterData4[[#This Row],[Kidhome]]+MasterData4[[#This Row],[Teenhome]]</f>
        <v>1</v>
      </c>
      <c r="T293" s="53">
        <v>2</v>
      </c>
      <c r="U293" s="53">
        <v>12</v>
      </c>
      <c r="V293" s="10">
        <f>SUM(MasterData4[[#This Row],[MntWines]:[MntSweetProducts]])</f>
        <v>1010</v>
      </c>
      <c r="W293">
        <v>2</v>
      </c>
    </row>
    <row r="294" spans="1:23" x14ac:dyDescent="0.3">
      <c r="A294">
        <v>1458</v>
      </c>
      <c r="B294">
        <v>1982</v>
      </c>
      <c r="C294" t="s">
        <v>41</v>
      </c>
      <c r="D294" t="s">
        <v>33</v>
      </c>
      <c r="E294" s="1">
        <v>21059</v>
      </c>
      <c r="F294">
        <v>1</v>
      </c>
      <c r="G294">
        <v>0</v>
      </c>
      <c r="H294" s="3">
        <v>41646</v>
      </c>
      <c r="I294">
        <v>40</v>
      </c>
      <c r="J294">
        <v>0</v>
      </c>
      <c r="K294" t="s">
        <v>30</v>
      </c>
      <c r="L294">
        <v>3</v>
      </c>
      <c r="M294">
        <f>2021-MasterData4[[#This Row],[Year_Birth]]</f>
        <v>39</v>
      </c>
      <c r="N294" s="10">
        <v>8</v>
      </c>
      <c r="O294" s="10">
        <v>19</v>
      </c>
      <c r="P294" s="10">
        <v>3</v>
      </c>
      <c r="Q294" s="10">
        <v>3</v>
      </c>
      <c r="R294" s="10">
        <v>3</v>
      </c>
      <c r="S294" s="24">
        <f>MasterData4[[#This Row],[Kidhome]]+MasterData4[[#This Row],[Teenhome]]</f>
        <v>1</v>
      </c>
      <c r="T294" s="53">
        <v>0</v>
      </c>
      <c r="U294" s="53">
        <v>3</v>
      </c>
      <c r="V294" s="10">
        <f>SUM(MasterData4[[#This Row],[MntWines]:[MntSweetProducts]])</f>
        <v>36</v>
      </c>
      <c r="W294">
        <v>4</v>
      </c>
    </row>
    <row r="295" spans="1:23" x14ac:dyDescent="0.3">
      <c r="A295">
        <v>1459</v>
      </c>
      <c r="B295">
        <v>1966</v>
      </c>
      <c r="C295" t="s">
        <v>37</v>
      </c>
      <c r="D295" t="s">
        <v>33</v>
      </c>
      <c r="E295" s="1">
        <v>69063</v>
      </c>
      <c r="F295">
        <v>0</v>
      </c>
      <c r="G295">
        <v>1</v>
      </c>
      <c r="H295" s="3">
        <v>41220</v>
      </c>
      <c r="I295">
        <v>16</v>
      </c>
      <c r="J295">
        <v>0</v>
      </c>
      <c r="K295" t="s">
        <v>30</v>
      </c>
      <c r="L295">
        <v>5</v>
      </c>
      <c r="M295">
        <f>2021-MasterData4[[#This Row],[Year_Birth]]</f>
        <v>55</v>
      </c>
      <c r="N295" s="10">
        <v>666</v>
      </c>
      <c r="O295" s="10">
        <v>124</v>
      </c>
      <c r="P295" s="10">
        <v>69</v>
      </c>
      <c r="Q295" s="10">
        <v>35</v>
      </c>
      <c r="R295" s="10">
        <v>8</v>
      </c>
      <c r="S295" s="24">
        <f>MasterData4[[#This Row],[Kidhome]]+MasterData4[[#This Row],[Teenhome]]</f>
        <v>1</v>
      </c>
      <c r="T295" s="53">
        <v>3</v>
      </c>
      <c r="U295" s="53">
        <v>5</v>
      </c>
      <c r="V295" s="10">
        <f>SUM(MasterData4[[#This Row],[MntWines]:[MntSweetProducts]])</f>
        <v>902</v>
      </c>
      <c r="W295">
        <v>5</v>
      </c>
    </row>
    <row r="296" spans="1:23" x14ac:dyDescent="0.3">
      <c r="A296">
        <v>1461</v>
      </c>
      <c r="B296">
        <v>1965</v>
      </c>
      <c r="C296" t="s">
        <v>37</v>
      </c>
      <c r="D296" t="s">
        <v>29</v>
      </c>
      <c r="E296" s="1">
        <v>36921</v>
      </c>
      <c r="F296">
        <v>1</v>
      </c>
      <c r="G296">
        <v>1</v>
      </c>
      <c r="H296" s="3">
        <v>41483</v>
      </c>
      <c r="I296">
        <v>74</v>
      </c>
      <c r="J296">
        <v>0</v>
      </c>
      <c r="K296" t="s">
        <v>32</v>
      </c>
      <c r="L296">
        <v>2</v>
      </c>
      <c r="M296">
        <f>2021-MasterData4[[#This Row],[Year_Birth]]</f>
        <v>56</v>
      </c>
      <c r="N296" s="10">
        <v>17</v>
      </c>
      <c r="O296" s="10">
        <v>12</v>
      </c>
      <c r="P296" s="10">
        <v>3</v>
      </c>
      <c r="Q296" s="10">
        <v>1</v>
      </c>
      <c r="R296" s="10">
        <v>1</v>
      </c>
      <c r="S296" s="24">
        <f>MasterData4[[#This Row],[Kidhome]]+MasterData4[[#This Row],[Teenhome]]</f>
        <v>2</v>
      </c>
      <c r="T296" s="53">
        <v>0</v>
      </c>
      <c r="U296" s="53">
        <v>3</v>
      </c>
      <c r="V296" s="10">
        <f>SUM(MasterData4[[#This Row],[MntWines]:[MntSweetProducts]])</f>
        <v>34</v>
      </c>
      <c r="W296">
        <v>5</v>
      </c>
    </row>
    <row r="297" spans="1:23" x14ac:dyDescent="0.3">
      <c r="A297">
        <v>1463</v>
      </c>
      <c r="B297">
        <v>1958</v>
      </c>
      <c r="C297" t="s">
        <v>28</v>
      </c>
      <c r="D297" t="s">
        <v>31</v>
      </c>
      <c r="E297" s="1">
        <v>45160</v>
      </c>
      <c r="F297">
        <v>1</v>
      </c>
      <c r="G297">
        <v>1</v>
      </c>
      <c r="H297" s="3">
        <v>41727</v>
      </c>
      <c r="I297">
        <v>9</v>
      </c>
      <c r="J297">
        <v>0</v>
      </c>
      <c r="K297" t="s">
        <v>36</v>
      </c>
      <c r="L297">
        <v>1</v>
      </c>
      <c r="M297">
        <f>2021-MasterData4[[#This Row],[Year_Birth]]</f>
        <v>63</v>
      </c>
      <c r="N297" s="10">
        <v>8</v>
      </c>
      <c r="O297" s="10">
        <v>5</v>
      </c>
      <c r="P297" s="10">
        <v>3</v>
      </c>
      <c r="Q297" s="10">
        <v>2</v>
      </c>
      <c r="R297" s="10">
        <v>0</v>
      </c>
      <c r="S297" s="24">
        <f>MasterData4[[#This Row],[Kidhome]]+MasterData4[[#This Row],[Teenhome]]</f>
        <v>2</v>
      </c>
      <c r="T297" s="53">
        <v>0</v>
      </c>
      <c r="U297" s="53">
        <v>2</v>
      </c>
      <c r="V297" s="10">
        <f>SUM(MasterData4[[#This Row],[MntWines]:[MntSweetProducts]])</f>
        <v>18</v>
      </c>
      <c r="W297">
        <v>2</v>
      </c>
    </row>
    <row r="298" spans="1:23" x14ac:dyDescent="0.3">
      <c r="A298">
        <v>1473</v>
      </c>
      <c r="B298">
        <v>1960</v>
      </c>
      <c r="C298" t="s">
        <v>38</v>
      </c>
      <c r="D298" t="s">
        <v>31</v>
      </c>
      <c r="E298" s="2">
        <v>47823</v>
      </c>
      <c r="F298">
        <v>0</v>
      </c>
      <c r="G298">
        <v>1</v>
      </c>
      <c r="H298" s="3">
        <v>41478</v>
      </c>
      <c r="I298">
        <v>0</v>
      </c>
      <c r="J298">
        <v>0</v>
      </c>
      <c r="K298" t="s">
        <v>32</v>
      </c>
      <c r="L298">
        <v>2</v>
      </c>
      <c r="M298">
        <f>2021-MasterData4[[#This Row],[Year_Birth]]</f>
        <v>61</v>
      </c>
      <c r="N298" s="10">
        <v>53</v>
      </c>
      <c r="O298" s="10">
        <v>5</v>
      </c>
      <c r="P298" s="10">
        <v>2</v>
      </c>
      <c r="Q298" s="10">
        <v>1</v>
      </c>
      <c r="R298" s="10">
        <v>1</v>
      </c>
      <c r="S298" s="24">
        <f>MasterData4[[#This Row],[Kidhome]]+MasterData4[[#This Row],[Teenhome]]</f>
        <v>1</v>
      </c>
      <c r="T298" s="53">
        <v>0</v>
      </c>
      <c r="U298" s="53">
        <v>3</v>
      </c>
      <c r="V298" s="10">
        <f>SUM(MasterData4[[#This Row],[MntWines]:[MntSweetProducts]])</f>
        <v>62</v>
      </c>
      <c r="W298">
        <v>3</v>
      </c>
    </row>
    <row r="299" spans="1:23" x14ac:dyDescent="0.3">
      <c r="A299">
        <v>1490</v>
      </c>
      <c r="B299">
        <v>1962</v>
      </c>
      <c r="C299" t="s">
        <v>28</v>
      </c>
      <c r="D299" t="s">
        <v>33</v>
      </c>
      <c r="E299" s="1">
        <v>55759</v>
      </c>
      <c r="F299">
        <v>0</v>
      </c>
      <c r="G299">
        <v>1</v>
      </c>
      <c r="H299" s="3">
        <v>41241</v>
      </c>
      <c r="I299">
        <v>84</v>
      </c>
      <c r="J299">
        <v>0</v>
      </c>
      <c r="K299" t="s">
        <v>32</v>
      </c>
      <c r="L299">
        <v>10</v>
      </c>
      <c r="M299">
        <f>2021-MasterData4[[#This Row],[Year_Birth]]</f>
        <v>59</v>
      </c>
      <c r="N299" s="10">
        <v>675</v>
      </c>
      <c r="O299" s="10">
        <v>85</v>
      </c>
      <c r="P299" s="10">
        <v>10</v>
      </c>
      <c r="Q299" s="10">
        <v>0</v>
      </c>
      <c r="R299" s="10">
        <v>7</v>
      </c>
      <c r="S299" s="24">
        <f>MasterData4[[#This Row],[Kidhome]]+MasterData4[[#This Row],[Teenhome]]</f>
        <v>1</v>
      </c>
      <c r="T299" s="53">
        <v>3</v>
      </c>
      <c r="U299" s="53">
        <v>8</v>
      </c>
      <c r="V299" s="10">
        <f>SUM(MasterData4[[#This Row],[MntWines]:[MntSweetProducts]])</f>
        <v>777</v>
      </c>
      <c r="W299">
        <v>2</v>
      </c>
    </row>
    <row r="300" spans="1:23" x14ac:dyDescent="0.3">
      <c r="A300">
        <v>1491</v>
      </c>
      <c r="B300">
        <v>1965</v>
      </c>
      <c r="C300" t="s">
        <v>38</v>
      </c>
      <c r="D300" t="s">
        <v>35</v>
      </c>
      <c r="E300" s="1">
        <v>71488</v>
      </c>
      <c r="F300">
        <v>0</v>
      </c>
      <c r="G300">
        <v>0</v>
      </c>
      <c r="H300" s="3">
        <v>41323</v>
      </c>
      <c r="I300">
        <v>87</v>
      </c>
      <c r="J300">
        <v>0</v>
      </c>
      <c r="K300" t="s">
        <v>32</v>
      </c>
      <c r="L300">
        <v>3</v>
      </c>
      <c r="M300">
        <f>2021-MasterData4[[#This Row],[Year_Birth]]</f>
        <v>56</v>
      </c>
      <c r="N300" s="10">
        <v>162</v>
      </c>
      <c r="O300" s="10">
        <v>124</v>
      </c>
      <c r="P300" s="10">
        <v>40</v>
      </c>
      <c r="Q300" s="10">
        <v>33</v>
      </c>
      <c r="R300" s="10">
        <v>28</v>
      </c>
      <c r="S300" s="24">
        <f>MasterData4[[#This Row],[Kidhome]]+MasterData4[[#This Row],[Teenhome]]</f>
        <v>0</v>
      </c>
      <c r="T300" s="53">
        <v>4</v>
      </c>
      <c r="U300" s="53">
        <v>7</v>
      </c>
      <c r="V300" s="10">
        <f>SUM(MasterData4[[#This Row],[MntWines]:[MntSweetProducts]])</f>
        <v>387</v>
      </c>
      <c r="W300">
        <v>3</v>
      </c>
    </row>
    <row r="301" spans="1:23" x14ac:dyDescent="0.3">
      <c r="A301">
        <v>1497</v>
      </c>
      <c r="B301">
        <v>1952</v>
      </c>
      <c r="C301" t="s">
        <v>28</v>
      </c>
      <c r="D301" t="s">
        <v>31</v>
      </c>
      <c r="E301" s="1">
        <v>47958</v>
      </c>
      <c r="F301">
        <v>0</v>
      </c>
      <c r="G301">
        <v>1</v>
      </c>
      <c r="H301" s="3">
        <v>41293</v>
      </c>
      <c r="I301">
        <v>8</v>
      </c>
      <c r="J301">
        <v>0</v>
      </c>
      <c r="K301" t="s">
        <v>43</v>
      </c>
      <c r="L301">
        <v>6</v>
      </c>
      <c r="M301">
        <f>2021-MasterData4[[#This Row],[Year_Birth]]</f>
        <v>69</v>
      </c>
      <c r="N301" s="10">
        <v>268</v>
      </c>
      <c r="O301" s="10">
        <v>88</v>
      </c>
      <c r="P301" s="10">
        <v>15</v>
      </c>
      <c r="Q301" s="10">
        <v>11</v>
      </c>
      <c r="R301" s="10">
        <v>3</v>
      </c>
      <c r="S301" s="24">
        <f>MasterData4[[#This Row],[Kidhome]]+MasterData4[[#This Row],[Teenhome]]</f>
        <v>1</v>
      </c>
      <c r="T301" s="53">
        <v>3</v>
      </c>
      <c r="U301" s="53">
        <v>5</v>
      </c>
      <c r="V301" s="10">
        <f>SUM(MasterData4[[#This Row],[MntWines]:[MntSweetProducts]])</f>
        <v>385</v>
      </c>
      <c r="W301">
        <v>2</v>
      </c>
    </row>
    <row r="302" spans="1:23" x14ac:dyDescent="0.3">
      <c r="A302">
        <v>1501</v>
      </c>
      <c r="B302">
        <v>1982</v>
      </c>
      <c r="C302" t="s">
        <v>37</v>
      </c>
      <c r="D302" t="s">
        <v>33</v>
      </c>
      <c r="E302" s="1">
        <v>160803</v>
      </c>
      <c r="F302">
        <v>0</v>
      </c>
      <c r="G302">
        <v>0</v>
      </c>
      <c r="H302" s="3">
        <v>41125</v>
      </c>
      <c r="I302">
        <v>21</v>
      </c>
      <c r="J302">
        <v>0</v>
      </c>
      <c r="K302" t="s">
        <v>34</v>
      </c>
      <c r="L302">
        <v>0</v>
      </c>
      <c r="M302">
        <f>2021-MasterData4[[#This Row],[Year_Birth]]</f>
        <v>39</v>
      </c>
      <c r="N302" s="10">
        <v>55</v>
      </c>
      <c r="O302" s="10">
        <v>1622</v>
      </c>
      <c r="P302" s="10">
        <v>17</v>
      </c>
      <c r="Q302" s="10">
        <v>16</v>
      </c>
      <c r="R302" s="10">
        <v>3</v>
      </c>
      <c r="S302" s="24">
        <f>MasterData4[[#This Row],[Kidhome]]+MasterData4[[#This Row],[Teenhome]]</f>
        <v>0</v>
      </c>
      <c r="T302" s="53">
        <v>28</v>
      </c>
      <c r="U302" s="53">
        <v>1</v>
      </c>
      <c r="V302" s="10">
        <f>SUM(MasterData4[[#This Row],[MntWines]:[MntSweetProducts]])</f>
        <v>1713</v>
      </c>
      <c r="W302">
        <v>5</v>
      </c>
    </row>
    <row r="303" spans="1:23" x14ac:dyDescent="0.3">
      <c r="A303">
        <v>1502</v>
      </c>
      <c r="B303">
        <v>1983</v>
      </c>
      <c r="C303" t="s">
        <v>28</v>
      </c>
      <c r="D303" t="s">
        <v>35</v>
      </c>
      <c r="E303" s="1">
        <v>28427</v>
      </c>
      <c r="F303">
        <v>1</v>
      </c>
      <c r="G303">
        <v>0</v>
      </c>
      <c r="H303" s="3">
        <v>41354</v>
      </c>
      <c r="I303">
        <v>67</v>
      </c>
      <c r="J303">
        <v>0</v>
      </c>
      <c r="K303" t="s">
        <v>30</v>
      </c>
      <c r="L303">
        <v>2</v>
      </c>
      <c r="M303">
        <f>2021-MasterData4[[#This Row],[Year_Birth]]</f>
        <v>38</v>
      </c>
      <c r="N303" s="10">
        <v>18</v>
      </c>
      <c r="O303" s="10">
        <v>19</v>
      </c>
      <c r="P303" s="10">
        <v>3</v>
      </c>
      <c r="Q303" s="10">
        <v>3</v>
      </c>
      <c r="R303" s="10">
        <v>3</v>
      </c>
      <c r="S303" s="24">
        <f>MasterData4[[#This Row],[Kidhome]]+MasterData4[[#This Row],[Teenhome]]</f>
        <v>1</v>
      </c>
      <c r="T303" s="53">
        <v>0</v>
      </c>
      <c r="U303" s="53">
        <v>3</v>
      </c>
      <c r="V303" s="10">
        <f>SUM(MasterData4[[#This Row],[MntWines]:[MntSweetProducts]])</f>
        <v>46</v>
      </c>
      <c r="W303">
        <v>2</v>
      </c>
    </row>
    <row r="304" spans="1:23" x14ac:dyDescent="0.3">
      <c r="A304">
        <v>1503</v>
      </c>
      <c r="B304">
        <v>1976</v>
      </c>
      <c r="C304" t="s">
        <v>37</v>
      </c>
      <c r="D304" t="s">
        <v>35</v>
      </c>
      <c r="E304" s="1">
        <v>162397</v>
      </c>
      <c r="F304">
        <v>1</v>
      </c>
      <c r="G304">
        <v>1</v>
      </c>
      <c r="H304" s="3">
        <v>41428</v>
      </c>
      <c r="I304">
        <v>31</v>
      </c>
      <c r="J304">
        <v>0</v>
      </c>
      <c r="K304" t="s">
        <v>30</v>
      </c>
      <c r="L304">
        <v>0</v>
      </c>
      <c r="M304">
        <f>2021-MasterData4[[#This Row],[Year_Birth]]</f>
        <v>45</v>
      </c>
      <c r="N304" s="10">
        <v>85</v>
      </c>
      <c r="O304" s="10">
        <v>16</v>
      </c>
      <c r="P304" s="10">
        <v>2</v>
      </c>
      <c r="Q304" s="10">
        <v>1</v>
      </c>
      <c r="R304" s="10">
        <v>1</v>
      </c>
      <c r="S304" s="24">
        <f>MasterData4[[#This Row],[Kidhome]]+MasterData4[[#This Row],[Teenhome]]</f>
        <v>2</v>
      </c>
      <c r="T304" s="53">
        <v>0</v>
      </c>
      <c r="U304" s="53">
        <v>1</v>
      </c>
      <c r="V304" s="10">
        <f>SUM(MasterData4[[#This Row],[MntWines]:[MntSweetProducts]])</f>
        <v>105</v>
      </c>
      <c r="W304">
        <v>5</v>
      </c>
    </row>
    <row r="305" spans="1:23" x14ac:dyDescent="0.3">
      <c r="A305">
        <v>1506</v>
      </c>
      <c r="B305">
        <v>1975</v>
      </c>
      <c r="C305" t="s">
        <v>28</v>
      </c>
      <c r="D305" t="s">
        <v>31</v>
      </c>
      <c r="E305" s="1">
        <v>42160</v>
      </c>
      <c r="F305">
        <v>1</v>
      </c>
      <c r="G305">
        <v>1</v>
      </c>
      <c r="H305" s="3">
        <v>41453</v>
      </c>
      <c r="I305">
        <v>26</v>
      </c>
      <c r="J305">
        <v>0</v>
      </c>
      <c r="K305" t="s">
        <v>30</v>
      </c>
      <c r="L305">
        <v>2</v>
      </c>
      <c r="M305">
        <f>2021-MasterData4[[#This Row],[Year_Birth]]</f>
        <v>46</v>
      </c>
      <c r="N305" s="10">
        <v>48</v>
      </c>
      <c r="O305" s="10">
        <v>45</v>
      </c>
      <c r="P305" s="10">
        <v>3</v>
      </c>
      <c r="Q305" s="10">
        <v>9</v>
      </c>
      <c r="R305" s="10">
        <v>15</v>
      </c>
      <c r="S305" s="24">
        <f>MasterData4[[#This Row],[Kidhome]]+MasterData4[[#This Row],[Teenhome]]</f>
        <v>2</v>
      </c>
      <c r="T305" s="53">
        <v>1</v>
      </c>
      <c r="U305" s="53">
        <v>4</v>
      </c>
      <c r="V305" s="10">
        <f>SUM(MasterData4[[#This Row],[MntWines]:[MntSweetProducts]])</f>
        <v>120</v>
      </c>
      <c r="W305">
        <v>2</v>
      </c>
    </row>
    <row r="306" spans="1:23" x14ac:dyDescent="0.3">
      <c r="A306">
        <v>1509</v>
      </c>
      <c r="B306">
        <v>1958</v>
      </c>
      <c r="C306" t="s">
        <v>37</v>
      </c>
      <c r="D306" t="s">
        <v>35</v>
      </c>
      <c r="E306" s="1">
        <v>84460</v>
      </c>
      <c r="F306">
        <v>0</v>
      </c>
      <c r="G306">
        <v>0</v>
      </c>
      <c r="H306" s="3">
        <v>41278</v>
      </c>
      <c r="I306">
        <v>80</v>
      </c>
      <c r="J306">
        <v>0</v>
      </c>
      <c r="K306" t="s">
        <v>30</v>
      </c>
      <c r="L306">
        <v>9</v>
      </c>
      <c r="M306">
        <f>2021-MasterData4[[#This Row],[Year_Birth]]</f>
        <v>63</v>
      </c>
      <c r="N306" s="10">
        <v>152</v>
      </c>
      <c r="O306" s="10">
        <v>103</v>
      </c>
      <c r="P306" s="10">
        <v>106</v>
      </c>
      <c r="Q306" s="10">
        <v>27</v>
      </c>
      <c r="R306" s="10">
        <v>54</v>
      </c>
      <c r="S306" s="24">
        <f>MasterData4[[#This Row],[Kidhome]]+MasterData4[[#This Row],[Teenhome]]</f>
        <v>0</v>
      </c>
      <c r="T306" s="53">
        <v>9</v>
      </c>
      <c r="U306" s="53">
        <v>4</v>
      </c>
      <c r="V306" s="10">
        <f>SUM(MasterData4[[#This Row],[MntWines]:[MntSweetProducts]])</f>
        <v>442</v>
      </c>
      <c r="W306">
        <v>5</v>
      </c>
    </row>
    <row r="307" spans="1:23" x14ac:dyDescent="0.3">
      <c r="A307">
        <v>1513</v>
      </c>
      <c r="B307">
        <v>1979</v>
      </c>
      <c r="C307" t="s">
        <v>38</v>
      </c>
      <c r="D307" t="s">
        <v>35</v>
      </c>
      <c r="E307" s="1">
        <v>60839</v>
      </c>
      <c r="F307">
        <v>1</v>
      </c>
      <c r="G307">
        <v>1</v>
      </c>
      <c r="H307" s="3">
        <v>41149</v>
      </c>
      <c r="I307">
        <v>72</v>
      </c>
      <c r="J307">
        <v>0</v>
      </c>
      <c r="K307" t="s">
        <v>30</v>
      </c>
      <c r="L307">
        <v>2</v>
      </c>
      <c r="M307">
        <f>2021-MasterData4[[#This Row],[Year_Birth]]</f>
        <v>42</v>
      </c>
      <c r="N307" s="10">
        <v>600</v>
      </c>
      <c r="O307" s="10">
        <v>128</v>
      </c>
      <c r="P307" s="10">
        <v>223</v>
      </c>
      <c r="Q307" s="10">
        <v>21</v>
      </c>
      <c r="R307" s="10">
        <v>150</v>
      </c>
      <c r="S307" s="24">
        <f>MasterData4[[#This Row],[Kidhome]]+MasterData4[[#This Row],[Teenhome]]</f>
        <v>2</v>
      </c>
      <c r="T307" s="53">
        <v>2</v>
      </c>
      <c r="U307" s="53">
        <v>12</v>
      </c>
      <c r="V307" s="10">
        <f>SUM(MasterData4[[#This Row],[MntWines]:[MntSweetProducts]])</f>
        <v>1122</v>
      </c>
      <c r="W307">
        <v>3</v>
      </c>
    </row>
    <row r="308" spans="1:23" x14ac:dyDescent="0.3">
      <c r="A308">
        <v>1515</v>
      </c>
      <c r="B308">
        <v>1975</v>
      </c>
      <c r="C308" t="s">
        <v>41</v>
      </c>
      <c r="D308" t="s">
        <v>35</v>
      </c>
      <c r="E308" s="1">
        <v>34176</v>
      </c>
      <c r="F308">
        <v>0</v>
      </c>
      <c r="G308">
        <v>1</v>
      </c>
      <c r="H308" s="3">
        <v>41661</v>
      </c>
      <c r="I308">
        <v>9</v>
      </c>
      <c r="J308">
        <v>0</v>
      </c>
      <c r="K308" t="s">
        <v>32</v>
      </c>
      <c r="L308">
        <v>1</v>
      </c>
      <c r="M308">
        <f>2021-MasterData4[[#This Row],[Year_Birth]]</f>
        <v>46</v>
      </c>
      <c r="N308" s="10">
        <v>11</v>
      </c>
      <c r="O308" s="10">
        <v>7</v>
      </c>
      <c r="P308" s="10">
        <v>4</v>
      </c>
      <c r="Q308" s="10">
        <v>2</v>
      </c>
      <c r="R308" s="10">
        <v>2</v>
      </c>
      <c r="S308" s="24">
        <f>MasterData4[[#This Row],[Kidhome]]+MasterData4[[#This Row],[Teenhome]]</f>
        <v>1</v>
      </c>
      <c r="T308" s="53">
        <v>0</v>
      </c>
      <c r="U308" s="53">
        <v>3</v>
      </c>
      <c r="V308" s="10">
        <f>SUM(MasterData4[[#This Row],[MntWines]:[MntSweetProducts]])</f>
        <v>26</v>
      </c>
      <c r="W308">
        <v>4</v>
      </c>
    </row>
    <row r="309" spans="1:23" x14ac:dyDescent="0.3">
      <c r="A309">
        <v>1517</v>
      </c>
      <c r="B309">
        <v>1969</v>
      </c>
      <c r="C309" t="s">
        <v>28</v>
      </c>
      <c r="D309" t="s">
        <v>31</v>
      </c>
      <c r="E309" s="1">
        <v>30822</v>
      </c>
      <c r="F309">
        <v>1</v>
      </c>
      <c r="G309">
        <v>0</v>
      </c>
      <c r="H309" s="3">
        <v>41439</v>
      </c>
      <c r="I309">
        <v>92</v>
      </c>
      <c r="J309">
        <v>0</v>
      </c>
      <c r="K309" t="s">
        <v>30</v>
      </c>
      <c r="L309">
        <v>1</v>
      </c>
      <c r="M309">
        <f>2021-MasterData4[[#This Row],[Year_Birth]]</f>
        <v>52</v>
      </c>
      <c r="N309" s="10">
        <v>3</v>
      </c>
      <c r="O309" s="10">
        <v>13</v>
      </c>
      <c r="P309" s="10">
        <v>2</v>
      </c>
      <c r="Q309" s="10">
        <v>9</v>
      </c>
      <c r="R309" s="10">
        <v>12</v>
      </c>
      <c r="S309" s="24">
        <f>MasterData4[[#This Row],[Kidhome]]+MasterData4[[#This Row],[Teenhome]]</f>
        <v>1</v>
      </c>
      <c r="T309" s="53">
        <v>0</v>
      </c>
      <c r="U309" s="53">
        <v>3</v>
      </c>
      <c r="V309" s="10">
        <f>SUM(MasterData4[[#This Row],[MntWines]:[MntSweetProducts]])</f>
        <v>39</v>
      </c>
      <c r="W309">
        <v>2</v>
      </c>
    </row>
    <row r="310" spans="1:23" x14ac:dyDescent="0.3">
      <c r="A310">
        <v>1518</v>
      </c>
      <c r="B310">
        <v>1965</v>
      </c>
      <c r="C310" t="s">
        <v>41</v>
      </c>
      <c r="D310" t="s">
        <v>33</v>
      </c>
      <c r="E310" s="1">
        <v>62694</v>
      </c>
      <c r="F310">
        <v>1</v>
      </c>
      <c r="G310">
        <v>1</v>
      </c>
      <c r="H310" s="3">
        <v>41442</v>
      </c>
      <c r="I310">
        <v>29</v>
      </c>
      <c r="J310">
        <v>0</v>
      </c>
      <c r="K310" t="s">
        <v>30</v>
      </c>
      <c r="L310">
        <v>9</v>
      </c>
      <c r="M310">
        <f>2021-MasterData4[[#This Row],[Year_Birth]]</f>
        <v>56</v>
      </c>
      <c r="N310" s="10">
        <v>379</v>
      </c>
      <c r="O310" s="10">
        <v>157</v>
      </c>
      <c r="P310" s="10">
        <v>25</v>
      </c>
      <c r="Q310" s="10">
        <v>6</v>
      </c>
      <c r="R310" s="10">
        <v>91</v>
      </c>
      <c r="S310" s="24">
        <f>MasterData4[[#This Row],[Kidhome]]+MasterData4[[#This Row],[Teenhome]]</f>
        <v>2</v>
      </c>
      <c r="T310" s="53">
        <v>3</v>
      </c>
      <c r="U310" s="53">
        <v>7</v>
      </c>
      <c r="V310" s="10">
        <f>SUM(MasterData4[[#This Row],[MntWines]:[MntSweetProducts]])</f>
        <v>658</v>
      </c>
      <c r="W310">
        <v>4</v>
      </c>
    </row>
    <row r="311" spans="1:23" x14ac:dyDescent="0.3">
      <c r="A311">
        <v>1519</v>
      </c>
      <c r="B311">
        <v>1972</v>
      </c>
      <c r="C311" t="s">
        <v>37</v>
      </c>
      <c r="D311" t="s">
        <v>31</v>
      </c>
      <c r="E311" s="2">
        <v>38578</v>
      </c>
      <c r="F311">
        <v>1</v>
      </c>
      <c r="G311">
        <v>1</v>
      </c>
      <c r="H311" s="3">
        <v>41447</v>
      </c>
      <c r="I311">
        <v>2</v>
      </c>
      <c r="J311">
        <v>0</v>
      </c>
      <c r="K311" t="s">
        <v>30</v>
      </c>
      <c r="L311">
        <v>3</v>
      </c>
      <c r="M311">
        <f>2021-MasterData4[[#This Row],[Year_Birth]]</f>
        <v>49</v>
      </c>
      <c r="N311" s="10">
        <v>38</v>
      </c>
      <c r="O311" s="10">
        <v>22</v>
      </c>
      <c r="P311" s="10">
        <v>3</v>
      </c>
      <c r="Q311" s="10">
        <v>4</v>
      </c>
      <c r="R311" s="10">
        <v>3</v>
      </c>
      <c r="S311" s="24">
        <f>MasterData4[[#This Row],[Kidhome]]+MasterData4[[#This Row],[Teenhome]]</f>
        <v>2</v>
      </c>
      <c r="T311" s="53">
        <v>0</v>
      </c>
      <c r="U311" s="53">
        <v>3</v>
      </c>
      <c r="V311" s="10">
        <f>SUM(MasterData4[[#This Row],[MntWines]:[MntSweetProducts]])</f>
        <v>70</v>
      </c>
      <c r="W311">
        <v>5</v>
      </c>
    </row>
    <row r="312" spans="1:23" x14ac:dyDescent="0.3">
      <c r="A312">
        <v>1523</v>
      </c>
      <c r="B312">
        <v>1973</v>
      </c>
      <c r="C312" t="s">
        <v>28</v>
      </c>
      <c r="D312" t="s">
        <v>33</v>
      </c>
      <c r="E312" s="1">
        <v>59041</v>
      </c>
      <c r="F312">
        <v>1</v>
      </c>
      <c r="G312">
        <v>1</v>
      </c>
      <c r="H312" s="3">
        <v>41766</v>
      </c>
      <c r="I312">
        <v>25</v>
      </c>
      <c r="J312">
        <v>0</v>
      </c>
      <c r="K312" t="s">
        <v>43</v>
      </c>
      <c r="L312">
        <v>2</v>
      </c>
      <c r="M312">
        <f>2021-MasterData4[[#This Row],[Year_Birth]]</f>
        <v>48</v>
      </c>
      <c r="N312" s="10">
        <v>69</v>
      </c>
      <c r="O312" s="10">
        <v>15</v>
      </c>
      <c r="P312" s="10">
        <v>2</v>
      </c>
      <c r="Q312" s="10">
        <v>2</v>
      </c>
      <c r="R312" s="10">
        <v>2</v>
      </c>
      <c r="S312" s="24">
        <f>MasterData4[[#This Row],[Kidhome]]+MasterData4[[#This Row],[Teenhome]]</f>
        <v>2</v>
      </c>
      <c r="T312" s="53">
        <v>0</v>
      </c>
      <c r="U312" s="53">
        <v>4</v>
      </c>
      <c r="V312" s="10">
        <f>SUM(MasterData4[[#This Row],[MntWines]:[MntSweetProducts]])</f>
        <v>90</v>
      </c>
      <c r="W312">
        <v>2</v>
      </c>
    </row>
    <row r="313" spans="1:23" x14ac:dyDescent="0.3">
      <c r="A313">
        <v>1524</v>
      </c>
      <c r="B313">
        <v>1983</v>
      </c>
      <c r="C313" t="s">
        <v>38</v>
      </c>
      <c r="D313" t="s">
        <v>31</v>
      </c>
      <c r="E313" s="2">
        <v>81698</v>
      </c>
      <c r="F313">
        <v>0</v>
      </c>
      <c r="G313">
        <v>0</v>
      </c>
      <c r="H313" s="3">
        <v>41334</v>
      </c>
      <c r="I313">
        <v>1</v>
      </c>
      <c r="J313">
        <v>0</v>
      </c>
      <c r="K313" t="s">
        <v>30</v>
      </c>
      <c r="L313">
        <v>8</v>
      </c>
      <c r="M313">
        <f>2021-MasterData4[[#This Row],[Year_Birth]]</f>
        <v>38</v>
      </c>
      <c r="N313" s="10">
        <v>709</v>
      </c>
      <c r="O313" s="10">
        <v>115</v>
      </c>
      <c r="P313" s="10">
        <v>30</v>
      </c>
      <c r="Q313" s="10">
        <v>45</v>
      </c>
      <c r="R313" s="10">
        <v>160</v>
      </c>
      <c r="S313" s="24">
        <f>MasterData4[[#This Row],[Kidhome]]+MasterData4[[#This Row],[Teenhome]]</f>
        <v>0</v>
      </c>
      <c r="T313" s="53">
        <v>2</v>
      </c>
      <c r="U313" s="53">
        <v>5</v>
      </c>
      <c r="V313" s="10">
        <f>SUM(MasterData4[[#This Row],[MntWines]:[MntSweetProducts]])</f>
        <v>1059</v>
      </c>
      <c r="W313">
        <v>3</v>
      </c>
    </row>
    <row r="314" spans="1:23" x14ac:dyDescent="0.3">
      <c r="A314">
        <v>1542</v>
      </c>
      <c r="B314">
        <v>1975</v>
      </c>
      <c r="C314" t="s">
        <v>28</v>
      </c>
      <c r="D314" t="s">
        <v>31</v>
      </c>
      <c r="E314" s="1">
        <v>56243</v>
      </c>
      <c r="F314">
        <v>1</v>
      </c>
      <c r="G314">
        <v>2</v>
      </c>
      <c r="H314" s="3">
        <v>41638</v>
      </c>
      <c r="I314">
        <v>26</v>
      </c>
      <c r="J314">
        <v>0</v>
      </c>
      <c r="K314" t="s">
        <v>34</v>
      </c>
      <c r="L314">
        <v>4</v>
      </c>
      <c r="M314">
        <f>2021-MasterData4[[#This Row],[Year_Birth]]</f>
        <v>46</v>
      </c>
      <c r="N314" s="10">
        <v>347</v>
      </c>
      <c r="O314" s="10">
        <v>35</v>
      </c>
      <c r="P314" s="10">
        <v>4</v>
      </c>
      <c r="Q314" s="10">
        <v>0</v>
      </c>
      <c r="R314" s="10">
        <v>3</v>
      </c>
      <c r="S314" s="24">
        <f>MasterData4[[#This Row],[Kidhome]]+MasterData4[[#This Row],[Teenhome]]</f>
        <v>3</v>
      </c>
      <c r="T314" s="53">
        <v>2</v>
      </c>
      <c r="U314" s="53">
        <v>8</v>
      </c>
      <c r="V314" s="10">
        <f>SUM(MasterData4[[#This Row],[MntWines]:[MntSweetProducts]])</f>
        <v>389</v>
      </c>
      <c r="W314">
        <v>2</v>
      </c>
    </row>
    <row r="315" spans="1:23" x14ac:dyDescent="0.3">
      <c r="A315">
        <v>1544</v>
      </c>
      <c r="B315">
        <v>1967</v>
      </c>
      <c r="C315" t="s">
        <v>41</v>
      </c>
      <c r="D315" t="s">
        <v>29</v>
      </c>
      <c r="E315" s="1">
        <v>81380</v>
      </c>
      <c r="F315">
        <v>0</v>
      </c>
      <c r="G315">
        <v>0</v>
      </c>
      <c r="H315" s="3">
        <v>41265</v>
      </c>
      <c r="I315">
        <v>51</v>
      </c>
      <c r="J315">
        <v>0</v>
      </c>
      <c r="K315" t="s">
        <v>32</v>
      </c>
      <c r="L315">
        <v>4</v>
      </c>
      <c r="M315">
        <f>2021-MasterData4[[#This Row],[Year_Birth]]</f>
        <v>54</v>
      </c>
      <c r="N315" s="10">
        <v>741</v>
      </c>
      <c r="O315" s="10">
        <v>689</v>
      </c>
      <c r="P315" s="10">
        <v>224</v>
      </c>
      <c r="Q315" s="10">
        <v>68</v>
      </c>
      <c r="R315" s="10">
        <v>68</v>
      </c>
      <c r="S315" s="24">
        <f>MasterData4[[#This Row],[Kidhome]]+MasterData4[[#This Row],[Teenhome]]</f>
        <v>0</v>
      </c>
      <c r="T315" s="53">
        <v>2</v>
      </c>
      <c r="U315" s="53">
        <v>10</v>
      </c>
      <c r="V315" s="10">
        <f>SUM(MasterData4[[#This Row],[MntWines]:[MntSweetProducts]])</f>
        <v>1790</v>
      </c>
      <c r="W315">
        <v>4</v>
      </c>
    </row>
    <row r="316" spans="1:23" x14ac:dyDescent="0.3">
      <c r="A316">
        <v>1545</v>
      </c>
      <c r="B316">
        <v>1986</v>
      </c>
      <c r="C316" t="s">
        <v>28</v>
      </c>
      <c r="D316" t="s">
        <v>33</v>
      </c>
      <c r="E316" s="1">
        <v>38508</v>
      </c>
      <c r="F316">
        <v>1</v>
      </c>
      <c r="G316">
        <v>0</v>
      </c>
      <c r="H316" s="3">
        <v>41488</v>
      </c>
      <c r="I316">
        <v>95</v>
      </c>
      <c r="J316">
        <v>0</v>
      </c>
      <c r="K316" t="s">
        <v>30</v>
      </c>
      <c r="L316">
        <v>7</v>
      </c>
      <c r="M316">
        <f>2021-MasterData4[[#This Row],[Year_Birth]]</f>
        <v>35</v>
      </c>
      <c r="N316" s="10">
        <v>120</v>
      </c>
      <c r="O316" s="10">
        <v>206</v>
      </c>
      <c r="P316" s="10">
        <v>25</v>
      </c>
      <c r="Q316" s="10">
        <v>19</v>
      </c>
      <c r="R316" s="10">
        <v>19</v>
      </c>
      <c r="S316" s="24">
        <f>MasterData4[[#This Row],[Kidhome]]+MasterData4[[#This Row],[Teenhome]]</f>
        <v>1</v>
      </c>
      <c r="T316" s="53">
        <v>2</v>
      </c>
      <c r="U316" s="53">
        <v>5</v>
      </c>
      <c r="V316" s="10">
        <f>SUM(MasterData4[[#This Row],[MntWines]:[MntSweetProducts]])</f>
        <v>389</v>
      </c>
      <c r="W316">
        <v>2</v>
      </c>
    </row>
    <row r="317" spans="1:23" x14ac:dyDescent="0.3">
      <c r="A317">
        <v>1553</v>
      </c>
      <c r="B317">
        <v>1946</v>
      </c>
      <c r="C317" t="s">
        <v>28</v>
      </c>
      <c r="D317" t="s">
        <v>35</v>
      </c>
      <c r="E317" s="1">
        <v>82657</v>
      </c>
      <c r="F317">
        <v>0</v>
      </c>
      <c r="G317">
        <v>0</v>
      </c>
      <c r="H317" s="3">
        <v>41544</v>
      </c>
      <c r="I317">
        <v>71</v>
      </c>
      <c r="J317">
        <v>0</v>
      </c>
      <c r="K317" t="s">
        <v>39</v>
      </c>
      <c r="L317">
        <v>7</v>
      </c>
      <c r="M317">
        <f>2021-MasterData4[[#This Row],[Year_Birth]]</f>
        <v>75</v>
      </c>
      <c r="N317" s="10">
        <v>966</v>
      </c>
      <c r="O317" s="10">
        <v>672</v>
      </c>
      <c r="P317" s="10">
        <v>246</v>
      </c>
      <c r="Q317" s="10">
        <v>168</v>
      </c>
      <c r="R317" s="10">
        <v>105</v>
      </c>
      <c r="S317" s="24">
        <f>MasterData4[[#This Row],[Kidhome]]+MasterData4[[#This Row],[Teenhome]]</f>
        <v>0</v>
      </c>
      <c r="T317" s="53">
        <v>5</v>
      </c>
      <c r="U317" s="53">
        <v>10</v>
      </c>
      <c r="V317" s="10">
        <f>SUM(MasterData4[[#This Row],[MntWines]:[MntSweetProducts]])</f>
        <v>2157</v>
      </c>
      <c r="W317">
        <v>2</v>
      </c>
    </row>
    <row r="318" spans="1:23" x14ac:dyDescent="0.3">
      <c r="A318">
        <v>1570</v>
      </c>
      <c r="B318">
        <v>1951</v>
      </c>
      <c r="C318" t="s">
        <v>37</v>
      </c>
      <c r="D318" t="s">
        <v>35</v>
      </c>
      <c r="E318" s="1">
        <v>69702</v>
      </c>
      <c r="F318">
        <v>0</v>
      </c>
      <c r="G318">
        <v>1</v>
      </c>
      <c r="H318" s="3">
        <v>41324</v>
      </c>
      <c r="I318">
        <v>8</v>
      </c>
      <c r="J318">
        <v>0</v>
      </c>
      <c r="K318" t="s">
        <v>30</v>
      </c>
      <c r="L318">
        <v>7</v>
      </c>
      <c r="M318">
        <f>2021-MasterData4[[#This Row],[Year_Birth]]</f>
        <v>70</v>
      </c>
      <c r="N318" s="10">
        <v>664</v>
      </c>
      <c r="O318" s="10">
        <v>240</v>
      </c>
      <c r="P318" s="10">
        <v>50</v>
      </c>
      <c r="Q318" s="10">
        <v>9</v>
      </c>
      <c r="R318" s="10">
        <v>19</v>
      </c>
      <c r="S318" s="24">
        <f>MasterData4[[#This Row],[Kidhome]]+MasterData4[[#This Row],[Teenhome]]</f>
        <v>1</v>
      </c>
      <c r="T318" s="53">
        <v>7</v>
      </c>
      <c r="U318" s="53">
        <v>10</v>
      </c>
      <c r="V318" s="10">
        <f>SUM(MasterData4[[#This Row],[MntWines]:[MntSweetProducts]])</f>
        <v>982</v>
      </c>
      <c r="W318">
        <v>5</v>
      </c>
    </row>
    <row r="319" spans="1:23" x14ac:dyDescent="0.3">
      <c r="A319">
        <v>1577</v>
      </c>
      <c r="B319">
        <v>1946</v>
      </c>
      <c r="C319" t="s">
        <v>28</v>
      </c>
      <c r="D319" t="s">
        <v>33</v>
      </c>
      <c r="E319" s="1">
        <v>78569</v>
      </c>
      <c r="F319">
        <v>0</v>
      </c>
      <c r="G319">
        <v>0</v>
      </c>
      <c r="H319" s="3">
        <v>41689</v>
      </c>
      <c r="I319">
        <v>14</v>
      </c>
      <c r="J319">
        <v>0</v>
      </c>
      <c r="K319" t="s">
        <v>30</v>
      </c>
      <c r="L319">
        <v>4</v>
      </c>
      <c r="M319">
        <f>2021-MasterData4[[#This Row],[Year_Birth]]</f>
        <v>75</v>
      </c>
      <c r="N319" s="10">
        <v>558</v>
      </c>
      <c r="O319" s="10">
        <v>622</v>
      </c>
      <c r="P319" s="10">
        <v>207</v>
      </c>
      <c r="Q319" s="10">
        <v>79</v>
      </c>
      <c r="R319" s="10">
        <v>175</v>
      </c>
      <c r="S319" s="24">
        <f>MasterData4[[#This Row],[Kidhome]]+MasterData4[[#This Row],[Teenhome]]</f>
        <v>0</v>
      </c>
      <c r="T319" s="53">
        <v>6</v>
      </c>
      <c r="U319" s="53">
        <v>4</v>
      </c>
      <c r="V319" s="10">
        <f>SUM(MasterData4[[#This Row],[MntWines]:[MntSweetProducts]])</f>
        <v>1641</v>
      </c>
      <c r="W319">
        <v>2</v>
      </c>
    </row>
    <row r="320" spans="1:23" x14ac:dyDescent="0.3">
      <c r="A320">
        <v>1581</v>
      </c>
      <c r="B320">
        <v>1980</v>
      </c>
      <c r="C320" t="s">
        <v>28</v>
      </c>
      <c r="D320" t="s">
        <v>33</v>
      </c>
      <c r="E320" s="1">
        <v>37406</v>
      </c>
      <c r="F320">
        <v>1</v>
      </c>
      <c r="G320">
        <v>0</v>
      </c>
      <c r="H320" s="3">
        <v>41557</v>
      </c>
      <c r="I320">
        <v>18</v>
      </c>
      <c r="J320">
        <v>0</v>
      </c>
      <c r="K320" t="s">
        <v>30</v>
      </c>
      <c r="L320">
        <v>1</v>
      </c>
      <c r="M320">
        <f>2021-MasterData4[[#This Row],[Year_Birth]]</f>
        <v>41</v>
      </c>
      <c r="N320" s="10">
        <v>2</v>
      </c>
      <c r="O320" s="10">
        <v>8</v>
      </c>
      <c r="P320" s="10">
        <v>2</v>
      </c>
      <c r="Q320" s="10">
        <v>0</v>
      </c>
      <c r="R320" s="10">
        <v>2</v>
      </c>
      <c r="S320" s="24">
        <f>MasterData4[[#This Row],[Kidhome]]+MasterData4[[#This Row],[Teenhome]]</f>
        <v>1</v>
      </c>
      <c r="T320" s="53">
        <v>0</v>
      </c>
      <c r="U320" s="53">
        <v>2</v>
      </c>
      <c r="V320" s="10">
        <f>SUM(MasterData4[[#This Row],[MntWines]:[MntSweetProducts]])</f>
        <v>14</v>
      </c>
      <c r="W320">
        <v>2</v>
      </c>
    </row>
    <row r="321" spans="1:23" x14ac:dyDescent="0.3">
      <c r="A321">
        <v>1584</v>
      </c>
      <c r="B321">
        <v>1977</v>
      </c>
      <c r="C321" t="s">
        <v>28</v>
      </c>
      <c r="D321" t="s">
        <v>33</v>
      </c>
      <c r="E321" s="1">
        <v>41443</v>
      </c>
      <c r="F321">
        <v>1</v>
      </c>
      <c r="G321">
        <v>0</v>
      </c>
      <c r="H321" s="3">
        <v>41730</v>
      </c>
      <c r="I321">
        <v>79</v>
      </c>
      <c r="J321">
        <v>0</v>
      </c>
      <c r="K321" t="s">
        <v>43</v>
      </c>
      <c r="L321">
        <v>8</v>
      </c>
      <c r="M321">
        <f>2021-MasterData4[[#This Row],[Year_Birth]]</f>
        <v>44</v>
      </c>
      <c r="N321" s="10">
        <v>171</v>
      </c>
      <c r="O321" s="10">
        <v>171</v>
      </c>
      <c r="P321" s="10">
        <v>25</v>
      </c>
      <c r="Q321" s="10">
        <v>7</v>
      </c>
      <c r="R321" s="10">
        <v>19</v>
      </c>
      <c r="S321" s="24">
        <f>MasterData4[[#This Row],[Kidhome]]+MasterData4[[#This Row],[Teenhome]]</f>
        <v>1</v>
      </c>
      <c r="T321" s="53">
        <v>1</v>
      </c>
      <c r="U321" s="53">
        <v>5</v>
      </c>
      <c r="V321" s="10">
        <f>SUM(MasterData4[[#This Row],[MntWines]:[MntSweetProducts]])</f>
        <v>393</v>
      </c>
      <c r="W321">
        <v>2</v>
      </c>
    </row>
    <row r="322" spans="1:23" x14ac:dyDescent="0.3">
      <c r="A322">
        <v>1592</v>
      </c>
      <c r="B322">
        <v>1970</v>
      </c>
      <c r="C322" t="s">
        <v>28</v>
      </c>
      <c r="D322" t="s">
        <v>33</v>
      </c>
      <c r="E322" s="1">
        <v>90765</v>
      </c>
      <c r="F322">
        <v>0</v>
      </c>
      <c r="G322">
        <v>0</v>
      </c>
      <c r="H322" s="3">
        <v>41663</v>
      </c>
      <c r="I322">
        <v>25</v>
      </c>
      <c r="J322">
        <v>0</v>
      </c>
      <c r="K322" t="s">
        <v>32</v>
      </c>
      <c r="L322">
        <v>4</v>
      </c>
      <c r="M322">
        <f>2021-MasterData4[[#This Row],[Year_Birth]]</f>
        <v>51</v>
      </c>
      <c r="N322" s="10">
        <v>547</v>
      </c>
      <c r="O322" s="10">
        <v>812</v>
      </c>
      <c r="P322" s="10">
        <v>151</v>
      </c>
      <c r="Q322" s="10">
        <v>99</v>
      </c>
      <c r="R322" s="10">
        <v>82</v>
      </c>
      <c r="S322" s="24">
        <f>MasterData4[[#This Row],[Kidhome]]+MasterData4[[#This Row],[Teenhome]]</f>
        <v>0</v>
      </c>
      <c r="T322" s="53">
        <v>6</v>
      </c>
      <c r="U322" s="53">
        <v>5</v>
      </c>
      <c r="V322" s="10">
        <f>SUM(MasterData4[[#This Row],[MntWines]:[MntSweetProducts]])</f>
        <v>1691</v>
      </c>
      <c r="W322">
        <v>2</v>
      </c>
    </row>
    <row r="323" spans="1:23" x14ac:dyDescent="0.3">
      <c r="A323">
        <v>1600</v>
      </c>
      <c r="B323">
        <v>1965</v>
      </c>
      <c r="C323" t="s">
        <v>41</v>
      </c>
      <c r="D323" t="s">
        <v>33</v>
      </c>
      <c r="E323" s="1">
        <v>56962</v>
      </c>
      <c r="F323">
        <v>2</v>
      </c>
      <c r="G323">
        <v>1</v>
      </c>
      <c r="H323" s="3">
        <v>41558</v>
      </c>
      <c r="I323">
        <v>60</v>
      </c>
      <c r="J323">
        <v>0</v>
      </c>
      <c r="K323" t="s">
        <v>43</v>
      </c>
      <c r="L323">
        <v>6</v>
      </c>
      <c r="M323">
        <f>2021-MasterData4[[#This Row],[Year_Birth]]</f>
        <v>56</v>
      </c>
      <c r="N323" s="10">
        <v>292</v>
      </c>
      <c r="O323" s="10">
        <v>77</v>
      </c>
      <c r="P323" s="10">
        <v>10</v>
      </c>
      <c r="Q323" s="10">
        <v>3</v>
      </c>
      <c r="R323" s="10">
        <v>3</v>
      </c>
      <c r="S323" s="24">
        <f>MasterData4[[#This Row],[Kidhome]]+MasterData4[[#This Row],[Teenhome]]</f>
        <v>3</v>
      </c>
      <c r="T323" s="53">
        <v>3</v>
      </c>
      <c r="U323" s="53">
        <v>5</v>
      </c>
      <c r="V323" s="10">
        <f>SUM(MasterData4[[#This Row],[MntWines]:[MntSweetProducts]])</f>
        <v>385</v>
      </c>
      <c r="W323">
        <v>4</v>
      </c>
    </row>
    <row r="324" spans="1:23" x14ac:dyDescent="0.3">
      <c r="A324">
        <v>1604</v>
      </c>
      <c r="B324">
        <v>1960</v>
      </c>
      <c r="C324" t="s">
        <v>41</v>
      </c>
      <c r="D324" t="s">
        <v>33</v>
      </c>
      <c r="E324" s="1">
        <v>47353</v>
      </c>
      <c r="F324">
        <v>0</v>
      </c>
      <c r="G324">
        <v>1</v>
      </c>
      <c r="H324" s="3">
        <v>41591</v>
      </c>
      <c r="I324">
        <v>93</v>
      </c>
      <c r="J324">
        <v>0</v>
      </c>
      <c r="K324" t="s">
        <v>30</v>
      </c>
      <c r="L324">
        <v>2</v>
      </c>
      <c r="M324">
        <f>2021-MasterData4[[#This Row],[Year_Birth]]</f>
        <v>61</v>
      </c>
      <c r="N324" s="10">
        <v>184</v>
      </c>
      <c r="O324" s="10">
        <v>19</v>
      </c>
      <c r="P324" s="10">
        <v>8</v>
      </c>
      <c r="Q324" s="10">
        <v>2</v>
      </c>
      <c r="R324" s="10">
        <v>8</v>
      </c>
      <c r="S324" s="24">
        <f>MasterData4[[#This Row],[Kidhome]]+MasterData4[[#This Row],[Teenhome]]</f>
        <v>1</v>
      </c>
      <c r="T324" s="53">
        <v>2</v>
      </c>
      <c r="U324" s="53">
        <v>6</v>
      </c>
      <c r="V324" s="10">
        <f>SUM(MasterData4[[#This Row],[MntWines]:[MntSweetProducts]])</f>
        <v>221</v>
      </c>
      <c r="W324">
        <v>4</v>
      </c>
    </row>
    <row r="325" spans="1:23" x14ac:dyDescent="0.3">
      <c r="A325">
        <v>1606</v>
      </c>
      <c r="B325">
        <v>1971</v>
      </c>
      <c r="C325" t="s">
        <v>28</v>
      </c>
      <c r="D325" t="s">
        <v>35</v>
      </c>
      <c r="E325" s="1">
        <v>38590</v>
      </c>
      <c r="F325">
        <v>1</v>
      </c>
      <c r="G325">
        <v>0</v>
      </c>
      <c r="H325" s="3">
        <v>41409</v>
      </c>
      <c r="I325">
        <v>65</v>
      </c>
      <c r="J325">
        <v>0</v>
      </c>
      <c r="K325" t="s">
        <v>43</v>
      </c>
      <c r="L325">
        <v>1</v>
      </c>
      <c r="M325">
        <f>2021-MasterData4[[#This Row],[Year_Birth]]</f>
        <v>50</v>
      </c>
      <c r="N325" s="10">
        <v>3</v>
      </c>
      <c r="O325" s="10">
        <v>8</v>
      </c>
      <c r="P325" s="10">
        <v>4</v>
      </c>
      <c r="Q325" s="10">
        <v>1</v>
      </c>
      <c r="R325" s="10">
        <v>3</v>
      </c>
      <c r="S325" s="24">
        <f>MasterData4[[#This Row],[Kidhome]]+MasterData4[[#This Row],[Teenhome]]</f>
        <v>1</v>
      </c>
      <c r="T325" s="53">
        <v>0</v>
      </c>
      <c r="U325" s="53">
        <v>2</v>
      </c>
      <c r="V325" s="10">
        <f>SUM(MasterData4[[#This Row],[MntWines]:[MntSweetProducts]])</f>
        <v>19</v>
      </c>
      <c r="W325">
        <v>2</v>
      </c>
    </row>
    <row r="326" spans="1:23" x14ac:dyDescent="0.3">
      <c r="A326">
        <v>1612</v>
      </c>
      <c r="B326">
        <v>1981</v>
      </c>
      <c r="C326" t="s">
        <v>37</v>
      </c>
      <c r="D326" t="s">
        <v>31</v>
      </c>
      <c r="F326">
        <v>1</v>
      </c>
      <c r="G326">
        <v>0</v>
      </c>
      <c r="H326" s="3">
        <v>41425</v>
      </c>
      <c r="I326">
        <v>82</v>
      </c>
      <c r="J326">
        <v>0</v>
      </c>
      <c r="K326" t="s">
        <v>36</v>
      </c>
      <c r="L326">
        <v>3</v>
      </c>
      <c r="M326">
        <f>2021-MasterData4[[#This Row],[Year_Birth]]</f>
        <v>40</v>
      </c>
      <c r="N326" s="10">
        <v>23</v>
      </c>
      <c r="O326" s="10">
        <v>15</v>
      </c>
      <c r="P326" s="10">
        <v>0</v>
      </c>
      <c r="Q326" s="10">
        <v>0</v>
      </c>
      <c r="R326" s="10">
        <v>2</v>
      </c>
      <c r="S326" s="24">
        <f>MasterData4[[#This Row],[Kidhome]]+MasterData4[[#This Row],[Teenhome]]</f>
        <v>1</v>
      </c>
      <c r="T326" s="53">
        <v>0</v>
      </c>
      <c r="U326" s="53">
        <v>3</v>
      </c>
      <c r="V326" s="10">
        <f>SUM(MasterData4[[#This Row],[MntWines]:[MntSweetProducts]])</f>
        <v>40</v>
      </c>
      <c r="W326">
        <v>5</v>
      </c>
    </row>
    <row r="327" spans="1:23" x14ac:dyDescent="0.3">
      <c r="A327">
        <v>1618</v>
      </c>
      <c r="B327">
        <v>1965</v>
      </c>
      <c r="C327" t="s">
        <v>28</v>
      </c>
      <c r="D327" t="s">
        <v>35</v>
      </c>
      <c r="E327" s="1">
        <v>56046</v>
      </c>
      <c r="F327">
        <v>0</v>
      </c>
      <c r="G327">
        <v>0</v>
      </c>
      <c r="H327" s="3">
        <v>41276</v>
      </c>
      <c r="I327">
        <v>9</v>
      </c>
      <c r="J327">
        <v>0</v>
      </c>
      <c r="K327" t="s">
        <v>39</v>
      </c>
      <c r="L327">
        <v>10</v>
      </c>
      <c r="M327">
        <f>2021-MasterData4[[#This Row],[Year_Birth]]</f>
        <v>56</v>
      </c>
      <c r="N327" s="10">
        <v>577</v>
      </c>
      <c r="O327" s="10">
        <v>64</v>
      </c>
      <c r="P327" s="10">
        <v>0</v>
      </c>
      <c r="Q327" s="10">
        <v>0</v>
      </c>
      <c r="R327" s="10">
        <v>0</v>
      </c>
      <c r="S327" s="24">
        <f>MasterData4[[#This Row],[Kidhome]]+MasterData4[[#This Row],[Teenhome]]</f>
        <v>0</v>
      </c>
      <c r="T327" s="53">
        <v>1</v>
      </c>
      <c r="U327" s="53">
        <v>8</v>
      </c>
      <c r="V327" s="10">
        <f>SUM(MasterData4[[#This Row],[MntWines]:[MntSweetProducts]])</f>
        <v>641</v>
      </c>
      <c r="W327">
        <v>2</v>
      </c>
    </row>
    <row r="328" spans="1:23" x14ac:dyDescent="0.3">
      <c r="A328">
        <v>1619</v>
      </c>
      <c r="B328">
        <v>1956</v>
      </c>
      <c r="C328" t="s">
        <v>28</v>
      </c>
      <c r="D328" t="s">
        <v>33</v>
      </c>
      <c r="E328" s="2">
        <v>90369</v>
      </c>
      <c r="F328">
        <v>0</v>
      </c>
      <c r="G328">
        <v>0</v>
      </c>
      <c r="H328" s="3">
        <v>41757</v>
      </c>
      <c r="I328">
        <v>2</v>
      </c>
      <c r="J328">
        <v>0</v>
      </c>
      <c r="K328" t="s">
        <v>30</v>
      </c>
      <c r="L328">
        <v>4</v>
      </c>
      <c r="M328">
        <f>2021-MasterData4[[#This Row],[Year_Birth]]</f>
        <v>65</v>
      </c>
      <c r="N328" s="10">
        <v>292</v>
      </c>
      <c r="O328" s="10">
        <v>981</v>
      </c>
      <c r="P328" s="10">
        <v>224</v>
      </c>
      <c r="Q328" s="10">
        <v>51</v>
      </c>
      <c r="R328" s="10">
        <v>23</v>
      </c>
      <c r="S328" s="24">
        <f>MasterData4[[#This Row],[Kidhome]]+MasterData4[[#This Row],[Teenhome]]</f>
        <v>0</v>
      </c>
      <c r="T328" s="53">
        <v>6</v>
      </c>
      <c r="U328" s="53">
        <v>6</v>
      </c>
      <c r="V328" s="10">
        <f>SUM(MasterData4[[#This Row],[MntWines]:[MntSweetProducts]])</f>
        <v>1571</v>
      </c>
      <c r="W328">
        <v>2</v>
      </c>
    </row>
    <row r="329" spans="1:23" x14ac:dyDescent="0.3">
      <c r="A329">
        <v>1626</v>
      </c>
      <c r="B329">
        <v>1973</v>
      </c>
      <c r="C329" t="s">
        <v>37</v>
      </c>
      <c r="D329" t="s">
        <v>29</v>
      </c>
      <c r="E329" s="1">
        <v>35860</v>
      </c>
      <c r="F329">
        <v>1</v>
      </c>
      <c r="G329">
        <v>1</v>
      </c>
      <c r="H329" s="3">
        <v>41778</v>
      </c>
      <c r="I329">
        <v>37</v>
      </c>
      <c r="J329">
        <v>0</v>
      </c>
      <c r="K329" t="s">
        <v>43</v>
      </c>
      <c r="L329">
        <v>1</v>
      </c>
      <c r="M329">
        <f>2021-MasterData4[[#This Row],[Year_Birth]]</f>
        <v>48</v>
      </c>
      <c r="N329" s="10">
        <v>15</v>
      </c>
      <c r="O329" s="10">
        <v>8</v>
      </c>
      <c r="P329" s="10">
        <v>4</v>
      </c>
      <c r="Q329" s="10">
        <v>0</v>
      </c>
      <c r="R329" s="10">
        <v>2</v>
      </c>
      <c r="S329" s="24">
        <f>MasterData4[[#This Row],[Kidhome]]+MasterData4[[#This Row],[Teenhome]]</f>
        <v>2</v>
      </c>
      <c r="T329" s="53">
        <v>1</v>
      </c>
      <c r="U329" s="53">
        <v>2</v>
      </c>
      <c r="V329" s="10">
        <f>SUM(MasterData4[[#This Row],[MntWines]:[MntSweetProducts]])</f>
        <v>29</v>
      </c>
      <c r="W329">
        <v>5</v>
      </c>
    </row>
    <row r="330" spans="1:23" x14ac:dyDescent="0.3">
      <c r="A330">
        <v>1627</v>
      </c>
      <c r="B330">
        <v>1957</v>
      </c>
      <c r="C330" t="s">
        <v>38</v>
      </c>
      <c r="D330" t="s">
        <v>29</v>
      </c>
      <c r="E330" s="1">
        <v>77297</v>
      </c>
      <c r="F330">
        <v>0</v>
      </c>
      <c r="G330">
        <v>0</v>
      </c>
      <c r="H330" s="3">
        <v>41300</v>
      </c>
      <c r="I330">
        <v>84</v>
      </c>
      <c r="J330">
        <v>0</v>
      </c>
      <c r="K330" t="s">
        <v>30</v>
      </c>
      <c r="L330">
        <v>5</v>
      </c>
      <c r="M330">
        <f>2021-MasterData4[[#This Row],[Year_Birth]]</f>
        <v>64</v>
      </c>
      <c r="N330" s="10">
        <v>408</v>
      </c>
      <c r="O330" s="10">
        <v>109</v>
      </c>
      <c r="P330" s="10">
        <v>48</v>
      </c>
      <c r="Q330" s="10">
        <v>61</v>
      </c>
      <c r="R330" s="10">
        <v>122</v>
      </c>
      <c r="S330" s="24">
        <f>MasterData4[[#This Row],[Kidhome]]+MasterData4[[#This Row],[Teenhome]]</f>
        <v>0</v>
      </c>
      <c r="T330" s="53">
        <v>7</v>
      </c>
      <c r="U330" s="53">
        <v>9</v>
      </c>
      <c r="V330" s="10">
        <f>SUM(MasterData4[[#This Row],[MntWines]:[MntSweetProducts]])</f>
        <v>748</v>
      </c>
      <c r="W330">
        <v>3</v>
      </c>
    </row>
    <row r="331" spans="1:23" x14ac:dyDescent="0.3">
      <c r="A331">
        <v>1628</v>
      </c>
      <c r="B331">
        <v>1971</v>
      </c>
      <c r="C331" t="s">
        <v>28</v>
      </c>
      <c r="D331" t="s">
        <v>35</v>
      </c>
      <c r="E331" s="1">
        <v>71796</v>
      </c>
      <c r="F331">
        <v>0</v>
      </c>
      <c r="G331">
        <v>0</v>
      </c>
      <c r="H331" s="3">
        <v>41571</v>
      </c>
      <c r="I331">
        <v>54</v>
      </c>
      <c r="J331">
        <v>0</v>
      </c>
      <c r="K331" t="s">
        <v>43</v>
      </c>
      <c r="L331">
        <v>9</v>
      </c>
      <c r="M331">
        <f>2021-MasterData4[[#This Row],[Year_Birth]]</f>
        <v>50</v>
      </c>
      <c r="N331" s="10">
        <v>354</v>
      </c>
      <c r="O331" s="10">
        <v>311</v>
      </c>
      <c r="P331" s="10">
        <v>167</v>
      </c>
      <c r="Q331" s="10">
        <v>21</v>
      </c>
      <c r="R331" s="10">
        <v>75</v>
      </c>
      <c r="S331" s="24">
        <f>MasterData4[[#This Row],[Kidhome]]+MasterData4[[#This Row],[Teenhome]]</f>
        <v>0</v>
      </c>
      <c r="T331" s="53">
        <v>3</v>
      </c>
      <c r="U331" s="53">
        <v>4</v>
      </c>
      <c r="V331" s="10">
        <f>SUM(MasterData4[[#This Row],[MntWines]:[MntSweetProducts]])</f>
        <v>928</v>
      </c>
      <c r="W331">
        <v>2</v>
      </c>
    </row>
    <row r="332" spans="1:23" x14ac:dyDescent="0.3">
      <c r="A332">
        <v>1630</v>
      </c>
      <c r="B332">
        <v>1979</v>
      </c>
      <c r="C332" t="s">
        <v>28</v>
      </c>
      <c r="D332" t="s">
        <v>31</v>
      </c>
      <c r="E332" s="1">
        <v>61825</v>
      </c>
      <c r="F332">
        <v>0</v>
      </c>
      <c r="G332">
        <v>1</v>
      </c>
      <c r="H332" s="3">
        <v>41493</v>
      </c>
      <c r="I332">
        <v>56</v>
      </c>
      <c r="J332">
        <v>0</v>
      </c>
      <c r="K332" t="s">
        <v>30</v>
      </c>
      <c r="L332">
        <v>4</v>
      </c>
      <c r="M332">
        <f>2021-MasterData4[[#This Row],[Year_Birth]]</f>
        <v>42</v>
      </c>
      <c r="N332" s="10">
        <v>162</v>
      </c>
      <c r="O332" s="10">
        <v>100</v>
      </c>
      <c r="P332" s="10">
        <v>55</v>
      </c>
      <c r="Q332" s="10">
        <v>50</v>
      </c>
      <c r="R332" s="10">
        <v>30</v>
      </c>
      <c r="S332" s="24">
        <f>MasterData4[[#This Row],[Kidhome]]+MasterData4[[#This Row],[Teenhome]]</f>
        <v>1</v>
      </c>
      <c r="T332" s="53">
        <v>2</v>
      </c>
      <c r="U332" s="53">
        <v>8</v>
      </c>
      <c r="V332" s="10">
        <f>SUM(MasterData4[[#This Row],[MntWines]:[MntSweetProducts]])</f>
        <v>397</v>
      </c>
      <c r="W332">
        <v>2</v>
      </c>
    </row>
    <row r="333" spans="1:23" x14ac:dyDescent="0.3">
      <c r="A333">
        <v>1631</v>
      </c>
      <c r="B333">
        <v>1965</v>
      </c>
      <c r="C333" t="s">
        <v>37</v>
      </c>
      <c r="D333" t="s">
        <v>35</v>
      </c>
      <c r="E333" s="2">
        <v>65220</v>
      </c>
      <c r="F333">
        <v>0</v>
      </c>
      <c r="G333">
        <v>0</v>
      </c>
      <c r="H333" s="3">
        <v>41155</v>
      </c>
      <c r="I333">
        <v>3</v>
      </c>
      <c r="J333">
        <v>0</v>
      </c>
      <c r="K333" t="s">
        <v>39</v>
      </c>
      <c r="L333">
        <v>8</v>
      </c>
      <c r="M333">
        <f>2021-MasterData4[[#This Row],[Year_Birth]]</f>
        <v>56</v>
      </c>
      <c r="N333" s="10">
        <v>890</v>
      </c>
      <c r="O333" s="10">
        <v>292</v>
      </c>
      <c r="P333" s="10">
        <v>0</v>
      </c>
      <c r="Q333" s="10">
        <v>63</v>
      </c>
      <c r="R333" s="10">
        <v>25</v>
      </c>
      <c r="S333" s="24">
        <f>MasterData4[[#This Row],[Kidhome]]+MasterData4[[#This Row],[Teenhome]]</f>
        <v>0</v>
      </c>
      <c r="T333" s="53">
        <v>4</v>
      </c>
      <c r="U333" s="53">
        <v>7</v>
      </c>
      <c r="V333" s="10">
        <f>SUM(MasterData4[[#This Row],[MntWines]:[MntSweetProducts]])</f>
        <v>1270</v>
      </c>
      <c r="W333">
        <v>5</v>
      </c>
    </row>
    <row r="334" spans="1:23" x14ac:dyDescent="0.3">
      <c r="A334">
        <v>1640</v>
      </c>
      <c r="B334">
        <v>1954</v>
      </c>
      <c r="C334" t="s">
        <v>28</v>
      </c>
      <c r="D334" t="s">
        <v>29</v>
      </c>
      <c r="E334" s="1">
        <v>64587</v>
      </c>
      <c r="F334">
        <v>1</v>
      </c>
      <c r="G334">
        <v>1</v>
      </c>
      <c r="H334" s="3">
        <v>41812</v>
      </c>
      <c r="I334">
        <v>49</v>
      </c>
      <c r="J334">
        <v>0</v>
      </c>
      <c r="K334" t="s">
        <v>30</v>
      </c>
      <c r="L334">
        <v>1</v>
      </c>
      <c r="M334">
        <f>2021-MasterData4[[#This Row],[Year_Birth]]</f>
        <v>67</v>
      </c>
      <c r="N334" s="10">
        <v>66</v>
      </c>
      <c r="O334" s="10">
        <v>16</v>
      </c>
      <c r="P334" s="10">
        <v>0</v>
      </c>
      <c r="Q334" s="10">
        <v>0</v>
      </c>
      <c r="R334" s="10">
        <v>6</v>
      </c>
      <c r="S334" s="24">
        <f>MasterData4[[#This Row],[Kidhome]]+MasterData4[[#This Row],[Teenhome]]</f>
        <v>2</v>
      </c>
      <c r="T334" s="53">
        <v>1</v>
      </c>
      <c r="U334" s="53">
        <v>4</v>
      </c>
      <c r="V334" s="10">
        <f>SUM(MasterData4[[#This Row],[MntWines]:[MntSweetProducts]])</f>
        <v>88</v>
      </c>
      <c r="W334">
        <v>2</v>
      </c>
    </row>
    <row r="335" spans="1:23" x14ac:dyDescent="0.3">
      <c r="A335">
        <v>1646</v>
      </c>
      <c r="B335">
        <v>1972</v>
      </c>
      <c r="C335" t="s">
        <v>44</v>
      </c>
      <c r="D335" t="s">
        <v>33</v>
      </c>
      <c r="E335" s="1">
        <v>25224</v>
      </c>
      <c r="F335">
        <v>1</v>
      </c>
      <c r="G335">
        <v>0</v>
      </c>
      <c r="H335" s="3">
        <v>41714</v>
      </c>
      <c r="I335">
        <v>36</v>
      </c>
      <c r="J335">
        <v>0</v>
      </c>
      <c r="K335" t="s">
        <v>32</v>
      </c>
      <c r="L335">
        <v>1</v>
      </c>
      <c r="M335">
        <f>2021-MasterData4[[#This Row],[Year_Birth]]</f>
        <v>49</v>
      </c>
      <c r="N335" s="10">
        <v>4</v>
      </c>
      <c r="O335" s="10">
        <v>12</v>
      </c>
      <c r="P335" s="10">
        <v>11</v>
      </c>
      <c r="Q335" s="10">
        <v>9</v>
      </c>
      <c r="R335" s="10">
        <v>2</v>
      </c>
      <c r="S335" s="24">
        <f>MasterData4[[#This Row],[Kidhome]]+MasterData4[[#This Row],[Teenhome]]</f>
        <v>1</v>
      </c>
      <c r="T335" s="53">
        <v>1</v>
      </c>
      <c r="U335" s="53">
        <v>3</v>
      </c>
      <c r="V335" s="10">
        <f>SUM(MasterData4[[#This Row],[MntWines]:[MntSweetProducts]])</f>
        <v>38</v>
      </c>
      <c r="W335">
        <v>1</v>
      </c>
    </row>
    <row r="336" spans="1:23" x14ac:dyDescent="0.3">
      <c r="A336">
        <v>1650</v>
      </c>
      <c r="B336">
        <v>1960</v>
      </c>
      <c r="C336" t="s">
        <v>41</v>
      </c>
      <c r="D336" t="s">
        <v>33</v>
      </c>
      <c r="E336" s="1">
        <v>81843</v>
      </c>
      <c r="F336">
        <v>0</v>
      </c>
      <c r="G336">
        <v>0</v>
      </c>
      <c r="H336" s="3">
        <v>41386</v>
      </c>
      <c r="I336">
        <v>13</v>
      </c>
      <c r="J336">
        <v>0</v>
      </c>
      <c r="K336" t="s">
        <v>30</v>
      </c>
      <c r="L336">
        <v>5</v>
      </c>
      <c r="M336">
        <f>2021-MasterData4[[#This Row],[Year_Birth]]</f>
        <v>61</v>
      </c>
      <c r="N336" s="10">
        <v>779</v>
      </c>
      <c r="O336" s="10">
        <v>537</v>
      </c>
      <c r="P336" s="10">
        <v>34</v>
      </c>
      <c r="Q336" s="10">
        <v>86</v>
      </c>
      <c r="R336" s="10">
        <v>69</v>
      </c>
      <c r="S336" s="24">
        <f>MasterData4[[#This Row],[Kidhome]]+MasterData4[[#This Row],[Teenhome]]</f>
        <v>0</v>
      </c>
      <c r="T336" s="53">
        <v>9</v>
      </c>
      <c r="U336" s="53">
        <v>12</v>
      </c>
      <c r="V336" s="10">
        <f>SUM(MasterData4[[#This Row],[MntWines]:[MntSweetProducts]])</f>
        <v>1505</v>
      </c>
      <c r="W336">
        <v>4</v>
      </c>
    </row>
    <row r="337" spans="1:23" x14ac:dyDescent="0.3">
      <c r="A337">
        <v>1655</v>
      </c>
      <c r="B337">
        <v>1979</v>
      </c>
      <c r="C337" t="s">
        <v>28</v>
      </c>
      <c r="D337" t="s">
        <v>35</v>
      </c>
      <c r="E337" s="1">
        <v>34350</v>
      </c>
      <c r="F337">
        <v>1</v>
      </c>
      <c r="G337">
        <v>0</v>
      </c>
      <c r="H337" s="3">
        <v>41566</v>
      </c>
      <c r="I337">
        <v>81</v>
      </c>
      <c r="J337">
        <v>0</v>
      </c>
      <c r="K337" t="s">
        <v>36</v>
      </c>
      <c r="L337">
        <v>1</v>
      </c>
      <c r="M337">
        <f>2021-MasterData4[[#This Row],[Year_Birth]]</f>
        <v>42</v>
      </c>
      <c r="N337" s="10">
        <v>16</v>
      </c>
      <c r="O337" s="10">
        <v>15</v>
      </c>
      <c r="P337" s="10">
        <v>2</v>
      </c>
      <c r="Q337" s="10">
        <v>3</v>
      </c>
      <c r="R337" s="10">
        <v>1</v>
      </c>
      <c r="S337" s="24">
        <f>MasterData4[[#This Row],[Kidhome]]+MasterData4[[#This Row],[Teenhome]]</f>
        <v>1</v>
      </c>
      <c r="T337" s="53">
        <v>0</v>
      </c>
      <c r="U337" s="53">
        <v>3</v>
      </c>
      <c r="V337" s="10">
        <f>SUM(MasterData4[[#This Row],[MntWines]:[MntSweetProducts]])</f>
        <v>37</v>
      </c>
      <c r="W337">
        <v>2</v>
      </c>
    </row>
    <row r="338" spans="1:23" x14ac:dyDescent="0.3">
      <c r="A338">
        <v>1663</v>
      </c>
      <c r="B338">
        <v>1978</v>
      </c>
      <c r="C338" t="s">
        <v>37</v>
      </c>
      <c r="D338" t="s">
        <v>35</v>
      </c>
      <c r="E338" s="1">
        <v>34043</v>
      </c>
      <c r="F338">
        <v>1</v>
      </c>
      <c r="G338">
        <v>0</v>
      </c>
      <c r="H338" s="3">
        <v>41572</v>
      </c>
      <c r="I338">
        <v>97</v>
      </c>
      <c r="J338">
        <v>0</v>
      </c>
      <c r="K338" t="s">
        <v>30</v>
      </c>
      <c r="L338">
        <v>2</v>
      </c>
      <c r="M338">
        <f>2021-MasterData4[[#This Row],[Year_Birth]]</f>
        <v>43</v>
      </c>
      <c r="N338" s="10">
        <v>20</v>
      </c>
      <c r="O338" s="10">
        <v>14</v>
      </c>
      <c r="P338" s="10">
        <v>3</v>
      </c>
      <c r="Q338" s="10">
        <v>2</v>
      </c>
      <c r="R338" s="10">
        <v>0</v>
      </c>
      <c r="S338" s="24">
        <f>MasterData4[[#This Row],[Kidhome]]+MasterData4[[#This Row],[Teenhome]]</f>
        <v>1</v>
      </c>
      <c r="T338" s="53">
        <v>0</v>
      </c>
      <c r="U338" s="53">
        <v>2</v>
      </c>
      <c r="V338" s="10">
        <f>SUM(MasterData4[[#This Row],[MntWines]:[MntSweetProducts]])</f>
        <v>39</v>
      </c>
      <c r="W338">
        <v>5</v>
      </c>
    </row>
    <row r="339" spans="1:23" x14ac:dyDescent="0.3">
      <c r="A339">
        <v>1665</v>
      </c>
      <c r="B339">
        <v>1964</v>
      </c>
      <c r="C339" t="s">
        <v>37</v>
      </c>
      <c r="D339" t="s">
        <v>29</v>
      </c>
      <c r="E339" s="1">
        <v>64140</v>
      </c>
      <c r="F339">
        <v>0</v>
      </c>
      <c r="G339">
        <v>2</v>
      </c>
      <c r="H339" s="3">
        <v>41540</v>
      </c>
      <c r="I339">
        <v>71</v>
      </c>
      <c r="J339">
        <v>0</v>
      </c>
      <c r="K339" t="s">
        <v>43</v>
      </c>
      <c r="L339">
        <v>2</v>
      </c>
      <c r="M339">
        <f>2021-MasterData4[[#This Row],[Year_Birth]]</f>
        <v>57</v>
      </c>
      <c r="N339" s="10">
        <v>1459</v>
      </c>
      <c r="O339" s="10">
        <v>61</v>
      </c>
      <c r="P339" s="10">
        <v>0</v>
      </c>
      <c r="Q339" s="10">
        <v>0</v>
      </c>
      <c r="R339" s="10">
        <v>15</v>
      </c>
      <c r="S339" s="24">
        <f>MasterData4[[#This Row],[Kidhome]]+MasterData4[[#This Row],[Teenhome]]</f>
        <v>2</v>
      </c>
      <c r="T339" s="53">
        <v>5</v>
      </c>
      <c r="U339" s="53">
        <v>6</v>
      </c>
      <c r="V339" s="10">
        <f>SUM(MasterData4[[#This Row],[MntWines]:[MntSweetProducts]])</f>
        <v>1535</v>
      </c>
      <c r="W339">
        <v>5</v>
      </c>
    </row>
    <row r="340" spans="1:23" x14ac:dyDescent="0.3">
      <c r="A340">
        <v>1672</v>
      </c>
      <c r="B340">
        <v>1974</v>
      </c>
      <c r="C340" t="s">
        <v>37</v>
      </c>
      <c r="D340" t="s">
        <v>35</v>
      </c>
      <c r="E340" s="1">
        <v>65640</v>
      </c>
      <c r="F340">
        <v>0</v>
      </c>
      <c r="G340">
        <v>1</v>
      </c>
      <c r="H340" s="3">
        <v>41699</v>
      </c>
      <c r="I340">
        <v>74</v>
      </c>
      <c r="J340">
        <v>0</v>
      </c>
      <c r="K340" t="s">
        <v>43</v>
      </c>
      <c r="L340">
        <v>5</v>
      </c>
      <c r="M340">
        <f>2021-MasterData4[[#This Row],[Year_Birth]]</f>
        <v>47</v>
      </c>
      <c r="N340" s="10">
        <v>204</v>
      </c>
      <c r="O340" s="10">
        <v>149</v>
      </c>
      <c r="P340" s="10">
        <v>20</v>
      </c>
      <c r="Q340" s="10">
        <v>7</v>
      </c>
      <c r="R340" s="10">
        <v>15</v>
      </c>
      <c r="S340" s="24">
        <f>MasterData4[[#This Row],[Kidhome]]+MasterData4[[#This Row],[Teenhome]]</f>
        <v>1</v>
      </c>
      <c r="T340" s="53">
        <v>1</v>
      </c>
      <c r="U340" s="53">
        <v>8</v>
      </c>
      <c r="V340" s="10">
        <f>SUM(MasterData4[[#This Row],[MntWines]:[MntSweetProducts]])</f>
        <v>395</v>
      </c>
      <c r="W340">
        <v>5</v>
      </c>
    </row>
    <row r="341" spans="1:23" x14ac:dyDescent="0.3">
      <c r="A341">
        <v>1676</v>
      </c>
      <c r="B341">
        <v>1975</v>
      </c>
      <c r="C341" t="s">
        <v>28</v>
      </c>
      <c r="D341" t="s">
        <v>33</v>
      </c>
      <c r="E341" s="1">
        <v>43057</v>
      </c>
      <c r="F341">
        <v>0</v>
      </c>
      <c r="G341">
        <v>1</v>
      </c>
      <c r="H341" s="3">
        <v>41577</v>
      </c>
      <c r="I341">
        <v>30</v>
      </c>
      <c r="J341">
        <v>0</v>
      </c>
      <c r="K341" t="s">
        <v>30</v>
      </c>
      <c r="L341">
        <v>4</v>
      </c>
      <c r="M341">
        <f>2021-MasterData4[[#This Row],[Year_Birth]]</f>
        <v>46</v>
      </c>
      <c r="N341" s="10">
        <v>213</v>
      </c>
      <c r="O341" s="10">
        <v>44</v>
      </c>
      <c r="P341" s="10">
        <v>0</v>
      </c>
      <c r="Q341" s="10">
        <v>2</v>
      </c>
      <c r="R341" s="10">
        <v>2</v>
      </c>
      <c r="S341" s="24">
        <f>MasterData4[[#This Row],[Kidhome]]+MasterData4[[#This Row],[Teenhome]]</f>
        <v>1</v>
      </c>
      <c r="T341" s="53">
        <v>2</v>
      </c>
      <c r="U341" s="53">
        <v>5</v>
      </c>
      <c r="V341" s="10">
        <f>SUM(MasterData4[[#This Row],[MntWines]:[MntSweetProducts]])</f>
        <v>261</v>
      </c>
      <c r="W341">
        <v>2</v>
      </c>
    </row>
    <row r="342" spans="1:23" x14ac:dyDescent="0.3">
      <c r="A342">
        <v>1685</v>
      </c>
      <c r="B342">
        <v>1967</v>
      </c>
      <c r="C342" t="s">
        <v>37</v>
      </c>
      <c r="D342" t="s">
        <v>35</v>
      </c>
      <c r="E342" s="1">
        <v>62981</v>
      </c>
      <c r="F342">
        <v>0</v>
      </c>
      <c r="G342">
        <v>0</v>
      </c>
      <c r="H342" s="3">
        <v>41350</v>
      </c>
      <c r="I342">
        <v>21</v>
      </c>
      <c r="J342">
        <v>0</v>
      </c>
      <c r="K342" t="s">
        <v>32</v>
      </c>
      <c r="L342">
        <v>4</v>
      </c>
      <c r="M342">
        <f>2021-MasterData4[[#This Row],[Year_Birth]]</f>
        <v>54</v>
      </c>
      <c r="N342" s="10">
        <v>796</v>
      </c>
      <c r="O342" s="10">
        <v>590</v>
      </c>
      <c r="P342" s="10">
        <v>38</v>
      </c>
      <c r="Q342" s="10">
        <v>14</v>
      </c>
      <c r="R342" s="10">
        <v>44</v>
      </c>
      <c r="S342" s="24">
        <f>MasterData4[[#This Row],[Kidhome]]+MasterData4[[#This Row],[Teenhome]]</f>
        <v>0</v>
      </c>
      <c r="T342" s="53">
        <v>5</v>
      </c>
      <c r="U342" s="53">
        <v>13</v>
      </c>
      <c r="V342" s="10">
        <f>SUM(MasterData4[[#This Row],[MntWines]:[MntSweetProducts]])</f>
        <v>1482</v>
      </c>
      <c r="W342">
        <v>5</v>
      </c>
    </row>
    <row r="343" spans="1:23" x14ac:dyDescent="0.3">
      <c r="A343">
        <v>1710</v>
      </c>
      <c r="B343">
        <v>1978</v>
      </c>
      <c r="C343" t="s">
        <v>28</v>
      </c>
      <c r="D343" t="s">
        <v>31</v>
      </c>
      <c r="E343" s="1">
        <v>30168</v>
      </c>
      <c r="F343">
        <v>1</v>
      </c>
      <c r="G343">
        <v>0</v>
      </c>
      <c r="H343" s="3">
        <v>41340</v>
      </c>
      <c r="I343">
        <v>51</v>
      </c>
      <c r="J343">
        <v>0</v>
      </c>
      <c r="K343" t="s">
        <v>30</v>
      </c>
      <c r="L343">
        <v>6</v>
      </c>
      <c r="M343">
        <f>2021-MasterData4[[#This Row],[Year_Birth]]</f>
        <v>43</v>
      </c>
      <c r="N343" s="10">
        <v>154</v>
      </c>
      <c r="O343" s="10">
        <v>66</v>
      </c>
      <c r="P343" s="10">
        <v>0</v>
      </c>
      <c r="Q343" s="10">
        <v>20</v>
      </c>
      <c r="R343" s="10">
        <v>12</v>
      </c>
      <c r="S343" s="24">
        <f>MasterData4[[#This Row],[Kidhome]]+MasterData4[[#This Row],[Teenhome]]</f>
        <v>1</v>
      </c>
      <c r="T343" s="53">
        <v>1</v>
      </c>
      <c r="U343" s="53">
        <v>4</v>
      </c>
      <c r="V343" s="10">
        <f>SUM(MasterData4[[#This Row],[MntWines]:[MntSweetProducts]])</f>
        <v>252</v>
      </c>
      <c r="W343">
        <v>2</v>
      </c>
    </row>
    <row r="344" spans="1:23" x14ac:dyDescent="0.3">
      <c r="A344">
        <v>1715</v>
      </c>
      <c r="B344">
        <v>1978</v>
      </c>
      <c r="C344" t="s">
        <v>28</v>
      </c>
      <c r="D344" t="s">
        <v>35</v>
      </c>
      <c r="E344" s="1">
        <v>25851</v>
      </c>
      <c r="F344">
        <v>1</v>
      </c>
      <c r="G344">
        <v>0</v>
      </c>
      <c r="H344" s="3">
        <v>41316</v>
      </c>
      <c r="I344">
        <v>45</v>
      </c>
      <c r="J344">
        <v>0</v>
      </c>
      <c r="K344" t="s">
        <v>36</v>
      </c>
      <c r="L344">
        <v>2</v>
      </c>
      <c r="M344">
        <f>2021-MasterData4[[#This Row],[Year_Birth]]</f>
        <v>43</v>
      </c>
      <c r="N344" s="10">
        <v>9</v>
      </c>
      <c r="O344" s="10">
        <v>18</v>
      </c>
      <c r="P344" s="10">
        <v>7</v>
      </c>
      <c r="Q344" s="10">
        <v>4</v>
      </c>
      <c r="R344" s="10">
        <v>5</v>
      </c>
      <c r="S344" s="24">
        <f>MasterData4[[#This Row],[Kidhome]]+MasterData4[[#This Row],[Teenhome]]</f>
        <v>1</v>
      </c>
      <c r="T344" s="53">
        <v>0</v>
      </c>
      <c r="U344" s="53">
        <v>3</v>
      </c>
      <c r="V344" s="10">
        <f>SUM(MasterData4[[#This Row],[MntWines]:[MntSweetProducts]])</f>
        <v>43</v>
      </c>
      <c r="W344">
        <v>2</v>
      </c>
    </row>
    <row r="345" spans="1:23" x14ac:dyDescent="0.3">
      <c r="A345">
        <v>1717</v>
      </c>
      <c r="B345">
        <v>1988</v>
      </c>
      <c r="C345" t="s">
        <v>28</v>
      </c>
      <c r="D345" t="s">
        <v>31</v>
      </c>
      <c r="E345" s="1">
        <v>39747</v>
      </c>
      <c r="F345">
        <v>1</v>
      </c>
      <c r="G345">
        <v>0</v>
      </c>
      <c r="H345" s="3">
        <v>41742</v>
      </c>
      <c r="I345">
        <v>43</v>
      </c>
      <c r="J345">
        <v>0</v>
      </c>
      <c r="K345" t="s">
        <v>43</v>
      </c>
      <c r="L345">
        <v>5</v>
      </c>
      <c r="M345">
        <f>2021-MasterData4[[#This Row],[Year_Birth]]</f>
        <v>33</v>
      </c>
      <c r="N345" s="10">
        <v>80</v>
      </c>
      <c r="O345" s="10">
        <v>93</v>
      </c>
      <c r="P345" s="10">
        <v>20</v>
      </c>
      <c r="Q345" s="10">
        <v>15</v>
      </c>
      <c r="R345" s="10">
        <v>13</v>
      </c>
      <c r="S345" s="24">
        <f>MasterData4[[#This Row],[Kidhome]]+MasterData4[[#This Row],[Teenhome]]</f>
        <v>1</v>
      </c>
      <c r="T345" s="53">
        <v>1</v>
      </c>
      <c r="U345" s="53">
        <v>4</v>
      </c>
      <c r="V345" s="10">
        <f>SUM(MasterData4[[#This Row],[MntWines]:[MntSweetProducts]])</f>
        <v>221</v>
      </c>
      <c r="W345">
        <v>2</v>
      </c>
    </row>
    <row r="346" spans="1:23" x14ac:dyDescent="0.3">
      <c r="A346">
        <v>1726</v>
      </c>
      <c r="B346">
        <v>1970</v>
      </c>
      <c r="C346" t="s">
        <v>28</v>
      </c>
      <c r="D346" t="s">
        <v>31</v>
      </c>
      <c r="E346" s="1">
        <v>22585</v>
      </c>
      <c r="F346">
        <v>0</v>
      </c>
      <c r="G346">
        <v>0</v>
      </c>
      <c r="H346" s="3">
        <v>41351</v>
      </c>
      <c r="I346">
        <v>23</v>
      </c>
      <c r="J346">
        <v>0</v>
      </c>
      <c r="K346" t="s">
        <v>30</v>
      </c>
      <c r="L346">
        <v>1</v>
      </c>
      <c r="M346">
        <f>2021-MasterData4[[#This Row],[Year_Birth]]</f>
        <v>51</v>
      </c>
      <c r="N346" s="10">
        <v>3</v>
      </c>
      <c r="O346" s="10">
        <v>15</v>
      </c>
      <c r="P346" s="10">
        <v>13</v>
      </c>
      <c r="Q346" s="10">
        <v>9</v>
      </c>
      <c r="R346" s="10">
        <v>2</v>
      </c>
      <c r="S346" s="24">
        <f>MasterData4[[#This Row],[Kidhome]]+MasterData4[[#This Row],[Teenhome]]</f>
        <v>0</v>
      </c>
      <c r="T346" s="53">
        <v>1</v>
      </c>
      <c r="U346" s="53">
        <v>2</v>
      </c>
      <c r="V346" s="10">
        <f>SUM(MasterData4[[#This Row],[MntWines]:[MntSweetProducts]])</f>
        <v>42</v>
      </c>
      <c r="W346">
        <v>2</v>
      </c>
    </row>
    <row r="347" spans="1:23" x14ac:dyDescent="0.3">
      <c r="A347">
        <v>1729</v>
      </c>
      <c r="B347">
        <v>1961</v>
      </c>
      <c r="C347" t="s">
        <v>37</v>
      </c>
      <c r="D347" t="s">
        <v>35</v>
      </c>
      <c r="E347" s="1">
        <v>66426</v>
      </c>
      <c r="F347">
        <v>0</v>
      </c>
      <c r="G347">
        <v>1</v>
      </c>
      <c r="H347" s="3">
        <v>41549</v>
      </c>
      <c r="I347">
        <v>14</v>
      </c>
      <c r="J347">
        <v>0</v>
      </c>
      <c r="K347" t="s">
        <v>30</v>
      </c>
      <c r="L347">
        <v>3</v>
      </c>
      <c r="M347">
        <f>2021-MasterData4[[#This Row],[Year_Birth]]</f>
        <v>60</v>
      </c>
      <c r="N347" s="10">
        <v>1043</v>
      </c>
      <c r="O347" s="10">
        <v>97</v>
      </c>
      <c r="P347" s="10">
        <v>32</v>
      </c>
      <c r="Q347" s="10">
        <v>24</v>
      </c>
      <c r="R347" s="10">
        <v>24</v>
      </c>
      <c r="S347" s="24">
        <f>MasterData4[[#This Row],[Kidhome]]+MasterData4[[#This Row],[Teenhome]]</f>
        <v>1</v>
      </c>
      <c r="T347" s="53">
        <v>5</v>
      </c>
      <c r="U347" s="53">
        <v>10</v>
      </c>
      <c r="V347" s="10">
        <f>SUM(MasterData4[[#This Row],[MntWines]:[MntSweetProducts]])</f>
        <v>1220</v>
      </c>
      <c r="W347">
        <v>5</v>
      </c>
    </row>
    <row r="348" spans="1:23" x14ac:dyDescent="0.3">
      <c r="A348">
        <v>1734</v>
      </c>
      <c r="B348">
        <v>1968</v>
      </c>
      <c r="C348" t="s">
        <v>37</v>
      </c>
      <c r="D348" t="s">
        <v>35</v>
      </c>
      <c r="E348" s="1">
        <v>40706</v>
      </c>
      <c r="F348">
        <v>2</v>
      </c>
      <c r="G348">
        <v>1</v>
      </c>
      <c r="H348" s="3">
        <v>41291</v>
      </c>
      <c r="I348">
        <v>37</v>
      </c>
      <c r="J348">
        <v>0</v>
      </c>
      <c r="K348" t="s">
        <v>43</v>
      </c>
      <c r="L348">
        <v>3</v>
      </c>
      <c r="M348">
        <f>2021-MasterData4[[#This Row],[Year_Birth]]</f>
        <v>53</v>
      </c>
      <c r="N348" s="10">
        <v>59</v>
      </c>
      <c r="O348" s="10">
        <v>11</v>
      </c>
      <c r="P348" s="10">
        <v>4</v>
      </c>
      <c r="Q348" s="10">
        <v>0</v>
      </c>
      <c r="R348" s="10">
        <v>2</v>
      </c>
      <c r="S348" s="24">
        <f>MasterData4[[#This Row],[Kidhome]]+MasterData4[[#This Row],[Teenhome]]</f>
        <v>3</v>
      </c>
      <c r="T348" s="53">
        <v>0</v>
      </c>
      <c r="U348" s="53">
        <v>4</v>
      </c>
      <c r="V348" s="10">
        <f>SUM(MasterData4[[#This Row],[MntWines]:[MntSweetProducts]])</f>
        <v>76</v>
      </c>
      <c r="W348">
        <v>5</v>
      </c>
    </row>
    <row r="349" spans="1:23" x14ac:dyDescent="0.3">
      <c r="A349">
        <v>1740</v>
      </c>
      <c r="B349">
        <v>1944</v>
      </c>
      <c r="C349" t="s">
        <v>28</v>
      </c>
      <c r="D349" t="s">
        <v>33</v>
      </c>
      <c r="E349" s="1">
        <v>55956</v>
      </c>
      <c r="F349">
        <v>0</v>
      </c>
      <c r="G349">
        <v>0</v>
      </c>
      <c r="H349" s="3">
        <v>41736</v>
      </c>
      <c r="I349">
        <v>22</v>
      </c>
      <c r="J349">
        <v>0</v>
      </c>
      <c r="K349" t="s">
        <v>30</v>
      </c>
      <c r="L349">
        <v>7</v>
      </c>
      <c r="M349">
        <f>2021-MasterData4[[#This Row],[Year_Birth]]</f>
        <v>77</v>
      </c>
      <c r="N349" s="10">
        <v>760</v>
      </c>
      <c r="O349" s="10">
        <v>104</v>
      </c>
      <c r="P349" s="10">
        <v>50</v>
      </c>
      <c r="Q349" s="10">
        <v>38</v>
      </c>
      <c r="R349" s="10">
        <v>9</v>
      </c>
      <c r="S349" s="24">
        <f>MasterData4[[#This Row],[Kidhome]]+MasterData4[[#This Row],[Teenhome]]</f>
        <v>0</v>
      </c>
      <c r="T349" s="53">
        <v>3</v>
      </c>
      <c r="U349" s="53">
        <v>4</v>
      </c>
      <c r="V349" s="10">
        <f>SUM(MasterData4[[#This Row],[MntWines]:[MntSweetProducts]])</f>
        <v>961</v>
      </c>
      <c r="W349">
        <v>2</v>
      </c>
    </row>
    <row r="350" spans="1:23" x14ac:dyDescent="0.3">
      <c r="A350">
        <v>1743</v>
      </c>
      <c r="B350">
        <v>1974</v>
      </c>
      <c r="C350" t="s">
        <v>28</v>
      </c>
      <c r="D350" t="s">
        <v>31</v>
      </c>
      <c r="E350" s="1">
        <v>69719</v>
      </c>
      <c r="F350">
        <v>0</v>
      </c>
      <c r="G350">
        <v>0</v>
      </c>
      <c r="H350" s="3">
        <v>41785</v>
      </c>
      <c r="I350">
        <v>99</v>
      </c>
      <c r="J350">
        <v>0</v>
      </c>
      <c r="K350" t="s">
        <v>30</v>
      </c>
      <c r="L350">
        <v>2</v>
      </c>
      <c r="M350">
        <f>2021-MasterData4[[#This Row],[Year_Birth]]</f>
        <v>47</v>
      </c>
      <c r="N350" s="10">
        <v>273</v>
      </c>
      <c r="O350" s="10">
        <v>208</v>
      </c>
      <c r="P350" s="10">
        <v>177</v>
      </c>
      <c r="Q350" s="10">
        <v>86</v>
      </c>
      <c r="R350" s="10">
        <v>14</v>
      </c>
      <c r="S350" s="24">
        <f>MasterData4[[#This Row],[Kidhome]]+MasterData4[[#This Row],[Teenhome]]</f>
        <v>0</v>
      </c>
      <c r="T350" s="53">
        <v>3</v>
      </c>
      <c r="U350" s="53">
        <v>5</v>
      </c>
      <c r="V350" s="10">
        <f>SUM(MasterData4[[#This Row],[MntWines]:[MntSweetProducts]])</f>
        <v>758</v>
      </c>
      <c r="W350">
        <v>2</v>
      </c>
    </row>
    <row r="351" spans="1:23" x14ac:dyDescent="0.3">
      <c r="A351">
        <v>1744</v>
      </c>
      <c r="B351">
        <v>1965</v>
      </c>
      <c r="C351" t="s">
        <v>44</v>
      </c>
      <c r="D351" t="s">
        <v>31</v>
      </c>
      <c r="E351" s="1">
        <v>23529</v>
      </c>
      <c r="F351">
        <v>0</v>
      </c>
      <c r="G351">
        <v>1</v>
      </c>
      <c r="H351" s="3">
        <v>41281</v>
      </c>
      <c r="I351">
        <v>67</v>
      </c>
      <c r="J351">
        <v>0</v>
      </c>
      <c r="K351" t="s">
        <v>30</v>
      </c>
      <c r="L351">
        <v>1</v>
      </c>
      <c r="M351">
        <f>2021-MasterData4[[#This Row],[Year_Birth]]</f>
        <v>56</v>
      </c>
      <c r="N351" s="10">
        <v>9</v>
      </c>
      <c r="O351" s="10">
        <v>13</v>
      </c>
      <c r="P351" s="10">
        <v>3</v>
      </c>
      <c r="Q351" s="10">
        <v>7</v>
      </c>
      <c r="R351" s="10">
        <v>2</v>
      </c>
      <c r="S351" s="24">
        <f>MasterData4[[#This Row],[Kidhome]]+MasterData4[[#This Row],[Teenhome]]</f>
        <v>1</v>
      </c>
      <c r="T351" s="53">
        <v>1</v>
      </c>
      <c r="U351" s="53">
        <v>2</v>
      </c>
      <c r="V351" s="10">
        <f>SUM(MasterData4[[#This Row],[MntWines]:[MntSweetProducts]])</f>
        <v>34</v>
      </c>
      <c r="W351">
        <v>1</v>
      </c>
    </row>
    <row r="352" spans="1:23" x14ac:dyDescent="0.3">
      <c r="A352">
        <v>1745</v>
      </c>
      <c r="B352">
        <v>1962</v>
      </c>
      <c r="C352" t="s">
        <v>37</v>
      </c>
      <c r="D352" t="s">
        <v>29</v>
      </c>
      <c r="E352" s="1">
        <v>85696</v>
      </c>
      <c r="F352">
        <v>0</v>
      </c>
      <c r="G352">
        <v>0</v>
      </c>
      <c r="H352" s="3">
        <v>41397</v>
      </c>
      <c r="I352">
        <v>88</v>
      </c>
      <c r="J352">
        <v>0</v>
      </c>
      <c r="K352" t="s">
        <v>30</v>
      </c>
      <c r="L352">
        <v>4</v>
      </c>
      <c r="M352">
        <f>2021-MasterData4[[#This Row],[Year_Birth]]</f>
        <v>59</v>
      </c>
      <c r="N352" s="10">
        <v>714</v>
      </c>
      <c r="O352" s="10">
        <v>395</v>
      </c>
      <c r="P352" s="10">
        <v>116</v>
      </c>
      <c r="Q352" s="10">
        <v>76</v>
      </c>
      <c r="R352" s="10">
        <v>0</v>
      </c>
      <c r="S352" s="24">
        <f>MasterData4[[#This Row],[Kidhome]]+MasterData4[[#This Row],[Teenhome]]</f>
        <v>0</v>
      </c>
      <c r="T352" s="53">
        <v>6</v>
      </c>
      <c r="U352" s="53">
        <v>9</v>
      </c>
      <c r="V352" s="10">
        <f>SUM(MasterData4[[#This Row],[MntWines]:[MntSweetProducts]])</f>
        <v>1301</v>
      </c>
      <c r="W352">
        <v>5</v>
      </c>
    </row>
    <row r="353" spans="1:23" x14ac:dyDescent="0.3">
      <c r="A353">
        <v>1755</v>
      </c>
      <c r="B353">
        <v>1988</v>
      </c>
      <c r="C353" t="s">
        <v>38</v>
      </c>
      <c r="D353" t="s">
        <v>35</v>
      </c>
      <c r="E353" s="1">
        <v>45204</v>
      </c>
      <c r="F353">
        <v>1</v>
      </c>
      <c r="G353">
        <v>0</v>
      </c>
      <c r="H353" s="3">
        <v>41740</v>
      </c>
      <c r="I353">
        <v>93</v>
      </c>
      <c r="J353">
        <v>0</v>
      </c>
      <c r="K353" t="s">
        <v>43</v>
      </c>
      <c r="L353">
        <v>1</v>
      </c>
      <c r="M353">
        <f>2021-MasterData4[[#This Row],[Year_Birth]]</f>
        <v>33</v>
      </c>
      <c r="N353" s="10">
        <v>30</v>
      </c>
      <c r="O353" s="10">
        <v>25</v>
      </c>
      <c r="P353" s="10">
        <v>29</v>
      </c>
      <c r="Q353" s="10">
        <v>11</v>
      </c>
      <c r="R353" s="10">
        <v>1</v>
      </c>
      <c r="S353" s="24">
        <f>MasterData4[[#This Row],[Kidhome]]+MasterData4[[#This Row],[Teenhome]]</f>
        <v>1</v>
      </c>
      <c r="T353" s="53">
        <v>1</v>
      </c>
      <c r="U353" s="53">
        <v>4</v>
      </c>
      <c r="V353" s="10">
        <f>SUM(MasterData4[[#This Row],[MntWines]:[MntSweetProducts]])</f>
        <v>96</v>
      </c>
      <c r="W353">
        <v>3</v>
      </c>
    </row>
    <row r="354" spans="1:23" x14ac:dyDescent="0.3">
      <c r="A354">
        <v>1763</v>
      </c>
      <c r="B354">
        <v>1988</v>
      </c>
      <c r="C354" t="s">
        <v>28</v>
      </c>
      <c r="D354" t="s">
        <v>35</v>
      </c>
      <c r="E354" s="1">
        <v>87679</v>
      </c>
      <c r="F354">
        <v>0</v>
      </c>
      <c r="G354">
        <v>0</v>
      </c>
      <c r="H354" s="3">
        <v>41482</v>
      </c>
      <c r="I354">
        <v>62</v>
      </c>
      <c r="J354">
        <v>0</v>
      </c>
      <c r="K354" t="s">
        <v>32</v>
      </c>
      <c r="L354">
        <v>7</v>
      </c>
      <c r="M354">
        <f>2021-MasterData4[[#This Row],[Year_Birth]]</f>
        <v>33</v>
      </c>
      <c r="N354" s="10">
        <v>1259</v>
      </c>
      <c r="O354" s="10">
        <v>815</v>
      </c>
      <c r="P354" s="10">
        <v>97</v>
      </c>
      <c r="Q354" s="10">
        <v>172</v>
      </c>
      <c r="R354" s="10">
        <v>148</v>
      </c>
      <c r="S354" s="24">
        <f>MasterData4[[#This Row],[Kidhome]]+MasterData4[[#This Row],[Teenhome]]</f>
        <v>0</v>
      </c>
      <c r="T354" s="53">
        <v>11</v>
      </c>
      <c r="U354" s="53">
        <v>10</v>
      </c>
      <c r="V354" s="10">
        <f>SUM(MasterData4[[#This Row],[MntWines]:[MntSweetProducts]])</f>
        <v>2491</v>
      </c>
      <c r="W354">
        <v>2</v>
      </c>
    </row>
    <row r="355" spans="1:23" x14ac:dyDescent="0.3">
      <c r="A355">
        <v>1764</v>
      </c>
      <c r="B355">
        <v>1975</v>
      </c>
      <c r="C355" t="s">
        <v>28</v>
      </c>
      <c r="D355" t="s">
        <v>31</v>
      </c>
      <c r="E355" s="1">
        <v>33955</v>
      </c>
      <c r="F355">
        <v>1</v>
      </c>
      <c r="G355">
        <v>0</v>
      </c>
      <c r="H355" s="3">
        <v>41495</v>
      </c>
      <c r="I355">
        <v>92</v>
      </c>
      <c r="J355">
        <v>0</v>
      </c>
      <c r="K355" t="s">
        <v>43</v>
      </c>
      <c r="L355">
        <v>5</v>
      </c>
      <c r="M355">
        <f>2021-MasterData4[[#This Row],[Year_Birth]]</f>
        <v>46</v>
      </c>
      <c r="N355" s="10">
        <v>100</v>
      </c>
      <c r="O355" s="10">
        <v>128</v>
      </c>
      <c r="P355" s="10">
        <v>23</v>
      </c>
      <c r="Q355" s="10">
        <v>2</v>
      </c>
      <c r="R355" s="10">
        <v>7</v>
      </c>
      <c r="S355" s="24">
        <f>MasterData4[[#This Row],[Kidhome]]+MasterData4[[#This Row],[Teenhome]]</f>
        <v>1</v>
      </c>
      <c r="T355" s="53">
        <v>1</v>
      </c>
      <c r="U355" s="53">
        <v>5</v>
      </c>
      <c r="V355" s="10">
        <f>SUM(MasterData4[[#This Row],[MntWines]:[MntSweetProducts]])</f>
        <v>260</v>
      </c>
      <c r="W355">
        <v>2</v>
      </c>
    </row>
    <row r="356" spans="1:23" x14ac:dyDescent="0.3">
      <c r="A356">
        <v>1772</v>
      </c>
      <c r="B356">
        <v>1975</v>
      </c>
      <c r="C356" t="s">
        <v>37</v>
      </c>
      <c r="D356" t="s">
        <v>33</v>
      </c>
      <c r="E356" s="2">
        <v>79174</v>
      </c>
      <c r="F356">
        <v>0</v>
      </c>
      <c r="G356">
        <v>0</v>
      </c>
      <c r="H356" s="3">
        <v>41285</v>
      </c>
      <c r="I356">
        <v>2</v>
      </c>
      <c r="J356">
        <v>0</v>
      </c>
      <c r="K356" t="s">
        <v>32</v>
      </c>
      <c r="L356">
        <v>5</v>
      </c>
      <c r="M356">
        <f>2021-MasterData4[[#This Row],[Year_Birth]]</f>
        <v>46</v>
      </c>
      <c r="N356" s="10">
        <v>1074</v>
      </c>
      <c r="O356" s="10">
        <v>518</v>
      </c>
      <c r="P356" s="10">
        <v>193</v>
      </c>
      <c r="Q356" s="10">
        <v>37</v>
      </c>
      <c r="R356" s="10">
        <v>92</v>
      </c>
      <c r="S356" s="24">
        <f>MasterData4[[#This Row],[Kidhome]]+MasterData4[[#This Row],[Teenhome]]</f>
        <v>0</v>
      </c>
      <c r="T356" s="53">
        <v>6</v>
      </c>
      <c r="U356" s="53">
        <v>7</v>
      </c>
      <c r="V356" s="10">
        <f>SUM(MasterData4[[#This Row],[MntWines]:[MntSweetProducts]])</f>
        <v>1914</v>
      </c>
      <c r="W356">
        <v>5</v>
      </c>
    </row>
    <row r="357" spans="1:23" x14ac:dyDescent="0.3">
      <c r="A357">
        <v>1773</v>
      </c>
      <c r="B357">
        <v>1978</v>
      </c>
      <c r="C357" t="s">
        <v>38</v>
      </c>
      <c r="D357" t="s">
        <v>33</v>
      </c>
      <c r="E357" s="1">
        <v>12393</v>
      </c>
      <c r="F357">
        <v>0</v>
      </c>
      <c r="G357">
        <v>0</v>
      </c>
      <c r="H357" s="3">
        <v>41247</v>
      </c>
      <c r="I357">
        <v>38</v>
      </c>
      <c r="J357">
        <v>0</v>
      </c>
      <c r="K357" t="s">
        <v>43</v>
      </c>
      <c r="L357">
        <v>2</v>
      </c>
      <c r="M357">
        <f>2021-MasterData4[[#This Row],[Year_Birth]]</f>
        <v>43</v>
      </c>
      <c r="N357" s="10">
        <v>5</v>
      </c>
      <c r="O357" s="10">
        <v>15</v>
      </c>
      <c r="P357" s="10">
        <v>11</v>
      </c>
      <c r="Q357" s="10">
        <v>6</v>
      </c>
      <c r="R357" s="10">
        <v>7</v>
      </c>
      <c r="S357" s="24">
        <f>MasterData4[[#This Row],[Kidhome]]+MasterData4[[#This Row],[Teenhome]]</f>
        <v>0</v>
      </c>
      <c r="T357" s="53">
        <v>0</v>
      </c>
      <c r="U357" s="53">
        <v>3</v>
      </c>
      <c r="V357" s="10">
        <f>SUM(MasterData4[[#This Row],[MntWines]:[MntSweetProducts]])</f>
        <v>44</v>
      </c>
      <c r="W357">
        <v>3</v>
      </c>
    </row>
    <row r="358" spans="1:23" x14ac:dyDescent="0.3">
      <c r="A358">
        <v>1777</v>
      </c>
      <c r="B358">
        <v>1980</v>
      </c>
      <c r="C358" t="s">
        <v>44</v>
      </c>
      <c r="D358" t="s">
        <v>33</v>
      </c>
      <c r="E358" s="1">
        <v>25965</v>
      </c>
      <c r="F358">
        <v>0</v>
      </c>
      <c r="G358">
        <v>0</v>
      </c>
      <c r="H358" s="3">
        <v>41159</v>
      </c>
      <c r="I358">
        <v>29</v>
      </c>
      <c r="J358">
        <v>0</v>
      </c>
      <c r="K358" t="s">
        <v>30</v>
      </c>
      <c r="L358">
        <v>2</v>
      </c>
      <c r="M358">
        <f>2021-MasterData4[[#This Row],[Year_Birth]]</f>
        <v>41</v>
      </c>
      <c r="N358" s="10">
        <v>2</v>
      </c>
      <c r="O358" s="10">
        <v>11</v>
      </c>
      <c r="P358" s="10">
        <v>41</v>
      </c>
      <c r="Q358" s="10">
        <v>2</v>
      </c>
      <c r="R358" s="10">
        <v>7</v>
      </c>
      <c r="S358" s="24">
        <f>MasterData4[[#This Row],[Kidhome]]+MasterData4[[#This Row],[Teenhome]]</f>
        <v>0</v>
      </c>
      <c r="T358" s="53">
        <v>0</v>
      </c>
      <c r="U358" s="53">
        <v>3</v>
      </c>
      <c r="V358" s="10">
        <f>SUM(MasterData4[[#This Row],[MntWines]:[MntSweetProducts]])</f>
        <v>63</v>
      </c>
      <c r="W358">
        <v>1</v>
      </c>
    </row>
    <row r="359" spans="1:23" x14ac:dyDescent="0.3">
      <c r="A359">
        <v>1802</v>
      </c>
      <c r="B359">
        <v>1971</v>
      </c>
      <c r="C359" t="s">
        <v>28</v>
      </c>
      <c r="D359" t="s">
        <v>33</v>
      </c>
      <c r="E359" s="1">
        <v>64795</v>
      </c>
      <c r="F359">
        <v>0</v>
      </c>
      <c r="G359">
        <v>1</v>
      </c>
      <c r="H359" s="3">
        <v>41291</v>
      </c>
      <c r="I359">
        <v>23</v>
      </c>
      <c r="J359">
        <v>0</v>
      </c>
      <c r="K359" t="s">
        <v>30</v>
      </c>
      <c r="L359">
        <v>3</v>
      </c>
      <c r="M359">
        <f>2021-MasterData4[[#This Row],[Year_Birth]]</f>
        <v>50</v>
      </c>
      <c r="N359" s="10">
        <v>412</v>
      </c>
      <c r="O359" s="10">
        <v>119</v>
      </c>
      <c r="P359" s="10">
        <v>38</v>
      </c>
      <c r="Q359" s="10">
        <v>5</v>
      </c>
      <c r="R359" s="10">
        <v>29</v>
      </c>
      <c r="S359" s="24">
        <f>MasterData4[[#This Row],[Kidhome]]+MasterData4[[#This Row],[Teenhome]]</f>
        <v>1</v>
      </c>
      <c r="T359" s="53">
        <v>3</v>
      </c>
      <c r="U359" s="53">
        <v>12</v>
      </c>
      <c r="V359" s="10">
        <f>SUM(MasterData4[[#This Row],[MntWines]:[MntSweetProducts]])</f>
        <v>603</v>
      </c>
      <c r="W359">
        <v>2</v>
      </c>
    </row>
    <row r="360" spans="1:23" x14ac:dyDescent="0.3">
      <c r="A360">
        <v>1818</v>
      </c>
      <c r="B360">
        <v>1971</v>
      </c>
      <c r="C360" t="s">
        <v>37</v>
      </c>
      <c r="D360" t="s">
        <v>35</v>
      </c>
      <c r="E360" s="1">
        <v>29732</v>
      </c>
      <c r="F360">
        <v>1</v>
      </c>
      <c r="G360">
        <v>0</v>
      </c>
      <c r="H360" s="3">
        <v>41723</v>
      </c>
      <c r="I360">
        <v>23</v>
      </c>
      <c r="J360">
        <v>0</v>
      </c>
      <c r="K360" t="s">
        <v>32</v>
      </c>
      <c r="L360">
        <v>2</v>
      </c>
      <c r="M360">
        <f>2021-MasterData4[[#This Row],[Year_Birth]]</f>
        <v>50</v>
      </c>
      <c r="N360" s="10">
        <v>25</v>
      </c>
      <c r="O360" s="10">
        <v>8</v>
      </c>
      <c r="P360" s="10">
        <v>0</v>
      </c>
      <c r="Q360" s="10">
        <v>0</v>
      </c>
      <c r="R360" s="10">
        <v>1</v>
      </c>
      <c r="S360" s="24">
        <f>MasterData4[[#This Row],[Kidhome]]+MasterData4[[#This Row],[Teenhome]]</f>
        <v>1</v>
      </c>
      <c r="T360" s="53">
        <v>0</v>
      </c>
      <c r="U360" s="53">
        <v>2</v>
      </c>
      <c r="V360" s="10">
        <f>SUM(MasterData4[[#This Row],[MntWines]:[MntSweetProducts]])</f>
        <v>34</v>
      </c>
      <c r="W360">
        <v>5</v>
      </c>
    </row>
    <row r="361" spans="1:23" x14ac:dyDescent="0.3">
      <c r="A361">
        <v>1826</v>
      </c>
      <c r="B361">
        <v>1970</v>
      </c>
      <c r="C361" t="s">
        <v>28</v>
      </c>
      <c r="D361" t="s">
        <v>29</v>
      </c>
      <c r="E361" s="2">
        <v>84835</v>
      </c>
      <c r="F361">
        <v>0</v>
      </c>
      <c r="G361">
        <v>0</v>
      </c>
      <c r="H361" s="3">
        <v>41806</v>
      </c>
      <c r="I361">
        <v>0</v>
      </c>
      <c r="J361">
        <v>0</v>
      </c>
      <c r="K361" t="s">
        <v>30</v>
      </c>
      <c r="L361">
        <v>4</v>
      </c>
      <c r="M361">
        <f>2021-MasterData4[[#This Row],[Year_Birth]]</f>
        <v>51</v>
      </c>
      <c r="N361" s="10">
        <v>189</v>
      </c>
      <c r="O361" s="10">
        <v>379</v>
      </c>
      <c r="P361" s="10">
        <v>111</v>
      </c>
      <c r="Q361" s="10">
        <v>104</v>
      </c>
      <c r="R361" s="10">
        <v>189</v>
      </c>
      <c r="S361" s="24">
        <f>MasterData4[[#This Row],[Kidhome]]+MasterData4[[#This Row],[Teenhome]]</f>
        <v>0</v>
      </c>
      <c r="T361" s="53">
        <v>4</v>
      </c>
      <c r="U361" s="53">
        <v>6</v>
      </c>
      <c r="V361" s="10">
        <f>SUM(MasterData4[[#This Row],[MntWines]:[MntSweetProducts]])</f>
        <v>972</v>
      </c>
      <c r="W361">
        <v>2</v>
      </c>
    </row>
    <row r="362" spans="1:23" x14ac:dyDescent="0.3">
      <c r="A362">
        <v>1829</v>
      </c>
      <c r="B362">
        <v>1961</v>
      </c>
      <c r="C362" t="s">
        <v>37</v>
      </c>
      <c r="D362" t="s">
        <v>29</v>
      </c>
      <c r="E362" s="1">
        <v>54959</v>
      </c>
      <c r="F362">
        <v>0</v>
      </c>
      <c r="G362">
        <v>1</v>
      </c>
      <c r="H362" s="3">
        <v>41293</v>
      </c>
      <c r="I362">
        <v>55</v>
      </c>
      <c r="J362">
        <v>0</v>
      </c>
      <c r="K362" t="s">
        <v>30</v>
      </c>
      <c r="L362">
        <v>9</v>
      </c>
      <c r="M362">
        <f>2021-MasterData4[[#This Row],[Year_Birth]]</f>
        <v>60</v>
      </c>
      <c r="N362" s="10">
        <v>1148</v>
      </c>
      <c r="O362" s="10">
        <v>60</v>
      </c>
      <c r="P362" s="10">
        <v>0</v>
      </c>
      <c r="Q362" s="10">
        <v>0</v>
      </c>
      <c r="R362" s="10">
        <v>0</v>
      </c>
      <c r="S362" s="24">
        <f>MasterData4[[#This Row],[Kidhome]]+MasterData4[[#This Row],[Teenhome]]</f>
        <v>1</v>
      </c>
      <c r="T362" s="53">
        <v>5</v>
      </c>
      <c r="U362" s="53">
        <v>4</v>
      </c>
      <c r="V362" s="10">
        <f>SUM(MasterData4[[#This Row],[MntWines]:[MntSweetProducts]])</f>
        <v>1208</v>
      </c>
      <c r="W362">
        <v>5</v>
      </c>
    </row>
    <row r="363" spans="1:23" x14ac:dyDescent="0.3">
      <c r="A363">
        <v>1833</v>
      </c>
      <c r="B363">
        <v>1974</v>
      </c>
      <c r="C363" t="s">
        <v>37</v>
      </c>
      <c r="D363" t="s">
        <v>31</v>
      </c>
      <c r="E363" s="1">
        <v>39190</v>
      </c>
      <c r="F363">
        <v>1</v>
      </c>
      <c r="G363">
        <v>0</v>
      </c>
      <c r="H363" s="3">
        <v>41755</v>
      </c>
      <c r="I363">
        <v>91</v>
      </c>
      <c r="J363">
        <v>0</v>
      </c>
      <c r="K363" t="s">
        <v>30</v>
      </c>
      <c r="L363">
        <v>2</v>
      </c>
      <c r="M363">
        <f>2021-MasterData4[[#This Row],[Year_Birth]]</f>
        <v>47</v>
      </c>
      <c r="N363" s="10">
        <v>68</v>
      </c>
      <c r="O363" s="10">
        <v>18</v>
      </c>
      <c r="P363" s="10">
        <v>19</v>
      </c>
      <c r="Q363" s="10">
        <v>8</v>
      </c>
      <c r="R363" s="10">
        <v>8</v>
      </c>
      <c r="S363" s="24">
        <f>MasterData4[[#This Row],[Kidhome]]+MasterData4[[#This Row],[Teenhome]]</f>
        <v>1</v>
      </c>
      <c r="T363" s="53">
        <v>1</v>
      </c>
      <c r="U363" s="53">
        <v>4</v>
      </c>
      <c r="V363" s="10">
        <f>SUM(MasterData4[[#This Row],[MntWines]:[MntSweetProducts]])</f>
        <v>121</v>
      </c>
      <c r="W363">
        <v>5</v>
      </c>
    </row>
    <row r="364" spans="1:23" x14ac:dyDescent="0.3">
      <c r="A364">
        <v>1834</v>
      </c>
      <c r="B364">
        <v>1978</v>
      </c>
      <c r="C364" t="s">
        <v>41</v>
      </c>
      <c r="D364" t="s">
        <v>31</v>
      </c>
      <c r="E364" s="1">
        <v>35544</v>
      </c>
      <c r="F364">
        <v>1</v>
      </c>
      <c r="G364">
        <v>0</v>
      </c>
      <c r="H364" s="3">
        <v>41706</v>
      </c>
      <c r="I364">
        <v>77</v>
      </c>
      <c r="J364">
        <v>0</v>
      </c>
      <c r="K364" t="s">
        <v>43</v>
      </c>
      <c r="L364">
        <v>2</v>
      </c>
      <c r="M364">
        <f>2021-MasterData4[[#This Row],[Year_Birth]]</f>
        <v>43</v>
      </c>
      <c r="N364" s="10">
        <v>30</v>
      </c>
      <c r="O364" s="10">
        <v>23</v>
      </c>
      <c r="P364" s="10">
        <v>4</v>
      </c>
      <c r="Q364" s="10">
        <v>5</v>
      </c>
      <c r="R364" s="10">
        <v>1</v>
      </c>
      <c r="S364" s="24">
        <f>MasterData4[[#This Row],[Kidhome]]+MasterData4[[#This Row],[Teenhome]]</f>
        <v>1</v>
      </c>
      <c r="T364" s="53">
        <v>0</v>
      </c>
      <c r="U364" s="53">
        <v>3</v>
      </c>
      <c r="V364" s="10">
        <f>SUM(MasterData4[[#This Row],[MntWines]:[MntSweetProducts]])</f>
        <v>63</v>
      </c>
      <c r="W364">
        <v>4</v>
      </c>
    </row>
    <row r="365" spans="1:23" x14ac:dyDescent="0.3">
      <c r="A365">
        <v>1839</v>
      </c>
      <c r="B365">
        <v>1974</v>
      </c>
      <c r="C365" t="s">
        <v>28</v>
      </c>
      <c r="D365" t="s">
        <v>31</v>
      </c>
      <c r="E365" s="1">
        <v>43322</v>
      </c>
      <c r="F365">
        <v>0</v>
      </c>
      <c r="G365">
        <v>0</v>
      </c>
      <c r="H365" s="3">
        <v>41750</v>
      </c>
      <c r="I365">
        <v>25</v>
      </c>
      <c r="J365">
        <v>0</v>
      </c>
      <c r="K365" t="s">
        <v>40</v>
      </c>
      <c r="L365">
        <v>3</v>
      </c>
      <c r="M365">
        <f>2021-MasterData4[[#This Row],[Year_Birth]]</f>
        <v>47</v>
      </c>
      <c r="N365" s="10">
        <v>56</v>
      </c>
      <c r="O365" s="10">
        <v>48</v>
      </c>
      <c r="P365" s="10">
        <v>10</v>
      </c>
      <c r="Q365" s="10">
        <v>7</v>
      </c>
      <c r="R365" s="10">
        <v>2</v>
      </c>
      <c r="S365" s="24">
        <f>MasterData4[[#This Row],[Kidhome]]+MasterData4[[#This Row],[Teenhome]]</f>
        <v>0</v>
      </c>
      <c r="T365" s="53">
        <v>0</v>
      </c>
      <c r="U365" s="53">
        <v>4</v>
      </c>
      <c r="V365" s="10">
        <f>SUM(MasterData4[[#This Row],[MntWines]:[MntSweetProducts]])</f>
        <v>123</v>
      </c>
      <c r="W365">
        <v>2</v>
      </c>
    </row>
    <row r="366" spans="1:23" x14ac:dyDescent="0.3">
      <c r="A366">
        <v>1857</v>
      </c>
      <c r="B366">
        <v>1952</v>
      </c>
      <c r="C366" t="s">
        <v>28</v>
      </c>
      <c r="D366" t="s">
        <v>31</v>
      </c>
      <c r="E366" s="2">
        <v>47139</v>
      </c>
      <c r="F366">
        <v>1</v>
      </c>
      <c r="G366">
        <v>1</v>
      </c>
      <c r="H366" s="3">
        <v>41704</v>
      </c>
      <c r="I366">
        <v>2</v>
      </c>
      <c r="J366">
        <v>0</v>
      </c>
      <c r="K366" t="s">
        <v>30</v>
      </c>
      <c r="L366">
        <v>2</v>
      </c>
      <c r="M366">
        <f>2021-MasterData4[[#This Row],[Year_Birth]]</f>
        <v>69</v>
      </c>
      <c r="N366" s="10">
        <v>46</v>
      </c>
      <c r="O366" s="10">
        <v>12</v>
      </c>
      <c r="P366" s="10">
        <v>0</v>
      </c>
      <c r="Q366" s="10">
        <v>0</v>
      </c>
      <c r="R366" s="10">
        <v>2</v>
      </c>
      <c r="S366" s="24">
        <f>MasterData4[[#This Row],[Kidhome]]+MasterData4[[#This Row],[Teenhome]]</f>
        <v>2</v>
      </c>
      <c r="T366" s="53">
        <v>1</v>
      </c>
      <c r="U366" s="53">
        <v>2</v>
      </c>
      <c r="V366" s="10">
        <f>SUM(MasterData4[[#This Row],[MntWines]:[MntSweetProducts]])</f>
        <v>60</v>
      </c>
      <c r="W366">
        <v>2</v>
      </c>
    </row>
    <row r="367" spans="1:23" x14ac:dyDescent="0.3">
      <c r="A367">
        <v>1859</v>
      </c>
      <c r="B367">
        <v>1972</v>
      </c>
      <c r="C367" t="s">
        <v>41</v>
      </c>
      <c r="D367" t="s">
        <v>33</v>
      </c>
      <c r="E367" s="1">
        <v>75251</v>
      </c>
      <c r="F367">
        <v>0</v>
      </c>
      <c r="G367">
        <v>0</v>
      </c>
      <c r="H367" s="3">
        <v>41148</v>
      </c>
      <c r="I367">
        <v>34</v>
      </c>
      <c r="J367">
        <v>0</v>
      </c>
      <c r="K367" t="s">
        <v>39</v>
      </c>
      <c r="L367">
        <v>7</v>
      </c>
      <c r="M367">
        <f>2021-MasterData4[[#This Row],[Year_Birth]]</f>
        <v>49</v>
      </c>
      <c r="N367" s="10">
        <v>721</v>
      </c>
      <c r="O367" s="10">
        <v>925</v>
      </c>
      <c r="P367" s="10">
        <v>97</v>
      </c>
      <c r="Q367" s="10">
        <v>111</v>
      </c>
      <c r="R367" s="10">
        <v>18</v>
      </c>
      <c r="S367" s="24">
        <f>MasterData4[[#This Row],[Kidhome]]+MasterData4[[#This Row],[Teenhome]]</f>
        <v>0</v>
      </c>
      <c r="T367" s="53">
        <v>6</v>
      </c>
      <c r="U367" s="53">
        <v>5</v>
      </c>
      <c r="V367" s="10">
        <f>SUM(MasterData4[[#This Row],[MntWines]:[MntSweetProducts]])</f>
        <v>1872</v>
      </c>
      <c r="W367">
        <v>4</v>
      </c>
    </row>
    <row r="368" spans="1:23" x14ac:dyDescent="0.3">
      <c r="A368">
        <v>1867</v>
      </c>
      <c r="B368">
        <v>1957</v>
      </c>
      <c r="C368" t="s">
        <v>28</v>
      </c>
      <c r="D368" t="s">
        <v>31</v>
      </c>
      <c r="E368" s="1">
        <v>64849</v>
      </c>
      <c r="F368">
        <v>0</v>
      </c>
      <c r="G368">
        <v>0</v>
      </c>
      <c r="H368" s="3">
        <v>41226</v>
      </c>
      <c r="I368">
        <v>42</v>
      </c>
      <c r="J368">
        <v>0</v>
      </c>
      <c r="K368" t="s">
        <v>30</v>
      </c>
      <c r="L368">
        <v>9</v>
      </c>
      <c r="M368">
        <f>2021-MasterData4[[#This Row],[Year_Birth]]</f>
        <v>64</v>
      </c>
      <c r="N368" s="10">
        <v>652</v>
      </c>
      <c r="O368" s="10">
        <v>350</v>
      </c>
      <c r="P368" s="10">
        <v>94</v>
      </c>
      <c r="Q368" s="10">
        <v>48</v>
      </c>
      <c r="R368" s="10">
        <v>84</v>
      </c>
      <c r="S368" s="24">
        <f>MasterData4[[#This Row],[Kidhome]]+MasterData4[[#This Row],[Teenhome]]</f>
        <v>0</v>
      </c>
      <c r="T368" s="53">
        <v>3</v>
      </c>
      <c r="U368" s="53">
        <v>6</v>
      </c>
      <c r="V368" s="10">
        <f>SUM(MasterData4[[#This Row],[MntWines]:[MntSweetProducts]])</f>
        <v>1228</v>
      </c>
      <c r="W368">
        <v>2</v>
      </c>
    </row>
    <row r="369" spans="1:23" x14ac:dyDescent="0.3">
      <c r="A369">
        <v>1876</v>
      </c>
      <c r="B369">
        <v>1990</v>
      </c>
      <c r="C369" t="s">
        <v>28</v>
      </c>
      <c r="D369" t="s">
        <v>33</v>
      </c>
      <c r="E369" s="1">
        <v>18929</v>
      </c>
      <c r="F369">
        <v>0</v>
      </c>
      <c r="G369">
        <v>0</v>
      </c>
      <c r="H369" s="3">
        <v>41321</v>
      </c>
      <c r="I369">
        <v>15</v>
      </c>
      <c r="J369">
        <v>0</v>
      </c>
      <c r="K369" t="s">
        <v>40</v>
      </c>
      <c r="L369">
        <v>1</v>
      </c>
      <c r="M369">
        <f>2021-MasterData4[[#This Row],[Year_Birth]]</f>
        <v>31</v>
      </c>
      <c r="N369" s="10">
        <v>32</v>
      </c>
      <c r="O369" s="10">
        <v>8</v>
      </c>
      <c r="P369" s="10">
        <v>23</v>
      </c>
      <c r="Q369" s="10">
        <v>0</v>
      </c>
      <c r="R369" s="10">
        <v>4</v>
      </c>
      <c r="S369" s="24">
        <f>MasterData4[[#This Row],[Kidhome]]+MasterData4[[#This Row],[Teenhome]]</f>
        <v>0</v>
      </c>
      <c r="T369" s="53">
        <v>0</v>
      </c>
      <c r="U369" s="53">
        <v>4</v>
      </c>
      <c r="V369" s="10">
        <f>SUM(MasterData4[[#This Row],[MntWines]:[MntSweetProducts]])</f>
        <v>67</v>
      </c>
      <c r="W369">
        <v>2</v>
      </c>
    </row>
    <row r="370" spans="1:23" x14ac:dyDescent="0.3">
      <c r="A370">
        <v>1878</v>
      </c>
      <c r="B370">
        <v>1985</v>
      </c>
      <c r="C370" t="s">
        <v>38</v>
      </c>
      <c r="D370" t="s">
        <v>33</v>
      </c>
      <c r="E370" s="1">
        <v>23148</v>
      </c>
      <c r="F370">
        <v>0</v>
      </c>
      <c r="G370">
        <v>0</v>
      </c>
      <c r="H370" s="3">
        <v>41688</v>
      </c>
      <c r="I370">
        <v>83</v>
      </c>
      <c r="J370">
        <v>0</v>
      </c>
      <c r="K370" t="s">
        <v>30</v>
      </c>
      <c r="L370">
        <v>2</v>
      </c>
      <c r="M370">
        <f>2021-MasterData4[[#This Row],[Year_Birth]]</f>
        <v>36</v>
      </c>
      <c r="N370" s="10">
        <v>4</v>
      </c>
      <c r="O370" s="10">
        <v>8</v>
      </c>
      <c r="P370" s="10">
        <v>6</v>
      </c>
      <c r="Q370" s="10">
        <v>6</v>
      </c>
      <c r="R370" s="10">
        <v>3</v>
      </c>
      <c r="S370" s="24">
        <f>MasterData4[[#This Row],[Kidhome]]+MasterData4[[#This Row],[Teenhome]]</f>
        <v>0</v>
      </c>
      <c r="T370" s="53">
        <v>0</v>
      </c>
      <c r="U370" s="53">
        <v>3</v>
      </c>
      <c r="V370" s="10">
        <f>SUM(MasterData4[[#This Row],[MntWines]:[MntSweetProducts]])</f>
        <v>27</v>
      </c>
      <c r="W370">
        <v>3</v>
      </c>
    </row>
    <row r="371" spans="1:23" x14ac:dyDescent="0.3">
      <c r="A371">
        <v>1880</v>
      </c>
      <c r="B371">
        <v>1959</v>
      </c>
      <c r="C371" t="s">
        <v>37</v>
      </c>
      <c r="D371" t="s">
        <v>35</v>
      </c>
      <c r="E371" s="1">
        <v>53537</v>
      </c>
      <c r="F371">
        <v>1</v>
      </c>
      <c r="G371">
        <v>1</v>
      </c>
      <c r="H371" s="3">
        <v>41669</v>
      </c>
      <c r="I371">
        <v>17</v>
      </c>
      <c r="J371">
        <v>0</v>
      </c>
      <c r="K371" t="s">
        <v>40</v>
      </c>
      <c r="L371">
        <v>2</v>
      </c>
      <c r="M371">
        <f>2021-MasterData4[[#This Row],[Year_Birth]]</f>
        <v>62</v>
      </c>
      <c r="N371" s="10">
        <v>81</v>
      </c>
      <c r="O371" s="10">
        <v>6</v>
      </c>
      <c r="P371" s="10">
        <v>0</v>
      </c>
      <c r="Q371" s="10">
        <v>0</v>
      </c>
      <c r="R371" s="10">
        <v>0</v>
      </c>
      <c r="S371" s="24">
        <f>MasterData4[[#This Row],[Kidhome]]+MasterData4[[#This Row],[Teenhome]]</f>
        <v>2</v>
      </c>
      <c r="T371" s="53">
        <v>1</v>
      </c>
      <c r="U371" s="53">
        <v>3</v>
      </c>
      <c r="V371" s="10">
        <f>SUM(MasterData4[[#This Row],[MntWines]:[MntSweetProducts]])</f>
        <v>87</v>
      </c>
      <c r="W371">
        <v>5</v>
      </c>
    </row>
    <row r="372" spans="1:23" x14ac:dyDescent="0.3">
      <c r="A372">
        <v>1890</v>
      </c>
      <c r="B372">
        <v>1971</v>
      </c>
      <c r="C372" t="s">
        <v>38</v>
      </c>
      <c r="D372" t="s">
        <v>35</v>
      </c>
      <c r="E372" s="1">
        <v>42033</v>
      </c>
      <c r="F372">
        <v>1</v>
      </c>
      <c r="G372">
        <v>1</v>
      </c>
      <c r="H372" s="3">
        <v>41171</v>
      </c>
      <c r="I372">
        <v>95</v>
      </c>
      <c r="J372">
        <v>0</v>
      </c>
      <c r="K372" t="s">
        <v>30</v>
      </c>
      <c r="L372">
        <v>1</v>
      </c>
      <c r="M372">
        <f>2021-MasterData4[[#This Row],[Year_Birth]]</f>
        <v>50</v>
      </c>
      <c r="N372" s="10">
        <v>11</v>
      </c>
      <c r="O372" s="10">
        <v>4</v>
      </c>
      <c r="P372" s="10">
        <v>2</v>
      </c>
      <c r="Q372" s="10">
        <v>1</v>
      </c>
      <c r="R372" s="10">
        <v>0</v>
      </c>
      <c r="S372" s="24">
        <f>MasterData4[[#This Row],[Kidhome]]+MasterData4[[#This Row],[Teenhome]]</f>
        <v>2</v>
      </c>
      <c r="T372" s="53">
        <v>0</v>
      </c>
      <c r="U372" s="53">
        <v>2</v>
      </c>
      <c r="V372" s="10">
        <f>SUM(MasterData4[[#This Row],[MntWines]:[MntSweetProducts]])</f>
        <v>18</v>
      </c>
      <c r="W372">
        <v>3</v>
      </c>
    </row>
    <row r="373" spans="1:23" x14ac:dyDescent="0.3">
      <c r="A373">
        <v>1891</v>
      </c>
      <c r="B373">
        <v>1980</v>
      </c>
      <c r="C373" t="s">
        <v>41</v>
      </c>
      <c r="D373" t="s">
        <v>29</v>
      </c>
      <c r="E373" s="1">
        <v>78789</v>
      </c>
      <c r="F373">
        <v>0</v>
      </c>
      <c r="G373">
        <v>0</v>
      </c>
      <c r="H373" s="3">
        <v>41129</v>
      </c>
      <c r="I373">
        <v>12</v>
      </c>
      <c r="J373">
        <v>0</v>
      </c>
      <c r="K373" t="s">
        <v>30</v>
      </c>
      <c r="L373">
        <v>4</v>
      </c>
      <c r="M373">
        <f>2021-MasterData4[[#This Row],[Year_Birth]]</f>
        <v>41</v>
      </c>
      <c r="N373" s="10">
        <v>667</v>
      </c>
      <c r="O373" s="10">
        <v>850</v>
      </c>
      <c r="P373" s="10">
        <v>21</v>
      </c>
      <c r="Q373" s="10">
        <v>50</v>
      </c>
      <c r="R373" s="10">
        <v>83</v>
      </c>
      <c r="S373" s="24">
        <f>MasterData4[[#This Row],[Kidhome]]+MasterData4[[#This Row],[Teenhome]]</f>
        <v>0</v>
      </c>
      <c r="T373" s="53">
        <v>6</v>
      </c>
      <c r="U373" s="53">
        <v>5</v>
      </c>
      <c r="V373" s="10">
        <f>SUM(MasterData4[[#This Row],[MntWines]:[MntSweetProducts]])</f>
        <v>1671</v>
      </c>
      <c r="W373">
        <v>4</v>
      </c>
    </row>
    <row r="374" spans="1:23" x14ac:dyDescent="0.3">
      <c r="A374">
        <v>1907</v>
      </c>
      <c r="B374">
        <v>1950</v>
      </c>
      <c r="C374" t="s">
        <v>41</v>
      </c>
      <c r="D374" t="s">
        <v>29</v>
      </c>
      <c r="E374" s="1">
        <v>63120</v>
      </c>
      <c r="F374">
        <v>0</v>
      </c>
      <c r="G374">
        <v>1</v>
      </c>
      <c r="H374" s="3">
        <v>41180</v>
      </c>
      <c r="I374">
        <v>53</v>
      </c>
      <c r="J374">
        <v>0</v>
      </c>
      <c r="K374" t="s">
        <v>30</v>
      </c>
      <c r="L374">
        <v>8</v>
      </c>
      <c r="M374">
        <f>2021-MasterData4[[#This Row],[Year_Birth]]</f>
        <v>71</v>
      </c>
      <c r="N374" s="10">
        <v>965</v>
      </c>
      <c r="O374" s="10">
        <v>279</v>
      </c>
      <c r="P374" s="10">
        <v>54</v>
      </c>
      <c r="Q374" s="10">
        <v>69</v>
      </c>
      <c r="R374" s="10">
        <v>41</v>
      </c>
      <c r="S374" s="24">
        <f>MasterData4[[#This Row],[Kidhome]]+MasterData4[[#This Row],[Teenhome]]</f>
        <v>1</v>
      </c>
      <c r="T374" s="53">
        <v>4</v>
      </c>
      <c r="U374" s="53">
        <v>9</v>
      </c>
      <c r="V374" s="10">
        <f>SUM(MasterData4[[#This Row],[MntWines]:[MntSweetProducts]])</f>
        <v>1408</v>
      </c>
      <c r="W374">
        <v>4</v>
      </c>
    </row>
    <row r="375" spans="1:23" x14ac:dyDescent="0.3">
      <c r="A375">
        <v>1911</v>
      </c>
      <c r="B375">
        <v>1987</v>
      </c>
      <c r="C375" t="s">
        <v>28</v>
      </c>
      <c r="D375" t="s">
        <v>35</v>
      </c>
      <c r="E375" s="1">
        <v>67430</v>
      </c>
      <c r="F375">
        <v>0</v>
      </c>
      <c r="G375">
        <v>0</v>
      </c>
      <c r="H375" s="3">
        <v>41157</v>
      </c>
      <c r="I375">
        <v>6</v>
      </c>
      <c r="J375">
        <v>0</v>
      </c>
      <c r="K375" t="s">
        <v>39</v>
      </c>
      <c r="L375">
        <v>11</v>
      </c>
      <c r="M375">
        <f>2021-MasterData4[[#This Row],[Year_Birth]]</f>
        <v>34</v>
      </c>
      <c r="N375" s="10">
        <v>595</v>
      </c>
      <c r="O375" s="10">
        <v>291</v>
      </c>
      <c r="P375" s="10">
        <v>127</v>
      </c>
      <c r="Q375" s="10">
        <v>97</v>
      </c>
      <c r="R375" s="10">
        <v>133</v>
      </c>
      <c r="S375" s="24">
        <f>MasterData4[[#This Row],[Kidhome]]+MasterData4[[#This Row],[Teenhome]]</f>
        <v>0</v>
      </c>
      <c r="T375" s="53">
        <v>5</v>
      </c>
      <c r="U375" s="53">
        <v>12</v>
      </c>
      <c r="V375" s="10">
        <f>SUM(MasterData4[[#This Row],[MntWines]:[MntSweetProducts]])</f>
        <v>1243</v>
      </c>
      <c r="W375">
        <v>2</v>
      </c>
    </row>
    <row r="376" spans="1:23" x14ac:dyDescent="0.3">
      <c r="A376">
        <v>1915</v>
      </c>
      <c r="B376">
        <v>1951</v>
      </c>
      <c r="C376" t="s">
        <v>37</v>
      </c>
      <c r="D376" t="s">
        <v>33</v>
      </c>
      <c r="E376" s="1">
        <v>78939</v>
      </c>
      <c r="F376">
        <v>0</v>
      </c>
      <c r="G376">
        <v>0</v>
      </c>
      <c r="H376" s="3">
        <v>41620</v>
      </c>
      <c r="I376">
        <v>57</v>
      </c>
      <c r="J376">
        <v>0</v>
      </c>
      <c r="K376" t="s">
        <v>39</v>
      </c>
      <c r="L376">
        <v>8</v>
      </c>
      <c r="M376">
        <f>2021-MasterData4[[#This Row],[Year_Birth]]</f>
        <v>70</v>
      </c>
      <c r="N376" s="10">
        <v>794</v>
      </c>
      <c r="O376" s="10">
        <v>243</v>
      </c>
      <c r="P376" s="10">
        <v>150</v>
      </c>
      <c r="Q376" s="10">
        <v>115</v>
      </c>
      <c r="R376" s="10">
        <v>0</v>
      </c>
      <c r="S376" s="24">
        <f>MasterData4[[#This Row],[Kidhome]]+MasterData4[[#This Row],[Teenhome]]</f>
        <v>0</v>
      </c>
      <c r="T376" s="53">
        <v>5</v>
      </c>
      <c r="U376" s="53">
        <v>6</v>
      </c>
      <c r="V376" s="10">
        <f>SUM(MasterData4[[#This Row],[MntWines]:[MntSweetProducts]])</f>
        <v>1302</v>
      </c>
      <c r="W376">
        <v>5</v>
      </c>
    </row>
    <row r="377" spans="1:23" x14ac:dyDescent="0.3">
      <c r="A377">
        <v>1916</v>
      </c>
      <c r="B377">
        <v>1954</v>
      </c>
      <c r="C377" t="s">
        <v>41</v>
      </c>
      <c r="D377" t="s">
        <v>33</v>
      </c>
      <c r="E377" s="1">
        <v>45736</v>
      </c>
      <c r="F377">
        <v>0</v>
      </c>
      <c r="G377">
        <v>1</v>
      </c>
      <c r="H377" s="3">
        <v>41479</v>
      </c>
      <c r="I377">
        <v>92</v>
      </c>
      <c r="J377">
        <v>0</v>
      </c>
      <c r="K377" t="s">
        <v>39</v>
      </c>
      <c r="L377">
        <v>7</v>
      </c>
      <c r="M377">
        <f>2021-MasterData4[[#This Row],[Year_Birth]]</f>
        <v>67</v>
      </c>
      <c r="N377" s="10">
        <v>188</v>
      </c>
      <c r="O377" s="10">
        <v>180</v>
      </c>
      <c r="P377" s="10">
        <v>20</v>
      </c>
      <c r="Q377" s="10">
        <v>3</v>
      </c>
      <c r="R377" s="10">
        <v>3</v>
      </c>
      <c r="S377" s="24">
        <f>MasterData4[[#This Row],[Kidhome]]+MasterData4[[#This Row],[Teenhome]]</f>
        <v>1</v>
      </c>
      <c r="T377" s="53">
        <v>1</v>
      </c>
      <c r="U377" s="53">
        <v>6</v>
      </c>
      <c r="V377" s="10">
        <f>SUM(MasterData4[[#This Row],[MntWines]:[MntSweetProducts]])</f>
        <v>394</v>
      </c>
      <c r="W377">
        <v>4</v>
      </c>
    </row>
    <row r="378" spans="1:23" x14ac:dyDescent="0.3">
      <c r="A378">
        <v>1920</v>
      </c>
      <c r="B378">
        <v>1972</v>
      </c>
      <c r="C378" t="s">
        <v>28</v>
      </c>
      <c r="D378" t="s">
        <v>33</v>
      </c>
      <c r="E378" s="1">
        <v>40321</v>
      </c>
      <c r="F378">
        <v>1</v>
      </c>
      <c r="G378">
        <v>1</v>
      </c>
      <c r="H378" s="3">
        <v>41484</v>
      </c>
      <c r="I378">
        <v>59</v>
      </c>
      <c r="J378">
        <v>0</v>
      </c>
      <c r="K378" t="s">
        <v>30</v>
      </c>
      <c r="L378">
        <v>3</v>
      </c>
      <c r="M378">
        <f>2021-MasterData4[[#This Row],[Year_Birth]]</f>
        <v>49</v>
      </c>
      <c r="N378" s="10">
        <v>44</v>
      </c>
      <c r="O378" s="10">
        <v>21</v>
      </c>
      <c r="P378" s="10">
        <v>6</v>
      </c>
      <c r="Q378" s="10">
        <v>4</v>
      </c>
      <c r="R378" s="10">
        <v>0</v>
      </c>
      <c r="S378" s="24">
        <f>MasterData4[[#This Row],[Kidhome]]+MasterData4[[#This Row],[Teenhome]]</f>
        <v>2</v>
      </c>
      <c r="T378" s="53">
        <v>0</v>
      </c>
      <c r="U378" s="53">
        <v>3</v>
      </c>
      <c r="V378" s="10">
        <f>SUM(MasterData4[[#This Row],[MntWines]:[MntSweetProducts]])</f>
        <v>75</v>
      </c>
      <c r="W378">
        <v>2</v>
      </c>
    </row>
    <row r="379" spans="1:23" x14ac:dyDescent="0.3">
      <c r="A379">
        <v>1921</v>
      </c>
      <c r="B379">
        <v>1967</v>
      </c>
      <c r="C379" t="s">
        <v>37</v>
      </c>
      <c r="D379" t="s">
        <v>33</v>
      </c>
      <c r="E379" s="1">
        <v>59062</v>
      </c>
      <c r="F379">
        <v>2</v>
      </c>
      <c r="G379">
        <v>1</v>
      </c>
      <c r="H379" s="3">
        <v>41550</v>
      </c>
      <c r="I379">
        <v>74</v>
      </c>
      <c r="J379">
        <v>0</v>
      </c>
      <c r="K379" t="s">
        <v>30</v>
      </c>
      <c r="L379">
        <v>2</v>
      </c>
      <c r="M379">
        <f>2021-MasterData4[[#This Row],[Year_Birth]]</f>
        <v>54</v>
      </c>
      <c r="N379" s="10">
        <v>46</v>
      </c>
      <c r="O379" s="10">
        <v>12</v>
      </c>
      <c r="P379" s="10">
        <v>3</v>
      </c>
      <c r="Q379" s="10">
        <v>1</v>
      </c>
      <c r="R379" s="10">
        <v>0</v>
      </c>
      <c r="S379" s="24">
        <f>MasterData4[[#This Row],[Kidhome]]+MasterData4[[#This Row],[Teenhome]]</f>
        <v>3</v>
      </c>
      <c r="T379" s="53">
        <v>0</v>
      </c>
      <c r="U379" s="53">
        <v>3</v>
      </c>
      <c r="V379" s="10">
        <f>SUM(MasterData4[[#This Row],[MntWines]:[MntSweetProducts]])</f>
        <v>62</v>
      </c>
      <c r="W379">
        <v>5</v>
      </c>
    </row>
    <row r="380" spans="1:23" x14ac:dyDescent="0.3">
      <c r="A380">
        <v>1927</v>
      </c>
      <c r="B380">
        <v>1973</v>
      </c>
      <c r="C380" t="s">
        <v>38</v>
      </c>
      <c r="D380" t="s">
        <v>35</v>
      </c>
      <c r="E380" s="1">
        <v>69401</v>
      </c>
      <c r="F380">
        <v>0</v>
      </c>
      <c r="G380">
        <v>1</v>
      </c>
      <c r="H380" s="3">
        <v>41721</v>
      </c>
      <c r="I380">
        <v>41</v>
      </c>
      <c r="J380">
        <v>0</v>
      </c>
      <c r="K380" t="s">
        <v>39</v>
      </c>
      <c r="L380">
        <v>4</v>
      </c>
      <c r="M380">
        <f>2021-MasterData4[[#This Row],[Year_Birth]]</f>
        <v>48</v>
      </c>
      <c r="N380" s="10">
        <v>399</v>
      </c>
      <c r="O380" s="10">
        <v>159</v>
      </c>
      <c r="P380" s="10">
        <v>58</v>
      </c>
      <c r="Q380" s="10">
        <v>27</v>
      </c>
      <c r="R380" s="10">
        <v>8</v>
      </c>
      <c r="S380" s="24">
        <f>MasterData4[[#This Row],[Kidhome]]+MasterData4[[#This Row],[Teenhome]]</f>
        <v>1</v>
      </c>
      <c r="T380" s="53">
        <v>4</v>
      </c>
      <c r="U380" s="53">
        <v>5</v>
      </c>
      <c r="V380" s="10">
        <f>SUM(MasterData4[[#This Row],[MntWines]:[MntSweetProducts]])</f>
        <v>651</v>
      </c>
      <c r="W380">
        <v>3</v>
      </c>
    </row>
    <row r="381" spans="1:23" x14ac:dyDescent="0.3">
      <c r="A381">
        <v>1928</v>
      </c>
      <c r="B381">
        <v>1973</v>
      </c>
      <c r="C381" t="s">
        <v>28</v>
      </c>
      <c r="D381" t="s">
        <v>33</v>
      </c>
      <c r="E381" s="1">
        <v>31814</v>
      </c>
      <c r="F381">
        <v>1</v>
      </c>
      <c r="G381">
        <v>0</v>
      </c>
      <c r="H381" s="3">
        <v>41314</v>
      </c>
      <c r="I381">
        <v>73</v>
      </c>
      <c r="J381">
        <v>0</v>
      </c>
      <c r="K381" t="s">
        <v>43</v>
      </c>
      <c r="L381">
        <v>2</v>
      </c>
      <c r="M381">
        <f>2021-MasterData4[[#This Row],[Year_Birth]]</f>
        <v>48</v>
      </c>
      <c r="N381" s="10">
        <v>35</v>
      </c>
      <c r="O381" s="10">
        <v>20</v>
      </c>
      <c r="P381" s="10">
        <v>4</v>
      </c>
      <c r="Q381" s="10">
        <v>3</v>
      </c>
      <c r="R381" s="10">
        <v>1</v>
      </c>
      <c r="S381" s="24">
        <f>MasterData4[[#This Row],[Kidhome]]+MasterData4[[#This Row],[Teenhome]]</f>
        <v>1</v>
      </c>
      <c r="T381" s="53">
        <v>0</v>
      </c>
      <c r="U381" s="53">
        <v>3</v>
      </c>
      <c r="V381" s="10">
        <f>SUM(MasterData4[[#This Row],[MntWines]:[MntSweetProducts]])</f>
        <v>63</v>
      </c>
      <c r="W381">
        <v>2</v>
      </c>
    </row>
    <row r="382" spans="1:23" x14ac:dyDescent="0.3">
      <c r="A382">
        <v>1940</v>
      </c>
      <c r="B382">
        <v>1986</v>
      </c>
      <c r="C382" t="s">
        <v>28</v>
      </c>
      <c r="D382" t="s">
        <v>33</v>
      </c>
      <c r="E382" s="1">
        <v>25252</v>
      </c>
      <c r="F382">
        <v>1</v>
      </c>
      <c r="G382">
        <v>0</v>
      </c>
      <c r="H382" s="3">
        <v>41467</v>
      </c>
      <c r="I382">
        <v>26</v>
      </c>
      <c r="J382">
        <v>0</v>
      </c>
      <c r="K382" t="s">
        <v>36</v>
      </c>
      <c r="L382">
        <v>1</v>
      </c>
      <c r="M382">
        <f>2021-MasterData4[[#This Row],[Year_Birth]]</f>
        <v>35</v>
      </c>
      <c r="N382" s="10">
        <v>1</v>
      </c>
      <c r="O382" s="10">
        <v>4</v>
      </c>
      <c r="P382" s="10">
        <v>2</v>
      </c>
      <c r="Q382" s="10">
        <v>3</v>
      </c>
      <c r="R382" s="10">
        <v>2</v>
      </c>
      <c r="S382" s="24">
        <f>MasterData4[[#This Row],[Kidhome]]+MasterData4[[#This Row],[Teenhome]]</f>
        <v>1</v>
      </c>
      <c r="T382" s="53">
        <v>0</v>
      </c>
      <c r="U382" s="53">
        <v>2</v>
      </c>
      <c r="V382" s="10">
        <f>SUM(MasterData4[[#This Row],[MntWines]:[MntSweetProducts]])</f>
        <v>12</v>
      </c>
      <c r="W382">
        <v>2</v>
      </c>
    </row>
    <row r="383" spans="1:23" x14ac:dyDescent="0.3">
      <c r="A383">
        <v>1945</v>
      </c>
      <c r="B383">
        <v>1962</v>
      </c>
      <c r="C383" t="s">
        <v>28</v>
      </c>
      <c r="D383" t="s">
        <v>33</v>
      </c>
      <c r="E383" s="2">
        <v>71434</v>
      </c>
      <c r="F383">
        <v>0</v>
      </c>
      <c r="G383">
        <v>1</v>
      </c>
      <c r="H383" s="3">
        <v>41535</v>
      </c>
      <c r="I383">
        <v>4</v>
      </c>
      <c r="J383">
        <v>0</v>
      </c>
      <c r="K383" t="s">
        <v>30</v>
      </c>
      <c r="L383">
        <v>7</v>
      </c>
      <c r="M383">
        <f>2021-MasterData4[[#This Row],[Year_Birth]]</f>
        <v>59</v>
      </c>
      <c r="N383" s="10">
        <v>711</v>
      </c>
      <c r="O383" s="10">
        <v>217</v>
      </c>
      <c r="P383" s="10">
        <v>172</v>
      </c>
      <c r="Q383" s="10">
        <v>36</v>
      </c>
      <c r="R383" s="10">
        <v>96</v>
      </c>
      <c r="S383" s="24">
        <f>MasterData4[[#This Row],[Kidhome]]+MasterData4[[#This Row],[Teenhome]]</f>
        <v>1</v>
      </c>
      <c r="T383" s="53">
        <v>4</v>
      </c>
      <c r="U383" s="53">
        <v>7</v>
      </c>
      <c r="V383" s="10">
        <f>SUM(MasterData4[[#This Row],[MntWines]:[MntSweetProducts]])</f>
        <v>1232</v>
      </c>
      <c r="W383">
        <v>2</v>
      </c>
    </row>
    <row r="384" spans="1:23" x14ac:dyDescent="0.3">
      <c r="A384">
        <v>1951</v>
      </c>
      <c r="B384">
        <v>1981</v>
      </c>
      <c r="C384" t="s">
        <v>44</v>
      </c>
      <c r="D384" t="s">
        <v>33</v>
      </c>
      <c r="E384" s="1">
        <v>34445</v>
      </c>
      <c r="F384">
        <v>0</v>
      </c>
      <c r="G384">
        <v>0</v>
      </c>
      <c r="H384" s="3">
        <v>41301</v>
      </c>
      <c r="I384">
        <v>92</v>
      </c>
      <c r="J384">
        <v>0</v>
      </c>
      <c r="K384" t="s">
        <v>30</v>
      </c>
      <c r="L384">
        <v>11</v>
      </c>
      <c r="M384">
        <f>2021-MasterData4[[#This Row],[Year_Birth]]</f>
        <v>40</v>
      </c>
      <c r="N384" s="10">
        <v>228</v>
      </c>
      <c r="O384" s="10">
        <v>122</v>
      </c>
      <c r="P384" s="10">
        <v>208</v>
      </c>
      <c r="Q384" s="10">
        <v>122</v>
      </c>
      <c r="R384" s="10">
        <v>129</v>
      </c>
      <c r="S384" s="24">
        <f>MasterData4[[#This Row],[Kidhome]]+MasterData4[[#This Row],[Teenhome]]</f>
        <v>0</v>
      </c>
      <c r="T384" s="53">
        <v>2</v>
      </c>
      <c r="U384" s="53">
        <v>8</v>
      </c>
      <c r="V384" s="10">
        <f>SUM(MasterData4[[#This Row],[MntWines]:[MntSweetProducts]])</f>
        <v>809</v>
      </c>
      <c r="W384">
        <v>1</v>
      </c>
    </row>
    <row r="385" spans="1:23" x14ac:dyDescent="0.3">
      <c r="A385">
        <v>1958</v>
      </c>
      <c r="B385">
        <v>1973</v>
      </c>
      <c r="C385" t="s">
        <v>37</v>
      </c>
      <c r="D385" t="s">
        <v>35</v>
      </c>
      <c r="E385" s="1">
        <v>55012</v>
      </c>
      <c r="F385">
        <v>0</v>
      </c>
      <c r="G385">
        <v>1</v>
      </c>
      <c r="H385" s="3">
        <v>41719</v>
      </c>
      <c r="I385">
        <v>85</v>
      </c>
      <c r="J385">
        <v>0</v>
      </c>
      <c r="K385" t="s">
        <v>30</v>
      </c>
      <c r="L385">
        <v>8</v>
      </c>
      <c r="M385">
        <f>2021-MasterData4[[#This Row],[Year_Birth]]</f>
        <v>48</v>
      </c>
      <c r="N385" s="10">
        <v>582</v>
      </c>
      <c r="O385" s="10">
        <v>65</v>
      </c>
      <c r="P385" s="10">
        <v>0</v>
      </c>
      <c r="Q385" s="10">
        <v>0</v>
      </c>
      <c r="R385" s="10">
        <v>0</v>
      </c>
      <c r="S385" s="24">
        <f>MasterData4[[#This Row],[Kidhome]]+MasterData4[[#This Row],[Teenhome]]</f>
        <v>1</v>
      </c>
      <c r="T385" s="53">
        <v>2</v>
      </c>
      <c r="U385" s="53">
        <v>9</v>
      </c>
      <c r="V385" s="10">
        <f>SUM(MasterData4[[#This Row],[MntWines]:[MntSweetProducts]])</f>
        <v>647</v>
      </c>
      <c r="W385">
        <v>5</v>
      </c>
    </row>
    <row r="386" spans="1:23" x14ac:dyDescent="0.3">
      <c r="A386">
        <v>1964</v>
      </c>
      <c r="B386">
        <v>1951</v>
      </c>
      <c r="C386" t="s">
        <v>28</v>
      </c>
      <c r="D386" t="s">
        <v>35</v>
      </c>
      <c r="E386" s="1">
        <v>86610</v>
      </c>
      <c r="F386">
        <v>0</v>
      </c>
      <c r="G386">
        <v>0</v>
      </c>
      <c r="H386" s="3">
        <v>41522</v>
      </c>
      <c r="I386">
        <v>66</v>
      </c>
      <c r="J386">
        <v>0</v>
      </c>
      <c r="K386" t="s">
        <v>30</v>
      </c>
      <c r="L386">
        <v>5</v>
      </c>
      <c r="M386">
        <f>2021-MasterData4[[#This Row],[Year_Birth]]</f>
        <v>70</v>
      </c>
      <c r="N386" s="10">
        <v>446</v>
      </c>
      <c r="O386" s="10">
        <v>768</v>
      </c>
      <c r="P386" s="10">
        <v>33</v>
      </c>
      <c r="Q386" s="10">
        <v>107</v>
      </c>
      <c r="R386" s="10">
        <v>196</v>
      </c>
      <c r="S386" s="24">
        <f>MasterData4[[#This Row],[Kidhome]]+MasterData4[[#This Row],[Teenhome]]</f>
        <v>0</v>
      </c>
      <c r="T386" s="53">
        <v>6</v>
      </c>
      <c r="U386" s="53">
        <v>6</v>
      </c>
      <c r="V386" s="10">
        <f>SUM(MasterData4[[#This Row],[MntWines]:[MntSweetProducts]])</f>
        <v>1550</v>
      </c>
      <c r="W386">
        <v>2</v>
      </c>
    </row>
    <row r="387" spans="1:23" x14ac:dyDescent="0.3">
      <c r="A387">
        <v>1966</v>
      </c>
      <c r="B387">
        <v>1965</v>
      </c>
      <c r="C387" t="s">
        <v>37</v>
      </c>
      <c r="D387" t="s">
        <v>33</v>
      </c>
      <c r="E387" s="1">
        <v>84618</v>
      </c>
      <c r="F387">
        <v>0</v>
      </c>
      <c r="G387">
        <v>0</v>
      </c>
      <c r="H387" s="3">
        <v>41600</v>
      </c>
      <c r="I387">
        <v>96</v>
      </c>
      <c r="J387">
        <v>0</v>
      </c>
      <c r="K387" t="s">
        <v>36</v>
      </c>
      <c r="L387">
        <v>6</v>
      </c>
      <c r="M387">
        <f>2021-MasterData4[[#This Row],[Year_Birth]]</f>
        <v>56</v>
      </c>
      <c r="N387" s="10">
        <v>684</v>
      </c>
      <c r="O387" s="10">
        <v>801</v>
      </c>
      <c r="P387" s="10">
        <v>21</v>
      </c>
      <c r="Q387" s="10">
        <v>100</v>
      </c>
      <c r="R387" s="10">
        <v>66</v>
      </c>
      <c r="S387" s="24">
        <f>MasterData4[[#This Row],[Kidhome]]+MasterData4[[#This Row],[Teenhome]]</f>
        <v>0</v>
      </c>
      <c r="T387" s="53">
        <v>9</v>
      </c>
      <c r="U387" s="53">
        <v>10</v>
      </c>
      <c r="V387" s="10">
        <f>SUM(MasterData4[[#This Row],[MntWines]:[MntSweetProducts]])</f>
        <v>1672</v>
      </c>
      <c r="W387">
        <v>5</v>
      </c>
    </row>
    <row r="388" spans="1:23" x14ac:dyDescent="0.3">
      <c r="A388">
        <v>1968</v>
      </c>
      <c r="B388">
        <v>1971</v>
      </c>
      <c r="C388" t="s">
        <v>28</v>
      </c>
      <c r="D388" t="s">
        <v>42</v>
      </c>
      <c r="E388" s="1">
        <v>45684</v>
      </c>
      <c r="F388">
        <v>1</v>
      </c>
      <c r="G388">
        <v>0</v>
      </c>
      <c r="H388" s="3">
        <v>41610</v>
      </c>
      <c r="I388">
        <v>37</v>
      </c>
      <c r="J388">
        <v>0</v>
      </c>
      <c r="K388" t="s">
        <v>43</v>
      </c>
      <c r="L388">
        <v>1</v>
      </c>
      <c r="M388">
        <f>2021-MasterData4[[#This Row],[Year_Birth]]</f>
        <v>50</v>
      </c>
      <c r="N388" s="10">
        <v>5</v>
      </c>
      <c r="O388" s="10">
        <v>5</v>
      </c>
      <c r="P388" s="10">
        <v>10</v>
      </c>
      <c r="Q388" s="10">
        <v>1</v>
      </c>
      <c r="R388" s="10">
        <v>0</v>
      </c>
      <c r="S388" s="24">
        <f>MasterData4[[#This Row],[Kidhome]]+MasterData4[[#This Row],[Teenhome]]</f>
        <v>1</v>
      </c>
      <c r="T388" s="53">
        <v>0</v>
      </c>
      <c r="U388" s="53">
        <v>2</v>
      </c>
      <c r="V388" s="10">
        <f>SUM(MasterData4[[#This Row],[MntWines]:[MntSweetProducts]])</f>
        <v>21</v>
      </c>
      <c r="W388">
        <v>2</v>
      </c>
    </row>
    <row r="389" spans="1:23" x14ac:dyDescent="0.3">
      <c r="A389">
        <v>1970</v>
      </c>
      <c r="B389">
        <v>1968</v>
      </c>
      <c r="C389" t="s">
        <v>41</v>
      </c>
      <c r="D389" t="s">
        <v>35</v>
      </c>
      <c r="E389" s="1">
        <v>34053</v>
      </c>
      <c r="F389">
        <v>0</v>
      </c>
      <c r="G389">
        <v>1</v>
      </c>
      <c r="H389" s="3">
        <v>41162</v>
      </c>
      <c r="I389">
        <v>14</v>
      </c>
      <c r="J389">
        <v>0</v>
      </c>
      <c r="K389" t="s">
        <v>30</v>
      </c>
      <c r="L389">
        <v>3</v>
      </c>
      <c r="M389">
        <f>2021-MasterData4[[#This Row],[Year_Birth]]</f>
        <v>53</v>
      </c>
      <c r="N389" s="10">
        <v>63</v>
      </c>
      <c r="O389" s="10">
        <v>21</v>
      </c>
      <c r="P389" s="10">
        <v>7</v>
      </c>
      <c r="Q389" s="10">
        <v>0</v>
      </c>
      <c r="R389" s="10">
        <v>0</v>
      </c>
      <c r="S389" s="24">
        <f>MasterData4[[#This Row],[Kidhome]]+MasterData4[[#This Row],[Teenhome]]</f>
        <v>1</v>
      </c>
      <c r="T389" s="53">
        <v>0</v>
      </c>
      <c r="U389" s="53">
        <v>3</v>
      </c>
      <c r="V389" s="10">
        <f>SUM(MasterData4[[#This Row],[MntWines]:[MntSweetProducts]])</f>
        <v>91</v>
      </c>
      <c r="W389">
        <v>4</v>
      </c>
    </row>
    <row r="390" spans="1:23" x14ac:dyDescent="0.3">
      <c r="A390">
        <v>1987</v>
      </c>
      <c r="B390">
        <v>1987</v>
      </c>
      <c r="C390" t="s">
        <v>44</v>
      </c>
      <c r="D390" t="s">
        <v>31</v>
      </c>
      <c r="E390" s="1">
        <v>21063</v>
      </c>
      <c r="F390">
        <v>1</v>
      </c>
      <c r="G390">
        <v>0</v>
      </c>
      <c r="H390" s="3">
        <v>41542</v>
      </c>
      <c r="I390">
        <v>34</v>
      </c>
      <c r="J390">
        <v>0</v>
      </c>
      <c r="K390" t="s">
        <v>30</v>
      </c>
      <c r="L390">
        <v>2</v>
      </c>
      <c r="M390">
        <f>2021-MasterData4[[#This Row],[Year_Birth]]</f>
        <v>34</v>
      </c>
      <c r="N390" s="10">
        <v>1</v>
      </c>
      <c r="O390" s="10">
        <v>11</v>
      </c>
      <c r="P390" s="10">
        <v>19</v>
      </c>
      <c r="Q390" s="10">
        <v>10</v>
      </c>
      <c r="R390" s="10">
        <v>3</v>
      </c>
      <c r="S390" s="24">
        <f>MasterData4[[#This Row],[Kidhome]]+MasterData4[[#This Row],[Teenhome]]</f>
        <v>1</v>
      </c>
      <c r="T390" s="53">
        <v>0</v>
      </c>
      <c r="U390" s="53">
        <v>3</v>
      </c>
      <c r="V390" s="10">
        <f>SUM(MasterData4[[#This Row],[MntWines]:[MntSweetProducts]])</f>
        <v>44</v>
      </c>
      <c r="W390">
        <v>1</v>
      </c>
    </row>
    <row r="391" spans="1:23" x14ac:dyDescent="0.3">
      <c r="A391">
        <v>1990</v>
      </c>
      <c r="B391">
        <v>1974</v>
      </c>
      <c r="C391" t="s">
        <v>37</v>
      </c>
      <c r="D391" t="s">
        <v>31</v>
      </c>
      <c r="E391" s="1">
        <v>63159</v>
      </c>
      <c r="F391">
        <v>0</v>
      </c>
      <c r="G391">
        <v>0</v>
      </c>
      <c r="H391" s="3">
        <v>41218</v>
      </c>
      <c r="I391">
        <v>74</v>
      </c>
      <c r="J391">
        <v>0</v>
      </c>
      <c r="K391" t="s">
        <v>30</v>
      </c>
      <c r="L391">
        <v>3</v>
      </c>
      <c r="M391">
        <f>2021-MasterData4[[#This Row],[Year_Birth]]</f>
        <v>47</v>
      </c>
      <c r="N391" s="10">
        <v>965</v>
      </c>
      <c r="O391" s="10">
        <v>586</v>
      </c>
      <c r="P391" s="10">
        <v>89</v>
      </c>
      <c r="Q391" s="10">
        <v>34</v>
      </c>
      <c r="R391" s="10">
        <v>86</v>
      </c>
      <c r="S391" s="24">
        <f>MasterData4[[#This Row],[Kidhome]]+MasterData4[[#This Row],[Teenhome]]</f>
        <v>0</v>
      </c>
      <c r="T391" s="53">
        <v>5</v>
      </c>
      <c r="U391" s="53">
        <v>8</v>
      </c>
      <c r="V391" s="10">
        <f>SUM(MasterData4[[#This Row],[MntWines]:[MntSweetProducts]])</f>
        <v>1760</v>
      </c>
      <c r="W391">
        <v>5</v>
      </c>
    </row>
    <row r="392" spans="1:23" x14ac:dyDescent="0.3">
      <c r="A392">
        <v>1991</v>
      </c>
      <c r="B392">
        <v>1967</v>
      </c>
      <c r="C392" t="s">
        <v>28</v>
      </c>
      <c r="D392" t="s">
        <v>35</v>
      </c>
      <c r="E392" s="2">
        <v>44931</v>
      </c>
      <c r="F392">
        <v>0</v>
      </c>
      <c r="G392">
        <v>1</v>
      </c>
      <c r="H392" s="3">
        <v>41657</v>
      </c>
      <c r="I392">
        <v>0</v>
      </c>
      <c r="J392">
        <v>0</v>
      </c>
      <c r="K392" t="s">
        <v>30</v>
      </c>
      <c r="L392">
        <v>2</v>
      </c>
      <c r="M392">
        <f>2021-MasterData4[[#This Row],[Year_Birth]]</f>
        <v>54</v>
      </c>
      <c r="N392" s="10">
        <v>78</v>
      </c>
      <c r="O392" s="10">
        <v>11</v>
      </c>
      <c r="P392" s="10">
        <v>0</v>
      </c>
      <c r="Q392" s="10">
        <v>0</v>
      </c>
      <c r="R392" s="10">
        <v>0</v>
      </c>
      <c r="S392" s="24">
        <f>MasterData4[[#This Row],[Kidhome]]+MasterData4[[#This Row],[Teenhome]]</f>
        <v>1</v>
      </c>
      <c r="T392" s="53">
        <v>1</v>
      </c>
      <c r="U392" s="53">
        <v>3</v>
      </c>
      <c r="V392" s="10">
        <f>SUM(MasterData4[[#This Row],[MntWines]:[MntSweetProducts]])</f>
        <v>89</v>
      </c>
      <c r="W392">
        <v>2</v>
      </c>
    </row>
    <row r="393" spans="1:23" x14ac:dyDescent="0.3">
      <c r="A393">
        <v>1992</v>
      </c>
      <c r="B393">
        <v>1964</v>
      </c>
      <c r="C393" t="s">
        <v>28</v>
      </c>
      <c r="D393" t="s">
        <v>33</v>
      </c>
      <c r="E393" s="2">
        <v>60597</v>
      </c>
      <c r="F393">
        <v>0</v>
      </c>
      <c r="G393">
        <v>1</v>
      </c>
      <c r="H393" s="3">
        <v>41640</v>
      </c>
      <c r="I393">
        <v>2</v>
      </c>
      <c r="J393">
        <v>0</v>
      </c>
      <c r="K393" t="s">
        <v>30</v>
      </c>
      <c r="L393">
        <v>2</v>
      </c>
      <c r="M393">
        <f>2021-MasterData4[[#This Row],[Year_Birth]]</f>
        <v>57</v>
      </c>
      <c r="N393" s="10">
        <v>522</v>
      </c>
      <c r="O393" s="10">
        <v>257</v>
      </c>
      <c r="P393" s="10">
        <v>32</v>
      </c>
      <c r="Q393" s="10">
        <v>0</v>
      </c>
      <c r="R393" s="10">
        <v>16</v>
      </c>
      <c r="S393" s="24">
        <f>MasterData4[[#This Row],[Kidhome]]+MasterData4[[#This Row],[Teenhome]]</f>
        <v>1</v>
      </c>
      <c r="T393" s="53">
        <v>2</v>
      </c>
      <c r="U393" s="53">
        <v>8</v>
      </c>
      <c r="V393" s="10">
        <f>SUM(MasterData4[[#This Row],[MntWines]:[MntSweetProducts]])</f>
        <v>827</v>
      </c>
      <c r="W393">
        <v>2</v>
      </c>
    </row>
    <row r="394" spans="1:23" x14ac:dyDescent="0.3">
      <c r="A394">
        <v>1993</v>
      </c>
      <c r="B394">
        <v>1949</v>
      </c>
      <c r="C394" t="s">
        <v>37</v>
      </c>
      <c r="D394" t="s">
        <v>33</v>
      </c>
      <c r="E394" s="1">
        <v>58607</v>
      </c>
      <c r="F394">
        <v>0</v>
      </c>
      <c r="G394">
        <v>1</v>
      </c>
      <c r="H394" s="3">
        <v>41266</v>
      </c>
      <c r="I394">
        <v>63</v>
      </c>
      <c r="J394">
        <v>0</v>
      </c>
      <c r="K394" t="s">
        <v>34</v>
      </c>
      <c r="L394">
        <v>2</v>
      </c>
      <c r="M394">
        <f>2021-MasterData4[[#This Row],[Year_Birth]]</f>
        <v>72</v>
      </c>
      <c r="N394" s="10">
        <v>867</v>
      </c>
      <c r="O394" s="10">
        <v>86</v>
      </c>
      <c r="P394" s="10">
        <v>0</v>
      </c>
      <c r="Q394" s="10">
        <v>0</v>
      </c>
      <c r="R394" s="10">
        <v>0</v>
      </c>
      <c r="S394" s="24">
        <f>MasterData4[[#This Row],[Kidhome]]+MasterData4[[#This Row],[Teenhome]]</f>
        <v>1</v>
      </c>
      <c r="T394" s="53">
        <v>3</v>
      </c>
      <c r="U394" s="53">
        <v>9</v>
      </c>
      <c r="V394" s="10">
        <f>SUM(MasterData4[[#This Row],[MntWines]:[MntSweetProducts]])</f>
        <v>953</v>
      </c>
      <c r="W394">
        <v>5</v>
      </c>
    </row>
    <row r="395" spans="1:23" x14ac:dyDescent="0.3">
      <c r="A395">
        <v>1994</v>
      </c>
      <c r="B395">
        <v>1983</v>
      </c>
      <c r="C395" t="s">
        <v>28</v>
      </c>
      <c r="D395" t="s">
        <v>33</v>
      </c>
      <c r="F395">
        <v>1</v>
      </c>
      <c r="G395">
        <v>0</v>
      </c>
      <c r="H395" s="3">
        <v>41593</v>
      </c>
      <c r="I395">
        <v>11</v>
      </c>
      <c r="J395">
        <v>0</v>
      </c>
      <c r="K395" t="s">
        <v>34</v>
      </c>
      <c r="L395">
        <v>1</v>
      </c>
      <c r="M395">
        <f>2021-MasterData4[[#This Row],[Year_Birth]]</f>
        <v>38</v>
      </c>
      <c r="N395" s="10">
        <v>5</v>
      </c>
      <c r="O395" s="10">
        <v>6</v>
      </c>
      <c r="P395" s="10">
        <v>0</v>
      </c>
      <c r="Q395" s="10">
        <v>5</v>
      </c>
      <c r="R395" s="10">
        <v>2</v>
      </c>
      <c r="S395" s="24">
        <f>MasterData4[[#This Row],[Kidhome]]+MasterData4[[#This Row],[Teenhome]]</f>
        <v>1</v>
      </c>
      <c r="T395" s="53">
        <v>0</v>
      </c>
      <c r="U395" s="53">
        <v>2</v>
      </c>
      <c r="V395" s="10">
        <f>SUM(MasterData4[[#This Row],[MntWines]:[MntSweetProducts]])</f>
        <v>18</v>
      </c>
      <c r="W395">
        <v>2</v>
      </c>
    </row>
    <row r="396" spans="1:23" x14ac:dyDescent="0.3">
      <c r="A396">
        <v>1998</v>
      </c>
      <c r="B396">
        <v>1976</v>
      </c>
      <c r="C396" t="s">
        <v>28</v>
      </c>
      <c r="D396" t="s">
        <v>31</v>
      </c>
      <c r="E396" s="1">
        <v>37697</v>
      </c>
      <c r="F396">
        <v>1</v>
      </c>
      <c r="G396">
        <v>0</v>
      </c>
      <c r="H396" s="3">
        <v>41677</v>
      </c>
      <c r="I396">
        <v>82</v>
      </c>
      <c r="J396">
        <v>0</v>
      </c>
      <c r="K396" t="s">
        <v>40</v>
      </c>
      <c r="L396">
        <v>2</v>
      </c>
      <c r="M396">
        <f>2021-MasterData4[[#This Row],[Year_Birth]]</f>
        <v>45</v>
      </c>
      <c r="N396" s="10">
        <v>34</v>
      </c>
      <c r="O396" s="10">
        <v>21</v>
      </c>
      <c r="P396" s="10">
        <v>11</v>
      </c>
      <c r="Q396" s="10">
        <v>6</v>
      </c>
      <c r="R396" s="10">
        <v>4</v>
      </c>
      <c r="S396" s="24">
        <f>MasterData4[[#This Row],[Kidhome]]+MasterData4[[#This Row],[Teenhome]]</f>
        <v>1</v>
      </c>
      <c r="T396" s="53">
        <v>1</v>
      </c>
      <c r="U396" s="53">
        <v>3</v>
      </c>
      <c r="V396" s="10">
        <f>SUM(MasterData4[[#This Row],[MntWines]:[MntSweetProducts]])</f>
        <v>76</v>
      </c>
      <c r="W396">
        <v>2</v>
      </c>
    </row>
    <row r="397" spans="1:23" x14ac:dyDescent="0.3">
      <c r="A397">
        <v>2002</v>
      </c>
      <c r="B397">
        <v>1958</v>
      </c>
      <c r="C397" t="s">
        <v>28</v>
      </c>
      <c r="D397" t="s">
        <v>29</v>
      </c>
      <c r="E397" s="1">
        <v>71964</v>
      </c>
      <c r="F397">
        <v>0</v>
      </c>
      <c r="G397">
        <v>0</v>
      </c>
      <c r="H397" s="3">
        <v>41414</v>
      </c>
      <c r="I397">
        <v>81</v>
      </c>
      <c r="J397">
        <v>0</v>
      </c>
      <c r="K397" t="s">
        <v>30</v>
      </c>
      <c r="L397">
        <v>5</v>
      </c>
      <c r="M397">
        <f>2021-MasterData4[[#This Row],[Year_Birth]]</f>
        <v>63</v>
      </c>
      <c r="N397" s="10">
        <v>587</v>
      </c>
      <c r="O397" s="10">
        <v>932</v>
      </c>
      <c r="P397" s="10">
        <v>180</v>
      </c>
      <c r="Q397" s="10">
        <v>51</v>
      </c>
      <c r="R397" s="10">
        <v>34</v>
      </c>
      <c r="S397" s="24">
        <f>MasterData4[[#This Row],[Kidhome]]+MasterData4[[#This Row],[Teenhome]]</f>
        <v>0</v>
      </c>
      <c r="T397" s="53">
        <v>6</v>
      </c>
      <c r="U397" s="53">
        <v>5</v>
      </c>
      <c r="V397" s="10">
        <f>SUM(MasterData4[[#This Row],[MntWines]:[MntSweetProducts]])</f>
        <v>1784</v>
      </c>
      <c r="W397">
        <v>2</v>
      </c>
    </row>
    <row r="398" spans="1:23" x14ac:dyDescent="0.3">
      <c r="A398">
        <v>2004</v>
      </c>
      <c r="B398">
        <v>1969</v>
      </c>
      <c r="C398" t="s">
        <v>28</v>
      </c>
      <c r="D398" t="s">
        <v>31</v>
      </c>
      <c r="E398" s="1">
        <v>72679</v>
      </c>
      <c r="F398">
        <v>0</v>
      </c>
      <c r="G398">
        <v>1</v>
      </c>
      <c r="H398" s="3">
        <v>41535</v>
      </c>
      <c r="I398">
        <v>65</v>
      </c>
      <c r="J398">
        <v>0</v>
      </c>
      <c r="K398" t="s">
        <v>30</v>
      </c>
      <c r="L398">
        <v>4</v>
      </c>
      <c r="M398">
        <f>2021-MasterData4[[#This Row],[Year_Birth]]</f>
        <v>52</v>
      </c>
      <c r="N398" s="10">
        <v>619</v>
      </c>
      <c r="O398" s="10">
        <v>260</v>
      </c>
      <c r="P398" s="10">
        <v>127</v>
      </c>
      <c r="Q398" s="10">
        <v>54</v>
      </c>
      <c r="R398" s="10">
        <v>54</v>
      </c>
      <c r="S398" s="24">
        <f>MasterData4[[#This Row],[Kidhome]]+MasterData4[[#This Row],[Teenhome]]</f>
        <v>1</v>
      </c>
      <c r="T398" s="53">
        <v>7</v>
      </c>
      <c r="U398" s="53">
        <v>5</v>
      </c>
      <c r="V398" s="10">
        <f>SUM(MasterData4[[#This Row],[MntWines]:[MntSweetProducts]])</f>
        <v>1114</v>
      </c>
      <c r="W398">
        <v>2</v>
      </c>
    </row>
    <row r="399" spans="1:23" x14ac:dyDescent="0.3">
      <c r="A399">
        <v>2005</v>
      </c>
      <c r="B399">
        <v>1990</v>
      </c>
      <c r="C399" t="s">
        <v>28</v>
      </c>
      <c r="D399" t="s">
        <v>33</v>
      </c>
      <c r="E399" s="1">
        <v>35765</v>
      </c>
      <c r="F399">
        <v>1</v>
      </c>
      <c r="G399">
        <v>0</v>
      </c>
      <c r="H399" s="3">
        <v>41619</v>
      </c>
      <c r="I399">
        <v>86</v>
      </c>
      <c r="J399">
        <v>0</v>
      </c>
      <c r="K399" t="s">
        <v>32</v>
      </c>
      <c r="L399">
        <v>2</v>
      </c>
      <c r="M399">
        <f>2021-MasterData4[[#This Row],[Year_Birth]]</f>
        <v>31</v>
      </c>
      <c r="N399" s="10">
        <v>22</v>
      </c>
      <c r="O399" s="10">
        <v>30</v>
      </c>
      <c r="P399" s="10">
        <v>0</v>
      </c>
      <c r="Q399" s="10">
        <v>3</v>
      </c>
      <c r="R399" s="10">
        <v>5</v>
      </c>
      <c r="S399" s="24">
        <f>MasterData4[[#This Row],[Kidhome]]+MasterData4[[#This Row],[Teenhome]]</f>
        <v>1</v>
      </c>
      <c r="T399" s="53">
        <v>0</v>
      </c>
      <c r="U399" s="53">
        <v>4</v>
      </c>
      <c r="V399" s="10">
        <f>SUM(MasterData4[[#This Row],[MntWines]:[MntSweetProducts]])</f>
        <v>60</v>
      </c>
      <c r="W399">
        <v>2</v>
      </c>
    </row>
    <row r="400" spans="1:23" x14ac:dyDescent="0.3">
      <c r="A400">
        <v>2008</v>
      </c>
      <c r="B400">
        <v>1978</v>
      </c>
      <c r="C400" t="s">
        <v>28</v>
      </c>
      <c r="D400" t="s">
        <v>33</v>
      </c>
      <c r="E400" s="1">
        <v>77583</v>
      </c>
      <c r="F400">
        <v>0</v>
      </c>
      <c r="G400">
        <v>0</v>
      </c>
      <c r="H400" s="3">
        <v>41680</v>
      </c>
      <c r="I400">
        <v>93</v>
      </c>
      <c r="J400">
        <v>0</v>
      </c>
      <c r="K400" t="s">
        <v>43</v>
      </c>
      <c r="L400">
        <v>4</v>
      </c>
      <c r="M400">
        <f>2021-MasterData4[[#This Row],[Year_Birth]]</f>
        <v>43</v>
      </c>
      <c r="N400" s="10">
        <v>372</v>
      </c>
      <c r="O400" s="10">
        <v>384</v>
      </c>
      <c r="P400" s="10">
        <v>250</v>
      </c>
      <c r="Q400" s="10">
        <v>23</v>
      </c>
      <c r="R400" s="10">
        <v>12</v>
      </c>
      <c r="S400" s="24">
        <f>MasterData4[[#This Row],[Kidhome]]+MasterData4[[#This Row],[Teenhome]]</f>
        <v>0</v>
      </c>
      <c r="T400" s="53">
        <v>5</v>
      </c>
      <c r="U400" s="53">
        <v>9</v>
      </c>
      <c r="V400" s="10">
        <f>SUM(MasterData4[[#This Row],[MntWines]:[MntSweetProducts]])</f>
        <v>1041</v>
      </c>
      <c r="W400">
        <v>2</v>
      </c>
    </row>
    <row r="401" spans="1:23" x14ac:dyDescent="0.3">
      <c r="A401">
        <v>2021</v>
      </c>
      <c r="B401">
        <v>1975</v>
      </c>
      <c r="C401" t="s">
        <v>28</v>
      </c>
      <c r="D401" t="s">
        <v>33</v>
      </c>
      <c r="E401" s="1">
        <v>61456</v>
      </c>
      <c r="F401">
        <v>0</v>
      </c>
      <c r="G401">
        <v>1</v>
      </c>
      <c r="H401" s="3">
        <v>41360</v>
      </c>
      <c r="I401">
        <v>47</v>
      </c>
      <c r="J401">
        <v>0</v>
      </c>
      <c r="K401" t="s">
        <v>30</v>
      </c>
      <c r="L401">
        <v>6</v>
      </c>
      <c r="M401">
        <f>2021-MasterData4[[#This Row],[Year_Birth]]</f>
        <v>46</v>
      </c>
      <c r="N401" s="10">
        <v>563</v>
      </c>
      <c r="O401" s="10">
        <v>384</v>
      </c>
      <c r="P401" s="10">
        <v>84</v>
      </c>
      <c r="Q401" s="10">
        <v>76</v>
      </c>
      <c r="R401" s="10">
        <v>192</v>
      </c>
      <c r="S401" s="24">
        <f>MasterData4[[#This Row],[Kidhome]]+MasterData4[[#This Row],[Teenhome]]</f>
        <v>1</v>
      </c>
      <c r="T401" s="53">
        <v>10</v>
      </c>
      <c r="U401" s="53">
        <v>13</v>
      </c>
      <c r="V401" s="10">
        <f>SUM(MasterData4[[#This Row],[MntWines]:[MntSweetProducts]])</f>
        <v>1299</v>
      </c>
      <c r="W401">
        <v>2</v>
      </c>
    </row>
    <row r="402" spans="1:23" x14ac:dyDescent="0.3">
      <c r="A402">
        <v>2036</v>
      </c>
      <c r="B402">
        <v>1973</v>
      </c>
      <c r="C402" t="s">
        <v>37</v>
      </c>
      <c r="D402" t="s">
        <v>35</v>
      </c>
      <c r="E402" s="1">
        <v>57906</v>
      </c>
      <c r="F402">
        <v>0</v>
      </c>
      <c r="G402">
        <v>1</v>
      </c>
      <c r="H402" s="3">
        <v>41436</v>
      </c>
      <c r="I402">
        <v>29</v>
      </c>
      <c r="J402">
        <v>0</v>
      </c>
      <c r="K402" t="s">
        <v>40</v>
      </c>
      <c r="L402">
        <v>4</v>
      </c>
      <c r="M402">
        <f>2021-MasterData4[[#This Row],[Year_Birth]]</f>
        <v>48</v>
      </c>
      <c r="N402" s="10">
        <v>243</v>
      </c>
      <c r="O402" s="10">
        <v>119</v>
      </c>
      <c r="P402" s="10">
        <v>10</v>
      </c>
      <c r="Q402" s="10">
        <v>11</v>
      </c>
      <c r="R402" s="10">
        <v>3</v>
      </c>
      <c r="S402" s="24">
        <f>MasterData4[[#This Row],[Kidhome]]+MasterData4[[#This Row],[Teenhome]]</f>
        <v>1</v>
      </c>
      <c r="T402" s="53">
        <v>2</v>
      </c>
      <c r="U402" s="53">
        <v>8</v>
      </c>
      <c r="V402" s="10">
        <f>SUM(MasterData4[[#This Row],[MntWines]:[MntSweetProducts]])</f>
        <v>386</v>
      </c>
      <c r="W402">
        <v>5</v>
      </c>
    </row>
    <row r="403" spans="1:23" x14ac:dyDescent="0.3">
      <c r="A403">
        <v>2055</v>
      </c>
      <c r="B403">
        <v>1973</v>
      </c>
      <c r="C403" t="s">
        <v>37</v>
      </c>
      <c r="D403" t="s">
        <v>29</v>
      </c>
      <c r="E403" s="1">
        <v>35860</v>
      </c>
      <c r="F403">
        <v>1</v>
      </c>
      <c r="G403">
        <v>1</v>
      </c>
      <c r="H403" s="3">
        <v>41778</v>
      </c>
      <c r="I403">
        <v>37</v>
      </c>
      <c r="J403">
        <v>0</v>
      </c>
      <c r="K403" t="s">
        <v>30</v>
      </c>
      <c r="L403">
        <v>1</v>
      </c>
      <c r="M403">
        <f>2021-MasterData4[[#This Row],[Year_Birth]]</f>
        <v>48</v>
      </c>
      <c r="N403" s="10">
        <v>15</v>
      </c>
      <c r="O403" s="10">
        <v>8</v>
      </c>
      <c r="P403" s="10">
        <v>4</v>
      </c>
      <c r="Q403" s="10">
        <v>0</v>
      </c>
      <c r="R403" s="10">
        <v>2</v>
      </c>
      <c r="S403" s="24">
        <f>MasterData4[[#This Row],[Kidhome]]+MasterData4[[#This Row],[Teenhome]]</f>
        <v>2</v>
      </c>
      <c r="T403" s="53">
        <v>1</v>
      </c>
      <c r="U403" s="53">
        <v>2</v>
      </c>
      <c r="V403" s="10">
        <f>SUM(MasterData4[[#This Row],[MntWines]:[MntSweetProducts]])</f>
        <v>29</v>
      </c>
      <c r="W403">
        <v>5</v>
      </c>
    </row>
    <row r="404" spans="1:23" x14ac:dyDescent="0.3">
      <c r="A404">
        <v>2061</v>
      </c>
      <c r="B404">
        <v>1955</v>
      </c>
      <c r="C404" t="s">
        <v>28</v>
      </c>
      <c r="D404" t="s">
        <v>33</v>
      </c>
      <c r="E404" s="1">
        <v>50737</v>
      </c>
      <c r="F404">
        <v>0</v>
      </c>
      <c r="G404">
        <v>1</v>
      </c>
      <c r="H404" s="3">
        <v>41405</v>
      </c>
      <c r="I404">
        <v>61</v>
      </c>
      <c r="J404">
        <v>0</v>
      </c>
      <c r="K404" t="s">
        <v>30</v>
      </c>
      <c r="L404">
        <v>2</v>
      </c>
      <c r="M404">
        <f>2021-MasterData4[[#This Row],[Year_Birth]]</f>
        <v>66</v>
      </c>
      <c r="N404" s="10">
        <v>78</v>
      </c>
      <c r="O404" s="10">
        <v>11</v>
      </c>
      <c r="P404" s="10">
        <v>0</v>
      </c>
      <c r="Q404" s="10">
        <v>0</v>
      </c>
      <c r="R404" s="10">
        <v>0</v>
      </c>
      <c r="S404" s="24">
        <f>MasterData4[[#This Row],[Kidhome]]+MasterData4[[#This Row],[Teenhome]]</f>
        <v>1</v>
      </c>
      <c r="T404" s="53">
        <v>0</v>
      </c>
      <c r="U404" s="53">
        <v>4</v>
      </c>
      <c r="V404" s="10">
        <f>SUM(MasterData4[[#This Row],[MntWines]:[MntSweetProducts]])</f>
        <v>89</v>
      </c>
      <c r="W404">
        <v>2</v>
      </c>
    </row>
    <row r="405" spans="1:23" x14ac:dyDescent="0.3">
      <c r="A405">
        <v>2066</v>
      </c>
      <c r="B405">
        <v>1949</v>
      </c>
      <c r="C405" t="s">
        <v>28</v>
      </c>
      <c r="D405" t="s">
        <v>35</v>
      </c>
      <c r="E405" s="1">
        <v>38823</v>
      </c>
      <c r="F405">
        <v>0</v>
      </c>
      <c r="G405">
        <v>1</v>
      </c>
      <c r="H405" s="3">
        <v>41151</v>
      </c>
      <c r="I405">
        <v>56</v>
      </c>
      <c r="J405">
        <v>0</v>
      </c>
      <c r="K405" t="s">
        <v>30</v>
      </c>
      <c r="L405">
        <v>2</v>
      </c>
      <c r="M405">
        <f>2021-MasterData4[[#This Row],[Year_Birth]]</f>
        <v>72</v>
      </c>
      <c r="N405" s="10">
        <v>70</v>
      </c>
      <c r="O405" s="10">
        <v>11</v>
      </c>
      <c r="P405" s="10">
        <v>2</v>
      </c>
      <c r="Q405" s="10">
        <v>0</v>
      </c>
      <c r="R405" s="10">
        <v>8</v>
      </c>
      <c r="S405" s="24">
        <f>MasterData4[[#This Row],[Kidhome]]+MasterData4[[#This Row],[Teenhome]]</f>
        <v>1</v>
      </c>
      <c r="T405" s="53">
        <v>1</v>
      </c>
      <c r="U405" s="53">
        <v>3</v>
      </c>
      <c r="V405" s="10">
        <f>SUM(MasterData4[[#This Row],[MntWines]:[MntSweetProducts]])</f>
        <v>91</v>
      </c>
      <c r="W405">
        <v>2</v>
      </c>
    </row>
    <row r="406" spans="1:23" x14ac:dyDescent="0.3">
      <c r="A406">
        <v>2072</v>
      </c>
      <c r="B406">
        <v>1969</v>
      </c>
      <c r="C406" t="s">
        <v>37</v>
      </c>
      <c r="D406" t="s">
        <v>35</v>
      </c>
      <c r="E406" s="1">
        <v>53374</v>
      </c>
      <c r="F406">
        <v>0</v>
      </c>
      <c r="G406">
        <v>1</v>
      </c>
      <c r="H406" s="3">
        <v>41137</v>
      </c>
      <c r="I406">
        <v>34</v>
      </c>
      <c r="J406">
        <v>0</v>
      </c>
      <c r="K406" t="s">
        <v>32</v>
      </c>
      <c r="L406">
        <v>4</v>
      </c>
      <c r="M406">
        <f>2021-MasterData4[[#This Row],[Year_Birth]]</f>
        <v>52</v>
      </c>
      <c r="N406" s="10">
        <v>896</v>
      </c>
      <c r="O406" s="10">
        <v>101</v>
      </c>
      <c r="P406" s="10">
        <v>13</v>
      </c>
      <c r="Q406" s="10">
        <v>10</v>
      </c>
      <c r="R406" s="10">
        <v>10</v>
      </c>
      <c r="S406" s="24">
        <f>MasterData4[[#This Row],[Kidhome]]+MasterData4[[#This Row],[Teenhome]]</f>
        <v>1</v>
      </c>
      <c r="T406" s="53">
        <v>2</v>
      </c>
      <c r="U406" s="53">
        <v>9</v>
      </c>
      <c r="V406" s="10">
        <f>SUM(MasterData4[[#This Row],[MntWines]:[MntSweetProducts]])</f>
        <v>1030</v>
      </c>
      <c r="W406">
        <v>5</v>
      </c>
    </row>
    <row r="407" spans="1:23" x14ac:dyDescent="0.3">
      <c r="A407">
        <v>2075</v>
      </c>
      <c r="B407">
        <v>1969</v>
      </c>
      <c r="C407" t="s">
        <v>28</v>
      </c>
      <c r="D407" t="s">
        <v>33</v>
      </c>
      <c r="E407" s="1">
        <v>72460</v>
      </c>
      <c r="F407">
        <v>0</v>
      </c>
      <c r="G407">
        <v>0</v>
      </c>
      <c r="H407" s="3">
        <v>41592</v>
      </c>
      <c r="I407">
        <v>56</v>
      </c>
      <c r="J407">
        <v>0</v>
      </c>
      <c r="K407" t="s">
        <v>43</v>
      </c>
      <c r="L407">
        <v>3</v>
      </c>
      <c r="M407">
        <f>2021-MasterData4[[#This Row],[Year_Birth]]</f>
        <v>52</v>
      </c>
      <c r="N407" s="10">
        <v>377</v>
      </c>
      <c r="O407" s="10">
        <v>540</v>
      </c>
      <c r="P407" s="10">
        <v>80</v>
      </c>
      <c r="Q407" s="10">
        <v>10</v>
      </c>
      <c r="R407" s="10">
        <v>30</v>
      </c>
      <c r="S407" s="24">
        <f>MasterData4[[#This Row],[Kidhome]]+MasterData4[[#This Row],[Teenhome]]</f>
        <v>0</v>
      </c>
      <c r="T407" s="53">
        <v>5</v>
      </c>
      <c r="U407" s="53">
        <v>7</v>
      </c>
      <c r="V407" s="10">
        <f>SUM(MasterData4[[#This Row],[MntWines]:[MntSweetProducts]])</f>
        <v>1037</v>
      </c>
      <c r="W407">
        <v>2</v>
      </c>
    </row>
    <row r="408" spans="1:23" x14ac:dyDescent="0.3">
      <c r="A408">
        <v>2079</v>
      </c>
      <c r="B408">
        <v>1947</v>
      </c>
      <c r="C408" t="s">
        <v>38</v>
      </c>
      <c r="D408" t="s">
        <v>33</v>
      </c>
      <c r="E408" s="2">
        <v>81044</v>
      </c>
      <c r="F408">
        <v>0</v>
      </c>
      <c r="G408">
        <v>0</v>
      </c>
      <c r="H408" s="3">
        <v>41635</v>
      </c>
      <c r="I408">
        <v>0</v>
      </c>
      <c r="J408">
        <v>0</v>
      </c>
      <c r="K408" t="s">
        <v>34</v>
      </c>
      <c r="L408">
        <v>5</v>
      </c>
      <c r="M408">
        <f>2021-MasterData4[[#This Row],[Year_Birth]]</f>
        <v>74</v>
      </c>
      <c r="N408" s="10">
        <v>450</v>
      </c>
      <c r="O408" s="10">
        <v>535</v>
      </c>
      <c r="P408" s="10">
        <v>73</v>
      </c>
      <c r="Q408" s="10">
        <v>26</v>
      </c>
      <c r="R408" s="10">
        <v>98</v>
      </c>
      <c r="S408" s="24">
        <f>MasterData4[[#This Row],[Kidhome]]+MasterData4[[#This Row],[Teenhome]]</f>
        <v>0</v>
      </c>
      <c r="T408" s="53">
        <v>6</v>
      </c>
      <c r="U408" s="53">
        <v>10</v>
      </c>
      <c r="V408" s="10">
        <f>SUM(MasterData4[[#This Row],[MntWines]:[MntSweetProducts]])</f>
        <v>1182</v>
      </c>
      <c r="W408">
        <v>3</v>
      </c>
    </row>
    <row r="409" spans="1:23" x14ac:dyDescent="0.3">
      <c r="A409">
        <v>2088</v>
      </c>
      <c r="B409">
        <v>1972</v>
      </c>
      <c r="C409" t="s">
        <v>28</v>
      </c>
      <c r="D409" t="s">
        <v>35</v>
      </c>
      <c r="E409" s="1">
        <v>84906</v>
      </c>
      <c r="F409">
        <v>0</v>
      </c>
      <c r="G409">
        <v>0</v>
      </c>
      <c r="H409" s="3">
        <v>41551</v>
      </c>
      <c r="I409">
        <v>98</v>
      </c>
      <c r="J409">
        <v>0</v>
      </c>
      <c r="K409" t="s">
        <v>39</v>
      </c>
      <c r="L409">
        <v>5</v>
      </c>
      <c r="M409">
        <f>2021-MasterData4[[#This Row],[Year_Birth]]</f>
        <v>49</v>
      </c>
      <c r="N409" s="10">
        <v>997</v>
      </c>
      <c r="O409" s="10">
        <v>414</v>
      </c>
      <c r="P409" s="10">
        <v>99</v>
      </c>
      <c r="Q409" s="10">
        <v>15</v>
      </c>
      <c r="R409" s="10">
        <v>30</v>
      </c>
      <c r="S409" s="24">
        <f>MasterData4[[#This Row],[Kidhome]]+MasterData4[[#This Row],[Teenhome]]</f>
        <v>0</v>
      </c>
      <c r="T409" s="53">
        <v>6</v>
      </c>
      <c r="U409" s="53">
        <v>12</v>
      </c>
      <c r="V409" s="10">
        <f>SUM(MasterData4[[#This Row],[MntWines]:[MntSweetProducts]])</f>
        <v>1555</v>
      </c>
      <c r="W409">
        <v>2</v>
      </c>
    </row>
    <row r="410" spans="1:23" x14ac:dyDescent="0.3">
      <c r="A410">
        <v>2098</v>
      </c>
      <c r="B410">
        <v>1969</v>
      </c>
      <c r="C410" t="s">
        <v>37</v>
      </c>
      <c r="D410" t="s">
        <v>33</v>
      </c>
      <c r="E410" s="1">
        <v>33581</v>
      </c>
      <c r="F410">
        <v>2</v>
      </c>
      <c r="G410">
        <v>0</v>
      </c>
      <c r="H410" s="3">
        <v>41282</v>
      </c>
      <c r="I410">
        <v>38</v>
      </c>
      <c r="J410">
        <v>0</v>
      </c>
      <c r="K410" t="s">
        <v>30</v>
      </c>
      <c r="L410">
        <v>1</v>
      </c>
      <c r="M410">
        <f>2021-MasterData4[[#This Row],[Year_Birth]]</f>
        <v>52</v>
      </c>
      <c r="N410" s="10">
        <v>11</v>
      </c>
      <c r="O410" s="10">
        <v>5</v>
      </c>
      <c r="P410" s="10">
        <v>0</v>
      </c>
      <c r="Q410" s="10">
        <v>0</v>
      </c>
      <c r="R410" s="10">
        <v>0</v>
      </c>
      <c r="S410" s="24">
        <f>MasterData4[[#This Row],[Kidhome]]+MasterData4[[#This Row],[Teenhome]]</f>
        <v>2</v>
      </c>
      <c r="T410" s="53">
        <v>0</v>
      </c>
      <c r="U410" s="53">
        <v>2</v>
      </c>
      <c r="V410" s="10">
        <f>SUM(MasterData4[[#This Row],[MntWines]:[MntSweetProducts]])</f>
        <v>16</v>
      </c>
      <c r="W410">
        <v>5</v>
      </c>
    </row>
    <row r="411" spans="1:23" x14ac:dyDescent="0.3">
      <c r="A411">
        <v>2106</v>
      </c>
      <c r="B411">
        <v>1974</v>
      </c>
      <c r="C411" t="s">
        <v>38</v>
      </c>
      <c r="D411" t="s">
        <v>33</v>
      </c>
      <c r="E411" s="1">
        <v>20130</v>
      </c>
      <c r="F411">
        <v>0</v>
      </c>
      <c r="G411">
        <v>0</v>
      </c>
      <c r="H411" s="3">
        <v>41715</v>
      </c>
      <c r="I411">
        <v>99</v>
      </c>
      <c r="J411">
        <v>0</v>
      </c>
      <c r="K411" t="s">
        <v>30</v>
      </c>
      <c r="L411">
        <v>1</v>
      </c>
      <c r="M411">
        <f>2021-MasterData4[[#This Row],[Year_Birth]]</f>
        <v>47</v>
      </c>
      <c r="N411" s="10">
        <v>0</v>
      </c>
      <c r="O411" s="10">
        <v>3</v>
      </c>
      <c r="P411" s="10">
        <v>7</v>
      </c>
      <c r="Q411" s="10">
        <v>6</v>
      </c>
      <c r="R411" s="10">
        <v>6</v>
      </c>
      <c r="S411" s="24">
        <f>MasterData4[[#This Row],[Kidhome]]+MasterData4[[#This Row],[Teenhome]]</f>
        <v>0</v>
      </c>
      <c r="T411" s="53">
        <v>0</v>
      </c>
      <c r="U411" s="53">
        <v>3</v>
      </c>
      <c r="V411" s="10">
        <f>SUM(MasterData4[[#This Row],[MntWines]:[MntSweetProducts]])</f>
        <v>22</v>
      </c>
      <c r="W411">
        <v>3</v>
      </c>
    </row>
    <row r="412" spans="1:23" x14ac:dyDescent="0.3">
      <c r="A412">
        <v>2109</v>
      </c>
      <c r="B412">
        <v>1990</v>
      </c>
      <c r="C412" t="s">
        <v>28</v>
      </c>
      <c r="D412" t="s">
        <v>31</v>
      </c>
      <c r="E412" s="1">
        <v>96843</v>
      </c>
      <c r="F412">
        <v>0</v>
      </c>
      <c r="G412">
        <v>0</v>
      </c>
      <c r="H412" s="3">
        <v>41387</v>
      </c>
      <c r="I412">
        <v>60</v>
      </c>
      <c r="J412">
        <v>0</v>
      </c>
      <c r="K412" t="s">
        <v>30</v>
      </c>
      <c r="L412">
        <v>6</v>
      </c>
      <c r="M412">
        <f>2021-MasterData4[[#This Row],[Year_Birth]]</f>
        <v>31</v>
      </c>
      <c r="N412" s="10">
        <v>448</v>
      </c>
      <c r="O412" s="10">
        <v>951</v>
      </c>
      <c r="P412" s="10">
        <v>40</v>
      </c>
      <c r="Q412" s="10">
        <v>71</v>
      </c>
      <c r="R412" s="10">
        <v>17</v>
      </c>
      <c r="S412" s="24">
        <f>MasterData4[[#This Row],[Kidhome]]+MasterData4[[#This Row],[Teenhome]]</f>
        <v>0</v>
      </c>
      <c r="T412" s="53">
        <v>11</v>
      </c>
      <c r="U412" s="53">
        <v>10</v>
      </c>
      <c r="V412" s="10">
        <f>SUM(MasterData4[[#This Row],[MntWines]:[MntSweetProducts]])</f>
        <v>1527</v>
      </c>
      <c r="W412">
        <v>2</v>
      </c>
    </row>
    <row r="413" spans="1:23" x14ac:dyDescent="0.3">
      <c r="A413">
        <v>2114</v>
      </c>
      <c r="B413">
        <v>1946</v>
      </c>
      <c r="C413" t="s">
        <v>37</v>
      </c>
      <c r="D413" t="s">
        <v>31</v>
      </c>
      <c r="E413" s="1">
        <v>82800</v>
      </c>
      <c r="F413">
        <v>0</v>
      </c>
      <c r="G413">
        <v>0</v>
      </c>
      <c r="H413" s="3">
        <v>41237</v>
      </c>
      <c r="I413">
        <v>23</v>
      </c>
      <c r="J413">
        <v>0</v>
      </c>
      <c r="K413" t="s">
        <v>34</v>
      </c>
      <c r="L413">
        <v>7</v>
      </c>
      <c r="M413">
        <f>2021-MasterData4[[#This Row],[Year_Birth]]</f>
        <v>75</v>
      </c>
      <c r="N413" s="10">
        <v>1006</v>
      </c>
      <c r="O413" s="10">
        <v>115</v>
      </c>
      <c r="P413" s="10">
        <v>59</v>
      </c>
      <c r="Q413" s="10">
        <v>22</v>
      </c>
      <c r="R413" s="10">
        <v>68</v>
      </c>
      <c r="S413" s="24">
        <f>MasterData4[[#This Row],[Kidhome]]+MasterData4[[#This Row],[Teenhome]]</f>
        <v>0</v>
      </c>
      <c r="T413" s="53">
        <v>6</v>
      </c>
      <c r="U413" s="53">
        <v>12</v>
      </c>
      <c r="V413" s="10">
        <f>SUM(MasterData4[[#This Row],[MntWines]:[MntSweetProducts]])</f>
        <v>1270</v>
      </c>
      <c r="W413">
        <v>5</v>
      </c>
    </row>
    <row r="414" spans="1:23" x14ac:dyDescent="0.3">
      <c r="A414">
        <v>2115</v>
      </c>
      <c r="B414">
        <v>1957</v>
      </c>
      <c r="C414" t="s">
        <v>28</v>
      </c>
      <c r="D414" t="s">
        <v>35</v>
      </c>
      <c r="E414" s="1">
        <v>50116</v>
      </c>
      <c r="F414">
        <v>1</v>
      </c>
      <c r="G414">
        <v>1</v>
      </c>
      <c r="H414" s="3">
        <v>41810</v>
      </c>
      <c r="I414">
        <v>68</v>
      </c>
      <c r="J414">
        <v>0</v>
      </c>
      <c r="K414" t="s">
        <v>39</v>
      </c>
      <c r="L414">
        <v>1</v>
      </c>
      <c r="M414">
        <f>2021-MasterData4[[#This Row],[Year_Birth]]</f>
        <v>64</v>
      </c>
      <c r="N414" s="10">
        <v>54</v>
      </c>
      <c r="O414" s="10">
        <v>10</v>
      </c>
      <c r="P414" s="10">
        <v>0</v>
      </c>
      <c r="Q414" s="10">
        <v>0</v>
      </c>
      <c r="R414" s="10">
        <v>0</v>
      </c>
      <c r="S414" s="24">
        <f>MasterData4[[#This Row],[Kidhome]]+MasterData4[[#This Row],[Teenhome]]</f>
        <v>2</v>
      </c>
      <c r="T414" s="53">
        <v>0</v>
      </c>
      <c r="U414" s="53">
        <v>4</v>
      </c>
      <c r="V414" s="10">
        <f>SUM(MasterData4[[#This Row],[MntWines]:[MntSweetProducts]])</f>
        <v>64</v>
      </c>
      <c r="W414">
        <v>2</v>
      </c>
    </row>
    <row r="415" spans="1:23" x14ac:dyDescent="0.3">
      <c r="A415">
        <v>2118</v>
      </c>
      <c r="B415">
        <v>1964</v>
      </c>
      <c r="C415" t="s">
        <v>38</v>
      </c>
      <c r="D415" t="s">
        <v>33</v>
      </c>
      <c r="E415" s="1">
        <v>62905</v>
      </c>
      <c r="F415">
        <v>0</v>
      </c>
      <c r="G415">
        <v>1</v>
      </c>
      <c r="H415" s="3">
        <v>41527</v>
      </c>
      <c r="I415">
        <v>68</v>
      </c>
      <c r="J415">
        <v>0</v>
      </c>
      <c r="K415" t="s">
        <v>30</v>
      </c>
      <c r="L415">
        <v>7</v>
      </c>
      <c r="M415">
        <f>2021-MasterData4[[#This Row],[Year_Birth]]</f>
        <v>57</v>
      </c>
      <c r="N415" s="10">
        <v>166</v>
      </c>
      <c r="O415" s="10">
        <v>96</v>
      </c>
      <c r="P415" s="10">
        <v>119</v>
      </c>
      <c r="Q415" s="10">
        <v>75</v>
      </c>
      <c r="R415" s="10">
        <v>107</v>
      </c>
      <c r="S415" s="24">
        <f>MasterData4[[#This Row],[Kidhome]]+MasterData4[[#This Row],[Teenhome]]</f>
        <v>1</v>
      </c>
      <c r="T415" s="53">
        <v>2</v>
      </c>
      <c r="U415" s="53">
        <v>8</v>
      </c>
      <c r="V415" s="10">
        <f>SUM(MasterData4[[#This Row],[MntWines]:[MntSweetProducts]])</f>
        <v>563</v>
      </c>
      <c r="W415">
        <v>3</v>
      </c>
    </row>
    <row r="416" spans="1:23" x14ac:dyDescent="0.3">
      <c r="A416">
        <v>2125</v>
      </c>
      <c r="B416">
        <v>1959</v>
      </c>
      <c r="C416" t="s">
        <v>28</v>
      </c>
      <c r="D416" t="s">
        <v>29</v>
      </c>
      <c r="E416" s="1">
        <v>63033</v>
      </c>
      <c r="F416">
        <v>0</v>
      </c>
      <c r="G416">
        <v>0</v>
      </c>
      <c r="H416" s="3">
        <v>41593</v>
      </c>
      <c r="I416">
        <v>82</v>
      </c>
      <c r="J416">
        <v>0</v>
      </c>
      <c r="K416" t="s">
        <v>34</v>
      </c>
      <c r="L416">
        <v>3</v>
      </c>
      <c r="M416">
        <f>2021-MasterData4[[#This Row],[Year_Birth]]</f>
        <v>62</v>
      </c>
      <c r="N416" s="10">
        <v>194</v>
      </c>
      <c r="O416" s="10">
        <v>480</v>
      </c>
      <c r="P416" s="10">
        <v>225</v>
      </c>
      <c r="Q416" s="10">
        <v>61</v>
      </c>
      <c r="R416" s="10">
        <v>112</v>
      </c>
      <c r="S416" s="24">
        <f>MasterData4[[#This Row],[Kidhome]]+MasterData4[[#This Row],[Teenhome]]</f>
        <v>0</v>
      </c>
      <c r="T416" s="53">
        <v>4</v>
      </c>
      <c r="U416" s="53">
        <v>8</v>
      </c>
      <c r="V416" s="10">
        <f>SUM(MasterData4[[#This Row],[MntWines]:[MntSweetProducts]])</f>
        <v>1072</v>
      </c>
      <c r="W416">
        <v>2</v>
      </c>
    </row>
    <row r="417" spans="1:23" x14ac:dyDescent="0.3">
      <c r="A417">
        <v>2130</v>
      </c>
      <c r="B417">
        <v>1982</v>
      </c>
      <c r="C417" t="s">
        <v>28</v>
      </c>
      <c r="D417" t="s">
        <v>35</v>
      </c>
      <c r="E417" s="2">
        <v>45203</v>
      </c>
      <c r="F417">
        <v>2</v>
      </c>
      <c r="G417">
        <v>0</v>
      </c>
      <c r="H417" s="3">
        <v>41721</v>
      </c>
      <c r="I417">
        <v>4</v>
      </c>
      <c r="J417">
        <v>0</v>
      </c>
      <c r="K417" t="s">
        <v>43</v>
      </c>
      <c r="L417">
        <v>3</v>
      </c>
      <c r="M417">
        <f>2021-MasterData4[[#This Row],[Year_Birth]]</f>
        <v>39</v>
      </c>
      <c r="N417" s="10">
        <v>35</v>
      </c>
      <c r="O417" s="10">
        <v>67</v>
      </c>
      <c r="P417" s="10">
        <v>10</v>
      </c>
      <c r="Q417" s="10">
        <v>3</v>
      </c>
      <c r="R417" s="10">
        <v>8</v>
      </c>
      <c r="S417" s="24">
        <f>MasterData4[[#This Row],[Kidhome]]+MasterData4[[#This Row],[Teenhome]]</f>
        <v>2</v>
      </c>
      <c r="T417" s="53">
        <v>1</v>
      </c>
      <c r="U417" s="53">
        <v>3</v>
      </c>
      <c r="V417" s="10">
        <f>SUM(MasterData4[[#This Row],[MntWines]:[MntSweetProducts]])</f>
        <v>123</v>
      </c>
      <c r="W417">
        <v>2</v>
      </c>
    </row>
    <row r="418" spans="1:23" x14ac:dyDescent="0.3">
      <c r="A418">
        <v>2131</v>
      </c>
      <c r="B418">
        <v>1959</v>
      </c>
      <c r="C418" t="s">
        <v>37</v>
      </c>
      <c r="D418" t="s">
        <v>29</v>
      </c>
      <c r="E418" s="1">
        <v>62859</v>
      </c>
      <c r="F418">
        <v>0</v>
      </c>
      <c r="G418">
        <v>1</v>
      </c>
      <c r="H418" s="3">
        <v>41273</v>
      </c>
      <c r="I418">
        <v>37</v>
      </c>
      <c r="J418">
        <v>0</v>
      </c>
      <c r="K418" t="s">
        <v>30</v>
      </c>
      <c r="L418">
        <v>9</v>
      </c>
      <c r="M418">
        <f>2021-MasterData4[[#This Row],[Year_Birth]]</f>
        <v>62</v>
      </c>
      <c r="N418" s="10">
        <v>1063</v>
      </c>
      <c r="O418" s="10">
        <v>102</v>
      </c>
      <c r="P418" s="10">
        <v>16</v>
      </c>
      <c r="Q418" s="10">
        <v>89</v>
      </c>
      <c r="R418" s="10">
        <v>12</v>
      </c>
      <c r="S418" s="24">
        <f>MasterData4[[#This Row],[Kidhome]]+MasterData4[[#This Row],[Teenhome]]</f>
        <v>1</v>
      </c>
      <c r="T418" s="53">
        <v>4</v>
      </c>
      <c r="U418" s="53">
        <v>6</v>
      </c>
      <c r="V418" s="10">
        <f>SUM(MasterData4[[#This Row],[MntWines]:[MntSweetProducts]])</f>
        <v>1282</v>
      </c>
      <c r="W418">
        <v>5</v>
      </c>
    </row>
    <row r="419" spans="1:23" x14ac:dyDescent="0.3">
      <c r="A419">
        <v>2134</v>
      </c>
      <c r="B419">
        <v>1952</v>
      </c>
      <c r="C419" t="s">
        <v>28</v>
      </c>
      <c r="D419" t="s">
        <v>31</v>
      </c>
      <c r="E419" s="1">
        <v>53700</v>
      </c>
      <c r="F419">
        <v>0</v>
      </c>
      <c r="G419">
        <v>1</v>
      </c>
      <c r="H419" s="3">
        <v>41138</v>
      </c>
      <c r="I419">
        <v>94</v>
      </c>
      <c r="J419">
        <v>0</v>
      </c>
      <c r="K419" t="s">
        <v>43</v>
      </c>
      <c r="L419">
        <v>5</v>
      </c>
      <c r="M419">
        <f>2021-MasterData4[[#This Row],[Year_Birth]]</f>
        <v>69</v>
      </c>
      <c r="N419" s="10">
        <v>263</v>
      </c>
      <c r="O419" s="10">
        <v>233</v>
      </c>
      <c r="P419" s="10">
        <v>69</v>
      </c>
      <c r="Q419" s="10">
        <v>5</v>
      </c>
      <c r="R419" s="10">
        <v>41</v>
      </c>
      <c r="S419" s="24">
        <f>MasterData4[[#This Row],[Kidhome]]+MasterData4[[#This Row],[Teenhome]]</f>
        <v>1</v>
      </c>
      <c r="T419" s="53">
        <v>5</v>
      </c>
      <c r="U419" s="53">
        <v>8</v>
      </c>
      <c r="V419" s="10">
        <f>SUM(MasterData4[[#This Row],[MntWines]:[MntSweetProducts]])</f>
        <v>611</v>
      </c>
      <c r="W419">
        <v>2</v>
      </c>
    </row>
    <row r="420" spans="1:23" x14ac:dyDescent="0.3">
      <c r="A420">
        <v>2139</v>
      </c>
      <c r="B420">
        <v>1975</v>
      </c>
      <c r="C420" t="s">
        <v>41</v>
      </c>
      <c r="D420" t="s">
        <v>33</v>
      </c>
      <c r="E420" s="1">
        <v>7500</v>
      </c>
      <c r="F420">
        <v>1</v>
      </c>
      <c r="G420">
        <v>0</v>
      </c>
      <c r="H420" s="3">
        <v>41549</v>
      </c>
      <c r="I420">
        <v>19</v>
      </c>
      <c r="J420">
        <v>0</v>
      </c>
      <c r="K420" t="s">
        <v>36</v>
      </c>
      <c r="L420">
        <v>2</v>
      </c>
      <c r="M420">
        <f>2021-MasterData4[[#This Row],[Year_Birth]]</f>
        <v>46</v>
      </c>
      <c r="N420" s="10">
        <v>3</v>
      </c>
      <c r="O420" s="10">
        <v>10</v>
      </c>
      <c r="P420" s="10">
        <v>3</v>
      </c>
      <c r="Q420" s="10">
        <v>1</v>
      </c>
      <c r="R420" s="10">
        <v>2</v>
      </c>
      <c r="S420" s="24">
        <f>MasterData4[[#This Row],[Kidhome]]+MasterData4[[#This Row],[Teenhome]]</f>
        <v>1</v>
      </c>
      <c r="T420" s="53">
        <v>0</v>
      </c>
      <c r="U420" s="53">
        <v>3</v>
      </c>
      <c r="V420" s="10">
        <f>SUM(MasterData4[[#This Row],[MntWines]:[MntSweetProducts]])</f>
        <v>19</v>
      </c>
      <c r="W420">
        <v>4</v>
      </c>
    </row>
    <row r="421" spans="1:23" x14ac:dyDescent="0.3">
      <c r="A421">
        <v>2147</v>
      </c>
      <c r="B421">
        <v>1969</v>
      </c>
      <c r="C421" t="s">
        <v>28</v>
      </c>
      <c r="D421" t="s">
        <v>35</v>
      </c>
      <c r="E421" s="1">
        <v>76653</v>
      </c>
      <c r="F421">
        <v>0</v>
      </c>
      <c r="G421">
        <v>0</v>
      </c>
      <c r="H421" s="3">
        <v>41502</v>
      </c>
      <c r="I421">
        <v>91</v>
      </c>
      <c r="J421">
        <v>0</v>
      </c>
      <c r="K421" t="s">
        <v>30</v>
      </c>
      <c r="L421">
        <v>4</v>
      </c>
      <c r="M421">
        <f>2021-MasterData4[[#This Row],[Year_Birth]]</f>
        <v>52</v>
      </c>
      <c r="N421" s="10">
        <v>736</v>
      </c>
      <c r="O421" s="10">
        <v>946</v>
      </c>
      <c r="P421" s="10">
        <v>219</v>
      </c>
      <c r="Q421" s="10">
        <v>63</v>
      </c>
      <c r="R421" s="10">
        <v>189</v>
      </c>
      <c r="S421" s="24">
        <f>MasterData4[[#This Row],[Kidhome]]+MasterData4[[#This Row],[Teenhome]]</f>
        <v>0</v>
      </c>
      <c r="T421" s="53">
        <v>7</v>
      </c>
      <c r="U421" s="53">
        <v>11</v>
      </c>
      <c r="V421" s="10">
        <f>SUM(MasterData4[[#This Row],[MntWines]:[MntSweetProducts]])</f>
        <v>2153</v>
      </c>
      <c r="W421">
        <v>2</v>
      </c>
    </row>
    <row r="422" spans="1:23" x14ac:dyDescent="0.3">
      <c r="A422">
        <v>2150</v>
      </c>
      <c r="B422">
        <v>1958</v>
      </c>
      <c r="C422" t="s">
        <v>37</v>
      </c>
      <c r="D422" t="s">
        <v>42</v>
      </c>
      <c r="E422" s="1">
        <v>80995</v>
      </c>
      <c r="F422">
        <v>0</v>
      </c>
      <c r="G422">
        <v>1</v>
      </c>
      <c r="H422" s="3">
        <v>41405</v>
      </c>
      <c r="I422">
        <v>83</v>
      </c>
      <c r="J422">
        <v>0</v>
      </c>
      <c r="K422" t="s">
        <v>32</v>
      </c>
      <c r="L422">
        <v>8</v>
      </c>
      <c r="M422">
        <f>2021-MasterData4[[#This Row],[Year_Birth]]</f>
        <v>63</v>
      </c>
      <c r="N422" s="10">
        <v>860</v>
      </c>
      <c r="O422" s="10">
        <v>409</v>
      </c>
      <c r="P422" s="10">
        <v>73</v>
      </c>
      <c r="Q422" s="10">
        <v>28</v>
      </c>
      <c r="R422" s="10">
        <v>56</v>
      </c>
      <c r="S422" s="24">
        <f>MasterData4[[#This Row],[Kidhome]]+MasterData4[[#This Row],[Teenhome]]</f>
        <v>1</v>
      </c>
      <c r="T422" s="53">
        <v>9</v>
      </c>
      <c r="U422" s="53">
        <v>4</v>
      </c>
      <c r="V422" s="10">
        <f>SUM(MasterData4[[#This Row],[MntWines]:[MntSweetProducts]])</f>
        <v>1426</v>
      </c>
      <c r="W422">
        <v>5</v>
      </c>
    </row>
    <row r="423" spans="1:23" x14ac:dyDescent="0.3">
      <c r="A423">
        <v>2154</v>
      </c>
      <c r="B423">
        <v>1971</v>
      </c>
      <c r="C423" t="s">
        <v>28</v>
      </c>
      <c r="D423" t="s">
        <v>42</v>
      </c>
      <c r="E423" s="1">
        <v>30372</v>
      </c>
      <c r="F423">
        <v>1</v>
      </c>
      <c r="G423">
        <v>1</v>
      </c>
      <c r="H423" s="3">
        <v>41268</v>
      </c>
      <c r="I423">
        <v>33</v>
      </c>
      <c r="J423">
        <v>0</v>
      </c>
      <c r="K423" t="s">
        <v>30</v>
      </c>
      <c r="L423">
        <v>2</v>
      </c>
      <c r="M423">
        <f>2021-MasterData4[[#This Row],[Year_Birth]]</f>
        <v>50</v>
      </c>
      <c r="N423" s="10">
        <v>15</v>
      </c>
      <c r="O423" s="10">
        <v>12</v>
      </c>
      <c r="P423" s="10">
        <v>7</v>
      </c>
      <c r="Q423" s="10">
        <v>0</v>
      </c>
      <c r="R423" s="10">
        <v>3</v>
      </c>
      <c r="S423" s="24">
        <f>MasterData4[[#This Row],[Kidhome]]+MasterData4[[#This Row],[Teenhome]]</f>
        <v>2</v>
      </c>
      <c r="T423" s="53">
        <v>0</v>
      </c>
      <c r="U423" s="53">
        <v>3</v>
      </c>
      <c r="V423" s="10">
        <f>SUM(MasterData4[[#This Row],[MntWines]:[MntSweetProducts]])</f>
        <v>37</v>
      </c>
      <c r="W423">
        <v>2</v>
      </c>
    </row>
    <row r="424" spans="1:23" x14ac:dyDescent="0.3">
      <c r="A424">
        <v>2156</v>
      </c>
      <c r="B424">
        <v>1955</v>
      </c>
      <c r="C424" t="s">
        <v>37</v>
      </c>
      <c r="D424" t="s">
        <v>33</v>
      </c>
      <c r="E424" s="1">
        <v>22554</v>
      </c>
      <c r="F424">
        <v>1</v>
      </c>
      <c r="G424">
        <v>1</v>
      </c>
      <c r="H424" s="3">
        <v>41216</v>
      </c>
      <c r="I424">
        <v>38</v>
      </c>
      <c r="J424">
        <v>0</v>
      </c>
      <c r="K424" t="s">
        <v>30</v>
      </c>
      <c r="L424">
        <v>2</v>
      </c>
      <c r="M424">
        <f>2021-MasterData4[[#This Row],[Year_Birth]]</f>
        <v>66</v>
      </c>
      <c r="N424" s="10">
        <v>27</v>
      </c>
      <c r="O424" s="10">
        <v>10</v>
      </c>
      <c r="P424" s="10">
        <v>0</v>
      </c>
      <c r="Q424" s="10">
        <v>0</v>
      </c>
      <c r="R424" s="10">
        <v>0</v>
      </c>
      <c r="S424" s="24">
        <f>MasterData4[[#This Row],[Kidhome]]+MasterData4[[#This Row],[Teenhome]]</f>
        <v>2</v>
      </c>
      <c r="T424" s="53">
        <v>0</v>
      </c>
      <c r="U424" s="53">
        <v>4</v>
      </c>
      <c r="V424" s="10">
        <f>SUM(MasterData4[[#This Row],[MntWines]:[MntSweetProducts]])</f>
        <v>37</v>
      </c>
      <c r="W424">
        <v>5</v>
      </c>
    </row>
    <row r="425" spans="1:23" x14ac:dyDescent="0.3">
      <c r="A425">
        <v>2157</v>
      </c>
      <c r="B425">
        <v>1972</v>
      </c>
      <c r="C425" t="s">
        <v>28</v>
      </c>
      <c r="D425" t="s">
        <v>35</v>
      </c>
      <c r="E425" s="1">
        <v>26290</v>
      </c>
      <c r="F425">
        <v>1</v>
      </c>
      <c r="G425">
        <v>1</v>
      </c>
      <c r="H425" s="3">
        <v>41286</v>
      </c>
      <c r="I425">
        <v>49</v>
      </c>
      <c r="J425">
        <v>0</v>
      </c>
      <c r="K425" t="s">
        <v>32</v>
      </c>
      <c r="L425">
        <v>2</v>
      </c>
      <c r="M425">
        <f>2021-MasterData4[[#This Row],[Year_Birth]]</f>
        <v>49</v>
      </c>
      <c r="N425" s="10">
        <v>15</v>
      </c>
      <c r="O425" s="10">
        <v>16</v>
      </c>
      <c r="P425" s="10">
        <v>11</v>
      </c>
      <c r="Q425" s="10">
        <v>8</v>
      </c>
      <c r="R425" s="10">
        <v>5</v>
      </c>
      <c r="S425" s="24">
        <f>MasterData4[[#This Row],[Kidhome]]+MasterData4[[#This Row],[Teenhome]]</f>
        <v>2</v>
      </c>
      <c r="T425" s="53">
        <v>0</v>
      </c>
      <c r="U425" s="53">
        <v>4</v>
      </c>
      <c r="V425" s="10">
        <f>SUM(MasterData4[[#This Row],[MntWines]:[MntSweetProducts]])</f>
        <v>55</v>
      </c>
      <c r="W425">
        <v>2</v>
      </c>
    </row>
    <row r="426" spans="1:23" x14ac:dyDescent="0.3">
      <c r="A426">
        <v>2162</v>
      </c>
      <c r="B426">
        <v>1976</v>
      </c>
      <c r="C426" t="s">
        <v>28</v>
      </c>
      <c r="D426" t="s">
        <v>33</v>
      </c>
      <c r="E426" s="1">
        <v>56939</v>
      </c>
      <c r="F426">
        <v>0</v>
      </c>
      <c r="G426">
        <v>1</v>
      </c>
      <c r="H426" s="3">
        <v>41535</v>
      </c>
      <c r="I426">
        <v>19</v>
      </c>
      <c r="J426">
        <v>0</v>
      </c>
      <c r="K426" t="s">
        <v>30</v>
      </c>
      <c r="L426">
        <v>3</v>
      </c>
      <c r="M426">
        <f>2021-MasterData4[[#This Row],[Year_Birth]]</f>
        <v>45</v>
      </c>
      <c r="N426" s="10">
        <v>256</v>
      </c>
      <c r="O426" s="10">
        <v>103</v>
      </c>
      <c r="P426" s="10">
        <v>90</v>
      </c>
      <c r="Q426" s="10">
        <v>34</v>
      </c>
      <c r="R426" s="10">
        <v>29</v>
      </c>
      <c r="S426" s="24">
        <f>MasterData4[[#This Row],[Kidhome]]+MasterData4[[#This Row],[Teenhome]]</f>
        <v>1</v>
      </c>
      <c r="T426" s="53">
        <v>3</v>
      </c>
      <c r="U426" s="53">
        <v>10</v>
      </c>
      <c r="V426" s="10">
        <f>SUM(MasterData4[[#This Row],[MntWines]:[MntSweetProducts]])</f>
        <v>512</v>
      </c>
      <c r="W426">
        <v>2</v>
      </c>
    </row>
    <row r="427" spans="1:23" x14ac:dyDescent="0.3">
      <c r="A427">
        <v>2166</v>
      </c>
      <c r="B427">
        <v>1960</v>
      </c>
      <c r="C427" t="s">
        <v>38</v>
      </c>
      <c r="D427" t="s">
        <v>42</v>
      </c>
      <c r="E427" s="1">
        <v>46779</v>
      </c>
      <c r="F427">
        <v>1</v>
      </c>
      <c r="G427">
        <v>1</v>
      </c>
      <c r="H427" s="3">
        <v>41467</v>
      </c>
      <c r="I427">
        <v>55</v>
      </c>
      <c r="J427">
        <v>0</v>
      </c>
      <c r="K427" t="s">
        <v>43</v>
      </c>
      <c r="L427">
        <v>0</v>
      </c>
      <c r="M427">
        <f>2021-MasterData4[[#This Row],[Year_Birth]]</f>
        <v>61</v>
      </c>
      <c r="N427" s="10">
        <v>12</v>
      </c>
      <c r="O427" s="10">
        <v>3</v>
      </c>
      <c r="P427" s="10">
        <v>0</v>
      </c>
      <c r="Q427" s="10">
        <v>1</v>
      </c>
      <c r="R427" s="10">
        <v>0</v>
      </c>
      <c r="S427" s="24">
        <f>MasterData4[[#This Row],[Kidhome]]+MasterData4[[#This Row],[Teenhome]]</f>
        <v>2</v>
      </c>
      <c r="T427" s="53">
        <v>1</v>
      </c>
      <c r="U427" s="53">
        <v>2</v>
      </c>
      <c r="V427" s="10">
        <f>SUM(MasterData4[[#This Row],[MntWines]:[MntSweetProducts]])</f>
        <v>16</v>
      </c>
      <c r="W427">
        <v>3</v>
      </c>
    </row>
    <row r="428" spans="1:23" x14ac:dyDescent="0.3">
      <c r="A428">
        <v>2173</v>
      </c>
      <c r="B428">
        <v>1952</v>
      </c>
      <c r="C428" t="s">
        <v>28</v>
      </c>
      <c r="D428" t="s">
        <v>42</v>
      </c>
      <c r="E428" s="1">
        <v>40049</v>
      </c>
      <c r="F428">
        <v>0</v>
      </c>
      <c r="G428">
        <v>1</v>
      </c>
      <c r="H428" s="3">
        <v>41563</v>
      </c>
      <c r="I428">
        <v>23</v>
      </c>
      <c r="J428">
        <v>0</v>
      </c>
      <c r="K428" t="s">
        <v>30</v>
      </c>
      <c r="L428">
        <v>1</v>
      </c>
      <c r="M428">
        <f>2021-MasterData4[[#This Row],[Year_Birth]]</f>
        <v>69</v>
      </c>
      <c r="N428" s="10">
        <v>13</v>
      </c>
      <c r="O428" s="10">
        <v>7</v>
      </c>
      <c r="P428" s="10">
        <v>0</v>
      </c>
      <c r="Q428" s="10">
        <v>6</v>
      </c>
      <c r="R428" s="10">
        <v>3</v>
      </c>
      <c r="S428" s="24">
        <f>MasterData4[[#This Row],[Kidhome]]+MasterData4[[#This Row],[Teenhome]]</f>
        <v>1</v>
      </c>
      <c r="T428" s="53">
        <v>0</v>
      </c>
      <c r="U428" s="53">
        <v>3</v>
      </c>
      <c r="V428" s="10">
        <f>SUM(MasterData4[[#This Row],[MntWines]:[MntSweetProducts]])</f>
        <v>29</v>
      </c>
      <c r="W428">
        <v>2</v>
      </c>
    </row>
    <row r="429" spans="1:23" x14ac:dyDescent="0.3">
      <c r="A429">
        <v>2174</v>
      </c>
      <c r="B429">
        <v>1954</v>
      </c>
      <c r="C429" t="s">
        <v>28</v>
      </c>
      <c r="D429" t="s">
        <v>31</v>
      </c>
      <c r="E429" s="1">
        <v>46344</v>
      </c>
      <c r="F429">
        <v>1</v>
      </c>
      <c r="G429">
        <v>1</v>
      </c>
      <c r="H429" s="3">
        <v>41706</v>
      </c>
      <c r="I429">
        <v>38</v>
      </c>
      <c r="J429">
        <v>0</v>
      </c>
      <c r="K429" t="s">
        <v>34</v>
      </c>
      <c r="L429">
        <v>1</v>
      </c>
      <c r="M429">
        <f>2021-MasterData4[[#This Row],[Year_Birth]]</f>
        <v>67</v>
      </c>
      <c r="N429" s="10">
        <v>11</v>
      </c>
      <c r="O429" s="10">
        <v>6</v>
      </c>
      <c r="P429" s="10">
        <v>2</v>
      </c>
      <c r="Q429" s="10">
        <v>1</v>
      </c>
      <c r="R429" s="10">
        <v>1</v>
      </c>
      <c r="S429" s="24">
        <f>MasterData4[[#This Row],[Kidhome]]+MasterData4[[#This Row],[Teenhome]]</f>
        <v>2</v>
      </c>
      <c r="T429" s="53">
        <v>1</v>
      </c>
      <c r="U429" s="53">
        <v>2</v>
      </c>
      <c r="V429" s="10">
        <f>SUM(MasterData4[[#This Row],[MntWines]:[MntSweetProducts]])</f>
        <v>21</v>
      </c>
      <c r="W429">
        <v>2</v>
      </c>
    </row>
    <row r="430" spans="1:23" x14ac:dyDescent="0.3">
      <c r="A430">
        <v>2176</v>
      </c>
      <c r="B430">
        <v>1972</v>
      </c>
      <c r="C430" t="s">
        <v>28</v>
      </c>
      <c r="D430" t="s">
        <v>33</v>
      </c>
      <c r="E430" s="1">
        <v>80134</v>
      </c>
      <c r="F430">
        <v>1</v>
      </c>
      <c r="G430">
        <v>0</v>
      </c>
      <c r="H430" s="3">
        <v>41414</v>
      </c>
      <c r="I430">
        <v>40</v>
      </c>
      <c r="J430">
        <v>0</v>
      </c>
      <c r="K430" t="s">
        <v>43</v>
      </c>
      <c r="L430">
        <v>5</v>
      </c>
      <c r="M430">
        <f>2021-MasterData4[[#This Row],[Year_Birth]]</f>
        <v>49</v>
      </c>
      <c r="N430" s="10">
        <v>1218</v>
      </c>
      <c r="O430" s="10">
        <v>272</v>
      </c>
      <c r="P430" s="10">
        <v>104</v>
      </c>
      <c r="Q430" s="10">
        <v>16</v>
      </c>
      <c r="R430" s="10">
        <v>0</v>
      </c>
      <c r="S430" s="24">
        <f>MasterData4[[#This Row],[Kidhome]]+MasterData4[[#This Row],[Teenhome]]</f>
        <v>1</v>
      </c>
      <c r="T430" s="53">
        <v>3</v>
      </c>
      <c r="U430" s="53">
        <v>6</v>
      </c>
      <c r="V430" s="10">
        <f>SUM(MasterData4[[#This Row],[MntWines]:[MntSweetProducts]])</f>
        <v>1610</v>
      </c>
      <c r="W430">
        <v>2</v>
      </c>
    </row>
    <row r="431" spans="1:23" x14ac:dyDescent="0.3">
      <c r="A431">
        <v>2181</v>
      </c>
      <c r="B431">
        <v>1970</v>
      </c>
      <c r="C431" t="s">
        <v>28</v>
      </c>
      <c r="D431" t="s">
        <v>33</v>
      </c>
      <c r="E431" s="1">
        <v>70617</v>
      </c>
      <c r="F431">
        <v>0</v>
      </c>
      <c r="G431">
        <v>0</v>
      </c>
      <c r="H431" s="3">
        <v>41448</v>
      </c>
      <c r="I431">
        <v>45</v>
      </c>
      <c r="J431">
        <v>0</v>
      </c>
      <c r="K431" t="s">
        <v>30</v>
      </c>
      <c r="L431">
        <v>3</v>
      </c>
      <c r="M431">
        <f>2021-MasterData4[[#This Row],[Year_Birth]]</f>
        <v>51</v>
      </c>
      <c r="N431" s="10">
        <v>353</v>
      </c>
      <c r="O431" s="10">
        <v>753</v>
      </c>
      <c r="P431" s="10">
        <v>40</v>
      </c>
      <c r="Q431" s="10">
        <v>61</v>
      </c>
      <c r="R431" s="10">
        <v>46</v>
      </c>
      <c r="S431" s="24">
        <f>MasterData4[[#This Row],[Kidhome]]+MasterData4[[#This Row],[Teenhome]]</f>
        <v>0</v>
      </c>
      <c r="T431" s="53">
        <v>3</v>
      </c>
      <c r="U431" s="53">
        <v>7</v>
      </c>
      <c r="V431" s="10">
        <f>SUM(MasterData4[[#This Row],[MntWines]:[MntSweetProducts]])</f>
        <v>1253</v>
      </c>
      <c r="W431">
        <v>2</v>
      </c>
    </row>
    <row r="432" spans="1:23" x14ac:dyDescent="0.3">
      <c r="A432">
        <v>2186</v>
      </c>
      <c r="B432">
        <v>1977</v>
      </c>
      <c r="C432" t="s">
        <v>38</v>
      </c>
      <c r="D432" t="s">
        <v>35</v>
      </c>
      <c r="E432" s="1">
        <v>82326</v>
      </c>
      <c r="F432">
        <v>0</v>
      </c>
      <c r="G432">
        <v>0</v>
      </c>
      <c r="H432" s="3">
        <v>41708</v>
      </c>
      <c r="I432">
        <v>30</v>
      </c>
      <c r="J432">
        <v>0</v>
      </c>
      <c r="K432" t="s">
        <v>30</v>
      </c>
      <c r="L432">
        <v>5</v>
      </c>
      <c r="M432">
        <f>2021-MasterData4[[#This Row],[Year_Birth]]</f>
        <v>44</v>
      </c>
      <c r="N432" s="10">
        <v>938</v>
      </c>
      <c r="O432" s="10">
        <v>754</v>
      </c>
      <c r="P432" s="10">
        <v>159</v>
      </c>
      <c r="Q432" s="10">
        <v>142</v>
      </c>
      <c r="R432" s="10">
        <v>81</v>
      </c>
      <c r="S432" s="24">
        <f>MasterData4[[#This Row],[Kidhome]]+MasterData4[[#This Row],[Teenhome]]</f>
        <v>0</v>
      </c>
      <c r="T432" s="53">
        <v>10</v>
      </c>
      <c r="U432" s="53">
        <v>6</v>
      </c>
      <c r="V432" s="10">
        <f>SUM(MasterData4[[#This Row],[MntWines]:[MntSweetProducts]])</f>
        <v>2074</v>
      </c>
      <c r="W432">
        <v>3</v>
      </c>
    </row>
    <row r="433" spans="1:23" x14ac:dyDescent="0.3">
      <c r="A433">
        <v>2202</v>
      </c>
      <c r="B433">
        <v>1978</v>
      </c>
      <c r="C433" t="s">
        <v>28</v>
      </c>
      <c r="D433" t="s">
        <v>35</v>
      </c>
      <c r="E433" s="1">
        <v>41154</v>
      </c>
      <c r="F433">
        <v>0</v>
      </c>
      <c r="G433">
        <v>1</v>
      </c>
      <c r="H433" s="3">
        <v>41373</v>
      </c>
      <c r="I433">
        <v>98</v>
      </c>
      <c r="J433">
        <v>0</v>
      </c>
      <c r="K433" t="s">
        <v>30</v>
      </c>
      <c r="L433">
        <v>1</v>
      </c>
      <c r="M433">
        <f>2021-MasterData4[[#This Row],[Year_Birth]]</f>
        <v>43</v>
      </c>
      <c r="N433" s="10">
        <v>44</v>
      </c>
      <c r="O433" s="10">
        <v>11</v>
      </c>
      <c r="P433" s="10">
        <v>2</v>
      </c>
      <c r="Q433" s="10">
        <v>2</v>
      </c>
      <c r="R433" s="10">
        <v>3</v>
      </c>
      <c r="S433" s="24">
        <f>MasterData4[[#This Row],[Kidhome]]+MasterData4[[#This Row],[Teenhome]]</f>
        <v>1</v>
      </c>
      <c r="T433" s="53">
        <v>0</v>
      </c>
      <c r="U433" s="53">
        <v>4</v>
      </c>
      <c r="V433" s="10">
        <f>SUM(MasterData4[[#This Row],[MntWines]:[MntSweetProducts]])</f>
        <v>62</v>
      </c>
      <c r="W433">
        <v>2</v>
      </c>
    </row>
    <row r="434" spans="1:23" x14ac:dyDescent="0.3">
      <c r="A434">
        <v>2217</v>
      </c>
      <c r="B434">
        <v>1975</v>
      </c>
      <c r="C434" t="s">
        <v>38</v>
      </c>
      <c r="D434" t="s">
        <v>33</v>
      </c>
      <c r="E434" s="1">
        <v>37284</v>
      </c>
      <c r="F434">
        <v>1</v>
      </c>
      <c r="G434">
        <v>1</v>
      </c>
      <c r="H434" s="3">
        <v>41362</v>
      </c>
      <c r="I434">
        <v>46</v>
      </c>
      <c r="J434">
        <v>0</v>
      </c>
      <c r="K434" t="s">
        <v>40</v>
      </c>
      <c r="L434">
        <v>0</v>
      </c>
      <c r="M434">
        <f>2021-MasterData4[[#This Row],[Year_Birth]]</f>
        <v>46</v>
      </c>
      <c r="N434" s="10">
        <v>11</v>
      </c>
      <c r="O434" s="10">
        <v>2</v>
      </c>
      <c r="P434" s="10">
        <v>2</v>
      </c>
      <c r="Q434" s="10">
        <v>1</v>
      </c>
      <c r="R434" s="10">
        <v>1</v>
      </c>
      <c r="S434" s="24">
        <f>MasterData4[[#This Row],[Kidhome]]+MasterData4[[#This Row],[Teenhome]]</f>
        <v>2</v>
      </c>
      <c r="T434" s="53">
        <v>0</v>
      </c>
      <c r="U434" s="53">
        <v>3</v>
      </c>
      <c r="V434" s="10">
        <f>SUM(MasterData4[[#This Row],[MntWines]:[MntSweetProducts]])</f>
        <v>17</v>
      </c>
      <c r="W434">
        <v>3</v>
      </c>
    </row>
    <row r="435" spans="1:23" x14ac:dyDescent="0.3">
      <c r="A435">
        <v>2223</v>
      </c>
      <c r="B435">
        <v>1965</v>
      </c>
      <c r="C435" t="s">
        <v>38</v>
      </c>
      <c r="D435" t="s">
        <v>29</v>
      </c>
      <c r="E435" s="1">
        <v>64176</v>
      </c>
      <c r="F435">
        <v>0</v>
      </c>
      <c r="G435">
        <v>1</v>
      </c>
      <c r="H435" s="3">
        <v>41124</v>
      </c>
      <c r="I435">
        <v>52</v>
      </c>
      <c r="J435">
        <v>0</v>
      </c>
      <c r="K435" t="s">
        <v>30</v>
      </c>
      <c r="L435">
        <v>8</v>
      </c>
      <c r="M435">
        <f>2021-MasterData4[[#This Row],[Year_Birth]]</f>
        <v>56</v>
      </c>
      <c r="N435" s="10">
        <v>1215</v>
      </c>
      <c r="O435" s="10">
        <v>249</v>
      </c>
      <c r="P435" s="10">
        <v>64</v>
      </c>
      <c r="Q435" s="10">
        <v>33</v>
      </c>
      <c r="R435" s="10">
        <v>116</v>
      </c>
      <c r="S435" s="24">
        <f>MasterData4[[#This Row],[Kidhome]]+MasterData4[[#This Row],[Teenhome]]</f>
        <v>1</v>
      </c>
      <c r="T435" s="53">
        <v>9</v>
      </c>
      <c r="U435" s="53">
        <v>8</v>
      </c>
      <c r="V435" s="10">
        <f>SUM(MasterData4[[#This Row],[MntWines]:[MntSweetProducts]])</f>
        <v>1677</v>
      </c>
      <c r="W435">
        <v>3</v>
      </c>
    </row>
    <row r="436" spans="1:23" x14ac:dyDescent="0.3">
      <c r="A436">
        <v>2225</v>
      </c>
      <c r="B436">
        <v>1977</v>
      </c>
      <c r="C436" t="s">
        <v>28</v>
      </c>
      <c r="D436" t="s">
        <v>29</v>
      </c>
      <c r="E436" s="1">
        <v>82582</v>
      </c>
      <c r="F436">
        <v>0</v>
      </c>
      <c r="G436">
        <v>0</v>
      </c>
      <c r="H436" s="3">
        <v>41797</v>
      </c>
      <c r="I436">
        <v>54</v>
      </c>
      <c r="J436">
        <v>0</v>
      </c>
      <c r="K436" t="s">
        <v>36</v>
      </c>
      <c r="L436">
        <v>4</v>
      </c>
      <c r="M436">
        <f>2021-MasterData4[[#This Row],[Year_Birth]]</f>
        <v>44</v>
      </c>
      <c r="N436" s="10">
        <v>510</v>
      </c>
      <c r="O436" s="10">
        <v>550</v>
      </c>
      <c r="P436" s="10">
        <v>156</v>
      </c>
      <c r="Q436" s="10">
        <v>120</v>
      </c>
      <c r="R436" s="10">
        <v>40</v>
      </c>
      <c r="S436" s="24">
        <f>MasterData4[[#This Row],[Kidhome]]+MasterData4[[#This Row],[Teenhome]]</f>
        <v>0</v>
      </c>
      <c r="T436" s="53">
        <v>9</v>
      </c>
      <c r="U436" s="53">
        <v>7</v>
      </c>
      <c r="V436" s="10">
        <f>SUM(MasterData4[[#This Row],[MntWines]:[MntSweetProducts]])</f>
        <v>1376</v>
      </c>
      <c r="W436">
        <v>2</v>
      </c>
    </row>
    <row r="437" spans="1:23" x14ac:dyDescent="0.3">
      <c r="A437">
        <v>2227</v>
      </c>
      <c r="B437">
        <v>1958</v>
      </c>
      <c r="C437" t="s">
        <v>38</v>
      </c>
      <c r="D437" t="s">
        <v>35</v>
      </c>
      <c r="E437" s="1">
        <v>26490</v>
      </c>
      <c r="F437">
        <v>0</v>
      </c>
      <c r="G437">
        <v>0</v>
      </c>
      <c r="H437" s="3">
        <v>41174</v>
      </c>
      <c r="I437">
        <v>92</v>
      </c>
      <c r="J437">
        <v>0</v>
      </c>
      <c r="K437" t="s">
        <v>43</v>
      </c>
      <c r="L437">
        <v>3</v>
      </c>
      <c r="M437">
        <f>2021-MasterData4[[#This Row],[Year_Birth]]</f>
        <v>63</v>
      </c>
      <c r="N437" s="10">
        <v>45</v>
      </c>
      <c r="O437" s="10">
        <v>52</v>
      </c>
      <c r="P437" s="10">
        <v>21</v>
      </c>
      <c r="Q437" s="10">
        <v>47</v>
      </c>
      <c r="R437" s="10">
        <v>20</v>
      </c>
      <c r="S437" s="24">
        <f>MasterData4[[#This Row],[Kidhome]]+MasterData4[[#This Row],[Teenhome]]</f>
        <v>0</v>
      </c>
      <c r="T437" s="53">
        <v>1</v>
      </c>
      <c r="U437" s="53">
        <v>5</v>
      </c>
      <c r="V437" s="10">
        <f>SUM(MasterData4[[#This Row],[MntWines]:[MntSweetProducts]])</f>
        <v>185</v>
      </c>
      <c r="W437">
        <v>3</v>
      </c>
    </row>
    <row r="438" spans="1:23" x14ac:dyDescent="0.3">
      <c r="A438">
        <v>2230</v>
      </c>
      <c r="B438">
        <v>1970</v>
      </c>
      <c r="C438" t="s">
        <v>37</v>
      </c>
      <c r="D438" t="s">
        <v>33</v>
      </c>
      <c r="E438" s="1">
        <v>23626</v>
      </c>
      <c r="F438">
        <v>1</v>
      </c>
      <c r="G438">
        <v>0</v>
      </c>
      <c r="H438" s="3">
        <v>41783</v>
      </c>
      <c r="I438">
        <v>84</v>
      </c>
      <c r="J438">
        <v>0</v>
      </c>
      <c r="K438" t="s">
        <v>39</v>
      </c>
      <c r="L438">
        <v>3</v>
      </c>
      <c r="M438">
        <f>2021-MasterData4[[#This Row],[Year_Birth]]</f>
        <v>51</v>
      </c>
      <c r="N438" s="10">
        <v>27</v>
      </c>
      <c r="O438" s="10">
        <v>14</v>
      </c>
      <c r="P438" s="10">
        <v>0</v>
      </c>
      <c r="Q438" s="10">
        <v>2</v>
      </c>
      <c r="R438" s="10">
        <v>0</v>
      </c>
      <c r="S438" s="24">
        <f>MasterData4[[#This Row],[Kidhome]]+MasterData4[[#This Row],[Teenhome]]</f>
        <v>1</v>
      </c>
      <c r="T438" s="53">
        <v>1</v>
      </c>
      <c r="U438" s="53">
        <v>3</v>
      </c>
      <c r="V438" s="10">
        <f>SUM(MasterData4[[#This Row],[MntWines]:[MntSweetProducts]])</f>
        <v>43</v>
      </c>
      <c r="W438">
        <v>5</v>
      </c>
    </row>
    <row r="439" spans="1:23" x14ac:dyDescent="0.3">
      <c r="A439">
        <v>2245</v>
      </c>
      <c r="B439">
        <v>1969</v>
      </c>
      <c r="C439" t="s">
        <v>41</v>
      </c>
      <c r="D439" t="s">
        <v>33</v>
      </c>
      <c r="E439" s="1">
        <v>43641</v>
      </c>
      <c r="F439">
        <v>1</v>
      </c>
      <c r="G439">
        <v>1</v>
      </c>
      <c r="H439" s="3">
        <v>41386</v>
      </c>
      <c r="I439">
        <v>50</v>
      </c>
      <c r="J439">
        <v>0</v>
      </c>
      <c r="K439" t="s">
        <v>30</v>
      </c>
      <c r="L439">
        <v>2</v>
      </c>
      <c r="M439">
        <f>2021-MasterData4[[#This Row],[Year_Birth]]</f>
        <v>52</v>
      </c>
      <c r="N439" s="10">
        <v>57</v>
      </c>
      <c r="O439" s="10">
        <v>51</v>
      </c>
      <c r="P439" s="10">
        <v>4</v>
      </c>
      <c r="Q439" s="10">
        <v>2</v>
      </c>
      <c r="R439" s="10">
        <v>2</v>
      </c>
      <c r="S439" s="24">
        <f>MasterData4[[#This Row],[Kidhome]]+MasterData4[[#This Row],[Teenhome]]</f>
        <v>2</v>
      </c>
      <c r="T439" s="53">
        <v>1</v>
      </c>
      <c r="U439" s="53">
        <v>4</v>
      </c>
      <c r="V439" s="10">
        <f>SUM(MasterData4[[#This Row],[MntWines]:[MntSweetProducts]])</f>
        <v>116</v>
      </c>
      <c r="W439">
        <v>4</v>
      </c>
    </row>
    <row r="440" spans="1:23" x14ac:dyDescent="0.3">
      <c r="A440">
        <v>2246</v>
      </c>
      <c r="B440">
        <v>1965</v>
      </c>
      <c r="C440" t="s">
        <v>38</v>
      </c>
      <c r="D440" t="s">
        <v>33</v>
      </c>
      <c r="E440" s="1">
        <v>46891</v>
      </c>
      <c r="F440">
        <v>0</v>
      </c>
      <c r="G440">
        <v>1</v>
      </c>
      <c r="H440" s="3">
        <v>41518</v>
      </c>
      <c r="I440">
        <v>91</v>
      </c>
      <c r="J440">
        <v>0</v>
      </c>
      <c r="K440" t="s">
        <v>30</v>
      </c>
      <c r="L440">
        <v>2</v>
      </c>
      <c r="M440">
        <f>2021-MasterData4[[#This Row],[Year_Birth]]</f>
        <v>56</v>
      </c>
      <c r="N440" s="10">
        <v>43</v>
      </c>
      <c r="O440" s="10">
        <v>23</v>
      </c>
      <c r="P440" s="10">
        <v>29</v>
      </c>
      <c r="Q440" s="10">
        <v>12</v>
      </c>
      <c r="R440" s="10">
        <v>15</v>
      </c>
      <c r="S440" s="24">
        <f>MasterData4[[#This Row],[Kidhome]]+MasterData4[[#This Row],[Teenhome]]</f>
        <v>1</v>
      </c>
      <c r="T440" s="53">
        <v>1</v>
      </c>
      <c r="U440" s="53">
        <v>4</v>
      </c>
      <c r="V440" s="10">
        <f>SUM(MasterData4[[#This Row],[MntWines]:[MntSweetProducts]])</f>
        <v>122</v>
      </c>
      <c r="W440">
        <v>3</v>
      </c>
    </row>
    <row r="441" spans="1:23" x14ac:dyDescent="0.3">
      <c r="A441">
        <v>2253</v>
      </c>
      <c r="B441">
        <v>1990</v>
      </c>
      <c r="C441" t="s">
        <v>28</v>
      </c>
      <c r="D441" t="s">
        <v>33</v>
      </c>
      <c r="E441" s="1">
        <v>18929</v>
      </c>
      <c r="F441">
        <v>0</v>
      </c>
      <c r="G441">
        <v>0</v>
      </c>
      <c r="H441" s="3">
        <v>41321</v>
      </c>
      <c r="I441">
        <v>15</v>
      </c>
      <c r="J441">
        <v>0</v>
      </c>
      <c r="K441" t="s">
        <v>30</v>
      </c>
      <c r="L441">
        <v>1</v>
      </c>
      <c r="M441">
        <f>2021-MasterData4[[#This Row],[Year_Birth]]</f>
        <v>31</v>
      </c>
      <c r="N441" s="10">
        <v>32</v>
      </c>
      <c r="O441" s="10">
        <v>8</v>
      </c>
      <c r="P441" s="10">
        <v>23</v>
      </c>
      <c r="Q441" s="10">
        <v>0</v>
      </c>
      <c r="R441" s="10">
        <v>4</v>
      </c>
      <c r="S441" s="24">
        <f>MasterData4[[#This Row],[Kidhome]]+MasterData4[[#This Row],[Teenhome]]</f>
        <v>0</v>
      </c>
      <c r="T441" s="53">
        <v>0</v>
      </c>
      <c r="U441" s="53">
        <v>4</v>
      </c>
      <c r="V441" s="10">
        <f>SUM(MasterData4[[#This Row],[MntWines]:[MntSweetProducts]])</f>
        <v>67</v>
      </c>
      <c r="W441">
        <v>2</v>
      </c>
    </row>
    <row r="442" spans="1:23" x14ac:dyDescent="0.3">
      <c r="A442">
        <v>2254</v>
      </c>
      <c r="B442">
        <v>1983</v>
      </c>
      <c r="C442" t="s">
        <v>28</v>
      </c>
      <c r="D442" t="s">
        <v>33</v>
      </c>
      <c r="E442" s="1">
        <v>69520</v>
      </c>
      <c r="F442">
        <v>0</v>
      </c>
      <c r="G442">
        <v>0</v>
      </c>
      <c r="H442" s="3">
        <v>41462</v>
      </c>
      <c r="I442">
        <v>95</v>
      </c>
      <c r="J442">
        <v>0</v>
      </c>
      <c r="K442" t="s">
        <v>36</v>
      </c>
      <c r="L442">
        <v>9</v>
      </c>
      <c r="M442">
        <f>2021-MasterData4[[#This Row],[Year_Birth]]</f>
        <v>38</v>
      </c>
      <c r="N442" s="10">
        <v>627</v>
      </c>
      <c r="O442" s="10">
        <v>414</v>
      </c>
      <c r="P442" s="10">
        <v>121</v>
      </c>
      <c r="Q442" s="10">
        <v>120</v>
      </c>
      <c r="R442" s="10">
        <v>80</v>
      </c>
      <c r="S442" s="24">
        <f>MasterData4[[#This Row],[Kidhome]]+MasterData4[[#This Row],[Teenhome]]</f>
        <v>0</v>
      </c>
      <c r="T442" s="53">
        <v>6</v>
      </c>
      <c r="U442" s="53">
        <v>5</v>
      </c>
      <c r="V442" s="10">
        <f>SUM(MasterData4[[#This Row],[MntWines]:[MntSweetProducts]])</f>
        <v>1362</v>
      </c>
      <c r="W442">
        <v>2</v>
      </c>
    </row>
    <row r="443" spans="1:23" x14ac:dyDescent="0.3">
      <c r="A443">
        <v>2256</v>
      </c>
      <c r="B443">
        <v>1973</v>
      </c>
      <c r="C443" t="s">
        <v>41</v>
      </c>
      <c r="D443" t="s">
        <v>33</v>
      </c>
      <c r="E443" s="1">
        <v>27159</v>
      </c>
      <c r="F443">
        <v>1</v>
      </c>
      <c r="G443">
        <v>1</v>
      </c>
      <c r="H443" s="3">
        <v>41727</v>
      </c>
      <c r="I443">
        <v>33</v>
      </c>
      <c r="J443">
        <v>0</v>
      </c>
      <c r="K443" t="s">
        <v>30</v>
      </c>
      <c r="L443">
        <v>1</v>
      </c>
      <c r="M443">
        <f>2021-MasterData4[[#This Row],[Year_Birth]]</f>
        <v>48</v>
      </c>
      <c r="N443" s="10">
        <v>17</v>
      </c>
      <c r="O443" s="10">
        <v>3</v>
      </c>
      <c r="P443" s="10">
        <v>0</v>
      </c>
      <c r="Q443" s="10">
        <v>0</v>
      </c>
      <c r="R443" s="10">
        <v>0</v>
      </c>
      <c r="S443" s="24">
        <f>MasterData4[[#This Row],[Kidhome]]+MasterData4[[#This Row],[Teenhome]]</f>
        <v>2</v>
      </c>
      <c r="T443" s="53">
        <v>0</v>
      </c>
      <c r="U443" s="53">
        <v>3</v>
      </c>
      <c r="V443" s="10">
        <f>SUM(MasterData4[[#This Row],[MntWines]:[MntSweetProducts]])</f>
        <v>20</v>
      </c>
      <c r="W443">
        <v>4</v>
      </c>
    </row>
    <row r="444" spans="1:23" x14ac:dyDescent="0.3">
      <c r="A444">
        <v>2258</v>
      </c>
      <c r="B444">
        <v>1986</v>
      </c>
      <c r="C444" t="s">
        <v>28</v>
      </c>
      <c r="D444" t="s">
        <v>33</v>
      </c>
      <c r="E444" s="1">
        <v>32880</v>
      </c>
      <c r="F444">
        <v>1</v>
      </c>
      <c r="G444">
        <v>0</v>
      </c>
      <c r="H444" s="3">
        <v>41247</v>
      </c>
      <c r="I444">
        <v>76</v>
      </c>
      <c r="J444">
        <v>0</v>
      </c>
      <c r="K444" t="s">
        <v>30</v>
      </c>
      <c r="L444">
        <v>1</v>
      </c>
      <c r="M444">
        <f>2021-MasterData4[[#This Row],[Year_Birth]]</f>
        <v>35</v>
      </c>
      <c r="N444" s="10">
        <v>8</v>
      </c>
      <c r="O444" s="10">
        <v>15</v>
      </c>
      <c r="P444" s="10">
        <v>7</v>
      </c>
      <c r="Q444" s="10">
        <v>4</v>
      </c>
      <c r="R444" s="10">
        <v>6</v>
      </c>
      <c r="S444" s="24">
        <f>MasterData4[[#This Row],[Kidhome]]+MasterData4[[#This Row],[Teenhome]]</f>
        <v>1</v>
      </c>
      <c r="T444" s="53">
        <v>0</v>
      </c>
      <c r="U444" s="53">
        <v>3</v>
      </c>
      <c r="V444" s="10">
        <f>SUM(MasterData4[[#This Row],[MntWines]:[MntSweetProducts]])</f>
        <v>40</v>
      </c>
      <c r="W444">
        <v>2</v>
      </c>
    </row>
    <row r="445" spans="1:23" x14ac:dyDescent="0.3">
      <c r="A445">
        <v>2261</v>
      </c>
      <c r="B445">
        <v>1969</v>
      </c>
      <c r="C445" t="s">
        <v>28</v>
      </c>
      <c r="D445" t="s">
        <v>33</v>
      </c>
      <c r="E445" s="1">
        <v>26304</v>
      </c>
      <c r="F445">
        <v>1</v>
      </c>
      <c r="G445">
        <v>0</v>
      </c>
      <c r="H445" s="3">
        <v>41448</v>
      </c>
      <c r="I445">
        <v>5</v>
      </c>
      <c r="J445">
        <v>0</v>
      </c>
      <c r="K445" t="s">
        <v>39</v>
      </c>
      <c r="L445">
        <v>1</v>
      </c>
      <c r="M445">
        <f>2021-MasterData4[[#This Row],[Year_Birth]]</f>
        <v>52</v>
      </c>
      <c r="N445" s="10">
        <v>4</v>
      </c>
      <c r="O445" s="10">
        <v>5</v>
      </c>
      <c r="P445" s="10">
        <v>2</v>
      </c>
      <c r="Q445" s="10">
        <v>1</v>
      </c>
      <c r="R445" s="10">
        <v>0</v>
      </c>
      <c r="S445" s="24">
        <f>MasterData4[[#This Row],[Kidhome]]+MasterData4[[#This Row],[Teenhome]]</f>
        <v>1</v>
      </c>
      <c r="T445" s="53">
        <v>0</v>
      </c>
      <c r="U445" s="53">
        <v>2</v>
      </c>
      <c r="V445" s="10">
        <f>SUM(MasterData4[[#This Row],[MntWines]:[MntSweetProducts]])</f>
        <v>12</v>
      </c>
      <c r="W445">
        <v>2</v>
      </c>
    </row>
    <row r="446" spans="1:23" x14ac:dyDescent="0.3">
      <c r="A446">
        <v>2262</v>
      </c>
      <c r="B446">
        <v>1965</v>
      </c>
      <c r="C446" t="s">
        <v>41</v>
      </c>
      <c r="D446" t="s">
        <v>35</v>
      </c>
      <c r="E446" s="1">
        <v>45143</v>
      </c>
      <c r="F446">
        <v>0</v>
      </c>
      <c r="G446">
        <v>1</v>
      </c>
      <c r="H446" s="3">
        <v>41512</v>
      </c>
      <c r="I446">
        <v>74</v>
      </c>
      <c r="J446">
        <v>0</v>
      </c>
      <c r="K446" t="s">
        <v>43</v>
      </c>
      <c r="L446">
        <v>6</v>
      </c>
      <c r="M446">
        <f>2021-MasterData4[[#This Row],[Year_Birth]]</f>
        <v>56</v>
      </c>
      <c r="N446" s="10">
        <v>202</v>
      </c>
      <c r="O446" s="10">
        <v>74</v>
      </c>
      <c r="P446" s="10">
        <v>11</v>
      </c>
      <c r="Q446" s="10">
        <v>5</v>
      </c>
      <c r="R446" s="10">
        <v>5</v>
      </c>
      <c r="S446" s="24">
        <f>MasterData4[[#This Row],[Kidhome]]+MasterData4[[#This Row],[Teenhome]]</f>
        <v>1</v>
      </c>
      <c r="T446" s="53">
        <v>1</v>
      </c>
      <c r="U446" s="53">
        <v>5</v>
      </c>
      <c r="V446" s="10">
        <f>SUM(MasterData4[[#This Row],[MntWines]:[MntSweetProducts]])</f>
        <v>297</v>
      </c>
      <c r="W446">
        <v>4</v>
      </c>
    </row>
    <row r="447" spans="1:23" x14ac:dyDescent="0.3">
      <c r="A447">
        <v>2276</v>
      </c>
      <c r="B447">
        <v>1955</v>
      </c>
      <c r="C447" t="s">
        <v>28</v>
      </c>
      <c r="D447" t="s">
        <v>31</v>
      </c>
      <c r="E447" s="1">
        <v>57959</v>
      </c>
      <c r="F447">
        <v>0</v>
      </c>
      <c r="G447">
        <v>1</v>
      </c>
      <c r="H447" s="3">
        <v>41396</v>
      </c>
      <c r="I447">
        <v>71</v>
      </c>
      <c r="J447">
        <v>0</v>
      </c>
      <c r="K447" t="s">
        <v>30</v>
      </c>
      <c r="L447">
        <v>4</v>
      </c>
      <c r="M447">
        <f>2021-MasterData4[[#This Row],[Year_Birth]]</f>
        <v>66</v>
      </c>
      <c r="N447" s="10">
        <v>430</v>
      </c>
      <c r="O447" s="10">
        <v>322</v>
      </c>
      <c r="P447" s="10">
        <v>43</v>
      </c>
      <c r="Q447" s="10">
        <v>16</v>
      </c>
      <c r="R447" s="10">
        <v>24</v>
      </c>
      <c r="S447" s="24">
        <f>MasterData4[[#This Row],[Kidhome]]+MasterData4[[#This Row],[Teenhome]]</f>
        <v>1</v>
      </c>
      <c r="T447" s="53">
        <v>7</v>
      </c>
      <c r="U447" s="53">
        <v>11</v>
      </c>
      <c r="V447" s="10">
        <f>SUM(MasterData4[[#This Row],[MntWines]:[MntSweetProducts]])</f>
        <v>835</v>
      </c>
      <c r="W447">
        <v>2</v>
      </c>
    </row>
    <row r="448" spans="1:23" x14ac:dyDescent="0.3">
      <c r="A448">
        <v>2278</v>
      </c>
      <c r="B448">
        <v>1985</v>
      </c>
      <c r="C448" t="s">
        <v>38</v>
      </c>
      <c r="D448" t="s">
        <v>31</v>
      </c>
      <c r="E448" s="1">
        <v>33812</v>
      </c>
      <c r="F448">
        <v>1</v>
      </c>
      <c r="G448">
        <v>0</v>
      </c>
      <c r="H448" s="3">
        <v>41216</v>
      </c>
      <c r="I448">
        <v>86</v>
      </c>
      <c r="J448">
        <v>0</v>
      </c>
      <c r="K448" t="s">
        <v>34</v>
      </c>
      <c r="L448">
        <v>2</v>
      </c>
      <c r="M448">
        <f>2021-MasterData4[[#This Row],[Year_Birth]]</f>
        <v>36</v>
      </c>
      <c r="N448" s="10">
        <v>4</v>
      </c>
      <c r="O448" s="10">
        <v>19</v>
      </c>
      <c r="P448" s="10">
        <v>30</v>
      </c>
      <c r="Q448" s="10">
        <v>17</v>
      </c>
      <c r="R448" s="10">
        <v>24</v>
      </c>
      <c r="S448" s="24">
        <f>MasterData4[[#This Row],[Kidhome]]+MasterData4[[#This Row],[Teenhome]]</f>
        <v>1</v>
      </c>
      <c r="T448" s="53">
        <v>1</v>
      </c>
      <c r="U448" s="53">
        <v>3</v>
      </c>
      <c r="V448" s="10">
        <f>SUM(MasterData4[[#This Row],[MntWines]:[MntSweetProducts]])</f>
        <v>94</v>
      </c>
      <c r="W448">
        <v>3</v>
      </c>
    </row>
    <row r="449" spans="1:23" x14ac:dyDescent="0.3">
      <c r="A449">
        <v>2281</v>
      </c>
      <c r="B449">
        <v>1970</v>
      </c>
      <c r="C449" t="s">
        <v>28</v>
      </c>
      <c r="D449" t="s">
        <v>31</v>
      </c>
      <c r="E449" s="1">
        <v>33697</v>
      </c>
      <c r="F449">
        <v>1</v>
      </c>
      <c r="G449">
        <v>0</v>
      </c>
      <c r="H449" s="3">
        <v>41532</v>
      </c>
      <c r="I449">
        <v>34</v>
      </c>
      <c r="J449">
        <v>0</v>
      </c>
      <c r="K449" t="s">
        <v>39</v>
      </c>
      <c r="L449">
        <v>1</v>
      </c>
      <c r="M449">
        <f>2021-MasterData4[[#This Row],[Year_Birth]]</f>
        <v>51</v>
      </c>
      <c r="N449" s="10">
        <v>4</v>
      </c>
      <c r="O449" s="10">
        <v>7</v>
      </c>
      <c r="P449" s="10">
        <v>0</v>
      </c>
      <c r="Q449" s="10">
        <v>3</v>
      </c>
      <c r="R449" s="10">
        <v>3</v>
      </c>
      <c r="S449" s="24">
        <f>MasterData4[[#This Row],[Kidhome]]+MasterData4[[#This Row],[Teenhome]]</f>
        <v>1</v>
      </c>
      <c r="T449" s="53">
        <v>0</v>
      </c>
      <c r="U449" s="53">
        <v>2</v>
      </c>
      <c r="V449" s="10">
        <f>SUM(MasterData4[[#This Row],[MntWines]:[MntSweetProducts]])</f>
        <v>17</v>
      </c>
      <c r="W449">
        <v>2</v>
      </c>
    </row>
    <row r="450" spans="1:23" x14ac:dyDescent="0.3">
      <c r="A450">
        <v>2285</v>
      </c>
      <c r="B450">
        <v>1954</v>
      </c>
      <c r="C450" t="s">
        <v>41</v>
      </c>
      <c r="D450" t="s">
        <v>35</v>
      </c>
      <c r="E450" s="2">
        <v>36634</v>
      </c>
      <c r="F450">
        <v>0</v>
      </c>
      <c r="G450">
        <v>1</v>
      </c>
      <c r="H450" s="3">
        <v>41422</v>
      </c>
      <c r="I450">
        <v>0</v>
      </c>
      <c r="J450">
        <v>0</v>
      </c>
      <c r="K450" t="s">
        <v>43</v>
      </c>
      <c r="L450">
        <v>5</v>
      </c>
      <c r="M450">
        <f>2021-MasterData4[[#This Row],[Year_Birth]]</f>
        <v>67</v>
      </c>
      <c r="N450" s="10">
        <v>213</v>
      </c>
      <c r="O450" s="10">
        <v>76</v>
      </c>
      <c r="P450" s="10">
        <v>4</v>
      </c>
      <c r="Q450" s="10">
        <v>9</v>
      </c>
      <c r="R450" s="10">
        <v>3</v>
      </c>
      <c r="S450" s="24">
        <f>MasterData4[[#This Row],[Kidhome]]+MasterData4[[#This Row],[Teenhome]]</f>
        <v>1</v>
      </c>
      <c r="T450" s="53">
        <v>2</v>
      </c>
      <c r="U450" s="53">
        <v>5</v>
      </c>
      <c r="V450" s="10">
        <f>SUM(MasterData4[[#This Row],[MntWines]:[MntSweetProducts]])</f>
        <v>305</v>
      </c>
      <c r="W450">
        <v>4</v>
      </c>
    </row>
    <row r="451" spans="1:23" x14ac:dyDescent="0.3">
      <c r="A451">
        <v>2286</v>
      </c>
      <c r="B451">
        <v>1962</v>
      </c>
      <c r="C451" t="s">
        <v>28</v>
      </c>
      <c r="D451" t="s">
        <v>31</v>
      </c>
      <c r="E451" s="1">
        <v>50785</v>
      </c>
      <c r="F451">
        <v>1</v>
      </c>
      <c r="G451">
        <v>1</v>
      </c>
      <c r="H451" s="3">
        <v>41527</v>
      </c>
      <c r="I451">
        <v>27</v>
      </c>
      <c r="J451">
        <v>0</v>
      </c>
      <c r="K451" t="s">
        <v>32</v>
      </c>
      <c r="L451">
        <v>2</v>
      </c>
      <c r="M451">
        <f>2021-MasterData4[[#This Row],[Year_Birth]]</f>
        <v>59</v>
      </c>
      <c r="N451" s="10">
        <v>64</v>
      </c>
      <c r="O451" s="10">
        <v>21</v>
      </c>
      <c r="P451" s="10">
        <v>0</v>
      </c>
      <c r="Q451" s="10">
        <v>1</v>
      </c>
      <c r="R451" s="10">
        <v>1</v>
      </c>
      <c r="S451" s="24">
        <f>MasterData4[[#This Row],[Kidhome]]+MasterData4[[#This Row],[Teenhome]]</f>
        <v>2</v>
      </c>
      <c r="T451" s="53">
        <v>1</v>
      </c>
      <c r="U451" s="53">
        <v>3</v>
      </c>
      <c r="V451" s="10">
        <f>SUM(MasterData4[[#This Row],[MntWines]:[MntSweetProducts]])</f>
        <v>87</v>
      </c>
      <c r="W451">
        <v>2</v>
      </c>
    </row>
    <row r="452" spans="1:23" x14ac:dyDescent="0.3">
      <c r="A452">
        <v>2292</v>
      </c>
      <c r="B452">
        <v>1985</v>
      </c>
      <c r="C452" t="s">
        <v>28</v>
      </c>
      <c r="D452" t="s">
        <v>31</v>
      </c>
      <c r="E452" s="1">
        <v>22327</v>
      </c>
      <c r="F452">
        <v>1</v>
      </c>
      <c r="G452">
        <v>0</v>
      </c>
      <c r="H452" s="3">
        <v>41488</v>
      </c>
      <c r="I452">
        <v>94</v>
      </c>
      <c r="J452">
        <v>0</v>
      </c>
      <c r="K452" t="s">
        <v>30</v>
      </c>
      <c r="L452">
        <v>1</v>
      </c>
      <c r="M452">
        <f>2021-MasterData4[[#This Row],[Year_Birth]]</f>
        <v>36</v>
      </c>
      <c r="N452" s="10">
        <v>5</v>
      </c>
      <c r="O452" s="10">
        <v>8</v>
      </c>
      <c r="P452" s="10">
        <v>2</v>
      </c>
      <c r="Q452" s="10">
        <v>4</v>
      </c>
      <c r="R452" s="10">
        <v>0</v>
      </c>
      <c r="S452" s="24">
        <f>MasterData4[[#This Row],[Kidhome]]+MasterData4[[#This Row],[Teenhome]]</f>
        <v>1</v>
      </c>
      <c r="T452" s="53">
        <v>0</v>
      </c>
      <c r="U452" s="53">
        <v>3</v>
      </c>
      <c r="V452" s="10">
        <f>SUM(MasterData4[[#This Row],[MntWines]:[MntSweetProducts]])</f>
        <v>19</v>
      </c>
      <c r="W452">
        <v>2</v>
      </c>
    </row>
    <row r="453" spans="1:23" x14ac:dyDescent="0.3">
      <c r="A453">
        <v>2295</v>
      </c>
      <c r="B453">
        <v>1954</v>
      </c>
      <c r="C453" t="s">
        <v>37</v>
      </c>
      <c r="D453" t="s">
        <v>33</v>
      </c>
      <c r="E453" s="1">
        <v>62670</v>
      </c>
      <c r="F453">
        <v>0</v>
      </c>
      <c r="G453">
        <v>1</v>
      </c>
      <c r="H453" s="3">
        <v>41672</v>
      </c>
      <c r="I453">
        <v>57</v>
      </c>
      <c r="J453">
        <v>0</v>
      </c>
      <c r="K453" t="s">
        <v>43</v>
      </c>
      <c r="L453">
        <v>5</v>
      </c>
      <c r="M453">
        <f>2021-MasterData4[[#This Row],[Year_Birth]]</f>
        <v>67</v>
      </c>
      <c r="N453" s="10">
        <v>539</v>
      </c>
      <c r="O453" s="10">
        <v>92</v>
      </c>
      <c r="P453" s="10">
        <v>80</v>
      </c>
      <c r="Q453" s="10">
        <v>30</v>
      </c>
      <c r="R453" s="10">
        <v>46</v>
      </c>
      <c r="S453" s="24">
        <f>MasterData4[[#This Row],[Kidhome]]+MasterData4[[#This Row],[Teenhome]]</f>
        <v>1</v>
      </c>
      <c r="T453" s="53">
        <v>3</v>
      </c>
      <c r="U453" s="53">
        <v>13</v>
      </c>
      <c r="V453" s="10">
        <f>SUM(MasterData4[[#This Row],[MntWines]:[MntSweetProducts]])</f>
        <v>787</v>
      </c>
      <c r="W453">
        <v>5</v>
      </c>
    </row>
    <row r="454" spans="1:23" x14ac:dyDescent="0.3">
      <c r="A454">
        <v>2296</v>
      </c>
      <c r="B454">
        <v>1975</v>
      </c>
      <c r="C454" t="s">
        <v>41</v>
      </c>
      <c r="D454" t="s">
        <v>33</v>
      </c>
      <c r="E454" s="2">
        <v>37368</v>
      </c>
      <c r="F454">
        <v>1</v>
      </c>
      <c r="G454">
        <v>0</v>
      </c>
      <c r="H454" s="3">
        <v>41624</v>
      </c>
      <c r="I454">
        <v>4</v>
      </c>
      <c r="J454">
        <v>0</v>
      </c>
      <c r="K454" t="s">
        <v>30</v>
      </c>
      <c r="L454">
        <v>1</v>
      </c>
      <c r="M454">
        <f>2021-MasterData4[[#This Row],[Year_Birth]]</f>
        <v>46</v>
      </c>
      <c r="N454" s="10">
        <v>3</v>
      </c>
      <c r="O454" s="10">
        <v>11</v>
      </c>
      <c r="P454" s="10">
        <v>2</v>
      </c>
      <c r="Q454" s="10">
        <v>2</v>
      </c>
      <c r="R454" s="10">
        <v>2</v>
      </c>
      <c r="S454" s="24">
        <f>MasterData4[[#This Row],[Kidhome]]+MasterData4[[#This Row],[Teenhome]]</f>
        <v>1</v>
      </c>
      <c r="T454" s="53">
        <v>0</v>
      </c>
      <c r="U454" s="53">
        <v>2</v>
      </c>
      <c r="V454" s="10">
        <f>SUM(MasterData4[[#This Row],[MntWines]:[MntSweetProducts]])</f>
        <v>20</v>
      </c>
      <c r="W454">
        <v>4</v>
      </c>
    </row>
    <row r="455" spans="1:23" x14ac:dyDescent="0.3">
      <c r="A455">
        <v>2304</v>
      </c>
      <c r="B455">
        <v>1963</v>
      </c>
      <c r="C455" t="s">
        <v>37</v>
      </c>
      <c r="D455" t="s">
        <v>35</v>
      </c>
      <c r="E455" s="1">
        <v>66313</v>
      </c>
      <c r="F455">
        <v>0</v>
      </c>
      <c r="G455">
        <v>1</v>
      </c>
      <c r="H455" s="3">
        <v>41533</v>
      </c>
      <c r="I455">
        <v>86</v>
      </c>
      <c r="J455">
        <v>0</v>
      </c>
      <c r="K455" t="s">
        <v>43</v>
      </c>
      <c r="L455">
        <v>6</v>
      </c>
      <c r="M455">
        <f>2021-MasterData4[[#This Row],[Year_Birth]]</f>
        <v>58</v>
      </c>
      <c r="N455" s="10">
        <v>625</v>
      </c>
      <c r="O455" s="10">
        <v>99</v>
      </c>
      <c r="P455" s="10">
        <v>10</v>
      </c>
      <c r="Q455" s="10">
        <v>7</v>
      </c>
      <c r="R455" s="10">
        <v>22</v>
      </c>
      <c r="S455" s="24">
        <f>MasterData4[[#This Row],[Kidhome]]+MasterData4[[#This Row],[Teenhome]]</f>
        <v>1</v>
      </c>
      <c r="T455" s="53">
        <v>3</v>
      </c>
      <c r="U455" s="53">
        <v>12</v>
      </c>
      <c r="V455" s="10">
        <f>SUM(MasterData4[[#This Row],[MntWines]:[MntSweetProducts]])</f>
        <v>763</v>
      </c>
      <c r="W455">
        <v>5</v>
      </c>
    </row>
    <row r="456" spans="1:23" x14ac:dyDescent="0.3">
      <c r="A456">
        <v>2308</v>
      </c>
      <c r="B456">
        <v>1954</v>
      </c>
      <c r="C456" t="s">
        <v>28</v>
      </c>
      <c r="D456" t="s">
        <v>33</v>
      </c>
      <c r="E456" s="1">
        <v>46734</v>
      </c>
      <c r="F456">
        <v>0</v>
      </c>
      <c r="G456">
        <v>1</v>
      </c>
      <c r="H456" s="3">
        <v>41231</v>
      </c>
      <c r="I456">
        <v>40</v>
      </c>
      <c r="J456">
        <v>0</v>
      </c>
      <c r="K456" t="s">
        <v>30</v>
      </c>
      <c r="L456">
        <v>6</v>
      </c>
      <c r="M456">
        <f>2021-MasterData4[[#This Row],[Year_Birth]]</f>
        <v>67</v>
      </c>
      <c r="N456" s="10">
        <v>110</v>
      </c>
      <c r="O456" s="10">
        <v>137</v>
      </c>
      <c r="P456" s="10">
        <v>26</v>
      </c>
      <c r="Q456" s="10">
        <v>5</v>
      </c>
      <c r="R456" s="10">
        <v>23</v>
      </c>
      <c r="S456" s="24">
        <f>MasterData4[[#This Row],[Kidhome]]+MasterData4[[#This Row],[Teenhome]]</f>
        <v>1</v>
      </c>
      <c r="T456" s="53">
        <v>1</v>
      </c>
      <c r="U456" s="53">
        <v>5</v>
      </c>
      <c r="V456" s="10">
        <f>SUM(MasterData4[[#This Row],[MntWines]:[MntSweetProducts]])</f>
        <v>301</v>
      </c>
      <c r="W456">
        <v>2</v>
      </c>
    </row>
    <row r="457" spans="1:23" x14ac:dyDescent="0.3">
      <c r="A457">
        <v>2315</v>
      </c>
      <c r="B457">
        <v>1960</v>
      </c>
      <c r="C457" t="s">
        <v>28</v>
      </c>
      <c r="D457" t="s">
        <v>29</v>
      </c>
      <c r="E457" s="1">
        <v>58401</v>
      </c>
      <c r="F457">
        <v>0</v>
      </c>
      <c r="G457">
        <v>1</v>
      </c>
      <c r="H457" s="3">
        <v>41749</v>
      </c>
      <c r="I457">
        <v>55</v>
      </c>
      <c r="J457">
        <v>0</v>
      </c>
      <c r="K457" t="s">
        <v>30</v>
      </c>
      <c r="L457">
        <v>1</v>
      </c>
      <c r="M457">
        <f>2021-MasterData4[[#This Row],[Year_Birth]]</f>
        <v>61</v>
      </c>
      <c r="N457" s="10">
        <v>10</v>
      </c>
      <c r="O457" s="10">
        <v>11</v>
      </c>
      <c r="P457" s="10">
        <v>17</v>
      </c>
      <c r="Q457" s="10">
        <v>0</v>
      </c>
      <c r="R457" s="10">
        <v>29</v>
      </c>
      <c r="S457" s="24">
        <f>MasterData4[[#This Row],[Kidhome]]+MasterData4[[#This Row],[Teenhome]]</f>
        <v>1</v>
      </c>
      <c r="T457" s="53">
        <v>2</v>
      </c>
      <c r="U457" s="53">
        <v>2</v>
      </c>
      <c r="V457" s="10">
        <f>SUM(MasterData4[[#This Row],[MntWines]:[MntSweetProducts]])</f>
        <v>67</v>
      </c>
      <c r="W457">
        <v>2</v>
      </c>
    </row>
    <row r="458" spans="1:23" x14ac:dyDescent="0.3">
      <c r="A458">
        <v>2320</v>
      </c>
      <c r="B458">
        <v>1978</v>
      </c>
      <c r="C458" t="s">
        <v>38</v>
      </c>
      <c r="D458" t="s">
        <v>33</v>
      </c>
      <c r="E458" s="1">
        <v>47025</v>
      </c>
      <c r="F458">
        <v>0</v>
      </c>
      <c r="G458">
        <v>1</v>
      </c>
      <c r="H458" s="3">
        <v>41529</v>
      </c>
      <c r="I458">
        <v>98</v>
      </c>
      <c r="J458">
        <v>0</v>
      </c>
      <c r="K458" t="s">
        <v>30</v>
      </c>
      <c r="L458">
        <v>11</v>
      </c>
      <c r="M458">
        <f>2021-MasterData4[[#This Row],[Year_Birth]]</f>
        <v>43</v>
      </c>
      <c r="N458" s="10">
        <v>508</v>
      </c>
      <c r="O458" s="10">
        <v>59</v>
      </c>
      <c r="P458" s="10">
        <v>23</v>
      </c>
      <c r="Q458" s="10">
        <v>11</v>
      </c>
      <c r="R458" s="10">
        <v>5</v>
      </c>
      <c r="S458" s="24">
        <f>MasterData4[[#This Row],[Kidhome]]+MasterData4[[#This Row],[Teenhome]]</f>
        <v>1</v>
      </c>
      <c r="T458" s="53">
        <v>1</v>
      </c>
      <c r="U458" s="53">
        <v>6</v>
      </c>
      <c r="V458" s="10">
        <f>SUM(MasterData4[[#This Row],[MntWines]:[MntSweetProducts]])</f>
        <v>606</v>
      </c>
      <c r="W458">
        <v>3</v>
      </c>
    </row>
    <row r="459" spans="1:23" x14ac:dyDescent="0.3">
      <c r="A459">
        <v>2324</v>
      </c>
      <c r="B459">
        <v>1972</v>
      </c>
      <c r="C459" t="s">
        <v>28</v>
      </c>
      <c r="D459" t="s">
        <v>35</v>
      </c>
      <c r="E459" s="1">
        <v>77044</v>
      </c>
      <c r="F459">
        <v>0</v>
      </c>
      <c r="G459">
        <v>1</v>
      </c>
      <c r="H459" s="3">
        <v>41574</v>
      </c>
      <c r="I459">
        <v>12</v>
      </c>
      <c r="J459">
        <v>0</v>
      </c>
      <c r="K459" t="s">
        <v>30</v>
      </c>
      <c r="L459">
        <v>7</v>
      </c>
      <c r="M459">
        <f>2021-MasterData4[[#This Row],[Year_Birth]]</f>
        <v>49</v>
      </c>
      <c r="N459" s="10">
        <v>625</v>
      </c>
      <c r="O459" s="10">
        <v>242</v>
      </c>
      <c r="P459" s="10">
        <v>50</v>
      </c>
      <c r="Q459" s="10">
        <v>38</v>
      </c>
      <c r="R459" s="10">
        <v>34</v>
      </c>
      <c r="S459" s="24">
        <f>MasterData4[[#This Row],[Kidhome]]+MasterData4[[#This Row],[Teenhome]]</f>
        <v>1</v>
      </c>
      <c r="T459" s="53">
        <v>11</v>
      </c>
      <c r="U459" s="53">
        <v>11</v>
      </c>
      <c r="V459" s="10">
        <f>SUM(MasterData4[[#This Row],[MntWines]:[MntSweetProducts]])</f>
        <v>989</v>
      </c>
      <c r="W459">
        <v>2</v>
      </c>
    </row>
    <row r="460" spans="1:23" x14ac:dyDescent="0.3">
      <c r="A460">
        <v>2326</v>
      </c>
      <c r="B460">
        <v>1990</v>
      </c>
      <c r="C460" t="s">
        <v>28</v>
      </c>
      <c r="D460" t="s">
        <v>33</v>
      </c>
      <c r="E460" s="1">
        <v>18929</v>
      </c>
      <c r="F460">
        <v>0</v>
      </c>
      <c r="G460">
        <v>0</v>
      </c>
      <c r="H460" s="3">
        <v>41321</v>
      </c>
      <c r="I460">
        <v>15</v>
      </c>
      <c r="J460">
        <v>0</v>
      </c>
      <c r="K460" t="s">
        <v>30</v>
      </c>
      <c r="L460">
        <v>1</v>
      </c>
      <c r="M460">
        <f>2021-MasterData4[[#This Row],[Year_Birth]]</f>
        <v>31</v>
      </c>
      <c r="N460" s="10">
        <v>32</v>
      </c>
      <c r="O460" s="10">
        <v>8</v>
      </c>
      <c r="P460" s="10">
        <v>23</v>
      </c>
      <c r="Q460" s="10">
        <v>0</v>
      </c>
      <c r="R460" s="10">
        <v>4</v>
      </c>
      <c r="S460" s="24">
        <f>MasterData4[[#This Row],[Kidhome]]+MasterData4[[#This Row],[Teenhome]]</f>
        <v>0</v>
      </c>
      <c r="T460" s="53">
        <v>0</v>
      </c>
      <c r="U460" s="53">
        <v>4</v>
      </c>
      <c r="V460" s="10">
        <f>SUM(MasterData4[[#This Row],[MntWines]:[MntSweetProducts]])</f>
        <v>67</v>
      </c>
      <c r="W460">
        <v>2</v>
      </c>
    </row>
    <row r="461" spans="1:23" x14ac:dyDescent="0.3">
      <c r="A461">
        <v>2337</v>
      </c>
      <c r="B461">
        <v>1971</v>
      </c>
      <c r="C461" t="s">
        <v>28</v>
      </c>
      <c r="D461" t="s">
        <v>29</v>
      </c>
      <c r="E461" s="1">
        <v>29819</v>
      </c>
      <c r="F461">
        <v>1</v>
      </c>
      <c r="G461">
        <v>0</v>
      </c>
      <c r="H461" s="3">
        <v>41571</v>
      </c>
      <c r="I461">
        <v>77</v>
      </c>
      <c r="J461">
        <v>0</v>
      </c>
      <c r="K461" t="s">
        <v>30</v>
      </c>
      <c r="L461">
        <v>3</v>
      </c>
      <c r="M461">
        <f>2021-MasterData4[[#This Row],[Year_Birth]]</f>
        <v>50</v>
      </c>
      <c r="N461" s="10">
        <v>9</v>
      </c>
      <c r="O461" s="10">
        <v>24</v>
      </c>
      <c r="P461" s="10">
        <v>2</v>
      </c>
      <c r="Q461" s="10">
        <v>1</v>
      </c>
      <c r="R461" s="10">
        <v>1</v>
      </c>
      <c r="S461" s="24">
        <f>MasterData4[[#This Row],[Kidhome]]+MasterData4[[#This Row],[Teenhome]]</f>
        <v>1</v>
      </c>
      <c r="T461" s="53">
        <v>0</v>
      </c>
      <c r="U461" s="53">
        <v>3</v>
      </c>
      <c r="V461" s="10">
        <f>SUM(MasterData4[[#This Row],[MntWines]:[MntSweetProducts]])</f>
        <v>37</v>
      </c>
      <c r="W461">
        <v>2</v>
      </c>
    </row>
    <row r="462" spans="1:23" x14ac:dyDescent="0.3">
      <c r="A462">
        <v>2345</v>
      </c>
      <c r="B462">
        <v>1982</v>
      </c>
      <c r="C462" t="s">
        <v>37</v>
      </c>
      <c r="D462" t="s">
        <v>35</v>
      </c>
      <c r="E462" s="1">
        <v>70038</v>
      </c>
      <c r="F462">
        <v>0</v>
      </c>
      <c r="G462">
        <v>0</v>
      </c>
      <c r="H462" s="3">
        <v>41572</v>
      </c>
      <c r="I462">
        <v>54</v>
      </c>
      <c r="J462">
        <v>0</v>
      </c>
      <c r="K462" t="s">
        <v>36</v>
      </c>
      <c r="L462">
        <v>4</v>
      </c>
      <c r="M462">
        <f>2021-MasterData4[[#This Row],[Year_Birth]]</f>
        <v>39</v>
      </c>
      <c r="N462" s="10">
        <v>587</v>
      </c>
      <c r="O462" s="10">
        <v>348</v>
      </c>
      <c r="P462" s="10">
        <v>71</v>
      </c>
      <c r="Q462" s="10">
        <v>54</v>
      </c>
      <c r="R462" s="10">
        <v>54</v>
      </c>
      <c r="S462" s="24">
        <f>MasterData4[[#This Row],[Kidhome]]+MasterData4[[#This Row],[Teenhome]]</f>
        <v>0</v>
      </c>
      <c r="T462" s="53">
        <v>4</v>
      </c>
      <c r="U462" s="53">
        <v>8</v>
      </c>
      <c r="V462" s="10">
        <f>SUM(MasterData4[[#This Row],[MntWines]:[MntSweetProducts]])</f>
        <v>1114</v>
      </c>
      <c r="W462">
        <v>5</v>
      </c>
    </row>
    <row r="463" spans="1:23" x14ac:dyDescent="0.3">
      <c r="A463">
        <v>2350</v>
      </c>
      <c r="B463">
        <v>1972</v>
      </c>
      <c r="C463" t="s">
        <v>28</v>
      </c>
      <c r="D463" t="s">
        <v>33</v>
      </c>
      <c r="E463" s="1">
        <v>59666</v>
      </c>
      <c r="F463">
        <v>1</v>
      </c>
      <c r="G463">
        <v>1</v>
      </c>
      <c r="H463" s="3">
        <v>41355</v>
      </c>
      <c r="I463">
        <v>87</v>
      </c>
      <c r="J463">
        <v>0</v>
      </c>
      <c r="K463" t="s">
        <v>32</v>
      </c>
      <c r="L463">
        <v>3</v>
      </c>
      <c r="M463">
        <f>2021-MasterData4[[#This Row],[Year_Birth]]</f>
        <v>49</v>
      </c>
      <c r="N463" s="10">
        <v>623</v>
      </c>
      <c r="O463" s="10">
        <v>178</v>
      </c>
      <c r="P463" s="10">
        <v>23</v>
      </c>
      <c r="Q463" s="10">
        <v>53</v>
      </c>
      <c r="R463" s="10">
        <v>17</v>
      </c>
      <c r="S463" s="24">
        <f>MasterData4[[#This Row],[Kidhome]]+MasterData4[[#This Row],[Teenhome]]</f>
        <v>2</v>
      </c>
      <c r="T463" s="53">
        <v>2</v>
      </c>
      <c r="U463" s="53">
        <v>8</v>
      </c>
      <c r="V463" s="10">
        <f>SUM(MasterData4[[#This Row],[MntWines]:[MntSweetProducts]])</f>
        <v>894</v>
      </c>
      <c r="W463">
        <v>2</v>
      </c>
    </row>
    <row r="464" spans="1:23" x14ac:dyDescent="0.3">
      <c r="A464">
        <v>2371</v>
      </c>
      <c r="B464">
        <v>1972</v>
      </c>
      <c r="C464" t="s">
        <v>28</v>
      </c>
      <c r="D464" t="s">
        <v>33</v>
      </c>
      <c r="E464" s="1">
        <v>33622</v>
      </c>
      <c r="F464">
        <v>1</v>
      </c>
      <c r="G464">
        <v>1</v>
      </c>
      <c r="H464" s="3">
        <v>41377</v>
      </c>
      <c r="I464">
        <v>22</v>
      </c>
      <c r="J464">
        <v>0</v>
      </c>
      <c r="K464" t="s">
        <v>39</v>
      </c>
      <c r="L464">
        <v>2</v>
      </c>
      <c r="M464">
        <f>2021-MasterData4[[#This Row],[Year_Birth]]</f>
        <v>49</v>
      </c>
      <c r="N464" s="10">
        <v>39</v>
      </c>
      <c r="O464" s="10">
        <v>22</v>
      </c>
      <c r="P464" s="10">
        <v>3</v>
      </c>
      <c r="Q464" s="10">
        <v>1</v>
      </c>
      <c r="R464" s="10">
        <v>4</v>
      </c>
      <c r="S464" s="24">
        <f>MasterData4[[#This Row],[Kidhome]]+MasterData4[[#This Row],[Teenhome]]</f>
        <v>2</v>
      </c>
      <c r="T464" s="53">
        <v>0</v>
      </c>
      <c r="U464" s="53">
        <v>4</v>
      </c>
      <c r="V464" s="10">
        <f>SUM(MasterData4[[#This Row],[MntWines]:[MntSweetProducts]])</f>
        <v>69</v>
      </c>
      <c r="W464">
        <v>2</v>
      </c>
    </row>
    <row r="465" spans="1:23" x14ac:dyDescent="0.3">
      <c r="A465">
        <v>2375</v>
      </c>
      <c r="B465">
        <v>1972</v>
      </c>
      <c r="C465" t="s">
        <v>28</v>
      </c>
      <c r="D465" t="s">
        <v>35</v>
      </c>
      <c r="E465" s="1">
        <v>30261</v>
      </c>
      <c r="F465">
        <v>1</v>
      </c>
      <c r="G465">
        <v>2</v>
      </c>
      <c r="H465" s="3">
        <v>41177</v>
      </c>
      <c r="I465">
        <v>75</v>
      </c>
      <c r="J465">
        <v>0</v>
      </c>
      <c r="K465" t="s">
        <v>30</v>
      </c>
      <c r="L465">
        <v>0</v>
      </c>
      <c r="M465">
        <f>2021-MasterData4[[#This Row],[Year_Birth]]</f>
        <v>49</v>
      </c>
      <c r="N465" s="10">
        <v>8</v>
      </c>
      <c r="O465" s="10">
        <v>5</v>
      </c>
      <c r="P465" s="10">
        <v>0</v>
      </c>
      <c r="Q465" s="10">
        <v>0</v>
      </c>
      <c r="R465" s="10">
        <v>3</v>
      </c>
      <c r="S465" s="24">
        <f>MasterData4[[#This Row],[Kidhome]]+MasterData4[[#This Row],[Teenhome]]</f>
        <v>3</v>
      </c>
      <c r="T465" s="53">
        <v>0</v>
      </c>
      <c r="U465" s="53">
        <v>3</v>
      </c>
      <c r="V465" s="10">
        <f>SUM(MasterData4[[#This Row],[MntWines]:[MntSweetProducts]])</f>
        <v>16</v>
      </c>
      <c r="W465">
        <v>2</v>
      </c>
    </row>
    <row r="466" spans="1:23" x14ac:dyDescent="0.3">
      <c r="A466">
        <v>2379</v>
      </c>
      <c r="B466">
        <v>1953</v>
      </c>
      <c r="C466" t="s">
        <v>28</v>
      </c>
      <c r="D466" t="s">
        <v>31</v>
      </c>
      <c r="E466" s="1">
        <v>69267</v>
      </c>
      <c r="F466">
        <v>0</v>
      </c>
      <c r="G466">
        <v>0</v>
      </c>
      <c r="H466" s="3">
        <v>41174</v>
      </c>
      <c r="I466">
        <v>31</v>
      </c>
      <c r="J466">
        <v>0</v>
      </c>
      <c r="K466" t="s">
        <v>43</v>
      </c>
      <c r="L466">
        <v>3</v>
      </c>
      <c r="M466">
        <f>2021-MasterData4[[#This Row],[Year_Birth]]</f>
        <v>68</v>
      </c>
      <c r="N466" s="10">
        <v>778</v>
      </c>
      <c r="O466" s="10">
        <v>499</v>
      </c>
      <c r="P466" s="10">
        <v>95</v>
      </c>
      <c r="Q466" s="10">
        <v>44</v>
      </c>
      <c r="R466" s="10">
        <v>73</v>
      </c>
      <c r="S466" s="24">
        <f>MasterData4[[#This Row],[Kidhome]]+MasterData4[[#This Row],[Teenhome]]</f>
        <v>0</v>
      </c>
      <c r="T466" s="53">
        <v>4</v>
      </c>
      <c r="U466" s="53">
        <v>5</v>
      </c>
      <c r="V466" s="10">
        <f>SUM(MasterData4[[#This Row],[MntWines]:[MntSweetProducts]])</f>
        <v>1489</v>
      </c>
      <c r="W466">
        <v>2</v>
      </c>
    </row>
    <row r="467" spans="1:23" x14ac:dyDescent="0.3">
      <c r="A467">
        <v>2387</v>
      </c>
      <c r="B467">
        <v>1952</v>
      </c>
      <c r="C467" t="s">
        <v>41</v>
      </c>
      <c r="D467" t="s">
        <v>35</v>
      </c>
      <c r="E467" s="1">
        <v>43776</v>
      </c>
      <c r="F467">
        <v>1</v>
      </c>
      <c r="G467">
        <v>1</v>
      </c>
      <c r="H467" s="3">
        <v>41308</v>
      </c>
      <c r="I467">
        <v>9</v>
      </c>
      <c r="J467">
        <v>0</v>
      </c>
      <c r="K467" t="s">
        <v>43</v>
      </c>
      <c r="L467">
        <v>5</v>
      </c>
      <c r="M467">
        <f>2021-MasterData4[[#This Row],[Year_Birth]]</f>
        <v>69</v>
      </c>
      <c r="N467" s="10">
        <v>177</v>
      </c>
      <c r="O467" s="10">
        <v>71</v>
      </c>
      <c r="P467" s="10">
        <v>3</v>
      </c>
      <c r="Q467" s="10">
        <v>2</v>
      </c>
      <c r="R467" s="10">
        <v>2</v>
      </c>
      <c r="S467" s="24">
        <f>MasterData4[[#This Row],[Kidhome]]+MasterData4[[#This Row],[Teenhome]]</f>
        <v>2</v>
      </c>
      <c r="T467" s="53">
        <v>2</v>
      </c>
      <c r="U467" s="53">
        <v>4</v>
      </c>
      <c r="V467" s="10">
        <f>SUM(MasterData4[[#This Row],[MntWines]:[MntSweetProducts]])</f>
        <v>255</v>
      </c>
      <c r="W467">
        <v>4</v>
      </c>
    </row>
    <row r="468" spans="1:23" x14ac:dyDescent="0.3">
      <c r="A468">
        <v>2392</v>
      </c>
      <c r="B468">
        <v>1972</v>
      </c>
      <c r="C468" t="s">
        <v>28</v>
      </c>
      <c r="D468" t="s">
        <v>33</v>
      </c>
      <c r="E468" s="1">
        <v>40321</v>
      </c>
      <c r="F468">
        <v>1</v>
      </c>
      <c r="G468">
        <v>1</v>
      </c>
      <c r="H468" s="3">
        <v>41484</v>
      </c>
      <c r="I468">
        <v>59</v>
      </c>
      <c r="J468">
        <v>0</v>
      </c>
      <c r="K468" t="s">
        <v>30</v>
      </c>
      <c r="L468">
        <v>3</v>
      </c>
      <c r="M468">
        <f>2021-MasterData4[[#This Row],[Year_Birth]]</f>
        <v>49</v>
      </c>
      <c r="N468" s="10">
        <v>44</v>
      </c>
      <c r="O468" s="10">
        <v>21</v>
      </c>
      <c r="P468" s="10">
        <v>6</v>
      </c>
      <c r="Q468" s="10">
        <v>4</v>
      </c>
      <c r="R468" s="10">
        <v>0</v>
      </c>
      <c r="S468" s="24">
        <f>MasterData4[[#This Row],[Kidhome]]+MasterData4[[#This Row],[Teenhome]]</f>
        <v>2</v>
      </c>
      <c r="T468" s="53">
        <v>0</v>
      </c>
      <c r="U468" s="53">
        <v>3</v>
      </c>
      <c r="V468" s="10">
        <f>SUM(MasterData4[[#This Row],[MntWines]:[MntSweetProducts]])</f>
        <v>75</v>
      </c>
      <c r="W468">
        <v>2</v>
      </c>
    </row>
    <row r="469" spans="1:23" x14ac:dyDescent="0.3">
      <c r="A469">
        <v>2404</v>
      </c>
      <c r="B469">
        <v>1976</v>
      </c>
      <c r="C469" t="s">
        <v>28</v>
      </c>
      <c r="D469" t="s">
        <v>33</v>
      </c>
      <c r="E469" s="2">
        <v>53359</v>
      </c>
      <c r="F469">
        <v>1</v>
      </c>
      <c r="G469">
        <v>1</v>
      </c>
      <c r="H469" s="3">
        <v>41421</v>
      </c>
      <c r="I469">
        <v>4</v>
      </c>
      <c r="J469">
        <v>0</v>
      </c>
      <c r="K469" t="s">
        <v>34</v>
      </c>
      <c r="L469">
        <v>5</v>
      </c>
      <c r="M469">
        <f>2021-MasterData4[[#This Row],[Year_Birth]]</f>
        <v>45</v>
      </c>
      <c r="N469" s="10">
        <v>173</v>
      </c>
      <c r="O469" s="10">
        <v>30</v>
      </c>
      <c r="P469" s="10">
        <v>3</v>
      </c>
      <c r="Q469" s="10">
        <v>4</v>
      </c>
      <c r="R469" s="10">
        <v>6</v>
      </c>
      <c r="S469" s="24">
        <f>MasterData4[[#This Row],[Kidhome]]+MasterData4[[#This Row],[Teenhome]]</f>
        <v>2</v>
      </c>
      <c r="T469" s="53">
        <v>1</v>
      </c>
      <c r="U469" s="53">
        <v>4</v>
      </c>
      <c r="V469" s="10">
        <f>SUM(MasterData4[[#This Row],[MntWines]:[MntSweetProducts]])</f>
        <v>216</v>
      </c>
      <c r="W469">
        <v>2</v>
      </c>
    </row>
    <row r="470" spans="1:23" x14ac:dyDescent="0.3">
      <c r="A470">
        <v>2406</v>
      </c>
      <c r="B470">
        <v>1949</v>
      </c>
      <c r="C470" t="s">
        <v>28</v>
      </c>
      <c r="D470" t="s">
        <v>35</v>
      </c>
      <c r="E470" s="1">
        <v>54591</v>
      </c>
      <c r="F470">
        <v>0</v>
      </c>
      <c r="G470">
        <v>1</v>
      </c>
      <c r="H470" s="3">
        <v>41491</v>
      </c>
      <c r="I470">
        <v>63</v>
      </c>
      <c r="J470">
        <v>0</v>
      </c>
      <c r="K470" t="s">
        <v>36</v>
      </c>
      <c r="L470">
        <v>6</v>
      </c>
      <c r="M470">
        <f>2021-MasterData4[[#This Row],[Year_Birth]]</f>
        <v>72</v>
      </c>
      <c r="N470" s="10">
        <v>376</v>
      </c>
      <c r="O470" s="10">
        <v>94</v>
      </c>
      <c r="P470" s="10">
        <v>12</v>
      </c>
      <c r="Q470" s="10">
        <v>4</v>
      </c>
      <c r="R470" s="10">
        <v>9</v>
      </c>
      <c r="S470" s="24">
        <f>MasterData4[[#This Row],[Kidhome]]+MasterData4[[#This Row],[Teenhome]]</f>
        <v>1</v>
      </c>
      <c r="T470" s="53">
        <v>2</v>
      </c>
      <c r="U470" s="53">
        <v>8</v>
      </c>
      <c r="V470" s="10">
        <f>SUM(MasterData4[[#This Row],[MntWines]:[MntSweetProducts]])</f>
        <v>495</v>
      </c>
      <c r="W470">
        <v>2</v>
      </c>
    </row>
    <row r="471" spans="1:23" x14ac:dyDescent="0.3">
      <c r="A471">
        <v>2407</v>
      </c>
      <c r="B471">
        <v>1982</v>
      </c>
      <c r="C471" t="s">
        <v>28</v>
      </c>
      <c r="D471" t="s">
        <v>33</v>
      </c>
      <c r="E471" s="1">
        <v>69109</v>
      </c>
      <c r="F471">
        <v>0</v>
      </c>
      <c r="G471">
        <v>0</v>
      </c>
      <c r="H471" s="3">
        <v>41222</v>
      </c>
      <c r="I471">
        <v>10</v>
      </c>
      <c r="J471">
        <v>0</v>
      </c>
      <c r="K471" t="s">
        <v>34</v>
      </c>
      <c r="L471">
        <v>6</v>
      </c>
      <c r="M471">
        <f>2021-MasterData4[[#This Row],[Year_Birth]]</f>
        <v>39</v>
      </c>
      <c r="N471" s="10">
        <v>823</v>
      </c>
      <c r="O471" s="10">
        <v>459</v>
      </c>
      <c r="P471" s="10">
        <v>124</v>
      </c>
      <c r="Q471" s="10">
        <v>25</v>
      </c>
      <c r="R471" s="10">
        <v>29</v>
      </c>
      <c r="S471" s="24">
        <f>MasterData4[[#This Row],[Kidhome]]+MasterData4[[#This Row],[Teenhome]]</f>
        <v>0</v>
      </c>
      <c r="T471" s="53">
        <v>6</v>
      </c>
      <c r="U471" s="53">
        <v>7</v>
      </c>
      <c r="V471" s="10">
        <f>SUM(MasterData4[[#This Row],[MntWines]:[MntSweetProducts]])</f>
        <v>1460</v>
      </c>
      <c r="W471">
        <v>2</v>
      </c>
    </row>
    <row r="472" spans="1:23" x14ac:dyDescent="0.3">
      <c r="A472">
        <v>2408</v>
      </c>
      <c r="B472">
        <v>1976</v>
      </c>
      <c r="C472" t="s">
        <v>28</v>
      </c>
      <c r="D472" t="s">
        <v>33</v>
      </c>
      <c r="E472" s="1">
        <v>58597</v>
      </c>
      <c r="F472">
        <v>1</v>
      </c>
      <c r="G472">
        <v>1</v>
      </c>
      <c r="H472" s="3">
        <v>41233</v>
      </c>
      <c r="I472">
        <v>20</v>
      </c>
      <c r="J472">
        <v>0</v>
      </c>
      <c r="K472" t="s">
        <v>40</v>
      </c>
      <c r="L472">
        <v>7</v>
      </c>
      <c r="M472">
        <f>2021-MasterData4[[#This Row],[Year_Birth]]</f>
        <v>45</v>
      </c>
      <c r="N472" s="10">
        <v>490</v>
      </c>
      <c r="O472" s="10">
        <v>184</v>
      </c>
      <c r="P472" s="10">
        <v>10</v>
      </c>
      <c r="Q472" s="10">
        <v>0</v>
      </c>
      <c r="R472" s="10">
        <v>28</v>
      </c>
      <c r="S472" s="24">
        <f>MasterData4[[#This Row],[Kidhome]]+MasterData4[[#This Row],[Teenhome]]</f>
        <v>2</v>
      </c>
      <c r="T472" s="53">
        <v>4</v>
      </c>
      <c r="U472" s="53">
        <v>9</v>
      </c>
      <c r="V472" s="10">
        <f>SUM(MasterData4[[#This Row],[MntWines]:[MntSweetProducts]])</f>
        <v>712</v>
      </c>
      <c r="W472">
        <v>2</v>
      </c>
    </row>
    <row r="473" spans="1:23" x14ac:dyDescent="0.3">
      <c r="A473">
        <v>2410</v>
      </c>
      <c r="B473">
        <v>1969</v>
      </c>
      <c r="C473" t="s">
        <v>28</v>
      </c>
      <c r="D473" t="s">
        <v>31</v>
      </c>
      <c r="E473" s="1">
        <v>81657</v>
      </c>
      <c r="F473">
        <v>0</v>
      </c>
      <c r="G473">
        <v>0</v>
      </c>
      <c r="H473" s="3">
        <v>41661</v>
      </c>
      <c r="I473">
        <v>69</v>
      </c>
      <c r="J473">
        <v>0</v>
      </c>
      <c r="K473" t="s">
        <v>30</v>
      </c>
      <c r="L473">
        <v>3</v>
      </c>
      <c r="M473">
        <f>2021-MasterData4[[#This Row],[Year_Birth]]</f>
        <v>52</v>
      </c>
      <c r="N473" s="10">
        <v>364</v>
      </c>
      <c r="O473" s="10">
        <v>425</v>
      </c>
      <c r="P473" s="10">
        <v>158</v>
      </c>
      <c r="Q473" s="10">
        <v>40</v>
      </c>
      <c r="R473" s="10">
        <v>60</v>
      </c>
      <c r="S473" s="24">
        <f>MasterData4[[#This Row],[Kidhome]]+MasterData4[[#This Row],[Teenhome]]</f>
        <v>0</v>
      </c>
      <c r="T473" s="53">
        <v>4</v>
      </c>
      <c r="U473" s="53">
        <v>8</v>
      </c>
      <c r="V473" s="10">
        <f>SUM(MasterData4[[#This Row],[MntWines]:[MntSweetProducts]])</f>
        <v>1047</v>
      </c>
      <c r="W473">
        <v>2</v>
      </c>
    </row>
    <row r="474" spans="1:23" x14ac:dyDescent="0.3">
      <c r="A474">
        <v>2415</v>
      </c>
      <c r="B474">
        <v>1962</v>
      </c>
      <c r="C474" t="s">
        <v>28</v>
      </c>
      <c r="D474" t="s">
        <v>35</v>
      </c>
      <c r="E474" s="1">
        <v>62568</v>
      </c>
      <c r="F474">
        <v>0</v>
      </c>
      <c r="G474">
        <v>1</v>
      </c>
      <c r="H474" s="3">
        <v>41736</v>
      </c>
      <c r="I474">
        <v>99</v>
      </c>
      <c r="J474">
        <v>0</v>
      </c>
      <c r="K474" t="s">
        <v>30</v>
      </c>
      <c r="L474">
        <v>5</v>
      </c>
      <c r="M474">
        <f>2021-MasterData4[[#This Row],[Year_Birth]]</f>
        <v>59</v>
      </c>
      <c r="N474" s="10">
        <v>362</v>
      </c>
      <c r="O474" s="10">
        <v>398</v>
      </c>
      <c r="P474" s="10">
        <v>80</v>
      </c>
      <c r="Q474" s="10">
        <v>17</v>
      </c>
      <c r="R474" s="10">
        <v>35</v>
      </c>
      <c r="S474" s="24">
        <f>MasterData4[[#This Row],[Kidhome]]+MasterData4[[#This Row],[Teenhome]]</f>
        <v>1</v>
      </c>
      <c r="T474" s="53">
        <v>3</v>
      </c>
      <c r="U474" s="53">
        <v>5</v>
      </c>
      <c r="V474" s="10">
        <f>SUM(MasterData4[[#This Row],[MntWines]:[MntSweetProducts]])</f>
        <v>892</v>
      </c>
      <c r="W474">
        <v>2</v>
      </c>
    </row>
    <row r="475" spans="1:23" x14ac:dyDescent="0.3">
      <c r="A475">
        <v>2416</v>
      </c>
      <c r="B475">
        <v>1969</v>
      </c>
      <c r="C475" t="s">
        <v>37</v>
      </c>
      <c r="D475" t="s">
        <v>31</v>
      </c>
      <c r="E475" s="1">
        <v>66582</v>
      </c>
      <c r="F475">
        <v>0</v>
      </c>
      <c r="G475">
        <v>0</v>
      </c>
      <c r="H475" s="3">
        <v>41701</v>
      </c>
      <c r="I475">
        <v>83</v>
      </c>
      <c r="J475">
        <v>0</v>
      </c>
      <c r="K475" t="s">
        <v>30</v>
      </c>
      <c r="L475">
        <v>2</v>
      </c>
      <c r="M475">
        <f>2021-MasterData4[[#This Row],[Year_Birth]]</f>
        <v>52</v>
      </c>
      <c r="N475" s="10">
        <v>789</v>
      </c>
      <c r="O475" s="10">
        <v>420</v>
      </c>
      <c r="P475" s="10">
        <v>16</v>
      </c>
      <c r="Q475" s="10">
        <v>25</v>
      </c>
      <c r="R475" s="10">
        <v>38</v>
      </c>
      <c r="S475" s="24">
        <f>MasterData4[[#This Row],[Kidhome]]+MasterData4[[#This Row],[Teenhome]]</f>
        <v>0</v>
      </c>
      <c r="T475" s="53">
        <v>8</v>
      </c>
      <c r="U475" s="53">
        <v>9</v>
      </c>
      <c r="V475" s="10">
        <f>SUM(MasterData4[[#This Row],[MntWines]:[MntSweetProducts]])</f>
        <v>1288</v>
      </c>
      <c r="W475">
        <v>5</v>
      </c>
    </row>
    <row r="476" spans="1:23" x14ac:dyDescent="0.3">
      <c r="A476">
        <v>2426</v>
      </c>
      <c r="B476">
        <v>1964</v>
      </c>
      <c r="C476" t="s">
        <v>37</v>
      </c>
      <c r="D476" t="s">
        <v>29</v>
      </c>
      <c r="E476" s="1">
        <v>78825</v>
      </c>
      <c r="F476">
        <v>0</v>
      </c>
      <c r="G476">
        <v>0</v>
      </c>
      <c r="H476" s="3">
        <v>41166</v>
      </c>
      <c r="I476">
        <v>35</v>
      </c>
      <c r="J476">
        <v>0</v>
      </c>
      <c r="K476" t="s">
        <v>30</v>
      </c>
      <c r="L476">
        <v>5</v>
      </c>
      <c r="M476">
        <f>2021-MasterData4[[#This Row],[Year_Birth]]</f>
        <v>57</v>
      </c>
      <c r="N476" s="10">
        <v>483</v>
      </c>
      <c r="O476" s="10">
        <v>114</v>
      </c>
      <c r="P476" s="10">
        <v>169</v>
      </c>
      <c r="Q476" s="10">
        <v>74</v>
      </c>
      <c r="R476" s="10">
        <v>37</v>
      </c>
      <c r="S476" s="24">
        <f>MasterData4[[#This Row],[Kidhome]]+MasterData4[[#This Row],[Teenhome]]</f>
        <v>0</v>
      </c>
      <c r="T476" s="53">
        <v>10</v>
      </c>
      <c r="U476" s="53">
        <v>13</v>
      </c>
      <c r="V476" s="10">
        <f>SUM(MasterData4[[#This Row],[MntWines]:[MntSweetProducts]])</f>
        <v>877</v>
      </c>
      <c r="W476">
        <v>5</v>
      </c>
    </row>
    <row r="477" spans="1:23" x14ac:dyDescent="0.3">
      <c r="A477">
        <v>2428</v>
      </c>
      <c r="B477">
        <v>1970</v>
      </c>
      <c r="C477" t="s">
        <v>28</v>
      </c>
      <c r="D477" t="s">
        <v>33</v>
      </c>
      <c r="E477" s="1">
        <v>28164</v>
      </c>
      <c r="F477">
        <v>1</v>
      </c>
      <c r="G477">
        <v>0</v>
      </c>
      <c r="H477" s="3">
        <v>41398</v>
      </c>
      <c r="I477">
        <v>23</v>
      </c>
      <c r="J477">
        <v>0</v>
      </c>
      <c r="K477" t="s">
        <v>39</v>
      </c>
      <c r="L477">
        <v>2</v>
      </c>
      <c r="M477">
        <f>2021-MasterData4[[#This Row],[Year_Birth]]</f>
        <v>51</v>
      </c>
      <c r="N477" s="10">
        <v>3</v>
      </c>
      <c r="O477" s="10">
        <v>26</v>
      </c>
      <c r="P477" s="10">
        <v>11</v>
      </c>
      <c r="Q477" s="10">
        <v>18</v>
      </c>
      <c r="R477" s="10">
        <v>8</v>
      </c>
      <c r="S477" s="24">
        <f>MasterData4[[#This Row],[Kidhome]]+MasterData4[[#This Row],[Teenhome]]</f>
        <v>1</v>
      </c>
      <c r="T477" s="53">
        <v>0</v>
      </c>
      <c r="U477" s="53">
        <v>4</v>
      </c>
      <c r="V477" s="10">
        <f>SUM(MasterData4[[#This Row],[MntWines]:[MntSweetProducts]])</f>
        <v>66</v>
      </c>
      <c r="W477">
        <v>2</v>
      </c>
    </row>
    <row r="478" spans="1:23" x14ac:dyDescent="0.3">
      <c r="A478">
        <v>2429</v>
      </c>
      <c r="B478">
        <v>1954</v>
      </c>
      <c r="C478" t="s">
        <v>28</v>
      </c>
      <c r="D478" t="s">
        <v>29</v>
      </c>
      <c r="E478" s="2">
        <v>72071</v>
      </c>
      <c r="F478">
        <v>0</v>
      </c>
      <c r="G478">
        <v>1</v>
      </c>
      <c r="H478" s="3">
        <v>41319</v>
      </c>
      <c r="I478">
        <v>4</v>
      </c>
      <c r="J478">
        <v>0</v>
      </c>
      <c r="K478" t="s">
        <v>32</v>
      </c>
      <c r="L478">
        <v>5</v>
      </c>
      <c r="M478">
        <f>2021-MasterData4[[#This Row],[Year_Birth]]</f>
        <v>67</v>
      </c>
      <c r="N478" s="10">
        <v>531</v>
      </c>
      <c r="O478" s="10">
        <v>300</v>
      </c>
      <c r="P478" s="10">
        <v>150</v>
      </c>
      <c r="Q478" s="10">
        <v>69</v>
      </c>
      <c r="R478" s="10">
        <v>138</v>
      </c>
      <c r="S478" s="24">
        <f>MasterData4[[#This Row],[Kidhome]]+MasterData4[[#This Row],[Teenhome]]</f>
        <v>1</v>
      </c>
      <c r="T478" s="53">
        <v>4</v>
      </c>
      <c r="U478" s="53">
        <v>8</v>
      </c>
      <c r="V478" s="10">
        <f>SUM(MasterData4[[#This Row],[MntWines]:[MntSweetProducts]])</f>
        <v>1188</v>
      </c>
      <c r="W478">
        <v>2</v>
      </c>
    </row>
    <row r="479" spans="1:23" x14ac:dyDescent="0.3">
      <c r="A479">
        <v>2431</v>
      </c>
      <c r="B479">
        <v>1990</v>
      </c>
      <c r="C479" t="s">
        <v>28</v>
      </c>
      <c r="D479" t="s">
        <v>33</v>
      </c>
      <c r="E479" s="1">
        <v>18222</v>
      </c>
      <c r="F479">
        <v>0</v>
      </c>
      <c r="G479">
        <v>0</v>
      </c>
      <c r="H479" s="3">
        <v>41274</v>
      </c>
      <c r="I479">
        <v>70</v>
      </c>
      <c r="J479">
        <v>0</v>
      </c>
      <c r="K479" t="s">
        <v>30</v>
      </c>
      <c r="L479">
        <v>2</v>
      </c>
      <c r="M479">
        <f>2021-MasterData4[[#This Row],[Year_Birth]]</f>
        <v>31</v>
      </c>
      <c r="N479" s="10">
        <v>12</v>
      </c>
      <c r="O479" s="10">
        <v>19</v>
      </c>
      <c r="P479" s="10">
        <v>12</v>
      </c>
      <c r="Q479" s="10">
        <v>4</v>
      </c>
      <c r="R479" s="10">
        <v>6</v>
      </c>
      <c r="S479" s="24">
        <f>MasterData4[[#This Row],[Kidhome]]+MasterData4[[#This Row],[Teenhome]]</f>
        <v>0</v>
      </c>
      <c r="T479" s="53">
        <v>0</v>
      </c>
      <c r="U479" s="53">
        <v>3</v>
      </c>
      <c r="V479" s="10">
        <f>SUM(MasterData4[[#This Row],[MntWines]:[MntSweetProducts]])</f>
        <v>53</v>
      </c>
      <c r="W479">
        <v>2</v>
      </c>
    </row>
    <row r="480" spans="1:23" x14ac:dyDescent="0.3">
      <c r="A480">
        <v>2437</v>
      </c>
      <c r="B480">
        <v>1989</v>
      </c>
      <c r="C480" t="s">
        <v>28</v>
      </c>
      <c r="D480" t="s">
        <v>33</v>
      </c>
      <c r="F480">
        <v>0</v>
      </c>
      <c r="G480">
        <v>0</v>
      </c>
      <c r="H480" s="3">
        <v>41428</v>
      </c>
      <c r="I480">
        <v>69</v>
      </c>
      <c r="J480">
        <v>0</v>
      </c>
      <c r="K480" t="s">
        <v>30</v>
      </c>
      <c r="L480">
        <v>6</v>
      </c>
      <c r="M480">
        <f>2021-MasterData4[[#This Row],[Year_Birth]]</f>
        <v>32</v>
      </c>
      <c r="N480" s="10">
        <v>861</v>
      </c>
      <c r="O480" s="10">
        <v>461</v>
      </c>
      <c r="P480" s="10">
        <v>60</v>
      </c>
      <c r="Q480" s="10">
        <v>138</v>
      </c>
      <c r="R480" s="10">
        <v>30</v>
      </c>
      <c r="S480" s="24">
        <f>MasterData4[[#This Row],[Kidhome]]+MasterData4[[#This Row],[Teenhome]]</f>
        <v>0</v>
      </c>
      <c r="T480" s="53">
        <v>5</v>
      </c>
      <c r="U480" s="53">
        <v>12</v>
      </c>
      <c r="V480" s="10">
        <f>SUM(MasterData4[[#This Row],[MntWines]:[MntSweetProducts]])</f>
        <v>1550</v>
      </c>
      <c r="W480">
        <v>2</v>
      </c>
    </row>
    <row r="481" spans="1:23" x14ac:dyDescent="0.3">
      <c r="A481">
        <v>2445</v>
      </c>
      <c r="B481">
        <v>1974</v>
      </c>
      <c r="C481" t="s">
        <v>37</v>
      </c>
      <c r="D481" t="s">
        <v>35</v>
      </c>
      <c r="E481" s="1">
        <v>28440</v>
      </c>
      <c r="F481">
        <v>1</v>
      </c>
      <c r="G481">
        <v>0</v>
      </c>
      <c r="H481" s="3">
        <v>41462</v>
      </c>
      <c r="I481">
        <v>87</v>
      </c>
      <c r="J481">
        <v>0</v>
      </c>
      <c r="K481" t="s">
        <v>30</v>
      </c>
      <c r="L481">
        <v>2</v>
      </c>
      <c r="M481">
        <f>2021-MasterData4[[#This Row],[Year_Birth]]</f>
        <v>47</v>
      </c>
      <c r="N481" s="10">
        <v>38</v>
      </c>
      <c r="O481" s="10">
        <v>24</v>
      </c>
      <c r="P481" s="10">
        <v>0</v>
      </c>
      <c r="Q481" s="10">
        <v>1</v>
      </c>
      <c r="R481" s="10">
        <v>0</v>
      </c>
      <c r="S481" s="24">
        <f>MasterData4[[#This Row],[Kidhome]]+MasterData4[[#This Row],[Teenhome]]</f>
        <v>1</v>
      </c>
      <c r="T481" s="53">
        <v>0</v>
      </c>
      <c r="U481" s="53">
        <v>3</v>
      </c>
      <c r="V481" s="10">
        <f>SUM(MasterData4[[#This Row],[MntWines]:[MntSweetProducts]])</f>
        <v>63</v>
      </c>
      <c r="W481">
        <v>5</v>
      </c>
    </row>
    <row r="482" spans="1:23" x14ac:dyDescent="0.3">
      <c r="A482">
        <v>2447</v>
      </c>
      <c r="B482">
        <v>1979</v>
      </c>
      <c r="C482" t="s">
        <v>28</v>
      </c>
      <c r="D482" t="s">
        <v>35</v>
      </c>
      <c r="E482" s="1">
        <v>30545</v>
      </c>
      <c r="F482">
        <v>1</v>
      </c>
      <c r="G482">
        <v>0</v>
      </c>
      <c r="H482" s="3">
        <v>41199</v>
      </c>
      <c r="I482">
        <v>71</v>
      </c>
      <c r="J482">
        <v>0</v>
      </c>
      <c r="K482" t="s">
        <v>40</v>
      </c>
      <c r="L482">
        <v>2</v>
      </c>
      <c r="M482">
        <f>2021-MasterData4[[#This Row],[Year_Birth]]</f>
        <v>42</v>
      </c>
      <c r="N482" s="10">
        <v>4</v>
      </c>
      <c r="O482" s="10">
        <v>15</v>
      </c>
      <c r="P482" s="10">
        <v>19</v>
      </c>
      <c r="Q482" s="10">
        <v>12</v>
      </c>
      <c r="R482" s="10">
        <v>7</v>
      </c>
      <c r="S482" s="24">
        <f>MasterData4[[#This Row],[Kidhome]]+MasterData4[[#This Row],[Teenhome]]</f>
        <v>1</v>
      </c>
      <c r="T482" s="53">
        <v>0</v>
      </c>
      <c r="U482" s="53">
        <v>3</v>
      </c>
      <c r="V482" s="10">
        <f>SUM(MasterData4[[#This Row],[MntWines]:[MntSweetProducts]])</f>
        <v>57</v>
      </c>
      <c r="W482">
        <v>2</v>
      </c>
    </row>
    <row r="483" spans="1:23" x14ac:dyDescent="0.3">
      <c r="A483">
        <v>2452</v>
      </c>
      <c r="B483">
        <v>1971</v>
      </c>
      <c r="C483" t="s">
        <v>28</v>
      </c>
      <c r="D483" t="s">
        <v>35</v>
      </c>
      <c r="E483" s="1">
        <v>34600</v>
      </c>
      <c r="F483">
        <v>1</v>
      </c>
      <c r="G483">
        <v>1</v>
      </c>
      <c r="H483" s="3">
        <v>41275</v>
      </c>
      <c r="I483">
        <v>8</v>
      </c>
      <c r="J483">
        <v>0</v>
      </c>
      <c r="K483" t="s">
        <v>30</v>
      </c>
      <c r="L483">
        <v>5</v>
      </c>
      <c r="M483">
        <f>2021-MasterData4[[#This Row],[Year_Birth]]</f>
        <v>50</v>
      </c>
      <c r="N483" s="10">
        <v>199</v>
      </c>
      <c r="O483" s="10">
        <v>60</v>
      </c>
      <c r="P483" s="10">
        <v>8</v>
      </c>
      <c r="Q483" s="10">
        <v>33</v>
      </c>
      <c r="R483" s="10">
        <v>3</v>
      </c>
      <c r="S483" s="24">
        <f>MasterData4[[#This Row],[Kidhome]]+MasterData4[[#This Row],[Teenhome]]</f>
        <v>2</v>
      </c>
      <c r="T483" s="53">
        <v>2</v>
      </c>
      <c r="U483" s="53">
        <v>5</v>
      </c>
      <c r="V483" s="10">
        <f>SUM(MasterData4[[#This Row],[MntWines]:[MntSweetProducts]])</f>
        <v>303</v>
      </c>
      <c r="W483">
        <v>2</v>
      </c>
    </row>
    <row r="484" spans="1:23" x14ac:dyDescent="0.3">
      <c r="A484">
        <v>2453</v>
      </c>
      <c r="B484">
        <v>1960</v>
      </c>
      <c r="C484" t="s">
        <v>28</v>
      </c>
      <c r="D484" t="s">
        <v>35</v>
      </c>
      <c r="E484" s="1">
        <v>62807</v>
      </c>
      <c r="F484">
        <v>0</v>
      </c>
      <c r="G484">
        <v>1</v>
      </c>
      <c r="H484" s="3">
        <v>41152</v>
      </c>
      <c r="I484">
        <v>83</v>
      </c>
      <c r="J484">
        <v>0</v>
      </c>
      <c r="K484" t="s">
        <v>30</v>
      </c>
      <c r="L484">
        <v>5</v>
      </c>
      <c r="M484">
        <f>2021-MasterData4[[#This Row],[Year_Birth]]</f>
        <v>61</v>
      </c>
      <c r="N484" s="10">
        <v>526</v>
      </c>
      <c r="O484" s="10">
        <v>135</v>
      </c>
      <c r="P484" s="10">
        <v>10</v>
      </c>
      <c r="Q484" s="10">
        <v>28</v>
      </c>
      <c r="R484" s="10">
        <v>21</v>
      </c>
      <c r="S484" s="24">
        <f>MasterData4[[#This Row],[Kidhome]]+MasterData4[[#This Row],[Teenhome]]</f>
        <v>1</v>
      </c>
      <c r="T484" s="53">
        <v>3</v>
      </c>
      <c r="U484" s="53">
        <v>12</v>
      </c>
      <c r="V484" s="10">
        <f>SUM(MasterData4[[#This Row],[MntWines]:[MntSweetProducts]])</f>
        <v>720</v>
      </c>
      <c r="W484">
        <v>2</v>
      </c>
    </row>
    <row r="485" spans="1:23" x14ac:dyDescent="0.3">
      <c r="A485">
        <v>2456</v>
      </c>
      <c r="B485">
        <v>1975</v>
      </c>
      <c r="C485" t="s">
        <v>37</v>
      </c>
      <c r="D485" t="s">
        <v>33</v>
      </c>
      <c r="E485" s="1">
        <v>40233</v>
      </c>
      <c r="F485">
        <v>0</v>
      </c>
      <c r="G485">
        <v>1</v>
      </c>
      <c r="H485" s="3">
        <v>41561</v>
      </c>
      <c r="I485">
        <v>84</v>
      </c>
      <c r="J485">
        <v>0</v>
      </c>
      <c r="K485" t="s">
        <v>43</v>
      </c>
      <c r="L485">
        <v>2</v>
      </c>
      <c r="M485">
        <f>2021-MasterData4[[#This Row],[Year_Birth]]</f>
        <v>46</v>
      </c>
      <c r="N485" s="10">
        <v>80</v>
      </c>
      <c r="O485" s="10">
        <v>46</v>
      </c>
      <c r="P485" s="10">
        <v>0</v>
      </c>
      <c r="Q485" s="10">
        <v>4</v>
      </c>
      <c r="R485" s="10">
        <v>17</v>
      </c>
      <c r="S485" s="24">
        <f>MasterData4[[#This Row],[Kidhome]]+MasterData4[[#This Row],[Teenhome]]</f>
        <v>1</v>
      </c>
      <c r="T485" s="53">
        <v>1</v>
      </c>
      <c r="U485" s="53">
        <v>5</v>
      </c>
      <c r="V485" s="10">
        <f>SUM(MasterData4[[#This Row],[MntWines]:[MntSweetProducts]])</f>
        <v>147</v>
      </c>
      <c r="W485">
        <v>5</v>
      </c>
    </row>
    <row r="486" spans="1:23" x14ac:dyDescent="0.3">
      <c r="A486">
        <v>2457</v>
      </c>
      <c r="B486">
        <v>1975</v>
      </c>
      <c r="C486" t="s">
        <v>44</v>
      </c>
      <c r="D486" t="s">
        <v>33</v>
      </c>
      <c r="E486" s="1">
        <v>30801</v>
      </c>
      <c r="F486">
        <v>0</v>
      </c>
      <c r="G486">
        <v>1</v>
      </c>
      <c r="H486" s="3">
        <v>41208</v>
      </c>
      <c r="I486">
        <v>23</v>
      </c>
      <c r="J486">
        <v>0</v>
      </c>
      <c r="K486" t="s">
        <v>30</v>
      </c>
      <c r="L486">
        <v>1</v>
      </c>
      <c r="M486">
        <f>2021-MasterData4[[#This Row],[Year_Birth]]</f>
        <v>46</v>
      </c>
      <c r="N486" s="10">
        <v>8</v>
      </c>
      <c r="O486" s="10">
        <v>5</v>
      </c>
      <c r="P486" s="10">
        <v>15</v>
      </c>
      <c r="Q486" s="10">
        <v>4</v>
      </c>
      <c r="R486" s="10">
        <v>2</v>
      </c>
      <c r="S486" s="24">
        <f>MasterData4[[#This Row],[Kidhome]]+MasterData4[[#This Row],[Teenhome]]</f>
        <v>1</v>
      </c>
      <c r="T486" s="53">
        <v>0</v>
      </c>
      <c r="U486" s="53">
        <v>3</v>
      </c>
      <c r="V486" s="10">
        <f>SUM(MasterData4[[#This Row],[MntWines]:[MntSweetProducts]])</f>
        <v>34</v>
      </c>
      <c r="W486">
        <v>1</v>
      </c>
    </row>
    <row r="487" spans="1:23" x14ac:dyDescent="0.3">
      <c r="A487">
        <v>2461</v>
      </c>
      <c r="B487">
        <v>1955</v>
      </c>
      <c r="C487" t="s">
        <v>41</v>
      </c>
      <c r="D487" t="s">
        <v>31</v>
      </c>
      <c r="E487" s="1">
        <v>51124</v>
      </c>
      <c r="F487">
        <v>1</v>
      </c>
      <c r="G487">
        <v>1</v>
      </c>
      <c r="H487" s="3">
        <v>41626</v>
      </c>
      <c r="I487">
        <v>79</v>
      </c>
      <c r="J487">
        <v>0</v>
      </c>
      <c r="K487" t="s">
        <v>32</v>
      </c>
      <c r="L487">
        <v>1</v>
      </c>
      <c r="M487">
        <f>2021-MasterData4[[#This Row],[Year_Birth]]</f>
        <v>66</v>
      </c>
      <c r="N487" s="10">
        <v>26</v>
      </c>
      <c r="O487" s="10">
        <v>11</v>
      </c>
      <c r="P487" s="10">
        <v>0</v>
      </c>
      <c r="Q487" s="10">
        <v>1</v>
      </c>
      <c r="R487" s="10">
        <v>1</v>
      </c>
      <c r="S487" s="24">
        <f>MasterData4[[#This Row],[Kidhome]]+MasterData4[[#This Row],[Teenhome]]</f>
        <v>2</v>
      </c>
      <c r="T487" s="53">
        <v>0</v>
      </c>
      <c r="U487" s="53">
        <v>3</v>
      </c>
      <c r="V487" s="10">
        <f>SUM(MasterData4[[#This Row],[MntWines]:[MntSweetProducts]])</f>
        <v>39</v>
      </c>
      <c r="W487">
        <v>4</v>
      </c>
    </row>
    <row r="488" spans="1:23" x14ac:dyDescent="0.3">
      <c r="A488">
        <v>2471</v>
      </c>
      <c r="B488">
        <v>1965</v>
      </c>
      <c r="C488" t="s">
        <v>28</v>
      </c>
      <c r="D488" t="s">
        <v>33</v>
      </c>
      <c r="E488" s="1">
        <v>61482</v>
      </c>
      <c r="F488">
        <v>0</v>
      </c>
      <c r="G488">
        <v>0</v>
      </c>
      <c r="H488" s="3">
        <v>41817</v>
      </c>
      <c r="I488">
        <v>39</v>
      </c>
      <c r="J488">
        <v>0</v>
      </c>
      <c r="K488" t="s">
        <v>43</v>
      </c>
      <c r="L488">
        <v>3</v>
      </c>
      <c r="M488">
        <f>2021-MasterData4[[#This Row],[Year_Birth]]</f>
        <v>56</v>
      </c>
      <c r="N488" s="10">
        <v>48</v>
      </c>
      <c r="O488" s="10">
        <v>68</v>
      </c>
      <c r="P488" s="10">
        <v>16</v>
      </c>
      <c r="Q488" s="10">
        <v>58</v>
      </c>
      <c r="R488" s="10">
        <v>66</v>
      </c>
      <c r="S488" s="24">
        <f>MasterData4[[#This Row],[Kidhome]]+MasterData4[[#This Row],[Teenhome]]</f>
        <v>0</v>
      </c>
      <c r="T488" s="53">
        <v>2</v>
      </c>
      <c r="U488" s="53">
        <v>6</v>
      </c>
      <c r="V488" s="10">
        <f>SUM(MasterData4[[#This Row],[MntWines]:[MntSweetProducts]])</f>
        <v>256</v>
      </c>
      <c r="W488">
        <v>2</v>
      </c>
    </row>
    <row r="489" spans="1:23" x14ac:dyDescent="0.3">
      <c r="A489">
        <v>2478</v>
      </c>
      <c r="B489">
        <v>1973</v>
      </c>
      <c r="C489" t="s">
        <v>28</v>
      </c>
      <c r="D489" t="s">
        <v>33</v>
      </c>
      <c r="E489" s="1">
        <v>25410</v>
      </c>
      <c r="F489">
        <v>1</v>
      </c>
      <c r="G489">
        <v>0</v>
      </c>
      <c r="H489" s="3">
        <v>41517</v>
      </c>
      <c r="I489">
        <v>48</v>
      </c>
      <c r="J489">
        <v>0</v>
      </c>
      <c r="K489" t="s">
        <v>30</v>
      </c>
      <c r="L489">
        <v>1</v>
      </c>
      <c r="M489">
        <f>2021-MasterData4[[#This Row],[Year_Birth]]</f>
        <v>48</v>
      </c>
      <c r="N489" s="10">
        <v>2</v>
      </c>
      <c r="O489" s="10">
        <v>4</v>
      </c>
      <c r="P489" s="10">
        <v>13</v>
      </c>
      <c r="Q489" s="10">
        <v>2</v>
      </c>
      <c r="R489" s="10">
        <v>13</v>
      </c>
      <c r="S489" s="24">
        <f>MasterData4[[#This Row],[Kidhome]]+MasterData4[[#This Row],[Teenhome]]</f>
        <v>1</v>
      </c>
      <c r="T489" s="53">
        <v>0</v>
      </c>
      <c r="U489" s="53">
        <v>4</v>
      </c>
      <c r="V489" s="10">
        <f>SUM(MasterData4[[#This Row],[MntWines]:[MntSweetProducts]])</f>
        <v>34</v>
      </c>
      <c r="W489">
        <v>2</v>
      </c>
    </row>
    <row r="490" spans="1:23" x14ac:dyDescent="0.3">
      <c r="A490">
        <v>2488</v>
      </c>
      <c r="B490">
        <v>1956</v>
      </c>
      <c r="C490" t="s">
        <v>38</v>
      </c>
      <c r="D490" t="s">
        <v>29</v>
      </c>
      <c r="E490" s="1">
        <v>31395</v>
      </c>
      <c r="F490">
        <v>1</v>
      </c>
      <c r="G490">
        <v>1</v>
      </c>
      <c r="H490" s="3">
        <v>41356</v>
      </c>
      <c r="I490">
        <v>80</v>
      </c>
      <c r="J490">
        <v>0</v>
      </c>
      <c r="K490" t="s">
        <v>30</v>
      </c>
      <c r="L490">
        <v>2</v>
      </c>
      <c r="M490">
        <f>2021-MasterData4[[#This Row],[Year_Birth]]</f>
        <v>65</v>
      </c>
      <c r="N490" s="10">
        <v>23</v>
      </c>
      <c r="O490" s="10">
        <v>25</v>
      </c>
      <c r="P490" s="10">
        <v>0</v>
      </c>
      <c r="Q490" s="10">
        <v>1</v>
      </c>
      <c r="R490" s="10">
        <v>8</v>
      </c>
      <c r="S490" s="24">
        <f>MasterData4[[#This Row],[Kidhome]]+MasterData4[[#This Row],[Teenhome]]</f>
        <v>2</v>
      </c>
      <c r="T490" s="53">
        <v>1</v>
      </c>
      <c r="U490" s="53">
        <v>3</v>
      </c>
      <c r="V490" s="10">
        <f>SUM(MasterData4[[#This Row],[MntWines]:[MntSweetProducts]])</f>
        <v>57</v>
      </c>
      <c r="W490">
        <v>3</v>
      </c>
    </row>
    <row r="491" spans="1:23" x14ac:dyDescent="0.3">
      <c r="A491">
        <v>2493</v>
      </c>
      <c r="B491">
        <v>1966</v>
      </c>
      <c r="C491" t="s">
        <v>28</v>
      </c>
      <c r="D491" t="s">
        <v>33</v>
      </c>
      <c r="E491" s="1">
        <v>61286</v>
      </c>
      <c r="F491">
        <v>0</v>
      </c>
      <c r="G491">
        <v>1</v>
      </c>
      <c r="H491" s="3">
        <v>41488</v>
      </c>
      <c r="I491">
        <v>34</v>
      </c>
      <c r="J491">
        <v>0</v>
      </c>
      <c r="K491" t="s">
        <v>39</v>
      </c>
      <c r="L491">
        <v>7</v>
      </c>
      <c r="M491">
        <f>2021-MasterData4[[#This Row],[Year_Birth]]</f>
        <v>55</v>
      </c>
      <c r="N491" s="10">
        <v>356</v>
      </c>
      <c r="O491" s="10">
        <v>107</v>
      </c>
      <c r="P491" s="10">
        <v>19</v>
      </c>
      <c r="Q491" s="10">
        <v>0</v>
      </c>
      <c r="R491" s="10">
        <v>9</v>
      </c>
      <c r="S491" s="24">
        <f>MasterData4[[#This Row],[Kidhome]]+MasterData4[[#This Row],[Teenhome]]</f>
        <v>1</v>
      </c>
      <c r="T491" s="53">
        <v>1</v>
      </c>
      <c r="U491" s="53">
        <v>8</v>
      </c>
      <c r="V491" s="10">
        <f>SUM(MasterData4[[#This Row],[MntWines]:[MntSweetProducts]])</f>
        <v>491</v>
      </c>
      <c r="W491">
        <v>2</v>
      </c>
    </row>
    <row r="492" spans="1:23" x14ac:dyDescent="0.3">
      <c r="A492">
        <v>2495</v>
      </c>
      <c r="B492">
        <v>1974</v>
      </c>
      <c r="C492" t="s">
        <v>41</v>
      </c>
      <c r="D492" t="s">
        <v>33</v>
      </c>
      <c r="E492" s="1">
        <v>83891</v>
      </c>
      <c r="F492">
        <v>0</v>
      </c>
      <c r="G492">
        <v>1</v>
      </c>
      <c r="H492" s="3">
        <v>41810</v>
      </c>
      <c r="I492">
        <v>24</v>
      </c>
      <c r="J492">
        <v>0</v>
      </c>
      <c r="K492" t="s">
        <v>30</v>
      </c>
      <c r="L492">
        <v>4</v>
      </c>
      <c r="M492">
        <f>2021-MasterData4[[#This Row],[Year_Birth]]</f>
        <v>47</v>
      </c>
      <c r="N492" s="10">
        <v>217</v>
      </c>
      <c r="O492" s="10">
        <v>350</v>
      </c>
      <c r="P492" s="10">
        <v>111</v>
      </c>
      <c r="Q492" s="10">
        <v>38</v>
      </c>
      <c r="R492" s="10">
        <v>85</v>
      </c>
      <c r="S492" s="24">
        <f>MasterData4[[#This Row],[Kidhome]]+MasterData4[[#This Row],[Teenhome]]</f>
        <v>1</v>
      </c>
      <c r="T492" s="53">
        <v>7</v>
      </c>
      <c r="U492" s="53">
        <v>10</v>
      </c>
      <c r="V492" s="10">
        <f>SUM(MasterData4[[#This Row],[MntWines]:[MntSweetProducts]])</f>
        <v>801</v>
      </c>
      <c r="W492">
        <v>4</v>
      </c>
    </row>
    <row r="493" spans="1:23" x14ac:dyDescent="0.3">
      <c r="A493">
        <v>2499</v>
      </c>
      <c r="B493">
        <v>1958</v>
      </c>
      <c r="C493" t="s">
        <v>38</v>
      </c>
      <c r="D493" t="s">
        <v>31</v>
      </c>
      <c r="E493" s="1">
        <v>75342</v>
      </c>
      <c r="F493">
        <v>0</v>
      </c>
      <c r="G493">
        <v>1</v>
      </c>
      <c r="H493" s="3">
        <v>41400</v>
      </c>
      <c r="I493">
        <v>38</v>
      </c>
      <c r="J493">
        <v>0</v>
      </c>
      <c r="K493" t="s">
        <v>30</v>
      </c>
      <c r="L493">
        <v>5</v>
      </c>
      <c r="M493">
        <f>2021-MasterData4[[#This Row],[Year_Birth]]</f>
        <v>63</v>
      </c>
      <c r="N493" s="10">
        <v>204</v>
      </c>
      <c r="O493" s="10">
        <v>97</v>
      </c>
      <c r="P493" s="10">
        <v>21</v>
      </c>
      <c r="Q493" s="10">
        <v>97</v>
      </c>
      <c r="R493" s="10">
        <v>118</v>
      </c>
      <c r="S493" s="24">
        <f>MasterData4[[#This Row],[Kidhome]]+MasterData4[[#This Row],[Teenhome]]</f>
        <v>1</v>
      </c>
      <c r="T493" s="53">
        <v>2</v>
      </c>
      <c r="U493" s="53">
        <v>10</v>
      </c>
      <c r="V493" s="10">
        <f>SUM(MasterData4[[#This Row],[MntWines]:[MntSweetProducts]])</f>
        <v>537</v>
      </c>
      <c r="W493">
        <v>3</v>
      </c>
    </row>
    <row r="494" spans="1:23" x14ac:dyDescent="0.3">
      <c r="A494">
        <v>2516</v>
      </c>
      <c r="B494">
        <v>1969</v>
      </c>
      <c r="C494" t="s">
        <v>38</v>
      </c>
      <c r="D494" t="s">
        <v>33</v>
      </c>
      <c r="E494" s="1">
        <v>46831</v>
      </c>
      <c r="F494">
        <v>1</v>
      </c>
      <c r="G494">
        <v>1</v>
      </c>
      <c r="H494" s="3">
        <v>41433</v>
      </c>
      <c r="I494">
        <v>84</v>
      </c>
      <c r="J494">
        <v>0</v>
      </c>
      <c r="K494" t="s">
        <v>30</v>
      </c>
      <c r="L494">
        <v>1</v>
      </c>
      <c r="M494">
        <f>2021-MasterData4[[#This Row],[Year_Birth]]</f>
        <v>52</v>
      </c>
      <c r="N494" s="10">
        <v>22</v>
      </c>
      <c r="O494" s="10">
        <v>10</v>
      </c>
      <c r="P494" s="10">
        <v>6</v>
      </c>
      <c r="Q494" s="10">
        <v>2</v>
      </c>
      <c r="R494" s="10">
        <v>4</v>
      </c>
      <c r="S494" s="24">
        <f>MasterData4[[#This Row],[Kidhome]]+MasterData4[[#This Row],[Teenhome]]</f>
        <v>2</v>
      </c>
      <c r="T494" s="53">
        <v>2</v>
      </c>
      <c r="U494" s="53">
        <v>2</v>
      </c>
      <c r="V494" s="10">
        <f>SUM(MasterData4[[#This Row],[MntWines]:[MntSweetProducts]])</f>
        <v>44</v>
      </c>
      <c r="W494">
        <v>3</v>
      </c>
    </row>
    <row r="495" spans="1:23" x14ac:dyDescent="0.3">
      <c r="A495">
        <v>2518</v>
      </c>
      <c r="B495">
        <v>1986</v>
      </c>
      <c r="C495" t="s">
        <v>38</v>
      </c>
      <c r="D495" t="s">
        <v>35</v>
      </c>
      <c r="E495" s="1">
        <v>20491</v>
      </c>
      <c r="F495">
        <v>0</v>
      </c>
      <c r="G495">
        <v>0</v>
      </c>
      <c r="H495" s="3">
        <v>41299</v>
      </c>
      <c r="I495">
        <v>16</v>
      </c>
      <c r="J495">
        <v>0</v>
      </c>
      <c r="K495" t="s">
        <v>39</v>
      </c>
      <c r="L495">
        <v>0</v>
      </c>
      <c r="M495">
        <f>2021-MasterData4[[#This Row],[Year_Birth]]</f>
        <v>35</v>
      </c>
      <c r="N495" s="10">
        <v>5</v>
      </c>
      <c r="O495" s="10">
        <v>5</v>
      </c>
      <c r="P495" s="10">
        <v>4</v>
      </c>
      <c r="Q495" s="10">
        <v>4</v>
      </c>
      <c r="R495" s="10">
        <v>2</v>
      </c>
      <c r="S495" s="24">
        <f>MasterData4[[#This Row],[Kidhome]]+MasterData4[[#This Row],[Teenhome]]</f>
        <v>0</v>
      </c>
      <c r="T495" s="53">
        <v>1</v>
      </c>
      <c r="U495" s="53">
        <v>2</v>
      </c>
      <c r="V495" s="10">
        <f>SUM(MasterData4[[#This Row],[MntWines]:[MntSweetProducts]])</f>
        <v>20</v>
      </c>
      <c r="W495">
        <v>3</v>
      </c>
    </row>
    <row r="496" spans="1:23" x14ac:dyDescent="0.3">
      <c r="A496">
        <v>2521</v>
      </c>
      <c r="B496">
        <v>1971</v>
      </c>
      <c r="C496" t="s">
        <v>41</v>
      </c>
      <c r="D496" t="s">
        <v>33</v>
      </c>
      <c r="E496" s="1">
        <v>35178</v>
      </c>
      <c r="F496">
        <v>1</v>
      </c>
      <c r="G496">
        <v>0</v>
      </c>
      <c r="H496" s="3">
        <v>41284</v>
      </c>
      <c r="I496">
        <v>10</v>
      </c>
      <c r="J496">
        <v>0</v>
      </c>
      <c r="K496" t="s">
        <v>30</v>
      </c>
      <c r="L496">
        <v>1</v>
      </c>
      <c r="M496">
        <f>2021-MasterData4[[#This Row],[Year_Birth]]</f>
        <v>50</v>
      </c>
      <c r="N496" s="10">
        <v>23</v>
      </c>
      <c r="O496" s="10">
        <v>13</v>
      </c>
      <c r="P496" s="10">
        <v>2</v>
      </c>
      <c r="Q496" s="10">
        <v>1</v>
      </c>
      <c r="R496" s="10">
        <v>2</v>
      </c>
      <c r="S496" s="24">
        <f>MasterData4[[#This Row],[Kidhome]]+MasterData4[[#This Row],[Teenhome]]</f>
        <v>1</v>
      </c>
      <c r="T496" s="53">
        <v>1</v>
      </c>
      <c r="U496" s="53">
        <v>2</v>
      </c>
      <c r="V496" s="10">
        <f>SUM(MasterData4[[#This Row],[MntWines]:[MntSweetProducts]])</f>
        <v>41</v>
      </c>
      <c r="W496">
        <v>4</v>
      </c>
    </row>
    <row r="497" spans="1:23" x14ac:dyDescent="0.3">
      <c r="A497">
        <v>2525</v>
      </c>
      <c r="B497">
        <v>1974</v>
      </c>
      <c r="C497" t="s">
        <v>37</v>
      </c>
      <c r="D497" t="s">
        <v>33</v>
      </c>
      <c r="E497" s="1">
        <v>38410</v>
      </c>
      <c r="F497">
        <v>0</v>
      </c>
      <c r="G497">
        <v>0</v>
      </c>
      <c r="H497" s="3">
        <v>41166</v>
      </c>
      <c r="I497">
        <v>65</v>
      </c>
      <c r="J497">
        <v>0</v>
      </c>
      <c r="K497" t="s">
        <v>32</v>
      </c>
      <c r="L497">
        <v>5</v>
      </c>
      <c r="M497">
        <f>2021-MasterData4[[#This Row],[Year_Birth]]</f>
        <v>47</v>
      </c>
      <c r="N497" s="10">
        <v>153</v>
      </c>
      <c r="O497" s="10">
        <v>123</v>
      </c>
      <c r="P497" s="10">
        <v>116</v>
      </c>
      <c r="Q497" s="10">
        <v>64</v>
      </c>
      <c r="R497" s="10">
        <v>64</v>
      </c>
      <c r="S497" s="24">
        <f>MasterData4[[#This Row],[Kidhome]]+MasterData4[[#This Row],[Teenhome]]</f>
        <v>0</v>
      </c>
      <c r="T497" s="53">
        <v>2</v>
      </c>
      <c r="U497" s="53">
        <v>9</v>
      </c>
      <c r="V497" s="10">
        <f>SUM(MasterData4[[#This Row],[MntWines]:[MntSweetProducts]])</f>
        <v>520</v>
      </c>
      <c r="W497">
        <v>5</v>
      </c>
    </row>
    <row r="498" spans="1:23" x14ac:dyDescent="0.3">
      <c r="A498">
        <v>2532</v>
      </c>
      <c r="B498">
        <v>1987</v>
      </c>
      <c r="C498" t="s">
        <v>41</v>
      </c>
      <c r="D498" t="s">
        <v>31</v>
      </c>
      <c r="E498" s="1">
        <v>73454</v>
      </c>
      <c r="F498">
        <v>0</v>
      </c>
      <c r="G498">
        <v>0</v>
      </c>
      <c r="H498" s="3">
        <v>41699</v>
      </c>
      <c r="I498">
        <v>95</v>
      </c>
      <c r="J498">
        <v>0</v>
      </c>
      <c r="K498" t="s">
        <v>30</v>
      </c>
      <c r="L498">
        <v>2</v>
      </c>
      <c r="M498">
        <f>2021-MasterData4[[#This Row],[Year_Birth]]</f>
        <v>34</v>
      </c>
      <c r="N498" s="10">
        <v>982</v>
      </c>
      <c r="O498" s="10">
        <v>351</v>
      </c>
      <c r="P498" s="10">
        <v>56</v>
      </c>
      <c r="Q498" s="10">
        <v>73</v>
      </c>
      <c r="R498" s="10">
        <v>14</v>
      </c>
      <c r="S498" s="24">
        <f>MasterData4[[#This Row],[Kidhome]]+MasterData4[[#This Row],[Teenhome]]</f>
        <v>0</v>
      </c>
      <c r="T498" s="53">
        <v>4</v>
      </c>
      <c r="U498" s="53">
        <v>6</v>
      </c>
      <c r="V498" s="10">
        <f>SUM(MasterData4[[#This Row],[MntWines]:[MntSweetProducts]])</f>
        <v>1476</v>
      </c>
      <c r="W498">
        <v>4</v>
      </c>
    </row>
    <row r="499" spans="1:23" x14ac:dyDescent="0.3">
      <c r="A499">
        <v>2534</v>
      </c>
      <c r="B499">
        <v>1953</v>
      </c>
      <c r="C499" t="s">
        <v>28</v>
      </c>
      <c r="D499" t="s">
        <v>33</v>
      </c>
      <c r="E499" s="2">
        <v>37716</v>
      </c>
      <c r="F499">
        <v>0</v>
      </c>
      <c r="G499">
        <v>1</v>
      </c>
      <c r="H499" s="3">
        <v>41750</v>
      </c>
      <c r="I499">
        <v>4</v>
      </c>
      <c r="J499">
        <v>0</v>
      </c>
      <c r="K499" t="s">
        <v>36</v>
      </c>
      <c r="L499">
        <v>4</v>
      </c>
      <c r="M499">
        <f>2021-MasterData4[[#This Row],[Year_Birth]]</f>
        <v>68</v>
      </c>
      <c r="N499" s="10">
        <v>97</v>
      </c>
      <c r="O499" s="10">
        <v>41</v>
      </c>
      <c r="P499" s="10">
        <v>6</v>
      </c>
      <c r="Q499" s="10">
        <v>1</v>
      </c>
      <c r="R499" s="10">
        <v>2</v>
      </c>
      <c r="S499" s="24">
        <f>MasterData4[[#This Row],[Kidhome]]+MasterData4[[#This Row],[Teenhome]]</f>
        <v>1</v>
      </c>
      <c r="T499" s="53">
        <v>1</v>
      </c>
      <c r="U499" s="53">
        <v>3</v>
      </c>
      <c r="V499" s="10">
        <f>SUM(MasterData4[[#This Row],[MntWines]:[MntSweetProducts]])</f>
        <v>147</v>
      </c>
      <c r="W499">
        <v>2</v>
      </c>
    </row>
    <row r="500" spans="1:23" x14ac:dyDescent="0.3">
      <c r="A500">
        <v>2535</v>
      </c>
      <c r="B500">
        <v>1978</v>
      </c>
      <c r="C500" t="s">
        <v>41</v>
      </c>
      <c r="D500" t="s">
        <v>33</v>
      </c>
      <c r="E500" s="1">
        <v>88097</v>
      </c>
      <c r="F500">
        <v>1</v>
      </c>
      <c r="G500">
        <v>0</v>
      </c>
      <c r="H500" s="3">
        <v>41139</v>
      </c>
      <c r="I500">
        <v>24</v>
      </c>
      <c r="J500">
        <v>0</v>
      </c>
      <c r="K500" t="s">
        <v>30</v>
      </c>
      <c r="L500">
        <v>6</v>
      </c>
      <c r="M500">
        <f>2021-MasterData4[[#This Row],[Year_Birth]]</f>
        <v>43</v>
      </c>
      <c r="N500" s="10">
        <v>163</v>
      </c>
      <c r="O500" s="10">
        <v>480</v>
      </c>
      <c r="P500" s="10">
        <v>0</v>
      </c>
      <c r="Q500" s="10">
        <v>0</v>
      </c>
      <c r="R500" s="10">
        <v>126</v>
      </c>
      <c r="S500" s="24">
        <f>MasterData4[[#This Row],[Kidhome]]+MasterData4[[#This Row],[Teenhome]]</f>
        <v>1</v>
      </c>
      <c r="T500" s="53">
        <v>5</v>
      </c>
      <c r="U500" s="53">
        <v>8</v>
      </c>
      <c r="V500" s="10">
        <f>SUM(MasterData4[[#This Row],[MntWines]:[MntSweetProducts]])</f>
        <v>769</v>
      </c>
      <c r="W500">
        <v>4</v>
      </c>
    </row>
    <row r="501" spans="1:23" x14ac:dyDescent="0.3">
      <c r="A501">
        <v>2541</v>
      </c>
      <c r="B501">
        <v>1976</v>
      </c>
      <c r="C501" t="s">
        <v>28</v>
      </c>
      <c r="D501" t="s">
        <v>33</v>
      </c>
      <c r="E501" s="1">
        <v>24027</v>
      </c>
      <c r="F501">
        <v>1</v>
      </c>
      <c r="G501">
        <v>0</v>
      </c>
      <c r="H501" s="3">
        <v>41434</v>
      </c>
      <c r="I501">
        <v>7</v>
      </c>
      <c r="J501">
        <v>0</v>
      </c>
      <c r="K501" t="s">
        <v>30</v>
      </c>
      <c r="L501">
        <v>2</v>
      </c>
      <c r="M501">
        <f>2021-MasterData4[[#This Row],[Year_Birth]]</f>
        <v>45</v>
      </c>
      <c r="N501" s="10">
        <v>14</v>
      </c>
      <c r="O501" s="10">
        <v>11</v>
      </c>
      <c r="P501" s="10">
        <v>11</v>
      </c>
      <c r="Q501" s="10">
        <v>7</v>
      </c>
      <c r="R501" s="10">
        <v>0</v>
      </c>
      <c r="S501" s="24">
        <f>MasterData4[[#This Row],[Kidhome]]+MasterData4[[#This Row],[Teenhome]]</f>
        <v>1</v>
      </c>
      <c r="T501" s="53">
        <v>0</v>
      </c>
      <c r="U501" s="53">
        <v>3</v>
      </c>
      <c r="V501" s="10">
        <f>SUM(MasterData4[[#This Row],[MntWines]:[MntSweetProducts]])</f>
        <v>43</v>
      </c>
      <c r="W501">
        <v>2</v>
      </c>
    </row>
    <row r="502" spans="1:23" x14ac:dyDescent="0.3">
      <c r="A502">
        <v>2544</v>
      </c>
      <c r="B502">
        <v>1951</v>
      </c>
      <c r="C502" t="s">
        <v>41</v>
      </c>
      <c r="D502" t="s">
        <v>29</v>
      </c>
      <c r="E502" s="1">
        <v>57530</v>
      </c>
      <c r="F502">
        <v>0</v>
      </c>
      <c r="G502">
        <v>1</v>
      </c>
      <c r="H502" s="3">
        <v>41559</v>
      </c>
      <c r="I502">
        <v>68</v>
      </c>
      <c r="J502">
        <v>0</v>
      </c>
      <c r="K502" t="s">
        <v>40</v>
      </c>
      <c r="L502">
        <v>1</v>
      </c>
      <c r="M502">
        <f>2021-MasterData4[[#This Row],[Year_Birth]]</f>
        <v>70</v>
      </c>
      <c r="N502" s="10">
        <v>50</v>
      </c>
      <c r="O502" s="10">
        <v>27</v>
      </c>
      <c r="P502" s="10">
        <v>6</v>
      </c>
      <c r="Q502" s="10">
        <v>1</v>
      </c>
      <c r="R502" s="10">
        <v>7</v>
      </c>
      <c r="S502" s="24">
        <f>MasterData4[[#This Row],[Kidhome]]+MasterData4[[#This Row],[Teenhome]]</f>
        <v>1</v>
      </c>
      <c r="T502" s="53">
        <v>1</v>
      </c>
      <c r="U502" s="53">
        <v>4</v>
      </c>
      <c r="V502" s="10">
        <f>SUM(MasterData4[[#This Row],[MntWines]:[MntSweetProducts]])</f>
        <v>91</v>
      </c>
      <c r="W502">
        <v>4</v>
      </c>
    </row>
    <row r="503" spans="1:23" x14ac:dyDescent="0.3">
      <c r="A503">
        <v>2546</v>
      </c>
      <c r="B503">
        <v>1977</v>
      </c>
      <c r="C503" t="s">
        <v>38</v>
      </c>
      <c r="D503" t="s">
        <v>31</v>
      </c>
      <c r="E503" s="1">
        <v>31878</v>
      </c>
      <c r="F503">
        <v>0</v>
      </c>
      <c r="G503">
        <v>1</v>
      </c>
      <c r="H503" s="3">
        <v>41812</v>
      </c>
      <c r="I503">
        <v>7</v>
      </c>
      <c r="J503">
        <v>0</v>
      </c>
      <c r="K503" t="s">
        <v>30</v>
      </c>
      <c r="L503">
        <v>1</v>
      </c>
      <c r="M503">
        <f>2021-MasterData4[[#This Row],[Year_Birth]]</f>
        <v>44</v>
      </c>
      <c r="N503" s="10">
        <v>23</v>
      </c>
      <c r="O503" s="10">
        <v>5</v>
      </c>
      <c r="P503" s="10">
        <v>10</v>
      </c>
      <c r="Q503" s="10">
        <v>4</v>
      </c>
      <c r="R503" s="10">
        <v>5</v>
      </c>
      <c r="S503" s="24">
        <f>MasterData4[[#This Row],[Kidhome]]+MasterData4[[#This Row],[Teenhome]]</f>
        <v>1</v>
      </c>
      <c r="T503" s="53">
        <v>0</v>
      </c>
      <c r="U503" s="53">
        <v>4</v>
      </c>
      <c r="V503" s="10">
        <f>SUM(MasterData4[[#This Row],[MntWines]:[MntSweetProducts]])</f>
        <v>47</v>
      </c>
      <c r="W503">
        <v>3</v>
      </c>
    </row>
    <row r="504" spans="1:23" x14ac:dyDescent="0.3">
      <c r="A504">
        <v>2549</v>
      </c>
      <c r="B504">
        <v>1983</v>
      </c>
      <c r="C504" t="s">
        <v>37</v>
      </c>
      <c r="D504" t="s">
        <v>35</v>
      </c>
      <c r="E504" s="1">
        <v>21840</v>
      </c>
      <c r="F504">
        <v>1</v>
      </c>
      <c r="G504">
        <v>0</v>
      </c>
      <c r="H504" s="3">
        <v>41476</v>
      </c>
      <c r="I504">
        <v>80</v>
      </c>
      <c r="J504">
        <v>0</v>
      </c>
      <c r="K504" t="s">
        <v>30</v>
      </c>
      <c r="L504">
        <v>1</v>
      </c>
      <c r="M504">
        <f>2021-MasterData4[[#This Row],[Year_Birth]]</f>
        <v>38</v>
      </c>
      <c r="N504" s="10">
        <v>17</v>
      </c>
      <c r="O504" s="10">
        <v>9</v>
      </c>
      <c r="P504" s="10">
        <v>0</v>
      </c>
      <c r="Q504" s="10">
        <v>0</v>
      </c>
      <c r="R504" s="10">
        <v>0</v>
      </c>
      <c r="S504" s="24">
        <f>MasterData4[[#This Row],[Kidhome]]+MasterData4[[#This Row],[Teenhome]]</f>
        <v>1</v>
      </c>
      <c r="T504" s="53">
        <v>0</v>
      </c>
      <c r="U504" s="53">
        <v>3</v>
      </c>
      <c r="V504" s="10">
        <f>SUM(MasterData4[[#This Row],[MntWines]:[MntSweetProducts]])</f>
        <v>26</v>
      </c>
      <c r="W504">
        <v>5</v>
      </c>
    </row>
    <row r="505" spans="1:23" x14ac:dyDescent="0.3">
      <c r="A505">
        <v>2552</v>
      </c>
      <c r="B505">
        <v>1955</v>
      </c>
      <c r="C505" t="s">
        <v>37</v>
      </c>
      <c r="D505" t="s">
        <v>31</v>
      </c>
      <c r="E505" s="1">
        <v>55521</v>
      </c>
      <c r="F505">
        <v>1</v>
      </c>
      <c r="G505">
        <v>2</v>
      </c>
      <c r="H505" s="3">
        <v>41569</v>
      </c>
      <c r="I505">
        <v>11</v>
      </c>
      <c r="J505">
        <v>0</v>
      </c>
      <c r="K505" t="s">
        <v>30</v>
      </c>
      <c r="L505">
        <v>6</v>
      </c>
      <c r="M505">
        <f>2021-MasterData4[[#This Row],[Year_Birth]]</f>
        <v>66</v>
      </c>
      <c r="N505" s="10">
        <v>416</v>
      </c>
      <c r="O505" s="10">
        <v>26</v>
      </c>
      <c r="P505" s="10">
        <v>0</v>
      </c>
      <c r="Q505" s="10">
        <v>0</v>
      </c>
      <c r="R505" s="10">
        <v>0</v>
      </c>
      <c r="S505" s="24">
        <f>MasterData4[[#This Row],[Kidhome]]+MasterData4[[#This Row],[Teenhome]]</f>
        <v>3</v>
      </c>
      <c r="T505" s="53">
        <v>3</v>
      </c>
      <c r="U505" s="53">
        <v>6</v>
      </c>
      <c r="V505" s="10">
        <f>SUM(MasterData4[[#This Row],[MntWines]:[MntSweetProducts]])</f>
        <v>442</v>
      </c>
      <c r="W505">
        <v>5</v>
      </c>
    </row>
    <row r="506" spans="1:23" x14ac:dyDescent="0.3">
      <c r="A506">
        <v>2557</v>
      </c>
      <c r="B506">
        <v>1970</v>
      </c>
      <c r="C506" t="s">
        <v>41</v>
      </c>
      <c r="D506" t="s">
        <v>31</v>
      </c>
      <c r="E506" s="1">
        <v>29548</v>
      </c>
      <c r="F506">
        <v>1</v>
      </c>
      <c r="G506">
        <v>0</v>
      </c>
      <c r="H506" s="3">
        <v>41515</v>
      </c>
      <c r="I506">
        <v>52</v>
      </c>
      <c r="J506">
        <v>0</v>
      </c>
      <c r="K506" t="s">
        <v>30</v>
      </c>
      <c r="L506">
        <v>1</v>
      </c>
      <c r="M506">
        <f>2021-MasterData4[[#This Row],[Year_Birth]]</f>
        <v>51</v>
      </c>
      <c r="N506" s="10">
        <v>7</v>
      </c>
      <c r="O506" s="10">
        <v>6</v>
      </c>
      <c r="P506" s="10">
        <v>3</v>
      </c>
      <c r="Q506" s="10">
        <v>1</v>
      </c>
      <c r="R506" s="10">
        <v>1</v>
      </c>
      <c r="S506" s="24">
        <f>MasterData4[[#This Row],[Kidhome]]+MasterData4[[#This Row],[Teenhome]]</f>
        <v>1</v>
      </c>
      <c r="T506" s="53">
        <v>1</v>
      </c>
      <c r="U506" s="53">
        <v>2</v>
      </c>
      <c r="V506" s="10">
        <f>SUM(MasterData4[[#This Row],[MntWines]:[MntSweetProducts]])</f>
        <v>18</v>
      </c>
      <c r="W506">
        <v>4</v>
      </c>
    </row>
    <row r="507" spans="1:23" x14ac:dyDescent="0.3">
      <c r="A507">
        <v>2561</v>
      </c>
      <c r="B507">
        <v>1966</v>
      </c>
      <c r="C507" t="s">
        <v>28</v>
      </c>
      <c r="D507" t="s">
        <v>31</v>
      </c>
      <c r="E507" s="1">
        <v>63810</v>
      </c>
      <c r="F507">
        <v>0</v>
      </c>
      <c r="G507">
        <v>1</v>
      </c>
      <c r="H507" s="3">
        <v>41224</v>
      </c>
      <c r="I507">
        <v>45</v>
      </c>
      <c r="J507">
        <v>0</v>
      </c>
      <c r="K507" t="s">
        <v>39</v>
      </c>
      <c r="L507">
        <v>4</v>
      </c>
      <c r="M507">
        <f>2021-MasterData4[[#This Row],[Year_Birth]]</f>
        <v>55</v>
      </c>
      <c r="N507" s="10">
        <v>977</v>
      </c>
      <c r="O507" s="10">
        <v>253</v>
      </c>
      <c r="P507" s="10">
        <v>16</v>
      </c>
      <c r="Q507" s="10">
        <v>12</v>
      </c>
      <c r="R507" s="10">
        <v>12</v>
      </c>
      <c r="S507" s="24">
        <f>MasterData4[[#This Row],[Kidhome]]+MasterData4[[#This Row],[Teenhome]]</f>
        <v>1</v>
      </c>
      <c r="T507" s="53">
        <v>3</v>
      </c>
      <c r="U507" s="53">
        <v>12</v>
      </c>
      <c r="V507" s="10">
        <f>SUM(MasterData4[[#This Row],[MntWines]:[MntSweetProducts]])</f>
        <v>1270</v>
      </c>
      <c r="W507">
        <v>2</v>
      </c>
    </row>
    <row r="508" spans="1:23" x14ac:dyDescent="0.3">
      <c r="A508">
        <v>2563</v>
      </c>
      <c r="B508">
        <v>1961</v>
      </c>
      <c r="C508" t="s">
        <v>44</v>
      </c>
      <c r="D508" t="s">
        <v>33</v>
      </c>
      <c r="E508" s="1">
        <v>28249</v>
      </c>
      <c r="F508">
        <v>0</v>
      </c>
      <c r="G508">
        <v>0</v>
      </c>
      <c r="H508" s="3">
        <v>41805</v>
      </c>
      <c r="I508">
        <v>80</v>
      </c>
      <c r="J508">
        <v>0</v>
      </c>
      <c r="K508" t="s">
        <v>40</v>
      </c>
      <c r="L508">
        <v>2</v>
      </c>
      <c r="M508">
        <f>2021-MasterData4[[#This Row],[Year_Birth]]</f>
        <v>60</v>
      </c>
      <c r="N508" s="10">
        <v>1</v>
      </c>
      <c r="O508" s="10">
        <v>7</v>
      </c>
      <c r="P508" s="10">
        <v>2</v>
      </c>
      <c r="Q508" s="10">
        <v>9</v>
      </c>
      <c r="R508" s="10">
        <v>14</v>
      </c>
      <c r="S508" s="24">
        <f>MasterData4[[#This Row],[Kidhome]]+MasterData4[[#This Row],[Teenhome]]</f>
        <v>0</v>
      </c>
      <c r="T508" s="53">
        <v>0</v>
      </c>
      <c r="U508" s="53">
        <v>3</v>
      </c>
      <c r="V508" s="10">
        <f>SUM(MasterData4[[#This Row],[MntWines]:[MntSweetProducts]])</f>
        <v>33</v>
      </c>
      <c r="W508">
        <v>1</v>
      </c>
    </row>
    <row r="509" spans="1:23" x14ac:dyDescent="0.3">
      <c r="A509">
        <v>2564</v>
      </c>
      <c r="B509">
        <v>1953</v>
      </c>
      <c r="C509" t="s">
        <v>28</v>
      </c>
      <c r="D509" t="s">
        <v>35</v>
      </c>
      <c r="E509" s="1">
        <v>61278</v>
      </c>
      <c r="F509">
        <v>0</v>
      </c>
      <c r="G509">
        <v>1</v>
      </c>
      <c r="H509" s="3">
        <v>41643</v>
      </c>
      <c r="I509">
        <v>87</v>
      </c>
      <c r="J509">
        <v>0</v>
      </c>
      <c r="K509" t="s">
        <v>30</v>
      </c>
      <c r="L509">
        <v>3</v>
      </c>
      <c r="M509">
        <f>2021-MasterData4[[#This Row],[Year_Birth]]</f>
        <v>68</v>
      </c>
      <c r="N509" s="10">
        <v>111</v>
      </c>
      <c r="O509" s="10">
        <v>28</v>
      </c>
      <c r="P509" s="10">
        <v>2</v>
      </c>
      <c r="Q509" s="10">
        <v>3</v>
      </c>
      <c r="R509" s="10">
        <v>6</v>
      </c>
      <c r="S509" s="24">
        <f>MasterData4[[#This Row],[Kidhome]]+MasterData4[[#This Row],[Teenhome]]</f>
        <v>1</v>
      </c>
      <c r="T509" s="53">
        <v>1</v>
      </c>
      <c r="U509" s="53">
        <v>4</v>
      </c>
      <c r="V509" s="10">
        <f>SUM(MasterData4[[#This Row],[MntWines]:[MntSweetProducts]])</f>
        <v>150</v>
      </c>
      <c r="W509">
        <v>2</v>
      </c>
    </row>
    <row r="510" spans="1:23" x14ac:dyDescent="0.3">
      <c r="A510">
        <v>2565</v>
      </c>
      <c r="B510">
        <v>1955</v>
      </c>
      <c r="C510" t="s">
        <v>41</v>
      </c>
      <c r="D510" t="s">
        <v>29</v>
      </c>
      <c r="E510" s="1">
        <v>70638</v>
      </c>
      <c r="F510">
        <v>0</v>
      </c>
      <c r="G510">
        <v>0</v>
      </c>
      <c r="H510" s="3">
        <v>41426</v>
      </c>
      <c r="I510">
        <v>69</v>
      </c>
      <c r="J510">
        <v>0</v>
      </c>
      <c r="K510" t="s">
        <v>43</v>
      </c>
      <c r="L510">
        <v>4</v>
      </c>
      <c r="M510">
        <f>2021-MasterData4[[#This Row],[Year_Birth]]</f>
        <v>66</v>
      </c>
      <c r="N510" s="10">
        <v>1016</v>
      </c>
      <c r="O510" s="10">
        <v>215</v>
      </c>
      <c r="P510" s="10">
        <v>16</v>
      </c>
      <c r="Q510" s="10">
        <v>12</v>
      </c>
      <c r="R510" s="10">
        <v>12</v>
      </c>
      <c r="S510" s="24">
        <f>MasterData4[[#This Row],[Kidhome]]+MasterData4[[#This Row],[Teenhome]]</f>
        <v>0</v>
      </c>
      <c r="T510" s="53">
        <v>5</v>
      </c>
      <c r="U510" s="53">
        <v>10</v>
      </c>
      <c r="V510" s="10">
        <f>SUM(MasterData4[[#This Row],[MntWines]:[MntSweetProducts]])</f>
        <v>1271</v>
      </c>
      <c r="W510">
        <v>4</v>
      </c>
    </row>
    <row r="511" spans="1:23" x14ac:dyDescent="0.3">
      <c r="A511">
        <v>2569</v>
      </c>
      <c r="B511">
        <v>1987</v>
      </c>
      <c r="C511" t="s">
        <v>28</v>
      </c>
      <c r="D511" t="s">
        <v>33</v>
      </c>
      <c r="E511" s="1">
        <v>17323</v>
      </c>
      <c r="F511">
        <v>0</v>
      </c>
      <c r="G511">
        <v>0</v>
      </c>
      <c r="H511" s="3">
        <v>41192</v>
      </c>
      <c r="I511">
        <v>38</v>
      </c>
      <c r="J511">
        <v>0</v>
      </c>
      <c r="K511" t="s">
        <v>34</v>
      </c>
      <c r="L511">
        <v>1</v>
      </c>
      <c r="M511">
        <f>2021-MasterData4[[#This Row],[Year_Birth]]</f>
        <v>34</v>
      </c>
      <c r="N511" s="10">
        <v>3</v>
      </c>
      <c r="O511" s="10">
        <v>17</v>
      </c>
      <c r="P511" s="10">
        <v>6</v>
      </c>
      <c r="Q511" s="10">
        <v>14</v>
      </c>
      <c r="R511" s="10">
        <v>1</v>
      </c>
      <c r="S511" s="24">
        <f>MasterData4[[#This Row],[Kidhome]]+MasterData4[[#This Row],[Teenhome]]</f>
        <v>0</v>
      </c>
      <c r="T511" s="53">
        <v>0</v>
      </c>
      <c r="U511" s="53">
        <v>3</v>
      </c>
      <c r="V511" s="10">
        <f>SUM(MasterData4[[#This Row],[MntWines]:[MntSweetProducts]])</f>
        <v>41</v>
      </c>
      <c r="W511">
        <v>2</v>
      </c>
    </row>
    <row r="512" spans="1:23" x14ac:dyDescent="0.3">
      <c r="A512">
        <v>2570</v>
      </c>
      <c r="B512">
        <v>1968</v>
      </c>
      <c r="C512" t="s">
        <v>28</v>
      </c>
      <c r="D512" t="s">
        <v>35</v>
      </c>
      <c r="E512" s="1">
        <v>56534</v>
      </c>
      <c r="F512">
        <v>0</v>
      </c>
      <c r="G512">
        <v>1</v>
      </c>
      <c r="H512" s="3">
        <v>41478</v>
      </c>
      <c r="I512">
        <v>35</v>
      </c>
      <c r="J512">
        <v>0</v>
      </c>
      <c r="K512" t="s">
        <v>30</v>
      </c>
      <c r="L512">
        <v>10</v>
      </c>
      <c r="M512">
        <f>2021-MasterData4[[#This Row],[Year_Birth]]</f>
        <v>53</v>
      </c>
      <c r="N512" s="10">
        <v>691</v>
      </c>
      <c r="O512" s="10">
        <v>61</v>
      </c>
      <c r="P512" s="10">
        <v>10</v>
      </c>
      <c r="Q512" s="10">
        <v>7</v>
      </c>
      <c r="R512" s="10">
        <v>0</v>
      </c>
      <c r="S512" s="24">
        <f>MasterData4[[#This Row],[Kidhome]]+MasterData4[[#This Row],[Teenhome]]</f>
        <v>1</v>
      </c>
      <c r="T512" s="53">
        <v>4</v>
      </c>
      <c r="U512" s="53">
        <v>7</v>
      </c>
      <c r="V512" s="10">
        <f>SUM(MasterData4[[#This Row],[MntWines]:[MntSweetProducts]])</f>
        <v>769</v>
      </c>
      <c r="W512">
        <v>2</v>
      </c>
    </row>
    <row r="513" spans="1:23" x14ac:dyDescent="0.3">
      <c r="A513">
        <v>2574</v>
      </c>
      <c r="B513">
        <v>1977</v>
      </c>
      <c r="C513" t="s">
        <v>37</v>
      </c>
      <c r="D513" t="s">
        <v>33</v>
      </c>
      <c r="E513" s="1">
        <v>61996</v>
      </c>
      <c r="F513">
        <v>0</v>
      </c>
      <c r="G513">
        <v>1</v>
      </c>
      <c r="H513" s="3">
        <v>41305</v>
      </c>
      <c r="I513">
        <v>27</v>
      </c>
      <c r="J513">
        <v>0</v>
      </c>
      <c r="K513" t="s">
        <v>30</v>
      </c>
      <c r="L513">
        <v>6</v>
      </c>
      <c r="M513">
        <f>2021-MasterData4[[#This Row],[Year_Birth]]</f>
        <v>44</v>
      </c>
      <c r="N513" s="10">
        <v>1050</v>
      </c>
      <c r="O513" s="10">
        <v>144</v>
      </c>
      <c r="P513" s="10">
        <v>0</v>
      </c>
      <c r="Q513" s="10">
        <v>12</v>
      </c>
      <c r="R513" s="10">
        <v>0</v>
      </c>
      <c r="S513" s="24">
        <f>MasterData4[[#This Row],[Kidhome]]+MasterData4[[#This Row],[Teenhome]]</f>
        <v>1</v>
      </c>
      <c r="T513" s="53">
        <v>4</v>
      </c>
      <c r="U513" s="53">
        <v>8</v>
      </c>
      <c r="V513" s="10">
        <f>SUM(MasterData4[[#This Row],[MntWines]:[MntSweetProducts]])</f>
        <v>1206</v>
      </c>
      <c r="W513">
        <v>5</v>
      </c>
    </row>
    <row r="514" spans="1:23" x14ac:dyDescent="0.3">
      <c r="A514">
        <v>2579</v>
      </c>
      <c r="B514">
        <v>1957</v>
      </c>
      <c r="C514" t="s">
        <v>28</v>
      </c>
      <c r="D514" t="s">
        <v>33</v>
      </c>
      <c r="E514" s="1">
        <v>71113</v>
      </c>
      <c r="F514">
        <v>0</v>
      </c>
      <c r="G514">
        <v>1</v>
      </c>
      <c r="H514" s="3">
        <v>41625</v>
      </c>
      <c r="I514">
        <v>95</v>
      </c>
      <c r="J514">
        <v>0</v>
      </c>
      <c r="K514" t="s">
        <v>30</v>
      </c>
      <c r="L514">
        <v>6</v>
      </c>
      <c r="M514">
        <f>2021-MasterData4[[#This Row],[Year_Birth]]</f>
        <v>64</v>
      </c>
      <c r="N514" s="10">
        <v>495</v>
      </c>
      <c r="O514" s="10">
        <v>255</v>
      </c>
      <c r="P514" s="10">
        <v>11</v>
      </c>
      <c r="Q514" s="10">
        <v>33</v>
      </c>
      <c r="R514" s="10">
        <v>33</v>
      </c>
      <c r="S514" s="24">
        <f>MasterData4[[#This Row],[Kidhome]]+MasterData4[[#This Row],[Teenhome]]</f>
        <v>1</v>
      </c>
      <c r="T514" s="53">
        <v>7</v>
      </c>
      <c r="U514" s="53">
        <v>9</v>
      </c>
      <c r="V514" s="10">
        <f>SUM(MasterData4[[#This Row],[MntWines]:[MntSweetProducts]])</f>
        <v>827</v>
      </c>
      <c r="W514">
        <v>2</v>
      </c>
    </row>
    <row r="515" spans="1:23" x14ac:dyDescent="0.3">
      <c r="A515">
        <v>2587</v>
      </c>
      <c r="B515">
        <v>1972</v>
      </c>
      <c r="C515" t="s">
        <v>37</v>
      </c>
      <c r="D515" t="s">
        <v>33</v>
      </c>
      <c r="E515" s="1">
        <v>29791</v>
      </c>
      <c r="F515">
        <v>1</v>
      </c>
      <c r="G515">
        <v>0</v>
      </c>
      <c r="H515" s="3">
        <v>41774</v>
      </c>
      <c r="I515">
        <v>21</v>
      </c>
      <c r="J515">
        <v>0</v>
      </c>
      <c r="K515" t="s">
        <v>36</v>
      </c>
      <c r="L515">
        <v>2</v>
      </c>
      <c r="M515">
        <f>2021-MasterData4[[#This Row],[Year_Birth]]</f>
        <v>49</v>
      </c>
      <c r="N515" s="10">
        <v>14</v>
      </c>
      <c r="O515" s="10">
        <v>6</v>
      </c>
      <c r="P515" s="10">
        <v>0</v>
      </c>
      <c r="Q515" s="10">
        <v>0</v>
      </c>
      <c r="R515" s="10">
        <v>0</v>
      </c>
      <c r="S515" s="24">
        <f>MasterData4[[#This Row],[Kidhome]]+MasterData4[[#This Row],[Teenhome]]</f>
        <v>1</v>
      </c>
      <c r="T515" s="53">
        <v>0</v>
      </c>
      <c r="U515" s="53">
        <v>3</v>
      </c>
      <c r="V515" s="10">
        <f>SUM(MasterData4[[#This Row],[MntWines]:[MntSweetProducts]])</f>
        <v>20</v>
      </c>
      <c r="W515">
        <v>5</v>
      </c>
    </row>
    <row r="516" spans="1:23" x14ac:dyDescent="0.3">
      <c r="A516">
        <v>2589</v>
      </c>
      <c r="B516">
        <v>1972</v>
      </c>
      <c r="C516" t="s">
        <v>28</v>
      </c>
      <c r="D516" t="s">
        <v>29</v>
      </c>
      <c r="E516" s="1">
        <v>26759</v>
      </c>
      <c r="F516">
        <v>1</v>
      </c>
      <c r="G516">
        <v>0</v>
      </c>
      <c r="H516" s="3">
        <v>41677</v>
      </c>
      <c r="I516">
        <v>65</v>
      </c>
      <c r="J516">
        <v>0</v>
      </c>
      <c r="K516" t="s">
        <v>36</v>
      </c>
      <c r="L516">
        <v>2</v>
      </c>
      <c r="M516">
        <f>2021-MasterData4[[#This Row],[Year_Birth]]</f>
        <v>49</v>
      </c>
      <c r="N516" s="10">
        <v>25</v>
      </c>
      <c r="O516" s="10">
        <v>16</v>
      </c>
      <c r="P516" s="10">
        <v>8</v>
      </c>
      <c r="Q516" s="10">
        <v>3</v>
      </c>
      <c r="R516" s="10">
        <v>5</v>
      </c>
      <c r="S516" s="24">
        <f>MasterData4[[#This Row],[Kidhome]]+MasterData4[[#This Row],[Teenhome]]</f>
        <v>1</v>
      </c>
      <c r="T516" s="53">
        <v>1</v>
      </c>
      <c r="U516" s="53">
        <v>3</v>
      </c>
      <c r="V516" s="10">
        <f>SUM(MasterData4[[#This Row],[MntWines]:[MntSweetProducts]])</f>
        <v>57</v>
      </c>
      <c r="W516">
        <v>2</v>
      </c>
    </row>
    <row r="517" spans="1:23" x14ac:dyDescent="0.3">
      <c r="A517">
        <v>2591</v>
      </c>
      <c r="B517">
        <v>1959</v>
      </c>
      <c r="C517" t="s">
        <v>28</v>
      </c>
      <c r="D517" t="s">
        <v>42</v>
      </c>
      <c r="E517" s="1">
        <v>76320</v>
      </c>
      <c r="F517">
        <v>0</v>
      </c>
      <c r="G517">
        <v>1</v>
      </c>
      <c r="H517" s="3">
        <v>41812</v>
      </c>
      <c r="I517">
        <v>49</v>
      </c>
      <c r="J517">
        <v>0</v>
      </c>
      <c r="K517" t="s">
        <v>34</v>
      </c>
      <c r="L517">
        <v>6</v>
      </c>
      <c r="M517">
        <f>2021-MasterData4[[#This Row],[Year_Birth]]</f>
        <v>62</v>
      </c>
      <c r="N517" s="10">
        <v>526</v>
      </c>
      <c r="O517" s="10">
        <v>214</v>
      </c>
      <c r="P517" s="10">
        <v>69</v>
      </c>
      <c r="Q517" s="10">
        <v>35</v>
      </c>
      <c r="R517" s="10">
        <v>53</v>
      </c>
      <c r="S517" s="24">
        <f>MasterData4[[#This Row],[Kidhome]]+MasterData4[[#This Row],[Teenhome]]</f>
        <v>1</v>
      </c>
      <c r="T517" s="53">
        <v>3</v>
      </c>
      <c r="U517" s="53">
        <v>4</v>
      </c>
      <c r="V517" s="10">
        <f>SUM(MasterData4[[#This Row],[MntWines]:[MntSweetProducts]])</f>
        <v>897</v>
      </c>
      <c r="W517">
        <v>2</v>
      </c>
    </row>
    <row r="518" spans="1:23" x14ac:dyDescent="0.3">
      <c r="A518">
        <v>2607</v>
      </c>
      <c r="B518">
        <v>1953</v>
      </c>
      <c r="C518" t="s">
        <v>28</v>
      </c>
      <c r="D518" t="s">
        <v>31</v>
      </c>
      <c r="E518" s="1">
        <v>40464</v>
      </c>
      <c r="F518">
        <v>0</v>
      </c>
      <c r="G518">
        <v>1</v>
      </c>
      <c r="H518" s="3">
        <v>41285</v>
      </c>
      <c r="I518">
        <v>78</v>
      </c>
      <c r="J518">
        <v>0</v>
      </c>
      <c r="K518" t="s">
        <v>30</v>
      </c>
      <c r="L518">
        <v>8</v>
      </c>
      <c r="M518">
        <f>2021-MasterData4[[#This Row],[Year_Birth]]</f>
        <v>68</v>
      </c>
      <c r="N518" s="10">
        <v>424</v>
      </c>
      <c r="O518" s="10">
        <v>118</v>
      </c>
      <c r="P518" s="10">
        <v>7</v>
      </c>
      <c r="Q518" s="10">
        <v>17</v>
      </c>
      <c r="R518" s="10">
        <v>23</v>
      </c>
      <c r="S518" s="24">
        <f>MasterData4[[#This Row],[Kidhome]]+MasterData4[[#This Row],[Teenhome]]</f>
        <v>1</v>
      </c>
      <c r="T518" s="53">
        <v>2</v>
      </c>
      <c r="U518" s="53">
        <v>8</v>
      </c>
      <c r="V518" s="10">
        <f>SUM(MasterData4[[#This Row],[MntWines]:[MntSweetProducts]])</f>
        <v>589</v>
      </c>
      <c r="W518">
        <v>2</v>
      </c>
    </row>
    <row r="519" spans="1:23" x14ac:dyDescent="0.3">
      <c r="A519">
        <v>2611</v>
      </c>
      <c r="B519">
        <v>1959</v>
      </c>
      <c r="C519" t="s">
        <v>41</v>
      </c>
      <c r="D519" t="s">
        <v>35</v>
      </c>
      <c r="E519" s="1">
        <v>82576</v>
      </c>
      <c r="F519">
        <v>0</v>
      </c>
      <c r="G519">
        <v>0</v>
      </c>
      <c r="H519" s="3">
        <v>41122</v>
      </c>
      <c r="I519">
        <v>66</v>
      </c>
      <c r="J519">
        <v>0</v>
      </c>
      <c r="K519" t="s">
        <v>43</v>
      </c>
      <c r="L519">
        <v>2</v>
      </c>
      <c r="M519">
        <f>2021-MasterData4[[#This Row],[Year_Birth]]</f>
        <v>62</v>
      </c>
      <c r="N519" s="10">
        <v>1206</v>
      </c>
      <c r="O519" s="10">
        <v>445</v>
      </c>
      <c r="P519" s="10">
        <v>168</v>
      </c>
      <c r="Q519" s="10">
        <v>55</v>
      </c>
      <c r="R519" s="10">
        <v>18</v>
      </c>
      <c r="S519" s="24">
        <f>MasterData4[[#This Row],[Kidhome]]+MasterData4[[#This Row],[Teenhome]]</f>
        <v>0</v>
      </c>
      <c r="T519" s="53">
        <v>4</v>
      </c>
      <c r="U519" s="53">
        <v>12</v>
      </c>
      <c r="V519" s="10">
        <f>SUM(MasterData4[[#This Row],[MntWines]:[MntSweetProducts]])</f>
        <v>1892</v>
      </c>
      <c r="W519">
        <v>4</v>
      </c>
    </row>
    <row r="520" spans="1:23" x14ac:dyDescent="0.3">
      <c r="A520">
        <v>2612</v>
      </c>
      <c r="B520">
        <v>1987</v>
      </c>
      <c r="C520" t="s">
        <v>28</v>
      </c>
      <c r="D520" t="s">
        <v>33</v>
      </c>
      <c r="E520" s="1">
        <v>75794</v>
      </c>
      <c r="F520">
        <v>0</v>
      </c>
      <c r="G520">
        <v>0</v>
      </c>
      <c r="H520" s="3">
        <v>41632</v>
      </c>
      <c r="I520">
        <v>33</v>
      </c>
      <c r="J520">
        <v>0</v>
      </c>
      <c r="K520" t="s">
        <v>43</v>
      </c>
      <c r="L520">
        <v>7</v>
      </c>
      <c r="M520">
        <f>2021-MasterData4[[#This Row],[Year_Birth]]</f>
        <v>34</v>
      </c>
      <c r="N520" s="10">
        <v>754</v>
      </c>
      <c r="O520" s="10">
        <v>625</v>
      </c>
      <c r="P520" s="10">
        <v>63</v>
      </c>
      <c r="Q520" s="10">
        <v>160</v>
      </c>
      <c r="R520" s="10">
        <v>32</v>
      </c>
      <c r="S520" s="24">
        <f>MasterData4[[#This Row],[Kidhome]]+MasterData4[[#This Row],[Teenhome]]</f>
        <v>0</v>
      </c>
      <c r="T520" s="53">
        <v>5</v>
      </c>
      <c r="U520" s="53">
        <v>12</v>
      </c>
      <c r="V520" s="10">
        <f>SUM(MasterData4[[#This Row],[MntWines]:[MntSweetProducts]])</f>
        <v>1634</v>
      </c>
      <c r="W520">
        <v>2</v>
      </c>
    </row>
    <row r="521" spans="1:23" x14ac:dyDescent="0.3">
      <c r="A521">
        <v>2613</v>
      </c>
      <c r="B521">
        <v>1960</v>
      </c>
      <c r="C521" t="s">
        <v>41</v>
      </c>
      <c r="D521" t="s">
        <v>33</v>
      </c>
      <c r="E521" s="1">
        <v>54197</v>
      </c>
      <c r="F521">
        <v>0</v>
      </c>
      <c r="G521">
        <v>1</v>
      </c>
      <c r="H521" s="3">
        <v>41732</v>
      </c>
      <c r="I521">
        <v>16</v>
      </c>
      <c r="J521">
        <v>0</v>
      </c>
      <c r="K521" t="s">
        <v>30</v>
      </c>
      <c r="L521">
        <v>1</v>
      </c>
      <c r="M521">
        <f>2021-MasterData4[[#This Row],[Year_Birth]]</f>
        <v>61</v>
      </c>
      <c r="N521" s="10">
        <v>162</v>
      </c>
      <c r="O521" s="10">
        <v>37</v>
      </c>
      <c r="P521" s="10">
        <v>6</v>
      </c>
      <c r="Q521" s="10">
        <v>6</v>
      </c>
      <c r="R521" s="10">
        <v>13</v>
      </c>
      <c r="S521" s="24">
        <f>MasterData4[[#This Row],[Kidhome]]+MasterData4[[#This Row],[Teenhome]]</f>
        <v>1</v>
      </c>
      <c r="T521" s="53">
        <v>3</v>
      </c>
      <c r="U521" s="53">
        <v>6</v>
      </c>
      <c r="V521" s="10">
        <f>SUM(MasterData4[[#This Row],[MntWines]:[MntSweetProducts]])</f>
        <v>224</v>
      </c>
      <c r="W521">
        <v>4</v>
      </c>
    </row>
    <row r="522" spans="1:23" x14ac:dyDescent="0.3">
      <c r="A522">
        <v>2620</v>
      </c>
      <c r="B522">
        <v>1974</v>
      </c>
      <c r="C522" t="s">
        <v>37</v>
      </c>
      <c r="D522" t="s">
        <v>33</v>
      </c>
      <c r="E522" s="1">
        <v>34596</v>
      </c>
      <c r="F522">
        <v>1</v>
      </c>
      <c r="G522">
        <v>0</v>
      </c>
      <c r="H522" s="3">
        <v>41377</v>
      </c>
      <c r="I522">
        <v>48</v>
      </c>
      <c r="J522">
        <v>0</v>
      </c>
      <c r="K522" t="s">
        <v>43</v>
      </c>
      <c r="L522">
        <v>1</v>
      </c>
      <c r="M522">
        <f>2021-MasterData4[[#This Row],[Year_Birth]]</f>
        <v>47</v>
      </c>
      <c r="N522" s="10">
        <v>14</v>
      </c>
      <c r="O522" s="10">
        <v>2</v>
      </c>
      <c r="P522" s="10">
        <v>0</v>
      </c>
      <c r="Q522" s="10">
        <v>0</v>
      </c>
      <c r="R522" s="10">
        <v>0</v>
      </c>
      <c r="S522" s="24">
        <f>MasterData4[[#This Row],[Kidhome]]+MasterData4[[#This Row],[Teenhome]]</f>
        <v>1</v>
      </c>
      <c r="T522" s="53">
        <v>0</v>
      </c>
      <c r="U522" s="53">
        <v>2</v>
      </c>
      <c r="V522" s="10">
        <f>SUM(MasterData4[[#This Row],[MntWines]:[MntSweetProducts]])</f>
        <v>16</v>
      </c>
      <c r="W522">
        <v>5</v>
      </c>
    </row>
    <row r="523" spans="1:23" x14ac:dyDescent="0.3">
      <c r="A523">
        <v>2625</v>
      </c>
      <c r="B523">
        <v>1954</v>
      </c>
      <c r="C523" t="s">
        <v>38</v>
      </c>
      <c r="D523" t="s">
        <v>31</v>
      </c>
      <c r="E523" s="1">
        <v>42607</v>
      </c>
      <c r="F523">
        <v>0</v>
      </c>
      <c r="G523">
        <v>1</v>
      </c>
      <c r="H523" s="3">
        <v>41595</v>
      </c>
      <c r="I523">
        <v>30</v>
      </c>
      <c r="J523">
        <v>0</v>
      </c>
      <c r="K523" t="s">
        <v>43</v>
      </c>
      <c r="L523">
        <v>3</v>
      </c>
      <c r="M523">
        <f>2021-MasterData4[[#This Row],[Year_Birth]]</f>
        <v>67</v>
      </c>
      <c r="N523" s="10">
        <v>156</v>
      </c>
      <c r="O523" s="10">
        <v>56</v>
      </c>
      <c r="P523" s="10">
        <v>30</v>
      </c>
      <c r="Q523" s="10">
        <v>29</v>
      </c>
      <c r="R523" s="10">
        <v>32</v>
      </c>
      <c r="S523" s="24">
        <f>MasterData4[[#This Row],[Kidhome]]+MasterData4[[#This Row],[Teenhome]]</f>
        <v>1</v>
      </c>
      <c r="T523" s="53">
        <v>2</v>
      </c>
      <c r="U523" s="53">
        <v>7</v>
      </c>
      <c r="V523" s="10">
        <f>SUM(MasterData4[[#This Row],[MntWines]:[MntSweetProducts]])</f>
        <v>303</v>
      </c>
      <c r="W523">
        <v>3</v>
      </c>
    </row>
    <row r="524" spans="1:23" x14ac:dyDescent="0.3">
      <c r="A524">
        <v>2631</v>
      </c>
      <c r="B524">
        <v>1982</v>
      </c>
      <c r="C524" t="s">
        <v>28</v>
      </c>
      <c r="D524" t="s">
        <v>35</v>
      </c>
      <c r="E524" s="1">
        <v>71853</v>
      </c>
      <c r="F524">
        <v>0</v>
      </c>
      <c r="G524">
        <v>0</v>
      </c>
      <c r="H524" s="3">
        <v>41402</v>
      </c>
      <c r="I524">
        <v>29</v>
      </c>
      <c r="J524">
        <v>0</v>
      </c>
      <c r="K524" t="s">
        <v>30</v>
      </c>
      <c r="L524">
        <v>2</v>
      </c>
      <c r="M524">
        <f>2021-MasterData4[[#This Row],[Year_Birth]]</f>
        <v>39</v>
      </c>
      <c r="N524" s="10">
        <v>358</v>
      </c>
      <c r="O524" s="10">
        <v>413</v>
      </c>
      <c r="P524" s="10">
        <v>141</v>
      </c>
      <c r="Q524" s="10">
        <v>108</v>
      </c>
      <c r="R524" s="10">
        <v>97</v>
      </c>
      <c r="S524" s="24">
        <f>MasterData4[[#This Row],[Kidhome]]+MasterData4[[#This Row],[Teenhome]]</f>
        <v>0</v>
      </c>
      <c r="T524" s="53">
        <v>8</v>
      </c>
      <c r="U524" s="53">
        <v>6</v>
      </c>
      <c r="V524" s="10">
        <f>SUM(MasterData4[[#This Row],[MntWines]:[MntSweetProducts]])</f>
        <v>1117</v>
      </c>
      <c r="W524">
        <v>2</v>
      </c>
    </row>
    <row r="525" spans="1:23" x14ac:dyDescent="0.3">
      <c r="A525">
        <v>2632</v>
      </c>
      <c r="B525">
        <v>1954</v>
      </c>
      <c r="C525" t="s">
        <v>28</v>
      </c>
      <c r="D525" t="s">
        <v>33</v>
      </c>
      <c r="E525" s="1">
        <v>50501</v>
      </c>
      <c r="F525">
        <v>1</v>
      </c>
      <c r="G525">
        <v>1</v>
      </c>
      <c r="H525" s="3">
        <v>41443</v>
      </c>
      <c r="I525">
        <v>10</v>
      </c>
      <c r="J525">
        <v>0</v>
      </c>
      <c r="K525" t="s">
        <v>40</v>
      </c>
      <c r="L525">
        <v>5</v>
      </c>
      <c r="M525">
        <f>2021-MasterData4[[#This Row],[Year_Birth]]</f>
        <v>67</v>
      </c>
      <c r="N525" s="10">
        <v>297</v>
      </c>
      <c r="O525" s="10">
        <v>38</v>
      </c>
      <c r="P525" s="10">
        <v>13</v>
      </c>
      <c r="Q525" s="10">
        <v>0</v>
      </c>
      <c r="R525" s="10">
        <v>0</v>
      </c>
      <c r="S525" s="24">
        <f>MasterData4[[#This Row],[Kidhome]]+MasterData4[[#This Row],[Teenhome]]</f>
        <v>2</v>
      </c>
      <c r="T525" s="53">
        <v>4</v>
      </c>
      <c r="U525" s="53">
        <v>4</v>
      </c>
      <c r="V525" s="10">
        <f>SUM(MasterData4[[#This Row],[MntWines]:[MntSweetProducts]])</f>
        <v>348</v>
      </c>
      <c r="W525">
        <v>2</v>
      </c>
    </row>
    <row r="526" spans="1:23" x14ac:dyDescent="0.3">
      <c r="A526">
        <v>2634</v>
      </c>
      <c r="B526">
        <v>1979</v>
      </c>
      <c r="C526" t="s">
        <v>41</v>
      </c>
      <c r="D526" t="s">
        <v>31</v>
      </c>
      <c r="E526" s="1">
        <v>16653</v>
      </c>
      <c r="F526">
        <v>1</v>
      </c>
      <c r="G526">
        <v>0</v>
      </c>
      <c r="H526" s="3">
        <v>41747</v>
      </c>
      <c r="I526">
        <v>10</v>
      </c>
      <c r="J526">
        <v>0</v>
      </c>
      <c r="K526" t="s">
        <v>30</v>
      </c>
      <c r="L526">
        <v>2</v>
      </c>
      <c r="M526">
        <f>2021-MasterData4[[#This Row],[Year_Birth]]</f>
        <v>42</v>
      </c>
      <c r="N526" s="10">
        <v>5</v>
      </c>
      <c r="O526" s="10">
        <v>31</v>
      </c>
      <c r="P526" s="10">
        <v>15</v>
      </c>
      <c r="Q526" s="10">
        <v>7</v>
      </c>
      <c r="R526" s="10">
        <v>4</v>
      </c>
      <c r="S526" s="24">
        <f>MasterData4[[#This Row],[Kidhome]]+MasterData4[[#This Row],[Teenhome]]</f>
        <v>1</v>
      </c>
      <c r="T526" s="53">
        <v>1</v>
      </c>
      <c r="U526" s="53">
        <v>3</v>
      </c>
      <c r="V526" s="10">
        <f>SUM(MasterData4[[#This Row],[MntWines]:[MntSweetProducts]])</f>
        <v>62</v>
      </c>
      <c r="W526">
        <v>4</v>
      </c>
    </row>
    <row r="527" spans="1:23" x14ac:dyDescent="0.3">
      <c r="A527">
        <v>2639</v>
      </c>
      <c r="B527">
        <v>1966</v>
      </c>
      <c r="C527" t="s">
        <v>28</v>
      </c>
      <c r="D527" t="s">
        <v>31</v>
      </c>
      <c r="E527" s="1">
        <v>43602</v>
      </c>
      <c r="F527">
        <v>1</v>
      </c>
      <c r="G527">
        <v>1</v>
      </c>
      <c r="H527" s="3">
        <v>41649</v>
      </c>
      <c r="I527">
        <v>45</v>
      </c>
      <c r="J527">
        <v>0</v>
      </c>
      <c r="K527" t="s">
        <v>43</v>
      </c>
      <c r="L527">
        <v>3</v>
      </c>
      <c r="M527">
        <f>2021-MasterData4[[#This Row],[Year_Birth]]</f>
        <v>55</v>
      </c>
      <c r="N527" s="10">
        <v>19</v>
      </c>
      <c r="O527" s="10">
        <v>12</v>
      </c>
      <c r="P527" s="10">
        <v>10</v>
      </c>
      <c r="Q527" s="10">
        <v>5</v>
      </c>
      <c r="R527" s="10">
        <v>3</v>
      </c>
      <c r="S527" s="24">
        <f>MasterData4[[#This Row],[Kidhome]]+MasterData4[[#This Row],[Teenhome]]</f>
        <v>2</v>
      </c>
      <c r="T527" s="53">
        <v>1</v>
      </c>
      <c r="U527" s="53">
        <v>2</v>
      </c>
      <c r="V527" s="10">
        <f>SUM(MasterData4[[#This Row],[MntWines]:[MntSweetProducts]])</f>
        <v>49</v>
      </c>
      <c r="W527">
        <v>2</v>
      </c>
    </row>
    <row r="528" spans="1:23" x14ac:dyDescent="0.3">
      <c r="A528">
        <v>2656</v>
      </c>
      <c r="B528">
        <v>1971</v>
      </c>
      <c r="C528" t="s">
        <v>28</v>
      </c>
      <c r="D528" t="s">
        <v>29</v>
      </c>
      <c r="E528" s="1">
        <v>40851</v>
      </c>
      <c r="F528">
        <v>1</v>
      </c>
      <c r="G528">
        <v>1</v>
      </c>
      <c r="H528" s="3">
        <v>41326</v>
      </c>
      <c r="I528">
        <v>63</v>
      </c>
      <c r="J528">
        <v>0</v>
      </c>
      <c r="K528" t="s">
        <v>32</v>
      </c>
      <c r="L528">
        <v>1</v>
      </c>
      <c r="M528">
        <f>2021-MasterData4[[#This Row],[Year_Birth]]</f>
        <v>50</v>
      </c>
      <c r="N528" s="10">
        <v>23</v>
      </c>
      <c r="O528" s="10">
        <v>7</v>
      </c>
      <c r="P528" s="10">
        <v>0</v>
      </c>
      <c r="Q528" s="10">
        <v>1</v>
      </c>
      <c r="R528" s="10">
        <v>4</v>
      </c>
      <c r="S528" s="24">
        <f>MasterData4[[#This Row],[Kidhome]]+MasterData4[[#This Row],[Teenhome]]</f>
        <v>2</v>
      </c>
      <c r="T528" s="53">
        <v>1</v>
      </c>
      <c r="U528" s="53">
        <v>2</v>
      </c>
      <c r="V528" s="10">
        <f>SUM(MasterData4[[#This Row],[MntWines]:[MntSweetProducts]])</f>
        <v>35</v>
      </c>
      <c r="W528">
        <v>2</v>
      </c>
    </row>
    <row r="529" spans="1:23" x14ac:dyDescent="0.3">
      <c r="A529">
        <v>2661</v>
      </c>
      <c r="B529">
        <v>1964</v>
      </c>
      <c r="C529" t="s">
        <v>28</v>
      </c>
      <c r="D529" t="s">
        <v>31</v>
      </c>
      <c r="E529" s="1">
        <v>18701</v>
      </c>
      <c r="F529">
        <v>1</v>
      </c>
      <c r="G529">
        <v>1</v>
      </c>
      <c r="H529" s="3">
        <v>41429</v>
      </c>
      <c r="I529">
        <v>95</v>
      </c>
      <c r="J529">
        <v>0</v>
      </c>
      <c r="K529" t="s">
        <v>43</v>
      </c>
      <c r="L529">
        <v>2</v>
      </c>
      <c r="M529">
        <f>2021-MasterData4[[#This Row],[Year_Birth]]</f>
        <v>57</v>
      </c>
      <c r="N529" s="10">
        <v>12</v>
      </c>
      <c r="O529" s="10">
        <v>2</v>
      </c>
      <c r="P529" s="10">
        <v>10</v>
      </c>
      <c r="Q529" s="10">
        <v>4</v>
      </c>
      <c r="R529" s="10">
        <v>6</v>
      </c>
      <c r="S529" s="24">
        <f>MasterData4[[#This Row],[Kidhome]]+MasterData4[[#This Row],[Teenhome]]</f>
        <v>2</v>
      </c>
      <c r="T529" s="53">
        <v>0</v>
      </c>
      <c r="U529" s="53">
        <v>4</v>
      </c>
      <c r="V529" s="10">
        <f>SUM(MasterData4[[#This Row],[MntWines]:[MntSweetProducts]])</f>
        <v>34</v>
      </c>
      <c r="W529">
        <v>2</v>
      </c>
    </row>
    <row r="530" spans="1:23" x14ac:dyDescent="0.3">
      <c r="A530">
        <v>2666</v>
      </c>
      <c r="B530">
        <v>1972</v>
      </c>
      <c r="C530" t="s">
        <v>41</v>
      </c>
      <c r="D530" t="s">
        <v>33</v>
      </c>
      <c r="E530" s="1">
        <v>76234</v>
      </c>
      <c r="F530">
        <v>0</v>
      </c>
      <c r="G530">
        <v>1</v>
      </c>
      <c r="H530" s="3">
        <v>41676</v>
      </c>
      <c r="I530">
        <v>21</v>
      </c>
      <c r="J530">
        <v>0</v>
      </c>
      <c r="K530" t="s">
        <v>32</v>
      </c>
      <c r="L530">
        <v>8</v>
      </c>
      <c r="M530">
        <f>2021-MasterData4[[#This Row],[Year_Birth]]</f>
        <v>49</v>
      </c>
      <c r="N530" s="10">
        <v>519</v>
      </c>
      <c r="O530" s="10">
        <v>167</v>
      </c>
      <c r="P530" s="10">
        <v>130</v>
      </c>
      <c r="Q530" s="10">
        <v>50</v>
      </c>
      <c r="R530" s="10">
        <v>0</v>
      </c>
      <c r="S530" s="24">
        <f>MasterData4[[#This Row],[Kidhome]]+MasterData4[[#This Row],[Teenhome]]</f>
        <v>1</v>
      </c>
      <c r="T530" s="53">
        <v>3</v>
      </c>
      <c r="U530" s="53">
        <v>11</v>
      </c>
      <c r="V530" s="10">
        <f>SUM(MasterData4[[#This Row],[MntWines]:[MntSweetProducts]])</f>
        <v>866</v>
      </c>
      <c r="W530">
        <v>4</v>
      </c>
    </row>
    <row r="531" spans="1:23" x14ac:dyDescent="0.3">
      <c r="A531">
        <v>2669</v>
      </c>
      <c r="B531">
        <v>1993</v>
      </c>
      <c r="C531" t="s">
        <v>28</v>
      </c>
      <c r="D531" t="s">
        <v>31</v>
      </c>
      <c r="E531" s="1">
        <v>74293</v>
      </c>
      <c r="F531">
        <v>0</v>
      </c>
      <c r="G531">
        <v>0</v>
      </c>
      <c r="H531" s="3">
        <v>41763</v>
      </c>
      <c r="I531">
        <v>66</v>
      </c>
      <c r="J531">
        <v>0</v>
      </c>
      <c r="K531" t="s">
        <v>30</v>
      </c>
      <c r="L531">
        <v>5</v>
      </c>
      <c r="M531">
        <f>2021-MasterData4[[#This Row],[Year_Birth]]</f>
        <v>28</v>
      </c>
      <c r="N531" s="10">
        <v>375</v>
      </c>
      <c r="O531" s="10">
        <v>335</v>
      </c>
      <c r="P531" s="10">
        <v>93</v>
      </c>
      <c r="Q531" s="10">
        <v>152</v>
      </c>
      <c r="R531" s="10">
        <v>91</v>
      </c>
      <c r="S531" s="24">
        <f>MasterData4[[#This Row],[Kidhome]]+MasterData4[[#This Row],[Teenhome]]</f>
        <v>0</v>
      </c>
      <c r="T531" s="53">
        <v>4</v>
      </c>
      <c r="U531" s="53">
        <v>6</v>
      </c>
      <c r="V531" s="10">
        <f>SUM(MasterData4[[#This Row],[MntWines]:[MntSweetProducts]])</f>
        <v>1046</v>
      </c>
      <c r="W531">
        <v>2</v>
      </c>
    </row>
    <row r="532" spans="1:23" x14ac:dyDescent="0.3">
      <c r="A532">
        <v>2674</v>
      </c>
      <c r="B532">
        <v>1958</v>
      </c>
      <c r="C532" t="s">
        <v>41</v>
      </c>
      <c r="D532" t="s">
        <v>31</v>
      </c>
      <c r="E532" s="1">
        <v>75154</v>
      </c>
      <c r="F532">
        <v>0</v>
      </c>
      <c r="G532">
        <v>1</v>
      </c>
      <c r="H532" s="3">
        <v>41156</v>
      </c>
      <c r="I532">
        <v>79</v>
      </c>
      <c r="J532">
        <v>0</v>
      </c>
      <c r="K532" t="s">
        <v>34</v>
      </c>
      <c r="L532">
        <v>6</v>
      </c>
      <c r="M532">
        <f>2021-MasterData4[[#This Row],[Year_Birth]]</f>
        <v>63</v>
      </c>
      <c r="N532" s="10">
        <v>543</v>
      </c>
      <c r="O532" s="10">
        <v>205</v>
      </c>
      <c r="P532" s="10">
        <v>160</v>
      </c>
      <c r="Q532" s="10">
        <v>10</v>
      </c>
      <c r="R532" s="10">
        <v>143</v>
      </c>
      <c r="S532" s="24">
        <f>MasterData4[[#This Row],[Kidhome]]+MasterData4[[#This Row],[Teenhome]]</f>
        <v>1</v>
      </c>
      <c r="T532" s="53">
        <v>3</v>
      </c>
      <c r="U532" s="53">
        <v>6</v>
      </c>
      <c r="V532" s="10">
        <f>SUM(MasterData4[[#This Row],[MntWines]:[MntSweetProducts]])</f>
        <v>1061</v>
      </c>
      <c r="W532">
        <v>4</v>
      </c>
    </row>
    <row r="533" spans="1:23" x14ac:dyDescent="0.3">
      <c r="A533">
        <v>2677</v>
      </c>
      <c r="B533">
        <v>1956</v>
      </c>
      <c r="C533" t="s">
        <v>28</v>
      </c>
      <c r="D533" t="s">
        <v>35</v>
      </c>
      <c r="E533" s="1">
        <v>46097</v>
      </c>
      <c r="F533">
        <v>0</v>
      </c>
      <c r="G533">
        <v>1</v>
      </c>
      <c r="H533" s="3">
        <v>41364</v>
      </c>
      <c r="I533">
        <v>11</v>
      </c>
      <c r="J533">
        <v>0</v>
      </c>
      <c r="K533" t="s">
        <v>43</v>
      </c>
      <c r="L533">
        <v>3</v>
      </c>
      <c r="M533">
        <f>2021-MasterData4[[#This Row],[Year_Birth]]</f>
        <v>65</v>
      </c>
      <c r="N533" s="10">
        <v>72</v>
      </c>
      <c r="O533" s="10">
        <v>68</v>
      </c>
      <c r="P533" s="10">
        <v>65</v>
      </c>
      <c r="Q533" s="10">
        <v>24</v>
      </c>
      <c r="R533" s="10">
        <v>4</v>
      </c>
      <c r="S533" s="24">
        <f>MasterData4[[#This Row],[Kidhome]]+MasterData4[[#This Row],[Teenhome]]</f>
        <v>1</v>
      </c>
      <c r="T533" s="53">
        <v>1</v>
      </c>
      <c r="U533" s="53">
        <v>6</v>
      </c>
      <c r="V533" s="10">
        <f>SUM(MasterData4[[#This Row],[MntWines]:[MntSweetProducts]])</f>
        <v>233</v>
      </c>
      <c r="W533">
        <v>2</v>
      </c>
    </row>
    <row r="534" spans="1:23" x14ac:dyDescent="0.3">
      <c r="A534">
        <v>2678</v>
      </c>
      <c r="B534">
        <v>1990</v>
      </c>
      <c r="C534" t="s">
        <v>28</v>
      </c>
      <c r="D534" t="s">
        <v>31</v>
      </c>
      <c r="E534" s="1">
        <v>34412</v>
      </c>
      <c r="F534">
        <v>1</v>
      </c>
      <c r="G534">
        <v>0</v>
      </c>
      <c r="H534" s="3">
        <v>41318</v>
      </c>
      <c r="I534">
        <v>62</v>
      </c>
      <c r="J534">
        <v>0</v>
      </c>
      <c r="K534" t="s">
        <v>36</v>
      </c>
      <c r="L534">
        <v>5</v>
      </c>
      <c r="M534">
        <f>2021-MasterData4[[#This Row],[Year_Birth]]</f>
        <v>31</v>
      </c>
      <c r="N534" s="10">
        <v>52</v>
      </c>
      <c r="O534" s="10">
        <v>50</v>
      </c>
      <c r="P534" s="10">
        <v>4</v>
      </c>
      <c r="Q534" s="10">
        <v>12</v>
      </c>
      <c r="R534" s="10">
        <v>36</v>
      </c>
      <c r="S534" s="24">
        <f>MasterData4[[#This Row],[Kidhome]]+MasterData4[[#This Row],[Teenhome]]</f>
        <v>1</v>
      </c>
      <c r="T534" s="53">
        <v>0</v>
      </c>
      <c r="U534" s="53">
        <v>3</v>
      </c>
      <c r="V534" s="10">
        <f>SUM(MasterData4[[#This Row],[MntWines]:[MntSweetProducts]])</f>
        <v>154</v>
      </c>
      <c r="W534">
        <v>2</v>
      </c>
    </row>
    <row r="535" spans="1:23" x14ac:dyDescent="0.3">
      <c r="A535">
        <v>2681</v>
      </c>
      <c r="B535">
        <v>1984</v>
      </c>
      <c r="C535" t="s">
        <v>38</v>
      </c>
      <c r="D535" t="s">
        <v>33</v>
      </c>
      <c r="E535" s="2">
        <v>65370</v>
      </c>
      <c r="F535">
        <v>0</v>
      </c>
      <c r="G535">
        <v>0</v>
      </c>
      <c r="H535" s="3">
        <v>41487</v>
      </c>
      <c r="I535">
        <v>1</v>
      </c>
      <c r="J535">
        <v>0</v>
      </c>
      <c r="K535" t="s">
        <v>30</v>
      </c>
      <c r="L535">
        <v>2</v>
      </c>
      <c r="M535">
        <f>2021-MasterData4[[#This Row],[Year_Birth]]</f>
        <v>37</v>
      </c>
      <c r="N535" s="10">
        <v>71</v>
      </c>
      <c r="O535" s="10">
        <v>112</v>
      </c>
      <c r="P535" s="10">
        <v>138</v>
      </c>
      <c r="Q535" s="10">
        <v>22</v>
      </c>
      <c r="R535" s="10">
        <v>89</v>
      </c>
      <c r="S535" s="24">
        <f>MasterData4[[#This Row],[Kidhome]]+MasterData4[[#This Row],[Teenhome]]</f>
        <v>0</v>
      </c>
      <c r="T535" s="53">
        <v>3</v>
      </c>
      <c r="U535" s="53">
        <v>13</v>
      </c>
      <c r="V535" s="10">
        <f>SUM(MasterData4[[#This Row],[MntWines]:[MntSweetProducts]])</f>
        <v>432</v>
      </c>
      <c r="W535">
        <v>3</v>
      </c>
    </row>
    <row r="536" spans="1:23" x14ac:dyDescent="0.3">
      <c r="A536">
        <v>2683</v>
      </c>
      <c r="B536">
        <v>1969</v>
      </c>
      <c r="C536" t="s">
        <v>28</v>
      </c>
      <c r="D536" t="s">
        <v>33</v>
      </c>
      <c r="E536" s="1">
        <v>52413</v>
      </c>
      <c r="F536">
        <v>0</v>
      </c>
      <c r="G536">
        <v>2</v>
      </c>
      <c r="H536" s="3">
        <v>41307</v>
      </c>
      <c r="I536">
        <v>56</v>
      </c>
      <c r="J536">
        <v>0</v>
      </c>
      <c r="K536" t="s">
        <v>32</v>
      </c>
      <c r="L536">
        <v>6</v>
      </c>
      <c r="M536">
        <f>2021-MasterData4[[#This Row],[Year_Birth]]</f>
        <v>52</v>
      </c>
      <c r="N536" s="10">
        <v>295</v>
      </c>
      <c r="O536" s="10">
        <v>271</v>
      </c>
      <c r="P536" s="10">
        <v>75</v>
      </c>
      <c r="Q536" s="10">
        <v>106</v>
      </c>
      <c r="R536" s="10">
        <v>98</v>
      </c>
      <c r="S536" s="24">
        <f>MasterData4[[#This Row],[Kidhome]]+MasterData4[[#This Row],[Teenhome]]</f>
        <v>2</v>
      </c>
      <c r="T536" s="53">
        <v>4</v>
      </c>
      <c r="U536" s="53">
        <v>12</v>
      </c>
      <c r="V536" s="10">
        <f>SUM(MasterData4[[#This Row],[MntWines]:[MntSweetProducts]])</f>
        <v>845</v>
      </c>
      <c r="W536">
        <v>2</v>
      </c>
    </row>
    <row r="537" spans="1:23" x14ac:dyDescent="0.3">
      <c r="A537">
        <v>2686</v>
      </c>
      <c r="B537">
        <v>1969</v>
      </c>
      <c r="C537" t="s">
        <v>44</v>
      </c>
      <c r="D537" t="s">
        <v>35</v>
      </c>
      <c r="E537" s="1">
        <v>22390</v>
      </c>
      <c r="F537">
        <v>0</v>
      </c>
      <c r="G537">
        <v>0</v>
      </c>
      <c r="H537" s="3">
        <v>41568</v>
      </c>
      <c r="I537">
        <v>49</v>
      </c>
      <c r="J537">
        <v>0</v>
      </c>
      <c r="K537" t="s">
        <v>36</v>
      </c>
      <c r="L537">
        <v>1</v>
      </c>
      <c r="M537">
        <f>2021-MasterData4[[#This Row],[Year_Birth]]</f>
        <v>52</v>
      </c>
      <c r="N537" s="10">
        <v>0</v>
      </c>
      <c r="O537" s="10">
        <v>4</v>
      </c>
      <c r="P537" s="10">
        <v>15</v>
      </c>
      <c r="Q537" s="10">
        <v>1</v>
      </c>
      <c r="R537" s="10">
        <v>1</v>
      </c>
      <c r="S537" s="24">
        <f>MasterData4[[#This Row],[Kidhome]]+MasterData4[[#This Row],[Teenhome]]</f>
        <v>0</v>
      </c>
      <c r="T537" s="53">
        <v>0</v>
      </c>
      <c r="U537" s="53">
        <v>2</v>
      </c>
      <c r="V537" s="10">
        <f>SUM(MasterData4[[#This Row],[MntWines]:[MntSweetProducts]])</f>
        <v>21</v>
      </c>
      <c r="W537">
        <v>1</v>
      </c>
    </row>
    <row r="538" spans="1:23" x14ac:dyDescent="0.3">
      <c r="A538">
        <v>2694</v>
      </c>
      <c r="B538">
        <v>1967</v>
      </c>
      <c r="C538" t="s">
        <v>28</v>
      </c>
      <c r="D538" t="s">
        <v>33</v>
      </c>
      <c r="E538" s="1">
        <v>42664</v>
      </c>
      <c r="F538">
        <v>0</v>
      </c>
      <c r="G538">
        <v>1</v>
      </c>
      <c r="H538" s="3">
        <v>41716</v>
      </c>
      <c r="I538">
        <v>44</v>
      </c>
      <c r="J538">
        <v>0</v>
      </c>
      <c r="K538" t="s">
        <v>30</v>
      </c>
      <c r="L538">
        <v>1</v>
      </c>
      <c r="M538">
        <f>2021-MasterData4[[#This Row],[Year_Birth]]</f>
        <v>54</v>
      </c>
      <c r="N538" s="10">
        <v>21</v>
      </c>
      <c r="O538" s="10">
        <v>3</v>
      </c>
      <c r="P538" s="10">
        <v>0</v>
      </c>
      <c r="Q538" s="10">
        <v>0</v>
      </c>
      <c r="R538" s="10">
        <v>0</v>
      </c>
      <c r="S538" s="24">
        <f>MasterData4[[#This Row],[Kidhome]]+MasterData4[[#This Row],[Teenhome]]</f>
        <v>1</v>
      </c>
      <c r="T538" s="53">
        <v>0</v>
      </c>
      <c r="U538" s="53">
        <v>3</v>
      </c>
      <c r="V538" s="10">
        <f>SUM(MasterData4[[#This Row],[MntWines]:[MntSweetProducts]])</f>
        <v>24</v>
      </c>
      <c r="W538">
        <v>2</v>
      </c>
    </row>
    <row r="539" spans="1:23" x14ac:dyDescent="0.3">
      <c r="A539">
        <v>2698</v>
      </c>
      <c r="B539">
        <v>1976</v>
      </c>
      <c r="C539" t="s">
        <v>28</v>
      </c>
      <c r="D539" t="s">
        <v>31</v>
      </c>
      <c r="E539" s="1">
        <v>47025</v>
      </c>
      <c r="F539">
        <v>0</v>
      </c>
      <c r="G539">
        <v>1</v>
      </c>
      <c r="H539" s="3">
        <v>41585</v>
      </c>
      <c r="I539">
        <v>52</v>
      </c>
      <c r="J539">
        <v>0</v>
      </c>
      <c r="K539" t="s">
        <v>34</v>
      </c>
      <c r="L539">
        <v>6</v>
      </c>
      <c r="M539">
        <f>2021-MasterData4[[#This Row],[Year_Birth]]</f>
        <v>45</v>
      </c>
      <c r="N539" s="10">
        <v>254</v>
      </c>
      <c r="O539" s="10">
        <v>108</v>
      </c>
      <c r="P539" s="10">
        <v>20</v>
      </c>
      <c r="Q539" s="10">
        <v>7</v>
      </c>
      <c r="R539" s="10">
        <v>0</v>
      </c>
      <c r="S539" s="24">
        <f>MasterData4[[#This Row],[Kidhome]]+MasterData4[[#This Row],[Teenhome]]</f>
        <v>1</v>
      </c>
      <c r="T539" s="53">
        <v>3</v>
      </c>
      <c r="U539" s="53">
        <v>5</v>
      </c>
      <c r="V539" s="10">
        <f>SUM(MasterData4[[#This Row],[MntWines]:[MntSweetProducts]])</f>
        <v>389</v>
      </c>
      <c r="W539">
        <v>2</v>
      </c>
    </row>
    <row r="540" spans="1:23" x14ac:dyDescent="0.3">
      <c r="A540">
        <v>2711</v>
      </c>
      <c r="B540">
        <v>1976</v>
      </c>
      <c r="C540" t="s">
        <v>41</v>
      </c>
      <c r="D540" t="s">
        <v>35</v>
      </c>
      <c r="E540" s="1">
        <v>30560</v>
      </c>
      <c r="F540">
        <v>1</v>
      </c>
      <c r="G540">
        <v>0</v>
      </c>
      <c r="H540" s="3">
        <v>41452</v>
      </c>
      <c r="I540">
        <v>6</v>
      </c>
      <c r="J540">
        <v>0</v>
      </c>
      <c r="K540" t="s">
        <v>32</v>
      </c>
      <c r="L540">
        <v>1</v>
      </c>
      <c r="M540">
        <f>2021-MasterData4[[#This Row],[Year_Birth]]</f>
        <v>45</v>
      </c>
      <c r="N540" s="10">
        <v>9</v>
      </c>
      <c r="O540" s="10">
        <v>5</v>
      </c>
      <c r="P540" s="10">
        <v>4</v>
      </c>
      <c r="Q540" s="10">
        <v>1</v>
      </c>
      <c r="R540" s="10">
        <v>5</v>
      </c>
      <c r="S540" s="24">
        <f>MasterData4[[#This Row],[Kidhome]]+MasterData4[[#This Row],[Teenhome]]</f>
        <v>1</v>
      </c>
      <c r="T540" s="53">
        <v>0</v>
      </c>
      <c r="U540" s="53">
        <v>3</v>
      </c>
      <c r="V540" s="10">
        <f>SUM(MasterData4[[#This Row],[MntWines]:[MntSweetProducts]])</f>
        <v>24</v>
      </c>
      <c r="W540">
        <v>4</v>
      </c>
    </row>
    <row r="541" spans="1:23" x14ac:dyDescent="0.3">
      <c r="A541">
        <v>2712</v>
      </c>
      <c r="B541">
        <v>1956</v>
      </c>
      <c r="C541" t="s">
        <v>28</v>
      </c>
      <c r="D541" t="s">
        <v>33</v>
      </c>
      <c r="E541" s="1">
        <v>71866</v>
      </c>
      <c r="F541">
        <v>0</v>
      </c>
      <c r="G541">
        <v>1</v>
      </c>
      <c r="H541" s="3">
        <v>41633</v>
      </c>
      <c r="I541">
        <v>85</v>
      </c>
      <c r="J541">
        <v>0</v>
      </c>
      <c r="K541" t="s">
        <v>36</v>
      </c>
      <c r="L541">
        <v>6</v>
      </c>
      <c r="M541">
        <f>2021-MasterData4[[#This Row],[Year_Birth]]</f>
        <v>65</v>
      </c>
      <c r="N541" s="10">
        <v>184</v>
      </c>
      <c r="O541" s="10">
        <v>178</v>
      </c>
      <c r="P541" s="10">
        <v>103</v>
      </c>
      <c r="Q541" s="10">
        <v>178</v>
      </c>
      <c r="R541" s="10">
        <v>39</v>
      </c>
      <c r="S541" s="24">
        <f>MasterData4[[#This Row],[Kidhome]]+MasterData4[[#This Row],[Teenhome]]</f>
        <v>1</v>
      </c>
      <c r="T541" s="53">
        <v>3</v>
      </c>
      <c r="U541" s="53">
        <v>10</v>
      </c>
      <c r="V541" s="10">
        <f>SUM(MasterData4[[#This Row],[MntWines]:[MntSweetProducts]])</f>
        <v>682</v>
      </c>
      <c r="W541">
        <v>2</v>
      </c>
    </row>
    <row r="542" spans="1:23" x14ac:dyDescent="0.3">
      <c r="A542">
        <v>2715</v>
      </c>
      <c r="B542">
        <v>1966</v>
      </c>
      <c r="C542" t="s">
        <v>41</v>
      </c>
      <c r="D542" t="s">
        <v>29</v>
      </c>
      <c r="E542" s="1">
        <v>29435</v>
      </c>
      <c r="F542">
        <v>1</v>
      </c>
      <c r="G542">
        <v>1</v>
      </c>
      <c r="H542" s="3">
        <v>41127</v>
      </c>
      <c r="I542">
        <v>11</v>
      </c>
      <c r="J542">
        <v>0</v>
      </c>
      <c r="K542" t="s">
        <v>32</v>
      </c>
      <c r="L542">
        <v>3</v>
      </c>
      <c r="M542">
        <f>2021-MasterData4[[#This Row],[Year_Birth]]</f>
        <v>55</v>
      </c>
      <c r="N542" s="10">
        <v>70</v>
      </c>
      <c r="O542" s="10">
        <v>37</v>
      </c>
      <c r="P542" s="10">
        <v>4</v>
      </c>
      <c r="Q542" s="10">
        <v>3</v>
      </c>
      <c r="R542" s="10">
        <v>2</v>
      </c>
      <c r="S542" s="24">
        <f>MasterData4[[#This Row],[Kidhome]]+MasterData4[[#This Row],[Teenhome]]</f>
        <v>2</v>
      </c>
      <c r="T542" s="53">
        <v>2</v>
      </c>
      <c r="U542" s="53">
        <v>2</v>
      </c>
      <c r="V542" s="10">
        <f>SUM(MasterData4[[#This Row],[MntWines]:[MntSweetProducts]])</f>
        <v>116</v>
      </c>
      <c r="W542">
        <v>4</v>
      </c>
    </row>
    <row r="543" spans="1:23" x14ac:dyDescent="0.3">
      <c r="A543">
        <v>2724</v>
      </c>
      <c r="B543">
        <v>1981</v>
      </c>
      <c r="C543" t="s">
        <v>41</v>
      </c>
      <c r="D543" t="s">
        <v>31</v>
      </c>
      <c r="E543" s="1">
        <v>36143</v>
      </c>
      <c r="F543">
        <v>1</v>
      </c>
      <c r="G543">
        <v>0</v>
      </c>
      <c r="H543" s="3">
        <v>41728</v>
      </c>
      <c r="I543">
        <v>33</v>
      </c>
      <c r="J543">
        <v>0</v>
      </c>
      <c r="K543" t="s">
        <v>30</v>
      </c>
      <c r="L543">
        <v>0</v>
      </c>
      <c r="M543">
        <f>2021-MasterData4[[#This Row],[Year_Birth]]</f>
        <v>40</v>
      </c>
      <c r="N543" s="10">
        <v>12</v>
      </c>
      <c r="O543" s="10">
        <v>1</v>
      </c>
      <c r="P543" s="10">
        <v>0</v>
      </c>
      <c r="Q543" s="10">
        <v>0</v>
      </c>
      <c r="R543" s="10">
        <v>0</v>
      </c>
      <c r="S543" s="24">
        <f>MasterData4[[#This Row],[Kidhome]]+MasterData4[[#This Row],[Teenhome]]</f>
        <v>1</v>
      </c>
      <c r="T543" s="53">
        <v>1</v>
      </c>
      <c r="U543" s="53">
        <v>2</v>
      </c>
      <c r="V543" s="10">
        <f>SUM(MasterData4[[#This Row],[MntWines]:[MntSweetProducts]])</f>
        <v>13</v>
      </c>
      <c r="W543">
        <v>4</v>
      </c>
    </row>
    <row r="544" spans="1:23" x14ac:dyDescent="0.3">
      <c r="A544">
        <v>2727</v>
      </c>
      <c r="B544">
        <v>1973</v>
      </c>
      <c r="C544" t="s">
        <v>28</v>
      </c>
      <c r="D544" t="s">
        <v>35</v>
      </c>
      <c r="E544" s="1">
        <v>57100</v>
      </c>
      <c r="F544">
        <v>0</v>
      </c>
      <c r="G544">
        <v>0</v>
      </c>
      <c r="H544" s="3">
        <v>41612</v>
      </c>
      <c r="I544">
        <v>19</v>
      </c>
      <c r="J544">
        <v>0</v>
      </c>
      <c r="K544" t="s">
        <v>43</v>
      </c>
      <c r="L544">
        <v>3</v>
      </c>
      <c r="M544">
        <f>2021-MasterData4[[#This Row],[Year_Birth]]</f>
        <v>48</v>
      </c>
      <c r="N544" s="10">
        <v>181</v>
      </c>
      <c r="O544" s="10">
        <v>69</v>
      </c>
      <c r="P544" s="10">
        <v>39</v>
      </c>
      <c r="Q544" s="10">
        <v>21</v>
      </c>
      <c r="R544" s="10">
        <v>3</v>
      </c>
      <c r="S544" s="24">
        <f>MasterData4[[#This Row],[Kidhome]]+MasterData4[[#This Row],[Teenhome]]</f>
        <v>0</v>
      </c>
      <c r="T544" s="53">
        <v>3</v>
      </c>
      <c r="U544" s="53">
        <v>6</v>
      </c>
      <c r="V544" s="10">
        <f>SUM(MasterData4[[#This Row],[MntWines]:[MntSweetProducts]])</f>
        <v>313</v>
      </c>
      <c r="W544">
        <v>2</v>
      </c>
    </row>
    <row r="545" spans="1:23" x14ac:dyDescent="0.3">
      <c r="A545">
        <v>2730</v>
      </c>
      <c r="B545">
        <v>1955</v>
      </c>
      <c r="C545" t="s">
        <v>28</v>
      </c>
      <c r="D545" t="s">
        <v>31</v>
      </c>
      <c r="E545" s="1">
        <v>80317</v>
      </c>
      <c r="F545">
        <v>0</v>
      </c>
      <c r="G545">
        <v>0</v>
      </c>
      <c r="H545" s="3">
        <v>41506</v>
      </c>
      <c r="I545">
        <v>64</v>
      </c>
      <c r="J545">
        <v>0</v>
      </c>
      <c r="K545" t="s">
        <v>32</v>
      </c>
      <c r="L545">
        <v>3</v>
      </c>
      <c r="M545">
        <f>2021-MasterData4[[#This Row],[Year_Birth]]</f>
        <v>66</v>
      </c>
      <c r="N545" s="10">
        <v>536</v>
      </c>
      <c r="O545" s="10">
        <v>387</v>
      </c>
      <c r="P545" s="10">
        <v>149</v>
      </c>
      <c r="Q545" s="10">
        <v>11</v>
      </c>
      <c r="R545" s="10">
        <v>91</v>
      </c>
      <c r="S545" s="24">
        <f>MasterData4[[#This Row],[Kidhome]]+MasterData4[[#This Row],[Teenhome]]</f>
        <v>0</v>
      </c>
      <c r="T545" s="53">
        <v>4</v>
      </c>
      <c r="U545" s="53">
        <v>10</v>
      </c>
      <c r="V545" s="10">
        <f>SUM(MasterData4[[#This Row],[MntWines]:[MntSweetProducts]])</f>
        <v>1174</v>
      </c>
      <c r="W545">
        <v>2</v>
      </c>
    </row>
    <row r="546" spans="1:23" x14ac:dyDescent="0.3">
      <c r="A546">
        <v>2736</v>
      </c>
      <c r="B546">
        <v>1978</v>
      </c>
      <c r="C546" t="s">
        <v>28</v>
      </c>
      <c r="D546" t="s">
        <v>33</v>
      </c>
      <c r="E546" s="1">
        <v>73807</v>
      </c>
      <c r="F546">
        <v>0</v>
      </c>
      <c r="G546">
        <v>1</v>
      </c>
      <c r="H546" s="3">
        <v>41276</v>
      </c>
      <c r="I546">
        <v>88</v>
      </c>
      <c r="J546">
        <v>0</v>
      </c>
      <c r="K546" t="s">
        <v>40</v>
      </c>
      <c r="L546">
        <v>5</v>
      </c>
      <c r="M546">
        <f>2021-MasterData4[[#This Row],[Year_Birth]]</f>
        <v>43</v>
      </c>
      <c r="N546" s="10">
        <v>366</v>
      </c>
      <c r="O546" s="10">
        <v>156</v>
      </c>
      <c r="P546" s="10">
        <v>71</v>
      </c>
      <c r="Q546" s="10">
        <v>124</v>
      </c>
      <c r="R546" s="10">
        <v>78</v>
      </c>
      <c r="S546" s="24">
        <f>MasterData4[[#This Row],[Kidhome]]+MasterData4[[#This Row],[Teenhome]]</f>
        <v>1</v>
      </c>
      <c r="T546" s="53">
        <v>5</v>
      </c>
      <c r="U546" s="53">
        <v>11</v>
      </c>
      <c r="V546" s="10">
        <f>SUM(MasterData4[[#This Row],[MntWines]:[MntSweetProducts]])</f>
        <v>795</v>
      </c>
      <c r="W546">
        <v>2</v>
      </c>
    </row>
    <row r="547" spans="1:23" x14ac:dyDescent="0.3">
      <c r="A547">
        <v>2740</v>
      </c>
      <c r="B547">
        <v>1958</v>
      </c>
      <c r="C547" t="s">
        <v>37</v>
      </c>
      <c r="D547" t="s">
        <v>42</v>
      </c>
      <c r="E547" s="1">
        <v>33438</v>
      </c>
      <c r="F547">
        <v>1</v>
      </c>
      <c r="G547">
        <v>1</v>
      </c>
      <c r="H547" s="3">
        <v>41539</v>
      </c>
      <c r="I547">
        <v>81</v>
      </c>
      <c r="J547">
        <v>0</v>
      </c>
      <c r="K547" t="s">
        <v>30</v>
      </c>
      <c r="L547">
        <v>2</v>
      </c>
      <c r="M547">
        <f>2021-MasterData4[[#This Row],[Year_Birth]]</f>
        <v>63</v>
      </c>
      <c r="N547" s="10">
        <v>62</v>
      </c>
      <c r="O547" s="10">
        <v>16</v>
      </c>
      <c r="P547" s="10">
        <v>3</v>
      </c>
      <c r="Q547" s="10">
        <v>1</v>
      </c>
      <c r="R547" s="10">
        <v>2</v>
      </c>
      <c r="S547" s="24">
        <f>MasterData4[[#This Row],[Kidhome]]+MasterData4[[#This Row],[Teenhome]]</f>
        <v>2</v>
      </c>
      <c r="T547" s="53">
        <v>1</v>
      </c>
      <c r="U547" s="53">
        <v>4</v>
      </c>
      <c r="V547" s="10">
        <f>SUM(MasterData4[[#This Row],[MntWines]:[MntSweetProducts]])</f>
        <v>84</v>
      </c>
      <c r="W547">
        <v>5</v>
      </c>
    </row>
    <row r="548" spans="1:23" x14ac:dyDescent="0.3">
      <c r="A548">
        <v>2747</v>
      </c>
      <c r="B548">
        <v>1988</v>
      </c>
      <c r="C548" t="s">
        <v>37</v>
      </c>
      <c r="D548" t="s">
        <v>33</v>
      </c>
      <c r="E548" s="1">
        <v>67546</v>
      </c>
      <c r="F548">
        <v>0</v>
      </c>
      <c r="G548">
        <v>0</v>
      </c>
      <c r="H548" s="3">
        <v>41152</v>
      </c>
      <c r="I548">
        <v>90</v>
      </c>
      <c r="J548">
        <v>0</v>
      </c>
      <c r="K548" t="s">
        <v>30</v>
      </c>
      <c r="L548">
        <v>4</v>
      </c>
      <c r="M548">
        <f>2021-MasterData4[[#This Row],[Year_Birth]]</f>
        <v>33</v>
      </c>
      <c r="N548" s="10">
        <v>864</v>
      </c>
      <c r="O548" s="10">
        <v>768</v>
      </c>
      <c r="P548" s="10">
        <v>150</v>
      </c>
      <c r="Q548" s="10">
        <v>134</v>
      </c>
      <c r="R548" s="10">
        <v>38</v>
      </c>
      <c r="S548" s="24">
        <f>MasterData4[[#This Row],[Kidhome]]+MasterData4[[#This Row],[Teenhome]]</f>
        <v>0</v>
      </c>
      <c r="T548" s="53">
        <v>10</v>
      </c>
      <c r="U548" s="53">
        <v>5</v>
      </c>
      <c r="V548" s="10">
        <f>SUM(MasterData4[[#This Row],[MntWines]:[MntSweetProducts]])</f>
        <v>1954</v>
      </c>
      <c r="W548">
        <v>5</v>
      </c>
    </row>
    <row r="549" spans="1:23" x14ac:dyDescent="0.3">
      <c r="A549">
        <v>2781</v>
      </c>
      <c r="B549">
        <v>1981</v>
      </c>
      <c r="C549" t="s">
        <v>28</v>
      </c>
      <c r="D549" t="s">
        <v>31</v>
      </c>
      <c r="E549" s="1">
        <v>72066</v>
      </c>
      <c r="F549">
        <v>0</v>
      </c>
      <c r="G549">
        <v>0</v>
      </c>
      <c r="H549" s="3">
        <v>41813</v>
      </c>
      <c r="I549">
        <v>55</v>
      </c>
      <c r="J549">
        <v>0</v>
      </c>
      <c r="K549" t="s">
        <v>43</v>
      </c>
      <c r="L549">
        <v>4</v>
      </c>
      <c r="M549">
        <f>2021-MasterData4[[#This Row],[Year_Birth]]</f>
        <v>40</v>
      </c>
      <c r="N549" s="10">
        <v>1003</v>
      </c>
      <c r="O549" s="10">
        <v>536</v>
      </c>
      <c r="P549" s="10">
        <v>134</v>
      </c>
      <c r="Q549" s="10">
        <v>34</v>
      </c>
      <c r="R549" s="10">
        <v>51</v>
      </c>
      <c r="S549" s="24">
        <f>MasterData4[[#This Row],[Kidhome]]+MasterData4[[#This Row],[Teenhome]]</f>
        <v>0</v>
      </c>
      <c r="T549" s="53">
        <v>6</v>
      </c>
      <c r="U549" s="53">
        <v>6</v>
      </c>
      <c r="V549" s="10">
        <f>SUM(MasterData4[[#This Row],[MntWines]:[MntSweetProducts]])</f>
        <v>1758</v>
      </c>
      <c r="W549">
        <v>2</v>
      </c>
    </row>
    <row r="550" spans="1:23" x14ac:dyDescent="0.3">
      <c r="A550">
        <v>2782</v>
      </c>
      <c r="B550">
        <v>1961</v>
      </c>
      <c r="C550" t="s">
        <v>37</v>
      </c>
      <c r="D550" t="s">
        <v>33</v>
      </c>
      <c r="E550" s="1">
        <v>54456</v>
      </c>
      <c r="F550">
        <v>0</v>
      </c>
      <c r="G550">
        <v>1</v>
      </c>
      <c r="H550" s="3">
        <v>41466</v>
      </c>
      <c r="I550">
        <v>23</v>
      </c>
      <c r="J550">
        <v>0</v>
      </c>
      <c r="K550" t="s">
        <v>30</v>
      </c>
      <c r="L550">
        <v>6</v>
      </c>
      <c r="M550">
        <f>2021-MasterData4[[#This Row],[Year_Birth]]</f>
        <v>60</v>
      </c>
      <c r="N550" s="10">
        <v>352</v>
      </c>
      <c r="O550" s="10">
        <v>27</v>
      </c>
      <c r="P550" s="10">
        <v>10</v>
      </c>
      <c r="Q550" s="10">
        <v>0</v>
      </c>
      <c r="R550" s="10">
        <v>0</v>
      </c>
      <c r="S550" s="24">
        <f>MasterData4[[#This Row],[Kidhome]]+MasterData4[[#This Row],[Teenhome]]</f>
        <v>1</v>
      </c>
      <c r="T550" s="53">
        <v>1</v>
      </c>
      <c r="U550" s="53">
        <v>7</v>
      </c>
      <c r="V550" s="10">
        <f>SUM(MasterData4[[#This Row],[MntWines]:[MntSweetProducts]])</f>
        <v>389</v>
      </c>
      <c r="W550">
        <v>5</v>
      </c>
    </row>
    <row r="551" spans="1:23" x14ac:dyDescent="0.3">
      <c r="A551">
        <v>2793</v>
      </c>
      <c r="B551">
        <v>1976</v>
      </c>
      <c r="C551" t="s">
        <v>37</v>
      </c>
      <c r="D551" t="s">
        <v>29</v>
      </c>
      <c r="E551" s="1">
        <v>70179</v>
      </c>
      <c r="F551">
        <v>0</v>
      </c>
      <c r="G551">
        <v>1</v>
      </c>
      <c r="H551" s="3">
        <v>41476</v>
      </c>
      <c r="I551">
        <v>10</v>
      </c>
      <c r="J551">
        <v>0</v>
      </c>
      <c r="K551" t="s">
        <v>43</v>
      </c>
      <c r="L551">
        <v>7</v>
      </c>
      <c r="M551">
        <f>2021-MasterData4[[#This Row],[Year_Birth]]</f>
        <v>45</v>
      </c>
      <c r="N551" s="10">
        <v>532</v>
      </c>
      <c r="O551" s="10">
        <v>168</v>
      </c>
      <c r="P551" s="10">
        <v>69</v>
      </c>
      <c r="Q551" s="10">
        <v>88</v>
      </c>
      <c r="R551" s="10">
        <v>44</v>
      </c>
      <c r="S551" s="24">
        <f>MasterData4[[#This Row],[Kidhome]]+MasterData4[[#This Row],[Teenhome]]</f>
        <v>1</v>
      </c>
      <c r="T551" s="53">
        <v>3</v>
      </c>
      <c r="U551" s="53">
        <v>13</v>
      </c>
      <c r="V551" s="10">
        <f>SUM(MasterData4[[#This Row],[MntWines]:[MntSweetProducts]])</f>
        <v>901</v>
      </c>
      <c r="W551">
        <v>5</v>
      </c>
    </row>
    <row r="552" spans="1:23" x14ac:dyDescent="0.3">
      <c r="A552">
        <v>2795</v>
      </c>
      <c r="B552">
        <v>1958</v>
      </c>
      <c r="C552" t="s">
        <v>41</v>
      </c>
      <c r="D552" t="s">
        <v>31</v>
      </c>
      <c r="E552" s="2">
        <v>30523</v>
      </c>
      <c r="F552">
        <v>2</v>
      </c>
      <c r="G552">
        <v>1</v>
      </c>
      <c r="H552" s="3">
        <v>41456</v>
      </c>
      <c r="I552">
        <v>0</v>
      </c>
      <c r="J552">
        <v>0</v>
      </c>
      <c r="K552" t="s">
        <v>32</v>
      </c>
      <c r="L552">
        <v>1</v>
      </c>
      <c r="M552">
        <f>2021-MasterData4[[#This Row],[Year_Birth]]</f>
        <v>63</v>
      </c>
      <c r="N552" s="10">
        <v>5</v>
      </c>
      <c r="O552" s="10">
        <v>3</v>
      </c>
      <c r="P552" s="10">
        <v>0</v>
      </c>
      <c r="Q552" s="10">
        <v>0</v>
      </c>
      <c r="R552" s="10">
        <v>0</v>
      </c>
      <c r="S552" s="24">
        <f>MasterData4[[#This Row],[Kidhome]]+MasterData4[[#This Row],[Teenhome]]</f>
        <v>3</v>
      </c>
      <c r="T552" s="53">
        <v>0</v>
      </c>
      <c r="U552" s="53">
        <v>2</v>
      </c>
      <c r="V552" s="10">
        <f>SUM(MasterData4[[#This Row],[MntWines]:[MntSweetProducts]])</f>
        <v>8</v>
      </c>
      <c r="W552">
        <v>4</v>
      </c>
    </row>
    <row r="553" spans="1:23" x14ac:dyDescent="0.3">
      <c r="A553">
        <v>2797</v>
      </c>
      <c r="B553">
        <v>1977</v>
      </c>
      <c r="C553" t="s">
        <v>28</v>
      </c>
      <c r="D553" t="s">
        <v>33</v>
      </c>
      <c r="E553" s="1">
        <v>72117</v>
      </c>
      <c r="F553">
        <v>0</v>
      </c>
      <c r="G553">
        <v>1</v>
      </c>
      <c r="H553" s="3">
        <v>41506</v>
      </c>
      <c r="I553">
        <v>34</v>
      </c>
      <c r="J553">
        <v>0</v>
      </c>
      <c r="K553" t="s">
        <v>30</v>
      </c>
      <c r="L553">
        <v>9</v>
      </c>
      <c r="M553">
        <f>2021-MasterData4[[#This Row],[Year_Birth]]</f>
        <v>44</v>
      </c>
      <c r="N553" s="10">
        <v>707</v>
      </c>
      <c r="O553" s="10">
        <v>171</v>
      </c>
      <c r="P553" s="10">
        <v>65</v>
      </c>
      <c r="Q553" s="10">
        <v>20</v>
      </c>
      <c r="R553" s="10">
        <v>60</v>
      </c>
      <c r="S553" s="24">
        <f>MasterData4[[#This Row],[Kidhome]]+MasterData4[[#This Row],[Teenhome]]</f>
        <v>1</v>
      </c>
      <c r="T553" s="53">
        <v>7</v>
      </c>
      <c r="U553" s="53">
        <v>9</v>
      </c>
      <c r="V553" s="10">
        <f>SUM(MasterData4[[#This Row],[MntWines]:[MntSweetProducts]])</f>
        <v>1023</v>
      </c>
      <c r="W553">
        <v>2</v>
      </c>
    </row>
    <row r="554" spans="1:23" x14ac:dyDescent="0.3">
      <c r="A554">
        <v>2798</v>
      </c>
      <c r="B554">
        <v>1977</v>
      </c>
      <c r="C554" t="s">
        <v>37</v>
      </c>
      <c r="D554" t="s">
        <v>35</v>
      </c>
      <c r="E554" s="1">
        <v>102160</v>
      </c>
      <c r="F554">
        <v>0</v>
      </c>
      <c r="G554">
        <v>0</v>
      </c>
      <c r="H554" s="3">
        <v>41215</v>
      </c>
      <c r="I554">
        <v>54</v>
      </c>
      <c r="J554">
        <v>0</v>
      </c>
      <c r="K554" t="s">
        <v>43</v>
      </c>
      <c r="L554">
        <v>7</v>
      </c>
      <c r="M554">
        <f>2021-MasterData4[[#This Row],[Year_Birth]]</f>
        <v>44</v>
      </c>
      <c r="N554" s="10">
        <v>763</v>
      </c>
      <c r="O554" s="10">
        <v>138</v>
      </c>
      <c r="P554" s="10">
        <v>76</v>
      </c>
      <c r="Q554" s="10">
        <v>29</v>
      </c>
      <c r="R554" s="10">
        <v>176</v>
      </c>
      <c r="S554" s="24">
        <f>MasterData4[[#This Row],[Kidhome]]+MasterData4[[#This Row],[Teenhome]]</f>
        <v>0</v>
      </c>
      <c r="T554" s="53">
        <v>9</v>
      </c>
      <c r="U554" s="53">
        <v>10</v>
      </c>
      <c r="V554" s="10">
        <f>SUM(MasterData4[[#This Row],[MntWines]:[MntSweetProducts]])</f>
        <v>1182</v>
      </c>
      <c r="W554">
        <v>5</v>
      </c>
    </row>
    <row r="555" spans="1:23" x14ac:dyDescent="0.3">
      <c r="A555">
        <v>2802</v>
      </c>
      <c r="B555">
        <v>1992</v>
      </c>
      <c r="C555" t="s">
        <v>38</v>
      </c>
      <c r="D555" t="s">
        <v>33</v>
      </c>
      <c r="E555" s="1">
        <v>87000</v>
      </c>
      <c r="F555">
        <v>0</v>
      </c>
      <c r="G555">
        <v>0</v>
      </c>
      <c r="H555" s="3">
        <v>41258</v>
      </c>
      <c r="I555">
        <v>61</v>
      </c>
      <c r="J555">
        <v>0</v>
      </c>
      <c r="K555" t="s">
        <v>36</v>
      </c>
      <c r="L555">
        <v>4</v>
      </c>
      <c r="M555">
        <f>2021-MasterData4[[#This Row],[Year_Birth]]</f>
        <v>29</v>
      </c>
      <c r="N555" s="10">
        <v>196</v>
      </c>
      <c r="O555" s="10">
        <v>607</v>
      </c>
      <c r="P555" s="10">
        <v>67</v>
      </c>
      <c r="Q555" s="10">
        <v>25</v>
      </c>
      <c r="R555" s="10">
        <v>17</v>
      </c>
      <c r="S555" s="24">
        <f>MasterData4[[#This Row],[Kidhome]]+MasterData4[[#This Row],[Teenhome]]</f>
        <v>0</v>
      </c>
      <c r="T555" s="53">
        <v>6</v>
      </c>
      <c r="U555" s="53">
        <v>7</v>
      </c>
      <c r="V555" s="10">
        <f>SUM(MasterData4[[#This Row],[MntWines]:[MntSweetProducts]])</f>
        <v>912</v>
      </c>
      <c r="W555">
        <v>3</v>
      </c>
    </row>
    <row r="556" spans="1:23" x14ac:dyDescent="0.3">
      <c r="A556">
        <v>2804</v>
      </c>
      <c r="B556">
        <v>1975</v>
      </c>
      <c r="C556" t="s">
        <v>41</v>
      </c>
      <c r="D556" t="s">
        <v>31</v>
      </c>
      <c r="E556" s="1">
        <v>46098</v>
      </c>
      <c r="F556">
        <v>1</v>
      </c>
      <c r="G556">
        <v>1</v>
      </c>
      <c r="H556" s="3">
        <v>41139</v>
      </c>
      <c r="I556">
        <v>86</v>
      </c>
      <c r="J556">
        <v>0</v>
      </c>
      <c r="K556" t="s">
        <v>40</v>
      </c>
      <c r="L556">
        <v>3</v>
      </c>
      <c r="M556">
        <f>2021-MasterData4[[#This Row],[Year_Birth]]</f>
        <v>46</v>
      </c>
      <c r="N556" s="10">
        <v>57</v>
      </c>
      <c r="O556" s="10">
        <v>27</v>
      </c>
      <c r="P556" s="10">
        <v>0</v>
      </c>
      <c r="Q556" s="10">
        <v>0</v>
      </c>
      <c r="R556" s="10">
        <v>0</v>
      </c>
      <c r="S556" s="24">
        <f>MasterData4[[#This Row],[Kidhome]]+MasterData4[[#This Row],[Teenhome]]</f>
        <v>2</v>
      </c>
      <c r="T556" s="53">
        <v>2</v>
      </c>
      <c r="U556" s="53">
        <v>2</v>
      </c>
      <c r="V556" s="10">
        <f>SUM(MasterData4[[#This Row],[MntWines]:[MntSweetProducts]])</f>
        <v>84</v>
      </c>
      <c r="W556">
        <v>4</v>
      </c>
    </row>
    <row r="557" spans="1:23" x14ac:dyDescent="0.3">
      <c r="A557">
        <v>2807</v>
      </c>
      <c r="B557">
        <v>1969</v>
      </c>
      <c r="C557" t="s">
        <v>28</v>
      </c>
      <c r="D557" t="s">
        <v>33</v>
      </c>
      <c r="E557" s="1">
        <v>56796</v>
      </c>
      <c r="F557">
        <v>0</v>
      </c>
      <c r="G557">
        <v>1</v>
      </c>
      <c r="H557" s="3">
        <v>41321</v>
      </c>
      <c r="I557">
        <v>24</v>
      </c>
      <c r="J557">
        <v>0</v>
      </c>
      <c r="K557" t="s">
        <v>30</v>
      </c>
      <c r="L557">
        <v>8</v>
      </c>
      <c r="M557">
        <f>2021-MasterData4[[#This Row],[Year_Birth]]</f>
        <v>52</v>
      </c>
      <c r="N557" s="10">
        <v>656</v>
      </c>
      <c r="O557" s="10">
        <v>161</v>
      </c>
      <c r="P557" s="10">
        <v>62</v>
      </c>
      <c r="Q557" s="10">
        <v>38</v>
      </c>
      <c r="R557" s="10">
        <v>47</v>
      </c>
      <c r="S557" s="24">
        <f>MasterData4[[#This Row],[Kidhome]]+MasterData4[[#This Row],[Teenhome]]</f>
        <v>1</v>
      </c>
      <c r="T557" s="53">
        <v>9</v>
      </c>
      <c r="U557" s="53">
        <v>7</v>
      </c>
      <c r="V557" s="10">
        <f>SUM(MasterData4[[#This Row],[MntWines]:[MntSweetProducts]])</f>
        <v>964</v>
      </c>
      <c r="W557">
        <v>2</v>
      </c>
    </row>
    <row r="558" spans="1:23" x14ac:dyDescent="0.3">
      <c r="A558">
        <v>2811</v>
      </c>
      <c r="B558">
        <v>1963</v>
      </c>
      <c r="C558" t="s">
        <v>37</v>
      </c>
      <c r="D558" t="s">
        <v>31</v>
      </c>
      <c r="E558" s="1">
        <v>48918</v>
      </c>
      <c r="F558">
        <v>1</v>
      </c>
      <c r="G558">
        <v>1</v>
      </c>
      <c r="H558" s="3">
        <v>41741</v>
      </c>
      <c r="I558">
        <v>21</v>
      </c>
      <c r="J558">
        <v>0</v>
      </c>
      <c r="K558" t="s">
        <v>30</v>
      </c>
      <c r="L558">
        <v>1</v>
      </c>
      <c r="M558">
        <f>2021-MasterData4[[#This Row],[Year_Birth]]</f>
        <v>58</v>
      </c>
      <c r="N558" s="10">
        <v>52</v>
      </c>
      <c r="O558" s="10">
        <v>9</v>
      </c>
      <c r="P558" s="10">
        <v>0</v>
      </c>
      <c r="Q558" s="10">
        <v>0</v>
      </c>
      <c r="R558" s="10">
        <v>0</v>
      </c>
      <c r="S558" s="24">
        <f>MasterData4[[#This Row],[Kidhome]]+MasterData4[[#This Row],[Teenhome]]</f>
        <v>2</v>
      </c>
      <c r="T558" s="53">
        <v>0</v>
      </c>
      <c r="U558" s="53">
        <v>4</v>
      </c>
      <c r="V558" s="10">
        <f>SUM(MasterData4[[#This Row],[MntWines]:[MntSweetProducts]])</f>
        <v>61</v>
      </c>
      <c r="W558">
        <v>5</v>
      </c>
    </row>
    <row r="559" spans="1:23" x14ac:dyDescent="0.3">
      <c r="A559">
        <v>2814</v>
      </c>
      <c r="B559">
        <v>1976</v>
      </c>
      <c r="C559" t="s">
        <v>41</v>
      </c>
      <c r="D559" t="s">
        <v>35</v>
      </c>
      <c r="E559" s="1">
        <v>30560</v>
      </c>
      <c r="F559">
        <v>1</v>
      </c>
      <c r="G559">
        <v>0</v>
      </c>
      <c r="H559" s="3">
        <v>41452</v>
      </c>
      <c r="I559">
        <v>6</v>
      </c>
      <c r="J559">
        <v>0</v>
      </c>
      <c r="K559" t="s">
        <v>43</v>
      </c>
      <c r="L559">
        <v>1</v>
      </c>
      <c r="M559">
        <f>2021-MasterData4[[#This Row],[Year_Birth]]</f>
        <v>45</v>
      </c>
      <c r="N559" s="10">
        <v>9</v>
      </c>
      <c r="O559" s="10">
        <v>5</v>
      </c>
      <c r="P559" s="10">
        <v>4</v>
      </c>
      <c r="Q559" s="10">
        <v>1</v>
      </c>
      <c r="R559" s="10">
        <v>5</v>
      </c>
      <c r="S559" s="24">
        <f>MasterData4[[#This Row],[Kidhome]]+MasterData4[[#This Row],[Teenhome]]</f>
        <v>1</v>
      </c>
      <c r="T559" s="53">
        <v>0</v>
      </c>
      <c r="U559" s="53">
        <v>3</v>
      </c>
      <c r="V559" s="10">
        <f>SUM(MasterData4[[#This Row],[MntWines]:[MntSweetProducts]])</f>
        <v>24</v>
      </c>
      <c r="W559">
        <v>4</v>
      </c>
    </row>
    <row r="560" spans="1:23" x14ac:dyDescent="0.3">
      <c r="A560">
        <v>2815</v>
      </c>
      <c r="B560">
        <v>1975</v>
      </c>
      <c r="C560" t="s">
        <v>28</v>
      </c>
      <c r="D560" t="s">
        <v>33</v>
      </c>
      <c r="E560" s="1">
        <v>33183</v>
      </c>
      <c r="F560">
        <v>1</v>
      </c>
      <c r="G560">
        <v>0</v>
      </c>
      <c r="H560" s="3">
        <v>41694</v>
      </c>
      <c r="I560">
        <v>46</v>
      </c>
      <c r="J560">
        <v>0</v>
      </c>
      <c r="K560" t="s">
        <v>30</v>
      </c>
      <c r="L560">
        <v>4</v>
      </c>
      <c r="M560">
        <f>2021-MasterData4[[#This Row],[Year_Birth]]</f>
        <v>46</v>
      </c>
      <c r="N560" s="10">
        <v>7</v>
      </c>
      <c r="O560" s="10">
        <v>39</v>
      </c>
      <c r="P560" s="10">
        <v>17</v>
      </c>
      <c r="Q560" s="10">
        <v>5</v>
      </c>
      <c r="R560" s="10">
        <v>15</v>
      </c>
      <c r="S560" s="24">
        <f>MasterData4[[#This Row],[Kidhome]]+MasterData4[[#This Row],[Teenhome]]</f>
        <v>1</v>
      </c>
      <c r="T560" s="53">
        <v>0</v>
      </c>
      <c r="U560" s="53">
        <v>3</v>
      </c>
      <c r="V560" s="10">
        <f>SUM(MasterData4[[#This Row],[MntWines]:[MntSweetProducts]])</f>
        <v>83</v>
      </c>
      <c r="W560">
        <v>2</v>
      </c>
    </row>
    <row r="561" spans="1:23" x14ac:dyDescent="0.3">
      <c r="A561">
        <v>2826</v>
      </c>
      <c r="B561">
        <v>1967</v>
      </c>
      <c r="C561" t="s">
        <v>28</v>
      </c>
      <c r="D561" t="s">
        <v>33</v>
      </c>
      <c r="E561" s="1">
        <v>22574</v>
      </c>
      <c r="F561">
        <v>2</v>
      </c>
      <c r="G561">
        <v>1</v>
      </c>
      <c r="H561" s="3">
        <v>41575</v>
      </c>
      <c r="I561">
        <v>28</v>
      </c>
      <c r="J561">
        <v>0</v>
      </c>
      <c r="K561" t="s">
        <v>30</v>
      </c>
      <c r="L561">
        <v>2</v>
      </c>
      <c r="M561">
        <f>2021-MasterData4[[#This Row],[Year_Birth]]</f>
        <v>54</v>
      </c>
      <c r="N561" s="10">
        <v>25</v>
      </c>
      <c r="O561" s="10">
        <v>8</v>
      </c>
      <c r="P561" s="10">
        <v>2</v>
      </c>
      <c r="Q561" s="10">
        <v>0</v>
      </c>
      <c r="R561" s="10">
        <v>0</v>
      </c>
      <c r="S561" s="24">
        <f>MasterData4[[#This Row],[Kidhome]]+MasterData4[[#This Row],[Teenhome]]</f>
        <v>3</v>
      </c>
      <c r="T561" s="53">
        <v>0</v>
      </c>
      <c r="U561" s="53">
        <v>3</v>
      </c>
      <c r="V561" s="10">
        <f>SUM(MasterData4[[#This Row],[MntWines]:[MntSweetProducts]])</f>
        <v>35</v>
      </c>
      <c r="W561">
        <v>2</v>
      </c>
    </row>
    <row r="562" spans="1:23" x14ac:dyDescent="0.3">
      <c r="A562">
        <v>2829</v>
      </c>
      <c r="B562">
        <v>1955</v>
      </c>
      <c r="C562" t="s">
        <v>28</v>
      </c>
      <c r="D562" t="s">
        <v>33</v>
      </c>
      <c r="E562" s="1">
        <v>65210</v>
      </c>
      <c r="F562">
        <v>0</v>
      </c>
      <c r="G562">
        <v>1</v>
      </c>
      <c r="H562" s="3">
        <v>41708</v>
      </c>
      <c r="I562">
        <v>25</v>
      </c>
      <c r="J562">
        <v>0</v>
      </c>
      <c r="K562" t="s">
        <v>32</v>
      </c>
      <c r="L562">
        <v>9</v>
      </c>
      <c r="M562">
        <f>2021-MasterData4[[#This Row],[Year_Birth]]</f>
        <v>66</v>
      </c>
      <c r="N562" s="10">
        <v>626</v>
      </c>
      <c r="O562" s="10">
        <v>70</v>
      </c>
      <c r="P562" s="10">
        <v>0</v>
      </c>
      <c r="Q562" s="10">
        <v>0</v>
      </c>
      <c r="R562" s="10">
        <v>7</v>
      </c>
      <c r="S562" s="24">
        <f>MasterData4[[#This Row],[Kidhome]]+MasterData4[[#This Row],[Teenhome]]</f>
        <v>1</v>
      </c>
      <c r="T562" s="53">
        <v>3</v>
      </c>
      <c r="U562" s="53">
        <v>8</v>
      </c>
      <c r="V562" s="10">
        <f>SUM(MasterData4[[#This Row],[MntWines]:[MntSweetProducts]])</f>
        <v>703</v>
      </c>
      <c r="W562">
        <v>2</v>
      </c>
    </row>
    <row r="563" spans="1:23" x14ac:dyDescent="0.3">
      <c r="A563">
        <v>2831</v>
      </c>
      <c r="B563">
        <v>1976</v>
      </c>
      <c r="C563" t="s">
        <v>28</v>
      </c>
      <c r="D563" t="s">
        <v>35</v>
      </c>
      <c r="E563" s="1">
        <v>78416</v>
      </c>
      <c r="F563">
        <v>0</v>
      </c>
      <c r="G563">
        <v>1</v>
      </c>
      <c r="H563" s="3">
        <v>41817</v>
      </c>
      <c r="I563">
        <v>99</v>
      </c>
      <c r="J563">
        <v>0</v>
      </c>
      <c r="K563" t="s">
        <v>30</v>
      </c>
      <c r="L563">
        <v>7</v>
      </c>
      <c r="M563">
        <f>2021-MasterData4[[#This Row],[Year_Birth]]</f>
        <v>45</v>
      </c>
      <c r="N563" s="10">
        <v>453</v>
      </c>
      <c r="O563" s="10">
        <v>279</v>
      </c>
      <c r="P563" s="10">
        <v>188</v>
      </c>
      <c r="Q563" s="10">
        <v>38</v>
      </c>
      <c r="R563" s="10">
        <v>38</v>
      </c>
      <c r="S563" s="24">
        <f>MasterData4[[#This Row],[Kidhome]]+MasterData4[[#This Row],[Teenhome]]</f>
        <v>1</v>
      </c>
      <c r="T563" s="53">
        <v>7</v>
      </c>
      <c r="U563" s="53">
        <v>10</v>
      </c>
      <c r="V563" s="10">
        <f>SUM(MasterData4[[#This Row],[MntWines]:[MntSweetProducts]])</f>
        <v>996</v>
      </c>
      <c r="W563">
        <v>2</v>
      </c>
    </row>
    <row r="564" spans="1:23" x14ac:dyDescent="0.3">
      <c r="A564">
        <v>2836</v>
      </c>
      <c r="B564">
        <v>1972</v>
      </c>
      <c r="C564" t="s">
        <v>37</v>
      </c>
      <c r="D564" t="s">
        <v>33</v>
      </c>
      <c r="E564" s="1">
        <v>43269</v>
      </c>
      <c r="F564">
        <v>1</v>
      </c>
      <c r="G564">
        <v>0</v>
      </c>
      <c r="H564" s="3">
        <v>41533</v>
      </c>
      <c r="I564">
        <v>61</v>
      </c>
      <c r="J564">
        <v>0</v>
      </c>
      <c r="K564" t="s">
        <v>39</v>
      </c>
      <c r="L564">
        <v>1</v>
      </c>
      <c r="M564">
        <f>2021-MasterData4[[#This Row],[Year_Birth]]</f>
        <v>49</v>
      </c>
      <c r="N564" s="10">
        <v>10</v>
      </c>
      <c r="O564" s="10">
        <v>7</v>
      </c>
      <c r="P564" s="10">
        <v>0</v>
      </c>
      <c r="Q564" s="10">
        <v>1</v>
      </c>
      <c r="R564" s="10">
        <v>0</v>
      </c>
      <c r="S564" s="24">
        <f>MasterData4[[#This Row],[Kidhome]]+MasterData4[[#This Row],[Teenhome]]</f>
        <v>1</v>
      </c>
      <c r="T564" s="53">
        <v>0</v>
      </c>
      <c r="U564" s="53">
        <v>2</v>
      </c>
      <c r="V564" s="10">
        <f>SUM(MasterData4[[#This Row],[MntWines]:[MntSweetProducts]])</f>
        <v>18</v>
      </c>
      <c r="W564">
        <v>5</v>
      </c>
    </row>
    <row r="565" spans="1:23" x14ac:dyDescent="0.3">
      <c r="A565">
        <v>2849</v>
      </c>
      <c r="B565">
        <v>1979</v>
      </c>
      <c r="C565" t="s">
        <v>28</v>
      </c>
      <c r="D565" t="s">
        <v>31</v>
      </c>
      <c r="E565" s="1">
        <v>60474</v>
      </c>
      <c r="F565">
        <v>0</v>
      </c>
      <c r="G565">
        <v>1</v>
      </c>
      <c r="H565" s="3">
        <v>41365</v>
      </c>
      <c r="I565">
        <v>25</v>
      </c>
      <c r="J565">
        <v>0</v>
      </c>
      <c r="K565" t="s">
        <v>32</v>
      </c>
      <c r="L565">
        <v>10</v>
      </c>
      <c r="M565">
        <f>2021-MasterData4[[#This Row],[Year_Birth]]</f>
        <v>42</v>
      </c>
      <c r="N565" s="10">
        <v>265</v>
      </c>
      <c r="O565" s="10">
        <v>303</v>
      </c>
      <c r="P565" s="10">
        <v>234</v>
      </c>
      <c r="Q565" s="10">
        <v>199</v>
      </c>
      <c r="R565" s="10">
        <v>9</v>
      </c>
      <c r="S565" s="24">
        <f>MasterData4[[#This Row],[Kidhome]]+MasterData4[[#This Row],[Teenhome]]</f>
        <v>1</v>
      </c>
      <c r="T565" s="53">
        <v>2</v>
      </c>
      <c r="U565" s="53">
        <v>12</v>
      </c>
      <c r="V565" s="10">
        <f>SUM(MasterData4[[#This Row],[MntWines]:[MntSweetProducts]])</f>
        <v>1010</v>
      </c>
      <c r="W565">
        <v>2</v>
      </c>
    </row>
    <row r="566" spans="1:23" x14ac:dyDescent="0.3">
      <c r="A566">
        <v>2853</v>
      </c>
      <c r="B566">
        <v>1980</v>
      </c>
      <c r="C566" t="s">
        <v>28</v>
      </c>
      <c r="D566" t="s">
        <v>31</v>
      </c>
      <c r="E566" s="1">
        <v>51766</v>
      </c>
      <c r="F566">
        <v>1</v>
      </c>
      <c r="G566">
        <v>0</v>
      </c>
      <c r="H566" s="3">
        <v>41709</v>
      </c>
      <c r="I566">
        <v>74</v>
      </c>
      <c r="J566">
        <v>0</v>
      </c>
      <c r="K566" t="s">
        <v>32</v>
      </c>
      <c r="L566">
        <v>4</v>
      </c>
      <c r="M566">
        <f>2021-MasterData4[[#This Row],[Year_Birth]]</f>
        <v>41</v>
      </c>
      <c r="N566" s="10">
        <v>60</v>
      </c>
      <c r="O566" s="10">
        <v>87</v>
      </c>
      <c r="P566" s="10">
        <v>6</v>
      </c>
      <c r="Q566" s="10">
        <v>51</v>
      </c>
      <c r="R566" s="10">
        <v>20</v>
      </c>
      <c r="S566" s="24">
        <f>MasterData4[[#This Row],[Kidhome]]+MasterData4[[#This Row],[Teenhome]]</f>
        <v>1</v>
      </c>
      <c r="T566" s="53">
        <v>2</v>
      </c>
      <c r="U566" s="53">
        <v>4</v>
      </c>
      <c r="V566" s="10">
        <f>SUM(MasterData4[[#This Row],[MntWines]:[MntSweetProducts]])</f>
        <v>224</v>
      </c>
      <c r="W566">
        <v>2</v>
      </c>
    </row>
    <row r="567" spans="1:23" x14ac:dyDescent="0.3">
      <c r="A567">
        <v>2861</v>
      </c>
      <c r="B567">
        <v>1983</v>
      </c>
      <c r="C567" t="s">
        <v>28</v>
      </c>
      <c r="D567" t="s">
        <v>31</v>
      </c>
      <c r="E567" s="1">
        <v>24072</v>
      </c>
      <c r="F567">
        <v>1</v>
      </c>
      <c r="G567">
        <v>0</v>
      </c>
      <c r="H567" s="3">
        <v>41380</v>
      </c>
      <c r="I567">
        <v>79</v>
      </c>
      <c r="J567">
        <v>0</v>
      </c>
      <c r="K567" t="s">
        <v>30</v>
      </c>
      <c r="L567">
        <v>1</v>
      </c>
      <c r="M567">
        <f>2021-MasterData4[[#This Row],[Year_Birth]]</f>
        <v>38</v>
      </c>
      <c r="N567" s="10">
        <v>9</v>
      </c>
      <c r="O567" s="10">
        <v>6</v>
      </c>
      <c r="P567" s="10">
        <v>3</v>
      </c>
      <c r="Q567" s="10">
        <v>1</v>
      </c>
      <c r="R567" s="10">
        <v>0</v>
      </c>
      <c r="S567" s="24">
        <f>MasterData4[[#This Row],[Kidhome]]+MasterData4[[#This Row],[Teenhome]]</f>
        <v>1</v>
      </c>
      <c r="T567" s="53">
        <v>0</v>
      </c>
      <c r="U567" s="53">
        <v>2</v>
      </c>
      <c r="V567" s="10">
        <f>SUM(MasterData4[[#This Row],[MntWines]:[MntSweetProducts]])</f>
        <v>19</v>
      </c>
      <c r="W567">
        <v>2</v>
      </c>
    </row>
    <row r="568" spans="1:23" x14ac:dyDescent="0.3">
      <c r="A568">
        <v>2863</v>
      </c>
      <c r="B568">
        <v>1970</v>
      </c>
      <c r="C568" t="s">
        <v>28</v>
      </c>
      <c r="D568" t="s">
        <v>31</v>
      </c>
      <c r="F568">
        <v>1</v>
      </c>
      <c r="G568">
        <v>2</v>
      </c>
      <c r="H568" s="3">
        <v>41509</v>
      </c>
      <c r="I568">
        <v>67</v>
      </c>
      <c r="J568">
        <v>0</v>
      </c>
      <c r="K568" t="s">
        <v>30</v>
      </c>
      <c r="L568">
        <v>2</v>
      </c>
      <c r="M568">
        <f>2021-MasterData4[[#This Row],[Year_Birth]]</f>
        <v>51</v>
      </c>
      <c r="N568" s="10">
        <v>738</v>
      </c>
      <c r="O568" s="10">
        <v>172</v>
      </c>
      <c r="P568" s="10">
        <v>52</v>
      </c>
      <c r="Q568" s="10">
        <v>20</v>
      </c>
      <c r="R568" s="10">
        <v>50</v>
      </c>
      <c r="S568" s="24">
        <f>MasterData4[[#This Row],[Kidhome]]+MasterData4[[#This Row],[Teenhome]]</f>
        <v>3</v>
      </c>
      <c r="T568" s="53">
        <v>3</v>
      </c>
      <c r="U568" s="53">
        <v>10</v>
      </c>
      <c r="V568" s="10">
        <f>SUM(MasterData4[[#This Row],[MntWines]:[MntSweetProducts]])</f>
        <v>1032</v>
      </c>
      <c r="W568">
        <v>2</v>
      </c>
    </row>
    <row r="569" spans="1:23" x14ac:dyDescent="0.3">
      <c r="A569">
        <v>2868</v>
      </c>
      <c r="B569">
        <v>1949</v>
      </c>
      <c r="C569" t="s">
        <v>37</v>
      </c>
      <c r="D569" t="s">
        <v>31</v>
      </c>
      <c r="E569" s="1">
        <v>26518</v>
      </c>
      <c r="F569">
        <v>1</v>
      </c>
      <c r="G569">
        <v>1</v>
      </c>
      <c r="H569" s="3">
        <v>41372</v>
      </c>
      <c r="I569">
        <v>33</v>
      </c>
      <c r="J569">
        <v>0</v>
      </c>
      <c r="K569" t="s">
        <v>34</v>
      </c>
      <c r="L569">
        <v>2</v>
      </c>
      <c r="M569">
        <f>2021-MasterData4[[#This Row],[Year_Birth]]</f>
        <v>72</v>
      </c>
      <c r="N569" s="10">
        <v>20</v>
      </c>
      <c r="O569" s="10">
        <v>28</v>
      </c>
      <c r="P569" s="10">
        <v>3</v>
      </c>
      <c r="Q569" s="10">
        <v>1</v>
      </c>
      <c r="R569" s="10">
        <v>3</v>
      </c>
      <c r="S569" s="24">
        <f>MasterData4[[#This Row],[Kidhome]]+MasterData4[[#This Row],[Teenhome]]</f>
        <v>2</v>
      </c>
      <c r="T569" s="53">
        <v>0</v>
      </c>
      <c r="U569" s="53">
        <v>3</v>
      </c>
      <c r="V569" s="10">
        <f>SUM(MasterData4[[#This Row],[MntWines]:[MntSweetProducts]])</f>
        <v>55</v>
      </c>
      <c r="W569">
        <v>5</v>
      </c>
    </row>
    <row r="570" spans="1:23" x14ac:dyDescent="0.3">
      <c r="A570">
        <v>2870</v>
      </c>
      <c r="B570">
        <v>1973</v>
      </c>
      <c r="C570" t="s">
        <v>28</v>
      </c>
      <c r="D570" t="s">
        <v>33</v>
      </c>
      <c r="E570" s="1">
        <v>49094</v>
      </c>
      <c r="F570">
        <v>0</v>
      </c>
      <c r="G570">
        <v>1</v>
      </c>
      <c r="H570" s="3">
        <v>41173</v>
      </c>
      <c r="I570">
        <v>6</v>
      </c>
      <c r="J570">
        <v>0</v>
      </c>
      <c r="K570" t="s">
        <v>30</v>
      </c>
      <c r="L570">
        <v>6</v>
      </c>
      <c r="M570">
        <f>2021-MasterData4[[#This Row],[Year_Birth]]</f>
        <v>48</v>
      </c>
      <c r="N570" s="10">
        <v>376</v>
      </c>
      <c r="O570" s="10">
        <v>38</v>
      </c>
      <c r="P570" s="10">
        <v>11</v>
      </c>
      <c r="Q570" s="10">
        <v>0</v>
      </c>
      <c r="R570" s="10">
        <v>8</v>
      </c>
      <c r="S570" s="24">
        <f>MasterData4[[#This Row],[Kidhome]]+MasterData4[[#This Row],[Teenhome]]</f>
        <v>1</v>
      </c>
      <c r="T570" s="53">
        <v>3</v>
      </c>
      <c r="U570" s="53">
        <v>6</v>
      </c>
      <c r="V570" s="10">
        <f>SUM(MasterData4[[#This Row],[MntWines]:[MntSweetProducts]])</f>
        <v>433</v>
      </c>
      <c r="W570">
        <v>2</v>
      </c>
    </row>
    <row r="571" spans="1:23" x14ac:dyDescent="0.3">
      <c r="A571">
        <v>2874</v>
      </c>
      <c r="B571">
        <v>1988</v>
      </c>
      <c r="C571" t="s">
        <v>38</v>
      </c>
      <c r="D571" t="s">
        <v>29</v>
      </c>
      <c r="E571" s="1">
        <v>35388</v>
      </c>
      <c r="F571">
        <v>1</v>
      </c>
      <c r="G571">
        <v>0</v>
      </c>
      <c r="H571" s="3">
        <v>41340</v>
      </c>
      <c r="I571">
        <v>20</v>
      </c>
      <c r="J571">
        <v>0</v>
      </c>
      <c r="K571" t="s">
        <v>43</v>
      </c>
      <c r="L571">
        <v>1</v>
      </c>
      <c r="M571">
        <f>2021-MasterData4[[#This Row],[Year_Birth]]</f>
        <v>33</v>
      </c>
      <c r="N571" s="10">
        <v>6</v>
      </c>
      <c r="O571" s="10">
        <v>7</v>
      </c>
      <c r="P571" s="10">
        <v>4</v>
      </c>
      <c r="Q571" s="10">
        <v>4</v>
      </c>
      <c r="R571" s="10">
        <v>3</v>
      </c>
      <c r="S571" s="24">
        <f>MasterData4[[#This Row],[Kidhome]]+MasterData4[[#This Row],[Teenhome]]</f>
        <v>1</v>
      </c>
      <c r="T571" s="53">
        <v>0</v>
      </c>
      <c r="U571" s="53">
        <v>3</v>
      </c>
      <c r="V571" s="10">
        <f>SUM(MasterData4[[#This Row],[MntWines]:[MntSweetProducts]])</f>
        <v>24</v>
      </c>
      <c r="W571">
        <v>3</v>
      </c>
    </row>
    <row r="572" spans="1:23" x14ac:dyDescent="0.3">
      <c r="A572">
        <v>2875</v>
      </c>
      <c r="B572">
        <v>1978</v>
      </c>
      <c r="C572" t="s">
        <v>28</v>
      </c>
      <c r="D572" t="s">
        <v>33</v>
      </c>
      <c r="E572" s="1">
        <v>67023</v>
      </c>
      <c r="F572">
        <v>0</v>
      </c>
      <c r="G572">
        <v>0</v>
      </c>
      <c r="H572" s="3">
        <v>41702</v>
      </c>
      <c r="I572">
        <v>93</v>
      </c>
      <c r="J572">
        <v>1</v>
      </c>
      <c r="K572" t="s">
        <v>30</v>
      </c>
      <c r="L572">
        <v>3</v>
      </c>
      <c r="M572">
        <f>2021-MasterData4[[#This Row],[Year_Birth]]</f>
        <v>43</v>
      </c>
      <c r="N572" s="10">
        <v>444</v>
      </c>
      <c r="O572" s="10">
        <v>382</v>
      </c>
      <c r="P572" s="10">
        <v>11</v>
      </c>
      <c r="Q572" s="10">
        <v>44</v>
      </c>
      <c r="R572" s="10">
        <v>8</v>
      </c>
      <c r="S572" s="24">
        <f>MasterData4[[#This Row],[Kidhome]]+MasterData4[[#This Row],[Teenhome]]</f>
        <v>0</v>
      </c>
      <c r="T572" s="53">
        <v>7</v>
      </c>
      <c r="U572" s="53">
        <v>13</v>
      </c>
      <c r="V572" s="10">
        <f>SUM(MasterData4[[#This Row],[MntWines]:[MntSweetProducts]])</f>
        <v>889</v>
      </c>
      <c r="W572">
        <v>2</v>
      </c>
    </row>
    <row r="573" spans="1:23" x14ac:dyDescent="0.3">
      <c r="A573">
        <v>2877</v>
      </c>
      <c r="B573">
        <v>1974</v>
      </c>
      <c r="C573" t="s">
        <v>41</v>
      </c>
      <c r="D573" t="s">
        <v>35</v>
      </c>
      <c r="E573" s="1">
        <v>46014</v>
      </c>
      <c r="F573">
        <v>1</v>
      </c>
      <c r="G573">
        <v>1</v>
      </c>
      <c r="H573" s="3">
        <v>41295</v>
      </c>
      <c r="I573">
        <v>21</v>
      </c>
      <c r="J573">
        <v>0</v>
      </c>
      <c r="K573" t="s">
        <v>43</v>
      </c>
      <c r="L573">
        <v>7</v>
      </c>
      <c r="M573">
        <f>2021-MasterData4[[#This Row],[Year_Birth]]</f>
        <v>47</v>
      </c>
      <c r="N573" s="10">
        <v>410</v>
      </c>
      <c r="O573" s="10">
        <v>59</v>
      </c>
      <c r="P573" s="10">
        <v>19</v>
      </c>
      <c r="Q573" s="10">
        <v>0</v>
      </c>
      <c r="R573" s="10">
        <v>9</v>
      </c>
      <c r="S573" s="24">
        <f>MasterData4[[#This Row],[Kidhome]]+MasterData4[[#This Row],[Teenhome]]</f>
        <v>2</v>
      </c>
      <c r="T573" s="53">
        <v>1</v>
      </c>
      <c r="U573" s="53">
        <v>8</v>
      </c>
      <c r="V573" s="10">
        <f>SUM(MasterData4[[#This Row],[MntWines]:[MntSweetProducts]])</f>
        <v>497</v>
      </c>
      <c r="W573">
        <v>4</v>
      </c>
    </row>
    <row r="574" spans="1:23" x14ac:dyDescent="0.3">
      <c r="A574">
        <v>2878</v>
      </c>
      <c r="B574">
        <v>1947</v>
      </c>
      <c r="C574" t="s">
        <v>37</v>
      </c>
      <c r="D574" t="s">
        <v>33</v>
      </c>
      <c r="E574" s="1">
        <v>67472</v>
      </c>
      <c r="F574">
        <v>0</v>
      </c>
      <c r="G574">
        <v>1</v>
      </c>
      <c r="H574" s="3">
        <v>41545</v>
      </c>
      <c r="I574">
        <v>93</v>
      </c>
      <c r="J574">
        <v>0</v>
      </c>
      <c r="K574" t="s">
        <v>30</v>
      </c>
      <c r="L574">
        <v>4</v>
      </c>
      <c r="M574">
        <f>2021-MasterData4[[#This Row],[Year_Birth]]</f>
        <v>74</v>
      </c>
      <c r="N574" s="10">
        <v>162</v>
      </c>
      <c r="O574" s="10">
        <v>127</v>
      </c>
      <c r="P574" s="10">
        <v>8</v>
      </c>
      <c r="Q574" s="10">
        <v>31</v>
      </c>
      <c r="R574" s="10">
        <v>17</v>
      </c>
      <c r="S574" s="24">
        <f>MasterData4[[#This Row],[Kidhome]]+MasterData4[[#This Row],[Teenhome]]</f>
        <v>1</v>
      </c>
      <c r="T574" s="53">
        <v>2</v>
      </c>
      <c r="U574" s="53">
        <v>7</v>
      </c>
      <c r="V574" s="10">
        <f>SUM(MasterData4[[#This Row],[MntWines]:[MntSweetProducts]])</f>
        <v>345</v>
      </c>
      <c r="W574">
        <v>5</v>
      </c>
    </row>
    <row r="575" spans="1:23" x14ac:dyDescent="0.3">
      <c r="A575">
        <v>2882</v>
      </c>
      <c r="B575">
        <v>1975</v>
      </c>
      <c r="C575" t="s">
        <v>38</v>
      </c>
      <c r="D575" t="s">
        <v>29</v>
      </c>
      <c r="E575" s="1">
        <v>67893</v>
      </c>
      <c r="F575">
        <v>0</v>
      </c>
      <c r="G575">
        <v>1</v>
      </c>
      <c r="H575" s="3">
        <v>41183</v>
      </c>
      <c r="I575">
        <v>31</v>
      </c>
      <c r="J575">
        <v>0</v>
      </c>
      <c r="K575" t="s">
        <v>43</v>
      </c>
      <c r="L575">
        <v>3</v>
      </c>
      <c r="M575">
        <f>2021-MasterData4[[#This Row],[Year_Birth]]</f>
        <v>46</v>
      </c>
      <c r="N575" s="10">
        <v>711</v>
      </c>
      <c r="O575" s="10">
        <v>142</v>
      </c>
      <c r="P575" s="10">
        <v>49</v>
      </c>
      <c r="Q575" s="10">
        <v>28</v>
      </c>
      <c r="R575" s="10">
        <v>18</v>
      </c>
      <c r="S575" s="24">
        <f>MasterData4[[#This Row],[Kidhome]]+MasterData4[[#This Row],[Teenhome]]</f>
        <v>1</v>
      </c>
      <c r="T575" s="53">
        <v>2</v>
      </c>
      <c r="U575" s="53">
        <v>9</v>
      </c>
      <c r="V575" s="10">
        <f>SUM(MasterData4[[#This Row],[MntWines]:[MntSweetProducts]])</f>
        <v>948</v>
      </c>
      <c r="W575">
        <v>3</v>
      </c>
    </row>
    <row r="576" spans="1:23" x14ac:dyDescent="0.3">
      <c r="A576">
        <v>2886</v>
      </c>
      <c r="B576">
        <v>1971</v>
      </c>
      <c r="C576" t="s">
        <v>41</v>
      </c>
      <c r="D576" t="s">
        <v>29</v>
      </c>
      <c r="E576" s="1">
        <v>74290</v>
      </c>
      <c r="F576">
        <v>0</v>
      </c>
      <c r="G576">
        <v>1</v>
      </c>
      <c r="H576" s="3">
        <v>41498</v>
      </c>
      <c r="I576">
        <v>70</v>
      </c>
      <c r="J576">
        <v>0</v>
      </c>
      <c r="K576" t="s">
        <v>30</v>
      </c>
      <c r="L576">
        <v>10</v>
      </c>
      <c r="M576">
        <f>2021-MasterData4[[#This Row],[Year_Birth]]</f>
        <v>50</v>
      </c>
      <c r="N576" s="10">
        <v>1121</v>
      </c>
      <c r="O576" s="10">
        <v>72</v>
      </c>
      <c r="P576" s="10">
        <v>0</v>
      </c>
      <c r="Q576" s="10">
        <v>0</v>
      </c>
      <c r="R576" s="10">
        <v>12</v>
      </c>
      <c r="S576" s="24">
        <f>MasterData4[[#This Row],[Kidhome]]+MasterData4[[#This Row],[Teenhome]]</f>
        <v>1</v>
      </c>
      <c r="T576" s="53">
        <v>8</v>
      </c>
      <c r="U576" s="53">
        <v>10</v>
      </c>
      <c r="V576" s="10">
        <f>SUM(MasterData4[[#This Row],[MntWines]:[MntSweetProducts]])</f>
        <v>1205</v>
      </c>
      <c r="W576">
        <v>4</v>
      </c>
    </row>
    <row r="577" spans="1:23" x14ac:dyDescent="0.3">
      <c r="A577">
        <v>2891</v>
      </c>
      <c r="B577">
        <v>1963</v>
      </c>
      <c r="C577" t="s">
        <v>28</v>
      </c>
      <c r="D577" t="s">
        <v>29</v>
      </c>
      <c r="E577" s="1">
        <v>68118</v>
      </c>
      <c r="F577">
        <v>0</v>
      </c>
      <c r="G577">
        <v>1</v>
      </c>
      <c r="H577" s="3">
        <v>41565</v>
      </c>
      <c r="I577">
        <v>51</v>
      </c>
      <c r="J577">
        <v>0</v>
      </c>
      <c r="K577" t="s">
        <v>34</v>
      </c>
      <c r="L577">
        <v>8</v>
      </c>
      <c r="M577">
        <f>2021-MasterData4[[#This Row],[Year_Birth]]</f>
        <v>58</v>
      </c>
      <c r="N577" s="10">
        <v>595</v>
      </c>
      <c r="O577" s="10">
        <v>123</v>
      </c>
      <c r="P577" s="10">
        <v>10</v>
      </c>
      <c r="Q577" s="10">
        <v>23</v>
      </c>
      <c r="R577" s="10">
        <v>23</v>
      </c>
      <c r="S577" s="24">
        <f>MasterData4[[#This Row],[Kidhome]]+MasterData4[[#This Row],[Teenhome]]</f>
        <v>1</v>
      </c>
      <c r="T577" s="53">
        <v>9</v>
      </c>
      <c r="U577" s="53">
        <v>4</v>
      </c>
      <c r="V577" s="10">
        <f>SUM(MasterData4[[#This Row],[MntWines]:[MntSweetProducts]])</f>
        <v>774</v>
      </c>
      <c r="W577">
        <v>2</v>
      </c>
    </row>
    <row r="578" spans="1:23" x14ac:dyDescent="0.3">
      <c r="A578">
        <v>2894</v>
      </c>
      <c r="B578">
        <v>1985</v>
      </c>
      <c r="C578" t="s">
        <v>28</v>
      </c>
      <c r="D578" t="s">
        <v>31</v>
      </c>
      <c r="E578" s="1">
        <v>72903</v>
      </c>
      <c r="F578">
        <v>0</v>
      </c>
      <c r="G578">
        <v>0</v>
      </c>
      <c r="H578" s="3">
        <v>41576</v>
      </c>
      <c r="I578">
        <v>74</v>
      </c>
      <c r="J578">
        <v>0</v>
      </c>
      <c r="K578" t="s">
        <v>30</v>
      </c>
      <c r="L578">
        <v>7</v>
      </c>
      <c r="M578">
        <f>2021-MasterData4[[#This Row],[Year_Birth]]</f>
        <v>36</v>
      </c>
      <c r="N578" s="10">
        <v>1067</v>
      </c>
      <c r="O578" s="10">
        <v>750</v>
      </c>
      <c r="P578" s="10">
        <v>0</v>
      </c>
      <c r="Q578" s="10">
        <v>138</v>
      </c>
      <c r="R578" s="10">
        <v>19</v>
      </c>
      <c r="S578" s="24">
        <f>MasterData4[[#This Row],[Kidhome]]+MasterData4[[#This Row],[Teenhome]]</f>
        <v>0</v>
      </c>
      <c r="T578" s="53">
        <v>5</v>
      </c>
      <c r="U578" s="53">
        <v>8</v>
      </c>
      <c r="V578" s="10">
        <f>SUM(MasterData4[[#This Row],[MntWines]:[MntSweetProducts]])</f>
        <v>1974</v>
      </c>
      <c r="W578">
        <v>2</v>
      </c>
    </row>
    <row r="579" spans="1:23" x14ac:dyDescent="0.3">
      <c r="A579">
        <v>2895</v>
      </c>
      <c r="B579">
        <v>1963</v>
      </c>
      <c r="C579" t="s">
        <v>28</v>
      </c>
      <c r="D579" t="s">
        <v>31</v>
      </c>
      <c r="E579" s="1">
        <v>49980</v>
      </c>
      <c r="F579">
        <v>0</v>
      </c>
      <c r="G579">
        <v>1</v>
      </c>
      <c r="H579" s="3">
        <v>41570</v>
      </c>
      <c r="I579">
        <v>79</v>
      </c>
      <c r="J579">
        <v>0</v>
      </c>
      <c r="K579" t="s">
        <v>40</v>
      </c>
      <c r="L579">
        <v>3</v>
      </c>
      <c r="M579">
        <f>2021-MasterData4[[#This Row],[Year_Birth]]</f>
        <v>58</v>
      </c>
      <c r="N579" s="10">
        <v>104</v>
      </c>
      <c r="O579" s="10">
        <v>54</v>
      </c>
      <c r="P579" s="10">
        <v>13</v>
      </c>
      <c r="Q579" s="10">
        <v>1</v>
      </c>
      <c r="R579" s="10">
        <v>9</v>
      </c>
      <c r="S579" s="24">
        <f>MasterData4[[#This Row],[Kidhome]]+MasterData4[[#This Row],[Teenhome]]</f>
        <v>1</v>
      </c>
      <c r="T579" s="53">
        <v>1</v>
      </c>
      <c r="U579" s="53">
        <v>5</v>
      </c>
      <c r="V579" s="10">
        <f>SUM(MasterData4[[#This Row],[MntWines]:[MntSweetProducts]])</f>
        <v>181</v>
      </c>
      <c r="W579">
        <v>2</v>
      </c>
    </row>
    <row r="580" spans="1:23" x14ac:dyDescent="0.3">
      <c r="A580">
        <v>2902</v>
      </c>
      <c r="B580">
        <v>1958</v>
      </c>
      <c r="C580" t="s">
        <v>28</v>
      </c>
      <c r="D580" t="s">
        <v>35</v>
      </c>
      <c r="F580">
        <v>1</v>
      </c>
      <c r="G580">
        <v>1</v>
      </c>
      <c r="H580" s="3">
        <v>41155</v>
      </c>
      <c r="I580">
        <v>87</v>
      </c>
      <c r="J580">
        <v>0</v>
      </c>
      <c r="K580" t="s">
        <v>36</v>
      </c>
      <c r="L580">
        <v>1</v>
      </c>
      <c r="M580">
        <f>2021-MasterData4[[#This Row],[Year_Birth]]</f>
        <v>63</v>
      </c>
      <c r="N580" s="10">
        <v>19</v>
      </c>
      <c r="O580" s="10">
        <v>12</v>
      </c>
      <c r="P580" s="10">
        <v>2</v>
      </c>
      <c r="Q580" s="10">
        <v>4</v>
      </c>
      <c r="R580" s="10">
        <v>2</v>
      </c>
      <c r="S580" s="24">
        <f>MasterData4[[#This Row],[Kidhome]]+MasterData4[[#This Row],[Teenhome]]</f>
        <v>2</v>
      </c>
      <c r="T580" s="53">
        <v>0</v>
      </c>
      <c r="U580" s="53">
        <v>3</v>
      </c>
      <c r="V580" s="10">
        <f>SUM(MasterData4[[#This Row],[MntWines]:[MntSweetProducts]])</f>
        <v>39</v>
      </c>
      <c r="W580">
        <v>2</v>
      </c>
    </row>
    <row r="581" spans="1:23" x14ac:dyDescent="0.3">
      <c r="A581">
        <v>2909</v>
      </c>
      <c r="B581">
        <v>1974</v>
      </c>
      <c r="C581" t="s">
        <v>37</v>
      </c>
      <c r="D581" t="s">
        <v>33</v>
      </c>
      <c r="E581" s="1">
        <v>78128</v>
      </c>
      <c r="F581">
        <v>0</v>
      </c>
      <c r="G581">
        <v>1</v>
      </c>
      <c r="H581" s="3">
        <v>41689</v>
      </c>
      <c r="I581">
        <v>89</v>
      </c>
      <c r="J581">
        <v>0</v>
      </c>
      <c r="K581" t="s">
        <v>39</v>
      </c>
      <c r="L581">
        <v>8</v>
      </c>
      <c r="M581">
        <f>2021-MasterData4[[#This Row],[Year_Birth]]</f>
        <v>47</v>
      </c>
      <c r="N581" s="10">
        <v>934</v>
      </c>
      <c r="O581" s="10">
        <v>230</v>
      </c>
      <c r="P581" s="10">
        <v>16</v>
      </c>
      <c r="Q581" s="10">
        <v>24</v>
      </c>
      <c r="R581" s="10">
        <v>24</v>
      </c>
      <c r="S581" s="24">
        <f>MasterData4[[#This Row],[Kidhome]]+MasterData4[[#This Row],[Teenhome]]</f>
        <v>1</v>
      </c>
      <c r="T581" s="53">
        <v>4</v>
      </c>
      <c r="U581" s="53">
        <v>6</v>
      </c>
      <c r="V581" s="10">
        <f>SUM(MasterData4[[#This Row],[MntWines]:[MntSweetProducts]])</f>
        <v>1228</v>
      </c>
      <c r="W581">
        <v>5</v>
      </c>
    </row>
    <row r="582" spans="1:23" x14ac:dyDescent="0.3">
      <c r="A582">
        <v>2918</v>
      </c>
      <c r="B582">
        <v>1981</v>
      </c>
      <c r="C582" t="s">
        <v>28</v>
      </c>
      <c r="D582" t="s">
        <v>29</v>
      </c>
      <c r="E582" s="1">
        <v>28510</v>
      </c>
      <c r="F582">
        <v>1</v>
      </c>
      <c r="G582">
        <v>1</v>
      </c>
      <c r="H582" s="3">
        <v>41377</v>
      </c>
      <c r="I582">
        <v>72</v>
      </c>
      <c r="J582">
        <v>0</v>
      </c>
      <c r="K582" t="s">
        <v>30</v>
      </c>
      <c r="L582">
        <v>2</v>
      </c>
      <c r="M582">
        <f>2021-MasterData4[[#This Row],[Year_Birth]]</f>
        <v>40</v>
      </c>
      <c r="N582" s="10">
        <v>44</v>
      </c>
      <c r="O582" s="10">
        <v>19</v>
      </c>
      <c r="P582" s="10">
        <v>0</v>
      </c>
      <c r="Q582" s="10">
        <v>5</v>
      </c>
      <c r="R582" s="10">
        <v>4</v>
      </c>
      <c r="S582" s="24">
        <f>MasterData4[[#This Row],[Kidhome]]+MasterData4[[#This Row],[Teenhome]]</f>
        <v>2</v>
      </c>
      <c r="T582" s="53">
        <v>0</v>
      </c>
      <c r="U582" s="53">
        <v>4</v>
      </c>
      <c r="V582" s="10">
        <f>SUM(MasterData4[[#This Row],[MntWines]:[MntSweetProducts]])</f>
        <v>72</v>
      </c>
      <c r="W582">
        <v>2</v>
      </c>
    </row>
    <row r="583" spans="1:23" x14ac:dyDescent="0.3">
      <c r="A583">
        <v>2920</v>
      </c>
      <c r="B583">
        <v>1975</v>
      </c>
      <c r="C583" t="s">
        <v>37</v>
      </c>
      <c r="D583" t="s">
        <v>31</v>
      </c>
      <c r="E583" s="1">
        <v>52614</v>
      </c>
      <c r="F583">
        <v>0</v>
      </c>
      <c r="G583">
        <v>1</v>
      </c>
      <c r="H583" s="3">
        <v>41244</v>
      </c>
      <c r="I583">
        <v>63</v>
      </c>
      <c r="J583">
        <v>0</v>
      </c>
      <c r="K583" t="s">
        <v>46</v>
      </c>
      <c r="L583">
        <v>2</v>
      </c>
      <c r="M583">
        <f>2021-MasterData4[[#This Row],[Year_Birth]]</f>
        <v>46</v>
      </c>
      <c r="N583" s="10">
        <v>789</v>
      </c>
      <c r="O583" s="10">
        <v>142</v>
      </c>
      <c r="P583" s="10">
        <v>12</v>
      </c>
      <c r="Q583" s="10">
        <v>0</v>
      </c>
      <c r="R583" s="10">
        <v>9</v>
      </c>
      <c r="S583" s="24">
        <f>MasterData4[[#This Row],[Kidhome]]+MasterData4[[#This Row],[Teenhome]]</f>
        <v>1</v>
      </c>
      <c r="T583" s="53">
        <v>4</v>
      </c>
      <c r="U583" s="53">
        <v>8</v>
      </c>
      <c r="V583" s="10">
        <f>SUM(MasterData4[[#This Row],[MntWines]:[MntSweetProducts]])</f>
        <v>952</v>
      </c>
      <c r="W583">
        <v>5</v>
      </c>
    </row>
    <row r="584" spans="1:23" x14ac:dyDescent="0.3">
      <c r="A584">
        <v>2926</v>
      </c>
      <c r="B584">
        <v>1952</v>
      </c>
      <c r="C584" t="s">
        <v>41</v>
      </c>
      <c r="D584" t="s">
        <v>35</v>
      </c>
      <c r="E584" s="1">
        <v>55951</v>
      </c>
      <c r="F584">
        <v>0</v>
      </c>
      <c r="G584">
        <v>1</v>
      </c>
      <c r="H584" s="3">
        <v>41144</v>
      </c>
      <c r="I584">
        <v>62</v>
      </c>
      <c r="J584">
        <v>0</v>
      </c>
      <c r="K584" t="s">
        <v>43</v>
      </c>
      <c r="L584">
        <v>3</v>
      </c>
      <c r="M584">
        <f>2021-MasterData4[[#This Row],[Year_Birth]]</f>
        <v>69</v>
      </c>
      <c r="N584" s="10">
        <v>1241</v>
      </c>
      <c r="O584" s="10">
        <v>80</v>
      </c>
      <c r="P584" s="10">
        <v>0</v>
      </c>
      <c r="Q584" s="10">
        <v>0</v>
      </c>
      <c r="R584" s="10">
        <v>13</v>
      </c>
      <c r="S584" s="24">
        <f>MasterData4[[#This Row],[Kidhome]]+MasterData4[[#This Row],[Teenhome]]</f>
        <v>1</v>
      </c>
      <c r="T584" s="53">
        <v>6</v>
      </c>
      <c r="U584" s="53">
        <v>11</v>
      </c>
      <c r="V584" s="10">
        <f>SUM(MasterData4[[#This Row],[MntWines]:[MntSweetProducts]])</f>
        <v>1334</v>
      </c>
      <c r="W584">
        <v>4</v>
      </c>
    </row>
    <row r="585" spans="1:23" x14ac:dyDescent="0.3">
      <c r="A585">
        <v>2928</v>
      </c>
      <c r="B585">
        <v>1975</v>
      </c>
      <c r="C585" t="s">
        <v>37</v>
      </c>
      <c r="D585" t="s">
        <v>31</v>
      </c>
      <c r="E585" s="1">
        <v>52614</v>
      </c>
      <c r="F585">
        <v>0</v>
      </c>
      <c r="G585">
        <v>1</v>
      </c>
      <c r="H585" s="3">
        <v>41244</v>
      </c>
      <c r="I585">
        <v>63</v>
      </c>
      <c r="J585">
        <v>0</v>
      </c>
      <c r="K585" t="s">
        <v>30</v>
      </c>
      <c r="L585">
        <v>2</v>
      </c>
      <c r="M585">
        <f>2021-MasterData4[[#This Row],[Year_Birth]]</f>
        <v>46</v>
      </c>
      <c r="N585" s="10">
        <v>789</v>
      </c>
      <c r="O585" s="10">
        <v>142</v>
      </c>
      <c r="P585" s="10">
        <v>12</v>
      </c>
      <c r="Q585" s="10">
        <v>0</v>
      </c>
      <c r="R585" s="10">
        <v>9</v>
      </c>
      <c r="S585" s="24">
        <f>MasterData4[[#This Row],[Kidhome]]+MasterData4[[#This Row],[Teenhome]]</f>
        <v>1</v>
      </c>
      <c r="T585" s="53">
        <v>4</v>
      </c>
      <c r="U585" s="53">
        <v>8</v>
      </c>
      <c r="V585" s="10">
        <f>SUM(MasterData4[[#This Row],[MntWines]:[MntSweetProducts]])</f>
        <v>952</v>
      </c>
      <c r="W585">
        <v>5</v>
      </c>
    </row>
    <row r="586" spans="1:23" x14ac:dyDescent="0.3">
      <c r="A586">
        <v>2929</v>
      </c>
      <c r="B586">
        <v>1976</v>
      </c>
      <c r="C586" t="s">
        <v>28</v>
      </c>
      <c r="D586" t="s">
        <v>31</v>
      </c>
      <c r="E586" s="1">
        <v>20180</v>
      </c>
      <c r="F586">
        <v>0</v>
      </c>
      <c r="G586">
        <v>0</v>
      </c>
      <c r="H586" s="3">
        <v>41325</v>
      </c>
      <c r="I586">
        <v>27</v>
      </c>
      <c r="J586">
        <v>0</v>
      </c>
      <c r="K586" t="s">
        <v>30</v>
      </c>
      <c r="L586">
        <v>2</v>
      </c>
      <c r="M586">
        <f>2021-MasterData4[[#This Row],[Year_Birth]]</f>
        <v>45</v>
      </c>
      <c r="N586" s="10">
        <v>18</v>
      </c>
      <c r="O586" s="10">
        <v>24</v>
      </c>
      <c r="P586" s="10">
        <v>15</v>
      </c>
      <c r="Q586" s="10">
        <v>42</v>
      </c>
      <c r="R586" s="10">
        <v>20</v>
      </c>
      <c r="S586" s="24">
        <f>MasterData4[[#This Row],[Kidhome]]+MasterData4[[#This Row],[Teenhome]]</f>
        <v>0</v>
      </c>
      <c r="T586" s="53">
        <v>1</v>
      </c>
      <c r="U586" s="53">
        <v>4</v>
      </c>
      <c r="V586" s="10">
        <f>SUM(MasterData4[[#This Row],[MntWines]:[MntSweetProducts]])</f>
        <v>119</v>
      </c>
      <c r="W586">
        <v>2</v>
      </c>
    </row>
    <row r="587" spans="1:23" x14ac:dyDescent="0.3">
      <c r="A587">
        <v>2930</v>
      </c>
      <c r="B587">
        <v>1978</v>
      </c>
      <c r="C587" t="s">
        <v>41</v>
      </c>
      <c r="D587" t="s">
        <v>31</v>
      </c>
      <c r="E587" s="1">
        <v>68092</v>
      </c>
      <c r="F587">
        <v>0</v>
      </c>
      <c r="G587">
        <v>0</v>
      </c>
      <c r="H587" s="3">
        <v>41624</v>
      </c>
      <c r="I587">
        <v>7</v>
      </c>
      <c r="J587">
        <v>0</v>
      </c>
      <c r="K587" t="s">
        <v>43</v>
      </c>
      <c r="L587">
        <v>2</v>
      </c>
      <c r="M587">
        <f>2021-MasterData4[[#This Row],[Year_Birth]]</f>
        <v>43</v>
      </c>
      <c r="N587" s="10">
        <v>852</v>
      </c>
      <c r="O587" s="10">
        <v>207</v>
      </c>
      <c r="P587" s="10">
        <v>78</v>
      </c>
      <c r="Q587" s="10">
        <v>60</v>
      </c>
      <c r="R587" s="10">
        <v>36</v>
      </c>
      <c r="S587" s="24">
        <f>MasterData4[[#This Row],[Kidhome]]+MasterData4[[#This Row],[Teenhome]]</f>
        <v>0</v>
      </c>
      <c r="T587" s="53">
        <v>6</v>
      </c>
      <c r="U587" s="53">
        <v>10</v>
      </c>
      <c r="V587" s="10">
        <f>SUM(MasterData4[[#This Row],[MntWines]:[MntSweetProducts]])</f>
        <v>1233</v>
      </c>
      <c r="W587">
        <v>4</v>
      </c>
    </row>
    <row r="588" spans="1:23" x14ac:dyDescent="0.3">
      <c r="A588">
        <v>2931</v>
      </c>
      <c r="B588">
        <v>1978</v>
      </c>
      <c r="C588" t="s">
        <v>28</v>
      </c>
      <c r="D588" t="s">
        <v>29</v>
      </c>
      <c r="E588" s="1">
        <v>71847</v>
      </c>
      <c r="F588">
        <v>0</v>
      </c>
      <c r="G588">
        <v>0</v>
      </c>
      <c r="H588" s="3">
        <v>41173</v>
      </c>
      <c r="I588">
        <v>95</v>
      </c>
      <c r="J588">
        <v>0</v>
      </c>
      <c r="K588" t="s">
        <v>30</v>
      </c>
      <c r="L588">
        <v>6</v>
      </c>
      <c r="M588">
        <f>2021-MasterData4[[#This Row],[Year_Birth]]</f>
        <v>43</v>
      </c>
      <c r="N588" s="10">
        <v>737</v>
      </c>
      <c r="O588" s="10">
        <v>106</v>
      </c>
      <c r="P588" s="10">
        <v>55</v>
      </c>
      <c r="Q588" s="10">
        <v>21</v>
      </c>
      <c r="R588" s="10">
        <v>63</v>
      </c>
      <c r="S588" s="24">
        <f>MasterData4[[#This Row],[Kidhome]]+MasterData4[[#This Row],[Teenhome]]</f>
        <v>0</v>
      </c>
      <c r="T588" s="53">
        <v>7</v>
      </c>
      <c r="U588" s="53">
        <v>9</v>
      </c>
      <c r="V588" s="10">
        <f>SUM(MasterData4[[#This Row],[MntWines]:[MntSweetProducts]])</f>
        <v>982</v>
      </c>
      <c r="W588">
        <v>2</v>
      </c>
    </row>
    <row r="589" spans="1:23" x14ac:dyDescent="0.3">
      <c r="A589">
        <v>2936</v>
      </c>
      <c r="B589">
        <v>1982</v>
      </c>
      <c r="C589" t="s">
        <v>41</v>
      </c>
      <c r="D589" t="s">
        <v>35</v>
      </c>
      <c r="E589" s="1">
        <v>23661</v>
      </c>
      <c r="F589">
        <v>1</v>
      </c>
      <c r="G589">
        <v>0</v>
      </c>
      <c r="H589" s="3">
        <v>41612</v>
      </c>
      <c r="I589">
        <v>46</v>
      </c>
      <c r="J589">
        <v>0</v>
      </c>
      <c r="K589" t="s">
        <v>43</v>
      </c>
      <c r="L589">
        <v>1</v>
      </c>
      <c r="M589">
        <f>2021-MasterData4[[#This Row],[Year_Birth]]</f>
        <v>39</v>
      </c>
      <c r="N589" s="10">
        <v>18</v>
      </c>
      <c r="O589" s="10">
        <v>4</v>
      </c>
      <c r="P589" s="10">
        <v>0</v>
      </c>
      <c r="Q589" s="10">
        <v>0</v>
      </c>
      <c r="R589" s="10">
        <v>0</v>
      </c>
      <c r="S589" s="24">
        <f>MasterData4[[#This Row],[Kidhome]]+MasterData4[[#This Row],[Teenhome]]</f>
        <v>1</v>
      </c>
      <c r="T589" s="53">
        <v>0</v>
      </c>
      <c r="U589" s="53">
        <v>3</v>
      </c>
      <c r="V589" s="10">
        <f>SUM(MasterData4[[#This Row],[MntWines]:[MntSweetProducts]])</f>
        <v>22</v>
      </c>
      <c r="W589">
        <v>4</v>
      </c>
    </row>
    <row r="590" spans="1:23" x14ac:dyDescent="0.3">
      <c r="A590">
        <v>2937</v>
      </c>
      <c r="B590">
        <v>1974</v>
      </c>
      <c r="C590" t="s">
        <v>37</v>
      </c>
      <c r="D590" t="s">
        <v>31</v>
      </c>
      <c r="E590" s="1">
        <v>68352</v>
      </c>
      <c r="F590">
        <v>0</v>
      </c>
      <c r="G590">
        <v>1</v>
      </c>
      <c r="H590" s="3">
        <v>41514</v>
      </c>
      <c r="I590">
        <v>47</v>
      </c>
      <c r="J590">
        <v>0</v>
      </c>
      <c r="K590" t="s">
        <v>32</v>
      </c>
      <c r="L590">
        <v>8</v>
      </c>
      <c r="M590">
        <f>2021-MasterData4[[#This Row],[Year_Birth]]</f>
        <v>47</v>
      </c>
      <c r="N590" s="10">
        <v>614</v>
      </c>
      <c r="O590" s="10">
        <v>132</v>
      </c>
      <c r="P590" s="10">
        <v>43</v>
      </c>
      <c r="Q590" s="10">
        <v>16</v>
      </c>
      <c r="R590" s="10">
        <v>33</v>
      </c>
      <c r="S590" s="24">
        <f>MasterData4[[#This Row],[Kidhome]]+MasterData4[[#This Row],[Teenhome]]</f>
        <v>1</v>
      </c>
      <c r="T590" s="53">
        <v>5</v>
      </c>
      <c r="U590" s="53">
        <v>9</v>
      </c>
      <c r="V590" s="10">
        <f>SUM(MasterData4[[#This Row],[MntWines]:[MntSweetProducts]])</f>
        <v>838</v>
      </c>
      <c r="W590">
        <v>5</v>
      </c>
    </row>
    <row r="591" spans="1:23" x14ac:dyDescent="0.3">
      <c r="A591">
        <v>2939</v>
      </c>
      <c r="B591">
        <v>1970</v>
      </c>
      <c r="C591" t="s">
        <v>41</v>
      </c>
      <c r="D591" t="s">
        <v>35</v>
      </c>
      <c r="E591" s="1">
        <v>79419</v>
      </c>
      <c r="F591">
        <v>0</v>
      </c>
      <c r="G591">
        <v>0</v>
      </c>
      <c r="H591" s="3">
        <v>41812</v>
      </c>
      <c r="I591">
        <v>96</v>
      </c>
      <c r="J591">
        <v>0</v>
      </c>
      <c r="K591" t="s">
        <v>32</v>
      </c>
      <c r="L591">
        <v>4</v>
      </c>
      <c r="M591">
        <f>2021-MasterData4[[#This Row],[Year_Birth]]</f>
        <v>51</v>
      </c>
      <c r="N591" s="10">
        <v>751</v>
      </c>
      <c r="O591" s="10">
        <v>687</v>
      </c>
      <c r="P591" s="10">
        <v>20</v>
      </c>
      <c r="Q591" s="10">
        <v>127</v>
      </c>
      <c r="R591" s="10">
        <v>15</v>
      </c>
      <c r="S591" s="24">
        <f>MasterData4[[#This Row],[Kidhome]]+MasterData4[[#This Row],[Teenhome]]</f>
        <v>0</v>
      </c>
      <c r="T591" s="53">
        <v>6</v>
      </c>
      <c r="U591" s="53">
        <v>4</v>
      </c>
      <c r="V591" s="10">
        <f>SUM(MasterData4[[#This Row],[MntWines]:[MntSweetProducts]])</f>
        <v>1600</v>
      </c>
      <c r="W591">
        <v>4</v>
      </c>
    </row>
    <row r="592" spans="1:23" x14ac:dyDescent="0.3">
      <c r="A592">
        <v>2942</v>
      </c>
      <c r="B592">
        <v>1964</v>
      </c>
      <c r="C592" t="s">
        <v>28</v>
      </c>
      <c r="D592" t="s">
        <v>31</v>
      </c>
      <c r="E592" s="1">
        <v>45906</v>
      </c>
      <c r="F592">
        <v>0</v>
      </c>
      <c r="G592">
        <v>1</v>
      </c>
      <c r="H592" s="3">
        <v>41401</v>
      </c>
      <c r="I592">
        <v>20</v>
      </c>
      <c r="J592">
        <v>0</v>
      </c>
      <c r="K592" t="s">
        <v>30</v>
      </c>
      <c r="L592">
        <v>5</v>
      </c>
      <c r="M592">
        <f>2021-MasterData4[[#This Row],[Year_Birth]]</f>
        <v>57</v>
      </c>
      <c r="N592" s="10">
        <v>305</v>
      </c>
      <c r="O592" s="10">
        <v>27</v>
      </c>
      <c r="P592" s="10">
        <v>4</v>
      </c>
      <c r="Q592" s="10">
        <v>3</v>
      </c>
      <c r="R592" s="10">
        <v>3</v>
      </c>
      <c r="S592" s="24">
        <f>MasterData4[[#This Row],[Kidhome]]+MasterData4[[#This Row],[Teenhome]]</f>
        <v>1</v>
      </c>
      <c r="T592" s="53">
        <v>4</v>
      </c>
      <c r="U592" s="53">
        <v>4</v>
      </c>
      <c r="V592" s="10">
        <f>SUM(MasterData4[[#This Row],[MntWines]:[MntSweetProducts]])</f>
        <v>342</v>
      </c>
      <c r="W592">
        <v>2</v>
      </c>
    </row>
    <row r="593" spans="1:23" x14ac:dyDescent="0.3">
      <c r="A593">
        <v>2945</v>
      </c>
      <c r="B593">
        <v>1955</v>
      </c>
      <c r="C593" t="s">
        <v>37</v>
      </c>
      <c r="D593" t="s">
        <v>35</v>
      </c>
      <c r="E593" s="1">
        <v>46015</v>
      </c>
      <c r="F593">
        <v>1</v>
      </c>
      <c r="G593">
        <v>1</v>
      </c>
      <c r="H593" s="3">
        <v>41742</v>
      </c>
      <c r="I593">
        <v>25</v>
      </c>
      <c r="J593">
        <v>0</v>
      </c>
      <c r="K593" t="s">
        <v>32</v>
      </c>
      <c r="L593">
        <v>1</v>
      </c>
      <c r="M593">
        <f>2021-MasterData4[[#This Row],[Year_Birth]]</f>
        <v>66</v>
      </c>
      <c r="N593" s="10">
        <v>38</v>
      </c>
      <c r="O593" s="10">
        <v>2</v>
      </c>
      <c r="P593" s="10">
        <v>0</v>
      </c>
      <c r="Q593" s="10">
        <v>0</v>
      </c>
      <c r="R593" s="10">
        <v>0</v>
      </c>
      <c r="S593" s="24">
        <f>MasterData4[[#This Row],[Kidhome]]+MasterData4[[#This Row],[Teenhome]]</f>
        <v>2</v>
      </c>
      <c r="T593" s="53">
        <v>0</v>
      </c>
      <c r="U593" s="53">
        <v>3</v>
      </c>
      <c r="V593" s="10">
        <f>SUM(MasterData4[[#This Row],[MntWines]:[MntSweetProducts]])</f>
        <v>40</v>
      </c>
      <c r="W593">
        <v>5</v>
      </c>
    </row>
    <row r="594" spans="1:23" x14ac:dyDescent="0.3">
      <c r="A594">
        <v>2948</v>
      </c>
      <c r="B594">
        <v>1954</v>
      </c>
      <c r="C594" t="s">
        <v>41</v>
      </c>
      <c r="D594" t="s">
        <v>29</v>
      </c>
      <c r="E594" s="1">
        <v>62637</v>
      </c>
      <c r="F594">
        <v>0</v>
      </c>
      <c r="G594">
        <v>1</v>
      </c>
      <c r="H594" s="3">
        <v>41699</v>
      </c>
      <c r="I594">
        <v>76</v>
      </c>
      <c r="J594">
        <v>0</v>
      </c>
      <c r="K594" t="s">
        <v>32</v>
      </c>
      <c r="L594">
        <v>2</v>
      </c>
      <c r="M594">
        <f>2021-MasterData4[[#This Row],[Year_Birth]]</f>
        <v>67</v>
      </c>
      <c r="N594" s="10">
        <v>104</v>
      </c>
      <c r="O594" s="10">
        <v>48</v>
      </c>
      <c r="P594" s="10">
        <v>4</v>
      </c>
      <c r="Q594" s="10">
        <v>12</v>
      </c>
      <c r="R594" s="10">
        <v>12</v>
      </c>
      <c r="S594" s="24">
        <f>MasterData4[[#This Row],[Kidhome]]+MasterData4[[#This Row],[Teenhome]]</f>
        <v>1</v>
      </c>
      <c r="T594" s="53">
        <v>2</v>
      </c>
      <c r="U594" s="53">
        <v>5</v>
      </c>
      <c r="V594" s="10">
        <f>SUM(MasterData4[[#This Row],[MntWines]:[MntSweetProducts]])</f>
        <v>180</v>
      </c>
      <c r="W594">
        <v>4</v>
      </c>
    </row>
    <row r="595" spans="1:23" x14ac:dyDescent="0.3">
      <c r="A595">
        <v>2952</v>
      </c>
      <c r="B595">
        <v>1977</v>
      </c>
      <c r="C595" t="s">
        <v>41</v>
      </c>
      <c r="D595" t="s">
        <v>31</v>
      </c>
      <c r="E595" s="1">
        <v>36273</v>
      </c>
      <c r="F595">
        <v>1</v>
      </c>
      <c r="G595">
        <v>0</v>
      </c>
      <c r="H595" s="3">
        <v>41745</v>
      </c>
      <c r="I595">
        <v>80</v>
      </c>
      <c r="J595">
        <v>0</v>
      </c>
      <c r="K595" t="s">
        <v>30</v>
      </c>
      <c r="L595">
        <v>3</v>
      </c>
      <c r="M595">
        <f>2021-MasterData4[[#This Row],[Year_Birth]]</f>
        <v>44</v>
      </c>
      <c r="N595" s="10">
        <v>29</v>
      </c>
      <c r="O595" s="10">
        <v>30</v>
      </c>
      <c r="P595" s="10">
        <v>3</v>
      </c>
      <c r="Q595" s="10">
        <v>3</v>
      </c>
      <c r="R595" s="10">
        <v>2</v>
      </c>
      <c r="S595" s="24">
        <f>MasterData4[[#This Row],[Kidhome]]+MasterData4[[#This Row],[Teenhome]]</f>
        <v>1</v>
      </c>
      <c r="T595" s="53">
        <v>0</v>
      </c>
      <c r="U595" s="53">
        <v>3</v>
      </c>
      <c r="V595" s="10">
        <f>SUM(MasterData4[[#This Row],[MntWines]:[MntSweetProducts]])</f>
        <v>67</v>
      </c>
      <c r="W595">
        <v>4</v>
      </c>
    </row>
    <row r="596" spans="1:23" x14ac:dyDescent="0.3">
      <c r="A596">
        <v>2958</v>
      </c>
      <c r="B596">
        <v>1978</v>
      </c>
      <c r="C596" t="s">
        <v>28</v>
      </c>
      <c r="D596" t="s">
        <v>33</v>
      </c>
      <c r="E596" s="1">
        <v>28442</v>
      </c>
      <c r="F596">
        <v>2</v>
      </c>
      <c r="G596">
        <v>0</v>
      </c>
      <c r="H596" s="3">
        <v>41694</v>
      </c>
      <c r="I596">
        <v>53</v>
      </c>
      <c r="J596">
        <v>0</v>
      </c>
      <c r="K596" t="s">
        <v>30</v>
      </c>
      <c r="L596">
        <v>2</v>
      </c>
      <c r="M596">
        <f>2021-MasterData4[[#This Row],[Year_Birth]]</f>
        <v>43</v>
      </c>
      <c r="N596" s="10">
        <v>19</v>
      </c>
      <c r="O596" s="10">
        <v>10</v>
      </c>
      <c r="P596" s="10">
        <v>11</v>
      </c>
      <c r="Q596" s="10">
        <v>3</v>
      </c>
      <c r="R596" s="10">
        <v>8</v>
      </c>
      <c r="S596" s="24">
        <f>MasterData4[[#This Row],[Kidhome]]+MasterData4[[#This Row],[Teenhome]]</f>
        <v>2</v>
      </c>
      <c r="T596" s="53">
        <v>1</v>
      </c>
      <c r="U596" s="53">
        <v>4</v>
      </c>
      <c r="V596" s="10">
        <f>SUM(MasterData4[[#This Row],[MntWines]:[MntSweetProducts]])</f>
        <v>51</v>
      </c>
      <c r="W596">
        <v>2</v>
      </c>
    </row>
    <row r="597" spans="1:23" x14ac:dyDescent="0.3">
      <c r="A597">
        <v>2961</v>
      </c>
      <c r="B597">
        <v>1982</v>
      </c>
      <c r="C597" t="s">
        <v>28</v>
      </c>
      <c r="D597" t="s">
        <v>33</v>
      </c>
      <c r="E597" s="1">
        <v>42081</v>
      </c>
      <c r="F597">
        <v>1</v>
      </c>
      <c r="G597">
        <v>0</v>
      </c>
      <c r="H597" s="3">
        <v>41331</v>
      </c>
      <c r="I597">
        <v>86</v>
      </c>
      <c r="J597">
        <v>0</v>
      </c>
      <c r="K597" t="s">
        <v>30</v>
      </c>
      <c r="L597">
        <v>6</v>
      </c>
      <c r="M597">
        <f>2021-MasterData4[[#This Row],[Year_Birth]]</f>
        <v>39</v>
      </c>
      <c r="N597" s="10">
        <v>175</v>
      </c>
      <c r="O597" s="10">
        <v>110</v>
      </c>
      <c r="P597" s="10">
        <v>54</v>
      </c>
      <c r="Q597" s="10">
        <v>10</v>
      </c>
      <c r="R597" s="10">
        <v>6</v>
      </c>
      <c r="S597" s="24">
        <f>MasterData4[[#This Row],[Kidhome]]+MasterData4[[#This Row],[Teenhome]]</f>
        <v>1</v>
      </c>
      <c r="T597" s="53">
        <v>3</v>
      </c>
      <c r="U597" s="53">
        <v>4</v>
      </c>
      <c r="V597" s="10">
        <f>SUM(MasterData4[[#This Row],[MntWines]:[MntSweetProducts]])</f>
        <v>355</v>
      </c>
      <c r="W597">
        <v>2</v>
      </c>
    </row>
    <row r="598" spans="1:23" x14ac:dyDescent="0.3">
      <c r="A598">
        <v>2963</v>
      </c>
      <c r="B598">
        <v>1979</v>
      </c>
      <c r="C598" t="s">
        <v>28</v>
      </c>
      <c r="D598" t="s">
        <v>35</v>
      </c>
      <c r="E598" s="1">
        <v>75507</v>
      </c>
      <c r="F598">
        <v>0</v>
      </c>
      <c r="G598">
        <v>0</v>
      </c>
      <c r="H598" s="3">
        <v>41761</v>
      </c>
      <c r="I598">
        <v>56</v>
      </c>
      <c r="J598">
        <v>0</v>
      </c>
      <c r="K598" t="s">
        <v>36</v>
      </c>
      <c r="L598">
        <v>8</v>
      </c>
      <c r="M598">
        <f>2021-MasterData4[[#This Row],[Year_Birth]]</f>
        <v>42</v>
      </c>
      <c r="N598" s="10">
        <v>709</v>
      </c>
      <c r="O598" s="10">
        <v>374</v>
      </c>
      <c r="P598" s="10">
        <v>104</v>
      </c>
      <c r="Q598" s="10">
        <v>93</v>
      </c>
      <c r="R598" s="10">
        <v>80</v>
      </c>
      <c r="S598" s="24">
        <f>MasterData4[[#This Row],[Kidhome]]+MasterData4[[#This Row],[Teenhome]]</f>
        <v>0</v>
      </c>
      <c r="T598" s="53">
        <v>6</v>
      </c>
      <c r="U598" s="53">
        <v>6</v>
      </c>
      <c r="V598" s="10">
        <f>SUM(MasterData4[[#This Row],[MntWines]:[MntSweetProducts]])</f>
        <v>1360</v>
      </c>
      <c r="W598">
        <v>2</v>
      </c>
    </row>
    <row r="599" spans="1:23" x14ac:dyDescent="0.3">
      <c r="A599">
        <v>2964</v>
      </c>
      <c r="B599">
        <v>1981</v>
      </c>
      <c r="C599" t="s">
        <v>28</v>
      </c>
      <c r="D599" t="s">
        <v>33</v>
      </c>
      <c r="E599" s="2">
        <v>26872</v>
      </c>
      <c r="F599">
        <v>0</v>
      </c>
      <c r="G599">
        <v>0</v>
      </c>
      <c r="H599" s="3">
        <v>41563</v>
      </c>
      <c r="I599">
        <v>0</v>
      </c>
      <c r="J599">
        <v>0</v>
      </c>
      <c r="K599" t="s">
        <v>32</v>
      </c>
      <c r="L599">
        <v>1</v>
      </c>
      <c r="M599">
        <f>2021-MasterData4[[#This Row],[Year_Birth]]</f>
        <v>40</v>
      </c>
      <c r="N599" s="10">
        <v>3</v>
      </c>
      <c r="O599" s="10">
        <v>8</v>
      </c>
      <c r="P599" s="10">
        <v>3</v>
      </c>
      <c r="Q599" s="10">
        <v>10</v>
      </c>
      <c r="R599" s="10">
        <v>16</v>
      </c>
      <c r="S599" s="24">
        <f>MasterData4[[#This Row],[Kidhome]]+MasterData4[[#This Row],[Teenhome]]</f>
        <v>0</v>
      </c>
      <c r="T599" s="53">
        <v>1</v>
      </c>
      <c r="U599" s="53">
        <v>2</v>
      </c>
      <c r="V599" s="10">
        <f>SUM(MasterData4[[#This Row],[MntWines]:[MntSweetProducts]])</f>
        <v>40</v>
      </c>
      <c r="W599">
        <v>2</v>
      </c>
    </row>
    <row r="600" spans="1:23" x14ac:dyDescent="0.3">
      <c r="A600">
        <v>2968</v>
      </c>
      <c r="B600">
        <v>1943</v>
      </c>
      <c r="C600" t="s">
        <v>37</v>
      </c>
      <c r="D600" t="s">
        <v>29</v>
      </c>
      <c r="E600" s="1">
        <v>48948</v>
      </c>
      <c r="F600">
        <v>0</v>
      </c>
      <c r="G600">
        <v>0</v>
      </c>
      <c r="H600" s="3">
        <v>41306</v>
      </c>
      <c r="I600">
        <v>53</v>
      </c>
      <c r="J600">
        <v>0</v>
      </c>
      <c r="K600" t="s">
        <v>36</v>
      </c>
      <c r="L600">
        <v>7</v>
      </c>
      <c r="M600">
        <f>2021-MasterData4[[#This Row],[Year_Birth]]</f>
        <v>78</v>
      </c>
      <c r="N600" s="10">
        <v>437</v>
      </c>
      <c r="O600" s="10">
        <v>206</v>
      </c>
      <c r="P600" s="10">
        <v>160</v>
      </c>
      <c r="Q600" s="10">
        <v>8</v>
      </c>
      <c r="R600" s="10">
        <v>49</v>
      </c>
      <c r="S600" s="24">
        <f>MasterData4[[#This Row],[Kidhome]]+MasterData4[[#This Row],[Teenhome]]</f>
        <v>0</v>
      </c>
      <c r="T600" s="53">
        <v>10</v>
      </c>
      <c r="U600" s="53">
        <v>5</v>
      </c>
      <c r="V600" s="10">
        <f>SUM(MasterData4[[#This Row],[MntWines]:[MntSweetProducts]])</f>
        <v>860</v>
      </c>
      <c r="W600">
        <v>5</v>
      </c>
    </row>
    <row r="601" spans="1:23" x14ac:dyDescent="0.3">
      <c r="A601">
        <v>2975</v>
      </c>
      <c r="B601">
        <v>1976</v>
      </c>
      <c r="C601" t="s">
        <v>28</v>
      </c>
      <c r="D601" t="s">
        <v>35</v>
      </c>
      <c r="E601" s="1">
        <v>85606</v>
      </c>
      <c r="F601">
        <v>0</v>
      </c>
      <c r="G601">
        <v>1</v>
      </c>
      <c r="H601" s="3">
        <v>41225</v>
      </c>
      <c r="I601">
        <v>89</v>
      </c>
      <c r="J601">
        <v>0</v>
      </c>
      <c r="K601" t="s">
        <v>30</v>
      </c>
      <c r="L601">
        <v>6</v>
      </c>
      <c r="M601">
        <f>2021-MasterData4[[#This Row],[Year_Birth]]</f>
        <v>45</v>
      </c>
      <c r="N601" s="10">
        <v>717</v>
      </c>
      <c r="O601" s="10">
        <v>864</v>
      </c>
      <c r="P601" s="10">
        <v>219</v>
      </c>
      <c r="Q601" s="10">
        <v>42</v>
      </c>
      <c r="R601" s="10">
        <v>30</v>
      </c>
      <c r="S601" s="24">
        <f>MasterData4[[#This Row],[Kidhome]]+MasterData4[[#This Row],[Teenhome]]</f>
        <v>1</v>
      </c>
      <c r="T601" s="53">
        <v>7</v>
      </c>
      <c r="U601" s="53">
        <v>9</v>
      </c>
      <c r="V601" s="10">
        <f>SUM(MasterData4[[#This Row],[MntWines]:[MntSweetProducts]])</f>
        <v>1872</v>
      </c>
      <c r="W601">
        <v>2</v>
      </c>
    </row>
    <row r="602" spans="1:23" x14ac:dyDescent="0.3">
      <c r="A602">
        <v>2980</v>
      </c>
      <c r="B602">
        <v>1952</v>
      </c>
      <c r="C602" t="s">
        <v>41</v>
      </c>
      <c r="D602" t="s">
        <v>31</v>
      </c>
      <c r="E602" s="1">
        <v>8820</v>
      </c>
      <c r="F602">
        <v>1</v>
      </c>
      <c r="G602">
        <v>1</v>
      </c>
      <c r="H602" s="3">
        <v>41355</v>
      </c>
      <c r="I602">
        <v>52</v>
      </c>
      <c r="J602">
        <v>0</v>
      </c>
      <c r="K602" t="s">
        <v>32</v>
      </c>
      <c r="L602">
        <v>3</v>
      </c>
      <c r="M602">
        <f>2021-MasterData4[[#This Row],[Year_Birth]]</f>
        <v>69</v>
      </c>
      <c r="N602" s="10">
        <v>12</v>
      </c>
      <c r="O602" s="10">
        <v>13</v>
      </c>
      <c r="P602" s="10">
        <v>4</v>
      </c>
      <c r="Q602" s="10">
        <v>0</v>
      </c>
      <c r="R602" s="10">
        <v>2</v>
      </c>
      <c r="S602" s="24">
        <f>MasterData4[[#This Row],[Kidhome]]+MasterData4[[#This Row],[Teenhome]]</f>
        <v>2</v>
      </c>
      <c r="T602" s="53">
        <v>0</v>
      </c>
      <c r="U602" s="53">
        <v>3</v>
      </c>
      <c r="V602" s="10">
        <f>SUM(MasterData4[[#This Row],[MntWines]:[MntSweetProducts]])</f>
        <v>31</v>
      </c>
      <c r="W602">
        <v>4</v>
      </c>
    </row>
    <row r="603" spans="1:23" x14ac:dyDescent="0.3">
      <c r="A603">
        <v>2986</v>
      </c>
      <c r="B603">
        <v>1976</v>
      </c>
      <c r="C603" t="s">
        <v>28</v>
      </c>
      <c r="D603" t="s">
        <v>33</v>
      </c>
      <c r="E603" s="1">
        <v>30772</v>
      </c>
      <c r="F603">
        <v>1</v>
      </c>
      <c r="G603">
        <v>1</v>
      </c>
      <c r="H603" s="3">
        <v>41710</v>
      </c>
      <c r="I603">
        <v>89</v>
      </c>
      <c r="J603">
        <v>0</v>
      </c>
      <c r="K603" t="s">
        <v>32</v>
      </c>
      <c r="L603">
        <v>1</v>
      </c>
      <c r="M603">
        <f>2021-MasterData4[[#This Row],[Year_Birth]]</f>
        <v>45</v>
      </c>
      <c r="N603" s="10">
        <v>7</v>
      </c>
      <c r="O603" s="10">
        <v>4</v>
      </c>
      <c r="P603" s="10">
        <v>2</v>
      </c>
      <c r="Q603" s="10">
        <v>2</v>
      </c>
      <c r="R603" s="10">
        <v>1</v>
      </c>
      <c r="S603" s="24">
        <f>MasterData4[[#This Row],[Kidhome]]+MasterData4[[#This Row],[Teenhome]]</f>
        <v>2</v>
      </c>
      <c r="T603" s="53">
        <v>0</v>
      </c>
      <c r="U603" s="53">
        <v>2</v>
      </c>
      <c r="V603" s="10">
        <f>SUM(MasterData4[[#This Row],[MntWines]:[MntSweetProducts]])</f>
        <v>16</v>
      </c>
      <c r="W603">
        <v>2</v>
      </c>
    </row>
    <row r="604" spans="1:23" x14ac:dyDescent="0.3">
      <c r="A604">
        <v>2995</v>
      </c>
      <c r="B604">
        <v>1957</v>
      </c>
      <c r="C604" t="s">
        <v>41</v>
      </c>
      <c r="D604" t="s">
        <v>35</v>
      </c>
      <c r="E604" s="1">
        <v>66636</v>
      </c>
      <c r="F604">
        <v>0</v>
      </c>
      <c r="G604">
        <v>0</v>
      </c>
      <c r="H604" s="3">
        <v>41503</v>
      </c>
      <c r="I604">
        <v>64</v>
      </c>
      <c r="J604">
        <v>0</v>
      </c>
      <c r="K604" t="s">
        <v>30</v>
      </c>
      <c r="L604">
        <v>3</v>
      </c>
      <c r="M604">
        <f>2021-MasterData4[[#This Row],[Year_Birth]]</f>
        <v>64</v>
      </c>
      <c r="N604" s="10">
        <v>291</v>
      </c>
      <c r="O604" s="10">
        <v>689</v>
      </c>
      <c r="P604" s="10">
        <v>84</v>
      </c>
      <c r="Q604" s="10">
        <v>10</v>
      </c>
      <c r="R604" s="10">
        <v>10</v>
      </c>
      <c r="S604" s="24">
        <f>MasterData4[[#This Row],[Kidhome]]+MasterData4[[#This Row],[Teenhome]]</f>
        <v>0</v>
      </c>
      <c r="T604" s="53">
        <v>4</v>
      </c>
      <c r="U604" s="53">
        <v>9</v>
      </c>
      <c r="V604" s="10">
        <f>SUM(MasterData4[[#This Row],[MntWines]:[MntSweetProducts]])</f>
        <v>1084</v>
      </c>
      <c r="W604">
        <v>4</v>
      </c>
    </row>
    <row r="605" spans="1:23" x14ac:dyDescent="0.3">
      <c r="A605">
        <v>3005</v>
      </c>
      <c r="B605">
        <v>1992</v>
      </c>
      <c r="C605" t="s">
        <v>28</v>
      </c>
      <c r="D605" t="s">
        <v>31</v>
      </c>
      <c r="E605" s="1">
        <v>83528</v>
      </c>
      <c r="F605">
        <v>0</v>
      </c>
      <c r="G605">
        <v>0</v>
      </c>
      <c r="H605" s="3">
        <v>41760</v>
      </c>
      <c r="I605">
        <v>7</v>
      </c>
      <c r="J605">
        <v>0</v>
      </c>
      <c r="K605" t="s">
        <v>30</v>
      </c>
      <c r="L605">
        <v>4</v>
      </c>
      <c r="M605">
        <f>2021-MasterData4[[#This Row],[Year_Birth]]</f>
        <v>29</v>
      </c>
      <c r="N605" s="10">
        <v>530</v>
      </c>
      <c r="O605" s="10">
        <v>678</v>
      </c>
      <c r="P605" s="10">
        <v>134</v>
      </c>
      <c r="Q605" s="10">
        <v>117</v>
      </c>
      <c r="R605" s="10">
        <v>44</v>
      </c>
      <c r="S605" s="24">
        <f>MasterData4[[#This Row],[Kidhome]]+MasterData4[[#This Row],[Teenhome]]</f>
        <v>0</v>
      </c>
      <c r="T605" s="53">
        <v>10</v>
      </c>
      <c r="U605" s="53">
        <v>8</v>
      </c>
      <c r="V605" s="10">
        <f>SUM(MasterData4[[#This Row],[MntWines]:[MntSweetProducts]])</f>
        <v>1503</v>
      </c>
      <c r="W605">
        <v>2</v>
      </c>
    </row>
    <row r="606" spans="1:23" x14ac:dyDescent="0.3">
      <c r="A606">
        <v>3006</v>
      </c>
      <c r="B606">
        <v>1976</v>
      </c>
      <c r="C606" t="s">
        <v>28</v>
      </c>
      <c r="D606" t="s">
        <v>29</v>
      </c>
      <c r="E606" s="1">
        <v>30992</v>
      </c>
      <c r="F606">
        <v>1</v>
      </c>
      <c r="G606">
        <v>0</v>
      </c>
      <c r="H606" s="3">
        <v>41386</v>
      </c>
      <c r="I606">
        <v>83</v>
      </c>
      <c r="J606">
        <v>0</v>
      </c>
      <c r="K606" t="s">
        <v>32</v>
      </c>
      <c r="L606">
        <v>1</v>
      </c>
      <c r="M606">
        <f>2021-MasterData4[[#This Row],[Year_Birth]]</f>
        <v>45</v>
      </c>
      <c r="N606" s="10">
        <v>17</v>
      </c>
      <c r="O606" s="10">
        <v>14</v>
      </c>
      <c r="P606" s="10">
        <v>7</v>
      </c>
      <c r="Q606" s="10">
        <v>0</v>
      </c>
      <c r="R606" s="10">
        <v>3</v>
      </c>
      <c r="S606" s="24">
        <f>MasterData4[[#This Row],[Kidhome]]+MasterData4[[#This Row],[Teenhome]]</f>
        <v>1</v>
      </c>
      <c r="T606" s="53">
        <v>0</v>
      </c>
      <c r="U606" s="53">
        <v>3</v>
      </c>
      <c r="V606" s="10">
        <f>SUM(MasterData4[[#This Row],[MntWines]:[MntSweetProducts]])</f>
        <v>41</v>
      </c>
      <c r="W606">
        <v>2</v>
      </c>
    </row>
    <row r="607" spans="1:23" x14ac:dyDescent="0.3">
      <c r="A607">
        <v>3007</v>
      </c>
      <c r="B607">
        <v>1966</v>
      </c>
      <c r="C607" t="s">
        <v>28</v>
      </c>
      <c r="D607" t="s">
        <v>35</v>
      </c>
      <c r="E607" s="1">
        <v>37758</v>
      </c>
      <c r="F607">
        <v>1</v>
      </c>
      <c r="G607">
        <v>1</v>
      </c>
      <c r="H607" s="3">
        <v>41186</v>
      </c>
      <c r="I607">
        <v>49</v>
      </c>
      <c r="J607">
        <v>0</v>
      </c>
      <c r="K607" t="s">
        <v>40</v>
      </c>
      <c r="L607">
        <v>1</v>
      </c>
      <c r="M607">
        <f>2021-MasterData4[[#This Row],[Year_Birth]]</f>
        <v>55</v>
      </c>
      <c r="N607" s="10">
        <v>27</v>
      </c>
      <c r="O607" s="10">
        <v>10</v>
      </c>
      <c r="P607" s="10">
        <v>0</v>
      </c>
      <c r="Q607" s="10">
        <v>2</v>
      </c>
      <c r="R607" s="10">
        <v>0</v>
      </c>
      <c r="S607" s="24">
        <f>MasterData4[[#This Row],[Kidhome]]+MasterData4[[#This Row],[Teenhome]]</f>
        <v>2</v>
      </c>
      <c r="T607" s="53">
        <v>0</v>
      </c>
      <c r="U607" s="53">
        <v>3</v>
      </c>
      <c r="V607" s="10">
        <f>SUM(MasterData4[[#This Row],[MntWines]:[MntSweetProducts]])</f>
        <v>39</v>
      </c>
      <c r="W607">
        <v>2</v>
      </c>
    </row>
    <row r="608" spans="1:23" x14ac:dyDescent="0.3">
      <c r="A608">
        <v>3009</v>
      </c>
      <c r="B608">
        <v>1962</v>
      </c>
      <c r="C608" t="s">
        <v>37</v>
      </c>
      <c r="D608" t="s">
        <v>42</v>
      </c>
      <c r="E608" s="1">
        <v>71670</v>
      </c>
      <c r="F608">
        <v>0</v>
      </c>
      <c r="G608">
        <v>0</v>
      </c>
      <c r="H608" s="3">
        <v>41464</v>
      </c>
      <c r="I608">
        <v>8</v>
      </c>
      <c r="J608">
        <v>0</v>
      </c>
      <c r="K608" t="s">
        <v>30</v>
      </c>
      <c r="L608">
        <v>5</v>
      </c>
      <c r="M608">
        <f>2021-MasterData4[[#This Row],[Year_Birth]]</f>
        <v>59</v>
      </c>
      <c r="N608" s="10">
        <v>1462</v>
      </c>
      <c r="O608" s="10">
        <v>128</v>
      </c>
      <c r="P608" s="10">
        <v>0</v>
      </c>
      <c r="Q608" s="10">
        <v>16</v>
      </c>
      <c r="R608" s="10">
        <v>0</v>
      </c>
      <c r="S608" s="24">
        <f>MasterData4[[#This Row],[Kidhome]]+MasterData4[[#This Row],[Teenhome]]</f>
        <v>0</v>
      </c>
      <c r="T608" s="53">
        <v>3</v>
      </c>
      <c r="U608" s="53">
        <v>6</v>
      </c>
      <c r="V608" s="10">
        <f>SUM(MasterData4[[#This Row],[MntWines]:[MntSweetProducts]])</f>
        <v>1606</v>
      </c>
      <c r="W608">
        <v>5</v>
      </c>
    </row>
    <row r="609" spans="1:23" x14ac:dyDescent="0.3">
      <c r="A609">
        <v>3010</v>
      </c>
      <c r="B609">
        <v>1989</v>
      </c>
      <c r="C609" t="s">
        <v>41</v>
      </c>
      <c r="D609" t="s">
        <v>35</v>
      </c>
      <c r="E609" s="1">
        <v>88420</v>
      </c>
      <c r="F609">
        <v>0</v>
      </c>
      <c r="G609">
        <v>0</v>
      </c>
      <c r="H609" s="3">
        <v>41761</v>
      </c>
      <c r="I609">
        <v>87</v>
      </c>
      <c r="J609">
        <v>0</v>
      </c>
      <c r="K609" t="s">
        <v>30</v>
      </c>
      <c r="L609">
        <v>4</v>
      </c>
      <c r="M609">
        <f>2021-MasterData4[[#This Row],[Year_Birth]]</f>
        <v>32</v>
      </c>
      <c r="N609" s="10">
        <v>957</v>
      </c>
      <c r="O609" s="10">
        <v>612</v>
      </c>
      <c r="P609" s="10">
        <v>99</v>
      </c>
      <c r="Q609" s="10">
        <v>153</v>
      </c>
      <c r="R609" s="10">
        <v>95</v>
      </c>
      <c r="S609" s="24">
        <f>MasterData4[[#This Row],[Kidhome]]+MasterData4[[#This Row],[Teenhome]]</f>
        <v>0</v>
      </c>
      <c r="T609" s="53">
        <v>7</v>
      </c>
      <c r="U609" s="53">
        <v>8</v>
      </c>
      <c r="V609" s="10">
        <f>SUM(MasterData4[[#This Row],[MntWines]:[MntSweetProducts]])</f>
        <v>1916</v>
      </c>
      <c r="W609">
        <v>4</v>
      </c>
    </row>
    <row r="610" spans="1:23" x14ac:dyDescent="0.3">
      <c r="A610">
        <v>3011</v>
      </c>
      <c r="B610">
        <v>1965</v>
      </c>
      <c r="C610" t="s">
        <v>28</v>
      </c>
      <c r="D610" t="s">
        <v>33</v>
      </c>
      <c r="E610" s="1">
        <v>69139</v>
      </c>
      <c r="F610">
        <v>0</v>
      </c>
      <c r="G610">
        <v>1</v>
      </c>
      <c r="H610" s="3">
        <v>41666</v>
      </c>
      <c r="I610">
        <v>23</v>
      </c>
      <c r="J610">
        <v>0</v>
      </c>
      <c r="K610" t="s">
        <v>43</v>
      </c>
      <c r="L610">
        <v>4</v>
      </c>
      <c r="M610">
        <f>2021-MasterData4[[#This Row],[Year_Birth]]</f>
        <v>56</v>
      </c>
      <c r="N610" s="10">
        <v>86</v>
      </c>
      <c r="O610" s="10">
        <v>75</v>
      </c>
      <c r="P610" s="10">
        <v>33</v>
      </c>
      <c r="Q610" s="10">
        <v>12</v>
      </c>
      <c r="R610" s="10">
        <v>15</v>
      </c>
      <c r="S610" s="24">
        <f>MasterData4[[#This Row],[Kidhome]]+MasterData4[[#This Row],[Teenhome]]</f>
        <v>1</v>
      </c>
      <c r="T610" s="53">
        <v>1</v>
      </c>
      <c r="U610" s="53">
        <v>5</v>
      </c>
      <c r="V610" s="10">
        <f>SUM(MasterData4[[#This Row],[MntWines]:[MntSweetProducts]])</f>
        <v>221</v>
      </c>
      <c r="W610">
        <v>2</v>
      </c>
    </row>
    <row r="611" spans="1:23" x14ac:dyDescent="0.3">
      <c r="A611">
        <v>3025</v>
      </c>
      <c r="B611">
        <v>1958</v>
      </c>
      <c r="C611" t="s">
        <v>28</v>
      </c>
      <c r="D611" t="s">
        <v>31</v>
      </c>
      <c r="E611" s="2">
        <v>49967</v>
      </c>
      <c r="F611">
        <v>0</v>
      </c>
      <c r="G611">
        <v>1</v>
      </c>
      <c r="H611" s="3">
        <v>41463</v>
      </c>
      <c r="I611">
        <v>4</v>
      </c>
      <c r="J611">
        <v>0</v>
      </c>
      <c r="K611" t="s">
        <v>32</v>
      </c>
      <c r="L611">
        <v>6</v>
      </c>
      <c r="M611">
        <f>2021-MasterData4[[#This Row],[Year_Birth]]</f>
        <v>63</v>
      </c>
      <c r="N611" s="10">
        <v>212</v>
      </c>
      <c r="O611" s="10">
        <v>69</v>
      </c>
      <c r="P611" s="10">
        <v>4</v>
      </c>
      <c r="Q611" s="10">
        <v>6</v>
      </c>
      <c r="R611" s="10">
        <v>12</v>
      </c>
      <c r="S611" s="24">
        <f>MasterData4[[#This Row],[Kidhome]]+MasterData4[[#This Row],[Teenhome]]</f>
        <v>1</v>
      </c>
      <c r="T611" s="53">
        <v>1</v>
      </c>
      <c r="U611" s="53">
        <v>5</v>
      </c>
      <c r="V611" s="10">
        <f>SUM(MasterData4[[#This Row],[MntWines]:[MntSweetProducts]])</f>
        <v>303</v>
      </c>
      <c r="W611">
        <v>2</v>
      </c>
    </row>
    <row r="612" spans="1:23" x14ac:dyDescent="0.3">
      <c r="A612">
        <v>3032</v>
      </c>
      <c r="B612">
        <v>1984</v>
      </c>
      <c r="C612" t="s">
        <v>28</v>
      </c>
      <c r="D612" t="s">
        <v>33</v>
      </c>
      <c r="E612" s="1">
        <v>24570</v>
      </c>
      <c r="F612">
        <v>1</v>
      </c>
      <c r="G612">
        <v>0</v>
      </c>
      <c r="H612" s="3">
        <v>41332</v>
      </c>
      <c r="I612">
        <v>97</v>
      </c>
      <c r="J612">
        <v>0</v>
      </c>
      <c r="K612" t="s">
        <v>30</v>
      </c>
      <c r="L612">
        <v>4</v>
      </c>
      <c r="M612">
        <f>2021-MasterData4[[#This Row],[Year_Birth]]</f>
        <v>37</v>
      </c>
      <c r="N612" s="10">
        <v>28</v>
      </c>
      <c r="O612" s="10">
        <v>62</v>
      </c>
      <c r="P612" s="10">
        <v>11</v>
      </c>
      <c r="Q612" s="10">
        <v>34</v>
      </c>
      <c r="R612" s="10">
        <v>14</v>
      </c>
      <c r="S612" s="24">
        <f>MasterData4[[#This Row],[Kidhome]]+MasterData4[[#This Row],[Teenhome]]</f>
        <v>1</v>
      </c>
      <c r="T612" s="53">
        <v>0</v>
      </c>
      <c r="U612" s="53">
        <v>4</v>
      </c>
      <c r="V612" s="10">
        <f>SUM(MasterData4[[#This Row],[MntWines]:[MntSweetProducts]])</f>
        <v>149</v>
      </c>
      <c r="W612">
        <v>2</v>
      </c>
    </row>
    <row r="613" spans="1:23" x14ac:dyDescent="0.3">
      <c r="A613">
        <v>3033</v>
      </c>
      <c r="B613">
        <v>1963</v>
      </c>
      <c r="C613" t="s">
        <v>41</v>
      </c>
      <c r="D613" t="s">
        <v>35</v>
      </c>
      <c r="E613" s="1">
        <v>38620</v>
      </c>
      <c r="F613">
        <v>0</v>
      </c>
      <c r="G613">
        <v>0</v>
      </c>
      <c r="H613" s="3">
        <v>41405</v>
      </c>
      <c r="I613">
        <v>56</v>
      </c>
      <c r="J613">
        <v>0</v>
      </c>
      <c r="K613" t="s">
        <v>36</v>
      </c>
      <c r="L613">
        <v>2</v>
      </c>
      <c r="M613">
        <f>2021-MasterData4[[#This Row],[Year_Birth]]</f>
        <v>58</v>
      </c>
      <c r="N613" s="10">
        <v>112</v>
      </c>
      <c r="O613" s="10">
        <v>44</v>
      </c>
      <c r="P613" s="10">
        <v>34</v>
      </c>
      <c r="Q613" s="10">
        <v>17</v>
      </c>
      <c r="R613" s="10">
        <v>22</v>
      </c>
      <c r="S613" s="24">
        <f>MasterData4[[#This Row],[Kidhome]]+MasterData4[[#This Row],[Teenhome]]</f>
        <v>0</v>
      </c>
      <c r="T613" s="53">
        <v>5</v>
      </c>
      <c r="U613" s="53">
        <v>3</v>
      </c>
      <c r="V613" s="10">
        <f>SUM(MasterData4[[#This Row],[MntWines]:[MntSweetProducts]])</f>
        <v>229</v>
      </c>
      <c r="W613">
        <v>4</v>
      </c>
    </row>
    <row r="614" spans="1:23" x14ac:dyDescent="0.3">
      <c r="A614">
        <v>3037</v>
      </c>
      <c r="B614">
        <v>1983</v>
      </c>
      <c r="C614" t="s">
        <v>37</v>
      </c>
      <c r="D614" t="s">
        <v>33</v>
      </c>
      <c r="E614" s="1">
        <v>50150</v>
      </c>
      <c r="F614">
        <v>0</v>
      </c>
      <c r="G614">
        <v>0</v>
      </c>
      <c r="H614" s="3">
        <v>41445</v>
      </c>
      <c r="I614">
        <v>32</v>
      </c>
      <c r="J614">
        <v>0</v>
      </c>
      <c r="K614" t="s">
        <v>32</v>
      </c>
      <c r="L614">
        <v>5</v>
      </c>
      <c r="M614">
        <f>2021-MasterData4[[#This Row],[Year_Birth]]</f>
        <v>38</v>
      </c>
      <c r="N614" s="10">
        <v>135</v>
      </c>
      <c r="O614" s="10">
        <v>92</v>
      </c>
      <c r="P614" s="10">
        <v>65</v>
      </c>
      <c r="Q614" s="10">
        <v>46</v>
      </c>
      <c r="R614" s="10">
        <v>61</v>
      </c>
      <c r="S614" s="24">
        <f>MasterData4[[#This Row],[Kidhome]]+MasterData4[[#This Row],[Teenhome]]</f>
        <v>0</v>
      </c>
      <c r="T614" s="53">
        <v>2</v>
      </c>
      <c r="U614" s="53">
        <v>7</v>
      </c>
      <c r="V614" s="10">
        <f>SUM(MasterData4[[#This Row],[MntWines]:[MntSweetProducts]])</f>
        <v>399</v>
      </c>
      <c r="W614">
        <v>5</v>
      </c>
    </row>
    <row r="615" spans="1:23" x14ac:dyDescent="0.3">
      <c r="A615">
        <v>3050</v>
      </c>
      <c r="B615">
        <v>1966</v>
      </c>
      <c r="C615" t="s">
        <v>28</v>
      </c>
      <c r="D615" t="s">
        <v>33</v>
      </c>
      <c r="E615" s="1">
        <v>54198</v>
      </c>
      <c r="F615">
        <v>1</v>
      </c>
      <c r="G615">
        <v>1</v>
      </c>
      <c r="H615" s="3">
        <v>41625</v>
      </c>
      <c r="I615">
        <v>13</v>
      </c>
      <c r="J615">
        <v>0</v>
      </c>
      <c r="K615" t="s">
        <v>30</v>
      </c>
      <c r="L615">
        <v>3</v>
      </c>
      <c r="M615">
        <f>2021-MasterData4[[#This Row],[Year_Birth]]</f>
        <v>55</v>
      </c>
      <c r="N615" s="10">
        <v>185</v>
      </c>
      <c r="O615" s="10">
        <v>28</v>
      </c>
      <c r="P615" s="10">
        <v>3</v>
      </c>
      <c r="Q615" s="10">
        <v>0</v>
      </c>
      <c r="R615" s="10">
        <v>2</v>
      </c>
      <c r="S615" s="24">
        <f>MasterData4[[#This Row],[Kidhome]]+MasterData4[[#This Row],[Teenhome]]</f>
        <v>2</v>
      </c>
      <c r="T615" s="53">
        <v>1</v>
      </c>
      <c r="U615" s="53">
        <v>6</v>
      </c>
      <c r="V615" s="10">
        <f>SUM(MasterData4[[#This Row],[MntWines]:[MntSweetProducts]])</f>
        <v>218</v>
      </c>
      <c r="W615">
        <v>2</v>
      </c>
    </row>
    <row r="616" spans="1:23" x14ac:dyDescent="0.3">
      <c r="A616">
        <v>3056</v>
      </c>
      <c r="B616">
        <v>1978</v>
      </c>
      <c r="C616" t="s">
        <v>28</v>
      </c>
      <c r="D616" t="s">
        <v>29</v>
      </c>
      <c r="E616" s="1">
        <v>63693</v>
      </c>
      <c r="F616">
        <v>0</v>
      </c>
      <c r="G616">
        <v>1</v>
      </c>
      <c r="H616" s="3">
        <v>41561</v>
      </c>
      <c r="I616">
        <v>63</v>
      </c>
      <c r="J616">
        <v>0</v>
      </c>
      <c r="K616" t="s">
        <v>43</v>
      </c>
      <c r="L616">
        <v>11</v>
      </c>
      <c r="M616">
        <f>2021-MasterData4[[#This Row],[Year_Birth]]</f>
        <v>43</v>
      </c>
      <c r="N616" s="10">
        <v>587</v>
      </c>
      <c r="O616" s="10">
        <v>337</v>
      </c>
      <c r="P616" s="10">
        <v>42</v>
      </c>
      <c r="Q616" s="10">
        <v>43</v>
      </c>
      <c r="R616" s="10">
        <v>87</v>
      </c>
      <c r="S616" s="24">
        <f>MasterData4[[#This Row],[Kidhome]]+MasterData4[[#This Row],[Teenhome]]</f>
        <v>1</v>
      </c>
      <c r="T616" s="53">
        <v>6</v>
      </c>
      <c r="U616" s="53">
        <v>9</v>
      </c>
      <c r="V616" s="10">
        <f>SUM(MasterData4[[#This Row],[MntWines]:[MntSweetProducts]])</f>
        <v>1096</v>
      </c>
      <c r="W616">
        <v>2</v>
      </c>
    </row>
    <row r="617" spans="1:23" x14ac:dyDescent="0.3">
      <c r="A617">
        <v>3066</v>
      </c>
      <c r="B617">
        <v>1975</v>
      </c>
      <c r="C617" t="s">
        <v>37</v>
      </c>
      <c r="D617" t="s">
        <v>35</v>
      </c>
      <c r="E617" s="2">
        <v>61905</v>
      </c>
      <c r="F617">
        <v>0</v>
      </c>
      <c r="G617">
        <v>1</v>
      </c>
      <c r="H617" s="3">
        <v>41674</v>
      </c>
      <c r="I617">
        <v>2</v>
      </c>
      <c r="J617">
        <v>0</v>
      </c>
      <c r="K617" t="s">
        <v>43</v>
      </c>
      <c r="L617">
        <v>4</v>
      </c>
      <c r="M617">
        <f>2021-MasterData4[[#This Row],[Year_Birth]]</f>
        <v>46</v>
      </c>
      <c r="N617" s="10">
        <v>167</v>
      </c>
      <c r="O617" s="10">
        <v>43</v>
      </c>
      <c r="P617" s="10">
        <v>6</v>
      </c>
      <c r="Q617" s="10">
        <v>0</v>
      </c>
      <c r="R617" s="10">
        <v>2</v>
      </c>
      <c r="S617" s="24">
        <f>MasterData4[[#This Row],[Kidhome]]+MasterData4[[#This Row],[Teenhome]]</f>
        <v>1</v>
      </c>
      <c r="T617" s="53">
        <v>2</v>
      </c>
      <c r="U617" s="53">
        <v>4</v>
      </c>
      <c r="V617" s="10">
        <f>SUM(MasterData4[[#This Row],[MntWines]:[MntSweetProducts]])</f>
        <v>218</v>
      </c>
      <c r="W617">
        <v>5</v>
      </c>
    </row>
    <row r="618" spans="1:23" x14ac:dyDescent="0.3">
      <c r="A618">
        <v>3068</v>
      </c>
      <c r="B618">
        <v>1990</v>
      </c>
      <c r="C618" t="s">
        <v>28</v>
      </c>
      <c r="D618" t="s">
        <v>33</v>
      </c>
      <c r="E618" s="2">
        <v>18351</v>
      </c>
      <c r="F618">
        <v>0</v>
      </c>
      <c r="G618">
        <v>0</v>
      </c>
      <c r="H618" s="3">
        <v>41576</v>
      </c>
      <c r="I618">
        <v>1</v>
      </c>
      <c r="J618">
        <v>0</v>
      </c>
      <c r="K618" t="s">
        <v>30</v>
      </c>
      <c r="L618">
        <v>2</v>
      </c>
      <c r="M618">
        <f>2021-MasterData4[[#This Row],[Year_Birth]]</f>
        <v>31</v>
      </c>
      <c r="N618" s="10">
        <v>1</v>
      </c>
      <c r="O618" s="10">
        <v>9</v>
      </c>
      <c r="P618" s="10">
        <v>0</v>
      </c>
      <c r="Q618" s="10">
        <v>12</v>
      </c>
      <c r="R618" s="10">
        <v>14</v>
      </c>
      <c r="S618" s="24">
        <f>MasterData4[[#This Row],[Kidhome]]+MasterData4[[#This Row],[Teenhome]]</f>
        <v>0</v>
      </c>
      <c r="T618" s="53">
        <v>0</v>
      </c>
      <c r="U618" s="53">
        <v>3</v>
      </c>
      <c r="V618" s="10">
        <f>SUM(MasterData4[[#This Row],[MntWines]:[MntSweetProducts]])</f>
        <v>36</v>
      </c>
      <c r="W618">
        <v>2</v>
      </c>
    </row>
    <row r="619" spans="1:23" x14ac:dyDescent="0.3">
      <c r="A619">
        <v>3074</v>
      </c>
      <c r="B619">
        <v>1984</v>
      </c>
      <c r="C619" t="s">
        <v>37</v>
      </c>
      <c r="D619" t="s">
        <v>33</v>
      </c>
      <c r="E619" s="1">
        <v>70643</v>
      </c>
      <c r="F619">
        <v>0</v>
      </c>
      <c r="G619">
        <v>0</v>
      </c>
      <c r="H619" s="3">
        <v>41197</v>
      </c>
      <c r="I619">
        <v>66</v>
      </c>
      <c r="J619">
        <v>0</v>
      </c>
      <c r="K619" t="s">
        <v>30</v>
      </c>
      <c r="L619">
        <v>5</v>
      </c>
      <c r="M619">
        <f>2021-MasterData4[[#This Row],[Year_Birth]]</f>
        <v>37</v>
      </c>
      <c r="N619" s="10">
        <v>1218</v>
      </c>
      <c r="O619" s="10">
        <v>304</v>
      </c>
      <c r="P619" s="10">
        <v>23</v>
      </c>
      <c r="Q619" s="10">
        <v>107</v>
      </c>
      <c r="R619" s="10">
        <v>143</v>
      </c>
      <c r="S619" s="24">
        <f>MasterData4[[#This Row],[Kidhome]]+MasterData4[[#This Row],[Teenhome]]</f>
        <v>0</v>
      </c>
      <c r="T619" s="53">
        <v>8</v>
      </c>
      <c r="U619" s="53">
        <v>4</v>
      </c>
      <c r="V619" s="10">
        <f>SUM(MasterData4[[#This Row],[MntWines]:[MntSweetProducts]])</f>
        <v>1795</v>
      </c>
      <c r="W619">
        <v>5</v>
      </c>
    </row>
    <row r="620" spans="1:23" x14ac:dyDescent="0.3">
      <c r="A620">
        <v>3075</v>
      </c>
      <c r="B620">
        <v>1972</v>
      </c>
      <c r="C620" t="s">
        <v>37</v>
      </c>
      <c r="D620" t="s">
        <v>33</v>
      </c>
      <c r="E620" s="1">
        <v>59973</v>
      </c>
      <c r="F620">
        <v>0</v>
      </c>
      <c r="G620">
        <v>0</v>
      </c>
      <c r="H620" s="3">
        <v>41528</v>
      </c>
      <c r="I620">
        <v>47</v>
      </c>
      <c r="J620">
        <v>0</v>
      </c>
      <c r="K620" t="s">
        <v>30</v>
      </c>
      <c r="L620">
        <v>3</v>
      </c>
      <c r="M620">
        <f>2021-MasterData4[[#This Row],[Year_Birth]]</f>
        <v>49</v>
      </c>
      <c r="N620" s="10">
        <v>130</v>
      </c>
      <c r="O620" s="10">
        <v>168</v>
      </c>
      <c r="P620" s="10">
        <v>20</v>
      </c>
      <c r="Q620" s="10">
        <v>30</v>
      </c>
      <c r="R620" s="10">
        <v>34</v>
      </c>
      <c r="S620" s="24">
        <f>MasterData4[[#This Row],[Kidhome]]+MasterData4[[#This Row],[Teenhome]]</f>
        <v>0</v>
      </c>
      <c r="T620" s="53">
        <v>4</v>
      </c>
      <c r="U620" s="53">
        <v>7</v>
      </c>
      <c r="V620" s="10">
        <f>SUM(MasterData4[[#This Row],[MntWines]:[MntSweetProducts]])</f>
        <v>382</v>
      </c>
      <c r="W620">
        <v>5</v>
      </c>
    </row>
    <row r="621" spans="1:23" x14ac:dyDescent="0.3">
      <c r="A621">
        <v>3076</v>
      </c>
      <c r="B621">
        <v>1975</v>
      </c>
      <c r="C621" t="s">
        <v>28</v>
      </c>
      <c r="D621" t="s">
        <v>35</v>
      </c>
      <c r="E621" s="1">
        <v>66653</v>
      </c>
      <c r="F621">
        <v>1</v>
      </c>
      <c r="G621">
        <v>1</v>
      </c>
      <c r="H621" s="3">
        <v>41159</v>
      </c>
      <c r="I621">
        <v>18</v>
      </c>
      <c r="J621">
        <v>0</v>
      </c>
      <c r="K621" t="s">
        <v>36</v>
      </c>
      <c r="L621">
        <v>4</v>
      </c>
      <c r="M621">
        <f>2021-MasterData4[[#This Row],[Year_Birth]]</f>
        <v>46</v>
      </c>
      <c r="N621" s="10">
        <v>452</v>
      </c>
      <c r="O621" s="10">
        <v>102</v>
      </c>
      <c r="P621" s="10">
        <v>16</v>
      </c>
      <c r="Q621" s="10">
        <v>18</v>
      </c>
      <c r="R621" s="10">
        <v>18</v>
      </c>
      <c r="S621" s="24">
        <f>MasterData4[[#This Row],[Kidhome]]+MasterData4[[#This Row],[Teenhome]]</f>
        <v>2</v>
      </c>
      <c r="T621" s="53">
        <v>2</v>
      </c>
      <c r="U621" s="53">
        <v>12</v>
      </c>
      <c r="V621" s="10">
        <f>SUM(MasterData4[[#This Row],[MntWines]:[MntSweetProducts]])</f>
        <v>606</v>
      </c>
      <c r="W621">
        <v>2</v>
      </c>
    </row>
    <row r="622" spans="1:23" x14ac:dyDescent="0.3">
      <c r="A622">
        <v>3081</v>
      </c>
      <c r="B622">
        <v>1978</v>
      </c>
      <c r="C622" t="s">
        <v>37</v>
      </c>
      <c r="D622" t="s">
        <v>33</v>
      </c>
      <c r="E622" s="1">
        <v>41014</v>
      </c>
      <c r="F622">
        <v>1</v>
      </c>
      <c r="G622">
        <v>0</v>
      </c>
      <c r="H622" s="3">
        <v>41386</v>
      </c>
      <c r="I622">
        <v>65</v>
      </c>
      <c r="J622">
        <v>0</v>
      </c>
      <c r="K622" t="s">
        <v>30</v>
      </c>
      <c r="L622">
        <v>1</v>
      </c>
      <c r="M622">
        <f>2021-MasterData4[[#This Row],[Year_Birth]]</f>
        <v>43</v>
      </c>
      <c r="N622" s="10">
        <v>7</v>
      </c>
      <c r="O622" s="10">
        <v>6</v>
      </c>
      <c r="P622" s="10">
        <v>2</v>
      </c>
      <c r="Q622" s="10">
        <v>2</v>
      </c>
      <c r="R622" s="10">
        <v>0</v>
      </c>
      <c r="S622" s="24">
        <f>MasterData4[[#This Row],[Kidhome]]+MasterData4[[#This Row],[Teenhome]]</f>
        <v>1</v>
      </c>
      <c r="T622" s="53">
        <v>0</v>
      </c>
      <c r="U622" s="53">
        <v>2</v>
      </c>
      <c r="V622" s="10">
        <f>SUM(MasterData4[[#This Row],[MntWines]:[MntSweetProducts]])</f>
        <v>17</v>
      </c>
      <c r="W622">
        <v>5</v>
      </c>
    </row>
    <row r="623" spans="1:23" x14ac:dyDescent="0.3">
      <c r="A623">
        <v>3083</v>
      </c>
      <c r="B623">
        <v>1974</v>
      </c>
      <c r="C623" t="s">
        <v>28</v>
      </c>
      <c r="D623" t="s">
        <v>33</v>
      </c>
      <c r="E623" s="1">
        <v>45837</v>
      </c>
      <c r="F623">
        <v>1</v>
      </c>
      <c r="G623">
        <v>1</v>
      </c>
      <c r="H623" s="3">
        <v>41481</v>
      </c>
      <c r="I623">
        <v>88</v>
      </c>
      <c r="J623">
        <v>0</v>
      </c>
      <c r="K623" t="s">
        <v>30</v>
      </c>
      <c r="L623">
        <v>6</v>
      </c>
      <c r="M623">
        <f>2021-MasterData4[[#This Row],[Year_Birth]]</f>
        <v>47</v>
      </c>
      <c r="N623" s="10">
        <v>215</v>
      </c>
      <c r="O623" s="10">
        <v>87</v>
      </c>
      <c r="P623" s="10">
        <v>17</v>
      </c>
      <c r="Q623" s="10">
        <v>13</v>
      </c>
      <c r="R623" s="10">
        <v>17</v>
      </c>
      <c r="S623" s="24">
        <f>MasterData4[[#This Row],[Kidhome]]+MasterData4[[#This Row],[Teenhome]]</f>
        <v>2</v>
      </c>
      <c r="T623" s="53">
        <v>2</v>
      </c>
      <c r="U623" s="53">
        <v>5</v>
      </c>
      <c r="V623" s="10">
        <f>SUM(MasterData4[[#This Row],[MntWines]:[MntSweetProducts]])</f>
        <v>349</v>
      </c>
      <c r="W623">
        <v>2</v>
      </c>
    </row>
    <row r="624" spans="1:23" x14ac:dyDescent="0.3">
      <c r="A624">
        <v>3091</v>
      </c>
      <c r="B624">
        <v>1981</v>
      </c>
      <c r="C624" t="s">
        <v>38</v>
      </c>
      <c r="D624" t="s">
        <v>35</v>
      </c>
      <c r="E624" s="1">
        <v>75774</v>
      </c>
      <c r="F624">
        <v>1</v>
      </c>
      <c r="G624">
        <v>0</v>
      </c>
      <c r="H624" s="3">
        <v>41761</v>
      </c>
      <c r="I624">
        <v>27</v>
      </c>
      <c r="J624">
        <v>0</v>
      </c>
      <c r="K624" t="s">
        <v>43</v>
      </c>
      <c r="L624">
        <v>7</v>
      </c>
      <c r="M624">
        <f>2021-MasterData4[[#This Row],[Year_Birth]]</f>
        <v>40</v>
      </c>
      <c r="N624" s="10">
        <v>340</v>
      </c>
      <c r="O624" s="10">
        <v>134</v>
      </c>
      <c r="P624" s="10">
        <v>258</v>
      </c>
      <c r="Q624" s="10">
        <v>21</v>
      </c>
      <c r="R624" s="10">
        <v>14</v>
      </c>
      <c r="S624" s="24">
        <f>MasterData4[[#This Row],[Kidhome]]+MasterData4[[#This Row],[Teenhome]]</f>
        <v>1</v>
      </c>
      <c r="T624" s="53">
        <v>5</v>
      </c>
      <c r="U624" s="53">
        <v>8</v>
      </c>
      <c r="V624" s="10">
        <f>SUM(MasterData4[[#This Row],[MntWines]:[MntSweetProducts]])</f>
        <v>767</v>
      </c>
      <c r="W624">
        <v>3</v>
      </c>
    </row>
    <row r="625" spans="1:23" x14ac:dyDescent="0.3">
      <c r="A625">
        <v>3099</v>
      </c>
      <c r="B625">
        <v>1970</v>
      </c>
      <c r="C625" t="s">
        <v>28</v>
      </c>
      <c r="D625" t="s">
        <v>29</v>
      </c>
      <c r="E625" s="1">
        <v>44267</v>
      </c>
      <c r="F625">
        <v>1</v>
      </c>
      <c r="G625">
        <v>1</v>
      </c>
      <c r="H625" s="3">
        <v>41330</v>
      </c>
      <c r="I625">
        <v>48</v>
      </c>
      <c r="J625">
        <v>0</v>
      </c>
      <c r="K625" t="s">
        <v>30</v>
      </c>
      <c r="L625">
        <v>5</v>
      </c>
      <c r="M625">
        <f>2021-MasterData4[[#This Row],[Year_Birth]]</f>
        <v>51</v>
      </c>
      <c r="N625" s="10">
        <v>183</v>
      </c>
      <c r="O625" s="10">
        <v>65</v>
      </c>
      <c r="P625" s="10">
        <v>3</v>
      </c>
      <c r="Q625" s="10">
        <v>5</v>
      </c>
      <c r="R625" s="10">
        <v>5</v>
      </c>
      <c r="S625" s="24">
        <f>MasterData4[[#This Row],[Kidhome]]+MasterData4[[#This Row],[Teenhome]]</f>
        <v>2</v>
      </c>
      <c r="T625" s="53">
        <v>2</v>
      </c>
      <c r="U625" s="53">
        <v>4</v>
      </c>
      <c r="V625" s="10">
        <f>SUM(MasterData4[[#This Row],[MntWines]:[MntSweetProducts]])</f>
        <v>261</v>
      </c>
      <c r="W625">
        <v>2</v>
      </c>
    </row>
    <row r="626" spans="1:23" x14ac:dyDescent="0.3">
      <c r="A626">
        <v>3102</v>
      </c>
      <c r="B626">
        <v>1981</v>
      </c>
      <c r="C626" t="s">
        <v>38</v>
      </c>
      <c r="D626" t="s">
        <v>35</v>
      </c>
      <c r="E626" s="1">
        <v>19414</v>
      </c>
      <c r="F626">
        <v>1</v>
      </c>
      <c r="G626">
        <v>0</v>
      </c>
      <c r="H626" s="3">
        <v>41563</v>
      </c>
      <c r="I626">
        <v>32</v>
      </c>
      <c r="J626">
        <v>0</v>
      </c>
      <c r="K626" t="s">
        <v>32</v>
      </c>
      <c r="L626">
        <v>1</v>
      </c>
      <c r="M626">
        <f>2021-MasterData4[[#This Row],[Year_Birth]]</f>
        <v>40</v>
      </c>
      <c r="N626" s="10">
        <v>2</v>
      </c>
      <c r="O626" s="10">
        <v>12</v>
      </c>
      <c r="P626" s="10">
        <v>3</v>
      </c>
      <c r="Q626" s="10">
        <v>3</v>
      </c>
      <c r="R626" s="10">
        <v>5</v>
      </c>
      <c r="S626" s="24">
        <f>MasterData4[[#This Row],[Kidhome]]+MasterData4[[#This Row],[Teenhome]]</f>
        <v>1</v>
      </c>
      <c r="T626" s="53">
        <v>0</v>
      </c>
      <c r="U626" s="53">
        <v>3</v>
      </c>
      <c r="V626" s="10">
        <f>SUM(MasterData4[[#This Row],[MntWines]:[MntSweetProducts]])</f>
        <v>25</v>
      </c>
      <c r="W626">
        <v>3</v>
      </c>
    </row>
    <row r="627" spans="1:23" x14ac:dyDescent="0.3">
      <c r="A627">
        <v>3104</v>
      </c>
      <c r="B627">
        <v>1961</v>
      </c>
      <c r="C627" t="s">
        <v>28</v>
      </c>
      <c r="D627" t="s">
        <v>31</v>
      </c>
      <c r="E627" s="1">
        <v>82332</v>
      </c>
      <c r="F627">
        <v>0</v>
      </c>
      <c r="G627">
        <v>0</v>
      </c>
      <c r="H627" s="3">
        <v>41169</v>
      </c>
      <c r="I627">
        <v>89</v>
      </c>
      <c r="J627">
        <v>0</v>
      </c>
      <c r="K627" t="s">
        <v>39</v>
      </c>
      <c r="L627">
        <v>5</v>
      </c>
      <c r="M627">
        <f>2021-MasterData4[[#This Row],[Year_Birth]]</f>
        <v>60</v>
      </c>
      <c r="N627" s="10">
        <v>830</v>
      </c>
      <c r="O627" s="10">
        <v>968</v>
      </c>
      <c r="P627" s="10">
        <v>51</v>
      </c>
      <c r="Q627" s="10">
        <v>59</v>
      </c>
      <c r="R627" s="10">
        <v>79</v>
      </c>
      <c r="S627" s="24">
        <f>MasterData4[[#This Row],[Kidhome]]+MasterData4[[#This Row],[Teenhome]]</f>
        <v>0</v>
      </c>
      <c r="T627" s="53">
        <v>3</v>
      </c>
      <c r="U627" s="53">
        <v>12</v>
      </c>
      <c r="V627" s="10">
        <f>SUM(MasterData4[[#This Row],[MntWines]:[MntSweetProducts]])</f>
        <v>1987</v>
      </c>
      <c r="W627">
        <v>2</v>
      </c>
    </row>
    <row r="628" spans="1:23" x14ac:dyDescent="0.3">
      <c r="A628">
        <v>3107</v>
      </c>
      <c r="B628">
        <v>1976</v>
      </c>
      <c r="C628" t="s">
        <v>28</v>
      </c>
      <c r="D628" t="s">
        <v>35</v>
      </c>
      <c r="E628" s="1">
        <v>71322</v>
      </c>
      <c r="F628">
        <v>0</v>
      </c>
      <c r="G628">
        <v>1</v>
      </c>
      <c r="H628" s="3">
        <v>41761</v>
      </c>
      <c r="I628">
        <v>31</v>
      </c>
      <c r="J628">
        <v>0</v>
      </c>
      <c r="K628" t="s">
        <v>36</v>
      </c>
      <c r="L628">
        <v>4</v>
      </c>
      <c r="M628">
        <f>2021-MasterData4[[#This Row],[Year_Birth]]</f>
        <v>45</v>
      </c>
      <c r="N628" s="10">
        <v>121</v>
      </c>
      <c r="O628" s="10">
        <v>124</v>
      </c>
      <c r="P628" s="10">
        <v>24</v>
      </c>
      <c r="Q628" s="10">
        <v>24</v>
      </c>
      <c r="R628" s="10">
        <v>15</v>
      </c>
      <c r="S628" s="24">
        <f>MasterData4[[#This Row],[Kidhome]]+MasterData4[[#This Row],[Teenhome]]</f>
        <v>1</v>
      </c>
      <c r="T628" s="53">
        <v>1</v>
      </c>
      <c r="U628" s="53">
        <v>7</v>
      </c>
      <c r="V628" s="10">
        <f>SUM(MasterData4[[#This Row],[MntWines]:[MntSweetProducts]])</f>
        <v>308</v>
      </c>
      <c r="W628">
        <v>2</v>
      </c>
    </row>
    <row r="629" spans="1:23" x14ac:dyDescent="0.3">
      <c r="A629">
        <v>3112</v>
      </c>
      <c r="B629">
        <v>1977</v>
      </c>
      <c r="C629" t="s">
        <v>41</v>
      </c>
      <c r="D629" t="s">
        <v>33</v>
      </c>
      <c r="E629" s="2">
        <v>22701</v>
      </c>
      <c r="F629">
        <v>1</v>
      </c>
      <c r="G629">
        <v>0</v>
      </c>
      <c r="H629" s="3">
        <v>41522</v>
      </c>
      <c r="I629">
        <v>2</v>
      </c>
      <c r="J629">
        <v>0</v>
      </c>
      <c r="K629" t="s">
        <v>30</v>
      </c>
      <c r="L629">
        <v>1</v>
      </c>
      <c r="M629">
        <f>2021-MasterData4[[#This Row],[Year_Birth]]</f>
        <v>44</v>
      </c>
      <c r="N629" s="10">
        <v>2</v>
      </c>
      <c r="O629" s="10">
        <v>9</v>
      </c>
      <c r="P629" s="10">
        <v>0</v>
      </c>
      <c r="Q629" s="10">
        <v>4</v>
      </c>
      <c r="R629" s="10">
        <v>4</v>
      </c>
      <c r="S629" s="24">
        <f>MasterData4[[#This Row],[Kidhome]]+MasterData4[[#This Row],[Teenhome]]</f>
        <v>1</v>
      </c>
      <c r="T629" s="53">
        <v>0</v>
      </c>
      <c r="U629" s="53">
        <v>3</v>
      </c>
      <c r="V629" s="10">
        <f>SUM(MasterData4[[#This Row],[MntWines]:[MntSweetProducts]])</f>
        <v>19</v>
      </c>
      <c r="W629">
        <v>4</v>
      </c>
    </row>
    <row r="630" spans="1:23" x14ac:dyDescent="0.3">
      <c r="A630">
        <v>3117</v>
      </c>
      <c r="B630">
        <v>1955</v>
      </c>
      <c r="C630" t="s">
        <v>28</v>
      </c>
      <c r="D630" t="s">
        <v>31</v>
      </c>
      <c r="F630">
        <v>0</v>
      </c>
      <c r="G630">
        <v>1</v>
      </c>
      <c r="H630" s="3">
        <v>41565</v>
      </c>
      <c r="I630">
        <v>95</v>
      </c>
      <c r="J630">
        <v>0</v>
      </c>
      <c r="K630" t="s">
        <v>36</v>
      </c>
      <c r="L630">
        <v>6</v>
      </c>
      <c r="M630">
        <f>2021-MasterData4[[#This Row],[Year_Birth]]</f>
        <v>66</v>
      </c>
      <c r="N630" s="10">
        <v>264</v>
      </c>
      <c r="O630" s="10">
        <v>21</v>
      </c>
      <c r="P630" s="10">
        <v>12</v>
      </c>
      <c r="Q630" s="10">
        <v>0</v>
      </c>
      <c r="R630" s="10">
        <v>6</v>
      </c>
      <c r="S630" s="24">
        <f>MasterData4[[#This Row],[Kidhome]]+MasterData4[[#This Row],[Teenhome]]</f>
        <v>1</v>
      </c>
      <c r="T630" s="53">
        <v>1</v>
      </c>
      <c r="U630" s="53">
        <v>5</v>
      </c>
      <c r="V630" s="10">
        <f>SUM(MasterData4[[#This Row],[MntWines]:[MntSweetProducts]])</f>
        <v>303</v>
      </c>
      <c r="W630">
        <v>2</v>
      </c>
    </row>
    <row r="631" spans="1:23" x14ac:dyDescent="0.3">
      <c r="A631">
        <v>3120</v>
      </c>
      <c r="B631">
        <v>1981</v>
      </c>
      <c r="C631" t="s">
        <v>28</v>
      </c>
      <c r="D631" t="s">
        <v>35</v>
      </c>
      <c r="E631" s="1">
        <v>38547</v>
      </c>
      <c r="F631">
        <v>1</v>
      </c>
      <c r="G631">
        <v>0</v>
      </c>
      <c r="H631" s="3">
        <v>41514</v>
      </c>
      <c r="I631">
        <v>49</v>
      </c>
      <c r="J631">
        <v>1</v>
      </c>
      <c r="K631" t="s">
        <v>32</v>
      </c>
      <c r="L631">
        <v>1</v>
      </c>
      <c r="M631">
        <f>2021-MasterData4[[#This Row],[Year_Birth]]</f>
        <v>40</v>
      </c>
      <c r="N631" s="10">
        <v>6</v>
      </c>
      <c r="O631" s="10">
        <v>10</v>
      </c>
      <c r="P631" s="10">
        <v>0</v>
      </c>
      <c r="Q631" s="10">
        <v>1</v>
      </c>
      <c r="R631" s="10">
        <v>1</v>
      </c>
      <c r="S631" s="24">
        <f>MasterData4[[#This Row],[Kidhome]]+MasterData4[[#This Row],[Teenhome]]</f>
        <v>1</v>
      </c>
      <c r="T631" s="53">
        <v>0</v>
      </c>
      <c r="U631" s="53">
        <v>2</v>
      </c>
      <c r="V631" s="10">
        <f>SUM(MasterData4[[#This Row],[MntWines]:[MntSweetProducts]])</f>
        <v>18</v>
      </c>
      <c r="W631">
        <v>2</v>
      </c>
    </row>
    <row r="632" spans="1:23" x14ac:dyDescent="0.3">
      <c r="A632">
        <v>3129</v>
      </c>
      <c r="B632">
        <v>1983</v>
      </c>
      <c r="C632" t="s">
        <v>28</v>
      </c>
      <c r="D632" t="s">
        <v>33</v>
      </c>
      <c r="E632" s="1">
        <v>30096</v>
      </c>
      <c r="F632">
        <v>1</v>
      </c>
      <c r="G632">
        <v>0</v>
      </c>
      <c r="H632" s="3">
        <v>41781</v>
      </c>
      <c r="I632">
        <v>30</v>
      </c>
      <c r="J632">
        <v>0</v>
      </c>
      <c r="K632" t="s">
        <v>30</v>
      </c>
      <c r="L632">
        <v>2</v>
      </c>
      <c r="M632">
        <f>2021-MasterData4[[#This Row],[Year_Birth]]</f>
        <v>38</v>
      </c>
      <c r="N632" s="10">
        <v>5</v>
      </c>
      <c r="O632" s="10">
        <v>11</v>
      </c>
      <c r="P632" s="10">
        <v>12</v>
      </c>
      <c r="Q632" s="10">
        <v>3</v>
      </c>
      <c r="R632" s="10">
        <v>5</v>
      </c>
      <c r="S632" s="24">
        <f>MasterData4[[#This Row],[Kidhome]]+MasterData4[[#This Row],[Teenhome]]</f>
        <v>1</v>
      </c>
      <c r="T632" s="53">
        <v>0</v>
      </c>
      <c r="U632" s="53">
        <v>3</v>
      </c>
      <c r="V632" s="10">
        <f>SUM(MasterData4[[#This Row],[MntWines]:[MntSweetProducts]])</f>
        <v>36</v>
      </c>
      <c r="W632">
        <v>2</v>
      </c>
    </row>
    <row r="633" spans="1:23" x14ac:dyDescent="0.3">
      <c r="A633">
        <v>3130</v>
      </c>
      <c r="B633">
        <v>1964</v>
      </c>
      <c r="C633" t="s">
        <v>28</v>
      </c>
      <c r="D633" t="s">
        <v>31</v>
      </c>
      <c r="E633" s="1">
        <v>18701</v>
      </c>
      <c r="F633">
        <v>1</v>
      </c>
      <c r="G633">
        <v>1</v>
      </c>
      <c r="H633" s="3">
        <v>41429</v>
      </c>
      <c r="I633">
        <v>95</v>
      </c>
      <c r="J633">
        <v>0</v>
      </c>
      <c r="K633" t="s">
        <v>30</v>
      </c>
      <c r="L633">
        <v>2</v>
      </c>
      <c r="M633">
        <f>2021-MasterData4[[#This Row],[Year_Birth]]</f>
        <v>57</v>
      </c>
      <c r="N633" s="10">
        <v>12</v>
      </c>
      <c r="O633" s="10">
        <v>2</v>
      </c>
      <c r="P633" s="10">
        <v>10</v>
      </c>
      <c r="Q633" s="10">
        <v>4</v>
      </c>
      <c r="R633" s="10">
        <v>6</v>
      </c>
      <c r="S633" s="24">
        <f>MasterData4[[#This Row],[Kidhome]]+MasterData4[[#This Row],[Teenhome]]</f>
        <v>2</v>
      </c>
      <c r="T633" s="53">
        <v>0</v>
      </c>
      <c r="U633" s="53">
        <v>4</v>
      </c>
      <c r="V633" s="10">
        <f>SUM(MasterData4[[#This Row],[MntWines]:[MntSweetProducts]])</f>
        <v>34</v>
      </c>
      <c r="W633">
        <v>2</v>
      </c>
    </row>
    <row r="634" spans="1:23" x14ac:dyDescent="0.3">
      <c r="A634">
        <v>3136</v>
      </c>
      <c r="B634">
        <v>1962</v>
      </c>
      <c r="C634" t="s">
        <v>41</v>
      </c>
      <c r="D634" t="s">
        <v>29</v>
      </c>
      <c r="E634" s="1">
        <v>59432</v>
      </c>
      <c r="F634">
        <v>0</v>
      </c>
      <c r="G634">
        <v>1</v>
      </c>
      <c r="H634" s="3">
        <v>41377</v>
      </c>
      <c r="I634">
        <v>88</v>
      </c>
      <c r="J634">
        <v>0</v>
      </c>
      <c r="K634" t="s">
        <v>30</v>
      </c>
      <c r="L634">
        <v>5</v>
      </c>
      <c r="M634">
        <f>2021-MasterData4[[#This Row],[Year_Birth]]</f>
        <v>59</v>
      </c>
      <c r="N634" s="10">
        <v>317</v>
      </c>
      <c r="O634" s="10">
        <v>265</v>
      </c>
      <c r="P634" s="10">
        <v>25</v>
      </c>
      <c r="Q634" s="10">
        <v>25</v>
      </c>
      <c r="R634" s="10">
        <v>19</v>
      </c>
      <c r="S634" s="24">
        <f>MasterData4[[#This Row],[Kidhome]]+MasterData4[[#This Row],[Teenhome]]</f>
        <v>1</v>
      </c>
      <c r="T634" s="53">
        <v>3</v>
      </c>
      <c r="U634" s="53">
        <v>11</v>
      </c>
      <c r="V634" s="10">
        <f>SUM(MasterData4[[#This Row],[MntWines]:[MntSweetProducts]])</f>
        <v>651</v>
      </c>
      <c r="W634">
        <v>4</v>
      </c>
    </row>
    <row r="635" spans="1:23" x14ac:dyDescent="0.3">
      <c r="A635">
        <v>3138</v>
      </c>
      <c r="B635">
        <v>1956</v>
      </c>
      <c r="C635" t="s">
        <v>28</v>
      </c>
      <c r="D635" t="s">
        <v>31</v>
      </c>
      <c r="E635" s="1">
        <v>91249</v>
      </c>
      <c r="F635">
        <v>0</v>
      </c>
      <c r="G635">
        <v>0</v>
      </c>
      <c r="H635" s="3">
        <v>41202</v>
      </c>
      <c r="I635">
        <v>84</v>
      </c>
      <c r="J635">
        <v>0</v>
      </c>
      <c r="K635" t="s">
        <v>30</v>
      </c>
      <c r="L635">
        <v>7</v>
      </c>
      <c r="M635">
        <f>2021-MasterData4[[#This Row],[Year_Birth]]</f>
        <v>65</v>
      </c>
      <c r="N635" s="10">
        <v>1324</v>
      </c>
      <c r="O635" s="10">
        <v>119</v>
      </c>
      <c r="P635" s="10">
        <v>71</v>
      </c>
      <c r="Q635" s="10">
        <v>27</v>
      </c>
      <c r="R635" s="10">
        <v>108</v>
      </c>
      <c r="S635" s="24">
        <f>MasterData4[[#This Row],[Kidhome]]+MasterData4[[#This Row],[Teenhome]]</f>
        <v>0</v>
      </c>
      <c r="T635" s="53">
        <v>9</v>
      </c>
      <c r="U635" s="53">
        <v>6</v>
      </c>
      <c r="V635" s="10">
        <f>SUM(MasterData4[[#This Row],[MntWines]:[MntSweetProducts]])</f>
        <v>1649</v>
      </c>
      <c r="W635">
        <v>2</v>
      </c>
    </row>
    <row r="636" spans="1:23" x14ac:dyDescent="0.3">
      <c r="A636">
        <v>3139</v>
      </c>
      <c r="B636">
        <v>1982</v>
      </c>
      <c r="C636" t="s">
        <v>38</v>
      </c>
      <c r="D636" t="s">
        <v>31</v>
      </c>
      <c r="E636" s="1">
        <v>74116</v>
      </c>
      <c r="F636">
        <v>0</v>
      </c>
      <c r="G636">
        <v>0</v>
      </c>
      <c r="H636" s="3">
        <v>41638</v>
      </c>
      <c r="I636">
        <v>53</v>
      </c>
      <c r="J636">
        <v>0</v>
      </c>
      <c r="K636" t="s">
        <v>43</v>
      </c>
      <c r="L636">
        <v>4</v>
      </c>
      <c r="M636">
        <f>2021-MasterData4[[#This Row],[Year_Birth]]</f>
        <v>39</v>
      </c>
      <c r="N636" s="10">
        <v>871</v>
      </c>
      <c r="O636" s="10">
        <v>704</v>
      </c>
      <c r="P636" s="10">
        <v>145</v>
      </c>
      <c r="Q636" s="10">
        <v>111</v>
      </c>
      <c r="R636" s="10">
        <v>55</v>
      </c>
      <c r="S636" s="24">
        <f>MasterData4[[#This Row],[Kidhome]]+MasterData4[[#This Row],[Teenhome]]</f>
        <v>0</v>
      </c>
      <c r="T636" s="53">
        <v>4</v>
      </c>
      <c r="U636" s="53">
        <v>10</v>
      </c>
      <c r="V636" s="10">
        <f>SUM(MasterData4[[#This Row],[MntWines]:[MntSweetProducts]])</f>
        <v>1886</v>
      </c>
      <c r="W636">
        <v>3</v>
      </c>
    </row>
    <row r="637" spans="1:23" x14ac:dyDescent="0.3">
      <c r="A637">
        <v>3152</v>
      </c>
      <c r="B637">
        <v>1957</v>
      </c>
      <c r="C637" t="s">
        <v>28</v>
      </c>
      <c r="D637" t="s">
        <v>35</v>
      </c>
      <c r="E637" s="1">
        <v>26091</v>
      </c>
      <c r="F637">
        <v>1</v>
      </c>
      <c r="G637">
        <v>1</v>
      </c>
      <c r="H637" s="3">
        <v>41695</v>
      </c>
      <c r="I637">
        <v>84</v>
      </c>
      <c r="J637">
        <v>0</v>
      </c>
      <c r="K637" t="s">
        <v>40</v>
      </c>
      <c r="L637">
        <v>2</v>
      </c>
      <c r="M637">
        <f>2021-MasterData4[[#This Row],[Year_Birth]]</f>
        <v>64</v>
      </c>
      <c r="N637" s="10">
        <v>15</v>
      </c>
      <c r="O637" s="10">
        <v>19</v>
      </c>
      <c r="P637" s="10">
        <v>8</v>
      </c>
      <c r="Q637" s="10">
        <v>10</v>
      </c>
      <c r="R637" s="10">
        <v>17</v>
      </c>
      <c r="S637" s="24">
        <f>MasterData4[[#This Row],[Kidhome]]+MasterData4[[#This Row],[Teenhome]]</f>
        <v>2</v>
      </c>
      <c r="T637" s="53">
        <v>1</v>
      </c>
      <c r="U637" s="53">
        <v>3</v>
      </c>
      <c r="V637" s="10">
        <f>SUM(MasterData4[[#This Row],[MntWines]:[MntSweetProducts]])</f>
        <v>69</v>
      </c>
      <c r="W637">
        <v>2</v>
      </c>
    </row>
    <row r="638" spans="1:23" x14ac:dyDescent="0.3">
      <c r="A638">
        <v>3153</v>
      </c>
      <c r="B638">
        <v>1957</v>
      </c>
      <c r="C638" t="s">
        <v>37</v>
      </c>
      <c r="D638" t="s">
        <v>31</v>
      </c>
      <c r="E638" s="1">
        <v>40737</v>
      </c>
      <c r="F638">
        <v>2</v>
      </c>
      <c r="G638">
        <v>1</v>
      </c>
      <c r="H638" s="3">
        <v>41616</v>
      </c>
      <c r="I638">
        <v>24</v>
      </c>
      <c r="J638">
        <v>0</v>
      </c>
      <c r="K638" t="s">
        <v>43</v>
      </c>
      <c r="L638">
        <v>1</v>
      </c>
      <c r="M638">
        <f>2021-MasterData4[[#This Row],[Year_Birth]]</f>
        <v>64</v>
      </c>
      <c r="N638" s="10">
        <v>11</v>
      </c>
      <c r="O638" s="10">
        <v>4</v>
      </c>
      <c r="P638" s="10">
        <v>0</v>
      </c>
      <c r="Q638" s="10">
        <v>0</v>
      </c>
      <c r="R638" s="10">
        <v>0</v>
      </c>
      <c r="S638" s="24">
        <f>MasterData4[[#This Row],[Kidhome]]+MasterData4[[#This Row],[Teenhome]]</f>
        <v>3</v>
      </c>
      <c r="T638" s="53">
        <v>0</v>
      </c>
      <c r="U638" s="53">
        <v>2</v>
      </c>
      <c r="V638" s="10">
        <f>SUM(MasterData4[[#This Row],[MntWines]:[MntSweetProducts]])</f>
        <v>15</v>
      </c>
      <c r="W638">
        <v>5</v>
      </c>
    </row>
    <row r="639" spans="1:23" x14ac:dyDescent="0.3">
      <c r="A639">
        <v>3158</v>
      </c>
      <c r="B639">
        <v>1973</v>
      </c>
      <c r="C639" t="s">
        <v>28</v>
      </c>
      <c r="D639" t="s">
        <v>33</v>
      </c>
      <c r="E639" s="2">
        <v>32300</v>
      </c>
      <c r="F639">
        <v>1</v>
      </c>
      <c r="G639">
        <v>0</v>
      </c>
      <c r="H639" s="3">
        <v>41277</v>
      </c>
      <c r="I639">
        <v>1</v>
      </c>
      <c r="J639">
        <v>0</v>
      </c>
      <c r="K639" t="s">
        <v>30</v>
      </c>
      <c r="L639">
        <v>1</v>
      </c>
      <c r="M639">
        <f>2021-MasterData4[[#This Row],[Year_Birth]]</f>
        <v>48</v>
      </c>
      <c r="N639" s="10">
        <v>13</v>
      </c>
      <c r="O639" s="10">
        <v>6</v>
      </c>
      <c r="P639" s="10">
        <v>6</v>
      </c>
      <c r="Q639" s="10">
        <v>3</v>
      </c>
      <c r="R639" s="10">
        <v>5</v>
      </c>
      <c r="S639" s="24">
        <f>MasterData4[[#This Row],[Kidhome]]+MasterData4[[#This Row],[Teenhome]]</f>
        <v>1</v>
      </c>
      <c r="T639" s="53">
        <v>0</v>
      </c>
      <c r="U639" s="53">
        <v>3</v>
      </c>
      <c r="V639" s="10">
        <f>SUM(MasterData4[[#This Row],[MntWines]:[MntSweetProducts]])</f>
        <v>33</v>
      </c>
      <c r="W639">
        <v>2</v>
      </c>
    </row>
    <row r="640" spans="1:23" x14ac:dyDescent="0.3">
      <c r="A640">
        <v>3170</v>
      </c>
      <c r="B640">
        <v>1957</v>
      </c>
      <c r="C640" t="s">
        <v>41</v>
      </c>
      <c r="D640" t="s">
        <v>35</v>
      </c>
      <c r="E640" s="1">
        <v>68148</v>
      </c>
      <c r="F640">
        <v>0</v>
      </c>
      <c r="G640">
        <v>0</v>
      </c>
      <c r="H640" s="3">
        <v>41517</v>
      </c>
      <c r="I640">
        <v>86</v>
      </c>
      <c r="J640">
        <v>0</v>
      </c>
      <c r="K640" t="s">
        <v>30</v>
      </c>
      <c r="L640">
        <v>4</v>
      </c>
      <c r="M640">
        <f>2021-MasterData4[[#This Row],[Year_Birth]]</f>
        <v>64</v>
      </c>
      <c r="N640" s="10">
        <v>389</v>
      </c>
      <c r="O640" s="10">
        <v>408</v>
      </c>
      <c r="P640" s="10">
        <v>37</v>
      </c>
      <c r="Q640" s="10">
        <v>66</v>
      </c>
      <c r="R640" s="10">
        <v>57</v>
      </c>
      <c r="S640" s="24">
        <f>MasterData4[[#This Row],[Kidhome]]+MasterData4[[#This Row],[Teenhome]]</f>
        <v>0</v>
      </c>
      <c r="T640" s="53">
        <v>4</v>
      </c>
      <c r="U640" s="53">
        <v>6</v>
      </c>
      <c r="V640" s="10">
        <f>SUM(MasterData4[[#This Row],[MntWines]:[MntSweetProducts]])</f>
        <v>957</v>
      </c>
      <c r="W640">
        <v>4</v>
      </c>
    </row>
    <row r="641" spans="1:23" x14ac:dyDescent="0.3">
      <c r="A641">
        <v>3174</v>
      </c>
      <c r="B641">
        <v>1959</v>
      </c>
      <c r="C641" t="s">
        <v>28</v>
      </c>
      <c r="D641" t="s">
        <v>35</v>
      </c>
      <c r="E641" s="1">
        <v>87771</v>
      </c>
      <c r="F641">
        <v>0</v>
      </c>
      <c r="G641">
        <v>1</v>
      </c>
      <c r="H641" s="3">
        <v>41416</v>
      </c>
      <c r="I641">
        <v>61</v>
      </c>
      <c r="J641">
        <v>0</v>
      </c>
      <c r="K641" t="s">
        <v>30</v>
      </c>
      <c r="L641">
        <v>5</v>
      </c>
      <c r="M641">
        <f>2021-MasterData4[[#This Row],[Year_Birth]]</f>
        <v>62</v>
      </c>
      <c r="N641" s="10">
        <v>1492</v>
      </c>
      <c r="O641" s="10">
        <v>287</v>
      </c>
      <c r="P641" s="10">
        <v>50</v>
      </c>
      <c r="Q641" s="10">
        <v>38</v>
      </c>
      <c r="R641" s="10">
        <v>57</v>
      </c>
      <c r="S641" s="24">
        <f>MasterData4[[#This Row],[Kidhome]]+MasterData4[[#This Row],[Teenhome]]</f>
        <v>1</v>
      </c>
      <c r="T641" s="53">
        <v>10</v>
      </c>
      <c r="U641" s="53">
        <v>4</v>
      </c>
      <c r="V641" s="10">
        <f>SUM(MasterData4[[#This Row],[MntWines]:[MntSweetProducts]])</f>
        <v>1924</v>
      </c>
      <c r="W641">
        <v>2</v>
      </c>
    </row>
    <row r="642" spans="1:23" x14ac:dyDescent="0.3">
      <c r="A642">
        <v>3179</v>
      </c>
      <c r="B642">
        <v>1980</v>
      </c>
      <c r="C642" t="s">
        <v>28</v>
      </c>
      <c r="D642" t="s">
        <v>31</v>
      </c>
      <c r="E642" s="1">
        <v>81741</v>
      </c>
      <c r="F642">
        <v>0</v>
      </c>
      <c r="G642">
        <v>0</v>
      </c>
      <c r="H642" s="3">
        <v>41441</v>
      </c>
      <c r="I642">
        <v>75</v>
      </c>
      <c r="J642">
        <v>0</v>
      </c>
      <c r="K642" t="s">
        <v>30</v>
      </c>
      <c r="L642">
        <v>6</v>
      </c>
      <c r="M642">
        <f>2021-MasterData4[[#This Row],[Year_Birth]]</f>
        <v>41</v>
      </c>
      <c r="N642" s="10">
        <v>249</v>
      </c>
      <c r="O642" s="10">
        <v>940</v>
      </c>
      <c r="P642" s="10">
        <v>58</v>
      </c>
      <c r="Q642" s="10">
        <v>153</v>
      </c>
      <c r="R642" s="10">
        <v>134</v>
      </c>
      <c r="S642" s="24">
        <f>MasterData4[[#This Row],[Kidhome]]+MasterData4[[#This Row],[Teenhome]]</f>
        <v>0</v>
      </c>
      <c r="T642" s="53">
        <v>6</v>
      </c>
      <c r="U642" s="53">
        <v>7</v>
      </c>
      <c r="V642" s="10">
        <f>SUM(MasterData4[[#This Row],[MntWines]:[MntSweetProducts]])</f>
        <v>1534</v>
      </c>
      <c r="W642">
        <v>2</v>
      </c>
    </row>
    <row r="643" spans="1:23" x14ac:dyDescent="0.3">
      <c r="A643">
        <v>3182</v>
      </c>
      <c r="B643">
        <v>1973</v>
      </c>
      <c r="C643" t="s">
        <v>37</v>
      </c>
      <c r="D643" t="s">
        <v>31</v>
      </c>
      <c r="E643" s="1">
        <v>46854</v>
      </c>
      <c r="F643">
        <v>1</v>
      </c>
      <c r="G643">
        <v>1</v>
      </c>
      <c r="H643" s="3">
        <v>41729</v>
      </c>
      <c r="I643">
        <v>81</v>
      </c>
      <c r="J643">
        <v>0</v>
      </c>
      <c r="K643" t="s">
        <v>40</v>
      </c>
      <c r="L643">
        <v>5</v>
      </c>
      <c r="M643">
        <f>2021-MasterData4[[#This Row],[Year_Birth]]</f>
        <v>48</v>
      </c>
      <c r="N643" s="10">
        <v>96</v>
      </c>
      <c r="O643" s="10">
        <v>79</v>
      </c>
      <c r="P643" s="10">
        <v>7</v>
      </c>
      <c r="Q643" s="10">
        <v>1</v>
      </c>
      <c r="R643" s="10">
        <v>1</v>
      </c>
      <c r="S643" s="24">
        <f>MasterData4[[#This Row],[Kidhome]]+MasterData4[[#This Row],[Teenhome]]</f>
        <v>2</v>
      </c>
      <c r="T643" s="53">
        <v>1</v>
      </c>
      <c r="U643" s="53">
        <v>3</v>
      </c>
      <c r="V643" s="10">
        <f>SUM(MasterData4[[#This Row],[MntWines]:[MntSweetProducts]])</f>
        <v>184</v>
      </c>
      <c r="W643">
        <v>5</v>
      </c>
    </row>
    <row r="644" spans="1:23" x14ac:dyDescent="0.3">
      <c r="A644">
        <v>3194</v>
      </c>
      <c r="B644">
        <v>1974</v>
      </c>
      <c r="C644" t="s">
        <v>37</v>
      </c>
      <c r="D644" t="s">
        <v>31</v>
      </c>
      <c r="E644" s="1">
        <v>71466</v>
      </c>
      <c r="F644">
        <v>0</v>
      </c>
      <c r="G644">
        <v>0</v>
      </c>
      <c r="H644" s="3">
        <v>41734</v>
      </c>
      <c r="I644">
        <v>86</v>
      </c>
      <c r="J644">
        <v>0</v>
      </c>
      <c r="K644" t="s">
        <v>32</v>
      </c>
      <c r="L644">
        <v>4</v>
      </c>
      <c r="M644">
        <f>2021-MasterData4[[#This Row],[Year_Birth]]</f>
        <v>47</v>
      </c>
      <c r="N644" s="10">
        <v>412</v>
      </c>
      <c r="O644" s="10">
        <v>546</v>
      </c>
      <c r="P644" s="10">
        <v>78</v>
      </c>
      <c r="Q644" s="10">
        <v>12</v>
      </c>
      <c r="R644" s="10">
        <v>182</v>
      </c>
      <c r="S644" s="24">
        <f>MasterData4[[#This Row],[Kidhome]]+MasterData4[[#This Row],[Teenhome]]</f>
        <v>0</v>
      </c>
      <c r="T644" s="53">
        <v>4</v>
      </c>
      <c r="U644" s="53">
        <v>10</v>
      </c>
      <c r="V644" s="10">
        <f>SUM(MasterData4[[#This Row],[MntWines]:[MntSweetProducts]])</f>
        <v>1230</v>
      </c>
      <c r="W644">
        <v>5</v>
      </c>
    </row>
    <row r="645" spans="1:23" x14ac:dyDescent="0.3">
      <c r="A645">
        <v>3197</v>
      </c>
      <c r="B645">
        <v>1980</v>
      </c>
      <c r="C645" t="s">
        <v>28</v>
      </c>
      <c r="D645" t="s">
        <v>33</v>
      </c>
      <c r="E645" s="1">
        <v>77353</v>
      </c>
      <c r="F645">
        <v>0</v>
      </c>
      <c r="G645">
        <v>1</v>
      </c>
      <c r="H645" s="3">
        <v>41624</v>
      </c>
      <c r="I645">
        <v>38</v>
      </c>
      <c r="J645">
        <v>0</v>
      </c>
      <c r="K645" t="s">
        <v>30</v>
      </c>
      <c r="L645">
        <v>6</v>
      </c>
      <c r="M645">
        <f>2021-MasterData4[[#This Row],[Year_Birth]]</f>
        <v>41</v>
      </c>
      <c r="N645" s="10">
        <v>275</v>
      </c>
      <c r="O645" s="10">
        <v>107</v>
      </c>
      <c r="P645" s="10">
        <v>69</v>
      </c>
      <c r="Q645" s="10">
        <v>59</v>
      </c>
      <c r="R645" s="10">
        <v>101</v>
      </c>
      <c r="S645" s="24">
        <f>MasterData4[[#This Row],[Kidhome]]+MasterData4[[#This Row],[Teenhome]]</f>
        <v>1</v>
      </c>
      <c r="T645" s="53">
        <v>4</v>
      </c>
      <c r="U645" s="53">
        <v>8</v>
      </c>
      <c r="V645" s="10">
        <f>SUM(MasterData4[[#This Row],[MntWines]:[MntSweetProducts]])</f>
        <v>611</v>
      </c>
      <c r="W645">
        <v>2</v>
      </c>
    </row>
    <row r="646" spans="1:23" x14ac:dyDescent="0.3">
      <c r="A646">
        <v>3202</v>
      </c>
      <c r="B646">
        <v>1987</v>
      </c>
      <c r="C646" t="s">
        <v>37</v>
      </c>
      <c r="D646" t="s">
        <v>33</v>
      </c>
      <c r="E646" s="1">
        <v>51563</v>
      </c>
      <c r="F646">
        <v>0</v>
      </c>
      <c r="G646">
        <v>0</v>
      </c>
      <c r="H646" s="3">
        <v>41183</v>
      </c>
      <c r="I646">
        <v>60</v>
      </c>
      <c r="J646">
        <v>0</v>
      </c>
      <c r="K646" t="s">
        <v>43</v>
      </c>
      <c r="L646">
        <v>4</v>
      </c>
      <c r="M646">
        <f>2021-MasterData4[[#This Row],[Year_Birth]]</f>
        <v>34</v>
      </c>
      <c r="N646" s="10">
        <v>1166</v>
      </c>
      <c r="O646" s="10">
        <v>48</v>
      </c>
      <c r="P646" s="10">
        <v>0</v>
      </c>
      <c r="Q646" s="10">
        <v>0</v>
      </c>
      <c r="R646" s="10">
        <v>0</v>
      </c>
      <c r="S646" s="24">
        <f>MasterData4[[#This Row],[Kidhome]]+MasterData4[[#This Row],[Teenhome]]</f>
        <v>0</v>
      </c>
      <c r="T646" s="53">
        <v>4</v>
      </c>
      <c r="U646" s="53">
        <v>10</v>
      </c>
      <c r="V646" s="10">
        <f>SUM(MasterData4[[#This Row],[MntWines]:[MntSweetProducts]])</f>
        <v>1214</v>
      </c>
      <c r="W646">
        <v>5</v>
      </c>
    </row>
    <row r="647" spans="1:23" x14ac:dyDescent="0.3">
      <c r="A647">
        <v>3220</v>
      </c>
      <c r="B647">
        <v>1983</v>
      </c>
      <c r="C647" t="s">
        <v>28</v>
      </c>
      <c r="D647" t="s">
        <v>33</v>
      </c>
      <c r="E647" s="1">
        <v>39922</v>
      </c>
      <c r="F647">
        <v>1</v>
      </c>
      <c r="G647">
        <v>0</v>
      </c>
      <c r="H647" s="3">
        <v>41319</v>
      </c>
      <c r="I647">
        <v>30</v>
      </c>
      <c r="J647">
        <v>0</v>
      </c>
      <c r="K647" t="s">
        <v>39</v>
      </c>
      <c r="L647">
        <v>3</v>
      </c>
      <c r="M647">
        <f>2021-MasterData4[[#This Row],[Year_Birth]]</f>
        <v>38</v>
      </c>
      <c r="N647" s="10">
        <v>29</v>
      </c>
      <c r="O647" s="10">
        <v>59</v>
      </c>
      <c r="P647" s="10">
        <v>19</v>
      </c>
      <c r="Q647" s="10">
        <v>12</v>
      </c>
      <c r="R647" s="10">
        <v>1</v>
      </c>
      <c r="S647" s="24">
        <f>MasterData4[[#This Row],[Kidhome]]+MasterData4[[#This Row],[Teenhome]]</f>
        <v>1</v>
      </c>
      <c r="T647" s="53">
        <v>0</v>
      </c>
      <c r="U647" s="53">
        <v>4</v>
      </c>
      <c r="V647" s="10">
        <f>SUM(MasterData4[[#This Row],[MntWines]:[MntSweetProducts]])</f>
        <v>120</v>
      </c>
      <c r="W647">
        <v>2</v>
      </c>
    </row>
    <row r="648" spans="1:23" x14ac:dyDescent="0.3">
      <c r="A648">
        <v>3225</v>
      </c>
      <c r="B648">
        <v>1984</v>
      </c>
      <c r="C648" t="s">
        <v>41</v>
      </c>
      <c r="D648" t="s">
        <v>33</v>
      </c>
      <c r="E648" s="1">
        <v>42207</v>
      </c>
      <c r="F648">
        <v>1</v>
      </c>
      <c r="G648">
        <v>0</v>
      </c>
      <c r="H648" s="3">
        <v>41365</v>
      </c>
      <c r="I648">
        <v>71</v>
      </c>
      <c r="J648">
        <v>0</v>
      </c>
      <c r="K648" t="s">
        <v>30</v>
      </c>
      <c r="L648">
        <v>4</v>
      </c>
      <c r="M648">
        <f>2021-MasterData4[[#This Row],[Year_Birth]]</f>
        <v>37</v>
      </c>
      <c r="N648" s="10">
        <v>116</v>
      </c>
      <c r="O648" s="10">
        <v>72</v>
      </c>
      <c r="P648" s="10">
        <v>3</v>
      </c>
      <c r="Q648" s="10">
        <v>11</v>
      </c>
      <c r="R648" s="10">
        <v>17</v>
      </c>
      <c r="S648" s="24">
        <f>MasterData4[[#This Row],[Kidhome]]+MasterData4[[#This Row],[Teenhome]]</f>
        <v>1</v>
      </c>
      <c r="T648" s="53">
        <v>1</v>
      </c>
      <c r="U648" s="53">
        <v>5</v>
      </c>
      <c r="V648" s="10">
        <f>SUM(MasterData4[[#This Row],[MntWines]:[MntSweetProducts]])</f>
        <v>219</v>
      </c>
      <c r="W648">
        <v>4</v>
      </c>
    </row>
    <row r="649" spans="1:23" x14ac:dyDescent="0.3">
      <c r="A649">
        <v>3231</v>
      </c>
      <c r="B649">
        <v>1973</v>
      </c>
      <c r="C649" t="s">
        <v>28</v>
      </c>
      <c r="D649" t="s">
        <v>33</v>
      </c>
      <c r="E649" s="1">
        <v>37971</v>
      </c>
      <c r="F649">
        <v>1</v>
      </c>
      <c r="G649">
        <v>0</v>
      </c>
      <c r="H649" s="3">
        <v>41603</v>
      </c>
      <c r="I649">
        <v>97</v>
      </c>
      <c r="J649">
        <v>0</v>
      </c>
      <c r="K649" t="s">
        <v>34</v>
      </c>
      <c r="L649">
        <v>1</v>
      </c>
      <c r="M649">
        <f>2021-MasterData4[[#This Row],[Year_Birth]]</f>
        <v>48</v>
      </c>
      <c r="N649" s="10">
        <v>5</v>
      </c>
      <c r="O649" s="10">
        <v>10</v>
      </c>
      <c r="P649" s="10">
        <v>2</v>
      </c>
      <c r="Q649" s="10">
        <v>4</v>
      </c>
      <c r="R649" s="10">
        <v>2</v>
      </c>
      <c r="S649" s="24">
        <f>MasterData4[[#This Row],[Kidhome]]+MasterData4[[#This Row],[Teenhome]]</f>
        <v>1</v>
      </c>
      <c r="T649" s="53">
        <v>0</v>
      </c>
      <c r="U649" s="53">
        <v>3</v>
      </c>
      <c r="V649" s="10">
        <f>SUM(MasterData4[[#This Row],[MntWines]:[MntSweetProducts]])</f>
        <v>23</v>
      </c>
      <c r="W649">
        <v>2</v>
      </c>
    </row>
    <row r="650" spans="1:23" x14ac:dyDescent="0.3">
      <c r="A650">
        <v>3233</v>
      </c>
      <c r="B650">
        <v>1965</v>
      </c>
      <c r="C650" t="s">
        <v>37</v>
      </c>
      <c r="D650" t="s">
        <v>33</v>
      </c>
      <c r="E650" s="1">
        <v>62745</v>
      </c>
      <c r="F650">
        <v>0</v>
      </c>
      <c r="G650">
        <v>1</v>
      </c>
      <c r="H650" s="3">
        <v>41356</v>
      </c>
      <c r="I650">
        <v>89</v>
      </c>
      <c r="J650">
        <v>0</v>
      </c>
      <c r="K650" t="s">
        <v>43</v>
      </c>
      <c r="L650">
        <v>7</v>
      </c>
      <c r="M650">
        <f>2021-MasterData4[[#This Row],[Year_Birth]]</f>
        <v>56</v>
      </c>
      <c r="N650" s="10">
        <v>562</v>
      </c>
      <c r="O650" s="10">
        <v>464</v>
      </c>
      <c r="P650" s="10">
        <v>28</v>
      </c>
      <c r="Q650" s="10">
        <v>21</v>
      </c>
      <c r="R650" s="10">
        <v>10</v>
      </c>
      <c r="S650" s="24">
        <f>MasterData4[[#This Row],[Kidhome]]+MasterData4[[#This Row],[Teenhome]]</f>
        <v>1</v>
      </c>
      <c r="T650" s="53">
        <v>8</v>
      </c>
      <c r="U650" s="53">
        <v>11</v>
      </c>
      <c r="V650" s="10">
        <f>SUM(MasterData4[[#This Row],[MntWines]:[MntSweetProducts]])</f>
        <v>1085</v>
      </c>
      <c r="W650">
        <v>5</v>
      </c>
    </row>
    <row r="651" spans="1:23" x14ac:dyDescent="0.3">
      <c r="A651">
        <v>3254</v>
      </c>
      <c r="B651">
        <v>1971</v>
      </c>
      <c r="C651" t="s">
        <v>28</v>
      </c>
      <c r="D651" t="s">
        <v>33</v>
      </c>
      <c r="E651" s="1">
        <v>70886</v>
      </c>
      <c r="F651">
        <v>1</v>
      </c>
      <c r="G651">
        <v>0</v>
      </c>
      <c r="H651" s="3">
        <v>41561</v>
      </c>
      <c r="I651">
        <v>65</v>
      </c>
      <c r="J651">
        <v>0</v>
      </c>
      <c r="K651" t="s">
        <v>30</v>
      </c>
      <c r="L651">
        <v>5</v>
      </c>
      <c r="M651">
        <f>2021-MasterData4[[#This Row],[Year_Birth]]</f>
        <v>50</v>
      </c>
      <c r="N651" s="10">
        <v>407</v>
      </c>
      <c r="O651" s="10">
        <v>239</v>
      </c>
      <c r="P651" s="10">
        <v>103</v>
      </c>
      <c r="Q651" s="10">
        <v>70</v>
      </c>
      <c r="R651" s="10">
        <v>88</v>
      </c>
      <c r="S651" s="24">
        <f>MasterData4[[#This Row],[Kidhome]]+MasterData4[[#This Row],[Teenhome]]</f>
        <v>1</v>
      </c>
      <c r="T651" s="53">
        <v>4</v>
      </c>
      <c r="U651" s="53">
        <v>4</v>
      </c>
      <c r="V651" s="10">
        <f>SUM(MasterData4[[#This Row],[MntWines]:[MntSweetProducts]])</f>
        <v>907</v>
      </c>
      <c r="W651">
        <v>2</v>
      </c>
    </row>
    <row r="652" spans="1:23" x14ac:dyDescent="0.3">
      <c r="A652">
        <v>3262</v>
      </c>
      <c r="B652">
        <v>1958</v>
      </c>
      <c r="C652" t="s">
        <v>28</v>
      </c>
      <c r="D652" t="s">
        <v>31</v>
      </c>
      <c r="E652" s="1">
        <v>68281</v>
      </c>
      <c r="F652">
        <v>0</v>
      </c>
      <c r="G652">
        <v>0</v>
      </c>
      <c r="H652" s="3">
        <v>41128</v>
      </c>
      <c r="I652">
        <v>31</v>
      </c>
      <c r="J652">
        <v>0</v>
      </c>
      <c r="K652" t="s">
        <v>30</v>
      </c>
      <c r="L652">
        <v>2</v>
      </c>
      <c r="M652">
        <f>2021-MasterData4[[#This Row],[Year_Birth]]</f>
        <v>63</v>
      </c>
      <c r="N652" s="10">
        <v>995</v>
      </c>
      <c r="O652" s="10">
        <v>417</v>
      </c>
      <c r="P652" s="10">
        <v>42</v>
      </c>
      <c r="Q652" s="10">
        <v>112</v>
      </c>
      <c r="R652" s="10">
        <v>48</v>
      </c>
      <c r="S652" s="24">
        <f>MasterData4[[#This Row],[Kidhome]]+MasterData4[[#This Row],[Teenhome]]</f>
        <v>0</v>
      </c>
      <c r="T652" s="53">
        <v>9</v>
      </c>
      <c r="U652" s="53">
        <v>13</v>
      </c>
      <c r="V652" s="10">
        <f>SUM(MasterData4[[#This Row],[MntWines]:[MntSweetProducts]])</f>
        <v>1614</v>
      </c>
      <c r="W652">
        <v>2</v>
      </c>
    </row>
    <row r="653" spans="1:23" x14ac:dyDescent="0.3">
      <c r="A653">
        <v>3265</v>
      </c>
      <c r="B653">
        <v>1959</v>
      </c>
      <c r="C653" t="s">
        <v>28</v>
      </c>
      <c r="D653" t="s">
        <v>33</v>
      </c>
      <c r="E653" s="1">
        <v>35701</v>
      </c>
      <c r="F653">
        <v>0</v>
      </c>
      <c r="G653">
        <v>0</v>
      </c>
      <c r="H653" s="3">
        <v>41352</v>
      </c>
      <c r="I653">
        <v>36</v>
      </c>
      <c r="J653">
        <v>0</v>
      </c>
      <c r="K653" t="s">
        <v>30</v>
      </c>
      <c r="L653">
        <v>1</v>
      </c>
      <c r="M653">
        <f>2021-MasterData4[[#This Row],[Year_Birth]]</f>
        <v>62</v>
      </c>
      <c r="N653" s="10">
        <v>21</v>
      </c>
      <c r="O653" s="10">
        <v>9</v>
      </c>
      <c r="P653" s="10">
        <v>7</v>
      </c>
      <c r="Q653" s="10">
        <v>1</v>
      </c>
      <c r="R653" s="10">
        <v>3</v>
      </c>
      <c r="S653" s="24">
        <f>MasterData4[[#This Row],[Kidhome]]+MasterData4[[#This Row],[Teenhome]]</f>
        <v>0</v>
      </c>
      <c r="T653" s="53">
        <v>0</v>
      </c>
      <c r="U653" s="53">
        <v>3</v>
      </c>
      <c r="V653" s="10">
        <f>SUM(MasterData4[[#This Row],[MntWines]:[MntSweetProducts]])</f>
        <v>41</v>
      </c>
      <c r="W653">
        <v>2</v>
      </c>
    </row>
    <row r="654" spans="1:23" x14ac:dyDescent="0.3">
      <c r="A654">
        <v>3266</v>
      </c>
      <c r="B654">
        <v>1964</v>
      </c>
      <c r="C654" t="s">
        <v>28</v>
      </c>
      <c r="D654" t="s">
        <v>33</v>
      </c>
      <c r="E654" s="1">
        <v>42523</v>
      </c>
      <c r="F654">
        <v>0</v>
      </c>
      <c r="G654">
        <v>0</v>
      </c>
      <c r="H654" s="3">
        <v>41752</v>
      </c>
      <c r="I654">
        <v>96</v>
      </c>
      <c r="J654">
        <v>0</v>
      </c>
      <c r="K654" t="s">
        <v>32</v>
      </c>
      <c r="L654">
        <v>1</v>
      </c>
      <c r="M654">
        <f>2021-MasterData4[[#This Row],[Year_Birth]]</f>
        <v>57</v>
      </c>
      <c r="N654" s="10">
        <v>14</v>
      </c>
      <c r="O654" s="10">
        <v>11</v>
      </c>
      <c r="P654" s="10">
        <v>3</v>
      </c>
      <c r="Q654" s="10">
        <v>36</v>
      </c>
      <c r="R654" s="10">
        <v>26</v>
      </c>
      <c r="S654" s="24">
        <f>MasterData4[[#This Row],[Kidhome]]+MasterData4[[#This Row],[Teenhome]]</f>
        <v>0</v>
      </c>
      <c r="T654" s="53">
        <v>1</v>
      </c>
      <c r="U654" s="53">
        <v>4</v>
      </c>
      <c r="V654" s="10">
        <f>SUM(MasterData4[[#This Row],[MntWines]:[MntSweetProducts]])</f>
        <v>90</v>
      </c>
      <c r="W654">
        <v>2</v>
      </c>
    </row>
    <row r="655" spans="1:23" x14ac:dyDescent="0.3">
      <c r="A655">
        <v>3267</v>
      </c>
      <c r="B655">
        <v>1963</v>
      </c>
      <c r="C655" t="s">
        <v>41</v>
      </c>
      <c r="D655" t="s">
        <v>35</v>
      </c>
      <c r="E655" s="1">
        <v>57288</v>
      </c>
      <c r="F655">
        <v>0</v>
      </c>
      <c r="G655">
        <v>1</v>
      </c>
      <c r="H655" s="3">
        <v>41815</v>
      </c>
      <c r="I655">
        <v>27</v>
      </c>
      <c r="J655">
        <v>0</v>
      </c>
      <c r="K655" t="s">
        <v>32</v>
      </c>
      <c r="L655">
        <v>8</v>
      </c>
      <c r="M655">
        <f>2021-MasterData4[[#This Row],[Year_Birth]]</f>
        <v>58</v>
      </c>
      <c r="N655" s="10">
        <v>527</v>
      </c>
      <c r="O655" s="10">
        <v>21</v>
      </c>
      <c r="P655" s="10">
        <v>0</v>
      </c>
      <c r="Q655" s="10">
        <v>0</v>
      </c>
      <c r="R655" s="10">
        <v>0</v>
      </c>
      <c r="S655" s="24">
        <f>MasterData4[[#This Row],[Kidhome]]+MasterData4[[#This Row],[Teenhome]]</f>
        <v>1</v>
      </c>
      <c r="T655" s="53">
        <v>1</v>
      </c>
      <c r="U655" s="53">
        <v>8</v>
      </c>
      <c r="V655" s="10">
        <f>SUM(MasterData4[[#This Row],[MntWines]:[MntSweetProducts]])</f>
        <v>548</v>
      </c>
      <c r="W655">
        <v>4</v>
      </c>
    </row>
    <row r="656" spans="1:23" x14ac:dyDescent="0.3">
      <c r="A656">
        <v>3270</v>
      </c>
      <c r="B656">
        <v>1978</v>
      </c>
      <c r="C656" t="s">
        <v>38</v>
      </c>
      <c r="D656" t="s">
        <v>35</v>
      </c>
      <c r="E656" s="1">
        <v>17117</v>
      </c>
      <c r="F656">
        <v>1</v>
      </c>
      <c r="G656">
        <v>0</v>
      </c>
      <c r="H656" s="3">
        <v>41291</v>
      </c>
      <c r="I656">
        <v>96</v>
      </c>
      <c r="J656">
        <v>0</v>
      </c>
      <c r="K656" t="s">
        <v>43</v>
      </c>
      <c r="L656">
        <v>3</v>
      </c>
      <c r="M656">
        <f>2021-MasterData4[[#This Row],[Year_Birth]]</f>
        <v>43</v>
      </c>
      <c r="N656" s="10">
        <v>12</v>
      </c>
      <c r="O656" s="10">
        <v>38</v>
      </c>
      <c r="P656" s="10">
        <v>30</v>
      </c>
      <c r="Q656" s="10">
        <v>23</v>
      </c>
      <c r="R656" s="10">
        <v>18</v>
      </c>
      <c r="S656" s="24">
        <f>MasterData4[[#This Row],[Kidhome]]+MasterData4[[#This Row],[Teenhome]]</f>
        <v>1</v>
      </c>
      <c r="T656" s="53">
        <v>1</v>
      </c>
      <c r="U656" s="53">
        <v>3</v>
      </c>
      <c r="V656" s="10">
        <f>SUM(MasterData4[[#This Row],[MntWines]:[MntSweetProducts]])</f>
        <v>121</v>
      </c>
      <c r="W656">
        <v>3</v>
      </c>
    </row>
    <row r="657" spans="1:23" x14ac:dyDescent="0.3">
      <c r="A657">
        <v>3276</v>
      </c>
      <c r="B657">
        <v>1976</v>
      </c>
      <c r="C657" t="s">
        <v>38</v>
      </c>
      <c r="D657" t="s">
        <v>35</v>
      </c>
      <c r="E657" s="1">
        <v>36301</v>
      </c>
      <c r="F657">
        <v>1</v>
      </c>
      <c r="G657">
        <v>0</v>
      </c>
      <c r="H657" s="3">
        <v>41572</v>
      </c>
      <c r="I657">
        <v>53</v>
      </c>
      <c r="J657">
        <v>0</v>
      </c>
      <c r="K657" t="s">
        <v>43</v>
      </c>
      <c r="L657">
        <v>3</v>
      </c>
      <c r="M657">
        <f>2021-MasterData4[[#This Row],[Year_Birth]]</f>
        <v>45</v>
      </c>
      <c r="N657" s="10">
        <v>11</v>
      </c>
      <c r="O657" s="10">
        <v>35</v>
      </c>
      <c r="P657" s="10">
        <v>3</v>
      </c>
      <c r="Q657" s="10">
        <v>12</v>
      </c>
      <c r="R657" s="10">
        <v>5</v>
      </c>
      <c r="S657" s="24">
        <f>MasterData4[[#This Row],[Kidhome]]+MasterData4[[#This Row],[Teenhome]]</f>
        <v>1</v>
      </c>
      <c r="T657" s="53">
        <v>0</v>
      </c>
      <c r="U657" s="53">
        <v>3</v>
      </c>
      <c r="V657" s="10">
        <f>SUM(MasterData4[[#This Row],[MntWines]:[MntSweetProducts]])</f>
        <v>66</v>
      </c>
      <c r="W657">
        <v>3</v>
      </c>
    </row>
    <row r="658" spans="1:23" x14ac:dyDescent="0.3">
      <c r="A658">
        <v>3277</v>
      </c>
      <c r="B658">
        <v>1955</v>
      </c>
      <c r="C658" t="s">
        <v>28</v>
      </c>
      <c r="D658" t="s">
        <v>29</v>
      </c>
      <c r="E658" s="1">
        <v>49431</v>
      </c>
      <c r="F658">
        <v>0</v>
      </c>
      <c r="G658">
        <v>1</v>
      </c>
      <c r="H658" s="3">
        <v>41124</v>
      </c>
      <c r="I658">
        <v>9</v>
      </c>
      <c r="J658">
        <v>0</v>
      </c>
      <c r="K658" t="s">
        <v>30</v>
      </c>
      <c r="L658">
        <v>7</v>
      </c>
      <c r="M658">
        <f>2021-MasterData4[[#This Row],[Year_Birth]]</f>
        <v>66</v>
      </c>
      <c r="N658" s="10">
        <v>219</v>
      </c>
      <c r="O658" s="10">
        <v>100</v>
      </c>
      <c r="P658" s="10">
        <v>26</v>
      </c>
      <c r="Q658" s="10">
        <v>3</v>
      </c>
      <c r="R658" s="10">
        <v>0</v>
      </c>
      <c r="S658" s="24">
        <f>MasterData4[[#This Row],[Kidhome]]+MasterData4[[#This Row],[Teenhome]]</f>
        <v>1</v>
      </c>
      <c r="T658" s="53">
        <v>1</v>
      </c>
      <c r="U658" s="53">
        <v>5</v>
      </c>
      <c r="V658" s="10">
        <f>SUM(MasterData4[[#This Row],[MntWines]:[MntSweetProducts]])</f>
        <v>348</v>
      </c>
      <c r="W658">
        <v>2</v>
      </c>
    </row>
    <row r="659" spans="1:23" x14ac:dyDescent="0.3">
      <c r="A659">
        <v>3281</v>
      </c>
      <c r="B659">
        <v>1960</v>
      </c>
      <c r="C659" t="s">
        <v>37</v>
      </c>
      <c r="D659" t="s">
        <v>33</v>
      </c>
      <c r="E659" s="1">
        <v>49154</v>
      </c>
      <c r="F659">
        <v>1</v>
      </c>
      <c r="G659">
        <v>1</v>
      </c>
      <c r="H659" s="3">
        <v>41581</v>
      </c>
      <c r="I659">
        <v>69</v>
      </c>
      <c r="J659">
        <v>0</v>
      </c>
      <c r="K659" t="s">
        <v>30</v>
      </c>
      <c r="L659">
        <v>4</v>
      </c>
      <c r="M659">
        <f>2021-MasterData4[[#This Row],[Year_Birth]]</f>
        <v>61</v>
      </c>
      <c r="N659" s="10">
        <v>206</v>
      </c>
      <c r="O659" s="10">
        <v>67</v>
      </c>
      <c r="P659" s="10">
        <v>30</v>
      </c>
      <c r="Q659" s="10">
        <v>10</v>
      </c>
      <c r="R659" s="10">
        <v>27</v>
      </c>
      <c r="S659" s="24">
        <f>MasterData4[[#This Row],[Kidhome]]+MasterData4[[#This Row],[Teenhome]]</f>
        <v>2</v>
      </c>
      <c r="T659" s="53">
        <v>1</v>
      </c>
      <c r="U659" s="53">
        <v>8</v>
      </c>
      <c r="V659" s="10">
        <f>SUM(MasterData4[[#This Row],[MntWines]:[MntSweetProducts]])</f>
        <v>340</v>
      </c>
      <c r="W659">
        <v>5</v>
      </c>
    </row>
    <row r="660" spans="1:23" x14ac:dyDescent="0.3">
      <c r="A660">
        <v>3283</v>
      </c>
      <c r="B660">
        <v>1972</v>
      </c>
      <c r="C660" t="s">
        <v>38</v>
      </c>
      <c r="D660" t="s">
        <v>33</v>
      </c>
      <c r="E660" s="1">
        <v>70932</v>
      </c>
      <c r="F660">
        <v>0</v>
      </c>
      <c r="G660">
        <v>1</v>
      </c>
      <c r="H660" s="3">
        <v>41658</v>
      </c>
      <c r="I660">
        <v>57</v>
      </c>
      <c r="J660">
        <v>0</v>
      </c>
      <c r="K660" t="s">
        <v>30</v>
      </c>
      <c r="L660">
        <v>6</v>
      </c>
      <c r="M660">
        <f>2021-MasterData4[[#This Row],[Year_Birth]]</f>
        <v>49</v>
      </c>
      <c r="N660" s="10">
        <v>200</v>
      </c>
      <c r="O660" s="10">
        <v>100</v>
      </c>
      <c r="P660" s="10">
        <v>46</v>
      </c>
      <c r="Q660" s="10">
        <v>193</v>
      </c>
      <c r="R660" s="10">
        <v>185</v>
      </c>
      <c r="S660" s="24">
        <f>MasterData4[[#This Row],[Kidhome]]+MasterData4[[#This Row],[Teenhome]]</f>
        <v>1</v>
      </c>
      <c r="T660" s="53">
        <v>2</v>
      </c>
      <c r="U660" s="53">
        <v>12</v>
      </c>
      <c r="V660" s="10">
        <f>SUM(MasterData4[[#This Row],[MntWines]:[MntSweetProducts]])</f>
        <v>724</v>
      </c>
      <c r="W660">
        <v>3</v>
      </c>
    </row>
    <row r="661" spans="1:23" x14ac:dyDescent="0.3">
      <c r="A661">
        <v>3286</v>
      </c>
      <c r="B661">
        <v>1967</v>
      </c>
      <c r="C661" t="s">
        <v>37</v>
      </c>
      <c r="D661" t="s">
        <v>29</v>
      </c>
      <c r="E661" s="1">
        <v>26642</v>
      </c>
      <c r="F661">
        <v>1</v>
      </c>
      <c r="G661">
        <v>0</v>
      </c>
      <c r="H661" s="3">
        <v>41699</v>
      </c>
      <c r="I661">
        <v>71</v>
      </c>
      <c r="J661">
        <v>0</v>
      </c>
      <c r="K661" t="s">
        <v>30</v>
      </c>
      <c r="L661">
        <v>2</v>
      </c>
      <c r="M661">
        <f>2021-MasterData4[[#This Row],[Year_Birth]]</f>
        <v>54</v>
      </c>
      <c r="N661" s="10">
        <v>13</v>
      </c>
      <c r="O661" s="10">
        <v>15</v>
      </c>
      <c r="P661" s="10">
        <v>2</v>
      </c>
      <c r="Q661" s="10">
        <v>2</v>
      </c>
      <c r="R661" s="10">
        <v>2</v>
      </c>
      <c r="S661" s="24">
        <f>MasterData4[[#This Row],[Kidhome]]+MasterData4[[#This Row],[Teenhome]]</f>
        <v>1</v>
      </c>
      <c r="T661" s="53">
        <v>0</v>
      </c>
      <c r="U661" s="53">
        <v>3</v>
      </c>
      <c r="V661" s="10">
        <f>SUM(MasterData4[[#This Row],[MntWines]:[MntSweetProducts]])</f>
        <v>34</v>
      </c>
      <c r="W661">
        <v>5</v>
      </c>
    </row>
    <row r="662" spans="1:23" x14ac:dyDescent="0.3">
      <c r="A662">
        <v>3298</v>
      </c>
      <c r="B662">
        <v>1956</v>
      </c>
      <c r="C662" t="s">
        <v>41</v>
      </c>
      <c r="D662" t="s">
        <v>33</v>
      </c>
      <c r="E662" s="1">
        <v>52973</v>
      </c>
      <c r="F662">
        <v>0</v>
      </c>
      <c r="G662">
        <v>1</v>
      </c>
      <c r="H662" s="3">
        <v>41221</v>
      </c>
      <c r="I662">
        <v>92</v>
      </c>
      <c r="J662">
        <v>0</v>
      </c>
      <c r="K662" t="s">
        <v>43</v>
      </c>
      <c r="L662">
        <v>9</v>
      </c>
      <c r="M662">
        <f>2021-MasterData4[[#This Row],[Year_Birth]]</f>
        <v>65</v>
      </c>
      <c r="N662" s="10">
        <v>856</v>
      </c>
      <c r="O662" s="10">
        <v>76</v>
      </c>
      <c r="P662" s="10">
        <v>12</v>
      </c>
      <c r="Q662" s="10">
        <v>0</v>
      </c>
      <c r="R662" s="10">
        <v>9</v>
      </c>
      <c r="S662" s="24">
        <f>MasterData4[[#This Row],[Kidhome]]+MasterData4[[#This Row],[Teenhome]]</f>
        <v>1</v>
      </c>
      <c r="T662" s="53">
        <v>6</v>
      </c>
      <c r="U662" s="53">
        <v>9</v>
      </c>
      <c r="V662" s="10">
        <f>SUM(MasterData4[[#This Row],[MntWines]:[MntSweetProducts]])</f>
        <v>953</v>
      </c>
      <c r="W662">
        <v>4</v>
      </c>
    </row>
    <row r="663" spans="1:23" x14ac:dyDescent="0.3">
      <c r="A663">
        <v>3308</v>
      </c>
      <c r="B663">
        <v>1952</v>
      </c>
      <c r="C663" t="s">
        <v>28</v>
      </c>
      <c r="D663" t="s">
        <v>33</v>
      </c>
      <c r="E663" s="1">
        <v>35704</v>
      </c>
      <c r="F663">
        <v>1</v>
      </c>
      <c r="G663">
        <v>1</v>
      </c>
      <c r="H663" s="3">
        <v>41642</v>
      </c>
      <c r="I663">
        <v>54</v>
      </c>
      <c r="J663">
        <v>0</v>
      </c>
      <c r="K663" t="s">
        <v>43</v>
      </c>
      <c r="L663">
        <v>2</v>
      </c>
      <c r="M663">
        <f>2021-MasterData4[[#This Row],[Year_Birth]]</f>
        <v>69</v>
      </c>
      <c r="N663" s="10">
        <v>30</v>
      </c>
      <c r="O663" s="10">
        <v>12</v>
      </c>
      <c r="P663" s="10">
        <v>2</v>
      </c>
      <c r="Q663" s="10">
        <v>9</v>
      </c>
      <c r="R663" s="10">
        <v>11</v>
      </c>
      <c r="S663" s="24">
        <f>MasterData4[[#This Row],[Kidhome]]+MasterData4[[#This Row],[Teenhome]]</f>
        <v>2</v>
      </c>
      <c r="T663" s="53">
        <v>0</v>
      </c>
      <c r="U663" s="53">
        <v>4</v>
      </c>
      <c r="V663" s="10">
        <f>SUM(MasterData4[[#This Row],[MntWines]:[MntSweetProducts]])</f>
        <v>64</v>
      </c>
      <c r="W663">
        <v>2</v>
      </c>
    </row>
    <row r="664" spans="1:23" x14ac:dyDescent="0.3">
      <c r="A664">
        <v>3310</v>
      </c>
      <c r="B664">
        <v>1973</v>
      </c>
      <c r="C664" t="s">
        <v>38</v>
      </c>
      <c r="D664" t="s">
        <v>33</v>
      </c>
      <c r="E664" s="1">
        <v>35688</v>
      </c>
      <c r="F664">
        <v>2</v>
      </c>
      <c r="G664">
        <v>1</v>
      </c>
      <c r="H664" s="3">
        <v>41143</v>
      </c>
      <c r="I664">
        <v>94</v>
      </c>
      <c r="J664">
        <v>0</v>
      </c>
      <c r="K664" t="s">
        <v>30</v>
      </c>
      <c r="L664">
        <v>4</v>
      </c>
      <c r="M664">
        <f>2021-MasterData4[[#This Row],[Year_Birth]]</f>
        <v>48</v>
      </c>
      <c r="N664" s="10">
        <v>73</v>
      </c>
      <c r="O664" s="10">
        <v>90</v>
      </c>
      <c r="P664" s="10">
        <v>12</v>
      </c>
      <c r="Q664" s="10">
        <v>3</v>
      </c>
      <c r="R664" s="10">
        <v>1</v>
      </c>
      <c r="S664" s="24">
        <f>MasterData4[[#This Row],[Kidhome]]+MasterData4[[#This Row],[Teenhome]]</f>
        <v>3</v>
      </c>
      <c r="T664" s="53">
        <v>1</v>
      </c>
      <c r="U664" s="53">
        <v>4</v>
      </c>
      <c r="V664" s="10">
        <f>SUM(MasterData4[[#This Row],[MntWines]:[MntSweetProducts]])</f>
        <v>179</v>
      </c>
      <c r="W664">
        <v>3</v>
      </c>
    </row>
    <row r="665" spans="1:23" x14ac:dyDescent="0.3">
      <c r="A665">
        <v>3312</v>
      </c>
      <c r="B665">
        <v>1988</v>
      </c>
      <c r="C665" t="s">
        <v>28</v>
      </c>
      <c r="D665" t="s">
        <v>31</v>
      </c>
      <c r="E665" s="1">
        <v>34176</v>
      </c>
      <c r="F665">
        <v>1</v>
      </c>
      <c r="G665">
        <v>0</v>
      </c>
      <c r="H665" s="3">
        <v>41771</v>
      </c>
      <c r="I665">
        <v>12</v>
      </c>
      <c r="J665">
        <v>0</v>
      </c>
      <c r="K665" t="s">
        <v>40</v>
      </c>
      <c r="L665">
        <v>3</v>
      </c>
      <c r="M665">
        <f>2021-MasterData4[[#This Row],[Year_Birth]]</f>
        <v>33</v>
      </c>
      <c r="N665" s="10">
        <v>5</v>
      </c>
      <c r="O665" s="10">
        <v>24</v>
      </c>
      <c r="P665" s="10">
        <v>19</v>
      </c>
      <c r="Q665" s="10">
        <v>7</v>
      </c>
      <c r="R665" s="10">
        <v>14</v>
      </c>
      <c r="S665" s="24">
        <f>MasterData4[[#This Row],[Kidhome]]+MasterData4[[#This Row],[Teenhome]]</f>
        <v>1</v>
      </c>
      <c r="T665" s="53">
        <v>0</v>
      </c>
      <c r="U665" s="53">
        <v>4</v>
      </c>
      <c r="V665" s="10">
        <f>SUM(MasterData4[[#This Row],[MntWines]:[MntSweetProducts]])</f>
        <v>69</v>
      </c>
      <c r="W665">
        <v>2</v>
      </c>
    </row>
    <row r="666" spans="1:23" x14ac:dyDescent="0.3">
      <c r="A666">
        <v>3321</v>
      </c>
      <c r="B666">
        <v>1967</v>
      </c>
      <c r="C666" t="s">
        <v>37</v>
      </c>
      <c r="D666" t="s">
        <v>35</v>
      </c>
      <c r="E666" s="1">
        <v>56575</v>
      </c>
      <c r="F666">
        <v>0</v>
      </c>
      <c r="G666">
        <v>2</v>
      </c>
      <c r="H666" s="3">
        <v>41399</v>
      </c>
      <c r="I666">
        <v>42</v>
      </c>
      <c r="J666">
        <v>0</v>
      </c>
      <c r="K666" t="s">
        <v>32</v>
      </c>
      <c r="L666">
        <v>7</v>
      </c>
      <c r="M666">
        <f>2021-MasterData4[[#This Row],[Year_Birth]]</f>
        <v>54</v>
      </c>
      <c r="N666" s="10">
        <v>421</v>
      </c>
      <c r="O666" s="10">
        <v>90</v>
      </c>
      <c r="P666" s="10">
        <v>0</v>
      </c>
      <c r="Q666" s="10">
        <v>5</v>
      </c>
      <c r="R666" s="10">
        <v>16</v>
      </c>
      <c r="S666" s="24">
        <f>MasterData4[[#This Row],[Kidhome]]+MasterData4[[#This Row],[Teenhome]]</f>
        <v>2</v>
      </c>
      <c r="T666" s="53">
        <v>3</v>
      </c>
      <c r="U666" s="53">
        <v>7</v>
      </c>
      <c r="V666" s="10">
        <f>SUM(MasterData4[[#This Row],[MntWines]:[MntSweetProducts]])</f>
        <v>532</v>
      </c>
      <c r="W666">
        <v>5</v>
      </c>
    </row>
    <row r="667" spans="1:23" x14ac:dyDescent="0.3">
      <c r="A667">
        <v>3332</v>
      </c>
      <c r="B667">
        <v>1985</v>
      </c>
      <c r="C667" t="s">
        <v>28</v>
      </c>
      <c r="D667" t="s">
        <v>31</v>
      </c>
      <c r="E667" s="1">
        <v>29760</v>
      </c>
      <c r="F667">
        <v>1</v>
      </c>
      <c r="G667">
        <v>0</v>
      </c>
      <c r="H667" s="3">
        <v>41150</v>
      </c>
      <c r="I667">
        <v>87</v>
      </c>
      <c r="J667">
        <v>0</v>
      </c>
      <c r="K667" t="s">
        <v>39</v>
      </c>
      <c r="L667">
        <v>3</v>
      </c>
      <c r="M667">
        <f>2021-MasterData4[[#This Row],[Year_Birth]]</f>
        <v>36</v>
      </c>
      <c r="N667" s="10">
        <v>64</v>
      </c>
      <c r="O667" s="10">
        <v>68</v>
      </c>
      <c r="P667" s="10">
        <v>7</v>
      </c>
      <c r="Q667" s="10">
        <v>4</v>
      </c>
      <c r="R667" s="10">
        <v>5</v>
      </c>
      <c r="S667" s="24">
        <f>MasterData4[[#This Row],[Kidhome]]+MasterData4[[#This Row],[Teenhome]]</f>
        <v>1</v>
      </c>
      <c r="T667" s="53">
        <v>1</v>
      </c>
      <c r="U667" s="53">
        <v>4</v>
      </c>
      <c r="V667" s="10">
        <f>SUM(MasterData4[[#This Row],[MntWines]:[MntSweetProducts]])</f>
        <v>148</v>
      </c>
      <c r="W667">
        <v>2</v>
      </c>
    </row>
    <row r="668" spans="1:23" x14ac:dyDescent="0.3">
      <c r="A668">
        <v>3334</v>
      </c>
      <c r="B668">
        <v>1951</v>
      </c>
      <c r="C668" t="s">
        <v>28</v>
      </c>
      <c r="D668" t="s">
        <v>33</v>
      </c>
      <c r="E668" s="1">
        <v>94642</v>
      </c>
      <c r="F668">
        <v>0</v>
      </c>
      <c r="G668">
        <v>0</v>
      </c>
      <c r="H668" s="3">
        <v>41682</v>
      </c>
      <c r="I668">
        <v>35</v>
      </c>
      <c r="J668">
        <v>0</v>
      </c>
      <c r="K668" t="s">
        <v>30</v>
      </c>
      <c r="L668">
        <v>5</v>
      </c>
      <c r="M668">
        <f>2021-MasterData4[[#This Row],[Year_Birth]]</f>
        <v>70</v>
      </c>
      <c r="N668" s="10">
        <v>879</v>
      </c>
      <c r="O668" s="10">
        <v>797</v>
      </c>
      <c r="P668" s="10">
        <v>106</v>
      </c>
      <c r="Q668" s="10">
        <v>143</v>
      </c>
      <c r="R668" s="10">
        <v>143</v>
      </c>
      <c r="S668" s="24">
        <f>MasterData4[[#This Row],[Kidhome]]+MasterData4[[#This Row],[Teenhome]]</f>
        <v>0</v>
      </c>
      <c r="T668" s="53">
        <v>7</v>
      </c>
      <c r="U668" s="53">
        <v>9</v>
      </c>
      <c r="V668" s="10">
        <f>SUM(MasterData4[[#This Row],[MntWines]:[MntSweetProducts]])</f>
        <v>2068</v>
      </c>
      <c r="W668">
        <v>2</v>
      </c>
    </row>
    <row r="669" spans="1:23" x14ac:dyDescent="0.3">
      <c r="A669">
        <v>3336</v>
      </c>
      <c r="B669">
        <v>1948</v>
      </c>
      <c r="C669" t="s">
        <v>37</v>
      </c>
      <c r="D669" t="s">
        <v>35</v>
      </c>
      <c r="E669" s="1">
        <v>66375</v>
      </c>
      <c r="F669">
        <v>0</v>
      </c>
      <c r="G669">
        <v>1</v>
      </c>
      <c r="H669" s="3">
        <v>41599</v>
      </c>
      <c r="I669">
        <v>96</v>
      </c>
      <c r="J669">
        <v>0</v>
      </c>
      <c r="K669" t="s">
        <v>36</v>
      </c>
      <c r="L669">
        <v>2</v>
      </c>
      <c r="M669">
        <f>2021-MasterData4[[#This Row],[Year_Birth]]</f>
        <v>73</v>
      </c>
      <c r="N669" s="10">
        <v>712</v>
      </c>
      <c r="O669" s="10">
        <v>45</v>
      </c>
      <c r="P669" s="10">
        <v>0</v>
      </c>
      <c r="Q669" s="10">
        <v>0</v>
      </c>
      <c r="R669" s="10">
        <v>0</v>
      </c>
      <c r="S669" s="24">
        <f>MasterData4[[#This Row],[Kidhome]]+MasterData4[[#This Row],[Teenhome]]</f>
        <v>1</v>
      </c>
      <c r="T669" s="53">
        <v>4</v>
      </c>
      <c r="U669" s="53">
        <v>5</v>
      </c>
      <c r="V669" s="10">
        <f>SUM(MasterData4[[#This Row],[MntWines]:[MntSweetProducts]])</f>
        <v>757</v>
      </c>
      <c r="W669">
        <v>5</v>
      </c>
    </row>
    <row r="670" spans="1:23" x14ac:dyDescent="0.3">
      <c r="A670">
        <v>3340</v>
      </c>
      <c r="B670">
        <v>1977</v>
      </c>
      <c r="C670" t="s">
        <v>28</v>
      </c>
      <c r="D670" t="s">
        <v>33</v>
      </c>
      <c r="E670" s="1">
        <v>42014</v>
      </c>
      <c r="F670">
        <v>1</v>
      </c>
      <c r="G670">
        <v>0</v>
      </c>
      <c r="H670" s="3">
        <v>41138</v>
      </c>
      <c r="I670">
        <v>56</v>
      </c>
      <c r="J670">
        <v>0</v>
      </c>
      <c r="K670" t="s">
        <v>32</v>
      </c>
      <c r="L670">
        <v>7</v>
      </c>
      <c r="M670">
        <f>2021-MasterData4[[#This Row],[Year_Birth]]</f>
        <v>44</v>
      </c>
      <c r="N670" s="10">
        <v>244</v>
      </c>
      <c r="O670" s="10">
        <v>108</v>
      </c>
      <c r="P670" s="10">
        <v>4</v>
      </c>
      <c r="Q670" s="10">
        <v>15</v>
      </c>
      <c r="R670" s="10">
        <v>15</v>
      </c>
      <c r="S670" s="24">
        <f>MasterData4[[#This Row],[Kidhome]]+MasterData4[[#This Row],[Teenhome]]</f>
        <v>1</v>
      </c>
      <c r="T670" s="53">
        <v>1</v>
      </c>
      <c r="U670" s="53">
        <v>6</v>
      </c>
      <c r="V670" s="10">
        <f>SUM(MasterData4[[#This Row],[MntWines]:[MntSweetProducts]])</f>
        <v>386</v>
      </c>
      <c r="W670">
        <v>2</v>
      </c>
    </row>
    <row r="671" spans="1:23" x14ac:dyDescent="0.3">
      <c r="A671">
        <v>3363</v>
      </c>
      <c r="B671">
        <v>1974</v>
      </c>
      <c r="C671" t="s">
        <v>38</v>
      </c>
      <c r="D671" t="s">
        <v>33</v>
      </c>
      <c r="E671" s="1">
        <v>20130</v>
      </c>
      <c r="F671">
        <v>0</v>
      </c>
      <c r="G671">
        <v>0</v>
      </c>
      <c r="H671" s="3">
        <v>41715</v>
      </c>
      <c r="I671">
        <v>99</v>
      </c>
      <c r="J671">
        <v>0</v>
      </c>
      <c r="K671" t="s">
        <v>30</v>
      </c>
      <c r="L671">
        <v>1</v>
      </c>
      <c r="M671">
        <f>2021-MasterData4[[#This Row],[Year_Birth]]</f>
        <v>47</v>
      </c>
      <c r="N671" s="10">
        <v>0</v>
      </c>
      <c r="O671" s="10">
        <v>3</v>
      </c>
      <c r="P671" s="10">
        <v>7</v>
      </c>
      <c r="Q671" s="10">
        <v>6</v>
      </c>
      <c r="R671" s="10">
        <v>6</v>
      </c>
      <c r="S671" s="24">
        <f>MasterData4[[#This Row],[Kidhome]]+MasterData4[[#This Row],[Teenhome]]</f>
        <v>0</v>
      </c>
      <c r="T671" s="53">
        <v>0</v>
      </c>
      <c r="U671" s="53">
        <v>3</v>
      </c>
      <c r="V671" s="10">
        <f>SUM(MasterData4[[#This Row],[MntWines]:[MntSweetProducts]])</f>
        <v>22</v>
      </c>
      <c r="W671">
        <v>3</v>
      </c>
    </row>
    <row r="672" spans="1:23" x14ac:dyDescent="0.3">
      <c r="A672">
        <v>3376</v>
      </c>
      <c r="B672">
        <v>1970</v>
      </c>
      <c r="C672" t="s">
        <v>41</v>
      </c>
      <c r="D672" t="s">
        <v>29</v>
      </c>
      <c r="E672" s="1">
        <v>55282</v>
      </c>
      <c r="F672">
        <v>1</v>
      </c>
      <c r="G672">
        <v>0</v>
      </c>
      <c r="H672" s="3">
        <v>41621</v>
      </c>
      <c r="I672">
        <v>9</v>
      </c>
      <c r="J672">
        <v>0</v>
      </c>
      <c r="K672" t="s">
        <v>30</v>
      </c>
      <c r="L672">
        <v>3</v>
      </c>
      <c r="M672">
        <f>2021-MasterData4[[#This Row],[Year_Birth]]</f>
        <v>51</v>
      </c>
      <c r="N672" s="10">
        <v>125</v>
      </c>
      <c r="O672" s="10">
        <v>73</v>
      </c>
      <c r="P672" s="10">
        <v>8</v>
      </c>
      <c r="Q672" s="10">
        <v>6</v>
      </c>
      <c r="R672" s="10">
        <v>4</v>
      </c>
      <c r="S672" s="24">
        <f>MasterData4[[#This Row],[Kidhome]]+MasterData4[[#This Row],[Teenhome]]</f>
        <v>1</v>
      </c>
      <c r="T672" s="53">
        <v>1</v>
      </c>
      <c r="U672" s="53">
        <v>6</v>
      </c>
      <c r="V672" s="10">
        <f>SUM(MasterData4[[#This Row],[MntWines]:[MntSweetProducts]])</f>
        <v>216</v>
      </c>
      <c r="W672">
        <v>4</v>
      </c>
    </row>
    <row r="673" spans="1:23" x14ac:dyDescent="0.3">
      <c r="A673">
        <v>3381</v>
      </c>
      <c r="B673">
        <v>1953</v>
      </c>
      <c r="C673" t="s">
        <v>41</v>
      </c>
      <c r="D673" t="s">
        <v>33</v>
      </c>
      <c r="E673" s="1">
        <v>54348</v>
      </c>
      <c r="F673">
        <v>1</v>
      </c>
      <c r="G673">
        <v>1</v>
      </c>
      <c r="H673" s="3">
        <v>41798</v>
      </c>
      <c r="I673">
        <v>51</v>
      </c>
      <c r="J673">
        <v>0</v>
      </c>
      <c r="K673" t="s">
        <v>32</v>
      </c>
      <c r="L673">
        <v>2</v>
      </c>
      <c r="M673">
        <f>2021-MasterData4[[#This Row],[Year_Birth]]</f>
        <v>68</v>
      </c>
      <c r="N673" s="10">
        <v>70</v>
      </c>
      <c r="O673" s="10">
        <v>16</v>
      </c>
      <c r="P673" s="10">
        <v>0</v>
      </c>
      <c r="Q673" s="10">
        <v>0</v>
      </c>
      <c r="R673" s="10">
        <v>0</v>
      </c>
      <c r="S673" s="24">
        <f>MasterData4[[#This Row],[Kidhome]]+MasterData4[[#This Row],[Teenhome]]</f>
        <v>2</v>
      </c>
      <c r="T673" s="53">
        <v>0</v>
      </c>
      <c r="U673" s="53">
        <v>4</v>
      </c>
      <c r="V673" s="10">
        <f>SUM(MasterData4[[#This Row],[MntWines]:[MntSweetProducts]])</f>
        <v>86</v>
      </c>
      <c r="W673">
        <v>4</v>
      </c>
    </row>
    <row r="674" spans="1:23" x14ac:dyDescent="0.3">
      <c r="A674">
        <v>3386</v>
      </c>
      <c r="B674">
        <v>1992</v>
      </c>
      <c r="C674" t="s">
        <v>28</v>
      </c>
      <c r="D674" t="s">
        <v>33</v>
      </c>
      <c r="E674" s="1">
        <v>34935</v>
      </c>
      <c r="F674">
        <v>0</v>
      </c>
      <c r="G674">
        <v>0</v>
      </c>
      <c r="H674" s="3">
        <v>41446</v>
      </c>
      <c r="I674">
        <v>71</v>
      </c>
      <c r="J674">
        <v>0</v>
      </c>
      <c r="K674" t="s">
        <v>30</v>
      </c>
      <c r="L674">
        <v>2</v>
      </c>
      <c r="M674">
        <f>2021-MasterData4[[#This Row],[Year_Birth]]</f>
        <v>29</v>
      </c>
      <c r="N674" s="10">
        <v>34</v>
      </c>
      <c r="O674" s="10">
        <v>66</v>
      </c>
      <c r="P674" s="10">
        <v>3</v>
      </c>
      <c r="Q674" s="10">
        <v>4</v>
      </c>
      <c r="R674" s="10">
        <v>10</v>
      </c>
      <c r="S674" s="24">
        <f>MasterData4[[#This Row],[Kidhome]]+MasterData4[[#This Row],[Teenhome]]</f>
        <v>0</v>
      </c>
      <c r="T674" s="53">
        <v>1</v>
      </c>
      <c r="U674" s="53">
        <v>4</v>
      </c>
      <c r="V674" s="10">
        <f>SUM(MasterData4[[#This Row],[MntWines]:[MntSweetProducts]])</f>
        <v>117</v>
      </c>
      <c r="W674">
        <v>2</v>
      </c>
    </row>
    <row r="675" spans="1:23" x14ac:dyDescent="0.3">
      <c r="A675">
        <v>3388</v>
      </c>
      <c r="B675">
        <v>1967</v>
      </c>
      <c r="C675" t="s">
        <v>28</v>
      </c>
      <c r="D675" t="s">
        <v>29</v>
      </c>
      <c r="E675" s="1">
        <v>70844</v>
      </c>
      <c r="F675">
        <v>1</v>
      </c>
      <c r="G675">
        <v>1</v>
      </c>
      <c r="H675" s="3">
        <v>41577</v>
      </c>
      <c r="I675">
        <v>16</v>
      </c>
      <c r="J675">
        <v>0</v>
      </c>
      <c r="K675" t="s">
        <v>39</v>
      </c>
      <c r="L675">
        <v>6</v>
      </c>
      <c r="M675">
        <f>2021-MasterData4[[#This Row],[Year_Birth]]</f>
        <v>54</v>
      </c>
      <c r="N675" s="10">
        <v>129</v>
      </c>
      <c r="O675" s="10">
        <v>67</v>
      </c>
      <c r="P675" s="10">
        <v>3</v>
      </c>
      <c r="Q675" s="10">
        <v>26</v>
      </c>
      <c r="R675" s="10">
        <v>67</v>
      </c>
      <c r="S675" s="24">
        <f>MasterData4[[#This Row],[Kidhome]]+MasterData4[[#This Row],[Teenhome]]</f>
        <v>2</v>
      </c>
      <c r="T675" s="53">
        <v>1</v>
      </c>
      <c r="U675" s="53">
        <v>5</v>
      </c>
      <c r="V675" s="10">
        <f>SUM(MasterData4[[#This Row],[MntWines]:[MntSweetProducts]])</f>
        <v>292</v>
      </c>
      <c r="W675">
        <v>2</v>
      </c>
    </row>
    <row r="676" spans="1:23" x14ac:dyDescent="0.3">
      <c r="A676">
        <v>3389</v>
      </c>
      <c r="B676">
        <v>1970</v>
      </c>
      <c r="C676" t="s">
        <v>28</v>
      </c>
      <c r="D676" t="s">
        <v>33</v>
      </c>
      <c r="E676" s="1">
        <v>69016</v>
      </c>
      <c r="F676">
        <v>0</v>
      </c>
      <c r="G676">
        <v>1</v>
      </c>
      <c r="H676" s="3">
        <v>41235</v>
      </c>
      <c r="I676">
        <v>61</v>
      </c>
      <c r="J676">
        <v>0</v>
      </c>
      <c r="K676" t="s">
        <v>30</v>
      </c>
      <c r="L676">
        <v>8</v>
      </c>
      <c r="M676">
        <f>2021-MasterData4[[#This Row],[Year_Birth]]</f>
        <v>51</v>
      </c>
      <c r="N676" s="10">
        <v>726</v>
      </c>
      <c r="O676" s="10">
        <v>363</v>
      </c>
      <c r="P676" s="10">
        <v>123</v>
      </c>
      <c r="Q676" s="10">
        <v>53</v>
      </c>
      <c r="R676" s="10">
        <v>107</v>
      </c>
      <c r="S676" s="24">
        <f>MasterData4[[#This Row],[Kidhome]]+MasterData4[[#This Row],[Teenhome]]</f>
        <v>1</v>
      </c>
      <c r="T676" s="53">
        <v>9</v>
      </c>
      <c r="U676" s="53">
        <v>13</v>
      </c>
      <c r="V676" s="10">
        <f>SUM(MasterData4[[#This Row],[MntWines]:[MntSweetProducts]])</f>
        <v>1372</v>
      </c>
      <c r="W676">
        <v>2</v>
      </c>
    </row>
    <row r="677" spans="1:23" x14ac:dyDescent="0.3">
      <c r="A677">
        <v>3403</v>
      </c>
      <c r="B677">
        <v>1958</v>
      </c>
      <c r="C677" t="s">
        <v>37</v>
      </c>
      <c r="D677" t="s">
        <v>35</v>
      </c>
      <c r="E677" s="1">
        <v>78952</v>
      </c>
      <c r="F677">
        <v>0</v>
      </c>
      <c r="G677">
        <v>1</v>
      </c>
      <c r="H677" s="3">
        <v>41176</v>
      </c>
      <c r="I677">
        <v>11</v>
      </c>
      <c r="J677">
        <v>0</v>
      </c>
      <c r="K677" t="s">
        <v>30</v>
      </c>
      <c r="L677">
        <v>2</v>
      </c>
      <c r="M677">
        <f>2021-MasterData4[[#This Row],[Year_Birth]]</f>
        <v>63</v>
      </c>
      <c r="N677" s="10">
        <v>1170</v>
      </c>
      <c r="O677" s="10">
        <v>594</v>
      </c>
      <c r="P677" s="10">
        <v>99</v>
      </c>
      <c r="Q677" s="10">
        <v>19</v>
      </c>
      <c r="R677" s="10">
        <v>76</v>
      </c>
      <c r="S677" s="24">
        <f>MasterData4[[#This Row],[Kidhome]]+MasterData4[[#This Row],[Teenhome]]</f>
        <v>1</v>
      </c>
      <c r="T677" s="53">
        <v>5</v>
      </c>
      <c r="U677" s="53">
        <v>12</v>
      </c>
      <c r="V677" s="10">
        <f>SUM(MasterData4[[#This Row],[MntWines]:[MntSweetProducts]])</f>
        <v>1958</v>
      </c>
      <c r="W677">
        <v>5</v>
      </c>
    </row>
    <row r="678" spans="1:23" x14ac:dyDescent="0.3">
      <c r="A678">
        <v>3406</v>
      </c>
      <c r="B678">
        <v>1964</v>
      </c>
      <c r="C678" t="s">
        <v>28</v>
      </c>
      <c r="D678" t="s">
        <v>31</v>
      </c>
      <c r="E678" s="1">
        <v>45989</v>
      </c>
      <c r="F678">
        <v>0</v>
      </c>
      <c r="G678">
        <v>1</v>
      </c>
      <c r="H678" s="3">
        <v>41204</v>
      </c>
      <c r="I678">
        <v>97</v>
      </c>
      <c r="J678">
        <v>0</v>
      </c>
      <c r="K678" t="s">
        <v>43</v>
      </c>
      <c r="L678">
        <v>3</v>
      </c>
      <c r="M678">
        <f>2021-MasterData4[[#This Row],[Year_Birth]]</f>
        <v>57</v>
      </c>
      <c r="N678" s="10">
        <v>138</v>
      </c>
      <c r="O678" s="10">
        <v>87</v>
      </c>
      <c r="P678" s="10">
        <v>28</v>
      </c>
      <c r="Q678" s="10">
        <v>33</v>
      </c>
      <c r="R678" s="10">
        <v>24</v>
      </c>
      <c r="S678" s="24">
        <f>MasterData4[[#This Row],[Kidhome]]+MasterData4[[#This Row],[Teenhome]]</f>
        <v>1</v>
      </c>
      <c r="T678" s="53">
        <v>2</v>
      </c>
      <c r="U678" s="53">
        <v>7</v>
      </c>
      <c r="V678" s="10">
        <f>SUM(MasterData4[[#This Row],[MntWines]:[MntSweetProducts]])</f>
        <v>310</v>
      </c>
      <c r="W678">
        <v>2</v>
      </c>
    </row>
    <row r="679" spans="1:23" x14ac:dyDescent="0.3">
      <c r="A679">
        <v>3409</v>
      </c>
      <c r="B679">
        <v>1984</v>
      </c>
      <c r="C679" t="s">
        <v>28</v>
      </c>
      <c r="D679" t="s">
        <v>31</v>
      </c>
      <c r="E679" s="1">
        <v>36108</v>
      </c>
      <c r="F679">
        <v>1</v>
      </c>
      <c r="G679">
        <v>0</v>
      </c>
      <c r="H679" s="3">
        <v>41562</v>
      </c>
      <c r="I679">
        <v>68</v>
      </c>
      <c r="J679">
        <v>0</v>
      </c>
      <c r="K679" t="s">
        <v>43</v>
      </c>
      <c r="L679">
        <v>7</v>
      </c>
      <c r="M679">
        <f>2021-MasterData4[[#This Row],[Year_Birth]]</f>
        <v>37</v>
      </c>
      <c r="N679" s="10">
        <v>141</v>
      </c>
      <c r="O679" s="10">
        <v>129</v>
      </c>
      <c r="P679" s="10">
        <v>3</v>
      </c>
      <c r="Q679" s="10">
        <v>8</v>
      </c>
      <c r="R679" s="10">
        <v>11</v>
      </c>
      <c r="S679" s="24">
        <f>MasterData4[[#This Row],[Kidhome]]+MasterData4[[#This Row],[Teenhome]]</f>
        <v>1</v>
      </c>
      <c r="T679" s="53">
        <v>1</v>
      </c>
      <c r="U679" s="53">
        <v>4</v>
      </c>
      <c r="V679" s="10">
        <f>SUM(MasterData4[[#This Row],[MntWines]:[MntSweetProducts]])</f>
        <v>292</v>
      </c>
      <c r="W679">
        <v>2</v>
      </c>
    </row>
    <row r="680" spans="1:23" x14ac:dyDescent="0.3">
      <c r="A680">
        <v>3412</v>
      </c>
      <c r="B680">
        <v>1951</v>
      </c>
      <c r="C680" t="s">
        <v>41</v>
      </c>
      <c r="D680" t="s">
        <v>33</v>
      </c>
      <c r="E680" s="1">
        <v>67381</v>
      </c>
      <c r="F680">
        <v>0</v>
      </c>
      <c r="G680">
        <v>1</v>
      </c>
      <c r="H680" s="3">
        <v>41289</v>
      </c>
      <c r="I680">
        <v>67</v>
      </c>
      <c r="J680">
        <v>0</v>
      </c>
      <c r="K680" t="s">
        <v>30</v>
      </c>
      <c r="L680">
        <v>2</v>
      </c>
      <c r="M680">
        <f>2021-MasterData4[[#This Row],[Year_Birth]]</f>
        <v>70</v>
      </c>
      <c r="N680" s="10">
        <v>815</v>
      </c>
      <c r="O680" s="10">
        <v>53</v>
      </c>
      <c r="P680" s="10">
        <v>11</v>
      </c>
      <c r="Q680" s="10">
        <v>8</v>
      </c>
      <c r="R680" s="10">
        <v>0</v>
      </c>
      <c r="S680" s="24">
        <f>MasterData4[[#This Row],[Kidhome]]+MasterData4[[#This Row],[Teenhome]]</f>
        <v>1</v>
      </c>
      <c r="T680" s="53">
        <v>2</v>
      </c>
      <c r="U680" s="53">
        <v>9</v>
      </c>
      <c r="V680" s="10">
        <f>SUM(MasterData4[[#This Row],[MntWines]:[MntSweetProducts]])</f>
        <v>887</v>
      </c>
      <c r="W680">
        <v>4</v>
      </c>
    </row>
    <row r="681" spans="1:23" x14ac:dyDescent="0.3">
      <c r="A681">
        <v>3421</v>
      </c>
      <c r="B681">
        <v>1968</v>
      </c>
      <c r="C681" t="s">
        <v>41</v>
      </c>
      <c r="D681" t="s">
        <v>29</v>
      </c>
      <c r="E681" s="1">
        <v>63841</v>
      </c>
      <c r="F681">
        <v>0</v>
      </c>
      <c r="G681">
        <v>1</v>
      </c>
      <c r="H681" s="3">
        <v>41385</v>
      </c>
      <c r="I681">
        <v>64</v>
      </c>
      <c r="J681">
        <v>0</v>
      </c>
      <c r="K681" t="s">
        <v>36</v>
      </c>
      <c r="L681">
        <v>9</v>
      </c>
      <c r="M681">
        <f>2021-MasterData4[[#This Row],[Year_Birth]]</f>
        <v>53</v>
      </c>
      <c r="N681" s="10">
        <v>635</v>
      </c>
      <c r="O681" s="10">
        <v>100</v>
      </c>
      <c r="P681" s="10">
        <v>20</v>
      </c>
      <c r="Q681" s="10">
        <v>15</v>
      </c>
      <c r="R681" s="10">
        <v>7</v>
      </c>
      <c r="S681" s="24">
        <f>MasterData4[[#This Row],[Kidhome]]+MasterData4[[#This Row],[Teenhome]]</f>
        <v>1</v>
      </c>
      <c r="T681" s="53">
        <v>3</v>
      </c>
      <c r="U681" s="53">
        <v>9</v>
      </c>
      <c r="V681" s="10">
        <f>SUM(MasterData4[[#This Row],[MntWines]:[MntSweetProducts]])</f>
        <v>777</v>
      </c>
      <c r="W681">
        <v>4</v>
      </c>
    </row>
    <row r="682" spans="1:23" x14ac:dyDescent="0.3">
      <c r="A682">
        <v>3422</v>
      </c>
      <c r="B682">
        <v>1975</v>
      </c>
      <c r="C682" t="s">
        <v>28</v>
      </c>
      <c r="D682" t="s">
        <v>33</v>
      </c>
      <c r="E682" s="1">
        <v>76068</v>
      </c>
      <c r="F682">
        <v>0</v>
      </c>
      <c r="G682">
        <v>1</v>
      </c>
      <c r="H682" s="3">
        <v>41242</v>
      </c>
      <c r="I682">
        <v>67</v>
      </c>
      <c r="J682">
        <v>0</v>
      </c>
      <c r="K682" t="s">
        <v>39</v>
      </c>
      <c r="L682">
        <v>2</v>
      </c>
      <c r="M682">
        <f>2021-MasterData4[[#This Row],[Year_Birth]]</f>
        <v>46</v>
      </c>
      <c r="N682" s="10">
        <v>1115</v>
      </c>
      <c r="O682" s="10">
        <v>128</v>
      </c>
      <c r="P682" s="10">
        <v>33</v>
      </c>
      <c r="Q682" s="10">
        <v>12</v>
      </c>
      <c r="R682" s="10">
        <v>12</v>
      </c>
      <c r="S682" s="24">
        <f>MasterData4[[#This Row],[Kidhome]]+MasterData4[[#This Row],[Teenhome]]</f>
        <v>1</v>
      </c>
      <c r="T682" s="53">
        <v>3</v>
      </c>
      <c r="U682" s="53">
        <v>4</v>
      </c>
      <c r="V682" s="10">
        <f>SUM(MasterData4[[#This Row],[MntWines]:[MntSweetProducts]])</f>
        <v>1300</v>
      </c>
      <c r="W682">
        <v>2</v>
      </c>
    </row>
    <row r="683" spans="1:23" x14ac:dyDescent="0.3">
      <c r="A683">
        <v>3426</v>
      </c>
      <c r="B683">
        <v>1975</v>
      </c>
      <c r="C683" t="s">
        <v>28</v>
      </c>
      <c r="D683" t="s">
        <v>29</v>
      </c>
      <c r="E683" s="1">
        <v>70300</v>
      </c>
      <c r="F683">
        <v>1</v>
      </c>
      <c r="G683">
        <v>0</v>
      </c>
      <c r="H683" s="3">
        <v>41470</v>
      </c>
      <c r="I683">
        <v>89</v>
      </c>
      <c r="J683">
        <v>0</v>
      </c>
      <c r="K683" t="s">
        <v>30</v>
      </c>
      <c r="L683">
        <v>5</v>
      </c>
      <c r="M683">
        <f>2021-MasterData4[[#This Row],[Year_Birth]]</f>
        <v>46</v>
      </c>
      <c r="N683" s="10">
        <v>1045</v>
      </c>
      <c r="O683" s="10">
        <v>338</v>
      </c>
      <c r="P683" s="10">
        <v>60</v>
      </c>
      <c r="Q683" s="10">
        <v>61</v>
      </c>
      <c r="R683" s="10">
        <v>46</v>
      </c>
      <c r="S683" s="24">
        <f>MasterData4[[#This Row],[Kidhome]]+MasterData4[[#This Row],[Teenhome]]</f>
        <v>1</v>
      </c>
      <c r="T683" s="53">
        <v>5</v>
      </c>
      <c r="U683" s="53">
        <v>13</v>
      </c>
      <c r="V683" s="10">
        <f>SUM(MasterData4[[#This Row],[MntWines]:[MntSweetProducts]])</f>
        <v>1550</v>
      </c>
      <c r="W683">
        <v>2</v>
      </c>
    </row>
    <row r="684" spans="1:23" x14ac:dyDescent="0.3">
      <c r="A684">
        <v>3427</v>
      </c>
      <c r="B684">
        <v>1955</v>
      </c>
      <c r="C684" t="s">
        <v>37</v>
      </c>
      <c r="D684" t="s">
        <v>33</v>
      </c>
      <c r="E684" s="1">
        <v>59821</v>
      </c>
      <c r="F684">
        <v>0</v>
      </c>
      <c r="G684">
        <v>1</v>
      </c>
      <c r="H684" s="3">
        <v>41376</v>
      </c>
      <c r="I684">
        <v>11</v>
      </c>
      <c r="J684">
        <v>0</v>
      </c>
      <c r="K684" t="s">
        <v>43</v>
      </c>
      <c r="L684">
        <v>11</v>
      </c>
      <c r="M684">
        <f>2021-MasterData4[[#This Row],[Year_Birth]]</f>
        <v>66</v>
      </c>
      <c r="N684" s="10">
        <v>629</v>
      </c>
      <c r="O684" s="10">
        <v>70</v>
      </c>
      <c r="P684" s="10">
        <v>0</v>
      </c>
      <c r="Q684" s="10">
        <v>0</v>
      </c>
      <c r="R684" s="10">
        <v>0</v>
      </c>
      <c r="S684" s="24">
        <f>MasterData4[[#This Row],[Kidhome]]+MasterData4[[#This Row],[Teenhome]]</f>
        <v>1</v>
      </c>
      <c r="T684" s="53">
        <v>2</v>
      </c>
      <c r="U684" s="53">
        <v>7</v>
      </c>
      <c r="V684" s="10">
        <f>SUM(MasterData4[[#This Row],[MntWines]:[MntSweetProducts]])</f>
        <v>699</v>
      </c>
      <c r="W684">
        <v>5</v>
      </c>
    </row>
    <row r="685" spans="1:23" x14ac:dyDescent="0.3">
      <c r="A685">
        <v>3428</v>
      </c>
      <c r="B685">
        <v>1991</v>
      </c>
      <c r="C685" t="s">
        <v>37</v>
      </c>
      <c r="D685" t="s">
        <v>35</v>
      </c>
      <c r="E685" s="1">
        <v>68682</v>
      </c>
      <c r="F685">
        <v>0</v>
      </c>
      <c r="G685">
        <v>0</v>
      </c>
      <c r="H685" s="3">
        <v>41553</v>
      </c>
      <c r="I685">
        <v>56</v>
      </c>
      <c r="J685">
        <v>0</v>
      </c>
      <c r="K685" t="s">
        <v>30</v>
      </c>
      <c r="L685">
        <v>4</v>
      </c>
      <c r="M685">
        <f>2021-MasterData4[[#This Row],[Year_Birth]]</f>
        <v>30</v>
      </c>
      <c r="N685" s="10">
        <v>919</v>
      </c>
      <c r="O685" s="10">
        <v>505</v>
      </c>
      <c r="P685" s="10">
        <v>99</v>
      </c>
      <c r="Q685" s="10">
        <v>0</v>
      </c>
      <c r="R685" s="10">
        <v>30</v>
      </c>
      <c r="S685" s="24">
        <f>MasterData4[[#This Row],[Kidhome]]+MasterData4[[#This Row],[Teenhome]]</f>
        <v>0</v>
      </c>
      <c r="T685" s="53">
        <v>9</v>
      </c>
      <c r="U685" s="53">
        <v>10</v>
      </c>
      <c r="V685" s="10">
        <f>SUM(MasterData4[[#This Row],[MntWines]:[MntSweetProducts]])</f>
        <v>1553</v>
      </c>
      <c r="W685">
        <v>5</v>
      </c>
    </row>
    <row r="686" spans="1:23" x14ac:dyDescent="0.3">
      <c r="A686">
        <v>3433</v>
      </c>
      <c r="B686">
        <v>1955</v>
      </c>
      <c r="C686" t="s">
        <v>38</v>
      </c>
      <c r="D686" t="s">
        <v>33</v>
      </c>
      <c r="E686" s="1">
        <v>72635</v>
      </c>
      <c r="F686">
        <v>0</v>
      </c>
      <c r="G686">
        <v>0</v>
      </c>
      <c r="H686" s="3">
        <v>41428</v>
      </c>
      <c r="I686">
        <v>54</v>
      </c>
      <c r="J686">
        <v>0</v>
      </c>
      <c r="K686" t="s">
        <v>30</v>
      </c>
      <c r="L686">
        <v>6</v>
      </c>
      <c r="M686">
        <f>2021-MasterData4[[#This Row],[Year_Birth]]</f>
        <v>66</v>
      </c>
      <c r="N686" s="10">
        <v>390</v>
      </c>
      <c r="O686" s="10">
        <v>323</v>
      </c>
      <c r="P686" s="10">
        <v>104</v>
      </c>
      <c r="Q686" s="10">
        <v>22</v>
      </c>
      <c r="R686" s="10">
        <v>35</v>
      </c>
      <c r="S686" s="24">
        <f>MasterData4[[#This Row],[Kidhome]]+MasterData4[[#This Row],[Teenhome]]</f>
        <v>0</v>
      </c>
      <c r="T686" s="53">
        <v>8</v>
      </c>
      <c r="U686" s="53">
        <v>6</v>
      </c>
      <c r="V686" s="10">
        <f>SUM(MasterData4[[#This Row],[MntWines]:[MntSweetProducts]])</f>
        <v>874</v>
      </c>
      <c r="W686">
        <v>3</v>
      </c>
    </row>
    <row r="687" spans="1:23" x14ac:dyDescent="0.3">
      <c r="A687">
        <v>3434</v>
      </c>
      <c r="B687">
        <v>1951</v>
      </c>
      <c r="C687" t="s">
        <v>28</v>
      </c>
      <c r="D687" t="s">
        <v>31</v>
      </c>
      <c r="E687" s="1">
        <v>80872</v>
      </c>
      <c r="F687">
        <v>0</v>
      </c>
      <c r="G687">
        <v>0</v>
      </c>
      <c r="H687" s="3">
        <v>41771</v>
      </c>
      <c r="I687">
        <v>60</v>
      </c>
      <c r="J687">
        <v>0</v>
      </c>
      <c r="K687" t="s">
        <v>30</v>
      </c>
      <c r="L687">
        <v>4</v>
      </c>
      <c r="M687">
        <f>2021-MasterData4[[#This Row],[Year_Birth]]</f>
        <v>70</v>
      </c>
      <c r="N687" s="10">
        <v>483</v>
      </c>
      <c r="O687" s="10">
        <v>567</v>
      </c>
      <c r="P687" s="10">
        <v>94</v>
      </c>
      <c r="Q687" s="10">
        <v>72</v>
      </c>
      <c r="R687" s="10">
        <v>12</v>
      </c>
      <c r="S687" s="24">
        <f>MasterData4[[#This Row],[Kidhome]]+MasterData4[[#This Row],[Teenhome]]</f>
        <v>0</v>
      </c>
      <c r="T687" s="53">
        <v>4</v>
      </c>
      <c r="U687" s="53">
        <v>10</v>
      </c>
      <c r="V687" s="10">
        <f>SUM(MasterData4[[#This Row],[MntWines]:[MntSweetProducts]])</f>
        <v>1228</v>
      </c>
      <c r="W687">
        <v>2</v>
      </c>
    </row>
    <row r="688" spans="1:23" x14ac:dyDescent="0.3">
      <c r="A688">
        <v>3436</v>
      </c>
      <c r="B688">
        <v>1969</v>
      </c>
      <c r="C688" t="s">
        <v>28</v>
      </c>
      <c r="D688" t="s">
        <v>33</v>
      </c>
      <c r="E688" s="1">
        <v>14045</v>
      </c>
      <c r="F688">
        <v>1</v>
      </c>
      <c r="G688">
        <v>0</v>
      </c>
      <c r="H688" s="3">
        <v>41665</v>
      </c>
      <c r="I688">
        <v>24</v>
      </c>
      <c r="J688">
        <v>0</v>
      </c>
      <c r="K688" t="s">
        <v>30</v>
      </c>
      <c r="L688">
        <v>1</v>
      </c>
      <c r="M688">
        <f>2021-MasterData4[[#This Row],[Year_Birth]]</f>
        <v>52</v>
      </c>
      <c r="N688" s="10">
        <v>11</v>
      </c>
      <c r="O688" s="10">
        <v>5</v>
      </c>
      <c r="P688" s="10">
        <v>2</v>
      </c>
      <c r="Q688" s="10">
        <v>0</v>
      </c>
      <c r="R688" s="10">
        <v>1</v>
      </c>
      <c r="S688" s="24">
        <f>MasterData4[[#This Row],[Kidhome]]+MasterData4[[#This Row],[Teenhome]]</f>
        <v>1</v>
      </c>
      <c r="T688" s="53">
        <v>0</v>
      </c>
      <c r="U688" s="53">
        <v>3</v>
      </c>
      <c r="V688" s="10">
        <f>SUM(MasterData4[[#This Row],[MntWines]:[MntSweetProducts]])</f>
        <v>19</v>
      </c>
      <c r="W688">
        <v>2</v>
      </c>
    </row>
    <row r="689" spans="1:23" x14ac:dyDescent="0.3">
      <c r="A689">
        <v>3439</v>
      </c>
      <c r="B689">
        <v>1972</v>
      </c>
      <c r="C689" t="s">
        <v>28</v>
      </c>
      <c r="D689" t="s">
        <v>33</v>
      </c>
      <c r="E689" s="1">
        <v>56721</v>
      </c>
      <c r="F689">
        <v>1</v>
      </c>
      <c r="G689">
        <v>1</v>
      </c>
      <c r="H689" s="3">
        <v>41213</v>
      </c>
      <c r="I689">
        <v>64</v>
      </c>
      <c r="J689">
        <v>0</v>
      </c>
      <c r="K689" t="s">
        <v>30</v>
      </c>
      <c r="L689">
        <v>4</v>
      </c>
      <c r="M689">
        <f>2021-MasterData4[[#This Row],[Year_Birth]]</f>
        <v>49</v>
      </c>
      <c r="N689" s="10">
        <v>157</v>
      </c>
      <c r="O689" s="10">
        <v>39</v>
      </c>
      <c r="P689" s="10">
        <v>6</v>
      </c>
      <c r="Q689" s="10">
        <v>6</v>
      </c>
      <c r="R689" s="10">
        <v>13</v>
      </c>
      <c r="S689" s="24">
        <f>MasterData4[[#This Row],[Kidhome]]+MasterData4[[#This Row],[Teenhome]]</f>
        <v>2</v>
      </c>
      <c r="T689" s="53">
        <v>1</v>
      </c>
      <c r="U689" s="53">
        <v>5</v>
      </c>
      <c r="V689" s="10">
        <f>SUM(MasterData4[[#This Row],[MntWines]:[MntSweetProducts]])</f>
        <v>221</v>
      </c>
      <c r="W689">
        <v>2</v>
      </c>
    </row>
    <row r="690" spans="1:23" x14ac:dyDescent="0.3">
      <c r="A690">
        <v>3445</v>
      </c>
      <c r="B690">
        <v>1956</v>
      </c>
      <c r="C690" t="s">
        <v>28</v>
      </c>
      <c r="D690" t="s">
        <v>31</v>
      </c>
      <c r="E690" s="1">
        <v>60714</v>
      </c>
      <c r="F690">
        <v>0</v>
      </c>
      <c r="G690">
        <v>0</v>
      </c>
      <c r="H690" s="3">
        <v>41291</v>
      </c>
      <c r="I690">
        <v>56</v>
      </c>
      <c r="J690">
        <v>0</v>
      </c>
      <c r="K690" t="s">
        <v>43</v>
      </c>
      <c r="L690">
        <v>7</v>
      </c>
      <c r="M690">
        <f>2021-MasterData4[[#This Row],[Year_Birth]]</f>
        <v>65</v>
      </c>
      <c r="N690" s="10">
        <v>216</v>
      </c>
      <c r="O690" s="10">
        <v>224</v>
      </c>
      <c r="P690" s="10">
        <v>101</v>
      </c>
      <c r="Q690" s="10">
        <v>162</v>
      </c>
      <c r="R690" s="10">
        <v>92</v>
      </c>
      <c r="S690" s="24">
        <f>MasterData4[[#This Row],[Kidhome]]+MasterData4[[#This Row],[Teenhome]]</f>
        <v>0</v>
      </c>
      <c r="T690" s="53">
        <v>4</v>
      </c>
      <c r="U690" s="53">
        <v>10</v>
      </c>
      <c r="V690" s="10">
        <f>SUM(MasterData4[[#This Row],[MntWines]:[MntSweetProducts]])</f>
        <v>795</v>
      </c>
      <c r="W690">
        <v>2</v>
      </c>
    </row>
    <row r="691" spans="1:23" x14ac:dyDescent="0.3">
      <c r="A691">
        <v>3463</v>
      </c>
      <c r="B691">
        <v>1975</v>
      </c>
      <c r="C691" t="s">
        <v>37</v>
      </c>
      <c r="D691" t="s">
        <v>33</v>
      </c>
      <c r="E691" s="1">
        <v>69283</v>
      </c>
      <c r="F691">
        <v>0</v>
      </c>
      <c r="G691">
        <v>1</v>
      </c>
      <c r="H691" s="3">
        <v>41804</v>
      </c>
      <c r="I691">
        <v>41</v>
      </c>
      <c r="J691">
        <v>0</v>
      </c>
      <c r="K691" t="s">
        <v>40</v>
      </c>
      <c r="L691">
        <v>7</v>
      </c>
      <c r="M691">
        <f>2021-MasterData4[[#This Row],[Year_Birth]]</f>
        <v>46</v>
      </c>
      <c r="N691" s="10">
        <v>674</v>
      </c>
      <c r="O691" s="10">
        <v>134</v>
      </c>
      <c r="P691" s="10">
        <v>0</v>
      </c>
      <c r="Q691" s="10">
        <v>62</v>
      </c>
      <c r="R691" s="10">
        <v>26</v>
      </c>
      <c r="S691" s="24">
        <f>MasterData4[[#This Row],[Kidhome]]+MasterData4[[#This Row],[Teenhome]]</f>
        <v>1</v>
      </c>
      <c r="T691" s="53">
        <v>3</v>
      </c>
      <c r="U691" s="53">
        <v>13</v>
      </c>
      <c r="V691" s="10">
        <f>SUM(MasterData4[[#This Row],[MntWines]:[MntSweetProducts]])</f>
        <v>896</v>
      </c>
      <c r="W691">
        <v>5</v>
      </c>
    </row>
    <row r="692" spans="1:23" x14ac:dyDescent="0.3">
      <c r="A692">
        <v>3469</v>
      </c>
      <c r="B692">
        <v>1977</v>
      </c>
      <c r="C692" t="s">
        <v>37</v>
      </c>
      <c r="D692" t="s">
        <v>29</v>
      </c>
      <c r="E692" s="1">
        <v>34487</v>
      </c>
      <c r="F692">
        <v>1</v>
      </c>
      <c r="G692">
        <v>1</v>
      </c>
      <c r="H692" s="3">
        <v>41158</v>
      </c>
      <c r="I692">
        <v>94</v>
      </c>
      <c r="J692">
        <v>0</v>
      </c>
      <c r="K692" t="s">
        <v>30</v>
      </c>
      <c r="L692">
        <v>3</v>
      </c>
      <c r="M692">
        <f>2021-MasterData4[[#This Row],[Year_Birth]]</f>
        <v>44</v>
      </c>
      <c r="N692" s="10">
        <v>19</v>
      </c>
      <c r="O692" s="10">
        <v>33</v>
      </c>
      <c r="P692" s="10">
        <v>24</v>
      </c>
      <c r="Q692" s="10">
        <v>18</v>
      </c>
      <c r="R692" s="10">
        <v>1</v>
      </c>
      <c r="S692" s="24">
        <f>MasterData4[[#This Row],[Kidhome]]+MasterData4[[#This Row],[Teenhome]]</f>
        <v>2</v>
      </c>
      <c r="T692" s="53">
        <v>0</v>
      </c>
      <c r="U692" s="53">
        <v>3</v>
      </c>
      <c r="V692" s="10">
        <f>SUM(MasterData4[[#This Row],[MntWines]:[MntSweetProducts]])</f>
        <v>95</v>
      </c>
      <c r="W692">
        <v>5</v>
      </c>
    </row>
    <row r="693" spans="1:23" x14ac:dyDescent="0.3">
      <c r="A693">
        <v>3478</v>
      </c>
      <c r="B693">
        <v>1971</v>
      </c>
      <c r="C693" t="s">
        <v>37</v>
      </c>
      <c r="D693" t="s">
        <v>33</v>
      </c>
      <c r="E693" s="1">
        <v>60585</v>
      </c>
      <c r="F693">
        <v>1</v>
      </c>
      <c r="G693">
        <v>1</v>
      </c>
      <c r="H693" s="3">
        <v>41449</v>
      </c>
      <c r="I693">
        <v>17</v>
      </c>
      <c r="J693">
        <v>0</v>
      </c>
      <c r="K693" t="s">
        <v>32</v>
      </c>
      <c r="L693">
        <v>7</v>
      </c>
      <c r="M693">
        <f>2021-MasterData4[[#This Row],[Year_Birth]]</f>
        <v>50</v>
      </c>
      <c r="N693" s="10">
        <v>267</v>
      </c>
      <c r="O693" s="10">
        <v>309</v>
      </c>
      <c r="P693" s="10">
        <v>55</v>
      </c>
      <c r="Q693" s="10">
        <v>42</v>
      </c>
      <c r="R693" s="10">
        <v>42</v>
      </c>
      <c r="S693" s="24">
        <f>MasterData4[[#This Row],[Kidhome]]+MasterData4[[#This Row],[Teenhome]]</f>
        <v>2</v>
      </c>
      <c r="T693" s="53">
        <v>4</v>
      </c>
      <c r="U693" s="53">
        <v>9</v>
      </c>
      <c r="V693" s="10">
        <f>SUM(MasterData4[[#This Row],[MntWines]:[MntSweetProducts]])</f>
        <v>715</v>
      </c>
      <c r="W693">
        <v>5</v>
      </c>
    </row>
    <row r="694" spans="1:23" x14ac:dyDescent="0.3">
      <c r="A694">
        <v>3479</v>
      </c>
      <c r="B694">
        <v>1950</v>
      </c>
      <c r="C694" t="s">
        <v>28</v>
      </c>
      <c r="D694" t="s">
        <v>31</v>
      </c>
      <c r="E694" s="1">
        <v>16813</v>
      </c>
      <c r="F694">
        <v>0</v>
      </c>
      <c r="G694">
        <v>0</v>
      </c>
      <c r="H694" s="3">
        <v>41474</v>
      </c>
      <c r="I694">
        <v>49</v>
      </c>
      <c r="J694">
        <v>0</v>
      </c>
      <c r="K694" t="s">
        <v>32</v>
      </c>
      <c r="L694">
        <v>2</v>
      </c>
      <c r="M694">
        <f>2021-MasterData4[[#This Row],[Year_Birth]]</f>
        <v>71</v>
      </c>
      <c r="N694" s="10">
        <v>4</v>
      </c>
      <c r="O694" s="10">
        <v>11</v>
      </c>
      <c r="P694" s="10">
        <v>12</v>
      </c>
      <c r="Q694" s="10">
        <v>8</v>
      </c>
      <c r="R694" s="10">
        <v>2</v>
      </c>
      <c r="S694" s="24">
        <f>MasterData4[[#This Row],[Kidhome]]+MasterData4[[#This Row],[Teenhome]]</f>
        <v>0</v>
      </c>
      <c r="T694" s="53">
        <v>0</v>
      </c>
      <c r="U694" s="53">
        <v>3</v>
      </c>
      <c r="V694" s="10">
        <f>SUM(MasterData4[[#This Row],[MntWines]:[MntSweetProducts]])</f>
        <v>37</v>
      </c>
      <c r="W694">
        <v>2</v>
      </c>
    </row>
    <row r="695" spans="1:23" x14ac:dyDescent="0.3">
      <c r="A695">
        <v>3483</v>
      </c>
      <c r="B695">
        <v>1958</v>
      </c>
      <c r="C695" t="s">
        <v>28</v>
      </c>
      <c r="D695" t="s">
        <v>33</v>
      </c>
      <c r="E695" s="1">
        <v>48192</v>
      </c>
      <c r="F695">
        <v>0</v>
      </c>
      <c r="G695">
        <v>0</v>
      </c>
      <c r="H695" s="3">
        <v>41370</v>
      </c>
      <c r="I695">
        <v>76</v>
      </c>
      <c r="J695">
        <v>0</v>
      </c>
      <c r="K695" t="s">
        <v>32</v>
      </c>
      <c r="L695">
        <v>2</v>
      </c>
      <c r="M695">
        <f>2021-MasterData4[[#This Row],[Year_Birth]]</f>
        <v>63</v>
      </c>
      <c r="N695" s="10">
        <v>1039</v>
      </c>
      <c r="O695" s="10">
        <v>204</v>
      </c>
      <c r="P695" s="10">
        <v>153</v>
      </c>
      <c r="Q695" s="10">
        <v>43</v>
      </c>
      <c r="R695" s="10">
        <v>58</v>
      </c>
      <c r="S695" s="24">
        <f>MasterData4[[#This Row],[Kidhome]]+MasterData4[[#This Row],[Teenhome]]</f>
        <v>0</v>
      </c>
      <c r="T695" s="53">
        <v>8</v>
      </c>
      <c r="U695" s="53">
        <v>12</v>
      </c>
      <c r="V695" s="10">
        <f>SUM(MasterData4[[#This Row],[MntWines]:[MntSweetProducts]])</f>
        <v>1497</v>
      </c>
      <c r="W695">
        <v>2</v>
      </c>
    </row>
    <row r="696" spans="1:23" x14ac:dyDescent="0.3">
      <c r="A696">
        <v>3491</v>
      </c>
      <c r="B696">
        <v>1975</v>
      </c>
      <c r="C696" t="s">
        <v>28</v>
      </c>
      <c r="D696" t="s">
        <v>35</v>
      </c>
      <c r="E696" s="1">
        <v>55914</v>
      </c>
      <c r="F696">
        <v>0</v>
      </c>
      <c r="G696">
        <v>1</v>
      </c>
      <c r="H696" s="3">
        <v>41393</v>
      </c>
      <c r="I696">
        <v>32</v>
      </c>
      <c r="J696">
        <v>0</v>
      </c>
      <c r="K696" t="s">
        <v>34</v>
      </c>
      <c r="L696">
        <v>11</v>
      </c>
      <c r="M696">
        <f>2021-MasterData4[[#This Row],[Year_Birth]]</f>
        <v>46</v>
      </c>
      <c r="N696" s="10">
        <v>384</v>
      </c>
      <c r="O696" s="10">
        <v>364</v>
      </c>
      <c r="P696" s="10">
        <v>119</v>
      </c>
      <c r="Q696" s="10">
        <v>60</v>
      </c>
      <c r="R696" s="10">
        <v>101</v>
      </c>
      <c r="S696" s="24">
        <f>MasterData4[[#This Row],[Kidhome]]+MasterData4[[#This Row],[Teenhome]]</f>
        <v>1</v>
      </c>
      <c r="T696" s="53">
        <v>6</v>
      </c>
      <c r="U696" s="53">
        <v>8</v>
      </c>
      <c r="V696" s="10">
        <f>SUM(MasterData4[[#This Row],[MntWines]:[MntSweetProducts]])</f>
        <v>1028</v>
      </c>
      <c r="W696">
        <v>2</v>
      </c>
    </row>
    <row r="697" spans="1:23" x14ac:dyDescent="0.3">
      <c r="A697">
        <v>3498</v>
      </c>
      <c r="B697">
        <v>1976</v>
      </c>
      <c r="C697" t="s">
        <v>37</v>
      </c>
      <c r="D697" t="s">
        <v>33</v>
      </c>
      <c r="E697" s="1">
        <v>55424</v>
      </c>
      <c r="F697">
        <v>0</v>
      </c>
      <c r="G697">
        <v>1</v>
      </c>
      <c r="H697" s="3">
        <v>41238</v>
      </c>
      <c r="I697">
        <v>6</v>
      </c>
      <c r="J697">
        <v>0</v>
      </c>
      <c r="K697" t="s">
        <v>30</v>
      </c>
      <c r="L697">
        <v>7</v>
      </c>
      <c r="M697">
        <f>2021-MasterData4[[#This Row],[Year_Birth]]</f>
        <v>45</v>
      </c>
      <c r="N697" s="10">
        <v>462</v>
      </c>
      <c r="O697" s="10">
        <v>184</v>
      </c>
      <c r="P697" s="10">
        <v>10</v>
      </c>
      <c r="Q697" s="10">
        <v>61</v>
      </c>
      <c r="R697" s="10">
        <v>53</v>
      </c>
      <c r="S697" s="24">
        <f>MasterData4[[#This Row],[Kidhome]]+MasterData4[[#This Row],[Teenhome]]</f>
        <v>1</v>
      </c>
      <c r="T697" s="53">
        <v>5</v>
      </c>
      <c r="U697" s="53">
        <v>9</v>
      </c>
      <c r="V697" s="10">
        <f>SUM(MasterData4[[#This Row],[MntWines]:[MntSweetProducts]])</f>
        <v>770</v>
      </c>
      <c r="W697">
        <v>5</v>
      </c>
    </row>
    <row r="698" spans="1:23" x14ac:dyDescent="0.3">
      <c r="A698">
        <v>3503</v>
      </c>
      <c r="B698">
        <v>1950</v>
      </c>
      <c r="C698" t="s">
        <v>28</v>
      </c>
      <c r="D698" t="s">
        <v>29</v>
      </c>
      <c r="E698" s="1">
        <v>82460</v>
      </c>
      <c r="F698">
        <v>0</v>
      </c>
      <c r="G698">
        <v>0</v>
      </c>
      <c r="H698" s="3">
        <v>41610</v>
      </c>
      <c r="I698">
        <v>78</v>
      </c>
      <c r="J698">
        <v>0</v>
      </c>
      <c r="K698" t="s">
        <v>43</v>
      </c>
      <c r="L698">
        <v>5</v>
      </c>
      <c r="M698">
        <f>2021-MasterData4[[#This Row],[Year_Birth]]</f>
        <v>71</v>
      </c>
      <c r="N698" s="10">
        <v>255</v>
      </c>
      <c r="O698" s="10">
        <v>573</v>
      </c>
      <c r="P698" s="10">
        <v>52</v>
      </c>
      <c r="Q698" s="10">
        <v>47</v>
      </c>
      <c r="R698" s="10">
        <v>32</v>
      </c>
      <c r="S698" s="24">
        <f>MasterData4[[#This Row],[Kidhome]]+MasterData4[[#This Row],[Teenhome]]</f>
        <v>0</v>
      </c>
      <c r="T698" s="53">
        <v>3</v>
      </c>
      <c r="U698" s="53">
        <v>6</v>
      </c>
      <c r="V698" s="10">
        <f>SUM(MasterData4[[#This Row],[MntWines]:[MntSweetProducts]])</f>
        <v>959</v>
      </c>
      <c r="W698">
        <v>2</v>
      </c>
    </row>
    <row r="699" spans="1:23" x14ac:dyDescent="0.3">
      <c r="A699">
        <v>3507</v>
      </c>
      <c r="B699">
        <v>1970</v>
      </c>
      <c r="C699" t="s">
        <v>28</v>
      </c>
      <c r="D699" t="s">
        <v>31</v>
      </c>
      <c r="E699" s="1">
        <v>76467</v>
      </c>
      <c r="F699">
        <v>1</v>
      </c>
      <c r="G699">
        <v>0</v>
      </c>
      <c r="H699" s="3">
        <v>41138</v>
      </c>
      <c r="I699">
        <v>44</v>
      </c>
      <c r="J699">
        <v>0</v>
      </c>
      <c r="K699" t="s">
        <v>34</v>
      </c>
      <c r="L699">
        <v>2</v>
      </c>
      <c r="M699">
        <f>2021-MasterData4[[#This Row],[Year_Birth]]</f>
        <v>51</v>
      </c>
      <c r="N699" s="10">
        <v>676</v>
      </c>
      <c r="O699" s="10">
        <v>426</v>
      </c>
      <c r="P699" s="10">
        <v>210</v>
      </c>
      <c r="Q699" s="10">
        <v>161</v>
      </c>
      <c r="R699" s="10">
        <v>44</v>
      </c>
      <c r="S699" s="24">
        <f>MasterData4[[#This Row],[Kidhome]]+MasterData4[[#This Row],[Teenhome]]</f>
        <v>1</v>
      </c>
      <c r="T699" s="53">
        <v>5</v>
      </c>
      <c r="U699" s="53">
        <v>5</v>
      </c>
      <c r="V699" s="10">
        <f>SUM(MasterData4[[#This Row],[MntWines]:[MntSweetProducts]])</f>
        <v>1517</v>
      </c>
      <c r="W699">
        <v>2</v>
      </c>
    </row>
    <row r="700" spans="1:23" x14ac:dyDescent="0.3">
      <c r="A700">
        <v>3515</v>
      </c>
      <c r="B700">
        <v>1952</v>
      </c>
      <c r="C700" t="s">
        <v>28</v>
      </c>
      <c r="D700" t="s">
        <v>31</v>
      </c>
      <c r="E700" s="1">
        <v>62307</v>
      </c>
      <c r="F700">
        <v>0</v>
      </c>
      <c r="G700">
        <v>1</v>
      </c>
      <c r="H700" s="3">
        <v>41687</v>
      </c>
      <c r="I700">
        <v>94</v>
      </c>
      <c r="J700">
        <v>0</v>
      </c>
      <c r="K700" t="s">
        <v>30</v>
      </c>
      <c r="L700">
        <v>4</v>
      </c>
      <c r="M700">
        <f>2021-MasterData4[[#This Row],[Year_Birth]]</f>
        <v>69</v>
      </c>
      <c r="N700" s="10">
        <v>87</v>
      </c>
      <c r="O700" s="10">
        <v>34</v>
      </c>
      <c r="P700" s="10">
        <v>10</v>
      </c>
      <c r="Q700" s="10">
        <v>13</v>
      </c>
      <c r="R700" s="10">
        <v>6</v>
      </c>
      <c r="S700" s="24">
        <f>MasterData4[[#This Row],[Kidhome]]+MasterData4[[#This Row],[Teenhome]]</f>
        <v>1</v>
      </c>
      <c r="T700" s="53">
        <v>0</v>
      </c>
      <c r="U700" s="53">
        <v>4</v>
      </c>
      <c r="V700" s="10">
        <f>SUM(MasterData4[[#This Row],[MntWines]:[MntSweetProducts]])</f>
        <v>150</v>
      </c>
      <c r="W700">
        <v>2</v>
      </c>
    </row>
    <row r="701" spans="1:23" x14ac:dyDescent="0.3">
      <c r="A701">
        <v>3517</v>
      </c>
      <c r="B701">
        <v>1952</v>
      </c>
      <c r="C701" t="s">
        <v>28</v>
      </c>
      <c r="D701" t="s">
        <v>31</v>
      </c>
      <c r="E701" s="1">
        <v>40887</v>
      </c>
      <c r="F701">
        <v>1</v>
      </c>
      <c r="G701">
        <v>1</v>
      </c>
      <c r="H701" s="3">
        <v>41400</v>
      </c>
      <c r="I701">
        <v>32</v>
      </c>
      <c r="J701">
        <v>0</v>
      </c>
      <c r="K701" t="s">
        <v>30</v>
      </c>
      <c r="L701">
        <v>3</v>
      </c>
      <c r="M701">
        <f>2021-MasterData4[[#This Row],[Year_Birth]]</f>
        <v>69</v>
      </c>
      <c r="N701" s="10">
        <v>50</v>
      </c>
      <c r="O701" s="10">
        <v>44</v>
      </c>
      <c r="P701" s="10">
        <v>10</v>
      </c>
      <c r="Q701" s="10">
        <v>4</v>
      </c>
      <c r="R701" s="10">
        <v>10</v>
      </c>
      <c r="S701" s="24">
        <f>MasterData4[[#This Row],[Kidhome]]+MasterData4[[#This Row],[Teenhome]]</f>
        <v>2</v>
      </c>
      <c r="T701" s="53">
        <v>1</v>
      </c>
      <c r="U701" s="53">
        <v>3</v>
      </c>
      <c r="V701" s="10">
        <f>SUM(MasterData4[[#This Row],[MntWines]:[MntSweetProducts]])</f>
        <v>118</v>
      </c>
      <c r="W701">
        <v>2</v>
      </c>
    </row>
    <row r="702" spans="1:23" x14ac:dyDescent="0.3">
      <c r="A702">
        <v>3518</v>
      </c>
      <c r="B702">
        <v>1983</v>
      </c>
      <c r="C702" t="s">
        <v>28</v>
      </c>
      <c r="D702" t="s">
        <v>33</v>
      </c>
      <c r="E702" s="1">
        <v>25271</v>
      </c>
      <c r="F702">
        <v>1</v>
      </c>
      <c r="G702">
        <v>0</v>
      </c>
      <c r="H702" s="3">
        <v>41248</v>
      </c>
      <c r="I702">
        <v>45</v>
      </c>
      <c r="J702">
        <v>0</v>
      </c>
      <c r="K702" t="s">
        <v>40</v>
      </c>
      <c r="L702">
        <v>1</v>
      </c>
      <c r="M702">
        <f>2021-MasterData4[[#This Row],[Year_Birth]]</f>
        <v>38</v>
      </c>
      <c r="N702" s="10">
        <v>10</v>
      </c>
      <c r="O702" s="10">
        <v>18</v>
      </c>
      <c r="P702" s="10">
        <v>10</v>
      </c>
      <c r="Q702" s="10">
        <v>1</v>
      </c>
      <c r="R702" s="10">
        <v>4</v>
      </c>
      <c r="S702" s="24">
        <f>MasterData4[[#This Row],[Kidhome]]+MasterData4[[#This Row],[Teenhome]]</f>
        <v>1</v>
      </c>
      <c r="T702" s="53">
        <v>1</v>
      </c>
      <c r="U702" s="53">
        <v>2</v>
      </c>
      <c r="V702" s="10">
        <f>SUM(MasterData4[[#This Row],[MntWines]:[MntSweetProducts]])</f>
        <v>43</v>
      </c>
      <c r="W702">
        <v>2</v>
      </c>
    </row>
    <row r="703" spans="1:23" x14ac:dyDescent="0.3">
      <c r="A703">
        <v>3520</v>
      </c>
      <c r="B703">
        <v>1990</v>
      </c>
      <c r="C703" t="s">
        <v>41</v>
      </c>
      <c r="D703" t="s">
        <v>31</v>
      </c>
      <c r="E703" s="1">
        <v>91172</v>
      </c>
      <c r="F703">
        <v>0</v>
      </c>
      <c r="G703">
        <v>0</v>
      </c>
      <c r="H703" s="3">
        <v>41360</v>
      </c>
      <c r="I703">
        <v>94</v>
      </c>
      <c r="J703">
        <v>0</v>
      </c>
      <c r="K703" t="s">
        <v>32</v>
      </c>
      <c r="L703">
        <v>4</v>
      </c>
      <c r="M703">
        <f>2021-MasterData4[[#This Row],[Year_Birth]]</f>
        <v>31</v>
      </c>
      <c r="N703" s="10">
        <v>162</v>
      </c>
      <c r="O703" s="10">
        <v>818</v>
      </c>
      <c r="P703" s="10">
        <v>0</v>
      </c>
      <c r="Q703" s="10">
        <v>28</v>
      </c>
      <c r="R703" s="10">
        <v>28</v>
      </c>
      <c r="S703" s="24">
        <f>MasterData4[[#This Row],[Kidhome]]+MasterData4[[#This Row],[Teenhome]]</f>
        <v>0</v>
      </c>
      <c r="T703" s="53">
        <v>3</v>
      </c>
      <c r="U703" s="53">
        <v>7</v>
      </c>
      <c r="V703" s="10">
        <f>SUM(MasterData4[[#This Row],[MntWines]:[MntSweetProducts]])</f>
        <v>1036</v>
      </c>
      <c r="W703">
        <v>4</v>
      </c>
    </row>
    <row r="704" spans="1:23" x14ac:dyDescent="0.3">
      <c r="A704">
        <v>3523</v>
      </c>
      <c r="B704">
        <v>1962</v>
      </c>
      <c r="C704" t="s">
        <v>28</v>
      </c>
      <c r="D704" t="s">
        <v>35</v>
      </c>
      <c r="E704" s="1">
        <v>75072</v>
      </c>
      <c r="F704">
        <v>0</v>
      </c>
      <c r="G704">
        <v>1</v>
      </c>
      <c r="H704" s="3">
        <v>41297</v>
      </c>
      <c r="I704">
        <v>83</v>
      </c>
      <c r="J704">
        <v>0</v>
      </c>
      <c r="K704" t="s">
        <v>30</v>
      </c>
      <c r="L704">
        <v>5</v>
      </c>
      <c r="M704">
        <f>2021-MasterData4[[#This Row],[Year_Birth]]</f>
        <v>59</v>
      </c>
      <c r="N704" s="10">
        <v>583</v>
      </c>
      <c r="O704" s="10">
        <v>309</v>
      </c>
      <c r="P704" s="10">
        <v>0</v>
      </c>
      <c r="Q704" s="10">
        <v>34</v>
      </c>
      <c r="R704" s="10">
        <v>22</v>
      </c>
      <c r="S704" s="24">
        <f>MasterData4[[#This Row],[Kidhome]]+MasterData4[[#This Row],[Teenhome]]</f>
        <v>1</v>
      </c>
      <c r="T704" s="53">
        <v>4</v>
      </c>
      <c r="U704" s="53">
        <v>8</v>
      </c>
      <c r="V704" s="10">
        <f>SUM(MasterData4[[#This Row],[MntWines]:[MntSweetProducts]])</f>
        <v>948</v>
      </c>
      <c r="W704">
        <v>2</v>
      </c>
    </row>
    <row r="705" spans="1:23" x14ac:dyDescent="0.3">
      <c r="A705">
        <v>3524</v>
      </c>
      <c r="B705">
        <v>1971</v>
      </c>
      <c r="C705" t="s">
        <v>41</v>
      </c>
      <c r="D705" t="s">
        <v>31</v>
      </c>
      <c r="E705" s="1">
        <v>39763</v>
      </c>
      <c r="F705">
        <v>1</v>
      </c>
      <c r="G705">
        <v>0</v>
      </c>
      <c r="H705" s="3">
        <v>41490</v>
      </c>
      <c r="I705">
        <v>9</v>
      </c>
      <c r="J705">
        <v>0</v>
      </c>
      <c r="K705" t="s">
        <v>30</v>
      </c>
      <c r="L705">
        <v>5</v>
      </c>
      <c r="M705">
        <f>2021-MasterData4[[#This Row],[Year_Birth]]</f>
        <v>50</v>
      </c>
      <c r="N705" s="10">
        <v>80</v>
      </c>
      <c r="O705" s="10">
        <v>60</v>
      </c>
      <c r="P705" s="10">
        <v>4</v>
      </c>
      <c r="Q705" s="10">
        <v>1</v>
      </c>
      <c r="R705" s="10">
        <v>6</v>
      </c>
      <c r="S705" s="24">
        <f>MasterData4[[#This Row],[Kidhome]]+MasterData4[[#This Row],[Teenhome]]</f>
        <v>1</v>
      </c>
      <c r="T705" s="53">
        <v>1</v>
      </c>
      <c r="U705" s="53">
        <v>2</v>
      </c>
      <c r="V705" s="10">
        <f>SUM(MasterData4[[#This Row],[MntWines]:[MntSweetProducts]])</f>
        <v>151</v>
      </c>
      <c r="W705">
        <v>4</v>
      </c>
    </row>
    <row r="706" spans="1:23" x14ac:dyDescent="0.3">
      <c r="A706">
        <v>3525</v>
      </c>
      <c r="B706">
        <v>1970</v>
      </c>
      <c r="C706" t="s">
        <v>28</v>
      </c>
      <c r="D706" t="s">
        <v>35</v>
      </c>
      <c r="E706" s="1">
        <v>38200</v>
      </c>
      <c r="F706">
        <v>1</v>
      </c>
      <c r="G706">
        <v>1</v>
      </c>
      <c r="H706" s="3">
        <v>41250</v>
      </c>
      <c r="I706">
        <v>19</v>
      </c>
      <c r="J706">
        <v>0</v>
      </c>
      <c r="K706" t="s">
        <v>30</v>
      </c>
      <c r="L706">
        <v>1</v>
      </c>
      <c r="M706">
        <f>2021-MasterData4[[#This Row],[Year_Birth]]</f>
        <v>51</v>
      </c>
      <c r="N706" s="10">
        <v>12</v>
      </c>
      <c r="O706" s="10">
        <v>4</v>
      </c>
      <c r="P706" s="10">
        <v>0</v>
      </c>
      <c r="Q706" s="10">
        <v>0</v>
      </c>
      <c r="R706" s="10">
        <v>0</v>
      </c>
      <c r="S706" s="24">
        <f>MasterData4[[#This Row],[Kidhome]]+MasterData4[[#This Row],[Teenhome]]</f>
        <v>2</v>
      </c>
      <c r="T706" s="53">
        <v>0</v>
      </c>
      <c r="U706" s="53">
        <v>2</v>
      </c>
      <c r="V706" s="10">
        <f>SUM(MasterData4[[#This Row],[MntWines]:[MntSweetProducts]])</f>
        <v>16</v>
      </c>
      <c r="W706">
        <v>2</v>
      </c>
    </row>
    <row r="707" spans="1:23" x14ac:dyDescent="0.3">
      <c r="A707">
        <v>3526</v>
      </c>
      <c r="B707">
        <v>1968</v>
      </c>
      <c r="C707" t="s">
        <v>37</v>
      </c>
      <c r="D707" t="s">
        <v>33</v>
      </c>
      <c r="E707" s="1">
        <v>38443</v>
      </c>
      <c r="F707">
        <v>1</v>
      </c>
      <c r="G707">
        <v>1</v>
      </c>
      <c r="H707" s="3">
        <v>41666</v>
      </c>
      <c r="I707">
        <v>58</v>
      </c>
      <c r="J707">
        <v>0</v>
      </c>
      <c r="K707" t="s">
        <v>30</v>
      </c>
      <c r="L707">
        <v>1</v>
      </c>
      <c r="M707">
        <f>2021-MasterData4[[#This Row],[Year_Birth]]</f>
        <v>53</v>
      </c>
      <c r="N707" s="10">
        <v>32</v>
      </c>
      <c r="O707" s="10">
        <v>5</v>
      </c>
      <c r="P707" s="10">
        <v>0</v>
      </c>
      <c r="Q707" s="10">
        <v>0</v>
      </c>
      <c r="R707" s="10">
        <v>0</v>
      </c>
      <c r="S707" s="24">
        <f>MasterData4[[#This Row],[Kidhome]]+MasterData4[[#This Row],[Teenhome]]</f>
        <v>2</v>
      </c>
      <c r="T707" s="53">
        <v>0</v>
      </c>
      <c r="U707" s="53">
        <v>3</v>
      </c>
      <c r="V707" s="10">
        <f>SUM(MasterData4[[#This Row],[MntWines]:[MntSweetProducts]])</f>
        <v>37</v>
      </c>
      <c r="W707">
        <v>5</v>
      </c>
    </row>
    <row r="708" spans="1:23" x14ac:dyDescent="0.3">
      <c r="A708">
        <v>3535</v>
      </c>
      <c r="B708">
        <v>1965</v>
      </c>
      <c r="C708" t="s">
        <v>28</v>
      </c>
      <c r="D708" t="s">
        <v>31</v>
      </c>
      <c r="E708" s="1">
        <v>66294</v>
      </c>
      <c r="F708">
        <v>0</v>
      </c>
      <c r="G708">
        <v>0</v>
      </c>
      <c r="H708" s="3">
        <v>41715</v>
      </c>
      <c r="I708">
        <v>68</v>
      </c>
      <c r="J708">
        <v>0</v>
      </c>
      <c r="K708" t="s">
        <v>30</v>
      </c>
      <c r="L708">
        <v>4</v>
      </c>
      <c r="M708">
        <f>2021-MasterData4[[#This Row],[Year_Birth]]</f>
        <v>56</v>
      </c>
      <c r="N708" s="10">
        <v>251</v>
      </c>
      <c r="O708" s="10">
        <v>334</v>
      </c>
      <c r="P708" s="10">
        <v>65</v>
      </c>
      <c r="Q708" s="10">
        <v>108</v>
      </c>
      <c r="R708" s="10">
        <v>92</v>
      </c>
      <c r="S708" s="24">
        <f>MasterData4[[#This Row],[Kidhome]]+MasterData4[[#This Row],[Teenhome]]</f>
        <v>0</v>
      </c>
      <c r="T708" s="53">
        <v>3</v>
      </c>
      <c r="U708" s="53">
        <v>5</v>
      </c>
      <c r="V708" s="10">
        <f>SUM(MasterData4[[#This Row],[MntWines]:[MntSweetProducts]])</f>
        <v>850</v>
      </c>
      <c r="W708">
        <v>2</v>
      </c>
    </row>
    <row r="709" spans="1:23" x14ac:dyDescent="0.3">
      <c r="A709">
        <v>3536</v>
      </c>
      <c r="B709">
        <v>1960</v>
      </c>
      <c r="C709" t="s">
        <v>28</v>
      </c>
      <c r="D709" t="s">
        <v>35</v>
      </c>
      <c r="E709" s="1">
        <v>19740</v>
      </c>
      <c r="F709">
        <v>0</v>
      </c>
      <c r="G709">
        <v>1</v>
      </c>
      <c r="H709" s="3">
        <v>41357</v>
      </c>
      <c r="I709">
        <v>65</v>
      </c>
      <c r="J709">
        <v>0</v>
      </c>
      <c r="K709" t="s">
        <v>40</v>
      </c>
      <c r="L709">
        <v>1</v>
      </c>
      <c r="M709">
        <f>2021-MasterData4[[#This Row],[Year_Birth]]</f>
        <v>61</v>
      </c>
      <c r="N709" s="10">
        <v>7</v>
      </c>
      <c r="O709" s="10">
        <v>3</v>
      </c>
      <c r="P709" s="10">
        <v>10</v>
      </c>
      <c r="Q709" s="10">
        <v>11</v>
      </c>
      <c r="R709" s="10">
        <v>4</v>
      </c>
      <c r="S709" s="24">
        <f>MasterData4[[#This Row],[Kidhome]]+MasterData4[[#This Row],[Teenhome]]</f>
        <v>1</v>
      </c>
      <c r="T709" s="53">
        <v>1</v>
      </c>
      <c r="U709" s="53">
        <v>3</v>
      </c>
      <c r="V709" s="10">
        <f>SUM(MasterData4[[#This Row],[MntWines]:[MntSweetProducts]])</f>
        <v>35</v>
      </c>
      <c r="W709">
        <v>2</v>
      </c>
    </row>
    <row r="710" spans="1:23" x14ac:dyDescent="0.3">
      <c r="A710">
        <v>3537</v>
      </c>
      <c r="B710">
        <v>1981</v>
      </c>
      <c r="C710" t="s">
        <v>28</v>
      </c>
      <c r="D710" t="s">
        <v>35</v>
      </c>
      <c r="E710" s="1">
        <v>31089</v>
      </c>
      <c r="F710">
        <v>1</v>
      </c>
      <c r="G710">
        <v>0</v>
      </c>
      <c r="H710" s="3">
        <v>41138</v>
      </c>
      <c r="I710">
        <v>57</v>
      </c>
      <c r="J710">
        <v>0</v>
      </c>
      <c r="K710" t="s">
        <v>30</v>
      </c>
      <c r="L710">
        <v>3</v>
      </c>
      <c r="M710">
        <f>2021-MasterData4[[#This Row],[Year_Birth]]</f>
        <v>40</v>
      </c>
      <c r="N710" s="10">
        <v>31</v>
      </c>
      <c r="O710" s="10">
        <v>31</v>
      </c>
      <c r="P710" s="10">
        <v>2</v>
      </c>
      <c r="Q710" s="10">
        <v>3</v>
      </c>
      <c r="R710" s="10">
        <v>8</v>
      </c>
      <c r="S710" s="24">
        <f>MasterData4[[#This Row],[Kidhome]]+MasterData4[[#This Row],[Teenhome]]</f>
        <v>1</v>
      </c>
      <c r="T710" s="53">
        <v>0</v>
      </c>
      <c r="U710" s="53">
        <v>4</v>
      </c>
      <c r="V710" s="10">
        <f>SUM(MasterData4[[#This Row],[MntWines]:[MntSweetProducts]])</f>
        <v>75</v>
      </c>
      <c r="W710">
        <v>2</v>
      </c>
    </row>
    <row r="711" spans="1:23" x14ac:dyDescent="0.3">
      <c r="A711">
        <v>3547</v>
      </c>
      <c r="B711">
        <v>1969</v>
      </c>
      <c r="C711" t="s">
        <v>41</v>
      </c>
      <c r="D711" t="s">
        <v>35</v>
      </c>
      <c r="E711" s="1">
        <v>41021</v>
      </c>
      <c r="F711">
        <v>1</v>
      </c>
      <c r="G711">
        <v>0</v>
      </c>
      <c r="H711" s="3">
        <v>41273</v>
      </c>
      <c r="I711">
        <v>12</v>
      </c>
      <c r="J711">
        <v>0</v>
      </c>
      <c r="K711" t="s">
        <v>43</v>
      </c>
      <c r="L711">
        <v>2</v>
      </c>
      <c r="M711">
        <f>2021-MasterData4[[#This Row],[Year_Birth]]</f>
        <v>52</v>
      </c>
      <c r="N711" s="10">
        <v>14</v>
      </c>
      <c r="O711" s="10">
        <v>9</v>
      </c>
      <c r="P711" s="10">
        <v>6</v>
      </c>
      <c r="Q711" s="10">
        <v>7</v>
      </c>
      <c r="R711" s="10">
        <v>16</v>
      </c>
      <c r="S711" s="24">
        <f>MasterData4[[#This Row],[Kidhome]]+MasterData4[[#This Row],[Teenhome]]</f>
        <v>1</v>
      </c>
      <c r="T711" s="53">
        <v>0</v>
      </c>
      <c r="U711" s="53">
        <v>3</v>
      </c>
      <c r="V711" s="10">
        <f>SUM(MasterData4[[#This Row],[MntWines]:[MntSweetProducts]])</f>
        <v>52</v>
      </c>
      <c r="W711">
        <v>4</v>
      </c>
    </row>
    <row r="712" spans="1:23" x14ac:dyDescent="0.3">
      <c r="A712">
        <v>3551</v>
      </c>
      <c r="B712">
        <v>1954</v>
      </c>
      <c r="C712" t="s">
        <v>41</v>
      </c>
      <c r="D712" t="s">
        <v>35</v>
      </c>
      <c r="E712" s="1">
        <v>60033</v>
      </c>
      <c r="F712">
        <v>0</v>
      </c>
      <c r="G712">
        <v>1</v>
      </c>
      <c r="H712" s="3">
        <v>41727</v>
      </c>
      <c r="I712">
        <v>28</v>
      </c>
      <c r="J712">
        <v>0</v>
      </c>
      <c r="K712" t="s">
        <v>30</v>
      </c>
      <c r="L712">
        <v>2</v>
      </c>
      <c r="M712">
        <f>2021-MasterData4[[#This Row],[Year_Birth]]</f>
        <v>67</v>
      </c>
      <c r="N712" s="10">
        <v>62</v>
      </c>
      <c r="O712" s="10">
        <v>57</v>
      </c>
      <c r="P712" s="10">
        <v>19</v>
      </c>
      <c r="Q712" s="10">
        <v>1</v>
      </c>
      <c r="R712" s="10">
        <v>11</v>
      </c>
      <c r="S712" s="24">
        <f>MasterData4[[#This Row],[Kidhome]]+MasterData4[[#This Row],[Teenhome]]</f>
        <v>1</v>
      </c>
      <c r="T712" s="53">
        <v>1</v>
      </c>
      <c r="U712" s="53">
        <v>5</v>
      </c>
      <c r="V712" s="10">
        <f>SUM(MasterData4[[#This Row],[MntWines]:[MntSweetProducts]])</f>
        <v>150</v>
      </c>
      <c r="W712">
        <v>4</v>
      </c>
    </row>
    <row r="713" spans="1:23" x14ac:dyDescent="0.3">
      <c r="A713">
        <v>3559</v>
      </c>
      <c r="B713">
        <v>1988</v>
      </c>
      <c r="C713" t="s">
        <v>38</v>
      </c>
      <c r="D713" t="s">
        <v>33</v>
      </c>
      <c r="E713" s="1">
        <v>16248</v>
      </c>
      <c r="F713">
        <v>1</v>
      </c>
      <c r="G713">
        <v>0</v>
      </c>
      <c r="H713" s="3">
        <v>41769</v>
      </c>
      <c r="I713">
        <v>77</v>
      </c>
      <c r="J713">
        <v>0</v>
      </c>
      <c r="K713" t="s">
        <v>40</v>
      </c>
      <c r="L713">
        <v>2</v>
      </c>
      <c r="M713">
        <f>2021-MasterData4[[#This Row],[Year_Birth]]</f>
        <v>33</v>
      </c>
      <c r="N713" s="10">
        <v>12</v>
      </c>
      <c r="O713" s="10">
        <v>10</v>
      </c>
      <c r="P713" s="10">
        <v>3</v>
      </c>
      <c r="Q713" s="10">
        <v>11</v>
      </c>
      <c r="R713" s="10">
        <v>12</v>
      </c>
      <c r="S713" s="24">
        <f>MasterData4[[#This Row],[Kidhome]]+MasterData4[[#This Row],[Teenhome]]</f>
        <v>1</v>
      </c>
      <c r="T713" s="53">
        <v>1</v>
      </c>
      <c r="U713" s="53">
        <v>3</v>
      </c>
      <c r="V713" s="10">
        <f>SUM(MasterData4[[#This Row],[MntWines]:[MntSweetProducts]])</f>
        <v>48</v>
      </c>
      <c r="W713">
        <v>3</v>
      </c>
    </row>
    <row r="714" spans="1:23" x14ac:dyDescent="0.3">
      <c r="A714">
        <v>3560</v>
      </c>
      <c r="B714">
        <v>1952</v>
      </c>
      <c r="C714" t="s">
        <v>28</v>
      </c>
      <c r="D714" t="s">
        <v>35</v>
      </c>
      <c r="E714" s="1">
        <v>83844</v>
      </c>
      <c r="F714">
        <v>0</v>
      </c>
      <c r="G714">
        <v>0</v>
      </c>
      <c r="H714" s="3">
        <v>41406</v>
      </c>
      <c r="I714">
        <v>57</v>
      </c>
      <c r="J714">
        <v>0</v>
      </c>
      <c r="K714" t="s">
        <v>39</v>
      </c>
      <c r="L714">
        <v>4</v>
      </c>
      <c r="M714">
        <f>2021-MasterData4[[#This Row],[Year_Birth]]</f>
        <v>69</v>
      </c>
      <c r="N714" s="10">
        <v>901</v>
      </c>
      <c r="O714" s="10">
        <v>345</v>
      </c>
      <c r="P714" s="10">
        <v>75</v>
      </c>
      <c r="Q714" s="10">
        <v>31</v>
      </c>
      <c r="R714" s="10">
        <v>31</v>
      </c>
      <c r="S714" s="24">
        <f>MasterData4[[#This Row],[Kidhome]]+MasterData4[[#This Row],[Teenhome]]</f>
        <v>0</v>
      </c>
      <c r="T714" s="53">
        <v>4</v>
      </c>
      <c r="U714" s="53">
        <v>11</v>
      </c>
      <c r="V714" s="10">
        <f>SUM(MasterData4[[#This Row],[MntWines]:[MntSweetProducts]])</f>
        <v>1383</v>
      </c>
      <c r="W714">
        <v>2</v>
      </c>
    </row>
    <row r="715" spans="1:23" x14ac:dyDescent="0.3">
      <c r="A715">
        <v>3565</v>
      </c>
      <c r="B715">
        <v>1955</v>
      </c>
      <c r="C715" t="s">
        <v>41</v>
      </c>
      <c r="D715" t="s">
        <v>33</v>
      </c>
      <c r="E715" s="1">
        <v>38452</v>
      </c>
      <c r="F715">
        <v>1</v>
      </c>
      <c r="G715">
        <v>1</v>
      </c>
      <c r="H715" s="3">
        <v>41728</v>
      </c>
      <c r="I715">
        <v>62</v>
      </c>
      <c r="J715">
        <v>0</v>
      </c>
      <c r="K715" t="s">
        <v>30</v>
      </c>
      <c r="L715">
        <v>3</v>
      </c>
      <c r="M715">
        <f>2021-MasterData4[[#This Row],[Year_Birth]]</f>
        <v>66</v>
      </c>
      <c r="N715" s="10">
        <v>56</v>
      </c>
      <c r="O715" s="10">
        <v>14</v>
      </c>
      <c r="P715" s="10">
        <v>0</v>
      </c>
      <c r="Q715" s="10">
        <v>0</v>
      </c>
      <c r="R715" s="10">
        <v>0</v>
      </c>
      <c r="S715" s="24">
        <f>MasterData4[[#This Row],[Kidhome]]+MasterData4[[#This Row],[Teenhome]]</f>
        <v>2</v>
      </c>
      <c r="T715" s="53">
        <v>0</v>
      </c>
      <c r="U715" s="53">
        <v>3</v>
      </c>
      <c r="V715" s="10">
        <f>SUM(MasterData4[[#This Row],[MntWines]:[MntSweetProducts]])</f>
        <v>70</v>
      </c>
      <c r="W715">
        <v>4</v>
      </c>
    </row>
    <row r="716" spans="1:23" x14ac:dyDescent="0.3">
      <c r="A716">
        <v>3570</v>
      </c>
      <c r="B716">
        <v>1969</v>
      </c>
      <c r="C716" t="s">
        <v>37</v>
      </c>
      <c r="D716" t="s">
        <v>35</v>
      </c>
      <c r="E716" s="1">
        <v>42731</v>
      </c>
      <c r="F716">
        <v>1</v>
      </c>
      <c r="G716">
        <v>0</v>
      </c>
      <c r="H716" s="3">
        <v>41568</v>
      </c>
      <c r="I716">
        <v>64</v>
      </c>
      <c r="J716">
        <v>0</v>
      </c>
      <c r="K716" t="s">
        <v>43</v>
      </c>
      <c r="L716">
        <v>4</v>
      </c>
      <c r="M716">
        <f>2021-MasterData4[[#This Row],[Year_Birth]]</f>
        <v>52</v>
      </c>
      <c r="N716" s="10">
        <v>159</v>
      </c>
      <c r="O716" s="10">
        <v>51</v>
      </c>
      <c r="P716" s="10">
        <v>6</v>
      </c>
      <c r="Q716" s="10">
        <v>2</v>
      </c>
      <c r="R716" s="10">
        <v>2</v>
      </c>
      <c r="S716" s="24">
        <f>MasterData4[[#This Row],[Kidhome]]+MasterData4[[#This Row],[Teenhome]]</f>
        <v>1</v>
      </c>
      <c r="T716" s="53">
        <v>1</v>
      </c>
      <c r="U716" s="53">
        <v>5</v>
      </c>
      <c r="V716" s="10">
        <f>SUM(MasterData4[[#This Row],[MntWines]:[MntSweetProducts]])</f>
        <v>220</v>
      </c>
      <c r="W716">
        <v>5</v>
      </c>
    </row>
    <row r="717" spans="1:23" x14ac:dyDescent="0.3">
      <c r="A717">
        <v>3571</v>
      </c>
      <c r="B717">
        <v>1961</v>
      </c>
      <c r="C717" t="s">
        <v>37</v>
      </c>
      <c r="D717" t="s">
        <v>35</v>
      </c>
      <c r="E717" s="1">
        <v>63342</v>
      </c>
      <c r="F717">
        <v>0</v>
      </c>
      <c r="G717">
        <v>1</v>
      </c>
      <c r="H717" s="3">
        <v>41198</v>
      </c>
      <c r="I717">
        <v>48</v>
      </c>
      <c r="J717">
        <v>0</v>
      </c>
      <c r="K717" t="s">
        <v>30</v>
      </c>
      <c r="L717">
        <v>8</v>
      </c>
      <c r="M717">
        <f>2021-MasterData4[[#This Row],[Year_Birth]]</f>
        <v>60</v>
      </c>
      <c r="N717" s="10">
        <v>918</v>
      </c>
      <c r="O717" s="10">
        <v>118</v>
      </c>
      <c r="P717" s="10">
        <v>13</v>
      </c>
      <c r="Q717" s="10">
        <v>21</v>
      </c>
      <c r="R717" s="10">
        <v>10</v>
      </c>
      <c r="S717" s="24">
        <f>MasterData4[[#This Row],[Kidhome]]+MasterData4[[#This Row],[Teenhome]]</f>
        <v>1</v>
      </c>
      <c r="T717" s="53">
        <v>3</v>
      </c>
      <c r="U717" s="53">
        <v>5</v>
      </c>
      <c r="V717" s="10">
        <f>SUM(MasterData4[[#This Row],[MntWines]:[MntSweetProducts]])</f>
        <v>1080</v>
      </c>
      <c r="W717">
        <v>5</v>
      </c>
    </row>
    <row r="718" spans="1:23" x14ac:dyDescent="0.3">
      <c r="A718">
        <v>3578</v>
      </c>
      <c r="B718">
        <v>1949</v>
      </c>
      <c r="C718" t="s">
        <v>28</v>
      </c>
      <c r="D718" t="s">
        <v>29</v>
      </c>
      <c r="E718" s="1">
        <v>49160</v>
      </c>
      <c r="F718">
        <v>0</v>
      </c>
      <c r="G718">
        <v>1</v>
      </c>
      <c r="H718" s="3">
        <v>41567</v>
      </c>
      <c r="I718">
        <v>29</v>
      </c>
      <c r="J718">
        <v>0</v>
      </c>
      <c r="K718" t="s">
        <v>30</v>
      </c>
      <c r="L718">
        <v>3</v>
      </c>
      <c r="M718">
        <f>2021-MasterData4[[#This Row],[Year_Birth]]</f>
        <v>72</v>
      </c>
      <c r="N718" s="10">
        <v>122</v>
      </c>
      <c r="O718" s="10">
        <v>43</v>
      </c>
      <c r="P718" s="10">
        <v>25</v>
      </c>
      <c r="Q718" s="10">
        <v>21</v>
      </c>
      <c r="R718" s="10">
        <v>10</v>
      </c>
      <c r="S718" s="24">
        <f>MasterData4[[#This Row],[Kidhome]]+MasterData4[[#This Row],[Teenhome]]</f>
        <v>1</v>
      </c>
      <c r="T718" s="53">
        <v>1</v>
      </c>
      <c r="U718" s="53">
        <v>6</v>
      </c>
      <c r="V718" s="10">
        <f>SUM(MasterData4[[#This Row],[MntWines]:[MntSweetProducts]])</f>
        <v>221</v>
      </c>
      <c r="W718">
        <v>2</v>
      </c>
    </row>
    <row r="719" spans="1:23" x14ac:dyDescent="0.3">
      <c r="A719">
        <v>3584</v>
      </c>
      <c r="B719">
        <v>1955</v>
      </c>
      <c r="C719" t="s">
        <v>37</v>
      </c>
      <c r="D719" t="s">
        <v>31</v>
      </c>
      <c r="E719" s="1">
        <v>49667</v>
      </c>
      <c r="F719">
        <v>0</v>
      </c>
      <c r="G719">
        <v>0</v>
      </c>
      <c r="H719" s="3">
        <v>41141</v>
      </c>
      <c r="I719">
        <v>35</v>
      </c>
      <c r="J719">
        <v>0</v>
      </c>
      <c r="K719" t="s">
        <v>32</v>
      </c>
      <c r="L719">
        <v>5</v>
      </c>
      <c r="M719">
        <f>2021-MasterData4[[#This Row],[Year_Birth]]</f>
        <v>66</v>
      </c>
      <c r="N719" s="10">
        <v>1181</v>
      </c>
      <c r="O719" s="10">
        <v>120</v>
      </c>
      <c r="P719" s="10">
        <v>17</v>
      </c>
      <c r="Q719" s="10">
        <v>26</v>
      </c>
      <c r="R719" s="10">
        <v>13</v>
      </c>
      <c r="S719" s="24">
        <f>MasterData4[[#This Row],[Kidhome]]+MasterData4[[#This Row],[Teenhome]]</f>
        <v>0</v>
      </c>
      <c r="T719" s="53">
        <v>10</v>
      </c>
      <c r="U719" s="53">
        <v>5</v>
      </c>
      <c r="V719" s="10">
        <f>SUM(MasterData4[[#This Row],[MntWines]:[MntSweetProducts]])</f>
        <v>1357</v>
      </c>
      <c r="W719">
        <v>5</v>
      </c>
    </row>
    <row r="720" spans="1:23" x14ac:dyDescent="0.3">
      <c r="A720">
        <v>3594</v>
      </c>
      <c r="B720">
        <v>1973</v>
      </c>
      <c r="C720" t="s">
        <v>41</v>
      </c>
      <c r="D720" t="s">
        <v>33</v>
      </c>
      <c r="E720" s="1">
        <v>54108</v>
      </c>
      <c r="F720">
        <v>1</v>
      </c>
      <c r="G720">
        <v>1</v>
      </c>
      <c r="H720" s="3">
        <v>41218</v>
      </c>
      <c r="I720">
        <v>74</v>
      </c>
      <c r="J720">
        <v>0</v>
      </c>
      <c r="K720" t="s">
        <v>32</v>
      </c>
      <c r="L720">
        <v>8</v>
      </c>
      <c r="M720">
        <f>2021-MasterData4[[#This Row],[Year_Birth]]</f>
        <v>48</v>
      </c>
      <c r="N720" s="10">
        <v>539</v>
      </c>
      <c r="O720" s="10">
        <v>91</v>
      </c>
      <c r="P720" s="10">
        <v>8</v>
      </c>
      <c r="Q720" s="10">
        <v>6</v>
      </c>
      <c r="R720" s="10">
        <v>6</v>
      </c>
      <c r="S720" s="24">
        <f>MasterData4[[#This Row],[Kidhome]]+MasterData4[[#This Row],[Teenhome]]</f>
        <v>2</v>
      </c>
      <c r="T720" s="53">
        <v>2</v>
      </c>
      <c r="U720" s="53">
        <v>9</v>
      </c>
      <c r="V720" s="10">
        <f>SUM(MasterData4[[#This Row],[MntWines]:[MntSweetProducts]])</f>
        <v>650</v>
      </c>
      <c r="W720">
        <v>4</v>
      </c>
    </row>
    <row r="721" spans="1:23" x14ac:dyDescent="0.3">
      <c r="A721">
        <v>3595</v>
      </c>
      <c r="B721">
        <v>1963</v>
      </c>
      <c r="C721" t="s">
        <v>28</v>
      </c>
      <c r="D721" t="s">
        <v>35</v>
      </c>
      <c r="E721" s="1">
        <v>77226</v>
      </c>
      <c r="F721">
        <v>0</v>
      </c>
      <c r="G721">
        <v>1</v>
      </c>
      <c r="H721" s="3">
        <v>41698</v>
      </c>
      <c r="I721">
        <v>29</v>
      </c>
      <c r="J721">
        <v>0</v>
      </c>
      <c r="K721" t="s">
        <v>30</v>
      </c>
      <c r="L721">
        <v>6</v>
      </c>
      <c r="M721">
        <f>2021-MasterData4[[#This Row],[Year_Birth]]</f>
        <v>58</v>
      </c>
      <c r="N721" s="10">
        <v>631</v>
      </c>
      <c r="O721" s="10">
        <v>239</v>
      </c>
      <c r="P721" s="10">
        <v>128</v>
      </c>
      <c r="Q721" s="10">
        <v>43</v>
      </c>
      <c r="R721" s="10">
        <v>76</v>
      </c>
      <c r="S721" s="24">
        <f>MasterData4[[#This Row],[Kidhome]]+MasterData4[[#This Row],[Teenhome]]</f>
        <v>1</v>
      </c>
      <c r="T721" s="53">
        <v>8</v>
      </c>
      <c r="U721" s="53">
        <v>12</v>
      </c>
      <c r="V721" s="10">
        <f>SUM(MasterData4[[#This Row],[MntWines]:[MntSweetProducts]])</f>
        <v>1117</v>
      </c>
      <c r="W721">
        <v>2</v>
      </c>
    </row>
    <row r="722" spans="1:23" x14ac:dyDescent="0.3">
      <c r="A722">
        <v>3598</v>
      </c>
      <c r="B722">
        <v>1972</v>
      </c>
      <c r="C722" t="s">
        <v>28</v>
      </c>
      <c r="D722" t="s">
        <v>33</v>
      </c>
      <c r="E722" s="1">
        <v>62710</v>
      </c>
      <c r="F722">
        <v>0</v>
      </c>
      <c r="G722">
        <v>1</v>
      </c>
      <c r="H722" s="3">
        <v>41417</v>
      </c>
      <c r="I722">
        <v>53</v>
      </c>
      <c r="J722">
        <v>0</v>
      </c>
      <c r="K722" t="s">
        <v>30</v>
      </c>
      <c r="L722">
        <v>4</v>
      </c>
      <c r="M722">
        <f>2021-MasterData4[[#This Row],[Year_Birth]]</f>
        <v>49</v>
      </c>
      <c r="N722" s="10">
        <v>441</v>
      </c>
      <c r="O722" s="10">
        <v>83</v>
      </c>
      <c r="P722" s="10">
        <v>7</v>
      </c>
      <c r="Q722" s="10">
        <v>35</v>
      </c>
      <c r="R722" s="10">
        <v>29</v>
      </c>
      <c r="S722" s="24">
        <f>MasterData4[[#This Row],[Kidhome]]+MasterData4[[#This Row],[Teenhome]]</f>
        <v>1</v>
      </c>
      <c r="T722" s="53">
        <v>2</v>
      </c>
      <c r="U722" s="53">
        <v>12</v>
      </c>
      <c r="V722" s="10">
        <f>SUM(MasterData4[[#This Row],[MntWines]:[MntSweetProducts]])</f>
        <v>595</v>
      </c>
      <c r="W722">
        <v>2</v>
      </c>
    </row>
    <row r="723" spans="1:23" x14ac:dyDescent="0.3">
      <c r="A723">
        <v>3599</v>
      </c>
      <c r="B723">
        <v>1970</v>
      </c>
      <c r="C723" t="s">
        <v>28</v>
      </c>
      <c r="D723" t="s">
        <v>33</v>
      </c>
      <c r="E723" s="1">
        <v>63684</v>
      </c>
      <c r="F723">
        <v>0</v>
      </c>
      <c r="G723">
        <v>1</v>
      </c>
      <c r="H723" s="3">
        <v>41239</v>
      </c>
      <c r="I723">
        <v>61</v>
      </c>
      <c r="J723">
        <v>0</v>
      </c>
      <c r="K723" t="s">
        <v>30</v>
      </c>
      <c r="L723">
        <v>8</v>
      </c>
      <c r="M723">
        <f>2021-MasterData4[[#This Row],[Year_Birth]]</f>
        <v>51</v>
      </c>
      <c r="N723" s="10">
        <v>575</v>
      </c>
      <c r="O723" s="10">
        <v>428</v>
      </c>
      <c r="P723" s="10">
        <v>208</v>
      </c>
      <c r="Q723" s="10">
        <v>80</v>
      </c>
      <c r="R723" s="10">
        <v>93</v>
      </c>
      <c r="S723" s="24">
        <f>MasterData4[[#This Row],[Kidhome]]+MasterData4[[#This Row],[Teenhome]]</f>
        <v>1</v>
      </c>
      <c r="T723" s="53">
        <v>4</v>
      </c>
      <c r="U723" s="53">
        <v>8</v>
      </c>
      <c r="V723" s="10">
        <f>SUM(MasterData4[[#This Row],[MntWines]:[MntSweetProducts]])</f>
        <v>1384</v>
      </c>
      <c r="W723">
        <v>2</v>
      </c>
    </row>
    <row r="724" spans="1:23" x14ac:dyDescent="0.3">
      <c r="A724">
        <v>3602</v>
      </c>
      <c r="B724">
        <v>1958</v>
      </c>
      <c r="C724" t="s">
        <v>41</v>
      </c>
      <c r="D724" t="s">
        <v>33</v>
      </c>
      <c r="E724" s="1">
        <v>51412</v>
      </c>
      <c r="F724">
        <v>0</v>
      </c>
      <c r="G724">
        <v>1</v>
      </c>
      <c r="H724" s="3">
        <v>41639</v>
      </c>
      <c r="I724">
        <v>42</v>
      </c>
      <c r="J724">
        <v>0</v>
      </c>
      <c r="K724" t="s">
        <v>30</v>
      </c>
      <c r="L724">
        <v>3</v>
      </c>
      <c r="M724">
        <f>2021-MasterData4[[#This Row],[Year_Birth]]</f>
        <v>63</v>
      </c>
      <c r="N724" s="10">
        <v>140</v>
      </c>
      <c r="O724" s="10">
        <v>29</v>
      </c>
      <c r="P724" s="10">
        <v>4</v>
      </c>
      <c r="Q724" s="10">
        <v>3</v>
      </c>
      <c r="R724" s="10">
        <v>5</v>
      </c>
      <c r="S724" s="24">
        <f>MasterData4[[#This Row],[Kidhome]]+MasterData4[[#This Row],[Teenhome]]</f>
        <v>1</v>
      </c>
      <c r="T724" s="53">
        <v>2</v>
      </c>
      <c r="U724" s="53">
        <v>4</v>
      </c>
      <c r="V724" s="10">
        <f>SUM(MasterData4[[#This Row],[MntWines]:[MntSweetProducts]])</f>
        <v>181</v>
      </c>
      <c r="W724">
        <v>4</v>
      </c>
    </row>
    <row r="725" spans="1:23" x14ac:dyDescent="0.3">
      <c r="A725">
        <v>3619</v>
      </c>
      <c r="B725">
        <v>1960</v>
      </c>
      <c r="C725" t="s">
        <v>38</v>
      </c>
      <c r="D725" t="s">
        <v>29</v>
      </c>
      <c r="E725" s="1">
        <v>87305</v>
      </c>
      <c r="F725">
        <v>0</v>
      </c>
      <c r="G725">
        <v>0</v>
      </c>
      <c r="H725" s="3">
        <v>41175</v>
      </c>
      <c r="I725">
        <v>19</v>
      </c>
      <c r="J725">
        <v>0</v>
      </c>
      <c r="K725" t="s">
        <v>36</v>
      </c>
      <c r="L725">
        <v>5</v>
      </c>
      <c r="M725">
        <f>2021-MasterData4[[#This Row],[Year_Birth]]</f>
        <v>61</v>
      </c>
      <c r="N725" s="10">
        <v>345</v>
      </c>
      <c r="O725" s="10">
        <v>501</v>
      </c>
      <c r="P725" s="10">
        <v>63</v>
      </c>
      <c r="Q725" s="10">
        <v>25</v>
      </c>
      <c r="R725" s="10">
        <v>138</v>
      </c>
      <c r="S725" s="24">
        <f>MasterData4[[#This Row],[Kidhome]]+MasterData4[[#This Row],[Teenhome]]</f>
        <v>0</v>
      </c>
      <c r="T725" s="53">
        <v>3</v>
      </c>
      <c r="U725" s="53">
        <v>8</v>
      </c>
      <c r="V725" s="10">
        <f>SUM(MasterData4[[#This Row],[MntWines]:[MntSweetProducts]])</f>
        <v>1072</v>
      </c>
      <c r="W725">
        <v>3</v>
      </c>
    </row>
    <row r="726" spans="1:23" x14ac:dyDescent="0.3">
      <c r="A726">
        <v>3623</v>
      </c>
      <c r="B726">
        <v>1976</v>
      </c>
      <c r="C726" t="s">
        <v>28</v>
      </c>
      <c r="D726" t="s">
        <v>35</v>
      </c>
      <c r="E726" s="1">
        <v>21675</v>
      </c>
      <c r="F726">
        <v>1</v>
      </c>
      <c r="G726">
        <v>0</v>
      </c>
      <c r="H726" s="3">
        <v>41801</v>
      </c>
      <c r="I726">
        <v>55</v>
      </c>
      <c r="J726">
        <v>0</v>
      </c>
      <c r="K726" t="s">
        <v>40</v>
      </c>
      <c r="L726">
        <v>4</v>
      </c>
      <c r="M726">
        <f>2021-MasterData4[[#This Row],[Year_Birth]]</f>
        <v>45</v>
      </c>
      <c r="N726" s="10">
        <v>4</v>
      </c>
      <c r="O726" s="10">
        <v>16</v>
      </c>
      <c r="P726" s="10">
        <v>17</v>
      </c>
      <c r="Q726" s="10">
        <v>0</v>
      </c>
      <c r="R726" s="10">
        <v>4</v>
      </c>
      <c r="S726" s="24">
        <f>MasterData4[[#This Row],[Kidhome]]+MasterData4[[#This Row],[Teenhome]]</f>
        <v>1</v>
      </c>
      <c r="T726" s="53">
        <v>0</v>
      </c>
      <c r="U726" s="53">
        <v>3</v>
      </c>
      <c r="V726" s="10">
        <f>SUM(MasterData4[[#This Row],[MntWines]:[MntSweetProducts]])</f>
        <v>41</v>
      </c>
      <c r="W726">
        <v>2</v>
      </c>
    </row>
    <row r="727" spans="1:23" x14ac:dyDescent="0.3">
      <c r="A727">
        <v>3628</v>
      </c>
      <c r="B727">
        <v>1987</v>
      </c>
      <c r="C727" t="s">
        <v>44</v>
      </c>
      <c r="D727" t="s">
        <v>31</v>
      </c>
      <c r="E727" s="1">
        <v>15038</v>
      </c>
      <c r="F727">
        <v>1</v>
      </c>
      <c r="G727">
        <v>0</v>
      </c>
      <c r="H727" s="3">
        <v>41303</v>
      </c>
      <c r="I727">
        <v>93</v>
      </c>
      <c r="J727">
        <v>0</v>
      </c>
      <c r="K727" t="s">
        <v>30</v>
      </c>
      <c r="L727">
        <v>2</v>
      </c>
      <c r="M727">
        <f>2021-MasterData4[[#This Row],[Year_Birth]]</f>
        <v>34</v>
      </c>
      <c r="N727" s="10">
        <v>4</v>
      </c>
      <c r="O727" s="10">
        <v>11</v>
      </c>
      <c r="P727" s="10">
        <v>19</v>
      </c>
      <c r="Q727" s="10">
        <v>8</v>
      </c>
      <c r="R727" s="10">
        <v>12</v>
      </c>
      <c r="S727" s="24">
        <f>MasterData4[[#This Row],[Kidhome]]+MasterData4[[#This Row],[Teenhome]]</f>
        <v>1</v>
      </c>
      <c r="T727" s="53">
        <v>1</v>
      </c>
      <c r="U727" s="53">
        <v>2</v>
      </c>
      <c r="V727" s="10">
        <f>SUM(MasterData4[[#This Row],[MntWines]:[MntSweetProducts]])</f>
        <v>54</v>
      </c>
      <c r="W727">
        <v>1</v>
      </c>
    </row>
    <row r="728" spans="1:23" x14ac:dyDescent="0.3">
      <c r="A728">
        <v>3629</v>
      </c>
      <c r="B728">
        <v>1978</v>
      </c>
      <c r="C728" t="s">
        <v>28</v>
      </c>
      <c r="D728" t="s">
        <v>31</v>
      </c>
      <c r="E728" s="1">
        <v>38557</v>
      </c>
      <c r="F728">
        <v>1</v>
      </c>
      <c r="G728">
        <v>0</v>
      </c>
      <c r="H728" s="3">
        <v>41262</v>
      </c>
      <c r="I728">
        <v>17</v>
      </c>
      <c r="J728">
        <v>0</v>
      </c>
      <c r="K728" t="s">
        <v>32</v>
      </c>
      <c r="L728">
        <v>3</v>
      </c>
      <c r="M728">
        <f>2021-MasterData4[[#This Row],[Year_Birth]]</f>
        <v>43</v>
      </c>
      <c r="N728" s="10">
        <v>76</v>
      </c>
      <c r="O728" s="10">
        <v>31</v>
      </c>
      <c r="P728" s="10">
        <v>4</v>
      </c>
      <c r="Q728" s="10">
        <v>3</v>
      </c>
      <c r="R728" s="10">
        <v>4</v>
      </c>
      <c r="S728" s="24">
        <f>MasterData4[[#This Row],[Kidhome]]+MasterData4[[#This Row],[Teenhome]]</f>
        <v>1</v>
      </c>
      <c r="T728" s="53">
        <v>1</v>
      </c>
      <c r="U728" s="53">
        <v>3</v>
      </c>
      <c r="V728" s="10">
        <f>SUM(MasterData4[[#This Row],[MntWines]:[MntSweetProducts]])</f>
        <v>118</v>
      </c>
      <c r="W728">
        <v>2</v>
      </c>
    </row>
    <row r="729" spans="1:23" x14ac:dyDescent="0.3">
      <c r="A729">
        <v>3635</v>
      </c>
      <c r="B729">
        <v>1962</v>
      </c>
      <c r="C729" t="s">
        <v>37</v>
      </c>
      <c r="D729" t="s">
        <v>31</v>
      </c>
      <c r="E729" s="1">
        <v>52597</v>
      </c>
      <c r="F729">
        <v>0</v>
      </c>
      <c r="G729">
        <v>1</v>
      </c>
      <c r="H729" s="3">
        <v>41766</v>
      </c>
      <c r="I729">
        <v>69</v>
      </c>
      <c r="J729">
        <v>0</v>
      </c>
      <c r="K729" t="s">
        <v>43</v>
      </c>
      <c r="L729">
        <v>6</v>
      </c>
      <c r="M729">
        <f>2021-MasterData4[[#This Row],[Year_Birth]]</f>
        <v>59</v>
      </c>
      <c r="N729" s="10">
        <v>492</v>
      </c>
      <c r="O729" s="10">
        <v>37</v>
      </c>
      <c r="P729" s="10">
        <v>7</v>
      </c>
      <c r="Q729" s="10">
        <v>0</v>
      </c>
      <c r="R729" s="10">
        <v>0</v>
      </c>
      <c r="S729" s="24">
        <f>MasterData4[[#This Row],[Kidhome]]+MasterData4[[#This Row],[Teenhome]]</f>
        <v>1</v>
      </c>
      <c r="T729" s="53">
        <v>3</v>
      </c>
      <c r="U729" s="53">
        <v>8</v>
      </c>
      <c r="V729" s="10">
        <f>SUM(MasterData4[[#This Row],[MntWines]:[MntSweetProducts]])</f>
        <v>536</v>
      </c>
      <c r="W729">
        <v>5</v>
      </c>
    </row>
    <row r="730" spans="1:23" x14ac:dyDescent="0.3">
      <c r="A730">
        <v>3641</v>
      </c>
      <c r="B730">
        <v>1976</v>
      </c>
      <c r="C730" t="s">
        <v>28</v>
      </c>
      <c r="D730" t="s">
        <v>33</v>
      </c>
      <c r="E730" s="1">
        <v>13624</v>
      </c>
      <c r="F730">
        <v>1</v>
      </c>
      <c r="G730">
        <v>0</v>
      </c>
      <c r="H730" s="3">
        <v>41294</v>
      </c>
      <c r="I730">
        <v>93</v>
      </c>
      <c r="J730">
        <v>0</v>
      </c>
      <c r="K730" t="s">
        <v>30</v>
      </c>
      <c r="L730">
        <v>2</v>
      </c>
      <c r="M730">
        <f>2021-MasterData4[[#This Row],[Year_Birth]]</f>
        <v>45</v>
      </c>
      <c r="N730" s="10">
        <v>10</v>
      </c>
      <c r="O730" s="10">
        <v>15</v>
      </c>
      <c r="P730" s="10">
        <v>2</v>
      </c>
      <c r="Q730" s="10">
        <v>2</v>
      </c>
      <c r="R730" s="10">
        <v>1</v>
      </c>
      <c r="S730" s="24">
        <f>MasterData4[[#This Row],[Kidhome]]+MasterData4[[#This Row],[Teenhome]]</f>
        <v>1</v>
      </c>
      <c r="T730" s="53">
        <v>0</v>
      </c>
      <c r="U730" s="53">
        <v>3</v>
      </c>
      <c r="V730" s="10">
        <f>SUM(MasterData4[[#This Row],[MntWines]:[MntSweetProducts]])</f>
        <v>30</v>
      </c>
      <c r="W730">
        <v>2</v>
      </c>
    </row>
    <row r="731" spans="1:23" x14ac:dyDescent="0.3">
      <c r="A731">
        <v>3643</v>
      </c>
      <c r="B731">
        <v>1974</v>
      </c>
      <c r="C731" t="s">
        <v>41</v>
      </c>
      <c r="D731" t="s">
        <v>33</v>
      </c>
      <c r="E731" s="1">
        <v>63206</v>
      </c>
      <c r="F731">
        <v>0</v>
      </c>
      <c r="G731">
        <v>0</v>
      </c>
      <c r="H731" s="3">
        <v>41718</v>
      </c>
      <c r="I731">
        <v>65</v>
      </c>
      <c r="J731">
        <v>0</v>
      </c>
      <c r="K731" t="s">
        <v>32</v>
      </c>
      <c r="L731">
        <v>4</v>
      </c>
      <c r="M731">
        <f>2021-MasterData4[[#This Row],[Year_Birth]]</f>
        <v>47</v>
      </c>
      <c r="N731" s="10">
        <v>750</v>
      </c>
      <c r="O731" s="10">
        <v>125</v>
      </c>
      <c r="P731" s="10">
        <v>11</v>
      </c>
      <c r="Q731" s="10">
        <v>8</v>
      </c>
      <c r="R731" s="10">
        <v>8</v>
      </c>
      <c r="S731" s="24">
        <f>MasterData4[[#This Row],[Kidhome]]+MasterData4[[#This Row],[Teenhome]]</f>
        <v>0</v>
      </c>
      <c r="T731" s="53">
        <v>3</v>
      </c>
      <c r="U731" s="53">
        <v>6</v>
      </c>
      <c r="V731" s="10">
        <f>SUM(MasterData4[[#This Row],[MntWines]:[MntSweetProducts]])</f>
        <v>902</v>
      </c>
      <c r="W731">
        <v>4</v>
      </c>
    </row>
    <row r="732" spans="1:23" x14ac:dyDescent="0.3">
      <c r="A732">
        <v>3645</v>
      </c>
      <c r="B732">
        <v>1972</v>
      </c>
      <c r="C732" t="s">
        <v>37</v>
      </c>
      <c r="D732" t="s">
        <v>31</v>
      </c>
      <c r="E732" s="1">
        <v>27213</v>
      </c>
      <c r="F732">
        <v>1</v>
      </c>
      <c r="G732">
        <v>0</v>
      </c>
      <c r="H732" s="3">
        <v>41151</v>
      </c>
      <c r="I732">
        <v>19</v>
      </c>
      <c r="J732">
        <v>0</v>
      </c>
      <c r="K732" t="s">
        <v>30</v>
      </c>
      <c r="L732">
        <v>2</v>
      </c>
      <c r="M732">
        <f>2021-MasterData4[[#This Row],[Year_Birth]]</f>
        <v>49</v>
      </c>
      <c r="N732" s="10">
        <v>19</v>
      </c>
      <c r="O732" s="10">
        <v>26</v>
      </c>
      <c r="P732" s="10">
        <v>10</v>
      </c>
      <c r="Q732" s="10">
        <v>3</v>
      </c>
      <c r="R732" s="10">
        <v>9</v>
      </c>
      <c r="S732" s="24">
        <f>MasterData4[[#This Row],[Kidhome]]+MasterData4[[#This Row],[Teenhome]]</f>
        <v>1</v>
      </c>
      <c r="T732" s="53">
        <v>0</v>
      </c>
      <c r="U732" s="53">
        <v>4</v>
      </c>
      <c r="V732" s="10">
        <f>SUM(MasterData4[[#This Row],[MntWines]:[MntSweetProducts]])</f>
        <v>67</v>
      </c>
      <c r="W732">
        <v>5</v>
      </c>
    </row>
    <row r="733" spans="1:23" x14ac:dyDescent="0.3">
      <c r="A733">
        <v>3657</v>
      </c>
      <c r="B733">
        <v>1986</v>
      </c>
      <c r="C733" t="s">
        <v>28</v>
      </c>
      <c r="D733" t="s">
        <v>31</v>
      </c>
      <c r="E733" s="2">
        <v>39146</v>
      </c>
      <c r="F733">
        <v>1</v>
      </c>
      <c r="G733">
        <v>0</v>
      </c>
      <c r="H733" s="3">
        <v>41319</v>
      </c>
      <c r="I733">
        <v>1</v>
      </c>
      <c r="J733">
        <v>0</v>
      </c>
      <c r="K733" t="s">
        <v>30</v>
      </c>
      <c r="L733">
        <v>4</v>
      </c>
      <c r="M733">
        <f>2021-MasterData4[[#This Row],[Year_Birth]]</f>
        <v>35</v>
      </c>
      <c r="N733" s="10">
        <v>94</v>
      </c>
      <c r="O733" s="10">
        <v>33</v>
      </c>
      <c r="P733" s="10">
        <v>13</v>
      </c>
      <c r="Q733" s="10">
        <v>1</v>
      </c>
      <c r="R733" s="10">
        <v>12</v>
      </c>
      <c r="S733" s="24">
        <f>MasterData4[[#This Row],[Kidhome]]+MasterData4[[#This Row],[Teenhome]]</f>
        <v>1</v>
      </c>
      <c r="T733" s="53">
        <v>0</v>
      </c>
      <c r="U733" s="53">
        <v>4</v>
      </c>
      <c r="V733" s="10">
        <f>SUM(MasterData4[[#This Row],[MntWines]:[MntSweetProducts]])</f>
        <v>153</v>
      </c>
      <c r="W733">
        <v>2</v>
      </c>
    </row>
    <row r="734" spans="1:23" x14ac:dyDescent="0.3">
      <c r="A734">
        <v>3661</v>
      </c>
      <c r="B734">
        <v>1995</v>
      </c>
      <c r="C734" t="s">
        <v>38</v>
      </c>
      <c r="D734" t="s">
        <v>31</v>
      </c>
      <c r="E734" s="1">
        <v>80617</v>
      </c>
      <c r="F734">
        <v>0</v>
      </c>
      <c r="G734">
        <v>0</v>
      </c>
      <c r="H734" s="3">
        <v>41194</v>
      </c>
      <c r="I734">
        <v>42</v>
      </c>
      <c r="J734">
        <v>0</v>
      </c>
      <c r="K734" t="s">
        <v>40</v>
      </c>
      <c r="L734">
        <v>4</v>
      </c>
      <c r="M734">
        <f>2021-MasterData4[[#This Row],[Year_Birth]]</f>
        <v>26</v>
      </c>
      <c r="N734" s="10">
        <v>594</v>
      </c>
      <c r="O734" s="10">
        <v>631</v>
      </c>
      <c r="P734" s="10">
        <v>72</v>
      </c>
      <c r="Q734" s="10">
        <v>51</v>
      </c>
      <c r="R734" s="10">
        <v>55</v>
      </c>
      <c r="S734" s="24">
        <f>MasterData4[[#This Row],[Kidhome]]+MasterData4[[#This Row],[Teenhome]]</f>
        <v>0</v>
      </c>
      <c r="T734" s="53">
        <v>6</v>
      </c>
      <c r="U734" s="53">
        <v>8</v>
      </c>
      <c r="V734" s="10">
        <f>SUM(MasterData4[[#This Row],[MntWines]:[MntSweetProducts]])</f>
        <v>1403</v>
      </c>
      <c r="W734">
        <v>3</v>
      </c>
    </row>
    <row r="735" spans="1:23" x14ac:dyDescent="0.3">
      <c r="A735">
        <v>3665</v>
      </c>
      <c r="B735">
        <v>1977</v>
      </c>
      <c r="C735" t="s">
        <v>38</v>
      </c>
      <c r="D735" t="s">
        <v>35</v>
      </c>
      <c r="E735" s="1">
        <v>25315</v>
      </c>
      <c r="F735">
        <v>1</v>
      </c>
      <c r="G735">
        <v>0</v>
      </c>
      <c r="H735" s="3">
        <v>41585</v>
      </c>
      <c r="I735">
        <v>46</v>
      </c>
      <c r="J735">
        <v>0</v>
      </c>
      <c r="K735" t="s">
        <v>30</v>
      </c>
      <c r="L735">
        <v>3</v>
      </c>
      <c r="M735">
        <f>2021-MasterData4[[#This Row],[Year_Birth]]</f>
        <v>44</v>
      </c>
      <c r="N735" s="10">
        <v>1</v>
      </c>
      <c r="O735" s="10">
        <v>8</v>
      </c>
      <c r="P735" s="10">
        <v>11</v>
      </c>
      <c r="Q735" s="10">
        <v>9</v>
      </c>
      <c r="R735" s="10">
        <v>3</v>
      </c>
      <c r="S735" s="24">
        <f>MasterData4[[#This Row],[Kidhome]]+MasterData4[[#This Row],[Teenhome]]</f>
        <v>1</v>
      </c>
      <c r="T735" s="53">
        <v>0</v>
      </c>
      <c r="U735" s="53">
        <v>3</v>
      </c>
      <c r="V735" s="10">
        <f>SUM(MasterData4[[#This Row],[MntWines]:[MntSweetProducts]])</f>
        <v>32</v>
      </c>
      <c r="W735">
        <v>3</v>
      </c>
    </row>
    <row r="736" spans="1:23" x14ac:dyDescent="0.3">
      <c r="A736">
        <v>3667</v>
      </c>
      <c r="B736">
        <v>1969</v>
      </c>
      <c r="C736" t="s">
        <v>28</v>
      </c>
      <c r="D736" t="s">
        <v>33</v>
      </c>
      <c r="E736" s="1">
        <v>80952</v>
      </c>
      <c r="F736">
        <v>0</v>
      </c>
      <c r="G736">
        <v>0</v>
      </c>
      <c r="H736" s="3">
        <v>41333</v>
      </c>
      <c r="I736">
        <v>20</v>
      </c>
      <c r="J736">
        <v>0</v>
      </c>
      <c r="K736" t="s">
        <v>39</v>
      </c>
      <c r="L736">
        <v>8</v>
      </c>
      <c r="M736">
        <f>2021-MasterData4[[#This Row],[Year_Birth]]</f>
        <v>52</v>
      </c>
      <c r="N736" s="10">
        <v>778</v>
      </c>
      <c r="O736" s="10">
        <v>689</v>
      </c>
      <c r="P736" s="10">
        <v>41</v>
      </c>
      <c r="Q736" s="10">
        <v>178</v>
      </c>
      <c r="R736" s="10">
        <v>27</v>
      </c>
      <c r="S736" s="24">
        <f>MasterData4[[#This Row],[Kidhome]]+MasterData4[[#This Row],[Teenhome]]</f>
        <v>0</v>
      </c>
      <c r="T736" s="53">
        <v>5</v>
      </c>
      <c r="U736" s="53">
        <v>11</v>
      </c>
      <c r="V736" s="10">
        <f>SUM(MasterData4[[#This Row],[MntWines]:[MntSweetProducts]])</f>
        <v>1713</v>
      </c>
      <c r="W736">
        <v>2</v>
      </c>
    </row>
    <row r="737" spans="1:23" x14ac:dyDescent="0.3">
      <c r="A737">
        <v>3673</v>
      </c>
      <c r="B737">
        <v>1971</v>
      </c>
      <c r="C737" t="s">
        <v>28</v>
      </c>
      <c r="D737" t="s">
        <v>31</v>
      </c>
      <c r="E737" s="1">
        <v>55239</v>
      </c>
      <c r="F737">
        <v>0</v>
      </c>
      <c r="G737">
        <v>1</v>
      </c>
      <c r="H737" s="3">
        <v>41469</v>
      </c>
      <c r="I737">
        <v>59</v>
      </c>
      <c r="J737">
        <v>0</v>
      </c>
      <c r="K737" t="s">
        <v>43</v>
      </c>
      <c r="L737">
        <v>7</v>
      </c>
      <c r="M737">
        <f>2021-MasterData4[[#This Row],[Year_Birth]]</f>
        <v>50</v>
      </c>
      <c r="N737" s="10">
        <v>371</v>
      </c>
      <c r="O737" s="10">
        <v>238</v>
      </c>
      <c r="P737" s="10">
        <v>23</v>
      </c>
      <c r="Q737" s="10">
        <v>17</v>
      </c>
      <c r="R737" s="10">
        <v>24</v>
      </c>
      <c r="S737" s="24">
        <f>MasterData4[[#This Row],[Kidhome]]+MasterData4[[#This Row],[Teenhome]]</f>
        <v>1</v>
      </c>
      <c r="T737" s="53">
        <v>5</v>
      </c>
      <c r="U737" s="53">
        <v>11</v>
      </c>
      <c r="V737" s="10">
        <f>SUM(MasterData4[[#This Row],[MntWines]:[MntSweetProducts]])</f>
        <v>673</v>
      </c>
      <c r="W737">
        <v>2</v>
      </c>
    </row>
    <row r="738" spans="1:23" x14ac:dyDescent="0.3">
      <c r="A738">
        <v>3678</v>
      </c>
      <c r="B738">
        <v>1973</v>
      </c>
      <c r="C738" t="s">
        <v>28</v>
      </c>
      <c r="D738" t="s">
        <v>42</v>
      </c>
      <c r="E738" s="1">
        <v>60208</v>
      </c>
      <c r="F738">
        <v>1</v>
      </c>
      <c r="G738">
        <v>1</v>
      </c>
      <c r="H738" s="3">
        <v>41189</v>
      </c>
      <c r="I738">
        <v>13</v>
      </c>
      <c r="J738">
        <v>0</v>
      </c>
      <c r="K738" t="s">
        <v>30</v>
      </c>
      <c r="L738">
        <v>8</v>
      </c>
      <c r="M738">
        <f>2021-MasterData4[[#This Row],[Year_Birth]]</f>
        <v>48</v>
      </c>
      <c r="N738" s="10">
        <v>488</v>
      </c>
      <c r="O738" s="10">
        <v>71</v>
      </c>
      <c r="P738" s="10">
        <v>15</v>
      </c>
      <c r="Q738" s="10">
        <v>23</v>
      </c>
      <c r="R738" s="10">
        <v>0</v>
      </c>
      <c r="S738" s="24">
        <f>MasterData4[[#This Row],[Kidhome]]+MasterData4[[#This Row],[Teenhome]]</f>
        <v>2</v>
      </c>
      <c r="T738" s="53">
        <v>3</v>
      </c>
      <c r="U738" s="53">
        <v>7</v>
      </c>
      <c r="V738" s="10">
        <f>SUM(MasterData4[[#This Row],[MntWines]:[MntSweetProducts]])</f>
        <v>597</v>
      </c>
      <c r="W738">
        <v>2</v>
      </c>
    </row>
    <row r="739" spans="1:23" x14ac:dyDescent="0.3">
      <c r="A739">
        <v>3690</v>
      </c>
      <c r="B739">
        <v>1986</v>
      </c>
      <c r="C739" t="s">
        <v>41</v>
      </c>
      <c r="D739" t="s">
        <v>33</v>
      </c>
      <c r="E739" s="1">
        <v>80141</v>
      </c>
      <c r="F739">
        <v>0</v>
      </c>
      <c r="G739">
        <v>0</v>
      </c>
      <c r="H739" s="3">
        <v>41285</v>
      </c>
      <c r="I739">
        <v>20</v>
      </c>
      <c r="J739">
        <v>0</v>
      </c>
      <c r="K739" t="s">
        <v>30</v>
      </c>
      <c r="L739">
        <v>7</v>
      </c>
      <c r="M739">
        <f>2021-MasterData4[[#This Row],[Year_Birth]]</f>
        <v>35</v>
      </c>
      <c r="N739" s="10">
        <v>1184</v>
      </c>
      <c r="O739" s="10">
        <v>673</v>
      </c>
      <c r="P739" s="10">
        <v>52</v>
      </c>
      <c r="Q739" s="10">
        <v>102</v>
      </c>
      <c r="R739" s="10">
        <v>40</v>
      </c>
      <c r="S739" s="24">
        <f>MasterData4[[#This Row],[Kidhome]]+MasterData4[[#This Row],[Teenhome]]</f>
        <v>0</v>
      </c>
      <c r="T739" s="53">
        <v>4</v>
      </c>
      <c r="U739" s="53">
        <v>10</v>
      </c>
      <c r="V739" s="10">
        <f>SUM(MasterData4[[#This Row],[MntWines]:[MntSweetProducts]])</f>
        <v>2051</v>
      </c>
      <c r="W739">
        <v>4</v>
      </c>
    </row>
    <row r="740" spans="1:23" x14ac:dyDescent="0.3">
      <c r="A740">
        <v>3696</v>
      </c>
      <c r="B740">
        <v>1965</v>
      </c>
      <c r="C740" t="s">
        <v>28</v>
      </c>
      <c r="D740" t="s">
        <v>29</v>
      </c>
      <c r="E740" s="1">
        <v>30630</v>
      </c>
      <c r="F740">
        <v>1</v>
      </c>
      <c r="G740">
        <v>1</v>
      </c>
      <c r="H740" s="3">
        <v>41666</v>
      </c>
      <c r="I740">
        <v>67</v>
      </c>
      <c r="J740">
        <v>0</v>
      </c>
      <c r="K740" t="s">
        <v>30</v>
      </c>
      <c r="L740">
        <v>2</v>
      </c>
      <c r="M740">
        <f>2021-MasterData4[[#This Row],[Year_Birth]]</f>
        <v>56</v>
      </c>
      <c r="N740" s="10">
        <v>27</v>
      </c>
      <c r="O740" s="10">
        <v>12</v>
      </c>
      <c r="P740" s="10">
        <v>2</v>
      </c>
      <c r="Q740" s="10">
        <v>1</v>
      </c>
      <c r="R740" s="10">
        <v>0</v>
      </c>
      <c r="S740" s="24">
        <f>MasterData4[[#This Row],[Kidhome]]+MasterData4[[#This Row],[Teenhome]]</f>
        <v>2</v>
      </c>
      <c r="T740" s="53">
        <v>0</v>
      </c>
      <c r="U740" s="53">
        <v>3</v>
      </c>
      <c r="V740" s="10">
        <f>SUM(MasterData4[[#This Row],[MntWines]:[MntSweetProducts]])</f>
        <v>42</v>
      </c>
      <c r="W740">
        <v>2</v>
      </c>
    </row>
    <row r="741" spans="1:23" x14ac:dyDescent="0.3">
      <c r="A741">
        <v>3697</v>
      </c>
      <c r="B741">
        <v>1954</v>
      </c>
      <c r="C741" t="s">
        <v>28</v>
      </c>
      <c r="D741" t="s">
        <v>35</v>
      </c>
      <c r="E741" s="1">
        <v>39898</v>
      </c>
      <c r="F741">
        <v>0</v>
      </c>
      <c r="G741">
        <v>1</v>
      </c>
      <c r="H741" s="3">
        <v>41317</v>
      </c>
      <c r="I741">
        <v>20</v>
      </c>
      <c r="J741">
        <v>0</v>
      </c>
      <c r="K741" t="s">
        <v>32</v>
      </c>
      <c r="L741">
        <v>3</v>
      </c>
      <c r="M741">
        <f>2021-MasterData4[[#This Row],[Year_Birth]]</f>
        <v>67</v>
      </c>
      <c r="N741" s="10">
        <v>69</v>
      </c>
      <c r="O741" s="10">
        <v>26</v>
      </c>
      <c r="P741" s="10">
        <v>12</v>
      </c>
      <c r="Q741" s="10">
        <v>8</v>
      </c>
      <c r="R741" s="10">
        <v>7</v>
      </c>
      <c r="S741" s="24">
        <f>MasterData4[[#This Row],[Kidhome]]+MasterData4[[#This Row],[Teenhome]]</f>
        <v>1</v>
      </c>
      <c r="T741" s="53">
        <v>0</v>
      </c>
      <c r="U741" s="53">
        <v>4</v>
      </c>
      <c r="V741" s="10">
        <f>SUM(MasterData4[[#This Row],[MntWines]:[MntSweetProducts]])</f>
        <v>122</v>
      </c>
      <c r="W741">
        <v>2</v>
      </c>
    </row>
    <row r="742" spans="1:23" x14ac:dyDescent="0.3">
      <c r="A742">
        <v>3698</v>
      </c>
      <c r="B742">
        <v>1983</v>
      </c>
      <c r="C742" t="s">
        <v>28</v>
      </c>
      <c r="D742" t="s">
        <v>35</v>
      </c>
      <c r="E742" s="1">
        <v>78687</v>
      </c>
      <c r="F742">
        <v>0</v>
      </c>
      <c r="G742">
        <v>0</v>
      </c>
      <c r="H742" s="3">
        <v>41130</v>
      </c>
      <c r="I742">
        <v>13</v>
      </c>
      <c r="J742">
        <v>0</v>
      </c>
      <c r="K742" t="s">
        <v>30</v>
      </c>
      <c r="L742">
        <v>4</v>
      </c>
      <c r="M742">
        <f>2021-MasterData4[[#This Row],[Year_Birth]]</f>
        <v>38</v>
      </c>
      <c r="N742" s="10">
        <v>817</v>
      </c>
      <c r="O742" s="10">
        <v>687</v>
      </c>
      <c r="P742" s="10">
        <v>145</v>
      </c>
      <c r="Q742" s="10">
        <v>185</v>
      </c>
      <c r="R742" s="10">
        <v>55</v>
      </c>
      <c r="S742" s="24">
        <f>MasterData4[[#This Row],[Kidhome]]+MasterData4[[#This Row],[Teenhome]]</f>
        <v>0</v>
      </c>
      <c r="T742" s="53">
        <v>6</v>
      </c>
      <c r="U742" s="53">
        <v>8</v>
      </c>
      <c r="V742" s="10">
        <f>SUM(MasterData4[[#This Row],[MntWines]:[MntSweetProducts]])</f>
        <v>1889</v>
      </c>
      <c r="W742">
        <v>2</v>
      </c>
    </row>
    <row r="743" spans="1:23" x14ac:dyDescent="0.3">
      <c r="A743">
        <v>3706</v>
      </c>
      <c r="B743">
        <v>1978</v>
      </c>
      <c r="C743" t="s">
        <v>28</v>
      </c>
      <c r="D743" t="s">
        <v>31</v>
      </c>
      <c r="E743" s="1">
        <v>28647</v>
      </c>
      <c r="F743">
        <v>1</v>
      </c>
      <c r="G743">
        <v>0</v>
      </c>
      <c r="H743" s="3">
        <v>41507</v>
      </c>
      <c r="I743">
        <v>54</v>
      </c>
      <c r="J743">
        <v>0</v>
      </c>
      <c r="K743" t="s">
        <v>30</v>
      </c>
      <c r="L743">
        <v>2</v>
      </c>
      <c r="M743">
        <f>2021-MasterData4[[#This Row],[Year_Birth]]</f>
        <v>43</v>
      </c>
      <c r="N743" s="10">
        <v>19</v>
      </c>
      <c r="O743" s="10">
        <v>29</v>
      </c>
      <c r="P743" s="10">
        <v>0</v>
      </c>
      <c r="Q743" s="10">
        <v>8</v>
      </c>
      <c r="R743" s="10">
        <v>12</v>
      </c>
      <c r="S743" s="24">
        <f>MasterData4[[#This Row],[Kidhome]]+MasterData4[[#This Row],[Teenhome]]</f>
        <v>1</v>
      </c>
      <c r="T743" s="53">
        <v>2</v>
      </c>
      <c r="U743" s="53">
        <v>2</v>
      </c>
      <c r="V743" s="10">
        <f>SUM(MasterData4[[#This Row],[MntWines]:[MntSweetProducts]])</f>
        <v>68</v>
      </c>
      <c r="W743">
        <v>2</v>
      </c>
    </row>
    <row r="744" spans="1:23" x14ac:dyDescent="0.3">
      <c r="A744">
        <v>3710</v>
      </c>
      <c r="B744">
        <v>1984</v>
      </c>
      <c r="C744" t="s">
        <v>37</v>
      </c>
      <c r="D744" t="s">
        <v>31</v>
      </c>
      <c r="E744" s="1">
        <v>39684</v>
      </c>
      <c r="F744">
        <v>1</v>
      </c>
      <c r="G744">
        <v>0</v>
      </c>
      <c r="H744" s="3">
        <v>41194</v>
      </c>
      <c r="I744">
        <v>41</v>
      </c>
      <c r="J744">
        <v>1</v>
      </c>
      <c r="K744" t="s">
        <v>30</v>
      </c>
      <c r="L744">
        <v>2</v>
      </c>
      <c r="M744">
        <f>2021-MasterData4[[#This Row],[Year_Birth]]</f>
        <v>37</v>
      </c>
      <c r="N744" s="10">
        <v>19</v>
      </c>
      <c r="O744" s="10">
        <v>35</v>
      </c>
      <c r="P744" s="10">
        <v>6</v>
      </c>
      <c r="Q744" s="10">
        <v>0</v>
      </c>
      <c r="R744" s="10">
        <v>4</v>
      </c>
      <c r="S744" s="24">
        <f>MasterData4[[#This Row],[Kidhome]]+MasterData4[[#This Row],[Teenhome]]</f>
        <v>1</v>
      </c>
      <c r="T744" s="53">
        <v>1</v>
      </c>
      <c r="U744" s="53">
        <v>2</v>
      </c>
      <c r="V744" s="10">
        <f>SUM(MasterData4[[#This Row],[MntWines]:[MntSweetProducts]])</f>
        <v>64</v>
      </c>
      <c r="W744">
        <v>5</v>
      </c>
    </row>
    <row r="745" spans="1:23" x14ac:dyDescent="0.3">
      <c r="A745">
        <v>3711</v>
      </c>
      <c r="B745">
        <v>1944</v>
      </c>
      <c r="C745" t="s">
        <v>41</v>
      </c>
      <c r="D745" t="s">
        <v>33</v>
      </c>
      <c r="E745" s="1">
        <v>80184</v>
      </c>
      <c r="F745">
        <v>0</v>
      </c>
      <c r="G745">
        <v>0</v>
      </c>
      <c r="H745" s="3">
        <v>41699</v>
      </c>
      <c r="I745">
        <v>19</v>
      </c>
      <c r="J745">
        <v>0</v>
      </c>
      <c r="K745" t="s">
        <v>30</v>
      </c>
      <c r="L745">
        <v>6</v>
      </c>
      <c r="M745">
        <f>2021-MasterData4[[#This Row],[Year_Birth]]</f>
        <v>77</v>
      </c>
      <c r="N745" s="10">
        <v>1035</v>
      </c>
      <c r="O745" s="10">
        <v>670</v>
      </c>
      <c r="P745" s="10">
        <v>25</v>
      </c>
      <c r="Q745" s="10">
        <v>134</v>
      </c>
      <c r="R745" s="10">
        <v>38</v>
      </c>
      <c r="S745" s="24">
        <f>MasterData4[[#This Row],[Kidhome]]+MasterData4[[#This Row],[Teenhome]]</f>
        <v>0</v>
      </c>
      <c r="T745" s="53">
        <v>3</v>
      </c>
      <c r="U745" s="53">
        <v>10</v>
      </c>
      <c r="V745" s="10">
        <f>SUM(MasterData4[[#This Row],[MntWines]:[MntSweetProducts]])</f>
        <v>1902</v>
      </c>
      <c r="W745">
        <v>4</v>
      </c>
    </row>
    <row r="746" spans="1:23" x14ac:dyDescent="0.3">
      <c r="A746">
        <v>3712</v>
      </c>
      <c r="B746">
        <v>1959</v>
      </c>
      <c r="C746" t="s">
        <v>28</v>
      </c>
      <c r="D746" t="s">
        <v>29</v>
      </c>
      <c r="E746" s="1">
        <v>52332</v>
      </c>
      <c r="F746">
        <v>0</v>
      </c>
      <c r="G746">
        <v>0</v>
      </c>
      <c r="H746" s="3">
        <v>41514</v>
      </c>
      <c r="I746">
        <v>63</v>
      </c>
      <c r="J746">
        <v>0</v>
      </c>
      <c r="K746" t="s">
        <v>40</v>
      </c>
      <c r="L746">
        <v>3</v>
      </c>
      <c r="M746">
        <f>2021-MasterData4[[#This Row],[Year_Birth]]</f>
        <v>62</v>
      </c>
      <c r="N746" s="10">
        <v>212</v>
      </c>
      <c r="O746" s="10">
        <v>33</v>
      </c>
      <c r="P746" s="10">
        <v>7</v>
      </c>
      <c r="Q746" s="10">
        <v>5</v>
      </c>
      <c r="R746" s="10">
        <v>0</v>
      </c>
      <c r="S746" s="24">
        <f>MasterData4[[#This Row],[Kidhome]]+MasterData4[[#This Row],[Teenhome]]</f>
        <v>0</v>
      </c>
      <c r="T746" s="53">
        <v>2</v>
      </c>
      <c r="U746" s="53">
        <v>6</v>
      </c>
      <c r="V746" s="10">
        <f>SUM(MasterData4[[#This Row],[MntWines]:[MntSweetProducts]])</f>
        <v>257</v>
      </c>
      <c r="W746">
        <v>2</v>
      </c>
    </row>
    <row r="747" spans="1:23" x14ac:dyDescent="0.3">
      <c r="A747">
        <v>3717</v>
      </c>
      <c r="B747">
        <v>1959</v>
      </c>
      <c r="C747" t="s">
        <v>28</v>
      </c>
      <c r="D747" t="s">
        <v>33</v>
      </c>
      <c r="E747" s="1">
        <v>61180</v>
      </c>
      <c r="F747">
        <v>0</v>
      </c>
      <c r="G747">
        <v>1</v>
      </c>
      <c r="H747" s="3">
        <v>41752</v>
      </c>
      <c r="I747">
        <v>70</v>
      </c>
      <c r="J747">
        <v>0</v>
      </c>
      <c r="K747" t="s">
        <v>30</v>
      </c>
      <c r="L747">
        <v>5</v>
      </c>
      <c r="M747">
        <f>2021-MasterData4[[#This Row],[Year_Birth]]</f>
        <v>62</v>
      </c>
      <c r="N747" s="10">
        <v>403</v>
      </c>
      <c r="O747" s="10">
        <v>29</v>
      </c>
      <c r="P747" s="10">
        <v>6</v>
      </c>
      <c r="Q747" s="10">
        <v>24</v>
      </c>
      <c r="R747" s="10">
        <v>24</v>
      </c>
      <c r="S747" s="24">
        <f>MasterData4[[#This Row],[Kidhome]]+MasterData4[[#This Row],[Teenhome]]</f>
        <v>1</v>
      </c>
      <c r="T747" s="53">
        <v>5</v>
      </c>
      <c r="U747" s="53">
        <v>6</v>
      </c>
      <c r="V747" s="10">
        <f>SUM(MasterData4[[#This Row],[MntWines]:[MntSweetProducts]])</f>
        <v>486</v>
      </c>
      <c r="W747">
        <v>2</v>
      </c>
    </row>
    <row r="748" spans="1:23" x14ac:dyDescent="0.3">
      <c r="A748">
        <v>3722</v>
      </c>
      <c r="B748">
        <v>1972</v>
      </c>
      <c r="C748" t="s">
        <v>28</v>
      </c>
      <c r="D748" t="s">
        <v>31</v>
      </c>
      <c r="E748" s="1">
        <v>44503</v>
      </c>
      <c r="F748">
        <v>1</v>
      </c>
      <c r="G748">
        <v>1</v>
      </c>
      <c r="H748" s="3">
        <v>41745</v>
      </c>
      <c r="I748">
        <v>83</v>
      </c>
      <c r="J748">
        <v>0</v>
      </c>
      <c r="K748" t="s">
        <v>30</v>
      </c>
      <c r="L748">
        <v>2</v>
      </c>
      <c r="M748">
        <f>2021-MasterData4[[#This Row],[Year_Birth]]</f>
        <v>49</v>
      </c>
      <c r="N748" s="10">
        <v>31</v>
      </c>
      <c r="O748" s="10">
        <v>8</v>
      </c>
      <c r="P748" s="10">
        <v>0</v>
      </c>
      <c r="Q748" s="10">
        <v>1</v>
      </c>
      <c r="R748" s="10">
        <v>0</v>
      </c>
      <c r="S748" s="24">
        <f>MasterData4[[#This Row],[Kidhome]]+MasterData4[[#This Row],[Teenhome]]</f>
        <v>2</v>
      </c>
      <c r="T748" s="53">
        <v>0</v>
      </c>
      <c r="U748" s="53">
        <v>3</v>
      </c>
      <c r="V748" s="10">
        <f>SUM(MasterData4[[#This Row],[MntWines]:[MntSweetProducts]])</f>
        <v>40</v>
      </c>
      <c r="W748">
        <v>2</v>
      </c>
    </row>
    <row r="749" spans="1:23" x14ac:dyDescent="0.3">
      <c r="A749">
        <v>3725</v>
      </c>
      <c r="B749">
        <v>1961</v>
      </c>
      <c r="C749" t="s">
        <v>37</v>
      </c>
      <c r="D749" t="s">
        <v>31</v>
      </c>
      <c r="E749" s="2">
        <v>84865</v>
      </c>
      <c r="F749">
        <v>0</v>
      </c>
      <c r="G749">
        <v>0</v>
      </c>
      <c r="H749" s="3">
        <v>41403</v>
      </c>
      <c r="I749">
        <v>1</v>
      </c>
      <c r="J749">
        <v>0</v>
      </c>
      <c r="K749" t="s">
        <v>30</v>
      </c>
      <c r="L749">
        <v>2</v>
      </c>
      <c r="M749">
        <f>2021-MasterData4[[#This Row],[Year_Birth]]</f>
        <v>60</v>
      </c>
      <c r="N749" s="10">
        <v>1248</v>
      </c>
      <c r="O749" s="10">
        <v>349</v>
      </c>
      <c r="P749" s="10">
        <v>43</v>
      </c>
      <c r="Q749" s="10">
        <v>16</v>
      </c>
      <c r="R749" s="10">
        <v>16</v>
      </c>
      <c r="S749" s="24">
        <f>MasterData4[[#This Row],[Kidhome]]+MasterData4[[#This Row],[Teenhome]]</f>
        <v>0</v>
      </c>
      <c r="T749" s="53">
        <v>4</v>
      </c>
      <c r="U749" s="53">
        <v>9</v>
      </c>
      <c r="V749" s="10">
        <f>SUM(MasterData4[[#This Row],[MntWines]:[MntSweetProducts]])</f>
        <v>1672</v>
      </c>
      <c r="W749">
        <v>5</v>
      </c>
    </row>
    <row r="750" spans="1:23" x14ac:dyDescent="0.3">
      <c r="A750">
        <v>3726</v>
      </c>
      <c r="B750">
        <v>1986</v>
      </c>
      <c r="C750" t="s">
        <v>37</v>
      </c>
      <c r="D750" t="s">
        <v>35</v>
      </c>
      <c r="E750" s="1">
        <v>34320</v>
      </c>
      <c r="F750">
        <v>1</v>
      </c>
      <c r="G750">
        <v>0</v>
      </c>
      <c r="H750" s="3">
        <v>41686</v>
      </c>
      <c r="I750">
        <v>66</v>
      </c>
      <c r="J750">
        <v>0</v>
      </c>
      <c r="K750" t="s">
        <v>43</v>
      </c>
      <c r="L750">
        <v>1</v>
      </c>
      <c r="M750">
        <f>2021-MasterData4[[#This Row],[Year_Birth]]</f>
        <v>35</v>
      </c>
      <c r="N750" s="10">
        <v>4</v>
      </c>
      <c r="O750" s="10">
        <v>9</v>
      </c>
      <c r="P750" s="10">
        <v>3</v>
      </c>
      <c r="Q750" s="10">
        <v>1</v>
      </c>
      <c r="R750" s="10">
        <v>0</v>
      </c>
      <c r="S750" s="24">
        <f>MasterData4[[#This Row],[Kidhome]]+MasterData4[[#This Row],[Teenhome]]</f>
        <v>1</v>
      </c>
      <c r="T750" s="53">
        <v>0</v>
      </c>
      <c r="U750" s="53">
        <v>2</v>
      </c>
      <c r="V750" s="10">
        <f>SUM(MasterData4[[#This Row],[MntWines]:[MntSweetProducts]])</f>
        <v>17</v>
      </c>
      <c r="W750">
        <v>5</v>
      </c>
    </row>
    <row r="751" spans="1:23" x14ac:dyDescent="0.3">
      <c r="A751">
        <v>3732</v>
      </c>
      <c r="B751">
        <v>1955</v>
      </c>
      <c r="C751" t="s">
        <v>41</v>
      </c>
      <c r="D751" t="s">
        <v>33</v>
      </c>
      <c r="E751" s="1">
        <v>52750</v>
      </c>
      <c r="F751">
        <v>0</v>
      </c>
      <c r="G751">
        <v>1</v>
      </c>
      <c r="H751" s="3">
        <v>41309</v>
      </c>
      <c r="I751">
        <v>72</v>
      </c>
      <c r="J751">
        <v>0</v>
      </c>
      <c r="K751" t="s">
        <v>32</v>
      </c>
      <c r="L751">
        <v>5</v>
      </c>
      <c r="M751">
        <f>2021-MasterData4[[#This Row],[Year_Birth]]</f>
        <v>66</v>
      </c>
      <c r="N751" s="10">
        <v>393</v>
      </c>
      <c r="O751" s="10">
        <v>239</v>
      </c>
      <c r="P751" s="10">
        <v>90</v>
      </c>
      <c r="Q751" s="10">
        <v>0</v>
      </c>
      <c r="R751" s="10">
        <v>69</v>
      </c>
      <c r="S751" s="24">
        <f>MasterData4[[#This Row],[Kidhome]]+MasterData4[[#This Row],[Teenhome]]</f>
        <v>1</v>
      </c>
      <c r="T751" s="53">
        <v>7</v>
      </c>
      <c r="U751" s="53">
        <v>9</v>
      </c>
      <c r="V751" s="10">
        <f>SUM(MasterData4[[#This Row],[MntWines]:[MntSweetProducts]])</f>
        <v>791</v>
      </c>
      <c r="W751">
        <v>4</v>
      </c>
    </row>
    <row r="752" spans="1:23" x14ac:dyDescent="0.3">
      <c r="A752">
        <v>3745</v>
      </c>
      <c r="B752">
        <v>1988</v>
      </c>
      <c r="C752" t="s">
        <v>38</v>
      </c>
      <c r="D752" t="s">
        <v>33</v>
      </c>
      <c r="E752" s="1">
        <v>23331</v>
      </c>
      <c r="F752">
        <v>1</v>
      </c>
      <c r="G752">
        <v>0</v>
      </c>
      <c r="H752" s="3">
        <v>41156</v>
      </c>
      <c r="I752">
        <v>92</v>
      </c>
      <c r="J752">
        <v>0</v>
      </c>
      <c r="K752" t="s">
        <v>40</v>
      </c>
      <c r="L752">
        <v>3</v>
      </c>
      <c r="M752">
        <f>2021-MasterData4[[#This Row],[Year_Birth]]</f>
        <v>33</v>
      </c>
      <c r="N752" s="10">
        <v>5</v>
      </c>
      <c r="O752" s="10">
        <v>7</v>
      </c>
      <c r="P752" s="10">
        <v>0</v>
      </c>
      <c r="Q752" s="10">
        <v>36</v>
      </c>
      <c r="R752" s="10">
        <v>10</v>
      </c>
      <c r="S752" s="24">
        <f>MasterData4[[#This Row],[Kidhome]]+MasterData4[[#This Row],[Teenhome]]</f>
        <v>1</v>
      </c>
      <c r="T752" s="53">
        <v>0</v>
      </c>
      <c r="U752" s="53">
        <v>3</v>
      </c>
      <c r="V752" s="10">
        <f>SUM(MasterData4[[#This Row],[MntWines]:[MntSweetProducts]])</f>
        <v>58</v>
      </c>
      <c r="W752">
        <v>3</v>
      </c>
    </row>
    <row r="753" spans="1:23" x14ac:dyDescent="0.3">
      <c r="A753">
        <v>3749</v>
      </c>
      <c r="B753">
        <v>1973</v>
      </c>
      <c r="C753" t="s">
        <v>28</v>
      </c>
      <c r="D753" t="s">
        <v>35</v>
      </c>
      <c r="E753" s="1">
        <v>73926</v>
      </c>
      <c r="F753">
        <v>0</v>
      </c>
      <c r="G753">
        <v>0</v>
      </c>
      <c r="H753" s="3">
        <v>41335</v>
      </c>
      <c r="I753">
        <v>54</v>
      </c>
      <c r="J753">
        <v>0</v>
      </c>
      <c r="K753" t="s">
        <v>32</v>
      </c>
      <c r="L753">
        <v>6</v>
      </c>
      <c r="M753">
        <f>2021-MasterData4[[#This Row],[Year_Birth]]</f>
        <v>48</v>
      </c>
      <c r="N753" s="10">
        <v>627</v>
      </c>
      <c r="O753" s="10">
        <v>597</v>
      </c>
      <c r="P753" s="10">
        <v>159</v>
      </c>
      <c r="Q753" s="10">
        <v>91</v>
      </c>
      <c r="R753" s="10">
        <v>91</v>
      </c>
      <c r="S753" s="24">
        <f>MasterData4[[#This Row],[Kidhome]]+MasterData4[[#This Row],[Teenhome]]</f>
        <v>0</v>
      </c>
      <c r="T753" s="53">
        <v>5</v>
      </c>
      <c r="U753" s="53">
        <v>12</v>
      </c>
      <c r="V753" s="10">
        <f>SUM(MasterData4[[#This Row],[MntWines]:[MntSweetProducts]])</f>
        <v>1565</v>
      </c>
      <c r="W753">
        <v>2</v>
      </c>
    </row>
    <row r="754" spans="1:23" x14ac:dyDescent="0.3">
      <c r="A754">
        <v>3759</v>
      </c>
      <c r="B754">
        <v>1958</v>
      </c>
      <c r="C754" t="s">
        <v>28</v>
      </c>
      <c r="D754" t="s">
        <v>35</v>
      </c>
      <c r="E754" s="1">
        <v>65196</v>
      </c>
      <c r="F754">
        <v>0</v>
      </c>
      <c r="G754">
        <v>2</v>
      </c>
      <c r="H754" s="3">
        <v>41480</v>
      </c>
      <c r="I754">
        <v>34</v>
      </c>
      <c r="J754">
        <v>0</v>
      </c>
      <c r="K754" t="s">
        <v>30</v>
      </c>
      <c r="L754">
        <v>7</v>
      </c>
      <c r="M754">
        <f>2021-MasterData4[[#This Row],[Year_Birth]]</f>
        <v>63</v>
      </c>
      <c r="N754" s="10">
        <v>743</v>
      </c>
      <c r="O754" s="10">
        <v>181</v>
      </c>
      <c r="P754" s="10">
        <v>12</v>
      </c>
      <c r="Q754" s="10">
        <v>19</v>
      </c>
      <c r="R754" s="10">
        <v>0</v>
      </c>
      <c r="S754" s="24">
        <f>MasterData4[[#This Row],[Kidhome]]+MasterData4[[#This Row],[Teenhome]]</f>
        <v>2</v>
      </c>
      <c r="T754" s="53">
        <v>6</v>
      </c>
      <c r="U754" s="53">
        <v>11</v>
      </c>
      <c r="V754" s="10">
        <f>SUM(MasterData4[[#This Row],[MntWines]:[MntSweetProducts]])</f>
        <v>955</v>
      </c>
      <c r="W754">
        <v>2</v>
      </c>
    </row>
    <row r="755" spans="1:23" x14ac:dyDescent="0.3">
      <c r="A755">
        <v>3762</v>
      </c>
      <c r="B755">
        <v>1986</v>
      </c>
      <c r="C755" t="s">
        <v>37</v>
      </c>
      <c r="D755" t="s">
        <v>31</v>
      </c>
      <c r="E755" s="1">
        <v>69867</v>
      </c>
      <c r="F755">
        <v>0</v>
      </c>
      <c r="G755">
        <v>0</v>
      </c>
      <c r="H755" s="3">
        <v>41366</v>
      </c>
      <c r="I755">
        <v>30</v>
      </c>
      <c r="J755">
        <v>0</v>
      </c>
      <c r="K755" t="s">
        <v>43</v>
      </c>
      <c r="L755">
        <v>3</v>
      </c>
      <c r="M755">
        <f>2021-MasterData4[[#This Row],[Year_Birth]]</f>
        <v>35</v>
      </c>
      <c r="N755" s="10">
        <v>196</v>
      </c>
      <c r="O755" s="10">
        <v>512</v>
      </c>
      <c r="P755" s="10">
        <v>33</v>
      </c>
      <c r="Q755" s="10">
        <v>0</v>
      </c>
      <c r="R755" s="10">
        <v>130</v>
      </c>
      <c r="S755" s="24">
        <f>MasterData4[[#This Row],[Kidhome]]+MasterData4[[#This Row],[Teenhome]]</f>
        <v>0</v>
      </c>
      <c r="T755" s="53">
        <v>5</v>
      </c>
      <c r="U755" s="53">
        <v>8</v>
      </c>
      <c r="V755" s="10">
        <f>SUM(MasterData4[[#This Row],[MntWines]:[MntSweetProducts]])</f>
        <v>871</v>
      </c>
      <c r="W755">
        <v>5</v>
      </c>
    </row>
    <row r="756" spans="1:23" x14ac:dyDescent="0.3">
      <c r="A756">
        <v>3766</v>
      </c>
      <c r="B756">
        <v>1959</v>
      </c>
      <c r="C756" t="s">
        <v>41</v>
      </c>
      <c r="D756" t="s">
        <v>42</v>
      </c>
      <c r="E756" s="1">
        <v>33051</v>
      </c>
      <c r="F756">
        <v>0</v>
      </c>
      <c r="G756">
        <v>0</v>
      </c>
      <c r="H756" s="3">
        <v>41137</v>
      </c>
      <c r="I756">
        <v>15</v>
      </c>
      <c r="J756">
        <v>0</v>
      </c>
      <c r="K756" t="s">
        <v>30</v>
      </c>
      <c r="L756">
        <v>9</v>
      </c>
      <c r="M756">
        <f>2021-MasterData4[[#This Row],[Year_Birth]]</f>
        <v>62</v>
      </c>
      <c r="N756" s="10">
        <v>100</v>
      </c>
      <c r="O756" s="10">
        <v>243</v>
      </c>
      <c r="P756" s="10">
        <v>108</v>
      </c>
      <c r="Q756" s="10">
        <v>71</v>
      </c>
      <c r="R756" s="10">
        <v>94</v>
      </c>
      <c r="S756" s="24">
        <f>MasterData4[[#This Row],[Kidhome]]+MasterData4[[#This Row],[Teenhome]]</f>
        <v>0</v>
      </c>
      <c r="T756" s="53">
        <v>1</v>
      </c>
      <c r="U756" s="53">
        <v>8</v>
      </c>
      <c r="V756" s="10">
        <f>SUM(MasterData4[[#This Row],[MntWines]:[MntSweetProducts]])</f>
        <v>616</v>
      </c>
      <c r="W756">
        <v>4</v>
      </c>
    </row>
    <row r="757" spans="1:23" x14ac:dyDescent="0.3">
      <c r="A757">
        <v>3767</v>
      </c>
      <c r="B757">
        <v>1968</v>
      </c>
      <c r="C757" t="s">
        <v>28</v>
      </c>
      <c r="D757" t="s">
        <v>33</v>
      </c>
      <c r="E757" s="2">
        <v>61314</v>
      </c>
      <c r="F757">
        <v>0</v>
      </c>
      <c r="G757">
        <v>1</v>
      </c>
      <c r="H757" s="3">
        <v>41389</v>
      </c>
      <c r="I757">
        <v>1</v>
      </c>
      <c r="J757">
        <v>0</v>
      </c>
      <c r="K757" t="s">
        <v>30</v>
      </c>
      <c r="L757">
        <v>5</v>
      </c>
      <c r="M757">
        <f>2021-MasterData4[[#This Row],[Year_Birth]]</f>
        <v>53</v>
      </c>
      <c r="N757" s="10">
        <v>378</v>
      </c>
      <c r="O757" s="10">
        <v>189</v>
      </c>
      <c r="P757" s="10">
        <v>97</v>
      </c>
      <c r="Q757" s="10">
        <v>0</v>
      </c>
      <c r="R757" s="10">
        <v>172</v>
      </c>
      <c r="S757" s="24">
        <f>MasterData4[[#This Row],[Kidhome]]+MasterData4[[#This Row],[Teenhome]]</f>
        <v>1</v>
      </c>
      <c r="T757" s="53">
        <v>5</v>
      </c>
      <c r="U757" s="53">
        <v>12</v>
      </c>
      <c r="V757" s="10">
        <f>SUM(MasterData4[[#This Row],[MntWines]:[MntSweetProducts]])</f>
        <v>836</v>
      </c>
      <c r="W757">
        <v>2</v>
      </c>
    </row>
    <row r="758" spans="1:23" x14ac:dyDescent="0.3">
      <c r="A758">
        <v>3769</v>
      </c>
      <c r="B758">
        <v>1972</v>
      </c>
      <c r="C758" t="s">
        <v>37</v>
      </c>
      <c r="D758" t="s">
        <v>35</v>
      </c>
      <c r="F758">
        <v>1</v>
      </c>
      <c r="G758">
        <v>0</v>
      </c>
      <c r="H758" s="3">
        <v>41700</v>
      </c>
      <c r="I758">
        <v>17</v>
      </c>
      <c r="J758">
        <v>0</v>
      </c>
      <c r="K758" t="s">
        <v>36</v>
      </c>
      <c r="L758">
        <v>1</v>
      </c>
      <c r="M758">
        <f>2021-MasterData4[[#This Row],[Year_Birth]]</f>
        <v>49</v>
      </c>
      <c r="N758" s="10">
        <v>25</v>
      </c>
      <c r="O758" s="10">
        <v>13</v>
      </c>
      <c r="P758" s="10">
        <v>0</v>
      </c>
      <c r="Q758" s="10">
        <v>1</v>
      </c>
      <c r="R758" s="10">
        <v>0</v>
      </c>
      <c r="S758" s="24">
        <f>MasterData4[[#This Row],[Kidhome]]+MasterData4[[#This Row],[Teenhome]]</f>
        <v>1</v>
      </c>
      <c r="T758" s="53">
        <v>0</v>
      </c>
      <c r="U758" s="53">
        <v>3</v>
      </c>
      <c r="V758" s="10">
        <f>SUM(MasterData4[[#This Row],[MntWines]:[MntSweetProducts]])</f>
        <v>39</v>
      </c>
      <c r="W758">
        <v>5</v>
      </c>
    </row>
    <row r="759" spans="1:23" x14ac:dyDescent="0.3">
      <c r="A759">
        <v>3783</v>
      </c>
      <c r="B759">
        <v>1959</v>
      </c>
      <c r="C759" t="s">
        <v>37</v>
      </c>
      <c r="D759" t="s">
        <v>33</v>
      </c>
      <c r="E759" s="1">
        <v>52854</v>
      </c>
      <c r="F759">
        <v>1</v>
      </c>
      <c r="G759">
        <v>1</v>
      </c>
      <c r="H759" s="3">
        <v>41722</v>
      </c>
      <c r="I759">
        <v>43</v>
      </c>
      <c r="J759">
        <v>0</v>
      </c>
      <c r="K759" t="s">
        <v>43</v>
      </c>
      <c r="L759">
        <v>2</v>
      </c>
      <c r="M759">
        <f>2021-MasterData4[[#This Row],[Year_Birth]]</f>
        <v>62</v>
      </c>
      <c r="N759" s="10">
        <v>105</v>
      </c>
      <c r="O759" s="10">
        <v>10</v>
      </c>
      <c r="P759" s="10">
        <v>0</v>
      </c>
      <c r="Q759" s="10">
        <v>0</v>
      </c>
      <c r="R759" s="10">
        <v>1</v>
      </c>
      <c r="S759" s="24">
        <f>MasterData4[[#This Row],[Kidhome]]+MasterData4[[#This Row],[Teenhome]]</f>
        <v>2</v>
      </c>
      <c r="T759" s="53">
        <v>1</v>
      </c>
      <c r="U759" s="53">
        <v>4</v>
      </c>
      <c r="V759" s="10">
        <f>SUM(MasterData4[[#This Row],[MntWines]:[MntSweetProducts]])</f>
        <v>116</v>
      </c>
      <c r="W759">
        <v>5</v>
      </c>
    </row>
    <row r="760" spans="1:23" x14ac:dyDescent="0.3">
      <c r="A760">
        <v>3790</v>
      </c>
      <c r="B760">
        <v>1956</v>
      </c>
      <c r="C760" t="s">
        <v>28</v>
      </c>
      <c r="D760" t="s">
        <v>35</v>
      </c>
      <c r="E760" s="1">
        <v>34633</v>
      </c>
      <c r="F760">
        <v>2</v>
      </c>
      <c r="G760">
        <v>1</v>
      </c>
      <c r="H760" s="3">
        <v>41662</v>
      </c>
      <c r="I760">
        <v>31</v>
      </c>
      <c r="J760">
        <v>0</v>
      </c>
      <c r="K760" t="s">
        <v>43</v>
      </c>
      <c r="L760">
        <v>1</v>
      </c>
      <c r="M760">
        <f>2021-MasterData4[[#This Row],[Year_Birth]]</f>
        <v>65</v>
      </c>
      <c r="N760" s="10">
        <v>8</v>
      </c>
      <c r="O760" s="10">
        <v>5</v>
      </c>
      <c r="P760" s="10">
        <v>0</v>
      </c>
      <c r="Q760" s="10">
        <v>1</v>
      </c>
      <c r="R760" s="10">
        <v>0</v>
      </c>
      <c r="S760" s="24">
        <f>MasterData4[[#This Row],[Kidhome]]+MasterData4[[#This Row],[Teenhome]]</f>
        <v>3</v>
      </c>
      <c r="T760" s="53">
        <v>0</v>
      </c>
      <c r="U760" s="53">
        <v>2</v>
      </c>
      <c r="V760" s="10">
        <f>SUM(MasterData4[[#This Row],[MntWines]:[MntSweetProducts]])</f>
        <v>14</v>
      </c>
      <c r="W760">
        <v>2</v>
      </c>
    </row>
    <row r="761" spans="1:23" x14ac:dyDescent="0.3">
      <c r="A761">
        <v>3798</v>
      </c>
      <c r="B761">
        <v>1968</v>
      </c>
      <c r="C761" t="s">
        <v>28</v>
      </c>
      <c r="D761" t="s">
        <v>33</v>
      </c>
      <c r="E761" s="1">
        <v>41120</v>
      </c>
      <c r="F761">
        <v>1</v>
      </c>
      <c r="G761">
        <v>1</v>
      </c>
      <c r="H761" s="3">
        <v>41584</v>
      </c>
      <c r="I761">
        <v>80</v>
      </c>
      <c r="J761">
        <v>0</v>
      </c>
      <c r="K761" t="s">
        <v>30</v>
      </c>
      <c r="L761">
        <v>2</v>
      </c>
      <c r="M761">
        <f>2021-MasterData4[[#This Row],[Year_Birth]]</f>
        <v>53</v>
      </c>
      <c r="N761" s="10">
        <v>24</v>
      </c>
      <c r="O761" s="10">
        <v>23</v>
      </c>
      <c r="P761" s="10">
        <v>0</v>
      </c>
      <c r="Q761" s="10">
        <v>2</v>
      </c>
      <c r="R761" s="10">
        <v>8</v>
      </c>
      <c r="S761" s="24">
        <f>MasterData4[[#This Row],[Kidhome]]+MasterData4[[#This Row],[Teenhome]]</f>
        <v>2</v>
      </c>
      <c r="T761" s="53">
        <v>1</v>
      </c>
      <c r="U761" s="53">
        <v>3</v>
      </c>
      <c r="V761" s="10">
        <f>SUM(MasterData4[[#This Row],[MntWines]:[MntSweetProducts]])</f>
        <v>57</v>
      </c>
      <c r="W761">
        <v>2</v>
      </c>
    </row>
    <row r="762" spans="1:23" x14ac:dyDescent="0.3">
      <c r="A762">
        <v>3799</v>
      </c>
      <c r="B762">
        <v>1955</v>
      </c>
      <c r="C762" t="s">
        <v>28</v>
      </c>
      <c r="D762" t="s">
        <v>33</v>
      </c>
      <c r="E762" s="2">
        <v>67225</v>
      </c>
      <c r="F762">
        <v>0</v>
      </c>
      <c r="G762">
        <v>1</v>
      </c>
      <c r="H762" s="3">
        <v>41604</v>
      </c>
      <c r="I762">
        <v>4</v>
      </c>
      <c r="J762">
        <v>0</v>
      </c>
      <c r="K762" t="s">
        <v>34</v>
      </c>
      <c r="L762">
        <v>7</v>
      </c>
      <c r="M762">
        <f>2021-MasterData4[[#This Row],[Year_Birth]]</f>
        <v>66</v>
      </c>
      <c r="N762" s="10">
        <v>315</v>
      </c>
      <c r="O762" s="10">
        <v>322</v>
      </c>
      <c r="P762" s="10">
        <v>46</v>
      </c>
      <c r="Q762" s="10">
        <v>35</v>
      </c>
      <c r="R762" s="10">
        <v>7</v>
      </c>
      <c r="S762" s="24">
        <f>MasterData4[[#This Row],[Kidhome]]+MasterData4[[#This Row],[Teenhome]]</f>
        <v>1</v>
      </c>
      <c r="T762" s="53">
        <v>2</v>
      </c>
      <c r="U762" s="53">
        <v>11</v>
      </c>
      <c r="V762" s="10">
        <f>SUM(MasterData4[[#This Row],[MntWines]:[MntSweetProducts]])</f>
        <v>725</v>
      </c>
      <c r="W762">
        <v>2</v>
      </c>
    </row>
    <row r="763" spans="1:23" x14ac:dyDescent="0.3">
      <c r="A763">
        <v>3807</v>
      </c>
      <c r="B763">
        <v>1955</v>
      </c>
      <c r="C763" t="s">
        <v>28</v>
      </c>
      <c r="D763" t="s">
        <v>35</v>
      </c>
      <c r="E763" s="1">
        <v>59925</v>
      </c>
      <c r="F763">
        <v>0</v>
      </c>
      <c r="G763">
        <v>1</v>
      </c>
      <c r="H763" s="3">
        <v>41243</v>
      </c>
      <c r="I763">
        <v>83</v>
      </c>
      <c r="J763">
        <v>0</v>
      </c>
      <c r="K763" t="s">
        <v>30</v>
      </c>
      <c r="L763">
        <v>9</v>
      </c>
      <c r="M763">
        <f>2021-MasterData4[[#This Row],[Year_Birth]]</f>
        <v>66</v>
      </c>
      <c r="N763" s="10">
        <v>473</v>
      </c>
      <c r="O763" s="10">
        <v>176</v>
      </c>
      <c r="P763" s="10">
        <v>19</v>
      </c>
      <c r="Q763" s="10">
        <v>21</v>
      </c>
      <c r="R763" s="10">
        <v>21</v>
      </c>
      <c r="S763" s="24">
        <f>MasterData4[[#This Row],[Kidhome]]+MasterData4[[#This Row],[Teenhome]]</f>
        <v>1</v>
      </c>
      <c r="T763" s="53">
        <v>2</v>
      </c>
      <c r="U763" s="53">
        <v>9</v>
      </c>
      <c r="V763" s="10">
        <f>SUM(MasterData4[[#This Row],[MntWines]:[MntSweetProducts]])</f>
        <v>710</v>
      </c>
      <c r="W763">
        <v>2</v>
      </c>
    </row>
    <row r="764" spans="1:23" x14ac:dyDescent="0.3">
      <c r="A764">
        <v>3828</v>
      </c>
      <c r="B764">
        <v>1951</v>
      </c>
      <c r="C764" t="s">
        <v>28</v>
      </c>
      <c r="D764" t="s">
        <v>33</v>
      </c>
      <c r="E764" s="1">
        <v>71107</v>
      </c>
      <c r="F764">
        <v>0</v>
      </c>
      <c r="G764">
        <v>1</v>
      </c>
      <c r="H764" s="3">
        <v>41322</v>
      </c>
      <c r="I764">
        <v>61</v>
      </c>
      <c r="J764">
        <v>0</v>
      </c>
      <c r="K764" t="s">
        <v>30</v>
      </c>
      <c r="L764">
        <v>7</v>
      </c>
      <c r="M764">
        <f>2021-MasterData4[[#This Row],[Year_Birth]]</f>
        <v>70</v>
      </c>
      <c r="N764" s="10">
        <v>533</v>
      </c>
      <c r="O764" s="10">
        <v>217</v>
      </c>
      <c r="P764" s="10">
        <v>198</v>
      </c>
      <c r="Q764" s="10">
        <v>10</v>
      </c>
      <c r="R764" s="10">
        <v>174</v>
      </c>
      <c r="S764" s="24">
        <f>MasterData4[[#This Row],[Kidhome]]+MasterData4[[#This Row],[Teenhome]]</f>
        <v>1</v>
      </c>
      <c r="T764" s="53">
        <v>6</v>
      </c>
      <c r="U764" s="53">
        <v>13</v>
      </c>
      <c r="V764" s="10">
        <f>SUM(MasterData4[[#This Row],[MntWines]:[MntSweetProducts]])</f>
        <v>1132</v>
      </c>
      <c r="W764">
        <v>2</v>
      </c>
    </row>
    <row r="765" spans="1:23" x14ac:dyDescent="0.3">
      <c r="A765">
        <v>3829</v>
      </c>
      <c r="B765">
        <v>1979</v>
      </c>
      <c r="C765" t="s">
        <v>44</v>
      </c>
      <c r="D765" t="s">
        <v>35</v>
      </c>
      <c r="E765" s="1">
        <v>24594</v>
      </c>
      <c r="F765">
        <v>1</v>
      </c>
      <c r="G765">
        <v>0</v>
      </c>
      <c r="H765" s="3">
        <v>41618</v>
      </c>
      <c r="I765">
        <v>94</v>
      </c>
      <c r="J765">
        <v>0</v>
      </c>
      <c r="K765" t="s">
        <v>43</v>
      </c>
      <c r="L765">
        <v>1</v>
      </c>
      <c r="M765">
        <f>2021-MasterData4[[#This Row],[Year_Birth]]</f>
        <v>42</v>
      </c>
      <c r="N765" s="10">
        <v>1</v>
      </c>
      <c r="O765" s="10">
        <v>6</v>
      </c>
      <c r="P765" s="10">
        <v>10</v>
      </c>
      <c r="Q765" s="10">
        <v>3</v>
      </c>
      <c r="R765" s="10">
        <v>0</v>
      </c>
      <c r="S765" s="24">
        <f>MasterData4[[#This Row],[Kidhome]]+MasterData4[[#This Row],[Teenhome]]</f>
        <v>1</v>
      </c>
      <c r="T765" s="53">
        <v>0</v>
      </c>
      <c r="U765" s="53">
        <v>3</v>
      </c>
      <c r="V765" s="10">
        <f>SUM(MasterData4[[#This Row],[MntWines]:[MntSweetProducts]])</f>
        <v>20</v>
      </c>
      <c r="W765">
        <v>1</v>
      </c>
    </row>
    <row r="766" spans="1:23" x14ac:dyDescent="0.3">
      <c r="A766">
        <v>3830</v>
      </c>
      <c r="B766">
        <v>1953</v>
      </c>
      <c r="C766" t="s">
        <v>41</v>
      </c>
      <c r="D766" t="s">
        <v>33</v>
      </c>
      <c r="E766" s="1">
        <v>59354</v>
      </c>
      <c r="F766">
        <v>0</v>
      </c>
      <c r="G766">
        <v>2</v>
      </c>
      <c r="H766" s="3">
        <v>41753</v>
      </c>
      <c r="I766">
        <v>59</v>
      </c>
      <c r="J766">
        <v>0</v>
      </c>
      <c r="K766" t="s">
        <v>32</v>
      </c>
      <c r="L766">
        <v>4</v>
      </c>
      <c r="M766">
        <f>2021-MasterData4[[#This Row],[Year_Birth]]</f>
        <v>68</v>
      </c>
      <c r="N766" s="10">
        <v>295</v>
      </c>
      <c r="O766" s="10">
        <v>78</v>
      </c>
      <c r="P766" s="10">
        <v>39</v>
      </c>
      <c r="Q766" s="10">
        <v>21</v>
      </c>
      <c r="R766" s="10">
        <v>13</v>
      </c>
      <c r="S766" s="24">
        <f>MasterData4[[#This Row],[Kidhome]]+MasterData4[[#This Row],[Teenhome]]</f>
        <v>2</v>
      </c>
      <c r="T766" s="53">
        <v>4</v>
      </c>
      <c r="U766" s="53">
        <v>7</v>
      </c>
      <c r="V766" s="10">
        <f>SUM(MasterData4[[#This Row],[MntWines]:[MntSweetProducts]])</f>
        <v>446</v>
      </c>
      <c r="W766">
        <v>4</v>
      </c>
    </row>
    <row r="767" spans="1:23" x14ac:dyDescent="0.3">
      <c r="A767">
        <v>3834</v>
      </c>
      <c r="B767">
        <v>1962</v>
      </c>
      <c r="C767" t="s">
        <v>28</v>
      </c>
      <c r="D767" t="s">
        <v>31</v>
      </c>
      <c r="E767" s="1">
        <v>69627</v>
      </c>
      <c r="F767">
        <v>0</v>
      </c>
      <c r="G767">
        <v>1</v>
      </c>
      <c r="H767" s="3">
        <v>41350</v>
      </c>
      <c r="I767">
        <v>35</v>
      </c>
      <c r="J767">
        <v>0</v>
      </c>
      <c r="K767" t="s">
        <v>34</v>
      </c>
      <c r="L767">
        <v>8</v>
      </c>
      <c r="M767">
        <f>2021-MasterData4[[#This Row],[Year_Birth]]</f>
        <v>59</v>
      </c>
      <c r="N767" s="10">
        <v>231</v>
      </c>
      <c r="O767" s="10">
        <v>215</v>
      </c>
      <c r="P767" s="10">
        <v>171</v>
      </c>
      <c r="Q767" s="10">
        <v>161</v>
      </c>
      <c r="R767" s="10">
        <v>30</v>
      </c>
      <c r="S767" s="24">
        <f>MasterData4[[#This Row],[Kidhome]]+MasterData4[[#This Row],[Teenhome]]</f>
        <v>1</v>
      </c>
      <c r="T767" s="53">
        <v>2</v>
      </c>
      <c r="U767" s="53">
        <v>11</v>
      </c>
      <c r="V767" s="10">
        <f>SUM(MasterData4[[#This Row],[MntWines]:[MntSweetProducts]])</f>
        <v>808</v>
      </c>
      <c r="W767">
        <v>2</v>
      </c>
    </row>
    <row r="768" spans="1:23" x14ac:dyDescent="0.3">
      <c r="A768">
        <v>3839</v>
      </c>
      <c r="B768">
        <v>1958</v>
      </c>
      <c r="C768" t="s">
        <v>44</v>
      </c>
      <c r="D768" t="s">
        <v>31</v>
      </c>
      <c r="E768" s="1">
        <v>15056</v>
      </c>
      <c r="F768">
        <v>1</v>
      </c>
      <c r="G768">
        <v>1</v>
      </c>
      <c r="H768" s="3">
        <v>41397</v>
      </c>
      <c r="I768">
        <v>76</v>
      </c>
      <c r="J768">
        <v>0</v>
      </c>
      <c r="K768" t="s">
        <v>30</v>
      </c>
      <c r="L768">
        <v>2</v>
      </c>
      <c r="M768">
        <f>2021-MasterData4[[#This Row],[Year_Birth]]</f>
        <v>63</v>
      </c>
      <c r="N768" s="10">
        <v>6</v>
      </c>
      <c r="O768" s="10">
        <v>3</v>
      </c>
      <c r="P768" s="10">
        <v>21</v>
      </c>
      <c r="Q768" s="10">
        <v>12</v>
      </c>
      <c r="R768" s="10">
        <v>6</v>
      </c>
      <c r="S768" s="24">
        <f>MasterData4[[#This Row],[Kidhome]]+MasterData4[[#This Row],[Teenhome]]</f>
        <v>2</v>
      </c>
      <c r="T768" s="53">
        <v>2</v>
      </c>
      <c r="U768" s="53">
        <v>3</v>
      </c>
      <c r="V768" s="10">
        <f>SUM(MasterData4[[#This Row],[MntWines]:[MntSweetProducts]])</f>
        <v>48</v>
      </c>
      <c r="W768">
        <v>1</v>
      </c>
    </row>
    <row r="769" spans="1:23" x14ac:dyDescent="0.3">
      <c r="A769">
        <v>3846</v>
      </c>
      <c r="B769">
        <v>1974</v>
      </c>
      <c r="C769" t="s">
        <v>28</v>
      </c>
      <c r="D769" t="s">
        <v>33</v>
      </c>
      <c r="E769" s="1">
        <v>42557</v>
      </c>
      <c r="F769">
        <v>0</v>
      </c>
      <c r="G769">
        <v>1</v>
      </c>
      <c r="H769" s="3">
        <v>41150</v>
      </c>
      <c r="I769">
        <v>98</v>
      </c>
      <c r="J769">
        <v>0</v>
      </c>
      <c r="K769" t="s">
        <v>30</v>
      </c>
      <c r="L769">
        <v>6</v>
      </c>
      <c r="M769">
        <f>2021-MasterData4[[#This Row],[Year_Birth]]</f>
        <v>47</v>
      </c>
      <c r="N769" s="10">
        <v>192</v>
      </c>
      <c r="O769" s="10">
        <v>53</v>
      </c>
      <c r="P769" s="10">
        <v>0</v>
      </c>
      <c r="Q769" s="10">
        <v>5</v>
      </c>
      <c r="R769" s="10">
        <v>5</v>
      </c>
      <c r="S769" s="24">
        <f>MasterData4[[#This Row],[Kidhome]]+MasterData4[[#This Row],[Teenhome]]</f>
        <v>1</v>
      </c>
      <c r="T769" s="53">
        <v>1</v>
      </c>
      <c r="U769" s="53">
        <v>4</v>
      </c>
      <c r="V769" s="10">
        <f>SUM(MasterData4[[#This Row],[MntWines]:[MntSweetProducts]])</f>
        <v>255</v>
      </c>
      <c r="W769">
        <v>2</v>
      </c>
    </row>
    <row r="770" spans="1:23" x14ac:dyDescent="0.3">
      <c r="A770">
        <v>3850</v>
      </c>
      <c r="B770">
        <v>1963</v>
      </c>
      <c r="C770" t="s">
        <v>44</v>
      </c>
      <c r="D770" t="s">
        <v>35</v>
      </c>
      <c r="E770" s="1">
        <v>14918</v>
      </c>
      <c r="F770">
        <v>0</v>
      </c>
      <c r="G770">
        <v>1</v>
      </c>
      <c r="H770" s="3">
        <v>41250</v>
      </c>
      <c r="I770">
        <v>52</v>
      </c>
      <c r="J770">
        <v>0</v>
      </c>
      <c r="K770" t="s">
        <v>40</v>
      </c>
      <c r="L770">
        <v>1</v>
      </c>
      <c r="M770">
        <f>2021-MasterData4[[#This Row],[Year_Birth]]</f>
        <v>58</v>
      </c>
      <c r="N770" s="10">
        <v>3</v>
      </c>
      <c r="O770" s="10">
        <v>3</v>
      </c>
      <c r="P770" s="10">
        <v>15</v>
      </c>
      <c r="Q770" s="10">
        <v>3</v>
      </c>
      <c r="R770" s="10">
        <v>4</v>
      </c>
      <c r="S770" s="24">
        <f>MasterData4[[#This Row],[Kidhome]]+MasterData4[[#This Row],[Teenhome]]</f>
        <v>1</v>
      </c>
      <c r="T770" s="53">
        <v>0</v>
      </c>
      <c r="U770" s="53">
        <v>3</v>
      </c>
      <c r="V770" s="10">
        <f>SUM(MasterData4[[#This Row],[MntWines]:[MntSweetProducts]])</f>
        <v>28</v>
      </c>
      <c r="W770">
        <v>1</v>
      </c>
    </row>
    <row r="771" spans="1:23" x14ac:dyDescent="0.3">
      <c r="A771">
        <v>3852</v>
      </c>
      <c r="B771">
        <v>1961</v>
      </c>
      <c r="C771" t="s">
        <v>41</v>
      </c>
      <c r="D771" t="s">
        <v>35</v>
      </c>
      <c r="E771" s="1">
        <v>74881</v>
      </c>
      <c r="F771">
        <v>1</v>
      </c>
      <c r="G771">
        <v>1</v>
      </c>
      <c r="H771" s="3">
        <v>41341</v>
      </c>
      <c r="I771">
        <v>48</v>
      </c>
      <c r="J771">
        <v>0</v>
      </c>
      <c r="K771" t="s">
        <v>40</v>
      </c>
      <c r="L771">
        <v>9</v>
      </c>
      <c r="M771">
        <f>2021-MasterData4[[#This Row],[Year_Birth]]</f>
        <v>60</v>
      </c>
      <c r="N771" s="10">
        <v>505</v>
      </c>
      <c r="O771" s="10">
        <v>270</v>
      </c>
      <c r="P771" s="10">
        <v>36</v>
      </c>
      <c r="Q771" s="10">
        <v>72</v>
      </c>
      <c r="R771" s="10">
        <v>27</v>
      </c>
      <c r="S771" s="24">
        <f>MasterData4[[#This Row],[Kidhome]]+MasterData4[[#This Row],[Teenhome]]</f>
        <v>2</v>
      </c>
      <c r="T771" s="53">
        <v>2</v>
      </c>
      <c r="U771" s="53">
        <v>12</v>
      </c>
      <c r="V771" s="10">
        <f>SUM(MasterData4[[#This Row],[MntWines]:[MntSweetProducts]])</f>
        <v>910</v>
      </c>
      <c r="W771">
        <v>4</v>
      </c>
    </row>
    <row r="772" spans="1:23" x14ac:dyDescent="0.3">
      <c r="A772">
        <v>3855</v>
      </c>
      <c r="B772">
        <v>1963</v>
      </c>
      <c r="C772" t="s">
        <v>28</v>
      </c>
      <c r="D772" t="s">
        <v>33</v>
      </c>
      <c r="E772" s="1">
        <v>22419</v>
      </c>
      <c r="F772">
        <v>0</v>
      </c>
      <c r="G772">
        <v>0</v>
      </c>
      <c r="H772" s="3">
        <v>41382</v>
      </c>
      <c r="I772">
        <v>74</v>
      </c>
      <c r="J772">
        <v>0</v>
      </c>
      <c r="K772" t="s">
        <v>32</v>
      </c>
      <c r="L772">
        <v>3</v>
      </c>
      <c r="M772">
        <f>2021-MasterData4[[#This Row],[Year_Birth]]</f>
        <v>58</v>
      </c>
      <c r="N772" s="10">
        <v>30</v>
      </c>
      <c r="O772" s="10">
        <v>47</v>
      </c>
      <c r="P772" s="10">
        <v>19</v>
      </c>
      <c r="Q772" s="10">
        <v>3</v>
      </c>
      <c r="R772" s="10">
        <v>21</v>
      </c>
      <c r="S772" s="24">
        <f>MasterData4[[#This Row],[Kidhome]]+MasterData4[[#This Row],[Teenhome]]</f>
        <v>0</v>
      </c>
      <c r="T772" s="53">
        <v>2</v>
      </c>
      <c r="U772" s="53">
        <v>2</v>
      </c>
      <c r="V772" s="10">
        <f>SUM(MasterData4[[#This Row],[MntWines]:[MntSweetProducts]])</f>
        <v>120</v>
      </c>
      <c r="W772">
        <v>2</v>
      </c>
    </row>
    <row r="773" spans="1:23" x14ac:dyDescent="0.3">
      <c r="A773">
        <v>3856</v>
      </c>
      <c r="B773">
        <v>1960</v>
      </c>
      <c r="C773" t="s">
        <v>28</v>
      </c>
      <c r="D773" t="s">
        <v>35</v>
      </c>
      <c r="E773" s="1">
        <v>63381</v>
      </c>
      <c r="F773">
        <v>0</v>
      </c>
      <c r="G773">
        <v>1</v>
      </c>
      <c r="H773" s="3">
        <v>41187</v>
      </c>
      <c r="I773">
        <v>78</v>
      </c>
      <c r="J773">
        <v>0</v>
      </c>
      <c r="K773" t="s">
        <v>30</v>
      </c>
      <c r="L773">
        <v>4</v>
      </c>
      <c r="M773">
        <f>2021-MasterData4[[#This Row],[Year_Birth]]</f>
        <v>61</v>
      </c>
      <c r="N773" s="10">
        <v>571</v>
      </c>
      <c r="O773" s="10">
        <v>142</v>
      </c>
      <c r="P773" s="10">
        <v>33</v>
      </c>
      <c r="Q773" s="10">
        <v>50</v>
      </c>
      <c r="R773" s="10">
        <v>50</v>
      </c>
      <c r="S773" s="24">
        <f>MasterData4[[#This Row],[Kidhome]]+MasterData4[[#This Row],[Teenhome]]</f>
        <v>1</v>
      </c>
      <c r="T773" s="53">
        <v>5</v>
      </c>
      <c r="U773" s="53">
        <v>13</v>
      </c>
      <c r="V773" s="10">
        <f>SUM(MasterData4[[#This Row],[MntWines]:[MntSweetProducts]])</f>
        <v>846</v>
      </c>
      <c r="W773">
        <v>2</v>
      </c>
    </row>
    <row r="774" spans="1:23" x14ac:dyDescent="0.3">
      <c r="A774">
        <v>3859</v>
      </c>
      <c r="B774">
        <v>1947</v>
      </c>
      <c r="C774" t="s">
        <v>37</v>
      </c>
      <c r="D774" t="s">
        <v>35</v>
      </c>
      <c r="E774" s="1">
        <v>73059</v>
      </c>
      <c r="F774">
        <v>0</v>
      </c>
      <c r="G774">
        <v>1</v>
      </c>
      <c r="H774" s="3">
        <v>41517</v>
      </c>
      <c r="I774">
        <v>36</v>
      </c>
      <c r="J774">
        <v>0</v>
      </c>
      <c r="K774" t="s">
        <v>43</v>
      </c>
      <c r="L774">
        <v>9</v>
      </c>
      <c r="M774">
        <f>2021-MasterData4[[#This Row],[Year_Birth]]</f>
        <v>74</v>
      </c>
      <c r="N774" s="10">
        <v>410</v>
      </c>
      <c r="O774" s="10">
        <v>420</v>
      </c>
      <c r="P774" s="10">
        <v>0</v>
      </c>
      <c r="Q774" s="10">
        <v>112</v>
      </c>
      <c r="R774" s="10">
        <v>82</v>
      </c>
      <c r="S774" s="24">
        <f>MasterData4[[#This Row],[Kidhome]]+MasterData4[[#This Row],[Teenhome]]</f>
        <v>1</v>
      </c>
      <c r="T774" s="53">
        <v>3</v>
      </c>
      <c r="U774" s="53">
        <v>13</v>
      </c>
      <c r="V774" s="10">
        <f>SUM(MasterData4[[#This Row],[MntWines]:[MntSweetProducts]])</f>
        <v>1024</v>
      </c>
      <c r="W774">
        <v>5</v>
      </c>
    </row>
    <row r="775" spans="1:23" x14ac:dyDescent="0.3">
      <c r="A775">
        <v>3865</v>
      </c>
      <c r="B775">
        <v>1977</v>
      </c>
      <c r="C775" t="s">
        <v>38</v>
      </c>
      <c r="D775" t="s">
        <v>35</v>
      </c>
      <c r="E775" s="1">
        <v>20981</v>
      </c>
      <c r="F775">
        <v>0</v>
      </c>
      <c r="G775">
        <v>0</v>
      </c>
      <c r="H775" s="3">
        <v>41394</v>
      </c>
      <c r="I775">
        <v>14</v>
      </c>
      <c r="J775">
        <v>0</v>
      </c>
      <c r="K775" t="s">
        <v>32</v>
      </c>
      <c r="L775">
        <v>3</v>
      </c>
      <c r="M775">
        <f>2021-MasterData4[[#This Row],[Year_Birth]]</f>
        <v>44</v>
      </c>
      <c r="N775" s="10">
        <v>2</v>
      </c>
      <c r="O775" s="10">
        <v>10</v>
      </c>
      <c r="P775" s="10">
        <v>6</v>
      </c>
      <c r="Q775" s="10">
        <v>12</v>
      </c>
      <c r="R775" s="10">
        <v>13</v>
      </c>
      <c r="S775" s="24">
        <f>MasterData4[[#This Row],[Kidhome]]+MasterData4[[#This Row],[Teenhome]]</f>
        <v>0</v>
      </c>
      <c r="T775" s="53">
        <v>1</v>
      </c>
      <c r="U775" s="53">
        <v>2</v>
      </c>
      <c r="V775" s="10">
        <f>SUM(MasterData4[[#This Row],[MntWines]:[MntSweetProducts]])</f>
        <v>43</v>
      </c>
      <c r="W775">
        <v>3</v>
      </c>
    </row>
    <row r="776" spans="1:23" x14ac:dyDescent="0.3">
      <c r="A776">
        <v>3867</v>
      </c>
      <c r="B776">
        <v>1947</v>
      </c>
      <c r="C776" t="s">
        <v>37</v>
      </c>
      <c r="D776" t="s">
        <v>35</v>
      </c>
      <c r="E776" s="1">
        <v>73059</v>
      </c>
      <c r="F776">
        <v>0</v>
      </c>
      <c r="G776">
        <v>1</v>
      </c>
      <c r="H776" s="3">
        <v>41517</v>
      </c>
      <c r="I776">
        <v>36</v>
      </c>
      <c r="J776">
        <v>0</v>
      </c>
      <c r="K776" t="s">
        <v>30</v>
      </c>
      <c r="L776">
        <v>9</v>
      </c>
      <c r="M776">
        <f>2021-MasterData4[[#This Row],[Year_Birth]]</f>
        <v>74</v>
      </c>
      <c r="N776" s="10">
        <v>410</v>
      </c>
      <c r="O776" s="10">
        <v>420</v>
      </c>
      <c r="P776" s="10">
        <v>0</v>
      </c>
      <c r="Q776" s="10">
        <v>112</v>
      </c>
      <c r="R776" s="10">
        <v>82</v>
      </c>
      <c r="S776" s="24">
        <f>MasterData4[[#This Row],[Kidhome]]+MasterData4[[#This Row],[Teenhome]]</f>
        <v>1</v>
      </c>
      <c r="T776" s="53">
        <v>3</v>
      </c>
      <c r="U776" s="53">
        <v>13</v>
      </c>
      <c r="V776" s="10">
        <f>SUM(MasterData4[[#This Row],[MntWines]:[MntSweetProducts]])</f>
        <v>1024</v>
      </c>
      <c r="W776">
        <v>5</v>
      </c>
    </row>
    <row r="777" spans="1:23" x14ac:dyDescent="0.3">
      <c r="A777">
        <v>3870</v>
      </c>
      <c r="B777">
        <v>1978</v>
      </c>
      <c r="C777" t="s">
        <v>38</v>
      </c>
      <c r="D777" t="s">
        <v>35</v>
      </c>
      <c r="E777" s="1">
        <v>63855</v>
      </c>
      <c r="F777">
        <v>0</v>
      </c>
      <c r="G777">
        <v>0</v>
      </c>
      <c r="H777" s="3">
        <v>41314</v>
      </c>
      <c r="I777">
        <v>28</v>
      </c>
      <c r="J777">
        <v>0</v>
      </c>
      <c r="K777" t="s">
        <v>39</v>
      </c>
      <c r="L777">
        <v>7</v>
      </c>
      <c r="M777">
        <f>2021-MasterData4[[#This Row],[Year_Birth]]</f>
        <v>43</v>
      </c>
      <c r="N777" s="10">
        <v>359</v>
      </c>
      <c r="O777" s="10">
        <v>314</v>
      </c>
      <c r="P777" s="10">
        <v>93</v>
      </c>
      <c r="Q777" s="10">
        <v>35</v>
      </c>
      <c r="R777" s="10">
        <v>116</v>
      </c>
      <c r="S777" s="24">
        <f>MasterData4[[#This Row],[Kidhome]]+MasterData4[[#This Row],[Teenhome]]</f>
        <v>0</v>
      </c>
      <c r="T777" s="53">
        <v>3</v>
      </c>
      <c r="U777" s="53">
        <v>13</v>
      </c>
      <c r="V777" s="10">
        <f>SUM(MasterData4[[#This Row],[MntWines]:[MntSweetProducts]])</f>
        <v>917</v>
      </c>
      <c r="W777">
        <v>3</v>
      </c>
    </row>
    <row r="778" spans="1:23" x14ac:dyDescent="0.3">
      <c r="A778">
        <v>3878</v>
      </c>
      <c r="B778">
        <v>1980</v>
      </c>
      <c r="C778" t="s">
        <v>38</v>
      </c>
      <c r="D778" t="s">
        <v>31</v>
      </c>
      <c r="E778" s="2">
        <v>31859</v>
      </c>
      <c r="F778">
        <v>1</v>
      </c>
      <c r="G778">
        <v>0</v>
      </c>
      <c r="H778" s="3">
        <v>41697</v>
      </c>
      <c r="I778">
        <v>3</v>
      </c>
      <c r="J778">
        <v>0</v>
      </c>
      <c r="K778" t="s">
        <v>30</v>
      </c>
      <c r="L778">
        <v>1</v>
      </c>
      <c r="M778">
        <f>2021-MasterData4[[#This Row],[Year_Birth]]</f>
        <v>41</v>
      </c>
      <c r="N778" s="10">
        <v>3</v>
      </c>
      <c r="O778" s="10">
        <v>7</v>
      </c>
      <c r="P778" s="10">
        <v>15</v>
      </c>
      <c r="Q778" s="10">
        <v>4</v>
      </c>
      <c r="R778" s="10">
        <v>8</v>
      </c>
      <c r="S778" s="24">
        <f>MasterData4[[#This Row],[Kidhome]]+MasterData4[[#This Row],[Teenhome]]</f>
        <v>1</v>
      </c>
      <c r="T778" s="53">
        <v>0</v>
      </c>
      <c r="U778" s="53">
        <v>3</v>
      </c>
      <c r="V778" s="10">
        <f>SUM(MasterData4[[#This Row],[MntWines]:[MntSweetProducts]])</f>
        <v>37</v>
      </c>
      <c r="W778">
        <v>3</v>
      </c>
    </row>
    <row r="779" spans="1:23" x14ac:dyDescent="0.3">
      <c r="A779">
        <v>3885</v>
      </c>
      <c r="B779">
        <v>1983</v>
      </c>
      <c r="C779" t="s">
        <v>37</v>
      </c>
      <c r="D779" t="s">
        <v>33</v>
      </c>
      <c r="E779" s="1">
        <v>33569</v>
      </c>
      <c r="F779">
        <v>1</v>
      </c>
      <c r="G779">
        <v>0</v>
      </c>
      <c r="H779" s="3">
        <v>41563</v>
      </c>
      <c r="I779">
        <v>10</v>
      </c>
      <c r="J779">
        <v>0</v>
      </c>
      <c r="K779" t="s">
        <v>30</v>
      </c>
      <c r="L779">
        <v>1</v>
      </c>
      <c r="M779">
        <f>2021-MasterData4[[#This Row],[Year_Birth]]</f>
        <v>38</v>
      </c>
      <c r="N779" s="10">
        <v>16</v>
      </c>
      <c r="O779" s="10">
        <v>18</v>
      </c>
      <c r="P779" s="10">
        <v>3</v>
      </c>
      <c r="Q779" s="10">
        <v>2</v>
      </c>
      <c r="R779" s="10">
        <v>0</v>
      </c>
      <c r="S779" s="24">
        <f>MasterData4[[#This Row],[Kidhome]]+MasterData4[[#This Row],[Teenhome]]</f>
        <v>1</v>
      </c>
      <c r="T779" s="53">
        <v>1</v>
      </c>
      <c r="U779" s="53">
        <v>2</v>
      </c>
      <c r="V779" s="10">
        <f>SUM(MasterData4[[#This Row],[MntWines]:[MntSweetProducts]])</f>
        <v>39</v>
      </c>
      <c r="W779">
        <v>5</v>
      </c>
    </row>
    <row r="780" spans="1:23" x14ac:dyDescent="0.3">
      <c r="A780">
        <v>3887</v>
      </c>
      <c r="B780">
        <v>1970</v>
      </c>
      <c r="C780" t="s">
        <v>28</v>
      </c>
      <c r="D780" t="s">
        <v>31</v>
      </c>
      <c r="E780" s="2">
        <v>27242</v>
      </c>
      <c r="F780">
        <v>1</v>
      </c>
      <c r="G780">
        <v>0</v>
      </c>
      <c r="H780" s="3">
        <v>41224</v>
      </c>
      <c r="I780">
        <v>2</v>
      </c>
      <c r="J780">
        <v>0</v>
      </c>
      <c r="K780" t="s">
        <v>40</v>
      </c>
      <c r="L780">
        <v>2</v>
      </c>
      <c r="M780">
        <f>2021-MasterData4[[#This Row],[Year_Birth]]</f>
        <v>51</v>
      </c>
      <c r="N780" s="10">
        <v>3</v>
      </c>
      <c r="O780" s="10">
        <v>26</v>
      </c>
      <c r="P780" s="10">
        <v>20</v>
      </c>
      <c r="Q780" s="10">
        <v>17</v>
      </c>
      <c r="R780" s="10">
        <v>1</v>
      </c>
      <c r="S780" s="24">
        <f>MasterData4[[#This Row],[Kidhome]]+MasterData4[[#This Row],[Teenhome]]</f>
        <v>1</v>
      </c>
      <c r="T780" s="53">
        <v>0</v>
      </c>
      <c r="U780" s="53">
        <v>3</v>
      </c>
      <c r="V780" s="10">
        <f>SUM(MasterData4[[#This Row],[MntWines]:[MntSweetProducts]])</f>
        <v>67</v>
      </c>
      <c r="W780">
        <v>2</v>
      </c>
    </row>
    <row r="781" spans="1:23" x14ac:dyDescent="0.3">
      <c r="A781">
        <v>3896</v>
      </c>
      <c r="B781">
        <v>1984</v>
      </c>
      <c r="C781" t="s">
        <v>28</v>
      </c>
      <c r="D781" t="s">
        <v>33</v>
      </c>
      <c r="E781" s="2">
        <v>27255</v>
      </c>
      <c r="F781">
        <v>1</v>
      </c>
      <c r="G781">
        <v>0</v>
      </c>
      <c r="H781" s="3">
        <v>41585</v>
      </c>
      <c r="I781">
        <v>3</v>
      </c>
      <c r="J781">
        <v>0</v>
      </c>
      <c r="K781" t="s">
        <v>30</v>
      </c>
      <c r="L781">
        <v>1</v>
      </c>
      <c r="M781">
        <f>2021-MasterData4[[#This Row],[Year_Birth]]</f>
        <v>37</v>
      </c>
      <c r="N781" s="10">
        <v>22</v>
      </c>
      <c r="O781" s="10">
        <v>11</v>
      </c>
      <c r="P781" s="10">
        <v>0</v>
      </c>
      <c r="Q781" s="10">
        <v>1</v>
      </c>
      <c r="R781" s="10">
        <v>1</v>
      </c>
      <c r="S781" s="24">
        <f>MasterData4[[#This Row],[Kidhome]]+MasterData4[[#This Row],[Teenhome]]</f>
        <v>1</v>
      </c>
      <c r="T781" s="53">
        <v>0</v>
      </c>
      <c r="U781" s="53">
        <v>3</v>
      </c>
      <c r="V781" s="10">
        <f>SUM(MasterData4[[#This Row],[MntWines]:[MntSweetProducts]])</f>
        <v>35</v>
      </c>
      <c r="W781">
        <v>2</v>
      </c>
    </row>
    <row r="782" spans="1:23" x14ac:dyDescent="0.3">
      <c r="A782">
        <v>3900</v>
      </c>
      <c r="B782">
        <v>1972</v>
      </c>
      <c r="C782" t="s">
        <v>28</v>
      </c>
      <c r="D782" t="s">
        <v>33</v>
      </c>
      <c r="E782" s="1">
        <v>65685</v>
      </c>
      <c r="F782">
        <v>0</v>
      </c>
      <c r="G782">
        <v>1</v>
      </c>
      <c r="H782" s="3">
        <v>41727</v>
      </c>
      <c r="I782">
        <v>54</v>
      </c>
      <c r="J782">
        <v>0</v>
      </c>
      <c r="K782" t="s">
        <v>32</v>
      </c>
      <c r="L782">
        <v>9</v>
      </c>
      <c r="M782">
        <f>2021-MasterData4[[#This Row],[Year_Birth]]</f>
        <v>49</v>
      </c>
      <c r="N782" s="10">
        <v>642</v>
      </c>
      <c r="O782" s="10">
        <v>49</v>
      </c>
      <c r="P782" s="10">
        <v>0</v>
      </c>
      <c r="Q782" s="10">
        <v>14</v>
      </c>
      <c r="R782" s="10">
        <v>7</v>
      </c>
      <c r="S782" s="24">
        <f>MasterData4[[#This Row],[Kidhome]]+MasterData4[[#This Row],[Teenhome]]</f>
        <v>1</v>
      </c>
      <c r="T782" s="53">
        <v>2</v>
      </c>
      <c r="U782" s="53">
        <v>9</v>
      </c>
      <c r="V782" s="10">
        <f>SUM(MasterData4[[#This Row],[MntWines]:[MntSweetProducts]])</f>
        <v>712</v>
      </c>
      <c r="W782">
        <v>2</v>
      </c>
    </row>
    <row r="783" spans="1:23" x14ac:dyDescent="0.3">
      <c r="A783">
        <v>3910</v>
      </c>
      <c r="B783">
        <v>1975</v>
      </c>
      <c r="C783" t="s">
        <v>28</v>
      </c>
      <c r="D783" t="s">
        <v>29</v>
      </c>
      <c r="E783" s="1">
        <v>83829</v>
      </c>
      <c r="F783">
        <v>0</v>
      </c>
      <c r="G783">
        <v>0</v>
      </c>
      <c r="H783" s="3">
        <v>41555</v>
      </c>
      <c r="I783">
        <v>78</v>
      </c>
      <c r="J783">
        <v>0</v>
      </c>
      <c r="K783" t="s">
        <v>30</v>
      </c>
      <c r="L783">
        <v>4</v>
      </c>
      <c r="M783">
        <f>2021-MasterData4[[#This Row],[Year_Birth]]</f>
        <v>46</v>
      </c>
      <c r="N783" s="10">
        <v>897</v>
      </c>
      <c r="O783" s="10">
        <v>430</v>
      </c>
      <c r="P783" s="10">
        <v>186</v>
      </c>
      <c r="Q783" s="10">
        <v>161</v>
      </c>
      <c r="R783" s="10">
        <v>161</v>
      </c>
      <c r="S783" s="24">
        <f>MasterData4[[#This Row],[Kidhome]]+MasterData4[[#This Row],[Teenhome]]</f>
        <v>0</v>
      </c>
      <c r="T783" s="53">
        <v>7</v>
      </c>
      <c r="U783" s="53">
        <v>6</v>
      </c>
      <c r="V783" s="10">
        <f>SUM(MasterData4[[#This Row],[MntWines]:[MntSweetProducts]])</f>
        <v>1835</v>
      </c>
      <c r="W783">
        <v>2</v>
      </c>
    </row>
    <row r="784" spans="1:23" x14ac:dyDescent="0.3">
      <c r="A784">
        <v>3916</v>
      </c>
      <c r="B784">
        <v>1971</v>
      </c>
      <c r="C784" t="s">
        <v>37</v>
      </c>
      <c r="D784" t="s">
        <v>35</v>
      </c>
      <c r="E784" s="1">
        <v>49269</v>
      </c>
      <c r="F784">
        <v>1</v>
      </c>
      <c r="G784">
        <v>0</v>
      </c>
      <c r="H784" s="3">
        <v>41136</v>
      </c>
      <c r="I784">
        <v>92</v>
      </c>
      <c r="J784">
        <v>0</v>
      </c>
      <c r="K784" t="s">
        <v>30</v>
      </c>
      <c r="L784">
        <v>7</v>
      </c>
      <c r="M784">
        <f>2021-MasterData4[[#This Row],[Year_Birth]]</f>
        <v>50</v>
      </c>
      <c r="N784" s="10">
        <v>639</v>
      </c>
      <c r="O784" s="10">
        <v>166</v>
      </c>
      <c r="P784" s="10">
        <v>11</v>
      </c>
      <c r="Q784" s="10">
        <v>8</v>
      </c>
      <c r="R784" s="10">
        <v>8</v>
      </c>
      <c r="S784" s="24">
        <f>MasterData4[[#This Row],[Kidhome]]+MasterData4[[#This Row],[Teenhome]]</f>
        <v>1</v>
      </c>
      <c r="T784" s="53">
        <v>3</v>
      </c>
      <c r="U784" s="53">
        <v>12</v>
      </c>
      <c r="V784" s="10">
        <f>SUM(MasterData4[[#This Row],[MntWines]:[MntSweetProducts]])</f>
        <v>832</v>
      </c>
      <c r="W784">
        <v>5</v>
      </c>
    </row>
    <row r="785" spans="1:23" x14ac:dyDescent="0.3">
      <c r="A785">
        <v>3919</v>
      </c>
      <c r="B785">
        <v>1976</v>
      </c>
      <c r="C785" t="s">
        <v>41</v>
      </c>
      <c r="D785" t="s">
        <v>31</v>
      </c>
      <c r="E785" s="1">
        <v>72309</v>
      </c>
      <c r="F785">
        <v>0</v>
      </c>
      <c r="G785">
        <v>0</v>
      </c>
      <c r="H785" s="3">
        <v>41344</v>
      </c>
      <c r="I785">
        <v>64</v>
      </c>
      <c r="J785">
        <v>0</v>
      </c>
      <c r="K785" t="s">
        <v>32</v>
      </c>
      <c r="L785">
        <v>5</v>
      </c>
      <c r="M785">
        <f>2021-MasterData4[[#This Row],[Year_Birth]]</f>
        <v>45</v>
      </c>
      <c r="N785" s="10">
        <v>960</v>
      </c>
      <c r="O785" s="10">
        <v>883</v>
      </c>
      <c r="P785" s="10">
        <v>50</v>
      </c>
      <c r="Q785" s="10">
        <v>0</v>
      </c>
      <c r="R785" s="10">
        <v>38</v>
      </c>
      <c r="S785" s="24">
        <f>MasterData4[[#This Row],[Kidhome]]+MasterData4[[#This Row],[Teenhome]]</f>
        <v>0</v>
      </c>
      <c r="T785" s="53">
        <v>6</v>
      </c>
      <c r="U785" s="53">
        <v>8</v>
      </c>
      <c r="V785" s="10">
        <f>SUM(MasterData4[[#This Row],[MntWines]:[MntSweetProducts]])</f>
        <v>1931</v>
      </c>
      <c r="W785">
        <v>4</v>
      </c>
    </row>
    <row r="786" spans="1:23" x14ac:dyDescent="0.3">
      <c r="A786">
        <v>3921</v>
      </c>
      <c r="B786">
        <v>1952</v>
      </c>
      <c r="C786" t="s">
        <v>38</v>
      </c>
      <c r="D786" t="s">
        <v>42</v>
      </c>
      <c r="E786" s="1">
        <v>28457</v>
      </c>
      <c r="F786">
        <v>0</v>
      </c>
      <c r="G786">
        <v>0</v>
      </c>
      <c r="H786" s="3">
        <v>41210</v>
      </c>
      <c r="I786">
        <v>96</v>
      </c>
      <c r="J786">
        <v>0</v>
      </c>
      <c r="K786" t="s">
        <v>30</v>
      </c>
      <c r="L786">
        <v>4</v>
      </c>
      <c r="M786">
        <f>2021-MasterData4[[#This Row],[Year_Birth]]</f>
        <v>69</v>
      </c>
      <c r="N786" s="10">
        <v>24</v>
      </c>
      <c r="O786" s="10">
        <v>108</v>
      </c>
      <c r="P786" s="10">
        <v>29</v>
      </c>
      <c r="Q786" s="10">
        <v>1</v>
      </c>
      <c r="R786" s="10">
        <v>29</v>
      </c>
      <c r="S786" s="24">
        <f>MasterData4[[#This Row],[Kidhome]]+MasterData4[[#This Row],[Teenhome]]</f>
        <v>0</v>
      </c>
      <c r="T786" s="53">
        <v>1</v>
      </c>
      <c r="U786" s="53">
        <v>4</v>
      </c>
      <c r="V786" s="10">
        <f>SUM(MasterData4[[#This Row],[MntWines]:[MntSweetProducts]])</f>
        <v>191</v>
      </c>
      <c r="W786">
        <v>3</v>
      </c>
    </row>
    <row r="787" spans="1:23" x14ac:dyDescent="0.3">
      <c r="A787">
        <v>3924</v>
      </c>
      <c r="B787">
        <v>1965</v>
      </c>
      <c r="C787" t="s">
        <v>37</v>
      </c>
      <c r="D787" t="s">
        <v>29</v>
      </c>
      <c r="E787" s="1">
        <v>57912</v>
      </c>
      <c r="F787">
        <v>0</v>
      </c>
      <c r="G787">
        <v>1</v>
      </c>
      <c r="H787" s="3">
        <v>41715</v>
      </c>
      <c r="I787">
        <v>34</v>
      </c>
      <c r="J787">
        <v>0</v>
      </c>
      <c r="K787" t="s">
        <v>43</v>
      </c>
      <c r="L787">
        <v>8</v>
      </c>
      <c r="M787">
        <f>2021-MasterData4[[#This Row],[Year_Birth]]</f>
        <v>56</v>
      </c>
      <c r="N787" s="10">
        <v>801</v>
      </c>
      <c r="O787" s="10">
        <v>80</v>
      </c>
      <c r="P787" s="10">
        <v>0</v>
      </c>
      <c r="Q787" s="10">
        <v>0</v>
      </c>
      <c r="R787" s="10">
        <v>0</v>
      </c>
      <c r="S787" s="24">
        <f>MasterData4[[#This Row],[Kidhome]]+MasterData4[[#This Row],[Teenhome]]</f>
        <v>1</v>
      </c>
      <c r="T787" s="53">
        <v>3</v>
      </c>
      <c r="U787" s="53">
        <v>12</v>
      </c>
      <c r="V787" s="10">
        <f>SUM(MasterData4[[#This Row],[MntWines]:[MntSweetProducts]])</f>
        <v>881</v>
      </c>
      <c r="W787">
        <v>5</v>
      </c>
    </row>
    <row r="788" spans="1:23" x14ac:dyDescent="0.3">
      <c r="A788">
        <v>3933</v>
      </c>
      <c r="B788">
        <v>1980</v>
      </c>
      <c r="C788" t="s">
        <v>28</v>
      </c>
      <c r="D788" t="s">
        <v>35</v>
      </c>
      <c r="E788" s="1">
        <v>44010</v>
      </c>
      <c r="F788">
        <v>1</v>
      </c>
      <c r="G788">
        <v>0</v>
      </c>
      <c r="H788" s="3">
        <v>41195</v>
      </c>
      <c r="I788">
        <v>46</v>
      </c>
      <c r="J788">
        <v>0</v>
      </c>
      <c r="K788" t="s">
        <v>43</v>
      </c>
      <c r="L788">
        <v>10</v>
      </c>
      <c r="M788">
        <f>2021-MasterData4[[#This Row],[Year_Birth]]</f>
        <v>41</v>
      </c>
      <c r="N788" s="10">
        <v>186</v>
      </c>
      <c r="O788" s="10">
        <v>234</v>
      </c>
      <c r="P788" s="10">
        <v>86</v>
      </c>
      <c r="Q788" s="10">
        <v>36</v>
      </c>
      <c r="R788" s="10">
        <v>72</v>
      </c>
      <c r="S788" s="24">
        <f>MasterData4[[#This Row],[Kidhome]]+MasterData4[[#This Row],[Teenhome]]</f>
        <v>1</v>
      </c>
      <c r="T788" s="53">
        <v>2</v>
      </c>
      <c r="U788" s="53">
        <v>6</v>
      </c>
      <c r="V788" s="10">
        <f>SUM(MasterData4[[#This Row],[MntWines]:[MntSweetProducts]])</f>
        <v>614</v>
      </c>
      <c r="W788">
        <v>2</v>
      </c>
    </row>
    <row r="789" spans="1:23" x14ac:dyDescent="0.3">
      <c r="A789">
        <v>3934</v>
      </c>
      <c r="B789">
        <v>1966</v>
      </c>
      <c r="C789" t="s">
        <v>28</v>
      </c>
      <c r="D789" t="s">
        <v>33</v>
      </c>
      <c r="E789" s="1">
        <v>61286</v>
      </c>
      <c r="F789">
        <v>0</v>
      </c>
      <c r="G789">
        <v>1</v>
      </c>
      <c r="H789" s="3">
        <v>41488</v>
      </c>
      <c r="I789">
        <v>34</v>
      </c>
      <c r="J789">
        <v>0</v>
      </c>
      <c r="K789" t="s">
        <v>40</v>
      </c>
      <c r="L789">
        <v>7</v>
      </c>
      <c r="M789">
        <f>2021-MasterData4[[#This Row],[Year_Birth]]</f>
        <v>55</v>
      </c>
      <c r="N789" s="10">
        <v>356</v>
      </c>
      <c r="O789" s="10">
        <v>107</v>
      </c>
      <c r="P789" s="10">
        <v>19</v>
      </c>
      <c r="Q789" s="10">
        <v>0</v>
      </c>
      <c r="R789" s="10">
        <v>9</v>
      </c>
      <c r="S789" s="24">
        <f>MasterData4[[#This Row],[Kidhome]]+MasterData4[[#This Row],[Teenhome]]</f>
        <v>1</v>
      </c>
      <c r="T789" s="53">
        <v>1</v>
      </c>
      <c r="U789" s="53">
        <v>8</v>
      </c>
      <c r="V789" s="10">
        <f>SUM(MasterData4[[#This Row],[MntWines]:[MntSweetProducts]])</f>
        <v>491</v>
      </c>
      <c r="W789">
        <v>2</v>
      </c>
    </row>
    <row r="790" spans="1:23" x14ac:dyDescent="0.3">
      <c r="A790">
        <v>3945</v>
      </c>
      <c r="B790">
        <v>1947</v>
      </c>
      <c r="C790" t="s">
        <v>37</v>
      </c>
      <c r="D790" t="s">
        <v>42</v>
      </c>
      <c r="E790" s="1">
        <v>68117</v>
      </c>
      <c r="F790">
        <v>0</v>
      </c>
      <c r="G790">
        <v>1</v>
      </c>
      <c r="H790" s="3">
        <v>41343</v>
      </c>
      <c r="I790">
        <v>80</v>
      </c>
      <c r="J790">
        <v>0</v>
      </c>
      <c r="K790" t="s">
        <v>30</v>
      </c>
      <c r="L790">
        <v>11</v>
      </c>
      <c r="M790">
        <f>2021-MasterData4[[#This Row],[Year_Birth]]</f>
        <v>74</v>
      </c>
      <c r="N790" s="10">
        <v>618</v>
      </c>
      <c r="O790" s="10">
        <v>215</v>
      </c>
      <c r="P790" s="10">
        <v>0</v>
      </c>
      <c r="Q790" s="10">
        <v>44</v>
      </c>
      <c r="R790" s="10">
        <v>17</v>
      </c>
      <c r="S790" s="24">
        <f>MasterData4[[#This Row],[Kidhome]]+MasterData4[[#This Row],[Teenhome]]</f>
        <v>1</v>
      </c>
      <c r="T790" s="53">
        <v>8</v>
      </c>
      <c r="U790" s="53">
        <v>4</v>
      </c>
      <c r="V790" s="10">
        <f>SUM(MasterData4[[#This Row],[MntWines]:[MntSweetProducts]])</f>
        <v>894</v>
      </c>
      <c r="W790">
        <v>5</v>
      </c>
    </row>
    <row r="791" spans="1:23" x14ac:dyDescent="0.3">
      <c r="A791">
        <v>3955</v>
      </c>
      <c r="B791">
        <v>1965</v>
      </c>
      <c r="C791" t="s">
        <v>28</v>
      </c>
      <c r="D791" t="s">
        <v>29</v>
      </c>
      <c r="E791" s="1">
        <v>4861</v>
      </c>
      <c r="F791">
        <v>0</v>
      </c>
      <c r="G791">
        <v>0</v>
      </c>
      <c r="H791" s="3">
        <v>41812</v>
      </c>
      <c r="I791">
        <v>20</v>
      </c>
      <c r="J791">
        <v>0</v>
      </c>
      <c r="K791" t="s">
        <v>43</v>
      </c>
      <c r="L791">
        <v>0</v>
      </c>
      <c r="M791">
        <f>2021-MasterData4[[#This Row],[Year_Birth]]</f>
        <v>56</v>
      </c>
      <c r="N791" s="10">
        <v>2</v>
      </c>
      <c r="O791" s="10">
        <v>1</v>
      </c>
      <c r="P791" s="10">
        <v>1</v>
      </c>
      <c r="Q791" s="10">
        <v>1</v>
      </c>
      <c r="R791" s="10">
        <v>0</v>
      </c>
      <c r="S791" s="24">
        <f>MasterData4[[#This Row],[Kidhome]]+MasterData4[[#This Row],[Teenhome]]</f>
        <v>0</v>
      </c>
      <c r="T791" s="53">
        <v>0</v>
      </c>
      <c r="U791" s="53">
        <v>0</v>
      </c>
      <c r="V791" s="10">
        <f>SUM(MasterData4[[#This Row],[MntWines]:[MntSweetProducts]])</f>
        <v>5</v>
      </c>
      <c r="W791">
        <v>2</v>
      </c>
    </row>
    <row r="792" spans="1:23" x14ac:dyDescent="0.3">
      <c r="A792">
        <v>3967</v>
      </c>
      <c r="B792">
        <v>1971</v>
      </c>
      <c r="C792" t="s">
        <v>37</v>
      </c>
      <c r="D792" t="s">
        <v>33</v>
      </c>
      <c r="E792" s="1">
        <v>78931</v>
      </c>
      <c r="F792">
        <v>0</v>
      </c>
      <c r="G792">
        <v>0</v>
      </c>
      <c r="H792" s="3">
        <v>41572</v>
      </c>
      <c r="I792">
        <v>19</v>
      </c>
      <c r="J792">
        <v>0</v>
      </c>
      <c r="K792" t="s">
        <v>32</v>
      </c>
      <c r="L792">
        <v>2</v>
      </c>
      <c r="M792">
        <f>2021-MasterData4[[#This Row],[Year_Birth]]</f>
        <v>50</v>
      </c>
      <c r="N792" s="10">
        <v>331</v>
      </c>
      <c r="O792" s="10">
        <v>170</v>
      </c>
      <c r="P792" s="10">
        <v>58</v>
      </c>
      <c r="Q792" s="10">
        <v>197</v>
      </c>
      <c r="R792" s="10">
        <v>152</v>
      </c>
      <c r="S792" s="24">
        <f>MasterData4[[#This Row],[Kidhome]]+MasterData4[[#This Row],[Teenhome]]</f>
        <v>0</v>
      </c>
      <c r="T792" s="53">
        <v>8</v>
      </c>
      <c r="U792" s="53">
        <v>13</v>
      </c>
      <c r="V792" s="10">
        <f>SUM(MasterData4[[#This Row],[MntWines]:[MntSweetProducts]])</f>
        <v>908</v>
      </c>
      <c r="W792">
        <v>5</v>
      </c>
    </row>
    <row r="793" spans="1:23" x14ac:dyDescent="0.3">
      <c r="A793">
        <v>3968</v>
      </c>
      <c r="B793">
        <v>1970</v>
      </c>
      <c r="C793" t="s">
        <v>38</v>
      </c>
      <c r="D793" t="s">
        <v>29</v>
      </c>
      <c r="E793" s="1">
        <v>65706</v>
      </c>
      <c r="F793">
        <v>0</v>
      </c>
      <c r="G793">
        <v>0</v>
      </c>
      <c r="H793" s="3">
        <v>41453</v>
      </c>
      <c r="I793">
        <v>77</v>
      </c>
      <c r="J793">
        <v>0</v>
      </c>
      <c r="K793" t="s">
        <v>32</v>
      </c>
      <c r="L793">
        <v>11</v>
      </c>
      <c r="M793">
        <f>2021-MasterData4[[#This Row],[Year_Birth]]</f>
        <v>51</v>
      </c>
      <c r="N793" s="10">
        <v>918</v>
      </c>
      <c r="O793" s="10">
        <v>129</v>
      </c>
      <c r="P793" s="10">
        <v>13</v>
      </c>
      <c r="Q793" s="10">
        <v>10</v>
      </c>
      <c r="R793" s="10">
        <v>0</v>
      </c>
      <c r="S793" s="24">
        <f>MasterData4[[#This Row],[Kidhome]]+MasterData4[[#This Row],[Teenhome]]</f>
        <v>0</v>
      </c>
      <c r="T793" s="53">
        <v>3</v>
      </c>
      <c r="U793" s="53">
        <v>12</v>
      </c>
      <c r="V793" s="10">
        <f>SUM(MasterData4[[#This Row],[MntWines]:[MntSweetProducts]])</f>
        <v>1070</v>
      </c>
      <c r="W793">
        <v>3</v>
      </c>
    </row>
    <row r="794" spans="1:23" x14ac:dyDescent="0.3">
      <c r="A794">
        <v>3969</v>
      </c>
      <c r="B794">
        <v>1974</v>
      </c>
      <c r="C794" t="s">
        <v>41</v>
      </c>
      <c r="D794" t="s">
        <v>35</v>
      </c>
      <c r="E794" s="1">
        <v>43018</v>
      </c>
      <c r="F794">
        <v>0</v>
      </c>
      <c r="G794">
        <v>1</v>
      </c>
      <c r="H794" s="3">
        <v>41579</v>
      </c>
      <c r="I794">
        <v>46</v>
      </c>
      <c r="J794">
        <v>0</v>
      </c>
      <c r="K794" t="s">
        <v>39</v>
      </c>
      <c r="L794">
        <v>2</v>
      </c>
      <c r="M794">
        <f>2021-MasterData4[[#This Row],[Year_Birth]]</f>
        <v>47</v>
      </c>
      <c r="N794" s="10">
        <v>35</v>
      </c>
      <c r="O794" s="10">
        <v>17</v>
      </c>
      <c r="P794" s="10">
        <v>7</v>
      </c>
      <c r="Q794" s="10">
        <v>4</v>
      </c>
      <c r="R794" s="10">
        <v>6</v>
      </c>
      <c r="S794" s="24">
        <f>MasterData4[[#This Row],[Kidhome]]+MasterData4[[#This Row],[Teenhome]]</f>
        <v>1</v>
      </c>
      <c r="T794" s="53">
        <v>2</v>
      </c>
      <c r="U794" s="53">
        <v>2</v>
      </c>
      <c r="V794" s="10">
        <f>SUM(MasterData4[[#This Row],[MntWines]:[MntSweetProducts]])</f>
        <v>69</v>
      </c>
      <c r="W794">
        <v>4</v>
      </c>
    </row>
    <row r="795" spans="1:23" x14ac:dyDescent="0.3">
      <c r="A795">
        <v>3972</v>
      </c>
      <c r="B795">
        <v>1976</v>
      </c>
      <c r="C795" t="s">
        <v>28</v>
      </c>
      <c r="D795" t="s">
        <v>35</v>
      </c>
      <c r="E795" s="1">
        <v>50200</v>
      </c>
      <c r="F795">
        <v>1</v>
      </c>
      <c r="G795">
        <v>1</v>
      </c>
      <c r="H795" s="3">
        <v>41367</v>
      </c>
      <c r="I795">
        <v>70</v>
      </c>
      <c r="J795">
        <v>0</v>
      </c>
      <c r="K795" t="s">
        <v>30</v>
      </c>
      <c r="L795">
        <v>7</v>
      </c>
      <c r="M795">
        <f>2021-MasterData4[[#This Row],[Year_Birth]]</f>
        <v>45</v>
      </c>
      <c r="N795" s="10">
        <v>266</v>
      </c>
      <c r="O795" s="10">
        <v>51</v>
      </c>
      <c r="P795" s="10">
        <v>8</v>
      </c>
      <c r="Q795" s="10">
        <v>6</v>
      </c>
      <c r="R795" s="10">
        <v>6</v>
      </c>
      <c r="S795" s="24">
        <f>MasterData4[[#This Row],[Kidhome]]+MasterData4[[#This Row],[Teenhome]]</f>
        <v>2</v>
      </c>
      <c r="T795" s="53">
        <v>1</v>
      </c>
      <c r="U795" s="53">
        <v>5</v>
      </c>
      <c r="V795" s="10">
        <f>SUM(MasterData4[[#This Row],[MntWines]:[MntSweetProducts]])</f>
        <v>337</v>
      </c>
      <c r="W795">
        <v>2</v>
      </c>
    </row>
    <row r="796" spans="1:23" x14ac:dyDescent="0.3">
      <c r="A796">
        <v>3979</v>
      </c>
      <c r="B796">
        <v>1983</v>
      </c>
      <c r="C796" t="s">
        <v>37</v>
      </c>
      <c r="D796" t="s">
        <v>29</v>
      </c>
      <c r="E796" s="1">
        <v>90687</v>
      </c>
      <c r="F796">
        <v>0</v>
      </c>
      <c r="G796">
        <v>0</v>
      </c>
      <c r="H796" s="3">
        <v>41416</v>
      </c>
      <c r="I796">
        <v>98</v>
      </c>
      <c r="J796">
        <v>0</v>
      </c>
      <c r="K796" t="s">
        <v>30</v>
      </c>
      <c r="L796">
        <v>6</v>
      </c>
      <c r="M796">
        <f>2021-MasterData4[[#This Row],[Year_Birth]]</f>
        <v>38</v>
      </c>
      <c r="N796" s="10">
        <v>982</v>
      </c>
      <c r="O796" s="10">
        <v>672</v>
      </c>
      <c r="P796" s="10">
        <v>23</v>
      </c>
      <c r="Q796" s="10">
        <v>17</v>
      </c>
      <c r="R796" s="10">
        <v>34</v>
      </c>
      <c r="S796" s="24">
        <f>MasterData4[[#This Row],[Kidhome]]+MasterData4[[#This Row],[Teenhome]]</f>
        <v>0</v>
      </c>
      <c r="T796" s="53">
        <v>2</v>
      </c>
      <c r="U796" s="53">
        <v>8</v>
      </c>
      <c r="V796" s="10">
        <f>SUM(MasterData4[[#This Row],[MntWines]:[MntSweetProducts]])</f>
        <v>1728</v>
      </c>
      <c r="W796">
        <v>5</v>
      </c>
    </row>
    <row r="797" spans="1:23" x14ac:dyDescent="0.3">
      <c r="A797">
        <v>4001</v>
      </c>
      <c r="B797">
        <v>1946</v>
      </c>
      <c r="C797" t="s">
        <v>37</v>
      </c>
      <c r="D797" t="s">
        <v>35</v>
      </c>
      <c r="E797" s="1">
        <v>64014</v>
      </c>
      <c r="F797">
        <v>2</v>
      </c>
      <c r="G797">
        <v>1</v>
      </c>
      <c r="H797" s="3">
        <v>41800</v>
      </c>
      <c r="I797">
        <v>56</v>
      </c>
      <c r="J797">
        <v>0</v>
      </c>
      <c r="K797" t="s">
        <v>43</v>
      </c>
      <c r="L797">
        <v>8</v>
      </c>
      <c r="M797">
        <f>2021-MasterData4[[#This Row],[Year_Birth]]</f>
        <v>75</v>
      </c>
      <c r="N797" s="10">
        <v>406</v>
      </c>
      <c r="O797" s="10">
        <v>30</v>
      </c>
      <c r="P797" s="10">
        <v>0</v>
      </c>
      <c r="Q797" s="10">
        <v>0</v>
      </c>
      <c r="R797" s="10">
        <v>0</v>
      </c>
      <c r="S797" s="24">
        <f>MasterData4[[#This Row],[Kidhome]]+MasterData4[[#This Row],[Teenhome]]</f>
        <v>3</v>
      </c>
      <c r="T797" s="53">
        <v>2</v>
      </c>
      <c r="U797" s="53">
        <v>5</v>
      </c>
      <c r="V797" s="10">
        <f>SUM(MasterData4[[#This Row],[MntWines]:[MntSweetProducts]])</f>
        <v>436</v>
      </c>
      <c r="W797">
        <v>5</v>
      </c>
    </row>
    <row r="798" spans="1:23" x14ac:dyDescent="0.3">
      <c r="A798">
        <v>4002</v>
      </c>
      <c r="B798">
        <v>1960</v>
      </c>
      <c r="C798" t="s">
        <v>37</v>
      </c>
      <c r="D798" t="s">
        <v>33</v>
      </c>
      <c r="E798" s="2">
        <v>77037</v>
      </c>
      <c r="F798">
        <v>0</v>
      </c>
      <c r="G798">
        <v>1</v>
      </c>
      <c r="H798" s="3">
        <v>41560</v>
      </c>
      <c r="I798">
        <v>3</v>
      </c>
      <c r="J798">
        <v>0</v>
      </c>
      <c r="K798" t="s">
        <v>30</v>
      </c>
      <c r="L798">
        <v>7</v>
      </c>
      <c r="M798">
        <f>2021-MasterData4[[#This Row],[Year_Birth]]</f>
        <v>61</v>
      </c>
      <c r="N798" s="10">
        <v>463</v>
      </c>
      <c r="O798" s="10">
        <v>333</v>
      </c>
      <c r="P798" s="10">
        <v>168</v>
      </c>
      <c r="Q798" s="10">
        <v>96</v>
      </c>
      <c r="R798" s="10">
        <v>53</v>
      </c>
      <c r="S798" s="24">
        <f>MasterData4[[#This Row],[Kidhome]]+MasterData4[[#This Row],[Teenhome]]</f>
        <v>1</v>
      </c>
      <c r="T798" s="53">
        <v>7</v>
      </c>
      <c r="U798" s="53">
        <v>12</v>
      </c>
      <c r="V798" s="10">
        <f>SUM(MasterData4[[#This Row],[MntWines]:[MntSweetProducts]])</f>
        <v>1113</v>
      </c>
      <c r="W798">
        <v>5</v>
      </c>
    </row>
    <row r="799" spans="1:23" x14ac:dyDescent="0.3">
      <c r="A799">
        <v>4012</v>
      </c>
      <c r="B799">
        <v>1972</v>
      </c>
      <c r="C799" t="s">
        <v>37</v>
      </c>
      <c r="D799" t="s">
        <v>35</v>
      </c>
      <c r="E799" s="1">
        <v>62220</v>
      </c>
      <c r="F799">
        <v>0</v>
      </c>
      <c r="G799">
        <v>1</v>
      </c>
      <c r="H799" s="3">
        <v>41132</v>
      </c>
      <c r="I799">
        <v>55</v>
      </c>
      <c r="J799">
        <v>0</v>
      </c>
      <c r="K799" t="s">
        <v>39</v>
      </c>
      <c r="L799">
        <v>7</v>
      </c>
      <c r="M799">
        <f>2021-MasterData4[[#This Row],[Year_Birth]]</f>
        <v>49</v>
      </c>
      <c r="N799" s="10">
        <v>799</v>
      </c>
      <c r="O799" s="10">
        <v>375</v>
      </c>
      <c r="P799" s="10">
        <v>16</v>
      </c>
      <c r="Q799" s="10">
        <v>12</v>
      </c>
      <c r="R799" s="10">
        <v>12</v>
      </c>
      <c r="S799" s="24">
        <f>MasterData4[[#This Row],[Kidhome]]+MasterData4[[#This Row],[Teenhome]]</f>
        <v>1</v>
      </c>
      <c r="T799" s="53">
        <v>6</v>
      </c>
      <c r="U799" s="53">
        <v>5</v>
      </c>
      <c r="V799" s="10">
        <f>SUM(MasterData4[[#This Row],[MntWines]:[MntSweetProducts]])</f>
        <v>1214</v>
      </c>
      <c r="W799">
        <v>5</v>
      </c>
    </row>
    <row r="800" spans="1:23" x14ac:dyDescent="0.3">
      <c r="A800">
        <v>4023</v>
      </c>
      <c r="B800">
        <v>1970</v>
      </c>
      <c r="C800" t="s">
        <v>28</v>
      </c>
      <c r="D800" t="s">
        <v>33</v>
      </c>
      <c r="E800" s="1">
        <v>22979</v>
      </c>
      <c r="F800">
        <v>1</v>
      </c>
      <c r="G800">
        <v>0</v>
      </c>
      <c r="H800" s="3">
        <v>41158</v>
      </c>
      <c r="I800">
        <v>29</v>
      </c>
      <c r="J800">
        <v>0</v>
      </c>
      <c r="K800" t="s">
        <v>30</v>
      </c>
      <c r="L800">
        <v>3</v>
      </c>
      <c r="M800">
        <f>2021-MasterData4[[#This Row],[Year_Birth]]</f>
        <v>51</v>
      </c>
      <c r="N800" s="10">
        <v>16</v>
      </c>
      <c r="O800" s="10">
        <v>19</v>
      </c>
      <c r="P800" s="10">
        <v>20</v>
      </c>
      <c r="Q800" s="10">
        <v>17</v>
      </c>
      <c r="R800" s="10">
        <v>21</v>
      </c>
      <c r="S800" s="24">
        <f>MasterData4[[#This Row],[Kidhome]]+MasterData4[[#This Row],[Teenhome]]</f>
        <v>1</v>
      </c>
      <c r="T800" s="53">
        <v>2</v>
      </c>
      <c r="U800" s="53">
        <v>2</v>
      </c>
      <c r="V800" s="10">
        <f>SUM(MasterData4[[#This Row],[MntWines]:[MntSweetProducts]])</f>
        <v>93</v>
      </c>
      <c r="W800">
        <v>2</v>
      </c>
    </row>
    <row r="801" spans="1:23" x14ac:dyDescent="0.3">
      <c r="A801">
        <v>4037</v>
      </c>
      <c r="B801">
        <v>1976</v>
      </c>
      <c r="C801" t="s">
        <v>28</v>
      </c>
      <c r="D801" t="s">
        <v>29</v>
      </c>
      <c r="E801" s="1">
        <v>31859</v>
      </c>
      <c r="F801">
        <v>1</v>
      </c>
      <c r="G801">
        <v>0</v>
      </c>
      <c r="H801" s="3">
        <v>41439</v>
      </c>
      <c r="I801">
        <v>77</v>
      </c>
      <c r="J801">
        <v>0</v>
      </c>
      <c r="K801" t="s">
        <v>43</v>
      </c>
      <c r="L801">
        <v>1</v>
      </c>
      <c r="M801">
        <f>2021-MasterData4[[#This Row],[Year_Birth]]</f>
        <v>45</v>
      </c>
      <c r="N801" s="10">
        <v>3</v>
      </c>
      <c r="O801" s="10">
        <v>3</v>
      </c>
      <c r="P801" s="10">
        <v>8</v>
      </c>
      <c r="Q801" s="10">
        <v>1</v>
      </c>
      <c r="R801" s="10">
        <v>0</v>
      </c>
      <c r="S801" s="24">
        <f>MasterData4[[#This Row],[Kidhome]]+MasterData4[[#This Row],[Teenhome]]</f>
        <v>1</v>
      </c>
      <c r="T801" s="53">
        <v>0</v>
      </c>
      <c r="U801" s="53">
        <v>2</v>
      </c>
      <c r="V801" s="10">
        <f>SUM(MasterData4[[#This Row],[MntWines]:[MntSweetProducts]])</f>
        <v>15</v>
      </c>
      <c r="W801">
        <v>2</v>
      </c>
    </row>
    <row r="802" spans="1:23" x14ac:dyDescent="0.3">
      <c r="A802">
        <v>4042</v>
      </c>
      <c r="B802">
        <v>1971</v>
      </c>
      <c r="C802" t="s">
        <v>28</v>
      </c>
      <c r="D802" t="s">
        <v>29</v>
      </c>
      <c r="E802" s="1">
        <v>43300</v>
      </c>
      <c r="F802">
        <v>0</v>
      </c>
      <c r="G802">
        <v>1</v>
      </c>
      <c r="H802" s="3">
        <v>41195</v>
      </c>
      <c r="I802">
        <v>87</v>
      </c>
      <c r="J802">
        <v>0</v>
      </c>
      <c r="K802" t="s">
        <v>32</v>
      </c>
      <c r="L802">
        <v>4</v>
      </c>
      <c r="M802">
        <f>2021-MasterData4[[#This Row],[Year_Birth]]</f>
        <v>50</v>
      </c>
      <c r="N802" s="10">
        <v>91</v>
      </c>
      <c r="O802" s="10">
        <v>52</v>
      </c>
      <c r="P802" s="10">
        <v>2</v>
      </c>
      <c r="Q802" s="10">
        <v>3</v>
      </c>
      <c r="R802" s="10">
        <v>1</v>
      </c>
      <c r="S802" s="24">
        <f>MasterData4[[#This Row],[Kidhome]]+MasterData4[[#This Row],[Teenhome]]</f>
        <v>1</v>
      </c>
      <c r="T802" s="53">
        <v>0</v>
      </c>
      <c r="U802" s="53">
        <v>4</v>
      </c>
      <c r="V802" s="10">
        <f>SUM(MasterData4[[#This Row],[MntWines]:[MntSweetProducts]])</f>
        <v>149</v>
      </c>
      <c r="W802">
        <v>2</v>
      </c>
    </row>
    <row r="803" spans="1:23" x14ac:dyDescent="0.3">
      <c r="A803">
        <v>4047</v>
      </c>
      <c r="B803">
        <v>1954</v>
      </c>
      <c r="C803" t="s">
        <v>37</v>
      </c>
      <c r="D803" t="s">
        <v>33</v>
      </c>
      <c r="E803" s="2">
        <v>65324</v>
      </c>
      <c r="F803">
        <v>0</v>
      </c>
      <c r="G803">
        <v>1</v>
      </c>
      <c r="H803" s="3">
        <v>41650</v>
      </c>
      <c r="I803">
        <v>0</v>
      </c>
      <c r="J803">
        <v>0</v>
      </c>
      <c r="K803" t="s">
        <v>34</v>
      </c>
      <c r="L803">
        <v>6</v>
      </c>
      <c r="M803">
        <f>2021-MasterData4[[#This Row],[Year_Birth]]</f>
        <v>67</v>
      </c>
      <c r="N803" s="10">
        <v>384</v>
      </c>
      <c r="O803" s="10">
        <v>102</v>
      </c>
      <c r="P803" s="10">
        <v>21</v>
      </c>
      <c r="Q803" s="10">
        <v>0</v>
      </c>
      <c r="R803" s="10">
        <v>32</v>
      </c>
      <c r="S803" s="24">
        <f>MasterData4[[#This Row],[Kidhome]]+MasterData4[[#This Row],[Teenhome]]</f>
        <v>1</v>
      </c>
      <c r="T803" s="53">
        <v>2</v>
      </c>
      <c r="U803" s="53">
        <v>9</v>
      </c>
      <c r="V803" s="10">
        <f>SUM(MasterData4[[#This Row],[MntWines]:[MntSweetProducts]])</f>
        <v>539</v>
      </c>
      <c r="W803">
        <v>5</v>
      </c>
    </row>
    <row r="804" spans="1:23" x14ac:dyDescent="0.3">
      <c r="A804">
        <v>4050</v>
      </c>
      <c r="B804">
        <v>1966</v>
      </c>
      <c r="C804" t="s">
        <v>41</v>
      </c>
      <c r="D804" t="s">
        <v>33</v>
      </c>
      <c r="E804" s="1">
        <v>49605</v>
      </c>
      <c r="F804">
        <v>0</v>
      </c>
      <c r="G804">
        <v>0</v>
      </c>
      <c r="H804" s="3">
        <v>41811</v>
      </c>
      <c r="I804">
        <v>65</v>
      </c>
      <c r="J804">
        <v>0</v>
      </c>
      <c r="K804" t="s">
        <v>32</v>
      </c>
      <c r="L804">
        <v>2</v>
      </c>
      <c r="M804">
        <f>2021-MasterData4[[#This Row],[Year_Birth]]</f>
        <v>55</v>
      </c>
      <c r="N804" s="10">
        <v>42</v>
      </c>
      <c r="O804" s="10">
        <v>29</v>
      </c>
      <c r="P804" s="10">
        <v>12</v>
      </c>
      <c r="Q804" s="10">
        <v>16</v>
      </c>
      <c r="R804" s="10">
        <v>20</v>
      </c>
      <c r="S804" s="24">
        <f>MasterData4[[#This Row],[Kidhome]]+MasterData4[[#This Row],[Teenhome]]</f>
        <v>0</v>
      </c>
      <c r="T804" s="53">
        <v>1</v>
      </c>
      <c r="U804" s="53">
        <v>4</v>
      </c>
      <c r="V804" s="10">
        <f>SUM(MasterData4[[#This Row],[MntWines]:[MntSweetProducts]])</f>
        <v>119</v>
      </c>
      <c r="W804">
        <v>4</v>
      </c>
    </row>
    <row r="805" spans="1:23" x14ac:dyDescent="0.3">
      <c r="A805">
        <v>4055</v>
      </c>
      <c r="B805">
        <v>1992</v>
      </c>
      <c r="C805" t="s">
        <v>44</v>
      </c>
      <c r="D805" t="s">
        <v>31</v>
      </c>
      <c r="E805" s="1">
        <v>18746</v>
      </c>
      <c r="F805">
        <v>1</v>
      </c>
      <c r="G805">
        <v>0</v>
      </c>
      <c r="H805" s="3">
        <v>41788</v>
      </c>
      <c r="I805">
        <v>41</v>
      </c>
      <c r="J805">
        <v>0</v>
      </c>
      <c r="K805" t="s">
        <v>30</v>
      </c>
      <c r="L805">
        <v>3</v>
      </c>
      <c r="M805">
        <f>2021-MasterData4[[#This Row],[Year_Birth]]</f>
        <v>29</v>
      </c>
      <c r="N805" s="10">
        <v>2</v>
      </c>
      <c r="O805" s="10">
        <v>11</v>
      </c>
      <c r="P805" s="10">
        <v>12</v>
      </c>
      <c r="Q805" s="10">
        <v>10</v>
      </c>
      <c r="R805" s="10">
        <v>9</v>
      </c>
      <c r="S805" s="24">
        <f>MasterData4[[#This Row],[Kidhome]]+MasterData4[[#This Row],[Teenhome]]</f>
        <v>1</v>
      </c>
      <c r="T805" s="53">
        <v>0</v>
      </c>
      <c r="U805" s="53">
        <v>3</v>
      </c>
      <c r="V805" s="10">
        <f>SUM(MasterData4[[#This Row],[MntWines]:[MntSweetProducts]])</f>
        <v>44</v>
      </c>
      <c r="W805">
        <v>1</v>
      </c>
    </row>
    <row r="806" spans="1:23" x14ac:dyDescent="0.3">
      <c r="A806">
        <v>4058</v>
      </c>
      <c r="B806">
        <v>1955</v>
      </c>
      <c r="C806" t="s">
        <v>37</v>
      </c>
      <c r="D806" t="s">
        <v>31</v>
      </c>
      <c r="E806" s="1">
        <v>61284</v>
      </c>
      <c r="F806">
        <v>0</v>
      </c>
      <c r="G806">
        <v>0</v>
      </c>
      <c r="H806" s="3">
        <v>41559</v>
      </c>
      <c r="I806">
        <v>76</v>
      </c>
      <c r="J806">
        <v>0</v>
      </c>
      <c r="K806" t="s">
        <v>30</v>
      </c>
      <c r="L806">
        <v>11</v>
      </c>
      <c r="M806">
        <f>2021-MasterData4[[#This Row],[Year_Birth]]</f>
        <v>66</v>
      </c>
      <c r="N806" s="10">
        <v>618</v>
      </c>
      <c r="O806" s="10">
        <v>106</v>
      </c>
      <c r="P806" s="10">
        <v>20</v>
      </c>
      <c r="Q806" s="10">
        <v>15</v>
      </c>
      <c r="R806" s="10">
        <v>7</v>
      </c>
      <c r="S806" s="24">
        <f>MasterData4[[#This Row],[Kidhome]]+MasterData4[[#This Row],[Teenhome]]</f>
        <v>0</v>
      </c>
      <c r="T806" s="53">
        <v>2</v>
      </c>
      <c r="U806" s="53">
        <v>8</v>
      </c>
      <c r="V806" s="10">
        <f>SUM(MasterData4[[#This Row],[MntWines]:[MntSweetProducts]])</f>
        <v>766</v>
      </c>
      <c r="W806">
        <v>5</v>
      </c>
    </row>
    <row r="807" spans="1:23" x14ac:dyDescent="0.3">
      <c r="A807">
        <v>4065</v>
      </c>
      <c r="B807">
        <v>1976</v>
      </c>
      <c r="C807" t="s">
        <v>37</v>
      </c>
      <c r="D807" t="s">
        <v>33</v>
      </c>
      <c r="E807" s="2">
        <v>49544</v>
      </c>
      <c r="F807">
        <v>1</v>
      </c>
      <c r="G807">
        <v>0</v>
      </c>
      <c r="H807" s="3">
        <v>41317</v>
      </c>
      <c r="I807">
        <v>0</v>
      </c>
      <c r="J807">
        <v>0</v>
      </c>
      <c r="K807" t="s">
        <v>30</v>
      </c>
      <c r="L807">
        <v>5</v>
      </c>
      <c r="M807">
        <f>2021-MasterData4[[#This Row],[Year_Birth]]</f>
        <v>45</v>
      </c>
      <c r="N807" s="10">
        <v>308</v>
      </c>
      <c r="O807" s="10">
        <v>73</v>
      </c>
      <c r="P807" s="10">
        <v>0</v>
      </c>
      <c r="Q807" s="10">
        <v>0</v>
      </c>
      <c r="R807" s="10">
        <v>0</v>
      </c>
      <c r="S807" s="24">
        <f>MasterData4[[#This Row],[Kidhome]]+MasterData4[[#This Row],[Teenhome]]</f>
        <v>1</v>
      </c>
      <c r="T807" s="53">
        <v>1</v>
      </c>
      <c r="U807" s="53">
        <v>8</v>
      </c>
      <c r="V807" s="10">
        <f>SUM(MasterData4[[#This Row],[MntWines]:[MntSweetProducts]])</f>
        <v>381</v>
      </c>
      <c r="W807">
        <v>5</v>
      </c>
    </row>
    <row r="808" spans="1:23" x14ac:dyDescent="0.3">
      <c r="A808">
        <v>4066</v>
      </c>
      <c r="B808">
        <v>1978</v>
      </c>
      <c r="C808" t="s">
        <v>38</v>
      </c>
      <c r="D808" t="s">
        <v>29</v>
      </c>
      <c r="E808" s="1">
        <v>21282</v>
      </c>
      <c r="F808">
        <v>1</v>
      </c>
      <c r="G808">
        <v>0</v>
      </c>
      <c r="H808" s="3">
        <v>41770</v>
      </c>
      <c r="I808">
        <v>76</v>
      </c>
      <c r="J808">
        <v>0</v>
      </c>
      <c r="K808" t="s">
        <v>30</v>
      </c>
      <c r="L808">
        <v>2</v>
      </c>
      <c r="M808">
        <f>2021-MasterData4[[#This Row],[Year_Birth]]</f>
        <v>43</v>
      </c>
      <c r="N808" s="10">
        <v>1</v>
      </c>
      <c r="O808" s="10">
        <v>8</v>
      </c>
      <c r="P808" s="10">
        <v>4</v>
      </c>
      <c r="Q808" s="10">
        <v>5</v>
      </c>
      <c r="R808" s="10">
        <v>8</v>
      </c>
      <c r="S808" s="24">
        <f>MasterData4[[#This Row],[Kidhome]]+MasterData4[[#This Row],[Teenhome]]</f>
        <v>1</v>
      </c>
      <c r="T808" s="53">
        <v>1</v>
      </c>
      <c r="U808" s="53">
        <v>2</v>
      </c>
      <c r="V808" s="10">
        <f>SUM(MasterData4[[#This Row],[MntWines]:[MntSweetProducts]])</f>
        <v>26</v>
      </c>
      <c r="W808">
        <v>3</v>
      </c>
    </row>
    <row r="809" spans="1:23" x14ac:dyDescent="0.3">
      <c r="A809">
        <v>4070</v>
      </c>
      <c r="B809">
        <v>1969</v>
      </c>
      <c r="C809" t="s">
        <v>37</v>
      </c>
      <c r="D809" t="s">
        <v>33</v>
      </c>
      <c r="E809" s="1">
        <v>94871</v>
      </c>
      <c r="F809">
        <v>0</v>
      </c>
      <c r="G809">
        <v>2</v>
      </c>
      <c r="H809" s="3">
        <v>41153</v>
      </c>
      <c r="I809">
        <v>99</v>
      </c>
      <c r="J809">
        <v>0</v>
      </c>
      <c r="K809" t="s">
        <v>32</v>
      </c>
      <c r="L809">
        <v>8</v>
      </c>
      <c r="M809">
        <f>2021-MasterData4[[#This Row],[Year_Birth]]</f>
        <v>52</v>
      </c>
      <c r="N809" s="10">
        <v>169</v>
      </c>
      <c r="O809" s="10">
        <v>553</v>
      </c>
      <c r="P809" s="10">
        <v>188</v>
      </c>
      <c r="Q809" s="10">
        <v>24</v>
      </c>
      <c r="R809" s="10">
        <v>0</v>
      </c>
      <c r="S809" s="24">
        <f>MasterData4[[#This Row],[Kidhome]]+MasterData4[[#This Row],[Teenhome]]</f>
        <v>2</v>
      </c>
      <c r="T809" s="53">
        <v>5</v>
      </c>
      <c r="U809" s="53">
        <v>4</v>
      </c>
      <c r="V809" s="10">
        <f>SUM(MasterData4[[#This Row],[MntWines]:[MntSweetProducts]])</f>
        <v>934</v>
      </c>
      <c r="W809">
        <v>5</v>
      </c>
    </row>
    <row r="810" spans="1:23" x14ac:dyDescent="0.3">
      <c r="A810">
        <v>4073</v>
      </c>
      <c r="B810">
        <v>1954</v>
      </c>
      <c r="C810" t="s">
        <v>38</v>
      </c>
      <c r="D810" t="s">
        <v>33</v>
      </c>
      <c r="E810" s="2">
        <v>63564</v>
      </c>
      <c r="F810">
        <v>0</v>
      </c>
      <c r="G810">
        <v>0</v>
      </c>
      <c r="H810" s="3">
        <v>41668</v>
      </c>
      <c r="I810">
        <v>0</v>
      </c>
      <c r="J810">
        <v>0</v>
      </c>
      <c r="K810" t="s">
        <v>39</v>
      </c>
      <c r="L810">
        <v>10</v>
      </c>
      <c r="M810">
        <f>2021-MasterData4[[#This Row],[Year_Birth]]</f>
        <v>67</v>
      </c>
      <c r="N810" s="10">
        <v>769</v>
      </c>
      <c r="O810" s="10">
        <v>252</v>
      </c>
      <c r="P810" s="10">
        <v>15</v>
      </c>
      <c r="Q810" s="10">
        <v>80</v>
      </c>
      <c r="R810" s="10">
        <v>34</v>
      </c>
      <c r="S810" s="24">
        <f>MasterData4[[#This Row],[Kidhome]]+MasterData4[[#This Row],[Teenhome]]</f>
        <v>0</v>
      </c>
      <c r="T810" s="53">
        <v>10</v>
      </c>
      <c r="U810" s="53">
        <v>7</v>
      </c>
      <c r="V810" s="10">
        <f>SUM(MasterData4[[#This Row],[MntWines]:[MntSweetProducts]])</f>
        <v>1150</v>
      </c>
      <c r="W810">
        <v>3</v>
      </c>
    </row>
    <row r="811" spans="1:23" x14ac:dyDescent="0.3">
      <c r="A811">
        <v>4084</v>
      </c>
      <c r="B811">
        <v>1975</v>
      </c>
      <c r="C811" t="s">
        <v>28</v>
      </c>
      <c r="D811" t="s">
        <v>35</v>
      </c>
      <c r="E811" s="1">
        <v>60934</v>
      </c>
      <c r="F811">
        <v>0</v>
      </c>
      <c r="G811">
        <v>1</v>
      </c>
      <c r="H811" s="3">
        <v>41656</v>
      </c>
      <c r="I811">
        <v>41</v>
      </c>
      <c r="J811">
        <v>0</v>
      </c>
      <c r="K811" t="s">
        <v>32</v>
      </c>
      <c r="L811">
        <v>6</v>
      </c>
      <c r="M811">
        <f>2021-MasterData4[[#This Row],[Year_Birth]]</f>
        <v>46</v>
      </c>
      <c r="N811" s="10">
        <v>224</v>
      </c>
      <c r="O811" s="10">
        <v>155</v>
      </c>
      <c r="P811" s="10">
        <v>192</v>
      </c>
      <c r="Q811" s="10">
        <v>155</v>
      </c>
      <c r="R811" s="10">
        <v>93</v>
      </c>
      <c r="S811" s="24">
        <f>MasterData4[[#This Row],[Kidhome]]+MasterData4[[#This Row],[Teenhome]]</f>
        <v>1</v>
      </c>
      <c r="T811" s="53">
        <v>4</v>
      </c>
      <c r="U811" s="53">
        <v>11</v>
      </c>
      <c r="V811" s="10">
        <f>SUM(MasterData4[[#This Row],[MntWines]:[MntSweetProducts]])</f>
        <v>819</v>
      </c>
      <c r="W811">
        <v>2</v>
      </c>
    </row>
    <row r="812" spans="1:23" x14ac:dyDescent="0.3">
      <c r="A812">
        <v>4086</v>
      </c>
      <c r="B812">
        <v>1959</v>
      </c>
      <c r="C812" t="s">
        <v>28</v>
      </c>
      <c r="D812" t="s">
        <v>33</v>
      </c>
      <c r="E812" s="1">
        <v>18690</v>
      </c>
      <c r="F812">
        <v>0</v>
      </c>
      <c r="G812">
        <v>0</v>
      </c>
      <c r="H812" s="3">
        <v>41271</v>
      </c>
      <c r="I812">
        <v>77</v>
      </c>
      <c r="J812">
        <v>0</v>
      </c>
      <c r="K812" t="s">
        <v>39</v>
      </c>
      <c r="L812">
        <v>1</v>
      </c>
      <c r="M812">
        <f>2021-MasterData4[[#This Row],[Year_Birth]]</f>
        <v>62</v>
      </c>
      <c r="N812" s="10">
        <v>6</v>
      </c>
      <c r="O812" s="10">
        <v>7</v>
      </c>
      <c r="P812" s="10">
        <v>23</v>
      </c>
      <c r="Q812" s="10">
        <v>1</v>
      </c>
      <c r="R812" s="10">
        <v>4</v>
      </c>
      <c r="S812" s="24">
        <f>MasterData4[[#This Row],[Kidhome]]+MasterData4[[#This Row],[Teenhome]]</f>
        <v>0</v>
      </c>
      <c r="T812" s="53">
        <v>1</v>
      </c>
      <c r="U812" s="53">
        <v>2</v>
      </c>
      <c r="V812" s="10">
        <f>SUM(MasterData4[[#This Row],[MntWines]:[MntSweetProducts]])</f>
        <v>41</v>
      </c>
      <c r="W812">
        <v>2</v>
      </c>
    </row>
    <row r="813" spans="1:23" x14ac:dyDescent="0.3">
      <c r="A813">
        <v>4088</v>
      </c>
      <c r="B813">
        <v>1962</v>
      </c>
      <c r="C813" t="s">
        <v>37</v>
      </c>
      <c r="D813" t="s">
        <v>35</v>
      </c>
      <c r="E813" s="1">
        <v>31497</v>
      </c>
      <c r="F813">
        <v>0</v>
      </c>
      <c r="G813">
        <v>1</v>
      </c>
      <c r="H813" s="3">
        <v>41249</v>
      </c>
      <c r="I813">
        <v>22</v>
      </c>
      <c r="J813">
        <v>0</v>
      </c>
      <c r="K813" t="s">
        <v>30</v>
      </c>
      <c r="L813">
        <v>3</v>
      </c>
      <c r="M813">
        <f>2021-MasterData4[[#This Row],[Year_Birth]]</f>
        <v>59</v>
      </c>
      <c r="N813" s="10">
        <v>108</v>
      </c>
      <c r="O813" s="10">
        <v>28</v>
      </c>
      <c r="P813" s="10">
        <v>13</v>
      </c>
      <c r="Q813" s="10">
        <v>1</v>
      </c>
      <c r="R813" s="10">
        <v>1</v>
      </c>
      <c r="S813" s="24">
        <f>MasterData4[[#This Row],[Kidhome]]+MasterData4[[#This Row],[Teenhome]]</f>
        <v>1</v>
      </c>
      <c r="T813" s="53">
        <v>1</v>
      </c>
      <c r="U813" s="53">
        <v>4</v>
      </c>
      <c r="V813" s="10">
        <f>SUM(MasterData4[[#This Row],[MntWines]:[MntSweetProducts]])</f>
        <v>151</v>
      </c>
      <c r="W813">
        <v>5</v>
      </c>
    </row>
    <row r="814" spans="1:23" x14ac:dyDescent="0.3">
      <c r="A814">
        <v>4093</v>
      </c>
      <c r="B814">
        <v>1975</v>
      </c>
      <c r="C814" t="s">
        <v>41</v>
      </c>
      <c r="D814" t="s">
        <v>35</v>
      </c>
      <c r="E814" s="1">
        <v>53253</v>
      </c>
      <c r="F814">
        <v>1</v>
      </c>
      <c r="G814">
        <v>1</v>
      </c>
      <c r="H814" s="3">
        <v>41316</v>
      </c>
      <c r="I814">
        <v>61</v>
      </c>
      <c r="J814">
        <v>0</v>
      </c>
      <c r="K814" t="s">
        <v>32</v>
      </c>
      <c r="L814">
        <v>4</v>
      </c>
      <c r="M814">
        <f>2021-MasterData4[[#This Row],[Year_Birth]]</f>
        <v>46</v>
      </c>
      <c r="N814" s="10">
        <v>216</v>
      </c>
      <c r="O814" s="10">
        <v>57</v>
      </c>
      <c r="P814" s="10">
        <v>20</v>
      </c>
      <c r="Q814" s="10">
        <v>9</v>
      </c>
      <c r="R814" s="10">
        <v>9</v>
      </c>
      <c r="S814" s="24">
        <f>MasterData4[[#This Row],[Kidhome]]+MasterData4[[#This Row],[Teenhome]]</f>
        <v>2</v>
      </c>
      <c r="T814" s="53">
        <v>3</v>
      </c>
      <c r="U814" s="53">
        <v>5</v>
      </c>
      <c r="V814" s="10">
        <f>SUM(MasterData4[[#This Row],[MntWines]:[MntSweetProducts]])</f>
        <v>311</v>
      </c>
      <c r="W814">
        <v>4</v>
      </c>
    </row>
    <row r="815" spans="1:23" x14ac:dyDescent="0.3">
      <c r="A815">
        <v>4094</v>
      </c>
      <c r="B815">
        <v>1961</v>
      </c>
      <c r="C815" t="s">
        <v>28</v>
      </c>
      <c r="D815" t="s">
        <v>33</v>
      </c>
      <c r="E815" s="1">
        <v>60544</v>
      </c>
      <c r="F815">
        <v>1</v>
      </c>
      <c r="G815">
        <v>1</v>
      </c>
      <c r="H815" s="3">
        <v>41146</v>
      </c>
      <c r="I815">
        <v>92</v>
      </c>
      <c r="J815">
        <v>0</v>
      </c>
      <c r="K815" t="s">
        <v>36</v>
      </c>
      <c r="L815">
        <v>5</v>
      </c>
      <c r="M815">
        <f>2021-MasterData4[[#This Row],[Year_Birth]]</f>
        <v>60</v>
      </c>
      <c r="N815" s="10">
        <v>201</v>
      </c>
      <c r="O815" s="10">
        <v>43</v>
      </c>
      <c r="P815" s="10">
        <v>3</v>
      </c>
      <c r="Q815" s="10">
        <v>2</v>
      </c>
      <c r="R815" s="10">
        <v>5</v>
      </c>
      <c r="S815" s="24">
        <f>MasterData4[[#This Row],[Kidhome]]+MasterData4[[#This Row],[Teenhome]]</f>
        <v>2</v>
      </c>
      <c r="T815" s="53">
        <v>1</v>
      </c>
      <c r="U815" s="53">
        <v>5</v>
      </c>
      <c r="V815" s="10">
        <f>SUM(MasterData4[[#This Row],[MntWines]:[MntSweetProducts]])</f>
        <v>254</v>
      </c>
      <c r="W815">
        <v>2</v>
      </c>
    </row>
    <row r="816" spans="1:23" x14ac:dyDescent="0.3">
      <c r="A816">
        <v>4095</v>
      </c>
      <c r="B816">
        <v>1971</v>
      </c>
      <c r="C816" t="s">
        <v>28</v>
      </c>
      <c r="D816" t="s">
        <v>33</v>
      </c>
      <c r="E816" s="1">
        <v>37150</v>
      </c>
      <c r="F816">
        <v>1</v>
      </c>
      <c r="G816">
        <v>0</v>
      </c>
      <c r="H816" s="3">
        <v>41163</v>
      </c>
      <c r="I816">
        <v>80</v>
      </c>
      <c r="J816">
        <v>0</v>
      </c>
      <c r="K816" t="s">
        <v>34</v>
      </c>
      <c r="L816">
        <v>4</v>
      </c>
      <c r="M816">
        <f>2021-MasterData4[[#This Row],[Year_Birth]]</f>
        <v>50</v>
      </c>
      <c r="N816" s="10">
        <v>167</v>
      </c>
      <c r="O816" s="10">
        <v>64</v>
      </c>
      <c r="P816" s="10">
        <v>49</v>
      </c>
      <c r="Q816" s="10">
        <v>37</v>
      </c>
      <c r="R816" s="10">
        <v>34</v>
      </c>
      <c r="S816" s="24">
        <f>MasterData4[[#This Row],[Kidhome]]+MasterData4[[#This Row],[Teenhome]]</f>
        <v>1</v>
      </c>
      <c r="T816" s="53">
        <v>3</v>
      </c>
      <c r="U816" s="53">
        <v>6</v>
      </c>
      <c r="V816" s="10">
        <f>SUM(MasterData4[[#This Row],[MntWines]:[MntSweetProducts]])</f>
        <v>351</v>
      </c>
      <c r="W816">
        <v>2</v>
      </c>
    </row>
    <row r="817" spans="1:23" x14ac:dyDescent="0.3">
      <c r="A817">
        <v>4096</v>
      </c>
      <c r="B817">
        <v>1968</v>
      </c>
      <c r="C817" t="s">
        <v>41</v>
      </c>
      <c r="D817" t="s">
        <v>29</v>
      </c>
      <c r="E817" s="1">
        <v>41335</v>
      </c>
      <c r="F817">
        <v>1</v>
      </c>
      <c r="G817">
        <v>0</v>
      </c>
      <c r="H817" s="3">
        <v>41634</v>
      </c>
      <c r="I817">
        <v>24</v>
      </c>
      <c r="J817">
        <v>0</v>
      </c>
      <c r="K817" t="s">
        <v>34</v>
      </c>
      <c r="L817">
        <v>4</v>
      </c>
      <c r="M817">
        <f>2021-MasterData4[[#This Row],[Year_Birth]]</f>
        <v>53</v>
      </c>
      <c r="N817" s="10">
        <v>112</v>
      </c>
      <c r="O817" s="10">
        <v>21</v>
      </c>
      <c r="P817" s="10">
        <v>16</v>
      </c>
      <c r="Q817" s="10">
        <v>19</v>
      </c>
      <c r="R817" s="10">
        <v>14</v>
      </c>
      <c r="S817" s="24">
        <f>MasterData4[[#This Row],[Kidhome]]+MasterData4[[#This Row],[Teenhome]]</f>
        <v>1</v>
      </c>
      <c r="T817" s="53">
        <v>1</v>
      </c>
      <c r="U817" s="53">
        <v>4</v>
      </c>
      <c r="V817" s="10">
        <f>SUM(MasterData4[[#This Row],[MntWines]:[MntSweetProducts]])</f>
        <v>182</v>
      </c>
      <c r="W817">
        <v>4</v>
      </c>
    </row>
    <row r="818" spans="1:23" x14ac:dyDescent="0.3">
      <c r="A818">
        <v>4098</v>
      </c>
      <c r="B818">
        <v>1973</v>
      </c>
      <c r="C818" t="s">
        <v>28</v>
      </c>
      <c r="D818" t="s">
        <v>33</v>
      </c>
      <c r="E818" s="2">
        <v>24639</v>
      </c>
      <c r="F818">
        <v>1</v>
      </c>
      <c r="G818">
        <v>1</v>
      </c>
      <c r="H818" s="3">
        <v>41667</v>
      </c>
      <c r="I818">
        <v>3</v>
      </c>
      <c r="J818">
        <v>0</v>
      </c>
      <c r="K818" t="s">
        <v>36</v>
      </c>
      <c r="L818">
        <v>2</v>
      </c>
      <c r="M818">
        <f>2021-MasterData4[[#This Row],[Year_Birth]]</f>
        <v>48</v>
      </c>
      <c r="N818" s="10">
        <v>20</v>
      </c>
      <c r="O818" s="10">
        <v>16</v>
      </c>
      <c r="P818" s="10">
        <v>0</v>
      </c>
      <c r="Q818" s="10">
        <v>3</v>
      </c>
      <c r="R818" s="10">
        <v>4</v>
      </c>
      <c r="S818" s="24">
        <f>MasterData4[[#This Row],[Kidhome]]+MasterData4[[#This Row],[Teenhome]]</f>
        <v>2</v>
      </c>
      <c r="T818" s="53">
        <v>0</v>
      </c>
      <c r="U818" s="53">
        <v>4</v>
      </c>
      <c r="V818" s="10">
        <f>SUM(MasterData4[[#This Row],[MntWines]:[MntSweetProducts]])</f>
        <v>43</v>
      </c>
      <c r="W818">
        <v>2</v>
      </c>
    </row>
    <row r="819" spans="1:23" x14ac:dyDescent="0.3">
      <c r="A819">
        <v>4099</v>
      </c>
      <c r="B819">
        <v>1972</v>
      </c>
      <c r="C819" t="s">
        <v>28</v>
      </c>
      <c r="D819" t="s">
        <v>33</v>
      </c>
      <c r="E819" s="1">
        <v>30675</v>
      </c>
      <c r="F819">
        <v>1</v>
      </c>
      <c r="G819">
        <v>0</v>
      </c>
      <c r="H819" s="3">
        <v>41225</v>
      </c>
      <c r="I819">
        <v>14</v>
      </c>
      <c r="J819">
        <v>0</v>
      </c>
      <c r="K819" t="s">
        <v>30</v>
      </c>
      <c r="L819">
        <v>1</v>
      </c>
      <c r="M819">
        <f>2021-MasterData4[[#This Row],[Year_Birth]]</f>
        <v>49</v>
      </c>
      <c r="N819" s="10">
        <v>10</v>
      </c>
      <c r="O819" s="10">
        <v>16</v>
      </c>
      <c r="P819" s="10">
        <v>11</v>
      </c>
      <c r="Q819" s="10">
        <v>2</v>
      </c>
      <c r="R819" s="10">
        <v>2</v>
      </c>
      <c r="S819" s="24">
        <f>MasterData4[[#This Row],[Kidhome]]+MasterData4[[#This Row],[Teenhome]]</f>
        <v>1</v>
      </c>
      <c r="T819" s="53">
        <v>0</v>
      </c>
      <c r="U819" s="53">
        <v>3</v>
      </c>
      <c r="V819" s="10">
        <f>SUM(MasterData4[[#This Row],[MntWines]:[MntSweetProducts]])</f>
        <v>41</v>
      </c>
      <c r="W819">
        <v>2</v>
      </c>
    </row>
    <row r="820" spans="1:23" x14ac:dyDescent="0.3">
      <c r="A820">
        <v>4102</v>
      </c>
      <c r="B820">
        <v>1975</v>
      </c>
      <c r="C820" t="s">
        <v>38</v>
      </c>
      <c r="D820" t="s">
        <v>33</v>
      </c>
      <c r="E820" s="1">
        <v>37284</v>
      </c>
      <c r="F820">
        <v>1</v>
      </c>
      <c r="G820">
        <v>1</v>
      </c>
      <c r="H820" s="3">
        <v>41362</v>
      </c>
      <c r="I820">
        <v>46</v>
      </c>
      <c r="J820">
        <v>0</v>
      </c>
      <c r="K820" t="s">
        <v>30</v>
      </c>
      <c r="L820">
        <v>0</v>
      </c>
      <c r="M820">
        <f>2021-MasterData4[[#This Row],[Year_Birth]]</f>
        <v>46</v>
      </c>
      <c r="N820" s="10">
        <v>11</v>
      </c>
      <c r="O820" s="10">
        <v>2</v>
      </c>
      <c r="P820" s="10">
        <v>2</v>
      </c>
      <c r="Q820" s="10">
        <v>1</v>
      </c>
      <c r="R820" s="10">
        <v>1</v>
      </c>
      <c r="S820" s="24">
        <f>MasterData4[[#This Row],[Kidhome]]+MasterData4[[#This Row],[Teenhome]]</f>
        <v>2</v>
      </c>
      <c r="T820" s="53">
        <v>0</v>
      </c>
      <c r="U820" s="53">
        <v>3</v>
      </c>
      <c r="V820" s="10">
        <f>SUM(MasterData4[[#This Row],[MntWines]:[MntSweetProducts]])</f>
        <v>17</v>
      </c>
      <c r="W820">
        <v>3</v>
      </c>
    </row>
    <row r="821" spans="1:23" x14ac:dyDescent="0.3">
      <c r="A821">
        <v>4107</v>
      </c>
      <c r="B821">
        <v>1948</v>
      </c>
      <c r="C821" t="s">
        <v>37</v>
      </c>
      <c r="D821" t="s">
        <v>35</v>
      </c>
      <c r="E821" s="1">
        <v>46681</v>
      </c>
      <c r="F821">
        <v>0</v>
      </c>
      <c r="G821">
        <v>2</v>
      </c>
      <c r="H821" s="3">
        <v>41555</v>
      </c>
      <c r="I821">
        <v>52</v>
      </c>
      <c r="J821">
        <v>0</v>
      </c>
      <c r="K821" t="s">
        <v>30</v>
      </c>
      <c r="L821">
        <v>4</v>
      </c>
      <c r="M821">
        <f>2021-MasterData4[[#This Row],[Year_Birth]]</f>
        <v>73</v>
      </c>
      <c r="N821" s="10">
        <v>269</v>
      </c>
      <c r="O821" s="10">
        <v>69</v>
      </c>
      <c r="P821" s="10">
        <v>15</v>
      </c>
      <c r="Q821" s="10">
        <v>15</v>
      </c>
      <c r="R821" s="10">
        <v>19</v>
      </c>
      <c r="S821" s="24">
        <f>MasterData4[[#This Row],[Kidhome]]+MasterData4[[#This Row],[Teenhome]]</f>
        <v>2</v>
      </c>
      <c r="T821" s="53">
        <v>6</v>
      </c>
      <c r="U821" s="53">
        <v>4</v>
      </c>
      <c r="V821" s="10">
        <f>SUM(MasterData4[[#This Row],[MntWines]:[MntSweetProducts]])</f>
        <v>387</v>
      </c>
      <c r="W821">
        <v>5</v>
      </c>
    </row>
    <row r="822" spans="1:23" x14ac:dyDescent="0.3">
      <c r="A822">
        <v>4114</v>
      </c>
      <c r="B822">
        <v>1964</v>
      </c>
      <c r="C822" t="s">
        <v>41</v>
      </c>
      <c r="D822" t="s">
        <v>33</v>
      </c>
      <c r="E822" s="2">
        <v>79143</v>
      </c>
      <c r="F822">
        <v>0</v>
      </c>
      <c r="G822">
        <v>0</v>
      </c>
      <c r="H822" s="3">
        <v>41132</v>
      </c>
      <c r="I822">
        <v>2</v>
      </c>
      <c r="J822">
        <v>0</v>
      </c>
      <c r="K822" t="s">
        <v>36</v>
      </c>
      <c r="L822">
        <v>6</v>
      </c>
      <c r="M822">
        <f>2021-MasterData4[[#This Row],[Year_Birth]]</f>
        <v>57</v>
      </c>
      <c r="N822" s="10">
        <v>650</v>
      </c>
      <c r="O822" s="10">
        <v>780</v>
      </c>
      <c r="P822" s="10">
        <v>27</v>
      </c>
      <c r="Q822" s="10">
        <v>37</v>
      </c>
      <c r="R822" s="10">
        <v>167</v>
      </c>
      <c r="S822" s="24">
        <f>MasterData4[[#This Row],[Kidhome]]+MasterData4[[#This Row],[Teenhome]]</f>
        <v>0</v>
      </c>
      <c r="T822" s="53">
        <v>9</v>
      </c>
      <c r="U822" s="53">
        <v>13</v>
      </c>
      <c r="V822" s="10">
        <f>SUM(MasterData4[[#This Row],[MntWines]:[MntSweetProducts]])</f>
        <v>1661</v>
      </c>
      <c r="W822">
        <v>4</v>
      </c>
    </row>
    <row r="823" spans="1:23" x14ac:dyDescent="0.3">
      <c r="A823">
        <v>4119</v>
      </c>
      <c r="B823">
        <v>1963</v>
      </c>
      <c r="C823" t="s">
        <v>41</v>
      </c>
      <c r="D823" t="s">
        <v>35</v>
      </c>
      <c r="E823" s="1">
        <v>38620</v>
      </c>
      <c r="F823">
        <v>0</v>
      </c>
      <c r="G823">
        <v>0</v>
      </c>
      <c r="H823" s="3">
        <v>41405</v>
      </c>
      <c r="I823">
        <v>56</v>
      </c>
      <c r="J823">
        <v>0</v>
      </c>
      <c r="K823" t="s">
        <v>39</v>
      </c>
      <c r="L823">
        <v>2</v>
      </c>
      <c r="M823">
        <f>2021-MasterData4[[#This Row],[Year_Birth]]</f>
        <v>58</v>
      </c>
      <c r="N823" s="10">
        <v>112</v>
      </c>
      <c r="O823" s="10">
        <v>44</v>
      </c>
      <c r="P823" s="10">
        <v>34</v>
      </c>
      <c r="Q823" s="10">
        <v>17</v>
      </c>
      <c r="R823" s="10">
        <v>22</v>
      </c>
      <c r="S823" s="24">
        <f>MasterData4[[#This Row],[Kidhome]]+MasterData4[[#This Row],[Teenhome]]</f>
        <v>0</v>
      </c>
      <c r="T823" s="53">
        <v>5</v>
      </c>
      <c r="U823" s="53">
        <v>3</v>
      </c>
      <c r="V823" s="10">
        <f>SUM(MasterData4[[#This Row],[MntWines]:[MntSweetProducts]])</f>
        <v>229</v>
      </c>
      <c r="W823">
        <v>4</v>
      </c>
    </row>
    <row r="824" spans="1:23" x14ac:dyDescent="0.3">
      <c r="A824">
        <v>4120</v>
      </c>
      <c r="B824">
        <v>1975</v>
      </c>
      <c r="C824" t="s">
        <v>38</v>
      </c>
      <c r="D824" t="s">
        <v>31</v>
      </c>
      <c r="E824" s="1">
        <v>49514</v>
      </c>
      <c r="F824">
        <v>1</v>
      </c>
      <c r="G824">
        <v>0</v>
      </c>
      <c r="H824" s="3">
        <v>41625</v>
      </c>
      <c r="I824">
        <v>61</v>
      </c>
      <c r="J824">
        <v>0</v>
      </c>
      <c r="K824" t="s">
        <v>40</v>
      </c>
      <c r="L824">
        <v>6</v>
      </c>
      <c r="M824">
        <f>2021-MasterData4[[#This Row],[Year_Birth]]</f>
        <v>46</v>
      </c>
      <c r="N824" s="10">
        <v>88</v>
      </c>
      <c r="O824" s="10">
        <v>78</v>
      </c>
      <c r="P824" s="10">
        <v>58</v>
      </c>
      <c r="Q824" s="10">
        <v>39</v>
      </c>
      <c r="R824" s="10">
        <v>13</v>
      </c>
      <c r="S824" s="24">
        <f>MasterData4[[#This Row],[Kidhome]]+MasterData4[[#This Row],[Teenhome]]</f>
        <v>1</v>
      </c>
      <c r="T824" s="53">
        <v>1</v>
      </c>
      <c r="U824" s="53">
        <v>4</v>
      </c>
      <c r="V824" s="10">
        <f>SUM(MasterData4[[#This Row],[MntWines]:[MntSweetProducts]])</f>
        <v>276</v>
      </c>
      <c r="W824">
        <v>3</v>
      </c>
    </row>
    <row r="825" spans="1:23" x14ac:dyDescent="0.3">
      <c r="A825">
        <v>4122</v>
      </c>
      <c r="B825">
        <v>1975</v>
      </c>
      <c r="C825" t="s">
        <v>28</v>
      </c>
      <c r="D825" t="s">
        <v>33</v>
      </c>
      <c r="E825" s="1">
        <v>79205</v>
      </c>
      <c r="F825">
        <v>0</v>
      </c>
      <c r="G825">
        <v>0</v>
      </c>
      <c r="H825" s="3">
        <v>41150</v>
      </c>
      <c r="I825">
        <v>73</v>
      </c>
      <c r="J825">
        <v>0</v>
      </c>
      <c r="K825" t="s">
        <v>30</v>
      </c>
      <c r="L825">
        <v>6</v>
      </c>
      <c r="M825">
        <f>2021-MasterData4[[#This Row],[Year_Birth]]</f>
        <v>46</v>
      </c>
      <c r="N825" s="10">
        <v>504</v>
      </c>
      <c r="O825" s="10">
        <v>117</v>
      </c>
      <c r="P825" s="10">
        <v>179</v>
      </c>
      <c r="Q825" s="10">
        <v>23</v>
      </c>
      <c r="R825" s="10">
        <v>28</v>
      </c>
      <c r="S825" s="24">
        <f>MasterData4[[#This Row],[Kidhome]]+MasterData4[[#This Row],[Teenhome]]</f>
        <v>0</v>
      </c>
      <c r="T825" s="53">
        <v>5</v>
      </c>
      <c r="U825" s="53">
        <v>4</v>
      </c>
      <c r="V825" s="10">
        <f>SUM(MasterData4[[#This Row],[MntWines]:[MntSweetProducts]])</f>
        <v>851</v>
      </c>
      <c r="W825">
        <v>2</v>
      </c>
    </row>
    <row r="826" spans="1:23" x14ac:dyDescent="0.3">
      <c r="A826">
        <v>4127</v>
      </c>
      <c r="B826">
        <v>1967</v>
      </c>
      <c r="C826" t="s">
        <v>37</v>
      </c>
      <c r="D826" t="s">
        <v>33</v>
      </c>
      <c r="E826" s="1">
        <v>77766</v>
      </c>
      <c r="F826">
        <v>0</v>
      </c>
      <c r="G826">
        <v>1</v>
      </c>
      <c r="H826" s="3">
        <v>41327</v>
      </c>
      <c r="I826">
        <v>97</v>
      </c>
      <c r="J826">
        <v>0</v>
      </c>
      <c r="K826" t="s">
        <v>30</v>
      </c>
      <c r="L826">
        <v>11</v>
      </c>
      <c r="M826">
        <f>2021-MasterData4[[#This Row],[Year_Birth]]</f>
        <v>54</v>
      </c>
      <c r="N826" s="10">
        <v>1004</v>
      </c>
      <c r="O826" s="10">
        <v>265</v>
      </c>
      <c r="P826" s="10">
        <v>115</v>
      </c>
      <c r="Q826" s="10">
        <v>59</v>
      </c>
      <c r="R826" s="10">
        <v>59</v>
      </c>
      <c r="S826" s="24">
        <f>MasterData4[[#This Row],[Kidhome]]+MasterData4[[#This Row],[Teenhome]]</f>
        <v>1</v>
      </c>
      <c r="T826" s="53">
        <v>10</v>
      </c>
      <c r="U826" s="53">
        <v>11</v>
      </c>
      <c r="V826" s="10">
        <f>SUM(MasterData4[[#This Row],[MntWines]:[MntSweetProducts]])</f>
        <v>1502</v>
      </c>
      <c r="W826">
        <v>5</v>
      </c>
    </row>
    <row r="827" spans="1:23" x14ac:dyDescent="0.3">
      <c r="A827">
        <v>4128</v>
      </c>
      <c r="B827">
        <v>1962</v>
      </c>
      <c r="C827" t="s">
        <v>37</v>
      </c>
      <c r="D827" t="s">
        <v>35</v>
      </c>
      <c r="E827" s="1">
        <v>56067</v>
      </c>
      <c r="F827">
        <v>0</v>
      </c>
      <c r="G827">
        <v>1</v>
      </c>
      <c r="H827" s="3">
        <v>41475</v>
      </c>
      <c r="I827">
        <v>51</v>
      </c>
      <c r="J827">
        <v>0</v>
      </c>
      <c r="K827" t="s">
        <v>43</v>
      </c>
      <c r="L827">
        <v>7</v>
      </c>
      <c r="M827">
        <f>2021-MasterData4[[#This Row],[Year_Birth]]</f>
        <v>59</v>
      </c>
      <c r="N827" s="10">
        <v>517</v>
      </c>
      <c r="O827" s="10">
        <v>54</v>
      </c>
      <c r="P827" s="10">
        <v>16</v>
      </c>
      <c r="Q827" s="10">
        <v>12</v>
      </c>
      <c r="R827" s="10">
        <v>6</v>
      </c>
      <c r="S827" s="24">
        <f>MasterData4[[#This Row],[Kidhome]]+MasterData4[[#This Row],[Teenhome]]</f>
        <v>1</v>
      </c>
      <c r="T827" s="53">
        <v>4</v>
      </c>
      <c r="U827" s="53">
        <v>7</v>
      </c>
      <c r="V827" s="10">
        <f>SUM(MasterData4[[#This Row],[MntWines]:[MntSweetProducts]])</f>
        <v>605</v>
      </c>
      <c r="W827">
        <v>5</v>
      </c>
    </row>
    <row r="828" spans="1:23" x14ac:dyDescent="0.3">
      <c r="A828">
        <v>4136</v>
      </c>
      <c r="B828">
        <v>1992</v>
      </c>
      <c r="C828" t="s">
        <v>44</v>
      </c>
      <c r="D828" t="s">
        <v>31</v>
      </c>
      <c r="E828" s="1">
        <v>7500</v>
      </c>
      <c r="F828">
        <v>1</v>
      </c>
      <c r="G828">
        <v>0</v>
      </c>
      <c r="H828" s="3">
        <v>41246</v>
      </c>
      <c r="I828">
        <v>63</v>
      </c>
      <c r="J828">
        <v>0</v>
      </c>
      <c r="K828" t="s">
        <v>30</v>
      </c>
      <c r="L828">
        <v>3</v>
      </c>
      <c r="M828">
        <f>2021-MasterData4[[#This Row],[Year_Birth]]</f>
        <v>29</v>
      </c>
      <c r="N828" s="10">
        <v>10</v>
      </c>
      <c r="O828" s="10">
        <v>18</v>
      </c>
      <c r="P828" s="10">
        <v>8</v>
      </c>
      <c r="Q828" s="10">
        <v>17</v>
      </c>
      <c r="R828" s="10">
        <v>26</v>
      </c>
      <c r="S828" s="24">
        <f>MasterData4[[#This Row],[Kidhome]]+MasterData4[[#This Row],[Teenhome]]</f>
        <v>1</v>
      </c>
      <c r="T828" s="53">
        <v>2</v>
      </c>
      <c r="U828" s="53">
        <v>2</v>
      </c>
      <c r="V828" s="10">
        <f>SUM(MasterData4[[#This Row],[MntWines]:[MntSweetProducts]])</f>
        <v>79</v>
      </c>
      <c r="W828">
        <v>1</v>
      </c>
    </row>
    <row r="829" spans="1:23" x14ac:dyDescent="0.3">
      <c r="A829">
        <v>4137</v>
      </c>
      <c r="B829">
        <v>1948</v>
      </c>
      <c r="C829" t="s">
        <v>28</v>
      </c>
      <c r="D829" t="s">
        <v>35</v>
      </c>
      <c r="E829" s="1">
        <v>70666</v>
      </c>
      <c r="F829">
        <v>0</v>
      </c>
      <c r="G829">
        <v>0</v>
      </c>
      <c r="H829" s="3">
        <v>41614</v>
      </c>
      <c r="I829">
        <v>29</v>
      </c>
      <c r="J829">
        <v>0</v>
      </c>
      <c r="K829" t="s">
        <v>36</v>
      </c>
      <c r="L829">
        <v>7</v>
      </c>
      <c r="M829">
        <f>2021-MasterData4[[#This Row],[Year_Birth]]</f>
        <v>73</v>
      </c>
      <c r="N829" s="10">
        <v>398</v>
      </c>
      <c r="O829" s="10">
        <v>367</v>
      </c>
      <c r="P829" s="10">
        <v>119</v>
      </c>
      <c r="Q829" s="10">
        <v>40</v>
      </c>
      <c r="R829" s="10">
        <v>122</v>
      </c>
      <c r="S829" s="24">
        <f>MasterData4[[#This Row],[Kidhome]]+MasterData4[[#This Row],[Teenhome]]</f>
        <v>0</v>
      </c>
      <c r="T829" s="53">
        <v>4</v>
      </c>
      <c r="U829" s="53">
        <v>4</v>
      </c>
      <c r="V829" s="10">
        <f>SUM(MasterData4[[#This Row],[MntWines]:[MntSweetProducts]])</f>
        <v>1046</v>
      </c>
      <c r="W829">
        <v>2</v>
      </c>
    </row>
    <row r="830" spans="1:23" x14ac:dyDescent="0.3">
      <c r="A830">
        <v>4138</v>
      </c>
      <c r="B830">
        <v>1962</v>
      </c>
      <c r="C830" t="s">
        <v>28</v>
      </c>
      <c r="D830" t="s">
        <v>31</v>
      </c>
      <c r="E830" s="1">
        <v>76624</v>
      </c>
      <c r="F830">
        <v>0</v>
      </c>
      <c r="G830">
        <v>1</v>
      </c>
      <c r="H830" s="3">
        <v>41783</v>
      </c>
      <c r="I830">
        <v>68</v>
      </c>
      <c r="J830">
        <v>0</v>
      </c>
      <c r="K830" t="s">
        <v>30</v>
      </c>
      <c r="L830">
        <v>5</v>
      </c>
      <c r="M830">
        <f>2021-MasterData4[[#This Row],[Year_Birth]]</f>
        <v>59</v>
      </c>
      <c r="N830" s="10">
        <v>411</v>
      </c>
      <c r="O830" s="10">
        <v>147</v>
      </c>
      <c r="P830" s="10">
        <v>54</v>
      </c>
      <c r="Q830" s="10">
        <v>106</v>
      </c>
      <c r="R830" s="10">
        <v>115</v>
      </c>
      <c r="S830" s="24">
        <f>MasterData4[[#This Row],[Kidhome]]+MasterData4[[#This Row],[Teenhome]]</f>
        <v>1</v>
      </c>
      <c r="T830" s="53">
        <v>10</v>
      </c>
      <c r="U830" s="53">
        <v>7</v>
      </c>
      <c r="V830" s="10">
        <f>SUM(MasterData4[[#This Row],[MntWines]:[MntSweetProducts]])</f>
        <v>833</v>
      </c>
      <c r="W830">
        <v>2</v>
      </c>
    </row>
    <row r="831" spans="1:23" x14ac:dyDescent="0.3">
      <c r="A831">
        <v>4141</v>
      </c>
      <c r="B831">
        <v>1965</v>
      </c>
      <c r="C831" t="s">
        <v>28</v>
      </c>
      <c r="D831" t="s">
        <v>35</v>
      </c>
      <c r="E831" s="1">
        <v>71613</v>
      </c>
      <c r="F831">
        <v>0</v>
      </c>
      <c r="G831">
        <v>0</v>
      </c>
      <c r="H831" s="3">
        <v>41507</v>
      </c>
      <c r="I831">
        <v>26</v>
      </c>
      <c r="J831">
        <v>0</v>
      </c>
      <c r="K831" t="s">
        <v>34</v>
      </c>
      <c r="L831">
        <v>8</v>
      </c>
      <c r="M831">
        <f>2021-MasterData4[[#This Row],[Year_Birth]]</f>
        <v>56</v>
      </c>
      <c r="N831" s="10">
        <v>426</v>
      </c>
      <c r="O831" s="10">
        <v>127</v>
      </c>
      <c r="P831" s="10">
        <v>111</v>
      </c>
      <c r="Q831" s="10">
        <v>49</v>
      </c>
      <c r="R831" s="10">
        <v>21</v>
      </c>
      <c r="S831" s="24">
        <f>MasterData4[[#This Row],[Kidhome]]+MasterData4[[#This Row],[Teenhome]]</f>
        <v>0</v>
      </c>
      <c r="T831" s="53">
        <v>2</v>
      </c>
      <c r="U831" s="53">
        <v>10</v>
      </c>
      <c r="V831" s="10">
        <f>SUM(MasterData4[[#This Row],[MntWines]:[MntSweetProducts]])</f>
        <v>734</v>
      </c>
      <c r="W831">
        <v>2</v>
      </c>
    </row>
    <row r="832" spans="1:23" x14ac:dyDescent="0.3">
      <c r="A832">
        <v>4148</v>
      </c>
      <c r="B832">
        <v>1972</v>
      </c>
      <c r="C832" t="s">
        <v>28</v>
      </c>
      <c r="D832" t="s">
        <v>33</v>
      </c>
      <c r="E832" s="1">
        <v>38988</v>
      </c>
      <c r="F832">
        <v>1</v>
      </c>
      <c r="G832">
        <v>2</v>
      </c>
      <c r="H832" s="3">
        <v>41141</v>
      </c>
      <c r="I832">
        <v>90</v>
      </c>
      <c r="J832">
        <v>0</v>
      </c>
      <c r="K832" t="s">
        <v>30</v>
      </c>
      <c r="L832">
        <v>5</v>
      </c>
      <c r="M832">
        <f>2021-MasterData4[[#This Row],[Year_Birth]]</f>
        <v>49</v>
      </c>
      <c r="N832" s="10">
        <v>164</v>
      </c>
      <c r="O832" s="10">
        <v>103</v>
      </c>
      <c r="P832" s="10">
        <v>12</v>
      </c>
      <c r="Q832" s="10">
        <v>24</v>
      </c>
      <c r="R832" s="10">
        <v>3</v>
      </c>
      <c r="S832" s="24">
        <f>MasterData4[[#This Row],[Kidhome]]+MasterData4[[#This Row],[Teenhome]]</f>
        <v>3</v>
      </c>
      <c r="T832" s="53">
        <v>1</v>
      </c>
      <c r="U832" s="53">
        <v>6</v>
      </c>
      <c r="V832" s="10">
        <f>SUM(MasterData4[[#This Row],[MntWines]:[MntSweetProducts]])</f>
        <v>306</v>
      </c>
      <c r="W832">
        <v>2</v>
      </c>
    </row>
    <row r="833" spans="1:23" x14ac:dyDescent="0.3">
      <c r="A833">
        <v>4149</v>
      </c>
      <c r="B833">
        <v>1948</v>
      </c>
      <c r="C833" t="s">
        <v>37</v>
      </c>
      <c r="D833" t="s">
        <v>35</v>
      </c>
      <c r="E833" s="1">
        <v>76140</v>
      </c>
      <c r="F833">
        <v>0</v>
      </c>
      <c r="G833">
        <v>0</v>
      </c>
      <c r="H833" s="3">
        <v>41772</v>
      </c>
      <c r="I833">
        <v>57</v>
      </c>
      <c r="J833">
        <v>0</v>
      </c>
      <c r="K833" t="s">
        <v>30</v>
      </c>
      <c r="L833">
        <v>5</v>
      </c>
      <c r="M833">
        <f>2021-MasterData4[[#This Row],[Year_Birth]]</f>
        <v>73</v>
      </c>
      <c r="N833" s="10">
        <v>586</v>
      </c>
      <c r="O833" s="10">
        <v>653</v>
      </c>
      <c r="P833" s="10">
        <v>17</v>
      </c>
      <c r="Q833" s="10">
        <v>66</v>
      </c>
      <c r="R833" s="10">
        <v>0</v>
      </c>
      <c r="S833" s="24">
        <f>MasterData4[[#This Row],[Kidhome]]+MasterData4[[#This Row],[Teenhome]]</f>
        <v>0</v>
      </c>
      <c r="T833" s="53">
        <v>9</v>
      </c>
      <c r="U833" s="53">
        <v>6</v>
      </c>
      <c r="V833" s="10">
        <f>SUM(MasterData4[[#This Row],[MntWines]:[MntSweetProducts]])</f>
        <v>1322</v>
      </c>
      <c r="W833">
        <v>5</v>
      </c>
    </row>
    <row r="834" spans="1:23" x14ac:dyDescent="0.3">
      <c r="A834">
        <v>4168</v>
      </c>
      <c r="B834">
        <v>1966</v>
      </c>
      <c r="C834" t="s">
        <v>28</v>
      </c>
      <c r="D834" t="s">
        <v>31</v>
      </c>
      <c r="E834" s="1">
        <v>37070</v>
      </c>
      <c r="F834">
        <v>1</v>
      </c>
      <c r="G834">
        <v>1</v>
      </c>
      <c r="H834" s="3">
        <v>41353</v>
      </c>
      <c r="I834">
        <v>30</v>
      </c>
      <c r="J834">
        <v>0</v>
      </c>
      <c r="K834" t="s">
        <v>30</v>
      </c>
      <c r="L834">
        <v>5</v>
      </c>
      <c r="M834">
        <f>2021-MasterData4[[#This Row],[Year_Birth]]</f>
        <v>55</v>
      </c>
      <c r="N834" s="10">
        <v>231</v>
      </c>
      <c r="O834" s="10">
        <v>137</v>
      </c>
      <c r="P834" s="10">
        <v>4</v>
      </c>
      <c r="Q834" s="10">
        <v>7</v>
      </c>
      <c r="R834" s="10">
        <v>15</v>
      </c>
      <c r="S834" s="24">
        <f>MasterData4[[#This Row],[Kidhome]]+MasterData4[[#This Row],[Teenhome]]</f>
        <v>2</v>
      </c>
      <c r="T834" s="53">
        <v>1</v>
      </c>
      <c r="U834" s="53">
        <v>8</v>
      </c>
      <c r="V834" s="10">
        <f>SUM(MasterData4[[#This Row],[MntWines]:[MntSweetProducts]])</f>
        <v>394</v>
      </c>
      <c r="W834">
        <v>2</v>
      </c>
    </row>
    <row r="835" spans="1:23" x14ac:dyDescent="0.3">
      <c r="A835">
        <v>4174</v>
      </c>
      <c r="B835">
        <v>1956</v>
      </c>
      <c r="C835" t="s">
        <v>41</v>
      </c>
      <c r="D835" t="s">
        <v>35</v>
      </c>
      <c r="E835" s="1">
        <v>55249</v>
      </c>
      <c r="F835">
        <v>0</v>
      </c>
      <c r="G835">
        <v>1</v>
      </c>
      <c r="H835" s="3">
        <v>41746</v>
      </c>
      <c r="I835">
        <v>81</v>
      </c>
      <c r="J835">
        <v>0</v>
      </c>
      <c r="K835" t="s">
        <v>30</v>
      </c>
      <c r="L835">
        <v>2</v>
      </c>
      <c r="M835">
        <f>2021-MasterData4[[#This Row],[Year_Birth]]</f>
        <v>65</v>
      </c>
      <c r="N835" s="10">
        <v>97</v>
      </c>
      <c r="O835" s="10">
        <v>19</v>
      </c>
      <c r="P835" s="10">
        <v>2</v>
      </c>
      <c r="Q835" s="10">
        <v>1</v>
      </c>
      <c r="R835" s="10">
        <v>0</v>
      </c>
      <c r="S835" s="24">
        <f>MasterData4[[#This Row],[Kidhome]]+MasterData4[[#This Row],[Teenhome]]</f>
        <v>1</v>
      </c>
      <c r="T835" s="53">
        <v>1</v>
      </c>
      <c r="U835" s="53">
        <v>4</v>
      </c>
      <c r="V835" s="10">
        <f>SUM(MasterData4[[#This Row],[MntWines]:[MntSweetProducts]])</f>
        <v>119</v>
      </c>
      <c r="W835">
        <v>4</v>
      </c>
    </row>
    <row r="836" spans="1:23" x14ac:dyDescent="0.3">
      <c r="A836">
        <v>4179</v>
      </c>
      <c r="B836">
        <v>1959</v>
      </c>
      <c r="C836" t="s">
        <v>28</v>
      </c>
      <c r="D836" t="s">
        <v>35</v>
      </c>
      <c r="E836" s="1">
        <v>24221</v>
      </c>
      <c r="F836">
        <v>0</v>
      </c>
      <c r="G836">
        <v>0</v>
      </c>
      <c r="H836" s="3">
        <v>41506</v>
      </c>
      <c r="I836">
        <v>94</v>
      </c>
      <c r="J836">
        <v>0</v>
      </c>
      <c r="K836" t="s">
        <v>30</v>
      </c>
      <c r="L836">
        <v>1</v>
      </c>
      <c r="M836">
        <f>2021-MasterData4[[#This Row],[Year_Birth]]</f>
        <v>62</v>
      </c>
      <c r="N836" s="10">
        <v>8</v>
      </c>
      <c r="O836" s="10">
        <v>9</v>
      </c>
      <c r="P836" s="10">
        <v>2</v>
      </c>
      <c r="Q836" s="10">
        <v>9</v>
      </c>
      <c r="R836" s="10">
        <v>5</v>
      </c>
      <c r="S836" s="24">
        <f>MasterData4[[#This Row],[Kidhome]]+MasterData4[[#This Row],[Teenhome]]</f>
        <v>0</v>
      </c>
      <c r="T836" s="53">
        <v>1</v>
      </c>
      <c r="U836" s="53">
        <v>3</v>
      </c>
      <c r="V836" s="10">
        <f>SUM(MasterData4[[#This Row],[MntWines]:[MntSweetProducts]])</f>
        <v>33</v>
      </c>
      <c r="W836">
        <v>2</v>
      </c>
    </row>
    <row r="837" spans="1:23" x14ac:dyDescent="0.3">
      <c r="A837">
        <v>4184</v>
      </c>
      <c r="B837">
        <v>1950</v>
      </c>
      <c r="C837" t="s">
        <v>37</v>
      </c>
      <c r="D837" t="s">
        <v>35</v>
      </c>
      <c r="E837" s="1">
        <v>52157</v>
      </c>
      <c r="F837">
        <v>0</v>
      </c>
      <c r="G837">
        <v>1</v>
      </c>
      <c r="H837" s="3">
        <v>41797</v>
      </c>
      <c r="I837">
        <v>48</v>
      </c>
      <c r="J837">
        <v>0</v>
      </c>
      <c r="K837" t="s">
        <v>30</v>
      </c>
      <c r="L837">
        <v>3</v>
      </c>
      <c r="M837">
        <f>2021-MasterData4[[#This Row],[Year_Birth]]</f>
        <v>71</v>
      </c>
      <c r="N837" s="10">
        <v>189</v>
      </c>
      <c r="O837" s="10">
        <v>29</v>
      </c>
      <c r="P837" s="10">
        <v>3</v>
      </c>
      <c r="Q837" s="10">
        <v>2</v>
      </c>
      <c r="R837" s="10">
        <v>2</v>
      </c>
      <c r="S837" s="24">
        <f>MasterData4[[#This Row],[Kidhome]]+MasterData4[[#This Row],[Teenhome]]</f>
        <v>1</v>
      </c>
      <c r="T837" s="53">
        <v>2</v>
      </c>
      <c r="U837" s="53">
        <v>5</v>
      </c>
      <c r="V837" s="10">
        <f>SUM(MasterData4[[#This Row],[MntWines]:[MntSweetProducts]])</f>
        <v>225</v>
      </c>
      <c r="W837">
        <v>5</v>
      </c>
    </row>
    <row r="838" spans="1:23" x14ac:dyDescent="0.3">
      <c r="A838">
        <v>4186</v>
      </c>
      <c r="B838">
        <v>1950</v>
      </c>
      <c r="C838" t="s">
        <v>28</v>
      </c>
      <c r="D838" t="s">
        <v>35</v>
      </c>
      <c r="E838" s="1">
        <v>34026</v>
      </c>
      <c r="F838">
        <v>1</v>
      </c>
      <c r="G838">
        <v>1</v>
      </c>
      <c r="H838" s="3">
        <v>41491</v>
      </c>
      <c r="I838">
        <v>11</v>
      </c>
      <c r="J838">
        <v>0</v>
      </c>
      <c r="K838" t="s">
        <v>32</v>
      </c>
      <c r="L838">
        <v>2</v>
      </c>
      <c r="M838">
        <f>2021-MasterData4[[#This Row],[Year_Birth]]</f>
        <v>71</v>
      </c>
      <c r="N838" s="10">
        <v>18</v>
      </c>
      <c r="O838" s="10">
        <v>15</v>
      </c>
      <c r="P838" s="10">
        <v>12</v>
      </c>
      <c r="Q838" s="10">
        <v>6</v>
      </c>
      <c r="R838" s="10">
        <v>8</v>
      </c>
      <c r="S838" s="24">
        <f>MasterData4[[#This Row],[Kidhome]]+MasterData4[[#This Row],[Teenhome]]</f>
        <v>2</v>
      </c>
      <c r="T838" s="53">
        <v>1</v>
      </c>
      <c r="U838" s="53">
        <v>3</v>
      </c>
      <c r="V838" s="10">
        <f>SUM(MasterData4[[#This Row],[MntWines]:[MntSweetProducts]])</f>
        <v>59</v>
      </c>
      <c r="W838">
        <v>2</v>
      </c>
    </row>
    <row r="839" spans="1:23" x14ac:dyDescent="0.3">
      <c r="A839">
        <v>4188</v>
      </c>
      <c r="B839">
        <v>1957</v>
      </c>
      <c r="C839" t="s">
        <v>28</v>
      </c>
      <c r="D839" t="s">
        <v>31</v>
      </c>
      <c r="E839" s="1">
        <v>36864</v>
      </c>
      <c r="F839">
        <v>0</v>
      </c>
      <c r="G839">
        <v>1</v>
      </c>
      <c r="H839" s="3">
        <v>41134</v>
      </c>
      <c r="I839">
        <v>53</v>
      </c>
      <c r="J839">
        <v>0</v>
      </c>
      <c r="K839" t="s">
        <v>36</v>
      </c>
      <c r="L839">
        <v>5</v>
      </c>
      <c r="M839">
        <f>2021-MasterData4[[#This Row],[Year_Birth]]</f>
        <v>64</v>
      </c>
      <c r="N839" s="10">
        <v>204</v>
      </c>
      <c r="O839" s="10">
        <v>39</v>
      </c>
      <c r="P839" s="10">
        <v>17</v>
      </c>
      <c r="Q839" s="10">
        <v>5</v>
      </c>
      <c r="R839" s="10">
        <v>0</v>
      </c>
      <c r="S839" s="24">
        <f>MasterData4[[#This Row],[Kidhome]]+MasterData4[[#This Row],[Teenhome]]</f>
        <v>1</v>
      </c>
      <c r="T839" s="53">
        <v>2</v>
      </c>
      <c r="U839" s="53">
        <v>4</v>
      </c>
      <c r="V839" s="10">
        <f>SUM(MasterData4[[#This Row],[MntWines]:[MntSweetProducts]])</f>
        <v>265</v>
      </c>
      <c r="W839">
        <v>2</v>
      </c>
    </row>
    <row r="840" spans="1:23" x14ac:dyDescent="0.3">
      <c r="A840">
        <v>4198</v>
      </c>
      <c r="B840">
        <v>1965</v>
      </c>
      <c r="C840" t="s">
        <v>28</v>
      </c>
      <c r="D840" t="s">
        <v>35</v>
      </c>
      <c r="E840" s="1">
        <v>29672</v>
      </c>
      <c r="F840">
        <v>1</v>
      </c>
      <c r="G840">
        <v>1</v>
      </c>
      <c r="H840" s="3">
        <v>41345</v>
      </c>
      <c r="I840">
        <v>6</v>
      </c>
      <c r="J840">
        <v>0</v>
      </c>
      <c r="K840" t="s">
        <v>30</v>
      </c>
      <c r="L840">
        <v>0</v>
      </c>
      <c r="M840">
        <f>2021-MasterData4[[#This Row],[Year_Birth]]</f>
        <v>56</v>
      </c>
      <c r="N840" s="10">
        <v>9</v>
      </c>
      <c r="O840" s="10">
        <v>3</v>
      </c>
      <c r="P840" s="10">
        <v>0</v>
      </c>
      <c r="Q840" s="10">
        <v>1</v>
      </c>
      <c r="R840" s="10">
        <v>4</v>
      </c>
      <c r="S840" s="24">
        <f>MasterData4[[#This Row],[Kidhome]]+MasterData4[[#This Row],[Teenhome]]</f>
        <v>2</v>
      </c>
      <c r="T840" s="53">
        <v>0</v>
      </c>
      <c r="U840" s="53">
        <v>3</v>
      </c>
      <c r="V840" s="10">
        <f>SUM(MasterData4[[#This Row],[MntWines]:[MntSweetProducts]])</f>
        <v>17</v>
      </c>
      <c r="W840">
        <v>2</v>
      </c>
    </row>
    <row r="841" spans="1:23" x14ac:dyDescent="0.3">
      <c r="A841">
        <v>4200</v>
      </c>
      <c r="B841">
        <v>1970</v>
      </c>
      <c r="C841" t="s">
        <v>41</v>
      </c>
      <c r="D841" t="s">
        <v>33</v>
      </c>
      <c r="E841" s="1">
        <v>44159</v>
      </c>
      <c r="F841">
        <v>1</v>
      </c>
      <c r="G841">
        <v>0</v>
      </c>
      <c r="H841" s="3">
        <v>41807</v>
      </c>
      <c r="I841">
        <v>85</v>
      </c>
      <c r="J841">
        <v>0</v>
      </c>
      <c r="K841" t="s">
        <v>43</v>
      </c>
      <c r="L841">
        <v>4</v>
      </c>
      <c r="M841">
        <f>2021-MasterData4[[#This Row],[Year_Birth]]</f>
        <v>51</v>
      </c>
      <c r="N841" s="10">
        <v>167</v>
      </c>
      <c r="O841" s="10">
        <v>62</v>
      </c>
      <c r="P841" s="10">
        <v>24</v>
      </c>
      <c r="Q841" s="10">
        <v>2</v>
      </c>
      <c r="R841" s="10">
        <v>13</v>
      </c>
      <c r="S841" s="24">
        <f>MasterData4[[#This Row],[Kidhome]]+MasterData4[[#This Row],[Teenhome]]</f>
        <v>1</v>
      </c>
      <c r="T841" s="53">
        <v>1</v>
      </c>
      <c r="U841" s="53">
        <v>6</v>
      </c>
      <c r="V841" s="10">
        <f>SUM(MasterData4[[#This Row],[MntWines]:[MntSweetProducts]])</f>
        <v>268</v>
      </c>
      <c r="W841">
        <v>4</v>
      </c>
    </row>
    <row r="842" spans="1:23" x14ac:dyDescent="0.3">
      <c r="A842">
        <v>4201</v>
      </c>
      <c r="B842">
        <v>1962</v>
      </c>
      <c r="C842" t="s">
        <v>28</v>
      </c>
      <c r="D842" t="s">
        <v>31</v>
      </c>
      <c r="E842" s="1">
        <v>57967</v>
      </c>
      <c r="F842">
        <v>0</v>
      </c>
      <c r="G842">
        <v>1</v>
      </c>
      <c r="H842" s="3">
        <v>41336</v>
      </c>
      <c r="I842">
        <v>39</v>
      </c>
      <c r="J842">
        <v>0</v>
      </c>
      <c r="K842" t="s">
        <v>40</v>
      </c>
      <c r="L842">
        <v>4</v>
      </c>
      <c r="M842">
        <f>2021-MasterData4[[#This Row],[Year_Birth]]</f>
        <v>59</v>
      </c>
      <c r="N842" s="10">
        <v>229</v>
      </c>
      <c r="O842" s="10">
        <v>137</v>
      </c>
      <c r="P842" s="10">
        <v>4</v>
      </c>
      <c r="Q842" s="10">
        <v>7</v>
      </c>
      <c r="R842" s="10">
        <v>0</v>
      </c>
      <c r="S842" s="24">
        <f>MasterData4[[#This Row],[Kidhome]]+MasterData4[[#This Row],[Teenhome]]</f>
        <v>1</v>
      </c>
      <c r="T842" s="53">
        <v>2</v>
      </c>
      <c r="U842" s="53">
        <v>8</v>
      </c>
      <c r="V842" s="10">
        <f>SUM(MasterData4[[#This Row],[MntWines]:[MntSweetProducts]])</f>
        <v>377</v>
      </c>
      <c r="W842">
        <v>2</v>
      </c>
    </row>
    <row r="843" spans="1:23" x14ac:dyDescent="0.3">
      <c r="A843">
        <v>4207</v>
      </c>
      <c r="B843">
        <v>1981</v>
      </c>
      <c r="C843" t="s">
        <v>37</v>
      </c>
      <c r="D843" t="s">
        <v>33</v>
      </c>
      <c r="E843" s="1">
        <v>87171</v>
      </c>
      <c r="F843">
        <v>0</v>
      </c>
      <c r="G843">
        <v>0</v>
      </c>
      <c r="H843" s="3">
        <v>41395</v>
      </c>
      <c r="I843">
        <v>27</v>
      </c>
      <c r="J843">
        <v>0</v>
      </c>
      <c r="K843" t="s">
        <v>30</v>
      </c>
      <c r="L843">
        <v>6</v>
      </c>
      <c r="M843">
        <f>2021-MasterData4[[#This Row],[Year_Birth]]</f>
        <v>40</v>
      </c>
      <c r="N843" s="10">
        <v>1001</v>
      </c>
      <c r="O843" s="10">
        <v>107</v>
      </c>
      <c r="P843" s="10">
        <v>58</v>
      </c>
      <c r="Q843" s="10">
        <v>44</v>
      </c>
      <c r="R843" s="10">
        <v>44</v>
      </c>
      <c r="S843" s="24">
        <f>MasterData4[[#This Row],[Kidhome]]+MasterData4[[#This Row],[Teenhome]]</f>
        <v>0</v>
      </c>
      <c r="T843" s="53">
        <v>7</v>
      </c>
      <c r="U843" s="53">
        <v>11</v>
      </c>
      <c r="V843" s="10">
        <f>SUM(MasterData4[[#This Row],[MntWines]:[MntSweetProducts]])</f>
        <v>1254</v>
      </c>
      <c r="W843">
        <v>5</v>
      </c>
    </row>
    <row r="844" spans="1:23" x14ac:dyDescent="0.3">
      <c r="A844">
        <v>4211</v>
      </c>
      <c r="B844">
        <v>1986</v>
      </c>
      <c r="C844" t="s">
        <v>44</v>
      </c>
      <c r="D844" t="s">
        <v>33</v>
      </c>
      <c r="E844" s="1">
        <v>20425</v>
      </c>
      <c r="F844">
        <v>1</v>
      </c>
      <c r="G844">
        <v>0</v>
      </c>
      <c r="H844" s="3">
        <v>41211</v>
      </c>
      <c r="I844">
        <v>5</v>
      </c>
      <c r="J844">
        <v>0</v>
      </c>
      <c r="K844" t="s">
        <v>32</v>
      </c>
      <c r="L844">
        <v>2</v>
      </c>
      <c r="M844">
        <f>2021-MasterData4[[#This Row],[Year_Birth]]</f>
        <v>35</v>
      </c>
      <c r="N844" s="10">
        <v>4</v>
      </c>
      <c r="O844" s="10">
        <v>5</v>
      </c>
      <c r="P844" s="10">
        <v>3</v>
      </c>
      <c r="Q844" s="10">
        <v>12</v>
      </c>
      <c r="R844" s="10">
        <v>16</v>
      </c>
      <c r="S844" s="24">
        <f>MasterData4[[#This Row],[Kidhome]]+MasterData4[[#This Row],[Teenhome]]</f>
        <v>1</v>
      </c>
      <c r="T844" s="53">
        <v>0</v>
      </c>
      <c r="U844" s="53">
        <v>3</v>
      </c>
      <c r="V844" s="10">
        <f>SUM(MasterData4[[#This Row],[MntWines]:[MntSweetProducts]])</f>
        <v>40</v>
      </c>
      <c r="W844">
        <v>1</v>
      </c>
    </row>
    <row r="845" spans="1:23" x14ac:dyDescent="0.3">
      <c r="A845">
        <v>4216</v>
      </c>
      <c r="B845">
        <v>1981</v>
      </c>
      <c r="C845" t="s">
        <v>28</v>
      </c>
      <c r="D845" t="s">
        <v>31</v>
      </c>
      <c r="E845" s="1">
        <v>91065</v>
      </c>
      <c r="F845">
        <v>0</v>
      </c>
      <c r="G845">
        <v>0</v>
      </c>
      <c r="H845" s="3">
        <v>41327</v>
      </c>
      <c r="I845">
        <v>33</v>
      </c>
      <c r="J845">
        <v>0</v>
      </c>
      <c r="K845" t="s">
        <v>30</v>
      </c>
      <c r="L845">
        <v>7</v>
      </c>
      <c r="M845">
        <f>2021-MasterData4[[#This Row],[Year_Birth]]</f>
        <v>40</v>
      </c>
      <c r="N845" s="10">
        <v>822</v>
      </c>
      <c r="O845" s="10">
        <v>108</v>
      </c>
      <c r="P845" s="10">
        <v>179</v>
      </c>
      <c r="Q845" s="10">
        <v>114</v>
      </c>
      <c r="R845" s="10">
        <v>137</v>
      </c>
      <c r="S845" s="24">
        <f>MasterData4[[#This Row],[Kidhome]]+MasterData4[[#This Row],[Teenhome]]</f>
        <v>0</v>
      </c>
      <c r="T845" s="53">
        <v>9</v>
      </c>
      <c r="U845" s="53">
        <v>9</v>
      </c>
      <c r="V845" s="10">
        <f>SUM(MasterData4[[#This Row],[MntWines]:[MntSweetProducts]])</f>
        <v>1360</v>
      </c>
      <c r="W845">
        <v>2</v>
      </c>
    </row>
    <row r="846" spans="1:23" x14ac:dyDescent="0.3">
      <c r="A846">
        <v>4220</v>
      </c>
      <c r="B846">
        <v>1970</v>
      </c>
      <c r="C846" t="s">
        <v>37</v>
      </c>
      <c r="D846" t="s">
        <v>33</v>
      </c>
      <c r="E846" s="1">
        <v>59892</v>
      </c>
      <c r="F846">
        <v>0</v>
      </c>
      <c r="G846">
        <v>1</v>
      </c>
      <c r="H846" s="3">
        <v>41580</v>
      </c>
      <c r="I846">
        <v>26</v>
      </c>
      <c r="J846">
        <v>0</v>
      </c>
      <c r="K846" t="s">
        <v>32</v>
      </c>
      <c r="L846">
        <v>2</v>
      </c>
      <c r="M846">
        <f>2021-MasterData4[[#This Row],[Year_Birth]]</f>
        <v>51</v>
      </c>
      <c r="N846" s="10">
        <v>73</v>
      </c>
      <c r="O846" s="10">
        <v>13</v>
      </c>
      <c r="P846" s="10">
        <v>0</v>
      </c>
      <c r="Q846" s="10">
        <v>0</v>
      </c>
      <c r="R846" s="10">
        <v>1</v>
      </c>
      <c r="S846" s="24">
        <f>MasterData4[[#This Row],[Kidhome]]+MasterData4[[#This Row],[Teenhome]]</f>
        <v>1</v>
      </c>
      <c r="T846" s="53">
        <v>1</v>
      </c>
      <c r="U846" s="53">
        <v>3</v>
      </c>
      <c r="V846" s="10">
        <f>SUM(MasterData4[[#This Row],[MntWines]:[MntSweetProducts]])</f>
        <v>87</v>
      </c>
      <c r="W846">
        <v>5</v>
      </c>
    </row>
    <row r="847" spans="1:23" x14ac:dyDescent="0.3">
      <c r="A847">
        <v>4227</v>
      </c>
      <c r="B847">
        <v>1968</v>
      </c>
      <c r="C847" t="s">
        <v>41</v>
      </c>
      <c r="D847" t="s">
        <v>35</v>
      </c>
      <c r="E847" s="1">
        <v>32889</v>
      </c>
      <c r="F847">
        <v>1</v>
      </c>
      <c r="G847">
        <v>1</v>
      </c>
      <c r="H847" s="3">
        <v>41523</v>
      </c>
      <c r="I847">
        <v>78</v>
      </c>
      <c r="J847">
        <v>0</v>
      </c>
      <c r="K847" t="s">
        <v>30</v>
      </c>
      <c r="L847">
        <v>2</v>
      </c>
      <c r="M847">
        <f>2021-MasterData4[[#This Row],[Year_Birth]]</f>
        <v>53</v>
      </c>
      <c r="N847" s="10">
        <v>28</v>
      </c>
      <c r="O847" s="10">
        <v>13</v>
      </c>
      <c r="P847" s="10">
        <v>4</v>
      </c>
      <c r="Q847" s="10">
        <v>0</v>
      </c>
      <c r="R847" s="10">
        <v>2</v>
      </c>
      <c r="S847" s="24">
        <f>MasterData4[[#This Row],[Kidhome]]+MasterData4[[#This Row],[Teenhome]]</f>
        <v>2</v>
      </c>
      <c r="T847" s="53">
        <v>1</v>
      </c>
      <c r="U847" s="53">
        <v>3</v>
      </c>
      <c r="V847" s="10">
        <f>SUM(MasterData4[[#This Row],[MntWines]:[MntSweetProducts]])</f>
        <v>47</v>
      </c>
      <c r="W847">
        <v>4</v>
      </c>
    </row>
    <row r="848" spans="1:23" x14ac:dyDescent="0.3">
      <c r="A848">
        <v>4240</v>
      </c>
      <c r="B848">
        <v>1978</v>
      </c>
      <c r="C848" t="s">
        <v>28</v>
      </c>
      <c r="D848" t="s">
        <v>33</v>
      </c>
      <c r="E848" s="1">
        <v>17345</v>
      </c>
      <c r="F848">
        <v>1</v>
      </c>
      <c r="G848">
        <v>0</v>
      </c>
      <c r="H848" s="3">
        <v>41216</v>
      </c>
      <c r="I848">
        <v>79</v>
      </c>
      <c r="J848">
        <v>0</v>
      </c>
      <c r="K848" t="s">
        <v>30</v>
      </c>
      <c r="L848">
        <v>2</v>
      </c>
      <c r="M848">
        <f>2021-MasterData4[[#This Row],[Year_Birth]]</f>
        <v>43</v>
      </c>
      <c r="N848" s="10">
        <v>4</v>
      </c>
      <c r="O848" s="10">
        <v>16</v>
      </c>
      <c r="P848" s="10">
        <v>17</v>
      </c>
      <c r="Q848" s="10">
        <v>9</v>
      </c>
      <c r="R848" s="10">
        <v>0</v>
      </c>
      <c r="S848" s="24">
        <f>MasterData4[[#This Row],[Kidhome]]+MasterData4[[#This Row],[Teenhome]]</f>
        <v>1</v>
      </c>
      <c r="T848" s="53">
        <v>1</v>
      </c>
      <c r="U848" s="53">
        <v>2</v>
      </c>
      <c r="V848" s="10">
        <f>SUM(MasterData4[[#This Row],[MntWines]:[MntSweetProducts]])</f>
        <v>46</v>
      </c>
      <c r="W848">
        <v>2</v>
      </c>
    </row>
    <row r="849" spans="1:23" x14ac:dyDescent="0.3">
      <c r="A849">
        <v>4246</v>
      </c>
      <c r="B849">
        <v>1982</v>
      </c>
      <c r="C849" t="s">
        <v>41</v>
      </c>
      <c r="D849" t="s">
        <v>31</v>
      </c>
      <c r="E849" s="2">
        <v>6560</v>
      </c>
      <c r="F849">
        <v>0</v>
      </c>
      <c r="G849">
        <v>0</v>
      </c>
      <c r="H849" s="3">
        <v>41620</v>
      </c>
      <c r="I849">
        <v>2</v>
      </c>
      <c r="J849">
        <v>0</v>
      </c>
      <c r="K849" t="s">
        <v>30</v>
      </c>
      <c r="L849">
        <v>1</v>
      </c>
      <c r="M849">
        <f>2021-MasterData4[[#This Row],[Year_Birth]]</f>
        <v>39</v>
      </c>
      <c r="N849" s="10">
        <v>67</v>
      </c>
      <c r="O849" s="10">
        <v>26</v>
      </c>
      <c r="P849" s="10">
        <v>4</v>
      </c>
      <c r="Q849" s="10">
        <v>11</v>
      </c>
      <c r="R849" s="10">
        <v>3</v>
      </c>
      <c r="S849" s="24">
        <f>MasterData4[[#This Row],[Kidhome]]+MasterData4[[#This Row],[Teenhome]]</f>
        <v>0</v>
      </c>
      <c r="T849" s="53">
        <v>0</v>
      </c>
      <c r="U849" s="53">
        <v>1</v>
      </c>
      <c r="V849" s="10">
        <f>SUM(MasterData4[[#This Row],[MntWines]:[MntSweetProducts]])</f>
        <v>111</v>
      </c>
      <c r="W849">
        <v>4</v>
      </c>
    </row>
    <row r="850" spans="1:23" x14ac:dyDescent="0.3">
      <c r="A850">
        <v>4248</v>
      </c>
      <c r="B850">
        <v>1960</v>
      </c>
      <c r="C850" t="s">
        <v>41</v>
      </c>
      <c r="D850" t="s">
        <v>31</v>
      </c>
      <c r="E850" s="1">
        <v>98777</v>
      </c>
      <c r="F850">
        <v>0</v>
      </c>
      <c r="G850">
        <v>0</v>
      </c>
      <c r="H850" s="3">
        <v>41687</v>
      </c>
      <c r="I850">
        <v>23</v>
      </c>
      <c r="J850">
        <v>0</v>
      </c>
      <c r="K850" t="s">
        <v>30</v>
      </c>
      <c r="L850">
        <v>4</v>
      </c>
      <c r="M850">
        <f>2021-MasterData4[[#This Row],[Year_Birth]]</f>
        <v>61</v>
      </c>
      <c r="N850" s="10">
        <v>1000</v>
      </c>
      <c r="O850" s="10">
        <v>711</v>
      </c>
      <c r="P850" s="10">
        <v>125</v>
      </c>
      <c r="Q850" s="10">
        <v>19</v>
      </c>
      <c r="R850" s="10">
        <v>115</v>
      </c>
      <c r="S850" s="24">
        <f>MasterData4[[#This Row],[Kidhome]]+MasterData4[[#This Row],[Teenhome]]</f>
        <v>0</v>
      </c>
      <c r="T850" s="53">
        <v>6</v>
      </c>
      <c r="U850" s="53">
        <v>9</v>
      </c>
      <c r="V850" s="10">
        <f>SUM(MasterData4[[#This Row],[MntWines]:[MntSweetProducts]])</f>
        <v>1970</v>
      </c>
      <c r="W850">
        <v>4</v>
      </c>
    </row>
    <row r="851" spans="1:23" x14ac:dyDescent="0.3">
      <c r="A851">
        <v>4252</v>
      </c>
      <c r="B851">
        <v>1965</v>
      </c>
      <c r="C851" t="s">
        <v>28</v>
      </c>
      <c r="D851" t="s">
        <v>33</v>
      </c>
      <c r="E851" s="1">
        <v>44375</v>
      </c>
      <c r="F851">
        <v>0</v>
      </c>
      <c r="G851">
        <v>1</v>
      </c>
      <c r="H851" s="3">
        <v>41721</v>
      </c>
      <c r="I851">
        <v>73</v>
      </c>
      <c r="J851">
        <v>0</v>
      </c>
      <c r="K851" t="s">
        <v>30</v>
      </c>
      <c r="L851">
        <v>4</v>
      </c>
      <c r="M851">
        <f>2021-MasterData4[[#This Row],[Year_Birth]]</f>
        <v>56</v>
      </c>
      <c r="N851" s="10">
        <v>213</v>
      </c>
      <c r="O851" s="10">
        <v>28</v>
      </c>
      <c r="P851" s="10">
        <v>7</v>
      </c>
      <c r="Q851" s="10">
        <v>5</v>
      </c>
      <c r="R851" s="10">
        <v>7</v>
      </c>
      <c r="S851" s="24">
        <f>MasterData4[[#This Row],[Kidhome]]+MasterData4[[#This Row],[Teenhome]]</f>
        <v>1</v>
      </c>
      <c r="T851" s="53">
        <v>1</v>
      </c>
      <c r="U851" s="53">
        <v>6</v>
      </c>
      <c r="V851" s="10">
        <f>SUM(MasterData4[[#This Row],[MntWines]:[MntSweetProducts]])</f>
        <v>260</v>
      </c>
      <c r="W851">
        <v>2</v>
      </c>
    </row>
    <row r="852" spans="1:23" x14ac:dyDescent="0.3">
      <c r="A852">
        <v>4259</v>
      </c>
      <c r="B852">
        <v>1986</v>
      </c>
      <c r="C852" t="s">
        <v>41</v>
      </c>
      <c r="D852" t="s">
        <v>31</v>
      </c>
      <c r="E852" s="1">
        <v>19485</v>
      </c>
      <c r="F852">
        <v>2</v>
      </c>
      <c r="G852">
        <v>0</v>
      </c>
      <c r="H852" s="3">
        <v>41541</v>
      </c>
      <c r="I852">
        <v>80</v>
      </c>
      <c r="J852">
        <v>0</v>
      </c>
      <c r="K852" t="s">
        <v>40</v>
      </c>
      <c r="L852">
        <v>1</v>
      </c>
      <c r="M852">
        <f>2021-MasterData4[[#This Row],[Year_Birth]]</f>
        <v>35</v>
      </c>
      <c r="N852" s="10">
        <v>6</v>
      </c>
      <c r="O852" s="10">
        <v>4</v>
      </c>
      <c r="P852" s="10">
        <v>0</v>
      </c>
      <c r="Q852" s="10">
        <v>0</v>
      </c>
      <c r="R852" s="10">
        <v>0</v>
      </c>
      <c r="S852" s="24">
        <f>MasterData4[[#This Row],[Kidhome]]+MasterData4[[#This Row],[Teenhome]]</f>
        <v>2</v>
      </c>
      <c r="T852" s="53">
        <v>0</v>
      </c>
      <c r="U852" s="53">
        <v>2</v>
      </c>
      <c r="V852" s="10">
        <f>SUM(MasterData4[[#This Row],[MntWines]:[MntSweetProducts]])</f>
        <v>10</v>
      </c>
      <c r="W852">
        <v>4</v>
      </c>
    </row>
    <row r="853" spans="1:23" x14ac:dyDescent="0.3">
      <c r="A853">
        <v>4261</v>
      </c>
      <c r="B853">
        <v>1946</v>
      </c>
      <c r="C853" t="s">
        <v>37</v>
      </c>
      <c r="D853" t="s">
        <v>31</v>
      </c>
      <c r="E853" s="1">
        <v>82800</v>
      </c>
      <c r="F853">
        <v>0</v>
      </c>
      <c r="G853">
        <v>0</v>
      </c>
      <c r="H853" s="3">
        <v>41237</v>
      </c>
      <c r="I853">
        <v>23</v>
      </c>
      <c r="J853">
        <v>0</v>
      </c>
      <c r="K853" t="s">
        <v>43</v>
      </c>
      <c r="L853">
        <v>7</v>
      </c>
      <c r="M853">
        <f>2021-MasterData4[[#This Row],[Year_Birth]]</f>
        <v>75</v>
      </c>
      <c r="N853" s="10">
        <v>1006</v>
      </c>
      <c r="O853" s="10">
        <v>115</v>
      </c>
      <c r="P853" s="10">
        <v>59</v>
      </c>
      <c r="Q853" s="10">
        <v>22</v>
      </c>
      <c r="R853" s="10">
        <v>68</v>
      </c>
      <c r="S853" s="24">
        <f>MasterData4[[#This Row],[Kidhome]]+MasterData4[[#This Row],[Teenhome]]</f>
        <v>0</v>
      </c>
      <c r="T853" s="53">
        <v>6</v>
      </c>
      <c r="U853" s="53">
        <v>12</v>
      </c>
      <c r="V853" s="10">
        <f>SUM(MasterData4[[#This Row],[MntWines]:[MntSweetProducts]])</f>
        <v>1270</v>
      </c>
      <c r="W853">
        <v>5</v>
      </c>
    </row>
    <row r="854" spans="1:23" x14ac:dyDescent="0.3">
      <c r="A854">
        <v>4268</v>
      </c>
      <c r="B854">
        <v>1959</v>
      </c>
      <c r="C854" t="s">
        <v>28</v>
      </c>
      <c r="D854" t="s">
        <v>33</v>
      </c>
      <c r="E854" s="1">
        <v>53154</v>
      </c>
      <c r="F854">
        <v>0</v>
      </c>
      <c r="G854">
        <v>1</v>
      </c>
      <c r="H854" s="3">
        <v>41799</v>
      </c>
      <c r="I854">
        <v>50</v>
      </c>
      <c r="J854">
        <v>0</v>
      </c>
      <c r="K854" t="s">
        <v>34</v>
      </c>
      <c r="L854">
        <v>3</v>
      </c>
      <c r="M854">
        <f>2021-MasterData4[[#This Row],[Year_Birth]]</f>
        <v>62</v>
      </c>
      <c r="N854" s="10">
        <v>129</v>
      </c>
      <c r="O854" s="10">
        <v>21</v>
      </c>
      <c r="P854" s="10">
        <v>0</v>
      </c>
      <c r="Q854" s="10">
        <v>0</v>
      </c>
      <c r="R854" s="10">
        <v>1</v>
      </c>
      <c r="S854" s="24">
        <f>MasterData4[[#This Row],[Kidhome]]+MasterData4[[#This Row],[Teenhome]]</f>
        <v>1</v>
      </c>
      <c r="T854" s="53">
        <v>1</v>
      </c>
      <c r="U854" s="53">
        <v>4</v>
      </c>
      <c r="V854" s="10">
        <f>SUM(MasterData4[[#This Row],[MntWines]:[MntSweetProducts]])</f>
        <v>151</v>
      </c>
      <c r="W854">
        <v>2</v>
      </c>
    </row>
    <row r="855" spans="1:23" x14ac:dyDescent="0.3">
      <c r="A855">
        <v>4271</v>
      </c>
      <c r="B855">
        <v>1989</v>
      </c>
      <c r="C855" t="s">
        <v>38</v>
      </c>
      <c r="D855" t="s">
        <v>35</v>
      </c>
      <c r="E855" s="1">
        <v>38683</v>
      </c>
      <c r="F855">
        <v>1</v>
      </c>
      <c r="G855">
        <v>0</v>
      </c>
      <c r="H855" s="3">
        <v>41186</v>
      </c>
      <c r="I855">
        <v>80</v>
      </c>
      <c r="J855">
        <v>0</v>
      </c>
      <c r="K855" t="s">
        <v>40</v>
      </c>
      <c r="L855">
        <v>4</v>
      </c>
      <c r="M855">
        <f>2021-MasterData4[[#This Row],[Year_Birth]]</f>
        <v>32</v>
      </c>
      <c r="N855" s="10">
        <v>46</v>
      </c>
      <c r="O855" s="10">
        <v>69</v>
      </c>
      <c r="P855" s="10">
        <v>84</v>
      </c>
      <c r="Q855" s="10">
        <v>35</v>
      </c>
      <c r="R855" s="10">
        <v>41</v>
      </c>
      <c r="S855" s="24">
        <f>MasterData4[[#This Row],[Kidhome]]+MasterData4[[#This Row],[Teenhome]]</f>
        <v>1</v>
      </c>
      <c r="T855" s="53">
        <v>1</v>
      </c>
      <c r="U855" s="53">
        <v>6</v>
      </c>
      <c r="V855" s="10">
        <f>SUM(MasterData4[[#This Row],[MntWines]:[MntSweetProducts]])</f>
        <v>275</v>
      </c>
      <c r="W855">
        <v>3</v>
      </c>
    </row>
    <row r="856" spans="1:23" x14ac:dyDescent="0.3">
      <c r="A856">
        <v>4278</v>
      </c>
      <c r="B856">
        <v>1983</v>
      </c>
      <c r="C856" t="s">
        <v>37</v>
      </c>
      <c r="D856" t="s">
        <v>31</v>
      </c>
      <c r="E856" s="1">
        <v>87188</v>
      </c>
      <c r="F856">
        <v>0</v>
      </c>
      <c r="G856">
        <v>0</v>
      </c>
      <c r="H856" s="3">
        <v>41428</v>
      </c>
      <c r="I856">
        <v>73</v>
      </c>
      <c r="J856">
        <v>0</v>
      </c>
      <c r="K856" t="s">
        <v>40</v>
      </c>
      <c r="L856">
        <v>10</v>
      </c>
      <c r="M856">
        <f>2021-MasterData4[[#This Row],[Year_Birth]]</f>
        <v>38</v>
      </c>
      <c r="N856" s="10">
        <v>910</v>
      </c>
      <c r="O856" s="10">
        <v>724</v>
      </c>
      <c r="P856" s="10">
        <v>49</v>
      </c>
      <c r="Q856" s="10">
        <v>111</v>
      </c>
      <c r="R856" s="10">
        <v>74</v>
      </c>
      <c r="S856" s="24">
        <f>MasterData4[[#This Row],[Kidhome]]+MasterData4[[#This Row],[Teenhome]]</f>
        <v>0</v>
      </c>
      <c r="T856" s="53">
        <v>2</v>
      </c>
      <c r="U856" s="53">
        <v>6</v>
      </c>
      <c r="V856" s="10">
        <f>SUM(MasterData4[[#This Row],[MntWines]:[MntSweetProducts]])</f>
        <v>1868</v>
      </c>
      <c r="W856">
        <v>5</v>
      </c>
    </row>
    <row r="857" spans="1:23" x14ac:dyDescent="0.3">
      <c r="A857">
        <v>4279</v>
      </c>
      <c r="B857">
        <v>1963</v>
      </c>
      <c r="C857" t="s">
        <v>38</v>
      </c>
      <c r="D857" t="s">
        <v>31</v>
      </c>
      <c r="E857" s="1">
        <v>39548</v>
      </c>
      <c r="F857">
        <v>1</v>
      </c>
      <c r="G857">
        <v>1</v>
      </c>
      <c r="H857" s="3">
        <v>41729</v>
      </c>
      <c r="I857">
        <v>87</v>
      </c>
      <c r="J857">
        <v>0</v>
      </c>
      <c r="K857" t="s">
        <v>30</v>
      </c>
      <c r="L857">
        <v>1</v>
      </c>
      <c r="M857">
        <f>2021-MasterData4[[#This Row],[Year_Birth]]</f>
        <v>58</v>
      </c>
      <c r="N857" s="10">
        <v>15</v>
      </c>
      <c r="O857" s="10">
        <v>10</v>
      </c>
      <c r="P857" s="10">
        <v>3</v>
      </c>
      <c r="Q857" s="10">
        <v>4</v>
      </c>
      <c r="R857" s="10">
        <v>4</v>
      </c>
      <c r="S857" s="24">
        <f>MasterData4[[#This Row],[Kidhome]]+MasterData4[[#This Row],[Teenhome]]</f>
        <v>2</v>
      </c>
      <c r="T857" s="53">
        <v>1</v>
      </c>
      <c r="U857" s="53">
        <v>3</v>
      </c>
      <c r="V857" s="10">
        <f>SUM(MasterData4[[#This Row],[MntWines]:[MntSweetProducts]])</f>
        <v>36</v>
      </c>
      <c r="W857">
        <v>3</v>
      </c>
    </row>
    <row r="858" spans="1:23" x14ac:dyDescent="0.3">
      <c r="A858">
        <v>4286</v>
      </c>
      <c r="B858">
        <v>1970</v>
      </c>
      <c r="C858" t="s">
        <v>37</v>
      </c>
      <c r="D858" t="s">
        <v>31</v>
      </c>
      <c r="E858" s="1">
        <v>57642</v>
      </c>
      <c r="F858">
        <v>0</v>
      </c>
      <c r="G858">
        <v>1</v>
      </c>
      <c r="H858" s="3">
        <v>41648</v>
      </c>
      <c r="I858">
        <v>24</v>
      </c>
      <c r="J858">
        <v>0</v>
      </c>
      <c r="K858" t="s">
        <v>40</v>
      </c>
      <c r="L858">
        <v>7</v>
      </c>
      <c r="M858">
        <f>2021-MasterData4[[#This Row],[Year_Birth]]</f>
        <v>51</v>
      </c>
      <c r="N858" s="10">
        <v>580</v>
      </c>
      <c r="O858" s="10">
        <v>58</v>
      </c>
      <c r="P858" s="10">
        <v>8</v>
      </c>
      <c r="Q858" s="10">
        <v>6</v>
      </c>
      <c r="R858" s="10">
        <v>0</v>
      </c>
      <c r="S858" s="24">
        <f>MasterData4[[#This Row],[Kidhome]]+MasterData4[[#This Row],[Teenhome]]</f>
        <v>1</v>
      </c>
      <c r="T858" s="53">
        <v>6</v>
      </c>
      <c r="U858" s="53">
        <v>6</v>
      </c>
      <c r="V858" s="10">
        <f>SUM(MasterData4[[#This Row],[MntWines]:[MntSweetProducts]])</f>
        <v>652</v>
      </c>
      <c r="W858">
        <v>5</v>
      </c>
    </row>
    <row r="859" spans="1:23" x14ac:dyDescent="0.3">
      <c r="A859">
        <v>4290</v>
      </c>
      <c r="B859">
        <v>1972</v>
      </c>
      <c r="C859" t="s">
        <v>28</v>
      </c>
      <c r="D859" t="s">
        <v>33</v>
      </c>
      <c r="E859" s="1">
        <v>30467</v>
      </c>
      <c r="F859">
        <v>1</v>
      </c>
      <c r="G859">
        <v>0</v>
      </c>
      <c r="H859" s="3">
        <v>41717</v>
      </c>
      <c r="I859">
        <v>8</v>
      </c>
      <c r="J859">
        <v>0</v>
      </c>
      <c r="K859" t="s">
        <v>32</v>
      </c>
      <c r="L859">
        <v>1</v>
      </c>
      <c r="M859">
        <f>2021-MasterData4[[#This Row],[Year_Birth]]</f>
        <v>49</v>
      </c>
      <c r="N859" s="10">
        <v>1</v>
      </c>
      <c r="O859" s="10">
        <v>8</v>
      </c>
      <c r="P859" s="10">
        <v>2</v>
      </c>
      <c r="Q859" s="10">
        <v>3</v>
      </c>
      <c r="R859" s="10">
        <v>5</v>
      </c>
      <c r="S859" s="24">
        <f>MasterData4[[#This Row],[Kidhome]]+MasterData4[[#This Row],[Teenhome]]</f>
        <v>1</v>
      </c>
      <c r="T859" s="53">
        <v>0</v>
      </c>
      <c r="U859" s="53">
        <v>2</v>
      </c>
      <c r="V859" s="10">
        <f>SUM(MasterData4[[#This Row],[MntWines]:[MntSweetProducts]])</f>
        <v>19</v>
      </c>
      <c r="W859">
        <v>2</v>
      </c>
    </row>
    <row r="860" spans="1:23" x14ac:dyDescent="0.3">
      <c r="A860">
        <v>4297</v>
      </c>
      <c r="B860">
        <v>1969</v>
      </c>
      <c r="C860" t="s">
        <v>28</v>
      </c>
      <c r="D860" t="s">
        <v>35</v>
      </c>
      <c r="E860" s="1">
        <v>23228</v>
      </c>
      <c r="F860">
        <v>1</v>
      </c>
      <c r="G860">
        <v>0</v>
      </c>
      <c r="H860" s="3">
        <v>41665</v>
      </c>
      <c r="I860">
        <v>71</v>
      </c>
      <c r="J860">
        <v>0</v>
      </c>
      <c r="K860" t="s">
        <v>40</v>
      </c>
      <c r="L860">
        <v>2</v>
      </c>
      <c r="M860">
        <f>2021-MasterData4[[#This Row],[Year_Birth]]</f>
        <v>52</v>
      </c>
      <c r="N860" s="10">
        <v>13</v>
      </c>
      <c r="O860" s="10">
        <v>18</v>
      </c>
      <c r="P860" s="10">
        <v>6</v>
      </c>
      <c r="Q860" s="10">
        <v>2</v>
      </c>
      <c r="R860" s="10">
        <v>1</v>
      </c>
      <c r="S860" s="24">
        <f>MasterData4[[#This Row],[Kidhome]]+MasterData4[[#This Row],[Teenhome]]</f>
        <v>1</v>
      </c>
      <c r="T860" s="53">
        <v>0</v>
      </c>
      <c r="U860" s="53">
        <v>3</v>
      </c>
      <c r="V860" s="10">
        <f>SUM(MasterData4[[#This Row],[MntWines]:[MntSweetProducts]])</f>
        <v>40</v>
      </c>
      <c r="W860">
        <v>2</v>
      </c>
    </row>
    <row r="861" spans="1:23" x14ac:dyDescent="0.3">
      <c r="A861">
        <v>4298</v>
      </c>
      <c r="B861">
        <v>1973</v>
      </c>
      <c r="C861" t="s">
        <v>37</v>
      </c>
      <c r="D861" t="s">
        <v>35</v>
      </c>
      <c r="E861" s="1">
        <v>20427</v>
      </c>
      <c r="F861">
        <v>1</v>
      </c>
      <c r="G861">
        <v>0</v>
      </c>
      <c r="H861" s="3">
        <v>41722</v>
      </c>
      <c r="I861">
        <v>63</v>
      </c>
      <c r="J861">
        <v>0</v>
      </c>
      <c r="K861" t="s">
        <v>30</v>
      </c>
      <c r="L861">
        <v>1</v>
      </c>
      <c r="M861">
        <f>2021-MasterData4[[#This Row],[Year_Birth]]</f>
        <v>48</v>
      </c>
      <c r="N861" s="10">
        <v>5</v>
      </c>
      <c r="O861" s="10">
        <v>4</v>
      </c>
      <c r="P861" s="10">
        <v>0</v>
      </c>
      <c r="Q861" s="10">
        <v>0</v>
      </c>
      <c r="R861" s="10">
        <v>0</v>
      </c>
      <c r="S861" s="24">
        <f>MasterData4[[#This Row],[Kidhome]]+MasterData4[[#This Row],[Teenhome]]</f>
        <v>1</v>
      </c>
      <c r="T861" s="53">
        <v>0</v>
      </c>
      <c r="U861" s="53">
        <v>2</v>
      </c>
      <c r="V861" s="10">
        <f>SUM(MasterData4[[#This Row],[MntWines]:[MntSweetProducts]])</f>
        <v>9</v>
      </c>
      <c r="W861">
        <v>5</v>
      </c>
    </row>
    <row r="862" spans="1:23" x14ac:dyDescent="0.3">
      <c r="A862">
        <v>4299</v>
      </c>
      <c r="B862">
        <v>1960</v>
      </c>
      <c r="C862" t="s">
        <v>28</v>
      </c>
      <c r="D862" t="s">
        <v>35</v>
      </c>
      <c r="E862" s="1">
        <v>70971</v>
      </c>
      <c r="F862">
        <v>0</v>
      </c>
      <c r="G862">
        <v>1</v>
      </c>
      <c r="H862" s="3">
        <v>41173</v>
      </c>
      <c r="I862">
        <v>28</v>
      </c>
      <c r="J862">
        <v>0</v>
      </c>
      <c r="K862" t="s">
        <v>30</v>
      </c>
      <c r="L862">
        <v>11</v>
      </c>
      <c r="M862">
        <f>2021-MasterData4[[#This Row],[Year_Birth]]</f>
        <v>61</v>
      </c>
      <c r="N862" s="10">
        <v>1001</v>
      </c>
      <c r="O862" s="10">
        <v>572</v>
      </c>
      <c r="P862" s="10">
        <v>93</v>
      </c>
      <c r="Q862" s="10">
        <v>17</v>
      </c>
      <c r="R862" s="10">
        <v>125</v>
      </c>
      <c r="S862" s="24">
        <f>MasterData4[[#This Row],[Kidhome]]+MasterData4[[#This Row],[Teenhome]]</f>
        <v>1</v>
      </c>
      <c r="T862" s="53">
        <v>11</v>
      </c>
      <c r="U862" s="53">
        <v>5</v>
      </c>
      <c r="V862" s="10">
        <f>SUM(MasterData4[[#This Row],[MntWines]:[MntSweetProducts]])</f>
        <v>1808</v>
      </c>
      <c r="W862">
        <v>2</v>
      </c>
    </row>
    <row r="863" spans="1:23" x14ac:dyDescent="0.3">
      <c r="A863">
        <v>4301</v>
      </c>
      <c r="B863">
        <v>1971</v>
      </c>
      <c r="C863" t="s">
        <v>41</v>
      </c>
      <c r="D863" t="s">
        <v>33</v>
      </c>
      <c r="E863" s="1">
        <v>35178</v>
      </c>
      <c r="F863">
        <v>1</v>
      </c>
      <c r="G863">
        <v>0</v>
      </c>
      <c r="H863" s="3">
        <v>41284</v>
      </c>
      <c r="I863">
        <v>10</v>
      </c>
      <c r="J863">
        <v>0</v>
      </c>
      <c r="K863" t="s">
        <v>36</v>
      </c>
      <c r="L863">
        <v>1</v>
      </c>
      <c r="M863">
        <f>2021-MasterData4[[#This Row],[Year_Birth]]</f>
        <v>50</v>
      </c>
      <c r="N863" s="10">
        <v>23</v>
      </c>
      <c r="O863" s="10">
        <v>13</v>
      </c>
      <c r="P863" s="10">
        <v>2</v>
      </c>
      <c r="Q863" s="10">
        <v>1</v>
      </c>
      <c r="R863" s="10">
        <v>2</v>
      </c>
      <c r="S863" s="24">
        <f>MasterData4[[#This Row],[Kidhome]]+MasterData4[[#This Row],[Teenhome]]</f>
        <v>1</v>
      </c>
      <c r="T863" s="53">
        <v>1</v>
      </c>
      <c r="U863" s="53">
        <v>2</v>
      </c>
      <c r="V863" s="10">
        <f>SUM(MasterData4[[#This Row],[MntWines]:[MntSweetProducts]])</f>
        <v>41</v>
      </c>
      <c r="W863">
        <v>4</v>
      </c>
    </row>
    <row r="864" spans="1:23" x14ac:dyDescent="0.3">
      <c r="A864">
        <v>4303</v>
      </c>
      <c r="B864">
        <v>1957</v>
      </c>
      <c r="C864" t="s">
        <v>37</v>
      </c>
      <c r="D864" t="s">
        <v>35</v>
      </c>
      <c r="E864" s="1">
        <v>6835</v>
      </c>
      <c r="F864">
        <v>0</v>
      </c>
      <c r="G864">
        <v>1</v>
      </c>
      <c r="H864" s="3">
        <v>41251</v>
      </c>
      <c r="I864">
        <v>76</v>
      </c>
      <c r="J864">
        <v>0</v>
      </c>
      <c r="K864" t="s">
        <v>32</v>
      </c>
      <c r="L864">
        <v>0</v>
      </c>
      <c r="M864">
        <f>2021-MasterData4[[#This Row],[Year_Birth]]</f>
        <v>64</v>
      </c>
      <c r="N864" s="10">
        <v>107</v>
      </c>
      <c r="O864" s="10">
        <v>12</v>
      </c>
      <c r="P864" s="10">
        <v>2</v>
      </c>
      <c r="Q864" s="10">
        <v>2</v>
      </c>
      <c r="R864" s="10">
        <v>2</v>
      </c>
      <c r="S864" s="24">
        <f>MasterData4[[#This Row],[Kidhome]]+MasterData4[[#This Row],[Teenhome]]</f>
        <v>1</v>
      </c>
      <c r="T864" s="53">
        <v>0</v>
      </c>
      <c r="U864" s="53">
        <v>1</v>
      </c>
      <c r="V864" s="10">
        <f>SUM(MasterData4[[#This Row],[MntWines]:[MntSweetProducts]])</f>
        <v>125</v>
      </c>
      <c r="W864">
        <v>5</v>
      </c>
    </row>
    <row r="865" spans="1:23" x14ac:dyDescent="0.3">
      <c r="A865">
        <v>4310</v>
      </c>
      <c r="B865">
        <v>1944</v>
      </c>
      <c r="C865" t="s">
        <v>28</v>
      </c>
      <c r="D865" t="s">
        <v>33</v>
      </c>
      <c r="E865" s="1">
        <v>80589</v>
      </c>
      <c r="F865">
        <v>0</v>
      </c>
      <c r="G865">
        <v>0</v>
      </c>
      <c r="H865" s="3">
        <v>41661</v>
      </c>
      <c r="I865">
        <v>25</v>
      </c>
      <c r="J865">
        <v>0</v>
      </c>
      <c r="K865" t="s">
        <v>36</v>
      </c>
      <c r="L865">
        <v>5</v>
      </c>
      <c r="M865">
        <f>2021-MasterData4[[#This Row],[Year_Birth]]</f>
        <v>77</v>
      </c>
      <c r="N865" s="10">
        <v>507</v>
      </c>
      <c r="O865" s="10">
        <v>520</v>
      </c>
      <c r="P865" s="10">
        <v>242</v>
      </c>
      <c r="Q865" s="10">
        <v>93</v>
      </c>
      <c r="R865" s="10">
        <v>40</v>
      </c>
      <c r="S865" s="24">
        <f>MasterData4[[#This Row],[Kidhome]]+MasterData4[[#This Row],[Teenhome]]</f>
        <v>0</v>
      </c>
      <c r="T865" s="53">
        <v>10</v>
      </c>
      <c r="U865" s="53">
        <v>5</v>
      </c>
      <c r="V865" s="10">
        <f>SUM(MasterData4[[#This Row],[MntWines]:[MntSweetProducts]])</f>
        <v>1402</v>
      </c>
      <c r="W865">
        <v>2</v>
      </c>
    </row>
    <row r="866" spans="1:23" x14ac:dyDescent="0.3">
      <c r="A866">
        <v>4320</v>
      </c>
      <c r="B866">
        <v>1979</v>
      </c>
      <c r="C866" t="s">
        <v>28</v>
      </c>
      <c r="D866" t="s">
        <v>31</v>
      </c>
      <c r="E866" s="1">
        <v>60152</v>
      </c>
      <c r="F866">
        <v>0</v>
      </c>
      <c r="G866">
        <v>1</v>
      </c>
      <c r="H866" s="3">
        <v>41361</v>
      </c>
      <c r="I866">
        <v>6</v>
      </c>
      <c r="J866">
        <v>0</v>
      </c>
      <c r="K866" t="s">
        <v>30</v>
      </c>
      <c r="L866">
        <v>6</v>
      </c>
      <c r="M866">
        <f>2021-MasterData4[[#This Row],[Year_Birth]]</f>
        <v>42</v>
      </c>
      <c r="N866" s="10">
        <v>325</v>
      </c>
      <c r="O866" s="10">
        <v>300</v>
      </c>
      <c r="P866" s="10">
        <v>86</v>
      </c>
      <c r="Q866" s="10">
        <v>83</v>
      </c>
      <c r="R866" s="10">
        <v>58</v>
      </c>
      <c r="S866" s="24">
        <f>MasterData4[[#This Row],[Kidhome]]+MasterData4[[#This Row],[Teenhome]]</f>
        <v>1</v>
      </c>
      <c r="T866" s="53">
        <v>4</v>
      </c>
      <c r="U866" s="53">
        <v>12</v>
      </c>
      <c r="V866" s="10">
        <f>SUM(MasterData4[[#This Row],[MntWines]:[MntSweetProducts]])</f>
        <v>852</v>
      </c>
      <c r="W866">
        <v>2</v>
      </c>
    </row>
    <row r="867" spans="1:23" x14ac:dyDescent="0.3">
      <c r="A867">
        <v>4322</v>
      </c>
      <c r="B867">
        <v>1958</v>
      </c>
      <c r="C867" t="s">
        <v>37</v>
      </c>
      <c r="D867" t="s">
        <v>35</v>
      </c>
      <c r="E867" s="1">
        <v>77863</v>
      </c>
      <c r="F867">
        <v>0</v>
      </c>
      <c r="G867">
        <v>0</v>
      </c>
      <c r="H867" s="3">
        <v>41605</v>
      </c>
      <c r="I867">
        <v>20</v>
      </c>
      <c r="J867">
        <v>0</v>
      </c>
      <c r="K867" t="s">
        <v>30</v>
      </c>
      <c r="L867">
        <v>4</v>
      </c>
      <c r="M867">
        <f>2021-MasterData4[[#This Row],[Year_Birth]]</f>
        <v>63</v>
      </c>
      <c r="N867" s="10">
        <v>881</v>
      </c>
      <c r="O867" s="10">
        <v>319</v>
      </c>
      <c r="P867" s="10">
        <v>16</v>
      </c>
      <c r="Q867" s="10">
        <v>38</v>
      </c>
      <c r="R867" s="10">
        <v>25</v>
      </c>
      <c r="S867" s="24">
        <f>MasterData4[[#This Row],[Kidhome]]+MasterData4[[#This Row],[Teenhome]]</f>
        <v>0</v>
      </c>
      <c r="T867" s="53">
        <v>5</v>
      </c>
      <c r="U867" s="53">
        <v>10</v>
      </c>
      <c r="V867" s="10">
        <f>SUM(MasterData4[[#This Row],[MntWines]:[MntSweetProducts]])</f>
        <v>1279</v>
      </c>
      <c r="W867">
        <v>5</v>
      </c>
    </row>
    <row r="868" spans="1:23" x14ac:dyDescent="0.3">
      <c r="A868">
        <v>4324</v>
      </c>
      <c r="B868">
        <v>1989</v>
      </c>
      <c r="C868" t="s">
        <v>28</v>
      </c>
      <c r="D868" t="s">
        <v>33</v>
      </c>
      <c r="E868" s="1">
        <v>42387</v>
      </c>
      <c r="F868">
        <v>1</v>
      </c>
      <c r="G868">
        <v>0</v>
      </c>
      <c r="H868" s="3">
        <v>41211</v>
      </c>
      <c r="I868">
        <v>42</v>
      </c>
      <c r="J868">
        <v>0</v>
      </c>
      <c r="K868" t="s">
        <v>30</v>
      </c>
      <c r="L868">
        <v>8</v>
      </c>
      <c r="M868">
        <f>2021-MasterData4[[#This Row],[Year_Birth]]</f>
        <v>32</v>
      </c>
      <c r="N868" s="10">
        <v>235</v>
      </c>
      <c r="O868" s="10">
        <v>235</v>
      </c>
      <c r="P868" s="10">
        <v>19</v>
      </c>
      <c r="Q868" s="10">
        <v>0</v>
      </c>
      <c r="R868" s="10">
        <v>4</v>
      </c>
      <c r="S868" s="24">
        <f>MasterData4[[#This Row],[Kidhome]]+MasterData4[[#This Row],[Teenhome]]</f>
        <v>1</v>
      </c>
      <c r="T868" s="53">
        <v>1</v>
      </c>
      <c r="U868" s="53">
        <v>7</v>
      </c>
      <c r="V868" s="10">
        <f>SUM(MasterData4[[#This Row],[MntWines]:[MntSweetProducts]])</f>
        <v>493</v>
      </c>
      <c r="W868">
        <v>2</v>
      </c>
    </row>
    <row r="869" spans="1:23" x14ac:dyDescent="0.3">
      <c r="A869">
        <v>4328</v>
      </c>
      <c r="B869">
        <v>1986</v>
      </c>
      <c r="C869" t="s">
        <v>38</v>
      </c>
      <c r="D869" t="s">
        <v>33</v>
      </c>
      <c r="E869" s="1">
        <v>21955</v>
      </c>
      <c r="F869">
        <v>1</v>
      </c>
      <c r="G869">
        <v>0</v>
      </c>
      <c r="H869" s="3">
        <v>41524</v>
      </c>
      <c r="I869">
        <v>81</v>
      </c>
      <c r="J869">
        <v>0</v>
      </c>
      <c r="K869" t="s">
        <v>30</v>
      </c>
      <c r="L869">
        <v>2</v>
      </c>
      <c r="M869">
        <f>2021-MasterData4[[#This Row],[Year_Birth]]</f>
        <v>35</v>
      </c>
      <c r="N869" s="10">
        <v>5</v>
      </c>
      <c r="O869" s="10">
        <v>7</v>
      </c>
      <c r="P869" s="10">
        <v>17</v>
      </c>
      <c r="Q869" s="10">
        <v>1</v>
      </c>
      <c r="R869" s="10">
        <v>14</v>
      </c>
      <c r="S869" s="24">
        <f>MasterData4[[#This Row],[Kidhome]]+MasterData4[[#This Row],[Teenhome]]</f>
        <v>1</v>
      </c>
      <c r="T869" s="53">
        <v>1</v>
      </c>
      <c r="U869" s="53">
        <v>3</v>
      </c>
      <c r="V869" s="10">
        <f>SUM(MasterData4[[#This Row],[MntWines]:[MntSweetProducts]])</f>
        <v>44</v>
      </c>
      <c r="W869">
        <v>3</v>
      </c>
    </row>
    <row r="870" spans="1:23" x14ac:dyDescent="0.3">
      <c r="A870">
        <v>4329</v>
      </c>
      <c r="B870">
        <v>1984</v>
      </c>
      <c r="C870" t="s">
        <v>37</v>
      </c>
      <c r="D870" t="s">
        <v>33</v>
      </c>
      <c r="E870" s="1">
        <v>18988</v>
      </c>
      <c r="F870">
        <v>1</v>
      </c>
      <c r="G870">
        <v>0</v>
      </c>
      <c r="H870" s="3">
        <v>41782</v>
      </c>
      <c r="I870">
        <v>43</v>
      </c>
      <c r="J870">
        <v>0</v>
      </c>
      <c r="K870" t="s">
        <v>36</v>
      </c>
      <c r="L870">
        <v>1</v>
      </c>
      <c r="M870">
        <f>2021-MasterData4[[#This Row],[Year_Birth]]</f>
        <v>37</v>
      </c>
      <c r="N870" s="10">
        <v>6</v>
      </c>
      <c r="O870" s="10">
        <v>6</v>
      </c>
      <c r="P870" s="10">
        <v>2</v>
      </c>
      <c r="Q870" s="10">
        <v>0</v>
      </c>
      <c r="R870" s="10">
        <v>1</v>
      </c>
      <c r="S870" s="24">
        <f>MasterData4[[#This Row],[Kidhome]]+MasterData4[[#This Row],[Teenhome]]</f>
        <v>1</v>
      </c>
      <c r="T870" s="53">
        <v>0</v>
      </c>
      <c r="U870" s="53">
        <v>3</v>
      </c>
      <c r="V870" s="10">
        <f>SUM(MasterData4[[#This Row],[MntWines]:[MntSweetProducts]])</f>
        <v>15</v>
      </c>
      <c r="W870">
        <v>5</v>
      </c>
    </row>
    <row r="871" spans="1:23" x14ac:dyDescent="0.3">
      <c r="A871">
        <v>4331</v>
      </c>
      <c r="B871">
        <v>1978</v>
      </c>
      <c r="C871" t="s">
        <v>41</v>
      </c>
      <c r="D871" t="s">
        <v>35</v>
      </c>
      <c r="E871" s="1">
        <v>85738</v>
      </c>
      <c r="F871">
        <v>0</v>
      </c>
      <c r="G871">
        <v>0</v>
      </c>
      <c r="H871" s="3">
        <v>41662</v>
      </c>
      <c r="I871">
        <v>41</v>
      </c>
      <c r="J871">
        <v>0</v>
      </c>
      <c r="K871" t="s">
        <v>30</v>
      </c>
      <c r="L871">
        <v>3</v>
      </c>
      <c r="M871">
        <f>2021-MasterData4[[#This Row],[Year_Birth]]</f>
        <v>43</v>
      </c>
      <c r="N871" s="10">
        <v>913</v>
      </c>
      <c r="O871" s="10">
        <v>376</v>
      </c>
      <c r="P871" s="10">
        <v>17</v>
      </c>
      <c r="Q871" s="10">
        <v>26</v>
      </c>
      <c r="R871" s="10">
        <v>26</v>
      </c>
      <c r="S871" s="24">
        <f>MasterData4[[#This Row],[Kidhome]]+MasterData4[[#This Row],[Teenhome]]</f>
        <v>0</v>
      </c>
      <c r="T871" s="53">
        <v>6</v>
      </c>
      <c r="U871" s="53">
        <v>11</v>
      </c>
      <c r="V871" s="10">
        <f>SUM(MasterData4[[#This Row],[MntWines]:[MntSweetProducts]])</f>
        <v>1358</v>
      </c>
      <c r="W871">
        <v>4</v>
      </c>
    </row>
    <row r="872" spans="1:23" x14ac:dyDescent="0.3">
      <c r="A872">
        <v>4333</v>
      </c>
      <c r="B872">
        <v>1954</v>
      </c>
      <c r="C872" t="s">
        <v>28</v>
      </c>
      <c r="D872" t="s">
        <v>35</v>
      </c>
      <c r="E872" s="1">
        <v>32144</v>
      </c>
      <c r="F872">
        <v>1</v>
      </c>
      <c r="G872">
        <v>1</v>
      </c>
      <c r="H872" s="3">
        <v>41721</v>
      </c>
      <c r="I872">
        <v>76</v>
      </c>
      <c r="J872">
        <v>0</v>
      </c>
      <c r="K872" t="s">
        <v>40</v>
      </c>
      <c r="L872">
        <v>2</v>
      </c>
      <c r="M872">
        <f>2021-MasterData4[[#This Row],[Year_Birth]]</f>
        <v>67</v>
      </c>
      <c r="N872" s="10">
        <v>41</v>
      </c>
      <c r="O872" s="10">
        <v>10</v>
      </c>
      <c r="P872" s="10">
        <v>0</v>
      </c>
      <c r="Q872" s="10">
        <v>0</v>
      </c>
      <c r="R872" s="10">
        <v>0</v>
      </c>
      <c r="S872" s="24">
        <f>MasterData4[[#This Row],[Kidhome]]+MasterData4[[#This Row],[Teenhome]]</f>
        <v>2</v>
      </c>
      <c r="T872" s="53">
        <v>1</v>
      </c>
      <c r="U872" s="53">
        <v>3</v>
      </c>
      <c r="V872" s="10">
        <f>SUM(MasterData4[[#This Row],[MntWines]:[MntSweetProducts]])</f>
        <v>51</v>
      </c>
      <c r="W872">
        <v>2</v>
      </c>
    </row>
    <row r="873" spans="1:23" x14ac:dyDescent="0.3">
      <c r="A873">
        <v>4338</v>
      </c>
      <c r="B873">
        <v>1983</v>
      </c>
      <c r="C873" t="s">
        <v>28</v>
      </c>
      <c r="D873" t="s">
        <v>31</v>
      </c>
      <c r="E873" s="1">
        <v>39062</v>
      </c>
      <c r="F873">
        <v>1</v>
      </c>
      <c r="G873">
        <v>0</v>
      </c>
      <c r="H873" s="3">
        <v>41723</v>
      </c>
      <c r="I873">
        <v>28</v>
      </c>
      <c r="J873">
        <v>0</v>
      </c>
      <c r="K873" t="s">
        <v>30</v>
      </c>
      <c r="L873">
        <v>1</v>
      </c>
      <c r="M873">
        <f>2021-MasterData4[[#This Row],[Year_Birth]]</f>
        <v>38</v>
      </c>
      <c r="N873" s="10">
        <v>23</v>
      </c>
      <c r="O873" s="10">
        <v>9</v>
      </c>
      <c r="P873" s="10">
        <v>0</v>
      </c>
      <c r="Q873" s="10">
        <v>0</v>
      </c>
      <c r="R873" s="10">
        <v>0</v>
      </c>
      <c r="S873" s="24">
        <f>MasterData4[[#This Row],[Kidhome]]+MasterData4[[#This Row],[Teenhome]]</f>
        <v>1</v>
      </c>
      <c r="T873" s="53">
        <v>0</v>
      </c>
      <c r="U873" s="53">
        <v>3</v>
      </c>
      <c r="V873" s="10">
        <f>SUM(MasterData4[[#This Row],[MntWines]:[MntSweetProducts]])</f>
        <v>32</v>
      </c>
      <c r="W873">
        <v>2</v>
      </c>
    </row>
    <row r="874" spans="1:23" x14ac:dyDescent="0.3">
      <c r="A874">
        <v>4339</v>
      </c>
      <c r="B874">
        <v>1970</v>
      </c>
      <c r="C874" t="s">
        <v>37</v>
      </c>
      <c r="D874" t="s">
        <v>33</v>
      </c>
      <c r="E874" s="1">
        <v>67353</v>
      </c>
      <c r="F874">
        <v>0</v>
      </c>
      <c r="G874">
        <v>1</v>
      </c>
      <c r="H874" s="3">
        <v>41639</v>
      </c>
      <c r="I874">
        <v>37</v>
      </c>
      <c r="J874">
        <v>0</v>
      </c>
      <c r="K874" t="s">
        <v>36</v>
      </c>
      <c r="L874">
        <v>5</v>
      </c>
      <c r="M874">
        <f>2021-MasterData4[[#This Row],[Year_Birth]]</f>
        <v>51</v>
      </c>
      <c r="N874" s="10">
        <v>702</v>
      </c>
      <c r="O874" s="10">
        <v>151</v>
      </c>
      <c r="P874" s="10">
        <v>0</v>
      </c>
      <c r="Q874" s="10">
        <v>17</v>
      </c>
      <c r="R874" s="10">
        <v>8</v>
      </c>
      <c r="S874" s="24">
        <f>MasterData4[[#This Row],[Kidhome]]+MasterData4[[#This Row],[Teenhome]]</f>
        <v>1</v>
      </c>
      <c r="T874" s="53">
        <v>6</v>
      </c>
      <c r="U874" s="53">
        <v>12</v>
      </c>
      <c r="V874" s="10">
        <f>SUM(MasterData4[[#This Row],[MntWines]:[MntSweetProducts]])</f>
        <v>878</v>
      </c>
      <c r="W874">
        <v>5</v>
      </c>
    </row>
    <row r="875" spans="1:23" x14ac:dyDescent="0.3">
      <c r="A875">
        <v>4345</v>
      </c>
      <c r="B875">
        <v>1964</v>
      </c>
      <c r="C875" t="s">
        <v>38</v>
      </c>
      <c r="D875" t="s">
        <v>31</v>
      </c>
      <c r="F875">
        <v>1</v>
      </c>
      <c r="G875">
        <v>1</v>
      </c>
      <c r="H875" s="3">
        <v>41651</v>
      </c>
      <c r="I875">
        <v>49</v>
      </c>
      <c r="J875">
        <v>0</v>
      </c>
      <c r="K875" t="s">
        <v>36</v>
      </c>
      <c r="L875">
        <v>1</v>
      </c>
      <c r="M875">
        <f>2021-MasterData4[[#This Row],[Year_Birth]]</f>
        <v>57</v>
      </c>
      <c r="N875" s="10">
        <v>5</v>
      </c>
      <c r="O875" s="10">
        <v>9</v>
      </c>
      <c r="P875" s="10">
        <v>2</v>
      </c>
      <c r="Q875" s="10">
        <v>1</v>
      </c>
      <c r="R875" s="10">
        <v>0</v>
      </c>
      <c r="S875" s="24">
        <f>MasterData4[[#This Row],[Kidhome]]+MasterData4[[#This Row],[Teenhome]]</f>
        <v>2</v>
      </c>
      <c r="T875" s="53">
        <v>0</v>
      </c>
      <c r="U875" s="53">
        <v>2</v>
      </c>
      <c r="V875" s="10">
        <f>SUM(MasterData4[[#This Row],[MntWines]:[MntSweetProducts]])</f>
        <v>17</v>
      </c>
      <c r="W875">
        <v>3</v>
      </c>
    </row>
    <row r="876" spans="1:23" x14ac:dyDescent="0.3">
      <c r="A876">
        <v>4351</v>
      </c>
      <c r="B876">
        <v>1955</v>
      </c>
      <c r="C876" t="s">
        <v>28</v>
      </c>
      <c r="D876" t="s">
        <v>29</v>
      </c>
      <c r="E876" s="1">
        <v>37244</v>
      </c>
      <c r="F876">
        <v>1</v>
      </c>
      <c r="G876">
        <v>1</v>
      </c>
      <c r="H876" s="3">
        <v>41391</v>
      </c>
      <c r="I876">
        <v>90</v>
      </c>
      <c r="J876">
        <v>0</v>
      </c>
      <c r="K876" t="s">
        <v>30</v>
      </c>
      <c r="L876">
        <v>1</v>
      </c>
      <c r="M876">
        <f>2021-MasterData4[[#This Row],[Year_Birth]]</f>
        <v>66</v>
      </c>
      <c r="N876" s="10">
        <v>18</v>
      </c>
      <c r="O876" s="10">
        <v>10</v>
      </c>
      <c r="P876" s="10">
        <v>0</v>
      </c>
      <c r="Q876" s="10">
        <v>2</v>
      </c>
      <c r="R876" s="10">
        <v>0</v>
      </c>
      <c r="S876" s="24">
        <f>MasterData4[[#This Row],[Kidhome]]+MasterData4[[#This Row],[Teenhome]]</f>
        <v>2</v>
      </c>
      <c r="T876" s="53">
        <v>1</v>
      </c>
      <c r="U876" s="53">
        <v>2</v>
      </c>
      <c r="V876" s="10">
        <f>SUM(MasterData4[[#This Row],[MntWines]:[MntSweetProducts]])</f>
        <v>30</v>
      </c>
      <c r="W876">
        <v>2</v>
      </c>
    </row>
    <row r="877" spans="1:23" x14ac:dyDescent="0.3">
      <c r="A877">
        <v>4356</v>
      </c>
      <c r="B877">
        <v>1971</v>
      </c>
      <c r="C877" t="s">
        <v>28</v>
      </c>
      <c r="D877" t="s">
        <v>35</v>
      </c>
      <c r="E877" s="1">
        <v>71819</v>
      </c>
      <c r="F877">
        <v>0</v>
      </c>
      <c r="G877">
        <v>1</v>
      </c>
      <c r="H877" s="3">
        <v>41514</v>
      </c>
      <c r="I877">
        <v>70</v>
      </c>
      <c r="J877">
        <v>0</v>
      </c>
      <c r="K877" t="s">
        <v>30</v>
      </c>
      <c r="L877">
        <v>3</v>
      </c>
      <c r="M877">
        <f>2021-MasterData4[[#This Row],[Year_Birth]]</f>
        <v>50</v>
      </c>
      <c r="N877" s="10">
        <v>1224</v>
      </c>
      <c r="O877" s="10">
        <v>140</v>
      </c>
      <c r="P877" s="10">
        <v>0</v>
      </c>
      <c r="Q877" s="10">
        <v>28</v>
      </c>
      <c r="R877" s="10">
        <v>14</v>
      </c>
      <c r="S877" s="24">
        <f>MasterData4[[#This Row],[Kidhome]]+MasterData4[[#This Row],[Teenhome]]</f>
        <v>1</v>
      </c>
      <c r="T877" s="53">
        <v>3</v>
      </c>
      <c r="U877" s="53">
        <v>5</v>
      </c>
      <c r="V877" s="10">
        <f>SUM(MasterData4[[#This Row],[MntWines]:[MntSweetProducts]])</f>
        <v>1406</v>
      </c>
      <c r="W877">
        <v>2</v>
      </c>
    </row>
    <row r="878" spans="1:23" x14ac:dyDescent="0.3">
      <c r="A878">
        <v>4368</v>
      </c>
      <c r="B878">
        <v>1980</v>
      </c>
      <c r="C878" t="s">
        <v>28</v>
      </c>
      <c r="D878" t="s">
        <v>33</v>
      </c>
      <c r="E878" s="1">
        <v>47850</v>
      </c>
      <c r="F878">
        <v>1</v>
      </c>
      <c r="G878">
        <v>0</v>
      </c>
      <c r="H878" s="3">
        <v>41611</v>
      </c>
      <c r="I878">
        <v>72</v>
      </c>
      <c r="J878">
        <v>0</v>
      </c>
      <c r="K878" t="s">
        <v>30</v>
      </c>
      <c r="L878">
        <v>3</v>
      </c>
      <c r="M878">
        <f>2021-MasterData4[[#This Row],[Year_Birth]]</f>
        <v>41</v>
      </c>
      <c r="N878" s="10">
        <v>42</v>
      </c>
      <c r="O878" s="10">
        <v>43</v>
      </c>
      <c r="P878" s="10">
        <v>20</v>
      </c>
      <c r="Q878" s="10">
        <v>7</v>
      </c>
      <c r="R878" s="10">
        <v>12</v>
      </c>
      <c r="S878" s="24">
        <f>MasterData4[[#This Row],[Kidhome]]+MasterData4[[#This Row],[Teenhome]]</f>
        <v>1</v>
      </c>
      <c r="T878" s="53">
        <v>0</v>
      </c>
      <c r="U878" s="53">
        <v>4</v>
      </c>
      <c r="V878" s="10">
        <f>SUM(MasterData4[[#This Row],[MntWines]:[MntSweetProducts]])</f>
        <v>124</v>
      </c>
      <c r="W878">
        <v>2</v>
      </c>
    </row>
    <row r="879" spans="1:23" x14ac:dyDescent="0.3">
      <c r="A879">
        <v>4369</v>
      </c>
      <c r="B879">
        <v>1957</v>
      </c>
      <c r="C879" t="s">
        <v>41</v>
      </c>
      <c r="D879" t="s">
        <v>48</v>
      </c>
      <c r="E879" s="1">
        <v>65487</v>
      </c>
      <c r="F879">
        <v>0</v>
      </c>
      <c r="G879">
        <v>0</v>
      </c>
      <c r="H879" s="3">
        <v>41649</v>
      </c>
      <c r="I879">
        <v>48</v>
      </c>
      <c r="J879">
        <v>0</v>
      </c>
      <c r="K879" t="s">
        <v>32</v>
      </c>
      <c r="L879">
        <v>3</v>
      </c>
      <c r="M879">
        <f>2021-MasterData4[[#This Row],[Year_Birth]]</f>
        <v>64</v>
      </c>
      <c r="N879" s="10">
        <v>240</v>
      </c>
      <c r="O879" s="10">
        <v>500</v>
      </c>
      <c r="P879" s="10">
        <v>199</v>
      </c>
      <c r="Q879" s="10">
        <v>67</v>
      </c>
      <c r="R879" s="10">
        <v>0</v>
      </c>
      <c r="S879" s="24">
        <f>MasterData4[[#This Row],[Kidhome]]+MasterData4[[#This Row],[Teenhome]]</f>
        <v>0</v>
      </c>
      <c r="T879" s="53">
        <v>5</v>
      </c>
      <c r="U879" s="53">
        <v>6</v>
      </c>
      <c r="V879" s="10">
        <f>SUM(MasterData4[[#This Row],[MntWines]:[MntSweetProducts]])</f>
        <v>1006</v>
      </c>
      <c r="W879">
        <v>4</v>
      </c>
    </row>
    <row r="880" spans="1:23" x14ac:dyDescent="0.3">
      <c r="A880">
        <v>4370</v>
      </c>
      <c r="B880">
        <v>1966</v>
      </c>
      <c r="C880" t="s">
        <v>28</v>
      </c>
      <c r="D880" t="s">
        <v>35</v>
      </c>
      <c r="E880" s="1">
        <v>43482</v>
      </c>
      <c r="F880">
        <v>2</v>
      </c>
      <c r="G880">
        <v>1</v>
      </c>
      <c r="H880" s="3">
        <v>41591</v>
      </c>
      <c r="I880">
        <v>83</v>
      </c>
      <c r="J880">
        <v>0</v>
      </c>
      <c r="K880" t="s">
        <v>40</v>
      </c>
      <c r="L880">
        <v>2</v>
      </c>
      <c r="M880">
        <f>2021-MasterData4[[#This Row],[Year_Birth]]</f>
        <v>55</v>
      </c>
      <c r="N880" s="10">
        <v>18</v>
      </c>
      <c r="O880" s="10">
        <v>32</v>
      </c>
      <c r="P880" s="10">
        <v>6</v>
      </c>
      <c r="Q880" s="10">
        <v>1</v>
      </c>
      <c r="R880" s="10">
        <v>3</v>
      </c>
      <c r="S880" s="24">
        <f>MasterData4[[#This Row],[Kidhome]]+MasterData4[[#This Row],[Teenhome]]</f>
        <v>3</v>
      </c>
      <c r="T880" s="53">
        <v>0</v>
      </c>
      <c r="U880" s="53">
        <v>4</v>
      </c>
      <c r="V880" s="10">
        <f>SUM(MasterData4[[#This Row],[MntWines]:[MntSweetProducts]])</f>
        <v>60</v>
      </c>
      <c r="W880">
        <v>2</v>
      </c>
    </row>
    <row r="881" spans="1:23" x14ac:dyDescent="0.3">
      <c r="A881">
        <v>4376</v>
      </c>
      <c r="B881">
        <v>1960</v>
      </c>
      <c r="C881" t="s">
        <v>38</v>
      </c>
      <c r="D881" t="s">
        <v>31</v>
      </c>
      <c r="E881" s="1">
        <v>32218</v>
      </c>
      <c r="F881">
        <v>0</v>
      </c>
      <c r="G881">
        <v>0</v>
      </c>
      <c r="H881" s="3">
        <v>41685</v>
      </c>
      <c r="I881">
        <v>27</v>
      </c>
      <c r="J881">
        <v>0</v>
      </c>
      <c r="K881" t="s">
        <v>30</v>
      </c>
      <c r="L881">
        <v>2</v>
      </c>
      <c r="M881">
        <f>2021-MasterData4[[#This Row],[Year_Birth]]</f>
        <v>61</v>
      </c>
      <c r="N881" s="10">
        <v>10</v>
      </c>
      <c r="O881" s="10">
        <v>15</v>
      </c>
      <c r="P881" s="10">
        <v>13</v>
      </c>
      <c r="Q881" s="10">
        <v>24</v>
      </c>
      <c r="R881" s="10">
        <v>1</v>
      </c>
      <c r="S881" s="24">
        <f>MasterData4[[#This Row],[Kidhome]]+MasterData4[[#This Row],[Teenhome]]</f>
        <v>0</v>
      </c>
      <c r="T881" s="53">
        <v>1</v>
      </c>
      <c r="U881" s="53">
        <v>3</v>
      </c>
      <c r="V881" s="10">
        <f>SUM(MasterData4[[#This Row],[MntWines]:[MntSweetProducts]])</f>
        <v>63</v>
      </c>
      <c r="W881">
        <v>3</v>
      </c>
    </row>
    <row r="882" spans="1:23" x14ac:dyDescent="0.3">
      <c r="A882">
        <v>4377</v>
      </c>
      <c r="B882">
        <v>1971</v>
      </c>
      <c r="C882" t="s">
        <v>28</v>
      </c>
      <c r="D882" t="s">
        <v>33</v>
      </c>
      <c r="E882" s="1">
        <v>52914</v>
      </c>
      <c r="F882">
        <v>0</v>
      </c>
      <c r="G882">
        <v>1</v>
      </c>
      <c r="H882" s="3">
        <v>41281</v>
      </c>
      <c r="I882">
        <v>32</v>
      </c>
      <c r="J882">
        <v>0</v>
      </c>
      <c r="K882" t="s">
        <v>32</v>
      </c>
      <c r="L882">
        <v>7</v>
      </c>
      <c r="M882">
        <f>2021-MasterData4[[#This Row],[Year_Birth]]</f>
        <v>50</v>
      </c>
      <c r="N882" s="10">
        <v>254</v>
      </c>
      <c r="O882" s="10">
        <v>44</v>
      </c>
      <c r="P882" s="10">
        <v>30</v>
      </c>
      <c r="Q882" s="10">
        <v>10</v>
      </c>
      <c r="R882" s="10">
        <v>10</v>
      </c>
      <c r="S882" s="24">
        <f>MasterData4[[#This Row],[Kidhome]]+MasterData4[[#This Row],[Teenhome]]</f>
        <v>1</v>
      </c>
      <c r="T882" s="53">
        <v>3</v>
      </c>
      <c r="U882" s="53">
        <v>3</v>
      </c>
      <c r="V882" s="10">
        <f>SUM(MasterData4[[#This Row],[MntWines]:[MntSweetProducts]])</f>
        <v>348</v>
      </c>
      <c r="W882">
        <v>2</v>
      </c>
    </row>
    <row r="883" spans="1:23" x14ac:dyDescent="0.3">
      <c r="A883">
        <v>4381</v>
      </c>
      <c r="B883">
        <v>1971</v>
      </c>
      <c r="C883" t="s">
        <v>37</v>
      </c>
      <c r="D883" t="s">
        <v>33</v>
      </c>
      <c r="E883" s="1">
        <v>46463</v>
      </c>
      <c r="F883">
        <v>1</v>
      </c>
      <c r="G883">
        <v>1</v>
      </c>
      <c r="H883" s="3">
        <v>41504</v>
      </c>
      <c r="I883">
        <v>56</v>
      </c>
      <c r="J883">
        <v>0</v>
      </c>
      <c r="K883" t="s">
        <v>30</v>
      </c>
      <c r="L883">
        <v>3</v>
      </c>
      <c r="M883">
        <f>2021-MasterData4[[#This Row],[Year_Birth]]</f>
        <v>50</v>
      </c>
      <c r="N883" s="10">
        <v>163</v>
      </c>
      <c r="O883" s="10">
        <v>40</v>
      </c>
      <c r="P883" s="10">
        <v>8</v>
      </c>
      <c r="Q883" s="10">
        <v>2</v>
      </c>
      <c r="R883" s="10">
        <v>11</v>
      </c>
      <c r="S883" s="24">
        <f>MasterData4[[#This Row],[Kidhome]]+MasterData4[[#This Row],[Teenhome]]</f>
        <v>2</v>
      </c>
      <c r="T883" s="53">
        <v>1</v>
      </c>
      <c r="U883" s="53">
        <v>6</v>
      </c>
      <c r="V883" s="10">
        <f>SUM(MasterData4[[#This Row],[MntWines]:[MntSweetProducts]])</f>
        <v>224</v>
      </c>
      <c r="W883">
        <v>5</v>
      </c>
    </row>
    <row r="884" spans="1:23" x14ac:dyDescent="0.3">
      <c r="A884">
        <v>4385</v>
      </c>
      <c r="B884">
        <v>1981</v>
      </c>
      <c r="C884" t="s">
        <v>37</v>
      </c>
      <c r="D884" t="s">
        <v>31</v>
      </c>
      <c r="E884" s="1">
        <v>36038</v>
      </c>
      <c r="F884">
        <v>1</v>
      </c>
      <c r="G884">
        <v>0</v>
      </c>
      <c r="H884" s="3">
        <v>41425</v>
      </c>
      <c r="I884">
        <v>82</v>
      </c>
      <c r="J884">
        <v>0</v>
      </c>
      <c r="K884" t="s">
        <v>30</v>
      </c>
      <c r="L884">
        <v>3</v>
      </c>
      <c r="M884">
        <f>2021-MasterData4[[#This Row],[Year_Birth]]</f>
        <v>40</v>
      </c>
      <c r="N884" s="10">
        <v>23</v>
      </c>
      <c r="O884" s="10">
        <v>15</v>
      </c>
      <c r="P884" s="10">
        <v>0</v>
      </c>
      <c r="Q884" s="10">
        <v>0</v>
      </c>
      <c r="R884" s="10">
        <v>2</v>
      </c>
      <c r="S884" s="24">
        <f>MasterData4[[#This Row],[Kidhome]]+MasterData4[[#This Row],[Teenhome]]</f>
        <v>1</v>
      </c>
      <c r="T884" s="53">
        <v>0</v>
      </c>
      <c r="U884" s="53">
        <v>3</v>
      </c>
      <c r="V884" s="10">
        <f>SUM(MasterData4[[#This Row],[MntWines]:[MntSweetProducts]])</f>
        <v>40</v>
      </c>
      <c r="W884">
        <v>5</v>
      </c>
    </row>
    <row r="885" spans="1:23" x14ac:dyDescent="0.3">
      <c r="A885">
        <v>4390</v>
      </c>
      <c r="B885">
        <v>1954</v>
      </c>
      <c r="C885" t="s">
        <v>28</v>
      </c>
      <c r="D885" t="s">
        <v>35</v>
      </c>
      <c r="E885" s="1">
        <v>75315</v>
      </c>
      <c r="F885">
        <v>0</v>
      </c>
      <c r="G885">
        <v>1</v>
      </c>
      <c r="H885" s="3">
        <v>41744</v>
      </c>
      <c r="I885">
        <v>14</v>
      </c>
      <c r="J885">
        <v>0</v>
      </c>
      <c r="K885" t="s">
        <v>43</v>
      </c>
      <c r="L885">
        <v>5</v>
      </c>
      <c r="M885">
        <f>2021-MasterData4[[#This Row],[Year_Birth]]</f>
        <v>67</v>
      </c>
      <c r="N885" s="10">
        <v>459</v>
      </c>
      <c r="O885" s="10">
        <v>171</v>
      </c>
      <c r="P885" s="10">
        <v>142</v>
      </c>
      <c r="Q885" s="10">
        <v>15</v>
      </c>
      <c r="R885" s="10">
        <v>23</v>
      </c>
      <c r="S885" s="24">
        <f>MasterData4[[#This Row],[Kidhome]]+MasterData4[[#This Row],[Teenhome]]</f>
        <v>1</v>
      </c>
      <c r="T885" s="53">
        <v>4</v>
      </c>
      <c r="U885" s="53">
        <v>12</v>
      </c>
      <c r="V885" s="10">
        <f>SUM(MasterData4[[#This Row],[MntWines]:[MntSweetProducts]])</f>
        <v>810</v>
      </c>
      <c r="W885">
        <v>2</v>
      </c>
    </row>
    <row r="886" spans="1:23" x14ac:dyDescent="0.3">
      <c r="A886">
        <v>4391</v>
      </c>
      <c r="B886">
        <v>1968</v>
      </c>
      <c r="C886" t="s">
        <v>41</v>
      </c>
      <c r="D886" t="s">
        <v>29</v>
      </c>
      <c r="E886" s="1">
        <v>63841</v>
      </c>
      <c r="F886">
        <v>0</v>
      </c>
      <c r="G886">
        <v>1</v>
      </c>
      <c r="H886" s="3">
        <v>41385</v>
      </c>
      <c r="I886">
        <v>64</v>
      </c>
      <c r="J886">
        <v>0</v>
      </c>
      <c r="K886" t="s">
        <v>43</v>
      </c>
      <c r="L886">
        <v>9</v>
      </c>
      <c r="M886">
        <f>2021-MasterData4[[#This Row],[Year_Birth]]</f>
        <v>53</v>
      </c>
      <c r="N886" s="10">
        <v>635</v>
      </c>
      <c r="O886" s="10">
        <v>100</v>
      </c>
      <c r="P886" s="10">
        <v>20</v>
      </c>
      <c r="Q886" s="10">
        <v>15</v>
      </c>
      <c r="R886" s="10">
        <v>7</v>
      </c>
      <c r="S886" s="24">
        <f>MasterData4[[#This Row],[Kidhome]]+MasterData4[[#This Row],[Teenhome]]</f>
        <v>1</v>
      </c>
      <c r="T886" s="53">
        <v>3</v>
      </c>
      <c r="U886" s="53">
        <v>9</v>
      </c>
      <c r="V886" s="10">
        <f>SUM(MasterData4[[#This Row],[MntWines]:[MntSweetProducts]])</f>
        <v>777</v>
      </c>
      <c r="W886">
        <v>4</v>
      </c>
    </row>
    <row r="887" spans="1:23" x14ac:dyDescent="0.3">
      <c r="A887">
        <v>4394</v>
      </c>
      <c r="B887">
        <v>1965</v>
      </c>
      <c r="C887" t="s">
        <v>37</v>
      </c>
      <c r="D887" t="s">
        <v>33</v>
      </c>
      <c r="E887" s="1">
        <v>81051</v>
      </c>
      <c r="F887">
        <v>0</v>
      </c>
      <c r="G887">
        <v>0</v>
      </c>
      <c r="H887" s="3">
        <v>41782</v>
      </c>
      <c r="I887">
        <v>43</v>
      </c>
      <c r="J887">
        <v>0</v>
      </c>
      <c r="K887" t="s">
        <v>30</v>
      </c>
      <c r="L887">
        <v>5</v>
      </c>
      <c r="M887">
        <f>2021-MasterData4[[#This Row],[Year_Birth]]</f>
        <v>56</v>
      </c>
      <c r="N887" s="10">
        <v>1142</v>
      </c>
      <c r="O887" s="10">
        <v>249</v>
      </c>
      <c r="P887" s="10">
        <v>38</v>
      </c>
      <c r="Q887" s="10">
        <v>29</v>
      </c>
      <c r="R887" s="10">
        <v>29</v>
      </c>
      <c r="S887" s="24">
        <f>MasterData4[[#This Row],[Kidhome]]+MasterData4[[#This Row],[Teenhome]]</f>
        <v>0</v>
      </c>
      <c r="T887" s="53">
        <v>5</v>
      </c>
      <c r="U887" s="53">
        <v>12</v>
      </c>
      <c r="V887" s="10">
        <f>SUM(MasterData4[[#This Row],[MntWines]:[MntSweetProducts]])</f>
        <v>1487</v>
      </c>
      <c r="W887">
        <v>5</v>
      </c>
    </row>
    <row r="888" spans="1:23" x14ac:dyDescent="0.3">
      <c r="A888">
        <v>4399</v>
      </c>
      <c r="B888">
        <v>1969</v>
      </c>
      <c r="C888" t="s">
        <v>28</v>
      </c>
      <c r="D888" t="s">
        <v>35</v>
      </c>
      <c r="E888" s="2">
        <v>68695</v>
      </c>
      <c r="F888">
        <v>0</v>
      </c>
      <c r="G888">
        <v>0</v>
      </c>
      <c r="H888" s="3">
        <v>41815</v>
      </c>
      <c r="I888">
        <v>3</v>
      </c>
      <c r="J888">
        <v>0</v>
      </c>
      <c r="K888" t="s">
        <v>32</v>
      </c>
      <c r="L888">
        <v>4</v>
      </c>
      <c r="M888">
        <f>2021-MasterData4[[#This Row],[Year_Birth]]</f>
        <v>52</v>
      </c>
      <c r="N888" s="10">
        <v>458</v>
      </c>
      <c r="O888" s="10">
        <v>356</v>
      </c>
      <c r="P888" s="10">
        <v>106</v>
      </c>
      <c r="Q888" s="10">
        <v>81</v>
      </c>
      <c r="R888" s="10">
        <v>50</v>
      </c>
      <c r="S888" s="24">
        <f>MasterData4[[#This Row],[Kidhome]]+MasterData4[[#This Row],[Teenhome]]</f>
        <v>0</v>
      </c>
      <c r="T888" s="53">
        <v>4</v>
      </c>
      <c r="U888" s="53">
        <v>7</v>
      </c>
      <c r="V888" s="10">
        <f>SUM(MasterData4[[#This Row],[MntWines]:[MntSweetProducts]])</f>
        <v>1051</v>
      </c>
      <c r="W888">
        <v>2</v>
      </c>
    </row>
    <row r="889" spans="1:23" x14ac:dyDescent="0.3">
      <c r="A889">
        <v>4405</v>
      </c>
      <c r="B889">
        <v>1956</v>
      </c>
      <c r="C889" t="s">
        <v>41</v>
      </c>
      <c r="D889" t="s">
        <v>33</v>
      </c>
      <c r="E889" s="2">
        <v>63915</v>
      </c>
      <c r="F889">
        <v>0</v>
      </c>
      <c r="G889">
        <v>2</v>
      </c>
      <c r="H889" s="3">
        <v>41485</v>
      </c>
      <c r="I889">
        <v>2</v>
      </c>
      <c r="J889">
        <v>0</v>
      </c>
      <c r="K889" t="s">
        <v>36</v>
      </c>
      <c r="L889">
        <v>6</v>
      </c>
      <c r="M889">
        <f>2021-MasterData4[[#This Row],[Year_Birth]]</f>
        <v>65</v>
      </c>
      <c r="N889" s="10">
        <v>622</v>
      </c>
      <c r="O889" s="10">
        <v>115</v>
      </c>
      <c r="P889" s="10">
        <v>30</v>
      </c>
      <c r="Q889" s="10">
        <v>7</v>
      </c>
      <c r="R889" s="10">
        <v>0</v>
      </c>
      <c r="S889" s="24">
        <f>MasterData4[[#This Row],[Kidhome]]+MasterData4[[#This Row],[Teenhome]]</f>
        <v>2</v>
      </c>
      <c r="T889" s="53">
        <v>3</v>
      </c>
      <c r="U889" s="53">
        <v>12</v>
      </c>
      <c r="V889" s="10">
        <f>SUM(MasterData4[[#This Row],[MntWines]:[MntSweetProducts]])</f>
        <v>774</v>
      </c>
      <c r="W889">
        <v>4</v>
      </c>
    </row>
    <row r="890" spans="1:23" x14ac:dyDescent="0.3">
      <c r="A890">
        <v>4406</v>
      </c>
      <c r="B890">
        <v>1970</v>
      </c>
      <c r="C890" t="s">
        <v>28</v>
      </c>
      <c r="D890" t="s">
        <v>35</v>
      </c>
      <c r="E890" s="1">
        <v>67419</v>
      </c>
      <c r="F890">
        <v>0</v>
      </c>
      <c r="G890">
        <v>1</v>
      </c>
      <c r="H890" s="3">
        <v>41290</v>
      </c>
      <c r="I890">
        <v>29</v>
      </c>
      <c r="J890">
        <v>0</v>
      </c>
      <c r="K890" t="s">
        <v>32</v>
      </c>
      <c r="L890">
        <v>9</v>
      </c>
      <c r="M890">
        <f>2021-MasterData4[[#This Row],[Year_Birth]]</f>
        <v>51</v>
      </c>
      <c r="N890" s="10">
        <v>846</v>
      </c>
      <c r="O890" s="10">
        <v>352</v>
      </c>
      <c r="P890" s="10">
        <v>91</v>
      </c>
      <c r="Q890" s="10">
        <v>84</v>
      </c>
      <c r="R890" s="10">
        <v>56</v>
      </c>
      <c r="S890" s="24">
        <f>MasterData4[[#This Row],[Kidhome]]+MasterData4[[#This Row],[Teenhome]]</f>
        <v>1</v>
      </c>
      <c r="T890" s="53">
        <v>4</v>
      </c>
      <c r="U890" s="53">
        <v>8</v>
      </c>
      <c r="V890" s="10">
        <f>SUM(MasterData4[[#This Row],[MntWines]:[MntSweetProducts]])</f>
        <v>1429</v>
      </c>
      <c r="W890">
        <v>2</v>
      </c>
    </row>
    <row r="891" spans="1:23" x14ac:dyDescent="0.3">
      <c r="A891">
        <v>4415</v>
      </c>
      <c r="B891">
        <v>1961</v>
      </c>
      <c r="C891" t="s">
        <v>28</v>
      </c>
      <c r="D891" t="s">
        <v>33</v>
      </c>
      <c r="E891" s="1">
        <v>16860</v>
      </c>
      <c r="F891">
        <v>1</v>
      </c>
      <c r="G891">
        <v>1</v>
      </c>
      <c r="H891" s="3">
        <v>41164</v>
      </c>
      <c r="I891">
        <v>19</v>
      </c>
      <c r="J891">
        <v>0</v>
      </c>
      <c r="K891" t="s">
        <v>30</v>
      </c>
      <c r="L891">
        <v>1</v>
      </c>
      <c r="M891">
        <f>2021-MasterData4[[#This Row],[Year_Birth]]</f>
        <v>60</v>
      </c>
      <c r="N891" s="10">
        <v>10</v>
      </c>
      <c r="O891" s="10">
        <v>4</v>
      </c>
      <c r="P891" s="10">
        <v>3</v>
      </c>
      <c r="Q891" s="10">
        <v>4</v>
      </c>
      <c r="R891" s="10">
        <v>3</v>
      </c>
      <c r="S891" s="24">
        <f>MasterData4[[#This Row],[Kidhome]]+MasterData4[[#This Row],[Teenhome]]</f>
        <v>2</v>
      </c>
      <c r="T891" s="53">
        <v>1</v>
      </c>
      <c r="U891" s="53">
        <v>3</v>
      </c>
      <c r="V891" s="10">
        <f>SUM(MasterData4[[#This Row],[MntWines]:[MntSweetProducts]])</f>
        <v>24</v>
      </c>
      <c r="W891">
        <v>2</v>
      </c>
    </row>
    <row r="892" spans="1:23" x14ac:dyDescent="0.3">
      <c r="A892">
        <v>4418</v>
      </c>
      <c r="B892">
        <v>1983</v>
      </c>
      <c r="C892" t="s">
        <v>41</v>
      </c>
      <c r="D892" t="s">
        <v>31</v>
      </c>
      <c r="E892" s="1">
        <v>89616</v>
      </c>
      <c r="F892">
        <v>0</v>
      </c>
      <c r="G892">
        <v>0</v>
      </c>
      <c r="H892" s="3">
        <v>41330</v>
      </c>
      <c r="I892">
        <v>36</v>
      </c>
      <c r="J892">
        <v>0</v>
      </c>
      <c r="K892" t="s">
        <v>32</v>
      </c>
      <c r="L892">
        <v>7</v>
      </c>
      <c r="M892">
        <f>2021-MasterData4[[#This Row],[Year_Birth]]</f>
        <v>38</v>
      </c>
      <c r="N892" s="10">
        <v>671</v>
      </c>
      <c r="O892" s="10">
        <v>655</v>
      </c>
      <c r="P892" s="10">
        <v>145</v>
      </c>
      <c r="Q892" s="10">
        <v>47</v>
      </c>
      <c r="R892" s="10">
        <v>111</v>
      </c>
      <c r="S892" s="24">
        <f>MasterData4[[#This Row],[Kidhome]]+MasterData4[[#This Row],[Teenhome]]</f>
        <v>0</v>
      </c>
      <c r="T892" s="53">
        <v>5</v>
      </c>
      <c r="U892" s="53">
        <v>12</v>
      </c>
      <c r="V892" s="10">
        <f>SUM(MasterData4[[#This Row],[MntWines]:[MntSweetProducts]])</f>
        <v>1629</v>
      </c>
      <c r="W892">
        <v>4</v>
      </c>
    </row>
    <row r="893" spans="1:23" x14ac:dyDescent="0.3">
      <c r="A893">
        <v>4426</v>
      </c>
      <c r="B893">
        <v>1975</v>
      </c>
      <c r="C893" t="s">
        <v>28</v>
      </c>
      <c r="D893" t="s">
        <v>31</v>
      </c>
      <c r="E893" s="1">
        <v>55801</v>
      </c>
      <c r="F893">
        <v>1</v>
      </c>
      <c r="G893">
        <v>1</v>
      </c>
      <c r="H893" s="3">
        <v>41539</v>
      </c>
      <c r="I893">
        <v>35</v>
      </c>
      <c r="J893">
        <v>0</v>
      </c>
      <c r="K893" t="s">
        <v>34</v>
      </c>
      <c r="L893">
        <v>7</v>
      </c>
      <c r="M893">
        <f>2021-MasterData4[[#This Row],[Year_Birth]]</f>
        <v>46</v>
      </c>
      <c r="N893" s="10">
        <v>367</v>
      </c>
      <c r="O893" s="10">
        <v>51</v>
      </c>
      <c r="P893" s="10">
        <v>6</v>
      </c>
      <c r="Q893" s="10">
        <v>4</v>
      </c>
      <c r="R893" s="10">
        <v>4</v>
      </c>
      <c r="S893" s="24">
        <f>MasterData4[[#This Row],[Kidhome]]+MasterData4[[#This Row],[Teenhome]]</f>
        <v>2</v>
      </c>
      <c r="T893" s="53">
        <v>2</v>
      </c>
      <c r="U893" s="53">
        <v>6</v>
      </c>
      <c r="V893" s="10">
        <f>SUM(MasterData4[[#This Row],[MntWines]:[MntSweetProducts]])</f>
        <v>432</v>
      </c>
      <c r="W893">
        <v>2</v>
      </c>
    </row>
    <row r="894" spans="1:23" x14ac:dyDescent="0.3">
      <c r="A894">
        <v>4427</v>
      </c>
      <c r="B894">
        <v>1995</v>
      </c>
      <c r="C894" t="s">
        <v>38</v>
      </c>
      <c r="D894" t="s">
        <v>31</v>
      </c>
      <c r="E894" s="1">
        <v>83257</v>
      </c>
      <c r="F894">
        <v>0</v>
      </c>
      <c r="G894">
        <v>0</v>
      </c>
      <c r="H894" s="3">
        <v>41170</v>
      </c>
      <c r="I894">
        <v>56</v>
      </c>
      <c r="J894">
        <v>1</v>
      </c>
      <c r="K894" t="s">
        <v>30</v>
      </c>
      <c r="L894">
        <v>5</v>
      </c>
      <c r="M894">
        <f>2021-MasterData4[[#This Row],[Year_Birth]]</f>
        <v>26</v>
      </c>
      <c r="N894" s="10">
        <v>536</v>
      </c>
      <c r="O894" s="10">
        <v>590</v>
      </c>
      <c r="P894" s="10">
        <v>38</v>
      </c>
      <c r="Q894" s="10">
        <v>27</v>
      </c>
      <c r="R894" s="10">
        <v>107</v>
      </c>
      <c r="S894" s="24">
        <f>MasterData4[[#This Row],[Kidhome]]+MasterData4[[#This Row],[Teenhome]]</f>
        <v>0</v>
      </c>
      <c r="T894" s="53">
        <v>10</v>
      </c>
      <c r="U894" s="53">
        <v>12</v>
      </c>
      <c r="V894" s="10">
        <f>SUM(MasterData4[[#This Row],[MntWines]:[MntSweetProducts]])</f>
        <v>1298</v>
      </c>
      <c r="W894">
        <v>3</v>
      </c>
    </row>
    <row r="895" spans="1:23" x14ac:dyDescent="0.3">
      <c r="A895">
        <v>4432</v>
      </c>
      <c r="B895">
        <v>1976</v>
      </c>
      <c r="C895" t="s">
        <v>28</v>
      </c>
      <c r="D895" t="s">
        <v>29</v>
      </c>
      <c r="E895" s="1">
        <v>31615</v>
      </c>
      <c r="F895">
        <v>1</v>
      </c>
      <c r="G895">
        <v>0</v>
      </c>
      <c r="H895" s="3">
        <v>41349</v>
      </c>
      <c r="I895">
        <v>82</v>
      </c>
      <c r="J895">
        <v>0</v>
      </c>
      <c r="K895" t="s">
        <v>30</v>
      </c>
      <c r="L895">
        <v>2</v>
      </c>
      <c r="M895">
        <f>2021-MasterData4[[#This Row],[Year_Birth]]</f>
        <v>45</v>
      </c>
      <c r="N895" s="10">
        <v>2</v>
      </c>
      <c r="O895" s="10">
        <v>20</v>
      </c>
      <c r="P895" s="10">
        <v>6</v>
      </c>
      <c r="Q895" s="10">
        <v>3</v>
      </c>
      <c r="R895" s="10">
        <v>11</v>
      </c>
      <c r="S895" s="24">
        <f>MasterData4[[#This Row],[Kidhome]]+MasterData4[[#This Row],[Teenhome]]</f>
        <v>1</v>
      </c>
      <c r="T895" s="53">
        <v>0</v>
      </c>
      <c r="U895" s="53">
        <v>3</v>
      </c>
      <c r="V895" s="10">
        <f>SUM(MasterData4[[#This Row],[MntWines]:[MntSweetProducts]])</f>
        <v>42</v>
      </c>
      <c r="W895">
        <v>2</v>
      </c>
    </row>
    <row r="896" spans="1:23" x14ac:dyDescent="0.3">
      <c r="A896">
        <v>4436</v>
      </c>
      <c r="B896">
        <v>1976</v>
      </c>
      <c r="C896" t="s">
        <v>28</v>
      </c>
      <c r="D896" t="s">
        <v>31</v>
      </c>
      <c r="E896" s="1">
        <v>20180</v>
      </c>
      <c r="F896">
        <v>0</v>
      </c>
      <c r="G896">
        <v>0</v>
      </c>
      <c r="H896" s="3">
        <v>41325</v>
      </c>
      <c r="I896">
        <v>27</v>
      </c>
      <c r="J896">
        <v>0</v>
      </c>
      <c r="K896" t="s">
        <v>30</v>
      </c>
      <c r="L896">
        <v>2</v>
      </c>
      <c r="M896">
        <f>2021-MasterData4[[#This Row],[Year_Birth]]</f>
        <v>45</v>
      </c>
      <c r="N896" s="10">
        <v>18</v>
      </c>
      <c r="O896" s="10">
        <v>24</v>
      </c>
      <c r="P896" s="10">
        <v>15</v>
      </c>
      <c r="Q896" s="10">
        <v>42</v>
      </c>
      <c r="R896" s="10">
        <v>20</v>
      </c>
      <c r="S896" s="24">
        <f>MasterData4[[#This Row],[Kidhome]]+MasterData4[[#This Row],[Teenhome]]</f>
        <v>0</v>
      </c>
      <c r="T896" s="53">
        <v>1</v>
      </c>
      <c r="U896" s="53">
        <v>4</v>
      </c>
      <c r="V896" s="10">
        <f>SUM(MasterData4[[#This Row],[MntWines]:[MntSweetProducts]])</f>
        <v>119</v>
      </c>
      <c r="W896">
        <v>2</v>
      </c>
    </row>
    <row r="897" spans="1:23" x14ac:dyDescent="0.3">
      <c r="A897">
        <v>4437</v>
      </c>
      <c r="B897">
        <v>1962</v>
      </c>
      <c r="C897" t="s">
        <v>28</v>
      </c>
      <c r="D897" t="s">
        <v>33</v>
      </c>
      <c r="E897" s="1">
        <v>65316</v>
      </c>
      <c r="F897">
        <v>1</v>
      </c>
      <c r="G897">
        <v>1</v>
      </c>
      <c r="H897" s="3">
        <v>41388</v>
      </c>
      <c r="I897">
        <v>65</v>
      </c>
      <c r="J897">
        <v>0</v>
      </c>
      <c r="K897" t="s">
        <v>30</v>
      </c>
      <c r="L897">
        <v>3</v>
      </c>
      <c r="M897">
        <f>2021-MasterData4[[#This Row],[Year_Birth]]</f>
        <v>59</v>
      </c>
      <c r="N897" s="10">
        <v>112</v>
      </c>
      <c r="O897" s="10">
        <v>92</v>
      </c>
      <c r="P897" s="10">
        <v>3</v>
      </c>
      <c r="Q897" s="10">
        <v>6</v>
      </c>
      <c r="R897" s="10">
        <v>9</v>
      </c>
      <c r="S897" s="24">
        <f>MasterData4[[#This Row],[Kidhome]]+MasterData4[[#This Row],[Teenhome]]</f>
        <v>2</v>
      </c>
      <c r="T897" s="53">
        <v>2</v>
      </c>
      <c r="U897" s="53">
        <v>5</v>
      </c>
      <c r="V897" s="10">
        <f>SUM(MasterData4[[#This Row],[MntWines]:[MntSweetProducts]])</f>
        <v>222</v>
      </c>
      <c r="W897">
        <v>2</v>
      </c>
    </row>
    <row r="898" spans="1:23" x14ac:dyDescent="0.3">
      <c r="A898">
        <v>4440</v>
      </c>
      <c r="B898">
        <v>1964</v>
      </c>
      <c r="C898" t="s">
        <v>41</v>
      </c>
      <c r="D898" t="s">
        <v>33</v>
      </c>
      <c r="E898" s="1">
        <v>64100</v>
      </c>
      <c r="F898">
        <v>0</v>
      </c>
      <c r="G898">
        <v>1</v>
      </c>
      <c r="H898" s="3">
        <v>41527</v>
      </c>
      <c r="I898">
        <v>93</v>
      </c>
      <c r="J898">
        <v>0</v>
      </c>
      <c r="K898" t="s">
        <v>43</v>
      </c>
      <c r="L898">
        <v>8</v>
      </c>
      <c r="M898">
        <f>2021-MasterData4[[#This Row],[Year_Birth]]</f>
        <v>57</v>
      </c>
      <c r="N898" s="10">
        <v>509</v>
      </c>
      <c r="O898" s="10">
        <v>27</v>
      </c>
      <c r="P898" s="10">
        <v>0</v>
      </c>
      <c r="Q898" s="10">
        <v>0</v>
      </c>
      <c r="R898" s="10">
        <v>0</v>
      </c>
      <c r="S898" s="24">
        <f>MasterData4[[#This Row],[Kidhome]]+MasterData4[[#This Row],[Teenhome]]</f>
        <v>1</v>
      </c>
      <c r="T898" s="53">
        <v>3</v>
      </c>
      <c r="U898" s="53">
        <v>6</v>
      </c>
      <c r="V898" s="10">
        <f>SUM(MasterData4[[#This Row],[MntWines]:[MntSweetProducts]])</f>
        <v>536</v>
      </c>
      <c r="W898">
        <v>4</v>
      </c>
    </row>
    <row r="899" spans="1:23" x14ac:dyDescent="0.3">
      <c r="A899">
        <v>4442</v>
      </c>
      <c r="B899">
        <v>1961</v>
      </c>
      <c r="C899" t="s">
        <v>28</v>
      </c>
      <c r="D899" t="s">
        <v>31</v>
      </c>
      <c r="E899" s="1">
        <v>46524</v>
      </c>
      <c r="F899">
        <v>0</v>
      </c>
      <c r="G899">
        <v>1</v>
      </c>
      <c r="H899" s="3">
        <v>41369</v>
      </c>
      <c r="I899">
        <v>70</v>
      </c>
      <c r="J899">
        <v>0</v>
      </c>
      <c r="K899" t="s">
        <v>32</v>
      </c>
      <c r="L899">
        <v>1</v>
      </c>
      <c r="M899">
        <f>2021-MasterData4[[#This Row],[Year_Birth]]</f>
        <v>60</v>
      </c>
      <c r="N899" s="10">
        <v>31</v>
      </c>
      <c r="O899" s="10">
        <v>35</v>
      </c>
      <c r="P899" s="10">
        <v>26</v>
      </c>
      <c r="Q899" s="10">
        <v>19</v>
      </c>
      <c r="R899" s="10">
        <v>14</v>
      </c>
      <c r="S899" s="24">
        <f>MasterData4[[#This Row],[Kidhome]]+MasterData4[[#This Row],[Teenhome]]</f>
        <v>1</v>
      </c>
      <c r="T899" s="53">
        <v>1</v>
      </c>
      <c r="U899" s="53">
        <v>5</v>
      </c>
      <c r="V899" s="10">
        <f>SUM(MasterData4[[#This Row],[MntWines]:[MntSweetProducts]])</f>
        <v>125</v>
      </c>
      <c r="W899">
        <v>2</v>
      </c>
    </row>
    <row r="900" spans="1:23" x14ac:dyDescent="0.3">
      <c r="A900">
        <v>4444</v>
      </c>
      <c r="B900">
        <v>1972</v>
      </c>
      <c r="C900" t="s">
        <v>28</v>
      </c>
      <c r="D900" t="s">
        <v>33</v>
      </c>
      <c r="E900" s="1">
        <v>30023</v>
      </c>
      <c r="F900">
        <v>1</v>
      </c>
      <c r="G900">
        <v>0</v>
      </c>
      <c r="H900" s="3">
        <v>41722</v>
      </c>
      <c r="I900">
        <v>28</v>
      </c>
      <c r="J900">
        <v>0</v>
      </c>
      <c r="K900" t="s">
        <v>30</v>
      </c>
      <c r="L900">
        <v>2</v>
      </c>
      <c r="M900">
        <f>2021-MasterData4[[#This Row],[Year_Birth]]</f>
        <v>49</v>
      </c>
      <c r="N900" s="10">
        <v>11</v>
      </c>
      <c r="O900" s="10">
        <v>16</v>
      </c>
      <c r="P900" s="10">
        <v>7</v>
      </c>
      <c r="Q900" s="10">
        <v>0</v>
      </c>
      <c r="R900" s="10">
        <v>6</v>
      </c>
      <c r="S900" s="24">
        <f>MasterData4[[#This Row],[Kidhome]]+MasterData4[[#This Row],[Teenhome]]</f>
        <v>1</v>
      </c>
      <c r="T900" s="53">
        <v>0</v>
      </c>
      <c r="U900" s="53">
        <v>3</v>
      </c>
      <c r="V900" s="10">
        <f>SUM(MasterData4[[#This Row],[MntWines]:[MntSweetProducts]])</f>
        <v>40</v>
      </c>
      <c r="W900">
        <v>2</v>
      </c>
    </row>
    <row r="901" spans="1:23" x14ac:dyDescent="0.3">
      <c r="A901">
        <v>4452</v>
      </c>
      <c r="B901">
        <v>1957</v>
      </c>
      <c r="C901" t="s">
        <v>28</v>
      </c>
      <c r="D901" t="s">
        <v>31</v>
      </c>
      <c r="E901" s="2">
        <v>50388</v>
      </c>
      <c r="F901">
        <v>0</v>
      </c>
      <c r="G901">
        <v>1</v>
      </c>
      <c r="H901" s="3">
        <v>41787</v>
      </c>
      <c r="I901">
        <v>3</v>
      </c>
      <c r="J901">
        <v>0</v>
      </c>
      <c r="K901" t="s">
        <v>39</v>
      </c>
      <c r="L901">
        <v>6</v>
      </c>
      <c r="M901">
        <f>2021-MasterData4[[#This Row],[Year_Birth]]</f>
        <v>64</v>
      </c>
      <c r="N901" s="10">
        <v>292</v>
      </c>
      <c r="O901" s="10">
        <v>37</v>
      </c>
      <c r="P901" s="10">
        <v>0</v>
      </c>
      <c r="Q901" s="10">
        <v>6</v>
      </c>
      <c r="R901" s="10">
        <v>3</v>
      </c>
      <c r="S901" s="24">
        <f>MasterData4[[#This Row],[Kidhome]]+MasterData4[[#This Row],[Teenhome]]</f>
        <v>1</v>
      </c>
      <c r="T901" s="53">
        <v>1</v>
      </c>
      <c r="U901" s="53">
        <v>6</v>
      </c>
      <c r="V901" s="10">
        <f>SUM(MasterData4[[#This Row],[MntWines]:[MntSweetProducts]])</f>
        <v>338</v>
      </c>
      <c r="W901">
        <v>2</v>
      </c>
    </row>
    <row r="902" spans="1:23" x14ac:dyDescent="0.3">
      <c r="A902">
        <v>4459</v>
      </c>
      <c r="B902">
        <v>1989</v>
      </c>
      <c r="C902" t="s">
        <v>28</v>
      </c>
      <c r="D902" t="s">
        <v>31</v>
      </c>
      <c r="E902" s="1">
        <v>30279</v>
      </c>
      <c r="F902">
        <v>1</v>
      </c>
      <c r="G902">
        <v>0</v>
      </c>
      <c r="H902" s="3">
        <v>41273</v>
      </c>
      <c r="I902">
        <v>13</v>
      </c>
      <c r="J902">
        <v>0</v>
      </c>
      <c r="K902" t="s">
        <v>30</v>
      </c>
      <c r="L902">
        <v>1</v>
      </c>
      <c r="M902">
        <f>2021-MasterData4[[#This Row],[Year_Birth]]</f>
        <v>32</v>
      </c>
      <c r="N902" s="10">
        <v>10</v>
      </c>
      <c r="O902" s="10">
        <v>14</v>
      </c>
      <c r="P902" s="10">
        <v>4</v>
      </c>
      <c r="Q902" s="10">
        <v>4</v>
      </c>
      <c r="R902" s="10">
        <v>4</v>
      </c>
      <c r="S902" s="24">
        <f>MasterData4[[#This Row],[Kidhome]]+MasterData4[[#This Row],[Teenhome]]</f>
        <v>1</v>
      </c>
      <c r="T902" s="53">
        <v>0</v>
      </c>
      <c r="U902" s="53">
        <v>3</v>
      </c>
      <c r="V902" s="10">
        <f>SUM(MasterData4[[#This Row],[MntWines]:[MntSweetProducts]])</f>
        <v>36</v>
      </c>
      <c r="W902">
        <v>2</v>
      </c>
    </row>
    <row r="903" spans="1:23" x14ac:dyDescent="0.3">
      <c r="A903">
        <v>4470</v>
      </c>
      <c r="B903">
        <v>1962</v>
      </c>
      <c r="C903" t="s">
        <v>41</v>
      </c>
      <c r="D903" t="s">
        <v>33</v>
      </c>
      <c r="E903" s="2">
        <v>58646</v>
      </c>
      <c r="F903">
        <v>0</v>
      </c>
      <c r="G903">
        <v>1</v>
      </c>
      <c r="H903" s="3">
        <v>41435</v>
      </c>
      <c r="I903">
        <v>3</v>
      </c>
      <c r="J903">
        <v>0</v>
      </c>
      <c r="K903" t="s">
        <v>30</v>
      </c>
      <c r="L903">
        <v>2</v>
      </c>
      <c r="M903">
        <f>2021-MasterData4[[#This Row],[Year_Birth]]</f>
        <v>59</v>
      </c>
      <c r="N903" s="10">
        <v>62</v>
      </c>
      <c r="O903" s="10">
        <v>44</v>
      </c>
      <c r="P903" s="10">
        <v>6</v>
      </c>
      <c r="Q903" s="10">
        <v>1</v>
      </c>
      <c r="R903" s="10">
        <v>5</v>
      </c>
      <c r="S903" s="24">
        <f>MasterData4[[#This Row],[Kidhome]]+MasterData4[[#This Row],[Teenhome]]</f>
        <v>1</v>
      </c>
      <c r="T903" s="53">
        <v>1</v>
      </c>
      <c r="U903" s="53">
        <v>4</v>
      </c>
      <c r="V903" s="10">
        <f>SUM(MasterData4[[#This Row],[MntWines]:[MntSweetProducts]])</f>
        <v>118</v>
      </c>
      <c r="W903">
        <v>4</v>
      </c>
    </row>
    <row r="904" spans="1:23" x14ac:dyDescent="0.3">
      <c r="A904">
        <v>4472</v>
      </c>
      <c r="B904">
        <v>1970</v>
      </c>
      <c r="C904" t="s">
        <v>37</v>
      </c>
      <c r="D904" t="s">
        <v>29</v>
      </c>
      <c r="E904" s="1">
        <v>35682</v>
      </c>
      <c r="F904">
        <v>1</v>
      </c>
      <c r="G904">
        <v>0</v>
      </c>
      <c r="H904" s="3">
        <v>41817</v>
      </c>
      <c r="I904">
        <v>34</v>
      </c>
      <c r="J904">
        <v>0</v>
      </c>
      <c r="K904" t="s">
        <v>36</v>
      </c>
      <c r="L904">
        <v>1</v>
      </c>
      <c r="M904">
        <f>2021-MasterData4[[#This Row],[Year_Birth]]</f>
        <v>51</v>
      </c>
      <c r="N904" s="10">
        <v>23</v>
      </c>
      <c r="O904" s="10">
        <v>8</v>
      </c>
      <c r="P904" s="10">
        <v>6</v>
      </c>
      <c r="Q904" s="10">
        <v>0</v>
      </c>
      <c r="R904" s="10">
        <v>2</v>
      </c>
      <c r="S904" s="24">
        <f>MasterData4[[#This Row],[Kidhome]]+MasterData4[[#This Row],[Teenhome]]</f>
        <v>1</v>
      </c>
      <c r="T904" s="53">
        <v>1</v>
      </c>
      <c r="U904" s="53">
        <v>3</v>
      </c>
      <c r="V904" s="10">
        <f>SUM(MasterData4[[#This Row],[MntWines]:[MntSweetProducts]])</f>
        <v>39</v>
      </c>
      <c r="W904">
        <v>5</v>
      </c>
    </row>
    <row r="905" spans="1:23" x14ac:dyDescent="0.3">
      <c r="A905">
        <v>4475</v>
      </c>
      <c r="B905">
        <v>1949</v>
      </c>
      <c r="C905" t="s">
        <v>37</v>
      </c>
      <c r="D905" t="s">
        <v>33</v>
      </c>
      <c r="E905" s="1">
        <v>69098</v>
      </c>
      <c r="F905">
        <v>0</v>
      </c>
      <c r="G905">
        <v>0</v>
      </c>
      <c r="H905" s="3">
        <v>41321</v>
      </c>
      <c r="I905">
        <v>82</v>
      </c>
      <c r="J905">
        <v>0</v>
      </c>
      <c r="K905" t="s">
        <v>30</v>
      </c>
      <c r="L905">
        <v>7</v>
      </c>
      <c r="M905">
        <f>2021-MasterData4[[#This Row],[Year_Birth]]</f>
        <v>72</v>
      </c>
      <c r="N905" s="10">
        <v>1315</v>
      </c>
      <c r="O905" s="10">
        <v>780</v>
      </c>
      <c r="P905" s="10">
        <v>145</v>
      </c>
      <c r="Q905" s="10">
        <v>22</v>
      </c>
      <c r="R905" s="10">
        <v>0</v>
      </c>
      <c r="S905" s="24">
        <f>MasterData4[[#This Row],[Kidhome]]+MasterData4[[#This Row],[Teenhome]]</f>
        <v>0</v>
      </c>
      <c r="T905" s="53">
        <v>8</v>
      </c>
      <c r="U905" s="53">
        <v>9</v>
      </c>
      <c r="V905" s="10">
        <f>SUM(MasterData4[[#This Row],[MntWines]:[MntSweetProducts]])</f>
        <v>2262</v>
      </c>
      <c r="W905">
        <v>5</v>
      </c>
    </row>
    <row r="906" spans="1:23" x14ac:dyDescent="0.3">
      <c r="A906">
        <v>4477</v>
      </c>
      <c r="B906">
        <v>1958</v>
      </c>
      <c r="C906" t="s">
        <v>28</v>
      </c>
      <c r="D906" t="s">
        <v>35</v>
      </c>
      <c r="E906" s="2">
        <v>69096</v>
      </c>
      <c r="F906">
        <v>0</v>
      </c>
      <c r="G906">
        <v>1</v>
      </c>
      <c r="H906" s="3">
        <v>41544</v>
      </c>
      <c r="I906">
        <v>4</v>
      </c>
      <c r="J906">
        <v>0</v>
      </c>
      <c r="K906" t="s">
        <v>39</v>
      </c>
      <c r="L906">
        <v>5</v>
      </c>
      <c r="M906">
        <f>2021-MasterData4[[#This Row],[Year_Birth]]</f>
        <v>63</v>
      </c>
      <c r="N906" s="10">
        <v>247</v>
      </c>
      <c r="O906" s="10">
        <v>159</v>
      </c>
      <c r="P906" s="10">
        <v>7</v>
      </c>
      <c r="Q906" s="10">
        <v>49</v>
      </c>
      <c r="R906" s="10">
        <v>82</v>
      </c>
      <c r="S906" s="24">
        <f>MasterData4[[#This Row],[Kidhome]]+MasterData4[[#This Row],[Teenhome]]</f>
        <v>1</v>
      </c>
      <c r="T906" s="53">
        <v>2</v>
      </c>
      <c r="U906" s="53">
        <v>10</v>
      </c>
      <c r="V906" s="10">
        <f>SUM(MasterData4[[#This Row],[MntWines]:[MntSweetProducts]])</f>
        <v>544</v>
      </c>
      <c r="W906">
        <v>2</v>
      </c>
    </row>
    <row r="907" spans="1:23" x14ac:dyDescent="0.3">
      <c r="A907">
        <v>4478</v>
      </c>
      <c r="B907">
        <v>1979</v>
      </c>
      <c r="C907" t="s">
        <v>28</v>
      </c>
      <c r="D907" t="s">
        <v>33</v>
      </c>
      <c r="E907" s="1">
        <v>63777</v>
      </c>
      <c r="F907">
        <v>1</v>
      </c>
      <c r="G907">
        <v>1</v>
      </c>
      <c r="H907" s="3">
        <v>41357</v>
      </c>
      <c r="I907">
        <v>87</v>
      </c>
      <c r="J907">
        <v>0</v>
      </c>
      <c r="K907" t="s">
        <v>40</v>
      </c>
      <c r="L907">
        <v>11</v>
      </c>
      <c r="M907">
        <f>2021-MasterData4[[#This Row],[Year_Birth]]</f>
        <v>42</v>
      </c>
      <c r="N907" s="10">
        <v>457</v>
      </c>
      <c r="O907" s="10">
        <v>106</v>
      </c>
      <c r="P907" s="10">
        <v>15</v>
      </c>
      <c r="Q907" s="10">
        <v>5</v>
      </c>
      <c r="R907" s="10">
        <v>17</v>
      </c>
      <c r="S907" s="24">
        <f>MasterData4[[#This Row],[Kidhome]]+MasterData4[[#This Row],[Teenhome]]</f>
        <v>2</v>
      </c>
      <c r="T907" s="53">
        <v>1</v>
      </c>
      <c r="U907" s="53">
        <v>6</v>
      </c>
      <c r="V907" s="10">
        <f>SUM(MasterData4[[#This Row],[MntWines]:[MntSweetProducts]])</f>
        <v>600</v>
      </c>
      <c r="W907">
        <v>2</v>
      </c>
    </row>
    <row r="908" spans="1:23" x14ac:dyDescent="0.3">
      <c r="A908">
        <v>4480</v>
      </c>
      <c r="B908">
        <v>1973</v>
      </c>
      <c r="C908" t="s">
        <v>41</v>
      </c>
      <c r="D908" t="s">
        <v>33</v>
      </c>
      <c r="E908" s="1">
        <v>60432</v>
      </c>
      <c r="F908">
        <v>0</v>
      </c>
      <c r="G908">
        <v>1</v>
      </c>
      <c r="H908" s="3">
        <v>41707</v>
      </c>
      <c r="I908">
        <v>61</v>
      </c>
      <c r="J908">
        <v>0</v>
      </c>
      <c r="K908" t="s">
        <v>43</v>
      </c>
      <c r="L908">
        <v>7</v>
      </c>
      <c r="M908">
        <f>2021-MasterData4[[#This Row],[Year_Birth]]</f>
        <v>48</v>
      </c>
      <c r="N908" s="10">
        <v>365</v>
      </c>
      <c r="O908" s="10">
        <v>15</v>
      </c>
      <c r="P908" s="10">
        <v>4</v>
      </c>
      <c r="Q908" s="10">
        <v>3</v>
      </c>
      <c r="R908" s="10">
        <v>3</v>
      </c>
      <c r="S908" s="24">
        <f>MasterData4[[#This Row],[Kidhome]]+MasterData4[[#This Row],[Teenhome]]</f>
        <v>1</v>
      </c>
      <c r="T908" s="53">
        <v>2</v>
      </c>
      <c r="U908" s="53">
        <v>5</v>
      </c>
      <c r="V908" s="10">
        <f>SUM(MasterData4[[#This Row],[MntWines]:[MntSweetProducts]])</f>
        <v>390</v>
      </c>
      <c r="W908">
        <v>4</v>
      </c>
    </row>
    <row r="909" spans="1:23" x14ac:dyDescent="0.3">
      <c r="A909">
        <v>4483</v>
      </c>
      <c r="B909">
        <v>1993</v>
      </c>
      <c r="C909" t="s">
        <v>28</v>
      </c>
      <c r="D909" t="s">
        <v>31</v>
      </c>
      <c r="E909" s="1">
        <v>72354</v>
      </c>
      <c r="F909">
        <v>0</v>
      </c>
      <c r="G909">
        <v>0</v>
      </c>
      <c r="H909" s="3">
        <v>41381</v>
      </c>
      <c r="I909">
        <v>67</v>
      </c>
      <c r="J909">
        <v>0</v>
      </c>
      <c r="K909" t="s">
        <v>43</v>
      </c>
      <c r="L909">
        <v>2</v>
      </c>
      <c r="M909">
        <f>2021-MasterData4[[#This Row],[Year_Birth]]</f>
        <v>28</v>
      </c>
      <c r="N909" s="10">
        <v>315</v>
      </c>
      <c r="O909" s="10">
        <v>473</v>
      </c>
      <c r="P909" s="10">
        <v>220</v>
      </c>
      <c r="Q909" s="10">
        <v>26</v>
      </c>
      <c r="R909" s="10">
        <v>12</v>
      </c>
      <c r="S909" s="24">
        <f>MasterData4[[#This Row],[Kidhome]]+MasterData4[[#This Row],[Teenhome]]</f>
        <v>0</v>
      </c>
      <c r="T909" s="53">
        <v>10</v>
      </c>
      <c r="U909" s="53">
        <v>6</v>
      </c>
      <c r="V909" s="10">
        <f>SUM(MasterData4[[#This Row],[MntWines]:[MntSweetProducts]])</f>
        <v>1046</v>
      </c>
      <c r="W909">
        <v>2</v>
      </c>
    </row>
    <row r="910" spans="1:23" x14ac:dyDescent="0.3">
      <c r="A910">
        <v>4487</v>
      </c>
      <c r="B910">
        <v>1969</v>
      </c>
      <c r="C910" t="s">
        <v>41</v>
      </c>
      <c r="D910" t="s">
        <v>31</v>
      </c>
      <c r="E910" s="1">
        <v>39858</v>
      </c>
      <c r="F910">
        <v>1</v>
      </c>
      <c r="G910">
        <v>0</v>
      </c>
      <c r="H910" s="3">
        <v>41298</v>
      </c>
      <c r="I910">
        <v>67</v>
      </c>
      <c r="J910">
        <v>0</v>
      </c>
      <c r="K910" t="s">
        <v>43</v>
      </c>
      <c r="L910">
        <v>2</v>
      </c>
      <c r="M910">
        <f>2021-MasterData4[[#This Row],[Year_Birth]]</f>
        <v>52</v>
      </c>
      <c r="N910" s="10">
        <v>15</v>
      </c>
      <c r="O910" s="10">
        <v>25</v>
      </c>
      <c r="P910" s="10">
        <v>2</v>
      </c>
      <c r="Q910" s="10">
        <v>20</v>
      </c>
      <c r="R910" s="10">
        <v>7</v>
      </c>
      <c r="S910" s="24">
        <f>MasterData4[[#This Row],[Kidhome]]+MasterData4[[#This Row],[Teenhome]]</f>
        <v>1</v>
      </c>
      <c r="T910" s="53">
        <v>0</v>
      </c>
      <c r="U910" s="53">
        <v>4</v>
      </c>
      <c r="V910" s="10">
        <f>SUM(MasterData4[[#This Row],[MntWines]:[MntSweetProducts]])</f>
        <v>69</v>
      </c>
      <c r="W910">
        <v>4</v>
      </c>
    </row>
    <row r="911" spans="1:23" x14ac:dyDescent="0.3">
      <c r="A911">
        <v>4491</v>
      </c>
      <c r="B911">
        <v>1949</v>
      </c>
      <c r="C911" t="s">
        <v>41</v>
      </c>
      <c r="D911" t="s">
        <v>33</v>
      </c>
      <c r="E911" s="2">
        <v>62845</v>
      </c>
      <c r="F911">
        <v>1</v>
      </c>
      <c r="G911">
        <v>1</v>
      </c>
      <c r="H911" s="3">
        <v>41183</v>
      </c>
      <c r="I911">
        <v>3</v>
      </c>
      <c r="J911">
        <v>0</v>
      </c>
      <c r="K911" t="s">
        <v>30</v>
      </c>
      <c r="L911">
        <v>3</v>
      </c>
      <c r="M911">
        <f>2021-MasterData4[[#This Row],[Year_Birth]]</f>
        <v>72</v>
      </c>
      <c r="N911" s="10">
        <v>1099</v>
      </c>
      <c r="O911" s="10">
        <v>45</v>
      </c>
      <c r="P911" s="10">
        <v>0</v>
      </c>
      <c r="Q911" s="10">
        <v>0</v>
      </c>
      <c r="R911" s="10">
        <v>0</v>
      </c>
      <c r="S911" s="24">
        <f>MasterData4[[#This Row],[Kidhome]]+MasterData4[[#This Row],[Teenhome]]</f>
        <v>2</v>
      </c>
      <c r="T911" s="53">
        <v>4</v>
      </c>
      <c r="U911" s="53">
        <v>10</v>
      </c>
      <c r="V911" s="10">
        <f>SUM(MasterData4[[#This Row],[MntWines]:[MntSweetProducts]])</f>
        <v>1144</v>
      </c>
      <c r="W911">
        <v>4</v>
      </c>
    </row>
    <row r="912" spans="1:23" x14ac:dyDescent="0.3">
      <c r="A912">
        <v>4500</v>
      </c>
      <c r="B912">
        <v>1991</v>
      </c>
      <c r="C912" t="s">
        <v>37</v>
      </c>
      <c r="D912" t="s">
        <v>35</v>
      </c>
      <c r="E912" s="1">
        <v>68682</v>
      </c>
      <c r="F912">
        <v>0</v>
      </c>
      <c r="G912">
        <v>0</v>
      </c>
      <c r="H912" s="3">
        <v>41553</v>
      </c>
      <c r="I912">
        <v>56</v>
      </c>
      <c r="J912">
        <v>0</v>
      </c>
      <c r="K912" t="s">
        <v>30</v>
      </c>
      <c r="L912">
        <v>4</v>
      </c>
      <c r="M912">
        <f>2021-MasterData4[[#This Row],[Year_Birth]]</f>
        <v>30</v>
      </c>
      <c r="N912" s="10">
        <v>919</v>
      </c>
      <c r="O912" s="10">
        <v>505</v>
      </c>
      <c r="P912" s="10">
        <v>99</v>
      </c>
      <c r="Q912" s="10">
        <v>0</v>
      </c>
      <c r="R912" s="10">
        <v>30</v>
      </c>
      <c r="S912" s="24">
        <f>MasterData4[[#This Row],[Kidhome]]+MasterData4[[#This Row],[Teenhome]]</f>
        <v>0</v>
      </c>
      <c r="T912" s="53">
        <v>9</v>
      </c>
      <c r="U912" s="53">
        <v>10</v>
      </c>
      <c r="V912" s="10">
        <f>SUM(MasterData4[[#This Row],[MntWines]:[MntSweetProducts]])</f>
        <v>1553</v>
      </c>
      <c r="W912">
        <v>5</v>
      </c>
    </row>
    <row r="913" spans="1:23" x14ac:dyDescent="0.3">
      <c r="A913">
        <v>4501</v>
      </c>
      <c r="B913">
        <v>1965</v>
      </c>
      <c r="C913" t="s">
        <v>41</v>
      </c>
      <c r="D913" t="s">
        <v>31</v>
      </c>
      <c r="E913" s="1">
        <v>69882</v>
      </c>
      <c r="F913">
        <v>0</v>
      </c>
      <c r="G913">
        <v>0</v>
      </c>
      <c r="H913" s="3">
        <v>41588</v>
      </c>
      <c r="I913">
        <v>94</v>
      </c>
      <c r="J913">
        <v>0</v>
      </c>
      <c r="K913" t="s">
        <v>30</v>
      </c>
      <c r="L913">
        <v>3</v>
      </c>
      <c r="M913">
        <f>2021-MasterData4[[#This Row],[Year_Birth]]</f>
        <v>56</v>
      </c>
      <c r="N913" s="10">
        <v>292</v>
      </c>
      <c r="O913" s="10">
        <v>635</v>
      </c>
      <c r="P913" s="10">
        <v>132</v>
      </c>
      <c r="Q913" s="10">
        <v>127</v>
      </c>
      <c r="R913" s="10">
        <v>127</v>
      </c>
      <c r="S913" s="24">
        <f>MasterData4[[#This Row],[Kidhome]]+MasterData4[[#This Row],[Teenhome]]</f>
        <v>0</v>
      </c>
      <c r="T913" s="53">
        <v>7</v>
      </c>
      <c r="U913" s="53">
        <v>9</v>
      </c>
      <c r="V913" s="10">
        <f>SUM(MasterData4[[#This Row],[MntWines]:[MntSweetProducts]])</f>
        <v>1313</v>
      </c>
      <c r="W913">
        <v>4</v>
      </c>
    </row>
    <row r="914" spans="1:23" x14ac:dyDescent="0.3">
      <c r="A914">
        <v>4507</v>
      </c>
      <c r="B914">
        <v>1952</v>
      </c>
      <c r="C914" t="s">
        <v>28</v>
      </c>
      <c r="D914" t="s">
        <v>31</v>
      </c>
      <c r="E914" s="1">
        <v>72228</v>
      </c>
      <c r="F914">
        <v>0</v>
      </c>
      <c r="G914">
        <v>0</v>
      </c>
      <c r="H914" s="3">
        <v>41240</v>
      </c>
      <c r="I914">
        <v>87</v>
      </c>
      <c r="J914">
        <v>0</v>
      </c>
      <c r="K914" t="s">
        <v>30</v>
      </c>
      <c r="L914">
        <v>6</v>
      </c>
      <c r="M914">
        <f>2021-MasterData4[[#This Row],[Year_Birth]]</f>
        <v>69</v>
      </c>
      <c r="N914" s="10">
        <v>631</v>
      </c>
      <c r="O914" s="10">
        <v>491</v>
      </c>
      <c r="P914" s="10">
        <v>30</v>
      </c>
      <c r="Q914" s="10">
        <v>28</v>
      </c>
      <c r="R914" s="10">
        <v>14</v>
      </c>
      <c r="S914" s="24">
        <f>MasterData4[[#This Row],[Kidhome]]+MasterData4[[#This Row],[Teenhome]]</f>
        <v>0</v>
      </c>
      <c r="T914" s="53">
        <v>7</v>
      </c>
      <c r="U914" s="53">
        <v>8</v>
      </c>
      <c r="V914" s="10">
        <f>SUM(MasterData4[[#This Row],[MntWines]:[MntSweetProducts]])</f>
        <v>1194</v>
      </c>
      <c r="W914">
        <v>2</v>
      </c>
    </row>
    <row r="915" spans="1:23" x14ac:dyDescent="0.3">
      <c r="A915">
        <v>4508</v>
      </c>
      <c r="B915">
        <v>1952</v>
      </c>
      <c r="C915" t="s">
        <v>28</v>
      </c>
      <c r="D915" t="s">
        <v>31</v>
      </c>
      <c r="E915" s="1">
        <v>75127</v>
      </c>
      <c r="F915">
        <v>0</v>
      </c>
      <c r="G915">
        <v>0</v>
      </c>
      <c r="H915" s="3">
        <v>41781</v>
      </c>
      <c r="I915">
        <v>92</v>
      </c>
      <c r="J915">
        <v>0</v>
      </c>
      <c r="K915" t="s">
        <v>39</v>
      </c>
      <c r="L915">
        <v>2</v>
      </c>
      <c r="M915">
        <f>2021-MasterData4[[#This Row],[Year_Birth]]</f>
        <v>69</v>
      </c>
      <c r="N915" s="10">
        <v>203</v>
      </c>
      <c r="O915" s="10">
        <v>305</v>
      </c>
      <c r="P915" s="10">
        <v>46</v>
      </c>
      <c r="Q915" s="10">
        <v>35</v>
      </c>
      <c r="R915" s="10">
        <v>17</v>
      </c>
      <c r="S915" s="24">
        <f>MasterData4[[#This Row],[Kidhome]]+MasterData4[[#This Row],[Teenhome]]</f>
        <v>0</v>
      </c>
      <c r="T915" s="53">
        <v>11</v>
      </c>
      <c r="U915" s="53">
        <v>5</v>
      </c>
      <c r="V915" s="10">
        <f>SUM(MasterData4[[#This Row],[MntWines]:[MntSweetProducts]])</f>
        <v>606</v>
      </c>
      <c r="W915">
        <v>2</v>
      </c>
    </row>
    <row r="916" spans="1:23" x14ac:dyDescent="0.3">
      <c r="A916">
        <v>4518</v>
      </c>
      <c r="B916">
        <v>1979</v>
      </c>
      <c r="C916" t="s">
        <v>28</v>
      </c>
      <c r="D916" t="s">
        <v>35</v>
      </c>
      <c r="E916" s="1">
        <v>85693</v>
      </c>
      <c r="F916">
        <v>0</v>
      </c>
      <c r="G916">
        <v>1</v>
      </c>
      <c r="H916" s="3">
        <v>41384</v>
      </c>
      <c r="I916">
        <v>59</v>
      </c>
      <c r="J916">
        <v>0</v>
      </c>
      <c r="K916" t="s">
        <v>32</v>
      </c>
      <c r="L916">
        <v>9</v>
      </c>
      <c r="M916">
        <f>2021-MasterData4[[#This Row],[Year_Birth]]</f>
        <v>42</v>
      </c>
      <c r="N916" s="10">
        <v>386</v>
      </c>
      <c r="O916" s="10">
        <v>183</v>
      </c>
      <c r="P916" s="10">
        <v>185</v>
      </c>
      <c r="Q916" s="10">
        <v>172</v>
      </c>
      <c r="R916" s="10">
        <v>132</v>
      </c>
      <c r="S916" s="24">
        <f>MasterData4[[#This Row],[Kidhome]]+MasterData4[[#This Row],[Teenhome]]</f>
        <v>1</v>
      </c>
      <c r="T916" s="53">
        <v>5</v>
      </c>
      <c r="U916" s="53">
        <v>11</v>
      </c>
      <c r="V916" s="10">
        <f>SUM(MasterData4[[#This Row],[MntWines]:[MntSweetProducts]])</f>
        <v>1058</v>
      </c>
      <c r="W916">
        <v>2</v>
      </c>
    </row>
    <row r="917" spans="1:23" x14ac:dyDescent="0.3">
      <c r="A917">
        <v>4530</v>
      </c>
      <c r="B917">
        <v>1948</v>
      </c>
      <c r="C917" t="s">
        <v>41</v>
      </c>
      <c r="D917" t="s">
        <v>42</v>
      </c>
      <c r="E917" s="1">
        <v>78427</v>
      </c>
      <c r="F917">
        <v>0</v>
      </c>
      <c r="G917">
        <v>0</v>
      </c>
      <c r="H917" s="3">
        <v>41206</v>
      </c>
      <c r="I917">
        <v>36</v>
      </c>
      <c r="J917">
        <v>0</v>
      </c>
      <c r="K917" t="s">
        <v>39</v>
      </c>
      <c r="L917">
        <v>3</v>
      </c>
      <c r="M917">
        <f>2021-MasterData4[[#This Row],[Year_Birth]]</f>
        <v>73</v>
      </c>
      <c r="N917" s="10">
        <v>972</v>
      </c>
      <c r="O917" s="10">
        <v>595</v>
      </c>
      <c r="P917" s="10">
        <v>180</v>
      </c>
      <c r="Q917" s="10">
        <v>19</v>
      </c>
      <c r="R917" s="10">
        <v>26</v>
      </c>
      <c r="S917" s="24">
        <f>MasterData4[[#This Row],[Kidhome]]+MasterData4[[#This Row],[Teenhome]]</f>
        <v>0</v>
      </c>
      <c r="T917" s="53">
        <v>7</v>
      </c>
      <c r="U917" s="53">
        <v>10</v>
      </c>
      <c r="V917" s="10">
        <f>SUM(MasterData4[[#This Row],[MntWines]:[MntSweetProducts]])</f>
        <v>1792</v>
      </c>
      <c r="W917">
        <v>4</v>
      </c>
    </row>
    <row r="918" spans="1:23" x14ac:dyDescent="0.3">
      <c r="A918">
        <v>4541</v>
      </c>
      <c r="B918">
        <v>1955</v>
      </c>
      <c r="C918" t="s">
        <v>28</v>
      </c>
      <c r="D918" t="s">
        <v>35</v>
      </c>
      <c r="E918" s="1">
        <v>38946</v>
      </c>
      <c r="F918">
        <v>0</v>
      </c>
      <c r="G918">
        <v>1</v>
      </c>
      <c r="H918" s="3">
        <v>41571</v>
      </c>
      <c r="I918">
        <v>84</v>
      </c>
      <c r="J918">
        <v>0</v>
      </c>
      <c r="K918" t="s">
        <v>32</v>
      </c>
      <c r="L918">
        <v>3</v>
      </c>
      <c r="M918">
        <f>2021-MasterData4[[#This Row],[Year_Birth]]</f>
        <v>66</v>
      </c>
      <c r="N918" s="10">
        <v>116</v>
      </c>
      <c r="O918" s="10">
        <v>82</v>
      </c>
      <c r="P918" s="10">
        <v>6</v>
      </c>
      <c r="Q918" s="10">
        <v>6</v>
      </c>
      <c r="R918" s="10">
        <v>6</v>
      </c>
      <c r="S918" s="24">
        <f>MasterData4[[#This Row],[Kidhome]]+MasterData4[[#This Row],[Teenhome]]</f>
        <v>1</v>
      </c>
      <c r="T918" s="53">
        <v>1</v>
      </c>
      <c r="U918" s="53">
        <v>6</v>
      </c>
      <c r="V918" s="10">
        <f>SUM(MasterData4[[#This Row],[MntWines]:[MntSweetProducts]])</f>
        <v>216</v>
      </c>
      <c r="W918">
        <v>2</v>
      </c>
    </row>
    <row r="919" spans="1:23" x14ac:dyDescent="0.3">
      <c r="A919">
        <v>4543</v>
      </c>
      <c r="B919">
        <v>1980</v>
      </c>
      <c r="C919" t="s">
        <v>28</v>
      </c>
      <c r="D919" t="s">
        <v>33</v>
      </c>
      <c r="E919" s="1">
        <v>82497</v>
      </c>
      <c r="F919">
        <v>0</v>
      </c>
      <c r="G919">
        <v>0</v>
      </c>
      <c r="H919" s="3">
        <v>41213</v>
      </c>
      <c r="I919">
        <v>32</v>
      </c>
      <c r="J919">
        <v>0</v>
      </c>
      <c r="K919" t="s">
        <v>43</v>
      </c>
      <c r="L919">
        <v>2</v>
      </c>
      <c r="M919">
        <f>2021-MasterData4[[#This Row],[Year_Birth]]</f>
        <v>41</v>
      </c>
      <c r="N919" s="10">
        <v>777</v>
      </c>
      <c r="O919" s="10">
        <v>573</v>
      </c>
      <c r="P919" s="10">
        <v>216</v>
      </c>
      <c r="Q919" s="10">
        <v>129</v>
      </c>
      <c r="R919" s="10">
        <v>21</v>
      </c>
      <c r="S919" s="24">
        <f>MasterData4[[#This Row],[Kidhome]]+MasterData4[[#This Row],[Teenhome]]</f>
        <v>0</v>
      </c>
      <c r="T919" s="53">
        <v>7</v>
      </c>
      <c r="U919" s="53">
        <v>9</v>
      </c>
      <c r="V919" s="10">
        <f>SUM(MasterData4[[#This Row],[MntWines]:[MntSweetProducts]])</f>
        <v>1716</v>
      </c>
      <c r="W919">
        <v>2</v>
      </c>
    </row>
    <row r="920" spans="1:23" x14ac:dyDescent="0.3">
      <c r="A920">
        <v>4547</v>
      </c>
      <c r="B920">
        <v>1960</v>
      </c>
      <c r="C920" t="s">
        <v>28</v>
      </c>
      <c r="D920" t="s">
        <v>35</v>
      </c>
      <c r="E920" s="1">
        <v>13672</v>
      </c>
      <c r="F920">
        <v>1</v>
      </c>
      <c r="G920">
        <v>1</v>
      </c>
      <c r="H920" s="3">
        <v>41381</v>
      </c>
      <c r="I920">
        <v>86</v>
      </c>
      <c r="J920">
        <v>0</v>
      </c>
      <c r="K920" t="s">
        <v>30</v>
      </c>
      <c r="L920">
        <v>1</v>
      </c>
      <c r="M920">
        <f>2021-MasterData4[[#This Row],[Year_Birth]]</f>
        <v>61</v>
      </c>
      <c r="N920" s="10">
        <v>6</v>
      </c>
      <c r="O920" s="10">
        <v>9</v>
      </c>
      <c r="P920" s="10">
        <v>2</v>
      </c>
      <c r="Q920" s="10">
        <v>2</v>
      </c>
      <c r="R920" s="10">
        <v>1</v>
      </c>
      <c r="S920" s="24">
        <f>MasterData4[[#This Row],[Kidhome]]+MasterData4[[#This Row],[Teenhome]]</f>
        <v>2</v>
      </c>
      <c r="T920" s="53">
        <v>0</v>
      </c>
      <c r="U920" s="53">
        <v>3</v>
      </c>
      <c r="V920" s="10">
        <f>SUM(MasterData4[[#This Row],[MntWines]:[MntSweetProducts]])</f>
        <v>20</v>
      </c>
      <c r="W920">
        <v>2</v>
      </c>
    </row>
    <row r="921" spans="1:23" x14ac:dyDescent="0.3">
      <c r="A921">
        <v>4548</v>
      </c>
      <c r="B921">
        <v>1981</v>
      </c>
      <c r="C921" t="s">
        <v>28</v>
      </c>
      <c r="D921" t="s">
        <v>31</v>
      </c>
      <c r="E921" s="1">
        <v>41967</v>
      </c>
      <c r="F921">
        <v>1</v>
      </c>
      <c r="G921">
        <v>1</v>
      </c>
      <c r="H921" s="3">
        <v>41601</v>
      </c>
      <c r="I921">
        <v>66</v>
      </c>
      <c r="J921">
        <v>0</v>
      </c>
      <c r="K921" t="s">
        <v>32</v>
      </c>
      <c r="L921">
        <v>1</v>
      </c>
      <c r="M921">
        <f>2021-MasterData4[[#This Row],[Year_Birth]]</f>
        <v>40</v>
      </c>
      <c r="N921" s="10">
        <v>23</v>
      </c>
      <c r="O921" s="10">
        <v>10</v>
      </c>
      <c r="P921" s="10">
        <v>0</v>
      </c>
      <c r="Q921" s="10">
        <v>4</v>
      </c>
      <c r="R921" s="10">
        <v>2</v>
      </c>
      <c r="S921" s="24">
        <f>MasterData4[[#This Row],[Kidhome]]+MasterData4[[#This Row],[Teenhome]]</f>
        <v>2</v>
      </c>
      <c r="T921" s="53">
        <v>0</v>
      </c>
      <c r="U921" s="53">
        <v>3</v>
      </c>
      <c r="V921" s="10">
        <f>SUM(MasterData4[[#This Row],[MntWines]:[MntSweetProducts]])</f>
        <v>39</v>
      </c>
      <c r="W921">
        <v>2</v>
      </c>
    </row>
    <row r="922" spans="1:23" x14ac:dyDescent="0.3">
      <c r="A922">
        <v>4550</v>
      </c>
      <c r="B922">
        <v>1966</v>
      </c>
      <c r="C922" t="s">
        <v>41</v>
      </c>
      <c r="D922" t="s">
        <v>35</v>
      </c>
      <c r="E922" s="1">
        <v>33564</v>
      </c>
      <c r="F922">
        <v>0</v>
      </c>
      <c r="G922">
        <v>1</v>
      </c>
      <c r="H922" s="3">
        <v>41814</v>
      </c>
      <c r="I922">
        <v>51</v>
      </c>
      <c r="J922">
        <v>0</v>
      </c>
      <c r="K922" t="s">
        <v>30</v>
      </c>
      <c r="L922">
        <v>1</v>
      </c>
      <c r="M922">
        <f>2021-MasterData4[[#This Row],[Year_Birth]]</f>
        <v>55</v>
      </c>
      <c r="N922" s="10">
        <v>61</v>
      </c>
      <c r="O922" s="10">
        <v>3</v>
      </c>
      <c r="P922" s="10">
        <v>0</v>
      </c>
      <c r="Q922" s="10">
        <v>0</v>
      </c>
      <c r="R922" s="10">
        <v>0</v>
      </c>
      <c r="S922" s="24">
        <f>MasterData4[[#This Row],[Kidhome]]+MasterData4[[#This Row],[Teenhome]]</f>
        <v>1</v>
      </c>
      <c r="T922" s="53">
        <v>1</v>
      </c>
      <c r="U922" s="53">
        <v>3</v>
      </c>
      <c r="V922" s="10">
        <f>SUM(MasterData4[[#This Row],[MntWines]:[MntSweetProducts]])</f>
        <v>64</v>
      </c>
      <c r="W922">
        <v>4</v>
      </c>
    </row>
    <row r="923" spans="1:23" x14ac:dyDescent="0.3">
      <c r="A923">
        <v>4552</v>
      </c>
      <c r="B923">
        <v>1991</v>
      </c>
      <c r="C923" t="s">
        <v>28</v>
      </c>
      <c r="D923" t="s">
        <v>33</v>
      </c>
      <c r="E923" s="1">
        <v>51373</v>
      </c>
      <c r="F923">
        <v>0</v>
      </c>
      <c r="G923">
        <v>0</v>
      </c>
      <c r="H923" s="3">
        <v>41447</v>
      </c>
      <c r="I923">
        <v>37</v>
      </c>
      <c r="J923">
        <v>0</v>
      </c>
      <c r="K923" t="s">
        <v>30</v>
      </c>
      <c r="L923">
        <v>3</v>
      </c>
      <c r="M923">
        <f>2021-MasterData4[[#This Row],[Year_Birth]]</f>
        <v>30</v>
      </c>
      <c r="N923" s="10">
        <v>83</v>
      </c>
      <c r="O923" s="10">
        <v>101</v>
      </c>
      <c r="P923" s="10">
        <v>64</v>
      </c>
      <c r="Q923" s="10">
        <v>2</v>
      </c>
      <c r="R923" s="10">
        <v>26</v>
      </c>
      <c r="S923" s="24">
        <f>MasterData4[[#This Row],[Kidhome]]+MasterData4[[#This Row],[Teenhome]]</f>
        <v>0</v>
      </c>
      <c r="T923" s="53">
        <v>5</v>
      </c>
      <c r="U923" s="53">
        <v>3</v>
      </c>
      <c r="V923" s="10">
        <f>SUM(MasterData4[[#This Row],[MntWines]:[MntSweetProducts]])</f>
        <v>276</v>
      </c>
      <c r="W923">
        <v>2</v>
      </c>
    </row>
    <row r="924" spans="1:23" x14ac:dyDescent="0.3">
      <c r="A924">
        <v>4554</v>
      </c>
      <c r="B924">
        <v>1965</v>
      </c>
      <c r="C924" t="s">
        <v>28</v>
      </c>
      <c r="D924" t="s">
        <v>35</v>
      </c>
      <c r="E924" s="1">
        <v>47009</v>
      </c>
      <c r="F924">
        <v>0</v>
      </c>
      <c r="G924">
        <v>1</v>
      </c>
      <c r="H924" s="3">
        <v>41548</v>
      </c>
      <c r="I924">
        <v>89</v>
      </c>
      <c r="J924">
        <v>0</v>
      </c>
      <c r="K924" t="s">
        <v>30</v>
      </c>
      <c r="L924">
        <v>3</v>
      </c>
      <c r="M924">
        <f>2021-MasterData4[[#This Row],[Year_Birth]]</f>
        <v>56</v>
      </c>
      <c r="N924" s="10">
        <v>171</v>
      </c>
      <c r="O924" s="10">
        <v>73</v>
      </c>
      <c r="P924" s="10">
        <v>59</v>
      </c>
      <c r="Q924" s="10">
        <v>45</v>
      </c>
      <c r="R924" s="10">
        <v>10</v>
      </c>
      <c r="S924" s="24">
        <f>MasterData4[[#This Row],[Kidhome]]+MasterData4[[#This Row],[Teenhome]]</f>
        <v>1</v>
      </c>
      <c r="T924" s="53">
        <v>2</v>
      </c>
      <c r="U924" s="53">
        <v>8</v>
      </c>
      <c r="V924" s="10">
        <f>SUM(MasterData4[[#This Row],[MntWines]:[MntSweetProducts]])</f>
        <v>358</v>
      </c>
      <c r="W924">
        <v>2</v>
      </c>
    </row>
    <row r="925" spans="1:23" x14ac:dyDescent="0.3">
      <c r="A925">
        <v>4557</v>
      </c>
      <c r="B925">
        <v>1970</v>
      </c>
      <c r="C925" t="s">
        <v>28</v>
      </c>
      <c r="D925" t="s">
        <v>35</v>
      </c>
      <c r="E925" s="1">
        <v>22070</v>
      </c>
      <c r="F925">
        <v>1</v>
      </c>
      <c r="G925">
        <v>0</v>
      </c>
      <c r="H925" s="3">
        <v>41551</v>
      </c>
      <c r="I925">
        <v>11</v>
      </c>
      <c r="J925">
        <v>0</v>
      </c>
      <c r="K925" t="s">
        <v>43</v>
      </c>
      <c r="L925">
        <v>2</v>
      </c>
      <c r="M925">
        <f>2021-MasterData4[[#This Row],[Year_Birth]]</f>
        <v>51</v>
      </c>
      <c r="N925" s="10">
        <v>10</v>
      </c>
      <c r="O925" s="10">
        <v>19</v>
      </c>
      <c r="P925" s="10">
        <v>8</v>
      </c>
      <c r="Q925" s="10">
        <v>7</v>
      </c>
      <c r="R925" s="10">
        <v>2</v>
      </c>
      <c r="S925" s="24">
        <f>MasterData4[[#This Row],[Kidhome]]+MasterData4[[#This Row],[Teenhome]]</f>
        <v>1</v>
      </c>
      <c r="T925" s="53">
        <v>2</v>
      </c>
      <c r="U925" s="53">
        <v>2</v>
      </c>
      <c r="V925" s="10">
        <f>SUM(MasterData4[[#This Row],[MntWines]:[MntSweetProducts]])</f>
        <v>46</v>
      </c>
      <c r="W925">
        <v>2</v>
      </c>
    </row>
    <row r="926" spans="1:23" x14ac:dyDescent="0.3">
      <c r="A926">
        <v>4580</v>
      </c>
      <c r="B926">
        <v>1969</v>
      </c>
      <c r="C926" t="s">
        <v>28</v>
      </c>
      <c r="D926" t="s">
        <v>33</v>
      </c>
      <c r="E926" s="1">
        <v>75759</v>
      </c>
      <c r="F926">
        <v>0</v>
      </c>
      <c r="G926">
        <v>0</v>
      </c>
      <c r="H926" s="3">
        <v>41572</v>
      </c>
      <c r="I926">
        <v>46</v>
      </c>
      <c r="J926">
        <v>0</v>
      </c>
      <c r="K926" t="s">
        <v>43</v>
      </c>
      <c r="L926">
        <v>9</v>
      </c>
      <c r="M926">
        <f>2021-MasterData4[[#This Row],[Year_Birth]]</f>
        <v>52</v>
      </c>
      <c r="N926" s="10">
        <v>1394</v>
      </c>
      <c r="O926" s="10">
        <v>708</v>
      </c>
      <c r="P926" s="10">
        <v>89</v>
      </c>
      <c r="Q926" s="10">
        <v>22</v>
      </c>
      <c r="R926" s="10">
        <v>91</v>
      </c>
      <c r="S926" s="24">
        <f>MasterData4[[#This Row],[Kidhome]]+MasterData4[[#This Row],[Teenhome]]</f>
        <v>0</v>
      </c>
      <c r="T926" s="53">
        <v>7</v>
      </c>
      <c r="U926" s="53">
        <v>9</v>
      </c>
      <c r="V926" s="10">
        <f>SUM(MasterData4[[#This Row],[MntWines]:[MntSweetProducts]])</f>
        <v>2304</v>
      </c>
      <c r="W926">
        <v>2</v>
      </c>
    </row>
    <row r="927" spans="1:23" x14ac:dyDescent="0.3">
      <c r="A927">
        <v>4587</v>
      </c>
      <c r="B927">
        <v>1944</v>
      </c>
      <c r="C927" t="s">
        <v>41</v>
      </c>
      <c r="D927" t="s">
        <v>42</v>
      </c>
      <c r="E927" s="1">
        <v>45006</v>
      </c>
      <c r="F927">
        <v>0</v>
      </c>
      <c r="G927">
        <v>0</v>
      </c>
      <c r="H927" s="3">
        <v>41473</v>
      </c>
      <c r="I927">
        <v>90</v>
      </c>
      <c r="J927">
        <v>0</v>
      </c>
      <c r="K927" t="s">
        <v>30</v>
      </c>
      <c r="L927">
        <v>3</v>
      </c>
      <c r="M927">
        <f>2021-MasterData4[[#This Row],[Year_Birth]]</f>
        <v>77</v>
      </c>
      <c r="N927" s="10">
        <v>162</v>
      </c>
      <c r="O927" s="10">
        <v>53</v>
      </c>
      <c r="P927" s="10">
        <v>16</v>
      </c>
      <c r="Q927" s="10">
        <v>25</v>
      </c>
      <c r="R927" s="10">
        <v>0</v>
      </c>
      <c r="S927" s="24">
        <f>MasterData4[[#This Row],[Kidhome]]+MasterData4[[#This Row],[Teenhome]]</f>
        <v>0</v>
      </c>
      <c r="T927" s="53">
        <v>1</v>
      </c>
      <c r="U927" s="53">
        <v>7</v>
      </c>
      <c r="V927" s="10">
        <f>SUM(MasterData4[[#This Row],[MntWines]:[MntSweetProducts]])</f>
        <v>256</v>
      </c>
      <c r="W927">
        <v>4</v>
      </c>
    </row>
    <row r="928" spans="1:23" x14ac:dyDescent="0.3">
      <c r="A928">
        <v>4597</v>
      </c>
      <c r="B928">
        <v>1970</v>
      </c>
      <c r="C928" t="s">
        <v>37</v>
      </c>
      <c r="D928" t="s">
        <v>35</v>
      </c>
      <c r="E928" s="1">
        <v>82072</v>
      </c>
      <c r="F928">
        <v>0</v>
      </c>
      <c r="G928">
        <v>0</v>
      </c>
      <c r="H928" s="3">
        <v>41457</v>
      </c>
      <c r="I928">
        <v>67</v>
      </c>
      <c r="J928">
        <v>0</v>
      </c>
      <c r="K928" t="s">
        <v>43</v>
      </c>
      <c r="L928">
        <v>3</v>
      </c>
      <c r="M928">
        <f>2021-MasterData4[[#This Row],[Year_Birth]]</f>
        <v>51</v>
      </c>
      <c r="N928" s="10">
        <v>889</v>
      </c>
      <c r="O928" s="10">
        <v>685</v>
      </c>
      <c r="P928" s="10">
        <v>168</v>
      </c>
      <c r="Q928" s="10">
        <v>55</v>
      </c>
      <c r="R928" s="10">
        <v>92</v>
      </c>
      <c r="S928" s="24">
        <f>MasterData4[[#This Row],[Kidhome]]+MasterData4[[#This Row],[Teenhome]]</f>
        <v>0</v>
      </c>
      <c r="T928" s="53">
        <v>2</v>
      </c>
      <c r="U928" s="53">
        <v>13</v>
      </c>
      <c r="V928" s="10">
        <f>SUM(MasterData4[[#This Row],[MntWines]:[MntSweetProducts]])</f>
        <v>1889</v>
      </c>
      <c r="W928">
        <v>5</v>
      </c>
    </row>
    <row r="929" spans="1:23" x14ac:dyDescent="0.3">
      <c r="A929">
        <v>4599</v>
      </c>
      <c r="B929">
        <v>1976</v>
      </c>
      <c r="C929" t="s">
        <v>41</v>
      </c>
      <c r="D929" t="s">
        <v>33</v>
      </c>
      <c r="E929" s="1">
        <v>49681</v>
      </c>
      <c r="F929">
        <v>0</v>
      </c>
      <c r="G929">
        <v>2</v>
      </c>
      <c r="H929" s="3">
        <v>41582</v>
      </c>
      <c r="I929">
        <v>66</v>
      </c>
      <c r="J929">
        <v>0</v>
      </c>
      <c r="K929" t="s">
        <v>32</v>
      </c>
      <c r="L929">
        <v>7</v>
      </c>
      <c r="M929">
        <f>2021-MasterData4[[#This Row],[Year_Birth]]</f>
        <v>45</v>
      </c>
      <c r="N929" s="10">
        <v>411</v>
      </c>
      <c r="O929" s="10">
        <v>26</v>
      </c>
      <c r="P929" s="10">
        <v>0</v>
      </c>
      <c r="Q929" s="10">
        <v>0</v>
      </c>
      <c r="R929" s="10">
        <v>0</v>
      </c>
      <c r="S929" s="24">
        <f>MasterData4[[#This Row],[Kidhome]]+MasterData4[[#This Row],[Teenhome]]</f>
        <v>2</v>
      </c>
      <c r="T929" s="53">
        <v>1</v>
      </c>
      <c r="U929" s="53">
        <v>7</v>
      </c>
      <c r="V929" s="10">
        <f>SUM(MasterData4[[#This Row],[MntWines]:[MntSweetProducts]])</f>
        <v>437</v>
      </c>
      <c r="W929">
        <v>4</v>
      </c>
    </row>
    <row r="930" spans="1:23" x14ac:dyDescent="0.3">
      <c r="A930">
        <v>4603</v>
      </c>
      <c r="B930">
        <v>1960</v>
      </c>
      <c r="C930" t="s">
        <v>37</v>
      </c>
      <c r="D930" t="s">
        <v>33</v>
      </c>
      <c r="E930" s="1">
        <v>65695</v>
      </c>
      <c r="F930">
        <v>0</v>
      </c>
      <c r="G930">
        <v>1</v>
      </c>
      <c r="H930" s="3">
        <v>41670</v>
      </c>
      <c r="I930">
        <v>50</v>
      </c>
      <c r="J930">
        <v>0</v>
      </c>
      <c r="K930" t="s">
        <v>30</v>
      </c>
      <c r="L930">
        <v>5</v>
      </c>
      <c r="M930">
        <f>2021-MasterData4[[#This Row],[Year_Birth]]</f>
        <v>61</v>
      </c>
      <c r="N930" s="10">
        <v>371</v>
      </c>
      <c r="O930" s="10">
        <v>189</v>
      </c>
      <c r="P930" s="10">
        <v>0</v>
      </c>
      <c r="Q930" s="10">
        <v>32</v>
      </c>
      <c r="R930" s="10">
        <v>58</v>
      </c>
      <c r="S930" s="24">
        <f>MasterData4[[#This Row],[Kidhome]]+MasterData4[[#This Row],[Teenhome]]</f>
        <v>1</v>
      </c>
      <c r="T930" s="53">
        <v>4</v>
      </c>
      <c r="U930" s="53">
        <v>10</v>
      </c>
      <c r="V930" s="10">
        <f>SUM(MasterData4[[#This Row],[MntWines]:[MntSweetProducts]])</f>
        <v>650</v>
      </c>
      <c r="W930">
        <v>5</v>
      </c>
    </row>
    <row r="931" spans="1:23" x14ac:dyDescent="0.3">
      <c r="A931">
        <v>4607</v>
      </c>
      <c r="B931">
        <v>1959</v>
      </c>
      <c r="C931" t="s">
        <v>28</v>
      </c>
      <c r="D931" t="s">
        <v>35</v>
      </c>
      <c r="E931" s="1">
        <v>71367</v>
      </c>
      <c r="F931">
        <v>0</v>
      </c>
      <c r="G931">
        <v>0</v>
      </c>
      <c r="H931" s="3">
        <v>41509</v>
      </c>
      <c r="I931">
        <v>24</v>
      </c>
      <c r="J931">
        <v>0</v>
      </c>
      <c r="K931" t="s">
        <v>30</v>
      </c>
      <c r="L931">
        <v>4</v>
      </c>
      <c r="M931">
        <f>2021-MasterData4[[#This Row],[Year_Birth]]</f>
        <v>62</v>
      </c>
      <c r="N931" s="10">
        <v>227</v>
      </c>
      <c r="O931" s="10">
        <v>389</v>
      </c>
      <c r="P931" s="10">
        <v>42</v>
      </c>
      <c r="Q931" s="10">
        <v>23</v>
      </c>
      <c r="R931" s="10">
        <v>21</v>
      </c>
      <c r="S931" s="24">
        <f>MasterData4[[#This Row],[Kidhome]]+MasterData4[[#This Row],[Teenhome]]</f>
        <v>0</v>
      </c>
      <c r="T931" s="53">
        <v>5</v>
      </c>
      <c r="U931" s="53">
        <v>7</v>
      </c>
      <c r="V931" s="10">
        <f>SUM(MasterData4[[#This Row],[MntWines]:[MntSweetProducts]])</f>
        <v>702</v>
      </c>
      <c r="W931">
        <v>2</v>
      </c>
    </row>
    <row r="932" spans="1:23" x14ac:dyDescent="0.3">
      <c r="A932">
        <v>4608</v>
      </c>
      <c r="B932">
        <v>1987</v>
      </c>
      <c r="C932" t="s">
        <v>28</v>
      </c>
      <c r="D932" t="s">
        <v>29</v>
      </c>
      <c r="E932" s="1">
        <v>81361</v>
      </c>
      <c r="F932">
        <v>0</v>
      </c>
      <c r="G932">
        <v>0</v>
      </c>
      <c r="H932" s="3">
        <v>41695</v>
      </c>
      <c r="I932">
        <v>18</v>
      </c>
      <c r="J932">
        <v>0</v>
      </c>
      <c r="K932" t="s">
        <v>43</v>
      </c>
      <c r="L932">
        <v>3</v>
      </c>
      <c r="M932">
        <f>2021-MasterData4[[#This Row],[Year_Birth]]</f>
        <v>34</v>
      </c>
      <c r="N932" s="10">
        <v>163</v>
      </c>
      <c r="O932" s="10">
        <v>424</v>
      </c>
      <c r="P932" s="10">
        <v>27</v>
      </c>
      <c r="Q932" s="10">
        <v>23</v>
      </c>
      <c r="R932" s="10">
        <v>65</v>
      </c>
      <c r="S932" s="24">
        <f>MasterData4[[#This Row],[Kidhome]]+MasterData4[[#This Row],[Teenhome]]</f>
        <v>0</v>
      </c>
      <c r="T932" s="53">
        <v>10</v>
      </c>
      <c r="U932" s="53">
        <v>13</v>
      </c>
      <c r="V932" s="10">
        <f>SUM(MasterData4[[#This Row],[MntWines]:[MntSweetProducts]])</f>
        <v>702</v>
      </c>
      <c r="W932">
        <v>2</v>
      </c>
    </row>
    <row r="933" spans="1:23" x14ac:dyDescent="0.3">
      <c r="A933">
        <v>4609</v>
      </c>
      <c r="B933">
        <v>1966</v>
      </c>
      <c r="C933" t="s">
        <v>37</v>
      </c>
      <c r="D933" t="s">
        <v>33</v>
      </c>
      <c r="E933" s="1">
        <v>57705</v>
      </c>
      <c r="F933">
        <v>0</v>
      </c>
      <c r="G933">
        <v>1</v>
      </c>
      <c r="H933" s="3">
        <v>41650</v>
      </c>
      <c r="I933">
        <v>14</v>
      </c>
      <c r="J933">
        <v>0</v>
      </c>
      <c r="K933" t="s">
        <v>30</v>
      </c>
      <c r="L933">
        <v>8</v>
      </c>
      <c r="M933">
        <f>2021-MasterData4[[#This Row],[Year_Birth]]</f>
        <v>55</v>
      </c>
      <c r="N933" s="10">
        <v>383</v>
      </c>
      <c r="O933" s="10">
        <v>53</v>
      </c>
      <c r="P933" s="10">
        <v>6</v>
      </c>
      <c r="Q933" s="10">
        <v>0</v>
      </c>
      <c r="R933" s="10">
        <v>4</v>
      </c>
      <c r="S933" s="24">
        <f>MasterData4[[#This Row],[Kidhome]]+MasterData4[[#This Row],[Teenhome]]</f>
        <v>1</v>
      </c>
      <c r="T933" s="53">
        <v>1</v>
      </c>
      <c r="U933" s="53">
        <v>6</v>
      </c>
      <c r="V933" s="10">
        <f>SUM(MasterData4[[#This Row],[MntWines]:[MntSweetProducts]])</f>
        <v>446</v>
      </c>
      <c r="W933">
        <v>5</v>
      </c>
    </row>
    <row r="934" spans="1:23" x14ac:dyDescent="0.3">
      <c r="A934">
        <v>4611</v>
      </c>
      <c r="B934">
        <v>1970</v>
      </c>
      <c r="C934" t="s">
        <v>28</v>
      </c>
      <c r="D934" t="s">
        <v>35</v>
      </c>
      <c r="E934" s="1">
        <v>105471</v>
      </c>
      <c r="F934">
        <v>0</v>
      </c>
      <c r="G934">
        <v>0</v>
      </c>
      <c r="H934" s="3">
        <v>41295</v>
      </c>
      <c r="I934">
        <v>36</v>
      </c>
      <c r="J934">
        <v>0</v>
      </c>
      <c r="K934" t="s">
        <v>30</v>
      </c>
      <c r="L934">
        <v>9</v>
      </c>
      <c r="M934">
        <f>2021-MasterData4[[#This Row],[Year_Birth]]</f>
        <v>51</v>
      </c>
      <c r="N934" s="10">
        <v>1009</v>
      </c>
      <c r="O934" s="10">
        <v>104</v>
      </c>
      <c r="P934" s="10">
        <v>202</v>
      </c>
      <c r="Q934" s="10">
        <v>181</v>
      </c>
      <c r="R934" s="10">
        <v>21</v>
      </c>
      <c r="S934" s="24">
        <f>MasterData4[[#This Row],[Kidhome]]+MasterData4[[#This Row],[Teenhome]]</f>
        <v>0</v>
      </c>
      <c r="T934" s="53">
        <v>8</v>
      </c>
      <c r="U934" s="53">
        <v>13</v>
      </c>
      <c r="V934" s="10">
        <f>SUM(MasterData4[[#This Row],[MntWines]:[MntSweetProducts]])</f>
        <v>1517</v>
      </c>
      <c r="W934">
        <v>2</v>
      </c>
    </row>
    <row r="935" spans="1:23" x14ac:dyDescent="0.3">
      <c r="A935">
        <v>4619</v>
      </c>
      <c r="B935">
        <v>1945</v>
      </c>
      <c r="C935" t="s">
        <v>37</v>
      </c>
      <c r="D935" t="s">
        <v>31</v>
      </c>
      <c r="E935" s="1">
        <v>113734</v>
      </c>
      <c r="F935">
        <v>0</v>
      </c>
      <c r="G935">
        <v>0</v>
      </c>
      <c r="H935" s="3">
        <v>41787</v>
      </c>
      <c r="I935">
        <v>9</v>
      </c>
      <c r="J935">
        <v>0</v>
      </c>
      <c r="K935" t="s">
        <v>30</v>
      </c>
      <c r="L935">
        <v>27</v>
      </c>
      <c r="M935">
        <f>2021-MasterData4[[#This Row],[Year_Birth]]</f>
        <v>76</v>
      </c>
      <c r="N935" s="10">
        <v>6</v>
      </c>
      <c r="O935" s="10">
        <v>3</v>
      </c>
      <c r="P935" s="10">
        <v>1</v>
      </c>
      <c r="Q935" s="10">
        <v>2</v>
      </c>
      <c r="R935" s="10">
        <v>262</v>
      </c>
      <c r="S935" s="24">
        <f>MasterData4[[#This Row],[Kidhome]]+MasterData4[[#This Row],[Teenhome]]</f>
        <v>0</v>
      </c>
      <c r="T935" s="53">
        <v>0</v>
      </c>
      <c r="U935" s="53">
        <v>0</v>
      </c>
      <c r="V935" s="10">
        <f>SUM(MasterData4[[#This Row],[MntWines]:[MntSweetProducts]])</f>
        <v>274</v>
      </c>
      <c r="W935">
        <v>5</v>
      </c>
    </row>
    <row r="936" spans="1:23" x14ac:dyDescent="0.3">
      <c r="A936">
        <v>4637</v>
      </c>
      <c r="B936">
        <v>1954</v>
      </c>
      <c r="C936" t="s">
        <v>37</v>
      </c>
      <c r="D936" t="s">
        <v>31</v>
      </c>
      <c r="E936" s="1">
        <v>74637</v>
      </c>
      <c r="F936">
        <v>0</v>
      </c>
      <c r="G936">
        <v>0</v>
      </c>
      <c r="H936" s="3">
        <v>41412</v>
      </c>
      <c r="I936">
        <v>73</v>
      </c>
      <c r="J936">
        <v>0</v>
      </c>
      <c r="K936" t="s">
        <v>43</v>
      </c>
      <c r="L936">
        <v>6</v>
      </c>
      <c r="M936">
        <f>2021-MasterData4[[#This Row],[Year_Birth]]</f>
        <v>67</v>
      </c>
      <c r="N936" s="10">
        <v>960</v>
      </c>
      <c r="O936" s="10">
        <v>464</v>
      </c>
      <c r="P936" s="10">
        <v>146</v>
      </c>
      <c r="Q936" s="10">
        <v>64</v>
      </c>
      <c r="R936" s="10">
        <v>0</v>
      </c>
      <c r="S936" s="24">
        <f>MasterData4[[#This Row],[Kidhome]]+MasterData4[[#This Row],[Teenhome]]</f>
        <v>0</v>
      </c>
      <c r="T936" s="53">
        <v>9</v>
      </c>
      <c r="U936" s="53">
        <v>9</v>
      </c>
      <c r="V936" s="10">
        <f>SUM(MasterData4[[#This Row],[MntWines]:[MntSweetProducts]])</f>
        <v>1634</v>
      </c>
      <c r="W936">
        <v>5</v>
      </c>
    </row>
    <row r="937" spans="1:23" x14ac:dyDescent="0.3">
      <c r="A937">
        <v>4640</v>
      </c>
      <c r="B937">
        <v>1967</v>
      </c>
      <c r="C937" t="s">
        <v>28</v>
      </c>
      <c r="D937" t="s">
        <v>29</v>
      </c>
      <c r="E937" s="1">
        <v>70647</v>
      </c>
      <c r="F937">
        <v>0</v>
      </c>
      <c r="G937">
        <v>1</v>
      </c>
      <c r="H937" s="3">
        <v>41173</v>
      </c>
      <c r="I937">
        <v>65</v>
      </c>
      <c r="J937">
        <v>0</v>
      </c>
      <c r="K937" t="s">
        <v>43</v>
      </c>
      <c r="L937">
        <v>4</v>
      </c>
      <c r="M937">
        <f>2021-MasterData4[[#This Row],[Year_Birth]]</f>
        <v>54</v>
      </c>
      <c r="N937" s="10">
        <v>561</v>
      </c>
      <c r="O937" s="10">
        <v>171</v>
      </c>
      <c r="P937" s="10">
        <v>25</v>
      </c>
      <c r="Q937" s="10">
        <v>85</v>
      </c>
      <c r="R937" s="10">
        <v>123</v>
      </c>
      <c r="S937" s="24">
        <f>MasterData4[[#This Row],[Kidhome]]+MasterData4[[#This Row],[Teenhome]]</f>
        <v>1</v>
      </c>
      <c r="T937" s="53">
        <v>7</v>
      </c>
      <c r="U937" s="53">
        <v>13</v>
      </c>
      <c r="V937" s="10">
        <f>SUM(MasterData4[[#This Row],[MntWines]:[MntSweetProducts]])</f>
        <v>965</v>
      </c>
      <c r="W937">
        <v>2</v>
      </c>
    </row>
    <row r="938" spans="1:23" x14ac:dyDescent="0.3">
      <c r="A938">
        <v>4643</v>
      </c>
      <c r="B938">
        <v>1973</v>
      </c>
      <c r="C938" t="s">
        <v>28</v>
      </c>
      <c r="D938" t="s">
        <v>33</v>
      </c>
      <c r="E938" s="1">
        <v>27803</v>
      </c>
      <c r="F938">
        <v>1</v>
      </c>
      <c r="G938">
        <v>0</v>
      </c>
      <c r="H938" s="3">
        <v>41147</v>
      </c>
      <c r="I938">
        <v>40</v>
      </c>
      <c r="J938">
        <v>0</v>
      </c>
      <c r="K938" t="s">
        <v>36</v>
      </c>
      <c r="L938">
        <v>3</v>
      </c>
      <c r="M938">
        <f>2021-MasterData4[[#This Row],[Year_Birth]]</f>
        <v>48</v>
      </c>
      <c r="N938" s="10">
        <v>8</v>
      </c>
      <c r="O938" s="10">
        <v>46</v>
      </c>
      <c r="P938" s="10">
        <v>38</v>
      </c>
      <c r="Q938" s="10">
        <v>26</v>
      </c>
      <c r="R938" s="10">
        <v>9</v>
      </c>
      <c r="S938" s="24">
        <f>MasterData4[[#This Row],[Kidhome]]+MasterData4[[#This Row],[Teenhome]]</f>
        <v>1</v>
      </c>
      <c r="T938" s="53">
        <v>0</v>
      </c>
      <c r="U938" s="53">
        <v>4</v>
      </c>
      <c r="V938" s="10">
        <f>SUM(MasterData4[[#This Row],[MntWines]:[MntSweetProducts]])</f>
        <v>127</v>
      </c>
      <c r="W938">
        <v>2</v>
      </c>
    </row>
    <row r="939" spans="1:23" x14ac:dyDescent="0.3">
      <c r="A939">
        <v>4646</v>
      </c>
      <c r="B939">
        <v>1951</v>
      </c>
      <c r="C939" t="s">
        <v>38</v>
      </c>
      <c r="D939" t="s">
        <v>33</v>
      </c>
      <c r="E939" s="1">
        <v>78497</v>
      </c>
      <c r="F939">
        <v>0</v>
      </c>
      <c r="G939">
        <v>0</v>
      </c>
      <c r="H939" s="3">
        <v>41609</v>
      </c>
      <c r="I939">
        <v>44</v>
      </c>
      <c r="J939">
        <v>0</v>
      </c>
      <c r="K939" t="s">
        <v>32</v>
      </c>
      <c r="L939">
        <v>5</v>
      </c>
      <c r="M939">
        <f>2021-MasterData4[[#This Row],[Year_Birth]]</f>
        <v>70</v>
      </c>
      <c r="N939" s="10">
        <v>207</v>
      </c>
      <c r="O939" s="10">
        <v>447</v>
      </c>
      <c r="P939" s="10">
        <v>75</v>
      </c>
      <c r="Q939" s="10">
        <v>26</v>
      </c>
      <c r="R939" s="10">
        <v>0</v>
      </c>
      <c r="S939" s="24">
        <f>MasterData4[[#This Row],[Kidhome]]+MasterData4[[#This Row],[Teenhome]]</f>
        <v>0</v>
      </c>
      <c r="T939" s="53">
        <v>7</v>
      </c>
      <c r="U939" s="53">
        <v>12</v>
      </c>
      <c r="V939" s="10">
        <f>SUM(MasterData4[[#This Row],[MntWines]:[MntSweetProducts]])</f>
        <v>755</v>
      </c>
      <c r="W939">
        <v>3</v>
      </c>
    </row>
    <row r="940" spans="1:23" x14ac:dyDescent="0.3">
      <c r="A940">
        <v>4653</v>
      </c>
      <c r="B940">
        <v>1978</v>
      </c>
      <c r="C940" t="s">
        <v>28</v>
      </c>
      <c r="D940" t="s">
        <v>35</v>
      </c>
      <c r="E940" s="1">
        <v>42011</v>
      </c>
      <c r="F940">
        <v>1</v>
      </c>
      <c r="G940">
        <v>0</v>
      </c>
      <c r="H940" s="3">
        <v>41359</v>
      </c>
      <c r="I940">
        <v>46</v>
      </c>
      <c r="J940">
        <v>0</v>
      </c>
      <c r="K940" t="s">
        <v>43</v>
      </c>
      <c r="L940">
        <v>3</v>
      </c>
      <c r="M940">
        <f>2021-MasterData4[[#This Row],[Year_Birth]]</f>
        <v>43</v>
      </c>
      <c r="N940" s="10">
        <v>131</v>
      </c>
      <c r="O940" s="10">
        <v>16</v>
      </c>
      <c r="P940" s="10">
        <v>2</v>
      </c>
      <c r="Q940" s="10">
        <v>0</v>
      </c>
      <c r="R940" s="10">
        <v>1</v>
      </c>
      <c r="S940" s="24">
        <f>MasterData4[[#This Row],[Kidhome]]+MasterData4[[#This Row],[Teenhome]]</f>
        <v>1</v>
      </c>
      <c r="T940" s="53">
        <v>1</v>
      </c>
      <c r="U940" s="53">
        <v>4</v>
      </c>
      <c r="V940" s="10">
        <f>SUM(MasterData4[[#This Row],[MntWines]:[MntSweetProducts]])</f>
        <v>150</v>
      </c>
      <c r="W940">
        <v>2</v>
      </c>
    </row>
    <row r="941" spans="1:23" x14ac:dyDescent="0.3">
      <c r="A941">
        <v>4654</v>
      </c>
      <c r="B941">
        <v>1992</v>
      </c>
      <c r="C941" t="s">
        <v>28</v>
      </c>
      <c r="D941" t="s">
        <v>35</v>
      </c>
      <c r="E941" s="1">
        <v>75114</v>
      </c>
      <c r="F941">
        <v>0</v>
      </c>
      <c r="G941">
        <v>0</v>
      </c>
      <c r="H941" s="3">
        <v>41585</v>
      </c>
      <c r="I941">
        <v>40</v>
      </c>
      <c r="J941">
        <v>0</v>
      </c>
      <c r="K941" t="s">
        <v>43</v>
      </c>
      <c r="L941">
        <v>3</v>
      </c>
      <c r="M941">
        <f>2021-MasterData4[[#This Row],[Year_Birth]]</f>
        <v>29</v>
      </c>
      <c r="N941" s="10">
        <v>571</v>
      </c>
      <c r="O941" s="10">
        <v>523</v>
      </c>
      <c r="P941" s="10">
        <v>63</v>
      </c>
      <c r="Q941" s="10">
        <v>12</v>
      </c>
      <c r="R941" s="10">
        <v>60</v>
      </c>
      <c r="S941" s="24">
        <f>MasterData4[[#This Row],[Kidhome]]+MasterData4[[#This Row],[Teenhome]]</f>
        <v>0</v>
      </c>
      <c r="T941" s="53">
        <v>10</v>
      </c>
      <c r="U941" s="53">
        <v>5</v>
      </c>
      <c r="V941" s="10">
        <f>SUM(MasterData4[[#This Row],[MntWines]:[MntSweetProducts]])</f>
        <v>1229</v>
      </c>
      <c r="W941">
        <v>2</v>
      </c>
    </row>
    <row r="942" spans="1:23" x14ac:dyDescent="0.3">
      <c r="A942">
        <v>4656</v>
      </c>
      <c r="B942">
        <v>1990</v>
      </c>
      <c r="C942" t="s">
        <v>38</v>
      </c>
      <c r="D942" t="s">
        <v>31</v>
      </c>
      <c r="E942" s="1">
        <v>51250</v>
      </c>
      <c r="F942">
        <v>1</v>
      </c>
      <c r="G942">
        <v>0</v>
      </c>
      <c r="H942" s="3">
        <v>41363</v>
      </c>
      <c r="I942">
        <v>28</v>
      </c>
      <c r="J942">
        <v>0</v>
      </c>
      <c r="K942" t="s">
        <v>43</v>
      </c>
      <c r="L942">
        <v>10</v>
      </c>
      <c r="M942">
        <f>2021-MasterData4[[#This Row],[Year_Birth]]</f>
        <v>31</v>
      </c>
      <c r="N942" s="10">
        <v>342</v>
      </c>
      <c r="O942" s="10">
        <v>230</v>
      </c>
      <c r="P942" s="10">
        <v>34</v>
      </c>
      <c r="Q942" s="10">
        <v>32</v>
      </c>
      <c r="R942" s="10">
        <v>32</v>
      </c>
      <c r="S942" s="24">
        <f>MasterData4[[#This Row],[Kidhome]]+MasterData4[[#This Row],[Teenhome]]</f>
        <v>1</v>
      </c>
      <c r="T942" s="53">
        <v>5</v>
      </c>
      <c r="U942" s="53">
        <v>4</v>
      </c>
      <c r="V942" s="10">
        <f>SUM(MasterData4[[#This Row],[MntWines]:[MntSweetProducts]])</f>
        <v>670</v>
      </c>
      <c r="W942">
        <v>3</v>
      </c>
    </row>
    <row r="943" spans="1:23" x14ac:dyDescent="0.3">
      <c r="A943">
        <v>4669</v>
      </c>
      <c r="B943">
        <v>1981</v>
      </c>
      <c r="C943" t="s">
        <v>44</v>
      </c>
      <c r="D943" t="s">
        <v>33</v>
      </c>
      <c r="E943" s="1">
        <v>24480</v>
      </c>
      <c r="F943">
        <v>1</v>
      </c>
      <c r="G943">
        <v>0</v>
      </c>
      <c r="H943" s="3">
        <v>41316</v>
      </c>
      <c r="I943">
        <v>46</v>
      </c>
      <c r="J943">
        <v>0</v>
      </c>
      <c r="K943" t="s">
        <v>43</v>
      </c>
      <c r="L943">
        <v>3</v>
      </c>
      <c r="M943">
        <f>2021-MasterData4[[#This Row],[Year_Birth]]</f>
        <v>40</v>
      </c>
      <c r="N943" s="10">
        <v>4</v>
      </c>
      <c r="O943" s="10">
        <v>9</v>
      </c>
      <c r="P943" s="10">
        <v>28</v>
      </c>
      <c r="Q943" s="10">
        <v>19</v>
      </c>
      <c r="R943" s="10">
        <v>25</v>
      </c>
      <c r="S943" s="24">
        <f>MasterData4[[#This Row],[Kidhome]]+MasterData4[[#This Row],[Teenhome]]</f>
        <v>1</v>
      </c>
      <c r="T943" s="53">
        <v>0</v>
      </c>
      <c r="U943" s="53">
        <v>4</v>
      </c>
      <c r="V943" s="10">
        <f>SUM(MasterData4[[#This Row],[MntWines]:[MntSweetProducts]])</f>
        <v>85</v>
      </c>
      <c r="W943">
        <v>1</v>
      </c>
    </row>
    <row r="944" spans="1:23" x14ac:dyDescent="0.3">
      <c r="A944">
        <v>4673</v>
      </c>
      <c r="B944">
        <v>1963</v>
      </c>
      <c r="C944" t="s">
        <v>37</v>
      </c>
      <c r="D944" t="s">
        <v>33</v>
      </c>
      <c r="E944" s="1">
        <v>81300</v>
      </c>
      <c r="F944">
        <v>0</v>
      </c>
      <c r="G944">
        <v>1</v>
      </c>
      <c r="H944" s="3">
        <v>41212</v>
      </c>
      <c r="I944">
        <v>17</v>
      </c>
      <c r="J944">
        <v>0</v>
      </c>
      <c r="K944" t="s">
        <v>30</v>
      </c>
      <c r="L944">
        <v>10</v>
      </c>
      <c r="M944">
        <f>2021-MasterData4[[#This Row],[Year_Birth]]</f>
        <v>58</v>
      </c>
      <c r="N944" s="10">
        <v>1004</v>
      </c>
      <c r="O944" s="10">
        <v>145</v>
      </c>
      <c r="P944" s="10">
        <v>32</v>
      </c>
      <c r="Q944" s="10">
        <v>12</v>
      </c>
      <c r="R944" s="10">
        <v>12</v>
      </c>
      <c r="S944" s="24">
        <f>MasterData4[[#This Row],[Kidhome]]+MasterData4[[#This Row],[Teenhome]]</f>
        <v>1</v>
      </c>
      <c r="T944" s="53">
        <v>3</v>
      </c>
      <c r="U944" s="53">
        <v>5</v>
      </c>
      <c r="V944" s="10">
        <f>SUM(MasterData4[[#This Row],[MntWines]:[MntSweetProducts]])</f>
        <v>1205</v>
      </c>
      <c r="W944">
        <v>5</v>
      </c>
    </row>
    <row r="945" spans="1:23" x14ac:dyDescent="0.3">
      <c r="A945">
        <v>4676</v>
      </c>
      <c r="B945">
        <v>1951</v>
      </c>
      <c r="C945" t="s">
        <v>41</v>
      </c>
      <c r="D945" t="s">
        <v>42</v>
      </c>
      <c r="E945" s="1">
        <v>73705</v>
      </c>
      <c r="F945">
        <v>0</v>
      </c>
      <c r="G945">
        <v>2</v>
      </c>
      <c r="H945" s="3">
        <v>41703</v>
      </c>
      <c r="I945">
        <v>86</v>
      </c>
      <c r="J945">
        <v>0</v>
      </c>
      <c r="K945" t="s">
        <v>30</v>
      </c>
      <c r="L945">
        <v>9</v>
      </c>
      <c r="M945">
        <f>2021-MasterData4[[#This Row],[Year_Birth]]</f>
        <v>70</v>
      </c>
      <c r="N945" s="10">
        <v>612</v>
      </c>
      <c r="O945" s="10">
        <v>520</v>
      </c>
      <c r="P945" s="10">
        <v>258</v>
      </c>
      <c r="Q945" s="10">
        <v>91</v>
      </c>
      <c r="R945" s="10">
        <v>107</v>
      </c>
      <c r="S945" s="24">
        <f>MasterData4[[#This Row],[Kidhome]]+MasterData4[[#This Row],[Teenhome]]</f>
        <v>2</v>
      </c>
      <c r="T945" s="53">
        <v>6</v>
      </c>
      <c r="U945" s="53">
        <v>8</v>
      </c>
      <c r="V945" s="10">
        <f>SUM(MasterData4[[#This Row],[MntWines]:[MntSweetProducts]])</f>
        <v>1588</v>
      </c>
      <c r="W945">
        <v>4</v>
      </c>
    </row>
    <row r="946" spans="1:23" x14ac:dyDescent="0.3">
      <c r="A946">
        <v>4679</v>
      </c>
      <c r="B946">
        <v>1977</v>
      </c>
      <c r="C946" t="s">
        <v>41</v>
      </c>
      <c r="D946" t="s">
        <v>33</v>
      </c>
      <c r="E946" s="1">
        <v>78710</v>
      </c>
      <c r="F946">
        <v>0</v>
      </c>
      <c r="G946">
        <v>1</v>
      </c>
      <c r="H946" s="3">
        <v>41782</v>
      </c>
      <c r="I946">
        <v>42</v>
      </c>
      <c r="J946">
        <v>0</v>
      </c>
      <c r="K946" t="s">
        <v>30</v>
      </c>
      <c r="L946">
        <v>7</v>
      </c>
      <c r="M946">
        <f>2021-MasterData4[[#This Row],[Year_Birth]]</f>
        <v>44</v>
      </c>
      <c r="N946" s="10">
        <v>721</v>
      </c>
      <c r="O946" s="10">
        <v>152</v>
      </c>
      <c r="P946" s="10">
        <v>119</v>
      </c>
      <c r="Q946" s="10">
        <v>0</v>
      </c>
      <c r="R946" s="10">
        <v>50</v>
      </c>
      <c r="S946" s="24">
        <f>MasterData4[[#This Row],[Kidhome]]+MasterData4[[#This Row],[Teenhome]]</f>
        <v>1</v>
      </c>
      <c r="T946" s="53">
        <v>6</v>
      </c>
      <c r="U946" s="53">
        <v>12</v>
      </c>
      <c r="V946" s="10">
        <f>SUM(MasterData4[[#This Row],[MntWines]:[MntSweetProducts]])</f>
        <v>1042</v>
      </c>
      <c r="W946">
        <v>4</v>
      </c>
    </row>
    <row r="947" spans="1:23" x14ac:dyDescent="0.3">
      <c r="A947">
        <v>4682</v>
      </c>
      <c r="B947">
        <v>1958</v>
      </c>
      <c r="C947" t="s">
        <v>28</v>
      </c>
      <c r="D947" t="s">
        <v>33</v>
      </c>
      <c r="E947" s="1">
        <v>51876</v>
      </c>
      <c r="F947">
        <v>0</v>
      </c>
      <c r="G947">
        <v>0</v>
      </c>
      <c r="H947" s="3">
        <v>41562</v>
      </c>
      <c r="I947">
        <v>88</v>
      </c>
      <c r="J947">
        <v>0</v>
      </c>
      <c r="K947" t="s">
        <v>39</v>
      </c>
      <c r="L947">
        <v>2</v>
      </c>
      <c r="M947">
        <f>2021-MasterData4[[#This Row],[Year_Birth]]</f>
        <v>63</v>
      </c>
      <c r="N947" s="10">
        <v>99</v>
      </c>
      <c r="O947" s="10">
        <v>102</v>
      </c>
      <c r="P947" s="10">
        <v>28</v>
      </c>
      <c r="Q947" s="10">
        <v>27</v>
      </c>
      <c r="R947" s="10">
        <v>48</v>
      </c>
      <c r="S947" s="24">
        <f>MasterData4[[#This Row],[Kidhome]]+MasterData4[[#This Row],[Teenhome]]</f>
        <v>0</v>
      </c>
      <c r="T947" s="53">
        <v>2</v>
      </c>
      <c r="U947" s="53">
        <v>8</v>
      </c>
      <c r="V947" s="10">
        <f>SUM(MasterData4[[#This Row],[MntWines]:[MntSweetProducts]])</f>
        <v>304</v>
      </c>
      <c r="W947">
        <v>2</v>
      </c>
    </row>
    <row r="948" spans="1:23" x14ac:dyDescent="0.3">
      <c r="A948">
        <v>4686</v>
      </c>
      <c r="B948">
        <v>1962</v>
      </c>
      <c r="C948" t="s">
        <v>37</v>
      </c>
      <c r="D948" t="s">
        <v>42</v>
      </c>
      <c r="E948" s="1">
        <v>82571</v>
      </c>
      <c r="F948">
        <v>0</v>
      </c>
      <c r="G948">
        <v>0</v>
      </c>
      <c r="H948" s="3">
        <v>41731</v>
      </c>
      <c r="I948">
        <v>28</v>
      </c>
      <c r="J948">
        <v>0</v>
      </c>
      <c r="K948" t="s">
        <v>30</v>
      </c>
      <c r="L948">
        <v>6</v>
      </c>
      <c r="M948">
        <f>2021-MasterData4[[#This Row],[Year_Birth]]</f>
        <v>59</v>
      </c>
      <c r="N948" s="10">
        <v>861</v>
      </c>
      <c r="O948" s="10">
        <v>558</v>
      </c>
      <c r="P948" s="10">
        <v>62</v>
      </c>
      <c r="Q948" s="10">
        <v>31</v>
      </c>
      <c r="R948" s="10">
        <v>95</v>
      </c>
      <c r="S948" s="24">
        <f>MasterData4[[#This Row],[Kidhome]]+MasterData4[[#This Row],[Teenhome]]</f>
        <v>0</v>
      </c>
      <c r="T948" s="53">
        <v>5</v>
      </c>
      <c r="U948" s="53">
        <v>13</v>
      </c>
      <c r="V948" s="10">
        <f>SUM(MasterData4[[#This Row],[MntWines]:[MntSweetProducts]])</f>
        <v>1607</v>
      </c>
      <c r="W948">
        <v>5</v>
      </c>
    </row>
    <row r="949" spans="1:23" x14ac:dyDescent="0.3">
      <c r="A949">
        <v>4687</v>
      </c>
      <c r="B949">
        <v>1958</v>
      </c>
      <c r="C949" t="s">
        <v>41</v>
      </c>
      <c r="D949" t="s">
        <v>33</v>
      </c>
      <c r="E949" s="1">
        <v>80739</v>
      </c>
      <c r="F949">
        <v>0</v>
      </c>
      <c r="G949">
        <v>0</v>
      </c>
      <c r="H949" s="3">
        <v>41417</v>
      </c>
      <c r="I949">
        <v>92</v>
      </c>
      <c r="J949">
        <v>0</v>
      </c>
      <c r="K949" t="s">
        <v>30</v>
      </c>
      <c r="L949">
        <v>3</v>
      </c>
      <c r="M949">
        <f>2021-MasterData4[[#This Row],[Year_Birth]]</f>
        <v>63</v>
      </c>
      <c r="N949" s="10">
        <v>674</v>
      </c>
      <c r="O949" s="10">
        <v>736</v>
      </c>
      <c r="P949" s="10">
        <v>39</v>
      </c>
      <c r="Q949" s="10">
        <v>92</v>
      </c>
      <c r="R949" s="10">
        <v>0</v>
      </c>
      <c r="S949" s="24">
        <f>MasterData4[[#This Row],[Kidhome]]+MasterData4[[#This Row],[Teenhome]]</f>
        <v>0</v>
      </c>
      <c r="T949" s="53">
        <v>11</v>
      </c>
      <c r="U949" s="53">
        <v>9</v>
      </c>
      <c r="V949" s="10">
        <f>SUM(MasterData4[[#This Row],[MntWines]:[MntSweetProducts]])</f>
        <v>1541</v>
      </c>
      <c r="W949">
        <v>4</v>
      </c>
    </row>
    <row r="950" spans="1:23" x14ac:dyDescent="0.3">
      <c r="A950">
        <v>4690</v>
      </c>
      <c r="B950">
        <v>1953</v>
      </c>
      <c r="C950" t="s">
        <v>28</v>
      </c>
      <c r="D950" t="s">
        <v>33</v>
      </c>
      <c r="E950" s="1">
        <v>50725</v>
      </c>
      <c r="F950">
        <v>0</v>
      </c>
      <c r="G950">
        <v>1</v>
      </c>
      <c r="H950" s="3">
        <v>41318</v>
      </c>
      <c r="I950">
        <v>45</v>
      </c>
      <c r="J950">
        <v>0</v>
      </c>
      <c r="K950" t="s">
        <v>32</v>
      </c>
      <c r="L950">
        <v>8</v>
      </c>
      <c r="M950">
        <f>2021-MasterData4[[#This Row],[Year_Birth]]</f>
        <v>68</v>
      </c>
      <c r="N950" s="10">
        <v>443</v>
      </c>
      <c r="O950" s="10">
        <v>75</v>
      </c>
      <c r="P950" s="10">
        <v>0</v>
      </c>
      <c r="Q950" s="10">
        <v>10</v>
      </c>
      <c r="R950" s="10">
        <v>10</v>
      </c>
      <c r="S950" s="24">
        <f>MasterData4[[#This Row],[Kidhome]]+MasterData4[[#This Row],[Teenhome]]</f>
        <v>1</v>
      </c>
      <c r="T950" s="53">
        <v>1</v>
      </c>
      <c r="U950" s="53">
        <v>8</v>
      </c>
      <c r="V950" s="10">
        <f>SUM(MasterData4[[#This Row],[MntWines]:[MntSweetProducts]])</f>
        <v>538</v>
      </c>
      <c r="W950">
        <v>2</v>
      </c>
    </row>
    <row r="951" spans="1:23" x14ac:dyDescent="0.3">
      <c r="A951">
        <v>4692</v>
      </c>
      <c r="B951">
        <v>1976</v>
      </c>
      <c r="C951" t="s">
        <v>28</v>
      </c>
      <c r="D951" t="s">
        <v>33</v>
      </c>
      <c r="E951" s="1">
        <v>7500</v>
      </c>
      <c r="F951">
        <v>1</v>
      </c>
      <c r="G951">
        <v>0</v>
      </c>
      <c r="H951" s="3">
        <v>41122</v>
      </c>
      <c r="I951">
        <v>19</v>
      </c>
      <c r="J951">
        <v>0</v>
      </c>
      <c r="K951" t="s">
        <v>36</v>
      </c>
      <c r="L951">
        <v>4</v>
      </c>
      <c r="M951">
        <f>2021-MasterData4[[#This Row],[Year_Birth]]</f>
        <v>45</v>
      </c>
      <c r="N951" s="10">
        <v>7</v>
      </c>
      <c r="O951" s="10">
        <v>12</v>
      </c>
      <c r="P951" s="10">
        <v>13</v>
      </c>
      <c r="Q951" s="10">
        <v>0</v>
      </c>
      <c r="R951" s="10">
        <v>7</v>
      </c>
      <c r="S951" s="24">
        <f>MasterData4[[#This Row],[Kidhome]]+MasterData4[[#This Row],[Teenhome]]</f>
        <v>1</v>
      </c>
      <c r="T951" s="53">
        <v>1</v>
      </c>
      <c r="U951" s="53">
        <v>2</v>
      </c>
      <c r="V951" s="10">
        <f>SUM(MasterData4[[#This Row],[MntWines]:[MntSweetProducts]])</f>
        <v>39</v>
      </c>
      <c r="W951">
        <v>2</v>
      </c>
    </row>
    <row r="952" spans="1:23" x14ac:dyDescent="0.3">
      <c r="A952">
        <v>4697</v>
      </c>
      <c r="B952">
        <v>1949</v>
      </c>
      <c r="C952" t="s">
        <v>41</v>
      </c>
      <c r="D952" t="s">
        <v>29</v>
      </c>
      <c r="E952" s="1">
        <v>35416</v>
      </c>
      <c r="F952">
        <v>0</v>
      </c>
      <c r="G952">
        <v>0</v>
      </c>
      <c r="H952" s="3">
        <v>41438</v>
      </c>
      <c r="I952">
        <v>62</v>
      </c>
      <c r="J952">
        <v>0</v>
      </c>
      <c r="K952" t="s">
        <v>43</v>
      </c>
      <c r="L952">
        <v>7</v>
      </c>
      <c r="M952">
        <f>2021-MasterData4[[#This Row],[Year_Birth]]</f>
        <v>72</v>
      </c>
      <c r="N952" s="10">
        <v>248</v>
      </c>
      <c r="O952" s="10">
        <v>81</v>
      </c>
      <c r="P952" s="10">
        <v>4</v>
      </c>
      <c r="Q952" s="10">
        <v>3</v>
      </c>
      <c r="R952" s="10">
        <v>3</v>
      </c>
      <c r="S952" s="24">
        <f>MasterData4[[#This Row],[Kidhome]]+MasterData4[[#This Row],[Teenhome]]</f>
        <v>0</v>
      </c>
      <c r="T952" s="53">
        <v>1</v>
      </c>
      <c r="U952" s="53">
        <v>5</v>
      </c>
      <c r="V952" s="10">
        <f>SUM(MasterData4[[#This Row],[MntWines]:[MntSweetProducts]])</f>
        <v>339</v>
      </c>
      <c r="W952">
        <v>4</v>
      </c>
    </row>
    <row r="953" spans="1:23" x14ac:dyDescent="0.3">
      <c r="A953">
        <v>4698</v>
      </c>
      <c r="B953">
        <v>1983</v>
      </c>
      <c r="C953" t="s">
        <v>37</v>
      </c>
      <c r="D953" t="s">
        <v>33</v>
      </c>
      <c r="E953" s="1">
        <v>50150</v>
      </c>
      <c r="F953">
        <v>0</v>
      </c>
      <c r="G953">
        <v>0</v>
      </c>
      <c r="H953" s="3">
        <v>41445</v>
      </c>
      <c r="I953">
        <v>32</v>
      </c>
      <c r="J953">
        <v>0</v>
      </c>
      <c r="K953" t="s">
        <v>30</v>
      </c>
      <c r="L953">
        <v>5</v>
      </c>
      <c r="M953">
        <f>2021-MasterData4[[#This Row],[Year_Birth]]</f>
        <v>38</v>
      </c>
      <c r="N953" s="10">
        <v>135</v>
      </c>
      <c r="O953" s="10">
        <v>92</v>
      </c>
      <c r="P953" s="10">
        <v>65</v>
      </c>
      <c r="Q953" s="10">
        <v>46</v>
      </c>
      <c r="R953" s="10">
        <v>61</v>
      </c>
      <c r="S953" s="24">
        <f>MasterData4[[#This Row],[Kidhome]]+MasterData4[[#This Row],[Teenhome]]</f>
        <v>0</v>
      </c>
      <c r="T953" s="53">
        <v>2</v>
      </c>
      <c r="U953" s="53">
        <v>7</v>
      </c>
      <c r="V953" s="10">
        <f>SUM(MasterData4[[#This Row],[MntWines]:[MntSweetProducts]])</f>
        <v>399</v>
      </c>
      <c r="W953">
        <v>5</v>
      </c>
    </row>
    <row r="954" spans="1:23" x14ac:dyDescent="0.3">
      <c r="A954">
        <v>4702</v>
      </c>
      <c r="B954">
        <v>1964</v>
      </c>
      <c r="C954" t="s">
        <v>28</v>
      </c>
      <c r="D954" t="s">
        <v>31</v>
      </c>
      <c r="E954" s="1">
        <v>61839</v>
      </c>
      <c r="F954">
        <v>0</v>
      </c>
      <c r="G954">
        <v>0</v>
      </c>
      <c r="H954" s="3">
        <v>41133</v>
      </c>
      <c r="I954">
        <v>20</v>
      </c>
      <c r="J954">
        <v>0</v>
      </c>
      <c r="K954" t="s">
        <v>30</v>
      </c>
      <c r="L954">
        <v>4</v>
      </c>
      <c r="M954">
        <f>2021-MasterData4[[#This Row],[Year_Birth]]</f>
        <v>57</v>
      </c>
      <c r="N954" s="10">
        <v>1000</v>
      </c>
      <c r="O954" s="10">
        <v>379</v>
      </c>
      <c r="P954" s="10">
        <v>224</v>
      </c>
      <c r="Q954" s="10">
        <v>155</v>
      </c>
      <c r="R954" s="10">
        <v>17</v>
      </c>
      <c r="S954" s="24">
        <f>MasterData4[[#This Row],[Kidhome]]+MasterData4[[#This Row],[Teenhome]]</f>
        <v>0</v>
      </c>
      <c r="T954" s="53">
        <v>8</v>
      </c>
      <c r="U954" s="53">
        <v>4</v>
      </c>
      <c r="V954" s="10">
        <f>SUM(MasterData4[[#This Row],[MntWines]:[MntSweetProducts]])</f>
        <v>1775</v>
      </c>
      <c r="W954">
        <v>2</v>
      </c>
    </row>
    <row r="955" spans="1:23" x14ac:dyDescent="0.3">
      <c r="A955">
        <v>4706</v>
      </c>
      <c r="B955">
        <v>1966</v>
      </c>
      <c r="C955" t="s">
        <v>28</v>
      </c>
      <c r="D955" t="s">
        <v>31</v>
      </c>
      <c r="E955" s="1">
        <v>34704</v>
      </c>
      <c r="F955">
        <v>0</v>
      </c>
      <c r="G955">
        <v>1</v>
      </c>
      <c r="H955" s="3">
        <v>41391</v>
      </c>
      <c r="I955">
        <v>65</v>
      </c>
      <c r="J955">
        <v>0</v>
      </c>
      <c r="K955" t="s">
        <v>32</v>
      </c>
      <c r="L955">
        <v>1</v>
      </c>
      <c r="M955">
        <f>2021-MasterData4[[#This Row],[Year_Birth]]</f>
        <v>55</v>
      </c>
      <c r="N955" s="10">
        <v>29</v>
      </c>
      <c r="O955" s="10">
        <v>5</v>
      </c>
      <c r="P955" s="10">
        <v>0</v>
      </c>
      <c r="Q955" s="10">
        <v>0</v>
      </c>
      <c r="R955" s="10">
        <v>1</v>
      </c>
      <c r="S955" s="24">
        <f>MasterData4[[#This Row],[Kidhome]]+MasterData4[[#This Row],[Teenhome]]</f>
        <v>1</v>
      </c>
      <c r="T955" s="53">
        <v>0</v>
      </c>
      <c r="U955" s="53">
        <v>3</v>
      </c>
      <c r="V955" s="10">
        <f>SUM(MasterData4[[#This Row],[MntWines]:[MntSweetProducts]])</f>
        <v>35</v>
      </c>
      <c r="W955">
        <v>2</v>
      </c>
    </row>
    <row r="956" spans="1:23" x14ac:dyDescent="0.3">
      <c r="A956">
        <v>4712</v>
      </c>
      <c r="B956">
        <v>1991</v>
      </c>
      <c r="C956" t="s">
        <v>38</v>
      </c>
      <c r="D956" t="s">
        <v>35</v>
      </c>
      <c r="E956" s="1">
        <v>20193</v>
      </c>
      <c r="F956">
        <v>0</v>
      </c>
      <c r="G956">
        <v>0</v>
      </c>
      <c r="H956" s="3">
        <v>41241</v>
      </c>
      <c r="I956">
        <v>18</v>
      </c>
      <c r="J956">
        <v>0</v>
      </c>
      <c r="K956" t="s">
        <v>30</v>
      </c>
      <c r="L956">
        <v>1</v>
      </c>
      <c r="M956">
        <f>2021-MasterData4[[#This Row],[Year_Birth]]</f>
        <v>30</v>
      </c>
      <c r="N956" s="10">
        <v>8</v>
      </c>
      <c r="O956" s="10">
        <v>22</v>
      </c>
      <c r="P956" s="10">
        <v>24</v>
      </c>
      <c r="Q956" s="10">
        <v>8</v>
      </c>
      <c r="R956" s="10">
        <v>11</v>
      </c>
      <c r="S956" s="24">
        <f>MasterData4[[#This Row],[Kidhome]]+MasterData4[[#This Row],[Teenhome]]</f>
        <v>0</v>
      </c>
      <c r="T956" s="53">
        <v>1</v>
      </c>
      <c r="U956" s="53">
        <v>4</v>
      </c>
      <c r="V956" s="10">
        <f>SUM(MasterData4[[#This Row],[MntWines]:[MntSweetProducts]])</f>
        <v>73</v>
      </c>
      <c r="W956">
        <v>3</v>
      </c>
    </row>
    <row r="957" spans="1:23" x14ac:dyDescent="0.3">
      <c r="A957">
        <v>4713</v>
      </c>
      <c r="B957">
        <v>1979</v>
      </c>
      <c r="C957" t="s">
        <v>37</v>
      </c>
      <c r="D957" t="s">
        <v>33</v>
      </c>
      <c r="E957" s="1">
        <v>31605</v>
      </c>
      <c r="F957">
        <v>1</v>
      </c>
      <c r="G957">
        <v>0</v>
      </c>
      <c r="H957" s="3">
        <v>41235</v>
      </c>
      <c r="I957">
        <v>15</v>
      </c>
      <c r="J957">
        <v>0</v>
      </c>
      <c r="K957" t="s">
        <v>30</v>
      </c>
      <c r="L957">
        <v>2</v>
      </c>
      <c r="M957">
        <f>2021-MasterData4[[#This Row],[Year_Birth]]</f>
        <v>42</v>
      </c>
      <c r="N957" s="10">
        <v>74</v>
      </c>
      <c r="O957" s="10">
        <v>42</v>
      </c>
      <c r="P957" s="10">
        <v>2</v>
      </c>
      <c r="Q957" s="10">
        <v>0</v>
      </c>
      <c r="R957" s="10">
        <v>1</v>
      </c>
      <c r="S957" s="24">
        <f>MasterData4[[#This Row],[Kidhome]]+MasterData4[[#This Row],[Teenhome]]</f>
        <v>1</v>
      </c>
      <c r="T957" s="53">
        <v>1</v>
      </c>
      <c r="U957" s="53">
        <v>4</v>
      </c>
      <c r="V957" s="10">
        <f>SUM(MasterData4[[#This Row],[MntWines]:[MntSweetProducts]])</f>
        <v>119</v>
      </c>
      <c r="W957">
        <v>5</v>
      </c>
    </row>
    <row r="958" spans="1:23" x14ac:dyDescent="0.3">
      <c r="A958">
        <v>4725</v>
      </c>
      <c r="B958">
        <v>1950</v>
      </c>
      <c r="C958" t="s">
        <v>37</v>
      </c>
      <c r="D958" t="s">
        <v>35</v>
      </c>
      <c r="E958" s="1">
        <v>50616</v>
      </c>
      <c r="F958">
        <v>0</v>
      </c>
      <c r="G958">
        <v>1</v>
      </c>
      <c r="H958" s="3">
        <v>41742</v>
      </c>
      <c r="I958">
        <v>71</v>
      </c>
      <c r="J958">
        <v>0</v>
      </c>
      <c r="K958" t="s">
        <v>30</v>
      </c>
      <c r="L958">
        <v>1</v>
      </c>
      <c r="M958">
        <f>2021-MasterData4[[#This Row],[Year_Birth]]</f>
        <v>71</v>
      </c>
      <c r="N958" s="10">
        <v>30</v>
      </c>
      <c r="O958" s="10">
        <v>25</v>
      </c>
      <c r="P958" s="10">
        <v>0</v>
      </c>
      <c r="Q958" s="10">
        <v>2</v>
      </c>
      <c r="R958" s="10">
        <v>1</v>
      </c>
      <c r="S958" s="24">
        <f>MasterData4[[#This Row],[Kidhome]]+MasterData4[[#This Row],[Teenhome]]</f>
        <v>1</v>
      </c>
      <c r="T958" s="53">
        <v>1</v>
      </c>
      <c r="U958" s="53">
        <v>4</v>
      </c>
      <c r="V958" s="10">
        <f>SUM(MasterData4[[#This Row],[MntWines]:[MntSweetProducts]])</f>
        <v>58</v>
      </c>
      <c r="W958">
        <v>5</v>
      </c>
    </row>
    <row r="959" spans="1:23" x14ac:dyDescent="0.3">
      <c r="A959">
        <v>4741</v>
      </c>
      <c r="B959">
        <v>1974</v>
      </c>
      <c r="C959" t="s">
        <v>38</v>
      </c>
      <c r="D959" t="s">
        <v>33</v>
      </c>
      <c r="E959" s="1">
        <v>65463</v>
      </c>
      <c r="F959">
        <v>1</v>
      </c>
      <c r="G959">
        <v>0</v>
      </c>
      <c r="H959" s="3">
        <v>41669</v>
      </c>
      <c r="I959">
        <v>17</v>
      </c>
      <c r="J959">
        <v>0</v>
      </c>
      <c r="K959" t="s">
        <v>30</v>
      </c>
      <c r="L959">
        <v>6</v>
      </c>
      <c r="M959">
        <f>2021-MasterData4[[#This Row],[Year_Birth]]</f>
        <v>47</v>
      </c>
      <c r="N959" s="10">
        <v>391</v>
      </c>
      <c r="O959" s="10">
        <v>70</v>
      </c>
      <c r="P959" s="10">
        <v>21</v>
      </c>
      <c r="Q959" s="10">
        <v>32</v>
      </c>
      <c r="R959" s="10">
        <v>32</v>
      </c>
      <c r="S959" s="24">
        <f>MasterData4[[#This Row],[Kidhome]]+MasterData4[[#This Row],[Teenhome]]</f>
        <v>1</v>
      </c>
      <c r="T959" s="53">
        <v>2</v>
      </c>
      <c r="U959" s="53">
        <v>9</v>
      </c>
      <c r="V959" s="10">
        <f>SUM(MasterData4[[#This Row],[MntWines]:[MntSweetProducts]])</f>
        <v>546</v>
      </c>
      <c r="W959">
        <v>3</v>
      </c>
    </row>
    <row r="960" spans="1:23" x14ac:dyDescent="0.3">
      <c r="A960">
        <v>4743</v>
      </c>
      <c r="B960">
        <v>1969</v>
      </c>
      <c r="C960" t="s">
        <v>37</v>
      </c>
      <c r="D960" t="s">
        <v>33</v>
      </c>
      <c r="E960" s="1">
        <v>56242</v>
      </c>
      <c r="F960">
        <v>0</v>
      </c>
      <c r="G960">
        <v>1</v>
      </c>
      <c r="H960" s="3">
        <v>41336</v>
      </c>
      <c r="I960">
        <v>72</v>
      </c>
      <c r="J960">
        <v>0</v>
      </c>
      <c r="K960" t="s">
        <v>34</v>
      </c>
      <c r="L960">
        <v>8</v>
      </c>
      <c r="M960">
        <f>2021-MasterData4[[#This Row],[Year_Birth]]</f>
        <v>52</v>
      </c>
      <c r="N960" s="10">
        <v>689</v>
      </c>
      <c r="O960" s="10">
        <v>167</v>
      </c>
      <c r="P960" s="10">
        <v>11</v>
      </c>
      <c r="Q960" s="10">
        <v>8</v>
      </c>
      <c r="R960" s="10">
        <v>8</v>
      </c>
      <c r="S960" s="24">
        <f>MasterData4[[#This Row],[Kidhome]]+MasterData4[[#This Row],[Teenhome]]</f>
        <v>1</v>
      </c>
      <c r="T960" s="53">
        <v>4</v>
      </c>
      <c r="U960" s="53">
        <v>11</v>
      </c>
      <c r="V960" s="10">
        <f>SUM(MasterData4[[#This Row],[MntWines]:[MntSweetProducts]])</f>
        <v>883</v>
      </c>
      <c r="W960">
        <v>5</v>
      </c>
    </row>
    <row r="961" spans="1:23" x14ac:dyDescent="0.3">
      <c r="A961">
        <v>4749</v>
      </c>
      <c r="B961">
        <v>1968</v>
      </c>
      <c r="C961" t="s">
        <v>28</v>
      </c>
      <c r="D961" t="s">
        <v>35</v>
      </c>
      <c r="E961" s="1">
        <v>58554</v>
      </c>
      <c r="F961">
        <v>1</v>
      </c>
      <c r="G961">
        <v>1</v>
      </c>
      <c r="H961" s="3">
        <v>41178</v>
      </c>
      <c r="I961">
        <v>55</v>
      </c>
      <c r="J961">
        <v>0</v>
      </c>
      <c r="K961" t="s">
        <v>40</v>
      </c>
      <c r="L961">
        <v>8</v>
      </c>
      <c r="M961">
        <f>2021-MasterData4[[#This Row],[Year_Birth]]</f>
        <v>53</v>
      </c>
      <c r="N961" s="10">
        <v>368</v>
      </c>
      <c r="O961" s="10">
        <v>68</v>
      </c>
      <c r="P961" s="10">
        <v>38</v>
      </c>
      <c r="Q961" s="10">
        <v>24</v>
      </c>
      <c r="R961" s="10">
        <v>0</v>
      </c>
      <c r="S961" s="24">
        <f>MasterData4[[#This Row],[Kidhome]]+MasterData4[[#This Row],[Teenhome]]</f>
        <v>2</v>
      </c>
      <c r="T961" s="53">
        <v>2</v>
      </c>
      <c r="U961" s="53">
        <v>6</v>
      </c>
      <c r="V961" s="10">
        <f>SUM(MasterData4[[#This Row],[MntWines]:[MntSweetProducts]])</f>
        <v>498</v>
      </c>
      <c r="W961">
        <v>2</v>
      </c>
    </row>
    <row r="962" spans="1:23" x14ac:dyDescent="0.3">
      <c r="A962">
        <v>4754</v>
      </c>
      <c r="B962">
        <v>1966</v>
      </c>
      <c r="C962" t="s">
        <v>41</v>
      </c>
      <c r="D962" t="s">
        <v>33</v>
      </c>
      <c r="E962" s="1">
        <v>33585</v>
      </c>
      <c r="F962">
        <v>0</v>
      </c>
      <c r="G962">
        <v>1</v>
      </c>
      <c r="H962" s="3">
        <v>41542</v>
      </c>
      <c r="I962">
        <v>91</v>
      </c>
      <c r="J962">
        <v>0</v>
      </c>
      <c r="K962" t="s">
        <v>30</v>
      </c>
      <c r="L962">
        <v>2</v>
      </c>
      <c r="M962">
        <f>2021-MasterData4[[#This Row],[Year_Birth]]</f>
        <v>55</v>
      </c>
      <c r="N962" s="10">
        <v>30</v>
      </c>
      <c r="O962" s="10">
        <v>33</v>
      </c>
      <c r="P962" s="10">
        <v>13</v>
      </c>
      <c r="Q962" s="10">
        <v>11</v>
      </c>
      <c r="R962" s="10">
        <v>6</v>
      </c>
      <c r="S962" s="24">
        <f>MasterData4[[#This Row],[Kidhome]]+MasterData4[[#This Row],[Teenhome]]</f>
        <v>1</v>
      </c>
      <c r="T962" s="53">
        <v>0</v>
      </c>
      <c r="U962" s="53">
        <v>4</v>
      </c>
      <c r="V962" s="10">
        <f>SUM(MasterData4[[#This Row],[MntWines]:[MntSweetProducts]])</f>
        <v>93</v>
      </c>
      <c r="W962">
        <v>4</v>
      </c>
    </row>
    <row r="963" spans="1:23" x14ac:dyDescent="0.3">
      <c r="A963">
        <v>4756</v>
      </c>
      <c r="B963">
        <v>1952</v>
      </c>
      <c r="C963" t="s">
        <v>38</v>
      </c>
      <c r="D963" t="s">
        <v>29</v>
      </c>
      <c r="E963" s="1">
        <v>63998</v>
      </c>
      <c r="F963">
        <v>0</v>
      </c>
      <c r="G963">
        <v>0</v>
      </c>
      <c r="H963" s="3">
        <v>41628</v>
      </c>
      <c r="I963">
        <v>42</v>
      </c>
      <c r="J963">
        <v>0</v>
      </c>
      <c r="K963" t="s">
        <v>30</v>
      </c>
      <c r="L963">
        <v>7</v>
      </c>
      <c r="M963">
        <f>2021-MasterData4[[#This Row],[Year_Birth]]</f>
        <v>69</v>
      </c>
      <c r="N963" s="10">
        <v>176</v>
      </c>
      <c r="O963" s="10">
        <v>818</v>
      </c>
      <c r="P963" s="10">
        <v>0</v>
      </c>
      <c r="Q963" s="10">
        <v>29</v>
      </c>
      <c r="R963" s="10">
        <v>33</v>
      </c>
      <c r="S963" s="24">
        <f>MasterData4[[#This Row],[Kidhome]]+MasterData4[[#This Row],[Teenhome]]</f>
        <v>0</v>
      </c>
      <c r="T963" s="53">
        <v>6</v>
      </c>
      <c r="U963" s="53">
        <v>11</v>
      </c>
      <c r="V963" s="10">
        <f>SUM(MasterData4[[#This Row],[MntWines]:[MntSweetProducts]])</f>
        <v>1056</v>
      </c>
      <c r="W963">
        <v>3</v>
      </c>
    </row>
    <row r="964" spans="1:23" x14ac:dyDescent="0.3">
      <c r="A964">
        <v>4764</v>
      </c>
      <c r="B964">
        <v>1952</v>
      </c>
      <c r="C964" t="s">
        <v>41</v>
      </c>
      <c r="D964" t="s">
        <v>35</v>
      </c>
      <c r="E964" s="1">
        <v>40442</v>
      </c>
      <c r="F964">
        <v>1</v>
      </c>
      <c r="G964">
        <v>1</v>
      </c>
      <c r="H964" s="3">
        <v>41140</v>
      </c>
      <c r="I964">
        <v>52</v>
      </c>
      <c r="J964">
        <v>0</v>
      </c>
      <c r="K964" t="s">
        <v>43</v>
      </c>
      <c r="L964">
        <v>3</v>
      </c>
      <c r="M964">
        <f>2021-MasterData4[[#This Row],[Year_Birth]]</f>
        <v>69</v>
      </c>
      <c r="N964" s="10">
        <v>45</v>
      </c>
      <c r="O964" s="10">
        <v>52</v>
      </c>
      <c r="P964" s="10">
        <v>25</v>
      </c>
      <c r="Q964" s="10">
        <v>12</v>
      </c>
      <c r="R964" s="10">
        <v>22</v>
      </c>
      <c r="S964" s="24">
        <f>MasterData4[[#This Row],[Kidhome]]+MasterData4[[#This Row],[Teenhome]]</f>
        <v>2</v>
      </c>
      <c r="T964" s="53">
        <v>1</v>
      </c>
      <c r="U964" s="53">
        <v>4</v>
      </c>
      <c r="V964" s="10">
        <f>SUM(MasterData4[[#This Row],[MntWines]:[MntSweetProducts]])</f>
        <v>156</v>
      </c>
      <c r="W964">
        <v>4</v>
      </c>
    </row>
    <row r="965" spans="1:23" x14ac:dyDescent="0.3">
      <c r="A965">
        <v>4767</v>
      </c>
      <c r="B965">
        <v>1965</v>
      </c>
      <c r="C965" t="s">
        <v>38</v>
      </c>
      <c r="D965" t="s">
        <v>33</v>
      </c>
      <c r="E965" s="1">
        <v>70924</v>
      </c>
      <c r="F965">
        <v>0</v>
      </c>
      <c r="G965">
        <v>0</v>
      </c>
      <c r="H965" s="3">
        <v>41736</v>
      </c>
      <c r="I965">
        <v>41</v>
      </c>
      <c r="J965">
        <v>0</v>
      </c>
      <c r="K965" t="s">
        <v>30</v>
      </c>
      <c r="L965">
        <v>6</v>
      </c>
      <c r="M965">
        <f>2021-MasterData4[[#This Row],[Year_Birth]]</f>
        <v>56</v>
      </c>
      <c r="N965" s="10">
        <v>635</v>
      </c>
      <c r="O965" s="10">
        <v>254</v>
      </c>
      <c r="P965" s="10">
        <v>132</v>
      </c>
      <c r="Q965" s="10">
        <v>114</v>
      </c>
      <c r="R965" s="10">
        <v>152</v>
      </c>
      <c r="S965" s="24">
        <f>MasterData4[[#This Row],[Kidhome]]+MasterData4[[#This Row],[Teenhome]]</f>
        <v>0</v>
      </c>
      <c r="T965" s="53">
        <v>6</v>
      </c>
      <c r="U965" s="53">
        <v>7</v>
      </c>
      <c r="V965" s="10">
        <f>SUM(MasterData4[[#This Row],[MntWines]:[MntSweetProducts]])</f>
        <v>1287</v>
      </c>
      <c r="W965">
        <v>3</v>
      </c>
    </row>
    <row r="966" spans="1:23" x14ac:dyDescent="0.3">
      <c r="A966">
        <v>4769</v>
      </c>
      <c r="B966">
        <v>1977</v>
      </c>
      <c r="C966" t="s">
        <v>41</v>
      </c>
      <c r="D966" t="s">
        <v>35</v>
      </c>
      <c r="E966" s="1">
        <v>57954</v>
      </c>
      <c r="F966">
        <v>1</v>
      </c>
      <c r="G966">
        <v>1</v>
      </c>
      <c r="H966" s="3">
        <v>41808</v>
      </c>
      <c r="I966">
        <v>52</v>
      </c>
      <c r="J966">
        <v>0</v>
      </c>
      <c r="K966" t="s">
        <v>30</v>
      </c>
      <c r="L966">
        <v>8</v>
      </c>
      <c r="M966">
        <f>2021-MasterData4[[#This Row],[Year_Birth]]</f>
        <v>44</v>
      </c>
      <c r="N966" s="10">
        <v>456</v>
      </c>
      <c r="O966" s="10">
        <v>24</v>
      </c>
      <c r="P966" s="10">
        <v>0</v>
      </c>
      <c r="Q966" s="10">
        <v>4</v>
      </c>
      <c r="R966" s="10">
        <v>0</v>
      </c>
      <c r="S966" s="24">
        <f>MasterData4[[#This Row],[Kidhome]]+MasterData4[[#This Row],[Teenhome]]</f>
        <v>2</v>
      </c>
      <c r="T966" s="53">
        <v>2</v>
      </c>
      <c r="U966" s="53">
        <v>6</v>
      </c>
      <c r="V966" s="10">
        <f>SUM(MasterData4[[#This Row],[MntWines]:[MntSweetProducts]])</f>
        <v>484</v>
      </c>
      <c r="W966">
        <v>4</v>
      </c>
    </row>
    <row r="967" spans="1:23" x14ac:dyDescent="0.3">
      <c r="A967">
        <v>4785</v>
      </c>
      <c r="B967">
        <v>1970</v>
      </c>
      <c r="C967" t="s">
        <v>37</v>
      </c>
      <c r="D967" t="s">
        <v>35</v>
      </c>
      <c r="E967" s="2">
        <v>77622</v>
      </c>
      <c r="F967">
        <v>0</v>
      </c>
      <c r="G967">
        <v>2</v>
      </c>
      <c r="H967" s="3">
        <v>41743</v>
      </c>
      <c r="I967">
        <v>3</v>
      </c>
      <c r="J967">
        <v>0</v>
      </c>
      <c r="K967" t="s">
        <v>43</v>
      </c>
      <c r="L967">
        <v>6</v>
      </c>
      <c r="M967">
        <f>2021-MasterData4[[#This Row],[Year_Birth]]</f>
        <v>51</v>
      </c>
      <c r="N967" s="10">
        <v>520</v>
      </c>
      <c r="O967" s="10">
        <v>154</v>
      </c>
      <c r="P967" s="10">
        <v>19</v>
      </c>
      <c r="Q967" s="10">
        <v>7</v>
      </c>
      <c r="R967" s="10">
        <v>0</v>
      </c>
      <c r="S967" s="24">
        <f>MasterData4[[#This Row],[Kidhome]]+MasterData4[[#This Row],[Teenhome]]</f>
        <v>2</v>
      </c>
      <c r="T967" s="53">
        <v>3</v>
      </c>
      <c r="U967" s="53">
        <v>11</v>
      </c>
      <c r="V967" s="10">
        <f>SUM(MasterData4[[#This Row],[MntWines]:[MntSweetProducts]])</f>
        <v>700</v>
      </c>
      <c r="W967">
        <v>5</v>
      </c>
    </row>
    <row r="968" spans="1:23" x14ac:dyDescent="0.3">
      <c r="A968">
        <v>4786</v>
      </c>
      <c r="B968">
        <v>1977</v>
      </c>
      <c r="C968" t="s">
        <v>28</v>
      </c>
      <c r="D968" t="s">
        <v>33</v>
      </c>
      <c r="E968" s="1">
        <v>75330</v>
      </c>
      <c r="F968">
        <v>1</v>
      </c>
      <c r="G968">
        <v>1</v>
      </c>
      <c r="H968" s="3">
        <v>41186</v>
      </c>
      <c r="I968">
        <v>94</v>
      </c>
      <c r="J968">
        <v>0</v>
      </c>
      <c r="K968" t="s">
        <v>34</v>
      </c>
      <c r="L968">
        <v>10</v>
      </c>
      <c r="M968">
        <f>2021-MasterData4[[#This Row],[Year_Birth]]</f>
        <v>44</v>
      </c>
      <c r="N968" s="10">
        <v>555</v>
      </c>
      <c r="O968" s="10">
        <v>257</v>
      </c>
      <c r="P968" s="10">
        <v>93</v>
      </c>
      <c r="Q968" s="10">
        <v>82</v>
      </c>
      <c r="R968" s="10">
        <v>61</v>
      </c>
      <c r="S968" s="24">
        <f>MasterData4[[#This Row],[Kidhome]]+MasterData4[[#This Row],[Teenhome]]</f>
        <v>2</v>
      </c>
      <c r="T968" s="53">
        <v>3</v>
      </c>
      <c r="U968" s="53">
        <v>12</v>
      </c>
      <c r="V968" s="10">
        <f>SUM(MasterData4[[#This Row],[MntWines]:[MntSweetProducts]])</f>
        <v>1048</v>
      </c>
      <c r="W968">
        <v>2</v>
      </c>
    </row>
    <row r="969" spans="1:23" x14ac:dyDescent="0.3">
      <c r="A969">
        <v>4789</v>
      </c>
      <c r="B969">
        <v>1953</v>
      </c>
      <c r="C969" t="s">
        <v>28</v>
      </c>
      <c r="D969" t="s">
        <v>35</v>
      </c>
      <c r="E969" s="1">
        <v>80812</v>
      </c>
      <c r="F969">
        <v>0</v>
      </c>
      <c r="G969">
        <v>0</v>
      </c>
      <c r="H969" s="3">
        <v>41534</v>
      </c>
      <c r="I969">
        <v>95</v>
      </c>
      <c r="J969">
        <v>0</v>
      </c>
      <c r="K969" t="s">
        <v>40</v>
      </c>
      <c r="L969">
        <v>4</v>
      </c>
      <c r="M969">
        <f>2021-MasterData4[[#This Row],[Year_Birth]]</f>
        <v>68</v>
      </c>
      <c r="N969" s="10">
        <v>769</v>
      </c>
      <c r="O969" s="10">
        <v>500</v>
      </c>
      <c r="P969" s="10">
        <v>210</v>
      </c>
      <c r="Q969" s="10">
        <v>22</v>
      </c>
      <c r="R969" s="10">
        <v>143</v>
      </c>
      <c r="S969" s="24">
        <f>MasterData4[[#This Row],[Kidhome]]+MasterData4[[#This Row],[Teenhome]]</f>
        <v>0</v>
      </c>
      <c r="T969" s="53">
        <v>8</v>
      </c>
      <c r="U969" s="53">
        <v>5</v>
      </c>
      <c r="V969" s="10">
        <f>SUM(MasterData4[[#This Row],[MntWines]:[MntSweetProducts]])</f>
        <v>1644</v>
      </c>
      <c r="W969">
        <v>2</v>
      </c>
    </row>
    <row r="970" spans="1:23" x14ac:dyDescent="0.3">
      <c r="A970">
        <v>4790</v>
      </c>
      <c r="B970">
        <v>1958</v>
      </c>
      <c r="C970" t="s">
        <v>28</v>
      </c>
      <c r="D970" t="s">
        <v>29</v>
      </c>
      <c r="E970" s="1">
        <v>79803</v>
      </c>
      <c r="F970">
        <v>0</v>
      </c>
      <c r="G970">
        <v>1</v>
      </c>
      <c r="H970" s="3">
        <v>41792</v>
      </c>
      <c r="I970">
        <v>54</v>
      </c>
      <c r="J970">
        <v>0</v>
      </c>
      <c r="K970" t="s">
        <v>30</v>
      </c>
      <c r="L970">
        <v>4</v>
      </c>
      <c r="M970">
        <f>2021-MasterData4[[#This Row],[Year_Birth]]</f>
        <v>63</v>
      </c>
      <c r="N970" s="10">
        <v>574</v>
      </c>
      <c r="O970" s="10">
        <v>216</v>
      </c>
      <c r="P970" s="10">
        <v>21</v>
      </c>
      <c r="Q970" s="10">
        <v>8</v>
      </c>
      <c r="R970" s="10">
        <v>16</v>
      </c>
      <c r="S970" s="24">
        <f>MasterData4[[#This Row],[Kidhome]]+MasterData4[[#This Row],[Teenhome]]</f>
        <v>1</v>
      </c>
      <c r="T970" s="53">
        <v>3</v>
      </c>
      <c r="U970" s="53">
        <v>5</v>
      </c>
      <c r="V970" s="10">
        <f>SUM(MasterData4[[#This Row],[MntWines]:[MntSweetProducts]])</f>
        <v>835</v>
      </c>
      <c r="W970">
        <v>2</v>
      </c>
    </row>
    <row r="971" spans="1:23" x14ac:dyDescent="0.3">
      <c r="A971">
        <v>4791</v>
      </c>
      <c r="B971">
        <v>1980</v>
      </c>
      <c r="C971" t="s">
        <v>28</v>
      </c>
      <c r="D971" t="s">
        <v>35</v>
      </c>
      <c r="E971" s="1">
        <v>44964</v>
      </c>
      <c r="F971">
        <v>1</v>
      </c>
      <c r="G971">
        <v>1</v>
      </c>
      <c r="H971" s="3">
        <v>41259</v>
      </c>
      <c r="I971">
        <v>35</v>
      </c>
      <c r="J971">
        <v>0</v>
      </c>
      <c r="K971" t="s">
        <v>36</v>
      </c>
      <c r="L971">
        <v>1</v>
      </c>
      <c r="M971">
        <f>2021-MasterData4[[#This Row],[Year_Birth]]</f>
        <v>41</v>
      </c>
      <c r="N971" s="10">
        <v>19</v>
      </c>
      <c r="O971" s="10">
        <v>17</v>
      </c>
      <c r="P971" s="10">
        <v>2</v>
      </c>
      <c r="Q971" s="10">
        <v>1</v>
      </c>
      <c r="R971" s="10">
        <v>0</v>
      </c>
      <c r="S971" s="24">
        <f>MasterData4[[#This Row],[Kidhome]]+MasterData4[[#This Row],[Teenhome]]</f>
        <v>2</v>
      </c>
      <c r="T971" s="53">
        <v>0</v>
      </c>
      <c r="U971" s="53">
        <v>3</v>
      </c>
      <c r="V971" s="10">
        <f>SUM(MasterData4[[#This Row],[MntWines]:[MntSweetProducts]])</f>
        <v>39</v>
      </c>
      <c r="W971">
        <v>2</v>
      </c>
    </row>
    <row r="972" spans="1:23" x14ac:dyDescent="0.3">
      <c r="A972">
        <v>4796</v>
      </c>
      <c r="B972">
        <v>1952</v>
      </c>
      <c r="C972" t="s">
        <v>28</v>
      </c>
      <c r="D972" t="s">
        <v>29</v>
      </c>
      <c r="E972" s="1">
        <v>49638</v>
      </c>
      <c r="F972">
        <v>0</v>
      </c>
      <c r="G972">
        <v>1</v>
      </c>
      <c r="H972" s="3">
        <v>41748</v>
      </c>
      <c r="I972">
        <v>71</v>
      </c>
      <c r="J972">
        <v>0</v>
      </c>
      <c r="K972" t="s">
        <v>30</v>
      </c>
      <c r="L972">
        <v>1</v>
      </c>
      <c r="M972">
        <f>2021-MasterData4[[#This Row],[Year_Birth]]</f>
        <v>69</v>
      </c>
      <c r="N972" s="10">
        <v>18</v>
      </c>
      <c r="O972" s="10">
        <v>3</v>
      </c>
      <c r="P972" s="10">
        <v>3</v>
      </c>
      <c r="Q972" s="10">
        <v>10</v>
      </c>
      <c r="R972" s="10">
        <v>5</v>
      </c>
      <c r="S972" s="24">
        <f>MasterData4[[#This Row],[Kidhome]]+MasterData4[[#This Row],[Teenhome]]</f>
        <v>1</v>
      </c>
      <c r="T972" s="53">
        <v>0</v>
      </c>
      <c r="U972" s="53">
        <v>3</v>
      </c>
      <c r="V972" s="10">
        <f>SUM(MasterData4[[#This Row],[MntWines]:[MntSweetProducts]])</f>
        <v>39</v>
      </c>
      <c r="W972">
        <v>2</v>
      </c>
    </row>
    <row r="973" spans="1:23" x14ac:dyDescent="0.3">
      <c r="A973">
        <v>4808</v>
      </c>
      <c r="B973">
        <v>1956</v>
      </c>
      <c r="C973" t="s">
        <v>28</v>
      </c>
      <c r="D973" t="s">
        <v>33</v>
      </c>
      <c r="E973" s="1">
        <v>15759</v>
      </c>
      <c r="F973">
        <v>0</v>
      </c>
      <c r="G973">
        <v>0</v>
      </c>
      <c r="H973" s="3">
        <v>41522</v>
      </c>
      <c r="I973">
        <v>12</v>
      </c>
      <c r="J973">
        <v>0</v>
      </c>
      <c r="K973" t="s">
        <v>30</v>
      </c>
      <c r="L973">
        <v>1</v>
      </c>
      <c r="M973">
        <f>2021-MasterData4[[#This Row],[Year_Birth]]</f>
        <v>65</v>
      </c>
      <c r="N973" s="10">
        <v>1</v>
      </c>
      <c r="O973" s="10">
        <v>5</v>
      </c>
      <c r="P973" s="10">
        <v>6</v>
      </c>
      <c r="Q973" s="10">
        <v>2</v>
      </c>
      <c r="R973" s="10">
        <v>0</v>
      </c>
      <c r="S973" s="24">
        <f>MasterData4[[#This Row],[Kidhome]]+MasterData4[[#This Row],[Teenhome]]</f>
        <v>0</v>
      </c>
      <c r="T973" s="53">
        <v>0</v>
      </c>
      <c r="U973" s="53">
        <v>2</v>
      </c>
      <c r="V973" s="10">
        <f>SUM(MasterData4[[#This Row],[MntWines]:[MntSweetProducts]])</f>
        <v>14</v>
      </c>
      <c r="W973">
        <v>2</v>
      </c>
    </row>
    <row r="974" spans="1:23" x14ac:dyDescent="0.3">
      <c r="A974">
        <v>4817</v>
      </c>
      <c r="B974">
        <v>1956</v>
      </c>
      <c r="C974" t="s">
        <v>28</v>
      </c>
      <c r="D974" t="s">
        <v>29</v>
      </c>
      <c r="E974" s="1">
        <v>22304</v>
      </c>
      <c r="F974">
        <v>0</v>
      </c>
      <c r="G974">
        <v>0</v>
      </c>
      <c r="H974" s="3">
        <v>41125</v>
      </c>
      <c r="I974">
        <v>91</v>
      </c>
      <c r="J974">
        <v>0</v>
      </c>
      <c r="K974" t="s">
        <v>30</v>
      </c>
      <c r="L974">
        <v>1</v>
      </c>
      <c r="M974">
        <f>2021-MasterData4[[#This Row],[Year_Birth]]</f>
        <v>65</v>
      </c>
      <c r="N974" s="10">
        <v>3</v>
      </c>
      <c r="O974" s="10">
        <v>7</v>
      </c>
      <c r="P974" s="10">
        <v>0</v>
      </c>
      <c r="Q974" s="10">
        <v>2</v>
      </c>
      <c r="R974" s="10">
        <v>4</v>
      </c>
      <c r="S974" s="24">
        <f>MasterData4[[#This Row],[Kidhome]]+MasterData4[[#This Row],[Teenhome]]</f>
        <v>0</v>
      </c>
      <c r="T974" s="53">
        <v>0</v>
      </c>
      <c r="U974" s="53">
        <v>2</v>
      </c>
      <c r="V974" s="10">
        <f>SUM(MasterData4[[#This Row],[MntWines]:[MntSweetProducts]])</f>
        <v>16</v>
      </c>
      <c r="W974">
        <v>2</v>
      </c>
    </row>
    <row r="975" spans="1:23" x14ac:dyDescent="0.3">
      <c r="A975">
        <v>4827</v>
      </c>
      <c r="B975">
        <v>1956</v>
      </c>
      <c r="C975" t="s">
        <v>37</v>
      </c>
      <c r="D975" t="s">
        <v>31</v>
      </c>
      <c r="E975" s="2">
        <v>54998</v>
      </c>
      <c r="F975">
        <v>0</v>
      </c>
      <c r="G975">
        <v>1</v>
      </c>
      <c r="H975" s="3">
        <v>41343</v>
      </c>
      <c r="I975">
        <v>3</v>
      </c>
      <c r="J975">
        <v>0</v>
      </c>
      <c r="K975" t="s">
        <v>30</v>
      </c>
      <c r="L975">
        <v>4</v>
      </c>
      <c r="M975">
        <f>2021-MasterData4[[#This Row],[Year_Birth]]</f>
        <v>65</v>
      </c>
      <c r="N975" s="10">
        <v>154</v>
      </c>
      <c r="O975" s="10">
        <v>202</v>
      </c>
      <c r="P975" s="10">
        <v>39</v>
      </c>
      <c r="Q975" s="10">
        <v>22</v>
      </c>
      <c r="R975" s="10">
        <v>30</v>
      </c>
      <c r="S975" s="24">
        <f>MasterData4[[#This Row],[Kidhome]]+MasterData4[[#This Row],[Teenhome]]</f>
        <v>1</v>
      </c>
      <c r="T975" s="53">
        <v>2</v>
      </c>
      <c r="U975" s="53">
        <v>9</v>
      </c>
      <c r="V975" s="10">
        <f>SUM(MasterData4[[#This Row],[MntWines]:[MntSweetProducts]])</f>
        <v>447</v>
      </c>
      <c r="W975">
        <v>5</v>
      </c>
    </row>
    <row r="976" spans="1:23" x14ac:dyDescent="0.3">
      <c r="A976">
        <v>4828</v>
      </c>
      <c r="B976">
        <v>1954</v>
      </c>
      <c r="C976" t="s">
        <v>28</v>
      </c>
      <c r="D976" t="s">
        <v>29</v>
      </c>
      <c r="E976" s="1">
        <v>79865</v>
      </c>
      <c r="F976">
        <v>0</v>
      </c>
      <c r="G976">
        <v>1</v>
      </c>
      <c r="H976" s="3">
        <v>41808</v>
      </c>
      <c r="I976">
        <v>12</v>
      </c>
      <c r="J976">
        <v>0</v>
      </c>
      <c r="K976" t="s">
        <v>43</v>
      </c>
      <c r="L976">
        <v>5</v>
      </c>
      <c r="M976">
        <f>2021-MasterData4[[#This Row],[Year_Birth]]</f>
        <v>67</v>
      </c>
      <c r="N976" s="10">
        <v>71</v>
      </c>
      <c r="O976" s="10">
        <v>278</v>
      </c>
      <c r="P976" s="10">
        <v>185</v>
      </c>
      <c r="Q976" s="10">
        <v>99</v>
      </c>
      <c r="R976" s="10">
        <v>121</v>
      </c>
      <c r="S976" s="24">
        <f>MasterData4[[#This Row],[Kidhome]]+MasterData4[[#This Row],[Teenhome]]</f>
        <v>1</v>
      </c>
      <c r="T976" s="53">
        <v>10</v>
      </c>
      <c r="U976" s="53">
        <v>5</v>
      </c>
      <c r="V976" s="10">
        <f>SUM(MasterData4[[#This Row],[MntWines]:[MntSweetProducts]])</f>
        <v>754</v>
      </c>
      <c r="W976">
        <v>2</v>
      </c>
    </row>
    <row r="977" spans="1:23" x14ac:dyDescent="0.3">
      <c r="A977">
        <v>4832</v>
      </c>
      <c r="B977">
        <v>1979</v>
      </c>
      <c r="C977" t="s">
        <v>28</v>
      </c>
      <c r="D977" t="s">
        <v>33</v>
      </c>
      <c r="E977" s="1">
        <v>27244</v>
      </c>
      <c r="F977">
        <v>1</v>
      </c>
      <c r="G977">
        <v>0</v>
      </c>
      <c r="H977" s="3">
        <v>41705</v>
      </c>
      <c r="I977">
        <v>84</v>
      </c>
      <c r="J977">
        <v>0</v>
      </c>
      <c r="K977" t="s">
        <v>30</v>
      </c>
      <c r="L977">
        <v>2</v>
      </c>
      <c r="M977">
        <f>2021-MasterData4[[#This Row],[Year_Birth]]</f>
        <v>42</v>
      </c>
      <c r="N977" s="10">
        <v>6</v>
      </c>
      <c r="O977" s="10">
        <v>17</v>
      </c>
      <c r="P977" s="10">
        <v>3</v>
      </c>
      <c r="Q977" s="10">
        <v>5</v>
      </c>
      <c r="R977" s="10">
        <v>24</v>
      </c>
      <c r="S977" s="24">
        <f>MasterData4[[#This Row],[Kidhome]]+MasterData4[[#This Row],[Teenhome]]</f>
        <v>1</v>
      </c>
      <c r="T977" s="53">
        <v>2</v>
      </c>
      <c r="U977" s="53">
        <v>2</v>
      </c>
      <c r="V977" s="10">
        <f>SUM(MasterData4[[#This Row],[MntWines]:[MntSweetProducts]])</f>
        <v>55</v>
      </c>
      <c r="W977">
        <v>2</v>
      </c>
    </row>
    <row r="978" spans="1:23" x14ac:dyDescent="0.3">
      <c r="A978">
        <v>4837</v>
      </c>
      <c r="B978">
        <v>1965</v>
      </c>
      <c r="C978" t="s">
        <v>37</v>
      </c>
      <c r="D978" t="s">
        <v>33</v>
      </c>
      <c r="E978" s="1">
        <v>71322</v>
      </c>
      <c r="F978">
        <v>0</v>
      </c>
      <c r="G978">
        <v>1</v>
      </c>
      <c r="H978" s="3">
        <v>41321</v>
      </c>
      <c r="I978">
        <v>57</v>
      </c>
      <c r="J978">
        <v>0</v>
      </c>
      <c r="K978" t="s">
        <v>30</v>
      </c>
      <c r="L978">
        <v>8</v>
      </c>
      <c r="M978">
        <f>2021-MasterData4[[#This Row],[Year_Birth]]</f>
        <v>56</v>
      </c>
      <c r="N978" s="10">
        <v>753</v>
      </c>
      <c r="O978" s="10">
        <v>226</v>
      </c>
      <c r="P978" s="10">
        <v>69</v>
      </c>
      <c r="Q978" s="10">
        <v>43</v>
      </c>
      <c r="R978" s="10">
        <v>10</v>
      </c>
      <c r="S978" s="24">
        <f>MasterData4[[#This Row],[Kidhome]]+MasterData4[[#This Row],[Teenhome]]</f>
        <v>1</v>
      </c>
      <c r="T978" s="53">
        <v>5</v>
      </c>
      <c r="U978" s="53">
        <v>13</v>
      </c>
      <c r="V978" s="10">
        <f>SUM(MasterData4[[#This Row],[MntWines]:[MntSweetProducts]])</f>
        <v>1101</v>
      </c>
      <c r="W978">
        <v>5</v>
      </c>
    </row>
    <row r="979" spans="1:23" x14ac:dyDescent="0.3">
      <c r="A979">
        <v>4838</v>
      </c>
      <c r="B979">
        <v>1978</v>
      </c>
      <c r="C979" t="s">
        <v>28</v>
      </c>
      <c r="D979" t="s">
        <v>35</v>
      </c>
      <c r="E979" s="1">
        <v>22775</v>
      </c>
      <c r="F979">
        <v>1</v>
      </c>
      <c r="G979">
        <v>0</v>
      </c>
      <c r="H979" s="3">
        <v>41444</v>
      </c>
      <c r="I979">
        <v>40</v>
      </c>
      <c r="J979">
        <v>0</v>
      </c>
      <c r="K979" t="s">
        <v>40</v>
      </c>
      <c r="L979">
        <v>1</v>
      </c>
      <c r="M979">
        <f>2021-MasterData4[[#This Row],[Year_Birth]]</f>
        <v>43</v>
      </c>
      <c r="N979" s="10">
        <v>5</v>
      </c>
      <c r="O979" s="10">
        <v>8</v>
      </c>
      <c r="P979" s="10">
        <v>0</v>
      </c>
      <c r="Q979" s="10">
        <v>1</v>
      </c>
      <c r="R979" s="10">
        <v>0</v>
      </c>
      <c r="S979" s="24">
        <f>MasterData4[[#This Row],[Kidhome]]+MasterData4[[#This Row],[Teenhome]]</f>
        <v>1</v>
      </c>
      <c r="T979" s="53">
        <v>0</v>
      </c>
      <c r="U979" s="53">
        <v>2</v>
      </c>
      <c r="V979" s="10">
        <f>SUM(MasterData4[[#This Row],[MntWines]:[MntSweetProducts]])</f>
        <v>14</v>
      </c>
      <c r="W979">
        <v>2</v>
      </c>
    </row>
    <row r="980" spans="1:23" x14ac:dyDescent="0.3">
      <c r="A980">
        <v>4843</v>
      </c>
      <c r="B980">
        <v>1952</v>
      </c>
      <c r="C980" t="s">
        <v>28</v>
      </c>
      <c r="D980" t="s">
        <v>31</v>
      </c>
      <c r="E980" s="1">
        <v>75127</v>
      </c>
      <c r="F980">
        <v>0</v>
      </c>
      <c r="G980">
        <v>0</v>
      </c>
      <c r="H980" s="3">
        <v>41781</v>
      </c>
      <c r="I980">
        <v>92</v>
      </c>
      <c r="J980">
        <v>0</v>
      </c>
      <c r="K980" t="s">
        <v>43</v>
      </c>
      <c r="L980">
        <v>2</v>
      </c>
      <c r="M980">
        <f>2021-MasterData4[[#This Row],[Year_Birth]]</f>
        <v>69</v>
      </c>
      <c r="N980" s="10">
        <v>203</v>
      </c>
      <c r="O980" s="10">
        <v>305</v>
      </c>
      <c r="P980" s="10">
        <v>46</v>
      </c>
      <c r="Q980" s="10">
        <v>35</v>
      </c>
      <c r="R980" s="10">
        <v>17</v>
      </c>
      <c r="S980" s="24">
        <f>MasterData4[[#This Row],[Kidhome]]+MasterData4[[#This Row],[Teenhome]]</f>
        <v>0</v>
      </c>
      <c r="T980" s="53">
        <v>11</v>
      </c>
      <c r="U980" s="53">
        <v>5</v>
      </c>
      <c r="V980" s="10">
        <f>SUM(MasterData4[[#This Row],[MntWines]:[MntSweetProducts]])</f>
        <v>606</v>
      </c>
      <c r="W980">
        <v>2</v>
      </c>
    </row>
    <row r="981" spans="1:23" x14ac:dyDescent="0.3">
      <c r="A981">
        <v>4855</v>
      </c>
      <c r="B981">
        <v>1974</v>
      </c>
      <c r="C981" t="s">
        <v>37</v>
      </c>
      <c r="D981" t="s">
        <v>35</v>
      </c>
      <c r="E981" s="1">
        <v>30351</v>
      </c>
      <c r="F981">
        <v>1</v>
      </c>
      <c r="G981">
        <v>0</v>
      </c>
      <c r="H981" s="3">
        <v>41431</v>
      </c>
      <c r="I981">
        <v>19</v>
      </c>
      <c r="J981">
        <v>0</v>
      </c>
      <c r="K981" t="s">
        <v>34</v>
      </c>
      <c r="L981">
        <v>3</v>
      </c>
      <c r="M981">
        <f>2021-MasterData4[[#This Row],[Year_Birth]]</f>
        <v>47</v>
      </c>
      <c r="N981" s="10">
        <v>14</v>
      </c>
      <c r="O981" s="10">
        <v>24</v>
      </c>
      <c r="P981" s="10">
        <v>3</v>
      </c>
      <c r="Q981" s="10">
        <v>0</v>
      </c>
      <c r="R981" s="10">
        <v>3</v>
      </c>
      <c r="S981" s="24">
        <f>MasterData4[[#This Row],[Kidhome]]+MasterData4[[#This Row],[Teenhome]]</f>
        <v>1</v>
      </c>
      <c r="T981" s="53">
        <v>0</v>
      </c>
      <c r="U981" s="53">
        <v>2</v>
      </c>
      <c r="V981" s="10">
        <f>SUM(MasterData4[[#This Row],[MntWines]:[MntSweetProducts]])</f>
        <v>44</v>
      </c>
      <c r="W981">
        <v>5</v>
      </c>
    </row>
    <row r="982" spans="1:23" x14ac:dyDescent="0.3">
      <c r="A982">
        <v>4856</v>
      </c>
      <c r="B982">
        <v>1957</v>
      </c>
      <c r="C982" t="s">
        <v>38</v>
      </c>
      <c r="D982" t="s">
        <v>33</v>
      </c>
      <c r="E982" s="1">
        <v>82347</v>
      </c>
      <c r="F982">
        <v>0</v>
      </c>
      <c r="G982">
        <v>0</v>
      </c>
      <c r="H982" s="3">
        <v>41219</v>
      </c>
      <c r="I982">
        <v>38</v>
      </c>
      <c r="J982">
        <v>0</v>
      </c>
      <c r="K982" t="s">
        <v>40</v>
      </c>
      <c r="L982">
        <v>7</v>
      </c>
      <c r="M982">
        <f>2021-MasterData4[[#This Row],[Year_Birth]]</f>
        <v>64</v>
      </c>
      <c r="N982" s="10">
        <v>556</v>
      </c>
      <c r="O982" s="10">
        <v>845</v>
      </c>
      <c r="P982" s="10">
        <v>202</v>
      </c>
      <c r="Q982" s="10">
        <v>54</v>
      </c>
      <c r="R982" s="10">
        <v>133</v>
      </c>
      <c r="S982" s="24">
        <f>MasterData4[[#This Row],[Kidhome]]+MasterData4[[#This Row],[Teenhome]]</f>
        <v>0</v>
      </c>
      <c r="T982" s="53">
        <v>7</v>
      </c>
      <c r="U982" s="53">
        <v>10</v>
      </c>
      <c r="V982" s="10">
        <f>SUM(MasterData4[[#This Row],[MntWines]:[MntSweetProducts]])</f>
        <v>1790</v>
      </c>
      <c r="W982">
        <v>3</v>
      </c>
    </row>
    <row r="983" spans="1:23" x14ac:dyDescent="0.3">
      <c r="A983">
        <v>4860</v>
      </c>
      <c r="B983">
        <v>1970</v>
      </c>
      <c r="C983" t="s">
        <v>28</v>
      </c>
      <c r="D983" t="s">
        <v>31</v>
      </c>
      <c r="E983" s="1">
        <v>24206</v>
      </c>
      <c r="F983">
        <v>1</v>
      </c>
      <c r="G983">
        <v>0</v>
      </c>
      <c r="H983" s="3">
        <v>41341</v>
      </c>
      <c r="I983">
        <v>66</v>
      </c>
      <c r="J983">
        <v>0</v>
      </c>
      <c r="K983" t="s">
        <v>30</v>
      </c>
      <c r="L983">
        <v>1</v>
      </c>
      <c r="M983">
        <f>2021-MasterData4[[#This Row],[Year_Birth]]</f>
        <v>51</v>
      </c>
      <c r="N983" s="10">
        <v>7</v>
      </c>
      <c r="O983" s="10">
        <v>8</v>
      </c>
      <c r="P983" s="10">
        <v>3</v>
      </c>
      <c r="Q983" s="10">
        <v>2</v>
      </c>
      <c r="R983" s="10">
        <v>2</v>
      </c>
      <c r="S983" s="24">
        <f>MasterData4[[#This Row],[Kidhome]]+MasterData4[[#This Row],[Teenhome]]</f>
        <v>1</v>
      </c>
      <c r="T983" s="53">
        <v>0</v>
      </c>
      <c r="U983" s="53">
        <v>3</v>
      </c>
      <c r="V983" s="10">
        <f>SUM(MasterData4[[#This Row],[MntWines]:[MntSweetProducts]])</f>
        <v>22</v>
      </c>
      <c r="W983">
        <v>2</v>
      </c>
    </row>
    <row r="984" spans="1:23" x14ac:dyDescent="0.3">
      <c r="A984">
        <v>4864</v>
      </c>
      <c r="B984">
        <v>1977</v>
      </c>
      <c r="C984" t="s">
        <v>28</v>
      </c>
      <c r="D984" t="s">
        <v>33</v>
      </c>
      <c r="E984" s="1">
        <v>34380</v>
      </c>
      <c r="F984">
        <v>1</v>
      </c>
      <c r="G984">
        <v>0</v>
      </c>
      <c r="H984" s="3">
        <v>41396</v>
      </c>
      <c r="I984">
        <v>68</v>
      </c>
      <c r="J984">
        <v>0</v>
      </c>
      <c r="K984" t="s">
        <v>32</v>
      </c>
      <c r="L984">
        <v>4</v>
      </c>
      <c r="M984">
        <f>2021-MasterData4[[#This Row],[Year_Birth]]</f>
        <v>44</v>
      </c>
      <c r="N984" s="10">
        <v>72</v>
      </c>
      <c r="O984" s="10">
        <v>58</v>
      </c>
      <c r="P984" s="10">
        <v>13</v>
      </c>
      <c r="Q984" s="10">
        <v>7</v>
      </c>
      <c r="R984" s="10">
        <v>1</v>
      </c>
      <c r="S984" s="24">
        <f>MasterData4[[#This Row],[Kidhome]]+MasterData4[[#This Row],[Teenhome]]</f>
        <v>1</v>
      </c>
      <c r="T984" s="53">
        <v>1</v>
      </c>
      <c r="U984" s="53">
        <v>3</v>
      </c>
      <c r="V984" s="10">
        <f>SUM(MasterData4[[#This Row],[MntWines]:[MntSweetProducts]])</f>
        <v>151</v>
      </c>
      <c r="W984">
        <v>2</v>
      </c>
    </row>
    <row r="985" spans="1:23" x14ac:dyDescent="0.3">
      <c r="A985">
        <v>4865</v>
      </c>
      <c r="B985">
        <v>1974</v>
      </c>
      <c r="C985" t="s">
        <v>41</v>
      </c>
      <c r="D985" t="s">
        <v>29</v>
      </c>
      <c r="E985" s="2">
        <v>53367</v>
      </c>
      <c r="F985">
        <v>1</v>
      </c>
      <c r="G985">
        <v>1</v>
      </c>
      <c r="H985" s="3">
        <v>41517</v>
      </c>
      <c r="I985">
        <v>2</v>
      </c>
      <c r="J985">
        <v>0</v>
      </c>
      <c r="K985" t="s">
        <v>36</v>
      </c>
      <c r="L985">
        <v>5</v>
      </c>
      <c r="M985">
        <f>2021-MasterData4[[#This Row],[Year_Birth]]</f>
        <v>47</v>
      </c>
      <c r="N985" s="10">
        <v>229</v>
      </c>
      <c r="O985" s="10">
        <v>140</v>
      </c>
      <c r="P985" s="10">
        <v>10</v>
      </c>
      <c r="Q985" s="10">
        <v>7</v>
      </c>
      <c r="R985" s="10">
        <v>3</v>
      </c>
      <c r="S985" s="24">
        <f>MasterData4[[#This Row],[Kidhome]]+MasterData4[[#This Row],[Teenhome]]</f>
        <v>2</v>
      </c>
      <c r="T985" s="53">
        <v>1</v>
      </c>
      <c r="U985" s="53">
        <v>8</v>
      </c>
      <c r="V985" s="10">
        <f>SUM(MasterData4[[#This Row],[MntWines]:[MntSweetProducts]])</f>
        <v>389</v>
      </c>
      <c r="W985">
        <v>4</v>
      </c>
    </row>
    <row r="986" spans="1:23" x14ac:dyDescent="0.3">
      <c r="A986">
        <v>4867</v>
      </c>
      <c r="B986">
        <v>1968</v>
      </c>
      <c r="C986" t="s">
        <v>37</v>
      </c>
      <c r="D986" t="s">
        <v>31</v>
      </c>
      <c r="E986" s="2">
        <v>38236</v>
      </c>
      <c r="F986">
        <v>1</v>
      </c>
      <c r="G986">
        <v>1</v>
      </c>
      <c r="H986" s="3">
        <v>41537</v>
      </c>
      <c r="I986">
        <v>2</v>
      </c>
      <c r="J986">
        <v>0</v>
      </c>
      <c r="K986" t="s">
        <v>30</v>
      </c>
      <c r="L986">
        <v>3</v>
      </c>
      <c r="M986">
        <f>2021-MasterData4[[#This Row],[Year_Birth]]</f>
        <v>53</v>
      </c>
      <c r="N986" s="10">
        <v>58</v>
      </c>
      <c r="O986" s="10">
        <v>18</v>
      </c>
      <c r="P986" s="10">
        <v>2</v>
      </c>
      <c r="Q986" s="10">
        <v>0</v>
      </c>
      <c r="R986" s="10">
        <v>0</v>
      </c>
      <c r="S986" s="24">
        <f>MasterData4[[#This Row],[Kidhome]]+MasterData4[[#This Row],[Teenhome]]</f>
        <v>2</v>
      </c>
      <c r="T986" s="53">
        <v>0</v>
      </c>
      <c r="U986" s="53">
        <v>4</v>
      </c>
      <c r="V986" s="10">
        <f>SUM(MasterData4[[#This Row],[MntWines]:[MntSweetProducts]])</f>
        <v>78</v>
      </c>
      <c r="W986">
        <v>5</v>
      </c>
    </row>
    <row r="987" spans="1:23" x14ac:dyDescent="0.3">
      <c r="A987">
        <v>4877</v>
      </c>
      <c r="B987">
        <v>1973</v>
      </c>
      <c r="C987" t="s">
        <v>41</v>
      </c>
      <c r="D987" t="s">
        <v>33</v>
      </c>
      <c r="E987" s="2">
        <v>38576</v>
      </c>
      <c r="F987">
        <v>0</v>
      </c>
      <c r="G987">
        <v>1</v>
      </c>
      <c r="H987" s="3">
        <v>41702</v>
      </c>
      <c r="I987">
        <v>2</v>
      </c>
      <c r="J987">
        <v>0</v>
      </c>
      <c r="K987" t="s">
        <v>40</v>
      </c>
      <c r="L987">
        <v>1</v>
      </c>
      <c r="M987">
        <f>2021-MasterData4[[#This Row],[Year_Birth]]</f>
        <v>48</v>
      </c>
      <c r="N987" s="10">
        <v>34</v>
      </c>
      <c r="O987" s="10">
        <v>7</v>
      </c>
      <c r="P987" s="10">
        <v>0</v>
      </c>
      <c r="Q987" s="10">
        <v>0</v>
      </c>
      <c r="R987" s="10">
        <v>0</v>
      </c>
      <c r="S987" s="24">
        <f>MasterData4[[#This Row],[Kidhome]]+MasterData4[[#This Row],[Teenhome]]</f>
        <v>1</v>
      </c>
      <c r="T987" s="53">
        <v>0</v>
      </c>
      <c r="U987" s="53">
        <v>3</v>
      </c>
      <c r="V987" s="10">
        <f>SUM(MasterData4[[#This Row],[MntWines]:[MntSweetProducts]])</f>
        <v>41</v>
      </c>
      <c r="W987">
        <v>4</v>
      </c>
    </row>
    <row r="988" spans="1:23" x14ac:dyDescent="0.3">
      <c r="A988">
        <v>4887</v>
      </c>
      <c r="B988">
        <v>1976</v>
      </c>
      <c r="C988" t="s">
        <v>37</v>
      </c>
      <c r="D988" t="s">
        <v>29</v>
      </c>
      <c r="E988" s="1">
        <v>55412</v>
      </c>
      <c r="F988">
        <v>1</v>
      </c>
      <c r="G988">
        <v>1</v>
      </c>
      <c r="H988" s="3">
        <v>41600</v>
      </c>
      <c r="I988">
        <v>65</v>
      </c>
      <c r="J988">
        <v>0</v>
      </c>
      <c r="K988" t="s">
        <v>32</v>
      </c>
      <c r="L988">
        <v>2</v>
      </c>
      <c r="M988">
        <f>2021-MasterData4[[#This Row],[Year_Birth]]</f>
        <v>45</v>
      </c>
      <c r="N988" s="10">
        <v>10</v>
      </c>
      <c r="O988" s="10">
        <v>28</v>
      </c>
      <c r="P988" s="10">
        <v>11</v>
      </c>
      <c r="Q988" s="10">
        <v>5</v>
      </c>
      <c r="R988" s="10">
        <v>1</v>
      </c>
      <c r="S988" s="24">
        <f>MasterData4[[#This Row],[Kidhome]]+MasterData4[[#This Row],[Teenhome]]</f>
        <v>2</v>
      </c>
      <c r="T988" s="53">
        <v>0</v>
      </c>
      <c r="U988" s="53">
        <v>3</v>
      </c>
      <c r="V988" s="10">
        <f>SUM(MasterData4[[#This Row],[MntWines]:[MntSweetProducts]])</f>
        <v>55</v>
      </c>
      <c r="W988">
        <v>5</v>
      </c>
    </row>
    <row r="989" spans="1:23" x14ac:dyDescent="0.3">
      <c r="A989">
        <v>4910</v>
      </c>
      <c r="B989">
        <v>1967</v>
      </c>
      <c r="C989" t="s">
        <v>28</v>
      </c>
      <c r="D989" t="s">
        <v>29</v>
      </c>
      <c r="E989" s="1">
        <v>68743</v>
      </c>
      <c r="F989">
        <v>0</v>
      </c>
      <c r="G989">
        <v>0</v>
      </c>
      <c r="H989" s="3">
        <v>41151</v>
      </c>
      <c r="I989">
        <v>81</v>
      </c>
      <c r="J989">
        <v>0</v>
      </c>
      <c r="K989" t="s">
        <v>34</v>
      </c>
      <c r="L989">
        <v>11</v>
      </c>
      <c r="M989">
        <f>2021-MasterData4[[#This Row],[Year_Birth]]</f>
        <v>54</v>
      </c>
      <c r="N989" s="10">
        <v>1132</v>
      </c>
      <c r="O989" s="10">
        <v>384</v>
      </c>
      <c r="P989" s="10">
        <v>175</v>
      </c>
      <c r="Q989" s="10">
        <v>134</v>
      </c>
      <c r="R989" s="10">
        <v>134</v>
      </c>
      <c r="S989" s="24">
        <f>MasterData4[[#This Row],[Kidhome]]+MasterData4[[#This Row],[Teenhome]]</f>
        <v>0</v>
      </c>
      <c r="T989" s="53">
        <v>5</v>
      </c>
      <c r="U989" s="53">
        <v>13</v>
      </c>
      <c r="V989" s="10">
        <f>SUM(MasterData4[[#This Row],[MntWines]:[MntSweetProducts]])</f>
        <v>1959</v>
      </c>
      <c r="W989">
        <v>2</v>
      </c>
    </row>
    <row r="990" spans="1:23" x14ac:dyDescent="0.3">
      <c r="A990">
        <v>4915</v>
      </c>
      <c r="B990">
        <v>1956</v>
      </c>
      <c r="C990" t="s">
        <v>38</v>
      </c>
      <c r="D990" t="s">
        <v>33</v>
      </c>
      <c r="E990" s="1">
        <v>53230</v>
      </c>
      <c r="F990">
        <v>0</v>
      </c>
      <c r="G990">
        <v>1</v>
      </c>
      <c r="H990" s="3">
        <v>41124</v>
      </c>
      <c r="I990">
        <v>86</v>
      </c>
      <c r="J990">
        <v>0</v>
      </c>
      <c r="K990" t="s">
        <v>39</v>
      </c>
      <c r="L990">
        <v>5</v>
      </c>
      <c r="M990">
        <f>2021-MasterData4[[#This Row],[Year_Birth]]</f>
        <v>65</v>
      </c>
      <c r="N990" s="10">
        <v>176</v>
      </c>
      <c r="O990" s="10">
        <v>98</v>
      </c>
      <c r="P990" s="10">
        <v>136</v>
      </c>
      <c r="Q990" s="10">
        <v>72</v>
      </c>
      <c r="R990" s="10">
        <v>21</v>
      </c>
      <c r="S990" s="24">
        <f>MasterData4[[#This Row],[Kidhome]]+MasterData4[[#This Row],[Teenhome]]</f>
        <v>1</v>
      </c>
      <c r="T990" s="53">
        <v>2</v>
      </c>
      <c r="U990" s="53">
        <v>12</v>
      </c>
      <c r="V990" s="10">
        <f>SUM(MasterData4[[#This Row],[MntWines]:[MntSweetProducts]])</f>
        <v>503</v>
      </c>
      <c r="W990">
        <v>3</v>
      </c>
    </row>
    <row r="991" spans="1:23" x14ac:dyDescent="0.3">
      <c r="A991">
        <v>4927</v>
      </c>
      <c r="B991">
        <v>1971</v>
      </c>
      <c r="C991" t="s">
        <v>28</v>
      </c>
      <c r="D991" t="s">
        <v>35</v>
      </c>
      <c r="E991" s="1">
        <v>16626</v>
      </c>
      <c r="F991">
        <v>2</v>
      </c>
      <c r="G991">
        <v>0</v>
      </c>
      <c r="H991" s="3">
        <v>41654</v>
      </c>
      <c r="I991">
        <v>76</v>
      </c>
      <c r="J991">
        <v>0</v>
      </c>
      <c r="K991" t="s">
        <v>43</v>
      </c>
      <c r="L991">
        <v>3</v>
      </c>
      <c r="M991">
        <f>2021-MasterData4[[#This Row],[Year_Birth]]</f>
        <v>50</v>
      </c>
      <c r="N991" s="10">
        <v>8</v>
      </c>
      <c r="O991" s="10">
        <v>22</v>
      </c>
      <c r="P991" s="10">
        <v>21</v>
      </c>
      <c r="Q991" s="10">
        <v>3</v>
      </c>
      <c r="R991" s="10">
        <v>1</v>
      </c>
      <c r="S991" s="24">
        <f>MasterData4[[#This Row],[Kidhome]]+MasterData4[[#This Row],[Teenhome]]</f>
        <v>2</v>
      </c>
      <c r="T991" s="53">
        <v>0</v>
      </c>
      <c r="U991" s="53">
        <v>3</v>
      </c>
      <c r="V991" s="10">
        <f>SUM(MasterData4[[#This Row],[MntWines]:[MntSweetProducts]])</f>
        <v>55</v>
      </c>
      <c r="W991">
        <v>2</v>
      </c>
    </row>
    <row r="992" spans="1:23" x14ac:dyDescent="0.3">
      <c r="A992">
        <v>4931</v>
      </c>
      <c r="B992">
        <v>1977</v>
      </c>
      <c r="C992" t="s">
        <v>28</v>
      </c>
      <c r="D992" t="s">
        <v>35</v>
      </c>
      <c r="E992" s="1">
        <v>157146</v>
      </c>
      <c r="F992">
        <v>0</v>
      </c>
      <c r="G992">
        <v>0</v>
      </c>
      <c r="H992" s="3">
        <v>41393</v>
      </c>
      <c r="I992">
        <v>13</v>
      </c>
      <c r="J992">
        <v>0</v>
      </c>
      <c r="K992" t="s">
        <v>43</v>
      </c>
      <c r="L992">
        <v>0</v>
      </c>
      <c r="M992">
        <f>2021-MasterData4[[#This Row],[Year_Birth]]</f>
        <v>44</v>
      </c>
      <c r="N992" s="10">
        <v>1</v>
      </c>
      <c r="O992" s="10">
        <v>1725</v>
      </c>
      <c r="P992" s="10">
        <v>2</v>
      </c>
      <c r="Q992" s="10">
        <v>0</v>
      </c>
      <c r="R992" s="10">
        <v>1</v>
      </c>
      <c r="S992" s="24">
        <f>MasterData4[[#This Row],[Kidhome]]+MasterData4[[#This Row],[Teenhome]]</f>
        <v>0</v>
      </c>
      <c r="T992" s="53">
        <v>28</v>
      </c>
      <c r="U992" s="53">
        <v>0</v>
      </c>
      <c r="V992" s="10">
        <f>SUM(MasterData4[[#This Row],[MntWines]:[MntSweetProducts]])</f>
        <v>1729</v>
      </c>
      <c r="W992">
        <v>2</v>
      </c>
    </row>
    <row r="993" spans="1:23" x14ac:dyDescent="0.3">
      <c r="A993">
        <v>4937</v>
      </c>
      <c r="B993">
        <v>1973</v>
      </c>
      <c r="C993" t="s">
        <v>38</v>
      </c>
      <c r="D993" t="s">
        <v>33</v>
      </c>
      <c r="E993" s="1">
        <v>46094</v>
      </c>
      <c r="F993">
        <v>1</v>
      </c>
      <c r="G993">
        <v>1</v>
      </c>
      <c r="H993" s="3">
        <v>41800</v>
      </c>
      <c r="I993">
        <v>62</v>
      </c>
      <c r="J993">
        <v>0</v>
      </c>
      <c r="K993" t="s">
        <v>30</v>
      </c>
      <c r="L993">
        <v>1</v>
      </c>
      <c r="M993">
        <f>2021-MasterData4[[#This Row],[Year_Birth]]</f>
        <v>48</v>
      </c>
      <c r="N993" s="10">
        <v>12</v>
      </c>
      <c r="O993" s="10">
        <v>20</v>
      </c>
      <c r="P993" s="10">
        <v>3</v>
      </c>
      <c r="Q993" s="10">
        <v>2</v>
      </c>
      <c r="R993" s="10">
        <v>2</v>
      </c>
      <c r="S993" s="24">
        <f>MasterData4[[#This Row],[Kidhome]]+MasterData4[[#This Row],[Teenhome]]</f>
        <v>2</v>
      </c>
      <c r="T993" s="53">
        <v>0</v>
      </c>
      <c r="U993" s="53">
        <v>3</v>
      </c>
      <c r="V993" s="10">
        <f>SUM(MasterData4[[#This Row],[MntWines]:[MntSweetProducts]])</f>
        <v>39</v>
      </c>
      <c r="W993">
        <v>3</v>
      </c>
    </row>
    <row r="994" spans="1:23" x14ac:dyDescent="0.3">
      <c r="A994">
        <v>4939</v>
      </c>
      <c r="B994">
        <v>1946</v>
      </c>
      <c r="C994" t="s">
        <v>28</v>
      </c>
      <c r="D994" t="s">
        <v>35</v>
      </c>
      <c r="E994" s="1">
        <v>37760</v>
      </c>
      <c r="F994">
        <v>0</v>
      </c>
      <c r="G994">
        <v>0</v>
      </c>
      <c r="H994" s="3">
        <v>41152</v>
      </c>
      <c r="I994">
        <v>20</v>
      </c>
      <c r="J994">
        <v>0</v>
      </c>
      <c r="K994" t="s">
        <v>34</v>
      </c>
      <c r="L994">
        <v>4</v>
      </c>
      <c r="M994">
        <f>2021-MasterData4[[#This Row],[Year_Birth]]</f>
        <v>75</v>
      </c>
      <c r="N994" s="10">
        <v>84</v>
      </c>
      <c r="O994" s="10">
        <v>38</v>
      </c>
      <c r="P994" s="10">
        <v>150</v>
      </c>
      <c r="Q994" s="10">
        <v>5</v>
      </c>
      <c r="R994" s="10">
        <v>12</v>
      </c>
      <c r="S994" s="24">
        <f>MasterData4[[#This Row],[Kidhome]]+MasterData4[[#This Row],[Teenhome]]</f>
        <v>0</v>
      </c>
      <c r="T994" s="53">
        <v>1</v>
      </c>
      <c r="U994" s="53">
        <v>6</v>
      </c>
      <c r="V994" s="10">
        <f>SUM(MasterData4[[#This Row],[MntWines]:[MntSweetProducts]])</f>
        <v>289</v>
      </c>
      <c r="W994">
        <v>2</v>
      </c>
    </row>
    <row r="995" spans="1:23" x14ac:dyDescent="0.3">
      <c r="A995">
        <v>4943</v>
      </c>
      <c r="B995">
        <v>1953</v>
      </c>
      <c r="C995" t="s">
        <v>28</v>
      </c>
      <c r="D995" t="s">
        <v>33</v>
      </c>
      <c r="E995" s="1">
        <v>70503</v>
      </c>
      <c r="F995">
        <v>0</v>
      </c>
      <c r="G995">
        <v>0</v>
      </c>
      <c r="H995" s="3">
        <v>41182</v>
      </c>
      <c r="I995">
        <v>73</v>
      </c>
      <c r="J995">
        <v>0</v>
      </c>
      <c r="K995" t="s">
        <v>30</v>
      </c>
      <c r="L995">
        <v>2</v>
      </c>
      <c r="M995">
        <f>2021-MasterData4[[#This Row],[Year_Birth]]</f>
        <v>68</v>
      </c>
      <c r="N995" s="10">
        <v>1379</v>
      </c>
      <c r="O995" s="10">
        <v>216</v>
      </c>
      <c r="P995" s="10">
        <v>0</v>
      </c>
      <c r="Q995" s="10">
        <v>33</v>
      </c>
      <c r="R995" s="10">
        <v>33</v>
      </c>
      <c r="S995" s="24">
        <f>MasterData4[[#This Row],[Kidhome]]+MasterData4[[#This Row],[Teenhome]]</f>
        <v>0</v>
      </c>
      <c r="T995" s="53">
        <v>4</v>
      </c>
      <c r="U995" s="53">
        <v>9</v>
      </c>
      <c r="V995" s="10">
        <f>SUM(MasterData4[[#This Row],[MntWines]:[MntSweetProducts]])</f>
        <v>1661</v>
      </c>
      <c r="W995">
        <v>2</v>
      </c>
    </row>
    <row r="996" spans="1:23" x14ac:dyDescent="0.3">
      <c r="A996">
        <v>4944</v>
      </c>
      <c r="B996">
        <v>1959</v>
      </c>
      <c r="C996" t="s">
        <v>28</v>
      </c>
      <c r="D996" t="s">
        <v>35</v>
      </c>
      <c r="E996" s="1">
        <v>71367</v>
      </c>
      <c r="F996">
        <v>0</v>
      </c>
      <c r="G996">
        <v>0</v>
      </c>
      <c r="H996" s="3">
        <v>41509</v>
      </c>
      <c r="I996">
        <v>24</v>
      </c>
      <c r="J996">
        <v>0</v>
      </c>
      <c r="K996" t="s">
        <v>30</v>
      </c>
      <c r="L996">
        <v>4</v>
      </c>
      <c r="M996">
        <f>2021-MasterData4[[#This Row],[Year_Birth]]</f>
        <v>62</v>
      </c>
      <c r="N996" s="10">
        <v>227</v>
      </c>
      <c r="O996" s="10">
        <v>389</v>
      </c>
      <c r="P996" s="10">
        <v>42</v>
      </c>
      <c r="Q996" s="10">
        <v>23</v>
      </c>
      <c r="R996" s="10">
        <v>21</v>
      </c>
      <c r="S996" s="24">
        <f>MasterData4[[#This Row],[Kidhome]]+MasterData4[[#This Row],[Teenhome]]</f>
        <v>0</v>
      </c>
      <c r="T996" s="53">
        <v>5</v>
      </c>
      <c r="U996" s="53">
        <v>7</v>
      </c>
      <c r="V996" s="10">
        <f>SUM(MasterData4[[#This Row],[MntWines]:[MntSweetProducts]])</f>
        <v>702</v>
      </c>
      <c r="W996">
        <v>2</v>
      </c>
    </row>
    <row r="997" spans="1:23" x14ac:dyDescent="0.3">
      <c r="A997">
        <v>4945</v>
      </c>
      <c r="B997">
        <v>1953</v>
      </c>
      <c r="C997" t="s">
        <v>28</v>
      </c>
      <c r="D997" t="s">
        <v>42</v>
      </c>
      <c r="E997" s="1">
        <v>53653</v>
      </c>
      <c r="F997">
        <v>0</v>
      </c>
      <c r="G997">
        <v>0</v>
      </c>
      <c r="H997" s="3">
        <v>41220</v>
      </c>
      <c r="I997">
        <v>29</v>
      </c>
      <c r="J997">
        <v>0</v>
      </c>
      <c r="K997" t="s">
        <v>30</v>
      </c>
      <c r="L997">
        <v>10</v>
      </c>
      <c r="M997">
        <f>2021-MasterData4[[#This Row],[Year_Birth]]</f>
        <v>68</v>
      </c>
      <c r="N997" s="10">
        <v>815</v>
      </c>
      <c r="O997" s="10">
        <v>239</v>
      </c>
      <c r="P997" s="10">
        <v>28</v>
      </c>
      <c r="Q997" s="10">
        <v>10</v>
      </c>
      <c r="R997" s="10">
        <v>10</v>
      </c>
      <c r="S997" s="24">
        <f>MasterData4[[#This Row],[Kidhome]]+MasterData4[[#This Row],[Teenhome]]</f>
        <v>0</v>
      </c>
      <c r="T997" s="53">
        <v>4</v>
      </c>
      <c r="U997" s="53">
        <v>12</v>
      </c>
      <c r="V997" s="10">
        <f>SUM(MasterData4[[#This Row],[MntWines]:[MntSweetProducts]])</f>
        <v>1102</v>
      </c>
      <c r="W997">
        <v>2</v>
      </c>
    </row>
    <row r="998" spans="1:23" x14ac:dyDescent="0.3">
      <c r="A998">
        <v>4947</v>
      </c>
      <c r="B998">
        <v>1966</v>
      </c>
      <c r="C998" t="s">
        <v>38</v>
      </c>
      <c r="D998" t="s">
        <v>31</v>
      </c>
      <c r="E998" s="1">
        <v>89572</v>
      </c>
      <c r="F998">
        <v>0</v>
      </c>
      <c r="G998">
        <v>0</v>
      </c>
      <c r="H998" s="3">
        <v>41167</v>
      </c>
      <c r="I998">
        <v>44</v>
      </c>
      <c r="J998">
        <v>0</v>
      </c>
      <c r="K998" t="s">
        <v>30</v>
      </c>
      <c r="L998">
        <v>7</v>
      </c>
      <c r="M998">
        <f>2021-MasterData4[[#This Row],[Year_Birth]]</f>
        <v>55</v>
      </c>
      <c r="N998" s="10">
        <v>606</v>
      </c>
      <c r="O998" s="10">
        <v>974</v>
      </c>
      <c r="P998" s="10">
        <v>197</v>
      </c>
      <c r="Q998" s="10">
        <v>24</v>
      </c>
      <c r="R998" s="10">
        <v>194</v>
      </c>
      <c r="S998" s="24">
        <f>MasterData4[[#This Row],[Kidhome]]+MasterData4[[#This Row],[Teenhome]]</f>
        <v>0</v>
      </c>
      <c r="T998" s="53">
        <v>7</v>
      </c>
      <c r="U998" s="53">
        <v>9</v>
      </c>
      <c r="V998" s="10">
        <f>SUM(MasterData4[[#This Row],[MntWines]:[MntSweetProducts]])</f>
        <v>1995</v>
      </c>
      <c r="W998">
        <v>3</v>
      </c>
    </row>
    <row r="999" spans="1:23" x14ac:dyDescent="0.3">
      <c r="A999">
        <v>4954</v>
      </c>
      <c r="B999">
        <v>1956</v>
      </c>
      <c r="C999" t="s">
        <v>28</v>
      </c>
      <c r="D999" t="s">
        <v>33</v>
      </c>
      <c r="E999" s="1">
        <v>48195</v>
      </c>
      <c r="F999">
        <v>1</v>
      </c>
      <c r="G999">
        <v>1</v>
      </c>
      <c r="H999" s="3">
        <v>41660</v>
      </c>
      <c r="I999">
        <v>53</v>
      </c>
      <c r="J999">
        <v>0</v>
      </c>
      <c r="K999" t="s">
        <v>30</v>
      </c>
      <c r="L999">
        <v>4</v>
      </c>
      <c r="M999">
        <f>2021-MasterData4[[#This Row],[Year_Birth]]</f>
        <v>65</v>
      </c>
      <c r="N999" s="10">
        <v>106</v>
      </c>
      <c r="O999" s="10">
        <v>68</v>
      </c>
      <c r="P999" s="10">
        <v>52</v>
      </c>
      <c r="Q999" s="10">
        <v>27</v>
      </c>
      <c r="R999" s="10">
        <v>7</v>
      </c>
      <c r="S999" s="24">
        <f>MasterData4[[#This Row],[Kidhome]]+MasterData4[[#This Row],[Teenhome]]</f>
        <v>2</v>
      </c>
      <c r="T999" s="53">
        <v>2</v>
      </c>
      <c r="U999" s="53">
        <v>5</v>
      </c>
      <c r="V999" s="10">
        <f>SUM(MasterData4[[#This Row],[MntWines]:[MntSweetProducts]])</f>
        <v>260</v>
      </c>
      <c r="W999">
        <v>2</v>
      </c>
    </row>
    <row r="1000" spans="1:23" x14ac:dyDescent="0.3">
      <c r="A1000">
        <v>4961</v>
      </c>
      <c r="B1000">
        <v>1974</v>
      </c>
      <c r="C1000" t="s">
        <v>41</v>
      </c>
      <c r="D1000" t="s">
        <v>35</v>
      </c>
      <c r="E1000" s="1">
        <v>21255</v>
      </c>
      <c r="F1000">
        <v>1</v>
      </c>
      <c r="G1000">
        <v>0</v>
      </c>
      <c r="H1000" s="3">
        <v>41660</v>
      </c>
      <c r="I1000">
        <v>56</v>
      </c>
      <c r="J1000">
        <v>0</v>
      </c>
      <c r="K1000" t="s">
        <v>30</v>
      </c>
      <c r="L1000">
        <v>2</v>
      </c>
      <c r="M1000">
        <f>2021-MasterData4[[#This Row],[Year_Birth]]</f>
        <v>47</v>
      </c>
      <c r="N1000" s="10">
        <v>29</v>
      </c>
      <c r="O1000" s="10">
        <v>25</v>
      </c>
      <c r="P1000" s="10">
        <v>2</v>
      </c>
      <c r="Q1000" s="10">
        <v>0</v>
      </c>
      <c r="R1000" s="10">
        <v>2</v>
      </c>
      <c r="S1000" s="24">
        <f>MasterData4[[#This Row],[Kidhome]]+MasterData4[[#This Row],[Teenhome]]</f>
        <v>1</v>
      </c>
      <c r="T1000" s="53">
        <v>1</v>
      </c>
      <c r="U1000" s="53">
        <v>4</v>
      </c>
      <c r="V1000" s="10">
        <f>SUM(MasterData4[[#This Row],[MntWines]:[MntSweetProducts]])</f>
        <v>58</v>
      </c>
      <c r="W1000">
        <v>4</v>
      </c>
    </row>
    <row r="1001" spans="1:23" x14ac:dyDescent="0.3">
      <c r="A1001">
        <v>4964</v>
      </c>
      <c r="B1001">
        <v>1958</v>
      </c>
      <c r="C1001" t="s">
        <v>37</v>
      </c>
      <c r="D1001" t="s">
        <v>35</v>
      </c>
      <c r="E1001" s="1">
        <v>74250</v>
      </c>
      <c r="F1001">
        <v>0</v>
      </c>
      <c r="G1001">
        <v>0</v>
      </c>
      <c r="H1001" s="3">
        <v>41665</v>
      </c>
      <c r="I1001">
        <v>90</v>
      </c>
      <c r="J1001">
        <v>0</v>
      </c>
      <c r="K1001" t="s">
        <v>32</v>
      </c>
      <c r="L1001">
        <v>2</v>
      </c>
      <c r="M1001">
        <f>2021-MasterData4[[#This Row],[Year_Birth]]</f>
        <v>63</v>
      </c>
      <c r="N1001" s="10">
        <v>680</v>
      </c>
      <c r="O1001" s="10">
        <v>392</v>
      </c>
      <c r="P1001" s="10">
        <v>75</v>
      </c>
      <c r="Q1001" s="10">
        <v>11</v>
      </c>
      <c r="R1001" s="10">
        <v>0</v>
      </c>
      <c r="S1001" s="24">
        <f>MasterData4[[#This Row],[Kidhome]]+MasterData4[[#This Row],[Teenhome]]</f>
        <v>0</v>
      </c>
      <c r="T1001" s="53">
        <v>11</v>
      </c>
      <c r="U1001" s="53">
        <v>4</v>
      </c>
      <c r="V1001" s="10">
        <f>SUM(MasterData4[[#This Row],[MntWines]:[MntSweetProducts]])</f>
        <v>1158</v>
      </c>
      <c r="W1001">
        <v>5</v>
      </c>
    </row>
    <row r="1002" spans="1:23" x14ac:dyDescent="0.3">
      <c r="A1002">
        <v>4967</v>
      </c>
      <c r="B1002">
        <v>1960</v>
      </c>
      <c r="C1002" t="s">
        <v>37</v>
      </c>
      <c r="D1002" t="s">
        <v>35</v>
      </c>
      <c r="E1002" s="1">
        <v>38201</v>
      </c>
      <c r="F1002">
        <v>0</v>
      </c>
      <c r="G1002">
        <v>1</v>
      </c>
      <c r="H1002" s="3">
        <v>41362</v>
      </c>
      <c r="I1002">
        <v>19</v>
      </c>
      <c r="J1002">
        <v>0</v>
      </c>
      <c r="K1002" t="s">
        <v>43</v>
      </c>
      <c r="L1002">
        <v>5</v>
      </c>
      <c r="M1002">
        <f>2021-MasterData4[[#This Row],[Year_Birth]]</f>
        <v>61</v>
      </c>
      <c r="N1002" s="10">
        <v>233</v>
      </c>
      <c r="O1002" s="10">
        <v>23</v>
      </c>
      <c r="P1002" s="10">
        <v>0</v>
      </c>
      <c r="Q1002" s="10">
        <v>0</v>
      </c>
      <c r="R1002" s="10">
        <v>0</v>
      </c>
      <c r="S1002" s="24">
        <f>MasterData4[[#This Row],[Kidhome]]+MasterData4[[#This Row],[Teenhome]]</f>
        <v>1</v>
      </c>
      <c r="T1002" s="53">
        <v>1</v>
      </c>
      <c r="U1002" s="53">
        <v>5</v>
      </c>
      <c r="V1002" s="10">
        <f>SUM(MasterData4[[#This Row],[MntWines]:[MntSweetProducts]])</f>
        <v>256</v>
      </c>
      <c r="W1002">
        <v>5</v>
      </c>
    </row>
    <row r="1003" spans="1:23" x14ac:dyDescent="0.3">
      <c r="A1003">
        <v>4971</v>
      </c>
      <c r="B1003">
        <v>1962</v>
      </c>
      <c r="C1003" t="s">
        <v>37</v>
      </c>
      <c r="D1003" t="s">
        <v>35</v>
      </c>
      <c r="E1003" s="1">
        <v>31497</v>
      </c>
      <c r="F1003">
        <v>0</v>
      </c>
      <c r="G1003">
        <v>1</v>
      </c>
      <c r="H1003" s="3">
        <v>41249</v>
      </c>
      <c r="I1003">
        <v>22</v>
      </c>
      <c r="J1003">
        <v>0</v>
      </c>
      <c r="K1003" t="s">
        <v>43</v>
      </c>
      <c r="L1003">
        <v>3</v>
      </c>
      <c r="M1003">
        <f>2021-MasterData4[[#This Row],[Year_Birth]]</f>
        <v>59</v>
      </c>
      <c r="N1003" s="10">
        <v>108</v>
      </c>
      <c r="O1003" s="10">
        <v>28</v>
      </c>
      <c r="P1003" s="10">
        <v>13</v>
      </c>
      <c r="Q1003" s="10">
        <v>1</v>
      </c>
      <c r="R1003" s="10">
        <v>1</v>
      </c>
      <c r="S1003" s="24">
        <f>MasterData4[[#This Row],[Kidhome]]+MasterData4[[#This Row],[Teenhome]]</f>
        <v>1</v>
      </c>
      <c r="T1003" s="53">
        <v>1</v>
      </c>
      <c r="U1003" s="53">
        <v>4</v>
      </c>
      <c r="V1003" s="10">
        <f>SUM(MasterData4[[#This Row],[MntWines]:[MntSweetProducts]])</f>
        <v>151</v>
      </c>
      <c r="W1003">
        <v>5</v>
      </c>
    </row>
    <row r="1004" spans="1:23" x14ac:dyDescent="0.3">
      <c r="A1004">
        <v>4973</v>
      </c>
      <c r="B1004">
        <v>1970</v>
      </c>
      <c r="C1004" t="s">
        <v>28</v>
      </c>
      <c r="D1004" t="s">
        <v>31</v>
      </c>
      <c r="E1004" s="1">
        <v>20587</v>
      </c>
      <c r="F1004">
        <v>1</v>
      </c>
      <c r="G1004">
        <v>0</v>
      </c>
      <c r="H1004" s="3">
        <v>41770</v>
      </c>
      <c r="I1004">
        <v>39</v>
      </c>
      <c r="J1004">
        <v>0</v>
      </c>
      <c r="K1004" t="s">
        <v>32</v>
      </c>
      <c r="L1004">
        <v>1</v>
      </c>
      <c r="M1004">
        <f>2021-MasterData4[[#This Row],[Year_Birth]]</f>
        <v>51</v>
      </c>
      <c r="N1004" s="10">
        <v>2</v>
      </c>
      <c r="O1004" s="10">
        <v>6</v>
      </c>
      <c r="P1004" s="10">
        <v>4</v>
      </c>
      <c r="Q1004" s="10">
        <v>3</v>
      </c>
      <c r="R1004" s="10">
        <v>1</v>
      </c>
      <c r="S1004" s="24">
        <f>MasterData4[[#This Row],[Kidhome]]+MasterData4[[#This Row],[Teenhome]]</f>
        <v>1</v>
      </c>
      <c r="T1004" s="53">
        <v>1</v>
      </c>
      <c r="U1004" s="53">
        <v>2</v>
      </c>
      <c r="V1004" s="10">
        <f>SUM(MasterData4[[#This Row],[MntWines]:[MntSweetProducts]])</f>
        <v>16</v>
      </c>
      <c r="W1004">
        <v>2</v>
      </c>
    </row>
    <row r="1005" spans="1:23" x14ac:dyDescent="0.3">
      <c r="A1005">
        <v>4974</v>
      </c>
      <c r="B1005">
        <v>1970</v>
      </c>
      <c r="C1005" t="s">
        <v>28</v>
      </c>
      <c r="D1005" t="s">
        <v>31</v>
      </c>
      <c r="E1005" s="1">
        <v>83273</v>
      </c>
      <c r="F1005">
        <v>1</v>
      </c>
      <c r="G1005">
        <v>2</v>
      </c>
      <c r="H1005" s="3">
        <v>41177</v>
      </c>
      <c r="I1005">
        <v>98</v>
      </c>
      <c r="J1005">
        <v>0</v>
      </c>
      <c r="K1005" t="s">
        <v>34</v>
      </c>
      <c r="L1005">
        <v>4</v>
      </c>
      <c r="M1005">
        <f>2021-MasterData4[[#This Row],[Year_Birth]]</f>
        <v>51</v>
      </c>
      <c r="N1005" s="10">
        <v>433</v>
      </c>
      <c r="O1005" s="10">
        <v>650</v>
      </c>
      <c r="P1005" s="10">
        <v>16</v>
      </c>
      <c r="Q1005" s="10">
        <v>89</v>
      </c>
      <c r="R1005" s="10">
        <v>102</v>
      </c>
      <c r="S1005" s="24">
        <f>MasterData4[[#This Row],[Kidhome]]+MasterData4[[#This Row],[Teenhome]]</f>
        <v>3</v>
      </c>
      <c r="T1005" s="53">
        <v>6</v>
      </c>
      <c r="U1005" s="53">
        <v>9</v>
      </c>
      <c r="V1005" s="10">
        <f>SUM(MasterData4[[#This Row],[MntWines]:[MntSweetProducts]])</f>
        <v>1290</v>
      </c>
      <c r="W1005">
        <v>2</v>
      </c>
    </row>
    <row r="1006" spans="1:23" x14ac:dyDescent="0.3">
      <c r="A1006">
        <v>4988</v>
      </c>
      <c r="B1006">
        <v>1948</v>
      </c>
      <c r="C1006" t="s">
        <v>37</v>
      </c>
      <c r="D1006" t="s">
        <v>33</v>
      </c>
      <c r="E1006" s="1">
        <v>34469</v>
      </c>
      <c r="F1006">
        <v>1</v>
      </c>
      <c r="G1006">
        <v>1</v>
      </c>
      <c r="H1006" s="3">
        <v>41763</v>
      </c>
      <c r="I1006">
        <v>58</v>
      </c>
      <c r="J1006">
        <v>0</v>
      </c>
      <c r="K1006" t="s">
        <v>43</v>
      </c>
      <c r="L1006">
        <v>1</v>
      </c>
      <c r="M1006">
        <f>2021-MasterData4[[#This Row],[Year_Birth]]</f>
        <v>73</v>
      </c>
      <c r="N1006" s="10">
        <v>19</v>
      </c>
      <c r="O1006" s="10">
        <v>20</v>
      </c>
      <c r="P1006" s="10">
        <v>0</v>
      </c>
      <c r="Q1006" s="10">
        <v>6</v>
      </c>
      <c r="R1006" s="10">
        <v>5</v>
      </c>
      <c r="S1006" s="24">
        <f>MasterData4[[#This Row],[Kidhome]]+MasterData4[[#This Row],[Teenhome]]</f>
        <v>2</v>
      </c>
      <c r="T1006" s="53">
        <v>1</v>
      </c>
      <c r="U1006" s="53">
        <v>4</v>
      </c>
      <c r="V1006" s="10">
        <f>SUM(MasterData4[[#This Row],[MntWines]:[MntSweetProducts]])</f>
        <v>50</v>
      </c>
      <c r="W1006">
        <v>5</v>
      </c>
    </row>
    <row r="1007" spans="1:23" x14ac:dyDescent="0.3">
      <c r="A1007">
        <v>4990</v>
      </c>
      <c r="B1007">
        <v>1954</v>
      </c>
      <c r="C1007" t="s">
        <v>28</v>
      </c>
      <c r="D1007" t="s">
        <v>33</v>
      </c>
      <c r="E1007" s="1">
        <v>59111</v>
      </c>
      <c r="F1007">
        <v>0</v>
      </c>
      <c r="G1007">
        <v>0</v>
      </c>
      <c r="H1007" s="3">
        <v>41396</v>
      </c>
      <c r="I1007">
        <v>90</v>
      </c>
      <c r="J1007">
        <v>0</v>
      </c>
      <c r="K1007" t="s">
        <v>36</v>
      </c>
      <c r="L1007">
        <v>11</v>
      </c>
      <c r="M1007">
        <f>2021-MasterData4[[#This Row],[Year_Birth]]</f>
        <v>67</v>
      </c>
      <c r="N1007" s="10">
        <v>524</v>
      </c>
      <c r="O1007" s="10">
        <v>134</v>
      </c>
      <c r="P1007" s="10">
        <v>28</v>
      </c>
      <c r="Q1007" s="10">
        <v>0</v>
      </c>
      <c r="R1007" s="10">
        <v>28</v>
      </c>
      <c r="S1007" s="24">
        <f>MasterData4[[#This Row],[Kidhome]]+MasterData4[[#This Row],[Teenhome]]</f>
        <v>0</v>
      </c>
      <c r="T1007" s="53">
        <v>1</v>
      </c>
      <c r="U1007" s="53">
        <v>8</v>
      </c>
      <c r="V1007" s="10">
        <f>SUM(MasterData4[[#This Row],[MntWines]:[MntSweetProducts]])</f>
        <v>714</v>
      </c>
      <c r="W1007">
        <v>2</v>
      </c>
    </row>
    <row r="1008" spans="1:23" x14ac:dyDescent="0.3">
      <c r="A1008">
        <v>4992</v>
      </c>
      <c r="B1008">
        <v>1975</v>
      </c>
      <c r="C1008" t="s">
        <v>41</v>
      </c>
      <c r="D1008" t="s">
        <v>35</v>
      </c>
      <c r="E1008" s="1">
        <v>17459</v>
      </c>
      <c r="F1008">
        <v>1</v>
      </c>
      <c r="G1008">
        <v>0</v>
      </c>
      <c r="H1008" s="3">
        <v>41536</v>
      </c>
      <c r="I1008">
        <v>12</v>
      </c>
      <c r="J1008">
        <v>0</v>
      </c>
      <c r="K1008" t="s">
        <v>30</v>
      </c>
      <c r="L1008">
        <v>3</v>
      </c>
      <c r="M1008">
        <f>2021-MasterData4[[#This Row],[Year_Birth]]</f>
        <v>46</v>
      </c>
      <c r="N1008" s="10">
        <v>6</v>
      </c>
      <c r="O1008" s="10">
        <v>16</v>
      </c>
      <c r="P1008" s="10">
        <v>3</v>
      </c>
      <c r="Q1008" s="10">
        <v>4</v>
      </c>
      <c r="R1008" s="10">
        <v>10</v>
      </c>
      <c r="S1008" s="24">
        <f>MasterData4[[#This Row],[Kidhome]]+MasterData4[[#This Row],[Teenhome]]</f>
        <v>1</v>
      </c>
      <c r="T1008" s="53">
        <v>1</v>
      </c>
      <c r="U1008" s="53">
        <v>2</v>
      </c>
      <c r="V1008" s="10">
        <f>SUM(MasterData4[[#This Row],[MntWines]:[MntSweetProducts]])</f>
        <v>39</v>
      </c>
      <c r="W1008">
        <v>4</v>
      </c>
    </row>
    <row r="1009" spans="1:23" x14ac:dyDescent="0.3">
      <c r="A1009">
        <v>4994</v>
      </c>
      <c r="B1009">
        <v>1943</v>
      </c>
      <c r="C1009" t="s">
        <v>41</v>
      </c>
      <c r="D1009" t="s">
        <v>31</v>
      </c>
      <c r="E1009" s="1">
        <v>77598</v>
      </c>
      <c r="F1009">
        <v>0</v>
      </c>
      <c r="G1009">
        <v>0</v>
      </c>
      <c r="H1009" s="3">
        <v>41548</v>
      </c>
      <c r="I1009">
        <v>53</v>
      </c>
      <c r="J1009">
        <v>0</v>
      </c>
      <c r="K1009" t="s">
        <v>30</v>
      </c>
      <c r="L1009">
        <v>7</v>
      </c>
      <c r="M1009">
        <f>2021-MasterData4[[#This Row],[Year_Birth]]</f>
        <v>78</v>
      </c>
      <c r="N1009" s="10">
        <v>1193</v>
      </c>
      <c r="O1009" s="10">
        <v>281</v>
      </c>
      <c r="P1009" s="10">
        <v>129</v>
      </c>
      <c r="Q1009" s="10">
        <v>33</v>
      </c>
      <c r="R1009" s="10">
        <v>66</v>
      </c>
      <c r="S1009" s="24">
        <f>MasterData4[[#This Row],[Kidhome]]+MasterData4[[#This Row],[Teenhome]]</f>
        <v>0</v>
      </c>
      <c r="T1009" s="53">
        <v>5</v>
      </c>
      <c r="U1009" s="53">
        <v>13</v>
      </c>
      <c r="V1009" s="10">
        <f>SUM(MasterData4[[#This Row],[MntWines]:[MntSweetProducts]])</f>
        <v>1702</v>
      </c>
      <c r="W1009">
        <v>4</v>
      </c>
    </row>
    <row r="1010" spans="1:23" x14ac:dyDescent="0.3">
      <c r="A1010">
        <v>4998</v>
      </c>
      <c r="B1010">
        <v>1962</v>
      </c>
      <c r="C1010" t="s">
        <v>28</v>
      </c>
      <c r="D1010" t="s">
        <v>35</v>
      </c>
      <c r="E1010" s="1">
        <v>76081</v>
      </c>
      <c r="F1010">
        <v>0</v>
      </c>
      <c r="G1010">
        <v>0</v>
      </c>
      <c r="H1010" s="3">
        <v>41782</v>
      </c>
      <c r="I1010">
        <v>85</v>
      </c>
      <c r="J1010">
        <v>0</v>
      </c>
      <c r="K1010" t="s">
        <v>30</v>
      </c>
      <c r="L1010">
        <v>4</v>
      </c>
      <c r="M1010">
        <f>2021-MasterData4[[#This Row],[Year_Birth]]</f>
        <v>59</v>
      </c>
      <c r="N1010" s="10">
        <v>292</v>
      </c>
      <c r="O1010" s="10">
        <v>415</v>
      </c>
      <c r="P1010" s="10">
        <v>63</v>
      </c>
      <c r="Q1010" s="10">
        <v>30</v>
      </c>
      <c r="R1010" s="10">
        <v>33</v>
      </c>
      <c r="S1010" s="24">
        <f>MasterData4[[#This Row],[Kidhome]]+MasterData4[[#This Row],[Teenhome]]</f>
        <v>0</v>
      </c>
      <c r="T1010" s="53">
        <v>5</v>
      </c>
      <c r="U1010" s="53">
        <v>4</v>
      </c>
      <c r="V1010" s="10">
        <f>SUM(MasterData4[[#This Row],[MntWines]:[MntSweetProducts]])</f>
        <v>833</v>
      </c>
      <c r="W1010">
        <v>2</v>
      </c>
    </row>
    <row r="1011" spans="1:23" x14ac:dyDescent="0.3">
      <c r="A1011">
        <v>5010</v>
      </c>
      <c r="B1011">
        <v>1988</v>
      </c>
      <c r="C1011" t="s">
        <v>28</v>
      </c>
      <c r="D1011" t="s">
        <v>31</v>
      </c>
      <c r="E1011" s="1">
        <v>25008</v>
      </c>
      <c r="F1011">
        <v>1</v>
      </c>
      <c r="G1011">
        <v>0</v>
      </c>
      <c r="H1011" s="3">
        <v>41672</v>
      </c>
      <c r="I1011">
        <v>72</v>
      </c>
      <c r="J1011">
        <v>0</v>
      </c>
      <c r="K1011" t="s">
        <v>30</v>
      </c>
      <c r="L1011">
        <v>1</v>
      </c>
      <c r="M1011">
        <f>2021-MasterData4[[#This Row],[Year_Birth]]</f>
        <v>33</v>
      </c>
      <c r="N1011" s="10">
        <v>2</v>
      </c>
      <c r="O1011" s="10">
        <v>8</v>
      </c>
      <c r="P1011" s="10">
        <v>6</v>
      </c>
      <c r="Q1011" s="10">
        <v>8</v>
      </c>
      <c r="R1011" s="10">
        <v>1</v>
      </c>
      <c r="S1011" s="24">
        <f>MasterData4[[#This Row],[Kidhome]]+MasterData4[[#This Row],[Teenhome]]</f>
        <v>1</v>
      </c>
      <c r="T1011" s="53">
        <v>0</v>
      </c>
      <c r="U1011" s="53">
        <v>3</v>
      </c>
      <c r="V1011" s="10">
        <f>SUM(MasterData4[[#This Row],[MntWines]:[MntSweetProducts]])</f>
        <v>25</v>
      </c>
      <c r="W1011">
        <v>2</v>
      </c>
    </row>
    <row r="1012" spans="1:23" x14ac:dyDescent="0.3">
      <c r="A1012">
        <v>5011</v>
      </c>
      <c r="B1012">
        <v>1963</v>
      </c>
      <c r="C1012" t="s">
        <v>28</v>
      </c>
      <c r="D1012" t="s">
        <v>29</v>
      </c>
      <c r="E1012" s="1">
        <v>68118</v>
      </c>
      <c r="F1012">
        <v>0</v>
      </c>
      <c r="G1012">
        <v>1</v>
      </c>
      <c r="H1012" s="3">
        <v>41565</v>
      </c>
      <c r="I1012">
        <v>51</v>
      </c>
      <c r="J1012">
        <v>0</v>
      </c>
      <c r="K1012" t="s">
        <v>30</v>
      </c>
      <c r="L1012">
        <v>8</v>
      </c>
      <c r="M1012">
        <f>2021-MasterData4[[#This Row],[Year_Birth]]</f>
        <v>58</v>
      </c>
      <c r="N1012" s="10">
        <v>595</v>
      </c>
      <c r="O1012" s="10">
        <v>123</v>
      </c>
      <c r="P1012" s="10">
        <v>10</v>
      </c>
      <c r="Q1012" s="10">
        <v>23</v>
      </c>
      <c r="R1012" s="10">
        <v>23</v>
      </c>
      <c r="S1012" s="24">
        <f>MasterData4[[#This Row],[Kidhome]]+MasterData4[[#This Row],[Teenhome]]</f>
        <v>1</v>
      </c>
      <c r="T1012" s="53">
        <v>9</v>
      </c>
      <c r="U1012" s="53">
        <v>4</v>
      </c>
      <c r="V1012" s="10">
        <f>SUM(MasterData4[[#This Row],[MntWines]:[MntSweetProducts]])</f>
        <v>774</v>
      </c>
      <c r="W1012">
        <v>2</v>
      </c>
    </row>
    <row r="1013" spans="1:23" x14ac:dyDescent="0.3">
      <c r="A1013">
        <v>5012</v>
      </c>
      <c r="B1013">
        <v>1989</v>
      </c>
      <c r="C1013" t="s">
        <v>28</v>
      </c>
      <c r="D1013" t="s">
        <v>33</v>
      </c>
      <c r="E1013" s="1">
        <v>28691</v>
      </c>
      <c r="F1013">
        <v>1</v>
      </c>
      <c r="G1013">
        <v>0</v>
      </c>
      <c r="H1013" s="3">
        <v>41459</v>
      </c>
      <c r="I1013">
        <v>56</v>
      </c>
      <c r="J1013">
        <v>0</v>
      </c>
      <c r="K1013" t="s">
        <v>30</v>
      </c>
      <c r="L1013">
        <v>1</v>
      </c>
      <c r="M1013">
        <f>2021-MasterData4[[#This Row],[Year_Birth]]</f>
        <v>32</v>
      </c>
      <c r="N1013" s="10">
        <v>5</v>
      </c>
      <c r="O1013" s="10">
        <v>13</v>
      </c>
      <c r="P1013" s="10">
        <v>8</v>
      </c>
      <c r="Q1013" s="10">
        <v>4</v>
      </c>
      <c r="R1013" s="10">
        <v>0</v>
      </c>
      <c r="S1013" s="24">
        <f>MasterData4[[#This Row],[Kidhome]]+MasterData4[[#This Row],[Teenhome]]</f>
        <v>1</v>
      </c>
      <c r="T1013" s="53">
        <v>0</v>
      </c>
      <c r="U1013" s="53">
        <v>3</v>
      </c>
      <c r="V1013" s="10">
        <f>SUM(MasterData4[[#This Row],[MntWines]:[MntSweetProducts]])</f>
        <v>30</v>
      </c>
      <c r="W1013">
        <v>2</v>
      </c>
    </row>
    <row r="1014" spans="1:23" x14ac:dyDescent="0.3">
      <c r="A1014">
        <v>5015</v>
      </c>
      <c r="B1014">
        <v>1976</v>
      </c>
      <c r="C1014" t="s">
        <v>41</v>
      </c>
      <c r="D1014" t="s">
        <v>33</v>
      </c>
      <c r="E1014" s="1">
        <v>34529</v>
      </c>
      <c r="F1014">
        <v>1</v>
      </c>
      <c r="G1014">
        <v>0</v>
      </c>
      <c r="H1014" s="3">
        <v>41166</v>
      </c>
      <c r="I1014">
        <v>94</v>
      </c>
      <c r="J1014">
        <v>0</v>
      </c>
      <c r="K1014" t="s">
        <v>30</v>
      </c>
      <c r="L1014">
        <v>2</v>
      </c>
      <c r="M1014">
        <f>2021-MasterData4[[#This Row],[Year_Birth]]</f>
        <v>45</v>
      </c>
      <c r="N1014" s="10">
        <v>68</v>
      </c>
      <c r="O1014" s="10">
        <v>38</v>
      </c>
      <c r="P1014" s="10">
        <v>3</v>
      </c>
      <c r="Q1014" s="10">
        <v>6</v>
      </c>
      <c r="R1014" s="10">
        <v>6</v>
      </c>
      <c r="S1014" s="24">
        <f>MasterData4[[#This Row],[Kidhome]]+MasterData4[[#This Row],[Teenhome]]</f>
        <v>1</v>
      </c>
      <c r="T1014" s="53">
        <v>2</v>
      </c>
      <c r="U1014" s="53">
        <v>3</v>
      </c>
      <c r="V1014" s="10">
        <f>SUM(MasterData4[[#This Row],[MntWines]:[MntSweetProducts]])</f>
        <v>121</v>
      </c>
      <c r="W1014">
        <v>4</v>
      </c>
    </row>
    <row r="1015" spans="1:23" x14ac:dyDescent="0.3">
      <c r="A1015">
        <v>5025</v>
      </c>
      <c r="B1015">
        <v>1979</v>
      </c>
      <c r="C1015" t="s">
        <v>28</v>
      </c>
      <c r="D1015" t="s">
        <v>31</v>
      </c>
      <c r="E1015" s="1">
        <v>48526</v>
      </c>
      <c r="F1015">
        <v>1</v>
      </c>
      <c r="G1015">
        <v>0</v>
      </c>
      <c r="H1015" s="3">
        <v>41632</v>
      </c>
      <c r="I1015">
        <v>32</v>
      </c>
      <c r="J1015">
        <v>0</v>
      </c>
      <c r="K1015" t="s">
        <v>30</v>
      </c>
      <c r="L1015">
        <v>2</v>
      </c>
      <c r="M1015">
        <f>2021-MasterData4[[#This Row],[Year_Birth]]</f>
        <v>42</v>
      </c>
      <c r="N1015" s="10">
        <v>23</v>
      </c>
      <c r="O1015" s="10">
        <v>23</v>
      </c>
      <c r="P1015" s="10">
        <v>43</v>
      </c>
      <c r="Q1015" s="10">
        <v>17</v>
      </c>
      <c r="R1015" s="10">
        <v>20</v>
      </c>
      <c r="S1015" s="24">
        <f>MasterData4[[#This Row],[Kidhome]]+MasterData4[[#This Row],[Teenhome]]</f>
        <v>1</v>
      </c>
      <c r="T1015" s="53">
        <v>1</v>
      </c>
      <c r="U1015" s="53">
        <v>4</v>
      </c>
      <c r="V1015" s="10">
        <f>SUM(MasterData4[[#This Row],[MntWines]:[MntSweetProducts]])</f>
        <v>126</v>
      </c>
      <c r="W1015">
        <v>2</v>
      </c>
    </row>
    <row r="1016" spans="1:23" x14ac:dyDescent="0.3">
      <c r="A1016">
        <v>5029</v>
      </c>
      <c r="B1016">
        <v>1946</v>
      </c>
      <c r="C1016" t="s">
        <v>28</v>
      </c>
      <c r="D1016" t="s">
        <v>33</v>
      </c>
      <c r="E1016" s="1">
        <v>18100</v>
      </c>
      <c r="F1016">
        <v>0</v>
      </c>
      <c r="G1016">
        <v>0</v>
      </c>
      <c r="H1016" s="3">
        <v>41492</v>
      </c>
      <c r="I1016">
        <v>14</v>
      </c>
      <c r="J1016">
        <v>0</v>
      </c>
      <c r="K1016" t="s">
        <v>30</v>
      </c>
      <c r="L1016">
        <v>0</v>
      </c>
      <c r="M1016">
        <f>2021-MasterData4[[#This Row],[Year_Birth]]</f>
        <v>75</v>
      </c>
      <c r="N1016" s="10">
        <v>3</v>
      </c>
      <c r="O1016" s="10">
        <v>2</v>
      </c>
      <c r="P1016" s="10">
        <v>4</v>
      </c>
      <c r="Q1016" s="10">
        <v>1</v>
      </c>
      <c r="R1016" s="10">
        <v>3</v>
      </c>
      <c r="S1016" s="24">
        <f>MasterData4[[#This Row],[Kidhome]]+MasterData4[[#This Row],[Teenhome]]</f>
        <v>0</v>
      </c>
      <c r="T1016" s="53">
        <v>0</v>
      </c>
      <c r="U1016" s="53">
        <v>3</v>
      </c>
      <c r="V1016" s="10">
        <f>SUM(MasterData4[[#This Row],[MntWines]:[MntSweetProducts]])</f>
        <v>13</v>
      </c>
      <c r="W1016">
        <v>2</v>
      </c>
    </row>
    <row r="1017" spans="1:23" x14ac:dyDescent="0.3">
      <c r="A1017">
        <v>5031</v>
      </c>
      <c r="B1017">
        <v>1974</v>
      </c>
      <c r="C1017" t="s">
        <v>28</v>
      </c>
      <c r="D1017" t="s">
        <v>35</v>
      </c>
      <c r="E1017" s="1">
        <v>83145</v>
      </c>
      <c r="F1017">
        <v>0</v>
      </c>
      <c r="G1017">
        <v>0</v>
      </c>
      <c r="H1017" s="3">
        <v>41174</v>
      </c>
      <c r="I1017">
        <v>14</v>
      </c>
      <c r="J1017">
        <v>0</v>
      </c>
      <c r="K1017" t="s">
        <v>30</v>
      </c>
      <c r="L1017">
        <v>5</v>
      </c>
      <c r="M1017">
        <f>2021-MasterData4[[#This Row],[Year_Birth]]</f>
        <v>47</v>
      </c>
      <c r="N1017" s="10">
        <v>777</v>
      </c>
      <c r="O1017" s="10">
        <v>731</v>
      </c>
      <c r="P1017" s="10">
        <v>39</v>
      </c>
      <c r="Q1017" s="10">
        <v>35</v>
      </c>
      <c r="R1017" s="10">
        <v>137</v>
      </c>
      <c r="S1017" s="24">
        <f>MasterData4[[#This Row],[Kidhome]]+MasterData4[[#This Row],[Teenhome]]</f>
        <v>0</v>
      </c>
      <c r="T1017" s="53">
        <v>9</v>
      </c>
      <c r="U1017" s="53">
        <v>11</v>
      </c>
      <c r="V1017" s="10">
        <f>SUM(MasterData4[[#This Row],[MntWines]:[MntSweetProducts]])</f>
        <v>1719</v>
      </c>
      <c r="W1017">
        <v>2</v>
      </c>
    </row>
    <row r="1018" spans="1:23" x14ac:dyDescent="0.3">
      <c r="A1018">
        <v>5036</v>
      </c>
      <c r="B1018">
        <v>1984</v>
      </c>
      <c r="C1018" t="s">
        <v>37</v>
      </c>
      <c r="D1018" t="s">
        <v>31</v>
      </c>
      <c r="E1018" s="1">
        <v>42710</v>
      </c>
      <c r="F1018">
        <v>1</v>
      </c>
      <c r="G1018">
        <v>0</v>
      </c>
      <c r="H1018" s="3">
        <v>41241</v>
      </c>
      <c r="I1018">
        <v>38</v>
      </c>
      <c r="J1018">
        <v>0</v>
      </c>
      <c r="K1018" t="s">
        <v>30</v>
      </c>
      <c r="L1018">
        <v>4</v>
      </c>
      <c r="M1018">
        <f>2021-MasterData4[[#This Row],[Year_Birth]]</f>
        <v>37</v>
      </c>
      <c r="N1018" s="10">
        <v>252</v>
      </c>
      <c r="O1018" s="10">
        <v>42</v>
      </c>
      <c r="P1018" s="10">
        <v>4</v>
      </c>
      <c r="Q1018" s="10">
        <v>3</v>
      </c>
      <c r="R1018" s="10">
        <v>3</v>
      </c>
      <c r="S1018" s="24">
        <f>MasterData4[[#This Row],[Kidhome]]+MasterData4[[#This Row],[Teenhome]]</f>
        <v>1</v>
      </c>
      <c r="T1018" s="53">
        <v>5</v>
      </c>
      <c r="U1018" s="53">
        <v>3</v>
      </c>
      <c r="V1018" s="10">
        <f>SUM(MasterData4[[#This Row],[MntWines]:[MntSweetProducts]])</f>
        <v>304</v>
      </c>
      <c r="W1018">
        <v>5</v>
      </c>
    </row>
    <row r="1019" spans="1:23" x14ac:dyDescent="0.3">
      <c r="A1019">
        <v>5043</v>
      </c>
      <c r="B1019">
        <v>1951</v>
      </c>
      <c r="C1019" t="s">
        <v>44</v>
      </c>
      <c r="D1019" t="s">
        <v>33</v>
      </c>
      <c r="E1019" s="1">
        <v>26997</v>
      </c>
      <c r="F1019">
        <v>0</v>
      </c>
      <c r="G1019">
        <v>0</v>
      </c>
      <c r="H1019" s="3">
        <v>41218</v>
      </c>
      <c r="I1019">
        <v>89</v>
      </c>
      <c r="J1019">
        <v>0</v>
      </c>
      <c r="K1019" t="s">
        <v>30</v>
      </c>
      <c r="L1019">
        <v>4</v>
      </c>
      <c r="M1019">
        <f>2021-MasterData4[[#This Row],[Year_Birth]]</f>
        <v>70</v>
      </c>
      <c r="N1019" s="10">
        <v>7</v>
      </c>
      <c r="O1019" s="10">
        <v>78</v>
      </c>
      <c r="P1019" s="10">
        <v>133</v>
      </c>
      <c r="Q1019" s="10">
        <v>23</v>
      </c>
      <c r="R1019" s="10">
        <v>49</v>
      </c>
      <c r="S1019" s="24">
        <f>MasterData4[[#This Row],[Kidhome]]+MasterData4[[#This Row],[Teenhome]]</f>
        <v>0</v>
      </c>
      <c r="T1019" s="53">
        <v>2</v>
      </c>
      <c r="U1019" s="53">
        <v>5</v>
      </c>
      <c r="V1019" s="10">
        <f>SUM(MasterData4[[#This Row],[MntWines]:[MntSweetProducts]])</f>
        <v>290</v>
      </c>
      <c r="W1019">
        <v>1</v>
      </c>
    </row>
    <row r="1020" spans="1:23" x14ac:dyDescent="0.3">
      <c r="A1020">
        <v>5046</v>
      </c>
      <c r="B1020">
        <v>1958</v>
      </c>
      <c r="C1020" t="s">
        <v>28</v>
      </c>
      <c r="D1020" t="s">
        <v>29</v>
      </c>
      <c r="E1020" s="1">
        <v>78331</v>
      </c>
      <c r="F1020">
        <v>0</v>
      </c>
      <c r="G1020">
        <v>1</v>
      </c>
      <c r="H1020" s="3">
        <v>41662</v>
      </c>
      <c r="I1020">
        <v>97</v>
      </c>
      <c r="J1020">
        <v>0</v>
      </c>
      <c r="K1020" t="s">
        <v>43</v>
      </c>
      <c r="L1020">
        <v>10</v>
      </c>
      <c r="M1020">
        <f>2021-MasterData4[[#This Row],[Year_Birth]]</f>
        <v>63</v>
      </c>
      <c r="N1020" s="10">
        <v>756</v>
      </c>
      <c r="O1020" s="10">
        <v>354</v>
      </c>
      <c r="P1020" s="10">
        <v>160</v>
      </c>
      <c r="Q1020" s="10">
        <v>138</v>
      </c>
      <c r="R1020" s="10">
        <v>169</v>
      </c>
      <c r="S1020" s="24">
        <f>MasterData4[[#This Row],[Kidhome]]+MasterData4[[#This Row],[Teenhome]]</f>
        <v>1</v>
      </c>
      <c r="T1020" s="53">
        <v>6</v>
      </c>
      <c r="U1020" s="53">
        <v>7</v>
      </c>
      <c r="V1020" s="10">
        <f>SUM(MasterData4[[#This Row],[MntWines]:[MntSweetProducts]])</f>
        <v>1577</v>
      </c>
      <c r="W1020">
        <v>2</v>
      </c>
    </row>
    <row r="1021" spans="1:23" x14ac:dyDescent="0.3">
      <c r="A1021">
        <v>5048</v>
      </c>
      <c r="B1021">
        <v>1971</v>
      </c>
      <c r="C1021" t="s">
        <v>37</v>
      </c>
      <c r="D1021" t="s">
        <v>31</v>
      </c>
      <c r="E1021" s="1">
        <v>42767</v>
      </c>
      <c r="F1021">
        <v>2</v>
      </c>
      <c r="G1021">
        <v>0</v>
      </c>
      <c r="H1021" s="3">
        <v>41405</v>
      </c>
      <c r="I1021">
        <v>53</v>
      </c>
      <c r="J1021">
        <v>0</v>
      </c>
      <c r="K1021" t="s">
        <v>43</v>
      </c>
      <c r="L1021">
        <v>3</v>
      </c>
      <c r="M1021">
        <f>2021-MasterData4[[#This Row],[Year_Birth]]</f>
        <v>50</v>
      </c>
      <c r="N1021" s="10">
        <v>20</v>
      </c>
      <c r="O1021" s="10">
        <v>43</v>
      </c>
      <c r="P1021" s="10">
        <v>19</v>
      </c>
      <c r="Q1021" s="10">
        <v>6</v>
      </c>
      <c r="R1021" s="10">
        <v>5</v>
      </c>
      <c r="S1021" s="24">
        <f>MasterData4[[#This Row],[Kidhome]]+MasterData4[[#This Row],[Teenhome]]</f>
        <v>2</v>
      </c>
      <c r="T1021" s="53">
        <v>1</v>
      </c>
      <c r="U1021" s="53">
        <v>2</v>
      </c>
      <c r="V1021" s="10">
        <f>SUM(MasterData4[[#This Row],[MntWines]:[MntSweetProducts]])</f>
        <v>93</v>
      </c>
      <c r="W1021">
        <v>5</v>
      </c>
    </row>
    <row r="1022" spans="1:23" x14ac:dyDescent="0.3">
      <c r="A1022">
        <v>5049</v>
      </c>
      <c r="B1022">
        <v>1974</v>
      </c>
      <c r="C1022" t="s">
        <v>37</v>
      </c>
      <c r="D1022" t="s">
        <v>35</v>
      </c>
      <c r="E1022" s="1">
        <v>30351</v>
      </c>
      <c r="F1022">
        <v>1</v>
      </c>
      <c r="G1022">
        <v>0</v>
      </c>
      <c r="H1022" s="3">
        <v>41431</v>
      </c>
      <c r="I1022">
        <v>19</v>
      </c>
      <c r="J1022">
        <v>0</v>
      </c>
      <c r="K1022" t="s">
        <v>30</v>
      </c>
      <c r="L1022">
        <v>3</v>
      </c>
      <c r="M1022">
        <f>2021-MasterData4[[#This Row],[Year_Birth]]</f>
        <v>47</v>
      </c>
      <c r="N1022" s="10">
        <v>14</v>
      </c>
      <c r="O1022" s="10">
        <v>24</v>
      </c>
      <c r="P1022" s="10">
        <v>3</v>
      </c>
      <c r="Q1022" s="10">
        <v>0</v>
      </c>
      <c r="R1022" s="10">
        <v>3</v>
      </c>
      <c r="S1022" s="24">
        <f>MasterData4[[#This Row],[Kidhome]]+MasterData4[[#This Row],[Teenhome]]</f>
        <v>1</v>
      </c>
      <c r="T1022" s="53">
        <v>0</v>
      </c>
      <c r="U1022" s="53">
        <v>2</v>
      </c>
      <c r="V1022" s="10">
        <f>SUM(MasterData4[[#This Row],[MntWines]:[MntSweetProducts]])</f>
        <v>44</v>
      </c>
      <c r="W1022">
        <v>5</v>
      </c>
    </row>
    <row r="1023" spans="1:23" x14ac:dyDescent="0.3">
      <c r="A1023">
        <v>5057</v>
      </c>
      <c r="B1023">
        <v>1961</v>
      </c>
      <c r="C1023" t="s">
        <v>41</v>
      </c>
      <c r="D1023" t="s">
        <v>33</v>
      </c>
      <c r="E1023" s="1">
        <v>61794</v>
      </c>
      <c r="F1023">
        <v>0</v>
      </c>
      <c r="G1023">
        <v>1</v>
      </c>
      <c r="H1023" s="3">
        <v>41531</v>
      </c>
      <c r="I1023">
        <v>74</v>
      </c>
      <c r="J1023">
        <v>0</v>
      </c>
      <c r="K1023" t="s">
        <v>30</v>
      </c>
      <c r="L1023">
        <v>4</v>
      </c>
      <c r="M1023">
        <f>2021-MasterData4[[#This Row],[Year_Birth]]</f>
        <v>60</v>
      </c>
      <c r="N1023" s="10">
        <v>264</v>
      </c>
      <c r="O1023" s="10">
        <v>188</v>
      </c>
      <c r="P1023" s="10">
        <v>54</v>
      </c>
      <c r="Q1023" s="10">
        <v>47</v>
      </c>
      <c r="R1023" s="10">
        <v>47</v>
      </c>
      <c r="S1023" s="24">
        <f>MasterData4[[#This Row],[Kidhome]]+MasterData4[[#This Row],[Teenhome]]</f>
        <v>1</v>
      </c>
      <c r="T1023" s="53">
        <v>4</v>
      </c>
      <c r="U1023" s="53">
        <v>10</v>
      </c>
      <c r="V1023" s="10">
        <f>SUM(MasterData4[[#This Row],[MntWines]:[MntSweetProducts]])</f>
        <v>600</v>
      </c>
      <c r="W1023">
        <v>4</v>
      </c>
    </row>
    <row r="1024" spans="1:23" x14ac:dyDescent="0.3">
      <c r="A1024">
        <v>5062</v>
      </c>
      <c r="B1024">
        <v>1963</v>
      </c>
      <c r="C1024" t="s">
        <v>37</v>
      </c>
      <c r="D1024" t="s">
        <v>33</v>
      </c>
      <c r="E1024" s="1">
        <v>54072</v>
      </c>
      <c r="F1024">
        <v>1</v>
      </c>
      <c r="G1024">
        <v>1</v>
      </c>
      <c r="H1024" s="3">
        <v>41482</v>
      </c>
      <c r="I1024">
        <v>71</v>
      </c>
      <c r="J1024">
        <v>0</v>
      </c>
      <c r="K1024" t="s">
        <v>43</v>
      </c>
      <c r="L1024">
        <v>2</v>
      </c>
      <c r="M1024">
        <f>2021-MasterData4[[#This Row],[Year_Birth]]</f>
        <v>58</v>
      </c>
      <c r="N1024" s="10">
        <v>35</v>
      </c>
      <c r="O1024" s="10">
        <v>4</v>
      </c>
      <c r="P1024" s="10">
        <v>0</v>
      </c>
      <c r="Q1024" s="10">
        <v>0</v>
      </c>
      <c r="R1024" s="10">
        <v>0</v>
      </c>
      <c r="S1024" s="24">
        <f>MasterData4[[#This Row],[Kidhome]]+MasterData4[[#This Row],[Teenhome]]</f>
        <v>2</v>
      </c>
      <c r="T1024" s="53">
        <v>0</v>
      </c>
      <c r="U1024" s="53">
        <v>2</v>
      </c>
      <c r="V1024" s="10">
        <f>SUM(MasterData4[[#This Row],[MntWines]:[MntSweetProducts]])</f>
        <v>39</v>
      </c>
      <c r="W1024">
        <v>5</v>
      </c>
    </row>
    <row r="1025" spans="1:23" x14ac:dyDescent="0.3">
      <c r="A1025">
        <v>5063</v>
      </c>
      <c r="B1025">
        <v>1977</v>
      </c>
      <c r="C1025" t="s">
        <v>28</v>
      </c>
      <c r="D1025" t="s">
        <v>31</v>
      </c>
      <c r="E1025" s="1">
        <v>28769</v>
      </c>
      <c r="F1025">
        <v>1</v>
      </c>
      <c r="G1025">
        <v>0</v>
      </c>
      <c r="H1025" s="3">
        <v>41261</v>
      </c>
      <c r="I1025">
        <v>76</v>
      </c>
      <c r="J1025">
        <v>0</v>
      </c>
      <c r="K1025" t="s">
        <v>30</v>
      </c>
      <c r="L1025">
        <v>4</v>
      </c>
      <c r="M1025">
        <f>2021-MasterData4[[#This Row],[Year_Birth]]</f>
        <v>44</v>
      </c>
      <c r="N1025" s="10">
        <v>41</v>
      </c>
      <c r="O1025" s="10">
        <v>129</v>
      </c>
      <c r="P1025" s="10">
        <v>10</v>
      </c>
      <c r="Q1025" s="10">
        <v>5</v>
      </c>
      <c r="R1025" s="10">
        <v>3</v>
      </c>
      <c r="S1025" s="24">
        <f>MasterData4[[#This Row],[Kidhome]]+MasterData4[[#This Row],[Teenhome]]</f>
        <v>1</v>
      </c>
      <c r="T1025" s="53">
        <v>1</v>
      </c>
      <c r="U1025" s="53">
        <v>4</v>
      </c>
      <c r="V1025" s="10">
        <f>SUM(MasterData4[[#This Row],[MntWines]:[MntSweetProducts]])</f>
        <v>188</v>
      </c>
      <c r="W1025">
        <v>2</v>
      </c>
    </row>
    <row r="1026" spans="1:23" x14ac:dyDescent="0.3">
      <c r="A1026">
        <v>5067</v>
      </c>
      <c r="B1026">
        <v>1994</v>
      </c>
      <c r="C1026" t="s">
        <v>28</v>
      </c>
      <c r="D1026" t="s">
        <v>35</v>
      </c>
      <c r="E1026" s="1">
        <v>80134</v>
      </c>
      <c r="F1026">
        <v>0</v>
      </c>
      <c r="G1026">
        <v>0</v>
      </c>
      <c r="H1026" s="3">
        <v>41684</v>
      </c>
      <c r="I1026">
        <v>11</v>
      </c>
      <c r="J1026">
        <v>0</v>
      </c>
      <c r="K1026" t="s">
        <v>30</v>
      </c>
      <c r="L1026">
        <v>2</v>
      </c>
      <c r="M1026">
        <f>2021-MasterData4[[#This Row],[Year_Birth]]</f>
        <v>27</v>
      </c>
      <c r="N1026" s="10">
        <v>966</v>
      </c>
      <c r="O1026" s="10">
        <v>282</v>
      </c>
      <c r="P1026" s="10">
        <v>52</v>
      </c>
      <c r="Q1026" s="10">
        <v>26</v>
      </c>
      <c r="R1026" s="10">
        <v>26</v>
      </c>
      <c r="S1026" s="24">
        <f>MasterData4[[#This Row],[Kidhome]]+MasterData4[[#This Row],[Teenhome]]</f>
        <v>0</v>
      </c>
      <c r="T1026" s="53">
        <v>7</v>
      </c>
      <c r="U1026" s="53">
        <v>11</v>
      </c>
      <c r="V1026" s="10">
        <f>SUM(MasterData4[[#This Row],[MntWines]:[MntSweetProducts]])</f>
        <v>1352</v>
      </c>
      <c r="W1026">
        <v>2</v>
      </c>
    </row>
    <row r="1027" spans="1:23" x14ac:dyDescent="0.3">
      <c r="A1027">
        <v>5068</v>
      </c>
      <c r="B1027">
        <v>1971</v>
      </c>
      <c r="C1027" t="s">
        <v>28</v>
      </c>
      <c r="D1027" t="s">
        <v>31</v>
      </c>
      <c r="E1027" s="1">
        <v>22804</v>
      </c>
      <c r="F1027">
        <v>1</v>
      </c>
      <c r="G1027">
        <v>0</v>
      </c>
      <c r="H1027" s="3">
        <v>41486</v>
      </c>
      <c r="I1027">
        <v>75</v>
      </c>
      <c r="J1027">
        <v>0</v>
      </c>
      <c r="K1027" t="s">
        <v>30</v>
      </c>
      <c r="L1027">
        <v>2</v>
      </c>
      <c r="M1027">
        <f>2021-MasterData4[[#This Row],[Year_Birth]]</f>
        <v>50</v>
      </c>
      <c r="N1027" s="10">
        <v>14</v>
      </c>
      <c r="O1027" s="10">
        <v>7</v>
      </c>
      <c r="P1027" s="10">
        <v>2</v>
      </c>
      <c r="Q1027" s="10">
        <v>1</v>
      </c>
      <c r="R1027" s="10">
        <v>1</v>
      </c>
      <c r="S1027" s="24">
        <f>MasterData4[[#This Row],[Kidhome]]+MasterData4[[#This Row],[Teenhome]]</f>
        <v>1</v>
      </c>
      <c r="T1027" s="53">
        <v>0</v>
      </c>
      <c r="U1027" s="53">
        <v>2</v>
      </c>
      <c r="V1027" s="10">
        <f>SUM(MasterData4[[#This Row],[MntWines]:[MntSweetProducts]])</f>
        <v>25</v>
      </c>
      <c r="W1027">
        <v>2</v>
      </c>
    </row>
    <row r="1028" spans="1:23" x14ac:dyDescent="0.3">
      <c r="A1028">
        <v>5074</v>
      </c>
      <c r="B1028">
        <v>1986</v>
      </c>
      <c r="C1028" t="s">
        <v>41</v>
      </c>
      <c r="D1028" t="s">
        <v>33</v>
      </c>
      <c r="E1028" s="1">
        <v>28072</v>
      </c>
      <c r="F1028">
        <v>1</v>
      </c>
      <c r="G1028">
        <v>0</v>
      </c>
      <c r="H1028" s="3">
        <v>41463</v>
      </c>
      <c r="I1028">
        <v>10</v>
      </c>
      <c r="J1028">
        <v>0</v>
      </c>
      <c r="K1028" t="s">
        <v>32</v>
      </c>
      <c r="L1028">
        <v>1</v>
      </c>
      <c r="M1028">
        <f>2021-MasterData4[[#This Row],[Year_Birth]]</f>
        <v>35</v>
      </c>
      <c r="N1028" s="10">
        <v>30</v>
      </c>
      <c r="O1028" s="10">
        <v>10</v>
      </c>
      <c r="P1028" s="10">
        <v>2</v>
      </c>
      <c r="Q1028" s="10">
        <v>0</v>
      </c>
      <c r="R1028" s="10">
        <v>0</v>
      </c>
      <c r="S1028" s="24">
        <f>MasterData4[[#This Row],[Kidhome]]+MasterData4[[#This Row],[Teenhome]]</f>
        <v>1</v>
      </c>
      <c r="T1028" s="53">
        <v>0</v>
      </c>
      <c r="U1028" s="53">
        <v>3</v>
      </c>
      <c r="V1028" s="10">
        <f>SUM(MasterData4[[#This Row],[MntWines]:[MntSweetProducts]])</f>
        <v>42</v>
      </c>
      <c r="W1028">
        <v>4</v>
      </c>
    </row>
    <row r="1029" spans="1:23" x14ac:dyDescent="0.3">
      <c r="A1029">
        <v>5077</v>
      </c>
      <c r="B1029">
        <v>1979</v>
      </c>
      <c r="C1029" t="s">
        <v>28</v>
      </c>
      <c r="D1029" t="s">
        <v>35</v>
      </c>
      <c r="E1029" s="1">
        <v>77298</v>
      </c>
      <c r="F1029">
        <v>0</v>
      </c>
      <c r="G1029">
        <v>1</v>
      </c>
      <c r="H1029" s="3">
        <v>41580</v>
      </c>
      <c r="I1029">
        <v>46</v>
      </c>
      <c r="J1029">
        <v>0</v>
      </c>
      <c r="K1029" t="s">
        <v>32</v>
      </c>
      <c r="L1029">
        <v>6</v>
      </c>
      <c r="M1029">
        <f>2021-MasterData4[[#This Row],[Year_Birth]]</f>
        <v>42</v>
      </c>
      <c r="N1029" s="10">
        <v>425</v>
      </c>
      <c r="O1029" s="10">
        <v>292</v>
      </c>
      <c r="P1029" s="10">
        <v>23</v>
      </c>
      <c r="Q1029" s="10">
        <v>115</v>
      </c>
      <c r="R1029" s="10">
        <v>35</v>
      </c>
      <c r="S1029" s="24">
        <f>MasterData4[[#This Row],[Kidhome]]+MasterData4[[#This Row],[Teenhome]]</f>
        <v>1</v>
      </c>
      <c r="T1029" s="53">
        <v>6</v>
      </c>
      <c r="U1029" s="53">
        <v>11</v>
      </c>
      <c r="V1029" s="10">
        <f>SUM(MasterData4[[#This Row],[MntWines]:[MntSweetProducts]])</f>
        <v>890</v>
      </c>
      <c r="W1029">
        <v>2</v>
      </c>
    </row>
    <row r="1030" spans="1:23" x14ac:dyDescent="0.3">
      <c r="A1030">
        <v>5079</v>
      </c>
      <c r="B1030">
        <v>1971</v>
      </c>
      <c r="C1030" t="s">
        <v>28</v>
      </c>
      <c r="D1030" t="s">
        <v>33</v>
      </c>
      <c r="F1030">
        <v>1</v>
      </c>
      <c r="G1030">
        <v>1</v>
      </c>
      <c r="H1030" s="3">
        <v>41336</v>
      </c>
      <c r="I1030">
        <v>82</v>
      </c>
      <c r="J1030">
        <v>0</v>
      </c>
      <c r="K1030" t="s">
        <v>36</v>
      </c>
      <c r="L1030">
        <v>2</v>
      </c>
      <c r="M1030">
        <f>2021-MasterData4[[#This Row],[Year_Birth]]</f>
        <v>50</v>
      </c>
      <c r="N1030" s="10">
        <v>71</v>
      </c>
      <c r="O1030" s="10">
        <v>16</v>
      </c>
      <c r="P1030" s="10">
        <v>0</v>
      </c>
      <c r="Q1030" s="10">
        <v>1</v>
      </c>
      <c r="R1030" s="10">
        <v>0</v>
      </c>
      <c r="S1030" s="24">
        <f>MasterData4[[#This Row],[Kidhome]]+MasterData4[[#This Row],[Teenhome]]</f>
        <v>2</v>
      </c>
      <c r="T1030" s="53">
        <v>1</v>
      </c>
      <c r="U1030" s="53">
        <v>3</v>
      </c>
      <c r="V1030" s="10">
        <f>SUM(MasterData4[[#This Row],[MntWines]:[MntSweetProducts]])</f>
        <v>88</v>
      </c>
      <c r="W1030">
        <v>2</v>
      </c>
    </row>
    <row r="1031" spans="1:23" x14ac:dyDescent="0.3">
      <c r="A1031">
        <v>5080</v>
      </c>
      <c r="B1031">
        <v>1993</v>
      </c>
      <c r="C1031" t="s">
        <v>28</v>
      </c>
      <c r="D1031" t="s">
        <v>31</v>
      </c>
      <c r="E1031" s="1">
        <v>70515</v>
      </c>
      <c r="F1031">
        <v>0</v>
      </c>
      <c r="G1031">
        <v>0</v>
      </c>
      <c r="H1031" s="3">
        <v>41568</v>
      </c>
      <c r="I1031">
        <v>12</v>
      </c>
      <c r="J1031">
        <v>0</v>
      </c>
      <c r="K1031" t="s">
        <v>46</v>
      </c>
      <c r="L1031">
        <v>6</v>
      </c>
      <c r="M1031">
        <f>2021-MasterData4[[#This Row],[Year_Birth]]</f>
        <v>28</v>
      </c>
      <c r="N1031" s="10">
        <v>420</v>
      </c>
      <c r="O1031" s="10">
        <v>452</v>
      </c>
      <c r="P1031" s="10">
        <v>182</v>
      </c>
      <c r="Q1031" s="10">
        <v>0</v>
      </c>
      <c r="R1031" s="10">
        <v>64</v>
      </c>
      <c r="S1031" s="24">
        <f>MasterData4[[#This Row],[Kidhome]]+MasterData4[[#This Row],[Teenhome]]</f>
        <v>0</v>
      </c>
      <c r="T1031" s="53">
        <v>6</v>
      </c>
      <c r="U1031" s="53">
        <v>4</v>
      </c>
      <c r="V1031" s="10">
        <f>SUM(MasterData4[[#This Row],[MntWines]:[MntSweetProducts]])</f>
        <v>1118</v>
      </c>
      <c r="W1031">
        <v>2</v>
      </c>
    </row>
    <row r="1032" spans="1:23" x14ac:dyDescent="0.3">
      <c r="A1032">
        <v>5081</v>
      </c>
      <c r="B1032">
        <v>1967</v>
      </c>
      <c r="C1032" t="s">
        <v>38</v>
      </c>
      <c r="D1032" t="s">
        <v>35</v>
      </c>
      <c r="E1032" s="1">
        <v>47821</v>
      </c>
      <c r="F1032">
        <v>1</v>
      </c>
      <c r="G1032">
        <v>1</v>
      </c>
      <c r="H1032" s="3">
        <v>41567</v>
      </c>
      <c r="I1032">
        <v>54</v>
      </c>
      <c r="J1032">
        <v>0</v>
      </c>
      <c r="K1032" t="s">
        <v>30</v>
      </c>
      <c r="L1032">
        <v>1</v>
      </c>
      <c r="M1032">
        <f>2021-MasterData4[[#This Row],[Year_Birth]]</f>
        <v>54</v>
      </c>
      <c r="N1032" s="10">
        <v>9</v>
      </c>
      <c r="O1032" s="10">
        <v>16</v>
      </c>
      <c r="P1032" s="10">
        <v>6</v>
      </c>
      <c r="Q1032" s="10">
        <v>0</v>
      </c>
      <c r="R1032" s="10">
        <v>6</v>
      </c>
      <c r="S1032" s="24">
        <f>MasterData4[[#This Row],[Kidhome]]+MasterData4[[#This Row],[Teenhome]]</f>
        <v>2</v>
      </c>
      <c r="T1032" s="53">
        <v>0</v>
      </c>
      <c r="U1032" s="53">
        <v>3</v>
      </c>
      <c r="V1032" s="10">
        <f>SUM(MasterData4[[#This Row],[MntWines]:[MntSweetProducts]])</f>
        <v>37</v>
      </c>
      <c r="W1032">
        <v>3</v>
      </c>
    </row>
    <row r="1033" spans="1:23" x14ac:dyDescent="0.3">
      <c r="A1033">
        <v>5084</v>
      </c>
      <c r="B1033">
        <v>1975</v>
      </c>
      <c r="C1033" t="s">
        <v>28</v>
      </c>
      <c r="D1033" t="s">
        <v>42</v>
      </c>
      <c r="E1033" s="1">
        <v>58330</v>
      </c>
      <c r="F1033">
        <v>0</v>
      </c>
      <c r="G1033">
        <v>1</v>
      </c>
      <c r="H1033" s="3">
        <v>41633</v>
      </c>
      <c r="I1033">
        <v>87</v>
      </c>
      <c r="J1033">
        <v>0</v>
      </c>
      <c r="K1033" t="s">
        <v>30</v>
      </c>
      <c r="L1033">
        <v>6</v>
      </c>
      <c r="M1033">
        <f>2021-MasterData4[[#This Row],[Year_Birth]]</f>
        <v>46</v>
      </c>
      <c r="N1033" s="10">
        <v>445</v>
      </c>
      <c r="O1033" s="10">
        <v>213</v>
      </c>
      <c r="P1033" s="10">
        <v>104</v>
      </c>
      <c r="Q1033" s="10">
        <v>53</v>
      </c>
      <c r="R1033" s="10">
        <v>98</v>
      </c>
      <c r="S1033" s="24">
        <f>MasterData4[[#This Row],[Kidhome]]+MasterData4[[#This Row],[Teenhome]]</f>
        <v>1</v>
      </c>
      <c r="T1033" s="53">
        <v>4</v>
      </c>
      <c r="U1033" s="53">
        <v>13</v>
      </c>
      <c r="V1033" s="10">
        <f>SUM(MasterData4[[#This Row],[MntWines]:[MntSweetProducts]])</f>
        <v>913</v>
      </c>
      <c r="W1033">
        <v>2</v>
      </c>
    </row>
    <row r="1034" spans="1:23" x14ac:dyDescent="0.3">
      <c r="A1034">
        <v>5092</v>
      </c>
      <c r="B1034">
        <v>1949</v>
      </c>
      <c r="C1034" t="s">
        <v>37</v>
      </c>
      <c r="D1034" t="s">
        <v>42</v>
      </c>
      <c r="E1034" s="1">
        <v>51569</v>
      </c>
      <c r="F1034">
        <v>0</v>
      </c>
      <c r="G1034">
        <v>1</v>
      </c>
      <c r="H1034" s="3">
        <v>41317</v>
      </c>
      <c r="I1034">
        <v>39</v>
      </c>
      <c r="J1034">
        <v>0</v>
      </c>
      <c r="K1034" t="s">
        <v>30</v>
      </c>
      <c r="L1034">
        <v>7</v>
      </c>
      <c r="M1034">
        <f>2021-MasterData4[[#This Row],[Year_Birth]]</f>
        <v>72</v>
      </c>
      <c r="N1034" s="10">
        <v>380</v>
      </c>
      <c r="O1034" s="10">
        <v>47</v>
      </c>
      <c r="P1034" s="10">
        <v>6</v>
      </c>
      <c r="Q1034" s="10">
        <v>0</v>
      </c>
      <c r="R1034" s="10">
        <v>0</v>
      </c>
      <c r="S1034" s="24">
        <f>MasterData4[[#This Row],[Kidhome]]+MasterData4[[#This Row],[Teenhome]]</f>
        <v>1</v>
      </c>
      <c r="T1034" s="53">
        <v>1</v>
      </c>
      <c r="U1034" s="53">
        <v>7</v>
      </c>
      <c r="V1034" s="10">
        <f>SUM(MasterData4[[#This Row],[MntWines]:[MntSweetProducts]])</f>
        <v>433</v>
      </c>
      <c r="W1034">
        <v>5</v>
      </c>
    </row>
    <row r="1035" spans="1:23" x14ac:dyDescent="0.3">
      <c r="A1035">
        <v>5093</v>
      </c>
      <c r="B1035">
        <v>1974</v>
      </c>
      <c r="C1035" t="s">
        <v>37</v>
      </c>
      <c r="D1035" t="s">
        <v>29</v>
      </c>
      <c r="E1035" s="1">
        <v>25509</v>
      </c>
      <c r="F1035">
        <v>1</v>
      </c>
      <c r="G1035">
        <v>0</v>
      </c>
      <c r="H1035" s="3">
        <v>41170</v>
      </c>
      <c r="I1035">
        <v>15</v>
      </c>
      <c r="J1035">
        <v>0</v>
      </c>
      <c r="K1035" t="s">
        <v>30</v>
      </c>
      <c r="L1035">
        <v>3</v>
      </c>
      <c r="M1035">
        <f>2021-MasterData4[[#This Row],[Year_Birth]]</f>
        <v>47</v>
      </c>
      <c r="N1035" s="10">
        <v>40</v>
      </c>
      <c r="O1035" s="10">
        <v>30</v>
      </c>
      <c r="P1035" s="10">
        <v>10</v>
      </c>
      <c r="Q1035" s="10">
        <v>3</v>
      </c>
      <c r="R1035" s="10">
        <v>7</v>
      </c>
      <c r="S1035" s="24">
        <f>MasterData4[[#This Row],[Kidhome]]+MasterData4[[#This Row],[Teenhome]]</f>
        <v>1</v>
      </c>
      <c r="T1035" s="53">
        <v>0</v>
      </c>
      <c r="U1035" s="53">
        <v>3</v>
      </c>
      <c r="V1035" s="10">
        <f>SUM(MasterData4[[#This Row],[MntWines]:[MntSweetProducts]])</f>
        <v>90</v>
      </c>
      <c r="W1035">
        <v>5</v>
      </c>
    </row>
    <row r="1036" spans="1:23" x14ac:dyDescent="0.3">
      <c r="A1036">
        <v>5107</v>
      </c>
      <c r="B1036">
        <v>1973</v>
      </c>
      <c r="C1036" t="s">
        <v>37</v>
      </c>
      <c r="D1036" t="s">
        <v>29</v>
      </c>
      <c r="E1036" s="1">
        <v>35860</v>
      </c>
      <c r="F1036">
        <v>1</v>
      </c>
      <c r="G1036">
        <v>1</v>
      </c>
      <c r="H1036" s="3">
        <v>41778</v>
      </c>
      <c r="I1036">
        <v>37</v>
      </c>
      <c r="J1036">
        <v>0</v>
      </c>
      <c r="K1036" t="s">
        <v>30</v>
      </c>
      <c r="L1036">
        <v>1</v>
      </c>
      <c r="M1036">
        <f>2021-MasterData4[[#This Row],[Year_Birth]]</f>
        <v>48</v>
      </c>
      <c r="N1036" s="10">
        <v>15</v>
      </c>
      <c r="O1036" s="10">
        <v>8</v>
      </c>
      <c r="P1036" s="10">
        <v>4</v>
      </c>
      <c r="Q1036" s="10">
        <v>0</v>
      </c>
      <c r="R1036" s="10">
        <v>2</v>
      </c>
      <c r="S1036" s="24">
        <f>MasterData4[[#This Row],[Kidhome]]+MasterData4[[#This Row],[Teenhome]]</f>
        <v>2</v>
      </c>
      <c r="T1036" s="53">
        <v>1</v>
      </c>
      <c r="U1036" s="53">
        <v>2</v>
      </c>
      <c r="V1036" s="10">
        <f>SUM(MasterData4[[#This Row],[MntWines]:[MntSweetProducts]])</f>
        <v>29</v>
      </c>
      <c r="W1036">
        <v>5</v>
      </c>
    </row>
    <row r="1037" spans="1:23" x14ac:dyDescent="0.3">
      <c r="A1037">
        <v>5113</v>
      </c>
      <c r="B1037">
        <v>1971</v>
      </c>
      <c r="C1037" t="s">
        <v>37</v>
      </c>
      <c r="D1037" t="s">
        <v>29</v>
      </c>
      <c r="E1037" s="1">
        <v>86979</v>
      </c>
      <c r="F1037">
        <v>0</v>
      </c>
      <c r="G1037">
        <v>0</v>
      </c>
      <c r="H1037" s="3">
        <v>41585</v>
      </c>
      <c r="I1037">
        <v>67</v>
      </c>
      <c r="J1037">
        <v>0</v>
      </c>
      <c r="K1037" t="s">
        <v>30</v>
      </c>
      <c r="L1037">
        <v>5</v>
      </c>
      <c r="M1037">
        <f>2021-MasterData4[[#This Row],[Year_Birth]]</f>
        <v>50</v>
      </c>
      <c r="N1037" s="10">
        <v>584</v>
      </c>
      <c r="O1037" s="10">
        <v>835</v>
      </c>
      <c r="P1037" s="10">
        <v>65</v>
      </c>
      <c r="Q1037" s="10">
        <v>100</v>
      </c>
      <c r="R1037" s="10">
        <v>83</v>
      </c>
      <c r="S1037" s="24">
        <f>MasterData4[[#This Row],[Kidhome]]+MasterData4[[#This Row],[Teenhome]]</f>
        <v>0</v>
      </c>
      <c r="T1037" s="53">
        <v>5</v>
      </c>
      <c r="U1037" s="53">
        <v>5</v>
      </c>
      <c r="V1037" s="10">
        <f>SUM(MasterData4[[#This Row],[MntWines]:[MntSweetProducts]])</f>
        <v>1667</v>
      </c>
      <c r="W1037">
        <v>5</v>
      </c>
    </row>
    <row r="1038" spans="1:23" x14ac:dyDescent="0.3">
      <c r="A1038">
        <v>5114</v>
      </c>
      <c r="B1038">
        <v>1965</v>
      </c>
      <c r="C1038" t="s">
        <v>41</v>
      </c>
      <c r="D1038" t="s">
        <v>33</v>
      </c>
      <c r="E1038" s="2">
        <v>74806</v>
      </c>
      <c r="F1038">
        <v>0</v>
      </c>
      <c r="G1038">
        <v>1</v>
      </c>
      <c r="H1038" s="3">
        <v>41262</v>
      </c>
      <c r="I1038">
        <v>1</v>
      </c>
      <c r="J1038">
        <v>0</v>
      </c>
      <c r="K1038" t="s">
        <v>36</v>
      </c>
      <c r="L1038">
        <v>5</v>
      </c>
      <c r="M1038">
        <f>2021-MasterData4[[#This Row],[Year_Birth]]</f>
        <v>56</v>
      </c>
      <c r="N1038" s="10">
        <v>670</v>
      </c>
      <c r="O1038" s="10">
        <v>249</v>
      </c>
      <c r="P1038" s="10">
        <v>0</v>
      </c>
      <c r="Q1038" s="10">
        <v>9</v>
      </c>
      <c r="R1038" s="10">
        <v>28</v>
      </c>
      <c r="S1038" s="24">
        <f>MasterData4[[#This Row],[Kidhome]]+MasterData4[[#This Row],[Teenhome]]</f>
        <v>1</v>
      </c>
      <c r="T1038" s="53">
        <v>4</v>
      </c>
      <c r="U1038" s="53">
        <v>5</v>
      </c>
      <c r="V1038" s="10">
        <f>SUM(MasterData4[[#This Row],[MntWines]:[MntSweetProducts]])</f>
        <v>956</v>
      </c>
      <c r="W1038">
        <v>4</v>
      </c>
    </row>
    <row r="1039" spans="1:23" x14ac:dyDescent="0.3">
      <c r="A1039">
        <v>5117</v>
      </c>
      <c r="B1039">
        <v>1963</v>
      </c>
      <c r="C1039" t="s">
        <v>38</v>
      </c>
      <c r="D1039" t="s">
        <v>33</v>
      </c>
      <c r="E1039" s="1">
        <v>32632</v>
      </c>
      <c r="F1039">
        <v>0</v>
      </c>
      <c r="G1039">
        <v>0</v>
      </c>
      <c r="H1039" s="3">
        <v>41123</v>
      </c>
      <c r="I1039">
        <v>32</v>
      </c>
      <c r="J1039">
        <v>0</v>
      </c>
      <c r="K1039" t="s">
        <v>30</v>
      </c>
      <c r="L1039">
        <v>4</v>
      </c>
      <c r="M1039">
        <f>2021-MasterData4[[#This Row],[Year_Birth]]</f>
        <v>58</v>
      </c>
      <c r="N1039" s="10">
        <v>63</v>
      </c>
      <c r="O1039" s="10">
        <v>137</v>
      </c>
      <c r="P1039" s="10">
        <v>153</v>
      </c>
      <c r="Q1039" s="10">
        <v>151</v>
      </c>
      <c r="R1039" s="10">
        <v>19</v>
      </c>
      <c r="S1039" s="24">
        <f>MasterData4[[#This Row],[Kidhome]]+MasterData4[[#This Row],[Teenhome]]</f>
        <v>0</v>
      </c>
      <c r="T1039" s="53">
        <v>4</v>
      </c>
      <c r="U1039" s="53">
        <v>8</v>
      </c>
      <c r="V1039" s="10">
        <f>SUM(MasterData4[[#This Row],[MntWines]:[MntSweetProducts]])</f>
        <v>523</v>
      </c>
      <c r="W1039">
        <v>3</v>
      </c>
    </row>
    <row r="1040" spans="1:23" x14ac:dyDescent="0.3">
      <c r="A1040">
        <v>5120</v>
      </c>
      <c r="B1040">
        <v>1982</v>
      </c>
      <c r="C1040" t="s">
        <v>38</v>
      </c>
      <c r="D1040" t="s">
        <v>35</v>
      </c>
      <c r="E1040" s="1">
        <v>66664</v>
      </c>
      <c r="F1040">
        <v>0</v>
      </c>
      <c r="G1040">
        <v>0</v>
      </c>
      <c r="H1040" s="3">
        <v>41177</v>
      </c>
      <c r="I1040">
        <v>78</v>
      </c>
      <c r="J1040">
        <v>0</v>
      </c>
      <c r="K1040" t="s">
        <v>43</v>
      </c>
      <c r="L1040">
        <v>5</v>
      </c>
      <c r="M1040">
        <f>2021-MasterData4[[#This Row],[Year_Birth]]</f>
        <v>39</v>
      </c>
      <c r="N1040" s="10">
        <v>398</v>
      </c>
      <c r="O1040" s="10">
        <v>447</v>
      </c>
      <c r="P1040" s="10">
        <v>220</v>
      </c>
      <c r="Q1040" s="10">
        <v>96</v>
      </c>
      <c r="R1040" s="10">
        <v>96</v>
      </c>
      <c r="S1040" s="24">
        <f>MasterData4[[#This Row],[Kidhome]]+MasterData4[[#This Row],[Teenhome]]</f>
        <v>0</v>
      </c>
      <c r="T1040" s="53">
        <v>7</v>
      </c>
      <c r="U1040" s="53">
        <v>6</v>
      </c>
      <c r="V1040" s="10">
        <f>SUM(MasterData4[[#This Row],[MntWines]:[MntSweetProducts]])</f>
        <v>1257</v>
      </c>
      <c r="W1040">
        <v>3</v>
      </c>
    </row>
    <row r="1041" spans="1:23" x14ac:dyDescent="0.3">
      <c r="A1041">
        <v>5121</v>
      </c>
      <c r="B1041">
        <v>1977</v>
      </c>
      <c r="C1041" t="s">
        <v>28</v>
      </c>
      <c r="D1041" t="s">
        <v>31</v>
      </c>
      <c r="E1041" s="1">
        <v>56628</v>
      </c>
      <c r="F1041">
        <v>0</v>
      </c>
      <c r="G1041">
        <v>1</v>
      </c>
      <c r="H1041" s="3">
        <v>41719</v>
      </c>
      <c r="I1041">
        <v>30</v>
      </c>
      <c r="J1041">
        <v>0</v>
      </c>
      <c r="K1041" t="s">
        <v>32</v>
      </c>
      <c r="L1041">
        <v>7</v>
      </c>
      <c r="M1041">
        <f>2021-MasterData4[[#This Row],[Year_Birth]]</f>
        <v>44</v>
      </c>
      <c r="N1041" s="10">
        <v>479</v>
      </c>
      <c r="O1041" s="10">
        <v>82</v>
      </c>
      <c r="P1041" s="10">
        <v>7</v>
      </c>
      <c r="Q1041" s="10">
        <v>5</v>
      </c>
      <c r="R1041" s="10">
        <v>17</v>
      </c>
      <c r="S1041" s="24">
        <f>MasterData4[[#This Row],[Kidhome]]+MasterData4[[#This Row],[Teenhome]]</f>
        <v>1</v>
      </c>
      <c r="T1041" s="53">
        <v>6</v>
      </c>
      <c r="U1041" s="53">
        <v>5</v>
      </c>
      <c r="V1041" s="10">
        <f>SUM(MasterData4[[#This Row],[MntWines]:[MntSweetProducts]])</f>
        <v>590</v>
      </c>
      <c r="W1041">
        <v>2</v>
      </c>
    </row>
    <row r="1042" spans="1:23" x14ac:dyDescent="0.3">
      <c r="A1042">
        <v>5123</v>
      </c>
      <c r="B1042">
        <v>1951</v>
      </c>
      <c r="C1042" t="s">
        <v>41</v>
      </c>
      <c r="D1042" t="s">
        <v>33</v>
      </c>
      <c r="E1042" s="1">
        <v>27450</v>
      </c>
      <c r="F1042">
        <v>0</v>
      </c>
      <c r="G1042">
        <v>0</v>
      </c>
      <c r="H1042" s="3">
        <v>41379</v>
      </c>
      <c r="I1042">
        <v>57</v>
      </c>
      <c r="J1042">
        <v>0</v>
      </c>
      <c r="K1042" t="s">
        <v>30</v>
      </c>
      <c r="L1042">
        <v>2</v>
      </c>
      <c r="M1042">
        <f>2021-MasterData4[[#This Row],[Year_Birth]]</f>
        <v>70</v>
      </c>
      <c r="N1042" s="10">
        <v>37</v>
      </c>
      <c r="O1042" s="10">
        <v>23</v>
      </c>
      <c r="P1042" s="10">
        <v>8</v>
      </c>
      <c r="Q1042" s="10">
        <v>12</v>
      </c>
      <c r="R1042" s="10">
        <v>11</v>
      </c>
      <c r="S1042" s="24">
        <f>MasterData4[[#This Row],[Kidhome]]+MasterData4[[#This Row],[Teenhome]]</f>
        <v>0</v>
      </c>
      <c r="T1042" s="53">
        <v>1</v>
      </c>
      <c r="U1042" s="53">
        <v>3</v>
      </c>
      <c r="V1042" s="10">
        <f>SUM(MasterData4[[#This Row],[MntWines]:[MntSweetProducts]])</f>
        <v>91</v>
      </c>
      <c r="W1042">
        <v>4</v>
      </c>
    </row>
    <row r="1043" spans="1:23" x14ac:dyDescent="0.3">
      <c r="A1043">
        <v>5125</v>
      </c>
      <c r="B1043">
        <v>1960</v>
      </c>
      <c r="C1043" t="s">
        <v>28</v>
      </c>
      <c r="D1043" t="s">
        <v>33</v>
      </c>
      <c r="E1043" s="1">
        <v>79530</v>
      </c>
      <c r="F1043">
        <v>0</v>
      </c>
      <c r="G1043">
        <v>0</v>
      </c>
      <c r="H1043" s="3">
        <v>41411</v>
      </c>
      <c r="I1043">
        <v>64</v>
      </c>
      <c r="J1043">
        <v>0</v>
      </c>
      <c r="K1043" t="s">
        <v>30</v>
      </c>
      <c r="L1043">
        <v>4</v>
      </c>
      <c r="M1043">
        <f>2021-MasterData4[[#This Row],[Year_Birth]]</f>
        <v>61</v>
      </c>
      <c r="N1043" s="10">
        <v>333</v>
      </c>
      <c r="O1043" s="10">
        <v>815</v>
      </c>
      <c r="P1043" s="10">
        <v>129</v>
      </c>
      <c r="Q1043" s="10">
        <v>0</v>
      </c>
      <c r="R1043" s="10">
        <v>42</v>
      </c>
      <c r="S1043" s="24">
        <f>MasterData4[[#This Row],[Kidhome]]+MasterData4[[#This Row],[Teenhome]]</f>
        <v>0</v>
      </c>
      <c r="T1043" s="53">
        <v>10</v>
      </c>
      <c r="U1043" s="53">
        <v>11</v>
      </c>
      <c r="V1043" s="10">
        <f>SUM(MasterData4[[#This Row],[MntWines]:[MntSweetProducts]])</f>
        <v>1319</v>
      </c>
      <c r="W1043">
        <v>2</v>
      </c>
    </row>
    <row r="1044" spans="1:23" x14ac:dyDescent="0.3">
      <c r="A1044">
        <v>5136</v>
      </c>
      <c r="B1044">
        <v>1973</v>
      </c>
      <c r="C1044" t="s">
        <v>28</v>
      </c>
      <c r="D1044" t="s">
        <v>31</v>
      </c>
      <c r="E1044" s="1">
        <v>65333</v>
      </c>
      <c r="F1044">
        <v>0</v>
      </c>
      <c r="G1044">
        <v>1</v>
      </c>
      <c r="H1044" s="3">
        <v>41656</v>
      </c>
      <c r="I1044">
        <v>58</v>
      </c>
      <c r="J1044">
        <v>0</v>
      </c>
      <c r="K1044" t="s">
        <v>32</v>
      </c>
      <c r="L1044">
        <v>9</v>
      </c>
      <c r="M1044">
        <f>2021-MasterData4[[#This Row],[Year_Birth]]</f>
        <v>48</v>
      </c>
      <c r="N1044" s="10">
        <v>654</v>
      </c>
      <c r="O1044" s="10">
        <v>92</v>
      </c>
      <c r="P1044" s="10">
        <v>0</v>
      </c>
      <c r="Q1044" s="10">
        <v>7</v>
      </c>
      <c r="R1044" s="10">
        <v>15</v>
      </c>
      <c r="S1044" s="24">
        <f>MasterData4[[#This Row],[Kidhome]]+MasterData4[[#This Row],[Teenhome]]</f>
        <v>1</v>
      </c>
      <c r="T1044" s="53">
        <v>4</v>
      </c>
      <c r="U1044" s="53">
        <v>8</v>
      </c>
      <c r="V1044" s="10">
        <f>SUM(MasterData4[[#This Row],[MntWines]:[MntSweetProducts]])</f>
        <v>768</v>
      </c>
      <c r="W1044">
        <v>2</v>
      </c>
    </row>
    <row r="1045" spans="1:23" x14ac:dyDescent="0.3">
      <c r="A1045">
        <v>5138</v>
      </c>
      <c r="B1045">
        <v>1950</v>
      </c>
      <c r="C1045" t="s">
        <v>28</v>
      </c>
      <c r="D1045" t="s">
        <v>35</v>
      </c>
      <c r="E1045" s="1">
        <v>28320</v>
      </c>
      <c r="F1045">
        <v>0</v>
      </c>
      <c r="G1045">
        <v>1</v>
      </c>
      <c r="H1045" s="3">
        <v>41288</v>
      </c>
      <c r="I1045">
        <v>68</v>
      </c>
      <c r="J1045">
        <v>0</v>
      </c>
      <c r="K1045" t="s">
        <v>30</v>
      </c>
      <c r="L1045">
        <v>1</v>
      </c>
      <c r="M1045">
        <f>2021-MasterData4[[#This Row],[Year_Birth]]</f>
        <v>71</v>
      </c>
      <c r="N1045" s="10">
        <v>19</v>
      </c>
      <c r="O1045" s="10">
        <v>14</v>
      </c>
      <c r="P1045" s="10">
        <v>3</v>
      </c>
      <c r="Q1045" s="10">
        <v>1</v>
      </c>
      <c r="R1045" s="10">
        <v>2</v>
      </c>
      <c r="S1045" s="24">
        <f>MasterData4[[#This Row],[Kidhome]]+MasterData4[[#This Row],[Teenhome]]</f>
        <v>1</v>
      </c>
      <c r="T1045" s="53">
        <v>0</v>
      </c>
      <c r="U1045" s="53">
        <v>3</v>
      </c>
      <c r="V1045" s="10">
        <f>SUM(MasterData4[[#This Row],[MntWines]:[MntSweetProducts]])</f>
        <v>39</v>
      </c>
      <c r="W1045">
        <v>2</v>
      </c>
    </row>
    <row r="1046" spans="1:23" x14ac:dyDescent="0.3">
      <c r="A1046">
        <v>5140</v>
      </c>
      <c r="B1046">
        <v>1985</v>
      </c>
      <c r="C1046" t="s">
        <v>37</v>
      </c>
      <c r="D1046" t="s">
        <v>33</v>
      </c>
      <c r="E1046" s="1">
        <v>64355</v>
      </c>
      <c r="F1046">
        <v>1</v>
      </c>
      <c r="G1046">
        <v>0</v>
      </c>
      <c r="H1046" s="3">
        <v>41145</v>
      </c>
      <c r="I1046">
        <v>66</v>
      </c>
      <c r="J1046">
        <v>0</v>
      </c>
      <c r="K1046" t="s">
        <v>30</v>
      </c>
      <c r="L1046">
        <v>4</v>
      </c>
      <c r="M1046">
        <f>2021-MasterData4[[#This Row],[Year_Birth]]</f>
        <v>36</v>
      </c>
      <c r="N1046" s="10">
        <v>1047</v>
      </c>
      <c r="O1046" s="10">
        <v>140</v>
      </c>
      <c r="P1046" s="10">
        <v>67</v>
      </c>
      <c r="Q1046" s="10">
        <v>0</v>
      </c>
      <c r="R1046" s="10">
        <v>38</v>
      </c>
      <c r="S1046" s="24">
        <f>MasterData4[[#This Row],[Kidhome]]+MasterData4[[#This Row],[Teenhome]]</f>
        <v>1</v>
      </c>
      <c r="T1046" s="53">
        <v>3</v>
      </c>
      <c r="U1046" s="53">
        <v>12</v>
      </c>
      <c r="V1046" s="10">
        <f>SUM(MasterData4[[#This Row],[MntWines]:[MntSweetProducts]])</f>
        <v>1292</v>
      </c>
      <c r="W1046">
        <v>5</v>
      </c>
    </row>
    <row r="1047" spans="1:23" x14ac:dyDescent="0.3">
      <c r="A1047">
        <v>5147</v>
      </c>
      <c r="B1047">
        <v>1948</v>
      </c>
      <c r="C1047" t="s">
        <v>28</v>
      </c>
      <c r="D1047" t="s">
        <v>31</v>
      </c>
      <c r="E1047" s="1">
        <v>90842</v>
      </c>
      <c r="F1047">
        <v>0</v>
      </c>
      <c r="G1047">
        <v>0</v>
      </c>
      <c r="H1047" s="3">
        <v>41484</v>
      </c>
      <c r="I1047">
        <v>57</v>
      </c>
      <c r="J1047">
        <v>0</v>
      </c>
      <c r="K1047" t="s">
        <v>30</v>
      </c>
      <c r="L1047">
        <v>4</v>
      </c>
      <c r="M1047">
        <f>2021-MasterData4[[#This Row],[Year_Birth]]</f>
        <v>73</v>
      </c>
      <c r="N1047" s="10">
        <v>774</v>
      </c>
      <c r="O1047" s="10">
        <v>118</v>
      </c>
      <c r="P1047" s="10">
        <v>182</v>
      </c>
      <c r="Q1047" s="10">
        <v>70</v>
      </c>
      <c r="R1047" s="10">
        <v>187</v>
      </c>
      <c r="S1047" s="24">
        <f>MasterData4[[#This Row],[Kidhome]]+MasterData4[[#This Row],[Teenhome]]</f>
        <v>0</v>
      </c>
      <c r="T1047" s="53">
        <v>9</v>
      </c>
      <c r="U1047" s="53">
        <v>13</v>
      </c>
      <c r="V1047" s="10">
        <f>SUM(MasterData4[[#This Row],[MntWines]:[MntSweetProducts]])</f>
        <v>1331</v>
      </c>
      <c r="W1047">
        <v>2</v>
      </c>
    </row>
    <row r="1048" spans="1:23" x14ac:dyDescent="0.3">
      <c r="A1048">
        <v>5150</v>
      </c>
      <c r="B1048">
        <v>1979</v>
      </c>
      <c r="C1048" t="s">
        <v>44</v>
      </c>
      <c r="D1048" t="s">
        <v>31</v>
      </c>
      <c r="E1048" s="1">
        <v>20194</v>
      </c>
      <c r="F1048">
        <v>1</v>
      </c>
      <c r="G1048">
        <v>0</v>
      </c>
      <c r="H1048" s="3">
        <v>41260</v>
      </c>
      <c r="I1048">
        <v>64</v>
      </c>
      <c r="J1048">
        <v>0</v>
      </c>
      <c r="K1048" t="s">
        <v>30</v>
      </c>
      <c r="L1048">
        <v>2</v>
      </c>
      <c r="M1048">
        <f>2021-MasterData4[[#This Row],[Year_Birth]]</f>
        <v>42</v>
      </c>
      <c r="N1048" s="10">
        <v>0</v>
      </c>
      <c r="O1048" s="10">
        <v>7</v>
      </c>
      <c r="P1048" s="10">
        <v>11</v>
      </c>
      <c r="Q1048" s="10">
        <v>4</v>
      </c>
      <c r="R1048" s="10">
        <v>10</v>
      </c>
      <c r="S1048" s="24">
        <f>MasterData4[[#This Row],[Kidhome]]+MasterData4[[#This Row],[Teenhome]]</f>
        <v>1</v>
      </c>
      <c r="T1048" s="53">
        <v>0</v>
      </c>
      <c r="U1048" s="53">
        <v>3</v>
      </c>
      <c r="V1048" s="10">
        <f>SUM(MasterData4[[#This Row],[MntWines]:[MntSweetProducts]])</f>
        <v>32</v>
      </c>
      <c r="W1048">
        <v>1</v>
      </c>
    </row>
    <row r="1049" spans="1:23" x14ac:dyDescent="0.3">
      <c r="A1049">
        <v>5153</v>
      </c>
      <c r="B1049">
        <v>1967</v>
      </c>
      <c r="C1049" t="s">
        <v>37</v>
      </c>
      <c r="D1049" t="s">
        <v>33</v>
      </c>
      <c r="E1049" s="1">
        <v>77766</v>
      </c>
      <c r="F1049">
        <v>0</v>
      </c>
      <c r="G1049">
        <v>1</v>
      </c>
      <c r="H1049" s="3">
        <v>41327</v>
      </c>
      <c r="I1049">
        <v>97</v>
      </c>
      <c r="J1049">
        <v>0</v>
      </c>
      <c r="K1049" t="s">
        <v>30</v>
      </c>
      <c r="L1049">
        <v>11</v>
      </c>
      <c r="M1049">
        <f>2021-MasterData4[[#This Row],[Year_Birth]]</f>
        <v>54</v>
      </c>
      <c r="N1049" s="10">
        <v>1004</v>
      </c>
      <c r="O1049" s="10">
        <v>265</v>
      </c>
      <c r="P1049" s="10">
        <v>115</v>
      </c>
      <c r="Q1049" s="10">
        <v>59</v>
      </c>
      <c r="R1049" s="10">
        <v>59</v>
      </c>
      <c r="S1049" s="24">
        <f>MasterData4[[#This Row],[Kidhome]]+MasterData4[[#This Row],[Teenhome]]</f>
        <v>1</v>
      </c>
      <c r="T1049" s="53">
        <v>10</v>
      </c>
      <c r="U1049" s="53">
        <v>11</v>
      </c>
      <c r="V1049" s="10">
        <f>SUM(MasterData4[[#This Row],[MntWines]:[MntSweetProducts]])</f>
        <v>1502</v>
      </c>
      <c r="W1049">
        <v>5</v>
      </c>
    </row>
    <row r="1050" spans="1:23" x14ac:dyDescent="0.3">
      <c r="A1050">
        <v>5154</v>
      </c>
      <c r="B1050">
        <v>1972</v>
      </c>
      <c r="C1050" t="s">
        <v>41</v>
      </c>
      <c r="D1050" t="s">
        <v>29</v>
      </c>
      <c r="E1050" s="1">
        <v>37760</v>
      </c>
      <c r="F1050">
        <v>1</v>
      </c>
      <c r="G1050">
        <v>0</v>
      </c>
      <c r="H1050" s="3">
        <v>41497</v>
      </c>
      <c r="I1050">
        <v>54</v>
      </c>
      <c r="J1050">
        <v>0</v>
      </c>
      <c r="K1050" t="s">
        <v>30</v>
      </c>
      <c r="L1050">
        <v>2</v>
      </c>
      <c r="M1050">
        <f>2021-MasterData4[[#This Row],[Year_Birth]]</f>
        <v>49</v>
      </c>
      <c r="N1050" s="10">
        <v>26</v>
      </c>
      <c r="O1050" s="10">
        <v>13</v>
      </c>
      <c r="P1050" s="10">
        <v>2</v>
      </c>
      <c r="Q1050" s="10">
        <v>3</v>
      </c>
      <c r="R1050" s="10">
        <v>10</v>
      </c>
      <c r="S1050" s="24">
        <f>MasterData4[[#This Row],[Kidhome]]+MasterData4[[#This Row],[Teenhome]]</f>
        <v>1</v>
      </c>
      <c r="T1050" s="53">
        <v>0</v>
      </c>
      <c r="U1050" s="53">
        <v>3</v>
      </c>
      <c r="V1050" s="10">
        <f>SUM(MasterData4[[#This Row],[MntWines]:[MntSweetProducts]])</f>
        <v>54</v>
      </c>
      <c r="W1050">
        <v>4</v>
      </c>
    </row>
    <row r="1051" spans="1:23" x14ac:dyDescent="0.3">
      <c r="A1051">
        <v>5156</v>
      </c>
      <c r="B1051">
        <v>1970</v>
      </c>
      <c r="C1051" t="s">
        <v>38</v>
      </c>
      <c r="D1051" t="s">
        <v>33</v>
      </c>
      <c r="E1051" s="1">
        <v>62466</v>
      </c>
      <c r="F1051">
        <v>0</v>
      </c>
      <c r="G1051">
        <v>1</v>
      </c>
      <c r="H1051" s="3">
        <v>41654</v>
      </c>
      <c r="I1051">
        <v>13</v>
      </c>
      <c r="J1051">
        <v>0</v>
      </c>
      <c r="K1051" t="s">
        <v>30</v>
      </c>
      <c r="L1051">
        <v>6</v>
      </c>
      <c r="M1051">
        <f>2021-MasterData4[[#This Row],[Year_Birth]]</f>
        <v>51</v>
      </c>
      <c r="N1051" s="10">
        <v>129</v>
      </c>
      <c r="O1051" s="10">
        <v>259</v>
      </c>
      <c r="P1051" s="10">
        <v>168</v>
      </c>
      <c r="Q1051" s="10">
        <v>129</v>
      </c>
      <c r="R1051" s="10">
        <v>121</v>
      </c>
      <c r="S1051" s="24">
        <f>MasterData4[[#This Row],[Kidhome]]+MasterData4[[#This Row],[Teenhome]]</f>
        <v>1</v>
      </c>
      <c r="T1051" s="53">
        <v>3</v>
      </c>
      <c r="U1051" s="53">
        <v>12</v>
      </c>
      <c r="V1051" s="10">
        <f>SUM(MasterData4[[#This Row],[MntWines]:[MntSweetProducts]])</f>
        <v>806</v>
      </c>
      <c r="W1051">
        <v>3</v>
      </c>
    </row>
    <row r="1052" spans="1:23" x14ac:dyDescent="0.3">
      <c r="A1052">
        <v>5172</v>
      </c>
      <c r="B1052">
        <v>1976</v>
      </c>
      <c r="C1052" t="s">
        <v>41</v>
      </c>
      <c r="D1052" t="s">
        <v>35</v>
      </c>
      <c r="E1052" s="2">
        <v>65104</v>
      </c>
      <c r="F1052">
        <v>0</v>
      </c>
      <c r="G1052">
        <v>1</v>
      </c>
      <c r="H1052" s="3">
        <v>41592</v>
      </c>
      <c r="I1052">
        <v>4</v>
      </c>
      <c r="J1052">
        <v>0</v>
      </c>
      <c r="K1052" t="s">
        <v>30</v>
      </c>
      <c r="L1052">
        <v>3</v>
      </c>
      <c r="M1052">
        <f>2021-MasterData4[[#This Row],[Year_Birth]]</f>
        <v>45</v>
      </c>
      <c r="N1052" s="10">
        <v>738</v>
      </c>
      <c r="O1052" s="10">
        <v>232</v>
      </c>
      <c r="P1052" s="10">
        <v>13</v>
      </c>
      <c r="Q1052" s="10">
        <v>0</v>
      </c>
      <c r="R1052" s="10">
        <v>20</v>
      </c>
      <c r="S1052" s="24">
        <f>MasterData4[[#This Row],[Kidhome]]+MasterData4[[#This Row],[Teenhome]]</f>
        <v>1</v>
      </c>
      <c r="T1052" s="53">
        <v>5</v>
      </c>
      <c r="U1052" s="53">
        <v>7</v>
      </c>
      <c r="V1052" s="10">
        <f>SUM(MasterData4[[#This Row],[MntWines]:[MntSweetProducts]])</f>
        <v>1003</v>
      </c>
      <c r="W1052">
        <v>4</v>
      </c>
    </row>
    <row r="1053" spans="1:23" x14ac:dyDescent="0.3">
      <c r="A1053">
        <v>5176</v>
      </c>
      <c r="B1053">
        <v>1988</v>
      </c>
      <c r="C1053" t="s">
        <v>28</v>
      </c>
      <c r="D1053" t="s">
        <v>35</v>
      </c>
      <c r="E1053" s="1">
        <v>29604</v>
      </c>
      <c r="F1053">
        <v>1</v>
      </c>
      <c r="G1053">
        <v>0</v>
      </c>
      <c r="H1053" s="3">
        <v>41616</v>
      </c>
      <c r="I1053">
        <v>88</v>
      </c>
      <c r="J1053">
        <v>0</v>
      </c>
      <c r="K1053" t="s">
        <v>43</v>
      </c>
      <c r="L1053">
        <v>1</v>
      </c>
      <c r="M1053">
        <f>2021-MasterData4[[#This Row],[Year_Birth]]</f>
        <v>33</v>
      </c>
      <c r="N1053" s="10">
        <v>7</v>
      </c>
      <c r="O1053" s="10">
        <v>13</v>
      </c>
      <c r="P1053" s="10">
        <v>7</v>
      </c>
      <c r="Q1053" s="10">
        <v>6</v>
      </c>
      <c r="R1053" s="10">
        <v>6</v>
      </c>
      <c r="S1053" s="24">
        <f>MasterData4[[#This Row],[Kidhome]]+MasterData4[[#This Row],[Teenhome]]</f>
        <v>1</v>
      </c>
      <c r="T1053" s="53">
        <v>0</v>
      </c>
      <c r="U1053" s="53">
        <v>3</v>
      </c>
      <c r="V1053" s="10">
        <f>SUM(MasterData4[[#This Row],[MntWines]:[MntSweetProducts]])</f>
        <v>39</v>
      </c>
      <c r="W1053">
        <v>2</v>
      </c>
    </row>
    <row r="1054" spans="1:23" x14ac:dyDescent="0.3">
      <c r="A1054">
        <v>5177</v>
      </c>
      <c r="B1054">
        <v>1974</v>
      </c>
      <c r="C1054" t="s">
        <v>41</v>
      </c>
      <c r="D1054" t="s">
        <v>33</v>
      </c>
      <c r="E1054" s="1">
        <v>58494</v>
      </c>
      <c r="F1054">
        <v>0</v>
      </c>
      <c r="G1054">
        <v>1</v>
      </c>
      <c r="H1054" s="3">
        <v>41620</v>
      </c>
      <c r="I1054">
        <v>56</v>
      </c>
      <c r="J1054">
        <v>0</v>
      </c>
      <c r="K1054" t="s">
        <v>43</v>
      </c>
      <c r="L1054">
        <v>6</v>
      </c>
      <c r="M1054">
        <f>2021-MasterData4[[#This Row],[Year_Birth]]</f>
        <v>47</v>
      </c>
      <c r="N1054" s="10">
        <v>298</v>
      </c>
      <c r="O1054" s="10">
        <v>68</v>
      </c>
      <c r="P1054" s="10">
        <v>4</v>
      </c>
      <c r="Q1054" s="10">
        <v>7</v>
      </c>
      <c r="R1054" s="10">
        <v>0</v>
      </c>
      <c r="S1054" s="24">
        <f>MasterData4[[#This Row],[Kidhome]]+MasterData4[[#This Row],[Teenhome]]</f>
        <v>1</v>
      </c>
      <c r="T1054" s="53">
        <v>2</v>
      </c>
      <c r="U1054" s="53">
        <v>6</v>
      </c>
      <c r="V1054" s="10">
        <f>SUM(MasterData4[[#This Row],[MntWines]:[MntSweetProducts]])</f>
        <v>377</v>
      </c>
      <c r="W1054">
        <v>4</v>
      </c>
    </row>
    <row r="1055" spans="1:23" x14ac:dyDescent="0.3">
      <c r="A1055">
        <v>5180</v>
      </c>
      <c r="B1055">
        <v>1968</v>
      </c>
      <c r="C1055" t="s">
        <v>37</v>
      </c>
      <c r="D1055" t="s">
        <v>29</v>
      </c>
      <c r="E1055" s="1">
        <v>50616</v>
      </c>
      <c r="F1055">
        <v>0</v>
      </c>
      <c r="G1055">
        <v>1</v>
      </c>
      <c r="H1055" s="3">
        <v>41747</v>
      </c>
      <c r="I1055">
        <v>56</v>
      </c>
      <c r="J1055">
        <v>0</v>
      </c>
      <c r="K1055" t="s">
        <v>30</v>
      </c>
      <c r="L1055">
        <v>4</v>
      </c>
      <c r="M1055">
        <f>2021-MasterData4[[#This Row],[Year_Birth]]</f>
        <v>53</v>
      </c>
      <c r="N1055" s="10">
        <v>128</v>
      </c>
      <c r="O1055" s="10">
        <v>16</v>
      </c>
      <c r="P1055" s="10">
        <v>0</v>
      </c>
      <c r="Q1055" s="10">
        <v>0</v>
      </c>
      <c r="R1055" s="10">
        <v>1</v>
      </c>
      <c r="S1055" s="24">
        <f>MasterData4[[#This Row],[Kidhome]]+MasterData4[[#This Row],[Teenhome]]</f>
        <v>1</v>
      </c>
      <c r="T1055" s="53">
        <v>0</v>
      </c>
      <c r="U1055" s="53">
        <v>4</v>
      </c>
      <c r="V1055" s="10">
        <f>SUM(MasterData4[[#This Row],[MntWines]:[MntSweetProducts]])</f>
        <v>145</v>
      </c>
      <c r="W1055">
        <v>5</v>
      </c>
    </row>
    <row r="1056" spans="1:23" x14ac:dyDescent="0.3">
      <c r="A1056">
        <v>5181</v>
      </c>
      <c r="B1056">
        <v>1982</v>
      </c>
      <c r="C1056" t="s">
        <v>44</v>
      </c>
      <c r="D1056" t="s">
        <v>31</v>
      </c>
      <c r="E1056" s="1">
        <v>24367</v>
      </c>
      <c r="F1056">
        <v>1</v>
      </c>
      <c r="G1056">
        <v>0</v>
      </c>
      <c r="H1056" s="3">
        <v>41353</v>
      </c>
      <c r="I1056">
        <v>58</v>
      </c>
      <c r="J1056">
        <v>0</v>
      </c>
      <c r="K1056" t="s">
        <v>30</v>
      </c>
      <c r="L1056">
        <v>1</v>
      </c>
      <c r="M1056">
        <f>2021-MasterData4[[#This Row],[Year_Birth]]</f>
        <v>39</v>
      </c>
      <c r="N1056" s="10">
        <v>2</v>
      </c>
      <c r="O1056" s="10">
        <v>2</v>
      </c>
      <c r="P1056" s="10">
        <v>0</v>
      </c>
      <c r="Q1056" s="10">
        <v>4</v>
      </c>
      <c r="R1056" s="10">
        <v>11</v>
      </c>
      <c r="S1056" s="24">
        <f>MasterData4[[#This Row],[Kidhome]]+MasterData4[[#This Row],[Teenhome]]</f>
        <v>1</v>
      </c>
      <c r="T1056" s="53">
        <v>0</v>
      </c>
      <c r="U1056" s="53">
        <v>2</v>
      </c>
      <c r="V1056" s="10">
        <f>SUM(MasterData4[[#This Row],[MntWines]:[MntSweetProducts]])</f>
        <v>19</v>
      </c>
      <c r="W1056">
        <v>1</v>
      </c>
    </row>
    <row r="1057" spans="1:23" x14ac:dyDescent="0.3">
      <c r="A1057">
        <v>5184</v>
      </c>
      <c r="B1057">
        <v>1995</v>
      </c>
      <c r="C1057" t="s">
        <v>28</v>
      </c>
      <c r="D1057" t="s">
        <v>31</v>
      </c>
      <c r="E1057" s="1">
        <v>34824</v>
      </c>
      <c r="F1057">
        <v>0</v>
      </c>
      <c r="G1057">
        <v>0</v>
      </c>
      <c r="H1057" s="3">
        <v>41724</v>
      </c>
      <c r="I1057">
        <v>65</v>
      </c>
      <c r="J1057">
        <v>0</v>
      </c>
      <c r="K1057" t="s">
        <v>30</v>
      </c>
      <c r="L1057">
        <v>1</v>
      </c>
      <c r="M1057">
        <f>2021-MasterData4[[#This Row],[Year_Birth]]</f>
        <v>26</v>
      </c>
      <c r="N1057" s="10">
        <v>4</v>
      </c>
      <c r="O1057" s="10">
        <v>11</v>
      </c>
      <c r="P1057" s="10">
        <v>2</v>
      </c>
      <c r="Q1057" s="10">
        <v>2</v>
      </c>
      <c r="R1057" s="10">
        <v>0</v>
      </c>
      <c r="S1057" s="24">
        <f>MasterData4[[#This Row],[Kidhome]]+MasterData4[[#This Row],[Teenhome]]</f>
        <v>0</v>
      </c>
      <c r="T1057" s="53">
        <v>0</v>
      </c>
      <c r="U1057" s="53">
        <v>2</v>
      </c>
      <c r="V1057" s="10">
        <f>SUM(MasterData4[[#This Row],[MntWines]:[MntSweetProducts]])</f>
        <v>19</v>
      </c>
      <c r="W1057">
        <v>2</v>
      </c>
    </row>
    <row r="1058" spans="1:23" x14ac:dyDescent="0.3">
      <c r="A1058">
        <v>5185</v>
      </c>
      <c r="B1058">
        <v>1955</v>
      </c>
      <c r="C1058" t="s">
        <v>28</v>
      </c>
      <c r="D1058" t="s">
        <v>33</v>
      </c>
      <c r="E1058" s="1">
        <v>74268</v>
      </c>
      <c r="F1058">
        <v>0</v>
      </c>
      <c r="G1058">
        <v>0</v>
      </c>
      <c r="H1058" s="3">
        <v>41319</v>
      </c>
      <c r="I1058">
        <v>83</v>
      </c>
      <c r="J1058">
        <v>0</v>
      </c>
      <c r="K1058" t="s">
        <v>43</v>
      </c>
      <c r="L1058">
        <v>4</v>
      </c>
      <c r="M1058">
        <f>2021-MasterData4[[#This Row],[Year_Birth]]</f>
        <v>66</v>
      </c>
      <c r="N1058" s="10">
        <v>199</v>
      </c>
      <c r="O1058" s="10">
        <v>315</v>
      </c>
      <c r="P1058" s="10">
        <v>97</v>
      </c>
      <c r="Q1058" s="10">
        <v>66</v>
      </c>
      <c r="R1058" s="10">
        <v>174</v>
      </c>
      <c r="S1058" s="24">
        <f>MasterData4[[#This Row],[Kidhome]]+MasterData4[[#This Row],[Teenhome]]</f>
        <v>0</v>
      </c>
      <c r="T1058" s="53">
        <v>3</v>
      </c>
      <c r="U1058" s="53">
        <v>5</v>
      </c>
      <c r="V1058" s="10">
        <f>SUM(MasterData4[[#This Row],[MntWines]:[MntSweetProducts]])</f>
        <v>851</v>
      </c>
      <c r="W1058">
        <v>2</v>
      </c>
    </row>
    <row r="1059" spans="1:23" x14ac:dyDescent="0.3">
      <c r="A1059">
        <v>5186</v>
      </c>
      <c r="B1059">
        <v>1955</v>
      </c>
      <c r="C1059" t="s">
        <v>37</v>
      </c>
      <c r="D1059" t="s">
        <v>33</v>
      </c>
      <c r="E1059" s="1">
        <v>58482</v>
      </c>
      <c r="F1059">
        <v>0</v>
      </c>
      <c r="G1059">
        <v>1</v>
      </c>
      <c r="H1059" s="3">
        <v>41710</v>
      </c>
      <c r="I1059">
        <v>59</v>
      </c>
      <c r="J1059">
        <v>0</v>
      </c>
      <c r="K1059" t="s">
        <v>32</v>
      </c>
      <c r="L1059">
        <v>7</v>
      </c>
      <c r="M1059">
        <f>2021-MasterData4[[#This Row],[Year_Birth]]</f>
        <v>66</v>
      </c>
      <c r="N1059" s="10">
        <v>576</v>
      </c>
      <c r="O1059" s="10">
        <v>115</v>
      </c>
      <c r="P1059" s="10">
        <v>19</v>
      </c>
      <c r="Q1059" s="10">
        <v>7</v>
      </c>
      <c r="R1059" s="10">
        <v>7</v>
      </c>
      <c r="S1059" s="24">
        <f>MasterData4[[#This Row],[Kidhome]]+MasterData4[[#This Row],[Teenhome]]</f>
        <v>1</v>
      </c>
      <c r="T1059" s="53">
        <v>4</v>
      </c>
      <c r="U1059" s="53">
        <v>9</v>
      </c>
      <c r="V1059" s="10">
        <f>SUM(MasterData4[[#This Row],[MntWines]:[MntSweetProducts]])</f>
        <v>724</v>
      </c>
      <c r="W1059">
        <v>5</v>
      </c>
    </row>
    <row r="1060" spans="1:23" x14ac:dyDescent="0.3">
      <c r="A1060">
        <v>5204</v>
      </c>
      <c r="B1060">
        <v>1971</v>
      </c>
      <c r="C1060" t="s">
        <v>28</v>
      </c>
      <c r="D1060" t="s">
        <v>35</v>
      </c>
      <c r="E1060" s="1">
        <v>74538</v>
      </c>
      <c r="F1060">
        <v>0</v>
      </c>
      <c r="G1060">
        <v>0</v>
      </c>
      <c r="H1060" s="3">
        <v>41454</v>
      </c>
      <c r="I1060">
        <v>21</v>
      </c>
      <c r="J1060">
        <v>0</v>
      </c>
      <c r="K1060" t="s">
        <v>30</v>
      </c>
      <c r="L1060">
        <v>8</v>
      </c>
      <c r="M1060">
        <f>2021-MasterData4[[#This Row],[Year_Birth]]</f>
        <v>50</v>
      </c>
      <c r="N1060" s="10">
        <v>380</v>
      </c>
      <c r="O1060" s="10">
        <v>733</v>
      </c>
      <c r="P1060" s="10">
        <v>110</v>
      </c>
      <c r="Q1060" s="10">
        <v>98</v>
      </c>
      <c r="R1060" s="10">
        <v>112</v>
      </c>
      <c r="S1060" s="24">
        <f>MasterData4[[#This Row],[Kidhome]]+MasterData4[[#This Row],[Teenhome]]</f>
        <v>0</v>
      </c>
      <c r="T1060" s="53">
        <v>8</v>
      </c>
      <c r="U1060" s="53">
        <v>5</v>
      </c>
      <c r="V1060" s="10">
        <f>SUM(MasterData4[[#This Row],[MntWines]:[MntSweetProducts]])</f>
        <v>1433</v>
      </c>
      <c r="W1060">
        <v>2</v>
      </c>
    </row>
    <row r="1061" spans="1:23" x14ac:dyDescent="0.3">
      <c r="A1061">
        <v>5207</v>
      </c>
      <c r="B1061">
        <v>1963</v>
      </c>
      <c r="C1061" t="s">
        <v>37</v>
      </c>
      <c r="D1061" t="s">
        <v>33</v>
      </c>
      <c r="E1061" s="1">
        <v>53378</v>
      </c>
      <c r="F1061">
        <v>1</v>
      </c>
      <c r="G1061">
        <v>1</v>
      </c>
      <c r="H1061" s="3">
        <v>41176</v>
      </c>
      <c r="I1061">
        <v>41</v>
      </c>
      <c r="J1061">
        <v>0</v>
      </c>
      <c r="K1061" t="s">
        <v>30</v>
      </c>
      <c r="L1061">
        <v>9</v>
      </c>
      <c r="M1061">
        <f>2021-MasterData4[[#This Row],[Year_Birth]]</f>
        <v>58</v>
      </c>
      <c r="N1061" s="10">
        <v>489</v>
      </c>
      <c r="O1061" s="10">
        <v>152</v>
      </c>
      <c r="P1061" s="10">
        <v>8</v>
      </c>
      <c r="Q1061" s="10">
        <v>6</v>
      </c>
      <c r="R1061" s="10">
        <v>6</v>
      </c>
      <c r="S1061" s="24">
        <f>MasterData4[[#This Row],[Kidhome]]+MasterData4[[#This Row],[Teenhome]]</f>
        <v>2</v>
      </c>
      <c r="T1061" s="53">
        <v>4</v>
      </c>
      <c r="U1061" s="53">
        <v>6</v>
      </c>
      <c r="V1061" s="10">
        <f>SUM(MasterData4[[#This Row],[MntWines]:[MntSweetProducts]])</f>
        <v>661</v>
      </c>
      <c r="W1061">
        <v>5</v>
      </c>
    </row>
    <row r="1062" spans="1:23" x14ac:dyDescent="0.3">
      <c r="A1062">
        <v>5209</v>
      </c>
      <c r="B1062">
        <v>1954</v>
      </c>
      <c r="C1062" t="s">
        <v>28</v>
      </c>
      <c r="D1062" t="s">
        <v>29</v>
      </c>
      <c r="E1062" s="1">
        <v>50002</v>
      </c>
      <c r="F1062">
        <v>0</v>
      </c>
      <c r="G1062">
        <v>1</v>
      </c>
      <c r="H1062" s="3">
        <v>41442</v>
      </c>
      <c r="I1062">
        <v>21</v>
      </c>
      <c r="J1062">
        <v>0</v>
      </c>
      <c r="K1062" t="s">
        <v>43</v>
      </c>
      <c r="L1062">
        <v>8</v>
      </c>
      <c r="M1062">
        <f>2021-MasterData4[[#This Row],[Year_Birth]]</f>
        <v>67</v>
      </c>
      <c r="N1062" s="10">
        <v>443</v>
      </c>
      <c r="O1062" s="10">
        <v>71</v>
      </c>
      <c r="P1062" s="10">
        <v>21</v>
      </c>
      <c r="Q1062" s="10">
        <v>5</v>
      </c>
      <c r="R1062" s="10">
        <v>16</v>
      </c>
      <c r="S1062" s="24">
        <f>MasterData4[[#This Row],[Kidhome]]+MasterData4[[#This Row],[Teenhome]]</f>
        <v>1</v>
      </c>
      <c r="T1062" s="53">
        <v>2</v>
      </c>
      <c r="U1062" s="53">
        <v>7</v>
      </c>
      <c r="V1062" s="10">
        <f>SUM(MasterData4[[#This Row],[MntWines]:[MntSweetProducts]])</f>
        <v>556</v>
      </c>
      <c r="W1062">
        <v>2</v>
      </c>
    </row>
    <row r="1063" spans="1:23" x14ac:dyDescent="0.3">
      <c r="A1063">
        <v>5221</v>
      </c>
      <c r="B1063">
        <v>1957</v>
      </c>
      <c r="C1063" t="s">
        <v>28</v>
      </c>
      <c r="D1063" t="s">
        <v>33</v>
      </c>
      <c r="E1063" s="1">
        <v>52852</v>
      </c>
      <c r="F1063">
        <v>0</v>
      </c>
      <c r="G1063">
        <v>1</v>
      </c>
      <c r="H1063" s="3">
        <v>41244</v>
      </c>
      <c r="I1063">
        <v>93</v>
      </c>
      <c r="J1063">
        <v>0</v>
      </c>
      <c r="K1063" t="s">
        <v>39</v>
      </c>
      <c r="L1063">
        <v>10</v>
      </c>
      <c r="M1063">
        <f>2021-MasterData4[[#This Row],[Year_Birth]]</f>
        <v>64</v>
      </c>
      <c r="N1063" s="10">
        <v>714</v>
      </c>
      <c r="O1063" s="10">
        <v>99</v>
      </c>
      <c r="P1063" s="10">
        <v>11</v>
      </c>
      <c r="Q1063" s="10">
        <v>8</v>
      </c>
      <c r="R1063" s="10">
        <v>0</v>
      </c>
      <c r="S1063" s="24">
        <f>MasterData4[[#This Row],[Kidhome]]+MasterData4[[#This Row],[Teenhome]]</f>
        <v>1</v>
      </c>
      <c r="T1063" s="53">
        <v>7</v>
      </c>
      <c r="U1063" s="53">
        <v>5</v>
      </c>
      <c r="V1063" s="10">
        <f>SUM(MasterData4[[#This Row],[MntWines]:[MntSweetProducts]])</f>
        <v>832</v>
      </c>
      <c r="W1063">
        <v>2</v>
      </c>
    </row>
    <row r="1064" spans="1:23" x14ac:dyDescent="0.3">
      <c r="A1064">
        <v>5223</v>
      </c>
      <c r="B1064">
        <v>1966</v>
      </c>
      <c r="C1064" t="s">
        <v>41</v>
      </c>
      <c r="D1064" t="s">
        <v>35</v>
      </c>
      <c r="E1064" s="1">
        <v>45903</v>
      </c>
      <c r="F1064">
        <v>0</v>
      </c>
      <c r="G1064">
        <v>1</v>
      </c>
      <c r="H1064" s="3">
        <v>41752</v>
      </c>
      <c r="I1064">
        <v>80</v>
      </c>
      <c r="J1064">
        <v>0</v>
      </c>
      <c r="K1064" t="s">
        <v>43</v>
      </c>
      <c r="L1064">
        <v>2</v>
      </c>
      <c r="M1064">
        <f>2021-MasterData4[[#This Row],[Year_Birth]]</f>
        <v>55</v>
      </c>
      <c r="N1064" s="10">
        <v>33</v>
      </c>
      <c r="O1064" s="10">
        <v>10</v>
      </c>
      <c r="P1064" s="10">
        <v>2</v>
      </c>
      <c r="Q1064" s="10">
        <v>8</v>
      </c>
      <c r="R1064" s="10">
        <v>10</v>
      </c>
      <c r="S1064" s="24">
        <f>MasterData4[[#This Row],[Kidhome]]+MasterData4[[#This Row],[Teenhome]]</f>
        <v>1</v>
      </c>
      <c r="T1064" s="53">
        <v>1</v>
      </c>
      <c r="U1064" s="53">
        <v>3</v>
      </c>
      <c r="V1064" s="10">
        <f>SUM(MasterData4[[#This Row],[MntWines]:[MntSweetProducts]])</f>
        <v>63</v>
      </c>
      <c r="W1064">
        <v>4</v>
      </c>
    </row>
    <row r="1065" spans="1:23" x14ac:dyDescent="0.3">
      <c r="A1065">
        <v>5229</v>
      </c>
      <c r="B1065">
        <v>1969</v>
      </c>
      <c r="C1065" t="s">
        <v>37</v>
      </c>
      <c r="D1065" t="s">
        <v>35</v>
      </c>
      <c r="E1065" s="1">
        <v>54132</v>
      </c>
      <c r="F1065">
        <v>0</v>
      </c>
      <c r="G1065">
        <v>1</v>
      </c>
      <c r="H1065" s="3">
        <v>41686</v>
      </c>
      <c r="I1065">
        <v>81</v>
      </c>
      <c r="J1065">
        <v>0</v>
      </c>
      <c r="K1065" t="s">
        <v>39</v>
      </c>
      <c r="L1065">
        <v>1</v>
      </c>
      <c r="M1065">
        <f>2021-MasterData4[[#This Row],[Year_Birth]]</f>
        <v>52</v>
      </c>
      <c r="N1065" s="10">
        <v>30</v>
      </c>
      <c r="O1065" s="10">
        <v>8</v>
      </c>
      <c r="P1065" s="10">
        <v>0</v>
      </c>
      <c r="Q1065" s="10">
        <v>1</v>
      </c>
      <c r="R1065" s="10">
        <v>0</v>
      </c>
      <c r="S1065" s="24">
        <f>MasterData4[[#This Row],[Kidhome]]+MasterData4[[#This Row],[Teenhome]]</f>
        <v>1</v>
      </c>
      <c r="T1065" s="53">
        <v>0</v>
      </c>
      <c r="U1065" s="53">
        <v>3</v>
      </c>
      <c r="V1065" s="10">
        <f>SUM(MasterData4[[#This Row],[MntWines]:[MntSweetProducts]])</f>
        <v>39</v>
      </c>
      <c r="W1065">
        <v>5</v>
      </c>
    </row>
    <row r="1066" spans="1:23" x14ac:dyDescent="0.3">
      <c r="A1066">
        <v>5231</v>
      </c>
      <c r="B1066">
        <v>1974</v>
      </c>
      <c r="C1066" t="s">
        <v>38</v>
      </c>
      <c r="D1066" t="s">
        <v>33</v>
      </c>
      <c r="E1066" s="1">
        <v>45894</v>
      </c>
      <c r="F1066">
        <v>0</v>
      </c>
      <c r="G1066">
        <v>2</v>
      </c>
      <c r="H1066" s="3">
        <v>41697</v>
      </c>
      <c r="I1066">
        <v>15</v>
      </c>
      <c r="J1066">
        <v>0</v>
      </c>
      <c r="K1066" t="s">
        <v>30</v>
      </c>
      <c r="L1066">
        <v>1</v>
      </c>
      <c r="M1066">
        <f>2021-MasterData4[[#This Row],[Year_Birth]]</f>
        <v>47</v>
      </c>
      <c r="N1066" s="10">
        <v>27</v>
      </c>
      <c r="O1066" s="10">
        <v>7</v>
      </c>
      <c r="P1066" s="10">
        <v>0</v>
      </c>
      <c r="Q1066" s="10">
        <v>2</v>
      </c>
      <c r="R1066" s="10">
        <v>2</v>
      </c>
      <c r="S1066" s="24">
        <f>MasterData4[[#This Row],[Kidhome]]+MasterData4[[#This Row],[Teenhome]]</f>
        <v>2</v>
      </c>
      <c r="T1066" s="53">
        <v>0</v>
      </c>
      <c r="U1066" s="53">
        <v>3</v>
      </c>
      <c r="V1066" s="10">
        <f>SUM(MasterData4[[#This Row],[MntWines]:[MntSweetProducts]])</f>
        <v>38</v>
      </c>
      <c r="W1066">
        <v>3</v>
      </c>
    </row>
    <row r="1067" spans="1:23" x14ac:dyDescent="0.3">
      <c r="A1067">
        <v>5232</v>
      </c>
      <c r="B1067">
        <v>1965</v>
      </c>
      <c r="C1067" t="s">
        <v>28</v>
      </c>
      <c r="D1067" t="s">
        <v>33</v>
      </c>
      <c r="E1067" s="1">
        <v>69139</v>
      </c>
      <c r="F1067">
        <v>0</v>
      </c>
      <c r="G1067">
        <v>1</v>
      </c>
      <c r="H1067" s="3">
        <v>41666</v>
      </c>
      <c r="I1067">
        <v>23</v>
      </c>
      <c r="J1067">
        <v>0</v>
      </c>
      <c r="K1067" t="s">
        <v>30</v>
      </c>
      <c r="L1067">
        <v>4</v>
      </c>
      <c r="M1067">
        <f>2021-MasterData4[[#This Row],[Year_Birth]]</f>
        <v>56</v>
      </c>
      <c r="N1067" s="10">
        <v>86</v>
      </c>
      <c r="O1067" s="10">
        <v>75</v>
      </c>
      <c r="P1067" s="10">
        <v>33</v>
      </c>
      <c r="Q1067" s="10">
        <v>12</v>
      </c>
      <c r="R1067" s="10">
        <v>15</v>
      </c>
      <c r="S1067" s="24">
        <f>MasterData4[[#This Row],[Kidhome]]+MasterData4[[#This Row],[Teenhome]]</f>
        <v>1</v>
      </c>
      <c r="T1067" s="53">
        <v>1</v>
      </c>
      <c r="U1067" s="53">
        <v>5</v>
      </c>
      <c r="V1067" s="10">
        <f>SUM(MasterData4[[#This Row],[MntWines]:[MntSweetProducts]])</f>
        <v>221</v>
      </c>
      <c r="W1067">
        <v>2</v>
      </c>
    </row>
    <row r="1068" spans="1:23" x14ac:dyDescent="0.3">
      <c r="A1068">
        <v>5234</v>
      </c>
      <c r="B1068">
        <v>1967</v>
      </c>
      <c r="C1068" t="s">
        <v>38</v>
      </c>
      <c r="D1068" t="s">
        <v>35</v>
      </c>
      <c r="E1068" s="1">
        <v>30753</v>
      </c>
      <c r="F1068">
        <v>1</v>
      </c>
      <c r="G1068">
        <v>1</v>
      </c>
      <c r="H1068" s="3">
        <v>41466</v>
      </c>
      <c r="I1068">
        <v>85</v>
      </c>
      <c r="J1068">
        <v>0</v>
      </c>
      <c r="K1068" t="s">
        <v>32</v>
      </c>
      <c r="L1068">
        <v>1</v>
      </c>
      <c r="M1068">
        <f>2021-MasterData4[[#This Row],[Year_Birth]]</f>
        <v>54</v>
      </c>
      <c r="N1068" s="10">
        <v>12</v>
      </c>
      <c r="O1068" s="10">
        <v>25</v>
      </c>
      <c r="P1068" s="10">
        <v>0</v>
      </c>
      <c r="Q1068" s="10">
        <v>5</v>
      </c>
      <c r="R1068" s="10">
        <v>9</v>
      </c>
      <c r="S1068" s="24">
        <f>MasterData4[[#This Row],[Kidhome]]+MasterData4[[#This Row],[Teenhome]]</f>
        <v>2</v>
      </c>
      <c r="T1068" s="53">
        <v>1</v>
      </c>
      <c r="U1068" s="53">
        <v>3</v>
      </c>
      <c r="V1068" s="10">
        <f>SUM(MasterData4[[#This Row],[MntWines]:[MntSweetProducts]])</f>
        <v>51</v>
      </c>
      <c r="W1068">
        <v>3</v>
      </c>
    </row>
    <row r="1069" spans="1:23" x14ac:dyDescent="0.3">
      <c r="A1069">
        <v>5236</v>
      </c>
      <c r="B1069">
        <v>1979</v>
      </c>
      <c r="C1069" t="s">
        <v>28</v>
      </c>
      <c r="D1069" t="s">
        <v>35</v>
      </c>
      <c r="E1069" s="1">
        <v>77568</v>
      </c>
      <c r="F1069">
        <v>0</v>
      </c>
      <c r="G1069">
        <v>1</v>
      </c>
      <c r="H1069" s="3">
        <v>41146</v>
      </c>
      <c r="I1069">
        <v>30</v>
      </c>
      <c r="J1069">
        <v>0</v>
      </c>
      <c r="K1069" t="s">
        <v>30</v>
      </c>
      <c r="L1069">
        <v>10</v>
      </c>
      <c r="M1069">
        <f>2021-MasterData4[[#This Row],[Year_Birth]]</f>
        <v>42</v>
      </c>
      <c r="N1069" s="10">
        <v>1230</v>
      </c>
      <c r="O1069" s="10">
        <v>396</v>
      </c>
      <c r="P1069" s="10">
        <v>232</v>
      </c>
      <c r="Q1069" s="10">
        <v>0</v>
      </c>
      <c r="R1069" s="10">
        <v>178</v>
      </c>
      <c r="S1069" s="24">
        <f>MasterData4[[#This Row],[Kidhome]]+MasterData4[[#This Row],[Teenhome]]</f>
        <v>1</v>
      </c>
      <c r="T1069" s="53">
        <v>2</v>
      </c>
      <c r="U1069" s="53">
        <v>8</v>
      </c>
      <c r="V1069" s="10">
        <f>SUM(MasterData4[[#This Row],[MntWines]:[MntSweetProducts]])</f>
        <v>2036</v>
      </c>
      <c r="W1069">
        <v>2</v>
      </c>
    </row>
    <row r="1070" spans="1:23" x14ac:dyDescent="0.3">
      <c r="A1070">
        <v>5237</v>
      </c>
      <c r="B1070">
        <v>1950</v>
      </c>
      <c r="C1070" t="s">
        <v>37</v>
      </c>
      <c r="D1070" t="s">
        <v>31</v>
      </c>
      <c r="E1070" s="1">
        <v>48767</v>
      </c>
      <c r="F1070">
        <v>1</v>
      </c>
      <c r="G1070">
        <v>2</v>
      </c>
      <c r="H1070" s="3">
        <v>41640</v>
      </c>
      <c r="I1070">
        <v>79</v>
      </c>
      <c r="J1070">
        <v>0</v>
      </c>
      <c r="K1070" t="s">
        <v>36</v>
      </c>
      <c r="L1070">
        <v>2</v>
      </c>
      <c r="M1070">
        <f>2021-MasterData4[[#This Row],[Year_Birth]]</f>
        <v>71</v>
      </c>
      <c r="N1070" s="10">
        <v>28</v>
      </c>
      <c r="O1070" s="10">
        <v>21</v>
      </c>
      <c r="P1070" s="10">
        <v>3</v>
      </c>
      <c r="Q1070" s="10">
        <v>1</v>
      </c>
      <c r="R1070" s="10">
        <v>0</v>
      </c>
      <c r="S1070" s="24">
        <f>MasterData4[[#This Row],[Kidhome]]+MasterData4[[#This Row],[Teenhome]]</f>
        <v>3</v>
      </c>
      <c r="T1070" s="53">
        <v>1</v>
      </c>
      <c r="U1070" s="53">
        <v>3</v>
      </c>
      <c r="V1070" s="10">
        <f>SUM(MasterData4[[#This Row],[MntWines]:[MntSweetProducts]])</f>
        <v>53</v>
      </c>
      <c r="W1070">
        <v>5</v>
      </c>
    </row>
    <row r="1071" spans="1:23" x14ac:dyDescent="0.3">
      <c r="A1071">
        <v>5247</v>
      </c>
      <c r="B1071">
        <v>1955</v>
      </c>
      <c r="C1071" t="s">
        <v>37</v>
      </c>
      <c r="D1071" t="s">
        <v>33</v>
      </c>
      <c r="E1071" s="1">
        <v>38725</v>
      </c>
      <c r="F1071">
        <v>1</v>
      </c>
      <c r="G1071">
        <v>1</v>
      </c>
      <c r="H1071" s="3">
        <v>41769</v>
      </c>
      <c r="I1071">
        <v>52</v>
      </c>
      <c r="J1071">
        <v>0</v>
      </c>
      <c r="K1071" t="s">
        <v>30</v>
      </c>
      <c r="L1071">
        <v>1</v>
      </c>
      <c r="M1071">
        <f>2021-MasterData4[[#This Row],[Year_Birth]]</f>
        <v>66</v>
      </c>
      <c r="N1071" s="10">
        <v>31</v>
      </c>
      <c r="O1071" s="10">
        <v>6</v>
      </c>
      <c r="P1071" s="10">
        <v>2</v>
      </c>
      <c r="Q1071" s="10">
        <v>0</v>
      </c>
      <c r="R1071" s="10">
        <v>1</v>
      </c>
      <c r="S1071" s="24">
        <f>MasterData4[[#This Row],[Kidhome]]+MasterData4[[#This Row],[Teenhome]]</f>
        <v>2</v>
      </c>
      <c r="T1071" s="53">
        <v>0</v>
      </c>
      <c r="U1071" s="53">
        <v>4</v>
      </c>
      <c r="V1071" s="10">
        <f>SUM(MasterData4[[#This Row],[MntWines]:[MntSweetProducts]])</f>
        <v>40</v>
      </c>
      <c r="W1071">
        <v>5</v>
      </c>
    </row>
    <row r="1072" spans="1:23" x14ac:dyDescent="0.3">
      <c r="A1072">
        <v>5250</v>
      </c>
      <c r="B1072">
        <v>1943</v>
      </c>
      <c r="C1072" t="s">
        <v>41</v>
      </c>
      <c r="D1072" t="s">
        <v>42</v>
      </c>
      <c r="F1072">
        <v>0</v>
      </c>
      <c r="G1072">
        <v>0</v>
      </c>
      <c r="H1072" s="3">
        <v>41577</v>
      </c>
      <c r="I1072">
        <v>75</v>
      </c>
      <c r="J1072">
        <v>0</v>
      </c>
      <c r="K1072" t="s">
        <v>36</v>
      </c>
      <c r="L1072">
        <v>5</v>
      </c>
      <c r="M1072">
        <f>2021-MasterData4[[#This Row],[Year_Birth]]</f>
        <v>78</v>
      </c>
      <c r="N1072" s="10">
        <v>532</v>
      </c>
      <c r="O1072" s="10">
        <v>490</v>
      </c>
      <c r="P1072" s="10">
        <v>164</v>
      </c>
      <c r="Q1072" s="10">
        <v>126</v>
      </c>
      <c r="R1072" s="10">
        <v>126</v>
      </c>
      <c r="S1072" s="24">
        <f>MasterData4[[#This Row],[Kidhome]]+MasterData4[[#This Row],[Teenhome]]</f>
        <v>0</v>
      </c>
      <c r="T1072" s="53">
        <v>5</v>
      </c>
      <c r="U1072" s="53">
        <v>11</v>
      </c>
      <c r="V1072" s="10">
        <f>SUM(MasterData4[[#This Row],[MntWines]:[MntSweetProducts]])</f>
        <v>1438</v>
      </c>
      <c r="W1072">
        <v>4</v>
      </c>
    </row>
    <row r="1073" spans="1:23" x14ac:dyDescent="0.3">
      <c r="A1073">
        <v>5252</v>
      </c>
      <c r="B1073">
        <v>1969</v>
      </c>
      <c r="C1073" t="s">
        <v>28</v>
      </c>
      <c r="D1073" t="s">
        <v>29</v>
      </c>
      <c r="E1073" s="1">
        <v>23910</v>
      </c>
      <c r="F1073">
        <v>1</v>
      </c>
      <c r="G1073">
        <v>0</v>
      </c>
      <c r="H1073" s="3">
        <v>41208</v>
      </c>
      <c r="I1073">
        <v>80</v>
      </c>
      <c r="J1073">
        <v>0</v>
      </c>
      <c r="K1073" t="s">
        <v>30</v>
      </c>
      <c r="L1073">
        <v>2</v>
      </c>
      <c r="M1073">
        <f>2021-MasterData4[[#This Row],[Year_Birth]]</f>
        <v>52</v>
      </c>
      <c r="N1073" s="10">
        <v>16</v>
      </c>
      <c r="O1073" s="10">
        <v>18</v>
      </c>
      <c r="P1073" s="10">
        <v>7</v>
      </c>
      <c r="Q1073" s="10">
        <v>12</v>
      </c>
      <c r="R1073" s="10">
        <v>1</v>
      </c>
      <c r="S1073" s="24">
        <f>MasterData4[[#This Row],[Kidhome]]+MasterData4[[#This Row],[Teenhome]]</f>
        <v>1</v>
      </c>
      <c r="T1073" s="53">
        <v>0</v>
      </c>
      <c r="U1073" s="53">
        <v>3</v>
      </c>
      <c r="V1073" s="10">
        <f>SUM(MasterData4[[#This Row],[MntWines]:[MntSweetProducts]])</f>
        <v>54</v>
      </c>
      <c r="W1073">
        <v>2</v>
      </c>
    </row>
    <row r="1074" spans="1:23" x14ac:dyDescent="0.3">
      <c r="A1074">
        <v>5253</v>
      </c>
      <c r="B1074">
        <v>1956</v>
      </c>
      <c r="C1074" t="s">
        <v>41</v>
      </c>
      <c r="D1074" t="s">
        <v>35</v>
      </c>
      <c r="E1074" s="1">
        <v>54603</v>
      </c>
      <c r="F1074">
        <v>1</v>
      </c>
      <c r="G1074">
        <v>1</v>
      </c>
      <c r="H1074" s="3">
        <v>41464</v>
      </c>
      <c r="I1074">
        <v>85</v>
      </c>
      <c r="J1074">
        <v>0</v>
      </c>
      <c r="K1074" t="s">
        <v>30</v>
      </c>
      <c r="L1074">
        <v>4</v>
      </c>
      <c r="M1074">
        <f>2021-MasterData4[[#This Row],[Year_Birth]]</f>
        <v>65</v>
      </c>
      <c r="N1074" s="10">
        <v>145</v>
      </c>
      <c r="O1074" s="10">
        <v>46</v>
      </c>
      <c r="P1074" s="10">
        <v>17</v>
      </c>
      <c r="Q1074" s="10">
        <v>13</v>
      </c>
      <c r="R1074" s="10">
        <v>2</v>
      </c>
      <c r="S1074" s="24">
        <f>MasterData4[[#This Row],[Kidhome]]+MasterData4[[#This Row],[Teenhome]]</f>
        <v>2</v>
      </c>
      <c r="T1074" s="53">
        <v>2</v>
      </c>
      <c r="U1074" s="53">
        <v>4</v>
      </c>
      <c r="V1074" s="10">
        <f>SUM(MasterData4[[#This Row],[MntWines]:[MntSweetProducts]])</f>
        <v>223</v>
      </c>
      <c r="W1074">
        <v>4</v>
      </c>
    </row>
    <row r="1075" spans="1:23" x14ac:dyDescent="0.3">
      <c r="A1075">
        <v>5255</v>
      </c>
      <c r="B1075">
        <v>1986</v>
      </c>
      <c r="C1075" t="s">
        <v>28</v>
      </c>
      <c r="D1075" t="s">
        <v>31</v>
      </c>
      <c r="F1075">
        <v>1</v>
      </c>
      <c r="G1075">
        <v>0</v>
      </c>
      <c r="H1075" s="3">
        <v>41325</v>
      </c>
      <c r="I1075">
        <v>19</v>
      </c>
      <c r="J1075">
        <v>0</v>
      </c>
      <c r="K1075" t="s">
        <v>36</v>
      </c>
      <c r="L1075">
        <v>27</v>
      </c>
      <c r="M1075">
        <f>2021-MasterData4[[#This Row],[Year_Birth]]</f>
        <v>35</v>
      </c>
      <c r="N1075" s="10">
        <v>5</v>
      </c>
      <c r="O1075" s="10">
        <v>3</v>
      </c>
      <c r="P1075" s="10">
        <v>3</v>
      </c>
      <c r="Q1075" s="10">
        <v>1</v>
      </c>
      <c r="R1075" s="10">
        <v>263</v>
      </c>
      <c r="S1075" s="24">
        <f>MasterData4[[#This Row],[Kidhome]]+MasterData4[[#This Row],[Teenhome]]</f>
        <v>1</v>
      </c>
      <c r="T1075" s="53">
        <v>0</v>
      </c>
      <c r="U1075" s="53">
        <v>0</v>
      </c>
      <c r="V1075" s="10">
        <f>SUM(MasterData4[[#This Row],[MntWines]:[MntSweetProducts]])</f>
        <v>275</v>
      </c>
      <c r="W1075">
        <v>2</v>
      </c>
    </row>
    <row r="1076" spans="1:23" x14ac:dyDescent="0.3">
      <c r="A1076">
        <v>5263</v>
      </c>
      <c r="B1076">
        <v>1977</v>
      </c>
      <c r="C1076" t="s">
        <v>38</v>
      </c>
      <c r="D1076" t="s">
        <v>33</v>
      </c>
      <c r="E1076" s="1">
        <v>31056</v>
      </c>
      <c r="F1076">
        <v>1</v>
      </c>
      <c r="G1076">
        <v>0</v>
      </c>
      <c r="H1076" s="3">
        <v>41296</v>
      </c>
      <c r="I1076">
        <v>99</v>
      </c>
      <c r="J1076">
        <v>0</v>
      </c>
      <c r="K1076" t="s">
        <v>30</v>
      </c>
      <c r="L1076">
        <v>1</v>
      </c>
      <c r="M1076">
        <f>2021-MasterData4[[#This Row],[Year_Birth]]</f>
        <v>44</v>
      </c>
      <c r="N1076" s="10">
        <v>5</v>
      </c>
      <c r="O1076" s="10">
        <v>13</v>
      </c>
      <c r="P1076" s="10">
        <v>3</v>
      </c>
      <c r="Q1076" s="10">
        <v>10</v>
      </c>
      <c r="R1076" s="10">
        <v>8</v>
      </c>
      <c r="S1076" s="24">
        <f>MasterData4[[#This Row],[Kidhome]]+MasterData4[[#This Row],[Teenhome]]</f>
        <v>1</v>
      </c>
      <c r="T1076" s="53">
        <v>0</v>
      </c>
      <c r="U1076" s="53">
        <v>3</v>
      </c>
      <c r="V1076" s="10">
        <f>SUM(MasterData4[[#This Row],[MntWines]:[MntSweetProducts]])</f>
        <v>39</v>
      </c>
      <c r="W1076">
        <v>3</v>
      </c>
    </row>
    <row r="1077" spans="1:23" x14ac:dyDescent="0.3">
      <c r="A1077">
        <v>5267</v>
      </c>
      <c r="B1077">
        <v>1970</v>
      </c>
      <c r="C1077" t="s">
        <v>28</v>
      </c>
      <c r="D1077" t="s">
        <v>29</v>
      </c>
      <c r="E1077" s="1">
        <v>33986</v>
      </c>
      <c r="F1077">
        <v>1</v>
      </c>
      <c r="G1077">
        <v>0</v>
      </c>
      <c r="H1077" s="3">
        <v>41347</v>
      </c>
      <c r="I1077">
        <v>43</v>
      </c>
      <c r="J1077">
        <v>0</v>
      </c>
      <c r="K1077" t="s">
        <v>30</v>
      </c>
      <c r="L1077">
        <v>1</v>
      </c>
      <c r="M1077">
        <f>2021-MasterData4[[#This Row],[Year_Birth]]</f>
        <v>51</v>
      </c>
      <c r="N1077" s="10">
        <v>16</v>
      </c>
      <c r="O1077" s="10">
        <v>18</v>
      </c>
      <c r="P1077" s="10">
        <v>2</v>
      </c>
      <c r="Q1077" s="10">
        <v>2</v>
      </c>
      <c r="R1077" s="10">
        <v>1</v>
      </c>
      <c r="S1077" s="24">
        <f>MasterData4[[#This Row],[Kidhome]]+MasterData4[[#This Row],[Teenhome]]</f>
        <v>1</v>
      </c>
      <c r="T1077" s="53">
        <v>0</v>
      </c>
      <c r="U1077" s="53">
        <v>3</v>
      </c>
      <c r="V1077" s="10">
        <f>SUM(MasterData4[[#This Row],[MntWines]:[MntSweetProducts]])</f>
        <v>39</v>
      </c>
      <c r="W1077">
        <v>2</v>
      </c>
    </row>
    <row r="1078" spans="1:23" x14ac:dyDescent="0.3">
      <c r="A1078">
        <v>5268</v>
      </c>
      <c r="B1078">
        <v>1960</v>
      </c>
      <c r="C1078" t="s">
        <v>28</v>
      </c>
      <c r="D1078" t="s">
        <v>33</v>
      </c>
      <c r="E1078" s="1">
        <v>29440</v>
      </c>
      <c r="F1078">
        <v>1</v>
      </c>
      <c r="G1078">
        <v>1</v>
      </c>
      <c r="H1078" s="3">
        <v>41497</v>
      </c>
      <c r="I1078">
        <v>95</v>
      </c>
      <c r="J1078">
        <v>0</v>
      </c>
      <c r="K1078" t="s">
        <v>39</v>
      </c>
      <c r="L1078">
        <v>1</v>
      </c>
      <c r="M1078">
        <f>2021-MasterData4[[#This Row],[Year_Birth]]</f>
        <v>61</v>
      </c>
      <c r="N1078" s="10">
        <v>17</v>
      </c>
      <c r="O1078" s="10">
        <v>14</v>
      </c>
      <c r="P1078" s="10">
        <v>10</v>
      </c>
      <c r="Q1078" s="10">
        <v>8</v>
      </c>
      <c r="R1078" s="10">
        <v>4</v>
      </c>
      <c r="S1078" s="24">
        <f>MasterData4[[#This Row],[Kidhome]]+MasterData4[[#This Row],[Teenhome]]</f>
        <v>2</v>
      </c>
      <c r="T1078" s="53">
        <v>0</v>
      </c>
      <c r="U1078" s="53">
        <v>4</v>
      </c>
      <c r="V1078" s="10">
        <f>SUM(MasterData4[[#This Row],[MntWines]:[MntSweetProducts]])</f>
        <v>53</v>
      </c>
      <c r="W1078">
        <v>2</v>
      </c>
    </row>
    <row r="1079" spans="1:23" x14ac:dyDescent="0.3">
      <c r="A1079">
        <v>5272</v>
      </c>
      <c r="B1079">
        <v>1965</v>
      </c>
      <c r="C1079" t="s">
        <v>41</v>
      </c>
      <c r="D1079" t="s">
        <v>33</v>
      </c>
      <c r="E1079" s="1">
        <v>53843</v>
      </c>
      <c r="F1079">
        <v>0</v>
      </c>
      <c r="G1079">
        <v>1</v>
      </c>
      <c r="H1079" s="3">
        <v>41452</v>
      </c>
      <c r="I1079">
        <v>64</v>
      </c>
      <c r="J1079">
        <v>0</v>
      </c>
      <c r="K1079" t="s">
        <v>43</v>
      </c>
      <c r="L1079">
        <v>8</v>
      </c>
      <c r="M1079">
        <f>2021-MasterData4[[#This Row],[Year_Birth]]</f>
        <v>56</v>
      </c>
      <c r="N1079" s="10">
        <v>378</v>
      </c>
      <c r="O1079" s="10">
        <v>88</v>
      </c>
      <c r="P1079" s="10">
        <v>19</v>
      </c>
      <c r="Q1079" s="10">
        <v>0</v>
      </c>
      <c r="R1079" s="10">
        <v>4</v>
      </c>
      <c r="S1079" s="24">
        <f>MasterData4[[#This Row],[Kidhome]]+MasterData4[[#This Row],[Teenhome]]</f>
        <v>1</v>
      </c>
      <c r="T1079" s="53">
        <v>5</v>
      </c>
      <c r="U1079" s="53">
        <v>3</v>
      </c>
      <c r="V1079" s="10">
        <f>SUM(MasterData4[[#This Row],[MntWines]:[MntSweetProducts]])</f>
        <v>489</v>
      </c>
      <c r="W1079">
        <v>4</v>
      </c>
    </row>
    <row r="1080" spans="1:23" x14ac:dyDescent="0.3">
      <c r="A1080">
        <v>5278</v>
      </c>
      <c r="B1080">
        <v>1964</v>
      </c>
      <c r="C1080" t="s">
        <v>28</v>
      </c>
      <c r="D1080" t="s">
        <v>33</v>
      </c>
      <c r="E1080" s="1">
        <v>82224</v>
      </c>
      <c r="F1080">
        <v>0</v>
      </c>
      <c r="G1080">
        <v>0</v>
      </c>
      <c r="H1080" s="3">
        <v>41664</v>
      </c>
      <c r="I1080">
        <v>83</v>
      </c>
      <c r="J1080">
        <v>0</v>
      </c>
      <c r="K1080" t="s">
        <v>39</v>
      </c>
      <c r="L1080">
        <v>6</v>
      </c>
      <c r="M1080">
        <f>2021-MasterData4[[#This Row],[Year_Birth]]</f>
        <v>57</v>
      </c>
      <c r="N1080" s="10">
        <v>307</v>
      </c>
      <c r="O1080" s="10">
        <v>360</v>
      </c>
      <c r="P1080" s="10">
        <v>138</v>
      </c>
      <c r="Q1080" s="10">
        <v>26</v>
      </c>
      <c r="R1080" s="10">
        <v>31</v>
      </c>
      <c r="S1080" s="24">
        <f>MasterData4[[#This Row],[Kidhome]]+MasterData4[[#This Row],[Teenhome]]</f>
        <v>0</v>
      </c>
      <c r="T1080" s="53">
        <v>9</v>
      </c>
      <c r="U1080" s="53">
        <v>5</v>
      </c>
      <c r="V1080" s="10">
        <f>SUM(MasterData4[[#This Row],[MntWines]:[MntSweetProducts]])</f>
        <v>862</v>
      </c>
      <c r="W1080">
        <v>2</v>
      </c>
    </row>
    <row r="1081" spans="1:23" x14ac:dyDescent="0.3">
      <c r="A1081">
        <v>5283</v>
      </c>
      <c r="B1081">
        <v>1976</v>
      </c>
      <c r="C1081" t="s">
        <v>37</v>
      </c>
      <c r="D1081" t="s">
        <v>31</v>
      </c>
      <c r="E1081" s="1">
        <v>42473</v>
      </c>
      <c r="F1081">
        <v>1</v>
      </c>
      <c r="G1081">
        <v>1</v>
      </c>
      <c r="H1081" s="3">
        <v>41687</v>
      </c>
      <c r="I1081">
        <v>72</v>
      </c>
      <c r="J1081">
        <v>0</v>
      </c>
      <c r="K1081" t="s">
        <v>30</v>
      </c>
      <c r="L1081">
        <v>2</v>
      </c>
      <c r="M1081">
        <f>2021-MasterData4[[#This Row],[Year_Birth]]</f>
        <v>45</v>
      </c>
      <c r="N1081" s="10">
        <v>93</v>
      </c>
      <c r="O1081" s="10">
        <v>21</v>
      </c>
      <c r="P1081" s="10">
        <v>0</v>
      </c>
      <c r="Q1081" s="10">
        <v>1</v>
      </c>
      <c r="R1081" s="10">
        <v>4</v>
      </c>
      <c r="S1081" s="24">
        <f>MasterData4[[#This Row],[Kidhome]]+MasterData4[[#This Row],[Teenhome]]</f>
        <v>2</v>
      </c>
      <c r="T1081" s="53">
        <v>1</v>
      </c>
      <c r="U1081" s="53">
        <v>4</v>
      </c>
      <c r="V1081" s="10">
        <f>SUM(MasterData4[[#This Row],[MntWines]:[MntSweetProducts]])</f>
        <v>119</v>
      </c>
      <c r="W1081">
        <v>5</v>
      </c>
    </row>
    <row r="1082" spans="1:23" x14ac:dyDescent="0.3">
      <c r="A1082">
        <v>5286</v>
      </c>
      <c r="B1082">
        <v>1987</v>
      </c>
      <c r="C1082" t="s">
        <v>41</v>
      </c>
      <c r="D1082" t="s">
        <v>31</v>
      </c>
      <c r="E1082" s="1">
        <v>41020</v>
      </c>
      <c r="F1082">
        <v>0</v>
      </c>
      <c r="G1082">
        <v>0</v>
      </c>
      <c r="H1082" s="3">
        <v>41575</v>
      </c>
      <c r="I1082">
        <v>68</v>
      </c>
      <c r="J1082">
        <v>0</v>
      </c>
      <c r="K1082" t="s">
        <v>32</v>
      </c>
      <c r="L1082">
        <v>3</v>
      </c>
      <c r="M1082">
        <f>2021-MasterData4[[#This Row],[Year_Birth]]</f>
        <v>34</v>
      </c>
      <c r="N1082" s="10">
        <v>112</v>
      </c>
      <c r="O1082" s="10">
        <v>54</v>
      </c>
      <c r="P1082" s="10">
        <v>7</v>
      </c>
      <c r="Q1082" s="10">
        <v>1</v>
      </c>
      <c r="R1082" s="10">
        <v>7</v>
      </c>
      <c r="S1082" s="24">
        <f>MasterData4[[#This Row],[Kidhome]]+MasterData4[[#This Row],[Teenhome]]</f>
        <v>0</v>
      </c>
      <c r="T1082" s="53">
        <v>2</v>
      </c>
      <c r="U1082" s="53">
        <v>4</v>
      </c>
      <c r="V1082" s="10">
        <f>SUM(MasterData4[[#This Row],[MntWines]:[MntSweetProducts]])</f>
        <v>181</v>
      </c>
      <c r="W1082">
        <v>4</v>
      </c>
    </row>
    <row r="1083" spans="1:23" x14ac:dyDescent="0.3">
      <c r="A1083">
        <v>5287</v>
      </c>
      <c r="B1083">
        <v>1973</v>
      </c>
      <c r="C1083" t="s">
        <v>28</v>
      </c>
      <c r="D1083" t="s">
        <v>33</v>
      </c>
      <c r="E1083" s="1">
        <v>34961</v>
      </c>
      <c r="F1083">
        <v>1</v>
      </c>
      <c r="G1083">
        <v>0</v>
      </c>
      <c r="H1083" s="3">
        <v>41809</v>
      </c>
      <c r="I1083">
        <v>77</v>
      </c>
      <c r="J1083">
        <v>0</v>
      </c>
      <c r="K1083" t="s">
        <v>30</v>
      </c>
      <c r="L1083">
        <v>3</v>
      </c>
      <c r="M1083">
        <f>2021-MasterData4[[#This Row],[Year_Birth]]</f>
        <v>48</v>
      </c>
      <c r="N1083" s="10">
        <v>45</v>
      </c>
      <c r="O1083" s="10">
        <v>26</v>
      </c>
      <c r="P1083" s="10">
        <v>4</v>
      </c>
      <c r="Q1083" s="10">
        <v>2</v>
      </c>
      <c r="R1083" s="10">
        <v>1</v>
      </c>
      <c r="S1083" s="24">
        <f>MasterData4[[#This Row],[Kidhome]]+MasterData4[[#This Row],[Teenhome]]</f>
        <v>1</v>
      </c>
      <c r="T1083" s="53">
        <v>1</v>
      </c>
      <c r="U1083" s="53">
        <v>3</v>
      </c>
      <c r="V1083" s="10">
        <f>SUM(MasterData4[[#This Row],[MntWines]:[MntSweetProducts]])</f>
        <v>78</v>
      </c>
      <c r="W1083">
        <v>2</v>
      </c>
    </row>
    <row r="1084" spans="1:23" x14ac:dyDescent="0.3">
      <c r="A1084">
        <v>5289</v>
      </c>
      <c r="B1084">
        <v>1975</v>
      </c>
      <c r="C1084" t="s">
        <v>38</v>
      </c>
      <c r="D1084" t="s">
        <v>31</v>
      </c>
      <c r="E1084" s="1">
        <v>41658</v>
      </c>
      <c r="F1084">
        <v>1</v>
      </c>
      <c r="G1084">
        <v>1</v>
      </c>
      <c r="H1084" s="3">
        <v>41222</v>
      </c>
      <c r="I1084">
        <v>30</v>
      </c>
      <c r="J1084">
        <v>0</v>
      </c>
      <c r="K1084" t="s">
        <v>36</v>
      </c>
      <c r="L1084">
        <v>1</v>
      </c>
      <c r="M1084">
        <f>2021-MasterData4[[#This Row],[Year_Birth]]</f>
        <v>46</v>
      </c>
      <c r="N1084" s="10">
        <v>8</v>
      </c>
      <c r="O1084" s="10">
        <v>12</v>
      </c>
      <c r="P1084" s="10">
        <v>15</v>
      </c>
      <c r="Q1084" s="10">
        <v>4</v>
      </c>
      <c r="R1084" s="10">
        <v>4</v>
      </c>
      <c r="S1084" s="24">
        <f>MasterData4[[#This Row],[Kidhome]]+MasterData4[[#This Row],[Teenhome]]</f>
        <v>2</v>
      </c>
      <c r="T1084" s="53">
        <v>1</v>
      </c>
      <c r="U1084" s="53">
        <v>2</v>
      </c>
      <c r="V1084" s="10">
        <f>SUM(MasterData4[[#This Row],[MntWines]:[MntSweetProducts]])</f>
        <v>43</v>
      </c>
      <c r="W1084">
        <v>3</v>
      </c>
    </row>
    <row r="1085" spans="1:23" x14ac:dyDescent="0.3">
      <c r="A1085">
        <v>5290</v>
      </c>
      <c r="B1085">
        <v>1964</v>
      </c>
      <c r="C1085" t="s">
        <v>37</v>
      </c>
      <c r="D1085" t="s">
        <v>33</v>
      </c>
      <c r="E1085" s="1">
        <v>41551</v>
      </c>
      <c r="F1085">
        <v>1</v>
      </c>
      <c r="G1085">
        <v>1</v>
      </c>
      <c r="H1085" s="3">
        <v>41500</v>
      </c>
      <c r="I1085">
        <v>51</v>
      </c>
      <c r="J1085">
        <v>0</v>
      </c>
      <c r="K1085" t="s">
        <v>32</v>
      </c>
      <c r="L1085">
        <v>5</v>
      </c>
      <c r="M1085">
        <f>2021-MasterData4[[#This Row],[Year_Birth]]</f>
        <v>57</v>
      </c>
      <c r="N1085" s="10">
        <v>220</v>
      </c>
      <c r="O1085" s="10">
        <v>33</v>
      </c>
      <c r="P1085" s="10">
        <v>3</v>
      </c>
      <c r="Q1085" s="10">
        <v>0</v>
      </c>
      <c r="R1085" s="10">
        <v>0</v>
      </c>
      <c r="S1085" s="24">
        <f>MasterData4[[#This Row],[Kidhome]]+MasterData4[[#This Row],[Teenhome]]</f>
        <v>2</v>
      </c>
      <c r="T1085" s="53">
        <v>1</v>
      </c>
      <c r="U1085" s="53">
        <v>5</v>
      </c>
      <c r="V1085" s="10">
        <f>SUM(MasterData4[[#This Row],[MntWines]:[MntSweetProducts]])</f>
        <v>256</v>
      </c>
      <c r="W1085">
        <v>5</v>
      </c>
    </row>
    <row r="1086" spans="1:23" x14ac:dyDescent="0.3">
      <c r="A1086">
        <v>5294</v>
      </c>
      <c r="B1086">
        <v>1989</v>
      </c>
      <c r="C1086" t="s">
        <v>28</v>
      </c>
      <c r="D1086" t="s">
        <v>31</v>
      </c>
      <c r="E1086" s="1">
        <v>18358</v>
      </c>
      <c r="F1086">
        <v>1</v>
      </c>
      <c r="G1086">
        <v>0</v>
      </c>
      <c r="H1086" s="3">
        <v>41598</v>
      </c>
      <c r="I1086">
        <v>49</v>
      </c>
      <c r="J1086">
        <v>0</v>
      </c>
      <c r="K1086" t="s">
        <v>30</v>
      </c>
      <c r="L1086">
        <v>3</v>
      </c>
      <c r="M1086">
        <f>2021-MasterData4[[#This Row],[Year_Birth]]</f>
        <v>32</v>
      </c>
      <c r="N1086" s="10">
        <v>6</v>
      </c>
      <c r="O1086" s="10">
        <v>19</v>
      </c>
      <c r="P1086" s="10">
        <v>16</v>
      </c>
      <c r="Q1086" s="10">
        <v>8</v>
      </c>
      <c r="R1086" s="10">
        <v>4</v>
      </c>
      <c r="S1086" s="24">
        <f>MasterData4[[#This Row],[Kidhome]]+MasterData4[[#This Row],[Teenhome]]</f>
        <v>1</v>
      </c>
      <c r="T1086" s="53">
        <v>0</v>
      </c>
      <c r="U1086" s="53">
        <v>4</v>
      </c>
      <c r="V1086" s="10">
        <f>SUM(MasterData4[[#This Row],[MntWines]:[MntSweetProducts]])</f>
        <v>53</v>
      </c>
      <c r="W1086">
        <v>2</v>
      </c>
    </row>
    <row r="1087" spans="1:23" x14ac:dyDescent="0.3">
      <c r="A1087">
        <v>5299</v>
      </c>
      <c r="B1087">
        <v>1970</v>
      </c>
      <c r="C1087" t="s">
        <v>37</v>
      </c>
      <c r="D1087" t="s">
        <v>33</v>
      </c>
      <c r="E1087" s="1">
        <v>69084</v>
      </c>
      <c r="F1087">
        <v>1</v>
      </c>
      <c r="G1087">
        <v>0</v>
      </c>
      <c r="H1087" s="3">
        <v>41597</v>
      </c>
      <c r="I1087">
        <v>43</v>
      </c>
      <c r="J1087">
        <v>0</v>
      </c>
      <c r="K1087" t="s">
        <v>30</v>
      </c>
      <c r="L1087">
        <v>7</v>
      </c>
      <c r="M1087">
        <f>2021-MasterData4[[#This Row],[Year_Birth]]</f>
        <v>51</v>
      </c>
      <c r="N1087" s="10">
        <v>1181</v>
      </c>
      <c r="O1087" s="10">
        <v>199</v>
      </c>
      <c r="P1087" s="10">
        <v>39</v>
      </c>
      <c r="Q1087" s="10">
        <v>107</v>
      </c>
      <c r="R1087" s="10">
        <v>30</v>
      </c>
      <c r="S1087" s="24">
        <f>MasterData4[[#This Row],[Kidhome]]+MasterData4[[#This Row],[Teenhome]]</f>
        <v>1</v>
      </c>
      <c r="T1087" s="53">
        <v>3</v>
      </c>
      <c r="U1087" s="53">
        <v>13</v>
      </c>
      <c r="V1087" s="10">
        <f>SUM(MasterData4[[#This Row],[MntWines]:[MntSweetProducts]])</f>
        <v>1556</v>
      </c>
      <c r="W1087">
        <v>5</v>
      </c>
    </row>
    <row r="1088" spans="1:23" x14ac:dyDescent="0.3">
      <c r="A1088">
        <v>5300</v>
      </c>
      <c r="B1088">
        <v>1973</v>
      </c>
      <c r="C1088" t="s">
        <v>41</v>
      </c>
      <c r="D1088" t="s">
        <v>33</v>
      </c>
      <c r="E1088" s="1">
        <v>38961</v>
      </c>
      <c r="F1088">
        <v>1</v>
      </c>
      <c r="G1088">
        <v>0</v>
      </c>
      <c r="H1088" s="3">
        <v>41638</v>
      </c>
      <c r="I1088">
        <v>60</v>
      </c>
      <c r="J1088">
        <v>0</v>
      </c>
      <c r="K1088" t="s">
        <v>30</v>
      </c>
      <c r="L1088">
        <v>2</v>
      </c>
      <c r="M1088">
        <f>2021-MasterData4[[#This Row],[Year_Birth]]</f>
        <v>48</v>
      </c>
      <c r="N1088" s="10">
        <v>19</v>
      </c>
      <c r="O1088" s="10">
        <v>19</v>
      </c>
      <c r="P1088" s="10">
        <v>0</v>
      </c>
      <c r="Q1088" s="10">
        <v>7</v>
      </c>
      <c r="R1088" s="10">
        <v>1</v>
      </c>
      <c r="S1088" s="24">
        <f>MasterData4[[#This Row],[Kidhome]]+MasterData4[[#This Row],[Teenhome]]</f>
        <v>1</v>
      </c>
      <c r="T1088" s="53">
        <v>1</v>
      </c>
      <c r="U1088" s="53">
        <v>2</v>
      </c>
      <c r="V1088" s="10">
        <f>SUM(MasterData4[[#This Row],[MntWines]:[MntSweetProducts]])</f>
        <v>46</v>
      </c>
      <c r="W1088">
        <v>4</v>
      </c>
    </row>
    <row r="1089" spans="1:23" x14ac:dyDescent="0.3">
      <c r="A1089">
        <v>5302</v>
      </c>
      <c r="B1089">
        <v>1986</v>
      </c>
      <c r="C1089" t="s">
        <v>28</v>
      </c>
      <c r="D1089" t="s">
        <v>35</v>
      </c>
      <c r="E1089" s="1">
        <v>78394</v>
      </c>
      <c r="F1089">
        <v>0</v>
      </c>
      <c r="G1089">
        <v>0</v>
      </c>
      <c r="H1089" s="3">
        <v>41320</v>
      </c>
      <c r="I1089">
        <v>13</v>
      </c>
      <c r="J1089">
        <v>0</v>
      </c>
      <c r="K1089" t="s">
        <v>30</v>
      </c>
      <c r="L1089">
        <v>4</v>
      </c>
      <c r="M1089">
        <f>2021-MasterData4[[#This Row],[Year_Birth]]</f>
        <v>35</v>
      </c>
      <c r="N1089" s="10">
        <v>298</v>
      </c>
      <c r="O1089" s="10">
        <v>697</v>
      </c>
      <c r="P1089" s="10">
        <v>216</v>
      </c>
      <c r="Q1089" s="10">
        <v>27</v>
      </c>
      <c r="R1089" s="10">
        <v>24</v>
      </c>
      <c r="S1089" s="24">
        <f>MasterData4[[#This Row],[Kidhome]]+MasterData4[[#This Row],[Teenhome]]</f>
        <v>0</v>
      </c>
      <c r="T1089" s="53">
        <v>6</v>
      </c>
      <c r="U1089" s="53">
        <v>5</v>
      </c>
      <c r="V1089" s="10">
        <f>SUM(MasterData4[[#This Row],[MntWines]:[MntSweetProducts]])</f>
        <v>1262</v>
      </c>
      <c r="W1089">
        <v>2</v>
      </c>
    </row>
    <row r="1090" spans="1:23" x14ac:dyDescent="0.3">
      <c r="A1090">
        <v>5303</v>
      </c>
      <c r="B1090">
        <v>1974</v>
      </c>
      <c r="C1090" t="s">
        <v>37</v>
      </c>
      <c r="D1090" t="s">
        <v>35</v>
      </c>
      <c r="E1090" s="1">
        <v>79632</v>
      </c>
      <c r="F1090">
        <v>0</v>
      </c>
      <c r="G1090">
        <v>0</v>
      </c>
      <c r="H1090" s="3">
        <v>41737</v>
      </c>
      <c r="I1090">
        <v>42</v>
      </c>
      <c r="J1090">
        <v>0</v>
      </c>
      <c r="K1090" t="s">
        <v>43</v>
      </c>
      <c r="L1090">
        <v>6</v>
      </c>
      <c r="M1090">
        <f>2021-MasterData4[[#This Row],[Year_Birth]]</f>
        <v>47</v>
      </c>
      <c r="N1090" s="10">
        <v>471</v>
      </c>
      <c r="O1090" s="10">
        <v>510</v>
      </c>
      <c r="P1090" s="10">
        <v>99</v>
      </c>
      <c r="Q1090" s="10">
        <v>0</v>
      </c>
      <c r="R1090" s="10">
        <v>21</v>
      </c>
      <c r="S1090" s="24">
        <f>MasterData4[[#This Row],[Kidhome]]+MasterData4[[#This Row],[Teenhome]]</f>
        <v>0</v>
      </c>
      <c r="T1090" s="53">
        <v>4</v>
      </c>
      <c r="U1090" s="53">
        <v>9</v>
      </c>
      <c r="V1090" s="10">
        <f>SUM(MasterData4[[#This Row],[MntWines]:[MntSweetProducts]])</f>
        <v>1101</v>
      </c>
      <c r="W1090">
        <v>5</v>
      </c>
    </row>
    <row r="1091" spans="1:23" x14ac:dyDescent="0.3">
      <c r="A1091">
        <v>5304</v>
      </c>
      <c r="B1091">
        <v>1974</v>
      </c>
      <c r="C1091" t="s">
        <v>37</v>
      </c>
      <c r="D1091" t="s">
        <v>31</v>
      </c>
      <c r="E1091" s="1">
        <v>30899</v>
      </c>
      <c r="F1091">
        <v>1</v>
      </c>
      <c r="G1091">
        <v>0</v>
      </c>
      <c r="H1091" s="3">
        <v>41195</v>
      </c>
      <c r="I1091">
        <v>35</v>
      </c>
      <c r="J1091">
        <v>0</v>
      </c>
      <c r="K1091" t="s">
        <v>43</v>
      </c>
      <c r="L1091">
        <v>1</v>
      </c>
      <c r="M1091">
        <f>2021-MasterData4[[#This Row],[Year_Birth]]</f>
        <v>47</v>
      </c>
      <c r="N1091" s="10">
        <v>24</v>
      </c>
      <c r="O1091" s="10">
        <v>8</v>
      </c>
      <c r="P1091" s="10">
        <v>0</v>
      </c>
      <c r="Q1091" s="10">
        <v>0</v>
      </c>
      <c r="R1091" s="10">
        <v>0</v>
      </c>
      <c r="S1091" s="24">
        <f>MasterData4[[#This Row],[Kidhome]]+MasterData4[[#This Row],[Teenhome]]</f>
        <v>1</v>
      </c>
      <c r="T1091" s="53">
        <v>0</v>
      </c>
      <c r="U1091" s="53">
        <v>3</v>
      </c>
      <c r="V1091" s="10">
        <f>SUM(MasterData4[[#This Row],[MntWines]:[MntSweetProducts]])</f>
        <v>32</v>
      </c>
      <c r="W1091">
        <v>5</v>
      </c>
    </row>
    <row r="1092" spans="1:23" x14ac:dyDescent="0.3">
      <c r="A1092">
        <v>5313</v>
      </c>
      <c r="B1092">
        <v>1971</v>
      </c>
      <c r="C1092" t="s">
        <v>41</v>
      </c>
      <c r="D1092" t="s">
        <v>33</v>
      </c>
      <c r="E1092" s="1">
        <v>38196</v>
      </c>
      <c r="F1092">
        <v>1</v>
      </c>
      <c r="G1092">
        <v>1</v>
      </c>
      <c r="H1092" s="3">
        <v>41747</v>
      </c>
      <c r="I1092">
        <v>20</v>
      </c>
      <c r="J1092">
        <v>0</v>
      </c>
      <c r="K1092" t="s">
        <v>30</v>
      </c>
      <c r="L1092">
        <v>2</v>
      </c>
      <c r="M1092">
        <f>2021-MasterData4[[#This Row],[Year_Birth]]</f>
        <v>50</v>
      </c>
      <c r="N1092" s="10">
        <v>30</v>
      </c>
      <c r="O1092" s="10">
        <v>11</v>
      </c>
      <c r="P1092" s="10">
        <v>0</v>
      </c>
      <c r="Q1092" s="10">
        <v>0</v>
      </c>
      <c r="R1092" s="10">
        <v>0</v>
      </c>
      <c r="S1092" s="24">
        <f>MasterData4[[#This Row],[Kidhome]]+MasterData4[[#This Row],[Teenhome]]</f>
        <v>2</v>
      </c>
      <c r="T1092" s="53">
        <v>0</v>
      </c>
      <c r="U1092" s="53">
        <v>4</v>
      </c>
      <c r="V1092" s="10">
        <f>SUM(MasterData4[[#This Row],[MntWines]:[MntSweetProducts]])</f>
        <v>41</v>
      </c>
      <c r="W1092">
        <v>4</v>
      </c>
    </row>
    <row r="1093" spans="1:23" x14ac:dyDescent="0.3">
      <c r="A1093">
        <v>5314</v>
      </c>
      <c r="B1093">
        <v>1951</v>
      </c>
      <c r="C1093" t="s">
        <v>28</v>
      </c>
      <c r="D1093" t="s">
        <v>35</v>
      </c>
      <c r="E1093" s="1">
        <v>40689</v>
      </c>
      <c r="F1093">
        <v>0</v>
      </c>
      <c r="G1093">
        <v>1</v>
      </c>
      <c r="H1093" s="3">
        <v>41351</v>
      </c>
      <c r="I1093">
        <v>69</v>
      </c>
      <c r="J1093">
        <v>0</v>
      </c>
      <c r="K1093" t="s">
        <v>30</v>
      </c>
      <c r="L1093">
        <v>7</v>
      </c>
      <c r="M1093">
        <f>2021-MasterData4[[#This Row],[Year_Birth]]</f>
        <v>70</v>
      </c>
      <c r="N1093" s="10">
        <v>270</v>
      </c>
      <c r="O1093" s="10">
        <v>27</v>
      </c>
      <c r="P1093" s="10">
        <v>39</v>
      </c>
      <c r="Q1093" s="10">
        <v>3</v>
      </c>
      <c r="R1093" s="10">
        <v>6</v>
      </c>
      <c r="S1093" s="24">
        <f>MasterData4[[#This Row],[Kidhome]]+MasterData4[[#This Row],[Teenhome]]</f>
        <v>1</v>
      </c>
      <c r="T1093" s="53">
        <v>1</v>
      </c>
      <c r="U1093" s="53">
        <v>5</v>
      </c>
      <c r="V1093" s="10">
        <f>SUM(MasterData4[[#This Row],[MntWines]:[MntSweetProducts]])</f>
        <v>345</v>
      </c>
      <c r="W1093">
        <v>2</v>
      </c>
    </row>
    <row r="1094" spans="1:23" x14ac:dyDescent="0.3">
      <c r="A1094">
        <v>5316</v>
      </c>
      <c r="B1094">
        <v>1976</v>
      </c>
      <c r="C1094" t="s">
        <v>41</v>
      </c>
      <c r="D1094" t="s">
        <v>35</v>
      </c>
      <c r="E1094" s="1">
        <v>21024</v>
      </c>
      <c r="F1094">
        <v>0</v>
      </c>
      <c r="G1094">
        <v>0</v>
      </c>
      <c r="H1094" s="3">
        <v>41459</v>
      </c>
      <c r="I1094">
        <v>89</v>
      </c>
      <c r="J1094">
        <v>0</v>
      </c>
      <c r="K1094" t="s">
        <v>30</v>
      </c>
      <c r="L1094">
        <v>2</v>
      </c>
      <c r="M1094">
        <f>2021-MasterData4[[#This Row],[Year_Birth]]</f>
        <v>45</v>
      </c>
      <c r="N1094" s="10">
        <v>36</v>
      </c>
      <c r="O1094" s="10">
        <v>18</v>
      </c>
      <c r="P1094" s="10">
        <v>6</v>
      </c>
      <c r="Q1094" s="10">
        <v>4</v>
      </c>
      <c r="R1094" s="10">
        <v>2</v>
      </c>
      <c r="S1094" s="24">
        <f>MasterData4[[#This Row],[Kidhome]]+MasterData4[[#This Row],[Teenhome]]</f>
        <v>0</v>
      </c>
      <c r="T1094" s="53">
        <v>0</v>
      </c>
      <c r="U1094" s="53">
        <v>4</v>
      </c>
      <c r="V1094" s="10">
        <f>SUM(MasterData4[[#This Row],[MntWines]:[MntSweetProducts]])</f>
        <v>66</v>
      </c>
      <c r="W1094">
        <v>4</v>
      </c>
    </row>
    <row r="1095" spans="1:23" x14ac:dyDescent="0.3">
      <c r="A1095">
        <v>5320</v>
      </c>
      <c r="B1095">
        <v>1973</v>
      </c>
      <c r="C1095" t="s">
        <v>41</v>
      </c>
      <c r="D1095" t="s">
        <v>29</v>
      </c>
      <c r="E1095" s="1">
        <v>44051</v>
      </c>
      <c r="F1095">
        <v>1</v>
      </c>
      <c r="G1095">
        <v>1</v>
      </c>
      <c r="H1095" s="3">
        <v>41303</v>
      </c>
      <c r="I1095">
        <v>20</v>
      </c>
      <c r="J1095">
        <v>0</v>
      </c>
      <c r="K1095" t="s">
        <v>43</v>
      </c>
      <c r="L1095">
        <v>3</v>
      </c>
      <c r="M1095">
        <f>2021-MasterData4[[#This Row],[Year_Birth]]</f>
        <v>48</v>
      </c>
      <c r="N1095" s="10">
        <v>79</v>
      </c>
      <c r="O1095" s="10">
        <v>58</v>
      </c>
      <c r="P1095" s="10">
        <v>6</v>
      </c>
      <c r="Q1095" s="10">
        <v>7</v>
      </c>
      <c r="R1095" s="10">
        <v>3</v>
      </c>
      <c r="S1095" s="24">
        <f>MasterData4[[#This Row],[Kidhome]]+MasterData4[[#This Row],[Teenhome]]</f>
        <v>2</v>
      </c>
      <c r="T1095" s="53">
        <v>1</v>
      </c>
      <c r="U1095" s="53">
        <v>4</v>
      </c>
      <c r="V1095" s="10">
        <f>SUM(MasterData4[[#This Row],[MntWines]:[MntSweetProducts]])</f>
        <v>153</v>
      </c>
      <c r="W1095">
        <v>4</v>
      </c>
    </row>
    <row r="1096" spans="1:23" x14ac:dyDescent="0.3">
      <c r="A1096">
        <v>5324</v>
      </c>
      <c r="B1096">
        <v>1981</v>
      </c>
      <c r="C1096" t="s">
        <v>37</v>
      </c>
      <c r="D1096" t="s">
        <v>33</v>
      </c>
      <c r="E1096" s="1">
        <v>58293</v>
      </c>
      <c r="F1096">
        <v>1</v>
      </c>
      <c r="G1096">
        <v>0</v>
      </c>
      <c r="H1096" s="3">
        <v>41658</v>
      </c>
      <c r="I1096">
        <v>94</v>
      </c>
      <c r="J1096">
        <v>0</v>
      </c>
      <c r="K1096" t="s">
        <v>34</v>
      </c>
      <c r="L1096">
        <v>5</v>
      </c>
      <c r="M1096">
        <f>2021-MasterData4[[#This Row],[Year_Birth]]</f>
        <v>40</v>
      </c>
      <c r="N1096" s="10">
        <v>173</v>
      </c>
      <c r="O1096" s="10">
        <v>118</v>
      </c>
      <c r="P1096" s="10">
        <v>46</v>
      </c>
      <c r="Q1096" s="10">
        <v>43</v>
      </c>
      <c r="R1096" s="10">
        <v>27</v>
      </c>
      <c r="S1096" s="24">
        <f>MasterData4[[#This Row],[Kidhome]]+MasterData4[[#This Row],[Teenhome]]</f>
        <v>1</v>
      </c>
      <c r="T1096" s="53">
        <v>3</v>
      </c>
      <c r="U1096" s="53">
        <v>6</v>
      </c>
      <c r="V1096" s="10">
        <f>SUM(MasterData4[[#This Row],[MntWines]:[MntSweetProducts]])</f>
        <v>407</v>
      </c>
      <c r="W1096">
        <v>5</v>
      </c>
    </row>
    <row r="1097" spans="1:23" x14ac:dyDescent="0.3">
      <c r="A1097">
        <v>5329</v>
      </c>
      <c r="B1097">
        <v>1949</v>
      </c>
      <c r="C1097" t="s">
        <v>37</v>
      </c>
      <c r="D1097" t="s">
        <v>29</v>
      </c>
      <c r="E1097" s="1">
        <v>35946</v>
      </c>
      <c r="F1097">
        <v>1</v>
      </c>
      <c r="G1097">
        <v>1</v>
      </c>
      <c r="H1097" s="3">
        <v>41544</v>
      </c>
      <c r="I1097">
        <v>24</v>
      </c>
      <c r="J1097">
        <v>0</v>
      </c>
      <c r="K1097" t="s">
        <v>36</v>
      </c>
      <c r="L1097">
        <v>0</v>
      </c>
      <c r="M1097">
        <f>2021-MasterData4[[#This Row],[Year_Birth]]</f>
        <v>72</v>
      </c>
      <c r="N1097" s="10">
        <v>8</v>
      </c>
      <c r="O1097" s="10">
        <v>3</v>
      </c>
      <c r="P1097" s="10">
        <v>0</v>
      </c>
      <c r="Q1097" s="10">
        <v>0</v>
      </c>
      <c r="R1097" s="10">
        <v>0</v>
      </c>
      <c r="S1097" s="24">
        <f>MasterData4[[#This Row],[Kidhome]]+MasterData4[[#This Row],[Teenhome]]</f>
        <v>2</v>
      </c>
      <c r="T1097" s="53">
        <v>0</v>
      </c>
      <c r="U1097" s="53">
        <v>3</v>
      </c>
      <c r="V1097" s="10">
        <f>SUM(MasterData4[[#This Row],[MntWines]:[MntSweetProducts]])</f>
        <v>11</v>
      </c>
      <c r="W1097">
        <v>5</v>
      </c>
    </row>
    <row r="1098" spans="1:23" x14ac:dyDescent="0.3">
      <c r="A1098">
        <v>5331</v>
      </c>
      <c r="B1098">
        <v>1977</v>
      </c>
      <c r="C1098" t="s">
        <v>28</v>
      </c>
      <c r="D1098" t="s">
        <v>33</v>
      </c>
      <c r="E1098" s="1">
        <v>74985</v>
      </c>
      <c r="F1098">
        <v>0</v>
      </c>
      <c r="G1098">
        <v>0</v>
      </c>
      <c r="H1098" s="3">
        <v>41163</v>
      </c>
      <c r="I1098">
        <v>8</v>
      </c>
      <c r="J1098">
        <v>0</v>
      </c>
      <c r="K1098" t="s">
        <v>39</v>
      </c>
      <c r="L1098">
        <v>3</v>
      </c>
      <c r="M1098">
        <f>2021-MasterData4[[#This Row],[Year_Birth]]</f>
        <v>44</v>
      </c>
      <c r="N1098" s="10">
        <v>587</v>
      </c>
      <c r="O1098" s="10">
        <v>898</v>
      </c>
      <c r="P1098" s="10">
        <v>247</v>
      </c>
      <c r="Q1098" s="10">
        <v>51</v>
      </c>
      <c r="R1098" s="10">
        <v>0</v>
      </c>
      <c r="S1098" s="24">
        <f>MasterData4[[#This Row],[Kidhome]]+MasterData4[[#This Row],[Teenhome]]</f>
        <v>0</v>
      </c>
      <c r="T1098" s="53">
        <v>6</v>
      </c>
      <c r="U1098" s="53">
        <v>7</v>
      </c>
      <c r="V1098" s="10">
        <f>SUM(MasterData4[[#This Row],[MntWines]:[MntSweetProducts]])</f>
        <v>1783</v>
      </c>
      <c r="W1098">
        <v>2</v>
      </c>
    </row>
    <row r="1099" spans="1:23" x14ac:dyDescent="0.3">
      <c r="A1099">
        <v>5332</v>
      </c>
      <c r="B1099">
        <v>1960</v>
      </c>
      <c r="C1099" t="s">
        <v>38</v>
      </c>
      <c r="D1099" t="s">
        <v>33</v>
      </c>
      <c r="E1099" s="2">
        <v>82504</v>
      </c>
      <c r="F1099">
        <v>0</v>
      </c>
      <c r="G1099">
        <v>0</v>
      </c>
      <c r="H1099" s="3">
        <v>41482</v>
      </c>
      <c r="I1099">
        <v>2</v>
      </c>
      <c r="J1099">
        <v>0</v>
      </c>
      <c r="K1099" t="s">
        <v>40</v>
      </c>
      <c r="L1099">
        <v>3</v>
      </c>
      <c r="M1099">
        <f>2021-MasterData4[[#This Row],[Year_Birth]]</f>
        <v>61</v>
      </c>
      <c r="N1099" s="10">
        <v>362</v>
      </c>
      <c r="O1099" s="10">
        <v>431</v>
      </c>
      <c r="P1099" s="10">
        <v>134</v>
      </c>
      <c r="Q1099" s="10">
        <v>50</v>
      </c>
      <c r="R1099" s="10">
        <v>35</v>
      </c>
      <c r="S1099" s="24">
        <f>MasterData4[[#This Row],[Kidhome]]+MasterData4[[#This Row],[Teenhome]]</f>
        <v>0</v>
      </c>
      <c r="T1099" s="53">
        <v>6</v>
      </c>
      <c r="U1099" s="53">
        <v>7</v>
      </c>
      <c r="V1099" s="10">
        <f>SUM(MasterData4[[#This Row],[MntWines]:[MntSweetProducts]])</f>
        <v>1012</v>
      </c>
      <c r="W1099">
        <v>3</v>
      </c>
    </row>
    <row r="1100" spans="1:23" x14ac:dyDescent="0.3">
      <c r="A1100">
        <v>5336</v>
      </c>
      <c r="B1100">
        <v>1971</v>
      </c>
      <c r="C1100" t="s">
        <v>41</v>
      </c>
      <c r="D1100" t="s">
        <v>35</v>
      </c>
      <c r="E1100" s="1">
        <v>157733</v>
      </c>
      <c r="F1100">
        <v>1</v>
      </c>
      <c r="G1100">
        <v>0</v>
      </c>
      <c r="H1100" s="3">
        <v>41429</v>
      </c>
      <c r="I1100">
        <v>37</v>
      </c>
      <c r="J1100">
        <v>0</v>
      </c>
      <c r="K1100" t="s">
        <v>30</v>
      </c>
      <c r="L1100">
        <v>1</v>
      </c>
      <c r="M1100">
        <f>2021-MasterData4[[#This Row],[Year_Birth]]</f>
        <v>50</v>
      </c>
      <c r="N1100" s="10">
        <v>39</v>
      </c>
      <c r="O1100" s="10">
        <v>9</v>
      </c>
      <c r="P1100" s="10">
        <v>2</v>
      </c>
      <c r="Q1100" s="10">
        <v>1</v>
      </c>
      <c r="R1100" s="10">
        <v>0</v>
      </c>
      <c r="S1100" s="24">
        <f>MasterData4[[#This Row],[Kidhome]]+MasterData4[[#This Row],[Teenhome]]</f>
        <v>1</v>
      </c>
      <c r="T1100" s="53">
        <v>0</v>
      </c>
      <c r="U1100" s="53">
        <v>1</v>
      </c>
      <c r="V1100" s="10">
        <f>SUM(MasterData4[[#This Row],[MntWines]:[MntSweetProducts]])</f>
        <v>51</v>
      </c>
      <c r="W1100">
        <v>4</v>
      </c>
    </row>
    <row r="1101" spans="1:23" x14ac:dyDescent="0.3">
      <c r="A1101">
        <v>5341</v>
      </c>
      <c r="B1101">
        <v>1962</v>
      </c>
      <c r="C1101" t="s">
        <v>38</v>
      </c>
      <c r="D1101" t="s">
        <v>29</v>
      </c>
      <c r="E1101" s="2">
        <v>81975</v>
      </c>
      <c r="F1101">
        <v>0</v>
      </c>
      <c r="G1101">
        <v>1</v>
      </c>
      <c r="H1101" s="3">
        <v>41279</v>
      </c>
      <c r="I1101">
        <v>2</v>
      </c>
      <c r="J1101">
        <v>0</v>
      </c>
      <c r="K1101" t="s">
        <v>43</v>
      </c>
      <c r="L1101">
        <v>6</v>
      </c>
      <c r="M1101">
        <f>2021-MasterData4[[#This Row],[Year_Birth]]</f>
        <v>59</v>
      </c>
      <c r="N1101" s="10">
        <v>983</v>
      </c>
      <c r="O1101" s="10">
        <v>184</v>
      </c>
      <c r="P1101" s="10">
        <v>180</v>
      </c>
      <c r="Q1101" s="10">
        <v>76</v>
      </c>
      <c r="R1101" s="10">
        <v>138</v>
      </c>
      <c r="S1101" s="24">
        <f>MasterData4[[#This Row],[Kidhome]]+MasterData4[[#This Row],[Teenhome]]</f>
        <v>1</v>
      </c>
      <c r="T1101" s="53">
        <v>3</v>
      </c>
      <c r="U1101" s="53">
        <v>4</v>
      </c>
      <c r="V1101" s="10">
        <f>SUM(MasterData4[[#This Row],[MntWines]:[MntSweetProducts]])</f>
        <v>1561</v>
      </c>
      <c r="W1101">
        <v>3</v>
      </c>
    </row>
    <row r="1102" spans="1:23" x14ac:dyDescent="0.3">
      <c r="A1102">
        <v>5342</v>
      </c>
      <c r="B1102">
        <v>1976</v>
      </c>
      <c r="C1102" t="s">
        <v>44</v>
      </c>
      <c r="D1102" t="s">
        <v>29</v>
      </c>
      <c r="E1102" s="1">
        <v>9548</v>
      </c>
      <c r="F1102">
        <v>1</v>
      </c>
      <c r="G1102">
        <v>0</v>
      </c>
      <c r="H1102" s="3">
        <v>41129</v>
      </c>
      <c r="I1102">
        <v>31</v>
      </c>
      <c r="J1102">
        <v>0</v>
      </c>
      <c r="K1102" t="s">
        <v>32</v>
      </c>
      <c r="L1102">
        <v>1</v>
      </c>
      <c r="M1102">
        <f>2021-MasterData4[[#This Row],[Year_Birth]]</f>
        <v>45</v>
      </c>
      <c r="N1102" s="10">
        <v>0</v>
      </c>
      <c r="O1102" s="10">
        <v>3</v>
      </c>
      <c r="P1102" s="10">
        <v>10</v>
      </c>
      <c r="Q1102" s="10">
        <v>1</v>
      </c>
      <c r="R1102" s="10">
        <v>6</v>
      </c>
      <c r="S1102" s="24">
        <f>MasterData4[[#This Row],[Kidhome]]+MasterData4[[#This Row],[Teenhome]]</f>
        <v>1</v>
      </c>
      <c r="T1102" s="53">
        <v>0</v>
      </c>
      <c r="U1102" s="53">
        <v>3</v>
      </c>
      <c r="V1102" s="10">
        <f>SUM(MasterData4[[#This Row],[MntWines]:[MntSweetProducts]])</f>
        <v>20</v>
      </c>
      <c r="W1102">
        <v>1</v>
      </c>
    </row>
    <row r="1103" spans="1:23" x14ac:dyDescent="0.3">
      <c r="A1103">
        <v>5346</v>
      </c>
      <c r="B1103">
        <v>1973</v>
      </c>
      <c r="C1103" t="s">
        <v>38</v>
      </c>
      <c r="D1103" t="s">
        <v>33</v>
      </c>
      <c r="E1103" s="1">
        <v>23559</v>
      </c>
      <c r="F1103">
        <v>1</v>
      </c>
      <c r="G1103">
        <v>0</v>
      </c>
      <c r="H1103" s="3">
        <v>41458</v>
      </c>
      <c r="I1103">
        <v>87</v>
      </c>
      <c r="J1103">
        <v>0</v>
      </c>
      <c r="K1103" t="s">
        <v>39</v>
      </c>
      <c r="L1103">
        <v>3</v>
      </c>
      <c r="M1103">
        <f>2021-MasterData4[[#This Row],[Year_Birth]]</f>
        <v>48</v>
      </c>
      <c r="N1103" s="10">
        <v>25</v>
      </c>
      <c r="O1103" s="10">
        <v>19</v>
      </c>
      <c r="P1103" s="10">
        <v>7</v>
      </c>
      <c r="Q1103" s="10">
        <v>5</v>
      </c>
      <c r="R1103" s="10">
        <v>0</v>
      </c>
      <c r="S1103" s="24">
        <f>MasterData4[[#This Row],[Kidhome]]+MasterData4[[#This Row],[Teenhome]]</f>
        <v>1</v>
      </c>
      <c r="T1103" s="53">
        <v>0</v>
      </c>
      <c r="U1103" s="53">
        <v>3</v>
      </c>
      <c r="V1103" s="10">
        <f>SUM(MasterData4[[#This Row],[MntWines]:[MntSweetProducts]])</f>
        <v>56</v>
      </c>
      <c r="W1103">
        <v>3</v>
      </c>
    </row>
    <row r="1104" spans="1:23" x14ac:dyDescent="0.3">
      <c r="A1104">
        <v>5350</v>
      </c>
      <c r="B1104">
        <v>1991</v>
      </c>
      <c r="C1104" t="s">
        <v>41</v>
      </c>
      <c r="D1104" t="s">
        <v>31</v>
      </c>
      <c r="E1104" s="1">
        <v>90638</v>
      </c>
      <c r="F1104">
        <v>0</v>
      </c>
      <c r="G1104">
        <v>0</v>
      </c>
      <c r="H1104" s="3">
        <v>41683</v>
      </c>
      <c r="I1104">
        <v>29</v>
      </c>
      <c r="J1104">
        <v>0</v>
      </c>
      <c r="K1104" t="s">
        <v>43</v>
      </c>
      <c r="L1104">
        <v>3</v>
      </c>
      <c r="M1104">
        <f>2021-MasterData4[[#This Row],[Year_Birth]]</f>
        <v>30</v>
      </c>
      <c r="N1104" s="10">
        <v>1156</v>
      </c>
      <c r="O1104" s="10">
        <v>915</v>
      </c>
      <c r="P1104" s="10">
        <v>94</v>
      </c>
      <c r="Q1104" s="10">
        <v>120</v>
      </c>
      <c r="R1104" s="10">
        <v>144</v>
      </c>
      <c r="S1104" s="24">
        <f>MasterData4[[#This Row],[Kidhome]]+MasterData4[[#This Row],[Teenhome]]</f>
        <v>0</v>
      </c>
      <c r="T1104" s="53">
        <v>4</v>
      </c>
      <c r="U1104" s="53">
        <v>10</v>
      </c>
      <c r="V1104" s="10">
        <f>SUM(MasterData4[[#This Row],[MntWines]:[MntSweetProducts]])</f>
        <v>2429</v>
      </c>
      <c r="W1104">
        <v>4</v>
      </c>
    </row>
    <row r="1105" spans="1:23" x14ac:dyDescent="0.3">
      <c r="A1105">
        <v>5370</v>
      </c>
      <c r="B1105">
        <v>1973</v>
      </c>
      <c r="C1105" t="s">
        <v>37</v>
      </c>
      <c r="D1105" t="s">
        <v>33</v>
      </c>
      <c r="E1105" s="1">
        <v>32644</v>
      </c>
      <c r="F1105">
        <v>1</v>
      </c>
      <c r="G1105">
        <v>0</v>
      </c>
      <c r="H1105" s="3">
        <v>41290</v>
      </c>
      <c r="I1105">
        <v>38</v>
      </c>
      <c r="J1105">
        <v>0</v>
      </c>
      <c r="K1105" t="s">
        <v>30</v>
      </c>
      <c r="L1105">
        <v>7</v>
      </c>
      <c r="M1105">
        <f>2021-MasterData4[[#This Row],[Year_Birth]]</f>
        <v>48</v>
      </c>
      <c r="N1105" s="10">
        <v>239</v>
      </c>
      <c r="O1105" s="10">
        <v>141</v>
      </c>
      <c r="P1105" s="10">
        <v>0</v>
      </c>
      <c r="Q1105" s="10">
        <v>3</v>
      </c>
      <c r="R1105" s="10">
        <v>7</v>
      </c>
      <c r="S1105" s="24">
        <f>MasterData4[[#This Row],[Kidhome]]+MasterData4[[#This Row],[Teenhome]]</f>
        <v>1</v>
      </c>
      <c r="T1105" s="53">
        <v>1</v>
      </c>
      <c r="U1105" s="53">
        <v>6</v>
      </c>
      <c r="V1105" s="10">
        <f>SUM(MasterData4[[#This Row],[MntWines]:[MntSweetProducts]])</f>
        <v>390</v>
      </c>
      <c r="W1105">
        <v>5</v>
      </c>
    </row>
    <row r="1106" spans="1:23" x14ac:dyDescent="0.3">
      <c r="A1106">
        <v>5371</v>
      </c>
      <c r="B1106">
        <v>1989</v>
      </c>
      <c r="C1106" t="s">
        <v>28</v>
      </c>
      <c r="D1106" t="s">
        <v>31</v>
      </c>
      <c r="E1106" s="2">
        <v>21474</v>
      </c>
      <c r="F1106">
        <v>1</v>
      </c>
      <c r="G1106">
        <v>0</v>
      </c>
      <c r="H1106" s="3">
        <v>41737</v>
      </c>
      <c r="I1106">
        <v>0</v>
      </c>
      <c r="J1106">
        <v>0</v>
      </c>
      <c r="K1106" t="s">
        <v>30</v>
      </c>
      <c r="L1106">
        <v>3</v>
      </c>
      <c r="M1106">
        <f>2021-MasterData4[[#This Row],[Year_Birth]]</f>
        <v>32</v>
      </c>
      <c r="N1106" s="10">
        <v>6</v>
      </c>
      <c r="O1106" s="10">
        <v>24</v>
      </c>
      <c r="P1106" s="10">
        <v>11</v>
      </c>
      <c r="Q1106" s="10">
        <v>16</v>
      </c>
      <c r="R1106" s="10">
        <v>0</v>
      </c>
      <c r="S1106" s="24">
        <f>MasterData4[[#This Row],[Kidhome]]+MasterData4[[#This Row],[Teenhome]]</f>
        <v>1</v>
      </c>
      <c r="T1106" s="53">
        <v>1</v>
      </c>
      <c r="U1106" s="53">
        <v>2</v>
      </c>
      <c r="V1106" s="10">
        <f>SUM(MasterData4[[#This Row],[MntWines]:[MntSweetProducts]])</f>
        <v>57</v>
      </c>
      <c r="W1106">
        <v>2</v>
      </c>
    </row>
    <row r="1107" spans="1:23" x14ac:dyDescent="0.3">
      <c r="A1107">
        <v>5376</v>
      </c>
      <c r="B1107">
        <v>1979</v>
      </c>
      <c r="C1107" t="s">
        <v>28</v>
      </c>
      <c r="D1107" t="s">
        <v>33</v>
      </c>
      <c r="E1107" s="1">
        <v>2447</v>
      </c>
      <c r="F1107">
        <v>1</v>
      </c>
      <c r="G1107">
        <v>0</v>
      </c>
      <c r="H1107" s="3">
        <v>41280</v>
      </c>
      <c r="I1107">
        <v>42</v>
      </c>
      <c r="J1107">
        <v>0</v>
      </c>
      <c r="K1107" t="s">
        <v>34</v>
      </c>
      <c r="L1107">
        <v>0</v>
      </c>
      <c r="M1107">
        <f>2021-MasterData4[[#This Row],[Year_Birth]]</f>
        <v>42</v>
      </c>
      <c r="N1107" s="10">
        <v>1</v>
      </c>
      <c r="O1107" s="10">
        <v>1725</v>
      </c>
      <c r="P1107" s="10">
        <v>1</v>
      </c>
      <c r="Q1107" s="10">
        <v>1</v>
      </c>
      <c r="R1107" s="10">
        <v>1</v>
      </c>
      <c r="S1107" s="24">
        <f>MasterData4[[#This Row],[Kidhome]]+MasterData4[[#This Row],[Teenhome]]</f>
        <v>1</v>
      </c>
      <c r="T1107" s="53">
        <v>28</v>
      </c>
      <c r="U1107" s="53">
        <v>0</v>
      </c>
      <c r="V1107" s="10">
        <f>SUM(MasterData4[[#This Row],[MntWines]:[MntSweetProducts]])</f>
        <v>1729</v>
      </c>
      <c r="W1107">
        <v>2</v>
      </c>
    </row>
    <row r="1108" spans="1:23" x14ac:dyDescent="0.3">
      <c r="A1108">
        <v>5386</v>
      </c>
      <c r="B1108">
        <v>1953</v>
      </c>
      <c r="C1108" t="s">
        <v>28</v>
      </c>
      <c r="D1108" t="s">
        <v>35</v>
      </c>
      <c r="E1108" s="1">
        <v>94384</v>
      </c>
      <c r="F1108">
        <v>0</v>
      </c>
      <c r="G1108">
        <v>0</v>
      </c>
      <c r="H1108" s="3">
        <v>41337</v>
      </c>
      <c r="I1108">
        <v>62</v>
      </c>
      <c r="J1108">
        <v>0</v>
      </c>
      <c r="K1108" t="s">
        <v>43</v>
      </c>
      <c r="L1108">
        <v>5</v>
      </c>
      <c r="M1108">
        <f>2021-MasterData4[[#This Row],[Year_Birth]]</f>
        <v>68</v>
      </c>
      <c r="N1108" s="10">
        <v>1111</v>
      </c>
      <c r="O1108" s="10">
        <v>790</v>
      </c>
      <c r="P1108" s="10">
        <v>160</v>
      </c>
      <c r="Q1108" s="10">
        <v>24</v>
      </c>
      <c r="R1108" s="10">
        <v>45</v>
      </c>
      <c r="S1108" s="24">
        <f>MasterData4[[#This Row],[Kidhome]]+MasterData4[[#This Row],[Teenhome]]</f>
        <v>0</v>
      </c>
      <c r="T1108" s="53">
        <v>8</v>
      </c>
      <c r="U1108" s="53">
        <v>5</v>
      </c>
      <c r="V1108" s="10">
        <f>SUM(MasterData4[[#This Row],[MntWines]:[MntSweetProducts]])</f>
        <v>2130</v>
      </c>
      <c r="W1108">
        <v>2</v>
      </c>
    </row>
    <row r="1109" spans="1:23" x14ac:dyDescent="0.3">
      <c r="A1109">
        <v>5389</v>
      </c>
      <c r="B1109">
        <v>1964</v>
      </c>
      <c r="C1109" t="s">
        <v>28</v>
      </c>
      <c r="D1109" t="s">
        <v>33</v>
      </c>
      <c r="E1109" s="1">
        <v>48920</v>
      </c>
      <c r="F1109">
        <v>0</v>
      </c>
      <c r="G1109">
        <v>2</v>
      </c>
      <c r="H1109" s="3">
        <v>41567</v>
      </c>
      <c r="I1109">
        <v>93</v>
      </c>
      <c r="J1109">
        <v>0</v>
      </c>
      <c r="K1109" t="s">
        <v>30</v>
      </c>
      <c r="L1109">
        <v>6</v>
      </c>
      <c r="M1109">
        <f>2021-MasterData4[[#This Row],[Year_Birth]]</f>
        <v>57</v>
      </c>
      <c r="N1109" s="10">
        <v>238</v>
      </c>
      <c r="O1109" s="10">
        <v>68</v>
      </c>
      <c r="P1109" s="10">
        <v>8</v>
      </c>
      <c r="Q1109" s="10">
        <v>17</v>
      </c>
      <c r="R1109" s="10">
        <v>10</v>
      </c>
      <c r="S1109" s="24">
        <f>MasterData4[[#This Row],[Kidhome]]+MasterData4[[#This Row],[Teenhome]]</f>
        <v>2</v>
      </c>
      <c r="T1109" s="53">
        <v>2</v>
      </c>
      <c r="U1109" s="53">
        <v>5</v>
      </c>
      <c r="V1109" s="10">
        <f>SUM(MasterData4[[#This Row],[MntWines]:[MntSweetProducts]])</f>
        <v>341</v>
      </c>
      <c r="W1109">
        <v>2</v>
      </c>
    </row>
    <row r="1110" spans="1:23" x14ac:dyDescent="0.3">
      <c r="A1110">
        <v>5393</v>
      </c>
      <c r="B1110">
        <v>1977</v>
      </c>
      <c r="C1110" t="s">
        <v>28</v>
      </c>
      <c r="D1110" t="s">
        <v>31</v>
      </c>
      <c r="E1110" s="1">
        <v>23763</v>
      </c>
      <c r="F1110">
        <v>1</v>
      </c>
      <c r="G1110">
        <v>0</v>
      </c>
      <c r="H1110" s="3">
        <v>41128</v>
      </c>
      <c r="I1110">
        <v>64</v>
      </c>
      <c r="J1110">
        <v>0</v>
      </c>
      <c r="K1110" t="s">
        <v>30</v>
      </c>
      <c r="L1110">
        <v>1</v>
      </c>
      <c r="M1110">
        <f>2021-MasterData4[[#This Row],[Year_Birth]]</f>
        <v>44</v>
      </c>
      <c r="N1110" s="10">
        <v>22</v>
      </c>
      <c r="O1110" s="10">
        <v>6</v>
      </c>
      <c r="P1110" s="10">
        <v>6</v>
      </c>
      <c r="Q1110" s="10">
        <v>0</v>
      </c>
      <c r="R1110" s="10">
        <v>2</v>
      </c>
      <c r="S1110" s="24">
        <f>MasterData4[[#This Row],[Kidhome]]+MasterData4[[#This Row],[Teenhome]]</f>
        <v>1</v>
      </c>
      <c r="T1110" s="53">
        <v>0</v>
      </c>
      <c r="U1110" s="53">
        <v>3</v>
      </c>
      <c r="V1110" s="10">
        <f>SUM(MasterData4[[#This Row],[MntWines]:[MntSweetProducts]])</f>
        <v>36</v>
      </c>
      <c r="W1110">
        <v>2</v>
      </c>
    </row>
    <row r="1111" spans="1:23" x14ac:dyDescent="0.3">
      <c r="A1111">
        <v>5394</v>
      </c>
      <c r="B1111">
        <v>1979</v>
      </c>
      <c r="C1111" t="s">
        <v>44</v>
      </c>
      <c r="D1111" t="s">
        <v>31</v>
      </c>
      <c r="E1111" s="1">
        <v>16014</v>
      </c>
      <c r="F1111">
        <v>1</v>
      </c>
      <c r="G1111">
        <v>1</v>
      </c>
      <c r="H1111" s="3">
        <v>41350</v>
      </c>
      <c r="I1111">
        <v>42</v>
      </c>
      <c r="J1111">
        <v>0</v>
      </c>
      <c r="K1111" t="s">
        <v>30</v>
      </c>
      <c r="L1111">
        <v>1</v>
      </c>
      <c r="M1111">
        <f>2021-MasterData4[[#This Row],[Year_Birth]]</f>
        <v>42</v>
      </c>
      <c r="N1111" s="10">
        <v>3</v>
      </c>
      <c r="O1111" s="10">
        <v>4</v>
      </c>
      <c r="P1111" s="10">
        <v>7</v>
      </c>
      <c r="Q1111" s="10">
        <v>9</v>
      </c>
      <c r="R1111" s="10">
        <v>8</v>
      </c>
      <c r="S1111" s="24">
        <f>MasterData4[[#This Row],[Kidhome]]+MasterData4[[#This Row],[Teenhome]]</f>
        <v>2</v>
      </c>
      <c r="T1111" s="53">
        <v>1</v>
      </c>
      <c r="U1111" s="53">
        <v>4</v>
      </c>
      <c r="V1111" s="10">
        <f>SUM(MasterData4[[#This Row],[MntWines]:[MntSweetProducts]])</f>
        <v>31</v>
      </c>
      <c r="W1111">
        <v>1</v>
      </c>
    </row>
    <row r="1112" spans="1:23" x14ac:dyDescent="0.3">
      <c r="A1112">
        <v>5396</v>
      </c>
      <c r="B1112">
        <v>1988</v>
      </c>
      <c r="C1112" t="s">
        <v>28</v>
      </c>
      <c r="D1112" t="s">
        <v>33</v>
      </c>
      <c r="E1112" s="1">
        <v>68487</v>
      </c>
      <c r="F1112">
        <v>0</v>
      </c>
      <c r="G1112">
        <v>0</v>
      </c>
      <c r="H1112" s="3">
        <v>41287</v>
      </c>
      <c r="I1112">
        <v>48</v>
      </c>
      <c r="J1112">
        <v>0</v>
      </c>
      <c r="K1112" t="s">
        <v>36</v>
      </c>
      <c r="L1112">
        <v>9</v>
      </c>
      <c r="M1112">
        <f>2021-MasterData4[[#This Row],[Year_Birth]]</f>
        <v>33</v>
      </c>
      <c r="N1112" s="10">
        <v>758</v>
      </c>
      <c r="O1112" s="10">
        <v>385</v>
      </c>
      <c r="P1112" s="10">
        <v>33</v>
      </c>
      <c r="Q1112" s="10">
        <v>12</v>
      </c>
      <c r="R1112" s="10">
        <v>89</v>
      </c>
      <c r="S1112" s="24">
        <f>MasterData4[[#This Row],[Kidhome]]+MasterData4[[#This Row],[Teenhome]]</f>
        <v>0</v>
      </c>
      <c r="T1112" s="53">
        <v>7</v>
      </c>
      <c r="U1112" s="53">
        <v>13</v>
      </c>
      <c r="V1112" s="10">
        <f>SUM(MasterData4[[#This Row],[MntWines]:[MntSweetProducts]])</f>
        <v>1277</v>
      </c>
      <c r="W1112">
        <v>2</v>
      </c>
    </row>
    <row r="1113" spans="1:23" x14ac:dyDescent="0.3">
      <c r="A1113">
        <v>5407</v>
      </c>
      <c r="B1113">
        <v>1954</v>
      </c>
      <c r="C1113" t="s">
        <v>28</v>
      </c>
      <c r="D1113" t="s">
        <v>35</v>
      </c>
      <c r="E1113" s="1">
        <v>53103</v>
      </c>
      <c r="F1113">
        <v>0</v>
      </c>
      <c r="G1113">
        <v>1</v>
      </c>
      <c r="H1113" s="3">
        <v>41529</v>
      </c>
      <c r="I1113">
        <v>70</v>
      </c>
      <c r="J1113">
        <v>0</v>
      </c>
      <c r="K1113" t="s">
        <v>43</v>
      </c>
      <c r="L1113">
        <v>10</v>
      </c>
      <c r="M1113">
        <f>2021-MasterData4[[#This Row],[Year_Birth]]</f>
        <v>67</v>
      </c>
      <c r="N1113" s="10">
        <v>729</v>
      </c>
      <c r="O1113" s="10">
        <v>133</v>
      </c>
      <c r="P1113" s="10">
        <v>11</v>
      </c>
      <c r="Q1113" s="10">
        <v>17</v>
      </c>
      <c r="R1113" s="10">
        <v>0</v>
      </c>
      <c r="S1113" s="24">
        <f>MasterData4[[#This Row],[Kidhome]]+MasterData4[[#This Row],[Teenhome]]</f>
        <v>1</v>
      </c>
      <c r="T1113" s="53">
        <v>6</v>
      </c>
      <c r="U1113" s="53">
        <v>7</v>
      </c>
      <c r="V1113" s="10">
        <f>SUM(MasterData4[[#This Row],[MntWines]:[MntSweetProducts]])</f>
        <v>890</v>
      </c>
      <c r="W1113">
        <v>2</v>
      </c>
    </row>
    <row r="1114" spans="1:23" x14ac:dyDescent="0.3">
      <c r="A1114">
        <v>5423</v>
      </c>
      <c r="B1114">
        <v>1983</v>
      </c>
      <c r="C1114" t="s">
        <v>28</v>
      </c>
      <c r="D1114" t="s">
        <v>35</v>
      </c>
      <c r="E1114" s="1">
        <v>28359</v>
      </c>
      <c r="F1114">
        <v>1</v>
      </c>
      <c r="G1114">
        <v>0</v>
      </c>
      <c r="H1114" s="3">
        <v>41574</v>
      </c>
      <c r="I1114">
        <v>35</v>
      </c>
      <c r="J1114">
        <v>0</v>
      </c>
      <c r="K1114" t="s">
        <v>43</v>
      </c>
      <c r="L1114">
        <v>1</v>
      </c>
      <c r="M1114">
        <f>2021-MasterData4[[#This Row],[Year_Birth]]</f>
        <v>38</v>
      </c>
      <c r="N1114" s="10">
        <v>6</v>
      </c>
      <c r="O1114" s="10">
        <v>5</v>
      </c>
      <c r="P1114" s="10">
        <v>2</v>
      </c>
      <c r="Q1114" s="10">
        <v>0</v>
      </c>
      <c r="R1114" s="10">
        <v>1</v>
      </c>
      <c r="S1114" s="24">
        <f>MasterData4[[#This Row],[Kidhome]]+MasterData4[[#This Row],[Teenhome]]</f>
        <v>1</v>
      </c>
      <c r="T1114" s="53">
        <v>0</v>
      </c>
      <c r="U1114" s="53">
        <v>2</v>
      </c>
      <c r="V1114" s="10">
        <f>SUM(MasterData4[[#This Row],[MntWines]:[MntSweetProducts]])</f>
        <v>14</v>
      </c>
      <c r="W1114">
        <v>2</v>
      </c>
    </row>
    <row r="1115" spans="1:23" x14ac:dyDescent="0.3">
      <c r="A1115">
        <v>5424</v>
      </c>
      <c r="B1115">
        <v>1983</v>
      </c>
      <c r="C1115" t="s">
        <v>28</v>
      </c>
      <c r="D1115" t="s">
        <v>33</v>
      </c>
      <c r="E1115" s="1">
        <v>39922</v>
      </c>
      <c r="F1115">
        <v>1</v>
      </c>
      <c r="G1115">
        <v>0</v>
      </c>
      <c r="H1115" s="3">
        <v>41319</v>
      </c>
      <c r="I1115">
        <v>30</v>
      </c>
      <c r="J1115">
        <v>0</v>
      </c>
      <c r="K1115" t="s">
        <v>43</v>
      </c>
      <c r="L1115">
        <v>3</v>
      </c>
      <c r="M1115">
        <f>2021-MasterData4[[#This Row],[Year_Birth]]</f>
        <v>38</v>
      </c>
      <c r="N1115" s="10">
        <v>29</v>
      </c>
      <c r="O1115" s="10">
        <v>59</v>
      </c>
      <c r="P1115" s="10">
        <v>19</v>
      </c>
      <c r="Q1115" s="10">
        <v>12</v>
      </c>
      <c r="R1115" s="10">
        <v>1</v>
      </c>
      <c r="S1115" s="24">
        <f>MasterData4[[#This Row],[Kidhome]]+MasterData4[[#This Row],[Teenhome]]</f>
        <v>1</v>
      </c>
      <c r="T1115" s="53">
        <v>0</v>
      </c>
      <c r="U1115" s="53">
        <v>4</v>
      </c>
      <c r="V1115" s="10">
        <f>SUM(MasterData4[[#This Row],[MntWines]:[MntSweetProducts]])</f>
        <v>120</v>
      </c>
      <c r="W1115">
        <v>2</v>
      </c>
    </row>
    <row r="1116" spans="1:23" x14ac:dyDescent="0.3">
      <c r="A1116">
        <v>5429</v>
      </c>
      <c r="B1116">
        <v>1948</v>
      </c>
      <c r="C1116" t="s">
        <v>37</v>
      </c>
      <c r="D1116" t="s">
        <v>33</v>
      </c>
      <c r="E1116" s="1">
        <v>45579</v>
      </c>
      <c r="F1116">
        <v>0</v>
      </c>
      <c r="G1116">
        <v>1</v>
      </c>
      <c r="H1116" s="3">
        <v>41506</v>
      </c>
      <c r="I1116">
        <v>10</v>
      </c>
      <c r="J1116">
        <v>0</v>
      </c>
      <c r="K1116" t="s">
        <v>30</v>
      </c>
      <c r="L1116">
        <v>4</v>
      </c>
      <c r="M1116">
        <f>2021-MasterData4[[#This Row],[Year_Birth]]</f>
        <v>73</v>
      </c>
      <c r="N1116" s="10">
        <v>145</v>
      </c>
      <c r="O1116" s="10">
        <v>33</v>
      </c>
      <c r="P1116" s="10">
        <v>2</v>
      </c>
      <c r="Q1116" s="10">
        <v>1</v>
      </c>
      <c r="R1116" s="10">
        <v>1</v>
      </c>
      <c r="S1116" s="24">
        <f>MasterData4[[#This Row],[Kidhome]]+MasterData4[[#This Row],[Teenhome]]</f>
        <v>1</v>
      </c>
      <c r="T1116" s="53">
        <v>1</v>
      </c>
      <c r="U1116" s="53">
        <v>4</v>
      </c>
      <c r="V1116" s="10">
        <f>SUM(MasterData4[[#This Row],[MntWines]:[MntSweetProducts]])</f>
        <v>182</v>
      </c>
      <c r="W1116">
        <v>5</v>
      </c>
    </row>
    <row r="1117" spans="1:23" x14ac:dyDescent="0.3">
      <c r="A1117">
        <v>5430</v>
      </c>
      <c r="B1117">
        <v>1956</v>
      </c>
      <c r="C1117" t="s">
        <v>28</v>
      </c>
      <c r="D1117" t="s">
        <v>35</v>
      </c>
      <c r="E1117" s="2">
        <v>54450</v>
      </c>
      <c r="F1117">
        <v>1</v>
      </c>
      <c r="G1117">
        <v>1</v>
      </c>
      <c r="H1117" s="3">
        <v>41166</v>
      </c>
      <c r="I1117">
        <v>0</v>
      </c>
      <c r="J1117">
        <v>0</v>
      </c>
      <c r="K1117" t="s">
        <v>30</v>
      </c>
      <c r="L1117">
        <v>9</v>
      </c>
      <c r="M1117">
        <f>2021-MasterData4[[#This Row],[Year_Birth]]</f>
        <v>65</v>
      </c>
      <c r="N1117" s="10">
        <v>454</v>
      </c>
      <c r="O1117" s="10">
        <v>171</v>
      </c>
      <c r="P1117" s="10">
        <v>8</v>
      </c>
      <c r="Q1117" s="10">
        <v>0</v>
      </c>
      <c r="R1117" s="10">
        <v>19</v>
      </c>
      <c r="S1117" s="24">
        <f>MasterData4[[#This Row],[Kidhome]]+MasterData4[[#This Row],[Teenhome]]</f>
        <v>2</v>
      </c>
      <c r="T1117" s="53">
        <v>2</v>
      </c>
      <c r="U1117" s="53">
        <v>8</v>
      </c>
      <c r="V1117" s="10">
        <f>SUM(MasterData4[[#This Row],[MntWines]:[MntSweetProducts]])</f>
        <v>652</v>
      </c>
      <c r="W1117">
        <v>2</v>
      </c>
    </row>
    <row r="1118" spans="1:23" x14ac:dyDescent="0.3">
      <c r="A1118">
        <v>5441</v>
      </c>
      <c r="B1118">
        <v>1965</v>
      </c>
      <c r="C1118" t="s">
        <v>37</v>
      </c>
      <c r="D1118" t="s">
        <v>42</v>
      </c>
      <c r="E1118" s="1">
        <v>54111</v>
      </c>
      <c r="F1118">
        <v>0</v>
      </c>
      <c r="G1118">
        <v>1</v>
      </c>
      <c r="H1118" s="3">
        <v>41511</v>
      </c>
      <c r="I1118">
        <v>97</v>
      </c>
      <c r="J1118">
        <v>0</v>
      </c>
      <c r="K1118" t="s">
        <v>30</v>
      </c>
      <c r="L1118">
        <v>5</v>
      </c>
      <c r="M1118">
        <f>2021-MasterData4[[#This Row],[Year_Birth]]</f>
        <v>56</v>
      </c>
      <c r="N1118" s="10">
        <v>267</v>
      </c>
      <c r="O1118" s="10">
        <v>54</v>
      </c>
      <c r="P1118" s="10">
        <v>8</v>
      </c>
      <c r="Q1118" s="10">
        <v>6</v>
      </c>
      <c r="R1118" s="10">
        <v>3</v>
      </c>
      <c r="S1118" s="24">
        <f>MasterData4[[#This Row],[Kidhome]]+MasterData4[[#This Row],[Teenhome]]</f>
        <v>1</v>
      </c>
      <c r="T1118" s="53">
        <v>2</v>
      </c>
      <c r="U1118" s="53">
        <v>6</v>
      </c>
      <c r="V1118" s="10">
        <f>SUM(MasterData4[[#This Row],[MntWines]:[MntSweetProducts]])</f>
        <v>338</v>
      </c>
      <c r="W1118">
        <v>5</v>
      </c>
    </row>
    <row r="1119" spans="1:23" x14ac:dyDescent="0.3">
      <c r="A1119">
        <v>5453</v>
      </c>
      <c r="B1119">
        <v>1956</v>
      </c>
      <c r="C1119" t="s">
        <v>41</v>
      </c>
      <c r="D1119" t="s">
        <v>33</v>
      </c>
      <c r="E1119" s="1">
        <v>90226</v>
      </c>
      <c r="F1119">
        <v>0</v>
      </c>
      <c r="G1119">
        <v>0</v>
      </c>
      <c r="H1119" s="3">
        <v>41178</v>
      </c>
      <c r="I1119">
        <v>26</v>
      </c>
      <c r="J1119">
        <v>0</v>
      </c>
      <c r="K1119" t="s">
        <v>43</v>
      </c>
      <c r="L1119">
        <v>4</v>
      </c>
      <c r="M1119">
        <f>2021-MasterData4[[#This Row],[Year_Birth]]</f>
        <v>65</v>
      </c>
      <c r="N1119" s="10">
        <v>1083</v>
      </c>
      <c r="O1119" s="10">
        <v>649</v>
      </c>
      <c r="P1119" s="10">
        <v>253</v>
      </c>
      <c r="Q1119" s="10">
        <v>108</v>
      </c>
      <c r="R1119" s="10">
        <v>151</v>
      </c>
      <c r="S1119" s="24">
        <f>MasterData4[[#This Row],[Kidhome]]+MasterData4[[#This Row],[Teenhome]]</f>
        <v>0</v>
      </c>
      <c r="T1119" s="53">
        <v>7</v>
      </c>
      <c r="U1119" s="53">
        <v>12</v>
      </c>
      <c r="V1119" s="10">
        <f>SUM(MasterData4[[#This Row],[MntWines]:[MntSweetProducts]])</f>
        <v>2244</v>
      </c>
      <c r="W1119">
        <v>4</v>
      </c>
    </row>
    <row r="1120" spans="1:23" x14ac:dyDescent="0.3">
      <c r="A1120">
        <v>5454</v>
      </c>
      <c r="B1120">
        <v>1979</v>
      </c>
      <c r="C1120" t="s">
        <v>41</v>
      </c>
      <c r="D1120" t="s">
        <v>33</v>
      </c>
      <c r="E1120" s="1">
        <v>45057</v>
      </c>
      <c r="F1120">
        <v>1</v>
      </c>
      <c r="G1120">
        <v>0</v>
      </c>
      <c r="H1120" s="3">
        <v>41609</v>
      </c>
      <c r="I1120">
        <v>80</v>
      </c>
      <c r="J1120">
        <v>0</v>
      </c>
      <c r="K1120" t="s">
        <v>34</v>
      </c>
      <c r="L1120">
        <v>2</v>
      </c>
      <c r="M1120">
        <f>2021-MasterData4[[#This Row],[Year_Birth]]</f>
        <v>42</v>
      </c>
      <c r="N1120" s="10">
        <v>37</v>
      </c>
      <c r="O1120" s="10">
        <v>7</v>
      </c>
      <c r="P1120" s="10">
        <v>3</v>
      </c>
      <c r="Q1120" s="10">
        <v>0</v>
      </c>
      <c r="R1120" s="10">
        <v>0</v>
      </c>
      <c r="S1120" s="24">
        <f>MasterData4[[#This Row],[Kidhome]]+MasterData4[[#This Row],[Teenhome]]</f>
        <v>1</v>
      </c>
      <c r="T1120" s="53">
        <v>0</v>
      </c>
      <c r="U1120" s="53">
        <v>3</v>
      </c>
      <c r="V1120" s="10">
        <f>SUM(MasterData4[[#This Row],[MntWines]:[MntSweetProducts]])</f>
        <v>47</v>
      </c>
      <c r="W1120">
        <v>4</v>
      </c>
    </row>
    <row r="1121" spans="1:23" x14ac:dyDescent="0.3">
      <c r="A1121">
        <v>5455</v>
      </c>
      <c r="B1121">
        <v>1971</v>
      </c>
      <c r="C1121" t="s">
        <v>37</v>
      </c>
      <c r="D1121" t="s">
        <v>33</v>
      </c>
      <c r="E1121" s="1">
        <v>32011</v>
      </c>
      <c r="F1121">
        <v>1</v>
      </c>
      <c r="G1121">
        <v>0</v>
      </c>
      <c r="H1121" s="3">
        <v>41508</v>
      </c>
      <c r="I1121">
        <v>89</v>
      </c>
      <c r="J1121">
        <v>0</v>
      </c>
      <c r="K1121" t="s">
        <v>30</v>
      </c>
      <c r="L1121">
        <v>2</v>
      </c>
      <c r="M1121">
        <f>2021-MasterData4[[#This Row],[Year_Birth]]</f>
        <v>50</v>
      </c>
      <c r="N1121" s="10">
        <v>99</v>
      </c>
      <c r="O1121" s="10">
        <v>15</v>
      </c>
      <c r="P1121" s="10">
        <v>2</v>
      </c>
      <c r="Q1121" s="10">
        <v>0</v>
      </c>
      <c r="R1121" s="10">
        <v>1</v>
      </c>
      <c r="S1121" s="24">
        <f>MasterData4[[#This Row],[Kidhome]]+MasterData4[[#This Row],[Teenhome]]</f>
        <v>1</v>
      </c>
      <c r="T1121" s="53">
        <v>1</v>
      </c>
      <c r="U1121" s="53">
        <v>4</v>
      </c>
      <c r="V1121" s="10">
        <f>SUM(MasterData4[[#This Row],[MntWines]:[MntSweetProducts]])</f>
        <v>117</v>
      </c>
      <c r="W1121">
        <v>5</v>
      </c>
    </row>
    <row r="1122" spans="1:23" x14ac:dyDescent="0.3">
      <c r="A1122">
        <v>5462</v>
      </c>
      <c r="B1122">
        <v>1974</v>
      </c>
      <c r="C1122" t="s">
        <v>28</v>
      </c>
      <c r="D1122" t="s">
        <v>33</v>
      </c>
      <c r="E1122" s="1">
        <v>67445</v>
      </c>
      <c r="F1122">
        <v>0</v>
      </c>
      <c r="G1122">
        <v>1</v>
      </c>
      <c r="H1122" s="3">
        <v>41133</v>
      </c>
      <c r="I1122">
        <v>63</v>
      </c>
      <c r="J1122">
        <v>0</v>
      </c>
      <c r="K1122" t="s">
        <v>40</v>
      </c>
      <c r="L1122">
        <v>9</v>
      </c>
      <c r="M1122">
        <f>2021-MasterData4[[#This Row],[Year_Birth]]</f>
        <v>47</v>
      </c>
      <c r="N1122" s="10">
        <v>757</v>
      </c>
      <c r="O1122" s="10">
        <v>217</v>
      </c>
      <c r="P1122" s="10">
        <v>29</v>
      </c>
      <c r="Q1122" s="10">
        <v>80</v>
      </c>
      <c r="R1122" s="10">
        <v>80</v>
      </c>
      <c r="S1122" s="24">
        <f>MasterData4[[#This Row],[Kidhome]]+MasterData4[[#This Row],[Teenhome]]</f>
        <v>1</v>
      </c>
      <c r="T1122" s="53">
        <v>6</v>
      </c>
      <c r="U1122" s="53">
        <v>12</v>
      </c>
      <c r="V1122" s="10">
        <f>SUM(MasterData4[[#This Row],[MntWines]:[MntSweetProducts]])</f>
        <v>1163</v>
      </c>
      <c r="W1122">
        <v>2</v>
      </c>
    </row>
    <row r="1123" spans="1:23" x14ac:dyDescent="0.3">
      <c r="A1123">
        <v>5474</v>
      </c>
      <c r="B1123">
        <v>1970</v>
      </c>
      <c r="C1123" t="s">
        <v>28</v>
      </c>
      <c r="D1123" t="s">
        <v>31</v>
      </c>
      <c r="E1123" s="1">
        <v>43020</v>
      </c>
      <c r="F1123">
        <v>1</v>
      </c>
      <c r="G1123">
        <v>0</v>
      </c>
      <c r="H1123" s="3">
        <v>41608</v>
      </c>
      <c r="I1123">
        <v>79</v>
      </c>
      <c r="J1123">
        <v>0</v>
      </c>
      <c r="K1123" t="s">
        <v>34</v>
      </c>
      <c r="L1123">
        <v>4</v>
      </c>
      <c r="M1123">
        <f>2021-MasterData4[[#This Row],[Year_Birth]]</f>
        <v>51</v>
      </c>
      <c r="N1123" s="10">
        <v>45</v>
      </c>
      <c r="O1123" s="10">
        <v>99</v>
      </c>
      <c r="P1123" s="10">
        <v>4</v>
      </c>
      <c r="Q1123" s="10">
        <v>7</v>
      </c>
      <c r="R1123" s="10">
        <v>25</v>
      </c>
      <c r="S1123" s="24">
        <f>MasterData4[[#This Row],[Kidhome]]+MasterData4[[#This Row],[Teenhome]]</f>
        <v>1</v>
      </c>
      <c r="T1123" s="53">
        <v>1</v>
      </c>
      <c r="U1123" s="53">
        <v>4</v>
      </c>
      <c r="V1123" s="10">
        <f>SUM(MasterData4[[#This Row],[MntWines]:[MntSweetProducts]])</f>
        <v>180</v>
      </c>
      <c r="W1123">
        <v>2</v>
      </c>
    </row>
    <row r="1124" spans="1:23" x14ac:dyDescent="0.3">
      <c r="A1124">
        <v>5491</v>
      </c>
      <c r="B1124">
        <v>1951</v>
      </c>
      <c r="C1124" t="s">
        <v>41</v>
      </c>
      <c r="D1124" t="s">
        <v>35</v>
      </c>
      <c r="E1124" s="1">
        <v>47352</v>
      </c>
      <c r="F1124">
        <v>0</v>
      </c>
      <c r="G1124">
        <v>1</v>
      </c>
      <c r="H1124" s="3">
        <v>41375</v>
      </c>
      <c r="I1124">
        <v>70</v>
      </c>
      <c r="J1124">
        <v>0</v>
      </c>
      <c r="K1124" t="s">
        <v>36</v>
      </c>
      <c r="L1124">
        <v>6</v>
      </c>
      <c r="M1124">
        <f>2021-MasterData4[[#This Row],[Year_Birth]]</f>
        <v>70</v>
      </c>
      <c r="N1124" s="10">
        <v>172</v>
      </c>
      <c r="O1124" s="10">
        <v>112</v>
      </c>
      <c r="P1124" s="10">
        <v>8</v>
      </c>
      <c r="Q1124" s="10">
        <v>12</v>
      </c>
      <c r="R1124" s="10">
        <v>0</v>
      </c>
      <c r="S1124" s="24">
        <f>MasterData4[[#This Row],[Kidhome]]+MasterData4[[#This Row],[Teenhome]]</f>
        <v>1</v>
      </c>
      <c r="T1124" s="53">
        <v>1</v>
      </c>
      <c r="U1124" s="53">
        <v>5</v>
      </c>
      <c r="V1124" s="10">
        <f>SUM(MasterData4[[#This Row],[MntWines]:[MntSweetProducts]])</f>
        <v>304</v>
      </c>
      <c r="W1124">
        <v>4</v>
      </c>
    </row>
    <row r="1125" spans="1:23" x14ac:dyDescent="0.3">
      <c r="A1125">
        <v>5493</v>
      </c>
      <c r="B1125">
        <v>1976</v>
      </c>
      <c r="C1125" t="s">
        <v>28</v>
      </c>
      <c r="D1125" t="s">
        <v>33</v>
      </c>
      <c r="E1125" s="1">
        <v>39356</v>
      </c>
      <c r="F1125">
        <v>1</v>
      </c>
      <c r="G1125">
        <v>1</v>
      </c>
      <c r="H1125" s="3">
        <v>41717</v>
      </c>
      <c r="I1125">
        <v>21</v>
      </c>
      <c r="J1125">
        <v>0</v>
      </c>
      <c r="K1125" t="s">
        <v>30</v>
      </c>
      <c r="L1125">
        <v>1</v>
      </c>
      <c r="M1125">
        <f>2021-MasterData4[[#This Row],[Year_Birth]]</f>
        <v>45</v>
      </c>
      <c r="N1125" s="10">
        <v>15</v>
      </c>
      <c r="O1125" s="10">
        <v>2</v>
      </c>
      <c r="P1125" s="10">
        <v>0</v>
      </c>
      <c r="Q1125" s="10">
        <v>0</v>
      </c>
      <c r="R1125" s="10">
        <v>0</v>
      </c>
      <c r="S1125" s="24">
        <f>MasterData4[[#This Row],[Kidhome]]+MasterData4[[#This Row],[Teenhome]]</f>
        <v>2</v>
      </c>
      <c r="T1125" s="53">
        <v>0</v>
      </c>
      <c r="U1125" s="53">
        <v>2</v>
      </c>
      <c r="V1125" s="10">
        <f>SUM(MasterData4[[#This Row],[MntWines]:[MntSweetProducts]])</f>
        <v>17</v>
      </c>
      <c r="W1125">
        <v>2</v>
      </c>
    </row>
    <row r="1126" spans="1:23" x14ac:dyDescent="0.3">
      <c r="A1126">
        <v>5510</v>
      </c>
      <c r="B1126">
        <v>1977</v>
      </c>
      <c r="C1126" t="s">
        <v>41</v>
      </c>
      <c r="D1126" t="s">
        <v>33</v>
      </c>
      <c r="E1126" s="2">
        <v>43263</v>
      </c>
      <c r="F1126">
        <v>0</v>
      </c>
      <c r="G1126">
        <v>1</v>
      </c>
      <c r="H1126" s="3">
        <v>41234</v>
      </c>
      <c r="I1126">
        <v>2</v>
      </c>
      <c r="J1126">
        <v>0</v>
      </c>
      <c r="K1126" t="s">
        <v>30</v>
      </c>
      <c r="L1126">
        <v>5</v>
      </c>
      <c r="M1126">
        <f>2021-MasterData4[[#This Row],[Year_Birth]]</f>
        <v>44</v>
      </c>
      <c r="N1126" s="10">
        <v>262</v>
      </c>
      <c r="O1126" s="10">
        <v>61</v>
      </c>
      <c r="P1126" s="10">
        <v>0</v>
      </c>
      <c r="Q1126" s="10">
        <v>6</v>
      </c>
      <c r="R1126" s="10">
        <v>10</v>
      </c>
      <c r="S1126" s="24">
        <f>MasterData4[[#This Row],[Kidhome]]+MasterData4[[#This Row],[Teenhome]]</f>
        <v>1</v>
      </c>
      <c r="T1126" s="53">
        <v>2</v>
      </c>
      <c r="U1126" s="53">
        <v>6</v>
      </c>
      <c r="V1126" s="10">
        <f>SUM(MasterData4[[#This Row],[MntWines]:[MntSweetProducts]])</f>
        <v>339</v>
      </c>
      <c r="W1126">
        <v>4</v>
      </c>
    </row>
    <row r="1127" spans="1:23" x14ac:dyDescent="0.3">
      <c r="A1127">
        <v>5512</v>
      </c>
      <c r="B1127">
        <v>1977</v>
      </c>
      <c r="C1127" t="s">
        <v>41</v>
      </c>
      <c r="D1127" t="s">
        <v>33</v>
      </c>
      <c r="E1127" s="1">
        <v>55842</v>
      </c>
      <c r="F1127">
        <v>0</v>
      </c>
      <c r="G1127">
        <v>1</v>
      </c>
      <c r="H1127" s="3">
        <v>41782</v>
      </c>
      <c r="I1127">
        <v>19</v>
      </c>
      <c r="J1127">
        <v>0</v>
      </c>
      <c r="K1127" t="s">
        <v>30</v>
      </c>
      <c r="L1127">
        <v>7</v>
      </c>
      <c r="M1127">
        <f>2021-MasterData4[[#This Row],[Year_Birth]]</f>
        <v>44</v>
      </c>
      <c r="N1127" s="10">
        <v>451</v>
      </c>
      <c r="O1127" s="10">
        <v>39</v>
      </c>
      <c r="P1127" s="10">
        <v>0</v>
      </c>
      <c r="Q1127" s="10">
        <v>0</v>
      </c>
      <c r="R1127" s="10">
        <v>4</v>
      </c>
      <c r="S1127" s="24">
        <f>MasterData4[[#This Row],[Kidhome]]+MasterData4[[#This Row],[Teenhome]]</f>
        <v>1</v>
      </c>
      <c r="T1127" s="53">
        <v>1</v>
      </c>
      <c r="U1127" s="53">
        <v>8</v>
      </c>
      <c r="V1127" s="10">
        <f>SUM(MasterData4[[#This Row],[MntWines]:[MntSweetProducts]])</f>
        <v>494</v>
      </c>
      <c r="W1127">
        <v>4</v>
      </c>
    </row>
    <row r="1128" spans="1:23" x14ac:dyDescent="0.3">
      <c r="A1128">
        <v>5513</v>
      </c>
      <c r="B1128">
        <v>1966</v>
      </c>
      <c r="C1128" t="s">
        <v>28</v>
      </c>
      <c r="D1128" t="s">
        <v>35</v>
      </c>
      <c r="E1128" s="1">
        <v>37758</v>
      </c>
      <c r="F1128">
        <v>1</v>
      </c>
      <c r="G1128">
        <v>1</v>
      </c>
      <c r="H1128" s="3">
        <v>41186</v>
      </c>
      <c r="I1128">
        <v>49</v>
      </c>
      <c r="J1128">
        <v>0</v>
      </c>
      <c r="K1128" t="s">
        <v>30</v>
      </c>
      <c r="L1128">
        <v>1</v>
      </c>
      <c r="M1128">
        <f>2021-MasterData4[[#This Row],[Year_Birth]]</f>
        <v>55</v>
      </c>
      <c r="N1128" s="10">
        <v>27</v>
      </c>
      <c r="O1128" s="10">
        <v>10</v>
      </c>
      <c r="P1128" s="10">
        <v>0</v>
      </c>
      <c r="Q1128" s="10">
        <v>2</v>
      </c>
      <c r="R1128" s="10">
        <v>0</v>
      </c>
      <c r="S1128" s="24">
        <f>MasterData4[[#This Row],[Kidhome]]+MasterData4[[#This Row],[Teenhome]]</f>
        <v>2</v>
      </c>
      <c r="T1128" s="53">
        <v>0</v>
      </c>
      <c r="U1128" s="53">
        <v>3</v>
      </c>
      <c r="V1128" s="10">
        <f>SUM(MasterData4[[#This Row],[MntWines]:[MntSweetProducts]])</f>
        <v>39</v>
      </c>
      <c r="W1128">
        <v>2</v>
      </c>
    </row>
    <row r="1129" spans="1:23" x14ac:dyDescent="0.3">
      <c r="A1129">
        <v>5517</v>
      </c>
      <c r="B1129">
        <v>1969</v>
      </c>
      <c r="C1129" t="s">
        <v>28</v>
      </c>
      <c r="D1129" t="s">
        <v>33</v>
      </c>
      <c r="E1129" s="1">
        <v>25293</v>
      </c>
      <c r="F1129">
        <v>1</v>
      </c>
      <c r="G1129">
        <v>0</v>
      </c>
      <c r="H1129" s="3">
        <v>41532</v>
      </c>
      <c r="I1129">
        <v>51</v>
      </c>
      <c r="J1129">
        <v>0</v>
      </c>
      <c r="K1129" t="s">
        <v>36</v>
      </c>
      <c r="L1129">
        <v>1</v>
      </c>
      <c r="M1129">
        <f>2021-MasterData4[[#This Row],[Year_Birth]]</f>
        <v>52</v>
      </c>
      <c r="N1129" s="10">
        <v>15</v>
      </c>
      <c r="O1129" s="10">
        <v>11</v>
      </c>
      <c r="P1129" s="10">
        <v>0</v>
      </c>
      <c r="Q1129" s="10">
        <v>0</v>
      </c>
      <c r="R1129" s="10">
        <v>2</v>
      </c>
      <c r="S1129" s="24">
        <f>MasterData4[[#This Row],[Kidhome]]+MasterData4[[#This Row],[Teenhome]]</f>
        <v>1</v>
      </c>
      <c r="T1129" s="53">
        <v>1</v>
      </c>
      <c r="U1129" s="53">
        <v>2</v>
      </c>
      <c r="V1129" s="10">
        <f>SUM(MasterData4[[#This Row],[MntWines]:[MntSweetProducts]])</f>
        <v>28</v>
      </c>
      <c r="W1129">
        <v>2</v>
      </c>
    </row>
    <row r="1130" spans="1:23" x14ac:dyDescent="0.3">
      <c r="A1130">
        <v>5519</v>
      </c>
      <c r="B1130">
        <v>1956</v>
      </c>
      <c r="C1130" t="s">
        <v>28</v>
      </c>
      <c r="D1130" t="s">
        <v>35</v>
      </c>
      <c r="E1130" s="1">
        <v>64090</v>
      </c>
      <c r="F1130">
        <v>0</v>
      </c>
      <c r="G1130">
        <v>1</v>
      </c>
      <c r="H1130" s="3">
        <v>41493</v>
      </c>
      <c r="I1130">
        <v>8</v>
      </c>
      <c r="J1130">
        <v>0</v>
      </c>
      <c r="K1130" t="s">
        <v>43</v>
      </c>
      <c r="L1130">
        <v>6</v>
      </c>
      <c r="M1130">
        <f>2021-MasterData4[[#This Row],[Year_Birth]]</f>
        <v>65</v>
      </c>
      <c r="N1130" s="10">
        <v>316</v>
      </c>
      <c r="O1130" s="10">
        <v>161</v>
      </c>
      <c r="P1130" s="10">
        <v>76</v>
      </c>
      <c r="Q1130" s="10">
        <v>58</v>
      </c>
      <c r="R1130" s="10">
        <v>51</v>
      </c>
      <c r="S1130" s="24">
        <f>MasterData4[[#This Row],[Kidhome]]+MasterData4[[#This Row],[Teenhome]]</f>
        <v>1</v>
      </c>
      <c r="T1130" s="53">
        <v>9</v>
      </c>
      <c r="U1130" s="53">
        <v>4</v>
      </c>
      <c r="V1130" s="10">
        <f>SUM(MasterData4[[#This Row],[MntWines]:[MntSweetProducts]])</f>
        <v>662</v>
      </c>
      <c r="W1130">
        <v>2</v>
      </c>
    </row>
    <row r="1131" spans="1:23" x14ac:dyDescent="0.3">
      <c r="A1131">
        <v>5524</v>
      </c>
      <c r="B1131">
        <v>1957</v>
      </c>
      <c r="C1131" t="s">
        <v>28</v>
      </c>
      <c r="D1131" t="s">
        <v>31</v>
      </c>
      <c r="E1131" s="1">
        <v>58138</v>
      </c>
      <c r="F1131">
        <v>0</v>
      </c>
      <c r="G1131">
        <v>0</v>
      </c>
      <c r="H1131" s="3">
        <v>41156</v>
      </c>
      <c r="I1131">
        <v>58</v>
      </c>
      <c r="J1131">
        <v>0</v>
      </c>
      <c r="K1131" t="s">
        <v>34</v>
      </c>
      <c r="L1131">
        <v>8</v>
      </c>
      <c r="M1131">
        <f>2021-MasterData4[[#This Row],[Year_Birth]]</f>
        <v>64</v>
      </c>
      <c r="N1131" s="10">
        <v>635</v>
      </c>
      <c r="O1131" s="10">
        <v>546</v>
      </c>
      <c r="P1131" s="10">
        <v>172</v>
      </c>
      <c r="Q1131" s="10">
        <v>88</v>
      </c>
      <c r="R1131" s="10">
        <v>88</v>
      </c>
      <c r="S1131" s="24">
        <f>MasterData4[[#This Row],[Kidhome]]+MasterData4[[#This Row],[Teenhome]]</f>
        <v>0</v>
      </c>
      <c r="T1131" s="53">
        <v>10</v>
      </c>
      <c r="U1131" s="53">
        <v>4</v>
      </c>
      <c r="V1131" s="10">
        <f>SUM(MasterData4[[#This Row],[MntWines]:[MntSweetProducts]])</f>
        <v>1529</v>
      </c>
      <c r="W1131">
        <v>2</v>
      </c>
    </row>
    <row r="1132" spans="1:23" x14ac:dyDescent="0.3">
      <c r="A1132">
        <v>5527</v>
      </c>
      <c r="B1132">
        <v>1987</v>
      </c>
      <c r="C1132" t="s">
        <v>28</v>
      </c>
      <c r="D1132" t="s">
        <v>35</v>
      </c>
      <c r="E1132" s="1">
        <v>22434</v>
      </c>
      <c r="F1132">
        <v>1</v>
      </c>
      <c r="G1132">
        <v>0</v>
      </c>
      <c r="H1132" s="3">
        <v>41318</v>
      </c>
      <c r="I1132">
        <v>25</v>
      </c>
      <c r="J1132">
        <v>0</v>
      </c>
      <c r="K1132" t="s">
        <v>30</v>
      </c>
      <c r="L1132">
        <v>2</v>
      </c>
      <c r="M1132">
        <f>2021-MasterData4[[#This Row],[Year_Birth]]</f>
        <v>34</v>
      </c>
      <c r="N1132" s="10">
        <v>4</v>
      </c>
      <c r="O1132" s="10">
        <v>11</v>
      </c>
      <c r="P1132" s="10">
        <v>3</v>
      </c>
      <c r="Q1132" s="10">
        <v>12</v>
      </c>
      <c r="R1132" s="10">
        <v>13</v>
      </c>
      <c r="S1132" s="24">
        <f>MasterData4[[#This Row],[Kidhome]]+MasterData4[[#This Row],[Teenhome]]</f>
        <v>1</v>
      </c>
      <c r="T1132" s="53">
        <v>0</v>
      </c>
      <c r="U1132" s="53">
        <v>3</v>
      </c>
      <c r="V1132" s="10">
        <f>SUM(MasterData4[[#This Row],[MntWines]:[MntSweetProducts]])</f>
        <v>43</v>
      </c>
      <c r="W1132">
        <v>2</v>
      </c>
    </row>
    <row r="1133" spans="1:23" x14ac:dyDescent="0.3">
      <c r="A1133">
        <v>5529</v>
      </c>
      <c r="B1133">
        <v>1946</v>
      </c>
      <c r="C1133" t="s">
        <v>37</v>
      </c>
      <c r="D1133" t="s">
        <v>35</v>
      </c>
      <c r="E1133" s="1">
        <v>64014</v>
      </c>
      <c r="F1133">
        <v>2</v>
      </c>
      <c r="G1133">
        <v>1</v>
      </c>
      <c r="H1133" s="3">
        <v>41800</v>
      </c>
      <c r="I1133">
        <v>56</v>
      </c>
      <c r="J1133">
        <v>0</v>
      </c>
      <c r="K1133" t="s">
        <v>32</v>
      </c>
      <c r="L1133">
        <v>8</v>
      </c>
      <c r="M1133">
        <f>2021-MasterData4[[#This Row],[Year_Birth]]</f>
        <v>75</v>
      </c>
      <c r="N1133" s="10">
        <v>406</v>
      </c>
      <c r="O1133" s="10">
        <v>30</v>
      </c>
      <c r="P1133" s="10">
        <v>0</v>
      </c>
      <c r="Q1133" s="10">
        <v>0</v>
      </c>
      <c r="R1133" s="10">
        <v>0</v>
      </c>
      <c r="S1133" s="24">
        <f>MasterData4[[#This Row],[Kidhome]]+MasterData4[[#This Row],[Teenhome]]</f>
        <v>3</v>
      </c>
      <c r="T1133" s="53">
        <v>2</v>
      </c>
      <c r="U1133" s="53">
        <v>5</v>
      </c>
      <c r="V1133" s="10">
        <f>SUM(MasterData4[[#This Row],[MntWines]:[MntSweetProducts]])</f>
        <v>436</v>
      </c>
      <c r="W1133">
        <v>5</v>
      </c>
    </row>
    <row r="1134" spans="1:23" x14ac:dyDescent="0.3">
      <c r="A1134">
        <v>5534</v>
      </c>
      <c r="B1134">
        <v>1975</v>
      </c>
      <c r="C1134" t="s">
        <v>41</v>
      </c>
      <c r="D1134" t="s">
        <v>33</v>
      </c>
      <c r="E1134" s="1">
        <v>47808</v>
      </c>
      <c r="F1134">
        <v>0</v>
      </c>
      <c r="G1134">
        <v>1</v>
      </c>
      <c r="H1134" s="3">
        <v>41567</v>
      </c>
      <c r="I1134">
        <v>30</v>
      </c>
      <c r="J1134">
        <v>0</v>
      </c>
      <c r="K1134" t="s">
        <v>30</v>
      </c>
      <c r="L1134">
        <v>3</v>
      </c>
      <c r="M1134">
        <f>2021-MasterData4[[#This Row],[Year_Birth]]</f>
        <v>46</v>
      </c>
      <c r="N1134" s="10">
        <v>123</v>
      </c>
      <c r="O1134" s="10">
        <v>26</v>
      </c>
      <c r="P1134" s="10">
        <v>2</v>
      </c>
      <c r="Q1134" s="10">
        <v>1</v>
      </c>
      <c r="R1134" s="10">
        <v>0</v>
      </c>
      <c r="S1134" s="24">
        <f>MasterData4[[#This Row],[Kidhome]]+MasterData4[[#This Row],[Teenhome]]</f>
        <v>1</v>
      </c>
      <c r="T1134" s="53">
        <v>2</v>
      </c>
      <c r="U1134" s="53">
        <v>3</v>
      </c>
      <c r="V1134" s="10">
        <f>SUM(MasterData4[[#This Row],[MntWines]:[MntSweetProducts]])</f>
        <v>152</v>
      </c>
      <c r="W1134">
        <v>4</v>
      </c>
    </row>
    <row r="1135" spans="1:23" x14ac:dyDescent="0.3">
      <c r="A1135">
        <v>5536</v>
      </c>
      <c r="B1135">
        <v>1959</v>
      </c>
      <c r="C1135" t="s">
        <v>28</v>
      </c>
      <c r="D1135" t="s">
        <v>35</v>
      </c>
      <c r="E1135" s="1">
        <v>87771</v>
      </c>
      <c r="F1135">
        <v>0</v>
      </c>
      <c r="G1135">
        <v>1</v>
      </c>
      <c r="H1135" s="3">
        <v>41416</v>
      </c>
      <c r="I1135">
        <v>61</v>
      </c>
      <c r="J1135">
        <v>0</v>
      </c>
      <c r="K1135" t="s">
        <v>32</v>
      </c>
      <c r="L1135">
        <v>5</v>
      </c>
      <c r="M1135">
        <f>2021-MasterData4[[#This Row],[Year_Birth]]</f>
        <v>62</v>
      </c>
      <c r="N1135" s="10">
        <v>1492</v>
      </c>
      <c r="O1135" s="10">
        <v>287</v>
      </c>
      <c r="P1135" s="10">
        <v>50</v>
      </c>
      <c r="Q1135" s="10">
        <v>38</v>
      </c>
      <c r="R1135" s="10">
        <v>57</v>
      </c>
      <c r="S1135" s="24">
        <f>MasterData4[[#This Row],[Kidhome]]+MasterData4[[#This Row],[Teenhome]]</f>
        <v>1</v>
      </c>
      <c r="T1135" s="53">
        <v>10</v>
      </c>
      <c r="U1135" s="53">
        <v>4</v>
      </c>
      <c r="V1135" s="10">
        <f>SUM(MasterData4[[#This Row],[MntWines]:[MntSweetProducts]])</f>
        <v>1924</v>
      </c>
      <c r="W1135">
        <v>2</v>
      </c>
    </row>
    <row r="1136" spans="1:23" x14ac:dyDescent="0.3">
      <c r="A1136">
        <v>5538</v>
      </c>
      <c r="B1136">
        <v>1975</v>
      </c>
      <c r="C1136" t="s">
        <v>28</v>
      </c>
      <c r="D1136" t="s">
        <v>29</v>
      </c>
      <c r="E1136" s="1">
        <v>83829</v>
      </c>
      <c r="F1136">
        <v>0</v>
      </c>
      <c r="G1136">
        <v>0</v>
      </c>
      <c r="H1136" s="3">
        <v>41555</v>
      </c>
      <c r="I1136">
        <v>78</v>
      </c>
      <c r="J1136">
        <v>0</v>
      </c>
      <c r="K1136" t="s">
        <v>30</v>
      </c>
      <c r="L1136">
        <v>4</v>
      </c>
      <c r="M1136">
        <f>2021-MasterData4[[#This Row],[Year_Birth]]</f>
        <v>46</v>
      </c>
      <c r="N1136" s="10">
        <v>897</v>
      </c>
      <c r="O1136" s="10">
        <v>430</v>
      </c>
      <c r="P1136" s="10">
        <v>186</v>
      </c>
      <c r="Q1136" s="10">
        <v>161</v>
      </c>
      <c r="R1136" s="10">
        <v>161</v>
      </c>
      <c r="S1136" s="24">
        <f>MasterData4[[#This Row],[Kidhome]]+MasterData4[[#This Row],[Teenhome]]</f>
        <v>0</v>
      </c>
      <c r="T1136" s="53">
        <v>7</v>
      </c>
      <c r="U1136" s="53">
        <v>6</v>
      </c>
      <c r="V1136" s="10">
        <f>SUM(MasterData4[[#This Row],[MntWines]:[MntSweetProducts]])</f>
        <v>1835</v>
      </c>
      <c r="W1136">
        <v>2</v>
      </c>
    </row>
    <row r="1137" spans="1:23" x14ac:dyDescent="0.3">
      <c r="A1137">
        <v>5543</v>
      </c>
      <c r="B1137">
        <v>1966</v>
      </c>
      <c r="C1137" t="s">
        <v>28</v>
      </c>
      <c r="D1137" t="s">
        <v>35</v>
      </c>
      <c r="E1137" s="1">
        <v>57811</v>
      </c>
      <c r="F1137">
        <v>0</v>
      </c>
      <c r="G1137">
        <v>1</v>
      </c>
      <c r="H1137" s="3">
        <v>41449</v>
      </c>
      <c r="I1137">
        <v>49</v>
      </c>
      <c r="J1137">
        <v>0</v>
      </c>
      <c r="K1137" t="s">
        <v>30</v>
      </c>
      <c r="L1137">
        <v>7</v>
      </c>
      <c r="M1137">
        <f>2021-MasterData4[[#This Row],[Year_Birth]]</f>
        <v>55</v>
      </c>
      <c r="N1137" s="10">
        <v>545</v>
      </c>
      <c r="O1137" s="10">
        <v>114</v>
      </c>
      <c r="P1137" s="10">
        <v>37</v>
      </c>
      <c r="Q1137" s="10">
        <v>7</v>
      </c>
      <c r="R1137" s="10">
        <v>21</v>
      </c>
      <c r="S1137" s="24">
        <f>MasterData4[[#This Row],[Kidhome]]+MasterData4[[#This Row],[Teenhome]]</f>
        <v>1</v>
      </c>
      <c r="T1137" s="53">
        <v>2</v>
      </c>
      <c r="U1137" s="53">
        <v>11</v>
      </c>
      <c r="V1137" s="10">
        <f>SUM(MasterData4[[#This Row],[MntWines]:[MntSweetProducts]])</f>
        <v>724</v>
      </c>
      <c r="W1137">
        <v>2</v>
      </c>
    </row>
    <row r="1138" spans="1:23" x14ac:dyDescent="0.3">
      <c r="A1138">
        <v>5544</v>
      </c>
      <c r="B1138">
        <v>1970</v>
      </c>
      <c r="C1138" t="s">
        <v>28</v>
      </c>
      <c r="D1138" t="s">
        <v>31</v>
      </c>
      <c r="E1138" s="1">
        <v>67384</v>
      </c>
      <c r="F1138">
        <v>0</v>
      </c>
      <c r="G1138">
        <v>1</v>
      </c>
      <c r="H1138" s="3">
        <v>41223</v>
      </c>
      <c r="I1138">
        <v>32</v>
      </c>
      <c r="J1138">
        <v>0</v>
      </c>
      <c r="K1138" t="s">
        <v>30</v>
      </c>
      <c r="L1138">
        <v>7</v>
      </c>
      <c r="M1138">
        <f>2021-MasterData4[[#This Row],[Year_Birth]]</f>
        <v>51</v>
      </c>
      <c r="N1138" s="10">
        <v>957</v>
      </c>
      <c r="O1138" s="10">
        <v>175</v>
      </c>
      <c r="P1138" s="10">
        <v>158</v>
      </c>
      <c r="Q1138" s="10">
        <v>40</v>
      </c>
      <c r="R1138" s="10">
        <v>53</v>
      </c>
      <c r="S1138" s="24">
        <f>MasterData4[[#This Row],[Kidhome]]+MasterData4[[#This Row],[Teenhome]]</f>
        <v>1</v>
      </c>
      <c r="T1138" s="53">
        <v>8</v>
      </c>
      <c r="U1138" s="53">
        <v>5</v>
      </c>
      <c r="V1138" s="10">
        <f>SUM(MasterData4[[#This Row],[MntWines]:[MntSweetProducts]])</f>
        <v>1383</v>
      </c>
      <c r="W1138">
        <v>2</v>
      </c>
    </row>
    <row r="1139" spans="1:23" x14ac:dyDescent="0.3">
      <c r="A1139">
        <v>5545</v>
      </c>
      <c r="B1139">
        <v>1972</v>
      </c>
      <c r="C1139" t="s">
        <v>37</v>
      </c>
      <c r="D1139" t="s">
        <v>33</v>
      </c>
      <c r="E1139" s="1">
        <v>78075</v>
      </c>
      <c r="F1139">
        <v>0</v>
      </c>
      <c r="G1139">
        <v>0</v>
      </c>
      <c r="H1139" s="3">
        <v>41734</v>
      </c>
      <c r="I1139">
        <v>72</v>
      </c>
      <c r="J1139">
        <v>0</v>
      </c>
      <c r="K1139" t="s">
        <v>30</v>
      </c>
      <c r="L1139">
        <v>3</v>
      </c>
      <c r="M1139">
        <f>2021-MasterData4[[#This Row],[Year_Birth]]</f>
        <v>49</v>
      </c>
      <c r="N1139" s="10">
        <v>572</v>
      </c>
      <c r="O1139" s="10">
        <v>259</v>
      </c>
      <c r="P1139" s="10">
        <v>34</v>
      </c>
      <c r="Q1139" s="10">
        <v>8</v>
      </c>
      <c r="R1139" s="10">
        <v>35</v>
      </c>
      <c r="S1139" s="24">
        <f>MasterData4[[#This Row],[Kidhome]]+MasterData4[[#This Row],[Teenhome]]</f>
        <v>0</v>
      </c>
      <c r="T1139" s="53">
        <v>5</v>
      </c>
      <c r="U1139" s="53">
        <v>5</v>
      </c>
      <c r="V1139" s="10">
        <f>SUM(MasterData4[[#This Row],[MntWines]:[MntSweetProducts]])</f>
        <v>908</v>
      </c>
      <c r="W1139">
        <v>5</v>
      </c>
    </row>
    <row r="1140" spans="1:23" x14ac:dyDescent="0.3">
      <c r="A1140">
        <v>5547</v>
      </c>
      <c r="B1140">
        <v>1982</v>
      </c>
      <c r="C1140" t="s">
        <v>37</v>
      </c>
      <c r="D1140" t="s">
        <v>33</v>
      </c>
      <c r="E1140" s="1">
        <v>84169</v>
      </c>
      <c r="F1140">
        <v>0</v>
      </c>
      <c r="G1140">
        <v>0</v>
      </c>
      <c r="H1140" s="3">
        <v>41493</v>
      </c>
      <c r="I1140">
        <v>9</v>
      </c>
      <c r="J1140">
        <v>0</v>
      </c>
      <c r="K1140" t="s">
        <v>30</v>
      </c>
      <c r="L1140">
        <v>7</v>
      </c>
      <c r="M1140">
        <f>2021-MasterData4[[#This Row],[Year_Birth]]</f>
        <v>39</v>
      </c>
      <c r="N1140" s="10">
        <v>1478</v>
      </c>
      <c r="O1140" s="10">
        <v>403</v>
      </c>
      <c r="P1140" s="10">
        <v>0</v>
      </c>
      <c r="Q1140" s="10">
        <v>19</v>
      </c>
      <c r="R1140" s="10">
        <v>19</v>
      </c>
      <c r="S1140" s="24">
        <f>MasterData4[[#This Row],[Kidhome]]+MasterData4[[#This Row],[Teenhome]]</f>
        <v>0</v>
      </c>
      <c r="T1140" s="53">
        <v>6</v>
      </c>
      <c r="U1140" s="53">
        <v>6</v>
      </c>
      <c r="V1140" s="10">
        <f>SUM(MasterData4[[#This Row],[MntWines]:[MntSweetProducts]])</f>
        <v>1919</v>
      </c>
      <c r="W1140">
        <v>5</v>
      </c>
    </row>
    <row r="1141" spans="1:23" x14ac:dyDescent="0.3">
      <c r="A1141">
        <v>5552</v>
      </c>
      <c r="B1141">
        <v>1963</v>
      </c>
      <c r="C1141" t="s">
        <v>41</v>
      </c>
      <c r="D1141" t="s">
        <v>29</v>
      </c>
      <c r="E1141" s="1">
        <v>48721</v>
      </c>
      <c r="F1141">
        <v>1</v>
      </c>
      <c r="G1141">
        <v>1</v>
      </c>
      <c r="H1141" s="3">
        <v>41407</v>
      </c>
      <c r="I1141">
        <v>50</v>
      </c>
      <c r="J1141">
        <v>0</v>
      </c>
      <c r="K1141" t="s">
        <v>43</v>
      </c>
      <c r="L1141">
        <v>4</v>
      </c>
      <c r="M1141">
        <f>2021-MasterData4[[#This Row],[Year_Birth]]</f>
        <v>58</v>
      </c>
      <c r="N1141" s="10">
        <v>81</v>
      </c>
      <c r="O1141" s="10">
        <v>113</v>
      </c>
      <c r="P1141" s="10">
        <v>47</v>
      </c>
      <c r="Q1141" s="10">
        <v>18</v>
      </c>
      <c r="R1141" s="10">
        <v>13</v>
      </c>
      <c r="S1141" s="24">
        <f>MasterData4[[#This Row],[Kidhome]]+MasterData4[[#This Row],[Teenhome]]</f>
        <v>2</v>
      </c>
      <c r="T1141" s="53">
        <v>2</v>
      </c>
      <c r="U1141" s="53">
        <v>5</v>
      </c>
      <c r="V1141" s="10">
        <f>SUM(MasterData4[[#This Row],[MntWines]:[MntSweetProducts]])</f>
        <v>272</v>
      </c>
      <c r="W1141">
        <v>4</v>
      </c>
    </row>
    <row r="1142" spans="1:23" x14ac:dyDescent="0.3">
      <c r="A1142">
        <v>5555</v>
      </c>
      <c r="B1142">
        <v>1975</v>
      </c>
      <c r="C1142" t="s">
        <v>28</v>
      </c>
      <c r="D1142" t="s">
        <v>29</v>
      </c>
      <c r="E1142" s="1">
        <v>153924</v>
      </c>
      <c r="F1142">
        <v>0</v>
      </c>
      <c r="G1142">
        <v>0</v>
      </c>
      <c r="H1142" s="3">
        <v>41677</v>
      </c>
      <c r="I1142">
        <v>81</v>
      </c>
      <c r="J1142">
        <v>0</v>
      </c>
      <c r="K1142" t="s">
        <v>30</v>
      </c>
      <c r="L1142">
        <v>0</v>
      </c>
      <c r="M1142">
        <f>2021-MasterData4[[#This Row],[Year_Birth]]</f>
        <v>46</v>
      </c>
      <c r="N1142" s="10">
        <v>1</v>
      </c>
      <c r="O1142" s="10">
        <v>1</v>
      </c>
      <c r="P1142" s="10">
        <v>1</v>
      </c>
      <c r="Q1142" s="10">
        <v>1</v>
      </c>
      <c r="R1142" s="10">
        <v>1</v>
      </c>
      <c r="S1142" s="24">
        <f>MasterData4[[#This Row],[Kidhome]]+MasterData4[[#This Row],[Teenhome]]</f>
        <v>0</v>
      </c>
      <c r="T1142" s="53">
        <v>0</v>
      </c>
      <c r="U1142" s="53">
        <v>0</v>
      </c>
      <c r="V1142" s="10">
        <f>SUM(MasterData4[[#This Row],[MntWines]:[MntSweetProducts]])</f>
        <v>5</v>
      </c>
      <c r="W1142">
        <v>2</v>
      </c>
    </row>
    <row r="1143" spans="1:23" x14ac:dyDescent="0.3">
      <c r="A1143">
        <v>5558</v>
      </c>
      <c r="B1143">
        <v>1954</v>
      </c>
      <c r="C1143" t="s">
        <v>37</v>
      </c>
      <c r="D1143" t="s">
        <v>31</v>
      </c>
      <c r="E1143" s="1">
        <v>90933</v>
      </c>
      <c r="F1143">
        <v>0</v>
      </c>
      <c r="G1143">
        <v>0</v>
      </c>
      <c r="H1143" s="3">
        <v>41729</v>
      </c>
      <c r="I1143">
        <v>90</v>
      </c>
      <c r="J1143">
        <v>0</v>
      </c>
      <c r="K1143" t="s">
        <v>30</v>
      </c>
      <c r="L1143">
        <v>4</v>
      </c>
      <c r="M1143">
        <f>2021-MasterData4[[#This Row],[Year_Birth]]</f>
        <v>67</v>
      </c>
      <c r="N1143" s="10">
        <v>1020</v>
      </c>
      <c r="O1143" s="10">
        <v>430</v>
      </c>
      <c r="P1143" s="10">
        <v>62</v>
      </c>
      <c r="Q1143" s="10">
        <v>31</v>
      </c>
      <c r="R1143" s="10">
        <v>63</v>
      </c>
      <c r="S1143" s="24">
        <f>MasterData4[[#This Row],[Kidhome]]+MasterData4[[#This Row],[Teenhome]]</f>
        <v>0</v>
      </c>
      <c r="T1143" s="53">
        <v>6</v>
      </c>
      <c r="U1143" s="53">
        <v>4</v>
      </c>
      <c r="V1143" s="10">
        <f>SUM(MasterData4[[#This Row],[MntWines]:[MntSweetProducts]])</f>
        <v>1606</v>
      </c>
      <c r="W1143">
        <v>5</v>
      </c>
    </row>
    <row r="1144" spans="1:23" x14ac:dyDescent="0.3">
      <c r="A1144">
        <v>5562</v>
      </c>
      <c r="B1144">
        <v>1974</v>
      </c>
      <c r="C1144" t="s">
        <v>28</v>
      </c>
      <c r="D1144" t="s">
        <v>33</v>
      </c>
      <c r="E1144" s="1">
        <v>60093</v>
      </c>
      <c r="F1144">
        <v>0</v>
      </c>
      <c r="G1144">
        <v>1</v>
      </c>
      <c r="H1144" s="3">
        <v>41451</v>
      </c>
      <c r="I1144">
        <v>92</v>
      </c>
      <c r="J1144">
        <v>0</v>
      </c>
      <c r="K1144" t="s">
        <v>30</v>
      </c>
      <c r="L1144">
        <v>7</v>
      </c>
      <c r="M1144">
        <f>2021-MasterData4[[#This Row],[Year_Birth]]</f>
        <v>47</v>
      </c>
      <c r="N1144" s="10">
        <v>502</v>
      </c>
      <c r="O1144" s="10">
        <v>109</v>
      </c>
      <c r="P1144" s="10">
        <v>16</v>
      </c>
      <c r="Q1144" s="10">
        <v>12</v>
      </c>
      <c r="R1144" s="10">
        <v>6</v>
      </c>
      <c r="S1144" s="24">
        <f>MasterData4[[#This Row],[Kidhome]]+MasterData4[[#This Row],[Teenhome]]</f>
        <v>1</v>
      </c>
      <c r="T1144" s="53">
        <v>2</v>
      </c>
      <c r="U1144" s="53">
        <v>10</v>
      </c>
      <c r="V1144" s="10">
        <f>SUM(MasterData4[[#This Row],[MntWines]:[MntSweetProducts]])</f>
        <v>645</v>
      </c>
      <c r="W1144">
        <v>2</v>
      </c>
    </row>
    <row r="1145" spans="1:23" x14ac:dyDescent="0.3">
      <c r="A1145">
        <v>5564</v>
      </c>
      <c r="B1145">
        <v>1969</v>
      </c>
      <c r="C1145" t="s">
        <v>28</v>
      </c>
      <c r="D1145" t="s">
        <v>35</v>
      </c>
      <c r="E1145" s="1">
        <v>62882</v>
      </c>
      <c r="F1145">
        <v>0</v>
      </c>
      <c r="G1145">
        <v>1</v>
      </c>
      <c r="H1145" s="3">
        <v>41130</v>
      </c>
      <c r="I1145">
        <v>26</v>
      </c>
      <c r="J1145">
        <v>0</v>
      </c>
      <c r="K1145" t="s">
        <v>36</v>
      </c>
      <c r="L1145">
        <v>7</v>
      </c>
      <c r="M1145">
        <f>2021-MasterData4[[#This Row],[Year_Birth]]</f>
        <v>52</v>
      </c>
      <c r="N1145" s="10">
        <v>509</v>
      </c>
      <c r="O1145" s="10">
        <v>497</v>
      </c>
      <c r="P1145" s="10">
        <v>78</v>
      </c>
      <c r="Q1145" s="10">
        <v>133</v>
      </c>
      <c r="R1145" s="10">
        <v>24</v>
      </c>
      <c r="S1145" s="24">
        <f>MasterData4[[#This Row],[Kidhome]]+MasterData4[[#This Row],[Teenhome]]</f>
        <v>1</v>
      </c>
      <c r="T1145" s="53">
        <v>5</v>
      </c>
      <c r="U1145" s="53">
        <v>6</v>
      </c>
      <c r="V1145" s="10">
        <f>SUM(MasterData4[[#This Row],[MntWines]:[MntSweetProducts]])</f>
        <v>1241</v>
      </c>
      <c r="W1145">
        <v>2</v>
      </c>
    </row>
    <row r="1146" spans="1:23" x14ac:dyDescent="0.3">
      <c r="A1146">
        <v>5577</v>
      </c>
      <c r="B1146">
        <v>1983</v>
      </c>
      <c r="C1146" t="s">
        <v>28</v>
      </c>
      <c r="D1146" t="s">
        <v>35</v>
      </c>
      <c r="E1146" s="1">
        <v>43776</v>
      </c>
      <c r="F1146">
        <v>1</v>
      </c>
      <c r="G1146">
        <v>0</v>
      </c>
      <c r="H1146" s="3">
        <v>41762</v>
      </c>
      <c r="I1146">
        <v>77</v>
      </c>
      <c r="J1146">
        <v>0</v>
      </c>
      <c r="K1146" t="s">
        <v>30</v>
      </c>
      <c r="L1146">
        <v>1</v>
      </c>
      <c r="M1146">
        <f>2021-MasterData4[[#This Row],[Year_Birth]]</f>
        <v>38</v>
      </c>
      <c r="N1146" s="10">
        <v>8</v>
      </c>
      <c r="O1146" s="10">
        <v>9</v>
      </c>
      <c r="P1146" s="10">
        <v>2</v>
      </c>
      <c r="Q1146" s="10">
        <v>0</v>
      </c>
      <c r="R1146" s="10">
        <v>1</v>
      </c>
      <c r="S1146" s="24">
        <f>MasterData4[[#This Row],[Kidhome]]+MasterData4[[#This Row],[Teenhome]]</f>
        <v>1</v>
      </c>
      <c r="T1146" s="53">
        <v>0</v>
      </c>
      <c r="U1146" s="53">
        <v>2</v>
      </c>
      <c r="V1146" s="10">
        <f>SUM(MasterData4[[#This Row],[MntWines]:[MntSweetProducts]])</f>
        <v>20</v>
      </c>
      <c r="W1146">
        <v>2</v>
      </c>
    </row>
    <row r="1147" spans="1:23" x14ac:dyDescent="0.3">
      <c r="A1147">
        <v>5585</v>
      </c>
      <c r="B1147">
        <v>1972</v>
      </c>
      <c r="C1147" t="s">
        <v>28</v>
      </c>
      <c r="D1147" t="s">
        <v>31</v>
      </c>
      <c r="E1147" s="2">
        <v>21359</v>
      </c>
      <c r="F1147">
        <v>1</v>
      </c>
      <c r="G1147">
        <v>0</v>
      </c>
      <c r="H1147" s="3">
        <v>41384</v>
      </c>
      <c r="I1147">
        <v>1</v>
      </c>
      <c r="J1147">
        <v>0</v>
      </c>
      <c r="K1147" t="s">
        <v>32</v>
      </c>
      <c r="L1147">
        <v>2</v>
      </c>
      <c r="M1147">
        <f>2021-MasterData4[[#This Row],[Year_Birth]]</f>
        <v>49</v>
      </c>
      <c r="N1147" s="10">
        <v>12</v>
      </c>
      <c r="O1147" s="10">
        <v>17</v>
      </c>
      <c r="P1147" s="10">
        <v>6</v>
      </c>
      <c r="Q1147" s="10">
        <v>2</v>
      </c>
      <c r="R1147" s="10">
        <v>1</v>
      </c>
      <c r="S1147" s="24">
        <f>MasterData4[[#This Row],[Kidhome]]+MasterData4[[#This Row],[Teenhome]]</f>
        <v>1</v>
      </c>
      <c r="T1147" s="53">
        <v>0</v>
      </c>
      <c r="U1147" s="53">
        <v>3</v>
      </c>
      <c r="V1147" s="10">
        <f>SUM(MasterData4[[#This Row],[MntWines]:[MntSweetProducts]])</f>
        <v>38</v>
      </c>
      <c r="W1147">
        <v>2</v>
      </c>
    </row>
    <row r="1148" spans="1:23" x14ac:dyDescent="0.3">
      <c r="A1148">
        <v>5589</v>
      </c>
      <c r="B1148">
        <v>1964</v>
      </c>
      <c r="C1148" t="s">
        <v>28</v>
      </c>
      <c r="D1148" t="s">
        <v>29</v>
      </c>
      <c r="E1148" s="1">
        <v>51983</v>
      </c>
      <c r="F1148">
        <v>0</v>
      </c>
      <c r="G1148">
        <v>1</v>
      </c>
      <c r="H1148" s="3">
        <v>41152</v>
      </c>
      <c r="I1148">
        <v>95</v>
      </c>
      <c r="J1148">
        <v>0</v>
      </c>
      <c r="K1148" t="s">
        <v>40</v>
      </c>
      <c r="L1148">
        <v>9</v>
      </c>
      <c r="M1148">
        <f>2021-MasterData4[[#This Row],[Year_Birth]]</f>
        <v>57</v>
      </c>
      <c r="N1148" s="10">
        <v>631</v>
      </c>
      <c r="O1148" s="10">
        <v>115</v>
      </c>
      <c r="P1148" s="10">
        <v>10</v>
      </c>
      <c r="Q1148" s="10">
        <v>0</v>
      </c>
      <c r="R1148" s="10">
        <v>7</v>
      </c>
      <c r="S1148" s="24">
        <f>MasterData4[[#This Row],[Kidhome]]+MasterData4[[#This Row],[Teenhome]]</f>
        <v>1</v>
      </c>
      <c r="T1148" s="53">
        <v>2</v>
      </c>
      <c r="U1148" s="53">
        <v>10</v>
      </c>
      <c r="V1148" s="10">
        <f>SUM(MasterData4[[#This Row],[MntWines]:[MntSweetProducts]])</f>
        <v>763</v>
      </c>
      <c r="W1148">
        <v>2</v>
      </c>
    </row>
    <row r="1149" spans="1:23" x14ac:dyDescent="0.3">
      <c r="A1149">
        <v>5596</v>
      </c>
      <c r="B1149">
        <v>1956</v>
      </c>
      <c r="C1149" t="s">
        <v>38</v>
      </c>
      <c r="D1149" t="s">
        <v>35</v>
      </c>
      <c r="E1149" s="1">
        <v>58821</v>
      </c>
      <c r="F1149">
        <v>0</v>
      </c>
      <c r="G1149">
        <v>1</v>
      </c>
      <c r="H1149" s="3">
        <v>41559</v>
      </c>
      <c r="I1149">
        <v>44</v>
      </c>
      <c r="J1149">
        <v>0</v>
      </c>
      <c r="K1149" t="s">
        <v>43</v>
      </c>
      <c r="L1149">
        <v>9</v>
      </c>
      <c r="M1149">
        <f>2021-MasterData4[[#This Row],[Year_Birth]]</f>
        <v>65</v>
      </c>
      <c r="N1149" s="10">
        <v>513</v>
      </c>
      <c r="O1149" s="10">
        <v>154</v>
      </c>
      <c r="P1149" s="10">
        <v>19</v>
      </c>
      <c r="Q1149" s="10">
        <v>14</v>
      </c>
      <c r="R1149" s="10">
        <v>0</v>
      </c>
      <c r="S1149" s="24">
        <f>MasterData4[[#This Row],[Kidhome]]+MasterData4[[#This Row],[Teenhome]]</f>
        <v>1</v>
      </c>
      <c r="T1149" s="53">
        <v>2</v>
      </c>
      <c r="U1149" s="53">
        <v>9</v>
      </c>
      <c r="V1149" s="10">
        <f>SUM(MasterData4[[#This Row],[MntWines]:[MntSweetProducts]])</f>
        <v>700</v>
      </c>
      <c r="W1149">
        <v>3</v>
      </c>
    </row>
    <row r="1150" spans="1:23" x14ac:dyDescent="0.3">
      <c r="A1150">
        <v>5602</v>
      </c>
      <c r="B1150">
        <v>1989</v>
      </c>
      <c r="C1150" t="s">
        <v>37</v>
      </c>
      <c r="D1150" t="s">
        <v>35</v>
      </c>
      <c r="E1150" s="1">
        <v>66973</v>
      </c>
      <c r="F1150">
        <v>0</v>
      </c>
      <c r="G1150">
        <v>0</v>
      </c>
      <c r="H1150" s="3">
        <v>41411</v>
      </c>
      <c r="I1150">
        <v>98</v>
      </c>
      <c r="J1150">
        <v>0</v>
      </c>
      <c r="K1150" t="s">
        <v>40</v>
      </c>
      <c r="L1150">
        <v>8</v>
      </c>
      <c r="M1150">
        <f>2021-MasterData4[[#This Row],[Year_Birth]]</f>
        <v>32</v>
      </c>
      <c r="N1150" s="10">
        <v>466</v>
      </c>
      <c r="O1150" s="10">
        <v>432</v>
      </c>
      <c r="P1150" s="10">
        <v>147</v>
      </c>
      <c r="Q1150" s="10">
        <v>22</v>
      </c>
      <c r="R1150" s="10">
        <v>113</v>
      </c>
      <c r="S1150" s="24">
        <f>MasterData4[[#This Row],[Kidhome]]+MasterData4[[#This Row],[Teenhome]]</f>
        <v>0</v>
      </c>
      <c r="T1150" s="53">
        <v>7</v>
      </c>
      <c r="U1150" s="53">
        <v>12</v>
      </c>
      <c r="V1150" s="10">
        <f>SUM(MasterData4[[#This Row],[MntWines]:[MntSweetProducts]])</f>
        <v>1180</v>
      </c>
      <c r="W1150">
        <v>5</v>
      </c>
    </row>
    <row r="1151" spans="1:23" x14ac:dyDescent="0.3">
      <c r="A1151">
        <v>5610</v>
      </c>
      <c r="B1151">
        <v>1965</v>
      </c>
      <c r="C1151" t="s">
        <v>28</v>
      </c>
      <c r="D1151" t="s">
        <v>35</v>
      </c>
      <c r="E1151" s="1">
        <v>33456</v>
      </c>
      <c r="F1151">
        <v>1</v>
      </c>
      <c r="G1151">
        <v>1</v>
      </c>
      <c r="H1151" s="3">
        <v>41750</v>
      </c>
      <c r="I1151">
        <v>58</v>
      </c>
      <c r="J1151">
        <v>0</v>
      </c>
      <c r="K1151" t="s">
        <v>40</v>
      </c>
      <c r="L1151">
        <v>1</v>
      </c>
      <c r="M1151">
        <f>2021-MasterData4[[#This Row],[Year_Birth]]</f>
        <v>56</v>
      </c>
      <c r="N1151" s="10">
        <v>7</v>
      </c>
      <c r="O1151" s="10">
        <v>10</v>
      </c>
      <c r="P1151" s="10">
        <v>8</v>
      </c>
      <c r="Q1151" s="10">
        <v>3</v>
      </c>
      <c r="R1151" s="10">
        <v>1</v>
      </c>
      <c r="S1151" s="24">
        <f>MasterData4[[#This Row],[Kidhome]]+MasterData4[[#This Row],[Teenhome]]</f>
        <v>2</v>
      </c>
      <c r="T1151" s="53">
        <v>0</v>
      </c>
      <c r="U1151" s="53">
        <v>3</v>
      </c>
      <c r="V1151" s="10">
        <f>SUM(MasterData4[[#This Row],[MntWines]:[MntSweetProducts]])</f>
        <v>29</v>
      </c>
      <c r="W1151">
        <v>2</v>
      </c>
    </row>
    <row r="1152" spans="1:23" x14ac:dyDescent="0.3">
      <c r="A1152">
        <v>5621</v>
      </c>
      <c r="B1152">
        <v>1969</v>
      </c>
      <c r="C1152" t="s">
        <v>28</v>
      </c>
      <c r="D1152" t="s">
        <v>33</v>
      </c>
      <c r="E1152" s="1">
        <v>48752</v>
      </c>
      <c r="F1152">
        <v>1</v>
      </c>
      <c r="G1152">
        <v>1</v>
      </c>
      <c r="H1152" s="3">
        <v>41255</v>
      </c>
      <c r="I1152">
        <v>8</v>
      </c>
      <c r="J1152">
        <v>0</v>
      </c>
      <c r="K1152" t="s">
        <v>30</v>
      </c>
      <c r="L1152">
        <v>6</v>
      </c>
      <c r="M1152">
        <f>2021-MasterData4[[#This Row],[Year_Birth]]</f>
        <v>52</v>
      </c>
      <c r="N1152" s="10">
        <v>73</v>
      </c>
      <c r="O1152" s="10">
        <v>100</v>
      </c>
      <c r="P1152" s="10">
        <v>71</v>
      </c>
      <c r="Q1152" s="10">
        <v>57</v>
      </c>
      <c r="R1152" s="10">
        <v>15</v>
      </c>
      <c r="S1152" s="24">
        <f>MasterData4[[#This Row],[Kidhome]]+MasterData4[[#This Row],[Teenhome]]</f>
        <v>2</v>
      </c>
      <c r="T1152" s="53">
        <v>1</v>
      </c>
      <c r="U1152" s="53">
        <v>5</v>
      </c>
      <c r="V1152" s="10">
        <f>SUM(MasterData4[[#This Row],[MntWines]:[MntSweetProducts]])</f>
        <v>316</v>
      </c>
      <c r="W1152">
        <v>2</v>
      </c>
    </row>
    <row r="1153" spans="1:23" x14ac:dyDescent="0.3">
      <c r="A1153">
        <v>5623</v>
      </c>
      <c r="B1153">
        <v>1980</v>
      </c>
      <c r="C1153" t="s">
        <v>41</v>
      </c>
      <c r="D1153" t="s">
        <v>33</v>
      </c>
      <c r="E1153" s="1">
        <v>31535</v>
      </c>
      <c r="F1153">
        <v>1</v>
      </c>
      <c r="G1153">
        <v>0</v>
      </c>
      <c r="H1153" s="3">
        <v>41543</v>
      </c>
      <c r="I1153">
        <v>95</v>
      </c>
      <c r="J1153">
        <v>0</v>
      </c>
      <c r="K1153" t="s">
        <v>30</v>
      </c>
      <c r="L1153">
        <v>1</v>
      </c>
      <c r="M1153">
        <f>2021-MasterData4[[#This Row],[Year_Birth]]</f>
        <v>41</v>
      </c>
      <c r="N1153" s="10">
        <v>15</v>
      </c>
      <c r="O1153" s="10">
        <v>13</v>
      </c>
      <c r="P1153" s="10">
        <v>0</v>
      </c>
      <c r="Q1153" s="10">
        <v>4</v>
      </c>
      <c r="R1153" s="10">
        <v>0</v>
      </c>
      <c r="S1153" s="24">
        <f>MasterData4[[#This Row],[Kidhome]]+MasterData4[[#This Row],[Teenhome]]</f>
        <v>1</v>
      </c>
      <c r="T1153" s="53">
        <v>1</v>
      </c>
      <c r="U1153" s="53">
        <v>2</v>
      </c>
      <c r="V1153" s="10">
        <f>SUM(MasterData4[[#This Row],[MntWines]:[MntSweetProducts]])</f>
        <v>32</v>
      </c>
      <c r="W1153">
        <v>4</v>
      </c>
    </row>
    <row r="1154" spans="1:23" x14ac:dyDescent="0.3">
      <c r="A1154">
        <v>5626</v>
      </c>
      <c r="B1154">
        <v>1964</v>
      </c>
      <c r="C1154" t="s">
        <v>37</v>
      </c>
      <c r="D1154" t="s">
        <v>31</v>
      </c>
      <c r="E1154" s="1">
        <v>61798</v>
      </c>
      <c r="F1154">
        <v>0</v>
      </c>
      <c r="G1154">
        <v>0</v>
      </c>
      <c r="H1154" s="3">
        <v>41601</v>
      </c>
      <c r="I1154">
        <v>13</v>
      </c>
      <c r="J1154">
        <v>0</v>
      </c>
      <c r="K1154" t="s">
        <v>30</v>
      </c>
      <c r="L1154">
        <v>4</v>
      </c>
      <c r="M1154">
        <f>2021-MasterData4[[#This Row],[Year_Birth]]</f>
        <v>57</v>
      </c>
      <c r="N1154" s="10">
        <v>338</v>
      </c>
      <c r="O1154" s="10">
        <v>89</v>
      </c>
      <c r="P1154" s="10">
        <v>11</v>
      </c>
      <c r="Q1154" s="10">
        <v>4</v>
      </c>
      <c r="R1154" s="10">
        <v>8</v>
      </c>
      <c r="S1154" s="24">
        <f>MasterData4[[#This Row],[Kidhome]]+MasterData4[[#This Row],[Teenhome]]</f>
        <v>0</v>
      </c>
      <c r="T1154" s="53">
        <v>2</v>
      </c>
      <c r="U1154" s="53">
        <v>9</v>
      </c>
      <c r="V1154" s="10">
        <f>SUM(MasterData4[[#This Row],[MntWines]:[MntSweetProducts]])</f>
        <v>450</v>
      </c>
      <c r="W1154">
        <v>5</v>
      </c>
    </row>
    <row r="1155" spans="1:23" x14ac:dyDescent="0.3">
      <c r="A1155">
        <v>5628</v>
      </c>
      <c r="B1155">
        <v>1982</v>
      </c>
      <c r="C1155" t="s">
        <v>28</v>
      </c>
      <c r="D1155" t="s">
        <v>35</v>
      </c>
      <c r="E1155" s="1">
        <v>61416</v>
      </c>
      <c r="F1155">
        <v>0</v>
      </c>
      <c r="G1155">
        <v>0</v>
      </c>
      <c r="H1155" s="3">
        <v>41313</v>
      </c>
      <c r="I1155">
        <v>25</v>
      </c>
      <c r="J1155">
        <v>0</v>
      </c>
      <c r="K1155" t="s">
        <v>34</v>
      </c>
      <c r="L1155">
        <v>10</v>
      </c>
      <c r="M1155">
        <f>2021-MasterData4[[#This Row],[Year_Birth]]</f>
        <v>39</v>
      </c>
      <c r="N1155" s="10">
        <v>848</v>
      </c>
      <c r="O1155" s="10">
        <v>323</v>
      </c>
      <c r="P1155" s="10">
        <v>201</v>
      </c>
      <c r="Q1155" s="10">
        <v>154</v>
      </c>
      <c r="R1155" s="10">
        <v>61</v>
      </c>
      <c r="S1155" s="24">
        <f>MasterData4[[#This Row],[Kidhome]]+MasterData4[[#This Row],[Teenhome]]</f>
        <v>0</v>
      </c>
      <c r="T1155" s="53">
        <v>3</v>
      </c>
      <c r="U1155" s="53">
        <v>10</v>
      </c>
      <c r="V1155" s="10">
        <f>SUM(MasterData4[[#This Row],[MntWines]:[MntSweetProducts]])</f>
        <v>1587</v>
      </c>
      <c r="W1155">
        <v>2</v>
      </c>
    </row>
    <row r="1156" spans="1:23" x14ac:dyDescent="0.3">
      <c r="A1156">
        <v>5631</v>
      </c>
      <c r="B1156">
        <v>1991</v>
      </c>
      <c r="C1156" t="s">
        <v>28</v>
      </c>
      <c r="D1156" t="s">
        <v>31</v>
      </c>
      <c r="E1156" s="1">
        <v>49767</v>
      </c>
      <c r="F1156">
        <v>0</v>
      </c>
      <c r="G1156">
        <v>0</v>
      </c>
      <c r="H1156" s="3">
        <v>41396</v>
      </c>
      <c r="I1156">
        <v>92</v>
      </c>
      <c r="J1156">
        <v>0</v>
      </c>
      <c r="K1156" t="s">
        <v>34</v>
      </c>
      <c r="L1156">
        <v>5</v>
      </c>
      <c r="M1156">
        <f>2021-MasterData4[[#This Row],[Year_Birth]]</f>
        <v>30</v>
      </c>
      <c r="N1156" s="10">
        <v>202</v>
      </c>
      <c r="O1156" s="10">
        <v>197</v>
      </c>
      <c r="P1156" s="10">
        <v>55</v>
      </c>
      <c r="Q1156" s="10">
        <v>47</v>
      </c>
      <c r="R1156" s="10">
        <v>42</v>
      </c>
      <c r="S1156" s="24">
        <f>MasterData4[[#This Row],[Kidhome]]+MasterData4[[#This Row],[Teenhome]]</f>
        <v>0</v>
      </c>
      <c r="T1156" s="53">
        <v>4</v>
      </c>
      <c r="U1156" s="53">
        <v>8</v>
      </c>
      <c r="V1156" s="10">
        <f>SUM(MasterData4[[#This Row],[MntWines]:[MntSweetProducts]])</f>
        <v>543</v>
      </c>
      <c r="W1156">
        <v>2</v>
      </c>
    </row>
    <row r="1157" spans="1:23" x14ac:dyDescent="0.3">
      <c r="A1157">
        <v>5633</v>
      </c>
      <c r="B1157">
        <v>1980</v>
      </c>
      <c r="C1157" t="s">
        <v>28</v>
      </c>
      <c r="D1157" t="s">
        <v>33</v>
      </c>
      <c r="E1157" s="1">
        <v>50183</v>
      </c>
      <c r="F1157">
        <v>1</v>
      </c>
      <c r="G1157">
        <v>1</v>
      </c>
      <c r="H1157" s="3">
        <v>41815</v>
      </c>
      <c r="I1157">
        <v>47</v>
      </c>
      <c r="J1157">
        <v>0</v>
      </c>
      <c r="K1157" t="s">
        <v>43</v>
      </c>
      <c r="L1157">
        <v>3</v>
      </c>
      <c r="M1157">
        <f>2021-MasterData4[[#This Row],[Year_Birth]]</f>
        <v>41</v>
      </c>
      <c r="N1157" s="10">
        <v>97</v>
      </c>
      <c r="O1157" s="10">
        <v>84</v>
      </c>
      <c r="P1157" s="10">
        <v>13</v>
      </c>
      <c r="Q1157" s="10">
        <v>12</v>
      </c>
      <c r="R1157" s="10">
        <v>10</v>
      </c>
      <c r="S1157" s="24">
        <f>MasterData4[[#This Row],[Kidhome]]+MasterData4[[#This Row],[Teenhome]]</f>
        <v>2</v>
      </c>
      <c r="T1157" s="53">
        <v>1</v>
      </c>
      <c r="U1157" s="53">
        <v>6</v>
      </c>
      <c r="V1157" s="10">
        <f>SUM(MasterData4[[#This Row],[MntWines]:[MntSweetProducts]])</f>
        <v>216</v>
      </c>
      <c r="W1157">
        <v>2</v>
      </c>
    </row>
    <row r="1158" spans="1:23" x14ac:dyDescent="0.3">
      <c r="A1158">
        <v>5636</v>
      </c>
      <c r="B1158">
        <v>1963</v>
      </c>
      <c r="C1158" t="s">
        <v>28</v>
      </c>
      <c r="D1158" t="s">
        <v>31</v>
      </c>
      <c r="E1158" s="1">
        <v>30983</v>
      </c>
      <c r="F1158">
        <v>0</v>
      </c>
      <c r="G1158">
        <v>0</v>
      </c>
      <c r="H1158" s="3">
        <v>41222</v>
      </c>
      <c r="I1158">
        <v>50</v>
      </c>
      <c r="J1158">
        <v>0</v>
      </c>
      <c r="K1158" t="s">
        <v>40</v>
      </c>
      <c r="L1158">
        <v>4</v>
      </c>
      <c r="M1158">
        <f>2021-MasterData4[[#This Row],[Year_Birth]]</f>
        <v>58</v>
      </c>
      <c r="N1158" s="10">
        <v>51</v>
      </c>
      <c r="O1158" s="10">
        <v>50</v>
      </c>
      <c r="P1158" s="10">
        <v>12</v>
      </c>
      <c r="Q1158" s="10">
        <v>4</v>
      </c>
      <c r="R1158" s="10">
        <v>1</v>
      </c>
      <c r="S1158" s="24">
        <f>MasterData4[[#This Row],[Kidhome]]+MasterData4[[#This Row],[Teenhome]]</f>
        <v>0</v>
      </c>
      <c r="T1158" s="53">
        <v>0</v>
      </c>
      <c r="U1158" s="53">
        <v>3</v>
      </c>
      <c r="V1158" s="10">
        <f>SUM(MasterData4[[#This Row],[MntWines]:[MntSweetProducts]])</f>
        <v>118</v>
      </c>
      <c r="W1158">
        <v>2</v>
      </c>
    </row>
    <row r="1159" spans="1:23" x14ac:dyDescent="0.3">
      <c r="A1159">
        <v>5642</v>
      </c>
      <c r="B1159">
        <v>1979</v>
      </c>
      <c r="C1159" t="s">
        <v>41</v>
      </c>
      <c r="D1159" t="s">
        <v>35</v>
      </c>
      <c r="E1159" s="2">
        <v>62499</v>
      </c>
      <c r="F1159">
        <v>1</v>
      </c>
      <c r="G1159">
        <v>0</v>
      </c>
      <c r="H1159" s="3">
        <v>41617</v>
      </c>
      <c r="I1159">
        <v>0</v>
      </c>
      <c r="J1159">
        <v>0</v>
      </c>
      <c r="K1159" t="s">
        <v>30</v>
      </c>
      <c r="L1159">
        <v>3</v>
      </c>
      <c r="M1159">
        <f>2021-MasterData4[[#This Row],[Year_Birth]]</f>
        <v>42</v>
      </c>
      <c r="N1159" s="10">
        <v>140</v>
      </c>
      <c r="O1159" s="10">
        <v>61</v>
      </c>
      <c r="P1159" s="10">
        <v>0</v>
      </c>
      <c r="Q1159" s="10">
        <v>4</v>
      </c>
      <c r="R1159" s="10">
        <v>13</v>
      </c>
      <c r="S1159" s="24">
        <f>MasterData4[[#This Row],[Kidhome]]+MasterData4[[#This Row],[Teenhome]]</f>
        <v>1</v>
      </c>
      <c r="T1159" s="53">
        <v>1</v>
      </c>
      <c r="U1159" s="53">
        <v>6</v>
      </c>
      <c r="V1159" s="10">
        <f>SUM(MasterData4[[#This Row],[MntWines]:[MntSweetProducts]])</f>
        <v>218</v>
      </c>
      <c r="W1159">
        <v>4</v>
      </c>
    </row>
    <row r="1160" spans="1:23" x14ac:dyDescent="0.3">
      <c r="A1160">
        <v>5644</v>
      </c>
      <c r="B1160">
        <v>1957</v>
      </c>
      <c r="C1160" t="s">
        <v>28</v>
      </c>
      <c r="D1160" t="s">
        <v>35</v>
      </c>
      <c r="E1160" s="1">
        <v>42213</v>
      </c>
      <c r="F1160">
        <v>0</v>
      </c>
      <c r="G1160">
        <v>1</v>
      </c>
      <c r="H1160" s="3">
        <v>41559</v>
      </c>
      <c r="I1160">
        <v>96</v>
      </c>
      <c r="J1160">
        <v>0</v>
      </c>
      <c r="K1160" t="s">
        <v>30</v>
      </c>
      <c r="L1160">
        <v>5</v>
      </c>
      <c r="M1160">
        <f>2021-MasterData4[[#This Row],[Year_Birth]]</f>
        <v>64</v>
      </c>
      <c r="N1160" s="10">
        <v>309</v>
      </c>
      <c r="O1160" s="10">
        <v>24</v>
      </c>
      <c r="P1160" s="10">
        <v>4</v>
      </c>
      <c r="Q1160" s="10">
        <v>3</v>
      </c>
      <c r="R1160" s="10">
        <v>3</v>
      </c>
      <c r="S1160" s="24">
        <f>MasterData4[[#This Row],[Kidhome]]+MasterData4[[#This Row],[Teenhome]]</f>
        <v>1</v>
      </c>
      <c r="T1160" s="53">
        <v>1</v>
      </c>
      <c r="U1160" s="53">
        <v>7</v>
      </c>
      <c r="V1160" s="10">
        <f>SUM(MasterData4[[#This Row],[MntWines]:[MntSweetProducts]])</f>
        <v>343</v>
      </c>
      <c r="W1160">
        <v>2</v>
      </c>
    </row>
    <row r="1161" spans="1:23" x14ac:dyDescent="0.3">
      <c r="A1161">
        <v>5654</v>
      </c>
      <c r="B1161">
        <v>1972</v>
      </c>
      <c r="C1161" t="s">
        <v>28</v>
      </c>
      <c r="D1161" t="s">
        <v>33</v>
      </c>
      <c r="E1161" s="1">
        <v>36026</v>
      </c>
      <c r="F1161">
        <v>2</v>
      </c>
      <c r="G1161">
        <v>1</v>
      </c>
      <c r="H1161" s="3">
        <v>41714</v>
      </c>
      <c r="I1161">
        <v>34</v>
      </c>
      <c r="J1161">
        <v>0</v>
      </c>
      <c r="K1161" t="s">
        <v>36</v>
      </c>
      <c r="L1161">
        <v>2</v>
      </c>
      <c r="M1161">
        <f>2021-MasterData4[[#This Row],[Year_Birth]]</f>
        <v>49</v>
      </c>
      <c r="N1161" s="10">
        <v>20</v>
      </c>
      <c r="O1161" s="10">
        <v>10</v>
      </c>
      <c r="P1161" s="10">
        <v>6</v>
      </c>
      <c r="Q1161" s="10">
        <v>4</v>
      </c>
      <c r="R1161" s="10">
        <v>4</v>
      </c>
      <c r="S1161" s="24">
        <f>MasterData4[[#This Row],[Kidhome]]+MasterData4[[#This Row],[Teenhome]]</f>
        <v>3</v>
      </c>
      <c r="T1161" s="53">
        <v>0</v>
      </c>
      <c r="U1161" s="53">
        <v>3</v>
      </c>
      <c r="V1161" s="10">
        <f>SUM(MasterData4[[#This Row],[MntWines]:[MntSweetProducts]])</f>
        <v>44</v>
      </c>
      <c r="W1161">
        <v>2</v>
      </c>
    </row>
    <row r="1162" spans="1:23" x14ac:dyDescent="0.3">
      <c r="A1162">
        <v>5667</v>
      </c>
      <c r="B1162">
        <v>1964</v>
      </c>
      <c r="C1162" t="s">
        <v>37</v>
      </c>
      <c r="D1162" t="s">
        <v>33</v>
      </c>
      <c r="E1162" s="1">
        <v>60896</v>
      </c>
      <c r="F1162">
        <v>0</v>
      </c>
      <c r="G1162">
        <v>1</v>
      </c>
      <c r="H1162" s="3">
        <v>41193</v>
      </c>
      <c r="I1162">
        <v>90</v>
      </c>
      <c r="J1162">
        <v>0</v>
      </c>
      <c r="K1162" t="s">
        <v>32</v>
      </c>
      <c r="L1162">
        <v>9</v>
      </c>
      <c r="M1162">
        <f>2021-MasterData4[[#This Row],[Year_Birth]]</f>
        <v>57</v>
      </c>
      <c r="N1162" s="10">
        <v>1013</v>
      </c>
      <c r="O1162" s="10">
        <v>399</v>
      </c>
      <c r="P1162" s="10">
        <v>60</v>
      </c>
      <c r="Q1162" s="10">
        <v>30</v>
      </c>
      <c r="R1162" s="10">
        <v>46</v>
      </c>
      <c r="S1162" s="24">
        <f>MasterData4[[#This Row],[Kidhome]]+MasterData4[[#This Row],[Teenhome]]</f>
        <v>1</v>
      </c>
      <c r="T1162" s="53">
        <v>10</v>
      </c>
      <c r="U1162" s="53">
        <v>4</v>
      </c>
      <c r="V1162" s="10">
        <f>SUM(MasterData4[[#This Row],[MntWines]:[MntSweetProducts]])</f>
        <v>1548</v>
      </c>
      <c r="W1162">
        <v>5</v>
      </c>
    </row>
    <row r="1163" spans="1:23" x14ac:dyDescent="0.3">
      <c r="A1163">
        <v>5675</v>
      </c>
      <c r="B1163">
        <v>1960</v>
      </c>
      <c r="C1163" t="s">
        <v>37</v>
      </c>
      <c r="D1163" t="s">
        <v>29</v>
      </c>
      <c r="E1163" s="1">
        <v>50611</v>
      </c>
      <c r="F1163">
        <v>0</v>
      </c>
      <c r="G1163">
        <v>1</v>
      </c>
      <c r="H1163" s="3">
        <v>41186</v>
      </c>
      <c r="I1163">
        <v>98</v>
      </c>
      <c r="J1163">
        <v>0</v>
      </c>
      <c r="K1163" t="s">
        <v>34</v>
      </c>
      <c r="L1163">
        <v>4</v>
      </c>
      <c r="M1163">
        <f>2021-MasterData4[[#This Row],[Year_Birth]]</f>
        <v>61</v>
      </c>
      <c r="N1163" s="10">
        <v>459</v>
      </c>
      <c r="O1163" s="10">
        <v>24</v>
      </c>
      <c r="P1163" s="10">
        <v>6</v>
      </c>
      <c r="Q1163" s="10">
        <v>0</v>
      </c>
      <c r="R1163" s="10">
        <v>0</v>
      </c>
      <c r="S1163" s="24">
        <f>MasterData4[[#This Row],[Kidhome]]+MasterData4[[#This Row],[Teenhome]]</f>
        <v>1</v>
      </c>
      <c r="T1163" s="53">
        <v>5</v>
      </c>
      <c r="U1163" s="53">
        <v>7</v>
      </c>
      <c r="V1163" s="10">
        <f>SUM(MasterData4[[#This Row],[MntWines]:[MntSweetProducts]])</f>
        <v>489</v>
      </c>
      <c r="W1163">
        <v>5</v>
      </c>
    </row>
    <row r="1164" spans="1:23" x14ac:dyDescent="0.3">
      <c r="A1164">
        <v>5680</v>
      </c>
      <c r="B1164">
        <v>1984</v>
      </c>
      <c r="C1164" t="s">
        <v>38</v>
      </c>
      <c r="D1164" t="s">
        <v>33</v>
      </c>
      <c r="E1164" s="1">
        <v>35684</v>
      </c>
      <c r="F1164">
        <v>1</v>
      </c>
      <c r="G1164">
        <v>0</v>
      </c>
      <c r="H1164" s="3">
        <v>41751</v>
      </c>
      <c r="I1164">
        <v>66</v>
      </c>
      <c r="J1164">
        <v>0</v>
      </c>
      <c r="K1164" t="s">
        <v>30</v>
      </c>
      <c r="L1164">
        <v>1</v>
      </c>
      <c r="M1164">
        <f>2021-MasterData4[[#This Row],[Year_Birth]]</f>
        <v>37</v>
      </c>
      <c r="N1164" s="10">
        <v>10</v>
      </c>
      <c r="O1164" s="10">
        <v>7</v>
      </c>
      <c r="P1164" s="10">
        <v>0</v>
      </c>
      <c r="Q1164" s="10">
        <v>4</v>
      </c>
      <c r="R1164" s="10">
        <v>6</v>
      </c>
      <c r="S1164" s="24">
        <f>MasterData4[[#This Row],[Kidhome]]+MasterData4[[#This Row],[Teenhome]]</f>
        <v>1</v>
      </c>
      <c r="T1164" s="53">
        <v>0</v>
      </c>
      <c r="U1164" s="53">
        <v>3</v>
      </c>
      <c r="V1164" s="10">
        <f>SUM(MasterData4[[#This Row],[MntWines]:[MntSweetProducts]])</f>
        <v>27</v>
      </c>
      <c r="W1164">
        <v>3</v>
      </c>
    </row>
    <row r="1165" spans="1:23" x14ac:dyDescent="0.3">
      <c r="A1165">
        <v>5682</v>
      </c>
      <c r="B1165">
        <v>1953</v>
      </c>
      <c r="C1165" t="s">
        <v>37</v>
      </c>
      <c r="D1165" t="s">
        <v>31</v>
      </c>
      <c r="E1165" s="1">
        <v>64108</v>
      </c>
      <c r="F1165">
        <v>0</v>
      </c>
      <c r="G1165">
        <v>1</v>
      </c>
      <c r="H1165" s="3">
        <v>41356</v>
      </c>
      <c r="I1165">
        <v>8</v>
      </c>
      <c r="J1165">
        <v>0</v>
      </c>
      <c r="K1165" t="s">
        <v>36</v>
      </c>
      <c r="L1165">
        <v>6</v>
      </c>
      <c r="M1165">
        <f>2021-MasterData4[[#This Row],[Year_Birth]]</f>
        <v>68</v>
      </c>
      <c r="N1165" s="10">
        <v>948</v>
      </c>
      <c r="O1165" s="10">
        <v>86</v>
      </c>
      <c r="P1165" s="10">
        <v>13</v>
      </c>
      <c r="Q1165" s="10">
        <v>10</v>
      </c>
      <c r="R1165" s="10">
        <v>21</v>
      </c>
      <c r="S1165" s="24">
        <f>MasterData4[[#This Row],[Kidhome]]+MasterData4[[#This Row],[Teenhome]]</f>
        <v>1</v>
      </c>
      <c r="T1165" s="53">
        <v>9</v>
      </c>
      <c r="U1165" s="53">
        <v>11</v>
      </c>
      <c r="V1165" s="10">
        <f>SUM(MasterData4[[#This Row],[MntWines]:[MntSweetProducts]])</f>
        <v>1078</v>
      </c>
      <c r="W1165">
        <v>5</v>
      </c>
    </row>
    <row r="1166" spans="1:23" x14ac:dyDescent="0.3">
      <c r="A1166">
        <v>5684</v>
      </c>
      <c r="B1166">
        <v>1971</v>
      </c>
      <c r="C1166" t="s">
        <v>41</v>
      </c>
      <c r="D1166" t="s">
        <v>29</v>
      </c>
      <c r="E1166" s="1">
        <v>44635</v>
      </c>
      <c r="F1166">
        <v>1</v>
      </c>
      <c r="G1166">
        <v>1</v>
      </c>
      <c r="H1166" s="3">
        <v>41558</v>
      </c>
      <c r="I1166">
        <v>25</v>
      </c>
      <c r="J1166">
        <v>0</v>
      </c>
      <c r="K1166" t="s">
        <v>30</v>
      </c>
      <c r="L1166">
        <v>2</v>
      </c>
      <c r="M1166">
        <f>2021-MasterData4[[#This Row],[Year_Birth]]</f>
        <v>50</v>
      </c>
      <c r="N1166" s="10">
        <v>56</v>
      </c>
      <c r="O1166" s="10">
        <v>9</v>
      </c>
      <c r="P1166" s="10">
        <v>0</v>
      </c>
      <c r="Q1166" s="10">
        <v>0</v>
      </c>
      <c r="R1166" s="10">
        <v>0</v>
      </c>
      <c r="S1166" s="24">
        <f>MasterData4[[#This Row],[Kidhome]]+MasterData4[[#This Row],[Teenhome]]</f>
        <v>2</v>
      </c>
      <c r="T1166" s="53">
        <v>0</v>
      </c>
      <c r="U1166" s="53">
        <v>3</v>
      </c>
      <c r="V1166" s="10">
        <f>SUM(MasterData4[[#This Row],[MntWines]:[MntSweetProducts]])</f>
        <v>65</v>
      </c>
      <c r="W1166">
        <v>4</v>
      </c>
    </row>
    <row r="1167" spans="1:23" x14ac:dyDescent="0.3">
      <c r="A1167">
        <v>5687</v>
      </c>
      <c r="B1167">
        <v>1980</v>
      </c>
      <c r="C1167" t="s">
        <v>28</v>
      </c>
      <c r="D1167" t="s">
        <v>29</v>
      </c>
      <c r="E1167" s="1">
        <v>81702</v>
      </c>
      <c r="F1167">
        <v>0</v>
      </c>
      <c r="G1167">
        <v>0</v>
      </c>
      <c r="H1167" s="3">
        <v>41175</v>
      </c>
      <c r="I1167">
        <v>98</v>
      </c>
      <c r="J1167">
        <v>0</v>
      </c>
      <c r="K1167" t="s">
        <v>32</v>
      </c>
      <c r="L1167">
        <v>7</v>
      </c>
      <c r="M1167">
        <f>2021-MasterData4[[#This Row],[Year_Birth]]</f>
        <v>41</v>
      </c>
      <c r="N1167" s="10">
        <v>563</v>
      </c>
      <c r="O1167" s="10">
        <v>774</v>
      </c>
      <c r="P1167" s="10">
        <v>28</v>
      </c>
      <c r="Q1167" s="10">
        <v>50</v>
      </c>
      <c r="R1167" s="10">
        <v>31</v>
      </c>
      <c r="S1167" s="24">
        <f>MasterData4[[#This Row],[Kidhome]]+MasterData4[[#This Row],[Teenhome]]</f>
        <v>0</v>
      </c>
      <c r="T1167" s="53">
        <v>7</v>
      </c>
      <c r="U1167" s="53">
        <v>12</v>
      </c>
      <c r="V1167" s="10">
        <f>SUM(MasterData4[[#This Row],[MntWines]:[MntSweetProducts]])</f>
        <v>1446</v>
      </c>
      <c r="W1167">
        <v>2</v>
      </c>
    </row>
    <row r="1168" spans="1:23" x14ac:dyDescent="0.3">
      <c r="A1168">
        <v>5692</v>
      </c>
      <c r="B1168">
        <v>1989</v>
      </c>
      <c r="C1168" t="s">
        <v>44</v>
      </c>
      <c r="D1168" t="s">
        <v>33</v>
      </c>
      <c r="E1168" s="1">
        <v>25443</v>
      </c>
      <c r="F1168">
        <v>1</v>
      </c>
      <c r="G1168">
        <v>0</v>
      </c>
      <c r="H1168" s="3">
        <v>41265</v>
      </c>
      <c r="I1168">
        <v>82</v>
      </c>
      <c r="J1168">
        <v>0</v>
      </c>
      <c r="K1168" t="s">
        <v>43</v>
      </c>
      <c r="L1168">
        <v>1</v>
      </c>
      <c r="M1168">
        <f>2021-MasterData4[[#This Row],[Year_Birth]]</f>
        <v>32</v>
      </c>
      <c r="N1168" s="10">
        <v>1</v>
      </c>
      <c r="O1168" s="10">
        <v>3</v>
      </c>
      <c r="P1168" s="10">
        <v>8</v>
      </c>
      <c r="Q1168" s="10">
        <v>4</v>
      </c>
      <c r="R1168" s="10">
        <v>9</v>
      </c>
      <c r="S1168" s="24">
        <f>MasterData4[[#This Row],[Kidhome]]+MasterData4[[#This Row],[Teenhome]]</f>
        <v>1</v>
      </c>
      <c r="T1168" s="53">
        <v>0</v>
      </c>
      <c r="U1168" s="53">
        <v>3</v>
      </c>
      <c r="V1168" s="10">
        <f>SUM(MasterData4[[#This Row],[MntWines]:[MntSweetProducts]])</f>
        <v>25</v>
      </c>
      <c r="W1168">
        <v>1</v>
      </c>
    </row>
    <row r="1169" spans="1:23" x14ac:dyDescent="0.3">
      <c r="A1169">
        <v>5710</v>
      </c>
      <c r="B1169">
        <v>1970</v>
      </c>
      <c r="C1169" t="s">
        <v>28</v>
      </c>
      <c r="D1169" t="s">
        <v>35</v>
      </c>
      <c r="E1169" s="1">
        <v>40548</v>
      </c>
      <c r="F1169">
        <v>0</v>
      </c>
      <c r="G1169">
        <v>1</v>
      </c>
      <c r="H1169" s="3">
        <v>41192</v>
      </c>
      <c r="I1169">
        <v>31</v>
      </c>
      <c r="J1169">
        <v>0</v>
      </c>
      <c r="K1169" t="s">
        <v>36</v>
      </c>
      <c r="L1169">
        <v>2</v>
      </c>
      <c r="M1169">
        <f>2021-MasterData4[[#This Row],[Year_Birth]]</f>
        <v>51</v>
      </c>
      <c r="N1169" s="10">
        <v>110</v>
      </c>
      <c r="O1169" s="10">
        <v>5</v>
      </c>
      <c r="P1169" s="10">
        <v>2</v>
      </c>
      <c r="Q1169" s="10">
        <v>0</v>
      </c>
      <c r="R1169" s="10">
        <v>0</v>
      </c>
      <c r="S1169" s="24">
        <f>MasterData4[[#This Row],[Kidhome]]+MasterData4[[#This Row],[Teenhome]]</f>
        <v>1</v>
      </c>
      <c r="T1169" s="53">
        <v>1</v>
      </c>
      <c r="U1169" s="53">
        <v>4</v>
      </c>
      <c r="V1169" s="10">
        <f>SUM(MasterData4[[#This Row],[MntWines]:[MntSweetProducts]])</f>
        <v>117</v>
      </c>
      <c r="W1169">
        <v>2</v>
      </c>
    </row>
    <row r="1170" spans="1:23" x14ac:dyDescent="0.3">
      <c r="A1170">
        <v>5718</v>
      </c>
      <c r="B1170">
        <v>1950</v>
      </c>
      <c r="C1170" t="s">
        <v>28</v>
      </c>
      <c r="D1170" t="s">
        <v>33</v>
      </c>
      <c r="E1170" s="1">
        <v>80763</v>
      </c>
      <c r="F1170">
        <v>0</v>
      </c>
      <c r="G1170">
        <v>0</v>
      </c>
      <c r="H1170" s="3">
        <v>41501</v>
      </c>
      <c r="I1170">
        <v>17</v>
      </c>
      <c r="J1170">
        <v>0</v>
      </c>
      <c r="K1170" t="s">
        <v>43</v>
      </c>
      <c r="L1170">
        <v>5</v>
      </c>
      <c r="M1170">
        <f>2021-MasterData4[[#This Row],[Year_Birth]]</f>
        <v>71</v>
      </c>
      <c r="N1170" s="10">
        <v>674</v>
      </c>
      <c r="O1170" s="10">
        <v>108</v>
      </c>
      <c r="P1170" s="10">
        <v>192</v>
      </c>
      <c r="Q1170" s="10">
        <v>168</v>
      </c>
      <c r="R1170" s="10">
        <v>42</v>
      </c>
      <c r="S1170" s="24">
        <f>MasterData4[[#This Row],[Kidhome]]+MasterData4[[#This Row],[Teenhome]]</f>
        <v>0</v>
      </c>
      <c r="T1170" s="53">
        <v>11</v>
      </c>
      <c r="U1170" s="53">
        <v>6</v>
      </c>
      <c r="V1170" s="10">
        <f>SUM(MasterData4[[#This Row],[MntWines]:[MntSweetProducts]])</f>
        <v>1184</v>
      </c>
      <c r="W1170">
        <v>2</v>
      </c>
    </row>
    <row r="1171" spans="1:23" x14ac:dyDescent="0.3">
      <c r="A1171">
        <v>5721</v>
      </c>
      <c r="B1171">
        <v>1956</v>
      </c>
      <c r="C1171" t="s">
        <v>37</v>
      </c>
      <c r="D1171" t="s">
        <v>33</v>
      </c>
      <c r="E1171" s="1">
        <v>84117</v>
      </c>
      <c r="F1171">
        <v>0</v>
      </c>
      <c r="G1171">
        <v>0</v>
      </c>
      <c r="H1171" s="3">
        <v>41770</v>
      </c>
      <c r="I1171">
        <v>60</v>
      </c>
      <c r="J1171">
        <v>0</v>
      </c>
      <c r="K1171" t="s">
        <v>32</v>
      </c>
      <c r="L1171">
        <v>7</v>
      </c>
      <c r="M1171">
        <f>2021-MasterData4[[#This Row],[Year_Birth]]</f>
        <v>65</v>
      </c>
      <c r="N1171" s="10">
        <v>611</v>
      </c>
      <c r="O1171" s="10">
        <v>749</v>
      </c>
      <c r="P1171" s="10">
        <v>59</v>
      </c>
      <c r="Q1171" s="10">
        <v>76</v>
      </c>
      <c r="R1171" s="10">
        <v>45</v>
      </c>
      <c r="S1171" s="24">
        <f>MasterData4[[#This Row],[Kidhome]]+MasterData4[[#This Row],[Teenhome]]</f>
        <v>0</v>
      </c>
      <c r="T1171" s="53">
        <v>10</v>
      </c>
      <c r="U1171" s="53">
        <v>6</v>
      </c>
      <c r="V1171" s="10">
        <f>SUM(MasterData4[[#This Row],[MntWines]:[MntSweetProducts]])</f>
        <v>1540</v>
      </c>
      <c r="W1171">
        <v>5</v>
      </c>
    </row>
    <row r="1172" spans="1:23" x14ac:dyDescent="0.3">
      <c r="A1172">
        <v>5723</v>
      </c>
      <c r="B1172">
        <v>1976</v>
      </c>
      <c r="C1172" t="s">
        <v>37</v>
      </c>
      <c r="D1172" t="s">
        <v>35</v>
      </c>
      <c r="E1172" s="1">
        <v>49187</v>
      </c>
      <c r="F1172">
        <v>0</v>
      </c>
      <c r="G1172">
        <v>1</v>
      </c>
      <c r="H1172" s="3">
        <v>41650</v>
      </c>
      <c r="I1172">
        <v>63</v>
      </c>
      <c r="J1172">
        <v>0</v>
      </c>
      <c r="K1172" t="s">
        <v>30</v>
      </c>
      <c r="L1172">
        <v>1</v>
      </c>
      <c r="M1172">
        <f>2021-MasterData4[[#This Row],[Year_Birth]]</f>
        <v>45</v>
      </c>
      <c r="N1172" s="10">
        <v>81</v>
      </c>
      <c r="O1172" s="10">
        <v>31</v>
      </c>
      <c r="P1172" s="10">
        <v>2</v>
      </c>
      <c r="Q1172" s="10">
        <v>1</v>
      </c>
      <c r="R1172" s="10">
        <v>1</v>
      </c>
      <c r="S1172" s="24">
        <f>MasterData4[[#This Row],[Kidhome]]+MasterData4[[#This Row],[Teenhome]]</f>
        <v>1</v>
      </c>
      <c r="T1172" s="53">
        <v>1</v>
      </c>
      <c r="U1172" s="53">
        <v>5</v>
      </c>
      <c r="V1172" s="10">
        <f>SUM(MasterData4[[#This Row],[MntWines]:[MntSweetProducts]])</f>
        <v>116</v>
      </c>
      <c r="W1172">
        <v>5</v>
      </c>
    </row>
    <row r="1173" spans="1:23" x14ac:dyDescent="0.3">
      <c r="A1173">
        <v>5726</v>
      </c>
      <c r="B1173">
        <v>1983</v>
      </c>
      <c r="C1173" t="s">
        <v>41</v>
      </c>
      <c r="D1173" t="s">
        <v>31</v>
      </c>
      <c r="E1173" s="1">
        <v>31788</v>
      </c>
      <c r="F1173">
        <v>1</v>
      </c>
      <c r="G1173">
        <v>0</v>
      </c>
      <c r="H1173" s="3">
        <v>41718</v>
      </c>
      <c r="I1173">
        <v>15</v>
      </c>
      <c r="J1173">
        <v>1</v>
      </c>
      <c r="K1173" t="s">
        <v>43</v>
      </c>
      <c r="L1173">
        <v>3</v>
      </c>
      <c r="M1173">
        <f>2021-MasterData4[[#This Row],[Year_Birth]]</f>
        <v>38</v>
      </c>
      <c r="N1173" s="10">
        <v>16</v>
      </c>
      <c r="O1173" s="10">
        <v>23</v>
      </c>
      <c r="P1173" s="10">
        <v>0</v>
      </c>
      <c r="Q1173" s="10">
        <v>7</v>
      </c>
      <c r="R1173" s="10">
        <v>8</v>
      </c>
      <c r="S1173" s="24">
        <f>MasterData4[[#This Row],[Kidhome]]+MasterData4[[#This Row],[Teenhome]]</f>
        <v>1</v>
      </c>
      <c r="T1173" s="53">
        <v>0</v>
      </c>
      <c r="U1173" s="53">
        <v>4</v>
      </c>
      <c r="V1173" s="10">
        <f>SUM(MasterData4[[#This Row],[MntWines]:[MntSweetProducts]])</f>
        <v>54</v>
      </c>
      <c r="W1173">
        <v>4</v>
      </c>
    </row>
    <row r="1174" spans="1:23" x14ac:dyDescent="0.3">
      <c r="A1174">
        <v>5731</v>
      </c>
      <c r="B1174">
        <v>1983</v>
      </c>
      <c r="C1174" t="s">
        <v>41</v>
      </c>
      <c r="D1174" t="s">
        <v>33</v>
      </c>
      <c r="E1174" s="1">
        <v>27100</v>
      </c>
      <c r="F1174">
        <v>1</v>
      </c>
      <c r="G1174">
        <v>0</v>
      </c>
      <c r="H1174" s="3">
        <v>41369</v>
      </c>
      <c r="I1174">
        <v>64</v>
      </c>
      <c r="J1174">
        <v>0</v>
      </c>
      <c r="K1174" t="s">
        <v>30</v>
      </c>
      <c r="L1174">
        <v>1</v>
      </c>
      <c r="M1174">
        <f>2021-MasterData4[[#This Row],[Year_Birth]]</f>
        <v>38</v>
      </c>
      <c r="N1174" s="10">
        <v>12</v>
      </c>
      <c r="O1174" s="10">
        <v>13</v>
      </c>
      <c r="P1174" s="10">
        <v>2</v>
      </c>
      <c r="Q1174" s="10">
        <v>0</v>
      </c>
      <c r="R1174" s="10">
        <v>0</v>
      </c>
      <c r="S1174" s="24">
        <f>MasterData4[[#This Row],[Kidhome]]+MasterData4[[#This Row],[Teenhome]]</f>
        <v>1</v>
      </c>
      <c r="T1174" s="53">
        <v>0</v>
      </c>
      <c r="U1174" s="53">
        <v>3</v>
      </c>
      <c r="V1174" s="10">
        <f>SUM(MasterData4[[#This Row],[MntWines]:[MntSweetProducts]])</f>
        <v>27</v>
      </c>
      <c r="W1174">
        <v>4</v>
      </c>
    </row>
    <row r="1175" spans="1:23" x14ac:dyDescent="0.3">
      <c r="A1175">
        <v>5734</v>
      </c>
      <c r="B1175">
        <v>1974</v>
      </c>
      <c r="C1175" t="s">
        <v>37</v>
      </c>
      <c r="D1175" t="s">
        <v>33</v>
      </c>
      <c r="E1175" s="1">
        <v>61917</v>
      </c>
      <c r="F1175">
        <v>1</v>
      </c>
      <c r="G1175">
        <v>1</v>
      </c>
      <c r="H1175" s="3">
        <v>41598</v>
      </c>
      <c r="I1175">
        <v>83</v>
      </c>
      <c r="J1175">
        <v>0</v>
      </c>
      <c r="K1175" t="s">
        <v>30</v>
      </c>
      <c r="L1175">
        <v>2</v>
      </c>
      <c r="M1175">
        <f>2021-MasterData4[[#This Row],[Year_Birth]]</f>
        <v>47</v>
      </c>
      <c r="N1175" s="10">
        <v>46</v>
      </c>
      <c r="O1175" s="10">
        <v>36</v>
      </c>
      <c r="P1175" s="10">
        <v>2</v>
      </c>
      <c r="Q1175" s="10">
        <v>4</v>
      </c>
      <c r="R1175" s="10">
        <v>2</v>
      </c>
      <c r="S1175" s="24">
        <f>MasterData4[[#This Row],[Kidhome]]+MasterData4[[#This Row],[Teenhome]]</f>
        <v>2</v>
      </c>
      <c r="T1175" s="53">
        <v>0</v>
      </c>
      <c r="U1175" s="53">
        <v>4</v>
      </c>
      <c r="V1175" s="10">
        <f>SUM(MasterData4[[#This Row],[MntWines]:[MntSweetProducts]])</f>
        <v>90</v>
      </c>
      <c r="W1175">
        <v>5</v>
      </c>
    </row>
    <row r="1176" spans="1:23" x14ac:dyDescent="0.3">
      <c r="A1176">
        <v>5735</v>
      </c>
      <c r="B1176">
        <v>1991</v>
      </c>
      <c r="C1176" t="s">
        <v>41</v>
      </c>
      <c r="D1176" t="s">
        <v>31</v>
      </c>
      <c r="E1176" s="1">
        <v>90638</v>
      </c>
      <c r="F1176">
        <v>0</v>
      </c>
      <c r="G1176">
        <v>0</v>
      </c>
      <c r="H1176" s="3">
        <v>41683</v>
      </c>
      <c r="I1176">
        <v>29</v>
      </c>
      <c r="J1176">
        <v>0</v>
      </c>
      <c r="K1176" t="s">
        <v>30</v>
      </c>
      <c r="L1176">
        <v>3</v>
      </c>
      <c r="M1176">
        <f>2021-MasterData4[[#This Row],[Year_Birth]]</f>
        <v>30</v>
      </c>
      <c r="N1176" s="10">
        <v>1156</v>
      </c>
      <c r="O1176" s="10">
        <v>915</v>
      </c>
      <c r="P1176" s="10">
        <v>94</v>
      </c>
      <c r="Q1176" s="10">
        <v>120</v>
      </c>
      <c r="R1176" s="10">
        <v>144</v>
      </c>
      <c r="S1176" s="24">
        <f>MasterData4[[#This Row],[Kidhome]]+MasterData4[[#This Row],[Teenhome]]</f>
        <v>0</v>
      </c>
      <c r="T1176" s="53">
        <v>4</v>
      </c>
      <c r="U1176" s="53">
        <v>10</v>
      </c>
      <c r="V1176" s="10">
        <f>SUM(MasterData4[[#This Row],[MntWines]:[MntSweetProducts]])</f>
        <v>2429</v>
      </c>
      <c r="W1176">
        <v>4</v>
      </c>
    </row>
    <row r="1177" spans="1:23" x14ac:dyDescent="0.3">
      <c r="A1177">
        <v>5740</v>
      </c>
      <c r="B1177">
        <v>1970</v>
      </c>
      <c r="C1177" t="s">
        <v>38</v>
      </c>
      <c r="D1177" t="s">
        <v>29</v>
      </c>
      <c r="E1177" s="2">
        <v>25959</v>
      </c>
      <c r="F1177">
        <v>1</v>
      </c>
      <c r="G1177">
        <v>1</v>
      </c>
      <c r="H1177" s="3">
        <v>41319</v>
      </c>
      <c r="I1177">
        <v>1</v>
      </c>
      <c r="J1177">
        <v>0</v>
      </c>
      <c r="K1177" t="s">
        <v>30</v>
      </c>
      <c r="L1177">
        <v>1</v>
      </c>
      <c r="M1177">
        <f>2021-MasterData4[[#This Row],[Year_Birth]]</f>
        <v>51</v>
      </c>
      <c r="N1177" s="10">
        <v>4</v>
      </c>
      <c r="O1177" s="10">
        <v>12</v>
      </c>
      <c r="P1177" s="10">
        <v>7</v>
      </c>
      <c r="Q1177" s="10">
        <v>2</v>
      </c>
      <c r="R1177" s="10">
        <v>5</v>
      </c>
      <c r="S1177" s="24">
        <f>MasterData4[[#This Row],[Kidhome]]+MasterData4[[#This Row],[Teenhome]]</f>
        <v>2</v>
      </c>
      <c r="T1177" s="53">
        <v>2</v>
      </c>
      <c r="U1177" s="53">
        <v>2</v>
      </c>
      <c r="V1177" s="10">
        <f>SUM(MasterData4[[#This Row],[MntWines]:[MntSweetProducts]])</f>
        <v>30</v>
      </c>
      <c r="W1177">
        <v>3</v>
      </c>
    </row>
    <row r="1178" spans="1:23" x14ac:dyDescent="0.3">
      <c r="A1178">
        <v>5748</v>
      </c>
      <c r="B1178">
        <v>1965</v>
      </c>
      <c r="C1178" t="s">
        <v>28</v>
      </c>
      <c r="D1178" t="s">
        <v>33</v>
      </c>
      <c r="E1178" s="1">
        <v>59754</v>
      </c>
      <c r="F1178">
        <v>0</v>
      </c>
      <c r="G1178">
        <v>1</v>
      </c>
      <c r="H1178" s="3">
        <v>41244</v>
      </c>
      <c r="I1178">
        <v>96</v>
      </c>
      <c r="J1178">
        <v>0</v>
      </c>
      <c r="K1178" t="s">
        <v>43</v>
      </c>
      <c r="L1178">
        <v>5</v>
      </c>
      <c r="M1178">
        <f>2021-MasterData4[[#This Row],[Year_Birth]]</f>
        <v>56</v>
      </c>
      <c r="N1178" s="10">
        <v>115</v>
      </c>
      <c r="O1178" s="10">
        <v>44</v>
      </c>
      <c r="P1178" s="10">
        <v>4</v>
      </c>
      <c r="Q1178" s="10">
        <v>27</v>
      </c>
      <c r="R1178" s="10">
        <v>146</v>
      </c>
      <c r="S1178" s="24">
        <f>MasterData4[[#This Row],[Kidhome]]+MasterData4[[#This Row],[Teenhome]]</f>
        <v>1</v>
      </c>
      <c r="T1178" s="53">
        <v>2</v>
      </c>
      <c r="U1178" s="53">
        <v>6</v>
      </c>
      <c r="V1178" s="10">
        <f>SUM(MasterData4[[#This Row],[MntWines]:[MntSweetProducts]])</f>
        <v>336</v>
      </c>
      <c r="W1178">
        <v>2</v>
      </c>
    </row>
    <row r="1179" spans="1:23" x14ac:dyDescent="0.3">
      <c r="A1179">
        <v>5751</v>
      </c>
      <c r="B1179">
        <v>1973</v>
      </c>
      <c r="C1179" t="s">
        <v>38</v>
      </c>
      <c r="D1179" t="s">
        <v>29</v>
      </c>
      <c r="E1179" s="1">
        <v>31163</v>
      </c>
      <c r="F1179">
        <v>1</v>
      </c>
      <c r="G1179">
        <v>0</v>
      </c>
      <c r="H1179" s="3">
        <v>41683</v>
      </c>
      <c r="I1179">
        <v>54</v>
      </c>
      <c r="J1179">
        <v>0</v>
      </c>
      <c r="K1179" t="s">
        <v>32</v>
      </c>
      <c r="L1179">
        <v>1</v>
      </c>
      <c r="M1179">
        <f>2021-MasterData4[[#This Row],[Year_Birth]]</f>
        <v>48</v>
      </c>
      <c r="N1179" s="10">
        <v>2</v>
      </c>
      <c r="O1179" s="10">
        <v>10</v>
      </c>
      <c r="P1179" s="10">
        <v>11</v>
      </c>
      <c r="Q1179" s="10">
        <v>3</v>
      </c>
      <c r="R1179" s="10">
        <v>2</v>
      </c>
      <c r="S1179" s="24">
        <f>MasterData4[[#This Row],[Kidhome]]+MasterData4[[#This Row],[Teenhome]]</f>
        <v>1</v>
      </c>
      <c r="T1179" s="53">
        <v>0</v>
      </c>
      <c r="U1179" s="53">
        <v>3</v>
      </c>
      <c r="V1179" s="10">
        <f>SUM(MasterData4[[#This Row],[MntWines]:[MntSweetProducts]])</f>
        <v>28</v>
      </c>
      <c r="W1179">
        <v>3</v>
      </c>
    </row>
    <row r="1180" spans="1:23" x14ac:dyDescent="0.3">
      <c r="A1180">
        <v>5756</v>
      </c>
      <c r="B1180">
        <v>1983</v>
      </c>
      <c r="C1180" t="s">
        <v>28</v>
      </c>
      <c r="D1180" t="s">
        <v>35</v>
      </c>
      <c r="E1180" s="1">
        <v>39453</v>
      </c>
      <c r="F1180">
        <v>1</v>
      </c>
      <c r="G1180">
        <v>0</v>
      </c>
      <c r="H1180" s="3">
        <v>41732</v>
      </c>
      <c r="I1180">
        <v>64</v>
      </c>
      <c r="J1180">
        <v>0</v>
      </c>
      <c r="K1180" t="s">
        <v>30</v>
      </c>
      <c r="L1180">
        <v>2</v>
      </c>
      <c r="M1180">
        <f>2021-MasterData4[[#This Row],[Year_Birth]]</f>
        <v>38</v>
      </c>
      <c r="N1180" s="10">
        <v>46</v>
      </c>
      <c r="O1180" s="10">
        <v>7</v>
      </c>
      <c r="P1180" s="10">
        <v>0</v>
      </c>
      <c r="Q1180" s="10">
        <v>0</v>
      </c>
      <c r="R1180" s="10">
        <v>0</v>
      </c>
      <c r="S1180" s="24">
        <f>MasterData4[[#This Row],[Kidhome]]+MasterData4[[#This Row],[Teenhome]]</f>
        <v>1</v>
      </c>
      <c r="T1180" s="53">
        <v>0</v>
      </c>
      <c r="U1180" s="53">
        <v>3</v>
      </c>
      <c r="V1180" s="10">
        <f>SUM(MasterData4[[#This Row],[MntWines]:[MntSweetProducts]])</f>
        <v>53</v>
      </c>
      <c r="W1180">
        <v>2</v>
      </c>
    </row>
    <row r="1181" spans="1:23" x14ac:dyDescent="0.3">
      <c r="A1181">
        <v>5758</v>
      </c>
      <c r="B1181">
        <v>1982</v>
      </c>
      <c r="C1181" t="s">
        <v>28</v>
      </c>
      <c r="D1181" t="s">
        <v>33</v>
      </c>
      <c r="E1181" s="1">
        <v>65169</v>
      </c>
      <c r="F1181">
        <v>0</v>
      </c>
      <c r="G1181">
        <v>0</v>
      </c>
      <c r="H1181" s="3">
        <v>41653</v>
      </c>
      <c r="I1181">
        <v>23</v>
      </c>
      <c r="J1181">
        <v>0</v>
      </c>
      <c r="K1181" t="s">
        <v>30</v>
      </c>
      <c r="L1181">
        <v>10</v>
      </c>
      <c r="M1181">
        <f>2021-MasterData4[[#This Row],[Year_Birth]]</f>
        <v>39</v>
      </c>
      <c r="N1181" s="10">
        <v>1074</v>
      </c>
      <c r="O1181" s="10">
        <v>69</v>
      </c>
      <c r="P1181" s="10">
        <v>0</v>
      </c>
      <c r="Q1181" s="10">
        <v>0</v>
      </c>
      <c r="R1181" s="10">
        <v>0</v>
      </c>
      <c r="S1181" s="24">
        <f>MasterData4[[#This Row],[Kidhome]]+MasterData4[[#This Row],[Teenhome]]</f>
        <v>0</v>
      </c>
      <c r="T1181" s="53">
        <v>4</v>
      </c>
      <c r="U1181" s="53">
        <v>13</v>
      </c>
      <c r="V1181" s="10">
        <f>SUM(MasterData4[[#This Row],[MntWines]:[MntSweetProducts]])</f>
        <v>1143</v>
      </c>
      <c r="W1181">
        <v>2</v>
      </c>
    </row>
    <row r="1182" spans="1:23" x14ac:dyDescent="0.3">
      <c r="A1182">
        <v>5763</v>
      </c>
      <c r="B1182">
        <v>1972</v>
      </c>
      <c r="C1182" t="s">
        <v>41</v>
      </c>
      <c r="D1182" t="s">
        <v>35</v>
      </c>
      <c r="E1182" s="1">
        <v>49854</v>
      </c>
      <c r="F1182">
        <v>1</v>
      </c>
      <c r="G1182">
        <v>0</v>
      </c>
      <c r="H1182" s="3">
        <v>41588</v>
      </c>
      <c r="I1182">
        <v>63</v>
      </c>
      <c r="J1182">
        <v>0</v>
      </c>
      <c r="K1182" t="s">
        <v>32</v>
      </c>
      <c r="L1182">
        <v>6</v>
      </c>
      <c r="M1182">
        <f>2021-MasterData4[[#This Row],[Year_Birth]]</f>
        <v>49</v>
      </c>
      <c r="N1182" s="10">
        <v>123</v>
      </c>
      <c r="O1182" s="10">
        <v>171</v>
      </c>
      <c r="P1182" s="10">
        <v>39</v>
      </c>
      <c r="Q1182" s="10">
        <v>17</v>
      </c>
      <c r="R1182" s="10">
        <v>0</v>
      </c>
      <c r="S1182" s="24">
        <f>MasterData4[[#This Row],[Kidhome]]+MasterData4[[#This Row],[Teenhome]]</f>
        <v>1</v>
      </c>
      <c r="T1182" s="53">
        <v>2</v>
      </c>
      <c r="U1182" s="53">
        <v>5</v>
      </c>
      <c r="V1182" s="10">
        <f>SUM(MasterData4[[#This Row],[MntWines]:[MntSweetProducts]])</f>
        <v>350</v>
      </c>
      <c r="W1182">
        <v>4</v>
      </c>
    </row>
    <row r="1183" spans="1:23" x14ac:dyDescent="0.3">
      <c r="A1183">
        <v>5782</v>
      </c>
      <c r="B1183">
        <v>1982</v>
      </c>
      <c r="C1183" t="s">
        <v>38</v>
      </c>
      <c r="D1183" t="s">
        <v>35</v>
      </c>
      <c r="E1183" s="1">
        <v>58582</v>
      </c>
      <c r="F1183">
        <v>0</v>
      </c>
      <c r="G1183">
        <v>1</v>
      </c>
      <c r="H1183" s="3">
        <v>41545</v>
      </c>
      <c r="I1183">
        <v>15</v>
      </c>
      <c r="J1183">
        <v>0</v>
      </c>
      <c r="K1183" t="s">
        <v>30</v>
      </c>
      <c r="L1183">
        <v>9</v>
      </c>
      <c r="M1183">
        <f>2021-MasterData4[[#This Row],[Year_Birth]]</f>
        <v>39</v>
      </c>
      <c r="N1183" s="10">
        <v>402</v>
      </c>
      <c r="O1183" s="10">
        <v>106</v>
      </c>
      <c r="P1183" s="10">
        <v>101</v>
      </c>
      <c r="Q1183" s="10">
        <v>35</v>
      </c>
      <c r="R1183" s="10">
        <v>77</v>
      </c>
      <c r="S1183" s="24">
        <f>MasterData4[[#This Row],[Kidhome]]+MasterData4[[#This Row],[Teenhome]]</f>
        <v>1</v>
      </c>
      <c r="T1183" s="53">
        <v>2</v>
      </c>
      <c r="U1183" s="53">
        <v>9</v>
      </c>
      <c r="V1183" s="10">
        <f>SUM(MasterData4[[#This Row],[MntWines]:[MntSweetProducts]])</f>
        <v>721</v>
      </c>
      <c r="W1183">
        <v>3</v>
      </c>
    </row>
    <row r="1184" spans="1:23" x14ac:dyDescent="0.3">
      <c r="A1184">
        <v>5788</v>
      </c>
      <c r="B1184">
        <v>1972</v>
      </c>
      <c r="C1184" t="s">
        <v>28</v>
      </c>
      <c r="D1184" t="s">
        <v>35</v>
      </c>
      <c r="E1184" s="1">
        <v>46053</v>
      </c>
      <c r="F1184">
        <v>1</v>
      </c>
      <c r="G1184">
        <v>0</v>
      </c>
      <c r="H1184" s="3">
        <v>41322</v>
      </c>
      <c r="I1184">
        <v>46</v>
      </c>
      <c r="J1184">
        <v>0</v>
      </c>
      <c r="K1184" t="s">
        <v>39</v>
      </c>
      <c r="L1184">
        <v>3</v>
      </c>
      <c r="M1184">
        <f>2021-MasterData4[[#This Row],[Year_Birth]]</f>
        <v>49</v>
      </c>
      <c r="N1184" s="10">
        <v>56</v>
      </c>
      <c r="O1184" s="10">
        <v>92</v>
      </c>
      <c r="P1184" s="10">
        <v>19</v>
      </c>
      <c r="Q1184" s="10">
        <v>10</v>
      </c>
      <c r="R1184" s="10">
        <v>7</v>
      </c>
      <c r="S1184" s="24">
        <f>MasterData4[[#This Row],[Kidhome]]+MasterData4[[#This Row],[Teenhome]]</f>
        <v>1</v>
      </c>
      <c r="T1184" s="53">
        <v>2</v>
      </c>
      <c r="U1184" s="53">
        <v>4</v>
      </c>
      <c r="V1184" s="10">
        <f>SUM(MasterData4[[#This Row],[MntWines]:[MntSweetProducts]])</f>
        <v>184</v>
      </c>
      <c r="W1184">
        <v>2</v>
      </c>
    </row>
    <row r="1185" spans="1:23" x14ac:dyDescent="0.3">
      <c r="A1185">
        <v>5790</v>
      </c>
      <c r="B1185">
        <v>1985</v>
      </c>
      <c r="C1185" t="s">
        <v>28</v>
      </c>
      <c r="D1185" t="s">
        <v>33</v>
      </c>
      <c r="E1185" s="1">
        <v>31158</v>
      </c>
      <c r="F1185">
        <v>1</v>
      </c>
      <c r="G1185">
        <v>0</v>
      </c>
      <c r="H1185" s="3">
        <v>41301</v>
      </c>
      <c r="I1185">
        <v>62</v>
      </c>
      <c r="J1185">
        <v>0</v>
      </c>
      <c r="K1185" t="s">
        <v>30</v>
      </c>
      <c r="L1185">
        <v>2</v>
      </c>
      <c r="M1185">
        <f>2021-MasterData4[[#This Row],[Year_Birth]]</f>
        <v>36</v>
      </c>
      <c r="N1185" s="10">
        <v>25</v>
      </c>
      <c r="O1185" s="10">
        <v>16</v>
      </c>
      <c r="P1185" s="10">
        <v>20</v>
      </c>
      <c r="Q1185" s="10">
        <v>6</v>
      </c>
      <c r="R1185" s="10">
        <v>0</v>
      </c>
      <c r="S1185" s="24">
        <f>MasterData4[[#This Row],[Kidhome]]+MasterData4[[#This Row],[Teenhome]]</f>
        <v>1</v>
      </c>
      <c r="T1185" s="53">
        <v>0</v>
      </c>
      <c r="U1185" s="53">
        <v>3</v>
      </c>
      <c r="V1185" s="10">
        <f>SUM(MasterData4[[#This Row],[MntWines]:[MntSweetProducts]])</f>
        <v>67</v>
      </c>
      <c r="W1185">
        <v>2</v>
      </c>
    </row>
    <row r="1186" spans="1:23" x14ac:dyDescent="0.3">
      <c r="A1186">
        <v>5794</v>
      </c>
      <c r="B1186">
        <v>1974</v>
      </c>
      <c r="C1186" t="s">
        <v>37</v>
      </c>
      <c r="D1186" t="s">
        <v>33</v>
      </c>
      <c r="E1186" s="2">
        <v>46374</v>
      </c>
      <c r="F1186">
        <v>0</v>
      </c>
      <c r="G1186">
        <v>1</v>
      </c>
      <c r="H1186" s="3">
        <v>41715</v>
      </c>
      <c r="I1186">
        <v>1</v>
      </c>
      <c r="J1186">
        <v>0</v>
      </c>
      <c r="K1186" t="s">
        <v>40</v>
      </c>
      <c r="L1186">
        <v>7</v>
      </c>
      <c r="M1186">
        <f>2021-MasterData4[[#This Row],[Year_Birth]]</f>
        <v>47</v>
      </c>
      <c r="N1186" s="10">
        <v>408</v>
      </c>
      <c r="O1186" s="10">
        <v>21</v>
      </c>
      <c r="P1186" s="10">
        <v>0</v>
      </c>
      <c r="Q1186" s="10">
        <v>0</v>
      </c>
      <c r="R1186" s="10">
        <v>0</v>
      </c>
      <c r="S1186" s="24">
        <f>MasterData4[[#This Row],[Kidhome]]+MasterData4[[#This Row],[Teenhome]]</f>
        <v>1</v>
      </c>
      <c r="T1186" s="53">
        <v>1</v>
      </c>
      <c r="U1186" s="53">
        <v>7</v>
      </c>
      <c r="V1186" s="10">
        <f>SUM(MasterData4[[#This Row],[MntWines]:[MntSweetProducts]])</f>
        <v>429</v>
      </c>
      <c r="W1186">
        <v>5</v>
      </c>
    </row>
    <row r="1187" spans="1:23" x14ac:dyDescent="0.3">
      <c r="A1187">
        <v>5796</v>
      </c>
      <c r="B1187">
        <v>1963</v>
      </c>
      <c r="C1187" t="s">
        <v>28</v>
      </c>
      <c r="D1187" t="s">
        <v>33</v>
      </c>
      <c r="E1187" s="1">
        <v>77437</v>
      </c>
      <c r="F1187">
        <v>0</v>
      </c>
      <c r="G1187">
        <v>0</v>
      </c>
      <c r="H1187" s="3">
        <v>41604</v>
      </c>
      <c r="I1187">
        <v>70</v>
      </c>
      <c r="J1187">
        <v>0</v>
      </c>
      <c r="K1187" t="s">
        <v>30</v>
      </c>
      <c r="L1187">
        <v>4</v>
      </c>
      <c r="M1187">
        <f>2021-MasterData4[[#This Row],[Year_Birth]]</f>
        <v>58</v>
      </c>
      <c r="N1187" s="10">
        <v>560</v>
      </c>
      <c r="O1187" s="10">
        <v>442</v>
      </c>
      <c r="P1187" s="10">
        <v>29</v>
      </c>
      <c r="Q1187" s="10">
        <v>21</v>
      </c>
      <c r="R1187" s="10">
        <v>44</v>
      </c>
      <c r="S1187" s="24">
        <f>MasterData4[[#This Row],[Kidhome]]+MasterData4[[#This Row],[Teenhome]]</f>
        <v>0</v>
      </c>
      <c r="T1187" s="53">
        <v>5</v>
      </c>
      <c r="U1187" s="53">
        <v>13</v>
      </c>
      <c r="V1187" s="10">
        <f>SUM(MasterData4[[#This Row],[MntWines]:[MntSweetProducts]])</f>
        <v>1096</v>
      </c>
      <c r="W1187">
        <v>2</v>
      </c>
    </row>
    <row r="1188" spans="1:23" x14ac:dyDescent="0.3">
      <c r="A1188">
        <v>5798</v>
      </c>
      <c r="B1188">
        <v>1973</v>
      </c>
      <c r="C1188" t="s">
        <v>41</v>
      </c>
      <c r="D1188" t="s">
        <v>35</v>
      </c>
      <c r="F1188">
        <v>0</v>
      </c>
      <c r="G1188">
        <v>0</v>
      </c>
      <c r="H1188" s="3">
        <v>41601</v>
      </c>
      <c r="I1188">
        <v>87</v>
      </c>
      <c r="J1188">
        <v>0</v>
      </c>
      <c r="K1188" t="s">
        <v>39</v>
      </c>
      <c r="L1188">
        <v>2</v>
      </c>
      <c r="M1188">
        <f>2021-MasterData4[[#This Row],[Year_Birth]]</f>
        <v>48</v>
      </c>
      <c r="N1188" s="10">
        <v>445</v>
      </c>
      <c r="O1188" s="10">
        <v>359</v>
      </c>
      <c r="P1188" s="10">
        <v>98</v>
      </c>
      <c r="Q1188" s="10">
        <v>37</v>
      </c>
      <c r="R1188" s="10">
        <v>28</v>
      </c>
      <c r="S1188" s="24">
        <f>MasterData4[[#This Row],[Kidhome]]+MasterData4[[#This Row],[Teenhome]]</f>
        <v>0</v>
      </c>
      <c r="T1188" s="53">
        <v>4</v>
      </c>
      <c r="U1188" s="53">
        <v>8</v>
      </c>
      <c r="V1188" s="10">
        <f>SUM(MasterData4[[#This Row],[MntWines]:[MntSweetProducts]])</f>
        <v>967</v>
      </c>
      <c r="W1188">
        <v>4</v>
      </c>
    </row>
    <row r="1189" spans="1:23" x14ac:dyDescent="0.3">
      <c r="A1189">
        <v>5802</v>
      </c>
      <c r="B1189">
        <v>1972</v>
      </c>
      <c r="C1189" t="s">
        <v>44</v>
      </c>
      <c r="D1189" t="s">
        <v>33</v>
      </c>
      <c r="E1189" s="1">
        <v>14188</v>
      </c>
      <c r="F1189">
        <v>0</v>
      </c>
      <c r="G1189">
        <v>0</v>
      </c>
      <c r="H1189" s="3">
        <v>41333</v>
      </c>
      <c r="I1189">
        <v>40</v>
      </c>
      <c r="J1189">
        <v>0</v>
      </c>
      <c r="K1189" t="s">
        <v>39</v>
      </c>
      <c r="L1189">
        <v>2</v>
      </c>
      <c r="M1189">
        <f>2021-MasterData4[[#This Row],[Year_Birth]]</f>
        <v>49</v>
      </c>
      <c r="N1189" s="10">
        <v>2</v>
      </c>
      <c r="O1189" s="10">
        <v>11</v>
      </c>
      <c r="P1189" s="10">
        <v>16</v>
      </c>
      <c r="Q1189" s="10">
        <v>7</v>
      </c>
      <c r="R1189" s="10">
        <v>12</v>
      </c>
      <c r="S1189" s="24">
        <f>MasterData4[[#This Row],[Kidhome]]+MasterData4[[#This Row],[Teenhome]]</f>
        <v>0</v>
      </c>
      <c r="T1189" s="53">
        <v>0</v>
      </c>
      <c r="U1189" s="53">
        <v>4</v>
      </c>
      <c r="V1189" s="10">
        <f>SUM(MasterData4[[#This Row],[MntWines]:[MntSweetProducts]])</f>
        <v>48</v>
      </c>
      <c r="W1189">
        <v>1</v>
      </c>
    </row>
    <row r="1190" spans="1:23" x14ac:dyDescent="0.3">
      <c r="A1190">
        <v>5823</v>
      </c>
      <c r="B1190">
        <v>1970</v>
      </c>
      <c r="C1190" t="s">
        <v>37</v>
      </c>
      <c r="D1190" t="s">
        <v>31</v>
      </c>
      <c r="E1190" s="1">
        <v>32303</v>
      </c>
      <c r="F1190">
        <v>0</v>
      </c>
      <c r="G1190">
        <v>1</v>
      </c>
      <c r="H1190" s="3">
        <v>41706</v>
      </c>
      <c r="I1190">
        <v>63</v>
      </c>
      <c r="J1190">
        <v>0</v>
      </c>
      <c r="K1190" t="s">
        <v>40</v>
      </c>
      <c r="L1190">
        <v>1</v>
      </c>
      <c r="M1190">
        <f>2021-MasterData4[[#This Row],[Year_Birth]]</f>
        <v>51</v>
      </c>
      <c r="N1190" s="10">
        <v>35</v>
      </c>
      <c r="O1190" s="10">
        <v>2</v>
      </c>
      <c r="P1190" s="10">
        <v>0</v>
      </c>
      <c r="Q1190" s="10">
        <v>0</v>
      </c>
      <c r="R1190" s="10">
        <v>0</v>
      </c>
      <c r="S1190" s="24">
        <f>MasterData4[[#This Row],[Kidhome]]+MasterData4[[#This Row],[Teenhome]]</f>
        <v>1</v>
      </c>
      <c r="T1190" s="53">
        <v>0</v>
      </c>
      <c r="U1190" s="53">
        <v>4</v>
      </c>
      <c r="V1190" s="10">
        <f>SUM(MasterData4[[#This Row],[MntWines]:[MntSweetProducts]])</f>
        <v>37</v>
      </c>
      <c r="W1190">
        <v>5</v>
      </c>
    </row>
    <row r="1191" spans="1:23" x14ac:dyDescent="0.3">
      <c r="A1191">
        <v>5824</v>
      </c>
      <c r="B1191">
        <v>1972</v>
      </c>
      <c r="C1191" t="s">
        <v>37</v>
      </c>
      <c r="D1191" t="s">
        <v>35</v>
      </c>
      <c r="E1191" s="2">
        <v>34578</v>
      </c>
      <c r="F1191">
        <v>2</v>
      </c>
      <c r="G1191">
        <v>1</v>
      </c>
      <c r="H1191" s="3">
        <v>41740</v>
      </c>
      <c r="I1191">
        <v>1</v>
      </c>
      <c r="J1191">
        <v>0</v>
      </c>
      <c r="K1191" t="s">
        <v>36</v>
      </c>
      <c r="L1191">
        <v>1</v>
      </c>
      <c r="M1191">
        <f>2021-MasterData4[[#This Row],[Year_Birth]]</f>
        <v>49</v>
      </c>
      <c r="N1191" s="10">
        <v>7</v>
      </c>
      <c r="O1191" s="10">
        <v>1</v>
      </c>
      <c r="P1191" s="10">
        <v>0</v>
      </c>
      <c r="Q1191" s="10">
        <v>0</v>
      </c>
      <c r="R1191" s="10">
        <v>0</v>
      </c>
      <c r="S1191" s="24">
        <f>MasterData4[[#This Row],[Kidhome]]+MasterData4[[#This Row],[Teenhome]]</f>
        <v>3</v>
      </c>
      <c r="T1191" s="53">
        <v>0</v>
      </c>
      <c r="U1191" s="53">
        <v>2</v>
      </c>
      <c r="V1191" s="10">
        <f>SUM(MasterData4[[#This Row],[MntWines]:[MntSweetProducts]])</f>
        <v>8</v>
      </c>
      <c r="W1191">
        <v>5</v>
      </c>
    </row>
    <row r="1192" spans="1:23" x14ac:dyDescent="0.3">
      <c r="A1192">
        <v>5827</v>
      </c>
      <c r="B1192">
        <v>1958</v>
      </c>
      <c r="C1192" t="s">
        <v>28</v>
      </c>
      <c r="D1192" t="s">
        <v>29</v>
      </c>
      <c r="E1192" s="1">
        <v>35246</v>
      </c>
      <c r="F1192">
        <v>1</v>
      </c>
      <c r="G1192">
        <v>1</v>
      </c>
      <c r="H1192" s="3">
        <v>41745</v>
      </c>
      <c r="I1192">
        <v>53</v>
      </c>
      <c r="J1192">
        <v>0</v>
      </c>
      <c r="K1192" t="s">
        <v>43</v>
      </c>
      <c r="L1192">
        <v>3</v>
      </c>
      <c r="M1192">
        <f>2021-MasterData4[[#This Row],[Year_Birth]]</f>
        <v>63</v>
      </c>
      <c r="N1192" s="10">
        <v>36</v>
      </c>
      <c r="O1192" s="10">
        <v>12</v>
      </c>
      <c r="P1192" s="10">
        <v>2</v>
      </c>
      <c r="Q1192" s="10">
        <v>0</v>
      </c>
      <c r="R1192" s="10">
        <v>2</v>
      </c>
      <c r="S1192" s="24">
        <f>MasterData4[[#This Row],[Kidhome]]+MasterData4[[#This Row],[Teenhome]]</f>
        <v>2</v>
      </c>
      <c r="T1192" s="53">
        <v>1</v>
      </c>
      <c r="U1192" s="53">
        <v>3</v>
      </c>
      <c r="V1192" s="10">
        <f>SUM(MasterData4[[#This Row],[MntWines]:[MntSweetProducts]])</f>
        <v>52</v>
      </c>
      <c r="W1192">
        <v>2</v>
      </c>
    </row>
    <row r="1193" spans="1:23" x14ac:dyDescent="0.3">
      <c r="A1193">
        <v>5830</v>
      </c>
      <c r="B1193">
        <v>1972</v>
      </c>
      <c r="C1193" t="s">
        <v>37</v>
      </c>
      <c r="D1193" t="s">
        <v>31</v>
      </c>
      <c r="E1193" s="1">
        <v>86857</v>
      </c>
      <c r="F1193">
        <v>0</v>
      </c>
      <c r="G1193">
        <v>0</v>
      </c>
      <c r="H1193" s="3">
        <v>41164</v>
      </c>
      <c r="I1193">
        <v>96</v>
      </c>
      <c r="J1193">
        <v>0</v>
      </c>
      <c r="K1193" t="s">
        <v>43</v>
      </c>
      <c r="L1193">
        <v>5</v>
      </c>
      <c r="M1193">
        <f>2021-MasterData4[[#This Row],[Year_Birth]]</f>
        <v>49</v>
      </c>
      <c r="N1193" s="10">
        <v>899</v>
      </c>
      <c r="O1193" s="10">
        <v>838</v>
      </c>
      <c r="P1193" s="10">
        <v>133</v>
      </c>
      <c r="Q1193" s="10">
        <v>102</v>
      </c>
      <c r="R1193" s="10">
        <v>102</v>
      </c>
      <c r="S1193" s="24">
        <f>MasterData4[[#This Row],[Kidhome]]+MasterData4[[#This Row],[Teenhome]]</f>
        <v>0</v>
      </c>
      <c r="T1193" s="53">
        <v>6</v>
      </c>
      <c r="U1193" s="53">
        <v>10</v>
      </c>
      <c r="V1193" s="10">
        <f>SUM(MasterData4[[#This Row],[MntWines]:[MntSweetProducts]])</f>
        <v>2074</v>
      </c>
      <c r="W1193">
        <v>5</v>
      </c>
    </row>
    <row r="1194" spans="1:23" x14ac:dyDescent="0.3">
      <c r="A1194">
        <v>5831</v>
      </c>
      <c r="B1194">
        <v>1967</v>
      </c>
      <c r="C1194" t="s">
        <v>28</v>
      </c>
      <c r="D1194" t="s">
        <v>33</v>
      </c>
      <c r="E1194" s="1">
        <v>77870</v>
      </c>
      <c r="F1194">
        <v>0</v>
      </c>
      <c r="G1194">
        <v>1</v>
      </c>
      <c r="H1194" s="3">
        <v>41143</v>
      </c>
      <c r="I1194">
        <v>93</v>
      </c>
      <c r="J1194">
        <v>0</v>
      </c>
      <c r="K1194" t="s">
        <v>30</v>
      </c>
      <c r="L1194">
        <v>5</v>
      </c>
      <c r="M1194">
        <f>2021-MasterData4[[#This Row],[Year_Birth]]</f>
        <v>54</v>
      </c>
      <c r="N1194" s="10">
        <v>1017</v>
      </c>
      <c r="O1194" s="10">
        <v>500</v>
      </c>
      <c r="P1194" s="10">
        <v>65</v>
      </c>
      <c r="Q1194" s="10">
        <v>50</v>
      </c>
      <c r="R1194" s="10">
        <v>50</v>
      </c>
      <c r="S1194" s="24">
        <f>MasterData4[[#This Row],[Kidhome]]+MasterData4[[#This Row],[Teenhome]]</f>
        <v>1</v>
      </c>
      <c r="T1194" s="53">
        <v>5</v>
      </c>
      <c r="U1194" s="53">
        <v>5</v>
      </c>
      <c r="V1194" s="10">
        <f>SUM(MasterData4[[#This Row],[MntWines]:[MntSweetProducts]])</f>
        <v>1682</v>
      </c>
      <c r="W1194">
        <v>2</v>
      </c>
    </row>
    <row r="1195" spans="1:23" x14ac:dyDescent="0.3">
      <c r="A1195">
        <v>5832</v>
      </c>
      <c r="B1195">
        <v>1960</v>
      </c>
      <c r="C1195" t="s">
        <v>38</v>
      </c>
      <c r="D1195" t="s">
        <v>35</v>
      </c>
      <c r="E1195" s="1">
        <v>92556</v>
      </c>
      <c r="F1195">
        <v>0</v>
      </c>
      <c r="G1195">
        <v>0</v>
      </c>
      <c r="H1195" s="3">
        <v>41749</v>
      </c>
      <c r="I1195">
        <v>32</v>
      </c>
      <c r="J1195">
        <v>0</v>
      </c>
      <c r="K1195" t="s">
        <v>30</v>
      </c>
      <c r="L1195">
        <v>3</v>
      </c>
      <c r="M1195">
        <f>2021-MasterData4[[#This Row],[Year_Birth]]</f>
        <v>61</v>
      </c>
      <c r="N1195" s="10">
        <v>493</v>
      </c>
      <c r="O1195" s="10">
        <v>352</v>
      </c>
      <c r="P1195" s="10">
        <v>184</v>
      </c>
      <c r="Q1195" s="10">
        <v>183</v>
      </c>
      <c r="R1195" s="10">
        <v>23</v>
      </c>
      <c r="S1195" s="24">
        <f>MasterData4[[#This Row],[Kidhome]]+MasterData4[[#This Row],[Teenhome]]</f>
        <v>0</v>
      </c>
      <c r="T1195" s="53">
        <v>5</v>
      </c>
      <c r="U1195" s="53">
        <v>13</v>
      </c>
      <c r="V1195" s="10">
        <f>SUM(MasterData4[[#This Row],[MntWines]:[MntSweetProducts]])</f>
        <v>1235</v>
      </c>
      <c r="W1195">
        <v>3</v>
      </c>
    </row>
    <row r="1196" spans="1:23" x14ac:dyDescent="0.3">
      <c r="A1196">
        <v>5835</v>
      </c>
      <c r="B1196">
        <v>1976</v>
      </c>
      <c r="C1196" t="s">
        <v>37</v>
      </c>
      <c r="D1196" t="s">
        <v>29</v>
      </c>
      <c r="E1196" s="1">
        <v>14849</v>
      </c>
      <c r="F1196">
        <v>1</v>
      </c>
      <c r="G1196">
        <v>0</v>
      </c>
      <c r="H1196" s="3">
        <v>41457</v>
      </c>
      <c r="I1196">
        <v>39</v>
      </c>
      <c r="J1196">
        <v>0</v>
      </c>
      <c r="K1196" t="s">
        <v>30</v>
      </c>
      <c r="L1196">
        <v>2</v>
      </c>
      <c r="M1196">
        <f>2021-MasterData4[[#This Row],[Year_Birth]]</f>
        <v>45</v>
      </c>
      <c r="N1196" s="10">
        <v>21</v>
      </c>
      <c r="O1196" s="10">
        <v>28</v>
      </c>
      <c r="P1196" s="10">
        <v>3</v>
      </c>
      <c r="Q1196" s="10">
        <v>2</v>
      </c>
      <c r="R1196" s="10">
        <v>2</v>
      </c>
      <c r="S1196" s="24">
        <f>MasterData4[[#This Row],[Kidhome]]+MasterData4[[#This Row],[Teenhome]]</f>
        <v>1</v>
      </c>
      <c r="T1196" s="53">
        <v>0</v>
      </c>
      <c r="U1196" s="53">
        <v>4</v>
      </c>
      <c r="V1196" s="10">
        <f>SUM(MasterData4[[#This Row],[MntWines]:[MntSweetProducts]])</f>
        <v>56</v>
      </c>
      <c r="W1196">
        <v>5</v>
      </c>
    </row>
    <row r="1197" spans="1:23" x14ac:dyDescent="0.3">
      <c r="A1197">
        <v>5837</v>
      </c>
      <c r="B1197">
        <v>1967</v>
      </c>
      <c r="C1197" t="s">
        <v>28</v>
      </c>
      <c r="D1197" t="s">
        <v>33</v>
      </c>
      <c r="E1197" s="1">
        <v>51479</v>
      </c>
      <c r="F1197">
        <v>1</v>
      </c>
      <c r="G1197">
        <v>1</v>
      </c>
      <c r="H1197" s="3">
        <v>41271</v>
      </c>
      <c r="I1197">
        <v>67</v>
      </c>
      <c r="J1197">
        <v>0</v>
      </c>
      <c r="K1197" t="s">
        <v>30</v>
      </c>
      <c r="L1197">
        <v>6</v>
      </c>
      <c r="M1197">
        <f>2021-MasterData4[[#This Row],[Year_Birth]]</f>
        <v>54</v>
      </c>
      <c r="N1197" s="10">
        <v>247</v>
      </c>
      <c r="O1197" s="10">
        <v>160</v>
      </c>
      <c r="P1197" s="10">
        <v>6</v>
      </c>
      <c r="Q1197" s="10">
        <v>8</v>
      </c>
      <c r="R1197" s="10">
        <v>8</v>
      </c>
      <c r="S1197" s="24">
        <f>MasterData4[[#This Row],[Kidhome]]+MasterData4[[#This Row],[Teenhome]]</f>
        <v>2</v>
      </c>
      <c r="T1197" s="53">
        <v>3</v>
      </c>
      <c r="U1197" s="53">
        <v>6</v>
      </c>
      <c r="V1197" s="10">
        <f>SUM(MasterData4[[#This Row],[MntWines]:[MntSweetProducts]])</f>
        <v>429</v>
      </c>
      <c r="W1197">
        <v>2</v>
      </c>
    </row>
    <row r="1198" spans="1:23" x14ac:dyDescent="0.3">
      <c r="A1198">
        <v>5841</v>
      </c>
      <c r="B1198">
        <v>1966</v>
      </c>
      <c r="C1198" t="s">
        <v>28</v>
      </c>
      <c r="D1198" t="s">
        <v>35</v>
      </c>
      <c r="E1198" s="1">
        <v>60894</v>
      </c>
      <c r="F1198">
        <v>0</v>
      </c>
      <c r="G1198">
        <v>1</v>
      </c>
      <c r="H1198" s="3">
        <v>41453</v>
      </c>
      <c r="I1198">
        <v>61</v>
      </c>
      <c r="J1198">
        <v>0</v>
      </c>
      <c r="K1198" t="s">
        <v>30</v>
      </c>
      <c r="L1198">
        <v>10</v>
      </c>
      <c r="M1198">
        <f>2021-MasterData4[[#This Row],[Year_Birth]]</f>
        <v>55</v>
      </c>
      <c r="N1198" s="10">
        <v>606</v>
      </c>
      <c r="O1198" s="10">
        <v>155</v>
      </c>
      <c r="P1198" s="10">
        <v>10</v>
      </c>
      <c r="Q1198" s="10">
        <v>7</v>
      </c>
      <c r="R1198" s="10">
        <v>0</v>
      </c>
      <c r="S1198" s="24">
        <f>MasterData4[[#This Row],[Kidhome]]+MasterData4[[#This Row],[Teenhome]]</f>
        <v>1</v>
      </c>
      <c r="T1198" s="53">
        <v>3</v>
      </c>
      <c r="U1198" s="53">
        <v>8</v>
      </c>
      <c r="V1198" s="10">
        <f>SUM(MasterData4[[#This Row],[MntWines]:[MntSweetProducts]])</f>
        <v>778</v>
      </c>
      <c r="W1198">
        <v>2</v>
      </c>
    </row>
    <row r="1199" spans="1:23" x14ac:dyDescent="0.3">
      <c r="A1199">
        <v>5846</v>
      </c>
      <c r="B1199">
        <v>1977</v>
      </c>
      <c r="C1199" t="s">
        <v>28</v>
      </c>
      <c r="D1199" t="s">
        <v>29</v>
      </c>
      <c r="E1199" s="1">
        <v>40246</v>
      </c>
      <c r="F1199">
        <v>1</v>
      </c>
      <c r="G1199">
        <v>0</v>
      </c>
      <c r="H1199" s="3">
        <v>41262</v>
      </c>
      <c r="I1199">
        <v>68</v>
      </c>
      <c r="J1199">
        <v>0</v>
      </c>
      <c r="K1199" t="s">
        <v>39</v>
      </c>
      <c r="L1199">
        <v>1</v>
      </c>
      <c r="M1199">
        <f>2021-MasterData4[[#This Row],[Year_Birth]]</f>
        <v>44</v>
      </c>
      <c r="N1199" s="10">
        <v>2</v>
      </c>
      <c r="O1199" s="10">
        <v>6</v>
      </c>
      <c r="P1199" s="10">
        <v>2</v>
      </c>
      <c r="Q1199" s="10">
        <v>1</v>
      </c>
      <c r="R1199" s="10">
        <v>1</v>
      </c>
      <c r="S1199" s="24">
        <f>MasterData4[[#This Row],[Kidhome]]+MasterData4[[#This Row],[Teenhome]]</f>
        <v>1</v>
      </c>
      <c r="T1199" s="53">
        <v>0</v>
      </c>
      <c r="U1199" s="53">
        <v>2</v>
      </c>
      <c r="V1199" s="10">
        <f>SUM(MasterData4[[#This Row],[MntWines]:[MntSweetProducts]])</f>
        <v>12</v>
      </c>
      <c r="W1199">
        <v>2</v>
      </c>
    </row>
    <row r="1200" spans="1:23" x14ac:dyDescent="0.3">
      <c r="A1200">
        <v>5847</v>
      </c>
      <c r="B1200">
        <v>1969</v>
      </c>
      <c r="C1200" t="s">
        <v>28</v>
      </c>
      <c r="D1200" t="s">
        <v>29</v>
      </c>
      <c r="E1200" s="1">
        <v>69901</v>
      </c>
      <c r="F1200">
        <v>0</v>
      </c>
      <c r="G1200">
        <v>1</v>
      </c>
      <c r="H1200" s="3">
        <v>41423</v>
      </c>
      <c r="I1200">
        <v>95</v>
      </c>
      <c r="J1200">
        <v>0</v>
      </c>
      <c r="K1200" t="s">
        <v>30</v>
      </c>
      <c r="L1200">
        <v>7</v>
      </c>
      <c r="M1200">
        <f>2021-MasterData4[[#This Row],[Year_Birth]]</f>
        <v>52</v>
      </c>
      <c r="N1200" s="10">
        <v>312</v>
      </c>
      <c r="O1200" s="10">
        <v>206</v>
      </c>
      <c r="P1200" s="10">
        <v>102</v>
      </c>
      <c r="Q1200" s="10">
        <v>21</v>
      </c>
      <c r="R1200" s="10">
        <v>92</v>
      </c>
      <c r="S1200" s="24">
        <f>MasterData4[[#This Row],[Kidhome]]+MasterData4[[#This Row],[Teenhome]]</f>
        <v>1</v>
      </c>
      <c r="T1200" s="53">
        <v>3</v>
      </c>
      <c r="U1200" s="53">
        <v>10</v>
      </c>
      <c r="V1200" s="10">
        <f>SUM(MasterData4[[#This Row],[MntWines]:[MntSweetProducts]])</f>
        <v>733</v>
      </c>
      <c r="W1200">
        <v>2</v>
      </c>
    </row>
    <row r="1201" spans="1:23" x14ac:dyDescent="0.3">
      <c r="A1201">
        <v>5848</v>
      </c>
      <c r="B1201">
        <v>1970</v>
      </c>
      <c r="C1201" t="s">
        <v>28</v>
      </c>
      <c r="D1201" t="s">
        <v>35</v>
      </c>
      <c r="E1201" s="1">
        <v>81205</v>
      </c>
      <c r="F1201">
        <v>0</v>
      </c>
      <c r="G1201">
        <v>0</v>
      </c>
      <c r="H1201" s="3">
        <v>41652</v>
      </c>
      <c r="I1201">
        <v>43</v>
      </c>
      <c r="J1201">
        <v>0</v>
      </c>
      <c r="K1201" t="s">
        <v>40</v>
      </c>
      <c r="L1201">
        <v>5</v>
      </c>
      <c r="M1201">
        <f>2021-MasterData4[[#This Row],[Year_Birth]]</f>
        <v>51</v>
      </c>
      <c r="N1201" s="10">
        <v>724</v>
      </c>
      <c r="O1201" s="10">
        <v>929</v>
      </c>
      <c r="P1201" s="10">
        <v>97</v>
      </c>
      <c r="Q1201" s="10">
        <v>74</v>
      </c>
      <c r="R1201" s="10">
        <v>55</v>
      </c>
      <c r="S1201" s="24">
        <f>MasterData4[[#This Row],[Kidhome]]+MasterData4[[#This Row],[Teenhome]]</f>
        <v>0</v>
      </c>
      <c r="T1201" s="53">
        <v>6</v>
      </c>
      <c r="U1201" s="53">
        <v>7</v>
      </c>
      <c r="V1201" s="10">
        <f>SUM(MasterData4[[#This Row],[MntWines]:[MntSweetProducts]])</f>
        <v>1879</v>
      </c>
      <c r="W1201">
        <v>2</v>
      </c>
    </row>
    <row r="1202" spans="1:23" x14ac:dyDescent="0.3">
      <c r="A1202">
        <v>5863</v>
      </c>
      <c r="B1202">
        <v>1953</v>
      </c>
      <c r="C1202" t="s">
        <v>28</v>
      </c>
      <c r="D1202" t="s">
        <v>33</v>
      </c>
      <c r="E1202" s="1">
        <v>47703</v>
      </c>
      <c r="F1202">
        <v>0</v>
      </c>
      <c r="G1202">
        <v>1</v>
      </c>
      <c r="H1202" s="3">
        <v>41423</v>
      </c>
      <c r="I1202">
        <v>95</v>
      </c>
      <c r="J1202">
        <v>0</v>
      </c>
      <c r="K1202" t="s">
        <v>30</v>
      </c>
      <c r="L1202">
        <v>6</v>
      </c>
      <c r="M1202">
        <f>2021-MasterData4[[#This Row],[Year_Birth]]</f>
        <v>68</v>
      </c>
      <c r="N1202" s="10">
        <v>359</v>
      </c>
      <c r="O1202" s="10">
        <v>134</v>
      </c>
      <c r="P1202" s="10">
        <v>13</v>
      </c>
      <c r="Q1202" s="10">
        <v>0</v>
      </c>
      <c r="R1202" s="10">
        <v>26</v>
      </c>
      <c r="S1202" s="24">
        <f>MasterData4[[#This Row],[Kidhome]]+MasterData4[[#This Row],[Teenhome]]</f>
        <v>1</v>
      </c>
      <c r="T1202" s="53">
        <v>3</v>
      </c>
      <c r="U1202" s="53">
        <v>8</v>
      </c>
      <c r="V1202" s="10">
        <f>SUM(MasterData4[[#This Row],[MntWines]:[MntSweetProducts]])</f>
        <v>532</v>
      </c>
      <c r="W1202">
        <v>2</v>
      </c>
    </row>
    <row r="1203" spans="1:23" x14ac:dyDescent="0.3">
      <c r="A1203">
        <v>5866</v>
      </c>
      <c r="B1203">
        <v>1974</v>
      </c>
      <c r="C1203" t="s">
        <v>28</v>
      </c>
      <c r="D1203" t="s">
        <v>35</v>
      </c>
      <c r="E1203" s="1">
        <v>48186</v>
      </c>
      <c r="F1203">
        <v>1</v>
      </c>
      <c r="G1203">
        <v>0</v>
      </c>
      <c r="H1203" s="3">
        <v>41718</v>
      </c>
      <c r="I1203">
        <v>39</v>
      </c>
      <c r="J1203">
        <v>0</v>
      </c>
      <c r="K1203" t="s">
        <v>30</v>
      </c>
      <c r="L1203">
        <v>4</v>
      </c>
      <c r="M1203">
        <f>2021-MasterData4[[#This Row],[Year_Birth]]</f>
        <v>47</v>
      </c>
      <c r="N1203" s="10">
        <v>97</v>
      </c>
      <c r="O1203" s="10">
        <v>66</v>
      </c>
      <c r="P1203" s="10">
        <v>12</v>
      </c>
      <c r="Q1203" s="10">
        <v>3</v>
      </c>
      <c r="R1203" s="10">
        <v>7</v>
      </c>
      <c r="S1203" s="24">
        <f>MasterData4[[#This Row],[Kidhome]]+MasterData4[[#This Row],[Teenhome]]</f>
        <v>1</v>
      </c>
      <c r="T1203" s="53">
        <v>1</v>
      </c>
      <c r="U1203" s="53">
        <v>4</v>
      </c>
      <c r="V1203" s="10">
        <f>SUM(MasterData4[[#This Row],[MntWines]:[MntSweetProducts]])</f>
        <v>185</v>
      </c>
      <c r="W1203">
        <v>2</v>
      </c>
    </row>
    <row r="1204" spans="1:23" x14ac:dyDescent="0.3">
      <c r="A1204">
        <v>5868</v>
      </c>
      <c r="B1204">
        <v>1980</v>
      </c>
      <c r="C1204" t="s">
        <v>28</v>
      </c>
      <c r="D1204" t="s">
        <v>33</v>
      </c>
      <c r="E1204" s="1">
        <v>19107</v>
      </c>
      <c r="F1204">
        <v>1</v>
      </c>
      <c r="G1204">
        <v>0</v>
      </c>
      <c r="H1204" s="3">
        <v>41508</v>
      </c>
      <c r="I1204">
        <v>49</v>
      </c>
      <c r="J1204">
        <v>0</v>
      </c>
      <c r="K1204" t="s">
        <v>32</v>
      </c>
      <c r="L1204">
        <v>1</v>
      </c>
      <c r="M1204">
        <f>2021-MasterData4[[#This Row],[Year_Birth]]</f>
        <v>41</v>
      </c>
      <c r="N1204" s="10">
        <v>2</v>
      </c>
      <c r="O1204" s="10">
        <v>9</v>
      </c>
      <c r="P1204" s="10">
        <v>10</v>
      </c>
      <c r="Q1204" s="10">
        <v>4</v>
      </c>
      <c r="R1204" s="10">
        <v>5</v>
      </c>
      <c r="S1204" s="24">
        <f>MasterData4[[#This Row],[Kidhome]]+MasterData4[[#This Row],[Teenhome]]</f>
        <v>1</v>
      </c>
      <c r="T1204" s="53">
        <v>0</v>
      </c>
      <c r="U1204" s="53">
        <v>3</v>
      </c>
      <c r="V1204" s="10">
        <f>SUM(MasterData4[[#This Row],[MntWines]:[MntSweetProducts]])</f>
        <v>30</v>
      </c>
      <c r="W1204">
        <v>2</v>
      </c>
    </row>
    <row r="1205" spans="1:23" x14ac:dyDescent="0.3">
      <c r="A1205">
        <v>5871</v>
      </c>
      <c r="B1205">
        <v>1979</v>
      </c>
      <c r="C1205" t="s">
        <v>41</v>
      </c>
      <c r="D1205" t="s">
        <v>35</v>
      </c>
      <c r="E1205" s="1">
        <v>24401</v>
      </c>
      <c r="F1205">
        <v>0</v>
      </c>
      <c r="G1205">
        <v>0</v>
      </c>
      <c r="H1205" s="3">
        <v>41152</v>
      </c>
      <c r="I1205">
        <v>98</v>
      </c>
      <c r="J1205">
        <v>0</v>
      </c>
      <c r="K1205" t="s">
        <v>43</v>
      </c>
      <c r="L1205">
        <v>6</v>
      </c>
      <c r="M1205">
        <f>2021-MasterData4[[#This Row],[Year_Birth]]</f>
        <v>42</v>
      </c>
      <c r="N1205" s="10">
        <v>73</v>
      </c>
      <c r="O1205" s="10">
        <v>217</v>
      </c>
      <c r="P1205" s="10">
        <v>10</v>
      </c>
      <c r="Q1205" s="10">
        <v>28</v>
      </c>
      <c r="R1205" s="10">
        <v>24</v>
      </c>
      <c r="S1205" s="24">
        <f>MasterData4[[#This Row],[Kidhome]]+MasterData4[[#This Row],[Teenhome]]</f>
        <v>0</v>
      </c>
      <c r="T1205" s="53">
        <v>1</v>
      </c>
      <c r="U1205" s="53">
        <v>6</v>
      </c>
      <c r="V1205" s="10">
        <f>SUM(MasterData4[[#This Row],[MntWines]:[MntSweetProducts]])</f>
        <v>352</v>
      </c>
      <c r="W1205">
        <v>4</v>
      </c>
    </row>
    <row r="1206" spans="1:23" x14ac:dyDescent="0.3">
      <c r="A1206">
        <v>5872</v>
      </c>
      <c r="B1206">
        <v>1951</v>
      </c>
      <c r="C1206" t="s">
        <v>28</v>
      </c>
      <c r="D1206" t="s">
        <v>31</v>
      </c>
      <c r="E1206" s="1">
        <v>60689</v>
      </c>
      <c r="F1206">
        <v>0</v>
      </c>
      <c r="G1206">
        <v>1</v>
      </c>
      <c r="H1206" s="3">
        <v>41426</v>
      </c>
      <c r="I1206">
        <v>23</v>
      </c>
      <c r="J1206">
        <v>0</v>
      </c>
      <c r="K1206" t="s">
        <v>34</v>
      </c>
      <c r="L1206">
        <v>4</v>
      </c>
      <c r="M1206">
        <f>2021-MasterData4[[#This Row],[Year_Birth]]</f>
        <v>70</v>
      </c>
      <c r="N1206" s="10">
        <v>240</v>
      </c>
      <c r="O1206" s="10">
        <v>216</v>
      </c>
      <c r="P1206" s="10">
        <v>63</v>
      </c>
      <c r="Q1206" s="10">
        <v>90</v>
      </c>
      <c r="R1206" s="10">
        <v>6</v>
      </c>
      <c r="S1206" s="24">
        <f>MasterData4[[#This Row],[Kidhome]]+MasterData4[[#This Row],[Teenhome]]</f>
        <v>1</v>
      </c>
      <c r="T1206" s="53">
        <v>4</v>
      </c>
      <c r="U1206" s="53">
        <v>10</v>
      </c>
      <c r="V1206" s="10">
        <f>SUM(MasterData4[[#This Row],[MntWines]:[MntSweetProducts]])</f>
        <v>615</v>
      </c>
      <c r="W1206">
        <v>2</v>
      </c>
    </row>
    <row r="1207" spans="1:23" x14ac:dyDescent="0.3">
      <c r="A1207">
        <v>5883</v>
      </c>
      <c r="B1207">
        <v>1972</v>
      </c>
      <c r="C1207" t="s">
        <v>28</v>
      </c>
      <c r="D1207" t="s">
        <v>33</v>
      </c>
      <c r="E1207" s="1">
        <v>77981</v>
      </c>
      <c r="F1207">
        <v>1</v>
      </c>
      <c r="G1207">
        <v>0</v>
      </c>
      <c r="H1207" s="3">
        <v>41420</v>
      </c>
      <c r="I1207">
        <v>78</v>
      </c>
      <c r="J1207">
        <v>0</v>
      </c>
      <c r="K1207" t="s">
        <v>30</v>
      </c>
      <c r="L1207">
        <v>7</v>
      </c>
      <c r="M1207">
        <f>2021-MasterData4[[#This Row],[Year_Birth]]</f>
        <v>49</v>
      </c>
      <c r="N1207" s="10">
        <v>138</v>
      </c>
      <c r="O1207" s="10">
        <v>204</v>
      </c>
      <c r="P1207" s="10">
        <v>16</v>
      </c>
      <c r="Q1207" s="10">
        <v>120</v>
      </c>
      <c r="R1207" s="10">
        <v>126</v>
      </c>
      <c r="S1207" s="24">
        <f>MasterData4[[#This Row],[Kidhome]]+MasterData4[[#This Row],[Teenhome]]</f>
        <v>1</v>
      </c>
      <c r="T1207" s="53">
        <v>4</v>
      </c>
      <c r="U1207" s="53">
        <v>7</v>
      </c>
      <c r="V1207" s="10">
        <f>SUM(MasterData4[[#This Row],[MntWines]:[MntSweetProducts]])</f>
        <v>604</v>
      </c>
      <c r="W1207">
        <v>2</v>
      </c>
    </row>
    <row r="1208" spans="1:23" x14ac:dyDescent="0.3">
      <c r="A1208">
        <v>5885</v>
      </c>
      <c r="B1208">
        <v>1973</v>
      </c>
      <c r="C1208" t="s">
        <v>38</v>
      </c>
      <c r="D1208" t="s">
        <v>33</v>
      </c>
      <c r="E1208" s="1">
        <v>35688</v>
      </c>
      <c r="F1208">
        <v>2</v>
      </c>
      <c r="G1208">
        <v>1</v>
      </c>
      <c r="H1208" s="3">
        <v>41143</v>
      </c>
      <c r="I1208">
        <v>94</v>
      </c>
      <c r="J1208">
        <v>0</v>
      </c>
      <c r="K1208" t="s">
        <v>32</v>
      </c>
      <c r="L1208">
        <v>4</v>
      </c>
      <c r="M1208">
        <f>2021-MasterData4[[#This Row],[Year_Birth]]</f>
        <v>48</v>
      </c>
      <c r="N1208" s="10">
        <v>73</v>
      </c>
      <c r="O1208" s="10">
        <v>90</v>
      </c>
      <c r="P1208" s="10">
        <v>12</v>
      </c>
      <c r="Q1208" s="10">
        <v>3</v>
      </c>
      <c r="R1208" s="10">
        <v>1</v>
      </c>
      <c r="S1208" s="24">
        <f>MasterData4[[#This Row],[Kidhome]]+MasterData4[[#This Row],[Teenhome]]</f>
        <v>3</v>
      </c>
      <c r="T1208" s="53">
        <v>1</v>
      </c>
      <c r="U1208" s="53">
        <v>4</v>
      </c>
      <c r="V1208" s="10">
        <f>SUM(MasterData4[[#This Row],[MntWines]:[MntSweetProducts]])</f>
        <v>179</v>
      </c>
      <c r="W1208">
        <v>3</v>
      </c>
    </row>
    <row r="1209" spans="1:23" x14ac:dyDescent="0.3">
      <c r="A1209">
        <v>5892</v>
      </c>
      <c r="B1209">
        <v>1980</v>
      </c>
      <c r="C1209" t="s">
        <v>28</v>
      </c>
      <c r="D1209" t="s">
        <v>33</v>
      </c>
      <c r="E1209" s="1">
        <v>34968</v>
      </c>
      <c r="F1209">
        <v>1</v>
      </c>
      <c r="G1209">
        <v>0</v>
      </c>
      <c r="H1209" s="3">
        <v>41374</v>
      </c>
      <c r="I1209">
        <v>11</v>
      </c>
      <c r="J1209">
        <v>0</v>
      </c>
      <c r="K1209" t="s">
        <v>43</v>
      </c>
      <c r="L1209">
        <v>3</v>
      </c>
      <c r="M1209">
        <f>2021-MasterData4[[#This Row],[Year_Birth]]</f>
        <v>41</v>
      </c>
      <c r="N1209" s="10">
        <v>158</v>
      </c>
      <c r="O1209" s="10">
        <v>45</v>
      </c>
      <c r="P1209" s="10">
        <v>8</v>
      </c>
      <c r="Q1209" s="10">
        <v>6</v>
      </c>
      <c r="R1209" s="10">
        <v>2</v>
      </c>
      <c r="S1209" s="24">
        <f>MasterData4[[#This Row],[Kidhome]]+MasterData4[[#This Row],[Teenhome]]</f>
        <v>1</v>
      </c>
      <c r="T1209" s="53">
        <v>2</v>
      </c>
      <c r="U1209" s="53">
        <v>5</v>
      </c>
      <c r="V1209" s="10">
        <f>SUM(MasterData4[[#This Row],[MntWines]:[MntSweetProducts]])</f>
        <v>219</v>
      </c>
      <c r="W1209">
        <v>2</v>
      </c>
    </row>
    <row r="1210" spans="1:23" x14ac:dyDescent="0.3">
      <c r="A1210">
        <v>5896</v>
      </c>
      <c r="B1210">
        <v>1987</v>
      </c>
      <c r="C1210" t="s">
        <v>41</v>
      </c>
      <c r="D1210" t="s">
        <v>33</v>
      </c>
      <c r="E1210" s="1">
        <v>73395</v>
      </c>
      <c r="F1210">
        <v>0</v>
      </c>
      <c r="G1210">
        <v>0</v>
      </c>
      <c r="H1210" s="3">
        <v>41716</v>
      </c>
      <c r="I1210">
        <v>94</v>
      </c>
      <c r="J1210">
        <v>0</v>
      </c>
      <c r="K1210" t="s">
        <v>30</v>
      </c>
      <c r="L1210">
        <v>4</v>
      </c>
      <c r="M1210">
        <f>2021-MasterData4[[#This Row],[Year_Birth]]</f>
        <v>34</v>
      </c>
      <c r="N1210" s="10">
        <v>272</v>
      </c>
      <c r="O1210" s="10">
        <v>80</v>
      </c>
      <c r="P1210" s="10">
        <v>20</v>
      </c>
      <c r="Q1210" s="10">
        <v>7</v>
      </c>
      <c r="R1210" s="10">
        <v>7</v>
      </c>
      <c r="S1210" s="24">
        <f>MasterData4[[#This Row],[Kidhome]]+MasterData4[[#This Row],[Teenhome]]</f>
        <v>0</v>
      </c>
      <c r="T1210" s="53">
        <v>4</v>
      </c>
      <c r="U1210" s="53">
        <v>6</v>
      </c>
      <c r="V1210" s="10">
        <f>SUM(MasterData4[[#This Row],[MntWines]:[MntSweetProducts]])</f>
        <v>386</v>
      </c>
      <c r="W1210">
        <v>4</v>
      </c>
    </row>
    <row r="1211" spans="1:23" x14ac:dyDescent="0.3">
      <c r="A1211">
        <v>5899</v>
      </c>
      <c r="B1211">
        <v>1950</v>
      </c>
      <c r="C1211" t="s">
        <v>37</v>
      </c>
      <c r="D1211" t="s">
        <v>35</v>
      </c>
      <c r="E1211" s="1">
        <v>5648</v>
      </c>
      <c r="F1211">
        <v>1</v>
      </c>
      <c r="G1211">
        <v>1</v>
      </c>
      <c r="H1211" s="3">
        <v>41711</v>
      </c>
      <c r="I1211">
        <v>68</v>
      </c>
      <c r="J1211">
        <v>0</v>
      </c>
      <c r="K1211" t="s">
        <v>34</v>
      </c>
      <c r="L1211">
        <v>1</v>
      </c>
      <c r="M1211">
        <f>2021-MasterData4[[#This Row],[Year_Birth]]</f>
        <v>71</v>
      </c>
      <c r="N1211" s="10">
        <v>28</v>
      </c>
      <c r="O1211" s="10">
        <v>6</v>
      </c>
      <c r="P1211" s="10">
        <v>1</v>
      </c>
      <c r="Q1211" s="10">
        <v>0</v>
      </c>
      <c r="R1211" s="10">
        <v>1</v>
      </c>
      <c r="S1211" s="24">
        <f>MasterData4[[#This Row],[Kidhome]]+MasterData4[[#This Row],[Teenhome]]</f>
        <v>2</v>
      </c>
      <c r="T1211" s="53">
        <v>0</v>
      </c>
      <c r="U1211" s="53">
        <v>0</v>
      </c>
      <c r="V1211" s="10">
        <f>SUM(MasterData4[[#This Row],[MntWines]:[MntSweetProducts]])</f>
        <v>36</v>
      </c>
      <c r="W1211">
        <v>5</v>
      </c>
    </row>
    <row r="1212" spans="1:23" x14ac:dyDescent="0.3">
      <c r="A1212">
        <v>5907</v>
      </c>
      <c r="B1212">
        <v>1952</v>
      </c>
      <c r="C1212" t="s">
        <v>41</v>
      </c>
      <c r="D1212" t="s">
        <v>33</v>
      </c>
      <c r="E1212" s="1">
        <v>33444</v>
      </c>
      <c r="F1212">
        <v>1</v>
      </c>
      <c r="G1212">
        <v>1</v>
      </c>
      <c r="H1212" s="3">
        <v>41216</v>
      </c>
      <c r="I1212">
        <v>24</v>
      </c>
      <c r="J1212">
        <v>0</v>
      </c>
      <c r="K1212" t="s">
        <v>30</v>
      </c>
      <c r="L1212">
        <v>1</v>
      </c>
      <c r="M1212">
        <f>2021-MasterData4[[#This Row],[Year_Birth]]</f>
        <v>69</v>
      </c>
      <c r="N1212" s="10">
        <v>8</v>
      </c>
      <c r="O1212" s="10">
        <v>8</v>
      </c>
      <c r="P1212" s="10">
        <v>0</v>
      </c>
      <c r="Q1212" s="10">
        <v>0</v>
      </c>
      <c r="R1212" s="10">
        <v>0</v>
      </c>
      <c r="S1212" s="24">
        <f>MasterData4[[#This Row],[Kidhome]]+MasterData4[[#This Row],[Teenhome]]</f>
        <v>2</v>
      </c>
      <c r="T1212" s="53">
        <v>0</v>
      </c>
      <c r="U1212" s="53">
        <v>2</v>
      </c>
      <c r="V1212" s="10">
        <f>SUM(MasterData4[[#This Row],[MntWines]:[MntSweetProducts]])</f>
        <v>16</v>
      </c>
      <c r="W1212">
        <v>4</v>
      </c>
    </row>
    <row r="1213" spans="1:23" x14ac:dyDescent="0.3">
      <c r="A1213">
        <v>5909</v>
      </c>
      <c r="B1213">
        <v>1964</v>
      </c>
      <c r="C1213" t="s">
        <v>28</v>
      </c>
      <c r="D1213" t="s">
        <v>33</v>
      </c>
      <c r="E1213" s="1">
        <v>58512</v>
      </c>
      <c r="F1213">
        <v>0</v>
      </c>
      <c r="G1213">
        <v>1</v>
      </c>
      <c r="H1213" s="3">
        <v>41536</v>
      </c>
      <c r="I1213">
        <v>25</v>
      </c>
      <c r="J1213">
        <v>0</v>
      </c>
      <c r="K1213" t="s">
        <v>39</v>
      </c>
      <c r="L1213">
        <v>3</v>
      </c>
      <c r="M1213">
        <f>2021-MasterData4[[#This Row],[Year_Birth]]</f>
        <v>57</v>
      </c>
      <c r="N1213" s="10">
        <v>895</v>
      </c>
      <c r="O1213" s="10">
        <v>101</v>
      </c>
      <c r="P1213" s="10">
        <v>13</v>
      </c>
      <c r="Q1213" s="10">
        <v>10</v>
      </c>
      <c r="R1213" s="10">
        <v>0</v>
      </c>
      <c r="S1213" s="24">
        <f>MasterData4[[#This Row],[Kidhome]]+MasterData4[[#This Row],[Teenhome]]</f>
        <v>1</v>
      </c>
      <c r="T1213" s="53">
        <v>4</v>
      </c>
      <c r="U1213" s="53">
        <v>8</v>
      </c>
      <c r="V1213" s="10">
        <f>SUM(MasterData4[[#This Row],[MntWines]:[MntSweetProducts]])</f>
        <v>1019</v>
      </c>
      <c r="W1213">
        <v>2</v>
      </c>
    </row>
    <row r="1214" spans="1:23" x14ac:dyDescent="0.3">
      <c r="A1214">
        <v>5922</v>
      </c>
      <c r="B1214">
        <v>1974</v>
      </c>
      <c r="C1214" t="s">
        <v>37</v>
      </c>
      <c r="D1214" t="s">
        <v>33</v>
      </c>
      <c r="E1214" s="1">
        <v>40344</v>
      </c>
      <c r="F1214">
        <v>0</v>
      </c>
      <c r="G1214">
        <v>1</v>
      </c>
      <c r="H1214" s="3">
        <v>41560</v>
      </c>
      <c r="I1214">
        <v>48</v>
      </c>
      <c r="J1214">
        <v>0</v>
      </c>
      <c r="K1214" t="s">
        <v>30</v>
      </c>
      <c r="L1214">
        <v>4</v>
      </c>
      <c r="M1214">
        <f>2021-MasterData4[[#This Row],[Year_Birth]]</f>
        <v>47</v>
      </c>
      <c r="N1214" s="10">
        <v>210</v>
      </c>
      <c r="O1214" s="10">
        <v>6</v>
      </c>
      <c r="P1214" s="10">
        <v>0</v>
      </c>
      <c r="Q1214" s="10">
        <v>0</v>
      </c>
      <c r="R1214" s="10">
        <v>0</v>
      </c>
      <c r="S1214" s="24">
        <f>MasterData4[[#This Row],[Kidhome]]+MasterData4[[#This Row],[Teenhome]]</f>
        <v>1</v>
      </c>
      <c r="T1214" s="53">
        <v>1</v>
      </c>
      <c r="U1214" s="53">
        <v>5</v>
      </c>
      <c r="V1214" s="10">
        <f>SUM(MasterData4[[#This Row],[MntWines]:[MntSweetProducts]])</f>
        <v>216</v>
      </c>
      <c r="W1214">
        <v>5</v>
      </c>
    </row>
    <row r="1215" spans="1:23" x14ac:dyDescent="0.3">
      <c r="A1215">
        <v>5929</v>
      </c>
      <c r="B1215">
        <v>1973</v>
      </c>
      <c r="C1215" t="s">
        <v>37</v>
      </c>
      <c r="D1215" t="s">
        <v>33</v>
      </c>
      <c r="E1215" s="1">
        <v>37401</v>
      </c>
      <c r="F1215">
        <v>1</v>
      </c>
      <c r="G1215">
        <v>0</v>
      </c>
      <c r="H1215" s="3">
        <v>41765</v>
      </c>
      <c r="I1215">
        <v>14</v>
      </c>
      <c r="J1215">
        <v>0</v>
      </c>
      <c r="K1215" t="s">
        <v>30</v>
      </c>
      <c r="L1215">
        <v>2</v>
      </c>
      <c r="M1215">
        <f>2021-MasterData4[[#This Row],[Year_Birth]]</f>
        <v>48</v>
      </c>
      <c r="N1215" s="10">
        <v>19</v>
      </c>
      <c r="O1215" s="10">
        <v>19</v>
      </c>
      <c r="P1215" s="10">
        <v>3</v>
      </c>
      <c r="Q1215" s="10">
        <v>3</v>
      </c>
      <c r="R1215" s="10">
        <v>1</v>
      </c>
      <c r="S1215" s="24">
        <f>MasterData4[[#This Row],[Kidhome]]+MasterData4[[#This Row],[Teenhome]]</f>
        <v>1</v>
      </c>
      <c r="T1215" s="53">
        <v>0</v>
      </c>
      <c r="U1215" s="53">
        <v>3</v>
      </c>
      <c r="V1215" s="10">
        <f>SUM(MasterData4[[#This Row],[MntWines]:[MntSweetProducts]])</f>
        <v>45</v>
      </c>
      <c r="W1215">
        <v>5</v>
      </c>
    </row>
    <row r="1216" spans="1:23" x14ac:dyDescent="0.3">
      <c r="A1216">
        <v>5935</v>
      </c>
      <c r="B1216">
        <v>1956</v>
      </c>
      <c r="C1216" t="s">
        <v>41</v>
      </c>
      <c r="D1216" t="s">
        <v>31</v>
      </c>
      <c r="E1216" s="1">
        <v>55284</v>
      </c>
      <c r="F1216">
        <v>0</v>
      </c>
      <c r="G1216">
        <v>1</v>
      </c>
      <c r="H1216" s="3">
        <v>41267</v>
      </c>
      <c r="I1216">
        <v>60</v>
      </c>
      <c r="J1216">
        <v>0</v>
      </c>
      <c r="K1216" t="s">
        <v>40</v>
      </c>
      <c r="L1216">
        <v>7</v>
      </c>
      <c r="M1216">
        <f>2021-MasterData4[[#This Row],[Year_Birth]]</f>
        <v>65</v>
      </c>
      <c r="N1216" s="10">
        <v>547</v>
      </c>
      <c r="O1216" s="10">
        <v>140</v>
      </c>
      <c r="P1216" s="10">
        <v>0</v>
      </c>
      <c r="Q1216" s="10">
        <v>7</v>
      </c>
      <c r="R1216" s="10">
        <v>7</v>
      </c>
      <c r="S1216" s="24">
        <f>MasterData4[[#This Row],[Kidhome]]+MasterData4[[#This Row],[Teenhome]]</f>
        <v>1</v>
      </c>
      <c r="T1216" s="53">
        <v>5</v>
      </c>
      <c r="U1216" s="53">
        <v>8</v>
      </c>
      <c r="V1216" s="10">
        <f>SUM(MasterData4[[#This Row],[MntWines]:[MntSweetProducts]])</f>
        <v>701</v>
      </c>
      <c r="W1216">
        <v>4</v>
      </c>
    </row>
    <row r="1217" spans="1:23" x14ac:dyDescent="0.3">
      <c r="A1217">
        <v>5939</v>
      </c>
      <c r="B1217">
        <v>1971</v>
      </c>
      <c r="C1217" t="s">
        <v>28</v>
      </c>
      <c r="D1217" t="s">
        <v>35</v>
      </c>
      <c r="E1217" s="1">
        <v>38232</v>
      </c>
      <c r="F1217">
        <v>1</v>
      </c>
      <c r="G1217">
        <v>1</v>
      </c>
      <c r="H1217" s="3">
        <v>41656</v>
      </c>
      <c r="I1217">
        <v>84</v>
      </c>
      <c r="J1217">
        <v>0</v>
      </c>
      <c r="K1217" t="s">
        <v>30</v>
      </c>
      <c r="L1217">
        <v>3</v>
      </c>
      <c r="M1217">
        <f>2021-MasterData4[[#This Row],[Year_Birth]]</f>
        <v>50</v>
      </c>
      <c r="N1217" s="10">
        <v>43</v>
      </c>
      <c r="O1217" s="10">
        <v>28</v>
      </c>
      <c r="P1217" s="10">
        <v>7</v>
      </c>
      <c r="Q1217" s="10">
        <v>5</v>
      </c>
      <c r="R1217" s="10">
        <v>6</v>
      </c>
      <c r="S1217" s="24">
        <f>MasterData4[[#This Row],[Kidhome]]+MasterData4[[#This Row],[Teenhome]]</f>
        <v>2</v>
      </c>
      <c r="T1217" s="53">
        <v>1</v>
      </c>
      <c r="U1217" s="53">
        <v>3</v>
      </c>
      <c r="V1217" s="10">
        <f>SUM(MasterData4[[#This Row],[MntWines]:[MntSweetProducts]])</f>
        <v>89</v>
      </c>
      <c r="W1217">
        <v>2</v>
      </c>
    </row>
    <row r="1218" spans="1:23" x14ac:dyDescent="0.3">
      <c r="A1218">
        <v>5948</v>
      </c>
      <c r="B1218">
        <v>1975</v>
      </c>
      <c r="C1218" t="s">
        <v>28</v>
      </c>
      <c r="D1218" t="s">
        <v>31</v>
      </c>
      <c r="E1218" s="1">
        <v>57338</v>
      </c>
      <c r="F1218">
        <v>0</v>
      </c>
      <c r="G1218">
        <v>1</v>
      </c>
      <c r="H1218" s="3">
        <v>41758</v>
      </c>
      <c r="I1218">
        <v>96</v>
      </c>
      <c r="J1218">
        <v>0</v>
      </c>
      <c r="K1218" t="s">
        <v>34</v>
      </c>
      <c r="L1218">
        <v>4</v>
      </c>
      <c r="M1218">
        <f>2021-MasterData4[[#This Row],[Year_Birth]]</f>
        <v>46</v>
      </c>
      <c r="N1218" s="10">
        <v>143</v>
      </c>
      <c r="O1218" s="10">
        <v>52</v>
      </c>
      <c r="P1218" s="10">
        <v>11</v>
      </c>
      <c r="Q1218" s="10">
        <v>6</v>
      </c>
      <c r="R1218" s="10">
        <v>8</v>
      </c>
      <c r="S1218" s="24">
        <f>MasterData4[[#This Row],[Kidhome]]+MasterData4[[#This Row],[Teenhome]]</f>
        <v>1</v>
      </c>
      <c r="T1218" s="53">
        <v>1</v>
      </c>
      <c r="U1218" s="53">
        <v>5</v>
      </c>
      <c r="V1218" s="10">
        <f>SUM(MasterData4[[#This Row],[MntWines]:[MntSweetProducts]])</f>
        <v>220</v>
      </c>
      <c r="W1218">
        <v>2</v>
      </c>
    </row>
    <row r="1219" spans="1:23" x14ac:dyDescent="0.3">
      <c r="A1219">
        <v>5954</v>
      </c>
      <c r="B1219">
        <v>1972</v>
      </c>
      <c r="C1219" t="s">
        <v>41</v>
      </c>
      <c r="D1219" t="s">
        <v>29</v>
      </c>
      <c r="E1219" s="1">
        <v>42618</v>
      </c>
      <c r="F1219">
        <v>1</v>
      </c>
      <c r="G1219">
        <v>0</v>
      </c>
      <c r="H1219" s="3">
        <v>41556</v>
      </c>
      <c r="I1219">
        <v>92</v>
      </c>
      <c r="J1219">
        <v>0</v>
      </c>
      <c r="K1219" t="s">
        <v>30</v>
      </c>
      <c r="L1219">
        <v>5</v>
      </c>
      <c r="M1219">
        <f>2021-MasterData4[[#This Row],[Year_Birth]]</f>
        <v>49</v>
      </c>
      <c r="N1219" s="10">
        <v>76</v>
      </c>
      <c r="O1219" s="10">
        <v>74</v>
      </c>
      <c r="P1219" s="10">
        <v>13</v>
      </c>
      <c r="Q1219" s="10">
        <v>14</v>
      </c>
      <c r="R1219" s="10">
        <v>5</v>
      </c>
      <c r="S1219" s="24">
        <f>MasterData4[[#This Row],[Kidhome]]+MasterData4[[#This Row],[Teenhome]]</f>
        <v>1</v>
      </c>
      <c r="T1219" s="53">
        <v>0</v>
      </c>
      <c r="U1219" s="53">
        <v>4</v>
      </c>
      <c r="V1219" s="10">
        <f>SUM(MasterData4[[#This Row],[MntWines]:[MntSweetProducts]])</f>
        <v>182</v>
      </c>
      <c r="W1219">
        <v>4</v>
      </c>
    </row>
    <row r="1220" spans="1:23" x14ac:dyDescent="0.3">
      <c r="A1220">
        <v>5955</v>
      </c>
      <c r="B1220">
        <v>1962</v>
      </c>
      <c r="C1220" t="s">
        <v>28</v>
      </c>
      <c r="D1220" t="s">
        <v>35</v>
      </c>
      <c r="E1220" s="1">
        <v>72025</v>
      </c>
      <c r="F1220">
        <v>0</v>
      </c>
      <c r="G1220">
        <v>0</v>
      </c>
      <c r="H1220" s="3">
        <v>41230</v>
      </c>
      <c r="I1220">
        <v>27</v>
      </c>
      <c r="J1220">
        <v>0</v>
      </c>
      <c r="K1220" t="s">
        <v>30</v>
      </c>
      <c r="L1220">
        <v>4</v>
      </c>
      <c r="M1220">
        <f>2021-MasterData4[[#This Row],[Year_Birth]]</f>
        <v>59</v>
      </c>
      <c r="N1220" s="10">
        <v>833</v>
      </c>
      <c r="O1220" s="10">
        <v>549</v>
      </c>
      <c r="P1220" s="10">
        <v>151</v>
      </c>
      <c r="Q1220" s="10">
        <v>33</v>
      </c>
      <c r="R1220" s="10">
        <v>133</v>
      </c>
      <c r="S1220" s="24">
        <f>MasterData4[[#This Row],[Kidhome]]+MasterData4[[#This Row],[Teenhome]]</f>
        <v>0</v>
      </c>
      <c r="T1220" s="53">
        <v>3</v>
      </c>
      <c r="U1220" s="53">
        <v>8</v>
      </c>
      <c r="V1220" s="10">
        <f>SUM(MasterData4[[#This Row],[MntWines]:[MntSweetProducts]])</f>
        <v>1699</v>
      </c>
      <c r="W1220">
        <v>2</v>
      </c>
    </row>
    <row r="1221" spans="1:23" x14ac:dyDescent="0.3">
      <c r="A1221">
        <v>5956</v>
      </c>
      <c r="B1221">
        <v>1948</v>
      </c>
      <c r="C1221" t="s">
        <v>37</v>
      </c>
      <c r="D1221" t="s">
        <v>29</v>
      </c>
      <c r="E1221" s="1">
        <v>45072</v>
      </c>
      <c r="F1221">
        <v>1</v>
      </c>
      <c r="G1221">
        <v>2</v>
      </c>
      <c r="H1221" s="3">
        <v>41563</v>
      </c>
      <c r="I1221">
        <v>74</v>
      </c>
      <c r="J1221">
        <v>0</v>
      </c>
      <c r="K1221" t="s">
        <v>36</v>
      </c>
      <c r="L1221">
        <v>6</v>
      </c>
      <c r="M1221">
        <f>2021-MasterData4[[#This Row],[Year_Birth]]</f>
        <v>73</v>
      </c>
      <c r="N1221" s="10">
        <v>144</v>
      </c>
      <c r="O1221" s="10">
        <v>99</v>
      </c>
      <c r="P1221" s="10">
        <v>7</v>
      </c>
      <c r="Q1221" s="10">
        <v>2</v>
      </c>
      <c r="R1221" s="10">
        <v>2</v>
      </c>
      <c r="S1221" s="24">
        <f>MasterData4[[#This Row],[Kidhome]]+MasterData4[[#This Row],[Teenhome]]</f>
        <v>3</v>
      </c>
      <c r="T1221" s="53">
        <v>1</v>
      </c>
      <c r="U1221" s="53">
        <v>4</v>
      </c>
      <c r="V1221" s="10">
        <f>SUM(MasterData4[[#This Row],[MntWines]:[MntSweetProducts]])</f>
        <v>254</v>
      </c>
      <c r="W1221">
        <v>5</v>
      </c>
    </row>
    <row r="1222" spans="1:23" x14ac:dyDescent="0.3">
      <c r="A1222">
        <v>5959</v>
      </c>
      <c r="B1222">
        <v>1968</v>
      </c>
      <c r="C1222" t="s">
        <v>28</v>
      </c>
      <c r="D1222" t="s">
        <v>31</v>
      </c>
      <c r="E1222" s="1">
        <v>35893</v>
      </c>
      <c r="F1222">
        <v>1</v>
      </c>
      <c r="G1222">
        <v>1</v>
      </c>
      <c r="H1222" s="3">
        <v>41197</v>
      </c>
      <c r="I1222">
        <v>80</v>
      </c>
      <c r="J1222">
        <v>0</v>
      </c>
      <c r="K1222" t="s">
        <v>40</v>
      </c>
      <c r="L1222">
        <v>3</v>
      </c>
      <c r="M1222">
        <f>2021-MasterData4[[#This Row],[Year_Birth]]</f>
        <v>53</v>
      </c>
      <c r="N1222" s="10">
        <v>158</v>
      </c>
      <c r="O1222" s="10">
        <v>23</v>
      </c>
      <c r="P1222" s="10">
        <v>0</v>
      </c>
      <c r="Q1222" s="10">
        <v>0</v>
      </c>
      <c r="R1222" s="10">
        <v>0</v>
      </c>
      <c r="S1222" s="24">
        <f>MasterData4[[#This Row],[Kidhome]]+MasterData4[[#This Row],[Teenhome]]</f>
        <v>2</v>
      </c>
      <c r="T1222" s="53">
        <v>1</v>
      </c>
      <c r="U1222" s="53">
        <v>5</v>
      </c>
      <c r="V1222" s="10">
        <f>SUM(MasterData4[[#This Row],[MntWines]:[MntSweetProducts]])</f>
        <v>181</v>
      </c>
      <c r="W1222">
        <v>2</v>
      </c>
    </row>
    <row r="1223" spans="1:23" x14ac:dyDescent="0.3">
      <c r="A1223">
        <v>5961</v>
      </c>
      <c r="B1223">
        <v>1978</v>
      </c>
      <c r="C1223" t="s">
        <v>28</v>
      </c>
      <c r="D1223" t="s">
        <v>33</v>
      </c>
      <c r="E1223" s="1">
        <v>42693</v>
      </c>
      <c r="F1223">
        <v>1</v>
      </c>
      <c r="G1223">
        <v>0</v>
      </c>
      <c r="H1223" s="3">
        <v>41797</v>
      </c>
      <c r="I1223">
        <v>29</v>
      </c>
      <c r="J1223">
        <v>0</v>
      </c>
      <c r="K1223" t="s">
        <v>30</v>
      </c>
      <c r="L1223">
        <v>1</v>
      </c>
      <c r="M1223">
        <f>2021-MasterData4[[#This Row],[Year_Birth]]</f>
        <v>43</v>
      </c>
      <c r="N1223" s="10">
        <v>8</v>
      </c>
      <c r="O1223" s="10">
        <v>20</v>
      </c>
      <c r="P1223" s="10">
        <v>6</v>
      </c>
      <c r="Q1223" s="10">
        <v>4</v>
      </c>
      <c r="R1223" s="10">
        <v>3</v>
      </c>
      <c r="S1223" s="24">
        <f>MasterData4[[#This Row],[Kidhome]]+MasterData4[[#This Row],[Teenhome]]</f>
        <v>1</v>
      </c>
      <c r="T1223" s="53">
        <v>0</v>
      </c>
      <c r="U1223" s="53">
        <v>3</v>
      </c>
      <c r="V1223" s="10">
        <f>SUM(MasterData4[[#This Row],[MntWines]:[MntSweetProducts]])</f>
        <v>41</v>
      </c>
      <c r="W1223">
        <v>2</v>
      </c>
    </row>
    <row r="1224" spans="1:23" x14ac:dyDescent="0.3">
      <c r="A1224">
        <v>5966</v>
      </c>
      <c r="B1224">
        <v>1974</v>
      </c>
      <c r="C1224" t="s">
        <v>37</v>
      </c>
      <c r="D1224" t="s">
        <v>33</v>
      </c>
      <c r="E1224" s="1">
        <v>45207</v>
      </c>
      <c r="F1224">
        <v>1</v>
      </c>
      <c r="G1224">
        <v>1</v>
      </c>
      <c r="H1224" s="3">
        <v>41223</v>
      </c>
      <c r="I1224">
        <v>64</v>
      </c>
      <c r="J1224">
        <v>0</v>
      </c>
      <c r="K1224" t="s">
        <v>30</v>
      </c>
      <c r="L1224">
        <v>3</v>
      </c>
      <c r="M1224">
        <f>2021-MasterData4[[#This Row],[Year_Birth]]</f>
        <v>47</v>
      </c>
      <c r="N1224" s="10">
        <v>203</v>
      </c>
      <c r="O1224" s="10">
        <v>10</v>
      </c>
      <c r="P1224" s="10">
        <v>0</v>
      </c>
      <c r="Q1224" s="10">
        <v>0</v>
      </c>
      <c r="R1224" s="10">
        <v>0</v>
      </c>
      <c r="S1224" s="24">
        <f>MasterData4[[#This Row],[Kidhome]]+MasterData4[[#This Row],[Teenhome]]</f>
        <v>2</v>
      </c>
      <c r="T1224" s="53">
        <v>1</v>
      </c>
      <c r="U1224" s="53">
        <v>6</v>
      </c>
      <c r="V1224" s="10">
        <f>SUM(MasterData4[[#This Row],[MntWines]:[MntSweetProducts]])</f>
        <v>213</v>
      </c>
      <c r="W1224">
        <v>5</v>
      </c>
    </row>
    <row r="1225" spans="1:23" x14ac:dyDescent="0.3">
      <c r="A1225">
        <v>5967</v>
      </c>
      <c r="B1225">
        <v>1952</v>
      </c>
      <c r="C1225" t="s">
        <v>28</v>
      </c>
      <c r="D1225" t="s">
        <v>35</v>
      </c>
      <c r="E1225" s="1">
        <v>33402</v>
      </c>
      <c r="F1225">
        <v>1</v>
      </c>
      <c r="G1225">
        <v>1</v>
      </c>
      <c r="H1225" s="3">
        <v>41473</v>
      </c>
      <c r="I1225">
        <v>60</v>
      </c>
      <c r="J1225">
        <v>0</v>
      </c>
      <c r="K1225" t="s">
        <v>39</v>
      </c>
      <c r="L1225">
        <v>2</v>
      </c>
      <c r="M1225">
        <f>2021-MasterData4[[#This Row],[Year_Birth]]</f>
        <v>69</v>
      </c>
      <c r="N1225" s="10">
        <v>26</v>
      </c>
      <c r="O1225" s="10">
        <v>19</v>
      </c>
      <c r="P1225" s="10">
        <v>10</v>
      </c>
      <c r="Q1225" s="10">
        <v>2</v>
      </c>
      <c r="R1225" s="10">
        <v>5</v>
      </c>
      <c r="S1225" s="24">
        <f>MasterData4[[#This Row],[Kidhome]]+MasterData4[[#This Row],[Teenhome]]</f>
        <v>2</v>
      </c>
      <c r="T1225" s="53">
        <v>1</v>
      </c>
      <c r="U1225" s="53">
        <v>3</v>
      </c>
      <c r="V1225" s="10">
        <f>SUM(MasterData4[[#This Row],[MntWines]:[MntSweetProducts]])</f>
        <v>62</v>
      </c>
      <c r="W1225">
        <v>2</v>
      </c>
    </row>
    <row r="1226" spans="1:23" x14ac:dyDescent="0.3">
      <c r="A1226">
        <v>5975</v>
      </c>
      <c r="B1226">
        <v>1967</v>
      </c>
      <c r="C1226" t="s">
        <v>37</v>
      </c>
      <c r="D1226" t="s">
        <v>31</v>
      </c>
      <c r="E1226" s="1">
        <v>40304</v>
      </c>
      <c r="F1226">
        <v>1</v>
      </c>
      <c r="G1226">
        <v>0</v>
      </c>
      <c r="H1226" s="3">
        <v>41547</v>
      </c>
      <c r="I1226">
        <v>82</v>
      </c>
      <c r="J1226">
        <v>0</v>
      </c>
      <c r="K1226" t="s">
        <v>32</v>
      </c>
      <c r="L1226">
        <v>2</v>
      </c>
      <c r="M1226">
        <f>2021-MasterData4[[#This Row],[Year_Birth]]</f>
        <v>54</v>
      </c>
      <c r="N1226" s="10">
        <v>37</v>
      </c>
      <c r="O1226" s="10">
        <v>17</v>
      </c>
      <c r="P1226" s="10">
        <v>0</v>
      </c>
      <c r="Q1226" s="10">
        <v>0</v>
      </c>
      <c r="R1226" s="10">
        <v>0</v>
      </c>
      <c r="S1226" s="24">
        <f>MasterData4[[#This Row],[Kidhome]]+MasterData4[[#This Row],[Teenhome]]</f>
        <v>1</v>
      </c>
      <c r="T1226" s="53">
        <v>0</v>
      </c>
      <c r="U1226" s="53">
        <v>3</v>
      </c>
      <c r="V1226" s="10">
        <f>SUM(MasterData4[[#This Row],[MntWines]:[MntSweetProducts]])</f>
        <v>54</v>
      </c>
      <c r="W1226">
        <v>5</v>
      </c>
    </row>
    <row r="1227" spans="1:23" x14ac:dyDescent="0.3">
      <c r="A1227">
        <v>5985</v>
      </c>
      <c r="B1227">
        <v>1965</v>
      </c>
      <c r="C1227" t="s">
        <v>41</v>
      </c>
      <c r="D1227" t="s">
        <v>31</v>
      </c>
      <c r="E1227" s="2">
        <v>33168</v>
      </c>
      <c r="F1227">
        <v>0</v>
      </c>
      <c r="G1227">
        <v>1</v>
      </c>
      <c r="H1227" s="3">
        <v>41195</v>
      </c>
      <c r="I1227">
        <v>0</v>
      </c>
      <c r="J1227">
        <v>0</v>
      </c>
      <c r="K1227" t="s">
        <v>30</v>
      </c>
      <c r="L1227">
        <v>2</v>
      </c>
      <c r="M1227">
        <f>2021-MasterData4[[#This Row],[Year_Birth]]</f>
        <v>56</v>
      </c>
      <c r="N1227" s="10">
        <v>80</v>
      </c>
      <c r="O1227" s="10">
        <v>37</v>
      </c>
      <c r="P1227" s="10">
        <v>0</v>
      </c>
      <c r="Q1227" s="10">
        <v>1</v>
      </c>
      <c r="R1227" s="10">
        <v>1</v>
      </c>
      <c r="S1227" s="24">
        <f>MasterData4[[#This Row],[Kidhome]]+MasterData4[[#This Row],[Teenhome]]</f>
        <v>1</v>
      </c>
      <c r="T1227" s="53">
        <v>1</v>
      </c>
      <c r="U1227" s="53">
        <v>4</v>
      </c>
      <c r="V1227" s="10">
        <f>SUM(MasterData4[[#This Row],[MntWines]:[MntSweetProducts]])</f>
        <v>119</v>
      </c>
      <c r="W1227">
        <v>4</v>
      </c>
    </row>
    <row r="1228" spans="1:23" x14ac:dyDescent="0.3">
      <c r="A1228">
        <v>5987</v>
      </c>
      <c r="B1228">
        <v>1989</v>
      </c>
      <c r="C1228" t="s">
        <v>38</v>
      </c>
      <c r="D1228" t="s">
        <v>35</v>
      </c>
      <c r="E1228" s="1">
        <v>10404</v>
      </c>
      <c r="F1228">
        <v>1</v>
      </c>
      <c r="G1228">
        <v>0</v>
      </c>
      <c r="H1228" s="3">
        <v>41763</v>
      </c>
      <c r="I1228">
        <v>52</v>
      </c>
      <c r="J1228">
        <v>0</v>
      </c>
      <c r="K1228" t="s">
        <v>30</v>
      </c>
      <c r="L1228">
        <v>1</v>
      </c>
      <c r="M1228">
        <f>2021-MasterData4[[#This Row],[Year_Birth]]</f>
        <v>32</v>
      </c>
      <c r="N1228" s="10">
        <v>2</v>
      </c>
      <c r="O1228" s="10">
        <v>11</v>
      </c>
      <c r="P1228" s="10">
        <v>10</v>
      </c>
      <c r="Q1228" s="10">
        <v>2</v>
      </c>
      <c r="R1228" s="10">
        <v>6</v>
      </c>
      <c r="S1228" s="24">
        <f>MasterData4[[#This Row],[Kidhome]]+MasterData4[[#This Row],[Teenhome]]</f>
        <v>1</v>
      </c>
      <c r="T1228" s="53">
        <v>0</v>
      </c>
      <c r="U1228" s="53">
        <v>4</v>
      </c>
      <c r="V1228" s="10">
        <f>SUM(MasterData4[[#This Row],[MntWines]:[MntSweetProducts]])</f>
        <v>31</v>
      </c>
      <c r="W1228">
        <v>3</v>
      </c>
    </row>
    <row r="1229" spans="1:23" x14ac:dyDescent="0.3">
      <c r="A1229">
        <v>5989</v>
      </c>
      <c r="B1229">
        <v>1959</v>
      </c>
      <c r="C1229" t="s">
        <v>38</v>
      </c>
      <c r="D1229" t="s">
        <v>29</v>
      </c>
      <c r="E1229" s="1">
        <v>78353</v>
      </c>
      <c r="F1229">
        <v>0</v>
      </c>
      <c r="G1229">
        <v>1</v>
      </c>
      <c r="H1229" s="3">
        <v>41380</v>
      </c>
      <c r="I1229">
        <v>51</v>
      </c>
      <c r="J1229">
        <v>0</v>
      </c>
      <c r="K1229" t="s">
        <v>32</v>
      </c>
      <c r="L1229">
        <v>10</v>
      </c>
      <c r="M1229">
        <f>2021-MasterData4[[#This Row],[Year_Birth]]</f>
        <v>62</v>
      </c>
      <c r="N1229" s="10">
        <v>752</v>
      </c>
      <c r="O1229" s="10">
        <v>476</v>
      </c>
      <c r="P1229" s="10">
        <v>39</v>
      </c>
      <c r="Q1229" s="10">
        <v>122</v>
      </c>
      <c r="R1229" s="10">
        <v>153</v>
      </c>
      <c r="S1229" s="24">
        <f>MasterData4[[#This Row],[Kidhome]]+MasterData4[[#This Row],[Teenhome]]</f>
        <v>1</v>
      </c>
      <c r="T1229" s="53">
        <v>2</v>
      </c>
      <c r="U1229" s="53">
        <v>11</v>
      </c>
      <c r="V1229" s="10">
        <f>SUM(MasterData4[[#This Row],[MntWines]:[MntSweetProducts]])</f>
        <v>1542</v>
      </c>
      <c r="W1229">
        <v>3</v>
      </c>
    </row>
    <row r="1230" spans="1:23" x14ac:dyDescent="0.3">
      <c r="A1230">
        <v>5991</v>
      </c>
      <c r="B1230">
        <v>1949</v>
      </c>
      <c r="C1230" t="s">
        <v>41</v>
      </c>
      <c r="D1230" t="s">
        <v>33</v>
      </c>
      <c r="E1230" s="1">
        <v>48150</v>
      </c>
      <c r="F1230">
        <v>0</v>
      </c>
      <c r="G1230">
        <v>1</v>
      </c>
      <c r="H1230" s="3">
        <v>41433</v>
      </c>
      <c r="I1230">
        <v>24</v>
      </c>
      <c r="J1230">
        <v>0</v>
      </c>
      <c r="K1230" t="s">
        <v>39</v>
      </c>
      <c r="L1230">
        <v>5</v>
      </c>
      <c r="M1230">
        <f>2021-MasterData4[[#This Row],[Year_Birth]]</f>
        <v>72</v>
      </c>
      <c r="N1230" s="10">
        <v>173</v>
      </c>
      <c r="O1230" s="10">
        <v>39</v>
      </c>
      <c r="P1230" s="10">
        <v>3</v>
      </c>
      <c r="Q1230" s="10">
        <v>2</v>
      </c>
      <c r="R1230" s="10">
        <v>2</v>
      </c>
      <c r="S1230" s="24">
        <f>MasterData4[[#This Row],[Kidhome]]+MasterData4[[#This Row],[Teenhome]]</f>
        <v>1</v>
      </c>
      <c r="T1230" s="53">
        <v>1</v>
      </c>
      <c r="U1230" s="53">
        <v>4</v>
      </c>
      <c r="V1230" s="10">
        <f>SUM(MasterData4[[#This Row],[MntWines]:[MntSweetProducts]])</f>
        <v>219</v>
      </c>
      <c r="W1230">
        <v>4</v>
      </c>
    </row>
    <row r="1231" spans="1:23" x14ac:dyDescent="0.3">
      <c r="A1231">
        <v>5995</v>
      </c>
      <c r="B1231">
        <v>1962</v>
      </c>
      <c r="C1231" t="s">
        <v>28</v>
      </c>
      <c r="D1231" t="s">
        <v>29</v>
      </c>
      <c r="E1231" s="1">
        <v>39552</v>
      </c>
      <c r="F1231">
        <v>1</v>
      </c>
      <c r="G1231">
        <v>1</v>
      </c>
      <c r="H1231" s="3">
        <v>41261</v>
      </c>
      <c r="I1231">
        <v>54</v>
      </c>
      <c r="J1231">
        <v>0</v>
      </c>
      <c r="K1231" t="s">
        <v>30</v>
      </c>
      <c r="L1231">
        <v>6</v>
      </c>
      <c r="M1231">
        <f>2021-MasterData4[[#This Row],[Year_Birth]]</f>
        <v>59</v>
      </c>
      <c r="N1231" s="10">
        <v>165</v>
      </c>
      <c r="O1231" s="10">
        <v>147</v>
      </c>
      <c r="P1231" s="10">
        <v>4</v>
      </c>
      <c r="Q1231" s="10">
        <v>3</v>
      </c>
      <c r="R1231" s="10">
        <v>24</v>
      </c>
      <c r="S1231" s="24">
        <f>MasterData4[[#This Row],[Kidhome]]+MasterData4[[#This Row],[Teenhome]]</f>
        <v>2</v>
      </c>
      <c r="T1231" s="53">
        <v>2</v>
      </c>
      <c r="U1231" s="53">
        <v>5</v>
      </c>
      <c r="V1231" s="10">
        <f>SUM(MasterData4[[#This Row],[MntWines]:[MntSweetProducts]])</f>
        <v>343</v>
      </c>
      <c r="W1231">
        <v>2</v>
      </c>
    </row>
    <row r="1232" spans="1:23" x14ac:dyDescent="0.3">
      <c r="A1232">
        <v>6001</v>
      </c>
      <c r="B1232">
        <v>1979</v>
      </c>
      <c r="C1232" t="s">
        <v>28</v>
      </c>
      <c r="D1232" t="s">
        <v>33</v>
      </c>
      <c r="E1232" s="1">
        <v>56775</v>
      </c>
      <c r="F1232">
        <v>0</v>
      </c>
      <c r="G1232">
        <v>1</v>
      </c>
      <c r="H1232" s="3">
        <v>41276</v>
      </c>
      <c r="I1232">
        <v>62</v>
      </c>
      <c r="J1232">
        <v>0</v>
      </c>
      <c r="K1232" t="s">
        <v>30</v>
      </c>
      <c r="L1232">
        <v>5</v>
      </c>
      <c r="M1232">
        <f>2021-MasterData4[[#This Row],[Year_Birth]]</f>
        <v>42</v>
      </c>
      <c r="N1232" s="10">
        <v>614</v>
      </c>
      <c r="O1232" s="10">
        <v>160</v>
      </c>
      <c r="P1232" s="10">
        <v>58</v>
      </c>
      <c r="Q1232" s="10">
        <v>35</v>
      </c>
      <c r="R1232" s="10">
        <v>35</v>
      </c>
      <c r="S1232" s="24">
        <f>MasterData4[[#This Row],[Kidhome]]+MasterData4[[#This Row],[Teenhome]]</f>
        <v>1</v>
      </c>
      <c r="T1232" s="53">
        <v>8</v>
      </c>
      <c r="U1232" s="53">
        <v>10</v>
      </c>
      <c r="V1232" s="10">
        <f>SUM(MasterData4[[#This Row],[MntWines]:[MntSweetProducts]])</f>
        <v>902</v>
      </c>
      <c r="W1232">
        <v>2</v>
      </c>
    </row>
    <row r="1233" spans="1:23" x14ac:dyDescent="0.3">
      <c r="A1233">
        <v>6019</v>
      </c>
      <c r="B1233">
        <v>1971</v>
      </c>
      <c r="C1233" t="s">
        <v>37</v>
      </c>
      <c r="D1233" t="s">
        <v>33</v>
      </c>
      <c r="E1233" s="1">
        <v>37126</v>
      </c>
      <c r="F1233">
        <v>1</v>
      </c>
      <c r="G1233">
        <v>0</v>
      </c>
      <c r="H1233" s="3">
        <v>41728</v>
      </c>
      <c r="I1233">
        <v>9</v>
      </c>
      <c r="J1233">
        <v>0</v>
      </c>
      <c r="K1233" t="s">
        <v>30</v>
      </c>
      <c r="L1233">
        <v>1</v>
      </c>
      <c r="M1233">
        <f>2021-MasterData4[[#This Row],[Year_Birth]]</f>
        <v>50</v>
      </c>
      <c r="N1233" s="10">
        <v>45</v>
      </c>
      <c r="O1233" s="10">
        <v>9</v>
      </c>
      <c r="P1233" s="10">
        <v>4</v>
      </c>
      <c r="Q1233" s="10">
        <v>3</v>
      </c>
      <c r="R1233" s="10">
        <v>4</v>
      </c>
      <c r="S1233" s="24">
        <f>MasterData4[[#This Row],[Kidhome]]+MasterData4[[#This Row],[Teenhome]]</f>
        <v>1</v>
      </c>
      <c r="T1233" s="53">
        <v>2</v>
      </c>
      <c r="U1233" s="53">
        <v>2</v>
      </c>
      <c r="V1233" s="10">
        <f>SUM(MasterData4[[#This Row],[MntWines]:[MntSweetProducts]])</f>
        <v>65</v>
      </c>
      <c r="W1233">
        <v>5</v>
      </c>
    </row>
    <row r="1234" spans="1:23" x14ac:dyDescent="0.3">
      <c r="A1234">
        <v>6024</v>
      </c>
      <c r="B1234">
        <v>1953</v>
      </c>
      <c r="C1234" t="s">
        <v>28</v>
      </c>
      <c r="D1234" t="s">
        <v>35</v>
      </c>
      <c r="E1234" s="1">
        <v>94384</v>
      </c>
      <c r="F1234">
        <v>0</v>
      </c>
      <c r="G1234">
        <v>0</v>
      </c>
      <c r="H1234" s="3">
        <v>41337</v>
      </c>
      <c r="I1234">
        <v>62</v>
      </c>
      <c r="J1234">
        <v>0</v>
      </c>
      <c r="K1234" t="s">
        <v>30</v>
      </c>
      <c r="L1234">
        <v>5</v>
      </c>
      <c r="M1234">
        <f>2021-MasterData4[[#This Row],[Year_Birth]]</f>
        <v>68</v>
      </c>
      <c r="N1234" s="10">
        <v>1111</v>
      </c>
      <c r="O1234" s="10">
        <v>790</v>
      </c>
      <c r="P1234" s="10">
        <v>160</v>
      </c>
      <c r="Q1234" s="10">
        <v>24</v>
      </c>
      <c r="R1234" s="10">
        <v>45</v>
      </c>
      <c r="S1234" s="24">
        <f>MasterData4[[#This Row],[Kidhome]]+MasterData4[[#This Row],[Teenhome]]</f>
        <v>0</v>
      </c>
      <c r="T1234" s="53">
        <v>8</v>
      </c>
      <c r="U1234" s="53">
        <v>5</v>
      </c>
      <c r="V1234" s="10">
        <f>SUM(MasterData4[[#This Row],[MntWines]:[MntSweetProducts]])</f>
        <v>2130</v>
      </c>
      <c r="W1234">
        <v>2</v>
      </c>
    </row>
    <row r="1235" spans="1:23" x14ac:dyDescent="0.3">
      <c r="A1235">
        <v>6036</v>
      </c>
      <c r="B1235">
        <v>1959</v>
      </c>
      <c r="C1235" t="s">
        <v>41</v>
      </c>
      <c r="D1235" t="s">
        <v>35</v>
      </c>
      <c r="E1235" s="1">
        <v>89120</v>
      </c>
      <c r="F1235">
        <v>0</v>
      </c>
      <c r="G1235">
        <v>0</v>
      </c>
      <c r="H1235" s="3">
        <v>41715</v>
      </c>
      <c r="I1235">
        <v>78</v>
      </c>
      <c r="J1235">
        <v>0</v>
      </c>
      <c r="K1235" t="s">
        <v>30</v>
      </c>
      <c r="L1235">
        <v>5</v>
      </c>
      <c r="M1235">
        <f>2021-MasterData4[[#This Row],[Year_Birth]]</f>
        <v>62</v>
      </c>
      <c r="N1235" s="10">
        <v>1168</v>
      </c>
      <c r="O1235" s="10">
        <v>408</v>
      </c>
      <c r="P1235" s="10">
        <v>72</v>
      </c>
      <c r="Q1235" s="10">
        <v>92</v>
      </c>
      <c r="R1235" s="10">
        <v>129</v>
      </c>
      <c r="S1235" s="24">
        <f>MasterData4[[#This Row],[Kidhome]]+MasterData4[[#This Row],[Teenhome]]</f>
        <v>0</v>
      </c>
      <c r="T1235" s="53">
        <v>6</v>
      </c>
      <c r="U1235" s="53">
        <v>7</v>
      </c>
      <c r="V1235" s="10">
        <f>SUM(MasterData4[[#This Row],[MntWines]:[MntSweetProducts]])</f>
        <v>1869</v>
      </c>
      <c r="W1235">
        <v>4</v>
      </c>
    </row>
    <row r="1236" spans="1:23" x14ac:dyDescent="0.3">
      <c r="A1236">
        <v>6049</v>
      </c>
      <c r="B1236">
        <v>1982</v>
      </c>
      <c r="C1236" t="s">
        <v>41</v>
      </c>
      <c r="D1236" t="s">
        <v>35</v>
      </c>
      <c r="E1236" s="1">
        <v>73450</v>
      </c>
      <c r="F1236">
        <v>0</v>
      </c>
      <c r="G1236">
        <v>0</v>
      </c>
      <c r="H1236" s="3">
        <v>41613</v>
      </c>
      <c r="I1236">
        <v>85</v>
      </c>
      <c r="J1236">
        <v>0</v>
      </c>
      <c r="K1236" t="s">
        <v>30</v>
      </c>
      <c r="L1236">
        <v>7</v>
      </c>
      <c r="M1236">
        <f>2021-MasterData4[[#This Row],[Year_Birth]]</f>
        <v>39</v>
      </c>
      <c r="N1236" s="10">
        <v>1142</v>
      </c>
      <c r="O1236" s="10">
        <v>415</v>
      </c>
      <c r="P1236" s="10">
        <v>90</v>
      </c>
      <c r="Q1236" s="10">
        <v>51</v>
      </c>
      <c r="R1236" s="10">
        <v>69</v>
      </c>
      <c r="S1236" s="24">
        <f>MasterData4[[#This Row],[Kidhome]]+MasterData4[[#This Row],[Teenhome]]</f>
        <v>0</v>
      </c>
      <c r="T1236" s="53">
        <v>8</v>
      </c>
      <c r="U1236" s="53">
        <v>11</v>
      </c>
      <c r="V1236" s="10">
        <f>SUM(MasterData4[[#This Row],[MntWines]:[MntSweetProducts]])</f>
        <v>1767</v>
      </c>
      <c r="W1236">
        <v>4</v>
      </c>
    </row>
    <row r="1237" spans="1:23" x14ac:dyDescent="0.3">
      <c r="A1237">
        <v>6050</v>
      </c>
      <c r="B1237">
        <v>1975</v>
      </c>
      <c r="C1237" t="s">
        <v>38</v>
      </c>
      <c r="D1237" t="s">
        <v>33</v>
      </c>
      <c r="E1237" s="1">
        <v>57036</v>
      </c>
      <c r="F1237">
        <v>0</v>
      </c>
      <c r="G1237">
        <v>1</v>
      </c>
      <c r="H1237" s="3">
        <v>41254</v>
      </c>
      <c r="I1237">
        <v>33</v>
      </c>
      <c r="J1237">
        <v>0</v>
      </c>
      <c r="K1237" t="s">
        <v>40</v>
      </c>
      <c r="L1237">
        <v>6</v>
      </c>
      <c r="M1237">
        <f>2021-MasterData4[[#This Row],[Year_Birth]]</f>
        <v>46</v>
      </c>
      <c r="N1237" s="10">
        <v>1171</v>
      </c>
      <c r="O1237" s="10">
        <v>219</v>
      </c>
      <c r="P1237" s="10">
        <v>19</v>
      </c>
      <c r="Q1237" s="10">
        <v>43</v>
      </c>
      <c r="R1237" s="10">
        <v>14</v>
      </c>
      <c r="S1237" s="24">
        <f>MasterData4[[#This Row],[Kidhome]]+MasterData4[[#This Row],[Teenhome]]</f>
        <v>1</v>
      </c>
      <c r="T1237" s="53">
        <v>3</v>
      </c>
      <c r="U1237" s="53">
        <v>13</v>
      </c>
      <c r="V1237" s="10">
        <f>SUM(MasterData4[[#This Row],[MntWines]:[MntSweetProducts]])</f>
        <v>1466</v>
      </c>
      <c r="W1237">
        <v>3</v>
      </c>
    </row>
    <row r="1238" spans="1:23" x14ac:dyDescent="0.3">
      <c r="A1238">
        <v>6055</v>
      </c>
      <c r="B1238">
        <v>1979</v>
      </c>
      <c r="C1238" t="s">
        <v>28</v>
      </c>
      <c r="D1238" t="s">
        <v>33</v>
      </c>
      <c r="E1238" s="1">
        <v>71626</v>
      </c>
      <c r="F1238">
        <v>0</v>
      </c>
      <c r="G1238">
        <v>0</v>
      </c>
      <c r="H1238" s="3">
        <v>41214</v>
      </c>
      <c r="I1238">
        <v>94</v>
      </c>
      <c r="J1238">
        <v>0</v>
      </c>
      <c r="K1238" t="s">
        <v>30</v>
      </c>
      <c r="L1238">
        <v>5</v>
      </c>
      <c r="M1238">
        <f>2021-MasterData4[[#This Row],[Year_Birth]]</f>
        <v>42</v>
      </c>
      <c r="N1238" s="10">
        <v>546</v>
      </c>
      <c r="O1238" s="10">
        <v>376</v>
      </c>
      <c r="P1238" s="10">
        <v>94</v>
      </c>
      <c r="Q1238" s="10">
        <v>72</v>
      </c>
      <c r="R1238" s="10">
        <v>145</v>
      </c>
      <c r="S1238" s="24">
        <f>MasterData4[[#This Row],[Kidhome]]+MasterData4[[#This Row],[Teenhome]]</f>
        <v>0</v>
      </c>
      <c r="T1238" s="53">
        <v>5</v>
      </c>
      <c r="U1238" s="53">
        <v>8</v>
      </c>
      <c r="V1238" s="10">
        <f>SUM(MasterData4[[#This Row],[MntWines]:[MntSweetProducts]])</f>
        <v>1233</v>
      </c>
      <c r="W1238">
        <v>2</v>
      </c>
    </row>
    <row r="1239" spans="1:23" x14ac:dyDescent="0.3">
      <c r="A1239">
        <v>6059</v>
      </c>
      <c r="B1239">
        <v>1953</v>
      </c>
      <c r="C1239" t="s">
        <v>37</v>
      </c>
      <c r="D1239" t="s">
        <v>35</v>
      </c>
      <c r="E1239" s="1">
        <v>64504</v>
      </c>
      <c r="F1239">
        <v>1</v>
      </c>
      <c r="G1239">
        <v>2</v>
      </c>
      <c r="H1239" s="3">
        <v>41337</v>
      </c>
      <c r="I1239">
        <v>81</v>
      </c>
      <c r="J1239">
        <v>0</v>
      </c>
      <c r="K1239" t="s">
        <v>30</v>
      </c>
      <c r="L1239">
        <v>11</v>
      </c>
      <c r="M1239">
        <f>2021-MasterData4[[#This Row],[Year_Birth]]</f>
        <v>68</v>
      </c>
      <c r="N1239" s="10">
        <v>986</v>
      </c>
      <c r="O1239" s="10">
        <v>168</v>
      </c>
      <c r="P1239" s="10">
        <v>16</v>
      </c>
      <c r="Q1239" s="10">
        <v>36</v>
      </c>
      <c r="R1239" s="10">
        <v>0</v>
      </c>
      <c r="S1239" s="24">
        <f>MasterData4[[#This Row],[Kidhome]]+MasterData4[[#This Row],[Teenhome]]</f>
        <v>3</v>
      </c>
      <c r="T1239" s="53">
        <v>3</v>
      </c>
      <c r="U1239" s="53">
        <v>4</v>
      </c>
      <c r="V1239" s="10">
        <f>SUM(MasterData4[[#This Row],[MntWines]:[MntSweetProducts]])</f>
        <v>1206</v>
      </c>
      <c r="W1239">
        <v>5</v>
      </c>
    </row>
    <row r="1240" spans="1:23" x14ac:dyDescent="0.3">
      <c r="A1240">
        <v>6071</v>
      </c>
      <c r="B1240">
        <v>1989</v>
      </c>
      <c r="C1240" t="s">
        <v>28</v>
      </c>
      <c r="D1240" t="s">
        <v>31</v>
      </c>
      <c r="E1240" s="1">
        <v>81217</v>
      </c>
      <c r="F1240">
        <v>0</v>
      </c>
      <c r="G1240">
        <v>0</v>
      </c>
      <c r="H1240" s="3">
        <v>41474</v>
      </c>
      <c r="I1240">
        <v>77</v>
      </c>
      <c r="J1240">
        <v>0</v>
      </c>
      <c r="K1240" t="s">
        <v>30</v>
      </c>
      <c r="L1240">
        <v>3</v>
      </c>
      <c r="M1240">
        <f>2021-MasterData4[[#This Row],[Year_Birth]]</f>
        <v>32</v>
      </c>
      <c r="N1240" s="10">
        <v>493</v>
      </c>
      <c r="O1240" s="10">
        <v>324</v>
      </c>
      <c r="P1240" s="10">
        <v>146</v>
      </c>
      <c r="Q1240" s="10">
        <v>70</v>
      </c>
      <c r="R1240" s="10">
        <v>40</v>
      </c>
      <c r="S1240" s="24">
        <f>MasterData4[[#This Row],[Kidhome]]+MasterData4[[#This Row],[Teenhome]]</f>
        <v>0</v>
      </c>
      <c r="T1240" s="53">
        <v>7</v>
      </c>
      <c r="U1240" s="53">
        <v>11</v>
      </c>
      <c r="V1240" s="10">
        <f>SUM(MasterData4[[#This Row],[MntWines]:[MntSweetProducts]])</f>
        <v>1073</v>
      </c>
      <c r="W1240">
        <v>2</v>
      </c>
    </row>
    <row r="1241" spans="1:23" x14ac:dyDescent="0.3">
      <c r="A1241">
        <v>6072</v>
      </c>
      <c r="B1241">
        <v>1970</v>
      </c>
      <c r="C1241" t="s">
        <v>41</v>
      </c>
      <c r="D1241" t="s">
        <v>31</v>
      </c>
      <c r="E1241" s="1">
        <v>75345</v>
      </c>
      <c r="F1241">
        <v>0</v>
      </c>
      <c r="G1241">
        <v>0</v>
      </c>
      <c r="H1241" s="3">
        <v>41307</v>
      </c>
      <c r="I1241">
        <v>16</v>
      </c>
      <c r="J1241">
        <v>0</v>
      </c>
      <c r="K1241" t="s">
        <v>30</v>
      </c>
      <c r="L1241">
        <v>5</v>
      </c>
      <c r="M1241">
        <f>2021-MasterData4[[#This Row],[Year_Birth]]</f>
        <v>51</v>
      </c>
      <c r="N1241" s="10">
        <v>918</v>
      </c>
      <c r="O1241" s="10">
        <v>842</v>
      </c>
      <c r="P1241" s="10">
        <v>99</v>
      </c>
      <c r="Q1241" s="10">
        <v>57</v>
      </c>
      <c r="R1241" s="10">
        <v>38</v>
      </c>
      <c r="S1241" s="24">
        <f>MasterData4[[#This Row],[Kidhome]]+MasterData4[[#This Row],[Teenhome]]</f>
        <v>0</v>
      </c>
      <c r="T1241" s="53">
        <v>8</v>
      </c>
      <c r="U1241" s="53">
        <v>6</v>
      </c>
      <c r="V1241" s="10">
        <f>SUM(MasterData4[[#This Row],[MntWines]:[MntSweetProducts]])</f>
        <v>1954</v>
      </c>
      <c r="W1241">
        <v>4</v>
      </c>
    </row>
    <row r="1242" spans="1:23" x14ac:dyDescent="0.3">
      <c r="A1242">
        <v>6086</v>
      </c>
      <c r="B1242">
        <v>1955</v>
      </c>
      <c r="C1242" t="s">
        <v>28</v>
      </c>
      <c r="D1242" t="s">
        <v>33</v>
      </c>
      <c r="E1242" s="1">
        <v>80395</v>
      </c>
      <c r="F1242">
        <v>0</v>
      </c>
      <c r="G1242">
        <v>0</v>
      </c>
      <c r="H1242" s="3">
        <v>41601</v>
      </c>
      <c r="I1242">
        <v>62</v>
      </c>
      <c r="J1242">
        <v>0</v>
      </c>
      <c r="K1242" t="s">
        <v>36</v>
      </c>
      <c r="L1242">
        <v>6</v>
      </c>
      <c r="M1242">
        <f>2021-MasterData4[[#This Row],[Year_Birth]]</f>
        <v>66</v>
      </c>
      <c r="N1242" s="10">
        <v>445</v>
      </c>
      <c r="O1242" s="10">
        <v>706</v>
      </c>
      <c r="P1242" s="10">
        <v>80</v>
      </c>
      <c r="Q1242" s="10">
        <v>25</v>
      </c>
      <c r="R1242" s="10">
        <v>76</v>
      </c>
      <c r="S1242" s="24">
        <f>MasterData4[[#This Row],[Kidhome]]+MasterData4[[#This Row],[Teenhome]]</f>
        <v>0</v>
      </c>
      <c r="T1242" s="53">
        <v>5</v>
      </c>
      <c r="U1242" s="53">
        <v>12</v>
      </c>
      <c r="V1242" s="10">
        <f>SUM(MasterData4[[#This Row],[MntWines]:[MntSweetProducts]])</f>
        <v>1332</v>
      </c>
      <c r="W1242">
        <v>2</v>
      </c>
    </row>
    <row r="1243" spans="1:23" x14ac:dyDescent="0.3">
      <c r="A1243">
        <v>6097</v>
      </c>
      <c r="B1243">
        <v>1959</v>
      </c>
      <c r="C1243" t="s">
        <v>28</v>
      </c>
      <c r="D1243" t="s">
        <v>31</v>
      </c>
      <c r="E1243" s="1">
        <v>50664</v>
      </c>
      <c r="F1243">
        <v>1</v>
      </c>
      <c r="G1243">
        <v>1</v>
      </c>
      <c r="H1243" s="3">
        <v>41290</v>
      </c>
      <c r="I1243">
        <v>64</v>
      </c>
      <c r="J1243">
        <v>0</v>
      </c>
      <c r="K1243" t="s">
        <v>43</v>
      </c>
      <c r="L1243">
        <v>8</v>
      </c>
      <c r="M1243">
        <f>2021-MasterData4[[#This Row],[Year_Birth]]</f>
        <v>62</v>
      </c>
      <c r="N1243" s="10">
        <v>313</v>
      </c>
      <c r="O1243" s="10">
        <v>104</v>
      </c>
      <c r="P1243" s="10">
        <v>6</v>
      </c>
      <c r="Q1243" s="10">
        <v>8</v>
      </c>
      <c r="R1243" s="10">
        <v>4</v>
      </c>
      <c r="S1243" s="24">
        <f>MasterData4[[#This Row],[Kidhome]]+MasterData4[[#This Row],[Teenhome]]</f>
        <v>2</v>
      </c>
      <c r="T1243" s="53">
        <v>1</v>
      </c>
      <c r="U1243" s="53">
        <v>6</v>
      </c>
      <c r="V1243" s="10">
        <f>SUM(MasterData4[[#This Row],[MntWines]:[MntSweetProducts]])</f>
        <v>435</v>
      </c>
      <c r="W1243">
        <v>2</v>
      </c>
    </row>
    <row r="1244" spans="1:23" x14ac:dyDescent="0.3">
      <c r="A1244">
        <v>6103</v>
      </c>
      <c r="B1244">
        <v>1948</v>
      </c>
      <c r="C1244" t="s">
        <v>28</v>
      </c>
      <c r="D1244" t="s">
        <v>33</v>
      </c>
      <c r="E1244" s="1">
        <v>42192</v>
      </c>
      <c r="F1244">
        <v>0</v>
      </c>
      <c r="G1244">
        <v>0</v>
      </c>
      <c r="H1244" s="3">
        <v>41523</v>
      </c>
      <c r="I1244">
        <v>40</v>
      </c>
      <c r="J1244">
        <v>0</v>
      </c>
      <c r="K1244" t="s">
        <v>36</v>
      </c>
      <c r="L1244">
        <v>2</v>
      </c>
      <c r="M1244">
        <f>2021-MasterData4[[#This Row],[Year_Birth]]</f>
        <v>73</v>
      </c>
      <c r="N1244" s="10">
        <v>40</v>
      </c>
      <c r="O1244" s="10">
        <v>15</v>
      </c>
      <c r="P1244" s="10">
        <v>17</v>
      </c>
      <c r="Q1244" s="10">
        <v>15</v>
      </c>
      <c r="R1244" s="10">
        <v>6</v>
      </c>
      <c r="S1244" s="24">
        <f>MasterData4[[#This Row],[Kidhome]]+MasterData4[[#This Row],[Teenhome]]</f>
        <v>0</v>
      </c>
      <c r="T1244" s="53">
        <v>1</v>
      </c>
      <c r="U1244" s="53">
        <v>3</v>
      </c>
      <c r="V1244" s="10">
        <f>SUM(MasterData4[[#This Row],[MntWines]:[MntSweetProducts]])</f>
        <v>93</v>
      </c>
      <c r="W1244">
        <v>2</v>
      </c>
    </row>
    <row r="1245" spans="1:23" x14ac:dyDescent="0.3">
      <c r="A1245">
        <v>6116</v>
      </c>
      <c r="B1245">
        <v>1968</v>
      </c>
      <c r="C1245" t="s">
        <v>38</v>
      </c>
      <c r="D1245" t="s">
        <v>33</v>
      </c>
      <c r="E1245" s="1">
        <v>48985</v>
      </c>
      <c r="F1245">
        <v>0</v>
      </c>
      <c r="G1245">
        <v>1</v>
      </c>
      <c r="H1245" s="3">
        <v>41460</v>
      </c>
      <c r="I1245">
        <v>13</v>
      </c>
      <c r="J1245">
        <v>0</v>
      </c>
      <c r="K1245" t="s">
        <v>30</v>
      </c>
      <c r="L1245">
        <v>1</v>
      </c>
      <c r="M1245">
        <f>2021-MasterData4[[#This Row],[Year_Birth]]</f>
        <v>53</v>
      </c>
      <c r="N1245" s="10">
        <v>19</v>
      </c>
      <c r="O1245" s="10">
        <v>18</v>
      </c>
      <c r="P1245" s="10">
        <v>10</v>
      </c>
      <c r="Q1245" s="10">
        <v>13</v>
      </c>
      <c r="R1245" s="10">
        <v>7</v>
      </c>
      <c r="S1245" s="24">
        <f>MasterData4[[#This Row],[Kidhome]]+MasterData4[[#This Row],[Teenhome]]</f>
        <v>1</v>
      </c>
      <c r="T1245" s="53">
        <v>1</v>
      </c>
      <c r="U1245" s="53">
        <v>3</v>
      </c>
      <c r="V1245" s="10">
        <f>SUM(MasterData4[[#This Row],[MntWines]:[MntSweetProducts]])</f>
        <v>67</v>
      </c>
      <c r="W1245">
        <v>3</v>
      </c>
    </row>
    <row r="1246" spans="1:23" x14ac:dyDescent="0.3">
      <c r="A1246">
        <v>6119</v>
      </c>
      <c r="B1246">
        <v>1963</v>
      </c>
      <c r="C1246" t="s">
        <v>37</v>
      </c>
      <c r="D1246" t="s">
        <v>31</v>
      </c>
      <c r="E1246" s="1">
        <v>36736</v>
      </c>
      <c r="F1246">
        <v>1</v>
      </c>
      <c r="G1246">
        <v>1</v>
      </c>
      <c r="H1246" s="3">
        <v>41404</v>
      </c>
      <c r="I1246">
        <v>52</v>
      </c>
      <c r="J1246">
        <v>0</v>
      </c>
      <c r="K1246" t="s">
        <v>30</v>
      </c>
      <c r="L1246">
        <v>1</v>
      </c>
      <c r="M1246">
        <f>2021-MasterData4[[#This Row],[Year_Birth]]</f>
        <v>58</v>
      </c>
      <c r="N1246" s="10">
        <v>10</v>
      </c>
      <c r="O1246" s="10">
        <v>3</v>
      </c>
      <c r="P1246" s="10">
        <v>0</v>
      </c>
      <c r="Q1246" s="10">
        <v>0</v>
      </c>
      <c r="R1246" s="10">
        <v>0</v>
      </c>
      <c r="S1246" s="24">
        <f>MasterData4[[#This Row],[Kidhome]]+MasterData4[[#This Row],[Teenhome]]</f>
        <v>2</v>
      </c>
      <c r="T1246" s="53">
        <v>0</v>
      </c>
      <c r="U1246" s="53">
        <v>2</v>
      </c>
      <c r="V1246" s="10">
        <f>SUM(MasterData4[[#This Row],[MntWines]:[MntSweetProducts]])</f>
        <v>13</v>
      </c>
      <c r="W1246">
        <v>5</v>
      </c>
    </row>
    <row r="1247" spans="1:23" x14ac:dyDescent="0.3">
      <c r="A1247">
        <v>6131</v>
      </c>
      <c r="B1247">
        <v>1980</v>
      </c>
      <c r="C1247" t="s">
        <v>38</v>
      </c>
      <c r="D1247" t="s">
        <v>33</v>
      </c>
      <c r="E1247" s="1">
        <v>70829</v>
      </c>
      <c r="F1247">
        <v>1</v>
      </c>
      <c r="G1247">
        <v>1</v>
      </c>
      <c r="H1247" s="3">
        <v>41609</v>
      </c>
      <c r="I1247">
        <v>87</v>
      </c>
      <c r="J1247">
        <v>0</v>
      </c>
      <c r="K1247" t="s">
        <v>30</v>
      </c>
      <c r="L1247">
        <v>4</v>
      </c>
      <c r="M1247">
        <f>2021-MasterData4[[#This Row],[Year_Birth]]</f>
        <v>41</v>
      </c>
      <c r="N1247" s="10">
        <v>141</v>
      </c>
      <c r="O1247" s="10">
        <v>106</v>
      </c>
      <c r="P1247" s="10">
        <v>72</v>
      </c>
      <c r="Q1247" s="10">
        <v>70</v>
      </c>
      <c r="R1247" s="10">
        <v>19</v>
      </c>
      <c r="S1247" s="24">
        <f>MasterData4[[#This Row],[Kidhome]]+MasterData4[[#This Row],[Teenhome]]</f>
        <v>2</v>
      </c>
      <c r="T1247" s="53">
        <v>2</v>
      </c>
      <c r="U1247" s="53">
        <v>8</v>
      </c>
      <c r="V1247" s="10">
        <f>SUM(MasterData4[[#This Row],[MntWines]:[MntSweetProducts]])</f>
        <v>408</v>
      </c>
      <c r="W1247">
        <v>3</v>
      </c>
    </row>
    <row r="1248" spans="1:23" x14ac:dyDescent="0.3">
      <c r="A1248">
        <v>6141</v>
      </c>
      <c r="B1248">
        <v>1972</v>
      </c>
      <c r="C1248" t="s">
        <v>41</v>
      </c>
      <c r="D1248" t="s">
        <v>31</v>
      </c>
      <c r="E1248" s="1">
        <v>49494</v>
      </c>
      <c r="F1248">
        <v>1</v>
      </c>
      <c r="G1248">
        <v>0</v>
      </c>
      <c r="H1248" s="3">
        <v>41389</v>
      </c>
      <c r="I1248">
        <v>46</v>
      </c>
      <c r="J1248">
        <v>0</v>
      </c>
      <c r="K1248" t="s">
        <v>32</v>
      </c>
      <c r="L1248">
        <v>6</v>
      </c>
      <c r="M1248">
        <f>2021-MasterData4[[#This Row],[Year_Birth]]</f>
        <v>49</v>
      </c>
      <c r="N1248" s="10">
        <v>191</v>
      </c>
      <c r="O1248" s="10">
        <v>97</v>
      </c>
      <c r="P1248" s="10">
        <v>0</v>
      </c>
      <c r="Q1248" s="10">
        <v>9</v>
      </c>
      <c r="R1248" s="10">
        <v>6</v>
      </c>
      <c r="S1248" s="24">
        <f>MasterData4[[#This Row],[Kidhome]]+MasterData4[[#This Row],[Teenhome]]</f>
        <v>1</v>
      </c>
      <c r="T1248" s="53">
        <v>1</v>
      </c>
      <c r="U1248" s="53">
        <v>5</v>
      </c>
      <c r="V1248" s="10">
        <f>SUM(MasterData4[[#This Row],[MntWines]:[MntSweetProducts]])</f>
        <v>303</v>
      </c>
      <c r="W1248">
        <v>4</v>
      </c>
    </row>
    <row r="1249" spans="1:23" x14ac:dyDescent="0.3">
      <c r="A1249">
        <v>6142</v>
      </c>
      <c r="B1249">
        <v>1943</v>
      </c>
      <c r="C1249" t="s">
        <v>41</v>
      </c>
      <c r="D1249" t="s">
        <v>33</v>
      </c>
      <c r="E1249" s="1">
        <v>65073</v>
      </c>
      <c r="F1249">
        <v>0</v>
      </c>
      <c r="G1249">
        <v>0</v>
      </c>
      <c r="H1249" s="3">
        <v>41506</v>
      </c>
      <c r="I1249">
        <v>65</v>
      </c>
      <c r="J1249">
        <v>1</v>
      </c>
      <c r="K1249" t="s">
        <v>30</v>
      </c>
      <c r="L1249">
        <v>5</v>
      </c>
      <c r="M1249">
        <f>2021-MasterData4[[#This Row],[Year_Birth]]</f>
        <v>78</v>
      </c>
      <c r="N1249" s="10">
        <v>629</v>
      </c>
      <c r="O1249" s="10">
        <v>177</v>
      </c>
      <c r="P1249" s="10">
        <v>69</v>
      </c>
      <c r="Q1249" s="10">
        <v>17</v>
      </c>
      <c r="R1249" s="10">
        <v>0</v>
      </c>
      <c r="S1249" s="24">
        <f>MasterData4[[#This Row],[Kidhome]]+MasterData4[[#This Row],[Teenhome]]</f>
        <v>0</v>
      </c>
      <c r="T1249" s="53">
        <v>3</v>
      </c>
      <c r="U1249" s="53">
        <v>5</v>
      </c>
      <c r="V1249" s="10">
        <f>SUM(MasterData4[[#This Row],[MntWines]:[MntSweetProducts]])</f>
        <v>892</v>
      </c>
      <c r="W1249">
        <v>4</v>
      </c>
    </row>
    <row r="1250" spans="1:23" x14ac:dyDescent="0.3">
      <c r="A1250">
        <v>6147</v>
      </c>
      <c r="B1250">
        <v>1971</v>
      </c>
      <c r="C1250" t="s">
        <v>28</v>
      </c>
      <c r="D1250" t="s">
        <v>29</v>
      </c>
      <c r="E1250" s="1">
        <v>25818</v>
      </c>
      <c r="F1250">
        <v>1</v>
      </c>
      <c r="G1250">
        <v>0</v>
      </c>
      <c r="H1250" s="3">
        <v>41200</v>
      </c>
      <c r="I1250">
        <v>51</v>
      </c>
      <c r="J1250">
        <v>0</v>
      </c>
      <c r="K1250" t="s">
        <v>39</v>
      </c>
      <c r="L1250">
        <v>0</v>
      </c>
      <c r="M1250">
        <f>2021-MasterData4[[#This Row],[Year_Birth]]</f>
        <v>50</v>
      </c>
      <c r="N1250" s="10">
        <v>5</v>
      </c>
      <c r="O1250" s="10">
        <v>8</v>
      </c>
      <c r="P1250" s="10">
        <v>2</v>
      </c>
      <c r="Q1250" s="10">
        <v>2</v>
      </c>
      <c r="R1250" s="10">
        <v>2</v>
      </c>
      <c r="S1250" s="24">
        <f>MasterData4[[#This Row],[Kidhome]]+MasterData4[[#This Row],[Teenhome]]</f>
        <v>1</v>
      </c>
      <c r="T1250" s="53">
        <v>1</v>
      </c>
      <c r="U1250" s="53">
        <v>2</v>
      </c>
      <c r="V1250" s="10">
        <f>SUM(MasterData4[[#This Row],[MntWines]:[MntSweetProducts]])</f>
        <v>19</v>
      </c>
      <c r="W1250">
        <v>2</v>
      </c>
    </row>
    <row r="1251" spans="1:23" x14ac:dyDescent="0.3">
      <c r="A1251">
        <v>6168</v>
      </c>
      <c r="B1251">
        <v>1963</v>
      </c>
      <c r="C1251" t="s">
        <v>28</v>
      </c>
      <c r="D1251" t="s">
        <v>29</v>
      </c>
      <c r="E1251" s="1">
        <v>45146</v>
      </c>
      <c r="F1251">
        <v>1</v>
      </c>
      <c r="G1251">
        <v>1</v>
      </c>
      <c r="H1251" s="3">
        <v>41470</v>
      </c>
      <c r="I1251">
        <v>28</v>
      </c>
      <c r="J1251">
        <v>0</v>
      </c>
      <c r="K1251" t="s">
        <v>40</v>
      </c>
      <c r="L1251">
        <v>1</v>
      </c>
      <c r="M1251">
        <f>2021-MasterData4[[#This Row],[Year_Birth]]</f>
        <v>58</v>
      </c>
      <c r="N1251" s="10">
        <v>33</v>
      </c>
      <c r="O1251" s="10">
        <v>5</v>
      </c>
      <c r="P1251" s="10">
        <v>0</v>
      </c>
      <c r="Q1251" s="10">
        <v>0</v>
      </c>
      <c r="R1251" s="10">
        <v>0</v>
      </c>
      <c r="S1251" s="24">
        <f>MasterData4[[#This Row],[Kidhome]]+MasterData4[[#This Row],[Teenhome]]</f>
        <v>2</v>
      </c>
      <c r="T1251" s="53">
        <v>1</v>
      </c>
      <c r="U1251" s="53">
        <v>2</v>
      </c>
      <c r="V1251" s="10">
        <f>SUM(MasterData4[[#This Row],[MntWines]:[MntSweetProducts]])</f>
        <v>38</v>
      </c>
      <c r="W1251">
        <v>2</v>
      </c>
    </row>
    <row r="1252" spans="1:23" x14ac:dyDescent="0.3">
      <c r="A1252">
        <v>6173</v>
      </c>
      <c r="B1252">
        <v>1979</v>
      </c>
      <c r="C1252" t="s">
        <v>28</v>
      </c>
      <c r="D1252" t="s">
        <v>35</v>
      </c>
      <c r="E1252" s="1">
        <v>77298</v>
      </c>
      <c r="F1252">
        <v>0</v>
      </c>
      <c r="G1252">
        <v>1</v>
      </c>
      <c r="H1252" s="3">
        <v>41580</v>
      </c>
      <c r="I1252">
        <v>46</v>
      </c>
      <c r="J1252">
        <v>0</v>
      </c>
      <c r="K1252" t="s">
        <v>30</v>
      </c>
      <c r="L1252">
        <v>6</v>
      </c>
      <c r="M1252">
        <f>2021-MasterData4[[#This Row],[Year_Birth]]</f>
        <v>42</v>
      </c>
      <c r="N1252" s="10">
        <v>425</v>
      </c>
      <c r="O1252" s="10">
        <v>292</v>
      </c>
      <c r="P1252" s="10">
        <v>23</v>
      </c>
      <c r="Q1252" s="10">
        <v>115</v>
      </c>
      <c r="R1252" s="10">
        <v>35</v>
      </c>
      <c r="S1252" s="24">
        <f>MasterData4[[#This Row],[Kidhome]]+MasterData4[[#This Row],[Teenhome]]</f>
        <v>1</v>
      </c>
      <c r="T1252" s="53">
        <v>6</v>
      </c>
      <c r="U1252" s="53">
        <v>11</v>
      </c>
      <c r="V1252" s="10">
        <f>SUM(MasterData4[[#This Row],[MntWines]:[MntSweetProducts]])</f>
        <v>890</v>
      </c>
      <c r="W1252">
        <v>2</v>
      </c>
    </row>
    <row r="1253" spans="1:23" x14ac:dyDescent="0.3">
      <c r="A1253">
        <v>6177</v>
      </c>
      <c r="B1253">
        <v>1985</v>
      </c>
      <c r="C1253" t="s">
        <v>37</v>
      </c>
      <c r="D1253" t="s">
        <v>33</v>
      </c>
      <c r="E1253" s="1">
        <v>33454</v>
      </c>
      <c r="F1253">
        <v>1</v>
      </c>
      <c r="G1253">
        <v>0</v>
      </c>
      <c r="H1253" s="3">
        <v>41402</v>
      </c>
      <c r="I1253">
        <v>32</v>
      </c>
      <c r="J1253">
        <v>0</v>
      </c>
      <c r="K1253" t="s">
        <v>34</v>
      </c>
      <c r="L1253">
        <v>4</v>
      </c>
      <c r="M1253">
        <f>2021-MasterData4[[#This Row],[Year_Birth]]</f>
        <v>36</v>
      </c>
      <c r="N1253" s="10">
        <v>76</v>
      </c>
      <c r="O1253" s="10">
        <v>56</v>
      </c>
      <c r="P1253" s="10">
        <v>3</v>
      </c>
      <c r="Q1253" s="10">
        <v>10</v>
      </c>
      <c r="R1253" s="10">
        <v>1</v>
      </c>
      <c r="S1253" s="24">
        <f>MasterData4[[#This Row],[Kidhome]]+MasterData4[[#This Row],[Teenhome]]</f>
        <v>1</v>
      </c>
      <c r="T1253" s="53">
        <v>0</v>
      </c>
      <c r="U1253" s="53">
        <v>4</v>
      </c>
      <c r="V1253" s="10">
        <f>SUM(MasterData4[[#This Row],[MntWines]:[MntSweetProducts]])</f>
        <v>146</v>
      </c>
      <c r="W1253">
        <v>5</v>
      </c>
    </row>
    <row r="1254" spans="1:23" x14ac:dyDescent="0.3">
      <c r="A1254">
        <v>6181</v>
      </c>
      <c r="B1254">
        <v>1950</v>
      </c>
      <c r="C1254" t="s">
        <v>38</v>
      </c>
      <c r="D1254" t="s">
        <v>35</v>
      </c>
      <c r="E1254" s="1">
        <v>52203</v>
      </c>
      <c r="F1254">
        <v>0</v>
      </c>
      <c r="G1254">
        <v>0</v>
      </c>
      <c r="H1254" s="3">
        <v>41121</v>
      </c>
      <c r="I1254">
        <v>36</v>
      </c>
      <c r="J1254">
        <v>0</v>
      </c>
      <c r="K1254" t="s">
        <v>34</v>
      </c>
      <c r="L1254">
        <v>8</v>
      </c>
      <c r="M1254">
        <f>2021-MasterData4[[#This Row],[Year_Birth]]</f>
        <v>71</v>
      </c>
      <c r="N1254" s="10">
        <v>488</v>
      </c>
      <c r="O1254" s="10">
        <v>238</v>
      </c>
      <c r="P1254" s="10">
        <v>56</v>
      </c>
      <c r="Q1254" s="10">
        <v>21</v>
      </c>
      <c r="R1254" s="10">
        <v>108</v>
      </c>
      <c r="S1254" s="24">
        <f>MasterData4[[#This Row],[Kidhome]]+MasterData4[[#This Row],[Teenhome]]</f>
        <v>0</v>
      </c>
      <c r="T1254" s="53">
        <v>7</v>
      </c>
      <c r="U1254" s="53">
        <v>11</v>
      </c>
      <c r="V1254" s="10">
        <f>SUM(MasterData4[[#This Row],[MntWines]:[MntSweetProducts]])</f>
        <v>911</v>
      </c>
      <c r="W1254">
        <v>3</v>
      </c>
    </row>
    <row r="1255" spans="1:23" x14ac:dyDescent="0.3">
      <c r="A1255">
        <v>6182</v>
      </c>
      <c r="B1255">
        <v>1984</v>
      </c>
      <c r="C1255" t="s">
        <v>28</v>
      </c>
      <c r="D1255" t="s">
        <v>35</v>
      </c>
      <c r="E1255" s="1">
        <v>26646</v>
      </c>
      <c r="F1255">
        <v>1</v>
      </c>
      <c r="G1255">
        <v>0</v>
      </c>
      <c r="H1255" s="3">
        <v>41680</v>
      </c>
      <c r="I1255">
        <v>26</v>
      </c>
      <c r="J1255">
        <v>0</v>
      </c>
      <c r="K1255" t="s">
        <v>34</v>
      </c>
      <c r="L1255">
        <v>2</v>
      </c>
      <c r="M1255">
        <f>2021-MasterData4[[#This Row],[Year_Birth]]</f>
        <v>37</v>
      </c>
      <c r="N1255" s="10">
        <v>11</v>
      </c>
      <c r="O1255" s="10">
        <v>20</v>
      </c>
      <c r="P1255" s="10">
        <v>10</v>
      </c>
      <c r="Q1255" s="10">
        <v>4</v>
      </c>
      <c r="R1255" s="10">
        <v>3</v>
      </c>
      <c r="S1255" s="24">
        <f>MasterData4[[#This Row],[Kidhome]]+MasterData4[[#This Row],[Teenhome]]</f>
        <v>1</v>
      </c>
      <c r="T1255" s="53">
        <v>0</v>
      </c>
      <c r="U1255" s="53">
        <v>4</v>
      </c>
      <c r="V1255" s="10">
        <f>SUM(MasterData4[[#This Row],[MntWines]:[MntSweetProducts]])</f>
        <v>48</v>
      </c>
      <c r="W1255">
        <v>2</v>
      </c>
    </row>
    <row r="1256" spans="1:23" x14ac:dyDescent="0.3">
      <c r="A1256">
        <v>6183</v>
      </c>
      <c r="B1256">
        <v>1962</v>
      </c>
      <c r="C1256" t="s">
        <v>41</v>
      </c>
      <c r="D1256" t="s">
        <v>33</v>
      </c>
      <c r="E1256" s="2">
        <v>58646</v>
      </c>
      <c r="F1256">
        <v>0</v>
      </c>
      <c r="G1256">
        <v>1</v>
      </c>
      <c r="H1256" s="3">
        <v>41435</v>
      </c>
      <c r="I1256">
        <v>3</v>
      </c>
      <c r="J1256">
        <v>0</v>
      </c>
      <c r="K1256" t="s">
        <v>39</v>
      </c>
      <c r="L1256">
        <v>2</v>
      </c>
      <c r="M1256">
        <f>2021-MasterData4[[#This Row],[Year_Birth]]</f>
        <v>59</v>
      </c>
      <c r="N1256" s="10">
        <v>62</v>
      </c>
      <c r="O1256" s="10">
        <v>44</v>
      </c>
      <c r="P1256" s="10">
        <v>6</v>
      </c>
      <c r="Q1256" s="10">
        <v>1</v>
      </c>
      <c r="R1256" s="10">
        <v>5</v>
      </c>
      <c r="S1256" s="24">
        <f>MasterData4[[#This Row],[Kidhome]]+MasterData4[[#This Row],[Teenhome]]</f>
        <v>1</v>
      </c>
      <c r="T1256" s="53">
        <v>1</v>
      </c>
      <c r="U1256" s="53">
        <v>4</v>
      </c>
      <c r="V1256" s="10">
        <f>SUM(MasterData4[[#This Row],[MntWines]:[MntSweetProducts]])</f>
        <v>118</v>
      </c>
      <c r="W1256">
        <v>4</v>
      </c>
    </row>
    <row r="1257" spans="1:23" x14ac:dyDescent="0.3">
      <c r="A1257">
        <v>6184</v>
      </c>
      <c r="B1257">
        <v>1969</v>
      </c>
      <c r="C1257" t="s">
        <v>37</v>
      </c>
      <c r="D1257" t="s">
        <v>33</v>
      </c>
      <c r="E1257" s="1">
        <v>68462</v>
      </c>
      <c r="F1257">
        <v>0</v>
      </c>
      <c r="G1257">
        <v>0</v>
      </c>
      <c r="H1257" s="3">
        <v>41255</v>
      </c>
      <c r="I1257">
        <v>6</v>
      </c>
      <c r="J1257">
        <v>0</v>
      </c>
      <c r="K1257" t="s">
        <v>30</v>
      </c>
      <c r="L1257">
        <v>3</v>
      </c>
      <c r="M1257">
        <f>2021-MasterData4[[#This Row],[Year_Birth]]</f>
        <v>52</v>
      </c>
      <c r="N1257" s="10">
        <v>561</v>
      </c>
      <c r="O1257" s="10">
        <v>785</v>
      </c>
      <c r="P1257" s="10">
        <v>84</v>
      </c>
      <c r="Q1257" s="10">
        <v>64</v>
      </c>
      <c r="R1257" s="10">
        <v>128</v>
      </c>
      <c r="S1257" s="24">
        <f>MasterData4[[#This Row],[Kidhome]]+MasterData4[[#This Row],[Teenhome]]</f>
        <v>0</v>
      </c>
      <c r="T1257" s="53">
        <v>3</v>
      </c>
      <c r="U1257" s="53">
        <v>8</v>
      </c>
      <c r="V1257" s="10">
        <f>SUM(MasterData4[[#This Row],[MntWines]:[MntSweetProducts]])</f>
        <v>1622</v>
      </c>
      <c r="W1257">
        <v>5</v>
      </c>
    </row>
    <row r="1258" spans="1:23" x14ac:dyDescent="0.3">
      <c r="A1258">
        <v>6197</v>
      </c>
      <c r="B1258">
        <v>1962</v>
      </c>
      <c r="C1258" t="s">
        <v>37</v>
      </c>
      <c r="D1258" t="s">
        <v>31</v>
      </c>
      <c r="E1258" s="1">
        <v>27238</v>
      </c>
      <c r="F1258">
        <v>1</v>
      </c>
      <c r="G1258">
        <v>1</v>
      </c>
      <c r="H1258" s="3">
        <v>41384</v>
      </c>
      <c r="I1258">
        <v>39</v>
      </c>
      <c r="J1258">
        <v>0</v>
      </c>
      <c r="K1258" t="s">
        <v>30</v>
      </c>
      <c r="L1258">
        <v>3</v>
      </c>
      <c r="M1258">
        <f>2021-MasterData4[[#This Row],[Year_Birth]]</f>
        <v>59</v>
      </c>
      <c r="N1258" s="10">
        <v>37</v>
      </c>
      <c r="O1258" s="10">
        <v>17</v>
      </c>
      <c r="P1258" s="10">
        <v>0</v>
      </c>
      <c r="Q1258" s="10">
        <v>0</v>
      </c>
      <c r="R1258" s="10">
        <v>0</v>
      </c>
      <c r="S1258" s="24">
        <f>MasterData4[[#This Row],[Kidhome]]+MasterData4[[#This Row],[Teenhome]]</f>
        <v>2</v>
      </c>
      <c r="T1258" s="53">
        <v>0</v>
      </c>
      <c r="U1258" s="53">
        <v>3</v>
      </c>
      <c r="V1258" s="10">
        <f>SUM(MasterData4[[#This Row],[MntWines]:[MntSweetProducts]])</f>
        <v>54</v>
      </c>
      <c r="W1258">
        <v>5</v>
      </c>
    </row>
    <row r="1259" spans="1:23" x14ac:dyDescent="0.3">
      <c r="A1259">
        <v>6200</v>
      </c>
      <c r="B1259">
        <v>1951</v>
      </c>
      <c r="C1259" t="s">
        <v>28</v>
      </c>
      <c r="D1259" t="s">
        <v>33</v>
      </c>
      <c r="E1259" s="1">
        <v>75903</v>
      </c>
      <c r="F1259">
        <v>0</v>
      </c>
      <c r="G1259">
        <v>1</v>
      </c>
      <c r="H1259" s="3">
        <v>41372</v>
      </c>
      <c r="I1259">
        <v>50</v>
      </c>
      <c r="J1259">
        <v>0</v>
      </c>
      <c r="K1259" t="s">
        <v>30</v>
      </c>
      <c r="L1259">
        <v>6</v>
      </c>
      <c r="M1259">
        <f>2021-MasterData4[[#This Row],[Year_Birth]]</f>
        <v>70</v>
      </c>
      <c r="N1259" s="10">
        <v>340</v>
      </c>
      <c r="O1259" s="10">
        <v>185</v>
      </c>
      <c r="P1259" s="10">
        <v>130</v>
      </c>
      <c r="Q1259" s="10">
        <v>108</v>
      </c>
      <c r="R1259" s="10">
        <v>38</v>
      </c>
      <c r="S1259" s="24">
        <f>MasterData4[[#This Row],[Kidhome]]+MasterData4[[#This Row],[Teenhome]]</f>
        <v>1</v>
      </c>
      <c r="T1259" s="53">
        <v>6</v>
      </c>
      <c r="U1259" s="53">
        <v>9</v>
      </c>
      <c r="V1259" s="10">
        <f>SUM(MasterData4[[#This Row],[MntWines]:[MntSweetProducts]])</f>
        <v>801</v>
      </c>
      <c r="W1259">
        <v>2</v>
      </c>
    </row>
    <row r="1260" spans="1:23" x14ac:dyDescent="0.3">
      <c r="A1260">
        <v>6201</v>
      </c>
      <c r="B1260">
        <v>1978</v>
      </c>
      <c r="C1260" t="s">
        <v>28</v>
      </c>
      <c r="D1260" t="s">
        <v>31</v>
      </c>
      <c r="E1260" s="1">
        <v>38643</v>
      </c>
      <c r="F1260">
        <v>1</v>
      </c>
      <c r="G1260">
        <v>1</v>
      </c>
      <c r="H1260" s="3">
        <v>41607</v>
      </c>
      <c r="I1260">
        <v>45</v>
      </c>
      <c r="J1260">
        <v>1</v>
      </c>
      <c r="K1260" t="s">
        <v>30</v>
      </c>
      <c r="L1260">
        <v>2</v>
      </c>
      <c r="M1260">
        <f>2021-MasterData4[[#This Row],[Year_Birth]]</f>
        <v>43</v>
      </c>
      <c r="N1260" s="10">
        <v>22</v>
      </c>
      <c r="O1260" s="10">
        <v>14</v>
      </c>
      <c r="P1260" s="10">
        <v>0</v>
      </c>
      <c r="Q1260" s="10">
        <v>2</v>
      </c>
      <c r="R1260" s="10">
        <v>1</v>
      </c>
      <c r="S1260" s="24">
        <f>MasterData4[[#This Row],[Kidhome]]+MasterData4[[#This Row],[Teenhome]]</f>
        <v>2</v>
      </c>
      <c r="T1260" s="53">
        <v>0</v>
      </c>
      <c r="U1260" s="53">
        <v>3</v>
      </c>
      <c r="V1260" s="10">
        <f>SUM(MasterData4[[#This Row],[MntWines]:[MntSweetProducts]])</f>
        <v>39</v>
      </c>
      <c r="W1260">
        <v>2</v>
      </c>
    </row>
    <row r="1261" spans="1:23" x14ac:dyDescent="0.3">
      <c r="A1261">
        <v>6202</v>
      </c>
      <c r="B1261">
        <v>1960</v>
      </c>
      <c r="C1261" t="s">
        <v>28</v>
      </c>
      <c r="D1261" t="s">
        <v>35</v>
      </c>
      <c r="E1261" s="1">
        <v>63381</v>
      </c>
      <c r="F1261">
        <v>0</v>
      </c>
      <c r="G1261">
        <v>1</v>
      </c>
      <c r="H1261" s="3">
        <v>41187</v>
      </c>
      <c r="I1261">
        <v>78</v>
      </c>
      <c r="J1261">
        <v>0</v>
      </c>
      <c r="K1261" t="s">
        <v>30</v>
      </c>
      <c r="L1261">
        <v>4</v>
      </c>
      <c r="M1261">
        <f>2021-MasterData4[[#This Row],[Year_Birth]]</f>
        <v>61</v>
      </c>
      <c r="N1261" s="10">
        <v>571</v>
      </c>
      <c r="O1261" s="10">
        <v>142</v>
      </c>
      <c r="P1261" s="10">
        <v>33</v>
      </c>
      <c r="Q1261" s="10">
        <v>50</v>
      </c>
      <c r="R1261" s="10">
        <v>50</v>
      </c>
      <c r="S1261" s="24">
        <f>MasterData4[[#This Row],[Kidhome]]+MasterData4[[#This Row],[Teenhome]]</f>
        <v>1</v>
      </c>
      <c r="T1261" s="53">
        <v>5</v>
      </c>
      <c r="U1261" s="53">
        <v>13</v>
      </c>
      <c r="V1261" s="10">
        <f>SUM(MasterData4[[#This Row],[MntWines]:[MntSweetProducts]])</f>
        <v>846</v>
      </c>
      <c r="W1261">
        <v>2</v>
      </c>
    </row>
    <row r="1262" spans="1:23" x14ac:dyDescent="0.3">
      <c r="A1262">
        <v>6203</v>
      </c>
      <c r="B1262">
        <v>1947</v>
      </c>
      <c r="C1262" t="s">
        <v>28</v>
      </c>
      <c r="D1262" t="s">
        <v>35</v>
      </c>
      <c r="E1262" s="1">
        <v>74485</v>
      </c>
      <c r="F1262">
        <v>0</v>
      </c>
      <c r="G1262">
        <v>0</v>
      </c>
      <c r="H1262" s="3">
        <v>41510</v>
      </c>
      <c r="I1262">
        <v>58</v>
      </c>
      <c r="J1262">
        <v>0</v>
      </c>
      <c r="K1262" t="s">
        <v>30</v>
      </c>
      <c r="L1262">
        <v>6</v>
      </c>
      <c r="M1262">
        <f>2021-MasterData4[[#This Row],[Year_Birth]]</f>
        <v>74</v>
      </c>
      <c r="N1262" s="10">
        <v>499</v>
      </c>
      <c r="O1262" s="10">
        <v>815</v>
      </c>
      <c r="P1262" s="10">
        <v>173</v>
      </c>
      <c r="Q1262" s="10">
        <v>149</v>
      </c>
      <c r="R1262" s="10">
        <v>49</v>
      </c>
      <c r="S1262" s="24">
        <f>MasterData4[[#This Row],[Kidhome]]+MasterData4[[#This Row],[Teenhome]]</f>
        <v>0</v>
      </c>
      <c r="T1262" s="53">
        <v>7</v>
      </c>
      <c r="U1262" s="53">
        <v>12</v>
      </c>
      <c r="V1262" s="10">
        <f>SUM(MasterData4[[#This Row],[MntWines]:[MntSweetProducts]])</f>
        <v>1685</v>
      </c>
      <c r="W1262">
        <v>2</v>
      </c>
    </row>
    <row r="1263" spans="1:23" x14ac:dyDescent="0.3">
      <c r="A1263">
        <v>6205</v>
      </c>
      <c r="B1263">
        <v>1967</v>
      </c>
      <c r="C1263" t="s">
        <v>41</v>
      </c>
      <c r="D1263" t="s">
        <v>31</v>
      </c>
      <c r="E1263" s="1">
        <v>32557</v>
      </c>
      <c r="F1263">
        <v>1</v>
      </c>
      <c r="G1263">
        <v>0</v>
      </c>
      <c r="H1263" s="3">
        <v>41694</v>
      </c>
      <c r="I1263">
        <v>13</v>
      </c>
      <c r="J1263">
        <v>0</v>
      </c>
      <c r="K1263" t="s">
        <v>32</v>
      </c>
      <c r="L1263">
        <v>2</v>
      </c>
      <c r="M1263">
        <f>2021-MasterData4[[#This Row],[Year_Birth]]</f>
        <v>54</v>
      </c>
      <c r="N1263" s="10">
        <v>34</v>
      </c>
      <c r="O1263" s="10">
        <v>29</v>
      </c>
      <c r="P1263" s="10">
        <v>0</v>
      </c>
      <c r="Q1263" s="10">
        <v>3</v>
      </c>
      <c r="R1263" s="10">
        <v>4</v>
      </c>
      <c r="S1263" s="24">
        <f>MasterData4[[#This Row],[Kidhome]]+MasterData4[[#This Row],[Teenhome]]</f>
        <v>1</v>
      </c>
      <c r="T1263" s="53">
        <v>1</v>
      </c>
      <c r="U1263" s="53">
        <v>3</v>
      </c>
      <c r="V1263" s="10">
        <f>SUM(MasterData4[[#This Row],[MntWines]:[MntSweetProducts]])</f>
        <v>70</v>
      </c>
      <c r="W1263">
        <v>4</v>
      </c>
    </row>
    <row r="1264" spans="1:23" x14ac:dyDescent="0.3">
      <c r="A1264">
        <v>6211</v>
      </c>
      <c r="B1264">
        <v>1976</v>
      </c>
      <c r="C1264" t="s">
        <v>37</v>
      </c>
      <c r="D1264" t="s">
        <v>35</v>
      </c>
      <c r="E1264" s="1">
        <v>37395</v>
      </c>
      <c r="F1264">
        <v>1</v>
      </c>
      <c r="G1264">
        <v>0</v>
      </c>
      <c r="H1264" s="3">
        <v>41761</v>
      </c>
      <c r="I1264">
        <v>47</v>
      </c>
      <c r="J1264">
        <v>0</v>
      </c>
      <c r="K1264" t="s">
        <v>30</v>
      </c>
      <c r="L1264">
        <v>1</v>
      </c>
      <c r="M1264">
        <f>2021-MasterData4[[#This Row],[Year_Birth]]</f>
        <v>45</v>
      </c>
      <c r="N1264" s="10">
        <v>18</v>
      </c>
      <c r="O1264" s="10">
        <v>9</v>
      </c>
      <c r="P1264" s="10">
        <v>0</v>
      </c>
      <c r="Q1264" s="10">
        <v>0</v>
      </c>
      <c r="R1264" s="10">
        <v>1</v>
      </c>
      <c r="S1264" s="24">
        <f>MasterData4[[#This Row],[Kidhome]]+MasterData4[[#This Row],[Teenhome]]</f>
        <v>1</v>
      </c>
      <c r="T1264" s="53">
        <v>0</v>
      </c>
      <c r="U1264" s="53">
        <v>3</v>
      </c>
      <c r="V1264" s="10">
        <f>SUM(MasterData4[[#This Row],[MntWines]:[MntSweetProducts]])</f>
        <v>28</v>
      </c>
      <c r="W1264">
        <v>5</v>
      </c>
    </row>
    <row r="1265" spans="1:23" x14ac:dyDescent="0.3">
      <c r="A1265">
        <v>6214</v>
      </c>
      <c r="B1265">
        <v>1982</v>
      </c>
      <c r="C1265" t="s">
        <v>41</v>
      </c>
      <c r="D1265" t="s">
        <v>33</v>
      </c>
      <c r="E1265" s="1">
        <v>43815</v>
      </c>
      <c r="F1265">
        <v>1</v>
      </c>
      <c r="G1265">
        <v>0</v>
      </c>
      <c r="H1265" s="3">
        <v>41369</v>
      </c>
      <c r="I1265">
        <v>53</v>
      </c>
      <c r="J1265">
        <v>0</v>
      </c>
      <c r="K1265" t="s">
        <v>30</v>
      </c>
      <c r="L1265">
        <v>2</v>
      </c>
      <c r="M1265">
        <f>2021-MasterData4[[#This Row],[Year_Birth]]</f>
        <v>39</v>
      </c>
      <c r="N1265" s="10">
        <v>14</v>
      </c>
      <c r="O1265" s="10">
        <v>29</v>
      </c>
      <c r="P1265" s="10">
        <v>4</v>
      </c>
      <c r="Q1265" s="10">
        <v>10</v>
      </c>
      <c r="R1265" s="10">
        <v>7</v>
      </c>
      <c r="S1265" s="24">
        <f>MasterData4[[#This Row],[Kidhome]]+MasterData4[[#This Row],[Teenhome]]</f>
        <v>1</v>
      </c>
      <c r="T1265" s="53">
        <v>0</v>
      </c>
      <c r="U1265" s="53">
        <v>3</v>
      </c>
      <c r="V1265" s="10">
        <f>SUM(MasterData4[[#This Row],[MntWines]:[MntSweetProducts]])</f>
        <v>64</v>
      </c>
      <c r="W1265">
        <v>4</v>
      </c>
    </row>
    <row r="1266" spans="1:23" x14ac:dyDescent="0.3">
      <c r="A1266">
        <v>6215</v>
      </c>
      <c r="B1266">
        <v>1977</v>
      </c>
      <c r="C1266" t="s">
        <v>28</v>
      </c>
      <c r="D1266" t="s">
        <v>33</v>
      </c>
      <c r="E1266" s="1">
        <v>31353</v>
      </c>
      <c r="F1266">
        <v>1</v>
      </c>
      <c r="G1266">
        <v>1</v>
      </c>
      <c r="H1266" s="3">
        <v>41637</v>
      </c>
      <c r="I1266">
        <v>24</v>
      </c>
      <c r="J1266">
        <v>0</v>
      </c>
      <c r="K1266" t="s">
        <v>43</v>
      </c>
      <c r="L1266">
        <v>1</v>
      </c>
      <c r="M1266">
        <f>2021-MasterData4[[#This Row],[Year_Birth]]</f>
        <v>44</v>
      </c>
      <c r="N1266" s="10">
        <v>10</v>
      </c>
      <c r="O1266" s="10">
        <v>10</v>
      </c>
      <c r="P1266" s="10">
        <v>3</v>
      </c>
      <c r="Q1266" s="10">
        <v>0</v>
      </c>
      <c r="R1266" s="10">
        <v>1</v>
      </c>
      <c r="S1266" s="24">
        <f>MasterData4[[#This Row],[Kidhome]]+MasterData4[[#This Row],[Teenhome]]</f>
        <v>2</v>
      </c>
      <c r="T1266" s="53">
        <v>1</v>
      </c>
      <c r="U1266" s="53">
        <v>2</v>
      </c>
      <c r="V1266" s="10">
        <f>SUM(MasterData4[[#This Row],[MntWines]:[MntSweetProducts]])</f>
        <v>24</v>
      </c>
      <c r="W1266">
        <v>2</v>
      </c>
    </row>
    <row r="1267" spans="1:23" x14ac:dyDescent="0.3">
      <c r="A1267">
        <v>6218</v>
      </c>
      <c r="B1267">
        <v>1965</v>
      </c>
      <c r="C1267" t="s">
        <v>28</v>
      </c>
      <c r="D1267" t="s">
        <v>33</v>
      </c>
      <c r="E1267" s="1">
        <v>59594</v>
      </c>
      <c r="F1267">
        <v>0</v>
      </c>
      <c r="G1267">
        <v>1</v>
      </c>
      <c r="H1267" s="3">
        <v>41202</v>
      </c>
      <c r="I1267">
        <v>74</v>
      </c>
      <c r="J1267">
        <v>0</v>
      </c>
      <c r="K1267" t="s">
        <v>30</v>
      </c>
      <c r="L1267">
        <v>8</v>
      </c>
      <c r="M1267">
        <f>2021-MasterData4[[#This Row],[Year_Birth]]</f>
        <v>56</v>
      </c>
      <c r="N1267" s="10">
        <v>457</v>
      </c>
      <c r="O1267" s="10">
        <v>29</v>
      </c>
      <c r="P1267" s="10">
        <v>0</v>
      </c>
      <c r="Q1267" s="10">
        <v>4</v>
      </c>
      <c r="R1267" s="10">
        <v>0</v>
      </c>
      <c r="S1267" s="24">
        <f>MasterData4[[#This Row],[Kidhome]]+MasterData4[[#This Row],[Teenhome]]</f>
        <v>1</v>
      </c>
      <c r="T1267" s="53">
        <v>1</v>
      </c>
      <c r="U1267" s="53">
        <v>7</v>
      </c>
      <c r="V1267" s="10">
        <f>SUM(MasterData4[[#This Row],[MntWines]:[MntSweetProducts]])</f>
        <v>490</v>
      </c>
      <c r="W1267">
        <v>2</v>
      </c>
    </row>
    <row r="1268" spans="1:23" x14ac:dyDescent="0.3">
      <c r="A1268">
        <v>6222</v>
      </c>
      <c r="B1268">
        <v>1967</v>
      </c>
      <c r="C1268" t="s">
        <v>28</v>
      </c>
      <c r="D1268" t="s">
        <v>33</v>
      </c>
      <c r="E1268" s="1">
        <v>22574</v>
      </c>
      <c r="F1268">
        <v>2</v>
      </c>
      <c r="G1268">
        <v>1</v>
      </c>
      <c r="H1268" s="3">
        <v>41575</v>
      </c>
      <c r="I1268">
        <v>28</v>
      </c>
      <c r="J1268">
        <v>0</v>
      </c>
      <c r="K1268" t="s">
        <v>30</v>
      </c>
      <c r="L1268">
        <v>2</v>
      </c>
      <c r="M1268">
        <f>2021-MasterData4[[#This Row],[Year_Birth]]</f>
        <v>54</v>
      </c>
      <c r="N1268" s="10">
        <v>25</v>
      </c>
      <c r="O1268" s="10">
        <v>8</v>
      </c>
      <c r="P1268" s="10">
        <v>2</v>
      </c>
      <c r="Q1268" s="10">
        <v>0</v>
      </c>
      <c r="R1268" s="10">
        <v>0</v>
      </c>
      <c r="S1268" s="24">
        <f>MasterData4[[#This Row],[Kidhome]]+MasterData4[[#This Row],[Teenhome]]</f>
        <v>3</v>
      </c>
      <c r="T1268" s="53">
        <v>0</v>
      </c>
      <c r="U1268" s="53">
        <v>3</v>
      </c>
      <c r="V1268" s="10">
        <f>SUM(MasterData4[[#This Row],[MntWines]:[MntSweetProducts]])</f>
        <v>35</v>
      </c>
      <c r="W1268">
        <v>2</v>
      </c>
    </row>
    <row r="1269" spans="1:23" x14ac:dyDescent="0.3">
      <c r="A1269">
        <v>6230</v>
      </c>
      <c r="B1269">
        <v>1971</v>
      </c>
      <c r="C1269" t="s">
        <v>28</v>
      </c>
      <c r="D1269" t="s">
        <v>29</v>
      </c>
      <c r="E1269" s="1">
        <v>44421</v>
      </c>
      <c r="F1269">
        <v>1</v>
      </c>
      <c r="G1269">
        <v>1</v>
      </c>
      <c r="H1269" s="3">
        <v>41320</v>
      </c>
      <c r="I1269">
        <v>53</v>
      </c>
      <c r="J1269">
        <v>0</v>
      </c>
      <c r="K1269" t="s">
        <v>30</v>
      </c>
      <c r="L1269">
        <v>5</v>
      </c>
      <c r="M1269">
        <f>2021-MasterData4[[#This Row],[Year_Birth]]</f>
        <v>50</v>
      </c>
      <c r="N1269" s="10">
        <v>110</v>
      </c>
      <c r="O1269" s="10">
        <v>59</v>
      </c>
      <c r="P1269" s="10">
        <v>7</v>
      </c>
      <c r="Q1269" s="10">
        <v>5</v>
      </c>
      <c r="R1269" s="10">
        <v>1</v>
      </c>
      <c r="S1269" s="24">
        <f>MasterData4[[#This Row],[Kidhome]]+MasterData4[[#This Row],[Teenhome]]</f>
        <v>2</v>
      </c>
      <c r="T1269" s="53">
        <v>0</v>
      </c>
      <c r="U1269" s="53">
        <v>4</v>
      </c>
      <c r="V1269" s="10">
        <f>SUM(MasterData4[[#This Row],[MntWines]:[MntSweetProducts]])</f>
        <v>182</v>
      </c>
      <c r="W1269">
        <v>2</v>
      </c>
    </row>
    <row r="1270" spans="1:23" x14ac:dyDescent="0.3">
      <c r="A1270">
        <v>6233</v>
      </c>
      <c r="B1270">
        <v>1976</v>
      </c>
      <c r="C1270" t="s">
        <v>28</v>
      </c>
      <c r="D1270" t="s">
        <v>33</v>
      </c>
      <c r="E1270" s="1">
        <v>65991</v>
      </c>
      <c r="F1270">
        <v>0</v>
      </c>
      <c r="G1270">
        <v>1</v>
      </c>
      <c r="H1270" s="3">
        <v>41159</v>
      </c>
      <c r="I1270">
        <v>21</v>
      </c>
      <c r="J1270">
        <v>0</v>
      </c>
      <c r="K1270" t="s">
        <v>30</v>
      </c>
      <c r="L1270">
        <v>9</v>
      </c>
      <c r="M1270">
        <f>2021-MasterData4[[#This Row],[Year_Birth]]</f>
        <v>45</v>
      </c>
      <c r="N1270" s="10">
        <v>507</v>
      </c>
      <c r="O1270" s="10">
        <v>364</v>
      </c>
      <c r="P1270" s="10">
        <v>25</v>
      </c>
      <c r="Q1270" s="10">
        <v>19</v>
      </c>
      <c r="R1270" s="10">
        <v>47</v>
      </c>
      <c r="S1270" s="24">
        <f>MasterData4[[#This Row],[Kidhome]]+MasterData4[[#This Row],[Teenhome]]</f>
        <v>1</v>
      </c>
      <c r="T1270" s="53">
        <v>5</v>
      </c>
      <c r="U1270" s="53">
        <v>10</v>
      </c>
      <c r="V1270" s="10">
        <f>SUM(MasterData4[[#This Row],[MntWines]:[MntSweetProducts]])</f>
        <v>962</v>
      </c>
      <c r="W1270">
        <v>2</v>
      </c>
    </row>
    <row r="1271" spans="1:23" x14ac:dyDescent="0.3">
      <c r="A1271">
        <v>6237</v>
      </c>
      <c r="B1271">
        <v>1966</v>
      </c>
      <c r="C1271" t="s">
        <v>37</v>
      </c>
      <c r="D1271" t="s">
        <v>31</v>
      </c>
      <c r="E1271" s="1">
        <v>7144</v>
      </c>
      <c r="F1271">
        <v>0</v>
      </c>
      <c r="G1271">
        <v>2</v>
      </c>
      <c r="H1271" s="3">
        <v>41615</v>
      </c>
      <c r="I1271">
        <v>92</v>
      </c>
      <c r="J1271">
        <v>0</v>
      </c>
      <c r="K1271" t="s">
        <v>30</v>
      </c>
      <c r="L1271">
        <v>23</v>
      </c>
      <c r="M1271">
        <f>2021-MasterData4[[#This Row],[Year_Birth]]</f>
        <v>55</v>
      </c>
      <c r="N1271" s="10">
        <v>81</v>
      </c>
      <c r="O1271" s="10">
        <v>33</v>
      </c>
      <c r="P1271" s="10">
        <v>5</v>
      </c>
      <c r="Q1271" s="10">
        <v>4</v>
      </c>
      <c r="R1271" s="10">
        <v>2</v>
      </c>
      <c r="S1271" s="24">
        <f>MasterData4[[#This Row],[Kidhome]]+MasterData4[[#This Row],[Teenhome]]</f>
        <v>2</v>
      </c>
      <c r="T1271" s="53">
        <v>1</v>
      </c>
      <c r="U1271" s="53">
        <v>1</v>
      </c>
      <c r="V1271" s="10">
        <f>SUM(MasterData4[[#This Row],[MntWines]:[MntSweetProducts]])</f>
        <v>125</v>
      </c>
      <c r="W1271">
        <v>5</v>
      </c>
    </row>
    <row r="1272" spans="1:23" x14ac:dyDescent="0.3">
      <c r="A1272">
        <v>6245</v>
      </c>
      <c r="B1272">
        <v>1950</v>
      </c>
      <c r="C1272" t="s">
        <v>37</v>
      </c>
      <c r="D1272" t="s">
        <v>35</v>
      </c>
      <c r="E1272" s="1">
        <v>59292</v>
      </c>
      <c r="F1272">
        <v>0</v>
      </c>
      <c r="G1272">
        <v>1</v>
      </c>
      <c r="H1272" s="3">
        <v>41438</v>
      </c>
      <c r="I1272">
        <v>71</v>
      </c>
      <c r="J1272">
        <v>0</v>
      </c>
      <c r="K1272" t="s">
        <v>30</v>
      </c>
      <c r="L1272">
        <v>3</v>
      </c>
      <c r="M1272">
        <f>2021-MasterData4[[#This Row],[Year_Birth]]</f>
        <v>71</v>
      </c>
      <c r="N1272" s="10">
        <v>378</v>
      </c>
      <c r="O1272" s="10">
        <v>68</v>
      </c>
      <c r="P1272" s="10">
        <v>19</v>
      </c>
      <c r="Q1272" s="10">
        <v>14</v>
      </c>
      <c r="R1272" s="10">
        <v>14</v>
      </c>
      <c r="S1272" s="24">
        <f>MasterData4[[#This Row],[Kidhome]]+MasterData4[[#This Row],[Teenhome]]</f>
        <v>1</v>
      </c>
      <c r="T1272" s="53">
        <v>5</v>
      </c>
      <c r="U1272" s="53">
        <v>8</v>
      </c>
      <c r="V1272" s="10">
        <f>SUM(MasterData4[[#This Row],[MntWines]:[MntSweetProducts]])</f>
        <v>493</v>
      </c>
      <c r="W1272">
        <v>5</v>
      </c>
    </row>
    <row r="1273" spans="1:23" x14ac:dyDescent="0.3">
      <c r="A1273">
        <v>6246</v>
      </c>
      <c r="B1273">
        <v>1953</v>
      </c>
      <c r="C1273" t="s">
        <v>28</v>
      </c>
      <c r="D1273" t="s">
        <v>31</v>
      </c>
      <c r="E1273" s="1">
        <v>73892</v>
      </c>
      <c r="F1273">
        <v>0</v>
      </c>
      <c r="G1273">
        <v>0</v>
      </c>
      <c r="H1273" s="3">
        <v>41591</v>
      </c>
      <c r="I1273">
        <v>40</v>
      </c>
      <c r="J1273">
        <v>0</v>
      </c>
      <c r="K1273" t="s">
        <v>32</v>
      </c>
      <c r="L1273">
        <v>3</v>
      </c>
      <c r="M1273">
        <f>2021-MasterData4[[#This Row],[Year_Birth]]</f>
        <v>68</v>
      </c>
      <c r="N1273" s="10">
        <v>703</v>
      </c>
      <c r="O1273" s="10">
        <v>601</v>
      </c>
      <c r="P1273" s="10">
        <v>0</v>
      </c>
      <c r="Q1273" s="10">
        <v>102</v>
      </c>
      <c r="R1273" s="10">
        <v>58</v>
      </c>
      <c r="S1273" s="24">
        <f>MasterData4[[#This Row],[Kidhome]]+MasterData4[[#This Row],[Teenhome]]</f>
        <v>0</v>
      </c>
      <c r="T1273" s="53">
        <v>11</v>
      </c>
      <c r="U1273" s="53">
        <v>8</v>
      </c>
      <c r="V1273" s="10">
        <f>SUM(MasterData4[[#This Row],[MntWines]:[MntSweetProducts]])</f>
        <v>1464</v>
      </c>
      <c r="W1273">
        <v>2</v>
      </c>
    </row>
    <row r="1274" spans="1:23" x14ac:dyDescent="0.3">
      <c r="A1274">
        <v>6248</v>
      </c>
      <c r="B1274">
        <v>1947</v>
      </c>
      <c r="C1274" t="s">
        <v>41</v>
      </c>
      <c r="D1274" t="s">
        <v>31</v>
      </c>
      <c r="E1274" s="1">
        <v>91712</v>
      </c>
      <c r="F1274">
        <v>0</v>
      </c>
      <c r="G1274">
        <v>0</v>
      </c>
      <c r="H1274" s="3">
        <v>41564</v>
      </c>
      <c r="I1274">
        <v>47</v>
      </c>
      <c r="J1274">
        <v>0</v>
      </c>
      <c r="K1274" t="s">
        <v>30</v>
      </c>
      <c r="L1274">
        <v>9</v>
      </c>
      <c r="M1274">
        <f>2021-MasterData4[[#This Row],[Year_Birth]]</f>
        <v>74</v>
      </c>
      <c r="N1274" s="10">
        <v>1276</v>
      </c>
      <c r="O1274" s="10">
        <v>746</v>
      </c>
      <c r="P1274" s="10">
        <v>94</v>
      </c>
      <c r="Q1274" s="10">
        <v>24</v>
      </c>
      <c r="R1274" s="10">
        <v>29</v>
      </c>
      <c r="S1274" s="24">
        <f>MasterData4[[#This Row],[Kidhome]]+MasterData4[[#This Row],[Teenhome]]</f>
        <v>0</v>
      </c>
      <c r="T1274" s="53">
        <v>7</v>
      </c>
      <c r="U1274" s="53">
        <v>11</v>
      </c>
      <c r="V1274" s="10">
        <f>SUM(MasterData4[[#This Row],[MntWines]:[MntSweetProducts]])</f>
        <v>2169</v>
      </c>
      <c r="W1274">
        <v>4</v>
      </c>
    </row>
    <row r="1275" spans="1:23" x14ac:dyDescent="0.3">
      <c r="A1275">
        <v>6250</v>
      </c>
      <c r="B1275">
        <v>1949</v>
      </c>
      <c r="C1275" t="s">
        <v>37</v>
      </c>
      <c r="D1275" t="s">
        <v>42</v>
      </c>
      <c r="E1275" s="1">
        <v>54356</v>
      </c>
      <c r="F1275">
        <v>0</v>
      </c>
      <c r="G1275">
        <v>1</v>
      </c>
      <c r="H1275" s="3">
        <v>41232</v>
      </c>
      <c r="I1275">
        <v>62</v>
      </c>
      <c r="J1275">
        <v>0</v>
      </c>
      <c r="K1275" t="s">
        <v>30</v>
      </c>
      <c r="L1275">
        <v>11</v>
      </c>
      <c r="M1275">
        <f>2021-MasterData4[[#This Row],[Year_Birth]]</f>
        <v>72</v>
      </c>
      <c r="N1275" s="10">
        <v>710</v>
      </c>
      <c r="O1275" s="10">
        <v>30</v>
      </c>
      <c r="P1275" s="10">
        <v>20</v>
      </c>
      <c r="Q1275" s="10">
        <v>15</v>
      </c>
      <c r="R1275" s="10">
        <v>0</v>
      </c>
      <c r="S1275" s="24">
        <f>MasterData4[[#This Row],[Kidhome]]+MasterData4[[#This Row],[Teenhome]]</f>
        <v>1</v>
      </c>
      <c r="T1275" s="53">
        <v>2</v>
      </c>
      <c r="U1275" s="53">
        <v>8</v>
      </c>
      <c r="V1275" s="10">
        <f>SUM(MasterData4[[#This Row],[MntWines]:[MntSweetProducts]])</f>
        <v>775</v>
      </c>
      <c r="W1275">
        <v>5</v>
      </c>
    </row>
    <row r="1276" spans="1:23" x14ac:dyDescent="0.3">
      <c r="A1276">
        <v>6255</v>
      </c>
      <c r="B1276">
        <v>1952</v>
      </c>
      <c r="C1276" t="s">
        <v>41</v>
      </c>
      <c r="D1276" t="s">
        <v>35</v>
      </c>
      <c r="E1276" s="1">
        <v>70545</v>
      </c>
      <c r="F1276">
        <v>0</v>
      </c>
      <c r="G1276">
        <v>1</v>
      </c>
      <c r="H1276" s="3">
        <v>41793</v>
      </c>
      <c r="I1276">
        <v>29</v>
      </c>
      <c r="J1276">
        <v>0</v>
      </c>
      <c r="K1276" t="s">
        <v>36</v>
      </c>
      <c r="L1276">
        <v>4</v>
      </c>
      <c r="M1276">
        <f>2021-MasterData4[[#This Row],[Year_Birth]]</f>
        <v>69</v>
      </c>
      <c r="N1276" s="10">
        <v>138</v>
      </c>
      <c r="O1276" s="10">
        <v>63</v>
      </c>
      <c r="P1276" s="10">
        <v>55</v>
      </c>
      <c r="Q1276" s="10">
        <v>39</v>
      </c>
      <c r="R1276" s="10">
        <v>18</v>
      </c>
      <c r="S1276" s="24">
        <f>MasterData4[[#This Row],[Kidhome]]+MasterData4[[#This Row],[Teenhome]]</f>
        <v>1</v>
      </c>
      <c r="T1276" s="53">
        <v>1</v>
      </c>
      <c r="U1276" s="53">
        <v>7</v>
      </c>
      <c r="V1276" s="10">
        <f>SUM(MasterData4[[#This Row],[MntWines]:[MntSweetProducts]])</f>
        <v>313</v>
      </c>
      <c r="W1276">
        <v>4</v>
      </c>
    </row>
    <row r="1277" spans="1:23" x14ac:dyDescent="0.3">
      <c r="A1277">
        <v>6257</v>
      </c>
      <c r="B1277">
        <v>1976</v>
      </c>
      <c r="C1277" t="s">
        <v>41</v>
      </c>
      <c r="D1277" t="s">
        <v>31</v>
      </c>
      <c r="E1277" s="1">
        <v>60482</v>
      </c>
      <c r="F1277">
        <v>0</v>
      </c>
      <c r="G1277">
        <v>1</v>
      </c>
      <c r="H1277" s="3">
        <v>41297</v>
      </c>
      <c r="I1277">
        <v>81</v>
      </c>
      <c r="J1277">
        <v>0</v>
      </c>
      <c r="K1277" t="s">
        <v>43</v>
      </c>
      <c r="L1277">
        <v>7</v>
      </c>
      <c r="M1277">
        <f>2021-MasterData4[[#This Row],[Year_Birth]]</f>
        <v>45</v>
      </c>
      <c r="N1277" s="10">
        <v>255</v>
      </c>
      <c r="O1277" s="10">
        <v>134</v>
      </c>
      <c r="P1277" s="10">
        <v>37</v>
      </c>
      <c r="Q1277" s="10">
        <v>43</v>
      </c>
      <c r="R1277" s="10">
        <v>14</v>
      </c>
      <c r="S1277" s="24">
        <f>MasterData4[[#This Row],[Kidhome]]+MasterData4[[#This Row],[Teenhome]]</f>
        <v>1</v>
      </c>
      <c r="T1277" s="53">
        <v>2</v>
      </c>
      <c r="U1277" s="53">
        <v>7</v>
      </c>
      <c r="V1277" s="10">
        <f>SUM(MasterData4[[#This Row],[MntWines]:[MntSweetProducts]])</f>
        <v>483</v>
      </c>
      <c r="W1277">
        <v>4</v>
      </c>
    </row>
    <row r="1278" spans="1:23" x14ac:dyDescent="0.3">
      <c r="A1278">
        <v>6260</v>
      </c>
      <c r="B1278">
        <v>1955</v>
      </c>
      <c r="C1278" t="s">
        <v>41</v>
      </c>
      <c r="D1278" t="s">
        <v>35</v>
      </c>
      <c r="E1278" s="1">
        <v>82384</v>
      </c>
      <c r="F1278">
        <v>0</v>
      </c>
      <c r="G1278">
        <v>0</v>
      </c>
      <c r="H1278" s="3">
        <v>41232</v>
      </c>
      <c r="I1278">
        <v>55</v>
      </c>
      <c r="J1278">
        <v>0</v>
      </c>
      <c r="K1278" t="s">
        <v>36</v>
      </c>
      <c r="L1278">
        <v>3</v>
      </c>
      <c r="M1278">
        <f>2021-MasterData4[[#This Row],[Year_Birth]]</f>
        <v>66</v>
      </c>
      <c r="N1278" s="10">
        <v>984</v>
      </c>
      <c r="O1278" s="10">
        <v>432</v>
      </c>
      <c r="P1278" s="10">
        <v>180</v>
      </c>
      <c r="Q1278" s="10">
        <v>51</v>
      </c>
      <c r="R1278" s="10">
        <v>120</v>
      </c>
      <c r="S1278" s="24">
        <f>MasterData4[[#This Row],[Kidhome]]+MasterData4[[#This Row],[Teenhome]]</f>
        <v>0</v>
      </c>
      <c r="T1278" s="53">
        <v>10</v>
      </c>
      <c r="U1278" s="53">
        <v>13</v>
      </c>
      <c r="V1278" s="10">
        <f>SUM(MasterData4[[#This Row],[MntWines]:[MntSweetProducts]])</f>
        <v>1767</v>
      </c>
      <c r="W1278">
        <v>4</v>
      </c>
    </row>
    <row r="1279" spans="1:23" x14ac:dyDescent="0.3">
      <c r="A1279">
        <v>6261</v>
      </c>
      <c r="B1279">
        <v>1979</v>
      </c>
      <c r="C1279" t="s">
        <v>28</v>
      </c>
      <c r="D1279" t="s">
        <v>33</v>
      </c>
      <c r="E1279" s="1">
        <v>58025</v>
      </c>
      <c r="F1279">
        <v>0</v>
      </c>
      <c r="G1279">
        <v>1</v>
      </c>
      <c r="H1279" s="3">
        <v>41604</v>
      </c>
      <c r="I1279">
        <v>81</v>
      </c>
      <c r="J1279">
        <v>0</v>
      </c>
      <c r="K1279" t="s">
        <v>40</v>
      </c>
      <c r="L1279">
        <v>3</v>
      </c>
      <c r="M1279">
        <f>2021-MasterData4[[#This Row],[Year_Birth]]</f>
        <v>42</v>
      </c>
      <c r="N1279" s="10">
        <v>270</v>
      </c>
      <c r="O1279" s="10">
        <v>88</v>
      </c>
      <c r="P1279" s="10">
        <v>11</v>
      </c>
      <c r="Q1279" s="10">
        <v>31</v>
      </c>
      <c r="R1279" s="10">
        <v>48</v>
      </c>
      <c r="S1279" s="24">
        <f>MasterData4[[#This Row],[Kidhome]]+MasterData4[[#This Row],[Teenhome]]</f>
        <v>1</v>
      </c>
      <c r="T1279" s="53">
        <v>2</v>
      </c>
      <c r="U1279" s="53">
        <v>10</v>
      </c>
      <c r="V1279" s="10">
        <f>SUM(MasterData4[[#This Row],[MntWines]:[MntSweetProducts]])</f>
        <v>448</v>
      </c>
      <c r="W1279">
        <v>2</v>
      </c>
    </row>
    <row r="1280" spans="1:23" x14ac:dyDescent="0.3">
      <c r="A1280">
        <v>6262</v>
      </c>
      <c r="B1280">
        <v>1962</v>
      </c>
      <c r="C1280" t="s">
        <v>41</v>
      </c>
      <c r="D1280" t="s">
        <v>31</v>
      </c>
      <c r="E1280" s="1">
        <v>72217</v>
      </c>
      <c r="F1280">
        <v>0</v>
      </c>
      <c r="G1280">
        <v>0</v>
      </c>
      <c r="H1280" s="3">
        <v>41374</v>
      </c>
      <c r="I1280">
        <v>93</v>
      </c>
      <c r="J1280">
        <v>0</v>
      </c>
      <c r="K1280" t="s">
        <v>39</v>
      </c>
      <c r="L1280">
        <v>3</v>
      </c>
      <c r="M1280">
        <f>2021-MasterData4[[#This Row],[Year_Birth]]</f>
        <v>59</v>
      </c>
      <c r="N1280" s="10">
        <v>816</v>
      </c>
      <c r="O1280" s="10">
        <v>450</v>
      </c>
      <c r="P1280" s="10">
        <v>55</v>
      </c>
      <c r="Q1280" s="10">
        <v>42</v>
      </c>
      <c r="R1280" s="10">
        <v>56</v>
      </c>
      <c r="S1280" s="24">
        <f>MasterData4[[#This Row],[Kidhome]]+MasterData4[[#This Row],[Teenhome]]</f>
        <v>0</v>
      </c>
      <c r="T1280" s="53">
        <v>10</v>
      </c>
      <c r="U1280" s="53">
        <v>8</v>
      </c>
      <c r="V1280" s="10">
        <f>SUM(MasterData4[[#This Row],[MntWines]:[MntSweetProducts]])</f>
        <v>1419</v>
      </c>
      <c r="W1280">
        <v>4</v>
      </c>
    </row>
    <row r="1281" spans="1:23" x14ac:dyDescent="0.3">
      <c r="A1281">
        <v>6263</v>
      </c>
      <c r="B1281">
        <v>1968</v>
      </c>
      <c r="C1281" t="s">
        <v>28</v>
      </c>
      <c r="D1281" t="s">
        <v>35</v>
      </c>
      <c r="E1281" s="1">
        <v>35322</v>
      </c>
      <c r="F1281">
        <v>1</v>
      </c>
      <c r="G1281">
        <v>2</v>
      </c>
      <c r="H1281" s="3">
        <v>41143</v>
      </c>
      <c r="I1281">
        <v>34</v>
      </c>
      <c r="J1281">
        <v>0</v>
      </c>
      <c r="K1281" t="s">
        <v>30</v>
      </c>
      <c r="L1281">
        <v>2</v>
      </c>
      <c r="M1281">
        <f>2021-MasterData4[[#This Row],[Year_Birth]]</f>
        <v>53</v>
      </c>
      <c r="N1281" s="10">
        <v>28</v>
      </c>
      <c r="O1281" s="10">
        <v>37</v>
      </c>
      <c r="P1281" s="10">
        <v>12</v>
      </c>
      <c r="Q1281" s="10">
        <v>9</v>
      </c>
      <c r="R1281" s="10">
        <v>7</v>
      </c>
      <c r="S1281" s="24">
        <f>MasterData4[[#This Row],[Kidhome]]+MasterData4[[#This Row],[Teenhome]]</f>
        <v>3</v>
      </c>
      <c r="T1281" s="53">
        <v>0</v>
      </c>
      <c r="U1281" s="53">
        <v>4</v>
      </c>
      <c r="V1281" s="10">
        <f>SUM(MasterData4[[#This Row],[MntWines]:[MntSweetProducts]])</f>
        <v>93</v>
      </c>
      <c r="W1281">
        <v>2</v>
      </c>
    </row>
    <row r="1282" spans="1:23" x14ac:dyDescent="0.3">
      <c r="A1282">
        <v>6271</v>
      </c>
      <c r="B1282">
        <v>1952</v>
      </c>
      <c r="C1282" t="s">
        <v>37</v>
      </c>
      <c r="D1282" t="s">
        <v>33</v>
      </c>
      <c r="E1282" s="1">
        <v>50870</v>
      </c>
      <c r="F1282">
        <v>0</v>
      </c>
      <c r="G1282">
        <v>1</v>
      </c>
      <c r="H1282" s="3">
        <v>41809</v>
      </c>
      <c r="I1282">
        <v>13</v>
      </c>
      <c r="J1282">
        <v>0</v>
      </c>
      <c r="K1282" t="s">
        <v>30</v>
      </c>
      <c r="L1282">
        <v>2</v>
      </c>
      <c r="M1282">
        <f>2021-MasterData4[[#This Row],[Year_Birth]]</f>
        <v>69</v>
      </c>
      <c r="N1282" s="10">
        <v>53</v>
      </c>
      <c r="O1282" s="10">
        <v>8</v>
      </c>
      <c r="P1282" s="10">
        <v>0</v>
      </c>
      <c r="Q1282" s="10">
        <v>0</v>
      </c>
      <c r="R1282" s="10">
        <v>0</v>
      </c>
      <c r="S1282" s="24">
        <f>MasterData4[[#This Row],[Kidhome]]+MasterData4[[#This Row],[Teenhome]]</f>
        <v>1</v>
      </c>
      <c r="T1282" s="53">
        <v>0</v>
      </c>
      <c r="U1282" s="53">
        <v>3</v>
      </c>
      <c r="V1282" s="10">
        <f>SUM(MasterData4[[#This Row],[MntWines]:[MntSweetProducts]])</f>
        <v>61</v>
      </c>
      <c r="W1282">
        <v>5</v>
      </c>
    </row>
    <row r="1283" spans="1:23" x14ac:dyDescent="0.3">
      <c r="A1283">
        <v>6274</v>
      </c>
      <c r="B1283">
        <v>1948</v>
      </c>
      <c r="C1283" t="s">
        <v>41</v>
      </c>
      <c r="D1283" t="s">
        <v>33</v>
      </c>
      <c r="E1283" s="1">
        <v>83790</v>
      </c>
      <c r="F1283">
        <v>0</v>
      </c>
      <c r="G1283">
        <v>0</v>
      </c>
      <c r="H1283" s="3">
        <v>41593</v>
      </c>
      <c r="I1283">
        <v>81</v>
      </c>
      <c r="J1283">
        <v>0</v>
      </c>
      <c r="K1283" t="s">
        <v>43</v>
      </c>
      <c r="L1283">
        <v>8</v>
      </c>
      <c r="M1283">
        <f>2021-MasterData4[[#This Row],[Year_Birth]]</f>
        <v>73</v>
      </c>
      <c r="N1283" s="10">
        <v>1076</v>
      </c>
      <c r="O1283" s="10">
        <v>417</v>
      </c>
      <c r="P1283" s="10">
        <v>42</v>
      </c>
      <c r="Q1283" s="10">
        <v>16</v>
      </c>
      <c r="R1283" s="10">
        <v>48</v>
      </c>
      <c r="S1283" s="24">
        <f>MasterData4[[#This Row],[Kidhome]]+MasterData4[[#This Row],[Teenhome]]</f>
        <v>0</v>
      </c>
      <c r="T1283" s="53">
        <v>10</v>
      </c>
      <c r="U1283" s="53">
        <v>6</v>
      </c>
      <c r="V1283" s="10">
        <f>SUM(MasterData4[[#This Row],[MntWines]:[MntSweetProducts]])</f>
        <v>1599</v>
      </c>
      <c r="W1283">
        <v>4</v>
      </c>
    </row>
    <row r="1284" spans="1:23" x14ac:dyDescent="0.3">
      <c r="A1284">
        <v>6281</v>
      </c>
      <c r="B1284">
        <v>1966</v>
      </c>
      <c r="C1284" t="s">
        <v>28</v>
      </c>
      <c r="D1284" t="s">
        <v>29</v>
      </c>
      <c r="E1284" s="1">
        <v>55686</v>
      </c>
      <c r="F1284">
        <v>0</v>
      </c>
      <c r="G1284">
        <v>1</v>
      </c>
      <c r="H1284" s="3">
        <v>41319</v>
      </c>
      <c r="I1284">
        <v>27</v>
      </c>
      <c r="J1284">
        <v>0</v>
      </c>
      <c r="K1284" t="s">
        <v>30</v>
      </c>
      <c r="L1284">
        <v>6</v>
      </c>
      <c r="M1284">
        <f>2021-MasterData4[[#This Row],[Year_Birth]]</f>
        <v>55</v>
      </c>
      <c r="N1284" s="10">
        <v>673</v>
      </c>
      <c r="O1284" s="10">
        <v>199</v>
      </c>
      <c r="P1284" s="10">
        <v>37</v>
      </c>
      <c r="Q1284" s="10">
        <v>0</v>
      </c>
      <c r="R1284" s="10">
        <v>47</v>
      </c>
      <c r="S1284" s="24">
        <f>MasterData4[[#This Row],[Kidhome]]+MasterData4[[#This Row],[Teenhome]]</f>
        <v>1</v>
      </c>
      <c r="T1284" s="53">
        <v>3</v>
      </c>
      <c r="U1284" s="53">
        <v>5</v>
      </c>
      <c r="V1284" s="10">
        <f>SUM(MasterData4[[#This Row],[MntWines]:[MntSweetProducts]])</f>
        <v>956</v>
      </c>
      <c r="W1284">
        <v>2</v>
      </c>
    </row>
    <row r="1285" spans="1:23" x14ac:dyDescent="0.3">
      <c r="A1285">
        <v>6283</v>
      </c>
      <c r="B1285">
        <v>1968</v>
      </c>
      <c r="C1285" t="s">
        <v>41</v>
      </c>
      <c r="D1285" t="s">
        <v>29</v>
      </c>
      <c r="E1285" s="1">
        <v>63841</v>
      </c>
      <c r="F1285">
        <v>0</v>
      </c>
      <c r="G1285">
        <v>1</v>
      </c>
      <c r="H1285" s="3">
        <v>41385</v>
      </c>
      <c r="I1285">
        <v>64</v>
      </c>
      <c r="J1285">
        <v>0</v>
      </c>
      <c r="K1285" t="s">
        <v>30</v>
      </c>
      <c r="L1285">
        <v>9</v>
      </c>
      <c r="M1285">
        <f>2021-MasterData4[[#This Row],[Year_Birth]]</f>
        <v>53</v>
      </c>
      <c r="N1285" s="10">
        <v>635</v>
      </c>
      <c r="O1285" s="10">
        <v>100</v>
      </c>
      <c r="P1285" s="10">
        <v>20</v>
      </c>
      <c r="Q1285" s="10">
        <v>15</v>
      </c>
      <c r="R1285" s="10">
        <v>7</v>
      </c>
      <c r="S1285" s="24">
        <f>MasterData4[[#This Row],[Kidhome]]+MasterData4[[#This Row],[Teenhome]]</f>
        <v>1</v>
      </c>
      <c r="T1285" s="53">
        <v>3</v>
      </c>
      <c r="U1285" s="53">
        <v>9</v>
      </c>
      <c r="V1285" s="10">
        <f>SUM(MasterData4[[#This Row],[MntWines]:[MntSweetProducts]])</f>
        <v>777</v>
      </c>
      <c r="W1285">
        <v>4</v>
      </c>
    </row>
    <row r="1286" spans="1:23" x14ac:dyDescent="0.3">
      <c r="A1286">
        <v>6287</v>
      </c>
      <c r="B1286">
        <v>1986</v>
      </c>
      <c r="C1286" t="s">
        <v>28</v>
      </c>
      <c r="D1286" t="s">
        <v>35</v>
      </c>
      <c r="E1286" s="2">
        <v>34728</v>
      </c>
      <c r="F1286">
        <v>1</v>
      </c>
      <c r="G1286">
        <v>0</v>
      </c>
      <c r="H1286" s="3">
        <v>41485</v>
      </c>
      <c r="I1286">
        <v>2</v>
      </c>
      <c r="J1286">
        <v>0</v>
      </c>
      <c r="K1286" t="s">
        <v>30</v>
      </c>
      <c r="L1286">
        <v>1</v>
      </c>
      <c r="M1286">
        <f>2021-MasterData4[[#This Row],[Year_Birth]]</f>
        <v>35</v>
      </c>
      <c r="N1286" s="10">
        <v>14</v>
      </c>
      <c r="O1286" s="10">
        <v>16</v>
      </c>
      <c r="P1286" s="10">
        <v>0</v>
      </c>
      <c r="Q1286" s="10">
        <v>0</v>
      </c>
      <c r="R1286" s="10">
        <v>0</v>
      </c>
      <c r="S1286" s="24">
        <f>MasterData4[[#This Row],[Kidhome]]+MasterData4[[#This Row],[Teenhome]]</f>
        <v>1</v>
      </c>
      <c r="T1286" s="53">
        <v>1</v>
      </c>
      <c r="U1286" s="53">
        <v>2</v>
      </c>
      <c r="V1286" s="10">
        <f>SUM(MasterData4[[#This Row],[MntWines]:[MntSweetProducts]])</f>
        <v>30</v>
      </c>
      <c r="W1286">
        <v>2</v>
      </c>
    </row>
    <row r="1287" spans="1:23" x14ac:dyDescent="0.3">
      <c r="A1287">
        <v>6289</v>
      </c>
      <c r="B1287">
        <v>1951</v>
      </c>
      <c r="C1287" t="s">
        <v>41</v>
      </c>
      <c r="D1287" t="s">
        <v>35</v>
      </c>
      <c r="E1287" s="1">
        <v>59385</v>
      </c>
      <c r="F1287">
        <v>1</v>
      </c>
      <c r="G1287">
        <v>1</v>
      </c>
      <c r="H1287" s="3">
        <v>41392</v>
      </c>
      <c r="I1287">
        <v>85</v>
      </c>
      <c r="J1287">
        <v>0</v>
      </c>
      <c r="K1287" t="s">
        <v>30</v>
      </c>
      <c r="L1287">
        <v>3</v>
      </c>
      <c r="M1287">
        <f>2021-MasterData4[[#This Row],[Year_Birth]]</f>
        <v>70</v>
      </c>
      <c r="N1287" s="10">
        <v>135</v>
      </c>
      <c r="O1287" s="10">
        <v>10</v>
      </c>
      <c r="P1287" s="10">
        <v>0</v>
      </c>
      <c r="Q1287" s="10">
        <v>0</v>
      </c>
      <c r="R1287" s="10">
        <v>4</v>
      </c>
      <c r="S1287" s="24">
        <f>MasterData4[[#This Row],[Kidhome]]+MasterData4[[#This Row],[Teenhome]]</f>
        <v>2</v>
      </c>
      <c r="T1287" s="53">
        <v>1</v>
      </c>
      <c r="U1287" s="53">
        <v>4</v>
      </c>
      <c r="V1287" s="10">
        <f>SUM(MasterData4[[#This Row],[MntWines]:[MntSweetProducts]])</f>
        <v>149</v>
      </c>
      <c r="W1287">
        <v>4</v>
      </c>
    </row>
    <row r="1288" spans="1:23" x14ac:dyDescent="0.3">
      <c r="A1288">
        <v>6292</v>
      </c>
      <c r="B1288">
        <v>1986</v>
      </c>
      <c r="C1288" t="s">
        <v>37</v>
      </c>
      <c r="D1288" t="s">
        <v>33</v>
      </c>
      <c r="E1288" s="1">
        <v>82333</v>
      </c>
      <c r="F1288">
        <v>0</v>
      </c>
      <c r="G1288">
        <v>0</v>
      </c>
      <c r="H1288" s="3">
        <v>41363</v>
      </c>
      <c r="I1288">
        <v>60</v>
      </c>
      <c r="J1288">
        <v>0</v>
      </c>
      <c r="K1288" t="s">
        <v>39</v>
      </c>
      <c r="L1288">
        <v>4</v>
      </c>
      <c r="M1288">
        <f>2021-MasterData4[[#This Row],[Year_Birth]]</f>
        <v>35</v>
      </c>
      <c r="N1288" s="10">
        <v>1311</v>
      </c>
      <c r="O1288" s="10">
        <v>359</v>
      </c>
      <c r="P1288" s="10">
        <v>46</v>
      </c>
      <c r="Q1288" s="10">
        <v>0</v>
      </c>
      <c r="R1288" s="10">
        <v>89</v>
      </c>
      <c r="S1288" s="24">
        <f>MasterData4[[#This Row],[Kidhome]]+MasterData4[[#This Row],[Teenhome]]</f>
        <v>0</v>
      </c>
      <c r="T1288" s="53">
        <v>3</v>
      </c>
      <c r="U1288" s="53">
        <v>10</v>
      </c>
      <c r="V1288" s="10">
        <f>SUM(MasterData4[[#This Row],[MntWines]:[MntSweetProducts]])</f>
        <v>1805</v>
      </c>
      <c r="W1288">
        <v>5</v>
      </c>
    </row>
    <row r="1289" spans="1:23" x14ac:dyDescent="0.3">
      <c r="A1289">
        <v>6295</v>
      </c>
      <c r="B1289">
        <v>1977</v>
      </c>
      <c r="C1289" t="s">
        <v>28</v>
      </c>
      <c r="D1289" t="s">
        <v>33</v>
      </c>
      <c r="E1289" s="1">
        <v>54233</v>
      </c>
      <c r="F1289">
        <v>0</v>
      </c>
      <c r="G1289">
        <v>1</v>
      </c>
      <c r="H1289" s="3">
        <v>41309</v>
      </c>
      <c r="I1289">
        <v>46</v>
      </c>
      <c r="J1289">
        <v>0</v>
      </c>
      <c r="K1289" t="s">
        <v>30</v>
      </c>
      <c r="L1289">
        <v>11</v>
      </c>
      <c r="M1289">
        <f>2021-MasterData4[[#This Row],[Year_Birth]]</f>
        <v>44</v>
      </c>
      <c r="N1289" s="10">
        <v>652</v>
      </c>
      <c r="O1289" s="10">
        <v>158</v>
      </c>
      <c r="P1289" s="10">
        <v>21</v>
      </c>
      <c r="Q1289" s="10">
        <v>8</v>
      </c>
      <c r="R1289" s="10">
        <v>0</v>
      </c>
      <c r="S1289" s="24">
        <f>MasterData4[[#This Row],[Kidhome]]+MasterData4[[#This Row],[Teenhome]]</f>
        <v>1</v>
      </c>
      <c r="T1289" s="53">
        <v>6</v>
      </c>
      <c r="U1289" s="53">
        <v>5</v>
      </c>
      <c r="V1289" s="10">
        <f>SUM(MasterData4[[#This Row],[MntWines]:[MntSweetProducts]])</f>
        <v>839</v>
      </c>
      <c r="W1289">
        <v>2</v>
      </c>
    </row>
    <row r="1290" spans="1:23" x14ac:dyDescent="0.3">
      <c r="A1290">
        <v>6299</v>
      </c>
      <c r="B1290">
        <v>1968</v>
      </c>
      <c r="C1290" t="s">
        <v>37</v>
      </c>
      <c r="D1290" t="s">
        <v>29</v>
      </c>
      <c r="E1290" s="1">
        <v>42564</v>
      </c>
      <c r="F1290">
        <v>0</v>
      </c>
      <c r="G1290">
        <v>1</v>
      </c>
      <c r="H1290" s="3">
        <v>41276</v>
      </c>
      <c r="I1290">
        <v>28</v>
      </c>
      <c r="J1290">
        <v>0</v>
      </c>
      <c r="K1290" t="s">
        <v>32</v>
      </c>
      <c r="L1290">
        <v>6</v>
      </c>
      <c r="M1290">
        <f>2021-MasterData4[[#This Row],[Year_Birth]]</f>
        <v>53</v>
      </c>
      <c r="N1290" s="10">
        <v>324</v>
      </c>
      <c r="O1290" s="10">
        <v>186</v>
      </c>
      <c r="P1290" s="10">
        <v>39</v>
      </c>
      <c r="Q1290" s="10">
        <v>48</v>
      </c>
      <c r="R1290" s="10">
        <v>18</v>
      </c>
      <c r="S1290" s="24">
        <f>MasterData4[[#This Row],[Kidhome]]+MasterData4[[#This Row],[Teenhome]]</f>
        <v>1</v>
      </c>
      <c r="T1290" s="53">
        <v>8</v>
      </c>
      <c r="U1290" s="53">
        <v>4</v>
      </c>
      <c r="V1290" s="10">
        <f>SUM(MasterData4[[#This Row],[MntWines]:[MntSweetProducts]])</f>
        <v>615</v>
      </c>
      <c r="W1290">
        <v>5</v>
      </c>
    </row>
    <row r="1291" spans="1:23" x14ac:dyDescent="0.3">
      <c r="A1291">
        <v>6303</v>
      </c>
      <c r="B1291">
        <v>1986</v>
      </c>
      <c r="C1291" t="s">
        <v>37</v>
      </c>
      <c r="D1291" t="s">
        <v>35</v>
      </c>
      <c r="E1291" s="1">
        <v>91820</v>
      </c>
      <c r="F1291">
        <v>0</v>
      </c>
      <c r="G1291">
        <v>0</v>
      </c>
      <c r="H1291" s="3">
        <v>41601</v>
      </c>
      <c r="I1291">
        <v>72</v>
      </c>
      <c r="J1291">
        <v>0</v>
      </c>
      <c r="K1291" t="s">
        <v>32</v>
      </c>
      <c r="L1291">
        <v>5</v>
      </c>
      <c r="M1291">
        <f>2021-MasterData4[[#This Row],[Year_Birth]]</f>
        <v>35</v>
      </c>
      <c r="N1291" s="10">
        <v>410</v>
      </c>
      <c r="O1291" s="10">
        <v>747</v>
      </c>
      <c r="P1291" s="10">
        <v>76</v>
      </c>
      <c r="Q1291" s="10">
        <v>73</v>
      </c>
      <c r="R1291" s="10">
        <v>161</v>
      </c>
      <c r="S1291" s="24">
        <f>MasterData4[[#This Row],[Kidhome]]+MasterData4[[#This Row],[Teenhome]]</f>
        <v>0</v>
      </c>
      <c r="T1291" s="53">
        <v>5</v>
      </c>
      <c r="U1291" s="53">
        <v>12</v>
      </c>
      <c r="V1291" s="10">
        <f>SUM(MasterData4[[#This Row],[MntWines]:[MntSweetProducts]])</f>
        <v>1467</v>
      </c>
      <c r="W1291">
        <v>5</v>
      </c>
    </row>
    <row r="1292" spans="1:23" x14ac:dyDescent="0.3">
      <c r="A1292">
        <v>6310</v>
      </c>
      <c r="B1292">
        <v>1978</v>
      </c>
      <c r="C1292" t="s">
        <v>28</v>
      </c>
      <c r="D1292" t="s">
        <v>33</v>
      </c>
      <c r="E1292" s="2">
        <v>33039</v>
      </c>
      <c r="F1292">
        <v>1</v>
      </c>
      <c r="G1292">
        <v>0</v>
      </c>
      <c r="H1292" s="3">
        <v>41526</v>
      </c>
      <c r="I1292">
        <v>4</v>
      </c>
      <c r="J1292">
        <v>0</v>
      </c>
      <c r="K1292" t="s">
        <v>32</v>
      </c>
      <c r="L1292">
        <v>2</v>
      </c>
      <c r="M1292">
        <f>2021-MasterData4[[#This Row],[Year_Birth]]</f>
        <v>43</v>
      </c>
      <c r="N1292" s="10">
        <v>30</v>
      </c>
      <c r="O1292" s="10">
        <v>12</v>
      </c>
      <c r="P1292" s="10">
        <v>8</v>
      </c>
      <c r="Q1292" s="10">
        <v>8</v>
      </c>
      <c r="R1292" s="10">
        <v>8</v>
      </c>
      <c r="S1292" s="24">
        <f>MasterData4[[#This Row],[Kidhome]]+MasterData4[[#This Row],[Teenhome]]</f>
        <v>1</v>
      </c>
      <c r="T1292" s="53">
        <v>0</v>
      </c>
      <c r="U1292" s="53">
        <v>4</v>
      </c>
      <c r="V1292" s="10">
        <f>SUM(MasterData4[[#This Row],[MntWines]:[MntSweetProducts]])</f>
        <v>66</v>
      </c>
      <c r="W1292">
        <v>2</v>
      </c>
    </row>
    <row r="1293" spans="1:23" x14ac:dyDescent="0.3">
      <c r="A1293">
        <v>6312</v>
      </c>
      <c r="B1293">
        <v>1959</v>
      </c>
      <c r="C1293" t="s">
        <v>28</v>
      </c>
      <c r="D1293" t="s">
        <v>33</v>
      </c>
      <c r="E1293" s="1">
        <v>65031</v>
      </c>
      <c r="F1293">
        <v>0</v>
      </c>
      <c r="G1293">
        <v>1</v>
      </c>
      <c r="H1293" s="3">
        <v>41350</v>
      </c>
      <c r="I1293">
        <v>29</v>
      </c>
      <c r="J1293">
        <v>0</v>
      </c>
      <c r="K1293" t="s">
        <v>39</v>
      </c>
      <c r="L1293">
        <v>10</v>
      </c>
      <c r="M1293">
        <f>2021-MasterData4[[#This Row],[Year_Birth]]</f>
        <v>62</v>
      </c>
      <c r="N1293" s="10">
        <v>258</v>
      </c>
      <c r="O1293" s="10">
        <v>291</v>
      </c>
      <c r="P1293" s="10">
        <v>84</v>
      </c>
      <c r="Q1293" s="10">
        <v>107</v>
      </c>
      <c r="R1293" s="10">
        <v>37</v>
      </c>
      <c r="S1293" s="24">
        <f>MasterData4[[#This Row],[Kidhome]]+MasterData4[[#This Row],[Teenhome]]</f>
        <v>1</v>
      </c>
      <c r="T1293" s="53">
        <v>3</v>
      </c>
      <c r="U1293" s="53">
        <v>13</v>
      </c>
      <c r="V1293" s="10">
        <f>SUM(MasterData4[[#This Row],[MntWines]:[MntSweetProducts]])</f>
        <v>777</v>
      </c>
      <c r="W1293">
        <v>2</v>
      </c>
    </row>
    <row r="1294" spans="1:23" x14ac:dyDescent="0.3">
      <c r="A1294">
        <v>6318</v>
      </c>
      <c r="B1294">
        <v>1988</v>
      </c>
      <c r="C1294" t="s">
        <v>28</v>
      </c>
      <c r="D1294" t="s">
        <v>33</v>
      </c>
      <c r="E1294" s="1">
        <v>68487</v>
      </c>
      <c r="F1294">
        <v>0</v>
      </c>
      <c r="G1294">
        <v>0</v>
      </c>
      <c r="H1294" s="3">
        <v>41287</v>
      </c>
      <c r="I1294">
        <v>48</v>
      </c>
      <c r="J1294">
        <v>0</v>
      </c>
      <c r="K1294" t="s">
        <v>32</v>
      </c>
      <c r="L1294">
        <v>9</v>
      </c>
      <c r="M1294">
        <f>2021-MasterData4[[#This Row],[Year_Birth]]</f>
        <v>33</v>
      </c>
      <c r="N1294" s="10">
        <v>758</v>
      </c>
      <c r="O1294" s="10">
        <v>385</v>
      </c>
      <c r="P1294" s="10">
        <v>33</v>
      </c>
      <c r="Q1294" s="10">
        <v>12</v>
      </c>
      <c r="R1294" s="10">
        <v>89</v>
      </c>
      <c r="S1294" s="24">
        <f>MasterData4[[#This Row],[Kidhome]]+MasterData4[[#This Row],[Teenhome]]</f>
        <v>0</v>
      </c>
      <c r="T1294" s="53">
        <v>7</v>
      </c>
      <c r="U1294" s="53">
        <v>13</v>
      </c>
      <c r="V1294" s="10">
        <f>SUM(MasterData4[[#This Row],[MntWines]:[MntSweetProducts]])</f>
        <v>1277</v>
      </c>
      <c r="W1294">
        <v>2</v>
      </c>
    </row>
    <row r="1295" spans="1:23" x14ac:dyDescent="0.3">
      <c r="A1295">
        <v>6320</v>
      </c>
      <c r="B1295">
        <v>1976</v>
      </c>
      <c r="C1295" t="s">
        <v>41</v>
      </c>
      <c r="D1295" t="s">
        <v>31</v>
      </c>
      <c r="E1295" s="1">
        <v>70893</v>
      </c>
      <c r="F1295">
        <v>0</v>
      </c>
      <c r="G1295">
        <v>0</v>
      </c>
      <c r="H1295" s="3">
        <v>41311</v>
      </c>
      <c r="I1295">
        <v>42</v>
      </c>
      <c r="J1295">
        <v>0</v>
      </c>
      <c r="K1295" t="s">
        <v>30</v>
      </c>
      <c r="L1295">
        <v>6</v>
      </c>
      <c r="M1295">
        <f>2021-MasterData4[[#This Row],[Year_Birth]]</f>
        <v>45</v>
      </c>
      <c r="N1295" s="10">
        <v>768</v>
      </c>
      <c r="O1295" s="10">
        <v>561</v>
      </c>
      <c r="P1295" s="10">
        <v>77</v>
      </c>
      <c r="Q1295" s="10">
        <v>44</v>
      </c>
      <c r="R1295" s="10">
        <v>44</v>
      </c>
      <c r="S1295" s="24">
        <f>MasterData4[[#This Row],[Kidhome]]+MasterData4[[#This Row],[Teenhome]]</f>
        <v>0</v>
      </c>
      <c r="T1295" s="53">
        <v>6</v>
      </c>
      <c r="U1295" s="53">
        <v>10</v>
      </c>
      <c r="V1295" s="10">
        <f>SUM(MasterData4[[#This Row],[MntWines]:[MntSweetProducts]])</f>
        <v>1494</v>
      </c>
      <c r="W1295">
        <v>4</v>
      </c>
    </row>
    <row r="1296" spans="1:23" x14ac:dyDescent="0.3">
      <c r="A1296">
        <v>6327</v>
      </c>
      <c r="B1296">
        <v>1967</v>
      </c>
      <c r="C1296" t="s">
        <v>28</v>
      </c>
      <c r="D1296" t="s">
        <v>35</v>
      </c>
      <c r="E1296" s="1">
        <v>65777</v>
      </c>
      <c r="F1296">
        <v>0</v>
      </c>
      <c r="G1296">
        <v>0</v>
      </c>
      <c r="H1296" s="3">
        <v>41627</v>
      </c>
      <c r="I1296">
        <v>87</v>
      </c>
      <c r="J1296">
        <v>0</v>
      </c>
      <c r="K1296" t="s">
        <v>34</v>
      </c>
      <c r="L1296">
        <v>2</v>
      </c>
      <c r="M1296">
        <f>2021-MasterData4[[#This Row],[Year_Birth]]</f>
        <v>54</v>
      </c>
      <c r="N1296" s="10">
        <v>565</v>
      </c>
      <c r="O1296" s="10">
        <v>435</v>
      </c>
      <c r="P1296" s="10">
        <v>28</v>
      </c>
      <c r="Q1296" s="10">
        <v>32</v>
      </c>
      <c r="R1296" s="10">
        <v>32</v>
      </c>
      <c r="S1296" s="24">
        <f>MasterData4[[#This Row],[Kidhome]]+MasterData4[[#This Row],[Teenhome]]</f>
        <v>0</v>
      </c>
      <c r="T1296" s="53">
        <v>8</v>
      </c>
      <c r="U1296" s="53">
        <v>6</v>
      </c>
      <c r="V1296" s="10">
        <f>SUM(MasterData4[[#This Row],[MntWines]:[MntSweetProducts]])</f>
        <v>1092</v>
      </c>
      <c r="W1296">
        <v>2</v>
      </c>
    </row>
    <row r="1297" spans="1:23" x14ac:dyDescent="0.3">
      <c r="A1297">
        <v>6336</v>
      </c>
      <c r="B1297">
        <v>1960</v>
      </c>
      <c r="C1297" t="s">
        <v>28</v>
      </c>
      <c r="D1297" t="s">
        <v>33</v>
      </c>
      <c r="E1297" s="1">
        <v>29315</v>
      </c>
      <c r="F1297">
        <v>1</v>
      </c>
      <c r="G1297">
        <v>1</v>
      </c>
      <c r="H1297" s="3">
        <v>41735</v>
      </c>
      <c r="I1297">
        <v>55</v>
      </c>
      <c r="J1297">
        <v>0</v>
      </c>
      <c r="K1297" t="s">
        <v>43</v>
      </c>
      <c r="L1297">
        <v>2</v>
      </c>
      <c r="M1297">
        <f>2021-MasterData4[[#This Row],[Year_Birth]]</f>
        <v>61</v>
      </c>
      <c r="N1297" s="10">
        <v>13</v>
      </c>
      <c r="O1297" s="10">
        <v>14</v>
      </c>
      <c r="P1297" s="10">
        <v>8</v>
      </c>
      <c r="Q1297" s="10">
        <v>2</v>
      </c>
      <c r="R1297" s="10">
        <v>7</v>
      </c>
      <c r="S1297" s="24">
        <f>MasterData4[[#This Row],[Kidhome]]+MasterData4[[#This Row],[Teenhome]]</f>
        <v>2</v>
      </c>
      <c r="T1297" s="53">
        <v>0</v>
      </c>
      <c r="U1297" s="53">
        <v>4</v>
      </c>
      <c r="V1297" s="10">
        <f>SUM(MasterData4[[#This Row],[MntWines]:[MntSweetProducts]])</f>
        <v>44</v>
      </c>
      <c r="W1297">
        <v>2</v>
      </c>
    </row>
    <row r="1298" spans="1:23" x14ac:dyDescent="0.3">
      <c r="A1298">
        <v>6340</v>
      </c>
      <c r="B1298">
        <v>1985</v>
      </c>
      <c r="C1298" t="s">
        <v>28</v>
      </c>
      <c r="D1298" t="s">
        <v>31</v>
      </c>
      <c r="E1298" s="1">
        <v>29938</v>
      </c>
      <c r="F1298">
        <v>1</v>
      </c>
      <c r="G1298">
        <v>0</v>
      </c>
      <c r="H1298" s="3">
        <v>41574</v>
      </c>
      <c r="I1298">
        <v>52</v>
      </c>
      <c r="J1298">
        <v>0</v>
      </c>
      <c r="K1298" t="s">
        <v>43</v>
      </c>
      <c r="L1298">
        <v>1</v>
      </c>
      <c r="M1298">
        <f>2021-MasterData4[[#This Row],[Year_Birth]]</f>
        <v>36</v>
      </c>
      <c r="N1298" s="10">
        <v>3</v>
      </c>
      <c r="O1298" s="10">
        <v>7</v>
      </c>
      <c r="P1298" s="10">
        <v>0</v>
      </c>
      <c r="Q1298" s="10">
        <v>3</v>
      </c>
      <c r="R1298" s="10">
        <v>2</v>
      </c>
      <c r="S1298" s="24">
        <f>MasterData4[[#This Row],[Kidhome]]+MasterData4[[#This Row],[Teenhome]]</f>
        <v>1</v>
      </c>
      <c r="T1298" s="53">
        <v>0</v>
      </c>
      <c r="U1298" s="53">
        <v>3</v>
      </c>
      <c r="V1298" s="10">
        <f>SUM(MasterData4[[#This Row],[MntWines]:[MntSweetProducts]])</f>
        <v>15</v>
      </c>
      <c r="W1298">
        <v>2</v>
      </c>
    </row>
    <row r="1299" spans="1:23" x14ac:dyDescent="0.3">
      <c r="A1299">
        <v>6343</v>
      </c>
      <c r="B1299">
        <v>1959</v>
      </c>
      <c r="C1299" t="s">
        <v>28</v>
      </c>
      <c r="D1299" t="s">
        <v>33</v>
      </c>
      <c r="E1299" s="1">
        <v>79823</v>
      </c>
      <c r="F1299">
        <v>0</v>
      </c>
      <c r="G1299">
        <v>1</v>
      </c>
      <c r="H1299" s="3">
        <v>41729</v>
      </c>
      <c r="I1299">
        <v>6</v>
      </c>
      <c r="J1299">
        <v>0</v>
      </c>
      <c r="K1299" t="s">
        <v>36</v>
      </c>
      <c r="L1299">
        <v>6</v>
      </c>
      <c r="M1299">
        <f>2021-MasterData4[[#This Row],[Year_Birth]]</f>
        <v>62</v>
      </c>
      <c r="N1299" s="10">
        <v>835</v>
      </c>
      <c r="O1299" s="10">
        <v>380</v>
      </c>
      <c r="P1299" s="10">
        <v>114</v>
      </c>
      <c r="Q1299" s="10">
        <v>73</v>
      </c>
      <c r="R1299" s="10">
        <v>73</v>
      </c>
      <c r="S1299" s="24">
        <f>MasterData4[[#This Row],[Kidhome]]+MasterData4[[#This Row],[Teenhome]]</f>
        <v>1</v>
      </c>
      <c r="T1299" s="53">
        <v>9</v>
      </c>
      <c r="U1299" s="53">
        <v>7</v>
      </c>
      <c r="V1299" s="10">
        <f>SUM(MasterData4[[#This Row],[MntWines]:[MntSweetProducts]])</f>
        <v>1475</v>
      </c>
      <c r="W1299">
        <v>2</v>
      </c>
    </row>
    <row r="1300" spans="1:23" x14ac:dyDescent="0.3">
      <c r="A1300">
        <v>6347</v>
      </c>
      <c r="B1300">
        <v>1979</v>
      </c>
      <c r="C1300" t="s">
        <v>44</v>
      </c>
      <c r="D1300" t="s">
        <v>31</v>
      </c>
      <c r="E1300" s="1">
        <v>15862</v>
      </c>
      <c r="F1300">
        <v>1</v>
      </c>
      <c r="G1300">
        <v>0</v>
      </c>
      <c r="H1300" s="3">
        <v>41452</v>
      </c>
      <c r="I1300">
        <v>26</v>
      </c>
      <c r="J1300">
        <v>0</v>
      </c>
      <c r="K1300" t="s">
        <v>30</v>
      </c>
      <c r="L1300">
        <v>1</v>
      </c>
      <c r="M1300">
        <f>2021-MasterData4[[#This Row],[Year_Birth]]</f>
        <v>42</v>
      </c>
      <c r="N1300" s="10">
        <v>1</v>
      </c>
      <c r="O1300" s="10">
        <v>4</v>
      </c>
      <c r="P1300" s="10">
        <v>11</v>
      </c>
      <c r="Q1300" s="10">
        <v>1</v>
      </c>
      <c r="R1300" s="10">
        <v>9</v>
      </c>
      <c r="S1300" s="24">
        <f>MasterData4[[#This Row],[Kidhome]]+MasterData4[[#This Row],[Teenhome]]</f>
        <v>1</v>
      </c>
      <c r="T1300" s="53">
        <v>0</v>
      </c>
      <c r="U1300" s="53">
        <v>3</v>
      </c>
      <c r="V1300" s="10">
        <f>SUM(MasterData4[[#This Row],[MntWines]:[MntSweetProducts]])</f>
        <v>26</v>
      </c>
      <c r="W1300">
        <v>1</v>
      </c>
    </row>
    <row r="1301" spans="1:23" x14ac:dyDescent="0.3">
      <c r="A1301">
        <v>6349</v>
      </c>
      <c r="B1301">
        <v>1987</v>
      </c>
      <c r="C1301" t="s">
        <v>41</v>
      </c>
      <c r="D1301" t="s">
        <v>29</v>
      </c>
      <c r="E1301" s="1">
        <v>61787</v>
      </c>
      <c r="F1301">
        <v>0</v>
      </c>
      <c r="G1301">
        <v>0</v>
      </c>
      <c r="H1301" s="3">
        <v>41461</v>
      </c>
      <c r="I1301">
        <v>71</v>
      </c>
      <c r="J1301">
        <v>0</v>
      </c>
      <c r="K1301" t="s">
        <v>30</v>
      </c>
      <c r="L1301">
        <v>8</v>
      </c>
      <c r="M1301">
        <f>2021-MasterData4[[#This Row],[Year_Birth]]</f>
        <v>34</v>
      </c>
      <c r="N1301" s="10">
        <v>621</v>
      </c>
      <c r="O1301" s="10">
        <v>414</v>
      </c>
      <c r="P1301" s="10">
        <v>78</v>
      </c>
      <c r="Q1301" s="10">
        <v>73</v>
      </c>
      <c r="R1301" s="10">
        <v>48</v>
      </c>
      <c r="S1301" s="24">
        <f>MasterData4[[#This Row],[Kidhome]]+MasterData4[[#This Row],[Teenhome]]</f>
        <v>0</v>
      </c>
      <c r="T1301" s="53">
        <v>4</v>
      </c>
      <c r="U1301" s="53">
        <v>6</v>
      </c>
      <c r="V1301" s="10">
        <f>SUM(MasterData4[[#This Row],[MntWines]:[MntSweetProducts]])</f>
        <v>1234</v>
      </c>
      <c r="W1301">
        <v>4</v>
      </c>
    </row>
    <row r="1302" spans="1:23" x14ac:dyDescent="0.3">
      <c r="A1302">
        <v>6354</v>
      </c>
      <c r="B1302">
        <v>1984</v>
      </c>
      <c r="C1302" t="s">
        <v>28</v>
      </c>
      <c r="D1302" t="s">
        <v>35</v>
      </c>
      <c r="E1302" s="1">
        <v>15345</v>
      </c>
      <c r="F1302">
        <v>1</v>
      </c>
      <c r="G1302">
        <v>0</v>
      </c>
      <c r="H1302" s="3">
        <v>41152</v>
      </c>
      <c r="I1302">
        <v>51</v>
      </c>
      <c r="J1302">
        <v>0</v>
      </c>
      <c r="K1302" t="s">
        <v>30</v>
      </c>
      <c r="L1302">
        <v>1</v>
      </c>
      <c r="M1302">
        <f>2021-MasterData4[[#This Row],[Year_Birth]]</f>
        <v>37</v>
      </c>
      <c r="N1302" s="10">
        <v>5</v>
      </c>
      <c r="O1302" s="10">
        <v>16</v>
      </c>
      <c r="P1302" s="10">
        <v>3</v>
      </c>
      <c r="Q1302" s="10">
        <v>2</v>
      </c>
      <c r="R1302" s="10">
        <v>2</v>
      </c>
      <c r="S1302" s="24">
        <f>MasterData4[[#This Row],[Kidhome]]+MasterData4[[#This Row],[Teenhome]]</f>
        <v>1</v>
      </c>
      <c r="T1302" s="53">
        <v>1</v>
      </c>
      <c r="U1302" s="53">
        <v>2</v>
      </c>
      <c r="V1302" s="10">
        <f>SUM(MasterData4[[#This Row],[MntWines]:[MntSweetProducts]])</f>
        <v>28</v>
      </c>
      <c r="W1302">
        <v>2</v>
      </c>
    </row>
    <row r="1303" spans="1:23" x14ac:dyDescent="0.3">
      <c r="A1303">
        <v>6355</v>
      </c>
      <c r="B1303">
        <v>1978</v>
      </c>
      <c r="C1303" t="s">
        <v>28</v>
      </c>
      <c r="D1303" t="s">
        <v>33</v>
      </c>
      <c r="E1303" s="1">
        <v>44359</v>
      </c>
      <c r="F1303">
        <v>1</v>
      </c>
      <c r="G1303">
        <v>1</v>
      </c>
      <c r="H1303" s="3">
        <v>41807</v>
      </c>
      <c r="I1303">
        <v>19</v>
      </c>
      <c r="J1303">
        <v>0</v>
      </c>
      <c r="K1303" t="s">
        <v>30</v>
      </c>
      <c r="L1303">
        <v>2</v>
      </c>
      <c r="M1303">
        <f>2021-MasterData4[[#This Row],[Year_Birth]]</f>
        <v>43</v>
      </c>
      <c r="N1303" s="10">
        <v>20</v>
      </c>
      <c r="O1303" s="10">
        <v>14</v>
      </c>
      <c r="P1303" s="10">
        <v>7</v>
      </c>
      <c r="Q1303" s="10">
        <v>0</v>
      </c>
      <c r="R1303" s="10">
        <v>3</v>
      </c>
      <c r="S1303" s="24">
        <f>MasterData4[[#This Row],[Kidhome]]+MasterData4[[#This Row],[Teenhome]]</f>
        <v>2</v>
      </c>
      <c r="T1303" s="53">
        <v>0</v>
      </c>
      <c r="U1303" s="53">
        <v>4</v>
      </c>
      <c r="V1303" s="10">
        <f>SUM(MasterData4[[#This Row],[MntWines]:[MntSweetProducts]])</f>
        <v>44</v>
      </c>
      <c r="W1303">
        <v>2</v>
      </c>
    </row>
    <row r="1304" spans="1:23" x14ac:dyDescent="0.3">
      <c r="A1304">
        <v>6357</v>
      </c>
      <c r="B1304">
        <v>1959</v>
      </c>
      <c r="C1304" t="s">
        <v>38</v>
      </c>
      <c r="D1304" t="s">
        <v>29</v>
      </c>
      <c r="E1304" s="1">
        <v>59052</v>
      </c>
      <c r="F1304">
        <v>0</v>
      </c>
      <c r="G1304">
        <v>1</v>
      </c>
      <c r="H1304" s="3">
        <v>41595</v>
      </c>
      <c r="I1304">
        <v>29</v>
      </c>
      <c r="J1304">
        <v>0</v>
      </c>
      <c r="K1304" t="s">
        <v>43</v>
      </c>
      <c r="L1304">
        <v>7</v>
      </c>
      <c r="M1304">
        <f>2021-MasterData4[[#This Row],[Year_Birth]]</f>
        <v>62</v>
      </c>
      <c r="N1304" s="10">
        <v>230</v>
      </c>
      <c r="O1304" s="10">
        <v>75</v>
      </c>
      <c r="P1304" s="10">
        <v>63</v>
      </c>
      <c r="Q1304" s="10">
        <v>35</v>
      </c>
      <c r="R1304" s="10">
        <v>57</v>
      </c>
      <c r="S1304" s="24">
        <f>MasterData4[[#This Row],[Kidhome]]+MasterData4[[#This Row],[Teenhome]]</f>
        <v>1</v>
      </c>
      <c r="T1304" s="53">
        <v>1</v>
      </c>
      <c r="U1304" s="53">
        <v>7</v>
      </c>
      <c r="V1304" s="10">
        <f>SUM(MasterData4[[#This Row],[MntWines]:[MntSweetProducts]])</f>
        <v>460</v>
      </c>
      <c r="W1304">
        <v>3</v>
      </c>
    </row>
    <row r="1305" spans="1:23" x14ac:dyDescent="0.3">
      <c r="A1305">
        <v>6365</v>
      </c>
      <c r="B1305">
        <v>1987</v>
      </c>
      <c r="C1305" t="s">
        <v>38</v>
      </c>
      <c r="D1305" t="s">
        <v>33</v>
      </c>
      <c r="E1305" s="1">
        <v>30390</v>
      </c>
      <c r="F1305">
        <v>0</v>
      </c>
      <c r="G1305">
        <v>0</v>
      </c>
      <c r="H1305" s="3">
        <v>41519</v>
      </c>
      <c r="I1305">
        <v>5</v>
      </c>
      <c r="J1305">
        <v>0</v>
      </c>
      <c r="K1305" t="s">
        <v>40</v>
      </c>
      <c r="L1305">
        <v>2</v>
      </c>
      <c r="M1305">
        <f>2021-MasterData4[[#This Row],[Year_Birth]]</f>
        <v>34</v>
      </c>
      <c r="N1305" s="10">
        <v>10</v>
      </c>
      <c r="O1305" s="10">
        <v>12</v>
      </c>
      <c r="P1305" s="10">
        <v>25</v>
      </c>
      <c r="Q1305" s="10">
        <v>12</v>
      </c>
      <c r="R1305" s="10">
        <v>1</v>
      </c>
      <c r="S1305" s="24">
        <f>MasterData4[[#This Row],[Kidhome]]+MasterData4[[#This Row],[Teenhome]]</f>
        <v>0</v>
      </c>
      <c r="T1305" s="53">
        <v>0</v>
      </c>
      <c r="U1305" s="53">
        <v>3</v>
      </c>
      <c r="V1305" s="10">
        <f>SUM(MasterData4[[#This Row],[MntWines]:[MntSweetProducts]])</f>
        <v>60</v>
      </c>
      <c r="W1305">
        <v>3</v>
      </c>
    </row>
    <row r="1306" spans="1:23" x14ac:dyDescent="0.3">
      <c r="A1306">
        <v>6374</v>
      </c>
      <c r="B1306">
        <v>1954</v>
      </c>
      <c r="C1306" t="s">
        <v>37</v>
      </c>
      <c r="D1306" t="s">
        <v>33</v>
      </c>
      <c r="E1306" s="1">
        <v>36930</v>
      </c>
      <c r="F1306">
        <v>0</v>
      </c>
      <c r="G1306">
        <v>1</v>
      </c>
      <c r="H1306" s="3">
        <v>41411</v>
      </c>
      <c r="I1306">
        <v>50</v>
      </c>
      <c r="J1306">
        <v>0</v>
      </c>
      <c r="K1306" t="s">
        <v>30</v>
      </c>
      <c r="L1306">
        <v>5</v>
      </c>
      <c r="M1306">
        <f>2021-MasterData4[[#This Row],[Year_Birth]]</f>
        <v>67</v>
      </c>
      <c r="N1306" s="10">
        <v>223</v>
      </c>
      <c r="O1306" s="10">
        <v>31</v>
      </c>
      <c r="P1306" s="10">
        <v>0</v>
      </c>
      <c r="Q1306" s="10">
        <v>2</v>
      </c>
      <c r="R1306" s="10">
        <v>2</v>
      </c>
      <c r="S1306" s="24">
        <f>MasterData4[[#This Row],[Kidhome]]+MasterData4[[#This Row],[Teenhome]]</f>
        <v>1</v>
      </c>
      <c r="T1306" s="53">
        <v>2</v>
      </c>
      <c r="U1306" s="53">
        <v>4</v>
      </c>
      <c r="V1306" s="10">
        <f>SUM(MasterData4[[#This Row],[MntWines]:[MntSweetProducts]])</f>
        <v>258</v>
      </c>
      <c r="W1306">
        <v>5</v>
      </c>
    </row>
    <row r="1307" spans="1:23" x14ac:dyDescent="0.3">
      <c r="A1307">
        <v>6376</v>
      </c>
      <c r="B1307">
        <v>1979</v>
      </c>
      <c r="C1307" t="s">
        <v>28</v>
      </c>
      <c r="D1307" t="s">
        <v>31</v>
      </c>
      <c r="E1307" s="1">
        <v>57537</v>
      </c>
      <c r="F1307">
        <v>1</v>
      </c>
      <c r="G1307">
        <v>0</v>
      </c>
      <c r="H1307" s="3">
        <v>41435</v>
      </c>
      <c r="I1307">
        <v>83</v>
      </c>
      <c r="J1307">
        <v>0</v>
      </c>
      <c r="K1307" t="s">
        <v>36</v>
      </c>
      <c r="L1307">
        <v>4</v>
      </c>
      <c r="M1307">
        <f>2021-MasterData4[[#This Row],[Year_Birth]]</f>
        <v>42</v>
      </c>
      <c r="N1307" s="10">
        <v>191</v>
      </c>
      <c r="O1307" s="10">
        <v>139</v>
      </c>
      <c r="P1307" s="10">
        <v>51</v>
      </c>
      <c r="Q1307" s="10">
        <v>56</v>
      </c>
      <c r="R1307" s="10">
        <v>8</v>
      </c>
      <c r="S1307" s="24">
        <f>MasterData4[[#This Row],[Kidhome]]+MasterData4[[#This Row],[Teenhome]]</f>
        <v>1</v>
      </c>
      <c r="T1307" s="53">
        <v>3</v>
      </c>
      <c r="U1307" s="53">
        <v>8</v>
      </c>
      <c r="V1307" s="10">
        <f>SUM(MasterData4[[#This Row],[MntWines]:[MntSweetProducts]])</f>
        <v>445</v>
      </c>
      <c r="W1307">
        <v>2</v>
      </c>
    </row>
    <row r="1308" spans="1:23" x14ac:dyDescent="0.3">
      <c r="A1308">
        <v>6379</v>
      </c>
      <c r="B1308">
        <v>1949</v>
      </c>
      <c r="C1308" t="s">
        <v>41</v>
      </c>
      <c r="D1308" t="s">
        <v>42</v>
      </c>
      <c r="E1308" s="2">
        <v>47570</v>
      </c>
      <c r="F1308">
        <v>1</v>
      </c>
      <c r="G1308">
        <v>1</v>
      </c>
      <c r="H1308" s="3">
        <v>41423</v>
      </c>
      <c r="I1308">
        <v>3</v>
      </c>
      <c r="J1308">
        <v>0</v>
      </c>
      <c r="K1308" t="s">
        <v>34</v>
      </c>
      <c r="L1308">
        <v>2</v>
      </c>
      <c r="M1308">
        <f>2021-MasterData4[[#This Row],[Year_Birth]]</f>
        <v>72</v>
      </c>
      <c r="N1308" s="10">
        <v>67</v>
      </c>
      <c r="O1308" s="10">
        <v>20</v>
      </c>
      <c r="P1308" s="10">
        <v>0</v>
      </c>
      <c r="Q1308" s="10">
        <v>1</v>
      </c>
      <c r="R1308" s="10">
        <v>2</v>
      </c>
      <c r="S1308" s="24">
        <f>MasterData4[[#This Row],[Kidhome]]+MasterData4[[#This Row],[Teenhome]]</f>
        <v>2</v>
      </c>
      <c r="T1308" s="53">
        <v>2</v>
      </c>
      <c r="U1308" s="53">
        <v>2</v>
      </c>
      <c r="V1308" s="10">
        <f>SUM(MasterData4[[#This Row],[MntWines]:[MntSweetProducts]])</f>
        <v>90</v>
      </c>
      <c r="W1308">
        <v>4</v>
      </c>
    </row>
    <row r="1309" spans="1:23" x14ac:dyDescent="0.3">
      <c r="A1309">
        <v>6382</v>
      </c>
      <c r="B1309">
        <v>1953</v>
      </c>
      <c r="C1309" t="s">
        <v>28</v>
      </c>
      <c r="D1309" t="s">
        <v>35</v>
      </c>
      <c r="E1309" s="1">
        <v>48794</v>
      </c>
      <c r="F1309">
        <v>1</v>
      </c>
      <c r="G1309">
        <v>1</v>
      </c>
      <c r="H1309" s="3">
        <v>41816</v>
      </c>
      <c r="I1309">
        <v>97</v>
      </c>
      <c r="J1309">
        <v>0</v>
      </c>
      <c r="K1309" t="s">
        <v>34</v>
      </c>
      <c r="L1309">
        <v>1</v>
      </c>
      <c r="M1309">
        <f>2021-MasterData4[[#This Row],[Year_Birth]]</f>
        <v>68</v>
      </c>
      <c r="N1309" s="10">
        <v>25</v>
      </c>
      <c r="O1309" s="10">
        <v>11</v>
      </c>
      <c r="P1309" s="10">
        <v>3</v>
      </c>
      <c r="Q1309" s="10">
        <v>0</v>
      </c>
      <c r="R1309" s="10">
        <v>0</v>
      </c>
      <c r="S1309" s="24">
        <f>MasterData4[[#This Row],[Kidhome]]+MasterData4[[#This Row],[Teenhome]]</f>
        <v>2</v>
      </c>
      <c r="T1309" s="53">
        <v>0</v>
      </c>
      <c r="U1309" s="53">
        <v>3</v>
      </c>
      <c r="V1309" s="10">
        <f>SUM(MasterData4[[#This Row],[MntWines]:[MntSweetProducts]])</f>
        <v>39</v>
      </c>
      <c r="W1309">
        <v>2</v>
      </c>
    </row>
    <row r="1310" spans="1:23" x14ac:dyDescent="0.3">
      <c r="A1310">
        <v>6383</v>
      </c>
      <c r="B1310">
        <v>1971</v>
      </c>
      <c r="C1310" t="s">
        <v>37</v>
      </c>
      <c r="D1310" t="s">
        <v>35</v>
      </c>
      <c r="E1310" s="1">
        <v>32892</v>
      </c>
      <c r="F1310">
        <v>1</v>
      </c>
      <c r="G1310">
        <v>0</v>
      </c>
      <c r="H1310" s="3">
        <v>41784</v>
      </c>
      <c r="I1310">
        <v>78</v>
      </c>
      <c r="J1310">
        <v>0</v>
      </c>
      <c r="K1310" t="s">
        <v>43</v>
      </c>
      <c r="L1310">
        <v>3</v>
      </c>
      <c r="M1310">
        <f>2021-MasterData4[[#This Row],[Year_Birth]]</f>
        <v>50</v>
      </c>
      <c r="N1310" s="10">
        <v>26</v>
      </c>
      <c r="O1310" s="10">
        <v>15</v>
      </c>
      <c r="P1310" s="10">
        <v>2</v>
      </c>
      <c r="Q1310" s="10">
        <v>0</v>
      </c>
      <c r="R1310" s="10">
        <v>1</v>
      </c>
      <c r="S1310" s="24">
        <f>MasterData4[[#This Row],[Kidhome]]+MasterData4[[#This Row],[Teenhome]]</f>
        <v>1</v>
      </c>
      <c r="T1310" s="53">
        <v>0</v>
      </c>
      <c r="U1310" s="53">
        <v>3</v>
      </c>
      <c r="V1310" s="10">
        <f>SUM(MasterData4[[#This Row],[MntWines]:[MntSweetProducts]])</f>
        <v>44</v>
      </c>
      <c r="W1310">
        <v>5</v>
      </c>
    </row>
    <row r="1311" spans="1:23" x14ac:dyDescent="0.3">
      <c r="A1311">
        <v>6384</v>
      </c>
      <c r="B1311">
        <v>1978</v>
      </c>
      <c r="C1311" t="s">
        <v>28</v>
      </c>
      <c r="D1311" t="s">
        <v>29</v>
      </c>
      <c r="E1311" s="1">
        <v>71022</v>
      </c>
      <c r="F1311">
        <v>0</v>
      </c>
      <c r="G1311">
        <v>1</v>
      </c>
      <c r="H1311" s="3">
        <v>41681</v>
      </c>
      <c r="I1311">
        <v>30</v>
      </c>
      <c r="J1311">
        <v>0</v>
      </c>
      <c r="K1311" t="s">
        <v>34</v>
      </c>
      <c r="L1311">
        <v>5</v>
      </c>
      <c r="M1311">
        <f>2021-MasterData4[[#This Row],[Year_Birth]]</f>
        <v>43</v>
      </c>
      <c r="N1311" s="10">
        <v>909</v>
      </c>
      <c r="O1311" s="10">
        <v>278</v>
      </c>
      <c r="P1311" s="10">
        <v>0</v>
      </c>
      <c r="Q1311" s="10">
        <v>12</v>
      </c>
      <c r="R1311" s="10">
        <v>12</v>
      </c>
      <c r="S1311" s="24">
        <f>MasterData4[[#This Row],[Kidhome]]+MasterData4[[#This Row],[Teenhome]]</f>
        <v>1</v>
      </c>
      <c r="T1311" s="53">
        <v>2</v>
      </c>
      <c r="U1311" s="53">
        <v>11</v>
      </c>
      <c r="V1311" s="10">
        <f>SUM(MasterData4[[#This Row],[MntWines]:[MntSweetProducts]])</f>
        <v>1211</v>
      </c>
      <c r="W1311">
        <v>2</v>
      </c>
    </row>
    <row r="1312" spans="1:23" x14ac:dyDescent="0.3">
      <c r="A1312">
        <v>6387</v>
      </c>
      <c r="B1312">
        <v>1976</v>
      </c>
      <c r="C1312" t="s">
        <v>37</v>
      </c>
      <c r="D1312" t="s">
        <v>35</v>
      </c>
      <c r="E1312" s="1">
        <v>52190</v>
      </c>
      <c r="F1312">
        <v>1</v>
      </c>
      <c r="G1312">
        <v>1</v>
      </c>
      <c r="H1312" s="3">
        <v>41767</v>
      </c>
      <c r="I1312">
        <v>39</v>
      </c>
      <c r="J1312">
        <v>0</v>
      </c>
      <c r="K1312" t="s">
        <v>43</v>
      </c>
      <c r="L1312">
        <v>2</v>
      </c>
      <c r="M1312">
        <f>2021-MasterData4[[#This Row],[Year_Birth]]</f>
        <v>45</v>
      </c>
      <c r="N1312" s="10">
        <v>42</v>
      </c>
      <c r="O1312" s="10">
        <v>17</v>
      </c>
      <c r="P1312" s="10">
        <v>0</v>
      </c>
      <c r="Q1312" s="10">
        <v>0</v>
      </c>
      <c r="R1312" s="10">
        <v>0</v>
      </c>
      <c r="S1312" s="24">
        <f>MasterData4[[#This Row],[Kidhome]]+MasterData4[[#This Row],[Teenhome]]</f>
        <v>2</v>
      </c>
      <c r="T1312" s="53">
        <v>1</v>
      </c>
      <c r="U1312" s="53">
        <v>3</v>
      </c>
      <c r="V1312" s="10">
        <f>SUM(MasterData4[[#This Row],[MntWines]:[MntSweetProducts]])</f>
        <v>59</v>
      </c>
      <c r="W1312">
        <v>5</v>
      </c>
    </row>
    <row r="1313" spans="1:23" x14ac:dyDescent="0.3">
      <c r="A1313">
        <v>6398</v>
      </c>
      <c r="B1313">
        <v>1974</v>
      </c>
      <c r="C1313" t="s">
        <v>44</v>
      </c>
      <c r="D1313" t="s">
        <v>33</v>
      </c>
      <c r="E1313" s="2">
        <v>18393</v>
      </c>
      <c r="F1313">
        <v>1</v>
      </c>
      <c r="G1313">
        <v>0</v>
      </c>
      <c r="H1313" s="3">
        <v>41727</v>
      </c>
      <c r="I1313">
        <v>2</v>
      </c>
      <c r="J1313">
        <v>0</v>
      </c>
      <c r="K1313" t="s">
        <v>30</v>
      </c>
      <c r="L1313">
        <v>3</v>
      </c>
      <c r="M1313">
        <f>2021-MasterData4[[#This Row],[Year_Birth]]</f>
        <v>47</v>
      </c>
      <c r="N1313" s="10">
        <v>7</v>
      </c>
      <c r="O1313" s="10">
        <v>13</v>
      </c>
      <c r="P1313" s="10">
        <v>16</v>
      </c>
      <c r="Q1313" s="10">
        <v>10</v>
      </c>
      <c r="R1313" s="10">
        <v>0</v>
      </c>
      <c r="S1313" s="24">
        <f>MasterData4[[#This Row],[Kidhome]]+MasterData4[[#This Row],[Teenhome]]</f>
        <v>1</v>
      </c>
      <c r="T1313" s="53">
        <v>0</v>
      </c>
      <c r="U1313" s="53">
        <v>3</v>
      </c>
      <c r="V1313" s="10">
        <f>SUM(MasterData4[[#This Row],[MntWines]:[MntSweetProducts]])</f>
        <v>46</v>
      </c>
      <c r="W1313">
        <v>1</v>
      </c>
    </row>
    <row r="1314" spans="1:23" x14ac:dyDescent="0.3">
      <c r="A1314">
        <v>6404</v>
      </c>
      <c r="B1314">
        <v>1969</v>
      </c>
      <c r="C1314" t="s">
        <v>28</v>
      </c>
      <c r="D1314" t="s">
        <v>35</v>
      </c>
      <c r="E1314" s="1">
        <v>58917</v>
      </c>
      <c r="F1314">
        <v>1</v>
      </c>
      <c r="G1314">
        <v>2</v>
      </c>
      <c r="H1314" s="3">
        <v>41357</v>
      </c>
      <c r="I1314">
        <v>10</v>
      </c>
      <c r="J1314">
        <v>0</v>
      </c>
      <c r="K1314" t="s">
        <v>43</v>
      </c>
      <c r="L1314">
        <v>4</v>
      </c>
      <c r="M1314">
        <f>2021-MasterData4[[#This Row],[Year_Birth]]</f>
        <v>52</v>
      </c>
      <c r="N1314" s="10">
        <v>151</v>
      </c>
      <c r="O1314" s="10">
        <v>89</v>
      </c>
      <c r="P1314" s="10">
        <v>0</v>
      </c>
      <c r="Q1314" s="10">
        <v>7</v>
      </c>
      <c r="R1314" s="10">
        <v>7</v>
      </c>
      <c r="S1314" s="24">
        <f>MasterData4[[#This Row],[Kidhome]]+MasterData4[[#This Row],[Teenhome]]</f>
        <v>3</v>
      </c>
      <c r="T1314" s="53">
        <v>1</v>
      </c>
      <c r="U1314" s="53">
        <v>6</v>
      </c>
      <c r="V1314" s="10">
        <f>SUM(MasterData4[[#This Row],[MntWines]:[MntSweetProducts]])</f>
        <v>254</v>
      </c>
      <c r="W1314">
        <v>2</v>
      </c>
    </row>
    <row r="1315" spans="1:23" x14ac:dyDescent="0.3">
      <c r="A1315">
        <v>6406</v>
      </c>
      <c r="B1315">
        <v>1988</v>
      </c>
      <c r="C1315" t="s">
        <v>41</v>
      </c>
      <c r="D1315" t="s">
        <v>33</v>
      </c>
      <c r="E1315" s="1">
        <v>78285</v>
      </c>
      <c r="F1315">
        <v>0</v>
      </c>
      <c r="G1315">
        <v>0</v>
      </c>
      <c r="H1315" s="3">
        <v>41575</v>
      </c>
      <c r="I1315">
        <v>13</v>
      </c>
      <c r="J1315">
        <v>0</v>
      </c>
      <c r="K1315" t="s">
        <v>39</v>
      </c>
      <c r="L1315">
        <v>6</v>
      </c>
      <c r="M1315">
        <f>2021-MasterData4[[#This Row],[Year_Birth]]</f>
        <v>33</v>
      </c>
      <c r="N1315" s="10">
        <v>647</v>
      </c>
      <c r="O1315" s="10">
        <v>391</v>
      </c>
      <c r="P1315" s="10">
        <v>175</v>
      </c>
      <c r="Q1315" s="10">
        <v>107</v>
      </c>
      <c r="R1315" s="10">
        <v>67</v>
      </c>
      <c r="S1315" s="24">
        <f>MasterData4[[#This Row],[Kidhome]]+MasterData4[[#This Row],[Teenhome]]</f>
        <v>0</v>
      </c>
      <c r="T1315" s="53">
        <v>4</v>
      </c>
      <c r="U1315" s="53">
        <v>10</v>
      </c>
      <c r="V1315" s="10">
        <f>SUM(MasterData4[[#This Row],[MntWines]:[MntSweetProducts]])</f>
        <v>1387</v>
      </c>
      <c r="W1315">
        <v>4</v>
      </c>
    </row>
    <row r="1316" spans="1:23" x14ac:dyDescent="0.3">
      <c r="A1316">
        <v>6409</v>
      </c>
      <c r="B1316">
        <v>1967</v>
      </c>
      <c r="C1316" t="s">
        <v>28</v>
      </c>
      <c r="D1316" t="s">
        <v>29</v>
      </c>
      <c r="E1316" s="1">
        <v>57136</v>
      </c>
      <c r="F1316">
        <v>0</v>
      </c>
      <c r="G1316">
        <v>0</v>
      </c>
      <c r="H1316" s="3">
        <v>41412</v>
      </c>
      <c r="I1316">
        <v>18</v>
      </c>
      <c r="J1316">
        <v>0</v>
      </c>
      <c r="K1316" t="s">
        <v>43</v>
      </c>
      <c r="L1316">
        <v>7</v>
      </c>
      <c r="M1316">
        <f>2021-MasterData4[[#This Row],[Year_Birth]]</f>
        <v>54</v>
      </c>
      <c r="N1316" s="10">
        <v>267</v>
      </c>
      <c r="O1316" s="10">
        <v>599</v>
      </c>
      <c r="P1316" s="10">
        <v>34</v>
      </c>
      <c r="Q1316" s="10">
        <v>140</v>
      </c>
      <c r="R1316" s="10">
        <v>12</v>
      </c>
      <c r="S1316" s="24">
        <f>MasterData4[[#This Row],[Kidhome]]+MasterData4[[#This Row],[Teenhome]]</f>
        <v>0</v>
      </c>
      <c r="T1316" s="53">
        <v>5</v>
      </c>
      <c r="U1316" s="53">
        <v>7</v>
      </c>
      <c r="V1316" s="10">
        <f>SUM(MasterData4[[#This Row],[MntWines]:[MntSweetProducts]])</f>
        <v>1052</v>
      </c>
      <c r="W1316">
        <v>2</v>
      </c>
    </row>
    <row r="1317" spans="1:23" x14ac:dyDescent="0.3">
      <c r="A1317">
        <v>6417</v>
      </c>
      <c r="B1317">
        <v>1971</v>
      </c>
      <c r="C1317" t="s">
        <v>41</v>
      </c>
      <c r="D1317" t="s">
        <v>35</v>
      </c>
      <c r="E1317" s="1">
        <v>80573</v>
      </c>
      <c r="F1317">
        <v>0</v>
      </c>
      <c r="G1317">
        <v>0</v>
      </c>
      <c r="H1317" s="3">
        <v>41196</v>
      </c>
      <c r="I1317">
        <v>85</v>
      </c>
      <c r="J1317">
        <v>0</v>
      </c>
      <c r="K1317" t="s">
        <v>30</v>
      </c>
      <c r="L1317">
        <v>4</v>
      </c>
      <c r="M1317">
        <f>2021-MasterData4[[#This Row],[Year_Birth]]</f>
        <v>50</v>
      </c>
      <c r="N1317" s="10">
        <v>829</v>
      </c>
      <c r="O1317" s="10">
        <v>430</v>
      </c>
      <c r="P1317" s="10">
        <v>60</v>
      </c>
      <c r="Q1317" s="10">
        <v>138</v>
      </c>
      <c r="R1317" s="10">
        <v>92</v>
      </c>
      <c r="S1317" s="24">
        <f>MasterData4[[#This Row],[Kidhome]]+MasterData4[[#This Row],[Teenhome]]</f>
        <v>0</v>
      </c>
      <c r="T1317" s="53">
        <v>6</v>
      </c>
      <c r="U1317" s="53">
        <v>13</v>
      </c>
      <c r="V1317" s="10">
        <f>SUM(MasterData4[[#This Row],[MntWines]:[MntSweetProducts]])</f>
        <v>1549</v>
      </c>
      <c r="W1317">
        <v>4</v>
      </c>
    </row>
    <row r="1318" spans="1:23" x14ac:dyDescent="0.3">
      <c r="A1318">
        <v>6421</v>
      </c>
      <c r="B1318">
        <v>1961</v>
      </c>
      <c r="C1318" t="s">
        <v>28</v>
      </c>
      <c r="D1318" t="s">
        <v>35</v>
      </c>
      <c r="E1318" s="1">
        <v>88347</v>
      </c>
      <c r="F1318">
        <v>0</v>
      </c>
      <c r="G1318">
        <v>0</v>
      </c>
      <c r="H1318" s="3">
        <v>41458</v>
      </c>
      <c r="I1318">
        <v>32</v>
      </c>
      <c r="J1318">
        <v>0</v>
      </c>
      <c r="K1318" t="s">
        <v>30</v>
      </c>
      <c r="L1318">
        <v>4</v>
      </c>
      <c r="M1318">
        <f>2021-MasterData4[[#This Row],[Year_Birth]]</f>
        <v>60</v>
      </c>
      <c r="N1318" s="10">
        <v>1050</v>
      </c>
      <c r="O1318" s="10">
        <v>555</v>
      </c>
      <c r="P1318" s="10">
        <v>77</v>
      </c>
      <c r="Q1318" s="10">
        <v>178</v>
      </c>
      <c r="R1318" s="10">
        <v>138</v>
      </c>
      <c r="S1318" s="24">
        <f>MasterData4[[#This Row],[Kidhome]]+MasterData4[[#This Row],[Teenhome]]</f>
        <v>0</v>
      </c>
      <c r="T1318" s="53">
        <v>7</v>
      </c>
      <c r="U1318" s="53">
        <v>9</v>
      </c>
      <c r="V1318" s="10">
        <f>SUM(MasterData4[[#This Row],[MntWines]:[MntSweetProducts]])</f>
        <v>1998</v>
      </c>
      <c r="W1318">
        <v>2</v>
      </c>
    </row>
    <row r="1319" spans="1:23" x14ac:dyDescent="0.3">
      <c r="A1319">
        <v>6422</v>
      </c>
      <c r="B1319">
        <v>1954</v>
      </c>
      <c r="C1319" t="s">
        <v>28</v>
      </c>
      <c r="D1319" t="s">
        <v>33</v>
      </c>
      <c r="E1319" s="1">
        <v>86718</v>
      </c>
      <c r="F1319">
        <v>0</v>
      </c>
      <c r="G1319">
        <v>0</v>
      </c>
      <c r="H1319" s="3">
        <v>41291</v>
      </c>
      <c r="I1319">
        <v>20</v>
      </c>
      <c r="J1319">
        <v>0</v>
      </c>
      <c r="K1319" t="s">
        <v>40</v>
      </c>
      <c r="L1319">
        <v>5</v>
      </c>
      <c r="M1319">
        <f>2021-MasterData4[[#This Row],[Year_Birth]]</f>
        <v>67</v>
      </c>
      <c r="N1319" s="10">
        <v>344</v>
      </c>
      <c r="O1319" s="10">
        <v>482</v>
      </c>
      <c r="P1319" s="10">
        <v>50</v>
      </c>
      <c r="Q1319" s="10">
        <v>189</v>
      </c>
      <c r="R1319" s="10">
        <v>33</v>
      </c>
      <c r="S1319" s="24">
        <f>MasterData4[[#This Row],[Kidhome]]+MasterData4[[#This Row],[Teenhome]]</f>
        <v>0</v>
      </c>
      <c r="T1319" s="53">
        <v>6</v>
      </c>
      <c r="U1319" s="53">
        <v>5</v>
      </c>
      <c r="V1319" s="10">
        <f>SUM(MasterData4[[#This Row],[MntWines]:[MntSweetProducts]])</f>
        <v>1098</v>
      </c>
      <c r="W1319">
        <v>2</v>
      </c>
    </row>
    <row r="1320" spans="1:23" x14ac:dyDescent="0.3">
      <c r="A1320">
        <v>6424</v>
      </c>
      <c r="B1320">
        <v>1977</v>
      </c>
      <c r="C1320" t="s">
        <v>28</v>
      </c>
      <c r="D1320" t="s">
        <v>35</v>
      </c>
      <c r="E1320" s="1">
        <v>33178</v>
      </c>
      <c r="F1320">
        <v>1</v>
      </c>
      <c r="G1320">
        <v>0</v>
      </c>
      <c r="H1320" s="3">
        <v>41669</v>
      </c>
      <c r="I1320">
        <v>9</v>
      </c>
      <c r="J1320">
        <v>0</v>
      </c>
      <c r="K1320" t="s">
        <v>30</v>
      </c>
      <c r="L1320">
        <v>1</v>
      </c>
      <c r="M1320">
        <f>2021-MasterData4[[#This Row],[Year_Birth]]</f>
        <v>44</v>
      </c>
      <c r="N1320" s="10">
        <v>12</v>
      </c>
      <c r="O1320" s="10">
        <v>2</v>
      </c>
      <c r="P1320" s="10">
        <v>11</v>
      </c>
      <c r="Q1320" s="10">
        <v>6</v>
      </c>
      <c r="R1320" s="10">
        <v>2</v>
      </c>
      <c r="S1320" s="24">
        <f>MasterData4[[#This Row],[Kidhome]]+MasterData4[[#This Row],[Teenhome]]</f>
        <v>1</v>
      </c>
      <c r="T1320" s="53">
        <v>0</v>
      </c>
      <c r="U1320" s="53">
        <v>3</v>
      </c>
      <c r="V1320" s="10">
        <f>SUM(MasterData4[[#This Row],[MntWines]:[MntSweetProducts]])</f>
        <v>33</v>
      </c>
      <c r="W1320">
        <v>2</v>
      </c>
    </row>
    <row r="1321" spans="1:23" x14ac:dyDescent="0.3">
      <c r="A1321">
        <v>6428</v>
      </c>
      <c r="B1321">
        <v>1950</v>
      </c>
      <c r="C1321" t="s">
        <v>37</v>
      </c>
      <c r="D1321" t="s">
        <v>42</v>
      </c>
      <c r="E1321" s="1">
        <v>76842</v>
      </c>
      <c r="F1321">
        <v>0</v>
      </c>
      <c r="G1321">
        <v>0</v>
      </c>
      <c r="H1321" s="3">
        <v>41762</v>
      </c>
      <c r="I1321">
        <v>37</v>
      </c>
      <c r="J1321">
        <v>0</v>
      </c>
      <c r="K1321" t="s">
        <v>30</v>
      </c>
      <c r="L1321">
        <v>1</v>
      </c>
      <c r="M1321">
        <f>2021-MasterData4[[#This Row],[Year_Birth]]</f>
        <v>71</v>
      </c>
      <c r="N1321" s="10">
        <v>605</v>
      </c>
      <c r="O1321" s="10">
        <v>345</v>
      </c>
      <c r="P1321" s="10">
        <v>84</v>
      </c>
      <c r="Q1321" s="10">
        <v>10</v>
      </c>
      <c r="R1321" s="10">
        <v>54</v>
      </c>
      <c r="S1321" s="24">
        <f>MasterData4[[#This Row],[Kidhome]]+MasterData4[[#This Row],[Teenhome]]</f>
        <v>0</v>
      </c>
      <c r="T1321" s="53">
        <v>8</v>
      </c>
      <c r="U1321" s="53">
        <v>7</v>
      </c>
      <c r="V1321" s="10">
        <f>SUM(MasterData4[[#This Row],[MntWines]:[MntSweetProducts]])</f>
        <v>1098</v>
      </c>
      <c r="W1321">
        <v>5</v>
      </c>
    </row>
    <row r="1322" spans="1:23" x14ac:dyDescent="0.3">
      <c r="A1322">
        <v>6431</v>
      </c>
      <c r="B1322">
        <v>1964</v>
      </c>
      <c r="C1322" t="s">
        <v>37</v>
      </c>
      <c r="D1322" t="s">
        <v>33</v>
      </c>
      <c r="E1322" s="1">
        <v>45759</v>
      </c>
      <c r="F1322">
        <v>1</v>
      </c>
      <c r="G1322">
        <v>1</v>
      </c>
      <c r="H1322" s="3">
        <v>41328</v>
      </c>
      <c r="I1322">
        <v>13</v>
      </c>
      <c r="J1322">
        <v>0</v>
      </c>
      <c r="K1322" t="s">
        <v>40</v>
      </c>
      <c r="L1322">
        <v>2</v>
      </c>
      <c r="M1322">
        <f>2021-MasterData4[[#This Row],[Year_Birth]]</f>
        <v>57</v>
      </c>
      <c r="N1322" s="10">
        <v>42</v>
      </c>
      <c r="O1322" s="10">
        <v>18</v>
      </c>
      <c r="P1322" s="10">
        <v>3</v>
      </c>
      <c r="Q1322" s="10">
        <v>1</v>
      </c>
      <c r="R1322" s="10">
        <v>0</v>
      </c>
      <c r="S1322" s="24">
        <f>MasterData4[[#This Row],[Kidhome]]+MasterData4[[#This Row],[Teenhome]]</f>
        <v>2</v>
      </c>
      <c r="T1322" s="53">
        <v>0</v>
      </c>
      <c r="U1322" s="53">
        <v>3</v>
      </c>
      <c r="V1322" s="10">
        <f>SUM(MasterData4[[#This Row],[MntWines]:[MntSweetProducts]])</f>
        <v>64</v>
      </c>
      <c r="W1322">
        <v>5</v>
      </c>
    </row>
    <row r="1323" spans="1:23" x14ac:dyDescent="0.3">
      <c r="A1323">
        <v>6437</v>
      </c>
      <c r="B1323">
        <v>1985</v>
      </c>
      <c r="C1323" t="s">
        <v>38</v>
      </c>
      <c r="D1323" t="s">
        <v>31</v>
      </c>
      <c r="E1323" s="1">
        <v>41473</v>
      </c>
      <c r="F1323">
        <v>1</v>
      </c>
      <c r="G1323">
        <v>0</v>
      </c>
      <c r="H1323" s="3">
        <v>41444</v>
      </c>
      <c r="I1323">
        <v>80</v>
      </c>
      <c r="J1323">
        <v>0</v>
      </c>
      <c r="K1323" t="s">
        <v>30</v>
      </c>
      <c r="L1323">
        <v>2</v>
      </c>
      <c r="M1323">
        <f>2021-MasterData4[[#This Row],[Year_Birth]]</f>
        <v>36</v>
      </c>
      <c r="N1323" s="10">
        <v>21</v>
      </c>
      <c r="O1323" s="10">
        <v>20</v>
      </c>
      <c r="P1323" s="10">
        <v>15</v>
      </c>
      <c r="Q1323" s="10">
        <v>8</v>
      </c>
      <c r="R1323" s="10">
        <v>3</v>
      </c>
      <c r="S1323" s="24">
        <f>MasterData4[[#This Row],[Kidhome]]+MasterData4[[#This Row],[Teenhome]]</f>
        <v>1</v>
      </c>
      <c r="T1323" s="53">
        <v>0</v>
      </c>
      <c r="U1323" s="53">
        <v>3</v>
      </c>
      <c r="V1323" s="10">
        <f>SUM(MasterData4[[#This Row],[MntWines]:[MntSweetProducts]])</f>
        <v>67</v>
      </c>
      <c r="W1323">
        <v>3</v>
      </c>
    </row>
    <row r="1324" spans="1:23" x14ac:dyDescent="0.3">
      <c r="A1324">
        <v>6439</v>
      </c>
      <c r="B1324">
        <v>1958</v>
      </c>
      <c r="C1324" t="s">
        <v>28</v>
      </c>
      <c r="D1324" t="s">
        <v>33</v>
      </c>
      <c r="E1324" s="1">
        <v>61074</v>
      </c>
      <c r="F1324">
        <v>0</v>
      </c>
      <c r="G1324">
        <v>1</v>
      </c>
      <c r="H1324" s="3">
        <v>41138</v>
      </c>
      <c r="I1324">
        <v>37</v>
      </c>
      <c r="J1324">
        <v>0</v>
      </c>
      <c r="K1324" t="s">
        <v>43</v>
      </c>
      <c r="L1324">
        <v>11</v>
      </c>
      <c r="M1324">
        <f>2021-MasterData4[[#This Row],[Year_Birth]]</f>
        <v>63</v>
      </c>
      <c r="N1324" s="10">
        <v>789</v>
      </c>
      <c r="O1324" s="10">
        <v>133</v>
      </c>
      <c r="P1324" s="10">
        <v>0</v>
      </c>
      <c r="Q1324" s="10">
        <v>0</v>
      </c>
      <c r="R1324" s="10">
        <v>28</v>
      </c>
      <c r="S1324" s="24">
        <f>MasterData4[[#This Row],[Kidhome]]+MasterData4[[#This Row],[Teenhome]]</f>
        <v>1</v>
      </c>
      <c r="T1324" s="53">
        <v>5</v>
      </c>
      <c r="U1324" s="53">
        <v>8</v>
      </c>
      <c r="V1324" s="10">
        <f>SUM(MasterData4[[#This Row],[MntWines]:[MntSweetProducts]])</f>
        <v>950</v>
      </c>
      <c r="W1324">
        <v>2</v>
      </c>
    </row>
    <row r="1325" spans="1:23" x14ac:dyDescent="0.3">
      <c r="A1325">
        <v>6445</v>
      </c>
      <c r="B1325">
        <v>1967</v>
      </c>
      <c r="C1325" t="s">
        <v>28</v>
      </c>
      <c r="D1325" t="s">
        <v>35</v>
      </c>
      <c r="E1325" s="1">
        <v>66825</v>
      </c>
      <c r="F1325">
        <v>0</v>
      </c>
      <c r="G1325">
        <v>0</v>
      </c>
      <c r="H1325" s="3">
        <v>41469</v>
      </c>
      <c r="I1325">
        <v>73</v>
      </c>
      <c r="J1325">
        <v>0</v>
      </c>
      <c r="K1325" t="s">
        <v>43</v>
      </c>
      <c r="L1325">
        <v>4</v>
      </c>
      <c r="M1325">
        <f>2021-MasterData4[[#This Row],[Year_Birth]]</f>
        <v>54</v>
      </c>
      <c r="N1325" s="10">
        <v>243</v>
      </c>
      <c r="O1325" s="10">
        <v>405</v>
      </c>
      <c r="P1325" s="10">
        <v>29</v>
      </c>
      <c r="Q1325" s="10">
        <v>101</v>
      </c>
      <c r="R1325" s="10">
        <v>40</v>
      </c>
      <c r="S1325" s="24">
        <f>MasterData4[[#This Row],[Kidhome]]+MasterData4[[#This Row],[Teenhome]]</f>
        <v>0</v>
      </c>
      <c r="T1325" s="53">
        <v>5</v>
      </c>
      <c r="U1325" s="53">
        <v>6</v>
      </c>
      <c r="V1325" s="10">
        <f>SUM(MasterData4[[#This Row],[MntWines]:[MntSweetProducts]])</f>
        <v>818</v>
      </c>
      <c r="W1325">
        <v>2</v>
      </c>
    </row>
    <row r="1326" spans="1:23" x14ac:dyDescent="0.3">
      <c r="A1326">
        <v>6457</v>
      </c>
      <c r="B1326">
        <v>1976</v>
      </c>
      <c r="C1326" t="s">
        <v>28</v>
      </c>
      <c r="D1326" t="s">
        <v>29</v>
      </c>
      <c r="E1326" s="1">
        <v>64892</v>
      </c>
      <c r="F1326">
        <v>0</v>
      </c>
      <c r="G1326">
        <v>1</v>
      </c>
      <c r="H1326" s="3">
        <v>41788</v>
      </c>
      <c r="I1326">
        <v>77</v>
      </c>
      <c r="J1326">
        <v>0</v>
      </c>
      <c r="K1326" t="s">
        <v>43</v>
      </c>
      <c r="L1326">
        <v>6</v>
      </c>
      <c r="M1326">
        <f>2021-MasterData4[[#This Row],[Year_Birth]]</f>
        <v>45</v>
      </c>
      <c r="N1326" s="10">
        <v>527</v>
      </c>
      <c r="O1326" s="10">
        <v>230</v>
      </c>
      <c r="P1326" s="10">
        <v>32</v>
      </c>
      <c r="Q1326" s="10">
        <v>24</v>
      </c>
      <c r="R1326" s="10">
        <v>24</v>
      </c>
      <c r="S1326" s="24">
        <f>MasterData4[[#This Row],[Kidhome]]+MasterData4[[#This Row],[Teenhome]]</f>
        <v>1</v>
      </c>
      <c r="T1326" s="53">
        <v>4</v>
      </c>
      <c r="U1326" s="53">
        <v>12</v>
      </c>
      <c r="V1326" s="10">
        <f>SUM(MasterData4[[#This Row],[MntWines]:[MntSweetProducts]])</f>
        <v>837</v>
      </c>
      <c r="W1326">
        <v>2</v>
      </c>
    </row>
    <row r="1327" spans="1:23" x14ac:dyDescent="0.3">
      <c r="A1327">
        <v>6460</v>
      </c>
      <c r="B1327">
        <v>1982</v>
      </c>
      <c r="C1327" t="s">
        <v>28</v>
      </c>
      <c r="D1327" t="s">
        <v>33</v>
      </c>
      <c r="E1327" s="1">
        <v>28718</v>
      </c>
      <c r="F1327">
        <v>1</v>
      </c>
      <c r="G1327">
        <v>0</v>
      </c>
      <c r="H1327" s="3">
        <v>41468</v>
      </c>
      <c r="I1327">
        <v>78</v>
      </c>
      <c r="J1327">
        <v>0</v>
      </c>
      <c r="K1327" t="s">
        <v>40</v>
      </c>
      <c r="L1327">
        <v>2</v>
      </c>
      <c r="M1327">
        <f>2021-MasterData4[[#This Row],[Year_Birth]]</f>
        <v>39</v>
      </c>
      <c r="N1327" s="10">
        <v>12</v>
      </c>
      <c r="O1327" s="10">
        <v>6</v>
      </c>
      <c r="P1327" s="10">
        <v>11</v>
      </c>
      <c r="Q1327" s="10">
        <v>4</v>
      </c>
      <c r="R1327" s="10">
        <v>8</v>
      </c>
      <c r="S1327" s="24">
        <f>MasterData4[[#This Row],[Kidhome]]+MasterData4[[#This Row],[Teenhome]]</f>
        <v>1</v>
      </c>
      <c r="T1327" s="53">
        <v>0</v>
      </c>
      <c r="U1327" s="53">
        <v>3</v>
      </c>
      <c r="V1327" s="10">
        <f>SUM(MasterData4[[#This Row],[MntWines]:[MntSweetProducts]])</f>
        <v>41</v>
      </c>
      <c r="W1327">
        <v>2</v>
      </c>
    </row>
    <row r="1328" spans="1:23" x14ac:dyDescent="0.3">
      <c r="A1328">
        <v>6461</v>
      </c>
      <c r="B1328">
        <v>1969</v>
      </c>
      <c r="C1328" t="s">
        <v>41</v>
      </c>
      <c r="D1328" t="s">
        <v>31</v>
      </c>
      <c r="E1328" s="1">
        <v>62772</v>
      </c>
      <c r="F1328">
        <v>0</v>
      </c>
      <c r="G1328">
        <v>1</v>
      </c>
      <c r="H1328" s="3">
        <v>41413</v>
      </c>
      <c r="I1328">
        <v>74</v>
      </c>
      <c r="J1328">
        <v>0</v>
      </c>
      <c r="K1328" t="s">
        <v>30</v>
      </c>
      <c r="L1328">
        <v>5</v>
      </c>
      <c r="M1328">
        <f>2021-MasterData4[[#This Row],[Year_Birth]]</f>
        <v>52</v>
      </c>
      <c r="N1328" s="10">
        <v>581</v>
      </c>
      <c r="O1328" s="10">
        <v>157</v>
      </c>
      <c r="P1328" s="10">
        <v>43</v>
      </c>
      <c r="Q1328" s="10">
        <v>49</v>
      </c>
      <c r="R1328" s="10">
        <v>8</v>
      </c>
      <c r="S1328" s="24">
        <f>MasterData4[[#This Row],[Kidhome]]+MasterData4[[#This Row],[Teenhome]]</f>
        <v>1</v>
      </c>
      <c r="T1328" s="53">
        <v>6</v>
      </c>
      <c r="U1328" s="53">
        <v>11</v>
      </c>
      <c r="V1328" s="10">
        <f>SUM(MasterData4[[#This Row],[MntWines]:[MntSweetProducts]])</f>
        <v>838</v>
      </c>
      <c r="W1328">
        <v>4</v>
      </c>
    </row>
    <row r="1329" spans="1:23" x14ac:dyDescent="0.3">
      <c r="A1329">
        <v>6466</v>
      </c>
      <c r="B1329">
        <v>1965</v>
      </c>
      <c r="C1329" t="s">
        <v>37</v>
      </c>
      <c r="D1329" t="s">
        <v>33</v>
      </c>
      <c r="E1329" s="1">
        <v>57236</v>
      </c>
      <c r="F1329">
        <v>1</v>
      </c>
      <c r="G1329">
        <v>1</v>
      </c>
      <c r="H1329" s="3">
        <v>41710</v>
      </c>
      <c r="I1329">
        <v>22</v>
      </c>
      <c r="J1329">
        <v>0</v>
      </c>
      <c r="K1329" t="s">
        <v>30</v>
      </c>
      <c r="L1329">
        <v>2</v>
      </c>
      <c r="M1329">
        <f>2021-MasterData4[[#This Row],[Year_Birth]]</f>
        <v>56</v>
      </c>
      <c r="N1329" s="10">
        <v>105</v>
      </c>
      <c r="O1329" s="10">
        <v>9</v>
      </c>
      <c r="P1329" s="10">
        <v>2</v>
      </c>
      <c r="Q1329" s="10">
        <v>0</v>
      </c>
      <c r="R1329" s="10">
        <v>1</v>
      </c>
      <c r="S1329" s="24">
        <f>MasterData4[[#This Row],[Kidhome]]+MasterData4[[#This Row],[Teenhome]]</f>
        <v>2</v>
      </c>
      <c r="T1329" s="53">
        <v>1</v>
      </c>
      <c r="U1329" s="53">
        <v>4</v>
      </c>
      <c r="V1329" s="10">
        <f>SUM(MasterData4[[#This Row],[MntWines]:[MntSweetProducts]])</f>
        <v>117</v>
      </c>
      <c r="W1329">
        <v>5</v>
      </c>
    </row>
    <row r="1330" spans="1:23" x14ac:dyDescent="0.3">
      <c r="A1330">
        <v>6471</v>
      </c>
      <c r="B1330">
        <v>1971</v>
      </c>
      <c r="C1330" t="s">
        <v>41</v>
      </c>
      <c r="D1330" t="s">
        <v>31</v>
      </c>
      <c r="E1330" s="1">
        <v>36230</v>
      </c>
      <c r="F1330">
        <v>1</v>
      </c>
      <c r="G1330">
        <v>0</v>
      </c>
      <c r="H1330" s="3">
        <v>41564</v>
      </c>
      <c r="I1330">
        <v>17</v>
      </c>
      <c r="J1330">
        <v>0</v>
      </c>
      <c r="K1330" t="s">
        <v>30</v>
      </c>
      <c r="L1330">
        <v>2</v>
      </c>
      <c r="M1330">
        <f>2021-MasterData4[[#This Row],[Year_Birth]]</f>
        <v>50</v>
      </c>
      <c r="N1330" s="10">
        <v>14</v>
      </c>
      <c r="O1330" s="10">
        <v>30</v>
      </c>
      <c r="P1330" s="10">
        <v>8</v>
      </c>
      <c r="Q1330" s="10">
        <v>2</v>
      </c>
      <c r="R1330" s="10">
        <v>2</v>
      </c>
      <c r="S1330" s="24">
        <f>MasterData4[[#This Row],[Kidhome]]+MasterData4[[#This Row],[Teenhome]]</f>
        <v>1</v>
      </c>
      <c r="T1330" s="53">
        <v>0</v>
      </c>
      <c r="U1330" s="53">
        <v>4</v>
      </c>
      <c r="V1330" s="10">
        <f>SUM(MasterData4[[#This Row],[MntWines]:[MntSweetProducts]])</f>
        <v>56</v>
      </c>
      <c r="W1330">
        <v>4</v>
      </c>
    </row>
    <row r="1331" spans="1:23" x14ac:dyDescent="0.3">
      <c r="A1331">
        <v>6488</v>
      </c>
      <c r="B1331">
        <v>1959</v>
      </c>
      <c r="C1331" t="s">
        <v>37</v>
      </c>
      <c r="D1331" t="s">
        <v>33</v>
      </c>
      <c r="E1331" s="1">
        <v>38829</v>
      </c>
      <c r="F1331">
        <v>0</v>
      </c>
      <c r="G1331">
        <v>1</v>
      </c>
      <c r="H1331" s="3">
        <v>41735</v>
      </c>
      <c r="I1331">
        <v>86</v>
      </c>
      <c r="J1331">
        <v>0</v>
      </c>
      <c r="K1331" t="s">
        <v>39</v>
      </c>
      <c r="L1331">
        <v>3</v>
      </c>
      <c r="M1331">
        <f>2021-MasterData4[[#This Row],[Year_Birth]]</f>
        <v>62</v>
      </c>
      <c r="N1331" s="10">
        <v>76</v>
      </c>
      <c r="O1331" s="10">
        <v>7</v>
      </c>
      <c r="P1331" s="10">
        <v>0</v>
      </c>
      <c r="Q1331" s="10">
        <v>0</v>
      </c>
      <c r="R1331" s="10">
        <v>0</v>
      </c>
      <c r="S1331" s="24">
        <f>MasterData4[[#This Row],[Kidhome]]+MasterData4[[#This Row],[Teenhome]]</f>
        <v>1</v>
      </c>
      <c r="T1331" s="53">
        <v>2</v>
      </c>
      <c r="U1331" s="53">
        <v>2</v>
      </c>
      <c r="V1331" s="10">
        <f>SUM(MasterData4[[#This Row],[MntWines]:[MntSweetProducts]])</f>
        <v>83</v>
      </c>
      <c r="W1331">
        <v>5</v>
      </c>
    </row>
    <row r="1332" spans="1:23" x14ac:dyDescent="0.3">
      <c r="A1332">
        <v>6497</v>
      </c>
      <c r="B1332">
        <v>1960</v>
      </c>
      <c r="C1332" t="s">
        <v>28</v>
      </c>
      <c r="D1332" t="s">
        <v>33</v>
      </c>
      <c r="E1332" s="1">
        <v>51651</v>
      </c>
      <c r="F1332">
        <v>0</v>
      </c>
      <c r="G1332">
        <v>1</v>
      </c>
      <c r="H1332" s="3">
        <v>41220</v>
      </c>
      <c r="I1332">
        <v>32</v>
      </c>
      <c r="J1332">
        <v>0</v>
      </c>
      <c r="K1332" t="s">
        <v>36</v>
      </c>
      <c r="L1332">
        <v>6</v>
      </c>
      <c r="M1332">
        <f>2021-MasterData4[[#This Row],[Year_Birth]]</f>
        <v>61</v>
      </c>
      <c r="N1332" s="10">
        <v>293</v>
      </c>
      <c r="O1332" s="10">
        <v>23</v>
      </c>
      <c r="P1332" s="10">
        <v>13</v>
      </c>
      <c r="Q1332" s="10">
        <v>6</v>
      </c>
      <c r="R1332" s="10">
        <v>6</v>
      </c>
      <c r="S1332" s="24">
        <f>MasterData4[[#This Row],[Kidhome]]+MasterData4[[#This Row],[Teenhome]]</f>
        <v>1</v>
      </c>
      <c r="T1332" s="53">
        <v>2</v>
      </c>
      <c r="U1332" s="53">
        <v>5</v>
      </c>
      <c r="V1332" s="10">
        <f>SUM(MasterData4[[#This Row],[MntWines]:[MntSweetProducts]])</f>
        <v>341</v>
      </c>
      <c r="W1332">
        <v>2</v>
      </c>
    </row>
    <row r="1333" spans="1:23" x14ac:dyDescent="0.3">
      <c r="A1333">
        <v>6504</v>
      </c>
      <c r="B1333">
        <v>1975</v>
      </c>
      <c r="C1333" t="s">
        <v>38</v>
      </c>
      <c r="D1333" t="s">
        <v>35</v>
      </c>
      <c r="E1333" s="1">
        <v>19789</v>
      </c>
      <c r="F1333">
        <v>1</v>
      </c>
      <c r="G1333">
        <v>0</v>
      </c>
      <c r="H1333" s="3">
        <v>41598</v>
      </c>
      <c r="I1333">
        <v>24</v>
      </c>
      <c r="J1333">
        <v>0</v>
      </c>
      <c r="K1333" t="s">
        <v>30</v>
      </c>
      <c r="L1333">
        <v>2</v>
      </c>
      <c r="M1333">
        <f>2021-MasterData4[[#This Row],[Year_Birth]]</f>
        <v>46</v>
      </c>
      <c r="N1333" s="10">
        <v>2</v>
      </c>
      <c r="O1333" s="10">
        <v>9</v>
      </c>
      <c r="P1333" s="10">
        <v>28</v>
      </c>
      <c r="Q1333" s="10">
        <v>5</v>
      </c>
      <c r="R1333" s="10">
        <v>6</v>
      </c>
      <c r="S1333" s="24">
        <f>MasterData4[[#This Row],[Kidhome]]+MasterData4[[#This Row],[Teenhome]]</f>
        <v>1</v>
      </c>
      <c r="T1333" s="53">
        <v>1</v>
      </c>
      <c r="U1333" s="53">
        <v>3</v>
      </c>
      <c r="V1333" s="10">
        <f>SUM(MasterData4[[#This Row],[MntWines]:[MntSweetProducts]])</f>
        <v>50</v>
      </c>
      <c r="W1333">
        <v>3</v>
      </c>
    </row>
    <row r="1334" spans="1:23" x14ac:dyDescent="0.3">
      <c r="A1334">
        <v>6507</v>
      </c>
      <c r="B1334">
        <v>1980</v>
      </c>
      <c r="C1334" t="s">
        <v>28</v>
      </c>
      <c r="D1334" t="s">
        <v>31</v>
      </c>
      <c r="E1334" s="1">
        <v>30828</v>
      </c>
      <c r="F1334">
        <v>1</v>
      </c>
      <c r="G1334">
        <v>0</v>
      </c>
      <c r="H1334" s="3">
        <v>41551</v>
      </c>
      <c r="I1334">
        <v>16</v>
      </c>
      <c r="J1334">
        <v>0</v>
      </c>
      <c r="K1334" t="s">
        <v>36</v>
      </c>
      <c r="L1334">
        <v>1</v>
      </c>
      <c r="M1334">
        <f>2021-MasterData4[[#This Row],[Year_Birth]]</f>
        <v>41</v>
      </c>
      <c r="N1334" s="10">
        <v>16</v>
      </c>
      <c r="O1334" s="10">
        <v>15</v>
      </c>
      <c r="P1334" s="10">
        <v>2</v>
      </c>
      <c r="Q1334" s="10">
        <v>11</v>
      </c>
      <c r="R1334" s="10">
        <v>0</v>
      </c>
      <c r="S1334" s="24">
        <f>MasterData4[[#This Row],[Kidhome]]+MasterData4[[#This Row],[Teenhome]]</f>
        <v>1</v>
      </c>
      <c r="T1334" s="53">
        <v>1</v>
      </c>
      <c r="U1334" s="53">
        <v>4</v>
      </c>
      <c r="V1334" s="10">
        <f>SUM(MasterData4[[#This Row],[MntWines]:[MntSweetProducts]])</f>
        <v>44</v>
      </c>
      <c r="W1334">
        <v>2</v>
      </c>
    </row>
    <row r="1335" spans="1:23" x14ac:dyDescent="0.3">
      <c r="A1335">
        <v>6515</v>
      </c>
      <c r="B1335">
        <v>1977</v>
      </c>
      <c r="C1335" t="s">
        <v>28</v>
      </c>
      <c r="D1335" t="s">
        <v>35</v>
      </c>
      <c r="E1335" s="1">
        <v>39771</v>
      </c>
      <c r="F1335">
        <v>1</v>
      </c>
      <c r="G1335">
        <v>0</v>
      </c>
      <c r="H1335" s="3">
        <v>41614</v>
      </c>
      <c r="I1335">
        <v>92</v>
      </c>
      <c r="J1335">
        <v>0</v>
      </c>
      <c r="K1335" t="s">
        <v>43</v>
      </c>
      <c r="L1335">
        <v>2</v>
      </c>
      <c r="M1335">
        <f>2021-MasterData4[[#This Row],[Year_Birth]]</f>
        <v>44</v>
      </c>
      <c r="N1335" s="10">
        <v>6</v>
      </c>
      <c r="O1335" s="10">
        <v>18</v>
      </c>
      <c r="P1335" s="10">
        <v>2</v>
      </c>
      <c r="Q1335" s="10">
        <v>2</v>
      </c>
      <c r="R1335" s="10">
        <v>8</v>
      </c>
      <c r="S1335" s="24">
        <f>MasterData4[[#This Row],[Kidhome]]+MasterData4[[#This Row],[Teenhome]]</f>
        <v>1</v>
      </c>
      <c r="T1335" s="53">
        <v>0</v>
      </c>
      <c r="U1335" s="53">
        <v>3</v>
      </c>
      <c r="V1335" s="10">
        <f>SUM(MasterData4[[#This Row],[MntWines]:[MntSweetProducts]])</f>
        <v>36</v>
      </c>
      <c r="W1335">
        <v>2</v>
      </c>
    </row>
    <row r="1336" spans="1:23" x14ac:dyDescent="0.3">
      <c r="A1336">
        <v>6516</v>
      </c>
      <c r="B1336">
        <v>1989</v>
      </c>
      <c r="C1336" t="s">
        <v>44</v>
      </c>
      <c r="D1336" t="s">
        <v>33</v>
      </c>
      <c r="E1336" s="1">
        <v>17487</v>
      </c>
      <c r="F1336">
        <v>1</v>
      </c>
      <c r="G1336">
        <v>0</v>
      </c>
      <c r="H1336" s="3">
        <v>41351</v>
      </c>
      <c r="I1336">
        <v>37</v>
      </c>
      <c r="J1336">
        <v>0</v>
      </c>
      <c r="K1336" t="s">
        <v>36</v>
      </c>
      <c r="L1336">
        <v>1</v>
      </c>
      <c r="M1336">
        <f>2021-MasterData4[[#This Row],[Year_Birth]]</f>
        <v>32</v>
      </c>
      <c r="N1336" s="10">
        <v>0</v>
      </c>
      <c r="O1336" s="10">
        <v>1</v>
      </c>
      <c r="P1336" s="10">
        <v>7</v>
      </c>
      <c r="Q1336" s="10">
        <v>0</v>
      </c>
      <c r="R1336" s="10">
        <v>4</v>
      </c>
      <c r="S1336" s="24">
        <f>MasterData4[[#This Row],[Kidhome]]+MasterData4[[#This Row],[Teenhome]]</f>
        <v>1</v>
      </c>
      <c r="T1336" s="53">
        <v>0</v>
      </c>
      <c r="U1336" s="53">
        <v>2</v>
      </c>
      <c r="V1336" s="10">
        <f>SUM(MasterData4[[#This Row],[MntWines]:[MntSweetProducts]])</f>
        <v>12</v>
      </c>
      <c r="W1336">
        <v>1</v>
      </c>
    </row>
    <row r="1337" spans="1:23" x14ac:dyDescent="0.3">
      <c r="A1337">
        <v>6518</v>
      </c>
      <c r="B1337">
        <v>1951</v>
      </c>
      <c r="C1337" t="s">
        <v>37</v>
      </c>
      <c r="D1337" t="s">
        <v>42</v>
      </c>
      <c r="E1337" s="1">
        <v>67680</v>
      </c>
      <c r="F1337">
        <v>0</v>
      </c>
      <c r="G1337">
        <v>1</v>
      </c>
      <c r="H1337" s="3">
        <v>41436</v>
      </c>
      <c r="I1337">
        <v>8</v>
      </c>
      <c r="J1337">
        <v>0</v>
      </c>
      <c r="K1337" t="s">
        <v>36</v>
      </c>
      <c r="L1337">
        <v>7</v>
      </c>
      <c r="M1337">
        <f>2021-MasterData4[[#This Row],[Year_Birth]]</f>
        <v>70</v>
      </c>
      <c r="N1337" s="10">
        <v>546</v>
      </c>
      <c r="O1337" s="10">
        <v>48</v>
      </c>
      <c r="P1337" s="10">
        <v>0</v>
      </c>
      <c r="Q1337" s="10">
        <v>0</v>
      </c>
      <c r="R1337" s="10">
        <v>6</v>
      </c>
      <c r="S1337" s="24">
        <f>MasterData4[[#This Row],[Kidhome]]+MasterData4[[#This Row],[Teenhome]]</f>
        <v>1</v>
      </c>
      <c r="T1337" s="53">
        <v>3</v>
      </c>
      <c r="U1337" s="53">
        <v>8</v>
      </c>
      <c r="V1337" s="10">
        <f>SUM(MasterData4[[#This Row],[MntWines]:[MntSweetProducts]])</f>
        <v>600</v>
      </c>
      <c r="W1337">
        <v>5</v>
      </c>
    </row>
    <row r="1338" spans="1:23" x14ac:dyDescent="0.3">
      <c r="A1338">
        <v>6521</v>
      </c>
      <c r="B1338">
        <v>1954</v>
      </c>
      <c r="C1338" t="s">
        <v>28</v>
      </c>
      <c r="D1338" t="s">
        <v>35</v>
      </c>
      <c r="E1338" s="1">
        <v>77972</v>
      </c>
      <c r="F1338">
        <v>0</v>
      </c>
      <c r="G1338">
        <v>0</v>
      </c>
      <c r="H1338" s="3">
        <v>41716</v>
      </c>
      <c r="I1338">
        <v>18</v>
      </c>
      <c r="J1338">
        <v>0</v>
      </c>
      <c r="K1338" t="s">
        <v>43</v>
      </c>
      <c r="L1338">
        <v>4</v>
      </c>
      <c r="M1338">
        <f>2021-MasterData4[[#This Row],[Year_Birth]]</f>
        <v>67</v>
      </c>
      <c r="N1338" s="10">
        <v>613</v>
      </c>
      <c r="O1338" s="10">
        <v>319</v>
      </c>
      <c r="P1338" s="10">
        <v>33</v>
      </c>
      <c r="Q1338" s="10">
        <v>22</v>
      </c>
      <c r="R1338" s="10">
        <v>102</v>
      </c>
      <c r="S1338" s="24">
        <f>MasterData4[[#This Row],[Kidhome]]+MasterData4[[#This Row],[Teenhome]]</f>
        <v>0</v>
      </c>
      <c r="T1338" s="53">
        <v>6</v>
      </c>
      <c r="U1338" s="53">
        <v>9</v>
      </c>
      <c r="V1338" s="10">
        <f>SUM(MasterData4[[#This Row],[MntWines]:[MntSweetProducts]])</f>
        <v>1089</v>
      </c>
      <c r="W1338">
        <v>2</v>
      </c>
    </row>
    <row r="1339" spans="1:23" x14ac:dyDescent="0.3">
      <c r="A1339">
        <v>6528</v>
      </c>
      <c r="B1339">
        <v>1982</v>
      </c>
      <c r="C1339" t="s">
        <v>41</v>
      </c>
      <c r="D1339" t="s">
        <v>35</v>
      </c>
      <c r="E1339" s="1">
        <v>18492</v>
      </c>
      <c r="F1339">
        <v>1</v>
      </c>
      <c r="G1339">
        <v>0</v>
      </c>
      <c r="H1339" s="3">
        <v>41795</v>
      </c>
      <c r="I1339">
        <v>75</v>
      </c>
      <c r="J1339">
        <v>0</v>
      </c>
      <c r="K1339" t="s">
        <v>30</v>
      </c>
      <c r="L1339">
        <v>1</v>
      </c>
      <c r="M1339">
        <f>2021-MasterData4[[#This Row],[Year_Birth]]</f>
        <v>39</v>
      </c>
      <c r="N1339" s="10">
        <v>2</v>
      </c>
      <c r="O1339" s="10">
        <v>2</v>
      </c>
      <c r="P1339" s="10">
        <v>2</v>
      </c>
      <c r="Q1339" s="10">
        <v>2</v>
      </c>
      <c r="R1339" s="10">
        <v>1</v>
      </c>
      <c r="S1339" s="24">
        <f>MasterData4[[#This Row],[Kidhome]]+MasterData4[[#This Row],[Teenhome]]</f>
        <v>1</v>
      </c>
      <c r="T1339" s="53">
        <v>0</v>
      </c>
      <c r="U1339" s="53">
        <v>2</v>
      </c>
      <c r="V1339" s="10">
        <f>SUM(MasterData4[[#This Row],[MntWines]:[MntSweetProducts]])</f>
        <v>9</v>
      </c>
      <c r="W1339">
        <v>4</v>
      </c>
    </row>
    <row r="1340" spans="1:23" x14ac:dyDescent="0.3">
      <c r="A1340">
        <v>6534</v>
      </c>
      <c r="B1340">
        <v>1974</v>
      </c>
      <c r="C1340" t="s">
        <v>28</v>
      </c>
      <c r="D1340" t="s">
        <v>35</v>
      </c>
      <c r="E1340" s="1">
        <v>47889</v>
      </c>
      <c r="F1340">
        <v>1</v>
      </c>
      <c r="G1340">
        <v>0</v>
      </c>
      <c r="H1340" s="3">
        <v>41643</v>
      </c>
      <c r="I1340">
        <v>94</v>
      </c>
      <c r="J1340">
        <v>0</v>
      </c>
      <c r="K1340" t="s">
        <v>43</v>
      </c>
      <c r="L1340">
        <v>2</v>
      </c>
      <c r="M1340">
        <f>2021-MasterData4[[#This Row],[Year_Birth]]</f>
        <v>47</v>
      </c>
      <c r="N1340" s="10">
        <v>29</v>
      </c>
      <c r="O1340" s="10">
        <v>29</v>
      </c>
      <c r="P1340" s="10">
        <v>0</v>
      </c>
      <c r="Q1340" s="10">
        <v>0</v>
      </c>
      <c r="R1340" s="10">
        <v>5</v>
      </c>
      <c r="S1340" s="24">
        <f>MasterData4[[#This Row],[Kidhome]]+MasterData4[[#This Row],[Teenhome]]</f>
        <v>1</v>
      </c>
      <c r="T1340" s="53">
        <v>0</v>
      </c>
      <c r="U1340" s="53">
        <v>3</v>
      </c>
      <c r="V1340" s="10">
        <f>SUM(MasterData4[[#This Row],[MntWines]:[MntSweetProducts]])</f>
        <v>63</v>
      </c>
      <c r="W1340">
        <v>2</v>
      </c>
    </row>
    <row r="1341" spans="1:23" x14ac:dyDescent="0.3">
      <c r="A1341">
        <v>6543</v>
      </c>
      <c r="B1341">
        <v>1945</v>
      </c>
      <c r="C1341" t="s">
        <v>41</v>
      </c>
      <c r="D1341" t="s">
        <v>35</v>
      </c>
      <c r="E1341" s="1">
        <v>62847</v>
      </c>
      <c r="F1341">
        <v>0</v>
      </c>
      <c r="G1341">
        <v>0</v>
      </c>
      <c r="H1341" s="3">
        <v>41289</v>
      </c>
      <c r="I1341">
        <v>45</v>
      </c>
      <c r="J1341">
        <v>0</v>
      </c>
      <c r="K1341" t="s">
        <v>32</v>
      </c>
      <c r="L1341">
        <v>3</v>
      </c>
      <c r="M1341">
        <f>2021-MasterData4[[#This Row],[Year_Birth]]</f>
        <v>76</v>
      </c>
      <c r="N1341" s="10">
        <v>521</v>
      </c>
      <c r="O1341" s="10">
        <v>706</v>
      </c>
      <c r="P1341" s="10">
        <v>80</v>
      </c>
      <c r="Q1341" s="10">
        <v>168</v>
      </c>
      <c r="R1341" s="10">
        <v>76</v>
      </c>
      <c r="S1341" s="24">
        <f>MasterData4[[#This Row],[Kidhome]]+MasterData4[[#This Row],[Teenhome]]</f>
        <v>0</v>
      </c>
      <c r="T1341" s="53">
        <v>6</v>
      </c>
      <c r="U1341" s="53">
        <v>4</v>
      </c>
      <c r="V1341" s="10">
        <f>SUM(MasterData4[[#This Row],[MntWines]:[MntSweetProducts]])</f>
        <v>1551</v>
      </c>
      <c r="W1341">
        <v>4</v>
      </c>
    </row>
    <row r="1342" spans="1:23" x14ac:dyDescent="0.3">
      <c r="A1342">
        <v>6544</v>
      </c>
      <c r="B1342">
        <v>1949</v>
      </c>
      <c r="C1342" t="s">
        <v>37</v>
      </c>
      <c r="D1342" t="s">
        <v>35</v>
      </c>
      <c r="E1342" s="1">
        <v>67911</v>
      </c>
      <c r="F1342">
        <v>0</v>
      </c>
      <c r="G1342">
        <v>1</v>
      </c>
      <c r="H1342" s="3">
        <v>41781</v>
      </c>
      <c r="I1342">
        <v>63</v>
      </c>
      <c r="J1342">
        <v>0</v>
      </c>
      <c r="K1342" t="s">
        <v>39</v>
      </c>
      <c r="L1342">
        <v>6</v>
      </c>
      <c r="M1342">
        <f>2021-MasterData4[[#This Row],[Year_Birth]]</f>
        <v>72</v>
      </c>
      <c r="N1342" s="10">
        <v>529</v>
      </c>
      <c r="O1342" s="10">
        <v>356</v>
      </c>
      <c r="P1342" s="10">
        <v>63</v>
      </c>
      <c r="Q1342" s="10">
        <v>0</v>
      </c>
      <c r="R1342" s="10">
        <v>28</v>
      </c>
      <c r="S1342" s="24">
        <f>MasterData4[[#This Row],[Kidhome]]+MasterData4[[#This Row],[Teenhome]]</f>
        <v>1</v>
      </c>
      <c r="T1342" s="53">
        <v>7</v>
      </c>
      <c r="U1342" s="53">
        <v>11</v>
      </c>
      <c r="V1342" s="10">
        <f>SUM(MasterData4[[#This Row],[MntWines]:[MntSweetProducts]])</f>
        <v>976</v>
      </c>
      <c r="W1342">
        <v>5</v>
      </c>
    </row>
    <row r="1343" spans="1:23" x14ac:dyDescent="0.3">
      <c r="A1343">
        <v>6565</v>
      </c>
      <c r="B1343">
        <v>1949</v>
      </c>
      <c r="C1343" t="s">
        <v>41</v>
      </c>
      <c r="D1343" t="s">
        <v>33</v>
      </c>
      <c r="E1343" s="1">
        <v>76995</v>
      </c>
      <c r="F1343">
        <v>0</v>
      </c>
      <c r="G1343">
        <v>1</v>
      </c>
      <c r="H1343" s="3">
        <v>41361</v>
      </c>
      <c r="I1343">
        <v>91</v>
      </c>
      <c r="J1343">
        <v>0</v>
      </c>
      <c r="K1343" t="s">
        <v>34</v>
      </c>
      <c r="L1343">
        <v>11</v>
      </c>
      <c r="M1343">
        <f>2021-MasterData4[[#This Row],[Year_Birth]]</f>
        <v>72</v>
      </c>
      <c r="N1343" s="10">
        <v>1012</v>
      </c>
      <c r="O1343" s="10">
        <v>498</v>
      </c>
      <c r="P1343" s="10">
        <v>0</v>
      </c>
      <c r="Q1343" s="10">
        <v>80</v>
      </c>
      <c r="R1343" s="10">
        <v>16</v>
      </c>
      <c r="S1343" s="24">
        <f>MasterData4[[#This Row],[Kidhome]]+MasterData4[[#This Row],[Teenhome]]</f>
        <v>1</v>
      </c>
      <c r="T1343" s="53">
        <v>4</v>
      </c>
      <c r="U1343" s="53">
        <v>9</v>
      </c>
      <c r="V1343" s="10">
        <f>SUM(MasterData4[[#This Row],[MntWines]:[MntSweetProducts]])</f>
        <v>1606</v>
      </c>
      <c r="W1343">
        <v>4</v>
      </c>
    </row>
    <row r="1344" spans="1:23" x14ac:dyDescent="0.3">
      <c r="A1344">
        <v>6566</v>
      </c>
      <c r="B1344">
        <v>1954</v>
      </c>
      <c r="C1344" t="s">
        <v>37</v>
      </c>
      <c r="D1344" t="s">
        <v>33</v>
      </c>
      <c r="E1344" s="1">
        <v>72550</v>
      </c>
      <c r="F1344">
        <v>1</v>
      </c>
      <c r="G1344">
        <v>1</v>
      </c>
      <c r="H1344" s="3">
        <v>41221</v>
      </c>
      <c r="I1344">
        <v>39</v>
      </c>
      <c r="J1344">
        <v>0</v>
      </c>
      <c r="K1344" t="s">
        <v>36</v>
      </c>
      <c r="L1344">
        <v>5</v>
      </c>
      <c r="M1344">
        <f>2021-MasterData4[[#This Row],[Year_Birth]]</f>
        <v>67</v>
      </c>
      <c r="N1344" s="10">
        <v>826</v>
      </c>
      <c r="O1344" s="10">
        <v>317</v>
      </c>
      <c r="P1344" s="10">
        <v>50</v>
      </c>
      <c r="Q1344" s="10">
        <v>50</v>
      </c>
      <c r="R1344" s="10">
        <v>38</v>
      </c>
      <c r="S1344" s="24">
        <f>MasterData4[[#This Row],[Kidhome]]+MasterData4[[#This Row],[Teenhome]]</f>
        <v>2</v>
      </c>
      <c r="T1344" s="53">
        <v>2</v>
      </c>
      <c r="U1344" s="53">
        <v>12</v>
      </c>
      <c r="V1344" s="10">
        <f>SUM(MasterData4[[#This Row],[MntWines]:[MntSweetProducts]])</f>
        <v>1281</v>
      </c>
      <c r="W1344">
        <v>5</v>
      </c>
    </row>
    <row r="1345" spans="1:23" x14ac:dyDescent="0.3">
      <c r="A1345">
        <v>6568</v>
      </c>
      <c r="B1345">
        <v>1984</v>
      </c>
      <c r="C1345" t="s">
        <v>28</v>
      </c>
      <c r="D1345" t="s">
        <v>33</v>
      </c>
      <c r="E1345" s="1">
        <v>38680</v>
      </c>
      <c r="F1345">
        <v>1</v>
      </c>
      <c r="G1345">
        <v>0</v>
      </c>
      <c r="H1345" s="3">
        <v>41361</v>
      </c>
      <c r="I1345">
        <v>97</v>
      </c>
      <c r="J1345">
        <v>0</v>
      </c>
      <c r="K1345" t="s">
        <v>34</v>
      </c>
      <c r="L1345">
        <v>2</v>
      </c>
      <c r="M1345">
        <f>2021-MasterData4[[#This Row],[Year_Birth]]</f>
        <v>37</v>
      </c>
      <c r="N1345" s="10">
        <v>11</v>
      </c>
      <c r="O1345" s="10">
        <v>36</v>
      </c>
      <c r="P1345" s="10">
        <v>15</v>
      </c>
      <c r="Q1345" s="10">
        <v>0</v>
      </c>
      <c r="R1345" s="10">
        <v>5</v>
      </c>
      <c r="S1345" s="24">
        <f>MasterData4[[#This Row],[Kidhome]]+MasterData4[[#This Row],[Teenhome]]</f>
        <v>1</v>
      </c>
      <c r="T1345" s="53">
        <v>0</v>
      </c>
      <c r="U1345" s="53">
        <v>3</v>
      </c>
      <c r="V1345" s="10">
        <f>SUM(MasterData4[[#This Row],[MntWines]:[MntSweetProducts]])</f>
        <v>67</v>
      </c>
      <c r="W1345">
        <v>2</v>
      </c>
    </row>
    <row r="1346" spans="1:23" x14ac:dyDescent="0.3">
      <c r="A1346">
        <v>6575</v>
      </c>
      <c r="B1346">
        <v>1981</v>
      </c>
      <c r="C1346" t="s">
        <v>28</v>
      </c>
      <c r="D1346" t="s">
        <v>35</v>
      </c>
      <c r="E1346" s="1">
        <v>56386</v>
      </c>
      <c r="F1346">
        <v>1</v>
      </c>
      <c r="G1346">
        <v>1</v>
      </c>
      <c r="H1346" s="3">
        <v>41209</v>
      </c>
      <c r="I1346">
        <v>51</v>
      </c>
      <c r="J1346">
        <v>0</v>
      </c>
      <c r="K1346" t="s">
        <v>43</v>
      </c>
      <c r="L1346">
        <v>9</v>
      </c>
      <c r="M1346">
        <f>2021-MasterData4[[#This Row],[Year_Birth]]</f>
        <v>40</v>
      </c>
      <c r="N1346" s="10">
        <v>230</v>
      </c>
      <c r="O1346" s="10">
        <v>214</v>
      </c>
      <c r="P1346" s="10">
        <v>13</v>
      </c>
      <c r="Q1346" s="10">
        <v>48</v>
      </c>
      <c r="R1346" s="10">
        <v>32</v>
      </c>
      <c r="S1346" s="24">
        <f>MasterData4[[#This Row],[Kidhome]]+MasterData4[[#This Row],[Teenhome]]</f>
        <v>2</v>
      </c>
      <c r="T1346" s="53">
        <v>1</v>
      </c>
      <c r="U1346" s="53">
        <v>7</v>
      </c>
      <c r="V1346" s="10">
        <f>SUM(MasterData4[[#This Row],[MntWines]:[MntSweetProducts]])</f>
        <v>537</v>
      </c>
      <c r="W1346">
        <v>2</v>
      </c>
    </row>
    <row r="1347" spans="1:23" x14ac:dyDescent="0.3">
      <c r="A1347">
        <v>6583</v>
      </c>
      <c r="B1347">
        <v>1955</v>
      </c>
      <c r="C1347" t="s">
        <v>38</v>
      </c>
      <c r="D1347" t="s">
        <v>33</v>
      </c>
      <c r="E1347" s="1">
        <v>72635</v>
      </c>
      <c r="F1347">
        <v>0</v>
      </c>
      <c r="G1347">
        <v>0</v>
      </c>
      <c r="H1347" s="3">
        <v>41428</v>
      </c>
      <c r="I1347">
        <v>54</v>
      </c>
      <c r="J1347">
        <v>0</v>
      </c>
      <c r="K1347" t="s">
        <v>30</v>
      </c>
      <c r="L1347">
        <v>6</v>
      </c>
      <c r="M1347">
        <f>2021-MasterData4[[#This Row],[Year_Birth]]</f>
        <v>66</v>
      </c>
      <c r="N1347" s="10">
        <v>390</v>
      </c>
      <c r="O1347" s="10">
        <v>323</v>
      </c>
      <c r="P1347" s="10">
        <v>104</v>
      </c>
      <c r="Q1347" s="10">
        <v>22</v>
      </c>
      <c r="R1347" s="10">
        <v>35</v>
      </c>
      <c r="S1347" s="24">
        <f>MasterData4[[#This Row],[Kidhome]]+MasterData4[[#This Row],[Teenhome]]</f>
        <v>0</v>
      </c>
      <c r="T1347" s="53">
        <v>8</v>
      </c>
      <c r="U1347" s="53">
        <v>6</v>
      </c>
      <c r="V1347" s="10">
        <f>SUM(MasterData4[[#This Row],[MntWines]:[MntSweetProducts]])</f>
        <v>874</v>
      </c>
      <c r="W1347">
        <v>3</v>
      </c>
    </row>
    <row r="1348" spans="1:23" x14ac:dyDescent="0.3">
      <c r="A1348">
        <v>6605</v>
      </c>
      <c r="B1348">
        <v>1944</v>
      </c>
      <c r="C1348" t="s">
        <v>37</v>
      </c>
      <c r="D1348" t="s">
        <v>29</v>
      </c>
      <c r="E1348" s="1">
        <v>55614</v>
      </c>
      <c r="F1348">
        <v>0</v>
      </c>
      <c r="G1348">
        <v>0</v>
      </c>
      <c r="H1348" s="3">
        <v>41605</v>
      </c>
      <c r="I1348">
        <v>85</v>
      </c>
      <c r="J1348">
        <v>0</v>
      </c>
      <c r="K1348" t="s">
        <v>30</v>
      </c>
      <c r="L1348">
        <v>9</v>
      </c>
      <c r="M1348">
        <f>2021-MasterData4[[#This Row],[Year_Birth]]</f>
        <v>77</v>
      </c>
      <c r="N1348" s="10">
        <v>504</v>
      </c>
      <c r="O1348" s="10">
        <v>131</v>
      </c>
      <c r="P1348" s="10">
        <v>8</v>
      </c>
      <c r="Q1348" s="10">
        <v>13</v>
      </c>
      <c r="R1348" s="10">
        <v>0</v>
      </c>
      <c r="S1348" s="24">
        <f>MasterData4[[#This Row],[Kidhome]]+MasterData4[[#This Row],[Teenhome]]</f>
        <v>0</v>
      </c>
      <c r="T1348" s="53">
        <v>4</v>
      </c>
      <c r="U1348" s="53">
        <v>6</v>
      </c>
      <c r="V1348" s="10">
        <f>SUM(MasterData4[[#This Row],[MntWines]:[MntSweetProducts]])</f>
        <v>656</v>
      </c>
      <c r="W1348">
        <v>5</v>
      </c>
    </row>
    <row r="1349" spans="1:23" x14ac:dyDescent="0.3">
      <c r="A1349">
        <v>6606</v>
      </c>
      <c r="B1349">
        <v>1969</v>
      </c>
      <c r="C1349" t="s">
        <v>41</v>
      </c>
      <c r="D1349" t="s">
        <v>33</v>
      </c>
      <c r="E1349" s="1">
        <v>70091</v>
      </c>
      <c r="F1349">
        <v>1</v>
      </c>
      <c r="G1349">
        <v>0</v>
      </c>
      <c r="H1349" s="3">
        <v>41364</v>
      </c>
      <c r="I1349">
        <v>11</v>
      </c>
      <c r="J1349">
        <v>0</v>
      </c>
      <c r="K1349" t="s">
        <v>30</v>
      </c>
      <c r="L1349">
        <v>5</v>
      </c>
      <c r="M1349">
        <f>2021-MasterData4[[#This Row],[Year_Birth]]</f>
        <v>52</v>
      </c>
      <c r="N1349" s="10">
        <v>964</v>
      </c>
      <c r="O1349" s="10">
        <v>137</v>
      </c>
      <c r="P1349" s="10">
        <v>15</v>
      </c>
      <c r="Q1349" s="10">
        <v>34</v>
      </c>
      <c r="R1349" s="10">
        <v>0</v>
      </c>
      <c r="S1349" s="24">
        <f>MasterData4[[#This Row],[Kidhome]]+MasterData4[[#This Row],[Teenhome]]</f>
        <v>1</v>
      </c>
      <c r="T1349" s="53">
        <v>2</v>
      </c>
      <c r="U1349" s="53">
        <v>10</v>
      </c>
      <c r="V1349" s="10">
        <f>SUM(MasterData4[[#This Row],[MntWines]:[MntSweetProducts]])</f>
        <v>1150</v>
      </c>
      <c r="W1349">
        <v>4</v>
      </c>
    </row>
    <row r="1350" spans="1:23" x14ac:dyDescent="0.3">
      <c r="A1350">
        <v>6609</v>
      </c>
      <c r="B1350">
        <v>1966</v>
      </c>
      <c r="C1350" t="s">
        <v>28</v>
      </c>
      <c r="D1350" t="s">
        <v>42</v>
      </c>
      <c r="E1350" s="1">
        <v>27038</v>
      </c>
      <c r="F1350">
        <v>0</v>
      </c>
      <c r="G1350">
        <v>0</v>
      </c>
      <c r="H1350" s="3">
        <v>41170</v>
      </c>
      <c r="I1350">
        <v>64</v>
      </c>
      <c r="J1350">
        <v>0</v>
      </c>
      <c r="K1350" t="s">
        <v>43</v>
      </c>
      <c r="L1350">
        <v>3</v>
      </c>
      <c r="M1350">
        <f>2021-MasterData4[[#This Row],[Year_Birth]]</f>
        <v>55</v>
      </c>
      <c r="N1350" s="10">
        <v>1</v>
      </c>
      <c r="O1350" s="10">
        <v>25</v>
      </c>
      <c r="P1350" s="10">
        <v>17</v>
      </c>
      <c r="Q1350" s="10">
        <v>26</v>
      </c>
      <c r="R1350" s="10">
        <v>23</v>
      </c>
      <c r="S1350" s="24">
        <f>MasterData4[[#This Row],[Kidhome]]+MasterData4[[#This Row],[Teenhome]]</f>
        <v>0</v>
      </c>
      <c r="T1350" s="53">
        <v>0</v>
      </c>
      <c r="U1350" s="53">
        <v>3</v>
      </c>
      <c r="V1350" s="10">
        <f>SUM(MasterData4[[#This Row],[MntWines]:[MntSweetProducts]])</f>
        <v>92</v>
      </c>
      <c r="W1350">
        <v>2</v>
      </c>
    </row>
    <row r="1351" spans="1:23" x14ac:dyDescent="0.3">
      <c r="A1351">
        <v>6613</v>
      </c>
      <c r="B1351">
        <v>1970</v>
      </c>
      <c r="C1351" t="s">
        <v>41</v>
      </c>
      <c r="D1351" t="s">
        <v>33</v>
      </c>
      <c r="E1351" s="1">
        <v>44511</v>
      </c>
      <c r="F1351">
        <v>1</v>
      </c>
      <c r="G1351">
        <v>0</v>
      </c>
      <c r="H1351" s="3">
        <v>41194</v>
      </c>
      <c r="I1351">
        <v>39</v>
      </c>
      <c r="J1351">
        <v>0</v>
      </c>
      <c r="K1351" t="s">
        <v>36</v>
      </c>
      <c r="L1351">
        <v>8</v>
      </c>
      <c r="M1351">
        <f>2021-MasterData4[[#This Row],[Year_Birth]]</f>
        <v>51</v>
      </c>
      <c r="N1351" s="10">
        <v>513</v>
      </c>
      <c r="O1351" s="10">
        <v>133</v>
      </c>
      <c r="P1351" s="10">
        <v>46</v>
      </c>
      <c r="Q1351" s="10">
        <v>7</v>
      </c>
      <c r="R1351" s="10">
        <v>14</v>
      </c>
      <c r="S1351" s="24">
        <f>MasterData4[[#This Row],[Kidhome]]+MasterData4[[#This Row],[Teenhome]]</f>
        <v>1</v>
      </c>
      <c r="T1351" s="53">
        <v>4</v>
      </c>
      <c r="U1351" s="53">
        <v>8</v>
      </c>
      <c r="V1351" s="10">
        <f>SUM(MasterData4[[#This Row],[MntWines]:[MntSweetProducts]])</f>
        <v>713</v>
      </c>
      <c r="W1351">
        <v>4</v>
      </c>
    </row>
    <row r="1352" spans="1:23" x14ac:dyDescent="0.3">
      <c r="A1352">
        <v>6616</v>
      </c>
      <c r="B1352">
        <v>1975</v>
      </c>
      <c r="C1352" t="s">
        <v>28</v>
      </c>
      <c r="D1352" t="s">
        <v>35</v>
      </c>
      <c r="E1352" s="1">
        <v>59481</v>
      </c>
      <c r="F1352">
        <v>0</v>
      </c>
      <c r="G1352">
        <v>1</v>
      </c>
      <c r="H1352" s="3">
        <v>41570</v>
      </c>
      <c r="I1352">
        <v>47</v>
      </c>
      <c r="J1352">
        <v>0</v>
      </c>
      <c r="K1352" t="s">
        <v>30</v>
      </c>
      <c r="L1352">
        <v>3</v>
      </c>
      <c r="M1352">
        <f>2021-MasterData4[[#This Row],[Year_Birth]]</f>
        <v>46</v>
      </c>
      <c r="N1352" s="10">
        <v>178</v>
      </c>
      <c r="O1352" s="10">
        <v>85</v>
      </c>
      <c r="P1352" s="10">
        <v>71</v>
      </c>
      <c r="Q1352" s="10">
        <v>3</v>
      </c>
      <c r="R1352" s="10">
        <v>66</v>
      </c>
      <c r="S1352" s="24">
        <f>MasterData4[[#This Row],[Kidhome]]+MasterData4[[#This Row],[Teenhome]]</f>
        <v>1</v>
      </c>
      <c r="T1352" s="53">
        <v>3</v>
      </c>
      <c r="U1352" s="53">
        <v>8</v>
      </c>
      <c r="V1352" s="10">
        <f>SUM(MasterData4[[#This Row],[MntWines]:[MntSweetProducts]])</f>
        <v>403</v>
      </c>
      <c r="W1352">
        <v>2</v>
      </c>
    </row>
    <row r="1353" spans="1:23" x14ac:dyDescent="0.3">
      <c r="A1353">
        <v>6619</v>
      </c>
      <c r="B1353">
        <v>1978</v>
      </c>
      <c r="C1353" t="s">
        <v>28</v>
      </c>
      <c r="D1353" t="s">
        <v>33</v>
      </c>
      <c r="E1353" s="1">
        <v>38415</v>
      </c>
      <c r="F1353">
        <v>1</v>
      </c>
      <c r="G1353">
        <v>1</v>
      </c>
      <c r="H1353" s="3">
        <v>41276</v>
      </c>
      <c r="I1353">
        <v>91</v>
      </c>
      <c r="J1353">
        <v>0</v>
      </c>
      <c r="K1353" t="s">
        <v>30</v>
      </c>
      <c r="L1353">
        <v>1</v>
      </c>
      <c r="M1353">
        <f>2021-MasterData4[[#This Row],[Year_Birth]]</f>
        <v>43</v>
      </c>
      <c r="N1353" s="10">
        <v>22</v>
      </c>
      <c r="O1353" s="10">
        <v>13</v>
      </c>
      <c r="P1353" s="10">
        <v>4</v>
      </c>
      <c r="Q1353" s="10">
        <v>1</v>
      </c>
      <c r="R1353" s="10">
        <v>0</v>
      </c>
      <c r="S1353" s="24">
        <f>MasterData4[[#This Row],[Kidhome]]+MasterData4[[#This Row],[Teenhome]]</f>
        <v>2</v>
      </c>
      <c r="T1353" s="53">
        <v>0</v>
      </c>
      <c r="U1353" s="53">
        <v>3</v>
      </c>
      <c r="V1353" s="10">
        <f>SUM(MasterData4[[#This Row],[MntWines]:[MntSweetProducts]])</f>
        <v>40</v>
      </c>
      <c r="W1353">
        <v>2</v>
      </c>
    </row>
    <row r="1354" spans="1:23" x14ac:dyDescent="0.3">
      <c r="A1354">
        <v>6634</v>
      </c>
      <c r="B1354">
        <v>1979</v>
      </c>
      <c r="C1354" t="s">
        <v>41</v>
      </c>
      <c r="D1354" t="s">
        <v>29</v>
      </c>
      <c r="E1354" s="1">
        <v>33462</v>
      </c>
      <c r="F1354">
        <v>1</v>
      </c>
      <c r="G1354">
        <v>0</v>
      </c>
      <c r="H1354" s="3">
        <v>41493</v>
      </c>
      <c r="I1354">
        <v>78</v>
      </c>
      <c r="J1354">
        <v>0</v>
      </c>
      <c r="K1354" t="s">
        <v>43</v>
      </c>
      <c r="L1354">
        <v>2</v>
      </c>
      <c r="M1354">
        <f>2021-MasterData4[[#This Row],[Year_Birth]]</f>
        <v>42</v>
      </c>
      <c r="N1354" s="10">
        <v>22</v>
      </c>
      <c r="O1354" s="10">
        <v>18</v>
      </c>
      <c r="P1354" s="10">
        <v>0</v>
      </c>
      <c r="Q1354" s="10">
        <v>3</v>
      </c>
      <c r="R1354" s="10">
        <v>0</v>
      </c>
      <c r="S1354" s="24">
        <f>MasterData4[[#This Row],[Kidhome]]+MasterData4[[#This Row],[Teenhome]]</f>
        <v>1</v>
      </c>
      <c r="T1354" s="53">
        <v>0</v>
      </c>
      <c r="U1354" s="53">
        <v>3</v>
      </c>
      <c r="V1354" s="10">
        <f>SUM(MasterData4[[#This Row],[MntWines]:[MntSweetProducts]])</f>
        <v>43</v>
      </c>
      <c r="W1354">
        <v>4</v>
      </c>
    </row>
    <row r="1355" spans="1:23" x14ac:dyDescent="0.3">
      <c r="A1355">
        <v>6637</v>
      </c>
      <c r="B1355">
        <v>1988</v>
      </c>
      <c r="C1355" t="s">
        <v>28</v>
      </c>
      <c r="D1355" t="s">
        <v>31</v>
      </c>
      <c r="E1355" s="1">
        <v>66951</v>
      </c>
      <c r="F1355">
        <v>0</v>
      </c>
      <c r="G1355">
        <v>0</v>
      </c>
      <c r="H1355" s="3">
        <v>41580</v>
      </c>
      <c r="I1355">
        <v>46</v>
      </c>
      <c r="J1355">
        <v>0</v>
      </c>
      <c r="K1355" t="s">
        <v>40</v>
      </c>
      <c r="L1355">
        <v>3</v>
      </c>
      <c r="M1355">
        <f>2021-MasterData4[[#This Row],[Year_Birth]]</f>
        <v>33</v>
      </c>
      <c r="N1355" s="10">
        <v>277</v>
      </c>
      <c r="O1355" s="10">
        <v>305</v>
      </c>
      <c r="P1355" s="10">
        <v>173</v>
      </c>
      <c r="Q1355" s="10">
        <v>162</v>
      </c>
      <c r="R1355" s="10">
        <v>76</v>
      </c>
      <c r="S1355" s="24">
        <f>MasterData4[[#This Row],[Kidhome]]+MasterData4[[#This Row],[Teenhome]]</f>
        <v>0</v>
      </c>
      <c r="T1355" s="53">
        <v>4</v>
      </c>
      <c r="U1355" s="53">
        <v>7</v>
      </c>
      <c r="V1355" s="10">
        <f>SUM(MasterData4[[#This Row],[MntWines]:[MntSweetProducts]])</f>
        <v>993</v>
      </c>
      <c r="W1355">
        <v>2</v>
      </c>
    </row>
    <row r="1356" spans="1:23" x14ac:dyDescent="0.3">
      <c r="A1356">
        <v>6642</v>
      </c>
      <c r="B1356">
        <v>1961</v>
      </c>
      <c r="C1356" t="s">
        <v>28</v>
      </c>
      <c r="D1356" t="s">
        <v>29</v>
      </c>
      <c r="E1356" s="1">
        <v>27215</v>
      </c>
      <c r="F1356">
        <v>2</v>
      </c>
      <c r="G1356">
        <v>1</v>
      </c>
      <c r="H1356" s="3">
        <v>41297</v>
      </c>
      <c r="I1356">
        <v>50</v>
      </c>
      <c r="J1356">
        <v>0</v>
      </c>
      <c r="K1356" t="s">
        <v>43</v>
      </c>
      <c r="L1356">
        <v>2</v>
      </c>
      <c r="M1356">
        <f>2021-MasterData4[[#This Row],[Year_Birth]]</f>
        <v>60</v>
      </c>
      <c r="N1356" s="10">
        <v>30</v>
      </c>
      <c r="O1356" s="10">
        <v>22</v>
      </c>
      <c r="P1356" s="10">
        <v>8</v>
      </c>
      <c r="Q1356" s="10">
        <v>5</v>
      </c>
      <c r="R1356" s="10">
        <v>9</v>
      </c>
      <c r="S1356" s="24">
        <f>MasterData4[[#This Row],[Kidhome]]+MasterData4[[#This Row],[Teenhome]]</f>
        <v>3</v>
      </c>
      <c r="T1356" s="53">
        <v>1</v>
      </c>
      <c r="U1356" s="53">
        <v>4</v>
      </c>
      <c r="V1356" s="10">
        <f>SUM(MasterData4[[#This Row],[MntWines]:[MntSweetProducts]])</f>
        <v>74</v>
      </c>
      <c r="W1356">
        <v>2</v>
      </c>
    </row>
    <row r="1357" spans="1:23" x14ac:dyDescent="0.3">
      <c r="A1357">
        <v>6646</v>
      </c>
      <c r="B1357">
        <v>1984</v>
      </c>
      <c r="C1357" t="s">
        <v>28</v>
      </c>
      <c r="D1357" t="s">
        <v>35</v>
      </c>
      <c r="E1357" s="1">
        <v>16529</v>
      </c>
      <c r="F1357">
        <v>1</v>
      </c>
      <c r="G1357">
        <v>0</v>
      </c>
      <c r="H1357" s="3">
        <v>41699</v>
      </c>
      <c r="I1357">
        <v>23</v>
      </c>
      <c r="J1357">
        <v>0</v>
      </c>
      <c r="K1357" t="s">
        <v>32</v>
      </c>
      <c r="L1357">
        <v>1</v>
      </c>
      <c r="M1357">
        <f>2021-MasterData4[[#This Row],[Year_Birth]]</f>
        <v>37</v>
      </c>
      <c r="N1357" s="10">
        <v>3</v>
      </c>
      <c r="O1357" s="10">
        <v>5</v>
      </c>
      <c r="P1357" s="10">
        <v>13</v>
      </c>
      <c r="Q1357" s="10">
        <v>0</v>
      </c>
      <c r="R1357" s="10">
        <v>0</v>
      </c>
      <c r="S1357" s="24">
        <f>MasterData4[[#This Row],[Kidhome]]+MasterData4[[#This Row],[Teenhome]]</f>
        <v>1</v>
      </c>
      <c r="T1357" s="53">
        <v>0</v>
      </c>
      <c r="U1357" s="53">
        <v>3</v>
      </c>
      <c r="V1357" s="10">
        <f>SUM(MasterData4[[#This Row],[MntWines]:[MntSweetProducts]])</f>
        <v>21</v>
      </c>
      <c r="W1357">
        <v>2</v>
      </c>
    </row>
    <row r="1358" spans="1:23" x14ac:dyDescent="0.3">
      <c r="A1358">
        <v>6652</v>
      </c>
      <c r="B1358">
        <v>1965</v>
      </c>
      <c r="C1358" t="s">
        <v>28</v>
      </c>
      <c r="D1358" t="s">
        <v>33</v>
      </c>
      <c r="E1358" s="1">
        <v>77343</v>
      </c>
      <c r="F1358">
        <v>0</v>
      </c>
      <c r="G1358">
        <v>0</v>
      </c>
      <c r="H1358" s="3">
        <v>41799</v>
      </c>
      <c r="I1358">
        <v>28</v>
      </c>
      <c r="J1358">
        <v>0</v>
      </c>
      <c r="K1358" t="s">
        <v>32</v>
      </c>
      <c r="L1358">
        <v>3</v>
      </c>
      <c r="M1358">
        <f>2021-MasterData4[[#This Row],[Year_Birth]]</f>
        <v>56</v>
      </c>
      <c r="N1358" s="10">
        <v>227</v>
      </c>
      <c r="O1358" s="10">
        <v>573</v>
      </c>
      <c r="P1358" s="10">
        <v>98</v>
      </c>
      <c r="Q1358" s="10">
        <v>151</v>
      </c>
      <c r="R1358" s="10">
        <v>54</v>
      </c>
      <c r="S1358" s="24">
        <f>MasterData4[[#This Row],[Kidhome]]+MasterData4[[#This Row],[Teenhome]]</f>
        <v>0</v>
      </c>
      <c r="T1358" s="53">
        <v>4</v>
      </c>
      <c r="U1358" s="53">
        <v>9</v>
      </c>
      <c r="V1358" s="10">
        <f>SUM(MasterData4[[#This Row],[MntWines]:[MntSweetProducts]])</f>
        <v>1103</v>
      </c>
      <c r="W1358">
        <v>2</v>
      </c>
    </row>
    <row r="1359" spans="1:23" x14ac:dyDescent="0.3">
      <c r="A1359">
        <v>6653</v>
      </c>
      <c r="B1359">
        <v>1970</v>
      </c>
      <c r="C1359" t="s">
        <v>37</v>
      </c>
      <c r="D1359" t="s">
        <v>33</v>
      </c>
      <c r="E1359" s="1">
        <v>55158</v>
      </c>
      <c r="F1359">
        <v>1</v>
      </c>
      <c r="G1359">
        <v>1</v>
      </c>
      <c r="H1359" s="3">
        <v>41120</v>
      </c>
      <c r="I1359">
        <v>72</v>
      </c>
      <c r="J1359">
        <v>0</v>
      </c>
      <c r="K1359" t="s">
        <v>30</v>
      </c>
      <c r="L1359">
        <v>7</v>
      </c>
      <c r="M1359">
        <f>2021-MasterData4[[#This Row],[Year_Birth]]</f>
        <v>51</v>
      </c>
      <c r="N1359" s="10">
        <v>293</v>
      </c>
      <c r="O1359" s="10">
        <v>87</v>
      </c>
      <c r="P1359" s="10">
        <v>4</v>
      </c>
      <c r="Q1359" s="10">
        <v>0</v>
      </c>
      <c r="R1359" s="10">
        <v>11</v>
      </c>
      <c r="S1359" s="24">
        <f>MasterData4[[#This Row],[Kidhome]]+MasterData4[[#This Row],[Teenhome]]</f>
        <v>2</v>
      </c>
      <c r="T1359" s="53">
        <v>2</v>
      </c>
      <c r="U1359" s="53">
        <v>5</v>
      </c>
      <c r="V1359" s="10">
        <f>SUM(MasterData4[[#This Row],[MntWines]:[MntSweetProducts]])</f>
        <v>395</v>
      </c>
      <c r="W1359">
        <v>5</v>
      </c>
    </row>
    <row r="1360" spans="1:23" x14ac:dyDescent="0.3">
      <c r="A1360">
        <v>6658</v>
      </c>
      <c r="B1360">
        <v>1972</v>
      </c>
      <c r="C1360" t="s">
        <v>28</v>
      </c>
      <c r="D1360" t="s">
        <v>35</v>
      </c>
      <c r="E1360" s="1">
        <v>59868</v>
      </c>
      <c r="F1360">
        <v>0</v>
      </c>
      <c r="G1360">
        <v>1</v>
      </c>
      <c r="H1360" s="3">
        <v>41477</v>
      </c>
      <c r="I1360">
        <v>37</v>
      </c>
      <c r="J1360">
        <v>0</v>
      </c>
      <c r="K1360" t="s">
        <v>30</v>
      </c>
      <c r="L1360">
        <v>11</v>
      </c>
      <c r="M1360">
        <f>2021-MasterData4[[#This Row],[Year_Birth]]</f>
        <v>49</v>
      </c>
      <c r="N1360" s="10">
        <v>771</v>
      </c>
      <c r="O1360" s="10">
        <v>154</v>
      </c>
      <c r="P1360" s="10">
        <v>54</v>
      </c>
      <c r="Q1360" s="10">
        <v>51</v>
      </c>
      <c r="R1360" s="10">
        <v>10</v>
      </c>
      <c r="S1360" s="24">
        <f>MasterData4[[#This Row],[Kidhome]]+MasterData4[[#This Row],[Teenhome]]</f>
        <v>1</v>
      </c>
      <c r="T1360" s="53">
        <v>2</v>
      </c>
      <c r="U1360" s="53">
        <v>12</v>
      </c>
      <c r="V1360" s="10">
        <f>SUM(MasterData4[[#This Row],[MntWines]:[MntSweetProducts]])</f>
        <v>1040</v>
      </c>
      <c r="W1360">
        <v>2</v>
      </c>
    </row>
    <row r="1361" spans="1:23" x14ac:dyDescent="0.3">
      <c r="A1361">
        <v>6661</v>
      </c>
      <c r="B1361">
        <v>1974</v>
      </c>
      <c r="C1361" t="s">
        <v>28</v>
      </c>
      <c r="D1361" t="s">
        <v>33</v>
      </c>
      <c r="E1361" s="1">
        <v>67445</v>
      </c>
      <c r="F1361">
        <v>0</v>
      </c>
      <c r="G1361">
        <v>1</v>
      </c>
      <c r="H1361" s="3">
        <v>41133</v>
      </c>
      <c r="I1361">
        <v>63</v>
      </c>
      <c r="J1361">
        <v>0</v>
      </c>
      <c r="K1361" t="s">
        <v>30</v>
      </c>
      <c r="L1361">
        <v>9</v>
      </c>
      <c r="M1361">
        <f>2021-MasterData4[[#This Row],[Year_Birth]]</f>
        <v>47</v>
      </c>
      <c r="N1361" s="10">
        <v>757</v>
      </c>
      <c r="O1361" s="10">
        <v>217</v>
      </c>
      <c r="P1361" s="10">
        <v>29</v>
      </c>
      <c r="Q1361" s="10">
        <v>80</v>
      </c>
      <c r="R1361" s="10">
        <v>80</v>
      </c>
      <c r="S1361" s="24">
        <f>MasterData4[[#This Row],[Kidhome]]+MasterData4[[#This Row],[Teenhome]]</f>
        <v>1</v>
      </c>
      <c r="T1361" s="53">
        <v>6</v>
      </c>
      <c r="U1361" s="53">
        <v>12</v>
      </c>
      <c r="V1361" s="10">
        <f>SUM(MasterData4[[#This Row],[MntWines]:[MntSweetProducts]])</f>
        <v>1163</v>
      </c>
      <c r="W1361">
        <v>2</v>
      </c>
    </row>
    <row r="1362" spans="1:23" x14ac:dyDescent="0.3">
      <c r="A1362">
        <v>6663</v>
      </c>
      <c r="B1362">
        <v>1940</v>
      </c>
      <c r="C1362" t="s">
        <v>37</v>
      </c>
      <c r="D1362" t="s">
        <v>31</v>
      </c>
      <c r="E1362" s="1">
        <v>51141</v>
      </c>
      <c r="F1362">
        <v>0</v>
      </c>
      <c r="G1362">
        <v>0</v>
      </c>
      <c r="H1362" s="3">
        <v>41463</v>
      </c>
      <c r="I1362">
        <v>96</v>
      </c>
      <c r="J1362">
        <v>0</v>
      </c>
      <c r="K1362" t="s">
        <v>30</v>
      </c>
      <c r="L1362">
        <v>3</v>
      </c>
      <c r="M1362">
        <f>2021-MasterData4[[#This Row],[Year_Birth]]</f>
        <v>81</v>
      </c>
      <c r="N1362" s="10">
        <v>144</v>
      </c>
      <c r="O1362" s="10">
        <v>7</v>
      </c>
      <c r="P1362" s="10">
        <v>0</v>
      </c>
      <c r="Q1362" s="10">
        <v>0</v>
      </c>
      <c r="R1362" s="10">
        <v>0</v>
      </c>
      <c r="S1362" s="24">
        <f>MasterData4[[#This Row],[Kidhome]]+MasterData4[[#This Row],[Teenhome]]</f>
        <v>0</v>
      </c>
      <c r="T1362" s="53">
        <v>1</v>
      </c>
      <c r="U1362" s="53">
        <v>4</v>
      </c>
      <c r="V1362" s="10">
        <f>SUM(MasterData4[[#This Row],[MntWines]:[MntSweetProducts]])</f>
        <v>151</v>
      </c>
      <c r="W1362">
        <v>5</v>
      </c>
    </row>
    <row r="1363" spans="1:23" x14ac:dyDescent="0.3">
      <c r="A1363">
        <v>6673</v>
      </c>
      <c r="B1363">
        <v>1965</v>
      </c>
      <c r="C1363" t="s">
        <v>28</v>
      </c>
      <c r="D1363" t="s">
        <v>31</v>
      </c>
      <c r="E1363" s="1">
        <v>23478</v>
      </c>
      <c r="F1363">
        <v>0</v>
      </c>
      <c r="G1363">
        <v>0</v>
      </c>
      <c r="H1363" s="3">
        <v>41352</v>
      </c>
      <c r="I1363">
        <v>51</v>
      </c>
      <c r="J1363">
        <v>0</v>
      </c>
      <c r="K1363" t="s">
        <v>34</v>
      </c>
      <c r="L1363">
        <v>3</v>
      </c>
      <c r="M1363">
        <f>2021-MasterData4[[#This Row],[Year_Birth]]</f>
        <v>56</v>
      </c>
      <c r="N1363" s="10">
        <v>28</v>
      </c>
      <c r="O1363" s="10">
        <v>27</v>
      </c>
      <c r="P1363" s="10">
        <v>12</v>
      </c>
      <c r="Q1363" s="10">
        <v>6</v>
      </c>
      <c r="R1363" s="10">
        <v>17</v>
      </c>
      <c r="S1363" s="24">
        <f>MasterData4[[#This Row],[Kidhome]]+MasterData4[[#This Row],[Teenhome]]</f>
        <v>0</v>
      </c>
      <c r="T1363" s="53">
        <v>0</v>
      </c>
      <c r="U1363" s="53">
        <v>3</v>
      </c>
      <c r="V1363" s="10">
        <f>SUM(MasterData4[[#This Row],[MntWines]:[MntSweetProducts]])</f>
        <v>90</v>
      </c>
      <c r="W1363">
        <v>2</v>
      </c>
    </row>
    <row r="1364" spans="1:23" x14ac:dyDescent="0.3">
      <c r="A1364">
        <v>6678</v>
      </c>
      <c r="B1364">
        <v>1989</v>
      </c>
      <c r="C1364" t="s">
        <v>28</v>
      </c>
      <c r="D1364" t="s">
        <v>35</v>
      </c>
      <c r="E1364" s="1">
        <v>31928</v>
      </c>
      <c r="F1364">
        <v>1</v>
      </c>
      <c r="G1364">
        <v>0</v>
      </c>
      <c r="H1364" s="3">
        <v>41726</v>
      </c>
      <c r="I1364">
        <v>5</v>
      </c>
      <c r="J1364">
        <v>0</v>
      </c>
      <c r="K1364" t="s">
        <v>40</v>
      </c>
      <c r="L1364">
        <v>3</v>
      </c>
      <c r="M1364">
        <f>2021-MasterData4[[#This Row],[Year_Birth]]</f>
        <v>32</v>
      </c>
      <c r="N1364" s="10">
        <v>33</v>
      </c>
      <c r="O1364" s="10">
        <v>24</v>
      </c>
      <c r="P1364" s="10">
        <v>4</v>
      </c>
      <c r="Q1364" s="10">
        <v>4</v>
      </c>
      <c r="R1364" s="10">
        <v>2</v>
      </c>
      <c r="S1364" s="24">
        <f>MasterData4[[#This Row],[Kidhome]]+MasterData4[[#This Row],[Teenhome]]</f>
        <v>1</v>
      </c>
      <c r="T1364" s="53">
        <v>0</v>
      </c>
      <c r="U1364" s="53">
        <v>4</v>
      </c>
      <c r="V1364" s="10">
        <f>SUM(MasterData4[[#This Row],[MntWines]:[MntSweetProducts]])</f>
        <v>67</v>
      </c>
      <c r="W1364">
        <v>2</v>
      </c>
    </row>
    <row r="1365" spans="1:23" x14ac:dyDescent="0.3">
      <c r="A1365">
        <v>6679</v>
      </c>
      <c r="B1365">
        <v>1966</v>
      </c>
      <c r="C1365" t="s">
        <v>28</v>
      </c>
      <c r="D1365" t="s">
        <v>31</v>
      </c>
      <c r="E1365" s="1">
        <v>33279</v>
      </c>
      <c r="F1365">
        <v>0</v>
      </c>
      <c r="G1365">
        <v>0</v>
      </c>
      <c r="H1365" s="3">
        <v>41802</v>
      </c>
      <c r="I1365">
        <v>29</v>
      </c>
      <c r="J1365">
        <v>0</v>
      </c>
      <c r="K1365" t="s">
        <v>30</v>
      </c>
      <c r="L1365">
        <v>0</v>
      </c>
      <c r="M1365">
        <f>2021-MasterData4[[#This Row],[Year_Birth]]</f>
        <v>55</v>
      </c>
      <c r="N1365" s="10">
        <v>10</v>
      </c>
      <c r="O1365" s="10">
        <v>3</v>
      </c>
      <c r="P1365" s="10">
        <v>0</v>
      </c>
      <c r="Q1365" s="10">
        <v>3</v>
      </c>
      <c r="R1365" s="10">
        <v>0</v>
      </c>
      <c r="S1365" s="24">
        <f>MasterData4[[#This Row],[Kidhome]]+MasterData4[[#This Row],[Teenhome]]</f>
        <v>0</v>
      </c>
      <c r="T1365" s="53">
        <v>0</v>
      </c>
      <c r="U1365" s="53">
        <v>3</v>
      </c>
      <c r="V1365" s="10">
        <f>SUM(MasterData4[[#This Row],[MntWines]:[MntSweetProducts]])</f>
        <v>16</v>
      </c>
      <c r="W1365">
        <v>2</v>
      </c>
    </row>
    <row r="1366" spans="1:23" x14ac:dyDescent="0.3">
      <c r="A1366">
        <v>6682</v>
      </c>
      <c r="B1366">
        <v>1973</v>
      </c>
      <c r="C1366" t="s">
        <v>44</v>
      </c>
      <c r="D1366" t="s">
        <v>33</v>
      </c>
      <c r="E1366" s="1">
        <v>18978</v>
      </c>
      <c r="F1366">
        <v>1</v>
      </c>
      <c r="G1366">
        <v>0</v>
      </c>
      <c r="H1366" s="3">
        <v>41254</v>
      </c>
      <c r="I1366">
        <v>41</v>
      </c>
      <c r="J1366">
        <v>0</v>
      </c>
      <c r="K1366" t="s">
        <v>30</v>
      </c>
      <c r="L1366">
        <v>1</v>
      </c>
      <c r="M1366">
        <f>2021-MasterData4[[#This Row],[Year_Birth]]</f>
        <v>48</v>
      </c>
      <c r="N1366" s="10">
        <v>2</v>
      </c>
      <c r="O1366" s="10">
        <v>1</v>
      </c>
      <c r="P1366" s="10">
        <v>4</v>
      </c>
      <c r="Q1366" s="10">
        <v>8</v>
      </c>
      <c r="R1366" s="10">
        <v>7</v>
      </c>
      <c r="S1366" s="24">
        <f>MasterData4[[#This Row],[Kidhome]]+MasterData4[[#This Row],[Teenhome]]</f>
        <v>1</v>
      </c>
      <c r="T1366" s="53">
        <v>0</v>
      </c>
      <c r="U1366" s="53">
        <v>3</v>
      </c>
      <c r="V1366" s="10">
        <f>SUM(MasterData4[[#This Row],[MntWines]:[MntSweetProducts]])</f>
        <v>22</v>
      </c>
      <c r="W1366">
        <v>1</v>
      </c>
    </row>
    <row r="1367" spans="1:23" x14ac:dyDescent="0.3">
      <c r="A1367">
        <v>6690</v>
      </c>
      <c r="B1367">
        <v>1966</v>
      </c>
      <c r="C1367" t="s">
        <v>41</v>
      </c>
      <c r="D1367" t="s">
        <v>33</v>
      </c>
      <c r="E1367" s="1">
        <v>38179</v>
      </c>
      <c r="F1367">
        <v>1</v>
      </c>
      <c r="G1367">
        <v>1</v>
      </c>
      <c r="H1367" s="3">
        <v>41347</v>
      </c>
      <c r="I1367">
        <v>30</v>
      </c>
      <c r="J1367">
        <v>0</v>
      </c>
      <c r="K1367" t="s">
        <v>43</v>
      </c>
      <c r="L1367">
        <v>3</v>
      </c>
      <c r="M1367">
        <f>2021-MasterData4[[#This Row],[Year_Birth]]</f>
        <v>55</v>
      </c>
      <c r="N1367" s="10">
        <v>38</v>
      </c>
      <c r="O1367" s="10">
        <v>22</v>
      </c>
      <c r="P1367" s="10">
        <v>4</v>
      </c>
      <c r="Q1367" s="10">
        <v>4</v>
      </c>
      <c r="R1367" s="10">
        <v>2</v>
      </c>
      <c r="S1367" s="24">
        <f>MasterData4[[#This Row],[Kidhome]]+MasterData4[[#This Row],[Teenhome]]</f>
        <v>2</v>
      </c>
      <c r="T1367" s="53">
        <v>1</v>
      </c>
      <c r="U1367" s="53">
        <v>3</v>
      </c>
      <c r="V1367" s="10">
        <f>SUM(MasterData4[[#This Row],[MntWines]:[MntSweetProducts]])</f>
        <v>70</v>
      </c>
      <c r="W1367">
        <v>4</v>
      </c>
    </row>
    <row r="1368" spans="1:23" x14ac:dyDescent="0.3">
      <c r="A1368">
        <v>6694</v>
      </c>
      <c r="B1368">
        <v>1964</v>
      </c>
      <c r="C1368" t="s">
        <v>28</v>
      </c>
      <c r="D1368" t="s">
        <v>33</v>
      </c>
      <c r="E1368" s="1">
        <v>75236</v>
      </c>
      <c r="F1368">
        <v>0</v>
      </c>
      <c r="G1368">
        <v>1</v>
      </c>
      <c r="H1368" s="3">
        <v>41603</v>
      </c>
      <c r="I1368">
        <v>27</v>
      </c>
      <c r="J1368">
        <v>0</v>
      </c>
      <c r="K1368" t="s">
        <v>30</v>
      </c>
      <c r="L1368">
        <v>8</v>
      </c>
      <c r="M1368">
        <f>2021-MasterData4[[#This Row],[Year_Birth]]</f>
        <v>57</v>
      </c>
      <c r="N1368" s="10">
        <v>438</v>
      </c>
      <c r="O1368" s="10">
        <v>400</v>
      </c>
      <c r="P1368" s="10">
        <v>12</v>
      </c>
      <c r="Q1368" s="10">
        <v>66</v>
      </c>
      <c r="R1368" s="10">
        <v>38</v>
      </c>
      <c r="S1368" s="24">
        <f>MasterData4[[#This Row],[Kidhome]]+MasterData4[[#This Row],[Teenhome]]</f>
        <v>1</v>
      </c>
      <c r="T1368" s="53">
        <v>3</v>
      </c>
      <c r="U1368" s="53">
        <v>13</v>
      </c>
      <c r="V1368" s="10">
        <f>SUM(MasterData4[[#This Row],[MntWines]:[MntSweetProducts]])</f>
        <v>954</v>
      </c>
      <c r="W1368">
        <v>2</v>
      </c>
    </row>
    <row r="1369" spans="1:23" x14ac:dyDescent="0.3">
      <c r="A1369">
        <v>6710</v>
      </c>
      <c r="B1369">
        <v>1951</v>
      </c>
      <c r="C1369" t="s">
        <v>41</v>
      </c>
      <c r="D1369" t="s">
        <v>31</v>
      </c>
      <c r="E1369" s="1">
        <v>58217</v>
      </c>
      <c r="F1369">
        <v>2</v>
      </c>
      <c r="G1369">
        <v>1</v>
      </c>
      <c r="H1369" s="3">
        <v>41230</v>
      </c>
      <c r="I1369">
        <v>84</v>
      </c>
      <c r="J1369">
        <v>0</v>
      </c>
      <c r="K1369" t="s">
        <v>30</v>
      </c>
      <c r="L1369">
        <v>2</v>
      </c>
      <c r="M1369">
        <f>2021-MasterData4[[#This Row],[Year_Birth]]</f>
        <v>70</v>
      </c>
      <c r="N1369" s="10">
        <v>68</v>
      </c>
      <c r="O1369" s="10">
        <v>13</v>
      </c>
      <c r="P1369" s="10">
        <v>3</v>
      </c>
      <c r="Q1369" s="10">
        <v>1</v>
      </c>
      <c r="R1369" s="10">
        <v>5</v>
      </c>
      <c r="S1369" s="24">
        <f>MasterData4[[#This Row],[Kidhome]]+MasterData4[[#This Row],[Teenhome]]</f>
        <v>3</v>
      </c>
      <c r="T1369" s="53">
        <v>0</v>
      </c>
      <c r="U1369" s="53">
        <v>4</v>
      </c>
      <c r="V1369" s="10">
        <f>SUM(MasterData4[[#This Row],[MntWines]:[MntSweetProducts]])</f>
        <v>90</v>
      </c>
      <c r="W1369">
        <v>4</v>
      </c>
    </row>
    <row r="1370" spans="1:23" x14ac:dyDescent="0.3">
      <c r="A1370">
        <v>6715</v>
      </c>
      <c r="B1370">
        <v>1948</v>
      </c>
      <c r="C1370" t="s">
        <v>37</v>
      </c>
      <c r="D1370" t="s">
        <v>31</v>
      </c>
      <c r="E1370" s="2">
        <v>60200</v>
      </c>
      <c r="F1370">
        <v>0</v>
      </c>
      <c r="G1370">
        <v>1</v>
      </c>
      <c r="H1370" s="3">
        <v>41276</v>
      </c>
      <c r="I1370">
        <v>3</v>
      </c>
      <c r="J1370">
        <v>0</v>
      </c>
      <c r="K1370" t="s">
        <v>30</v>
      </c>
      <c r="L1370">
        <v>6</v>
      </c>
      <c r="M1370">
        <f>2021-MasterData4[[#This Row],[Year_Birth]]</f>
        <v>73</v>
      </c>
      <c r="N1370" s="10">
        <v>502</v>
      </c>
      <c r="O1370" s="10">
        <v>132</v>
      </c>
      <c r="P1370" s="10">
        <v>0</v>
      </c>
      <c r="Q1370" s="10">
        <v>19</v>
      </c>
      <c r="R1370" s="10">
        <v>6</v>
      </c>
      <c r="S1370" s="24">
        <f>MasterData4[[#This Row],[Kidhome]]+MasterData4[[#This Row],[Teenhome]]</f>
        <v>1</v>
      </c>
      <c r="T1370" s="53">
        <v>2</v>
      </c>
      <c r="U1370" s="53">
        <v>11</v>
      </c>
      <c r="V1370" s="10">
        <f>SUM(MasterData4[[#This Row],[MntWines]:[MntSweetProducts]])</f>
        <v>659</v>
      </c>
      <c r="W1370">
        <v>5</v>
      </c>
    </row>
    <row r="1371" spans="1:23" x14ac:dyDescent="0.3">
      <c r="A1371">
        <v>6720</v>
      </c>
      <c r="B1371">
        <v>1968</v>
      </c>
      <c r="C1371" t="s">
        <v>41</v>
      </c>
      <c r="D1371" t="s">
        <v>35</v>
      </c>
      <c r="E1371" s="1">
        <v>43795</v>
      </c>
      <c r="F1371">
        <v>0</v>
      </c>
      <c r="G1371">
        <v>1</v>
      </c>
      <c r="H1371" s="3">
        <v>41563</v>
      </c>
      <c r="I1371">
        <v>11</v>
      </c>
      <c r="J1371">
        <v>0</v>
      </c>
      <c r="K1371" t="s">
        <v>30</v>
      </c>
      <c r="L1371">
        <v>7</v>
      </c>
      <c r="M1371">
        <f>2021-MasterData4[[#This Row],[Year_Birth]]</f>
        <v>53</v>
      </c>
      <c r="N1371" s="10">
        <v>314</v>
      </c>
      <c r="O1371" s="10">
        <v>53</v>
      </c>
      <c r="P1371" s="10">
        <v>4</v>
      </c>
      <c r="Q1371" s="10">
        <v>11</v>
      </c>
      <c r="R1371" s="10">
        <v>3</v>
      </c>
      <c r="S1371" s="24">
        <f>MasterData4[[#This Row],[Kidhome]]+MasterData4[[#This Row],[Teenhome]]</f>
        <v>1</v>
      </c>
      <c r="T1371" s="53">
        <v>3</v>
      </c>
      <c r="U1371" s="53">
        <v>4</v>
      </c>
      <c r="V1371" s="10">
        <f>SUM(MasterData4[[#This Row],[MntWines]:[MntSweetProducts]])</f>
        <v>385</v>
      </c>
      <c r="W1371">
        <v>4</v>
      </c>
    </row>
    <row r="1372" spans="1:23" x14ac:dyDescent="0.3">
      <c r="A1372">
        <v>6721</v>
      </c>
      <c r="B1372">
        <v>1951</v>
      </c>
      <c r="C1372" t="s">
        <v>28</v>
      </c>
      <c r="D1372" t="s">
        <v>33</v>
      </c>
      <c r="E1372" s="1">
        <v>71965</v>
      </c>
      <c r="F1372">
        <v>0</v>
      </c>
      <c r="G1372">
        <v>1</v>
      </c>
      <c r="H1372" s="3">
        <v>41484</v>
      </c>
      <c r="I1372">
        <v>21</v>
      </c>
      <c r="J1372">
        <v>0</v>
      </c>
      <c r="K1372" t="s">
        <v>32</v>
      </c>
      <c r="L1372">
        <v>6</v>
      </c>
      <c r="M1372">
        <f>2021-MasterData4[[#This Row],[Year_Birth]]</f>
        <v>70</v>
      </c>
      <c r="N1372" s="10">
        <v>572</v>
      </c>
      <c r="O1372" s="10">
        <v>286</v>
      </c>
      <c r="P1372" s="10">
        <v>50</v>
      </c>
      <c r="Q1372" s="10">
        <v>19</v>
      </c>
      <c r="R1372" s="10">
        <v>38</v>
      </c>
      <c r="S1372" s="24">
        <f>MasterData4[[#This Row],[Kidhome]]+MasterData4[[#This Row],[Teenhome]]</f>
        <v>1</v>
      </c>
      <c r="T1372" s="53">
        <v>3</v>
      </c>
      <c r="U1372" s="53">
        <v>5</v>
      </c>
      <c r="V1372" s="10">
        <f>SUM(MasterData4[[#This Row],[MntWines]:[MntSweetProducts]])</f>
        <v>965</v>
      </c>
      <c r="W1372">
        <v>2</v>
      </c>
    </row>
    <row r="1373" spans="1:23" x14ac:dyDescent="0.3">
      <c r="A1373">
        <v>6722</v>
      </c>
      <c r="B1373">
        <v>1954</v>
      </c>
      <c r="C1373" t="s">
        <v>37</v>
      </c>
      <c r="D1373" t="s">
        <v>33</v>
      </c>
      <c r="E1373" s="1">
        <v>70421</v>
      </c>
      <c r="F1373">
        <v>0</v>
      </c>
      <c r="G1373">
        <v>1</v>
      </c>
      <c r="H1373" s="3">
        <v>41818</v>
      </c>
      <c r="I1373">
        <v>98</v>
      </c>
      <c r="J1373">
        <v>0</v>
      </c>
      <c r="K1373" t="s">
        <v>32</v>
      </c>
      <c r="L1373">
        <v>10</v>
      </c>
      <c r="M1373">
        <f>2021-MasterData4[[#This Row],[Year_Birth]]</f>
        <v>67</v>
      </c>
      <c r="N1373" s="10">
        <v>479</v>
      </c>
      <c r="O1373" s="10">
        <v>136</v>
      </c>
      <c r="P1373" s="10">
        <v>75</v>
      </c>
      <c r="Q1373" s="10">
        <v>28</v>
      </c>
      <c r="R1373" s="10">
        <v>14</v>
      </c>
      <c r="S1373" s="24">
        <f>MasterData4[[#This Row],[Kidhome]]+MasterData4[[#This Row],[Teenhome]]</f>
        <v>1</v>
      </c>
      <c r="T1373" s="53">
        <v>3</v>
      </c>
      <c r="U1373" s="53">
        <v>7</v>
      </c>
      <c r="V1373" s="10">
        <f>SUM(MasterData4[[#This Row],[MntWines]:[MntSweetProducts]])</f>
        <v>732</v>
      </c>
      <c r="W1373">
        <v>5</v>
      </c>
    </row>
    <row r="1374" spans="1:23" x14ac:dyDescent="0.3">
      <c r="A1374">
        <v>6728</v>
      </c>
      <c r="B1374">
        <v>1985</v>
      </c>
      <c r="C1374" t="s">
        <v>28</v>
      </c>
      <c r="D1374" t="s">
        <v>35</v>
      </c>
      <c r="E1374" s="1">
        <v>29103</v>
      </c>
      <c r="F1374">
        <v>1</v>
      </c>
      <c r="G1374">
        <v>0</v>
      </c>
      <c r="H1374" s="3">
        <v>41148</v>
      </c>
      <c r="I1374">
        <v>38</v>
      </c>
      <c r="J1374">
        <v>0</v>
      </c>
      <c r="K1374" t="s">
        <v>30</v>
      </c>
      <c r="L1374">
        <v>1</v>
      </c>
      <c r="M1374">
        <f>2021-MasterData4[[#This Row],[Year_Birth]]</f>
        <v>36</v>
      </c>
      <c r="N1374" s="10">
        <v>16</v>
      </c>
      <c r="O1374" s="10">
        <v>17</v>
      </c>
      <c r="P1374" s="10">
        <v>6</v>
      </c>
      <c r="Q1374" s="10">
        <v>0</v>
      </c>
      <c r="R1374" s="10">
        <v>3</v>
      </c>
      <c r="S1374" s="24">
        <f>MasterData4[[#This Row],[Kidhome]]+MasterData4[[#This Row],[Teenhome]]</f>
        <v>1</v>
      </c>
      <c r="T1374" s="53">
        <v>0</v>
      </c>
      <c r="U1374" s="53">
        <v>3</v>
      </c>
      <c r="V1374" s="10">
        <f>SUM(MasterData4[[#This Row],[MntWines]:[MntSweetProducts]])</f>
        <v>42</v>
      </c>
      <c r="W1374">
        <v>2</v>
      </c>
    </row>
    <row r="1375" spans="1:23" x14ac:dyDescent="0.3">
      <c r="A1375">
        <v>6729</v>
      </c>
      <c r="B1375">
        <v>1988</v>
      </c>
      <c r="C1375" t="s">
        <v>28</v>
      </c>
      <c r="D1375" t="s">
        <v>31</v>
      </c>
      <c r="E1375" s="1">
        <v>68655</v>
      </c>
      <c r="F1375">
        <v>0</v>
      </c>
      <c r="G1375">
        <v>0</v>
      </c>
      <c r="H1375" s="3">
        <v>41131</v>
      </c>
      <c r="I1375">
        <v>95</v>
      </c>
      <c r="J1375">
        <v>0</v>
      </c>
      <c r="K1375" t="s">
        <v>43</v>
      </c>
      <c r="L1375">
        <v>4</v>
      </c>
      <c r="M1375">
        <f>2021-MasterData4[[#This Row],[Year_Birth]]</f>
        <v>33</v>
      </c>
      <c r="N1375" s="10">
        <v>456</v>
      </c>
      <c r="O1375" s="10">
        <v>832</v>
      </c>
      <c r="P1375" s="10">
        <v>75</v>
      </c>
      <c r="Q1375" s="10">
        <v>19</v>
      </c>
      <c r="R1375" s="10">
        <v>118</v>
      </c>
      <c r="S1375" s="24">
        <f>MasterData4[[#This Row],[Kidhome]]+MasterData4[[#This Row],[Teenhome]]</f>
        <v>0</v>
      </c>
      <c r="T1375" s="53">
        <v>5</v>
      </c>
      <c r="U1375" s="53">
        <v>11</v>
      </c>
      <c r="V1375" s="10">
        <f>SUM(MasterData4[[#This Row],[MntWines]:[MntSweetProducts]])</f>
        <v>1500</v>
      </c>
      <c r="W1375">
        <v>2</v>
      </c>
    </row>
    <row r="1376" spans="1:23" x14ac:dyDescent="0.3">
      <c r="A1376">
        <v>6730</v>
      </c>
      <c r="B1376">
        <v>1954</v>
      </c>
      <c r="C1376" t="s">
        <v>28</v>
      </c>
      <c r="D1376" t="s">
        <v>33</v>
      </c>
      <c r="E1376" s="1">
        <v>38998</v>
      </c>
      <c r="F1376">
        <v>1</v>
      </c>
      <c r="G1376">
        <v>1</v>
      </c>
      <c r="H1376" s="3">
        <v>41216</v>
      </c>
      <c r="I1376">
        <v>92</v>
      </c>
      <c r="J1376">
        <v>1</v>
      </c>
      <c r="K1376" t="s">
        <v>30</v>
      </c>
      <c r="L1376">
        <v>2</v>
      </c>
      <c r="M1376">
        <f>2021-MasterData4[[#This Row],[Year_Birth]]</f>
        <v>67</v>
      </c>
      <c r="N1376" s="10">
        <v>34</v>
      </c>
      <c r="O1376" s="10">
        <v>14</v>
      </c>
      <c r="P1376" s="10">
        <v>0</v>
      </c>
      <c r="Q1376" s="10">
        <v>1</v>
      </c>
      <c r="R1376" s="10">
        <v>0</v>
      </c>
      <c r="S1376" s="24">
        <f>MasterData4[[#This Row],[Kidhome]]+MasterData4[[#This Row],[Teenhome]]</f>
        <v>2</v>
      </c>
      <c r="T1376" s="53">
        <v>0</v>
      </c>
      <c r="U1376" s="53">
        <v>3</v>
      </c>
      <c r="V1376" s="10">
        <f>SUM(MasterData4[[#This Row],[MntWines]:[MntSweetProducts]])</f>
        <v>49</v>
      </c>
      <c r="W1376">
        <v>2</v>
      </c>
    </row>
    <row r="1377" spans="1:23" x14ac:dyDescent="0.3">
      <c r="A1377">
        <v>6742</v>
      </c>
      <c r="B1377">
        <v>1979</v>
      </c>
      <c r="C1377" t="s">
        <v>28</v>
      </c>
      <c r="D1377" t="s">
        <v>33</v>
      </c>
      <c r="E1377" s="1">
        <v>17688</v>
      </c>
      <c r="F1377">
        <v>1</v>
      </c>
      <c r="G1377">
        <v>0</v>
      </c>
      <c r="H1377" s="3">
        <v>41287</v>
      </c>
      <c r="I1377">
        <v>82</v>
      </c>
      <c r="J1377">
        <v>1</v>
      </c>
      <c r="K1377" t="s">
        <v>30</v>
      </c>
      <c r="L1377">
        <v>1</v>
      </c>
      <c r="M1377">
        <f>2021-MasterData4[[#This Row],[Year_Birth]]</f>
        <v>42</v>
      </c>
      <c r="N1377" s="10">
        <v>2</v>
      </c>
      <c r="O1377" s="10">
        <v>1</v>
      </c>
      <c r="P1377" s="10">
        <v>3</v>
      </c>
      <c r="Q1377" s="10">
        <v>2</v>
      </c>
      <c r="R1377" s="10">
        <v>1</v>
      </c>
      <c r="S1377" s="24">
        <f>MasterData4[[#This Row],[Kidhome]]+MasterData4[[#This Row],[Teenhome]]</f>
        <v>1</v>
      </c>
      <c r="T1377" s="53">
        <v>0</v>
      </c>
      <c r="U1377" s="53">
        <v>2</v>
      </c>
      <c r="V1377" s="10">
        <f>SUM(MasterData4[[#This Row],[MntWines]:[MntSweetProducts]])</f>
        <v>9</v>
      </c>
      <c r="W1377">
        <v>2</v>
      </c>
    </row>
    <row r="1378" spans="1:23" x14ac:dyDescent="0.3">
      <c r="A1378">
        <v>6749</v>
      </c>
      <c r="B1378">
        <v>1966</v>
      </c>
      <c r="C1378" t="s">
        <v>28</v>
      </c>
      <c r="D1378" t="s">
        <v>31</v>
      </c>
      <c r="E1378" s="1">
        <v>86358</v>
      </c>
      <c r="F1378">
        <v>1</v>
      </c>
      <c r="G1378">
        <v>1</v>
      </c>
      <c r="H1378" s="3">
        <v>41129</v>
      </c>
      <c r="I1378">
        <v>78</v>
      </c>
      <c r="J1378">
        <v>0</v>
      </c>
      <c r="K1378" t="s">
        <v>30</v>
      </c>
      <c r="L1378">
        <v>5</v>
      </c>
      <c r="M1378">
        <f>2021-MasterData4[[#This Row],[Year_Birth]]</f>
        <v>55</v>
      </c>
      <c r="N1378" s="10">
        <v>957</v>
      </c>
      <c r="O1378" s="10">
        <v>494</v>
      </c>
      <c r="P1378" s="10">
        <v>82</v>
      </c>
      <c r="Q1378" s="10">
        <v>47</v>
      </c>
      <c r="R1378" s="10">
        <v>47</v>
      </c>
      <c r="S1378" s="24">
        <f>MasterData4[[#This Row],[Kidhome]]+MasterData4[[#This Row],[Teenhome]]</f>
        <v>2</v>
      </c>
      <c r="T1378" s="53">
        <v>3</v>
      </c>
      <c r="U1378" s="53">
        <v>6</v>
      </c>
      <c r="V1378" s="10">
        <f>SUM(MasterData4[[#This Row],[MntWines]:[MntSweetProducts]])</f>
        <v>1627</v>
      </c>
      <c r="W1378">
        <v>2</v>
      </c>
    </row>
    <row r="1379" spans="1:23" x14ac:dyDescent="0.3">
      <c r="A1379">
        <v>6768</v>
      </c>
      <c r="B1379">
        <v>1962</v>
      </c>
      <c r="C1379" t="s">
        <v>28</v>
      </c>
      <c r="D1379" t="s">
        <v>29</v>
      </c>
      <c r="E1379" s="1">
        <v>37859</v>
      </c>
      <c r="F1379">
        <v>1</v>
      </c>
      <c r="G1379">
        <v>2</v>
      </c>
      <c r="H1379" s="3">
        <v>41286</v>
      </c>
      <c r="I1379">
        <v>75</v>
      </c>
      <c r="J1379">
        <v>0</v>
      </c>
      <c r="K1379" t="s">
        <v>32</v>
      </c>
      <c r="L1379">
        <v>1</v>
      </c>
      <c r="M1379">
        <f>2021-MasterData4[[#This Row],[Year_Birth]]</f>
        <v>59</v>
      </c>
      <c r="N1379" s="10">
        <v>22</v>
      </c>
      <c r="O1379" s="10">
        <v>8</v>
      </c>
      <c r="P1379" s="10">
        <v>2</v>
      </c>
      <c r="Q1379" s="10">
        <v>1</v>
      </c>
      <c r="R1379" s="10">
        <v>1</v>
      </c>
      <c r="S1379" s="24">
        <f>MasterData4[[#This Row],[Kidhome]]+MasterData4[[#This Row],[Teenhome]]</f>
        <v>3</v>
      </c>
      <c r="T1379" s="53">
        <v>0</v>
      </c>
      <c r="U1379" s="53">
        <v>3</v>
      </c>
      <c r="V1379" s="10">
        <f>SUM(MasterData4[[#This Row],[MntWines]:[MntSweetProducts]])</f>
        <v>34</v>
      </c>
      <c r="W1379">
        <v>2</v>
      </c>
    </row>
    <row r="1380" spans="1:23" x14ac:dyDescent="0.3">
      <c r="A1380">
        <v>6770</v>
      </c>
      <c r="B1380">
        <v>1985</v>
      </c>
      <c r="C1380" t="s">
        <v>28</v>
      </c>
      <c r="D1380" t="s">
        <v>33</v>
      </c>
      <c r="E1380" s="1">
        <v>21355</v>
      </c>
      <c r="F1380">
        <v>1</v>
      </c>
      <c r="G1380">
        <v>0</v>
      </c>
      <c r="H1380" s="3">
        <v>41506</v>
      </c>
      <c r="I1380">
        <v>5</v>
      </c>
      <c r="J1380">
        <v>0</v>
      </c>
      <c r="K1380" t="s">
        <v>34</v>
      </c>
      <c r="L1380">
        <v>2</v>
      </c>
      <c r="M1380">
        <f>2021-MasterData4[[#This Row],[Year_Birth]]</f>
        <v>36</v>
      </c>
      <c r="N1380" s="10">
        <v>5</v>
      </c>
      <c r="O1380" s="10">
        <v>14</v>
      </c>
      <c r="P1380" s="10">
        <v>0</v>
      </c>
      <c r="Q1380" s="10">
        <v>13</v>
      </c>
      <c r="R1380" s="10">
        <v>5</v>
      </c>
      <c r="S1380" s="24">
        <f>MasterData4[[#This Row],[Kidhome]]+MasterData4[[#This Row],[Teenhome]]</f>
        <v>1</v>
      </c>
      <c r="T1380" s="53">
        <v>1</v>
      </c>
      <c r="U1380" s="53">
        <v>2</v>
      </c>
      <c r="V1380" s="10">
        <f>SUM(MasterData4[[#This Row],[MntWines]:[MntSweetProducts]])</f>
        <v>37</v>
      </c>
      <c r="W1380">
        <v>2</v>
      </c>
    </row>
    <row r="1381" spans="1:23" x14ac:dyDescent="0.3">
      <c r="A1381">
        <v>6798</v>
      </c>
      <c r="B1381">
        <v>1966</v>
      </c>
      <c r="C1381" t="s">
        <v>28</v>
      </c>
      <c r="D1381" t="s">
        <v>31</v>
      </c>
      <c r="E1381" s="1">
        <v>37070</v>
      </c>
      <c r="F1381">
        <v>1</v>
      </c>
      <c r="G1381">
        <v>1</v>
      </c>
      <c r="H1381" s="3">
        <v>41353</v>
      </c>
      <c r="I1381">
        <v>30</v>
      </c>
      <c r="J1381">
        <v>0</v>
      </c>
      <c r="K1381" t="s">
        <v>43</v>
      </c>
      <c r="L1381">
        <v>5</v>
      </c>
      <c r="M1381">
        <f>2021-MasterData4[[#This Row],[Year_Birth]]</f>
        <v>55</v>
      </c>
      <c r="N1381" s="10">
        <v>231</v>
      </c>
      <c r="O1381" s="10">
        <v>137</v>
      </c>
      <c r="P1381" s="10">
        <v>4</v>
      </c>
      <c r="Q1381" s="10">
        <v>7</v>
      </c>
      <c r="R1381" s="10">
        <v>15</v>
      </c>
      <c r="S1381" s="24">
        <f>MasterData4[[#This Row],[Kidhome]]+MasterData4[[#This Row],[Teenhome]]</f>
        <v>2</v>
      </c>
      <c r="T1381" s="53">
        <v>1</v>
      </c>
      <c r="U1381" s="53">
        <v>8</v>
      </c>
      <c r="V1381" s="10">
        <f>SUM(MasterData4[[#This Row],[MntWines]:[MntSweetProducts]])</f>
        <v>394</v>
      </c>
      <c r="W1381">
        <v>2</v>
      </c>
    </row>
    <row r="1382" spans="1:23" x14ac:dyDescent="0.3">
      <c r="A1382">
        <v>6810</v>
      </c>
      <c r="B1382">
        <v>1983</v>
      </c>
      <c r="C1382" t="s">
        <v>28</v>
      </c>
      <c r="D1382" t="s">
        <v>29</v>
      </c>
      <c r="E1382" s="1">
        <v>82025</v>
      </c>
      <c r="F1382">
        <v>0</v>
      </c>
      <c r="G1382">
        <v>0</v>
      </c>
      <c r="H1382" s="3">
        <v>41422</v>
      </c>
      <c r="I1382">
        <v>76</v>
      </c>
      <c r="J1382">
        <v>0</v>
      </c>
      <c r="K1382" t="s">
        <v>43</v>
      </c>
      <c r="L1382">
        <v>3</v>
      </c>
      <c r="M1382">
        <f>2021-MasterData4[[#This Row],[Year_Birth]]</f>
        <v>38</v>
      </c>
      <c r="N1382" s="10">
        <v>267</v>
      </c>
      <c r="O1382" s="10">
        <v>606</v>
      </c>
      <c r="P1382" s="10">
        <v>48</v>
      </c>
      <c r="Q1382" s="10">
        <v>98</v>
      </c>
      <c r="R1382" s="10">
        <v>70</v>
      </c>
      <c r="S1382" s="24">
        <f>MasterData4[[#This Row],[Kidhome]]+MasterData4[[#This Row],[Teenhome]]</f>
        <v>0</v>
      </c>
      <c r="T1382" s="53">
        <v>2</v>
      </c>
      <c r="U1382" s="53">
        <v>6</v>
      </c>
      <c r="V1382" s="10">
        <f>SUM(MasterData4[[#This Row],[MntWines]:[MntSweetProducts]])</f>
        <v>1089</v>
      </c>
      <c r="W1382">
        <v>2</v>
      </c>
    </row>
    <row r="1383" spans="1:23" x14ac:dyDescent="0.3">
      <c r="A1383">
        <v>6815</v>
      </c>
      <c r="B1383">
        <v>1980</v>
      </c>
      <c r="C1383" t="s">
        <v>38</v>
      </c>
      <c r="D1383" t="s">
        <v>33</v>
      </c>
      <c r="E1383" s="2">
        <v>96547</v>
      </c>
      <c r="F1383">
        <v>0</v>
      </c>
      <c r="G1383">
        <v>0</v>
      </c>
      <c r="H1383" s="3">
        <v>41782</v>
      </c>
      <c r="I1383">
        <v>4</v>
      </c>
      <c r="J1383">
        <v>0</v>
      </c>
      <c r="K1383" t="s">
        <v>30</v>
      </c>
      <c r="L1383">
        <v>7</v>
      </c>
      <c r="M1383">
        <f>2021-MasterData4[[#This Row],[Year_Birth]]</f>
        <v>41</v>
      </c>
      <c r="N1383" s="10">
        <v>448</v>
      </c>
      <c r="O1383" s="10">
        <v>125</v>
      </c>
      <c r="P1383" s="10">
        <v>52</v>
      </c>
      <c r="Q1383" s="10">
        <v>21</v>
      </c>
      <c r="R1383" s="10">
        <v>101</v>
      </c>
      <c r="S1383" s="24">
        <f>MasterData4[[#This Row],[Kidhome]]+MasterData4[[#This Row],[Teenhome]]</f>
        <v>0</v>
      </c>
      <c r="T1383" s="53">
        <v>6</v>
      </c>
      <c r="U1383" s="53">
        <v>8</v>
      </c>
      <c r="V1383" s="10">
        <f>SUM(MasterData4[[#This Row],[MntWines]:[MntSweetProducts]])</f>
        <v>747</v>
      </c>
      <c r="W1383">
        <v>3</v>
      </c>
    </row>
    <row r="1384" spans="1:23" x14ac:dyDescent="0.3">
      <c r="A1384">
        <v>6818</v>
      </c>
      <c r="B1384">
        <v>1974</v>
      </c>
      <c r="C1384" t="s">
        <v>28</v>
      </c>
      <c r="D1384" t="s">
        <v>33</v>
      </c>
      <c r="E1384" s="1">
        <v>44989</v>
      </c>
      <c r="F1384">
        <v>0</v>
      </c>
      <c r="G1384">
        <v>1</v>
      </c>
      <c r="H1384" s="3">
        <v>41164</v>
      </c>
      <c r="I1384">
        <v>26</v>
      </c>
      <c r="J1384">
        <v>0</v>
      </c>
      <c r="K1384" t="s">
        <v>30</v>
      </c>
      <c r="L1384">
        <v>5</v>
      </c>
      <c r="M1384">
        <f>2021-MasterData4[[#This Row],[Year_Birth]]</f>
        <v>47</v>
      </c>
      <c r="N1384" s="10">
        <v>98</v>
      </c>
      <c r="O1384" s="10">
        <v>106</v>
      </c>
      <c r="P1384" s="10">
        <v>49</v>
      </c>
      <c r="Q1384" s="10">
        <v>0</v>
      </c>
      <c r="R1384" s="10">
        <v>10</v>
      </c>
      <c r="S1384" s="24">
        <f>MasterData4[[#This Row],[Kidhome]]+MasterData4[[#This Row],[Teenhome]]</f>
        <v>1</v>
      </c>
      <c r="T1384" s="53">
        <v>1</v>
      </c>
      <c r="U1384" s="53">
        <v>5</v>
      </c>
      <c r="V1384" s="10">
        <f>SUM(MasterData4[[#This Row],[MntWines]:[MntSweetProducts]])</f>
        <v>263</v>
      </c>
      <c r="W1384">
        <v>2</v>
      </c>
    </row>
    <row r="1385" spans="1:23" x14ac:dyDescent="0.3">
      <c r="A1385">
        <v>6825</v>
      </c>
      <c r="B1385">
        <v>1953</v>
      </c>
      <c r="C1385" t="s">
        <v>28</v>
      </c>
      <c r="D1385" t="s">
        <v>35</v>
      </c>
      <c r="E1385" s="1">
        <v>41452</v>
      </c>
      <c r="F1385">
        <v>1</v>
      </c>
      <c r="G1385">
        <v>1</v>
      </c>
      <c r="H1385" s="3">
        <v>41339</v>
      </c>
      <c r="I1385">
        <v>86</v>
      </c>
      <c r="J1385">
        <v>0</v>
      </c>
      <c r="K1385" t="s">
        <v>32</v>
      </c>
      <c r="L1385">
        <v>1</v>
      </c>
      <c r="M1385">
        <f>2021-MasterData4[[#This Row],[Year_Birth]]</f>
        <v>68</v>
      </c>
      <c r="N1385" s="10">
        <v>13</v>
      </c>
      <c r="O1385" s="10">
        <v>3</v>
      </c>
      <c r="P1385" s="10">
        <v>0</v>
      </c>
      <c r="Q1385" s="10">
        <v>0</v>
      </c>
      <c r="R1385" s="10">
        <v>0</v>
      </c>
      <c r="S1385" s="24">
        <f>MasterData4[[#This Row],[Kidhome]]+MasterData4[[#This Row],[Teenhome]]</f>
        <v>2</v>
      </c>
      <c r="T1385" s="53">
        <v>0</v>
      </c>
      <c r="U1385" s="53">
        <v>2</v>
      </c>
      <c r="V1385" s="10">
        <f>SUM(MasterData4[[#This Row],[MntWines]:[MntSweetProducts]])</f>
        <v>16</v>
      </c>
      <c r="W1385">
        <v>2</v>
      </c>
    </row>
    <row r="1386" spans="1:23" x14ac:dyDescent="0.3">
      <c r="A1386">
        <v>6853</v>
      </c>
      <c r="B1386">
        <v>1982</v>
      </c>
      <c r="C1386" t="s">
        <v>41</v>
      </c>
      <c r="D1386" t="s">
        <v>31</v>
      </c>
      <c r="E1386" s="1">
        <v>75777</v>
      </c>
      <c r="F1386">
        <v>0</v>
      </c>
      <c r="G1386">
        <v>0</v>
      </c>
      <c r="H1386" s="3">
        <v>41459</v>
      </c>
      <c r="I1386">
        <v>12</v>
      </c>
      <c r="J1386">
        <v>0</v>
      </c>
      <c r="K1386" t="s">
        <v>36</v>
      </c>
      <c r="L1386">
        <v>3</v>
      </c>
      <c r="M1386">
        <f>2021-MasterData4[[#This Row],[Year_Birth]]</f>
        <v>39</v>
      </c>
      <c r="N1386" s="10">
        <v>712</v>
      </c>
      <c r="O1386" s="10">
        <v>538</v>
      </c>
      <c r="P1386" s="10">
        <v>69</v>
      </c>
      <c r="Q1386" s="10">
        <v>26</v>
      </c>
      <c r="R1386" s="10">
        <v>13</v>
      </c>
      <c r="S1386" s="24">
        <f>MasterData4[[#This Row],[Kidhome]]+MasterData4[[#This Row],[Teenhome]]</f>
        <v>0</v>
      </c>
      <c r="T1386" s="53">
        <v>6</v>
      </c>
      <c r="U1386" s="53">
        <v>11</v>
      </c>
      <c r="V1386" s="10">
        <f>SUM(MasterData4[[#This Row],[MntWines]:[MntSweetProducts]])</f>
        <v>1358</v>
      </c>
      <c r="W1386">
        <v>4</v>
      </c>
    </row>
    <row r="1387" spans="1:23" x14ac:dyDescent="0.3">
      <c r="A1387">
        <v>6856</v>
      </c>
      <c r="B1387">
        <v>1979</v>
      </c>
      <c r="C1387" t="s">
        <v>28</v>
      </c>
      <c r="D1387" t="s">
        <v>35</v>
      </c>
      <c r="E1387" s="1">
        <v>21645</v>
      </c>
      <c r="F1387">
        <v>1</v>
      </c>
      <c r="G1387">
        <v>0</v>
      </c>
      <c r="H1387" s="3">
        <v>41155</v>
      </c>
      <c r="I1387">
        <v>75</v>
      </c>
      <c r="J1387">
        <v>0</v>
      </c>
      <c r="K1387" t="s">
        <v>39</v>
      </c>
      <c r="L1387">
        <v>3</v>
      </c>
      <c r="M1387">
        <f>2021-MasterData4[[#This Row],[Year_Birth]]</f>
        <v>42</v>
      </c>
      <c r="N1387" s="10">
        <v>14</v>
      </c>
      <c r="O1387" s="10">
        <v>23</v>
      </c>
      <c r="P1387" s="10">
        <v>4</v>
      </c>
      <c r="Q1387" s="10">
        <v>0</v>
      </c>
      <c r="R1387" s="10">
        <v>5</v>
      </c>
      <c r="S1387" s="24">
        <f>MasterData4[[#This Row],[Kidhome]]+MasterData4[[#This Row],[Teenhome]]</f>
        <v>1</v>
      </c>
      <c r="T1387" s="53">
        <v>0</v>
      </c>
      <c r="U1387" s="53">
        <v>3</v>
      </c>
      <c r="V1387" s="10">
        <f>SUM(MasterData4[[#This Row],[MntWines]:[MntSweetProducts]])</f>
        <v>46</v>
      </c>
      <c r="W1387">
        <v>2</v>
      </c>
    </row>
    <row r="1388" spans="1:23" x14ac:dyDescent="0.3">
      <c r="A1388">
        <v>6859</v>
      </c>
      <c r="B1388">
        <v>1987</v>
      </c>
      <c r="C1388" t="s">
        <v>28</v>
      </c>
      <c r="D1388" t="s">
        <v>31</v>
      </c>
      <c r="E1388" s="1">
        <v>29236</v>
      </c>
      <c r="F1388">
        <v>1</v>
      </c>
      <c r="G1388">
        <v>0</v>
      </c>
      <c r="H1388" s="3">
        <v>41555</v>
      </c>
      <c r="I1388">
        <v>30</v>
      </c>
      <c r="J1388">
        <v>0</v>
      </c>
      <c r="K1388" t="s">
        <v>30</v>
      </c>
      <c r="L1388">
        <v>4</v>
      </c>
      <c r="M1388">
        <f>2021-MasterData4[[#This Row],[Year_Birth]]</f>
        <v>34</v>
      </c>
      <c r="N1388" s="10">
        <v>37</v>
      </c>
      <c r="O1388" s="10">
        <v>24</v>
      </c>
      <c r="P1388" s="10">
        <v>16</v>
      </c>
      <c r="Q1388" s="10">
        <v>4</v>
      </c>
      <c r="R1388" s="10">
        <v>9</v>
      </c>
      <c r="S1388" s="24">
        <f>MasterData4[[#This Row],[Kidhome]]+MasterData4[[#This Row],[Teenhome]]</f>
        <v>1</v>
      </c>
      <c r="T1388" s="53">
        <v>0</v>
      </c>
      <c r="U1388" s="53">
        <v>3</v>
      </c>
      <c r="V1388" s="10">
        <f>SUM(MasterData4[[#This Row],[MntWines]:[MntSweetProducts]])</f>
        <v>90</v>
      </c>
      <c r="W1388">
        <v>2</v>
      </c>
    </row>
    <row r="1389" spans="1:23" x14ac:dyDescent="0.3">
      <c r="A1389">
        <v>6862</v>
      </c>
      <c r="B1389">
        <v>1971</v>
      </c>
      <c r="C1389" t="s">
        <v>28</v>
      </c>
      <c r="D1389" t="s">
        <v>29</v>
      </c>
      <c r="E1389" s="1">
        <v>1730</v>
      </c>
      <c r="F1389">
        <v>0</v>
      </c>
      <c r="G1389">
        <v>0</v>
      </c>
      <c r="H1389" s="3">
        <v>41777</v>
      </c>
      <c r="I1389">
        <v>65</v>
      </c>
      <c r="J1389">
        <v>0</v>
      </c>
      <c r="K1389" t="s">
        <v>30</v>
      </c>
      <c r="L1389">
        <v>0</v>
      </c>
      <c r="M1389">
        <f>2021-MasterData4[[#This Row],[Year_Birth]]</f>
        <v>50</v>
      </c>
      <c r="N1389" s="10">
        <v>1</v>
      </c>
      <c r="O1389" s="10">
        <v>3</v>
      </c>
      <c r="P1389" s="10">
        <v>1</v>
      </c>
      <c r="Q1389" s="10">
        <v>1</v>
      </c>
      <c r="R1389" s="10">
        <v>1</v>
      </c>
      <c r="S1389" s="24">
        <f>MasterData4[[#This Row],[Kidhome]]+MasterData4[[#This Row],[Teenhome]]</f>
        <v>0</v>
      </c>
      <c r="T1389" s="53">
        <v>0</v>
      </c>
      <c r="U1389" s="53">
        <v>0</v>
      </c>
      <c r="V1389" s="10">
        <f>SUM(MasterData4[[#This Row],[MntWines]:[MntSweetProducts]])</f>
        <v>7</v>
      </c>
      <c r="W1389">
        <v>2</v>
      </c>
    </row>
    <row r="1390" spans="1:23" x14ac:dyDescent="0.3">
      <c r="A1390">
        <v>6864</v>
      </c>
      <c r="B1390">
        <v>1989</v>
      </c>
      <c r="C1390" t="s">
        <v>41</v>
      </c>
      <c r="D1390" t="s">
        <v>29</v>
      </c>
      <c r="E1390" s="1">
        <v>10979</v>
      </c>
      <c r="F1390">
        <v>0</v>
      </c>
      <c r="G1390">
        <v>0</v>
      </c>
      <c r="H1390" s="3">
        <v>41781</v>
      </c>
      <c r="I1390">
        <v>34</v>
      </c>
      <c r="J1390">
        <v>0</v>
      </c>
      <c r="K1390" t="s">
        <v>36</v>
      </c>
      <c r="L1390">
        <v>3</v>
      </c>
      <c r="M1390">
        <f>2021-MasterData4[[#This Row],[Year_Birth]]</f>
        <v>32</v>
      </c>
      <c r="N1390" s="10">
        <v>8</v>
      </c>
      <c r="O1390" s="10">
        <v>10</v>
      </c>
      <c r="P1390" s="10">
        <v>2</v>
      </c>
      <c r="Q1390" s="10">
        <v>4</v>
      </c>
      <c r="R1390" s="10">
        <v>2</v>
      </c>
      <c r="S1390" s="24">
        <f>MasterData4[[#This Row],[Kidhome]]+MasterData4[[#This Row],[Teenhome]]</f>
        <v>0</v>
      </c>
      <c r="T1390" s="53">
        <v>0</v>
      </c>
      <c r="U1390" s="53">
        <v>3</v>
      </c>
      <c r="V1390" s="10">
        <f>SUM(MasterData4[[#This Row],[MntWines]:[MntSweetProducts]])</f>
        <v>26</v>
      </c>
      <c r="W1390">
        <v>4</v>
      </c>
    </row>
    <row r="1391" spans="1:23" x14ac:dyDescent="0.3">
      <c r="A1391">
        <v>6866</v>
      </c>
      <c r="B1391">
        <v>1969</v>
      </c>
      <c r="C1391" t="s">
        <v>41</v>
      </c>
      <c r="D1391" t="s">
        <v>35</v>
      </c>
      <c r="E1391" s="1">
        <v>35924</v>
      </c>
      <c r="F1391">
        <v>1</v>
      </c>
      <c r="G1391">
        <v>1</v>
      </c>
      <c r="H1391" s="3">
        <v>41721</v>
      </c>
      <c r="I1391">
        <v>56</v>
      </c>
      <c r="J1391">
        <v>0</v>
      </c>
      <c r="K1391" t="s">
        <v>43</v>
      </c>
      <c r="L1391">
        <v>1</v>
      </c>
      <c r="M1391">
        <f>2021-MasterData4[[#This Row],[Year_Birth]]</f>
        <v>52</v>
      </c>
      <c r="N1391" s="10">
        <v>8</v>
      </c>
      <c r="O1391" s="10">
        <v>14</v>
      </c>
      <c r="P1391" s="10">
        <v>2</v>
      </c>
      <c r="Q1391" s="10">
        <v>0</v>
      </c>
      <c r="R1391" s="10">
        <v>3</v>
      </c>
      <c r="S1391" s="24">
        <f>MasterData4[[#This Row],[Kidhome]]+MasterData4[[#This Row],[Teenhome]]</f>
        <v>2</v>
      </c>
      <c r="T1391" s="53">
        <v>0</v>
      </c>
      <c r="U1391" s="53">
        <v>3</v>
      </c>
      <c r="V1391" s="10">
        <f>SUM(MasterData4[[#This Row],[MntWines]:[MntSweetProducts]])</f>
        <v>27</v>
      </c>
      <c r="W1391">
        <v>4</v>
      </c>
    </row>
    <row r="1392" spans="1:23" x14ac:dyDescent="0.3">
      <c r="A1392">
        <v>6870</v>
      </c>
      <c r="B1392">
        <v>1959</v>
      </c>
      <c r="C1392" t="s">
        <v>37</v>
      </c>
      <c r="D1392" t="s">
        <v>29</v>
      </c>
      <c r="E1392" s="1">
        <v>68805</v>
      </c>
      <c r="F1392">
        <v>0</v>
      </c>
      <c r="G1392">
        <v>1</v>
      </c>
      <c r="H1392" s="3">
        <v>41534</v>
      </c>
      <c r="I1392">
        <v>73</v>
      </c>
      <c r="J1392">
        <v>0</v>
      </c>
      <c r="K1392" t="s">
        <v>30</v>
      </c>
      <c r="L1392">
        <v>3</v>
      </c>
      <c r="M1392">
        <f>2021-MasterData4[[#This Row],[Year_Birth]]</f>
        <v>62</v>
      </c>
      <c r="N1392" s="10">
        <v>182</v>
      </c>
      <c r="O1392" s="10">
        <v>49</v>
      </c>
      <c r="P1392" s="10">
        <v>17</v>
      </c>
      <c r="Q1392" s="10">
        <v>2</v>
      </c>
      <c r="R1392" s="10">
        <v>13</v>
      </c>
      <c r="S1392" s="24">
        <f>MasterData4[[#This Row],[Kidhome]]+MasterData4[[#This Row],[Teenhome]]</f>
        <v>1</v>
      </c>
      <c r="T1392" s="53">
        <v>1</v>
      </c>
      <c r="U1392" s="53">
        <v>7</v>
      </c>
      <c r="V1392" s="10">
        <f>SUM(MasterData4[[#This Row],[MntWines]:[MntSweetProducts]])</f>
        <v>263</v>
      </c>
      <c r="W1392">
        <v>5</v>
      </c>
    </row>
    <row r="1393" spans="1:23" x14ac:dyDescent="0.3">
      <c r="A1393">
        <v>6872</v>
      </c>
      <c r="B1393">
        <v>1974</v>
      </c>
      <c r="C1393" t="s">
        <v>37</v>
      </c>
      <c r="D1393" t="s">
        <v>33</v>
      </c>
      <c r="E1393" s="1">
        <v>65352</v>
      </c>
      <c r="F1393">
        <v>0</v>
      </c>
      <c r="G1393">
        <v>1</v>
      </c>
      <c r="H1393" s="3">
        <v>41507</v>
      </c>
      <c r="I1393">
        <v>43</v>
      </c>
      <c r="J1393">
        <v>0</v>
      </c>
      <c r="K1393" t="s">
        <v>43</v>
      </c>
      <c r="L1393">
        <v>4</v>
      </c>
      <c r="M1393">
        <f>2021-MasterData4[[#This Row],[Year_Birth]]</f>
        <v>47</v>
      </c>
      <c r="N1393" s="10">
        <v>284</v>
      </c>
      <c r="O1393" s="10">
        <v>84</v>
      </c>
      <c r="P1393" s="10">
        <v>4</v>
      </c>
      <c r="Q1393" s="10">
        <v>3</v>
      </c>
      <c r="R1393" s="10">
        <v>7</v>
      </c>
      <c r="S1393" s="24">
        <f>MasterData4[[#This Row],[Kidhome]]+MasterData4[[#This Row],[Teenhome]]</f>
        <v>1</v>
      </c>
      <c r="T1393" s="53">
        <v>2</v>
      </c>
      <c r="U1393" s="53">
        <v>8</v>
      </c>
      <c r="V1393" s="10">
        <f>SUM(MasterData4[[#This Row],[MntWines]:[MntSweetProducts]])</f>
        <v>382</v>
      </c>
      <c r="W1393">
        <v>5</v>
      </c>
    </row>
    <row r="1394" spans="1:23" x14ac:dyDescent="0.3">
      <c r="A1394">
        <v>6875</v>
      </c>
      <c r="B1394">
        <v>1965</v>
      </c>
      <c r="C1394" t="s">
        <v>37</v>
      </c>
      <c r="D1394" t="s">
        <v>35</v>
      </c>
      <c r="E1394" s="1">
        <v>32727</v>
      </c>
      <c r="F1394">
        <v>0</v>
      </c>
      <c r="G1394">
        <v>0</v>
      </c>
      <c r="H1394" s="3">
        <v>41149</v>
      </c>
      <c r="I1394">
        <v>38</v>
      </c>
      <c r="J1394">
        <v>0</v>
      </c>
      <c r="K1394" t="s">
        <v>32</v>
      </c>
      <c r="L1394">
        <v>7</v>
      </c>
      <c r="M1394">
        <f>2021-MasterData4[[#This Row],[Year_Birth]]</f>
        <v>56</v>
      </c>
      <c r="N1394" s="10">
        <v>167</v>
      </c>
      <c r="O1394" s="10">
        <v>180</v>
      </c>
      <c r="P1394" s="10">
        <v>86</v>
      </c>
      <c r="Q1394" s="10">
        <v>13</v>
      </c>
      <c r="R1394" s="10">
        <v>13</v>
      </c>
      <c r="S1394" s="24">
        <f>MasterData4[[#This Row],[Kidhome]]+MasterData4[[#This Row],[Teenhome]]</f>
        <v>0</v>
      </c>
      <c r="T1394" s="53">
        <v>3</v>
      </c>
      <c r="U1394" s="53">
        <v>5</v>
      </c>
      <c r="V1394" s="10">
        <f>SUM(MasterData4[[#This Row],[MntWines]:[MntSweetProducts]])</f>
        <v>459</v>
      </c>
      <c r="W1394">
        <v>5</v>
      </c>
    </row>
    <row r="1395" spans="1:23" x14ac:dyDescent="0.3">
      <c r="A1395">
        <v>6878</v>
      </c>
      <c r="B1395">
        <v>1954</v>
      </c>
      <c r="C1395" t="s">
        <v>28</v>
      </c>
      <c r="D1395" t="s">
        <v>42</v>
      </c>
      <c r="E1395" s="1">
        <v>27421</v>
      </c>
      <c r="F1395">
        <v>0</v>
      </c>
      <c r="G1395">
        <v>0</v>
      </c>
      <c r="H1395" s="3">
        <v>41255</v>
      </c>
      <c r="I1395">
        <v>14</v>
      </c>
      <c r="J1395">
        <v>0</v>
      </c>
      <c r="K1395" t="s">
        <v>30</v>
      </c>
      <c r="L1395">
        <v>4</v>
      </c>
      <c r="M1395">
        <f>2021-MasterData4[[#This Row],[Year_Birth]]</f>
        <v>67</v>
      </c>
      <c r="N1395" s="10">
        <v>43</v>
      </c>
      <c r="O1395" s="10">
        <v>96</v>
      </c>
      <c r="P1395" s="10">
        <v>78</v>
      </c>
      <c r="Q1395" s="10">
        <v>12</v>
      </c>
      <c r="R1395" s="10">
        <v>40</v>
      </c>
      <c r="S1395" s="24">
        <f>MasterData4[[#This Row],[Kidhome]]+MasterData4[[#This Row],[Teenhome]]</f>
        <v>0</v>
      </c>
      <c r="T1395" s="53">
        <v>1</v>
      </c>
      <c r="U1395" s="53">
        <v>6</v>
      </c>
      <c r="V1395" s="10">
        <f>SUM(MasterData4[[#This Row],[MntWines]:[MntSweetProducts]])</f>
        <v>269</v>
      </c>
      <c r="W1395">
        <v>2</v>
      </c>
    </row>
    <row r="1396" spans="1:23" x14ac:dyDescent="0.3">
      <c r="A1396">
        <v>6885</v>
      </c>
      <c r="B1396">
        <v>1977</v>
      </c>
      <c r="C1396" t="s">
        <v>28</v>
      </c>
      <c r="D1396" t="s">
        <v>29</v>
      </c>
      <c r="E1396" s="1">
        <v>32952</v>
      </c>
      <c r="F1396">
        <v>1</v>
      </c>
      <c r="G1396">
        <v>0</v>
      </c>
      <c r="H1396" s="3">
        <v>41609</v>
      </c>
      <c r="I1396">
        <v>36</v>
      </c>
      <c r="J1396">
        <v>0</v>
      </c>
      <c r="K1396" t="s">
        <v>32</v>
      </c>
      <c r="L1396">
        <v>2</v>
      </c>
      <c r="M1396">
        <f>2021-MasterData4[[#This Row],[Year_Birth]]</f>
        <v>44</v>
      </c>
      <c r="N1396" s="10">
        <v>38</v>
      </c>
      <c r="O1396" s="10">
        <v>12</v>
      </c>
      <c r="P1396" s="10">
        <v>3</v>
      </c>
      <c r="Q1396" s="10">
        <v>0</v>
      </c>
      <c r="R1396" s="10">
        <v>1</v>
      </c>
      <c r="S1396" s="24">
        <f>MasterData4[[#This Row],[Kidhome]]+MasterData4[[#This Row],[Teenhome]]</f>
        <v>1</v>
      </c>
      <c r="T1396" s="53">
        <v>0</v>
      </c>
      <c r="U1396" s="53">
        <v>3</v>
      </c>
      <c r="V1396" s="10">
        <f>SUM(MasterData4[[#This Row],[MntWines]:[MntSweetProducts]])</f>
        <v>54</v>
      </c>
      <c r="W1396">
        <v>2</v>
      </c>
    </row>
    <row r="1397" spans="1:23" x14ac:dyDescent="0.3">
      <c r="A1397">
        <v>6887</v>
      </c>
      <c r="B1397">
        <v>1967</v>
      </c>
      <c r="C1397" t="s">
        <v>28</v>
      </c>
      <c r="D1397" t="s">
        <v>31</v>
      </c>
      <c r="E1397" s="1">
        <v>79146</v>
      </c>
      <c r="F1397">
        <v>1</v>
      </c>
      <c r="G1397">
        <v>1</v>
      </c>
      <c r="H1397" s="3">
        <v>41753</v>
      </c>
      <c r="I1397">
        <v>33</v>
      </c>
      <c r="J1397">
        <v>0</v>
      </c>
      <c r="K1397" t="s">
        <v>39</v>
      </c>
      <c r="L1397">
        <v>8</v>
      </c>
      <c r="M1397">
        <f>2021-MasterData4[[#This Row],[Year_Birth]]</f>
        <v>54</v>
      </c>
      <c r="N1397" s="10">
        <v>245</v>
      </c>
      <c r="O1397" s="10">
        <v>223</v>
      </c>
      <c r="P1397" s="10">
        <v>21</v>
      </c>
      <c r="Q1397" s="10">
        <v>16</v>
      </c>
      <c r="R1397" s="10">
        <v>43</v>
      </c>
      <c r="S1397" s="24">
        <f>MasterData4[[#This Row],[Kidhome]]+MasterData4[[#This Row],[Teenhome]]</f>
        <v>2</v>
      </c>
      <c r="T1397" s="53">
        <v>1</v>
      </c>
      <c r="U1397" s="53">
        <v>8</v>
      </c>
      <c r="V1397" s="10">
        <f>SUM(MasterData4[[#This Row],[MntWines]:[MntSweetProducts]])</f>
        <v>548</v>
      </c>
      <c r="W1397">
        <v>2</v>
      </c>
    </row>
    <row r="1398" spans="1:23" x14ac:dyDescent="0.3">
      <c r="A1398">
        <v>6892</v>
      </c>
      <c r="B1398">
        <v>1968</v>
      </c>
      <c r="C1398" t="s">
        <v>28</v>
      </c>
      <c r="D1398" t="s">
        <v>29</v>
      </c>
      <c r="E1398" s="1">
        <v>61671</v>
      </c>
      <c r="F1398">
        <v>0</v>
      </c>
      <c r="G1398">
        <v>1</v>
      </c>
      <c r="H1398" s="3">
        <v>41793</v>
      </c>
      <c r="I1398">
        <v>23</v>
      </c>
      <c r="J1398">
        <v>0</v>
      </c>
      <c r="K1398" t="s">
        <v>30</v>
      </c>
      <c r="L1398">
        <v>10</v>
      </c>
      <c r="M1398">
        <f>2021-MasterData4[[#This Row],[Year_Birth]]</f>
        <v>53</v>
      </c>
      <c r="N1398" s="10">
        <v>641</v>
      </c>
      <c r="O1398" s="10">
        <v>56</v>
      </c>
      <c r="P1398" s="10">
        <v>0</v>
      </c>
      <c r="Q1398" s="10">
        <v>7</v>
      </c>
      <c r="R1398" s="10">
        <v>0</v>
      </c>
      <c r="S1398" s="24">
        <f>MasterData4[[#This Row],[Kidhome]]+MasterData4[[#This Row],[Teenhome]]</f>
        <v>1</v>
      </c>
      <c r="T1398" s="53">
        <v>4</v>
      </c>
      <c r="U1398" s="53">
        <v>6</v>
      </c>
      <c r="V1398" s="10">
        <f>SUM(MasterData4[[#This Row],[MntWines]:[MntSweetProducts]])</f>
        <v>704</v>
      </c>
      <c r="W1398">
        <v>2</v>
      </c>
    </row>
    <row r="1399" spans="1:23" x14ac:dyDescent="0.3">
      <c r="A1399">
        <v>6905</v>
      </c>
      <c r="B1399">
        <v>1994</v>
      </c>
      <c r="C1399" t="s">
        <v>28</v>
      </c>
      <c r="D1399" t="s">
        <v>35</v>
      </c>
      <c r="E1399" s="1">
        <v>80685</v>
      </c>
      <c r="F1399">
        <v>0</v>
      </c>
      <c r="G1399">
        <v>0</v>
      </c>
      <c r="H1399" s="3">
        <v>41143</v>
      </c>
      <c r="I1399">
        <v>55</v>
      </c>
      <c r="J1399">
        <v>0</v>
      </c>
      <c r="K1399" t="s">
        <v>30</v>
      </c>
      <c r="L1399">
        <v>6</v>
      </c>
      <c r="M1399">
        <f>2021-MasterData4[[#This Row],[Year_Birth]]</f>
        <v>27</v>
      </c>
      <c r="N1399" s="10">
        <v>241</v>
      </c>
      <c r="O1399" s="10">
        <v>604</v>
      </c>
      <c r="P1399" s="10">
        <v>34</v>
      </c>
      <c r="Q1399" s="10">
        <v>45</v>
      </c>
      <c r="R1399" s="10">
        <v>26</v>
      </c>
      <c r="S1399" s="24">
        <f>MasterData4[[#This Row],[Kidhome]]+MasterData4[[#This Row],[Teenhome]]</f>
        <v>0</v>
      </c>
      <c r="T1399" s="53">
        <v>4</v>
      </c>
      <c r="U1399" s="53">
        <v>10</v>
      </c>
      <c r="V1399" s="10">
        <f>SUM(MasterData4[[#This Row],[MntWines]:[MntSweetProducts]])</f>
        <v>950</v>
      </c>
      <c r="W1399">
        <v>2</v>
      </c>
    </row>
    <row r="1400" spans="1:23" x14ac:dyDescent="0.3">
      <c r="A1400">
        <v>6906</v>
      </c>
      <c r="B1400">
        <v>1953</v>
      </c>
      <c r="C1400" t="s">
        <v>41</v>
      </c>
      <c r="D1400" t="s">
        <v>42</v>
      </c>
      <c r="E1400" s="1">
        <v>84953</v>
      </c>
      <c r="F1400">
        <v>0</v>
      </c>
      <c r="G1400">
        <v>0</v>
      </c>
      <c r="H1400" s="3">
        <v>41428</v>
      </c>
      <c r="I1400">
        <v>73</v>
      </c>
      <c r="J1400">
        <v>0</v>
      </c>
      <c r="K1400" t="s">
        <v>30</v>
      </c>
      <c r="L1400">
        <v>3</v>
      </c>
      <c r="M1400">
        <f>2021-MasterData4[[#This Row],[Year_Birth]]</f>
        <v>68</v>
      </c>
      <c r="N1400" s="10">
        <v>167</v>
      </c>
      <c r="O1400" s="10">
        <v>602</v>
      </c>
      <c r="P1400" s="10">
        <v>63</v>
      </c>
      <c r="Q1400" s="10">
        <v>48</v>
      </c>
      <c r="R1400" s="10">
        <v>72</v>
      </c>
      <c r="S1400" s="24">
        <f>MasterData4[[#This Row],[Kidhome]]+MasterData4[[#This Row],[Teenhome]]</f>
        <v>0</v>
      </c>
      <c r="T1400" s="53">
        <v>10</v>
      </c>
      <c r="U1400" s="53">
        <v>4</v>
      </c>
      <c r="V1400" s="10">
        <f>SUM(MasterData4[[#This Row],[MntWines]:[MntSweetProducts]])</f>
        <v>952</v>
      </c>
      <c r="W1400">
        <v>4</v>
      </c>
    </row>
    <row r="1401" spans="1:23" x14ac:dyDescent="0.3">
      <c r="A1401">
        <v>6912</v>
      </c>
      <c r="B1401">
        <v>1967</v>
      </c>
      <c r="C1401" t="s">
        <v>37</v>
      </c>
      <c r="D1401" t="s">
        <v>33</v>
      </c>
      <c r="E1401" s="1">
        <v>63246</v>
      </c>
      <c r="F1401">
        <v>0</v>
      </c>
      <c r="G1401">
        <v>2</v>
      </c>
      <c r="H1401" s="3">
        <v>41506</v>
      </c>
      <c r="I1401">
        <v>60</v>
      </c>
      <c r="J1401">
        <v>0</v>
      </c>
      <c r="K1401" t="s">
        <v>30</v>
      </c>
      <c r="L1401">
        <v>6</v>
      </c>
      <c r="M1401">
        <f>2021-MasterData4[[#This Row],[Year_Birth]]</f>
        <v>54</v>
      </c>
      <c r="N1401" s="10">
        <v>593</v>
      </c>
      <c r="O1401" s="10">
        <v>91</v>
      </c>
      <c r="P1401" s="10">
        <v>29</v>
      </c>
      <c r="Q1401" s="10">
        <v>30</v>
      </c>
      <c r="R1401" s="10">
        <v>22</v>
      </c>
      <c r="S1401" s="24">
        <f>MasterData4[[#This Row],[Kidhome]]+MasterData4[[#This Row],[Teenhome]]</f>
        <v>2</v>
      </c>
      <c r="T1401" s="53">
        <v>3</v>
      </c>
      <c r="U1401" s="53">
        <v>12</v>
      </c>
      <c r="V1401" s="10">
        <f>SUM(MasterData4[[#This Row],[MntWines]:[MntSweetProducts]])</f>
        <v>765</v>
      </c>
      <c r="W1401">
        <v>5</v>
      </c>
    </row>
    <row r="1402" spans="1:23" x14ac:dyDescent="0.3">
      <c r="A1402">
        <v>6918</v>
      </c>
      <c r="B1402">
        <v>1989</v>
      </c>
      <c r="C1402" t="s">
        <v>28</v>
      </c>
      <c r="D1402" t="s">
        <v>33</v>
      </c>
      <c r="E1402" s="1">
        <v>28691</v>
      </c>
      <c r="F1402">
        <v>1</v>
      </c>
      <c r="G1402">
        <v>0</v>
      </c>
      <c r="H1402" s="3">
        <v>41459</v>
      </c>
      <c r="I1402">
        <v>56</v>
      </c>
      <c r="J1402">
        <v>0</v>
      </c>
      <c r="K1402" t="s">
        <v>30</v>
      </c>
      <c r="L1402">
        <v>1</v>
      </c>
      <c r="M1402">
        <f>2021-MasterData4[[#This Row],[Year_Birth]]</f>
        <v>32</v>
      </c>
      <c r="N1402" s="10">
        <v>5</v>
      </c>
      <c r="O1402" s="10">
        <v>13</v>
      </c>
      <c r="P1402" s="10">
        <v>8</v>
      </c>
      <c r="Q1402" s="10">
        <v>4</v>
      </c>
      <c r="R1402" s="10">
        <v>0</v>
      </c>
      <c r="S1402" s="24">
        <f>MasterData4[[#This Row],[Kidhome]]+MasterData4[[#This Row],[Teenhome]]</f>
        <v>1</v>
      </c>
      <c r="T1402" s="53">
        <v>0</v>
      </c>
      <c r="U1402" s="53">
        <v>3</v>
      </c>
      <c r="V1402" s="10">
        <f>SUM(MasterData4[[#This Row],[MntWines]:[MntSweetProducts]])</f>
        <v>30</v>
      </c>
      <c r="W1402">
        <v>2</v>
      </c>
    </row>
    <row r="1403" spans="1:23" x14ac:dyDescent="0.3">
      <c r="A1403">
        <v>6919</v>
      </c>
      <c r="B1403">
        <v>1978</v>
      </c>
      <c r="C1403" t="s">
        <v>38</v>
      </c>
      <c r="D1403" t="s">
        <v>33</v>
      </c>
      <c r="E1403" s="1">
        <v>26224</v>
      </c>
      <c r="F1403">
        <v>1</v>
      </c>
      <c r="G1403">
        <v>0</v>
      </c>
      <c r="H1403" s="3">
        <v>41429</v>
      </c>
      <c r="I1403">
        <v>39</v>
      </c>
      <c r="J1403">
        <v>0</v>
      </c>
      <c r="K1403" t="s">
        <v>30</v>
      </c>
      <c r="L1403">
        <v>2</v>
      </c>
      <c r="M1403">
        <f>2021-MasterData4[[#This Row],[Year_Birth]]</f>
        <v>43</v>
      </c>
      <c r="N1403" s="10">
        <v>4</v>
      </c>
      <c r="O1403" s="10">
        <v>15</v>
      </c>
      <c r="P1403" s="10">
        <v>13</v>
      </c>
      <c r="Q1403" s="10">
        <v>7</v>
      </c>
      <c r="R1403" s="10">
        <v>9</v>
      </c>
      <c r="S1403" s="24">
        <f>MasterData4[[#This Row],[Kidhome]]+MasterData4[[#This Row],[Teenhome]]</f>
        <v>1</v>
      </c>
      <c r="T1403" s="53">
        <v>1</v>
      </c>
      <c r="U1403" s="53">
        <v>3</v>
      </c>
      <c r="V1403" s="10">
        <f>SUM(MasterData4[[#This Row],[MntWines]:[MntSweetProducts]])</f>
        <v>48</v>
      </c>
      <c r="W1403">
        <v>3</v>
      </c>
    </row>
    <row r="1404" spans="1:23" x14ac:dyDescent="0.3">
      <c r="A1404">
        <v>6927</v>
      </c>
      <c r="B1404">
        <v>1968</v>
      </c>
      <c r="C1404" t="s">
        <v>37</v>
      </c>
      <c r="D1404" t="s">
        <v>33</v>
      </c>
      <c r="E1404" s="1">
        <v>44377</v>
      </c>
      <c r="F1404">
        <v>1</v>
      </c>
      <c r="G1404">
        <v>1</v>
      </c>
      <c r="H1404" s="3">
        <v>41187</v>
      </c>
      <c r="I1404">
        <v>70</v>
      </c>
      <c r="J1404">
        <v>0</v>
      </c>
      <c r="K1404" t="s">
        <v>43</v>
      </c>
      <c r="L1404">
        <v>5</v>
      </c>
      <c r="M1404">
        <f>2021-MasterData4[[#This Row],[Year_Birth]]</f>
        <v>53</v>
      </c>
      <c r="N1404" s="10">
        <v>224</v>
      </c>
      <c r="O1404" s="10">
        <v>30</v>
      </c>
      <c r="P1404" s="10">
        <v>0</v>
      </c>
      <c r="Q1404" s="10">
        <v>0</v>
      </c>
      <c r="R1404" s="10">
        <v>0</v>
      </c>
      <c r="S1404" s="24">
        <f>MasterData4[[#This Row],[Kidhome]]+MasterData4[[#This Row],[Teenhome]]</f>
        <v>2</v>
      </c>
      <c r="T1404" s="53">
        <v>1</v>
      </c>
      <c r="U1404" s="53">
        <v>5</v>
      </c>
      <c r="V1404" s="10">
        <f>SUM(MasterData4[[#This Row],[MntWines]:[MntSweetProducts]])</f>
        <v>254</v>
      </c>
      <c r="W1404">
        <v>5</v>
      </c>
    </row>
    <row r="1405" spans="1:23" x14ac:dyDescent="0.3">
      <c r="A1405">
        <v>6931</v>
      </c>
      <c r="B1405">
        <v>1967</v>
      </c>
      <c r="C1405" t="s">
        <v>28</v>
      </c>
      <c r="D1405" t="s">
        <v>29</v>
      </c>
      <c r="E1405" s="1">
        <v>76982</v>
      </c>
      <c r="F1405">
        <v>0</v>
      </c>
      <c r="G1405">
        <v>0</v>
      </c>
      <c r="H1405" s="3">
        <v>41685</v>
      </c>
      <c r="I1405">
        <v>19</v>
      </c>
      <c r="J1405">
        <v>0</v>
      </c>
      <c r="K1405" t="s">
        <v>30</v>
      </c>
      <c r="L1405">
        <v>8</v>
      </c>
      <c r="M1405">
        <f>2021-MasterData4[[#This Row],[Year_Birth]]</f>
        <v>54</v>
      </c>
      <c r="N1405" s="10">
        <v>464</v>
      </c>
      <c r="O1405" s="10">
        <v>292</v>
      </c>
      <c r="P1405" s="10">
        <v>65</v>
      </c>
      <c r="Q1405" s="10">
        <v>151</v>
      </c>
      <c r="R1405" s="10">
        <v>60</v>
      </c>
      <c r="S1405" s="24">
        <f>MasterData4[[#This Row],[Kidhome]]+MasterData4[[#This Row],[Teenhome]]</f>
        <v>0</v>
      </c>
      <c r="T1405" s="53">
        <v>3</v>
      </c>
      <c r="U1405" s="53">
        <v>4</v>
      </c>
      <c r="V1405" s="10">
        <f>SUM(MasterData4[[#This Row],[MntWines]:[MntSweetProducts]])</f>
        <v>1032</v>
      </c>
      <c r="W1405">
        <v>2</v>
      </c>
    </row>
    <row r="1406" spans="1:23" x14ac:dyDescent="0.3">
      <c r="A1406">
        <v>6932</v>
      </c>
      <c r="B1406">
        <v>1941</v>
      </c>
      <c r="C1406" t="s">
        <v>37</v>
      </c>
      <c r="D1406" t="s">
        <v>33</v>
      </c>
      <c r="E1406" s="1">
        <v>93027</v>
      </c>
      <c r="F1406">
        <v>0</v>
      </c>
      <c r="G1406">
        <v>0</v>
      </c>
      <c r="H1406" s="3">
        <v>41377</v>
      </c>
      <c r="I1406">
        <v>77</v>
      </c>
      <c r="J1406">
        <v>0</v>
      </c>
      <c r="K1406" t="s">
        <v>30</v>
      </c>
      <c r="L1406">
        <v>7</v>
      </c>
      <c r="M1406">
        <f>2021-MasterData4[[#This Row],[Year_Birth]]</f>
        <v>80</v>
      </c>
      <c r="N1406" s="10">
        <v>1285</v>
      </c>
      <c r="O1406" s="10">
        <v>716</v>
      </c>
      <c r="P1406" s="10">
        <v>55</v>
      </c>
      <c r="Q1406" s="10">
        <v>42</v>
      </c>
      <c r="R1406" s="10">
        <v>0</v>
      </c>
      <c r="S1406" s="24">
        <f>MasterData4[[#This Row],[Kidhome]]+MasterData4[[#This Row],[Teenhome]]</f>
        <v>0</v>
      </c>
      <c r="T1406" s="53">
        <v>10</v>
      </c>
      <c r="U1406" s="53">
        <v>5</v>
      </c>
      <c r="V1406" s="10">
        <f>SUM(MasterData4[[#This Row],[MntWines]:[MntSweetProducts]])</f>
        <v>2098</v>
      </c>
      <c r="W1406">
        <v>5</v>
      </c>
    </row>
    <row r="1407" spans="1:23" x14ac:dyDescent="0.3">
      <c r="A1407">
        <v>6935</v>
      </c>
      <c r="B1407">
        <v>1951</v>
      </c>
      <c r="C1407" t="s">
        <v>38</v>
      </c>
      <c r="D1407" t="s">
        <v>33</v>
      </c>
      <c r="E1407" s="1">
        <v>78497</v>
      </c>
      <c r="F1407">
        <v>0</v>
      </c>
      <c r="G1407">
        <v>0</v>
      </c>
      <c r="H1407" s="3">
        <v>41609</v>
      </c>
      <c r="I1407">
        <v>44</v>
      </c>
      <c r="J1407">
        <v>0</v>
      </c>
      <c r="K1407" t="s">
        <v>40</v>
      </c>
      <c r="L1407">
        <v>5</v>
      </c>
      <c r="M1407">
        <f>2021-MasterData4[[#This Row],[Year_Birth]]</f>
        <v>70</v>
      </c>
      <c r="N1407" s="10">
        <v>207</v>
      </c>
      <c r="O1407" s="10">
        <v>447</v>
      </c>
      <c r="P1407" s="10">
        <v>75</v>
      </c>
      <c r="Q1407" s="10">
        <v>26</v>
      </c>
      <c r="R1407" s="10">
        <v>0</v>
      </c>
      <c r="S1407" s="24">
        <f>MasterData4[[#This Row],[Kidhome]]+MasterData4[[#This Row],[Teenhome]]</f>
        <v>0</v>
      </c>
      <c r="T1407" s="53">
        <v>7</v>
      </c>
      <c r="U1407" s="53">
        <v>12</v>
      </c>
      <c r="V1407" s="10">
        <f>SUM(MasterData4[[#This Row],[MntWines]:[MntSweetProducts]])</f>
        <v>755</v>
      </c>
      <c r="W1407">
        <v>3</v>
      </c>
    </row>
    <row r="1408" spans="1:23" x14ac:dyDescent="0.3">
      <c r="A1408">
        <v>6940</v>
      </c>
      <c r="B1408">
        <v>1966</v>
      </c>
      <c r="C1408" t="s">
        <v>37</v>
      </c>
      <c r="D1408" t="s">
        <v>31</v>
      </c>
      <c r="E1408" s="1">
        <v>46734</v>
      </c>
      <c r="F1408">
        <v>1</v>
      </c>
      <c r="G1408">
        <v>2</v>
      </c>
      <c r="H1408" s="3">
        <v>41568</v>
      </c>
      <c r="I1408">
        <v>86</v>
      </c>
      <c r="J1408">
        <v>0</v>
      </c>
      <c r="K1408" t="s">
        <v>30</v>
      </c>
      <c r="L1408">
        <v>3</v>
      </c>
      <c r="M1408">
        <f>2021-MasterData4[[#This Row],[Year_Birth]]</f>
        <v>55</v>
      </c>
      <c r="N1408" s="10">
        <v>100</v>
      </c>
      <c r="O1408" s="10">
        <v>39</v>
      </c>
      <c r="P1408" s="10">
        <v>6</v>
      </c>
      <c r="Q1408" s="10">
        <v>1</v>
      </c>
      <c r="R1408" s="10">
        <v>1</v>
      </c>
      <c r="S1408" s="24">
        <f>MasterData4[[#This Row],[Kidhome]]+MasterData4[[#This Row],[Teenhome]]</f>
        <v>3</v>
      </c>
      <c r="T1408" s="53">
        <v>2</v>
      </c>
      <c r="U1408" s="53">
        <v>3</v>
      </c>
      <c r="V1408" s="10">
        <f>SUM(MasterData4[[#This Row],[MntWines]:[MntSweetProducts]])</f>
        <v>147</v>
      </c>
      <c r="W1408">
        <v>5</v>
      </c>
    </row>
    <row r="1409" spans="1:23" x14ac:dyDescent="0.3">
      <c r="A1409">
        <v>6941</v>
      </c>
      <c r="B1409">
        <v>1971</v>
      </c>
      <c r="C1409" t="s">
        <v>28</v>
      </c>
      <c r="D1409" t="s">
        <v>31</v>
      </c>
      <c r="E1409" s="1">
        <v>31632</v>
      </c>
      <c r="F1409">
        <v>0</v>
      </c>
      <c r="G1409">
        <v>0</v>
      </c>
      <c r="H1409" s="3">
        <v>41469</v>
      </c>
      <c r="I1409">
        <v>92</v>
      </c>
      <c r="J1409">
        <v>0</v>
      </c>
      <c r="K1409" t="s">
        <v>30</v>
      </c>
      <c r="L1409">
        <v>2</v>
      </c>
      <c r="M1409">
        <f>2021-MasterData4[[#This Row],[Year_Birth]]</f>
        <v>50</v>
      </c>
      <c r="N1409" s="10">
        <v>17</v>
      </c>
      <c r="O1409" s="10">
        <v>12</v>
      </c>
      <c r="P1409" s="10">
        <v>11</v>
      </c>
      <c r="Q1409" s="10">
        <v>8</v>
      </c>
      <c r="R1409" s="10">
        <v>15</v>
      </c>
      <c r="S1409" s="24">
        <f>MasterData4[[#This Row],[Kidhome]]+MasterData4[[#This Row],[Teenhome]]</f>
        <v>0</v>
      </c>
      <c r="T1409" s="53">
        <v>1</v>
      </c>
      <c r="U1409" s="53">
        <v>2</v>
      </c>
      <c r="V1409" s="10">
        <f>SUM(MasterData4[[#This Row],[MntWines]:[MntSweetProducts]])</f>
        <v>63</v>
      </c>
      <c r="W1409">
        <v>2</v>
      </c>
    </row>
    <row r="1410" spans="1:23" x14ac:dyDescent="0.3">
      <c r="A1410">
        <v>6945</v>
      </c>
      <c r="B1410">
        <v>1952</v>
      </c>
      <c r="C1410" t="s">
        <v>28</v>
      </c>
      <c r="D1410" t="s">
        <v>31</v>
      </c>
      <c r="E1410" s="1">
        <v>84574</v>
      </c>
      <c r="F1410">
        <v>0</v>
      </c>
      <c r="G1410">
        <v>0</v>
      </c>
      <c r="H1410" s="3">
        <v>41429</v>
      </c>
      <c r="I1410">
        <v>72</v>
      </c>
      <c r="J1410">
        <v>0</v>
      </c>
      <c r="K1410" t="s">
        <v>30</v>
      </c>
      <c r="L1410">
        <v>9</v>
      </c>
      <c r="M1410">
        <f>2021-MasterData4[[#This Row],[Year_Birth]]</f>
        <v>69</v>
      </c>
      <c r="N1410" s="10">
        <v>387</v>
      </c>
      <c r="O1410" s="10">
        <v>713</v>
      </c>
      <c r="P1410" s="10">
        <v>38</v>
      </c>
      <c r="Q1410" s="10">
        <v>20</v>
      </c>
      <c r="R1410" s="10">
        <v>54</v>
      </c>
      <c r="S1410" s="24">
        <f>MasterData4[[#This Row],[Kidhome]]+MasterData4[[#This Row],[Teenhome]]</f>
        <v>0</v>
      </c>
      <c r="T1410" s="53">
        <v>11</v>
      </c>
      <c r="U1410" s="53">
        <v>11</v>
      </c>
      <c r="V1410" s="10">
        <f>SUM(MasterData4[[#This Row],[MntWines]:[MntSweetProducts]])</f>
        <v>1212</v>
      </c>
      <c r="W1410">
        <v>2</v>
      </c>
    </row>
    <row r="1411" spans="1:23" x14ac:dyDescent="0.3">
      <c r="A1411">
        <v>6950</v>
      </c>
      <c r="B1411">
        <v>1958</v>
      </c>
      <c r="C1411" t="s">
        <v>41</v>
      </c>
      <c r="D1411" t="s">
        <v>33</v>
      </c>
      <c r="E1411" s="1">
        <v>49572</v>
      </c>
      <c r="F1411">
        <v>1</v>
      </c>
      <c r="G1411">
        <v>1</v>
      </c>
      <c r="H1411" s="3">
        <v>41623</v>
      </c>
      <c r="I1411">
        <v>25</v>
      </c>
      <c r="J1411">
        <v>0</v>
      </c>
      <c r="K1411" t="s">
        <v>32</v>
      </c>
      <c r="L1411">
        <v>2</v>
      </c>
      <c r="M1411">
        <f>2021-MasterData4[[#This Row],[Year_Birth]]</f>
        <v>63</v>
      </c>
      <c r="N1411" s="10">
        <v>35</v>
      </c>
      <c r="O1411" s="10">
        <v>16</v>
      </c>
      <c r="P1411" s="10">
        <v>0</v>
      </c>
      <c r="Q1411" s="10">
        <v>1</v>
      </c>
      <c r="R1411" s="10">
        <v>1</v>
      </c>
      <c r="S1411" s="24">
        <f>MasterData4[[#This Row],[Kidhome]]+MasterData4[[#This Row],[Teenhome]]</f>
        <v>2</v>
      </c>
      <c r="T1411" s="53">
        <v>0</v>
      </c>
      <c r="U1411" s="53">
        <v>3</v>
      </c>
      <c r="V1411" s="10">
        <f>SUM(MasterData4[[#This Row],[MntWines]:[MntSweetProducts]])</f>
        <v>53</v>
      </c>
      <c r="W1411">
        <v>4</v>
      </c>
    </row>
    <row r="1412" spans="1:23" x14ac:dyDescent="0.3">
      <c r="A1412">
        <v>6958</v>
      </c>
      <c r="B1412">
        <v>1977</v>
      </c>
      <c r="C1412" t="s">
        <v>41</v>
      </c>
      <c r="D1412" t="s">
        <v>33</v>
      </c>
      <c r="E1412" s="1">
        <v>27889</v>
      </c>
      <c r="F1412">
        <v>1</v>
      </c>
      <c r="G1412">
        <v>0</v>
      </c>
      <c r="H1412" s="3">
        <v>41460</v>
      </c>
      <c r="I1412">
        <v>42</v>
      </c>
      <c r="J1412">
        <v>0</v>
      </c>
      <c r="K1412" t="s">
        <v>36</v>
      </c>
      <c r="L1412">
        <v>1</v>
      </c>
      <c r="M1412">
        <f>2021-MasterData4[[#This Row],[Year_Birth]]</f>
        <v>44</v>
      </c>
      <c r="N1412" s="10">
        <v>14</v>
      </c>
      <c r="O1412" s="10">
        <v>4</v>
      </c>
      <c r="P1412" s="10">
        <v>0</v>
      </c>
      <c r="Q1412" s="10">
        <v>0</v>
      </c>
      <c r="R1412" s="10">
        <v>0</v>
      </c>
      <c r="S1412" s="24">
        <f>MasterData4[[#This Row],[Kidhome]]+MasterData4[[#This Row],[Teenhome]]</f>
        <v>1</v>
      </c>
      <c r="T1412" s="53">
        <v>1</v>
      </c>
      <c r="U1412" s="53">
        <v>2</v>
      </c>
      <c r="V1412" s="10">
        <f>SUM(MasterData4[[#This Row],[MntWines]:[MntSweetProducts]])</f>
        <v>18</v>
      </c>
      <c r="W1412">
        <v>4</v>
      </c>
    </row>
    <row r="1413" spans="1:23" x14ac:dyDescent="0.3">
      <c r="A1413">
        <v>6961</v>
      </c>
      <c r="B1413">
        <v>1974</v>
      </c>
      <c r="C1413" t="s">
        <v>28</v>
      </c>
      <c r="D1413" t="s">
        <v>33</v>
      </c>
      <c r="E1413" s="1">
        <v>26751</v>
      </c>
      <c r="F1413">
        <v>2</v>
      </c>
      <c r="G1413">
        <v>0</v>
      </c>
      <c r="H1413" s="3">
        <v>41781</v>
      </c>
      <c r="I1413">
        <v>26</v>
      </c>
      <c r="J1413">
        <v>0</v>
      </c>
      <c r="K1413" t="s">
        <v>30</v>
      </c>
      <c r="L1413">
        <v>1</v>
      </c>
      <c r="M1413">
        <f>2021-MasterData4[[#This Row],[Year_Birth]]</f>
        <v>47</v>
      </c>
      <c r="N1413" s="10">
        <v>1</v>
      </c>
      <c r="O1413" s="10">
        <v>5</v>
      </c>
      <c r="P1413" s="10">
        <v>0</v>
      </c>
      <c r="Q1413" s="10">
        <v>1</v>
      </c>
      <c r="R1413" s="10">
        <v>3</v>
      </c>
      <c r="S1413" s="24">
        <f>MasterData4[[#This Row],[Kidhome]]+MasterData4[[#This Row],[Teenhome]]</f>
        <v>2</v>
      </c>
      <c r="T1413" s="53">
        <v>0</v>
      </c>
      <c r="U1413" s="53">
        <v>2</v>
      </c>
      <c r="V1413" s="10">
        <f>SUM(MasterData4[[#This Row],[MntWines]:[MntSweetProducts]])</f>
        <v>10</v>
      </c>
      <c r="W1413">
        <v>2</v>
      </c>
    </row>
    <row r="1414" spans="1:23" x14ac:dyDescent="0.3">
      <c r="A1414">
        <v>6963</v>
      </c>
      <c r="B1414">
        <v>1947</v>
      </c>
      <c r="C1414" t="s">
        <v>28</v>
      </c>
      <c r="D1414" t="s">
        <v>31</v>
      </c>
      <c r="E1414" s="1">
        <v>77457</v>
      </c>
      <c r="F1414">
        <v>0</v>
      </c>
      <c r="G1414">
        <v>0</v>
      </c>
      <c r="H1414" s="3">
        <v>41703</v>
      </c>
      <c r="I1414">
        <v>85</v>
      </c>
      <c r="J1414">
        <v>0</v>
      </c>
      <c r="K1414" t="s">
        <v>43</v>
      </c>
      <c r="L1414">
        <v>2</v>
      </c>
      <c r="M1414">
        <f>2021-MasterData4[[#This Row],[Year_Birth]]</f>
        <v>74</v>
      </c>
      <c r="N1414" s="10">
        <v>675</v>
      </c>
      <c r="O1414" s="10">
        <v>400</v>
      </c>
      <c r="P1414" s="10">
        <v>15</v>
      </c>
      <c r="Q1414" s="10">
        <v>11</v>
      </c>
      <c r="R1414" s="10">
        <v>45</v>
      </c>
      <c r="S1414" s="24">
        <f>MasterData4[[#This Row],[Kidhome]]+MasterData4[[#This Row],[Teenhome]]</f>
        <v>0</v>
      </c>
      <c r="T1414" s="53">
        <v>5</v>
      </c>
      <c r="U1414" s="53">
        <v>10</v>
      </c>
      <c r="V1414" s="10">
        <f>SUM(MasterData4[[#This Row],[MntWines]:[MntSweetProducts]])</f>
        <v>1146</v>
      </c>
      <c r="W1414">
        <v>2</v>
      </c>
    </row>
    <row r="1415" spans="1:23" x14ac:dyDescent="0.3">
      <c r="A1415">
        <v>6969</v>
      </c>
      <c r="B1415">
        <v>1982</v>
      </c>
      <c r="C1415" t="s">
        <v>28</v>
      </c>
      <c r="D1415" t="s">
        <v>35</v>
      </c>
      <c r="E1415" s="1">
        <v>50272</v>
      </c>
      <c r="F1415">
        <v>1</v>
      </c>
      <c r="G1415">
        <v>0</v>
      </c>
      <c r="H1415" s="3">
        <v>41493</v>
      </c>
      <c r="I1415">
        <v>75</v>
      </c>
      <c r="J1415">
        <v>0</v>
      </c>
      <c r="K1415" t="s">
        <v>36</v>
      </c>
      <c r="L1415">
        <v>4</v>
      </c>
      <c r="M1415">
        <f>2021-MasterData4[[#This Row],[Year_Birth]]</f>
        <v>39</v>
      </c>
      <c r="N1415" s="10">
        <v>99</v>
      </c>
      <c r="O1415" s="10">
        <v>66</v>
      </c>
      <c r="P1415" s="10">
        <v>43</v>
      </c>
      <c r="Q1415" s="10">
        <v>13</v>
      </c>
      <c r="R1415" s="10">
        <v>8</v>
      </c>
      <c r="S1415" s="24">
        <f>MasterData4[[#This Row],[Kidhome]]+MasterData4[[#This Row],[Teenhome]]</f>
        <v>1</v>
      </c>
      <c r="T1415" s="53">
        <v>1</v>
      </c>
      <c r="U1415" s="53">
        <v>5</v>
      </c>
      <c r="V1415" s="10">
        <f>SUM(MasterData4[[#This Row],[MntWines]:[MntSweetProducts]])</f>
        <v>229</v>
      </c>
      <c r="W1415">
        <v>2</v>
      </c>
    </row>
    <row r="1416" spans="1:23" x14ac:dyDescent="0.3">
      <c r="A1416">
        <v>6974</v>
      </c>
      <c r="B1416">
        <v>1972</v>
      </c>
      <c r="C1416" t="s">
        <v>37</v>
      </c>
      <c r="D1416" t="s">
        <v>35</v>
      </c>
      <c r="E1416" s="1">
        <v>83443</v>
      </c>
      <c r="F1416">
        <v>0</v>
      </c>
      <c r="G1416">
        <v>0</v>
      </c>
      <c r="H1416" s="3">
        <v>41639</v>
      </c>
      <c r="I1416">
        <v>89</v>
      </c>
      <c r="J1416">
        <v>0</v>
      </c>
      <c r="K1416" t="s">
        <v>39</v>
      </c>
      <c r="L1416">
        <v>6</v>
      </c>
      <c r="M1416">
        <f>2021-MasterData4[[#This Row],[Year_Birth]]</f>
        <v>49</v>
      </c>
      <c r="N1416" s="10">
        <v>518</v>
      </c>
      <c r="O1416" s="10">
        <v>742</v>
      </c>
      <c r="P1416" s="10">
        <v>55</v>
      </c>
      <c r="Q1416" s="10">
        <v>42</v>
      </c>
      <c r="R1416" s="10">
        <v>56</v>
      </c>
      <c r="S1416" s="24">
        <f>MasterData4[[#This Row],[Kidhome]]+MasterData4[[#This Row],[Teenhome]]</f>
        <v>0</v>
      </c>
      <c r="T1416" s="53">
        <v>10</v>
      </c>
      <c r="U1416" s="53">
        <v>5</v>
      </c>
      <c r="V1416" s="10">
        <f>SUM(MasterData4[[#This Row],[MntWines]:[MntSweetProducts]])</f>
        <v>1413</v>
      </c>
      <c r="W1416">
        <v>5</v>
      </c>
    </row>
    <row r="1417" spans="1:23" x14ac:dyDescent="0.3">
      <c r="A1417">
        <v>6977</v>
      </c>
      <c r="B1417">
        <v>1974</v>
      </c>
      <c r="C1417" t="s">
        <v>28</v>
      </c>
      <c r="D1417" t="s">
        <v>35</v>
      </c>
      <c r="E1417" s="1">
        <v>75702</v>
      </c>
      <c r="F1417">
        <v>0</v>
      </c>
      <c r="G1417">
        <v>1</v>
      </c>
      <c r="H1417" s="3">
        <v>41196</v>
      </c>
      <c r="I1417">
        <v>87</v>
      </c>
      <c r="J1417">
        <v>0</v>
      </c>
      <c r="K1417" t="s">
        <v>30</v>
      </c>
      <c r="L1417">
        <v>10</v>
      </c>
      <c r="M1417">
        <f>2021-MasterData4[[#This Row],[Year_Birth]]</f>
        <v>47</v>
      </c>
      <c r="N1417" s="10">
        <v>1073</v>
      </c>
      <c r="O1417" s="10">
        <v>629</v>
      </c>
      <c r="P1417" s="10">
        <v>145</v>
      </c>
      <c r="Q1417" s="10">
        <v>0</v>
      </c>
      <c r="R1417" s="10">
        <v>37</v>
      </c>
      <c r="S1417" s="24">
        <f>MasterData4[[#This Row],[Kidhome]]+MasterData4[[#This Row],[Teenhome]]</f>
        <v>1</v>
      </c>
      <c r="T1417" s="53">
        <v>5</v>
      </c>
      <c r="U1417" s="53">
        <v>13</v>
      </c>
      <c r="V1417" s="10">
        <f>SUM(MasterData4[[#This Row],[MntWines]:[MntSweetProducts]])</f>
        <v>1884</v>
      </c>
      <c r="W1417">
        <v>2</v>
      </c>
    </row>
    <row r="1418" spans="1:23" x14ac:dyDescent="0.3">
      <c r="A1418">
        <v>6982</v>
      </c>
      <c r="B1418">
        <v>1976</v>
      </c>
      <c r="C1418" t="s">
        <v>28</v>
      </c>
      <c r="D1418" t="s">
        <v>33</v>
      </c>
      <c r="E1418" s="1">
        <v>74068</v>
      </c>
      <c r="F1418">
        <v>0</v>
      </c>
      <c r="G1418">
        <v>0</v>
      </c>
      <c r="H1418" s="3">
        <v>41352</v>
      </c>
      <c r="I1418">
        <v>14</v>
      </c>
      <c r="J1418">
        <v>0</v>
      </c>
      <c r="K1418" t="s">
        <v>40</v>
      </c>
      <c r="L1418">
        <v>4</v>
      </c>
      <c r="M1418">
        <f>2021-MasterData4[[#This Row],[Year_Birth]]</f>
        <v>45</v>
      </c>
      <c r="N1418" s="10">
        <v>783</v>
      </c>
      <c r="O1418" s="10">
        <v>537</v>
      </c>
      <c r="P1418" s="10">
        <v>140</v>
      </c>
      <c r="Q1418" s="10">
        <v>30</v>
      </c>
      <c r="R1418" s="10">
        <v>76</v>
      </c>
      <c r="S1418" s="24">
        <f>MasterData4[[#This Row],[Kidhome]]+MasterData4[[#This Row],[Teenhome]]</f>
        <v>0</v>
      </c>
      <c r="T1418" s="53">
        <v>10</v>
      </c>
      <c r="U1418" s="53">
        <v>9</v>
      </c>
      <c r="V1418" s="10">
        <f>SUM(MasterData4[[#This Row],[MntWines]:[MntSweetProducts]])</f>
        <v>1566</v>
      </c>
      <c r="W1418">
        <v>2</v>
      </c>
    </row>
    <row r="1419" spans="1:23" x14ac:dyDescent="0.3">
      <c r="A1419">
        <v>6983</v>
      </c>
      <c r="B1419">
        <v>1950</v>
      </c>
      <c r="C1419" t="s">
        <v>41</v>
      </c>
      <c r="D1419" t="s">
        <v>29</v>
      </c>
      <c r="E1419" s="1">
        <v>38054</v>
      </c>
      <c r="F1419">
        <v>1</v>
      </c>
      <c r="G1419">
        <v>1</v>
      </c>
      <c r="H1419" s="3">
        <v>41760</v>
      </c>
      <c r="I1419">
        <v>24</v>
      </c>
      <c r="J1419">
        <v>0</v>
      </c>
      <c r="K1419" t="s">
        <v>40</v>
      </c>
      <c r="L1419">
        <v>2</v>
      </c>
      <c r="M1419">
        <f>2021-MasterData4[[#This Row],[Year_Birth]]</f>
        <v>71</v>
      </c>
      <c r="N1419" s="10">
        <v>23</v>
      </c>
      <c r="O1419" s="10">
        <v>17</v>
      </c>
      <c r="P1419" s="10">
        <v>2</v>
      </c>
      <c r="Q1419" s="10">
        <v>2</v>
      </c>
      <c r="R1419" s="10">
        <v>1</v>
      </c>
      <c r="S1419" s="24">
        <f>MasterData4[[#This Row],[Kidhome]]+MasterData4[[#This Row],[Teenhome]]</f>
        <v>2</v>
      </c>
      <c r="T1419" s="53">
        <v>0</v>
      </c>
      <c r="U1419" s="53">
        <v>3</v>
      </c>
      <c r="V1419" s="10">
        <f>SUM(MasterData4[[#This Row],[MntWines]:[MntSweetProducts]])</f>
        <v>45</v>
      </c>
      <c r="W1419">
        <v>4</v>
      </c>
    </row>
    <row r="1420" spans="1:23" x14ac:dyDescent="0.3">
      <c r="A1420">
        <v>6988</v>
      </c>
      <c r="B1420">
        <v>1986</v>
      </c>
      <c r="C1420" t="s">
        <v>28</v>
      </c>
      <c r="D1420" t="s">
        <v>33</v>
      </c>
      <c r="E1420" s="1">
        <v>71952</v>
      </c>
      <c r="F1420">
        <v>1</v>
      </c>
      <c r="G1420">
        <v>0</v>
      </c>
      <c r="H1420" s="3">
        <v>41284</v>
      </c>
      <c r="I1420">
        <v>93</v>
      </c>
      <c r="J1420">
        <v>0</v>
      </c>
      <c r="K1420" t="s">
        <v>36</v>
      </c>
      <c r="L1420">
        <v>8</v>
      </c>
      <c r="M1420">
        <f>2021-MasterData4[[#This Row],[Year_Birth]]</f>
        <v>35</v>
      </c>
      <c r="N1420" s="10">
        <v>656</v>
      </c>
      <c r="O1420" s="10">
        <v>455</v>
      </c>
      <c r="P1420" s="10">
        <v>52</v>
      </c>
      <c r="Q1420" s="10">
        <v>80</v>
      </c>
      <c r="R1420" s="10">
        <v>107</v>
      </c>
      <c r="S1420" s="24">
        <f>MasterData4[[#This Row],[Kidhome]]+MasterData4[[#This Row],[Teenhome]]</f>
        <v>1</v>
      </c>
      <c r="T1420" s="53">
        <v>4</v>
      </c>
      <c r="U1420" s="53">
        <v>8</v>
      </c>
      <c r="V1420" s="10">
        <f>SUM(MasterData4[[#This Row],[MntWines]:[MntSweetProducts]])</f>
        <v>1350</v>
      </c>
      <c r="W1420">
        <v>2</v>
      </c>
    </row>
    <row r="1421" spans="1:23" x14ac:dyDescent="0.3">
      <c r="A1421">
        <v>6991</v>
      </c>
      <c r="B1421">
        <v>1951</v>
      </c>
      <c r="C1421" t="s">
        <v>28</v>
      </c>
      <c r="D1421" t="s">
        <v>29</v>
      </c>
      <c r="E1421" s="1">
        <v>43185</v>
      </c>
      <c r="F1421">
        <v>0</v>
      </c>
      <c r="G1421">
        <v>1</v>
      </c>
      <c r="H1421" s="3">
        <v>41374</v>
      </c>
      <c r="I1421">
        <v>88</v>
      </c>
      <c r="J1421">
        <v>0</v>
      </c>
      <c r="K1421" t="s">
        <v>36</v>
      </c>
      <c r="L1421">
        <v>9</v>
      </c>
      <c r="M1421">
        <f>2021-MasterData4[[#This Row],[Year_Birth]]</f>
        <v>70</v>
      </c>
      <c r="N1421" s="10">
        <v>537</v>
      </c>
      <c r="O1421" s="10">
        <v>42</v>
      </c>
      <c r="P1421" s="10">
        <v>16</v>
      </c>
      <c r="Q1421" s="10">
        <v>6</v>
      </c>
      <c r="R1421" s="10">
        <v>6</v>
      </c>
      <c r="S1421" s="24">
        <f>MasterData4[[#This Row],[Kidhome]]+MasterData4[[#This Row],[Teenhome]]</f>
        <v>1</v>
      </c>
      <c r="T1421" s="53">
        <v>3</v>
      </c>
      <c r="U1421" s="53">
        <v>6</v>
      </c>
      <c r="V1421" s="10">
        <f>SUM(MasterData4[[#This Row],[MntWines]:[MntSweetProducts]])</f>
        <v>607</v>
      </c>
      <c r="W1421">
        <v>2</v>
      </c>
    </row>
    <row r="1422" spans="1:23" x14ac:dyDescent="0.3">
      <c r="A1422">
        <v>6999</v>
      </c>
      <c r="B1422">
        <v>1980</v>
      </c>
      <c r="C1422" t="s">
        <v>41</v>
      </c>
      <c r="D1422" t="s">
        <v>33</v>
      </c>
      <c r="E1422" s="1">
        <v>69661</v>
      </c>
      <c r="F1422">
        <v>0</v>
      </c>
      <c r="G1422">
        <v>0</v>
      </c>
      <c r="H1422" s="3">
        <v>41772</v>
      </c>
      <c r="I1422">
        <v>80</v>
      </c>
      <c r="J1422">
        <v>0</v>
      </c>
      <c r="K1422" t="s">
        <v>40</v>
      </c>
      <c r="L1422">
        <v>7</v>
      </c>
      <c r="M1422">
        <f>2021-MasterData4[[#This Row],[Year_Birth]]</f>
        <v>41</v>
      </c>
      <c r="N1422" s="10">
        <v>656</v>
      </c>
      <c r="O1422" s="10">
        <v>106</v>
      </c>
      <c r="P1422" s="10">
        <v>32</v>
      </c>
      <c r="Q1422" s="10">
        <v>16</v>
      </c>
      <c r="R1422" s="10">
        <v>16</v>
      </c>
      <c r="S1422" s="24">
        <f>MasterData4[[#This Row],[Kidhome]]+MasterData4[[#This Row],[Teenhome]]</f>
        <v>0</v>
      </c>
      <c r="T1422" s="53">
        <v>3</v>
      </c>
      <c r="U1422" s="53">
        <v>12</v>
      </c>
      <c r="V1422" s="10">
        <f>SUM(MasterData4[[#This Row],[MntWines]:[MntSweetProducts]])</f>
        <v>826</v>
      </c>
      <c r="W1422">
        <v>4</v>
      </c>
    </row>
    <row r="1423" spans="1:23" x14ac:dyDescent="0.3">
      <c r="A1423">
        <v>7000</v>
      </c>
      <c r="B1423">
        <v>1972</v>
      </c>
      <c r="C1423" t="s">
        <v>38</v>
      </c>
      <c r="D1423" t="s">
        <v>31</v>
      </c>
      <c r="E1423" s="1">
        <v>65704</v>
      </c>
      <c r="F1423">
        <v>0</v>
      </c>
      <c r="G1423">
        <v>0</v>
      </c>
      <c r="H1423" s="3">
        <v>41560</v>
      </c>
      <c r="I1423">
        <v>18</v>
      </c>
      <c r="J1423">
        <v>0</v>
      </c>
      <c r="K1423" t="s">
        <v>39</v>
      </c>
      <c r="L1423">
        <v>2</v>
      </c>
      <c r="M1423">
        <f>2021-MasterData4[[#This Row],[Year_Birth]]</f>
        <v>49</v>
      </c>
      <c r="N1423" s="10">
        <v>279</v>
      </c>
      <c r="O1423" s="10">
        <v>74</v>
      </c>
      <c r="P1423" s="10">
        <v>38</v>
      </c>
      <c r="Q1423" s="10">
        <v>172</v>
      </c>
      <c r="R1423" s="10">
        <v>8</v>
      </c>
      <c r="S1423" s="24">
        <f>MasterData4[[#This Row],[Kidhome]]+MasterData4[[#This Row],[Teenhome]]</f>
        <v>0</v>
      </c>
      <c r="T1423" s="53">
        <v>10</v>
      </c>
      <c r="U1423" s="53">
        <v>10</v>
      </c>
      <c r="V1423" s="10">
        <f>SUM(MasterData4[[#This Row],[MntWines]:[MntSweetProducts]])</f>
        <v>571</v>
      </c>
      <c r="W1423">
        <v>3</v>
      </c>
    </row>
    <row r="1424" spans="1:23" x14ac:dyDescent="0.3">
      <c r="A1424">
        <v>7002</v>
      </c>
      <c r="B1424">
        <v>1955</v>
      </c>
      <c r="C1424" t="s">
        <v>28</v>
      </c>
      <c r="D1424" t="s">
        <v>31</v>
      </c>
      <c r="E1424" s="1">
        <v>62535</v>
      </c>
      <c r="F1424">
        <v>0</v>
      </c>
      <c r="G1424">
        <v>1</v>
      </c>
      <c r="H1424" s="3">
        <v>41550</v>
      </c>
      <c r="I1424">
        <v>13</v>
      </c>
      <c r="J1424">
        <v>0</v>
      </c>
      <c r="K1424" t="s">
        <v>30</v>
      </c>
      <c r="L1424">
        <v>3</v>
      </c>
      <c r="M1424">
        <f>2021-MasterData4[[#This Row],[Year_Birth]]</f>
        <v>66</v>
      </c>
      <c r="N1424" s="10">
        <v>163</v>
      </c>
      <c r="O1424" s="10">
        <v>90</v>
      </c>
      <c r="P1424" s="10">
        <v>0</v>
      </c>
      <c r="Q1424" s="10">
        <v>48</v>
      </c>
      <c r="R1424" s="10">
        <v>45</v>
      </c>
      <c r="S1424" s="24">
        <f>MasterData4[[#This Row],[Kidhome]]+MasterData4[[#This Row],[Teenhome]]</f>
        <v>1</v>
      </c>
      <c r="T1424" s="53">
        <v>2</v>
      </c>
      <c r="U1424" s="53">
        <v>8</v>
      </c>
      <c r="V1424" s="10">
        <f>SUM(MasterData4[[#This Row],[MntWines]:[MntSweetProducts]])</f>
        <v>346</v>
      </c>
      <c r="W1424">
        <v>2</v>
      </c>
    </row>
    <row r="1425" spans="1:23" x14ac:dyDescent="0.3">
      <c r="A1425">
        <v>7004</v>
      </c>
      <c r="B1425">
        <v>1984</v>
      </c>
      <c r="C1425" t="s">
        <v>28</v>
      </c>
      <c r="D1425" t="s">
        <v>31</v>
      </c>
      <c r="E1425" s="1">
        <v>11012</v>
      </c>
      <c r="F1425">
        <v>1</v>
      </c>
      <c r="G1425">
        <v>0</v>
      </c>
      <c r="H1425" s="3">
        <v>41349</v>
      </c>
      <c r="I1425">
        <v>82</v>
      </c>
      <c r="J1425">
        <v>0</v>
      </c>
      <c r="K1425" t="s">
        <v>40</v>
      </c>
      <c r="L1425">
        <v>3</v>
      </c>
      <c r="M1425">
        <f>2021-MasterData4[[#This Row],[Year_Birth]]</f>
        <v>37</v>
      </c>
      <c r="N1425" s="10">
        <v>24</v>
      </c>
      <c r="O1425" s="10">
        <v>26</v>
      </c>
      <c r="P1425" s="10">
        <v>7</v>
      </c>
      <c r="Q1425" s="10">
        <v>3</v>
      </c>
      <c r="R1425" s="10">
        <v>1</v>
      </c>
      <c r="S1425" s="24">
        <f>MasterData4[[#This Row],[Kidhome]]+MasterData4[[#This Row],[Teenhome]]</f>
        <v>1</v>
      </c>
      <c r="T1425" s="53">
        <v>1</v>
      </c>
      <c r="U1425" s="53">
        <v>2</v>
      </c>
      <c r="V1425" s="10">
        <f>SUM(MasterData4[[#This Row],[MntWines]:[MntSweetProducts]])</f>
        <v>61</v>
      </c>
      <c r="W1425">
        <v>2</v>
      </c>
    </row>
    <row r="1426" spans="1:23" x14ac:dyDescent="0.3">
      <c r="A1426">
        <v>7005</v>
      </c>
      <c r="B1426">
        <v>1981</v>
      </c>
      <c r="C1426" t="s">
        <v>28</v>
      </c>
      <c r="D1426" t="s">
        <v>31</v>
      </c>
      <c r="E1426" s="1">
        <v>58684</v>
      </c>
      <c r="F1426">
        <v>0</v>
      </c>
      <c r="G1426">
        <v>0</v>
      </c>
      <c r="H1426" s="3">
        <v>41806</v>
      </c>
      <c r="I1426">
        <v>71</v>
      </c>
      <c r="J1426">
        <v>0</v>
      </c>
      <c r="K1426" t="s">
        <v>43</v>
      </c>
      <c r="L1426">
        <v>5</v>
      </c>
      <c r="M1426">
        <f>2021-MasterData4[[#This Row],[Year_Birth]]</f>
        <v>40</v>
      </c>
      <c r="N1426" s="10">
        <v>479</v>
      </c>
      <c r="O1426" s="10">
        <v>179</v>
      </c>
      <c r="P1426" s="10">
        <v>28</v>
      </c>
      <c r="Q1426" s="10">
        <v>35</v>
      </c>
      <c r="R1426" s="10">
        <v>7</v>
      </c>
      <c r="S1426" s="24">
        <f>MasterData4[[#This Row],[Kidhome]]+MasterData4[[#This Row],[Teenhome]]</f>
        <v>0</v>
      </c>
      <c r="T1426" s="53">
        <v>3</v>
      </c>
      <c r="U1426" s="53">
        <v>12</v>
      </c>
      <c r="V1426" s="10">
        <f>SUM(MasterData4[[#This Row],[MntWines]:[MntSweetProducts]])</f>
        <v>728</v>
      </c>
      <c r="W1426">
        <v>2</v>
      </c>
    </row>
    <row r="1427" spans="1:23" x14ac:dyDescent="0.3">
      <c r="A1427">
        <v>7007</v>
      </c>
      <c r="B1427">
        <v>1968</v>
      </c>
      <c r="C1427" t="s">
        <v>41</v>
      </c>
      <c r="D1427" t="s">
        <v>33</v>
      </c>
      <c r="E1427" s="1">
        <v>29543</v>
      </c>
      <c r="F1427">
        <v>2</v>
      </c>
      <c r="G1427">
        <v>0</v>
      </c>
      <c r="H1427" s="3">
        <v>41730</v>
      </c>
      <c r="I1427">
        <v>47</v>
      </c>
      <c r="J1427">
        <v>0</v>
      </c>
      <c r="K1427" t="s">
        <v>30</v>
      </c>
      <c r="L1427">
        <v>3</v>
      </c>
      <c r="M1427">
        <f>2021-MasterData4[[#This Row],[Year_Birth]]</f>
        <v>53</v>
      </c>
      <c r="N1427" s="10">
        <v>17</v>
      </c>
      <c r="O1427" s="10">
        <v>18</v>
      </c>
      <c r="P1427" s="10">
        <v>3</v>
      </c>
      <c r="Q1427" s="10">
        <v>3</v>
      </c>
      <c r="R1427" s="10">
        <v>4</v>
      </c>
      <c r="S1427" s="24">
        <f>MasterData4[[#This Row],[Kidhome]]+MasterData4[[#This Row],[Teenhome]]</f>
        <v>2</v>
      </c>
      <c r="T1427" s="53">
        <v>1</v>
      </c>
      <c r="U1427" s="53">
        <v>2</v>
      </c>
      <c r="V1427" s="10">
        <f>SUM(MasterData4[[#This Row],[MntWines]:[MntSweetProducts]])</f>
        <v>45</v>
      </c>
      <c r="W1427">
        <v>4</v>
      </c>
    </row>
    <row r="1428" spans="1:23" x14ac:dyDescent="0.3">
      <c r="A1428">
        <v>7010</v>
      </c>
      <c r="B1428">
        <v>1965</v>
      </c>
      <c r="C1428" t="s">
        <v>38</v>
      </c>
      <c r="D1428" t="s">
        <v>33</v>
      </c>
      <c r="E1428" s="1">
        <v>70924</v>
      </c>
      <c r="F1428">
        <v>0</v>
      </c>
      <c r="G1428">
        <v>0</v>
      </c>
      <c r="H1428" s="3">
        <v>41736</v>
      </c>
      <c r="I1428">
        <v>41</v>
      </c>
      <c r="J1428">
        <v>0</v>
      </c>
      <c r="K1428" t="s">
        <v>30</v>
      </c>
      <c r="L1428">
        <v>6</v>
      </c>
      <c r="M1428">
        <f>2021-MasterData4[[#This Row],[Year_Birth]]</f>
        <v>56</v>
      </c>
      <c r="N1428" s="10">
        <v>635</v>
      </c>
      <c r="O1428" s="10">
        <v>254</v>
      </c>
      <c r="P1428" s="10">
        <v>132</v>
      </c>
      <c r="Q1428" s="10">
        <v>114</v>
      </c>
      <c r="R1428" s="10">
        <v>152</v>
      </c>
      <c r="S1428" s="24">
        <f>MasterData4[[#This Row],[Kidhome]]+MasterData4[[#This Row],[Teenhome]]</f>
        <v>0</v>
      </c>
      <c r="T1428" s="53">
        <v>6</v>
      </c>
      <c r="U1428" s="53">
        <v>7</v>
      </c>
      <c r="V1428" s="10">
        <f>SUM(MasterData4[[#This Row],[MntWines]:[MntSweetProducts]])</f>
        <v>1287</v>
      </c>
      <c r="W1428">
        <v>3</v>
      </c>
    </row>
    <row r="1429" spans="1:23" x14ac:dyDescent="0.3">
      <c r="A1429">
        <v>7011</v>
      </c>
      <c r="B1429">
        <v>1973</v>
      </c>
      <c r="C1429" t="s">
        <v>28</v>
      </c>
      <c r="D1429" t="s">
        <v>33</v>
      </c>
      <c r="E1429" s="1">
        <v>33471</v>
      </c>
      <c r="F1429">
        <v>1</v>
      </c>
      <c r="G1429">
        <v>0</v>
      </c>
      <c r="H1429" s="3">
        <v>41194</v>
      </c>
      <c r="I1429">
        <v>47</v>
      </c>
      <c r="J1429">
        <v>0</v>
      </c>
      <c r="K1429" t="s">
        <v>43</v>
      </c>
      <c r="L1429">
        <v>3</v>
      </c>
      <c r="M1429">
        <f>2021-MasterData4[[#This Row],[Year_Birth]]</f>
        <v>48</v>
      </c>
      <c r="N1429" s="10">
        <v>43</v>
      </c>
      <c r="O1429" s="10">
        <v>27</v>
      </c>
      <c r="P1429" s="10">
        <v>0</v>
      </c>
      <c r="Q1429" s="10">
        <v>2</v>
      </c>
      <c r="R1429" s="10">
        <v>9</v>
      </c>
      <c r="S1429" s="24">
        <f>MasterData4[[#This Row],[Kidhome]]+MasterData4[[#This Row],[Teenhome]]</f>
        <v>1</v>
      </c>
      <c r="T1429" s="53">
        <v>0</v>
      </c>
      <c r="U1429" s="53">
        <v>4</v>
      </c>
      <c r="V1429" s="10">
        <f>SUM(MasterData4[[#This Row],[MntWines]:[MntSweetProducts]])</f>
        <v>81</v>
      </c>
      <c r="W1429">
        <v>2</v>
      </c>
    </row>
    <row r="1430" spans="1:23" x14ac:dyDescent="0.3">
      <c r="A1430">
        <v>7019</v>
      </c>
      <c r="B1430">
        <v>1963</v>
      </c>
      <c r="C1430" t="s">
        <v>28</v>
      </c>
      <c r="D1430" t="s">
        <v>35</v>
      </c>
      <c r="E1430" s="1">
        <v>54414</v>
      </c>
      <c r="F1430">
        <v>1</v>
      </c>
      <c r="G1430">
        <v>1</v>
      </c>
      <c r="H1430" s="3">
        <v>41297</v>
      </c>
      <c r="I1430">
        <v>49</v>
      </c>
      <c r="J1430">
        <v>0</v>
      </c>
      <c r="K1430" t="s">
        <v>43</v>
      </c>
      <c r="L1430">
        <v>3</v>
      </c>
      <c r="M1430">
        <f>2021-MasterData4[[#This Row],[Year_Birth]]</f>
        <v>58</v>
      </c>
      <c r="N1430" s="10">
        <v>109</v>
      </c>
      <c r="O1430" s="10">
        <v>16</v>
      </c>
      <c r="P1430" s="10">
        <v>24</v>
      </c>
      <c r="Q1430" s="10">
        <v>18</v>
      </c>
      <c r="R1430" s="10">
        <v>26</v>
      </c>
      <c r="S1430" s="24">
        <f>MasterData4[[#This Row],[Kidhome]]+MasterData4[[#This Row],[Teenhome]]</f>
        <v>2</v>
      </c>
      <c r="T1430" s="53">
        <v>1</v>
      </c>
      <c r="U1430" s="53">
        <v>5</v>
      </c>
      <c r="V1430" s="10">
        <f>SUM(MasterData4[[#This Row],[MntWines]:[MntSweetProducts]])</f>
        <v>193</v>
      </c>
      <c r="W1430">
        <v>2</v>
      </c>
    </row>
    <row r="1431" spans="1:23" x14ac:dyDescent="0.3">
      <c r="A1431">
        <v>7022</v>
      </c>
      <c r="B1431">
        <v>1971</v>
      </c>
      <c r="C1431" t="s">
        <v>28</v>
      </c>
      <c r="D1431" t="s">
        <v>33</v>
      </c>
      <c r="E1431" s="2">
        <v>76445</v>
      </c>
      <c r="F1431">
        <v>1</v>
      </c>
      <c r="G1431">
        <v>0</v>
      </c>
      <c r="H1431" s="3">
        <v>41180</v>
      </c>
      <c r="I1431">
        <v>2</v>
      </c>
      <c r="J1431">
        <v>0</v>
      </c>
      <c r="K1431" t="s">
        <v>43</v>
      </c>
      <c r="L1431">
        <v>2</v>
      </c>
      <c r="M1431">
        <f>2021-MasterData4[[#This Row],[Year_Birth]]</f>
        <v>50</v>
      </c>
      <c r="N1431" s="10">
        <v>739</v>
      </c>
      <c r="O1431" s="10">
        <v>309</v>
      </c>
      <c r="P1431" s="10">
        <v>140</v>
      </c>
      <c r="Q1431" s="10">
        <v>107</v>
      </c>
      <c r="R1431" s="10">
        <v>80</v>
      </c>
      <c r="S1431" s="24">
        <f>MasterData4[[#This Row],[Kidhome]]+MasterData4[[#This Row],[Teenhome]]</f>
        <v>1</v>
      </c>
      <c r="T1431" s="53">
        <v>5</v>
      </c>
      <c r="U1431" s="53">
        <v>13</v>
      </c>
      <c r="V1431" s="10">
        <f>SUM(MasterData4[[#This Row],[MntWines]:[MntSweetProducts]])</f>
        <v>1375</v>
      </c>
      <c r="W1431">
        <v>2</v>
      </c>
    </row>
    <row r="1432" spans="1:23" x14ac:dyDescent="0.3">
      <c r="A1432">
        <v>7023</v>
      </c>
      <c r="B1432">
        <v>1953</v>
      </c>
      <c r="C1432" t="s">
        <v>37</v>
      </c>
      <c r="D1432" t="s">
        <v>31</v>
      </c>
      <c r="E1432" s="1">
        <v>46231</v>
      </c>
      <c r="F1432">
        <v>2</v>
      </c>
      <c r="G1432">
        <v>1</v>
      </c>
      <c r="H1432" s="3">
        <v>41239</v>
      </c>
      <c r="I1432">
        <v>87</v>
      </c>
      <c r="J1432">
        <v>0</v>
      </c>
      <c r="K1432" t="s">
        <v>43</v>
      </c>
      <c r="L1432">
        <v>6</v>
      </c>
      <c r="M1432">
        <f>2021-MasterData4[[#This Row],[Year_Birth]]</f>
        <v>68</v>
      </c>
      <c r="N1432" s="10">
        <v>189</v>
      </c>
      <c r="O1432" s="10">
        <v>55</v>
      </c>
      <c r="P1432" s="10">
        <v>0</v>
      </c>
      <c r="Q1432" s="10">
        <v>2</v>
      </c>
      <c r="R1432" s="10">
        <v>5</v>
      </c>
      <c r="S1432" s="24">
        <f>MasterData4[[#This Row],[Kidhome]]+MasterData4[[#This Row],[Teenhome]]</f>
        <v>3</v>
      </c>
      <c r="T1432" s="53">
        <v>1</v>
      </c>
      <c r="U1432" s="53">
        <v>4</v>
      </c>
      <c r="V1432" s="10">
        <f>SUM(MasterData4[[#This Row],[MntWines]:[MntSweetProducts]])</f>
        <v>251</v>
      </c>
      <c r="W1432">
        <v>5</v>
      </c>
    </row>
    <row r="1433" spans="1:23" x14ac:dyDescent="0.3">
      <c r="A1433">
        <v>7030</v>
      </c>
      <c r="B1433">
        <v>1955</v>
      </c>
      <c r="C1433" t="s">
        <v>37</v>
      </c>
      <c r="D1433" t="s">
        <v>33</v>
      </c>
      <c r="E1433" s="2">
        <v>66465</v>
      </c>
      <c r="F1433">
        <v>0</v>
      </c>
      <c r="G1433">
        <v>1</v>
      </c>
      <c r="H1433" s="3">
        <v>41363</v>
      </c>
      <c r="I1433">
        <v>1</v>
      </c>
      <c r="J1433">
        <v>0</v>
      </c>
      <c r="K1433" t="s">
        <v>30</v>
      </c>
      <c r="L1433">
        <v>11</v>
      </c>
      <c r="M1433">
        <f>2021-MasterData4[[#This Row],[Year_Birth]]</f>
        <v>66</v>
      </c>
      <c r="N1433" s="10">
        <v>1200</v>
      </c>
      <c r="O1433" s="10">
        <v>204</v>
      </c>
      <c r="P1433" s="10">
        <v>38</v>
      </c>
      <c r="Q1433" s="10">
        <v>0</v>
      </c>
      <c r="R1433" s="10">
        <v>29</v>
      </c>
      <c r="S1433" s="24">
        <f>MasterData4[[#This Row],[Kidhome]]+MasterData4[[#This Row],[Teenhome]]</f>
        <v>1</v>
      </c>
      <c r="T1433" s="53">
        <v>9</v>
      </c>
      <c r="U1433" s="53">
        <v>12</v>
      </c>
      <c r="V1433" s="10">
        <f>SUM(MasterData4[[#This Row],[MntWines]:[MntSweetProducts]])</f>
        <v>1471</v>
      </c>
      <c r="W1433">
        <v>5</v>
      </c>
    </row>
    <row r="1434" spans="1:23" x14ac:dyDescent="0.3">
      <c r="A1434">
        <v>7034</v>
      </c>
      <c r="B1434">
        <v>1978</v>
      </c>
      <c r="C1434" t="s">
        <v>38</v>
      </c>
      <c r="D1434" t="s">
        <v>33</v>
      </c>
      <c r="E1434" s="1">
        <v>25804</v>
      </c>
      <c r="F1434">
        <v>1</v>
      </c>
      <c r="G1434">
        <v>0</v>
      </c>
      <c r="H1434" s="3">
        <v>41518</v>
      </c>
      <c r="I1434">
        <v>34</v>
      </c>
      <c r="J1434">
        <v>0</v>
      </c>
      <c r="K1434" t="s">
        <v>32</v>
      </c>
      <c r="L1434">
        <v>2</v>
      </c>
      <c r="M1434">
        <f>2021-MasterData4[[#This Row],[Year_Birth]]</f>
        <v>43</v>
      </c>
      <c r="N1434" s="10">
        <v>8</v>
      </c>
      <c r="O1434" s="10">
        <v>9</v>
      </c>
      <c r="P1434" s="10">
        <v>13</v>
      </c>
      <c r="Q1434" s="10">
        <v>7</v>
      </c>
      <c r="R1434" s="10">
        <v>6</v>
      </c>
      <c r="S1434" s="24">
        <f>MasterData4[[#This Row],[Kidhome]]+MasterData4[[#This Row],[Teenhome]]</f>
        <v>1</v>
      </c>
      <c r="T1434" s="53">
        <v>0</v>
      </c>
      <c r="U1434" s="53">
        <v>3</v>
      </c>
      <c r="V1434" s="10">
        <f>SUM(MasterData4[[#This Row],[MntWines]:[MntSweetProducts]])</f>
        <v>43</v>
      </c>
      <c r="W1434">
        <v>3</v>
      </c>
    </row>
    <row r="1435" spans="1:23" x14ac:dyDescent="0.3">
      <c r="A1435">
        <v>7037</v>
      </c>
      <c r="B1435">
        <v>1974</v>
      </c>
      <c r="C1435" t="s">
        <v>37</v>
      </c>
      <c r="D1435" t="s">
        <v>33</v>
      </c>
      <c r="E1435" s="1">
        <v>37087</v>
      </c>
      <c r="F1435">
        <v>1</v>
      </c>
      <c r="G1435">
        <v>0</v>
      </c>
      <c r="H1435" s="3">
        <v>41497</v>
      </c>
      <c r="I1435">
        <v>50</v>
      </c>
      <c r="J1435">
        <v>0</v>
      </c>
      <c r="K1435" t="s">
        <v>43</v>
      </c>
      <c r="L1435">
        <v>4</v>
      </c>
      <c r="M1435">
        <f>2021-MasterData4[[#This Row],[Year_Birth]]</f>
        <v>47</v>
      </c>
      <c r="N1435" s="10">
        <v>194</v>
      </c>
      <c r="O1435" s="10">
        <v>134</v>
      </c>
      <c r="P1435" s="10">
        <v>15</v>
      </c>
      <c r="Q1435" s="10">
        <v>55</v>
      </c>
      <c r="R1435" s="10">
        <v>0</v>
      </c>
      <c r="S1435" s="24">
        <f>MasterData4[[#This Row],[Kidhome]]+MasterData4[[#This Row],[Teenhome]]</f>
        <v>1</v>
      </c>
      <c r="T1435" s="53">
        <v>2</v>
      </c>
      <c r="U1435" s="53">
        <v>8</v>
      </c>
      <c r="V1435" s="10">
        <f>SUM(MasterData4[[#This Row],[MntWines]:[MntSweetProducts]])</f>
        <v>398</v>
      </c>
      <c r="W1435">
        <v>5</v>
      </c>
    </row>
    <row r="1436" spans="1:23" x14ac:dyDescent="0.3">
      <c r="A1436">
        <v>7042</v>
      </c>
      <c r="B1436">
        <v>1983</v>
      </c>
      <c r="C1436" t="s">
        <v>28</v>
      </c>
      <c r="D1436" t="s">
        <v>33</v>
      </c>
      <c r="E1436" s="1">
        <v>36790</v>
      </c>
      <c r="F1436">
        <v>0</v>
      </c>
      <c r="G1436">
        <v>0</v>
      </c>
      <c r="H1436" s="3">
        <v>41334</v>
      </c>
      <c r="I1436">
        <v>14</v>
      </c>
      <c r="J1436">
        <v>0</v>
      </c>
      <c r="K1436" t="s">
        <v>30</v>
      </c>
      <c r="L1436">
        <v>2</v>
      </c>
      <c r="M1436">
        <f>2021-MasterData4[[#This Row],[Year_Birth]]</f>
        <v>38</v>
      </c>
      <c r="N1436" s="10">
        <v>3</v>
      </c>
      <c r="O1436" s="10">
        <v>14</v>
      </c>
      <c r="P1436" s="10">
        <v>15</v>
      </c>
      <c r="Q1436" s="10">
        <v>3</v>
      </c>
      <c r="R1436" s="10">
        <v>21</v>
      </c>
      <c r="S1436" s="24">
        <f>MasterData4[[#This Row],[Kidhome]]+MasterData4[[#This Row],[Teenhome]]</f>
        <v>0</v>
      </c>
      <c r="T1436" s="53">
        <v>1</v>
      </c>
      <c r="U1436" s="53">
        <v>2</v>
      </c>
      <c r="V1436" s="10">
        <f>SUM(MasterData4[[#This Row],[MntWines]:[MntSweetProducts]])</f>
        <v>56</v>
      </c>
      <c r="W1436">
        <v>2</v>
      </c>
    </row>
    <row r="1437" spans="1:23" x14ac:dyDescent="0.3">
      <c r="A1437">
        <v>7053</v>
      </c>
      <c r="B1437">
        <v>1966</v>
      </c>
      <c r="C1437" t="s">
        <v>37</v>
      </c>
      <c r="D1437" t="s">
        <v>31</v>
      </c>
      <c r="E1437" s="1">
        <v>78420</v>
      </c>
      <c r="F1437">
        <v>0</v>
      </c>
      <c r="G1437">
        <v>0</v>
      </c>
      <c r="H1437" s="3">
        <v>41454</v>
      </c>
      <c r="I1437">
        <v>75</v>
      </c>
      <c r="J1437">
        <v>0</v>
      </c>
      <c r="K1437" t="s">
        <v>43</v>
      </c>
      <c r="L1437">
        <v>3</v>
      </c>
      <c r="M1437">
        <f>2021-MasterData4[[#This Row],[Year_Birth]]</f>
        <v>55</v>
      </c>
      <c r="N1437" s="10">
        <v>604</v>
      </c>
      <c r="O1437" s="10">
        <v>674</v>
      </c>
      <c r="P1437" s="10">
        <v>91</v>
      </c>
      <c r="Q1437" s="10">
        <v>28</v>
      </c>
      <c r="R1437" s="10">
        <v>28</v>
      </c>
      <c r="S1437" s="24">
        <f>MasterData4[[#This Row],[Kidhome]]+MasterData4[[#This Row],[Teenhome]]</f>
        <v>0</v>
      </c>
      <c r="T1437" s="53">
        <v>10</v>
      </c>
      <c r="U1437" s="53">
        <v>8</v>
      </c>
      <c r="V1437" s="10">
        <f>SUM(MasterData4[[#This Row],[MntWines]:[MntSweetProducts]])</f>
        <v>1425</v>
      </c>
      <c r="W1437">
        <v>5</v>
      </c>
    </row>
    <row r="1438" spans="1:23" x14ac:dyDescent="0.3">
      <c r="A1438">
        <v>7055</v>
      </c>
      <c r="B1438">
        <v>1952</v>
      </c>
      <c r="C1438" t="s">
        <v>37</v>
      </c>
      <c r="D1438" t="s">
        <v>35</v>
      </c>
      <c r="E1438" s="1">
        <v>61010</v>
      </c>
      <c r="F1438">
        <v>0</v>
      </c>
      <c r="G1438">
        <v>1</v>
      </c>
      <c r="H1438" s="3">
        <v>41191</v>
      </c>
      <c r="I1438">
        <v>57</v>
      </c>
      <c r="J1438">
        <v>0</v>
      </c>
      <c r="K1438" t="s">
        <v>32</v>
      </c>
      <c r="L1438">
        <v>8</v>
      </c>
      <c r="M1438">
        <f>2021-MasterData4[[#This Row],[Year_Birth]]</f>
        <v>69</v>
      </c>
      <c r="N1438" s="10">
        <v>888</v>
      </c>
      <c r="O1438" s="10">
        <v>57</v>
      </c>
      <c r="P1438" s="10">
        <v>0</v>
      </c>
      <c r="Q1438" s="10">
        <v>0</v>
      </c>
      <c r="R1438" s="10">
        <v>0</v>
      </c>
      <c r="S1438" s="24">
        <f>MasterData4[[#This Row],[Kidhome]]+MasterData4[[#This Row],[Teenhome]]</f>
        <v>1</v>
      </c>
      <c r="T1438" s="53">
        <v>5</v>
      </c>
      <c r="U1438" s="53">
        <v>11</v>
      </c>
      <c r="V1438" s="10">
        <f>SUM(MasterData4[[#This Row],[MntWines]:[MntSweetProducts]])</f>
        <v>945</v>
      </c>
      <c r="W1438">
        <v>5</v>
      </c>
    </row>
    <row r="1439" spans="1:23" x14ac:dyDescent="0.3">
      <c r="A1439">
        <v>7059</v>
      </c>
      <c r="B1439">
        <v>1963</v>
      </c>
      <c r="C1439" t="s">
        <v>28</v>
      </c>
      <c r="D1439" t="s">
        <v>33</v>
      </c>
      <c r="E1439" s="1">
        <v>80124</v>
      </c>
      <c r="F1439">
        <v>0</v>
      </c>
      <c r="G1439">
        <v>0</v>
      </c>
      <c r="H1439" s="3">
        <v>41816</v>
      </c>
      <c r="I1439">
        <v>47</v>
      </c>
      <c r="J1439">
        <v>0</v>
      </c>
      <c r="K1439" t="s">
        <v>30</v>
      </c>
      <c r="L1439">
        <v>3</v>
      </c>
      <c r="M1439">
        <f>2021-MasterData4[[#This Row],[Year_Birth]]</f>
        <v>58</v>
      </c>
      <c r="N1439" s="10">
        <v>483</v>
      </c>
      <c r="O1439" s="10">
        <v>398</v>
      </c>
      <c r="P1439" s="10">
        <v>205</v>
      </c>
      <c r="Q1439" s="10">
        <v>84</v>
      </c>
      <c r="R1439" s="10">
        <v>84</v>
      </c>
      <c r="S1439" s="24">
        <f>MasterData4[[#This Row],[Kidhome]]+MasterData4[[#This Row],[Teenhome]]</f>
        <v>0</v>
      </c>
      <c r="T1439" s="53">
        <v>7</v>
      </c>
      <c r="U1439" s="53">
        <v>8</v>
      </c>
      <c r="V1439" s="10">
        <f>SUM(MasterData4[[#This Row],[MntWines]:[MntSweetProducts]])</f>
        <v>1254</v>
      </c>
      <c r="W1439">
        <v>2</v>
      </c>
    </row>
    <row r="1440" spans="1:23" x14ac:dyDescent="0.3">
      <c r="A1440">
        <v>7072</v>
      </c>
      <c r="B1440">
        <v>1973</v>
      </c>
      <c r="C1440" t="s">
        <v>28</v>
      </c>
      <c r="D1440" t="s">
        <v>33</v>
      </c>
      <c r="E1440" s="1">
        <v>67432</v>
      </c>
      <c r="F1440">
        <v>0</v>
      </c>
      <c r="G1440">
        <v>1</v>
      </c>
      <c r="H1440" s="3">
        <v>41362</v>
      </c>
      <c r="I1440">
        <v>69</v>
      </c>
      <c r="J1440">
        <v>0</v>
      </c>
      <c r="K1440" t="s">
        <v>36</v>
      </c>
      <c r="L1440">
        <v>8</v>
      </c>
      <c r="M1440">
        <f>2021-MasterData4[[#This Row],[Year_Birth]]</f>
        <v>48</v>
      </c>
      <c r="N1440" s="10">
        <v>432</v>
      </c>
      <c r="O1440" s="10">
        <v>341</v>
      </c>
      <c r="P1440" s="10">
        <v>177</v>
      </c>
      <c r="Q1440" s="10">
        <v>79</v>
      </c>
      <c r="R1440" s="10">
        <v>136</v>
      </c>
      <c r="S1440" s="24">
        <f>MasterData4[[#This Row],[Kidhome]]+MasterData4[[#This Row],[Teenhome]]</f>
        <v>1</v>
      </c>
      <c r="T1440" s="53">
        <v>5</v>
      </c>
      <c r="U1440" s="53">
        <v>4</v>
      </c>
      <c r="V1440" s="10">
        <f>SUM(MasterData4[[#This Row],[MntWines]:[MntSweetProducts]])</f>
        <v>1165</v>
      </c>
      <c r="W1440">
        <v>2</v>
      </c>
    </row>
    <row r="1441" spans="1:23" x14ac:dyDescent="0.3">
      <c r="A1441">
        <v>7079</v>
      </c>
      <c r="B1441">
        <v>1962</v>
      </c>
      <c r="C1441" t="s">
        <v>28</v>
      </c>
      <c r="D1441" t="s">
        <v>29</v>
      </c>
      <c r="E1441" s="1">
        <v>63887</v>
      </c>
      <c r="F1441">
        <v>0</v>
      </c>
      <c r="G1441">
        <v>1</v>
      </c>
      <c r="H1441" s="3">
        <v>41160</v>
      </c>
      <c r="I1441">
        <v>38</v>
      </c>
      <c r="J1441">
        <v>0</v>
      </c>
      <c r="K1441" t="s">
        <v>43</v>
      </c>
      <c r="L1441">
        <v>9</v>
      </c>
      <c r="M1441">
        <f>2021-MasterData4[[#This Row],[Year_Birth]]</f>
        <v>59</v>
      </c>
      <c r="N1441" s="10">
        <v>897</v>
      </c>
      <c r="O1441" s="10">
        <v>207</v>
      </c>
      <c r="P1441" s="10">
        <v>15</v>
      </c>
      <c r="Q1441" s="10">
        <v>23</v>
      </c>
      <c r="R1441" s="10">
        <v>11</v>
      </c>
      <c r="S1441" s="24">
        <f>MasterData4[[#This Row],[Kidhome]]+MasterData4[[#This Row],[Teenhome]]</f>
        <v>1</v>
      </c>
      <c r="T1441" s="53">
        <v>6</v>
      </c>
      <c r="U1441" s="53">
        <v>12</v>
      </c>
      <c r="V1441" s="10">
        <f>SUM(MasterData4[[#This Row],[MntWines]:[MntSweetProducts]])</f>
        <v>1153</v>
      </c>
      <c r="W1441">
        <v>2</v>
      </c>
    </row>
    <row r="1442" spans="1:23" x14ac:dyDescent="0.3">
      <c r="A1442">
        <v>7093</v>
      </c>
      <c r="B1442">
        <v>1985</v>
      </c>
      <c r="C1442" t="s">
        <v>28</v>
      </c>
      <c r="D1442" t="s">
        <v>33</v>
      </c>
      <c r="E1442" s="1">
        <v>19986</v>
      </c>
      <c r="F1442">
        <v>1</v>
      </c>
      <c r="G1442">
        <v>0</v>
      </c>
      <c r="H1442" s="3">
        <v>41592</v>
      </c>
      <c r="I1442">
        <v>74</v>
      </c>
      <c r="J1442">
        <v>0</v>
      </c>
      <c r="K1442" t="s">
        <v>30</v>
      </c>
      <c r="L1442">
        <v>0</v>
      </c>
      <c r="M1442">
        <f>2021-MasterData4[[#This Row],[Year_Birth]]</f>
        <v>36</v>
      </c>
      <c r="N1442" s="10">
        <v>3</v>
      </c>
      <c r="O1442" s="10">
        <v>5</v>
      </c>
      <c r="P1442" s="10">
        <v>0</v>
      </c>
      <c r="Q1442" s="10">
        <v>6</v>
      </c>
      <c r="R1442" s="10">
        <v>2</v>
      </c>
      <c r="S1442" s="24">
        <f>MasterData4[[#This Row],[Kidhome]]+MasterData4[[#This Row],[Teenhome]]</f>
        <v>1</v>
      </c>
      <c r="T1442" s="53">
        <v>0</v>
      </c>
      <c r="U1442" s="53">
        <v>3</v>
      </c>
      <c r="V1442" s="10">
        <f>SUM(MasterData4[[#This Row],[MntWines]:[MntSweetProducts]])</f>
        <v>16</v>
      </c>
      <c r="W1442">
        <v>2</v>
      </c>
    </row>
    <row r="1443" spans="1:23" x14ac:dyDescent="0.3">
      <c r="A1443">
        <v>7094</v>
      </c>
      <c r="B1443">
        <v>1975</v>
      </c>
      <c r="C1443" t="s">
        <v>28</v>
      </c>
      <c r="D1443" t="s">
        <v>42</v>
      </c>
      <c r="E1443" s="1">
        <v>58330</v>
      </c>
      <c r="F1443">
        <v>0</v>
      </c>
      <c r="G1443">
        <v>1</v>
      </c>
      <c r="H1443" s="3">
        <v>41633</v>
      </c>
      <c r="I1443">
        <v>87</v>
      </c>
      <c r="J1443">
        <v>0</v>
      </c>
      <c r="K1443" t="s">
        <v>39</v>
      </c>
      <c r="L1443">
        <v>6</v>
      </c>
      <c r="M1443">
        <f>2021-MasterData4[[#This Row],[Year_Birth]]</f>
        <v>46</v>
      </c>
      <c r="N1443" s="10">
        <v>445</v>
      </c>
      <c r="O1443" s="10">
        <v>213</v>
      </c>
      <c r="P1443" s="10">
        <v>104</v>
      </c>
      <c r="Q1443" s="10">
        <v>53</v>
      </c>
      <c r="R1443" s="10">
        <v>98</v>
      </c>
      <c r="S1443" s="24">
        <f>MasterData4[[#This Row],[Kidhome]]+MasterData4[[#This Row],[Teenhome]]</f>
        <v>1</v>
      </c>
      <c r="T1443" s="53">
        <v>4</v>
      </c>
      <c r="U1443" s="53">
        <v>13</v>
      </c>
      <c r="V1443" s="10">
        <f>SUM(MasterData4[[#This Row],[MntWines]:[MntSweetProducts]])</f>
        <v>913</v>
      </c>
      <c r="W1443">
        <v>2</v>
      </c>
    </row>
    <row r="1444" spans="1:23" x14ac:dyDescent="0.3">
      <c r="A1444">
        <v>7101</v>
      </c>
      <c r="B1444">
        <v>1963</v>
      </c>
      <c r="C1444" t="s">
        <v>37</v>
      </c>
      <c r="D1444" t="s">
        <v>42</v>
      </c>
      <c r="E1444" s="1">
        <v>52278</v>
      </c>
      <c r="F1444">
        <v>0</v>
      </c>
      <c r="G1444">
        <v>1</v>
      </c>
      <c r="H1444" s="3">
        <v>41299</v>
      </c>
      <c r="I1444">
        <v>24</v>
      </c>
      <c r="J1444">
        <v>0</v>
      </c>
      <c r="K1444" t="s">
        <v>30</v>
      </c>
      <c r="L1444">
        <v>10</v>
      </c>
      <c r="M1444">
        <f>2021-MasterData4[[#This Row],[Year_Birth]]</f>
        <v>58</v>
      </c>
      <c r="N1444" s="10">
        <v>953</v>
      </c>
      <c r="O1444" s="10">
        <v>71</v>
      </c>
      <c r="P1444" s="10">
        <v>0</v>
      </c>
      <c r="Q1444" s="10">
        <v>0</v>
      </c>
      <c r="R1444" s="10">
        <v>0</v>
      </c>
      <c r="S1444" s="24">
        <f>MasterData4[[#This Row],[Kidhome]]+MasterData4[[#This Row],[Teenhome]]</f>
        <v>1</v>
      </c>
      <c r="T1444" s="53">
        <v>5</v>
      </c>
      <c r="U1444" s="53">
        <v>10</v>
      </c>
      <c r="V1444" s="10">
        <f>SUM(MasterData4[[#This Row],[MntWines]:[MntSweetProducts]])</f>
        <v>1024</v>
      </c>
      <c r="W1444">
        <v>5</v>
      </c>
    </row>
    <row r="1445" spans="1:23" x14ac:dyDescent="0.3">
      <c r="A1445">
        <v>7106</v>
      </c>
      <c r="B1445">
        <v>1943</v>
      </c>
      <c r="C1445" t="s">
        <v>37</v>
      </c>
      <c r="D1445" t="s">
        <v>33</v>
      </c>
      <c r="E1445" s="1">
        <v>75865</v>
      </c>
      <c r="F1445">
        <v>0</v>
      </c>
      <c r="G1445">
        <v>0</v>
      </c>
      <c r="H1445" s="3">
        <v>41729</v>
      </c>
      <c r="I1445">
        <v>73</v>
      </c>
      <c r="J1445">
        <v>0</v>
      </c>
      <c r="K1445" t="s">
        <v>30</v>
      </c>
      <c r="L1445">
        <v>3</v>
      </c>
      <c r="M1445">
        <f>2021-MasterData4[[#This Row],[Year_Birth]]</f>
        <v>78</v>
      </c>
      <c r="N1445" s="10">
        <v>483</v>
      </c>
      <c r="O1445" s="10">
        <v>591</v>
      </c>
      <c r="P1445" s="10">
        <v>156</v>
      </c>
      <c r="Q1445" s="10">
        <v>0</v>
      </c>
      <c r="R1445" s="10">
        <v>0</v>
      </c>
      <c r="S1445" s="24">
        <f>MasterData4[[#This Row],[Kidhome]]+MasterData4[[#This Row],[Teenhome]]</f>
        <v>0</v>
      </c>
      <c r="T1445" s="53">
        <v>5</v>
      </c>
      <c r="U1445" s="53">
        <v>10</v>
      </c>
      <c r="V1445" s="10">
        <f>SUM(MasterData4[[#This Row],[MntWines]:[MntSweetProducts]])</f>
        <v>1230</v>
      </c>
      <c r="W1445">
        <v>5</v>
      </c>
    </row>
    <row r="1446" spans="1:23" x14ac:dyDescent="0.3">
      <c r="A1446">
        <v>7108</v>
      </c>
      <c r="B1446">
        <v>1965</v>
      </c>
      <c r="C1446" t="s">
        <v>41</v>
      </c>
      <c r="D1446" t="s">
        <v>42</v>
      </c>
      <c r="E1446" s="1">
        <v>51390</v>
      </c>
      <c r="F1446">
        <v>1</v>
      </c>
      <c r="G1446">
        <v>1</v>
      </c>
      <c r="H1446" s="3">
        <v>41160</v>
      </c>
      <c r="I1446">
        <v>54</v>
      </c>
      <c r="J1446">
        <v>0</v>
      </c>
      <c r="K1446" t="s">
        <v>43</v>
      </c>
      <c r="L1446">
        <v>5</v>
      </c>
      <c r="M1446">
        <f>2021-MasterData4[[#This Row],[Year_Birth]]</f>
        <v>56</v>
      </c>
      <c r="N1446" s="10">
        <v>205</v>
      </c>
      <c r="O1446" s="10">
        <v>47</v>
      </c>
      <c r="P1446" s="10">
        <v>23</v>
      </c>
      <c r="Q1446" s="10">
        <v>20</v>
      </c>
      <c r="R1446" s="10">
        <v>2</v>
      </c>
      <c r="S1446" s="24">
        <f>MasterData4[[#This Row],[Kidhome]]+MasterData4[[#This Row],[Teenhome]]</f>
        <v>2</v>
      </c>
      <c r="T1446" s="53">
        <v>2</v>
      </c>
      <c r="U1446" s="53">
        <v>5</v>
      </c>
      <c r="V1446" s="10">
        <f>SUM(MasterData4[[#This Row],[MntWines]:[MntSweetProducts]])</f>
        <v>297</v>
      </c>
      <c r="W1446">
        <v>4</v>
      </c>
    </row>
    <row r="1447" spans="1:23" x14ac:dyDescent="0.3">
      <c r="A1447">
        <v>7118</v>
      </c>
      <c r="B1447">
        <v>1957</v>
      </c>
      <c r="C1447" t="s">
        <v>28</v>
      </c>
      <c r="D1447" t="s">
        <v>33</v>
      </c>
      <c r="E1447" s="1">
        <v>73803</v>
      </c>
      <c r="F1447">
        <v>0</v>
      </c>
      <c r="G1447">
        <v>1</v>
      </c>
      <c r="H1447" s="3">
        <v>41122</v>
      </c>
      <c r="I1447">
        <v>61</v>
      </c>
      <c r="J1447">
        <v>0</v>
      </c>
      <c r="K1447" t="s">
        <v>32</v>
      </c>
      <c r="L1447">
        <v>9</v>
      </c>
      <c r="M1447">
        <f>2021-MasterData4[[#This Row],[Year_Birth]]</f>
        <v>64</v>
      </c>
      <c r="N1447" s="10">
        <v>833</v>
      </c>
      <c r="O1447" s="10">
        <v>363</v>
      </c>
      <c r="P1447" s="10">
        <v>52</v>
      </c>
      <c r="Q1447" s="10">
        <v>80</v>
      </c>
      <c r="R1447" s="10">
        <v>26</v>
      </c>
      <c r="S1447" s="24">
        <f>MasterData4[[#This Row],[Kidhome]]+MasterData4[[#This Row],[Teenhome]]</f>
        <v>1</v>
      </c>
      <c r="T1447" s="53">
        <v>5</v>
      </c>
      <c r="U1447" s="53">
        <v>6</v>
      </c>
      <c r="V1447" s="10">
        <f>SUM(MasterData4[[#This Row],[MntWines]:[MntSweetProducts]])</f>
        <v>1354</v>
      </c>
      <c r="W1447">
        <v>2</v>
      </c>
    </row>
    <row r="1448" spans="1:23" x14ac:dyDescent="0.3">
      <c r="A1448">
        <v>7119</v>
      </c>
      <c r="B1448">
        <v>1982</v>
      </c>
      <c r="C1448" t="s">
        <v>28</v>
      </c>
      <c r="D1448" t="s">
        <v>31</v>
      </c>
      <c r="E1448" s="1">
        <v>68627</v>
      </c>
      <c r="F1448">
        <v>0</v>
      </c>
      <c r="G1448">
        <v>0</v>
      </c>
      <c r="H1448" s="3">
        <v>41286</v>
      </c>
      <c r="I1448">
        <v>45</v>
      </c>
      <c r="J1448">
        <v>0</v>
      </c>
      <c r="K1448" t="s">
        <v>43</v>
      </c>
      <c r="L1448">
        <v>2</v>
      </c>
      <c r="M1448">
        <f>2021-MasterData4[[#This Row],[Year_Birth]]</f>
        <v>39</v>
      </c>
      <c r="N1448" s="10">
        <v>395</v>
      </c>
      <c r="O1448" s="10">
        <v>263</v>
      </c>
      <c r="P1448" s="10">
        <v>60</v>
      </c>
      <c r="Q1448" s="10">
        <v>15</v>
      </c>
      <c r="R1448" s="10">
        <v>54</v>
      </c>
      <c r="S1448" s="24">
        <f>MasterData4[[#This Row],[Kidhome]]+MasterData4[[#This Row],[Teenhome]]</f>
        <v>0</v>
      </c>
      <c r="T1448" s="53">
        <v>3</v>
      </c>
      <c r="U1448" s="53">
        <v>6</v>
      </c>
      <c r="V1448" s="10">
        <f>SUM(MasterData4[[#This Row],[MntWines]:[MntSweetProducts]])</f>
        <v>787</v>
      </c>
      <c r="W1448">
        <v>2</v>
      </c>
    </row>
    <row r="1449" spans="1:23" x14ac:dyDescent="0.3">
      <c r="A1449">
        <v>7124</v>
      </c>
      <c r="B1449">
        <v>1968</v>
      </c>
      <c r="C1449" t="s">
        <v>28</v>
      </c>
      <c r="D1449" t="s">
        <v>29</v>
      </c>
      <c r="E1449" s="1">
        <v>36997</v>
      </c>
      <c r="F1449">
        <v>1</v>
      </c>
      <c r="G1449">
        <v>1</v>
      </c>
      <c r="H1449" s="3">
        <v>41306</v>
      </c>
      <c r="I1449">
        <v>72</v>
      </c>
      <c r="J1449">
        <v>0</v>
      </c>
      <c r="K1449" t="s">
        <v>32</v>
      </c>
      <c r="L1449">
        <v>2</v>
      </c>
      <c r="M1449">
        <f>2021-MasterData4[[#This Row],[Year_Birth]]</f>
        <v>53</v>
      </c>
      <c r="N1449" s="10">
        <v>43</v>
      </c>
      <c r="O1449" s="10">
        <v>12</v>
      </c>
      <c r="P1449" s="10">
        <v>8</v>
      </c>
      <c r="Q1449" s="10">
        <v>4</v>
      </c>
      <c r="R1449" s="10">
        <v>0</v>
      </c>
      <c r="S1449" s="24">
        <f>MasterData4[[#This Row],[Kidhome]]+MasterData4[[#This Row],[Teenhome]]</f>
        <v>2</v>
      </c>
      <c r="T1449" s="53">
        <v>1</v>
      </c>
      <c r="U1449" s="53">
        <v>4</v>
      </c>
      <c r="V1449" s="10">
        <f>SUM(MasterData4[[#This Row],[MntWines]:[MntSweetProducts]])</f>
        <v>67</v>
      </c>
      <c r="W1449">
        <v>2</v>
      </c>
    </row>
    <row r="1450" spans="1:23" x14ac:dyDescent="0.3">
      <c r="A1450">
        <v>7128</v>
      </c>
      <c r="B1450">
        <v>1977</v>
      </c>
      <c r="C1450" t="s">
        <v>37</v>
      </c>
      <c r="D1450" t="s">
        <v>31</v>
      </c>
      <c r="E1450" s="1">
        <v>42997</v>
      </c>
      <c r="F1450">
        <v>1</v>
      </c>
      <c r="G1450">
        <v>1</v>
      </c>
      <c r="H1450" s="3">
        <v>41615</v>
      </c>
      <c r="I1450">
        <v>91</v>
      </c>
      <c r="J1450">
        <v>0</v>
      </c>
      <c r="K1450" t="s">
        <v>30</v>
      </c>
      <c r="L1450">
        <v>1</v>
      </c>
      <c r="M1450">
        <f>2021-MasterData4[[#This Row],[Year_Birth]]</f>
        <v>44</v>
      </c>
      <c r="N1450" s="10">
        <v>4</v>
      </c>
      <c r="O1450" s="10">
        <v>5</v>
      </c>
      <c r="P1450" s="10">
        <v>0</v>
      </c>
      <c r="Q1450" s="10">
        <v>0</v>
      </c>
      <c r="R1450" s="10">
        <v>1</v>
      </c>
      <c r="S1450" s="24">
        <f>MasterData4[[#This Row],[Kidhome]]+MasterData4[[#This Row],[Teenhome]]</f>
        <v>2</v>
      </c>
      <c r="T1450" s="53">
        <v>0</v>
      </c>
      <c r="U1450" s="53">
        <v>2</v>
      </c>
      <c r="V1450" s="10">
        <f>SUM(MasterData4[[#This Row],[MntWines]:[MntSweetProducts]])</f>
        <v>10</v>
      </c>
      <c r="W1450">
        <v>5</v>
      </c>
    </row>
    <row r="1451" spans="1:23" x14ac:dyDescent="0.3">
      <c r="A1451">
        <v>7129</v>
      </c>
      <c r="B1451">
        <v>1962</v>
      </c>
      <c r="C1451" t="s">
        <v>37</v>
      </c>
      <c r="D1451" t="s">
        <v>33</v>
      </c>
      <c r="E1451" s="1">
        <v>54693</v>
      </c>
      <c r="F1451">
        <v>0</v>
      </c>
      <c r="G1451">
        <v>1</v>
      </c>
      <c r="H1451" s="3">
        <v>41322</v>
      </c>
      <c r="I1451">
        <v>72</v>
      </c>
      <c r="J1451">
        <v>0</v>
      </c>
      <c r="K1451" t="s">
        <v>30</v>
      </c>
      <c r="L1451">
        <v>6</v>
      </c>
      <c r="M1451">
        <f>2021-MasterData4[[#This Row],[Year_Birth]]</f>
        <v>59</v>
      </c>
      <c r="N1451" s="10">
        <v>686</v>
      </c>
      <c r="O1451" s="10">
        <v>142</v>
      </c>
      <c r="P1451" s="10">
        <v>23</v>
      </c>
      <c r="Q1451" s="10">
        <v>17</v>
      </c>
      <c r="R1451" s="10">
        <v>26</v>
      </c>
      <c r="S1451" s="24">
        <f>MasterData4[[#This Row],[Kidhome]]+MasterData4[[#This Row],[Teenhome]]</f>
        <v>1</v>
      </c>
      <c r="T1451" s="53">
        <v>4</v>
      </c>
      <c r="U1451" s="53">
        <v>13</v>
      </c>
      <c r="V1451" s="10">
        <f>SUM(MasterData4[[#This Row],[MntWines]:[MntSweetProducts]])</f>
        <v>894</v>
      </c>
      <c r="W1451">
        <v>5</v>
      </c>
    </row>
    <row r="1452" spans="1:23" x14ac:dyDescent="0.3">
      <c r="A1452">
        <v>7141</v>
      </c>
      <c r="B1452">
        <v>1986</v>
      </c>
      <c r="C1452" t="s">
        <v>41</v>
      </c>
      <c r="D1452" t="s">
        <v>31</v>
      </c>
      <c r="E1452" s="1">
        <v>21888</v>
      </c>
      <c r="F1452">
        <v>1</v>
      </c>
      <c r="G1452">
        <v>0</v>
      </c>
      <c r="H1452" s="3">
        <v>41272</v>
      </c>
      <c r="I1452">
        <v>15</v>
      </c>
      <c r="J1452">
        <v>0</v>
      </c>
      <c r="K1452" t="s">
        <v>30</v>
      </c>
      <c r="L1452">
        <v>5</v>
      </c>
      <c r="M1452">
        <f>2021-MasterData4[[#This Row],[Year_Birth]]</f>
        <v>35</v>
      </c>
      <c r="N1452" s="10">
        <v>88</v>
      </c>
      <c r="O1452" s="10">
        <v>46</v>
      </c>
      <c r="P1452" s="10">
        <v>2</v>
      </c>
      <c r="Q1452" s="10">
        <v>10</v>
      </c>
      <c r="R1452" s="10">
        <v>3</v>
      </c>
      <c r="S1452" s="24">
        <f>MasterData4[[#This Row],[Kidhome]]+MasterData4[[#This Row],[Teenhome]]</f>
        <v>1</v>
      </c>
      <c r="T1452" s="53">
        <v>1</v>
      </c>
      <c r="U1452" s="53">
        <v>2</v>
      </c>
      <c r="V1452" s="10">
        <f>SUM(MasterData4[[#This Row],[MntWines]:[MntSweetProducts]])</f>
        <v>149</v>
      </c>
      <c r="W1452">
        <v>4</v>
      </c>
    </row>
    <row r="1453" spans="1:23" x14ac:dyDescent="0.3">
      <c r="A1453">
        <v>7143</v>
      </c>
      <c r="B1453">
        <v>1955</v>
      </c>
      <c r="C1453" t="s">
        <v>38</v>
      </c>
      <c r="D1453" t="s">
        <v>35</v>
      </c>
      <c r="E1453" s="1">
        <v>74805</v>
      </c>
      <c r="F1453">
        <v>0</v>
      </c>
      <c r="G1453">
        <v>1</v>
      </c>
      <c r="H1453" s="3">
        <v>41584</v>
      </c>
      <c r="I1453">
        <v>14</v>
      </c>
      <c r="J1453">
        <v>0</v>
      </c>
      <c r="K1453" t="s">
        <v>30</v>
      </c>
      <c r="L1453">
        <v>4</v>
      </c>
      <c r="M1453">
        <f>2021-MasterData4[[#This Row],[Year_Birth]]</f>
        <v>66</v>
      </c>
      <c r="N1453" s="10">
        <v>209</v>
      </c>
      <c r="O1453" s="10">
        <v>209</v>
      </c>
      <c r="P1453" s="10">
        <v>41</v>
      </c>
      <c r="Q1453" s="10">
        <v>162</v>
      </c>
      <c r="R1453" s="10">
        <v>162</v>
      </c>
      <c r="S1453" s="24">
        <f>MasterData4[[#This Row],[Kidhome]]+MasterData4[[#This Row],[Teenhome]]</f>
        <v>1</v>
      </c>
      <c r="T1453" s="53">
        <v>7</v>
      </c>
      <c r="U1453" s="53">
        <v>10</v>
      </c>
      <c r="V1453" s="10">
        <f>SUM(MasterData4[[#This Row],[MntWines]:[MntSweetProducts]])</f>
        <v>783</v>
      </c>
      <c r="W1453">
        <v>3</v>
      </c>
    </row>
    <row r="1454" spans="1:23" x14ac:dyDescent="0.3">
      <c r="A1454">
        <v>7152</v>
      </c>
      <c r="B1454">
        <v>1983</v>
      </c>
      <c r="C1454" t="s">
        <v>41</v>
      </c>
      <c r="D1454" t="s">
        <v>33</v>
      </c>
      <c r="E1454" s="1">
        <v>27100</v>
      </c>
      <c r="F1454">
        <v>1</v>
      </c>
      <c r="G1454">
        <v>0</v>
      </c>
      <c r="H1454" s="3">
        <v>41369</v>
      </c>
      <c r="I1454">
        <v>64</v>
      </c>
      <c r="J1454">
        <v>0</v>
      </c>
      <c r="K1454" t="s">
        <v>39</v>
      </c>
      <c r="L1454">
        <v>1</v>
      </c>
      <c r="M1454">
        <f>2021-MasterData4[[#This Row],[Year_Birth]]</f>
        <v>38</v>
      </c>
      <c r="N1454" s="10">
        <v>12</v>
      </c>
      <c r="O1454" s="10">
        <v>13</v>
      </c>
      <c r="P1454" s="10">
        <v>2</v>
      </c>
      <c r="Q1454" s="10">
        <v>0</v>
      </c>
      <c r="R1454" s="10">
        <v>0</v>
      </c>
      <c r="S1454" s="24">
        <f>MasterData4[[#This Row],[Kidhome]]+MasterData4[[#This Row],[Teenhome]]</f>
        <v>1</v>
      </c>
      <c r="T1454" s="53">
        <v>0</v>
      </c>
      <c r="U1454" s="53">
        <v>3</v>
      </c>
      <c r="V1454" s="10">
        <f>SUM(MasterData4[[#This Row],[MntWines]:[MntSweetProducts]])</f>
        <v>27</v>
      </c>
      <c r="W1454">
        <v>4</v>
      </c>
    </row>
    <row r="1455" spans="1:23" x14ac:dyDescent="0.3">
      <c r="A1455">
        <v>7165</v>
      </c>
      <c r="B1455">
        <v>1972</v>
      </c>
      <c r="C1455" t="s">
        <v>28</v>
      </c>
      <c r="D1455" t="s">
        <v>35</v>
      </c>
      <c r="E1455" s="1">
        <v>64474</v>
      </c>
      <c r="F1455">
        <v>0</v>
      </c>
      <c r="G1455">
        <v>1</v>
      </c>
      <c r="H1455" s="3">
        <v>41569</v>
      </c>
      <c r="I1455">
        <v>59</v>
      </c>
      <c r="J1455">
        <v>0</v>
      </c>
      <c r="K1455" t="s">
        <v>30</v>
      </c>
      <c r="L1455">
        <v>8</v>
      </c>
      <c r="M1455">
        <f>2021-MasterData4[[#This Row],[Year_Birth]]</f>
        <v>49</v>
      </c>
      <c r="N1455" s="10">
        <v>381</v>
      </c>
      <c r="O1455" s="10">
        <v>172</v>
      </c>
      <c r="P1455" s="10">
        <v>56</v>
      </c>
      <c r="Q1455" s="10">
        <v>35</v>
      </c>
      <c r="R1455" s="10">
        <v>86</v>
      </c>
      <c r="S1455" s="24">
        <f>MasterData4[[#This Row],[Kidhome]]+MasterData4[[#This Row],[Teenhome]]</f>
        <v>1</v>
      </c>
      <c r="T1455" s="53">
        <v>2</v>
      </c>
      <c r="U1455" s="53">
        <v>10</v>
      </c>
      <c r="V1455" s="10">
        <f>SUM(MasterData4[[#This Row],[MntWines]:[MntSweetProducts]])</f>
        <v>730</v>
      </c>
      <c r="W1455">
        <v>2</v>
      </c>
    </row>
    <row r="1456" spans="1:23" x14ac:dyDescent="0.3">
      <c r="A1456">
        <v>7181</v>
      </c>
      <c r="B1456">
        <v>1977</v>
      </c>
      <c r="C1456" t="s">
        <v>28</v>
      </c>
      <c r="D1456" t="s">
        <v>33</v>
      </c>
      <c r="E1456" s="1">
        <v>30368</v>
      </c>
      <c r="F1456">
        <v>0</v>
      </c>
      <c r="G1456">
        <v>1</v>
      </c>
      <c r="H1456" s="3">
        <v>41585</v>
      </c>
      <c r="I1456">
        <v>97</v>
      </c>
      <c r="J1456">
        <v>0</v>
      </c>
      <c r="K1456" t="s">
        <v>30</v>
      </c>
      <c r="L1456">
        <v>2</v>
      </c>
      <c r="M1456">
        <f>2021-MasterData4[[#This Row],[Year_Birth]]</f>
        <v>44</v>
      </c>
      <c r="N1456" s="10">
        <v>35</v>
      </c>
      <c r="O1456" s="10">
        <v>13</v>
      </c>
      <c r="P1456" s="10">
        <v>2</v>
      </c>
      <c r="Q1456" s="10">
        <v>0</v>
      </c>
      <c r="R1456" s="10">
        <v>0</v>
      </c>
      <c r="S1456" s="24">
        <f>MasterData4[[#This Row],[Kidhome]]+MasterData4[[#This Row],[Teenhome]]</f>
        <v>1</v>
      </c>
      <c r="T1456" s="53">
        <v>0</v>
      </c>
      <c r="U1456" s="53">
        <v>3</v>
      </c>
      <c r="V1456" s="10">
        <f>SUM(MasterData4[[#This Row],[MntWines]:[MntSweetProducts]])</f>
        <v>50</v>
      </c>
      <c r="W1456">
        <v>2</v>
      </c>
    </row>
    <row r="1457" spans="1:23" x14ac:dyDescent="0.3">
      <c r="A1457">
        <v>7186</v>
      </c>
      <c r="B1457">
        <v>1966</v>
      </c>
      <c r="C1457" t="s">
        <v>37</v>
      </c>
      <c r="D1457" t="s">
        <v>35</v>
      </c>
      <c r="E1457" s="1">
        <v>30843</v>
      </c>
      <c r="F1457">
        <v>1</v>
      </c>
      <c r="G1457">
        <v>1</v>
      </c>
      <c r="H1457" s="3">
        <v>41785</v>
      </c>
      <c r="I1457">
        <v>43</v>
      </c>
      <c r="J1457">
        <v>0</v>
      </c>
      <c r="K1457" t="s">
        <v>40</v>
      </c>
      <c r="L1457">
        <v>1</v>
      </c>
      <c r="M1457">
        <f>2021-MasterData4[[#This Row],[Year_Birth]]</f>
        <v>55</v>
      </c>
      <c r="N1457" s="10">
        <v>24</v>
      </c>
      <c r="O1457" s="10">
        <v>2</v>
      </c>
      <c r="P1457" s="10">
        <v>0</v>
      </c>
      <c r="Q1457" s="10">
        <v>0</v>
      </c>
      <c r="R1457" s="10">
        <v>0</v>
      </c>
      <c r="S1457" s="24">
        <f>MasterData4[[#This Row],[Kidhome]]+MasterData4[[#This Row],[Teenhome]]</f>
        <v>2</v>
      </c>
      <c r="T1457" s="53">
        <v>1</v>
      </c>
      <c r="U1457" s="53">
        <v>2</v>
      </c>
      <c r="V1457" s="10">
        <f>SUM(MasterData4[[#This Row],[MntWines]:[MntSweetProducts]])</f>
        <v>26</v>
      </c>
      <c r="W1457">
        <v>5</v>
      </c>
    </row>
    <row r="1458" spans="1:23" x14ac:dyDescent="0.3">
      <c r="A1458">
        <v>7187</v>
      </c>
      <c r="B1458">
        <v>1969</v>
      </c>
      <c r="C1458" t="s">
        <v>41</v>
      </c>
      <c r="D1458" t="s">
        <v>35</v>
      </c>
      <c r="F1458">
        <v>1</v>
      </c>
      <c r="G1458">
        <v>1</v>
      </c>
      <c r="H1458" s="3">
        <v>41412</v>
      </c>
      <c r="I1458">
        <v>52</v>
      </c>
      <c r="J1458">
        <v>0</v>
      </c>
      <c r="K1458" t="s">
        <v>36</v>
      </c>
      <c r="L1458">
        <v>4</v>
      </c>
      <c r="M1458">
        <f>2021-MasterData4[[#This Row],[Year_Birth]]</f>
        <v>52</v>
      </c>
      <c r="N1458" s="10">
        <v>375</v>
      </c>
      <c r="O1458" s="10">
        <v>48</v>
      </c>
      <c r="P1458" s="10">
        <v>94</v>
      </c>
      <c r="Q1458" s="10">
        <v>42</v>
      </c>
      <c r="R1458" s="10">
        <v>66</v>
      </c>
      <c r="S1458" s="24">
        <f>MasterData4[[#This Row],[Kidhome]]+MasterData4[[#This Row],[Teenhome]]</f>
        <v>2</v>
      </c>
      <c r="T1458" s="53">
        <v>10</v>
      </c>
      <c r="U1458" s="53">
        <v>4</v>
      </c>
      <c r="V1458" s="10">
        <f>SUM(MasterData4[[#This Row],[MntWines]:[MntSweetProducts]])</f>
        <v>625</v>
      </c>
      <c r="W1458">
        <v>4</v>
      </c>
    </row>
    <row r="1459" spans="1:23" x14ac:dyDescent="0.3">
      <c r="A1459">
        <v>7192</v>
      </c>
      <c r="B1459">
        <v>1955</v>
      </c>
      <c r="C1459" t="s">
        <v>28</v>
      </c>
      <c r="D1459" t="s">
        <v>35</v>
      </c>
      <c r="E1459" s="1">
        <v>65748</v>
      </c>
      <c r="F1459">
        <v>0</v>
      </c>
      <c r="G1459">
        <v>1</v>
      </c>
      <c r="H1459" s="3">
        <v>41379</v>
      </c>
      <c r="I1459">
        <v>58</v>
      </c>
      <c r="J1459">
        <v>1</v>
      </c>
      <c r="K1459" t="s">
        <v>30</v>
      </c>
      <c r="L1459">
        <v>2</v>
      </c>
      <c r="M1459">
        <f>2021-MasterData4[[#This Row],[Year_Birth]]</f>
        <v>66</v>
      </c>
      <c r="N1459" s="10">
        <v>172</v>
      </c>
      <c r="O1459" s="10">
        <v>93</v>
      </c>
      <c r="P1459" s="10">
        <v>95</v>
      </c>
      <c r="Q1459" s="10">
        <v>73</v>
      </c>
      <c r="R1459" s="10">
        <v>78</v>
      </c>
      <c r="S1459" s="24">
        <f>MasterData4[[#This Row],[Kidhome]]+MasterData4[[#This Row],[Teenhome]]</f>
        <v>1</v>
      </c>
      <c r="T1459" s="53">
        <v>4</v>
      </c>
      <c r="U1459" s="53">
        <v>10</v>
      </c>
      <c r="V1459" s="10">
        <f>SUM(MasterData4[[#This Row],[MntWines]:[MntSweetProducts]])</f>
        <v>511</v>
      </c>
      <c r="W1459">
        <v>2</v>
      </c>
    </row>
    <row r="1460" spans="1:23" x14ac:dyDescent="0.3">
      <c r="A1460">
        <v>7196</v>
      </c>
      <c r="B1460">
        <v>1950</v>
      </c>
      <c r="C1460" t="s">
        <v>37</v>
      </c>
      <c r="D1460" t="s">
        <v>33</v>
      </c>
      <c r="E1460" s="1">
        <v>41145</v>
      </c>
      <c r="F1460">
        <v>1</v>
      </c>
      <c r="G1460">
        <v>1</v>
      </c>
      <c r="H1460" s="3">
        <v>41678</v>
      </c>
      <c r="I1460">
        <v>20</v>
      </c>
      <c r="J1460">
        <v>0</v>
      </c>
      <c r="K1460" t="s">
        <v>32</v>
      </c>
      <c r="L1460">
        <v>0</v>
      </c>
      <c r="M1460">
        <f>2021-MasterData4[[#This Row],[Year_Birth]]</f>
        <v>71</v>
      </c>
      <c r="N1460" s="10">
        <v>9</v>
      </c>
      <c r="O1460" s="10">
        <v>3</v>
      </c>
      <c r="P1460" s="10">
        <v>0</v>
      </c>
      <c r="Q1460" s="10">
        <v>0</v>
      </c>
      <c r="R1460" s="10">
        <v>0</v>
      </c>
      <c r="S1460" s="24">
        <f>MasterData4[[#This Row],[Kidhome]]+MasterData4[[#This Row],[Teenhome]]</f>
        <v>2</v>
      </c>
      <c r="T1460" s="53">
        <v>0</v>
      </c>
      <c r="U1460" s="53">
        <v>3</v>
      </c>
      <c r="V1460" s="10">
        <f>SUM(MasterData4[[#This Row],[MntWines]:[MntSweetProducts]])</f>
        <v>12</v>
      </c>
      <c r="W1460">
        <v>5</v>
      </c>
    </row>
    <row r="1461" spans="1:23" x14ac:dyDescent="0.3">
      <c r="A1461">
        <v>7212</v>
      </c>
      <c r="B1461">
        <v>1966</v>
      </c>
      <c r="C1461" t="s">
        <v>28</v>
      </c>
      <c r="D1461" t="s">
        <v>33</v>
      </c>
      <c r="E1461" s="1">
        <v>44794</v>
      </c>
      <c r="F1461">
        <v>0</v>
      </c>
      <c r="G1461">
        <v>1</v>
      </c>
      <c r="H1461" s="3">
        <v>41798</v>
      </c>
      <c r="I1461">
        <v>99</v>
      </c>
      <c r="J1461">
        <v>0</v>
      </c>
      <c r="K1461" t="s">
        <v>36</v>
      </c>
      <c r="L1461">
        <v>2</v>
      </c>
      <c r="M1461">
        <f>2021-MasterData4[[#This Row],[Year_Birth]]</f>
        <v>55</v>
      </c>
      <c r="N1461" s="10">
        <v>54</v>
      </c>
      <c r="O1461" s="10">
        <v>7</v>
      </c>
      <c r="P1461" s="10">
        <v>0</v>
      </c>
      <c r="Q1461" s="10">
        <v>0</v>
      </c>
      <c r="R1461" s="10">
        <v>0</v>
      </c>
      <c r="S1461" s="24">
        <f>MasterData4[[#This Row],[Kidhome]]+MasterData4[[#This Row],[Teenhome]]</f>
        <v>1</v>
      </c>
      <c r="T1461" s="53">
        <v>0</v>
      </c>
      <c r="U1461" s="53">
        <v>3</v>
      </c>
      <c r="V1461" s="10">
        <f>SUM(MasterData4[[#This Row],[MntWines]:[MntSweetProducts]])</f>
        <v>61</v>
      </c>
      <c r="W1461">
        <v>2</v>
      </c>
    </row>
    <row r="1462" spans="1:23" x14ac:dyDescent="0.3">
      <c r="A1462">
        <v>7214</v>
      </c>
      <c r="B1462">
        <v>1957</v>
      </c>
      <c r="C1462" t="s">
        <v>28</v>
      </c>
      <c r="D1462" t="s">
        <v>33</v>
      </c>
      <c r="E1462" s="1">
        <v>62187</v>
      </c>
      <c r="F1462">
        <v>0</v>
      </c>
      <c r="G1462">
        <v>0</v>
      </c>
      <c r="H1462" s="3">
        <v>41460</v>
      </c>
      <c r="I1462">
        <v>49</v>
      </c>
      <c r="J1462">
        <v>0</v>
      </c>
      <c r="K1462" t="s">
        <v>30</v>
      </c>
      <c r="L1462">
        <v>4</v>
      </c>
      <c r="M1462">
        <f>2021-MasterData4[[#This Row],[Year_Birth]]</f>
        <v>64</v>
      </c>
      <c r="N1462" s="10">
        <v>792</v>
      </c>
      <c r="O1462" s="10">
        <v>275</v>
      </c>
      <c r="P1462" s="10">
        <v>45</v>
      </c>
      <c r="Q1462" s="10">
        <v>0</v>
      </c>
      <c r="R1462" s="10">
        <v>45</v>
      </c>
      <c r="S1462" s="24">
        <f>MasterData4[[#This Row],[Kidhome]]+MasterData4[[#This Row],[Teenhome]]</f>
        <v>0</v>
      </c>
      <c r="T1462" s="53">
        <v>8</v>
      </c>
      <c r="U1462" s="53">
        <v>5</v>
      </c>
      <c r="V1462" s="10">
        <f>SUM(MasterData4[[#This Row],[MntWines]:[MntSweetProducts]])</f>
        <v>1157</v>
      </c>
      <c r="W1462">
        <v>2</v>
      </c>
    </row>
    <row r="1463" spans="1:23" x14ac:dyDescent="0.3">
      <c r="A1463">
        <v>7215</v>
      </c>
      <c r="B1463">
        <v>1983</v>
      </c>
      <c r="C1463" t="s">
        <v>28</v>
      </c>
      <c r="D1463" t="s">
        <v>31</v>
      </c>
      <c r="E1463" s="1">
        <v>101970</v>
      </c>
      <c r="F1463">
        <v>0</v>
      </c>
      <c r="G1463">
        <v>0</v>
      </c>
      <c r="H1463" s="3">
        <v>41345</v>
      </c>
      <c r="I1463">
        <v>69</v>
      </c>
      <c r="J1463">
        <v>0</v>
      </c>
      <c r="K1463" t="s">
        <v>32</v>
      </c>
      <c r="L1463">
        <v>6</v>
      </c>
      <c r="M1463">
        <f>2021-MasterData4[[#This Row],[Year_Birth]]</f>
        <v>38</v>
      </c>
      <c r="N1463" s="10">
        <v>722</v>
      </c>
      <c r="O1463" s="10">
        <v>102</v>
      </c>
      <c r="P1463" s="10">
        <v>44</v>
      </c>
      <c r="Q1463" s="10">
        <v>27</v>
      </c>
      <c r="R1463" s="10">
        <v>72</v>
      </c>
      <c r="S1463" s="24">
        <f>MasterData4[[#This Row],[Kidhome]]+MasterData4[[#This Row],[Teenhome]]</f>
        <v>0</v>
      </c>
      <c r="T1463" s="53">
        <v>8</v>
      </c>
      <c r="U1463" s="53">
        <v>13</v>
      </c>
      <c r="V1463" s="10">
        <f>SUM(MasterData4[[#This Row],[MntWines]:[MntSweetProducts]])</f>
        <v>967</v>
      </c>
      <c r="W1463">
        <v>2</v>
      </c>
    </row>
    <row r="1464" spans="1:23" x14ac:dyDescent="0.3">
      <c r="A1464">
        <v>7224</v>
      </c>
      <c r="B1464">
        <v>1977</v>
      </c>
      <c r="C1464" t="s">
        <v>28</v>
      </c>
      <c r="D1464" t="s">
        <v>33</v>
      </c>
      <c r="E1464" s="1">
        <v>31353</v>
      </c>
      <c r="F1464">
        <v>1</v>
      </c>
      <c r="G1464">
        <v>1</v>
      </c>
      <c r="H1464" s="3">
        <v>41637</v>
      </c>
      <c r="I1464">
        <v>24</v>
      </c>
      <c r="J1464">
        <v>0</v>
      </c>
      <c r="K1464" t="s">
        <v>40</v>
      </c>
      <c r="L1464">
        <v>1</v>
      </c>
      <c r="M1464">
        <f>2021-MasterData4[[#This Row],[Year_Birth]]</f>
        <v>44</v>
      </c>
      <c r="N1464" s="10">
        <v>10</v>
      </c>
      <c r="O1464" s="10">
        <v>10</v>
      </c>
      <c r="P1464" s="10">
        <v>3</v>
      </c>
      <c r="Q1464" s="10">
        <v>0</v>
      </c>
      <c r="R1464" s="10">
        <v>1</v>
      </c>
      <c r="S1464" s="24">
        <f>MasterData4[[#This Row],[Kidhome]]+MasterData4[[#This Row],[Teenhome]]</f>
        <v>2</v>
      </c>
      <c r="T1464" s="53">
        <v>1</v>
      </c>
      <c r="U1464" s="53">
        <v>2</v>
      </c>
      <c r="V1464" s="10">
        <f>SUM(MasterData4[[#This Row],[MntWines]:[MntSweetProducts]])</f>
        <v>24</v>
      </c>
      <c r="W1464">
        <v>2</v>
      </c>
    </row>
    <row r="1465" spans="1:23" x14ac:dyDescent="0.3">
      <c r="A1465">
        <v>7230</v>
      </c>
      <c r="B1465">
        <v>1960</v>
      </c>
      <c r="C1465" t="s">
        <v>37</v>
      </c>
      <c r="D1465" t="s">
        <v>29</v>
      </c>
      <c r="E1465" s="1">
        <v>50611</v>
      </c>
      <c r="F1465">
        <v>0</v>
      </c>
      <c r="G1465">
        <v>1</v>
      </c>
      <c r="H1465" s="3">
        <v>41186</v>
      </c>
      <c r="I1465">
        <v>98</v>
      </c>
      <c r="J1465">
        <v>0</v>
      </c>
      <c r="K1465" t="s">
        <v>34</v>
      </c>
      <c r="L1465">
        <v>4</v>
      </c>
      <c r="M1465">
        <f>2021-MasterData4[[#This Row],[Year_Birth]]</f>
        <v>61</v>
      </c>
      <c r="N1465" s="10">
        <v>459</v>
      </c>
      <c r="O1465" s="10">
        <v>24</v>
      </c>
      <c r="P1465" s="10">
        <v>6</v>
      </c>
      <c r="Q1465" s="10">
        <v>0</v>
      </c>
      <c r="R1465" s="10">
        <v>0</v>
      </c>
      <c r="S1465" s="24">
        <f>MasterData4[[#This Row],[Kidhome]]+MasterData4[[#This Row],[Teenhome]]</f>
        <v>1</v>
      </c>
      <c r="T1465" s="53">
        <v>5</v>
      </c>
      <c r="U1465" s="53">
        <v>7</v>
      </c>
      <c r="V1465" s="10">
        <f>SUM(MasterData4[[#This Row],[MntWines]:[MntSweetProducts]])</f>
        <v>489</v>
      </c>
      <c r="W1465">
        <v>5</v>
      </c>
    </row>
    <row r="1466" spans="1:23" x14ac:dyDescent="0.3">
      <c r="A1466">
        <v>7232</v>
      </c>
      <c r="B1466">
        <v>1973</v>
      </c>
      <c r="C1466" t="s">
        <v>28</v>
      </c>
      <c r="D1466" t="s">
        <v>42</v>
      </c>
      <c r="E1466" s="1">
        <v>42429</v>
      </c>
      <c r="F1466">
        <v>0</v>
      </c>
      <c r="G1466">
        <v>1</v>
      </c>
      <c r="H1466" s="3">
        <v>41681</v>
      </c>
      <c r="I1466">
        <v>99</v>
      </c>
      <c r="J1466">
        <v>0</v>
      </c>
      <c r="K1466" t="s">
        <v>30</v>
      </c>
      <c r="L1466">
        <v>1</v>
      </c>
      <c r="M1466">
        <f>2021-MasterData4[[#This Row],[Year_Birth]]</f>
        <v>48</v>
      </c>
      <c r="N1466" s="10">
        <v>55</v>
      </c>
      <c r="O1466" s="10">
        <v>6</v>
      </c>
      <c r="P1466" s="10">
        <v>2</v>
      </c>
      <c r="Q1466" s="10">
        <v>0</v>
      </c>
      <c r="R1466" s="10">
        <v>0</v>
      </c>
      <c r="S1466" s="24">
        <f>MasterData4[[#This Row],[Kidhome]]+MasterData4[[#This Row],[Teenhome]]</f>
        <v>1</v>
      </c>
      <c r="T1466" s="53">
        <v>1</v>
      </c>
      <c r="U1466" s="53">
        <v>3</v>
      </c>
      <c r="V1466" s="10">
        <f>SUM(MasterData4[[#This Row],[MntWines]:[MntSweetProducts]])</f>
        <v>63</v>
      </c>
      <c r="W1466">
        <v>2</v>
      </c>
    </row>
    <row r="1467" spans="1:23" x14ac:dyDescent="0.3">
      <c r="A1467">
        <v>7233</v>
      </c>
      <c r="B1467">
        <v>1972</v>
      </c>
      <c r="C1467" t="s">
        <v>28</v>
      </c>
      <c r="D1467" t="s">
        <v>33</v>
      </c>
      <c r="E1467" s="1">
        <v>69209</v>
      </c>
      <c r="F1467">
        <v>0</v>
      </c>
      <c r="G1467">
        <v>0</v>
      </c>
      <c r="H1467" s="3">
        <v>41169</v>
      </c>
      <c r="I1467">
        <v>4</v>
      </c>
      <c r="J1467">
        <v>0</v>
      </c>
      <c r="K1467" t="s">
        <v>32</v>
      </c>
      <c r="L1467">
        <v>5</v>
      </c>
      <c r="M1467">
        <f>2021-MasterData4[[#This Row],[Year_Birth]]</f>
        <v>49</v>
      </c>
      <c r="N1467" s="10">
        <v>496</v>
      </c>
      <c r="O1467" s="10">
        <v>849</v>
      </c>
      <c r="P1467" s="10">
        <v>229</v>
      </c>
      <c r="Q1467" s="10">
        <v>32</v>
      </c>
      <c r="R1467" s="10">
        <v>48</v>
      </c>
      <c r="S1467" s="24">
        <f>MasterData4[[#This Row],[Kidhome]]+MasterData4[[#This Row],[Teenhome]]</f>
        <v>0</v>
      </c>
      <c r="T1467" s="53">
        <v>3</v>
      </c>
      <c r="U1467" s="53">
        <v>6</v>
      </c>
      <c r="V1467" s="10">
        <f>SUM(MasterData4[[#This Row],[MntWines]:[MntSweetProducts]])</f>
        <v>1654</v>
      </c>
      <c r="W1467">
        <v>2</v>
      </c>
    </row>
    <row r="1468" spans="1:23" x14ac:dyDescent="0.3">
      <c r="A1468">
        <v>7235</v>
      </c>
      <c r="B1468">
        <v>1975</v>
      </c>
      <c r="C1468" t="s">
        <v>38</v>
      </c>
      <c r="D1468" t="s">
        <v>33</v>
      </c>
      <c r="E1468" s="1">
        <v>17003</v>
      </c>
      <c r="F1468">
        <v>1</v>
      </c>
      <c r="G1468">
        <v>0</v>
      </c>
      <c r="H1468" s="3">
        <v>41617</v>
      </c>
      <c r="I1468">
        <v>37</v>
      </c>
      <c r="J1468">
        <v>0</v>
      </c>
      <c r="K1468" t="s">
        <v>39</v>
      </c>
      <c r="L1468">
        <v>2</v>
      </c>
      <c r="M1468">
        <f>2021-MasterData4[[#This Row],[Year_Birth]]</f>
        <v>46</v>
      </c>
      <c r="N1468" s="10">
        <v>2</v>
      </c>
      <c r="O1468" s="10">
        <v>12</v>
      </c>
      <c r="P1468" s="10">
        <v>4</v>
      </c>
      <c r="Q1468" s="10">
        <v>5</v>
      </c>
      <c r="R1468" s="10">
        <v>8</v>
      </c>
      <c r="S1468" s="24">
        <f>MasterData4[[#This Row],[Kidhome]]+MasterData4[[#This Row],[Teenhome]]</f>
        <v>1</v>
      </c>
      <c r="T1468" s="53">
        <v>0</v>
      </c>
      <c r="U1468" s="53">
        <v>4</v>
      </c>
      <c r="V1468" s="10">
        <f>SUM(MasterData4[[#This Row],[MntWines]:[MntSweetProducts]])</f>
        <v>31</v>
      </c>
      <c r="W1468">
        <v>3</v>
      </c>
    </row>
    <row r="1469" spans="1:23" x14ac:dyDescent="0.3">
      <c r="A1469">
        <v>7244</v>
      </c>
      <c r="B1469">
        <v>1951</v>
      </c>
      <c r="C1469" t="s">
        <v>28</v>
      </c>
      <c r="D1469" t="s">
        <v>31</v>
      </c>
      <c r="F1469">
        <v>2</v>
      </c>
      <c r="G1469">
        <v>1</v>
      </c>
      <c r="H1469" s="3">
        <v>41640</v>
      </c>
      <c r="I1469">
        <v>96</v>
      </c>
      <c r="J1469">
        <v>0</v>
      </c>
      <c r="K1469" t="s">
        <v>36</v>
      </c>
      <c r="L1469">
        <v>2</v>
      </c>
      <c r="M1469">
        <f>2021-MasterData4[[#This Row],[Year_Birth]]</f>
        <v>70</v>
      </c>
      <c r="N1469" s="10">
        <v>48</v>
      </c>
      <c r="O1469" s="10">
        <v>48</v>
      </c>
      <c r="P1469" s="10">
        <v>6</v>
      </c>
      <c r="Q1469" s="10">
        <v>5</v>
      </c>
      <c r="R1469" s="10">
        <v>10</v>
      </c>
      <c r="S1469" s="24">
        <f>MasterData4[[#This Row],[Kidhome]]+MasterData4[[#This Row],[Teenhome]]</f>
        <v>3</v>
      </c>
      <c r="T1469" s="53">
        <v>1</v>
      </c>
      <c r="U1469" s="53">
        <v>4</v>
      </c>
      <c r="V1469" s="10">
        <f>SUM(MasterData4[[#This Row],[MntWines]:[MntSweetProducts]])</f>
        <v>117</v>
      </c>
      <c r="W1469">
        <v>2</v>
      </c>
    </row>
    <row r="1470" spans="1:23" x14ac:dyDescent="0.3">
      <c r="A1470">
        <v>7247</v>
      </c>
      <c r="B1470">
        <v>1960</v>
      </c>
      <c r="C1470" t="s">
        <v>28</v>
      </c>
      <c r="D1470" t="s">
        <v>42</v>
      </c>
      <c r="E1470" s="1">
        <v>47916</v>
      </c>
      <c r="F1470">
        <v>0</v>
      </c>
      <c r="G1470">
        <v>1</v>
      </c>
      <c r="H1470" s="3">
        <v>41235</v>
      </c>
      <c r="I1470">
        <v>72</v>
      </c>
      <c r="J1470">
        <v>0</v>
      </c>
      <c r="K1470" t="s">
        <v>39</v>
      </c>
      <c r="L1470">
        <v>7</v>
      </c>
      <c r="M1470">
        <f>2021-MasterData4[[#This Row],[Year_Birth]]</f>
        <v>61</v>
      </c>
      <c r="N1470" s="10">
        <v>505</v>
      </c>
      <c r="O1470" s="10">
        <v>26</v>
      </c>
      <c r="P1470" s="10">
        <v>0</v>
      </c>
      <c r="Q1470" s="10">
        <v>0</v>
      </c>
      <c r="R1470" s="10">
        <v>0</v>
      </c>
      <c r="S1470" s="24">
        <f>MasterData4[[#This Row],[Kidhome]]+MasterData4[[#This Row],[Teenhome]]</f>
        <v>1</v>
      </c>
      <c r="T1470" s="53">
        <v>4</v>
      </c>
      <c r="U1470" s="53">
        <v>6</v>
      </c>
      <c r="V1470" s="10">
        <f>SUM(MasterData4[[#This Row],[MntWines]:[MntSweetProducts]])</f>
        <v>531</v>
      </c>
      <c r="W1470">
        <v>2</v>
      </c>
    </row>
    <row r="1471" spans="1:23" x14ac:dyDescent="0.3">
      <c r="A1471">
        <v>7250</v>
      </c>
      <c r="B1471">
        <v>1978</v>
      </c>
      <c r="C1471" t="s">
        <v>28</v>
      </c>
      <c r="D1471" t="s">
        <v>35</v>
      </c>
      <c r="E1471" s="1">
        <v>57867</v>
      </c>
      <c r="F1471">
        <v>1</v>
      </c>
      <c r="G1471">
        <v>0</v>
      </c>
      <c r="H1471" s="3">
        <v>41548</v>
      </c>
      <c r="I1471">
        <v>48</v>
      </c>
      <c r="J1471">
        <v>0</v>
      </c>
      <c r="K1471" t="s">
        <v>32</v>
      </c>
      <c r="L1471">
        <v>7</v>
      </c>
      <c r="M1471">
        <f>2021-MasterData4[[#This Row],[Year_Birth]]</f>
        <v>43</v>
      </c>
      <c r="N1471" s="10">
        <v>344</v>
      </c>
      <c r="O1471" s="10">
        <v>178</v>
      </c>
      <c r="P1471" s="10">
        <v>15</v>
      </c>
      <c r="Q1471" s="10">
        <v>35</v>
      </c>
      <c r="R1471" s="10">
        <v>23</v>
      </c>
      <c r="S1471" s="24">
        <f>MasterData4[[#This Row],[Kidhome]]+MasterData4[[#This Row],[Teenhome]]</f>
        <v>1</v>
      </c>
      <c r="T1471" s="53">
        <v>2</v>
      </c>
      <c r="U1471" s="53">
        <v>9</v>
      </c>
      <c r="V1471" s="10">
        <f>SUM(MasterData4[[#This Row],[MntWines]:[MntSweetProducts]])</f>
        <v>595</v>
      </c>
      <c r="W1471">
        <v>2</v>
      </c>
    </row>
    <row r="1472" spans="1:23" x14ac:dyDescent="0.3">
      <c r="A1472">
        <v>7254</v>
      </c>
      <c r="B1472">
        <v>1969</v>
      </c>
      <c r="C1472" t="s">
        <v>28</v>
      </c>
      <c r="D1472" t="s">
        <v>35</v>
      </c>
      <c r="E1472" s="1">
        <v>38361</v>
      </c>
      <c r="F1472">
        <v>1</v>
      </c>
      <c r="G1472">
        <v>0</v>
      </c>
      <c r="H1472" s="3">
        <v>41635</v>
      </c>
      <c r="I1472">
        <v>74</v>
      </c>
      <c r="J1472">
        <v>0</v>
      </c>
      <c r="K1472" t="s">
        <v>43</v>
      </c>
      <c r="L1472">
        <v>3</v>
      </c>
      <c r="M1472">
        <f>2021-MasterData4[[#This Row],[Year_Birth]]</f>
        <v>52</v>
      </c>
      <c r="N1472" s="10">
        <v>39</v>
      </c>
      <c r="O1472" s="10">
        <v>56</v>
      </c>
      <c r="P1472" s="10">
        <v>20</v>
      </c>
      <c r="Q1472" s="10">
        <v>0</v>
      </c>
      <c r="R1472" s="10">
        <v>8</v>
      </c>
      <c r="S1472" s="24">
        <f>MasterData4[[#This Row],[Kidhome]]+MasterData4[[#This Row],[Teenhome]]</f>
        <v>1</v>
      </c>
      <c r="T1472" s="53">
        <v>1</v>
      </c>
      <c r="U1472" s="53">
        <v>3</v>
      </c>
      <c r="V1472" s="10">
        <f>SUM(MasterData4[[#This Row],[MntWines]:[MntSweetProducts]])</f>
        <v>123</v>
      </c>
      <c r="W1472">
        <v>2</v>
      </c>
    </row>
    <row r="1473" spans="1:23" x14ac:dyDescent="0.3">
      <c r="A1473">
        <v>7261</v>
      </c>
      <c r="B1473">
        <v>1971</v>
      </c>
      <c r="C1473" t="s">
        <v>28</v>
      </c>
      <c r="D1473" t="s">
        <v>35</v>
      </c>
      <c r="E1473" s="1">
        <v>34600</v>
      </c>
      <c r="F1473">
        <v>1</v>
      </c>
      <c r="G1473">
        <v>1</v>
      </c>
      <c r="H1473" s="3">
        <v>41275</v>
      </c>
      <c r="I1473">
        <v>8</v>
      </c>
      <c r="J1473">
        <v>0</v>
      </c>
      <c r="K1473" t="s">
        <v>30</v>
      </c>
      <c r="L1473">
        <v>5</v>
      </c>
      <c r="M1473">
        <f>2021-MasterData4[[#This Row],[Year_Birth]]</f>
        <v>50</v>
      </c>
      <c r="N1473" s="10">
        <v>199</v>
      </c>
      <c r="O1473" s="10">
        <v>60</v>
      </c>
      <c r="P1473" s="10">
        <v>8</v>
      </c>
      <c r="Q1473" s="10">
        <v>33</v>
      </c>
      <c r="R1473" s="10">
        <v>3</v>
      </c>
      <c r="S1473" s="24">
        <f>MasterData4[[#This Row],[Kidhome]]+MasterData4[[#This Row],[Teenhome]]</f>
        <v>2</v>
      </c>
      <c r="T1473" s="53">
        <v>2</v>
      </c>
      <c r="U1473" s="53">
        <v>5</v>
      </c>
      <c r="V1473" s="10">
        <f>SUM(MasterData4[[#This Row],[MntWines]:[MntSweetProducts]])</f>
        <v>303</v>
      </c>
      <c r="W1473">
        <v>2</v>
      </c>
    </row>
    <row r="1474" spans="1:23" x14ac:dyDescent="0.3">
      <c r="A1474">
        <v>7264</v>
      </c>
      <c r="B1474">
        <v>1978</v>
      </c>
      <c r="C1474" t="s">
        <v>38</v>
      </c>
      <c r="D1474" t="s">
        <v>31</v>
      </c>
      <c r="E1474" s="2">
        <v>52195</v>
      </c>
      <c r="F1474">
        <v>2</v>
      </c>
      <c r="G1474">
        <v>1</v>
      </c>
      <c r="H1474" s="3">
        <v>41771</v>
      </c>
      <c r="I1474">
        <v>2</v>
      </c>
      <c r="J1474">
        <v>0</v>
      </c>
      <c r="K1474" t="s">
        <v>43</v>
      </c>
      <c r="L1474">
        <v>1</v>
      </c>
      <c r="M1474">
        <f>2021-MasterData4[[#This Row],[Year_Birth]]</f>
        <v>43</v>
      </c>
      <c r="N1474" s="10">
        <v>12</v>
      </c>
      <c r="O1474" s="10">
        <v>4</v>
      </c>
      <c r="P1474" s="10">
        <v>0</v>
      </c>
      <c r="Q1474" s="10">
        <v>0</v>
      </c>
      <c r="R1474" s="10">
        <v>0</v>
      </c>
      <c r="S1474" s="24">
        <f>MasterData4[[#This Row],[Kidhome]]+MasterData4[[#This Row],[Teenhome]]</f>
        <v>3</v>
      </c>
      <c r="T1474" s="53">
        <v>0</v>
      </c>
      <c r="U1474" s="53">
        <v>2</v>
      </c>
      <c r="V1474" s="10">
        <f>SUM(MasterData4[[#This Row],[MntWines]:[MntSweetProducts]])</f>
        <v>16</v>
      </c>
      <c r="W1474">
        <v>3</v>
      </c>
    </row>
    <row r="1475" spans="1:23" x14ac:dyDescent="0.3">
      <c r="A1475">
        <v>7270</v>
      </c>
      <c r="B1475">
        <v>1981</v>
      </c>
      <c r="C1475" t="s">
        <v>28</v>
      </c>
      <c r="D1475" t="s">
        <v>29</v>
      </c>
      <c r="E1475" s="1">
        <v>56981</v>
      </c>
      <c r="F1475">
        <v>0</v>
      </c>
      <c r="G1475">
        <v>0</v>
      </c>
      <c r="H1475" s="3">
        <v>41664</v>
      </c>
      <c r="I1475">
        <v>91</v>
      </c>
      <c r="J1475">
        <v>0</v>
      </c>
      <c r="K1475" t="s">
        <v>43</v>
      </c>
      <c r="L1475">
        <v>2</v>
      </c>
      <c r="M1475">
        <f>2021-MasterData4[[#This Row],[Year_Birth]]</f>
        <v>40</v>
      </c>
      <c r="N1475" s="10">
        <v>908</v>
      </c>
      <c r="O1475" s="10">
        <v>217</v>
      </c>
      <c r="P1475" s="10">
        <v>32</v>
      </c>
      <c r="Q1475" s="10">
        <v>48</v>
      </c>
      <c r="R1475" s="10">
        <v>12</v>
      </c>
      <c r="S1475" s="24">
        <f>MasterData4[[#This Row],[Kidhome]]+MasterData4[[#This Row],[Teenhome]]</f>
        <v>0</v>
      </c>
      <c r="T1475" s="53">
        <v>3</v>
      </c>
      <c r="U1475" s="53">
        <v>13</v>
      </c>
      <c r="V1475" s="10">
        <f>SUM(MasterData4[[#This Row],[MntWines]:[MntSweetProducts]])</f>
        <v>1217</v>
      </c>
      <c r="W1475">
        <v>2</v>
      </c>
    </row>
    <row r="1476" spans="1:23" x14ac:dyDescent="0.3">
      <c r="A1476">
        <v>7274</v>
      </c>
      <c r="B1476">
        <v>1957</v>
      </c>
      <c r="C1476" t="s">
        <v>28</v>
      </c>
      <c r="D1476" t="s">
        <v>33</v>
      </c>
      <c r="E1476" s="1">
        <v>78618</v>
      </c>
      <c r="F1476">
        <v>0</v>
      </c>
      <c r="G1476">
        <v>0</v>
      </c>
      <c r="H1476" s="3">
        <v>41180</v>
      </c>
      <c r="I1476">
        <v>87</v>
      </c>
      <c r="J1476">
        <v>0</v>
      </c>
      <c r="K1476" t="s">
        <v>30</v>
      </c>
      <c r="L1476">
        <v>4</v>
      </c>
      <c r="M1476">
        <f>2021-MasterData4[[#This Row],[Year_Birth]]</f>
        <v>64</v>
      </c>
      <c r="N1476" s="10">
        <v>736</v>
      </c>
      <c r="O1476" s="10">
        <v>818</v>
      </c>
      <c r="P1476" s="10">
        <v>212</v>
      </c>
      <c r="Q1476" s="10">
        <v>163</v>
      </c>
      <c r="R1476" s="10">
        <v>163</v>
      </c>
      <c r="S1476" s="24">
        <f>MasterData4[[#This Row],[Kidhome]]+MasterData4[[#This Row],[Teenhome]]</f>
        <v>0</v>
      </c>
      <c r="T1476" s="53">
        <v>7</v>
      </c>
      <c r="U1476" s="53">
        <v>10</v>
      </c>
      <c r="V1476" s="10">
        <f>SUM(MasterData4[[#This Row],[MntWines]:[MntSweetProducts]])</f>
        <v>2092</v>
      </c>
      <c r="W1476">
        <v>2</v>
      </c>
    </row>
    <row r="1477" spans="1:23" x14ac:dyDescent="0.3">
      <c r="A1477">
        <v>7275</v>
      </c>
      <c r="B1477">
        <v>1971</v>
      </c>
      <c r="C1477" t="s">
        <v>41</v>
      </c>
      <c r="D1477" t="s">
        <v>31</v>
      </c>
      <c r="E1477" s="1">
        <v>33316</v>
      </c>
      <c r="F1477">
        <v>1</v>
      </c>
      <c r="G1477">
        <v>1</v>
      </c>
      <c r="H1477" s="3">
        <v>41551</v>
      </c>
      <c r="I1477">
        <v>34</v>
      </c>
      <c r="J1477">
        <v>0</v>
      </c>
      <c r="K1477" t="s">
        <v>34</v>
      </c>
      <c r="L1477">
        <v>2</v>
      </c>
      <c r="M1477">
        <f>2021-MasterData4[[#This Row],[Year_Birth]]</f>
        <v>50</v>
      </c>
      <c r="N1477" s="10">
        <v>79</v>
      </c>
      <c r="O1477" s="10">
        <v>31</v>
      </c>
      <c r="P1477" s="10">
        <v>4</v>
      </c>
      <c r="Q1477" s="10">
        <v>1</v>
      </c>
      <c r="R1477" s="10">
        <v>4</v>
      </c>
      <c r="S1477" s="24">
        <f>MasterData4[[#This Row],[Kidhome]]+MasterData4[[#This Row],[Teenhome]]</f>
        <v>2</v>
      </c>
      <c r="T1477" s="53">
        <v>1</v>
      </c>
      <c r="U1477" s="53">
        <v>4</v>
      </c>
      <c r="V1477" s="10">
        <f>SUM(MasterData4[[#This Row],[MntWines]:[MntSweetProducts]])</f>
        <v>119</v>
      </c>
      <c r="W1477">
        <v>4</v>
      </c>
    </row>
    <row r="1478" spans="1:23" x14ac:dyDescent="0.3">
      <c r="A1478">
        <v>7279</v>
      </c>
      <c r="B1478">
        <v>1969</v>
      </c>
      <c r="C1478" t="s">
        <v>37</v>
      </c>
      <c r="D1478" t="s">
        <v>35</v>
      </c>
      <c r="E1478" s="2">
        <v>69476</v>
      </c>
      <c r="F1478">
        <v>0</v>
      </c>
      <c r="G1478">
        <v>0</v>
      </c>
      <c r="H1478" s="3">
        <v>41547</v>
      </c>
      <c r="I1478">
        <v>3</v>
      </c>
      <c r="J1478">
        <v>0</v>
      </c>
      <c r="K1478" t="s">
        <v>34</v>
      </c>
      <c r="L1478">
        <v>4</v>
      </c>
      <c r="M1478">
        <f>2021-MasterData4[[#This Row],[Year_Birth]]</f>
        <v>52</v>
      </c>
      <c r="N1478" s="10">
        <v>260</v>
      </c>
      <c r="O1478" s="10">
        <v>559</v>
      </c>
      <c r="P1478" s="10">
        <v>63</v>
      </c>
      <c r="Q1478" s="10">
        <v>86</v>
      </c>
      <c r="R1478" s="10">
        <v>9</v>
      </c>
      <c r="S1478" s="24">
        <f>MasterData4[[#This Row],[Kidhome]]+MasterData4[[#This Row],[Teenhome]]</f>
        <v>0</v>
      </c>
      <c r="T1478" s="53">
        <v>6</v>
      </c>
      <c r="U1478" s="53">
        <v>4</v>
      </c>
      <c r="V1478" s="10">
        <f>SUM(MasterData4[[#This Row],[MntWines]:[MntSweetProducts]])</f>
        <v>977</v>
      </c>
      <c r="W1478">
        <v>5</v>
      </c>
    </row>
    <row r="1479" spans="1:23" x14ac:dyDescent="0.3">
      <c r="A1479">
        <v>7281</v>
      </c>
      <c r="B1479">
        <v>1959</v>
      </c>
      <c r="C1479" t="s">
        <v>37</v>
      </c>
      <c r="D1479" t="s">
        <v>31</v>
      </c>
      <c r="F1479">
        <v>0</v>
      </c>
      <c r="G1479">
        <v>0</v>
      </c>
      <c r="H1479" s="3">
        <v>41583</v>
      </c>
      <c r="I1479">
        <v>80</v>
      </c>
      <c r="J1479">
        <v>0</v>
      </c>
      <c r="K1479" t="s">
        <v>36</v>
      </c>
      <c r="L1479">
        <v>1</v>
      </c>
      <c r="M1479">
        <f>2021-MasterData4[[#This Row],[Year_Birth]]</f>
        <v>62</v>
      </c>
      <c r="N1479" s="10">
        <v>81</v>
      </c>
      <c r="O1479" s="10">
        <v>50</v>
      </c>
      <c r="P1479" s="10">
        <v>3</v>
      </c>
      <c r="Q1479" s="10">
        <v>11</v>
      </c>
      <c r="R1479" s="10">
        <v>2</v>
      </c>
      <c r="S1479" s="24">
        <f>MasterData4[[#This Row],[Kidhome]]+MasterData4[[#This Row],[Teenhome]]</f>
        <v>0</v>
      </c>
      <c r="T1479" s="53">
        <v>3</v>
      </c>
      <c r="U1479" s="53">
        <v>4</v>
      </c>
      <c r="V1479" s="10">
        <f>SUM(MasterData4[[#This Row],[MntWines]:[MntSweetProducts]])</f>
        <v>147</v>
      </c>
      <c r="W1479">
        <v>5</v>
      </c>
    </row>
    <row r="1480" spans="1:23" x14ac:dyDescent="0.3">
      <c r="A1480">
        <v>7284</v>
      </c>
      <c r="B1480">
        <v>1953</v>
      </c>
      <c r="C1480" t="s">
        <v>28</v>
      </c>
      <c r="D1480" t="s">
        <v>33</v>
      </c>
      <c r="E1480" s="1">
        <v>48686</v>
      </c>
      <c r="F1480">
        <v>1</v>
      </c>
      <c r="G1480">
        <v>2</v>
      </c>
      <c r="H1480" s="3">
        <v>41612</v>
      </c>
      <c r="I1480">
        <v>8</v>
      </c>
      <c r="J1480">
        <v>0</v>
      </c>
      <c r="K1480" t="s">
        <v>30</v>
      </c>
      <c r="L1480">
        <v>1</v>
      </c>
      <c r="M1480">
        <f>2021-MasterData4[[#This Row],[Year_Birth]]</f>
        <v>68</v>
      </c>
      <c r="N1480" s="10">
        <v>10</v>
      </c>
      <c r="O1480" s="10">
        <v>7</v>
      </c>
      <c r="P1480" s="10">
        <v>2</v>
      </c>
      <c r="Q1480" s="10">
        <v>0</v>
      </c>
      <c r="R1480" s="10">
        <v>0</v>
      </c>
      <c r="S1480" s="24">
        <f>MasterData4[[#This Row],[Kidhome]]+MasterData4[[#This Row],[Teenhome]]</f>
        <v>3</v>
      </c>
      <c r="T1480" s="53">
        <v>0</v>
      </c>
      <c r="U1480" s="53">
        <v>2</v>
      </c>
      <c r="V1480" s="10">
        <f>SUM(MasterData4[[#This Row],[MntWines]:[MntSweetProducts]])</f>
        <v>19</v>
      </c>
      <c r="W1480">
        <v>2</v>
      </c>
    </row>
    <row r="1481" spans="1:23" x14ac:dyDescent="0.3">
      <c r="A1481">
        <v>7286</v>
      </c>
      <c r="B1481">
        <v>1968</v>
      </c>
      <c r="C1481" t="s">
        <v>28</v>
      </c>
      <c r="D1481" t="s">
        <v>35</v>
      </c>
      <c r="E1481" s="1">
        <v>41728</v>
      </c>
      <c r="F1481">
        <v>1</v>
      </c>
      <c r="G1481">
        <v>0</v>
      </c>
      <c r="H1481" s="3">
        <v>41418</v>
      </c>
      <c r="I1481">
        <v>92</v>
      </c>
      <c r="J1481">
        <v>0</v>
      </c>
      <c r="K1481" t="s">
        <v>36</v>
      </c>
      <c r="L1481">
        <v>2</v>
      </c>
      <c r="M1481">
        <f>2021-MasterData4[[#This Row],[Year_Birth]]</f>
        <v>53</v>
      </c>
      <c r="N1481" s="10">
        <v>13</v>
      </c>
      <c r="O1481" s="10">
        <v>15</v>
      </c>
      <c r="P1481" s="10">
        <v>3</v>
      </c>
      <c r="Q1481" s="10">
        <v>6</v>
      </c>
      <c r="R1481" s="10">
        <v>5</v>
      </c>
      <c r="S1481" s="24">
        <f>MasterData4[[#This Row],[Kidhome]]+MasterData4[[#This Row],[Teenhome]]</f>
        <v>1</v>
      </c>
      <c r="T1481" s="53">
        <v>0</v>
      </c>
      <c r="U1481" s="53">
        <v>2</v>
      </c>
      <c r="V1481" s="10">
        <f>SUM(MasterData4[[#This Row],[MntWines]:[MntSweetProducts]])</f>
        <v>42</v>
      </c>
      <c r="W1481">
        <v>2</v>
      </c>
    </row>
    <row r="1482" spans="1:23" x14ac:dyDescent="0.3">
      <c r="A1482">
        <v>7290</v>
      </c>
      <c r="B1482">
        <v>1985</v>
      </c>
      <c r="C1482" t="s">
        <v>28</v>
      </c>
      <c r="D1482" t="s">
        <v>31</v>
      </c>
      <c r="E1482" s="1">
        <v>70596</v>
      </c>
      <c r="F1482">
        <v>0</v>
      </c>
      <c r="G1482">
        <v>0</v>
      </c>
      <c r="H1482" s="3">
        <v>41187</v>
      </c>
      <c r="I1482">
        <v>68</v>
      </c>
      <c r="J1482">
        <v>0</v>
      </c>
      <c r="K1482" t="s">
        <v>30</v>
      </c>
      <c r="L1482">
        <v>3</v>
      </c>
      <c r="M1482">
        <f>2021-MasterData4[[#This Row],[Year_Birth]]</f>
        <v>36</v>
      </c>
      <c r="N1482" s="10">
        <v>347</v>
      </c>
      <c r="O1482" s="10">
        <v>534</v>
      </c>
      <c r="P1482" s="10">
        <v>17</v>
      </c>
      <c r="Q1482" s="10">
        <v>44</v>
      </c>
      <c r="R1482" s="10">
        <v>0</v>
      </c>
      <c r="S1482" s="24">
        <f>MasterData4[[#This Row],[Kidhome]]+MasterData4[[#This Row],[Teenhome]]</f>
        <v>0</v>
      </c>
      <c r="T1482" s="53">
        <v>5</v>
      </c>
      <c r="U1482" s="53">
        <v>12</v>
      </c>
      <c r="V1482" s="10">
        <f>SUM(MasterData4[[#This Row],[MntWines]:[MntSweetProducts]])</f>
        <v>942</v>
      </c>
      <c r="W1482">
        <v>2</v>
      </c>
    </row>
    <row r="1483" spans="1:23" x14ac:dyDescent="0.3">
      <c r="A1483">
        <v>7297</v>
      </c>
      <c r="B1483">
        <v>1973</v>
      </c>
      <c r="C1483" t="s">
        <v>28</v>
      </c>
      <c r="D1483" t="s">
        <v>31</v>
      </c>
      <c r="E1483" s="1">
        <v>7500</v>
      </c>
      <c r="F1483">
        <v>1</v>
      </c>
      <c r="G1483">
        <v>0</v>
      </c>
      <c r="H1483" s="3">
        <v>41634</v>
      </c>
      <c r="I1483">
        <v>54</v>
      </c>
      <c r="J1483">
        <v>0</v>
      </c>
      <c r="K1483" t="s">
        <v>43</v>
      </c>
      <c r="L1483">
        <v>3</v>
      </c>
      <c r="M1483">
        <f>2021-MasterData4[[#This Row],[Year_Birth]]</f>
        <v>48</v>
      </c>
      <c r="N1483" s="10">
        <v>5</v>
      </c>
      <c r="O1483" s="10">
        <v>10</v>
      </c>
      <c r="P1483" s="10">
        <v>12</v>
      </c>
      <c r="Q1483" s="10">
        <v>3</v>
      </c>
      <c r="R1483" s="10">
        <v>7</v>
      </c>
      <c r="S1483" s="24">
        <f>MasterData4[[#This Row],[Kidhome]]+MasterData4[[#This Row],[Teenhome]]</f>
        <v>1</v>
      </c>
      <c r="T1483" s="53">
        <v>1</v>
      </c>
      <c r="U1483" s="53">
        <v>3</v>
      </c>
      <c r="V1483" s="10">
        <f>SUM(MasterData4[[#This Row],[MntWines]:[MntSweetProducts]])</f>
        <v>37</v>
      </c>
      <c r="W1483">
        <v>2</v>
      </c>
    </row>
    <row r="1484" spans="1:23" x14ac:dyDescent="0.3">
      <c r="A1484">
        <v>7300</v>
      </c>
      <c r="B1484">
        <v>1952</v>
      </c>
      <c r="C1484" t="s">
        <v>28</v>
      </c>
      <c r="D1484" t="s">
        <v>29</v>
      </c>
      <c r="E1484" s="1">
        <v>69142</v>
      </c>
      <c r="F1484">
        <v>0</v>
      </c>
      <c r="G1484">
        <v>1</v>
      </c>
      <c r="H1484" s="3">
        <v>41819</v>
      </c>
      <c r="I1484">
        <v>50</v>
      </c>
      <c r="J1484">
        <v>0</v>
      </c>
      <c r="K1484" t="s">
        <v>40</v>
      </c>
      <c r="L1484">
        <v>8</v>
      </c>
      <c r="M1484">
        <f>2021-MasterData4[[#This Row],[Year_Birth]]</f>
        <v>69</v>
      </c>
      <c r="N1484" s="10">
        <v>448</v>
      </c>
      <c r="O1484" s="10">
        <v>34</v>
      </c>
      <c r="P1484" s="10">
        <v>6</v>
      </c>
      <c r="Q1484" s="10">
        <v>4</v>
      </c>
      <c r="R1484" s="10">
        <v>4</v>
      </c>
      <c r="S1484" s="24">
        <f>MasterData4[[#This Row],[Kidhome]]+MasterData4[[#This Row],[Teenhome]]</f>
        <v>1</v>
      </c>
      <c r="T1484" s="53">
        <v>1</v>
      </c>
      <c r="U1484" s="53">
        <v>7</v>
      </c>
      <c r="V1484" s="10">
        <f>SUM(MasterData4[[#This Row],[MntWines]:[MntSweetProducts]])</f>
        <v>496</v>
      </c>
      <c r="W1484">
        <v>2</v>
      </c>
    </row>
    <row r="1485" spans="1:23" x14ac:dyDescent="0.3">
      <c r="A1485">
        <v>7301</v>
      </c>
      <c r="B1485">
        <v>1982</v>
      </c>
      <c r="C1485" t="s">
        <v>38</v>
      </c>
      <c r="D1485" t="s">
        <v>31</v>
      </c>
      <c r="E1485" s="1">
        <v>23616</v>
      </c>
      <c r="F1485">
        <v>1</v>
      </c>
      <c r="G1485">
        <v>0</v>
      </c>
      <c r="H1485" s="3">
        <v>41230</v>
      </c>
      <c r="I1485">
        <v>76</v>
      </c>
      <c r="J1485">
        <v>0</v>
      </c>
      <c r="K1485" t="s">
        <v>30</v>
      </c>
      <c r="L1485">
        <v>3</v>
      </c>
      <c r="M1485">
        <f>2021-MasterData4[[#This Row],[Year_Birth]]</f>
        <v>39</v>
      </c>
      <c r="N1485" s="10">
        <v>4</v>
      </c>
      <c r="O1485" s="10">
        <v>11</v>
      </c>
      <c r="P1485" s="10">
        <v>3</v>
      </c>
      <c r="Q1485" s="10">
        <v>22</v>
      </c>
      <c r="R1485" s="10">
        <v>7</v>
      </c>
      <c r="S1485" s="24">
        <f>MasterData4[[#This Row],[Kidhome]]+MasterData4[[#This Row],[Teenhome]]</f>
        <v>1</v>
      </c>
      <c r="T1485" s="53">
        <v>0</v>
      </c>
      <c r="U1485" s="53">
        <v>3</v>
      </c>
      <c r="V1485" s="10">
        <f>SUM(MasterData4[[#This Row],[MntWines]:[MntSweetProducts]])</f>
        <v>47</v>
      </c>
      <c r="W1485">
        <v>3</v>
      </c>
    </row>
    <row r="1486" spans="1:23" x14ac:dyDescent="0.3">
      <c r="A1486">
        <v>7313</v>
      </c>
      <c r="B1486">
        <v>1949</v>
      </c>
      <c r="C1486" t="s">
        <v>38</v>
      </c>
      <c r="D1486" t="s">
        <v>42</v>
      </c>
      <c r="E1486" s="1">
        <v>74859</v>
      </c>
      <c r="F1486">
        <v>0</v>
      </c>
      <c r="G1486">
        <v>0</v>
      </c>
      <c r="H1486" s="3">
        <v>41428</v>
      </c>
      <c r="I1486">
        <v>63</v>
      </c>
      <c r="J1486">
        <v>0</v>
      </c>
      <c r="K1486" t="s">
        <v>32</v>
      </c>
      <c r="L1486">
        <v>6</v>
      </c>
      <c r="M1486">
        <f>2021-MasterData4[[#This Row],[Year_Birth]]</f>
        <v>72</v>
      </c>
      <c r="N1486" s="10">
        <v>570</v>
      </c>
      <c r="O1486" s="10">
        <v>614</v>
      </c>
      <c r="P1486" s="10">
        <v>133</v>
      </c>
      <c r="Q1486" s="10">
        <v>73</v>
      </c>
      <c r="R1486" s="10">
        <v>102</v>
      </c>
      <c r="S1486" s="24">
        <f>MasterData4[[#This Row],[Kidhome]]+MasterData4[[#This Row],[Teenhome]]</f>
        <v>0</v>
      </c>
      <c r="T1486" s="53">
        <v>5</v>
      </c>
      <c r="U1486" s="53">
        <v>11</v>
      </c>
      <c r="V1486" s="10">
        <f>SUM(MasterData4[[#This Row],[MntWines]:[MntSweetProducts]])</f>
        <v>1492</v>
      </c>
      <c r="W1486">
        <v>3</v>
      </c>
    </row>
    <row r="1487" spans="1:23" x14ac:dyDescent="0.3">
      <c r="A1487">
        <v>7321</v>
      </c>
      <c r="B1487">
        <v>1962</v>
      </c>
      <c r="C1487" t="s">
        <v>28</v>
      </c>
      <c r="D1487" t="s">
        <v>35</v>
      </c>
      <c r="E1487" s="1">
        <v>76081</v>
      </c>
      <c r="F1487">
        <v>0</v>
      </c>
      <c r="G1487">
        <v>0</v>
      </c>
      <c r="H1487" s="3">
        <v>41782</v>
      </c>
      <c r="I1487">
        <v>85</v>
      </c>
      <c r="J1487">
        <v>0</v>
      </c>
      <c r="K1487" t="s">
        <v>40</v>
      </c>
      <c r="L1487">
        <v>4</v>
      </c>
      <c r="M1487">
        <f>2021-MasterData4[[#This Row],[Year_Birth]]</f>
        <v>59</v>
      </c>
      <c r="N1487" s="10">
        <v>292</v>
      </c>
      <c r="O1487" s="10">
        <v>415</v>
      </c>
      <c r="P1487" s="10">
        <v>63</v>
      </c>
      <c r="Q1487" s="10">
        <v>30</v>
      </c>
      <c r="R1487" s="10">
        <v>33</v>
      </c>
      <c r="S1487" s="24">
        <f>MasterData4[[#This Row],[Kidhome]]+MasterData4[[#This Row],[Teenhome]]</f>
        <v>0</v>
      </c>
      <c r="T1487" s="53">
        <v>5</v>
      </c>
      <c r="U1487" s="53">
        <v>4</v>
      </c>
      <c r="V1487" s="10">
        <f>SUM(MasterData4[[#This Row],[MntWines]:[MntSweetProducts]])</f>
        <v>833</v>
      </c>
      <c r="W1487">
        <v>2</v>
      </c>
    </row>
    <row r="1488" spans="1:23" x14ac:dyDescent="0.3">
      <c r="A1488">
        <v>7325</v>
      </c>
      <c r="B1488">
        <v>1986</v>
      </c>
      <c r="C1488" t="s">
        <v>37</v>
      </c>
      <c r="D1488" t="s">
        <v>35</v>
      </c>
      <c r="E1488" s="1">
        <v>38197</v>
      </c>
      <c r="F1488">
        <v>1</v>
      </c>
      <c r="G1488">
        <v>0</v>
      </c>
      <c r="H1488" s="3">
        <v>41454</v>
      </c>
      <c r="I1488">
        <v>86</v>
      </c>
      <c r="J1488">
        <v>0</v>
      </c>
      <c r="K1488" t="s">
        <v>30</v>
      </c>
      <c r="L1488">
        <v>1</v>
      </c>
      <c r="M1488">
        <f>2021-MasterData4[[#This Row],[Year_Birth]]</f>
        <v>35</v>
      </c>
      <c r="N1488" s="10">
        <v>23</v>
      </c>
      <c r="O1488" s="10">
        <v>11</v>
      </c>
      <c r="P1488" s="10">
        <v>2</v>
      </c>
      <c r="Q1488" s="10">
        <v>0</v>
      </c>
      <c r="R1488" s="10">
        <v>1</v>
      </c>
      <c r="S1488" s="24">
        <f>MasterData4[[#This Row],[Kidhome]]+MasterData4[[#This Row],[Teenhome]]</f>
        <v>1</v>
      </c>
      <c r="T1488" s="53">
        <v>0</v>
      </c>
      <c r="U1488" s="53">
        <v>3</v>
      </c>
      <c r="V1488" s="10">
        <f>SUM(MasterData4[[#This Row],[MntWines]:[MntSweetProducts]])</f>
        <v>37</v>
      </c>
      <c r="W1488">
        <v>5</v>
      </c>
    </row>
    <row r="1489" spans="1:23" x14ac:dyDescent="0.3">
      <c r="A1489">
        <v>7326</v>
      </c>
      <c r="B1489">
        <v>1971</v>
      </c>
      <c r="C1489" t="s">
        <v>41</v>
      </c>
      <c r="D1489" t="s">
        <v>33</v>
      </c>
      <c r="E1489" s="1">
        <v>56850</v>
      </c>
      <c r="F1489">
        <v>0</v>
      </c>
      <c r="G1489">
        <v>1</v>
      </c>
      <c r="H1489" s="3">
        <v>41721</v>
      </c>
      <c r="I1489">
        <v>83</v>
      </c>
      <c r="J1489">
        <v>0</v>
      </c>
      <c r="K1489" t="s">
        <v>32</v>
      </c>
      <c r="L1489">
        <v>1</v>
      </c>
      <c r="M1489">
        <f>2021-MasterData4[[#This Row],[Year_Birth]]</f>
        <v>50</v>
      </c>
      <c r="N1489" s="10">
        <v>34</v>
      </c>
      <c r="O1489" s="10">
        <v>19</v>
      </c>
      <c r="P1489" s="10">
        <v>2</v>
      </c>
      <c r="Q1489" s="10">
        <v>1</v>
      </c>
      <c r="R1489" s="10">
        <v>7</v>
      </c>
      <c r="S1489" s="24">
        <f>MasterData4[[#This Row],[Kidhome]]+MasterData4[[#This Row],[Teenhome]]</f>
        <v>1</v>
      </c>
      <c r="T1489" s="53">
        <v>1</v>
      </c>
      <c r="U1489" s="53">
        <v>3</v>
      </c>
      <c r="V1489" s="10">
        <f>SUM(MasterData4[[#This Row],[MntWines]:[MntSweetProducts]])</f>
        <v>63</v>
      </c>
      <c r="W1489">
        <v>4</v>
      </c>
    </row>
    <row r="1490" spans="1:23" x14ac:dyDescent="0.3">
      <c r="A1490">
        <v>7327</v>
      </c>
      <c r="B1490">
        <v>1959</v>
      </c>
      <c r="C1490" t="s">
        <v>37</v>
      </c>
      <c r="D1490" t="s">
        <v>33</v>
      </c>
      <c r="E1490" s="1">
        <v>36732</v>
      </c>
      <c r="F1490">
        <v>1</v>
      </c>
      <c r="G1490">
        <v>1</v>
      </c>
      <c r="H1490" s="3">
        <v>41637</v>
      </c>
      <c r="I1490">
        <v>71</v>
      </c>
      <c r="J1490">
        <v>0</v>
      </c>
      <c r="K1490" t="s">
        <v>30</v>
      </c>
      <c r="L1490">
        <v>1</v>
      </c>
      <c r="M1490">
        <f>2021-MasterData4[[#This Row],[Year_Birth]]</f>
        <v>62</v>
      </c>
      <c r="N1490" s="10">
        <v>21</v>
      </c>
      <c r="O1490" s="10">
        <v>3</v>
      </c>
      <c r="P1490" s="10">
        <v>10</v>
      </c>
      <c r="Q1490" s="10">
        <v>5</v>
      </c>
      <c r="R1490" s="10">
        <v>1</v>
      </c>
      <c r="S1490" s="24">
        <f>MasterData4[[#This Row],[Kidhome]]+MasterData4[[#This Row],[Teenhome]]</f>
        <v>2</v>
      </c>
      <c r="T1490" s="53">
        <v>1</v>
      </c>
      <c r="U1490" s="53">
        <v>4</v>
      </c>
      <c r="V1490" s="10">
        <f>SUM(MasterData4[[#This Row],[MntWines]:[MntSweetProducts]])</f>
        <v>40</v>
      </c>
      <c r="W1490">
        <v>5</v>
      </c>
    </row>
    <row r="1491" spans="1:23" x14ac:dyDescent="0.3">
      <c r="A1491">
        <v>7342</v>
      </c>
      <c r="B1491">
        <v>1961</v>
      </c>
      <c r="C1491" t="s">
        <v>38</v>
      </c>
      <c r="D1491" t="s">
        <v>42</v>
      </c>
      <c r="E1491" s="1">
        <v>59184</v>
      </c>
      <c r="F1491">
        <v>0</v>
      </c>
      <c r="G1491">
        <v>1</v>
      </c>
      <c r="H1491" s="3">
        <v>41161</v>
      </c>
      <c r="I1491">
        <v>6</v>
      </c>
      <c r="J1491">
        <v>0</v>
      </c>
      <c r="K1491" t="s">
        <v>30</v>
      </c>
      <c r="L1491">
        <v>6</v>
      </c>
      <c r="M1491">
        <f>2021-MasterData4[[#This Row],[Year_Birth]]</f>
        <v>60</v>
      </c>
      <c r="N1491" s="10">
        <v>341</v>
      </c>
      <c r="O1491" s="10">
        <v>113</v>
      </c>
      <c r="P1491" s="10">
        <v>259</v>
      </c>
      <c r="Q1491" s="10">
        <v>142</v>
      </c>
      <c r="R1491" s="10">
        <v>151</v>
      </c>
      <c r="S1491" s="24">
        <f>MasterData4[[#This Row],[Kidhome]]+MasterData4[[#This Row],[Teenhome]]</f>
        <v>1</v>
      </c>
      <c r="T1491" s="53">
        <v>6</v>
      </c>
      <c r="U1491" s="53">
        <v>12</v>
      </c>
      <c r="V1491" s="10">
        <f>SUM(MasterData4[[#This Row],[MntWines]:[MntSweetProducts]])</f>
        <v>1006</v>
      </c>
      <c r="W1491">
        <v>3</v>
      </c>
    </row>
    <row r="1492" spans="1:23" x14ac:dyDescent="0.3">
      <c r="A1492">
        <v>7348</v>
      </c>
      <c r="B1492">
        <v>1958</v>
      </c>
      <c r="C1492" t="s">
        <v>37</v>
      </c>
      <c r="D1492" t="s">
        <v>31</v>
      </c>
      <c r="E1492" s="2">
        <v>71691</v>
      </c>
      <c r="F1492">
        <v>0</v>
      </c>
      <c r="G1492">
        <v>0</v>
      </c>
      <c r="H1492" s="3">
        <v>41715</v>
      </c>
      <c r="I1492">
        <v>0</v>
      </c>
      <c r="J1492">
        <v>0</v>
      </c>
      <c r="K1492" t="s">
        <v>30</v>
      </c>
      <c r="L1492">
        <v>4</v>
      </c>
      <c r="M1492">
        <f>2021-MasterData4[[#This Row],[Year_Birth]]</f>
        <v>63</v>
      </c>
      <c r="N1492" s="10">
        <v>336</v>
      </c>
      <c r="O1492" s="10">
        <v>411</v>
      </c>
      <c r="P1492" s="10">
        <v>240</v>
      </c>
      <c r="Q1492" s="10">
        <v>130</v>
      </c>
      <c r="R1492" s="10">
        <v>32</v>
      </c>
      <c r="S1492" s="24">
        <f>MasterData4[[#This Row],[Kidhome]]+MasterData4[[#This Row],[Teenhome]]</f>
        <v>0</v>
      </c>
      <c r="T1492" s="53">
        <v>7</v>
      </c>
      <c r="U1492" s="53">
        <v>5</v>
      </c>
      <c r="V1492" s="10">
        <f>SUM(MasterData4[[#This Row],[MntWines]:[MntSweetProducts]])</f>
        <v>1149</v>
      </c>
      <c r="W1492">
        <v>5</v>
      </c>
    </row>
    <row r="1493" spans="1:23" x14ac:dyDescent="0.3">
      <c r="A1493">
        <v>7349</v>
      </c>
      <c r="B1493">
        <v>1973</v>
      </c>
      <c r="C1493" t="s">
        <v>44</v>
      </c>
      <c r="D1493" t="s">
        <v>35</v>
      </c>
      <c r="E1493" s="1">
        <v>9722</v>
      </c>
      <c r="F1493">
        <v>1</v>
      </c>
      <c r="G1493">
        <v>0</v>
      </c>
      <c r="H1493" s="3">
        <v>41184</v>
      </c>
      <c r="I1493">
        <v>7</v>
      </c>
      <c r="J1493">
        <v>0</v>
      </c>
      <c r="K1493" t="s">
        <v>30</v>
      </c>
      <c r="L1493">
        <v>3</v>
      </c>
      <c r="M1493">
        <f>2021-MasterData4[[#This Row],[Year_Birth]]</f>
        <v>48</v>
      </c>
      <c r="N1493" s="10">
        <v>6</v>
      </c>
      <c r="O1493" s="10">
        <v>16</v>
      </c>
      <c r="P1493" s="10">
        <v>6</v>
      </c>
      <c r="Q1493" s="10">
        <v>17</v>
      </c>
      <c r="R1493" s="10">
        <v>16</v>
      </c>
      <c r="S1493" s="24">
        <f>MasterData4[[#This Row],[Kidhome]]+MasterData4[[#This Row],[Teenhome]]</f>
        <v>1</v>
      </c>
      <c r="T1493" s="53">
        <v>1</v>
      </c>
      <c r="U1493" s="53">
        <v>3</v>
      </c>
      <c r="V1493" s="10">
        <f>SUM(MasterData4[[#This Row],[MntWines]:[MntSweetProducts]])</f>
        <v>61</v>
      </c>
      <c r="W1493">
        <v>1</v>
      </c>
    </row>
    <row r="1494" spans="1:23" x14ac:dyDescent="0.3">
      <c r="A1494">
        <v>7352</v>
      </c>
      <c r="B1494">
        <v>1957</v>
      </c>
      <c r="C1494" t="s">
        <v>28</v>
      </c>
      <c r="D1494" t="s">
        <v>33</v>
      </c>
      <c r="E1494" s="1">
        <v>55267</v>
      </c>
      <c r="F1494">
        <v>0</v>
      </c>
      <c r="G1494">
        <v>1</v>
      </c>
      <c r="H1494" s="3">
        <v>41568</v>
      </c>
      <c r="I1494">
        <v>28</v>
      </c>
      <c r="J1494">
        <v>0</v>
      </c>
      <c r="K1494" t="s">
        <v>32</v>
      </c>
      <c r="L1494">
        <v>3</v>
      </c>
      <c r="M1494">
        <f>2021-MasterData4[[#This Row],[Year_Birth]]</f>
        <v>64</v>
      </c>
      <c r="N1494" s="10">
        <v>161</v>
      </c>
      <c r="O1494" s="10">
        <v>136</v>
      </c>
      <c r="P1494" s="10">
        <v>32</v>
      </c>
      <c r="Q1494" s="10">
        <v>28</v>
      </c>
      <c r="R1494" s="10">
        <v>3</v>
      </c>
      <c r="S1494" s="24">
        <f>MasterData4[[#This Row],[Kidhome]]+MasterData4[[#This Row],[Teenhome]]</f>
        <v>1</v>
      </c>
      <c r="T1494" s="53">
        <v>4</v>
      </c>
      <c r="U1494" s="53">
        <v>6</v>
      </c>
      <c r="V1494" s="10">
        <f>SUM(MasterData4[[#This Row],[MntWines]:[MntSweetProducts]])</f>
        <v>360</v>
      </c>
      <c r="W1494">
        <v>2</v>
      </c>
    </row>
    <row r="1495" spans="1:23" x14ac:dyDescent="0.3">
      <c r="A1495">
        <v>7366</v>
      </c>
      <c r="B1495">
        <v>1982</v>
      </c>
      <c r="C1495" t="s">
        <v>41</v>
      </c>
      <c r="D1495" t="s">
        <v>31</v>
      </c>
      <c r="E1495" s="1">
        <v>75777</v>
      </c>
      <c r="F1495">
        <v>0</v>
      </c>
      <c r="G1495">
        <v>0</v>
      </c>
      <c r="H1495" s="3">
        <v>41459</v>
      </c>
      <c r="I1495">
        <v>12</v>
      </c>
      <c r="J1495">
        <v>0</v>
      </c>
      <c r="K1495" t="s">
        <v>40</v>
      </c>
      <c r="L1495">
        <v>3</v>
      </c>
      <c r="M1495">
        <f>2021-MasterData4[[#This Row],[Year_Birth]]</f>
        <v>39</v>
      </c>
      <c r="N1495" s="10">
        <v>712</v>
      </c>
      <c r="O1495" s="10">
        <v>538</v>
      </c>
      <c r="P1495" s="10">
        <v>69</v>
      </c>
      <c r="Q1495" s="10">
        <v>26</v>
      </c>
      <c r="R1495" s="10">
        <v>13</v>
      </c>
      <c r="S1495" s="24">
        <f>MasterData4[[#This Row],[Kidhome]]+MasterData4[[#This Row],[Teenhome]]</f>
        <v>0</v>
      </c>
      <c r="T1495" s="53">
        <v>6</v>
      </c>
      <c r="U1495" s="53">
        <v>11</v>
      </c>
      <c r="V1495" s="10">
        <f>SUM(MasterData4[[#This Row],[MntWines]:[MntSweetProducts]])</f>
        <v>1358</v>
      </c>
      <c r="W1495">
        <v>4</v>
      </c>
    </row>
    <row r="1496" spans="1:23" x14ac:dyDescent="0.3">
      <c r="A1496">
        <v>7369</v>
      </c>
      <c r="B1496">
        <v>1981</v>
      </c>
      <c r="C1496" t="s">
        <v>41</v>
      </c>
      <c r="D1496" t="s">
        <v>33</v>
      </c>
      <c r="E1496" s="1">
        <v>36959</v>
      </c>
      <c r="F1496">
        <v>1</v>
      </c>
      <c r="G1496">
        <v>0</v>
      </c>
      <c r="H1496" s="3">
        <v>41549</v>
      </c>
      <c r="I1496">
        <v>56</v>
      </c>
      <c r="J1496">
        <v>0</v>
      </c>
      <c r="K1496" t="s">
        <v>30</v>
      </c>
      <c r="L1496">
        <v>2</v>
      </c>
      <c r="M1496">
        <f>2021-MasterData4[[#This Row],[Year_Birth]]</f>
        <v>40</v>
      </c>
      <c r="N1496" s="10">
        <v>25</v>
      </c>
      <c r="O1496" s="10">
        <v>25</v>
      </c>
      <c r="P1496" s="10">
        <v>6</v>
      </c>
      <c r="Q1496" s="10">
        <v>6</v>
      </c>
      <c r="R1496" s="10">
        <v>0</v>
      </c>
      <c r="S1496" s="24">
        <f>MasterData4[[#This Row],[Kidhome]]+MasterData4[[#This Row],[Teenhome]]</f>
        <v>1</v>
      </c>
      <c r="T1496" s="53">
        <v>0</v>
      </c>
      <c r="U1496" s="53">
        <v>3</v>
      </c>
      <c r="V1496" s="10">
        <f>SUM(MasterData4[[#This Row],[MntWines]:[MntSweetProducts]])</f>
        <v>62</v>
      </c>
      <c r="W1496">
        <v>4</v>
      </c>
    </row>
    <row r="1497" spans="1:23" x14ac:dyDescent="0.3">
      <c r="A1497">
        <v>7373</v>
      </c>
      <c r="B1497">
        <v>1952</v>
      </c>
      <c r="C1497" t="s">
        <v>37</v>
      </c>
      <c r="D1497" t="s">
        <v>29</v>
      </c>
      <c r="E1497" s="1">
        <v>46610</v>
      </c>
      <c r="F1497">
        <v>0</v>
      </c>
      <c r="G1497">
        <v>2</v>
      </c>
      <c r="H1497" s="3">
        <v>41211</v>
      </c>
      <c r="I1497">
        <v>8</v>
      </c>
      <c r="J1497">
        <v>0</v>
      </c>
      <c r="K1497" t="s">
        <v>36</v>
      </c>
      <c r="L1497">
        <v>4</v>
      </c>
      <c r="M1497">
        <f>2021-MasterData4[[#This Row],[Year_Birth]]</f>
        <v>69</v>
      </c>
      <c r="N1497" s="10">
        <v>96</v>
      </c>
      <c r="O1497" s="10">
        <v>96</v>
      </c>
      <c r="P1497" s="10">
        <v>33</v>
      </c>
      <c r="Q1497" s="10">
        <v>12</v>
      </c>
      <c r="R1497" s="10">
        <v>22</v>
      </c>
      <c r="S1497" s="24">
        <f>MasterData4[[#This Row],[Kidhome]]+MasterData4[[#This Row],[Teenhome]]</f>
        <v>2</v>
      </c>
      <c r="T1497" s="53">
        <v>1</v>
      </c>
      <c r="U1497" s="53">
        <v>6</v>
      </c>
      <c r="V1497" s="10">
        <f>SUM(MasterData4[[#This Row],[MntWines]:[MntSweetProducts]])</f>
        <v>259</v>
      </c>
      <c r="W1497">
        <v>5</v>
      </c>
    </row>
    <row r="1498" spans="1:23" x14ac:dyDescent="0.3">
      <c r="A1498">
        <v>7375</v>
      </c>
      <c r="B1498">
        <v>1976</v>
      </c>
      <c r="C1498" t="s">
        <v>28</v>
      </c>
      <c r="D1498" t="s">
        <v>35</v>
      </c>
      <c r="E1498" s="1">
        <v>51369</v>
      </c>
      <c r="F1498">
        <v>0</v>
      </c>
      <c r="G1498">
        <v>1</v>
      </c>
      <c r="H1498" s="3">
        <v>41207</v>
      </c>
      <c r="I1498">
        <v>84</v>
      </c>
      <c r="J1498">
        <v>0</v>
      </c>
      <c r="K1498" t="s">
        <v>43</v>
      </c>
      <c r="L1498">
        <v>8</v>
      </c>
      <c r="M1498">
        <f>2021-MasterData4[[#This Row],[Year_Birth]]</f>
        <v>45</v>
      </c>
      <c r="N1498" s="10">
        <v>297</v>
      </c>
      <c r="O1498" s="10">
        <v>79</v>
      </c>
      <c r="P1498" s="10">
        <v>0</v>
      </c>
      <c r="Q1498" s="10">
        <v>7</v>
      </c>
      <c r="R1498" s="10">
        <v>11</v>
      </c>
      <c r="S1498" s="24">
        <f>MasterData4[[#This Row],[Kidhome]]+MasterData4[[#This Row],[Teenhome]]</f>
        <v>1</v>
      </c>
      <c r="T1498" s="53">
        <v>2</v>
      </c>
      <c r="U1498" s="53">
        <v>4</v>
      </c>
      <c r="V1498" s="10">
        <f>SUM(MasterData4[[#This Row],[MntWines]:[MntSweetProducts]])</f>
        <v>394</v>
      </c>
      <c r="W1498">
        <v>2</v>
      </c>
    </row>
    <row r="1499" spans="1:23" x14ac:dyDescent="0.3">
      <c r="A1499">
        <v>7378</v>
      </c>
      <c r="B1499">
        <v>1981</v>
      </c>
      <c r="C1499" t="s">
        <v>41</v>
      </c>
      <c r="D1499" t="s">
        <v>35</v>
      </c>
      <c r="E1499" s="1">
        <v>42021</v>
      </c>
      <c r="F1499">
        <v>1</v>
      </c>
      <c r="G1499">
        <v>0</v>
      </c>
      <c r="H1499" s="3">
        <v>41152</v>
      </c>
      <c r="I1499">
        <v>34</v>
      </c>
      <c r="J1499">
        <v>0</v>
      </c>
      <c r="K1499" t="s">
        <v>30</v>
      </c>
      <c r="L1499">
        <v>10</v>
      </c>
      <c r="M1499">
        <f>2021-MasterData4[[#This Row],[Year_Birth]]</f>
        <v>40</v>
      </c>
      <c r="N1499" s="10">
        <v>393</v>
      </c>
      <c r="O1499" s="10">
        <v>136</v>
      </c>
      <c r="P1499" s="10">
        <v>7</v>
      </c>
      <c r="Q1499" s="10">
        <v>5</v>
      </c>
      <c r="R1499" s="10">
        <v>5</v>
      </c>
      <c r="S1499" s="24">
        <f>MasterData4[[#This Row],[Kidhome]]+MasterData4[[#This Row],[Teenhome]]</f>
        <v>1</v>
      </c>
      <c r="T1499" s="53">
        <v>1</v>
      </c>
      <c r="U1499" s="53">
        <v>6</v>
      </c>
      <c r="V1499" s="10">
        <f>SUM(MasterData4[[#This Row],[MntWines]:[MntSweetProducts]])</f>
        <v>546</v>
      </c>
      <c r="W1499">
        <v>4</v>
      </c>
    </row>
    <row r="1500" spans="1:23" x14ac:dyDescent="0.3">
      <c r="A1500">
        <v>7381</v>
      </c>
      <c r="B1500">
        <v>1968</v>
      </c>
      <c r="C1500" t="s">
        <v>28</v>
      </c>
      <c r="D1500" t="s">
        <v>29</v>
      </c>
      <c r="E1500" s="1">
        <v>75693</v>
      </c>
      <c r="F1500">
        <v>0</v>
      </c>
      <c r="G1500">
        <v>0</v>
      </c>
      <c r="H1500" s="3">
        <v>41249</v>
      </c>
      <c r="I1500">
        <v>10</v>
      </c>
      <c r="J1500">
        <v>0</v>
      </c>
      <c r="K1500" t="s">
        <v>30</v>
      </c>
      <c r="L1500">
        <v>11</v>
      </c>
      <c r="M1500">
        <f>2021-MasterData4[[#This Row],[Year_Birth]]</f>
        <v>53</v>
      </c>
      <c r="N1500" s="10">
        <v>797</v>
      </c>
      <c r="O1500" s="10">
        <v>293</v>
      </c>
      <c r="P1500" s="10">
        <v>72</v>
      </c>
      <c r="Q1500" s="10">
        <v>153</v>
      </c>
      <c r="R1500" s="10">
        <v>97</v>
      </c>
      <c r="S1500" s="24">
        <f>MasterData4[[#This Row],[Kidhome]]+MasterData4[[#This Row],[Teenhome]]</f>
        <v>0</v>
      </c>
      <c r="T1500" s="53">
        <v>4</v>
      </c>
      <c r="U1500" s="53">
        <v>6</v>
      </c>
      <c r="V1500" s="10">
        <f>SUM(MasterData4[[#This Row],[MntWines]:[MntSweetProducts]])</f>
        <v>1412</v>
      </c>
      <c r="W1500">
        <v>2</v>
      </c>
    </row>
    <row r="1501" spans="1:23" x14ac:dyDescent="0.3">
      <c r="A1501">
        <v>7384</v>
      </c>
      <c r="B1501">
        <v>1951</v>
      </c>
      <c r="C1501" t="s">
        <v>41</v>
      </c>
      <c r="D1501" t="s">
        <v>35</v>
      </c>
      <c r="E1501" s="1">
        <v>39767</v>
      </c>
      <c r="F1501">
        <v>0</v>
      </c>
      <c r="G1501">
        <v>0</v>
      </c>
      <c r="H1501" s="3">
        <v>41476</v>
      </c>
      <c r="I1501">
        <v>18</v>
      </c>
      <c r="J1501">
        <v>0</v>
      </c>
      <c r="K1501" t="s">
        <v>30</v>
      </c>
      <c r="L1501">
        <v>7</v>
      </c>
      <c r="M1501">
        <f>2021-MasterData4[[#This Row],[Year_Birth]]</f>
        <v>70</v>
      </c>
      <c r="N1501" s="10">
        <v>113</v>
      </c>
      <c r="O1501" s="10">
        <v>204</v>
      </c>
      <c r="P1501" s="10">
        <v>34</v>
      </c>
      <c r="Q1501" s="10">
        <v>61</v>
      </c>
      <c r="R1501" s="10">
        <v>26</v>
      </c>
      <c r="S1501" s="24">
        <f>MasterData4[[#This Row],[Kidhome]]+MasterData4[[#This Row],[Teenhome]]</f>
        <v>0</v>
      </c>
      <c r="T1501" s="53">
        <v>1</v>
      </c>
      <c r="U1501" s="53">
        <v>7</v>
      </c>
      <c r="V1501" s="10">
        <f>SUM(MasterData4[[#This Row],[MntWines]:[MntSweetProducts]])</f>
        <v>438</v>
      </c>
      <c r="W1501">
        <v>4</v>
      </c>
    </row>
    <row r="1502" spans="1:23" x14ac:dyDescent="0.3">
      <c r="A1502">
        <v>7386</v>
      </c>
      <c r="B1502">
        <v>1976</v>
      </c>
      <c r="C1502" t="s">
        <v>28</v>
      </c>
      <c r="D1502" t="s">
        <v>29</v>
      </c>
      <c r="E1502" s="1">
        <v>30992</v>
      </c>
      <c r="F1502">
        <v>1</v>
      </c>
      <c r="G1502">
        <v>0</v>
      </c>
      <c r="H1502" s="3">
        <v>41386</v>
      </c>
      <c r="I1502">
        <v>83</v>
      </c>
      <c r="J1502">
        <v>0</v>
      </c>
      <c r="K1502" t="s">
        <v>32</v>
      </c>
      <c r="L1502">
        <v>1</v>
      </c>
      <c r="M1502">
        <f>2021-MasterData4[[#This Row],[Year_Birth]]</f>
        <v>45</v>
      </c>
      <c r="N1502" s="10">
        <v>17</v>
      </c>
      <c r="O1502" s="10">
        <v>14</v>
      </c>
      <c r="P1502" s="10">
        <v>7</v>
      </c>
      <c r="Q1502" s="10">
        <v>0</v>
      </c>
      <c r="R1502" s="10">
        <v>3</v>
      </c>
      <c r="S1502" s="24">
        <f>MasterData4[[#This Row],[Kidhome]]+MasterData4[[#This Row],[Teenhome]]</f>
        <v>1</v>
      </c>
      <c r="T1502" s="53">
        <v>0</v>
      </c>
      <c r="U1502" s="53">
        <v>3</v>
      </c>
      <c r="V1502" s="10">
        <f>SUM(MasterData4[[#This Row],[MntWines]:[MntSweetProducts]])</f>
        <v>41</v>
      </c>
      <c r="W1502">
        <v>2</v>
      </c>
    </row>
    <row r="1503" spans="1:23" x14ac:dyDescent="0.3">
      <c r="A1503">
        <v>7393</v>
      </c>
      <c r="B1503">
        <v>1978</v>
      </c>
      <c r="C1503" t="s">
        <v>28</v>
      </c>
      <c r="D1503" t="s">
        <v>35</v>
      </c>
      <c r="E1503" s="1">
        <v>41580</v>
      </c>
      <c r="F1503">
        <v>1</v>
      </c>
      <c r="G1503">
        <v>1</v>
      </c>
      <c r="H1503" s="3">
        <v>41253</v>
      </c>
      <c r="I1503">
        <v>15</v>
      </c>
      <c r="J1503">
        <v>0</v>
      </c>
      <c r="K1503" t="s">
        <v>30</v>
      </c>
      <c r="L1503">
        <v>2</v>
      </c>
      <c r="M1503">
        <f>2021-MasterData4[[#This Row],[Year_Birth]]</f>
        <v>43</v>
      </c>
      <c r="N1503" s="10">
        <v>56</v>
      </c>
      <c r="O1503" s="10">
        <v>24</v>
      </c>
      <c r="P1503" s="10">
        <v>4</v>
      </c>
      <c r="Q1503" s="10">
        <v>5</v>
      </c>
      <c r="R1503" s="10">
        <v>0</v>
      </c>
      <c r="S1503" s="24">
        <f>MasterData4[[#This Row],[Kidhome]]+MasterData4[[#This Row],[Teenhome]]</f>
        <v>2</v>
      </c>
      <c r="T1503" s="53">
        <v>1</v>
      </c>
      <c r="U1503" s="53">
        <v>3</v>
      </c>
      <c r="V1503" s="10">
        <f>SUM(MasterData4[[#This Row],[MntWines]:[MntSweetProducts]])</f>
        <v>89</v>
      </c>
      <c r="W1503">
        <v>2</v>
      </c>
    </row>
    <row r="1504" spans="1:23" x14ac:dyDescent="0.3">
      <c r="A1504">
        <v>7396</v>
      </c>
      <c r="B1504">
        <v>1966</v>
      </c>
      <c r="C1504" t="s">
        <v>28</v>
      </c>
      <c r="D1504" t="s">
        <v>33</v>
      </c>
      <c r="E1504" s="1">
        <v>80398</v>
      </c>
      <c r="F1504">
        <v>0</v>
      </c>
      <c r="G1504">
        <v>0</v>
      </c>
      <c r="H1504" s="3">
        <v>41223</v>
      </c>
      <c r="I1504">
        <v>92</v>
      </c>
      <c r="J1504">
        <v>0</v>
      </c>
      <c r="K1504" t="s">
        <v>30</v>
      </c>
      <c r="L1504">
        <v>5</v>
      </c>
      <c r="M1504">
        <f>2021-MasterData4[[#This Row],[Year_Birth]]</f>
        <v>55</v>
      </c>
      <c r="N1504" s="10">
        <v>342</v>
      </c>
      <c r="O1504" s="10">
        <v>936</v>
      </c>
      <c r="P1504" s="10">
        <v>207</v>
      </c>
      <c r="Q1504" s="10">
        <v>51</v>
      </c>
      <c r="R1504" s="10">
        <v>35</v>
      </c>
      <c r="S1504" s="24">
        <f>MasterData4[[#This Row],[Kidhome]]+MasterData4[[#This Row],[Teenhome]]</f>
        <v>0</v>
      </c>
      <c r="T1504" s="53">
        <v>8</v>
      </c>
      <c r="U1504" s="53">
        <v>12</v>
      </c>
      <c r="V1504" s="10">
        <f>SUM(MasterData4[[#This Row],[MntWines]:[MntSweetProducts]])</f>
        <v>1571</v>
      </c>
      <c r="W1504">
        <v>2</v>
      </c>
    </row>
    <row r="1505" spans="1:23" x14ac:dyDescent="0.3">
      <c r="A1505">
        <v>7397</v>
      </c>
      <c r="B1505">
        <v>1951</v>
      </c>
      <c r="C1505" t="s">
        <v>28</v>
      </c>
      <c r="D1505" t="s">
        <v>31</v>
      </c>
      <c r="E1505" s="1">
        <v>49090</v>
      </c>
      <c r="F1505">
        <v>0</v>
      </c>
      <c r="G1505">
        <v>1</v>
      </c>
      <c r="H1505" s="3">
        <v>41474</v>
      </c>
      <c r="I1505">
        <v>45</v>
      </c>
      <c r="J1505">
        <v>0</v>
      </c>
      <c r="K1505" t="s">
        <v>30</v>
      </c>
      <c r="L1505">
        <v>7</v>
      </c>
      <c r="M1505">
        <f>2021-MasterData4[[#This Row],[Year_Birth]]</f>
        <v>70</v>
      </c>
      <c r="N1505" s="10">
        <v>494</v>
      </c>
      <c r="O1505" s="10">
        <v>82</v>
      </c>
      <c r="P1505" s="10">
        <v>7</v>
      </c>
      <c r="Q1505" s="10">
        <v>5</v>
      </c>
      <c r="R1505" s="10">
        <v>0</v>
      </c>
      <c r="S1505" s="24">
        <f>MasterData4[[#This Row],[Kidhome]]+MasterData4[[#This Row],[Teenhome]]</f>
        <v>1</v>
      </c>
      <c r="T1505" s="53">
        <v>2</v>
      </c>
      <c r="U1505" s="53">
        <v>9</v>
      </c>
      <c r="V1505" s="10">
        <f>SUM(MasterData4[[#This Row],[MntWines]:[MntSweetProducts]])</f>
        <v>588</v>
      </c>
      <c r="W1505">
        <v>2</v>
      </c>
    </row>
    <row r="1506" spans="1:23" x14ac:dyDescent="0.3">
      <c r="A1506">
        <v>7408</v>
      </c>
      <c r="B1506">
        <v>1952</v>
      </c>
      <c r="C1506" t="s">
        <v>37</v>
      </c>
      <c r="D1506" t="s">
        <v>33</v>
      </c>
      <c r="E1506" s="1">
        <v>54549</v>
      </c>
      <c r="F1506">
        <v>0</v>
      </c>
      <c r="G1506">
        <v>1</v>
      </c>
      <c r="H1506" s="3">
        <v>41701</v>
      </c>
      <c r="I1506">
        <v>8</v>
      </c>
      <c r="J1506">
        <v>0</v>
      </c>
      <c r="K1506" t="s">
        <v>43</v>
      </c>
      <c r="L1506">
        <v>5</v>
      </c>
      <c r="M1506">
        <f>2021-MasterData4[[#This Row],[Year_Birth]]</f>
        <v>69</v>
      </c>
      <c r="N1506" s="10">
        <v>216</v>
      </c>
      <c r="O1506" s="10">
        <v>6</v>
      </c>
      <c r="P1506" s="10">
        <v>0</v>
      </c>
      <c r="Q1506" s="10">
        <v>2</v>
      </c>
      <c r="R1506" s="10">
        <v>0</v>
      </c>
      <c r="S1506" s="24">
        <f>MasterData4[[#This Row],[Kidhome]]+MasterData4[[#This Row],[Teenhome]]</f>
        <v>1</v>
      </c>
      <c r="T1506" s="53">
        <v>1</v>
      </c>
      <c r="U1506" s="53">
        <v>4</v>
      </c>
      <c r="V1506" s="10">
        <f>SUM(MasterData4[[#This Row],[MntWines]:[MntSweetProducts]])</f>
        <v>224</v>
      </c>
      <c r="W1506">
        <v>5</v>
      </c>
    </row>
    <row r="1507" spans="1:23" x14ac:dyDescent="0.3">
      <c r="A1507">
        <v>7409</v>
      </c>
      <c r="B1507">
        <v>1970</v>
      </c>
      <c r="C1507" t="s">
        <v>28</v>
      </c>
      <c r="D1507" t="s">
        <v>35</v>
      </c>
      <c r="E1507" s="1">
        <v>53187</v>
      </c>
      <c r="F1507">
        <v>1</v>
      </c>
      <c r="G1507">
        <v>0</v>
      </c>
      <c r="H1507" s="3">
        <v>41573</v>
      </c>
      <c r="I1507">
        <v>66</v>
      </c>
      <c r="J1507">
        <v>0</v>
      </c>
      <c r="K1507" t="s">
        <v>30</v>
      </c>
      <c r="L1507">
        <v>4</v>
      </c>
      <c r="M1507">
        <f>2021-MasterData4[[#This Row],[Year_Birth]]</f>
        <v>51</v>
      </c>
      <c r="N1507" s="10">
        <v>211</v>
      </c>
      <c r="O1507" s="10">
        <v>30</v>
      </c>
      <c r="P1507" s="10">
        <v>7</v>
      </c>
      <c r="Q1507" s="10">
        <v>2</v>
      </c>
      <c r="R1507" s="10">
        <v>7</v>
      </c>
      <c r="S1507" s="24">
        <f>MasterData4[[#This Row],[Kidhome]]+MasterData4[[#This Row],[Teenhome]]</f>
        <v>1</v>
      </c>
      <c r="T1507" s="53">
        <v>1</v>
      </c>
      <c r="U1507" s="53">
        <v>6</v>
      </c>
      <c r="V1507" s="10">
        <f>SUM(MasterData4[[#This Row],[MntWines]:[MntSweetProducts]])</f>
        <v>257</v>
      </c>
      <c r="W1507">
        <v>2</v>
      </c>
    </row>
    <row r="1508" spans="1:23" x14ac:dyDescent="0.3">
      <c r="A1508">
        <v>7411</v>
      </c>
      <c r="B1508">
        <v>1964</v>
      </c>
      <c r="C1508" t="s">
        <v>37</v>
      </c>
      <c r="D1508" t="s">
        <v>33</v>
      </c>
      <c r="E1508" s="1">
        <v>31686</v>
      </c>
      <c r="F1508">
        <v>1</v>
      </c>
      <c r="G1508">
        <v>1</v>
      </c>
      <c r="H1508" s="3">
        <v>41795</v>
      </c>
      <c r="I1508">
        <v>31</v>
      </c>
      <c r="J1508">
        <v>0</v>
      </c>
      <c r="K1508" t="s">
        <v>43</v>
      </c>
      <c r="L1508">
        <v>1</v>
      </c>
      <c r="M1508">
        <f>2021-MasterData4[[#This Row],[Year_Birth]]</f>
        <v>57</v>
      </c>
      <c r="N1508" s="10">
        <v>11</v>
      </c>
      <c r="O1508" s="10">
        <v>5</v>
      </c>
      <c r="P1508" s="10">
        <v>0</v>
      </c>
      <c r="Q1508" s="10">
        <v>0</v>
      </c>
      <c r="R1508" s="10">
        <v>0</v>
      </c>
      <c r="S1508" s="24">
        <f>MasterData4[[#This Row],[Kidhome]]+MasterData4[[#This Row],[Teenhome]]</f>
        <v>2</v>
      </c>
      <c r="T1508" s="53">
        <v>0</v>
      </c>
      <c r="U1508" s="53">
        <v>3</v>
      </c>
      <c r="V1508" s="10">
        <f>SUM(MasterData4[[#This Row],[MntWines]:[MntSweetProducts]])</f>
        <v>16</v>
      </c>
      <c r="W1508">
        <v>5</v>
      </c>
    </row>
    <row r="1509" spans="1:23" x14ac:dyDescent="0.3">
      <c r="A1509">
        <v>7414</v>
      </c>
      <c r="B1509">
        <v>1971</v>
      </c>
      <c r="C1509" t="s">
        <v>28</v>
      </c>
      <c r="D1509" t="s">
        <v>33</v>
      </c>
      <c r="E1509" s="1">
        <v>43824</v>
      </c>
      <c r="F1509">
        <v>1</v>
      </c>
      <c r="G1509">
        <v>1</v>
      </c>
      <c r="H1509" s="3">
        <v>41167</v>
      </c>
      <c r="I1509">
        <v>18</v>
      </c>
      <c r="J1509">
        <v>0</v>
      </c>
      <c r="K1509" t="s">
        <v>30</v>
      </c>
      <c r="L1509">
        <v>3</v>
      </c>
      <c r="M1509">
        <f>2021-MasterData4[[#This Row],[Year_Birth]]</f>
        <v>50</v>
      </c>
      <c r="N1509" s="10">
        <v>96</v>
      </c>
      <c r="O1509" s="10">
        <v>42</v>
      </c>
      <c r="P1509" s="10">
        <v>12</v>
      </c>
      <c r="Q1509" s="10">
        <v>1</v>
      </c>
      <c r="R1509" s="10">
        <v>3</v>
      </c>
      <c r="S1509" s="24">
        <f>MasterData4[[#This Row],[Kidhome]]+MasterData4[[#This Row],[Teenhome]]</f>
        <v>2</v>
      </c>
      <c r="T1509" s="53">
        <v>1</v>
      </c>
      <c r="U1509" s="53">
        <v>4</v>
      </c>
      <c r="V1509" s="10">
        <f>SUM(MasterData4[[#This Row],[MntWines]:[MntSweetProducts]])</f>
        <v>154</v>
      </c>
      <c r="W1509">
        <v>2</v>
      </c>
    </row>
    <row r="1510" spans="1:23" x14ac:dyDescent="0.3">
      <c r="A1510">
        <v>7419</v>
      </c>
      <c r="B1510">
        <v>1968</v>
      </c>
      <c r="C1510" t="s">
        <v>41</v>
      </c>
      <c r="D1510" t="s">
        <v>29</v>
      </c>
      <c r="E1510" s="1">
        <v>27071</v>
      </c>
      <c r="F1510">
        <v>1</v>
      </c>
      <c r="G1510">
        <v>0</v>
      </c>
      <c r="H1510" s="3">
        <v>41752</v>
      </c>
      <c r="I1510">
        <v>90</v>
      </c>
      <c r="J1510">
        <v>0</v>
      </c>
      <c r="K1510" t="s">
        <v>30</v>
      </c>
      <c r="L1510">
        <v>2</v>
      </c>
      <c r="M1510">
        <f>2021-MasterData4[[#This Row],[Year_Birth]]</f>
        <v>53</v>
      </c>
      <c r="N1510" s="10">
        <v>8</v>
      </c>
      <c r="O1510" s="10">
        <v>19</v>
      </c>
      <c r="P1510" s="10">
        <v>0</v>
      </c>
      <c r="Q1510" s="10">
        <v>3</v>
      </c>
      <c r="R1510" s="10">
        <v>2</v>
      </c>
      <c r="S1510" s="24">
        <f>MasterData4[[#This Row],[Kidhome]]+MasterData4[[#This Row],[Teenhome]]</f>
        <v>1</v>
      </c>
      <c r="T1510" s="53">
        <v>0</v>
      </c>
      <c r="U1510" s="53">
        <v>3</v>
      </c>
      <c r="V1510" s="10">
        <f>SUM(MasterData4[[#This Row],[MntWines]:[MntSweetProducts]])</f>
        <v>32</v>
      </c>
      <c r="W1510">
        <v>4</v>
      </c>
    </row>
    <row r="1511" spans="1:23" x14ac:dyDescent="0.3">
      <c r="A1511">
        <v>7422</v>
      </c>
      <c r="B1511">
        <v>1987</v>
      </c>
      <c r="C1511" t="s">
        <v>28</v>
      </c>
      <c r="D1511" t="s">
        <v>31</v>
      </c>
      <c r="E1511" s="1">
        <v>46923</v>
      </c>
      <c r="F1511">
        <v>1</v>
      </c>
      <c r="G1511">
        <v>0</v>
      </c>
      <c r="H1511" s="3">
        <v>41143</v>
      </c>
      <c r="I1511">
        <v>90</v>
      </c>
      <c r="J1511">
        <v>0</v>
      </c>
      <c r="K1511" t="s">
        <v>30</v>
      </c>
      <c r="L1511">
        <v>5</v>
      </c>
      <c r="M1511">
        <f>2021-MasterData4[[#This Row],[Year_Birth]]</f>
        <v>34</v>
      </c>
      <c r="N1511" s="10">
        <v>85</v>
      </c>
      <c r="O1511" s="10">
        <v>54</v>
      </c>
      <c r="P1511" s="10">
        <v>102</v>
      </c>
      <c r="Q1511" s="10">
        <v>44</v>
      </c>
      <c r="R1511" s="10">
        <v>78</v>
      </c>
      <c r="S1511" s="24">
        <f>MasterData4[[#This Row],[Kidhome]]+MasterData4[[#This Row],[Teenhome]]</f>
        <v>1</v>
      </c>
      <c r="T1511" s="53">
        <v>1</v>
      </c>
      <c r="U1511" s="53">
        <v>7</v>
      </c>
      <c r="V1511" s="10">
        <f>SUM(MasterData4[[#This Row],[MntWines]:[MntSweetProducts]])</f>
        <v>363</v>
      </c>
      <c r="W1511">
        <v>2</v>
      </c>
    </row>
    <row r="1512" spans="1:23" x14ac:dyDescent="0.3">
      <c r="A1512">
        <v>7426</v>
      </c>
      <c r="B1512">
        <v>1971</v>
      </c>
      <c r="C1512" t="s">
        <v>38</v>
      </c>
      <c r="D1512" t="s">
        <v>33</v>
      </c>
      <c r="E1512" s="1">
        <v>54690</v>
      </c>
      <c r="F1512">
        <v>1</v>
      </c>
      <c r="G1512">
        <v>1</v>
      </c>
      <c r="H1512" s="3">
        <v>41585</v>
      </c>
      <c r="I1512">
        <v>76</v>
      </c>
      <c r="J1512">
        <v>0</v>
      </c>
      <c r="K1512" t="s">
        <v>30</v>
      </c>
      <c r="L1512">
        <v>3</v>
      </c>
      <c r="M1512">
        <f>2021-MasterData4[[#This Row],[Year_Birth]]</f>
        <v>50</v>
      </c>
      <c r="N1512" s="10">
        <v>111</v>
      </c>
      <c r="O1512" s="10">
        <v>37</v>
      </c>
      <c r="P1512" s="10">
        <v>7</v>
      </c>
      <c r="Q1512" s="10">
        <v>16</v>
      </c>
      <c r="R1512" s="10">
        <v>9</v>
      </c>
      <c r="S1512" s="24">
        <f>MasterData4[[#This Row],[Kidhome]]+MasterData4[[#This Row],[Teenhome]]</f>
        <v>2</v>
      </c>
      <c r="T1512" s="53">
        <v>1</v>
      </c>
      <c r="U1512" s="53">
        <v>5</v>
      </c>
      <c r="V1512" s="10">
        <f>SUM(MasterData4[[#This Row],[MntWines]:[MntSweetProducts]])</f>
        <v>180</v>
      </c>
      <c r="W1512">
        <v>3</v>
      </c>
    </row>
    <row r="1513" spans="1:23" x14ac:dyDescent="0.3">
      <c r="A1513">
        <v>7428</v>
      </c>
      <c r="B1513">
        <v>1975</v>
      </c>
      <c r="C1513" t="s">
        <v>28</v>
      </c>
      <c r="D1513" t="s">
        <v>35</v>
      </c>
      <c r="E1513" s="1">
        <v>80144</v>
      </c>
      <c r="F1513">
        <v>0</v>
      </c>
      <c r="G1513">
        <v>0</v>
      </c>
      <c r="H1513" s="3">
        <v>41547</v>
      </c>
      <c r="I1513">
        <v>47</v>
      </c>
      <c r="J1513">
        <v>0</v>
      </c>
      <c r="K1513" t="s">
        <v>36</v>
      </c>
      <c r="L1513">
        <v>3</v>
      </c>
      <c r="M1513">
        <f>2021-MasterData4[[#This Row],[Year_Birth]]</f>
        <v>46</v>
      </c>
      <c r="N1513" s="10">
        <v>240</v>
      </c>
      <c r="O1513" s="10">
        <v>445</v>
      </c>
      <c r="P1513" s="10">
        <v>250</v>
      </c>
      <c r="Q1513" s="10">
        <v>132</v>
      </c>
      <c r="R1513" s="10">
        <v>192</v>
      </c>
      <c r="S1513" s="24">
        <f>MasterData4[[#This Row],[Kidhome]]+MasterData4[[#This Row],[Teenhome]]</f>
        <v>0</v>
      </c>
      <c r="T1513" s="53">
        <v>7</v>
      </c>
      <c r="U1513" s="53">
        <v>8</v>
      </c>
      <c r="V1513" s="10">
        <f>SUM(MasterData4[[#This Row],[MntWines]:[MntSweetProducts]])</f>
        <v>1259</v>
      </c>
      <c r="W1513">
        <v>2</v>
      </c>
    </row>
    <row r="1514" spans="1:23" x14ac:dyDescent="0.3">
      <c r="A1514">
        <v>7431</v>
      </c>
      <c r="B1514">
        <v>1991</v>
      </c>
      <c r="C1514" t="s">
        <v>37</v>
      </c>
      <c r="D1514" t="s">
        <v>31</v>
      </c>
      <c r="E1514" s="1">
        <v>68126</v>
      </c>
      <c r="F1514">
        <v>0</v>
      </c>
      <c r="G1514">
        <v>0</v>
      </c>
      <c r="H1514" s="3">
        <v>41223</v>
      </c>
      <c r="I1514">
        <v>40</v>
      </c>
      <c r="J1514">
        <v>0</v>
      </c>
      <c r="K1514" t="s">
        <v>32</v>
      </c>
      <c r="L1514">
        <v>7</v>
      </c>
      <c r="M1514">
        <f>2021-MasterData4[[#This Row],[Year_Birth]]</f>
        <v>30</v>
      </c>
      <c r="N1514" s="10">
        <v>1332</v>
      </c>
      <c r="O1514" s="10">
        <v>311</v>
      </c>
      <c r="P1514" s="10">
        <v>23</v>
      </c>
      <c r="Q1514" s="10">
        <v>17</v>
      </c>
      <c r="R1514" s="10">
        <v>51</v>
      </c>
      <c r="S1514" s="24">
        <f>MasterData4[[#This Row],[Kidhome]]+MasterData4[[#This Row],[Teenhome]]</f>
        <v>0</v>
      </c>
      <c r="T1514" s="53">
        <v>4</v>
      </c>
      <c r="U1514" s="53">
        <v>5</v>
      </c>
      <c r="V1514" s="10">
        <f>SUM(MasterData4[[#This Row],[MntWines]:[MntSweetProducts]])</f>
        <v>1734</v>
      </c>
      <c r="W1514">
        <v>5</v>
      </c>
    </row>
    <row r="1515" spans="1:23" x14ac:dyDescent="0.3">
      <c r="A1515">
        <v>7433</v>
      </c>
      <c r="B1515">
        <v>1985</v>
      </c>
      <c r="C1515" t="s">
        <v>28</v>
      </c>
      <c r="D1515" t="s">
        <v>31</v>
      </c>
      <c r="E1515" s="1">
        <v>29760</v>
      </c>
      <c r="F1515">
        <v>1</v>
      </c>
      <c r="G1515">
        <v>0</v>
      </c>
      <c r="H1515" s="3">
        <v>41150</v>
      </c>
      <c r="I1515">
        <v>87</v>
      </c>
      <c r="J1515">
        <v>0</v>
      </c>
      <c r="K1515" t="s">
        <v>30</v>
      </c>
      <c r="L1515">
        <v>3</v>
      </c>
      <c r="M1515">
        <f>2021-MasterData4[[#This Row],[Year_Birth]]</f>
        <v>36</v>
      </c>
      <c r="N1515" s="10">
        <v>64</v>
      </c>
      <c r="O1515" s="10">
        <v>68</v>
      </c>
      <c r="P1515" s="10">
        <v>7</v>
      </c>
      <c r="Q1515" s="10">
        <v>4</v>
      </c>
      <c r="R1515" s="10">
        <v>5</v>
      </c>
      <c r="S1515" s="24">
        <f>MasterData4[[#This Row],[Kidhome]]+MasterData4[[#This Row],[Teenhome]]</f>
        <v>1</v>
      </c>
      <c r="T1515" s="53">
        <v>1</v>
      </c>
      <c r="U1515" s="53">
        <v>4</v>
      </c>
      <c r="V1515" s="10">
        <f>SUM(MasterData4[[#This Row],[MntWines]:[MntSweetProducts]])</f>
        <v>148</v>
      </c>
      <c r="W1515">
        <v>2</v>
      </c>
    </row>
    <row r="1516" spans="1:23" x14ac:dyDescent="0.3">
      <c r="A1516">
        <v>7437</v>
      </c>
      <c r="B1516">
        <v>1988</v>
      </c>
      <c r="C1516" t="s">
        <v>28</v>
      </c>
      <c r="D1516" t="s">
        <v>31</v>
      </c>
      <c r="E1516" s="1">
        <v>27938</v>
      </c>
      <c r="F1516">
        <v>1</v>
      </c>
      <c r="G1516">
        <v>0</v>
      </c>
      <c r="H1516" s="3">
        <v>41757</v>
      </c>
      <c r="I1516">
        <v>31</v>
      </c>
      <c r="J1516">
        <v>0</v>
      </c>
      <c r="K1516" t="s">
        <v>36</v>
      </c>
      <c r="L1516">
        <v>1</v>
      </c>
      <c r="M1516">
        <f>2021-MasterData4[[#This Row],[Year_Birth]]</f>
        <v>33</v>
      </c>
      <c r="N1516" s="10">
        <v>13</v>
      </c>
      <c r="O1516" s="10">
        <v>8</v>
      </c>
      <c r="P1516" s="10">
        <v>2</v>
      </c>
      <c r="Q1516" s="10">
        <v>0</v>
      </c>
      <c r="R1516" s="10">
        <v>1</v>
      </c>
      <c r="S1516" s="24">
        <f>MasterData4[[#This Row],[Kidhome]]+MasterData4[[#This Row],[Teenhome]]</f>
        <v>1</v>
      </c>
      <c r="T1516" s="53">
        <v>0</v>
      </c>
      <c r="U1516" s="53">
        <v>4</v>
      </c>
      <c r="V1516" s="10">
        <f>SUM(MasterData4[[#This Row],[MntWines]:[MntSweetProducts]])</f>
        <v>24</v>
      </c>
      <c r="W1516">
        <v>2</v>
      </c>
    </row>
    <row r="1517" spans="1:23" x14ac:dyDescent="0.3">
      <c r="A1517">
        <v>7441</v>
      </c>
      <c r="B1517">
        <v>1973</v>
      </c>
      <c r="C1517" t="s">
        <v>28</v>
      </c>
      <c r="D1517" t="s">
        <v>29</v>
      </c>
      <c r="E1517" s="1">
        <v>71128</v>
      </c>
      <c r="F1517">
        <v>1</v>
      </c>
      <c r="G1517">
        <v>0</v>
      </c>
      <c r="H1517" s="3">
        <v>41188</v>
      </c>
      <c r="I1517">
        <v>80</v>
      </c>
      <c r="J1517">
        <v>0</v>
      </c>
      <c r="K1517" t="s">
        <v>34</v>
      </c>
      <c r="L1517">
        <v>2</v>
      </c>
      <c r="M1517">
        <f>2021-MasterData4[[#This Row],[Year_Birth]]</f>
        <v>48</v>
      </c>
      <c r="N1517" s="10">
        <v>958</v>
      </c>
      <c r="O1517" s="10">
        <v>447</v>
      </c>
      <c r="P1517" s="10">
        <v>20</v>
      </c>
      <c r="Q1517" s="10">
        <v>159</v>
      </c>
      <c r="R1517" s="10">
        <v>0</v>
      </c>
      <c r="S1517" s="24">
        <f>MasterData4[[#This Row],[Kidhome]]+MasterData4[[#This Row],[Teenhome]]</f>
        <v>1</v>
      </c>
      <c r="T1517" s="53">
        <v>10</v>
      </c>
      <c r="U1517" s="53">
        <v>12</v>
      </c>
      <c r="V1517" s="10">
        <f>SUM(MasterData4[[#This Row],[MntWines]:[MntSweetProducts]])</f>
        <v>1584</v>
      </c>
      <c r="W1517">
        <v>2</v>
      </c>
    </row>
    <row r="1518" spans="1:23" x14ac:dyDescent="0.3">
      <c r="A1518">
        <v>7444</v>
      </c>
      <c r="B1518">
        <v>1969</v>
      </c>
      <c r="C1518" t="s">
        <v>41</v>
      </c>
      <c r="D1518" t="s">
        <v>33</v>
      </c>
      <c r="E1518" s="1">
        <v>42169</v>
      </c>
      <c r="F1518">
        <v>1</v>
      </c>
      <c r="G1518">
        <v>1</v>
      </c>
      <c r="H1518" s="3">
        <v>41566</v>
      </c>
      <c r="I1518">
        <v>20</v>
      </c>
      <c r="J1518">
        <v>0</v>
      </c>
      <c r="K1518" t="s">
        <v>30</v>
      </c>
      <c r="L1518">
        <v>1</v>
      </c>
      <c r="M1518">
        <f>2021-MasterData4[[#This Row],[Year_Birth]]</f>
        <v>52</v>
      </c>
      <c r="N1518" s="10">
        <v>19</v>
      </c>
      <c r="O1518" s="10">
        <v>9</v>
      </c>
      <c r="P1518" s="10">
        <v>0</v>
      </c>
      <c r="Q1518" s="10">
        <v>0</v>
      </c>
      <c r="R1518" s="10">
        <v>0</v>
      </c>
      <c r="S1518" s="24">
        <f>MasterData4[[#This Row],[Kidhome]]+MasterData4[[#This Row],[Teenhome]]</f>
        <v>2</v>
      </c>
      <c r="T1518" s="53">
        <v>0</v>
      </c>
      <c r="U1518" s="53">
        <v>3</v>
      </c>
      <c r="V1518" s="10">
        <f>SUM(MasterData4[[#This Row],[MntWines]:[MntSweetProducts]])</f>
        <v>28</v>
      </c>
      <c r="W1518">
        <v>4</v>
      </c>
    </row>
    <row r="1519" spans="1:23" x14ac:dyDescent="0.3">
      <c r="A1519">
        <v>7446</v>
      </c>
      <c r="B1519">
        <v>1967</v>
      </c>
      <c r="C1519" t="s">
        <v>41</v>
      </c>
      <c r="D1519" t="s">
        <v>35</v>
      </c>
      <c r="E1519" s="1">
        <v>62513</v>
      </c>
      <c r="F1519">
        <v>0</v>
      </c>
      <c r="G1519">
        <v>1</v>
      </c>
      <c r="H1519" s="3">
        <v>41526</v>
      </c>
      <c r="I1519">
        <v>16</v>
      </c>
      <c r="J1519">
        <v>0</v>
      </c>
      <c r="K1519" t="s">
        <v>34</v>
      </c>
      <c r="L1519">
        <v>6</v>
      </c>
      <c r="M1519">
        <f>2021-MasterData4[[#This Row],[Year_Birth]]</f>
        <v>54</v>
      </c>
      <c r="N1519" s="10">
        <v>520</v>
      </c>
      <c r="O1519" s="10">
        <v>98</v>
      </c>
      <c r="P1519" s="10">
        <v>0</v>
      </c>
      <c r="Q1519" s="10">
        <v>42</v>
      </c>
      <c r="R1519" s="10">
        <v>42</v>
      </c>
      <c r="S1519" s="24">
        <f>MasterData4[[#This Row],[Kidhome]]+MasterData4[[#This Row],[Teenhome]]</f>
        <v>1</v>
      </c>
      <c r="T1519" s="53">
        <v>4</v>
      </c>
      <c r="U1519" s="53">
        <v>10</v>
      </c>
      <c r="V1519" s="10">
        <f>SUM(MasterData4[[#This Row],[MntWines]:[MntSweetProducts]])</f>
        <v>702</v>
      </c>
      <c r="W1519">
        <v>4</v>
      </c>
    </row>
    <row r="1520" spans="1:23" x14ac:dyDescent="0.3">
      <c r="A1520">
        <v>7451</v>
      </c>
      <c r="B1520">
        <v>1960</v>
      </c>
      <c r="C1520" t="s">
        <v>41</v>
      </c>
      <c r="D1520" t="s">
        <v>31</v>
      </c>
      <c r="E1520" s="1">
        <v>98777</v>
      </c>
      <c r="F1520">
        <v>0</v>
      </c>
      <c r="G1520">
        <v>0</v>
      </c>
      <c r="H1520" s="3">
        <v>41687</v>
      </c>
      <c r="I1520">
        <v>23</v>
      </c>
      <c r="J1520">
        <v>0</v>
      </c>
      <c r="K1520" t="s">
        <v>30</v>
      </c>
      <c r="L1520">
        <v>4</v>
      </c>
      <c r="M1520">
        <f>2021-MasterData4[[#This Row],[Year_Birth]]</f>
        <v>61</v>
      </c>
      <c r="N1520" s="10">
        <v>1000</v>
      </c>
      <c r="O1520" s="10">
        <v>711</v>
      </c>
      <c r="P1520" s="10">
        <v>125</v>
      </c>
      <c r="Q1520" s="10">
        <v>19</v>
      </c>
      <c r="R1520" s="10">
        <v>115</v>
      </c>
      <c r="S1520" s="24">
        <f>MasterData4[[#This Row],[Kidhome]]+MasterData4[[#This Row],[Teenhome]]</f>
        <v>0</v>
      </c>
      <c r="T1520" s="53">
        <v>6</v>
      </c>
      <c r="U1520" s="53">
        <v>9</v>
      </c>
      <c r="V1520" s="10">
        <f>SUM(MasterData4[[#This Row],[MntWines]:[MntSweetProducts]])</f>
        <v>1970</v>
      </c>
      <c r="W1520">
        <v>4</v>
      </c>
    </row>
    <row r="1521" spans="1:23" x14ac:dyDescent="0.3">
      <c r="A1521">
        <v>7453</v>
      </c>
      <c r="B1521">
        <v>1954</v>
      </c>
      <c r="C1521" t="s">
        <v>28</v>
      </c>
      <c r="D1521" t="s">
        <v>31</v>
      </c>
      <c r="E1521" s="1">
        <v>36130</v>
      </c>
      <c r="F1521">
        <v>0</v>
      </c>
      <c r="G1521">
        <v>1</v>
      </c>
      <c r="H1521" s="3">
        <v>41307</v>
      </c>
      <c r="I1521">
        <v>46</v>
      </c>
      <c r="J1521">
        <v>0</v>
      </c>
      <c r="K1521" t="s">
        <v>30</v>
      </c>
      <c r="L1521">
        <v>3</v>
      </c>
      <c r="M1521">
        <f>2021-MasterData4[[#This Row],[Year_Birth]]</f>
        <v>67</v>
      </c>
      <c r="N1521" s="10">
        <v>157</v>
      </c>
      <c r="O1521" s="10">
        <v>127</v>
      </c>
      <c r="P1521" s="10">
        <v>68</v>
      </c>
      <c r="Q1521" s="10">
        <v>43</v>
      </c>
      <c r="R1521" s="10">
        <v>56</v>
      </c>
      <c r="S1521" s="24">
        <f>MasterData4[[#This Row],[Kidhome]]+MasterData4[[#This Row],[Teenhome]]</f>
        <v>1</v>
      </c>
      <c r="T1521" s="53">
        <v>8</v>
      </c>
      <c r="U1521" s="53">
        <v>4</v>
      </c>
      <c r="V1521" s="10">
        <f>SUM(MasterData4[[#This Row],[MntWines]:[MntSweetProducts]])</f>
        <v>451</v>
      </c>
      <c r="W1521">
        <v>2</v>
      </c>
    </row>
    <row r="1522" spans="1:23" x14ac:dyDescent="0.3">
      <c r="A1522">
        <v>7458</v>
      </c>
      <c r="B1522">
        <v>1956</v>
      </c>
      <c r="C1522" t="s">
        <v>41</v>
      </c>
      <c r="D1522" t="s">
        <v>35</v>
      </c>
      <c r="E1522" s="1">
        <v>34941</v>
      </c>
      <c r="F1522">
        <v>1</v>
      </c>
      <c r="G1522">
        <v>1</v>
      </c>
      <c r="H1522" s="3">
        <v>41339</v>
      </c>
      <c r="I1522">
        <v>26</v>
      </c>
      <c r="J1522">
        <v>0</v>
      </c>
      <c r="K1522" t="s">
        <v>36</v>
      </c>
      <c r="L1522">
        <v>3</v>
      </c>
      <c r="M1522">
        <f>2021-MasterData4[[#This Row],[Year_Birth]]</f>
        <v>65</v>
      </c>
      <c r="N1522" s="10">
        <v>39</v>
      </c>
      <c r="O1522" s="10">
        <v>25</v>
      </c>
      <c r="P1522" s="10">
        <v>4</v>
      </c>
      <c r="Q1522" s="10">
        <v>2</v>
      </c>
      <c r="R1522" s="10">
        <v>3</v>
      </c>
      <c r="S1522" s="24">
        <f>MasterData4[[#This Row],[Kidhome]]+MasterData4[[#This Row],[Teenhome]]</f>
        <v>2</v>
      </c>
      <c r="T1522" s="53">
        <v>0</v>
      </c>
      <c r="U1522" s="53">
        <v>3</v>
      </c>
      <c r="V1522" s="10">
        <f>SUM(MasterData4[[#This Row],[MntWines]:[MntSweetProducts]])</f>
        <v>73</v>
      </c>
      <c r="W1522">
        <v>4</v>
      </c>
    </row>
    <row r="1523" spans="1:23" x14ac:dyDescent="0.3">
      <c r="A1523">
        <v>7462</v>
      </c>
      <c r="B1523">
        <v>1954</v>
      </c>
      <c r="C1523" t="s">
        <v>28</v>
      </c>
      <c r="D1523" t="s">
        <v>31</v>
      </c>
      <c r="E1523" s="1">
        <v>22507</v>
      </c>
      <c r="F1523">
        <v>0</v>
      </c>
      <c r="G1523">
        <v>0</v>
      </c>
      <c r="H1523" s="3">
        <v>41237</v>
      </c>
      <c r="I1523">
        <v>67</v>
      </c>
      <c r="J1523">
        <v>0</v>
      </c>
      <c r="K1523" t="s">
        <v>32</v>
      </c>
      <c r="L1523">
        <v>10</v>
      </c>
      <c r="M1523">
        <f>2021-MasterData4[[#This Row],[Year_Birth]]</f>
        <v>67</v>
      </c>
      <c r="N1523" s="10">
        <v>68</v>
      </c>
      <c r="O1523" s="10">
        <v>226</v>
      </c>
      <c r="P1523" s="10">
        <v>51</v>
      </c>
      <c r="Q1523" s="10">
        <v>0</v>
      </c>
      <c r="R1523" s="10">
        <v>157</v>
      </c>
      <c r="S1523" s="24">
        <f>MasterData4[[#This Row],[Kidhome]]+MasterData4[[#This Row],[Teenhome]]</f>
        <v>0</v>
      </c>
      <c r="T1523" s="53">
        <v>2</v>
      </c>
      <c r="U1523" s="53">
        <v>4</v>
      </c>
      <c r="V1523" s="10">
        <f>SUM(MasterData4[[#This Row],[MntWines]:[MntSweetProducts]])</f>
        <v>502</v>
      </c>
      <c r="W1523">
        <v>2</v>
      </c>
    </row>
    <row r="1524" spans="1:23" x14ac:dyDescent="0.3">
      <c r="A1524">
        <v>7476</v>
      </c>
      <c r="B1524">
        <v>1964</v>
      </c>
      <c r="C1524" t="s">
        <v>41</v>
      </c>
      <c r="D1524" t="s">
        <v>31</v>
      </c>
      <c r="E1524" s="1">
        <v>63972</v>
      </c>
      <c r="F1524">
        <v>0</v>
      </c>
      <c r="G1524">
        <v>1</v>
      </c>
      <c r="H1524" s="3">
        <v>41245</v>
      </c>
      <c r="I1524">
        <v>93</v>
      </c>
      <c r="J1524">
        <v>0</v>
      </c>
      <c r="K1524" t="s">
        <v>43</v>
      </c>
      <c r="L1524">
        <v>5</v>
      </c>
      <c r="M1524">
        <f>2021-MasterData4[[#This Row],[Year_Birth]]</f>
        <v>57</v>
      </c>
      <c r="N1524" s="10">
        <v>928</v>
      </c>
      <c r="O1524" s="10">
        <v>254</v>
      </c>
      <c r="P1524" s="10">
        <v>0</v>
      </c>
      <c r="Q1524" s="10">
        <v>63</v>
      </c>
      <c r="R1524" s="10">
        <v>12</v>
      </c>
      <c r="S1524" s="24">
        <f>MasterData4[[#This Row],[Kidhome]]+MasterData4[[#This Row],[Teenhome]]</f>
        <v>1</v>
      </c>
      <c r="T1524" s="53">
        <v>4</v>
      </c>
      <c r="U1524" s="53">
        <v>10</v>
      </c>
      <c r="V1524" s="10">
        <f>SUM(MasterData4[[#This Row],[MntWines]:[MntSweetProducts]])</f>
        <v>1257</v>
      </c>
      <c r="W1524">
        <v>4</v>
      </c>
    </row>
    <row r="1525" spans="1:23" x14ac:dyDescent="0.3">
      <c r="A1525">
        <v>7485</v>
      </c>
      <c r="B1525">
        <v>1950</v>
      </c>
      <c r="C1525" t="s">
        <v>37</v>
      </c>
      <c r="D1525" t="s">
        <v>42</v>
      </c>
      <c r="E1525" s="1">
        <v>56551</v>
      </c>
      <c r="F1525">
        <v>1</v>
      </c>
      <c r="G1525">
        <v>1</v>
      </c>
      <c r="H1525" s="3">
        <v>41766</v>
      </c>
      <c r="I1525">
        <v>48</v>
      </c>
      <c r="J1525">
        <v>0</v>
      </c>
      <c r="K1525" t="s">
        <v>43</v>
      </c>
      <c r="L1525">
        <v>2</v>
      </c>
      <c r="M1525">
        <f>2021-MasterData4[[#This Row],[Year_Birth]]</f>
        <v>71</v>
      </c>
      <c r="N1525" s="10">
        <v>67</v>
      </c>
      <c r="O1525" s="10">
        <v>32</v>
      </c>
      <c r="P1525" s="10">
        <v>17</v>
      </c>
      <c r="Q1525" s="10">
        <v>4</v>
      </c>
      <c r="R1525" s="10">
        <v>2</v>
      </c>
      <c r="S1525" s="24">
        <f>MasterData4[[#This Row],[Kidhome]]+MasterData4[[#This Row],[Teenhome]]</f>
        <v>2</v>
      </c>
      <c r="T1525" s="53">
        <v>1</v>
      </c>
      <c r="U1525" s="53">
        <v>4</v>
      </c>
      <c r="V1525" s="10">
        <f>SUM(MasterData4[[#This Row],[MntWines]:[MntSweetProducts]])</f>
        <v>122</v>
      </c>
      <c r="W1525">
        <v>5</v>
      </c>
    </row>
    <row r="1526" spans="1:23" x14ac:dyDescent="0.3">
      <c r="A1526">
        <v>7488</v>
      </c>
      <c r="B1526">
        <v>1963</v>
      </c>
      <c r="C1526" t="s">
        <v>41</v>
      </c>
      <c r="D1526" t="s">
        <v>31</v>
      </c>
      <c r="E1526" s="1">
        <v>64191</v>
      </c>
      <c r="F1526">
        <v>0</v>
      </c>
      <c r="G1526">
        <v>1</v>
      </c>
      <c r="H1526" s="3">
        <v>41296</v>
      </c>
      <c r="I1526">
        <v>30</v>
      </c>
      <c r="J1526">
        <v>0</v>
      </c>
      <c r="K1526" t="s">
        <v>30</v>
      </c>
      <c r="L1526">
        <v>5</v>
      </c>
      <c r="M1526">
        <f>2021-MasterData4[[#This Row],[Year_Birth]]</f>
        <v>58</v>
      </c>
      <c r="N1526" s="10">
        <v>420</v>
      </c>
      <c r="O1526" s="10">
        <v>186</v>
      </c>
      <c r="P1526" s="10">
        <v>151</v>
      </c>
      <c r="Q1526" s="10">
        <v>15</v>
      </c>
      <c r="R1526" s="10">
        <v>38</v>
      </c>
      <c r="S1526" s="24">
        <f>MasterData4[[#This Row],[Kidhome]]+MasterData4[[#This Row],[Teenhome]]</f>
        <v>1</v>
      </c>
      <c r="T1526" s="53">
        <v>3</v>
      </c>
      <c r="U1526" s="53">
        <v>13</v>
      </c>
      <c r="V1526" s="10">
        <f>SUM(MasterData4[[#This Row],[MntWines]:[MntSweetProducts]])</f>
        <v>810</v>
      </c>
      <c r="W1526">
        <v>4</v>
      </c>
    </row>
    <row r="1527" spans="1:23" x14ac:dyDescent="0.3">
      <c r="A1527">
        <v>7494</v>
      </c>
      <c r="B1527">
        <v>1950</v>
      </c>
      <c r="C1527" t="s">
        <v>37</v>
      </c>
      <c r="D1527" t="s">
        <v>29</v>
      </c>
      <c r="E1527" s="1">
        <v>42873</v>
      </c>
      <c r="F1527">
        <v>1</v>
      </c>
      <c r="G1527">
        <v>1</v>
      </c>
      <c r="H1527" s="3">
        <v>41295</v>
      </c>
      <c r="I1527">
        <v>11</v>
      </c>
      <c r="J1527">
        <v>0</v>
      </c>
      <c r="K1527" t="s">
        <v>32</v>
      </c>
      <c r="L1527">
        <v>6</v>
      </c>
      <c r="M1527">
        <f>2021-MasterData4[[#This Row],[Year_Birth]]</f>
        <v>71</v>
      </c>
      <c r="N1527" s="10">
        <v>209</v>
      </c>
      <c r="O1527" s="10">
        <v>40</v>
      </c>
      <c r="P1527" s="10">
        <v>3</v>
      </c>
      <c r="Q1527" s="10">
        <v>0</v>
      </c>
      <c r="R1527" s="10">
        <v>2</v>
      </c>
      <c r="S1527" s="24">
        <f>MasterData4[[#This Row],[Kidhome]]+MasterData4[[#This Row],[Teenhome]]</f>
        <v>2</v>
      </c>
      <c r="T1527" s="53">
        <v>1</v>
      </c>
      <c r="U1527" s="53">
        <v>4</v>
      </c>
      <c r="V1527" s="10">
        <f>SUM(MasterData4[[#This Row],[MntWines]:[MntSweetProducts]])</f>
        <v>254</v>
      </c>
      <c r="W1527">
        <v>5</v>
      </c>
    </row>
    <row r="1528" spans="1:23" x14ac:dyDescent="0.3">
      <c r="A1528">
        <v>7495</v>
      </c>
      <c r="B1528">
        <v>1948</v>
      </c>
      <c r="C1528" t="s">
        <v>37</v>
      </c>
      <c r="D1528" t="s">
        <v>33</v>
      </c>
      <c r="E1528" s="1">
        <v>56223</v>
      </c>
      <c r="F1528">
        <v>0</v>
      </c>
      <c r="G1528">
        <v>1</v>
      </c>
      <c r="H1528" s="3">
        <v>41628</v>
      </c>
      <c r="I1528">
        <v>72</v>
      </c>
      <c r="J1528">
        <v>0</v>
      </c>
      <c r="K1528" t="s">
        <v>30</v>
      </c>
      <c r="L1528">
        <v>2</v>
      </c>
      <c r="M1528">
        <f>2021-MasterData4[[#This Row],[Year_Birth]]</f>
        <v>73</v>
      </c>
      <c r="N1528" s="10">
        <v>77</v>
      </c>
      <c r="O1528" s="10">
        <v>31</v>
      </c>
      <c r="P1528" s="10">
        <v>16</v>
      </c>
      <c r="Q1528" s="10">
        <v>28</v>
      </c>
      <c r="R1528" s="10">
        <v>0</v>
      </c>
      <c r="S1528" s="24">
        <f>MasterData4[[#This Row],[Kidhome]]+MasterData4[[#This Row],[Teenhome]]</f>
        <v>1</v>
      </c>
      <c r="T1528" s="53">
        <v>1</v>
      </c>
      <c r="U1528" s="53">
        <v>5</v>
      </c>
      <c r="V1528" s="10">
        <f>SUM(MasterData4[[#This Row],[MntWines]:[MntSweetProducts]])</f>
        <v>152</v>
      </c>
      <c r="W1528">
        <v>5</v>
      </c>
    </row>
    <row r="1529" spans="1:23" x14ac:dyDescent="0.3">
      <c r="A1529">
        <v>7500</v>
      </c>
      <c r="B1529">
        <v>1967</v>
      </c>
      <c r="C1529" t="s">
        <v>28</v>
      </c>
      <c r="D1529" t="s">
        <v>31</v>
      </c>
      <c r="E1529" s="1">
        <v>79146</v>
      </c>
      <c r="F1529">
        <v>1</v>
      </c>
      <c r="G1529">
        <v>1</v>
      </c>
      <c r="H1529" s="3">
        <v>41753</v>
      </c>
      <c r="I1529">
        <v>33</v>
      </c>
      <c r="J1529">
        <v>0</v>
      </c>
      <c r="K1529" t="s">
        <v>30</v>
      </c>
      <c r="L1529">
        <v>8</v>
      </c>
      <c r="M1529">
        <f>2021-MasterData4[[#This Row],[Year_Birth]]</f>
        <v>54</v>
      </c>
      <c r="N1529" s="10">
        <v>245</v>
      </c>
      <c r="O1529" s="10">
        <v>223</v>
      </c>
      <c r="P1529" s="10">
        <v>21</v>
      </c>
      <c r="Q1529" s="10">
        <v>16</v>
      </c>
      <c r="R1529" s="10">
        <v>43</v>
      </c>
      <c r="S1529" s="24">
        <f>MasterData4[[#This Row],[Kidhome]]+MasterData4[[#This Row],[Teenhome]]</f>
        <v>2</v>
      </c>
      <c r="T1529" s="53">
        <v>1</v>
      </c>
      <c r="U1529" s="53">
        <v>8</v>
      </c>
      <c r="V1529" s="10">
        <f>SUM(MasterData4[[#This Row],[MntWines]:[MntSweetProducts]])</f>
        <v>548</v>
      </c>
      <c r="W1529">
        <v>2</v>
      </c>
    </row>
    <row r="1530" spans="1:23" x14ac:dyDescent="0.3">
      <c r="A1530">
        <v>7503</v>
      </c>
      <c r="B1530">
        <v>1976</v>
      </c>
      <c r="C1530" t="s">
        <v>28</v>
      </c>
      <c r="D1530" t="s">
        <v>31</v>
      </c>
      <c r="E1530" s="1">
        <v>75825</v>
      </c>
      <c r="F1530">
        <v>0</v>
      </c>
      <c r="G1530">
        <v>0</v>
      </c>
      <c r="H1530" s="3">
        <v>41194</v>
      </c>
      <c r="I1530">
        <v>40</v>
      </c>
      <c r="J1530">
        <v>0</v>
      </c>
      <c r="K1530" t="s">
        <v>39</v>
      </c>
      <c r="L1530">
        <v>5</v>
      </c>
      <c r="M1530">
        <f>2021-MasterData4[[#This Row],[Year_Birth]]</f>
        <v>45</v>
      </c>
      <c r="N1530" s="10">
        <v>1032</v>
      </c>
      <c r="O1530" s="10">
        <v>779</v>
      </c>
      <c r="P1530" s="10">
        <v>137</v>
      </c>
      <c r="Q1530" s="10">
        <v>105</v>
      </c>
      <c r="R1530" s="10">
        <v>105</v>
      </c>
      <c r="S1530" s="24">
        <f>MasterData4[[#This Row],[Kidhome]]+MasterData4[[#This Row],[Teenhome]]</f>
        <v>0</v>
      </c>
      <c r="T1530" s="53">
        <v>8</v>
      </c>
      <c r="U1530" s="53">
        <v>9</v>
      </c>
      <c r="V1530" s="10">
        <f>SUM(MasterData4[[#This Row],[MntWines]:[MntSweetProducts]])</f>
        <v>2158</v>
      </c>
      <c r="W1530">
        <v>2</v>
      </c>
    </row>
    <row r="1531" spans="1:23" x14ac:dyDescent="0.3">
      <c r="A1531">
        <v>7505</v>
      </c>
      <c r="B1531">
        <v>1957</v>
      </c>
      <c r="C1531" t="s">
        <v>37</v>
      </c>
      <c r="D1531" t="s">
        <v>33</v>
      </c>
      <c r="E1531" s="1">
        <v>44155</v>
      </c>
      <c r="F1531">
        <v>1</v>
      </c>
      <c r="G1531">
        <v>1</v>
      </c>
      <c r="H1531" s="3">
        <v>41658</v>
      </c>
      <c r="I1531">
        <v>24</v>
      </c>
      <c r="J1531">
        <v>0</v>
      </c>
      <c r="K1531" t="s">
        <v>30</v>
      </c>
      <c r="L1531">
        <v>1</v>
      </c>
      <c r="M1531">
        <f>2021-MasterData4[[#This Row],[Year_Birth]]</f>
        <v>64</v>
      </c>
      <c r="N1531" s="10">
        <v>22</v>
      </c>
      <c r="O1531" s="10">
        <v>9</v>
      </c>
      <c r="P1531" s="10">
        <v>0</v>
      </c>
      <c r="Q1531" s="10">
        <v>1</v>
      </c>
      <c r="R1531" s="10">
        <v>0</v>
      </c>
      <c r="S1531" s="24">
        <f>MasterData4[[#This Row],[Kidhome]]+MasterData4[[#This Row],[Teenhome]]</f>
        <v>2</v>
      </c>
      <c r="T1531" s="53">
        <v>1</v>
      </c>
      <c r="U1531" s="53">
        <v>2</v>
      </c>
      <c r="V1531" s="10">
        <f>SUM(MasterData4[[#This Row],[MntWines]:[MntSweetProducts]])</f>
        <v>32</v>
      </c>
      <c r="W1531">
        <v>5</v>
      </c>
    </row>
    <row r="1532" spans="1:23" x14ac:dyDescent="0.3">
      <c r="A1532">
        <v>7514</v>
      </c>
      <c r="B1532">
        <v>1956</v>
      </c>
      <c r="C1532" t="s">
        <v>38</v>
      </c>
      <c r="D1532" t="s">
        <v>35</v>
      </c>
      <c r="E1532" s="1">
        <v>54342</v>
      </c>
      <c r="F1532">
        <v>1</v>
      </c>
      <c r="G1532">
        <v>1</v>
      </c>
      <c r="H1532" s="3">
        <v>41458</v>
      </c>
      <c r="I1532">
        <v>74</v>
      </c>
      <c r="J1532">
        <v>0</v>
      </c>
      <c r="K1532" t="s">
        <v>36</v>
      </c>
      <c r="L1532">
        <v>3</v>
      </c>
      <c r="M1532">
        <f>2021-MasterData4[[#This Row],[Year_Birth]]</f>
        <v>65</v>
      </c>
      <c r="N1532" s="10">
        <v>84</v>
      </c>
      <c r="O1532" s="10">
        <v>34</v>
      </c>
      <c r="P1532" s="10">
        <v>11</v>
      </c>
      <c r="Q1532" s="10">
        <v>10</v>
      </c>
      <c r="R1532" s="10">
        <v>10</v>
      </c>
      <c r="S1532" s="24">
        <f>MasterData4[[#This Row],[Kidhome]]+MasterData4[[#This Row],[Teenhome]]</f>
        <v>2</v>
      </c>
      <c r="T1532" s="53">
        <v>1</v>
      </c>
      <c r="U1532" s="53">
        <v>4</v>
      </c>
      <c r="V1532" s="10">
        <f>SUM(MasterData4[[#This Row],[MntWines]:[MntSweetProducts]])</f>
        <v>149</v>
      </c>
      <c r="W1532">
        <v>3</v>
      </c>
    </row>
    <row r="1533" spans="1:23" x14ac:dyDescent="0.3">
      <c r="A1533">
        <v>7516</v>
      </c>
      <c r="B1533">
        <v>1983</v>
      </c>
      <c r="C1533" t="s">
        <v>28</v>
      </c>
      <c r="D1533" t="s">
        <v>33</v>
      </c>
      <c r="E1533" s="1">
        <v>30096</v>
      </c>
      <c r="F1533">
        <v>1</v>
      </c>
      <c r="G1533">
        <v>0</v>
      </c>
      <c r="H1533" s="3">
        <v>41781</v>
      </c>
      <c r="I1533">
        <v>30</v>
      </c>
      <c r="J1533">
        <v>0</v>
      </c>
      <c r="K1533" t="s">
        <v>39</v>
      </c>
      <c r="L1533">
        <v>2</v>
      </c>
      <c r="M1533">
        <f>2021-MasterData4[[#This Row],[Year_Birth]]</f>
        <v>38</v>
      </c>
      <c r="N1533" s="10">
        <v>5</v>
      </c>
      <c r="O1533" s="10">
        <v>11</v>
      </c>
      <c r="P1533" s="10">
        <v>12</v>
      </c>
      <c r="Q1533" s="10">
        <v>3</v>
      </c>
      <c r="R1533" s="10">
        <v>5</v>
      </c>
      <c r="S1533" s="24">
        <f>MasterData4[[#This Row],[Kidhome]]+MasterData4[[#This Row],[Teenhome]]</f>
        <v>1</v>
      </c>
      <c r="T1533" s="53">
        <v>0</v>
      </c>
      <c r="U1533" s="53">
        <v>3</v>
      </c>
      <c r="V1533" s="10">
        <f>SUM(MasterData4[[#This Row],[MntWines]:[MntSweetProducts]])</f>
        <v>36</v>
      </c>
      <c r="W1533">
        <v>2</v>
      </c>
    </row>
    <row r="1534" spans="1:23" x14ac:dyDescent="0.3">
      <c r="A1534">
        <v>7521</v>
      </c>
      <c r="B1534">
        <v>1952</v>
      </c>
      <c r="C1534" t="s">
        <v>28</v>
      </c>
      <c r="D1534" t="s">
        <v>35</v>
      </c>
      <c r="E1534" s="1">
        <v>83844</v>
      </c>
      <c r="F1534">
        <v>0</v>
      </c>
      <c r="G1534">
        <v>0</v>
      </c>
      <c r="H1534" s="3">
        <v>41406</v>
      </c>
      <c r="I1534">
        <v>57</v>
      </c>
      <c r="J1534">
        <v>0</v>
      </c>
      <c r="K1534" t="s">
        <v>32</v>
      </c>
      <c r="L1534">
        <v>4</v>
      </c>
      <c r="M1534">
        <f>2021-MasterData4[[#This Row],[Year_Birth]]</f>
        <v>69</v>
      </c>
      <c r="N1534" s="10">
        <v>901</v>
      </c>
      <c r="O1534" s="10">
        <v>345</v>
      </c>
      <c r="P1534" s="10">
        <v>75</v>
      </c>
      <c r="Q1534" s="10">
        <v>31</v>
      </c>
      <c r="R1534" s="10">
        <v>31</v>
      </c>
      <c r="S1534" s="24">
        <f>MasterData4[[#This Row],[Kidhome]]+MasterData4[[#This Row],[Teenhome]]</f>
        <v>0</v>
      </c>
      <c r="T1534" s="53">
        <v>4</v>
      </c>
      <c r="U1534" s="53">
        <v>11</v>
      </c>
      <c r="V1534" s="10">
        <f>SUM(MasterData4[[#This Row],[MntWines]:[MntSweetProducts]])</f>
        <v>1383</v>
      </c>
      <c r="W1534">
        <v>2</v>
      </c>
    </row>
    <row r="1535" spans="1:23" x14ac:dyDescent="0.3">
      <c r="A1535">
        <v>7527</v>
      </c>
      <c r="B1535">
        <v>1968</v>
      </c>
      <c r="C1535" t="s">
        <v>41</v>
      </c>
      <c r="D1535" t="s">
        <v>29</v>
      </c>
      <c r="E1535" s="1">
        <v>23748</v>
      </c>
      <c r="F1535">
        <v>1</v>
      </c>
      <c r="G1535">
        <v>0</v>
      </c>
      <c r="H1535" s="3">
        <v>41234</v>
      </c>
      <c r="I1535">
        <v>97</v>
      </c>
      <c r="J1535">
        <v>0</v>
      </c>
      <c r="K1535" t="s">
        <v>30</v>
      </c>
      <c r="L1535">
        <v>2</v>
      </c>
      <c r="M1535">
        <f>2021-MasterData4[[#This Row],[Year_Birth]]</f>
        <v>53</v>
      </c>
      <c r="N1535" s="10">
        <v>6</v>
      </c>
      <c r="O1535" s="10">
        <v>29</v>
      </c>
      <c r="P1535" s="10">
        <v>12</v>
      </c>
      <c r="Q1535" s="10">
        <v>6</v>
      </c>
      <c r="R1535" s="10">
        <v>15</v>
      </c>
      <c r="S1535" s="24">
        <f>MasterData4[[#This Row],[Kidhome]]+MasterData4[[#This Row],[Teenhome]]</f>
        <v>1</v>
      </c>
      <c r="T1535" s="53">
        <v>1</v>
      </c>
      <c r="U1535" s="53">
        <v>3</v>
      </c>
      <c r="V1535" s="10">
        <f>SUM(MasterData4[[#This Row],[MntWines]:[MntSweetProducts]])</f>
        <v>68</v>
      </c>
      <c r="W1535">
        <v>4</v>
      </c>
    </row>
    <row r="1536" spans="1:23" x14ac:dyDescent="0.3">
      <c r="A1536">
        <v>7530</v>
      </c>
      <c r="B1536">
        <v>1950</v>
      </c>
      <c r="C1536" t="s">
        <v>37</v>
      </c>
      <c r="D1536" t="s">
        <v>42</v>
      </c>
      <c r="E1536" s="1">
        <v>56551</v>
      </c>
      <c r="F1536">
        <v>1</v>
      </c>
      <c r="G1536">
        <v>1</v>
      </c>
      <c r="H1536" s="3">
        <v>41766</v>
      </c>
      <c r="I1536">
        <v>48</v>
      </c>
      <c r="J1536">
        <v>0</v>
      </c>
      <c r="K1536" t="s">
        <v>30</v>
      </c>
      <c r="L1536">
        <v>2</v>
      </c>
      <c r="M1536">
        <f>2021-MasterData4[[#This Row],[Year_Birth]]</f>
        <v>71</v>
      </c>
      <c r="N1536" s="10">
        <v>67</v>
      </c>
      <c r="O1536" s="10">
        <v>32</v>
      </c>
      <c r="P1536" s="10">
        <v>17</v>
      </c>
      <c r="Q1536" s="10">
        <v>4</v>
      </c>
      <c r="R1536" s="10">
        <v>2</v>
      </c>
      <c r="S1536" s="24">
        <f>MasterData4[[#This Row],[Kidhome]]+MasterData4[[#This Row],[Teenhome]]</f>
        <v>2</v>
      </c>
      <c r="T1536" s="53">
        <v>1</v>
      </c>
      <c r="U1536" s="53">
        <v>4</v>
      </c>
      <c r="V1536" s="10">
        <f>SUM(MasterData4[[#This Row],[MntWines]:[MntSweetProducts]])</f>
        <v>122</v>
      </c>
      <c r="W1536">
        <v>5</v>
      </c>
    </row>
    <row r="1537" spans="1:23" x14ac:dyDescent="0.3">
      <c r="A1537">
        <v>7532</v>
      </c>
      <c r="B1537">
        <v>1980</v>
      </c>
      <c r="C1537" t="s">
        <v>28</v>
      </c>
      <c r="D1537" t="s">
        <v>33</v>
      </c>
      <c r="E1537" s="1">
        <v>43586</v>
      </c>
      <c r="F1537">
        <v>0</v>
      </c>
      <c r="G1537">
        <v>1</v>
      </c>
      <c r="H1537" s="3">
        <v>41151</v>
      </c>
      <c r="I1537">
        <v>26</v>
      </c>
      <c r="J1537">
        <v>0</v>
      </c>
      <c r="K1537" t="s">
        <v>39</v>
      </c>
      <c r="L1537">
        <v>3</v>
      </c>
      <c r="M1537">
        <f>2021-MasterData4[[#This Row],[Year_Birth]]</f>
        <v>41</v>
      </c>
      <c r="N1537" s="10">
        <v>99</v>
      </c>
      <c r="O1537" s="10">
        <v>11</v>
      </c>
      <c r="P1537" s="10">
        <v>4</v>
      </c>
      <c r="Q1537" s="10">
        <v>2</v>
      </c>
      <c r="R1537" s="10">
        <v>0</v>
      </c>
      <c r="S1537" s="24">
        <f>MasterData4[[#This Row],[Kidhome]]+MasterData4[[#This Row],[Teenhome]]</f>
        <v>1</v>
      </c>
      <c r="T1537" s="53">
        <v>0</v>
      </c>
      <c r="U1537" s="53">
        <v>4</v>
      </c>
      <c r="V1537" s="10">
        <f>SUM(MasterData4[[#This Row],[MntWines]:[MntSweetProducts]])</f>
        <v>116</v>
      </c>
      <c r="W1537">
        <v>2</v>
      </c>
    </row>
    <row r="1538" spans="1:23" x14ac:dyDescent="0.3">
      <c r="A1538">
        <v>7533</v>
      </c>
      <c r="B1538">
        <v>1964</v>
      </c>
      <c r="C1538" t="s">
        <v>28</v>
      </c>
      <c r="D1538" t="s">
        <v>33</v>
      </c>
      <c r="E1538" s="1">
        <v>49096</v>
      </c>
      <c r="F1538">
        <v>1</v>
      </c>
      <c r="G1538">
        <v>1</v>
      </c>
      <c r="H1538" s="3">
        <v>41541</v>
      </c>
      <c r="I1538">
        <v>15</v>
      </c>
      <c r="J1538">
        <v>0</v>
      </c>
      <c r="K1538" t="s">
        <v>32</v>
      </c>
      <c r="L1538">
        <v>4</v>
      </c>
      <c r="M1538">
        <f>2021-MasterData4[[#This Row],[Year_Birth]]</f>
        <v>57</v>
      </c>
      <c r="N1538" s="10">
        <v>144</v>
      </c>
      <c r="O1538" s="10">
        <v>32</v>
      </c>
      <c r="P1538" s="10">
        <v>2</v>
      </c>
      <c r="Q1538" s="10">
        <v>1</v>
      </c>
      <c r="R1538" s="10">
        <v>1</v>
      </c>
      <c r="S1538" s="24">
        <f>MasterData4[[#This Row],[Kidhome]]+MasterData4[[#This Row],[Teenhome]]</f>
        <v>2</v>
      </c>
      <c r="T1538" s="53">
        <v>1</v>
      </c>
      <c r="U1538" s="53">
        <v>4</v>
      </c>
      <c r="V1538" s="10">
        <f>SUM(MasterData4[[#This Row],[MntWines]:[MntSweetProducts]])</f>
        <v>180</v>
      </c>
      <c r="W1538">
        <v>2</v>
      </c>
    </row>
    <row r="1539" spans="1:23" x14ac:dyDescent="0.3">
      <c r="A1539">
        <v>7540</v>
      </c>
      <c r="B1539">
        <v>1952</v>
      </c>
      <c r="C1539" t="s">
        <v>28</v>
      </c>
      <c r="D1539" t="s">
        <v>33</v>
      </c>
      <c r="E1539" s="1">
        <v>50300</v>
      </c>
      <c r="F1539">
        <v>0</v>
      </c>
      <c r="G1539">
        <v>1</v>
      </c>
      <c r="H1539" s="3">
        <v>41784</v>
      </c>
      <c r="I1539">
        <v>52</v>
      </c>
      <c r="J1539">
        <v>0</v>
      </c>
      <c r="K1539" t="s">
        <v>30</v>
      </c>
      <c r="L1539">
        <v>2</v>
      </c>
      <c r="M1539">
        <f>2021-MasterData4[[#This Row],[Year_Birth]]</f>
        <v>69</v>
      </c>
      <c r="N1539" s="10">
        <v>143</v>
      </c>
      <c r="O1539" s="10">
        <v>60</v>
      </c>
      <c r="P1539" s="10">
        <v>24</v>
      </c>
      <c r="Q1539" s="10">
        <v>15</v>
      </c>
      <c r="R1539" s="10">
        <v>23</v>
      </c>
      <c r="S1539" s="24">
        <f>MasterData4[[#This Row],[Kidhome]]+MasterData4[[#This Row],[Teenhome]]</f>
        <v>1</v>
      </c>
      <c r="T1539" s="53">
        <v>1</v>
      </c>
      <c r="U1539" s="53">
        <v>8</v>
      </c>
      <c r="V1539" s="10">
        <f>SUM(MasterData4[[#This Row],[MntWines]:[MntSweetProducts]])</f>
        <v>265</v>
      </c>
      <c r="W1539">
        <v>2</v>
      </c>
    </row>
    <row r="1540" spans="1:23" x14ac:dyDescent="0.3">
      <c r="A1540">
        <v>7573</v>
      </c>
      <c r="B1540">
        <v>1978</v>
      </c>
      <c r="C1540" t="s">
        <v>37</v>
      </c>
      <c r="D1540" t="s">
        <v>31</v>
      </c>
      <c r="E1540" s="1">
        <v>31626</v>
      </c>
      <c r="F1540">
        <v>1</v>
      </c>
      <c r="G1540">
        <v>0</v>
      </c>
      <c r="H1540" s="3">
        <v>41404</v>
      </c>
      <c r="I1540">
        <v>12</v>
      </c>
      <c r="J1540">
        <v>0</v>
      </c>
      <c r="K1540" t="s">
        <v>39</v>
      </c>
      <c r="L1540">
        <v>2</v>
      </c>
      <c r="M1540">
        <f>2021-MasterData4[[#This Row],[Year_Birth]]</f>
        <v>43</v>
      </c>
      <c r="N1540" s="10">
        <v>39</v>
      </c>
      <c r="O1540" s="10">
        <v>9</v>
      </c>
      <c r="P1540" s="10">
        <v>2</v>
      </c>
      <c r="Q1540" s="10">
        <v>1</v>
      </c>
      <c r="R1540" s="10">
        <v>1</v>
      </c>
      <c r="S1540" s="24">
        <f>MasterData4[[#This Row],[Kidhome]]+MasterData4[[#This Row],[Teenhome]]</f>
        <v>1</v>
      </c>
      <c r="T1540" s="53">
        <v>1</v>
      </c>
      <c r="U1540" s="53">
        <v>2</v>
      </c>
      <c r="V1540" s="10">
        <f>SUM(MasterData4[[#This Row],[MntWines]:[MntSweetProducts]])</f>
        <v>52</v>
      </c>
      <c r="W1540">
        <v>5</v>
      </c>
    </row>
    <row r="1541" spans="1:23" x14ac:dyDescent="0.3">
      <c r="A1541">
        <v>7574</v>
      </c>
      <c r="B1541">
        <v>1979</v>
      </c>
      <c r="C1541" t="s">
        <v>37</v>
      </c>
      <c r="D1541" t="s">
        <v>35</v>
      </c>
      <c r="E1541" s="1">
        <v>27922</v>
      </c>
      <c r="F1541">
        <v>1</v>
      </c>
      <c r="G1541">
        <v>0</v>
      </c>
      <c r="H1541" s="3">
        <v>41769</v>
      </c>
      <c r="I1541">
        <v>80</v>
      </c>
      <c r="J1541">
        <v>0</v>
      </c>
      <c r="K1541" t="s">
        <v>43</v>
      </c>
      <c r="L1541">
        <v>2</v>
      </c>
      <c r="M1541">
        <f>2021-MasterData4[[#This Row],[Year_Birth]]</f>
        <v>42</v>
      </c>
      <c r="N1541" s="10">
        <v>11</v>
      </c>
      <c r="O1541" s="10">
        <v>13</v>
      </c>
      <c r="P1541" s="10">
        <v>2</v>
      </c>
      <c r="Q1541" s="10">
        <v>0</v>
      </c>
      <c r="R1541" s="10">
        <v>4</v>
      </c>
      <c r="S1541" s="24">
        <f>MasterData4[[#This Row],[Kidhome]]+MasterData4[[#This Row],[Teenhome]]</f>
        <v>1</v>
      </c>
      <c r="T1541" s="53">
        <v>0</v>
      </c>
      <c r="U1541" s="53">
        <v>3</v>
      </c>
      <c r="V1541" s="10">
        <f>SUM(MasterData4[[#This Row],[MntWines]:[MntSweetProducts]])</f>
        <v>30</v>
      </c>
      <c r="W1541">
        <v>5</v>
      </c>
    </row>
    <row r="1542" spans="1:23" x14ac:dyDescent="0.3">
      <c r="A1542">
        <v>7592</v>
      </c>
      <c r="B1542">
        <v>1946</v>
      </c>
      <c r="C1542" t="s">
        <v>37</v>
      </c>
      <c r="D1542" t="s">
        <v>33</v>
      </c>
      <c r="E1542" s="1">
        <v>51012</v>
      </c>
      <c r="F1542">
        <v>0</v>
      </c>
      <c r="G1542">
        <v>0</v>
      </c>
      <c r="H1542" s="3">
        <v>41382</v>
      </c>
      <c r="I1542">
        <v>86</v>
      </c>
      <c r="J1542">
        <v>0</v>
      </c>
      <c r="K1542" t="s">
        <v>30</v>
      </c>
      <c r="L1542">
        <v>4</v>
      </c>
      <c r="M1542">
        <f>2021-MasterData4[[#This Row],[Year_Birth]]</f>
        <v>75</v>
      </c>
      <c r="N1542" s="10">
        <v>102</v>
      </c>
      <c r="O1542" s="10">
        <v>63</v>
      </c>
      <c r="P1542" s="10">
        <v>2</v>
      </c>
      <c r="Q1542" s="10">
        <v>9</v>
      </c>
      <c r="R1542" s="10">
        <v>9</v>
      </c>
      <c r="S1542" s="24">
        <f>MasterData4[[#This Row],[Kidhome]]+MasterData4[[#This Row],[Teenhome]]</f>
        <v>0</v>
      </c>
      <c r="T1542" s="53">
        <v>1</v>
      </c>
      <c r="U1542" s="53">
        <v>4</v>
      </c>
      <c r="V1542" s="10">
        <f>SUM(MasterData4[[#This Row],[MntWines]:[MntSweetProducts]])</f>
        <v>185</v>
      </c>
      <c r="W1542">
        <v>5</v>
      </c>
    </row>
    <row r="1543" spans="1:23" x14ac:dyDescent="0.3">
      <c r="A1543">
        <v>7600</v>
      </c>
      <c r="B1543">
        <v>1992</v>
      </c>
      <c r="C1543" t="s">
        <v>44</v>
      </c>
      <c r="D1543" t="s">
        <v>31</v>
      </c>
      <c r="E1543" s="1">
        <v>15253</v>
      </c>
      <c r="F1543">
        <v>1</v>
      </c>
      <c r="G1543">
        <v>0</v>
      </c>
      <c r="H1543" s="3">
        <v>41575</v>
      </c>
      <c r="I1543">
        <v>13</v>
      </c>
      <c r="J1543">
        <v>0</v>
      </c>
      <c r="K1543" t="s">
        <v>32</v>
      </c>
      <c r="L1543">
        <v>1</v>
      </c>
      <c r="M1543">
        <f>2021-MasterData4[[#This Row],[Year_Birth]]</f>
        <v>29</v>
      </c>
      <c r="N1543" s="10">
        <v>1</v>
      </c>
      <c r="O1543" s="10">
        <v>3</v>
      </c>
      <c r="P1543" s="10">
        <v>8</v>
      </c>
      <c r="Q1543" s="10">
        <v>3</v>
      </c>
      <c r="R1543" s="10">
        <v>1</v>
      </c>
      <c r="S1543" s="24">
        <f>MasterData4[[#This Row],[Kidhome]]+MasterData4[[#This Row],[Teenhome]]</f>
        <v>1</v>
      </c>
      <c r="T1543" s="53">
        <v>0</v>
      </c>
      <c r="U1543" s="53">
        <v>3</v>
      </c>
      <c r="V1543" s="10">
        <f>SUM(MasterData4[[#This Row],[MntWines]:[MntSweetProducts]])</f>
        <v>16</v>
      </c>
      <c r="W1543">
        <v>1</v>
      </c>
    </row>
    <row r="1544" spans="1:23" x14ac:dyDescent="0.3">
      <c r="A1544">
        <v>7610</v>
      </c>
      <c r="B1544">
        <v>1983</v>
      </c>
      <c r="C1544" t="s">
        <v>28</v>
      </c>
      <c r="D1544" t="s">
        <v>35</v>
      </c>
      <c r="E1544" s="1">
        <v>37292</v>
      </c>
      <c r="F1544">
        <v>1</v>
      </c>
      <c r="G1544">
        <v>0</v>
      </c>
      <c r="H1544" s="3">
        <v>41382</v>
      </c>
      <c r="I1544">
        <v>32</v>
      </c>
      <c r="J1544">
        <v>0</v>
      </c>
      <c r="K1544" t="s">
        <v>30</v>
      </c>
      <c r="L1544">
        <v>6</v>
      </c>
      <c r="M1544">
        <f>2021-MasterData4[[#This Row],[Year_Birth]]</f>
        <v>38</v>
      </c>
      <c r="N1544" s="10">
        <v>275</v>
      </c>
      <c r="O1544" s="10">
        <v>86</v>
      </c>
      <c r="P1544" s="10">
        <v>10</v>
      </c>
      <c r="Q1544" s="10">
        <v>0</v>
      </c>
      <c r="R1544" s="10">
        <v>23</v>
      </c>
      <c r="S1544" s="24">
        <f>MasterData4[[#This Row],[Kidhome]]+MasterData4[[#This Row],[Teenhome]]</f>
        <v>1</v>
      </c>
      <c r="T1544" s="53">
        <v>3</v>
      </c>
      <c r="U1544" s="53">
        <v>5</v>
      </c>
      <c r="V1544" s="10">
        <f>SUM(MasterData4[[#This Row],[MntWines]:[MntSweetProducts]])</f>
        <v>394</v>
      </c>
      <c r="W1544">
        <v>2</v>
      </c>
    </row>
    <row r="1545" spans="1:23" x14ac:dyDescent="0.3">
      <c r="A1545">
        <v>7613</v>
      </c>
      <c r="B1545">
        <v>1974</v>
      </c>
      <c r="C1545" t="s">
        <v>38</v>
      </c>
      <c r="D1545" t="s">
        <v>35</v>
      </c>
      <c r="E1545" s="1">
        <v>49669</v>
      </c>
      <c r="F1545">
        <v>1</v>
      </c>
      <c r="G1545">
        <v>0</v>
      </c>
      <c r="H1545" s="3">
        <v>41783</v>
      </c>
      <c r="I1545">
        <v>97</v>
      </c>
      <c r="J1545">
        <v>0</v>
      </c>
      <c r="K1545" t="s">
        <v>30</v>
      </c>
      <c r="L1545">
        <v>5</v>
      </c>
      <c r="M1545">
        <f>2021-MasterData4[[#This Row],[Year_Birth]]</f>
        <v>47</v>
      </c>
      <c r="N1545" s="10">
        <v>166</v>
      </c>
      <c r="O1545" s="10">
        <v>107</v>
      </c>
      <c r="P1545" s="10">
        <v>11</v>
      </c>
      <c r="Q1545" s="10">
        <v>5</v>
      </c>
      <c r="R1545" s="10">
        <v>8</v>
      </c>
      <c r="S1545" s="24">
        <f>MasterData4[[#This Row],[Kidhome]]+MasterData4[[#This Row],[Teenhome]]</f>
        <v>1</v>
      </c>
      <c r="T1545" s="53">
        <v>1</v>
      </c>
      <c r="U1545" s="53">
        <v>6</v>
      </c>
      <c r="V1545" s="10">
        <f>SUM(MasterData4[[#This Row],[MntWines]:[MntSweetProducts]])</f>
        <v>297</v>
      </c>
      <c r="W1545">
        <v>3</v>
      </c>
    </row>
    <row r="1546" spans="1:23" x14ac:dyDescent="0.3">
      <c r="A1546">
        <v>7617</v>
      </c>
      <c r="B1546">
        <v>1974</v>
      </c>
      <c r="C1546" t="s">
        <v>28</v>
      </c>
      <c r="D1546" t="s">
        <v>31</v>
      </c>
      <c r="E1546" s="1">
        <v>42373</v>
      </c>
      <c r="F1546">
        <v>1</v>
      </c>
      <c r="G1546">
        <v>1</v>
      </c>
      <c r="H1546" s="3">
        <v>41501</v>
      </c>
      <c r="I1546">
        <v>83</v>
      </c>
      <c r="J1546">
        <v>0</v>
      </c>
      <c r="K1546" t="s">
        <v>30</v>
      </c>
      <c r="L1546">
        <v>2</v>
      </c>
      <c r="M1546">
        <f>2021-MasterData4[[#This Row],[Year_Birth]]</f>
        <v>47</v>
      </c>
      <c r="N1546" s="10">
        <v>67</v>
      </c>
      <c r="O1546" s="10">
        <v>61</v>
      </c>
      <c r="P1546" s="10">
        <v>3</v>
      </c>
      <c r="Q1546" s="10">
        <v>5</v>
      </c>
      <c r="R1546" s="10">
        <v>8</v>
      </c>
      <c r="S1546" s="24">
        <f>MasterData4[[#This Row],[Kidhome]]+MasterData4[[#This Row],[Teenhome]]</f>
        <v>2</v>
      </c>
      <c r="T1546" s="53">
        <v>1</v>
      </c>
      <c r="U1546" s="53">
        <v>5</v>
      </c>
      <c r="V1546" s="10">
        <f>SUM(MasterData4[[#This Row],[MntWines]:[MntSweetProducts]])</f>
        <v>144</v>
      </c>
      <c r="W1546">
        <v>2</v>
      </c>
    </row>
    <row r="1547" spans="1:23" x14ac:dyDescent="0.3">
      <c r="A1547">
        <v>7620</v>
      </c>
      <c r="B1547">
        <v>1990</v>
      </c>
      <c r="C1547" t="s">
        <v>44</v>
      </c>
      <c r="D1547" t="s">
        <v>31</v>
      </c>
      <c r="E1547" s="1">
        <v>16185</v>
      </c>
      <c r="F1547">
        <v>1</v>
      </c>
      <c r="G1547">
        <v>0</v>
      </c>
      <c r="H1547" s="3">
        <v>41491</v>
      </c>
      <c r="I1547">
        <v>71</v>
      </c>
      <c r="J1547">
        <v>0</v>
      </c>
      <c r="K1547" t="s">
        <v>40</v>
      </c>
      <c r="L1547">
        <v>2</v>
      </c>
      <c r="M1547">
        <f>2021-MasterData4[[#This Row],[Year_Birth]]</f>
        <v>31</v>
      </c>
      <c r="N1547" s="10">
        <v>5</v>
      </c>
      <c r="O1547" s="10">
        <v>16</v>
      </c>
      <c r="P1547" s="10">
        <v>21</v>
      </c>
      <c r="Q1547" s="10">
        <v>11</v>
      </c>
      <c r="R1547" s="10">
        <v>8</v>
      </c>
      <c r="S1547" s="24">
        <f>MasterData4[[#This Row],[Kidhome]]+MasterData4[[#This Row],[Teenhome]]</f>
        <v>1</v>
      </c>
      <c r="T1547" s="53">
        <v>2</v>
      </c>
      <c r="U1547" s="53">
        <v>2</v>
      </c>
      <c r="V1547" s="10">
        <f>SUM(MasterData4[[#This Row],[MntWines]:[MntSweetProducts]])</f>
        <v>61</v>
      </c>
      <c r="W1547">
        <v>1</v>
      </c>
    </row>
    <row r="1548" spans="1:23" x14ac:dyDescent="0.3">
      <c r="A1548">
        <v>7627</v>
      </c>
      <c r="B1548">
        <v>1975</v>
      </c>
      <c r="C1548" t="s">
        <v>41</v>
      </c>
      <c r="D1548" t="s">
        <v>33</v>
      </c>
      <c r="E1548" s="1">
        <v>92163</v>
      </c>
      <c r="F1548">
        <v>0</v>
      </c>
      <c r="G1548">
        <v>0</v>
      </c>
      <c r="H1548" s="3">
        <v>41255</v>
      </c>
      <c r="I1548">
        <v>25</v>
      </c>
      <c r="J1548">
        <v>0</v>
      </c>
      <c r="K1548" t="s">
        <v>30</v>
      </c>
      <c r="L1548">
        <v>5</v>
      </c>
      <c r="M1548">
        <f>2021-MasterData4[[#This Row],[Year_Birth]]</f>
        <v>46</v>
      </c>
      <c r="N1548" s="10">
        <v>817</v>
      </c>
      <c r="O1548" s="10">
        <v>797</v>
      </c>
      <c r="P1548" s="10">
        <v>106</v>
      </c>
      <c r="Q1548" s="10">
        <v>183</v>
      </c>
      <c r="R1548" s="10">
        <v>163</v>
      </c>
      <c r="S1548" s="24">
        <f>MasterData4[[#This Row],[Kidhome]]+MasterData4[[#This Row],[Teenhome]]</f>
        <v>0</v>
      </c>
      <c r="T1548" s="53">
        <v>11</v>
      </c>
      <c r="U1548" s="53">
        <v>5</v>
      </c>
      <c r="V1548" s="10">
        <f>SUM(MasterData4[[#This Row],[MntWines]:[MntSweetProducts]])</f>
        <v>2066</v>
      </c>
      <c r="W1548">
        <v>4</v>
      </c>
    </row>
    <row r="1549" spans="1:23" x14ac:dyDescent="0.3">
      <c r="A1549">
        <v>7628</v>
      </c>
      <c r="B1549">
        <v>1973</v>
      </c>
      <c r="C1549" t="s">
        <v>38</v>
      </c>
      <c r="D1549" t="s">
        <v>33</v>
      </c>
      <c r="E1549" s="1">
        <v>43050</v>
      </c>
      <c r="F1549">
        <v>1</v>
      </c>
      <c r="G1549">
        <v>0</v>
      </c>
      <c r="H1549" s="3">
        <v>41716</v>
      </c>
      <c r="I1549">
        <v>10</v>
      </c>
      <c r="J1549">
        <v>0</v>
      </c>
      <c r="K1549" t="s">
        <v>30</v>
      </c>
      <c r="L1549">
        <v>2</v>
      </c>
      <c r="M1549">
        <f>2021-MasterData4[[#This Row],[Year_Birth]]</f>
        <v>48</v>
      </c>
      <c r="N1549" s="10">
        <v>30</v>
      </c>
      <c r="O1549" s="10">
        <v>24</v>
      </c>
      <c r="P1549" s="10">
        <v>6</v>
      </c>
      <c r="Q1549" s="10">
        <v>5</v>
      </c>
      <c r="R1549" s="10">
        <v>3</v>
      </c>
      <c r="S1549" s="24">
        <f>MasterData4[[#This Row],[Kidhome]]+MasterData4[[#This Row],[Teenhome]]</f>
        <v>1</v>
      </c>
      <c r="T1549" s="53">
        <v>0</v>
      </c>
      <c r="U1549" s="53">
        <v>4</v>
      </c>
      <c r="V1549" s="10">
        <f>SUM(MasterData4[[#This Row],[MntWines]:[MntSweetProducts]])</f>
        <v>68</v>
      </c>
      <c r="W1549">
        <v>3</v>
      </c>
    </row>
    <row r="1550" spans="1:23" x14ac:dyDescent="0.3">
      <c r="A1550">
        <v>7629</v>
      </c>
      <c r="B1550">
        <v>1977</v>
      </c>
      <c r="C1550" t="s">
        <v>28</v>
      </c>
      <c r="D1550" t="s">
        <v>33</v>
      </c>
      <c r="E1550" s="1">
        <v>22108</v>
      </c>
      <c r="F1550">
        <v>1</v>
      </c>
      <c r="G1550">
        <v>1</v>
      </c>
      <c r="H1550" s="3">
        <v>41767</v>
      </c>
      <c r="I1550">
        <v>46</v>
      </c>
      <c r="J1550">
        <v>0</v>
      </c>
      <c r="K1550" t="s">
        <v>30</v>
      </c>
      <c r="L1550">
        <v>2</v>
      </c>
      <c r="M1550">
        <f>2021-MasterData4[[#This Row],[Year_Birth]]</f>
        <v>44</v>
      </c>
      <c r="N1550" s="10">
        <v>5</v>
      </c>
      <c r="O1550" s="10">
        <v>9</v>
      </c>
      <c r="P1550" s="10">
        <v>6</v>
      </c>
      <c r="Q1550" s="10">
        <v>3</v>
      </c>
      <c r="R1550" s="10">
        <v>2</v>
      </c>
      <c r="S1550" s="24">
        <f>MasterData4[[#This Row],[Kidhome]]+MasterData4[[#This Row],[Teenhome]]</f>
        <v>2</v>
      </c>
      <c r="T1550" s="53">
        <v>0</v>
      </c>
      <c r="U1550" s="53">
        <v>3</v>
      </c>
      <c r="V1550" s="10">
        <f>SUM(MasterData4[[#This Row],[MntWines]:[MntSweetProducts]])</f>
        <v>25</v>
      </c>
      <c r="W1550">
        <v>2</v>
      </c>
    </row>
    <row r="1551" spans="1:23" x14ac:dyDescent="0.3">
      <c r="A1551">
        <v>7631</v>
      </c>
      <c r="B1551">
        <v>1978</v>
      </c>
      <c r="C1551" t="s">
        <v>41</v>
      </c>
      <c r="D1551" t="s">
        <v>35</v>
      </c>
      <c r="E1551" s="1">
        <v>61346</v>
      </c>
      <c r="F1551">
        <v>1</v>
      </c>
      <c r="G1551">
        <v>0</v>
      </c>
      <c r="H1551" s="3">
        <v>41553</v>
      </c>
      <c r="I1551">
        <v>34</v>
      </c>
      <c r="J1551">
        <v>0</v>
      </c>
      <c r="K1551" t="s">
        <v>40</v>
      </c>
      <c r="L1551">
        <v>5</v>
      </c>
      <c r="M1551">
        <f>2021-MasterData4[[#This Row],[Year_Birth]]</f>
        <v>43</v>
      </c>
      <c r="N1551" s="10">
        <v>562</v>
      </c>
      <c r="O1551" s="10">
        <v>168</v>
      </c>
      <c r="P1551" s="10">
        <v>43</v>
      </c>
      <c r="Q1551" s="10">
        <v>58</v>
      </c>
      <c r="R1551" s="10">
        <v>16</v>
      </c>
      <c r="S1551" s="24">
        <f>MasterData4[[#This Row],[Kidhome]]+MasterData4[[#This Row],[Teenhome]]</f>
        <v>1</v>
      </c>
      <c r="T1551" s="53">
        <v>7</v>
      </c>
      <c r="U1551" s="53">
        <v>10</v>
      </c>
      <c r="V1551" s="10">
        <f>SUM(MasterData4[[#This Row],[MntWines]:[MntSweetProducts]])</f>
        <v>847</v>
      </c>
      <c r="W1551">
        <v>4</v>
      </c>
    </row>
    <row r="1552" spans="1:23" x14ac:dyDescent="0.3">
      <c r="A1552">
        <v>7646</v>
      </c>
      <c r="B1552">
        <v>1989</v>
      </c>
      <c r="C1552" t="s">
        <v>28</v>
      </c>
      <c r="D1552" t="s">
        <v>31</v>
      </c>
      <c r="E1552" s="1">
        <v>64449</v>
      </c>
      <c r="F1552">
        <v>1</v>
      </c>
      <c r="G1552">
        <v>0</v>
      </c>
      <c r="H1552" s="3">
        <v>41688</v>
      </c>
      <c r="I1552">
        <v>70</v>
      </c>
      <c r="J1552">
        <v>0</v>
      </c>
      <c r="K1552" t="s">
        <v>30</v>
      </c>
      <c r="L1552">
        <v>5</v>
      </c>
      <c r="M1552">
        <f>2021-MasterData4[[#This Row],[Year_Birth]]</f>
        <v>32</v>
      </c>
      <c r="N1552" s="10">
        <v>218</v>
      </c>
      <c r="O1552" s="10">
        <v>282</v>
      </c>
      <c r="P1552" s="10">
        <v>137</v>
      </c>
      <c r="Q1552" s="10">
        <v>63</v>
      </c>
      <c r="R1552" s="10">
        <v>35</v>
      </c>
      <c r="S1552" s="24">
        <f>MasterData4[[#This Row],[Kidhome]]+MasterData4[[#This Row],[Teenhome]]</f>
        <v>1</v>
      </c>
      <c r="T1552" s="53">
        <v>3</v>
      </c>
      <c r="U1552" s="53">
        <v>12</v>
      </c>
      <c r="V1552" s="10">
        <f>SUM(MasterData4[[#This Row],[MntWines]:[MntSweetProducts]])</f>
        <v>735</v>
      </c>
      <c r="W1552">
        <v>2</v>
      </c>
    </row>
    <row r="1553" spans="1:23" x14ac:dyDescent="0.3">
      <c r="A1553">
        <v>7660</v>
      </c>
      <c r="B1553">
        <v>1973</v>
      </c>
      <c r="C1553" t="s">
        <v>37</v>
      </c>
      <c r="D1553" t="s">
        <v>47</v>
      </c>
      <c r="E1553" s="1">
        <v>35860</v>
      </c>
      <c r="F1553">
        <v>1</v>
      </c>
      <c r="G1553">
        <v>1</v>
      </c>
      <c r="H1553" s="3">
        <v>41778</v>
      </c>
      <c r="I1553">
        <v>37</v>
      </c>
      <c r="J1553">
        <v>0</v>
      </c>
      <c r="K1553" t="s">
        <v>32</v>
      </c>
      <c r="L1553">
        <v>1</v>
      </c>
      <c r="M1553">
        <f>2021-MasterData4[[#This Row],[Year_Birth]]</f>
        <v>48</v>
      </c>
      <c r="N1553" s="10">
        <v>15</v>
      </c>
      <c r="O1553" s="10">
        <v>8</v>
      </c>
      <c r="P1553" s="10">
        <v>4</v>
      </c>
      <c r="Q1553" s="10">
        <v>0</v>
      </c>
      <c r="R1553" s="10">
        <v>2</v>
      </c>
      <c r="S1553" s="24">
        <f>MasterData4[[#This Row],[Kidhome]]+MasterData4[[#This Row],[Teenhome]]</f>
        <v>2</v>
      </c>
      <c r="T1553" s="53">
        <v>1</v>
      </c>
      <c r="U1553" s="53">
        <v>2</v>
      </c>
      <c r="V1553" s="10">
        <f>SUM(MasterData4[[#This Row],[MntWines]:[MntSweetProducts]])</f>
        <v>29</v>
      </c>
      <c r="W1553">
        <v>5</v>
      </c>
    </row>
    <row r="1554" spans="1:23" x14ac:dyDescent="0.3">
      <c r="A1554">
        <v>7679</v>
      </c>
      <c r="B1554">
        <v>1985</v>
      </c>
      <c r="C1554" t="s">
        <v>37</v>
      </c>
      <c r="D1554" t="s">
        <v>31</v>
      </c>
      <c r="E1554" s="1">
        <v>30298</v>
      </c>
      <c r="F1554">
        <v>0</v>
      </c>
      <c r="G1554">
        <v>0</v>
      </c>
      <c r="H1554" s="3">
        <v>41778</v>
      </c>
      <c r="I1554">
        <v>48</v>
      </c>
      <c r="J1554">
        <v>0</v>
      </c>
      <c r="K1554" t="s">
        <v>30</v>
      </c>
      <c r="L1554">
        <v>1</v>
      </c>
      <c r="M1554">
        <f>2021-MasterData4[[#This Row],[Year_Birth]]</f>
        <v>36</v>
      </c>
      <c r="N1554" s="10">
        <v>6</v>
      </c>
      <c r="O1554" s="10">
        <v>12</v>
      </c>
      <c r="P1554" s="10">
        <v>6</v>
      </c>
      <c r="Q1554" s="10">
        <v>3</v>
      </c>
      <c r="R1554" s="10">
        <v>1</v>
      </c>
      <c r="S1554" s="24">
        <f>MasterData4[[#This Row],[Kidhome]]+MasterData4[[#This Row],[Teenhome]]</f>
        <v>0</v>
      </c>
      <c r="T1554" s="53">
        <v>1</v>
      </c>
      <c r="U1554" s="53">
        <v>3</v>
      </c>
      <c r="V1554" s="10">
        <f>SUM(MasterData4[[#This Row],[MntWines]:[MntSweetProducts]])</f>
        <v>28</v>
      </c>
      <c r="W1554">
        <v>5</v>
      </c>
    </row>
    <row r="1555" spans="1:23" x14ac:dyDescent="0.3">
      <c r="A1555">
        <v>7683</v>
      </c>
      <c r="B1555">
        <v>1968</v>
      </c>
      <c r="C1555" t="s">
        <v>41</v>
      </c>
      <c r="D1555" t="s">
        <v>33</v>
      </c>
      <c r="E1555" s="1">
        <v>70777</v>
      </c>
      <c r="F1555">
        <v>0</v>
      </c>
      <c r="G1555">
        <v>1</v>
      </c>
      <c r="H1555" s="3">
        <v>41695</v>
      </c>
      <c r="I1555">
        <v>80</v>
      </c>
      <c r="J1555">
        <v>0</v>
      </c>
      <c r="K1555" t="s">
        <v>30</v>
      </c>
      <c r="L1555">
        <v>5</v>
      </c>
      <c r="M1555">
        <f>2021-MasterData4[[#This Row],[Year_Birth]]</f>
        <v>53</v>
      </c>
      <c r="N1555" s="10">
        <v>554</v>
      </c>
      <c r="O1555" s="10">
        <v>113</v>
      </c>
      <c r="P1555" s="10">
        <v>0</v>
      </c>
      <c r="Q1555" s="10">
        <v>35</v>
      </c>
      <c r="R1555" s="10">
        <v>7</v>
      </c>
      <c r="S1555" s="24">
        <f>MasterData4[[#This Row],[Kidhome]]+MasterData4[[#This Row],[Teenhome]]</f>
        <v>1</v>
      </c>
      <c r="T1555" s="53">
        <v>3</v>
      </c>
      <c r="U1555" s="53">
        <v>12</v>
      </c>
      <c r="V1555" s="10">
        <f>SUM(MasterData4[[#This Row],[MntWines]:[MntSweetProducts]])</f>
        <v>709</v>
      </c>
      <c r="W1555">
        <v>4</v>
      </c>
    </row>
    <row r="1556" spans="1:23" x14ac:dyDescent="0.3">
      <c r="A1556">
        <v>7685</v>
      </c>
      <c r="B1556">
        <v>1978</v>
      </c>
      <c r="C1556" t="s">
        <v>28</v>
      </c>
      <c r="D1556" t="s">
        <v>33</v>
      </c>
      <c r="E1556" s="2">
        <v>33039</v>
      </c>
      <c r="F1556">
        <v>1</v>
      </c>
      <c r="G1556">
        <v>0</v>
      </c>
      <c r="H1556" s="3">
        <v>41526</v>
      </c>
      <c r="I1556">
        <v>4</v>
      </c>
      <c r="J1556">
        <v>0</v>
      </c>
      <c r="K1556" t="s">
        <v>30</v>
      </c>
      <c r="L1556">
        <v>2</v>
      </c>
      <c r="M1556">
        <f>2021-MasterData4[[#This Row],[Year_Birth]]</f>
        <v>43</v>
      </c>
      <c r="N1556" s="10">
        <v>30</v>
      </c>
      <c r="O1556" s="10">
        <v>12</v>
      </c>
      <c r="P1556" s="10">
        <v>8</v>
      </c>
      <c r="Q1556" s="10">
        <v>8</v>
      </c>
      <c r="R1556" s="10">
        <v>8</v>
      </c>
      <c r="S1556" s="24">
        <f>MasterData4[[#This Row],[Kidhome]]+MasterData4[[#This Row],[Teenhome]]</f>
        <v>1</v>
      </c>
      <c r="T1556" s="53">
        <v>0</v>
      </c>
      <c r="U1556" s="53">
        <v>4</v>
      </c>
      <c r="V1556" s="10">
        <f>SUM(MasterData4[[#This Row],[MntWines]:[MntSweetProducts]])</f>
        <v>66</v>
      </c>
      <c r="W1556">
        <v>2</v>
      </c>
    </row>
    <row r="1557" spans="1:23" x14ac:dyDescent="0.3">
      <c r="A1557">
        <v>7698</v>
      </c>
      <c r="B1557">
        <v>1976</v>
      </c>
      <c r="C1557" t="s">
        <v>37</v>
      </c>
      <c r="D1557" t="s">
        <v>33</v>
      </c>
      <c r="E1557" s="1">
        <v>51650</v>
      </c>
      <c r="F1557">
        <v>0</v>
      </c>
      <c r="G1557">
        <v>1</v>
      </c>
      <c r="H1557" s="3">
        <v>41770</v>
      </c>
      <c r="I1557">
        <v>81</v>
      </c>
      <c r="J1557">
        <v>0</v>
      </c>
      <c r="K1557" t="s">
        <v>40</v>
      </c>
      <c r="L1557">
        <v>4</v>
      </c>
      <c r="M1557">
        <f>2021-MasterData4[[#This Row],[Year_Birth]]</f>
        <v>45</v>
      </c>
      <c r="N1557" s="10">
        <v>152</v>
      </c>
      <c r="O1557" s="10">
        <v>22</v>
      </c>
      <c r="P1557" s="10">
        <v>2</v>
      </c>
      <c r="Q1557" s="10">
        <v>3</v>
      </c>
      <c r="R1557" s="10">
        <v>5</v>
      </c>
      <c r="S1557" s="24">
        <f>MasterData4[[#This Row],[Kidhome]]+MasterData4[[#This Row],[Teenhome]]</f>
        <v>1</v>
      </c>
      <c r="T1557" s="53">
        <v>1</v>
      </c>
      <c r="U1557" s="53">
        <v>4</v>
      </c>
      <c r="V1557" s="10">
        <f>SUM(MasterData4[[#This Row],[MntWines]:[MntSweetProducts]])</f>
        <v>184</v>
      </c>
      <c r="W1557">
        <v>5</v>
      </c>
    </row>
    <row r="1558" spans="1:23" x14ac:dyDescent="0.3">
      <c r="A1558">
        <v>7699</v>
      </c>
      <c r="B1558">
        <v>1969</v>
      </c>
      <c r="C1558" t="s">
        <v>28</v>
      </c>
      <c r="D1558" t="s">
        <v>42</v>
      </c>
      <c r="E1558" s="1">
        <v>40590</v>
      </c>
      <c r="F1558">
        <v>1</v>
      </c>
      <c r="G1558">
        <v>1</v>
      </c>
      <c r="H1558" s="3">
        <v>41549</v>
      </c>
      <c r="I1558">
        <v>30</v>
      </c>
      <c r="J1558">
        <v>0</v>
      </c>
      <c r="K1558" t="s">
        <v>32</v>
      </c>
      <c r="L1558">
        <v>3</v>
      </c>
      <c r="M1558">
        <f>2021-MasterData4[[#This Row],[Year_Birth]]</f>
        <v>52</v>
      </c>
      <c r="N1558" s="10">
        <v>154</v>
      </c>
      <c r="O1558" s="10">
        <v>50</v>
      </c>
      <c r="P1558" s="10">
        <v>6</v>
      </c>
      <c r="Q1558" s="10">
        <v>0</v>
      </c>
      <c r="R1558" s="10">
        <v>11</v>
      </c>
      <c r="S1558" s="24">
        <f>MasterData4[[#This Row],[Kidhome]]+MasterData4[[#This Row],[Teenhome]]</f>
        <v>2</v>
      </c>
      <c r="T1558" s="53">
        <v>4</v>
      </c>
      <c r="U1558" s="53">
        <v>3</v>
      </c>
      <c r="V1558" s="10">
        <f>SUM(MasterData4[[#This Row],[MntWines]:[MntSweetProducts]])</f>
        <v>221</v>
      </c>
      <c r="W1558">
        <v>2</v>
      </c>
    </row>
    <row r="1559" spans="1:23" x14ac:dyDescent="0.3">
      <c r="A1559">
        <v>7706</v>
      </c>
      <c r="B1559">
        <v>1975</v>
      </c>
      <c r="C1559" t="s">
        <v>38</v>
      </c>
      <c r="D1559" t="s">
        <v>35</v>
      </c>
      <c r="E1559" s="1">
        <v>46772</v>
      </c>
      <c r="F1559">
        <v>0</v>
      </c>
      <c r="G1559">
        <v>1</v>
      </c>
      <c r="H1559" s="3">
        <v>41220</v>
      </c>
      <c r="I1559">
        <v>88</v>
      </c>
      <c r="J1559">
        <v>0</v>
      </c>
      <c r="K1559" t="s">
        <v>32</v>
      </c>
      <c r="L1559">
        <v>11</v>
      </c>
      <c r="M1559">
        <f>2021-MasterData4[[#This Row],[Year_Birth]]</f>
        <v>46</v>
      </c>
      <c r="N1559" s="10">
        <v>350</v>
      </c>
      <c r="O1559" s="10">
        <v>189</v>
      </c>
      <c r="P1559" s="10">
        <v>197</v>
      </c>
      <c r="Q1559" s="10">
        <v>104</v>
      </c>
      <c r="R1559" s="10">
        <v>151</v>
      </c>
      <c r="S1559" s="24">
        <f>MasterData4[[#This Row],[Kidhome]]+MasterData4[[#This Row],[Teenhome]]</f>
        <v>1</v>
      </c>
      <c r="T1559" s="53">
        <v>8</v>
      </c>
      <c r="U1559" s="53">
        <v>5</v>
      </c>
      <c r="V1559" s="10">
        <f>SUM(MasterData4[[#This Row],[MntWines]:[MntSweetProducts]])</f>
        <v>991</v>
      </c>
      <c r="W1559">
        <v>3</v>
      </c>
    </row>
    <row r="1560" spans="1:23" x14ac:dyDescent="0.3">
      <c r="A1560">
        <v>7712</v>
      </c>
      <c r="B1560">
        <v>1946</v>
      </c>
      <c r="C1560" t="s">
        <v>37</v>
      </c>
      <c r="D1560" t="s">
        <v>31</v>
      </c>
      <c r="E1560" s="1">
        <v>62159</v>
      </c>
      <c r="F1560">
        <v>0</v>
      </c>
      <c r="G1560">
        <v>0</v>
      </c>
      <c r="H1560" s="3">
        <v>41757</v>
      </c>
      <c r="I1560">
        <v>68</v>
      </c>
      <c r="J1560">
        <v>0</v>
      </c>
      <c r="K1560" t="s">
        <v>34</v>
      </c>
      <c r="L1560">
        <v>6</v>
      </c>
      <c r="M1560">
        <f>2021-MasterData4[[#This Row],[Year_Birth]]</f>
        <v>75</v>
      </c>
      <c r="N1560" s="10">
        <v>182</v>
      </c>
      <c r="O1560" s="10">
        <v>259</v>
      </c>
      <c r="P1560" s="10">
        <v>77</v>
      </c>
      <c r="Q1560" s="10">
        <v>17</v>
      </c>
      <c r="R1560" s="10">
        <v>70</v>
      </c>
      <c r="S1560" s="24">
        <f>MasterData4[[#This Row],[Kidhome]]+MasterData4[[#This Row],[Teenhome]]</f>
        <v>0</v>
      </c>
      <c r="T1560" s="53">
        <v>2</v>
      </c>
      <c r="U1560" s="53">
        <v>10</v>
      </c>
      <c r="V1560" s="10">
        <f>SUM(MasterData4[[#This Row],[MntWines]:[MntSweetProducts]])</f>
        <v>605</v>
      </c>
      <c r="W1560">
        <v>5</v>
      </c>
    </row>
    <row r="1561" spans="1:23" x14ac:dyDescent="0.3">
      <c r="A1561">
        <v>7718</v>
      </c>
      <c r="B1561">
        <v>1947</v>
      </c>
      <c r="C1561" t="s">
        <v>41</v>
      </c>
      <c r="D1561" t="s">
        <v>35</v>
      </c>
      <c r="E1561" s="1">
        <v>66000</v>
      </c>
      <c r="F1561">
        <v>0</v>
      </c>
      <c r="G1561">
        <v>0</v>
      </c>
      <c r="H1561" s="3">
        <v>41749</v>
      </c>
      <c r="I1561">
        <v>36</v>
      </c>
      <c r="J1561">
        <v>0</v>
      </c>
      <c r="K1561" t="s">
        <v>30</v>
      </c>
      <c r="L1561">
        <v>1</v>
      </c>
      <c r="M1561">
        <f>2021-MasterData4[[#This Row],[Year_Birth]]</f>
        <v>74</v>
      </c>
      <c r="N1561" s="10">
        <v>244</v>
      </c>
      <c r="O1561" s="10">
        <v>270</v>
      </c>
      <c r="P1561" s="10">
        <v>101</v>
      </c>
      <c r="Q1561" s="10">
        <v>51</v>
      </c>
      <c r="R1561" s="10">
        <v>0</v>
      </c>
      <c r="S1561" s="24">
        <f>MasterData4[[#This Row],[Kidhome]]+MasterData4[[#This Row],[Teenhome]]</f>
        <v>0</v>
      </c>
      <c r="T1561" s="53">
        <v>3</v>
      </c>
      <c r="U1561" s="53">
        <v>5</v>
      </c>
      <c r="V1561" s="10">
        <f>SUM(MasterData4[[#This Row],[MntWines]:[MntSweetProducts]])</f>
        <v>666</v>
      </c>
      <c r="W1561">
        <v>4</v>
      </c>
    </row>
    <row r="1562" spans="1:23" x14ac:dyDescent="0.3">
      <c r="A1562">
        <v>7723</v>
      </c>
      <c r="B1562">
        <v>1979</v>
      </c>
      <c r="C1562" t="s">
        <v>28</v>
      </c>
      <c r="D1562" t="s">
        <v>35</v>
      </c>
      <c r="E1562" s="1">
        <v>75507</v>
      </c>
      <c r="F1562">
        <v>0</v>
      </c>
      <c r="G1562">
        <v>0</v>
      </c>
      <c r="H1562" s="3">
        <v>41761</v>
      </c>
      <c r="I1562">
        <v>56</v>
      </c>
      <c r="J1562">
        <v>0</v>
      </c>
      <c r="K1562" t="s">
        <v>39</v>
      </c>
      <c r="L1562">
        <v>8</v>
      </c>
      <c r="M1562">
        <f>2021-MasterData4[[#This Row],[Year_Birth]]</f>
        <v>42</v>
      </c>
      <c r="N1562" s="10">
        <v>709</v>
      </c>
      <c r="O1562" s="10">
        <v>374</v>
      </c>
      <c r="P1562" s="10">
        <v>104</v>
      </c>
      <c r="Q1562" s="10">
        <v>93</v>
      </c>
      <c r="R1562" s="10">
        <v>80</v>
      </c>
      <c r="S1562" s="24">
        <f>MasterData4[[#This Row],[Kidhome]]+MasterData4[[#This Row],[Teenhome]]</f>
        <v>0</v>
      </c>
      <c r="T1562" s="53">
        <v>6</v>
      </c>
      <c r="U1562" s="53">
        <v>6</v>
      </c>
      <c r="V1562" s="10">
        <f>SUM(MasterData4[[#This Row],[MntWines]:[MntSweetProducts]])</f>
        <v>1360</v>
      </c>
      <c r="W1562">
        <v>2</v>
      </c>
    </row>
    <row r="1563" spans="1:23" x14ac:dyDescent="0.3">
      <c r="A1563">
        <v>7725</v>
      </c>
      <c r="B1563">
        <v>1965</v>
      </c>
      <c r="C1563" t="s">
        <v>38</v>
      </c>
      <c r="D1563" t="s">
        <v>33</v>
      </c>
      <c r="E1563" s="1">
        <v>76800</v>
      </c>
      <c r="F1563">
        <v>0</v>
      </c>
      <c r="G1563">
        <v>0</v>
      </c>
      <c r="H1563" s="3">
        <v>41706</v>
      </c>
      <c r="I1563">
        <v>33</v>
      </c>
      <c r="J1563">
        <v>0</v>
      </c>
      <c r="K1563" t="s">
        <v>40</v>
      </c>
      <c r="L1563">
        <v>4</v>
      </c>
      <c r="M1563">
        <f>2021-MasterData4[[#This Row],[Year_Birth]]</f>
        <v>56</v>
      </c>
      <c r="N1563" s="10">
        <v>173</v>
      </c>
      <c r="O1563" s="10">
        <v>255</v>
      </c>
      <c r="P1563" s="10">
        <v>35</v>
      </c>
      <c r="Q1563" s="10">
        <v>26</v>
      </c>
      <c r="R1563" s="10">
        <v>71</v>
      </c>
      <c r="S1563" s="24">
        <f>MasterData4[[#This Row],[Kidhome]]+MasterData4[[#This Row],[Teenhome]]</f>
        <v>0</v>
      </c>
      <c r="T1563" s="53">
        <v>4</v>
      </c>
      <c r="U1563" s="53">
        <v>7</v>
      </c>
      <c r="V1563" s="10">
        <f>SUM(MasterData4[[#This Row],[MntWines]:[MntSweetProducts]])</f>
        <v>560</v>
      </c>
      <c r="W1563">
        <v>3</v>
      </c>
    </row>
    <row r="1564" spans="1:23" x14ac:dyDescent="0.3">
      <c r="A1564">
        <v>7732</v>
      </c>
      <c r="B1564">
        <v>1978</v>
      </c>
      <c r="C1564" t="s">
        <v>28</v>
      </c>
      <c r="D1564" t="s">
        <v>33</v>
      </c>
      <c r="E1564" s="1">
        <v>64813</v>
      </c>
      <c r="F1564">
        <v>1</v>
      </c>
      <c r="G1564">
        <v>0</v>
      </c>
      <c r="H1564" s="3">
        <v>41641</v>
      </c>
      <c r="I1564">
        <v>81</v>
      </c>
      <c r="J1564">
        <v>0</v>
      </c>
      <c r="K1564" t="s">
        <v>30</v>
      </c>
      <c r="L1564">
        <v>7</v>
      </c>
      <c r="M1564">
        <f>2021-MasterData4[[#This Row],[Year_Birth]]</f>
        <v>43</v>
      </c>
      <c r="N1564" s="10">
        <v>293</v>
      </c>
      <c r="O1564" s="10">
        <v>124</v>
      </c>
      <c r="P1564" s="10">
        <v>179</v>
      </c>
      <c r="Q1564" s="10">
        <v>0</v>
      </c>
      <c r="R1564" s="10">
        <v>97</v>
      </c>
      <c r="S1564" s="24">
        <f>MasterData4[[#This Row],[Kidhome]]+MasterData4[[#This Row],[Teenhome]]</f>
        <v>1</v>
      </c>
      <c r="T1564" s="53">
        <v>2</v>
      </c>
      <c r="U1564" s="53">
        <v>10</v>
      </c>
      <c r="V1564" s="10">
        <f>SUM(MasterData4[[#This Row],[MntWines]:[MntSweetProducts]])</f>
        <v>693</v>
      </c>
      <c r="W1564">
        <v>2</v>
      </c>
    </row>
    <row r="1565" spans="1:23" x14ac:dyDescent="0.3">
      <c r="A1565">
        <v>7734</v>
      </c>
      <c r="B1565">
        <v>1993</v>
      </c>
      <c r="C1565" t="s">
        <v>28</v>
      </c>
      <c r="D1565" t="s">
        <v>48</v>
      </c>
      <c r="E1565" s="1">
        <v>79244</v>
      </c>
      <c r="F1565">
        <v>0</v>
      </c>
      <c r="G1565">
        <v>0</v>
      </c>
      <c r="H1565" s="3">
        <v>41262</v>
      </c>
      <c r="I1565">
        <v>58</v>
      </c>
      <c r="J1565">
        <v>0</v>
      </c>
      <c r="K1565" t="s">
        <v>36</v>
      </c>
      <c r="L1565">
        <v>4</v>
      </c>
      <c r="M1565">
        <f>2021-MasterData4[[#This Row],[Year_Birth]]</f>
        <v>28</v>
      </c>
      <c r="N1565" s="10">
        <v>471</v>
      </c>
      <c r="O1565" s="10">
        <v>125</v>
      </c>
      <c r="P1565" s="10">
        <v>212</v>
      </c>
      <c r="Q1565" s="10">
        <v>102</v>
      </c>
      <c r="R1565" s="10">
        <v>61</v>
      </c>
      <c r="S1565" s="24">
        <f>MasterData4[[#This Row],[Kidhome]]+MasterData4[[#This Row],[Teenhome]]</f>
        <v>0</v>
      </c>
      <c r="T1565" s="53">
        <v>10</v>
      </c>
      <c r="U1565" s="53">
        <v>7</v>
      </c>
      <c r="V1565" s="10">
        <f>SUM(MasterData4[[#This Row],[MntWines]:[MntSweetProducts]])</f>
        <v>971</v>
      </c>
      <c r="W1565">
        <v>2</v>
      </c>
    </row>
    <row r="1566" spans="1:23" x14ac:dyDescent="0.3">
      <c r="A1566">
        <v>7736</v>
      </c>
      <c r="B1566">
        <v>1986</v>
      </c>
      <c r="C1566" t="s">
        <v>28</v>
      </c>
      <c r="D1566" t="s">
        <v>33</v>
      </c>
      <c r="E1566" s="1">
        <v>22518</v>
      </c>
      <c r="F1566">
        <v>1</v>
      </c>
      <c r="G1566">
        <v>0</v>
      </c>
      <c r="H1566" s="3">
        <v>41204</v>
      </c>
      <c r="I1566">
        <v>36</v>
      </c>
      <c r="J1566">
        <v>0</v>
      </c>
      <c r="K1566" t="s">
        <v>30</v>
      </c>
      <c r="L1566">
        <v>2</v>
      </c>
      <c r="M1566">
        <f>2021-MasterData4[[#This Row],[Year_Birth]]</f>
        <v>35</v>
      </c>
      <c r="N1566" s="10">
        <v>11</v>
      </c>
      <c r="O1566" s="10">
        <v>12</v>
      </c>
      <c r="P1566" s="10">
        <v>2</v>
      </c>
      <c r="Q1566" s="10">
        <v>7</v>
      </c>
      <c r="R1566" s="10">
        <v>2</v>
      </c>
      <c r="S1566" s="24">
        <f>MasterData4[[#This Row],[Kidhome]]+MasterData4[[#This Row],[Teenhome]]</f>
        <v>1</v>
      </c>
      <c r="T1566" s="53">
        <v>1</v>
      </c>
      <c r="U1566" s="53">
        <v>2</v>
      </c>
      <c r="V1566" s="10">
        <f>SUM(MasterData4[[#This Row],[MntWines]:[MntSweetProducts]])</f>
        <v>34</v>
      </c>
      <c r="W1566">
        <v>2</v>
      </c>
    </row>
    <row r="1567" spans="1:23" x14ac:dyDescent="0.3">
      <c r="A1567">
        <v>7755</v>
      </c>
      <c r="B1567">
        <v>1954</v>
      </c>
      <c r="C1567" t="s">
        <v>37</v>
      </c>
      <c r="D1567" t="s">
        <v>33</v>
      </c>
      <c r="E1567" s="1">
        <v>57744</v>
      </c>
      <c r="F1567">
        <v>0</v>
      </c>
      <c r="G1567">
        <v>1</v>
      </c>
      <c r="H1567" s="3">
        <v>41590</v>
      </c>
      <c r="I1567">
        <v>91</v>
      </c>
      <c r="J1567">
        <v>0</v>
      </c>
      <c r="K1567" t="s">
        <v>30</v>
      </c>
      <c r="L1567">
        <v>9</v>
      </c>
      <c r="M1567">
        <f>2021-MasterData4[[#This Row],[Year_Birth]]</f>
        <v>67</v>
      </c>
      <c r="N1567" s="10">
        <v>350</v>
      </c>
      <c r="O1567" s="10">
        <v>39</v>
      </c>
      <c r="P1567" s="10">
        <v>0</v>
      </c>
      <c r="Q1567" s="10">
        <v>3</v>
      </c>
      <c r="R1567" s="10">
        <v>0</v>
      </c>
      <c r="S1567" s="24">
        <f>MasterData4[[#This Row],[Kidhome]]+MasterData4[[#This Row],[Teenhome]]</f>
        <v>1</v>
      </c>
      <c r="T1567" s="53">
        <v>1</v>
      </c>
      <c r="U1567" s="53">
        <v>4</v>
      </c>
      <c r="V1567" s="10">
        <f>SUM(MasterData4[[#This Row],[MntWines]:[MntSweetProducts]])</f>
        <v>392</v>
      </c>
      <c r="W1567">
        <v>5</v>
      </c>
    </row>
    <row r="1568" spans="1:23" x14ac:dyDescent="0.3">
      <c r="A1568">
        <v>7761</v>
      </c>
      <c r="B1568">
        <v>1978</v>
      </c>
      <c r="C1568" t="s">
        <v>38</v>
      </c>
      <c r="D1568" t="s">
        <v>35</v>
      </c>
      <c r="E1568" s="1">
        <v>38702</v>
      </c>
      <c r="F1568">
        <v>1</v>
      </c>
      <c r="G1568">
        <v>0</v>
      </c>
      <c r="H1568" s="3">
        <v>41487</v>
      </c>
      <c r="I1568">
        <v>71</v>
      </c>
      <c r="J1568">
        <v>0</v>
      </c>
      <c r="K1568" t="s">
        <v>36</v>
      </c>
      <c r="L1568">
        <v>3</v>
      </c>
      <c r="M1568">
        <f>2021-MasterData4[[#This Row],[Year_Birth]]</f>
        <v>43</v>
      </c>
      <c r="N1568" s="10">
        <v>13</v>
      </c>
      <c r="O1568" s="10">
        <v>24</v>
      </c>
      <c r="P1568" s="10">
        <v>13</v>
      </c>
      <c r="Q1568" s="10">
        <v>11</v>
      </c>
      <c r="R1568" s="10">
        <v>8</v>
      </c>
      <c r="S1568" s="24">
        <f>MasterData4[[#This Row],[Kidhome]]+MasterData4[[#This Row],[Teenhome]]</f>
        <v>1</v>
      </c>
      <c r="T1568" s="53">
        <v>0</v>
      </c>
      <c r="U1568" s="53">
        <v>4</v>
      </c>
      <c r="V1568" s="10">
        <f>SUM(MasterData4[[#This Row],[MntWines]:[MntSweetProducts]])</f>
        <v>69</v>
      </c>
      <c r="W1568">
        <v>3</v>
      </c>
    </row>
    <row r="1569" spans="1:23" x14ac:dyDescent="0.3">
      <c r="A1569">
        <v>7786</v>
      </c>
      <c r="B1569">
        <v>1986</v>
      </c>
      <c r="C1569" t="s">
        <v>37</v>
      </c>
      <c r="D1569" t="s">
        <v>31</v>
      </c>
      <c r="E1569" s="1">
        <v>29999</v>
      </c>
      <c r="F1569">
        <v>1</v>
      </c>
      <c r="G1569">
        <v>0</v>
      </c>
      <c r="H1569" s="3">
        <v>41318</v>
      </c>
      <c r="I1569">
        <v>22</v>
      </c>
      <c r="J1569">
        <v>0</v>
      </c>
      <c r="K1569" t="s">
        <v>30</v>
      </c>
      <c r="L1569">
        <v>3</v>
      </c>
      <c r="M1569">
        <f>2021-MasterData4[[#This Row],[Year_Birth]]</f>
        <v>35</v>
      </c>
      <c r="N1569" s="10">
        <v>68</v>
      </c>
      <c r="O1569" s="10">
        <v>59</v>
      </c>
      <c r="P1569" s="10">
        <v>10</v>
      </c>
      <c r="Q1569" s="10">
        <v>7</v>
      </c>
      <c r="R1569" s="10">
        <v>5</v>
      </c>
      <c r="S1569" s="24">
        <f>MasterData4[[#This Row],[Kidhome]]+MasterData4[[#This Row],[Teenhome]]</f>
        <v>1</v>
      </c>
      <c r="T1569" s="53">
        <v>1</v>
      </c>
      <c r="U1569" s="53">
        <v>4</v>
      </c>
      <c r="V1569" s="10">
        <f>SUM(MasterData4[[#This Row],[MntWines]:[MntSweetProducts]])</f>
        <v>149</v>
      </c>
      <c r="W1569">
        <v>5</v>
      </c>
    </row>
    <row r="1570" spans="1:23" x14ac:dyDescent="0.3">
      <c r="A1570">
        <v>7787</v>
      </c>
      <c r="B1570">
        <v>1960</v>
      </c>
      <c r="C1570" t="s">
        <v>28</v>
      </c>
      <c r="D1570" t="s">
        <v>35</v>
      </c>
      <c r="E1570" s="1">
        <v>62807</v>
      </c>
      <c r="F1570">
        <v>0</v>
      </c>
      <c r="G1570">
        <v>1</v>
      </c>
      <c r="H1570" s="3">
        <v>41152</v>
      </c>
      <c r="I1570">
        <v>83</v>
      </c>
      <c r="J1570">
        <v>0</v>
      </c>
      <c r="K1570" t="s">
        <v>32</v>
      </c>
      <c r="L1570">
        <v>5</v>
      </c>
      <c r="M1570">
        <f>2021-MasterData4[[#This Row],[Year_Birth]]</f>
        <v>61</v>
      </c>
      <c r="N1570" s="10">
        <v>526</v>
      </c>
      <c r="O1570" s="10">
        <v>135</v>
      </c>
      <c r="P1570" s="10">
        <v>10</v>
      </c>
      <c r="Q1570" s="10">
        <v>28</v>
      </c>
      <c r="R1570" s="10">
        <v>21</v>
      </c>
      <c r="S1570" s="24">
        <f>MasterData4[[#This Row],[Kidhome]]+MasterData4[[#This Row],[Teenhome]]</f>
        <v>1</v>
      </c>
      <c r="T1570" s="53">
        <v>3</v>
      </c>
      <c r="U1570" s="53">
        <v>12</v>
      </c>
      <c r="V1570" s="10">
        <f>SUM(MasterData4[[#This Row],[MntWines]:[MntSweetProducts]])</f>
        <v>720</v>
      </c>
      <c r="W1570">
        <v>2</v>
      </c>
    </row>
    <row r="1571" spans="1:23" x14ac:dyDescent="0.3">
      <c r="A1571">
        <v>7788</v>
      </c>
      <c r="B1571">
        <v>1983</v>
      </c>
      <c r="C1571" t="s">
        <v>37</v>
      </c>
      <c r="D1571" t="s">
        <v>33</v>
      </c>
      <c r="E1571" s="1">
        <v>23536</v>
      </c>
      <c r="F1571">
        <v>1</v>
      </c>
      <c r="G1571">
        <v>0</v>
      </c>
      <c r="H1571" s="3">
        <v>41794</v>
      </c>
      <c r="I1571">
        <v>53</v>
      </c>
      <c r="J1571">
        <v>0</v>
      </c>
      <c r="K1571" t="s">
        <v>30</v>
      </c>
      <c r="L1571">
        <v>0</v>
      </c>
      <c r="M1571">
        <f>2021-MasterData4[[#This Row],[Year_Birth]]</f>
        <v>38</v>
      </c>
      <c r="N1571" s="10">
        <v>6</v>
      </c>
      <c r="O1571" s="10">
        <v>3</v>
      </c>
      <c r="P1571" s="10">
        <v>0</v>
      </c>
      <c r="Q1571" s="10">
        <v>0</v>
      </c>
      <c r="R1571" s="10">
        <v>0</v>
      </c>
      <c r="S1571" s="24">
        <f>MasterData4[[#This Row],[Kidhome]]+MasterData4[[#This Row],[Teenhome]]</f>
        <v>1</v>
      </c>
      <c r="T1571" s="53">
        <v>0</v>
      </c>
      <c r="U1571" s="53">
        <v>3</v>
      </c>
      <c r="V1571" s="10">
        <f>SUM(MasterData4[[#This Row],[MntWines]:[MntSweetProducts]])</f>
        <v>9</v>
      </c>
      <c r="W1571">
        <v>5</v>
      </c>
    </row>
    <row r="1572" spans="1:23" x14ac:dyDescent="0.3">
      <c r="A1572">
        <v>7789</v>
      </c>
      <c r="B1572">
        <v>1965</v>
      </c>
      <c r="C1572" t="s">
        <v>37</v>
      </c>
      <c r="D1572" t="s">
        <v>33</v>
      </c>
      <c r="E1572" s="1">
        <v>84618</v>
      </c>
      <c r="F1572">
        <v>0</v>
      </c>
      <c r="G1572">
        <v>0</v>
      </c>
      <c r="H1572" s="3">
        <v>41600</v>
      </c>
      <c r="I1572">
        <v>96</v>
      </c>
      <c r="J1572">
        <v>0</v>
      </c>
      <c r="K1572" t="s">
        <v>30</v>
      </c>
      <c r="L1572">
        <v>6</v>
      </c>
      <c r="M1572">
        <f>2021-MasterData4[[#This Row],[Year_Birth]]</f>
        <v>56</v>
      </c>
      <c r="N1572" s="10">
        <v>684</v>
      </c>
      <c r="O1572" s="10">
        <v>801</v>
      </c>
      <c r="P1572" s="10">
        <v>21</v>
      </c>
      <c r="Q1572" s="10">
        <v>100</v>
      </c>
      <c r="R1572" s="10">
        <v>66</v>
      </c>
      <c r="S1572" s="24">
        <f>MasterData4[[#This Row],[Kidhome]]+MasterData4[[#This Row],[Teenhome]]</f>
        <v>0</v>
      </c>
      <c r="T1572" s="53">
        <v>9</v>
      </c>
      <c r="U1572" s="53">
        <v>10</v>
      </c>
      <c r="V1572" s="10">
        <f>SUM(MasterData4[[#This Row],[MntWines]:[MntSweetProducts]])</f>
        <v>1672</v>
      </c>
      <c r="W1572">
        <v>5</v>
      </c>
    </row>
    <row r="1573" spans="1:23" x14ac:dyDescent="0.3">
      <c r="A1573">
        <v>7791</v>
      </c>
      <c r="B1573">
        <v>1967</v>
      </c>
      <c r="C1573" t="s">
        <v>41</v>
      </c>
      <c r="D1573" t="s">
        <v>33</v>
      </c>
      <c r="E1573" s="1">
        <v>37054</v>
      </c>
      <c r="F1573">
        <v>1</v>
      </c>
      <c r="G1573">
        <v>1</v>
      </c>
      <c r="H1573" s="3">
        <v>41532</v>
      </c>
      <c r="I1573">
        <v>89</v>
      </c>
      <c r="J1573">
        <v>0</v>
      </c>
      <c r="K1573" t="s">
        <v>43</v>
      </c>
      <c r="L1573">
        <v>1</v>
      </c>
      <c r="M1573">
        <f>2021-MasterData4[[#This Row],[Year_Birth]]</f>
        <v>54</v>
      </c>
      <c r="N1573" s="10">
        <v>12</v>
      </c>
      <c r="O1573" s="10">
        <v>6</v>
      </c>
      <c r="P1573" s="10">
        <v>0</v>
      </c>
      <c r="Q1573" s="10">
        <v>1</v>
      </c>
      <c r="R1573" s="10">
        <v>1</v>
      </c>
      <c r="S1573" s="24">
        <f>MasterData4[[#This Row],[Kidhome]]+MasterData4[[#This Row],[Teenhome]]</f>
        <v>2</v>
      </c>
      <c r="T1573" s="53">
        <v>0</v>
      </c>
      <c r="U1573" s="53">
        <v>3</v>
      </c>
      <c r="V1573" s="10">
        <f>SUM(MasterData4[[#This Row],[MntWines]:[MntSweetProducts]])</f>
        <v>20</v>
      </c>
      <c r="W1573">
        <v>4</v>
      </c>
    </row>
    <row r="1574" spans="1:23" x14ac:dyDescent="0.3">
      <c r="A1574">
        <v>7793</v>
      </c>
      <c r="B1574">
        <v>1976</v>
      </c>
      <c r="C1574" t="s">
        <v>28</v>
      </c>
      <c r="D1574" t="s">
        <v>35</v>
      </c>
      <c r="E1574" s="1">
        <v>62061</v>
      </c>
      <c r="F1574">
        <v>0</v>
      </c>
      <c r="G1574">
        <v>1</v>
      </c>
      <c r="H1574" s="3">
        <v>41517</v>
      </c>
      <c r="I1574">
        <v>12</v>
      </c>
      <c r="J1574">
        <v>0</v>
      </c>
      <c r="K1574" t="s">
        <v>30</v>
      </c>
      <c r="L1574">
        <v>10</v>
      </c>
      <c r="M1574">
        <f>2021-MasterData4[[#This Row],[Year_Birth]]</f>
        <v>45</v>
      </c>
      <c r="N1574" s="10">
        <v>641</v>
      </c>
      <c r="O1574" s="10">
        <v>84</v>
      </c>
      <c r="P1574" s="10">
        <v>0</v>
      </c>
      <c r="Q1574" s="10">
        <v>7</v>
      </c>
      <c r="R1574" s="10">
        <v>30</v>
      </c>
      <c r="S1574" s="24">
        <f>MasterData4[[#This Row],[Kidhome]]+MasterData4[[#This Row],[Teenhome]]</f>
        <v>1</v>
      </c>
      <c r="T1574" s="53">
        <v>4</v>
      </c>
      <c r="U1574" s="53">
        <v>7</v>
      </c>
      <c r="V1574" s="10">
        <f>SUM(MasterData4[[#This Row],[MntWines]:[MntSweetProducts]])</f>
        <v>762</v>
      </c>
      <c r="W1574">
        <v>2</v>
      </c>
    </row>
    <row r="1575" spans="1:23" x14ac:dyDescent="0.3">
      <c r="A1575">
        <v>7798</v>
      </c>
      <c r="B1575">
        <v>1972</v>
      </c>
      <c r="C1575" t="s">
        <v>38</v>
      </c>
      <c r="D1575" t="s">
        <v>35</v>
      </c>
      <c r="E1575" s="1">
        <v>46344</v>
      </c>
      <c r="F1575">
        <v>0</v>
      </c>
      <c r="G1575">
        <v>1</v>
      </c>
      <c r="H1575" s="3">
        <v>41257</v>
      </c>
      <c r="I1575">
        <v>28</v>
      </c>
      <c r="J1575">
        <v>0</v>
      </c>
      <c r="K1575" t="s">
        <v>32</v>
      </c>
      <c r="L1575">
        <v>7</v>
      </c>
      <c r="M1575">
        <f>2021-MasterData4[[#This Row],[Year_Birth]]</f>
        <v>49</v>
      </c>
      <c r="N1575" s="10">
        <v>233</v>
      </c>
      <c r="O1575" s="10">
        <v>57</v>
      </c>
      <c r="P1575" s="10">
        <v>8</v>
      </c>
      <c r="Q1575" s="10">
        <v>20</v>
      </c>
      <c r="R1575" s="10">
        <v>20</v>
      </c>
      <c r="S1575" s="24">
        <f>MasterData4[[#This Row],[Kidhome]]+MasterData4[[#This Row],[Teenhome]]</f>
        <v>1</v>
      </c>
      <c r="T1575" s="53">
        <v>1</v>
      </c>
      <c r="U1575" s="53">
        <v>5</v>
      </c>
      <c r="V1575" s="10">
        <f>SUM(MasterData4[[#This Row],[MntWines]:[MntSweetProducts]])</f>
        <v>338</v>
      </c>
      <c r="W1575">
        <v>3</v>
      </c>
    </row>
    <row r="1576" spans="1:23" x14ac:dyDescent="0.3">
      <c r="A1576">
        <v>7801</v>
      </c>
      <c r="B1576">
        <v>1959</v>
      </c>
      <c r="C1576" t="s">
        <v>28</v>
      </c>
      <c r="D1576" t="s">
        <v>35</v>
      </c>
      <c r="E1576" s="1">
        <v>54753</v>
      </c>
      <c r="F1576">
        <v>0</v>
      </c>
      <c r="G1576">
        <v>1</v>
      </c>
      <c r="H1576" s="3">
        <v>41529</v>
      </c>
      <c r="I1576">
        <v>87</v>
      </c>
      <c r="J1576">
        <v>0</v>
      </c>
      <c r="K1576" t="s">
        <v>43</v>
      </c>
      <c r="L1576">
        <v>5</v>
      </c>
      <c r="M1576">
        <f>2021-MasterData4[[#This Row],[Year_Birth]]</f>
        <v>62</v>
      </c>
      <c r="N1576" s="10">
        <v>197</v>
      </c>
      <c r="O1576" s="10">
        <v>227</v>
      </c>
      <c r="P1576" s="10">
        <v>7</v>
      </c>
      <c r="Q1576" s="10">
        <v>107</v>
      </c>
      <c r="R1576" s="10">
        <v>59</v>
      </c>
      <c r="S1576" s="24">
        <f>MasterData4[[#This Row],[Kidhome]]+MasterData4[[#This Row],[Teenhome]]</f>
        <v>1</v>
      </c>
      <c r="T1576" s="53">
        <v>2</v>
      </c>
      <c r="U1576" s="53">
        <v>11</v>
      </c>
      <c r="V1576" s="10">
        <f>SUM(MasterData4[[#This Row],[MntWines]:[MntSweetProducts]])</f>
        <v>597</v>
      </c>
      <c r="W1576">
        <v>2</v>
      </c>
    </row>
    <row r="1577" spans="1:23" x14ac:dyDescent="0.3">
      <c r="A1577">
        <v>7807</v>
      </c>
      <c r="B1577">
        <v>1974</v>
      </c>
      <c r="C1577" t="s">
        <v>28</v>
      </c>
      <c r="D1577" t="s">
        <v>33</v>
      </c>
      <c r="E1577" s="1">
        <v>44989</v>
      </c>
      <c r="F1577">
        <v>0</v>
      </c>
      <c r="G1577">
        <v>1</v>
      </c>
      <c r="H1577" s="3">
        <v>41164</v>
      </c>
      <c r="I1577">
        <v>26</v>
      </c>
      <c r="J1577">
        <v>0</v>
      </c>
      <c r="K1577" t="s">
        <v>30</v>
      </c>
      <c r="L1577">
        <v>5</v>
      </c>
      <c r="M1577">
        <f>2021-MasterData4[[#This Row],[Year_Birth]]</f>
        <v>47</v>
      </c>
      <c r="N1577" s="10">
        <v>98</v>
      </c>
      <c r="O1577" s="10">
        <v>106</v>
      </c>
      <c r="P1577" s="10">
        <v>49</v>
      </c>
      <c r="Q1577" s="10">
        <v>0</v>
      </c>
      <c r="R1577" s="10">
        <v>10</v>
      </c>
      <c r="S1577" s="24">
        <f>MasterData4[[#This Row],[Kidhome]]+MasterData4[[#This Row],[Teenhome]]</f>
        <v>1</v>
      </c>
      <c r="T1577" s="53">
        <v>1</v>
      </c>
      <c r="U1577" s="53">
        <v>5</v>
      </c>
      <c r="V1577" s="10">
        <f>SUM(MasterData4[[#This Row],[MntWines]:[MntSweetProducts]])</f>
        <v>263</v>
      </c>
      <c r="W1577">
        <v>2</v>
      </c>
    </row>
    <row r="1578" spans="1:23" x14ac:dyDescent="0.3">
      <c r="A1578">
        <v>7822</v>
      </c>
      <c r="B1578">
        <v>1976</v>
      </c>
      <c r="C1578" t="s">
        <v>28</v>
      </c>
      <c r="D1578" t="s">
        <v>35</v>
      </c>
      <c r="E1578" s="1">
        <v>54058</v>
      </c>
      <c r="F1578">
        <v>0</v>
      </c>
      <c r="G1578">
        <v>1</v>
      </c>
      <c r="H1578" s="3">
        <v>41429</v>
      </c>
      <c r="I1578">
        <v>56</v>
      </c>
      <c r="J1578">
        <v>0</v>
      </c>
      <c r="K1578" t="s">
        <v>30</v>
      </c>
      <c r="L1578">
        <v>4</v>
      </c>
      <c r="M1578">
        <f>2021-MasterData4[[#This Row],[Year_Birth]]</f>
        <v>45</v>
      </c>
      <c r="N1578" s="10">
        <v>198</v>
      </c>
      <c r="O1578" s="10">
        <v>252</v>
      </c>
      <c r="P1578" s="10">
        <v>32</v>
      </c>
      <c r="Q1578" s="10">
        <v>18</v>
      </c>
      <c r="R1578" s="10">
        <v>108</v>
      </c>
      <c r="S1578" s="24">
        <f>MasterData4[[#This Row],[Kidhome]]+MasterData4[[#This Row],[Teenhome]]</f>
        <v>1</v>
      </c>
      <c r="T1578" s="53">
        <v>6</v>
      </c>
      <c r="U1578" s="53">
        <v>8</v>
      </c>
      <c r="V1578" s="10">
        <f>SUM(MasterData4[[#This Row],[MntWines]:[MntSweetProducts]])</f>
        <v>608</v>
      </c>
      <c r="W1578">
        <v>2</v>
      </c>
    </row>
    <row r="1579" spans="1:23" x14ac:dyDescent="0.3">
      <c r="A1579">
        <v>7828</v>
      </c>
      <c r="B1579">
        <v>1981</v>
      </c>
      <c r="C1579" t="s">
        <v>41</v>
      </c>
      <c r="D1579" t="s">
        <v>35</v>
      </c>
      <c r="E1579" s="1">
        <v>77882</v>
      </c>
      <c r="F1579">
        <v>0</v>
      </c>
      <c r="G1579">
        <v>0</v>
      </c>
      <c r="H1579" s="3">
        <v>41759</v>
      </c>
      <c r="I1579">
        <v>29</v>
      </c>
      <c r="J1579">
        <v>0</v>
      </c>
      <c r="K1579" t="s">
        <v>43</v>
      </c>
      <c r="L1579">
        <v>3</v>
      </c>
      <c r="M1579">
        <f>2021-MasterData4[[#This Row],[Year_Birth]]</f>
        <v>40</v>
      </c>
      <c r="N1579" s="10">
        <v>68</v>
      </c>
      <c r="O1579" s="10">
        <v>396</v>
      </c>
      <c r="P1579" s="10">
        <v>188</v>
      </c>
      <c r="Q1579" s="10">
        <v>129</v>
      </c>
      <c r="R1579" s="10">
        <v>22</v>
      </c>
      <c r="S1579" s="24">
        <f>MasterData4[[#This Row],[Kidhome]]+MasterData4[[#This Row],[Teenhome]]</f>
        <v>0</v>
      </c>
      <c r="T1579" s="53">
        <v>3</v>
      </c>
      <c r="U1579" s="53">
        <v>5</v>
      </c>
      <c r="V1579" s="10">
        <f>SUM(MasterData4[[#This Row],[MntWines]:[MntSweetProducts]])</f>
        <v>803</v>
      </c>
      <c r="W1579">
        <v>4</v>
      </c>
    </row>
    <row r="1580" spans="1:23" x14ac:dyDescent="0.3">
      <c r="A1580">
        <v>7829</v>
      </c>
      <c r="C1580" t="s">
        <v>38</v>
      </c>
      <c r="D1580" t="s">
        <v>29</v>
      </c>
      <c r="E1580" s="1">
        <v>36640</v>
      </c>
      <c r="F1580">
        <v>1</v>
      </c>
      <c r="G1580">
        <v>0</v>
      </c>
      <c r="H1580" s="3">
        <v>41543</v>
      </c>
      <c r="I1580">
        <v>99</v>
      </c>
      <c r="J1580">
        <v>1</v>
      </c>
      <c r="K1580" t="s">
        <v>40</v>
      </c>
      <c r="L1580">
        <v>2</v>
      </c>
      <c r="N1580" s="10">
        <v>15</v>
      </c>
      <c r="O1580" s="10">
        <v>8</v>
      </c>
      <c r="P1580" s="10">
        <v>7</v>
      </c>
      <c r="Q1580" s="10">
        <v>6</v>
      </c>
      <c r="R1580" s="10">
        <v>4</v>
      </c>
      <c r="S1580" s="24">
        <f>MasterData4[[#This Row],[Kidhome]]+MasterData4[[#This Row],[Teenhome]]</f>
        <v>1</v>
      </c>
      <c r="T1580" s="53">
        <v>1</v>
      </c>
      <c r="U1580" s="53">
        <v>2</v>
      </c>
      <c r="V1580" s="10">
        <f>SUM(MasterData4[[#This Row],[MntWines]:[MntSweetProducts]])</f>
        <v>40</v>
      </c>
      <c r="W1580">
        <v>3</v>
      </c>
    </row>
    <row r="1581" spans="1:23" x14ac:dyDescent="0.3">
      <c r="A1581">
        <v>7832</v>
      </c>
      <c r="B1581">
        <v>1959</v>
      </c>
      <c r="C1581" t="s">
        <v>41</v>
      </c>
      <c r="D1581" t="s">
        <v>33</v>
      </c>
      <c r="E1581" s="1">
        <v>77520</v>
      </c>
      <c r="F1581">
        <v>0</v>
      </c>
      <c r="G1581">
        <v>1</v>
      </c>
      <c r="H1581" s="3">
        <v>41514</v>
      </c>
      <c r="I1581">
        <v>30</v>
      </c>
      <c r="J1581">
        <v>0</v>
      </c>
      <c r="K1581" t="s">
        <v>30</v>
      </c>
      <c r="L1581">
        <v>8</v>
      </c>
      <c r="M1581">
        <f>2021-MasterData4[[#This Row],[Year_Birth]]</f>
        <v>62</v>
      </c>
      <c r="N1581" s="10">
        <v>940</v>
      </c>
      <c r="O1581" s="10">
        <v>396</v>
      </c>
      <c r="P1581" s="10">
        <v>0</v>
      </c>
      <c r="Q1581" s="10">
        <v>44</v>
      </c>
      <c r="R1581" s="10">
        <v>88</v>
      </c>
      <c r="S1581" s="24">
        <f>MasterData4[[#This Row],[Kidhome]]+MasterData4[[#This Row],[Teenhome]]</f>
        <v>1</v>
      </c>
      <c r="T1581" s="53">
        <v>7</v>
      </c>
      <c r="U1581" s="53">
        <v>7</v>
      </c>
      <c r="V1581" s="10">
        <f>SUM(MasterData4[[#This Row],[MntWines]:[MntSweetProducts]])</f>
        <v>1468</v>
      </c>
      <c r="W1581">
        <v>4</v>
      </c>
    </row>
    <row r="1582" spans="1:23" x14ac:dyDescent="0.3">
      <c r="A1582">
        <v>7842</v>
      </c>
      <c r="B1582">
        <v>1968</v>
      </c>
      <c r="C1582" t="s">
        <v>28</v>
      </c>
      <c r="D1582" t="s">
        <v>31</v>
      </c>
      <c r="E1582" s="1">
        <v>36065</v>
      </c>
      <c r="F1582">
        <v>1</v>
      </c>
      <c r="G1582">
        <v>1</v>
      </c>
      <c r="H1582" s="3">
        <v>41364</v>
      </c>
      <c r="I1582">
        <v>54</v>
      </c>
      <c r="J1582">
        <v>0</v>
      </c>
      <c r="K1582" t="s">
        <v>30</v>
      </c>
      <c r="L1582">
        <v>3</v>
      </c>
      <c r="M1582">
        <f>2021-MasterData4[[#This Row],[Year_Birth]]</f>
        <v>53</v>
      </c>
      <c r="N1582" s="10">
        <v>18</v>
      </c>
      <c r="O1582" s="10">
        <v>34</v>
      </c>
      <c r="P1582" s="10">
        <v>10</v>
      </c>
      <c r="Q1582" s="10">
        <v>7</v>
      </c>
      <c r="R1582" s="10">
        <v>2</v>
      </c>
      <c r="S1582" s="24">
        <f>MasterData4[[#This Row],[Kidhome]]+MasterData4[[#This Row],[Teenhome]]</f>
        <v>2</v>
      </c>
      <c r="T1582" s="53">
        <v>0</v>
      </c>
      <c r="U1582" s="53">
        <v>3</v>
      </c>
      <c r="V1582" s="10">
        <f>SUM(MasterData4[[#This Row],[MntWines]:[MntSweetProducts]])</f>
        <v>71</v>
      </c>
      <c r="W1582">
        <v>2</v>
      </c>
    </row>
    <row r="1583" spans="1:23" x14ac:dyDescent="0.3">
      <c r="A1583">
        <v>7848</v>
      </c>
      <c r="B1583">
        <v>1974</v>
      </c>
      <c r="C1583" t="s">
        <v>28</v>
      </c>
      <c r="D1583" t="s">
        <v>31</v>
      </c>
      <c r="E1583" s="1">
        <v>49166</v>
      </c>
      <c r="F1583">
        <v>0</v>
      </c>
      <c r="G1583">
        <v>1</v>
      </c>
      <c r="H1583" s="3">
        <v>41438</v>
      </c>
      <c r="I1583">
        <v>17</v>
      </c>
      <c r="J1583">
        <v>0</v>
      </c>
      <c r="K1583" t="s">
        <v>40</v>
      </c>
      <c r="L1583">
        <v>5</v>
      </c>
      <c r="M1583">
        <f>2021-MasterData4[[#This Row],[Year_Birth]]</f>
        <v>47</v>
      </c>
      <c r="N1583" s="10">
        <v>224</v>
      </c>
      <c r="O1583" s="10">
        <v>25</v>
      </c>
      <c r="P1583" s="10">
        <v>7</v>
      </c>
      <c r="Q1583" s="10">
        <v>2</v>
      </c>
      <c r="R1583" s="10">
        <v>0</v>
      </c>
      <c r="S1583" s="24">
        <f>MasterData4[[#This Row],[Kidhome]]+MasterData4[[#This Row],[Teenhome]]</f>
        <v>1</v>
      </c>
      <c r="T1583" s="53">
        <v>3</v>
      </c>
      <c r="U1583" s="53">
        <v>3</v>
      </c>
      <c r="V1583" s="10">
        <f>SUM(MasterData4[[#This Row],[MntWines]:[MntSweetProducts]])</f>
        <v>258</v>
      </c>
      <c r="W1583">
        <v>2</v>
      </c>
    </row>
    <row r="1584" spans="1:23" x14ac:dyDescent="0.3">
      <c r="A1584">
        <v>7849</v>
      </c>
      <c r="B1584">
        <v>1970</v>
      </c>
      <c r="C1584" t="s">
        <v>37</v>
      </c>
      <c r="D1584" t="s">
        <v>33</v>
      </c>
      <c r="E1584" s="1">
        <v>80336</v>
      </c>
      <c r="F1584">
        <v>0</v>
      </c>
      <c r="G1584">
        <v>0</v>
      </c>
      <c r="H1584" s="3">
        <v>41526</v>
      </c>
      <c r="I1584">
        <v>12</v>
      </c>
      <c r="J1584">
        <v>0</v>
      </c>
      <c r="K1584" t="s">
        <v>30</v>
      </c>
      <c r="L1584">
        <v>2</v>
      </c>
      <c r="M1584">
        <f>2021-MasterData4[[#This Row],[Year_Birth]]</f>
        <v>51</v>
      </c>
      <c r="N1584" s="10">
        <v>209</v>
      </c>
      <c r="O1584" s="10">
        <v>456</v>
      </c>
      <c r="P1584" s="10">
        <v>160</v>
      </c>
      <c r="Q1584" s="10">
        <v>19</v>
      </c>
      <c r="R1584" s="10">
        <v>142</v>
      </c>
      <c r="S1584" s="24">
        <f>MasterData4[[#This Row],[Kidhome]]+MasterData4[[#This Row],[Teenhome]]</f>
        <v>0</v>
      </c>
      <c r="T1584" s="53">
        <v>9</v>
      </c>
      <c r="U1584" s="53">
        <v>13</v>
      </c>
      <c r="V1584" s="10">
        <f>SUM(MasterData4[[#This Row],[MntWines]:[MntSweetProducts]])</f>
        <v>986</v>
      </c>
      <c r="W1584">
        <v>5</v>
      </c>
    </row>
    <row r="1585" spans="1:23" x14ac:dyDescent="0.3">
      <c r="A1585">
        <v>7851</v>
      </c>
      <c r="B1585">
        <v>1949</v>
      </c>
      <c r="C1585" t="s">
        <v>28</v>
      </c>
      <c r="D1585" t="s">
        <v>42</v>
      </c>
      <c r="E1585" s="1">
        <v>70165</v>
      </c>
      <c r="F1585">
        <v>0</v>
      </c>
      <c r="G1585">
        <v>0</v>
      </c>
      <c r="H1585" s="3">
        <v>41539</v>
      </c>
      <c r="I1585">
        <v>60</v>
      </c>
      <c r="J1585">
        <v>0</v>
      </c>
      <c r="K1585" t="s">
        <v>30</v>
      </c>
      <c r="L1585">
        <v>3</v>
      </c>
      <c r="M1585">
        <f>2021-MasterData4[[#This Row],[Year_Birth]]</f>
        <v>72</v>
      </c>
      <c r="N1585" s="10">
        <v>161</v>
      </c>
      <c r="O1585" s="10">
        <v>253</v>
      </c>
      <c r="P1585" s="10">
        <v>199</v>
      </c>
      <c r="Q1585" s="10">
        <v>0</v>
      </c>
      <c r="R1585" s="10">
        <v>191</v>
      </c>
      <c r="S1585" s="24">
        <f>MasterData4[[#This Row],[Kidhome]]+MasterData4[[#This Row],[Teenhome]]</f>
        <v>0</v>
      </c>
      <c r="T1585" s="53">
        <v>7</v>
      </c>
      <c r="U1585" s="53">
        <v>11</v>
      </c>
      <c r="V1585" s="10">
        <f>SUM(MasterData4[[#This Row],[MntWines]:[MntSweetProducts]])</f>
        <v>804</v>
      </c>
      <c r="W1585">
        <v>2</v>
      </c>
    </row>
    <row r="1586" spans="1:23" x14ac:dyDescent="0.3">
      <c r="A1586">
        <v>7861</v>
      </c>
      <c r="B1586">
        <v>1952</v>
      </c>
      <c r="C1586" t="s">
        <v>41</v>
      </c>
      <c r="D1586" t="s">
        <v>33</v>
      </c>
      <c r="E1586" s="1">
        <v>77027</v>
      </c>
      <c r="F1586">
        <v>0</v>
      </c>
      <c r="G1586">
        <v>1</v>
      </c>
      <c r="H1586" s="3">
        <v>41675</v>
      </c>
      <c r="I1586">
        <v>23</v>
      </c>
      <c r="J1586">
        <v>0</v>
      </c>
      <c r="K1586" t="s">
        <v>30</v>
      </c>
      <c r="L1586">
        <v>8</v>
      </c>
      <c r="M1586">
        <f>2021-MasterData4[[#This Row],[Year_Birth]]</f>
        <v>69</v>
      </c>
      <c r="N1586" s="10">
        <v>820</v>
      </c>
      <c r="O1586" s="10">
        <v>242</v>
      </c>
      <c r="P1586" s="10">
        <v>45</v>
      </c>
      <c r="Q1586" s="10">
        <v>57</v>
      </c>
      <c r="R1586" s="10">
        <v>0</v>
      </c>
      <c r="S1586" s="24">
        <f>MasterData4[[#This Row],[Kidhome]]+MasterData4[[#This Row],[Teenhome]]</f>
        <v>1</v>
      </c>
      <c r="T1586" s="53">
        <v>3</v>
      </c>
      <c r="U1586" s="53">
        <v>6</v>
      </c>
      <c r="V1586" s="10">
        <f>SUM(MasterData4[[#This Row],[MntWines]:[MntSweetProducts]])</f>
        <v>1164</v>
      </c>
      <c r="W1586">
        <v>4</v>
      </c>
    </row>
    <row r="1587" spans="1:23" x14ac:dyDescent="0.3">
      <c r="A1587">
        <v>7872</v>
      </c>
      <c r="B1587">
        <v>1975</v>
      </c>
      <c r="C1587" t="s">
        <v>37</v>
      </c>
      <c r="D1587" t="s">
        <v>33</v>
      </c>
      <c r="E1587" s="1">
        <v>86836</v>
      </c>
      <c r="F1587">
        <v>0</v>
      </c>
      <c r="G1587">
        <v>0</v>
      </c>
      <c r="H1587" s="3">
        <v>41164</v>
      </c>
      <c r="I1587">
        <v>7</v>
      </c>
      <c r="J1587">
        <v>0</v>
      </c>
      <c r="K1587" t="s">
        <v>30</v>
      </c>
      <c r="L1587">
        <v>6</v>
      </c>
      <c r="M1587">
        <f>2021-MasterData4[[#This Row],[Year_Birth]]</f>
        <v>46</v>
      </c>
      <c r="N1587" s="10">
        <v>179</v>
      </c>
      <c r="O1587" s="10">
        <v>273</v>
      </c>
      <c r="P1587" s="10">
        <v>0</v>
      </c>
      <c r="Q1587" s="10">
        <v>21</v>
      </c>
      <c r="R1587" s="10">
        <v>21</v>
      </c>
      <c r="S1587" s="24">
        <f>MasterData4[[#This Row],[Kidhome]]+MasterData4[[#This Row],[Teenhome]]</f>
        <v>0</v>
      </c>
      <c r="T1587" s="53">
        <v>10</v>
      </c>
      <c r="U1587" s="53">
        <v>6</v>
      </c>
      <c r="V1587" s="10">
        <f>SUM(MasterData4[[#This Row],[MntWines]:[MntSweetProducts]])</f>
        <v>494</v>
      </c>
      <c r="W1587">
        <v>5</v>
      </c>
    </row>
    <row r="1588" spans="1:23" x14ac:dyDescent="0.3">
      <c r="A1588">
        <v>7873</v>
      </c>
      <c r="B1588">
        <v>1973</v>
      </c>
      <c r="C1588" t="s">
        <v>37</v>
      </c>
      <c r="D1588" t="s">
        <v>35</v>
      </c>
      <c r="E1588" s="1">
        <v>63516</v>
      </c>
      <c r="F1588">
        <v>1</v>
      </c>
      <c r="G1588">
        <v>1</v>
      </c>
      <c r="H1588" s="3">
        <v>41461</v>
      </c>
      <c r="I1588">
        <v>30</v>
      </c>
      <c r="J1588">
        <v>0</v>
      </c>
      <c r="K1588" t="s">
        <v>32</v>
      </c>
      <c r="L1588">
        <v>4</v>
      </c>
      <c r="M1588">
        <f>2021-MasterData4[[#This Row],[Year_Birth]]</f>
        <v>48</v>
      </c>
      <c r="N1588" s="10">
        <v>141</v>
      </c>
      <c r="O1588" s="10">
        <v>114</v>
      </c>
      <c r="P1588" s="10">
        <v>15</v>
      </c>
      <c r="Q1588" s="10">
        <v>11</v>
      </c>
      <c r="R1588" s="10">
        <v>14</v>
      </c>
      <c r="S1588" s="24">
        <f>MasterData4[[#This Row],[Kidhome]]+MasterData4[[#This Row],[Teenhome]]</f>
        <v>2</v>
      </c>
      <c r="T1588" s="53">
        <v>1</v>
      </c>
      <c r="U1588" s="53">
        <v>7</v>
      </c>
      <c r="V1588" s="10">
        <f>SUM(MasterData4[[#This Row],[MntWines]:[MntSweetProducts]])</f>
        <v>295</v>
      </c>
      <c r="W1588">
        <v>5</v>
      </c>
    </row>
    <row r="1589" spans="1:23" x14ac:dyDescent="0.3">
      <c r="A1589">
        <v>7875</v>
      </c>
      <c r="B1589">
        <v>1949</v>
      </c>
      <c r="C1589" t="s">
        <v>28</v>
      </c>
      <c r="D1589" t="s">
        <v>33</v>
      </c>
      <c r="E1589" s="1">
        <v>72025</v>
      </c>
      <c r="F1589">
        <v>0</v>
      </c>
      <c r="G1589">
        <v>0</v>
      </c>
      <c r="H1589" s="3">
        <v>41758</v>
      </c>
      <c r="I1589">
        <v>46</v>
      </c>
      <c r="J1589">
        <v>0</v>
      </c>
      <c r="K1589" t="s">
        <v>36</v>
      </c>
      <c r="L1589">
        <v>4</v>
      </c>
      <c r="M1589">
        <f>2021-MasterData4[[#This Row],[Year_Birth]]</f>
        <v>72</v>
      </c>
      <c r="N1589" s="10">
        <v>967</v>
      </c>
      <c r="O1589" s="10">
        <v>617</v>
      </c>
      <c r="P1589" s="10">
        <v>43</v>
      </c>
      <c r="Q1589" s="10">
        <v>0</v>
      </c>
      <c r="R1589" s="10">
        <v>50</v>
      </c>
      <c r="S1589" s="24">
        <f>MasterData4[[#This Row],[Kidhome]]+MasterData4[[#This Row],[Teenhome]]</f>
        <v>0</v>
      </c>
      <c r="T1589" s="53">
        <v>8</v>
      </c>
      <c r="U1589" s="53">
        <v>13</v>
      </c>
      <c r="V1589" s="10">
        <f>SUM(MasterData4[[#This Row],[MntWines]:[MntSweetProducts]])</f>
        <v>1677</v>
      </c>
      <c r="W1589">
        <v>2</v>
      </c>
    </row>
    <row r="1590" spans="1:23" x14ac:dyDescent="0.3">
      <c r="A1590">
        <v>7881</v>
      </c>
      <c r="B1590">
        <v>1946</v>
      </c>
      <c r="C1590" t="s">
        <v>41</v>
      </c>
      <c r="D1590" t="s">
        <v>33</v>
      </c>
      <c r="E1590" s="1">
        <v>66835</v>
      </c>
      <c r="F1590">
        <v>0</v>
      </c>
      <c r="G1590">
        <v>0</v>
      </c>
      <c r="H1590" s="3">
        <v>41545</v>
      </c>
      <c r="I1590">
        <v>21</v>
      </c>
      <c r="J1590">
        <v>0</v>
      </c>
      <c r="K1590" t="s">
        <v>30</v>
      </c>
      <c r="L1590">
        <v>6</v>
      </c>
      <c r="M1590">
        <f>2021-MasterData4[[#This Row],[Year_Birth]]</f>
        <v>75</v>
      </c>
      <c r="N1590" s="10">
        <v>620</v>
      </c>
      <c r="O1590" s="10">
        <v>195</v>
      </c>
      <c r="P1590" s="10">
        <v>34</v>
      </c>
      <c r="Q1590" s="10">
        <v>26</v>
      </c>
      <c r="R1590" s="10">
        <v>17</v>
      </c>
      <c r="S1590" s="24">
        <f>MasterData4[[#This Row],[Kidhome]]+MasterData4[[#This Row],[Teenhome]]</f>
        <v>0</v>
      </c>
      <c r="T1590" s="53">
        <v>4</v>
      </c>
      <c r="U1590" s="53">
        <v>13</v>
      </c>
      <c r="V1590" s="10">
        <f>SUM(MasterData4[[#This Row],[MntWines]:[MntSweetProducts]])</f>
        <v>892</v>
      </c>
      <c r="W1590">
        <v>4</v>
      </c>
    </row>
    <row r="1591" spans="1:23" x14ac:dyDescent="0.3">
      <c r="A1591">
        <v>7892</v>
      </c>
      <c r="B1591">
        <v>1969</v>
      </c>
      <c r="C1591" t="s">
        <v>28</v>
      </c>
      <c r="D1591" t="s">
        <v>31</v>
      </c>
      <c r="E1591" s="1">
        <v>18589</v>
      </c>
      <c r="F1591">
        <v>0</v>
      </c>
      <c r="G1591">
        <v>0</v>
      </c>
      <c r="H1591" s="3">
        <v>41276</v>
      </c>
      <c r="I1591">
        <v>89</v>
      </c>
      <c r="J1591">
        <v>0</v>
      </c>
      <c r="K1591" t="s">
        <v>34</v>
      </c>
      <c r="L1591">
        <v>2</v>
      </c>
      <c r="M1591">
        <f>2021-MasterData4[[#This Row],[Year_Birth]]</f>
        <v>52</v>
      </c>
      <c r="N1591" s="10">
        <v>6</v>
      </c>
      <c r="O1591" s="10">
        <v>25</v>
      </c>
      <c r="P1591" s="10">
        <v>15</v>
      </c>
      <c r="Q1591" s="10">
        <v>4</v>
      </c>
      <c r="R1591" s="10">
        <v>12</v>
      </c>
      <c r="S1591" s="24">
        <f>MasterData4[[#This Row],[Kidhome]]+MasterData4[[#This Row],[Teenhome]]</f>
        <v>0</v>
      </c>
      <c r="T1591" s="53">
        <v>1</v>
      </c>
      <c r="U1591" s="53">
        <v>3</v>
      </c>
      <c r="V1591" s="10">
        <f>SUM(MasterData4[[#This Row],[MntWines]:[MntSweetProducts]])</f>
        <v>62</v>
      </c>
      <c r="W1591">
        <v>2</v>
      </c>
    </row>
    <row r="1592" spans="1:23" x14ac:dyDescent="0.3">
      <c r="A1592">
        <v>7899</v>
      </c>
      <c r="B1592">
        <v>1952</v>
      </c>
      <c r="C1592" t="s">
        <v>37</v>
      </c>
      <c r="D1592" t="s">
        <v>33</v>
      </c>
      <c r="E1592" s="1">
        <v>77610</v>
      </c>
      <c r="F1592">
        <v>0</v>
      </c>
      <c r="G1592">
        <v>1</v>
      </c>
      <c r="H1592" s="3">
        <v>41211</v>
      </c>
      <c r="I1592">
        <v>70</v>
      </c>
      <c r="J1592">
        <v>0</v>
      </c>
      <c r="K1592" t="s">
        <v>36</v>
      </c>
      <c r="L1592">
        <v>4</v>
      </c>
      <c r="M1592">
        <f>2021-MasterData4[[#This Row],[Year_Birth]]</f>
        <v>69</v>
      </c>
      <c r="N1592" s="10">
        <v>1245</v>
      </c>
      <c r="O1592" s="10">
        <v>332</v>
      </c>
      <c r="P1592" s="10">
        <v>21</v>
      </c>
      <c r="Q1592" s="10">
        <v>33</v>
      </c>
      <c r="R1592" s="10">
        <v>33</v>
      </c>
      <c r="S1592" s="24">
        <f>MasterData4[[#This Row],[Kidhome]]+MasterData4[[#This Row],[Teenhome]]</f>
        <v>1</v>
      </c>
      <c r="T1592" s="53">
        <v>7</v>
      </c>
      <c r="U1592" s="53">
        <v>4</v>
      </c>
      <c r="V1592" s="10">
        <f>SUM(MasterData4[[#This Row],[MntWines]:[MntSweetProducts]])</f>
        <v>1664</v>
      </c>
      <c r="W1592">
        <v>5</v>
      </c>
    </row>
    <row r="1593" spans="1:23" x14ac:dyDescent="0.3">
      <c r="A1593">
        <v>7901</v>
      </c>
      <c r="B1593">
        <v>1971</v>
      </c>
      <c r="C1593" t="s">
        <v>41</v>
      </c>
      <c r="D1593" t="s">
        <v>33</v>
      </c>
      <c r="E1593" s="1">
        <v>34109</v>
      </c>
      <c r="F1593">
        <v>0</v>
      </c>
      <c r="G1593">
        <v>1</v>
      </c>
      <c r="H1593" s="3">
        <v>41584</v>
      </c>
      <c r="I1593">
        <v>39</v>
      </c>
      <c r="J1593">
        <v>0</v>
      </c>
      <c r="K1593" t="s">
        <v>36</v>
      </c>
      <c r="L1593">
        <v>0</v>
      </c>
      <c r="M1593">
        <f>2021-MasterData4[[#This Row],[Year_Birth]]</f>
        <v>50</v>
      </c>
      <c r="N1593" s="10">
        <v>9</v>
      </c>
      <c r="O1593" s="10">
        <v>5</v>
      </c>
      <c r="P1593" s="10">
        <v>2</v>
      </c>
      <c r="Q1593" s="10">
        <v>1</v>
      </c>
      <c r="R1593" s="10">
        <v>1</v>
      </c>
      <c r="S1593" s="24">
        <f>MasterData4[[#This Row],[Kidhome]]+MasterData4[[#This Row],[Teenhome]]</f>
        <v>1</v>
      </c>
      <c r="T1593" s="53">
        <v>0</v>
      </c>
      <c r="U1593" s="53">
        <v>3</v>
      </c>
      <c r="V1593" s="10">
        <f>SUM(MasterData4[[#This Row],[MntWines]:[MntSweetProducts]])</f>
        <v>18</v>
      </c>
      <c r="W1593">
        <v>4</v>
      </c>
    </row>
    <row r="1594" spans="1:23" x14ac:dyDescent="0.3">
      <c r="A1594">
        <v>7912</v>
      </c>
      <c r="B1594">
        <v>1978</v>
      </c>
      <c r="C1594" t="s">
        <v>28</v>
      </c>
      <c r="D1594" t="s">
        <v>33</v>
      </c>
      <c r="E1594" s="1">
        <v>38136</v>
      </c>
      <c r="F1594">
        <v>1</v>
      </c>
      <c r="G1594">
        <v>0</v>
      </c>
      <c r="H1594" s="3">
        <v>41386</v>
      </c>
      <c r="I1594">
        <v>69</v>
      </c>
      <c r="J1594">
        <v>0</v>
      </c>
      <c r="K1594" t="s">
        <v>34</v>
      </c>
      <c r="L1594">
        <v>3</v>
      </c>
      <c r="M1594">
        <f>2021-MasterData4[[#This Row],[Year_Birth]]</f>
        <v>43</v>
      </c>
      <c r="N1594" s="10">
        <v>8</v>
      </c>
      <c r="O1594" s="10">
        <v>27</v>
      </c>
      <c r="P1594" s="10">
        <v>0</v>
      </c>
      <c r="Q1594" s="10">
        <v>15</v>
      </c>
      <c r="R1594" s="10">
        <v>20</v>
      </c>
      <c r="S1594" s="24">
        <f>MasterData4[[#This Row],[Kidhome]]+MasterData4[[#This Row],[Teenhome]]</f>
        <v>1</v>
      </c>
      <c r="T1594" s="53">
        <v>1</v>
      </c>
      <c r="U1594" s="53">
        <v>2</v>
      </c>
      <c r="V1594" s="10">
        <f>SUM(MasterData4[[#This Row],[MntWines]:[MntSweetProducts]])</f>
        <v>70</v>
      </c>
      <c r="W1594">
        <v>2</v>
      </c>
    </row>
    <row r="1595" spans="1:23" x14ac:dyDescent="0.3">
      <c r="A1595">
        <v>7919</v>
      </c>
      <c r="B1595">
        <v>1976</v>
      </c>
      <c r="C1595" t="s">
        <v>37</v>
      </c>
      <c r="D1595" t="s">
        <v>35</v>
      </c>
      <c r="E1595" s="2">
        <v>72335</v>
      </c>
      <c r="F1595">
        <v>0</v>
      </c>
      <c r="G1595">
        <v>0</v>
      </c>
      <c r="H1595" s="3">
        <v>41134</v>
      </c>
      <c r="I1595">
        <v>2</v>
      </c>
      <c r="J1595">
        <v>0</v>
      </c>
      <c r="K1595" t="s">
        <v>30</v>
      </c>
      <c r="L1595">
        <v>10</v>
      </c>
      <c r="M1595">
        <f>2021-MasterData4[[#This Row],[Year_Birth]]</f>
        <v>45</v>
      </c>
      <c r="N1595" s="10">
        <v>1285</v>
      </c>
      <c r="O1595" s="10">
        <v>653</v>
      </c>
      <c r="P1595" s="10">
        <v>28</v>
      </c>
      <c r="Q1595" s="10">
        <v>105</v>
      </c>
      <c r="R1595" s="10">
        <v>21</v>
      </c>
      <c r="S1595" s="24">
        <f>MasterData4[[#This Row],[Kidhome]]+MasterData4[[#This Row],[Teenhome]]</f>
        <v>0</v>
      </c>
      <c r="T1595" s="53">
        <v>4</v>
      </c>
      <c r="U1595" s="53">
        <v>8</v>
      </c>
      <c r="V1595" s="10">
        <f>SUM(MasterData4[[#This Row],[MntWines]:[MntSweetProducts]])</f>
        <v>2092</v>
      </c>
      <c r="W1595">
        <v>5</v>
      </c>
    </row>
    <row r="1596" spans="1:23" x14ac:dyDescent="0.3">
      <c r="A1596">
        <v>7922</v>
      </c>
      <c r="B1596">
        <v>1951</v>
      </c>
      <c r="C1596" t="s">
        <v>37</v>
      </c>
      <c r="D1596" t="s">
        <v>31</v>
      </c>
      <c r="E1596" s="1">
        <v>64950</v>
      </c>
      <c r="F1596">
        <v>0</v>
      </c>
      <c r="G1596">
        <v>1</v>
      </c>
      <c r="H1596" s="3">
        <v>41133</v>
      </c>
      <c r="I1596">
        <v>29</v>
      </c>
      <c r="J1596">
        <v>0</v>
      </c>
      <c r="K1596" t="s">
        <v>43</v>
      </c>
      <c r="L1596">
        <v>11</v>
      </c>
      <c r="M1596">
        <f>2021-MasterData4[[#This Row],[Year_Birth]]</f>
        <v>70</v>
      </c>
      <c r="N1596" s="10">
        <v>819</v>
      </c>
      <c r="O1596" s="10">
        <v>72</v>
      </c>
      <c r="P1596" s="10">
        <v>12</v>
      </c>
      <c r="Q1596" s="10">
        <v>0</v>
      </c>
      <c r="R1596" s="10">
        <v>0</v>
      </c>
      <c r="S1596" s="24">
        <f>MasterData4[[#This Row],[Kidhome]]+MasterData4[[#This Row],[Teenhome]]</f>
        <v>1</v>
      </c>
      <c r="T1596" s="53">
        <v>2</v>
      </c>
      <c r="U1596" s="53">
        <v>10</v>
      </c>
      <c r="V1596" s="10">
        <f>SUM(MasterData4[[#This Row],[MntWines]:[MntSweetProducts]])</f>
        <v>903</v>
      </c>
      <c r="W1596">
        <v>5</v>
      </c>
    </row>
    <row r="1597" spans="1:23" x14ac:dyDescent="0.3">
      <c r="A1597">
        <v>7930</v>
      </c>
      <c r="B1597">
        <v>1969</v>
      </c>
      <c r="C1597" t="s">
        <v>41</v>
      </c>
      <c r="D1597" t="s">
        <v>31</v>
      </c>
      <c r="E1597" s="1">
        <v>26877</v>
      </c>
      <c r="F1597">
        <v>0</v>
      </c>
      <c r="G1597">
        <v>0</v>
      </c>
      <c r="H1597" s="3">
        <v>41505</v>
      </c>
      <c r="I1597">
        <v>74</v>
      </c>
      <c r="J1597">
        <v>0</v>
      </c>
      <c r="K1597" t="s">
        <v>30</v>
      </c>
      <c r="L1597">
        <v>3</v>
      </c>
      <c r="M1597">
        <f>2021-MasterData4[[#This Row],[Year_Birth]]</f>
        <v>52</v>
      </c>
      <c r="N1597" s="10">
        <v>101</v>
      </c>
      <c r="O1597" s="10">
        <v>76</v>
      </c>
      <c r="P1597" s="10">
        <v>20</v>
      </c>
      <c r="Q1597" s="10">
        <v>13</v>
      </c>
      <c r="R1597" s="10">
        <v>18</v>
      </c>
      <c r="S1597" s="24">
        <f>MasterData4[[#This Row],[Kidhome]]+MasterData4[[#This Row],[Teenhome]]</f>
        <v>0</v>
      </c>
      <c r="T1597" s="53">
        <v>1</v>
      </c>
      <c r="U1597" s="53">
        <v>6</v>
      </c>
      <c r="V1597" s="10">
        <f>SUM(MasterData4[[#This Row],[MntWines]:[MntSweetProducts]])</f>
        <v>228</v>
      </c>
      <c r="W1597">
        <v>4</v>
      </c>
    </row>
    <row r="1598" spans="1:23" x14ac:dyDescent="0.3">
      <c r="A1598">
        <v>7937</v>
      </c>
      <c r="B1598">
        <v>1982</v>
      </c>
      <c r="C1598" t="s">
        <v>28</v>
      </c>
      <c r="D1598" t="s">
        <v>33</v>
      </c>
      <c r="E1598" s="1">
        <v>24711</v>
      </c>
      <c r="F1598">
        <v>0</v>
      </c>
      <c r="G1598">
        <v>0</v>
      </c>
      <c r="H1598" s="3">
        <v>41747</v>
      </c>
      <c r="I1598">
        <v>86</v>
      </c>
      <c r="J1598">
        <v>0</v>
      </c>
      <c r="K1598" t="s">
        <v>30</v>
      </c>
      <c r="L1598">
        <v>3</v>
      </c>
      <c r="M1598">
        <f>2021-MasterData4[[#This Row],[Year_Birth]]</f>
        <v>39</v>
      </c>
      <c r="N1598" s="10">
        <v>10</v>
      </c>
      <c r="O1598" s="10">
        <v>25</v>
      </c>
      <c r="P1598" s="10">
        <v>6</v>
      </c>
      <c r="Q1598" s="10">
        <v>7</v>
      </c>
      <c r="R1598" s="10">
        <v>3</v>
      </c>
      <c r="S1598" s="24">
        <f>MasterData4[[#This Row],[Kidhome]]+MasterData4[[#This Row],[Teenhome]]</f>
        <v>0</v>
      </c>
      <c r="T1598" s="53">
        <v>0</v>
      </c>
      <c r="U1598" s="53">
        <v>3</v>
      </c>
      <c r="V1598" s="10">
        <f>SUM(MasterData4[[#This Row],[MntWines]:[MntSweetProducts]])</f>
        <v>51</v>
      </c>
      <c r="W1598">
        <v>2</v>
      </c>
    </row>
    <row r="1599" spans="1:23" x14ac:dyDescent="0.3">
      <c r="A1599">
        <v>7938</v>
      </c>
      <c r="B1599">
        <v>1958</v>
      </c>
      <c r="C1599" t="s">
        <v>37</v>
      </c>
      <c r="D1599" t="s">
        <v>35</v>
      </c>
      <c r="E1599" s="1">
        <v>51518</v>
      </c>
      <c r="F1599">
        <v>0</v>
      </c>
      <c r="G1599">
        <v>1</v>
      </c>
      <c r="H1599" s="3">
        <v>41550</v>
      </c>
      <c r="I1599">
        <v>92</v>
      </c>
      <c r="J1599">
        <v>0</v>
      </c>
      <c r="K1599" t="s">
        <v>39</v>
      </c>
      <c r="L1599">
        <v>3</v>
      </c>
      <c r="M1599">
        <f>2021-MasterData4[[#This Row],[Year_Birth]]</f>
        <v>63</v>
      </c>
      <c r="N1599" s="10">
        <v>350</v>
      </c>
      <c r="O1599" s="10">
        <v>66</v>
      </c>
      <c r="P1599" s="10">
        <v>17</v>
      </c>
      <c r="Q1599" s="10">
        <v>8</v>
      </c>
      <c r="R1599" s="10">
        <v>4</v>
      </c>
      <c r="S1599" s="24">
        <f>MasterData4[[#This Row],[Kidhome]]+MasterData4[[#This Row],[Teenhome]]</f>
        <v>1</v>
      </c>
      <c r="T1599" s="53">
        <v>2</v>
      </c>
      <c r="U1599" s="53">
        <v>10</v>
      </c>
      <c r="V1599" s="10">
        <f>SUM(MasterData4[[#This Row],[MntWines]:[MntSweetProducts]])</f>
        <v>445</v>
      </c>
      <c r="W1599">
        <v>5</v>
      </c>
    </row>
    <row r="1600" spans="1:23" x14ac:dyDescent="0.3">
      <c r="A1600">
        <v>7943</v>
      </c>
      <c r="B1600">
        <v>1975</v>
      </c>
      <c r="C1600" t="s">
        <v>37</v>
      </c>
      <c r="D1600" t="s">
        <v>33</v>
      </c>
      <c r="E1600" s="1">
        <v>36663</v>
      </c>
      <c r="F1600">
        <v>1</v>
      </c>
      <c r="G1600">
        <v>0</v>
      </c>
      <c r="H1600" s="3">
        <v>41754</v>
      </c>
      <c r="I1600">
        <v>40</v>
      </c>
      <c r="J1600">
        <v>0</v>
      </c>
      <c r="K1600" t="s">
        <v>43</v>
      </c>
      <c r="L1600">
        <v>1</v>
      </c>
      <c r="M1600">
        <f>2021-MasterData4[[#This Row],[Year_Birth]]</f>
        <v>46</v>
      </c>
      <c r="N1600" s="10">
        <v>18</v>
      </c>
      <c r="O1600" s="10">
        <v>6</v>
      </c>
      <c r="P1600" s="10">
        <v>3</v>
      </c>
      <c r="Q1600" s="10">
        <v>0</v>
      </c>
      <c r="R1600" s="10">
        <v>3</v>
      </c>
      <c r="S1600" s="24">
        <f>MasterData4[[#This Row],[Kidhome]]+MasterData4[[#This Row],[Teenhome]]</f>
        <v>1</v>
      </c>
      <c r="T1600" s="53">
        <v>1</v>
      </c>
      <c r="U1600" s="53">
        <v>3</v>
      </c>
      <c r="V1600" s="10">
        <f>SUM(MasterData4[[#This Row],[MntWines]:[MntSweetProducts]])</f>
        <v>30</v>
      </c>
      <c r="W1600">
        <v>5</v>
      </c>
    </row>
    <row r="1601" spans="1:23" x14ac:dyDescent="0.3">
      <c r="A1601">
        <v>7947</v>
      </c>
      <c r="B1601">
        <v>1969</v>
      </c>
      <c r="C1601" t="s">
        <v>28</v>
      </c>
      <c r="D1601" t="s">
        <v>33</v>
      </c>
      <c r="E1601" s="1">
        <v>42231</v>
      </c>
      <c r="F1601">
        <v>1</v>
      </c>
      <c r="G1601">
        <v>1</v>
      </c>
      <c r="H1601" s="3">
        <v>41723</v>
      </c>
      <c r="I1601">
        <v>99</v>
      </c>
      <c r="J1601">
        <v>0</v>
      </c>
      <c r="K1601" t="s">
        <v>30</v>
      </c>
      <c r="L1601">
        <v>1</v>
      </c>
      <c r="M1601">
        <f>2021-MasterData4[[#This Row],[Year_Birth]]</f>
        <v>52</v>
      </c>
      <c r="N1601" s="10">
        <v>24</v>
      </c>
      <c r="O1601" s="10">
        <v>8</v>
      </c>
      <c r="P1601" s="10">
        <v>0</v>
      </c>
      <c r="Q1601" s="10">
        <v>0</v>
      </c>
      <c r="R1601" s="10">
        <v>1</v>
      </c>
      <c r="S1601" s="24">
        <f>MasterData4[[#This Row],[Kidhome]]+MasterData4[[#This Row],[Teenhome]]</f>
        <v>2</v>
      </c>
      <c r="T1601" s="53">
        <v>0</v>
      </c>
      <c r="U1601" s="53">
        <v>3</v>
      </c>
      <c r="V1601" s="10">
        <f>SUM(MasterData4[[#This Row],[MntWines]:[MntSweetProducts]])</f>
        <v>33</v>
      </c>
      <c r="W1601">
        <v>2</v>
      </c>
    </row>
    <row r="1602" spans="1:23" x14ac:dyDescent="0.3">
      <c r="A1602">
        <v>7959</v>
      </c>
      <c r="B1602">
        <v>1961</v>
      </c>
      <c r="C1602" t="s">
        <v>28</v>
      </c>
      <c r="D1602" t="s">
        <v>33</v>
      </c>
      <c r="E1602" s="1">
        <v>79410</v>
      </c>
      <c r="F1602">
        <v>0</v>
      </c>
      <c r="G1602">
        <v>0</v>
      </c>
      <c r="H1602" s="3">
        <v>41788</v>
      </c>
      <c r="I1602">
        <v>19</v>
      </c>
      <c r="J1602">
        <v>0</v>
      </c>
      <c r="K1602" t="s">
        <v>30</v>
      </c>
      <c r="L1602">
        <v>3</v>
      </c>
      <c r="M1602">
        <f>2021-MasterData4[[#This Row],[Year_Birth]]</f>
        <v>60</v>
      </c>
      <c r="N1602" s="10">
        <v>658</v>
      </c>
      <c r="O1602" s="10">
        <v>483</v>
      </c>
      <c r="P1602" s="10">
        <v>123</v>
      </c>
      <c r="Q1602" s="10">
        <v>80</v>
      </c>
      <c r="R1602" s="10">
        <v>13</v>
      </c>
      <c r="S1602" s="24">
        <f>MasterData4[[#This Row],[Kidhome]]+MasterData4[[#This Row],[Teenhome]]</f>
        <v>0</v>
      </c>
      <c r="T1602" s="53">
        <v>2</v>
      </c>
      <c r="U1602" s="53">
        <v>5</v>
      </c>
      <c r="V1602" s="10">
        <f>SUM(MasterData4[[#This Row],[MntWines]:[MntSweetProducts]])</f>
        <v>1357</v>
      </c>
      <c r="W1602">
        <v>2</v>
      </c>
    </row>
    <row r="1603" spans="1:23" x14ac:dyDescent="0.3">
      <c r="A1603">
        <v>7960</v>
      </c>
      <c r="B1603">
        <v>1962</v>
      </c>
      <c r="C1603" t="s">
        <v>38</v>
      </c>
      <c r="D1603" t="s">
        <v>35</v>
      </c>
      <c r="E1603" s="1">
        <v>82122</v>
      </c>
      <c r="F1603">
        <v>0</v>
      </c>
      <c r="G1603">
        <v>0</v>
      </c>
      <c r="H1603" s="3">
        <v>41501</v>
      </c>
      <c r="I1603">
        <v>89</v>
      </c>
      <c r="J1603">
        <v>0</v>
      </c>
      <c r="K1603" t="s">
        <v>30</v>
      </c>
      <c r="L1603">
        <v>3</v>
      </c>
      <c r="M1603">
        <f>2021-MasterData4[[#This Row],[Year_Birth]]</f>
        <v>59</v>
      </c>
      <c r="N1603" s="10">
        <v>734</v>
      </c>
      <c r="O1603" s="10">
        <v>350</v>
      </c>
      <c r="P1603" s="10">
        <v>151</v>
      </c>
      <c r="Q1603" s="10">
        <v>22</v>
      </c>
      <c r="R1603" s="10">
        <v>25</v>
      </c>
      <c r="S1603" s="24">
        <f>MasterData4[[#This Row],[Kidhome]]+MasterData4[[#This Row],[Teenhome]]</f>
        <v>0</v>
      </c>
      <c r="T1603" s="53">
        <v>9</v>
      </c>
      <c r="U1603" s="53">
        <v>13</v>
      </c>
      <c r="V1603" s="10">
        <f>SUM(MasterData4[[#This Row],[MntWines]:[MntSweetProducts]])</f>
        <v>1282</v>
      </c>
      <c r="W1603">
        <v>3</v>
      </c>
    </row>
    <row r="1604" spans="1:23" x14ac:dyDescent="0.3">
      <c r="A1604">
        <v>7962</v>
      </c>
      <c r="B1604">
        <v>1987</v>
      </c>
      <c r="C1604" t="s">
        <v>37</v>
      </c>
      <c r="D1604" t="s">
        <v>31</v>
      </c>
      <c r="E1604" s="2">
        <v>95169</v>
      </c>
      <c r="F1604">
        <v>0</v>
      </c>
      <c r="G1604">
        <v>0</v>
      </c>
      <c r="H1604" s="3">
        <v>41556</v>
      </c>
      <c r="I1604">
        <v>1</v>
      </c>
      <c r="J1604">
        <v>0</v>
      </c>
      <c r="K1604" t="s">
        <v>30</v>
      </c>
      <c r="L1604">
        <v>4</v>
      </c>
      <c r="M1604">
        <f>2021-MasterData4[[#This Row],[Year_Birth]]</f>
        <v>34</v>
      </c>
      <c r="N1604" s="10">
        <v>1285</v>
      </c>
      <c r="O1604" s="10">
        <v>449</v>
      </c>
      <c r="P1604" s="10">
        <v>106</v>
      </c>
      <c r="Q1604" s="10">
        <v>21</v>
      </c>
      <c r="R1604" s="10">
        <v>20</v>
      </c>
      <c r="S1604" s="24">
        <f>MasterData4[[#This Row],[Kidhome]]+MasterData4[[#This Row],[Teenhome]]</f>
        <v>0</v>
      </c>
      <c r="T1604" s="53">
        <v>3</v>
      </c>
      <c r="U1604" s="53">
        <v>4</v>
      </c>
      <c r="V1604" s="10">
        <f>SUM(MasterData4[[#This Row],[MntWines]:[MntSweetProducts]])</f>
        <v>1881</v>
      </c>
      <c r="W1604">
        <v>5</v>
      </c>
    </row>
    <row r="1605" spans="1:23" x14ac:dyDescent="0.3">
      <c r="A1605">
        <v>7966</v>
      </c>
      <c r="B1605">
        <v>1959</v>
      </c>
      <c r="C1605" t="s">
        <v>28</v>
      </c>
      <c r="D1605" t="s">
        <v>31</v>
      </c>
      <c r="E1605" s="1">
        <v>80982</v>
      </c>
      <c r="F1605">
        <v>1</v>
      </c>
      <c r="G1605">
        <v>1</v>
      </c>
      <c r="H1605" s="3">
        <v>41282</v>
      </c>
      <c r="I1605">
        <v>48</v>
      </c>
      <c r="J1605">
        <v>1</v>
      </c>
      <c r="K1605" t="s">
        <v>30</v>
      </c>
      <c r="L1605">
        <v>11</v>
      </c>
      <c r="M1605">
        <f>2021-MasterData4[[#This Row],[Year_Birth]]</f>
        <v>62</v>
      </c>
      <c r="N1605" s="10">
        <v>505</v>
      </c>
      <c r="O1605" s="10">
        <v>401</v>
      </c>
      <c r="P1605" s="10">
        <v>104</v>
      </c>
      <c r="Q1605" s="10">
        <v>137</v>
      </c>
      <c r="R1605" s="10">
        <v>22</v>
      </c>
      <c r="S1605" s="24">
        <f>MasterData4[[#This Row],[Kidhome]]+MasterData4[[#This Row],[Teenhome]]</f>
        <v>2</v>
      </c>
      <c r="T1605" s="53">
        <v>5</v>
      </c>
      <c r="U1605" s="53">
        <v>11</v>
      </c>
      <c r="V1605" s="10">
        <f>SUM(MasterData4[[#This Row],[MntWines]:[MntSweetProducts]])</f>
        <v>1169</v>
      </c>
      <c r="W1605">
        <v>2</v>
      </c>
    </row>
    <row r="1606" spans="1:23" x14ac:dyDescent="0.3">
      <c r="A1606">
        <v>7972</v>
      </c>
      <c r="B1606">
        <v>1955</v>
      </c>
      <c r="C1606" t="s">
        <v>28</v>
      </c>
      <c r="D1606" t="s">
        <v>31</v>
      </c>
      <c r="E1606" s="1">
        <v>72906</v>
      </c>
      <c r="F1606">
        <v>0</v>
      </c>
      <c r="G1606">
        <v>0</v>
      </c>
      <c r="H1606" s="3">
        <v>41534</v>
      </c>
      <c r="I1606">
        <v>79</v>
      </c>
      <c r="J1606">
        <v>0</v>
      </c>
      <c r="K1606" t="s">
        <v>30</v>
      </c>
      <c r="L1606">
        <v>3</v>
      </c>
      <c r="M1606">
        <f>2021-MasterData4[[#This Row],[Year_Birth]]</f>
        <v>66</v>
      </c>
      <c r="N1606" s="10">
        <v>400</v>
      </c>
      <c r="O1606" s="10">
        <v>519</v>
      </c>
      <c r="P1606" s="10">
        <v>71</v>
      </c>
      <c r="Q1606" s="10">
        <v>32</v>
      </c>
      <c r="R1606" s="10">
        <v>75</v>
      </c>
      <c r="S1606" s="24">
        <f>MasterData4[[#This Row],[Kidhome]]+MasterData4[[#This Row],[Teenhome]]</f>
        <v>0</v>
      </c>
      <c r="T1606" s="53">
        <v>4</v>
      </c>
      <c r="U1606" s="53">
        <v>9</v>
      </c>
      <c r="V1606" s="10">
        <f>SUM(MasterData4[[#This Row],[MntWines]:[MntSweetProducts]])</f>
        <v>1097</v>
      </c>
      <c r="W1606">
        <v>2</v>
      </c>
    </row>
    <row r="1607" spans="1:23" x14ac:dyDescent="0.3">
      <c r="A1607">
        <v>7987</v>
      </c>
      <c r="B1607">
        <v>1969</v>
      </c>
      <c r="C1607" t="s">
        <v>28</v>
      </c>
      <c r="D1607" t="s">
        <v>33</v>
      </c>
      <c r="E1607" s="1">
        <v>65747</v>
      </c>
      <c r="F1607">
        <v>0</v>
      </c>
      <c r="G1607">
        <v>1</v>
      </c>
      <c r="H1607" s="3">
        <v>41705</v>
      </c>
      <c r="I1607">
        <v>96</v>
      </c>
      <c r="J1607">
        <v>0</v>
      </c>
      <c r="K1607" t="s">
        <v>32</v>
      </c>
      <c r="L1607">
        <v>8</v>
      </c>
      <c r="M1607">
        <f>2021-MasterData4[[#This Row],[Year_Birth]]</f>
        <v>52</v>
      </c>
      <c r="N1607" s="10">
        <v>346</v>
      </c>
      <c r="O1607" s="10">
        <v>48</v>
      </c>
      <c r="P1607" s="10">
        <v>23</v>
      </c>
      <c r="Q1607" s="10">
        <v>17</v>
      </c>
      <c r="R1607" s="10">
        <v>13</v>
      </c>
      <c r="S1607" s="24">
        <f>MasterData4[[#This Row],[Kidhome]]+MasterData4[[#This Row],[Teenhome]]</f>
        <v>1</v>
      </c>
      <c r="T1607" s="53">
        <v>1</v>
      </c>
      <c r="U1607" s="53">
        <v>6</v>
      </c>
      <c r="V1607" s="10">
        <f>SUM(MasterData4[[#This Row],[MntWines]:[MntSweetProducts]])</f>
        <v>447</v>
      </c>
      <c r="W1607">
        <v>2</v>
      </c>
    </row>
    <row r="1608" spans="1:23" x14ac:dyDescent="0.3">
      <c r="A1608">
        <v>7990</v>
      </c>
      <c r="B1608">
        <v>1947</v>
      </c>
      <c r="C1608" t="s">
        <v>28</v>
      </c>
      <c r="D1608" t="s">
        <v>33</v>
      </c>
      <c r="E1608" s="2">
        <v>27469</v>
      </c>
      <c r="F1608">
        <v>0</v>
      </c>
      <c r="G1608">
        <v>0</v>
      </c>
      <c r="H1608" s="3">
        <v>41123</v>
      </c>
      <c r="I1608">
        <v>2</v>
      </c>
      <c r="J1608">
        <v>0</v>
      </c>
      <c r="K1608" t="s">
        <v>32</v>
      </c>
      <c r="L1608">
        <v>0</v>
      </c>
      <c r="M1608">
        <f>2021-MasterData4[[#This Row],[Year_Birth]]</f>
        <v>74</v>
      </c>
      <c r="N1608" s="10">
        <v>9</v>
      </c>
      <c r="O1608" s="10">
        <v>2</v>
      </c>
      <c r="P1608" s="10">
        <v>3</v>
      </c>
      <c r="Q1608" s="10">
        <v>1</v>
      </c>
      <c r="R1608" s="10">
        <v>2</v>
      </c>
      <c r="S1608" s="24">
        <f>MasterData4[[#This Row],[Kidhome]]+MasterData4[[#This Row],[Teenhome]]</f>
        <v>0</v>
      </c>
      <c r="T1608" s="53">
        <v>0</v>
      </c>
      <c r="U1608" s="53">
        <v>3</v>
      </c>
      <c r="V1608" s="10">
        <f>SUM(MasterData4[[#This Row],[MntWines]:[MntSweetProducts]])</f>
        <v>17</v>
      </c>
      <c r="W1608">
        <v>2</v>
      </c>
    </row>
    <row r="1609" spans="1:23" x14ac:dyDescent="0.3">
      <c r="A1609">
        <v>7998</v>
      </c>
      <c r="B1609">
        <v>1958</v>
      </c>
      <c r="C1609" t="s">
        <v>28</v>
      </c>
      <c r="D1609" t="s">
        <v>35</v>
      </c>
      <c r="E1609" s="1">
        <v>28087</v>
      </c>
      <c r="F1609">
        <v>1</v>
      </c>
      <c r="G1609">
        <v>1</v>
      </c>
      <c r="H1609" s="3">
        <v>41254</v>
      </c>
      <c r="I1609">
        <v>77</v>
      </c>
      <c r="J1609">
        <v>0</v>
      </c>
      <c r="K1609" t="s">
        <v>40</v>
      </c>
      <c r="L1609">
        <v>2</v>
      </c>
      <c r="M1609">
        <f>2021-MasterData4[[#This Row],[Year_Birth]]</f>
        <v>63</v>
      </c>
      <c r="N1609" s="10">
        <v>53</v>
      </c>
      <c r="O1609" s="10">
        <v>17</v>
      </c>
      <c r="P1609" s="10">
        <v>13</v>
      </c>
      <c r="Q1609" s="10">
        <v>8</v>
      </c>
      <c r="R1609" s="10">
        <v>0</v>
      </c>
      <c r="S1609" s="24">
        <f>MasterData4[[#This Row],[Kidhome]]+MasterData4[[#This Row],[Teenhome]]</f>
        <v>2</v>
      </c>
      <c r="T1609" s="53">
        <v>2</v>
      </c>
      <c r="U1609" s="53">
        <v>2</v>
      </c>
      <c r="V1609" s="10">
        <f>SUM(MasterData4[[#This Row],[MntWines]:[MntSweetProducts]])</f>
        <v>91</v>
      </c>
      <c r="W1609">
        <v>2</v>
      </c>
    </row>
    <row r="1610" spans="1:23" x14ac:dyDescent="0.3">
      <c r="A1610">
        <v>7999</v>
      </c>
      <c r="B1610">
        <v>1955</v>
      </c>
      <c r="C1610" t="s">
        <v>37</v>
      </c>
      <c r="D1610" t="s">
        <v>35</v>
      </c>
      <c r="E1610" s="1">
        <v>75261</v>
      </c>
      <c r="F1610">
        <v>0</v>
      </c>
      <c r="G1610">
        <v>0</v>
      </c>
      <c r="H1610" s="3">
        <v>41387</v>
      </c>
      <c r="I1610">
        <v>17</v>
      </c>
      <c r="J1610">
        <v>0</v>
      </c>
      <c r="K1610" t="s">
        <v>30</v>
      </c>
      <c r="L1610">
        <v>5</v>
      </c>
      <c r="M1610">
        <f>2021-MasterData4[[#This Row],[Year_Birth]]</f>
        <v>66</v>
      </c>
      <c r="N1610" s="10">
        <v>1239</v>
      </c>
      <c r="O1610" s="10">
        <v>413</v>
      </c>
      <c r="P1610" s="10">
        <v>23</v>
      </c>
      <c r="Q1610" s="10">
        <v>17</v>
      </c>
      <c r="R1610" s="10">
        <v>34</v>
      </c>
      <c r="S1610" s="24">
        <f>MasterData4[[#This Row],[Kidhome]]+MasterData4[[#This Row],[Teenhome]]</f>
        <v>0</v>
      </c>
      <c r="T1610" s="53">
        <v>6</v>
      </c>
      <c r="U1610" s="53">
        <v>5</v>
      </c>
      <c r="V1610" s="10">
        <f>SUM(MasterData4[[#This Row],[MntWines]:[MntSweetProducts]])</f>
        <v>1726</v>
      </c>
      <c r="W1610">
        <v>5</v>
      </c>
    </row>
    <row r="1611" spans="1:23" x14ac:dyDescent="0.3">
      <c r="A1611">
        <v>8008</v>
      </c>
      <c r="B1611">
        <v>1983</v>
      </c>
      <c r="C1611" t="s">
        <v>28</v>
      </c>
      <c r="D1611" t="s">
        <v>35</v>
      </c>
      <c r="E1611" s="1">
        <v>36075</v>
      </c>
      <c r="F1611">
        <v>1</v>
      </c>
      <c r="G1611">
        <v>0</v>
      </c>
      <c r="H1611" s="3">
        <v>41617</v>
      </c>
      <c r="I1611">
        <v>54</v>
      </c>
      <c r="J1611">
        <v>0</v>
      </c>
      <c r="K1611" t="s">
        <v>30</v>
      </c>
      <c r="L1611">
        <v>2</v>
      </c>
      <c r="M1611">
        <f>2021-MasterData4[[#This Row],[Year_Birth]]</f>
        <v>38</v>
      </c>
      <c r="N1611" s="10">
        <v>46</v>
      </c>
      <c r="O1611" s="10">
        <v>30</v>
      </c>
      <c r="P1611" s="10">
        <v>12</v>
      </c>
      <c r="Q1611" s="10">
        <v>0</v>
      </c>
      <c r="R1611" s="10">
        <v>1</v>
      </c>
      <c r="S1611" s="24">
        <f>MasterData4[[#This Row],[Kidhome]]+MasterData4[[#This Row],[Teenhome]]</f>
        <v>1</v>
      </c>
      <c r="T1611" s="53">
        <v>0</v>
      </c>
      <c r="U1611" s="53">
        <v>4</v>
      </c>
      <c r="V1611" s="10">
        <f>SUM(MasterData4[[#This Row],[MntWines]:[MntSweetProducts]])</f>
        <v>89</v>
      </c>
      <c r="W1611">
        <v>2</v>
      </c>
    </row>
    <row r="1612" spans="1:23" x14ac:dyDescent="0.3">
      <c r="A1612">
        <v>8015</v>
      </c>
      <c r="B1612">
        <v>1962</v>
      </c>
      <c r="C1612" t="s">
        <v>37</v>
      </c>
      <c r="D1612" t="s">
        <v>29</v>
      </c>
      <c r="E1612" s="1">
        <v>85696</v>
      </c>
      <c r="F1612">
        <v>0</v>
      </c>
      <c r="G1612">
        <v>0</v>
      </c>
      <c r="H1612" s="3">
        <v>41397</v>
      </c>
      <c r="I1612">
        <v>88</v>
      </c>
      <c r="J1612">
        <v>0</v>
      </c>
      <c r="K1612" t="s">
        <v>30</v>
      </c>
      <c r="L1612">
        <v>4</v>
      </c>
      <c r="M1612">
        <f>2021-MasterData4[[#This Row],[Year_Birth]]</f>
        <v>59</v>
      </c>
      <c r="N1612" s="10">
        <v>714</v>
      </c>
      <c r="O1612" s="10">
        <v>395</v>
      </c>
      <c r="P1612" s="10">
        <v>116</v>
      </c>
      <c r="Q1612" s="10">
        <v>76</v>
      </c>
      <c r="R1612" s="10">
        <v>0</v>
      </c>
      <c r="S1612" s="24">
        <f>MasterData4[[#This Row],[Kidhome]]+MasterData4[[#This Row],[Teenhome]]</f>
        <v>0</v>
      </c>
      <c r="T1612" s="53">
        <v>6</v>
      </c>
      <c r="U1612" s="53">
        <v>9</v>
      </c>
      <c r="V1612" s="10">
        <f>SUM(MasterData4[[#This Row],[MntWines]:[MntSweetProducts]])</f>
        <v>1301</v>
      </c>
      <c r="W1612">
        <v>5</v>
      </c>
    </row>
    <row r="1613" spans="1:23" x14ac:dyDescent="0.3">
      <c r="A1613">
        <v>8017</v>
      </c>
      <c r="B1613">
        <v>1981</v>
      </c>
      <c r="C1613" t="s">
        <v>38</v>
      </c>
      <c r="D1613" t="s">
        <v>33</v>
      </c>
      <c r="E1613" s="1">
        <v>51111</v>
      </c>
      <c r="F1613">
        <v>1</v>
      </c>
      <c r="G1613">
        <v>1</v>
      </c>
      <c r="H1613" s="3">
        <v>41809</v>
      </c>
      <c r="I1613">
        <v>83</v>
      </c>
      <c r="J1613">
        <v>0</v>
      </c>
      <c r="K1613" t="s">
        <v>43</v>
      </c>
      <c r="L1613">
        <v>2</v>
      </c>
      <c r="M1613">
        <f>2021-MasterData4[[#This Row],[Year_Birth]]</f>
        <v>40</v>
      </c>
      <c r="N1613" s="10">
        <v>22</v>
      </c>
      <c r="O1613" s="10">
        <v>19</v>
      </c>
      <c r="P1613" s="10">
        <v>6</v>
      </c>
      <c r="Q1613" s="10">
        <v>0</v>
      </c>
      <c r="R1613" s="10">
        <v>5</v>
      </c>
      <c r="S1613" s="24">
        <f>MasterData4[[#This Row],[Kidhome]]+MasterData4[[#This Row],[Teenhome]]</f>
        <v>2</v>
      </c>
      <c r="T1613" s="53">
        <v>0</v>
      </c>
      <c r="U1613" s="53">
        <v>3</v>
      </c>
      <c r="V1613" s="10">
        <f>SUM(MasterData4[[#This Row],[MntWines]:[MntSweetProducts]])</f>
        <v>52</v>
      </c>
      <c r="W1613">
        <v>3</v>
      </c>
    </row>
    <row r="1614" spans="1:23" x14ac:dyDescent="0.3">
      <c r="A1614">
        <v>8026</v>
      </c>
      <c r="B1614">
        <v>1952</v>
      </c>
      <c r="C1614" t="s">
        <v>28</v>
      </c>
      <c r="D1614" t="s">
        <v>33</v>
      </c>
      <c r="E1614" s="1">
        <v>62998</v>
      </c>
      <c r="F1614">
        <v>0</v>
      </c>
      <c r="G1614">
        <v>1</v>
      </c>
      <c r="H1614" s="3">
        <v>41547</v>
      </c>
      <c r="I1614">
        <v>10</v>
      </c>
      <c r="J1614">
        <v>0</v>
      </c>
      <c r="K1614" t="s">
        <v>32</v>
      </c>
      <c r="L1614">
        <v>5</v>
      </c>
      <c r="M1614">
        <f>2021-MasterData4[[#This Row],[Year_Birth]]</f>
        <v>69</v>
      </c>
      <c r="N1614" s="10">
        <v>120</v>
      </c>
      <c r="O1614" s="10">
        <v>73</v>
      </c>
      <c r="P1614" s="10">
        <v>65</v>
      </c>
      <c r="Q1614" s="10">
        <v>58</v>
      </c>
      <c r="R1614" s="10">
        <v>89</v>
      </c>
      <c r="S1614" s="24">
        <f>MasterData4[[#This Row],[Kidhome]]+MasterData4[[#This Row],[Teenhome]]</f>
        <v>1</v>
      </c>
      <c r="T1614" s="53">
        <v>4</v>
      </c>
      <c r="U1614" s="53">
        <v>5</v>
      </c>
      <c r="V1614" s="10">
        <f>SUM(MasterData4[[#This Row],[MntWines]:[MntSweetProducts]])</f>
        <v>405</v>
      </c>
      <c r="W1614">
        <v>2</v>
      </c>
    </row>
    <row r="1615" spans="1:23" x14ac:dyDescent="0.3">
      <c r="A1615">
        <v>8029</v>
      </c>
      <c r="B1615">
        <v>1988</v>
      </c>
      <c r="C1615" t="s">
        <v>41</v>
      </c>
      <c r="D1615" t="s">
        <v>31</v>
      </c>
      <c r="E1615" s="1">
        <v>90247</v>
      </c>
      <c r="F1615">
        <v>0</v>
      </c>
      <c r="G1615">
        <v>0</v>
      </c>
      <c r="H1615" s="3">
        <v>41758</v>
      </c>
      <c r="I1615">
        <v>27</v>
      </c>
      <c r="J1615">
        <v>0</v>
      </c>
      <c r="K1615" t="s">
        <v>34</v>
      </c>
      <c r="L1615">
        <v>3</v>
      </c>
      <c r="M1615">
        <f>2021-MasterData4[[#This Row],[Year_Birth]]</f>
        <v>33</v>
      </c>
      <c r="N1615" s="10">
        <v>1184</v>
      </c>
      <c r="O1615" s="10">
        <v>352</v>
      </c>
      <c r="P1615" s="10">
        <v>21</v>
      </c>
      <c r="Q1615" s="10">
        <v>32</v>
      </c>
      <c r="R1615" s="10">
        <v>16</v>
      </c>
      <c r="S1615" s="24">
        <f>MasterData4[[#This Row],[Kidhome]]+MasterData4[[#This Row],[Teenhome]]</f>
        <v>0</v>
      </c>
      <c r="T1615" s="53">
        <v>4</v>
      </c>
      <c r="U1615" s="53">
        <v>7</v>
      </c>
      <c r="V1615" s="10">
        <f>SUM(MasterData4[[#This Row],[MntWines]:[MntSweetProducts]])</f>
        <v>1605</v>
      </c>
      <c r="W1615">
        <v>4</v>
      </c>
    </row>
    <row r="1616" spans="1:23" x14ac:dyDescent="0.3">
      <c r="A1616">
        <v>8036</v>
      </c>
      <c r="B1616">
        <v>1971</v>
      </c>
      <c r="C1616" t="s">
        <v>38</v>
      </c>
      <c r="D1616" t="s">
        <v>35</v>
      </c>
      <c r="E1616" s="1">
        <v>26850</v>
      </c>
      <c r="F1616">
        <v>1</v>
      </c>
      <c r="G1616">
        <v>1</v>
      </c>
      <c r="H1616" s="3">
        <v>41747</v>
      </c>
      <c r="I1616">
        <v>10</v>
      </c>
      <c r="J1616">
        <v>0</v>
      </c>
      <c r="K1616" t="s">
        <v>30</v>
      </c>
      <c r="L1616">
        <v>2</v>
      </c>
      <c r="M1616">
        <f>2021-MasterData4[[#This Row],[Year_Birth]]</f>
        <v>50</v>
      </c>
      <c r="N1616" s="10">
        <v>31</v>
      </c>
      <c r="O1616" s="10">
        <v>13</v>
      </c>
      <c r="P1616" s="10">
        <v>7</v>
      </c>
      <c r="Q1616" s="10">
        <v>1</v>
      </c>
      <c r="R1616" s="10">
        <v>2</v>
      </c>
      <c r="S1616" s="24">
        <f>MasterData4[[#This Row],[Kidhome]]+MasterData4[[#This Row],[Teenhome]]</f>
        <v>2</v>
      </c>
      <c r="T1616" s="53">
        <v>1</v>
      </c>
      <c r="U1616" s="53">
        <v>4</v>
      </c>
      <c r="V1616" s="10">
        <f>SUM(MasterData4[[#This Row],[MntWines]:[MntSweetProducts]])</f>
        <v>54</v>
      </c>
      <c r="W1616">
        <v>3</v>
      </c>
    </row>
    <row r="1617" spans="1:23" x14ac:dyDescent="0.3">
      <c r="A1617">
        <v>8041</v>
      </c>
      <c r="B1617">
        <v>1971</v>
      </c>
      <c r="C1617" t="s">
        <v>37</v>
      </c>
      <c r="D1617" t="s">
        <v>42</v>
      </c>
      <c r="E1617" s="1">
        <v>47111</v>
      </c>
      <c r="F1617">
        <v>0</v>
      </c>
      <c r="G1617">
        <v>1</v>
      </c>
      <c r="H1617" s="3">
        <v>41160</v>
      </c>
      <c r="I1617">
        <v>35</v>
      </c>
      <c r="J1617">
        <v>0</v>
      </c>
      <c r="K1617" t="s">
        <v>43</v>
      </c>
      <c r="L1617">
        <v>3</v>
      </c>
      <c r="M1617">
        <f>2021-MasterData4[[#This Row],[Year_Birth]]</f>
        <v>50</v>
      </c>
      <c r="N1617" s="10">
        <v>595</v>
      </c>
      <c r="O1617" s="10">
        <v>153</v>
      </c>
      <c r="P1617" s="10">
        <v>120</v>
      </c>
      <c r="Q1617" s="10">
        <v>71</v>
      </c>
      <c r="R1617" s="10">
        <v>112</v>
      </c>
      <c r="S1617" s="24">
        <f>MasterData4[[#This Row],[Kidhome]]+MasterData4[[#This Row],[Teenhome]]</f>
        <v>1</v>
      </c>
      <c r="T1617" s="53">
        <v>2</v>
      </c>
      <c r="U1617" s="53">
        <v>10</v>
      </c>
      <c r="V1617" s="10">
        <f>SUM(MasterData4[[#This Row],[MntWines]:[MntSweetProducts]])</f>
        <v>1051</v>
      </c>
      <c r="W1617">
        <v>5</v>
      </c>
    </row>
    <row r="1618" spans="1:23" x14ac:dyDescent="0.3">
      <c r="A1618">
        <v>8070</v>
      </c>
      <c r="B1618">
        <v>1973</v>
      </c>
      <c r="C1618" t="s">
        <v>37</v>
      </c>
      <c r="D1618" t="s">
        <v>33</v>
      </c>
      <c r="E1618" s="1">
        <v>54222</v>
      </c>
      <c r="F1618">
        <v>0</v>
      </c>
      <c r="G1618">
        <v>1</v>
      </c>
      <c r="H1618" s="3">
        <v>41699</v>
      </c>
      <c r="I1618">
        <v>98</v>
      </c>
      <c r="J1618">
        <v>0</v>
      </c>
      <c r="K1618" t="s">
        <v>30</v>
      </c>
      <c r="L1618">
        <v>3</v>
      </c>
      <c r="M1618">
        <f>2021-MasterData4[[#This Row],[Year_Birth]]</f>
        <v>48</v>
      </c>
      <c r="N1618" s="10">
        <v>199</v>
      </c>
      <c r="O1618" s="10">
        <v>31</v>
      </c>
      <c r="P1618" s="10">
        <v>3</v>
      </c>
      <c r="Q1618" s="10">
        <v>12</v>
      </c>
      <c r="R1618" s="10">
        <v>12</v>
      </c>
      <c r="S1618" s="24">
        <f>MasterData4[[#This Row],[Kidhome]]+MasterData4[[#This Row],[Teenhome]]</f>
        <v>1</v>
      </c>
      <c r="T1618" s="53">
        <v>3</v>
      </c>
      <c r="U1618" s="53">
        <v>5</v>
      </c>
      <c r="V1618" s="10">
        <f>SUM(MasterData4[[#This Row],[MntWines]:[MntSweetProducts]])</f>
        <v>257</v>
      </c>
      <c r="W1618">
        <v>5</v>
      </c>
    </row>
    <row r="1619" spans="1:23" x14ac:dyDescent="0.3">
      <c r="A1619">
        <v>8079</v>
      </c>
      <c r="B1619">
        <v>1982</v>
      </c>
      <c r="C1619" t="s">
        <v>28</v>
      </c>
      <c r="D1619" t="s">
        <v>33</v>
      </c>
      <c r="E1619" s="1">
        <v>22448</v>
      </c>
      <c r="F1619">
        <v>1</v>
      </c>
      <c r="G1619">
        <v>0</v>
      </c>
      <c r="H1619" s="3">
        <v>41696</v>
      </c>
      <c r="I1619">
        <v>86</v>
      </c>
      <c r="J1619">
        <v>0</v>
      </c>
      <c r="K1619" t="s">
        <v>43</v>
      </c>
      <c r="L1619">
        <v>2</v>
      </c>
      <c r="M1619">
        <f>2021-MasterData4[[#This Row],[Year_Birth]]</f>
        <v>39</v>
      </c>
      <c r="N1619" s="10">
        <v>3</v>
      </c>
      <c r="O1619" s="10">
        <v>8</v>
      </c>
      <c r="P1619" s="10">
        <v>23</v>
      </c>
      <c r="Q1619" s="10">
        <v>1</v>
      </c>
      <c r="R1619" s="10">
        <v>2</v>
      </c>
      <c r="S1619" s="24">
        <f>MasterData4[[#This Row],[Kidhome]]+MasterData4[[#This Row],[Teenhome]]</f>
        <v>1</v>
      </c>
      <c r="T1619" s="53">
        <v>1</v>
      </c>
      <c r="U1619" s="53">
        <v>3</v>
      </c>
      <c r="V1619" s="10">
        <f>SUM(MasterData4[[#This Row],[MntWines]:[MntSweetProducts]])</f>
        <v>37</v>
      </c>
      <c r="W1619">
        <v>2</v>
      </c>
    </row>
    <row r="1620" spans="1:23" x14ac:dyDescent="0.3">
      <c r="A1620">
        <v>8080</v>
      </c>
      <c r="B1620">
        <v>1986</v>
      </c>
      <c r="C1620" t="s">
        <v>28</v>
      </c>
      <c r="D1620" t="s">
        <v>31</v>
      </c>
      <c r="E1620" s="1">
        <v>26816</v>
      </c>
      <c r="F1620">
        <v>0</v>
      </c>
      <c r="G1620">
        <v>0</v>
      </c>
      <c r="H1620" s="3">
        <v>41138</v>
      </c>
      <c r="I1620">
        <v>50</v>
      </c>
      <c r="J1620">
        <v>0</v>
      </c>
      <c r="K1620" t="s">
        <v>40</v>
      </c>
      <c r="L1620">
        <v>0</v>
      </c>
      <c r="M1620">
        <f>2021-MasterData4[[#This Row],[Year_Birth]]</f>
        <v>35</v>
      </c>
      <c r="N1620" s="10">
        <v>5</v>
      </c>
      <c r="O1620" s="10">
        <v>6</v>
      </c>
      <c r="P1620" s="10">
        <v>3</v>
      </c>
      <c r="Q1620" s="10">
        <v>1</v>
      </c>
      <c r="R1620" s="10">
        <v>4</v>
      </c>
      <c r="S1620" s="24">
        <f>MasterData4[[#This Row],[Kidhome]]+MasterData4[[#This Row],[Teenhome]]</f>
        <v>0</v>
      </c>
      <c r="T1620" s="53">
        <v>0</v>
      </c>
      <c r="U1620" s="53">
        <v>3</v>
      </c>
      <c r="V1620" s="10">
        <f>SUM(MasterData4[[#This Row],[MntWines]:[MntSweetProducts]])</f>
        <v>19</v>
      </c>
      <c r="W1620">
        <v>2</v>
      </c>
    </row>
    <row r="1621" spans="1:23" x14ac:dyDescent="0.3">
      <c r="A1621">
        <v>8082</v>
      </c>
      <c r="B1621">
        <v>1971</v>
      </c>
      <c r="C1621" t="s">
        <v>28</v>
      </c>
      <c r="D1621" t="s">
        <v>33</v>
      </c>
      <c r="E1621" s="1">
        <v>25721</v>
      </c>
      <c r="F1621">
        <v>1</v>
      </c>
      <c r="G1621">
        <v>0</v>
      </c>
      <c r="H1621" s="3">
        <v>41415</v>
      </c>
      <c r="I1621">
        <v>75</v>
      </c>
      <c r="J1621">
        <v>0</v>
      </c>
      <c r="K1621" t="s">
        <v>36</v>
      </c>
      <c r="L1621">
        <v>1</v>
      </c>
      <c r="M1621">
        <f>2021-MasterData4[[#This Row],[Year_Birth]]</f>
        <v>50</v>
      </c>
      <c r="N1621" s="10">
        <v>1</v>
      </c>
      <c r="O1621" s="10">
        <v>6</v>
      </c>
      <c r="P1621" s="10">
        <v>3</v>
      </c>
      <c r="Q1621" s="10">
        <v>3</v>
      </c>
      <c r="R1621" s="10">
        <v>6</v>
      </c>
      <c r="S1621" s="24">
        <f>MasterData4[[#This Row],[Kidhome]]+MasterData4[[#This Row],[Teenhome]]</f>
        <v>1</v>
      </c>
      <c r="T1621" s="53">
        <v>1</v>
      </c>
      <c r="U1621" s="53">
        <v>2</v>
      </c>
      <c r="V1621" s="10">
        <f>SUM(MasterData4[[#This Row],[MntWines]:[MntSweetProducts]])</f>
        <v>19</v>
      </c>
      <c r="W1621">
        <v>2</v>
      </c>
    </row>
    <row r="1622" spans="1:23" x14ac:dyDescent="0.3">
      <c r="A1622">
        <v>8086</v>
      </c>
      <c r="B1622">
        <v>1959</v>
      </c>
      <c r="C1622" t="s">
        <v>28</v>
      </c>
      <c r="D1622" t="s">
        <v>33</v>
      </c>
      <c r="E1622" s="1">
        <v>42243</v>
      </c>
      <c r="F1622">
        <v>1</v>
      </c>
      <c r="G1622">
        <v>1</v>
      </c>
      <c r="H1622" s="3">
        <v>41619</v>
      </c>
      <c r="I1622">
        <v>34</v>
      </c>
      <c r="J1622">
        <v>0</v>
      </c>
      <c r="K1622" t="s">
        <v>43</v>
      </c>
      <c r="L1622">
        <v>2</v>
      </c>
      <c r="M1622">
        <f>2021-MasterData4[[#This Row],[Year_Birth]]</f>
        <v>62</v>
      </c>
      <c r="N1622" s="10">
        <v>48</v>
      </c>
      <c r="O1622" s="10">
        <v>2</v>
      </c>
      <c r="P1622" s="10">
        <v>0</v>
      </c>
      <c r="Q1622" s="10">
        <v>0</v>
      </c>
      <c r="R1622" s="10">
        <v>0</v>
      </c>
      <c r="S1622" s="24">
        <f>MasterData4[[#This Row],[Kidhome]]+MasterData4[[#This Row],[Teenhome]]</f>
        <v>2</v>
      </c>
      <c r="T1622" s="53">
        <v>0</v>
      </c>
      <c r="U1622" s="53">
        <v>3</v>
      </c>
      <c r="V1622" s="10">
        <f>SUM(MasterData4[[#This Row],[MntWines]:[MntSweetProducts]])</f>
        <v>50</v>
      </c>
      <c r="W1622">
        <v>2</v>
      </c>
    </row>
    <row r="1623" spans="1:23" x14ac:dyDescent="0.3">
      <c r="A1623">
        <v>8091</v>
      </c>
      <c r="B1623">
        <v>1956</v>
      </c>
      <c r="C1623" t="s">
        <v>28</v>
      </c>
      <c r="D1623" t="s">
        <v>33</v>
      </c>
      <c r="E1623" s="1">
        <v>63943</v>
      </c>
      <c r="F1623">
        <v>0</v>
      </c>
      <c r="G1623">
        <v>1</v>
      </c>
      <c r="H1623" s="3">
        <v>41154</v>
      </c>
      <c r="I1623">
        <v>50</v>
      </c>
      <c r="J1623">
        <v>0</v>
      </c>
      <c r="K1623" t="s">
        <v>40</v>
      </c>
      <c r="L1623">
        <v>6</v>
      </c>
      <c r="M1623">
        <f>2021-MasterData4[[#This Row],[Year_Birth]]</f>
        <v>65</v>
      </c>
      <c r="N1623" s="10">
        <v>423</v>
      </c>
      <c r="O1623" s="10">
        <v>368</v>
      </c>
      <c r="P1623" s="10">
        <v>13</v>
      </c>
      <c r="Q1623" s="10">
        <v>184</v>
      </c>
      <c r="R1623" s="10">
        <v>97</v>
      </c>
      <c r="S1623" s="24">
        <f>MasterData4[[#This Row],[Kidhome]]+MasterData4[[#This Row],[Teenhome]]</f>
        <v>1</v>
      </c>
      <c r="T1623" s="53">
        <v>4</v>
      </c>
      <c r="U1623" s="53">
        <v>6</v>
      </c>
      <c r="V1623" s="10">
        <f>SUM(MasterData4[[#This Row],[MntWines]:[MntSweetProducts]])</f>
        <v>1085</v>
      </c>
      <c r="W1623">
        <v>2</v>
      </c>
    </row>
    <row r="1624" spans="1:23" x14ac:dyDescent="0.3">
      <c r="A1624">
        <v>8093</v>
      </c>
      <c r="B1624">
        <v>1969</v>
      </c>
      <c r="C1624" t="s">
        <v>41</v>
      </c>
      <c r="D1624" t="s">
        <v>33</v>
      </c>
      <c r="E1624" s="1">
        <v>79734</v>
      </c>
      <c r="F1624">
        <v>0</v>
      </c>
      <c r="G1624">
        <v>0</v>
      </c>
      <c r="H1624" s="3">
        <v>41818</v>
      </c>
      <c r="I1624">
        <v>72</v>
      </c>
      <c r="J1624">
        <v>0</v>
      </c>
      <c r="K1624" t="s">
        <v>30</v>
      </c>
      <c r="L1624">
        <v>4</v>
      </c>
      <c r="M1624">
        <f>2021-MasterData4[[#This Row],[Year_Birth]]</f>
        <v>52</v>
      </c>
      <c r="N1624" s="10">
        <v>572</v>
      </c>
      <c r="O1624" s="10">
        <v>232</v>
      </c>
      <c r="P1624" s="10">
        <v>23</v>
      </c>
      <c r="Q1624" s="10">
        <v>8</v>
      </c>
      <c r="R1624" s="10">
        <v>62</v>
      </c>
      <c r="S1624" s="24">
        <f>MasterData4[[#This Row],[Kidhome]]+MasterData4[[#This Row],[Teenhome]]</f>
        <v>0</v>
      </c>
      <c r="T1624" s="53">
        <v>3</v>
      </c>
      <c r="U1624" s="53">
        <v>6</v>
      </c>
      <c r="V1624" s="10">
        <f>SUM(MasterData4[[#This Row],[MntWines]:[MntSweetProducts]])</f>
        <v>897</v>
      </c>
      <c r="W1624">
        <v>4</v>
      </c>
    </row>
    <row r="1625" spans="1:23" x14ac:dyDescent="0.3">
      <c r="A1625">
        <v>8104</v>
      </c>
      <c r="B1625">
        <v>1951</v>
      </c>
      <c r="C1625" t="s">
        <v>37</v>
      </c>
      <c r="D1625" t="s">
        <v>33</v>
      </c>
      <c r="E1625" s="1">
        <v>53312</v>
      </c>
      <c r="F1625">
        <v>0</v>
      </c>
      <c r="G1625">
        <v>0</v>
      </c>
      <c r="H1625" s="3">
        <v>41495</v>
      </c>
      <c r="I1625">
        <v>32</v>
      </c>
      <c r="J1625">
        <v>0</v>
      </c>
      <c r="K1625" t="s">
        <v>30</v>
      </c>
      <c r="L1625">
        <v>5</v>
      </c>
      <c r="M1625">
        <f>2021-MasterData4[[#This Row],[Year_Birth]]</f>
        <v>70</v>
      </c>
      <c r="N1625" s="10">
        <v>241</v>
      </c>
      <c r="O1625" s="10">
        <v>12</v>
      </c>
      <c r="P1625" s="10">
        <v>0</v>
      </c>
      <c r="Q1625" s="10">
        <v>0</v>
      </c>
      <c r="R1625" s="10">
        <v>0</v>
      </c>
      <c r="S1625" s="24">
        <f>MasterData4[[#This Row],[Kidhome]]+MasterData4[[#This Row],[Teenhome]]</f>
        <v>0</v>
      </c>
      <c r="T1625" s="53">
        <v>1</v>
      </c>
      <c r="U1625" s="53">
        <v>5</v>
      </c>
      <c r="V1625" s="10">
        <f>SUM(MasterData4[[#This Row],[MntWines]:[MntSweetProducts]])</f>
        <v>253</v>
      </c>
      <c r="W1625">
        <v>5</v>
      </c>
    </row>
    <row r="1626" spans="1:23" x14ac:dyDescent="0.3">
      <c r="A1626">
        <v>8132</v>
      </c>
      <c r="B1626">
        <v>1975</v>
      </c>
      <c r="C1626" t="s">
        <v>37</v>
      </c>
      <c r="D1626" t="s">
        <v>33</v>
      </c>
      <c r="E1626" s="1">
        <v>60631</v>
      </c>
      <c r="F1626">
        <v>1</v>
      </c>
      <c r="G1626">
        <v>1</v>
      </c>
      <c r="H1626" s="3">
        <v>41369</v>
      </c>
      <c r="I1626">
        <v>88</v>
      </c>
      <c r="J1626">
        <v>0</v>
      </c>
      <c r="K1626" t="s">
        <v>39</v>
      </c>
      <c r="L1626">
        <v>9</v>
      </c>
      <c r="M1626">
        <f>2021-MasterData4[[#This Row],[Year_Birth]]</f>
        <v>46</v>
      </c>
      <c r="N1626" s="10">
        <v>565</v>
      </c>
      <c r="O1626" s="10">
        <v>65</v>
      </c>
      <c r="P1626" s="10">
        <v>0</v>
      </c>
      <c r="Q1626" s="10">
        <v>6</v>
      </c>
      <c r="R1626" s="10">
        <v>6</v>
      </c>
      <c r="S1626" s="24">
        <f>MasterData4[[#This Row],[Kidhome]]+MasterData4[[#This Row],[Teenhome]]</f>
        <v>2</v>
      </c>
      <c r="T1626" s="53">
        <v>2</v>
      </c>
      <c r="U1626" s="53">
        <v>8</v>
      </c>
      <c r="V1626" s="10">
        <f>SUM(MasterData4[[#This Row],[MntWines]:[MntSweetProducts]])</f>
        <v>642</v>
      </c>
      <c r="W1626">
        <v>5</v>
      </c>
    </row>
    <row r="1627" spans="1:23" x14ac:dyDescent="0.3">
      <c r="A1627">
        <v>8135</v>
      </c>
      <c r="B1627">
        <v>1986</v>
      </c>
      <c r="C1627" t="s">
        <v>41</v>
      </c>
      <c r="D1627" t="s">
        <v>33</v>
      </c>
      <c r="E1627" s="1">
        <v>27161</v>
      </c>
      <c r="F1627">
        <v>1</v>
      </c>
      <c r="G1627">
        <v>0</v>
      </c>
      <c r="H1627" s="3">
        <v>41575</v>
      </c>
      <c r="I1627">
        <v>41</v>
      </c>
      <c r="J1627">
        <v>0</v>
      </c>
      <c r="K1627" t="s">
        <v>43</v>
      </c>
      <c r="L1627">
        <v>1</v>
      </c>
      <c r="M1627">
        <f>2021-MasterData4[[#This Row],[Year_Birth]]</f>
        <v>35</v>
      </c>
      <c r="N1627" s="10">
        <v>7</v>
      </c>
      <c r="O1627" s="10">
        <v>23</v>
      </c>
      <c r="P1627" s="10">
        <v>7</v>
      </c>
      <c r="Q1627" s="10">
        <v>4</v>
      </c>
      <c r="R1627" s="10">
        <v>0</v>
      </c>
      <c r="S1627" s="24">
        <f>MasterData4[[#This Row],[Kidhome]]+MasterData4[[#This Row],[Teenhome]]</f>
        <v>1</v>
      </c>
      <c r="T1627" s="53">
        <v>0</v>
      </c>
      <c r="U1627" s="53">
        <v>3</v>
      </c>
      <c r="V1627" s="10">
        <f>SUM(MasterData4[[#This Row],[MntWines]:[MntSweetProducts]])</f>
        <v>41</v>
      </c>
      <c r="W1627">
        <v>4</v>
      </c>
    </row>
    <row r="1628" spans="1:23" x14ac:dyDescent="0.3">
      <c r="A1628">
        <v>8140</v>
      </c>
      <c r="B1628">
        <v>1973</v>
      </c>
      <c r="C1628" t="s">
        <v>28</v>
      </c>
      <c r="D1628" t="s">
        <v>35</v>
      </c>
      <c r="E1628" s="1">
        <v>22682</v>
      </c>
      <c r="F1628">
        <v>1</v>
      </c>
      <c r="G1628">
        <v>0</v>
      </c>
      <c r="H1628" s="3">
        <v>41550</v>
      </c>
      <c r="I1628">
        <v>51</v>
      </c>
      <c r="J1628">
        <v>0</v>
      </c>
      <c r="K1628" t="s">
        <v>36</v>
      </c>
      <c r="L1628">
        <v>2</v>
      </c>
      <c r="M1628">
        <f>2021-MasterData4[[#This Row],[Year_Birth]]</f>
        <v>48</v>
      </c>
      <c r="N1628" s="10">
        <v>10</v>
      </c>
      <c r="O1628" s="10">
        <v>29</v>
      </c>
      <c r="P1628" s="10">
        <v>4</v>
      </c>
      <c r="Q1628" s="10">
        <v>14</v>
      </c>
      <c r="R1628" s="10">
        <v>2</v>
      </c>
      <c r="S1628" s="24">
        <f>MasterData4[[#This Row],[Kidhome]]+MasterData4[[#This Row],[Teenhome]]</f>
        <v>1</v>
      </c>
      <c r="T1628" s="53">
        <v>1</v>
      </c>
      <c r="U1628" s="53">
        <v>4</v>
      </c>
      <c r="V1628" s="10">
        <f>SUM(MasterData4[[#This Row],[MntWines]:[MntSweetProducts]])</f>
        <v>59</v>
      </c>
      <c r="W1628">
        <v>2</v>
      </c>
    </row>
    <row r="1629" spans="1:23" x14ac:dyDescent="0.3">
      <c r="A1629">
        <v>8143</v>
      </c>
      <c r="B1629">
        <v>1985</v>
      </c>
      <c r="C1629" t="s">
        <v>37</v>
      </c>
      <c r="D1629" t="s">
        <v>31</v>
      </c>
      <c r="E1629" s="1">
        <v>37929</v>
      </c>
      <c r="F1629">
        <v>0</v>
      </c>
      <c r="G1629">
        <v>0</v>
      </c>
      <c r="H1629" s="3">
        <v>41485</v>
      </c>
      <c r="I1629">
        <v>49</v>
      </c>
      <c r="J1629">
        <v>0</v>
      </c>
      <c r="K1629" t="s">
        <v>30</v>
      </c>
      <c r="L1629">
        <v>4</v>
      </c>
      <c r="M1629">
        <f>2021-MasterData4[[#This Row],[Year_Birth]]</f>
        <v>36</v>
      </c>
      <c r="N1629" s="10">
        <v>202</v>
      </c>
      <c r="O1629" s="10">
        <v>46</v>
      </c>
      <c r="P1629" s="10">
        <v>3</v>
      </c>
      <c r="Q1629" s="10">
        <v>2</v>
      </c>
      <c r="R1629" s="10">
        <v>2</v>
      </c>
      <c r="S1629" s="24">
        <f>MasterData4[[#This Row],[Kidhome]]+MasterData4[[#This Row],[Teenhome]]</f>
        <v>0</v>
      </c>
      <c r="T1629" s="53">
        <v>2</v>
      </c>
      <c r="U1629" s="53">
        <v>5</v>
      </c>
      <c r="V1629" s="10">
        <f>SUM(MasterData4[[#This Row],[MntWines]:[MntSweetProducts]])</f>
        <v>255</v>
      </c>
      <c r="W1629">
        <v>5</v>
      </c>
    </row>
    <row r="1630" spans="1:23" x14ac:dyDescent="0.3">
      <c r="A1630">
        <v>8146</v>
      </c>
      <c r="B1630">
        <v>1976</v>
      </c>
      <c r="C1630" t="s">
        <v>41</v>
      </c>
      <c r="D1630" t="s">
        <v>35</v>
      </c>
      <c r="E1630" s="1">
        <v>46106</v>
      </c>
      <c r="F1630">
        <v>1</v>
      </c>
      <c r="G1630">
        <v>1</v>
      </c>
      <c r="H1630" s="3">
        <v>41770</v>
      </c>
      <c r="I1630">
        <v>84</v>
      </c>
      <c r="J1630">
        <v>0</v>
      </c>
      <c r="K1630" t="s">
        <v>43</v>
      </c>
      <c r="L1630">
        <v>1</v>
      </c>
      <c r="M1630">
        <f>2021-MasterData4[[#This Row],[Year_Birth]]</f>
        <v>45</v>
      </c>
      <c r="N1630" s="10">
        <v>30</v>
      </c>
      <c r="O1630" s="10">
        <v>8</v>
      </c>
      <c r="P1630" s="10">
        <v>2</v>
      </c>
      <c r="Q1630" s="10">
        <v>0</v>
      </c>
      <c r="R1630" s="10">
        <v>0</v>
      </c>
      <c r="S1630" s="24">
        <f>MasterData4[[#This Row],[Kidhome]]+MasterData4[[#This Row],[Teenhome]]</f>
        <v>2</v>
      </c>
      <c r="T1630" s="53">
        <v>1</v>
      </c>
      <c r="U1630" s="53">
        <v>2</v>
      </c>
      <c r="V1630" s="10">
        <f>SUM(MasterData4[[#This Row],[MntWines]:[MntSweetProducts]])</f>
        <v>40</v>
      </c>
      <c r="W1630">
        <v>4</v>
      </c>
    </row>
    <row r="1631" spans="1:23" x14ac:dyDescent="0.3">
      <c r="A1631">
        <v>8147</v>
      </c>
      <c r="B1631">
        <v>1960</v>
      </c>
      <c r="C1631" t="s">
        <v>28</v>
      </c>
      <c r="D1631" t="s">
        <v>33</v>
      </c>
      <c r="E1631" s="1">
        <v>31454</v>
      </c>
      <c r="F1631">
        <v>1</v>
      </c>
      <c r="G1631">
        <v>1</v>
      </c>
      <c r="H1631" s="3">
        <v>41461</v>
      </c>
      <c r="I1631">
        <v>40</v>
      </c>
      <c r="J1631">
        <v>0</v>
      </c>
      <c r="K1631" t="s">
        <v>30</v>
      </c>
      <c r="L1631">
        <v>2</v>
      </c>
      <c r="M1631">
        <f>2021-MasterData4[[#This Row],[Year_Birth]]</f>
        <v>61</v>
      </c>
      <c r="N1631" s="10">
        <v>28</v>
      </c>
      <c r="O1631" s="10">
        <v>11</v>
      </c>
      <c r="P1631" s="10">
        <v>0</v>
      </c>
      <c r="Q1631" s="10">
        <v>0</v>
      </c>
      <c r="R1631" s="10">
        <v>0</v>
      </c>
      <c r="S1631" s="24">
        <f>MasterData4[[#This Row],[Kidhome]]+MasterData4[[#This Row],[Teenhome]]</f>
        <v>2</v>
      </c>
      <c r="T1631" s="53">
        <v>0</v>
      </c>
      <c r="U1631" s="53">
        <v>3</v>
      </c>
      <c r="V1631" s="10">
        <f>SUM(MasterData4[[#This Row],[MntWines]:[MntSweetProducts]])</f>
        <v>39</v>
      </c>
      <c r="W1631">
        <v>2</v>
      </c>
    </row>
    <row r="1632" spans="1:23" x14ac:dyDescent="0.3">
      <c r="A1632">
        <v>8148</v>
      </c>
      <c r="B1632">
        <v>1956</v>
      </c>
      <c r="C1632" t="s">
        <v>41</v>
      </c>
      <c r="D1632" t="s">
        <v>35</v>
      </c>
      <c r="E1632" s="1">
        <v>50898</v>
      </c>
      <c r="F1632">
        <v>1</v>
      </c>
      <c r="G1632">
        <v>1</v>
      </c>
      <c r="H1632" s="3">
        <v>41282</v>
      </c>
      <c r="I1632">
        <v>88</v>
      </c>
      <c r="J1632">
        <v>0</v>
      </c>
      <c r="K1632" t="s">
        <v>43</v>
      </c>
      <c r="L1632">
        <v>6</v>
      </c>
      <c r="M1632">
        <f>2021-MasterData4[[#This Row],[Year_Birth]]</f>
        <v>65</v>
      </c>
      <c r="N1632" s="10">
        <v>285</v>
      </c>
      <c r="O1632" s="10">
        <v>242</v>
      </c>
      <c r="P1632" s="10">
        <v>55</v>
      </c>
      <c r="Q1632" s="10">
        <v>28</v>
      </c>
      <c r="R1632" s="10">
        <v>114</v>
      </c>
      <c r="S1632" s="24">
        <f>MasterData4[[#This Row],[Kidhome]]+MasterData4[[#This Row],[Teenhome]]</f>
        <v>2</v>
      </c>
      <c r="T1632" s="53">
        <v>2</v>
      </c>
      <c r="U1632" s="53">
        <v>12</v>
      </c>
      <c r="V1632" s="10">
        <f>SUM(MasterData4[[#This Row],[MntWines]:[MntSweetProducts]])</f>
        <v>724</v>
      </c>
      <c r="W1632">
        <v>4</v>
      </c>
    </row>
    <row r="1633" spans="1:23" x14ac:dyDescent="0.3">
      <c r="A1633">
        <v>8151</v>
      </c>
      <c r="B1633">
        <v>1990</v>
      </c>
      <c r="C1633" t="s">
        <v>44</v>
      </c>
      <c r="D1633" t="s">
        <v>33</v>
      </c>
      <c r="E1633" s="1">
        <v>24279</v>
      </c>
      <c r="F1633">
        <v>0</v>
      </c>
      <c r="G1633">
        <v>0</v>
      </c>
      <c r="H1633" s="3">
        <v>41272</v>
      </c>
      <c r="I1633">
        <v>6</v>
      </c>
      <c r="J1633">
        <v>0</v>
      </c>
      <c r="K1633" t="s">
        <v>30</v>
      </c>
      <c r="L1633">
        <v>4</v>
      </c>
      <c r="M1633">
        <f>2021-MasterData4[[#This Row],[Year_Birth]]</f>
        <v>31</v>
      </c>
      <c r="N1633" s="10">
        <v>16</v>
      </c>
      <c r="O1633" s="10">
        <v>21</v>
      </c>
      <c r="P1633" s="10">
        <v>20</v>
      </c>
      <c r="Q1633" s="10">
        <v>36</v>
      </c>
      <c r="R1633" s="10">
        <v>62</v>
      </c>
      <c r="S1633" s="24">
        <f>MasterData4[[#This Row],[Kidhome]]+MasterData4[[#This Row],[Teenhome]]</f>
        <v>0</v>
      </c>
      <c r="T1633" s="53">
        <v>1</v>
      </c>
      <c r="U1633" s="53">
        <v>3</v>
      </c>
      <c r="V1633" s="10">
        <f>SUM(MasterData4[[#This Row],[MntWines]:[MntSweetProducts]])</f>
        <v>155</v>
      </c>
      <c r="W1633">
        <v>1</v>
      </c>
    </row>
    <row r="1634" spans="1:23" x14ac:dyDescent="0.3">
      <c r="A1634">
        <v>8159</v>
      </c>
      <c r="B1634">
        <v>1968</v>
      </c>
      <c r="C1634" t="s">
        <v>28</v>
      </c>
      <c r="D1634" t="s">
        <v>33</v>
      </c>
      <c r="E1634" s="1">
        <v>51287</v>
      </c>
      <c r="F1634">
        <v>1</v>
      </c>
      <c r="G1634">
        <v>1</v>
      </c>
      <c r="H1634" s="3">
        <v>41730</v>
      </c>
      <c r="I1634">
        <v>10</v>
      </c>
      <c r="J1634">
        <v>0</v>
      </c>
      <c r="K1634" t="s">
        <v>30</v>
      </c>
      <c r="L1634">
        <v>4</v>
      </c>
      <c r="M1634">
        <f>2021-MasterData4[[#This Row],[Year_Birth]]</f>
        <v>53</v>
      </c>
      <c r="N1634" s="10">
        <v>117</v>
      </c>
      <c r="O1634" s="10">
        <v>22</v>
      </c>
      <c r="P1634" s="10">
        <v>13</v>
      </c>
      <c r="Q1634" s="10">
        <v>0</v>
      </c>
      <c r="R1634" s="10">
        <v>0</v>
      </c>
      <c r="S1634" s="24">
        <f>MasterData4[[#This Row],[Kidhome]]+MasterData4[[#This Row],[Teenhome]]</f>
        <v>2</v>
      </c>
      <c r="T1634" s="53">
        <v>1</v>
      </c>
      <c r="U1634" s="53">
        <v>3</v>
      </c>
      <c r="V1634" s="10">
        <f>SUM(MasterData4[[#This Row],[MntWines]:[MntSweetProducts]])</f>
        <v>152</v>
      </c>
      <c r="W1634">
        <v>2</v>
      </c>
    </row>
    <row r="1635" spans="1:23" x14ac:dyDescent="0.3">
      <c r="A1635">
        <v>8162</v>
      </c>
      <c r="B1635">
        <v>1956</v>
      </c>
      <c r="C1635" t="s">
        <v>41</v>
      </c>
      <c r="D1635" t="s">
        <v>35</v>
      </c>
      <c r="E1635" s="1">
        <v>14661</v>
      </c>
      <c r="F1635">
        <v>0</v>
      </c>
      <c r="G1635">
        <v>0</v>
      </c>
      <c r="H1635" s="3">
        <v>41275</v>
      </c>
      <c r="I1635">
        <v>88</v>
      </c>
      <c r="J1635">
        <v>0</v>
      </c>
      <c r="K1635" t="s">
        <v>30</v>
      </c>
      <c r="L1635">
        <v>1</v>
      </c>
      <c r="M1635">
        <f>2021-MasterData4[[#This Row],[Year_Birth]]</f>
        <v>65</v>
      </c>
      <c r="N1635" s="10">
        <v>4</v>
      </c>
      <c r="O1635" s="10">
        <v>11</v>
      </c>
      <c r="P1635" s="10">
        <v>6</v>
      </c>
      <c r="Q1635" s="10">
        <v>1</v>
      </c>
      <c r="R1635" s="10">
        <v>2</v>
      </c>
      <c r="S1635" s="24">
        <f>MasterData4[[#This Row],[Kidhome]]+MasterData4[[#This Row],[Teenhome]]</f>
        <v>0</v>
      </c>
      <c r="T1635" s="53">
        <v>0</v>
      </c>
      <c r="U1635" s="53">
        <v>3</v>
      </c>
      <c r="V1635" s="10">
        <f>SUM(MasterData4[[#This Row],[MntWines]:[MntSweetProducts]])</f>
        <v>24</v>
      </c>
      <c r="W1635">
        <v>4</v>
      </c>
    </row>
    <row r="1636" spans="1:23" x14ac:dyDescent="0.3">
      <c r="A1636">
        <v>8164</v>
      </c>
      <c r="B1636">
        <v>1978</v>
      </c>
      <c r="C1636" t="s">
        <v>37</v>
      </c>
      <c r="D1636" t="s">
        <v>33</v>
      </c>
      <c r="E1636" s="1">
        <v>82170</v>
      </c>
      <c r="F1636">
        <v>0</v>
      </c>
      <c r="G1636">
        <v>0</v>
      </c>
      <c r="H1636" s="3">
        <v>41603</v>
      </c>
      <c r="I1636">
        <v>13</v>
      </c>
      <c r="J1636">
        <v>0</v>
      </c>
      <c r="K1636" t="s">
        <v>43</v>
      </c>
      <c r="L1636">
        <v>5</v>
      </c>
      <c r="M1636">
        <f>2021-MasterData4[[#This Row],[Year_Birth]]</f>
        <v>43</v>
      </c>
      <c r="N1636" s="10">
        <v>1023</v>
      </c>
      <c r="O1636" s="10">
        <v>651</v>
      </c>
      <c r="P1636" s="10">
        <v>49</v>
      </c>
      <c r="Q1636" s="10">
        <v>93</v>
      </c>
      <c r="R1636" s="10">
        <v>55</v>
      </c>
      <c r="S1636" s="24">
        <f>MasterData4[[#This Row],[Kidhome]]+MasterData4[[#This Row],[Teenhome]]</f>
        <v>0</v>
      </c>
      <c r="T1636" s="53">
        <v>6</v>
      </c>
      <c r="U1636" s="53">
        <v>7</v>
      </c>
      <c r="V1636" s="10">
        <f>SUM(MasterData4[[#This Row],[MntWines]:[MntSweetProducts]])</f>
        <v>1871</v>
      </c>
      <c r="W1636">
        <v>5</v>
      </c>
    </row>
    <row r="1637" spans="1:23" x14ac:dyDescent="0.3">
      <c r="A1637">
        <v>8175</v>
      </c>
      <c r="B1637">
        <v>1992</v>
      </c>
      <c r="C1637" t="s">
        <v>28</v>
      </c>
      <c r="D1637" t="s">
        <v>33</v>
      </c>
      <c r="E1637" s="1">
        <v>34935</v>
      </c>
      <c r="F1637">
        <v>0</v>
      </c>
      <c r="G1637">
        <v>0</v>
      </c>
      <c r="H1637" s="3">
        <v>41446</v>
      </c>
      <c r="I1637">
        <v>71</v>
      </c>
      <c r="J1637">
        <v>0</v>
      </c>
      <c r="K1637" t="s">
        <v>43</v>
      </c>
      <c r="L1637">
        <v>2</v>
      </c>
      <c r="M1637">
        <f>2021-MasterData4[[#This Row],[Year_Birth]]</f>
        <v>29</v>
      </c>
      <c r="N1637" s="10">
        <v>34</v>
      </c>
      <c r="O1637" s="10">
        <v>66</v>
      </c>
      <c r="P1637" s="10">
        <v>3</v>
      </c>
      <c r="Q1637" s="10">
        <v>4</v>
      </c>
      <c r="R1637" s="10">
        <v>10</v>
      </c>
      <c r="S1637" s="24">
        <f>MasterData4[[#This Row],[Kidhome]]+MasterData4[[#This Row],[Teenhome]]</f>
        <v>0</v>
      </c>
      <c r="T1637" s="53">
        <v>1</v>
      </c>
      <c r="U1637" s="53">
        <v>4</v>
      </c>
      <c r="V1637" s="10">
        <f>SUM(MasterData4[[#This Row],[MntWines]:[MntSweetProducts]])</f>
        <v>117</v>
      </c>
      <c r="W1637">
        <v>2</v>
      </c>
    </row>
    <row r="1638" spans="1:23" x14ac:dyDescent="0.3">
      <c r="A1638">
        <v>8180</v>
      </c>
      <c r="B1638">
        <v>1952</v>
      </c>
      <c r="C1638" t="s">
        <v>41</v>
      </c>
      <c r="D1638" t="s">
        <v>29</v>
      </c>
      <c r="E1638" s="1">
        <v>59354</v>
      </c>
      <c r="F1638">
        <v>1</v>
      </c>
      <c r="G1638">
        <v>1</v>
      </c>
      <c r="H1638" s="3">
        <v>41593</v>
      </c>
      <c r="I1638">
        <v>53</v>
      </c>
      <c r="J1638">
        <v>0</v>
      </c>
      <c r="K1638" t="s">
        <v>34</v>
      </c>
      <c r="L1638">
        <v>6</v>
      </c>
      <c r="M1638">
        <f>2021-MasterData4[[#This Row],[Year_Birth]]</f>
        <v>69</v>
      </c>
      <c r="N1638" s="10">
        <v>233</v>
      </c>
      <c r="O1638" s="10">
        <v>53</v>
      </c>
      <c r="P1638" s="10">
        <v>3</v>
      </c>
      <c r="Q1638" s="10">
        <v>2</v>
      </c>
      <c r="R1638" s="10">
        <v>5</v>
      </c>
      <c r="S1638" s="24">
        <f>MasterData4[[#This Row],[Kidhome]]+MasterData4[[#This Row],[Teenhome]]</f>
        <v>2</v>
      </c>
      <c r="T1638" s="53">
        <v>1</v>
      </c>
      <c r="U1638" s="53">
        <v>5</v>
      </c>
      <c r="V1638" s="10">
        <f>SUM(MasterData4[[#This Row],[MntWines]:[MntSweetProducts]])</f>
        <v>296</v>
      </c>
      <c r="W1638">
        <v>4</v>
      </c>
    </row>
    <row r="1639" spans="1:23" x14ac:dyDescent="0.3">
      <c r="A1639">
        <v>8181</v>
      </c>
      <c r="B1639">
        <v>1978</v>
      </c>
      <c r="C1639" t="s">
        <v>38</v>
      </c>
      <c r="D1639" t="s">
        <v>31</v>
      </c>
      <c r="E1639" s="1">
        <v>38593</v>
      </c>
      <c r="F1639">
        <v>1</v>
      </c>
      <c r="G1639">
        <v>0</v>
      </c>
      <c r="H1639" s="3">
        <v>41530</v>
      </c>
      <c r="I1639">
        <v>42</v>
      </c>
      <c r="J1639">
        <v>0</v>
      </c>
      <c r="K1639" t="s">
        <v>30</v>
      </c>
      <c r="L1639">
        <v>4</v>
      </c>
      <c r="M1639">
        <f>2021-MasterData4[[#This Row],[Year_Birth]]</f>
        <v>43</v>
      </c>
      <c r="N1639" s="10">
        <v>51</v>
      </c>
      <c r="O1639" s="10">
        <v>49</v>
      </c>
      <c r="P1639" s="10">
        <v>17</v>
      </c>
      <c r="Q1639" s="10">
        <v>12</v>
      </c>
      <c r="R1639" s="10">
        <v>24</v>
      </c>
      <c r="S1639" s="24">
        <f>MasterData4[[#This Row],[Kidhome]]+MasterData4[[#This Row],[Teenhome]]</f>
        <v>1</v>
      </c>
      <c r="T1639" s="53">
        <v>1</v>
      </c>
      <c r="U1639" s="53">
        <v>3</v>
      </c>
      <c r="V1639" s="10">
        <f>SUM(MasterData4[[#This Row],[MntWines]:[MntSweetProducts]])</f>
        <v>153</v>
      </c>
      <c r="W1639">
        <v>3</v>
      </c>
    </row>
    <row r="1640" spans="1:23" x14ac:dyDescent="0.3">
      <c r="A1640">
        <v>8182</v>
      </c>
      <c r="B1640">
        <v>1984</v>
      </c>
      <c r="C1640" t="s">
        <v>28</v>
      </c>
      <c r="D1640" t="s">
        <v>33</v>
      </c>
      <c r="E1640" s="1">
        <v>23228</v>
      </c>
      <c r="F1640">
        <v>1</v>
      </c>
      <c r="G1640">
        <v>0</v>
      </c>
      <c r="H1640" s="3">
        <v>41644</v>
      </c>
      <c r="I1640">
        <v>91</v>
      </c>
      <c r="J1640">
        <v>0</v>
      </c>
      <c r="K1640" t="s">
        <v>32</v>
      </c>
      <c r="L1640">
        <v>3</v>
      </c>
      <c r="M1640">
        <f>2021-MasterData4[[#This Row],[Year_Birth]]</f>
        <v>37</v>
      </c>
      <c r="N1640" s="10">
        <v>53</v>
      </c>
      <c r="O1640" s="10">
        <v>49</v>
      </c>
      <c r="P1640" s="10">
        <v>7</v>
      </c>
      <c r="Q1640" s="10">
        <v>3</v>
      </c>
      <c r="R1640" s="10">
        <v>4</v>
      </c>
      <c r="S1640" s="24">
        <f>MasterData4[[#This Row],[Kidhome]]+MasterData4[[#This Row],[Teenhome]]</f>
        <v>1</v>
      </c>
      <c r="T1640" s="53">
        <v>0</v>
      </c>
      <c r="U1640" s="53">
        <v>4</v>
      </c>
      <c r="V1640" s="10">
        <f>SUM(MasterData4[[#This Row],[MntWines]:[MntSweetProducts]])</f>
        <v>116</v>
      </c>
      <c r="W1640">
        <v>2</v>
      </c>
    </row>
    <row r="1641" spans="1:23" x14ac:dyDescent="0.3">
      <c r="A1641">
        <v>8204</v>
      </c>
      <c r="B1641">
        <v>1971</v>
      </c>
      <c r="C1641" t="s">
        <v>38</v>
      </c>
      <c r="D1641" t="s">
        <v>33</v>
      </c>
      <c r="E1641" s="1">
        <v>78041</v>
      </c>
      <c r="F1641">
        <v>0</v>
      </c>
      <c r="G1641">
        <v>0</v>
      </c>
      <c r="H1641" s="3">
        <v>41259</v>
      </c>
      <c r="I1641">
        <v>93</v>
      </c>
      <c r="J1641">
        <v>0</v>
      </c>
      <c r="K1641" t="s">
        <v>39</v>
      </c>
      <c r="L1641">
        <v>4</v>
      </c>
      <c r="M1641">
        <f>2021-MasterData4[[#This Row],[Year_Birth]]</f>
        <v>50</v>
      </c>
      <c r="N1641" s="10">
        <v>482</v>
      </c>
      <c r="O1641" s="10">
        <v>553</v>
      </c>
      <c r="P1641" s="10">
        <v>72</v>
      </c>
      <c r="Q1641" s="10">
        <v>35</v>
      </c>
      <c r="R1641" s="10">
        <v>160</v>
      </c>
      <c r="S1641" s="24">
        <f>MasterData4[[#This Row],[Kidhome]]+MasterData4[[#This Row],[Teenhome]]</f>
        <v>0</v>
      </c>
      <c r="T1641" s="53">
        <v>4</v>
      </c>
      <c r="U1641" s="53">
        <v>9</v>
      </c>
      <c r="V1641" s="10">
        <f>SUM(MasterData4[[#This Row],[MntWines]:[MntSweetProducts]])</f>
        <v>1302</v>
      </c>
      <c r="W1641">
        <v>3</v>
      </c>
    </row>
    <row r="1642" spans="1:23" x14ac:dyDescent="0.3">
      <c r="A1642">
        <v>8207</v>
      </c>
      <c r="B1642">
        <v>1957</v>
      </c>
      <c r="C1642" t="s">
        <v>38</v>
      </c>
      <c r="D1642" t="s">
        <v>33</v>
      </c>
      <c r="E1642" s="1">
        <v>53233</v>
      </c>
      <c r="F1642">
        <v>0</v>
      </c>
      <c r="G1642">
        <v>1</v>
      </c>
      <c r="H1642" s="3">
        <v>41716</v>
      </c>
      <c r="I1642">
        <v>18</v>
      </c>
      <c r="J1642">
        <v>0</v>
      </c>
      <c r="K1642" t="s">
        <v>32</v>
      </c>
      <c r="L1642">
        <v>1</v>
      </c>
      <c r="M1642">
        <f>2021-MasterData4[[#This Row],[Year_Birth]]</f>
        <v>64</v>
      </c>
      <c r="N1642" s="10">
        <v>28</v>
      </c>
      <c r="O1642" s="10">
        <v>9</v>
      </c>
      <c r="P1642" s="10">
        <v>3</v>
      </c>
      <c r="Q1642" s="10">
        <v>0</v>
      </c>
      <c r="R1642" s="10">
        <v>0</v>
      </c>
      <c r="S1642" s="24">
        <f>MasterData4[[#This Row],[Kidhome]]+MasterData4[[#This Row],[Teenhome]]</f>
        <v>1</v>
      </c>
      <c r="T1642" s="53">
        <v>0</v>
      </c>
      <c r="U1642" s="53">
        <v>3</v>
      </c>
      <c r="V1642" s="10">
        <f>SUM(MasterData4[[#This Row],[MntWines]:[MntSweetProducts]])</f>
        <v>40</v>
      </c>
      <c r="W1642">
        <v>3</v>
      </c>
    </row>
    <row r="1643" spans="1:23" x14ac:dyDescent="0.3">
      <c r="A1643">
        <v>8210</v>
      </c>
      <c r="B1643">
        <v>1975</v>
      </c>
      <c r="C1643" t="s">
        <v>41</v>
      </c>
      <c r="D1643" t="s">
        <v>33</v>
      </c>
      <c r="E1643" s="1">
        <v>54730</v>
      </c>
      <c r="F1643">
        <v>0</v>
      </c>
      <c r="G1643">
        <v>1</v>
      </c>
      <c r="H1643" s="3">
        <v>41501</v>
      </c>
      <c r="I1643">
        <v>64</v>
      </c>
      <c r="J1643">
        <v>0</v>
      </c>
      <c r="K1643" t="s">
        <v>30</v>
      </c>
      <c r="L1643">
        <v>4</v>
      </c>
      <c r="M1643">
        <f>2021-MasterData4[[#This Row],[Year_Birth]]</f>
        <v>46</v>
      </c>
      <c r="N1643" s="10">
        <v>318</v>
      </c>
      <c r="O1643" s="10">
        <v>17</v>
      </c>
      <c r="P1643" s="10">
        <v>4</v>
      </c>
      <c r="Q1643" s="10">
        <v>3</v>
      </c>
      <c r="R1643" s="10">
        <v>7</v>
      </c>
      <c r="S1643" s="24">
        <f>MasterData4[[#This Row],[Kidhome]]+MasterData4[[#This Row],[Teenhome]]</f>
        <v>1</v>
      </c>
      <c r="T1643" s="53">
        <v>1</v>
      </c>
      <c r="U1643" s="53">
        <v>8</v>
      </c>
      <c r="V1643" s="10">
        <f>SUM(MasterData4[[#This Row],[MntWines]:[MntSweetProducts]])</f>
        <v>349</v>
      </c>
      <c r="W1643">
        <v>4</v>
      </c>
    </row>
    <row r="1644" spans="1:23" x14ac:dyDescent="0.3">
      <c r="A1644">
        <v>8212</v>
      </c>
      <c r="B1644">
        <v>1971</v>
      </c>
      <c r="C1644" t="s">
        <v>41</v>
      </c>
      <c r="D1644" t="s">
        <v>33</v>
      </c>
      <c r="E1644" s="1">
        <v>39791</v>
      </c>
      <c r="F1644">
        <v>0</v>
      </c>
      <c r="G1644">
        <v>1</v>
      </c>
      <c r="H1644" s="3">
        <v>41361</v>
      </c>
      <c r="I1644">
        <v>89</v>
      </c>
      <c r="J1644">
        <v>0</v>
      </c>
      <c r="K1644" t="s">
        <v>30</v>
      </c>
      <c r="L1644">
        <v>3</v>
      </c>
      <c r="M1644">
        <f>2021-MasterData4[[#This Row],[Year_Birth]]</f>
        <v>50</v>
      </c>
      <c r="N1644" s="10">
        <v>85</v>
      </c>
      <c r="O1644" s="10">
        <v>27</v>
      </c>
      <c r="P1644" s="10">
        <v>13</v>
      </c>
      <c r="Q1644" s="10">
        <v>15</v>
      </c>
      <c r="R1644" s="10">
        <v>13</v>
      </c>
      <c r="S1644" s="24">
        <f>MasterData4[[#This Row],[Kidhome]]+MasterData4[[#This Row],[Teenhome]]</f>
        <v>1</v>
      </c>
      <c r="T1644" s="53">
        <v>1</v>
      </c>
      <c r="U1644" s="53">
        <v>4</v>
      </c>
      <c r="V1644" s="10">
        <f>SUM(MasterData4[[#This Row],[MntWines]:[MntSweetProducts]])</f>
        <v>153</v>
      </c>
      <c r="W1644">
        <v>4</v>
      </c>
    </row>
    <row r="1645" spans="1:23" x14ac:dyDescent="0.3">
      <c r="A1645">
        <v>8213</v>
      </c>
      <c r="B1645">
        <v>1980</v>
      </c>
      <c r="C1645" t="s">
        <v>38</v>
      </c>
      <c r="D1645" t="s">
        <v>35</v>
      </c>
      <c r="E1645" s="1">
        <v>14515</v>
      </c>
      <c r="F1645">
        <v>1</v>
      </c>
      <c r="G1645">
        <v>0</v>
      </c>
      <c r="H1645" s="3">
        <v>41222</v>
      </c>
      <c r="I1645">
        <v>71</v>
      </c>
      <c r="J1645">
        <v>0</v>
      </c>
      <c r="K1645" t="s">
        <v>30</v>
      </c>
      <c r="L1645">
        <v>2</v>
      </c>
      <c r="M1645">
        <f>2021-MasterData4[[#This Row],[Year_Birth]]</f>
        <v>41</v>
      </c>
      <c r="N1645" s="10">
        <v>6</v>
      </c>
      <c r="O1645" s="10">
        <v>9</v>
      </c>
      <c r="P1645" s="10">
        <v>6</v>
      </c>
      <c r="Q1645" s="10">
        <v>4</v>
      </c>
      <c r="R1645" s="10">
        <v>36</v>
      </c>
      <c r="S1645" s="24">
        <f>MasterData4[[#This Row],[Kidhome]]+MasterData4[[#This Row],[Teenhome]]</f>
        <v>1</v>
      </c>
      <c r="T1645" s="53">
        <v>2</v>
      </c>
      <c r="U1645" s="53">
        <v>3</v>
      </c>
      <c r="V1645" s="10">
        <f>SUM(MasterData4[[#This Row],[MntWines]:[MntSweetProducts]])</f>
        <v>61</v>
      </c>
      <c r="W1645">
        <v>3</v>
      </c>
    </row>
    <row r="1646" spans="1:23" x14ac:dyDescent="0.3">
      <c r="A1646">
        <v>8216</v>
      </c>
      <c r="B1646">
        <v>1972</v>
      </c>
      <c r="C1646" t="s">
        <v>41</v>
      </c>
      <c r="D1646" t="s">
        <v>33</v>
      </c>
      <c r="E1646" s="1">
        <v>53761</v>
      </c>
      <c r="F1646">
        <v>1</v>
      </c>
      <c r="G1646">
        <v>1</v>
      </c>
      <c r="H1646" s="3">
        <v>41558</v>
      </c>
      <c r="I1646">
        <v>7</v>
      </c>
      <c r="J1646">
        <v>0</v>
      </c>
      <c r="K1646" t="s">
        <v>36</v>
      </c>
      <c r="L1646">
        <v>4</v>
      </c>
      <c r="M1646">
        <f>2021-MasterData4[[#This Row],[Year_Birth]]</f>
        <v>49</v>
      </c>
      <c r="N1646" s="10">
        <v>158</v>
      </c>
      <c r="O1646" s="10">
        <v>76</v>
      </c>
      <c r="P1646" s="10">
        <v>13</v>
      </c>
      <c r="Q1646" s="10">
        <v>0</v>
      </c>
      <c r="R1646" s="10">
        <v>7</v>
      </c>
      <c r="S1646" s="24">
        <f>MasterData4[[#This Row],[Kidhome]]+MasterData4[[#This Row],[Teenhome]]</f>
        <v>2</v>
      </c>
      <c r="T1646" s="53">
        <v>4</v>
      </c>
      <c r="U1646" s="53">
        <v>3</v>
      </c>
      <c r="V1646" s="10">
        <f>SUM(MasterData4[[#This Row],[MntWines]:[MntSweetProducts]])</f>
        <v>254</v>
      </c>
      <c r="W1646">
        <v>4</v>
      </c>
    </row>
    <row r="1647" spans="1:23" x14ac:dyDescent="0.3">
      <c r="A1647">
        <v>8230</v>
      </c>
      <c r="B1647">
        <v>1980</v>
      </c>
      <c r="C1647" t="s">
        <v>28</v>
      </c>
      <c r="D1647" t="s">
        <v>33</v>
      </c>
      <c r="E1647" s="1">
        <v>33228</v>
      </c>
      <c r="F1647">
        <v>1</v>
      </c>
      <c r="G1647">
        <v>0</v>
      </c>
      <c r="H1647" s="3">
        <v>41662</v>
      </c>
      <c r="I1647">
        <v>28</v>
      </c>
      <c r="J1647">
        <v>0</v>
      </c>
      <c r="K1647" t="s">
        <v>30</v>
      </c>
      <c r="L1647">
        <v>2</v>
      </c>
      <c r="M1647">
        <f>2021-MasterData4[[#This Row],[Year_Birth]]</f>
        <v>41</v>
      </c>
      <c r="N1647" s="10">
        <v>22</v>
      </c>
      <c r="O1647" s="10">
        <v>31</v>
      </c>
      <c r="P1647" s="10">
        <v>7</v>
      </c>
      <c r="Q1647" s="10">
        <v>2</v>
      </c>
      <c r="R1647" s="10">
        <v>4</v>
      </c>
      <c r="S1647" s="24">
        <f>MasterData4[[#This Row],[Kidhome]]+MasterData4[[#This Row],[Teenhome]]</f>
        <v>1</v>
      </c>
      <c r="T1647" s="53">
        <v>0</v>
      </c>
      <c r="U1647" s="53">
        <v>3</v>
      </c>
      <c r="V1647" s="10">
        <f>SUM(MasterData4[[#This Row],[MntWines]:[MntSweetProducts]])</f>
        <v>66</v>
      </c>
      <c r="W1647">
        <v>2</v>
      </c>
    </row>
    <row r="1648" spans="1:23" x14ac:dyDescent="0.3">
      <c r="A1648">
        <v>8233</v>
      </c>
      <c r="B1648">
        <v>1950</v>
      </c>
      <c r="C1648" t="s">
        <v>41</v>
      </c>
      <c r="D1648" t="s">
        <v>42</v>
      </c>
      <c r="E1648" s="1">
        <v>64866</v>
      </c>
      <c r="F1648">
        <v>0</v>
      </c>
      <c r="G1648">
        <v>1</v>
      </c>
      <c r="H1648" s="3">
        <v>41665</v>
      </c>
      <c r="I1648">
        <v>9</v>
      </c>
      <c r="J1648">
        <v>0</v>
      </c>
      <c r="K1648" t="s">
        <v>32</v>
      </c>
      <c r="L1648">
        <v>7</v>
      </c>
      <c r="M1648">
        <f>2021-MasterData4[[#This Row],[Year_Birth]]</f>
        <v>71</v>
      </c>
      <c r="N1648" s="10">
        <v>508</v>
      </c>
      <c r="O1648" s="10">
        <v>21</v>
      </c>
      <c r="P1648" s="10">
        <v>7</v>
      </c>
      <c r="Q1648" s="10">
        <v>5</v>
      </c>
      <c r="R1648" s="10">
        <v>5</v>
      </c>
      <c r="S1648" s="24">
        <f>MasterData4[[#This Row],[Kidhome]]+MasterData4[[#This Row],[Teenhome]]</f>
        <v>1</v>
      </c>
      <c r="T1648" s="53">
        <v>3</v>
      </c>
      <c r="U1648" s="53">
        <v>7</v>
      </c>
      <c r="V1648" s="10">
        <f>SUM(MasterData4[[#This Row],[MntWines]:[MntSweetProducts]])</f>
        <v>546</v>
      </c>
      <c r="W1648">
        <v>4</v>
      </c>
    </row>
    <row r="1649" spans="1:23" x14ac:dyDescent="0.3">
      <c r="A1649">
        <v>8234</v>
      </c>
      <c r="B1649">
        <v>1973</v>
      </c>
      <c r="C1649" t="s">
        <v>44</v>
      </c>
      <c r="D1649" t="s">
        <v>35</v>
      </c>
      <c r="E1649" s="1">
        <v>27190</v>
      </c>
      <c r="F1649">
        <v>1</v>
      </c>
      <c r="G1649">
        <v>0</v>
      </c>
      <c r="H1649" s="3">
        <v>41501</v>
      </c>
      <c r="I1649">
        <v>13</v>
      </c>
      <c r="J1649">
        <v>0</v>
      </c>
      <c r="K1649" t="s">
        <v>30</v>
      </c>
      <c r="L1649">
        <v>1</v>
      </c>
      <c r="M1649">
        <f>2021-MasterData4[[#This Row],[Year_Birth]]</f>
        <v>48</v>
      </c>
      <c r="N1649" s="10">
        <v>1</v>
      </c>
      <c r="O1649" s="10">
        <v>7</v>
      </c>
      <c r="P1649" s="10">
        <v>0</v>
      </c>
      <c r="Q1649" s="10">
        <v>6</v>
      </c>
      <c r="R1649" s="10">
        <v>1</v>
      </c>
      <c r="S1649" s="24">
        <f>MasterData4[[#This Row],[Kidhome]]+MasterData4[[#This Row],[Teenhome]]</f>
        <v>1</v>
      </c>
      <c r="T1649" s="53">
        <v>0</v>
      </c>
      <c r="U1649" s="53">
        <v>2</v>
      </c>
      <c r="V1649" s="10">
        <f>SUM(MasterData4[[#This Row],[MntWines]:[MntSweetProducts]])</f>
        <v>15</v>
      </c>
      <c r="W1649">
        <v>1</v>
      </c>
    </row>
    <row r="1650" spans="1:23" x14ac:dyDescent="0.3">
      <c r="A1650">
        <v>8235</v>
      </c>
      <c r="B1650">
        <v>1956</v>
      </c>
      <c r="C1650" t="s">
        <v>41</v>
      </c>
      <c r="D1650" t="s">
        <v>35</v>
      </c>
      <c r="E1650" s="1">
        <v>69245</v>
      </c>
      <c r="F1650">
        <v>0</v>
      </c>
      <c r="G1650">
        <v>1</v>
      </c>
      <c r="H1650" s="3">
        <v>41663</v>
      </c>
      <c r="I1650">
        <v>8</v>
      </c>
      <c r="J1650">
        <v>0</v>
      </c>
      <c r="K1650" t="s">
        <v>43</v>
      </c>
      <c r="L1650">
        <v>6</v>
      </c>
      <c r="M1650">
        <f>2021-MasterData4[[#This Row],[Year_Birth]]</f>
        <v>65</v>
      </c>
      <c r="N1650" s="10">
        <v>428</v>
      </c>
      <c r="O1650" s="10">
        <v>214</v>
      </c>
      <c r="P1650" s="10">
        <v>80</v>
      </c>
      <c r="Q1650" s="10">
        <v>30</v>
      </c>
      <c r="R1650" s="10">
        <v>30</v>
      </c>
      <c r="S1650" s="24">
        <f>MasterData4[[#This Row],[Kidhome]]+MasterData4[[#This Row],[Teenhome]]</f>
        <v>1</v>
      </c>
      <c r="T1650" s="53">
        <v>5</v>
      </c>
      <c r="U1650" s="53">
        <v>10</v>
      </c>
      <c r="V1650" s="10">
        <f>SUM(MasterData4[[#This Row],[MntWines]:[MntSweetProducts]])</f>
        <v>782</v>
      </c>
      <c r="W1650">
        <v>4</v>
      </c>
    </row>
    <row r="1651" spans="1:23" x14ac:dyDescent="0.3">
      <c r="A1651">
        <v>8254</v>
      </c>
      <c r="B1651">
        <v>1974</v>
      </c>
      <c r="C1651" t="s">
        <v>37</v>
      </c>
      <c r="D1651" t="s">
        <v>33</v>
      </c>
      <c r="E1651" s="1">
        <v>34596</v>
      </c>
      <c r="F1651">
        <v>1</v>
      </c>
      <c r="G1651">
        <v>0</v>
      </c>
      <c r="H1651" s="3">
        <v>41377</v>
      </c>
      <c r="I1651">
        <v>48</v>
      </c>
      <c r="J1651">
        <v>0</v>
      </c>
      <c r="K1651" t="s">
        <v>39</v>
      </c>
      <c r="L1651">
        <v>1</v>
      </c>
      <c r="M1651">
        <f>2021-MasterData4[[#This Row],[Year_Birth]]</f>
        <v>47</v>
      </c>
      <c r="N1651" s="10">
        <v>14</v>
      </c>
      <c r="O1651" s="10">
        <v>2</v>
      </c>
      <c r="P1651" s="10">
        <v>0</v>
      </c>
      <c r="Q1651" s="10">
        <v>0</v>
      </c>
      <c r="R1651" s="10">
        <v>0</v>
      </c>
      <c r="S1651" s="24">
        <f>MasterData4[[#This Row],[Kidhome]]+MasterData4[[#This Row],[Teenhome]]</f>
        <v>1</v>
      </c>
      <c r="T1651" s="53">
        <v>0</v>
      </c>
      <c r="U1651" s="53">
        <v>2</v>
      </c>
      <c r="V1651" s="10">
        <f>SUM(MasterData4[[#This Row],[MntWines]:[MntSweetProducts]])</f>
        <v>16</v>
      </c>
      <c r="W1651">
        <v>5</v>
      </c>
    </row>
    <row r="1652" spans="1:23" x14ac:dyDescent="0.3">
      <c r="A1652">
        <v>8268</v>
      </c>
      <c r="B1652">
        <v>1961</v>
      </c>
      <c r="C1652" t="s">
        <v>37</v>
      </c>
      <c r="D1652" t="s">
        <v>33</v>
      </c>
      <c r="F1652">
        <v>0</v>
      </c>
      <c r="G1652">
        <v>1</v>
      </c>
      <c r="H1652" s="3">
        <v>41466</v>
      </c>
      <c r="I1652">
        <v>23</v>
      </c>
      <c r="J1652">
        <v>0</v>
      </c>
      <c r="K1652" t="s">
        <v>32</v>
      </c>
      <c r="L1652">
        <v>6</v>
      </c>
      <c r="M1652">
        <f>2021-MasterData4[[#This Row],[Year_Birth]]</f>
        <v>60</v>
      </c>
      <c r="N1652" s="10">
        <v>352</v>
      </c>
      <c r="O1652" s="10">
        <v>27</v>
      </c>
      <c r="P1652" s="10">
        <v>10</v>
      </c>
      <c r="Q1652" s="10">
        <v>0</v>
      </c>
      <c r="R1652" s="10">
        <v>0</v>
      </c>
      <c r="S1652" s="24">
        <f>MasterData4[[#This Row],[Kidhome]]+MasterData4[[#This Row],[Teenhome]]</f>
        <v>1</v>
      </c>
      <c r="T1652" s="53">
        <v>1</v>
      </c>
      <c r="U1652" s="53">
        <v>7</v>
      </c>
      <c r="V1652" s="10">
        <f>SUM(MasterData4[[#This Row],[MntWines]:[MntSweetProducts]])</f>
        <v>389</v>
      </c>
      <c r="W1652">
        <v>5</v>
      </c>
    </row>
    <row r="1653" spans="1:23" x14ac:dyDescent="0.3">
      <c r="A1653">
        <v>8275</v>
      </c>
      <c r="B1653">
        <v>1965</v>
      </c>
      <c r="C1653" t="s">
        <v>37</v>
      </c>
      <c r="D1653" t="s">
        <v>29</v>
      </c>
      <c r="E1653" s="1">
        <v>47025</v>
      </c>
      <c r="F1653">
        <v>1</v>
      </c>
      <c r="G1653">
        <v>1</v>
      </c>
      <c r="H1653" s="3">
        <v>41679</v>
      </c>
      <c r="I1653">
        <v>6</v>
      </c>
      <c r="J1653">
        <v>0</v>
      </c>
      <c r="K1653" t="s">
        <v>30</v>
      </c>
      <c r="L1653">
        <v>1</v>
      </c>
      <c r="M1653">
        <f>2021-MasterData4[[#This Row],[Year_Birth]]</f>
        <v>56</v>
      </c>
      <c r="N1653" s="10">
        <v>16</v>
      </c>
      <c r="O1653" s="10">
        <v>3</v>
      </c>
      <c r="P1653" s="10">
        <v>0</v>
      </c>
      <c r="Q1653" s="10">
        <v>0</v>
      </c>
      <c r="R1653" s="10">
        <v>0</v>
      </c>
      <c r="S1653" s="24">
        <f>MasterData4[[#This Row],[Kidhome]]+MasterData4[[#This Row],[Teenhome]]</f>
        <v>2</v>
      </c>
      <c r="T1653" s="53">
        <v>0</v>
      </c>
      <c r="U1653" s="53">
        <v>2</v>
      </c>
      <c r="V1653" s="10">
        <f>SUM(MasterData4[[#This Row],[MntWines]:[MntSweetProducts]])</f>
        <v>19</v>
      </c>
      <c r="W1653">
        <v>5</v>
      </c>
    </row>
    <row r="1654" spans="1:23" x14ac:dyDescent="0.3">
      <c r="A1654">
        <v>8278</v>
      </c>
      <c r="B1654">
        <v>1990</v>
      </c>
      <c r="C1654" t="s">
        <v>37</v>
      </c>
      <c r="D1654" t="s">
        <v>33</v>
      </c>
      <c r="E1654" s="2">
        <v>74214</v>
      </c>
      <c r="F1654">
        <v>0</v>
      </c>
      <c r="G1654">
        <v>0</v>
      </c>
      <c r="H1654" s="3">
        <v>41147</v>
      </c>
      <c r="I1654">
        <v>3</v>
      </c>
      <c r="J1654">
        <v>0</v>
      </c>
      <c r="K1654" t="s">
        <v>30</v>
      </c>
      <c r="L1654">
        <v>8</v>
      </c>
      <c r="M1654">
        <f>2021-MasterData4[[#This Row],[Year_Birth]]</f>
        <v>31</v>
      </c>
      <c r="N1654" s="10">
        <v>863</v>
      </c>
      <c r="O1654" s="10">
        <v>547</v>
      </c>
      <c r="P1654" s="10">
        <v>86</v>
      </c>
      <c r="Q1654" s="10">
        <v>83</v>
      </c>
      <c r="R1654" s="10">
        <v>99</v>
      </c>
      <c r="S1654" s="24">
        <f>MasterData4[[#This Row],[Kidhome]]+MasterData4[[#This Row],[Teenhome]]</f>
        <v>0</v>
      </c>
      <c r="T1654" s="53">
        <v>2</v>
      </c>
      <c r="U1654" s="53">
        <v>5</v>
      </c>
      <c r="V1654" s="10">
        <f>SUM(MasterData4[[#This Row],[MntWines]:[MntSweetProducts]])</f>
        <v>1678</v>
      </c>
      <c r="W1654">
        <v>5</v>
      </c>
    </row>
    <row r="1655" spans="1:23" x14ac:dyDescent="0.3">
      <c r="A1655">
        <v>8286</v>
      </c>
      <c r="B1655">
        <v>1965</v>
      </c>
      <c r="C1655" t="s">
        <v>37</v>
      </c>
      <c r="D1655" t="s">
        <v>35</v>
      </c>
      <c r="E1655" s="1">
        <v>51717</v>
      </c>
      <c r="F1655">
        <v>0</v>
      </c>
      <c r="G1655">
        <v>1</v>
      </c>
      <c r="H1655" s="3">
        <v>41506</v>
      </c>
      <c r="I1655">
        <v>55</v>
      </c>
      <c r="J1655">
        <v>0</v>
      </c>
      <c r="K1655" t="s">
        <v>43</v>
      </c>
      <c r="L1655">
        <v>3</v>
      </c>
      <c r="M1655">
        <f>2021-MasterData4[[#This Row],[Year_Birth]]</f>
        <v>56</v>
      </c>
      <c r="N1655" s="10">
        <v>98</v>
      </c>
      <c r="O1655" s="10">
        <v>17</v>
      </c>
      <c r="P1655" s="10">
        <v>0</v>
      </c>
      <c r="Q1655" s="10">
        <v>1</v>
      </c>
      <c r="R1655" s="10">
        <v>1</v>
      </c>
      <c r="S1655" s="24">
        <f>MasterData4[[#This Row],[Kidhome]]+MasterData4[[#This Row],[Teenhome]]</f>
        <v>1</v>
      </c>
      <c r="T1655" s="53">
        <v>0</v>
      </c>
      <c r="U1655" s="53">
        <v>4</v>
      </c>
      <c r="V1655" s="10">
        <f>SUM(MasterData4[[#This Row],[MntWines]:[MntSweetProducts]])</f>
        <v>117</v>
      </c>
      <c r="W1655">
        <v>5</v>
      </c>
    </row>
    <row r="1656" spans="1:23" x14ac:dyDescent="0.3">
      <c r="A1656">
        <v>8299</v>
      </c>
      <c r="B1656">
        <v>1989</v>
      </c>
      <c r="C1656" t="s">
        <v>37</v>
      </c>
      <c r="D1656" t="s">
        <v>31</v>
      </c>
      <c r="E1656" s="1">
        <v>33996</v>
      </c>
      <c r="F1656">
        <v>0</v>
      </c>
      <c r="G1656">
        <v>0</v>
      </c>
      <c r="H1656" s="3">
        <v>41528</v>
      </c>
      <c r="I1656">
        <v>46</v>
      </c>
      <c r="J1656">
        <v>0</v>
      </c>
      <c r="K1656" t="s">
        <v>43</v>
      </c>
      <c r="L1656">
        <v>1</v>
      </c>
      <c r="M1656">
        <f>2021-MasterData4[[#This Row],[Year_Birth]]</f>
        <v>32</v>
      </c>
      <c r="N1656" s="10">
        <v>40</v>
      </c>
      <c r="O1656" s="10">
        <v>15</v>
      </c>
      <c r="P1656" s="10">
        <v>8</v>
      </c>
      <c r="Q1656" s="10">
        <v>2</v>
      </c>
      <c r="R1656" s="10">
        <v>0</v>
      </c>
      <c r="S1656" s="24">
        <f>MasterData4[[#This Row],[Kidhome]]+MasterData4[[#This Row],[Teenhome]]</f>
        <v>0</v>
      </c>
      <c r="T1656" s="53">
        <v>1</v>
      </c>
      <c r="U1656" s="53">
        <v>3</v>
      </c>
      <c r="V1656" s="10">
        <f>SUM(MasterData4[[#This Row],[MntWines]:[MntSweetProducts]])</f>
        <v>65</v>
      </c>
      <c r="W1656">
        <v>5</v>
      </c>
    </row>
    <row r="1657" spans="1:23" x14ac:dyDescent="0.3">
      <c r="A1657">
        <v>8310</v>
      </c>
      <c r="B1657">
        <v>1964</v>
      </c>
      <c r="C1657" t="s">
        <v>28</v>
      </c>
      <c r="D1657" t="s">
        <v>35</v>
      </c>
      <c r="E1657" s="1">
        <v>68142</v>
      </c>
      <c r="F1657">
        <v>0</v>
      </c>
      <c r="G1657">
        <v>1</v>
      </c>
      <c r="H1657" s="3">
        <v>41150</v>
      </c>
      <c r="I1657">
        <v>96</v>
      </c>
      <c r="J1657">
        <v>0</v>
      </c>
      <c r="K1657" t="s">
        <v>30</v>
      </c>
      <c r="L1657">
        <v>10</v>
      </c>
      <c r="M1657">
        <f>2021-MasterData4[[#This Row],[Year_Birth]]</f>
        <v>57</v>
      </c>
      <c r="N1657" s="10">
        <v>897</v>
      </c>
      <c r="O1657" s="10">
        <v>196</v>
      </c>
      <c r="P1657" s="10">
        <v>91</v>
      </c>
      <c r="Q1657" s="10">
        <v>126</v>
      </c>
      <c r="R1657" s="10">
        <v>112</v>
      </c>
      <c r="S1657" s="24">
        <f>MasterData4[[#This Row],[Kidhome]]+MasterData4[[#This Row],[Teenhome]]</f>
        <v>1</v>
      </c>
      <c r="T1657" s="53">
        <v>4</v>
      </c>
      <c r="U1657" s="53">
        <v>7</v>
      </c>
      <c r="V1657" s="10">
        <f>SUM(MasterData4[[#This Row],[MntWines]:[MntSweetProducts]])</f>
        <v>1422</v>
      </c>
      <c r="W1657">
        <v>2</v>
      </c>
    </row>
    <row r="1658" spans="1:23" x14ac:dyDescent="0.3">
      <c r="A1658">
        <v>8312</v>
      </c>
      <c r="B1658">
        <v>1961</v>
      </c>
      <c r="C1658" t="s">
        <v>44</v>
      </c>
      <c r="D1658" t="s">
        <v>33</v>
      </c>
      <c r="E1658" s="1">
        <v>28249</v>
      </c>
      <c r="F1658">
        <v>0</v>
      </c>
      <c r="G1658">
        <v>0</v>
      </c>
      <c r="H1658" s="3">
        <v>41805</v>
      </c>
      <c r="I1658">
        <v>80</v>
      </c>
      <c r="J1658">
        <v>0</v>
      </c>
      <c r="K1658" t="s">
        <v>30</v>
      </c>
      <c r="L1658">
        <v>2</v>
      </c>
      <c r="M1658">
        <f>2021-MasterData4[[#This Row],[Year_Birth]]</f>
        <v>60</v>
      </c>
      <c r="N1658" s="10">
        <v>1</v>
      </c>
      <c r="O1658" s="10">
        <v>7</v>
      </c>
      <c r="P1658" s="10">
        <v>2</v>
      </c>
      <c r="Q1658" s="10">
        <v>9</v>
      </c>
      <c r="R1658" s="10">
        <v>14</v>
      </c>
      <c r="S1658" s="24">
        <f>MasterData4[[#This Row],[Kidhome]]+MasterData4[[#This Row],[Teenhome]]</f>
        <v>0</v>
      </c>
      <c r="T1658" s="53">
        <v>0</v>
      </c>
      <c r="U1658" s="53">
        <v>3</v>
      </c>
      <c r="V1658" s="10">
        <f>SUM(MasterData4[[#This Row],[MntWines]:[MntSweetProducts]])</f>
        <v>33</v>
      </c>
      <c r="W1658">
        <v>1</v>
      </c>
    </row>
    <row r="1659" spans="1:23" x14ac:dyDescent="0.3">
      <c r="A1659">
        <v>8314</v>
      </c>
      <c r="B1659">
        <v>1982</v>
      </c>
      <c r="C1659" t="s">
        <v>28</v>
      </c>
      <c r="D1659" t="s">
        <v>33</v>
      </c>
      <c r="E1659" s="1">
        <v>79908</v>
      </c>
      <c r="F1659">
        <v>0</v>
      </c>
      <c r="G1659">
        <v>0</v>
      </c>
      <c r="H1659" s="3">
        <v>41369</v>
      </c>
      <c r="I1659">
        <v>30</v>
      </c>
      <c r="J1659">
        <v>0</v>
      </c>
      <c r="K1659" t="s">
        <v>30</v>
      </c>
      <c r="L1659">
        <v>5</v>
      </c>
      <c r="M1659">
        <f>2021-MasterData4[[#This Row],[Year_Birth]]</f>
        <v>39</v>
      </c>
      <c r="N1659" s="10">
        <v>557</v>
      </c>
      <c r="O1659" s="10">
        <v>761</v>
      </c>
      <c r="P1659" s="10">
        <v>29</v>
      </c>
      <c r="Q1659" s="10">
        <v>129</v>
      </c>
      <c r="R1659" s="10">
        <v>185</v>
      </c>
      <c r="S1659" s="24">
        <f>MasterData4[[#This Row],[Kidhome]]+MasterData4[[#This Row],[Teenhome]]</f>
        <v>0</v>
      </c>
      <c r="T1659" s="53">
        <v>6</v>
      </c>
      <c r="U1659" s="53">
        <v>7</v>
      </c>
      <c r="V1659" s="10">
        <f>SUM(MasterData4[[#This Row],[MntWines]:[MntSweetProducts]])</f>
        <v>1661</v>
      </c>
      <c r="W1659">
        <v>2</v>
      </c>
    </row>
    <row r="1660" spans="1:23" x14ac:dyDescent="0.3">
      <c r="A1660">
        <v>8315</v>
      </c>
      <c r="B1660">
        <v>1995</v>
      </c>
      <c r="C1660" t="s">
        <v>28</v>
      </c>
      <c r="D1660" t="s">
        <v>31</v>
      </c>
      <c r="E1660" s="1">
        <v>34824</v>
      </c>
      <c r="F1660">
        <v>0</v>
      </c>
      <c r="G1660">
        <v>0</v>
      </c>
      <c r="H1660" s="3">
        <v>41724</v>
      </c>
      <c r="I1660">
        <v>65</v>
      </c>
      <c r="J1660">
        <v>0</v>
      </c>
      <c r="K1660" t="s">
        <v>34</v>
      </c>
      <c r="L1660">
        <v>1</v>
      </c>
      <c r="M1660">
        <f>2021-MasterData4[[#This Row],[Year_Birth]]</f>
        <v>26</v>
      </c>
      <c r="N1660" s="10">
        <v>4</v>
      </c>
      <c r="O1660" s="10">
        <v>11</v>
      </c>
      <c r="P1660" s="10">
        <v>2</v>
      </c>
      <c r="Q1660" s="10">
        <v>2</v>
      </c>
      <c r="R1660" s="10">
        <v>0</v>
      </c>
      <c r="S1660" s="24">
        <f>MasterData4[[#This Row],[Kidhome]]+MasterData4[[#This Row],[Teenhome]]</f>
        <v>0</v>
      </c>
      <c r="T1660" s="53">
        <v>0</v>
      </c>
      <c r="U1660" s="53">
        <v>2</v>
      </c>
      <c r="V1660" s="10">
        <f>SUM(MasterData4[[#This Row],[MntWines]:[MntSweetProducts]])</f>
        <v>19</v>
      </c>
      <c r="W1660">
        <v>2</v>
      </c>
    </row>
    <row r="1661" spans="1:23" x14ac:dyDescent="0.3">
      <c r="A1661">
        <v>8318</v>
      </c>
      <c r="B1661">
        <v>1979</v>
      </c>
      <c r="C1661" t="s">
        <v>28</v>
      </c>
      <c r="D1661" t="s">
        <v>35</v>
      </c>
      <c r="E1661" s="1">
        <v>90300</v>
      </c>
      <c r="F1661">
        <v>0</v>
      </c>
      <c r="G1661">
        <v>0</v>
      </c>
      <c r="H1661" s="3">
        <v>41642</v>
      </c>
      <c r="I1661">
        <v>7</v>
      </c>
      <c r="J1661">
        <v>0</v>
      </c>
      <c r="K1661" t="s">
        <v>30</v>
      </c>
      <c r="L1661">
        <v>5</v>
      </c>
      <c r="M1661">
        <f>2021-MasterData4[[#This Row],[Year_Birth]]</f>
        <v>42</v>
      </c>
      <c r="N1661" s="10">
        <v>594</v>
      </c>
      <c r="O1661" s="10">
        <v>786</v>
      </c>
      <c r="P1661" s="10">
        <v>33</v>
      </c>
      <c r="Q1661" s="10">
        <v>134</v>
      </c>
      <c r="R1661" s="10">
        <v>134</v>
      </c>
      <c r="S1661" s="24">
        <f>MasterData4[[#This Row],[Kidhome]]+MasterData4[[#This Row],[Teenhome]]</f>
        <v>0</v>
      </c>
      <c r="T1661" s="53">
        <v>6</v>
      </c>
      <c r="U1661" s="53">
        <v>8</v>
      </c>
      <c r="V1661" s="10">
        <f>SUM(MasterData4[[#This Row],[MntWines]:[MntSweetProducts]])</f>
        <v>1681</v>
      </c>
      <c r="W1661">
        <v>2</v>
      </c>
    </row>
    <row r="1662" spans="1:23" x14ac:dyDescent="0.3">
      <c r="A1662">
        <v>8334</v>
      </c>
      <c r="B1662">
        <v>1971</v>
      </c>
      <c r="C1662" t="s">
        <v>41</v>
      </c>
      <c r="D1662" t="s">
        <v>31</v>
      </c>
      <c r="E1662" s="1">
        <v>33316</v>
      </c>
      <c r="F1662">
        <v>1</v>
      </c>
      <c r="G1662">
        <v>1</v>
      </c>
      <c r="H1662" s="3">
        <v>41551</v>
      </c>
      <c r="I1662">
        <v>34</v>
      </c>
      <c r="J1662">
        <v>0</v>
      </c>
      <c r="K1662" t="s">
        <v>30</v>
      </c>
      <c r="L1662">
        <v>2</v>
      </c>
      <c r="M1662">
        <f>2021-MasterData4[[#This Row],[Year_Birth]]</f>
        <v>50</v>
      </c>
      <c r="N1662" s="10">
        <v>79</v>
      </c>
      <c r="O1662" s="10">
        <v>31</v>
      </c>
      <c r="P1662" s="10">
        <v>4</v>
      </c>
      <c r="Q1662" s="10">
        <v>1</v>
      </c>
      <c r="R1662" s="10">
        <v>4</v>
      </c>
      <c r="S1662" s="24">
        <f>MasterData4[[#This Row],[Kidhome]]+MasterData4[[#This Row],[Teenhome]]</f>
        <v>2</v>
      </c>
      <c r="T1662" s="53">
        <v>1</v>
      </c>
      <c r="U1662" s="53">
        <v>4</v>
      </c>
      <c r="V1662" s="10">
        <f>SUM(MasterData4[[#This Row],[MntWines]:[MntSweetProducts]])</f>
        <v>119</v>
      </c>
      <c r="W1662">
        <v>4</v>
      </c>
    </row>
    <row r="1663" spans="1:23" x14ac:dyDescent="0.3">
      <c r="A1663">
        <v>8341</v>
      </c>
      <c r="B1663">
        <v>1969</v>
      </c>
      <c r="C1663" t="s">
        <v>37</v>
      </c>
      <c r="D1663" t="s">
        <v>33</v>
      </c>
      <c r="E1663" s="1">
        <v>30396</v>
      </c>
      <c r="F1663">
        <v>1</v>
      </c>
      <c r="G1663">
        <v>0</v>
      </c>
      <c r="H1663" s="3">
        <v>41759</v>
      </c>
      <c r="I1663">
        <v>22</v>
      </c>
      <c r="J1663">
        <v>0</v>
      </c>
      <c r="K1663" t="s">
        <v>30</v>
      </c>
      <c r="L1663">
        <v>1</v>
      </c>
      <c r="M1663">
        <f>2021-MasterData4[[#This Row],[Year_Birth]]</f>
        <v>52</v>
      </c>
      <c r="N1663" s="10">
        <v>15</v>
      </c>
      <c r="O1663" s="10">
        <v>6</v>
      </c>
      <c r="P1663" s="10">
        <v>0</v>
      </c>
      <c r="Q1663" s="10">
        <v>0</v>
      </c>
      <c r="R1663" s="10">
        <v>1</v>
      </c>
      <c r="S1663" s="24">
        <f>MasterData4[[#This Row],[Kidhome]]+MasterData4[[#This Row],[Teenhome]]</f>
        <v>1</v>
      </c>
      <c r="T1663" s="53">
        <v>1</v>
      </c>
      <c r="U1663" s="53">
        <v>2</v>
      </c>
      <c r="V1663" s="10">
        <f>SUM(MasterData4[[#This Row],[MntWines]:[MntSweetProducts]])</f>
        <v>22</v>
      </c>
      <c r="W1663">
        <v>5</v>
      </c>
    </row>
    <row r="1664" spans="1:23" x14ac:dyDescent="0.3">
      <c r="A1664">
        <v>8346</v>
      </c>
      <c r="B1664">
        <v>1974</v>
      </c>
      <c r="C1664" t="s">
        <v>28</v>
      </c>
      <c r="D1664" t="s">
        <v>31</v>
      </c>
      <c r="E1664" s="1">
        <v>32233</v>
      </c>
      <c r="F1664">
        <v>1</v>
      </c>
      <c r="G1664">
        <v>0</v>
      </c>
      <c r="H1664" s="3">
        <v>41140</v>
      </c>
      <c r="I1664">
        <v>26</v>
      </c>
      <c r="J1664">
        <v>0</v>
      </c>
      <c r="K1664" t="s">
        <v>30</v>
      </c>
      <c r="L1664">
        <v>6</v>
      </c>
      <c r="M1664">
        <f>2021-MasterData4[[#This Row],[Year_Birth]]</f>
        <v>47</v>
      </c>
      <c r="N1664" s="10">
        <v>138</v>
      </c>
      <c r="O1664" s="10">
        <v>35</v>
      </c>
      <c r="P1664" s="10">
        <v>25</v>
      </c>
      <c r="Q1664" s="10">
        <v>15</v>
      </c>
      <c r="R1664" s="10">
        <v>11</v>
      </c>
      <c r="S1664" s="24">
        <f>MasterData4[[#This Row],[Kidhome]]+MasterData4[[#This Row],[Teenhome]]</f>
        <v>1</v>
      </c>
      <c r="T1664" s="53">
        <v>2</v>
      </c>
      <c r="U1664" s="53">
        <v>2</v>
      </c>
      <c r="V1664" s="10">
        <f>SUM(MasterData4[[#This Row],[MntWines]:[MntSweetProducts]])</f>
        <v>224</v>
      </c>
      <c r="W1664">
        <v>2</v>
      </c>
    </row>
    <row r="1665" spans="1:23" x14ac:dyDescent="0.3">
      <c r="A1665">
        <v>8360</v>
      </c>
      <c r="B1665">
        <v>1971</v>
      </c>
      <c r="C1665" t="s">
        <v>38</v>
      </c>
      <c r="D1665" t="s">
        <v>33</v>
      </c>
      <c r="E1665" s="1">
        <v>54690</v>
      </c>
      <c r="F1665">
        <v>1</v>
      </c>
      <c r="G1665">
        <v>1</v>
      </c>
      <c r="H1665" s="3">
        <v>41585</v>
      </c>
      <c r="I1665">
        <v>76</v>
      </c>
      <c r="J1665">
        <v>0</v>
      </c>
      <c r="K1665" t="s">
        <v>30</v>
      </c>
      <c r="L1665">
        <v>3</v>
      </c>
      <c r="M1665">
        <f>2021-MasterData4[[#This Row],[Year_Birth]]</f>
        <v>50</v>
      </c>
      <c r="N1665" s="10">
        <v>111</v>
      </c>
      <c r="O1665" s="10">
        <v>37</v>
      </c>
      <c r="P1665" s="10">
        <v>7</v>
      </c>
      <c r="Q1665" s="10">
        <v>16</v>
      </c>
      <c r="R1665" s="10">
        <v>9</v>
      </c>
      <c r="S1665" s="24">
        <f>MasterData4[[#This Row],[Kidhome]]+MasterData4[[#This Row],[Teenhome]]</f>
        <v>2</v>
      </c>
      <c r="T1665" s="53">
        <v>1</v>
      </c>
      <c r="U1665" s="53">
        <v>5</v>
      </c>
      <c r="V1665" s="10">
        <f>SUM(MasterData4[[#This Row],[MntWines]:[MntSweetProducts]])</f>
        <v>180</v>
      </c>
      <c r="W1665">
        <v>3</v>
      </c>
    </row>
    <row r="1666" spans="1:23" x14ac:dyDescent="0.3">
      <c r="A1666">
        <v>8362</v>
      </c>
      <c r="B1666">
        <v>1982</v>
      </c>
      <c r="C1666" t="s">
        <v>37</v>
      </c>
      <c r="D1666" t="s">
        <v>33</v>
      </c>
      <c r="E1666" s="1">
        <v>84169</v>
      </c>
      <c r="F1666">
        <v>0</v>
      </c>
      <c r="G1666">
        <v>0</v>
      </c>
      <c r="H1666" s="3">
        <v>41493</v>
      </c>
      <c r="I1666">
        <v>9</v>
      </c>
      <c r="J1666">
        <v>0</v>
      </c>
      <c r="K1666" t="s">
        <v>43</v>
      </c>
      <c r="L1666">
        <v>7</v>
      </c>
      <c r="M1666">
        <f>2021-MasterData4[[#This Row],[Year_Birth]]</f>
        <v>39</v>
      </c>
      <c r="N1666" s="10">
        <v>1478</v>
      </c>
      <c r="O1666" s="10">
        <v>403</v>
      </c>
      <c r="P1666" s="10">
        <v>0</v>
      </c>
      <c r="Q1666" s="10">
        <v>19</v>
      </c>
      <c r="R1666" s="10">
        <v>19</v>
      </c>
      <c r="S1666" s="24">
        <f>MasterData4[[#This Row],[Kidhome]]+MasterData4[[#This Row],[Teenhome]]</f>
        <v>0</v>
      </c>
      <c r="T1666" s="53">
        <v>6</v>
      </c>
      <c r="U1666" s="53">
        <v>6</v>
      </c>
      <c r="V1666" s="10">
        <f>SUM(MasterData4[[#This Row],[MntWines]:[MntSweetProducts]])</f>
        <v>1919</v>
      </c>
      <c r="W1666">
        <v>5</v>
      </c>
    </row>
    <row r="1667" spans="1:23" x14ac:dyDescent="0.3">
      <c r="A1667">
        <v>8369</v>
      </c>
      <c r="B1667">
        <v>1987</v>
      </c>
      <c r="C1667" t="s">
        <v>28</v>
      </c>
      <c r="D1667" t="s">
        <v>35</v>
      </c>
      <c r="E1667" s="1">
        <v>18227</v>
      </c>
      <c r="F1667">
        <v>1</v>
      </c>
      <c r="G1667">
        <v>0</v>
      </c>
      <c r="H1667" s="3">
        <v>41221</v>
      </c>
      <c r="I1667">
        <v>21</v>
      </c>
      <c r="J1667">
        <v>0</v>
      </c>
      <c r="K1667" t="s">
        <v>30</v>
      </c>
      <c r="L1667">
        <v>0</v>
      </c>
      <c r="M1667">
        <f>2021-MasterData4[[#This Row],[Year_Birth]]</f>
        <v>34</v>
      </c>
      <c r="N1667" s="10">
        <v>1</v>
      </c>
      <c r="O1667" s="10">
        <v>7</v>
      </c>
      <c r="P1667" s="10">
        <v>4</v>
      </c>
      <c r="Q1667" s="10">
        <v>2</v>
      </c>
      <c r="R1667" s="10">
        <v>3</v>
      </c>
      <c r="S1667" s="24">
        <f>MasterData4[[#This Row],[Kidhome]]+MasterData4[[#This Row],[Teenhome]]</f>
        <v>1</v>
      </c>
      <c r="T1667" s="53">
        <v>1</v>
      </c>
      <c r="U1667" s="53">
        <v>2</v>
      </c>
      <c r="V1667" s="10">
        <f>SUM(MasterData4[[#This Row],[MntWines]:[MntSweetProducts]])</f>
        <v>17</v>
      </c>
      <c r="W1667">
        <v>2</v>
      </c>
    </row>
    <row r="1668" spans="1:23" x14ac:dyDescent="0.3">
      <c r="A1668">
        <v>8370</v>
      </c>
      <c r="B1668">
        <v>1976</v>
      </c>
      <c r="C1668" t="s">
        <v>38</v>
      </c>
      <c r="D1668" t="s">
        <v>35</v>
      </c>
      <c r="E1668" s="1">
        <v>75484</v>
      </c>
      <c r="F1668">
        <v>0</v>
      </c>
      <c r="G1668">
        <v>1</v>
      </c>
      <c r="H1668" s="3">
        <v>41123</v>
      </c>
      <c r="I1668">
        <v>50</v>
      </c>
      <c r="J1668">
        <v>0</v>
      </c>
      <c r="K1668" t="s">
        <v>32</v>
      </c>
      <c r="L1668">
        <v>7</v>
      </c>
      <c r="M1668">
        <f>2021-MasterData4[[#This Row],[Year_Birth]]</f>
        <v>45</v>
      </c>
      <c r="N1668" s="10">
        <v>378</v>
      </c>
      <c r="O1668" s="10">
        <v>259</v>
      </c>
      <c r="P1668" s="10">
        <v>197</v>
      </c>
      <c r="Q1668" s="10">
        <v>97</v>
      </c>
      <c r="R1668" s="10">
        <v>194</v>
      </c>
      <c r="S1668" s="24">
        <f>MasterData4[[#This Row],[Kidhome]]+MasterData4[[#This Row],[Teenhome]]</f>
        <v>1</v>
      </c>
      <c r="T1668" s="53">
        <v>3</v>
      </c>
      <c r="U1668" s="53">
        <v>6</v>
      </c>
      <c r="V1668" s="10">
        <f>SUM(MasterData4[[#This Row],[MntWines]:[MntSweetProducts]])</f>
        <v>1125</v>
      </c>
      <c r="W1668">
        <v>3</v>
      </c>
    </row>
    <row r="1669" spans="1:23" x14ac:dyDescent="0.3">
      <c r="A1669">
        <v>8372</v>
      </c>
      <c r="B1669">
        <v>1974</v>
      </c>
      <c r="C1669" t="s">
        <v>28</v>
      </c>
      <c r="D1669" t="s">
        <v>33</v>
      </c>
      <c r="E1669" s="1">
        <v>34421</v>
      </c>
      <c r="F1669">
        <v>1</v>
      </c>
      <c r="G1669">
        <v>0</v>
      </c>
      <c r="H1669" s="3">
        <v>41456</v>
      </c>
      <c r="I1669">
        <v>81</v>
      </c>
      <c r="J1669">
        <v>0</v>
      </c>
      <c r="K1669" t="s">
        <v>43</v>
      </c>
      <c r="L1669">
        <v>1</v>
      </c>
      <c r="M1669">
        <f>2021-MasterData4[[#This Row],[Year_Birth]]</f>
        <v>47</v>
      </c>
      <c r="N1669" s="10">
        <v>3</v>
      </c>
      <c r="O1669" s="10">
        <v>7</v>
      </c>
      <c r="P1669" s="10">
        <v>6</v>
      </c>
      <c r="Q1669" s="10">
        <v>3</v>
      </c>
      <c r="R1669" s="10">
        <v>2</v>
      </c>
      <c r="S1669" s="24">
        <f>MasterData4[[#This Row],[Kidhome]]+MasterData4[[#This Row],[Teenhome]]</f>
        <v>1</v>
      </c>
      <c r="T1669" s="53">
        <v>0</v>
      </c>
      <c r="U1669" s="53">
        <v>2</v>
      </c>
      <c r="V1669" s="10">
        <f>SUM(MasterData4[[#This Row],[MntWines]:[MntSweetProducts]])</f>
        <v>21</v>
      </c>
      <c r="W1669">
        <v>2</v>
      </c>
    </row>
    <row r="1670" spans="1:23" x14ac:dyDescent="0.3">
      <c r="A1670">
        <v>8373</v>
      </c>
      <c r="B1670">
        <v>1979</v>
      </c>
      <c r="C1670" t="s">
        <v>44</v>
      </c>
      <c r="D1670" t="s">
        <v>35</v>
      </c>
      <c r="E1670" s="1">
        <v>24594</v>
      </c>
      <c r="F1670">
        <v>1</v>
      </c>
      <c r="G1670">
        <v>0</v>
      </c>
      <c r="H1670" s="3">
        <v>41618</v>
      </c>
      <c r="I1670">
        <v>94</v>
      </c>
      <c r="J1670">
        <v>0</v>
      </c>
      <c r="K1670" t="s">
        <v>32</v>
      </c>
      <c r="L1670">
        <v>1</v>
      </c>
      <c r="M1670">
        <f>2021-MasterData4[[#This Row],[Year_Birth]]</f>
        <v>42</v>
      </c>
      <c r="N1670" s="10">
        <v>1</v>
      </c>
      <c r="O1670" s="10">
        <v>6</v>
      </c>
      <c r="P1670" s="10">
        <v>10</v>
      </c>
      <c r="Q1670" s="10">
        <v>3</v>
      </c>
      <c r="R1670" s="10">
        <v>0</v>
      </c>
      <c r="S1670" s="24">
        <f>MasterData4[[#This Row],[Kidhome]]+MasterData4[[#This Row],[Teenhome]]</f>
        <v>1</v>
      </c>
      <c r="T1670" s="53">
        <v>0</v>
      </c>
      <c r="U1670" s="53">
        <v>3</v>
      </c>
      <c r="V1670" s="10">
        <f>SUM(MasterData4[[#This Row],[MntWines]:[MntSweetProducts]])</f>
        <v>20</v>
      </c>
      <c r="W1670">
        <v>1</v>
      </c>
    </row>
    <row r="1671" spans="1:23" x14ac:dyDescent="0.3">
      <c r="A1671">
        <v>8375</v>
      </c>
      <c r="B1671">
        <v>1968</v>
      </c>
      <c r="C1671" t="s">
        <v>37</v>
      </c>
      <c r="D1671" t="s">
        <v>33</v>
      </c>
      <c r="E1671" s="1">
        <v>55954</v>
      </c>
      <c r="F1671">
        <v>0</v>
      </c>
      <c r="G1671">
        <v>1</v>
      </c>
      <c r="H1671" s="3">
        <v>41701</v>
      </c>
      <c r="I1671">
        <v>63</v>
      </c>
      <c r="J1671">
        <v>0</v>
      </c>
      <c r="K1671" t="s">
        <v>36</v>
      </c>
      <c r="L1671">
        <v>8</v>
      </c>
      <c r="M1671">
        <f>2021-MasterData4[[#This Row],[Year_Birth]]</f>
        <v>53</v>
      </c>
      <c r="N1671" s="10">
        <v>447</v>
      </c>
      <c r="O1671" s="10">
        <v>28</v>
      </c>
      <c r="P1671" s="10">
        <v>0</v>
      </c>
      <c r="Q1671" s="10">
        <v>0</v>
      </c>
      <c r="R1671" s="10">
        <v>0</v>
      </c>
      <c r="S1671" s="24">
        <f>MasterData4[[#This Row],[Kidhome]]+MasterData4[[#This Row],[Teenhome]]</f>
        <v>1</v>
      </c>
      <c r="T1671" s="53">
        <v>2</v>
      </c>
      <c r="U1671" s="53">
        <v>6</v>
      </c>
      <c r="V1671" s="10">
        <f>SUM(MasterData4[[#This Row],[MntWines]:[MntSweetProducts]])</f>
        <v>475</v>
      </c>
      <c r="W1671">
        <v>5</v>
      </c>
    </row>
    <row r="1672" spans="1:23" x14ac:dyDescent="0.3">
      <c r="A1672">
        <v>8387</v>
      </c>
      <c r="B1672">
        <v>1957</v>
      </c>
      <c r="C1672" t="s">
        <v>28</v>
      </c>
      <c r="D1672" t="s">
        <v>33</v>
      </c>
      <c r="E1672" s="1">
        <v>43140</v>
      </c>
      <c r="F1672">
        <v>0</v>
      </c>
      <c r="G1672">
        <v>1</v>
      </c>
      <c r="H1672" s="3">
        <v>41279</v>
      </c>
      <c r="I1672">
        <v>68</v>
      </c>
      <c r="J1672">
        <v>0</v>
      </c>
      <c r="K1672" t="s">
        <v>30</v>
      </c>
      <c r="L1672">
        <v>4</v>
      </c>
      <c r="M1672">
        <f>2021-MasterData4[[#This Row],[Year_Birth]]</f>
        <v>64</v>
      </c>
      <c r="N1672" s="10">
        <v>134</v>
      </c>
      <c r="O1672" s="10">
        <v>76</v>
      </c>
      <c r="P1672" s="10">
        <v>6</v>
      </c>
      <c r="Q1672" s="10">
        <v>8</v>
      </c>
      <c r="R1672" s="10">
        <v>0</v>
      </c>
      <c r="S1672" s="24">
        <f>MasterData4[[#This Row],[Kidhome]]+MasterData4[[#This Row],[Teenhome]]</f>
        <v>1</v>
      </c>
      <c r="T1672" s="53">
        <v>1</v>
      </c>
      <c r="U1672" s="53">
        <v>5</v>
      </c>
      <c r="V1672" s="10">
        <f>SUM(MasterData4[[#This Row],[MntWines]:[MntSweetProducts]])</f>
        <v>224</v>
      </c>
      <c r="W1672">
        <v>2</v>
      </c>
    </row>
    <row r="1673" spans="1:23" x14ac:dyDescent="0.3">
      <c r="A1673">
        <v>8395</v>
      </c>
      <c r="B1673">
        <v>1961</v>
      </c>
      <c r="C1673" t="s">
        <v>28</v>
      </c>
      <c r="D1673" t="s">
        <v>31</v>
      </c>
      <c r="E1673" s="1">
        <v>82014</v>
      </c>
      <c r="F1673">
        <v>0</v>
      </c>
      <c r="G1673">
        <v>0</v>
      </c>
      <c r="H1673" s="3">
        <v>41141</v>
      </c>
      <c r="I1673">
        <v>48</v>
      </c>
      <c r="J1673">
        <v>0</v>
      </c>
      <c r="K1673" t="s">
        <v>43</v>
      </c>
      <c r="L1673">
        <v>3</v>
      </c>
      <c r="M1673">
        <f>2021-MasterData4[[#This Row],[Year_Birth]]</f>
        <v>60</v>
      </c>
      <c r="N1673" s="10">
        <v>980</v>
      </c>
      <c r="O1673" s="10">
        <v>265</v>
      </c>
      <c r="P1673" s="10">
        <v>35</v>
      </c>
      <c r="Q1673" s="10">
        <v>37</v>
      </c>
      <c r="R1673" s="10">
        <v>163</v>
      </c>
      <c r="S1673" s="24">
        <f>MasterData4[[#This Row],[Kidhome]]+MasterData4[[#This Row],[Teenhome]]</f>
        <v>0</v>
      </c>
      <c r="T1673" s="53">
        <v>6</v>
      </c>
      <c r="U1673" s="53">
        <v>12</v>
      </c>
      <c r="V1673" s="10">
        <f>SUM(MasterData4[[#This Row],[MntWines]:[MntSweetProducts]])</f>
        <v>1480</v>
      </c>
      <c r="W1673">
        <v>2</v>
      </c>
    </row>
    <row r="1674" spans="1:23" x14ac:dyDescent="0.3">
      <c r="A1674">
        <v>8397</v>
      </c>
      <c r="B1674">
        <v>1951</v>
      </c>
      <c r="C1674" t="s">
        <v>28</v>
      </c>
      <c r="D1674" t="s">
        <v>33</v>
      </c>
      <c r="E1674" s="1">
        <v>44689</v>
      </c>
      <c r="F1674">
        <v>1</v>
      </c>
      <c r="G1674">
        <v>1</v>
      </c>
      <c r="H1674" s="3">
        <v>41649</v>
      </c>
      <c r="I1674">
        <v>82</v>
      </c>
      <c r="J1674">
        <v>0</v>
      </c>
      <c r="K1674" t="s">
        <v>30</v>
      </c>
      <c r="L1674">
        <v>1</v>
      </c>
      <c r="M1674">
        <f>2021-MasterData4[[#This Row],[Year_Birth]]</f>
        <v>70</v>
      </c>
      <c r="N1674" s="10">
        <v>18</v>
      </c>
      <c r="O1674" s="10">
        <v>5</v>
      </c>
      <c r="P1674" s="10">
        <v>0</v>
      </c>
      <c r="Q1674" s="10">
        <v>0</v>
      </c>
      <c r="R1674" s="10">
        <v>0</v>
      </c>
      <c r="S1674" s="24">
        <f>MasterData4[[#This Row],[Kidhome]]+MasterData4[[#This Row],[Teenhome]]</f>
        <v>2</v>
      </c>
      <c r="T1674" s="53">
        <v>1</v>
      </c>
      <c r="U1674" s="53">
        <v>2</v>
      </c>
      <c r="V1674" s="10">
        <f>SUM(MasterData4[[#This Row],[MntWines]:[MntSweetProducts]])</f>
        <v>23</v>
      </c>
      <c r="W1674">
        <v>2</v>
      </c>
    </row>
    <row r="1675" spans="1:23" x14ac:dyDescent="0.3">
      <c r="A1675">
        <v>8402</v>
      </c>
      <c r="B1675">
        <v>1953</v>
      </c>
      <c r="C1675" t="s">
        <v>41</v>
      </c>
      <c r="D1675" t="s">
        <v>33</v>
      </c>
      <c r="E1675" s="1">
        <v>67087</v>
      </c>
      <c r="F1675">
        <v>0</v>
      </c>
      <c r="G1675">
        <v>1</v>
      </c>
      <c r="H1675" s="3">
        <v>41625</v>
      </c>
      <c r="I1675">
        <v>40</v>
      </c>
      <c r="J1675">
        <v>0</v>
      </c>
      <c r="K1675" t="s">
        <v>36</v>
      </c>
      <c r="L1675">
        <v>7</v>
      </c>
      <c r="M1675">
        <f>2021-MasterData4[[#This Row],[Year_Birth]]</f>
        <v>68</v>
      </c>
      <c r="N1675" s="10">
        <v>329</v>
      </c>
      <c r="O1675" s="10">
        <v>222</v>
      </c>
      <c r="P1675" s="10">
        <v>130</v>
      </c>
      <c r="Q1675" s="10">
        <v>35</v>
      </c>
      <c r="R1675" s="10">
        <v>35</v>
      </c>
      <c r="S1675" s="24">
        <f>MasterData4[[#This Row],[Kidhome]]+MasterData4[[#This Row],[Teenhome]]</f>
        <v>1</v>
      </c>
      <c r="T1675" s="53">
        <v>5</v>
      </c>
      <c r="U1675" s="53">
        <v>8</v>
      </c>
      <c r="V1675" s="10">
        <f>SUM(MasterData4[[#This Row],[MntWines]:[MntSweetProducts]])</f>
        <v>751</v>
      </c>
      <c r="W1675">
        <v>4</v>
      </c>
    </row>
    <row r="1676" spans="1:23" x14ac:dyDescent="0.3">
      <c r="A1676">
        <v>8405</v>
      </c>
      <c r="B1676">
        <v>1979</v>
      </c>
      <c r="C1676" t="s">
        <v>28</v>
      </c>
      <c r="D1676" t="s">
        <v>29</v>
      </c>
      <c r="E1676" s="1">
        <v>68274</v>
      </c>
      <c r="F1676">
        <v>1</v>
      </c>
      <c r="G1676">
        <v>1</v>
      </c>
      <c r="H1676" s="3">
        <v>41547</v>
      </c>
      <c r="I1676">
        <v>83</v>
      </c>
      <c r="J1676">
        <v>0</v>
      </c>
      <c r="K1676" t="s">
        <v>43</v>
      </c>
      <c r="L1676">
        <v>4</v>
      </c>
      <c r="M1676">
        <f>2021-MasterData4[[#This Row],[Year_Birth]]</f>
        <v>42</v>
      </c>
      <c r="N1676" s="10">
        <v>135</v>
      </c>
      <c r="O1676" s="10">
        <v>51</v>
      </c>
      <c r="P1676" s="10">
        <v>23</v>
      </c>
      <c r="Q1676" s="10">
        <v>25</v>
      </c>
      <c r="R1676" s="10">
        <v>25</v>
      </c>
      <c r="S1676" s="24">
        <f>MasterData4[[#This Row],[Kidhome]]+MasterData4[[#This Row],[Teenhome]]</f>
        <v>2</v>
      </c>
      <c r="T1676" s="53">
        <v>2</v>
      </c>
      <c r="U1676" s="53">
        <v>5</v>
      </c>
      <c r="V1676" s="10">
        <f>SUM(MasterData4[[#This Row],[MntWines]:[MntSweetProducts]])</f>
        <v>259</v>
      </c>
      <c r="W1676">
        <v>2</v>
      </c>
    </row>
    <row r="1677" spans="1:23" x14ac:dyDescent="0.3">
      <c r="A1677">
        <v>8414</v>
      </c>
      <c r="B1677">
        <v>1962</v>
      </c>
      <c r="C1677" t="s">
        <v>37</v>
      </c>
      <c r="D1677" t="s">
        <v>31</v>
      </c>
      <c r="E1677" s="1">
        <v>33419</v>
      </c>
      <c r="F1677">
        <v>0</v>
      </c>
      <c r="G1677">
        <v>1</v>
      </c>
      <c r="H1677" s="3">
        <v>41503</v>
      </c>
      <c r="I1677">
        <v>76</v>
      </c>
      <c r="J1677">
        <v>0</v>
      </c>
      <c r="K1677" t="s">
        <v>30</v>
      </c>
      <c r="L1677">
        <v>2</v>
      </c>
      <c r="M1677">
        <f>2021-MasterData4[[#This Row],[Year_Birth]]</f>
        <v>59</v>
      </c>
      <c r="N1677" s="10">
        <v>56</v>
      </c>
      <c r="O1677" s="10">
        <v>12</v>
      </c>
      <c r="P1677" s="10">
        <v>0</v>
      </c>
      <c r="Q1677" s="10">
        <v>0</v>
      </c>
      <c r="R1677" s="10">
        <v>0</v>
      </c>
      <c r="S1677" s="24">
        <f>MasterData4[[#This Row],[Kidhome]]+MasterData4[[#This Row],[Teenhome]]</f>
        <v>1</v>
      </c>
      <c r="T1677" s="53">
        <v>0</v>
      </c>
      <c r="U1677" s="53">
        <v>4</v>
      </c>
      <c r="V1677" s="10">
        <f>SUM(MasterData4[[#This Row],[MntWines]:[MntSweetProducts]])</f>
        <v>68</v>
      </c>
      <c r="W1677">
        <v>5</v>
      </c>
    </row>
    <row r="1678" spans="1:23" x14ac:dyDescent="0.3">
      <c r="A1678">
        <v>8416</v>
      </c>
      <c r="B1678">
        <v>1981</v>
      </c>
      <c r="C1678" t="s">
        <v>28</v>
      </c>
      <c r="D1678" t="s">
        <v>33</v>
      </c>
      <c r="E1678" s="1">
        <v>29009</v>
      </c>
      <c r="F1678">
        <v>1</v>
      </c>
      <c r="G1678">
        <v>0</v>
      </c>
      <c r="H1678" s="3">
        <v>41607</v>
      </c>
      <c r="I1678">
        <v>19</v>
      </c>
      <c r="J1678">
        <v>0</v>
      </c>
      <c r="K1678" t="s">
        <v>34</v>
      </c>
      <c r="L1678">
        <v>2</v>
      </c>
      <c r="M1678">
        <f>2021-MasterData4[[#This Row],[Year_Birth]]</f>
        <v>40</v>
      </c>
      <c r="N1678" s="10">
        <v>6</v>
      </c>
      <c r="O1678" s="10">
        <v>15</v>
      </c>
      <c r="P1678" s="10">
        <v>10</v>
      </c>
      <c r="Q1678" s="10">
        <v>6</v>
      </c>
      <c r="R1678" s="10">
        <v>5</v>
      </c>
      <c r="S1678" s="24">
        <f>MasterData4[[#This Row],[Kidhome]]+MasterData4[[#This Row],[Teenhome]]</f>
        <v>1</v>
      </c>
      <c r="T1678" s="53">
        <v>0</v>
      </c>
      <c r="U1678" s="53">
        <v>3</v>
      </c>
      <c r="V1678" s="10">
        <f>SUM(MasterData4[[#This Row],[MntWines]:[MntSweetProducts]])</f>
        <v>42</v>
      </c>
      <c r="W1678">
        <v>2</v>
      </c>
    </row>
    <row r="1679" spans="1:23" x14ac:dyDescent="0.3">
      <c r="A1679">
        <v>8418</v>
      </c>
      <c r="B1679">
        <v>1958</v>
      </c>
      <c r="C1679" t="s">
        <v>38</v>
      </c>
      <c r="D1679" t="s">
        <v>31</v>
      </c>
      <c r="E1679" s="1">
        <v>38741</v>
      </c>
      <c r="F1679">
        <v>1</v>
      </c>
      <c r="G1679">
        <v>1</v>
      </c>
      <c r="H1679" s="3">
        <v>41728</v>
      </c>
      <c r="I1679">
        <v>60</v>
      </c>
      <c r="J1679">
        <v>0</v>
      </c>
      <c r="K1679" t="s">
        <v>39</v>
      </c>
      <c r="L1679">
        <v>2</v>
      </c>
      <c r="M1679">
        <f>2021-MasterData4[[#This Row],[Year_Birth]]</f>
        <v>63</v>
      </c>
      <c r="N1679" s="10">
        <v>7</v>
      </c>
      <c r="O1679" s="10">
        <v>17</v>
      </c>
      <c r="P1679" s="10">
        <v>8</v>
      </c>
      <c r="Q1679" s="10">
        <v>10</v>
      </c>
      <c r="R1679" s="10">
        <v>6</v>
      </c>
      <c r="S1679" s="24">
        <f>MasterData4[[#This Row],[Kidhome]]+MasterData4[[#This Row],[Teenhome]]</f>
        <v>2</v>
      </c>
      <c r="T1679" s="53">
        <v>0</v>
      </c>
      <c r="U1679" s="53">
        <v>3</v>
      </c>
      <c r="V1679" s="10">
        <f>SUM(MasterData4[[#This Row],[MntWines]:[MntSweetProducts]])</f>
        <v>48</v>
      </c>
      <c r="W1679">
        <v>3</v>
      </c>
    </row>
    <row r="1680" spans="1:23" x14ac:dyDescent="0.3">
      <c r="A1680">
        <v>8420</v>
      </c>
      <c r="B1680">
        <v>1970</v>
      </c>
      <c r="C1680" t="s">
        <v>38</v>
      </c>
      <c r="D1680" t="s">
        <v>33</v>
      </c>
      <c r="E1680" s="1">
        <v>15315</v>
      </c>
      <c r="F1680">
        <v>0</v>
      </c>
      <c r="G1680">
        <v>0</v>
      </c>
      <c r="H1680" s="3">
        <v>41489</v>
      </c>
      <c r="I1680">
        <v>27</v>
      </c>
      <c r="J1680">
        <v>0</v>
      </c>
      <c r="K1680" t="s">
        <v>30</v>
      </c>
      <c r="L1680">
        <v>2</v>
      </c>
      <c r="M1680">
        <f>2021-MasterData4[[#This Row],[Year_Birth]]</f>
        <v>51</v>
      </c>
      <c r="N1680" s="10">
        <v>7</v>
      </c>
      <c r="O1680" s="10">
        <v>13</v>
      </c>
      <c r="P1680" s="10">
        <v>15</v>
      </c>
      <c r="Q1680" s="10">
        <v>4</v>
      </c>
      <c r="R1680" s="10">
        <v>8</v>
      </c>
      <c r="S1680" s="24">
        <f>MasterData4[[#This Row],[Kidhome]]+MasterData4[[#This Row],[Teenhome]]</f>
        <v>0</v>
      </c>
      <c r="T1680" s="53">
        <v>0</v>
      </c>
      <c r="U1680" s="53">
        <v>4</v>
      </c>
      <c r="V1680" s="10">
        <f>SUM(MasterData4[[#This Row],[MntWines]:[MntSweetProducts]])</f>
        <v>47</v>
      </c>
      <c r="W1680">
        <v>3</v>
      </c>
    </row>
    <row r="1681" spans="1:23" x14ac:dyDescent="0.3">
      <c r="A1681">
        <v>8427</v>
      </c>
      <c r="B1681">
        <v>1956</v>
      </c>
      <c r="C1681" t="s">
        <v>41</v>
      </c>
      <c r="D1681" t="s">
        <v>31</v>
      </c>
      <c r="E1681" s="1">
        <v>64857</v>
      </c>
      <c r="F1681">
        <v>0</v>
      </c>
      <c r="G1681">
        <v>0</v>
      </c>
      <c r="H1681" s="3">
        <v>41236</v>
      </c>
      <c r="I1681">
        <v>78</v>
      </c>
      <c r="J1681">
        <v>0</v>
      </c>
      <c r="K1681" t="s">
        <v>30</v>
      </c>
      <c r="L1681">
        <v>7</v>
      </c>
      <c r="M1681">
        <f>2021-MasterData4[[#This Row],[Year_Birth]]</f>
        <v>65</v>
      </c>
      <c r="N1681" s="10">
        <v>556</v>
      </c>
      <c r="O1681" s="10">
        <v>717</v>
      </c>
      <c r="P1681" s="10">
        <v>210</v>
      </c>
      <c r="Q1681" s="10">
        <v>14</v>
      </c>
      <c r="R1681" s="10">
        <v>0</v>
      </c>
      <c r="S1681" s="24">
        <f>MasterData4[[#This Row],[Kidhome]]+MasterData4[[#This Row],[Teenhome]]</f>
        <v>0</v>
      </c>
      <c r="T1681" s="53">
        <v>5</v>
      </c>
      <c r="U1681" s="53">
        <v>10</v>
      </c>
      <c r="V1681" s="10">
        <f>SUM(MasterData4[[#This Row],[MntWines]:[MntSweetProducts]])</f>
        <v>1497</v>
      </c>
      <c r="W1681">
        <v>4</v>
      </c>
    </row>
    <row r="1682" spans="1:23" x14ac:dyDescent="0.3">
      <c r="A1682">
        <v>8430</v>
      </c>
      <c r="B1682">
        <v>1957</v>
      </c>
      <c r="C1682" t="s">
        <v>28</v>
      </c>
      <c r="D1682" t="s">
        <v>35</v>
      </c>
      <c r="E1682" s="2">
        <v>21994</v>
      </c>
      <c r="F1682">
        <v>0</v>
      </c>
      <c r="G1682">
        <v>1</v>
      </c>
      <c r="H1682" s="3">
        <v>41267</v>
      </c>
      <c r="I1682">
        <v>4</v>
      </c>
      <c r="J1682">
        <v>0</v>
      </c>
      <c r="K1682" t="s">
        <v>36</v>
      </c>
      <c r="L1682">
        <v>0</v>
      </c>
      <c r="M1682">
        <f>2021-MasterData4[[#This Row],[Year_Birth]]</f>
        <v>64</v>
      </c>
      <c r="N1682" s="10">
        <v>9</v>
      </c>
      <c r="O1682" s="10">
        <v>6</v>
      </c>
      <c r="P1682" s="10">
        <v>3</v>
      </c>
      <c r="Q1682" s="10">
        <v>0</v>
      </c>
      <c r="R1682" s="10">
        <v>1</v>
      </c>
      <c r="S1682" s="24">
        <f>MasterData4[[#This Row],[Kidhome]]+MasterData4[[#This Row],[Teenhome]]</f>
        <v>1</v>
      </c>
      <c r="T1682" s="53">
        <v>0</v>
      </c>
      <c r="U1682" s="53">
        <v>3</v>
      </c>
      <c r="V1682" s="10">
        <f>SUM(MasterData4[[#This Row],[MntWines]:[MntSweetProducts]])</f>
        <v>19</v>
      </c>
      <c r="W1682">
        <v>2</v>
      </c>
    </row>
    <row r="1683" spans="1:23" x14ac:dyDescent="0.3">
      <c r="A1683">
        <v>8432</v>
      </c>
      <c r="B1683">
        <v>1956</v>
      </c>
      <c r="C1683" t="s">
        <v>28</v>
      </c>
      <c r="D1683" t="s">
        <v>35</v>
      </c>
      <c r="E1683" s="2">
        <v>54450</v>
      </c>
      <c r="F1683">
        <v>1</v>
      </c>
      <c r="G1683">
        <v>1</v>
      </c>
      <c r="H1683" s="3">
        <v>41166</v>
      </c>
      <c r="I1683">
        <v>0</v>
      </c>
      <c r="J1683">
        <v>0</v>
      </c>
      <c r="K1683" t="s">
        <v>30</v>
      </c>
      <c r="L1683">
        <v>9</v>
      </c>
      <c r="M1683">
        <f>2021-MasterData4[[#This Row],[Year_Birth]]</f>
        <v>65</v>
      </c>
      <c r="N1683" s="10">
        <v>454</v>
      </c>
      <c r="O1683" s="10">
        <v>171</v>
      </c>
      <c r="P1683" s="10">
        <v>8</v>
      </c>
      <c r="Q1683" s="10">
        <v>0</v>
      </c>
      <c r="R1683" s="10">
        <v>19</v>
      </c>
      <c r="S1683" s="24">
        <f>MasterData4[[#This Row],[Kidhome]]+MasterData4[[#This Row],[Teenhome]]</f>
        <v>2</v>
      </c>
      <c r="T1683" s="53">
        <v>2</v>
      </c>
      <c r="U1683" s="53">
        <v>8</v>
      </c>
      <c r="V1683" s="10">
        <f>SUM(MasterData4[[#This Row],[MntWines]:[MntSweetProducts]])</f>
        <v>652</v>
      </c>
      <c r="W1683">
        <v>2</v>
      </c>
    </row>
    <row r="1684" spans="1:23" x14ac:dyDescent="0.3">
      <c r="A1684">
        <v>8439</v>
      </c>
      <c r="B1684">
        <v>1964</v>
      </c>
      <c r="C1684" t="s">
        <v>28</v>
      </c>
      <c r="D1684" t="s">
        <v>35</v>
      </c>
      <c r="E1684" s="1">
        <v>63404</v>
      </c>
      <c r="F1684">
        <v>0</v>
      </c>
      <c r="G1684">
        <v>2</v>
      </c>
      <c r="H1684" s="3">
        <v>41796</v>
      </c>
      <c r="I1684">
        <v>97</v>
      </c>
      <c r="J1684">
        <v>0</v>
      </c>
      <c r="K1684" t="s">
        <v>30</v>
      </c>
      <c r="L1684">
        <v>6</v>
      </c>
      <c r="M1684">
        <f>2021-MasterData4[[#This Row],[Year_Birth]]</f>
        <v>57</v>
      </c>
      <c r="N1684" s="10">
        <v>734</v>
      </c>
      <c r="O1684" s="10">
        <v>70</v>
      </c>
      <c r="P1684" s="10">
        <v>11</v>
      </c>
      <c r="Q1684" s="10">
        <v>26</v>
      </c>
      <c r="R1684" s="10">
        <v>44</v>
      </c>
      <c r="S1684" s="24">
        <f>MasterData4[[#This Row],[Kidhome]]+MasterData4[[#This Row],[Teenhome]]</f>
        <v>2</v>
      </c>
      <c r="T1684" s="53">
        <v>3</v>
      </c>
      <c r="U1684" s="53">
        <v>4</v>
      </c>
      <c r="V1684" s="10">
        <f>SUM(MasterData4[[#This Row],[MntWines]:[MntSweetProducts]])</f>
        <v>885</v>
      </c>
      <c r="W1684">
        <v>2</v>
      </c>
    </row>
    <row r="1685" spans="1:23" x14ac:dyDescent="0.3">
      <c r="A1685">
        <v>8442</v>
      </c>
      <c r="B1685">
        <v>1985</v>
      </c>
      <c r="C1685" t="s">
        <v>41</v>
      </c>
      <c r="D1685" t="s">
        <v>33</v>
      </c>
      <c r="E1685" s="1">
        <v>19510</v>
      </c>
      <c r="F1685">
        <v>2</v>
      </c>
      <c r="G1685">
        <v>0</v>
      </c>
      <c r="H1685" s="3">
        <v>41521</v>
      </c>
      <c r="I1685">
        <v>63</v>
      </c>
      <c r="J1685">
        <v>0</v>
      </c>
      <c r="K1685" t="s">
        <v>32</v>
      </c>
      <c r="L1685">
        <v>1</v>
      </c>
      <c r="M1685">
        <f>2021-MasterData4[[#This Row],[Year_Birth]]</f>
        <v>36</v>
      </c>
      <c r="N1685" s="10">
        <v>9</v>
      </c>
      <c r="O1685" s="10">
        <v>7</v>
      </c>
      <c r="P1685" s="10">
        <v>3</v>
      </c>
      <c r="Q1685" s="10">
        <v>0</v>
      </c>
      <c r="R1685" s="10">
        <v>4</v>
      </c>
      <c r="S1685" s="24">
        <f>MasterData4[[#This Row],[Kidhome]]+MasterData4[[#This Row],[Teenhome]]</f>
        <v>2</v>
      </c>
      <c r="T1685" s="53">
        <v>0</v>
      </c>
      <c r="U1685" s="53">
        <v>3</v>
      </c>
      <c r="V1685" s="10">
        <f>SUM(MasterData4[[#This Row],[MntWines]:[MntSweetProducts]])</f>
        <v>23</v>
      </c>
      <c r="W1685">
        <v>4</v>
      </c>
    </row>
    <row r="1686" spans="1:23" x14ac:dyDescent="0.3">
      <c r="A1686">
        <v>8443</v>
      </c>
      <c r="B1686">
        <v>1972</v>
      </c>
      <c r="C1686" t="s">
        <v>28</v>
      </c>
      <c r="D1686" t="s">
        <v>31</v>
      </c>
      <c r="E1686" s="1">
        <v>24762</v>
      </c>
      <c r="F1686">
        <v>1</v>
      </c>
      <c r="G1686">
        <v>0</v>
      </c>
      <c r="H1686" s="3">
        <v>41680</v>
      </c>
      <c r="I1686">
        <v>16</v>
      </c>
      <c r="J1686">
        <v>0</v>
      </c>
      <c r="K1686" t="s">
        <v>43</v>
      </c>
      <c r="L1686">
        <v>3</v>
      </c>
      <c r="M1686">
        <f>2021-MasterData4[[#This Row],[Year_Birth]]</f>
        <v>49</v>
      </c>
      <c r="N1686" s="10">
        <v>6</v>
      </c>
      <c r="O1686" s="10">
        <v>12</v>
      </c>
      <c r="P1686" s="10">
        <v>3</v>
      </c>
      <c r="Q1686" s="10">
        <v>10</v>
      </c>
      <c r="R1686" s="10">
        <v>15</v>
      </c>
      <c r="S1686" s="24">
        <f>MasterData4[[#This Row],[Kidhome]]+MasterData4[[#This Row],[Teenhome]]</f>
        <v>1</v>
      </c>
      <c r="T1686" s="53">
        <v>1</v>
      </c>
      <c r="U1686" s="53">
        <v>2</v>
      </c>
      <c r="V1686" s="10">
        <f>SUM(MasterData4[[#This Row],[MntWines]:[MntSweetProducts]])</f>
        <v>46</v>
      </c>
      <c r="W1686">
        <v>2</v>
      </c>
    </row>
    <row r="1687" spans="1:23" x14ac:dyDescent="0.3">
      <c r="A1687">
        <v>8461</v>
      </c>
      <c r="B1687">
        <v>1962</v>
      </c>
      <c r="C1687" t="s">
        <v>28</v>
      </c>
      <c r="D1687" t="s">
        <v>29</v>
      </c>
      <c r="E1687" s="2">
        <v>46102</v>
      </c>
      <c r="F1687">
        <v>2</v>
      </c>
      <c r="G1687">
        <v>1</v>
      </c>
      <c r="H1687" s="3">
        <v>41708</v>
      </c>
      <c r="I1687">
        <v>3</v>
      </c>
      <c r="J1687">
        <v>0</v>
      </c>
      <c r="K1687" t="s">
        <v>30</v>
      </c>
      <c r="L1687">
        <v>1</v>
      </c>
      <c r="M1687">
        <f>2021-MasterData4[[#This Row],[Year_Birth]]</f>
        <v>59</v>
      </c>
      <c r="N1687" s="10">
        <v>14</v>
      </c>
      <c r="O1687" s="10">
        <v>1</v>
      </c>
      <c r="P1687" s="10">
        <v>0</v>
      </c>
      <c r="Q1687" s="10">
        <v>0</v>
      </c>
      <c r="R1687" s="10">
        <v>0</v>
      </c>
      <c r="S1687" s="24">
        <f>MasterData4[[#This Row],[Kidhome]]+MasterData4[[#This Row],[Teenhome]]</f>
        <v>3</v>
      </c>
      <c r="T1687" s="53">
        <v>0</v>
      </c>
      <c r="U1687" s="53">
        <v>2</v>
      </c>
      <c r="V1687" s="10">
        <f>SUM(MasterData4[[#This Row],[MntWines]:[MntSweetProducts]])</f>
        <v>15</v>
      </c>
      <c r="W1687">
        <v>2</v>
      </c>
    </row>
    <row r="1688" spans="1:23" x14ac:dyDescent="0.3">
      <c r="A1688">
        <v>8462</v>
      </c>
      <c r="B1688">
        <v>1978</v>
      </c>
      <c r="C1688" t="s">
        <v>44</v>
      </c>
      <c r="D1688" t="s">
        <v>35</v>
      </c>
      <c r="E1688" s="1">
        <v>24882</v>
      </c>
      <c r="F1688">
        <v>1</v>
      </c>
      <c r="G1688">
        <v>0</v>
      </c>
      <c r="H1688" s="3">
        <v>41161</v>
      </c>
      <c r="I1688">
        <v>52</v>
      </c>
      <c r="J1688">
        <v>0</v>
      </c>
      <c r="K1688" t="s">
        <v>30</v>
      </c>
      <c r="L1688">
        <v>1</v>
      </c>
      <c r="M1688">
        <f>2021-MasterData4[[#This Row],[Year_Birth]]</f>
        <v>43</v>
      </c>
      <c r="N1688" s="10">
        <v>1</v>
      </c>
      <c r="O1688" s="10">
        <v>10</v>
      </c>
      <c r="P1688" s="10">
        <v>29</v>
      </c>
      <c r="Q1688" s="10">
        <v>4</v>
      </c>
      <c r="R1688" s="10">
        <v>0</v>
      </c>
      <c r="S1688" s="24">
        <f>MasterData4[[#This Row],[Kidhome]]+MasterData4[[#This Row],[Teenhome]]</f>
        <v>1</v>
      </c>
      <c r="T1688" s="53">
        <v>1</v>
      </c>
      <c r="U1688" s="53">
        <v>2</v>
      </c>
      <c r="V1688" s="10">
        <f>SUM(MasterData4[[#This Row],[MntWines]:[MntSweetProducts]])</f>
        <v>44</v>
      </c>
      <c r="W1688">
        <v>1</v>
      </c>
    </row>
    <row r="1689" spans="1:23" x14ac:dyDescent="0.3">
      <c r="A1689">
        <v>8475</v>
      </c>
      <c r="B1689">
        <v>1973</v>
      </c>
      <c r="C1689" t="s">
        <v>37</v>
      </c>
      <c r="D1689" t="s">
        <v>33</v>
      </c>
      <c r="E1689" s="1">
        <v>157243</v>
      </c>
      <c r="F1689">
        <v>0</v>
      </c>
      <c r="G1689">
        <v>1</v>
      </c>
      <c r="H1689" s="3">
        <v>41699</v>
      </c>
      <c r="I1689">
        <v>98</v>
      </c>
      <c r="J1689">
        <v>0</v>
      </c>
      <c r="K1689" t="s">
        <v>40</v>
      </c>
      <c r="L1689">
        <v>0</v>
      </c>
      <c r="M1689">
        <f>2021-MasterData4[[#This Row],[Year_Birth]]</f>
        <v>48</v>
      </c>
      <c r="N1689" s="10">
        <v>20</v>
      </c>
      <c r="O1689" s="10">
        <v>1582</v>
      </c>
      <c r="P1689" s="10">
        <v>1</v>
      </c>
      <c r="Q1689" s="10">
        <v>2</v>
      </c>
      <c r="R1689" s="10">
        <v>2</v>
      </c>
      <c r="S1689" s="24">
        <f>MasterData4[[#This Row],[Kidhome]]+MasterData4[[#This Row],[Teenhome]]</f>
        <v>1</v>
      </c>
      <c r="T1689" s="53">
        <v>22</v>
      </c>
      <c r="U1689" s="53">
        <v>0</v>
      </c>
      <c r="V1689" s="10">
        <f>SUM(MasterData4[[#This Row],[MntWines]:[MntSweetProducts]])</f>
        <v>1607</v>
      </c>
      <c r="W1689">
        <v>5</v>
      </c>
    </row>
    <row r="1690" spans="1:23" x14ac:dyDescent="0.3">
      <c r="A1690">
        <v>8477</v>
      </c>
      <c r="B1690">
        <v>1956</v>
      </c>
      <c r="C1690" t="s">
        <v>28</v>
      </c>
      <c r="D1690" t="s">
        <v>29</v>
      </c>
      <c r="E1690" s="1">
        <v>26150</v>
      </c>
      <c r="F1690">
        <v>2</v>
      </c>
      <c r="G1690">
        <v>1</v>
      </c>
      <c r="H1690" s="3">
        <v>41344</v>
      </c>
      <c r="I1690">
        <v>61</v>
      </c>
      <c r="J1690">
        <v>0</v>
      </c>
      <c r="K1690" t="s">
        <v>30</v>
      </c>
      <c r="L1690">
        <v>1</v>
      </c>
      <c r="M1690">
        <f>2021-MasterData4[[#This Row],[Year_Birth]]</f>
        <v>65</v>
      </c>
      <c r="N1690" s="10">
        <v>5</v>
      </c>
      <c r="O1690" s="10">
        <v>13</v>
      </c>
      <c r="P1690" s="10">
        <v>3</v>
      </c>
      <c r="Q1690" s="10">
        <v>1</v>
      </c>
      <c r="R1690" s="10">
        <v>5</v>
      </c>
      <c r="S1690" s="24">
        <f>MasterData4[[#This Row],[Kidhome]]+MasterData4[[#This Row],[Teenhome]]</f>
        <v>3</v>
      </c>
      <c r="T1690" s="53">
        <v>0</v>
      </c>
      <c r="U1690" s="53">
        <v>3</v>
      </c>
      <c r="V1690" s="10">
        <f>SUM(MasterData4[[#This Row],[MntWines]:[MntSweetProducts]])</f>
        <v>27</v>
      </c>
      <c r="W1690">
        <v>2</v>
      </c>
    </row>
    <row r="1691" spans="1:23" x14ac:dyDescent="0.3">
      <c r="A1691">
        <v>8486</v>
      </c>
      <c r="B1691">
        <v>1971</v>
      </c>
      <c r="C1691" t="s">
        <v>41</v>
      </c>
      <c r="D1691" t="s">
        <v>35</v>
      </c>
      <c r="E1691" s="1">
        <v>30538</v>
      </c>
      <c r="F1691">
        <v>1</v>
      </c>
      <c r="G1691">
        <v>0</v>
      </c>
      <c r="H1691" s="3">
        <v>41183</v>
      </c>
      <c r="I1691">
        <v>27</v>
      </c>
      <c r="J1691">
        <v>0</v>
      </c>
      <c r="K1691" t="s">
        <v>30</v>
      </c>
      <c r="L1691">
        <v>9</v>
      </c>
      <c r="M1691">
        <f>2021-MasterData4[[#This Row],[Year_Birth]]</f>
        <v>50</v>
      </c>
      <c r="N1691" s="10">
        <v>284</v>
      </c>
      <c r="O1691" s="10">
        <v>52</v>
      </c>
      <c r="P1691" s="10">
        <v>8</v>
      </c>
      <c r="Q1691" s="10">
        <v>0</v>
      </c>
      <c r="R1691" s="10">
        <v>3</v>
      </c>
      <c r="S1691" s="24">
        <f>MasterData4[[#This Row],[Kidhome]]+MasterData4[[#This Row],[Teenhome]]</f>
        <v>1</v>
      </c>
      <c r="T1691" s="53">
        <v>0</v>
      </c>
      <c r="U1691" s="53">
        <v>4</v>
      </c>
      <c r="V1691" s="10">
        <f>SUM(MasterData4[[#This Row],[MntWines]:[MntSweetProducts]])</f>
        <v>347</v>
      </c>
      <c r="W1691">
        <v>4</v>
      </c>
    </row>
    <row r="1692" spans="1:23" x14ac:dyDescent="0.3">
      <c r="A1692">
        <v>8492</v>
      </c>
      <c r="B1692">
        <v>1978</v>
      </c>
      <c r="C1692" t="s">
        <v>28</v>
      </c>
      <c r="D1692" t="s">
        <v>35</v>
      </c>
      <c r="E1692" s="1">
        <v>75437</v>
      </c>
      <c r="F1692">
        <v>0</v>
      </c>
      <c r="G1692">
        <v>0</v>
      </c>
      <c r="H1692" s="3">
        <v>41587</v>
      </c>
      <c r="I1692">
        <v>25</v>
      </c>
      <c r="J1692">
        <v>0</v>
      </c>
      <c r="K1692" t="s">
        <v>30</v>
      </c>
      <c r="L1692">
        <v>8</v>
      </c>
      <c r="M1692">
        <f>2021-MasterData4[[#This Row],[Year_Birth]]</f>
        <v>43</v>
      </c>
      <c r="N1692" s="10">
        <v>795</v>
      </c>
      <c r="O1692" s="10">
        <v>545</v>
      </c>
      <c r="P1692" s="10">
        <v>95</v>
      </c>
      <c r="Q1692" s="10">
        <v>0</v>
      </c>
      <c r="R1692" s="10">
        <v>58</v>
      </c>
      <c r="S1692" s="24">
        <f>MasterData4[[#This Row],[Kidhome]]+MasterData4[[#This Row],[Teenhome]]</f>
        <v>0</v>
      </c>
      <c r="T1692" s="53">
        <v>4</v>
      </c>
      <c r="U1692" s="53">
        <v>10</v>
      </c>
      <c r="V1692" s="10">
        <f>SUM(MasterData4[[#This Row],[MntWines]:[MntSweetProducts]])</f>
        <v>1493</v>
      </c>
      <c r="W1692">
        <v>2</v>
      </c>
    </row>
    <row r="1693" spans="1:23" x14ac:dyDescent="0.3">
      <c r="A1693">
        <v>8504</v>
      </c>
      <c r="B1693">
        <v>1973</v>
      </c>
      <c r="C1693" t="s">
        <v>28</v>
      </c>
      <c r="D1693" t="s">
        <v>33</v>
      </c>
      <c r="E1693" s="1">
        <v>79593</v>
      </c>
      <c r="F1693">
        <v>0</v>
      </c>
      <c r="G1693">
        <v>0</v>
      </c>
      <c r="H1693" s="3">
        <v>41771</v>
      </c>
      <c r="I1693">
        <v>70</v>
      </c>
      <c r="J1693">
        <v>0</v>
      </c>
      <c r="K1693" t="s">
        <v>39</v>
      </c>
      <c r="L1693">
        <v>5</v>
      </c>
      <c r="M1693">
        <f>2021-MasterData4[[#This Row],[Year_Birth]]</f>
        <v>48</v>
      </c>
      <c r="N1693" s="10">
        <v>350</v>
      </c>
      <c r="O1693" s="10">
        <v>568</v>
      </c>
      <c r="P1693" s="10">
        <v>110</v>
      </c>
      <c r="Q1693" s="10">
        <v>60</v>
      </c>
      <c r="R1693" s="10">
        <v>133</v>
      </c>
      <c r="S1693" s="24">
        <f>MasterData4[[#This Row],[Kidhome]]+MasterData4[[#This Row],[Teenhome]]</f>
        <v>0</v>
      </c>
      <c r="T1693" s="53">
        <v>6</v>
      </c>
      <c r="U1693" s="53">
        <v>7</v>
      </c>
      <c r="V1693" s="10">
        <f>SUM(MasterData4[[#This Row],[MntWines]:[MntSweetProducts]])</f>
        <v>1221</v>
      </c>
      <c r="W1693">
        <v>2</v>
      </c>
    </row>
    <row r="1694" spans="1:23" x14ac:dyDescent="0.3">
      <c r="A1694">
        <v>8514</v>
      </c>
      <c r="B1694">
        <v>1976</v>
      </c>
      <c r="C1694" t="s">
        <v>28</v>
      </c>
      <c r="D1694" t="s">
        <v>35</v>
      </c>
      <c r="E1694" s="1">
        <v>29478</v>
      </c>
      <c r="F1694">
        <v>1</v>
      </c>
      <c r="G1694">
        <v>0</v>
      </c>
      <c r="H1694" s="3">
        <v>41656</v>
      </c>
      <c r="I1694">
        <v>59</v>
      </c>
      <c r="J1694">
        <v>0</v>
      </c>
      <c r="K1694" t="s">
        <v>30</v>
      </c>
      <c r="L1694">
        <v>1</v>
      </c>
      <c r="M1694">
        <f>2021-MasterData4[[#This Row],[Year_Birth]]</f>
        <v>45</v>
      </c>
      <c r="N1694" s="10">
        <v>8</v>
      </c>
      <c r="O1694" s="10">
        <v>7</v>
      </c>
      <c r="P1694" s="10">
        <v>3</v>
      </c>
      <c r="Q1694" s="10">
        <v>0</v>
      </c>
      <c r="R1694" s="10">
        <v>1</v>
      </c>
      <c r="S1694" s="24">
        <f>MasterData4[[#This Row],[Kidhome]]+MasterData4[[#This Row],[Teenhome]]</f>
        <v>1</v>
      </c>
      <c r="T1694" s="53">
        <v>0</v>
      </c>
      <c r="U1694" s="53">
        <v>3</v>
      </c>
      <c r="V1694" s="10">
        <f>SUM(MasterData4[[#This Row],[MntWines]:[MntSweetProducts]])</f>
        <v>19</v>
      </c>
      <c r="W1694">
        <v>2</v>
      </c>
    </row>
    <row r="1695" spans="1:23" x14ac:dyDescent="0.3">
      <c r="A1695">
        <v>8523</v>
      </c>
      <c r="B1695">
        <v>1968</v>
      </c>
      <c r="C1695" t="s">
        <v>28</v>
      </c>
      <c r="D1695" t="s">
        <v>33</v>
      </c>
      <c r="E1695" s="1">
        <v>19329</v>
      </c>
      <c r="F1695">
        <v>1</v>
      </c>
      <c r="G1695">
        <v>0</v>
      </c>
      <c r="H1695" s="3">
        <v>41622</v>
      </c>
      <c r="I1695">
        <v>39</v>
      </c>
      <c r="J1695">
        <v>0</v>
      </c>
      <c r="K1695" t="s">
        <v>32</v>
      </c>
      <c r="L1695">
        <v>4</v>
      </c>
      <c r="M1695">
        <f>2021-MasterData4[[#This Row],[Year_Birth]]</f>
        <v>53</v>
      </c>
      <c r="N1695" s="10">
        <v>24</v>
      </c>
      <c r="O1695" s="10">
        <v>16</v>
      </c>
      <c r="P1695" s="10">
        <v>12</v>
      </c>
      <c r="Q1695" s="10">
        <v>1</v>
      </c>
      <c r="R1695" s="10">
        <v>2</v>
      </c>
      <c r="S1695" s="24">
        <f>MasterData4[[#This Row],[Kidhome]]+MasterData4[[#This Row],[Teenhome]]</f>
        <v>1</v>
      </c>
      <c r="T1695" s="53">
        <v>0</v>
      </c>
      <c r="U1695" s="53">
        <v>3</v>
      </c>
      <c r="V1695" s="10">
        <f>SUM(MasterData4[[#This Row],[MntWines]:[MntSweetProducts]])</f>
        <v>55</v>
      </c>
      <c r="W1695">
        <v>2</v>
      </c>
    </row>
    <row r="1696" spans="1:23" x14ac:dyDescent="0.3">
      <c r="A1696">
        <v>8524</v>
      </c>
      <c r="B1696">
        <v>1974</v>
      </c>
      <c r="C1696" t="s">
        <v>37</v>
      </c>
      <c r="D1696" t="s">
        <v>29</v>
      </c>
      <c r="E1696" s="1">
        <v>25509</v>
      </c>
      <c r="F1696">
        <v>1</v>
      </c>
      <c r="G1696">
        <v>0</v>
      </c>
      <c r="H1696" s="3">
        <v>41170</v>
      </c>
      <c r="I1696">
        <v>15</v>
      </c>
      <c r="J1696">
        <v>0</v>
      </c>
      <c r="K1696" t="s">
        <v>30</v>
      </c>
      <c r="L1696">
        <v>3</v>
      </c>
      <c r="M1696">
        <f>2021-MasterData4[[#This Row],[Year_Birth]]</f>
        <v>47</v>
      </c>
      <c r="N1696" s="10">
        <v>40</v>
      </c>
      <c r="O1696" s="10">
        <v>30</v>
      </c>
      <c r="P1696" s="10">
        <v>10</v>
      </c>
      <c r="Q1696" s="10">
        <v>3</v>
      </c>
      <c r="R1696" s="10">
        <v>7</v>
      </c>
      <c r="S1696" s="24">
        <f>MasterData4[[#This Row],[Kidhome]]+MasterData4[[#This Row],[Teenhome]]</f>
        <v>1</v>
      </c>
      <c r="T1696" s="53">
        <v>0</v>
      </c>
      <c r="U1696" s="53">
        <v>3</v>
      </c>
      <c r="V1696" s="10">
        <f>SUM(MasterData4[[#This Row],[MntWines]:[MntSweetProducts]])</f>
        <v>90</v>
      </c>
      <c r="W1696">
        <v>5</v>
      </c>
    </row>
    <row r="1697" spans="1:23" x14ac:dyDescent="0.3">
      <c r="A1697">
        <v>8527</v>
      </c>
      <c r="B1697">
        <v>1965</v>
      </c>
      <c r="C1697" t="s">
        <v>41</v>
      </c>
      <c r="D1697" t="s">
        <v>35</v>
      </c>
      <c r="E1697" s="1">
        <v>65735</v>
      </c>
      <c r="F1697">
        <v>1</v>
      </c>
      <c r="G1697">
        <v>1</v>
      </c>
      <c r="H1697" s="3">
        <v>41615</v>
      </c>
      <c r="I1697">
        <v>37</v>
      </c>
      <c r="J1697">
        <v>0</v>
      </c>
      <c r="K1697" t="s">
        <v>30</v>
      </c>
      <c r="L1697">
        <v>6</v>
      </c>
      <c r="M1697">
        <f>2021-MasterData4[[#This Row],[Year_Birth]]</f>
        <v>56</v>
      </c>
      <c r="N1697" s="10">
        <v>239</v>
      </c>
      <c r="O1697" s="10">
        <v>119</v>
      </c>
      <c r="P1697" s="10">
        <v>4</v>
      </c>
      <c r="Q1697" s="10">
        <v>7</v>
      </c>
      <c r="R1697" s="10">
        <v>15</v>
      </c>
      <c r="S1697" s="24">
        <f>MasterData4[[#This Row],[Kidhome]]+MasterData4[[#This Row],[Teenhome]]</f>
        <v>2</v>
      </c>
      <c r="T1697" s="53">
        <v>2</v>
      </c>
      <c r="U1697" s="53">
        <v>6</v>
      </c>
      <c r="V1697" s="10">
        <f>SUM(MasterData4[[#This Row],[MntWines]:[MntSweetProducts]])</f>
        <v>384</v>
      </c>
      <c r="W1697">
        <v>4</v>
      </c>
    </row>
    <row r="1698" spans="1:23" x14ac:dyDescent="0.3">
      <c r="A1698">
        <v>8534</v>
      </c>
      <c r="B1698">
        <v>1952</v>
      </c>
      <c r="C1698" t="s">
        <v>28</v>
      </c>
      <c r="D1698" t="s">
        <v>33</v>
      </c>
      <c r="E1698" s="1">
        <v>67433</v>
      </c>
      <c r="F1698">
        <v>0</v>
      </c>
      <c r="G1698">
        <v>2</v>
      </c>
      <c r="H1698" s="3">
        <v>41471</v>
      </c>
      <c r="I1698">
        <v>51</v>
      </c>
      <c r="J1698">
        <v>0</v>
      </c>
      <c r="K1698" t="s">
        <v>30</v>
      </c>
      <c r="L1698">
        <v>6</v>
      </c>
      <c r="M1698">
        <f>2021-MasterData4[[#This Row],[Year_Birth]]</f>
        <v>69</v>
      </c>
      <c r="N1698" s="10">
        <v>615</v>
      </c>
      <c r="O1698" s="10">
        <v>259</v>
      </c>
      <c r="P1698" s="10">
        <v>12</v>
      </c>
      <c r="Q1698" s="10">
        <v>28</v>
      </c>
      <c r="R1698" s="10">
        <v>48</v>
      </c>
      <c r="S1698" s="24">
        <f>MasterData4[[#This Row],[Kidhome]]+MasterData4[[#This Row],[Teenhome]]</f>
        <v>2</v>
      </c>
      <c r="T1698" s="53">
        <v>5</v>
      </c>
      <c r="U1698" s="53">
        <v>13</v>
      </c>
      <c r="V1698" s="10">
        <f>SUM(MasterData4[[#This Row],[MntWines]:[MntSweetProducts]])</f>
        <v>962</v>
      </c>
      <c r="W1698">
        <v>2</v>
      </c>
    </row>
    <row r="1699" spans="1:23" x14ac:dyDescent="0.3">
      <c r="A1699">
        <v>8537</v>
      </c>
      <c r="B1699">
        <v>1949</v>
      </c>
      <c r="C1699" t="s">
        <v>28</v>
      </c>
      <c r="D1699" t="s">
        <v>42</v>
      </c>
      <c r="E1699" s="1">
        <v>72643</v>
      </c>
      <c r="F1699">
        <v>0</v>
      </c>
      <c r="G1699">
        <v>0</v>
      </c>
      <c r="H1699" s="3">
        <v>41332</v>
      </c>
      <c r="I1699">
        <v>60</v>
      </c>
      <c r="J1699">
        <v>0</v>
      </c>
      <c r="K1699" t="s">
        <v>30</v>
      </c>
      <c r="L1699">
        <v>3</v>
      </c>
      <c r="M1699">
        <f>2021-MasterData4[[#This Row],[Year_Birth]]</f>
        <v>72</v>
      </c>
      <c r="N1699" s="10">
        <v>526</v>
      </c>
      <c r="O1699" s="10">
        <v>553</v>
      </c>
      <c r="P1699" s="10">
        <v>123</v>
      </c>
      <c r="Q1699" s="10">
        <v>80</v>
      </c>
      <c r="R1699" s="10">
        <v>94</v>
      </c>
      <c r="S1699" s="24">
        <f>MasterData4[[#This Row],[Kidhome]]+MasterData4[[#This Row],[Teenhome]]</f>
        <v>0</v>
      </c>
      <c r="T1699" s="53">
        <v>10</v>
      </c>
      <c r="U1699" s="53">
        <v>7</v>
      </c>
      <c r="V1699" s="10">
        <f>SUM(MasterData4[[#This Row],[MntWines]:[MntSweetProducts]])</f>
        <v>1376</v>
      </c>
      <c r="W1699">
        <v>2</v>
      </c>
    </row>
    <row r="1700" spans="1:23" x14ac:dyDescent="0.3">
      <c r="A1700">
        <v>8541</v>
      </c>
      <c r="B1700">
        <v>1990</v>
      </c>
      <c r="C1700" t="s">
        <v>38</v>
      </c>
      <c r="D1700" t="s">
        <v>33</v>
      </c>
      <c r="E1700" s="1">
        <v>24683</v>
      </c>
      <c r="F1700">
        <v>1</v>
      </c>
      <c r="G1700">
        <v>0</v>
      </c>
      <c r="H1700" s="3">
        <v>41706</v>
      </c>
      <c r="I1700">
        <v>98</v>
      </c>
      <c r="J1700">
        <v>0</v>
      </c>
      <c r="K1700" t="s">
        <v>30</v>
      </c>
      <c r="L1700">
        <v>2</v>
      </c>
      <c r="M1700">
        <f>2021-MasterData4[[#This Row],[Year_Birth]]</f>
        <v>31</v>
      </c>
      <c r="N1700" s="10">
        <v>8</v>
      </c>
      <c r="O1700" s="10">
        <v>10</v>
      </c>
      <c r="P1700" s="10">
        <v>6</v>
      </c>
      <c r="Q1700" s="10">
        <v>4</v>
      </c>
      <c r="R1700" s="10">
        <v>7</v>
      </c>
      <c r="S1700" s="24">
        <f>MasterData4[[#This Row],[Kidhome]]+MasterData4[[#This Row],[Teenhome]]</f>
        <v>1</v>
      </c>
      <c r="T1700" s="53">
        <v>0</v>
      </c>
      <c r="U1700" s="53">
        <v>4</v>
      </c>
      <c r="V1700" s="10">
        <f>SUM(MasterData4[[#This Row],[MntWines]:[MntSweetProducts]])</f>
        <v>35</v>
      </c>
      <c r="W1700">
        <v>3</v>
      </c>
    </row>
    <row r="1701" spans="1:23" x14ac:dyDescent="0.3">
      <c r="A1701">
        <v>8545</v>
      </c>
      <c r="B1701">
        <v>1954</v>
      </c>
      <c r="C1701" t="s">
        <v>28</v>
      </c>
      <c r="D1701" t="s">
        <v>29</v>
      </c>
      <c r="E1701" s="1">
        <v>85683</v>
      </c>
      <c r="F1701">
        <v>0</v>
      </c>
      <c r="G1701">
        <v>0</v>
      </c>
      <c r="H1701" s="3">
        <v>41719</v>
      </c>
      <c r="I1701">
        <v>6</v>
      </c>
      <c r="J1701">
        <v>0</v>
      </c>
      <c r="K1701" t="s">
        <v>30</v>
      </c>
      <c r="L1701">
        <v>2</v>
      </c>
      <c r="M1701">
        <f>2021-MasterData4[[#This Row],[Year_Birth]]</f>
        <v>67</v>
      </c>
      <c r="N1701" s="10">
        <v>1296</v>
      </c>
      <c r="O1701" s="10">
        <v>311</v>
      </c>
      <c r="P1701" s="10">
        <v>45</v>
      </c>
      <c r="Q1701" s="10">
        <v>17</v>
      </c>
      <c r="R1701" s="10">
        <v>69</v>
      </c>
      <c r="S1701" s="24">
        <f>MasterData4[[#This Row],[Kidhome]]+MasterData4[[#This Row],[Teenhome]]</f>
        <v>0</v>
      </c>
      <c r="T1701" s="53">
        <v>4</v>
      </c>
      <c r="U1701" s="53">
        <v>10</v>
      </c>
      <c r="V1701" s="10">
        <f>SUM(MasterData4[[#This Row],[MntWines]:[MntSweetProducts]])</f>
        <v>1738</v>
      </c>
      <c r="W1701">
        <v>2</v>
      </c>
    </row>
    <row r="1702" spans="1:23" x14ac:dyDescent="0.3">
      <c r="A1702">
        <v>8553</v>
      </c>
      <c r="B1702">
        <v>1965</v>
      </c>
      <c r="C1702" t="s">
        <v>28</v>
      </c>
      <c r="D1702" t="s">
        <v>33</v>
      </c>
      <c r="E1702" s="1">
        <v>44300</v>
      </c>
      <c r="F1702">
        <v>1</v>
      </c>
      <c r="G1702">
        <v>1</v>
      </c>
      <c r="H1702" s="3">
        <v>41448</v>
      </c>
      <c r="I1702">
        <v>65</v>
      </c>
      <c r="J1702">
        <v>0</v>
      </c>
      <c r="K1702" t="s">
        <v>30</v>
      </c>
      <c r="L1702">
        <v>1</v>
      </c>
      <c r="M1702">
        <f>2021-MasterData4[[#This Row],[Year_Birth]]</f>
        <v>56</v>
      </c>
      <c r="N1702" s="10">
        <v>30</v>
      </c>
      <c r="O1702" s="10">
        <v>9</v>
      </c>
      <c r="P1702" s="10">
        <v>0</v>
      </c>
      <c r="Q1702" s="10">
        <v>0</v>
      </c>
      <c r="R1702" s="10">
        <v>0</v>
      </c>
      <c r="S1702" s="24">
        <f>MasterData4[[#This Row],[Kidhome]]+MasterData4[[#This Row],[Teenhome]]</f>
        <v>2</v>
      </c>
      <c r="T1702" s="53">
        <v>0</v>
      </c>
      <c r="U1702" s="53">
        <v>3</v>
      </c>
      <c r="V1702" s="10">
        <f>SUM(MasterData4[[#This Row],[MntWines]:[MntSweetProducts]])</f>
        <v>39</v>
      </c>
      <c r="W1702">
        <v>2</v>
      </c>
    </row>
    <row r="1703" spans="1:23" x14ac:dyDescent="0.3">
      <c r="A1703">
        <v>8557</v>
      </c>
      <c r="B1703">
        <v>1982</v>
      </c>
      <c r="C1703" t="s">
        <v>28</v>
      </c>
      <c r="D1703" t="s">
        <v>31</v>
      </c>
      <c r="F1703">
        <v>1</v>
      </c>
      <c r="G1703">
        <v>0</v>
      </c>
      <c r="H1703" s="3">
        <v>41442</v>
      </c>
      <c r="I1703">
        <v>57</v>
      </c>
      <c r="J1703">
        <v>0</v>
      </c>
      <c r="K1703" t="s">
        <v>36</v>
      </c>
      <c r="L1703">
        <v>2</v>
      </c>
      <c r="M1703">
        <f>2021-MasterData4[[#This Row],[Year_Birth]]</f>
        <v>39</v>
      </c>
      <c r="N1703" s="10">
        <v>11</v>
      </c>
      <c r="O1703" s="10">
        <v>22</v>
      </c>
      <c r="P1703" s="10">
        <v>2</v>
      </c>
      <c r="Q1703" s="10">
        <v>3</v>
      </c>
      <c r="R1703" s="10">
        <v>2</v>
      </c>
      <c r="S1703" s="24">
        <f>MasterData4[[#This Row],[Kidhome]]+MasterData4[[#This Row],[Teenhome]]</f>
        <v>1</v>
      </c>
      <c r="T1703" s="53">
        <v>0</v>
      </c>
      <c r="U1703" s="53">
        <v>3</v>
      </c>
      <c r="V1703" s="10">
        <f>SUM(MasterData4[[#This Row],[MntWines]:[MntSweetProducts]])</f>
        <v>40</v>
      </c>
      <c r="W1703">
        <v>2</v>
      </c>
    </row>
    <row r="1704" spans="1:23" x14ac:dyDescent="0.3">
      <c r="A1704">
        <v>8560</v>
      </c>
      <c r="B1704">
        <v>1992</v>
      </c>
      <c r="C1704" t="s">
        <v>28</v>
      </c>
      <c r="D1704" t="s">
        <v>31</v>
      </c>
      <c r="E1704" s="1">
        <v>48789</v>
      </c>
      <c r="F1704">
        <v>0</v>
      </c>
      <c r="G1704">
        <v>0</v>
      </c>
      <c r="H1704" s="3">
        <v>41162</v>
      </c>
      <c r="I1704">
        <v>94</v>
      </c>
      <c r="J1704">
        <v>0</v>
      </c>
      <c r="K1704" t="s">
        <v>32</v>
      </c>
      <c r="L1704">
        <v>6</v>
      </c>
      <c r="M1704">
        <f>2021-MasterData4[[#This Row],[Year_Birth]]</f>
        <v>29</v>
      </c>
      <c r="N1704" s="10">
        <v>351</v>
      </c>
      <c r="O1704" s="10">
        <v>156</v>
      </c>
      <c r="P1704" s="10">
        <v>7</v>
      </c>
      <c r="Q1704" s="10">
        <v>16</v>
      </c>
      <c r="R1704" s="10">
        <v>5</v>
      </c>
      <c r="S1704" s="24">
        <f>MasterData4[[#This Row],[Kidhome]]+MasterData4[[#This Row],[Teenhome]]</f>
        <v>0</v>
      </c>
      <c r="T1704" s="53">
        <v>4</v>
      </c>
      <c r="U1704" s="53">
        <v>7</v>
      </c>
      <c r="V1704" s="10">
        <f>SUM(MasterData4[[#This Row],[MntWines]:[MntSweetProducts]])</f>
        <v>535</v>
      </c>
      <c r="W1704">
        <v>2</v>
      </c>
    </row>
    <row r="1705" spans="1:23" x14ac:dyDescent="0.3">
      <c r="A1705">
        <v>8562</v>
      </c>
      <c r="B1705">
        <v>1969</v>
      </c>
      <c r="C1705" t="s">
        <v>28</v>
      </c>
      <c r="D1705" t="s">
        <v>35</v>
      </c>
      <c r="E1705" s="1">
        <v>54165</v>
      </c>
      <c r="F1705">
        <v>0</v>
      </c>
      <c r="G1705">
        <v>0</v>
      </c>
      <c r="H1705" s="3">
        <v>41422</v>
      </c>
      <c r="I1705">
        <v>72</v>
      </c>
      <c r="J1705">
        <v>0</v>
      </c>
      <c r="K1705" t="s">
        <v>30</v>
      </c>
      <c r="L1705">
        <v>2</v>
      </c>
      <c r="M1705">
        <f>2021-MasterData4[[#This Row],[Year_Birth]]</f>
        <v>52</v>
      </c>
      <c r="N1705" s="10">
        <v>127</v>
      </c>
      <c r="O1705" s="10">
        <v>73</v>
      </c>
      <c r="P1705" s="10">
        <v>15</v>
      </c>
      <c r="Q1705" s="10">
        <v>4</v>
      </c>
      <c r="R1705" s="10">
        <v>6</v>
      </c>
      <c r="S1705" s="24">
        <f>MasterData4[[#This Row],[Kidhome]]+MasterData4[[#This Row],[Teenhome]]</f>
        <v>0</v>
      </c>
      <c r="T1705" s="53">
        <v>1</v>
      </c>
      <c r="U1705" s="53">
        <v>7</v>
      </c>
      <c r="V1705" s="10">
        <f>SUM(MasterData4[[#This Row],[MntWines]:[MntSweetProducts]])</f>
        <v>225</v>
      </c>
      <c r="W1705">
        <v>2</v>
      </c>
    </row>
    <row r="1706" spans="1:23" x14ac:dyDescent="0.3">
      <c r="A1706">
        <v>8566</v>
      </c>
      <c r="B1706">
        <v>1961</v>
      </c>
      <c r="C1706" t="s">
        <v>37</v>
      </c>
      <c r="D1706" t="s">
        <v>35</v>
      </c>
      <c r="E1706" s="1">
        <v>32583</v>
      </c>
      <c r="F1706">
        <v>1</v>
      </c>
      <c r="G1706">
        <v>1</v>
      </c>
      <c r="H1706" s="3">
        <v>41805</v>
      </c>
      <c r="I1706">
        <v>10</v>
      </c>
      <c r="J1706">
        <v>0</v>
      </c>
      <c r="K1706" t="s">
        <v>30</v>
      </c>
      <c r="L1706">
        <v>1</v>
      </c>
      <c r="M1706">
        <f>2021-MasterData4[[#This Row],[Year_Birth]]</f>
        <v>60</v>
      </c>
      <c r="N1706" s="10">
        <v>5</v>
      </c>
      <c r="O1706" s="10">
        <v>3</v>
      </c>
      <c r="P1706" s="10">
        <v>0</v>
      </c>
      <c r="Q1706" s="10">
        <v>0</v>
      </c>
      <c r="R1706" s="10">
        <v>0</v>
      </c>
      <c r="S1706" s="24">
        <f>MasterData4[[#This Row],[Kidhome]]+MasterData4[[#This Row],[Teenhome]]</f>
        <v>2</v>
      </c>
      <c r="T1706" s="53">
        <v>0</v>
      </c>
      <c r="U1706" s="53">
        <v>2</v>
      </c>
      <c r="V1706" s="10">
        <f>SUM(MasterData4[[#This Row],[MntWines]:[MntSweetProducts]])</f>
        <v>8</v>
      </c>
      <c r="W1706">
        <v>5</v>
      </c>
    </row>
    <row r="1707" spans="1:23" x14ac:dyDescent="0.3">
      <c r="A1707">
        <v>8581</v>
      </c>
      <c r="B1707">
        <v>1971</v>
      </c>
      <c r="C1707" t="s">
        <v>41</v>
      </c>
      <c r="D1707" t="s">
        <v>33</v>
      </c>
      <c r="E1707" s="2">
        <v>49505</v>
      </c>
      <c r="F1707">
        <v>1</v>
      </c>
      <c r="G1707">
        <v>1</v>
      </c>
      <c r="H1707" s="3">
        <v>41338</v>
      </c>
      <c r="I1707">
        <v>4</v>
      </c>
      <c r="J1707">
        <v>0</v>
      </c>
      <c r="K1707" t="s">
        <v>30</v>
      </c>
      <c r="L1707">
        <v>10</v>
      </c>
      <c r="M1707">
        <f>2021-MasterData4[[#This Row],[Year_Birth]]</f>
        <v>50</v>
      </c>
      <c r="N1707" s="10">
        <v>604</v>
      </c>
      <c r="O1707" s="10">
        <v>100</v>
      </c>
      <c r="P1707" s="10">
        <v>19</v>
      </c>
      <c r="Q1707" s="10">
        <v>0</v>
      </c>
      <c r="R1707" s="10">
        <v>0</v>
      </c>
      <c r="S1707" s="24">
        <f>MasterData4[[#This Row],[Kidhome]]+MasterData4[[#This Row],[Teenhome]]</f>
        <v>2</v>
      </c>
      <c r="T1707" s="53">
        <v>2</v>
      </c>
      <c r="U1707" s="53">
        <v>8</v>
      </c>
      <c r="V1707" s="10">
        <f>SUM(MasterData4[[#This Row],[MntWines]:[MntSweetProducts]])</f>
        <v>723</v>
      </c>
      <c r="W1707">
        <v>4</v>
      </c>
    </row>
    <row r="1708" spans="1:23" x14ac:dyDescent="0.3">
      <c r="A1708">
        <v>8584</v>
      </c>
      <c r="B1708">
        <v>1952</v>
      </c>
      <c r="C1708" t="s">
        <v>37</v>
      </c>
      <c r="D1708" t="s">
        <v>35</v>
      </c>
      <c r="E1708" s="1">
        <v>85431</v>
      </c>
      <c r="F1708">
        <v>0</v>
      </c>
      <c r="G1708">
        <v>0</v>
      </c>
      <c r="H1708" s="3">
        <v>41433</v>
      </c>
      <c r="I1708">
        <v>54</v>
      </c>
      <c r="J1708">
        <v>0</v>
      </c>
      <c r="K1708" t="s">
        <v>30</v>
      </c>
      <c r="L1708">
        <v>2</v>
      </c>
      <c r="M1708">
        <f>2021-MasterData4[[#This Row],[Year_Birth]]</f>
        <v>69</v>
      </c>
      <c r="N1708" s="10">
        <v>376</v>
      </c>
      <c r="O1708" s="10">
        <v>462</v>
      </c>
      <c r="P1708" s="10">
        <v>168</v>
      </c>
      <c r="Q1708" s="10">
        <v>53</v>
      </c>
      <c r="R1708" s="10">
        <v>53</v>
      </c>
      <c r="S1708" s="24">
        <f>MasterData4[[#This Row],[Kidhome]]+MasterData4[[#This Row],[Teenhome]]</f>
        <v>0</v>
      </c>
      <c r="T1708" s="53">
        <v>7</v>
      </c>
      <c r="U1708" s="53">
        <v>7</v>
      </c>
      <c r="V1708" s="10">
        <f>SUM(MasterData4[[#This Row],[MntWines]:[MntSweetProducts]])</f>
        <v>1112</v>
      </c>
      <c r="W1708">
        <v>5</v>
      </c>
    </row>
    <row r="1709" spans="1:23" x14ac:dyDescent="0.3">
      <c r="A1709">
        <v>8588</v>
      </c>
      <c r="B1709">
        <v>1961</v>
      </c>
      <c r="C1709" t="s">
        <v>28</v>
      </c>
      <c r="D1709" t="s">
        <v>33</v>
      </c>
      <c r="E1709" s="1">
        <v>60544</v>
      </c>
      <c r="F1709">
        <v>1</v>
      </c>
      <c r="G1709">
        <v>1</v>
      </c>
      <c r="H1709" s="3">
        <v>41146</v>
      </c>
      <c r="I1709">
        <v>92</v>
      </c>
      <c r="J1709">
        <v>0</v>
      </c>
      <c r="K1709" t="s">
        <v>39</v>
      </c>
      <c r="L1709">
        <v>5</v>
      </c>
      <c r="M1709">
        <f>2021-MasterData4[[#This Row],[Year_Birth]]</f>
        <v>60</v>
      </c>
      <c r="N1709" s="10">
        <v>201</v>
      </c>
      <c r="O1709" s="10">
        <v>43</v>
      </c>
      <c r="P1709" s="10">
        <v>3</v>
      </c>
      <c r="Q1709" s="10">
        <v>2</v>
      </c>
      <c r="R1709" s="10">
        <v>5</v>
      </c>
      <c r="S1709" s="24">
        <f>MasterData4[[#This Row],[Kidhome]]+MasterData4[[#This Row],[Teenhome]]</f>
        <v>2</v>
      </c>
      <c r="T1709" s="53">
        <v>1</v>
      </c>
      <c r="U1709" s="53">
        <v>5</v>
      </c>
      <c r="V1709" s="10">
        <f>SUM(MasterData4[[#This Row],[MntWines]:[MntSweetProducts]])</f>
        <v>254</v>
      </c>
      <c r="W1709">
        <v>2</v>
      </c>
    </row>
    <row r="1710" spans="1:23" x14ac:dyDescent="0.3">
      <c r="A1710">
        <v>8594</v>
      </c>
      <c r="B1710">
        <v>1958</v>
      </c>
      <c r="C1710" t="s">
        <v>37</v>
      </c>
      <c r="D1710" t="s">
        <v>42</v>
      </c>
      <c r="E1710" s="1">
        <v>50520</v>
      </c>
      <c r="F1710">
        <v>0</v>
      </c>
      <c r="G1710">
        <v>1</v>
      </c>
      <c r="H1710" s="3">
        <v>41667</v>
      </c>
      <c r="I1710">
        <v>25</v>
      </c>
      <c r="J1710">
        <v>0</v>
      </c>
      <c r="K1710" t="s">
        <v>30</v>
      </c>
      <c r="L1710">
        <v>3</v>
      </c>
      <c r="M1710">
        <f>2021-MasterData4[[#This Row],[Year_Birth]]</f>
        <v>63</v>
      </c>
      <c r="N1710" s="10">
        <v>112</v>
      </c>
      <c r="O1710" s="10">
        <v>6</v>
      </c>
      <c r="P1710" s="10">
        <v>2</v>
      </c>
      <c r="Q1710" s="10">
        <v>0</v>
      </c>
      <c r="R1710" s="10">
        <v>1</v>
      </c>
      <c r="S1710" s="24">
        <f>MasterData4[[#This Row],[Kidhome]]+MasterData4[[#This Row],[Teenhome]]</f>
        <v>1</v>
      </c>
      <c r="T1710" s="53">
        <v>1</v>
      </c>
      <c r="U1710" s="53">
        <v>3</v>
      </c>
      <c r="V1710" s="10">
        <f>SUM(MasterData4[[#This Row],[MntWines]:[MntSweetProducts]])</f>
        <v>121</v>
      </c>
      <c r="W1710">
        <v>5</v>
      </c>
    </row>
    <row r="1711" spans="1:23" x14ac:dyDescent="0.3">
      <c r="A1711">
        <v>8595</v>
      </c>
      <c r="B1711">
        <v>1973</v>
      </c>
      <c r="C1711" t="s">
        <v>28</v>
      </c>
      <c r="D1711" t="s">
        <v>42</v>
      </c>
      <c r="E1711" s="1">
        <v>42429</v>
      </c>
      <c r="F1711">
        <v>0</v>
      </c>
      <c r="G1711">
        <v>1</v>
      </c>
      <c r="H1711" s="3">
        <v>41681</v>
      </c>
      <c r="I1711">
        <v>99</v>
      </c>
      <c r="J1711">
        <v>0</v>
      </c>
      <c r="K1711" t="s">
        <v>36</v>
      </c>
      <c r="L1711">
        <v>1</v>
      </c>
      <c r="M1711">
        <f>2021-MasterData4[[#This Row],[Year_Birth]]</f>
        <v>48</v>
      </c>
      <c r="N1711" s="10">
        <v>55</v>
      </c>
      <c r="O1711" s="10">
        <v>6</v>
      </c>
      <c r="P1711" s="10">
        <v>2</v>
      </c>
      <c r="Q1711" s="10">
        <v>0</v>
      </c>
      <c r="R1711" s="10">
        <v>0</v>
      </c>
      <c r="S1711" s="24">
        <f>MasterData4[[#This Row],[Kidhome]]+MasterData4[[#This Row],[Teenhome]]</f>
        <v>1</v>
      </c>
      <c r="T1711" s="53">
        <v>1</v>
      </c>
      <c r="U1711" s="53">
        <v>3</v>
      </c>
      <c r="V1711" s="10">
        <f>SUM(MasterData4[[#This Row],[MntWines]:[MntSweetProducts]])</f>
        <v>63</v>
      </c>
      <c r="W1711">
        <v>2</v>
      </c>
    </row>
    <row r="1712" spans="1:23" x14ac:dyDescent="0.3">
      <c r="A1712">
        <v>8601</v>
      </c>
      <c r="B1712">
        <v>1980</v>
      </c>
      <c r="C1712" t="s">
        <v>28</v>
      </c>
      <c r="D1712" t="s">
        <v>33</v>
      </c>
      <c r="E1712" s="2">
        <v>80011</v>
      </c>
      <c r="F1712">
        <v>0</v>
      </c>
      <c r="G1712">
        <v>1</v>
      </c>
      <c r="H1712" s="3">
        <v>41393</v>
      </c>
      <c r="I1712">
        <v>3</v>
      </c>
      <c r="J1712">
        <v>0</v>
      </c>
      <c r="K1712" t="s">
        <v>36</v>
      </c>
      <c r="L1712">
        <v>8</v>
      </c>
      <c r="M1712">
        <f>2021-MasterData4[[#This Row],[Year_Birth]]</f>
        <v>41</v>
      </c>
      <c r="N1712" s="10">
        <v>421</v>
      </c>
      <c r="O1712" s="10">
        <v>536</v>
      </c>
      <c r="P1712" s="10">
        <v>82</v>
      </c>
      <c r="Q1712" s="10">
        <v>76</v>
      </c>
      <c r="R1712" s="10">
        <v>178</v>
      </c>
      <c r="S1712" s="24">
        <f>MasterData4[[#This Row],[Kidhome]]+MasterData4[[#This Row],[Teenhome]]</f>
        <v>1</v>
      </c>
      <c r="T1712" s="53">
        <v>6</v>
      </c>
      <c r="U1712" s="53">
        <v>5</v>
      </c>
      <c r="V1712" s="10">
        <f>SUM(MasterData4[[#This Row],[MntWines]:[MntSweetProducts]])</f>
        <v>1293</v>
      </c>
      <c r="W1712">
        <v>2</v>
      </c>
    </row>
    <row r="1713" spans="1:23" x14ac:dyDescent="0.3">
      <c r="A1713">
        <v>8602</v>
      </c>
      <c r="B1713">
        <v>1964</v>
      </c>
      <c r="C1713" t="s">
        <v>28</v>
      </c>
      <c r="D1713" t="s">
        <v>29</v>
      </c>
      <c r="E1713" s="1">
        <v>69932</v>
      </c>
      <c r="F1713">
        <v>0</v>
      </c>
      <c r="G1713">
        <v>1</v>
      </c>
      <c r="H1713" s="3">
        <v>41437</v>
      </c>
      <c r="I1713">
        <v>97</v>
      </c>
      <c r="J1713">
        <v>0</v>
      </c>
      <c r="K1713" t="s">
        <v>30</v>
      </c>
      <c r="L1713">
        <v>7</v>
      </c>
      <c r="M1713">
        <f>2021-MasterData4[[#This Row],[Year_Birth]]</f>
        <v>57</v>
      </c>
      <c r="N1713" s="10">
        <v>412</v>
      </c>
      <c r="O1713" s="10">
        <v>153</v>
      </c>
      <c r="P1713" s="10">
        <v>150</v>
      </c>
      <c r="Q1713" s="10">
        <v>172</v>
      </c>
      <c r="R1713" s="10">
        <v>105</v>
      </c>
      <c r="S1713" s="24">
        <f>MasterData4[[#This Row],[Kidhome]]+MasterData4[[#This Row],[Teenhome]]</f>
        <v>1</v>
      </c>
      <c r="T1713" s="53">
        <v>6</v>
      </c>
      <c r="U1713" s="53">
        <v>11</v>
      </c>
      <c r="V1713" s="10">
        <f>SUM(MasterData4[[#This Row],[MntWines]:[MntSweetProducts]])</f>
        <v>992</v>
      </c>
      <c r="W1713">
        <v>2</v>
      </c>
    </row>
    <row r="1714" spans="1:23" x14ac:dyDescent="0.3">
      <c r="A1714">
        <v>8605</v>
      </c>
      <c r="B1714">
        <v>1964</v>
      </c>
      <c r="C1714" t="s">
        <v>37</v>
      </c>
      <c r="D1714" t="s">
        <v>35</v>
      </c>
      <c r="E1714" s="1">
        <v>46910</v>
      </c>
      <c r="F1714">
        <v>1</v>
      </c>
      <c r="G1714">
        <v>1</v>
      </c>
      <c r="H1714" s="3">
        <v>41721</v>
      </c>
      <c r="I1714">
        <v>36</v>
      </c>
      <c r="J1714">
        <v>0</v>
      </c>
      <c r="K1714" t="s">
        <v>30</v>
      </c>
      <c r="L1714">
        <v>2</v>
      </c>
      <c r="M1714">
        <f>2021-MasterData4[[#This Row],[Year_Birth]]</f>
        <v>57</v>
      </c>
      <c r="N1714" s="10">
        <v>48</v>
      </c>
      <c r="O1714" s="10">
        <v>14</v>
      </c>
      <c r="P1714" s="10">
        <v>0</v>
      </c>
      <c r="Q1714" s="10">
        <v>0</v>
      </c>
      <c r="R1714" s="10">
        <v>0</v>
      </c>
      <c r="S1714" s="24">
        <f>MasterData4[[#This Row],[Kidhome]]+MasterData4[[#This Row],[Teenhome]]</f>
        <v>2</v>
      </c>
      <c r="T1714" s="53">
        <v>0</v>
      </c>
      <c r="U1714" s="53">
        <v>3</v>
      </c>
      <c r="V1714" s="10">
        <f>SUM(MasterData4[[#This Row],[MntWines]:[MntSweetProducts]])</f>
        <v>62</v>
      </c>
      <c r="W1714">
        <v>5</v>
      </c>
    </row>
    <row r="1715" spans="1:23" x14ac:dyDescent="0.3">
      <c r="A1715">
        <v>8614</v>
      </c>
      <c r="B1715">
        <v>1957</v>
      </c>
      <c r="C1715" t="s">
        <v>28</v>
      </c>
      <c r="D1715" t="s">
        <v>42</v>
      </c>
      <c r="E1715" s="1">
        <v>65486</v>
      </c>
      <c r="F1715">
        <v>0</v>
      </c>
      <c r="G1715">
        <v>1</v>
      </c>
      <c r="H1715" s="3">
        <v>41771</v>
      </c>
      <c r="I1715">
        <v>29</v>
      </c>
      <c r="J1715">
        <v>0</v>
      </c>
      <c r="K1715" t="s">
        <v>36</v>
      </c>
      <c r="L1715">
        <v>4</v>
      </c>
      <c r="M1715">
        <f>2021-MasterData4[[#This Row],[Year_Birth]]</f>
        <v>64</v>
      </c>
      <c r="N1715" s="10">
        <v>245</v>
      </c>
      <c r="O1715" s="10">
        <v>125</v>
      </c>
      <c r="P1715" s="10">
        <v>37</v>
      </c>
      <c r="Q1715" s="10">
        <v>19</v>
      </c>
      <c r="R1715" s="10">
        <v>67</v>
      </c>
      <c r="S1715" s="24">
        <f>MasterData4[[#This Row],[Kidhome]]+MasterData4[[#This Row],[Teenhome]]</f>
        <v>1</v>
      </c>
      <c r="T1715" s="53">
        <v>2</v>
      </c>
      <c r="U1715" s="53">
        <v>10</v>
      </c>
      <c r="V1715" s="10">
        <f>SUM(MasterData4[[#This Row],[MntWines]:[MntSweetProducts]])</f>
        <v>493</v>
      </c>
      <c r="W1715">
        <v>2</v>
      </c>
    </row>
    <row r="1716" spans="1:23" x14ac:dyDescent="0.3">
      <c r="A1716">
        <v>8619</v>
      </c>
      <c r="B1716">
        <v>1957</v>
      </c>
      <c r="C1716" t="s">
        <v>28</v>
      </c>
      <c r="D1716" t="s">
        <v>35</v>
      </c>
      <c r="E1716" s="2">
        <v>21994</v>
      </c>
      <c r="F1716">
        <v>0</v>
      </c>
      <c r="G1716">
        <v>1</v>
      </c>
      <c r="H1716" s="3">
        <v>41267</v>
      </c>
      <c r="I1716">
        <v>4</v>
      </c>
      <c r="J1716">
        <v>0</v>
      </c>
      <c r="K1716" t="s">
        <v>30</v>
      </c>
      <c r="L1716">
        <v>0</v>
      </c>
      <c r="M1716">
        <f>2021-MasterData4[[#This Row],[Year_Birth]]</f>
        <v>64</v>
      </c>
      <c r="N1716" s="10">
        <v>9</v>
      </c>
      <c r="O1716" s="10">
        <v>6</v>
      </c>
      <c r="P1716" s="10">
        <v>3</v>
      </c>
      <c r="Q1716" s="10">
        <v>0</v>
      </c>
      <c r="R1716" s="10">
        <v>1</v>
      </c>
      <c r="S1716" s="24">
        <f>MasterData4[[#This Row],[Kidhome]]+MasterData4[[#This Row],[Teenhome]]</f>
        <v>1</v>
      </c>
      <c r="T1716" s="53">
        <v>0</v>
      </c>
      <c r="U1716" s="53">
        <v>3</v>
      </c>
      <c r="V1716" s="10">
        <f>SUM(MasterData4[[#This Row],[MntWines]:[MntSweetProducts]])</f>
        <v>19</v>
      </c>
      <c r="W1716">
        <v>2</v>
      </c>
    </row>
    <row r="1717" spans="1:23" x14ac:dyDescent="0.3">
      <c r="A1717">
        <v>8624</v>
      </c>
      <c r="B1717">
        <v>1958</v>
      </c>
      <c r="C1717" t="s">
        <v>28</v>
      </c>
      <c r="D1717" t="s">
        <v>33</v>
      </c>
      <c r="E1717" s="1">
        <v>81320</v>
      </c>
      <c r="F1717">
        <v>0</v>
      </c>
      <c r="G1717">
        <v>0</v>
      </c>
      <c r="H1717" s="3">
        <v>41311</v>
      </c>
      <c r="I1717">
        <v>61</v>
      </c>
      <c r="J1717">
        <v>0</v>
      </c>
      <c r="K1717" t="s">
        <v>43</v>
      </c>
      <c r="L1717">
        <v>4</v>
      </c>
      <c r="M1717">
        <f>2021-MasterData4[[#This Row],[Year_Birth]]</f>
        <v>63</v>
      </c>
      <c r="N1717" s="10">
        <v>183</v>
      </c>
      <c r="O1717" s="10">
        <v>493</v>
      </c>
      <c r="P1717" s="10">
        <v>59</v>
      </c>
      <c r="Q1717" s="10">
        <v>33</v>
      </c>
      <c r="R1717" s="10">
        <v>103</v>
      </c>
      <c r="S1717" s="24">
        <f>MasterData4[[#This Row],[Kidhome]]+MasterData4[[#This Row],[Teenhome]]</f>
        <v>0</v>
      </c>
      <c r="T1717" s="53">
        <v>3</v>
      </c>
      <c r="U1717" s="53">
        <v>10</v>
      </c>
      <c r="V1717" s="10">
        <f>SUM(MasterData4[[#This Row],[MntWines]:[MntSweetProducts]])</f>
        <v>871</v>
      </c>
      <c r="W1717">
        <v>2</v>
      </c>
    </row>
    <row r="1718" spans="1:23" x14ac:dyDescent="0.3">
      <c r="A1718">
        <v>8625</v>
      </c>
      <c r="B1718">
        <v>1976</v>
      </c>
      <c r="C1718" t="s">
        <v>28</v>
      </c>
      <c r="D1718" t="s">
        <v>33</v>
      </c>
      <c r="E1718" s="1">
        <v>17649</v>
      </c>
      <c r="F1718">
        <v>1</v>
      </c>
      <c r="G1718">
        <v>0</v>
      </c>
      <c r="H1718" s="3">
        <v>41590</v>
      </c>
      <c r="I1718">
        <v>70</v>
      </c>
      <c r="J1718">
        <v>0</v>
      </c>
      <c r="K1718" t="s">
        <v>34</v>
      </c>
      <c r="L1718">
        <v>3</v>
      </c>
      <c r="M1718">
        <f>2021-MasterData4[[#This Row],[Year_Birth]]</f>
        <v>45</v>
      </c>
      <c r="N1718" s="10">
        <v>15</v>
      </c>
      <c r="O1718" s="10">
        <v>23</v>
      </c>
      <c r="P1718" s="10">
        <v>0</v>
      </c>
      <c r="Q1718" s="10">
        <v>1</v>
      </c>
      <c r="R1718" s="10">
        <v>5</v>
      </c>
      <c r="S1718" s="24">
        <f>MasterData4[[#This Row],[Kidhome]]+MasterData4[[#This Row],[Teenhome]]</f>
        <v>1</v>
      </c>
      <c r="T1718" s="53">
        <v>0</v>
      </c>
      <c r="U1718" s="53">
        <v>3</v>
      </c>
      <c r="V1718" s="10">
        <f>SUM(MasterData4[[#This Row],[MntWines]:[MntSweetProducts]])</f>
        <v>44</v>
      </c>
      <c r="W1718">
        <v>2</v>
      </c>
    </row>
    <row r="1719" spans="1:23" x14ac:dyDescent="0.3">
      <c r="A1719">
        <v>8629</v>
      </c>
      <c r="B1719">
        <v>1956</v>
      </c>
      <c r="C1719" t="s">
        <v>28</v>
      </c>
      <c r="D1719" t="s">
        <v>42</v>
      </c>
      <c r="E1719" s="1">
        <v>46984</v>
      </c>
      <c r="F1719">
        <v>1</v>
      </c>
      <c r="G1719">
        <v>1</v>
      </c>
      <c r="H1719" s="3">
        <v>41359</v>
      </c>
      <c r="I1719">
        <v>71</v>
      </c>
      <c r="J1719">
        <v>0</v>
      </c>
      <c r="K1719" t="s">
        <v>32</v>
      </c>
      <c r="L1719">
        <v>1</v>
      </c>
      <c r="M1719">
        <f>2021-MasterData4[[#This Row],[Year_Birth]]</f>
        <v>65</v>
      </c>
      <c r="N1719" s="10">
        <v>19</v>
      </c>
      <c r="O1719" s="10">
        <v>10</v>
      </c>
      <c r="P1719" s="10">
        <v>2</v>
      </c>
      <c r="Q1719" s="10">
        <v>1</v>
      </c>
      <c r="R1719" s="10">
        <v>1</v>
      </c>
      <c r="S1719" s="24">
        <f>MasterData4[[#This Row],[Kidhome]]+MasterData4[[#This Row],[Teenhome]]</f>
        <v>2</v>
      </c>
      <c r="T1719" s="53">
        <v>0</v>
      </c>
      <c r="U1719" s="53">
        <v>3</v>
      </c>
      <c r="V1719" s="10">
        <f>SUM(MasterData4[[#This Row],[MntWines]:[MntSweetProducts]])</f>
        <v>33</v>
      </c>
      <c r="W1719">
        <v>2</v>
      </c>
    </row>
    <row r="1720" spans="1:23" x14ac:dyDescent="0.3">
      <c r="A1720">
        <v>8643</v>
      </c>
      <c r="B1720">
        <v>1971</v>
      </c>
      <c r="C1720" t="s">
        <v>28</v>
      </c>
      <c r="D1720" t="s">
        <v>35</v>
      </c>
      <c r="E1720" s="1">
        <v>69930</v>
      </c>
      <c r="F1720">
        <v>0</v>
      </c>
      <c r="G1720">
        <v>0</v>
      </c>
      <c r="H1720" s="3">
        <v>41420</v>
      </c>
      <c r="I1720">
        <v>21</v>
      </c>
      <c r="J1720">
        <v>0</v>
      </c>
      <c r="K1720" t="s">
        <v>40</v>
      </c>
      <c r="L1720">
        <v>4</v>
      </c>
      <c r="M1720">
        <f>2021-MasterData4[[#This Row],[Year_Birth]]</f>
        <v>50</v>
      </c>
      <c r="N1720" s="10">
        <v>252</v>
      </c>
      <c r="O1720" s="10">
        <v>827</v>
      </c>
      <c r="P1720" s="10">
        <v>219</v>
      </c>
      <c r="Q1720" s="10">
        <v>98</v>
      </c>
      <c r="R1720" s="10">
        <v>70</v>
      </c>
      <c r="S1720" s="24">
        <f>MasterData4[[#This Row],[Kidhome]]+MasterData4[[#This Row],[Teenhome]]</f>
        <v>0</v>
      </c>
      <c r="T1720" s="53">
        <v>5</v>
      </c>
      <c r="U1720" s="53">
        <v>12</v>
      </c>
      <c r="V1720" s="10">
        <f>SUM(MasterData4[[#This Row],[MntWines]:[MntSweetProducts]])</f>
        <v>1466</v>
      </c>
      <c r="W1720">
        <v>2</v>
      </c>
    </row>
    <row r="1721" spans="1:23" x14ac:dyDescent="0.3">
      <c r="A1721">
        <v>8650</v>
      </c>
      <c r="B1721">
        <v>1978</v>
      </c>
      <c r="C1721" t="s">
        <v>28</v>
      </c>
      <c r="D1721" t="s">
        <v>42</v>
      </c>
      <c r="E1721" s="1">
        <v>54162</v>
      </c>
      <c r="F1721">
        <v>1</v>
      </c>
      <c r="G1721">
        <v>1</v>
      </c>
      <c r="H1721" s="3">
        <v>41351</v>
      </c>
      <c r="I1721">
        <v>31</v>
      </c>
      <c r="J1721">
        <v>0</v>
      </c>
      <c r="K1721" t="s">
        <v>30</v>
      </c>
      <c r="L1721">
        <v>1</v>
      </c>
      <c r="M1721">
        <f>2021-MasterData4[[#This Row],[Year_Birth]]</f>
        <v>43</v>
      </c>
      <c r="N1721" s="10">
        <v>5</v>
      </c>
      <c r="O1721" s="10">
        <v>10</v>
      </c>
      <c r="P1721" s="10">
        <v>6</v>
      </c>
      <c r="Q1721" s="10">
        <v>6</v>
      </c>
      <c r="R1721" s="10">
        <v>5</v>
      </c>
      <c r="S1721" s="24">
        <f>MasterData4[[#This Row],[Kidhome]]+MasterData4[[#This Row],[Teenhome]]</f>
        <v>2</v>
      </c>
      <c r="T1721" s="53">
        <v>0</v>
      </c>
      <c r="U1721" s="53">
        <v>3</v>
      </c>
      <c r="V1721" s="10">
        <f>SUM(MasterData4[[#This Row],[MntWines]:[MntSweetProducts]])</f>
        <v>32</v>
      </c>
      <c r="W1721">
        <v>2</v>
      </c>
    </row>
    <row r="1722" spans="1:23" x14ac:dyDescent="0.3">
      <c r="A1722">
        <v>8652</v>
      </c>
      <c r="B1722">
        <v>1946</v>
      </c>
      <c r="C1722" t="s">
        <v>28</v>
      </c>
      <c r="D1722" t="s">
        <v>35</v>
      </c>
      <c r="E1722" s="1">
        <v>37760</v>
      </c>
      <c r="F1722">
        <v>0</v>
      </c>
      <c r="G1722">
        <v>0</v>
      </c>
      <c r="H1722" s="3">
        <v>41152</v>
      </c>
      <c r="I1722">
        <v>20</v>
      </c>
      <c r="J1722">
        <v>0</v>
      </c>
      <c r="K1722" t="s">
        <v>43</v>
      </c>
      <c r="L1722">
        <v>4</v>
      </c>
      <c r="M1722">
        <f>2021-MasterData4[[#This Row],[Year_Birth]]</f>
        <v>75</v>
      </c>
      <c r="N1722" s="10">
        <v>84</v>
      </c>
      <c r="O1722" s="10">
        <v>38</v>
      </c>
      <c r="P1722" s="10">
        <v>150</v>
      </c>
      <c r="Q1722" s="10">
        <v>5</v>
      </c>
      <c r="R1722" s="10">
        <v>12</v>
      </c>
      <c r="S1722" s="24">
        <f>MasterData4[[#This Row],[Kidhome]]+MasterData4[[#This Row],[Teenhome]]</f>
        <v>0</v>
      </c>
      <c r="T1722" s="53">
        <v>1</v>
      </c>
      <c r="U1722" s="53">
        <v>6</v>
      </c>
      <c r="V1722" s="10">
        <f>SUM(MasterData4[[#This Row],[MntWines]:[MntSweetProducts]])</f>
        <v>289</v>
      </c>
      <c r="W1722">
        <v>2</v>
      </c>
    </row>
    <row r="1723" spans="1:23" x14ac:dyDescent="0.3">
      <c r="A1723">
        <v>8659</v>
      </c>
      <c r="B1723">
        <v>1952</v>
      </c>
      <c r="C1723" t="s">
        <v>37</v>
      </c>
      <c r="D1723" t="s">
        <v>35</v>
      </c>
      <c r="E1723" s="1">
        <v>69805</v>
      </c>
      <c r="F1723">
        <v>0</v>
      </c>
      <c r="G1723">
        <v>1</v>
      </c>
      <c r="H1723" s="3">
        <v>41660</v>
      </c>
      <c r="I1723">
        <v>50</v>
      </c>
      <c r="J1723">
        <v>0</v>
      </c>
      <c r="K1723" t="s">
        <v>39</v>
      </c>
      <c r="L1723">
        <v>6</v>
      </c>
      <c r="M1723">
        <f>2021-MasterData4[[#This Row],[Year_Birth]]</f>
        <v>69</v>
      </c>
      <c r="N1723" s="10">
        <v>750</v>
      </c>
      <c r="O1723" s="10">
        <v>174</v>
      </c>
      <c r="P1723" s="10">
        <v>13</v>
      </c>
      <c r="Q1723" s="10">
        <v>71</v>
      </c>
      <c r="R1723" s="10">
        <v>10</v>
      </c>
      <c r="S1723" s="24">
        <f>MasterData4[[#This Row],[Kidhome]]+MasterData4[[#This Row],[Teenhome]]</f>
        <v>1</v>
      </c>
      <c r="T1723" s="53">
        <v>8</v>
      </c>
      <c r="U1723" s="53">
        <v>11</v>
      </c>
      <c r="V1723" s="10">
        <f>SUM(MasterData4[[#This Row],[MntWines]:[MntSweetProducts]])</f>
        <v>1018</v>
      </c>
      <c r="W1723">
        <v>5</v>
      </c>
    </row>
    <row r="1724" spans="1:23" x14ac:dyDescent="0.3">
      <c r="A1724">
        <v>8663</v>
      </c>
      <c r="B1724">
        <v>1974</v>
      </c>
      <c r="C1724" t="s">
        <v>28</v>
      </c>
      <c r="D1724" t="s">
        <v>29</v>
      </c>
      <c r="E1724" s="1">
        <v>39996</v>
      </c>
      <c r="F1724">
        <v>1</v>
      </c>
      <c r="G1724">
        <v>1</v>
      </c>
      <c r="H1724" s="3">
        <v>41781</v>
      </c>
      <c r="I1724">
        <v>85</v>
      </c>
      <c r="J1724">
        <v>0</v>
      </c>
      <c r="K1724" t="s">
        <v>36</v>
      </c>
      <c r="L1724">
        <v>1</v>
      </c>
      <c r="M1724">
        <f>2021-MasterData4[[#This Row],[Year_Birth]]</f>
        <v>47</v>
      </c>
      <c r="N1724" s="10">
        <v>11</v>
      </c>
      <c r="O1724" s="10">
        <v>3</v>
      </c>
      <c r="P1724" s="10">
        <v>0</v>
      </c>
      <c r="Q1724" s="10">
        <v>0</v>
      </c>
      <c r="R1724" s="10">
        <v>0</v>
      </c>
      <c r="S1724" s="24">
        <f>MasterData4[[#This Row],[Kidhome]]+MasterData4[[#This Row],[Teenhome]]</f>
        <v>2</v>
      </c>
      <c r="T1724" s="53">
        <v>0</v>
      </c>
      <c r="U1724" s="53">
        <v>2</v>
      </c>
      <c r="V1724" s="10">
        <f>SUM(MasterData4[[#This Row],[MntWines]:[MntSweetProducts]])</f>
        <v>14</v>
      </c>
      <c r="W1724">
        <v>2</v>
      </c>
    </row>
    <row r="1725" spans="1:23" x14ac:dyDescent="0.3">
      <c r="A1725">
        <v>8685</v>
      </c>
      <c r="B1725">
        <v>1977</v>
      </c>
      <c r="C1725" t="s">
        <v>28</v>
      </c>
      <c r="D1725" t="s">
        <v>33</v>
      </c>
      <c r="E1725" s="1">
        <v>42014</v>
      </c>
      <c r="F1725">
        <v>1</v>
      </c>
      <c r="G1725">
        <v>0</v>
      </c>
      <c r="H1725" s="3">
        <v>41138</v>
      </c>
      <c r="I1725">
        <v>56</v>
      </c>
      <c r="J1725">
        <v>0</v>
      </c>
      <c r="K1725" t="s">
        <v>43</v>
      </c>
      <c r="L1725">
        <v>7</v>
      </c>
      <c r="M1725">
        <f>2021-MasterData4[[#This Row],[Year_Birth]]</f>
        <v>44</v>
      </c>
      <c r="N1725" s="10">
        <v>244</v>
      </c>
      <c r="O1725" s="10">
        <v>108</v>
      </c>
      <c r="P1725" s="10">
        <v>4</v>
      </c>
      <c r="Q1725" s="10">
        <v>15</v>
      </c>
      <c r="R1725" s="10">
        <v>15</v>
      </c>
      <c r="S1725" s="24">
        <f>MasterData4[[#This Row],[Kidhome]]+MasterData4[[#This Row],[Teenhome]]</f>
        <v>1</v>
      </c>
      <c r="T1725" s="53">
        <v>1</v>
      </c>
      <c r="U1725" s="53">
        <v>6</v>
      </c>
      <c r="V1725" s="10">
        <f>SUM(MasterData4[[#This Row],[MntWines]:[MntSweetProducts]])</f>
        <v>386</v>
      </c>
      <c r="W1725">
        <v>2</v>
      </c>
    </row>
    <row r="1726" spans="1:23" x14ac:dyDescent="0.3">
      <c r="A1726">
        <v>8686</v>
      </c>
      <c r="B1726">
        <v>1979</v>
      </c>
      <c r="C1726" t="s">
        <v>44</v>
      </c>
      <c r="D1726" t="s">
        <v>35</v>
      </c>
      <c r="E1726" s="1">
        <v>23724</v>
      </c>
      <c r="F1726">
        <v>1</v>
      </c>
      <c r="G1726">
        <v>0</v>
      </c>
      <c r="H1726" s="3">
        <v>41282</v>
      </c>
      <c r="I1726">
        <v>65</v>
      </c>
      <c r="J1726">
        <v>0</v>
      </c>
      <c r="K1726" t="s">
        <v>30</v>
      </c>
      <c r="L1726">
        <v>2</v>
      </c>
      <c r="M1726">
        <f>2021-MasterData4[[#This Row],[Year_Birth]]</f>
        <v>42</v>
      </c>
      <c r="N1726" s="10">
        <v>5</v>
      </c>
      <c r="O1726" s="10">
        <v>15</v>
      </c>
      <c r="P1726" s="10">
        <v>0</v>
      </c>
      <c r="Q1726" s="10">
        <v>23</v>
      </c>
      <c r="R1726" s="10">
        <v>18</v>
      </c>
      <c r="S1726" s="24">
        <f>MasterData4[[#This Row],[Kidhome]]+MasterData4[[#This Row],[Teenhome]]</f>
        <v>1</v>
      </c>
      <c r="T1726" s="53">
        <v>0</v>
      </c>
      <c r="U1726" s="53">
        <v>3</v>
      </c>
      <c r="V1726" s="10">
        <f>SUM(MasterData4[[#This Row],[MntWines]:[MntSweetProducts]])</f>
        <v>61</v>
      </c>
      <c r="W1726">
        <v>1</v>
      </c>
    </row>
    <row r="1727" spans="1:23" x14ac:dyDescent="0.3">
      <c r="A1727">
        <v>8687</v>
      </c>
      <c r="B1727">
        <v>1978</v>
      </c>
      <c r="C1727" t="s">
        <v>28</v>
      </c>
      <c r="D1727" t="s">
        <v>35</v>
      </c>
      <c r="E1727" s="1">
        <v>53172</v>
      </c>
      <c r="F1727">
        <v>0</v>
      </c>
      <c r="G1727">
        <v>1</v>
      </c>
      <c r="H1727" s="3">
        <v>41400</v>
      </c>
      <c r="I1727">
        <v>54</v>
      </c>
      <c r="J1727">
        <v>0</v>
      </c>
      <c r="K1727" t="s">
        <v>40</v>
      </c>
      <c r="L1727">
        <v>2</v>
      </c>
      <c r="M1727">
        <f>2021-MasterData4[[#This Row],[Year_Birth]]</f>
        <v>43</v>
      </c>
      <c r="N1727" s="10">
        <v>121</v>
      </c>
      <c r="O1727" s="10">
        <v>90</v>
      </c>
      <c r="P1727" s="10">
        <v>68</v>
      </c>
      <c r="Q1727" s="10">
        <v>62</v>
      </c>
      <c r="R1727" s="10">
        <v>20</v>
      </c>
      <c r="S1727" s="24">
        <f>MasterData4[[#This Row],[Kidhome]]+MasterData4[[#This Row],[Teenhome]]</f>
        <v>1</v>
      </c>
      <c r="T1727" s="53">
        <v>3</v>
      </c>
      <c r="U1727" s="53">
        <v>8</v>
      </c>
      <c r="V1727" s="10">
        <f>SUM(MasterData4[[#This Row],[MntWines]:[MntSweetProducts]])</f>
        <v>361</v>
      </c>
      <c r="W1727">
        <v>2</v>
      </c>
    </row>
    <row r="1728" spans="1:23" x14ac:dyDescent="0.3">
      <c r="A1728">
        <v>8690</v>
      </c>
      <c r="B1728">
        <v>1962</v>
      </c>
      <c r="C1728" t="s">
        <v>28</v>
      </c>
      <c r="D1728" t="s">
        <v>33</v>
      </c>
      <c r="E1728" s="1">
        <v>86111</v>
      </c>
      <c r="F1728">
        <v>0</v>
      </c>
      <c r="G1728">
        <v>0</v>
      </c>
      <c r="H1728" s="3">
        <v>41383</v>
      </c>
      <c r="I1728">
        <v>73</v>
      </c>
      <c r="J1728">
        <v>0</v>
      </c>
      <c r="K1728" t="s">
        <v>32</v>
      </c>
      <c r="L1728">
        <v>5</v>
      </c>
      <c r="M1728">
        <f>2021-MasterData4[[#This Row],[Year_Birth]]</f>
        <v>59</v>
      </c>
      <c r="N1728" s="10">
        <v>399</v>
      </c>
      <c r="O1728" s="10">
        <v>756</v>
      </c>
      <c r="P1728" s="10">
        <v>36</v>
      </c>
      <c r="Q1728" s="10">
        <v>28</v>
      </c>
      <c r="R1728" s="10">
        <v>40</v>
      </c>
      <c r="S1728" s="24">
        <f>MasterData4[[#This Row],[Kidhome]]+MasterData4[[#This Row],[Teenhome]]</f>
        <v>0</v>
      </c>
      <c r="T1728" s="53">
        <v>7</v>
      </c>
      <c r="U1728" s="53">
        <v>10</v>
      </c>
      <c r="V1728" s="10">
        <f>SUM(MasterData4[[#This Row],[MntWines]:[MntSweetProducts]])</f>
        <v>1259</v>
      </c>
      <c r="W1728">
        <v>2</v>
      </c>
    </row>
    <row r="1729" spans="1:23" x14ac:dyDescent="0.3">
      <c r="A1729">
        <v>8692</v>
      </c>
      <c r="B1729">
        <v>1952</v>
      </c>
      <c r="C1729" t="s">
        <v>28</v>
      </c>
      <c r="D1729" t="s">
        <v>35</v>
      </c>
      <c r="E1729" s="1">
        <v>43462</v>
      </c>
      <c r="F1729">
        <v>1</v>
      </c>
      <c r="G1729">
        <v>1</v>
      </c>
      <c r="H1729" s="3">
        <v>41164</v>
      </c>
      <c r="I1729">
        <v>50</v>
      </c>
      <c r="J1729">
        <v>0</v>
      </c>
      <c r="K1729" t="s">
        <v>30</v>
      </c>
      <c r="L1729">
        <v>4</v>
      </c>
      <c r="M1729">
        <f>2021-MasterData4[[#This Row],[Year_Birth]]</f>
        <v>69</v>
      </c>
      <c r="N1729" s="10">
        <v>90</v>
      </c>
      <c r="O1729" s="10">
        <v>97</v>
      </c>
      <c r="P1729" s="10">
        <v>15</v>
      </c>
      <c r="Q1729" s="10">
        <v>17</v>
      </c>
      <c r="R1729" s="10">
        <v>6</v>
      </c>
      <c r="S1729" s="24">
        <f>MasterData4[[#This Row],[Kidhome]]+MasterData4[[#This Row],[Teenhome]]</f>
        <v>2</v>
      </c>
      <c r="T1729" s="53">
        <v>1</v>
      </c>
      <c r="U1729" s="53">
        <v>5</v>
      </c>
      <c r="V1729" s="10">
        <f>SUM(MasterData4[[#This Row],[MntWines]:[MntSweetProducts]])</f>
        <v>225</v>
      </c>
      <c r="W1729">
        <v>2</v>
      </c>
    </row>
    <row r="1730" spans="1:23" x14ac:dyDescent="0.3">
      <c r="A1730">
        <v>8700</v>
      </c>
      <c r="B1730">
        <v>1986</v>
      </c>
      <c r="C1730" t="s">
        <v>44</v>
      </c>
      <c r="D1730" t="s">
        <v>31</v>
      </c>
      <c r="E1730" s="1">
        <v>14906</v>
      </c>
      <c r="F1730">
        <v>0</v>
      </c>
      <c r="G1730">
        <v>0</v>
      </c>
      <c r="H1730" s="3">
        <v>41265</v>
      </c>
      <c r="I1730">
        <v>86</v>
      </c>
      <c r="J1730">
        <v>0</v>
      </c>
      <c r="K1730" t="s">
        <v>43</v>
      </c>
      <c r="L1730">
        <v>2</v>
      </c>
      <c r="M1730">
        <f>2021-MasterData4[[#This Row],[Year_Birth]]</f>
        <v>35</v>
      </c>
      <c r="N1730" s="10">
        <v>7</v>
      </c>
      <c r="O1730" s="10">
        <v>14</v>
      </c>
      <c r="P1730" s="10">
        <v>7</v>
      </c>
      <c r="Q1730" s="10">
        <v>7</v>
      </c>
      <c r="R1730" s="10">
        <v>16</v>
      </c>
      <c r="S1730" s="24">
        <f>MasterData4[[#This Row],[Kidhome]]+MasterData4[[#This Row],[Teenhome]]</f>
        <v>0</v>
      </c>
      <c r="T1730" s="53">
        <v>1</v>
      </c>
      <c r="U1730" s="53">
        <v>3</v>
      </c>
      <c r="V1730" s="10">
        <f>SUM(MasterData4[[#This Row],[MntWines]:[MntSweetProducts]])</f>
        <v>51</v>
      </c>
      <c r="W1730">
        <v>1</v>
      </c>
    </row>
    <row r="1731" spans="1:23" x14ac:dyDescent="0.3">
      <c r="A1731">
        <v>8702</v>
      </c>
      <c r="B1731">
        <v>1976</v>
      </c>
      <c r="C1731" t="s">
        <v>38</v>
      </c>
      <c r="D1731" t="s">
        <v>35</v>
      </c>
      <c r="E1731" s="1">
        <v>26907</v>
      </c>
      <c r="F1731">
        <v>1</v>
      </c>
      <c r="G1731">
        <v>1</v>
      </c>
      <c r="H1731" s="3">
        <v>41506</v>
      </c>
      <c r="I1731">
        <v>10</v>
      </c>
      <c r="J1731">
        <v>0</v>
      </c>
      <c r="K1731" t="s">
        <v>36</v>
      </c>
      <c r="L1731">
        <v>1</v>
      </c>
      <c r="M1731">
        <f>2021-MasterData4[[#This Row],[Year_Birth]]</f>
        <v>45</v>
      </c>
      <c r="N1731" s="10">
        <v>9</v>
      </c>
      <c r="O1731" s="10">
        <v>7</v>
      </c>
      <c r="P1731" s="10">
        <v>0</v>
      </c>
      <c r="Q1731" s="10">
        <v>1</v>
      </c>
      <c r="R1731" s="10">
        <v>3</v>
      </c>
      <c r="S1731" s="24">
        <f>MasterData4[[#This Row],[Kidhome]]+MasterData4[[#This Row],[Teenhome]]</f>
        <v>2</v>
      </c>
      <c r="T1731" s="53">
        <v>0</v>
      </c>
      <c r="U1731" s="53">
        <v>3</v>
      </c>
      <c r="V1731" s="10">
        <f>SUM(MasterData4[[#This Row],[MntWines]:[MntSweetProducts]])</f>
        <v>20</v>
      </c>
      <c r="W1731">
        <v>3</v>
      </c>
    </row>
    <row r="1732" spans="1:23" x14ac:dyDescent="0.3">
      <c r="A1732">
        <v>8707</v>
      </c>
      <c r="B1732">
        <v>1956</v>
      </c>
      <c r="C1732" t="s">
        <v>28</v>
      </c>
      <c r="D1732" t="s">
        <v>33</v>
      </c>
      <c r="E1732" s="1">
        <v>79456</v>
      </c>
      <c r="F1732">
        <v>0</v>
      </c>
      <c r="G1732">
        <v>0</v>
      </c>
      <c r="H1732" s="3">
        <v>41143</v>
      </c>
      <c r="I1732">
        <v>12</v>
      </c>
      <c r="J1732">
        <v>0</v>
      </c>
      <c r="K1732" t="s">
        <v>30</v>
      </c>
      <c r="L1732">
        <v>5</v>
      </c>
      <c r="M1732">
        <f>2021-MasterData4[[#This Row],[Year_Birth]]</f>
        <v>65</v>
      </c>
      <c r="N1732" s="10">
        <v>565</v>
      </c>
      <c r="O1732" s="10">
        <v>548</v>
      </c>
      <c r="P1732" s="10">
        <v>64</v>
      </c>
      <c r="Q1732" s="10">
        <v>42</v>
      </c>
      <c r="R1732" s="10">
        <v>83</v>
      </c>
      <c r="S1732" s="24">
        <f>MasterData4[[#This Row],[Kidhome]]+MasterData4[[#This Row],[Teenhome]]</f>
        <v>0</v>
      </c>
      <c r="T1732" s="53">
        <v>6</v>
      </c>
      <c r="U1732" s="53">
        <v>4</v>
      </c>
      <c r="V1732" s="10">
        <f>SUM(MasterData4[[#This Row],[MntWines]:[MntSweetProducts]])</f>
        <v>1302</v>
      </c>
      <c r="W1732">
        <v>2</v>
      </c>
    </row>
    <row r="1733" spans="1:23" x14ac:dyDescent="0.3">
      <c r="A1733">
        <v>8717</v>
      </c>
      <c r="B1733">
        <v>1975</v>
      </c>
      <c r="C1733" t="s">
        <v>37</v>
      </c>
      <c r="D1733" t="s">
        <v>33</v>
      </c>
      <c r="E1733" s="1">
        <v>80427</v>
      </c>
      <c r="F1733">
        <v>0</v>
      </c>
      <c r="G1733">
        <v>1</v>
      </c>
      <c r="H1733" s="3">
        <v>41164</v>
      </c>
      <c r="I1733">
        <v>56</v>
      </c>
      <c r="J1733">
        <v>0</v>
      </c>
      <c r="K1733" t="s">
        <v>40</v>
      </c>
      <c r="L1733">
        <v>11</v>
      </c>
      <c r="M1733">
        <f>2021-MasterData4[[#This Row],[Year_Birth]]</f>
        <v>46</v>
      </c>
      <c r="N1733" s="10">
        <v>1149</v>
      </c>
      <c r="O1733" s="10">
        <v>449</v>
      </c>
      <c r="P1733" s="10">
        <v>69</v>
      </c>
      <c r="Q1733" s="10">
        <v>71</v>
      </c>
      <c r="R1733" s="10">
        <v>71</v>
      </c>
      <c r="S1733" s="24">
        <f>MasterData4[[#This Row],[Kidhome]]+MasterData4[[#This Row],[Teenhome]]</f>
        <v>1</v>
      </c>
      <c r="T1733" s="53">
        <v>8</v>
      </c>
      <c r="U1733" s="53">
        <v>8</v>
      </c>
      <c r="V1733" s="10">
        <f>SUM(MasterData4[[#This Row],[MntWines]:[MntSweetProducts]])</f>
        <v>1809</v>
      </c>
      <c r="W1733">
        <v>5</v>
      </c>
    </row>
    <row r="1734" spans="1:23" x14ac:dyDescent="0.3">
      <c r="A1734">
        <v>8720</v>
      </c>
      <c r="B1734">
        <v>1978</v>
      </c>
      <c r="C1734" t="s">
        <v>38</v>
      </c>
      <c r="D1734" t="s">
        <v>35</v>
      </c>
      <c r="F1734">
        <v>0</v>
      </c>
      <c r="G1734">
        <v>0</v>
      </c>
      <c r="H1734" s="3">
        <v>41133</v>
      </c>
      <c r="I1734">
        <v>53</v>
      </c>
      <c r="J1734">
        <v>0</v>
      </c>
      <c r="K1734" t="s">
        <v>40</v>
      </c>
      <c r="L1734">
        <v>0</v>
      </c>
      <c r="M1734">
        <f>2021-MasterData4[[#This Row],[Year_Birth]]</f>
        <v>43</v>
      </c>
      <c r="N1734" s="10">
        <v>32</v>
      </c>
      <c r="O1734" s="10">
        <v>1607</v>
      </c>
      <c r="P1734" s="10">
        <v>12</v>
      </c>
      <c r="Q1734" s="10">
        <v>2</v>
      </c>
      <c r="R1734" s="10">
        <v>4</v>
      </c>
      <c r="S1734" s="24">
        <f>MasterData4[[#This Row],[Kidhome]]+MasterData4[[#This Row],[Teenhome]]</f>
        <v>0</v>
      </c>
      <c r="T1734" s="53">
        <v>0</v>
      </c>
      <c r="U1734" s="53">
        <v>1</v>
      </c>
      <c r="V1734" s="10">
        <f>SUM(MasterData4[[#This Row],[MntWines]:[MntSweetProducts]])</f>
        <v>1657</v>
      </c>
      <c r="W1734">
        <v>3</v>
      </c>
    </row>
    <row r="1735" spans="1:23" x14ac:dyDescent="0.3">
      <c r="A1735">
        <v>8722</v>
      </c>
      <c r="B1735">
        <v>1957</v>
      </c>
      <c r="C1735" t="s">
        <v>38</v>
      </c>
      <c r="D1735" t="s">
        <v>33</v>
      </c>
      <c r="E1735" s="1">
        <v>82347</v>
      </c>
      <c r="F1735">
        <v>0</v>
      </c>
      <c r="G1735">
        <v>0</v>
      </c>
      <c r="H1735" s="3">
        <v>41219</v>
      </c>
      <c r="I1735">
        <v>38</v>
      </c>
      <c r="J1735">
        <v>0</v>
      </c>
      <c r="K1735" t="s">
        <v>32</v>
      </c>
      <c r="L1735">
        <v>7</v>
      </c>
      <c r="M1735">
        <f>2021-MasterData4[[#This Row],[Year_Birth]]</f>
        <v>64</v>
      </c>
      <c r="N1735" s="10">
        <v>556</v>
      </c>
      <c r="O1735" s="10">
        <v>845</v>
      </c>
      <c r="P1735" s="10">
        <v>202</v>
      </c>
      <c r="Q1735" s="10">
        <v>54</v>
      </c>
      <c r="R1735" s="10">
        <v>133</v>
      </c>
      <c r="S1735" s="24">
        <f>MasterData4[[#This Row],[Kidhome]]+MasterData4[[#This Row],[Teenhome]]</f>
        <v>0</v>
      </c>
      <c r="T1735" s="53">
        <v>7</v>
      </c>
      <c r="U1735" s="53">
        <v>10</v>
      </c>
      <c r="V1735" s="10">
        <f>SUM(MasterData4[[#This Row],[MntWines]:[MntSweetProducts]])</f>
        <v>1790</v>
      </c>
      <c r="W1735">
        <v>3</v>
      </c>
    </row>
    <row r="1736" spans="1:23" x14ac:dyDescent="0.3">
      <c r="A1736">
        <v>8724</v>
      </c>
      <c r="B1736">
        <v>1982</v>
      </c>
      <c r="C1736" t="s">
        <v>28</v>
      </c>
      <c r="D1736" t="s">
        <v>31</v>
      </c>
      <c r="E1736" s="1">
        <v>28567</v>
      </c>
      <c r="F1736">
        <v>1</v>
      </c>
      <c r="G1736">
        <v>0</v>
      </c>
      <c r="H1736" s="3">
        <v>41442</v>
      </c>
      <c r="I1736">
        <v>57</v>
      </c>
      <c r="J1736">
        <v>0</v>
      </c>
      <c r="K1736" t="s">
        <v>30</v>
      </c>
      <c r="L1736">
        <v>2</v>
      </c>
      <c r="M1736">
        <f>2021-MasterData4[[#This Row],[Year_Birth]]</f>
        <v>39</v>
      </c>
      <c r="N1736" s="10">
        <v>11</v>
      </c>
      <c r="O1736" s="10">
        <v>22</v>
      </c>
      <c r="P1736" s="10">
        <v>2</v>
      </c>
      <c r="Q1736" s="10">
        <v>3</v>
      </c>
      <c r="R1736" s="10">
        <v>2</v>
      </c>
      <c r="S1736" s="24">
        <f>MasterData4[[#This Row],[Kidhome]]+MasterData4[[#This Row],[Teenhome]]</f>
        <v>1</v>
      </c>
      <c r="T1736" s="53">
        <v>0</v>
      </c>
      <c r="U1736" s="53">
        <v>3</v>
      </c>
      <c r="V1736" s="10">
        <f>SUM(MasterData4[[#This Row],[MntWines]:[MntSweetProducts]])</f>
        <v>40</v>
      </c>
      <c r="W1736">
        <v>2</v>
      </c>
    </row>
    <row r="1737" spans="1:23" x14ac:dyDescent="0.3">
      <c r="A1737">
        <v>8726</v>
      </c>
      <c r="B1737">
        <v>1964</v>
      </c>
      <c r="C1737" t="s">
        <v>38</v>
      </c>
      <c r="D1737" t="s">
        <v>29</v>
      </c>
      <c r="E1737" s="1">
        <v>41713</v>
      </c>
      <c r="F1737">
        <v>1</v>
      </c>
      <c r="G1737">
        <v>1</v>
      </c>
      <c r="H1737" s="3">
        <v>41758</v>
      </c>
      <c r="I1737">
        <v>57</v>
      </c>
      <c r="J1737">
        <v>0</v>
      </c>
      <c r="K1737" t="s">
        <v>32</v>
      </c>
      <c r="L1737">
        <v>3</v>
      </c>
      <c r="M1737">
        <f>2021-MasterData4[[#This Row],[Year_Birth]]</f>
        <v>57</v>
      </c>
      <c r="N1737" s="10">
        <v>77</v>
      </c>
      <c r="O1737" s="10">
        <v>44</v>
      </c>
      <c r="P1737" s="10">
        <v>10</v>
      </c>
      <c r="Q1737" s="10">
        <v>8</v>
      </c>
      <c r="R1737" s="10">
        <v>10</v>
      </c>
      <c r="S1737" s="24">
        <f>MasterData4[[#This Row],[Kidhome]]+MasterData4[[#This Row],[Teenhome]]</f>
        <v>2</v>
      </c>
      <c r="T1737" s="53">
        <v>1</v>
      </c>
      <c r="U1737" s="53">
        <v>4</v>
      </c>
      <c r="V1737" s="10">
        <f>SUM(MasterData4[[#This Row],[MntWines]:[MntSweetProducts]])</f>
        <v>149</v>
      </c>
      <c r="W1737">
        <v>3</v>
      </c>
    </row>
    <row r="1738" spans="1:23" x14ac:dyDescent="0.3">
      <c r="A1738">
        <v>8727</v>
      </c>
      <c r="B1738">
        <v>1978</v>
      </c>
      <c r="C1738" t="s">
        <v>28</v>
      </c>
      <c r="D1738" t="s">
        <v>29</v>
      </c>
      <c r="E1738" s="1">
        <v>63693</v>
      </c>
      <c r="F1738">
        <v>0</v>
      </c>
      <c r="G1738">
        <v>1</v>
      </c>
      <c r="H1738" s="3">
        <v>41561</v>
      </c>
      <c r="I1738">
        <v>63</v>
      </c>
      <c r="J1738">
        <v>0</v>
      </c>
      <c r="K1738" t="s">
        <v>43</v>
      </c>
      <c r="L1738">
        <v>11</v>
      </c>
      <c r="M1738">
        <f>2021-MasterData4[[#This Row],[Year_Birth]]</f>
        <v>43</v>
      </c>
      <c r="N1738" s="10">
        <v>587</v>
      </c>
      <c r="O1738" s="10">
        <v>337</v>
      </c>
      <c r="P1738" s="10">
        <v>42</v>
      </c>
      <c r="Q1738" s="10">
        <v>43</v>
      </c>
      <c r="R1738" s="10">
        <v>87</v>
      </c>
      <c r="S1738" s="24">
        <f>MasterData4[[#This Row],[Kidhome]]+MasterData4[[#This Row],[Teenhome]]</f>
        <v>1</v>
      </c>
      <c r="T1738" s="53">
        <v>6</v>
      </c>
      <c r="U1738" s="53">
        <v>9</v>
      </c>
      <c r="V1738" s="10">
        <f>SUM(MasterData4[[#This Row],[MntWines]:[MntSweetProducts]])</f>
        <v>1096</v>
      </c>
      <c r="W1738">
        <v>2</v>
      </c>
    </row>
    <row r="1739" spans="1:23" x14ac:dyDescent="0.3">
      <c r="A1739">
        <v>8732</v>
      </c>
      <c r="B1739">
        <v>1969</v>
      </c>
      <c r="C1739" t="s">
        <v>41</v>
      </c>
      <c r="D1739" t="s">
        <v>42</v>
      </c>
      <c r="E1739" s="1">
        <v>67369</v>
      </c>
      <c r="F1739">
        <v>0</v>
      </c>
      <c r="G1739">
        <v>1</v>
      </c>
      <c r="H1739" s="3">
        <v>41230</v>
      </c>
      <c r="I1739">
        <v>81</v>
      </c>
      <c r="J1739">
        <v>0</v>
      </c>
      <c r="K1739" t="s">
        <v>30</v>
      </c>
      <c r="L1739">
        <v>7</v>
      </c>
      <c r="M1739">
        <f>2021-MasterData4[[#This Row],[Year_Birth]]</f>
        <v>52</v>
      </c>
      <c r="N1739" s="10">
        <v>1298</v>
      </c>
      <c r="O1739" s="10">
        <v>70</v>
      </c>
      <c r="P1739" s="10">
        <v>37</v>
      </c>
      <c r="Q1739" s="10">
        <v>0</v>
      </c>
      <c r="R1739" s="10">
        <v>14</v>
      </c>
      <c r="S1739" s="24">
        <f>MasterData4[[#This Row],[Kidhome]]+MasterData4[[#This Row],[Teenhome]]</f>
        <v>1</v>
      </c>
      <c r="T1739" s="53">
        <v>4</v>
      </c>
      <c r="U1739" s="53">
        <v>10</v>
      </c>
      <c r="V1739" s="10">
        <f>SUM(MasterData4[[#This Row],[MntWines]:[MntSweetProducts]])</f>
        <v>1419</v>
      </c>
      <c r="W1739">
        <v>4</v>
      </c>
    </row>
    <row r="1740" spans="1:23" x14ac:dyDescent="0.3">
      <c r="A1740">
        <v>8737</v>
      </c>
      <c r="B1740">
        <v>1978</v>
      </c>
      <c r="C1740" t="s">
        <v>28</v>
      </c>
      <c r="D1740" t="s">
        <v>29</v>
      </c>
      <c r="E1740" s="1">
        <v>55563</v>
      </c>
      <c r="F1740">
        <v>0</v>
      </c>
      <c r="G1740">
        <v>1</v>
      </c>
      <c r="H1740" s="3">
        <v>41734</v>
      </c>
      <c r="I1740">
        <v>22</v>
      </c>
      <c r="J1740">
        <v>0</v>
      </c>
      <c r="K1740" t="s">
        <v>30</v>
      </c>
      <c r="L1740">
        <v>2</v>
      </c>
      <c r="M1740">
        <f>2021-MasterData4[[#This Row],[Year_Birth]]</f>
        <v>43</v>
      </c>
      <c r="N1740" s="10">
        <v>29</v>
      </c>
      <c r="O1740" s="10">
        <v>9</v>
      </c>
      <c r="P1740" s="10">
        <v>2</v>
      </c>
      <c r="Q1740" s="10">
        <v>1</v>
      </c>
      <c r="R1740" s="10">
        <v>0</v>
      </c>
      <c r="S1740" s="24">
        <f>MasterData4[[#This Row],[Kidhome]]+MasterData4[[#This Row],[Teenhome]]</f>
        <v>1</v>
      </c>
      <c r="T1740" s="53">
        <v>0</v>
      </c>
      <c r="U1740" s="53">
        <v>3</v>
      </c>
      <c r="V1740" s="10">
        <f>SUM(MasterData4[[#This Row],[MntWines]:[MntSweetProducts]])</f>
        <v>41</v>
      </c>
      <c r="W1740">
        <v>2</v>
      </c>
    </row>
    <row r="1741" spans="1:23" x14ac:dyDescent="0.3">
      <c r="A1741">
        <v>8746</v>
      </c>
      <c r="B1741">
        <v>1989</v>
      </c>
      <c r="C1741" t="s">
        <v>28</v>
      </c>
      <c r="D1741" t="s">
        <v>33</v>
      </c>
      <c r="E1741" s="1">
        <v>75433</v>
      </c>
      <c r="F1741">
        <v>1</v>
      </c>
      <c r="G1741">
        <v>0</v>
      </c>
      <c r="H1741" s="3">
        <v>41734</v>
      </c>
      <c r="I1741">
        <v>28</v>
      </c>
      <c r="J1741">
        <v>0</v>
      </c>
      <c r="K1741" t="s">
        <v>30</v>
      </c>
      <c r="L1741">
        <v>2</v>
      </c>
      <c r="M1741">
        <f>2021-MasterData4[[#This Row],[Year_Birth]]</f>
        <v>32</v>
      </c>
      <c r="N1741" s="10">
        <v>800</v>
      </c>
      <c r="O1741" s="10">
        <v>297</v>
      </c>
      <c r="P1741" s="10">
        <v>0</v>
      </c>
      <c r="Q1741" s="10">
        <v>0</v>
      </c>
      <c r="R1741" s="10">
        <v>34</v>
      </c>
      <c r="S1741" s="24">
        <f>MasterData4[[#This Row],[Kidhome]]+MasterData4[[#This Row],[Teenhome]]</f>
        <v>1</v>
      </c>
      <c r="T1741" s="53">
        <v>5</v>
      </c>
      <c r="U1741" s="53">
        <v>10</v>
      </c>
      <c r="V1741" s="10">
        <f>SUM(MasterData4[[#This Row],[MntWines]:[MntSweetProducts]])</f>
        <v>1131</v>
      </c>
      <c r="W1741">
        <v>2</v>
      </c>
    </row>
    <row r="1742" spans="1:23" x14ac:dyDescent="0.3">
      <c r="A1742">
        <v>8749</v>
      </c>
      <c r="B1742">
        <v>1984</v>
      </c>
      <c r="C1742" t="s">
        <v>28</v>
      </c>
      <c r="D1742" t="s">
        <v>35</v>
      </c>
      <c r="E1742" s="1">
        <v>37235</v>
      </c>
      <c r="F1742">
        <v>1</v>
      </c>
      <c r="G1742">
        <v>0</v>
      </c>
      <c r="H1742" s="3">
        <v>41671</v>
      </c>
      <c r="I1742">
        <v>68</v>
      </c>
      <c r="J1742">
        <v>0</v>
      </c>
      <c r="K1742" t="s">
        <v>30</v>
      </c>
      <c r="L1742">
        <v>1</v>
      </c>
      <c r="M1742">
        <f>2021-MasterData4[[#This Row],[Year_Birth]]</f>
        <v>37</v>
      </c>
      <c r="N1742" s="10">
        <v>20</v>
      </c>
      <c r="O1742" s="10">
        <v>9</v>
      </c>
      <c r="P1742" s="10">
        <v>4</v>
      </c>
      <c r="Q1742" s="10">
        <v>2</v>
      </c>
      <c r="R1742" s="10">
        <v>6</v>
      </c>
      <c r="S1742" s="24">
        <f>MasterData4[[#This Row],[Kidhome]]+MasterData4[[#This Row],[Teenhome]]</f>
        <v>1</v>
      </c>
      <c r="T1742" s="53">
        <v>1</v>
      </c>
      <c r="U1742" s="53">
        <v>2</v>
      </c>
      <c r="V1742" s="10">
        <f>SUM(MasterData4[[#This Row],[MntWines]:[MntSweetProducts]])</f>
        <v>41</v>
      </c>
      <c r="W1742">
        <v>2</v>
      </c>
    </row>
    <row r="1743" spans="1:23" x14ac:dyDescent="0.3">
      <c r="A1743">
        <v>8754</v>
      </c>
      <c r="B1743">
        <v>1974</v>
      </c>
      <c r="C1743" t="s">
        <v>37</v>
      </c>
      <c r="D1743" t="s">
        <v>35</v>
      </c>
      <c r="E1743" s="1">
        <v>45068</v>
      </c>
      <c r="F1743">
        <v>0</v>
      </c>
      <c r="G1743">
        <v>1</v>
      </c>
      <c r="H1743" s="3">
        <v>41410</v>
      </c>
      <c r="I1743">
        <v>25</v>
      </c>
      <c r="J1743">
        <v>0</v>
      </c>
      <c r="K1743" t="s">
        <v>30</v>
      </c>
      <c r="L1743">
        <v>1</v>
      </c>
      <c r="M1743">
        <f>2021-MasterData4[[#This Row],[Year_Birth]]</f>
        <v>47</v>
      </c>
      <c r="N1743" s="10">
        <v>14</v>
      </c>
      <c r="O1743" s="10">
        <v>3</v>
      </c>
      <c r="P1743" s="10">
        <v>0</v>
      </c>
      <c r="Q1743" s="10">
        <v>0</v>
      </c>
      <c r="R1743" s="10">
        <v>0</v>
      </c>
      <c r="S1743" s="24">
        <f>MasterData4[[#This Row],[Kidhome]]+MasterData4[[#This Row],[Teenhome]]</f>
        <v>1</v>
      </c>
      <c r="T1743" s="53">
        <v>0</v>
      </c>
      <c r="U1743" s="53">
        <v>2</v>
      </c>
      <c r="V1743" s="10">
        <f>SUM(MasterData4[[#This Row],[MntWines]:[MntSweetProducts]])</f>
        <v>17</v>
      </c>
      <c r="W1743">
        <v>5</v>
      </c>
    </row>
    <row r="1744" spans="1:23" x14ac:dyDescent="0.3">
      <c r="A1744">
        <v>8755</v>
      </c>
      <c r="B1744">
        <v>1946</v>
      </c>
      <c r="C1744" t="s">
        <v>41</v>
      </c>
      <c r="D1744" t="s">
        <v>33</v>
      </c>
      <c r="E1744" s="2">
        <v>68657</v>
      </c>
      <c r="F1744">
        <v>0</v>
      </c>
      <c r="G1744">
        <v>0</v>
      </c>
      <c r="H1744" s="3">
        <v>41325</v>
      </c>
      <c r="I1744">
        <v>4</v>
      </c>
      <c r="J1744">
        <v>0</v>
      </c>
      <c r="K1744" t="s">
        <v>36</v>
      </c>
      <c r="L1744">
        <v>3</v>
      </c>
      <c r="M1744">
        <f>2021-MasterData4[[#This Row],[Year_Birth]]</f>
        <v>75</v>
      </c>
      <c r="N1744" s="10">
        <v>482</v>
      </c>
      <c r="O1744" s="10">
        <v>471</v>
      </c>
      <c r="P1744" s="10">
        <v>119</v>
      </c>
      <c r="Q1744" s="10">
        <v>34</v>
      </c>
      <c r="R1744" s="10">
        <v>68</v>
      </c>
      <c r="S1744" s="24">
        <f>MasterData4[[#This Row],[Kidhome]]+MasterData4[[#This Row],[Teenhome]]</f>
        <v>0</v>
      </c>
      <c r="T1744" s="53">
        <v>5</v>
      </c>
      <c r="U1744" s="53">
        <v>9</v>
      </c>
      <c r="V1744" s="10">
        <f>SUM(MasterData4[[#This Row],[MntWines]:[MntSweetProducts]])</f>
        <v>1174</v>
      </c>
      <c r="W1744">
        <v>4</v>
      </c>
    </row>
    <row r="1745" spans="1:23" x14ac:dyDescent="0.3">
      <c r="A1745">
        <v>8773</v>
      </c>
      <c r="B1745">
        <v>1971</v>
      </c>
      <c r="C1745" t="s">
        <v>41</v>
      </c>
      <c r="D1745" t="s">
        <v>35</v>
      </c>
      <c r="E1745" s="1">
        <v>57420</v>
      </c>
      <c r="F1745">
        <v>0</v>
      </c>
      <c r="G1745">
        <v>1</v>
      </c>
      <c r="H1745" s="3">
        <v>41450</v>
      </c>
      <c r="I1745">
        <v>22</v>
      </c>
      <c r="J1745">
        <v>0</v>
      </c>
      <c r="K1745" t="s">
        <v>34</v>
      </c>
      <c r="L1745">
        <v>5</v>
      </c>
      <c r="M1745">
        <f>2021-MasterData4[[#This Row],[Year_Birth]]</f>
        <v>50</v>
      </c>
      <c r="N1745" s="10">
        <v>280</v>
      </c>
      <c r="O1745" s="10">
        <v>18</v>
      </c>
      <c r="P1745" s="10">
        <v>0</v>
      </c>
      <c r="Q1745" s="10">
        <v>0</v>
      </c>
      <c r="R1745" s="10">
        <v>0</v>
      </c>
      <c r="S1745" s="24">
        <f>MasterData4[[#This Row],[Kidhome]]+MasterData4[[#This Row],[Teenhome]]</f>
        <v>1</v>
      </c>
      <c r="T1745" s="53">
        <v>1</v>
      </c>
      <c r="U1745" s="53">
        <v>6</v>
      </c>
      <c r="V1745" s="10">
        <f>SUM(MasterData4[[#This Row],[MntWines]:[MntSweetProducts]])</f>
        <v>298</v>
      </c>
      <c r="W1745">
        <v>4</v>
      </c>
    </row>
    <row r="1746" spans="1:23" x14ac:dyDescent="0.3">
      <c r="A1746">
        <v>8775</v>
      </c>
      <c r="B1746">
        <v>1969</v>
      </c>
      <c r="C1746" t="s">
        <v>28</v>
      </c>
      <c r="D1746" t="s">
        <v>35</v>
      </c>
      <c r="E1746" s="1">
        <v>38361</v>
      </c>
      <c r="F1746">
        <v>1</v>
      </c>
      <c r="G1746">
        <v>0</v>
      </c>
      <c r="H1746" s="3">
        <v>41635</v>
      </c>
      <c r="I1746">
        <v>74</v>
      </c>
      <c r="J1746">
        <v>0</v>
      </c>
      <c r="K1746" t="s">
        <v>36</v>
      </c>
      <c r="L1746">
        <v>3</v>
      </c>
      <c r="M1746">
        <f>2021-MasterData4[[#This Row],[Year_Birth]]</f>
        <v>52</v>
      </c>
      <c r="N1746" s="10">
        <v>39</v>
      </c>
      <c r="O1746" s="10">
        <v>56</v>
      </c>
      <c r="P1746" s="10">
        <v>20</v>
      </c>
      <c r="Q1746" s="10">
        <v>0</v>
      </c>
      <c r="R1746" s="10">
        <v>8</v>
      </c>
      <c r="S1746" s="24">
        <f>MasterData4[[#This Row],[Kidhome]]+MasterData4[[#This Row],[Teenhome]]</f>
        <v>1</v>
      </c>
      <c r="T1746" s="53">
        <v>1</v>
      </c>
      <c r="U1746" s="53">
        <v>3</v>
      </c>
      <c r="V1746" s="10">
        <f>SUM(MasterData4[[#This Row],[MntWines]:[MntSweetProducts]])</f>
        <v>123</v>
      </c>
      <c r="W1746">
        <v>2</v>
      </c>
    </row>
    <row r="1747" spans="1:23" x14ac:dyDescent="0.3">
      <c r="A1747">
        <v>8779</v>
      </c>
      <c r="B1747">
        <v>1985</v>
      </c>
      <c r="C1747" t="s">
        <v>38</v>
      </c>
      <c r="D1747" t="s">
        <v>33</v>
      </c>
      <c r="E1747" s="1">
        <v>36145</v>
      </c>
      <c r="F1747">
        <v>1</v>
      </c>
      <c r="G1747">
        <v>0</v>
      </c>
      <c r="H1747" s="3">
        <v>41441</v>
      </c>
      <c r="I1747">
        <v>13</v>
      </c>
      <c r="J1747">
        <v>0</v>
      </c>
      <c r="K1747" t="s">
        <v>34</v>
      </c>
      <c r="L1747">
        <v>4</v>
      </c>
      <c r="M1747">
        <f>2021-MasterData4[[#This Row],[Year_Birth]]</f>
        <v>36</v>
      </c>
      <c r="N1747" s="10">
        <v>56</v>
      </c>
      <c r="O1747" s="10">
        <v>76</v>
      </c>
      <c r="P1747" s="10">
        <v>17</v>
      </c>
      <c r="Q1747" s="10">
        <v>4</v>
      </c>
      <c r="R1747" s="10">
        <v>1</v>
      </c>
      <c r="S1747" s="24">
        <f>MasterData4[[#This Row],[Kidhome]]+MasterData4[[#This Row],[Teenhome]]</f>
        <v>1</v>
      </c>
      <c r="T1747" s="53">
        <v>1</v>
      </c>
      <c r="U1747" s="53">
        <v>3</v>
      </c>
      <c r="V1747" s="10">
        <f>SUM(MasterData4[[#This Row],[MntWines]:[MntSweetProducts]])</f>
        <v>154</v>
      </c>
      <c r="W1747">
        <v>3</v>
      </c>
    </row>
    <row r="1748" spans="1:23" x14ac:dyDescent="0.3">
      <c r="A1748">
        <v>8780</v>
      </c>
      <c r="B1748">
        <v>1950</v>
      </c>
      <c r="C1748" t="s">
        <v>37</v>
      </c>
      <c r="D1748" t="s">
        <v>35</v>
      </c>
      <c r="E1748" s="1">
        <v>59292</v>
      </c>
      <c r="F1748">
        <v>0</v>
      </c>
      <c r="G1748">
        <v>1</v>
      </c>
      <c r="H1748" s="3">
        <v>41438</v>
      </c>
      <c r="I1748">
        <v>71</v>
      </c>
      <c r="J1748">
        <v>0</v>
      </c>
      <c r="K1748" t="s">
        <v>30</v>
      </c>
      <c r="L1748">
        <v>3</v>
      </c>
      <c r="M1748">
        <f>2021-MasterData4[[#This Row],[Year_Birth]]</f>
        <v>71</v>
      </c>
      <c r="N1748" s="10">
        <v>378</v>
      </c>
      <c r="O1748" s="10">
        <v>68</v>
      </c>
      <c r="P1748" s="10">
        <v>19</v>
      </c>
      <c r="Q1748" s="10">
        <v>14</v>
      </c>
      <c r="R1748" s="10">
        <v>14</v>
      </c>
      <c r="S1748" s="24">
        <f>MasterData4[[#This Row],[Kidhome]]+MasterData4[[#This Row],[Teenhome]]</f>
        <v>1</v>
      </c>
      <c r="T1748" s="53">
        <v>5</v>
      </c>
      <c r="U1748" s="53">
        <v>8</v>
      </c>
      <c r="V1748" s="10">
        <f>SUM(MasterData4[[#This Row],[MntWines]:[MntSweetProducts]])</f>
        <v>493</v>
      </c>
      <c r="W1748">
        <v>5</v>
      </c>
    </row>
    <row r="1749" spans="1:23" x14ac:dyDescent="0.3">
      <c r="A1749">
        <v>8783</v>
      </c>
      <c r="B1749">
        <v>1950</v>
      </c>
      <c r="C1749" t="s">
        <v>28</v>
      </c>
      <c r="D1749" t="s">
        <v>33</v>
      </c>
      <c r="E1749" s="1">
        <v>57045</v>
      </c>
      <c r="F1749">
        <v>0</v>
      </c>
      <c r="G1749">
        <v>1</v>
      </c>
      <c r="H1749" s="3">
        <v>41160</v>
      </c>
      <c r="I1749">
        <v>40</v>
      </c>
      <c r="J1749">
        <v>0</v>
      </c>
      <c r="K1749" t="s">
        <v>36</v>
      </c>
      <c r="L1749">
        <v>4</v>
      </c>
      <c r="M1749">
        <f>2021-MasterData4[[#This Row],[Year_Birth]]</f>
        <v>71</v>
      </c>
      <c r="N1749" s="10">
        <v>296</v>
      </c>
      <c r="O1749" s="10">
        <v>104</v>
      </c>
      <c r="P1749" s="10">
        <v>11</v>
      </c>
      <c r="Q1749" s="10">
        <v>13</v>
      </c>
      <c r="R1749" s="10">
        <v>13</v>
      </c>
      <c r="S1749" s="24">
        <f>MasterData4[[#This Row],[Kidhome]]+MasterData4[[#This Row],[Teenhome]]</f>
        <v>1</v>
      </c>
      <c r="T1749" s="53">
        <v>2</v>
      </c>
      <c r="U1749" s="53">
        <v>9</v>
      </c>
      <c r="V1749" s="10">
        <f>SUM(MasterData4[[#This Row],[MntWines]:[MntSweetProducts]])</f>
        <v>437</v>
      </c>
      <c r="W1749">
        <v>2</v>
      </c>
    </row>
    <row r="1750" spans="1:23" x14ac:dyDescent="0.3">
      <c r="A1750">
        <v>8786</v>
      </c>
      <c r="B1750">
        <v>1956</v>
      </c>
      <c r="C1750" t="s">
        <v>41</v>
      </c>
      <c r="D1750" t="s">
        <v>33</v>
      </c>
      <c r="E1750" s="1">
        <v>62058</v>
      </c>
      <c r="F1750">
        <v>0</v>
      </c>
      <c r="G1750">
        <v>1</v>
      </c>
      <c r="H1750" s="3">
        <v>41420</v>
      </c>
      <c r="I1750">
        <v>52</v>
      </c>
      <c r="J1750">
        <v>0</v>
      </c>
      <c r="K1750" t="s">
        <v>39</v>
      </c>
      <c r="L1750">
        <v>6</v>
      </c>
      <c r="M1750">
        <f>2021-MasterData4[[#This Row],[Year_Birth]]</f>
        <v>65</v>
      </c>
      <c r="N1750" s="10">
        <v>301</v>
      </c>
      <c r="O1750" s="10">
        <v>74</v>
      </c>
      <c r="P1750" s="10">
        <v>10</v>
      </c>
      <c r="Q1750" s="10">
        <v>7</v>
      </c>
      <c r="R1750" s="10">
        <v>0</v>
      </c>
      <c r="S1750" s="24">
        <f>MasterData4[[#This Row],[Kidhome]]+MasterData4[[#This Row],[Teenhome]]</f>
        <v>1</v>
      </c>
      <c r="T1750" s="53">
        <v>1</v>
      </c>
      <c r="U1750" s="53">
        <v>7</v>
      </c>
      <c r="V1750" s="10">
        <f>SUM(MasterData4[[#This Row],[MntWines]:[MntSweetProducts]])</f>
        <v>392</v>
      </c>
      <c r="W1750">
        <v>4</v>
      </c>
    </row>
    <row r="1751" spans="1:23" x14ac:dyDescent="0.3">
      <c r="A1751">
        <v>8789</v>
      </c>
      <c r="B1751">
        <v>1989</v>
      </c>
      <c r="C1751" t="s">
        <v>38</v>
      </c>
      <c r="D1751" t="s">
        <v>33</v>
      </c>
      <c r="E1751" s="1">
        <v>59060</v>
      </c>
      <c r="F1751">
        <v>1</v>
      </c>
      <c r="G1751">
        <v>0</v>
      </c>
      <c r="H1751" s="3">
        <v>41650</v>
      </c>
      <c r="I1751">
        <v>77</v>
      </c>
      <c r="J1751">
        <v>0</v>
      </c>
      <c r="K1751" t="s">
        <v>30</v>
      </c>
      <c r="L1751">
        <v>3</v>
      </c>
      <c r="M1751">
        <f>2021-MasterData4[[#This Row],[Year_Birth]]</f>
        <v>32</v>
      </c>
      <c r="N1751" s="10">
        <v>35</v>
      </c>
      <c r="O1751" s="10">
        <v>111</v>
      </c>
      <c r="P1751" s="10">
        <v>36</v>
      </c>
      <c r="Q1751" s="10">
        <v>40</v>
      </c>
      <c r="R1751" s="10">
        <v>40</v>
      </c>
      <c r="S1751" s="24">
        <f>MasterData4[[#This Row],[Kidhome]]+MasterData4[[#This Row],[Teenhome]]</f>
        <v>1</v>
      </c>
      <c r="T1751" s="53">
        <v>1</v>
      </c>
      <c r="U1751" s="53">
        <v>7</v>
      </c>
      <c r="V1751" s="10">
        <f>SUM(MasterData4[[#This Row],[MntWines]:[MntSweetProducts]])</f>
        <v>262</v>
      </c>
      <c r="W1751">
        <v>3</v>
      </c>
    </row>
    <row r="1752" spans="1:23" x14ac:dyDescent="0.3">
      <c r="A1752">
        <v>8799</v>
      </c>
      <c r="B1752">
        <v>1984</v>
      </c>
      <c r="C1752" t="s">
        <v>37</v>
      </c>
      <c r="D1752" t="s">
        <v>33</v>
      </c>
      <c r="E1752" s="1">
        <v>38175</v>
      </c>
      <c r="F1752">
        <v>1</v>
      </c>
      <c r="G1752">
        <v>0</v>
      </c>
      <c r="H1752" s="3">
        <v>41540</v>
      </c>
      <c r="I1752">
        <v>6</v>
      </c>
      <c r="J1752">
        <v>0</v>
      </c>
      <c r="K1752" t="s">
        <v>30</v>
      </c>
      <c r="L1752">
        <v>3</v>
      </c>
      <c r="M1752">
        <f>2021-MasterData4[[#This Row],[Year_Birth]]</f>
        <v>37</v>
      </c>
      <c r="N1752" s="10">
        <v>70</v>
      </c>
      <c r="O1752" s="10">
        <v>69</v>
      </c>
      <c r="P1752" s="10">
        <v>2</v>
      </c>
      <c r="Q1752" s="10">
        <v>6</v>
      </c>
      <c r="R1752" s="10">
        <v>3</v>
      </c>
      <c r="S1752" s="24">
        <f>MasterData4[[#This Row],[Kidhome]]+MasterData4[[#This Row],[Teenhome]]</f>
        <v>1</v>
      </c>
      <c r="T1752" s="53">
        <v>1</v>
      </c>
      <c r="U1752" s="53">
        <v>4</v>
      </c>
      <c r="V1752" s="10">
        <f>SUM(MasterData4[[#This Row],[MntWines]:[MntSweetProducts]])</f>
        <v>150</v>
      </c>
      <c r="W1752">
        <v>5</v>
      </c>
    </row>
    <row r="1753" spans="1:23" x14ac:dyDescent="0.3">
      <c r="A1753">
        <v>8800</v>
      </c>
      <c r="B1753">
        <v>1943</v>
      </c>
      <c r="C1753" t="s">
        <v>37</v>
      </c>
      <c r="D1753" t="s">
        <v>29</v>
      </c>
      <c r="E1753" s="1">
        <v>48948</v>
      </c>
      <c r="F1753">
        <v>0</v>
      </c>
      <c r="G1753">
        <v>0</v>
      </c>
      <c r="H1753" s="3">
        <v>41306</v>
      </c>
      <c r="I1753">
        <v>53</v>
      </c>
      <c r="J1753">
        <v>0</v>
      </c>
      <c r="K1753" t="s">
        <v>43</v>
      </c>
      <c r="L1753">
        <v>7</v>
      </c>
      <c r="M1753">
        <f>2021-MasterData4[[#This Row],[Year_Birth]]</f>
        <v>78</v>
      </c>
      <c r="N1753" s="10">
        <v>437</v>
      </c>
      <c r="O1753" s="10">
        <v>206</v>
      </c>
      <c r="P1753" s="10">
        <v>160</v>
      </c>
      <c r="Q1753" s="10">
        <v>8</v>
      </c>
      <c r="R1753" s="10">
        <v>49</v>
      </c>
      <c r="S1753" s="24">
        <f>MasterData4[[#This Row],[Kidhome]]+MasterData4[[#This Row],[Teenhome]]</f>
        <v>0</v>
      </c>
      <c r="T1753" s="53">
        <v>10</v>
      </c>
      <c r="U1753" s="53">
        <v>5</v>
      </c>
      <c r="V1753" s="10">
        <f>SUM(MasterData4[[#This Row],[MntWines]:[MntSweetProducts]])</f>
        <v>860</v>
      </c>
      <c r="W1753">
        <v>5</v>
      </c>
    </row>
    <row r="1754" spans="1:23" x14ac:dyDescent="0.3">
      <c r="A1754">
        <v>8805</v>
      </c>
      <c r="B1754">
        <v>1960</v>
      </c>
      <c r="C1754" t="s">
        <v>28</v>
      </c>
      <c r="D1754" t="s">
        <v>31</v>
      </c>
      <c r="E1754" s="2">
        <v>48904</v>
      </c>
      <c r="F1754">
        <v>0</v>
      </c>
      <c r="G1754">
        <v>1</v>
      </c>
      <c r="H1754" s="3">
        <v>41245</v>
      </c>
      <c r="I1754">
        <v>1</v>
      </c>
      <c r="J1754">
        <v>0</v>
      </c>
      <c r="K1754" t="s">
        <v>34</v>
      </c>
      <c r="L1754">
        <v>7</v>
      </c>
      <c r="M1754">
        <f>2021-MasterData4[[#This Row],[Year_Birth]]</f>
        <v>61</v>
      </c>
      <c r="N1754" s="10">
        <v>283</v>
      </c>
      <c r="O1754" s="10">
        <v>38</v>
      </c>
      <c r="P1754" s="10">
        <v>0</v>
      </c>
      <c r="Q1754" s="10">
        <v>10</v>
      </c>
      <c r="R1754" s="10">
        <v>13</v>
      </c>
      <c r="S1754" s="24">
        <f>MasterData4[[#This Row],[Kidhome]]+MasterData4[[#This Row],[Teenhome]]</f>
        <v>1</v>
      </c>
      <c r="T1754" s="53">
        <v>2</v>
      </c>
      <c r="U1754" s="53">
        <v>4</v>
      </c>
      <c r="V1754" s="10">
        <f>SUM(MasterData4[[#This Row],[MntWines]:[MntSweetProducts]])</f>
        <v>344</v>
      </c>
      <c r="W1754">
        <v>2</v>
      </c>
    </row>
    <row r="1755" spans="1:23" x14ac:dyDescent="0.3">
      <c r="A1755">
        <v>8812</v>
      </c>
      <c r="B1755">
        <v>1979</v>
      </c>
      <c r="C1755" t="s">
        <v>38</v>
      </c>
      <c r="D1755" t="s">
        <v>29</v>
      </c>
      <c r="E1755" s="1">
        <v>13533</v>
      </c>
      <c r="F1755">
        <v>1</v>
      </c>
      <c r="G1755">
        <v>0</v>
      </c>
      <c r="H1755" s="3">
        <v>41343</v>
      </c>
      <c r="I1755">
        <v>45</v>
      </c>
      <c r="J1755">
        <v>0</v>
      </c>
      <c r="K1755" t="s">
        <v>30</v>
      </c>
      <c r="L1755">
        <v>2</v>
      </c>
      <c r="M1755">
        <f>2021-MasterData4[[#This Row],[Year_Birth]]</f>
        <v>42</v>
      </c>
      <c r="N1755" s="10">
        <v>12</v>
      </c>
      <c r="O1755" s="10">
        <v>8</v>
      </c>
      <c r="P1755" s="10">
        <v>8</v>
      </c>
      <c r="Q1755" s="10">
        <v>3</v>
      </c>
      <c r="R1755" s="10">
        <v>0</v>
      </c>
      <c r="S1755" s="24">
        <f>MasterData4[[#This Row],[Kidhome]]+MasterData4[[#This Row],[Teenhome]]</f>
        <v>1</v>
      </c>
      <c r="T1755" s="53">
        <v>0</v>
      </c>
      <c r="U1755" s="53">
        <v>3</v>
      </c>
      <c r="V1755" s="10">
        <f>SUM(MasterData4[[#This Row],[MntWines]:[MntSweetProducts]])</f>
        <v>31</v>
      </c>
      <c r="W1755">
        <v>3</v>
      </c>
    </row>
    <row r="1756" spans="1:23" x14ac:dyDescent="0.3">
      <c r="A1756">
        <v>8825</v>
      </c>
      <c r="B1756">
        <v>1962</v>
      </c>
      <c r="C1756" t="s">
        <v>28</v>
      </c>
      <c r="D1756" t="s">
        <v>35</v>
      </c>
      <c r="E1756" s="1">
        <v>51195</v>
      </c>
      <c r="F1756">
        <v>1</v>
      </c>
      <c r="G1756">
        <v>1</v>
      </c>
      <c r="H1756" s="3">
        <v>41365</v>
      </c>
      <c r="I1756">
        <v>46</v>
      </c>
      <c r="J1756">
        <v>0</v>
      </c>
      <c r="K1756" t="s">
        <v>43</v>
      </c>
      <c r="L1756">
        <v>9</v>
      </c>
      <c r="M1756">
        <f>2021-MasterData4[[#This Row],[Year_Birth]]</f>
        <v>59</v>
      </c>
      <c r="N1756" s="10">
        <v>230</v>
      </c>
      <c r="O1756" s="10">
        <v>156</v>
      </c>
      <c r="P1756" s="10">
        <v>82</v>
      </c>
      <c r="Q1756" s="10">
        <v>14</v>
      </c>
      <c r="R1756" s="10">
        <v>24</v>
      </c>
      <c r="S1756" s="24">
        <f>MasterData4[[#This Row],[Kidhome]]+MasterData4[[#This Row],[Teenhome]]</f>
        <v>2</v>
      </c>
      <c r="T1756" s="53">
        <v>2</v>
      </c>
      <c r="U1756" s="53">
        <v>5</v>
      </c>
      <c r="V1756" s="10">
        <f>SUM(MasterData4[[#This Row],[MntWines]:[MntSweetProducts]])</f>
        <v>506</v>
      </c>
      <c r="W1756">
        <v>2</v>
      </c>
    </row>
    <row r="1757" spans="1:23" x14ac:dyDescent="0.3">
      <c r="A1757">
        <v>8832</v>
      </c>
      <c r="B1757">
        <v>1976</v>
      </c>
      <c r="C1757" t="s">
        <v>41</v>
      </c>
      <c r="D1757" t="s">
        <v>35</v>
      </c>
      <c r="E1757" s="1">
        <v>37509</v>
      </c>
      <c r="F1757">
        <v>1</v>
      </c>
      <c r="G1757">
        <v>0</v>
      </c>
      <c r="H1757" s="3">
        <v>41164</v>
      </c>
      <c r="I1757">
        <v>24</v>
      </c>
      <c r="J1757">
        <v>0</v>
      </c>
      <c r="K1757" t="s">
        <v>39</v>
      </c>
      <c r="L1757">
        <v>3</v>
      </c>
      <c r="M1757">
        <f>2021-MasterData4[[#This Row],[Year_Birth]]</f>
        <v>45</v>
      </c>
      <c r="N1757" s="10">
        <v>37</v>
      </c>
      <c r="O1757" s="10">
        <v>56</v>
      </c>
      <c r="P1757" s="10">
        <v>12</v>
      </c>
      <c r="Q1757" s="10">
        <v>5</v>
      </c>
      <c r="R1757" s="10">
        <v>8</v>
      </c>
      <c r="S1757" s="24">
        <f>MasterData4[[#This Row],[Kidhome]]+MasterData4[[#This Row],[Teenhome]]</f>
        <v>1</v>
      </c>
      <c r="T1757" s="53">
        <v>0</v>
      </c>
      <c r="U1757" s="53">
        <v>4</v>
      </c>
      <c r="V1757" s="10">
        <f>SUM(MasterData4[[#This Row],[MntWines]:[MntSweetProducts]])</f>
        <v>118</v>
      </c>
      <c r="W1757">
        <v>4</v>
      </c>
    </row>
    <row r="1758" spans="1:23" x14ac:dyDescent="0.3">
      <c r="A1758">
        <v>8842</v>
      </c>
      <c r="B1758">
        <v>1971</v>
      </c>
      <c r="C1758" t="s">
        <v>28</v>
      </c>
      <c r="D1758" t="s">
        <v>42</v>
      </c>
      <c r="E1758" s="1">
        <v>30372</v>
      </c>
      <c r="F1758">
        <v>1</v>
      </c>
      <c r="G1758">
        <v>1</v>
      </c>
      <c r="H1758" s="3">
        <v>41268</v>
      </c>
      <c r="I1758">
        <v>33</v>
      </c>
      <c r="J1758">
        <v>0</v>
      </c>
      <c r="K1758" t="s">
        <v>30</v>
      </c>
      <c r="L1758">
        <v>2</v>
      </c>
      <c r="M1758">
        <f>2021-MasterData4[[#This Row],[Year_Birth]]</f>
        <v>50</v>
      </c>
      <c r="N1758" s="10">
        <v>15</v>
      </c>
      <c r="O1758" s="10">
        <v>12</v>
      </c>
      <c r="P1758" s="10">
        <v>7</v>
      </c>
      <c r="Q1758" s="10">
        <v>0</v>
      </c>
      <c r="R1758" s="10">
        <v>3</v>
      </c>
      <c r="S1758" s="24">
        <f>MasterData4[[#This Row],[Kidhome]]+MasterData4[[#This Row],[Teenhome]]</f>
        <v>2</v>
      </c>
      <c r="T1758" s="53">
        <v>0</v>
      </c>
      <c r="U1758" s="53">
        <v>3</v>
      </c>
      <c r="V1758" s="10">
        <f>SUM(MasterData4[[#This Row],[MntWines]:[MntSweetProducts]])</f>
        <v>37</v>
      </c>
      <c r="W1758">
        <v>2</v>
      </c>
    </row>
    <row r="1759" spans="1:23" x14ac:dyDescent="0.3">
      <c r="A1759">
        <v>8852</v>
      </c>
      <c r="B1759">
        <v>1976</v>
      </c>
      <c r="C1759" t="s">
        <v>28</v>
      </c>
      <c r="D1759" t="s">
        <v>33</v>
      </c>
      <c r="E1759" s="1">
        <v>61064</v>
      </c>
      <c r="F1759">
        <v>0</v>
      </c>
      <c r="G1759">
        <v>1</v>
      </c>
      <c r="H1759" s="3">
        <v>41152</v>
      </c>
      <c r="I1759">
        <v>80</v>
      </c>
      <c r="J1759">
        <v>0</v>
      </c>
      <c r="K1759" t="s">
        <v>30</v>
      </c>
      <c r="L1759">
        <v>8</v>
      </c>
      <c r="M1759">
        <f>2021-MasterData4[[#This Row],[Year_Birth]]</f>
        <v>45</v>
      </c>
      <c r="N1759" s="10">
        <v>387</v>
      </c>
      <c r="O1759" s="10">
        <v>342</v>
      </c>
      <c r="P1759" s="10">
        <v>0</v>
      </c>
      <c r="Q1759" s="10">
        <v>126</v>
      </c>
      <c r="R1759" s="10">
        <v>45</v>
      </c>
      <c r="S1759" s="24">
        <f>MasterData4[[#This Row],[Kidhome]]+MasterData4[[#This Row],[Teenhome]]</f>
        <v>1</v>
      </c>
      <c r="T1759" s="53">
        <v>4</v>
      </c>
      <c r="U1759" s="53">
        <v>11</v>
      </c>
      <c r="V1759" s="10">
        <f>SUM(MasterData4[[#This Row],[MntWines]:[MntSweetProducts]])</f>
        <v>900</v>
      </c>
      <c r="W1759">
        <v>2</v>
      </c>
    </row>
    <row r="1760" spans="1:23" x14ac:dyDescent="0.3">
      <c r="A1760">
        <v>8858</v>
      </c>
      <c r="B1760">
        <v>1972</v>
      </c>
      <c r="C1760" t="s">
        <v>37</v>
      </c>
      <c r="D1760" t="s">
        <v>33</v>
      </c>
      <c r="E1760" s="1">
        <v>44325</v>
      </c>
      <c r="F1760">
        <v>0</v>
      </c>
      <c r="G1760">
        <v>1</v>
      </c>
      <c r="H1760" s="3">
        <v>41340</v>
      </c>
      <c r="I1760">
        <v>69</v>
      </c>
      <c r="J1760">
        <v>0</v>
      </c>
      <c r="K1760" t="s">
        <v>32</v>
      </c>
      <c r="L1760">
        <v>8</v>
      </c>
      <c r="M1760">
        <f>2021-MasterData4[[#This Row],[Year_Birth]]</f>
        <v>49</v>
      </c>
      <c r="N1760" s="10">
        <v>516</v>
      </c>
      <c r="O1760" s="10">
        <v>21</v>
      </c>
      <c r="P1760" s="10">
        <v>0</v>
      </c>
      <c r="Q1760" s="10">
        <v>0</v>
      </c>
      <c r="R1760" s="10">
        <v>0</v>
      </c>
      <c r="S1760" s="24">
        <f>MasterData4[[#This Row],[Kidhome]]+MasterData4[[#This Row],[Teenhome]]</f>
        <v>1</v>
      </c>
      <c r="T1760" s="53">
        <v>2</v>
      </c>
      <c r="U1760" s="53">
        <v>7</v>
      </c>
      <c r="V1760" s="10">
        <f>SUM(MasterData4[[#This Row],[MntWines]:[MntSweetProducts]])</f>
        <v>537</v>
      </c>
      <c r="W1760">
        <v>5</v>
      </c>
    </row>
    <row r="1761" spans="1:23" x14ac:dyDescent="0.3">
      <c r="A1761">
        <v>8867</v>
      </c>
      <c r="B1761">
        <v>1988</v>
      </c>
      <c r="C1761" t="s">
        <v>37</v>
      </c>
      <c r="D1761" t="s">
        <v>33</v>
      </c>
      <c r="E1761" s="1">
        <v>67546</v>
      </c>
      <c r="F1761">
        <v>0</v>
      </c>
      <c r="G1761">
        <v>0</v>
      </c>
      <c r="H1761" s="3">
        <v>41152</v>
      </c>
      <c r="I1761">
        <v>90</v>
      </c>
      <c r="J1761">
        <v>0</v>
      </c>
      <c r="K1761" t="s">
        <v>43</v>
      </c>
      <c r="L1761">
        <v>4</v>
      </c>
      <c r="M1761">
        <f>2021-MasterData4[[#This Row],[Year_Birth]]</f>
        <v>33</v>
      </c>
      <c r="N1761" s="10">
        <v>864</v>
      </c>
      <c r="O1761" s="10">
        <v>768</v>
      </c>
      <c r="P1761" s="10">
        <v>150</v>
      </c>
      <c r="Q1761" s="10">
        <v>134</v>
      </c>
      <c r="R1761" s="10">
        <v>38</v>
      </c>
      <c r="S1761" s="24">
        <f>MasterData4[[#This Row],[Kidhome]]+MasterData4[[#This Row],[Teenhome]]</f>
        <v>0</v>
      </c>
      <c r="T1761" s="53">
        <v>10</v>
      </c>
      <c r="U1761" s="53">
        <v>5</v>
      </c>
      <c r="V1761" s="10">
        <f>SUM(MasterData4[[#This Row],[MntWines]:[MntSweetProducts]])</f>
        <v>1954</v>
      </c>
      <c r="W1761">
        <v>5</v>
      </c>
    </row>
    <row r="1762" spans="1:23" x14ac:dyDescent="0.3">
      <c r="A1762">
        <v>8870</v>
      </c>
      <c r="B1762">
        <v>1984</v>
      </c>
      <c r="C1762" t="s">
        <v>28</v>
      </c>
      <c r="D1762" t="s">
        <v>35</v>
      </c>
      <c r="E1762" s="1">
        <v>35196</v>
      </c>
      <c r="F1762">
        <v>1</v>
      </c>
      <c r="G1762">
        <v>0</v>
      </c>
      <c r="H1762" s="3">
        <v>41226</v>
      </c>
      <c r="I1762">
        <v>68</v>
      </c>
      <c r="J1762">
        <v>0</v>
      </c>
      <c r="K1762" t="s">
        <v>30</v>
      </c>
      <c r="L1762">
        <v>6</v>
      </c>
      <c r="M1762">
        <f>2021-MasterData4[[#This Row],[Year_Birth]]</f>
        <v>37</v>
      </c>
      <c r="N1762" s="10">
        <v>75</v>
      </c>
      <c r="O1762" s="10">
        <v>141</v>
      </c>
      <c r="P1762" s="10">
        <v>43</v>
      </c>
      <c r="Q1762" s="10">
        <v>12</v>
      </c>
      <c r="R1762" s="10">
        <v>39</v>
      </c>
      <c r="S1762" s="24">
        <f>MasterData4[[#This Row],[Kidhome]]+MasterData4[[#This Row],[Teenhome]]</f>
        <v>1</v>
      </c>
      <c r="T1762" s="53">
        <v>1</v>
      </c>
      <c r="U1762" s="53">
        <v>5</v>
      </c>
      <c r="V1762" s="10">
        <f>SUM(MasterData4[[#This Row],[MntWines]:[MntSweetProducts]])</f>
        <v>310</v>
      </c>
      <c r="W1762">
        <v>2</v>
      </c>
    </row>
    <row r="1763" spans="1:23" x14ac:dyDescent="0.3">
      <c r="A1763">
        <v>8876</v>
      </c>
      <c r="B1763">
        <v>1963</v>
      </c>
      <c r="C1763" t="s">
        <v>37</v>
      </c>
      <c r="D1763" t="s">
        <v>35</v>
      </c>
      <c r="E1763" s="1">
        <v>33629</v>
      </c>
      <c r="F1763">
        <v>1</v>
      </c>
      <c r="G1763">
        <v>1</v>
      </c>
      <c r="H1763" s="3">
        <v>41129</v>
      </c>
      <c r="I1763">
        <v>49</v>
      </c>
      <c r="J1763">
        <v>0</v>
      </c>
      <c r="K1763" t="s">
        <v>30</v>
      </c>
      <c r="L1763">
        <v>3</v>
      </c>
      <c r="M1763">
        <f>2021-MasterData4[[#This Row],[Year_Birth]]</f>
        <v>58</v>
      </c>
      <c r="N1763" s="10">
        <v>132</v>
      </c>
      <c r="O1763" s="10">
        <v>16</v>
      </c>
      <c r="P1763" s="10">
        <v>0</v>
      </c>
      <c r="Q1763" s="10">
        <v>0</v>
      </c>
      <c r="R1763" s="10">
        <v>0</v>
      </c>
      <c r="S1763" s="24">
        <f>MasterData4[[#This Row],[Kidhome]]+MasterData4[[#This Row],[Teenhome]]</f>
        <v>2</v>
      </c>
      <c r="T1763" s="53">
        <v>1</v>
      </c>
      <c r="U1763" s="53">
        <v>4</v>
      </c>
      <c r="V1763" s="10">
        <f>SUM(MasterData4[[#This Row],[MntWines]:[MntSweetProducts]])</f>
        <v>148</v>
      </c>
      <c r="W1763">
        <v>5</v>
      </c>
    </row>
    <row r="1764" spans="1:23" x14ac:dyDescent="0.3">
      <c r="A1764">
        <v>8890</v>
      </c>
      <c r="B1764">
        <v>1971</v>
      </c>
      <c r="C1764" t="s">
        <v>37</v>
      </c>
      <c r="D1764" t="s">
        <v>29</v>
      </c>
      <c r="E1764" s="2">
        <v>65808</v>
      </c>
      <c r="F1764">
        <v>1</v>
      </c>
      <c r="G1764">
        <v>1</v>
      </c>
      <c r="H1764" s="3">
        <v>41789</v>
      </c>
      <c r="I1764">
        <v>1</v>
      </c>
      <c r="J1764">
        <v>0</v>
      </c>
      <c r="K1764" t="s">
        <v>30</v>
      </c>
      <c r="L1764">
        <v>5</v>
      </c>
      <c r="M1764">
        <f>2021-MasterData4[[#This Row],[Year_Birth]]</f>
        <v>50</v>
      </c>
      <c r="N1764" s="10">
        <v>155</v>
      </c>
      <c r="O1764" s="10">
        <v>80</v>
      </c>
      <c r="P1764" s="10">
        <v>13</v>
      </c>
      <c r="Q1764" s="10">
        <v>7</v>
      </c>
      <c r="R1764" s="10">
        <v>7</v>
      </c>
      <c r="S1764" s="24">
        <f>MasterData4[[#This Row],[Kidhome]]+MasterData4[[#This Row],[Teenhome]]</f>
        <v>2</v>
      </c>
      <c r="T1764" s="53">
        <v>1</v>
      </c>
      <c r="U1764" s="53">
        <v>5</v>
      </c>
      <c r="V1764" s="10">
        <f>SUM(MasterData4[[#This Row],[MntWines]:[MntSweetProducts]])</f>
        <v>262</v>
      </c>
      <c r="W1764">
        <v>5</v>
      </c>
    </row>
    <row r="1765" spans="1:23" x14ac:dyDescent="0.3">
      <c r="A1765">
        <v>8895</v>
      </c>
      <c r="B1765">
        <v>1985</v>
      </c>
      <c r="C1765" t="s">
        <v>28</v>
      </c>
      <c r="D1765" t="s">
        <v>31</v>
      </c>
      <c r="E1765" s="1">
        <v>70596</v>
      </c>
      <c r="F1765">
        <v>0</v>
      </c>
      <c r="G1765">
        <v>0</v>
      </c>
      <c r="H1765" s="3">
        <v>41187</v>
      </c>
      <c r="I1765">
        <v>68</v>
      </c>
      <c r="J1765">
        <v>0</v>
      </c>
      <c r="K1765" t="s">
        <v>30</v>
      </c>
      <c r="L1765">
        <v>3</v>
      </c>
      <c r="M1765">
        <f>2021-MasterData4[[#This Row],[Year_Birth]]</f>
        <v>36</v>
      </c>
      <c r="N1765" s="10">
        <v>347</v>
      </c>
      <c r="O1765" s="10">
        <v>534</v>
      </c>
      <c r="P1765" s="10">
        <v>17</v>
      </c>
      <c r="Q1765" s="10">
        <v>44</v>
      </c>
      <c r="R1765" s="10">
        <v>0</v>
      </c>
      <c r="S1765" s="24">
        <f>MasterData4[[#This Row],[Kidhome]]+MasterData4[[#This Row],[Teenhome]]</f>
        <v>0</v>
      </c>
      <c r="T1765" s="53">
        <v>5</v>
      </c>
      <c r="U1765" s="53">
        <v>12</v>
      </c>
      <c r="V1765" s="10">
        <f>SUM(MasterData4[[#This Row],[MntWines]:[MntSweetProducts]])</f>
        <v>942</v>
      </c>
      <c r="W1765">
        <v>2</v>
      </c>
    </row>
    <row r="1766" spans="1:23" x14ac:dyDescent="0.3">
      <c r="A1766">
        <v>8897</v>
      </c>
      <c r="B1766">
        <v>1965</v>
      </c>
      <c r="C1766" t="s">
        <v>28</v>
      </c>
      <c r="D1766" t="s">
        <v>31</v>
      </c>
      <c r="E1766" s="1">
        <v>42720</v>
      </c>
      <c r="F1766">
        <v>1</v>
      </c>
      <c r="G1766">
        <v>1</v>
      </c>
      <c r="H1766" s="3">
        <v>41388</v>
      </c>
      <c r="I1766">
        <v>9</v>
      </c>
      <c r="J1766">
        <v>0</v>
      </c>
      <c r="K1766" t="s">
        <v>39</v>
      </c>
      <c r="L1766">
        <v>7</v>
      </c>
      <c r="M1766">
        <f>2021-MasterData4[[#This Row],[Year_Birth]]</f>
        <v>56</v>
      </c>
      <c r="N1766" s="10">
        <v>392</v>
      </c>
      <c r="O1766" s="10">
        <v>91</v>
      </c>
      <c r="P1766" s="10">
        <v>28</v>
      </c>
      <c r="Q1766" s="10">
        <v>5</v>
      </c>
      <c r="R1766" s="10">
        <v>26</v>
      </c>
      <c r="S1766" s="24">
        <f>MasterData4[[#This Row],[Kidhome]]+MasterData4[[#This Row],[Teenhome]]</f>
        <v>2</v>
      </c>
      <c r="T1766" s="53">
        <v>3</v>
      </c>
      <c r="U1766" s="53">
        <v>7</v>
      </c>
      <c r="V1766" s="10">
        <f>SUM(MasterData4[[#This Row],[MntWines]:[MntSweetProducts]])</f>
        <v>542</v>
      </c>
      <c r="W1766">
        <v>2</v>
      </c>
    </row>
    <row r="1767" spans="1:23" x14ac:dyDescent="0.3">
      <c r="A1767">
        <v>8908</v>
      </c>
      <c r="B1767">
        <v>1959</v>
      </c>
      <c r="C1767" t="s">
        <v>28</v>
      </c>
      <c r="D1767" t="s">
        <v>33</v>
      </c>
      <c r="E1767" s="1">
        <v>87195</v>
      </c>
      <c r="F1767">
        <v>0</v>
      </c>
      <c r="G1767">
        <v>0</v>
      </c>
      <c r="H1767" s="3">
        <v>41767</v>
      </c>
      <c r="I1767">
        <v>35</v>
      </c>
      <c r="J1767">
        <v>0</v>
      </c>
      <c r="K1767" t="s">
        <v>32</v>
      </c>
      <c r="L1767">
        <v>3</v>
      </c>
      <c r="M1767">
        <f>2021-MasterData4[[#This Row],[Year_Birth]]</f>
        <v>62</v>
      </c>
      <c r="N1767" s="10">
        <v>217</v>
      </c>
      <c r="O1767" s="10">
        <v>690</v>
      </c>
      <c r="P1767" s="10">
        <v>50</v>
      </c>
      <c r="Q1767" s="10">
        <v>76</v>
      </c>
      <c r="R1767" s="10">
        <v>26</v>
      </c>
      <c r="S1767" s="24">
        <f>MasterData4[[#This Row],[Kidhome]]+MasterData4[[#This Row],[Teenhome]]</f>
        <v>0</v>
      </c>
      <c r="T1767" s="53">
        <v>11</v>
      </c>
      <c r="U1767" s="53">
        <v>5</v>
      </c>
      <c r="V1767" s="10">
        <f>SUM(MasterData4[[#This Row],[MntWines]:[MntSweetProducts]])</f>
        <v>1059</v>
      </c>
      <c r="W1767">
        <v>2</v>
      </c>
    </row>
    <row r="1768" spans="1:23" x14ac:dyDescent="0.3">
      <c r="A1768">
        <v>8910</v>
      </c>
      <c r="B1768">
        <v>1955</v>
      </c>
      <c r="C1768" t="s">
        <v>28</v>
      </c>
      <c r="D1768" t="s">
        <v>35</v>
      </c>
      <c r="E1768" s="1">
        <v>42586</v>
      </c>
      <c r="F1768">
        <v>1</v>
      </c>
      <c r="G1768">
        <v>1</v>
      </c>
      <c r="H1768" s="3">
        <v>41211</v>
      </c>
      <c r="I1768">
        <v>7</v>
      </c>
      <c r="J1768">
        <v>0</v>
      </c>
      <c r="K1768" t="s">
        <v>30</v>
      </c>
      <c r="L1768">
        <v>4</v>
      </c>
      <c r="M1768">
        <f>2021-MasterData4[[#This Row],[Year_Birth]]</f>
        <v>66</v>
      </c>
      <c r="N1768" s="10">
        <v>194</v>
      </c>
      <c r="O1768" s="10">
        <v>56</v>
      </c>
      <c r="P1768" s="10">
        <v>0</v>
      </c>
      <c r="Q1768" s="10">
        <v>2</v>
      </c>
      <c r="R1768" s="10">
        <v>0</v>
      </c>
      <c r="S1768" s="24">
        <f>MasterData4[[#This Row],[Kidhome]]+MasterData4[[#This Row],[Teenhome]]</f>
        <v>2</v>
      </c>
      <c r="T1768" s="53">
        <v>1</v>
      </c>
      <c r="U1768" s="53">
        <v>6</v>
      </c>
      <c r="V1768" s="10">
        <f>SUM(MasterData4[[#This Row],[MntWines]:[MntSweetProducts]])</f>
        <v>252</v>
      </c>
      <c r="W1768">
        <v>2</v>
      </c>
    </row>
    <row r="1769" spans="1:23" x14ac:dyDescent="0.3">
      <c r="A1769">
        <v>8911</v>
      </c>
      <c r="B1769">
        <v>1967</v>
      </c>
      <c r="C1769" t="s">
        <v>37</v>
      </c>
      <c r="D1769" t="s">
        <v>33</v>
      </c>
      <c r="E1769" s="1">
        <v>56320</v>
      </c>
      <c r="F1769">
        <v>0</v>
      </c>
      <c r="G1769">
        <v>1</v>
      </c>
      <c r="H1769" s="3">
        <v>41372</v>
      </c>
      <c r="I1769">
        <v>11</v>
      </c>
      <c r="J1769">
        <v>0</v>
      </c>
      <c r="K1769" t="s">
        <v>30</v>
      </c>
      <c r="L1769">
        <v>5</v>
      </c>
      <c r="M1769">
        <f>2021-MasterData4[[#This Row],[Year_Birth]]</f>
        <v>54</v>
      </c>
      <c r="N1769" s="10">
        <v>201</v>
      </c>
      <c r="O1769" s="10">
        <v>172</v>
      </c>
      <c r="P1769" s="10">
        <v>116</v>
      </c>
      <c r="Q1769" s="10">
        <v>53</v>
      </c>
      <c r="R1769" s="10">
        <v>77</v>
      </c>
      <c r="S1769" s="24">
        <f>MasterData4[[#This Row],[Kidhome]]+MasterData4[[#This Row],[Teenhome]]</f>
        <v>1</v>
      </c>
      <c r="T1769" s="53">
        <v>4</v>
      </c>
      <c r="U1769" s="53">
        <v>9</v>
      </c>
      <c r="V1769" s="10">
        <f>SUM(MasterData4[[#This Row],[MntWines]:[MntSweetProducts]])</f>
        <v>619</v>
      </c>
      <c r="W1769">
        <v>5</v>
      </c>
    </row>
    <row r="1770" spans="1:23" x14ac:dyDescent="0.3">
      <c r="A1770">
        <v>8916</v>
      </c>
      <c r="B1770">
        <v>1975</v>
      </c>
      <c r="C1770" t="s">
        <v>28</v>
      </c>
      <c r="D1770" t="s">
        <v>29</v>
      </c>
      <c r="E1770" s="1">
        <v>36627</v>
      </c>
      <c r="F1770">
        <v>2</v>
      </c>
      <c r="G1770">
        <v>0</v>
      </c>
      <c r="H1770" s="3">
        <v>41478</v>
      </c>
      <c r="I1770">
        <v>78</v>
      </c>
      <c r="J1770">
        <v>0</v>
      </c>
      <c r="K1770" t="s">
        <v>43</v>
      </c>
      <c r="L1770">
        <v>0</v>
      </c>
      <c r="M1770">
        <f>2021-MasterData4[[#This Row],[Year_Birth]]</f>
        <v>46</v>
      </c>
      <c r="N1770" s="10">
        <v>9</v>
      </c>
      <c r="O1770" s="10">
        <v>5</v>
      </c>
      <c r="P1770" s="10">
        <v>0</v>
      </c>
      <c r="Q1770" s="10">
        <v>1</v>
      </c>
      <c r="R1770" s="10">
        <v>0</v>
      </c>
      <c r="S1770" s="24">
        <f>MasterData4[[#This Row],[Kidhome]]+MasterData4[[#This Row],[Teenhome]]</f>
        <v>2</v>
      </c>
      <c r="T1770" s="53">
        <v>0</v>
      </c>
      <c r="U1770" s="53">
        <v>3</v>
      </c>
      <c r="V1770" s="10">
        <f>SUM(MasterData4[[#This Row],[MntWines]:[MntSweetProducts]])</f>
        <v>15</v>
      </c>
      <c r="W1770">
        <v>2</v>
      </c>
    </row>
    <row r="1771" spans="1:23" x14ac:dyDescent="0.3">
      <c r="A1771">
        <v>8920</v>
      </c>
      <c r="B1771">
        <v>1967</v>
      </c>
      <c r="C1771" t="s">
        <v>41</v>
      </c>
      <c r="D1771" t="s">
        <v>31</v>
      </c>
      <c r="E1771" s="2">
        <v>59235</v>
      </c>
      <c r="F1771">
        <v>1</v>
      </c>
      <c r="G1771">
        <v>0</v>
      </c>
      <c r="H1771" s="3">
        <v>41286</v>
      </c>
      <c r="I1771">
        <v>4</v>
      </c>
      <c r="J1771">
        <v>0</v>
      </c>
      <c r="K1771" t="s">
        <v>40</v>
      </c>
      <c r="L1771">
        <v>11</v>
      </c>
      <c r="M1771">
        <f>2021-MasterData4[[#This Row],[Year_Birth]]</f>
        <v>54</v>
      </c>
      <c r="N1771" s="10">
        <v>448</v>
      </c>
      <c r="O1771" s="10">
        <v>469</v>
      </c>
      <c r="P1771" s="10">
        <v>80</v>
      </c>
      <c r="Q1771" s="10">
        <v>40</v>
      </c>
      <c r="R1771" s="10">
        <v>0</v>
      </c>
      <c r="S1771" s="24">
        <f>MasterData4[[#This Row],[Kidhome]]+MasterData4[[#This Row],[Teenhome]]</f>
        <v>1</v>
      </c>
      <c r="T1771" s="53">
        <v>2</v>
      </c>
      <c r="U1771" s="53">
        <v>12</v>
      </c>
      <c r="V1771" s="10">
        <f>SUM(MasterData4[[#This Row],[MntWines]:[MntSweetProducts]])</f>
        <v>1037</v>
      </c>
      <c r="W1771">
        <v>4</v>
      </c>
    </row>
    <row r="1772" spans="1:23" x14ac:dyDescent="0.3">
      <c r="A1772">
        <v>8923</v>
      </c>
      <c r="B1772">
        <v>1973</v>
      </c>
      <c r="C1772" t="s">
        <v>28</v>
      </c>
      <c r="D1772" t="s">
        <v>31</v>
      </c>
      <c r="E1772" s="1">
        <v>83917</v>
      </c>
      <c r="F1772">
        <v>0</v>
      </c>
      <c r="G1772">
        <v>0</v>
      </c>
      <c r="H1772" s="3">
        <v>41382</v>
      </c>
      <c r="I1772">
        <v>12</v>
      </c>
      <c r="J1772">
        <v>0</v>
      </c>
      <c r="K1772" t="s">
        <v>30</v>
      </c>
      <c r="L1772">
        <v>6</v>
      </c>
      <c r="M1772">
        <f>2021-MasterData4[[#This Row],[Year_Birth]]</f>
        <v>48</v>
      </c>
      <c r="N1772" s="10">
        <v>514</v>
      </c>
      <c r="O1772" s="10">
        <v>732</v>
      </c>
      <c r="P1772" s="10">
        <v>42</v>
      </c>
      <c r="Q1772" s="10">
        <v>22</v>
      </c>
      <c r="R1772" s="10">
        <v>198</v>
      </c>
      <c r="S1772" s="24">
        <f>MasterData4[[#This Row],[Kidhome]]+MasterData4[[#This Row],[Teenhome]]</f>
        <v>0</v>
      </c>
      <c r="T1772" s="53">
        <v>7</v>
      </c>
      <c r="U1772" s="53">
        <v>7</v>
      </c>
      <c r="V1772" s="10">
        <f>SUM(MasterData4[[#This Row],[MntWines]:[MntSweetProducts]])</f>
        <v>1508</v>
      </c>
      <c r="W1772">
        <v>2</v>
      </c>
    </row>
    <row r="1773" spans="1:23" x14ac:dyDescent="0.3">
      <c r="A1773">
        <v>8925</v>
      </c>
      <c r="B1773">
        <v>1965</v>
      </c>
      <c r="C1773" t="s">
        <v>41</v>
      </c>
      <c r="D1773" t="s">
        <v>33</v>
      </c>
      <c r="E1773" s="1">
        <v>70053</v>
      </c>
      <c r="F1773">
        <v>0</v>
      </c>
      <c r="G1773">
        <v>1</v>
      </c>
      <c r="H1773" s="3">
        <v>41458</v>
      </c>
      <c r="I1773">
        <v>38</v>
      </c>
      <c r="J1773">
        <v>0</v>
      </c>
      <c r="K1773" t="s">
        <v>30</v>
      </c>
      <c r="L1773">
        <v>8</v>
      </c>
      <c r="M1773">
        <f>2021-MasterData4[[#This Row],[Year_Birth]]</f>
        <v>56</v>
      </c>
      <c r="N1773" s="10">
        <v>512</v>
      </c>
      <c r="O1773" s="10">
        <v>98</v>
      </c>
      <c r="P1773" s="10">
        <v>81</v>
      </c>
      <c r="Q1773" s="10">
        <v>53</v>
      </c>
      <c r="R1773" s="10">
        <v>179</v>
      </c>
      <c r="S1773" s="24">
        <f>MasterData4[[#This Row],[Kidhome]]+MasterData4[[#This Row],[Teenhome]]</f>
        <v>1</v>
      </c>
      <c r="T1773" s="53">
        <v>5</v>
      </c>
      <c r="U1773" s="53">
        <v>10</v>
      </c>
      <c r="V1773" s="10">
        <f>SUM(MasterData4[[#This Row],[MntWines]:[MntSweetProducts]])</f>
        <v>923</v>
      </c>
      <c r="W1773">
        <v>4</v>
      </c>
    </row>
    <row r="1774" spans="1:23" x14ac:dyDescent="0.3">
      <c r="A1774">
        <v>8931</v>
      </c>
      <c r="B1774">
        <v>1986</v>
      </c>
      <c r="C1774" t="s">
        <v>28</v>
      </c>
      <c r="D1774" t="s">
        <v>35</v>
      </c>
      <c r="E1774" s="1">
        <v>83033</v>
      </c>
      <c r="F1774">
        <v>1</v>
      </c>
      <c r="G1774">
        <v>0</v>
      </c>
      <c r="H1774" s="3">
        <v>41777</v>
      </c>
      <c r="I1774">
        <v>82</v>
      </c>
      <c r="J1774">
        <v>0</v>
      </c>
      <c r="K1774" t="s">
        <v>43</v>
      </c>
      <c r="L1774">
        <v>11</v>
      </c>
      <c r="M1774">
        <f>2021-MasterData4[[#This Row],[Year_Birth]]</f>
        <v>35</v>
      </c>
      <c r="N1774" s="10">
        <v>812</v>
      </c>
      <c r="O1774" s="10">
        <v>431</v>
      </c>
      <c r="P1774" s="10">
        <v>237</v>
      </c>
      <c r="Q1774" s="10">
        <v>99</v>
      </c>
      <c r="R1774" s="10">
        <v>149</v>
      </c>
      <c r="S1774" s="24">
        <f>MasterData4[[#This Row],[Kidhome]]+MasterData4[[#This Row],[Teenhome]]</f>
        <v>1</v>
      </c>
      <c r="T1774" s="53">
        <v>4</v>
      </c>
      <c r="U1774" s="53">
        <v>10</v>
      </c>
      <c r="V1774" s="10">
        <f>SUM(MasterData4[[#This Row],[MntWines]:[MntSweetProducts]])</f>
        <v>1728</v>
      </c>
      <c r="W1774">
        <v>2</v>
      </c>
    </row>
    <row r="1775" spans="1:23" x14ac:dyDescent="0.3">
      <c r="A1775">
        <v>8932</v>
      </c>
      <c r="B1775">
        <v>1969</v>
      </c>
      <c r="C1775" t="s">
        <v>41</v>
      </c>
      <c r="D1775" t="s">
        <v>35</v>
      </c>
      <c r="E1775" s="1">
        <v>65176</v>
      </c>
      <c r="F1775">
        <v>0</v>
      </c>
      <c r="G1775">
        <v>1</v>
      </c>
      <c r="H1775" s="3">
        <v>41211</v>
      </c>
      <c r="I1775">
        <v>57</v>
      </c>
      <c r="J1775">
        <v>0</v>
      </c>
      <c r="K1775" t="s">
        <v>43</v>
      </c>
      <c r="L1775">
        <v>9</v>
      </c>
      <c r="M1775">
        <f>2021-MasterData4[[#This Row],[Year_Birth]]</f>
        <v>52</v>
      </c>
      <c r="N1775" s="10">
        <v>960</v>
      </c>
      <c r="O1775" s="10">
        <v>183</v>
      </c>
      <c r="P1775" s="10">
        <v>220</v>
      </c>
      <c r="Q1775" s="10">
        <v>28</v>
      </c>
      <c r="R1775" s="10">
        <v>70</v>
      </c>
      <c r="S1775" s="24">
        <f>MasterData4[[#This Row],[Kidhome]]+MasterData4[[#This Row],[Teenhome]]</f>
        <v>1</v>
      </c>
      <c r="T1775" s="53">
        <v>6</v>
      </c>
      <c r="U1775" s="53">
        <v>6</v>
      </c>
      <c r="V1775" s="10">
        <f>SUM(MasterData4[[#This Row],[MntWines]:[MntSweetProducts]])</f>
        <v>1461</v>
      </c>
      <c r="W1775">
        <v>4</v>
      </c>
    </row>
    <row r="1776" spans="1:23" x14ac:dyDescent="0.3">
      <c r="A1776">
        <v>8933</v>
      </c>
      <c r="B1776">
        <v>1983</v>
      </c>
      <c r="C1776" t="s">
        <v>38</v>
      </c>
      <c r="D1776" t="s">
        <v>33</v>
      </c>
      <c r="E1776" s="1">
        <v>32146</v>
      </c>
      <c r="F1776">
        <v>1</v>
      </c>
      <c r="G1776">
        <v>0</v>
      </c>
      <c r="H1776" s="3">
        <v>41771</v>
      </c>
      <c r="I1776">
        <v>16</v>
      </c>
      <c r="J1776">
        <v>0</v>
      </c>
      <c r="K1776" t="s">
        <v>32</v>
      </c>
      <c r="L1776">
        <v>2</v>
      </c>
      <c r="M1776">
        <f>2021-MasterData4[[#This Row],[Year_Birth]]</f>
        <v>38</v>
      </c>
      <c r="N1776" s="10">
        <v>26</v>
      </c>
      <c r="O1776" s="10">
        <v>23</v>
      </c>
      <c r="P1776" s="10">
        <v>4</v>
      </c>
      <c r="Q1776" s="10">
        <v>3</v>
      </c>
      <c r="R1776" s="10">
        <v>7</v>
      </c>
      <c r="S1776" s="24">
        <f>MasterData4[[#This Row],[Kidhome]]+MasterData4[[#This Row],[Teenhome]]</f>
        <v>1</v>
      </c>
      <c r="T1776" s="53">
        <v>0</v>
      </c>
      <c r="U1776" s="53">
        <v>4</v>
      </c>
      <c r="V1776" s="10">
        <f>SUM(MasterData4[[#This Row],[MntWines]:[MntSweetProducts]])</f>
        <v>63</v>
      </c>
      <c r="W1776">
        <v>3</v>
      </c>
    </row>
    <row r="1777" spans="1:23" x14ac:dyDescent="0.3">
      <c r="A1777">
        <v>8939</v>
      </c>
      <c r="B1777">
        <v>1959</v>
      </c>
      <c r="C1777" t="s">
        <v>28</v>
      </c>
      <c r="D1777" t="s">
        <v>29</v>
      </c>
      <c r="E1777" s="1">
        <v>61250</v>
      </c>
      <c r="F1777">
        <v>0</v>
      </c>
      <c r="G1777">
        <v>1</v>
      </c>
      <c r="H1777" s="3">
        <v>41259</v>
      </c>
      <c r="I1777">
        <v>49</v>
      </c>
      <c r="J1777">
        <v>0</v>
      </c>
      <c r="K1777" t="s">
        <v>30</v>
      </c>
      <c r="L1777">
        <v>5</v>
      </c>
      <c r="M1777">
        <f>2021-MasterData4[[#This Row],[Year_Birth]]</f>
        <v>62</v>
      </c>
      <c r="N1777" s="10">
        <v>382</v>
      </c>
      <c r="O1777" s="10">
        <v>65</v>
      </c>
      <c r="P1777" s="10">
        <v>60</v>
      </c>
      <c r="Q1777" s="10">
        <v>138</v>
      </c>
      <c r="R1777" s="10">
        <v>26</v>
      </c>
      <c r="S1777" s="24">
        <f>MasterData4[[#This Row],[Kidhome]]+MasterData4[[#This Row],[Teenhome]]</f>
        <v>1</v>
      </c>
      <c r="T1777" s="53">
        <v>2</v>
      </c>
      <c r="U1777" s="53">
        <v>12</v>
      </c>
      <c r="V1777" s="10">
        <f>SUM(MasterData4[[#This Row],[MntWines]:[MntSweetProducts]])</f>
        <v>671</v>
      </c>
      <c r="W1777">
        <v>2</v>
      </c>
    </row>
    <row r="1778" spans="1:23" x14ac:dyDescent="0.3">
      <c r="A1778">
        <v>8945</v>
      </c>
      <c r="B1778">
        <v>1970</v>
      </c>
      <c r="C1778" t="s">
        <v>28</v>
      </c>
      <c r="D1778" t="s">
        <v>29</v>
      </c>
      <c r="E1778" s="1">
        <v>54137</v>
      </c>
      <c r="F1778">
        <v>0</v>
      </c>
      <c r="G1778">
        <v>1</v>
      </c>
      <c r="H1778" s="3">
        <v>41502</v>
      </c>
      <c r="I1778">
        <v>46</v>
      </c>
      <c r="J1778">
        <v>0</v>
      </c>
      <c r="K1778" t="s">
        <v>43</v>
      </c>
      <c r="L1778">
        <v>4</v>
      </c>
      <c r="M1778">
        <f>2021-MasterData4[[#This Row],[Year_Birth]]</f>
        <v>51</v>
      </c>
      <c r="N1778" s="10">
        <v>171</v>
      </c>
      <c r="O1778" s="10">
        <v>11</v>
      </c>
      <c r="P1778" s="10">
        <v>0</v>
      </c>
      <c r="Q1778" s="10">
        <v>0</v>
      </c>
      <c r="R1778" s="10">
        <v>1</v>
      </c>
      <c r="S1778" s="24">
        <f>MasterData4[[#This Row],[Kidhome]]+MasterData4[[#This Row],[Teenhome]]</f>
        <v>1</v>
      </c>
      <c r="T1778" s="53">
        <v>1</v>
      </c>
      <c r="U1778" s="53">
        <v>4</v>
      </c>
      <c r="V1778" s="10">
        <f>SUM(MasterData4[[#This Row],[MntWines]:[MntSweetProducts]])</f>
        <v>183</v>
      </c>
      <c r="W1778">
        <v>2</v>
      </c>
    </row>
    <row r="1779" spans="1:23" x14ac:dyDescent="0.3">
      <c r="A1779">
        <v>8952</v>
      </c>
      <c r="B1779">
        <v>1953</v>
      </c>
      <c r="C1779" t="s">
        <v>41</v>
      </c>
      <c r="D1779" t="s">
        <v>33</v>
      </c>
      <c r="E1779" s="1">
        <v>65569</v>
      </c>
      <c r="F1779">
        <v>0</v>
      </c>
      <c r="G1779">
        <v>1</v>
      </c>
      <c r="H1779" s="3">
        <v>41218</v>
      </c>
      <c r="I1779">
        <v>96</v>
      </c>
      <c r="J1779">
        <v>0</v>
      </c>
      <c r="K1779" t="s">
        <v>30</v>
      </c>
      <c r="L1779">
        <v>6</v>
      </c>
      <c r="M1779">
        <f>2021-MasterData4[[#This Row],[Year_Birth]]</f>
        <v>68</v>
      </c>
      <c r="N1779" s="10">
        <v>397</v>
      </c>
      <c r="O1779" s="10">
        <v>288</v>
      </c>
      <c r="P1779" s="10">
        <v>20</v>
      </c>
      <c r="Q1779" s="10">
        <v>46</v>
      </c>
      <c r="R1779" s="10">
        <v>38</v>
      </c>
      <c r="S1779" s="24">
        <f>MasterData4[[#This Row],[Kidhome]]+MasterData4[[#This Row],[Teenhome]]</f>
        <v>1</v>
      </c>
      <c r="T1779" s="53">
        <v>5</v>
      </c>
      <c r="U1779" s="53">
        <v>10</v>
      </c>
      <c r="V1779" s="10">
        <f>SUM(MasterData4[[#This Row],[MntWines]:[MntSweetProducts]])</f>
        <v>789</v>
      </c>
      <c r="W1779">
        <v>4</v>
      </c>
    </row>
    <row r="1780" spans="1:23" x14ac:dyDescent="0.3">
      <c r="A1780">
        <v>8953</v>
      </c>
      <c r="B1780">
        <v>1965</v>
      </c>
      <c r="C1780" t="s">
        <v>41</v>
      </c>
      <c r="D1780" t="s">
        <v>31</v>
      </c>
      <c r="E1780" s="1">
        <v>35791</v>
      </c>
      <c r="F1780">
        <v>2</v>
      </c>
      <c r="G1780">
        <v>1</v>
      </c>
      <c r="H1780" s="3">
        <v>41400</v>
      </c>
      <c r="I1780">
        <v>94</v>
      </c>
      <c r="J1780">
        <v>0</v>
      </c>
      <c r="K1780" t="s">
        <v>30</v>
      </c>
      <c r="L1780">
        <v>1</v>
      </c>
      <c r="M1780">
        <f>2021-MasterData4[[#This Row],[Year_Birth]]</f>
        <v>56</v>
      </c>
      <c r="N1780" s="10">
        <v>27</v>
      </c>
      <c r="O1780" s="10">
        <v>5</v>
      </c>
      <c r="P1780" s="10">
        <v>0</v>
      </c>
      <c r="Q1780" s="10">
        <v>0</v>
      </c>
      <c r="R1780" s="10">
        <v>0</v>
      </c>
      <c r="S1780" s="24">
        <f>MasterData4[[#This Row],[Kidhome]]+MasterData4[[#This Row],[Teenhome]]</f>
        <v>3</v>
      </c>
      <c r="T1780" s="53">
        <v>0</v>
      </c>
      <c r="U1780" s="53">
        <v>3</v>
      </c>
      <c r="V1780" s="10">
        <f>SUM(MasterData4[[#This Row],[MntWines]:[MntSweetProducts]])</f>
        <v>32</v>
      </c>
      <c r="W1780">
        <v>4</v>
      </c>
    </row>
    <row r="1781" spans="1:23" x14ac:dyDescent="0.3">
      <c r="A1781">
        <v>8955</v>
      </c>
      <c r="B1781">
        <v>1957</v>
      </c>
      <c r="C1781" t="s">
        <v>37</v>
      </c>
      <c r="D1781" t="s">
        <v>35</v>
      </c>
      <c r="E1781" s="1">
        <v>40451</v>
      </c>
      <c r="F1781">
        <v>0</v>
      </c>
      <c r="G1781">
        <v>2</v>
      </c>
      <c r="H1781" s="3">
        <v>41686</v>
      </c>
      <c r="I1781">
        <v>54</v>
      </c>
      <c r="J1781">
        <v>0</v>
      </c>
      <c r="K1781" t="s">
        <v>30</v>
      </c>
      <c r="L1781">
        <v>1</v>
      </c>
      <c r="M1781">
        <f>2021-MasterData4[[#This Row],[Year_Birth]]</f>
        <v>64</v>
      </c>
      <c r="N1781" s="10">
        <v>35</v>
      </c>
      <c r="O1781" s="10">
        <v>4</v>
      </c>
      <c r="P1781" s="10">
        <v>0</v>
      </c>
      <c r="Q1781" s="10">
        <v>0</v>
      </c>
      <c r="R1781" s="10">
        <v>0</v>
      </c>
      <c r="S1781" s="24">
        <f>MasterData4[[#This Row],[Kidhome]]+MasterData4[[#This Row],[Teenhome]]</f>
        <v>2</v>
      </c>
      <c r="T1781" s="53">
        <v>1</v>
      </c>
      <c r="U1781" s="53">
        <v>2</v>
      </c>
      <c r="V1781" s="10">
        <f>SUM(MasterData4[[#This Row],[MntWines]:[MntSweetProducts]])</f>
        <v>39</v>
      </c>
      <c r="W1781">
        <v>5</v>
      </c>
    </row>
    <row r="1782" spans="1:23" x14ac:dyDescent="0.3">
      <c r="A1782">
        <v>8957</v>
      </c>
      <c r="B1782">
        <v>1952</v>
      </c>
      <c r="C1782" t="s">
        <v>38</v>
      </c>
      <c r="D1782" t="s">
        <v>31</v>
      </c>
      <c r="E1782" s="1">
        <v>64831</v>
      </c>
      <c r="F1782">
        <v>1</v>
      </c>
      <c r="G1782">
        <v>1</v>
      </c>
      <c r="H1782" s="3">
        <v>41435</v>
      </c>
      <c r="I1782">
        <v>51</v>
      </c>
      <c r="J1782">
        <v>0</v>
      </c>
      <c r="K1782" t="s">
        <v>43</v>
      </c>
      <c r="L1782">
        <v>6</v>
      </c>
      <c r="M1782">
        <f>2021-MasterData4[[#This Row],[Year_Birth]]</f>
        <v>69</v>
      </c>
      <c r="N1782" s="10">
        <v>480</v>
      </c>
      <c r="O1782" s="10">
        <v>249</v>
      </c>
      <c r="P1782" s="10">
        <v>75</v>
      </c>
      <c r="Q1782" s="10">
        <v>86</v>
      </c>
      <c r="R1782" s="10">
        <v>86</v>
      </c>
      <c r="S1782" s="24">
        <f>MasterData4[[#This Row],[Kidhome]]+MasterData4[[#This Row],[Teenhome]]</f>
        <v>2</v>
      </c>
      <c r="T1782" s="53">
        <v>3</v>
      </c>
      <c r="U1782" s="53">
        <v>5</v>
      </c>
      <c r="V1782" s="10">
        <f>SUM(MasterData4[[#This Row],[MntWines]:[MntSweetProducts]])</f>
        <v>976</v>
      </c>
      <c r="W1782">
        <v>3</v>
      </c>
    </row>
    <row r="1783" spans="1:23" x14ac:dyDescent="0.3">
      <c r="A1783">
        <v>8962</v>
      </c>
      <c r="B1783">
        <v>1975</v>
      </c>
      <c r="C1783" t="s">
        <v>41</v>
      </c>
      <c r="D1783" t="s">
        <v>33</v>
      </c>
      <c r="E1783" s="1">
        <v>44319</v>
      </c>
      <c r="F1783">
        <v>1</v>
      </c>
      <c r="G1783">
        <v>1</v>
      </c>
      <c r="H1783" s="3">
        <v>41746</v>
      </c>
      <c r="I1783">
        <v>18</v>
      </c>
      <c r="J1783">
        <v>0</v>
      </c>
      <c r="K1783" t="s">
        <v>43</v>
      </c>
      <c r="L1783">
        <v>2</v>
      </c>
      <c r="M1783">
        <f>2021-MasterData4[[#This Row],[Year_Birth]]</f>
        <v>46</v>
      </c>
      <c r="N1783" s="10">
        <v>26</v>
      </c>
      <c r="O1783" s="10">
        <v>8</v>
      </c>
      <c r="P1783" s="10">
        <v>0</v>
      </c>
      <c r="Q1783" s="10">
        <v>0</v>
      </c>
      <c r="R1783" s="10">
        <v>0</v>
      </c>
      <c r="S1783" s="24">
        <f>MasterData4[[#This Row],[Kidhome]]+MasterData4[[#This Row],[Teenhome]]</f>
        <v>2</v>
      </c>
      <c r="T1783" s="53">
        <v>0</v>
      </c>
      <c r="U1783" s="53">
        <v>3</v>
      </c>
      <c r="V1783" s="10">
        <f>SUM(MasterData4[[#This Row],[MntWines]:[MntSweetProducts]])</f>
        <v>34</v>
      </c>
      <c r="W1783">
        <v>4</v>
      </c>
    </row>
    <row r="1784" spans="1:23" x14ac:dyDescent="0.3">
      <c r="A1784">
        <v>8969</v>
      </c>
      <c r="B1784">
        <v>1977</v>
      </c>
      <c r="C1784" t="s">
        <v>28</v>
      </c>
      <c r="D1784" t="s">
        <v>33</v>
      </c>
      <c r="E1784" s="1">
        <v>71855</v>
      </c>
      <c r="F1784">
        <v>0</v>
      </c>
      <c r="G1784">
        <v>1</v>
      </c>
      <c r="H1784" s="3">
        <v>41290</v>
      </c>
      <c r="I1784">
        <v>59</v>
      </c>
      <c r="J1784">
        <v>0</v>
      </c>
      <c r="K1784" t="s">
        <v>43</v>
      </c>
      <c r="L1784">
        <v>5</v>
      </c>
      <c r="M1784">
        <f>2021-MasterData4[[#This Row],[Year_Birth]]</f>
        <v>44</v>
      </c>
      <c r="N1784" s="10">
        <v>548</v>
      </c>
      <c r="O1784" s="10">
        <v>422</v>
      </c>
      <c r="P1784" s="10">
        <v>0</v>
      </c>
      <c r="Q1784" s="10">
        <v>31</v>
      </c>
      <c r="R1784" s="10">
        <v>112</v>
      </c>
      <c r="S1784" s="24">
        <f>MasterData4[[#This Row],[Kidhome]]+MasterData4[[#This Row],[Teenhome]]</f>
        <v>1</v>
      </c>
      <c r="T1784" s="53">
        <v>5</v>
      </c>
      <c r="U1784" s="53">
        <v>11</v>
      </c>
      <c r="V1784" s="10">
        <f>SUM(MasterData4[[#This Row],[MntWines]:[MntSweetProducts]])</f>
        <v>1113</v>
      </c>
      <c r="W1784">
        <v>2</v>
      </c>
    </row>
    <row r="1785" spans="1:23" x14ac:dyDescent="0.3">
      <c r="A1785">
        <v>8970</v>
      </c>
      <c r="B1785">
        <v>1972</v>
      </c>
      <c r="C1785" t="s">
        <v>37</v>
      </c>
      <c r="D1785" t="s">
        <v>33</v>
      </c>
      <c r="E1785" s="1">
        <v>62010</v>
      </c>
      <c r="F1785">
        <v>0</v>
      </c>
      <c r="G1785">
        <v>1</v>
      </c>
      <c r="H1785" s="3">
        <v>41205</v>
      </c>
      <c r="I1785">
        <v>93</v>
      </c>
      <c r="J1785">
        <v>0</v>
      </c>
      <c r="K1785" t="s">
        <v>30</v>
      </c>
      <c r="L1785">
        <v>6</v>
      </c>
      <c r="M1785">
        <f>2021-MasterData4[[#This Row],[Year_Birth]]</f>
        <v>49</v>
      </c>
      <c r="N1785" s="10">
        <v>371</v>
      </c>
      <c r="O1785" s="10">
        <v>39</v>
      </c>
      <c r="P1785" s="10">
        <v>6</v>
      </c>
      <c r="Q1785" s="10">
        <v>22</v>
      </c>
      <c r="R1785" s="10">
        <v>0</v>
      </c>
      <c r="S1785" s="24">
        <f>MasterData4[[#This Row],[Kidhome]]+MasterData4[[#This Row],[Teenhome]]</f>
        <v>1</v>
      </c>
      <c r="T1785" s="53">
        <v>2</v>
      </c>
      <c r="U1785" s="53">
        <v>7</v>
      </c>
      <c r="V1785" s="10">
        <f>SUM(MasterData4[[#This Row],[MntWines]:[MntSweetProducts]])</f>
        <v>438</v>
      </c>
      <c r="W1785">
        <v>5</v>
      </c>
    </row>
    <row r="1786" spans="1:23" x14ac:dyDescent="0.3">
      <c r="A1786">
        <v>8975</v>
      </c>
      <c r="B1786">
        <v>1968</v>
      </c>
      <c r="C1786" t="s">
        <v>28</v>
      </c>
      <c r="D1786" t="s">
        <v>33</v>
      </c>
      <c r="E1786" s="1">
        <v>19514</v>
      </c>
      <c r="F1786">
        <v>1</v>
      </c>
      <c r="G1786">
        <v>1</v>
      </c>
      <c r="H1786" s="3">
        <v>41665</v>
      </c>
      <c r="I1786">
        <v>47</v>
      </c>
      <c r="J1786">
        <v>0</v>
      </c>
      <c r="K1786" t="s">
        <v>30</v>
      </c>
      <c r="L1786">
        <v>3</v>
      </c>
      <c r="M1786">
        <f>2021-MasterData4[[#This Row],[Year_Birth]]</f>
        <v>53</v>
      </c>
      <c r="N1786" s="10">
        <v>14</v>
      </c>
      <c r="O1786" s="10">
        <v>21</v>
      </c>
      <c r="P1786" s="10">
        <v>2</v>
      </c>
      <c r="Q1786" s="10">
        <v>3</v>
      </c>
      <c r="R1786" s="10">
        <v>1</v>
      </c>
      <c r="S1786" s="24">
        <f>MasterData4[[#This Row],[Kidhome]]+MasterData4[[#This Row],[Teenhome]]</f>
        <v>2</v>
      </c>
      <c r="T1786" s="53">
        <v>1</v>
      </c>
      <c r="U1786" s="53">
        <v>2</v>
      </c>
      <c r="V1786" s="10">
        <f>SUM(MasterData4[[#This Row],[MntWines]:[MntSweetProducts]])</f>
        <v>41</v>
      </c>
      <c r="W1786">
        <v>2</v>
      </c>
    </row>
    <row r="1787" spans="1:23" x14ac:dyDescent="0.3">
      <c r="A1787">
        <v>8977</v>
      </c>
      <c r="B1787">
        <v>1985</v>
      </c>
      <c r="C1787" t="s">
        <v>44</v>
      </c>
      <c r="D1787" t="s">
        <v>31</v>
      </c>
      <c r="E1787" s="1">
        <v>16581</v>
      </c>
      <c r="F1787">
        <v>0</v>
      </c>
      <c r="G1787">
        <v>0</v>
      </c>
      <c r="H1787" s="3">
        <v>41286</v>
      </c>
      <c r="I1787">
        <v>51</v>
      </c>
      <c r="J1787">
        <v>0</v>
      </c>
      <c r="K1787" t="s">
        <v>30</v>
      </c>
      <c r="L1787">
        <v>0</v>
      </c>
      <c r="M1787">
        <f>2021-MasterData4[[#This Row],[Year_Birth]]</f>
        <v>36</v>
      </c>
      <c r="N1787" s="10">
        <v>1</v>
      </c>
      <c r="O1787" s="10">
        <v>4</v>
      </c>
      <c r="P1787" s="10">
        <v>2</v>
      </c>
      <c r="Q1787" s="10">
        <v>3</v>
      </c>
      <c r="R1787" s="10">
        <v>3</v>
      </c>
      <c r="S1787" s="24">
        <f>MasterData4[[#This Row],[Kidhome]]+MasterData4[[#This Row],[Teenhome]]</f>
        <v>0</v>
      </c>
      <c r="T1787" s="53">
        <v>0</v>
      </c>
      <c r="U1787" s="53">
        <v>3</v>
      </c>
      <c r="V1787" s="10">
        <f>SUM(MasterData4[[#This Row],[MntWines]:[MntSweetProducts]])</f>
        <v>13</v>
      </c>
      <c r="W1787">
        <v>1</v>
      </c>
    </row>
    <row r="1788" spans="1:23" x14ac:dyDescent="0.3">
      <c r="A1788">
        <v>8985</v>
      </c>
      <c r="B1788">
        <v>1964</v>
      </c>
      <c r="C1788" t="s">
        <v>38</v>
      </c>
      <c r="D1788" t="s">
        <v>35</v>
      </c>
      <c r="E1788" s="1">
        <v>68316</v>
      </c>
      <c r="F1788">
        <v>0</v>
      </c>
      <c r="G1788">
        <v>1</v>
      </c>
      <c r="H1788" s="3">
        <v>41217</v>
      </c>
      <c r="I1788">
        <v>54</v>
      </c>
      <c r="J1788">
        <v>0</v>
      </c>
      <c r="K1788" t="s">
        <v>30</v>
      </c>
      <c r="L1788">
        <v>10</v>
      </c>
      <c r="M1788">
        <f>2021-MasterData4[[#This Row],[Year_Birth]]</f>
        <v>57</v>
      </c>
      <c r="N1788" s="10">
        <v>806</v>
      </c>
      <c r="O1788" s="10">
        <v>161</v>
      </c>
      <c r="P1788" s="10">
        <v>120</v>
      </c>
      <c r="Q1788" s="10">
        <v>80</v>
      </c>
      <c r="R1788" s="10">
        <v>11</v>
      </c>
      <c r="S1788" s="24">
        <f>MasterData4[[#This Row],[Kidhome]]+MasterData4[[#This Row],[Teenhome]]</f>
        <v>1</v>
      </c>
      <c r="T1788" s="53">
        <v>7</v>
      </c>
      <c r="U1788" s="53">
        <v>10</v>
      </c>
      <c r="V1788" s="10">
        <f>SUM(MasterData4[[#This Row],[MntWines]:[MntSweetProducts]])</f>
        <v>1178</v>
      </c>
      <c r="W1788">
        <v>3</v>
      </c>
    </row>
    <row r="1789" spans="1:23" x14ac:dyDescent="0.3">
      <c r="A1789">
        <v>8996</v>
      </c>
      <c r="B1789">
        <v>1957</v>
      </c>
      <c r="C1789" t="s">
        <v>37</v>
      </c>
      <c r="D1789" t="s">
        <v>33</v>
      </c>
      <c r="F1789">
        <v>2</v>
      </c>
      <c r="G1789">
        <v>1</v>
      </c>
      <c r="H1789" s="3">
        <v>41232</v>
      </c>
      <c r="I1789">
        <v>4</v>
      </c>
      <c r="J1789">
        <v>0</v>
      </c>
      <c r="K1789" t="s">
        <v>39</v>
      </c>
      <c r="L1789">
        <v>7</v>
      </c>
      <c r="M1789">
        <f>2021-MasterData4[[#This Row],[Year_Birth]]</f>
        <v>64</v>
      </c>
      <c r="N1789" s="10">
        <v>230</v>
      </c>
      <c r="O1789" s="10">
        <v>192</v>
      </c>
      <c r="P1789" s="10">
        <v>49</v>
      </c>
      <c r="Q1789" s="10">
        <v>42</v>
      </c>
      <c r="R1789" s="10">
        <v>37</v>
      </c>
      <c r="S1789" s="24">
        <f>MasterData4[[#This Row],[Kidhome]]+MasterData4[[#This Row],[Teenhome]]</f>
        <v>3</v>
      </c>
      <c r="T1789" s="53">
        <v>2</v>
      </c>
      <c r="U1789" s="53">
        <v>8</v>
      </c>
      <c r="V1789" s="10">
        <f>SUM(MasterData4[[#This Row],[MntWines]:[MntSweetProducts]])</f>
        <v>550</v>
      </c>
      <c r="W1789">
        <v>5</v>
      </c>
    </row>
    <row r="1790" spans="1:23" x14ac:dyDescent="0.3">
      <c r="A1790">
        <v>9010</v>
      </c>
      <c r="B1790">
        <v>1972</v>
      </c>
      <c r="C1790" t="s">
        <v>41</v>
      </c>
      <c r="D1790" t="s">
        <v>33</v>
      </c>
      <c r="E1790" s="1">
        <v>83151</v>
      </c>
      <c r="F1790">
        <v>0</v>
      </c>
      <c r="G1790">
        <v>0</v>
      </c>
      <c r="H1790" s="3">
        <v>41315</v>
      </c>
      <c r="I1790">
        <v>80</v>
      </c>
      <c r="J1790">
        <v>0</v>
      </c>
      <c r="K1790" t="s">
        <v>30</v>
      </c>
      <c r="L1790">
        <v>5</v>
      </c>
      <c r="M1790">
        <f>2021-MasterData4[[#This Row],[Year_Birth]]</f>
        <v>49</v>
      </c>
      <c r="N1790" s="10">
        <v>968</v>
      </c>
      <c r="O1790" s="10">
        <v>842</v>
      </c>
      <c r="P1790" s="10">
        <v>137</v>
      </c>
      <c r="Q1790" s="10">
        <v>147</v>
      </c>
      <c r="R1790" s="10">
        <v>42</v>
      </c>
      <c r="S1790" s="24">
        <f>MasterData4[[#This Row],[Kidhome]]+MasterData4[[#This Row],[Teenhome]]</f>
        <v>0</v>
      </c>
      <c r="T1790" s="53">
        <v>7</v>
      </c>
      <c r="U1790" s="53">
        <v>10</v>
      </c>
      <c r="V1790" s="10">
        <f>SUM(MasterData4[[#This Row],[MntWines]:[MntSweetProducts]])</f>
        <v>2136</v>
      </c>
      <c r="W1790">
        <v>4</v>
      </c>
    </row>
    <row r="1791" spans="1:23" x14ac:dyDescent="0.3">
      <c r="A1791">
        <v>9014</v>
      </c>
      <c r="B1791">
        <v>1975</v>
      </c>
      <c r="C1791" t="s">
        <v>28</v>
      </c>
      <c r="D1791" t="s">
        <v>33</v>
      </c>
      <c r="E1791" s="1">
        <v>37085</v>
      </c>
      <c r="F1791">
        <v>1</v>
      </c>
      <c r="G1791">
        <v>1</v>
      </c>
      <c r="H1791" s="3">
        <v>41816</v>
      </c>
      <c r="I1791">
        <v>65</v>
      </c>
      <c r="J1791">
        <v>0</v>
      </c>
      <c r="K1791" t="s">
        <v>40</v>
      </c>
      <c r="L1791">
        <v>3</v>
      </c>
      <c r="M1791">
        <f>2021-MasterData4[[#This Row],[Year_Birth]]</f>
        <v>46</v>
      </c>
      <c r="N1791" s="10">
        <v>39</v>
      </c>
      <c r="O1791" s="10">
        <v>16</v>
      </c>
      <c r="P1791" s="10">
        <v>2</v>
      </c>
      <c r="Q1791" s="10">
        <v>1</v>
      </c>
      <c r="R1791" s="10">
        <v>0</v>
      </c>
      <c r="S1791" s="24">
        <f>MasterData4[[#This Row],[Kidhome]]+MasterData4[[#This Row],[Teenhome]]</f>
        <v>2</v>
      </c>
      <c r="T1791" s="53">
        <v>0</v>
      </c>
      <c r="U1791" s="53">
        <v>3</v>
      </c>
      <c r="V1791" s="10">
        <f>SUM(MasterData4[[#This Row],[MntWines]:[MntSweetProducts]])</f>
        <v>58</v>
      </c>
      <c r="W1791">
        <v>2</v>
      </c>
    </row>
    <row r="1792" spans="1:23" x14ac:dyDescent="0.3">
      <c r="A1792">
        <v>9029</v>
      </c>
      <c r="B1792">
        <v>1972</v>
      </c>
      <c r="C1792" t="s">
        <v>37</v>
      </c>
      <c r="D1792" t="s">
        <v>33</v>
      </c>
      <c r="E1792" s="1">
        <v>70116</v>
      </c>
      <c r="F1792">
        <v>0</v>
      </c>
      <c r="G1792">
        <v>0</v>
      </c>
      <c r="H1792" s="3">
        <v>41300</v>
      </c>
      <c r="I1792">
        <v>73</v>
      </c>
      <c r="J1792">
        <v>0</v>
      </c>
      <c r="K1792" t="s">
        <v>30</v>
      </c>
      <c r="L1792">
        <v>2</v>
      </c>
      <c r="M1792">
        <f>2021-MasterData4[[#This Row],[Year_Birth]]</f>
        <v>49</v>
      </c>
      <c r="N1792" s="10">
        <v>707</v>
      </c>
      <c r="O1792" s="10">
        <v>603</v>
      </c>
      <c r="P1792" s="10">
        <v>95</v>
      </c>
      <c r="Q1792" s="10">
        <v>44</v>
      </c>
      <c r="R1792" s="10">
        <v>58</v>
      </c>
      <c r="S1792" s="24">
        <f>MasterData4[[#This Row],[Kidhome]]+MasterData4[[#This Row],[Teenhome]]</f>
        <v>0</v>
      </c>
      <c r="T1792" s="53">
        <v>8</v>
      </c>
      <c r="U1792" s="53">
        <v>12</v>
      </c>
      <c r="V1792" s="10">
        <f>SUM(MasterData4[[#This Row],[MntWines]:[MntSweetProducts]])</f>
        <v>1507</v>
      </c>
      <c r="W1792">
        <v>5</v>
      </c>
    </row>
    <row r="1793" spans="1:23" x14ac:dyDescent="0.3">
      <c r="A1793">
        <v>9058</v>
      </c>
      <c r="B1793">
        <v>1955</v>
      </c>
      <c r="C1793" t="s">
        <v>28</v>
      </c>
      <c r="D1793" t="s">
        <v>42</v>
      </c>
      <c r="E1793" s="1">
        <v>79800</v>
      </c>
      <c r="F1793">
        <v>0</v>
      </c>
      <c r="G1793">
        <v>0</v>
      </c>
      <c r="H1793" s="3">
        <v>41175</v>
      </c>
      <c r="I1793">
        <v>65</v>
      </c>
      <c r="J1793">
        <v>0</v>
      </c>
      <c r="K1793" t="s">
        <v>30</v>
      </c>
      <c r="L1793">
        <v>5</v>
      </c>
      <c r="M1793">
        <f>2021-MasterData4[[#This Row],[Year_Birth]]</f>
        <v>66</v>
      </c>
      <c r="N1793" s="10">
        <v>1060</v>
      </c>
      <c r="O1793" s="10">
        <v>530</v>
      </c>
      <c r="P1793" s="10">
        <v>32</v>
      </c>
      <c r="Q1793" s="10">
        <v>21</v>
      </c>
      <c r="R1793" s="10">
        <v>0</v>
      </c>
      <c r="S1793" s="24">
        <f>MasterData4[[#This Row],[Kidhome]]+MasterData4[[#This Row],[Teenhome]]</f>
        <v>0</v>
      </c>
      <c r="T1793" s="53">
        <v>11</v>
      </c>
      <c r="U1793" s="53">
        <v>5</v>
      </c>
      <c r="V1793" s="10">
        <f>SUM(MasterData4[[#This Row],[MntWines]:[MntSweetProducts]])</f>
        <v>1643</v>
      </c>
      <c r="W1793">
        <v>2</v>
      </c>
    </row>
    <row r="1794" spans="1:23" x14ac:dyDescent="0.3">
      <c r="A1794">
        <v>9064</v>
      </c>
      <c r="B1794">
        <v>1982</v>
      </c>
      <c r="C1794" t="s">
        <v>28</v>
      </c>
      <c r="D1794" t="s">
        <v>33</v>
      </c>
      <c r="E1794" s="1">
        <v>69109</v>
      </c>
      <c r="F1794">
        <v>0</v>
      </c>
      <c r="G1794">
        <v>0</v>
      </c>
      <c r="H1794" s="3">
        <v>41222</v>
      </c>
      <c r="I1794">
        <v>10</v>
      </c>
      <c r="J1794">
        <v>0</v>
      </c>
      <c r="K1794" t="s">
        <v>30</v>
      </c>
      <c r="L1794">
        <v>6</v>
      </c>
      <c r="M1794">
        <f>2021-MasterData4[[#This Row],[Year_Birth]]</f>
        <v>39</v>
      </c>
      <c r="N1794" s="10">
        <v>823</v>
      </c>
      <c r="O1794" s="10">
        <v>459</v>
      </c>
      <c r="P1794" s="10">
        <v>124</v>
      </c>
      <c r="Q1794" s="10">
        <v>25</v>
      </c>
      <c r="R1794" s="10">
        <v>29</v>
      </c>
      <c r="S1794" s="24">
        <f>MasterData4[[#This Row],[Kidhome]]+MasterData4[[#This Row],[Teenhome]]</f>
        <v>0</v>
      </c>
      <c r="T1794" s="53">
        <v>6</v>
      </c>
      <c r="U1794" s="53">
        <v>7</v>
      </c>
      <c r="V1794" s="10">
        <f>SUM(MasterData4[[#This Row],[MntWines]:[MntSweetProducts]])</f>
        <v>1460</v>
      </c>
      <c r="W1794">
        <v>2</v>
      </c>
    </row>
    <row r="1795" spans="1:23" x14ac:dyDescent="0.3">
      <c r="A1795">
        <v>9076</v>
      </c>
      <c r="B1795">
        <v>1980</v>
      </c>
      <c r="C1795" t="s">
        <v>37</v>
      </c>
      <c r="D1795" t="s">
        <v>33</v>
      </c>
      <c r="E1795" s="1">
        <v>30732</v>
      </c>
      <c r="F1795">
        <v>1</v>
      </c>
      <c r="G1795">
        <v>0</v>
      </c>
      <c r="H1795" s="3">
        <v>41279</v>
      </c>
      <c r="I1795">
        <v>44</v>
      </c>
      <c r="J1795">
        <v>0</v>
      </c>
      <c r="K1795" t="s">
        <v>43</v>
      </c>
      <c r="L1795">
        <v>4</v>
      </c>
      <c r="M1795">
        <f>2021-MasterData4[[#This Row],[Year_Birth]]</f>
        <v>41</v>
      </c>
      <c r="N1795" s="10">
        <v>155</v>
      </c>
      <c r="O1795" s="10">
        <v>25</v>
      </c>
      <c r="P1795" s="10">
        <v>0</v>
      </c>
      <c r="Q1795" s="10">
        <v>1</v>
      </c>
      <c r="R1795" s="10">
        <v>1</v>
      </c>
      <c r="S1795" s="24">
        <f>MasterData4[[#This Row],[Kidhome]]+MasterData4[[#This Row],[Teenhome]]</f>
        <v>1</v>
      </c>
      <c r="T1795" s="53">
        <v>1</v>
      </c>
      <c r="U1795" s="53">
        <v>4</v>
      </c>
      <c r="V1795" s="10">
        <f>SUM(MasterData4[[#This Row],[MntWines]:[MntSweetProducts]])</f>
        <v>182</v>
      </c>
      <c r="W1795">
        <v>5</v>
      </c>
    </row>
    <row r="1796" spans="1:23" x14ac:dyDescent="0.3">
      <c r="A1796">
        <v>9080</v>
      </c>
      <c r="B1796">
        <v>1972</v>
      </c>
      <c r="C1796" t="s">
        <v>37</v>
      </c>
      <c r="D1796" t="s">
        <v>31</v>
      </c>
      <c r="E1796" s="2">
        <v>38578</v>
      </c>
      <c r="F1796">
        <v>1</v>
      </c>
      <c r="G1796">
        <v>1</v>
      </c>
      <c r="H1796" s="3">
        <v>41447</v>
      </c>
      <c r="I1796">
        <v>2</v>
      </c>
      <c r="J1796">
        <v>0</v>
      </c>
      <c r="K1796" t="s">
        <v>30</v>
      </c>
      <c r="L1796">
        <v>3</v>
      </c>
      <c r="M1796">
        <f>2021-MasterData4[[#This Row],[Year_Birth]]</f>
        <v>49</v>
      </c>
      <c r="N1796" s="10">
        <v>38</v>
      </c>
      <c r="O1796" s="10">
        <v>22</v>
      </c>
      <c r="P1796" s="10">
        <v>3</v>
      </c>
      <c r="Q1796" s="10">
        <v>4</v>
      </c>
      <c r="R1796" s="10">
        <v>3</v>
      </c>
      <c r="S1796" s="24">
        <f>MasterData4[[#This Row],[Kidhome]]+MasterData4[[#This Row],[Teenhome]]</f>
        <v>2</v>
      </c>
      <c r="T1796" s="53">
        <v>0</v>
      </c>
      <c r="U1796" s="53">
        <v>3</v>
      </c>
      <c r="V1796" s="10">
        <f>SUM(MasterData4[[#This Row],[MntWines]:[MntSweetProducts]])</f>
        <v>70</v>
      </c>
      <c r="W1796">
        <v>5</v>
      </c>
    </row>
    <row r="1797" spans="1:23" x14ac:dyDescent="0.3">
      <c r="A1797">
        <v>9081</v>
      </c>
      <c r="B1797">
        <v>1988</v>
      </c>
      <c r="C1797" t="s">
        <v>28</v>
      </c>
      <c r="D1797" t="s">
        <v>31</v>
      </c>
      <c r="E1797" s="1">
        <v>20518</v>
      </c>
      <c r="F1797">
        <v>1</v>
      </c>
      <c r="G1797">
        <v>0</v>
      </c>
      <c r="H1797" s="3">
        <v>41777</v>
      </c>
      <c r="I1797">
        <v>58</v>
      </c>
      <c r="J1797">
        <v>0</v>
      </c>
      <c r="K1797" t="s">
        <v>30</v>
      </c>
      <c r="L1797">
        <v>1</v>
      </c>
      <c r="M1797">
        <f>2021-MasterData4[[#This Row],[Year_Birth]]</f>
        <v>33</v>
      </c>
      <c r="N1797" s="10">
        <v>4</v>
      </c>
      <c r="O1797" s="10">
        <v>6</v>
      </c>
      <c r="P1797" s="10">
        <v>4</v>
      </c>
      <c r="Q1797" s="10">
        <v>1</v>
      </c>
      <c r="R1797" s="10">
        <v>1</v>
      </c>
      <c r="S1797" s="24">
        <f>MasterData4[[#This Row],[Kidhome]]+MasterData4[[#This Row],[Teenhome]]</f>
        <v>1</v>
      </c>
      <c r="T1797" s="53">
        <v>1</v>
      </c>
      <c r="U1797" s="53">
        <v>2</v>
      </c>
      <c r="V1797" s="10">
        <f>SUM(MasterData4[[#This Row],[MntWines]:[MntSweetProducts]])</f>
        <v>16</v>
      </c>
      <c r="W1797">
        <v>2</v>
      </c>
    </row>
    <row r="1798" spans="1:23" x14ac:dyDescent="0.3">
      <c r="A1798">
        <v>9094</v>
      </c>
      <c r="B1798">
        <v>1955</v>
      </c>
      <c r="C1798" t="s">
        <v>38</v>
      </c>
      <c r="D1798" t="s">
        <v>33</v>
      </c>
      <c r="E1798" s="1">
        <v>62972</v>
      </c>
      <c r="F1798">
        <v>0</v>
      </c>
      <c r="G1798">
        <v>1</v>
      </c>
      <c r="H1798" s="3">
        <v>41124</v>
      </c>
      <c r="I1798">
        <v>39</v>
      </c>
      <c r="J1798">
        <v>0</v>
      </c>
      <c r="K1798" t="s">
        <v>30</v>
      </c>
      <c r="L1798">
        <v>7</v>
      </c>
      <c r="M1798">
        <f>2021-MasterData4[[#This Row],[Year_Birth]]</f>
        <v>66</v>
      </c>
      <c r="N1798" s="10">
        <v>313</v>
      </c>
      <c r="O1798" s="10">
        <v>47</v>
      </c>
      <c r="P1798" s="10">
        <v>20</v>
      </c>
      <c r="Q1798" s="10">
        <v>15</v>
      </c>
      <c r="R1798" s="10">
        <v>0</v>
      </c>
      <c r="S1798" s="24">
        <f>MasterData4[[#This Row],[Kidhome]]+MasterData4[[#This Row],[Teenhome]]</f>
        <v>1</v>
      </c>
      <c r="T1798" s="53">
        <v>4</v>
      </c>
      <c r="U1798" s="53">
        <v>3</v>
      </c>
      <c r="V1798" s="10">
        <f>SUM(MasterData4[[#This Row],[MntWines]:[MntSweetProducts]])</f>
        <v>395</v>
      </c>
      <c r="W1798">
        <v>3</v>
      </c>
    </row>
    <row r="1799" spans="1:23" x14ac:dyDescent="0.3">
      <c r="A1799">
        <v>9097</v>
      </c>
      <c r="B1799">
        <v>1956</v>
      </c>
      <c r="C1799" t="s">
        <v>28</v>
      </c>
      <c r="D1799" t="s">
        <v>29</v>
      </c>
      <c r="E1799" s="1">
        <v>46086</v>
      </c>
      <c r="F1799">
        <v>0</v>
      </c>
      <c r="G1799">
        <v>1</v>
      </c>
      <c r="H1799" s="3">
        <v>41581</v>
      </c>
      <c r="I1799">
        <v>34</v>
      </c>
      <c r="J1799">
        <v>0</v>
      </c>
      <c r="K1799" t="s">
        <v>30</v>
      </c>
      <c r="L1799">
        <v>3</v>
      </c>
      <c r="M1799">
        <f>2021-MasterData4[[#This Row],[Year_Birth]]</f>
        <v>65</v>
      </c>
      <c r="N1799" s="10">
        <v>244</v>
      </c>
      <c r="O1799" s="10">
        <v>32</v>
      </c>
      <c r="P1799" s="10">
        <v>7</v>
      </c>
      <c r="Q1799" s="10">
        <v>8</v>
      </c>
      <c r="R1799" s="10">
        <v>2</v>
      </c>
      <c r="S1799" s="24">
        <f>MasterData4[[#This Row],[Kidhome]]+MasterData4[[#This Row],[Teenhome]]</f>
        <v>1</v>
      </c>
      <c r="T1799" s="53">
        <v>1</v>
      </c>
      <c r="U1799" s="53">
        <v>8</v>
      </c>
      <c r="V1799" s="10">
        <f>SUM(MasterData4[[#This Row],[MntWines]:[MntSweetProducts]])</f>
        <v>293</v>
      </c>
      <c r="W1799">
        <v>2</v>
      </c>
    </row>
    <row r="1800" spans="1:23" x14ac:dyDescent="0.3">
      <c r="A1800">
        <v>9119</v>
      </c>
      <c r="B1800">
        <v>1950</v>
      </c>
      <c r="C1800" t="s">
        <v>28</v>
      </c>
      <c r="D1800" t="s">
        <v>35</v>
      </c>
      <c r="E1800" s="1">
        <v>60905</v>
      </c>
      <c r="F1800">
        <v>0</v>
      </c>
      <c r="G1800">
        <v>1</v>
      </c>
      <c r="H1800" s="3">
        <v>41613</v>
      </c>
      <c r="I1800">
        <v>27</v>
      </c>
      <c r="J1800">
        <v>0</v>
      </c>
      <c r="K1800" t="s">
        <v>34</v>
      </c>
      <c r="L1800">
        <v>3</v>
      </c>
      <c r="M1800">
        <f>2021-MasterData4[[#This Row],[Year_Birth]]</f>
        <v>71</v>
      </c>
      <c r="N1800" s="10">
        <v>208</v>
      </c>
      <c r="O1800" s="10">
        <v>76</v>
      </c>
      <c r="P1800" s="10">
        <v>36</v>
      </c>
      <c r="Q1800" s="10">
        <v>17</v>
      </c>
      <c r="R1800" s="10">
        <v>17</v>
      </c>
      <c r="S1800" s="24">
        <f>MasterData4[[#This Row],[Kidhome]]+MasterData4[[#This Row],[Teenhome]]</f>
        <v>1</v>
      </c>
      <c r="T1800" s="53">
        <v>3</v>
      </c>
      <c r="U1800" s="53">
        <v>7</v>
      </c>
      <c r="V1800" s="10">
        <f>SUM(MasterData4[[#This Row],[MntWines]:[MntSweetProducts]])</f>
        <v>354</v>
      </c>
      <c r="W1800">
        <v>2</v>
      </c>
    </row>
    <row r="1801" spans="1:23" x14ac:dyDescent="0.3">
      <c r="A1801">
        <v>9120</v>
      </c>
      <c r="B1801">
        <v>1962</v>
      </c>
      <c r="C1801" t="s">
        <v>28</v>
      </c>
      <c r="D1801" t="s">
        <v>31</v>
      </c>
      <c r="E1801" s="1">
        <v>66565</v>
      </c>
      <c r="F1801">
        <v>0</v>
      </c>
      <c r="G1801">
        <v>1</v>
      </c>
      <c r="H1801" s="3">
        <v>41248</v>
      </c>
      <c r="I1801">
        <v>80</v>
      </c>
      <c r="J1801">
        <v>0</v>
      </c>
      <c r="K1801" t="s">
        <v>30</v>
      </c>
      <c r="L1801">
        <v>4</v>
      </c>
      <c r="M1801">
        <f>2021-MasterData4[[#This Row],[Year_Birth]]</f>
        <v>59</v>
      </c>
      <c r="N1801" s="10">
        <v>747</v>
      </c>
      <c r="O1801" s="10">
        <v>161</v>
      </c>
      <c r="P1801" s="10">
        <v>65</v>
      </c>
      <c r="Q1801" s="10">
        <v>10</v>
      </c>
      <c r="R1801" s="10">
        <v>40</v>
      </c>
      <c r="S1801" s="24">
        <f>MasterData4[[#This Row],[Kidhome]]+MasterData4[[#This Row],[Teenhome]]</f>
        <v>1</v>
      </c>
      <c r="T1801" s="53">
        <v>2</v>
      </c>
      <c r="U1801" s="53">
        <v>9</v>
      </c>
      <c r="V1801" s="10">
        <f>SUM(MasterData4[[#This Row],[MntWines]:[MntSweetProducts]])</f>
        <v>1023</v>
      </c>
      <c r="W1801">
        <v>2</v>
      </c>
    </row>
    <row r="1802" spans="1:23" x14ac:dyDescent="0.3">
      <c r="A1802">
        <v>9121</v>
      </c>
      <c r="B1802">
        <v>1972</v>
      </c>
      <c r="C1802" t="s">
        <v>28</v>
      </c>
      <c r="D1802" t="s">
        <v>33</v>
      </c>
      <c r="E1802" s="1">
        <v>80134</v>
      </c>
      <c r="F1802">
        <v>1</v>
      </c>
      <c r="G1802">
        <v>0</v>
      </c>
      <c r="H1802" s="3">
        <v>41414</v>
      </c>
      <c r="I1802">
        <v>40</v>
      </c>
      <c r="J1802">
        <v>0</v>
      </c>
      <c r="K1802" t="s">
        <v>36</v>
      </c>
      <c r="L1802">
        <v>5</v>
      </c>
      <c r="M1802">
        <f>2021-MasterData4[[#This Row],[Year_Birth]]</f>
        <v>49</v>
      </c>
      <c r="N1802" s="10">
        <v>1218</v>
      </c>
      <c r="O1802" s="10">
        <v>272</v>
      </c>
      <c r="P1802" s="10">
        <v>104</v>
      </c>
      <c r="Q1802" s="10">
        <v>16</v>
      </c>
      <c r="R1802" s="10">
        <v>0</v>
      </c>
      <c r="S1802" s="24">
        <f>MasterData4[[#This Row],[Kidhome]]+MasterData4[[#This Row],[Teenhome]]</f>
        <v>1</v>
      </c>
      <c r="T1802" s="53">
        <v>3</v>
      </c>
      <c r="U1802" s="53">
        <v>6</v>
      </c>
      <c r="V1802" s="10">
        <f>SUM(MasterData4[[#This Row],[MntWines]:[MntSweetProducts]])</f>
        <v>1610</v>
      </c>
      <c r="W1802">
        <v>2</v>
      </c>
    </row>
    <row r="1803" spans="1:23" x14ac:dyDescent="0.3">
      <c r="A1803">
        <v>9135</v>
      </c>
      <c r="B1803">
        <v>1950</v>
      </c>
      <c r="C1803" t="s">
        <v>28</v>
      </c>
      <c r="D1803" t="s">
        <v>35</v>
      </c>
      <c r="E1803" s="1">
        <v>27203</v>
      </c>
      <c r="F1803">
        <v>1</v>
      </c>
      <c r="G1803">
        <v>1</v>
      </c>
      <c r="H1803" s="3">
        <v>41127</v>
      </c>
      <c r="I1803">
        <v>92</v>
      </c>
      <c r="J1803">
        <v>0</v>
      </c>
      <c r="K1803" t="s">
        <v>30</v>
      </c>
      <c r="L1803">
        <v>1</v>
      </c>
      <c r="M1803">
        <f>2021-MasterData4[[#This Row],[Year_Birth]]</f>
        <v>71</v>
      </c>
      <c r="N1803" s="10">
        <v>13</v>
      </c>
      <c r="O1803" s="10">
        <v>21</v>
      </c>
      <c r="P1803" s="10">
        <v>4</v>
      </c>
      <c r="Q1803" s="10">
        <v>2</v>
      </c>
      <c r="R1803" s="10">
        <v>0</v>
      </c>
      <c r="S1803" s="24">
        <f>MasterData4[[#This Row],[Kidhome]]+MasterData4[[#This Row],[Teenhome]]</f>
        <v>2</v>
      </c>
      <c r="T1803" s="53">
        <v>1</v>
      </c>
      <c r="U1803" s="53">
        <v>2</v>
      </c>
      <c r="V1803" s="10">
        <f>SUM(MasterData4[[#This Row],[MntWines]:[MntSweetProducts]])</f>
        <v>40</v>
      </c>
      <c r="W1803">
        <v>2</v>
      </c>
    </row>
    <row r="1804" spans="1:23" x14ac:dyDescent="0.3">
      <c r="A1804">
        <v>9140</v>
      </c>
      <c r="B1804">
        <v>1960</v>
      </c>
      <c r="C1804" t="s">
        <v>38</v>
      </c>
      <c r="D1804" t="s">
        <v>35</v>
      </c>
      <c r="E1804" s="1">
        <v>50523</v>
      </c>
      <c r="F1804">
        <v>1</v>
      </c>
      <c r="G1804">
        <v>1</v>
      </c>
      <c r="H1804" s="3">
        <v>41633</v>
      </c>
      <c r="I1804">
        <v>89</v>
      </c>
      <c r="J1804">
        <v>0</v>
      </c>
      <c r="K1804" t="s">
        <v>34</v>
      </c>
      <c r="L1804">
        <v>2</v>
      </c>
      <c r="M1804">
        <f>2021-MasterData4[[#This Row],[Year_Birth]]</f>
        <v>61</v>
      </c>
      <c r="N1804" s="10">
        <v>51</v>
      </c>
      <c r="O1804" s="10">
        <v>24</v>
      </c>
      <c r="P1804" s="10">
        <v>4</v>
      </c>
      <c r="Q1804" s="10">
        <v>4</v>
      </c>
      <c r="R1804" s="10">
        <v>7</v>
      </c>
      <c r="S1804" s="24">
        <f>MasterData4[[#This Row],[Kidhome]]+MasterData4[[#This Row],[Teenhome]]</f>
        <v>2</v>
      </c>
      <c r="T1804" s="53">
        <v>0</v>
      </c>
      <c r="U1804" s="53">
        <v>4</v>
      </c>
      <c r="V1804" s="10">
        <f>SUM(MasterData4[[#This Row],[MntWines]:[MntSweetProducts]])</f>
        <v>90</v>
      </c>
      <c r="W1804">
        <v>3</v>
      </c>
    </row>
    <row r="1805" spans="1:23" x14ac:dyDescent="0.3">
      <c r="A1805">
        <v>9145</v>
      </c>
      <c r="B1805">
        <v>1972</v>
      </c>
      <c r="C1805" t="s">
        <v>28</v>
      </c>
      <c r="D1805" t="s">
        <v>31</v>
      </c>
      <c r="E1805" s="1">
        <v>72504</v>
      </c>
      <c r="F1805">
        <v>0</v>
      </c>
      <c r="G1805">
        <v>1</v>
      </c>
      <c r="H1805" s="3">
        <v>41370</v>
      </c>
      <c r="I1805">
        <v>43</v>
      </c>
      <c r="J1805">
        <v>0</v>
      </c>
      <c r="K1805" t="s">
        <v>32</v>
      </c>
      <c r="L1805">
        <v>5</v>
      </c>
      <c r="M1805">
        <f>2021-MasterData4[[#This Row],[Year_Birth]]</f>
        <v>49</v>
      </c>
      <c r="N1805" s="10">
        <v>604</v>
      </c>
      <c r="O1805" s="10">
        <v>470</v>
      </c>
      <c r="P1805" s="10">
        <v>123</v>
      </c>
      <c r="Q1805" s="10">
        <v>26</v>
      </c>
      <c r="R1805" s="10">
        <v>161</v>
      </c>
      <c r="S1805" s="24">
        <f>MasterData4[[#This Row],[Kidhome]]+MasterData4[[#This Row],[Teenhome]]</f>
        <v>1</v>
      </c>
      <c r="T1805" s="53">
        <v>9</v>
      </c>
      <c r="U1805" s="53">
        <v>6</v>
      </c>
      <c r="V1805" s="10">
        <f>SUM(MasterData4[[#This Row],[MntWines]:[MntSweetProducts]])</f>
        <v>1384</v>
      </c>
      <c r="W1805">
        <v>2</v>
      </c>
    </row>
    <row r="1806" spans="1:23" x14ac:dyDescent="0.3">
      <c r="A1806">
        <v>9150</v>
      </c>
      <c r="B1806">
        <v>1963</v>
      </c>
      <c r="C1806" t="s">
        <v>37</v>
      </c>
      <c r="D1806" t="s">
        <v>31</v>
      </c>
      <c r="E1806" s="1">
        <v>48918</v>
      </c>
      <c r="F1806">
        <v>1</v>
      </c>
      <c r="G1806">
        <v>1</v>
      </c>
      <c r="H1806" s="3">
        <v>41741</v>
      </c>
      <c r="I1806">
        <v>21</v>
      </c>
      <c r="J1806">
        <v>0</v>
      </c>
      <c r="K1806" t="s">
        <v>30</v>
      </c>
      <c r="L1806">
        <v>1</v>
      </c>
      <c r="M1806">
        <f>2021-MasterData4[[#This Row],[Year_Birth]]</f>
        <v>58</v>
      </c>
      <c r="N1806" s="10">
        <v>52</v>
      </c>
      <c r="O1806" s="10">
        <v>9</v>
      </c>
      <c r="P1806" s="10">
        <v>0</v>
      </c>
      <c r="Q1806" s="10">
        <v>0</v>
      </c>
      <c r="R1806" s="10">
        <v>0</v>
      </c>
      <c r="S1806" s="24">
        <f>MasterData4[[#This Row],[Kidhome]]+MasterData4[[#This Row],[Teenhome]]</f>
        <v>2</v>
      </c>
      <c r="T1806" s="53">
        <v>0</v>
      </c>
      <c r="U1806" s="53">
        <v>4</v>
      </c>
      <c r="V1806" s="10">
        <f>SUM(MasterData4[[#This Row],[MntWines]:[MntSweetProducts]])</f>
        <v>61</v>
      </c>
      <c r="W1806">
        <v>5</v>
      </c>
    </row>
    <row r="1807" spans="1:23" x14ac:dyDescent="0.3">
      <c r="A1807">
        <v>9153</v>
      </c>
      <c r="B1807">
        <v>1964</v>
      </c>
      <c r="C1807" t="s">
        <v>37</v>
      </c>
      <c r="D1807" t="s">
        <v>33</v>
      </c>
      <c r="E1807" s="1">
        <v>59304</v>
      </c>
      <c r="F1807">
        <v>0</v>
      </c>
      <c r="G1807">
        <v>1</v>
      </c>
      <c r="H1807" s="3">
        <v>41484</v>
      </c>
      <c r="I1807">
        <v>81</v>
      </c>
      <c r="J1807">
        <v>0</v>
      </c>
      <c r="K1807" t="s">
        <v>30</v>
      </c>
      <c r="L1807">
        <v>7</v>
      </c>
      <c r="M1807">
        <f>2021-MasterData4[[#This Row],[Year_Birth]]</f>
        <v>57</v>
      </c>
      <c r="N1807" s="10">
        <v>418</v>
      </c>
      <c r="O1807" s="10">
        <v>428</v>
      </c>
      <c r="P1807" s="10">
        <v>80</v>
      </c>
      <c r="Q1807" s="10">
        <v>61</v>
      </c>
      <c r="R1807" s="10">
        <v>51</v>
      </c>
      <c r="S1807" s="24">
        <f>MasterData4[[#This Row],[Kidhome]]+MasterData4[[#This Row],[Teenhome]]</f>
        <v>1</v>
      </c>
      <c r="T1807" s="53">
        <v>8</v>
      </c>
      <c r="U1807" s="53">
        <v>10</v>
      </c>
      <c r="V1807" s="10">
        <f>SUM(MasterData4[[#This Row],[MntWines]:[MntSweetProducts]])</f>
        <v>1038</v>
      </c>
      <c r="W1807">
        <v>5</v>
      </c>
    </row>
    <row r="1808" spans="1:23" x14ac:dyDescent="0.3">
      <c r="A1808">
        <v>9166</v>
      </c>
      <c r="B1808">
        <v>1968</v>
      </c>
      <c r="C1808" t="s">
        <v>28</v>
      </c>
      <c r="D1808" t="s">
        <v>33</v>
      </c>
      <c r="E1808" s="1">
        <v>63967</v>
      </c>
      <c r="F1808">
        <v>0</v>
      </c>
      <c r="G1808">
        <v>1</v>
      </c>
      <c r="H1808" s="3">
        <v>41495</v>
      </c>
      <c r="I1808">
        <v>57</v>
      </c>
      <c r="J1808">
        <v>0</v>
      </c>
      <c r="K1808" t="s">
        <v>30</v>
      </c>
      <c r="L1808">
        <v>4</v>
      </c>
      <c r="M1808">
        <f>2021-MasterData4[[#This Row],[Year_Birth]]</f>
        <v>53</v>
      </c>
      <c r="N1808" s="10">
        <v>387</v>
      </c>
      <c r="O1808" s="10">
        <v>141</v>
      </c>
      <c r="P1808" s="10">
        <v>73</v>
      </c>
      <c r="Q1808" s="10">
        <v>84</v>
      </c>
      <c r="R1808" s="10">
        <v>35</v>
      </c>
      <c r="S1808" s="24">
        <f>MasterData4[[#This Row],[Kidhome]]+MasterData4[[#This Row],[Teenhome]]</f>
        <v>1</v>
      </c>
      <c r="T1808" s="53">
        <v>4</v>
      </c>
      <c r="U1808" s="53">
        <v>12</v>
      </c>
      <c r="V1808" s="10">
        <f>SUM(MasterData4[[#This Row],[MntWines]:[MntSweetProducts]])</f>
        <v>720</v>
      </c>
      <c r="W1808">
        <v>2</v>
      </c>
    </row>
    <row r="1809" spans="1:23" x14ac:dyDescent="0.3">
      <c r="A1809">
        <v>9167</v>
      </c>
      <c r="B1809">
        <v>1956</v>
      </c>
      <c r="C1809" t="s">
        <v>28</v>
      </c>
      <c r="D1809" t="s">
        <v>33</v>
      </c>
      <c r="E1809" s="1">
        <v>67131</v>
      </c>
      <c r="F1809">
        <v>0</v>
      </c>
      <c r="G1809">
        <v>1</v>
      </c>
      <c r="H1809" s="3">
        <v>41359</v>
      </c>
      <c r="I1809">
        <v>72</v>
      </c>
      <c r="J1809">
        <v>0</v>
      </c>
      <c r="K1809" t="s">
        <v>30</v>
      </c>
      <c r="L1809">
        <v>9</v>
      </c>
      <c r="M1809">
        <f>2021-MasterData4[[#This Row],[Year_Birth]]</f>
        <v>65</v>
      </c>
      <c r="N1809" s="10">
        <v>465</v>
      </c>
      <c r="O1809" s="10">
        <v>250</v>
      </c>
      <c r="P1809" s="10">
        <v>93</v>
      </c>
      <c r="Q1809" s="10">
        <v>71</v>
      </c>
      <c r="R1809" s="10">
        <v>35</v>
      </c>
      <c r="S1809" s="24">
        <f>MasterData4[[#This Row],[Kidhome]]+MasterData4[[#This Row],[Teenhome]]</f>
        <v>1</v>
      </c>
      <c r="T1809" s="53">
        <v>2</v>
      </c>
      <c r="U1809" s="53">
        <v>12</v>
      </c>
      <c r="V1809" s="10">
        <f>SUM(MasterData4[[#This Row],[MntWines]:[MntSweetProducts]])</f>
        <v>914</v>
      </c>
      <c r="W1809">
        <v>2</v>
      </c>
    </row>
    <row r="1810" spans="1:23" x14ac:dyDescent="0.3">
      <c r="A1810">
        <v>9185</v>
      </c>
      <c r="B1810">
        <v>1966</v>
      </c>
      <c r="C1810" t="s">
        <v>37</v>
      </c>
      <c r="D1810" t="s">
        <v>31</v>
      </c>
      <c r="E1810" s="1">
        <v>69759</v>
      </c>
      <c r="F1810">
        <v>0</v>
      </c>
      <c r="G1810">
        <v>0</v>
      </c>
      <c r="H1810" s="3">
        <v>41575</v>
      </c>
      <c r="I1810">
        <v>38</v>
      </c>
      <c r="J1810">
        <v>0</v>
      </c>
      <c r="K1810" t="s">
        <v>30</v>
      </c>
      <c r="L1810">
        <v>4</v>
      </c>
      <c r="M1810">
        <f>2021-MasterData4[[#This Row],[Year_Birth]]</f>
        <v>55</v>
      </c>
      <c r="N1810" s="10">
        <v>452</v>
      </c>
      <c r="O1810" s="10">
        <v>514</v>
      </c>
      <c r="P1810" s="10">
        <v>13</v>
      </c>
      <c r="Q1810" s="10">
        <v>20</v>
      </c>
      <c r="R1810" s="10">
        <v>30</v>
      </c>
      <c r="S1810" s="24">
        <f>MasterData4[[#This Row],[Kidhome]]+MasterData4[[#This Row],[Teenhome]]</f>
        <v>0</v>
      </c>
      <c r="T1810" s="53">
        <v>6</v>
      </c>
      <c r="U1810" s="53">
        <v>5</v>
      </c>
      <c r="V1810" s="10">
        <f>SUM(MasterData4[[#This Row],[MntWines]:[MntSweetProducts]])</f>
        <v>1029</v>
      </c>
      <c r="W1810">
        <v>5</v>
      </c>
    </row>
    <row r="1811" spans="1:23" x14ac:dyDescent="0.3">
      <c r="A1811">
        <v>9197</v>
      </c>
      <c r="B1811">
        <v>1953</v>
      </c>
      <c r="C1811" t="s">
        <v>28</v>
      </c>
      <c r="D1811" t="s">
        <v>33</v>
      </c>
      <c r="E1811" s="1">
        <v>39722</v>
      </c>
      <c r="F1811">
        <v>0</v>
      </c>
      <c r="G1811">
        <v>1</v>
      </c>
      <c r="H1811" s="3">
        <v>41694</v>
      </c>
      <c r="I1811">
        <v>92</v>
      </c>
      <c r="J1811">
        <v>0</v>
      </c>
      <c r="K1811" t="s">
        <v>30</v>
      </c>
      <c r="L1811">
        <v>2</v>
      </c>
      <c r="M1811">
        <f>2021-MasterData4[[#This Row],[Year_Birth]]</f>
        <v>68</v>
      </c>
      <c r="N1811" s="10">
        <v>32</v>
      </c>
      <c r="O1811" s="10">
        <v>5</v>
      </c>
      <c r="P1811" s="10">
        <v>2</v>
      </c>
      <c r="Q1811" s="10">
        <v>0</v>
      </c>
      <c r="R1811" s="10">
        <v>0</v>
      </c>
      <c r="S1811" s="24">
        <f>MasterData4[[#This Row],[Kidhome]]+MasterData4[[#This Row],[Teenhome]]</f>
        <v>1</v>
      </c>
      <c r="T1811" s="53">
        <v>0</v>
      </c>
      <c r="U1811" s="53">
        <v>3</v>
      </c>
      <c r="V1811" s="10">
        <f>SUM(MasterData4[[#This Row],[MntWines]:[MntSweetProducts]])</f>
        <v>39</v>
      </c>
      <c r="W1811">
        <v>2</v>
      </c>
    </row>
    <row r="1812" spans="1:23" x14ac:dyDescent="0.3">
      <c r="A1812">
        <v>9204</v>
      </c>
      <c r="B1812">
        <v>1970</v>
      </c>
      <c r="C1812" t="s">
        <v>28</v>
      </c>
      <c r="D1812" t="s">
        <v>42</v>
      </c>
      <c r="E1812" s="1">
        <v>66731</v>
      </c>
      <c r="F1812">
        <v>0</v>
      </c>
      <c r="G1812">
        <v>1</v>
      </c>
      <c r="H1812" s="3">
        <v>41164</v>
      </c>
      <c r="I1812">
        <v>33</v>
      </c>
      <c r="J1812">
        <v>0</v>
      </c>
      <c r="K1812" t="s">
        <v>30</v>
      </c>
      <c r="L1812">
        <v>4</v>
      </c>
      <c r="M1812">
        <f>2021-MasterData4[[#This Row],[Year_Birth]]</f>
        <v>51</v>
      </c>
      <c r="N1812" s="10">
        <v>371</v>
      </c>
      <c r="O1812" s="10">
        <v>194</v>
      </c>
      <c r="P1812" s="10">
        <v>58</v>
      </c>
      <c r="Q1812" s="10">
        <v>159</v>
      </c>
      <c r="R1812" s="10">
        <v>106</v>
      </c>
      <c r="S1812" s="24">
        <f>MasterData4[[#This Row],[Kidhome]]+MasterData4[[#This Row],[Teenhome]]</f>
        <v>1</v>
      </c>
      <c r="T1812" s="53">
        <v>3</v>
      </c>
      <c r="U1812" s="53">
        <v>6</v>
      </c>
      <c r="V1812" s="10">
        <f>SUM(MasterData4[[#This Row],[MntWines]:[MntSweetProducts]])</f>
        <v>888</v>
      </c>
      <c r="W1812">
        <v>2</v>
      </c>
    </row>
    <row r="1813" spans="1:23" x14ac:dyDescent="0.3">
      <c r="A1813">
        <v>9206</v>
      </c>
      <c r="B1813">
        <v>1968</v>
      </c>
      <c r="C1813" t="s">
        <v>28</v>
      </c>
      <c r="D1813" t="s">
        <v>35</v>
      </c>
      <c r="E1813" s="1">
        <v>77382</v>
      </c>
      <c r="F1813">
        <v>0</v>
      </c>
      <c r="G1813">
        <v>1</v>
      </c>
      <c r="H1813" s="3">
        <v>41646</v>
      </c>
      <c r="I1813">
        <v>36</v>
      </c>
      <c r="J1813">
        <v>0</v>
      </c>
      <c r="K1813" t="s">
        <v>30</v>
      </c>
      <c r="L1813">
        <v>5</v>
      </c>
      <c r="M1813">
        <f>2021-MasterData4[[#This Row],[Year_Birth]]</f>
        <v>53</v>
      </c>
      <c r="N1813" s="10">
        <v>491</v>
      </c>
      <c r="O1813" s="10">
        <v>231</v>
      </c>
      <c r="P1813" s="10">
        <v>112</v>
      </c>
      <c r="Q1813" s="10">
        <v>48</v>
      </c>
      <c r="R1813" s="10">
        <v>105</v>
      </c>
      <c r="S1813" s="24">
        <f>MasterData4[[#This Row],[Kidhome]]+MasterData4[[#This Row],[Teenhome]]</f>
        <v>1</v>
      </c>
      <c r="T1813" s="53">
        <v>7</v>
      </c>
      <c r="U1813" s="53">
        <v>12</v>
      </c>
      <c r="V1813" s="10">
        <f>SUM(MasterData4[[#This Row],[MntWines]:[MntSweetProducts]])</f>
        <v>987</v>
      </c>
      <c r="W1813">
        <v>2</v>
      </c>
    </row>
    <row r="1814" spans="1:23" x14ac:dyDescent="0.3">
      <c r="A1814">
        <v>9209</v>
      </c>
      <c r="B1814">
        <v>1971</v>
      </c>
      <c r="C1814" t="s">
        <v>41</v>
      </c>
      <c r="D1814" t="s">
        <v>35</v>
      </c>
      <c r="E1814" s="1">
        <v>80573</v>
      </c>
      <c r="F1814">
        <v>0</v>
      </c>
      <c r="G1814">
        <v>0</v>
      </c>
      <c r="H1814" s="3">
        <v>41196</v>
      </c>
      <c r="I1814">
        <v>85</v>
      </c>
      <c r="J1814">
        <v>0</v>
      </c>
      <c r="K1814" t="s">
        <v>43</v>
      </c>
      <c r="L1814">
        <v>4</v>
      </c>
      <c r="M1814">
        <f>2021-MasterData4[[#This Row],[Year_Birth]]</f>
        <v>50</v>
      </c>
      <c r="N1814" s="10">
        <v>829</v>
      </c>
      <c r="O1814" s="10">
        <v>430</v>
      </c>
      <c r="P1814" s="10">
        <v>60</v>
      </c>
      <c r="Q1814" s="10">
        <v>138</v>
      </c>
      <c r="R1814" s="10">
        <v>92</v>
      </c>
      <c r="S1814" s="24">
        <f>MasterData4[[#This Row],[Kidhome]]+MasterData4[[#This Row],[Teenhome]]</f>
        <v>0</v>
      </c>
      <c r="T1814" s="53">
        <v>6</v>
      </c>
      <c r="U1814" s="53">
        <v>13</v>
      </c>
      <c r="V1814" s="10">
        <f>SUM(MasterData4[[#This Row],[MntWines]:[MntSweetProducts]])</f>
        <v>1549</v>
      </c>
      <c r="W1814">
        <v>4</v>
      </c>
    </row>
    <row r="1815" spans="1:23" x14ac:dyDescent="0.3">
      <c r="A1815">
        <v>9212</v>
      </c>
      <c r="B1815">
        <v>1962</v>
      </c>
      <c r="C1815" t="s">
        <v>41</v>
      </c>
      <c r="D1815" t="s">
        <v>33</v>
      </c>
      <c r="E1815" s="1">
        <v>72828</v>
      </c>
      <c r="F1815">
        <v>0</v>
      </c>
      <c r="G1815">
        <v>1</v>
      </c>
      <c r="H1815" s="3">
        <v>41319</v>
      </c>
      <c r="I1815">
        <v>17</v>
      </c>
      <c r="J1815">
        <v>0</v>
      </c>
      <c r="K1815" t="s">
        <v>30</v>
      </c>
      <c r="L1815">
        <v>6</v>
      </c>
      <c r="M1815">
        <f>2021-MasterData4[[#This Row],[Year_Birth]]</f>
        <v>59</v>
      </c>
      <c r="N1815" s="10">
        <v>1205</v>
      </c>
      <c r="O1815" s="10">
        <v>235</v>
      </c>
      <c r="P1815" s="10">
        <v>19</v>
      </c>
      <c r="Q1815" s="10">
        <v>0</v>
      </c>
      <c r="R1815" s="10">
        <v>14</v>
      </c>
      <c r="S1815" s="24">
        <f>MasterData4[[#This Row],[Kidhome]]+MasterData4[[#This Row],[Teenhome]]</f>
        <v>1</v>
      </c>
      <c r="T1815" s="53">
        <v>3</v>
      </c>
      <c r="U1815" s="53">
        <v>13</v>
      </c>
      <c r="V1815" s="10">
        <f>SUM(MasterData4[[#This Row],[MntWines]:[MntSweetProducts]])</f>
        <v>1473</v>
      </c>
      <c r="W1815">
        <v>4</v>
      </c>
    </row>
    <row r="1816" spans="1:23" x14ac:dyDescent="0.3">
      <c r="A1816">
        <v>9213</v>
      </c>
      <c r="B1816">
        <v>1970</v>
      </c>
      <c r="C1816" t="s">
        <v>28</v>
      </c>
      <c r="D1816" t="s">
        <v>42</v>
      </c>
      <c r="E1816" s="1">
        <v>31880</v>
      </c>
      <c r="F1816">
        <v>1</v>
      </c>
      <c r="G1816">
        <v>0</v>
      </c>
      <c r="H1816" s="3">
        <v>41213</v>
      </c>
      <c r="I1816">
        <v>13</v>
      </c>
      <c r="J1816">
        <v>0</v>
      </c>
      <c r="K1816" t="s">
        <v>30</v>
      </c>
      <c r="L1816">
        <v>1</v>
      </c>
      <c r="M1816">
        <f>2021-MasterData4[[#This Row],[Year_Birth]]</f>
        <v>51</v>
      </c>
      <c r="N1816" s="10">
        <v>4</v>
      </c>
      <c r="O1816" s="10">
        <v>5</v>
      </c>
      <c r="P1816" s="10">
        <v>2</v>
      </c>
      <c r="Q1816" s="10">
        <v>1</v>
      </c>
      <c r="R1816" s="10">
        <v>0</v>
      </c>
      <c r="S1816" s="24">
        <f>MasterData4[[#This Row],[Kidhome]]+MasterData4[[#This Row],[Teenhome]]</f>
        <v>1</v>
      </c>
      <c r="T1816" s="53">
        <v>0</v>
      </c>
      <c r="U1816" s="53">
        <v>2</v>
      </c>
      <c r="V1816" s="10">
        <f>SUM(MasterData4[[#This Row],[MntWines]:[MntSweetProducts]])</f>
        <v>12</v>
      </c>
      <c r="W1816">
        <v>2</v>
      </c>
    </row>
    <row r="1817" spans="1:23" x14ac:dyDescent="0.3">
      <c r="A1817">
        <v>9214</v>
      </c>
      <c r="B1817">
        <v>1991</v>
      </c>
      <c r="C1817" t="s">
        <v>28</v>
      </c>
      <c r="D1817" t="s">
        <v>33</v>
      </c>
      <c r="E1817" s="1">
        <v>42691</v>
      </c>
      <c r="F1817">
        <v>0</v>
      </c>
      <c r="G1817">
        <v>0</v>
      </c>
      <c r="H1817" s="3">
        <v>41502</v>
      </c>
      <c r="I1817">
        <v>48</v>
      </c>
      <c r="J1817">
        <v>0</v>
      </c>
      <c r="K1817" t="s">
        <v>30</v>
      </c>
      <c r="L1817">
        <v>5</v>
      </c>
      <c r="M1817">
        <f>2021-MasterData4[[#This Row],[Year_Birth]]</f>
        <v>30</v>
      </c>
      <c r="N1817" s="10">
        <v>179</v>
      </c>
      <c r="O1817" s="10">
        <v>64</v>
      </c>
      <c r="P1817" s="10">
        <v>38</v>
      </c>
      <c r="Q1817" s="10">
        <v>2</v>
      </c>
      <c r="R1817" s="10">
        <v>17</v>
      </c>
      <c r="S1817" s="24">
        <f>MasterData4[[#This Row],[Kidhome]]+MasterData4[[#This Row],[Teenhome]]</f>
        <v>0</v>
      </c>
      <c r="T1817" s="53">
        <v>1</v>
      </c>
      <c r="U1817" s="53">
        <v>6</v>
      </c>
      <c r="V1817" s="10">
        <f>SUM(MasterData4[[#This Row],[MntWines]:[MntSweetProducts]])</f>
        <v>300</v>
      </c>
      <c r="W1817">
        <v>2</v>
      </c>
    </row>
    <row r="1818" spans="1:23" x14ac:dyDescent="0.3">
      <c r="A1818">
        <v>9215</v>
      </c>
      <c r="B1818">
        <v>1980</v>
      </c>
      <c r="C1818" t="s">
        <v>37</v>
      </c>
      <c r="D1818" t="s">
        <v>33</v>
      </c>
      <c r="E1818" s="1">
        <v>43974</v>
      </c>
      <c r="F1818">
        <v>1</v>
      </c>
      <c r="G1818">
        <v>0</v>
      </c>
      <c r="H1818" s="3">
        <v>41255</v>
      </c>
      <c r="I1818">
        <v>19</v>
      </c>
      <c r="J1818">
        <v>0</v>
      </c>
      <c r="K1818" t="s">
        <v>32</v>
      </c>
      <c r="L1818">
        <v>6</v>
      </c>
      <c r="M1818">
        <f>2021-MasterData4[[#This Row],[Year_Birth]]</f>
        <v>41</v>
      </c>
      <c r="N1818" s="10">
        <v>378</v>
      </c>
      <c r="O1818" s="10">
        <v>101</v>
      </c>
      <c r="P1818" s="10">
        <v>0</v>
      </c>
      <c r="Q1818" s="10">
        <v>0</v>
      </c>
      <c r="R1818" s="10">
        <v>0</v>
      </c>
      <c r="S1818" s="24">
        <f>MasterData4[[#This Row],[Kidhome]]+MasterData4[[#This Row],[Teenhome]]</f>
        <v>1</v>
      </c>
      <c r="T1818" s="53">
        <v>4</v>
      </c>
      <c r="U1818" s="53">
        <v>6</v>
      </c>
      <c r="V1818" s="10">
        <f>SUM(MasterData4[[#This Row],[MntWines]:[MntSweetProducts]])</f>
        <v>479</v>
      </c>
      <c r="W1818">
        <v>5</v>
      </c>
    </row>
    <row r="1819" spans="1:23" x14ac:dyDescent="0.3">
      <c r="A1819">
        <v>9216</v>
      </c>
      <c r="B1819">
        <v>1971</v>
      </c>
      <c r="C1819" t="s">
        <v>28</v>
      </c>
      <c r="D1819" t="s">
        <v>33</v>
      </c>
      <c r="E1819" s="1">
        <v>35788</v>
      </c>
      <c r="F1819">
        <v>1</v>
      </c>
      <c r="G1819">
        <v>1</v>
      </c>
      <c r="H1819" s="3">
        <v>41662</v>
      </c>
      <c r="I1819">
        <v>34</v>
      </c>
      <c r="J1819">
        <v>0</v>
      </c>
      <c r="K1819" t="s">
        <v>32</v>
      </c>
      <c r="L1819">
        <v>2</v>
      </c>
      <c r="M1819">
        <f>2021-MasterData4[[#This Row],[Year_Birth]]</f>
        <v>50</v>
      </c>
      <c r="N1819" s="10">
        <v>23</v>
      </c>
      <c r="O1819" s="10">
        <v>11</v>
      </c>
      <c r="P1819" s="10">
        <v>3</v>
      </c>
      <c r="Q1819" s="10">
        <v>2</v>
      </c>
      <c r="R1819" s="10">
        <v>1</v>
      </c>
      <c r="S1819" s="24">
        <f>MasterData4[[#This Row],[Kidhome]]+MasterData4[[#This Row],[Teenhome]]</f>
        <v>2</v>
      </c>
      <c r="T1819" s="53">
        <v>0</v>
      </c>
      <c r="U1819" s="53">
        <v>3</v>
      </c>
      <c r="V1819" s="10">
        <f>SUM(MasterData4[[#This Row],[MntWines]:[MntSweetProducts]])</f>
        <v>40</v>
      </c>
      <c r="W1819">
        <v>2</v>
      </c>
    </row>
    <row r="1820" spans="1:23" x14ac:dyDescent="0.3">
      <c r="A1820">
        <v>9220</v>
      </c>
      <c r="B1820">
        <v>1971</v>
      </c>
      <c r="C1820" t="s">
        <v>28</v>
      </c>
      <c r="D1820" t="s">
        <v>31</v>
      </c>
      <c r="E1820" s="1">
        <v>91700</v>
      </c>
      <c r="F1820">
        <v>0</v>
      </c>
      <c r="G1820">
        <v>0</v>
      </c>
      <c r="H1820" s="3">
        <v>41291</v>
      </c>
      <c r="I1820">
        <v>58</v>
      </c>
      <c r="J1820">
        <v>0</v>
      </c>
      <c r="K1820" t="s">
        <v>30</v>
      </c>
      <c r="L1820">
        <v>8</v>
      </c>
      <c r="M1820">
        <f>2021-MasterData4[[#This Row],[Year_Birth]]</f>
        <v>50</v>
      </c>
      <c r="N1820" s="10">
        <v>576</v>
      </c>
      <c r="O1820" s="10">
        <v>961</v>
      </c>
      <c r="P1820" s="10">
        <v>125</v>
      </c>
      <c r="Q1820" s="10">
        <v>172</v>
      </c>
      <c r="R1820" s="10">
        <v>115</v>
      </c>
      <c r="S1820" s="24">
        <f>MasterData4[[#This Row],[Kidhome]]+MasterData4[[#This Row],[Teenhome]]</f>
        <v>0</v>
      </c>
      <c r="T1820" s="53">
        <v>6</v>
      </c>
      <c r="U1820" s="53">
        <v>5</v>
      </c>
      <c r="V1820" s="10">
        <f>SUM(MasterData4[[#This Row],[MntWines]:[MntSweetProducts]])</f>
        <v>1949</v>
      </c>
      <c r="W1820">
        <v>2</v>
      </c>
    </row>
    <row r="1821" spans="1:23" x14ac:dyDescent="0.3">
      <c r="A1821">
        <v>9224</v>
      </c>
      <c r="B1821">
        <v>1972</v>
      </c>
      <c r="C1821" t="s">
        <v>37</v>
      </c>
      <c r="D1821" t="s">
        <v>31</v>
      </c>
      <c r="E1821" s="1">
        <v>55260</v>
      </c>
      <c r="F1821">
        <v>0</v>
      </c>
      <c r="G1821">
        <v>1</v>
      </c>
      <c r="H1821" s="3">
        <v>41255</v>
      </c>
      <c r="I1821">
        <v>81</v>
      </c>
      <c r="J1821">
        <v>0</v>
      </c>
      <c r="K1821" t="s">
        <v>43</v>
      </c>
      <c r="L1821">
        <v>8</v>
      </c>
      <c r="M1821">
        <f>2021-MasterData4[[#This Row],[Year_Birth]]</f>
        <v>49</v>
      </c>
      <c r="N1821" s="10">
        <v>825</v>
      </c>
      <c r="O1821" s="10">
        <v>53</v>
      </c>
      <c r="P1821" s="10">
        <v>11</v>
      </c>
      <c r="Q1821" s="10">
        <v>8</v>
      </c>
      <c r="R1821" s="10">
        <v>0</v>
      </c>
      <c r="S1821" s="24">
        <f>MasterData4[[#This Row],[Kidhome]]+MasterData4[[#This Row],[Teenhome]]</f>
        <v>1</v>
      </c>
      <c r="T1821" s="53">
        <v>10</v>
      </c>
      <c r="U1821" s="53">
        <v>5</v>
      </c>
      <c r="V1821" s="10">
        <f>SUM(MasterData4[[#This Row],[MntWines]:[MntSweetProducts]])</f>
        <v>897</v>
      </c>
      <c r="W1821">
        <v>5</v>
      </c>
    </row>
    <row r="1822" spans="1:23" x14ac:dyDescent="0.3">
      <c r="A1822">
        <v>9235</v>
      </c>
      <c r="B1822">
        <v>1957</v>
      </c>
      <c r="C1822" t="s">
        <v>28</v>
      </c>
      <c r="D1822" t="s">
        <v>31</v>
      </c>
      <c r="F1822">
        <v>1</v>
      </c>
      <c r="G1822">
        <v>1</v>
      </c>
      <c r="H1822" s="3">
        <v>41786</v>
      </c>
      <c r="I1822">
        <v>45</v>
      </c>
      <c r="J1822">
        <v>0</v>
      </c>
      <c r="K1822" t="s">
        <v>39</v>
      </c>
      <c r="L1822">
        <v>1</v>
      </c>
      <c r="M1822">
        <f>2021-MasterData4[[#This Row],[Year_Birth]]</f>
        <v>64</v>
      </c>
      <c r="N1822" s="10">
        <v>7</v>
      </c>
      <c r="O1822" s="10">
        <v>8</v>
      </c>
      <c r="P1822" s="10">
        <v>2</v>
      </c>
      <c r="Q1822" s="10">
        <v>0</v>
      </c>
      <c r="R1822" s="10">
        <v>0</v>
      </c>
      <c r="S1822" s="24">
        <f>MasterData4[[#This Row],[Kidhome]]+MasterData4[[#This Row],[Teenhome]]</f>
        <v>2</v>
      </c>
      <c r="T1822" s="53">
        <v>0</v>
      </c>
      <c r="U1822" s="53">
        <v>2</v>
      </c>
      <c r="V1822" s="10">
        <f>SUM(MasterData4[[#This Row],[MntWines]:[MntSweetProducts]])</f>
        <v>17</v>
      </c>
      <c r="W1822">
        <v>2</v>
      </c>
    </row>
    <row r="1823" spans="1:23" x14ac:dyDescent="0.3">
      <c r="A1823">
        <v>9239</v>
      </c>
      <c r="B1823">
        <v>1961</v>
      </c>
      <c r="C1823" t="s">
        <v>41</v>
      </c>
      <c r="D1823" t="s">
        <v>33</v>
      </c>
      <c r="E1823" s="1">
        <v>61923</v>
      </c>
      <c r="F1823">
        <v>0</v>
      </c>
      <c r="G1823">
        <v>2</v>
      </c>
      <c r="H1823" s="3">
        <v>41481</v>
      </c>
      <c r="I1823">
        <v>94</v>
      </c>
      <c r="J1823">
        <v>0</v>
      </c>
      <c r="K1823" t="s">
        <v>34</v>
      </c>
      <c r="L1823">
        <v>2</v>
      </c>
      <c r="M1823">
        <f>2021-MasterData4[[#This Row],[Year_Birth]]</f>
        <v>60</v>
      </c>
      <c r="N1823" s="10">
        <v>92</v>
      </c>
      <c r="O1823" s="10">
        <v>18</v>
      </c>
      <c r="P1823" s="10">
        <v>3</v>
      </c>
      <c r="Q1823" s="10">
        <v>4</v>
      </c>
      <c r="R1823" s="10">
        <v>3</v>
      </c>
      <c r="S1823" s="24">
        <f>MasterData4[[#This Row],[Kidhome]]+MasterData4[[#This Row],[Teenhome]]</f>
        <v>2</v>
      </c>
      <c r="T1823" s="53">
        <v>1</v>
      </c>
      <c r="U1823" s="53">
        <v>4</v>
      </c>
      <c r="V1823" s="10">
        <f>SUM(MasterData4[[#This Row],[MntWines]:[MntSweetProducts]])</f>
        <v>120</v>
      </c>
      <c r="W1823">
        <v>4</v>
      </c>
    </row>
    <row r="1824" spans="1:23" x14ac:dyDescent="0.3">
      <c r="A1824">
        <v>9240</v>
      </c>
      <c r="B1824">
        <v>1971</v>
      </c>
      <c r="C1824" t="s">
        <v>37</v>
      </c>
      <c r="D1824" t="s">
        <v>31</v>
      </c>
      <c r="E1824" s="1">
        <v>60504</v>
      </c>
      <c r="F1824">
        <v>0</v>
      </c>
      <c r="G1824">
        <v>1</v>
      </c>
      <c r="H1824" s="3">
        <v>41677</v>
      </c>
      <c r="I1824">
        <v>73</v>
      </c>
      <c r="J1824">
        <v>0</v>
      </c>
      <c r="K1824" t="s">
        <v>30</v>
      </c>
      <c r="L1824">
        <v>6</v>
      </c>
      <c r="M1824">
        <f>2021-MasterData4[[#This Row],[Year_Birth]]</f>
        <v>50</v>
      </c>
      <c r="N1824" s="10">
        <v>458</v>
      </c>
      <c r="O1824" s="10">
        <v>24</v>
      </c>
      <c r="P1824" s="10">
        <v>6</v>
      </c>
      <c r="Q1824" s="10">
        <v>0</v>
      </c>
      <c r="R1824" s="10">
        <v>4</v>
      </c>
      <c r="S1824" s="24">
        <f>MasterData4[[#This Row],[Kidhome]]+MasterData4[[#This Row],[Teenhome]]</f>
        <v>1</v>
      </c>
      <c r="T1824" s="53">
        <v>2</v>
      </c>
      <c r="U1824" s="53">
        <v>8</v>
      </c>
      <c r="V1824" s="10">
        <f>SUM(MasterData4[[#This Row],[MntWines]:[MntSweetProducts]])</f>
        <v>492</v>
      </c>
      <c r="W1824">
        <v>5</v>
      </c>
    </row>
    <row r="1825" spans="1:23" x14ac:dyDescent="0.3">
      <c r="A1825">
        <v>9242</v>
      </c>
      <c r="B1825">
        <v>1990</v>
      </c>
      <c r="C1825" t="s">
        <v>28</v>
      </c>
      <c r="D1825" t="s">
        <v>31</v>
      </c>
      <c r="E1825" s="1">
        <v>64509</v>
      </c>
      <c r="F1825">
        <v>0</v>
      </c>
      <c r="G1825">
        <v>0</v>
      </c>
      <c r="H1825" s="3">
        <v>41503</v>
      </c>
      <c r="I1825">
        <v>19</v>
      </c>
      <c r="J1825">
        <v>0</v>
      </c>
      <c r="K1825" t="s">
        <v>43</v>
      </c>
      <c r="L1825">
        <v>6</v>
      </c>
      <c r="M1825">
        <f>2021-MasterData4[[#This Row],[Year_Birth]]</f>
        <v>31</v>
      </c>
      <c r="N1825" s="10">
        <v>836</v>
      </c>
      <c r="O1825" s="10">
        <v>575</v>
      </c>
      <c r="P1825" s="10">
        <v>24</v>
      </c>
      <c r="Q1825" s="10">
        <v>185</v>
      </c>
      <c r="R1825" s="10">
        <v>25</v>
      </c>
      <c r="S1825" s="24">
        <f>MasterData4[[#This Row],[Kidhome]]+MasterData4[[#This Row],[Teenhome]]</f>
        <v>0</v>
      </c>
      <c r="T1825" s="53">
        <v>3</v>
      </c>
      <c r="U1825" s="53">
        <v>9</v>
      </c>
      <c r="V1825" s="10">
        <f>SUM(MasterData4[[#This Row],[MntWines]:[MntSweetProducts]])</f>
        <v>1645</v>
      </c>
      <c r="W1825">
        <v>2</v>
      </c>
    </row>
    <row r="1826" spans="1:23" x14ac:dyDescent="0.3">
      <c r="A1826">
        <v>9246</v>
      </c>
      <c r="B1826">
        <v>1985</v>
      </c>
      <c r="C1826" t="s">
        <v>41</v>
      </c>
      <c r="D1826" t="s">
        <v>35</v>
      </c>
      <c r="E1826" s="1">
        <v>40101</v>
      </c>
      <c r="F1826">
        <v>1</v>
      </c>
      <c r="G1826">
        <v>0</v>
      </c>
      <c r="H1826" s="3">
        <v>41196</v>
      </c>
      <c r="I1826">
        <v>73</v>
      </c>
      <c r="J1826">
        <v>0</v>
      </c>
      <c r="K1826" t="s">
        <v>40</v>
      </c>
      <c r="L1826">
        <v>6</v>
      </c>
      <c r="M1826">
        <f>2021-MasterData4[[#This Row],[Year_Birth]]</f>
        <v>36</v>
      </c>
      <c r="N1826" s="10">
        <v>171</v>
      </c>
      <c r="O1826" s="10">
        <v>129</v>
      </c>
      <c r="P1826" s="10">
        <v>26</v>
      </c>
      <c r="Q1826" s="10">
        <v>3</v>
      </c>
      <c r="R1826" s="10">
        <v>24</v>
      </c>
      <c r="S1826" s="24">
        <f>MasterData4[[#This Row],[Kidhome]]+MasterData4[[#This Row],[Teenhome]]</f>
        <v>1</v>
      </c>
      <c r="T1826" s="53">
        <v>1</v>
      </c>
      <c r="U1826" s="53">
        <v>6</v>
      </c>
      <c r="V1826" s="10">
        <f>SUM(MasterData4[[#This Row],[MntWines]:[MntSweetProducts]])</f>
        <v>353</v>
      </c>
      <c r="W1826">
        <v>4</v>
      </c>
    </row>
    <row r="1827" spans="1:23" x14ac:dyDescent="0.3">
      <c r="A1827">
        <v>9256</v>
      </c>
      <c r="B1827">
        <v>1971</v>
      </c>
      <c r="C1827" t="s">
        <v>28</v>
      </c>
      <c r="D1827" t="s">
        <v>31</v>
      </c>
      <c r="E1827" s="1">
        <v>58350</v>
      </c>
      <c r="F1827">
        <v>0</v>
      </c>
      <c r="G1827">
        <v>1</v>
      </c>
      <c r="H1827" s="3">
        <v>41278</v>
      </c>
      <c r="I1827">
        <v>5</v>
      </c>
      <c r="J1827">
        <v>0</v>
      </c>
      <c r="K1827" t="s">
        <v>30</v>
      </c>
      <c r="L1827">
        <v>8</v>
      </c>
      <c r="M1827">
        <f>2021-MasterData4[[#This Row],[Year_Birth]]</f>
        <v>50</v>
      </c>
      <c r="N1827" s="10">
        <v>493</v>
      </c>
      <c r="O1827" s="10">
        <v>206</v>
      </c>
      <c r="P1827" s="10">
        <v>116</v>
      </c>
      <c r="Q1827" s="10">
        <v>26</v>
      </c>
      <c r="R1827" s="10">
        <v>80</v>
      </c>
      <c r="S1827" s="24">
        <f>MasterData4[[#This Row],[Kidhome]]+MasterData4[[#This Row],[Teenhome]]</f>
        <v>1</v>
      </c>
      <c r="T1827" s="53">
        <v>3</v>
      </c>
      <c r="U1827" s="53">
        <v>12</v>
      </c>
      <c r="V1827" s="10">
        <f>SUM(MasterData4[[#This Row],[MntWines]:[MntSweetProducts]])</f>
        <v>921</v>
      </c>
      <c r="W1827">
        <v>2</v>
      </c>
    </row>
    <row r="1828" spans="1:23" x14ac:dyDescent="0.3">
      <c r="A1828">
        <v>9260</v>
      </c>
      <c r="B1828">
        <v>1945</v>
      </c>
      <c r="C1828" t="s">
        <v>37</v>
      </c>
      <c r="D1828" t="s">
        <v>33</v>
      </c>
      <c r="E1828" s="1">
        <v>70356</v>
      </c>
      <c r="F1828">
        <v>0</v>
      </c>
      <c r="G1828">
        <v>0</v>
      </c>
      <c r="H1828" s="3">
        <v>41218</v>
      </c>
      <c r="I1828">
        <v>20</v>
      </c>
      <c r="J1828">
        <v>0</v>
      </c>
      <c r="K1828" t="s">
        <v>32</v>
      </c>
      <c r="L1828">
        <v>10</v>
      </c>
      <c r="M1828">
        <f>2021-MasterData4[[#This Row],[Year_Birth]]</f>
        <v>76</v>
      </c>
      <c r="N1828" s="10">
        <v>1349</v>
      </c>
      <c r="O1828" s="10">
        <v>249</v>
      </c>
      <c r="P1828" s="10">
        <v>43</v>
      </c>
      <c r="Q1828" s="10">
        <v>16</v>
      </c>
      <c r="R1828" s="10">
        <v>16</v>
      </c>
      <c r="S1828" s="24">
        <f>MasterData4[[#This Row],[Kidhome]]+MasterData4[[#This Row],[Teenhome]]</f>
        <v>0</v>
      </c>
      <c r="T1828" s="53">
        <v>6</v>
      </c>
      <c r="U1828" s="53">
        <v>9</v>
      </c>
      <c r="V1828" s="10">
        <f>SUM(MasterData4[[#This Row],[MntWines]:[MntSweetProducts]])</f>
        <v>1673</v>
      </c>
      <c r="W1828">
        <v>5</v>
      </c>
    </row>
    <row r="1829" spans="1:23" x14ac:dyDescent="0.3">
      <c r="A1829">
        <v>9262</v>
      </c>
      <c r="B1829">
        <v>1984</v>
      </c>
      <c r="C1829" t="s">
        <v>38</v>
      </c>
      <c r="D1829" t="s">
        <v>35</v>
      </c>
      <c r="E1829" s="1">
        <v>32414</v>
      </c>
      <c r="F1829">
        <v>0</v>
      </c>
      <c r="G1829">
        <v>0</v>
      </c>
      <c r="H1829" s="3">
        <v>41459</v>
      </c>
      <c r="I1829">
        <v>11</v>
      </c>
      <c r="J1829">
        <v>0</v>
      </c>
      <c r="K1829" t="s">
        <v>43</v>
      </c>
      <c r="L1829">
        <v>1</v>
      </c>
      <c r="M1829">
        <f>2021-MasterData4[[#This Row],[Year_Birth]]</f>
        <v>37</v>
      </c>
      <c r="N1829" s="10">
        <v>20</v>
      </c>
      <c r="O1829" s="10">
        <v>5</v>
      </c>
      <c r="P1829" s="10">
        <v>0</v>
      </c>
      <c r="Q1829" s="10">
        <v>6</v>
      </c>
      <c r="R1829" s="10">
        <v>9</v>
      </c>
      <c r="S1829" s="24">
        <f>MasterData4[[#This Row],[Kidhome]]+MasterData4[[#This Row],[Teenhome]]</f>
        <v>0</v>
      </c>
      <c r="T1829" s="53">
        <v>0</v>
      </c>
      <c r="U1829" s="53">
        <v>3</v>
      </c>
      <c r="V1829" s="10">
        <f>SUM(MasterData4[[#This Row],[MntWines]:[MntSweetProducts]])</f>
        <v>40</v>
      </c>
      <c r="W1829">
        <v>3</v>
      </c>
    </row>
    <row r="1830" spans="1:23" x14ac:dyDescent="0.3">
      <c r="A1830">
        <v>9264</v>
      </c>
      <c r="B1830">
        <v>1986</v>
      </c>
      <c r="C1830" t="s">
        <v>28</v>
      </c>
      <c r="D1830" t="s">
        <v>33</v>
      </c>
      <c r="E1830" s="2">
        <v>79529</v>
      </c>
      <c r="F1830">
        <v>0</v>
      </c>
      <c r="G1830">
        <v>0</v>
      </c>
      <c r="H1830" s="3">
        <v>41756</v>
      </c>
      <c r="I1830">
        <v>1</v>
      </c>
      <c r="J1830">
        <v>0</v>
      </c>
      <c r="K1830" t="s">
        <v>32</v>
      </c>
      <c r="L1830">
        <v>4</v>
      </c>
      <c r="M1830">
        <f>2021-MasterData4[[#This Row],[Year_Birth]]</f>
        <v>35</v>
      </c>
      <c r="N1830" s="10">
        <v>423</v>
      </c>
      <c r="O1830" s="10">
        <v>706</v>
      </c>
      <c r="P1830" s="10">
        <v>73</v>
      </c>
      <c r="Q1830" s="10">
        <v>42</v>
      </c>
      <c r="R1830" s="10">
        <v>197</v>
      </c>
      <c r="S1830" s="24">
        <f>MasterData4[[#This Row],[Kidhome]]+MasterData4[[#This Row],[Teenhome]]</f>
        <v>0</v>
      </c>
      <c r="T1830" s="53">
        <v>8</v>
      </c>
      <c r="U1830" s="53">
        <v>9</v>
      </c>
      <c r="V1830" s="10">
        <f>SUM(MasterData4[[#This Row],[MntWines]:[MntSweetProducts]])</f>
        <v>1441</v>
      </c>
      <c r="W1830">
        <v>2</v>
      </c>
    </row>
    <row r="1831" spans="1:23" x14ac:dyDescent="0.3">
      <c r="A1831">
        <v>9265</v>
      </c>
      <c r="B1831">
        <v>1953</v>
      </c>
      <c r="C1831" t="s">
        <v>28</v>
      </c>
      <c r="D1831" t="s">
        <v>33</v>
      </c>
      <c r="E1831" s="1">
        <v>75027</v>
      </c>
      <c r="F1831">
        <v>0</v>
      </c>
      <c r="G1831">
        <v>1</v>
      </c>
      <c r="H1831" s="3">
        <v>41283</v>
      </c>
      <c r="I1831">
        <v>74</v>
      </c>
      <c r="J1831">
        <v>0</v>
      </c>
      <c r="K1831" t="s">
        <v>43</v>
      </c>
      <c r="L1831">
        <v>9</v>
      </c>
      <c r="M1831">
        <f>2021-MasterData4[[#This Row],[Year_Birth]]</f>
        <v>68</v>
      </c>
      <c r="N1831" s="10">
        <v>925</v>
      </c>
      <c r="O1831" s="10">
        <v>179</v>
      </c>
      <c r="P1831" s="10">
        <v>133</v>
      </c>
      <c r="Q1831" s="10">
        <v>64</v>
      </c>
      <c r="R1831" s="10">
        <v>12</v>
      </c>
      <c r="S1831" s="24">
        <f>MasterData4[[#This Row],[Kidhome]]+MasterData4[[#This Row],[Teenhome]]</f>
        <v>1</v>
      </c>
      <c r="T1831" s="53">
        <v>4</v>
      </c>
      <c r="U1831" s="53">
        <v>6</v>
      </c>
      <c r="V1831" s="10">
        <f>SUM(MasterData4[[#This Row],[MntWines]:[MntSweetProducts]])</f>
        <v>1313</v>
      </c>
      <c r="W1831">
        <v>2</v>
      </c>
    </row>
    <row r="1832" spans="1:23" x14ac:dyDescent="0.3">
      <c r="A1832">
        <v>9274</v>
      </c>
      <c r="B1832">
        <v>1961</v>
      </c>
      <c r="C1832" t="s">
        <v>41</v>
      </c>
      <c r="D1832" t="s">
        <v>33</v>
      </c>
      <c r="E1832" s="1">
        <v>80950</v>
      </c>
      <c r="F1832">
        <v>0</v>
      </c>
      <c r="G1832">
        <v>0</v>
      </c>
      <c r="H1832" s="3">
        <v>41361</v>
      </c>
      <c r="I1832">
        <v>44</v>
      </c>
      <c r="J1832">
        <v>0</v>
      </c>
      <c r="K1832" t="s">
        <v>43</v>
      </c>
      <c r="L1832">
        <v>6</v>
      </c>
      <c r="M1832">
        <f>2021-MasterData4[[#This Row],[Year_Birth]]</f>
        <v>60</v>
      </c>
      <c r="N1832" s="10">
        <v>525</v>
      </c>
      <c r="O1832" s="10">
        <v>112</v>
      </c>
      <c r="P1832" s="10">
        <v>219</v>
      </c>
      <c r="Q1832" s="10">
        <v>147</v>
      </c>
      <c r="R1832" s="10">
        <v>147</v>
      </c>
      <c r="S1832" s="24">
        <f>MasterData4[[#This Row],[Kidhome]]+MasterData4[[#This Row],[Teenhome]]</f>
        <v>0</v>
      </c>
      <c r="T1832" s="53">
        <v>7</v>
      </c>
      <c r="U1832" s="53">
        <v>9</v>
      </c>
      <c r="V1832" s="10">
        <f>SUM(MasterData4[[#This Row],[MntWines]:[MntSweetProducts]])</f>
        <v>1150</v>
      </c>
      <c r="W1832">
        <v>4</v>
      </c>
    </row>
    <row r="1833" spans="1:23" x14ac:dyDescent="0.3">
      <c r="A1833">
        <v>9283</v>
      </c>
      <c r="B1833">
        <v>1978</v>
      </c>
      <c r="C1833" t="s">
        <v>28</v>
      </c>
      <c r="D1833" t="s">
        <v>31</v>
      </c>
      <c r="E1833" s="1">
        <v>60199</v>
      </c>
      <c r="F1833">
        <v>1</v>
      </c>
      <c r="G1833">
        <v>2</v>
      </c>
      <c r="H1833" s="3">
        <v>41529</v>
      </c>
      <c r="I1833">
        <v>49</v>
      </c>
      <c r="J1833">
        <v>0</v>
      </c>
      <c r="K1833" t="s">
        <v>32</v>
      </c>
      <c r="L1833">
        <v>0</v>
      </c>
      <c r="M1833">
        <f>2021-MasterData4[[#This Row],[Year_Birth]]</f>
        <v>43</v>
      </c>
      <c r="N1833" s="10">
        <v>8</v>
      </c>
      <c r="O1833" s="10">
        <v>7</v>
      </c>
      <c r="P1833" s="10">
        <v>2</v>
      </c>
      <c r="Q1833" s="10">
        <v>1</v>
      </c>
      <c r="R1833" s="10">
        <v>0</v>
      </c>
      <c r="S1833" s="24">
        <f>MasterData4[[#This Row],[Kidhome]]+MasterData4[[#This Row],[Teenhome]]</f>
        <v>3</v>
      </c>
      <c r="T1833" s="53">
        <v>0</v>
      </c>
      <c r="U1833" s="53">
        <v>3</v>
      </c>
      <c r="V1833" s="10">
        <f>SUM(MasterData4[[#This Row],[MntWines]:[MntSweetProducts]])</f>
        <v>18</v>
      </c>
      <c r="W1833">
        <v>2</v>
      </c>
    </row>
    <row r="1834" spans="1:23" x14ac:dyDescent="0.3">
      <c r="A1834">
        <v>9284</v>
      </c>
      <c r="B1834">
        <v>1958</v>
      </c>
      <c r="C1834" t="s">
        <v>28</v>
      </c>
      <c r="D1834" t="s">
        <v>35</v>
      </c>
      <c r="E1834" s="1">
        <v>53977</v>
      </c>
      <c r="F1834">
        <v>0</v>
      </c>
      <c r="G1834">
        <v>1</v>
      </c>
      <c r="H1834" s="3">
        <v>41433</v>
      </c>
      <c r="I1834">
        <v>21</v>
      </c>
      <c r="J1834">
        <v>0</v>
      </c>
      <c r="K1834" t="s">
        <v>30</v>
      </c>
      <c r="L1834">
        <v>5</v>
      </c>
      <c r="M1834">
        <f>2021-MasterData4[[#This Row],[Year_Birth]]</f>
        <v>63</v>
      </c>
      <c r="N1834" s="10">
        <v>620</v>
      </c>
      <c r="O1834" s="10">
        <v>165</v>
      </c>
      <c r="P1834" s="10">
        <v>0</v>
      </c>
      <c r="Q1834" s="10">
        <v>16</v>
      </c>
      <c r="R1834" s="10">
        <v>24</v>
      </c>
      <c r="S1834" s="24">
        <f>MasterData4[[#This Row],[Kidhome]]+MasterData4[[#This Row],[Teenhome]]</f>
        <v>1</v>
      </c>
      <c r="T1834" s="53">
        <v>5</v>
      </c>
      <c r="U1834" s="53">
        <v>12</v>
      </c>
      <c r="V1834" s="10">
        <f>SUM(MasterData4[[#This Row],[MntWines]:[MntSweetProducts]])</f>
        <v>825</v>
      </c>
      <c r="W1834">
        <v>2</v>
      </c>
    </row>
    <row r="1835" spans="1:23" x14ac:dyDescent="0.3">
      <c r="A1835">
        <v>9286</v>
      </c>
      <c r="B1835">
        <v>1960</v>
      </c>
      <c r="C1835" t="s">
        <v>41</v>
      </c>
      <c r="D1835" t="s">
        <v>35</v>
      </c>
      <c r="E1835" s="1">
        <v>83151</v>
      </c>
      <c r="F1835">
        <v>0</v>
      </c>
      <c r="G1835">
        <v>0</v>
      </c>
      <c r="H1835" s="3">
        <v>41192</v>
      </c>
      <c r="I1835">
        <v>93</v>
      </c>
      <c r="J1835">
        <v>0</v>
      </c>
      <c r="K1835" t="s">
        <v>30</v>
      </c>
      <c r="L1835">
        <v>5</v>
      </c>
      <c r="M1835">
        <f>2021-MasterData4[[#This Row],[Year_Birth]]</f>
        <v>61</v>
      </c>
      <c r="N1835" s="10">
        <v>407</v>
      </c>
      <c r="O1835" s="10">
        <v>100</v>
      </c>
      <c r="P1835" s="10">
        <v>120</v>
      </c>
      <c r="Q1835" s="10">
        <v>28</v>
      </c>
      <c r="R1835" s="10">
        <v>74</v>
      </c>
      <c r="S1835" s="24">
        <f>MasterData4[[#This Row],[Kidhome]]+MasterData4[[#This Row],[Teenhome]]</f>
        <v>0</v>
      </c>
      <c r="T1835" s="53">
        <v>9</v>
      </c>
      <c r="U1835" s="53">
        <v>4</v>
      </c>
      <c r="V1835" s="10">
        <f>SUM(MasterData4[[#This Row],[MntWines]:[MntSweetProducts]])</f>
        <v>729</v>
      </c>
      <c r="W1835">
        <v>4</v>
      </c>
    </row>
    <row r="1836" spans="1:23" x14ac:dyDescent="0.3">
      <c r="A1836">
        <v>9289</v>
      </c>
      <c r="B1836">
        <v>1979</v>
      </c>
      <c r="C1836" t="s">
        <v>28</v>
      </c>
      <c r="D1836" t="s">
        <v>33</v>
      </c>
      <c r="E1836" s="1">
        <v>36781</v>
      </c>
      <c r="F1836">
        <v>1</v>
      </c>
      <c r="G1836">
        <v>0</v>
      </c>
      <c r="H1836" s="3">
        <v>41739</v>
      </c>
      <c r="I1836">
        <v>16</v>
      </c>
      <c r="J1836">
        <v>0</v>
      </c>
      <c r="K1836" t="s">
        <v>30</v>
      </c>
      <c r="L1836">
        <v>2</v>
      </c>
      <c r="M1836">
        <f>2021-MasterData4[[#This Row],[Year_Birth]]</f>
        <v>42</v>
      </c>
      <c r="N1836" s="10">
        <v>29</v>
      </c>
      <c r="O1836" s="10">
        <v>17</v>
      </c>
      <c r="P1836" s="10">
        <v>0</v>
      </c>
      <c r="Q1836" s="10">
        <v>1</v>
      </c>
      <c r="R1836" s="10">
        <v>3</v>
      </c>
      <c r="S1836" s="24">
        <f>MasterData4[[#This Row],[Kidhome]]+MasterData4[[#This Row],[Teenhome]]</f>
        <v>1</v>
      </c>
      <c r="T1836" s="53">
        <v>1</v>
      </c>
      <c r="U1836" s="53">
        <v>2</v>
      </c>
      <c r="V1836" s="10">
        <f>SUM(MasterData4[[#This Row],[MntWines]:[MntSweetProducts]])</f>
        <v>50</v>
      </c>
      <c r="W1836">
        <v>2</v>
      </c>
    </row>
    <row r="1837" spans="1:23" x14ac:dyDescent="0.3">
      <c r="A1837">
        <v>9291</v>
      </c>
      <c r="B1837">
        <v>1959</v>
      </c>
      <c r="C1837" t="s">
        <v>41</v>
      </c>
      <c r="D1837" t="s">
        <v>33</v>
      </c>
      <c r="E1837" s="1">
        <v>34242</v>
      </c>
      <c r="F1837">
        <v>0</v>
      </c>
      <c r="G1837">
        <v>1</v>
      </c>
      <c r="H1837" s="3">
        <v>41721</v>
      </c>
      <c r="I1837">
        <v>25</v>
      </c>
      <c r="J1837">
        <v>0</v>
      </c>
      <c r="K1837" t="s">
        <v>30</v>
      </c>
      <c r="L1837">
        <v>0</v>
      </c>
      <c r="M1837">
        <f>2021-MasterData4[[#This Row],[Year_Birth]]</f>
        <v>62</v>
      </c>
      <c r="N1837" s="10">
        <v>8</v>
      </c>
      <c r="O1837" s="10">
        <v>4</v>
      </c>
      <c r="P1837" s="10">
        <v>0</v>
      </c>
      <c r="Q1837" s="10">
        <v>2</v>
      </c>
      <c r="R1837" s="10">
        <v>0</v>
      </c>
      <c r="S1837" s="24">
        <f>MasterData4[[#This Row],[Kidhome]]+MasterData4[[#This Row],[Teenhome]]</f>
        <v>1</v>
      </c>
      <c r="T1837" s="53">
        <v>0</v>
      </c>
      <c r="U1837" s="53">
        <v>3</v>
      </c>
      <c r="V1837" s="10">
        <f>SUM(MasterData4[[#This Row],[MntWines]:[MntSweetProducts]])</f>
        <v>14</v>
      </c>
      <c r="W1837">
        <v>4</v>
      </c>
    </row>
    <row r="1838" spans="1:23" x14ac:dyDescent="0.3">
      <c r="A1838">
        <v>9292</v>
      </c>
      <c r="B1838">
        <v>1952</v>
      </c>
      <c r="C1838" t="s">
        <v>28</v>
      </c>
      <c r="D1838" t="s">
        <v>33</v>
      </c>
      <c r="E1838" s="1">
        <v>81795</v>
      </c>
      <c r="F1838">
        <v>0</v>
      </c>
      <c r="G1838">
        <v>0</v>
      </c>
      <c r="H1838" s="3">
        <v>41208</v>
      </c>
      <c r="I1838">
        <v>74</v>
      </c>
      <c r="J1838">
        <v>0</v>
      </c>
      <c r="K1838" t="s">
        <v>30</v>
      </c>
      <c r="L1838">
        <v>4</v>
      </c>
      <c r="M1838">
        <f>2021-MasterData4[[#This Row],[Year_Birth]]</f>
        <v>69</v>
      </c>
      <c r="N1838" s="10">
        <v>324</v>
      </c>
      <c r="O1838" s="10">
        <v>693</v>
      </c>
      <c r="P1838" s="10">
        <v>27</v>
      </c>
      <c r="Q1838" s="10">
        <v>132</v>
      </c>
      <c r="R1838" s="10">
        <v>118</v>
      </c>
      <c r="S1838" s="24">
        <f>MasterData4[[#This Row],[Kidhome]]+MasterData4[[#This Row],[Teenhome]]</f>
        <v>0</v>
      </c>
      <c r="T1838" s="53">
        <v>11</v>
      </c>
      <c r="U1838" s="53">
        <v>7</v>
      </c>
      <c r="V1838" s="10">
        <f>SUM(MasterData4[[#This Row],[MntWines]:[MntSweetProducts]])</f>
        <v>1294</v>
      </c>
      <c r="W1838">
        <v>2</v>
      </c>
    </row>
    <row r="1839" spans="1:23" x14ac:dyDescent="0.3">
      <c r="A1839">
        <v>9298</v>
      </c>
      <c r="B1839">
        <v>1947</v>
      </c>
      <c r="C1839" t="s">
        <v>37</v>
      </c>
      <c r="D1839" t="s">
        <v>35</v>
      </c>
      <c r="E1839" s="1">
        <v>81574</v>
      </c>
      <c r="F1839">
        <v>0</v>
      </c>
      <c r="G1839">
        <v>0</v>
      </c>
      <c r="H1839" s="3">
        <v>41757</v>
      </c>
      <c r="I1839">
        <v>89</v>
      </c>
      <c r="J1839">
        <v>0</v>
      </c>
      <c r="K1839" t="s">
        <v>43</v>
      </c>
      <c r="L1839">
        <v>4</v>
      </c>
      <c r="M1839">
        <f>2021-MasterData4[[#This Row],[Year_Birth]]</f>
        <v>74</v>
      </c>
      <c r="N1839" s="10">
        <v>1252</v>
      </c>
      <c r="O1839" s="10">
        <v>465</v>
      </c>
      <c r="P1839" s="10">
        <v>46</v>
      </c>
      <c r="Q1839" s="10">
        <v>0</v>
      </c>
      <c r="R1839" s="10">
        <v>35</v>
      </c>
      <c r="S1839" s="24">
        <f>MasterData4[[#This Row],[Kidhome]]+MasterData4[[#This Row],[Teenhome]]</f>
        <v>0</v>
      </c>
      <c r="T1839" s="53">
        <v>5</v>
      </c>
      <c r="U1839" s="53">
        <v>8</v>
      </c>
      <c r="V1839" s="10">
        <f>SUM(MasterData4[[#This Row],[MntWines]:[MntSweetProducts]])</f>
        <v>1798</v>
      </c>
      <c r="W1839">
        <v>5</v>
      </c>
    </row>
    <row r="1840" spans="1:23" x14ac:dyDescent="0.3">
      <c r="A1840">
        <v>9303</v>
      </c>
      <c r="B1840">
        <v>1976</v>
      </c>
      <c r="C1840" t="s">
        <v>28</v>
      </c>
      <c r="D1840" t="s">
        <v>33</v>
      </c>
      <c r="E1840" s="1">
        <v>5305</v>
      </c>
      <c r="F1840">
        <v>0</v>
      </c>
      <c r="G1840">
        <v>1</v>
      </c>
      <c r="H1840" s="3">
        <v>41485</v>
      </c>
      <c r="I1840">
        <v>12</v>
      </c>
      <c r="J1840">
        <v>0</v>
      </c>
      <c r="K1840" t="s">
        <v>40</v>
      </c>
      <c r="L1840">
        <v>1</v>
      </c>
      <c r="M1840">
        <f>2021-MasterData4[[#This Row],[Year_Birth]]</f>
        <v>45</v>
      </c>
      <c r="N1840" s="10">
        <v>12</v>
      </c>
      <c r="O1840" s="10">
        <v>7</v>
      </c>
      <c r="P1840" s="10">
        <v>1</v>
      </c>
      <c r="Q1840" s="10">
        <v>4</v>
      </c>
      <c r="R1840" s="10">
        <v>3</v>
      </c>
      <c r="S1840" s="24">
        <f>MasterData4[[#This Row],[Kidhome]]+MasterData4[[#This Row],[Teenhome]]</f>
        <v>1</v>
      </c>
      <c r="T1840" s="53">
        <v>0</v>
      </c>
      <c r="U1840" s="53">
        <v>0</v>
      </c>
      <c r="V1840" s="10">
        <f>SUM(MasterData4[[#This Row],[MntWines]:[MntSweetProducts]])</f>
        <v>27</v>
      </c>
      <c r="W1840">
        <v>2</v>
      </c>
    </row>
    <row r="1841" spans="1:23" x14ac:dyDescent="0.3">
      <c r="A1841">
        <v>9305</v>
      </c>
      <c r="B1841">
        <v>1976</v>
      </c>
      <c r="C1841" t="s">
        <v>38</v>
      </c>
      <c r="D1841" t="s">
        <v>31</v>
      </c>
      <c r="E1841" s="1">
        <v>79689</v>
      </c>
      <c r="F1841">
        <v>0</v>
      </c>
      <c r="G1841">
        <v>0</v>
      </c>
      <c r="H1841" s="3">
        <v>41406</v>
      </c>
      <c r="I1841">
        <v>65</v>
      </c>
      <c r="J1841">
        <v>0</v>
      </c>
      <c r="K1841" t="s">
        <v>30</v>
      </c>
      <c r="L1841">
        <v>4</v>
      </c>
      <c r="M1841">
        <f>2021-MasterData4[[#This Row],[Year_Birth]]</f>
        <v>45</v>
      </c>
      <c r="N1841" s="10">
        <v>311</v>
      </c>
      <c r="O1841" s="10">
        <v>640</v>
      </c>
      <c r="P1841" s="10">
        <v>180</v>
      </c>
      <c r="Q1841" s="10">
        <v>26</v>
      </c>
      <c r="R1841" s="10">
        <v>37</v>
      </c>
      <c r="S1841" s="24">
        <f>MasterData4[[#This Row],[Kidhome]]+MasterData4[[#This Row],[Teenhome]]</f>
        <v>0</v>
      </c>
      <c r="T1841" s="53">
        <v>9</v>
      </c>
      <c r="U1841" s="53">
        <v>13</v>
      </c>
      <c r="V1841" s="10">
        <f>SUM(MasterData4[[#This Row],[MntWines]:[MntSweetProducts]])</f>
        <v>1194</v>
      </c>
      <c r="W1841">
        <v>3</v>
      </c>
    </row>
    <row r="1842" spans="1:23" x14ac:dyDescent="0.3">
      <c r="A1842">
        <v>9308</v>
      </c>
      <c r="B1842">
        <v>1954</v>
      </c>
      <c r="C1842" t="s">
        <v>28</v>
      </c>
      <c r="D1842" t="s">
        <v>33</v>
      </c>
      <c r="E1842" s="1">
        <v>62820</v>
      </c>
      <c r="F1842">
        <v>0</v>
      </c>
      <c r="G1842">
        <v>0</v>
      </c>
      <c r="H1842" s="3">
        <v>41405</v>
      </c>
      <c r="I1842">
        <v>51</v>
      </c>
      <c r="J1842">
        <v>0</v>
      </c>
      <c r="K1842" t="s">
        <v>43</v>
      </c>
      <c r="L1842">
        <v>3</v>
      </c>
      <c r="M1842">
        <f>2021-MasterData4[[#This Row],[Year_Birth]]</f>
        <v>67</v>
      </c>
      <c r="N1842" s="10">
        <v>398</v>
      </c>
      <c r="O1842" s="10">
        <v>265</v>
      </c>
      <c r="P1842" s="10">
        <v>138</v>
      </c>
      <c r="Q1842" s="10">
        <v>61</v>
      </c>
      <c r="R1842" s="10">
        <v>61</v>
      </c>
      <c r="S1842" s="24">
        <f>MasterData4[[#This Row],[Kidhome]]+MasterData4[[#This Row],[Teenhome]]</f>
        <v>0</v>
      </c>
      <c r="T1842" s="53">
        <v>4</v>
      </c>
      <c r="U1842" s="53">
        <v>6</v>
      </c>
      <c r="V1842" s="10">
        <f>SUM(MasterData4[[#This Row],[MntWines]:[MntSweetProducts]])</f>
        <v>923</v>
      </c>
      <c r="W1842">
        <v>2</v>
      </c>
    </row>
    <row r="1843" spans="1:23" x14ac:dyDescent="0.3">
      <c r="A1843">
        <v>9316</v>
      </c>
      <c r="B1843">
        <v>1952</v>
      </c>
      <c r="C1843" t="s">
        <v>44</v>
      </c>
      <c r="D1843" t="s">
        <v>35</v>
      </c>
      <c r="E1843" s="1">
        <v>13084</v>
      </c>
      <c r="F1843">
        <v>0</v>
      </c>
      <c r="G1843">
        <v>0</v>
      </c>
      <c r="H1843" s="3">
        <v>41580</v>
      </c>
      <c r="I1843">
        <v>29</v>
      </c>
      <c r="J1843">
        <v>0</v>
      </c>
      <c r="K1843" t="s">
        <v>34</v>
      </c>
      <c r="L1843">
        <v>1</v>
      </c>
      <c r="M1843">
        <f>2021-MasterData4[[#This Row],[Year_Birth]]</f>
        <v>69</v>
      </c>
      <c r="N1843" s="10">
        <v>2</v>
      </c>
      <c r="O1843" s="10">
        <v>7</v>
      </c>
      <c r="P1843" s="10">
        <v>3</v>
      </c>
      <c r="Q1843" s="10">
        <v>0</v>
      </c>
      <c r="R1843" s="10">
        <v>7</v>
      </c>
      <c r="S1843" s="24">
        <f>MasterData4[[#This Row],[Kidhome]]+MasterData4[[#This Row],[Teenhome]]</f>
        <v>0</v>
      </c>
      <c r="T1843" s="53">
        <v>0</v>
      </c>
      <c r="U1843" s="53">
        <v>3</v>
      </c>
      <c r="V1843" s="10">
        <f>SUM(MasterData4[[#This Row],[MntWines]:[MntSweetProducts]])</f>
        <v>19</v>
      </c>
      <c r="W1843">
        <v>1</v>
      </c>
    </row>
    <row r="1844" spans="1:23" x14ac:dyDescent="0.3">
      <c r="A1844">
        <v>9323</v>
      </c>
      <c r="B1844">
        <v>1949</v>
      </c>
      <c r="C1844" t="s">
        <v>41</v>
      </c>
      <c r="D1844" t="s">
        <v>35</v>
      </c>
      <c r="E1844" s="1">
        <v>49912</v>
      </c>
      <c r="F1844">
        <v>0</v>
      </c>
      <c r="G1844">
        <v>1</v>
      </c>
      <c r="H1844" s="3">
        <v>41159</v>
      </c>
      <c r="I1844">
        <v>5</v>
      </c>
      <c r="J1844">
        <v>0</v>
      </c>
      <c r="K1844" t="s">
        <v>46</v>
      </c>
      <c r="L1844">
        <v>10</v>
      </c>
      <c r="M1844">
        <f>2021-MasterData4[[#This Row],[Year_Birth]]</f>
        <v>72</v>
      </c>
      <c r="N1844" s="10">
        <v>520</v>
      </c>
      <c r="O1844" s="10">
        <v>223</v>
      </c>
      <c r="P1844" s="10">
        <v>32</v>
      </c>
      <c r="Q1844" s="10">
        <v>8</v>
      </c>
      <c r="R1844" s="10">
        <v>49</v>
      </c>
      <c r="S1844" s="24">
        <f>MasterData4[[#This Row],[Kidhome]]+MasterData4[[#This Row],[Teenhome]]</f>
        <v>1</v>
      </c>
      <c r="T1844" s="53">
        <v>5</v>
      </c>
      <c r="U1844" s="53">
        <v>7</v>
      </c>
      <c r="V1844" s="10">
        <f>SUM(MasterData4[[#This Row],[MntWines]:[MntSweetProducts]])</f>
        <v>832</v>
      </c>
      <c r="W1844">
        <v>4</v>
      </c>
    </row>
    <row r="1845" spans="1:23" x14ac:dyDescent="0.3">
      <c r="A1845">
        <v>9336</v>
      </c>
      <c r="B1845">
        <v>1969</v>
      </c>
      <c r="C1845" t="s">
        <v>37</v>
      </c>
      <c r="D1845" t="s">
        <v>42</v>
      </c>
      <c r="E1845" s="1">
        <v>62187</v>
      </c>
      <c r="F1845">
        <v>0</v>
      </c>
      <c r="G1845">
        <v>1</v>
      </c>
      <c r="H1845" s="3">
        <v>41720</v>
      </c>
      <c r="I1845">
        <v>38</v>
      </c>
      <c r="J1845">
        <v>0</v>
      </c>
      <c r="K1845" t="s">
        <v>30</v>
      </c>
      <c r="L1845">
        <v>6</v>
      </c>
      <c r="M1845">
        <f>2021-MasterData4[[#This Row],[Year_Birth]]</f>
        <v>52</v>
      </c>
      <c r="N1845" s="10">
        <v>512</v>
      </c>
      <c r="O1845" s="10">
        <v>83</v>
      </c>
      <c r="P1845" s="10">
        <v>0</v>
      </c>
      <c r="Q1845" s="10">
        <v>0</v>
      </c>
      <c r="R1845" s="10">
        <v>0</v>
      </c>
      <c r="S1845" s="24">
        <f>MasterData4[[#This Row],[Kidhome]]+MasterData4[[#This Row],[Teenhome]]</f>
        <v>1</v>
      </c>
      <c r="T1845" s="53">
        <v>2</v>
      </c>
      <c r="U1845" s="53">
        <v>10</v>
      </c>
      <c r="V1845" s="10">
        <f>SUM(MasterData4[[#This Row],[MntWines]:[MntSweetProducts]])</f>
        <v>595</v>
      </c>
      <c r="W1845">
        <v>5</v>
      </c>
    </row>
    <row r="1846" spans="1:23" x14ac:dyDescent="0.3">
      <c r="A1846">
        <v>9347</v>
      </c>
      <c r="B1846">
        <v>1956</v>
      </c>
      <c r="C1846" t="s">
        <v>41</v>
      </c>
      <c r="D1846" t="s">
        <v>35</v>
      </c>
      <c r="E1846" s="1">
        <v>50943</v>
      </c>
      <c r="F1846">
        <v>0</v>
      </c>
      <c r="G1846">
        <v>1</v>
      </c>
      <c r="H1846" s="3">
        <v>41446</v>
      </c>
      <c r="I1846">
        <v>49</v>
      </c>
      <c r="J1846">
        <v>0</v>
      </c>
      <c r="K1846" t="s">
        <v>30</v>
      </c>
      <c r="L1846">
        <v>1</v>
      </c>
      <c r="M1846">
        <f>2021-MasterData4[[#This Row],[Year_Birth]]</f>
        <v>65</v>
      </c>
      <c r="N1846" s="10">
        <v>31</v>
      </c>
      <c r="O1846" s="10">
        <v>7</v>
      </c>
      <c r="P1846" s="10">
        <v>2</v>
      </c>
      <c r="Q1846" s="10">
        <v>0</v>
      </c>
      <c r="R1846" s="10">
        <v>0</v>
      </c>
      <c r="S1846" s="24">
        <f>MasterData4[[#This Row],[Kidhome]]+MasterData4[[#This Row],[Teenhome]]</f>
        <v>1</v>
      </c>
      <c r="T1846" s="53">
        <v>0</v>
      </c>
      <c r="U1846" s="53">
        <v>3</v>
      </c>
      <c r="V1846" s="10">
        <f>SUM(MasterData4[[#This Row],[MntWines]:[MntSweetProducts]])</f>
        <v>40</v>
      </c>
      <c r="W1846">
        <v>4</v>
      </c>
    </row>
    <row r="1847" spans="1:23" x14ac:dyDescent="0.3">
      <c r="A1847">
        <v>9349</v>
      </c>
      <c r="B1847">
        <v>1985</v>
      </c>
      <c r="C1847" t="s">
        <v>28</v>
      </c>
      <c r="D1847" t="s">
        <v>33</v>
      </c>
      <c r="E1847" s="1">
        <v>92533</v>
      </c>
      <c r="F1847">
        <v>0</v>
      </c>
      <c r="G1847">
        <v>0</v>
      </c>
      <c r="H1847" s="3">
        <v>41627</v>
      </c>
      <c r="I1847">
        <v>84</v>
      </c>
      <c r="J1847">
        <v>0</v>
      </c>
      <c r="K1847" t="s">
        <v>39</v>
      </c>
      <c r="L1847">
        <v>6</v>
      </c>
      <c r="M1847">
        <f>2021-MasterData4[[#This Row],[Year_Birth]]</f>
        <v>36</v>
      </c>
      <c r="N1847" s="10">
        <v>693</v>
      </c>
      <c r="O1847" s="10">
        <v>118</v>
      </c>
      <c r="P1847" s="10">
        <v>110</v>
      </c>
      <c r="Q1847" s="10">
        <v>21</v>
      </c>
      <c r="R1847" s="10">
        <v>147</v>
      </c>
      <c r="S1847" s="24">
        <f>MasterData4[[#This Row],[Kidhome]]+MasterData4[[#This Row],[Teenhome]]</f>
        <v>0</v>
      </c>
      <c r="T1847" s="53">
        <v>5</v>
      </c>
      <c r="U1847" s="53">
        <v>11</v>
      </c>
      <c r="V1847" s="10">
        <f>SUM(MasterData4[[#This Row],[MntWines]:[MntSweetProducts]])</f>
        <v>1089</v>
      </c>
      <c r="W1847">
        <v>2</v>
      </c>
    </row>
    <row r="1848" spans="1:23" x14ac:dyDescent="0.3">
      <c r="A1848">
        <v>9353</v>
      </c>
      <c r="B1848">
        <v>1959</v>
      </c>
      <c r="C1848" t="s">
        <v>28</v>
      </c>
      <c r="D1848" t="s">
        <v>31</v>
      </c>
      <c r="E1848" s="1">
        <v>62450</v>
      </c>
      <c r="F1848">
        <v>0</v>
      </c>
      <c r="G1848">
        <v>1</v>
      </c>
      <c r="H1848" s="3">
        <v>41645</v>
      </c>
      <c r="I1848">
        <v>61</v>
      </c>
      <c r="J1848">
        <v>0</v>
      </c>
      <c r="K1848" t="s">
        <v>40</v>
      </c>
      <c r="L1848">
        <v>5</v>
      </c>
      <c r="M1848">
        <f>2021-MasterData4[[#This Row],[Year_Birth]]</f>
        <v>62</v>
      </c>
      <c r="N1848" s="10">
        <v>515</v>
      </c>
      <c r="O1848" s="10">
        <v>267</v>
      </c>
      <c r="P1848" s="10">
        <v>62</v>
      </c>
      <c r="Q1848" s="10">
        <v>47</v>
      </c>
      <c r="R1848" s="10">
        <v>66</v>
      </c>
      <c r="S1848" s="24">
        <f>MasterData4[[#This Row],[Kidhome]]+MasterData4[[#This Row],[Teenhome]]</f>
        <v>1</v>
      </c>
      <c r="T1848" s="53">
        <v>5</v>
      </c>
      <c r="U1848" s="53">
        <v>4</v>
      </c>
      <c r="V1848" s="10">
        <f>SUM(MasterData4[[#This Row],[MntWines]:[MntSweetProducts]])</f>
        <v>957</v>
      </c>
      <c r="W1848">
        <v>2</v>
      </c>
    </row>
    <row r="1849" spans="1:23" x14ac:dyDescent="0.3">
      <c r="A1849">
        <v>9360</v>
      </c>
      <c r="B1849">
        <v>1982</v>
      </c>
      <c r="C1849" t="s">
        <v>28</v>
      </c>
      <c r="D1849" t="s">
        <v>33</v>
      </c>
      <c r="E1849" s="1">
        <v>37040</v>
      </c>
      <c r="F1849">
        <v>0</v>
      </c>
      <c r="G1849">
        <v>0</v>
      </c>
      <c r="H1849" s="3">
        <v>41129</v>
      </c>
      <c r="I1849">
        <v>41</v>
      </c>
      <c r="J1849">
        <v>0</v>
      </c>
      <c r="K1849" t="s">
        <v>34</v>
      </c>
      <c r="L1849">
        <v>4</v>
      </c>
      <c r="M1849">
        <f>2021-MasterData4[[#This Row],[Year_Birth]]</f>
        <v>39</v>
      </c>
      <c r="N1849" s="10">
        <v>86</v>
      </c>
      <c r="O1849" s="10">
        <v>73</v>
      </c>
      <c r="P1849" s="10">
        <v>69</v>
      </c>
      <c r="Q1849" s="10">
        <v>2</v>
      </c>
      <c r="R1849" s="10">
        <v>38</v>
      </c>
      <c r="S1849" s="24">
        <f>MasterData4[[#This Row],[Kidhome]]+MasterData4[[#This Row],[Teenhome]]</f>
        <v>0</v>
      </c>
      <c r="T1849" s="53">
        <v>2</v>
      </c>
      <c r="U1849" s="53">
        <v>5</v>
      </c>
      <c r="V1849" s="10">
        <f>SUM(MasterData4[[#This Row],[MntWines]:[MntSweetProducts]])</f>
        <v>268</v>
      </c>
      <c r="W1849">
        <v>2</v>
      </c>
    </row>
    <row r="1850" spans="1:23" x14ac:dyDescent="0.3">
      <c r="A1850">
        <v>9362</v>
      </c>
      <c r="B1850">
        <v>1965</v>
      </c>
      <c r="C1850" t="s">
        <v>28</v>
      </c>
      <c r="D1850" t="s">
        <v>31</v>
      </c>
      <c r="E1850" s="1">
        <v>69263</v>
      </c>
      <c r="F1850">
        <v>0</v>
      </c>
      <c r="G1850">
        <v>1</v>
      </c>
      <c r="H1850" s="3">
        <v>41703</v>
      </c>
      <c r="I1850">
        <v>14</v>
      </c>
      <c r="J1850">
        <v>0</v>
      </c>
      <c r="K1850" t="s">
        <v>32</v>
      </c>
      <c r="L1850">
        <v>9</v>
      </c>
      <c r="M1850">
        <f>2021-MasterData4[[#This Row],[Year_Birth]]</f>
        <v>56</v>
      </c>
      <c r="N1850" s="10">
        <v>492</v>
      </c>
      <c r="O1850" s="10">
        <v>32</v>
      </c>
      <c r="P1850" s="10">
        <v>13</v>
      </c>
      <c r="Q1850" s="10">
        <v>5</v>
      </c>
      <c r="R1850" s="10">
        <v>5</v>
      </c>
      <c r="S1850" s="24">
        <f>MasterData4[[#This Row],[Kidhome]]+MasterData4[[#This Row],[Teenhome]]</f>
        <v>1</v>
      </c>
      <c r="T1850" s="53">
        <v>1</v>
      </c>
      <c r="U1850" s="53">
        <v>7</v>
      </c>
      <c r="V1850" s="10">
        <f>SUM(MasterData4[[#This Row],[MntWines]:[MntSweetProducts]])</f>
        <v>547</v>
      </c>
      <c r="W1850">
        <v>2</v>
      </c>
    </row>
    <row r="1851" spans="1:23" x14ac:dyDescent="0.3">
      <c r="A1851">
        <v>9365</v>
      </c>
      <c r="B1851">
        <v>1976</v>
      </c>
      <c r="C1851" t="s">
        <v>37</v>
      </c>
      <c r="D1851" t="s">
        <v>31</v>
      </c>
      <c r="E1851" s="1">
        <v>60000</v>
      </c>
      <c r="F1851">
        <v>0</v>
      </c>
      <c r="G1851">
        <v>1</v>
      </c>
      <c r="H1851" s="3">
        <v>41265</v>
      </c>
      <c r="I1851">
        <v>57</v>
      </c>
      <c r="J1851">
        <v>0</v>
      </c>
      <c r="K1851" t="s">
        <v>30</v>
      </c>
      <c r="L1851">
        <v>11</v>
      </c>
      <c r="M1851">
        <f>2021-MasterData4[[#This Row],[Year_Birth]]</f>
        <v>45</v>
      </c>
      <c r="N1851" s="10">
        <v>1048</v>
      </c>
      <c r="O1851" s="10">
        <v>217</v>
      </c>
      <c r="P1851" s="10">
        <v>0</v>
      </c>
      <c r="Q1851" s="10">
        <v>0</v>
      </c>
      <c r="R1851" s="10">
        <v>0</v>
      </c>
      <c r="S1851" s="24">
        <f>MasterData4[[#This Row],[Kidhome]]+MasterData4[[#This Row],[Teenhome]]</f>
        <v>1</v>
      </c>
      <c r="T1851" s="53">
        <v>3</v>
      </c>
      <c r="U1851" s="53">
        <v>5</v>
      </c>
      <c r="V1851" s="10">
        <f>SUM(MasterData4[[#This Row],[MntWines]:[MntSweetProducts]])</f>
        <v>1265</v>
      </c>
      <c r="W1851">
        <v>5</v>
      </c>
    </row>
    <row r="1852" spans="1:23" x14ac:dyDescent="0.3">
      <c r="A1852">
        <v>9369</v>
      </c>
      <c r="B1852">
        <v>1979</v>
      </c>
      <c r="C1852" t="s">
        <v>38</v>
      </c>
      <c r="D1852" t="s">
        <v>31</v>
      </c>
      <c r="E1852" s="1">
        <v>88194</v>
      </c>
      <c r="F1852">
        <v>0</v>
      </c>
      <c r="G1852">
        <v>1</v>
      </c>
      <c r="H1852" s="3">
        <v>41717</v>
      </c>
      <c r="I1852">
        <v>19</v>
      </c>
      <c r="J1852">
        <v>0</v>
      </c>
      <c r="K1852" t="s">
        <v>39</v>
      </c>
      <c r="L1852">
        <v>11</v>
      </c>
      <c r="M1852">
        <f>2021-MasterData4[[#This Row],[Year_Birth]]</f>
        <v>42</v>
      </c>
      <c r="N1852" s="10">
        <v>688</v>
      </c>
      <c r="O1852" s="10">
        <v>309</v>
      </c>
      <c r="P1852" s="10">
        <v>201</v>
      </c>
      <c r="Q1852" s="10">
        <v>14</v>
      </c>
      <c r="R1852" s="10">
        <v>24</v>
      </c>
      <c r="S1852" s="24">
        <f>MasterData4[[#This Row],[Kidhome]]+MasterData4[[#This Row],[Teenhome]]</f>
        <v>1</v>
      </c>
      <c r="T1852" s="53">
        <v>10</v>
      </c>
      <c r="U1852" s="53">
        <v>10</v>
      </c>
      <c r="V1852" s="10">
        <f>SUM(MasterData4[[#This Row],[MntWines]:[MntSweetProducts]])</f>
        <v>1236</v>
      </c>
      <c r="W1852">
        <v>3</v>
      </c>
    </row>
    <row r="1853" spans="1:23" x14ac:dyDescent="0.3">
      <c r="A1853">
        <v>9370</v>
      </c>
      <c r="B1853">
        <v>1945</v>
      </c>
      <c r="C1853" t="s">
        <v>37</v>
      </c>
      <c r="D1853" t="s">
        <v>33</v>
      </c>
      <c r="E1853" s="1">
        <v>65846</v>
      </c>
      <c r="F1853">
        <v>0</v>
      </c>
      <c r="G1853">
        <v>0</v>
      </c>
      <c r="H1853" s="3">
        <v>41411</v>
      </c>
      <c r="I1853">
        <v>68</v>
      </c>
      <c r="J1853">
        <v>0</v>
      </c>
      <c r="K1853" t="s">
        <v>32</v>
      </c>
      <c r="L1853">
        <v>6</v>
      </c>
      <c r="M1853">
        <f>2021-MasterData4[[#This Row],[Year_Birth]]</f>
        <v>76</v>
      </c>
      <c r="N1853" s="10">
        <v>562</v>
      </c>
      <c r="O1853" s="10">
        <v>276</v>
      </c>
      <c r="P1853" s="10">
        <v>80</v>
      </c>
      <c r="Q1853" s="10">
        <v>81</v>
      </c>
      <c r="R1853" s="10">
        <v>40</v>
      </c>
      <c r="S1853" s="24">
        <f>MasterData4[[#This Row],[Kidhome]]+MasterData4[[#This Row],[Teenhome]]</f>
        <v>0</v>
      </c>
      <c r="T1853" s="53">
        <v>3</v>
      </c>
      <c r="U1853" s="53">
        <v>6</v>
      </c>
      <c r="V1853" s="10">
        <f>SUM(MasterData4[[#This Row],[MntWines]:[MntSweetProducts]])</f>
        <v>1039</v>
      </c>
      <c r="W1853">
        <v>5</v>
      </c>
    </row>
    <row r="1854" spans="1:23" x14ac:dyDescent="0.3">
      <c r="A1854">
        <v>9381</v>
      </c>
      <c r="B1854">
        <v>1978</v>
      </c>
      <c r="C1854" t="s">
        <v>28</v>
      </c>
      <c r="D1854" t="s">
        <v>33</v>
      </c>
      <c r="E1854" s="1">
        <v>66373</v>
      </c>
      <c r="F1854">
        <v>1</v>
      </c>
      <c r="G1854">
        <v>1</v>
      </c>
      <c r="H1854" s="3">
        <v>41437</v>
      </c>
      <c r="I1854">
        <v>57</v>
      </c>
      <c r="J1854">
        <v>0</v>
      </c>
      <c r="K1854" t="s">
        <v>36</v>
      </c>
      <c r="L1854">
        <v>4</v>
      </c>
      <c r="M1854">
        <f>2021-MasterData4[[#This Row],[Year_Birth]]</f>
        <v>43</v>
      </c>
      <c r="N1854" s="10">
        <v>328</v>
      </c>
      <c r="O1854" s="10">
        <v>124</v>
      </c>
      <c r="P1854" s="10">
        <v>12</v>
      </c>
      <c r="Q1854" s="10">
        <v>9</v>
      </c>
      <c r="R1854" s="10">
        <v>24</v>
      </c>
      <c r="S1854" s="24">
        <f>MasterData4[[#This Row],[Kidhome]]+MasterData4[[#This Row],[Teenhome]]</f>
        <v>2</v>
      </c>
      <c r="T1854" s="53">
        <v>2</v>
      </c>
      <c r="U1854" s="53">
        <v>10</v>
      </c>
      <c r="V1854" s="10">
        <f>SUM(MasterData4[[#This Row],[MntWines]:[MntSweetProducts]])</f>
        <v>497</v>
      </c>
      <c r="W1854">
        <v>2</v>
      </c>
    </row>
    <row r="1855" spans="1:23" x14ac:dyDescent="0.3">
      <c r="A1855">
        <v>9384</v>
      </c>
      <c r="B1855">
        <v>1978</v>
      </c>
      <c r="C1855" t="s">
        <v>28</v>
      </c>
      <c r="D1855" t="s">
        <v>33</v>
      </c>
      <c r="E1855" s="1">
        <v>66373</v>
      </c>
      <c r="F1855">
        <v>1</v>
      </c>
      <c r="G1855">
        <v>1</v>
      </c>
      <c r="H1855" s="3">
        <v>41437</v>
      </c>
      <c r="I1855">
        <v>57</v>
      </c>
      <c r="J1855">
        <v>0</v>
      </c>
      <c r="K1855" t="s">
        <v>36</v>
      </c>
      <c r="L1855">
        <v>4</v>
      </c>
      <c r="M1855">
        <f>2021-MasterData4[[#This Row],[Year_Birth]]</f>
        <v>43</v>
      </c>
      <c r="N1855" s="10">
        <v>328</v>
      </c>
      <c r="O1855" s="10">
        <v>124</v>
      </c>
      <c r="P1855" s="10">
        <v>12</v>
      </c>
      <c r="Q1855" s="10">
        <v>9</v>
      </c>
      <c r="R1855" s="10">
        <v>24</v>
      </c>
      <c r="S1855" s="24">
        <f>MasterData4[[#This Row],[Kidhome]]+MasterData4[[#This Row],[Teenhome]]</f>
        <v>2</v>
      </c>
      <c r="T1855" s="53">
        <v>2</v>
      </c>
      <c r="U1855" s="53">
        <v>10</v>
      </c>
      <c r="V1855" s="10">
        <f>SUM(MasterData4[[#This Row],[MntWines]:[MntSweetProducts]])</f>
        <v>497</v>
      </c>
      <c r="W1855">
        <v>2</v>
      </c>
    </row>
    <row r="1856" spans="1:23" x14ac:dyDescent="0.3">
      <c r="A1856">
        <v>9386</v>
      </c>
      <c r="B1856">
        <v>1962</v>
      </c>
      <c r="C1856" t="s">
        <v>28</v>
      </c>
      <c r="D1856" t="s">
        <v>35</v>
      </c>
      <c r="E1856" s="1">
        <v>50127</v>
      </c>
      <c r="F1856">
        <v>0</v>
      </c>
      <c r="G1856">
        <v>1</v>
      </c>
      <c r="H1856" s="3">
        <v>41788</v>
      </c>
      <c r="I1856">
        <v>88</v>
      </c>
      <c r="J1856">
        <v>0</v>
      </c>
      <c r="K1856" t="s">
        <v>30</v>
      </c>
      <c r="L1856">
        <v>5</v>
      </c>
      <c r="M1856">
        <f>2021-MasterData4[[#This Row],[Year_Birth]]</f>
        <v>59</v>
      </c>
      <c r="N1856" s="10">
        <v>274</v>
      </c>
      <c r="O1856" s="10">
        <v>21</v>
      </c>
      <c r="P1856" s="10">
        <v>4</v>
      </c>
      <c r="Q1856" s="10">
        <v>0</v>
      </c>
      <c r="R1856" s="10">
        <v>6</v>
      </c>
      <c r="S1856" s="24">
        <f>MasterData4[[#This Row],[Kidhome]]+MasterData4[[#This Row],[Teenhome]]</f>
        <v>1</v>
      </c>
      <c r="T1856" s="53">
        <v>1</v>
      </c>
      <c r="U1856" s="53">
        <v>6</v>
      </c>
      <c r="V1856" s="10">
        <f>SUM(MasterData4[[#This Row],[MntWines]:[MntSweetProducts]])</f>
        <v>305</v>
      </c>
      <c r="W1856">
        <v>2</v>
      </c>
    </row>
    <row r="1857" spans="1:23" x14ac:dyDescent="0.3">
      <c r="A1857">
        <v>9392</v>
      </c>
      <c r="B1857">
        <v>1971</v>
      </c>
      <c r="C1857" t="s">
        <v>28</v>
      </c>
      <c r="D1857" t="s">
        <v>31</v>
      </c>
      <c r="E1857" s="1">
        <v>26954</v>
      </c>
      <c r="F1857">
        <v>1</v>
      </c>
      <c r="G1857">
        <v>0</v>
      </c>
      <c r="H1857" s="3">
        <v>41767</v>
      </c>
      <c r="I1857">
        <v>17</v>
      </c>
      <c r="J1857">
        <v>0</v>
      </c>
      <c r="K1857" t="s">
        <v>30</v>
      </c>
      <c r="L1857">
        <v>1</v>
      </c>
      <c r="M1857">
        <f>2021-MasterData4[[#This Row],[Year_Birth]]</f>
        <v>50</v>
      </c>
      <c r="N1857" s="10">
        <v>4</v>
      </c>
      <c r="O1857" s="10">
        <v>11</v>
      </c>
      <c r="P1857" s="10">
        <v>0</v>
      </c>
      <c r="Q1857" s="10">
        <v>1</v>
      </c>
      <c r="R1857" s="10">
        <v>0</v>
      </c>
      <c r="S1857" s="24">
        <f>MasterData4[[#This Row],[Kidhome]]+MasterData4[[#This Row],[Teenhome]]</f>
        <v>1</v>
      </c>
      <c r="T1857" s="53">
        <v>0</v>
      </c>
      <c r="U1857" s="53">
        <v>2</v>
      </c>
      <c r="V1857" s="10">
        <f>SUM(MasterData4[[#This Row],[MntWines]:[MntSweetProducts]])</f>
        <v>16</v>
      </c>
      <c r="W1857">
        <v>2</v>
      </c>
    </row>
    <row r="1858" spans="1:23" x14ac:dyDescent="0.3">
      <c r="A1858">
        <v>9396</v>
      </c>
      <c r="B1858">
        <v>1978</v>
      </c>
      <c r="C1858" t="s">
        <v>37</v>
      </c>
      <c r="D1858" t="s">
        <v>33</v>
      </c>
      <c r="E1858" s="1">
        <v>37717</v>
      </c>
      <c r="F1858">
        <v>1</v>
      </c>
      <c r="G1858">
        <v>0</v>
      </c>
      <c r="H1858" s="3">
        <v>41236</v>
      </c>
      <c r="I1858">
        <v>31</v>
      </c>
      <c r="J1858">
        <v>0</v>
      </c>
      <c r="K1858" t="s">
        <v>43</v>
      </c>
      <c r="L1858">
        <v>1</v>
      </c>
      <c r="M1858">
        <f>2021-MasterData4[[#This Row],[Year_Birth]]</f>
        <v>43</v>
      </c>
      <c r="N1858" s="10">
        <v>9</v>
      </c>
      <c r="O1858" s="10">
        <v>6</v>
      </c>
      <c r="P1858" s="10">
        <v>4</v>
      </c>
      <c r="Q1858" s="10">
        <v>0</v>
      </c>
      <c r="R1858" s="10">
        <v>1</v>
      </c>
      <c r="S1858" s="24">
        <f>MasterData4[[#This Row],[Kidhome]]+MasterData4[[#This Row],[Teenhome]]</f>
        <v>1</v>
      </c>
      <c r="T1858" s="53">
        <v>0</v>
      </c>
      <c r="U1858" s="53">
        <v>2</v>
      </c>
      <c r="V1858" s="10">
        <f>SUM(MasterData4[[#This Row],[MntWines]:[MntSweetProducts]])</f>
        <v>20</v>
      </c>
      <c r="W1858">
        <v>5</v>
      </c>
    </row>
    <row r="1859" spans="1:23" x14ac:dyDescent="0.3">
      <c r="A1859">
        <v>9400</v>
      </c>
      <c r="B1859">
        <v>1958</v>
      </c>
      <c r="C1859" t="s">
        <v>38</v>
      </c>
      <c r="D1859" t="s">
        <v>31</v>
      </c>
      <c r="E1859" s="1">
        <v>85485</v>
      </c>
      <c r="F1859">
        <v>0</v>
      </c>
      <c r="G1859">
        <v>0</v>
      </c>
      <c r="H1859" s="3">
        <v>41811</v>
      </c>
      <c r="I1859">
        <v>73</v>
      </c>
      <c r="J1859">
        <v>0</v>
      </c>
      <c r="K1859" t="s">
        <v>30</v>
      </c>
      <c r="L1859">
        <v>6</v>
      </c>
      <c r="M1859">
        <f>2021-MasterData4[[#This Row],[Year_Birth]]</f>
        <v>63</v>
      </c>
      <c r="N1859" s="10">
        <v>630</v>
      </c>
      <c r="O1859" s="10">
        <v>611</v>
      </c>
      <c r="P1859" s="10">
        <v>44</v>
      </c>
      <c r="Q1859" s="10">
        <v>26</v>
      </c>
      <c r="R1859" s="10">
        <v>18</v>
      </c>
      <c r="S1859" s="24">
        <f>MasterData4[[#This Row],[Kidhome]]+MasterData4[[#This Row],[Teenhome]]</f>
        <v>0</v>
      </c>
      <c r="T1859" s="53">
        <v>6</v>
      </c>
      <c r="U1859" s="53">
        <v>6</v>
      </c>
      <c r="V1859" s="10">
        <f>SUM(MasterData4[[#This Row],[MntWines]:[MntSweetProducts]])</f>
        <v>1329</v>
      </c>
      <c r="W1859">
        <v>3</v>
      </c>
    </row>
    <row r="1860" spans="1:23" x14ac:dyDescent="0.3">
      <c r="A1860">
        <v>9405</v>
      </c>
      <c r="B1860">
        <v>1954</v>
      </c>
      <c r="C1860" t="s">
        <v>37</v>
      </c>
      <c r="D1860" t="s">
        <v>33</v>
      </c>
      <c r="E1860" s="1">
        <v>52869</v>
      </c>
      <c r="F1860">
        <v>1</v>
      </c>
      <c r="G1860">
        <v>1</v>
      </c>
      <c r="H1860" s="3">
        <v>41197</v>
      </c>
      <c r="I1860">
        <v>40</v>
      </c>
      <c r="J1860">
        <v>0</v>
      </c>
      <c r="K1860" t="s">
        <v>43</v>
      </c>
      <c r="L1860">
        <v>3</v>
      </c>
      <c r="M1860">
        <f>2021-MasterData4[[#This Row],[Year_Birth]]</f>
        <v>67</v>
      </c>
      <c r="N1860" s="10">
        <v>84</v>
      </c>
      <c r="O1860" s="10">
        <v>61</v>
      </c>
      <c r="P1860" s="10">
        <v>2</v>
      </c>
      <c r="Q1860" s="10">
        <v>3</v>
      </c>
      <c r="R1860" s="10">
        <v>1</v>
      </c>
      <c r="S1860" s="24">
        <f>MasterData4[[#This Row],[Kidhome]]+MasterData4[[#This Row],[Teenhome]]</f>
        <v>2</v>
      </c>
      <c r="T1860" s="53">
        <v>1</v>
      </c>
      <c r="U1860" s="53">
        <v>4</v>
      </c>
      <c r="V1860" s="10">
        <f>SUM(MasterData4[[#This Row],[MntWines]:[MntSweetProducts]])</f>
        <v>151</v>
      </c>
      <c r="W1860">
        <v>5</v>
      </c>
    </row>
    <row r="1861" spans="1:23" x14ac:dyDescent="0.3">
      <c r="A1861">
        <v>9422</v>
      </c>
      <c r="B1861">
        <v>1989</v>
      </c>
      <c r="C1861" t="s">
        <v>28</v>
      </c>
      <c r="D1861" t="s">
        <v>33</v>
      </c>
      <c r="E1861" s="1">
        <v>38360</v>
      </c>
      <c r="F1861">
        <v>1</v>
      </c>
      <c r="G1861">
        <v>0</v>
      </c>
      <c r="H1861" s="3">
        <v>41425</v>
      </c>
      <c r="I1861">
        <v>26</v>
      </c>
      <c r="J1861">
        <v>0</v>
      </c>
      <c r="K1861" t="s">
        <v>36</v>
      </c>
      <c r="L1861">
        <v>2</v>
      </c>
      <c r="M1861">
        <f>2021-MasterData4[[#This Row],[Year_Birth]]</f>
        <v>32</v>
      </c>
      <c r="N1861" s="10">
        <v>36</v>
      </c>
      <c r="O1861" s="10">
        <v>42</v>
      </c>
      <c r="P1861" s="10">
        <v>20</v>
      </c>
      <c r="Q1861" s="10">
        <v>2</v>
      </c>
      <c r="R1861" s="10">
        <v>21</v>
      </c>
      <c r="S1861" s="24">
        <f>MasterData4[[#This Row],[Kidhome]]+MasterData4[[#This Row],[Teenhome]]</f>
        <v>1</v>
      </c>
      <c r="T1861" s="53">
        <v>1</v>
      </c>
      <c r="U1861" s="53">
        <v>4</v>
      </c>
      <c r="V1861" s="10">
        <f>SUM(MasterData4[[#This Row],[MntWines]:[MntSweetProducts]])</f>
        <v>121</v>
      </c>
      <c r="W1861">
        <v>2</v>
      </c>
    </row>
    <row r="1862" spans="1:23" x14ac:dyDescent="0.3">
      <c r="A1862">
        <v>9423</v>
      </c>
      <c r="B1862">
        <v>1979</v>
      </c>
      <c r="C1862" t="s">
        <v>41</v>
      </c>
      <c r="D1862" t="s">
        <v>33</v>
      </c>
      <c r="E1862" s="1">
        <v>32765</v>
      </c>
      <c r="F1862">
        <v>1</v>
      </c>
      <c r="G1862">
        <v>0</v>
      </c>
      <c r="H1862" s="3">
        <v>41693</v>
      </c>
      <c r="I1862">
        <v>49</v>
      </c>
      <c r="J1862">
        <v>0</v>
      </c>
      <c r="K1862" t="s">
        <v>30</v>
      </c>
      <c r="L1862">
        <v>2</v>
      </c>
      <c r="M1862">
        <f>2021-MasterData4[[#This Row],[Year_Birth]]</f>
        <v>42</v>
      </c>
      <c r="N1862" s="10">
        <v>13</v>
      </c>
      <c r="O1862" s="10">
        <v>17</v>
      </c>
      <c r="P1862" s="10">
        <v>7</v>
      </c>
      <c r="Q1862" s="10">
        <v>3</v>
      </c>
      <c r="R1862" s="10">
        <v>3</v>
      </c>
      <c r="S1862" s="24">
        <f>MasterData4[[#This Row],[Kidhome]]+MasterData4[[#This Row],[Teenhome]]</f>
        <v>1</v>
      </c>
      <c r="T1862" s="53">
        <v>0</v>
      </c>
      <c r="U1862" s="53">
        <v>4</v>
      </c>
      <c r="V1862" s="10">
        <f>SUM(MasterData4[[#This Row],[MntWines]:[MntSweetProducts]])</f>
        <v>43</v>
      </c>
      <c r="W1862">
        <v>4</v>
      </c>
    </row>
    <row r="1863" spans="1:23" x14ac:dyDescent="0.3">
      <c r="A1863">
        <v>9426</v>
      </c>
      <c r="B1863">
        <v>1964</v>
      </c>
      <c r="C1863" t="s">
        <v>41</v>
      </c>
      <c r="D1863" t="s">
        <v>31</v>
      </c>
      <c r="E1863" s="1">
        <v>58308</v>
      </c>
      <c r="F1863">
        <v>0</v>
      </c>
      <c r="G1863">
        <v>1</v>
      </c>
      <c r="H1863" s="3">
        <v>41286</v>
      </c>
      <c r="I1863">
        <v>77</v>
      </c>
      <c r="J1863">
        <v>0</v>
      </c>
      <c r="K1863" t="s">
        <v>30</v>
      </c>
      <c r="L1863">
        <v>2</v>
      </c>
      <c r="M1863">
        <f>2021-MasterData4[[#This Row],[Year_Birth]]</f>
        <v>57</v>
      </c>
      <c r="N1863" s="10">
        <v>691</v>
      </c>
      <c r="O1863" s="10">
        <v>69</v>
      </c>
      <c r="P1863" s="10">
        <v>10</v>
      </c>
      <c r="Q1863" s="10">
        <v>0</v>
      </c>
      <c r="R1863" s="10">
        <v>0</v>
      </c>
      <c r="S1863" s="24">
        <f>MasterData4[[#This Row],[Kidhome]]+MasterData4[[#This Row],[Teenhome]]</f>
        <v>1</v>
      </c>
      <c r="T1863" s="53">
        <v>6</v>
      </c>
      <c r="U1863" s="53">
        <v>3</v>
      </c>
      <c r="V1863" s="10">
        <f>SUM(MasterData4[[#This Row],[MntWines]:[MntSweetProducts]])</f>
        <v>770</v>
      </c>
      <c r="W1863">
        <v>4</v>
      </c>
    </row>
    <row r="1864" spans="1:23" x14ac:dyDescent="0.3">
      <c r="A1864">
        <v>9432</v>
      </c>
      <c r="B1864">
        <v>1977</v>
      </c>
      <c r="C1864" t="s">
        <v>28</v>
      </c>
      <c r="D1864" t="s">
        <v>35</v>
      </c>
      <c r="E1864" s="1"/>
      <c r="F1864">
        <v>1</v>
      </c>
      <c r="G1864">
        <v>0</v>
      </c>
      <c r="H1864" s="3">
        <v>41427</v>
      </c>
      <c r="I1864">
        <v>23</v>
      </c>
      <c r="J1864">
        <v>0</v>
      </c>
      <c r="K1864" t="s">
        <v>43</v>
      </c>
      <c r="L1864">
        <v>3</v>
      </c>
      <c r="M1864">
        <f>2021-MasterData4[[#This Row],[Year_Birth]]</f>
        <v>44</v>
      </c>
      <c r="N1864" s="10">
        <v>9</v>
      </c>
      <c r="O1864" s="10">
        <v>18</v>
      </c>
      <c r="P1864" s="10">
        <v>8</v>
      </c>
      <c r="Q1864" s="10">
        <v>14</v>
      </c>
      <c r="R1864" s="10">
        <v>1</v>
      </c>
      <c r="S1864" s="24">
        <f>MasterData4[[#This Row],[Kidhome]]+MasterData4[[#This Row],[Teenhome]]</f>
        <v>1</v>
      </c>
      <c r="T1864" s="53">
        <v>1</v>
      </c>
      <c r="U1864" s="53">
        <v>3</v>
      </c>
      <c r="V1864" s="10">
        <f>SUM(MasterData4[[#This Row],[MntWines]:[MntSweetProducts]])</f>
        <v>50</v>
      </c>
      <c r="W1864">
        <v>2</v>
      </c>
    </row>
    <row r="1865" spans="1:23" x14ac:dyDescent="0.3">
      <c r="A1865">
        <v>9449</v>
      </c>
      <c r="B1865">
        <v>1958</v>
      </c>
      <c r="C1865" t="s">
        <v>37</v>
      </c>
      <c r="D1865" t="s">
        <v>31</v>
      </c>
      <c r="E1865" s="1">
        <v>79761</v>
      </c>
      <c r="F1865">
        <v>0</v>
      </c>
      <c r="G1865">
        <v>1</v>
      </c>
      <c r="H1865" s="3">
        <v>41551</v>
      </c>
      <c r="I1865">
        <v>32</v>
      </c>
      <c r="J1865">
        <v>0</v>
      </c>
      <c r="K1865" t="s">
        <v>43</v>
      </c>
      <c r="L1865">
        <v>5</v>
      </c>
      <c r="M1865">
        <f>2021-MasterData4[[#This Row],[Year_Birth]]</f>
        <v>63</v>
      </c>
      <c r="N1865" s="10">
        <v>415</v>
      </c>
      <c r="O1865" s="10">
        <v>124</v>
      </c>
      <c r="P1865" s="10">
        <v>15</v>
      </c>
      <c r="Q1865" s="10">
        <v>5</v>
      </c>
      <c r="R1865" s="10">
        <v>35</v>
      </c>
      <c r="S1865" s="24">
        <f>MasterData4[[#This Row],[Kidhome]]+MasterData4[[#This Row],[Teenhome]]</f>
        <v>1</v>
      </c>
      <c r="T1865" s="53">
        <v>2</v>
      </c>
      <c r="U1865" s="53">
        <v>11</v>
      </c>
      <c r="V1865" s="10">
        <f>SUM(MasterData4[[#This Row],[MntWines]:[MntSweetProducts]])</f>
        <v>594</v>
      </c>
      <c r="W1865">
        <v>5</v>
      </c>
    </row>
    <row r="1866" spans="1:23" x14ac:dyDescent="0.3">
      <c r="A1866">
        <v>9451</v>
      </c>
      <c r="B1866">
        <v>1965</v>
      </c>
      <c r="C1866" t="s">
        <v>28</v>
      </c>
      <c r="D1866" t="s">
        <v>33</v>
      </c>
      <c r="E1866" s="1">
        <v>73538</v>
      </c>
      <c r="F1866">
        <v>0</v>
      </c>
      <c r="G1866">
        <v>1</v>
      </c>
      <c r="H1866" s="3">
        <v>41238</v>
      </c>
      <c r="I1866">
        <v>92</v>
      </c>
      <c r="J1866">
        <v>0</v>
      </c>
      <c r="K1866" t="s">
        <v>32</v>
      </c>
      <c r="L1866">
        <v>10</v>
      </c>
      <c r="M1866">
        <f>2021-MasterData4[[#This Row],[Year_Birth]]</f>
        <v>56</v>
      </c>
      <c r="N1866" s="10">
        <v>811</v>
      </c>
      <c r="O1866" s="10">
        <v>428</v>
      </c>
      <c r="P1866" s="10">
        <v>99</v>
      </c>
      <c r="Q1866" s="10">
        <v>76</v>
      </c>
      <c r="R1866" s="10">
        <v>137</v>
      </c>
      <c r="S1866" s="24">
        <f>MasterData4[[#This Row],[Kidhome]]+MasterData4[[#This Row],[Teenhome]]</f>
        <v>1</v>
      </c>
      <c r="T1866" s="53">
        <v>4</v>
      </c>
      <c r="U1866" s="53">
        <v>9</v>
      </c>
      <c r="V1866" s="10">
        <f>SUM(MasterData4[[#This Row],[MntWines]:[MntSweetProducts]])</f>
        <v>1551</v>
      </c>
      <c r="W1866">
        <v>2</v>
      </c>
    </row>
    <row r="1867" spans="1:23" x14ac:dyDescent="0.3">
      <c r="A1867">
        <v>9460</v>
      </c>
      <c r="B1867">
        <v>1963</v>
      </c>
      <c r="C1867" t="s">
        <v>28</v>
      </c>
      <c r="D1867" t="s">
        <v>33</v>
      </c>
      <c r="E1867" s="1">
        <v>22419</v>
      </c>
      <c r="F1867">
        <v>0</v>
      </c>
      <c r="G1867">
        <v>0</v>
      </c>
      <c r="H1867" s="3">
        <v>41382</v>
      </c>
      <c r="I1867">
        <v>74</v>
      </c>
      <c r="J1867">
        <v>0</v>
      </c>
      <c r="K1867" t="s">
        <v>30</v>
      </c>
      <c r="L1867">
        <v>3</v>
      </c>
      <c r="M1867">
        <f>2021-MasterData4[[#This Row],[Year_Birth]]</f>
        <v>58</v>
      </c>
      <c r="N1867" s="10">
        <v>30</v>
      </c>
      <c r="O1867" s="10">
        <v>47</v>
      </c>
      <c r="P1867" s="10">
        <v>19</v>
      </c>
      <c r="Q1867" s="10">
        <v>3</v>
      </c>
      <c r="R1867" s="10">
        <v>21</v>
      </c>
      <c r="S1867" s="24">
        <f>MasterData4[[#This Row],[Kidhome]]+MasterData4[[#This Row],[Teenhome]]</f>
        <v>0</v>
      </c>
      <c r="T1867" s="53">
        <v>2</v>
      </c>
      <c r="U1867" s="53">
        <v>2</v>
      </c>
      <c r="V1867" s="10">
        <f>SUM(MasterData4[[#This Row],[MntWines]:[MntSweetProducts]])</f>
        <v>120</v>
      </c>
      <c r="W1867">
        <v>2</v>
      </c>
    </row>
    <row r="1868" spans="1:23" x14ac:dyDescent="0.3">
      <c r="A1868">
        <v>9463</v>
      </c>
      <c r="B1868">
        <v>1959</v>
      </c>
      <c r="C1868" t="s">
        <v>28</v>
      </c>
      <c r="D1868" t="s">
        <v>35</v>
      </c>
      <c r="E1868" s="1">
        <v>71706</v>
      </c>
      <c r="F1868">
        <v>0</v>
      </c>
      <c r="G1868">
        <v>1</v>
      </c>
      <c r="H1868" s="3">
        <v>41226</v>
      </c>
      <c r="I1868">
        <v>16</v>
      </c>
      <c r="J1868">
        <v>0</v>
      </c>
      <c r="K1868" t="s">
        <v>32</v>
      </c>
      <c r="L1868">
        <v>9</v>
      </c>
      <c r="M1868">
        <f>2021-MasterData4[[#This Row],[Year_Birth]]</f>
        <v>62</v>
      </c>
      <c r="N1868" s="10">
        <v>931</v>
      </c>
      <c r="O1868" s="10">
        <v>253</v>
      </c>
      <c r="P1868" s="10">
        <v>91</v>
      </c>
      <c r="Q1868" s="10">
        <v>56</v>
      </c>
      <c r="R1868" s="10">
        <v>98</v>
      </c>
      <c r="S1868" s="24">
        <f>MasterData4[[#This Row],[Kidhome]]+MasterData4[[#This Row],[Teenhome]]</f>
        <v>1</v>
      </c>
      <c r="T1868" s="53">
        <v>5</v>
      </c>
      <c r="U1868" s="53">
        <v>7</v>
      </c>
      <c r="V1868" s="10">
        <f>SUM(MasterData4[[#This Row],[MntWines]:[MntSweetProducts]])</f>
        <v>1429</v>
      </c>
      <c r="W1868">
        <v>2</v>
      </c>
    </row>
    <row r="1869" spans="1:23" x14ac:dyDescent="0.3">
      <c r="A1869">
        <v>9467</v>
      </c>
      <c r="B1869">
        <v>1984</v>
      </c>
      <c r="C1869" t="s">
        <v>28</v>
      </c>
      <c r="D1869" t="s">
        <v>31</v>
      </c>
      <c r="E1869" s="1">
        <v>34738</v>
      </c>
      <c r="F1869">
        <v>1</v>
      </c>
      <c r="G1869">
        <v>0</v>
      </c>
      <c r="H1869" s="3">
        <v>41770</v>
      </c>
      <c r="I1869">
        <v>51</v>
      </c>
      <c r="J1869">
        <v>0</v>
      </c>
      <c r="K1869" t="s">
        <v>30</v>
      </c>
      <c r="L1869">
        <v>1</v>
      </c>
      <c r="M1869">
        <f>2021-MasterData4[[#This Row],[Year_Birth]]</f>
        <v>37</v>
      </c>
      <c r="N1869" s="10">
        <v>3</v>
      </c>
      <c r="O1869" s="10">
        <v>10</v>
      </c>
      <c r="P1869" s="10">
        <v>3</v>
      </c>
      <c r="Q1869" s="10">
        <v>2</v>
      </c>
      <c r="R1869" s="10">
        <v>0</v>
      </c>
      <c r="S1869" s="24">
        <f>MasterData4[[#This Row],[Kidhome]]+MasterData4[[#This Row],[Teenhome]]</f>
        <v>1</v>
      </c>
      <c r="T1869" s="53">
        <v>0</v>
      </c>
      <c r="U1869" s="53">
        <v>3</v>
      </c>
      <c r="V1869" s="10">
        <f>SUM(MasterData4[[#This Row],[MntWines]:[MntSweetProducts]])</f>
        <v>18</v>
      </c>
      <c r="W1869">
        <v>2</v>
      </c>
    </row>
    <row r="1870" spans="1:23" x14ac:dyDescent="0.3">
      <c r="A1870">
        <v>9477</v>
      </c>
      <c r="B1870">
        <v>1954</v>
      </c>
      <c r="C1870" t="s">
        <v>37</v>
      </c>
      <c r="D1870" t="s">
        <v>33</v>
      </c>
      <c r="E1870" s="2">
        <v>65324</v>
      </c>
      <c r="F1870">
        <v>0</v>
      </c>
      <c r="G1870">
        <v>1</v>
      </c>
      <c r="H1870" s="3">
        <v>41650</v>
      </c>
      <c r="I1870">
        <v>0</v>
      </c>
      <c r="J1870">
        <v>0</v>
      </c>
      <c r="K1870" t="s">
        <v>40</v>
      </c>
      <c r="L1870">
        <v>6</v>
      </c>
      <c r="M1870">
        <f>2021-MasterData4[[#This Row],[Year_Birth]]</f>
        <v>67</v>
      </c>
      <c r="N1870" s="10">
        <v>384</v>
      </c>
      <c r="O1870" s="10">
        <v>102</v>
      </c>
      <c r="P1870" s="10">
        <v>21</v>
      </c>
      <c r="Q1870" s="10">
        <v>0</v>
      </c>
      <c r="R1870" s="10">
        <v>32</v>
      </c>
      <c r="S1870" s="24">
        <f>MasterData4[[#This Row],[Kidhome]]+MasterData4[[#This Row],[Teenhome]]</f>
        <v>1</v>
      </c>
      <c r="T1870" s="53">
        <v>2</v>
      </c>
      <c r="U1870" s="53">
        <v>9</v>
      </c>
      <c r="V1870" s="10">
        <f>SUM(MasterData4[[#This Row],[MntWines]:[MntSweetProducts]])</f>
        <v>539</v>
      </c>
      <c r="W1870">
        <v>5</v>
      </c>
    </row>
    <row r="1871" spans="1:23" x14ac:dyDescent="0.3">
      <c r="A1871">
        <v>9478</v>
      </c>
      <c r="B1871">
        <v>1985</v>
      </c>
      <c r="C1871" t="s">
        <v>28</v>
      </c>
      <c r="D1871" t="s">
        <v>31</v>
      </c>
      <c r="E1871" s="1">
        <v>66503</v>
      </c>
      <c r="F1871">
        <v>1</v>
      </c>
      <c r="G1871">
        <v>0</v>
      </c>
      <c r="H1871" s="3">
        <v>41135</v>
      </c>
      <c r="I1871">
        <v>30</v>
      </c>
      <c r="J1871">
        <v>0</v>
      </c>
      <c r="K1871" t="s">
        <v>30</v>
      </c>
      <c r="L1871">
        <v>4</v>
      </c>
      <c r="M1871">
        <f>2021-MasterData4[[#This Row],[Year_Birth]]</f>
        <v>36</v>
      </c>
      <c r="N1871" s="10">
        <v>91</v>
      </c>
      <c r="O1871" s="10">
        <v>128</v>
      </c>
      <c r="P1871" s="10">
        <v>65</v>
      </c>
      <c r="Q1871" s="10">
        <v>64</v>
      </c>
      <c r="R1871" s="10">
        <v>3</v>
      </c>
      <c r="S1871" s="24">
        <f>MasterData4[[#This Row],[Kidhome]]+MasterData4[[#This Row],[Teenhome]]</f>
        <v>1</v>
      </c>
      <c r="T1871" s="53">
        <v>3</v>
      </c>
      <c r="U1871" s="53">
        <v>6</v>
      </c>
      <c r="V1871" s="10">
        <f>SUM(MasterData4[[#This Row],[MntWines]:[MntSweetProducts]])</f>
        <v>351</v>
      </c>
      <c r="W1871">
        <v>2</v>
      </c>
    </row>
    <row r="1872" spans="1:23" x14ac:dyDescent="0.3">
      <c r="A1872">
        <v>9481</v>
      </c>
      <c r="B1872">
        <v>1976</v>
      </c>
      <c r="C1872" t="s">
        <v>28</v>
      </c>
      <c r="D1872" t="s">
        <v>33</v>
      </c>
      <c r="E1872" s="1">
        <v>17148</v>
      </c>
      <c r="F1872">
        <v>1</v>
      </c>
      <c r="G1872">
        <v>0</v>
      </c>
      <c r="H1872" s="3">
        <v>41667</v>
      </c>
      <c r="I1872">
        <v>80</v>
      </c>
      <c r="J1872">
        <v>0</v>
      </c>
      <c r="K1872" t="s">
        <v>32</v>
      </c>
      <c r="L1872">
        <v>3</v>
      </c>
      <c r="M1872">
        <f>2021-MasterData4[[#This Row],[Year_Birth]]</f>
        <v>45</v>
      </c>
      <c r="N1872" s="10">
        <v>9</v>
      </c>
      <c r="O1872" s="10">
        <v>11</v>
      </c>
      <c r="P1872" s="10">
        <v>13</v>
      </c>
      <c r="Q1872" s="10">
        <v>9</v>
      </c>
      <c r="R1872" s="10">
        <v>10</v>
      </c>
      <c r="S1872" s="24">
        <f>MasterData4[[#This Row],[Kidhome]]+MasterData4[[#This Row],[Teenhome]]</f>
        <v>1</v>
      </c>
      <c r="T1872" s="53">
        <v>1</v>
      </c>
      <c r="U1872" s="53">
        <v>3</v>
      </c>
      <c r="V1872" s="10">
        <f>SUM(MasterData4[[#This Row],[MntWines]:[MntSweetProducts]])</f>
        <v>52</v>
      </c>
      <c r="W1872">
        <v>2</v>
      </c>
    </row>
    <row r="1873" spans="1:23" x14ac:dyDescent="0.3">
      <c r="A1873">
        <v>9483</v>
      </c>
      <c r="B1873">
        <v>1959</v>
      </c>
      <c r="C1873" t="s">
        <v>28</v>
      </c>
      <c r="D1873" t="s">
        <v>35</v>
      </c>
      <c r="E1873" s="1">
        <v>57957</v>
      </c>
      <c r="F1873">
        <v>0</v>
      </c>
      <c r="G1873">
        <v>1</v>
      </c>
      <c r="H1873" s="3">
        <v>41505</v>
      </c>
      <c r="I1873">
        <v>24</v>
      </c>
      <c r="J1873">
        <v>1</v>
      </c>
      <c r="K1873" t="s">
        <v>32</v>
      </c>
      <c r="L1873">
        <v>4</v>
      </c>
      <c r="M1873">
        <f>2021-MasterData4[[#This Row],[Year_Birth]]</f>
        <v>62</v>
      </c>
      <c r="N1873" s="10">
        <v>290</v>
      </c>
      <c r="O1873" s="10">
        <v>177</v>
      </c>
      <c r="P1873" s="10">
        <v>77</v>
      </c>
      <c r="Q1873" s="10">
        <v>59</v>
      </c>
      <c r="R1873" s="10">
        <v>5</v>
      </c>
      <c r="S1873" s="24">
        <f>MasterData4[[#This Row],[Kidhome]]+MasterData4[[#This Row],[Teenhome]]</f>
        <v>1</v>
      </c>
      <c r="T1873" s="53">
        <v>6</v>
      </c>
      <c r="U1873" s="53">
        <v>8</v>
      </c>
      <c r="V1873" s="10">
        <f>SUM(MasterData4[[#This Row],[MntWines]:[MntSweetProducts]])</f>
        <v>608</v>
      </c>
      <c r="W1873">
        <v>2</v>
      </c>
    </row>
    <row r="1874" spans="1:23" x14ac:dyDescent="0.3">
      <c r="A1874">
        <v>9485</v>
      </c>
      <c r="B1874">
        <v>1986</v>
      </c>
      <c r="C1874" t="s">
        <v>37</v>
      </c>
      <c r="D1874" t="s">
        <v>33</v>
      </c>
      <c r="E1874" s="1">
        <v>45921</v>
      </c>
      <c r="F1874">
        <v>0</v>
      </c>
      <c r="G1874">
        <v>0</v>
      </c>
      <c r="H1874" s="3">
        <v>41708</v>
      </c>
      <c r="I1874">
        <v>23</v>
      </c>
      <c r="J1874">
        <v>0</v>
      </c>
      <c r="K1874" t="s">
        <v>43</v>
      </c>
      <c r="L1874">
        <v>2</v>
      </c>
      <c r="M1874">
        <f>2021-MasterData4[[#This Row],[Year_Birth]]</f>
        <v>35</v>
      </c>
      <c r="N1874" s="10">
        <v>102</v>
      </c>
      <c r="O1874" s="10">
        <v>49</v>
      </c>
      <c r="P1874" s="10">
        <v>24</v>
      </c>
      <c r="Q1874" s="10">
        <v>9</v>
      </c>
      <c r="R1874" s="10">
        <v>3</v>
      </c>
      <c r="S1874" s="24">
        <f>MasterData4[[#This Row],[Kidhome]]+MasterData4[[#This Row],[Teenhome]]</f>
        <v>0</v>
      </c>
      <c r="T1874" s="53">
        <v>1</v>
      </c>
      <c r="U1874" s="53">
        <v>6</v>
      </c>
      <c r="V1874" s="10">
        <f>SUM(MasterData4[[#This Row],[MntWines]:[MntSweetProducts]])</f>
        <v>187</v>
      </c>
      <c r="W1874">
        <v>5</v>
      </c>
    </row>
    <row r="1875" spans="1:23" x14ac:dyDescent="0.3">
      <c r="A1875">
        <v>9491</v>
      </c>
      <c r="B1875">
        <v>1984</v>
      </c>
      <c r="C1875" t="s">
        <v>28</v>
      </c>
      <c r="D1875" t="s">
        <v>35</v>
      </c>
      <c r="E1875" s="1">
        <v>23976</v>
      </c>
      <c r="F1875">
        <v>1</v>
      </c>
      <c r="G1875">
        <v>0</v>
      </c>
      <c r="H1875" s="3">
        <v>41635</v>
      </c>
      <c r="I1875">
        <v>68</v>
      </c>
      <c r="J1875">
        <v>0</v>
      </c>
      <c r="K1875" t="s">
        <v>43</v>
      </c>
      <c r="L1875">
        <v>3</v>
      </c>
      <c r="M1875">
        <f>2021-MasterData4[[#This Row],[Year_Birth]]</f>
        <v>37</v>
      </c>
      <c r="N1875" s="10">
        <v>14</v>
      </c>
      <c r="O1875" s="10">
        <v>21</v>
      </c>
      <c r="P1875" s="10">
        <v>2</v>
      </c>
      <c r="Q1875" s="10">
        <v>1</v>
      </c>
      <c r="R1875" s="10">
        <v>3</v>
      </c>
      <c r="S1875" s="24">
        <f>MasterData4[[#This Row],[Kidhome]]+MasterData4[[#This Row],[Teenhome]]</f>
        <v>1</v>
      </c>
      <c r="T1875" s="53">
        <v>1</v>
      </c>
      <c r="U1875" s="53">
        <v>3</v>
      </c>
      <c r="V1875" s="10">
        <f>SUM(MasterData4[[#This Row],[MntWines]:[MntSweetProducts]])</f>
        <v>41</v>
      </c>
      <c r="W1875">
        <v>2</v>
      </c>
    </row>
    <row r="1876" spans="1:23" x14ac:dyDescent="0.3">
      <c r="A1876">
        <v>9493</v>
      </c>
      <c r="B1876">
        <v>1980</v>
      </c>
      <c r="C1876" t="s">
        <v>37</v>
      </c>
      <c r="D1876" t="s">
        <v>31</v>
      </c>
      <c r="E1876" s="1">
        <v>76412</v>
      </c>
      <c r="F1876">
        <v>0</v>
      </c>
      <c r="G1876">
        <v>0</v>
      </c>
      <c r="H1876" s="3">
        <v>41399</v>
      </c>
      <c r="I1876">
        <v>15</v>
      </c>
      <c r="J1876">
        <v>0</v>
      </c>
      <c r="K1876" t="s">
        <v>32</v>
      </c>
      <c r="L1876">
        <v>5</v>
      </c>
      <c r="M1876">
        <f>2021-MasterData4[[#This Row],[Year_Birth]]</f>
        <v>41</v>
      </c>
      <c r="N1876" s="10">
        <v>840</v>
      </c>
      <c r="O1876" s="10">
        <v>804</v>
      </c>
      <c r="P1876" s="10">
        <v>23</v>
      </c>
      <c r="Q1876" s="10">
        <v>53</v>
      </c>
      <c r="R1876" s="10">
        <v>71</v>
      </c>
      <c r="S1876" s="24">
        <f>MasterData4[[#This Row],[Kidhome]]+MasterData4[[#This Row],[Teenhome]]</f>
        <v>0</v>
      </c>
      <c r="T1876" s="53">
        <v>4</v>
      </c>
      <c r="U1876" s="53">
        <v>8</v>
      </c>
      <c r="V1876" s="10">
        <f>SUM(MasterData4[[#This Row],[MntWines]:[MntSweetProducts]])</f>
        <v>1791</v>
      </c>
      <c r="W1876">
        <v>5</v>
      </c>
    </row>
    <row r="1877" spans="1:23" x14ac:dyDescent="0.3">
      <c r="A1877">
        <v>9495</v>
      </c>
      <c r="B1877">
        <v>1982</v>
      </c>
      <c r="C1877" t="s">
        <v>28</v>
      </c>
      <c r="D1877" t="s">
        <v>35</v>
      </c>
      <c r="E1877" s="1">
        <v>71853</v>
      </c>
      <c r="F1877">
        <v>0</v>
      </c>
      <c r="G1877">
        <v>0</v>
      </c>
      <c r="H1877" s="3">
        <v>41402</v>
      </c>
      <c r="I1877">
        <v>29</v>
      </c>
      <c r="J1877">
        <v>0</v>
      </c>
      <c r="K1877" t="s">
        <v>30</v>
      </c>
      <c r="L1877">
        <v>2</v>
      </c>
      <c r="M1877">
        <f>2021-MasterData4[[#This Row],[Year_Birth]]</f>
        <v>39</v>
      </c>
      <c r="N1877" s="10">
        <v>358</v>
      </c>
      <c r="O1877" s="10">
        <v>413</v>
      </c>
      <c r="P1877" s="10">
        <v>141</v>
      </c>
      <c r="Q1877" s="10">
        <v>108</v>
      </c>
      <c r="R1877" s="10">
        <v>97</v>
      </c>
      <c r="S1877" s="24">
        <f>MasterData4[[#This Row],[Kidhome]]+MasterData4[[#This Row],[Teenhome]]</f>
        <v>0</v>
      </c>
      <c r="T1877" s="53">
        <v>8</v>
      </c>
      <c r="U1877" s="53">
        <v>6</v>
      </c>
      <c r="V1877" s="10">
        <f>SUM(MasterData4[[#This Row],[MntWines]:[MntSweetProducts]])</f>
        <v>1117</v>
      </c>
      <c r="W1877">
        <v>2</v>
      </c>
    </row>
    <row r="1878" spans="1:23" x14ac:dyDescent="0.3">
      <c r="A1878">
        <v>9499</v>
      </c>
      <c r="B1878">
        <v>1954</v>
      </c>
      <c r="C1878" t="s">
        <v>28</v>
      </c>
      <c r="D1878" t="s">
        <v>33</v>
      </c>
      <c r="E1878" s="1">
        <v>93404</v>
      </c>
      <c r="F1878">
        <v>1</v>
      </c>
      <c r="G1878">
        <v>2</v>
      </c>
      <c r="H1878" s="3">
        <v>41401</v>
      </c>
      <c r="I1878">
        <v>97</v>
      </c>
      <c r="J1878">
        <v>0</v>
      </c>
      <c r="K1878" t="s">
        <v>32</v>
      </c>
      <c r="L1878">
        <v>3</v>
      </c>
      <c r="M1878">
        <f>2021-MasterData4[[#This Row],[Year_Birth]]</f>
        <v>67</v>
      </c>
      <c r="N1878" s="10">
        <v>1279</v>
      </c>
      <c r="O1878" s="10">
        <v>287</v>
      </c>
      <c r="P1878" s="10">
        <v>20</v>
      </c>
      <c r="Q1878" s="10">
        <v>15</v>
      </c>
      <c r="R1878" s="10">
        <v>0</v>
      </c>
      <c r="S1878" s="24">
        <f>MasterData4[[#This Row],[Kidhome]]+MasterData4[[#This Row],[Teenhome]]</f>
        <v>3</v>
      </c>
      <c r="T1878" s="53">
        <v>4</v>
      </c>
      <c r="U1878" s="53">
        <v>7</v>
      </c>
      <c r="V1878" s="10">
        <f>SUM(MasterData4[[#This Row],[MntWines]:[MntSweetProducts]])</f>
        <v>1601</v>
      </c>
      <c r="W1878">
        <v>2</v>
      </c>
    </row>
    <row r="1879" spans="1:23" x14ac:dyDescent="0.3">
      <c r="A1879">
        <v>9500</v>
      </c>
      <c r="B1879">
        <v>1959</v>
      </c>
      <c r="C1879" t="s">
        <v>28</v>
      </c>
      <c r="D1879" t="s">
        <v>33</v>
      </c>
      <c r="E1879" s="1">
        <v>58113</v>
      </c>
      <c r="F1879">
        <v>0</v>
      </c>
      <c r="G1879">
        <v>1</v>
      </c>
      <c r="H1879" s="3">
        <v>41299</v>
      </c>
      <c r="I1879">
        <v>66</v>
      </c>
      <c r="J1879">
        <v>1</v>
      </c>
      <c r="K1879" t="s">
        <v>30</v>
      </c>
      <c r="L1879">
        <v>9</v>
      </c>
      <c r="M1879">
        <f>2021-MasterData4[[#This Row],[Year_Birth]]</f>
        <v>62</v>
      </c>
      <c r="N1879" s="10">
        <v>221</v>
      </c>
      <c r="O1879" s="10">
        <v>169</v>
      </c>
      <c r="P1879" s="10">
        <v>102</v>
      </c>
      <c r="Q1879" s="10">
        <v>104</v>
      </c>
      <c r="R1879" s="10">
        <v>78</v>
      </c>
      <c r="S1879" s="24">
        <f>MasterData4[[#This Row],[Kidhome]]+MasterData4[[#This Row],[Teenhome]]</f>
        <v>1</v>
      </c>
      <c r="T1879" s="53">
        <v>2</v>
      </c>
      <c r="U1879" s="53">
        <v>8</v>
      </c>
      <c r="V1879" s="10">
        <f>SUM(MasterData4[[#This Row],[MntWines]:[MntSweetProducts]])</f>
        <v>674</v>
      </c>
      <c r="W1879">
        <v>2</v>
      </c>
    </row>
    <row r="1880" spans="1:23" x14ac:dyDescent="0.3">
      <c r="A1880">
        <v>9503</v>
      </c>
      <c r="B1880">
        <v>1980</v>
      </c>
      <c r="C1880" t="s">
        <v>28</v>
      </c>
      <c r="D1880" t="s">
        <v>31</v>
      </c>
      <c r="E1880" s="1">
        <v>28071</v>
      </c>
      <c r="F1880">
        <v>0</v>
      </c>
      <c r="G1880">
        <v>0</v>
      </c>
      <c r="H1880" s="3">
        <v>41150</v>
      </c>
      <c r="I1880">
        <v>65</v>
      </c>
      <c r="J1880">
        <v>0</v>
      </c>
      <c r="K1880" t="s">
        <v>30</v>
      </c>
      <c r="L1880">
        <v>5</v>
      </c>
      <c r="M1880">
        <f>2021-MasterData4[[#This Row],[Year_Birth]]</f>
        <v>41</v>
      </c>
      <c r="N1880" s="10">
        <v>39</v>
      </c>
      <c r="O1880" s="10">
        <v>130</v>
      </c>
      <c r="P1880" s="10">
        <v>41</v>
      </c>
      <c r="Q1880" s="10">
        <v>33</v>
      </c>
      <c r="R1880" s="10">
        <v>26</v>
      </c>
      <c r="S1880" s="24">
        <f>MasterData4[[#This Row],[Kidhome]]+MasterData4[[#This Row],[Teenhome]]</f>
        <v>0</v>
      </c>
      <c r="T1880" s="53">
        <v>1</v>
      </c>
      <c r="U1880" s="53">
        <v>5</v>
      </c>
      <c r="V1880" s="10">
        <f>SUM(MasterData4[[#This Row],[MntWines]:[MntSweetProducts]])</f>
        <v>269</v>
      </c>
      <c r="W1880">
        <v>2</v>
      </c>
    </row>
    <row r="1881" spans="1:23" x14ac:dyDescent="0.3">
      <c r="A1881">
        <v>9504</v>
      </c>
      <c r="B1881">
        <v>1949</v>
      </c>
      <c r="C1881" t="s">
        <v>41</v>
      </c>
      <c r="D1881" t="s">
        <v>33</v>
      </c>
      <c r="E1881" s="2">
        <v>81698</v>
      </c>
      <c r="F1881">
        <v>0</v>
      </c>
      <c r="G1881">
        <v>0</v>
      </c>
      <c r="H1881" s="3">
        <v>41584</v>
      </c>
      <c r="I1881">
        <v>4</v>
      </c>
      <c r="J1881">
        <v>0</v>
      </c>
      <c r="K1881" t="s">
        <v>30</v>
      </c>
      <c r="L1881">
        <v>3</v>
      </c>
      <c r="M1881">
        <f>2021-MasterData4[[#This Row],[Year_Birth]]</f>
        <v>72</v>
      </c>
      <c r="N1881" s="10">
        <v>179</v>
      </c>
      <c r="O1881" s="10">
        <v>520</v>
      </c>
      <c r="P1881" s="10">
        <v>111</v>
      </c>
      <c r="Q1881" s="10">
        <v>28</v>
      </c>
      <c r="R1881" s="10">
        <v>123</v>
      </c>
      <c r="S1881" s="24">
        <f>MasterData4[[#This Row],[Kidhome]]+MasterData4[[#This Row],[Teenhome]]</f>
        <v>0</v>
      </c>
      <c r="T1881" s="53">
        <v>8</v>
      </c>
      <c r="U1881" s="53">
        <v>13</v>
      </c>
      <c r="V1881" s="10">
        <f>SUM(MasterData4[[#This Row],[MntWines]:[MntSweetProducts]])</f>
        <v>961</v>
      </c>
      <c r="W1881">
        <v>4</v>
      </c>
    </row>
    <row r="1882" spans="1:23" x14ac:dyDescent="0.3">
      <c r="A1882">
        <v>9507</v>
      </c>
      <c r="B1882">
        <v>1975</v>
      </c>
      <c r="C1882" t="s">
        <v>28</v>
      </c>
      <c r="D1882" t="s">
        <v>33</v>
      </c>
      <c r="E1882" s="1">
        <v>40794</v>
      </c>
      <c r="F1882">
        <v>0</v>
      </c>
      <c r="G1882">
        <v>1</v>
      </c>
      <c r="H1882" s="3">
        <v>41371</v>
      </c>
      <c r="I1882">
        <v>18</v>
      </c>
      <c r="J1882">
        <v>0</v>
      </c>
      <c r="K1882" t="s">
        <v>30</v>
      </c>
      <c r="L1882">
        <v>6</v>
      </c>
      <c r="M1882">
        <f>2021-MasterData4[[#This Row],[Year_Birth]]</f>
        <v>46</v>
      </c>
      <c r="N1882" s="10">
        <v>261</v>
      </c>
      <c r="O1882" s="10">
        <v>73</v>
      </c>
      <c r="P1882" s="10">
        <v>4</v>
      </c>
      <c r="Q1882" s="10">
        <v>23</v>
      </c>
      <c r="R1882" s="10">
        <v>23</v>
      </c>
      <c r="S1882" s="24">
        <f>MasterData4[[#This Row],[Kidhome]]+MasterData4[[#This Row],[Teenhome]]</f>
        <v>1</v>
      </c>
      <c r="T1882" s="53">
        <v>3</v>
      </c>
      <c r="U1882" s="53">
        <v>5</v>
      </c>
      <c r="V1882" s="10">
        <f>SUM(MasterData4[[#This Row],[MntWines]:[MntSweetProducts]])</f>
        <v>384</v>
      </c>
      <c r="W1882">
        <v>2</v>
      </c>
    </row>
    <row r="1883" spans="1:23" x14ac:dyDescent="0.3">
      <c r="A1883">
        <v>9516</v>
      </c>
      <c r="B1883">
        <v>1971</v>
      </c>
      <c r="C1883" t="s">
        <v>38</v>
      </c>
      <c r="D1883" t="s">
        <v>29</v>
      </c>
      <c r="E1883" s="1">
        <v>49118</v>
      </c>
      <c r="F1883">
        <v>0</v>
      </c>
      <c r="G1883">
        <v>0</v>
      </c>
      <c r="H1883" s="3">
        <v>41139</v>
      </c>
      <c r="I1883">
        <v>90</v>
      </c>
      <c r="J1883">
        <v>0</v>
      </c>
      <c r="K1883" t="s">
        <v>30</v>
      </c>
      <c r="L1883">
        <v>9</v>
      </c>
      <c r="M1883">
        <f>2021-MasterData4[[#This Row],[Year_Birth]]</f>
        <v>50</v>
      </c>
      <c r="N1883" s="10">
        <v>620</v>
      </c>
      <c r="O1883" s="10">
        <v>239</v>
      </c>
      <c r="P1883" s="10">
        <v>99</v>
      </c>
      <c r="Q1883" s="10">
        <v>54</v>
      </c>
      <c r="R1883" s="10">
        <v>98</v>
      </c>
      <c r="S1883" s="24">
        <f>MasterData4[[#This Row],[Kidhome]]+MasterData4[[#This Row],[Teenhome]]</f>
        <v>0</v>
      </c>
      <c r="T1883" s="53">
        <v>7</v>
      </c>
      <c r="U1883" s="53">
        <v>10</v>
      </c>
      <c r="V1883" s="10">
        <f>SUM(MasterData4[[#This Row],[MntWines]:[MntSweetProducts]])</f>
        <v>1110</v>
      </c>
      <c r="W1883">
        <v>3</v>
      </c>
    </row>
    <row r="1884" spans="1:23" x14ac:dyDescent="0.3">
      <c r="A1884">
        <v>9523</v>
      </c>
      <c r="B1884">
        <v>1982</v>
      </c>
      <c r="C1884" t="s">
        <v>28</v>
      </c>
      <c r="D1884" t="s">
        <v>35</v>
      </c>
      <c r="E1884" s="1">
        <v>40479</v>
      </c>
      <c r="F1884">
        <v>1</v>
      </c>
      <c r="G1884">
        <v>0</v>
      </c>
      <c r="H1884" s="3">
        <v>41503</v>
      </c>
      <c r="I1884">
        <v>95</v>
      </c>
      <c r="J1884">
        <v>0</v>
      </c>
      <c r="K1884" t="s">
        <v>30</v>
      </c>
      <c r="L1884">
        <v>0</v>
      </c>
      <c r="M1884">
        <f>2021-MasterData4[[#This Row],[Year_Birth]]</f>
        <v>39</v>
      </c>
      <c r="N1884" s="10">
        <v>5</v>
      </c>
      <c r="O1884" s="10">
        <v>8</v>
      </c>
      <c r="P1884" s="10">
        <v>2</v>
      </c>
      <c r="Q1884" s="10">
        <v>0</v>
      </c>
      <c r="R1884" s="10">
        <v>0</v>
      </c>
      <c r="S1884" s="24">
        <f>MasterData4[[#This Row],[Kidhome]]+MasterData4[[#This Row],[Teenhome]]</f>
        <v>1</v>
      </c>
      <c r="T1884" s="53">
        <v>0</v>
      </c>
      <c r="U1884" s="53">
        <v>3</v>
      </c>
      <c r="V1884" s="10">
        <f>SUM(MasterData4[[#This Row],[MntWines]:[MntSweetProducts]])</f>
        <v>15</v>
      </c>
      <c r="W1884">
        <v>2</v>
      </c>
    </row>
    <row r="1885" spans="1:23" x14ac:dyDescent="0.3">
      <c r="A1885">
        <v>9529</v>
      </c>
      <c r="B1885">
        <v>1990</v>
      </c>
      <c r="C1885" t="s">
        <v>28</v>
      </c>
      <c r="D1885" t="s">
        <v>33</v>
      </c>
      <c r="E1885" s="1">
        <v>73687</v>
      </c>
      <c r="F1885">
        <v>0</v>
      </c>
      <c r="G1885">
        <v>0</v>
      </c>
      <c r="H1885" s="3">
        <v>41606</v>
      </c>
      <c r="I1885">
        <v>8</v>
      </c>
      <c r="J1885">
        <v>0</v>
      </c>
      <c r="K1885" t="s">
        <v>43</v>
      </c>
      <c r="L1885">
        <v>3</v>
      </c>
      <c r="M1885">
        <f>2021-MasterData4[[#This Row],[Year_Birth]]</f>
        <v>31</v>
      </c>
      <c r="N1885" s="10">
        <v>559</v>
      </c>
      <c r="O1885" s="10">
        <v>503</v>
      </c>
      <c r="P1885" s="10">
        <v>218</v>
      </c>
      <c r="Q1885" s="10">
        <v>153</v>
      </c>
      <c r="R1885" s="10">
        <v>13</v>
      </c>
      <c r="S1885" s="24">
        <f>MasterData4[[#This Row],[Kidhome]]+MasterData4[[#This Row],[Teenhome]]</f>
        <v>0</v>
      </c>
      <c r="T1885" s="53">
        <v>9</v>
      </c>
      <c r="U1885" s="53">
        <v>9</v>
      </c>
      <c r="V1885" s="10">
        <f>SUM(MasterData4[[#This Row],[MntWines]:[MntSweetProducts]])</f>
        <v>1446</v>
      </c>
      <c r="W1885">
        <v>2</v>
      </c>
    </row>
    <row r="1886" spans="1:23" x14ac:dyDescent="0.3">
      <c r="A1886">
        <v>9530</v>
      </c>
      <c r="B1886">
        <v>1988</v>
      </c>
      <c r="C1886" t="s">
        <v>28</v>
      </c>
      <c r="D1886" t="s">
        <v>33</v>
      </c>
      <c r="E1886" s="1">
        <v>24645</v>
      </c>
      <c r="F1886">
        <v>1</v>
      </c>
      <c r="G1886">
        <v>0</v>
      </c>
      <c r="H1886" s="3">
        <v>41214</v>
      </c>
      <c r="I1886">
        <v>16</v>
      </c>
      <c r="J1886">
        <v>0</v>
      </c>
      <c r="K1886" t="s">
        <v>43</v>
      </c>
      <c r="L1886">
        <v>1</v>
      </c>
      <c r="M1886">
        <f>2021-MasterData4[[#This Row],[Year_Birth]]</f>
        <v>33</v>
      </c>
      <c r="N1886" s="10">
        <v>5</v>
      </c>
      <c r="O1886" s="10">
        <v>4</v>
      </c>
      <c r="P1886" s="10">
        <v>4</v>
      </c>
      <c r="Q1886" s="10">
        <v>3</v>
      </c>
      <c r="R1886" s="10">
        <v>1</v>
      </c>
      <c r="S1886" s="24">
        <f>MasterData4[[#This Row],[Kidhome]]+MasterData4[[#This Row],[Teenhome]]</f>
        <v>1</v>
      </c>
      <c r="T1886" s="53">
        <v>0</v>
      </c>
      <c r="U1886" s="53">
        <v>2</v>
      </c>
      <c r="V1886" s="10">
        <f>SUM(MasterData4[[#This Row],[MntWines]:[MntSweetProducts]])</f>
        <v>17</v>
      </c>
      <c r="W1886">
        <v>2</v>
      </c>
    </row>
    <row r="1887" spans="1:23" x14ac:dyDescent="0.3">
      <c r="A1887">
        <v>9543</v>
      </c>
      <c r="B1887">
        <v>1985</v>
      </c>
      <c r="C1887" t="s">
        <v>28</v>
      </c>
      <c r="D1887" t="s">
        <v>33</v>
      </c>
      <c r="E1887" s="1">
        <v>19986</v>
      </c>
      <c r="F1887">
        <v>1</v>
      </c>
      <c r="G1887">
        <v>0</v>
      </c>
      <c r="H1887" s="3">
        <v>41592</v>
      </c>
      <c r="I1887">
        <v>74</v>
      </c>
      <c r="J1887">
        <v>0</v>
      </c>
      <c r="K1887" t="s">
        <v>30</v>
      </c>
      <c r="L1887">
        <v>0</v>
      </c>
      <c r="M1887">
        <f>2021-MasterData4[[#This Row],[Year_Birth]]</f>
        <v>36</v>
      </c>
      <c r="N1887" s="10">
        <v>3</v>
      </c>
      <c r="O1887" s="10">
        <v>5</v>
      </c>
      <c r="P1887" s="10">
        <v>0</v>
      </c>
      <c r="Q1887" s="10">
        <v>6</v>
      </c>
      <c r="R1887" s="10">
        <v>2</v>
      </c>
      <c r="S1887" s="24">
        <f>MasterData4[[#This Row],[Kidhome]]+MasterData4[[#This Row],[Teenhome]]</f>
        <v>1</v>
      </c>
      <c r="T1887" s="53">
        <v>0</v>
      </c>
      <c r="U1887" s="53">
        <v>3</v>
      </c>
      <c r="V1887" s="10">
        <f>SUM(MasterData4[[#This Row],[MntWines]:[MntSweetProducts]])</f>
        <v>16</v>
      </c>
      <c r="W1887">
        <v>2</v>
      </c>
    </row>
    <row r="1888" spans="1:23" x14ac:dyDescent="0.3">
      <c r="A1888">
        <v>9553</v>
      </c>
      <c r="B1888">
        <v>1987</v>
      </c>
      <c r="C1888" t="s">
        <v>28</v>
      </c>
      <c r="D1888" t="s">
        <v>33</v>
      </c>
      <c r="E1888" s="1">
        <v>7500</v>
      </c>
      <c r="F1888">
        <v>0</v>
      </c>
      <c r="G1888">
        <v>0</v>
      </c>
      <c r="H1888" s="3">
        <v>41283</v>
      </c>
      <c r="I1888">
        <v>94</v>
      </c>
      <c r="J1888">
        <v>0</v>
      </c>
      <c r="K1888" t="s">
        <v>40</v>
      </c>
      <c r="L1888">
        <v>0</v>
      </c>
      <c r="M1888">
        <f>2021-MasterData4[[#This Row],[Year_Birth]]</f>
        <v>34</v>
      </c>
      <c r="N1888" s="10">
        <v>0</v>
      </c>
      <c r="O1888" s="10">
        <v>3</v>
      </c>
      <c r="P1888" s="10">
        <v>4</v>
      </c>
      <c r="Q1888" s="10">
        <v>2</v>
      </c>
      <c r="R1888" s="10">
        <v>1</v>
      </c>
      <c r="S1888" s="24">
        <f>MasterData4[[#This Row],[Kidhome]]+MasterData4[[#This Row],[Teenhome]]</f>
        <v>0</v>
      </c>
      <c r="T1888" s="53">
        <v>0</v>
      </c>
      <c r="U1888" s="53">
        <v>3</v>
      </c>
      <c r="V1888" s="10">
        <f>SUM(MasterData4[[#This Row],[MntWines]:[MntSweetProducts]])</f>
        <v>10</v>
      </c>
      <c r="W1888">
        <v>2</v>
      </c>
    </row>
    <row r="1889" spans="1:23" x14ac:dyDescent="0.3">
      <c r="A1889">
        <v>9559</v>
      </c>
      <c r="B1889">
        <v>1961</v>
      </c>
      <c r="C1889" t="s">
        <v>37</v>
      </c>
      <c r="D1889" t="s">
        <v>33</v>
      </c>
      <c r="E1889" s="1">
        <v>57072</v>
      </c>
      <c r="F1889">
        <v>0</v>
      </c>
      <c r="G1889">
        <v>1</v>
      </c>
      <c r="H1889" s="3">
        <v>41663</v>
      </c>
      <c r="I1889">
        <v>79</v>
      </c>
      <c r="J1889">
        <v>0</v>
      </c>
      <c r="K1889" t="s">
        <v>32</v>
      </c>
      <c r="L1889">
        <v>7</v>
      </c>
      <c r="M1889">
        <f>2021-MasterData4[[#This Row],[Year_Birth]]</f>
        <v>60</v>
      </c>
      <c r="N1889" s="10">
        <v>944</v>
      </c>
      <c r="O1889" s="10">
        <v>60</v>
      </c>
      <c r="P1889" s="10">
        <v>0</v>
      </c>
      <c r="Q1889" s="10">
        <v>0</v>
      </c>
      <c r="R1889" s="10">
        <v>0</v>
      </c>
      <c r="S1889" s="24">
        <f>MasterData4[[#This Row],[Kidhome]]+MasterData4[[#This Row],[Teenhome]]</f>
        <v>1</v>
      </c>
      <c r="T1889" s="53">
        <v>5</v>
      </c>
      <c r="U1889" s="53">
        <v>13</v>
      </c>
      <c r="V1889" s="10">
        <f>SUM(MasterData4[[#This Row],[MntWines]:[MntSweetProducts]])</f>
        <v>1004</v>
      </c>
      <c r="W1889">
        <v>5</v>
      </c>
    </row>
    <row r="1890" spans="1:23" x14ac:dyDescent="0.3">
      <c r="A1890">
        <v>9560</v>
      </c>
      <c r="B1890">
        <v>1965</v>
      </c>
      <c r="C1890" t="s">
        <v>28</v>
      </c>
      <c r="D1890" t="s">
        <v>35</v>
      </c>
      <c r="E1890" s="1">
        <v>83003</v>
      </c>
      <c r="F1890">
        <v>0</v>
      </c>
      <c r="G1890">
        <v>0</v>
      </c>
      <c r="H1890" s="3">
        <v>41336</v>
      </c>
      <c r="I1890">
        <v>18</v>
      </c>
      <c r="J1890">
        <v>0</v>
      </c>
      <c r="K1890" t="s">
        <v>30</v>
      </c>
      <c r="L1890">
        <v>7</v>
      </c>
      <c r="M1890">
        <f>2021-MasterData4[[#This Row],[Year_Birth]]</f>
        <v>56</v>
      </c>
      <c r="N1890" s="10">
        <v>856</v>
      </c>
      <c r="O1890" s="10">
        <v>570</v>
      </c>
      <c r="P1890" s="10">
        <v>40</v>
      </c>
      <c r="Q1890" s="10">
        <v>61</v>
      </c>
      <c r="R1890" s="10">
        <v>25</v>
      </c>
      <c r="S1890" s="24">
        <f>MasterData4[[#This Row],[Kidhome]]+MasterData4[[#This Row],[Teenhome]]</f>
        <v>0</v>
      </c>
      <c r="T1890" s="53">
        <v>6</v>
      </c>
      <c r="U1890" s="53">
        <v>8</v>
      </c>
      <c r="V1890" s="10">
        <f>SUM(MasterData4[[#This Row],[MntWines]:[MntSweetProducts]])</f>
        <v>1552</v>
      </c>
      <c r="W1890">
        <v>2</v>
      </c>
    </row>
    <row r="1891" spans="1:23" x14ac:dyDescent="0.3">
      <c r="A1891">
        <v>9576</v>
      </c>
      <c r="B1891">
        <v>1982</v>
      </c>
      <c r="C1891" t="s">
        <v>37</v>
      </c>
      <c r="D1891" t="s">
        <v>35</v>
      </c>
      <c r="E1891" s="1">
        <v>32313</v>
      </c>
      <c r="F1891">
        <v>1</v>
      </c>
      <c r="G1891">
        <v>0</v>
      </c>
      <c r="H1891" s="3">
        <v>41316</v>
      </c>
      <c r="I1891">
        <v>60</v>
      </c>
      <c r="J1891">
        <v>0</v>
      </c>
      <c r="K1891" t="s">
        <v>30</v>
      </c>
      <c r="L1891">
        <v>4</v>
      </c>
      <c r="M1891">
        <f>2021-MasterData4[[#This Row],[Year_Birth]]</f>
        <v>39</v>
      </c>
      <c r="N1891" s="10">
        <v>86</v>
      </c>
      <c r="O1891" s="10">
        <v>56</v>
      </c>
      <c r="P1891" s="10">
        <v>2</v>
      </c>
      <c r="Q1891" s="10">
        <v>4</v>
      </c>
      <c r="R1891" s="10">
        <v>4</v>
      </c>
      <c r="S1891" s="24">
        <f>MasterData4[[#This Row],[Kidhome]]+MasterData4[[#This Row],[Teenhome]]</f>
        <v>1</v>
      </c>
      <c r="T1891" s="53">
        <v>0</v>
      </c>
      <c r="U1891" s="53">
        <v>4</v>
      </c>
      <c r="V1891" s="10">
        <f>SUM(MasterData4[[#This Row],[MntWines]:[MntSweetProducts]])</f>
        <v>152</v>
      </c>
      <c r="W1891">
        <v>5</v>
      </c>
    </row>
    <row r="1892" spans="1:23" x14ac:dyDescent="0.3">
      <c r="A1892">
        <v>9579</v>
      </c>
      <c r="B1892">
        <v>1959</v>
      </c>
      <c r="C1892" t="s">
        <v>37</v>
      </c>
      <c r="D1892" t="s">
        <v>33</v>
      </c>
      <c r="E1892" s="1">
        <v>33762</v>
      </c>
      <c r="F1892">
        <v>2</v>
      </c>
      <c r="G1892">
        <v>1</v>
      </c>
      <c r="H1892" s="3">
        <v>41462</v>
      </c>
      <c r="I1892">
        <v>61</v>
      </c>
      <c r="J1892">
        <v>0</v>
      </c>
      <c r="K1892" t="s">
        <v>32</v>
      </c>
      <c r="L1892">
        <v>2</v>
      </c>
      <c r="M1892">
        <f>2021-MasterData4[[#This Row],[Year_Birth]]</f>
        <v>62</v>
      </c>
      <c r="N1892" s="10">
        <v>53</v>
      </c>
      <c r="O1892" s="10">
        <v>34</v>
      </c>
      <c r="P1892" s="10">
        <v>2</v>
      </c>
      <c r="Q1892" s="10">
        <v>1</v>
      </c>
      <c r="R1892" s="10">
        <v>0</v>
      </c>
      <c r="S1892" s="24">
        <f>MasterData4[[#This Row],[Kidhome]]+MasterData4[[#This Row],[Teenhome]]</f>
        <v>3</v>
      </c>
      <c r="T1892" s="53">
        <v>2</v>
      </c>
      <c r="U1892" s="53">
        <v>2</v>
      </c>
      <c r="V1892" s="10">
        <f>SUM(MasterData4[[#This Row],[MntWines]:[MntSweetProducts]])</f>
        <v>90</v>
      </c>
      <c r="W1892">
        <v>5</v>
      </c>
    </row>
    <row r="1893" spans="1:23" x14ac:dyDescent="0.3">
      <c r="A1893">
        <v>9589</v>
      </c>
      <c r="B1893">
        <v>1948</v>
      </c>
      <c r="C1893" t="s">
        <v>37</v>
      </c>
      <c r="D1893" t="s">
        <v>42</v>
      </c>
      <c r="E1893" s="1">
        <v>82032</v>
      </c>
      <c r="F1893">
        <v>0</v>
      </c>
      <c r="G1893">
        <v>0</v>
      </c>
      <c r="H1893" s="3">
        <v>41734</v>
      </c>
      <c r="I1893">
        <v>54</v>
      </c>
      <c r="J1893">
        <v>0</v>
      </c>
      <c r="K1893" t="s">
        <v>40</v>
      </c>
      <c r="L1893">
        <v>4</v>
      </c>
      <c r="M1893">
        <f>2021-MasterData4[[#This Row],[Year_Birth]]</f>
        <v>73</v>
      </c>
      <c r="N1893" s="10">
        <v>332</v>
      </c>
      <c r="O1893" s="10">
        <v>377</v>
      </c>
      <c r="P1893" s="10">
        <v>149</v>
      </c>
      <c r="Q1893" s="10">
        <v>194</v>
      </c>
      <c r="R1893" s="10">
        <v>125</v>
      </c>
      <c r="S1893" s="24">
        <f>MasterData4[[#This Row],[Kidhome]]+MasterData4[[#This Row],[Teenhome]]</f>
        <v>0</v>
      </c>
      <c r="T1893" s="53">
        <v>6</v>
      </c>
      <c r="U1893" s="53">
        <v>7</v>
      </c>
      <c r="V1893" s="10">
        <f>SUM(MasterData4[[#This Row],[MntWines]:[MntSweetProducts]])</f>
        <v>1177</v>
      </c>
      <c r="W1893">
        <v>5</v>
      </c>
    </row>
    <row r="1894" spans="1:23" x14ac:dyDescent="0.3">
      <c r="A1894">
        <v>9592</v>
      </c>
      <c r="B1894">
        <v>1983</v>
      </c>
      <c r="C1894" t="s">
        <v>28</v>
      </c>
      <c r="D1894" t="s">
        <v>35</v>
      </c>
      <c r="E1894" s="1">
        <v>22010</v>
      </c>
      <c r="F1894">
        <v>1</v>
      </c>
      <c r="G1894">
        <v>0</v>
      </c>
      <c r="H1894" s="3">
        <v>41455</v>
      </c>
      <c r="I1894">
        <v>51</v>
      </c>
      <c r="J1894">
        <v>0</v>
      </c>
      <c r="K1894" t="s">
        <v>30</v>
      </c>
      <c r="L1894">
        <v>2</v>
      </c>
      <c r="M1894">
        <f>2021-MasterData4[[#This Row],[Year_Birth]]</f>
        <v>38</v>
      </c>
      <c r="N1894" s="10">
        <v>11</v>
      </c>
      <c r="O1894" s="10">
        <v>9</v>
      </c>
      <c r="P1894" s="10">
        <v>3</v>
      </c>
      <c r="Q1894" s="10">
        <v>2</v>
      </c>
      <c r="R1894" s="10">
        <v>0</v>
      </c>
      <c r="S1894" s="24">
        <f>MasterData4[[#This Row],[Kidhome]]+MasterData4[[#This Row],[Teenhome]]</f>
        <v>1</v>
      </c>
      <c r="T1894" s="53">
        <v>0</v>
      </c>
      <c r="U1894" s="53">
        <v>3</v>
      </c>
      <c r="V1894" s="10">
        <f>SUM(MasterData4[[#This Row],[MntWines]:[MntSweetProducts]])</f>
        <v>25</v>
      </c>
      <c r="W1894">
        <v>2</v>
      </c>
    </row>
    <row r="1895" spans="1:23" x14ac:dyDescent="0.3">
      <c r="A1895">
        <v>9595</v>
      </c>
      <c r="B1895">
        <v>1961</v>
      </c>
      <c r="C1895" t="s">
        <v>28</v>
      </c>
      <c r="D1895" t="s">
        <v>35</v>
      </c>
      <c r="E1895" s="2">
        <v>64260</v>
      </c>
      <c r="F1895">
        <v>0</v>
      </c>
      <c r="G1895">
        <v>0</v>
      </c>
      <c r="H1895" s="3">
        <v>41285</v>
      </c>
      <c r="I1895">
        <v>1</v>
      </c>
      <c r="J1895">
        <v>0</v>
      </c>
      <c r="K1895" t="s">
        <v>30</v>
      </c>
      <c r="L1895">
        <v>4</v>
      </c>
      <c r="M1895">
        <f>2021-MasterData4[[#This Row],[Year_Birth]]</f>
        <v>60</v>
      </c>
      <c r="N1895" s="10">
        <v>539</v>
      </c>
      <c r="O1895" s="10">
        <v>816</v>
      </c>
      <c r="P1895" s="10">
        <v>20</v>
      </c>
      <c r="Q1895" s="10">
        <v>169</v>
      </c>
      <c r="R1895" s="10">
        <v>0</v>
      </c>
      <c r="S1895" s="24">
        <f>MasterData4[[#This Row],[Kidhome]]+MasterData4[[#This Row],[Teenhome]]</f>
        <v>0</v>
      </c>
      <c r="T1895" s="53">
        <v>5</v>
      </c>
      <c r="U1895" s="53">
        <v>4</v>
      </c>
      <c r="V1895" s="10">
        <f>SUM(MasterData4[[#This Row],[MntWines]:[MntSweetProducts]])</f>
        <v>1544</v>
      </c>
      <c r="W1895">
        <v>2</v>
      </c>
    </row>
    <row r="1896" spans="1:23" x14ac:dyDescent="0.3">
      <c r="A1896">
        <v>9596</v>
      </c>
      <c r="B1896">
        <v>1980</v>
      </c>
      <c r="C1896" t="s">
        <v>37</v>
      </c>
      <c r="D1896" t="s">
        <v>31</v>
      </c>
      <c r="E1896" s="1">
        <v>65295</v>
      </c>
      <c r="F1896">
        <v>0</v>
      </c>
      <c r="G1896">
        <v>0</v>
      </c>
      <c r="H1896" s="3">
        <v>41631</v>
      </c>
      <c r="I1896">
        <v>19</v>
      </c>
      <c r="J1896">
        <v>0</v>
      </c>
      <c r="K1896" t="s">
        <v>34</v>
      </c>
      <c r="L1896">
        <v>3</v>
      </c>
      <c r="M1896">
        <f>2021-MasterData4[[#This Row],[Year_Birth]]</f>
        <v>41</v>
      </c>
      <c r="N1896" s="10">
        <v>365</v>
      </c>
      <c r="O1896" s="10">
        <v>117</v>
      </c>
      <c r="P1896" s="10">
        <v>34</v>
      </c>
      <c r="Q1896" s="10">
        <v>32</v>
      </c>
      <c r="R1896" s="10">
        <v>110</v>
      </c>
      <c r="S1896" s="24">
        <f>MasterData4[[#This Row],[Kidhome]]+MasterData4[[#This Row],[Teenhome]]</f>
        <v>0</v>
      </c>
      <c r="T1896" s="53">
        <v>3</v>
      </c>
      <c r="U1896" s="53">
        <v>13</v>
      </c>
      <c r="V1896" s="10">
        <f>SUM(MasterData4[[#This Row],[MntWines]:[MntSweetProducts]])</f>
        <v>658</v>
      </c>
      <c r="W1896">
        <v>5</v>
      </c>
    </row>
    <row r="1897" spans="1:23" x14ac:dyDescent="0.3">
      <c r="A1897">
        <v>9597</v>
      </c>
      <c r="B1897">
        <v>1969</v>
      </c>
      <c r="C1897" t="s">
        <v>28</v>
      </c>
      <c r="D1897" t="s">
        <v>33</v>
      </c>
      <c r="E1897" s="1">
        <v>73448</v>
      </c>
      <c r="F1897">
        <v>0</v>
      </c>
      <c r="G1897">
        <v>0</v>
      </c>
      <c r="H1897" s="3">
        <v>41680</v>
      </c>
      <c r="I1897">
        <v>10</v>
      </c>
      <c r="J1897">
        <v>0</v>
      </c>
      <c r="K1897" t="s">
        <v>32</v>
      </c>
      <c r="L1897">
        <v>7</v>
      </c>
      <c r="M1897">
        <f>2021-MasterData4[[#This Row],[Year_Birth]]</f>
        <v>52</v>
      </c>
      <c r="N1897" s="10">
        <v>236</v>
      </c>
      <c r="O1897" s="10">
        <v>189</v>
      </c>
      <c r="P1897" s="10">
        <v>23</v>
      </c>
      <c r="Q1897" s="10">
        <v>106</v>
      </c>
      <c r="R1897" s="10">
        <v>41</v>
      </c>
      <c r="S1897" s="24">
        <f>MasterData4[[#This Row],[Kidhome]]+MasterData4[[#This Row],[Teenhome]]</f>
        <v>0</v>
      </c>
      <c r="T1897" s="53">
        <v>2</v>
      </c>
      <c r="U1897" s="53">
        <v>9</v>
      </c>
      <c r="V1897" s="10">
        <f>SUM(MasterData4[[#This Row],[MntWines]:[MntSweetProducts]])</f>
        <v>595</v>
      </c>
      <c r="W1897">
        <v>2</v>
      </c>
    </row>
    <row r="1898" spans="1:23" x14ac:dyDescent="0.3">
      <c r="A1898">
        <v>9606</v>
      </c>
      <c r="B1898">
        <v>1965</v>
      </c>
      <c r="C1898" t="s">
        <v>37</v>
      </c>
      <c r="D1898" t="s">
        <v>33</v>
      </c>
      <c r="E1898" s="1">
        <v>69969</v>
      </c>
      <c r="F1898">
        <v>0</v>
      </c>
      <c r="G1898">
        <v>0</v>
      </c>
      <c r="H1898" s="3">
        <v>41513</v>
      </c>
      <c r="I1898">
        <v>64</v>
      </c>
      <c r="J1898">
        <v>0</v>
      </c>
      <c r="K1898" t="s">
        <v>30</v>
      </c>
      <c r="L1898">
        <v>4</v>
      </c>
      <c r="M1898">
        <f>2021-MasterData4[[#This Row],[Year_Birth]]</f>
        <v>56</v>
      </c>
      <c r="N1898" s="10">
        <v>882</v>
      </c>
      <c r="O1898" s="10">
        <v>514</v>
      </c>
      <c r="P1898" s="10">
        <v>38</v>
      </c>
      <c r="Q1898" s="10">
        <v>29</v>
      </c>
      <c r="R1898" s="10">
        <v>29</v>
      </c>
      <c r="S1898" s="24">
        <f>MasterData4[[#This Row],[Kidhome]]+MasterData4[[#This Row],[Teenhome]]</f>
        <v>0</v>
      </c>
      <c r="T1898" s="53">
        <v>2</v>
      </c>
      <c r="U1898" s="53">
        <v>6</v>
      </c>
      <c r="V1898" s="10">
        <f>SUM(MasterData4[[#This Row],[MntWines]:[MntSweetProducts]])</f>
        <v>1492</v>
      </c>
      <c r="W1898">
        <v>5</v>
      </c>
    </row>
    <row r="1899" spans="1:23" x14ac:dyDescent="0.3">
      <c r="A1899">
        <v>9612</v>
      </c>
      <c r="B1899">
        <v>1987</v>
      </c>
      <c r="C1899" t="s">
        <v>38</v>
      </c>
      <c r="D1899" t="s">
        <v>31</v>
      </c>
      <c r="E1899" s="2">
        <v>23830</v>
      </c>
      <c r="F1899">
        <v>0</v>
      </c>
      <c r="G1899">
        <v>0</v>
      </c>
      <c r="H1899" s="3">
        <v>41677</v>
      </c>
      <c r="I1899">
        <v>3</v>
      </c>
      <c r="J1899">
        <v>0</v>
      </c>
      <c r="K1899" t="s">
        <v>30</v>
      </c>
      <c r="L1899">
        <v>1</v>
      </c>
      <c r="M1899">
        <f>2021-MasterData4[[#This Row],[Year_Birth]]</f>
        <v>34</v>
      </c>
      <c r="N1899" s="10">
        <v>1</v>
      </c>
      <c r="O1899" s="10">
        <v>6</v>
      </c>
      <c r="P1899" s="10">
        <v>4</v>
      </c>
      <c r="Q1899" s="10">
        <v>8</v>
      </c>
      <c r="R1899" s="10">
        <v>8</v>
      </c>
      <c r="S1899" s="24">
        <f>MasterData4[[#This Row],[Kidhome]]+MasterData4[[#This Row],[Teenhome]]</f>
        <v>0</v>
      </c>
      <c r="T1899" s="53">
        <v>0</v>
      </c>
      <c r="U1899" s="53">
        <v>3</v>
      </c>
      <c r="V1899" s="10">
        <f>SUM(MasterData4[[#This Row],[MntWines]:[MntSweetProducts]])</f>
        <v>27</v>
      </c>
      <c r="W1899">
        <v>3</v>
      </c>
    </row>
    <row r="1900" spans="1:23" x14ac:dyDescent="0.3">
      <c r="A1900">
        <v>9617</v>
      </c>
      <c r="B1900">
        <v>1951</v>
      </c>
      <c r="C1900" t="s">
        <v>28</v>
      </c>
      <c r="D1900" t="s">
        <v>31</v>
      </c>
      <c r="E1900" s="1">
        <v>15033</v>
      </c>
      <c r="F1900">
        <v>0</v>
      </c>
      <c r="G1900">
        <v>0</v>
      </c>
      <c r="H1900" s="3">
        <v>41745</v>
      </c>
      <c r="I1900">
        <v>37</v>
      </c>
      <c r="J1900">
        <v>0</v>
      </c>
      <c r="K1900" t="s">
        <v>43</v>
      </c>
      <c r="L1900">
        <v>1</v>
      </c>
      <c r="M1900">
        <f>2021-MasterData4[[#This Row],[Year_Birth]]</f>
        <v>70</v>
      </c>
      <c r="N1900" s="10">
        <v>0</v>
      </c>
      <c r="O1900" s="10">
        <v>5</v>
      </c>
      <c r="P1900" s="10">
        <v>6</v>
      </c>
      <c r="Q1900" s="10">
        <v>4</v>
      </c>
      <c r="R1900" s="10">
        <v>0</v>
      </c>
      <c r="S1900" s="24">
        <f>MasterData4[[#This Row],[Kidhome]]+MasterData4[[#This Row],[Teenhome]]</f>
        <v>0</v>
      </c>
      <c r="T1900" s="53">
        <v>0</v>
      </c>
      <c r="U1900" s="53">
        <v>3</v>
      </c>
      <c r="V1900" s="10">
        <f>SUM(MasterData4[[#This Row],[MntWines]:[MntSweetProducts]])</f>
        <v>15</v>
      </c>
      <c r="W1900">
        <v>2</v>
      </c>
    </row>
    <row r="1901" spans="1:23" x14ac:dyDescent="0.3">
      <c r="A1901">
        <v>9624</v>
      </c>
      <c r="B1901">
        <v>1958</v>
      </c>
      <c r="C1901" t="s">
        <v>37</v>
      </c>
      <c r="D1901" t="s">
        <v>35</v>
      </c>
      <c r="E1901" s="1">
        <v>65488</v>
      </c>
      <c r="F1901">
        <v>0</v>
      </c>
      <c r="G1901">
        <v>0</v>
      </c>
      <c r="H1901" s="3">
        <v>41803</v>
      </c>
      <c r="I1901">
        <v>46</v>
      </c>
      <c r="J1901">
        <v>0</v>
      </c>
      <c r="K1901" t="s">
        <v>30</v>
      </c>
      <c r="L1901">
        <v>3</v>
      </c>
      <c r="M1901">
        <f>2021-MasterData4[[#This Row],[Year_Birth]]</f>
        <v>63</v>
      </c>
      <c r="N1901" s="10">
        <v>603</v>
      </c>
      <c r="O1901" s="10">
        <v>207</v>
      </c>
      <c r="P1901" s="10">
        <v>36</v>
      </c>
      <c r="Q1901" s="10">
        <v>45</v>
      </c>
      <c r="R1901" s="10">
        <v>18</v>
      </c>
      <c r="S1901" s="24">
        <f>MasterData4[[#This Row],[Kidhome]]+MasterData4[[#This Row],[Teenhome]]</f>
        <v>0</v>
      </c>
      <c r="T1901" s="53">
        <v>4</v>
      </c>
      <c r="U1901" s="53">
        <v>6</v>
      </c>
      <c r="V1901" s="10">
        <f>SUM(MasterData4[[#This Row],[MntWines]:[MntSweetProducts]])</f>
        <v>909</v>
      </c>
      <c r="W1901">
        <v>5</v>
      </c>
    </row>
    <row r="1902" spans="1:23" x14ac:dyDescent="0.3">
      <c r="A1902">
        <v>9635</v>
      </c>
      <c r="B1902">
        <v>1983</v>
      </c>
      <c r="C1902" t="s">
        <v>41</v>
      </c>
      <c r="D1902" t="s">
        <v>33</v>
      </c>
      <c r="E1902" s="1">
        <v>35876</v>
      </c>
      <c r="F1902">
        <v>0</v>
      </c>
      <c r="G1902">
        <v>0</v>
      </c>
      <c r="H1902" s="3">
        <v>41749</v>
      </c>
      <c r="I1902">
        <v>13</v>
      </c>
      <c r="J1902">
        <v>0</v>
      </c>
      <c r="K1902" t="s">
        <v>30</v>
      </c>
      <c r="L1902">
        <v>3</v>
      </c>
      <c r="M1902">
        <f>2021-MasterData4[[#This Row],[Year_Birth]]</f>
        <v>38</v>
      </c>
      <c r="N1902" s="10">
        <v>66</v>
      </c>
      <c r="O1902" s="10">
        <v>40</v>
      </c>
      <c r="P1902" s="10">
        <v>4</v>
      </c>
      <c r="Q1902" s="10">
        <v>2</v>
      </c>
      <c r="R1902" s="10">
        <v>3</v>
      </c>
      <c r="S1902" s="24">
        <f>MasterData4[[#This Row],[Kidhome]]+MasterData4[[#This Row],[Teenhome]]</f>
        <v>0</v>
      </c>
      <c r="T1902" s="53">
        <v>1</v>
      </c>
      <c r="U1902" s="53">
        <v>3</v>
      </c>
      <c r="V1902" s="10">
        <f>SUM(MasterData4[[#This Row],[MntWines]:[MntSweetProducts]])</f>
        <v>115</v>
      </c>
      <c r="W1902">
        <v>4</v>
      </c>
    </row>
    <row r="1903" spans="1:23" x14ac:dyDescent="0.3">
      <c r="A1903">
        <v>9645</v>
      </c>
      <c r="B1903">
        <v>1968</v>
      </c>
      <c r="C1903" t="s">
        <v>28</v>
      </c>
      <c r="D1903" t="s">
        <v>33</v>
      </c>
      <c r="E1903" s="1">
        <v>64590</v>
      </c>
      <c r="F1903">
        <v>0</v>
      </c>
      <c r="G1903">
        <v>0</v>
      </c>
      <c r="H1903" s="3">
        <v>41196</v>
      </c>
      <c r="I1903">
        <v>98</v>
      </c>
      <c r="J1903">
        <v>0</v>
      </c>
      <c r="K1903" t="s">
        <v>30</v>
      </c>
      <c r="L1903">
        <v>9</v>
      </c>
      <c r="M1903">
        <f>2021-MasterData4[[#This Row],[Year_Birth]]</f>
        <v>53</v>
      </c>
      <c r="N1903" s="10">
        <v>920</v>
      </c>
      <c r="O1903" s="10">
        <v>168</v>
      </c>
      <c r="P1903" s="10">
        <v>36</v>
      </c>
      <c r="Q1903" s="10">
        <v>138</v>
      </c>
      <c r="R1903" s="10">
        <v>46</v>
      </c>
      <c r="S1903" s="24">
        <f>MasterData4[[#This Row],[Kidhome]]+MasterData4[[#This Row],[Teenhome]]</f>
        <v>0</v>
      </c>
      <c r="T1903" s="53">
        <v>4</v>
      </c>
      <c r="U1903" s="53">
        <v>10</v>
      </c>
      <c r="V1903" s="10">
        <f>SUM(MasterData4[[#This Row],[MntWines]:[MntSweetProducts]])</f>
        <v>1308</v>
      </c>
      <c r="W1903">
        <v>2</v>
      </c>
    </row>
    <row r="1904" spans="1:23" x14ac:dyDescent="0.3">
      <c r="A1904">
        <v>9648</v>
      </c>
      <c r="B1904">
        <v>1967</v>
      </c>
      <c r="C1904" t="s">
        <v>28</v>
      </c>
      <c r="D1904" t="s">
        <v>31</v>
      </c>
      <c r="E1904" s="1">
        <v>46904</v>
      </c>
      <c r="F1904">
        <v>1</v>
      </c>
      <c r="G1904">
        <v>1</v>
      </c>
      <c r="H1904" s="3">
        <v>41216</v>
      </c>
      <c r="I1904">
        <v>20</v>
      </c>
      <c r="J1904">
        <v>0</v>
      </c>
      <c r="K1904" t="s">
        <v>30</v>
      </c>
      <c r="L1904">
        <v>5</v>
      </c>
      <c r="M1904">
        <f>2021-MasterData4[[#This Row],[Year_Birth]]</f>
        <v>54</v>
      </c>
      <c r="N1904" s="10">
        <v>153</v>
      </c>
      <c r="O1904" s="10">
        <v>56</v>
      </c>
      <c r="P1904" s="10">
        <v>0</v>
      </c>
      <c r="Q1904" s="10">
        <v>4</v>
      </c>
      <c r="R1904" s="10">
        <v>9</v>
      </c>
      <c r="S1904" s="24">
        <f>MasterData4[[#This Row],[Kidhome]]+MasterData4[[#This Row],[Teenhome]]</f>
        <v>2</v>
      </c>
      <c r="T1904" s="53">
        <v>1</v>
      </c>
      <c r="U1904" s="53">
        <v>4</v>
      </c>
      <c r="V1904" s="10">
        <f>SUM(MasterData4[[#This Row],[MntWines]:[MntSweetProducts]])</f>
        <v>222</v>
      </c>
      <c r="W1904">
        <v>2</v>
      </c>
    </row>
    <row r="1905" spans="1:23" x14ac:dyDescent="0.3">
      <c r="A1905">
        <v>9653</v>
      </c>
      <c r="B1905">
        <v>1975</v>
      </c>
      <c r="C1905" t="s">
        <v>28</v>
      </c>
      <c r="D1905" t="s">
        <v>33</v>
      </c>
      <c r="E1905" s="1">
        <v>35797</v>
      </c>
      <c r="F1905">
        <v>0</v>
      </c>
      <c r="G1905">
        <v>1</v>
      </c>
      <c r="H1905" s="3">
        <v>41198</v>
      </c>
      <c r="I1905">
        <v>16</v>
      </c>
      <c r="J1905">
        <v>0</v>
      </c>
      <c r="K1905" t="s">
        <v>43</v>
      </c>
      <c r="L1905">
        <v>2</v>
      </c>
      <c r="M1905">
        <f>2021-MasterData4[[#This Row],[Year_Birth]]</f>
        <v>46</v>
      </c>
      <c r="N1905" s="10">
        <v>27</v>
      </c>
      <c r="O1905" s="10">
        <v>14</v>
      </c>
      <c r="P1905" s="10">
        <v>4</v>
      </c>
      <c r="Q1905" s="10">
        <v>1</v>
      </c>
      <c r="R1905" s="10">
        <v>1</v>
      </c>
      <c r="S1905" s="24">
        <f>MasterData4[[#This Row],[Kidhome]]+MasterData4[[#This Row],[Teenhome]]</f>
        <v>1</v>
      </c>
      <c r="T1905" s="53">
        <v>0</v>
      </c>
      <c r="U1905" s="53">
        <v>3</v>
      </c>
      <c r="V1905" s="10">
        <f>SUM(MasterData4[[#This Row],[MntWines]:[MntSweetProducts]])</f>
        <v>47</v>
      </c>
      <c r="W1905">
        <v>2</v>
      </c>
    </row>
    <row r="1906" spans="1:23" x14ac:dyDescent="0.3">
      <c r="A1906">
        <v>9665</v>
      </c>
      <c r="B1906">
        <v>1957</v>
      </c>
      <c r="C1906" t="s">
        <v>37</v>
      </c>
      <c r="D1906" t="s">
        <v>29</v>
      </c>
      <c r="E1906" s="1">
        <v>54237</v>
      </c>
      <c r="F1906">
        <v>0</v>
      </c>
      <c r="G1906">
        <v>1</v>
      </c>
      <c r="H1906" s="3">
        <v>41391</v>
      </c>
      <c r="I1906">
        <v>48</v>
      </c>
      <c r="J1906">
        <v>0</v>
      </c>
      <c r="K1906" t="s">
        <v>43</v>
      </c>
      <c r="L1906">
        <v>5</v>
      </c>
      <c r="M1906">
        <f>2021-MasterData4[[#This Row],[Year_Birth]]</f>
        <v>64</v>
      </c>
      <c r="N1906" s="10">
        <v>267</v>
      </c>
      <c r="O1906" s="10">
        <v>30</v>
      </c>
      <c r="P1906" s="10">
        <v>4</v>
      </c>
      <c r="Q1906" s="10">
        <v>3</v>
      </c>
      <c r="R1906" s="10">
        <v>0</v>
      </c>
      <c r="S1906" s="24">
        <f>MasterData4[[#This Row],[Kidhome]]+MasterData4[[#This Row],[Teenhome]]</f>
        <v>1</v>
      </c>
      <c r="T1906" s="53">
        <v>2</v>
      </c>
      <c r="U1906" s="53">
        <v>5</v>
      </c>
      <c r="V1906" s="10">
        <f>SUM(MasterData4[[#This Row],[MntWines]:[MntSweetProducts]])</f>
        <v>304</v>
      </c>
      <c r="W1906">
        <v>5</v>
      </c>
    </row>
    <row r="1907" spans="1:23" x14ac:dyDescent="0.3">
      <c r="A1907">
        <v>9668</v>
      </c>
      <c r="B1907">
        <v>1971</v>
      </c>
      <c r="C1907" t="s">
        <v>28</v>
      </c>
      <c r="D1907" t="s">
        <v>33</v>
      </c>
      <c r="E1907" s="1">
        <v>18793</v>
      </c>
      <c r="F1907">
        <v>1</v>
      </c>
      <c r="G1907">
        <v>0</v>
      </c>
      <c r="H1907" s="3">
        <v>41286</v>
      </c>
      <c r="I1907">
        <v>14</v>
      </c>
      <c r="J1907">
        <v>0</v>
      </c>
      <c r="K1907" t="s">
        <v>43</v>
      </c>
      <c r="L1907">
        <v>2</v>
      </c>
      <c r="M1907">
        <f>2021-MasterData4[[#This Row],[Year_Birth]]</f>
        <v>50</v>
      </c>
      <c r="N1907" s="10">
        <v>4</v>
      </c>
      <c r="O1907" s="10">
        <v>20</v>
      </c>
      <c r="P1907" s="10">
        <v>0</v>
      </c>
      <c r="Q1907" s="10">
        <v>16</v>
      </c>
      <c r="R1907" s="10">
        <v>17</v>
      </c>
      <c r="S1907" s="24">
        <f>MasterData4[[#This Row],[Kidhome]]+MasterData4[[#This Row],[Teenhome]]</f>
        <v>1</v>
      </c>
      <c r="T1907" s="53">
        <v>0</v>
      </c>
      <c r="U1907" s="53">
        <v>4</v>
      </c>
      <c r="V1907" s="10">
        <f>SUM(MasterData4[[#This Row],[MntWines]:[MntSweetProducts]])</f>
        <v>57</v>
      </c>
      <c r="W1907">
        <v>2</v>
      </c>
    </row>
    <row r="1908" spans="1:23" x14ac:dyDescent="0.3">
      <c r="A1908">
        <v>9671</v>
      </c>
      <c r="B1908">
        <v>1968</v>
      </c>
      <c r="C1908" t="s">
        <v>28</v>
      </c>
      <c r="D1908" t="s">
        <v>33</v>
      </c>
      <c r="E1908" s="1">
        <v>19514</v>
      </c>
      <c r="F1908">
        <v>1</v>
      </c>
      <c r="G1908">
        <v>1</v>
      </c>
      <c r="H1908" s="3">
        <v>41665</v>
      </c>
      <c r="I1908">
        <v>47</v>
      </c>
      <c r="J1908">
        <v>0</v>
      </c>
      <c r="K1908" t="s">
        <v>30</v>
      </c>
      <c r="L1908">
        <v>3</v>
      </c>
      <c r="M1908">
        <f>2021-MasterData4[[#This Row],[Year_Birth]]</f>
        <v>53</v>
      </c>
      <c r="N1908" s="10">
        <v>14</v>
      </c>
      <c r="O1908" s="10">
        <v>21</v>
      </c>
      <c r="P1908" s="10">
        <v>2</v>
      </c>
      <c r="Q1908" s="10">
        <v>3</v>
      </c>
      <c r="R1908" s="10">
        <v>1</v>
      </c>
      <c r="S1908" s="24">
        <f>MasterData4[[#This Row],[Kidhome]]+MasterData4[[#This Row],[Teenhome]]</f>
        <v>2</v>
      </c>
      <c r="T1908" s="53">
        <v>1</v>
      </c>
      <c r="U1908" s="53">
        <v>2</v>
      </c>
      <c r="V1908" s="10">
        <f>SUM(MasterData4[[#This Row],[MntWines]:[MntSweetProducts]])</f>
        <v>41</v>
      </c>
      <c r="W1908">
        <v>2</v>
      </c>
    </row>
    <row r="1909" spans="1:23" x14ac:dyDescent="0.3">
      <c r="A1909">
        <v>9672</v>
      </c>
      <c r="B1909">
        <v>1970</v>
      </c>
      <c r="C1909" t="s">
        <v>38</v>
      </c>
      <c r="D1909" t="s">
        <v>33</v>
      </c>
      <c r="E1909" s="1">
        <v>23162</v>
      </c>
      <c r="F1909">
        <v>1</v>
      </c>
      <c r="G1909">
        <v>1</v>
      </c>
      <c r="H1909" s="3">
        <v>41629</v>
      </c>
      <c r="I1909">
        <v>82</v>
      </c>
      <c r="J1909">
        <v>0</v>
      </c>
      <c r="K1909" t="s">
        <v>32</v>
      </c>
      <c r="L1909">
        <v>1</v>
      </c>
      <c r="M1909">
        <f>2021-MasterData4[[#This Row],[Year_Birth]]</f>
        <v>51</v>
      </c>
      <c r="N1909" s="10">
        <v>8</v>
      </c>
      <c r="O1909" s="10">
        <v>9</v>
      </c>
      <c r="P1909" s="10">
        <v>19</v>
      </c>
      <c r="Q1909" s="10">
        <v>3</v>
      </c>
      <c r="R1909" s="10">
        <v>4</v>
      </c>
      <c r="S1909" s="24">
        <f>MasterData4[[#This Row],[Kidhome]]+MasterData4[[#This Row],[Teenhome]]</f>
        <v>2</v>
      </c>
      <c r="T1909" s="53">
        <v>1</v>
      </c>
      <c r="U1909" s="53">
        <v>3</v>
      </c>
      <c r="V1909" s="10">
        <f>SUM(MasterData4[[#This Row],[MntWines]:[MntSweetProducts]])</f>
        <v>43</v>
      </c>
      <c r="W1909">
        <v>3</v>
      </c>
    </row>
    <row r="1910" spans="1:23" x14ac:dyDescent="0.3">
      <c r="A1910">
        <v>9687</v>
      </c>
      <c r="B1910">
        <v>1975</v>
      </c>
      <c r="C1910" t="s">
        <v>28</v>
      </c>
      <c r="D1910" t="s">
        <v>31</v>
      </c>
      <c r="E1910" s="2">
        <v>73170</v>
      </c>
      <c r="F1910">
        <v>0</v>
      </c>
      <c r="G1910">
        <v>0</v>
      </c>
      <c r="H1910" s="3">
        <v>41790</v>
      </c>
      <c r="I1910">
        <v>1</v>
      </c>
      <c r="J1910">
        <v>0</v>
      </c>
      <c r="K1910" t="s">
        <v>32</v>
      </c>
      <c r="L1910">
        <v>5</v>
      </c>
      <c r="M1910">
        <f>2021-MasterData4[[#This Row],[Year_Birth]]</f>
        <v>46</v>
      </c>
      <c r="N1910" s="10">
        <v>184</v>
      </c>
      <c r="O1910" s="10">
        <v>256</v>
      </c>
      <c r="P1910" s="10">
        <v>50</v>
      </c>
      <c r="Q1910" s="10">
        <v>174</v>
      </c>
      <c r="R1910" s="10">
        <v>30</v>
      </c>
      <c r="S1910" s="24">
        <f>MasterData4[[#This Row],[Kidhome]]+MasterData4[[#This Row],[Teenhome]]</f>
        <v>0</v>
      </c>
      <c r="T1910" s="53">
        <v>4</v>
      </c>
      <c r="U1910" s="53">
        <v>6</v>
      </c>
      <c r="V1910" s="10">
        <f>SUM(MasterData4[[#This Row],[MntWines]:[MntSweetProducts]])</f>
        <v>694</v>
      </c>
      <c r="W1910">
        <v>2</v>
      </c>
    </row>
    <row r="1911" spans="1:23" x14ac:dyDescent="0.3">
      <c r="A1911">
        <v>9697</v>
      </c>
      <c r="B1911">
        <v>1951</v>
      </c>
      <c r="C1911" t="s">
        <v>28</v>
      </c>
      <c r="D1911" t="s">
        <v>33</v>
      </c>
      <c r="E1911" s="1">
        <v>53790</v>
      </c>
      <c r="F1911">
        <v>0</v>
      </c>
      <c r="G1911">
        <v>2</v>
      </c>
      <c r="H1911" s="3">
        <v>41704</v>
      </c>
      <c r="I1911">
        <v>86</v>
      </c>
      <c r="J1911">
        <v>0</v>
      </c>
      <c r="K1911" t="s">
        <v>30</v>
      </c>
      <c r="L1911">
        <v>7</v>
      </c>
      <c r="M1911">
        <f>2021-MasterData4[[#This Row],[Year_Birth]]</f>
        <v>70</v>
      </c>
      <c r="N1911" s="10">
        <v>335</v>
      </c>
      <c r="O1911" s="10">
        <v>127</v>
      </c>
      <c r="P1911" s="10">
        <v>28</v>
      </c>
      <c r="Q1911" s="10">
        <v>42</v>
      </c>
      <c r="R1911" s="10">
        <v>5</v>
      </c>
      <c r="S1911" s="24">
        <f>MasterData4[[#This Row],[Kidhome]]+MasterData4[[#This Row],[Teenhome]]</f>
        <v>2</v>
      </c>
      <c r="T1911" s="53">
        <v>2</v>
      </c>
      <c r="U1911" s="53">
        <v>8</v>
      </c>
      <c r="V1911" s="10">
        <f>SUM(MasterData4[[#This Row],[MntWines]:[MntSweetProducts]])</f>
        <v>537</v>
      </c>
      <c r="W1911">
        <v>2</v>
      </c>
    </row>
    <row r="1912" spans="1:23" x14ac:dyDescent="0.3">
      <c r="A1912">
        <v>9699</v>
      </c>
      <c r="B1912">
        <v>1966</v>
      </c>
      <c r="C1912" t="s">
        <v>28</v>
      </c>
      <c r="D1912" t="s">
        <v>29</v>
      </c>
      <c r="E1912" s="1">
        <v>67272</v>
      </c>
      <c r="F1912">
        <v>0</v>
      </c>
      <c r="G1912">
        <v>1</v>
      </c>
      <c r="H1912" s="3">
        <v>41629</v>
      </c>
      <c r="I1912">
        <v>12</v>
      </c>
      <c r="J1912">
        <v>0</v>
      </c>
      <c r="K1912" t="s">
        <v>30</v>
      </c>
      <c r="L1912">
        <v>6</v>
      </c>
      <c r="M1912">
        <f>2021-MasterData4[[#This Row],[Year_Birth]]</f>
        <v>55</v>
      </c>
      <c r="N1912" s="10">
        <v>357</v>
      </c>
      <c r="O1912" s="10">
        <v>271</v>
      </c>
      <c r="P1912" s="10">
        <v>28</v>
      </c>
      <c r="Q1912" s="10">
        <v>35</v>
      </c>
      <c r="R1912" s="10">
        <v>28</v>
      </c>
      <c r="S1912" s="24">
        <f>MasterData4[[#This Row],[Kidhome]]+MasterData4[[#This Row],[Teenhome]]</f>
        <v>1</v>
      </c>
      <c r="T1912" s="53">
        <v>2</v>
      </c>
      <c r="U1912" s="53">
        <v>12</v>
      </c>
      <c r="V1912" s="10">
        <f>SUM(MasterData4[[#This Row],[MntWines]:[MntSweetProducts]])</f>
        <v>719</v>
      </c>
      <c r="W1912">
        <v>2</v>
      </c>
    </row>
    <row r="1913" spans="1:23" x14ac:dyDescent="0.3">
      <c r="A1913">
        <v>9701</v>
      </c>
      <c r="B1913">
        <v>1988</v>
      </c>
      <c r="C1913" t="s">
        <v>28</v>
      </c>
      <c r="D1913" t="s">
        <v>35</v>
      </c>
      <c r="E1913" s="1">
        <v>41883</v>
      </c>
      <c r="F1913">
        <v>1</v>
      </c>
      <c r="G1913">
        <v>0</v>
      </c>
      <c r="H1913" s="3">
        <v>41352</v>
      </c>
      <c r="I1913">
        <v>13</v>
      </c>
      <c r="J1913">
        <v>0</v>
      </c>
      <c r="K1913" t="s">
        <v>32</v>
      </c>
      <c r="L1913">
        <v>4</v>
      </c>
      <c r="M1913">
        <f>2021-MasterData4[[#This Row],[Year_Birth]]</f>
        <v>33</v>
      </c>
      <c r="N1913" s="10">
        <v>32</v>
      </c>
      <c r="O1913" s="10">
        <v>41</v>
      </c>
      <c r="P1913" s="10">
        <v>73</v>
      </c>
      <c r="Q1913" s="10">
        <v>34</v>
      </c>
      <c r="R1913" s="10">
        <v>16</v>
      </c>
      <c r="S1913" s="24">
        <f>MasterData4[[#This Row],[Kidhome]]+MasterData4[[#This Row],[Teenhome]]</f>
        <v>1</v>
      </c>
      <c r="T1913" s="53">
        <v>2</v>
      </c>
      <c r="U1913" s="53">
        <v>3</v>
      </c>
      <c r="V1913" s="10">
        <f>SUM(MasterData4[[#This Row],[MntWines]:[MntSweetProducts]])</f>
        <v>196</v>
      </c>
      <c r="W1913">
        <v>2</v>
      </c>
    </row>
    <row r="1914" spans="1:23" x14ac:dyDescent="0.3">
      <c r="A1914">
        <v>9703</v>
      </c>
      <c r="B1914">
        <v>1970</v>
      </c>
      <c r="C1914" t="s">
        <v>37</v>
      </c>
      <c r="D1914" t="s">
        <v>33</v>
      </c>
      <c r="E1914" s="1">
        <v>38097</v>
      </c>
      <c r="F1914">
        <v>1</v>
      </c>
      <c r="G1914">
        <v>1</v>
      </c>
      <c r="H1914" s="3">
        <v>41197</v>
      </c>
      <c r="I1914">
        <v>70</v>
      </c>
      <c r="J1914">
        <v>0</v>
      </c>
      <c r="K1914" t="s">
        <v>43</v>
      </c>
      <c r="L1914">
        <v>3</v>
      </c>
      <c r="M1914">
        <f>2021-MasterData4[[#This Row],[Year_Birth]]</f>
        <v>51</v>
      </c>
      <c r="N1914" s="10">
        <v>77</v>
      </c>
      <c r="O1914" s="10">
        <v>35</v>
      </c>
      <c r="P1914" s="10">
        <v>0</v>
      </c>
      <c r="Q1914" s="10">
        <v>2</v>
      </c>
      <c r="R1914" s="10">
        <v>1</v>
      </c>
      <c r="S1914" s="24">
        <f>MasterData4[[#This Row],[Kidhome]]+MasterData4[[#This Row],[Teenhome]]</f>
        <v>2</v>
      </c>
      <c r="T1914" s="53">
        <v>2</v>
      </c>
      <c r="U1914" s="53">
        <v>2</v>
      </c>
      <c r="V1914" s="10">
        <f>SUM(MasterData4[[#This Row],[MntWines]:[MntSweetProducts]])</f>
        <v>115</v>
      </c>
      <c r="W1914">
        <v>5</v>
      </c>
    </row>
    <row r="1915" spans="1:23" x14ac:dyDescent="0.3">
      <c r="A1915">
        <v>9706</v>
      </c>
      <c r="B1915">
        <v>1974</v>
      </c>
      <c r="C1915" t="s">
        <v>37</v>
      </c>
      <c r="D1915" t="s">
        <v>31</v>
      </c>
      <c r="E1915" s="1">
        <v>31560</v>
      </c>
      <c r="F1915">
        <v>1</v>
      </c>
      <c r="G1915">
        <v>0</v>
      </c>
      <c r="H1915" s="3">
        <v>41449</v>
      </c>
      <c r="I1915">
        <v>98</v>
      </c>
      <c r="J1915">
        <v>0</v>
      </c>
      <c r="K1915" t="s">
        <v>32</v>
      </c>
      <c r="L1915">
        <v>2</v>
      </c>
      <c r="M1915">
        <f>2021-MasterData4[[#This Row],[Year_Birth]]</f>
        <v>47</v>
      </c>
      <c r="N1915" s="10">
        <v>62</v>
      </c>
      <c r="O1915" s="10">
        <v>20</v>
      </c>
      <c r="P1915" s="10">
        <v>4</v>
      </c>
      <c r="Q1915" s="10">
        <v>1</v>
      </c>
      <c r="R1915" s="10">
        <v>0</v>
      </c>
      <c r="S1915" s="24">
        <f>MasterData4[[#This Row],[Kidhome]]+MasterData4[[#This Row],[Teenhome]]</f>
        <v>1</v>
      </c>
      <c r="T1915" s="53">
        <v>1</v>
      </c>
      <c r="U1915" s="53">
        <v>3</v>
      </c>
      <c r="V1915" s="10">
        <f>SUM(MasterData4[[#This Row],[MntWines]:[MntSweetProducts]])</f>
        <v>87</v>
      </c>
      <c r="W1915">
        <v>5</v>
      </c>
    </row>
    <row r="1916" spans="1:23" x14ac:dyDescent="0.3">
      <c r="A1916">
        <v>9707</v>
      </c>
      <c r="B1916">
        <v>1969</v>
      </c>
      <c r="C1916" t="s">
        <v>37</v>
      </c>
      <c r="D1916" t="s">
        <v>33</v>
      </c>
      <c r="E1916" s="1">
        <v>55212</v>
      </c>
      <c r="F1916">
        <v>0</v>
      </c>
      <c r="G1916">
        <v>1</v>
      </c>
      <c r="H1916" s="3">
        <v>41236</v>
      </c>
      <c r="I1916">
        <v>65</v>
      </c>
      <c r="J1916">
        <v>0</v>
      </c>
      <c r="K1916" t="s">
        <v>30</v>
      </c>
      <c r="L1916">
        <v>4</v>
      </c>
      <c r="M1916">
        <f>2021-MasterData4[[#This Row],[Year_Birth]]</f>
        <v>52</v>
      </c>
      <c r="N1916" s="10">
        <v>1103</v>
      </c>
      <c r="O1916" s="10">
        <v>45</v>
      </c>
      <c r="P1916" s="10">
        <v>0</v>
      </c>
      <c r="Q1916" s="10">
        <v>0</v>
      </c>
      <c r="R1916" s="10">
        <v>0</v>
      </c>
      <c r="S1916" s="24">
        <f>MasterData4[[#This Row],[Kidhome]]+MasterData4[[#This Row],[Teenhome]]</f>
        <v>1</v>
      </c>
      <c r="T1916" s="53">
        <v>2</v>
      </c>
      <c r="U1916" s="53">
        <v>11</v>
      </c>
      <c r="V1916" s="10">
        <f>SUM(MasterData4[[#This Row],[MntWines]:[MntSweetProducts]])</f>
        <v>1148</v>
      </c>
      <c r="W1916">
        <v>5</v>
      </c>
    </row>
    <row r="1917" spans="1:23" x14ac:dyDescent="0.3">
      <c r="A1917">
        <v>9710</v>
      </c>
      <c r="B1917">
        <v>1969</v>
      </c>
      <c r="C1917" t="s">
        <v>37</v>
      </c>
      <c r="D1917" t="s">
        <v>29</v>
      </c>
      <c r="E1917" s="1">
        <v>58086</v>
      </c>
      <c r="F1917">
        <v>0</v>
      </c>
      <c r="G1917">
        <v>1</v>
      </c>
      <c r="H1917" s="3">
        <v>41294</v>
      </c>
      <c r="I1917">
        <v>80</v>
      </c>
      <c r="J1917">
        <v>0</v>
      </c>
      <c r="K1917" t="s">
        <v>30</v>
      </c>
      <c r="L1917">
        <v>11</v>
      </c>
      <c r="M1917">
        <f>2021-MasterData4[[#This Row],[Year_Birth]]</f>
        <v>52</v>
      </c>
      <c r="N1917" s="10">
        <v>708</v>
      </c>
      <c r="O1917" s="10">
        <v>62</v>
      </c>
      <c r="P1917" s="10">
        <v>0</v>
      </c>
      <c r="Q1917" s="10">
        <v>7</v>
      </c>
      <c r="R1917" s="10">
        <v>0</v>
      </c>
      <c r="S1917" s="24">
        <f>MasterData4[[#This Row],[Kidhome]]+MasterData4[[#This Row],[Teenhome]]</f>
        <v>1</v>
      </c>
      <c r="T1917" s="53">
        <v>3</v>
      </c>
      <c r="U1917" s="53">
        <v>7</v>
      </c>
      <c r="V1917" s="10">
        <f>SUM(MasterData4[[#This Row],[MntWines]:[MntSweetProducts]])</f>
        <v>777</v>
      </c>
      <c r="W1917">
        <v>5</v>
      </c>
    </row>
    <row r="1918" spans="1:23" x14ac:dyDescent="0.3">
      <c r="A1918">
        <v>9723</v>
      </c>
      <c r="B1918">
        <v>1960</v>
      </c>
      <c r="C1918" t="s">
        <v>28</v>
      </c>
      <c r="D1918" t="s">
        <v>33</v>
      </c>
      <c r="E1918" s="1">
        <v>67716</v>
      </c>
      <c r="F1918">
        <v>0</v>
      </c>
      <c r="G1918">
        <v>1</v>
      </c>
      <c r="H1918" s="3">
        <v>41284</v>
      </c>
      <c r="I1918">
        <v>8</v>
      </c>
      <c r="J1918">
        <v>0</v>
      </c>
      <c r="K1918" t="s">
        <v>32</v>
      </c>
      <c r="L1918">
        <v>7</v>
      </c>
      <c r="M1918">
        <f>2021-MasterData4[[#This Row],[Year_Birth]]</f>
        <v>61</v>
      </c>
      <c r="N1918" s="10">
        <v>530</v>
      </c>
      <c r="O1918" s="10">
        <v>217</v>
      </c>
      <c r="P1918" s="10">
        <v>62</v>
      </c>
      <c r="Q1918" s="10">
        <v>142</v>
      </c>
      <c r="R1918" s="10">
        <v>9</v>
      </c>
      <c r="S1918" s="24">
        <f>MasterData4[[#This Row],[Kidhome]]+MasterData4[[#This Row],[Teenhome]]</f>
        <v>1</v>
      </c>
      <c r="T1918" s="53">
        <v>4</v>
      </c>
      <c r="U1918" s="53">
        <v>13</v>
      </c>
      <c r="V1918" s="10">
        <f>SUM(MasterData4[[#This Row],[MntWines]:[MntSweetProducts]])</f>
        <v>960</v>
      </c>
      <c r="W1918">
        <v>2</v>
      </c>
    </row>
    <row r="1919" spans="1:23" x14ac:dyDescent="0.3">
      <c r="A1919">
        <v>9725</v>
      </c>
      <c r="B1919">
        <v>1966</v>
      </c>
      <c r="C1919" t="s">
        <v>37</v>
      </c>
      <c r="D1919" t="s">
        <v>35</v>
      </c>
      <c r="E1919" s="1">
        <v>28764</v>
      </c>
      <c r="F1919">
        <v>1</v>
      </c>
      <c r="G1919">
        <v>1</v>
      </c>
      <c r="H1919" s="3">
        <v>41795</v>
      </c>
      <c r="I1919">
        <v>16</v>
      </c>
      <c r="J1919">
        <v>0</v>
      </c>
      <c r="K1919" t="s">
        <v>30</v>
      </c>
      <c r="L1919">
        <v>1</v>
      </c>
      <c r="M1919">
        <f>2021-MasterData4[[#This Row],[Year_Birth]]</f>
        <v>55</v>
      </c>
      <c r="N1919" s="10">
        <v>8</v>
      </c>
      <c r="O1919" s="10">
        <v>3</v>
      </c>
      <c r="P1919" s="10">
        <v>0</v>
      </c>
      <c r="Q1919" s="10">
        <v>0</v>
      </c>
      <c r="R1919" s="10">
        <v>0</v>
      </c>
      <c r="S1919" s="24">
        <f>MasterData4[[#This Row],[Kidhome]]+MasterData4[[#This Row],[Teenhome]]</f>
        <v>2</v>
      </c>
      <c r="T1919" s="53">
        <v>0</v>
      </c>
      <c r="U1919" s="53">
        <v>2</v>
      </c>
      <c r="V1919" s="10">
        <f>SUM(MasterData4[[#This Row],[MntWines]:[MntSweetProducts]])</f>
        <v>11</v>
      </c>
      <c r="W1919">
        <v>5</v>
      </c>
    </row>
    <row r="1920" spans="1:23" x14ac:dyDescent="0.3">
      <c r="A1920">
        <v>9727</v>
      </c>
      <c r="B1920">
        <v>1957</v>
      </c>
      <c r="C1920" t="s">
        <v>28</v>
      </c>
      <c r="D1920" t="s">
        <v>33</v>
      </c>
      <c r="E1920" s="1">
        <v>23539</v>
      </c>
      <c r="F1920">
        <v>0</v>
      </c>
      <c r="G1920">
        <v>0</v>
      </c>
      <c r="H1920" s="3">
        <v>41698</v>
      </c>
      <c r="I1920">
        <v>13</v>
      </c>
      <c r="J1920">
        <v>0</v>
      </c>
      <c r="K1920" t="s">
        <v>32</v>
      </c>
      <c r="L1920">
        <v>2</v>
      </c>
      <c r="M1920">
        <f>2021-MasterData4[[#This Row],[Year_Birth]]</f>
        <v>64</v>
      </c>
      <c r="N1920" s="10">
        <v>4</v>
      </c>
      <c r="O1920" s="10">
        <v>11</v>
      </c>
      <c r="P1920" s="10">
        <v>16</v>
      </c>
      <c r="Q1920" s="10">
        <v>24</v>
      </c>
      <c r="R1920" s="10">
        <v>1</v>
      </c>
      <c r="S1920" s="24">
        <f>MasterData4[[#This Row],[Kidhome]]+MasterData4[[#This Row],[Teenhome]]</f>
        <v>0</v>
      </c>
      <c r="T1920" s="53">
        <v>0</v>
      </c>
      <c r="U1920" s="53">
        <v>4</v>
      </c>
      <c r="V1920" s="10">
        <f>SUM(MasterData4[[#This Row],[MntWines]:[MntSweetProducts]])</f>
        <v>56</v>
      </c>
      <c r="W1920">
        <v>2</v>
      </c>
    </row>
    <row r="1921" spans="1:23" x14ac:dyDescent="0.3">
      <c r="A1921">
        <v>9729</v>
      </c>
      <c r="B1921">
        <v>1955</v>
      </c>
      <c r="C1921" t="s">
        <v>28</v>
      </c>
      <c r="D1921" t="s">
        <v>42</v>
      </c>
      <c r="E1921" s="1">
        <v>58275</v>
      </c>
      <c r="F1921">
        <v>1</v>
      </c>
      <c r="G1921">
        <v>1</v>
      </c>
      <c r="H1921" s="3">
        <v>41427</v>
      </c>
      <c r="I1921">
        <v>48</v>
      </c>
      <c r="J1921">
        <v>0</v>
      </c>
      <c r="K1921" t="s">
        <v>39</v>
      </c>
      <c r="L1921">
        <v>8</v>
      </c>
      <c r="M1921">
        <f>2021-MasterData4[[#This Row],[Year_Birth]]</f>
        <v>66</v>
      </c>
      <c r="N1921" s="10">
        <v>189</v>
      </c>
      <c r="O1921" s="10">
        <v>253</v>
      </c>
      <c r="P1921" s="10">
        <v>56</v>
      </c>
      <c r="Q1921" s="10">
        <v>10</v>
      </c>
      <c r="R1921" s="10">
        <v>43</v>
      </c>
      <c r="S1921" s="24">
        <f>MasterData4[[#This Row],[Kidhome]]+MasterData4[[#This Row],[Teenhome]]</f>
        <v>2</v>
      </c>
      <c r="T1921" s="53">
        <v>2</v>
      </c>
      <c r="U1921" s="53">
        <v>7</v>
      </c>
      <c r="V1921" s="10">
        <f>SUM(MasterData4[[#This Row],[MntWines]:[MntSweetProducts]])</f>
        <v>551</v>
      </c>
      <c r="W1921">
        <v>2</v>
      </c>
    </row>
    <row r="1922" spans="1:23" x14ac:dyDescent="0.3">
      <c r="A1922">
        <v>9733</v>
      </c>
      <c r="B1922">
        <v>1978</v>
      </c>
      <c r="C1922" t="s">
        <v>44</v>
      </c>
      <c r="D1922" t="s">
        <v>35</v>
      </c>
      <c r="E1922" s="1">
        <v>24882</v>
      </c>
      <c r="F1922">
        <v>1</v>
      </c>
      <c r="G1922">
        <v>0</v>
      </c>
      <c r="H1922" s="3">
        <v>41161</v>
      </c>
      <c r="I1922">
        <v>52</v>
      </c>
      <c r="J1922">
        <v>0</v>
      </c>
      <c r="K1922" t="s">
        <v>40</v>
      </c>
      <c r="L1922">
        <v>1</v>
      </c>
      <c r="M1922">
        <f>2021-MasterData4[[#This Row],[Year_Birth]]</f>
        <v>43</v>
      </c>
      <c r="N1922" s="10">
        <v>1</v>
      </c>
      <c r="O1922" s="10">
        <v>10</v>
      </c>
      <c r="P1922" s="10">
        <v>29</v>
      </c>
      <c r="Q1922" s="10">
        <v>4</v>
      </c>
      <c r="R1922" s="10">
        <v>0</v>
      </c>
      <c r="S1922" s="24">
        <f>MasterData4[[#This Row],[Kidhome]]+MasterData4[[#This Row],[Teenhome]]</f>
        <v>1</v>
      </c>
      <c r="T1922" s="53">
        <v>1</v>
      </c>
      <c r="U1922" s="53">
        <v>2</v>
      </c>
      <c r="V1922" s="10">
        <f>SUM(MasterData4[[#This Row],[MntWines]:[MntSweetProducts]])</f>
        <v>44</v>
      </c>
      <c r="W1922">
        <v>1</v>
      </c>
    </row>
    <row r="1923" spans="1:23" x14ac:dyDescent="0.3">
      <c r="A1923">
        <v>9736</v>
      </c>
      <c r="B1923">
        <v>1980</v>
      </c>
      <c r="C1923" t="s">
        <v>28</v>
      </c>
      <c r="D1923" t="s">
        <v>33</v>
      </c>
      <c r="E1923" s="1">
        <v>41850</v>
      </c>
      <c r="F1923">
        <v>1</v>
      </c>
      <c r="G1923">
        <v>1</v>
      </c>
      <c r="H1923" s="3">
        <v>41267</v>
      </c>
      <c r="I1923">
        <v>51</v>
      </c>
      <c r="J1923">
        <v>0</v>
      </c>
      <c r="K1923" t="s">
        <v>34</v>
      </c>
      <c r="L1923">
        <v>3</v>
      </c>
      <c r="M1923">
        <f>2021-MasterData4[[#This Row],[Year_Birth]]</f>
        <v>41</v>
      </c>
      <c r="N1923" s="10">
        <v>53</v>
      </c>
      <c r="O1923" s="10">
        <v>19</v>
      </c>
      <c r="P1923" s="10">
        <v>2</v>
      </c>
      <c r="Q1923" s="10">
        <v>5</v>
      </c>
      <c r="R1923" s="10">
        <v>13</v>
      </c>
      <c r="S1923" s="24">
        <f>MasterData4[[#This Row],[Kidhome]]+MasterData4[[#This Row],[Teenhome]]</f>
        <v>2</v>
      </c>
      <c r="T1923" s="53">
        <v>0</v>
      </c>
      <c r="U1923" s="53">
        <v>3</v>
      </c>
      <c r="V1923" s="10">
        <f>SUM(MasterData4[[#This Row],[MntWines]:[MntSweetProducts]])</f>
        <v>92</v>
      </c>
      <c r="W1923">
        <v>2</v>
      </c>
    </row>
    <row r="1924" spans="1:23" x14ac:dyDescent="0.3">
      <c r="A1924">
        <v>9738</v>
      </c>
      <c r="B1924">
        <v>1986</v>
      </c>
      <c r="C1924" t="s">
        <v>41</v>
      </c>
      <c r="D1924" t="s">
        <v>35</v>
      </c>
      <c r="E1924" s="1">
        <v>42386</v>
      </c>
      <c r="F1924">
        <v>1</v>
      </c>
      <c r="G1924">
        <v>0</v>
      </c>
      <c r="H1924" s="3">
        <v>41287</v>
      </c>
      <c r="I1924">
        <v>43</v>
      </c>
      <c r="J1924">
        <v>0</v>
      </c>
      <c r="K1924" t="s">
        <v>43</v>
      </c>
      <c r="L1924">
        <v>3</v>
      </c>
      <c r="M1924">
        <f>2021-MasterData4[[#This Row],[Year_Birth]]</f>
        <v>35</v>
      </c>
      <c r="N1924" s="10">
        <v>65</v>
      </c>
      <c r="O1924" s="10">
        <v>16</v>
      </c>
      <c r="P1924" s="10">
        <v>0</v>
      </c>
      <c r="Q1924" s="10">
        <v>4</v>
      </c>
      <c r="R1924" s="10">
        <v>4</v>
      </c>
      <c r="S1924" s="24">
        <f>MasterData4[[#This Row],[Kidhome]]+MasterData4[[#This Row],[Teenhome]]</f>
        <v>1</v>
      </c>
      <c r="T1924" s="53">
        <v>0</v>
      </c>
      <c r="U1924" s="53">
        <v>3</v>
      </c>
      <c r="V1924" s="10">
        <f>SUM(MasterData4[[#This Row],[MntWines]:[MntSweetProducts]])</f>
        <v>89</v>
      </c>
      <c r="W1924">
        <v>4</v>
      </c>
    </row>
    <row r="1925" spans="1:23" x14ac:dyDescent="0.3">
      <c r="A1925">
        <v>9739</v>
      </c>
      <c r="B1925">
        <v>1963</v>
      </c>
      <c r="C1925" t="s">
        <v>28</v>
      </c>
      <c r="D1925" t="s">
        <v>31</v>
      </c>
      <c r="E1925" s="1">
        <v>34377</v>
      </c>
      <c r="F1925">
        <v>0</v>
      </c>
      <c r="G1925">
        <v>1</v>
      </c>
      <c r="H1925" s="3">
        <v>41293</v>
      </c>
      <c r="I1925">
        <v>55</v>
      </c>
      <c r="J1925">
        <v>0</v>
      </c>
      <c r="K1925" t="s">
        <v>30</v>
      </c>
      <c r="L1925">
        <v>2</v>
      </c>
      <c r="M1925">
        <f>2021-MasterData4[[#This Row],[Year_Birth]]</f>
        <v>58</v>
      </c>
      <c r="N1925" s="10">
        <v>62</v>
      </c>
      <c r="O1925" s="10">
        <v>22</v>
      </c>
      <c r="P1925" s="10">
        <v>3</v>
      </c>
      <c r="Q1925" s="10">
        <v>0</v>
      </c>
      <c r="R1925" s="10">
        <v>1</v>
      </c>
      <c r="S1925" s="24">
        <f>MasterData4[[#This Row],[Kidhome]]+MasterData4[[#This Row],[Teenhome]]</f>
        <v>1</v>
      </c>
      <c r="T1925" s="53">
        <v>2</v>
      </c>
      <c r="U1925" s="53">
        <v>2</v>
      </c>
      <c r="V1925" s="10">
        <f>SUM(MasterData4[[#This Row],[MntWines]:[MntSweetProducts]])</f>
        <v>88</v>
      </c>
      <c r="W1925">
        <v>2</v>
      </c>
    </row>
    <row r="1926" spans="1:23" x14ac:dyDescent="0.3">
      <c r="A1926">
        <v>9743</v>
      </c>
      <c r="B1926">
        <v>1955</v>
      </c>
      <c r="C1926" t="s">
        <v>28</v>
      </c>
      <c r="D1926" t="s">
        <v>33</v>
      </c>
      <c r="E1926" s="1">
        <v>76998</v>
      </c>
      <c r="F1926">
        <v>0</v>
      </c>
      <c r="G1926">
        <v>1</v>
      </c>
      <c r="H1926" s="3">
        <v>41285</v>
      </c>
      <c r="I1926">
        <v>85</v>
      </c>
      <c r="J1926">
        <v>0</v>
      </c>
      <c r="K1926" t="s">
        <v>32</v>
      </c>
      <c r="L1926">
        <v>11</v>
      </c>
      <c r="M1926">
        <f>2021-MasterData4[[#This Row],[Year_Birth]]</f>
        <v>66</v>
      </c>
      <c r="N1926" s="10">
        <v>1449</v>
      </c>
      <c r="O1926" s="10">
        <v>161</v>
      </c>
      <c r="P1926" s="10">
        <v>69</v>
      </c>
      <c r="Q1926" s="10">
        <v>89</v>
      </c>
      <c r="R1926" s="10">
        <v>35</v>
      </c>
      <c r="S1926" s="24">
        <f>MasterData4[[#This Row],[Kidhome]]+MasterData4[[#This Row],[Teenhome]]</f>
        <v>1</v>
      </c>
      <c r="T1926" s="53">
        <v>8</v>
      </c>
      <c r="U1926" s="53">
        <v>8</v>
      </c>
      <c r="V1926" s="10">
        <f>SUM(MasterData4[[#This Row],[MntWines]:[MntSweetProducts]])</f>
        <v>1803</v>
      </c>
      <c r="W1926">
        <v>2</v>
      </c>
    </row>
    <row r="1927" spans="1:23" x14ac:dyDescent="0.3">
      <c r="A1927">
        <v>9750</v>
      </c>
      <c r="B1927">
        <v>1961</v>
      </c>
      <c r="C1927" t="s">
        <v>37</v>
      </c>
      <c r="D1927" t="s">
        <v>29</v>
      </c>
      <c r="E1927" s="1">
        <v>64325</v>
      </c>
      <c r="F1927">
        <v>0</v>
      </c>
      <c r="G1927">
        <v>1</v>
      </c>
      <c r="H1927" s="3">
        <v>41312</v>
      </c>
      <c r="I1927">
        <v>41</v>
      </c>
      <c r="J1927">
        <v>0</v>
      </c>
      <c r="K1927" t="s">
        <v>30</v>
      </c>
      <c r="L1927">
        <v>10</v>
      </c>
      <c r="M1927">
        <f>2021-MasterData4[[#This Row],[Year_Birth]]</f>
        <v>60</v>
      </c>
      <c r="N1927" s="10">
        <v>731</v>
      </c>
      <c r="O1927" s="10">
        <v>353</v>
      </c>
      <c r="P1927" s="10">
        <v>78</v>
      </c>
      <c r="Q1927" s="10">
        <v>60</v>
      </c>
      <c r="R1927" s="10">
        <v>12</v>
      </c>
      <c r="S1927" s="24">
        <f>MasterData4[[#This Row],[Kidhome]]+MasterData4[[#This Row],[Teenhome]]</f>
        <v>1</v>
      </c>
      <c r="T1927" s="53">
        <v>3</v>
      </c>
      <c r="U1927" s="53">
        <v>5</v>
      </c>
      <c r="V1927" s="10">
        <f>SUM(MasterData4[[#This Row],[MntWines]:[MntSweetProducts]])</f>
        <v>1234</v>
      </c>
      <c r="W1927">
        <v>5</v>
      </c>
    </row>
    <row r="1928" spans="1:23" x14ac:dyDescent="0.3">
      <c r="A1928">
        <v>9757</v>
      </c>
      <c r="B1928">
        <v>1972</v>
      </c>
      <c r="C1928" t="s">
        <v>28</v>
      </c>
      <c r="D1928" t="s">
        <v>35</v>
      </c>
      <c r="E1928" s="1">
        <v>84906</v>
      </c>
      <c r="F1928">
        <v>0</v>
      </c>
      <c r="G1928">
        <v>0</v>
      </c>
      <c r="H1928" s="3">
        <v>41551</v>
      </c>
      <c r="I1928">
        <v>98</v>
      </c>
      <c r="J1928">
        <v>0</v>
      </c>
      <c r="K1928" t="s">
        <v>30</v>
      </c>
      <c r="L1928">
        <v>5</v>
      </c>
      <c r="M1928">
        <f>2021-MasterData4[[#This Row],[Year_Birth]]</f>
        <v>49</v>
      </c>
      <c r="N1928" s="10">
        <v>997</v>
      </c>
      <c r="O1928" s="10">
        <v>414</v>
      </c>
      <c r="P1928" s="10">
        <v>99</v>
      </c>
      <c r="Q1928" s="10">
        <v>15</v>
      </c>
      <c r="R1928" s="10">
        <v>30</v>
      </c>
      <c r="S1928" s="24">
        <f>MasterData4[[#This Row],[Kidhome]]+MasterData4[[#This Row],[Teenhome]]</f>
        <v>0</v>
      </c>
      <c r="T1928" s="53">
        <v>6</v>
      </c>
      <c r="U1928" s="53">
        <v>12</v>
      </c>
      <c r="V1928" s="10">
        <f>SUM(MasterData4[[#This Row],[MntWines]:[MntSweetProducts]])</f>
        <v>1555</v>
      </c>
      <c r="W1928">
        <v>2</v>
      </c>
    </row>
    <row r="1929" spans="1:23" x14ac:dyDescent="0.3">
      <c r="A1929">
        <v>9760</v>
      </c>
      <c r="B1929">
        <v>1963</v>
      </c>
      <c r="C1929" t="s">
        <v>37</v>
      </c>
      <c r="D1929" t="s">
        <v>42</v>
      </c>
      <c r="E1929" s="1">
        <v>52278</v>
      </c>
      <c r="F1929">
        <v>0</v>
      </c>
      <c r="G1929">
        <v>1</v>
      </c>
      <c r="H1929" s="3">
        <v>41299</v>
      </c>
      <c r="I1929">
        <v>24</v>
      </c>
      <c r="J1929">
        <v>0</v>
      </c>
      <c r="K1929" t="s">
        <v>43</v>
      </c>
      <c r="L1929">
        <v>10</v>
      </c>
      <c r="M1929">
        <f>2021-MasterData4[[#This Row],[Year_Birth]]</f>
        <v>58</v>
      </c>
      <c r="N1929" s="10">
        <v>953</v>
      </c>
      <c r="O1929" s="10">
        <v>71</v>
      </c>
      <c r="P1929" s="10">
        <v>0</v>
      </c>
      <c r="Q1929" s="10">
        <v>0</v>
      </c>
      <c r="R1929" s="10">
        <v>0</v>
      </c>
      <c r="S1929" s="24">
        <f>MasterData4[[#This Row],[Kidhome]]+MasterData4[[#This Row],[Teenhome]]</f>
        <v>1</v>
      </c>
      <c r="T1929" s="53">
        <v>5</v>
      </c>
      <c r="U1929" s="53">
        <v>10</v>
      </c>
      <c r="V1929" s="10">
        <f>SUM(MasterData4[[#This Row],[MntWines]:[MntSweetProducts]])</f>
        <v>1024</v>
      </c>
      <c r="W1929">
        <v>5</v>
      </c>
    </row>
    <row r="1930" spans="1:23" x14ac:dyDescent="0.3">
      <c r="A1930">
        <v>9771</v>
      </c>
      <c r="B1930">
        <v>1988</v>
      </c>
      <c r="C1930" t="s">
        <v>38</v>
      </c>
      <c r="D1930" t="s">
        <v>31</v>
      </c>
      <c r="E1930" s="1">
        <v>23331</v>
      </c>
      <c r="F1930">
        <v>1</v>
      </c>
      <c r="G1930">
        <v>0</v>
      </c>
      <c r="H1930" s="3">
        <v>41187</v>
      </c>
      <c r="I1930">
        <v>97</v>
      </c>
      <c r="J1930">
        <v>0</v>
      </c>
      <c r="K1930" t="s">
        <v>40</v>
      </c>
      <c r="L1930">
        <v>5</v>
      </c>
      <c r="M1930">
        <f>2021-MasterData4[[#This Row],[Year_Birth]]</f>
        <v>33</v>
      </c>
      <c r="N1930" s="10">
        <v>104</v>
      </c>
      <c r="O1930" s="10">
        <v>101</v>
      </c>
      <c r="P1930" s="10">
        <v>24</v>
      </c>
      <c r="Q1930" s="10">
        <v>20</v>
      </c>
      <c r="R1930" s="10">
        <v>15</v>
      </c>
      <c r="S1930" s="24">
        <f>MasterData4[[#This Row],[Kidhome]]+MasterData4[[#This Row],[Teenhome]]</f>
        <v>1</v>
      </c>
      <c r="T1930" s="53">
        <v>1</v>
      </c>
      <c r="U1930" s="53">
        <v>5</v>
      </c>
      <c r="V1930" s="10">
        <f>SUM(MasterData4[[#This Row],[MntWines]:[MntSweetProducts]])</f>
        <v>264</v>
      </c>
      <c r="W1930">
        <v>3</v>
      </c>
    </row>
    <row r="1931" spans="1:23" x14ac:dyDescent="0.3">
      <c r="A1931">
        <v>9780</v>
      </c>
      <c r="B1931">
        <v>1971</v>
      </c>
      <c r="C1931" t="s">
        <v>41</v>
      </c>
      <c r="D1931" t="s">
        <v>35</v>
      </c>
      <c r="E1931" s="1">
        <v>71499</v>
      </c>
      <c r="F1931">
        <v>0</v>
      </c>
      <c r="G1931">
        <v>1</v>
      </c>
      <c r="H1931" s="3">
        <v>41450</v>
      </c>
      <c r="I1931">
        <v>12</v>
      </c>
      <c r="J1931">
        <v>0</v>
      </c>
      <c r="K1931" t="s">
        <v>30</v>
      </c>
      <c r="L1931">
        <v>8</v>
      </c>
      <c r="M1931">
        <f>2021-MasterData4[[#This Row],[Year_Birth]]</f>
        <v>50</v>
      </c>
      <c r="N1931" s="10">
        <v>465</v>
      </c>
      <c r="O1931" s="10">
        <v>132</v>
      </c>
      <c r="P1931" s="10">
        <v>136</v>
      </c>
      <c r="Q1931" s="10">
        <v>25</v>
      </c>
      <c r="R1931" s="10">
        <v>0</v>
      </c>
      <c r="S1931" s="24">
        <f>MasterData4[[#This Row],[Kidhome]]+MasterData4[[#This Row],[Teenhome]]</f>
        <v>1</v>
      </c>
      <c r="T1931" s="53">
        <v>3</v>
      </c>
      <c r="U1931" s="53">
        <v>13</v>
      </c>
      <c r="V1931" s="10">
        <f>SUM(MasterData4[[#This Row],[MntWines]:[MntSweetProducts]])</f>
        <v>758</v>
      </c>
      <c r="W1931">
        <v>4</v>
      </c>
    </row>
    <row r="1932" spans="1:23" x14ac:dyDescent="0.3">
      <c r="A1932">
        <v>9790</v>
      </c>
      <c r="B1932">
        <v>1957</v>
      </c>
      <c r="C1932" t="s">
        <v>28</v>
      </c>
      <c r="D1932" t="s">
        <v>31</v>
      </c>
      <c r="E1932" s="1">
        <v>78499</v>
      </c>
      <c r="F1932">
        <v>0</v>
      </c>
      <c r="G1932">
        <v>0</v>
      </c>
      <c r="H1932" s="3">
        <v>41601</v>
      </c>
      <c r="I1932">
        <v>12</v>
      </c>
      <c r="J1932">
        <v>0</v>
      </c>
      <c r="K1932" t="s">
        <v>32</v>
      </c>
      <c r="L1932">
        <v>11</v>
      </c>
      <c r="M1932">
        <f>2021-MasterData4[[#This Row],[Year_Birth]]</f>
        <v>64</v>
      </c>
      <c r="N1932" s="10">
        <v>912</v>
      </c>
      <c r="O1932" s="10">
        <v>170</v>
      </c>
      <c r="P1932" s="10">
        <v>47</v>
      </c>
      <c r="Q1932" s="10">
        <v>72</v>
      </c>
      <c r="R1932" s="10">
        <v>36</v>
      </c>
      <c r="S1932" s="24">
        <f>MasterData4[[#This Row],[Kidhome]]+MasterData4[[#This Row],[Teenhome]]</f>
        <v>0</v>
      </c>
      <c r="T1932" s="53">
        <v>3</v>
      </c>
      <c r="U1932" s="53">
        <v>4</v>
      </c>
      <c r="V1932" s="10">
        <f>SUM(MasterData4[[#This Row],[MntWines]:[MntSweetProducts]])</f>
        <v>1237</v>
      </c>
      <c r="W1932">
        <v>2</v>
      </c>
    </row>
    <row r="1933" spans="1:23" x14ac:dyDescent="0.3">
      <c r="A1933">
        <v>9797</v>
      </c>
      <c r="B1933">
        <v>1956</v>
      </c>
      <c r="C1933" t="s">
        <v>28</v>
      </c>
      <c r="D1933" t="s">
        <v>33</v>
      </c>
      <c r="E1933" s="1">
        <v>58116</v>
      </c>
      <c r="F1933">
        <v>0</v>
      </c>
      <c r="G1933">
        <v>1</v>
      </c>
      <c r="H1933" s="3">
        <v>41742</v>
      </c>
      <c r="I1933">
        <v>38</v>
      </c>
      <c r="J1933">
        <v>0</v>
      </c>
      <c r="K1933" t="s">
        <v>30</v>
      </c>
      <c r="L1933">
        <v>3</v>
      </c>
      <c r="M1933">
        <f>2021-MasterData4[[#This Row],[Year_Birth]]</f>
        <v>65</v>
      </c>
      <c r="N1933" s="10">
        <v>228</v>
      </c>
      <c r="O1933" s="10">
        <v>130</v>
      </c>
      <c r="P1933" s="10">
        <v>4</v>
      </c>
      <c r="Q1933" s="10">
        <v>19</v>
      </c>
      <c r="R1933" s="10">
        <v>11</v>
      </c>
      <c r="S1933" s="24">
        <f>MasterData4[[#This Row],[Kidhome]]+MasterData4[[#This Row],[Teenhome]]</f>
        <v>1</v>
      </c>
      <c r="T1933" s="53">
        <v>3</v>
      </c>
      <c r="U1933" s="53">
        <v>8</v>
      </c>
      <c r="V1933" s="10">
        <f>SUM(MasterData4[[#This Row],[MntWines]:[MntSweetProducts]])</f>
        <v>392</v>
      </c>
      <c r="W1933">
        <v>2</v>
      </c>
    </row>
    <row r="1934" spans="1:23" x14ac:dyDescent="0.3">
      <c r="A1934">
        <v>9799</v>
      </c>
      <c r="B1934">
        <v>1968</v>
      </c>
      <c r="C1934" t="s">
        <v>37</v>
      </c>
      <c r="D1934" t="s">
        <v>29</v>
      </c>
      <c r="E1934" s="1">
        <v>83664</v>
      </c>
      <c r="F1934">
        <v>1</v>
      </c>
      <c r="G1934">
        <v>1</v>
      </c>
      <c r="H1934" s="3">
        <v>41402</v>
      </c>
      <c r="I1934">
        <v>57</v>
      </c>
      <c r="J1934">
        <v>0</v>
      </c>
      <c r="K1934" t="s">
        <v>30</v>
      </c>
      <c r="L1934">
        <v>2</v>
      </c>
      <c r="M1934">
        <f>2021-MasterData4[[#This Row],[Year_Birth]]</f>
        <v>53</v>
      </c>
      <c r="N1934" s="10">
        <v>866</v>
      </c>
      <c r="O1934" s="10">
        <v>151</v>
      </c>
      <c r="P1934" s="10">
        <v>28</v>
      </c>
      <c r="Q1934" s="10">
        <v>21</v>
      </c>
      <c r="R1934" s="10">
        <v>21</v>
      </c>
      <c r="S1934" s="24">
        <f>MasterData4[[#This Row],[Kidhome]]+MasterData4[[#This Row],[Teenhome]]</f>
        <v>2</v>
      </c>
      <c r="T1934" s="53">
        <v>2</v>
      </c>
      <c r="U1934" s="53">
        <v>12</v>
      </c>
      <c r="V1934" s="10">
        <f>SUM(MasterData4[[#This Row],[MntWines]:[MntSweetProducts]])</f>
        <v>1087</v>
      </c>
      <c r="W1934">
        <v>5</v>
      </c>
    </row>
    <row r="1935" spans="1:23" x14ac:dyDescent="0.3">
      <c r="A1935">
        <v>9805</v>
      </c>
      <c r="B1935">
        <v>1953</v>
      </c>
      <c r="C1935" t="s">
        <v>41</v>
      </c>
      <c r="D1935" t="s">
        <v>35</v>
      </c>
      <c r="E1935" s="1">
        <v>56129</v>
      </c>
      <c r="F1935">
        <v>0</v>
      </c>
      <c r="G1935">
        <v>1</v>
      </c>
      <c r="H1935" s="3">
        <v>41445</v>
      </c>
      <c r="I1935">
        <v>65</v>
      </c>
      <c r="J1935">
        <v>0</v>
      </c>
      <c r="K1935" t="s">
        <v>32</v>
      </c>
      <c r="L1935">
        <v>6</v>
      </c>
      <c r="M1935">
        <f>2021-MasterData4[[#This Row],[Year_Birth]]</f>
        <v>68</v>
      </c>
      <c r="N1935" s="10">
        <v>320</v>
      </c>
      <c r="O1935" s="10">
        <v>133</v>
      </c>
      <c r="P1935" s="10">
        <v>39</v>
      </c>
      <c r="Q1935" s="10">
        <v>48</v>
      </c>
      <c r="R1935" s="10">
        <v>72</v>
      </c>
      <c r="S1935" s="24">
        <f>MasterData4[[#This Row],[Kidhome]]+MasterData4[[#This Row],[Teenhome]]</f>
        <v>1</v>
      </c>
      <c r="T1935" s="53">
        <v>2</v>
      </c>
      <c r="U1935" s="53">
        <v>10</v>
      </c>
      <c r="V1935" s="10">
        <f>SUM(MasterData4[[#This Row],[MntWines]:[MntSweetProducts]])</f>
        <v>612</v>
      </c>
      <c r="W1935">
        <v>4</v>
      </c>
    </row>
    <row r="1936" spans="1:23" x14ac:dyDescent="0.3">
      <c r="A1936">
        <v>9817</v>
      </c>
      <c r="B1936">
        <v>1970</v>
      </c>
      <c r="C1936" t="s">
        <v>41</v>
      </c>
      <c r="D1936" t="s">
        <v>31</v>
      </c>
      <c r="E1936" s="1">
        <v>44802</v>
      </c>
      <c r="F1936">
        <v>0</v>
      </c>
      <c r="G1936">
        <v>0</v>
      </c>
      <c r="H1936" s="3">
        <v>41142</v>
      </c>
      <c r="I1936">
        <v>71</v>
      </c>
      <c r="J1936">
        <v>0</v>
      </c>
      <c r="K1936" t="s">
        <v>40</v>
      </c>
      <c r="L1936">
        <v>9</v>
      </c>
      <c r="M1936">
        <f>2021-MasterData4[[#This Row],[Year_Birth]]</f>
        <v>51</v>
      </c>
      <c r="N1936" s="10">
        <v>853</v>
      </c>
      <c r="O1936" s="10">
        <v>143</v>
      </c>
      <c r="P1936" s="10">
        <v>13</v>
      </c>
      <c r="Q1936" s="10">
        <v>10</v>
      </c>
      <c r="R1936" s="10">
        <v>10</v>
      </c>
      <c r="S1936" s="24">
        <f>MasterData4[[#This Row],[Kidhome]]+MasterData4[[#This Row],[Teenhome]]</f>
        <v>0</v>
      </c>
      <c r="T1936" s="53">
        <v>4</v>
      </c>
      <c r="U1936" s="53">
        <v>12</v>
      </c>
      <c r="V1936" s="10">
        <f>SUM(MasterData4[[#This Row],[MntWines]:[MntSweetProducts]])</f>
        <v>1029</v>
      </c>
      <c r="W1936">
        <v>4</v>
      </c>
    </row>
    <row r="1937" spans="1:23" x14ac:dyDescent="0.3">
      <c r="A1937">
        <v>9826</v>
      </c>
      <c r="B1937">
        <v>1972</v>
      </c>
      <c r="C1937" t="s">
        <v>37</v>
      </c>
      <c r="D1937" t="s">
        <v>31</v>
      </c>
      <c r="E1937" s="1">
        <v>86857</v>
      </c>
      <c r="F1937">
        <v>0</v>
      </c>
      <c r="G1937">
        <v>0</v>
      </c>
      <c r="H1937" s="3">
        <v>41164</v>
      </c>
      <c r="I1937">
        <v>96</v>
      </c>
      <c r="J1937">
        <v>0</v>
      </c>
      <c r="K1937" t="s">
        <v>34</v>
      </c>
      <c r="L1937">
        <v>5</v>
      </c>
      <c r="M1937">
        <f>2021-MasterData4[[#This Row],[Year_Birth]]</f>
        <v>49</v>
      </c>
      <c r="N1937" s="10">
        <v>899</v>
      </c>
      <c r="O1937" s="10">
        <v>838</v>
      </c>
      <c r="P1937" s="10">
        <v>133</v>
      </c>
      <c r="Q1937" s="10">
        <v>102</v>
      </c>
      <c r="R1937" s="10">
        <v>102</v>
      </c>
      <c r="S1937" s="24">
        <f>MasterData4[[#This Row],[Kidhome]]+MasterData4[[#This Row],[Teenhome]]</f>
        <v>0</v>
      </c>
      <c r="T1937" s="53">
        <v>6</v>
      </c>
      <c r="U1937" s="53">
        <v>10</v>
      </c>
      <c r="V1937" s="10">
        <f>SUM(MasterData4[[#This Row],[MntWines]:[MntSweetProducts]])</f>
        <v>2074</v>
      </c>
      <c r="W1937">
        <v>5</v>
      </c>
    </row>
    <row r="1938" spans="1:23" x14ac:dyDescent="0.3">
      <c r="A1938">
        <v>9829</v>
      </c>
      <c r="B1938">
        <v>1978</v>
      </c>
      <c r="C1938" t="s">
        <v>28</v>
      </c>
      <c r="D1938" t="s">
        <v>35</v>
      </c>
      <c r="E1938" s="1">
        <v>28587</v>
      </c>
      <c r="F1938">
        <v>1</v>
      </c>
      <c r="G1938">
        <v>0</v>
      </c>
      <c r="H1938" s="3">
        <v>41682</v>
      </c>
      <c r="I1938">
        <v>42</v>
      </c>
      <c r="J1938">
        <v>0</v>
      </c>
      <c r="K1938" t="s">
        <v>30</v>
      </c>
      <c r="L1938">
        <v>2</v>
      </c>
      <c r="M1938">
        <f>2021-MasterData4[[#This Row],[Year_Birth]]</f>
        <v>43</v>
      </c>
      <c r="N1938" s="10">
        <v>22</v>
      </c>
      <c r="O1938" s="10">
        <v>17</v>
      </c>
      <c r="P1938" s="10">
        <v>12</v>
      </c>
      <c r="Q1938" s="10">
        <v>4</v>
      </c>
      <c r="R1938" s="10">
        <v>10</v>
      </c>
      <c r="S1938" s="24">
        <f>MasterData4[[#This Row],[Kidhome]]+MasterData4[[#This Row],[Teenhome]]</f>
        <v>1</v>
      </c>
      <c r="T1938" s="53">
        <v>0</v>
      </c>
      <c r="U1938" s="53">
        <v>4</v>
      </c>
      <c r="V1938" s="10">
        <f>SUM(MasterData4[[#This Row],[MntWines]:[MntSweetProducts]])</f>
        <v>65</v>
      </c>
      <c r="W1938">
        <v>2</v>
      </c>
    </row>
    <row r="1939" spans="1:23" x14ac:dyDescent="0.3">
      <c r="A1939">
        <v>9847</v>
      </c>
      <c r="B1939">
        <v>1955</v>
      </c>
      <c r="C1939" t="s">
        <v>38</v>
      </c>
      <c r="D1939" t="s">
        <v>33</v>
      </c>
      <c r="E1939" s="1">
        <v>62972</v>
      </c>
      <c r="F1939">
        <v>0</v>
      </c>
      <c r="G1939">
        <v>1</v>
      </c>
      <c r="H1939" s="3">
        <v>41124</v>
      </c>
      <c r="I1939">
        <v>39</v>
      </c>
      <c r="J1939">
        <v>0</v>
      </c>
      <c r="K1939" t="s">
        <v>30</v>
      </c>
      <c r="L1939">
        <v>7</v>
      </c>
      <c r="M1939">
        <f>2021-MasterData4[[#This Row],[Year_Birth]]</f>
        <v>66</v>
      </c>
      <c r="N1939" s="10">
        <v>313</v>
      </c>
      <c r="O1939" s="10">
        <v>47</v>
      </c>
      <c r="P1939" s="10">
        <v>20</v>
      </c>
      <c r="Q1939" s="10">
        <v>15</v>
      </c>
      <c r="R1939" s="10">
        <v>0</v>
      </c>
      <c r="S1939" s="24">
        <f>MasterData4[[#This Row],[Kidhome]]+MasterData4[[#This Row],[Teenhome]]</f>
        <v>1</v>
      </c>
      <c r="T1939" s="53">
        <v>4</v>
      </c>
      <c r="U1939" s="53">
        <v>3</v>
      </c>
      <c r="V1939" s="10">
        <f>SUM(MasterData4[[#This Row],[MntWines]:[MntSweetProducts]])</f>
        <v>395</v>
      </c>
      <c r="W1939">
        <v>3</v>
      </c>
    </row>
    <row r="1940" spans="1:23" x14ac:dyDescent="0.3">
      <c r="A1940">
        <v>9850</v>
      </c>
      <c r="B1940">
        <v>1972</v>
      </c>
      <c r="C1940" t="s">
        <v>38</v>
      </c>
      <c r="D1940" t="s">
        <v>33</v>
      </c>
      <c r="E1940" s="1">
        <v>24884</v>
      </c>
      <c r="F1940">
        <v>1</v>
      </c>
      <c r="G1940">
        <v>0</v>
      </c>
      <c r="H1940" s="3">
        <v>41242</v>
      </c>
      <c r="I1940">
        <v>32</v>
      </c>
      <c r="J1940">
        <v>0</v>
      </c>
      <c r="K1940" t="s">
        <v>30</v>
      </c>
      <c r="L1940">
        <v>0</v>
      </c>
      <c r="M1940">
        <f>2021-MasterData4[[#This Row],[Year_Birth]]</f>
        <v>49</v>
      </c>
      <c r="N1940" s="10">
        <v>3</v>
      </c>
      <c r="O1940" s="10">
        <v>7</v>
      </c>
      <c r="P1940" s="10">
        <v>0</v>
      </c>
      <c r="Q1940" s="10">
        <v>6</v>
      </c>
      <c r="R1940" s="10">
        <v>0</v>
      </c>
      <c r="S1940" s="24">
        <f>MasterData4[[#This Row],[Kidhome]]+MasterData4[[#This Row],[Teenhome]]</f>
        <v>1</v>
      </c>
      <c r="T1940" s="53">
        <v>0</v>
      </c>
      <c r="U1940" s="53">
        <v>3</v>
      </c>
      <c r="V1940" s="10">
        <f>SUM(MasterData4[[#This Row],[MntWines]:[MntSweetProducts]])</f>
        <v>16</v>
      </c>
      <c r="W1940">
        <v>3</v>
      </c>
    </row>
    <row r="1941" spans="1:23" x14ac:dyDescent="0.3">
      <c r="A1941">
        <v>9855</v>
      </c>
      <c r="B1941">
        <v>1952</v>
      </c>
      <c r="C1941" t="s">
        <v>37</v>
      </c>
      <c r="D1941" t="s">
        <v>31</v>
      </c>
      <c r="E1941" s="1">
        <v>62000</v>
      </c>
      <c r="F1941">
        <v>0</v>
      </c>
      <c r="G1941">
        <v>1</v>
      </c>
      <c r="H1941" s="3">
        <v>41511</v>
      </c>
      <c r="I1941">
        <v>25</v>
      </c>
      <c r="J1941">
        <v>0</v>
      </c>
      <c r="K1941" t="s">
        <v>30</v>
      </c>
      <c r="L1941">
        <v>6</v>
      </c>
      <c r="M1941">
        <f>2021-MasterData4[[#This Row],[Year_Birth]]</f>
        <v>69</v>
      </c>
      <c r="N1941" s="10">
        <v>899</v>
      </c>
      <c r="O1941" s="10">
        <v>101</v>
      </c>
      <c r="P1941" s="10">
        <v>0</v>
      </c>
      <c r="Q1941" s="10">
        <v>0</v>
      </c>
      <c r="R1941" s="10">
        <v>0</v>
      </c>
      <c r="S1941" s="24">
        <f>MasterData4[[#This Row],[Kidhome]]+MasterData4[[#This Row],[Teenhome]]</f>
        <v>1</v>
      </c>
      <c r="T1941" s="53">
        <v>6</v>
      </c>
      <c r="U1941" s="53">
        <v>13</v>
      </c>
      <c r="V1941" s="10">
        <f>SUM(MasterData4[[#This Row],[MntWines]:[MntSweetProducts]])</f>
        <v>1000</v>
      </c>
      <c r="W1941">
        <v>5</v>
      </c>
    </row>
    <row r="1942" spans="1:23" x14ac:dyDescent="0.3">
      <c r="A1942">
        <v>9860</v>
      </c>
      <c r="B1942">
        <v>1959</v>
      </c>
      <c r="C1942" t="s">
        <v>28</v>
      </c>
      <c r="D1942" t="s">
        <v>35</v>
      </c>
      <c r="E1942" s="1">
        <v>44911</v>
      </c>
      <c r="F1942">
        <v>0</v>
      </c>
      <c r="G1942">
        <v>1</v>
      </c>
      <c r="H1942" s="3">
        <v>41348</v>
      </c>
      <c r="I1942">
        <v>11</v>
      </c>
      <c r="J1942">
        <v>0</v>
      </c>
      <c r="K1942" t="s">
        <v>30</v>
      </c>
      <c r="L1942">
        <v>4</v>
      </c>
      <c r="M1942">
        <f>2021-MasterData4[[#This Row],[Year_Birth]]</f>
        <v>62</v>
      </c>
      <c r="N1942" s="10">
        <v>159</v>
      </c>
      <c r="O1942" s="10">
        <v>22</v>
      </c>
      <c r="P1942" s="10">
        <v>2</v>
      </c>
      <c r="Q1942" s="10">
        <v>0</v>
      </c>
      <c r="R1942" s="10">
        <v>1</v>
      </c>
      <c r="S1942" s="24">
        <f>MasterData4[[#This Row],[Kidhome]]+MasterData4[[#This Row],[Teenhome]]</f>
        <v>1</v>
      </c>
      <c r="T1942" s="53">
        <v>1</v>
      </c>
      <c r="U1942" s="53">
        <v>4</v>
      </c>
      <c r="V1942" s="10">
        <f>SUM(MasterData4[[#This Row],[MntWines]:[MntSweetProducts]])</f>
        <v>184</v>
      </c>
      <c r="W1942">
        <v>2</v>
      </c>
    </row>
    <row r="1943" spans="1:23" x14ac:dyDescent="0.3">
      <c r="A1943">
        <v>9862</v>
      </c>
      <c r="B1943">
        <v>1969</v>
      </c>
      <c r="C1943" t="s">
        <v>28</v>
      </c>
      <c r="D1943" t="s">
        <v>35</v>
      </c>
      <c r="E1943" s="1">
        <v>21918</v>
      </c>
      <c r="F1943">
        <v>1</v>
      </c>
      <c r="G1943">
        <v>0</v>
      </c>
      <c r="H1943" s="3">
        <v>41592</v>
      </c>
      <c r="I1943">
        <v>37</v>
      </c>
      <c r="J1943">
        <v>0</v>
      </c>
      <c r="K1943" t="s">
        <v>32</v>
      </c>
      <c r="L1943">
        <v>2</v>
      </c>
      <c r="M1943">
        <f>2021-MasterData4[[#This Row],[Year_Birth]]</f>
        <v>52</v>
      </c>
      <c r="N1943" s="10">
        <v>1</v>
      </c>
      <c r="O1943" s="10">
        <v>7</v>
      </c>
      <c r="P1943" s="10">
        <v>11</v>
      </c>
      <c r="Q1943" s="10">
        <v>6</v>
      </c>
      <c r="R1943" s="10">
        <v>5</v>
      </c>
      <c r="S1943" s="24">
        <f>MasterData4[[#This Row],[Kidhome]]+MasterData4[[#This Row],[Teenhome]]</f>
        <v>1</v>
      </c>
      <c r="T1943" s="53">
        <v>0</v>
      </c>
      <c r="U1943" s="53">
        <v>3</v>
      </c>
      <c r="V1943" s="10">
        <f>SUM(MasterData4[[#This Row],[MntWines]:[MntSweetProducts]])</f>
        <v>30</v>
      </c>
      <c r="W1943">
        <v>2</v>
      </c>
    </row>
    <row r="1944" spans="1:23" x14ac:dyDescent="0.3">
      <c r="A1944">
        <v>9888</v>
      </c>
      <c r="B1944">
        <v>1969</v>
      </c>
      <c r="C1944" t="s">
        <v>28</v>
      </c>
      <c r="D1944" t="s">
        <v>35</v>
      </c>
      <c r="E1944" s="2">
        <v>68695</v>
      </c>
      <c r="F1944">
        <v>0</v>
      </c>
      <c r="G1944">
        <v>0</v>
      </c>
      <c r="H1944" s="3">
        <v>41815</v>
      </c>
      <c r="I1944">
        <v>3</v>
      </c>
      <c r="J1944">
        <v>0</v>
      </c>
      <c r="K1944" t="s">
        <v>30</v>
      </c>
      <c r="L1944">
        <v>4</v>
      </c>
      <c r="M1944">
        <f>2021-MasterData4[[#This Row],[Year_Birth]]</f>
        <v>52</v>
      </c>
      <c r="N1944" s="10">
        <v>458</v>
      </c>
      <c r="O1944" s="10">
        <v>356</v>
      </c>
      <c r="P1944" s="10">
        <v>106</v>
      </c>
      <c r="Q1944" s="10">
        <v>81</v>
      </c>
      <c r="R1944" s="10">
        <v>50</v>
      </c>
      <c r="S1944" s="24">
        <f>MasterData4[[#This Row],[Kidhome]]+MasterData4[[#This Row],[Teenhome]]</f>
        <v>0</v>
      </c>
      <c r="T1944" s="53">
        <v>4</v>
      </c>
      <c r="U1944" s="53">
        <v>7</v>
      </c>
      <c r="V1944" s="10">
        <f>SUM(MasterData4[[#This Row],[MntWines]:[MntSweetProducts]])</f>
        <v>1051</v>
      </c>
      <c r="W1944">
        <v>2</v>
      </c>
    </row>
    <row r="1945" spans="1:23" x14ac:dyDescent="0.3">
      <c r="A1945">
        <v>9904</v>
      </c>
      <c r="B1945">
        <v>1956</v>
      </c>
      <c r="C1945" t="s">
        <v>28</v>
      </c>
      <c r="D1945" t="s">
        <v>33</v>
      </c>
      <c r="E1945" s="1">
        <v>71391</v>
      </c>
      <c r="F1945">
        <v>0</v>
      </c>
      <c r="G1945">
        <v>1</v>
      </c>
      <c r="H1945" s="3">
        <v>41362</v>
      </c>
      <c r="I1945">
        <v>50</v>
      </c>
      <c r="J1945">
        <v>0</v>
      </c>
      <c r="K1945" t="s">
        <v>32</v>
      </c>
      <c r="L1945">
        <v>6</v>
      </c>
      <c r="M1945">
        <f>2021-MasterData4[[#This Row],[Year_Birth]]</f>
        <v>65</v>
      </c>
      <c r="N1945" s="10">
        <v>336</v>
      </c>
      <c r="O1945" s="10">
        <v>274</v>
      </c>
      <c r="P1945" s="10">
        <v>46</v>
      </c>
      <c r="Q1945" s="10">
        <v>123</v>
      </c>
      <c r="R1945" s="10">
        <v>123</v>
      </c>
      <c r="S1945" s="24">
        <f>MasterData4[[#This Row],[Kidhome]]+MasterData4[[#This Row],[Teenhome]]</f>
        <v>1</v>
      </c>
      <c r="T1945" s="53">
        <v>5</v>
      </c>
      <c r="U1945" s="53">
        <v>12</v>
      </c>
      <c r="V1945" s="10">
        <f>SUM(MasterData4[[#This Row],[MntWines]:[MntSweetProducts]])</f>
        <v>902</v>
      </c>
      <c r="W1945">
        <v>2</v>
      </c>
    </row>
    <row r="1946" spans="1:23" x14ac:dyDescent="0.3">
      <c r="A1946">
        <v>9905</v>
      </c>
      <c r="B1946">
        <v>1952</v>
      </c>
      <c r="C1946" t="s">
        <v>28</v>
      </c>
      <c r="D1946" t="s">
        <v>35</v>
      </c>
      <c r="E1946" s="1">
        <v>34074</v>
      </c>
      <c r="F1946">
        <v>1</v>
      </c>
      <c r="G1946">
        <v>1</v>
      </c>
      <c r="H1946" s="3">
        <v>41468</v>
      </c>
      <c r="I1946">
        <v>69</v>
      </c>
      <c r="J1946">
        <v>0</v>
      </c>
      <c r="K1946" t="s">
        <v>30</v>
      </c>
      <c r="L1946">
        <v>3</v>
      </c>
      <c r="M1946">
        <f>2021-MasterData4[[#This Row],[Year_Birth]]</f>
        <v>69</v>
      </c>
      <c r="N1946" s="10">
        <v>135</v>
      </c>
      <c r="O1946" s="10">
        <v>41</v>
      </c>
      <c r="P1946" s="10">
        <v>10</v>
      </c>
      <c r="Q1946" s="10">
        <v>1</v>
      </c>
      <c r="R1946" s="10">
        <v>1</v>
      </c>
      <c r="S1946" s="24">
        <f>MasterData4[[#This Row],[Kidhome]]+MasterData4[[#This Row],[Teenhome]]</f>
        <v>2</v>
      </c>
      <c r="T1946" s="53">
        <v>3</v>
      </c>
      <c r="U1946" s="53">
        <v>3</v>
      </c>
      <c r="V1946" s="10">
        <f>SUM(MasterData4[[#This Row],[MntWines]:[MntSweetProducts]])</f>
        <v>188</v>
      </c>
      <c r="W1946">
        <v>2</v>
      </c>
    </row>
    <row r="1947" spans="1:23" x14ac:dyDescent="0.3">
      <c r="A1947">
        <v>9907</v>
      </c>
      <c r="B1947">
        <v>1969</v>
      </c>
      <c r="C1947" t="s">
        <v>41</v>
      </c>
      <c r="D1947" t="s">
        <v>35</v>
      </c>
      <c r="E1947" s="1">
        <v>66476</v>
      </c>
      <c r="F1947">
        <v>0</v>
      </c>
      <c r="G1947">
        <v>1</v>
      </c>
      <c r="H1947" s="3">
        <v>41612</v>
      </c>
      <c r="I1947">
        <v>80</v>
      </c>
      <c r="J1947">
        <v>0</v>
      </c>
      <c r="K1947" t="s">
        <v>39</v>
      </c>
      <c r="L1947">
        <v>6</v>
      </c>
      <c r="M1947">
        <f>2021-MasterData4[[#This Row],[Year_Birth]]</f>
        <v>52</v>
      </c>
      <c r="N1947" s="10">
        <v>742</v>
      </c>
      <c r="O1947" s="10">
        <v>152</v>
      </c>
      <c r="P1947" s="10">
        <v>25</v>
      </c>
      <c r="Q1947" s="10">
        <v>28</v>
      </c>
      <c r="R1947" s="10">
        <v>9</v>
      </c>
      <c r="S1947" s="24">
        <f>MasterData4[[#This Row],[Kidhome]]+MasterData4[[#This Row],[Teenhome]]</f>
        <v>1</v>
      </c>
      <c r="T1947" s="53">
        <v>8</v>
      </c>
      <c r="U1947" s="53">
        <v>10</v>
      </c>
      <c r="V1947" s="10">
        <f>SUM(MasterData4[[#This Row],[MntWines]:[MntSweetProducts]])</f>
        <v>956</v>
      </c>
      <c r="W1947">
        <v>4</v>
      </c>
    </row>
    <row r="1948" spans="1:23" x14ac:dyDescent="0.3">
      <c r="A1948">
        <v>9909</v>
      </c>
      <c r="B1948">
        <v>1996</v>
      </c>
      <c r="C1948" t="s">
        <v>38</v>
      </c>
      <c r="D1948" t="s">
        <v>33</v>
      </c>
      <c r="E1948" s="1">
        <v>7500</v>
      </c>
      <c r="F1948">
        <v>0</v>
      </c>
      <c r="G1948">
        <v>0</v>
      </c>
      <c r="H1948" s="3">
        <v>41222</v>
      </c>
      <c r="I1948">
        <v>24</v>
      </c>
      <c r="J1948">
        <v>0</v>
      </c>
      <c r="K1948" t="s">
        <v>36</v>
      </c>
      <c r="L1948">
        <v>3</v>
      </c>
      <c r="M1948">
        <f>2021-MasterData4[[#This Row],[Year_Birth]]</f>
        <v>25</v>
      </c>
      <c r="N1948" s="10">
        <v>3</v>
      </c>
      <c r="O1948" s="10">
        <v>14</v>
      </c>
      <c r="P1948" s="10">
        <v>15</v>
      </c>
      <c r="Q1948" s="10">
        <v>18</v>
      </c>
      <c r="R1948" s="10">
        <v>22</v>
      </c>
      <c r="S1948" s="24">
        <f>MasterData4[[#This Row],[Kidhome]]+MasterData4[[#This Row],[Teenhome]]</f>
        <v>0</v>
      </c>
      <c r="T1948" s="53">
        <v>1</v>
      </c>
      <c r="U1948" s="53">
        <v>3</v>
      </c>
      <c r="V1948" s="10">
        <f>SUM(MasterData4[[#This Row],[MntWines]:[MntSweetProducts]])</f>
        <v>72</v>
      </c>
      <c r="W1948">
        <v>3</v>
      </c>
    </row>
    <row r="1949" spans="1:23" x14ac:dyDescent="0.3">
      <c r="A1949">
        <v>9916</v>
      </c>
      <c r="B1949">
        <v>1954</v>
      </c>
      <c r="C1949" t="s">
        <v>28</v>
      </c>
      <c r="D1949" t="s">
        <v>33</v>
      </c>
      <c r="E1949" s="1">
        <v>38998</v>
      </c>
      <c r="F1949">
        <v>1</v>
      </c>
      <c r="G1949">
        <v>1</v>
      </c>
      <c r="H1949" s="3">
        <v>41216</v>
      </c>
      <c r="I1949">
        <v>92</v>
      </c>
      <c r="J1949">
        <v>1</v>
      </c>
      <c r="K1949" t="s">
        <v>43</v>
      </c>
      <c r="L1949">
        <v>2</v>
      </c>
      <c r="M1949">
        <f>2021-MasterData4[[#This Row],[Year_Birth]]</f>
        <v>67</v>
      </c>
      <c r="N1949" s="10">
        <v>34</v>
      </c>
      <c r="O1949" s="10">
        <v>14</v>
      </c>
      <c r="P1949" s="10">
        <v>0</v>
      </c>
      <c r="Q1949" s="10">
        <v>1</v>
      </c>
      <c r="R1949" s="10">
        <v>0</v>
      </c>
      <c r="S1949" s="24">
        <f>MasterData4[[#This Row],[Kidhome]]+MasterData4[[#This Row],[Teenhome]]</f>
        <v>2</v>
      </c>
      <c r="T1949" s="53">
        <v>0</v>
      </c>
      <c r="U1949" s="53">
        <v>3</v>
      </c>
      <c r="V1949" s="10">
        <f>SUM(MasterData4[[#This Row],[MntWines]:[MntSweetProducts]])</f>
        <v>49</v>
      </c>
      <c r="W1949">
        <v>2</v>
      </c>
    </row>
    <row r="1950" spans="1:23" x14ac:dyDescent="0.3">
      <c r="A1950">
        <v>9923</v>
      </c>
      <c r="B1950">
        <v>1972</v>
      </c>
      <c r="C1950" t="s">
        <v>41</v>
      </c>
      <c r="D1950" t="s">
        <v>31</v>
      </c>
      <c r="E1950" s="1">
        <v>46423</v>
      </c>
      <c r="F1950">
        <v>1</v>
      </c>
      <c r="G1950">
        <v>1</v>
      </c>
      <c r="H1950" s="3">
        <v>41535</v>
      </c>
      <c r="I1950">
        <v>6</v>
      </c>
      <c r="J1950">
        <v>0</v>
      </c>
      <c r="K1950" t="s">
        <v>30</v>
      </c>
      <c r="L1950">
        <v>2</v>
      </c>
      <c r="M1950">
        <f>2021-MasterData4[[#This Row],[Year_Birth]]</f>
        <v>49</v>
      </c>
      <c r="N1950" s="10">
        <v>68</v>
      </c>
      <c r="O1950" s="10">
        <v>16</v>
      </c>
      <c r="P1950" s="10">
        <v>0</v>
      </c>
      <c r="Q1950" s="10">
        <v>0</v>
      </c>
      <c r="R1950" s="10">
        <v>0</v>
      </c>
      <c r="S1950" s="24">
        <f>MasterData4[[#This Row],[Kidhome]]+MasterData4[[#This Row],[Teenhome]]</f>
        <v>2</v>
      </c>
      <c r="T1950" s="53">
        <v>0</v>
      </c>
      <c r="U1950" s="53">
        <v>4</v>
      </c>
      <c r="V1950" s="10">
        <f>SUM(MasterData4[[#This Row],[MntWines]:[MntSweetProducts]])</f>
        <v>84</v>
      </c>
      <c r="W1950">
        <v>4</v>
      </c>
    </row>
    <row r="1951" spans="1:23" x14ac:dyDescent="0.3">
      <c r="A1951">
        <v>9925</v>
      </c>
      <c r="B1951">
        <v>1981</v>
      </c>
      <c r="C1951" t="s">
        <v>37</v>
      </c>
      <c r="D1951" t="s">
        <v>35</v>
      </c>
      <c r="E1951" s="1">
        <v>39665</v>
      </c>
      <c r="F1951">
        <v>1</v>
      </c>
      <c r="G1951">
        <v>0</v>
      </c>
      <c r="H1951" s="3">
        <v>41419</v>
      </c>
      <c r="I1951">
        <v>97</v>
      </c>
      <c r="J1951">
        <v>0</v>
      </c>
      <c r="K1951" t="s">
        <v>30</v>
      </c>
      <c r="L1951">
        <v>4</v>
      </c>
      <c r="M1951">
        <f>2021-MasterData4[[#This Row],[Year_Birth]]</f>
        <v>40</v>
      </c>
      <c r="N1951" s="10">
        <v>127</v>
      </c>
      <c r="O1951" s="10">
        <v>56</v>
      </c>
      <c r="P1951" s="10">
        <v>0</v>
      </c>
      <c r="Q1951" s="10">
        <v>1</v>
      </c>
      <c r="R1951" s="10">
        <v>1</v>
      </c>
      <c r="S1951" s="24">
        <f>MasterData4[[#This Row],[Kidhome]]+MasterData4[[#This Row],[Teenhome]]</f>
        <v>1</v>
      </c>
      <c r="T1951" s="53">
        <v>2</v>
      </c>
      <c r="U1951" s="53">
        <v>3</v>
      </c>
      <c r="V1951" s="10">
        <f>SUM(MasterData4[[#This Row],[MntWines]:[MntSweetProducts]])</f>
        <v>185</v>
      </c>
      <c r="W1951">
        <v>5</v>
      </c>
    </row>
    <row r="1952" spans="1:23" x14ac:dyDescent="0.3">
      <c r="A1952">
        <v>9930</v>
      </c>
      <c r="B1952">
        <v>1944</v>
      </c>
      <c r="C1952" t="s">
        <v>37</v>
      </c>
      <c r="D1952" t="s">
        <v>31</v>
      </c>
      <c r="E1952" s="1">
        <v>82716</v>
      </c>
      <c r="F1952">
        <v>0</v>
      </c>
      <c r="G1952">
        <v>0</v>
      </c>
      <c r="H1952" s="3">
        <v>41583</v>
      </c>
      <c r="I1952">
        <v>8</v>
      </c>
      <c r="J1952">
        <v>0</v>
      </c>
      <c r="K1952" t="s">
        <v>32</v>
      </c>
      <c r="L1952">
        <v>6</v>
      </c>
      <c r="M1952">
        <f>2021-MasterData4[[#This Row],[Year_Birth]]</f>
        <v>77</v>
      </c>
      <c r="N1952" s="10">
        <v>606</v>
      </c>
      <c r="O1952" s="10">
        <v>228</v>
      </c>
      <c r="P1952" s="10">
        <v>15</v>
      </c>
      <c r="Q1952" s="10">
        <v>148</v>
      </c>
      <c r="R1952" s="10">
        <v>148</v>
      </c>
      <c r="S1952" s="24">
        <f>MasterData4[[#This Row],[Kidhome]]+MasterData4[[#This Row],[Teenhome]]</f>
        <v>0</v>
      </c>
      <c r="T1952" s="53">
        <v>8</v>
      </c>
      <c r="U1952" s="53">
        <v>13</v>
      </c>
      <c r="V1952" s="10">
        <f>SUM(MasterData4[[#This Row],[MntWines]:[MntSweetProducts]])</f>
        <v>1145</v>
      </c>
      <c r="W1952">
        <v>5</v>
      </c>
    </row>
    <row r="1953" spans="1:23" x14ac:dyDescent="0.3">
      <c r="A1953">
        <v>9931</v>
      </c>
      <c r="B1953">
        <v>1963</v>
      </c>
      <c r="C1953" t="s">
        <v>37</v>
      </c>
      <c r="D1953" t="s">
        <v>33</v>
      </c>
      <c r="E1953" s="1">
        <v>4023</v>
      </c>
      <c r="F1953">
        <v>1</v>
      </c>
      <c r="G1953">
        <v>1</v>
      </c>
      <c r="H1953" s="3">
        <v>41813</v>
      </c>
      <c r="I1953">
        <v>29</v>
      </c>
      <c r="J1953">
        <v>0</v>
      </c>
      <c r="K1953" t="s">
        <v>30</v>
      </c>
      <c r="L1953">
        <v>0</v>
      </c>
      <c r="M1953">
        <f>2021-MasterData4[[#This Row],[Year_Birth]]</f>
        <v>58</v>
      </c>
      <c r="N1953" s="10">
        <v>5</v>
      </c>
      <c r="O1953" s="10">
        <v>1</v>
      </c>
      <c r="P1953" s="10">
        <v>1</v>
      </c>
      <c r="Q1953" s="10">
        <v>0</v>
      </c>
      <c r="R1953" s="10">
        <v>1</v>
      </c>
      <c r="S1953" s="24">
        <f>MasterData4[[#This Row],[Kidhome]]+MasterData4[[#This Row],[Teenhome]]</f>
        <v>2</v>
      </c>
      <c r="T1953" s="53">
        <v>0</v>
      </c>
      <c r="U1953" s="53">
        <v>0</v>
      </c>
      <c r="V1953" s="10">
        <f>SUM(MasterData4[[#This Row],[MntWines]:[MntSweetProducts]])</f>
        <v>8</v>
      </c>
      <c r="W1953">
        <v>5</v>
      </c>
    </row>
    <row r="1954" spans="1:23" x14ac:dyDescent="0.3">
      <c r="A1954">
        <v>9937</v>
      </c>
      <c r="B1954">
        <v>1979</v>
      </c>
      <c r="C1954" t="s">
        <v>28</v>
      </c>
      <c r="D1954" t="s">
        <v>31</v>
      </c>
      <c r="E1954" s="1">
        <v>70337</v>
      </c>
      <c r="F1954">
        <v>0</v>
      </c>
      <c r="G1954">
        <v>0</v>
      </c>
      <c r="H1954" s="3">
        <v>41641</v>
      </c>
      <c r="I1954">
        <v>75</v>
      </c>
      <c r="J1954">
        <v>0</v>
      </c>
      <c r="K1954" t="s">
        <v>34</v>
      </c>
      <c r="L1954">
        <v>2</v>
      </c>
      <c r="M1954">
        <f>2021-MasterData4[[#This Row],[Year_Birth]]</f>
        <v>42</v>
      </c>
      <c r="N1954" s="10">
        <v>187</v>
      </c>
      <c r="O1954" s="10">
        <v>149</v>
      </c>
      <c r="P1954" s="10">
        <v>25</v>
      </c>
      <c r="Q1954" s="10">
        <v>81</v>
      </c>
      <c r="R1954" s="10">
        <v>43</v>
      </c>
      <c r="S1954" s="24">
        <f>MasterData4[[#This Row],[Kidhome]]+MasterData4[[#This Row],[Teenhome]]</f>
        <v>0</v>
      </c>
      <c r="T1954" s="53">
        <v>2</v>
      </c>
      <c r="U1954" s="53">
        <v>12</v>
      </c>
      <c r="V1954" s="10">
        <f>SUM(MasterData4[[#This Row],[MntWines]:[MntSweetProducts]])</f>
        <v>485</v>
      </c>
      <c r="W1954">
        <v>2</v>
      </c>
    </row>
    <row r="1955" spans="1:23" x14ac:dyDescent="0.3">
      <c r="A1955">
        <v>9938</v>
      </c>
      <c r="B1955">
        <v>1954</v>
      </c>
      <c r="C1955" t="s">
        <v>28</v>
      </c>
      <c r="D1955" t="s">
        <v>33</v>
      </c>
      <c r="E1955" s="1">
        <v>80067</v>
      </c>
      <c r="F1955">
        <v>0</v>
      </c>
      <c r="G1955">
        <v>0</v>
      </c>
      <c r="H1955" s="3">
        <v>41536</v>
      </c>
      <c r="I1955">
        <v>82</v>
      </c>
      <c r="J1955">
        <v>0</v>
      </c>
      <c r="K1955" t="s">
        <v>40</v>
      </c>
      <c r="L1955">
        <v>4</v>
      </c>
      <c r="M1955">
        <f>2021-MasterData4[[#This Row],[Year_Birth]]</f>
        <v>67</v>
      </c>
      <c r="N1955" s="10">
        <v>519</v>
      </c>
      <c r="O1955" s="10">
        <v>813</v>
      </c>
      <c r="P1955" s="10">
        <v>27</v>
      </c>
      <c r="Q1955" s="10">
        <v>17</v>
      </c>
      <c r="R1955" s="10">
        <v>173</v>
      </c>
      <c r="S1955" s="24">
        <f>MasterData4[[#This Row],[Kidhome]]+MasterData4[[#This Row],[Teenhome]]</f>
        <v>0</v>
      </c>
      <c r="T1955" s="53">
        <v>6</v>
      </c>
      <c r="U1955" s="53">
        <v>6</v>
      </c>
      <c r="V1955" s="10">
        <f>SUM(MasterData4[[#This Row],[MntWines]:[MntSweetProducts]])</f>
        <v>1549</v>
      </c>
      <c r="W1955">
        <v>2</v>
      </c>
    </row>
    <row r="1956" spans="1:23" x14ac:dyDescent="0.3">
      <c r="A1956">
        <v>9940</v>
      </c>
      <c r="B1956">
        <v>1958</v>
      </c>
      <c r="C1956" t="s">
        <v>28</v>
      </c>
      <c r="D1956" t="s">
        <v>35</v>
      </c>
      <c r="E1956" s="1">
        <v>64961</v>
      </c>
      <c r="F1956">
        <v>0</v>
      </c>
      <c r="G1956">
        <v>1</v>
      </c>
      <c r="H1956" s="3">
        <v>41266</v>
      </c>
      <c r="I1956">
        <v>97</v>
      </c>
      <c r="J1956">
        <v>0</v>
      </c>
      <c r="K1956" t="s">
        <v>43</v>
      </c>
      <c r="L1956">
        <v>6</v>
      </c>
      <c r="M1956">
        <f>2021-MasterData4[[#This Row],[Year_Birth]]</f>
        <v>63</v>
      </c>
      <c r="N1956" s="10">
        <v>382</v>
      </c>
      <c r="O1956" s="10">
        <v>276</v>
      </c>
      <c r="P1956" s="10">
        <v>75</v>
      </c>
      <c r="Q1956" s="10">
        <v>114</v>
      </c>
      <c r="R1956" s="10">
        <v>124</v>
      </c>
      <c r="S1956" s="24">
        <f>MasterData4[[#This Row],[Kidhome]]+MasterData4[[#This Row],[Teenhome]]</f>
        <v>1</v>
      </c>
      <c r="T1956" s="53">
        <v>4</v>
      </c>
      <c r="U1956" s="53">
        <v>4</v>
      </c>
      <c r="V1956" s="10">
        <f>SUM(MasterData4[[#This Row],[MntWines]:[MntSweetProducts]])</f>
        <v>971</v>
      </c>
      <c r="W1956">
        <v>2</v>
      </c>
    </row>
    <row r="1957" spans="1:23" x14ac:dyDescent="0.3">
      <c r="A1957">
        <v>9949</v>
      </c>
      <c r="B1957">
        <v>1976</v>
      </c>
      <c r="C1957" t="s">
        <v>28</v>
      </c>
      <c r="D1957" t="s">
        <v>33</v>
      </c>
      <c r="E1957" s="1">
        <v>59809</v>
      </c>
      <c r="F1957">
        <v>0</v>
      </c>
      <c r="G1957">
        <v>2</v>
      </c>
      <c r="H1957" s="3">
        <v>41200</v>
      </c>
      <c r="I1957">
        <v>36</v>
      </c>
      <c r="J1957">
        <v>0</v>
      </c>
      <c r="K1957" t="s">
        <v>32</v>
      </c>
      <c r="L1957">
        <v>3</v>
      </c>
      <c r="M1957">
        <f>2021-MasterData4[[#This Row],[Year_Birth]]</f>
        <v>45</v>
      </c>
      <c r="N1957" s="10">
        <v>598</v>
      </c>
      <c r="O1957" s="10">
        <v>141</v>
      </c>
      <c r="P1957" s="10">
        <v>32</v>
      </c>
      <c r="Q1957" s="10">
        <v>16</v>
      </c>
      <c r="R1957" s="10">
        <v>41</v>
      </c>
      <c r="S1957" s="24">
        <f>MasterData4[[#This Row],[Kidhome]]+MasterData4[[#This Row],[Teenhome]]</f>
        <v>2</v>
      </c>
      <c r="T1957" s="53">
        <v>3</v>
      </c>
      <c r="U1957" s="53">
        <v>6</v>
      </c>
      <c r="V1957" s="10">
        <f>SUM(MasterData4[[#This Row],[MntWines]:[MntSweetProducts]])</f>
        <v>828</v>
      </c>
      <c r="W1957">
        <v>2</v>
      </c>
    </row>
    <row r="1958" spans="1:23" x14ac:dyDescent="0.3">
      <c r="A1958">
        <v>9952</v>
      </c>
      <c r="B1958">
        <v>1947</v>
      </c>
      <c r="C1958" t="s">
        <v>41</v>
      </c>
      <c r="D1958" t="s">
        <v>35</v>
      </c>
      <c r="E1958" s="1">
        <v>78093</v>
      </c>
      <c r="F1958">
        <v>0</v>
      </c>
      <c r="G1958">
        <v>0</v>
      </c>
      <c r="H1958" s="3">
        <v>41619</v>
      </c>
      <c r="I1958">
        <v>53</v>
      </c>
      <c r="J1958">
        <v>0</v>
      </c>
      <c r="K1958" t="s">
        <v>43</v>
      </c>
      <c r="L1958">
        <v>4</v>
      </c>
      <c r="M1958">
        <f>2021-MasterData4[[#This Row],[Year_Birth]]</f>
        <v>74</v>
      </c>
      <c r="N1958" s="10">
        <v>368</v>
      </c>
      <c r="O1958" s="10">
        <v>639</v>
      </c>
      <c r="P1958" s="10">
        <v>13</v>
      </c>
      <c r="Q1958" s="10">
        <v>32</v>
      </c>
      <c r="R1958" s="10">
        <v>43</v>
      </c>
      <c r="S1958" s="24">
        <f>MasterData4[[#This Row],[Kidhome]]+MasterData4[[#This Row],[Teenhome]]</f>
        <v>0</v>
      </c>
      <c r="T1958" s="53">
        <v>7</v>
      </c>
      <c r="U1958" s="53">
        <v>5</v>
      </c>
      <c r="V1958" s="10">
        <f>SUM(MasterData4[[#This Row],[MntWines]:[MntSweetProducts]])</f>
        <v>1095</v>
      </c>
      <c r="W1958">
        <v>4</v>
      </c>
    </row>
    <row r="1959" spans="1:23" x14ac:dyDescent="0.3">
      <c r="A1959">
        <v>9955</v>
      </c>
      <c r="B1959">
        <v>1954</v>
      </c>
      <c r="C1959" t="s">
        <v>28</v>
      </c>
      <c r="D1959" t="s">
        <v>35</v>
      </c>
      <c r="E1959" s="1">
        <v>39898</v>
      </c>
      <c r="F1959">
        <v>0</v>
      </c>
      <c r="G1959">
        <v>1</v>
      </c>
      <c r="H1959" s="3">
        <v>41317</v>
      </c>
      <c r="I1959">
        <v>20</v>
      </c>
      <c r="J1959">
        <v>0</v>
      </c>
      <c r="K1959" t="s">
        <v>30</v>
      </c>
      <c r="L1959">
        <v>3</v>
      </c>
      <c r="M1959">
        <f>2021-MasterData4[[#This Row],[Year_Birth]]</f>
        <v>67</v>
      </c>
      <c r="N1959" s="10">
        <v>69</v>
      </c>
      <c r="O1959" s="10">
        <v>26</v>
      </c>
      <c r="P1959" s="10">
        <v>12</v>
      </c>
      <c r="Q1959" s="10">
        <v>8</v>
      </c>
      <c r="R1959" s="10">
        <v>7</v>
      </c>
      <c r="S1959" s="24">
        <f>MasterData4[[#This Row],[Kidhome]]+MasterData4[[#This Row],[Teenhome]]</f>
        <v>1</v>
      </c>
      <c r="T1959" s="53">
        <v>0</v>
      </c>
      <c r="U1959" s="53">
        <v>4</v>
      </c>
      <c r="V1959" s="10">
        <f>SUM(MasterData4[[#This Row],[MntWines]:[MntSweetProducts]])</f>
        <v>122</v>
      </c>
      <c r="W1959">
        <v>2</v>
      </c>
    </row>
    <row r="1960" spans="1:23" x14ac:dyDescent="0.3">
      <c r="A1960">
        <v>9958</v>
      </c>
      <c r="B1960">
        <v>1972</v>
      </c>
      <c r="C1960" t="s">
        <v>28</v>
      </c>
      <c r="D1960" t="s">
        <v>33</v>
      </c>
      <c r="E1960" s="1">
        <v>65685</v>
      </c>
      <c r="F1960">
        <v>0</v>
      </c>
      <c r="G1960">
        <v>1</v>
      </c>
      <c r="H1960" s="3">
        <v>41727</v>
      </c>
      <c r="I1960">
        <v>54</v>
      </c>
      <c r="J1960">
        <v>0</v>
      </c>
      <c r="K1960" t="s">
        <v>36</v>
      </c>
      <c r="L1960">
        <v>9</v>
      </c>
      <c r="M1960">
        <f>2021-MasterData4[[#This Row],[Year_Birth]]</f>
        <v>49</v>
      </c>
      <c r="N1960" s="10">
        <v>642</v>
      </c>
      <c r="O1960" s="10">
        <v>49</v>
      </c>
      <c r="P1960" s="10">
        <v>0</v>
      </c>
      <c r="Q1960" s="10">
        <v>14</v>
      </c>
      <c r="R1960" s="10">
        <v>7</v>
      </c>
      <c r="S1960" s="24">
        <f>MasterData4[[#This Row],[Kidhome]]+MasterData4[[#This Row],[Teenhome]]</f>
        <v>1</v>
      </c>
      <c r="T1960" s="53">
        <v>2</v>
      </c>
      <c r="U1960" s="53">
        <v>9</v>
      </c>
      <c r="V1960" s="10">
        <f>SUM(MasterData4[[#This Row],[MntWines]:[MntSweetProducts]])</f>
        <v>712</v>
      </c>
      <c r="W1960">
        <v>2</v>
      </c>
    </row>
    <row r="1961" spans="1:23" x14ac:dyDescent="0.3">
      <c r="A1961">
        <v>9960</v>
      </c>
      <c r="B1961">
        <v>1991</v>
      </c>
      <c r="C1961" t="s">
        <v>44</v>
      </c>
      <c r="D1961" t="s">
        <v>31</v>
      </c>
      <c r="E1961" s="1">
        <v>26868</v>
      </c>
      <c r="F1961">
        <v>1</v>
      </c>
      <c r="G1961">
        <v>0</v>
      </c>
      <c r="H1961" s="3">
        <v>41759</v>
      </c>
      <c r="I1961">
        <v>52</v>
      </c>
      <c r="J1961">
        <v>0</v>
      </c>
      <c r="K1961" t="s">
        <v>43</v>
      </c>
      <c r="L1961">
        <v>1</v>
      </c>
      <c r="M1961">
        <f>2021-MasterData4[[#This Row],[Year_Birth]]</f>
        <v>30</v>
      </c>
      <c r="N1961" s="10">
        <v>0</v>
      </c>
      <c r="O1961" s="10">
        <v>1</v>
      </c>
      <c r="P1961" s="10">
        <v>8</v>
      </c>
      <c r="Q1961" s="10">
        <v>0</v>
      </c>
      <c r="R1961" s="10">
        <v>3</v>
      </c>
      <c r="S1961" s="24">
        <f>MasterData4[[#This Row],[Kidhome]]+MasterData4[[#This Row],[Teenhome]]</f>
        <v>1</v>
      </c>
      <c r="T1961" s="53">
        <v>0</v>
      </c>
      <c r="U1961" s="53">
        <v>2</v>
      </c>
      <c r="V1961" s="10">
        <f>SUM(MasterData4[[#This Row],[MntWines]:[MntSweetProducts]])</f>
        <v>12</v>
      </c>
      <c r="W1961">
        <v>1</v>
      </c>
    </row>
    <row r="1962" spans="1:23" x14ac:dyDescent="0.3">
      <c r="A1962">
        <v>9964</v>
      </c>
      <c r="B1962">
        <v>1979</v>
      </c>
      <c r="C1962" t="s">
        <v>28</v>
      </c>
      <c r="D1962" t="s">
        <v>31</v>
      </c>
      <c r="E1962" s="1">
        <v>61825</v>
      </c>
      <c r="F1962">
        <v>0</v>
      </c>
      <c r="G1962">
        <v>1</v>
      </c>
      <c r="H1962" s="3">
        <v>41493</v>
      </c>
      <c r="I1962">
        <v>56</v>
      </c>
      <c r="J1962">
        <v>0</v>
      </c>
      <c r="K1962" t="s">
        <v>30</v>
      </c>
      <c r="L1962">
        <v>4</v>
      </c>
      <c r="M1962">
        <f>2021-MasterData4[[#This Row],[Year_Birth]]</f>
        <v>42</v>
      </c>
      <c r="N1962" s="10">
        <v>162</v>
      </c>
      <c r="O1962" s="10">
        <v>100</v>
      </c>
      <c r="P1962" s="10">
        <v>55</v>
      </c>
      <c r="Q1962" s="10">
        <v>50</v>
      </c>
      <c r="R1962" s="10">
        <v>30</v>
      </c>
      <c r="S1962" s="24">
        <f>MasterData4[[#This Row],[Kidhome]]+MasterData4[[#This Row],[Teenhome]]</f>
        <v>1</v>
      </c>
      <c r="T1962" s="53">
        <v>2</v>
      </c>
      <c r="U1962" s="53">
        <v>8</v>
      </c>
      <c r="V1962" s="10">
        <f>SUM(MasterData4[[#This Row],[MntWines]:[MntSweetProducts]])</f>
        <v>397</v>
      </c>
      <c r="W1962">
        <v>2</v>
      </c>
    </row>
    <row r="1963" spans="1:23" x14ac:dyDescent="0.3">
      <c r="A1963">
        <v>9967</v>
      </c>
      <c r="B1963">
        <v>1974</v>
      </c>
      <c r="C1963" t="s">
        <v>28</v>
      </c>
      <c r="D1963" t="s">
        <v>29</v>
      </c>
      <c r="E1963" s="1">
        <v>53034</v>
      </c>
      <c r="F1963">
        <v>1</v>
      </c>
      <c r="G1963">
        <v>1</v>
      </c>
      <c r="H1963" s="3">
        <v>41424</v>
      </c>
      <c r="I1963">
        <v>30</v>
      </c>
      <c r="J1963">
        <v>0</v>
      </c>
      <c r="K1963" t="s">
        <v>34</v>
      </c>
      <c r="L1963">
        <v>6</v>
      </c>
      <c r="M1963">
        <f>2021-MasterData4[[#This Row],[Year_Birth]]</f>
        <v>47</v>
      </c>
      <c r="N1963" s="10">
        <v>160</v>
      </c>
      <c r="O1963" s="10">
        <v>196</v>
      </c>
      <c r="P1963" s="10">
        <v>15</v>
      </c>
      <c r="Q1963" s="10">
        <v>15</v>
      </c>
      <c r="R1963" s="10">
        <v>11</v>
      </c>
      <c r="S1963" s="24">
        <f>MasterData4[[#This Row],[Kidhome]]+MasterData4[[#This Row],[Teenhome]]</f>
        <v>2</v>
      </c>
      <c r="T1963" s="53">
        <v>1</v>
      </c>
      <c r="U1963" s="53">
        <v>7</v>
      </c>
      <c r="V1963" s="10">
        <f>SUM(MasterData4[[#This Row],[MntWines]:[MntSweetProducts]])</f>
        <v>397</v>
      </c>
      <c r="W1963">
        <v>2</v>
      </c>
    </row>
    <row r="1964" spans="1:23" x14ac:dyDescent="0.3">
      <c r="A1964">
        <v>9970</v>
      </c>
      <c r="B1964">
        <v>1977</v>
      </c>
      <c r="C1964" t="s">
        <v>28</v>
      </c>
      <c r="D1964" t="s">
        <v>35</v>
      </c>
      <c r="E1964" s="2">
        <v>55375</v>
      </c>
      <c r="F1964">
        <v>0</v>
      </c>
      <c r="G1964">
        <v>1</v>
      </c>
      <c r="H1964" s="3">
        <v>41564</v>
      </c>
      <c r="I1964">
        <v>3</v>
      </c>
      <c r="J1964">
        <v>0</v>
      </c>
      <c r="K1964" t="s">
        <v>32</v>
      </c>
      <c r="L1964">
        <v>1</v>
      </c>
      <c r="M1964">
        <f>2021-MasterData4[[#This Row],[Year_Birth]]</f>
        <v>44</v>
      </c>
      <c r="N1964" s="10">
        <v>42</v>
      </c>
      <c r="O1964" s="10">
        <v>57</v>
      </c>
      <c r="P1964" s="10">
        <v>10</v>
      </c>
      <c r="Q1964" s="10">
        <v>11</v>
      </c>
      <c r="R1964" s="10">
        <v>28</v>
      </c>
      <c r="S1964" s="24">
        <f>MasterData4[[#This Row],[Kidhome]]+MasterData4[[#This Row],[Teenhome]]</f>
        <v>1</v>
      </c>
      <c r="T1964" s="53">
        <v>1</v>
      </c>
      <c r="U1964" s="53">
        <v>6</v>
      </c>
      <c r="V1964" s="10">
        <f>SUM(MasterData4[[#This Row],[MntWines]:[MntSweetProducts]])</f>
        <v>148</v>
      </c>
      <c r="W1964">
        <v>2</v>
      </c>
    </row>
    <row r="1965" spans="1:23" x14ac:dyDescent="0.3">
      <c r="A1965">
        <v>9971</v>
      </c>
      <c r="B1965">
        <v>1964</v>
      </c>
      <c r="C1965" t="s">
        <v>37</v>
      </c>
      <c r="D1965" t="s">
        <v>33</v>
      </c>
      <c r="E1965" s="1">
        <v>65526</v>
      </c>
      <c r="F1965">
        <v>0</v>
      </c>
      <c r="G1965">
        <v>1</v>
      </c>
      <c r="H1965" s="3">
        <v>41740</v>
      </c>
      <c r="I1965">
        <v>22</v>
      </c>
      <c r="J1965">
        <v>0</v>
      </c>
      <c r="K1965" t="s">
        <v>43</v>
      </c>
      <c r="L1965">
        <v>4</v>
      </c>
      <c r="M1965">
        <f>2021-MasterData4[[#This Row],[Year_Birth]]</f>
        <v>57</v>
      </c>
      <c r="N1965" s="10">
        <v>397</v>
      </c>
      <c r="O1965" s="10">
        <v>69</v>
      </c>
      <c r="P1965" s="10">
        <v>12</v>
      </c>
      <c r="Q1965" s="10">
        <v>19</v>
      </c>
      <c r="R1965" s="10">
        <v>0</v>
      </c>
      <c r="S1965" s="24">
        <f>MasterData4[[#This Row],[Kidhome]]+MasterData4[[#This Row],[Teenhome]]</f>
        <v>1</v>
      </c>
      <c r="T1965" s="53">
        <v>4</v>
      </c>
      <c r="U1965" s="53">
        <v>8</v>
      </c>
      <c r="V1965" s="10">
        <f>SUM(MasterData4[[#This Row],[MntWines]:[MntSweetProducts]])</f>
        <v>497</v>
      </c>
      <c r="W1965">
        <v>5</v>
      </c>
    </row>
    <row r="1966" spans="1:23" x14ac:dyDescent="0.3">
      <c r="A1966">
        <v>9972</v>
      </c>
      <c r="B1966">
        <v>1955</v>
      </c>
      <c r="C1966" t="s">
        <v>37</v>
      </c>
      <c r="D1966" t="s">
        <v>35</v>
      </c>
      <c r="E1966" s="1">
        <v>46015</v>
      </c>
      <c r="F1966">
        <v>1</v>
      </c>
      <c r="G1966">
        <v>1</v>
      </c>
      <c r="H1966" s="3">
        <v>41742</v>
      </c>
      <c r="I1966">
        <v>25</v>
      </c>
      <c r="J1966">
        <v>0</v>
      </c>
      <c r="K1966" t="s">
        <v>43</v>
      </c>
      <c r="L1966">
        <v>1</v>
      </c>
      <c r="M1966">
        <f>2021-MasterData4[[#This Row],[Year_Birth]]</f>
        <v>66</v>
      </c>
      <c r="N1966" s="10">
        <v>38</v>
      </c>
      <c r="O1966" s="10">
        <v>2</v>
      </c>
      <c r="P1966" s="10">
        <v>0</v>
      </c>
      <c r="Q1966" s="10">
        <v>0</v>
      </c>
      <c r="R1966" s="10">
        <v>0</v>
      </c>
      <c r="S1966" s="24">
        <f>MasterData4[[#This Row],[Kidhome]]+MasterData4[[#This Row],[Teenhome]]</f>
        <v>2</v>
      </c>
      <c r="T1966" s="53">
        <v>0</v>
      </c>
      <c r="U1966" s="53">
        <v>3</v>
      </c>
      <c r="V1966" s="10">
        <f>SUM(MasterData4[[#This Row],[MntWines]:[MntSweetProducts]])</f>
        <v>40</v>
      </c>
      <c r="W1966">
        <v>5</v>
      </c>
    </row>
    <row r="1967" spans="1:23" x14ac:dyDescent="0.3">
      <c r="A1967">
        <v>9973</v>
      </c>
      <c r="B1967">
        <v>1963</v>
      </c>
      <c r="C1967" t="s">
        <v>28</v>
      </c>
      <c r="D1967" t="s">
        <v>33</v>
      </c>
      <c r="E1967" s="1">
        <v>50437</v>
      </c>
      <c r="F1967">
        <v>0</v>
      </c>
      <c r="G1967">
        <v>2</v>
      </c>
      <c r="H1967" s="3">
        <v>41199</v>
      </c>
      <c r="I1967">
        <v>28</v>
      </c>
      <c r="J1967">
        <v>0</v>
      </c>
      <c r="K1967" t="s">
        <v>30</v>
      </c>
      <c r="L1967">
        <v>7</v>
      </c>
      <c r="M1967">
        <f>2021-MasterData4[[#This Row],[Year_Birth]]</f>
        <v>58</v>
      </c>
      <c r="N1967" s="10">
        <v>370</v>
      </c>
      <c r="O1967" s="10">
        <v>92</v>
      </c>
      <c r="P1967" s="10">
        <v>6</v>
      </c>
      <c r="Q1967" s="10">
        <v>9</v>
      </c>
      <c r="R1967" s="10">
        <v>9</v>
      </c>
      <c r="S1967" s="24">
        <f>MasterData4[[#This Row],[Kidhome]]+MasterData4[[#This Row],[Teenhome]]</f>
        <v>2</v>
      </c>
      <c r="T1967" s="53">
        <v>1</v>
      </c>
      <c r="U1967" s="53">
        <v>8</v>
      </c>
      <c r="V1967" s="10">
        <f>SUM(MasterData4[[#This Row],[MntWines]:[MntSweetProducts]])</f>
        <v>486</v>
      </c>
      <c r="W1967">
        <v>2</v>
      </c>
    </row>
    <row r="1968" spans="1:23" x14ac:dyDescent="0.3">
      <c r="A1968">
        <v>9974</v>
      </c>
      <c r="B1968">
        <v>1974</v>
      </c>
      <c r="C1968" t="s">
        <v>28</v>
      </c>
      <c r="D1968" t="s">
        <v>33</v>
      </c>
      <c r="E1968" s="1">
        <v>30631</v>
      </c>
      <c r="F1968">
        <v>1</v>
      </c>
      <c r="G1968">
        <v>0</v>
      </c>
      <c r="H1968" s="3">
        <v>41467</v>
      </c>
      <c r="I1968">
        <v>75</v>
      </c>
      <c r="J1968">
        <v>0</v>
      </c>
      <c r="K1968" t="s">
        <v>43</v>
      </c>
      <c r="L1968">
        <v>3</v>
      </c>
      <c r="M1968">
        <f>2021-MasterData4[[#This Row],[Year_Birth]]</f>
        <v>47</v>
      </c>
      <c r="N1968" s="10">
        <v>15</v>
      </c>
      <c r="O1968" s="10">
        <v>20</v>
      </c>
      <c r="P1968" s="10">
        <v>4</v>
      </c>
      <c r="Q1968" s="10">
        <v>6</v>
      </c>
      <c r="R1968" s="10">
        <v>5</v>
      </c>
      <c r="S1968" s="24">
        <f>MasterData4[[#This Row],[Kidhome]]+MasterData4[[#This Row],[Teenhome]]</f>
        <v>1</v>
      </c>
      <c r="T1968" s="53">
        <v>1</v>
      </c>
      <c r="U1968" s="53">
        <v>2</v>
      </c>
      <c r="V1968" s="10">
        <f>SUM(MasterData4[[#This Row],[MntWines]:[MntSweetProducts]])</f>
        <v>50</v>
      </c>
      <c r="W1968">
        <v>2</v>
      </c>
    </row>
    <row r="1969" spans="1:23" x14ac:dyDescent="0.3">
      <c r="A1969">
        <v>9977</v>
      </c>
      <c r="B1969">
        <v>1973</v>
      </c>
      <c r="C1969" t="s">
        <v>28</v>
      </c>
      <c r="D1969" t="s">
        <v>29</v>
      </c>
      <c r="E1969" s="1">
        <v>78901</v>
      </c>
      <c r="F1969">
        <v>0</v>
      </c>
      <c r="G1969">
        <v>1</v>
      </c>
      <c r="H1969" s="3">
        <v>41534</v>
      </c>
      <c r="I1969">
        <v>99</v>
      </c>
      <c r="J1969">
        <v>0</v>
      </c>
      <c r="K1969" t="s">
        <v>34</v>
      </c>
      <c r="L1969">
        <v>9</v>
      </c>
      <c r="M1969">
        <f>2021-MasterData4[[#This Row],[Year_Birth]]</f>
        <v>48</v>
      </c>
      <c r="N1969" s="10">
        <v>321</v>
      </c>
      <c r="O1969" s="10">
        <v>309</v>
      </c>
      <c r="P1969" s="10">
        <v>33</v>
      </c>
      <c r="Q1969" s="10">
        <v>11</v>
      </c>
      <c r="R1969" s="10">
        <v>26</v>
      </c>
      <c r="S1969" s="24">
        <f>MasterData4[[#This Row],[Kidhome]]+MasterData4[[#This Row],[Teenhome]]</f>
        <v>1</v>
      </c>
      <c r="T1969" s="53">
        <v>3</v>
      </c>
      <c r="U1969" s="53">
        <v>5</v>
      </c>
      <c r="V1969" s="10">
        <f>SUM(MasterData4[[#This Row],[MntWines]:[MntSweetProducts]])</f>
        <v>700</v>
      </c>
      <c r="W1969">
        <v>2</v>
      </c>
    </row>
    <row r="1970" spans="1:23" x14ac:dyDescent="0.3">
      <c r="A1970">
        <v>9984</v>
      </c>
      <c r="B1970">
        <v>1981</v>
      </c>
      <c r="C1970" t="s">
        <v>38</v>
      </c>
      <c r="D1970" t="s">
        <v>33</v>
      </c>
      <c r="E1970" s="1">
        <v>56337</v>
      </c>
      <c r="F1970">
        <v>1</v>
      </c>
      <c r="G1970">
        <v>1</v>
      </c>
      <c r="H1970" s="3">
        <v>41360</v>
      </c>
      <c r="I1970">
        <v>25</v>
      </c>
      <c r="J1970">
        <v>0</v>
      </c>
      <c r="K1970" t="s">
        <v>30</v>
      </c>
      <c r="L1970">
        <v>8</v>
      </c>
      <c r="M1970">
        <f>2021-MasterData4[[#This Row],[Year_Birth]]</f>
        <v>40</v>
      </c>
      <c r="N1970" s="10">
        <v>349</v>
      </c>
      <c r="O1970" s="10">
        <v>144</v>
      </c>
      <c r="P1970" s="10">
        <v>28</v>
      </c>
      <c r="Q1970" s="10">
        <v>16</v>
      </c>
      <c r="R1970" s="10">
        <v>5</v>
      </c>
      <c r="S1970" s="24">
        <f>MasterData4[[#This Row],[Kidhome]]+MasterData4[[#This Row],[Teenhome]]</f>
        <v>2</v>
      </c>
      <c r="T1970" s="53">
        <v>5</v>
      </c>
      <c r="U1970" s="53">
        <v>4</v>
      </c>
      <c r="V1970" s="10">
        <f>SUM(MasterData4[[#This Row],[MntWines]:[MntSweetProducts]])</f>
        <v>542</v>
      </c>
      <c r="W1970">
        <v>3</v>
      </c>
    </row>
    <row r="1971" spans="1:23" x14ac:dyDescent="0.3">
      <c r="A1971">
        <v>9986</v>
      </c>
      <c r="B1971">
        <v>1982</v>
      </c>
      <c r="C1971" t="s">
        <v>28</v>
      </c>
      <c r="D1971" t="s">
        <v>35</v>
      </c>
      <c r="E1971" s="1">
        <v>19444</v>
      </c>
      <c r="F1971">
        <v>1</v>
      </c>
      <c r="G1971">
        <v>0</v>
      </c>
      <c r="H1971" s="3">
        <v>41692</v>
      </c>
      <c r="I1971">
        <v>8</v>
      </c>
      <c r="J1971">
        <v>0</v>
      </c>
      <c r="K1971" t="s">
        <v>43</v>
      </c>
      <c r="L1971">
        <v>4</v>
      </c>
      <c r="M1971">
        <f>2021-MasterData4[[#This Row],[Year_Birth]]</f>
        <v>39</v>
      </c>
      <c r="N1971" s="10">
        <v>16</v>
      </c>
      <c r="O1971" s="10">
        <v>23</v>
      </c>
      <c r="P1971" s="10">
        <v>3</v>
      </c>
      <c r="Q1971" s="10">
        <v>0</v>
      </c>
      <c r="R1971" s="10">
        <v>2</v>
      </c>
      <c r="S1971" s="24">
        <f>MasterData4[[#This Row],[Kidhome]]+MasterData4[[#This Row],[Teenhome]]</f>
        <v>1</v>
      </c>
      <c r="T1971" s="53">
        <v>1</v>
      </c>
      <c r="U1971" s="53">
        <v>2</v>
      </c>
      <c r="V1971" s="10">
        <f>SUM(MasterData4[[#This Row],[MntWines]:[MntSweetProducts]])</f>
        <v>44</v>
      </c>
      <c r="W1971">
        <v>2</v>
      </c>
    </row>
    <row r="1972" spans="1:23" x14ac:dyDescent="0.3">
      <c r="A1972">
        <v>9988</v>
      </c>
      <c r="B1972">
        <v>1976</v>
      </c>
      <c r="C1972" t="s">
        <v>41</v>
      </c>
      <c r="D1972" t="s">
        <v>31</v>
      </c>
      <c r="E1972" s="1">
        <v>70379</v>
      </c>
      <c r="F1972">
        <v>0</v>
      </c>
      <c r="G1972">
        <v>1</v>
      </c>
      <c r="H1972" s="3">
        <v>41336</v>
      </c>
      <c r="I1972">
        <v>84</v>
      </c>
      <c r="J1972">
        <v>0</v>
      </c>
      <c r="K1972" t="s">
        <v>32</v>
      </c>
      <c r="L1972">
        <v>6</v>
      </c>
      <c r="M1972">
        <f>2021-MasterData4[[#This Row],[Year_Birth]]</f>
        <v>45</v>
      </c>
      <c r="N1972" s="10">
        <v>553</v>
      </c>
      <c r="O1972" s="10">
        <v>142</v>
      </c>
      <c r="P1972" s="10">
        <v>65</v>
      </c>
      <c r="Q1972" s="10">
        <v>25</v>
      </c>
      <c r="R1972" s="10">
        <v>67</v>
      </c>
      <c r="S1972" s="24">
        <f>MasterData4[[#This Row],[Kidhome]]+MasterData4[[#This Row],[Teenhome]]</f>
        <v>1</v>
      </c>
      <c r="T1972" s="53">
        <v>3</v>
      </c>
      <c r="U1972" s="53">
        <v>13</v>
      </c>
      <c r="V1972" s="10">
        <f>SUM(MasterData4[[#This Row],[MntWines]:[MntSweetProducts]])</f>
        <v>852</v>
      </c>
      <c r="W1972">
        <v>4</v>
      </c>
    </row>
    <row r="1973" spans="1:23" x14ac:dyDescent="0.3">
      <c r="A1973">
        <v>9999</v>
      </c>
      <c r="B1973">
        <v>1965</v>
      </c>
      <c r="C1973" t="s">
        <v>28</v>
      </c>
      <c r="D1973" t="s">
        <v>35</v>
      </c>
      <c r="E1973" s="2">
        <v>75276</v>
      </c>
      <c r="F1973">
        <v>0</v>
      </c>
      <c r="G1973">
        <v>0</v>
      </c>
      <c r="H1973" s="3">
        <v>41179</v>
      </c>
      <c r="I1973">
        <v>2</v>
      </c>
      <c r="J1973">
        <v>0</v>
      </c>
      <c r="K1973" t="s">
        <v>30</v>
      </c>
      <c r="L1973">
        <v>9</v>
      </c>
      <c r="M1973">
        <f>2021-MasterData4[[#This Row],[Year_Birth]]</f>
        <v>56</v>
      </c>
      <c r="N1973" s="10">
        <v>610</v>
      </c>
      <c r="O1973" s="10">
        <v>125</v>
      </c>
      <c r="P1973" s="10">
        <v>137</v>
      </c>
      <c r="Q1973" s="10">
        <v>105</v>
      </c>
      <c r="R1973" s="10">
        <v>42</v>
      </c>
      <c r="S1973" s="24">
        <f>MasterData4[[#This Row],[Kidhome]]+MasterData4[[#This Row],[Teenhome]]</f>
        <v>0</v>
      </c>
      <c r="T1973" s="53">
        <v>4</v>
      </c>
      <c r="U1973" s="53">
        <v>9</v>
      </c>
      <c r="V1973" s="10">
        <f>SUM(MasterData4[[#This Row],[MntWines]:[MntSweetProducts]])</f>
        <v>1019</v>
      </c>
      <c r="W1973">
        <v>2</v>
      </c>
    </row>
    <row r="1974" spans="1:23" x14ac:dyDescent="0.3">
      <c r="A1974">
        <v>10001</v>
      </c>
      <c r="B1974">
        <v>1985</v>
      </c>
      <c r="C1974" t="s">
        <v>38</v>
      </c>
      <c r="D1974" t="s">
        <v>35</v>
      </c>
      <c r="E1974" s="1">
        <v>7500</v>
      </c>
      <c r="F1974">
        <v>1</v>
      </c>
      <c r="G1974">
        <v>0</v>
      </c>
      <c r="H1974" s="3">
        <v>41122</v>
      </c>
      <c r="I1974">
        <v>98</v>
      </c>
      <c r="J1974">
        <v>0</v>
      </c>
      <c r="K1974" t="s">
        <v>30</v>
      </c>
      <c r="L1974">
        <v>2</v>
      </c>
      <c r="M1974">
        <f>2021-MasterData4[[#This Row],[Year_Birth]]</f>
        <v>36</v>
      </c>
      <c r="N1974" s="10">
        <v>5</v>
      </c>
      <c r="O1974" s="10">
        <v>17</v>
      </c>
      <c r="P1974" s="10">
        <v>13</v>
      </c>
      <c r="Q1974" s="10">
        <v>17</v>
      </c>
      <c r="R1974" s="10">
        <v>14</v>
      </c>
      <c r="S1974" s="24">
        <f>MasterData4[[#This Row],[Kidhome]]+MasterData4[[#This Row],[Teenhome]]</f>
        <v>1</v>
      </c>
      <c r="T1974" s="53">
        <v>1</v>
      </c>
      <c r="U1974" s="53">
        <v>3</v>
      </c>
      <c r="V1974" s="10">
        <f>SUM(MasterData4[[#This Row],[MntWines]:[MntSweetProducts]])</f>
        <v>66</v>
      </c>
      <c r="W1974">
        <v>3</v>
      </c>
    </row>
    <row r="1975" spans="1:23" x14ac:dyDescent="0.3">
      <c r="A1975">
        <v>10010</v>
      </c>
      <c r="B1975">
        <v>1953</v>
      </c>
      <c r="C1975" t="s">
        <v>37</v>
      </c>
      <c r="D1975" t="s">
        <v>29</v>
      </c>
      <c r="E1975" s="1">
        <v>36957</v>
      </c>
      <c r="F1975">
        <v>1</v>
      </c>
      <c r="G1975">
        <v>1</v>
      </c>
      <c r="H1975" s="3">
        <v>41158</v>
      </c>
      <c r="I1975">
        <v>43</v>
      </c>
      <c r="J1975">
        <v>0</v>
      </c>
      <c r="K1975" t="s">
        <v>36</v>
      </c>
      <c r="L1975">
        <v>3</v>
      </c>
      <c r="M1975">
        <f>2021-MasterData4[[#This Row],[Year_Birth]]</f>
        <v>68</v>
      </c>
      <c r="N1975" s="10">
        <v>100</v>
      </c>
      <c r="O1975" s="10">
        <v>16</v>
      </c>
      <c r="P1975" s="10">
        <v>2</v>
      </c>
      <c r="Q1975" s="10">
        <v>2</v>
      </c>
      <c r="R1975" s="10">
        <v>1</v>
      </c>
      <c r="S1975" s="24">
        <f>MasterData4[[#This Row],[Kidhome]]+MasterData4[[#This Row],[Teenhome]]</f>
        <v>2</v>
      </c>
      <c r="T1975" s="53">
        <v>2</v>
      </c>
      <c r="U1975" s="53">
        <v>2</v>
      </c>
      <c r="V1975" s="10">
        <f>SUM(MasterData4[[#This Row],[MntWines]:[MntSweetProducts]])</f>
        <v>121</v>
      </c>
      <c r="W1975">
        <v>5</v>
      </c>
    </row>
    <row r="1976" spans="1:23" x14ac:dyDescent="0.3">
      <c r="A1976">
        <v>10022</v>
      </c>
      <c r="B1976">
        <v>1973</v>
      </c>
      <c r="C1976" t="s">
        <v>37</v>
      </c>
      <c r="D1976" t="s">
        <v>31</v>
      </c>
      <c r="E1976" s="1">
        <v>54466</v>
      </c>
      <c r="F1976">
        <v>1</v>
      </c>
      <c r="G1976">
        <v>1</v>
      </c>
      <c r="H1976" s="3">
        <v>41679</v>
      </c>
      <c r="I1976">
        <v>78</v>
      </c>
      <c r="J1976">
        <v>0</v>
      </c>
      <c r="K1976" t="s">
        <v>30</v>
      </c>
      <c r="L1976">
        <v>1</v>
      </c>
      <c r="M1976">
        <f>2021-MasterData4[[#This Row],[Year_Birth]]</f>
        <v>48</v>
      </c>
      <c r="N1976" s="10">
        <v>12</v>
      </c>
      <c r="O1976" s="10">
        <v>4</v>
      </c>
      <c r="P1976" s="10">
        <v>0</v>
      </c>
      <c r="Q1976" s="10">
        <v>0</v>
      </c>
      <c r="R1976" s="10">
        <v>0</v>
      </c>
      <c r="S1976" s="24">
        <f>MasterData4[[#This Row],[Kidhome]]+MasterData4[[#This Row],[Teenhome]]</f>
        <v>2</v>
      </c>
      <c r="T1976" s="53">
        <v>0</v>
      </c>
      <c r="U1976" s="53">
        <v>2</v>
      </c>
      <c r="V1976" s="10">
        <f>SUM(MasterData4[[#This Row],[MntWines]:[MntSweetProducts]])</f>
        <v>16</v>
      </c>
      <c r="W1976">
        <v>5</v>
      </c>
    </row>
    <row r="1977" spans="1:23" x14ac:dyDescent="0.3">
      <c r="A1977">
        <v>10031</v>
      </c>
      <c r="B1977">
        <v>1976</v>
      </c>
      <c r="C1977" t="s">
        <v>37</v>
      </c>
      <c r="D1977" t="s">
        <v>33</v>
      </c>
      <c r="E1977" s="1">
        <v>16927</v>
      </c>
      <c r="F1977">
        <v>1</v>
      </c>
      <c r="G1977">
        <v>1</v>
      </c>
      <c r="H1977" s="3">
        <v>41315</v>
      </c>
      <c r="I1977">
        <v>50</v>
      </c>
      <c r="J1977">
        <v>0</v>
      </c>
      <c r="K1977" t="s">
        <v>43</v>
      </c>
      <c r="L1977">
        <v>3</v>
      </c>
      <c r="M1977">
        <f>2021-MasterData4[[#This Row],[Year_Birth]]</f>
        <v>45</v>
      </c>
      <c r="N1977" s="10">
        <v>20</v>
      </c>
      <c r="O1977" s="10">
        <v>23</v>
      </c>
      <c r="P1977" s="10">
        <v>3</v>
      </c>
      <c r="Q1977" s="10">
        <v>2</v>
      </c>
      <c r="R1977" s="10">
        <v>1</v>
      </c>
      <c r="S1977" s="24">
        <f>MasterData4[[#This Row],[Kidhome]]+MasterData4[[#This Row],[Teenhome]]</f>
        <v>2</v>
      </c>
      <c r="T1977" s="53">
        <v>0</v>
      </c>
      <c r="U1977" s="53">
        <v>4</v>
      </c>
      <c r="V1977" s="10">
        <f>SUM(MasterData4[[#This Row],[MntWines]:[MntSweetProducts]])</f>
        <v>49</v>
      </c>
      <c r="W1977">
        <v>5</v>
      </c>
    </row>
    <row r="1978" spans="1:23" x14ac:dyDescent="0.3">
      <c r="A1978">
        <v>10032</v>
      </c>
      <c r="B1978">
        <v>1976</v>
      </c>
      <c r="C1978" t="s">
        <v>28</v>
      </c>
      <c r="D1978" t="s">
        <v>29</v>
      </c>
      <c r="E1978" s="1">
        <v>12571</v>
      </c>
      <c r="F1978">
        <v>1</v>
      </c>
      <c r="G1978">
        <v>0</v>
      </c>
      <c r="H1978" s="3">
        <v>41657</v>
      </c>
      <c r="I1978">
        <v>86</v>
      </c>
      <c r="J1978">
        <v>0</v>
      </c>
      <c r="K1978" t="s">
        <v>43</v>
      </c>
      <c r="L1978">
        <v>3</v>
      </c>
      <c r="M1978">
        <f>2021-MasterData4[[#This Row],[Year_Birth]]</f>
        <v>45</v>
      </c>
      <c r="N1978" s="10">
        <v>3</v>
      </c>
      <c r="O1978" s="10">
        <v>14</v>
      </c>
      <c r="P1978" s="10">
        <v>2</v>
      </c>
      <c r="Q1978" s="10">
        <v>5</v>
      </c>
      <c r="R1978" s="10">
        <v>12</v>
      </c>
      <c r="S1978" s="24">
        <f>MasterData4[[#This Row],[Kidhome]]+MasterData4[[#This Row],[Teenhome]]</f>
        <v>1</v>
      </c>
      <c r="T1978" s="53">
        <v>1</v>
      </c>
      <c r="U1978" s="53">
        <v>3</v>
      </c>
      <c r="V1978" s="10">
        <f>SUM(MasterData4[[#This Row],[MntWines]:[MntSweetProducts]])</f>
        <v>36</v>
      </c>
      <c r="W1978">
        <v>2</v>
      </c>
    </row>
    <row r="1979" spans="1:23" x14ac:dyDescent="0.3">
      <c r="A1979">
        <v>10033</v>
      </c>
      <c r="B1979">
        <v>1973</v>
      </c>
      <c r="C1979" t="s">
        <v>38</v>
      </c>
      <c r="D1979" t="s">
        <v>29</v>
      </c>
      <c r="E1979" s="1">
        <v>31163</v>
      </c>
      <c r="F1979">
        <v>1</v>
      </c>
      <c r="G1979">
        <v>0</v>
      </c>
      <c r="H1979" s="3">
        <v>41683</v>
      </c>
      <c r="I1979">
        <v>54</v>
      </c>
      <c r="J1979">
        <v>0</v>
      </c>
      <c r="K1979" t="s">
        <v>39</v>
      </c>
      <c r="L1979">
        <v>1</v>
      </c>
      <c r="M1979">
        <f>2021-MasterData4[[#This Row],[Year_Birth]]</f>
        <v>48</v>
      </c>
      <c r="N1979" s="10">
        <v>2</v>
      </c>
      <c r="O1979" s="10">
        <v>10</v>
      </c>
      <c r="P1979" s="10">
        <v>11</v>
      </c>
      <c r="Q1979" s="10">
        <v>3</v>
      </c>
      <c r="R1979" s="10">
        <v>2</v>
      </c>
      <c r="S1979" s="24">
        <f>MasterData4[[#This Row],[Kidhome]]+MasterData4[[#This Row],[Teenhome]]</f>
        <v>1</v>
      </c>
      <c r="T1979" s="53">
        <v>0</v>
      </c>
      <c r="U1979" s="53">
        <v>3</v>
      </c>
      <c r="V1979" s="10">
        <f>SUM(MasterData4[[#This Row],[MntWines]:[MntSweetProducts]])</f>
        <v>28</v>
      </c>
      <c r="W1979">
        <v>3</v>
      </c>
    </row>
    <row r="1980" spans="1:23" x14ac:dyDescent="0.3">
      <c r="A1980">
        <v>10037</v>
      </c>
      <c r="B1980">
        <v>1993</v>
      </c>
      <c r="C1980" t="s">
        <v>28</v>
      </c>
      <c r="D1980" t="s">
        <v>31</v>
      </c>
      <c r="E1980" s="1">
        <v>74293</v>
      </c>
      <c r="F1980">
        <v>0</v>
      </c>
      <c r="G1980">
        <v>0</v>
      </c>
      <c r="H1980" s="3">
        <v>41763</v>
      </c>
      <c r="I1980">
        <v>66</v>
      </c>
      <c r="J1980">
        <v>0</v>
      </c>
      <c r="K1980" t="s">
        <v>43</v>
      </c>
      <c r="L1980">
        <v>5</v>
      </c>
      <c r="M1980">
        <f>2021-MasterData4[[#This Row],[Year_Birth]]</f>
        <v>28</v>
      </c>
      <c r="N1980" s="10">
        <v>375</v>
      </c>
      <c r="O1980" s="10">
        <v>335</v>
      </c>
      <c r="P1980" s="10">
        <v>93</v>
      </c>
      <c r="Q1980" s="10">
        <v>152</v>
      </c>
      <c r="R1980" s="10">
        <v>91</v>
      </c>
      <c r="S1980" s="24">
        <f>MasterData4[[#This Row],[Kidhome]]+MasterData4[[#This Row],[Teenhome]]</f>
        <v>0</v>
      </c>
      <c r="T1980" s="53">
        <v>4</v>
      </c>
      <c r="U1980" s="53">
        <v>6</v>
      </c>
      <c r="V1980" s="10">
        <f>SUM(MasterData4[[#This Row],[MntWines]:[MntSweetProducts]])</f>
        <v>1046</v>
      </c>
      <c r="W1980">
        <v>2</v>
      </c>
    </row>
    <row r="1981" spans="1:23" x14ac:dyDescent="0.3">
      <c r="A1981">
        <v>10057</v>
      </c>
      <c r="B1981">
        <v>1951</v>
      </c>
      <c r="C1981" t="s">
        <v>28</v>
      </c>
      <c r="D1981" t="s">
        <v>31</v>
      </c>
      <c r="E1981" s="1">
        <v>72282</v>
      </c>
      <c r="F1981">
        <v>0</v>
      </c>
      <c r="G1981">
        <v>0</v>
      </c>
      <c r="H1981" s="3">
        <v>41474</v>
      </c>
      <c r="I1981">
        <v>70</v>
      </c>
      <c r="J1981">
        <v>0</v>
      </c>
      <c r="K1981" t="s">
        <v>30</v>
      </c>
      <c r="L1981">
        <v>5</v>
      </c>
      <c r="M1981">
        <f>2021-MasterData4[[#This Row],[Year_Birth]]</f>
        <v>70</v>
      </c>
      <c r="N1981" s="10">
        <v>503</v>
      </c>
      <c r="O1981" s="10">
        <v>419</v>
      </c>
      <c r="P1981" s="10">
        <v>90</v>
      </c>
      <c r="Q1981" s="10">
        <v>27</v>
      </c>
      <c r="R1981" s="10">
        <v>139</v>
      </c>
      <c r="S1981" s="24">
        <f>MasterData4[[#This Row],[Kidhome]]+MasterData4[[#This Row],[Teenhome]]</f>
        <v>0</v>
      </c>
      <c r="T1981" s="53">
        <v>7</v>
      </c>
      <c r="U1981" s="53">
        <v>9</v>
      </c>
      <c r="V1981" s="10">
        <f>SUM(MasterData4[[#This Row],[MntWines]:[MntSweetProducts]])</f>
        <v>1178</v>
      </c>
      <c r="W1981">
        <v>2</v>
      </c>
    </row>
    <row r="1982" spans="1:23" x14ac:dyDescent="0.3">
      <c r="A1982">
        <v>10061</v>
      </c>
      <c r="B1982">
        <v>1950</v>
      </c>
      <c r="C1982" t="s">
        <v>28</v>
      </c>
      <c r="D1982" t="s">
        <v>33</v>
      </c>
      <c r="E1982" s="1">
        <v>59462</v>
      </c>
      <c r="F1982">
        <v>0</v>
      </c>
      <c r="G1982">
        <v>1</v>
      </c>
      <c r="H1982" s="3">
        <v>41279</v>
      </c>
      <c r="I1982">
        <v>29</v>
      </c>
      <c r="J1982">
        <v>0</v>
      </c>
      <c r="K1982" t="s">
        <v>34</v>
      </c>
      <c r="L1982">
        <v>9</v>
      </c>
      <c r="M1982">
        <f>2021-MasterData4[[#This Row],[Year_Birth]]</f>
        <v>71</v>
      </c>
      <c r="N1982" s="10">
        <v>724</v>
      </c>
      <c r="O1982" s="10">
        <v>143</v>
      </c>
      <c r="P1982" s="10">
        <v>0</v>
      </c>
      <c r="Q1982" s="10">
        <v>17</v>
      </c>
      <c r="R1982" s="10">
        <v>8</v>
      </c>
      <c r="S1982" s="24">
        <f>MasterData4[[#This Row],[Kidhome]]+MasterData4[[#This Row],[Teenhome]]</f>
        <v>1</v>
      </c>
      <c r="T1982" s="53">
        <v>2</v>
      </c>
      <c r="U1982" s="53">
        <v>12</v>
      </c>
      <c r="V1982" s="10">
        <f>SUM(MasterData4[[#This Row],[MntWines]:[MntSweetProducts]])</f>
        <v>892</v>
      </c>
      <c r="W1982">
        <v>2</v>
      </c>
    </row>
    <row r="1983" spans="1:23" x14ac:dyDescent="0.3">
      <c r="A1983">
        <v>10065</v>
      </c>
      <c r="B1983">
        <v>1970</v>
      </c>
      <c r="C1983" t="s">
        <v>38</v>
      </c>
      <c r="D1983" t="s">
        <v>33</v>
      </c>
      <c r="E1983" s="1">
        <v>15315</v>
      </c>
      <c r="F1983">
        <v>0</v>
      </c>
      <c r="G1983">
        <v>0</v>
      </c>
      <c r="H1983" s="3">
        <v>41489</v>
      </c>
      <c r="I1983">
        <v>27</v>
      </c>
      <c r="J1983">
        <v>0</v>
      </c>
      <c r="K1983" t="s">
        <v>30</v>
      </c>
      <c r="L1983">
        <v>2</v>
      </c>
      <c r="M1983">
        <f>2021-MasterData4[[#This Row],[Year_Birth]]</f>
        <v>51</v>
      </c>
      <c r="N1983" s="10">
        <v>7</v>
      </c>
      <c r="O1983" s="10">
        <v>13</v>
      </c>
      <c r="P1983" s="10">
        <v>15</v>
      </c>
      <c r="Q1983" s="10">
        <v>4</v>
      </c>
      <c r="R1983" s="10">
        <v>8</v>
      </c>
      <c r="S1983" s="24">
        <f>MasterData4[[#This Row],[Kidhome]]+MasterData4[[#This Row],[Teenhome]]</f>
        <v>0</v>
      </c>
      <c r="T1983" s="53">
        <v>0</v>
      </c>
      <c r="U1983" s="53">
        <v>4</v>
      </c>
      <c r="V1983" s="10">
        <f>SUM(MasterData4[[#This Row],[MntWines]:[MntSweetProducts]])</f>
        <v>47</v>
      </c>
      <c r="W1983">
        <v>3</v>
      </c>
    </row>
    <row r="1984" spans="1:23" x14ac:dyDescent="0.3">
      <c r="A1984">
        <v>10067</v>
      </c>
      <c r="B1984">
        <v>1976</v>
      </c>
      <c r="C1984" t="s">
        <v>38</v>
      </c>
      <c r="D1984" t="s">
        <v>35</v>
      </c>
      <c r="E1984" s="1">
        <v>25176</v>
      </c>
      <c r="F1984">
        <v>1</v>
      </c>
      <c r="G1984">
        <v>1</v>
      </c>
      <c r="H1984" s="3">
        <v>41496</v>
      </c>
      <c r="I1984">
        <v>79</v>
      </c>
      <c r="J1984">
        <v>0</v>
      </c>
      <c r="K1984" t="s">
        <v>39</v>
      </c>
      <c r="L1984">
        <v>1</v>
      </c>
      <c r="M1984">
        <f>2021-MasterData4[[#This Row],[Year_Birth]]</f>
        <v>45</v>
      </c>
      <c r="N1984" s="10">
        <v>4</v>
      </c>
      <c r="O1984" s="10">
        <v>4</v>
      </c>
      <c r="P1984" s="10">
        <v>0</v>
      </c>
      <c r="Q1984" s="10">
        <v>0</v>
      </c>
      <c r="R1984" s="10">
        <v>0</v>
      </c>
      <c r="S1984" s="24">
        <f>MasterData4[[#This Row],[Kidhome]]+MasterData4[[#This Row],[Teenhome]]</f>
        <v>2</v>
      </c>
      <c r="T1984" s="53">
        <v>0</v>
      </c>
      <c r="U1984" s="53">
        <v>2</v>
      </c>
      <c r="V1984" s="10">
        <f>SUM(MasterData4[[#This Row],[MntWines]:[MntSweetProducts]])</f>
        <v>8</v>
      </c>
      <c r="W1984">
        <v>3</v>
      </c>
    </row>
    <row r="1985" spans="1:23" x14ac:dyDescent="0.3">
      <c r="A1985">
        <v>10069</v>
      </c>
      <c r="B1985">
        <v>1988</v>
      </c>
      <c r="C1985" t="s">
        <v>44</v>
      </c>
      <c r="D1985" t="s">
        <v>35</v>
      </c>
      <c r="E1985" s="1">
        <v>13724</v>
      </c>
      <c r="F1985">
        <v>1</v>
      </c>
      <c r="G1985">
        <v>0</v>
      </c>
      <c r="H1985" s="3">
        <v>41152</v>
      </c>
      <c r="I1985">
        <v>43</v>
      </c>
      <c r="J1985">
        <v>0</v>
      </c>
      <c r="K1985" t="s">
        <v>43</v>
      </c>
      <c r="L1985">
        <v>2</v>
      </c>
      <c r="M1985">
        <f>2021-MasterData4[[#This Row],[Year_Birth]]</f>
        <v>33</v>
      </c>
      <c r="N1985" s="10">
        <v>2</v>
      </c>
      <c r="O1985" s="10">
        <v>5</v>
      </c>
      <c r="P1985" s="10">
        <v>2</v>
      </c>
      <c r="Q1985" s="10">
        <v>7</v>
      </c>
      <c r="R1985" s="10">
        <v>15</v>
      </c>
      <c r="S1985" s="24">
        <f>MasterData4[[#This Row],[Kidhome]]+MasterData4[[#This Row],[Teenhome]]</f>
        <v>1</v>
      </c>
      <c r="T1985" s="53">
        <v>0</v>
      </c>
      <c r="U1985" s="53">
        <v>2</v>
      </c>
      <c r="V1985" s="10">
        <f>SUM(MasterData4[[#This Row],[MntWines]:[MntSweetProducts]])</f>
        <v>31</v>
      </c>
      <c r="W1985">
        <v>1</v>
      </c>
    </row>
    <row r="1986" spans="1:23" x14ac:dyDescent="0.3">
      <c r="A1986">
        <v>10084</v>
      </c>
      <c r="B1986">
        <v>1972</v>
      </c>
      <c r="C1986" t="s">
        <v>28</v>
      </c>
      <c r="D1986" t="s">
        <v>33</v>
      </c>
      <c r="E1986" s="1">
        <v>24434</v>
      </c>
      <c r="F1986">
        <v>2</v>
      </c>
      <c r="G1986">
        <v>0</v>
      </c>
      <c r="H1986" s="3">
        <v>41777</v>
      </c>
      <c r="I1986">
        <v>9</v>
      </c>
      <c r="J1986">
        <v>0</v>
      </c>
      <c r="K1986" t="s">
        <v>40</v>
      </c>
      <c r="L1986">
        <v>2</v>
      </c>
      <c r="M1986">
        <f>2021-MasterData4[[#This Row],[Year_Birth]]</f>
        <v>49</v>
      </c>
      <c r="N1986" s="10">
        <v>3</v>
      </c>
      <c r="O1986" s="10">
        <v>8</v>
      </c>
      <c r="P1986" s="10">
        <v>20</v>
      </c>
      <c r="Q1986" s="10">
        <v>2</v>
      </c>
      <c r="R1986" s="10">
        <v>0</v>
      </c>
      <c r="S1986" s="24">
        <f>MasterData4[[#This Row],[Kidhome]]+MasterData4[[#This Row],[Teenhome]]</f>
        <v>2</v>
      </c>
      <c r="T1986" s="53">
        <v>1</v>
      </c>
      <c r="U1986" s="53">
        <v>2</v>
      </c>
      <c r="V1986" s="10">
        <f>SUM(MasterData4[[#This Row],[MntWines]:[MntSweetProducts]])</f>
        <v>33</v>
      </c>
      <c r="W1986">
        <v>2</v>
      </c>
    </row>
    <row r="1987" spans="1:23" x14ac:dyDescent="0.3">
      <c r="A1987">
        <v>10089</v>
      </c>
      <c r="B1987">
        <v>1974</v>
      </c>
      <c r="C1987" t="s">
        <v>28</v>
      </c>
      <c r="D1987" t="s">
        <v>29</v>
      </c>
      <c r="E1987" s="1">
        <v>102692</v>
      </c>
      <c r="F1987">
        <v>0</v>
      </c>
      <c r="G1987">
        <v>0</v>
      </c>
      <c r="H1987" s="3">
        <v>41369</v>
      </c>
      <c r="I1987">
        <v>5</v>
      </c>
      <c r="J1987">
        <v>0</v>
      </c>
      <c r="K1987" t="s">
        <v>43</v>
      </c>
      <c r="L1987">
        <v>6</v>
      </c>
      <c r="M1987">
        <f>2021-MasterData4[[#This Row],[Year_Birth]]</f>
        <v>47</v>
      </c>
      <c r="N1987" s="10">
        <v>168</v>
      </c>
      <c r="O1987" s="10">
        <v>444</v>
      </c>
      <c r="P1987" s="10">
        <v>32</v>
      </c>
      <c r="Q1987" s="10">
        <v>148</v>
      </c>
      <c r="R1987" s="10">
        <v>172</v>
      </c>
      <c r="S1987" s="24">
        <f>MasterData4[[#This Row],[Kidhome]]+MasterData4[[#This Row],[Teenhome]]</f>
        <v>0</v>
      </c>
      <c r="T1987" s="53">
        <v>9</v>
      </c>
      <c r="U1987" s="53">
        <v>13</v>
      </c>
      <c r="V1987" s="10">
        <f>SUM(MasterData4[[#This Row],[MntWines]:[MntSweetProducts]])</f>
        <v>964</v>
      </c>
      <c r="W1987">
        <v>2</v>
      </c>
    </row>
    <row r="1988" spans="1:23" x14ac:dyDescent="0.3">
      <c r="A1988">
        <v>10091</v>
      </c>
      <c r="B1988">
        <v>1956</v>
      </c>
      <c r="C1988" t="s">
        <v>28</v>
      </c>
      <c r="D1988" t="s">
        <v>31</v>
      </c>
      <c r="E1988" s="1">
        <v>60230</v>
      </c>
      <c r="F1988">
        <v>0</v>
      </c>
      <c r="G1988">
        <v>1</v>
      </c>
      <c r="H1988" s="3">
        <v>41414</v>
      </c>
      <c r="I1988">
        <v>78</v>
      </c>
      <c r="J1988">
        <v>0</v>
      </c>
      <c r="K1988" t="s">
        <v>30</v>
      </c>
      <c r="L1988">
        <v>6</v>
      </c>
      <c r="M1988">
        <f>2021-MasterData4[[#This Row],[Year_Birth]]</f>
        <v>65</v>
      </c>
      <c r="N1988" s="10">
        <v>520</v>
      </c>
      <c r="O1988" s="10">
        <v>367</v>
      </c>
      <c r="P1988" s="10">
        <v>39</v>
      </c>
      <c r="Q1988" s="10">
        <v>20</v>
      </c>
      <c r="R1988" s="10">
        <v>81</v>
      </c>
      <c r="S1988" s="24">
        <f>MasterData4[[#This Row],[Kidhome]]+MasterData4[[#This Row],[Teenhome]]</f>
        <v>1</v>
      </c>
      <c r="T1988" s="53">
        <v>3</v>
      </c>
      <c r="U1988" s="53">
        <v>6</v>
      </c>
      <c r="V1988" s="10">
        <f>SUM(MasterData4[[#This Row],[MntWines]:[MntSweetProducts]])</f>
        <v>1027</v>
      </c>
      <c r="W1988">
        <v>2</v>
      </c>
    </row>
    <row r="1989" spans="1:23" x14ac:dyDescent="0.3">
      <c r="A1989">
        <v>10092</v>
      </c>
      <c r="B1989">
        <v>1954</v>
      </c>
      <c r="C1989" t="s">
        <v>28</v>
      </c>
      <c r="D1989" t="s">
        <v>29</v>
      </c>
      <c r="E1989" s="1">
        <v>70044</v>
      </c>
      <c r="F1989">
        <v>0</v>
      </c>
      <c r="G1989">
        <v>1</v>
      </c>
      <c r="H1989" s="3">
        <v>41323</v>
      </c>
      <c r="I1989">
        <v>46</v>
      </c>
      <c r="J1989">
        <v>0</v>
      </c>
      <c r="K1989" t="s">
        <v>30</v>
      </c>
      <c r="L1989">
        <v>7</v>
      </c>
      <c r="M1989">
        <f>2021-MasterData4[[#This Row],[Year_Birth]]</f>
        <v>67</v>
      </c>
      <c r="N1989" s="10">
        <v>1073</v>
      </c>
      <c r="O1989" s="10">
        <v>250</v>
      </c>
      <c r="P1989" s="10">
        <v>153</v>
      </c>
      <c r="Q1989" s="10">
        <v>0</v>
      </c>
      <c r="R1989" s="10">
        <v>14</v>
      </c>
      <c r="S1989" s="24">
        <f>MasterData4[[#This Row],[Kidhome]]+MasterData4[[#This Row],[Teenhome]]</f>
        <v>1</v>
      </c>
      <c r="T1989" s="53">
        <v>10</v>
      </c>
      <c r="U1989" s="53">
        <v>5</v>
      </c>
      <c r="V1989" s="10">
        <f>SUM(MasterData4[[#This Row],[MntWines]:[MntSweetProducts]])</f>
        <v>1490</v>
      </c>
      <c r="W1989">
        <v>2</v>
      </c>
    </row>
    <row r="1990" spans="1:23" x14ac:dyDescent="0.3">
      <c r="A1990">
        <v>10095</v>
      </c>
      <c r="B1990">
        <v>1975</v>
      </c>
      <c r="C1990" t="s">
        <v>37</v>
      </c>
      <c r="D1990" t="s">
        <v>29</v>
      </c>
      <c r="E1990" s="1">
        <v>74165</v>
      </c>
      <c r="F1990">
        <v>0</v>
      </c>
      <c r="G1990">
        <v>0</v>
      </c>
      <c r="H1990" s="3">
        <v>41395</v>
      </c>
      <c r="I1990">
        <v>9</v>
      </c>
      <c r="J1990">
        <v>0</v>
      </c>
      <c r="K1990" t="s">
        <v>32</v>
      </c>
      <c r="L1990">
        <v>5</v>
      </c>
      <c r="M1990">
        <f>2021-MasterData4[[#This Row],[Year_Birth]]</f>
        <v>46</v>
      </c>
      <c r="N1990" s="10">
        <v>1001</v>
      </c>
      <c r="O1990" s="10">
        <v>240</v>
      </c>
      <c r="P1990" s="10">
        <v>16</v>
      </c>
      <c r="Q1990" s="10">
        <v>12</v>
      </c>
      <c r="R1990" s="10">
        <v>12</v>
      </c>
      <c r="S1990" s="24">
        <f>MasterData4[[#This Row],[Kidhome]]+MasterData4[[#This Row],[Teenhome]]</f>
        <v>0</v>
      </c>
      <c r="T1990" s="53">
        <v>4</v>
      </c>
      <c r="U1990" s="53">
        <v>10</v>
      </c>
      <c r="V1990" s="10">
        <f>SUM(MasterData4[[#This Row],[MntWines]:[MntSweetProducts]])</f>
        <v>1281</v>
      </c>
      <c r="W1990">
        <v>5</v>
      </c>
    </row>
    <row r="1991" spans="1:23" x14ac:dyDescent="0.3">
      <c r="A1991">
        <v>10099</v>
      </c>
      <c r="B1991">
        <v>1984</v>
      </c>
      <c r="C1991" t="s">
        <v>28</v>
      </c>
      <c r="D1991" t="s">
        <v>33</v>
      </c>
      <c r="E1991" s="1">
        <v>55434</v>
      </c>
      <c r="F1991">
        <v>1</v>
      </c>
      <c r="G1991">
        <v>0</v>
      </c>
      <c r="H1991" s="3">
        <v>41552</v>
      </c>
      <c r="I1991">
        <v>21</v>
      </c>
      <c r="J1991">
        <v>0</v>
      </c>
      <c r="K1991" t="s">
        <v>43</v>
      </c>
      <c r="L1991">
        <v>5</v>
      </c>
      <c r="M1991">
        <f>2021-MasterData4[[#This Row],[Year_Birth]]</f>
        <v>37</v>
      </c>
      <c r="N1991" s="10">
        <v>238</v>
      </c>
      <c r="O1991" s="10">
        <v>215</v>
      </c>
      <c r="P1991" s="10">
        <v>169</v>
      </c>
      <c r="Q1991" s="10">
        <v>115</v>
      </c>
      <c r="R1991" s="10">
        <v>69</v>
      </c>
      <c r="S1991" s="24">
        <f>MasterData4[[#This Row],[Kidhome]]+MasterData4[[#This Row],[Teenhome]]</f>
        <v>1</v>
      </c>
      <c r="T1991" s="53">
        <v>3</v>
      </c>
      <c r="U1991" s="53">
        <v>13</v>
      </c>
      <c r="V1991" s="10">
        <f>SUM(MasterData4[[#This Row],[MntWines]:[MntSweetProducts]])</f>
        <v>806</v>
      </c>
      <c r="W1991">
        <v>2</v>
      </c>
    </row>
    <row r="1992" spans="1:23" x14ac:dyDescent="0.3">
      <c r="A1992">
        <v>10102</v>
      </c>
      <c r="B1992">
        <v>1966</v>
      </c>
      <c r="C1992" t="s">
        <v>28</v>
      </c>
      <c r="D1992" t="s">
        <v>42</v>
      </c>
      <c r="E1992" s="1">
        <v>79946</v>
      </c>
      <c r="F1992">
        <v>0</v>
      </c>
      <c r="G1992">
        <v>0</v>
      </c>
      <c r="H1992" s="3">
        <v>41771</v>
      </c>
      <c r="I1992">
        <v>19</v>
      </c>
      <c r="J1992">
        <v>0</v>
      </c>
      <c r="K1992" t="s">
        <v>43</v>
      </c>
      <c r="L1992">
        <v>5</v>
      </c>
      <c r="M1992">
        <f>2021-MasterData4[[#This Row],[Year_Birth]]</f>
        <v>55</v>
      </c>
      <c r="N1992" s="10">
        <v>395</v>
      </c>
      <c r="O1992" s="10">
        <v>565</v>
      </c>
      <c r="P1992" s="10">
        <v>166</v>
      </c>
      <c r="Q1992" s="10">
        <v>183</v>
      </c>
      <c r="R1992" s="10">
        <v>141</v>
      </c>
      <c r="S1992" s="24">
        <f>MasterData4[[#This Row],[Kidhome]]+MasterData4[[#This Row],[Teenhome]]</f>
        <v>0</v>
      </c>
      <c r="T1992" s="53">
        <v>11</v>
      </c>
      <c r="U1992" s="53">
        <v>5</v>
      </c>
      <c r="V1992" s="10">
        <f>SUM(MasterData4[[#This Row],[MntWines]:[MntSweetProducts]])</f>
        <v>1450</v>
      </c>
      <c r="W1992">
        <v>2</v>
      </c>
    </row>
    <row r="1993" spans="1:23" x14ac:dyDescent="0.3">
      <c r="A1993">
        <v>10104</v>
      </c>
      <c r="B1993">
        <v>1974</v>
      </c>
      <c r="C1993" t="s">
        <v>28</v>
      </c>
      <c r="D1993" t="s">
        <v>35</v>
      </c>
      <c r="E1993" s="1">
        <v>33590</v>
      </c>
      <c r="F1993">
        <v>2</v>
      </c>
      <c r="G1993">
        <v>1</v>
      </c>
      <c r="H1993" s="3">
        <v>41581</v>
      </c>
      <c r="I1993">
        <v>65</v>
      </c>
      <c r="J1993">
        <v>0</v>
      </c>
      <c r="K1993" t="s">
        <v>32</v>
      </c>
      <c r="L1993">
        <v>1</v>
      </c>
      <c r="M1993">
        <f>2021-MasterData4[[#This Row],[Year_Birth]]</f>
        <v>47</v>
      </c>
      <c r="N1993" s="10">
        <v>4</v>
      </c>
      <c r="O1993" s="10">
        <v>2</v>
      </c>
      <c r="P1993" s="10">
        <v>0</v>
      </c>
      <c r="Q1993" s="10">
        <v>0</v>
      </c>
      <c r="R1993" s="10">
        <v>0</v>
      </c>
      <c r="S1993" s="24">
        <f>MasterData4[[#This Row],[Kidhome]]+MasterData4[[#This Row],[Teenhome]]</f>
        <v>3</v>
      </c>
      <c r="T1993" s="53">
        <v>0</v>
      </c>
      <c r="U1993" s="53">
        <v>2</v>
      </c>
      <c r="V1993" s="10">
        <f>SUM(MasterData4[[#This Row],[MntWines]:[MntSweetProducts]])</f>
        <v>6</v>
      </c>
      <c r="W1993">
        <v>2</v>
      </c>
    </row>
    <row r="1994" spans="1:23" x14ac:dyDescent="0.3">
      <c r="A1994">
        <v>10120</v>
      </c>
      <c r="B1994">
        <v>1955</v>
      </c>
      <c r="C1994" t="s">
        <v>28</v>
      </c>
      <c r="D1994" t="s">
        <v>35</v>
      </c>
      <c r="E1994" s="1">
        <v>38946</v>
      </c>
      <c r="F1994">
        <v>0</v>
      </c>
      <c r="G1994">
        <v>1</v>
      </c>
      <c r="H1994" s="3">
        <v>41571</v>
      </c>
      <c r="I1994">
        <v>84</v>
      </c>
      <c r="J1994">
        <v>0</v>
      </c>
      <c r="K1994" t="s">
        <v>34</v>
      </c>
      <c r="L1994">
        <v>3</v>
      </c>
      <c r="M1994">
        <f>2021-MasterData4[[#This Row],[Year_Birth]]</f>
        <v>66</v>
      </c>
      <c r="N1994" s="10">
        <v>116</v>
      </c>
      <c r="O1994" s="10">
        <v>82</v>
      </c>
      <c r="P1994" s="10">
        <v>6</v>
      </c>
      <c r="Q1994" s="10">
        <v>6</v>
      </c>
      <c r="R1994" s="10">
        <v>6</v>
      </c>
      <c r="S1994" s="24">
        <f>MasterData4[[#This Row],[Kidhome]]+MasterData4[[#This Row],[Teenhome]]</f>
        <v>1</v>
      </c>
      <c r="T1994" s="53">
        <v>1</v>
      </c>
      <c r="U1994" s="53">
        <v>6</v>
      </c>
      <c r="V1994" s="10">
        <f>SUM(MasterData4[[#This Row],[MntWines]:[MntSweetProducts]])</f>
        <v>216</v>
      </c>
      <c r="W1994">
        <v>2</v>
      </c>
    </row>
    <row r="1995" spans="1:23" x14ac:dyDescent="0.3">
      <c r="A1995">
        <v>10127</v>
      </c>
      <c r="B1995">
        <v>1965</v>
      </c>
      <c r="C1995" t="s">
        <v>28</v>
      </c>
      <c r="D1995" t="s">
        <v>33</v>
      </c>
      <c r="E1995" s="1">
        <v>58692</v>
      </c>
      <c r="F1995">
        <v>0</v>
      </c>
      <c r="G1995">
        <v>1</v>
      </c>
      <c r="H1995" s="3">
        <v>41735</v>
      </c>
      <c r="I1995">
        <v>21</v>
      </c>
      <c r="J1995">
        <v>0</v>
      </c>
      <c r="K1995" t="s">
        <v>32</v>
      </c>
      <c r="L1995">
        <v>8</v>
      </c>
      <c r="M1995">
        <f>2021-MasterData4[[#This Row],[Year_Birth]]</f>
        <v>56</v>
      </c>
      <c r="N1995" s="10">
        <v>301</v>
      </c>
      <c r="O1995" s="10">
        <v>61</v>
      </c>
      <c r="P1995" s="10">
        <v>4</v>
      </c>
      <c r="Q1995" s="10">
        <v>11</v>
      </c>
      <c r="R1995" s="10">
        <v>7</v>
      </c>
      <c r="S1995" s="24">
        <f>MasterData4[[#This Row],[Kidhome]]+MasterData4[[#This Row],[Teenhome]]</f>
        <v>1</v>
      </c>
      <c r="T1995" s="53">
        <v>2</v>
      </c>
      <c r="U1995" s="53">
        <v>4</v>
      </c>
      <c r="V1995" s="10">
        <f>SUM(MasterData4[[#This Row],[MntWines]:[MntSweetProducts]])</f>
        <v>384</v>
      </c>
      <c r="W1995">
        <v>2</v>
      </c>
    </row>
    <row r="1996" spans="1:23" x14ac:dyDescent="0.3">
      <c r="A1996">
        <v>10128</v>
      </c>
      <c r="B1996">
        <v>1958</v>
      </c>
      <c r="C1996" t="s">
        <v>28</v>
      </c>
      <c r="D1996" t="s">
        <v>35</v>
      </c>
      <c r="E1996" s="1">
        <v>53977</v>
      </c>
      <c r="F1996">
        <v>0</v>
      </c>
      <c r="G1996">
        <v>1</v>
      </c>
      <c r="H1996" s="3">
        <v>41433</v>
      </c>
      <c r="I1996">
        <v>21</v>
      </c>
      <c r="J1996">
        <v>0</v>
      </c>
      <c r="K1996" t="s">
        <v>32</v>
      </c>
      <c r="L1996">
        <v>5</v>
      </c>
      <c r="M1996">
        <f>2021-MasterData4[[#This Row],[Year_Birth]]</f>
        <v>63</v>
      </c>
      <c r="N1996" s="10">
        <v>620</v>
      </c>
      <c r="O1996" s="10">
        <v>165</v>
      </c>
      <c r="P1996" s="10">
        <v>0</v>
      </c>
      <c r="Q1996" s="10">
        <v>16</v>
      </c>
      <c r="R1996" s="10">
        <v>24</v>
      </c>
      <c r="S1996" s="24">
        <f>MasterData4[[#This Row],[Kidhome]]+MasterData4[[#This Row],[Teenhome]]</f>
        <v>1</v>
      </c>
      <c r="T1996" s="53">
        <v>5</v>
      </c>
      <c r="U1996" s="53">
        <v>12</v>
      </c>
      <c r="V1996" s="10">
        <f>SUM(MasterData4[[#This Row],[MntWines]:[MntSweetProducts]])</f>
        <v>825</v>
      </c>
      <c r="W1996">
        <v>2</v>
      </c>
    </row>
    <row r="1997" spans="1:23" x14ac:dyDescent="0.3">
      <c r="A1997">
        <v>10129</v>
      </c>
      <c r="B1997">
        <v>1966</v>
      </c>
      <c r="C1997" t="s">
        <v>28</v>
      </c>
      <c r="D1997" t="s">
        <v>35</v>
      </c>
      <c r="E1997" s="1">
        <v>82427</v>
      </c>
      <c r="F1997">
        <v>0</v>
      </c>
      <c r="G1997">
        <v>0</v>
      </c>
      <c r="H1997" s="3">
        <v>41710</v>
      </c>
      <c r="I1997">
        <v>35</v>
      </c>
      <c r="J1997">
        <v>0</v>
      </c>
      <c r="K1997" t="s">
        <v>30</v>
      </c>
      <c r="L1997">
        <v>3</v>
      </c>
      <c r="M1997">
        <f>2021-MasterData4[[#This Row],[Year_Birth]]</f>
        <v>55</v>
      </c>
      <c r="N1997" s="10">
        <v>482</v>
      </c>
      <c r="O1997" s="10">
        <v>509</v>
      </c>
      <c r="P1997" s="10">
        <v>104</v>
      </c>
      <c r="Q1997" s="10">
        <v>147</v>
      </c>
      <c r="R1997" s="10">
        <v>107</v>
      </c>
      <c r="S1997" s="24">
        <f>MasterData4[[#This Row],[Kidhome]]+MasterData4[[#This Row],[Teenhome]]</f>
        <v>0</v>
      </c>
      <c r="T1997" s="53">
        <v>5</v>
      </c>
      <c r="U1997" s="53">
        <v>12</v>
      </c>
      <c r="V1997" s="10">
        <f>SUM(MasterData4[[#This Row],[MntWines]:[MntSweetProducts]])</f>
        <v>1349</v>
      </c>
      <c r="W1997">
        <v>2</v>
      </c>
    </row>
    <row r="1998" spans="1:23" x14ac:dyDescent="0.3">
      <c r="A1998">
        <v>10133</v>
      </c>
      <c r="B1998">
        <v>1970</v>
      </c>
      <c r="C1998" t="s">
        <v>28</v>
      </c>
      <c r="D1998" t="s">
        <v>31</v>
      </c>
      <c r="E1998" s="1">
        <v>93790</v>
      </c>
      <c r="F1998">
        <v>0</v>
      </c>
      <c r="G1998">
        <v>0</v>
      </c>
      <c r="H1998" s="3">
        <v>41682</v>
      </c>
      <c r="I1998">
        <v>16</v>
      </c>
      <c r="J1998">
        <v>0</v>
      </c>
      <c r="K1998" t="s">
        <v>32</v>
      </c>
      <c r="L1998">
        <v>6</v>
      </c>
      <c r="M1998">
        <f>2021-MasterData4[[#This Row],[Year_Birth]]</f>
        <v>51</v>
      </c>
      <c r="N1998" s="10">
        <v>1302</v>
      </c>
      <c r="O1998" s="10">
        <v>731</v>
      </c>
      <c r="P1998" s="10">
        <v>89</v>
      </c>
      <c r="Q1998" s="10">
        <v>68</v>
      </c>
      <c r="R1998" s="10">
        <v>114</v>
      </c>
      <c r="S1998" s="24">
        <f>MasterData4[[#This Row],[Kidhome]]+MasterData4[[#This Row],[Teenhome]]</f>
        <v>0</v>
      </c>
      <c r="T1998" s="53">
        <v>7</v>
      </c>
      <c r="U1998" s="53">
        <v>12</v>
      </c>
      <c r="V1998" s="10">
        <f>SUM(MasterData4[[#This Row],[MntWines]:[MntSweetProducts]])</f>
        <v>2304</v>
      </c>
      <c r="W1998">
        <v>2</v>
      </c>
    </row>
    <row r="1999" spans="1:23" x14ac:dyDescent="0.3">
      <c r="A1999">
        <v>10140</v>
      </c>
      <c r="B1999">
        <v>1983</v>
      </c>
      <c r="C1999" t="s">
        <v>37</v>
      </c>
      <c r="D1999" t="s">
        <v>35</v>
      </c>
      <c r="E1999" s="1">
        <v>70123</v>
      </c>
      <c r="F1999">
        <v>0</v>
      </c>
      <c r="G1999">
        <v>0</v>
      </c>
      <c r="H1999" s="3">
        <v>41545</v>
      </c>
      <c r="I1999">
        <v>27</v>
      </c>
      <c r="J1999">
        <v>0</v>
      </c>
      <c r="K1999" t="s">
        <v>40</v>
      </c>
      <c r="L1999">
        <v>5</v>
      </c>
      <c r="M1999">
        <f>2021-MasterData4[[#This Row],[Year_Birth]]</f>
        <v>38</v>
      </c>
      <c r="N1999" s="10">
        <v>1308</v>
      </c>
      <c r="O1999" s="10">
        <v>396</v>
      </c>
      <c r="P1999" s="10">
        <v>23</v>
      </c>
      <c r="Q1999" s="10">
        <v>0</v>
      </c>
      <c r="R1999" s="10">
        <v>0</v>
      </c>
      <c r="S1999" s="24">
        <f>MasterData4[[#This Row],[Kidhome]]+MasterData4[[#This Row],[Teenhome]]</f>
        <v>0</v>
      </c>
      <c r="T1999" s="53">
        <v>7</v>
      </c>
      <c r="U1999" s="53">
        <v>4</v>
      </c>
      <c r="V1999" s="10">
        <f>SUM(MasterData4[[#This Row],[MntWines]:[MntSweetProducts]])</f>
        <v>1727</v>
      </c>
      <c r="W1999">
        <v>5</v>
      </c>
    </row>
    <row r="2000" spans="1:23" x14ac:dyDescent="0.3">
      <c r="A2000">
        <v>10141</v>
      </c>
      <c r="B2000">
        <v>1960</v>
      </c>
      <c r="C2000" t="s">
        <v>41</v>
      </c>
      <c r="D2000" t="s">
        <v>29</v>
      </c>
      <c r="E2000" s="2">
        <v>39228</v>
      </c>
      <c r="F2000">
        <v>0</v>
      </c>
      <c r="G2000">
        <v>0</v>
      </c>
      <c r="H2000" s="3">
        <v>41404</v>
      </c>
      <c r="I2000">
        <v>1</v>
      </c>
      <c r="J2000">
        <v>0</v>
      </c>
      <c r="K2000" t="s">
        <v>43</v>
      </c>
      <c r="L2000">
        <v>0</v>
      </c>
      <c r="M2000">
        <f>2021-MasterData4[[#This Row],[Year_Birth]]</f>
        <v>61</v>
      </c>
      <c r="N2000" s="10">
        <v>7</v>
      </c>
      <c r="O2000" s="10">
        <v>6</v>
      </c>
      <c r="P2000" s="10">
        <v>0</v>
      </c>
      <c r="Q2000" s="10">
        <v>1</v>
      </c>
      <c r="R2000" s="10">
        <v>3</v>
      </c>
      <c r="S2000" s="24">
        <f>MasterData4[[#This Row],[Kidhome]]+MasterData4[[#This Row],[Teenhome]]</f>
        <v>0</v>
      </c>
      <c r="T2000" s="53">
        <v>0</v>
      </c>
      <c r="U2000" s="53">
        <v>3</v>
      </c>
      <c r="V2000" s="10">
        <f>SUM(MasterData4[[#This Row],[MntWines]:[MntSweetProducts]])</f>
        <v>17</v>
      </c>
      <c r="W2000">
        <v>4</v>
      </c>
    </row>
    <row r="2001" spans="1:23" x14ac:dyDescent="0.3">
      <c r="A2001">
        <v>10142</v>
      </c>
      <c r="B2001">
        <v>1976</v>
      </c>
      <c r="C2001" t="s">
        <v>37</v>
      </c>
      <c r="D2001" t="s">
        <v>29</v>
      </c>
      <c r="E2001" s="1">
        <v>66476</v>
      </c>
      <c r="F2001">
        <v>0</v>
      </c>
      <c r="G2001">
        <v>1</v>
      </c>
      <c r="H2001" s="3">
        <v>41340</v>
      </c>
      <c r="I2001">
        <v>99</v>
      </c>
      <c r="J2001">
        <v>0</v>
      </c>
      <c r="K2001" t="s">
        <v>34</v>
      </c>
      <c r="L2001">
        <v>5</v>
      </c>
      <c r="M2001">
        <f>2021-MasterData4[[#This Row],[Year_Birth]]</f>
        <v>45</v>
      </c>
      <c r="N2001" s="10">
        <v>372</v>
      </c>
      <c r="O2001" s="10">
        <v>126</v>
      </c>
      <c r="P2001" s="10">
        <v>47</v>
      </c>
      <c r="Q2001" s="10">
        <v>18</v>
      </c>
      <c r="R2001" s="10">
        <v>48</v>
      </c>
      <c r="S2001" s="24">
        <f>MasterData4[[#This Row],[Kidhome]]+MasterData4[[#This Row],[Teenhome]]</f>
        <v>1</v>
      </c>
      <c r="T2001" s="53">
        <v>2</v>
      </c>
      <c r="U2001" s="53">
        <v>11</v>
      </c>
      <c r="V2001" s="10">
        <f>SUM(MasterData4[[#This Row],[MntWines]:[MntSweetProducts]])</f>
        <v>611</v>
      </c>
      <c r="W2001">
        <v>5</v>
      </c>
    </row>
    <row r="2002" spans="1:23" x14ac:dyDescent="0.3">
      <c r="A2002">
        <v>10144</v>
      </c>
      <c r="B2002">
        <v>1976</v>
      </c>
      <c r="C2002" t="s">
        <v>28</v>
      </c>
      <c r="D2002" t="s">
        <v>35</v>
      </c>
      <c r="E2002" s="1">
        <v>51369</v>
      </c>
      <c r="F2002">
        <v>0</v>
      </c>
      <c r="G2002">
        <v>1</v>
      </c>
      <c r="H2002" s="3">
        <v>41207</v>
      </c>
      <c r="I2002">
        <v>84</v>
      </c>
      <c r="J2002">
        <v>0</v>
      </c>
      <c r="K2002" t="s">
        <v>43</v>
      </c>
      <c r="L2002">
        <v>8</v>
      </c>
      <c r="M2002">
        <f>2021-MasterData4[[#This Row],[Year_Birth]]</f>
        <v>45</v>
      </c>
      <c r="N2002" s="10">
        <v>297</v>
      </c>
      <c r="O2002" s="10">
        <v>79</v>
      </c>
      <c r="P2002" s="10">
        <v>0</v>
      </c>
      <c r="Q2002" s="10">
        <v>7</v>
      </c>
      <c r="R2002" s="10">
        <v>11</v>
      </c>
      <c r="S2002" s="24">
        <f>MasterData4[[#This Row],[Kidhome]]+MasterData4[[#This Row],[Teenhome]]</f>
        <v>1</v>
      </c>
      <c r="T2002" s="53">
        <v>2</v>
      </c>
      <c r="U2002" s="53">
        <v>4</v>
      </c>
      <c r="V2002" s="10">
        <f>SUM(MasterData4[[#This Row],[MntWines]:[MntSweetProducts]])</f>
        <v>394</v>
      </c>
      <c r="W2002">
        <v>2</v>
      </c>
    </row>
    <row r="2003" spans="1:23" x14ac:dyDescent="0.3">
      <c r="A2003">
        <v>10146</v>
      </c>
      <c r="B2003">
        <v>1972</v>
      </c>
      <c r="C2003" t="s">
        <v>37</v>
      </c>
      <c r="D2003" t="s">
        <v>35</v>
      </c>
      <c r="E2003" s="1">
        <v>38887</v>
      </c>
      <c r="F2003">
        <v>1</v>
      </c>
      <c r="G2003">
        <v>0</v>
      </c>
      <c r="H2003" s="3">
        <v>41700</v>
      </c>
      <c r="I2003">
        <v>17</v>
      </c>
      <c r="J2003">
        <v>0</v>
      </c>
      <c r="K2003" t="s">
        <v>36</v>
      </c>
      <c r="L2003">
        <v>1</v>
      </c>
      <c r="M2003">
        <f>2021-MasterData4[[#This Row],[Year_Birth]]</f>
        <v>49</v>
      </c>
      <c r="N2003" s="10">
        <v>25</v>
      </c>
      <c r="O2003" s="10">
        <v>13</v>
      </c>
      <c r="P2003" s="10">
        <v>0</v>
      </c>
      <c r="Q2003" s="10">
        <v>1</v>
      </c>
      <c r="R2003" s="10">
        <v>0</v>
      </c>
      <c r="S2003" s="24">
        <f>MasterData4[[#This Row],[Kidhome]]+MasterData4[[#This Row],[Teenhome]]</f>
        <v>1</v>
      </c>
      <c r="T2003" s="53">
        <v>0</v>
      </c>
      <c r="U2003" s="53">
        <v>3</v>
      </c>
      <c r="V2003" s="10">
        <f>SUM(MasterData4[[#This Row],[MntWines]:[MntSweetProducts]])</f>
        <v>39</v>
      </c>
      <c r="W2003">
        <v>5</v>
      </c>
    </row>
    <row r="2004" spans="1:23" x14ac:dyDescent="0.3">
      <c r="A2004">
        <v>10150</v>
      </c>
      <c r="B2004">
        <v>1961</v>
      </c>
      <c r="C2004" t="s">
        <v>28</v>
      </c>
      <c r="D2004" t="s">
        <v>31</v>
      </c>
      <c r="E2004" s="1">
        <v>86429</v>
      </c>
      <c r="F2004">
        <v>0</v>
      </c>
      <c r="G2004">
        <v>0</v>
      </c>
      <c r="H2004" s="3">
        <v>41599</v>
      </c>
      <c r="I2004">
        <v>10</v>
      </c>
      <c r="J2004">
        <v>0</v>
      </c>
      <c r="K2004" t="s">
        <v>43</v>
      </c>
      <c r="L2004">
        <v>7</v>
      </c>
      <c r="M2004">
        <f>2021-MasterData4[[#This Row],[Year_Birth]]</f>
        <v>60</v>
      </c>
      <c r="N2004" s="10">
        <v>464</v>
      </c>
      <c r="O2004" s="10">
        <v>873</v>
      </c>
      <c r="P2004" s="10">
        <v>29</v>
      </c>
      <c r="Q2004" s="10">
        <v>28</v>
      </c>
      <c r="R2004" s="10">
        <v>18</v>
      </c>
      <c r="S2004" s="24">
        <f>MasterData4[[#This Row],[Kidhome]]+MasterData4[[#This Row],[Teenhome]]</f>
        <v>0</v>
      </c>
      <c r="T2004" s="53">
        <v>4</v>
      </c>
      <c r="U2004" s="53">
        <v>7</v>
      </c>
      <c r="V2004" s="10">
        <f>SUM(MasterData4[[#This Row],[MntWines]:[MntSweetProducts]])</f>
        <v>1412</v>
      </c>
      <c r="W2004">
        <v>2</v>
      </c>
    </row>
    <row r="2005" spans="1:23" x14ac:dyDescent="0.3">
      <c r="A2005">
        <v>10151</v>
      </c>
      <c r="B2005">
        <v>1960</v>
      </c>
      <c r="C2005" t="s">
        <v>28</v>
      </c>
      <c r="D2005" t="s">
        <v>29</v>
      </c>
      <c r="E2005" s="1">
        <v>62204</v>
      </c>
      <c r="F2005">
        <v>0</v>
      </c>
      <c r="G2005">
        <v>2</v>
      </c>
      <c r="H2005" s="3">
        <v>41164</v>
      </c>
      <c r="I2005">
        <v>38</v>
      </c>
      <c r="J2005">
        <v>0</v>
      </c>
      <c r="K2005" t="s">
        <v>30</v>
      </c>
      <c r="L2005">
        <v>4</v>
      </c>
      <c r="M2005">
        <f>2021-MasterData4[[#This Row],[Year_Birth]]</f>
        <v>61</v>
      </c>
      <c r="N2005" s="10">
        <v>317</v>
      </c>
      <c r="O2005" s="10">
        <v>247</v>
      </c>
      <c r="P2005" s="10">
        <v>151</v>
      </c>
      <c r="Q2005" s="10">
        <v>46</v>
      </c>
      <c r="R2005" s="10">
        <v>46</v>
      </c>
      <c r="S2005" s="24">
        <f>MasterData4[[#This Row],[Kidhome]]+MasterData4[[#This Row],[Teenhome]]</f>
        <v>2</v>
      </c>
      <c r="T2005" s="53">
        <v>5</v>
      </c>
      <c r="U2005" s="53">
        <v>12</v>
      </c>
      <c r="V2005" s="10">
        <f>SUM(MasterData4[[#This Row],[MntWines]:[MntSweetProducts]])</f>
        <v>807</v>
      </c>
      <c r="W2005">
        <v>2</v>
      </c>
    </row>
    <row r="2006" spans="1:23" x14ac:dyDescent="0.3">
      <c r="A2006">
        <v>10156</v>
      </c>
      <c r="B2006">
        <v>1975</v>
      </c>
      <c r="C2006" t="s">
        <v>28</v>
      </c>
      <c r="D2006" t="s">
        <v>31</v>
      </c>
      <c r="E2006" s="1">
        <v>84196</v>
      </c>
      <c r="F2006">
        <v>0</v>
      </c>
      <c r="G2006">
        <v>1</v>
      </c>
      <c r="H2006" s="3">
        <v>41428</v>
      </c>
      <c r="I2006">
        <v>56</v>
      </c>
      <c r="J2006">
        <v>0</v>
      </c>
      <c r="K2006" t="s">
        <v>30</v>
      </c>
      <c r="L2006">
        <v>8</v>
      </c>
      <c r="M2006">
        <f>2021-MasterData4[[#This Row],[Year_Birth]]</f>
        <v>46</v>
      </c>
      <c r="N2006" s="10">
        <v>215</v>
      </c>
      <c r="O2006" s="10">
        <v>507</v>
      </c>
      <c r="P2006" s="10">
        <v>231</v>
      </c>
      <c r="Q2006" s="10">
        <v>63</v>
      </c>
      <c r="R2006" s="10">
        <v>31</v>
      </c>
      <c r="S2006" s="24">
        <f>MasterData4[[#This Row],[Kidhome]]+MasterData4[[#This Row],[Teenhome]]</f>
        <v>1</v>
      </c>
      <c r="T2006" s="53">
        <v>4</v>
      </c>
      <c r="U2006" s="53">
        <v>7</v>
      </c>
      <c r="V2006" s="10">
        <f>SUM(MasterData4[[#This Row],[MntWines]:[MntSweetProducts]])</f>
        <v>1047</v>
      </c>
      <c r="W2006">
        <v>2</v>
      </c>
    </row>
    <row r="2007" spans="1:23" x14ac:dyDescent="0.3">
      <c r="A2007">
        <v>10157</v>
      </c>
      <c r="B2007">
        <v>1965</v>
      </c>
      <c r="C2007" t="s">
        <v>28</v>
      </c>
      <c r="D2007" t="s">
        <v>31</v>
      </c>
      <c r="E2007" s="1">
        <v>59686</v>
      </c>
      <c r="F2007">
        <v>0</v>
      </c>
      <c r="G2007">
        <v>1</v>
      </c>
      <c r="H2007" s="3">
        <v>41664</v>
      </c>
      <c r="I2007">
        <v>78</v>
      </c>
      <c r="J2007">
        <v>0</v>
      </c>
      <c r="K2007" t="s">
        <v>32</v>
      </c>
      <c r="L2007">
        <v>4</v>
      </c>
      <c r="M2007">
        <f>2021-MasterData4[[#This Row],[Year_Birth]]</f>
        <v>56</v>
      </c>
      <c r="N2007" s="10">
        <v>89</v>
      </c>
      <c r="O2007" s="10">
        <v>89</v>
      </c>
      <c r="P2007" s="10">
        <v>34</v>
      </c>
      <c r="Q2007" s="10">
        <v>15</v>
      </c>
      <c r="R2007" s="10">
        <v>42</v>
      </c>
      <c r="S2007" s="24">
        <f>MasterData4[[#This Row],[Kidhome]]+MasterData4[[#This Row],[Teenhome]]</f>
        <v>1</v>
      </c>
      <c r="T2007" s="53">
        <v>1</v>
      </c>
      <c r="U2007" s="53">
        <v>6</v>
      </c>
      <c r="V2007" s="10">
        <f>SUM(MasterData4[[#This Row],[MntWines]:[MntSweetProducts]])</f>
        <v>269</v>
      </c>
      <c r="W2007">
        <v>2</v>
      </c>
    </row>
    <row r="2008" spans="1:23" x14ac:dyDescent="0.3">
      <c r="A2008">
        <v>10159</v>
      </c>
      <c r="B2008">
        <v>1970</v>
      </c>
      <c r="C2008" t="s">
        <v>28</v>
      </c>
      <c r="D2008" t="s">
        <v>29</v>
      </c>
      <c r="E2008" s="1">
        <v>58710</v>
      </c>
      <c r="F2008">
        <v>0</v>
      </c>
      <c r="G2008">
        <v>1</v>
      </c>
      <c r="H2008" s="3">
        <v>41364</v>
      </c>
      <c r="I2008">
        <v>77</v>
      </c>
      <c r="J2008">
        <v>0</v>
      </c>
      <c r="K2008" t="s">
        <v>36</v>
      </c>
      <c r="L2008">
        <v>11</v>
      </c>
      <c r="M2008">
        <f>2021-MasterData4[[#This Row],[Year_Birth]]</f>
        <v>51</v>
      </c>
      <c r="N2008" s="10">
        <v>440</v>
      </c>
      <c r="O2008" s="10">
        <v>368</v>
      </c>
      <c r="P2008" s="10">
        <v>0</v>
      </c>
      <c r="Q2008" s="10">
        <v>81</v>
      </c>
      <c r="R2008" s="10">
        <v>122</v>
      </c>
      <c r="S2008" s="24">
        <f>MasterData4[[#This Row],[Kidhome]]+MasterData4[[#This Row],[Teenhome]]</f>
        <v>1</v>
      </c>
      <c r="T2008" s="53">
        <v>5</v>
      </c>
      <c r="U2008" s="53">
        <v>9</v>
      </c>
      <c r="V2008" s="10">
        <f>SUM(MasterData4[[#This Row],[MntWines]:[MntSweetProducts]])</f>
        <v>1011</v>
      </c>
      <c r="W2008">
        <v>2</v>
      </c>
    </row>
    <row r="2009" spans="1:23" x14ac:dyDescent="0.3">
      <c r="A2009">
        <v>10160</v>
      </c>
      <c r="B2009">
        <v>1956</v>
      </c>
      <c r="C2009" t="s">
        <v>41</v>
      </c>
      <c r="D2009" t="s">
        <v>35</v>
      </c>
      <c r="E2009" s="1">
        <v>50943</v>
      </c>
      <c r="F2009">
        <v>0</v>
      </c>
      <c r="G2009">
        <v>1</v>
      </c>
      <c r="H2009" s="3">
        <v>41446</v>
      </c>
      <c r="I2009">
        <v>49</v>
      </c>
      <c r="J2009">
        <v>0</v>
      </c>
      <c r="K2009" t="s">
        <v>30</v>
      </c>
      <c r="L2009">
        <v>1</v>
      </c>
      <c r="M2009">
        <f>2021-MasterData4[[#This Row],[Year_Birth]]</f>
        <v>65</v>
      </c>
      <c r="N2009" s="10">
        <v>31</v>
      </c>
      <c r="O2009" s="10">
        <v>7</v>
      </c>
      <c r="P2009" s="10">
        <v>2</v>
      </c>
      <c r="Q2009" s="10">
        <v>0</v>
      </c>
      <c r="R2009" s="10">
        <v>0</v>
      </c>
      <c r="S2009" s="24">
        <f>MasterData4[[#This Row],[Kidhome]]+MasterData4[[#This Row],[Teenhome]]</f>
        <v>1</v>
      </c>
      <c r="T2009" s="53">
        <v>0</v>
      </c>
      <c r="U2009" s="53">
        <v>3</v>
      </c>
      <c r="V2009" s="10">
        <f>SUM(MasterData4[[#This Row],[MntWines]:[MntSweetProducts]])</f>
        <v>40</v>
      </c>
      <c r="W2009">
        <v>4</v>
      </c>
    </row>
    <row r="2010" spans="1:23" x14ac:dyDescent="0.3">
      <c r="A2010">
        <v>10163</v>
      </c>
      <c r="B2010">
        <v>1984</v>
      </c>
      <c r="C2010" t="s">
        <v>37</v>
      </c>
      <c r="D2010" t="s">
        <v>31</v>
      </c>
      <c r="E2010" s="1">
        <v>82733</v>
      </c>
      <c r="F2010">
        <v>0</v>
      </c>
      <c r="G2010">
        <v>0</v>
      </c>
      <c r="H2010" s="3">
        <v>41527</v>
      </c>
      <c r="I2010">
        <v>28</v>
      </c>
      <c r="J2010">
        <v>0</v>
      </c>
      <c r="K2010" t="s">
        <v>30</v>
      </c>
      <c r="L2010">
        <v>8</v>
      </c>
      <c r="M2010">
        <f>2021-MasterData4[[#This Row],[Year_Birth]]</f>
        <v>37</v>
      </c>
      <c r="N2010" s="10">
        <v>712</v>
      </c>
      <c r="O2010" s="10">
        <v>420</v>
      </c>
      <c r="P2010" s="10">
        <v>65</v>
      </c>
      <c r="Q2010" s="10">
        <v>50</v>
      </c>
      <c r="R2010" s="10">
        <v>38</v>
      </c>
      <c r="S2010" s="24">
        <f>MasterData4[[#This Row],[Kidhome]]+MasterData4[[#This Row],[Teenhome]]</f>
        <v>0</v>
      </c>
      <c r="T2010" s="53">
        <v>4</v>
      </c>
      <c r="U2010" s="53">
        <v>7</v>
      </c>
      <c r="V2010" s="10">
        <f>SUM(MasterData4[[#This Row],[MntWines]:[MntSweetProducts]])</f>
        <v>1285</v>
      </c>
      <c r="W2010">
        <v>5</v>
      </c>
    </row>
    <row r="2011" spans="1:23" x14ac:dyDescent="0.3">
      <c r="A2011">
        <v>10164</v>
      </c>
      <c r="B2011">
        <v>1958</v>
      </c>
      <c r="C2011" t="s">
        <v>28</v>
      </c>
      <c r="D2011" t="s">
        <v>31</v>
      </c>
      <c r="E2011" s="1">
        <v>94472</v>
      </c>
      <c r="F2011">
        <v>0</v>
      </c>
      <c r="G2011">
        <v>1</v>
      </c>
      <c r="H2011" s="3">
        <v>41732</v>
      </c>
      <c r="I2011">
        <v>75</v>
      </c>
      <c r="J2011">
        <v>0</v>
      </c>
      <c r="K2011" t="s">
        <v>30</v>
      </c>
      <c r="L2011">
        <v>5</v>
      </c>
      <c r="M2011">
        <f>2021-MasterData4[[#This Row],[Year_Birth]]</f>
        <v>63</v>
      </c>
      <c r="N2011" s="10">
        <v>1017</v>
      </c>
      <c r="O2011" s="10">
        <v>417</v>
      </c>
      <c r="P2011" s="10">
        <v>108</v>
      </c>
      <c r="Q2011" s="10">
        <v>33</v>
      </c>
      <c r="R2011" s="10">
        <v>100</v>
      </c>
      <c r="S2011" s="24">
        <f>MasterData4[[#This Row],[Kidhome]]+MasterData4[[#This Row],[Teenhome]]</f>
        <v>1</v>
      </c>
      <c r="T2011" s="53">
        <v>5</v>
      </c>
      <c r="U2011" s="53">
        <v>5</v>
      </c>
      <c r="V2011" s="10">
        <f>SUM(MasterData4[[#This Row],[MntWines]:[MntSweetProducts]])</f>
        <v>1675</v>
      </c>
      <c r="W2011">
        <v>2</v>
      </c>
    </row>
    <row r="2012" spans="1:23" x14ac:dyDescent="0.3">
      <c r="A2012">
        <v>10172</v>
      </c>
      <c r="B2012">
        <v>1988</v>
      </c>
      <c r="C2012" t="s">
        <v>28</v>
      </c>
      <c r="D2012" t="s">
        <v>31</v>
      </c>
      <c r="E2012" s="1">
        <v>68655</v>
      </c>
      <c r="F2012">
        <v>0</v>
      </c>
      <c r="G2012">
        <v>0</v>
      </c>
      <c r="H2012" s="3">
        <v>41131</v>
      </c>
      <c r="I2012">
        <v>95</v>
      </c>
      <c r="J2012">
        <v>0</v>
      </c>
      <c r="K2012" t="s">
        <v>30</v>
      </c>
      <c r="L2012">
        <v>4</v>
      </c>
      <c r="M2012">
        <f>2021-MasterData4[[#This Row],[Year_Birth]]</f>
        <v>33</v>
      </c>
      <c r="N2012" s="10">
        <v>456</v>
      </c>
      <c r="O2012" s="10">
        <v>832</v>
      </c>
      <c r="P2012" s="10">
        <v>75</v>
      </c>
      <c r="Q2012" s="10">
        <v>19</v>
      </c>
      <c r="R2012" s="10">
        <v>118</v>
      </c>
      <c r="S2012" s="24">
        <f>MasterData4[[#This Row],[Kidhome]]+MasterData4[[#This Row],[Teenhome]]</f>
        <v>0</v>
      </c>
      <c r="T2012" s="53">
        <v>5</v>
      </c>
      <c r="U2012" s="53">
        <v>11</v>
      </c>
      <c r="V2012" s="10">
        <f>SUM(MasterData4[[#This Row],[MntWines]:[MntSweetProducts]])</f>
        <v>1500</v>
      </c>
      <c r="W2012">
        <v>2</v>
      </c>
    </row>
    <row r="2013" spans="1:23" x14ac:dyDescent="0.3">
      <c r="A2013">
        <v>10175</v>
      </c>
      <c r="B2013">
        <v>1958</v>
      </c>
      <c r="C2013" t="s">
        <v>37</v>
      </c>
      <c r="D2013" t="s">
        <v>29</v>
      </c>
      <c r="E2013" s="2">
        <v>32173</v>
      </c>
      <c r="F2013">
        <v>0</v>
      </c>
      <c r="G2013">
        <v>1</v>
      </c>
      <c r="H2013" s="3">
        <v>41487</v>
      </c>
      <c r="I2013">
        <v>0</v>
      </c>
      <c r="J2013">
        <v>0</v>
      </c>
      <c r="K2013" t="s">
        <v>30</v>
      </c>
      <c r="L2013">
        <v>1</v>
      </c>
      <c r="M2013">
        <f>2021-MasterData4[[#This Row],[Year_Birth]]</f>
        <v>63</v>
      </c>
      <c r="N2013" s="10">
        <v>18</v>
      </c>
      <c r="O2013" s="10">
        <v>2</v>
      </c>
      <c r="P2013" s="10">
        <v>0</v>
      </c>
      <c r="Q2013" s="10">
        <v>0</v>
      </c>
      <c r="R2013" s="10">
        <v>0</v>
      </c>
      <c r="S2013" s="24">
        <f>MasterData4[[#This Row],[Kidhome]]+MasterData4[[#This Row],[Teenhome]]</f>
        <v>1</v>
      </c>
      <c r="T2013" s="53">
        <v>0</v>
      </c>
      <c r="U2013" s="53">
        <v>3</v>
      </c>
      <c r="V2013" s="10">
        <f>SUM(MasterData4[[#This Row],[MntWines]:[MntSweetProducts]])</f>
        <v>20</v>
      </c>
      <c r="W2013">
        <v>5</v>
      </c>
    </row>
    <row r="2014" spans="1:23" x14ac:dyDescent="0.3">
      <c r="A2014">
        <v>10176</v>
      </c>
      <c r="B2014">
        <v>1968</v>
      </c>
      <c r="C2014" t="s">
        <v>28</v>
      </c>
      <c r="D2014" t="s">
        <v>31</v>
      </c>
      <c r="E2014" s="1">
        <v>57107</v>
      </c>
      <c r="F2014">
        <v>0</v>
      </c>
      <c r="G2014">
        <v>1</v>
      </c>
      <c r="H2014" s="3">
        <v>41145</v>
      </c>
      <c r="I2014">
        <v>44</v>
      </c>
      <c r="J2014">
        <v>0</v>
      </c>
      <c r="K2014" t="s">
        <v>30</v>
      </c>
      <c r="L2014">
        <v>4</v>
      </c>
      <c r="M2014">
        <f>2021-MasterData4[[#This Row],[Year_Birth]]</f>
        <v>53</v>
      </c>
      <c r="N2014" s="10">
        <v>159</v>
      </c>
      <c r="O2014" s="10">
        <v>120</v>
      </c>
      <c r="P2014" s="10">
        <v>0</v>
      </c>
      <c r="Q2014" s="10">
        <v>0</v>
      </c>
      <c r="R2014" s="10">
        <v>0</v>
      </c>
      <c r="S2014" s="24">
        <f>MasterData4[[#This Row],[Kidhome]]+MasterData4[[#This Row],[Teenhome]]</f>
        <v>1</v>
      </c>
      <c r="T2014" s="53">
        <v>4</v>
      </c>
      <c r="U2014" s="53">
        <v>8</v>
      </c>
      <c r="V2014" s="10">
        <f>SUM(MasterData4[[#This Row],[MntWines]:[MntSweetProducts]])</f>
        <v>279</v>
      </c>
      <c r="W2014">
        <v>2</v>
      </c>
    </row>
    <row r="2015" spans="1:23" x14ac:dyDescent="0.3">
      <c r="A2015">
        <v>10177</v>
      </c>
      <c r="B2015">
        <v>1954</v>
      </c>
      <c r="C2015" t="s">
        <v>28</v>
      </c>
      <c r="D2015" t="s">
        <v>29</v>
      </c>
      <c r="E2015" s="2">
        <v>72071</v>
      </c>
      <c r="F2015">
        <v>0</v>
      </c>
      <c r="G2015">
        <v>1</v>
      </c>
      <c r="H2015" s="3">
        <v>41319</v>
      </c>
      <c r="I2015">
        <v>4</v>
      </c>
      <c r="J2015">
        <v>0</v>
      </c>
      <c r="K2015" t="s">
        <v>30</v>
      </c>
      <c r="L2015">
        <v>5</v>
      </c>
      <c r="M2015">
        <f>2021-MasterData4[[#This Row],[Year_Birth]]</f>
        <v>67</v>
      </c>
      <c r="N2015" s="10">
        <v>531</v>
      </c>
      <c r="O2015" s="10">
        <v>300</v>
      </c>
      <c r="P2015" s="10">
        <v>150</v>
      </c>
      <c r="Q2015" s="10">
        <v>69</v>
      </c>
      <c r="R2015" s="10">
        <v>138</v>
      </c>
      <c r="S2015" s="24">
        <f>MasterData4[[#This Row],[Kidhome]]+MasterData4[[#This Row],[Teenhome]]</f>
        <v>1</v>
      </c>
      <c r="T2015" s="53">
        <v>4</v>
      </c>
      <c r="U2015" s="53">
        <v>8</v>
      </c>
      <c r="V2015" s="10">
        <f>SUM(MasterData4[[#This Row],[MntWines]:[MntSweetProducts]])</f>
        <v>1188</v>
      </c>
      <c r="W2015">
        <v>2</v>
      </c>
    </row>
    <row r="2016" spans="1:23" x14ac:dyDescent="0.3">
      <c r="A2016">
        <v>10196</v>
      </c>
      <c r="B2016">
        <v>1978</v>
      </c>
      <c r="C2016" t="s">
        <v>28</v>
      </c>
      <c r="D2016" t="s">
        <v>33</v>
      </c>
      <c r="E2016" s="1">
        <v>71427</v>
      </c>
      <c r="F2016">
        <v>2</v>
      </c>
      <c r="G2016">
        <v>0</v>
      </c>
      <c r="H2016" s="3">
        <v>41710</v>
      </c>
      <c r="I2016">
        <v>26</v>
      </c>
      <c r="J2016">
        <v>0</v>
      </c>
      <c r="K2016" t="s">
        <v>34</v>
      </c>
      <c r="L2016">
        <v>8</v>
      </c>
      <c r="M2016">
        <f>2021-MasterData4[[#This Row],[Year_Birth]]</f>
        <v>43</v>
      </c>
      <c r="N2016" s="10">
        <v>212</v>
      </c>
      <c r="O2016" s="10">
        <v>177</v>
      </c>
      <c r="P2016" s="10">
        <v>15</v>
      </c>
      <c r="Q2016" s="10">
        <v>123</v>
      </c>
      <c r="R2016" s="10">
        <v>64</v>
      </c>
      <c r="S2016" s="24">
        <f>MasterData4[[#This Row],[Kidhome]]+MasterData4[[#This Row],[Teenhome]]</f>
        <v>2</v>
      </c>
      <c r="T2016" s="53">
        <v>2</v>
      </c>
      <c r="U2016" s="53">
        <v>8</v>
      </c>
      <c r="V2016" s="10">
        <f>SUM(MasterData4[[#This Row],[MntWines]:[MntSweetProducts]])</f>
        <v>591</v>
      </c>
      <c r="W2016">
        <v>2</v>
      </c>
    </row>
    <row r="2017" spans="1:23" x14ac:dyDescent="0.3">
      <c r="A2017">
        <v>10203</v>
      </c>
      <c r="B2017">
        <v>1990</v>
      </c>
      <c r="C2017" t="s">
        <v>28</v>
      </c>
      <c r="D2017" t="s">
        <v>31</v>
      </c>
      <c r="E2017" s="1">
        <v>26095</v>
      </c>
      <c r="F2017">
        <v>1</v>
      </c>
      <c r="G2017">
        <v>0</v>
      </c>
      <c r="H2017" s="3">
        <v>41455</v>
      </c>
      <c r="I2017">
        <v>77</v>
      </c>
      <c r="J2017">
        <v>0</v>
      </c>
      <c r="K2017" t="s">
        <v>30</v>
      </c>
      <c r="L2017">
        <v>1</v>
      </c>
      <c r="M2017">
        <f>2021-MasterData4[[#This Row],[Year_Birth]]</f>
        <v>31</v>
      </c>
      <c r="N2017" s="10">
        <v>11</v>
      </c>
      <c r="O2017" s="10">
        <v>9</v>
      </c>
      <c r="P2017" s="10">
        <v>3</v>
      </c>
      <c r="Q2017" s="10">
        <v>7</v>
      </c>
      <c r="R2017" s="10">
        <v>1</v>
      </c>
      <c r="S2017" s="24">
        <f>MasterData4[[#This Row],[Kidhome]]+MasterData4[[#This Row],[Teenhome]]</f>
        <v>1</v>
      </c>
      <c r="T2017" s="53">
        <v>0</v>
      </c>
      <c r="U2017" s="53">
        <v>3</v>
      </c>
      <c r="V2017" s="10">
        <f>SUM(MasterData4[[#This Row],[MntWines]:[MntSweetProducts]])</f>
        <v>31</v>
      </c>
      <c r="W2017">
        <v>2</v>
      </c>
    </row>
    <row r="2018" spans="1:23" x14ac:dyDescent="0.3">
      <c r="A2018">
        <v>10207</v>
      </c>
      <c r="B2018">
        <v>1978</v>
      </c>
      <c r="C2018" t="s">
        <v>28</v>
      </c>
      <c r="D2018" t="s">
        <v>35</v>
      </c>
      <c r="E2018" s="1">
        <v>22775</v>
      </c>
      <c r="F2018">
        <v>1</v>
      </c>
      <c r="G2018">
        <v>0</v>
      </c>
      <c r="H2018" s="3">
        <v>41444</v>
      </c>
      <c r="I2018">
        <v>40</v>
      </c>
      <c r="J2018">
        <v>0</v>
      </c>
      <c r="K2018" t="s">
        <v>43</v>
      </c>
      <c r="L2018">
        <v>1</v>
      </c>
      <c r="M2018">
        <f>2021-MasterData4[[#This Row],[Year_Birth]]</f>
        <v>43</v>
      </c>
      <c r="N2018" s="10">
        <v>5</v>
      </c>
      <c r="O2018" s="10">
        <v>8</v>
      </c>
      <c r="P2018" s="10">
        <v>0</v>
      </c>
      <c r="Q2018" s="10">
        <v>1</v>
      </c>
      <c r="R2018" s="10">
        <v>0</v>
      </c>
      <c r="S2018" s="24">
        <f>MasterData4[[#This Row],[Kidhome]]+MasterData4[[#This Row],[Teenhome]]</f>
        <v>1</v>
      </c>
      <c r="T2018" s="53">
        <v>0</v>
      </c>
      <c r="U2018" s="53">
        <v>2</v>
      </c>
      <c r="V2018" s="10">
        <f>SUM(MasterData4[[#This Row],[MntWines]:[MntSweetProducts]])</f>
        <v>14</v>
      </c>
      <c r="W2018">
        <v>2</v>
      </c>
    </row>
    <row r="2019" spans="1:23" x14ac:dyDescent="0.3">
      <c r="A2019">
        <v>10212</v>
      </c>
      <c r="B2019">
        <v>1986</v>
      </c>
      <c r="C2019" t="s">
        <v>41</v>
      </c>
      <c r="D2019" t="s">
        <v>35</v>
      </c>
      <c r="E2019" s="1">
        <v>42386</v>
      </c>
      <c r="F2019">
        <v>1</v>
      </c>
      <c r="G2019">
        <v>0</v>
      </c>
      <c r="H2019" s="3">
        <v>41287</v>
      </c>
      <c r="I2019">
        <v>43</v>
      </c>
      <c r="J2019">
        <v>0</v>
      </c>
      <c r="K2019" t="s">
        <v>40</v>
      </c>
      <c r="L2019">
        <v>3</v>
      </c>
      <c r="M2019">
        <f>2021-MasterData4[[#This Row],[Year_Birth]]</f>
        <v>35</v>
      </c>
      <c r="N2019" s="10">
        <v>65</v>
      </c>
      <c r="O2019" s="10">
        <v>16</v>
      </c>
      <c r="P2019" s="10">
        <v>0</v>
      </c>
      <c r="Q2019" s="10">
        <v>4</v>
      </c>
      <c r="R2019" s="10">
        <v>4</v>
      </c>
      <c r="S2019" s="24">
        <f>MasterData4[[#This Row],[Kidhome]]+MasterData4[[#This Row],[Teenhome]]</f>
        <v>1</v>
      </c>
      <c r="T2019" s="53">
        <v>0</v>
      </c>
      <c r="U2019" s="53">
        <v>3</v>
      </c>
      <c r="V2019" s="10">
        <f>SUM(MasterData4[[#This Row],[MntWines]:[MntSweetProducts]])</f>
        <v>89</v>
      </c>
      <c r="W2019">
        <v>4</v>
      </c>
    </row>
    <row r="2020" spans="1:23" x14ac:dyDescent="0.3">
      <c r="A2020">
        <v>10219</v>
      </c>
      <c r="B2020">
        <v>1972</v>
      </c>
      <c r="C2020" t="s">
        <v>28</v>
      </c>
      <c r="D2020" t="s">
        <v>35</v>
      </c>
      <c r="E2020" s="1">
        <v>31590</v>
      </c>
      <c r="F2020">
        <v>1</v>
      </c>
      <c r="G2020">
        <v>0</v>
      </c>
      <c r="H2020" s="3">
        <v>41443</v>
      </c>
      <c r="I2020">
        <v>40</v>
      </c>
      <c r="J2020">
        <v>0</v>
      </c>
      <c r="K2020" t="s">
        <v>32</v>
      </c>
      <c r="L2020">
        <v>1</v>
      </c>
      <c r="M2020">
        <f>2021-MasterData4[[#This Row],[Year_Birth]]</f>
        <v>49</v>
      </c>
      <c r="N2020" s="10">
        <v>6</v>
      </c>
      <c r="O2020" s="10">
        <v>15</v>
      </c>
      <c r="P2020" s="10">
        <v>6</v>
      </c>
      <c r="Q2020" s="10">
        <v>2</v>
      </c>
      <c r="R2020" s="10">
        <v>6</v>
      </c>
      <c r="S2020" s="24">
        <f>MasterData4[[#This Row],[Kidhome]]+MasterData4[[#This Row],[Teenhome]]</f>
        <v>1</v>
      </c>
      <c r="T2020" s="53">
        <v>0</v>
      </c>
      <c r="U2020" s="53">
        <v>3</v>
      </c>
      <c r="V2020" s="10">
        <f>SUM(MasterData4[[#This Row],[MntWines]:[MntSweetProducts]])</f>
        <v>35</v>
      </c>
      <c r="W2020">
        <v>2</v>
      </c>
    </row>
    <row r="2021" spans="1:23" x14ac:dyDescent="0.3">
      <c r="A2021">
        <v>10232</v>
      </c>
      <c r="B2021">
        <v>1963</v>
      </c>
      <c r="C2021" t="s">
        <v>37</v>
      </c>
      <c r="D2021" t="s">
        <v>29</v>
      </c>
      <c r="E2021" s="1">
        <v>48799</v>
      </c>
      <c r="F2021">
        <v>0</v>
      </c>
      <c r="G2021">
        <v>1</v>
      </c>
      <c r="H2021" s="3">
        <v>41583</v>
      </c>
      <c r="I2021">
        <v>9</v>
      </c>
      <c r="J2021">
        <v>0</v>
      </c>
      <c r="K2021" t="s">
        <v>30</v>
      </c>
      <c r="L2021">
        <v>3</v>
      </c>
      <c r="M2021">
        <f>2021-MasterData4[[#This Row],[Year_Birth]]</f>
        <v>58</v>
      </c>
      <c r="N2021" s="10">
        <v>174</v>
      </c>
      <c r="O2021" s="10">
        <v>81</v>
      </c>
      <c r="P2021" s="10">
        <v>28</v>
      </c>
      <c r="Q2021" s="10">
        <v>18</v>
      </c>
      <c r="R2021" s="10">
        <v>6</v>
      </c>
      <c r="S2021" s="24">
        <f>MasterData4[[#This Row],[Kidhome]]+MasterData4[[#This Row],[Teenhome]]</f>
        <v>1</v>
      </c>
      <c r="T2021" s="53">
        <v>2</v>
      </c>
      <c r="U2021" s="53">
        <v>7</v>
      </c>
      <c r="V2021" s="10">
        <f>SUM(MasterData4[[#This Row],[MntWines]:[MntSweetProducts]])</f>
        <v>307</v>
      </c>
      <c r="W2021">
        <v>5</v>
      </c>
    </row>
    <row r="2022" spans="1:23" x14ac:dyDescent="0.3">
      <c r="A2022">
        <v>10236</v>
      </c>
      <c r="B2022">
        <v>1975</v>
      </c>
      <c r="C2022" t="s">
        <v>41</v>
      </c>
      <c r="D2022" t="s">
        <v>31</v>
      </c>
      <c r="E2022" s="1">
        <v>31160</v>
      </c>
      <c r="F2022">
        <v>1</v>
      </c>
      <c r="G2022">
        <v>0</v>
      </c>
      <c r="H2022" s="3">
        <v>41533</v>
      </c>
      <c r="I2022">
        <v>59</v>
      </c>
      <c r="J2022">
        <v>0</v>
      </c>
      <c r="K2022" t="s">
        <v>43</v>
      </c>
      <c r="L2022">
        <v>2</v>
      </c>
      <c r="M2022">
        <f>2021-MasterData4[[#This Row],[Year_Birth]]</f>
        <v>46</v>
      </c>
      <c r="N2022" s="10">
        <v>16</v>
      </c>
      <c r="O2022" s="10">
        <v>25</v>
      </c>
      <c r="P2022" s="10">
        <v>6</v>
      </c>
      <c r="Q2022" s="10">
        <v>3</v>
      </c>
      <c r="R2022" s="10">
        <v>1</v>
      </c>
      <c r="S2022" s="24">
        <f>MasterData4[[#This Row],[Kidhome]]+MasterData4[[#This Row],[Teenhome]]</f>
        <v>1</v>
      </c>
      <c r="T2022" s="53">
        <v>0</v>
      </c>
      <c r="U2022" s="53">
        <v>3</v>
      </c>
      <c r="V2022" s="10">
        <f>SUM(MasterData4[[#This Row],[MntWines]:[MntSweetProducts]])</f>
        <v>51</v>
      </c>
      <c r="W2022">
        <v>4</v>
      </c>
    </row>
    <row r="2023" spans="1:23" x14ac:dyDescent="0.3">
      <c r="A2023">
        <v>10240</v>
      </c>
      <c r="B2023">
        <v>1949</v>
      </c>
      <c r="C2023" t="s">
        <v>28</v>
      </c>
      <c r="D2023" t="s">
        <v>35</v>
      </c>
      <c r="E2023" s="1">
        <v>69372</v>
      </c>
      <c r="F2023">
        <v>0</v>
      </c>
      <c r="G2023">
        <v>0</v>
      </c>
      <c r="H2023" s="3">
        <v>41324</v>
      </c>
      <c r="I2023">
        <v>10</v>
      </c>
      <c r="J2023">
        <v>0</v>
      </c>
      <c r="K2023" t="s">
        <v>32</v>
      </c>
      <c r="L2023">
        <v>10</v>
      </c>
      <c r="M2023">
        <f>2021-MasterData4[[#This Row],[Year_Birth]]</f>
        <v>72</v>
      </c>
      <c r="N2023" s="10">
        <v>997</v>
      </c>
      <c r="O2023" s="10">
        <v>269</v>
      </c>
      <c r="P2023" s="10">
        <v>34</v>
      </c>
      <c r="Q2023" s="10">
        <v>26</v>
      </c>
      <c r="R2023" s="10">
        <v>13</v>
      </c>
      <c r="S2023" s="24">
        <f>MasterData4[[#This Row],[Kidhome]]+MasterData4[[#This Row],[Teenhome]]</f>
        <v>0</v>
      </c>
      <c r="T2023" s="53">
        <v>4</v>
      </c>
      <c r="U2023" s="53">
        <v>6</v>
      </c>
      <c r="V2023" s="10">
        <f>SUM(MasterData4[[#This Row],[MntWines]:[MntSweetProducts]])</f>
        <v>1339</v>
      </c>
      <c r="W2023">
        <v>2</v>
      </c>
    </row>
    <row r="2024" spans="1:23" x14ac:dyDescent="0.3">
      <c r="A2024">
        <v>10241</v>
      </c>
      <c r="B2024">
        <v>1975</v>
      </c>
      <c r="C2024" t="s">
        <v>38</v>
      </c>
      <c r="D2024" t="s">
        <v>29</v>
      </c>
      <c r="E2024" s="1">
        <v>11448</v>
      </c>
      <c r="F2024">
        <v>0</v>
      </c>
      <c r="G2024">
        <v>0</v>
      </c>
      <c r="H2024" s="3">
        <v>41623</v>
      </c>
      <c r="I2024">
        <v>16</v>
      </c>
      <c r="J2024">
        <v>0</v>
      </c>
      <c r="K2024" t="s">
        <v>30</v>
      </c>
      <c r="L2024">
        <v>1</v>
      </c>
      <c r="M2024">
        <f>2021-MasterData4[[#This Row],[Year_Birth]]</f>
        <v>46</v>
      </c>
      <c r="N2024" s="10">
        <v>0</v>
      </c>
      <c r="O2024" s="10">
        <v>0</v>
      </c>
      <c r="P2024" s="10">
        <v>6</v>
      </c>
      <c r="Q2024" s="10">
        <v>0</v>
      </c>
      <c r="R2024" s="10">
        <v>2</v>
      </c>
      <c r="S2024" s="24">
        <f>MasterData4[[#This Row],[Kidhome]]+MasterData4[[#This Row],[Teenhome]]</f>
        <v>0</v>
      </c>
      <c r="T2024" s="53">
        <v>0</v>
      </c>
      <c r="U2024" s="53">
        <v>2</v>
      </c>
      <c r="V2024" s="10">
        <f>SUM(MasterData4[[#This Row],[MntWines]:[MntSweetProducts]])</f>
        <v>8</v>
      </c>
      <c r="W2024">
        <v>3</v>
      </c>
    </row>
    <row r="2025" spans="1:23" x14ac:dyDescent="0.3">
      <c r="A2025">
        <v>10242</v>
      </c>
      <c r="B2025">
        <v>1966</v>
      </c>
      <c r="C2025" t="s">
        <v>37</v>
      </c>
      <c r="D2025" t="s">
        <v>35</v>
      </c>
      <c r="E2025" s="1">
        <v>47472</v>
      </c>
      <c r="F2025">
        <v>1</v>
      </c>
      <c r="G2025">
        <v>1</v>
      </c>
      <c r="H2025" s="3">
        <v>41533</v>
      </c>
      <c r="I2025">
        <v>39</v>
      </c>
      <c r="J2025">
        <v>0</v>
      </c>
      <c r="K2025" t="s">
        <v>30</v>
      </c>
      <c r="L2025">
        <v>2</v>
      </c>
      <c r="M2025">
        <f>2021-MasterData4[[#This Row],[Year_Birth]]</f>
        <v>55</v>
      </c>
      <c r="N2025" s="10">
        <v>56</v>
      </c>
      <c r="O2025" s="10">
        <v>11</v>
      </c>
      <c r="P2025" s="10">
        <v>0</v>
      </c>
      <c r="Q2025" s="10">
        <v>0</v>
      </c>
      <c r="R2025" s="10">
        <v>0</v>
      </c>
      <c r="S2025" s="24">
        <f>MasterData4[[#This Row],[Kidhome]]+MasterData4[[#This Row],[Teenhome]]</f>
        <v>2</v>
      </c>
      <c r="T2025" s="53">
        <v>0</v>
      </c>
      <c r="U2025" s="53">
        <v>4</v>
      </c>
      <c r="V2025" s="10">
        <f>SUM(MasterData4[[#This Row],[MntWines]:[MntSweetProducts]])</f>
        <v>67</v>
      </c>
      <c r="W2025">
        <v>5</v>
      </c>
    </row>
    <row r="2026" spans="1:23" x14ac:dyDescent="0.3">
      <c r="A2026">
        <v>10245</v>
      </c>
      <c r="B2026">
        <v>1986</v>
      </c>
      <c r="C2026" t="s">
        <v>38</v>
      </c>
      <c r="D2026" t="s">
        <v>31</v>
      </c>
      <c r="E2026" s="1">
        <v>80910</v>
      </c>
      <c r="F2026">
        <v>0</v>
      </c>
      <c r="G2026">
        <v>0</v>
      </c>
      <c r="H2026" s="3">
        <v>41213</v>
      </c>
      <c r="I2026">
        <v>71</v>
      </c>
      <c r="J2026">
        <v>0</v>
      </c>
      <c r="K2026" t="s">
        <v>30</v>
      </c>
      <c r="L2026">
        <v>3</v>
      </c>
      <c r="M2026">
        <f>2021-MasterData4[[#This Row],[Year_Birth]]</f>
        <v>35</v>
      </c>
      <c r="N2026" s="10">
        <v>160</v>
      </c>
      <c r="O2026" s="10">
        <v>369</v>
      </c>
      <c r="P2026" s="10">
        <v>67</v>
      </c>
      <c r="Q2026" s="10">
        <v>80</v>
      </c>
      <c r="R2026" s="10">
        <v>39</v>
      </c>
      <c r="S2026" s="24">
        <f>MasterData4[[#This Row],[Kidhome]]+MasterData4[[#This Row],[Teenhome]]</f>
        <v>0</v>
      </c>
      <c r="T2026" s="53">
        <v>3</v>
      </c>
      <c r="U2026" s="53">
        <v>8</v>
      </c>
      <c r="V2026" s="10">
        <f>SUM(MasterData4[[#This Row],[MntWines]:[MntSweetProducts]])</f>
        <v>715</v>
      </c>
      <c r="W2026">
        <v>3</v>
      </c>
    </row>
    <row r="2027" spans="1:23" x14ac:dyDescent="0.3">
      <c r="A2027">
        <v>10250</v>
      </c>
      <c r="B2027">
        <v>1947</v>
      </c>
      <c r="C2027" t="s">
        <v>44</v>
      </c>
      <c r="D2027" t="s">
        <v>35</v>
      </c>
      <c r="E2027" s="1">
        <v>28389</v>
      </c>
      <c r="F2027">
        <v>0</v>
      </c>
      <c r="G2027">
        <v>0</v>
      </c>
      <c r="H2027" s="3">
        <v>41233</v>
      </c>
      <c r="I2027">
        <v>49</v>
      </c>
      <c r="J2027">
        <v>0</v>
      </c>
      <c r="K2027" t="s">
        <v>30</v>
      </c>
      <c r="L2027">
        <v>1</v>
      </c>
      <c r="M2027">
        <f>2021-MasterData4[[#This Row],[Year_Birth]]</f>
        <v>74</v>
      </c>
      <c r="N2027" s="10">
        <v>1</v>
      </c>
      <c r="O2027" s="10">
        <v>3</v>
      </c>
      <c r="P2027" s="10">
        <v>7</v>
      </c>
      <c r="Q2027" s="10">
        <v>5</v>
      </c>
      <c r="R2027" s="10">
        <v>4</v>
      </c>
      <c r="S2027" s="24">
        <f>MasterData4[[#This Row],[Kidhome]]+MasterData4[[#This Row],[Teenhome]]</f>
        <v>0</v>
      </c>
      <c r="T2027" s="53">
        <v>0</v>
      </c>
      <c r="U2027" s="53">
        <v>2</v>
      </c>
      <c r="V2027" s="10">
        <f>SUM(MasterData4[[#This Row],[MntWines]:[MntSweetProducts]])</f>
        <v>20</v>
      </c>
      <c r="W2027">
        <v>1</v>
      </c>
    </row>
    <row r="2028" spans="1:23" x14ac:dyDescent="0.3">
      <c r="A2028">
        <v>10258</v>
      </c>
      <c r="B2028">
        <v>1965</v>
      </c>
      <c r="C2028" t="s">
        <v>41</v>
      </c>
      <c r="D2028" t="s">
        <v>31</v>
      </c>
      <c r="E2028" s="1">
        <v>35791</v>
      </c>
      <c r="F2028">
        <v>2</v>
      </c>
      <c r="G2028">
        <v>1</v>
      </c>
      <c r="H2028" s="3">
        <v>41400</v>
      </c>
      <c r="I2028">
        <v>94</v>
      </c>
      <c r="J2028">
        <v>0</v>
      </c>
      <c r="K2028" t="s">
        <v>34</v>
      </c>
      <c r="L2028">
        <v>1</v>
      </c>
      <c r="M2028">
        <f>2021-MasterData4[[#This Row],[Year_Birth]]</f>
        <v>56</v>
      </c>
      <c r="N2028" s="10">
        <v>27</v>
      </c>
      <c r="O2028" s="10">
        <v>5</v>
      </c>
      <c r="P2028" s="10">
        <v>0</v>
      </c>
      <c r="Q2028" s="10">
        <v>0</v>
      </c>
      <c r="R2028" s="10">
        <v>0</v>
      </c>
      <c r="S2028" s="24">
        <f>MasterData4[[#This Row],[Kidhome]]+MasterData4[[#This Row],[Teenhome]]</f>
        <v>3</v>
      </c>
      <c r="T2028" s="53">
        <v>0</v>
      </c>
      <c r="U2028" s="53">
        <v>3</v>
      </c>
      <c r="V2028" s="10">
        <f>SUM(MasterData4[[#This Row],[MntWines]:[MntSweetProducts]])</f>
        <v>32</v>
      </c>
      <c r="W2028">
        <v>4</v>
      </c>
    </row>
    <row r="2029" spans="1:23" x14ac:dyDescent="0.3">
      <c r="A2029">
        <v>10260</v>
      </c>
      <c r="B2029">
        <v>1965</v>
      </c>
      <c r="C2029" t="s">
        <v>41</v>
      </c>
      <c r="D2029" t="s">
        <v>35</v>
      </c>
      <c r="E2029" s="1">
        <v>45143</v>
      </c>
      <c r="F2029">
        <v>0</v>
      </c>
      <c r="G2029">
        <v>1</v>
      </c>
      <c r="H2029" s="3">
        <v>41512</v>
      </c>
      <c r="I2029">
        <v>74</v>
      </c>
      <c r="J2029">
        <v>0</v>
      </c>
      <c r="K2029" t="s">
        <v>30</v>
      </c>
      <c r="L2029">
        <v>6</v>
      </c>
      <c r="M2029">
        <f>2021-MasterData4[[#This Row],[Year_Birth]]</f>
        <v>56</v>
      </c>
      <c r="N2029" s="10">
        <v>202</v>
      </c>
      <c r="O2029" s="10">
        <v>74</v>
      </c>
      <c r="P2029" s="10">
        <v>11</v>
      </c>
      <c r="Q2029" s="10">
        <v>5</v>
      </c>
      <c r="R2029" s="10">
        <v>5</v>
      </c>
      <c r="S2029" s="24">
        <f>MasterData4[[#This Row],[Kidhome]]+MasterData4[[#This Row],[Teenhome]]</f>
        <v>1</v>
      </c>
      <c r="T2029" s="53">
        <v>1</v>
      </c>
      <c r="U2029" s="53">
        <v>5</v>
      </c>
      <c r="V2029" s="10">
        <f>SUM(MasterData4[[#This Row],[MntWines]:[MntSweetProducts]])</f>
        <v>297</v>
      </c>
      <c r="W2029">
        <v>4</v>
      </c>
    </row>
    <row r="2030" spans="1:23" x14ac:dyDescent="0.3">
      <c r="A2030">
        <v>10262</v>
      </c>
      <c r="B2030">
        <v>1980</v>
      </c>
      <c r="C2030" t="s">
        <v>28</v>
      </c>
      <c r="D2030" t="s">
        <v>33</v>
      </c>
      <c r="E2030" s="1">
        <v>15072</v>
      </c>
      <c r="F2030">
        <v>2</v>
      </c>
      <c r="G2030">
        <v>0</v>
      </c>
      <c r="H2030" s="3">
        <v>41404</v>
      </c>
      <c r="I2030">
        <v>96</v>
      </c>
      <c r="J2030">
        <v>0</v>
      </c>
      <c r="K2030" t="s">
        <v>40</v>
      </c>
      <c r="L2030">
        <v>3</v>
      </c>
      <c r="M2030">
        <f>2021-MasterData4[[#This Row],[Year_Birth]]</f>
        <v>41</v>
      </c>
      <c r="N2030" s="10">
        <v>8</v>
      </c>
      <c r="O2030" s="10">
        <v>15</v>
      </c>
      <c r="P2030" s="10">
        <v>0</v>
      </c>
      <c r="Q2030" s="10">
        <v>2</v>
      </c>
      <c r="R2030" s="10">
        <v>10</v>
      </c>
      <c r="S2030" s="24">
        <f>MasterData4[[#This Row],[Kidhome]]+MasterData4[[#This Row],[Teenhome]]</f>
        <v>2</v>
      </c>
      <c r="T2030" s="53">
        <v>1</v>
      </c>
      <c r="U2030" s="53">
        <v>3</v>
      </c>
      <c r="V2030" s="10">
        <f>SUM(MasterData4[[#This Row],[MntWines]:[MntSweetProducts]])</f>
        <v>35</v>
      </c>
      <c r="W2030">
        <v>2</v>
      </c>
    </row>
    <row r="2031" spans="1:23" x14ac:dyDescent="0.3">
      <c r="A2031">
        <v>10264</v>
      </c>
      <c r="B2031">
        <v>1979</v>
      </c>
      <c r="C2031" t="s">
        <v>28</v>
      </c>
      <c r="D2031" t="s">
        <v>29</v>
      </c>
      <c r="E2031" s="1">
        <v>15287</v>
      </c>
      <c r="F2031">
        <v>1</v>
      </c>
      <c r="G2031">
        <v>0</v>
      </c>
      <c r="H2031" s="3">
        <v>41192</v>
      </c>
      <c r="I2031">
        <v>60</v>
      </c>
      <c r="J2031">
        <v>0</v>
      </c>
      <c r="K2031" t="s">
        <v>43</v>
      </c>
      <c r="L2031">
        <v>1</v>
      </c>
      <c r="M2031">
        <f>2021-MasterData4[[#This Row],[Year_Birth]]</f>
        <v>42</v>
      </c>
      <c r="N2031" s="10">
        <v>1</v>
      </c>
      <c r="O2031" s="10">
        <v>8</v>
      </c>
      <c r="P2031" s="10">
        <v>4</v>
      </c>
      <c r="Q2031" s="10">
        <v>2</v>
      </c>
      <c r="R2031" s="10">
        <v>3</v>
      </c>
      <c r="S2031" s="24">
        <f>MasterData4[[#This Row],[Kidhome]]+MasterData4[[#This Row],[Teenhome]]</f>
        <v>1</v>
      </c>
      <c r="T2031" s="53">
        <v>1</v>
      </c>
      <c r="U2031" s="53">
        <v>2</v>
      </c>
      <c r="V2031" s="10">
        <f>SUM(MasterData4[[#This Row],[MntWines]:[MntSweetProducts]])</f>
        <v>18</v>
      </c>
      <c r="W2031">
        <v>2</v>
      </c>
    </row>
    <row r="2032" spans="1:23" x14ac:dyDescent="0.3">
      <c r="A2032">
        <v>10270</v>
      </c>
      <c r="B2032">
        <v>1981</v>
      </c>
      <c r="C2032" t="s">
        <v>38</v>
      </c>
      <c r="D2032" t="s">
        <v>33</v>
      </c>
      <c r="E2032" s="1">
        <v>35523</v>
      </c>
      <c r="F2032">
        <v>1</v>
      </c>
      <c r="G2032">
        <v>0</v>
      </c>
      <c r="H2032" s="3">
        <v>41550</v>
      </c>
      <c r="I2032">
        <v>8</v>
      </c>
      <c r="J2032">
        <v>0</v>
      </c>
      <c r="K2032" t="s">
        <v>39</v>
      </c>
      <c r="L2032">
        <v>3</v>
      </c>
      <c r="M2032">
        <f>2021-MasterData4[[#This Row],[Year_Birth]]</f>
        <v>40</v>
      </c>
      <c r="N2032" s="10">
        <v>11</v>
      </c>
      <c r="O2032" s="10">
        <v>22</v>
      </c>
      <c r="P2032" s="10">
        <v>12</v>
      </c>
      <c r="Q2032" s="10">
        <v>5</v>
      </c>
      <c r="R2032" s="10">
        <v>5</v>
      </c>
      <c r="S2032" s="24">
        <f>MasterData4[[#This Row],[Kidhome]]+MasterData4[[#This Row],[Teenhome]]</f>
        <v>1</v>
      </c>
      <c r="T2032" s="53">
        <v>0</v>
      </c>
      <c r="U2032" s="53">
        <v>3</v>
      </c>
      <c r="V2032" s="10">
        <f>SUM(MasterData4[[#This Row],[MntWines]:[MntSweetProducts]])</f>
        <v>55</v>
      </c>
      <c r="W2032">
        <v>3</v>
      </c>
    </row>
    <row r="2033" spans="1:23" x14ac:dyDescent="0.3">
      <c r="A2033">
        <v>10277</v>
      </c>
      <c r="B2033">
        <v>1961</v>
      </c>
      <c r="C2033" t="s">
        <v>28</v>
      </c>
      <c r="D2033" t="s">
        <v>31</v>
      </c>
      <c r="E2033" s="1">
        <v>30081</v>
      </c>
      <c r="F2033">
        <v>0</v>
      </c>
      <c r="G2033">
        <v>1</v>
      </c>
      <c r="H2033" s="3">
        <v>41326</v>
      </c>
      <c r="I2033">
        <v>27</v>
      </c>
      <c r="J2033">
        <v>0</v>
      </c>
      <c r="K2033" t="s">
        <v>30</v>
      </c>
      <c r="L2033">
        <v>1</v>
      </c>
      <c r="M2033">
        <f>2021-MasterData4[[#This Row],[Year_Birth]]</f>
        <v>60</v>
      </c>
      <c r="N2033" s="10">
        <v>36</v>
      </c>
      <c r="O2033" s="10">
        <v>2</v>
      </c>
      <c r="P2033" s="10">
        <v>0</v>
      </c>
      <c r="Q2033" s="10">
        <v>0</v>
      </c>
      <c r="R2033" s="10">
        <v>0</v>
      </c>
      <c r="S2033" s="24">
        <f>MasterData4[[#This Row],[Kidhome]]+MasterData4[[#This Row],[Teenhome]]</f>
        <v>1</v>
      </c>
      <c r="T2033" s="53">
        <v>0</v>
      </c>
      <c r="U2033" s="53">
        <v>3</v>
      </c>
      <c r="V2033" s="10">
        <f>SUM(MasterData4[[#This Row],[MntWines]:[MntSweetProducts]])</f>
        <v>38</v>
      </c>
      <c r="W2033">
        <v>2</v>
      </c>
    </row>
    <row r="2034" spans="1:23" x14ac:dyDescent="0.3">
      <c r="A2034">
        <v>10281</v>
      </c>
      <c r="B2034">
        <v>1970</v>
      </c>
      <c r="C2034" t="s">
        <v>28</v>
      </c>
      <c r="D2034" t="s">
        <v>29</v>
      </c>
      <c r="E2034" s="1">
        <v>64713</v>
      </c>
      <c r="F2034">
        <v>1</v>
      </c>
      <c r="G2034">
        <v>0</v>
      </c>
      <c r="H2034" s="3">
        <v>41677</v>
      </c>
      <c r="I2034">
        <v>11</v>
      </c>
      <c r="J2034">
        <v>0</v>
      </c>
      <c r="K2034" t="s">
        <v>36</v>
      </c>
      <c r="L2034">
        <v>5</v>
      </c>
      <c r="M2034">
        <f>2021-MasterData4[[#This Row],[Year_Birth]]</f>
        <v>51</v>
      </c>
      <c r="N2034" s="10">
        <v>180</v>
      </c>
      <c r="O2034" s="10">
        <v>241</v>
      </c>
      <c r="P2034" s="10">
        <v>13</v>
      </c>
      <c r="Q2034" s="10">
        <v>60</v>
      </c>
      <c r="R2034" s="10">
        <v>54</v>
      </c>
      <c r="S2034" s="24">
        <f>MasterData4[[#This Row],[Kidhome]]+MasterData4[[#This Row],[Teenhome]]</f>
        <v>1</v>
      </c>
      <c r="T2034" s="53">
        <v>5</v>
      </c>
      <c r="U2034" s="53">
        <v>7</v>
      </c>
      <c r="V2034" s="10">
        <f>SUM(MasterData4[[#This Row],[MntWines]:[MntSweetProducts]])</f>
        <v>548</v>
      </c>
      <c r="W2034">
        <v>2</v>
      </c>
    </row>
    <row r="2035" spans="1:23" x14ac:dyDescent="0.3">
      <c r="A2035">
        <v>10286</v>
      </c>
      <c r="B2035">
        <v>1962</v>
      </c>
      <c r="C2035" t="s">
        <v>28</v>
      </c>
      <c r="D2035" t="s">
        <v>33</v>
      </c>
      <c r="E2035" s="2">
        <v>83715</v>
      </c>
      <c r="F2035">
        <v>0</v>
      </c>
      <c r="G2035">
        <v>0</v>
      </c>
      <c r="H2035" s="3">
        <v>41673</v>
      </c>
      <c r="I2035">
        <v>2</v>
      </c>
      <c r="J2035">
        <v>0</v>
      </c>
      <c r="K2035" t="s">
        <v>43</v>
      </c>
      <c r="L2035">
        <v>2</v>
      </c>
      <c r="M2035">
        <f>2021-MasterData4[[#This Row],[Year_Birth]]</f>
        <v>59</v>
      </c>
      <c r="N2035" s="10">
        <v>318</v>
      </c>
      <c r="O2035" s="10">
        <v>407</v>
      </c>
      <c r="P2035" s="10">
        <v>150</v>
      </c>
      <c r="Q2035" s="10">
        <v>8</v>
      </c>
      <c r="R2035" s="10">
        <v>35</v>
      </c>
      <c r="S2035" s="24">
        <f>MasterData4[[#This Row],[Kidhome]]+MasterData4[[#This Row],[Teenhome]]</f>
        <v>0</v>
      </c>
      <c r="T2035" s="53">
        <v>8</v>
      </c>
      <c r="U2035" s="53">
        <v>13</v>
      </c>
      <c r="V2035" s="10">
        <f>SUM(MasterData4[[#This Row],[MntWines]:[MntSweetProducts]])</f>
        <v>918</v>
      </c>
      <c r="W2035">
        <v>2</v>
      </c>
    </row>
    <row r="2036" spans="1:23" x14ac:dyDescent="0.3">
      <c r="A2036">
        <v>10299</v>
      </c>
      <c r="B2036">
        <v>1969</v>
      </c>
      <c r="C2036" t="s">
        <v>37</v>
      </c>
      <c r="D2036" t="s">
        <v>31</v>
      </c>
      <c r="E2036" s="1">
        <v>48240</v>
      </c>
      <c r="F2036">
        <v>0</v>
      </c>
      <c r="G2036">
        <v>0</v>
      </c>
      <c r="H2036" s="3">
        <v>41222</v>
      </c>
      <c r="I2036">
        <v>73</v>
      </c>
      <c r="J2036">
        <v>0</v>
      </c>
      <c r="K2036" t="s">
        <v>30</v>
      </c>
      <c r="L2036">
        <v>6</v>
      </c>
      <c r="M2036">
        <f>2021-MasterData4[[#This Row],[Year_Birth]]</f>
        <v>52</v>
      </c>
      <c r="N2036" s="10">
        <v>389</v>
      </c>
      <c r="O2036" s="10">
        <v>248</v>
      </c>
      <c r="P2036" s="10">
        <v>64</v>
      </c>
      <c r="Q2036" s="10">
        <v>91</v>
      </c>
      <c r="R2036" s="10">
        <v>49</v>
      </c>
      <c r="S2036" s="24">
        <f>MasterData4[[#This Row],[Kidhome]]+MasterData4[[#This Row],[Teenhome]]</f>
        <v>0</v>
      </c>
      <c r="T2036" s="53">
        <v>3</v>
      </c>
      <c r="U2036" s="53">
        <v>13</v>
      </c>
      <c r="V2036" s="10">
        <f>SUM(MasterData4[[#This Row],[MntWines]:[MntSweetProducts]])</f>
        <v>841</v>
      </c>
      <c r="W2036">
        <v>5</v>
      </c>
    </row>
    <row r="2037" spans="1:23" x14ac:dyDescent="0.3">
      <c r="A2037">
        <v>10304</v>
      </c>
      <c r="B2037">
        <v>1959</v>
      </c>
      <c r="C2037" t="s">
        <v>28</v>
      </c>
      <c r="D2037" t="s">
        <v>33</v>
      </c>
      <c r="E2037" s="1">
        <v>18690</v>
      </c>
      <c r="F2037">
        <v>0</v>
      </c>
      <c r="G2037">
        <v>0</v>
      </c>
      <c r="H2037" s="3">
        <v>41271</v>
      </c>
      <c r="I2037">
        <v>77</v>
      </c>
      <c r="J2037">
        <v>0</v>
      </c>
      <c r="K2037" t="s">
        <v>30</v>
      </c>
      <c r="L2037">
        <v>1</v>
      </c>
      <c r="M2037">
        <f>2021-MasterData4[[#This Row],[Year_Birth]]</f>
        <v>62</v>
      </c>
      <c r="N2037" s="10">
        <v>6</v>
      </c>
      <c r="O2037" s="10">
        <v>7</v>
      </c>
      <c r="P2037" s="10">
        <v>23</v>
      </c>
      <c r="Q2037" s="10">
        <v>1</v>
      </c>
      <c r="R2037" s="10">
        <v>4</v>
      </c>
      <c r="S2037" s="24">
        <f>MasterData4[[#This Row],[Kidhome]]+MasterData4[[#This Row],[Teenhome]]</f>
        <v>0</v>
      </c>
      <c r="T2037" s="53">
        <v>1</v>
      </c>
      <c r="U2037" s="53">
        <v>2</v>
      </c>
      <c r="V2037" s="10">
        <f>SUM(MasterData4[[#This Row],[MntWines]:[MntSweetProducts]])</f>
        <v>41</v>
      </c>
      <c r="W2037">
        <v>2</v>
      </c>
    </row>
    <row r="2038" spans="1:23" x14ac:dyDescent="0.3">
      <c r="A2038">
        <v>10307</v>
      </c>
      <c r="B2038">
        <v>1956</v>
      </c>
      <c r="C2038" t="s">
        <v>28</v>
      </c>
      <c r="D2038" t="s">
        <v>33</v>
      </c>
      <c r="E2038" s="1">
        <v>50387</v>
      </c>
      <c r="F2038">
        <v>0</v>
      </c>
      <c r="G2038">
        <v>2</v>
      </c>
      <c r="H2038" s="3">
        <v>41517</v>
      </c>
      <c r="I2038">
        <v>91</v>
      </c>
      <c r="J2038">
        <v>0</v>
      </c>
      <c r="K2038" t="s">
        <v>30</v>
      </c>
      <c r="L2038">
        <v>6</v>
      </c>
      <c r="M2038">
        <f>2021-MasterData4[[#This Row],[Year_Birth]]</f>
        <v>65</v>
      </c>
      <c r="N2038" s="10">
        <v>369</v>
      </c>
      <c r="O2038" s="10">
        <v>87</v>
      </c>
      <c r="P2038" s="10">
        <v>12</v>
      </c>
      <c r="Q2038" s="10">
        <v>9</v>
      </c>
      <c r="R2038" s="10">
        <v>14</v>
      </c>
      <c r="S2038" s="24">
        <f>MasterData4[[#This Row],[Kidhome]]+MasterData4[[#This Row],[Teenhome]]</f>
        <v>2</v>
      </c>
      <c r="T2038" s="53">
        <v>2</v>
      </c>
      <c r="U2038" s="53">
        <v>8</v>
      </c>
      <c r="V2038" s="10">
        <f>SUM(MasterData4[[#This Row],[MntWines]:[MntSweetProducts]])</f>
        <v>491</v>
      </c>
      <c r="W2038">
        <v>2</v>
      </c>
    </row>
    <row r="2039" spans="1:23" x14ac:dyDescent="0.3">
      <c r="A2039">
        <v>10311</v>
      </c>
      <c r="B2039">
        <v>1969</v>
      </c>
      <c r="C2039" t="s">
        <v>28</v>
      </c>
      <c r="D2039" t="s">
        <v>33</v>
      </c>
      <c r="E2039" s="2">
        <v>4428</v>
      </c>
      <c r="F2039">
        <v>0</v>
      </c>
      <c r="G2039">
        <v>1</v>
      </c>
      <c r="H2039" s="3">
        <v>41552</v>
      </c>
      <c r="I2039">
        <v>0</v>
      </c>
      <c r="J2039">
        <v>0</v>
      </c>
      <c r="K2039" t="s">
        <v>30</v>
      </c>
      <c r="L2039">
        <v>25</v>
      </c>
      <c r="M2039">
        <f>2021-MasterData4[[#This Row],[Year_Birth]]</f>
        <v>52</v>
      </c>
      <c r="N2039" s="10">
        <v>16</v>
      </c>
      <c r="O2039" s="10">
        <v>12</v>
      </c>
      <c r="P2039" s="10">
        <v>2</v>
      </c>
      <c r="Q2039" s="10">
        <v>4</v>
      </c>
      <c r="R2039" s="10">
        <v>4</v>
      </c>
      <c r="S2039" s="24">
        <f>MasterData4[[#This Row],[Kidhome]]+MasterData4[[#This Row],[Teenhome]]</f>
        <v>1</v>
      </c>
      <c r="T2039" s="53">
        <v>0</v>
      </c>
      <c r="U2039" s="53">
        <v>0</v>
      </c>
      <c r="V2039" s="10">
        <f>SUM(MasterData4[[#This Row],[MntWines]:[MntSweetProducts]])</f>
        <v>38</v>
      </c>
      <c r="W2039">
        <v>2</v>
      </c>
    </row>
    <row r="2040" spans="1:23" x14ac:dyDescent="0.3">
      <c r="A2040">
        <v>10313</v>
      </c>
      <c r="B2040">
        <v>1975</v>
      </c>
      <c r="C2040" t="s">
        <v>28</v>
      </c>
      <c r="D2040" t="s">
        <v>33</v>
      </c>
      <c r="E2040" s="1">
        <v>48178</v>
      </c>
      <c r="F2040">
        <v>1</v>
      </c>
      <c r="G2040">
        <v>1</v>
      </c>
      <c r="H2040" s="3">
        <v>41210</v>
      </c>
      <c r="I2040">
        <v>69</v>
      </c>
      <c r="J2040">
        <v>0</v>
      </c>
      <c r="K2040" t="s">
        <v>30</v>
      </c>
      <c r="L2040">
        <v>5</v>
      </c>
      <c r="M2040">
        <f>2021-MasterData4[[#This Row],[Year_Birth]]</f>
        <v>46</v>
      </c>
      <c r="N2040" s="10">
        <v>159</v>
      </c>
      <c r="O2040" s="10">
        <v>45</v>
      </c>
      <c r="P2040" s="10">
        <v>6</v>
      </c>
      <c r="Q2040" s="10">
        <v>4</v>
      </c>
      <c r="R2040" s="10">
        <v>2</v>
      </c>
      <c r="S2040" s="24">
        <f>MasterData4[[#This Row],[Kidhome]]+MasterData4[[#This Row],[Teenhome]]</f>
        <v>2</v>
      </c>
      <c r="T2040" s="53">
        <v>1</v>
      </c>
      <c r="U2040" s="53">
        <v>4</v>
      </c>
      <c r="V2040" s="10">
        <f>SUM(MasterData4[[#This Row],[MntWines]:[MntSweetProducts]])</f>
        <v>216</v>
      </c>
      <c r="W2040">
        <v>2</v>
      </c>
    </row>
    <row r="2041" spans="1:23" x14ac:dyDescent="0.3">
      <c r="A2041">
        <v>10314</v>
      </c>
      <c r="B2041">
        <v>1948</v>
      </c>
      <c r="C2041" t="s">
        <v>37</v>
      </c>
      <c r="D2041" t="s">
        <v>33</v>
      </c>
      <c r="E2041" s="1">
        <v>83837</v>
      </c>
      <c r="F2041">
        <v>0</v>
      </c>
      <c r="G2041">
        <v>0</v>
      </c>
      <c r="H2041" s="3">
        <v>41259</v>
      </c>
      <c r="I2041">
        <v>79</v>
      </c>
      <c r="J2041">
        <v>0</v>
      </c>
      <c r="K2041" t="s">
        <v>40</v>
      </c>
      <c r="L2041">
        <v>9</v>
      </c>
      <c r="M2041">
        <f>2021-MasterData4[[#This Row],[Year_Birth]]</f>
        <v>73</v>
      </c>
      <c r="N2041" s="10">
        <v>847</v>
      </c>
      <c r="O2041" s="10">
        <v>119</v>
      </c>
      <c r="P2041" s="10">
        <v>86</v>
      </c>
      <c r="Q2041" s="10">
        <v>66</v>
      </c>
      <c r="R2041" s="10">
        <v>89</v>
      </c>
      <c r="S2041" s="24">
        <f>MasterData4[[#This Row],[Kidhome]]+MasterData4[[#This Row],[Teenhome]]</f>
        <v>0</v>
      </c>
      <c r="T2041" s="53">
        <v>10</v>
      </c>
      <c r="U2041" s="53">
        <v>5</v>
      </c>
      <c r="V2041" s="10">
        <f>SUM(MasterData4[[#This Row],[MntWines]:[MntSweetProducts]])</f>
        <v>1207</v>
      </c>
      <c r="W2041">
        <v>5</v>
      </c>
    </row>
    <row r="2042" spans="1:23" x14ac:dyDescent="0.3">
      <c r="A2042">
        <v>10319</v>
      </c>
      <c r="B2042">
        <v>1971</v>
      </c>
      <c r="C2042" t="s">
        <v>28</v>
      </c>
      <c r="D2042" t="s">
        <v>33</v>
      </c>
      <c r="E2042" s="1">
        <v>66303</v>
      </c>
      <c r="F2042">
        <v>0</v>
      </c>
      <c r="G2042">
        <v>1</v>
      </c>
      <c r="H2042" s="3">
        <v>41331</v>
      </c>
      <c r="I2042">
        <v>56</v>
      </c>
      <c r="J2042">
        <v>0</v>
      </c>
      <c r="K2042" t="s">
        <v>30</v>
      </c>
      <c r="L2042">
        <v>3</v>
      </c>
      <c r="M2042">
        <f>2021-MasterData4[[#This Row],[Year_Birth]]</f>
        <v>50</v>
      </c>
      <c r="N2042" s="10">
        <v>1090</v>
      </c>
      <c r="O2042" s="10">
        <v>96</v>
      </c>
      <c r="P2042" s="10">
        <v>16</v>
      </c>
      <c r="Q2042" s="10">
        <v>12</v>
      </c>
      <c r="R2042" s="10">
        <v>12</v>
      </c>
      <c r="S2042" s="24">
        <f>MasterData4[[#This Row],[Kidhome]]+MasterData4[[#This Row],[Teenhome]]</f>
        <v>1</v>
      </c>
      <c r="T2042" s="53">
        <v>4</v>
      </c>
      <c r="U2042" s="53">
        <v>11</v>
      </c>
      <c r="V2042" s="10">
        <f>SUM(MasterData4[[#This Row],[MntWines]:[MntSweetProducts]])</f>
        <v>1226</v>
      </c>
      <c r="W2042">
        <v>2</v>
      </c>
    </row>
    <row r="2043" spans="1:23" x14ac:dyDescent="0.3">
      <c r="A2043">
        <v>10323</v>
      </c>
      <c r="B2043">
        <v>1952</v>
      </c>
      <c r="C2043" t="s">
        <v>28</v>
      </c>
      <c r="D2043" t="s">
        <v>33</v>
      </c>
      <c r="E2043" s="1">
        <v>49413</v>
      </c>
      <c r="F2043">
        <v>0</v>
      </c>
      <c r="G2043">
        <v>1</v>
      </c>
      <c r="H2043" s="3">
        <v>41572</v>
      </c>
      <c r="I2043">
        <v>88</v>
      </c>
      <c r="J2043">
        <v>0</v>
      </c>
      <c r="K2043" t="s">
        <v>30</v>
      </c>
      <c r="L2043">
        <v>4</v>
      </c>
      <c r="M2043">
        <f>2021-MasterData4[[#This Row],[Year_Birth]]</f>
        <v>69</v>
      </c>
      <c r="N2043" s="10">
        <v>205</v>
      </c>
      <c r="O2043" s="10">
        <v>41</v>
      </c>
      <c r="P2043" s="10">
        <v>3</v>
      </c>
      <c r="Q2043" s="10">
        <v>7</v>
      </c>
      <c r="R2043" s="10">
        <v>2</v>
      </c>
      <c r="S2043" s="24">
        <f>MasterData4[[#This Row],[Kidhome]]+MasterData4[[#This Row],[Teenhome]]</f>
        <v>1</v>
      </c>
      <c r="T2043" s="53">
        <v>2</v>
      </c>
      <c r="U2043" s="53">
        <v>5</v>
      </c>
      <c r="V2043" s="10">
        <f>SUM(MasterData4[[#This Row],[MntWines]:[MntSweetProducts]])</f>
        <v>258</v>
      </c>
      <c r="W2043">
        <v>2</v>
      </c>
    </row>
    <row r="2044" spans="1:23" x14ac:dyDescent="0.3">
      <c r="A2044">
        <v>10339</v>
      </c>
      <c r="B2044">
        <v>1954</v>
      </c>
      <c r="C2044" t="s">
        <v>41</v>
      </c>
      <c r="D2044" t="s">
        <v>35</v>
      </c>
      <c r="F2044">
        <v>0</v>
      </c>
      <c r="G2044">
        <v>1</v>
      </c>
      <c r="H2044" s="3">
        <v>41448</v>
      </c>
      <c r="I2044">
        <v>83</v>
      </c>
      <c r="J2044">
        <v>0</v>
      </c>
      <c r="K2044" t="s">
        <v>36</v>
      </c>
      <c r="L2044">
        <v>4</v>
      </c>
      <c r="M2044">
        <f>2021-MasterData4[[#This Row],[Year_Birth]]</f>
        <v>67</v>
      </c>
      <c r="N2044" s="10">
        <v>161</v>
      </c>
      <c r="O2044" s="10">
        <v>22</v>
      </c>
      <c r="P2044" s="10">
        <v>0</v>
      </c>
      <c r="Q2044" s="10">
        <v>0</v>
      </c>
      <c r="R2044" s="10">
        <v>0</v>
      </c>
      <c r="S2044" s="24">
        <f>MasterData4[[#This Row],[Kidhome]]+MasterData4[[#This Row],[Teenhome]]</f>
        <v>1</v>
      </c>
      <c r="T2044" s="53">
        <v>1</v>
      </c>
      <c r="U2044" s="53">
        <v>4</v>
      </c>
      <c r="V2044" s="10">
        <f>SUM(MasterData4[[#This Row],[MntWines]:[MntSweetProducts]])</f>
        <v>183</v>
      </c>
      <c r="W2044">
        <v>4</v>
      </c>
    </row>
    <row r="2045" spans="1:23" x14ac:dyDescent="0.3">
      <c r="A2045">
        <v>10340</v>
      </c>
      <c r="B2045">
        <v>1984</v>
      </c>
      <c r="C2045" t="s">
        <v>28</v>
      </c>
      <c r="D2045" t="s">
        <v>35</v>
      </c>
      <c r="E2045" s="1">
        <v>35196</v>
      </c>
      <c r="F2045">
        <v>1</v>
      </c>
      <c r="G2045">
        <v>0</v>
      </c>
      <c r="H2045" s="3">
        <v>41226</v>
      </c>
      <c r="I2045">
        <v>68</v>
      </c>
      <c r="J2045">
        <v>0</v>
      </c>
      <c r="K2045" t="s">
        <v>30</v>
      </c>
      <c r="L2045">
        <v>6</v>
      </c>
      <c r="M2045">
        <f>2021-MasterData4[[#This Row],[Year_Birth]]</f>
        <v>37</v>
      </c>
      <c r="N2045" s="10">
        <v>75</v>
      </c>
      <c r="O2045" s="10">
        <v>141</v>
      </c>
      <c r="P2045" s="10">
        <v>43</v>
      </c>
      <c r="Q2045" s="10">
        <v>12</v>
      </c>
      <c r="R2045" s="10">
        <v>39</v>
      </c>
      <c r="S2045" s="24">
        <f>MasterData4[[#This Row],[Kidhome]]+MasterData4[[#This Row],[Teenhome]]</f>
        <v>1</v>
      </c>
      <c r="T2045" s="53">
        <v>1</v>
      </c>
      <c r="U2045" s="53">
        <v>5</v>
      </c>
      <c r="V2045" s="10">
        <f>SUM(MasterData4[[#This Row],[MntWines]:[MntSweetProducts]])</f>
        <v>310</v>
      </c>
      <c r="W2045">
        <v>2</v>
      </c>
    </row>
    <row r="2046" spans="1:23" x14ac:dyDescent="0.3">
      <c r="A2046">
        <v>10341</v>
      </c>
      <c r="B2046">
        <v>1948</v>
      </c>
      <c r="C2046" t="s">
        <v>28</v>
      </c>
      <c r="D2046" t="s">
        <v>35</v>
      </c>
      <c r="E2046" s="1">
        <v>51315</v>
      </c>
      <c r="F2046">
        <v>0</v>
      </c>
      <c r="G2046">
        <v>0</v>
      </c>
      <c r="H2046" s="3">
        <v>41693</v>
      </c>
      <c r="I2046">
        <v>45</v>
      </c>
      <c r="J2046">
        <v>0</v>
      </c>
      <c r="K2046" t="s">
        <v>36</v>
      </c>
      <c r="L2046">
        <v>2</v>
      </c>
      <c r="M2046">
        <f>2021-MasterData4[[#This Row],[Year_Birth]]</f>
        <v>73</v>
      </c>
      <c r="N2046" s="10">
        <v>68</v>
      </c>
      <c r="O2046" s="10">
        <v>39</v>
      </c>
      <c r="P2046" s="10">
        <v>16</v>
      </c>
      <c r="Q2046" s="10">
        <v>28</v>
      </c>
      <c r="R2046" s="10">
        <v>30</v>
      </c>
      <c r="S2046" s="24">
        <f>MasterData4[[#This Row],[Kidhome]]+MasterData4[[#This Row],[Teenhome]]</f>
        <v>0</v>
      </c>
      <c r="T2046" s="53">
        <v>2</v>
      </c>
      <c r="U2046" s="53">
        <v>5</v>
      </c>
      <c r="V2046" s="10">
        <f>SUM(MasterData4[[#This Row],[MntWines]:[MntSweetProducts]])</f>
        <v>181</v>
      </c>
      <c r="W2046">
        <v>2</v>
      </c>
    </row>
    <row r="2047" spans="1:23" x14ac:dyDescent="0.3">
      <c r="A2047">
        <v>10343</v>
      </c>
      <c r="B2047">
        <v>1991</v>
      </c>
      <c r="C2047" t="s">
        <v>38</v>
      </c>
      <c r="D2047" t="s">
        <v>31</v>
      </c>
      <c r="E2047" s="1">
        <v>61618</v>
      </c>
      <c r="F2047">
        <v>0</v>
      </c>
      <c r="G2047">
        <v>0</v>
      </c>
      <c r="H2047" s="3">
        <v>41181</v>
      </c>
      <c r="I2047">
        <v>27</v>
      </c>
      <c r="J2047">
        <v>0</v>
      </c>
      <c r="K2047" t="s">
        <v>40</v>
      </c>
      <c r="L2047">
        <v>3</v>
      </c>
      <c r="M2047">
        <f>2021-MasterData4[[#This Row],[Year_Birth]]</f>
        <v>30</v>
      </c>
      <c r="N2047" s="10">
        <v>605</v>
      </c>
      <c r="O2047" s="10">
        <v>399</v>
      </c>
      <c r="P2047" s="10">
        <v>0</v>
      </c>
      <c r="Q2047" s="10">
        <v>91</v>
      </c>
      <c r="R2047" s="10">
        <v>45</v>
      </c>
      <c r="S2047" s="24">
        <f>MasterData4[[#This Row],[Kidhome]]+MasterData4[[#This Row],[Teenhome]]</f>
        <v>0</v>
      </c>
      <c r="T2047" s="53">
        <v>6</v>
      </c>
      <c r="U2047" s="53">
        <v>8</v>
      </c>
      <c r="V2047" s="10">
        <f>SUM(MasterData4[[#This Row],[MntWines]:[MntSweetProducts]])</f>
        <v>1140</v>
      </c>
      <c r="W2047">
        <v>3</v>
      </c>
    </row>
    <row r="2048" spans="1:23" x14ac:dyDescent="0.3">
      <c r="A2048">
        <v>10350</v>
      </c>
      <c r="B2048">
        <v>1950</v>
      </c>
      <c r="C2048" t="s">
        <v>37</v>
      </c>
      <c r="D2048" t="s">
        <v>33</v>
      </c>
      <c r="E2048" s="1">
        <v>54432</v>
      </c>
      <c r="F2048">
        <v>2</v>
      </c>
      <c r="G2048">
        <v>1</v>
      </c>
      <c r="H2048" s="3">
        <v>41403</v>
      </c>
      <c r="I2048">
        <v>37</v>
      </c>
      <c r="J2048">
        <v>0</v>
      </c>
      <c r="K2048" t="s">
        <v>30</v>
      </c>
      <c r="L2048">
        <v>1</v>
      </c>
      <c r="M2048">
        <f>2021-MasterData4[[#This Row],[Year_Birth]]</f>
        <v>71</v>
      </c>
      <c r="N2048" s="10">
        <v>33</v>
      </c>
      <c r="O2048" s="10">
        <v>5</v>
      </c>
      <c r="P2048" s="10">
        <v>0</v>
      </c>
      <c r="Q2048" s="10">
        <v>0</v>
      </c>
      <c r="R2048" s="10">
        <v>0</v>
      </c>
      <c r="S2048" s="24">
        <f>MasterData4[[#This Row],[Kidhome]]+MasterData4[[#This Row],[Teenhome]]</f>
        <v>3</v>
      </c>
      <c r="T2048" s="53">
        <v>0</v>
      </c>
      <c r="U2048" s="53">
        <v>3</v>
      </c>
      <c r="V2048" s="10">
        <f>SUM(MasterData4[[#This Row],[MntWines]:[MntSweetProducts]])</f>
        <v>38</v>
      </c>
      <c r="W2048">
        <v>5</v>
      </c>
    </row>
    <row r="2049" spans="1:23" x14ac:dyDescent="0.3">
      <c r="A2049">
        <v>10352</v>
      </c>
      <c r="B2049">
        <v>1963</v>
      </c>
      <c r="C2049" t="s">
        <v>28</v>
      </c>
      <c r="D2049" t="s">
        <v>42</v>
      </c>
      <c r="E2049" s="2">
        <v>34213</v>
      </c>
      <c r="F2049">
        <v>1</v>
      </c>
      <c r="G2049">
        <v>1</v>
      </c>
      <c r="H2049" s="3">
        <v>41159</v>
      </c>
      <c r="I2049">
        <v>2</v>
      </c>
      <c r="J2049">
        <v>0</v>
      </c>
      <c r="K2049" t="s">
        <v>43</v>
      </c>
      <c r="L2049">
        <v>3</v>
      </c>
      <c r="M2049">
        <f>2021-MasterData4[[#This Row],[Year_Birth]]</f>
        <v>58</v>
      </c>
      <c r="N2049" s="10">
        <v>50</v>
      </c>
      <c r="O2049" s="10">
        <v>28</v>
      </c>
      <c r="P2049" s="10">
        <v>6</v>
      </c>
      <c r="Q2049" s="10">
        <v>4</v>
      </c>
      <c r="R2049" s="10">
        <v>3</v>
      </c>
      <c r="S2049" s="24">
        <f>MasterData4[[#This Row],[Kidhome]]+MasterData4[[#This Row],[Teenhome]]</f>
        <v>2</v>
      </c>
      <c r="T2049" s="53">
        <v>1</v>
      </c>
      <c r="U2049" s="53">
        <v>2</v>
      </c>
      <c r="V2049" s="10">
        <f>SUM(MasterData4[[#This Row],[MntWines]:[MntSweetProducts]])</f>
        <v>91</v>
      </c>
      <c r="W2049">
        <v>2</v>
      </c>
    </row>
    <row r="2050" spans="1:23" x14ac:dyDescent="0.3">
      <c r="A2050">
        <v>10356</v>
      </c>
      <c r="B2050">
        <v>1957</v>
      </c>
      <c r="C2050" t="s">
        <v>37</v>
      </c>
      <c r="D2050" t="s">
        <v>29</v>
      </c>
      <c r="E2050" s="1">
        <v>41437</v>
      </c>
      <c r="F2050">
        <v>1</v>
      </c>
      <c r="G2050">
        <v>1</v>
      </c>
      <c r="H2050" s="3">
        <v>41174</v>
      </c>
      <c r="I2050">
        <v>5</v>
      </c>
      <c r="J2050">
        <v>0</v>
      </c>
      <c r="K2050" t="s">
        <v>30</v>
      </c>
      <c r="L2050">
        <v>1</v>
      </c>
      <c r="M2050">
        <f>2021-MasterData4[[#This Row],[Year_Birth]]</f>
        <v>64</v>
      </c>
      <c r="N2050" s="10">
        <v>29</v>
      </c>
      <c r="O2050" s="10">
        <v>2</v>
      </c>
      <c r="P2050" s="10">
        <v>0</v>
      </c>
      <c r="Q2050" s="10">
        <v>0</v>
      </c>
      <c r="R2050" s="10">
        <v>0</v>
      </c>
      <c r="S2050" s="24">
        <f>MasterData4[[#This Row],[Kidhome]]+MasterData4[[#This Row],[Teenhome]]</f>
        <v>2</v>
      </c>
      <c r="T2050" s="53">
        <v>0</v>
      </c>
      <c r="U2050" s="53">
        <v>3</v>
      </c>
      <c r="V2050" s="10">
        <f>SUM(MasterData4[[#This Row],[MntWines]:[MntSweetProducts]])</f>
        <v>31</v>
      </c>
      <c r="W2050">
        <v>5</v>
      </c>
    </row>
    <row r="2051" spans="1:23" x14ac:dyDescent="0.3">
      <c r="A2051">
        <v>10364</v>
      </c>
      <c r="B2051">
        <v>1959</v>
      </c>
      <c r="C2051" t="s">
        <v>28</v>
      </c>
      <c r="D2051" t="s">
        <v>29</v>
      </c>
      <c r="E2051" s="1">
        <v>23295</v>
      </c>
      <c r="F2051">
        <v>0</v>
      </c>
      <c r="G2051">
        <v>0</v>
      </c>
      <c r="H2051" s="3">
        <v>41468</v>
      </c>
      <c r="I2051">
        <v>72</v>
      </c>
      <c r="J2051">
        <v>0</v>
      </c>
      <c r="K2051" t="s">
        <v>30</v>
      </c>
      <c r="L2051">
        <v>1</v>
      </c>
      <c r="M2051">
        <f>2021-MasterData4[[#This Row],[Year_Birth]]</f>
        <v>62</v>
      </c>
      <c r="N2051" s="10">
        <v>0</v>
      </c>
      <c r="O2051" s="10">
        <v>1</v>
      </c>
      <c r="P2051" s="10">
        <v>2</v>
      </c>
      <c r="Q2051" s="10">
        <v>0</v>
      </c>
      <c r="R2051" s="10">
        <v>12</v>
      </c>
      <c r="S2051" s="24">
        <f>MasterData4[[#This Row],[Kidhome]]+MasterData4[[#This Row],[Teenhome]]</f>
        <v>0</v>
      </c>
      <c r="T2051" s="53">
        <v>0</v>
      </c>
      <c r="U2051" s="53">
        <v>2</v>
      </c>
      <c r="V2051" s="10">
        <f>SUM(MasterData4[[#This Row],[MntWines]:[MntSweetProducts]])</f>
        <v>15</v>
      </c>
      <c r="W2051">
        <v>2</v>
      </c>
    </row>
    <row r="2052" spans="1:23" x14ac:dyDescent="0.3">
      <c r="A2052">
        <v>10377</v>
      </c>
      <c r="B2052">
        <v>1958</v>
      </c>
      <c r="C2052" t="s">
        <v>41</v>
      </c>
      <c r="D2052" t="s">
        <v>35</v>
      </c>
      <c r="E2052" s="1">
        <v>46692</v>
      </c>
      <c r="F2052">
        <v>0</v>
      </c>
      <c r="G2052">
        <v>1</v>
      </c>
      <c r="H2052" s="3">
        <v>41431</v>
      </c>
      <c r="I2052">
        <v>37</v>
      </c>
      <c r="J2052">
        <v>0</v>
      </c>
      <c r="K2052" t="s">
        <v>30</v>
      </c>
      <c r="L2052">
        <v>6</v>
      </c>
      <c r="M2052">
        <f>2021-MasterData4[[#This Row],[Year_Birth]]</f>
        <v>63</v>
      </c>
      <c r="N2052" s="10">
        <v>170</v>
      </c>
      <c r="O2052" s="10">
        <v>97</v>
      </c>
      <c r="P2052" s="10">
        <v>24</v>
      </c>
      <c r="Q2052" s="10">
        <v>6</v>
      </c>
      <c r="R2052" s="10">
        <v>12</v>
      </c>
      <c r="S2052" s="24">
        <f>MasterData4[[#This Row],[Kidhome]]+MasterData4[[#This Row],[Teenhome]]</f>
        <v>1</v>
      </c>
      <c r="T2052" s="53">
        <v>1</v>
      </c>
      <c r="U2052" s="53">
        <v>5</v>
      </c>
      <c r="V2052" s="10">
        <f>SUM(MasterData4[[#This Row],[MntWines]:[MntSweetProducts]])</f>
        <v>309</v>
      </c>
      <c r="W2052">
        <v>4</v>
      </c>
    </row>
    <row r="2053" spans="1:23" x14ac:dyDescent="0.3">
      <c r="A2053">
        <v>10379</v>
      </c>
      <c r="B2053">
        <v>1962</v>
      </c>
      <c r="C2053" t="s">
        <v>41</v>
      </c>
      <c r="D2053" t="s">
        <v>31</v>
      </c>
      <c r="E2053" s="1">
        <v>59247</v>
      </c>
      <c r="F2053">
        <v>0</v>
      </c>
      <c r="G2053">
        <v>2</v>
      </c>
      <c r="H2053" s="3">
        <v>41586</v>
      </c>
      <c r="I2053">
        <v>87</v>
      </c>
      <c r="J2053">
        <v>0</v>
      </c>
      <c r="K2053" t="s">
        <v>30</v>
      </c>
      <c r="L2053">
        <v>5</v>
      </c>
      <c r="M2053">
        <f>2021-MasterData4[[#This Row],[Year_Birth]]</f>
        <v>59</v>
      </c>
      <c r="N2053" s="10">
        <v>327</v>
      </c>
      <c r="O2053" s="10">
        <v>122</v>
      </c>
      <c r="P2053" s="10">
        <v>19</v>
      </c>
      <c r="Q2053" s="10">
        <v>9</v>
      </c>
      <c r="R2053" s="10">
        <v>14</v>
      </c>
      <c r="S2053" s="24">
        <f>MasterData4[[#This Row],[Kidhome]]+MasterData4[[#This Row],[Teenhome]]</f>
        <v>2</v>
      </c>
      <c r="T2053" s="53">
        <v>2</v>
      </c>
      <c r="U2053" s="53">
        <v>9</v>
      </c>
      <c r="V2053" s="10">
        <f>SUM(MasterData4[[#This Row],[MntWines]:[MntSweetProducts]])</f>
        <v>491</v>
      </c>
      <c r="W2053">
        <v>4</v>
      </c>
    </row>
    <row r="2054" spans="1:23" x14ac:dyDescent="0.3">
      <c r="A2054">
        <v>10380</v>
      </c>
      <c r="B2054">
        <v>1972</v>
      </c>
      <c r="C2054" t="s">
        <v>41</v>
      </c>
      <c r="D2054" t="s">
        <v>33</v>
      </c>
      <c r="E2054" s="1">
        <v>37787</v>
      </c>
      <c r="F2054">
        <v>1</v>
      </c>
      <c r="G2054">
        <v>0</v>
      </c>
      <c r="H2054" s="3">
        <v>41537</v>
      </c>
      <c r="I2054">
        <v>50</v>
      </c>
      <c r="J2054">
        <v>0</v>
      </c>
      <c r="K2054" t="s">
        <v>40</v>
      </c>
      <c r="L2054">
        <v>3</v>
      </c>
      <c r="M2054">
        <f>2021-MasterData4[[#This Row],[Year_Birth]]</f>
        <v>49</v>
      </c>
      <c r="N2054" s="10">
        <v>40</v>
      </c>
      <c r="O2054" s="10">
        <v>40</v>
      </c>
      <c r="P2054" s="10">
        <v>4</v>
      </c>
      <c r="Q2054" s="10">
        <v>1</v>
      </c>
      <c r="R2054" s="10">
        <v>3</v>
      </c>
      <c r="S2054" s="24">
        <f>MasterData4[[#This Row],[Kidhome]]+MasterData4[[#This Row],[Teenhome]]</f>
        <v>1</v>
      </c>
      <c r="T2054" s="53">
        <v>0</v>
      </c>
      <c r="U2054" s="53">
        <v>3</v>
      </c>
      <c r="V2054" s="10">
        <f>SUM(MasterData4[[#This Row],[MntWines]:[MntSweetProducts]])</f>
        <v>88</v>
      </c>
      <c r="W2054">
        <v>4</v>
      </c>
    </row>
    <row r="2055" spans="1:23" x14ac:dyDescent="0.3">
      <c r="A2055">
        <v>10381</v>
      </c>
      <c r="B2055">
        <v>1979</v>
      </c>
      <c r="C2055" t="s">
        <v>28</v>
      </c>
      <c r="D2055" t="s">
        <v>31</v>
      </c>
      <c r="E2055" s="1">
        <v>47691</v>
      </c>
      <c r="F2055">
        <v>0</v>
      </c>
      <c r="G2055">
        <v>1</v>
      </c>
      <c r="H2055" s="3">
        <v>41460</v>
      </c>
      <c r="I2055">
        <v>43</v>
      </c>
      <c r="J2055">
        <v>0</v>
      </c>
      <c r="K2055" t="s">
        <v>30</v>
      </c>
      <c r="L2055">
        <v>1</v>
      </c>
      <c r="M2055">
        <f>2021-MasterData4[[#This Row],[Year_Birth]]</f>
        <v>42</v>
      </c>
      <c r="N2055" s="10">
        <v>14</v>
      </c>
      <c r="O2055" s="10">
        <v>3</v>
      </c>
      <c r="P2055" s="10">
        <v>0</v>
      </c>
      <c r="Q2055" s="10">
        <v>0</v>
      </c>
      <c r="R2055" s="10">
        <v>0</v>
      </c>
      <c r="S2055" s="24">
        <f>MasterData4[[#This Row],[Kidhome]]+MasterData4[[#This Row],[Teenhome]]</f>
        <v>1</v>
      </c>
      <c r="T2055" s="53">
        <v>0</v>
      </c>
      <c r="U2055" s="53">
        <v>2</v>
      </c>
      <c r="V2055" s="10">
        <f>SUM(MasterData4[[#This Row],[MntWines]:[MntSweetProducts]])</f>
        <v>17</v>
      </c>
      <c r="W2055">
        <v>2</v>
      </c>
    </row>
    <row r="2056" spans="1:23" x14ac:dyDescent="0.3">
      <c r="A2056">
        <v>10383</v>
      </c>
      <c r="B2056">
        <v>1966</v>
      </c>
      <c r="C2056" t="s">
        <v>28</v>
      </c>
      <c r="D2056" t="s">
        <v>29</v>
      </c>
      <c r="E2056" s="1">
        <v>70287</v>
      </c>
      <c r="F2056">
        <v>0</v>
      </c>
      <c r="G2056">
        <v>0</v>
      </c>
      <c r="H2056" s="3">
        <v>41366</v>
      </c>
      <c r="I2056">
        <v>30</v>
      </c>
      <c r="J2056">
        <v>0</v>
      </c>
      <c r="K2056" t="s">
        <v>36</v>
      </c>
      <c r="L2056">
        <v>5</v>
      </c>
      <c r="M2056">
        <f>2021-MasterData4[[#This Row],[Year_Birth]]</f>
        <v>55</v>
      </c>
      <c r="N2056" s="10">
        <v>295</v>
      </c>
      <c r="O2056" s="10">
        <v>482</v>
      </c>
      <c r="P2056" s="10">
        <v>121</v>
      </c>
      <c r="Q2056" s="10">
        <v>35</v>
      </c>
      <c r="R2056" s="10">
        <v>120</v>
      </c>
      <c r="S2056" s="24">
        <f>MasterData4[[#This Row],[Kidhome]]+MasterData4[[#This Row],[Teenhome]]</f>
        <v>0</v>
      </c>
      <c r="T2056" s="53">
        <v>5</v>
      </c>
      <c r="U2056" s="53">
        <v>10</v>
      </c>
      <c r="V2056" s="10">
        <f>SUM(MasterData4[[#This Row],[MntWines]:[MntSweetProducts]])</f>
        <v>1053</v>
      </c>
      <c r="W2056">
        <v>2</v>
      </c>
    </row>
    <row r="2057" spans="1:23" x14ac:dyDescent="0.3">
      <c r="A2057">
        <v>10390</v>
      </c>
      <c r="B2057">
        <v>1959</v>
      </c>
      <c r="C2057" t="s">
        <v>38</v>
      </c>
      <c r="D2057" t="s">
        <v>33</v>
      </c>
      <c r="E2057" s="1">
        <v>26887</v>
      </c>
      <c r="F2057">
        <v>0</v>
      </c>
      <c r="G2057">
        <v>1</v>
      </c>
      <c r="H2057" s="3">
        <v>41315</v>
      </c>
      <c r="I2057">
        <v>27</v>
      </c>
      <c r="J2057">
        <v>0</v>
      </c>
      <c r="K2057" t="s">
        <v>30</v>
      </c>
      <c r="L2057">
        <v>1</v>
      </c>
      <c r="M2057">
        <f>2021-MasterData4[[#This Row],[Year_Birth]]</f>
        <v>62</v>
      </c>
      <c r="N2057" s="10">
        <v>6</v>
      </c>
      <c r="O2057" s="10">
        <v>4</v>
      </c>
      <c r="P2057" s="10">
        <v>3</v>
      </c>
      <c r="Q2057" s="10">
        <v>7</v>
      </c>
      <c r="R2057" s="10">
        <v>4</v>
      </c>
      <c r="S2057" s="24">
        <f>MasterData4[[#This Row],[Kidhome]]+MasterData4[[#This Row],[Teenhome]]</f>
        <v>1</v>
      </c>
      <c r="T2057" s="53">
        <v>0</v>
      </c>
      <c r="U2057" s="53">
        <v>3</v>
      </c>
      <c r="V2057" s="10">
        <f>SUM(MasterData4[[#This Row],[MntWines]:[MntSweetProducts]])</f>
        <v>24</v>
      </c>
      <c r="W2057">
        <v>3</v>
      </c>
    </row>
    <row r="2058" spans="1:23" x14ac:dyDescent="0.3">
      <c r="A2058">
        <v>10394</v>
      </c>
      <c r="B2058">
        <v>1984</v>
      </c>
      <c r="C2058" t="s">
        <v>28</v>
      </c>
      <c r="D2058" t="s">
        <v>33</v>
      </c>
      <c r="E2058" s="1">
        <v>90000</v>
      </c>
      <c r="F2058">
        <v>0</v>
      </c>
      <c r="G2058">
        <v>0</v>
      </c>
      <c r="H2058" s="3">
        <v>41631</v>
      </c>
      <c r="I2058">
        <v>91</v>
      </c>
      <c r="J2058">
        <v>0</v>
      </c>
      <c r="K2058" t="s">
        <v>32</v>
      </c>
      <c r="L2058">
        <v>4</v>
      </c>
      <c r="M2058">
        <f>2021-MasterData4[[#This Row],[Year_Birth]]</f>
        <v>37</v>
      </c>
      <c r="N2058" s="10">
        <v>675</v>
      </c>
      <c r="O2058" s="10">
        <v>133</v>
      </c>
      <c r="P2058" s="10">
        <v>94</v>
      </c>
      <c r="Q2058" s="10">
        <v>144</v>
      </c>
      <c r="R2058" s="10">
        <v>192</v>
      </c>
      <c r="S2058" s="24">
        <f>MasterData4[[#This Row],[Kidhome]]+MasterData4[[#This Row],[Teenhome]]</f>
        <v>0</v>
      </c>
      <c r="T2058" s="53">
        <v>8</v>
      </c>
      <c r="U2058" s="53">
        <v>5</v>
      </c>
      <c r="V2058" s="10">
        <f>SUM(MasterData4[[#This Row],[MntWines]:[MntSweetProducts]])</f>
        <v>1238</v>
      </c>
      <c r="W2058">
        <v>2</v>
      </c>
    </row>
    <row r="2059" spans="1:23" x14ac:dyDescent="0.3">
      <c r="A2059">
        <v>10395</v>
      </c>
      <c r="B2059">
        <v>1986</v>
      </c>
      <c r="C2059" t="s">
        <v>44</v>
      </c>
      <c r="D2059" t="s">
        <v>31</v>
      </c>
      <c r="E2059" s="1">
        <v>8940</v>
      </c>
      <c r="F2059">
        <v>1</v>
      </c>
      <c r="G2059">
        <v>0</v>
      </c>
      <c r="H2059" s="3">
        <v>41143</v>
      </c>
      <c r="I2059">
        <v>25</v>
      </c>
      <c r="J2059">
        <v>0</v>
      </c>
      <c r="K2059" t="s">
        <v>30</v>
      </c>
      <c r="L2059">
        <v>3</v>
      </c>
      <c r="M2059">
        <f>2021-MasterData4[[#This Row],[Year_Birth]]</f>
        <v>35</v>
      </c>
      <c r="N2059" s="10">
        <v>1</v>
      </c>
      <c r="O2059" s="10">
        <v>3</v>
      </c>
      <c r="P2059" s="10">
        <v>4</v>
      </c>
      <c r="Q2059" s="10">
        <v>45</v>
      </c>
      <c r="R2059" s="10">
        <v>6</v>
      </c>
      <c r="S2059" s="24">
        <f>MasterData4[[#This Row],[Kidhome]]+MasterData4[[#This Row],[Teenhome]]</f>
        <v>1</v>
      </c>
      <c r="T2059" s="53">
        <v>1</v>
      </c>
      <c r="U2059" s="53">
        <v>3</v>
      </c>
      <c r="V2059" s="10">
        <f>SUM(MasterData4[[#This Row],[MntWines]:[MntSweetProducts]])</f>
        <v>59</v>
      </c>
      <c r="W2059">
        <v>1</v>
      </c>
    </row>
    <row r="2060" spans="1:23" x14ac:dyDescent="0.3">
      <c r="A2060">
        <v>10398</v>
      </c>
      <c r="B2060">
        <v>1981</v>
      </c>
      <c r="C2060" t="s">
        <v>38</v>
      </c>
      <c r="D2060" t="s">
        <v>31</v>
      </c>
      <c r="E2060" s="1">
        <v>24336</v>
      </c>
      <c r="F2060">
        <v>1</v>
      </c>
      <c r="G2060">
        <v>0</v>
      </c>
      <c r="H2060" s="3">
        <v>41148</v>
      </c>
      <c r="I2060">
        <v>82</v>
      </c>
      <c r="J2060">
        <v>0</v>
      </c>
      <c r="K2060" t="s">
        <v>30</v>
      </c>
      <c r="L2060">
        <v>1</v>
      </c>
      <c r="M2060">
        <f>2021-MasterData4[[#This Row],[Year_Birth]]</f>
        <v>40</v>
      </c>
      <c r="N2060" s="10">
        <v>1</v>
      </c>
      <c r="O2060" s="10">
        <v>2</v>
      </c>
      <c r="P2060" s="10">
        <v>8</v>
      </c>
      <c r="Q2060" s="10">
        <v>6</v>
      </c>
      <c r="R2060" s="10">
        <v>2</v>
      </c>
      <c r="S2060" s="24">
        <f>MasterData4[[#This Row],[Kidhome]]+MasterData4[[#This Row],[Teenhome]]</f>
        <v>1</v>
      </c>
      <c r="T2060" s="53">
        <v>0</v>
      </c>
      <c r="U2060" s="53">
        <v>2</v>
      </c>
      <c r="V2060" s="10">
        <f>SUM(MasterData4[[#This Row],[MntWines]:[MntSweetProducts]])</f>
        <v>19</v>
      </c>
      <c r="W2060">
        <v>3</v>
      </c>
    </row>
    <row r="2061" spans="1:23" x14ac:dyDescent="0.3">
      <c r="A2061">
        <v>10401</v>
      </c>
      <c r="B2061">
        <v>1976</v>
      </c>
      <c r="C2061" t="s">
        <v>38</v>
      </c>
      <c r="D2061" t="s">
        <v>35</v>
      </c>
      <c r="E2061" s="1">
        <v>26326</v>
      </c>
      <c r="F2061">
        <v>0</v>
      </c>
      <c r="G2061">
        <v>0</v>
      </c>
      <c r="H2061" s="3">
        <v>41521</v>
      </c>
      <c r="I2061">
        <v>12</v>
      </c>
      <c r="J2061">
        <v>1</v>
      </c>
      <c r="K2061" t="s">
        <v>39</v>
      </c>
      <c r="L2061">
        <v>0</v>
      </c>
      <c r="M2061">
        <f>2021-MasterData4[[#This Row],[Year_Birth]]</f>
        <v>45</v>
      </c>
      <c r="N2061" s="10">
        <v>1</v>
      </c>
      <c r="O2061" s="10">
        <v>5</v>
      </c>
      <c r="P2061" s="10">
        <v>0</v>
      </c>
      <c r="Q2061" s="10">
        <v>0</v>
      </c>
      <c r="R2061" s="10">
        <v>3</v>
      </c>
      <c r="S2061" s="24">
        <f>MasterData4[[#This Row],[Kidhome]]+MasterData4[[#This Row],[Teenhome]]</f>
        <v>0</v>
      </c>
      <c r="T2061" s="53">
        <v>0</v>
      </c>
      <c r="U2061" s="53">
        <v>3</v>
      </c>
      <c r="V2061" s="10">
        <f>SUM(MasterData4[[#This Row],[MntWines]:[MntSweetProducts]])</f>
        <v>9</v>
      </c>
      <c r="W2061">
        <v>3</v>
      </c>
    </row>
    <row r="2062" spans="1:23" x14ac:dyDescent="0.3">
      <c r="A2062">
        <v>10402</v>
      </c>
      <c r="B2062">
        <v>1967</v>
      </c>
      <c r="C2062" t="s">
        <v>28</v>
      </c>
      <c r="D2062" t="s">
        <v>33</v>
      </c>
      <c r="E2062" s="1">
        <v>35441</v>
      </c>
      <c r="F2062">
        <v>1</v>
      </c>
      <c r="G2062">
        <v>1</v>
      </c>
      <c r="H2062" s="3">
        <v>41319</v>
      </c>
      <c r="I2062">
        <v>94</v>
      </c>
      <c r="J2062">
        <v>0</v>
      </c>
      <c r="K2062" t="s">
        <v>32</v>
      </c>
      <c r="L2062">
        <v>1</v>
      </c>
      <c r="M2062">
        <f>2021-MasterData4[[#This Row],[Year_Birth]]</f>
        <v>54</v>
      </c>
      <c r="N2062" s="10">
        <v>25</v>
      </c>
      <c r="O2062" s="10">
        <v>9</v>
      </c>
      <c r="P2062" s="10">
        <v>2</v>
      </c>
      <c r="Q2062" s="10">
        <v>1</v>
      </c>
      <c r="R2062" s="10">
        <v>1</v>
      </c>
      <c r="S2062" s="24">
        <f>MasterData4[[#This Row],[Kidhome]]+MasterData4[[#This Row],[Teenhome]]</f>
        <v>2</v>
      </c>
      <c r="T2062" s="53">
        <v>0</v>
      </c>
      <c r="U2062" s="53">
        <v>3</v>
      </c>
      <c r="V2062" s="10">
        <f>SUM(MasterData4[[#This Row],[MntWines]:[MntSweetProducts]])</f>
        <v>38</v>
      </c>
      <c r="W2062">
        <v>2</v>
      </c>
    </row>
    <row r="2063" spans="1:23" x14ac:dyDescent="0.3">
      <c r="A2063">
        <v>10403</v>
      </c>
      <c r="B2063">
        <v>1978</v>
      </c>
      <c r="C2063" t="s">
        <v>28</v>
      </c>
      <c r="D2063" t="s">
        <v>35</v>
      </c>
      <c r="E2063" s="1">
        <v>16531</v>
      </c>
      <c r="F2063">
        <v>1</v>
      </c>
      <c r="G2063">
        <v>0</v>
      </c>
      <c r="H2063" s="3">
        <v>41808</v>
      </c>
      <c r="I2063">
        <v>43</v>
      </c>
      <c r="J2063">
        <v>0</v>
      </c>
      <c r="K2063" t="s">
        <v>32</v>
      </c>
      <c r="L2063">
        <v>3</v>
      </c>
      <c r="M2063">
        <f>2021-MasterData4[[#This Row],[Year_Birth]]</f>
        <v>43</v>
      </c>
      <c r="N2063" s="10">
        <v>2</v>
      </c>
      <c r="O2063" s="10">
        <v>6</v>
      </c>
      <c r="P2063" s="10">
        <v>7</v>
      </c>
      <c r="Q2063" s="10">
        <v>13</v>
      </c>
      <c r="R2063" s="10">
        <v>5</v>
      </c>
      <c r="S2063" s="24">
        <f>MasterData4[[#This Row],[Kidhome]]+MasterData4[[#This Row],[Teenhome]]</f>
        <v>1</v>
      </c>
      <c r="T2063" s="53">
        <v>0</v>
      </c>
      <c r="U2063" s="53">
        <v>3</v>
      </c>
      <c r="V2063" s="10">
        <f>SUM(MasterData4[[#This Row],[MntWines]:[MntSweetProducts]])</f>
        <v>33</v>
      </c>
      <c r="W2063">
        <v>2</v>
      </c>
    </row>
    <row r="2064" spans="1:23" x14ac:dyDescent="0.3">
      <c r="A2064">
        <v>10413</v>
      </c>
      <c r="B2064">
        <v>1984</v>
      </c>
      <c r="C2064" t="s">
        <v>28</v>
      </c>
      <c r="D2064" t="s">
        <v>33</v>
      </c>
      <c r="E2064" s="1">
        <v>72570</v>
      </c>
      <c r="F2064">
        <v>0</v>
      </c>
      <c r="G2064">
        <v>0</v>
      </c>
      <c r="H2064" s="3">
        <v>41754</v>
      </c>
      <c r="I2064">
        <v>67</v>
      </c>
      <c r="J2064">
        <v>0</v>
      </c>
      <c r="K2064" t="s">
        <v>30</v>
      </c>
      <c r="L2064">
        <v>4</v>
      </c>
      <c r="M2064">
        <f>2021-MasterData4[[#This Row],[Year_Birth]]</f>
        <v>37</v>
      </c>
      <c r="N2064" s="10">
        <v>274</v>
      </c>
      <c r="O2064" s="10">
        <v>216</v>
      </c>
      <c r="P2064" s="10">
        <v>151</v>
      </c>
      <c r="Q2064" s="10">
        <v>83</v>
      </c>
      <c r="R2064" s="10">
        <v>141</v>
      </c>
      <c r="S2064" s="24">
        <f>MasterData4[[#This Row],[Kidhome]]+MasterData4[[#This Row],[Teenhome]]</f>
        <v>0</v>
      </c>
      <c r="T2064" s="53">
        <v>6</v>
      </c>
      <c r="U2064" s="53">
        <v>12</v>
      </c>
      <c r="V2064" s="10">
        <f>SUM(MasterData4[[#This Row],[MntWines]:[MntSweetProducts]])</f>
        <v>865</v>
      </c>
      <c r="W2064">
        <v>2</v>
      </c>
    </row>
    <row r="2065" spans="1:23" x14ac:dyDescent="0.3">
      <c r="A2065">
        <v>10420</v>
      </c>
      <c r="B2065">
        <v>1955</v>
      </c>
      <c r="C2065" t="s">
        <v>41</v>
      </c>
      <c r="D2065" t="s">
        <v>29</v>
      </c>
      <c r="E2065" s="1">
        <v>46390</v>
      </c>
      <c r="F2065">
        <v>0</v>
      </c>
      <c r="G2065">
        <v>1</v>
      </c>
      <c r="H2065" s="3">
        <v>41764</v>
      </c>
      <c r="I2065">
        <v>56</v>
      </c>
      <c r="J2065">
        <v>0</v>
      </c>
      <c r="K2065" t="s">
        <v>34</v>
      </c>
      <c r="L2065">
        <v>4</v>
      </c>
      <c r="M2065">
        <f>2021-MasterData4[[#This Row],[Year_Birth]]</f>
        <v>66</v>
      </c>
      <c r="N2065" s="10">
        <v>95</v>
      </c>
      <c r="O2065" s="10">
        <v>64</v>
      </c>
      <c r="P2065" s="10">
        <v>2</v>
      </c>
      <c r="Q2065" s="10">
        <v>14</v>
      </c>
      <c r="R2065" s="10">
        <v>9</v>
      </c>
      <c r="S2065" s="24">
        <f>MasterData4[[#This Row],[Kidhome]]+MasterData4[[#This Row],[Teenhome]]</f>
        <v>1</v>
      </c>
      <c r="T2065" s="53">
        <v>2</v>
      </c>
      <c r="U2065" s="53">
        <v>3</v>
      </c>
      <c r="V2065" s="10">
        <f>SUM(MasterData4[[#This Row],[MntWines]:[MntSweetProducts]])</f>
        <v>184</v>
      </c>
      <c r="W2065">
        <v>4</v>
      </c>
    </row>
    <row r="2066" spans="1:23" x14ac:dyDescent="0.3">
      <c r="A2066">
        <v>10424</v>
      </c>
      <c r="B2066">
        <v>1968</v>
      </c>
      <c r="C2066" t="s">
        <v>28</v>
      </c>
      <c r="D2066" t="s">
        <v>31</v>
      </c>
      <c r="E2066" s="1">
        <v>75922</v>
      </c>
      <c r="F2066">
        <v>0</v>
      </c>
      <c r="G2066">
        <v>0</v>
      </c>
      <c r="H2066" s="3">
        <v>41617</v>
      </c>
      <c r="I2066">
        <v>60</v>
      </c>
      <c r="J2066">
        <v>0</v>
      </c>
      <c r="K2066" t="s">
        <v>43</v>
      </c>
      <c r="L2066">
        <v>4</v>
      </c>
      <c r="M2066">
        <f>2021-MasterData4[[#This Row],[Year_Birth]]</f>
        <v>53</v>
      </c>
      <c r="N2066" s="10">
        <v>265</v>
      </c>
      <c r="O2066" s="10">
        <v>553</v>
      </c>
      <c r="P2066" s="10">
        <v>224</v>
      </c>
      <c r="Q2066" s="10">
        <v>138</v>
      </c>
      <c r="R2066" s="10">
        <v>23</v>
      </c>
      <c r="S2066" s="24">
        <f>MasterData4[[#This Row],[Kidhome]]+MasterData4[[#This Row],[Teenhome]]</f>
        <v>0</v>
      </c>
      <c r="T2066" s="53">
        <v>4</v>
      </c>
      <c r="U2066" s="53">
        <v>9</v>
      </c>
      <c r="V2066" s="10">
        <f>SUM(MasterData4[[#This Row],[MntWines]:[MntSweetProducts]])</f>
        <v>1203</v>
      </c>
      <c r="W2066">
        <v>2</v>
      </c>
    </row>
    <row r="2067" spans="1:23" x14ac:dyDescent="0.3">
      <c r="A2067">
        <v>10430</v>
      </c>
      <c r="B2067">
        <v>1973</v>
      </c>
      <c r="C2067" t="s">
        <v>28</v>
      </c>
      <c r="D2067" t="s">
        <v>29</v>
      </c>
      <c r="E2067" s="1">
        <v>89694</v>
      </c>
      <c r="F2067">
        <v>1</v>
      </c>
      <c r="G2067">
        <v>1</v>
      </c>
      <c r="H2067" s="3">
        <v>41556</v>
      </c>
      <c r="I2067">
        <v>22</v>
      </c>
      <c r="J2067">
        <v>0</v>
      </c>
      <c r="K2067" t="s">
        <v>36</v>
      </c>
      <c r="L2067">
        <v>4</v>
      </c>
      <c r="M2067">
        <f>2021-MasterData4[[#This Row],[Year_Birth]]</f>
        <v>48</v>
      </c>
      <c r="N2067" s="10">
        <v>1126</v>
      </c>
      <c r="O2067" s="10">
        <v>211</v>
      </c>
      <c r="P2067" s="10">
        <v>37</v>
      </c>
      <c r="Q2067" s="10">
        <v>28</v>
      </c>
      <c r="R2067" s="10">
        <v>28</v>
      </c>
      <c r="S2067" s="24">
        <f>MasterData4[[#This Row],[Kidhome]]+MasterData4[[#This Row],[Teenhome]]</f>
        <v>2</v>
      </c>
      <c r="T2067" s="53">
        <v>3</v>
      </c>
      <c r="U2067" s="53">
        <v>4</v>
      </c>
      <c r="V2067" s="10">
        <f>SUM(MasterData4[[#This Row],[MntWines]:[MntSweetProducts]])</f>
        <v>1430</v>
      </c>
      <c r="W2067">
        <v>2</v>
      </c>
    </row>
    <row r="2068" spans="1:23" x14ac:dyDescent="0.3">
      <c r="A2068">
        <v>10432</v>
      </c>
      <c r="B2068">
        <v>1974</v>
      </c>
      <c r="C2068" t="s">
        <v>28</v>
      </c>
      <c r="D2068" t="s">
        <v>29</v>
      </c>
      <c r="E2068" s="1">
        <v>19346</v>
      </c>
      <c r="F2068">
        <v>1</v>
      </c>
      <c r="G2068">
        <v>0</v>
      </c>
      <c r="H2068" s="3">
        <v>41669</v>
      </c>
      <c r="I2068">
        <v>26</v>
      </c>
      <c r="J2068">
        <v>0</v>
      </c>
      <c r="K2068" t="s">
        <v>32</v>
      </c>
      <c r="L2068">
        <v>1</v>
      </c>
      <c r="M2068">
        <f>2021-MasterData4[[#This Row],[Year_Birth]]</f>
        <v>47</v>
      </c>
      <c r="N2068" s="10">
        <v>2</v>
      </c>
      <c r="O2068" s="10">
        <v>9</v>
      </c>
      <c r="P2068" s="10">
        <v>3</v>
      </c>
      <c r="Q2068" s="10">
        <v>0</v>
      </c>
      <c r="R2068" s="10">
        <v>6</v>
      </c>
      <c r="S2068" s="24">
        <f>MasterData4[[#This Row],[Kidhome]]+MasterData4[[#This Row],[Teenhome]]</f>
        <v>1</v>
      </c>
      <c r="T2068" s="53">
        <v>0</v>
      </c>
      <c r="U2068" s="53">
        <v>3</v>
      </c>
      <c r="V2068" s="10">
        <f>SUM(MasterData4[[#This Row],[MntWines]:[MntSweetProducts]])</f>
        <v>20</v>
      </c>
      <c r="W2068">
        <v>2</v>
      </c>
    </row>
    <row r="2069" spans="1:23" x14ac:dyDescent="0.3">
      <c r="A2069">
        <v>10446</v>
      </c>
      <c r="B2069">
        <v>1957</v>
      </c>
      <c r="C2069" t="s">
        <v>37</v>
      </c>
      <c r="D2069" t="s">
        <v>33</v>
      </c>
      <c r="E2069" s="1">
        <v>82017</v>
      </c>
      <c r="F2069">
        <v>0</v>
      </c>
      <c r="G2069">
        <v>0</v>
      </c>
      <c r="H2069" s="3">
        <v>41220</v>
      </c>
      <c r="I2069">
        <v>58</v>
      </c>
      <c r="J2069">
        <v>0</v>
      </c>
      <c r="K2069" t="s">
        <v>32</v>
      </c>
      <c r="L2069">
        <v>5</v>
      </c>
      <c r="M2069">
        <f>2021-MasterData4[[#This Row],[Year_Birth]]</f>
        <v>64</v>
      </c>
      <c r="N2069" s="10">
        <v>184</v>
      </c>
      <c r="O2069" s="10">
        <v>446</v>
      </c>
      <c r="P2069" s="10">
        <v>30</v>
      </c>
      <c r="Q2069" s="10">
        <v>23</v>
      </c>
      <c r="R2069" s="10">
        <v>23</v>
      </c>
      <c r="S2069" s="24">
        <f>MasterData4[[#This Row],[Kidhome]]+MasterData4[[#This Row],[Teenhome]]</f>
        <v>0</v>
      </c>
      <c r="T2069" s="53">
        <v>4</v>
      </c>
      <c r="U2069" s="53">
        <v>7</v>
      </c>
      <c r="V2069" s="10">
        <f>SUM(MasterData4[[#This Row],[MntWines]:[MntSweetProducts]])</f>
        <v>706</v>
      </c>
      <c r="W2069">
        <v>5</v>
      </c>
    </row>
    <row r="2070" spans="1:23" x14ac:dyDescent="0.3">
      <c r="A2070">
        <v>10448</v>
      </c>
      <c r="B2070">
        <v>1956</v>
      </c>
      <c r="C2070" t="s">
        <v>28</v>
      </c>
      <c r="D2070" t="s">
        <v>31</v>
      </c>
      <c r="E2070" s="1">
        <v>46998</v>
      </c>
      <c r="F2070">
        <v>0</v>
      </c>
      <c r="G2070">
        <v>1</v>
      </c>
      <c r="H2070" s="3">
        <v>41204</v>
      </c>
      <c r="I2070">
        <v>55</v>
      </c>
      <c r="J2070">
        <v>0</v>
      </c>
      <c r="K2070" t="s">
        <v>30</v>
      </c>
      <c r="L2070">
        <v>5</v>
      </c>
      <c r="M2070">
        <f>2021-MasterData4[[#This Row],[Year_Birth]]</f>
        <v>65</v>
      </c>
      <c r="N2070" s="10">
        <v>172</v>
      </c>
      <c r="O2070" s="10">
        <v>86</v>
      </c>
      <c r="P2070" s="10">
        <v>45</v>
      </c>
      <c r="Q2070" s="10">
        <v>41</v>
      </c>
      <c r="R2070" s="10">
        <v>6</v>
      </c>
      <c r="S2070" s="24">
        <f>MasterData4[[#This Row],[Kidhome]]+MasterData4[[#This Row],[Teenhome]]</f>
        <v>1</v>
      </c>
      <c r="T2070" s="53">
        <v>3</v>
      </c>
      <c r="U2070" s="53">
        <v>5</v>
      </c>
      <c r="V2070" s="10">
        <f>SUM(MasterData4[[#This Row],[MntWines]:[MntSweetProducts]])</f>
        <v>350</v>
      </c>
      <c r="W2070">
        <v>2</v>
      </c>
    </row>
    <row r="2071" spans="1:23" x14ac:dyDescent="0.3">
      <c r="A2071">
        <v>10451</v>
      </c>
      <c r="B2071">
        <v>1965</v>
      </c>
      <c r="C2071" t="s">
        <v>28</v>
      </c>
      <c r="D2071" t="s">
        <v>35</v>
      </c>
      <c r="E2071" s="1">
        <v>29672</v>
      </c>
      <c r="F2071">
        <v>1</v>
      </c>
      <c r="G2071">
        <v>1</v>
      </c>
      <c r="H2071" s="3">
        <v>41345</v>
      </c>
      <c r="I2071">
        <v>6</v>
      </c>
      <c r="J2071">
        <v>0</v>
      </c>
      <c r="K2071" t="s">
        <v>43</v>
      </c>
      <c r="L2071">
        <v>0</v>
      </c>
      <c r="M2071">
        <f>2021-MasterData4[[#This Row],[Year_Birth]]</f>
        <v>56</v>
      </c>
      <c r="N2071" s="10">
        <v>9</v>
      </c>
      <c r="O2071" s="10">
        <v>3</v>
      </c>
      <c r="P2071" s="10">
        <v>0</v>
      </c>
      <c r="Q2071" s="10">
        <v>1</v>
      </c>
      <c r="R2071" s="10">
        <v>4</v>
      </c>
      <c r="S2071" s="24">
        <f>MasterData4[[#This Row],[Kidhome]]+MasterData4[[#This Row],[Teenhome]]</f>
        <v>2</v>
      </c>
      <c r="T2071" s="53">
        <v>0</v>
      </c>
      <c r="U2071" s="53">
        <v>3</v>
      </c>
      <c r="V2071" s="10">
        <f>SUM(MasterData4[[#This Row],[MntWines]:[MntSweetProducts]])</f>
        <v>17</v>
      </c>
      <c r="W2071">
        <v>2</v>
      </c>
    </row>
    <row r="2072" spans="1:23" x14ac:dyDescent="0.3">
      <c r="A2072">
        <v>10466</v>
      </c>
      <c r="B2072">
        <v>1965</v>
      </c>
      <c r="C2072" t="s">
        <v>28</v>
      </c>
      <c r="D2072" t="s">
        <v>33</v>
      </c>
      <c r="E2072" s="1">
        <v>44393</v>
      </c>
      <c r="F2072">
        <v>1</v>
      </c>
      <c r="G2072">
        <v>1</v>
      </c>
      <c r="H2072" s="3">
        <v>41508</v>
      </c>
      <c r="I2072">
        <v>86</v>
      </c>
      <c r="J2072">
        <v>0</v>
      </c>
      <c r="K2072" t="s">
        <v>30</v>
      </c>
      <c r="L2072">
        <v>1</v>
      </c>
      <c r="M2072">
        <f>2021-MasterData4[[#This Row],[Year_Birth]]</f>
        <v>56</v>
      </c>
      <c r="N2072" s="10">
        <v>24</v>
      </c>
      <c r="O2072" s="10">
        <v>20</v>
      </c>
      <c r="P2072" s="10">
        <v>2</v>
      </c>
      <c r="Q2072" s="10">
        <v>2</v>
      </c>
      <c r="R2072" s="10">
        <v>2</v>
      </c>
      <c r="S2072" s="24">
        <f>MasterData4[[#This Row],[Kidhome]]+MasterData4[[#This Row],[Teenhome]]</f>
        <v>2</v>
      </c>
      <c r="T2072" s="53">
        <v>0</v>
      </c>
      <c r="U2072" s="53">
        <v>4</v>
      </c>
      <c r="V2072" s="10">
        <f>SUM(MasterData4[[#This Row],[MntWines]:[MntSweetProducts]])</f>
        <v>50</v>
      </c>
      <c r="W2072">
        <v>2</v>
      </c>
    </row>
    <row r="2073" spans="1:23" x14ac:dyDescent="0.3">
      <c r="A2073">
        <v>10469</v>
      </c>
      <c r="B2073">
        <v>1981</v>
      </c>
      <c r="C2073" t="s">
        <v>28</v>
      </c>
      <c r="D2073" t="s">
        <v>35</v>
      </c>
      <c r="E2073" s="1">
        <v>88325</v>
      </c>
      <c r="F2073">
        <v>0</v>
      </c>
      <c r="G2073">
        <v>0</v>
      </c>
      <c r="H2073" s="3">
        <v>41675</v>
      </c>
      <c r="I2073">
        <v>42</v>
      </c>
      <c r="J2073">
        <v>0</v>
      </c>
      <c r="K2073" t="s">
        <v>40</v>
      </c>
      <c r="L2073">
        <v>6</v>
      </c>
      <c r="M2073">
        <f>2021-MasterData4[[#This Row],[Year_Birth]]</f>
        <v>40</v>
      </c>
      <c r="N2073" s="10">
        <v>519</v>
      </c>
      <c r="O2073" s="10">
        <v>860</v>
      </c>
      <c r="P2073" s="10">
        <v>93</v>
      </c>
      <c r="Q2073" s="10">
        <v>71</v>
      </c>
      <c r="R2073" s="10">
        <v>27</v>
      </c>
      <c r="S2073" s="24">
        <f>MasterData4[[#This Row],[Kidhome]]+MasterData4[[#This Row],[Teenhome]]</f>
        <v>0</v>
      </c>
      <c r="T2073" s="53">
        <v>2</v>
      </c>
      <c r="U2073" s="53">
        <v>9</v>
      </c>
      <c r="V2073" s="10">
        <f>SUM(MasterData4[[#This Row],[MntWines]:[MntSweetProducts]])</f>
        <v>1570</v>
      </c>
      <c r="W2073">
        <v>2</v>
      </c>
    </row>
    <row r="2074" spans="1:23" x14ac:dyDescent="0.3">
      <c r="A2074">
        <v>10470</v>
      </c>
      <c r="B2074">
        <v>1979</v>
      </c>
      <c r="C2074" t="s">
        <v>41</v>
      </c>
      <c r="D2074" t="s">
        <v>33</v>
      </c>
      <c r="E2074" s="2">
        <v>40662</v>
      </c>
      <c r="F2074">
        <v>1</v>
      </c>
      <c r="G2074">
        <v>0</v>
      </c>
      <c r="H2074" s="3">
        <v>41348</v>
      </c>
      <c r="I2074">
        <v>0</v>
      </c>
      <c r="J2074">
        <v>0</v>
      </c>
      <c r="K2074" t="s">
        <v>39</v>
      </c>
      <c r="L2074">
        <v>2</v>
      </c>
      <c r="M2074">
        <f>2021-MasterData4[[#This Row],[Year_Birth]]</f>
        <v>42</v>
      </c>
      <c r="N2074" s="10">
        <v>40</v>
      </c>
      <c r="O2074" s="10">
        <v>23</v>
      </c>
      <c r="P2074" s="10">
        <v>0</v>
      </c>
      <c r="Q2074" s="10">
        <v>2</v>
      </c>
      <c r="R2074" s="10">
        <v>4</v>
      </c>
      <c r="S2074" s="24">
        <f>MasterData4[[#This Row],[Kidhome]]+MasterData4[[#This Row],[Teenhome]]</f>
        <v>1</v>
      </c>
      <c r="T2074" s="53">
        <v>1</v>
      </c>
      <c r="U2074" s="53">
        <v>3</v>
      </c>
      <c r="V2074" s="10">
        <f>SUM(MasterData4[[#This Row],[MntWines]:[MntSweetProducts]])</f>
        <v>69</v>
      </c>
      <c r="W2074">
        <v>4</v>
      </c>
    </row>
    <row r="2075" spans="1:23" x14ac:dyDescent="0.3">
      <c r="A2075">
        <v>10473</v>
      </c>
      <c r="B2075">
        <v>1956</v>
      </c>
      <c r="C2075" t="s">
        <v>37</v>
      </c>
      <c r="D2075" t="s">
        <v>42</v>
      </c>
      <c r="E2075" s="1">
        <v>78028</v>
      </c>
      <c r="F2075">
        <v>0</v>
      </c>
      <c r="G2075">
        <v>1</v>
      </c>
      <c r="H2075" s="3">
        <v>41162</v>
      </c>
      <c r="I2075">
        <v>38</v>
      </c>
      <c r="J2075">
        <v>0</v>
      </c>
      <c r="K2075" t="s">
        <v>30</v>
      </c>
      <c r="L2075">
        <v>6</v>
      </c>
      <c r="M2075">
        <f>2021-MasterData4[[#This Row],[Year_Birth]]</f>
        <v>65</v>
      </c>
      <c r="N2075" s="10">
        <v>158</v>
      </c>
      <c r="O2075" s="10">
        <v>288</v>
      </c>
      <c r="P2075" s="10">
        <v>25</v>
      </c>
      <c r="Q2075" s="10">
        <v>19</v>
      </c>
      <c r="R2075" s="10">
        <v>0</v>
      </c>
      <c r="S2075" s="24">
        <f>MasterData4[[#This Row],[Kidhome]]+MasterData4[[#This Row],[Teenhome]]</f>
        <v>1</v>
      </c>
      <c r="T2075" s="53">
        <v>4</v>
      </c>
      <c r="U2075" s="53">
        <v>9</v>
      </c>
      <c r="V2075" s="10">
        <f>SUM(MasterData4[[#This Row],[MntWines]:[MntSweetProducts]])</f>
        <v>490</v>
      </c>
      <c r="W2075">
        <v>5</v>
      </c>
    </row>
    <row r="2076" spans="1:23" x14ac:dyDescent="0.3">
      <c r="A2076">
        <v>10475</v>
      </c>
      <c r="B2076">
        <v>1970</v>
      </c>
      <c r="C2076" t="s">
        <v>41</v>
      </c>
      <c r="D2076" t="s">
        <v>35</v>
      </c>
      <c r="F2076">
        <v>0</v>
      </c>
      <c r="G2076">
        <v>1</v>
      </c>
      <c r="H2076" s="3">
        <v>41365</v>
      </c>
      <c r="I2076">
        <v>39</v>
      </c>
      <c r="J2076">
        <v>0</v>
      </c>
      <c r="K2076" t="s">
        <v>34</v>
      </c>
      <c r="L2076">
        <v>4</v>
      </c>
      <c r="M2076">
        <f>2021-MasterData4[[#This Row],[Year_Birth]]</f>
        <v>51</v>
      </c>
      <c r="N2076" s="10">
        <v>187</v>
      </c>
      <c r="O2076" s="10">
        <v>65</v>
      </c>
      <c r="P2076" s="10">
        <v>26</v>
      </c>
      <c r="Q2076" s="10">
        <v>5</v>
      </c>
      <c r="R2076" s="10">
        <v>20</v>
      </c>
      <c r="S2076" s="24">
        <f>MasterData4[[#This Row],[Kidhome]]+MasterData4[[#This Row],[Teenhome]]</f>
        <v>1</v>
      </c>
      <c r="T2076" s="53">
        <v>2</v>
      </c>
      <c r="U2076" s="53">
        <v>6</v>
      </c>
      <c r="V2076" s="10">
        <f>SUM(MasterData4[[#This Row],[MntWines]:[MntSweetProducts]])</f>
        <v>303</v>
      </c>
      <c r="W2076">
        <v>4</v>
      </c>
    </row>
    <row r="2077" spans="1:23" x14ac:dyDescent="0.3">
      <c r="A2077">
        <v>10476</v>
      </c>
      <c r="B2077">
        <v>1958</v>
      </c>
      <c r="C2077" t="s">
        <v>28</v>
      </c>
      <c r="D2077" t="s">
        <v>33</v>
      </c>
      <c r="E2077" s="2">
        <v>67267</v>
      </c>
      <c r="F2077">
        <v>0</v>
      </c>
      <c r="G2077">
        <v>1</v>
      </c>
      <c r="H2077" s="3">
        <v>41772</v>
      </c>
      <c r="I2077">
        <v>0</v>
      </c>
      <c r="J2077">
        <v>0</v>
      </c>
      <c r="K2077" t="s">
        <v>34</v>
      </c>
      <c r="L2077">
        <v>3</v>
      </c>
      <c r="M2077">
        <f>2021-MasterData4[[#This Row],[Year_Birth]]</f>
        <v>63</v>
      </c>
      <c r="N2077" s="10">
        <v>134</v>
      </c>
      <c r="O2077" s="10">
        <v>59</v>
      </c>
      <c r="P2077" s="10">
        <v>15</v>
      </c>
      <c r="Q2077" s="10">
        <v>11</v>
      </c>
      <c r="R2077" s="10">
        <v>2</v>
      </c>
      <c r="S2077" s="24">
        <f>MasterData4[[#This Row],[Kidhome]]+MasterData4[[#This Row],[Teenhome]]</f>
        <v>1</v>
      </c>
      <c r="T2077" s="53">
        <v>2</v>
      </c>
      <c r="U2077" s="53">
        <v>5</v>
      </c>
      <c r="V2077" s="10">
        <f>SUM(MasterData4[[#This Row],[MntWines]:[MntSweetProducts]])</f>
        <v>221</v>
      </c>
      <c r="W2077">
        <v>2</v>
      </c>
    </row>
    <row r="2078" spans="1:23" x14ac:dyDescent="0.3">
      <c r="A2078">
        <v>10477</v>
      </c>
      <c r="B2078">
        <v>1973</v>
      </c>
      <c r="C2078" t="s">
        <v>37</v>
      </c>
      <c r="D2078" t="s">
        <v>35</v>
      </c>
      <c r="E2078" s="1">
        <v>39435</v>
      </c>
      <c r="F2078">
        <v>1</v>
      </c>
      <c r="G2078">
        <v>0</v>
      </c>
      <c r="H2078" s="3">
        <v>41492</v>
      </c>
      <c r="I2078">
        <v>16</v>
      </c>
      <c r="J2078">
        <v>0</v>
      </c>
      <c r="K2078" t="s">
        <v>30</v>
      </c>
      <c r="L2078">
        <v>3</v>
      </c>
      <c r="M2078">
        <f>2021-MasterData4[[#This Row],[Year_Birth]]</f>
        <v>48</v>
      </c>
      <c r="N2078" s="10">
        <v>71</v>
      </c>
      <c r="O2078" s="10">
        <v>18</v>
      </c>
      <c r="P2078" s="10">
        <v>0</v>
      </c>
      <c r="Q2078" s="10">
        <v>0</v>
      </c>
      <c r="R2078" s="10">
        <v>0</v>
      </c>
      <c r="S2078" s="24">
        <f>MasterData4[[#This Row],[Kidhome]]+MasterData4[[#This Row],[Teenhome]]</f>
        <v>1</v>
      </c>
      <c r="T2078" s="53">
        <v>1</v>
      </c>
      <c r="U2078" s="53">
        <v>2</v>
      </c>
      <c r="V2078" s="10">
        <f>SUM(MasterData4[[#This Row],[MntWines]:[MntSweetProducts]])</f>
        <v>89</v>
      </c>
      <c r="W2078">
        <v>5</v>
      </c>
    </row>
    <row r="2079" spans="1:23" x14ac:dyDescent="0.3">
      <c r="A2079">
        <v>10478</v>
      </c>
      <c r="B2079">
        <v>1950</v>
      </c>
      <c r="C2079" t="s">
        <v>37</v>
      </c>
      <c r="D2079" t="s">
        <v>33</v>
      </c>
      <c r="E2079" s="1">
        <v>55517</v>
      </c>
      <c r="F2079">
        <v>1</v>
      </c>
      <c r="G2079">
        <v>1</v>
      </c>
      <c r="H2079" s="3">
        <v>41179</v>
      </c>
      <c r="I2079">
        <v>53</v>
      </c>
      <c r="J2079">
        <v>0</v>
      </c>
      <c r="K2079" t="s">
        <v>43</v>
      </c>
      <c r="L2079">
        <v>11</v>
      </c>
      <c r="M2079">
        <f>2021-MasterData4[[#This Row],[Year_Birth]]</f>
        <v>71</v>
      </c>
      <c r="N2079" s="10">
        <v>483</v>
      </c>
      <c r="O2079" s="10">
        <v>108</v>
      </c>
      <c r="P2079" s="10">
        <v>0</v>
      </c>
      <c r="Q2079" s="10">
        <v>0</v>
      </c>
      <c r="R2079" s="10">
        <v>6</v>
      </c>
      <c r="S2079" s="24">
        <f>MasterData4[[#This Row],[Kidhome]]+MasterData4[[#This Row],[Teenhome]]</f>
        <v>2</v>
      </c>
      <c r="T2079" s="53">
        <v>1</v>
      </c>
      <c r="U2079" s="53">
        <v>6</v>
      </c>
      <c r="V2079" s="10">
        <f>SUM(MasterData4[[#This Row],[MntWines]:[MntSweetProducts]])</f>
        <v>597</v>
      </c>
      <c r="W2079">
        <v>5</v>
      </c>
    </row>
    <row r="2080" spans="1:23" x14ac:dyDescent="0.3">
      <c r="A2080">
        <v>10479</v>
      </c>
      <c r="B2080">
        <v>1975</v>
      </c>
      <c r="C2080" t="s">
        <v>37</v>
      </c>
      <c r="D2080" t="s">
        <v>33</v>
      </c>
      <c r="E2080" s="1">
        <v>76618</v>
      </c>
      <c r="F2080">
        <v>0</v>
      </c>
      <c r="G2080">
        <v>0</v>
      </c>
      <c r="H2080" s="3">
        <v>41250</v>
      </c>
      <c r="I2080">
        <v>64</v>
      </c>
      <c r="J2080">
        <v>0</v>
      </c>
      <c r="K2080" t="s">
        <v>36</v>
      </c>
      <c r="L2080">
        <v>3</v>
      </c>
      <c r="M2080">
        <f>2021-MasterData4[[#This Row],[Year_Birth]]</f>
        <v>46</v>
      </c>
      <c r="N2080" s="10">
        <v>749</v>
      </c>
      <c r="O2080" s="10">
        <v>294</v>
      </c>
      <c r="P2080" s="10">
        <v>121</v>
      </c>
      <c r="Q2080" s="10">
        <v>40</v>
      </c>
      <c r="R2080" s="10">
        <v>160</v>
      </c>
      <c r="S2080" s="24">
        <f>MasterData4[[#This Row],[Kidhome]]+MasterData4[[#This Row],[Teenhome]]</f>
        <v>0</v>
      </c>
      <c r="T2080" s="53">
        <v>2</v>
      </c>
      <c r="U2080" s="53">
        <v>5</v>
      </c>
      <c r="V2080" s="10">
        <f>SUM(MasterData4[[#This Row],[MntWines]:[MntSweetProducts]])</f>
        <v>1364</v>
      </c>
      <c r="W2080">
        <v>5</v>
      </c>
    </row>
    <row r="2081" spans="1:23" x14ac:dyDescent="0.3">
      <c r="A2081">
        <v>10486</v>
      </c>
      <c r="B2081">
        <v>1948</v>
      </c>
      <c r="C2081" t="s">
        <v>28</v>
      </c>
      <c r="D2081" t="s">
        <v>33</v>
      </c>
      <c r="E2081" s="1">
        <v>77142</v>
      </c>
      <c r="F2081">
        <v>0</v>
      </c>
      <c r="G2081">
        <v>0</v>
      </c>
      <c r="H2081" s="3">
        <v>41423</v>
      </c>
      <c r="I2081">
        <v>54</v>
      </c>
      <c r="J2081">
        <v>0</v>
      </c>
      <c r="K2081" t="s">
        <v>30</v>
      </c>
      <c r="L2081">
        <v>4</v>
      </c>
      <c r="M2081">
        <f>2021-MasterData4[[#This Row],[Year_Birth]]</f>
        <v>73</v>
      </c>
      <c r="N2081" s="10">
        <v>476</v>
      </c>
      <c r="O2081" s="10">
        <v>162</v>
      </c>
      <c r="P2081" s="10">
        <v>29</v>
      </c>
      <c r="Q2081" s="10">
        <v>75</v>
      </c>
      <c r="R2081" s="10">
        <v>151</v>
      </c>
      <c r="S2081" s="24">
        <f>MasterData4[[#This Row],[Kidhome]]+MasterData4[[#This Row],[Teenhome]]</f>
        <v>0</v>
      </c>
      <c r="T2081" s="53">
        <v>4</v>
      </c>
      <c r="U2081" s="53">
        <v>8</v>
      </c>
      <c r="V2081" s="10">
        <f>SUM(MasterData4[[#This Row],[MntWines]:[MntSweetProducts]])</f>
        <v>893</v>
      </c>
      <c r="W2081">
        <v>2</v>
      </c>
    </row>
    <row r="2082" spans="1:23" x14ac:dyDescent="0.3">
      <c r="A2082">
        <v>10489</v>
      </c>
      <c r="B2082">
        <v>1973</v>
      </c>
      <c r="C2082" t="s">
        <v>28</v>
      </c>
      <c r="D2082" t="s">
        <v>33</v>
      </c>
      <c r="E2082" s="1">
        <v>92955</v>
      </c>
      <c r="F2082">
        <v>0</v>
      </c>
      <c r="G2082">
        <v>0</v>
      </c>
      <c r="H2082" s="3">
        <v>41505</v>
      </c>
      <c r="I2082">
        <v>35</v>
      </c>
      <c r="J2082">
        <v>0</v>
      </c>
      <c r="K2082" t="s">
        <v>43</v>
      </c>
      <c r="L2082">
        <v>6</v>
      </c>
      <c r="M2082">
        <f>2021-MasterData4[[#This Row],[Year_Birth]]</f>
        <v>48</v>
      </c>
      <c r="N2082" s="10">
        <v>693</v>
      </c>
      <c r="O2082" s="10">
        <v>925</v>
      </c>
      <c r="P2082" s="10">
        <v>31</v>
      </c>
      <c r="Q2082" s="10">
        <v>21</v>
      </c>
      <c r="R2082" s="10">
        <v>24</v>
      </c>
      <c r="S2082" s="24">
        <f>MasterData4[[#This Row],[Kidhome]]+MasterData4[[#This Row],[Teenhome]]</f>
        <v>0</v>
      </c>
      <c r="T2082" s="53">
        <v>7</v>
      </c>
      <c r="U2082" s="53">
        <v>9</v>
      </c>
      <c r="V2082" s="10">
        <f>SUM(MasterData4[[#This Row],[MntWines]:[MntSweetProducts]])</f>
        <v>1694</v>
      </c>
      <c r="W2082">
        <v>2</v>
      </c>
    </row>
    <row r="2083" spans="1:23" x14ac:dyDescent="0.3">
      <c r="A2083">
        <v>10490</v>
      </c>
      <c r="B2083">
        <v>1969</v>
      </c>
      <c r="C2083" t="s">
        <v>37</v>
      </c>
      <c r="D2083" t="s">
        <v>33</v>
      </c>
      <c r="E2083" s="1">
        <v>51039</v>
      </c>
      <c r="F2083">
        <v>1</v>
      </c>
      <c r="G2083">
        <v>1</v>
      </c>
      <c r="H2083" s="3">
        <v>41253</v>
      </c>
      <c r="I2083">
        <v>11</v>
      </c>
      <c r="J2083">
        <v>0</v>
      </c>
      <c r="K2083" t="s">
        <v>36</v>
      </c>
      <c r="L2083">
        <v>6</v>
      </c>
      <c r="M2083">
        <f>2021-MasterData4[[#This Row],[Year_Birth]]</f>
        <v>52</v>
      </c>
      <c r="N2083" s="10">
        <v>100</v>
      </c>
      <c r="O2083" s="10">
        <v>79</v>
      </c>
      <c r="P2083" s="10">
        <v>65</v>
      </c>
      <c r="Q2083" s="10">
        <v>64</v>
      </c>
      <c r="R2083" s="10">
        <v>0</v>
      </c>
      <c r="S2083" s="24">
        <f>MasterData4[[#This Row],[Kidhome]]+MasterData4[[#This Row],[Teenhome]]</f>
        <v>2</v>
      </c>
      <c r="T2083" s="53">
        <v>2</v>
      </c>
      <c r="U2083" s="53">
        <v>4</v>
      </c>
      <c r="V2083" s="10">
        <f>SUM(MasterData4[[#This Row],[MntWines]:[MntSweetProducts]])</f>
        <v>308</v>
      </c>
      <c r="W2083">
        <v>5</v>
      </c>
    </row>
    <row r="2084" spans="1:23" x14ac:dyDescent="0.3">
      <c r="A2084">
        <v>10492</v>
      </c>
      <c r="B2084">
        <v>1959</v>
      </c>
      <c r="C2084" t="s">
        <v>28</v>
      </c>
      <c r="D2084" t="s">
        <v>35</v>
      </c>
      <c r="E2084" s="1">
        <v>38285</v>
      </c>
      <c r="F2084">
        <v>2</v>
      </c>
      <c r="G2084">
        <v>1</v>
      </c>
      <c r="H2084" s="3">
        <v>41814</v>
      </c>
      <c r="I2084">
        <v>96</v>
      </c>
      <c r="J2084">
        <v>0</v>
      </c>
      <c r="K2084" t="s">
        <v>40</v>
      </c>
      <c r="L2084">
        <v>0</v>
      </c>
      <c r="M2084">
        <f>2021-MasterData4[[#This Row],[Year_Birth]]</f>
        <v>62</v>
      </c>
      <c r="N2084" s="10">
        <v>2</v>
      </c>
      <c r="O2084" s="10">
        <v>5</v>
      </c>
      <c r="P2084" s="10">
        <v>2</v>
      </c>
      <c r="Q2084" s="10">
        <v>0</v>
      </c>
      <c r="R2084" s="10">
        <v>0</v>
      </c>
      <c r="S2084" s="24">
        <f>MasterData4[[#This Row],[Kidhome]]+MasterData4[[#This Row],[Teenhome]]</f>
        <v>3</v>
      </c>
      <c r="T2084" s="53">
        <v>0</v>
      </c>
      <c r="U2084" s="53">
        <v>3</v>
      </c>
      <c r="V2084" s="10">
        <f>SUM(MasterData4[[#This Row],[MntWines]:[MntSweetProducts]])</f>
        <v>9</v>
      </c>
      <c r="W2084">
        <v>2</v>
      </c>
    </row>
    <row r="2085" spans="1:23" x14ac:dyDescent="0.3">
      <c r="A2085">
        <v>10500</v>
      </c>
      <c r="B2085">
        <v>1984</v>
      </c>
      <c r="C2085" t="s">
        <v>28</v>
      </c>
      <c r="D2085" t="s">
        <v>33</v>
      </c>
      <c r="E2085" s="1">
        <v>31761</v>
      </c>
      <c r="F2085">
        <v>1</v>
      </c>
      <c r="G2085">
        <v>0</v>
      </c>
      <c r="H2085" s="3">
        <v>41734</v>
      </c>
      <c r="I2085">
        <v>96</v>
      </c>
      <c r="J2085">
        <v>0</v>
      </c>
      <c r="K2085" t="s">
        <v>36</v>
      </c>
      <c r="L2085">
        <v>3</v>
      </c>
      <c r="M2085">
        <f>2021-MasterData4[[#This Row],[Year_Birth]]</f>
        <v>37</v>
      </c>
      <c r="N2085" s="10">
        <v>19</v>
      </c>
      <c r="O2085" s="10">
        <v>20</v>
      </c>
      <c r="P2085" s="10">
        <v>16</v>
      </c>
      <c r="Q2085" s="10">
        <v>1</v>
      </c>
      <c r="R2085" s="10">
        <v>14</v>
      </c>
      <c r="S2085" s="24">
        <f>MasterData4[[#This Row],[Kidhome]]+MasterData4[[#This Row],[Teenhome]]</f>
        <v>1</v>
      </c>
      <c r="T2085" s="53">
        <v>0</v>
      </c>
      <c r="U2085" s="53">
        <v>4</v>
      </c>
      <c r="V2085" s="10">
        <f>SUM(MasterData4[[#This Row],[MntWines]:[MntSweetProducts]])</f>
        <v>70</v>
      </c>
      <c r="W2085">
        <v>2</v>
      </c>
    </row>
    <row r="2086" spans="1:23" x14ac:dyDescent="0.3">
      <c r="A2086">
        <v>10505</v>
      </c>
      <c r="B2086">
        <v>1960</v>
      </c>
      <c r="C2086" t="s">
        <v>41</v>
      </c>
      <c r="D2086" t="s">
        <v>35</v>
      </c>
      <c r="E2086" s="1">
        <v>73113</v>
      </c>
      <c r="F2086">
        <v>0</v>
      </c>
      <c r="G2086">
        <v>0</v>
      </c>
      <c r="H2086" s="3">
        <v>41634</v>
      </c>
      <c r="I2086">
        <v>86</v>
      </c>
      <c r="J2086">
        <v>0</v>
      </c>
      <c r="K2086" t="s">
        <v>43</v>
      </c>
      <c r="L2086">
        <v>3</v>
      </c>
      <c r="M2086">
        <f>2021-MasterData4[[#This Row],[Year_Birth]]</f>
        <v>61</v>
      </c>
      <c r="N2086" s="10">
        <v>741</v>
      </c>
      <c r="O2086" s="10">
        <v>154</v>
      </c>
      <c r="P2086" s="10">
        <v>50</v>
      </c>
      <c r="Q2086" s="10">
        <v>19</v>
      </c>
      <c r="R2086" s="10">
        <v>9</v>
      </c>
      <c r="S2086" s="24">
        <f>MasterData4[[#This Row],[Kidhome]]+MasterData4[[#This Row],[Teenhome]]</f>
        <v>0</v>
      </c>
      <c r="T2086" s="53">
        <v>4</v>
      </c>
      <c r="U2086" s="53">
        <v>7</v>
      </c>
      <c r="V2086" s="10">
        <f>SUM(MasterData4[[#This Row],[MntWines]:[MntSweetProducts]])</f>
        <v>973</v>
      </c>
      <c r="W2086">
        <v>4</v>
      </c>
    </row>
    <row r="2087" spans="1:23" x14ac:dyDescent="0.3">
      <c r="A2087">
        <v>10507</v>
      </c>
      <c r="B2087">
        <v>1977</v>
      </c>
      <c r="C2087" t="s">
        <v>38</v>
      </c>
      <c r="D2087" t="s">
        <v>29</v>
      </c>
      <c r="E2087" s="1">
        <v>59601</v>
      </c>
      <c r="F2087">
        <v>0</v>
      </c>
      <c r="G2087">
        <v>1</v>
      </c>
      <c r="H2087" s="3">
        <v>41480</v>
      </c>
      <c r="I2087">
        <v>14</v>
      </c>
      <c r="J2087">
        <v>0</v>
      </c>
      <c r="K2087" t="s">
        <v>34</v>
      </c>
      <c r="L2087">
        <v>2</v>
      </c>
      <c r="M2087">
        <f>2021-MasterData4[[#This Row],[Year_Birth]]</f>
        <v>44</v>
      </c>
      <c r="N2087" s="10">
        <v>691</v>
      </c>
      <c r="O2087" s="10">
        <v>69</v>
      </c>
      <c r="P2087" s="10">
        <v>0</v>
      </c>
      <c r="Q2087" s="10">
        <v>7</v>
      </c>
      <c r="R2087" s="10">
        <v>7</v>
      </c>
      <c r="S2087" s="24">
        <f>MasterData4[[#This Row],[Kidhome]]+MasterData4[[#This Row],[Teenhome]]</f>
        <v>1</v>
      </c>
      <c r="T2087" s="53">
        <v>2</v>
      </c>
      <c r="U2087" s="53">
        <v>7</v>
      </c>
      <c r="V2087" s="10">
        <f>SUM(MasterData4[[#This Row],[MntWines]:[MntSweetProducts]])</f>
        <v>774</v>
      </c>
      <c r="W2087">
        <v>3</v>
      </c>
    </row>
    <row r="2088" spans="1:23" x14ac:dyDescent="0.3">
      <c r="A2088">
        <v>10509</v>
      </c>
      <c r="B2088">
        <v>1955</v>
      </c>
      <c r="C2088" t="s">
        <v>41</v>
      </c>
      <c r="D2088" t="s">
        <v>31</v>
      </c>
      <c r="E2088" s="1">
        <v>36927</v>
      </c>
      <c r="F2088">
        <v>1</v>
      </c>
      <c r="G2088">
        <v>1</v>
      </c>
      <c r="H2088" s="3">
        <v>41792</v>
      </c>
      <c r="I2088">
        <v>46</v>
      </c>
      <c r="J2088">
        <v>0</v>
      </c>
      <c r="K2088" t="s">
        <v>34</v>
      </c>
      <c r="L2088">
        <v>3</v>
      </c>
      <c r="M2088">
        <f>2021-MasterData4[[#This Row],[Year_Birth]]</f>
        <v>66</v>
      </c>
      <c r="N2088" s="10">
        <v>51</v>
      </c>
      <c r="O2088" s="10">
        <v>16</v>
      </c>
      <c r="P2088" s="10">
        <v>0</v>
      </c>
      <c r="Q2088" s="10">
        <v>0</v>
      </c>
      <c r="R2088" s="10">
        <v>0</v>
      </c>
      <c r="S2088" s="24">
        <f>MasterData4[[#This Row],[Kidhome]]+MasterData4[[#This Row],[Teenhome]]</f>
        <v>2</v>
      </c>
      <c r="T2088" s="53">
        <v>0</v>
      </c>
      <c r="U2088" s="53">
        <v>3</v>
      </c>
      <c r="V2088" s="10">
        <f>SUM(MasterData4[[#This Row],[MntWines]:[MntSweetProducts]])</f>
        <v>67</v>
      </c>
      <c r="W2088">
        <v>4</v>
      </c>
    </row>
    <row r="2089" spans="1:23" x14ac:dyDescent="0.3">
      <c r="A2089">
        <v>10513</v>
      </c>
      <c r="B2089">
        <v>1992</v>
      </c>
      <c r="C2089" t="s">
        <v>28</v>
      </c>
      <c r="D2089" t="s">
        <v>35</v>
      </c>
      <c r="E2089" s="1">
        <v>63207</v>
      </c>
      <c r="F2089">
        <v>0</v>
      </c>
      <c r="G2089">
        <v>0</v>
      </c>
      <c r="H2089" s="3">
        <v>41294</v>
      </c>
      <c r="I2089">
        <v>68</v>
      </c>
      <c r="J2089">
        <v>0</v>
      </c>
      <c r="K2089" t="s">
        <v>30</v>
      </c>
      <c r="L2089">
        <v>2</v>
      </c>
      <c r="M2089">
        <f>2021-MasterData4[[#This Row],[Year_Birth]]</f>
        <v>29</v>
      </c>
      <c r="N2089" s="10">
        <v>438</v>
      </c>
      <c r="O2089" s="10">
        <v>565</v>
      </c>
      <c r="P2089" s="10">
        <v>91</v>
      </c>
      <c r="Q2089" s="10">
        <v>169</v>
      </c>
      <c r="R2089" s="10">
        <v>169</v>
      </c>
      <c r="S2089" s="24">
        <f>MasterData4[[#This Row],[Kidhome]]+MasterData4[[#This Row],[Teenhome]]</f>
        <v>0</v>
      </c>
      <c r="T2089" s="53">
        <v>3</v>
      </c>
      <c r="U2089" s="53">
        <v>6</v>
      </c>
      <c r="V2089" s="10">
        <f>SUM(MasterData4[[#This Row],[MntWines]:[MntSweetProducts]])</f>
        <v>1432</v>
      </c>
      <c r="W2089">
        <v>2</v>
      </c>
    </row>
    <row r="2090" spans="1:23" x14ac:dyDescent="0.3">
      <c r="A2090">
        <v>10521</v>
      </c>
      <c r="B2090">
        <v>1977</v>
      </c>
      <c r="C2090" t="s">
        <v>28</v>
      </c>
      <c r="D2090" t="s">
        <v>33</v>
      </c>
      <c r="E2090" s="2">
        <v>54809</v>
      </c>
      <c r="F2090">
        <v>1</v>
      </c>
      <c r="G2090">
        <v>1</v>
      </c>
      <c r="H2090" s="3">
        <v>41528</v>
      </c>
      <c r="I2090">
        <v>0</v>
      </c>
      <c r="J2090">
        <v>0</v>
      </c>
      <c r="K2090" t="s">
        <v>30</v>
      </c>
      <c r="L2090">
        <v>2</v>
      </c>
      <c r="M2090">
        <f>2021-MasterData4[[#This Row],[Year_Birth]]</f>
        <v>44</v>
      </c>
      <c r="N2090" s="10">
        <v>63</v>
      </c>
      <c r="O2090" s="10">
        <v>57</v>
      </c>
      <c r="P2090" s="10">
        <v>13</v>
      </c>
      <c r="Q2090" s="10">
        <v>6</v>
      </c>
      <c r="R2090" s="10">
        <v>13</v>
      </c>
      <c r="S2090" s="24">
        <f>MasterData4[[#This Row],[Kidhome]]+MasterData4[[#This Row],[Teenhome]]</f>
        <v>2</v>
      </c>
      <c r="T2090" s="53">
        <v>1</v>
      </c>
      <c r="U2090" s="53">
        <v>5</v>
      </c>
      <c r="V2090" s="10">
        <f>SUM(MasterData4[[#This Row],[MntWines]:[MntSweetProducts]])</f>
        <v>152</v>
      </c>
      <c r="W2090">
        <v>2</v>
      </c>
    </row>
    <row r="2091" spans="1:23" x14ac:dyDescent="0.3">
      <c r="A2091">
        <v>10524</v>
      </c>
      <c r="B2091">
        <v>1963</v>
      </c>
      <c r="C2091" t="s">
        <v>41</v>
      </c>
      <c r="D2091" t="s">
        <v>29</v>
      </c>
      <c r="E2091" s="1">
        <v>49476</v>
      </c>
      <c r="F2091">
        <v>0</v>
      </c>
      <c r="G2091">
        <v>1</v>
      </c>
      <c r="H2091" s="3">
        <v>41445</v>
      </c>
      <c r="I2091">
        <v>29</v>
      </c>
      <c r="J2091">
        <v>0</v>
      </c>
      <c r="K2091" t="s">
        <v>32</v>
      </c>
      <c r="L2091">
        <v>2</v>
      </c>
      <c r="M2091">
        <f>2021-MasterData4[[#This Row],[Year_Birth]]</f>
        <v>58</v>
      </c>
      <c r="N2091" s="10">
        <v>386</v>
      </c>
      <c r="O2091" s="10">
        <v>95</v>
      </c>
      <c r="P2091" s="10">
        <v>54</v>
      </c>
      <c r="Q2091" s="10">
        <v>23</v>
      </c>
      <c r="R2091" s="10">
        <v>41</v>
      </c>
      <c r="S2091" s="24">
        <f>MasterData4[[#This Row],[Kidhome]]+MasterData4[[#This Row],[Teenhome]]</f>
        <v>1</v>
      </c>
      <c r="T2091" s="53">
        <v>11</v>
      </c>
      <c r="U2091" s="53">
        <v>5</v>
      </c>
      <c r="V2091" s="10">
        <f>SUM(MasterData4[[#This Row],[MntWines]:[MntSweetProducts]])</f>
        <v>599</v>
      </c>
      <c r="W2091">
        <v>4</v>
      </c>
    </row>
    <row r="2092" spans="1:23" x14ac:dyDescent="0.3">
      <c r="A2092">
        <v>10525</v>
      </c>
      <c r="B2092">
        <v>1986</v>
      </c>
      <c r="C2092" t="s">
        <v>28</v>
      </c>
      <c r="D2092" t="s">
        <v>31</v>
      </c>
      <c r="E2092" s="1">
        <v>26576</v>
      </c>
      <c r="F2092">
        <v>1</v>
      </c>
      <c r="G2092">
        <v>0</v>
      </c>
      <c r="H2092" s="3">
        <v>41195</v>
      </c>
      <c r="I2092">
        <v>40</v>
      </c>
      <c r="J2092">
        <v>0</v>
      </c>
      <c r="K2092" t="s">
        <v>30</v>
      </c>
      <c r="L2092">
        <v>1</v>
      </c>
      <c r="M2092">
        <f>2021-MasterData4[[#This Row],[Year_Birth]]</f>
        <v>35</v>
      </c>
      <c r="N2092" s="10">
        <v>10</v>
      </c>
      <c r="O2092" s="10">
        <v>8</v>
      </c>
      <c r="P2092" s="10">
        <v>0</v>
      </c>
      <c r="Q2092" s="10">
        <v>0</v>
      </c>
      <c r="R2092" s="10">
        <v>0</v>
      </c>
      <c r="S2092" s="24">
        <f>MasterData4[[#This Row],[Kidhome]]+MasterData4[[#This Row],[Teenhome]]</f>
        <v>1</v>
      </c>
      <c r="T2092" s="53">
        <v>0</v>
      </c>
      <c r="U2092" s="53">
        <v>2</v>
      </c>
      <c r="V2092" s="10">
        <f>SUM(MasterData4[[#This Row],[MntWines]:[MntSweetProducts]])</f>
        <v>18</v>
      </c>
      <c r="W2092">
        <v>2</v>
      </c>
    </row>
    <row r="2093" spans="1:23" x14ac:dyDescent="0.3">
      <c r="A2093">
        <v>10530</v>
      </c>
      <c r="B2093">
        <v>1959</v>
      </c>
      <c r="C2093" t="s">
        <v>37</v>
      </c>
      <c r="D2093" t="s">
        <v>42</v>
      </c>
      <c r="E2093" s="2">
        <v>67786</v>
      </c>
      <c r="F2093">
        <v>0</v>
      </c>
      <c r="G2093">
        <v>0</v>
      </c>
      <c r="H2093" s="3">
        <v>41615</v>
      </c>
      <c r="I2093">
        <v>0</v>
      </c>
      <c r="J2093">
        <v>0</v>
      </c>
      <c r="K2093" t="s">
        <v>40</v>
      </c>
      <c r="L2093">
        <v>3</v>
      </c>
      <c r="M2093">
        <f>2021-MasterData4[[#This Row],[Year_Birth]]</f>
        <v>62</v>
      </c>
      <c r="N2093" s="10">
        <v>431</v>
      </c>
      <c r="O2093" s="10">
        <v>441</v>
      </c>
      <c r="P2093" s="10">
        <v>80</v>
      </c>
      <c r="Q2093" s="10">
        <v>82</v>
      </c>
      <c r="R2093" s="10">
        <v>20</v>
      </c>
      <c r="S2093" s="24">
        <f>MasterData4[[#This Row],[Kidhome]]+MasterData4[[#This Row],[Teenhome]]</f>
        <v>0</v>
      </c>
      <c r="T2093" s="53">
        <v>6</v>
      </c>
      <c r="U2093" s="53">
        <v>6</v>
      </c>
      <c r="V2093" s="10">
        <f>SUM(MasterData4[[#This Row],[MntWines]:[MntSweetProducts]])</f>
        <v>1054</v>
      </c>
      <c r="W2093">
        <v>5</v>
      </c>
    </row>
    <row r="2094" spans="1:23" x14ac:dyDescent="0.3">
      <c r="A2094">
        <v>10536</v>
      </c>
      <c r="B2094">
        <v>1971</v>
      </c>
      <c r="C2094" t="s">
        <v>37</v>
      </c>
      <c r="D2094" t="s">
        <v>35</v>
      </c>
      <c r="E2094" s="1">
        <v>32892</v>
      </c>
      <c r="F2094">
        <v>1</v>
      </c>
      <c r="G2094">
        <v>0</v>
      </c>
      <c r="H2094" s="3">
        <v>41784</v>
      </c>
      <c r="I2094">
        <v>78</v>
      </c>
      <c r="J2094">
        <v>0</v>
      </c>
      <c r="K2094" t="s">
        <v>30</v>
      </c>
      <c r="L2094">
        <v>3</v>
      </c>
      <c r="M2094">
        <f>2021-MasterData4[[#This Row],[Year_Birth]]</f>
        <v>50</v>
      </c>
      <c r="N2094" s="10">
        <v>26</v>
      </c>
      <c r="O2094" s="10">
        <v>15</v>
      </c>
      <c r="P2094" s="10">
        <v>2</v>
      </c>
      <c r="Q2094" s="10">
        <v>0</v>
      </c>
      <c r="R2094" s="10">
        <v>1</v>
      </c>
      <c r="S2094" s="24">
        <f>MasterData4[[#This Row],[Kidhome]]+MasterData4[[#This Row],[Teenhome]]</f>
        <v>1</v>
      </c>
      <c r="T2094" s="53">
        <v>0</v>
      </c>
      <c r="U2094" s="53">
        <v>3</v>
      </c>
      <c r="V2094" s="10">
        <f>SUM(MasterData4[[#This Row],[MntWines]:[MntSweetProducts]])</f>
        <v>44</v>
      </c>
      <c r="W2094">
        <v>5</v>
      </c>
    </row>
    <row r="2095" spans="1:23" x14ac:dyDescent="0.3">
      <c r="A2095">
        <v>10542</v>
      </c>
      <c r="B2095">
        <v>1968</v>
      </c>
      <c r="C2095" t="s">
        <v>37</v>
      </c>
      <c r="D2095" t="s">
        <v>33</v>
      </c>
      <c r="E2095" s="1">
        <v>36778</v>
      </c>
      <c r="F2095">
        <v>1</v>
      </c>
      <c r="G2095">
        <v>1</v>
      </c>
      <c r="H2095" s="3">
        <v>41126</v>
      </c>
      <c r="I2095">
        <v>63</v>
      </c>
      <c r="J2095">
        <v>0</v>
      </c>
      <c r="K2095" t="s">
        <v>30</v>
      </c>
      <c r="L2095">
        <v>3</v>
      </c>
      <c r="M2095">
        <f>2021-MasterData4[[#This Row],[Year_Birth]]</f>
        <v>53</v>
      </c>
      <c r="N2095" s="10">
        <v>29</v>
      </c>
      <c r="O2095" s="10">
        <v>34</v>
      </c>
      <c r="P2095" s="10">
        <v>2</v>
      </c>
      <c r="Q2095" s="10">
        <v>4</v>
      </c>
      <c r="R2095" s="10">
        <v>4</v>
      </c>
      <c r="S2095" s="24">
        <f>MasterData4[[#This Row],[Kidhome]]+MasterData4[[#This Row],[Teenhome]]</f>
        <v>2</v>
      </c>
      <c r="T2095" s="53">
        <v>0</v>
      </c>
      <c r="U2095" s="53">
        <v>3</v>
      </c>
      <c r="V2095" s="10">
        <f>SUM(MasterData4[[#This Row],[MntWines]:[MntSweetProducts]])</f>
        <v>73</v>
      </c>
      <c r="W2095">
        <v>5</v>
      </c>
    </row>
    <row r="2096" spans="1:23" x14ac:dyDescent="0.3">
      <c r="A2096">
        <v>10548</v>
      </c>
      <c r="B2096">
        <v>1995</v>
      </c>
      <c r="C2096" t="s">
        <v>28</v>
      </c>
      <c r="D2096" t="s">
        <v>31</v>
      </c>
      <c r="E2096" s="1">
        <v>71163</v>
      </c>
      <c r="F2096">
        <v>0</v>
      </c>
      <c r="G2096">
        <v>0</v>
      </c>
      <c r="H2096" s="3">
        <v>41707</v>
      </c>
      <c r="I2096">
        <v>30</v>
      </c>
      <c r="J2096">
        <v>0</v>
      </c>
      <c r="K2096" t="s">
        <v>39</v>
      </c>
      <c r="L2096">
        <v>3</v>
      </c>
      <c r="M2096">
        <f>2021-MasterData4[[#This Row],[Year_Birth]]</f>
        <v>26</v>
      </c>
      <c r="N2096" s="10">
        <v>283</v>
      </c>
      <c r="O2096" s="10">
        <v>372</v>
      </c>
      <c r="P2096" s="10">
        <v>138</v>
      </c>
      <c r="Q2096" s="10">
        <v>17</v>
      </c>
      <c r="R2096" s="10">
        <v>106</v>
      </c>
      <c r="S2096" s="24">
        <f>MasterData4[[#This Row],[Kidhome]]+MasterData4[[#This Row],[Teenhome]]</f>
        <v>0</v>
      </c>
      <c r="T2096" s="53">
        <v>8</v>
      </c>
      <c r="U2096" s="53">
        <v>12</v>
      </c>
      <c r="V2096" s="10">
        <f>SUM(MasterData4[[#This Row],[MntWines]:[MntSweetProducts]])</f>
        <v>916</v>
      </c>
      <c r="W2096">
        <v>2</v>
      </c>
    </row>
    <row r="2097" spans="1:23" x14ac:dyDescent="0.3">
      <c r="A2097">
        <v>10552</v>
      </c>
      <c r="B2097">
        <v>1979</v>
      </c>
      <c r="C2097" t="s">
        <v>38</v>
      </c>
      <c r="D2097" t="s">
        <v>33</v>
      </c>
      <c r="E2097" s="1">
        <v>54210</v>
      </c>
      <c r="F2097">
        <v>0</v>
      </c>
      <c r="G2097">
        <v>1</v>
      </c>
      <c r="H2097" s="3">
        <v>41414</v>
      </c>
      <c r="I2097">
        <v>18</v>
      </c>
      <c r="J2097">
        <v>0</v>
      </c>
      <c r="K2097" t="s">
        <v>30</v>
      </c>
      <c r="L2097">
        <v>4</v>
      </c>
      <c r="M2097">
        <f>2021-MasterData4[[#This Row],[Year_Birth]]</f>
        <v>42</v>
      </c>
      <c r="N2097" s="10">
        <v>70</v>
      </c>
      <c r="O2097" s="10">
        <v>109</v>
      </c>
      <c r="P2097" s="10">
        <v>80</v>
      </c>
      <c r="Q2097" s="10">
        <v>54</v>
      </c>
      <c r="R2097" s="10">
        <v>9</v>
      </c>
      <c r="S2097" s="24">
        <f>MasterData4[[#This Row],[Kidhome]]+MasterData4[[#This Row],[Teenhome]]</f>
        <v>1</v>
      </c>
      <c r="T2097" s="53">
        <v>1</v>
      </c>
      <c r="U2097" s="53">
        <v>7</v>
      </c>
      <c r="V2097" s="10">
        <f>SUM(MasterData4[[#This Row],[MntWines]:[MntSweetProducts]])</f>
        <v>322</v>
      </c>
      <c r="W2097">
        <v>3</v>
      </c>
    </row>
    <row r="2098" spans="1:23" x14ac:dyDescent="0.3">
      <c r="A2098">
        <v>10556</v>
      </c>
      <c r="B2098">
        <v>1959</v>
      </c>
      <c r="C2098" t="s">
        <v>28</v>
      </c>
      <c r="D2098" t="s">
        <v>33</v>
      </c>
      <c r="E2098" s="1">
        <v>54984</v>
      </c>
      <c r="F2098">
        <v>0</v>
      </c>
      <c r="G2098">
        <v>1</v>
      </c>
      <c r="H2098" s="3">
        <v>41783</v>
      </c>
      <c r="I2098">
        <v>51</v>
      </c>
      <c r="J2098">
        <v>0</v>
      </c>
      <c r="K2098" t="s">
        <v>30</v>
      </c>
      <c r="L2098">
        <v>6</v>
      </c>
      <c r="M2098">
        <f>2021-MasterData4[[#This Row],[Year_Birth]]</f>
        <v>62</v>
      </c>
      <c r="N2098" s="10">
        <v>173</v>
      </c>
      <c r="O2098" s="10">
        <v>131</v>
      </c>
      <c r="P2098" s="10">
        <v>32</v>
      </c>
      <c r="Q2098" s="10">
        <v>13</v>
      </c>
      <c r="R2098" s="10">
        <v>3</v>
      </c>
      <c r="S2098" s="24">
        <f>MasterData4[[#This Row],[Kidhome]]+MasterData4[[#This Row],[Teenhome]]</f>
        <v>1</v>
      </c>
      <c r="T2098" s="53">
        <v>1</v>
      </c>
      <c r="U2098" s="53">
        <v>6</v>
      </c>
      <c r="V2098" s="10">
        <f>SUM(MasterData4[[#This Row],[MntWines]:[MntSweetProducts]])</f>
        <v>352</v>
      </c>
      <c r="W2098">
        <v>2</v>
      </c>
    </row>
    <row r="2099" spans="1:23" x14ac:dyDescent="0.3">
      <c r="A2099">
        <v>10560</v>
      </c>
      <c r="B2099">
        <v>1980</v>
      </c>
      <c r="C2099" t="s">
        <v>37</v>
      </c>
      <c r="D2099" t="s">
        <v>31</v>
      </c>
      <c r="E2099" s="1">
        <v>36802</v>
      </c>
      <c r="F2099">
        <v>1</v>
      </c>
      <c r="G2099">
        <v>0</v>
      </c>
      <c r="H2099" s="3">
        <v>41806</v>
      </c>
      <c r="I2099">
        <v>23</v>
      </c>
      <c r="J2099">
        <v>0</v>
      </c>
      <c r="K2099" t="s">
        <v>30</v>
      </c>
      <c r="L2099">
        <v>1</v>
      </c>
      <c r="M2099">
        <f>2021-MasterData4[[#This Row],[Year_Birth]]</f>
        <v>41</v>
      </c>
      <c r="N2099" s="10">
        <v>16</v>
      </c>
      <c r="O2099" s="10">
        <v>2</v>
      </c>
      <c r="P2099" s="10">
        <v>0</v>
      </c>
      <c r="Q2099" s="10">
        <v>1</v>
      </c>
      <c r="R2099" s="10">
        <v>0</v>
      </c>
      <c r="S2099" s="24">
        <f>MasterData4[[#This Row],[Kidhome]]+MasterData4[[#This Row],[Teenhome]]</f>
        <v>1</v>
      </c>
      <c r="T2099" s="53">
        <v>0</v>
      </c>
      <c r="U2099" s="53">
        <v>3</v>
      </c>
      <c r="V2099" s="10">
        <f>SUM(MasterData4[[#This Row],[MntWines]:[MntSweetProducts]])</f>
        <v>19</v>
      </c>
      <c r="W2099">
        <v>5</v>
      </c>
    </row>
    <row r="2100" spans="1:23" x14ac:dyDescent="0.3">
      <c r="A2100">
        <v>10562</v>
      </c>
      <c r="B2100">
        <v>1946</v>
      </c>
      <c r="C2100" t="s">
        <v>41</v>
      </c>
      <c r="D2100" t="s">
        <v>33</v>
      </c>
      <c r="E2100" s="1">
        <v>66835</v>
      </c>
      <c r="F2100">
        <v>0</v>
      </c>
      <c r="G2100">
        <v>0</v>
      </c>
      <c r="H2100" s="3">
        <v>41545</v>
      </c>
      <c r="I2100">
        <v>21</v>
      </c>
      <c r="J2100">
        <v>0</v>
      </c>
      <c r="K2100" t="s">
        <v>40</v>
      </c>
      <c r="L2100">
        <v>6</v>
      </c>
      <c r="M2100">
        <f>2021-MasterData4[[#This Row],[Year_Birth]]</f>
        <v>75</v>
      </c>
      <c r="N2100" s="10">
        <v>620</v>
      </c>
      <c r="O2100" s="10">
        <v>195</v>
      </c>
      <c r="P2100" s="10">
        <v>34</v>
      </c>
      <c r="Q2100" s="10">
        <v>26</v>
      </c>
      <c r="R2100" s="10">
        <v>17</v>
      </c>
      <c r="S2100" s="24">
        <f>MasterData4[[#This Row],[Kidhome]]+MasterData4[[#This Row],[Teenhome]]</f>
        <v>0</v>
      </c>
      <c r="T2100" s="53">
        <v>4</v>
      </c>
      <c r="U2100" s="53">
        <v>13</v>
      </c>
      <c r="V2100" s="10">
        <f>SUM(MasterData4[[#This Row],[MntWines]:[MntSweetProducts]])</f>
        <v>892</v>
      </c>
      <c r="W2100">
        <v>4</v>
      </c>
    </row>
    <row r="2101" spans="1:23" x14ac:dyDescent="0.3">
      <c r="A2101">
        <v>10573</v>
      </c>
      <c r="B2101">
        <v>1953</v>
      </c>
      <c r="C2101" t="s">
        <v>28</v>
      </c>
      <c r="D2101" t="s">
        <v>29</v>
      </c>
      <c r="E2101" s="1">
        <v>62551</v>
      </c>
      <c r="F2101">
        <v>0</v>
      </c>
      <c r="G2101">
        <v>0</v>
      </c>
      <c r="H2101" s="3">
        <v>41596</v>
      </c>
      <c r="I2101">
        <v>27</v>
      </c>
      <c r="J2101">
        <v>0</v>
      </c>
      <c r="K2101" t="s">
        <v>40</v>
      </c>
      <c r="L2101">
        <v>6</v>
      </c>
      <c r="M2101">
        <f>2021-MasterData4[[#This Row],[Year_Birth]]</f>
        <v>68</v>
      </c>
      <c r="N2101" s="10">
        <v>125</v>
      </c>
      <c r="O2101" s="10">
        <v>98</v>
      </c>
      <c r="P2101" s="10">
        <v>134</v>
      </c>
      <c r="Q2101" s="10">
        <v>16</v>
      </c>
      <c r="R2101" s="10">
        <v>21</v>
      </c>
      <c r="S2101" s="24">
        <f>MasterData4[[#This Row],[Kidhome]]+MasterData4[[#This Row],[Teenhome]]</f>
        <v>0</v>
      </c>
      <c r="T2101" s="53">
        <v>7</v>
      </c>
      <c r="U2101" s="53">
        <v>4</v>
      </c>
      <c r="V2101" s="10">
        <f>SUM(MasterData4[[#This Row],[MntWines]:[MntSweetProducts]])</f>
        <v>394</v>
      </c>
      <c r="W2101">
        <v>2</v>
      </c>
    </row>
    <row r="2102" spans="1:23" x14ac:dyDescent="0.3">
      <c r="A2102">
        <v>10581</v>
      </c>
      <c r="B2102">
        <v>1977</v>
      </c>
      <c r="C2102" t="s">
        <v>28</v>
      </c>
      <c r="D2102" t="s">
        <v>33</v>
      </c>
      <c r="E2102" s="1">
        <v>41124</v>
      </c>
      <c r="F2102">
        <v>1</v>
      </c>
      <c r="G2102">
        <v>0</v>
      </c>
      <c r="H2102" s="3">
        <v>41213</v>
      </c>
      <c r="I2102">
        <v>41</v>
      </c>
      <c r="J2102">
        <v>0</v>
      </c>
      <c r="K2102" t="s">
        <v>30</v>
      </c>
      <c r="L2102">
        <v>7</v>
      </c>
      <c r="M2102">
        <f>2021-MasterData4[[#This Row],[Year_Birth]]</f>
        <v>44</v>
      </c>
      <c r="N2102" s="10">
        <v>281</v>
      </c>
      <c r="O2102" s="10">
        <v>84</v>
      </c>
      <c r="P2102" s="10">
        <v>15</v>
      </c>
      <c r="Q2102" s="10">
        <v>7</v>
      </c>
      <c r="R2102" s="10">
        <v>0</v>
      </c>
      <c r="S2102" s="24">
        <f>MasterData4[[#This Row],[Kidhome]]+MasterData4[[#This Row],[Teenhome]]</f>
        <v>1</v>
      </c>
      <c r="T2102" s="53">
        <v>3</v>
      </c>
      <c r="U2102" s="53">
        <v>4</v>
      </c>
      <c r="V2102" s="10">
        <f>SUM(MasterData4[[#This Row],[MntWines]:[MntSweetProducts]])</f>
        <v>387</v>
      </c>
      <c r="W2102">
        <v>2</v>
      </c>
    </row>
    <row r="2103" spans="1:23" x14ac:dyDescent="0.3">
      <c r="A2103">
        <v>10582</v>
      </c>
      <c r="B2103">
        <v>1979</v>
      </c>
      <c r="C2103" t="s">
        <v>28</v>
      </c>
      <c r="D2103" t="s">
        <v>33</v>
      </c>
      <c r="E2103" s="2">
        <v>72063</v>
      </c>
      <c r="F2103">
        <v>0</v>
      </c>
      <c r="G2103">
        <v>1</v>
      </c>
      <c r="H2103" s="3">
        <v>41458</v>
      </c>
      <c r="I2103">
        <v>3</v>
      </c>
      <c r="J2103">
        <v>0</v>
      </c>
      <c r="K2103" t="s">
        <v>39</v>
      </c>
      <c r="L2103">
        <v>5</v>
      </c>
      <c r="M2103">
        <f>2021-MasterData4[[#This Row],[Year_Birth]]</f>
        <v>42</v>
      </c>
      <c r="N2103" s="10">
        <v>180</v>
      </c>
      <c r="O2103" s="10">
        <v>348</v>
      </c>
      <c r="P2103" s="10">
        <v>76</v>
      </c>
      <c r="Q2103" s="10">
        <v>32</v>
      </c>
      <c r="R2103" s="10">
        <v>32</v>
      </c>
      <c r="S2103" s="24">
        <f>MasterData4[[#This Row],[Kidhome]]+MasterData4[[#This Row],[Teenhome]]</f>
        <v>1</v>
      </c>
      <c r="T2103" s="53">
        <v>2</v>
      </c>
      <c r="U2103" s="53">
        <v>12</v>
      </c>
      <c r="V2103" s="10">
        <f>SUM(MasterData4[[#This Row],[MntWines]:[MntSweetProducts]])</f>
        <v>668</v>
      </c>
      <c r="W2103">
        <v>2</v>
      </c>
    </row>
    <row r="2104" spans="1:23" x14ac:dyDescent="0.3">
      <c r="A2104">
        <v>10584</v>
      </c>
      <c r="B2104">
        <v>1976</v>
      </c>
      <c r="C2104" t="s">
        <v>28</v>
      </c>
      <c r="D2104" t="s">
        <v>33</v>
      </c>
      <c r="E2104" s="1">
        <v>65665</v>
      </c>
      <c r="F2104">
        <v>0</v>
      </c>
      <c r="G2104">
        <v>1</v>
      </c>
      <c r="H2104" s="3">
        <v>41610</v>
      </c>
      <c r="I2104">
        <v>77</v>
      </c>
      <c r="J2104">
        <v>0</v>
      </c>
      <c r="K2104" t="s">
        <v>30</v>
      </c>
      <c r="L2104">
        <v>5</v>
      </c>
      <c r="M2104">
        <f>2021-MasterData4[[#This Row],[Year_Birth]]</f>
        <v>45</v>
      </c>
      <c r="N2104" s="10">
        <v>225</v>
      </c>
      <c r="O2104" s="10">
        <v>387</v>
      </c>
      <c r="P2104" s="10">
        <v>106</v>
      </c>
      <c r="Q2104" s="10">
        <v>162</v>
      </c>
      <c r="R2104" s="10">
        <v>36</v>
      </c>
      <c r="S2104" s="24">
        <f>MasterData4[[#This Row],[Kidhome]]+MasterData4[[#This Row],[Teenhome]]</f>
        <v>1</v>
      </c>
      <c r="T2104" s="53">
        <v>10</v>
      </c>
      <c r="U2104" s="53">
        <v>8</v>
      </c>
      <c r="V2104" s="10">
        <f>SUM(MasterData4[[#This Row],[MntWines]:[MntSweetProducts]])</f>
        <v>916</v>
      </c>
      <c r="W2104">
        <v>2</v>
      </c>
    </row>
    <row r="2105" spans="1:23" x14ac:dyDescent="0.3">
      <c r="A2105">
        <v>10590</v>
      </c>
      <c r="B2105">
        <v>1956</v>
      </c>
      <c r="C2105" t="s">
        <v>37</v>
      </c>
      <c r="D2105" t="s">
        <v>35</v>
      </c>
      <c r="E2105" s="1">
        <v>76542</v>
      </c>
      <c r="F2105">
        <v>0</v>
      </c>
      <c r="G2105">
        <v>0</v>
      </c>
      <c r="H2105" s="3">
        <v>41363</v>
      </c>
      <c r="I2105">
        <v>91</v>
      </c>
      <c r="J2105">
        <v>0</v>
      </c>
      <c r="K2105" t="s">
        <v>30</v>
      </c>
      <c r="L2105">
        <v>4</v>
      </c>
      <c r="M2105">
        <f>2021-MasterData4[[#This Row],[Year_Birth]]</f>
        <v>65</v>
      </c>
      <c r="N2105" s="10">
        <v>794</v>
      </c>
      <c r="O2105" s="10">
        <v>573</v>
      </c>
      <c r="P2105" s="10">
        <v>0</v>
      </c>
      <c r="Q2105" s="10">
        <v>73</v>
      </c>
      <c r="R2105" s="10">
        <v>29</v>
      </c>
      <c r="S2105" s="24">
        <f>MasterData4[[#This Row],[Kidhome]]+MasterData4[[#This Row],[Teenhome]]</f>
        <v>0</v>
      </c>
      <c r="T2105" s="53">
        <v>8</v>
      </c>
      <c r="U2105" s="53">
        <v>10</v>
      </c>
      <c r="V2105" s="10">
        <f>SUM(MasterData4[[#This Row],[MntWines]:[MntSweetProducts]])</f>
        <v>1469</v>
      </c>
      <c r="W2105">
        <v>5</v>
      </c>
    </row>
    <row r="2106" spans="1:23" x14ac:dyDescent="0.3">
      <c r="A2106">
        <v>10591</v>
      </c>
      <c r="B2106">
        <v>1969</v>
      </c>
      <c r="C2106" t="s">
        <v>28</v>
      </c>
      <c r="D2106" t="s">
        <v>42</v>
      </c>
      <c r="E2106" s="1">
        <v>43638</v>
      </c>
      <c r="F2106">
        <v>0</v>
      </c>
      <c r="G2106">
        <v>1</v>
      </c>
      <c r="H2106" s="3">
        <v>41127</v>
      </c>
      <c r="I2106">
        <v>37</v>
      </c>
      <c r="J2106">
        <v>0</v>
      </c>
      <c r="K2106" t="s">
        <v>30</v>
      </c>
      <c r="L2106">
        <v>4</v>
      </c>
      <c r="M2106">
        <f>2021-MasterData4[[#This Row],[Year_Birth]]</f>
        <v>52</v>
      </c>
      <c r="N2106" s="10">
        <v>63</v>
      </c>
      <c r="O2106" s="10">
        <v>83</v>
      </c>
      <c r="P2106" s="10">
        <v>7</v>
      </c>
      <c r="Q2106" s="10">
        <v>10</v>
      </c>
      <c r="R2106" s="10">
        <v>19</v>
      </c>
      <c r="S2106" s="24">
        <f>MasterData4[[#This Row],[Kidhome]]+MasterData4[[#This Row],[Teenhome]]</f>
        <v>1</v>
      </c>
      <c r="T2106" s="53">
        <v>1</v>
      </c>
      <c r="U2106" s="53">
        <v>4</v>
      </c>
      <c r="V2106" s="10">
        <f>SUM(MasterData4[[#This Row],[MntWines]:[MntSweetProducts]])</f>
        <v>182</v>
      </c>
      <c r="W2106">
        <v>2</v>
      </c>
    </row>
    <row r="2107" spans="1:23" x14ac:dyDescent="0.3">
      <c r="A2107">
        <v>10595</v>
      </c>
      <c r="B2107">
        <v>1990</v>
      </c>
      <c r="C2107" t="s">
        <v>28</v>
      </c>
      <c r="D2107" t="s">
        <v>33</v>
      </c>
      <c r="E2107" s="1">
        <v>30093</v>
      </c>
      <c r="F2107">
        <v>0</v>
      </c>
      <c r="G2107">
        <v>0</v>
      </c>
      <c r="H2107" s="3">
        <v>41463</v>
      </c>
      <c r="I2107">
        <v>19</v>
      </c>
      <c r="J2107">
        <v>0</v>
      </c>
      <c r="K2107" t="s">
        <v>30</v>
      </c>
      <c r="L2107">
        <v>2</v>
      </c>
      <c r="M2107">
        <f>2021-MasterData4[[#This Row],[Year_Birth]]</f>
        <v>31</v>
      </c>
      <c r="N2107" s="10">
        <v>2</v>
      </c>
      <c r="O2107" s="10">
        <v>28</v>
      </c>
      <c r="P2107" s="10">
        <v>13</v>
      </c>
      <c r="Q2107" s="10">
        <v>6</v>
      </c>
      <c r="R2107" s="10">
        <v>4</v>
      </c>
      <c r="S2107" s="24">
        <f>MasterData4[[#This Row],[Kidhome]]+MasterData4[[#This Row],[Teenhome]]</f>
        <v>0</v>
      </c>
      <c r="T2107" s="53">
        <v>0</v>
      </c>
      <c r="U2107" s="53">
        <v>3</v>
      </c>
      <c r="V2107" s="10">
        <f>SUM(MasterData4[[#This Row],[MntWines]:[MntSweetProducts]])</f>
        <v>53</v>
      </c>
      <c r="W2107">
        <v>2</v>
      </c>
    </row>
    <row r="2108" spans="1:23" x14ac:dyDescent="0.3">
      <c r="A2108">
        <v>10598</v>
      </c>
      <c r="B2108">
        <v>1967</v>
      </c>
      <c r="C2108" t="s">
        <v>28</v>
      </c>
      <c r="D2108" t="s">
        <v>35</v>
      </c>
      <c r="E2108" s="1">
        <v>27943</v>
      </c>
      <c r="F2108">
        <v>1</v>
      </c>
      <c r="G2108">
        <v>1</v>
      </c>
      <c r="H2108" s="3">
        <v>41379</v>
      </c>
      <c r="I2108">
        <v>89</v>
      </c>
      <c r="J2108">
        <v>0</v>
      </c>
      <c r="K2108" t="s">
        <v>30</v>
      </c>
      <c r="L2108">
        <v>2</v>
      </c>
      <c r="M2108">
        <f>2021-MasterData4[[#This Row],[Year_Birth]]</f>
        <v>54</v>
      </c>
      <c r="N2108" s="10">
        <v>12</v>
      </c>
      <c r="O2108" s="10">
        <v>16</v>
      </c>
      <c r="P2108" s="10">
        <v>4</v>
      </c>
      <c r="Q2108" s="10">
        <v>1</v>
      </c>
      <c r="R2108" s="10">
        <v>1</v>
      </c>
      <c r="S2108" s="24">
        <f>MasterData4[[#This Row],[Kidhome]]+MasterData4[[#This Row],[Teenhome]]</f>
        <v>2</v>
      </c>
      <c r="T2108" s="53">
        <v>0</v>
      </c>
      <c r="U2108" s="53">
        <v>3</v>
      </c>
      <c r="V2108" s="10">
        <f>SUM(MasterData4[[#This Row],[MntWines]:[MntSweetProducts]])</f>
        <v>34</v>
      </c>
      <c r="W2108">
        <v>2</v>
      </c>
    </row>
    <row r="2109" spans="1:23" x14ac:dyDescent="0.3">
      <c r="A2109">
        <v>10602</v>
      </c>
      <c r="B2109">
        <v>1983</v>
      </c>
      <c r="C2109" t="s">
        <v>28</v>
      </c>
      <c r="D2109" t="s">
        <v>33</v>
      </c>
      <c r="E2109" s="1">
        <v>39922</v>
      </c>
      <c r="F2109">
        <v>1</v>
      </c>
      <c r="G2109">
        <v>0</v>
      </c>
      <c r="H2109" s="3">
        <v>41319</v>
      </c>
      <c r="I2109">
        <v>30</v>
      </c>
      <c r="J2109">
        <v>0</v>
      </c>
      <c r="K2109" t="s">
        <v>40</v>
      </c>
      <c r="L2109">
        <v>3</v>
      </c>
      <c r="M2109">
        <f>2021-MasterData4[[#This Row],[Year_Birth]]</f>
        <v>38</v>
      </c>
      <c r="N2109" s="10">
        <v>29</v>
      </c>
      <c r="O2109" s="10">
        <v>59</v>
      </c>
      <c r="P2109" s="10">
        <v>19</v>
      </c>
      <c r="Q2109" s="10">
        <v>12</v>
      </c>
      <c r="R2109" s="10">
        <v>1</v>
      </c>
      <c r="S2109" s="24">
        <f>MasterData4[[#This Row],[Kidhome]]+MasterData4[[#This Row],[Teenhome]]</f>
        <v>1</v>
      </c>
      <c r="T2109" s="53">
        <v>0</v>
      </c>
      <c r="U2109" s="53">
        <v>4</v>
      </c>
      <c r="V2109" s="10">
        <f>SUM(MasterData4[[#This Row],[MntWines]:[MntSweetProducts]])</f>
        <v>120</v>
      </c>
      <c r="W2109">
        <v>2</v>
      </c>
    </row>
    <row r="2110" spans="1:23" x14ac:dyDescent="0.3">
      <c r="A2110">
        <v>10609</v>
      </c>
      <c r="B2110">
        <v>1962</v>
      </c>
      <c r="C2110" t="s">
        <v>37</v>
      </c>
      <c r="D2110" t="s">
        <v>33</v>
      </c>
      <c r="E2110" s="1">
        <v>42769</v>
      </c>
      <c r="F2110">
        <v>0</v>
      </c>
      <c r="G2110">
        <v>1</v>
      </c>
      <c r="H2110" s="3">
        <v>41559</v>
      </c>
      <c r="I2110">
        <v>15</v>
      </c>
      <c r="J2110">
        <v>0</v>
      </c>
      <c r="K2110" t="s">
        <v>32</v>
      </c>
      <c r="L2110">
        <v>1</v>
      </c>
      <c r="M2110">
        <f>2021-MasterData4[[#This Row],[Year_Birth]]</f>
        <v>59</v>
      </c>
      <c r="N2110" s="10">
        <v>71</v>
      </c>
      <c r="O2110" s="10">
        <v>13</v>
      </c>
      <c r="P2110" s="10">
        <v>3</v>
      </c>
      <c r="Q2110" s="10">
        <v>0</v>
      </c>
      <c r="R2110" s="10">
        <v>1</v>
      </c>
      <c r="S2110" s="24">
        <f>MasterData4[[#This Row],[Kidhome]]+MasterData4[[#This Row],[Teenhome]]</f>
        <v>1</v>
      </c>
      <c r="T2110" s="53">
        <v>1</v>
      </c>
      <c r="U2110" s="53">
        <v>4</v>
      </c>
      <c r="V2110" s="10">
        <f>SUM(MasterData4[[#This Row],[MntWines]:[MntSweetProducts]])</f>
        <v>88</v>
      </c>
      <c r="W2110">
        <v>5</v>
      </c>
    </row>
    <row r="2111" spans="1:23" x14ac:dyDescent="0.3">
      <c r="A2111">
        <v>10613</v>
      </c>
      <c r="B2111">
        <v>1958</v>
      </c>
      <c r="C2111" t="s">
        <v>37</v>
      </c>
      <c r="D2111" t="s">
        <v>35</v>
      </c>
      <c r="E2111" s="1">
        <v>37334</v>
      </c>
      <c r="F2111">
        <v>1</v>
      </c>
      <c r="G2111">
        <v>1</v>
      </c>
      <c r="H2111" s="3">
        <v>41696</v>
      </c>
      <c r="I2111">
        <v>44</v>
      </c>
      <c r="J2111">
        <v>0</v>
      </c>
      <c r="K2111" t="s">
        <v>30</v>
      </c>
      <c r="L2111">
        <v>3</v>
      </c>
      <c r="M2111">
        <f>2021-MasterData4[[#This Row],[Year_Birth]]</f>
        <v>63</v>
      </c>
      <c r="N2111" s="10">
        <v>26</v>
      </c>
      <c r="O2111" s="10">
        <v>16</v>
      </c>
      <c r="P2111" s="10">
        <v>2</v>
      </c>
      <c r="Q2111" s="10">
        <v>1</v>
      </c>
      <c r="R2111" s="10">
        <v>2</v>
      </c>
      <c r="S2111" s="24">
        <f>MasterData4[[#This Row],[Kidhome]]+MasterData4[[#This Row],[Teenhome]]</f>
        <v>2</v>
      </c>
      <c r="T2111" s="53">
        <v>0</v>
      </c>
      <c r="U2111" s="53">
        <v>4</v>
      </c>
      <c r="V2111" s="10">
        <f>SUM(MasterData4[[#This Row],[MntWines]:[MntSweetProducts]])</f>
        <v>47</v>
      </c>
      <c r="W2111">
        <v>5</v>
      </c>
    </row>
    <row r="2112" spans="1:23" x14ac:dyDescent="0.3">
      <c r="A2112">
        <v>10617</v>
      </c>
      <c r="B2112">
        <v>1989</v>
      </c>
      <c r="C2112" t="s">
        <v>41</v>
      </c>
      <c r="D2112" t="s">
        <v>29</v>
      </c>
      <c r="E2112" s="1">
        <v>10979</v>
      </c>
      <c r="F2112">
        <v>0</v>
      </c>
      <c r="G2112">
        <v>0</v>
      </c>
      <c r="H2112" s="3">
        <v>41781</v>
      </c>
      <c r="I2112">
        <v>34</v>
      </c>
      <c r="J2112">
        <v>0</v>
      </c>
      <c r="K2112" t="s">
        <v>30</v>
      </c>
      <c r="L2112">
        <v>3</v>
      </c>
      <c r="M2112">
        <f>2021-MasterData4[[#This Row],[Year_Birth]]</f>
        <v>32</v>
      </c>
      <c r="N2112" s="10">
        <v>8</v>
      </c>
      <c r="O2112" s="10">
        <v>10</v>
      </c>
      <c r="P2112" s="10">
        <v>2</v>
      </c>
      <c r="Q2112" s="10">
        <v>4</v>
      </c>
      <c r="R2112" s="10">
        <v>2</v>
      </c>
      <c r="S2112" s="24">
        <f>MasterData4[[#This Row],[Kidhome]]+MasterData4[[#This Row],[Teenhome]]</f>
        <v>0</v>
      </c>
      <c r="T2112" s="53">
        <v>0</v>
      </c>
      <c r="U2112" s="53">
        <v>3</v>
      </c>
      <c r="V2112" s="10">
        <f>SUM(MasterData4[[#This Row],[MntWines]:[MntSweetProducts]])</f>
        <v>26</v>
      </c>
      <c r="W2112">
        <v>4</v>
      </c>
    </row>
    <row r="2113" spans="1:23" x14ac:dyDescent="0.3">
      <c r="A2113">
        <v>10619</v>
      </c>
      <c r="B2113">
        <v>1994</v>
      </c>
      <c r="C2113" t="s">
        <v>28</v>
      </c>
      <c r="D2113" t="s">
        <v>31</v>
      </c>
      <c r="E2113" s="1">
        <v>95529</v>
      </c>
      <c r="F2113">
        <v>0</v>
      </c>
      <c r="G2113">
        <v>0</v>
      </c>
      <c r="H2113" s="3">
        <v>41246</v>
      </c>
      <c r="I2113">
        <v>29</v>
      </c>
      <c r="J2113">
        <v>0</v>
      </c>
      <c r="K2113" t="s">
        <v>43</v>
      </c>
      <c r="L2113">
        <v>7</v>
      </c>
      <c r="M2113">
        <f>2021-MasterData4[[#This Row],[Year_Birth]]</f>
        <v>27</v>
      </c>
      <c r="N2113" s="10">
        <v>770</v>
      </c>
      <c r="O2113" s="10">
        <v>890</v>
      </c>
      <c r="P2113" s="10">
        <v>250</v>
      </c>
      <c r="Q2113" s="10">
        <v>29</v>
      </c>
      <c r="R2113" s="10">
        <v>27</v>
      </c>
      <c r="S2113" s="24">
        <f>MasterData4[[#This Row],[Kidhome]]+MasterData4[[#This Row],[Teenhome]]</f>
        <v>0</v>
      </c>
      <c r="T2113" s="53">
        <v>3</v>
      </c>
      <c r="U2113" s="53">
        <v>7</v>
      </c>
      <c r="V2113" s="10">
        <f>SUM(MasterData4[[#This Row],[MntWines]:[MntSweetProducts]])</f>
        <v>1966</v>
      </c>
      <c r="W2113">
        <v>2</v>
      </c>
    </row>
    <row r="2114" spans="1:23" x14ac:dyDescent="0.3">
      <c r="A2114">
        <v>10623</v>
      </c>
      <c r="B2114">
        <v>1961</v>
      </c>
      <c r="C2114" t="s">
        <v>41</v>
      </c>
      <c r="D2114" t="s">
        <v>35</v>
      </c>
      <c r="E2114" s="2">
        <v>48330</v>
      </c>
      <c r="F2114">
        <v>0</v>
      </c>
      <c r="G2114">
        <v>1</v>
      </c>
      <c r="H2114" s="3">
        <v>41593</v>
      </c>
      <c r="I2114">
        <v>2</v>
      </c>
      <c r="J2114">
        <v>0</v>
      </c>
      <c r="K2114" t="s">
        <v>30</v>
      </c>
      <c r="L2114">
        <v>1</v>
      </c>
      <c r="M2114">
        <f>2021-MasterData4[[#This Row],[Year_Birth]]</f>
        <v>60</v>
      </c>
      <c r="N2114" s="10">
        <v>28</v>
      </c>
      <c r="O2114" s="10">
        <v>4</v>
      </c>
      <c r="P2114" s="10">
        <v>0</v>
      </c>
      <c r="Q2114" s="10">
        <v>0</v>
      </c>
      <c r="R2114" s="10">
        <v>0</v>
      </c>
      <c r="S2114" s="24">
        <f>MasterData4[[#This Row],[Kidhome]]+MasterData4[[#This Row],[Teenhome]]</f>
        <v>1</v>
      </c>
      <c r="T2114" s="53">
        <v>0</v>
      </c>
      <c r="U2114" s="53">
        <v>3</v>
      </c>
      <c r="V2114" s="10">
        <f>SUM(MasterData4[[#This Row],[MntWines]:[MntSweetProducts]])</f>
        <v>32</v>
      </c>
      <c r="W2114">
        <v>4</v>
      </c>
    </row>
    <row r="2115" spans="1:23" x14ac:dyDescent="0.3">
      <c r="A2115">
        <v>10629</v>
      </c>
      <c r="B2115">
        <v>1973</v>
      </c>
      <c r="C2115" t="s">
        <v>38</v>
      </c>
      <c r="D2115" t="s">
        <v>33</v>
      </c>
      <c r="F2115">
        <v>1</v>
      </c>
      <c r="G2115">
        <v>0</v>
      </c>
      <c r="H2115" s="3">
        <v>41166</v>
      </c>
      <c r="I2115">
        <v>25</v>
      </c>
      <c r="J2115">
        <v>0</v>
      </c>
      <c r="K2115" t="s">
        <v>39</v>
      </c>
      <c r="L2115">
        <v>3</v>
      </c>
      <c r="M2115">
        <f>2021-MasterData4[[#This Row],[Year_Birth]]</f>
        <v>48</v>
      </c>
      <c r="N2115" s="10">
        <v>25</v>
      </c>
      <c r="O2115" s="10">
        <v>43</v>
      </c>
      <c r="P2115" s="10">
        <v>17</v>
      </c>
      <c r="Q2115" s="10">
        <v>3</v>
      </c>
      <c r="R2115" s="10">
        <v>4</v>
      </c>
      <c r="S2115" s="24">
        <f>MasterData4[[#This Row],[Kidhome]]+MasterData4[[#This Row],[Teenhome]]</f>
        <v>1</v>
      </c>
      <c r="T2115" s="53">
        <v>0</v>
      </c>
      <c r="U2115" s="53">
        <v>3</v>
      </c>
      <c r="V2115" s="10">
        <f>SUM(MasterData4[[#This Row],[MntWines]:[MntSweetProducts]])</f>
        <v>92</v>
      </c>
      <c r="W2115">
        <v>3</v>
      </c>
    </row>
    <row r="2116" spans="1:23" x14ac:dyDescent="0.3">
      <c r="A2116">
        <v>10634</v>
      </c>
      <c r="B2116">
        <v>1951</v>
      </c>
      <c r="C2116" t="s">
        <v>41</v>
      </c>
      <c r="D2116" t="s">
        <v>33</v>
      </c>
      <c r="E2116" s="1">
        <v>59412</v>
      </c>
      <c r="F2116">
        <v>0</v>
      </c>
      <c r="G2116">
        <v>0</v>
      </c>
      <c r="H2116" s="3">
        <v>41748</v>
      </c>
      <c r="I2116">
        <v>56</v>
      </c>
      <c r="J2116">
        <v>0</v>
      </c>
      <c r="K2116" t="s">
        <v>30</v>
      </c>
      <c r="L2116">
        <v>4</v>
      </c>
      <c r="M2116">
        <f>2021-MasterData4[[#This Row],[Year_Birth]]</f>
        <v>70</v>
      </c>
      <c r="N2116" s="10">
        <v>90</v>
      </c>
      <c r="O2116" s="10">
        <v>165</v>
      </c>
      <c r="P2116" s="10">
        <v>30</v>
      </c>
      <c r="Q2116" s="10">
        <v>67</v>
      </c>
      <c r="R2116" s="10">
        <v>43</v>
      </c>
      <c r="S2116" s="24">
        <f>MasterData4[[#This Row],[Kidhome]]+MasterData4[[#This Row],[Teenhome]]</f>
        <v>0</v>
      </c>
      <c r="T2116" s="53">
        <v>2</v>
      </c>
      <c r="U2116" s="53">
        <v>8</v>
      </c>
      <c r="V2116" s="10">
        <f>SUM(MasterData4[[#This Row],[MntWines]:[MntSweetProducts]])</f>
        <v>395</v>
      </c>
      <c r="W2116">
        <v>4</v>
      </c>
    </row>
    <row r="2117" spans="1:23" x14ac:dyDescent="0.3">
      <c r="A2117">
        <v>10637</v>
      </c>
      <c r="B2117">
        <v>1964</v>
      </c>
      <c r="C2117" t="s">
        <v>28</v>
      </c>
      <c r="D2117" t="s">
        <v>33</v>
      </c>
      <c r="E2117" s="1">
        <v>40800</v>
      </c>
      <c r="F2117">
        <v>1</v>
      </c>
      <c r="G2117">
        <v>2</v>
      </c>
      <c r="H2117" s="3">
        <v>41275</v>
      </c>
      <c r="I2117">
        <v>77</v>
      </c>
      <c r="J2117">
        <v>1</v>
      </c>
      <c r="K2117" t="s">
        <v>30</v>
      </c>
      <c r="L2117">
        <v>3</v>
      </c>
      <c r="M2117">
        <f>2021-MasterData4[[#This Row],[Year_Birth]]</f>
        <v>57</v>
      </c>
      <c r="N2117" s="10">
        <v>24</v>
      </c>
      <c r="O2117" s="10">
        <v>27</v>
      </c>
      <c r="P2117" s="10">
        <v>8</v>
      </c>
      <c r="Q2117" s="10">
        <v>0</v>
      </c>
      <c r="R2117" s="10">
        <v>30</v>
      </c>
      <c r="S2117" s="24">
        <f>MasterData4[[#This Row],[Kidhome]]+MasterData4[[#This Row],[Teenhome]]</f>
        <v>3</v>
      </c>
      <c r="T2117" s="53">
        <v>0</v>
      </c>
      <c r="U2117" s="53">
        <v>3</v>
      </c>
      <c r="V2117" s="10">
        <f>SUM(MasterData4[[#This Row],[MntWines]:[MntSweetProducts]])</f>
        <v>89</v>
      </c>
      <c r="W2117">
        <v>2</v>
      </c>
    </row>
    <row r="2118" spans="1:23" x14ac:dyDescent="0.3">
      <c r="A2118">
        <v>10640</v>
      </c>
      <c r="B2118">
        <v>1974</v>
      </c>
      <c r="C2118" t="s">
        <v>28</v>
      </c>
      <c r="D2118" t="s">
        <v>35</v>
      </c>
      <c r="E2118" s="1">
        <v>44392</v>
      </c>
      <c r="F2118">
        <v>1</v>
      </c>
      <c r="G2118">
        <v>1</v>
      </c>
      <c r="H2118" s="3">
        <v>41522</v>
      </c>
      <c r="I2118">
        <v>71</v>
      </c>
      <c r="J2118">
        <v>0</v>
      </c>
      <c r="K2118" t="s">
        <v>30</v>
      </c>
      <c r="L2118">
        <v>4</v>
      </c>
      <c r="M2118">
        <f>2021-MasterData4[[#This Row],[Year_Birth]]</f>
        <v>47</v>
      </c>
      <c r="N2118" s="10">
        <v>87</v>
      </c>
      <c r="O2118" s="10">
        <v>71</v>
      </c>
      <c r="P2118" s="10">
        <v>7</v>
      </c>
      <c r="Q2118" s="10">
        <v>5</v>
      </c>
      <c r="R2118" s="10">
        <v>12</v>
      </c>
      <c r="S2118" s="24">
        <f>MasterData4[[#This Row],[Kidhome]]+MasterData4[[#This Row],[Teenhome]]</f>
        <v>2</v>
      </c>
      <c r="T2118" s="53">
        <v>1</v>
      </c>
      <c r="U2118" s="53">
        <v>4</v>
      </c>
      <c r="V2118" s="10">
        <f>SUM(MasterData4[[#This Row],[MntWines]:[MntSweetProducts]])</f>
        <v>182</v>
      </c>
      <c r="W2118">
        <v>2</v>
      </c>
    </row>
    <row r="2119" spans="1:23" x14ac:dyDescent="0.3">
      <c r="A2119">
        <v>10641</v>
      </c>
      <c r="B2119">
        <v>1978</v>
      </c>
      <c r="C2119" t="s">
        <v>28</v>
      </c>
      <c r="D2119" t="s">
        <v>31</v>
      </c>
      <c r="E2119" s="1">
        <v>7500</v>
      </c>
      <c r="F2119">
        <v>1</v>
      </c>
      <c r="G2119">
        <v>1</v>
      </c>
      <c r="H2119" s="3">
        <v>41270</v>
      </c>
      <c r="I2119">
        <v>5</v>
      </c>
      <c r="J2119">
        <v>0</v>
      </c>
      <c r="K2119" t="s">
        <v>30</v>
      </c>
      <c r="L2119">
        <v>2</v>
      </c>
      <c r="M2119">
        <f>2021-MasterData4[[#This Row],[Year_Birth]]</f>
        <v>43</v>
      </c>
      <c r="N2119" s="10">
        <v>6</v>
      </c>
      <c r="O2119" s="10">
        <v>4</v>
      </c>
      <c r="P2119" s="10">
        <v>13</v>
      </c>
      <c r="Q2119" s="10">
        <v>5</v>
      </c>
      <c r="R2119" s="10">
        <v>4</v>
      </c>
      <c r="S2119" s="24">
        <f>MasterData4[[#This Row],[Kidhome]]+MasterData4[[#This Row],[Teenhome]]</f>
        <v>2</v>
      </c>
      <c r="T2119" s="53">
        <v>1</v>
      </c>
      <c r="U2119" s="53">
        <v>3</v>
      </c>
      <c r="V2119" s="10">
        <f>SUM(MasterData4[[#This Row],[MntWines]:[MntSweetProducts]])</f>
        <v>32</v>
      </c>
      <c r="W2119">
        <v>2</v>
      </c>
    </row>
    <row r="2120" spans="1:23" x14ac:dyDescent="0.3">
      <c r="A2120">
        <v>10642</v>
      </c>
      <c r="B2120">
        <v>1989</v>
      </c>
      <c r="C2120" t="s">
        <v>28</v>
      </c>
      <c r="D2120" t="s">
        <v>31</v>
      </c>
      <c r="E2120" s="1">
        <v>30279</v>
      </c>
      <c r="F2120">
        <v>1</v>
      </c>
      <c r="G2120">
        <v>0</v>
      </c>
      <c r="H2120" s="3">
        <v>41273</v>
      </c>
      <c r="I2120">
        <v>13</v>
      </c>
      <c r="J2120">
        <v>0</v>
      </c>
      <c r="K2120" t="s">
        <v>30</v>
      </c>
      <c r="L2120">
        <v>1</v>
      </c>
      <c r="M2120">
        <f>2021-MasterData4[[#This Row],[Year_Birth]]</f>
        <v>32</v>
      </c>
      <c r="N2120" s="10">
        <v>10</v>
      </c>
      <c r="O2120" s="10">
        <v>14</v>
      </c>
      <c r="P2120" s="10">
        <v>4</v>
      </c>
      <c r="Q2120" s="10">
        <v>4</v>
      </c>
      <c r="R2120" s="10">
        <v>4</v>
      </c>
      <c r="S2120" s="24">
        <f>MasterData4[[#This Row],[Kidhome]]+MasterData4[[#This Row],[Teenhome]]</f>
        <v>1</v>
      </c>
      <c r="T2120" s="53">
        <v>0</v>
      </c>
      <c r="U2120" s="53">
        <v>3</v>
      </c>
      <c r="V2120" s="10">
        <f>SUM(MasterData4[[#This Row],[MntWines]:[MntSweetProducts]])</f>
        <v>36</v>
      </c>
      <c r="W2120">
        <v>2</v>
      </c>
    </row>
    <row r="2121" spans="1:23" x14ac:dyDescent="0.3">
      <c r="A2121">
        <v>10643</v>
      </c>
      <c r="B2121">
        <v>1987</v>
      </c>
      <c r="C2121" t="s">
        <v>37</v>
      </c>
      <c r="D2121" t="s">
        <v>31</v>
      </c>
      <c r="E2121" s="1">
        <v>42000</v>
      </c>
      <c r="F2121">
        <v>0</v>
      </c>
      <c r="G2121">
        <v>0</v>
      </c>
      <c r="H2121" s="3">
        <v>41284</v>
      </c>
      <c r="I2121">
        <v>23</v>
      </c>
      <c r="J2121">
        <v>0</v>
      </c>
      <c r="K2121" t="s">
        <v>36</v>
      </c>
      <c r="L2121">
        <v>5</v>
      </c>
      <c r="M2121">
        <f>2021-MasterData4[[#This Row],[Year_Birth]]</f>
        <v>34</v>
      </c>
      <c r="N2121" s="10">
        <v>124</v>
      </c>
      <c r="O2121" s="10">
        <v>267</v>
      </c>
      <c r="P2121" s="10">
        <v>85</v>
      </c>
      <c r="Q2121" s="10">
        <v>83</v>
      </c>
      <c r="R2121" s="10">
        <v>59</v>
      </c>
      <c r="S2121" s="24">
        <f>MasterData4[[#This Row],[Kidhome]]+MasterData4[[#This Row],[Teenhome]]</f>
        <v>0</v>
      </c>
      <c r="T2121" s="53">
        <v>2</v>
      </c>
      <c r="U2121" s="53">
        <v>11</v>
      </c>
      <c r="V2121" s="10">
        <f>SUM(MasterData4[[#This Row],[MntWines]:[MntSweetProducts]])</f>
        <v>618</v>
      </c>
      <c r="W2121">
        <v>5</v>
      </c>
    </row>
    <row r="2122" spans="1:23" x14ac:dyDescent="0.3">
      <c r="A2122">
        <v>10648</v>
      </c>
      <c r="B2122">
        <v>1982</v>
      </c>
      <c r="C2122" t="s">
        <v>38</v>
      </c>
      <c r="D2122" t="s">
        <v>35</v>
      </c>
      <c r="E2122" s="1">
        <v>66664</v>
      </c>
      <c r="F2122">
        <v>0</v>
      </c>
      <c r="G2122">
        <v>0</v>
      </c>
      <c r="H2122" s="3">
        <v>41177</v>
      </c>
      <c r="I2122">
        <v>78</v>
      </c>
      <c r="J2122">
        <v>0</v>
      </c>
      <c r="K2122" t="s">
        <v>30</v>
      </c>
      <c r="L2122">
        <v>5</v>
      </c>
      <c r="M2122">
        <f>2021-MasterData4[[#This Row],[Year_Birth]]</f>
        <v>39</v>
      </c>
      <c r="N2122" s="10">
        <v>398</v>
      </c>
      <c r="O2122" s="10">
        <v>447</v>
      </c>
      <c r="P2122" s="10">
        <v>220</v>
      </c>
      <c r="Q2122" s="10">
        <v>96</v>
      </c>
      <c r="R2122" s="10">
        <v>96</v>
      </c>
      <c r="S2122" s="24">
        <f>MasterData4[[#This Row],[Kidhome]]+MasterData4[[#This Row],[Teenhome]]</f>
        <v>0</v>
      </c>
      <c r="T2122" s="53">
        <v>7</v>
      </c>
      <c r="U2122" s="53">
        <v>6</v>
      </c>
      <c r="V2122" s="10">
        <f>SUM(MasterData4[[#This Row],[MntWines]:[MntSweetProducts]])</f>
        <v>1257</v>
      </c>
      <c r="W2122">
        <v>3</v>
      </c>
    </row>
    <row r="2123" spans="1:23" x14ac:dyDescent="0.3">
      <c r="A2123">
        <v>10652</v>
      </c>
      <c r="B2123">
        <v>1957</v>
      </c>
      <c r="C2123" t="s">
        <v>41</v>
      </c>
      <c r="D2123" t="s">
        <v>35</v>
      </c>
      <c r="E2123" s="1">
        <v>65487</v>
      </c>
      <c r="F2123">
        <v>0</v>
      </c>
      <c r="G2123">
        <v>0</v>
      </c>
      <c r="H2123" s="3">
        <v>41649</v>
      </c>
      <c r="I2123">
        <v>48</v>
      </c>
      <c r="J2123">
        <v>0</v>
      </c>
      <c r="K2123" t="s">
        <v>32</v>
      </c>
      <c r="L2123">
        <v>3</v>
      </c>
      <c r="M2123">
        <f>2021-MasterData4[[#This Row],[Year_Birth]]</f>
        <v>64</v>
      </c>
      <c r="N2123" s="10">
        <v>240</v>
      </c>
      <c r="O2123" s="10">
        <v>500</v>
      </c>
      <c r="P2123" s="10">
        <v>199</v>
      </c>
      <c r="Q2123" s="10">
        <v>67</v>
      </c>
      <c r="R2123" s="10">
        <v>0</v>
      </c>
      <c r="S2123" s="24">
        <f>MasterData4[[#This Row],[Kidhome]]+MasterData4[[#This Row],[Teenhome]]</f>
        <v>0</v>
      </c>
      <c r="T2123" s="53">
        <v>5</v>
      </c>
      <c r="U2123" s="53">
        <v>6</v>
      </c>
      <c r="V2123" s="10">
        <f>SUM(MasterData4[[#This Row],[MntWines]:[MntSweetProducts]])</f>
        <v>1006</v>
      </c>
      <c r="W2123">
        <v>4</v>
      </c>
    </row>
    <row r="2124" spans="1:23" x14ac:dyDescent="0.3">
      <c r="A2124">
        <v>10659</v>
      </c>
      <c r="B2124">
        <v>1979</v>
      </c>
      <c r="C2124" t="s">
        <v>38</v>
      </c>
      <c r="D2124" t="s">
        <v>35</v>
      </c>
      <c r="E2124" s="1">
        <v>7500</v>
      </c>
      <c r="F2124">
        <v>1</v>
      </c>
      <c r="G2124">
        <v>0</v>
      </c>
      <c r="H2124" s="3">
        <v>41401</v>
      </c>
      <c r="I2124">
        <v>7</v>
      </c>
      <c r="J2124">
        <v>0</v>
      </c>
      <c r="K2124" t="s">
        <v>40</v>
      </c>
      <c r="L2124">
        <v>3</v>
      </c>
      <c r="M2124">
        <f>2021-MasterData4[[#This Row],[Year_Birth]]</f>
        <v>42</v>
      </c>
      <c r="N2124" s="10">
        <v>2</v>
      </c>
      <c r="O2124" s="10">
        <v>11</v>
      </c>
      <c r="P2124" s="10">
        <v>3</v>
      </c>
      <c r="Q2124" s="10">
        <v>8</v>
      </c>
      <c r="R2124" s="10">
        <v>8</v>
      </c>
      <c r="S2124" s="24">
        <f>MasterData4[[#This Row],[Kidhome]]+MasterData4[[#This Row],[Teenhome]]</f>
        <v>1</v>
      </c>
      <c r="T2124" s="53">
        <v>2</v>
      </c>
      <c r="U2124" s="53">
        <v>2</v>
      </c>
      <c r="V2124" s="10">
        <f>SUM(MasterData4[[#This Row],[MntWines]:[MntSweetProducts]])</f>
        <v>32</v>
      </c>
      <c r="W2124">
        <v>3</v>
      </c>
    </row>
    <row r="2125" spans="1:23" x14ac:dyDescent="0.3">
      <c r="A2125">
        <v>10660</v>
      </c>
      <c r="B2125">
        <v>1957</v>
      </c>
      <c r="C2125" t="s">
        <v>41</v>
      </c>
      <c r="D2125" t="s">
        <v>33</v>
      </c>
      <c r="E2125" s="1">
        <v>66726</v>
      </c>
      <c r="F2125">
        <v>1</v>
      </c>
      <c r="G2125">
        <v>1</v>
      </c>
      <c r="H2125" s="3">
        <v>41651</v>
      </c>
      <c r="I2125">
        <v>61</v>
      </c>
      <c r="J2125">
        <v>0</v>
      </c>
      <c r="K2125" t="s">
        <v>30</v>
      </c>
      <c r="L2125">
        <v>8</v>
      </c>
      <c r="M2125">
        <f>2021-MasterData4[[#This Row],[Year_Birth]]</f>
        <v>64</v>
      </c>
      <c r="N2125" s="10">
        <v>349</v>
      </c>
      <c r="O2125" s="10">
        <v>35</v>
      </c>
      <c r="P2125" s="10">
        <v>0</v>
      </c>
      <c r="Q2125" s="10">
        <v>7</v>
      </c>
      <c r="R2125" s="10">
        <v>0</v>
      </c>
      <c r="S2125" s="24">
        <f>MasterData4[[#This Row],[Kidhome]]+MasterData4[[#This Row],[Teenhome]]</f>
        <v>2</v>
      </c>
      <c r="T2125" s="53">
        <v>2</v>
      </c>
      <c r="U2125" s="53">
        <v>4</v>
      </c>
      <c r="V2125" s="10">
        <f>SUM(MasterData4[[#This Row],[MntWines]:[MntSweetProducts]])</f>
        <v>391</v>
      </c>
      <c r="W2125">
        <v>4</v>
      </c>
    </row>
    <row r="2126" spans="1:23" x14ac:dyDescent="0.3">
      <c r="A2126">
        <v>10664</v>
      </c>
      <c r="B2126">
        <v>1949</v>
      </c>
      <c r="C2126" t="s">
        <v>41</v>
      </c>
      <c r="D2126" t="s">
        <v>42</v>
      </c>
      <c r="E2126" s="1">
        <v>51529</v>
      </c>
      <c r="F2126">
        <v>0</v>
      </c>
      <c r="G2126">
        <v>1</v>
      </c>
      <c r="H2126" s="3">
        <v>41524</v>
      </c>
      <c r="I2126">
        <v>14</v>
      </c>
      <c r="J2126">
        <v>0</v>
      </c>
      <c r="K2126" t="s">
        <v>30</v>
      </c>
      <c r="L2126">
        <v>9</v>
      </c>
      <c r="M2126">
        <f>2021-MasterData4[[#This Row],[Year_Birth]]</f>
        <v>72</v>
      </c>
      <c r="N2126" s="10">
        <v>400</v>
      </c>
      <c r="O2126" s="10">
        <v>35</v>
      </c>
      <c r="P2126" s="10">
        <v>6</v>
      </c>
      <c r="Q2126" s="10">
        <v>4</v>
      </c>
      <c r="R2126" s="10">
        <v>0</v>
      </c>
      <c r="S2126" s="24">
        <f>MasterData4[[#This Row],[Kidhome]]+MasterData4[[#This Row],[Teenhome]]</f>
        <v>1</v>
      </c>
      <c r="T2126" s="53">
        <v>1</v>
      </c>
      <c r="U2126" s="53">
        <v>5</v>
      </c>
      <c r="V2126" s="10">
        <f>SUM(MasterData4[[#This Row],[MntWines]:[MntSweetProducts]])</f>
        <v>445</v>
      </c>
      <c r="W2126">
        <v>4</v>
      </c>
    </row>
    <row r="2127" spans="1:23" x14ac:dyDescent="0.3">
      <c r="A2127">
        <v>10669</v>
      </c>
      <c r="B2127">
        <v>1981</v>
      </c>
      <c r="C2127" t="s">
        <v>28</v>
      </c>
      <c r="D2127" t="s">
        <v>33</v>
      </c>
      <c r="E2127" s="1">
        <v>54386</v>
      </c>
      <c r="F2127">
        <v>0</v>
      </c>
      <c r="G2127">
        <v>1</v>
      </c>
      <c r="H2127" s="3">
        <v>41411</v>
      </c>
      <c r="I2127">
        <v>8</v>
      </c>
      <c r="J2127">
        <v>0</v>
      </c>
      <c r="K2127" t="s">
        <v>30</v>
      </c>
      <c r="L2127">
        <v>3</v>
      </c>
      <c r="M2127">
        <f>2021-MasterData4[[#This Row],[Year_Birth]]</f>
        <v>40</v>
      </c>
      <c r="N2127" s="10">
        <v>277</v>
      </c>
      <c r="O2127" s="10">
        <v>64</v>
      </c>
      <c r="P2127" s="10">
        <v>62</v>
      </c>
      <c r="Q2127" s="10">
        <v>21</v>
      </c>
      <c r="R2127" s="10">
        <v>21</v>
      </c>
      <c r="S2127" s="24">
        <f>MasterData4[[#This Row],[Kidhome]]+MasterData4[[#This Row],[Teenhome]]</f>
        <v>1</v>
      </c>
      <c r="T2127" s="53">
        <v>2</v>
      </c>
      <c r="U2127" s="53">
        <v>10</v>
      </c>
      <c r="V2127" s="10">
        <f>SUM(MasterData4[[#This Row],[MntWines]:[MntSweetProducts]])</f>
        <v>445</v>
      </c>
      <c r="W2127">
        <v>2</v>
      </c>
    </row>
    <row r="2128" spans="1:23" x14ac:dyDescent="0.3">
      <c r="A2128">
        <v>10673</v>
      </c>
      <c r="B2128">
        <v>1976</v>
      </c>
      <c r="C2128" t="s">
        <v>37</v>
      </c>
      <c r="D2128" t="s">
        <v>33</v>
      </c>
      <c r="E2128" s="1">
        <v>68397</v>
      </c>
      <c r="F2128">
        <v>0</v>
      </c>
      <c r="G2128">
        <v>1</v>
      </c>
      <c r="H2128" s="3">
        <v>41595</v>
      </c>
      <c r="I2128">
        <v>6</v>
      </c>
      <c r="J2128">
        <v>0</v>
      </c>
      <c r="K2128" t="s">
        <v>43</v>
      </c>
      <c r="L2128">
        <v>6</v>
      </c>
      <c r="M2128">
        <f>2021-MasterData4[[#This Row],[Year_Birth]]</f>
        <v>45</v>
      </c>
      <c r="N2128" s="10">
        <v>760</v>
      </c>
      <c r="O2128" s="10">
        <v>466</v>
      </c>
      <c r="P2128" s="10">
        <v>17</v>
      </c>
      <c r="Q2128" s="10">
        <v>80</v>
      </c>
      <c r="R2128" s="10">
        <v>13</v>
      </c>
      <c r="S2128" s="24">
        <f>MasterData4[[#This Row],[Kidhome]]+MasterData4[[#This Row],[Teenhome]]</f>
        <v>1</v>
      </c>
      <c r="T2128" s="53">
        <v>9</v>
      </c>
      <c r="U2128" s="53">
        <v>5</v>
      </c>
      <c r="V2128" s="10">
        <f>SUM(MasterData4[[#This Row],[MntWines]:[MntSweetProducts]])</f>
        <v>1336</v>
      </c>
      <c r="W2128">
        <v>5</v>
      </c>
    </row>
    <row r="2129" spans="1:23" x14ac:dyDescent="0.3">
      <c r="A2129">
        <v>10675</v>
      </c>
      <c r="B2129">
        <v>1956</v>
      </c>
      <c r="C2129" t="s">
        <v>37</v>
      </c>
      <c r="D2129" t="s">
        <v>33</v>
      </c>
      <c r="E2129" s="1">
        <v>66334</v>
      </c>
      <c r="F2129">
        <v>0</v>
      </c>
      <c r="G2129">
        <v>1</v>
      </c>
      <c r="H2129" s="3">
        <v>41367</v>
      </c>
      <c r="I2129">
        <v>82</v>
      </c>
      <c r="J2129">
        <v>0</v>
      </c>
      <c r="K2129" t="s">
        <v>30</v>
      </c>
      <c r="L2129">
        <v>9</v>
      </c>
      <c r="M2129">
        <f>2021-MasterData4[[#This Row],[Year_Birth]]</f>
        <v>65</v>
      </c>
      <c r="N2129" s="10">
        <v>909</v>
      </c>
      <c r="O2129" s="10">
        <v>218</v>
      </c>
      <c r="P2129" s="10">
        <v>0</v>
      </c>
      <c r="Q2129" s="10">
        <v>11</v>
      </c>
      <c r="R2129" s="10">
        <v>0</v>
      </c>
      <c r="S2129" s="24">
        <f>MasterData4[[#This Row],[Kidhome]]+MasterData4[[#This Row],[Teenhome]]</f>
        <v>1</v>
      </c>
      <c r="T2129" s="53">
        <v>3</v>
      </c>
      <c r="U2129" s="53">
        <v>5</v>
      </c>
      <c r="V2129" s="10">
        <f>SUM(MasterData4[[#This Row],[MntWines]:[MntSweetProducts]])</f>
        <v>1138</v>
      </c>
      <c r="W2129">
        <v>5</v>
      </c>
    </row>
    <row r="2130" spans="1:23" x14ac:dyDescent="0.3">
      <c r="A2130">
        <v>10676</v>
      </c>
      <c r="B2130">
        <v>1982</v>
      </c>
      <c r="C2130" t="s">
        <v>28</v>
      </c>
      <c r="D2130" t="s">
        <v>33</v>
      </c>
      <c r="E2130" s="2">
        <v>63211</v>
      </c>
      <c r="F2130">
        <v>0</v>
      </c>
      <c r="G2130">
        <v>0</v>
      </c>
      <c r="H2130" s="3">
        <v>41215</v>
      </c>
      <c r="I2130">
        <v>3</v>
      </c>
      <c r="J2130">
        <v>0</v>
      </c>
      <c r="K2130" t="s">
        <v>30</v>
      </c>
      <c r="L2130">
        <v>3</v>
      </c>
      <c r="M2130">
        <f>2021-MasterData4[[#This Row],[Year_Birth]]</f>
        <v>39</v>
      </c>
      <c r="N2130" s="10">
        <v>145</v>
      </c>
      <c r="O2130" s="10">
        <v>459</v>
      </c>
      <c r="P2130" s="10">
        <v>205</v>
      </c>
      <c r="Q2130" s="10">
        <v>193</v>
      </c>
      <c r="R2130" s="10">
        <v>26</v>
      </c>
      <c r="S2130" s="24">
        <f>MasterData4[[#This Row],[Kidhome]]+MasterData4[[#This Row],[Teenhome]]</f>
        <v>0</v>
      </c>
      <c r="T2130" s="53">
        <v>8</v>
      </c>
      <c r="U2130" s="53">
        <v>7</v>
      </c>
      <c r="V2130" s="10">
        <f>SUM(MasterData4[[#This Row],[MntWines]:[MntSweetProducts]])</f>
        <v>1028</v>
      </c>
      <c r="W2130">
        <v>2</v>
      </c>
    </row>
    <row r="2131" spans="1:23" x14ac:dyDescent="0.3">
      <c r="A2131">
        <v>10678</v>
      </c>
      <c r="B2131">
        <v>1959</v>
      </c>
      <c r="C2131" t="s">
        <v>28</v>
      </c>
      <c r="D2131" t="s">
        <v>35</v>
      </c>
      <c r="E2131" s="1">
        <v>71232</v>
      </c>
      <c r="F2131">
        <v>0</v>
      </c>
      <c r="G2131">
        <v>1</v>
      </c>
      <c r="H2131" s="3">
        <v>41606</v>
      </c>
      <c r="I2131">
        <v>91</v>
      </c>
      <c r="J2131">
        <v>0</v>
      </c>
      <c r="K2131" t="s">
        <v>30</v>
      </c>
      <c r="L2131">
        <v>11</v>
      </c>
      <c r="M2131">
        <f>2021-MasterData4[[#This Row],[Year_Birth]]</f>
        <v>62</v>
      </c>
      <c r="N2131" s="10">
        <v>653</v>
      </c>
      <c r="O2131" s="10">
        <v>170</v>
      </c>
      <c r="P2131" s="10">
        <v>34</v>
      </c>
      <c r="Q2131" s="10">
        <v>17</v>
      </c>
      <c r="R2131" s="10">
        <v>26</v>
      </c>
      <c r="S2131" s="24">
        <f>MasterData4[[#This Row],[Kidhome]]+MasterData4[[#This Row],[Teenhome]]</f>
        <v>1</v>
      </c>
      <c r="T2131" s="53">
        <v>2</v>
      </c>
      <c r="U2131" s="53">
        <v>10</v>
      </c>
      <c r="V2131" s="10">
        <f>SUM(MasterData4[[#This Row],[MntWines]:[MntSweetProducts]])</f>
        <v>900</v>
      </c>
      <c r="W2131">
        <v>2</v>
      </c>
    </row>
    <row r="2132" spans="1:23" x14ac:dyDescent="0.3">
      <c r="A2132">
        <v>10680</v>
      </c>
      <c r="B2132">
        <v>1986</v>
      </c>
      <c r="C2132" t="s">
        <v>28</v>
      </c>
      <c r="D2132" t="s">
        <v>35</v>
      </c>
      <c r="E2132" s="1">
        <v>33235</v>
      </c>
      <c r="F2132">
        <v>1</v>
      </c>
      <c r="G2132">
        <v>0</v>
      </c>
      <c r="H2132" s="3">
        <v>41675</v>
      </c>
      <c r="I2132">
        <v>71</v>
      </c>
      <c r="J2132">
        <v>0</v>
      </c>
      <c r="K2132" t="s">
        <v>30</v>
      </c>
      <c r="L2132">
        <v>3</v>
      </c>
      <c r="M2132">
        <f>2021-MasterData4[[#This Row],[Year_Birth]]</f>
        <v>35</v>
      </c>
      <c r="N2132" s="10">
        <v>45</v>
      </c>
      <c r="O2132" s="10">
        <v>16</v>
      </c>
      <c r="P2132" s="10">
        <v>2</v>
      </c>
      <c r="Q2132" s="10">
        <v>0</v>
      </c>
      <c r="R2132" s="10">
        <v>1</v>
      </c>
      <c r="S2132" s="24">
        <f>MasterData4[[#This Row],[Kidhome]]+MasterData4[[#This Row],[Teenhome]]</f>
        <v>1</v>
      </c>
      <c r="T2132" s="53">
        <v>0</v>
      </c>
      <c r="U2132" s="53">
        <v>3</v>
      </c>
      <c r="V2132" s="10">
        <f>SUM(MasterData4[[#This Row],[MntWines]:[MntSweetProducts]])</f>
        <v>64</v>
      </c>
      <c r="W2132">
        <v>2</v>
      </c>
    </row>
    <row r="2133" spans="1:23" x14ac:dyDescent="0.3">
      <c r="A2133">
        <v>10681</v>
      </c>
      <c r="B2133">
        <v>1970</v>
      </c>
      <c r="C2133" t="s">
        <v>38</v>
      </c>
      <c r="D2133" t="s">
        <v>33</v>
      </c>
      <c r="E2133" s="1">
        <v>62466</v>
      </c>
      <c r="F2133">
        <v>0</v>
      </c>
      <c r="G2133">
        <v>1</v>
      </c>
      <c r="H2133" s="3">
        <v>41654</v>
      </c>
      <c r="I2133">
        <v>13</v>
      </c>
      <c r="J2133">
        <v>0</v>
      </c>
      <c r="K2133" t="s">
        <v>30</v>
      </c>
      <c r="L2133">
        <v>6</v>
      </c>
      <c r="M2133">
        <f>2021-MasterData4[[#This Row],[Year_Birth]]</f>
        <v>51</v>
      </c>
      <c r="N2133" s="10">
        <v>129</v>
      </c>
      <c r="O2133" s="10">
        <v>259</v>
      </c>
      <c r="P2133" s="10">
        <v>168</v>
      </c>
      <c r="Q2133" s="10">
        <v>129</v>
      </c>
      <c r="R2133" s="10">
        <v>121</v>
      </c>
      <c r="S2133" s="24">
        <f>MasterData4[[#This Row],[Kidhome]]+MasterData4[[#This Row],[Teenhome]]</f>
        <v>1</v>
      </c>
      <c r="T2133" s="53">
        <v>3</v>
      </c>
      <c r="U2133" s="53">
        <v>12</v>
      </c>
      <c r="V2133" s="10">
        <f>SUM(MasterData4[[#This Row],[MntWines]:[MntSweetProducts]])</f>
        <v>806</v>
      </c>
      <c r="W2133">
        <v>3</v>
      </c>
    </row>
    <row r="2134" spans="1:23" x14ac:dyDescent="0.3">
      <c r="A2134">
        <v>10686</v>
      </c>
      <c r="B2134">
        <v>1965</v>
      </c>
      <c r="C2134" t="s">
        <v>37</v>
      </c>
      <c r="D2134" t="s">
        <v>35</v>
      </c>
      <c r="E2134" s="1">
        <v>34230</v>
      </c>
      <c r="F2134">
        <v>1</v>
      </c>
      <c r="G2134">
        <v>1</v>
      </c>
      <c r="H2134" s="3">
        <v>41269</v>
      </c>
      <c r="I2134">
        <v>72</v>
      </c>
      <c r="J2134">
        <v>0</v>
      </c>
      <c r="K2134" t="s">
        <v>30</v>
      </c>
      <c r="L2134">
        <v>1</v>
      </c>
      <c r="M2134">
        <f>2021-MasterData4[[#This Row],[Year_Birth]]</f>
        <v>56</v>
      </c>
      <c r="N2134" s="10">
        <v>15</v>
      </c>
      <c r="O2134" s="10">
        <v>4</v>
      </c>
      <c r="P2134" s="10">
        <v>0</v>
      </c>
      <c r="Q2134" s="10">
        <v>0</v>
      </c>
      <c r="R2134" s="10">
        <v>0</v>
      </c>
      <c r="S2134" s="24">
        <f>MasterData4[[#This Row],[Kidhome]]+MasterData4[[#This Row],[Teenhome]]</f>
        <v>2</v>
      </c>
      <c r="T2134" s="53">
        <v>0</v>
      </c>
      <c r="U2134" s="53">
        <v>2</v>
      </c>
      <c r="V2134" s="10">
        <f>SUM(MasterData4[[#This Row],[MntWines]:[MntSweetProducts]])</f>
        <v>19</v>
      </c>
      <c r="W2134">
        <v>5</v>
      </c>
    </row>
    <row r="2135" spans="1:23" x14ac:dyDescent="0.3">
      <c r="A2135">
        <v>10691</v>
      </c>
      <c r="B2135">
        <v>1960</v>
      </c>
      <c r="C2135" t="s">
        <v>41</v>
      </c>
      <c r="D2135" t="s">
        <v>33</v>
      </c>
      <c r="E2135" s="1">
        <v>28520</v>
      </c>
      <c r="F2135">
        <v>1</v>
      </c>
      <c r="G2135">
        <v>1</v>
      </c>
      <c r="H2135" s="3">
        <v>41439</v>
      </c>
      <c r="I2135">
        <v>55</v>
      </c>
      <c r="J2135">
        <v>0</v>
      </c>
      <c r="K2135" t="s">
        <v>30</v>
      </c>
      <c r="L2135">
        <v>1</v>
      </c>
      <c r="M2135">
        <f>2021-MasterData4[[#This Row],[Year_Birth]]</f>
        <v>61</v>
      </c>
      <c r="N2135" s="10">
        <v>11</v>
      </c>
      <c r="O2135" s="10">
        <v>10</v>
      </c>
      <c r="P2135" s="10">
        <v>0</v>
      </c>
      <c r="Q2135" s="10">
        <v>0</v>
      </c>
      <c r="R2135" s="10">
        <v>2</v>
      </c>
      <c r="S2135" s="24">
        <f>MasterData4[[#This Row],[Kidhome]]+MasterData4[[#This Row],[Teenhome]]</f>
        <v>2</v>
      </c>
      <c r="T2135" s="53">
        <v>1</v>
      </c>
      <c r="U2135" s="53">
        <v>2</v>
      </c>
      <c r="V2135" s="10">
        <f>SUM(MasterData4[[#This Row],[MntWines]:[MntSweetProducts]])</f>
        <v>23</v>
      </c>
      <c r="W2135">
        <v>4</v>
      </c>
    </row>
    <row r="2136" spans="1:23" x14ac:dyDescent="0.3">
      <c r="A2136">
        <v>10699</v>
      </c>
      <c r="B2136">
        <v>1985</v>
      </c>
      <c r="C2136" t="s">
        <v>28</v>
      </c>
      <c r="D2136" t="s">
        <v>33</v>
      </c>
      <c r="E2136" s="1">
        <v>44322</v>
      </c>
      <c r="F2136">
        <v>1</v>
      </c>
      <c r="G2136">
        <v>0</v>
      </c>
      <c r="H2136" s="3">
        <v>41806</v>
      </c>
      <c r="I2136">
        <v>30</v>
      </c>
      <c r="J2136">
        <v>0</v>
      </c>
      <c r="K2136" t="s">
        <v>43</v>
      </c>
      <c r="L2136">
        <v>3</v>
      </c>
      <c r="M2136">
        <f>2021-MasterData4[[#This Row],[Year_Birth]]</f>
        <v>36</v>
      </c>
      <c r="N2136" s="10">
        <v>46</v>
      </c>
      <c r="O2136" s="10">
        <v>40</v>
      </c>
      <c r="P2136" s="10">
        <v>3</v>
      </c>
      <c r="Q2136" s="10">
        <v>0</v>
      </c>
      <c r="R2136" s="10">
        <v>0</v>
      </c>
      <c r="S2136" s="24">
        <f>MasterData4[[#This Row],[Kidhome]]+MasterData4[[#This Row],[Teenhome]]</f>
        <v>1</v>
      </c>
      <c r="T2136" s="53">
        <v>0</v>
      </c>
      <c r="U2136" s="53">
        <v>3</v>
      </c>
      <c r="V2136" s="10">
        <f>SUM(MasterData4[[#This Row],[MntWines]:[MntSweetProducts]])</f>
        <v>89</v>
      </c>
      <c r="W2136">
        <v>2</v>
      </c>
    </row>
    <row r="2137" spans="1:23" x14ac:dyDescent="0.3">
      <c r="A2137">
        <v>10701</v>
      </c>
      <c r="B2137">
        <v>1973</v>
      </c>
      <c r="C2137" t="s">
        <v>28</v>
      </c>
      <c r="D2137" t="s">
        <v>33</v>
      </c>
      <c r="E2137" s="1">
        <v>65308</v>
      </c>
      <c r="F2137">
        <v>0</v>
      </c>
      <c r="G2137">
        <v>0</v>
      </c>
      <c r="H2137" s="3">
        <v>41528</v>
      </c>
      <c r="I2137">
        <v>60</v>
      </c>
      <c r="J2137">
        <v>0</v>
      </c>
      <c r="K2137" t="s">
        <v>34</v>
      </c>
      <c r="L2137">
        <v>7</v>
      </c>
      <c r="M2137">
        <f>2021-MasterData4[[#This Row],[Year_Birth]]</f>
        <v>48</v>
      </c>
      <c r="N2137" s="10">
        <v>713</v>
      </c>
      <c r="O2137" s="10">
        <v>264</v>
      </c>
      <c r="P2137" s="10">
        <v>120</v>
      </c>
      <c r="Q2137" s="10">
        <v>0</v>
      </c>
      <c r="R2137" s="10">
        <v>80</v>
      </c>
      <c r="S2137" s="24">
        <f>MasterData4[[#This Row],[Kidhome]]+MasterData4[[#This Row],[Teenhome]]</f>
        <v>0</v>
      </c>
      <c r="T2137" s="53">
        <v>8</v>
      </c>
      <c r="U2137" s="53">
        <v>12</v>
      </c>
      <c r="V2137" s="10">
        <f>SUM(MasterData4[[#This Row],[MntWines]:[MntSweetProducts]])</f>
        <v>1177</v>
      </c>
      <c r="W2137">
        <v>2</v>
      </c>
    </row>
    <row r="2138" spans="1:23" x14ac:dyDescent="0.3">
      <c r="A2138">
        <v>10702</v>
      </c>
      <c r="B2138">
        <v>1984</v>
      </c>
      <c r="C2138" t="s">
        <v>28</v>
      </c>
      <c r="D2138" t="s">
        <v>31</v>
      </c>
      <c r="E2138" s="1">
        <v>52413</v>
      </c>
      <c r="F2138">
        <v>1</v>
      </c>
      <c r="G2138">
        <v>0</v>
      </c>
      <c r="H2138" s="3">
        <v>41216</v>
      </c>
      <c r="I2138">
        <v>67</v>
      </c>
      <c r="J2138">
        <v>0</v>
      </c>
      <c r="K2138" t="s">
        <v>30</v>
      </c>
      <c r="L2138">
        <v>7</v>
      </c>
      <c r="M2138">
        <f>2021-MasterData4[[#This Row],[Year_Birth]]</f>
        <v>37</v>
      </c>
      <c r="N2138" s="10">
        <v>185</v>
      </c>
      <c r="O2138" s="10">
        <v>133</v>
      </c>
      <c r="P2138" s="10">
        <v>56</v>
      </c>
      <c r="Q2138" s="10">
        <v>8</v>
      </c>
      <c r="R2138" s="10">
        <v>56</v>
      </c>
      <c r="S2138" s="24">
        <f>MasterData4[[#This Row],[Kidhome]]+MasterData4[[#This Row],[Teenhome]]</f>
        <v>1</v>
      </c>
      <c r="T2138" s="53">
        <v>1</v>
      </c>
      <c r="U2138" s="53">
        <v>7</v>
      </c>
      <c r="V2138" s="10">
        <f>SUM(MasterData4[[#This Row],[MntWines]:[MntSweetProducts]])</f>
        <v>438</v>
      </c>
      <c r="W2138">
        <v>2</v>
      </c>
    </row>
    <row r="2139" spans="1:23" x14ac:dyDescent="0.3">
      <c r="A2139">
        <v>10703</v>
      </c>
      <c r="B2139">
        <v>1975</v>
      </c>
      <c r="C2139" t="s">
        <v>41</v>
      </c>
      <c r="D2139" t="s">
        <v>31</v>
      </c>
      <c r="E2139" s="1">
        <v>46098</v>
      </c>
      <c r="F2139">
        <v>1</v>
      </c>
      <c r="G2139">
        <v>1</v>
      </c>
      <c r="H2139" s="3">
        <v>41139</v>
      </c>
      <c r="I2139">
        <v>86</v>
      </c>
      <c r="J2139">
        <v>0</v>
      </c>
      <c r="K2139" t="s">
        <v>30</v>
      </c>
      <c r="L2139">
        <v>3</v>
      </c>
      <c r="M2139">
        <f>2021-MasterData4[[#This Row],[Year_Birth]]</f>
        <v>46</v>
      </c>
      <c r="N2139" s="10">
        <v>57</v>
      </c>
      <c r="O2139" s="10">
        <v>27</v>
      </c>
      <c r="P2139" s="10">
        <v>0</v>
      </c>
      <c r="Q2139" s="10">
        <v>0</v>
      </c>
      <c r="R2139" s="10">
        <v>0</v>
      </c>
      <c r="S2139" s="24">
        <f>MasterData4[[#This Row],[Kidhome]]+MasterData4[[#This Row],[Teenhome]]</f>
        <v>2</v>
      </c>
      <c r="T2139" s="53">
        <v>2</v>
      </c>
      <c r="U2139" s="53">
        <v>2</v>
      </c>
      <c r="V2139" s="10">
        <f>SUM(MasterData4[[#This Row],[MntWines]:[MntSweetProducts]])</f>
        <v>84</v>
      </c>
      <c r="W2139">
        <v>4</v>
      </c>
    </row>
    <row r="2140" spans="1:23" x14ac:dyDescent="0.3">
      <c r="A2140">
        <v>10704</v>
      </c>
      <c r="B2140">
        <v>1969</v>
      </c>
      <c r="C2140" t="s">
        <v>28</v>
      </c>
      <c r="D2140" t="s">
        <v>31</v>
      </c>
      <c r="E2140" s="1">
        <v>54803</v>
      </c>
      <c r="F2140">
        <v>0</v>
      </c>
      <c r="G2140">
        <v>1</v>
      </c>
      <c r="H2140" s="3">
        <v>41142</v>
      </c>
      <c r="I2140">
        <v>65</v>
      </c>
      <c r="J2140">
        <v>0</v>
      </c>
      <c r="K2140" t="s">
        <v>30</v>
      </c>
      <c r="L2140">
        <v>6</v>
      </c>
      <c r="M2140">
        <f>2021-MasterData4[[#This Row],[Year_Birth]]</f>
        <v>52</v>
      </c>
      <c r="N2140" s="10">
        <v>404</v>
      </c>
      <c r="O2140" s="10">
        <v>92</v>
      </c>
      <c r="P2140" s="10">
        <v>28</v>
      </c>
      <c r="Q2140" s="10">
        <v>0</v>
      </c>
      <c r="R2140" s="10">
        <v>27</v>
      </c>
      <c r="S2140" s="24">
        <f>MasterData4[[#This Row],[Kidhome]]+MasterData4[[#This Row],[Teenhome]]</f>
        <v>1</v>
      </c>
      <c r="T2140" s="53">
        <v>2</v>
      </c>
      <c r="U2140" s="53">
        <v>9</v>
      </c>
      <c r="V2140" s="10">
        <f>SUM(MasterData4[[#This Row],[MntWines]:[MntSweetProducts]])</f>
        <v>551</v>
      </c>
      <c r="W2140">
        <v>2</v>
      </c>
    </row>
    <row r="2141" spans="1:23" x14ac:dyDescent="0.3">
      <c r="A2141">
        <v>10708</v>
      </c>
      <c r="B2141">
        <v>1978</v>
      </c>
      <c r="C2141" t="s">
        <v>38</v>
      </c>
      <c r="D2141" t="s">
        <v>31</v>
      </c>
      <c r="E2141" s="1">
        <v>36975</v>
      </c>
      <c r="F2141">
        <v>1</v>
      </c>
      <c r="G2141">
        <v>0</v>
      </c>
      <c r="H2141" s="3">
        <v>41636</v>
      </c>
      <c r="I2141">
        <v>50</v>
      </c>
      <c r="J2141">
        <v>0</v>
      </c>
      <c r="K2141" t="s">
        <v>30</v>
      </c>
      <c r="L2141">
        <v>1</v>
      </c>
      <c r="M2141">
        <f>2021-MasterData4[[#This Row],[Year_Birth]]</f>
        <v>43</v>
      </c>
      <c r="N2141" s="10">
        <v>10</v>
      </c>
      <c r="O2141" s="10">
        <v>11</v>
      </c>
      <c r="P2141" s="10">
        <v>0</v>
      </c>
      <c r="Q2141" s="10">
        <v>6</v>
      </c>
      <c r="R2141" s="10">
        <v>4</v>
      </c>
      <c r="S2141" s="24">
        <f>MasterData4[[#This Row],[Kidhome]]+MasterData4[[#This Row],[Teenhome]]</f>
        <v>1</v>
      </c>
      <c r="T2141" s="53">
        <v>0</v>
      </c>
      <c r="U2141" s="53">
        <v>3</v>
      </c>
      <c r="V2141" s="10">
        <f>SUM(MasterData4[[#This Row],[MntWines]:[MntSweetProducts]])</f>
        <v>31</v>
      </c>
      <c r="W2141">
        <v>3</v>
      </c>
    </row>
    <row r="2142" spans="1:23" x14ac:dyDescent="0.3">
      <c r="A2142">
        <v>10710</v>
      </c>
      <c r="B2142">
        <v>1979</v>
      </c>
      <c r="C2142" t="s">
        <v>28</v>
      </c>
      <c r="D2142" t="s">
        <v>33</v>
      </c>
      <c r="E2142" s="1">
        <v>7500</v>
      </c>
      <c r="F2142">
        <v>0</v>
      </c>
      <c r="G2142">
        <v>1</v>
      </c>
      <c r="H2142" s="3">
        <v>41150</v>
      </c>
      <c r="I2142">
        <v>61</v>
      </c>
      <c r="J2142">
        <v>0</v>
      </c>
      <c r="K2142" t="s">
        <v>30</v>
      </c>
      <c r="L2142">
        <v>1</v>
      </c>
      <c r="M2142">
        <f>2021-MasterData4[[#This Row],[Year_Birth]]</f>
        <v>42</v>
      </c>
      <c r="N2142" s="10">
        <v>5</v>
      </c>
      <c r="O2142" s="10">
        <v>3</v>
      </c>
      <c r="P2142" s="10">
        <v>3</v>
      </c>
      <c r="Q2142" s="10">
        <v>2</v>
      </c>
      <c r="R2142" s="10">
        <v>0</v>
      </c>
      <c r="S2142" s="24">
        <f>MasterData4[[#This Row],[Kidhome]]+MasterData4[[#This Row],[Teenhome]]</f>
        <v>1</v>
      </c>
      <c r="T2142" s="53">
        <v>0</v>
      </c>
      <c r="U2142" s="53">
        <v>2</v>
      </c>
      <c r="V2142" s="10">
        <f>SUM(MasterData4[[#This Row],[MntWines]:[MntSweetProducts]])</f>
        <v>13</v>
      </c>
      <c r="W2142">
        <v>2</v>
      </c>
    </row>
    <row r="2143" spans="1:23" x14ac:dyDescent="0.3">
      <c r="A2143">
        <v>10711</v>
      </c>
      <c r="B2143">
        <v>1945</v>
      </c>
      <c r="C2143" t="s">
        <v>28</v>
      </c>
      <c r="D2143" t="s">
        <v>33</v>
      </c>
      <c r="E2143" s="1">
        <v>69755</v>
      </c>
      <c r="F2143">
        <v>0</v>
      </c>
      <c r="G2143">
        <v>0</v>
      </c>
      <c r="H2143" s="3">
        <v>41549</v>
      </c>
      <c r="I2143">
        <v>23</v>
      </c>
      <c r="J2143">
        <v>0</v>
      </c>
      <c r="K2143" t="s">
        <v>43</v>
      </c>
      <c r="L2143">
        <v>3</v>
      </c>
      <c r="M2143">
        <f>2021-MasterData4[[#This Row],[Year_Birth]]</f>
        <v>76</v>
      </c>
      <c r="N2143" s="10">
        <v>217</v>
      </c>
      <c r="O2143" s="10">
        <v>373</v>
      </c>
      <c r="P2143" s="10">
        <v>111</v>
      </c>
      <c r="Q2143" s="10">
        <v>77</v>
      </c>
      <c r="R2143" s="10">
        <v>23</v>
      </c>
      <c r="S2143" s="24">
        <f>MasterData4[[#This Row],[Kidhome]]+MasterData4[[#This Row],[Teenhome]]</f>
        <v>0</v>
      </c>
      <c r="T2143" s="53">
        <v>6</v>
      </c>
      <c r="U2143" s="53">
        <v>12</v>
      </c>
      <c r="V2143" s="10">
        <f>SUM(MasterData4[[#This Row],[MntWines]:[MntSweetProducts]])</f>
        <v>801</v>
      </c>
      <c r="W2143">
        <v>2</v>
      </c>
    </row>
    <row r="2144" spans="1:23" x14ac:dyDescent="0.3">
      <c r="A2144">
        <v>10722</v>
      </c>
      <c r="B2144">
        <v>1973</v>
      </c>
      <c r="C2144" t="s">
        <v>28</v>
      </c>
      <c r="D2144" t="s">
        <v>35</v>
      </c>
      <c r="E2144" s="1">
        <v>55593</v>
      </c>
      <c r="F2144">
        <v>0</v>
      </c>
      <c r="G2144">
        <v>1</v>
      </c>
      <c r="H2144" s="3">
        <v>41507</v>
      </c>
      <c r="I2144">
        <v>63</v>
      </c>
      <c r="J2144">
        <v>0</v>
      </c>
      <c r="K2144" t="s">
        <v>40</v>
      </c>
      <c r="L2144">
        <v>6</v>
      </c>
      <c r="M2144">
        <f>2021-MasterData4[[#This Row],[Year_Birth]]</f>
        <v>48</v>
      </c>
      <c r="N2144" s="10">
        <v>293</v>
      </c>
      <c r="O2144" s="10">
        <v>124</v>
      </c>
      <c r="P2144" s="10">
        <v>11</v>
      </c>
      <c r="Q2144" s="10">
        <v>8</v>
      </c>
      <c r="R2144" s="10">
        <v>4</v>
      </c>
      <c r="S2144" s="24">
        <f>MasterData4[[#This Row],[Kidhome]]+MasterData4[[#This Row],[Teenhome]]</f>
        <v>1</v>
      </c>
      <c r="T2144" s="53">
        <v>6</v>
      </c>
      <c r="U2144" s="53">
        <v>3</v>
      </c>
      <c r="V2144" s="10">
        <f>SUM(MasterData4[[#This Row],[MntWines]:[MntSweetProducts]])</f>
        <v>440</v>
      </c>
      <c r="W2144">
        <v>2</v>
      </c>
    </row>
    <row r="2145" spans="1:23" x14ac:dyDescent="0.3">
      <c r="A2145">
        <v>10727</v>
      </c>
      <c r="B2145">
        <v>1970</v>
      </c>
      <c r="C2145" t="s">
        <v>37</v>
      </c>
      <c r="D2145" t="s">
        <v>33</v>
      </c>
      <c r="E2145" s="1">
        <v>69084</v>
      </c>
      <c r="F2145">
        <v>1</v>
      </c>
      <c r="G2145">
        <v>0</v>
      </c>
      <c r="H2145" s="3">
        <v>41597</v>
      </c>
      <c r="I2145">
        <v>43</v>
      </c>
      <c r="J2145">
        <v>0</v>
      </c>
      <c r="K2145" t="s">
        <v>30</v>
      </c>
      <c r="L2145">
        <v>7</v>
      </c>
      <c r="M2145">
        <f>2021-MasterData4[[#This Row],[Year_Birth]]</f>
        <v>51</v>
      </c>
      <c r="N2145" s="10">
        <v>1181</v>
      </c>
      <c r="O2145" s="10">
        <v>199</v>
      </c>
      <c r="P2145" s="10">
        <v>39</v>
      </c>
      <c r="Q2145" s="10">
        <v>107</v>
      </c>
      <c r="R2145" s="10">
        <v>30</v>
      </c>
      <c r="S2145" s="24">
        <f>MasterData4[[#This Row],[Kidhome]]+MasterData4[[#This Row],[Teenhome]]</f>
        <v>1</v>
      </c>
      <c r="T2145" s="53">
        <v>3</v>
      </c>
      <c r="U2145" s="53">
        <v>13</v>
      </c>
      <c r="V2145" s="10">
        <f>SUM(MasterData4[[#This Row],[MntWines]:[MntSweetProducts]])</f>
        <v>1556</v>
      </c>
      <c r="W2145">
        <v>5</v>
      </c>
    </row>
    <row r="2146" spans="1:23" x14ac:dyDescent="0.3">
      <c r="A2146">
        <v>10735</v>
      </c>
      <c r="B2146">
        <v>1971</v>
      </c>
      <c r="C2146" t="s">
        <v>28</v>
      </c>
      <c r="D2146" t="s">
        <v>31</v>
      </c>
      <c r="E2146" s="1">
        <v>22804</v>
      </c>
      <c r="F2146">
        <v>1</v>
      </c>
      <c r="G2146">
        <v>0</v>
      </c>
      <c r="H2146" s="3">
        <v>41486</v>
      </c>
      <c r="I2146">
        <v>75</v>
      </c>
      <c r="J2146">
        <v>0</v>
      </c>
      <c r="K2146" t="s">
        <v>43</v>
      </c>
      <c r="L2146">
        <v>2</v>
      </c>
      <c r="M2146">
        <f>2021-MasterData4[[#This Row],[Year_Birth]]</f>
        <v>50</v>
      </c>
      <c r="N2146" s="10">
        <v>14</v>
      </c>
      <c r="O2146" s="10">
        <v>7</v>
      </c>
      <c r="P2146" s="10">
        <v>2</v>
      </c>
      <c r="Q2146" s="10">
        <v>1</v>
      </c>
      <c r="R2146" s="10">
        <v>1</v>
      </c>
      <c r="S2146" s="24">
        <f>MasterData4[[#This Row],[Kidhome]]+MasterData4[[#This Row],[Teenhome]]</f>
        <v>1</v>
      </c>
      <c r="T2146" s="53">
        <v>0</v>
      </c>
      <c r="U2146" s="53">
        <v>2</v>
      </c>
      <c r="V2146" s="10">
        <f>SUM(MasterData4[[#This Row],[MntWines]:[MntSweetProducts]])</f>
        <v>25</v>
      </c>
      <c r="W2146">
        <v>2</v>
      </c>
    </row>
    <row r="2147" spans="1:23" x14ac:dyDescent="0.3">
      <c r="A2147">
        <v>10736</v>
      </c>
      <c r="B2147">
        <v>1971</v>
      </c>
      <c r="C2147" t="s">
        <v>28</v>
      </c>
      <c r="D2147" t="s">
        <v>31</v>
      </c>
      <c r="E2147" s="1">
        <v>72258</v>
      </c>
      <c r="F2147">
        <v>0</v>
      </c>
      <c r="G2147">
        <v>1</v>
      </c>
      <c r="H2147" s="3">
        <v>41529</v>
      </c>
      <c r="I2147">
        <v>28</v>
      </c>
      <c r="J2147">
        <v>0</v>
      </c>
      <c r="K2147" t="s">
        <v>32</v>
      </c>
      <c r="L2147">
        <v>6</v>
      </c>
      <c r="M2147">
        <f>2021-MasterData4[[#This Row],[Year_Birth]]</f>
        <v>50</v>
      </c>
      <c r="N2147" s="10">
        <v>522</v>
      </c>
      <c r="O2147" s="10">
        <v>522</v>
      </c>
      <c r="P2147" s="10">
        <v>227</v>
      </c>
      <c r="Q2147" s="10">
        <v>0</v>
      </c>
      <c r="R2147" s="10">
        <v>120</v>
      </c>
      <c r="S2147" s="24">
        <f>MasterData4[[#This Row],[Kidhome]]+MasterData4[[#This Row],[Teenhome]]</f>
        <v>1</v>
      </c>
      <c r="T2147" s="53">
        <v>9</v>
      </c>
      <c r="U2147" s="53">
        <v>5</v>
      </c>
      <c r="V2147" s="10">
        <f>SUM(MasterData4[[#This Row],[MntWines]:[MntSweetProducts]])</f>
        <v>1391</v>
      </c>
      <c r="W2147">
        <v>2</v>
      </c>
    </row>
    <row r="2148" spans="1:23" x14ac:dyDescent="0.3">
      <c r="A2148">
        <v>10738</v>
      </c>
      <c r="B2148">
        <v>1951</v>
      </c>
      <c r="C2148" t="s">
        <v>41</v>
      </c>
      <c r="D2148" t="s">
        <v>31</v>
      </c>
      <c r="E2148" s="1">
        <v>49389</v>
      </c>
      <c r="F2148">
        <v>1</v>
      </c>
      <c r="G2148">
        <v>1</v>
      </c>
      <c r="H2148" s="3">
        <v>41515</v>
      </c>
      <c r="I2148">
        <v>55</v>
      </c>
      <c r="J2148">
        <v>0</v>
      </c>
      <c r="K2148" t="s">
        <v>36</v>
      </c>
      <c r="L2148">
        <v>2</v>
      </c>
      <c r="M2148">
        <f>2021-MasterData4[[#This Row],[Year_Birth]]</f>
        <v>70</v>
      </c>
      <c r="N2148" s="10">
        <v>40</v>
      </c>
      <c r="O2148" s="10">
        <v>19</v>
      </c>
      <c r="P2148" s="10">
        <v>2</v>
      </c>
      <c r="Q2148" s="10">
        <v>0</v>
      </c>
      <c r="R2148" s="10">
        <v>1</v>
      </c>
      <c r="S2148" s="24">
        <f>MasterData4[[#This Row],[Kidhome]]+MasterData4[[#This Row],[Teenhome]]</f>
        <v>2</v>
      </c>
      <c r="T2148" s="53">
        <v>0</v>
      </c>
      <c r="U2148" s="53">
        <v>3</v>
      </c>
      <c r="V2148" s="10">
        <f>SUM(MasterData4[[#This Row],[MntWines]:[MntSweetProducts]])</f>
        <v>62</v>
      </c>
      <c r="W2148">
        <v>4</v>
      </c>
    </row>
    <row r="2149" spans="1:23" x14ac:dyDescent="0.3">
      <c r="A2149">
        <v>10741</v>
      </c>
      <c r="B2149">
        <v>1951</v>
      </c>
      <c r="C2149" t="s">
        <v>41</v>
      </c>
      <c r="D2149" t="s">
        <v>35</v>
      </c>
      <c r="E2149" s="1">
        <v>47352</v>
      </c>
      <c r="F2149">
        <v>0</v>
      </c>
      <c r="G2149">
        <v>1</v>
      </c>
      <c r="H2149" s="3">
        <v>41375</v>
      </c>
      <c r="I2149">
        <v>70</v>
      </c>
      <c r="J2149">
        <v>0</v>
      </c>
      <c r="K2149" t="s">
        <v>30</v>
      </c>
      <c r="L2149">
        <v>6</v>
      </c>
      <c r="M2149">
        <f>2021-MasterData4[[#This Row],[Year_Birth]]</f>
        <v>70</v>
      </c>
      <c r="N2149" s="10">
        <v>172</v>
      </c>
      <c r="O2149" s="10">
        <v>112</v>
      </c>
      <c r="P2149" s="10">
        <v>8</v>
      </c>
      <c r="Q2149" s="10">
        <v>12</v>
      </c>
      <c r="R2149" s="10">
        <v>0</v>
      </c>
      <c r="S2149" s="24">
        <f>MasterData4[[#This Row],[Kidhome]]+MasterData4[[#This Row],[Teenhome]]</f>
        <v>1</v>
      </c>
      <c r="T2149" s="53">
        <v>1</v>
      </c>
      <c r="U2149" s="53">
        <v>5</v>
      </c>
      <c r="V2149" s="10">
        <f>SUM(MasterData4[[#This Row],[MntWines]:[MntSweetProducts]])</f>
        <v>304</v>
      </c>
      <c r="W2149">
        <v>4</v>
      </c>
    </row>
    <row r="2150" spans="1:23" x14ac:dyDescent="0.3">
      <c r="A2150">
        <v>10742</v>
      </c>
      <c r="B2150">
        <v>1983</v>
      </c>
      <c r="C2150" t="s">
        <v>37</v>
      </c>
      <c r="D2150" t="s">
        <v>33</v>
      </c>
      <c r="E2150" s="1">
        <v>86580</v>
      </c>
      <c r="F2150">
        <v>0</v>
      </c>
      <c r="G2150">
        <v>0</v>
      </c>
      <c r="H2150" s="3">
        <v>41332</v>
      </c>
      <c r="I2150">
        <v>72</v>
      </c>
      <c r="J2150">
        <v>0</v>
      </c>
      <c r="K2150" t="s">
        <v>30</v>
      </c>
      <c r="L2150">
        <v>4</v>
      </c>
      <c r="M2150">
        <f>2021-MasterData4[[#This Row],[Year_Birth]]</f>
        <v>38</v>
      </c>
      <c r="N2150" s="10">
        <v>532</v>
      </c>
      <c r="O2150" s="10">
        <v>127</v>
      </c>
      <c r="P2150" s="10">
        <v>26</v>
      </c>
      <c r="Q2150" s="10">
        <v>21</v>
      </c>
      <c r="R2150" s="10">
        <v>20</v>
      </c>
      <c r="S2150" s="24">
        <f>MasterData4[[#This Row],[Kidhome]]+MasterData4[[#This Row],[Teenhome]]</f>
        <v>0</v>
      </c>
      <c r="T2150" s="53">
        <v>2</v>
      </c>
      <c r="U2150" s="53">
        <v>5</v>
      </c>
      <c r="V2150" s="10">
        <f>SUM(MasterData4[[#This Row],[MntWines]:[MntSweetProducts]])</f>
        <v>726</v>
      </c>
      <c r="W2150">
        <v>5</v>
      </c>
    </row>
    <row r="2151" spans="1:23" x14ac:dyDescent="0.3">
      <c r="A2151">
        <v>10749</v>
      </c>
      <c r="B2151">
        <v>1991</v>
      </c>
      <c r="C2151" t="s">
        <v>28</v>
      </c>
      <c r="D2151" t="s">
        <v>31</v>
      </c>
      <c r="E2151" s="1">
        <v>8028</v>
      </c>
      <c r="F2151">
        <v>0</v>
      </c>
      <c r="G2151">
        <v>0</v>
      </c>
      <c r="H2151" s="3">
        <v>41170</v>
      </c>
      <c r="I2151">
        <v>62</v>
      </c>
      <c r="J2151">
        <v>0</v>
      </c>
      <c r="K2151" t="s">
        <v>30</v>
      </c>
      <c r="L2151">
        <v>0</v>
      </c>
      <c r="M2151">
        <f>2021-MasterData4[[#This Row],[Year_Birth]]</f>
        <v>30</v>
      </c>
      <c r="N2151" s="10">
        <v>73</v>
      </c>
      <c r="O2151" s="10">
        <v>66</v>
      </c>
      <c r="P2151" s="10">
        <v>7</v>
      </c>
      <c r="Q2151" s="10">
        <v>18</v>
      </c>
      <c r="R2151" s="10">
        <v>12</v>
      </c>
      <c r="S2151" s="24">
        <f>MasterData4[[#This Row],[Kidhome]]+MasterData4[[#This Row],[Teenhome]]</f>
        <v>0</v>
      </c>
      <c r="T2151" s="53">
        <v>1</v>
      </c>
      <c r="U2151" s="53">
        <v>0</v>
      </c>
      <c r="V2151" s="10">
        <f>SUM(MasterData4[[#This Row],[MntWines]:[MntSweetProducts]])</f>
        <v>176</v>
      </c>
      <c r="W2151">
        <v>2</v>
      </c>
    </row>
    <row r="2152" spans="1:23" x14ac:dyDescent="0.3">
      <c r="A2152">
        <v>10755</v>
      </c>
      <c r="B2152">
        <v>1976</v>
      </c>
      <c r="C2152" t="s">
        <v>38</v>
      </c>
      <c r="D2152" t="s">
        <v>33</v>
      </c>
      <c r="E2152" s="1">
        <v>23718</v>
      </c>
      <c r="F2152">
        <v>1</v>
      </c>
      <c r="G2152">
        <v>0</v>
      </c>
      <c r="H2152" s="3">
        <v>41519</v>
      </c>
      <c r="I2152">
        <v>76</v>
      </c>
      <c r="J2152">
        <v>0</v>
      </c>
      <c r="K2152" t="s">
        <v>36</v>
      </c>
      <c r="L2152">
        <v>3</v>
      </c>
      <c r="M2152">
        <f>2021-MasterData4[[#This Row],[Year_Birth]]</f>
        <v>45</v>
      </c>
      <c r="N2152" s="10">
        <v>6</v>
      </c>
      <c r="O2152" s="10">
        <v>14</v>
      </c>
      <c r="P2152" s="10">
        <v>15</v>
      </c>
      <c r="Q2152" s="10">
        <v>3</v>
      </c>
      <c r="R2152" s="10">
        <v>7</v>
      </c>
      <c r="S2152" s="24">
        <f>MasterData4[[#This Row],[Kidhome]]+MasterData4[[#This Row],[Teenhome]]</f>
        <v>1</v>
      </c>
      <c r="T2152" s="53">
        <v>1</v>
      </c>
      <c r="U2152" s="53">
        <v>2</v>
      </c>
      <c r="V2152" s="10">
        <f>SUM(MasterData4[[#This Row],[MntWines]:[MntSweetProducts]])</f>
        <v>45</v>
      </c>
      <c r="W2152">
        <v>3</v>
      </c>
    </row>
    <row r="2153" spans="1:23" x14ac:dyDescent="0.3">
      <c r="A2153">
        <v>10757</v>
      </c>
      <c r="B2153">
        <v>1967</v>
      </c>
      <c r="C2153" t="s">
        <v>37</v>
      </c>
      <c r="D2153" t="s">
        <v>29</v>
      </c>
      <c r="E2153" s="1">
        <v>28420</v>
      </c>
      <c r="F2153">
        <v>1</v>
      </c>
      <c r="G2153">
        <v>0</v>
      </c>
      <c r="H2153" s="3">
        <v>41632</v>
      </c>
      <c r="I2153">
        <v>36</v>
      </c>
      <c r="J2153">
        <v>0</v>
      </c>
      <c r="K2153" t="s">
        <v>30</v>
      </c>
      <c r="L2153">
        <v>1</v>
      </c>
      <c r="M2153">
        <f>2021-MasterData4[[#This Row],[Year_Birth]]</f>
        <v>54</v>
      </c>
      <c r="N2153" s="10">
        <v>4</v>
      </c>
      <c r="O2153" s="10">
        <v>5</v>
      </c>
      <c r="P2153" s="10">
        <v>2</v>
      </c>
      <c r="Q2153" s="10">
        <v>2</v>
      </c>
      <c r="R2153" s="10">
        <v>0</v>
      </c>
      <c r="S2153" s="24">
        <f>MasterData4[[#This Row],[Kidhome]]+MasterData4[[#This Row],[Teenhome]]</f>
        <v>1</v>
      </c>
      <c r="T2153" s="53">
        <v>0</v>
      </c>
      <c r="U2153" s="53">
        <v>2</v>
      </c>
      <c r="V2153" s="10">
        <f>SUM(MasterData4[[#This Row],[MntWines]:[MntSweetProducts]])</f>
        <v>13</v>
      </c>
      <c r="W2153">
        <v>5</v>
      </c>
    </row>
    <row r="2154" spans="1:23" x14ac:dyDescent="0.3">
      <c r="A2154">
        <v>10766</v>
      </c>
      <c r="B2154">
        <v>1964</v>
      </c>
      <c r="C2154" t="s">
        <v>37</v>
      </c>
      <c r="D2154" t="s">
        <v>33</v>
      </c>
      <c r="E2154" s="1">
        <v>65526</v>
      </c>
      <c r="F2154">
        <v>0</v>
      </c>
      <c r="G2154">
        <v>1</v>
      </c>
      <c r="H2154" s="3">
        <v>41740</v>
      </c>
      <c r="I2154">
        <v>22</v>
      </c>
      <c r="J2154">
        <v>0</v>
      </c>
      <c r="K2154" t="s">
        <v>30</v>
      </c>
      <c r="L2154">
        <v>4</v>
      </c>
      <c r="M2154">
        <f>2021-MasterData4[[#This Row],[Year_Birth]]</f>
        <v>57</v>
      </c>
      <c r="N2154" s="10">
        <v>397</v>
      </c>
      <c r="O2154" s="10">
        <v>69</v>
      </c>
      <c r="P2154" s="10">
        <v>12</v>
      </c>
      <c r="Q2154" s="10">
        <v>19</v>
      </c>
      <c r="R2154" s="10">
        <v>0</v>
      </c>
      <c r="S2154" s="24">
        <f>MasterData4[[#This Row],[Kidhome]]+MasterData4[[#This Row],[Teenhome]]</f>
        <v>1</v>
      </c>
      <c r="T2154" s="53">
        <v>4</v>
      </c>
      <c r="U2154" s="53">
        <v>8</v>
      </c>
      <c r="V2154" s="10">
        <f>SUM(MasterData4[[#This Row],[MntWines]:[MntSweetProducts]])</f>
        <v>497</v>
      </c>
      <c r="W2154">
        <v>5</v>
      </c>
    </row>
    <row r="2155" spans="1:23" x14ac:dyDescent="0.3">
      <c r="A2155">
        <v>10767</v>
      </c>
      <c r="B2155">
        <v>1989</v>
      </c>
      <c r="C2155" t="s">
        <v>37</v>
      </c>
      <c r="D2155" t="s">
        <v>35</v>
      </c>
      <c r="E2155" s="1">
        <v>77845</v>
      </c>
      <c r="F2155">
        <v>0</v>
      </c>
      <c r="G2155">
        <v>0</v>
      </c>
      <c r="H2155" s="3">
        <v>41775</v>
      </c>
      <c r="I2155">
        <v>40</v>
      </c>
      <c r="J2155">
        <v>0</v>
      </c>
      <c r="K2155" t="s">
        <v>34</v>
      </c>
      <c r="L2155">
        <v>3</v>
      </c>
      <c r="M2155">
        <f>2021-MasterData4[[#This Row],[Year_Birth]]</f>
        <v>32</v>
      </c>
      <c r="N2155" s="10">
        <v>760</v>
      </c>
      <c r="O2155" s="10">
        <v>480</v>
      </c>
      <c r="P2155" s="10">
        <v>0</v>
      </c>
      <c r="Q2155" s="10">
        <v>40</v>
      </c>
      <c r="R2155" s="10">
        <v>40</v>
      </c>
      <c r="S2155" s="24">
        <f>MasterData4[[#This Row],[Kidhome]]+MasterData4[[#This Row],[Teenhome]]</f>
        <v>0</v>
      </c>
      <c r="T2155" s="53">
        <v>5</v>
      </c>
      <c r="U2155" s="53">
        <v>12</v>
      </c>
      <c r="V2155" s="10">
        <f>SUM(MasterData4[[#This Row],[MntWines]:[MntSweetProducts]])</f>
        <v>1320</v>
      </c>
      <c r="W2155">
        <v>5</v>
      </c>
    </row>
    <row r="2156" spans="1:23" x14ac:dyDescent="0.3">
      <c r="A2156">
        <v>10770</v>
      </c>
      <c r="B2156">
        <v>1959</v>
      </c>
      <c r="C2156" t="s">
        <v>28</v>
      </c>
      <c r="D2156" t="s">
        <v>33</v>
      </c>
      <c r="E2156" s="1">
        <v>65492</v>
      </c>
      <c r="F2156">
        <v>0</v>
      </c>
      <c r="G2156">
        <v>0</v>
      </c>
      <c r="H2156" s="3">
        <v>41665</v>
      </c>
      <c r="I2156">
        <v>73</v>
      </c>
      <c r="J2156">
        <v>0</v>
      </c>
      <c r="K2156" t="s">
        <v>32</v>
      </c>
      <c r="L2156">
        <v>4</v>
      </c>
      <c r="M2156">
        <f>2021-MasterData4[[#This Row],[Year_Birth]]</f>
        <v>62</v>
      </c>
      <c r="N2156" s="10">
        <v>247</v>
      </c>
      <c r="O2156" s="10">
        <v>295</v>
      </c>
      <c r="P2156" s="10">
        <v>210</v>
      </c>
      <c r="Q2156" s="10">
        <v>161</v>
      </c>
      <c r="R2156" s="10">
        <v>85</v>
      </c>
      <c r="S2156" s="24">
        <f>MasterData4[[#This Row],[Kidhome]]+MasterData4[[#This Row],[Teenhome]]</f>
        <v>0</v>
      </c>
      <c r="T2156" s="53">
        <v>7</v>
      </c>
      <c r="U2156" s="53">
        <v>13</v>
      </c>
      <c r="V2156" s="10">
        <f>SUM(MasterData4[[#This Row],[MntWines]:[MntSweetProducts]])</f>
        <v>998</v>
      </c>
      <c r="W2156">
        <v>2</v>
      </c>
    </row>
    <row r="2157" spans="1:23" x14ac:dyDescent="0.3">
      <c r="A2157">
        <v>10779</v>
      </c>
      <c r="B2157">
        <v>1983</v>
      </c>
      <c r="C2157" t="s">
        <v>28</v>
      </c>
      <c r="D2157" t="s">
        <v>31</v>
      </c>
      <c r="E2157" s="1">
        <v>22148</v>
      </c>
      <c r="F2157">
        <v>0</v>
      </c>
      <c r="G2157">
        <v>0</v>
      </c>
      <c r="H2157" s="3">
        <v>41742</v>
      </c>
      <c r="I2157">
        <v>16</v>
      </c>
      <c r="J2157">
        <v>0</v>
      </c>
      <c r="K2157" t="s">
        <v>30</v>
      </c>
      <c r="L2157">
        <v>1</v>
      </c>
      <c r="M2157">
        <f>2021-MasterData4[[#This Row],[Year_Birth]]</f>
        <v>38</v>
      </c>
      <c r="N2157" s="10">
        <v>15</v>
      </c>
      <c r="O2157" s="10">
        <v>14</v>
      </c>
      <c r="P2157" s="10">
        <v>0</v>
      </c>
      <c r="Q2157" s="10">
        <v>5</v>
      </c>
      <c r="R2157" s="10">
        <v>4</v>
      </c>
      <c r="S2157" s="24">
        <f>MasterData4[[#This Row],[Kidhome]]+MasterData4[[#This Row],[Teenhome]]</f>
        <v>0</v>
      </c>
      <c r="T2157" s="53">
        <v>0</v>
      </c>
      <c r="U2157" s="53">
        <v>3</v>
      </c>
      <c r="V2157" s="10">
        <f>SUM(MasterData4[[#This Row],[MntWines]:[MntSweetProducts]])</f>
        <v>38</v>
      </c>
      <c r="W2157">
        <v>2</v>
      </c>
    </row>
    <row r="2158" spans="1:23" x14ac:dyDescent="0.3">
      <c r="A2158">
        <v>10785</v>
      </c>
      <c r="B2158">
        <v>1969</v>
      </c>
      <c r="C2158" t="s">
        <v>28</v>
      </c>
      <c r="D2158" t="s">
        <v>33</v>
      </c>
      <c r="E2158" s="1">
        <v>44078</v>
      </c>
      <c r="F2158">
        <v>1</v>
      </c>
      <c r="G2158">
        <v>1</v>
      </c>
      <c r="H2158" s="3">
        <v>41809</v>
      </c>
      <c r="I2158">
        <v>17</v>
      </c>
      <c r="J2158">
        <v>0</v>
      </c>
      <c r="K2158" t="s">
        <v>43</v>
      </c>
      <c r="L2158">
        <v>2</v>
      </c>
      <c r="M2158">
        <f>2021-MasterData4[[#This Row],[Year_Birth]]</f>
        <v>52</v>
      </c>
      <c r="N2158" s="10">
        <v>24</v>
      </c>
      <c r="O2158" s="10">
        <v>10</v>
      </c>
      <c r="P2158" s="10">
        <v>2</v>
      </c>
      <c r="Q2158" s="10">
        <v>1</v>
      </c>
      <c r="R2158" s="10">
        <v>0</v>
      </c>
      <c r="S2158" s="24">
        <f>MasterData4[[#This Row],[Kidhome]]+MasterData4[[#This Row],[Teenhome]]</f>
        <v>2</v>
      </c>
      <c r="T2158" s="53">
        <v>0</v>
      </c>
      <c r="U2158" s="53">
        <v>3</v>
      </c>
      <c r="V2158" s="10">
        <f>SUM(MasterData4[[#This Row],[MntWines]:[MntSweetProducts]])</f>
        <v>37</v>
      </c>
      <c r="W2158">
        <v>2</v>
      </c>
    </row>
    <row r="2159" spans="1:23" x14ac:dyDescent="0.3">
      <c r="A2159">
        <v>10789</v>
      </c>
      <c r="B2159">
        <v>1964</v>
      </c>
      <c r="C2159" t="s">
        <v>37</v>
      </c>
      <c r="D2159" t="s">
        <v>33</v>
      </c>
      <c r="E2159" s="1">
        <v>45759</v>
      </c>
      <c r="F2159">
        <v>1</v>
      </c>
      <c r="G2159">
        <v>1</v>
      </c>
      <c r="H2159" s="3">
        <v>41328</v>
      </c>
      <c r="I2159">
        <v>13</v>
      </c>
      <c r="J2159">
        <v>0</v>
      </c>
      <c r="K2159" t="s">
        <v>30</v>
      </c>
      <c r="L2159">
        <v>2</v>
      </c>
      <c r="M2159">
        <f>2021-MasterData4[[#This Row],[Year_Birth]]</f>
        <v>57</v>
      </c>
      <c r="N2159" s="10">
        <v>42</v>
      </c>
      <c r="O2159" s="10">
        <v>18</v>
      </c>
      <c r="P2159" s="10">
        <v>3</v>
      </c>
      <c r="Q2159" s="10">
        <v>1</v>
      </c>
      <c r="R2159" s="10">
        <v>0</v>
      </c>
      <c r="S2159" s="24">
        <f>MasterData4[[#This Row],[Kidhome]]+MasterData4[[#This Row],[Teenhome]]</f>
        <v>2</v>
      </c>
      <c r="T2159" s="53">
        <v>0</v>
      </c>
      <c r="U2159" s="53">
        <v>3</v>
      </c>
      <c r="V2159" s="10">
        <f>SUM(MasterData4[[#This Row],[MntWines]:[MntSweetProducts]])</f>
        <v>64</v>
      </c>
      <c r="W2159">
        <v>5</v>
      </c>
    </row>
    <row r="2160" spans="1:23" x14ac:dyDescent="0.3">
      <c r="A2160">
        <v>10790</v>
      </c>
      <c r="B2160">
        <v>1985</v>
      </c>
      <c r="C2160" t="s">
        <v>37</v>
      </c>
      <c r="D2160" t="s">
        <v>33</v>
      </c>
      <c r="E2160" s="1">
        <v>18169</v>
      </c>
      <c r="F2160">
        <v>1</v>
      </c>
      <c r="G2160">
        <v>0</v>
      </c>
      <c r="H2160" s="3">
        <v>41324</v>
      </c>
      <c r="I2160">
        <v>40</v>
      </c>
      <c r="J2160">
        <v>0</v>
      </c>
      <c r="K2160" t="s">
        <v>30</v>
      </c>
      <c r="L2160">
        <v>1</v>
      </c>
      <c r="M2160">
        <f>2021-MasterData4[[#This Row],[Year_Birth]]</f>
        <v>36</v>
      </c>
      <c r="N2160" s="10">
        <v>9</v>
      </c>
      <c r="O2160" s="10">
        <v>5</v>
      </c>
      <c r="P2160" s="10">
        <v>0</v>
      </c>
      <c r="Q2160" s="10">
        <v>0</v>
      </c>
      <c r="R2160" s="10">
        <v>0</v>
      </c>
      <c r="S2160" s="24">
        <f>MasterData4[[#This Row],[Kidhome]]+MasterData4[[#This Row],[Teenhome]]</f>
        <v>1</v>
      </c>
      <c r="T2160" s="53">
        <v>0</v>
      </c>
      <c r="U2160" s="53">
        <v>2</v>
      </c>
      <c r="V2160" s="10">
        <f>SUM(MasterData4[[#This Row],[MntWines]:[MntSweetProducts]])</f>
        <v>14</v>
      </c>
      <c r="W2160">
        <v>5</v>
      </c>
    </row>
    <row r="2161" spans="1:23" x14ac:dyDescent="0.3">
      <c r="A2161">
        <v>10795</v>
      </c>
      <c r="B2161">
        <v>1973</v>
      </c>
      <c r="C2161" t="s">
        <v>37</v>
      </c>
      <c r="D2161" t="s">
        <v>33</v>
      </c>
      <c r="E2161" s="1">
        <v>37401</v>
      </c>
      <c r="F2161">
        <v>1</v>
      </c>
      <c r="G2161">
        <v>0</v>
      </c>
      <c r="H2161" s="3">
        <v>41765</v>
      </c>
      <c r="I2161">
        <v>14</v>
      </c>
      <c r="J2161">
        <v>0</v>
      </c>
      <c r="K2161" t="s">
        <v>40</v>
      </c>
      <c r="L2161">
        <v>2</v>
      </c>
      <c r="M2161">
        <f>2021-MasterData4[[#This Row],[Year_Birth]]</f>
        <v>48</v>
      </c>
      <c r="N2161" s="10">
        <v>19</v>
      </c>
      <c r="O2161" s="10">
        <v>19</v>
      </c>
      <c r="P2161" s="10">
        <v>3</v>
      </c>
      <c r="Q2161" s="10">
        <v>3</v>
      </c>
      <c r="R2161" s="10">
        <v>1</v>
      </c>
      <c r="S2161" s="24">
        <f>MasterData4[[#This Row],[Kidhome]]+MasterData4[[#This Row],[Teenhome]]</f>
        <v>1</v>
      </c>
      <c r="T2161" s="53">
        <v>0</v>
      </c>
      <c r="U2161" s="53">
        <v>3</v>
      </c>
      <c r="V2161" s="10">
        <f>SUM(MasterData4[[#This Row],[MntWines]:[MntSweetProducts]])</f>
        <v>45</v>
      </c>
      <c r="W2161">
        <v>5</v>
      </c>
    </row>
    <row r="2162" spans="1:23" x14ac:dyDescent="0.3">
      <c r="A2162">
        <v>10796</v>
      </c>
      <c r="B2162">
        <v>1984</v>
      </c>
      <c r="C2162" t="s">
        <v>41</v>
      </c>
      <c r="D2162" t="s">
        <v>33</v>
      </c>
      <c r="E2162" s="1">
        <v>30477</v>
      </c>
      <c r="F2162">
        <v>1</v>
      </c>
      <c r="G2162">
        <v>0</v>
      </c>
      <c r="H2162" s="3">
        <v>41661</v>
      </c>
      <c r="I2162">
        <v>16</v>
      </c>
      <c r="J2162">
        <v>0</v>
      </c>
      <c r="K2162" t="s">
        <v>40</v>
      </c>
      <c r="L2162">
        <v>1</v>
      </c>
      <c r="M2162">
        <f>2021-MasterData4[[#This Row],[Year_Birth]]</f>
        <v>37</v>
      </c>
      <c r="N2162" s="10">
        <v>47</v>
      </c>
      <c r="O2162" s="10">
        <v>6</v>
      </c>
      <c r="P2162" s="10">
        <v>0</v>
      </c>
      <c r="Q2162" s="10">
        <v>1</v>
      </c>
      <c r="R2162" s="10">
        <v>0</v>
      </c>
      <c r="S2162" s="24">
        <f>MasterData4[[#This Row],[Kidhome]]+MasterData4[[#This Row],[Teenhome]]</f>
        <v>1</v>
      </c>
      <c r="T2162" s="53">
        <v>1</v>
      </c>
      <c r="U2162" s="53">
        <v>3</v>
      </c>
      <c r="V2162" s="10">
        <f>SUM(MasterData4[[#This Row],[MntWines]:[MntSweetProducts]])</f>
        <v>54</v>
      </c>
      <c r="W2162">
        <v>4</v>
      </c>
    </row>
    <row r="2163" spans="1:23" x14ac:dyDescent="0.3">
      <c r="A2163">
        <v>10812</v>
      </c>
      <c r="B2163">
        <v>1978</v>
      </c>
      <c r="C2163" t="s">
        <v>37</v>
      </c>
      <c r="D2163" t="s">
        <v>33</v>
      </c>
      <c r="E2163" s="1">
        <v>46377</v>
      </c>
      <c r="F2163">
        <v>1</v>
      </c>
      <c r="G2163">
        <v>0</v>
      </c>
      <c r="H2163" s="3">
        <v>41699</v>
      </c>
      <c r="I2163">
        <v>89</v>
      </c>
      <c r="J2163">
        <v>0</v>
      </c>
      <c r="K2163" t="s">
        <v>43</v>
      </c>
      <c r="L2163">
        <v>2</v>
      </c>
      <c r="M2163">
        <f>2021-MasterData4[[#This Row],[Year_Birth]]</f>
        <v>43</v>
      </c>
      <c r="N2163" s="10">
        <v>37</v>
      </c>
      <c r="O2163" s="10">
        <v>46</v>
      </c>
      <c r="P2163" s="10">
        <v>4</v>
      </c>
      <c r="Q2163" s="10">
        <v>0</v>
      </c>
      <c r="R2163" s="10">
        <v>3</v>
      </c>
      <c r="S2163" s="24">
        <f>MasterData4[[#This Row],[Kidhome]]+MasterData4[[#This Row],[Teenhome]]</f>
        <v>1</v>
      </c>
      <c r="T2163" s="53">
        <v>1</v>
      </c>
      <c r="U2163" s="53">
        <v>3</v>
      </c>
      <c r="V2163" s="10">
        <f>SUM(MasterData4[[#This Row],[MntWines]:[MntSweetProducts]])</f>
        <v>90</v>
      </c>
      <c r="W2163">
        <v>5</v>
      </c>
    </row>
    <row r="2164" spans="1:23" x14ac:dyDescent="0.3">
      <c r="A2164">
        <v>10814</v>
      </c>
      <c r="B2164">
        <v>1947</v>
      </c>
      <c r="C2164" t="s">
        <v>28</v>
      </c>
      <c r="D2164" t="s">
        <v>35</v>
      </c>
      <c r="E2164" s="1">
        <v>70321</v>
      </c>
      <c r="F2164">
        <v>0</v>
      </c>
      <c r="G2164">
        <v>0</v>
      </c>
      <c r="H2164" s="3">
        <v>41290</v>
      </c>
      <c r="I2164">
        <v>6</v>
      </c>
      <c r="J2164">
        <v>0</v>
      </c>
      <c r="K2164" t="s">
        <v>30</v>
      </c>
      <c r="L2164">
        <v>6</v>
      </c>
      <c r="M2164">
        <f>2021-MasterData4[[#This Row],[Year_Birth]]</f>
        <v>74</v>
      </c>
      <c r="N2164" s="10">
        <v>303</v>
      </c>
      <c r="O2164" s="10">
        <v>751</v>
      </c>
      <c r="P2164" s="10">
        <v>82</v>
      </c>
      <c r="Q2164" s="10">
        <v>23</v>
      </c>
      <c r="R2164" s="10">
        <v>26</v>
      </c>
      <c r="S2164" s="24">
        <f>MasterData4[[#This Row],[Kidhome]]+MasterData4[[#This Row],[Teenhome]]</f>
        <v>0</v>
      </c>
      <c r="T2164" s="53">
        <v>5</v>
      </c>
      <c r="U2164" s="53">
        <v>13</v>
      </c>
      <c r="V2164" s="10">
        <f>SUM(MasterData4[[#This Row],[MntWines]:[MntSweetProducts]])</f>
        <v>1185</v>
      </c>
      <c r="W2164">
        <v>2</v>
      </c>
    </row>
    <row r="2165" spans="1:23" x14ac:dyDescent="0.3">
      <c r="A2165">
        <v>10821</v>
      </c>
      <c r="B2165">
        <v>1978</v>
      </c>
      <c r="C2165" t="s">
        <v>28</v>
      </c>
      <c r="D2165" t="s">
        <v>33</v>
      </c>
      <c r="E2165" s="1">
        <v>57113</v>
      </c>
      <c r="F2165">
        <v>1</v>
      </c>
      <c r="G2165">
        <v>1</v>
      </c>
      <c r="H2165" s="3">
        <v>41311</v>
      </c>
      <c r="I2165">
        <v>45</v>
      </c>
      <c r="J2165">
        <v>0</v>
      </c>
      <c r="K2165" t="s">
        <v>30</v>
      </c>
      <c r="L2165">
        <v>4</v>
      </c>
      <c r="M2165">
        <f>2021-MasterData4[[#This Row],[Year_Birth]]</f>
        <v>43</v>
      </c>
      <c r="N2165" s="10">
        <v>182</v>
      </c>
      <c r="O2165" s="10">
        <v>33</v>
      </c>
      <c r="P2165" s="10">
        <v>0</v>
      </c>
      <c r="Q2165" s="10">
        <v>4</v>
      </c>
      <c r="R2165" s="10">
        <v>2</v>
      </c>
      <c r="S2165" s="24">
        <f>MasterData4[[#This Row],[Kidhome]]+MasterData4[[#This Row],[Teenhome]]</f>
        <v>2</v>
      </c>
      <c r="T2165" s="53">
        <v>1</v>
      </c>
      <c r="U2165" s="53">
        <v>5</v>
      </c>
      <c r="V2165" s="10">
        <f>SUM(MasterData4[[#This Row],[MntWines]:[MntSweetProducts]])</f>
        <v>221</v>
      </c>
      <c r="W2165">
        <v>2</v>
      </c>
    </row>
    <row r="2166" spans="1:23" x14ac:dyDescent="0.3">
      <c r="A2166">
        <v>10826</v>
      </c>
      <c r="B2166">
        <v>1959</v>
      </c>
      <c r="C2166" t="s">
        <v>28</v>
      </c>
      <c r="D2166" t="s">
        <v>33</v>
      </c>
      <c r="E2166" s="1">
        <v>18690</v>
      </c>
      <c r="F2166">
        <v>0</v>
      </c>
      <c r="G2166">
        <v>0</v>
      </c>
      <c r="H2166" s="3">
        <v>41271</v>
      </c>
      <c r="I2166">
        <v>77</v>
      </c>
      <c r="J2166">
        <v>0</v>
      </c>
      <c r="K2166" t="s">
        <v>30</v>
      </c>
      <c r="L2166">
        <v>1</v>
      </c>
      <c r="M2166">
        <f>2021-MasterData4[[#This Row],[Year_Birth]]</f>
        <v>62</v>
      </c>
      <c r="N2166" s="10">
        <v>6</v>
      </c>
      <c r="O2166" s="10">
        <v>7</v>
      </c>
      <c r="P2166" s="10">
        <v>23</v>
      </c>
      <c r="Q2166" s="10">
        <v>1</v>
      </c>
      <c r="R2166" s="10">
        <v>4</v>
      </c>
      <c r="S2166" s="24">
        <f>MasterData4[[#This Row],[Kidhome]]+MasterData4[[#This Row],[Teenhome]]</f>
        <v>0</v>
      </c>
      <c r="T2166" s="53">
        <v>1</v>
      </c>
      <c r="U2166" s="53">
        <v>2</v>
      </c>
      <c r="V2166" s="10">
        <f>SUM(MasterData4[[#This Row],[MntWines]:[MntSweetProducts]])</f>
        <v>41</v>
      </c>
      <c r="W2166">
        <v>2</v>
      </c>
    </row>
    <row r="2167" spans="1:23" x14ac:dyDescent="0.3">
      <c r="A2167">
        <v>10827</v>
      </c>
      <c r="B2167">
        <v>1967</v>
      </c>
      <c r="C2167" t="s">
        <v>37</v>
      </c>
      <c r="D2167" t="s">
        <v>33</v>
      </c>
      <c r="E2167" s="1">
        <v>36947</v>
      </c>
      <c r="F2167">
        <v>1</v>
      </c>
      <c r="G2167">
        <v>1</v>
      </c>
      <c r="H2167" s="3">
        <v>41128</v>
      </c>
      <c r="I2167">
        <v>49</v>
      </c>
      <c r="J2167">
        <v>0</v>
      </c>
      <c r="K2167" t="s">
        <v>36</v>
      </c>
      <c r="L2167">
        <v>3</v>
      </c>
      <c r="M2167">
        <f>2021-MasterData4[[#This Row],[Year_Birth]]</f>
        <v>54</v>
      </c>
      <c r="N2167" s="10">
        <v>88</v>
      </c>
      <c r="O2167" s="10">
        <v>21</v>
      </c>
      <c r="P2167" s="10">
        <v>4</v>
      </c>
      <c r="Q2167" s="10">
        <v>3</v>
      </c>
      <c r="R2167" s="10">
        <v>1</v>
      </c>
      <c r="S2167" s="24">
        <f>MasterData4[[#This Row],[Kidhome]]+MasterData4[[#This Row],[Teenhome]]</f>
        <v>2</v>
      </c>
      <c r="T2167" s="53">
        <v>0</v>
      </c>
      <c r="U2167" s="53">
        <v>4</v>
      </c>
      <c r="V2167" s="10">
        <f>SUM(MasterData4[[#This Row],[MntWines]:[MntSweetProducts]])</f>
        <v>117</v>
      </c>
      <c r="W2167">
        <v>5</v>
      </c>
    </row>
    <row r="2168" spans="1:23" x14ac:dyDescent="0.3">
      <c r="A2168">
        <v>10832</v>
      </c>
      <c r="B2168">
        <v>1958</v>
      </c>
      <c r="C2168" t="s">
        <v>28</v>
      </c>
      <c r="D2168" t="s">
        <v>35</v>
      </c>
      <c r="E2168" s="2">
        <v>46610</v>
      </c>
      <c r="F2168">
        <v>0</v>
      </c>
      <c r="G2168">
        <v>0</v>
      </c>
      <c r="H2168" s="3">
        <v>41473</v>
      </c>
      <c r="I2168">
        <v>4</v>
      </c>
      <c r="J2168">
        <v>0</v>
      </c>
      <c r="K2168" t="s">
        <v>30</v>
      </c>
      <c r="L2168">
        <v>6</v>
      </c>
      <c r="M2168">
        <f>2021-MasterData4[[#This Row],[Year_Birth]]</f>
        <v>63</v>
      </c>
      <c r="N2168" s="10">
        <v>288</v>
      </c>
      <c r="O2168" s="10">
        <v>30</v>
      </c>
      <c r="P2168" s="10">
        <v>4</v>
      </c>
      <c r="Q2168" s="10">
        <v>10</v>
      </c>
      <c r="R2168" s="10">
        <v>10</v>
      </c>
      <c r="S2168" s="24">
        <f>MasterData4[[#This Row],[Kidhome]]+MasterData4[[#This Row],[Teenhome]]</f>
        <v>0</v>
      </c>
      <c r="T2168" s="53">
        <v>1</v>
      </c>
      <c r="U2168" s="53">
        <v>6</v>
      </c>
      <c r="V2168" s="10">
        <f>SUM(MasterData4[[#This Row],[MntWines]:[MntSweetProducts]])</f>
        <v>342</v>
      </c>
      <c r="W2168">
        <v>2</v>
      </c>
    </row>
    <row r="2169" spans="1:23" x14ac:dyDescent="0.3">
      <c r="A2169">
        <v>10833</v>
      </c>
      <c r="B2169">
        <v>1975</v>
      </c>
      <c r="C2169" t="s">
        <v>28</v>
      </c>
      <c r="D2169" t="s">
        <v>33</v>
      </c>
      <c r="E2169" s="1">
        <v>65106</v>
      </c>
      <c r="F2169">
        <v>0</v>
      </c>
      <c r="G2169">
        <v>1</v>
      </c>
      <c r="H2169" s="3">
        <v>41783</v>
      </c>
      <c r="I2169">
        <v>55</v>
      </c>
      <c r="J2169">
        <v>0</v>
      </c>
      <c r="K2169" t="s">
        <v>30</v>
      </c>
      <c r="L2169">
        <v>8</v>
      </c>
      <c r="M2169">
        <f>2021-MasterData4[[#This Row],[Year_Birth]]</f>
        <v>46</v>
      </c>
      <c r="N2169" s="10">
        <v>790</v>
      </c>
      <c r="O2169" s="10">
        <v>133</v>
      </c>
      <c r="P2169" s="10">
        <v>12</v>
      </c>
      <c r="Q2169" s="10">
        <v>19</v>
      </c>
      <c r="R2169" s="10">
        <v>0</v>
      </c>
      <c r="S2169" s="24">
        <f>MasterData4[[#This Row],[Kidhome]]+MasterData4[[#This Row],[Teenhome]]</f>
        <v>1</v>
      </c>
      <c r="T2169" s="53">
        <v>3</v>
      </c>
      <c r="U2169" s="53">
        <v>13</v>
      </c>
      <c r="V2169" s="10">
        <f>SUM(MasterData4[[#This Row],[MntWines]:[MntSweetProducts]])</f>
        <v>954</v>
      </c>
      <c r="W2169">
        <v>2</v>
      </c>
    </row>
    <row r="2170" spans="1:23" x14ac:dyDescent="0.3">
      <c r="A2170">
        <v>10837</v>
      </c>
      <c r="B2170">
        <v>1975</v>
      </c>
      <c r="C2170" t="s">
        <v>28</v>
      </c>
      <c r="D2170" t="s">
        <v>33</v>
      </c>
      <c r="E2170" s="1">
        <v>23957</v>
      </c>
      <c r="F2170">
        <v>1</v>
      </c>
      <c r="G2170">
        <v>0</v>
      </c>
      <c r="H2170" s="3">
        <v>41210</v>
      </c>
      <c r="I2170">
        <v>47</v>
      </c>
      <c r="J2170">
        <v>0</v>
      </c>
      <c r="K2170" t="s">
        <v>32</v>
      </c>
      <c r="L2170">
        <v>2</v>
      </c>
      <c r="M2170">
        <f>2021-MasterData4[[#This Row],[Year_Birth]]</f>
        <v>46</v>
      </c>
      <c r="N2170" s="10">
        <v>2</v>
      </c>
      <c r="O2170" s="10">
        <v>18</v>
      </c>
      <c r="P2170" s="10">
        <v>20</v>
      </c>
      <c r="Q2170" s="10">
        <v>1</v>
      </c>
      <c r="R2170" s="10">
        <v>11</v>
      </c>
      <c r="S2170" s="24">
        <f>MasterData4[[#This Row],[Kidhome]]+MasterData4[[#This Row],[Teenhome]]</f>
        <v>1</v>
      </c>
      <c r="T2170" s="53">
        <v>0</v>
      </c>
      <c r="U2170" s="53">
        <v>3</v>
      </c>
      <c r="V2170" s="10">
        <f>SUM(MasterData4[[#This Row],[MntWines]:[MntSweetProducts]])</f>
        <v>52</v>
      </c>
      <c r="W2170">
        <v>2</v>
      </c>
    </row>
    <row r="2171" spans="1:23" x14ac:dyDescent="0.3">
      <c r="A2171">
        <v>10839</v>
      </c>
      <c r="B2171">
        <v>1976</v>
      </c>
      <c r="C2171" t="s">
        <v>28</v>
      </c>
      <c r="D2171" t="s">
        <v>35</v>
      </c>
      <c r="E2171" s="1">
        <v>36283</v>
      </c>
      <c r="F2171">
        <v>1</v>
      </c>
      <c r="G2171">
        <v>1</v>
      </c>
      <c r="H2171" s="3">
        <v>41743</v>
      </c>
      <c r="I2171">
        <v>42</v>
      </c>
      <c r="J2171">
        <v>0</v>
      </c>
      <c r="K2171" t="s">
        <v>32</v>
      </c>
      <c r="L2171">
        <v>1</v>
      </c>
      <c r="M2171">
        <f>2021-MasterData4[[#This Row],[Year_Birth]]</f>
        <v>45</v>
      </c>
      <c r="N2171" s="10">
        <v>6</v>
      </c>
      <c r="O2171" s="10">
        <v>5</v>
      </c>
      <c r="P2171" s="10">
        <v>8</v>
      </c>
      <c r="Q2171" s="10">
        <v>5</v>
      </c>
      <c r="R2171" s="10">
        <v>0</v>
      </c>
      <c r="S2171" s="24">
        <f>MasterData4[[#This Row],[Kidhome]]+MasterData4[[#This Row],[Teenhome]]</f>
        <v>2</v>
      </c>
      <c r="T2171" s="53">
        <v>0</v>
      </c>
      <c r="U2171" s="53">
        <v>3</v>
      </c>
      <c r="V2171" s="10">
        <f>SUM(MasterData4[[#This Row],[MntWines]:[MntSweetProducts]])</f>
        <v>24</v>
      </c>
      <c r="W2171">
        <v>2</v>
      </c>
    </row>
    <row r="2172" spans="1:23" x14ac:dyDescent="0.3">
      <c r="A2172">
        <v>10841</v>
      </c>
      <c r="B2172">
        <v>1975</v>
      </c>
      <c r="C2172" t="s">
        <v>37</v>
      </c>
      <c r="D2172" t="s">
        <v>35</v>
      </c>
      <c r="E2172" s="1">
        <v>56559</v>
      </c>
      <c r="F2172">
        <v>0</v>
      </c>
      <c r="G2172">
        <v>1</v>
      </c>
      <c r="H2172" s="3">
        <v>41268</v>
      </c>
      <c r="I2172">
        <v>46</v>
      </c>
      <c r="J2172">
        <v>0</v>
      </c>
      <c r="K2172" t="s">
        <v>30</v>
      </c>
      <c r="L2172">
        <v>4</v>
      </c>
      <c r="M2172">
        <f>2021-MasterData4[[#This Row],[Year_Birth]]</f>
        <v>46</v>
      </c>
      <c r="N2172" s="10">
        <v>226</v>
      </c>
      <c r="O2172" s="10">
        <v>133</v>
      </c>
      <c r="P2172" s="10">
        <v>41</v>
      </c>
      <c r="Q2172" s="10">
        <v>22</v>
      </c>
      <c r="R2172" s="10">
        <v>31</v>
      </c>
      <c r="S2172" s="24">
        <f>MasterData4[[#This Row],[Kidhome]]+MasterData4[[#This Row],[Teenhome]]</f>
        <v>1</v>
      </c>
      <c r="T2172" s="53">
        <v>3</v>
      </c>
      <c r="U2172" s="53">
        <v>8</v>
      </c>
      <c r="V2172" s="10">
        <f>SUM(MasterData4[[#This Row],[MntWines]:[MntSweetProducts]])</f>
        <v>453</v>
      </c>
      <c r="W2172">
        <v>5</v>
      </c>
    </row>
    <row r="2173" spans="1:23" x14ac:dyDescent="0.3">
      <c r="A2173">
        <v>10846</v>
      </c>
      <c r="B2173">
        <v>1978</v>
      </c>
      <c r="C2173" t="s">
        <v>41</v>
      </c>
      <c r="D2173" t="s">
        <v>33</v>
      </c>
      <c r="E2173" s="1">
        <v>43783</v>
      </c>
      <c r="F2173">
        <v>1</v>
      </c>
      <c r="G2173">
        <v>0</v>
      </c>
      <c r="H2173" s="3">
        <v>41788</v>
      </c>
      <c r="I2173">
        <v>22</v>
      </c>
      <c r="J2173">
        <v>0</v>
      </c>
      <c r="K2173" t="s">
        <v>32</v>
      </c>
      <c r="L2173">
        <v>7</v>
      </c>
      <c r="M2173">
        <f>2021-MasterData4[[#This Row],[Year_Birth]]</f>
        <v>43</v>
      </c>
      <c r="N2173" s="10">
        <v>327</v>
      </c>
      <c r="O2173" s="10">
        <v>125</v>
      </c>
      <c r="P2173" s="10">
        <v>25</v>
      </c>
      <c r="Q2173" s="10">
        <v>9</v>
      </c>
      <c r="R2173" s="10">
        <v>4</v>
      </c>
      <c r="S2173" s="24">
        <f>MasterData4[[#This Row],[Kidhome]]+MasterData4[[#This Row],[Teenhome]]</f>
        <v>1</v>
      </c>
      <c r="T2173" s="53">
        <v>1</v>
      </c>
      <c r="U2173" s="53">
        <v>8</v>
      </c>
      <c r="V2173" s="10">
        <f>SUM(MasterData4[[#This Row],[MntWines]:[MntSweetProducts]])</f>
        <v>490</v>
      </c>
      <c r="W2173">
        <v>4</v>
      </c>
    </row>
    <row r="2174" spans="1:23" x14ac:dyDescent="0.3">
      <c r="A2174">
        <v>10854</v>
      </c>
      <c r="B2174">
        <v>1970</v>
      </c>
      <c r="C2174" t="s">
        <v>37</v>
      </c>
      <c r="D2174" t="s">
        <v>33</v>
      </c>
      <c r="E2174" s="1">
        <v>38853</v>
      </c>
      <c r="F2174">
        <v>1</v>
      </c>
      <c r="G2174">
        <v>1</v>
      </c>
      <c r="H2174" s="3">
        <v>41782</v>
      </c>
      <c r="I2174">
        <v>90</v>
      </c>
      <c r="J2174">
        <v>0</v>
      </c>
      <c r="K2174" t="s">
        <v>40</v>
      </c>
      <c r="L2174">
        <v>2</v>
      </c>
      <c r="M2174">
        <f>2021-MasterData4[[#This Row],[Year_Birth]]</f>
        <v>51</v>
      </c>
      <c r="N2174" s="10">
        <v>29</v>
      </c>
      <c r="O2174" s="10">
        <v>14</v>
      </c>
      <c r="P2174" s="10">
        <v>0</v>
      </c>
      <c r="Q2174" s="10">
        <v>0</v>
      </c>
      <c r="R2174" s="10">
        <v>0</v>
      </c>
      <c r="S2174" s="24">
        <f>MasterData4[[#This Row],[Kidhome]]+MasterData4[[#This Row],[Teenhome]]</f>
        <v>2</v>
      </c>
      <c r="T2174" s="53">
        <v>0</v>
      </c>
      <c r="U2174" s="53">
        <v>3</v>
      </c>
      <c r="V2174" s="10">
        <f>SUM(MasterData4[[#This Row],[MntWines]:[MntSweetProducts]])</f>
        <v>43</v>
      </c>
      <c r="W2174">
        <v>5</v>
      </c>
    </row>
    <row r="2175" spans="1:23" x14ac:dyDescent="0.3">
      <c r="A2175">
        <v>10855</v>
      </c>
      <c r="B2175">
        <v>1968</v>
      </c>
      <c r="C2175" t="s">
        <v>41</v>
      </c>
      <c r="D2175" t="s">
        <v>31</v>
      </c>
      <c r="E2175" s="1">
        <v>50014</v>
      </c>
      <c r="F2175">
        <v>1</v>
      </c>
      <c r="G2175">
        <v>0</v>
      </c>
      <c r="H2175" s="3">
        <v>41661</v>
      </c>
      <c r="I2175">
        <v>9</v>
      </c>
      <c r="J2175">
        <v>0</v>
      </c>
      <c r="K2175" t="s">
        <v>30</v>
      </c>
      <c r="L2175">
        <v>4</v>
      </c>
      <c r="M2175">
        <f>2021-MasterData4[[#This Row],[Year_Birth]]</f>
        <v>53</v>
      </c>
      <c r="N2175" s="10">
        <v>234</v>
      </c>
      <c r="O2175" s="10">
        <v>77</v>
      </c>
      <c r="P2175" s="10">
        <v>19</v>
      </c>
      <c r="Q2175" s="10">
        <v>14</v>
      </c>
      <c r="R2175" s="10">
        <v>10</v>
      </c>
      <c r="S2175" s="24">
        <f>MasterData4[[#This Row],[Kidhome]]+MasterData4[[#This Row],[Teenhome]]</f>
        <v>1</v>
      </c>
      <c r="T2175" s="53">
        <v>1</v>
      </c>
      <c r="U2175" s="53">
        <v>8</v>
      </c>
      <c r="V2175" s="10">
        <f>SUM(MasterData4[[#This Row],[MntWines]:[MntSweetProducts]])</f>
        <v>354</v>
      </c>
      <c r="W2175">
        <v>4</v>
      </c>
    </row>
    <row r="2176" spans="1:23" x14ac:dyDescent="0.3">
      <c r="A2176">
        <v>10856</v>
      </c>
      <c r="B2176">
        <v>1980</v>
      </c>
      <c r="C2176" t="s">
        <v>38</v>
      </c>
      <c r="D2176" t="s">
        <v>31</v>
      </c>
      <c r="E2176" s="1">
        <v>45889</v>
      </c>
      <c r="F2176">
        <v>0</v>
      </c>
      <c r="G2176">
        <v>1</v>
      </c>
      <c r="H2176" s="3">
        <v>41457</v>
      </c>
      <c r="I2176">
        <v>42</v>
      </c>
      <c r="J2176">
        <v>0</v>
      </c>
      <c r="K2176" t="s">
        <v>32</v>
      </c>
      <c r="L2176">
        <v>1</v>
      </c>
      <c r="M2176">
        <f>2021-MasterData4[[#This Row],[Year_Birth]]</f>
        <v>41</v>
      </c>
      <c r="N2176" s="10">
        <v>31</v>
      </c>
      <c r="O2176" s="10">
        <v>6</v>
      </c>
      <c r="P2176" s="10">
        <v>0</v>
      </c>
      <c r="Q2176" s="10">
        <v>0</v>
      </c>
      <c r="R2176" s="10">
        <v>1</v>
      </c>
      <c r="S2176" s="24">
        <f>MasterData4[[#This Row],[Kidhome]]+MasterData4[[#This Row],[Teenhome]]</f>
        <v>1</v>
      </c>
      <c r="T2176" s="53">
        <v>0</v>
      </c>
      <c r="U2176" s="53">
        <v>3</v>
      </c>
      <c r="V2176" s="10">
        <f>SUM(MasterData4[[#This Row],[MntWines]:[MntSweetProducts]])</f>
        <v>38</v>
      </c>
      <c r="W2176">
        <v>3</v>
      </c>
    </row>
    <row r="2177" spans="1:23" x14ac:dyDescent="0.3">
      <c r="A2177">
        <v>10858</v>
      </c>
      <c r="B2177">
        <v>1975</v>
      </c>
      <c r="C2177" t="s">
        <v>28</v>
      </c>
      <c r="D2177" t="s">
        <v>35</v>
      </c>
      <c r="E2177" s="1">
        <v>76532</v>
      </c>
      <c r="F2177">
        <v>1</v>
      </c>
      <c r="G2177">
        <v>1</v>
      </c>
      <c r="H2177" s="3">
        <v>41526</v>
      </c>
      <c r="I2177">
        <v>38</v>
      </c>
      <c r="J2177">
        <v>0</v>
      </c>
      <c r="K2177" t="s">
        <v>30</v>
      </c>
      <c r="L2177">
        <v>9</v>
      </c>
      <c r="M2177">
        <f>2021-MasterData4[[#This Row],[Year_Birth]]</f>
        <v>46</v>
      </c>
      <c r="N2177" s="10">
        <v>355</v>
      </c>
      <c r="O2177" s="10">
        <v>177</v>
      </c>
      <c r="P2177" s="10">
        <v>90</v>
      </c>
      <c r="Q2177" s="10">
        <v>30</v>
      </c>
      <c r="R2177" s="10">
        <v>138</v>
      </c>
      <c r="S2177" s="24">
        <f>MasterData4[[#This Row],[Kidhome]]+MasterData4[[#This Row],[Teenhome]]</f>
        <v>2</v>
      </c>
      <c r="T2177" s="53">
        <v>5</v>
      </c>
      <c r="U2177" s="53">
        <v>7</v>
      </c>
      <c r="V2177" s="10">
        <f>SUM(MasterData4[[#This Row],[MntWines]:[MntSweetProducts]])</f>
        <v>790</v>
      </c>
      <c r="W2177">
        <v>2</v>
      </c>
    </row>
    <row r="2178" spans="1:23" x14ac:dyDescent="0.3">
      <c r="A2178">
        <v>10862</v>
      </c>
      <c r="B2178">
        <v>1960</v>
      </c>
      <c r="C2178" t="s">
        <v>41</v>
      </c>
      <c r="D2178" t="s">
        <v>33</v>
      </c>
      <c r="E2178" s="1">
        <v>30522</v>
      </c>
      <c r="F2178">
        <v>0</v>
      </c>
      <c r="G2178">
        <v>1</v>
      </c>
      <c r="H2178" s="3">
        <v>41138</v>
      </c>
      <c r="I2178">
        <v>6</v>
      </c>
      <c r="J2178">
        <v>0</v>
      </c>
      <c r="K2178" t="s">
        <v>30</v>
      </c>
      <c r="L2178">
        <v>1</v>
      </c>
      <c r="M2178">
        <f>2021-MasterData4[[#This Row],[Year_Birth]]</f>
        <v>61</v>
      </c>
      <c r="N2178" s="10">
        <v>179</v>
      </c>
      <c r="O2178" s="10">
        <v>83</v>
      </c>
      <c r="P2178" s="10">
        <v>19</v>
      </c>
      <c r="Q2178" s="10">
        <v>8</v>
      </c>
      <c r="R2178" s="10">
        <v>11</v>
      </c>
      <c r="S2178" s="24">
        <f>MasterData4[[#This Row],[Kidhome]]+MasterData4[[#This Row],[Teenhome]]</f>
        <v>1</v>
      </c>
      <c r="T2178" s="53">
        <v>2</v>
      </c>
      <c r="U2178" s="53">
        <v>9</v>
      </c>
      <c r="V2178" s="10">
        <f>SUM(MasterData4[[#This Row],[MntWines]:[MntSweetProducts]])</f>
        <v>300</v>
      </c>
      <c r="W2178">
        <v>4</v>
      </c>
    </row>
    <row r="2179" spans="1:23" x14ac:dyDescent="0.3">
      <c r="A2179">
        <v>10868</v>
      </c>
      <c r="B2179">
        <v>1951</v>
      </c>
      <c r="C2179" t="s">
        <v>28</v>
      </c>
      <c r="D2179" t="s">
        <v>42</v>
      </c>
      <c r="E2179" s="1">
        <v>70792</v>
      </c>
      <c r="F2179">
        <v>0</v>
      </c>
      <c r="G2179">
        <v>0</v>
      </c>
      <c r="H2179" s="3">
        <v>41311</v>
      </c>
      <c r="I2179">
        <v>82</v>
      </c>
      <c r="J2179">
        <v>0</v>
      </c>
      <c r="K2179" t="s">
        <v>30</v>
      </c>
      <c r="L2179">
        <v>3</v>
      </c>
      <c r="M2179">
        <f>2021-MasterData4[[#This Row],[Year_Birth]]</f>
        <v>70</v>
      </c>
      <c r="N2179" s="10">
        <v>344</v>
      </c>
      <c r="O2179" s="10">
        <v>654</v>
      </c>
      <c r="P2179" s="10">
        <v>104</v>
      </c>
      <c r="Q2179" s="10">
        <v>45</v>
      </c>
      <c r="R2179" s="10">
        <v>11</v>
      </c>
      <c r="S2179" s="24">
        <f>MasterData4[[#This Row],[Kidhome]]+MasterData4[[#This Row],[Teenhome]]</f>
        <v>0</v>
      </c>
      <c r="T2179" s="53">
        <v>4</v>
      </c>
      <c r="U2179" s="53">
        <v>10</v>
      </c>
      <c r="V2179" s="10">
        <f>SUM(MasterData4[[#This Row],[MntWines]:[MntSweetProducts]])</f>
        <v>1158</v>
      </c>
      <c r="W2179">
        <v>2</v>
      </c>
    </row>
    <row r="2180" spans="1:23" x14ac:dyDescent="0.3">
      <c r="A2180">
        <v>10870</v>
      </c>
      <c r="B2180">
        <v>1967</v>
      </c>
      <c r="C2180" t="s">
        <v>28</v>
      </c>
      <c r="D2180" t="s">
        <v>33</v>
      </c>
      <c r="E2180" s="1">
        <v>61223</v>
      </c>
      <c r="F2180">
        <v>0</v>
      </c>
      <c r="G2180">
        <v>1</v>
      </c>
      <c r="H2180" s="3">
        <v>41438</v>
      </c>
      <c r="I2180">
        <v>46</v>
      </c>
      <c r="J2180">
        <v>0</v>
      </c>
      <c r="K2180" t="s">
        <v>43</v>
      </c>
      <c r="L2180">
        <v>9</v>
      </c>
      <c r="M2180">
        <f>2021-MasterData4[[#This Row],[Year_Birth]]</f>
        <v>54</v>
      </c>
      <c r="N2180" s="10">
        <v>709</v>
      </c>
      <c r="O2180" s="10">
        <v>182</v>
      </c>
      <c r="P2180" s="10">
        <v>42</v>
      </c>
      <c r="Q2180" s="10">
        <v>43</v>
      </c>
      <c r="R2180" s="10">
        <v>118</v>
      </c>
      <c r="S2180" s="24">
        <f>MasterData4[[#This Row],[Kidhome]]+MasterData4[[#This Row],[Teenhome]]</f>
        <v>1</v>
      </c>
      <c r="T2180" s="53">
        <v>3</v>
      </c>
      <c r="U2180" s="53">
        <v>4</v>
      </c>
      <c r="V2180" s="10">
        <f>SUM(MasterData4[[#This Row],[MntWines]:[MntSweetProducts]])</f>
        <v>1094</v>
      </c>
      <c r="W2180">
        <v>2</v>
      </c>
    </row>
    <row r="2181" spans="1:23" x14ac:dyDescent="0.3">
      <c r="A2181">
        <v>10872</v>
      </c>
      <c r="B2181">
        <v>1969</v>
      </c>
      <c r="C2181" t="s">
        <v>37</v>
      </c>
      <c r="D2181" t="s">
        <v>33</v>
      </c>
      <c r="E2181" s="1">
        <v>55212</v>
      </c>
      <c r="F2181">
        <v>0</v>
      </c>
      <c r="G2181">
        <v>1</v>
      </c>
      <c r="H2181" s="3">
        <v>41236</v>
      </c>
      <c r="I2181">
        <v>65</v>
      </c>
      <c r="J2181">
        <v>0</v>
      </c>
      <c r="K2181" t="s">
        <v>30</v>
      </c>
      <c r="L2181">
        <v>4</v>
      </c>
      <c r="M2181">
        <f>2021-MasterData4[[#This Row],[Year_Birth]]</f>
        <v>52</v>
      </c>
      <c r="N2181" s="10">
        <v>1103</v>
      </c>
      <c r="O2181" s="10">
        <v>45</v>
      </c>
      <c r="P2181" s="10">
        <v>0</v>
      </c>
      <c r="Q2181" s="10">
        <v>0</v>
      </c>
      <c r="R2181" s="10">
        <v>0</v>
      </c>
      <c r="S2181" s="24">
        <f>MasterData4[[#This Row],[Kidhome]]+MasterData4[[#This Row],[Teenhome]]</f>
        <v>1</v>
      </c>
      <c r="T2181" s="53">
        <v>2</v>
      </c>
      <c r="U2181" s="53">
        <v>11</v>
      </c>
      <c r="V2181" s="10">
        <f>SUM(MasterData4[[#This Row],[MntWines]:[MntSweetProducts]])</f>
        <v>1148</v>
      </c>
      <c r="W2181">
        <v>5</v>
      </c>
    </row>
    <row r="2182" spans="1:23" x14ac:dyDescent="0.3">
      <c r="A2182">
        <v>10882</v>
      </c>
      <c r="B2182">
        <v>1976</v>
      </c>
      <c r="C2182" t="s">
        <v>28</v>
      </c>
      <c r="D2182" t="s">
        <v>33</v>
      </c>
      <c r="E2182" s="1">
        <v>53858</v>
      </c>
      <c r="F2182">
        <v>0</v>
      </c>
      <c r="G2182">
        <v>1</v>
      </c>
      <c r="H2182" s="3">
        <v>41222</v>
      </c>
      <c r="I2182">
        <v>50</v>
      </c>
      <c r="J2182">
        <v>0</v>
      </c>
      <c r="K2182" t="s">
        <v>30</v>
      </c>
      <c r="L2182">
        <v>4</v>
      </c>
      <c r="M2182">
        <f>2021-MasterData4[[#This Row],[Year_Birth]]</f>
        <v>45</v>
      </c>
      <c r="N2182" s="10">
        <v>407</v>
      </c>
      <c r="O2182" s="10">
        <v>221</v>
      </c>
      <c r="P2182" s="10">
        <v>58</v>
      </c>
      <c r="Q2182" s="10">
        <v>53</v>
      </c>
      <c r="R2182" s="10">
        <v>150</v>
      </c>
      <c r="S2182" s="24">
        <f>MasterData4[[#This Row],[Kidhome]]+MasterData4[[#This Row],[Teenhome]]</f>
        <v>1</v>
      </c>
      <c r="T2182" s="53">
        <v>3</v>
      </c>
      <c r="U2182" s="53">
        <v>6</v>
      </c>
      <c r="V2182" s="10">
        <f>SUM(MasterData4[[#This Row],[MntWines]:[MntSweetProducts]])</f>
        <v>889</v>
      </c>
      <c r="W2182">
        <v>2</v>
      </c>
    </row>
    <row r="2183" spans="1:23" x14ac:dyDescent="0.3">
      <c r="A2183">
        <v>10888</v>
      </c>
      <c r="B2183">
        <v>1961</v>
      </c>
      <c r="C2183" t="s">
        <v>28</v>
      </c>
      <c r="D2183" t="s">
        <v>31</v>
      </c>
      <c r="E2183" s="1">
        <v>45938</v>
      </c>
      <c r="F2183">
        <v>0</v>
      </c>
      <c r="G2183">
        <v>0</v>
      </c>
      <c r="H2183" s="3">
        <v>41581</v>
      </c>
      <c r="I2183">
        <v>46</v>
      </c>
      <c r="J2183">
        <v>0</v>
      </c>
      <c r="K2183" t="s">
        <v>34</v>
      </c>
      <c r="L2183">
        <v>8</v>
      </c>
      <c r="M2183">
        <f>2021-MasterData4[[#This Row],[Year_Birth]]</f>
        <v>60</v>
      </c>
      <c r="N2183" s="10">
        <v>273</v>
      </c>
      <c r="O2183" s="10">
        <v>178</v>
      </c>
      <c r="P2183" s="10">
        <v>62</v>
      </c>
      <c r="Q2183" s="10">
        <v>11</v>
      </c>
      <c r="R2183" s="10">
        <v>83</v>
      </c>
      <c r="S2183" s="24">
        <f>MasterData4[[#This Row],[Kidhome]]+MasterData4[[#This Row],[Teenhome]]</f>
        <v>0</v>
      </c>
      <c r="T2183" s="53">
        <v>4</v>
      </c>
      <c r="U2183" s="53">
        <v>6</v>
      </c>
      <c r="V2183" s="10">
        <f>SUM(MasterData4[[#This Row],[MntWines]:[MntSweetProducts]])</f>
        <v>607</v>
      </c>
      <c r="W2183">
        <v>2</v>
      </c>
    </row>
    <row r="2184" spans="1:23" x14ac:dyDescent="0.3">
      <c r="A2184">
        <v>10897</v>
      </c>
      <c r="B2184">
        <v>1974</v>
      </c>
      <c r="C2184" t="s">
        <v>28</v>
      </c>
      <c r="D2184" t="s">
        <v>33</v>
      </c>
      <c r="E2184" s="1">
        <v>67445</v>
      </c>
      <c r="F2184">
        <v>0</v>
      </c>
      <c r="G2184">
        <v>1</v>
      </c>
      <c r="H2184" s="3">
        <v>41133</v>
      </c>
      <c r="I2184">
        <v>63</v>
      </c>
      <c r="J2184">
        <v>0</v>
      </c>
      <c r="K2184" t="s">
        <v>36</v>
      </c>
      <c r="L2184">
        <v>9</v>
      </c>
      <c r="M2184">
        <f>2021-MasterData4[[#This Row],[Year_Birth]]</f>
        <v>47</v>
      </c>
      <c r="N2184" s="10">
        <v>757</v>
      </c>
      <c r="O2184" s="10">
        <v>217</v>
      </c>
      <c r="P2184" s="10">
        <v>29</v>
      </c>
      <c r="Q2184" s="10">
        <v>80</v>
      </c>
      <c r="R2184" s="10">
        <v>80</v>
      </c>
      <c r="S2184" s="24">
        <f>MasterData4[[#This Row],[Kidhome]]+MasterData4[[#This Row],[Teenhome]]</f>
        <v>1</v>
      </c>
      <c r="T2184" s="53">
        <v>6</v>
      </c>
      <c r="U2184" s="53">
        <v>12</v>
      </c>
      <c r="V2184" s="10">
        <f>SUM(MasterData4[[#This Row],[MntWines]:[MntSweetProducts]])</f>
        <v>1163</v>
      </c>
      <c r="W2184">
        <v>2</v>
      </c>
    </row>
    <row r="2185" spans="1:23" x14ac:dyDescent="0.3">
      <c r="A2185">
        <v>10905</v>
      </c>
      <c r="B2185">
        <v>1955</v>
      </c>
      <c r="C2185" t="s">
        <v>28</v>
      </c>
      <c r="D2185" t="s">
        <v>35</v>
      </c>
      <c r="E2185" s="1">
        <v>42586</v>
      </c>
      <c r="F2185">
        <v>1</v>
      </c>
      <c r="G2185">
        <v>1</v>
      </c>
      <c r="H2185" s="3">
        <v>41211</v>
      </c>
      <c r="I2185">
        <v>7</v>
      </c>
      <c r="J2185">
        <v>0</v>
      </c>
      <c r="K2185" t="s">
        <v>30</v>
      </c>
      <c r="L2185">
        <v>4</v>
      </c>
      <c r="M2185">
        <f>2021-MasterData4[[#This Row],[Year_Birth]]</f>
        <v>66</v>
      </c>
      <c r="N2185" s="10">
        <v>194</v>
      </c>
      <c r="O2185" s="10">
        <v>56</v>
      </c>
      <c r="P2185" s="10">
        <v>0</v>
      </c>
      <c r="Q2185" s="10">
        <v>2</v>
      </c>
      <c r="R2185" s="10">
        <v>0</v>
      </c>
      <c r="S2185" s="24">
        <f>MasterData4[[#This Row],[Kidhome]]+MasterData4[[#This Row],[Teenhome]]</f>
        <v>2</v>
      </c>
      <c r="T2185" s="53">
        <v>1</v>
      </c>
      <c r="U2185" s="53">
        <v>6</v>
      </c>
      <c r="V2185" s="10">
        <f>SUM(MasterData4[[#This Row],[MntWines]:[MntSweetProducts]])</f>
        <v>252</v>
      </c>
      <c r="W2185">
        <v>2</v>
      </c>
    </row>
    <row r="2186" spans="1:23" x14ac:dyDescent="0.3">
      <c r="A2186">
        <v>10906</v>
      </c>
      <c r="B2186">
        <v>1948</v>
      </c>
      <c r="C2186" t="s">
        <v>37</v>
      </c>
      <c r="D2186" t="s">
        <v>35</v>
      </c>
      <c r="E2186" s="1">
        <v>46681</v>
      </c>
      <c r="F2186">
        <v>0</v>
      </c>
      <c r="G2186">
        <v>2</v>
      </c>
      <c r="H2186" s="3">
        <v>41555</v>
      </c>
      <c r="I2186">
        <v>52</v>
      </c>
      <c r="J2186">
        <v>0</v>
      </c>
      <c r="K2186" t="s">
        <v>43</v>
      </c>
      <c r="L2186">
        <v>4</v>
      </c>
      <c r="M2186">
        <f>2021-MasterData4[[#This Row],[Year_Birth]]</f>
        <v>73</v>
      </c>
      <c r="N2186" s="10">
        <v>269</v>
      </c>
      <c r="O2186" s="10">
        <v>69</v>
      </c>
      <c r="P2186" s="10">
        <v>15</v>
      </c>
      <c r="Q2186" s="10">
        <v>15</v>
      </c>
      <c r="R2186" s="10">
        <v>19</v>
      </c>
      <c r="S2186" s="24">
        <f>MasterData4[[#This Row],[Kidhome]]+MasterData4[[#This Row],[Teenhome]]</f>
        <v>2</v>
      </c>
      <c r="T2186" s="53">
        <v>6</v>
      </c>
      <c r="U2186" s="53">
        <v>4</v>
      </c>
      <c r="V2186" s="10">
        <f>SUM(MasterData4[[#This Row],[MntWines]:[MntSweetProducts]])</f>
        <v>387</v>
      </c>
      <c r="W2186">
        <v>5</v>
      </c>
    </row>
    <row r="2187" spans="1:23" x14ac:dyDescent="0.3">
      <c r="A2187">
        <v>10909</v>
      </c>
      <c r="B2187">
        <v>1948</v>
      </c>
      <c r="C2187" t="s">
        <v>28</v>
      </c>
      <c r="D2187" t="s">
        <v>33</v>
      </c>
      <c r="E2187" s="1">
        <v>92344</v>
      </c>
      <c r="F2187">
        <v>0</v>
      </c>
      <c r="G2187">
        <v>0</v>
      </c>
      <c r="H2187" s="3">
        <v>41654</v>
      </c>
      <c r="I2187">
        <v>9</v>
      </c>
      <c r="J2187">
        <v>0</v>
      </c>
      <c r="K2187" t="s">
        <v>36</v>
      </c>
      <c r="L2187">
        <v>5</v>
      </c>
      <c r="M2187">
        <f>2021-MasterData4[[#This Row],[Year_Birth]]</f>
        <v>73</v>
      </c>
      <c r="N2187" s="10">
        <v>992</v>
      </c>
      <c r="O2187" s="10">
        <v>694</v>
      </c>
      <c r="P2187" s="10">
        <v>51</v>
      </c>
      <c r="Q2187" s="10">
        <v>24</v>
      </c>
      <c r="R2187" s="10">
        <v>19</v>
      </c>
      <c r="S2187" s="24">
        <f>MasterData4[[#This Row],[Kidhome]]+MasterData4[[#This Row],[Teenhome]]</f>
        <v>0</v>
      </c>
      <c r="T2187" s="53">
        <v>10</v>
      </c>
      <c r="U2187" s="53">
        <v>5</v>
      </c>
      <c r="V2187" s="10">
        <f>SUM(MasterData4[[#This Row],[MntWines]:[MntSweetProducts]])</f>
        <v>1780</v>
      </c>
      <c r="W2187">
        <v>2</v>
      </c>
    </row>
    <row r="2188" spans="1:23" x14ac:dyDescent="0.3">
      <c r="A2188">
        <v>10913</v>
      </c>
      <c r="B2188">
        <v>1984</v>
      </c>
      <c r="C2188" t="s">
        <v>41</v>
      </c>
      <c r="D2188" t="s">
        <v>31</v>
      </c>
      <c r="E2188" s="1">
        <v>31385</v>
      </c>
      <c r="F2188">
        <v>1</v>
      </c>
      <c r="G2188">
        <v>0</v>
      </c>
      <c r="H2188" s="3">
        <v>41248</v>
      </c>
      <c r="I2188">
        <v>56</v>
      </c>
      <c r="J2188">
        <v>0</v>
      </c>
      <c r="K2188" t="s">
        <v>30</v>
      </c>
      <c r="L2188">
        <v>1</v>
      </c>
      <c r="M2188">
        <f>2021-MasterData4[[#This Row],[Year_Birth]]</f>
        <v>37</v>
      </c>
      <c r="N2188" s="10">
        <v>3</v>
      </c>
      <c r="O2188" s="10">
        <v>12</v>
      </c>
      <c r="P2188" s="10">
        <v>0</v>
      </c>
      <c r="Q2188" s="10">
        <v>2</v>
      </c>
      <c r="R2188" s="10">
        <v>1</v>
      </c>
      <c r="S2188" s="24">
        <f>MasterData4[[#This Row],[Kidhome]]+MasterData4[[#This Row],[Teenhome]]</f>
        <v>1</v>
      </c>
      <c r="T2188" s="53">
        <v>0</v>
      </c>
      <c r="U2188" s="53">
        <v>2</v>
      </c>
      <c r="V2188" s="10">
        <f>SUM(MasterData4[[#This Row],[MntWines]:[MntSweetProducts]])</f>
        <v>18</v>
      </c>
      <c r="W2188">
        <v>4</v>
      </c>
    </row>
    <row r="2189" spans="1:23" x14ac:dyDescent="0.3">
      <c r="A2189">
        <v>10914</v>
      </c>
      <c r="B2189">
        <v>1970</v>
      </c>
      <c r="C2189" t="s">
        <v>28</v>
      </c>
      <c r="D2189" t="s">
        <v>31</v>
      </c>
      <c r="E2189" s="2">
        <v>24163</v>
      </c>
      <c r="F2189">
        <v>1</v>
      </c>
      <c r="G2189">
        <v>1</v>
      </c>
      <c r="H2189" s="3">
        <v>41559</v>
      </c>
      <c r="I2189">
        <v>3</v>
      </c>
      <c r="J2189">
        <v>0</v>
      </c>
      <c r="K2189" t="s">
        <v>30</v>
      </c>
      <c r="L2189">
        <v>1</v>
      </c>
      <c r="M2189">
        <f>2021-MasterData4[[#This Row],[Year_Birth]]</f>
        <v>51</v>
      </c>
      <c r="N2189" s="10">
        <v>4</v>
      </c>
      <c r="O2189" s="10">
        <v>7</v>
      </c>
      <c r="P2189" s="10">
        <v>2</v>
      </c>
      <c r="Q2189" s="10">
        <v>1</v>
      </c>
      <c r="R2189" s="10">
        <v>1</v>
      </c>
      <c r="S2189" s="24">
        <f>MasterData4[[#This Row],[Kidhome]]+MasterData4[[#This Row],[Teenhome]]</f>
        <v>2</v>
      </c>
      <c r="T2189" s="53">
        <v>0</v>
      </c>
      <c r="U2189" s="53">
        <v>3</v>
      </c>
      <c r="V2189" s="10">
        <f>SUM(MasterData4[[#This Row],[MntWines]:[MntSweetProducts]])</f>
        <v>15</v>
      </c>
      <c r="W2189">
        <v>2</v>
      </c>
    </row>
    <row r="2190" spans="1:23" x14ac:dyDescent="0.3">
      <c r="A2190">
        <v>10925</v>
      </c>
      <c r="B2190">
        <v>1983</v>
      </c>
      <c r="C2190" t="s">
        <v>28</v>
      </c>
      <c r="D2190" t="s">
        <v>33</v>
      </c>
      <c r="E2190" s="1">
        <v>76630</v>
      </c>
      <c r="F2190">
        <v>0</v>
      </c>
      <c r="G2190">
        <v>0</v>
      </c>
      <c r="H2190" s="3">
        <v>41653</v>
      </c>
      <c r="I2190">
        <v>93</v>
      </c>
      <c r="J2190">
        <v>0</v>
      </c>
      <c r="K2190" t="s">
        <v>43</v>
      </c>
      <c r="L2190">
        <v>3</v>
      </c>
      <c r="M2190">
        <f>2021-MasterData4[[#This Row],[Year_Birth]]</f>
        <v>38</v>
      </c>
      <c r="N2190" s="10">
        <v>255</v>
      </c>
      <c r="O2190" s="10">
        <v>446</v>
      </c>
      <c r="P2190" s="10">
        <v>40</v>
      </c>
      <c r="Q2190" s="10">
        <v>31</v>
      </c>
      <c r="R2190" s="10">
        <v>56</v>
      </c>
      <c r="S2190" s="24">
        <f>MasterData4[[#This Row],[Kidhome]]+MasterData4[[#This Row],[Teenhome]]</f>
        <v>0</v>
      </c>
      <c r="T2190" s="53">
        <v>10</v>
      </c>
      <c r="U2190" s="53">
        <v>11</v>
      </c>
      <c r="V2190" s="10">
        <f>SUM(MasterData4[[#This Row],[MntWines]:[MntSweetProducts]])</f>
        <v>828</v>
      </c>
      <c r="W2190">
        <v>2</v>
      </c>
    </row>
    <row r="2191" spans="1:23" x14ac:dyDescent="0.3">
      <c r="A2191">
        <v>10928</v>
      </c>
      <c r="B2191">
        <v>1958</v>
      </c>
      <c r="C2191" t="s">
        <v>28</v>
      </c>
      <c r="D2191" t="s">
        <v>35</v>
      </c>
      <c r="E2191" s="1">
        <v>66886</v>
      </c>
      <c r="F2191">
        <v>0</v>
      </c>
      <c r="G2191">
        <v>1</v>
      </c>
      <c r="H2191" s="3">
        <v>41533</v>
      </c>
      <c r="I2191">
        <v>28</v>
      </c>
      <c r="J2191">
        <v>0</v>
      </c>
      <c r="K2191" t="s">
        <v>30</v>
      </c>
      <c r="L2191">
        <v>7</v>
      </c>
      <c r="M2191">
        <f>2021-MasterData4[[#This Row],[Year_Birth]]</f>
        <v>63</v>
      </c>
      <c r="N2191" s="10">
        <v>315</v>
      </c>
      <c r="O2191" s="10">
        <v>62</v>
      </c>
      <c r="P2191" s="10">
        <v>41</v>
      </c>
      <c r="Q2191" s="10">
        <v>4</v>
      </c>
      <c r="R2191" s="10">
        <v>31</v>
      </c>
      <c r="S2191" s="24">
        <f>MasterData4[[#This Row],[Kidhome]]+MasterData4[[#This Row],[Teenhome]]</f>
        <v>1</v>
      </c>
      <c r="T2191" s="53">
        <v>1</v>
      </c>
      <c r="U2191" s="53">
        <v>7</v>
      </c>
      <c r="V2191" s="10">
        <f>SUM(MasterData4[[#This Row],[MntWines]:[MntSweetProducts]])</f>
        <v>453</v>
      </c>
      <c r="W2191">
        <v>2</v>
      </c>
    </row>
    <row r="2192" spans="1:23" x14ac:dyDescent="0.3">
      <c r="A2192">
        <v>10936</v>
      </c>
      <c r="B2192">
        <v>1965</v>
      </c>
      <c r="C2192" t="s">
        <v>28</v>
      </c>
      <c r="D2192" t="s">
        <v>33</v>
      </c>
      <c r="E2192" s="1">
        <v>72190</v>
      </c>
      <c r="F2192">
        <v>0</v>
      </c>
      <c r="G2192">
        <v>0</v>
      </c>
      <c r="H2192" s="3">
        <v>41318</v>
      </c>
      <c r="I2192">
        <v>79</v>
      </c>
      <c r="J2192">
        <v>0</v>
      </c>
      <c r="K2192" t="s">
        <v>36</v>
      </c>
      <c r="L2192">
        <v>5</v>
      </c>
      <c r="M2192">
        <f>2021-MasterData4[[#This Row],[Year_Birth]]</f>
        <v>56</v>
      </c>
      <c r="N2192" s="10">
        <v>597</v>
      </c>
      <c r="O2192" s="10">
        <v>597</v>
      </c>
      <c r="P2192" s="10">
        <v>172</v>
      </c>
      <c r="Q2192" s="10">
        <v>166</v>
      </c>
      <c r="R2192" s="10">
        <v>166</v>
      </c>
      <c r="S2192" s="24">
        <f>MasterData4[[#This Row],[Kidhome]]+MasterData4[[#This Row],[Teenhome]]</f>
        <v>0</v>
      </c>
      <c r="T2192" s="53">
        <v>6</v>
      </c>
      <c r="U2192" s="53">
        <v>4</v>
      </c>
      <c r="V2192" s="10">
        <f>SUM(MasterData4[[#This Row],[MntWines]:[MntSweetProducts]])</f>
        <v>1698</v>
      </c>
      <c r="W2192">
        <v>2</v>
      </c>
    </row>
    <row r="2193" spans="1:23" x14ac:dyDescent="0.3">
      <c r="A2193">
        <v>10949</v>
      </c>
      <c r="B2193">
        <v>1963</v>
      </c>
      <c r="C2193" t="s">
        <v>37</v>
      </c>
      <c r="D2193" t="s">
        <v>29</v>
      </c>
      <c r="E2193" s="1">
        <v>72968</v>
      </c>
      <c r="F2193">
        <v>0</v>
      </c>
      <c r="G2193">
        <v>0</v>
      </c>
      <c r="H2193" s="3">
        <v>41624</v>
      </c>
      <c r="I2193">
        <v>8</v>
      </c>
      <c r="J2193">
        <v>0</v>
      </c>
      <c r="K2193" t="s">
        <v>30</v>
      </c>
      <c r="L2193">
        <v>5</v>
      </c>
      <c r="M2193">
        <f>2021-MasterData4[[#This Row],[Year_Birth]]</f>
        <v>58</v>
      </c>
      <c r="N2193" s="10">
        <v>1092</v>
      </c>
      <c r="O2193" s="10">
        <v>592</v>
      </c>
      <c r="P2193" s="10">
        <v>145</v>
      </c>
      <c r="Q2193" s="10">
        <v>37</v>
      </c>
      <c r="R2193" s="10">
        <v>37</v>
      </c>
      <c r="S2193" s="24">
        <f>MasterData4[[#This Row],[Kidhome]]+MasterData4[[#This Row],[Teenhome]]</f>
        <v>0</v>
      </c>
      <c r="T2193" s="53">
        <v>5</v>
      </c>
      <c r="U2193" s="53">
        <v>8</v>
      </c>
      <c r="V2193" s="10">
        <f>SUM(MasterData4[[#This Row],[MntWines]:[MntSweetProducts]])</f>
        <v>1903</v>
      </c>
      <c r="W2193">
        <v>5</v>
      </c>
    </row>
    <row r="2194" spans="1:23" x14ac:dyDescent="0.3">
      <c r="A2194">
        <v>10951</v>
      </c>
      <c r="B2194">
        <v>1968</v>
      </c>
      <c r="C2194" t="s">
        <v>28</v>
      </c>
      <c r="D2194" t="s">
        <v>33</v>
      </c>
      <c r="E2194" s="1">
        <v>45688</v>
      </c>
      <c r="F2194">
        <v>0</v>
      </c>
      <c r="G2194">
        <v>1</v>
      </c>
      <c r="H2194" s="3">
        <v>41664</v>
      </c>
      <c r="I2194">
        <v>20</v>
      </c>
      <c r="J2194">
        <v>0</v>
      </c>
      <c r="K2194" t="s">
        <v>30</v>
      </c>
      <c r="L2194">
        <v>3</v>
      </c>
      <c r="M2194">
        <f>2021-MasterData4[[#This Row],[Year_Birth]]</f>
        <v>53</v>
      </c>
      <c r="N2194" s="10">
        <v>279</v>
      </c>
      <c r="O2194" s="10">
        <v>18</v>
      </c>
      <c r="P2194" s="10">
        <v>0</v>
      </c>
      <c r="Q2194" s="10">
        <v>0</v>
      </c>
      <c r="R2194" s="10">
        <v>0</v>
      </c>
      <c r="S2194" s="24">
        <f>MasterData4[[#This Row],[Kidhome]]+MasterData4[[#This Row],[Teenhome]]</f>
        <v>1</v>
      </c>
      <c r="T2194" s="53">
        <v>1</v>
      </c>
      <c r="U2194" s="53">
        <v>8</v>
      </c>
      <c r="V2194" s="10">
        <f>SUM(MasterData4[[#This Row],[MntWines]:[MntSweetProducts]])</f>
        <v>297</v>
      </c>
      <c r="W2194">
        <v>2</v>
      </c>
    </row>
    <row r="2195" spans="1:23" x14ac:dyDescent="0.3">
      <c r="A2195">
        <v>10955</v>
      </c>
      <c r="B2195">
        <v>1964</v>
      </c>
      <c r="C2195" t="s">
        <v>28</v>
      </c>
      <c r="D2195" t="s">
        <v>42</v>
      </c>
      <c r="E2195" s="1">
        <v>85620</v>
      </c>
      <c r="F2195">
        <v>0</v>
      </c>
      <c r="G2195">
        <v>0</v>
      </c>
      <c r="H2195" s="3">
        <v>41646</v>
      </c>
      <c r="I2195">
        <v>68</v>
      </c>
      <c r="J2195">
        <v>0</v>
      </c>
      <c r="K2195" t="s">
        <v>30</v>
      </c>
      <c r="L2195">
        <v>3</v>
      </c>
      <c r="M2195">
        <f>2021-MasterData4[[#This Row],[Year_Birth]]</f>
        <v>57</v>
      </c>
      <c r="N2195" s="10">
        <v>416</v>
      </c>
      <c r="O2195" s="10">
        <v>925</v>
      </c>
      <c r="P2195" s="10">
        <v>60</v>
      </c>
      <c r="Q2195" s="10">
        <v>46</v>
      </c>
      <c r="R2195" s="10">
        <v>107</v>
      </c>
      <c r="S2195" s="24">
        <f>MasterData4[[#This Row],[Kidhome]]+MasterData4[[#This Row],[Teenhome]]</f>
        <v>0</v>
      </c>
      <c r="T2195" s="53">
        <v>6</v>
      </c>
      <c r="U2195" s="53">
        <v>4</v>
      </c>
      <c r="V2195" s="10">
        <f>SUM(MasterData4[[#This Row],[MntWines]:[MntSweetProducts]])</f>
        <v>1554</v>
      </c>
      <c r="W2195">
        <v>2</v>
      </c>
    </row>
    <row r="2196" spans="1:23" x14ac:dyDescent="0.3">
      <c r="A2196">
        <v>10965</v>
      </c>
      <c r="B2196">
        <v>1955</v>
      </c>
      <c r="C2196" t="s">
        <v>28</v>
      </c>
      <c r="D2196" t="s">
        <v>35</v>
      </c>
      <c r="E2196" s="1">
        <v>76005</v>
      </c>
      <c r="F2196">
        <v>0</v>
      </c>
      <c r="G2196">
        <v>0</v>
      </c>
      <c r="H2196" s="3">
        <v>41327</v>
      </c>
      <c r="I2196">
        <v>72</v>
      </c>
      <c r="J2196">
        <v>0</v>
      </c>
      <c r="K2196" t="s">
        <v>30</v>
      </c>
      <c r="L2196">
        <v>3</v>
      </c>
      <c r="M2196">
        <f>2021-MasterData4[[#This Row],[Year_Birth]]</f>
        <v>66</v>
      </c>
      <c r="N2196" s="10">
        <v>983</v>
      </c>
      <c r="O2196" s="10">
        <v>389</v>
      </c>
      <c r="P2196" s="10">
        <v>240</v>
      </c>
      <c r="Q2196" s="10">
        <v>20</v>
      </c>
      <c r="R2196" s="10">
        <v>50</v>
      </c>
      <c r="S2196" s="24">
        <f>MasterData4[[#This Row],[Kidhome]]+MasterData4[[#This Row],[Teenhome]]</f>
        <v>0</v>
      </c>
      <c r="T2196" s="53">
        <v>5</v>
      </c>
      <c r="U2196" s="53">
        <v>13</v>
      </c>
      <c r="V2196" s="10">
        <f>SUM(MasterData4[[#This Row],[MntWines]:[MntSweetProducts]])</f>
        <v>1682</v>
      </c>
      <c r="W2196">
        <v>2</v>
      </c>
    </row>
    <row r="2197" spans="1:23" x14ac:dyDescent="0.3">
      <c r="A2197">
        <v>10967</v>
      </c>
      <c r="B2197">
        <v>1963</v>
      </c>
      <c r="C2197" t="s">
        <v>28</v>
      </c>
      <c r="D2197" t="s">
        <v>29</v>
      </c>
      <c r="E2197" s="1">
        <v>33378</v>
      </c>
      <c r="F2197">
        <v>1</v>
      </c>
      <c r="G2197">
        <v>1</v>
      </c>
      <c r="H2197" s="3">
        <v>41311</v>
      </c>
      <c r="I2197">
        <v>38</v>
      </c>
      <c r="J2197">
        <v>0</v>
      </c>
      <c r="K2197" t="s">
        <v>43</v>
      </c>
      <c r="L2197">
        <v>2</v>
      </c>
      <c r="M2197">
        <f>2021-MasterData4[[#This Row],[Year_Birth]]</f>
        <v>58</v>
      </c>
      <c r="N2197" s="10">
        <v>33</v>
      </c>
      <c r="O2197" s="10">
        <v>40</v>
      </c>
      <c r="P2197" s="10">
        <v>3</v>
      </c>
      <c r="Q2197" s="10">
        <v>6</v>
      </c>
      <c r="R2197" s="10">
        <v>7</v>
      </c>
      <c r="S2197" s="24">
        <f>MasterData4[[#This Row],[Kidhome]]+MasterData4[[#This Row],[Teenhome]]</f>
        <v>2</v>
      </c>
      <c r="T2197" s="53">
        <v>0</v>
      </c>
      <c r="U2197" s="53">
        <v>4</v>
      </c>
      <c r="V2197" s="10">
        <f>SUM(MasterData4[[#This Row],[MntWines]:[MntSweetProducts]])</f>
        <v>89</v>
      </c>
      <c r="W2197">
        <v>2</v>
      </c>
    </row>
    <row r="2198" spans="1:23" x14ac:dyDescent="0.3">
      <c r="A2198">
        <v>10968</v>
      </c>
      <c r="B2198">
        <v>1969</v>
      </c>
      <c r="C2198" t="s">
        <v>28</v>
      </c>
      <c r="D2198" t="s">
        <v>31</v>
      </c>
      <c r="E2198" s="2">
        <v>57731</v>
      </c>
      <c r="F2198">
        <v>0</v>
      </c>
      <c r="G2198">
        <v>1</v>
      </c>
      <c r="H2198" s="3">
        <v>41236</v>
      </c>
      <c r="I2198">
        <v>0</v>
      </c>
      <c r="J2198">
        <v>0</v>
      </c>
      <c r="K2198" t="s">
        <v>40</v>
      </c>
      <c r="L2198">
        <v>8</v>
      </c>
      <c r="M2198">
        <f>2021-MasterData4[[#This Row],[Year_Birth]]</f>
        <v>52</v>
      </c>
      <c r="N2198" s="10">
        <v>266</v>
      </c>
      <c r="O2198" s="10">
        <v>300</v>
      </c>
      <c r="P2198" s="10">
        <v>65</v>
      </c>
      <c r="Q2198" s="10">
        <v>21</v>
      </c>
      <c r="R2198" s="10">
        <v>8</v>
      </c>
      <c r="S2198" s="24">
        <f>MasterData4[[#This Row],[Kidhome]]+MasterData4[[#This Row],[Teenhome]]</f>
        <v>1</v>
      </c>
      <c r="T2198" s="53">
        <v>8</v>
      </c>
      <c r="U2198" s="53">
        <v>6</v>
      </c>
      <c r="V2198" s="10">
        <f>SUM(MasterData4[[#This Row],[MntWines]:[MntSweetProducts]])</f>
        <v>660</v>
      </c>
      <c r="W2198">
        <v>2</v>
      </c>
    </row>
    <row r="2199" spans="1:23" x14ac:dyDescent="0.3">
      <c r="A2199">
        <v>10971</v>
      </c>
      <c r="B2199">
        <v>1977</v>
      </c>
      <c r="C2199" t="s">
        <v>28</v>
      </c>
      <c r="D2199" t="s">
        <v>31</v>
      </c>
      <c r="E2199" s="1">
        <v>37774</v>
      </c>
      <c r="F2199">
        <v>2</v>
      </c>
      <c r="G2199">
        <v>0</v>
      </c>
      <c r="H2199" s="3">
        <v>41155</v>
      </c>
      <c r="I2199">
        <v>28</v>
      </c>
      <c r="J2199">
        <v>1</v>
      </c>
      <c r="K2199" t="s">
        <v>30</v>
      </c>
      <c r="L2199">
        <v>7</v>
      </c>
      <c r="M2199">
        <f>2021-MasterData4[[#This Row],[Year_Birth]]</f>
        <v>44</v>
      </c>
      <c r="N2199" s="10">
        <v>173</v>
      </c>
      <c r="O2199" s="10">
        <v>107</v>
      </c>
      <c r="P2199" s="10">
        <v>7</v>
      </c>
      <c r="Q2199" s="10">
        <v>8</v>
      </c>
      <c r="R2199" s="10">
        <v>2</v>
      </c>
      <c r="S2199" s="24">
        <f>MasterData4[[#This Row],[Kidhome]]+MasterData4[[#This Row],[Teenhome]]</f>
        <v>2</v>
      </c>
      <c r="T2199" s="53">
        <v>2</v>
      </c>
      <c r="U2199" s="53">
        <v>3</v>
      </c>
      <c r="V2199" s="10">
        <f>SUM(MasterData4[[#This Row],[MntWines]:[MntSweetProducts]])</f>
        <v>297</v>
      </c>
      <c r="W2199">
        <v>2</v>
      </c>
    </row>
    <row r="2200" spans="1:23" x14ac:dyDescent="0.3">
      <c r="A2200">
        <v>10972</v>
      </c>
      <c r="B2200">
        <v>1949</v>
      </c>
      <c r="C2200" t="s">
        <v>28</v>
      </c>
      <c r="D2200" t="s">
        <v>42</v>
      </c>
      <c r="E2200" s="1">
        <v>72298</v>
      </c>
      <c r="F2200">
        <v>0</v>
      </c>
      <c r="G2200">
        <v>0</v>
      </c>
      <c r="H2200" s="3">
        <v>41708</v>
      </c>
      <c r="I2200">
        <v>52</v>
      </c>
      <c r="J2200">
        <v>0</v>
      </c>
      <c r="K2200" t="s">
        <v>30</v>
      </c>
      <c r="L2200">
        <v>4</v>
      </c>
      <c r="M2200">
        <f>2021-MasterData4[[#This Row],[Year_Birth]]</f>
        <v>72</v>
      </c>
      <c r="N2200" s="10">
        <v>625</v>
      </c>
      <c r="O2200" s="10">
        <v>169</v>
      </c>
      <c r="P2200" s="10">
        <v>58</v>
      </c>
      <c r="Q2200" s="10">
        <v>35</v>
      </c>
      <c r="R2200" s="10">
        <v>17</v>
      </c>
      <c r="S2200" s="24">
        <f>MasterData4[[#This Row],[Kidhome]]+MasterData4[[#This Row],[Teenhome]]</f>
        <v>0</v>
      </c>
      <c r="T2200" s="53">
        <v>3</v>
      </c>
      <c r="U2200" s="53">
        <v>6</v>
      </c>
      <c r="V2200" s="10">
        <f>SUM(MasterData4[[#This Row],[MntWines]:[MntSweetProducts]])</f>
        <v>904</v>
      </c>
      <c r="W2200">
        <v>2</v>
      </c>
    </row>
    <row r="2201" spans="1:23" x14ac:dyDescent="0.3">
      <c r="A2201">
        <v>10981</v>
      </c>
      <c r="B2201">
        <v>1988</v>
      </c>
      <c r="C2201" t="s">
        <v>28</v>
      </c>
      <c r="D2201" t="s">
        <v>33</v>
      </c>
      <c r="E2201" s="1">
        <v>84219</v>
      </c>
      <c r="F2201">
        <v>0</v>
      </c>
      <c r="G2201">
        <v>0</v>
      </c>
      <c r="H2201" s="3">
        <v>41672</v>
      </c>
      <c r="I2201">
        <v>27</v>
      </c>
      <c r="J2201">
        <v>0</v>
      </c>
      <c r="K2201" t="s">
        <v>43</v>
      </c>
      <c r="L2201">
        <v>3</v>
      </c>
      <c r="M2201">
        <f>2021-MasterData4[[#This Row],[Year_Birth]]</f>
        <v>33</v>
      </c>
      <c r="N2201" s="10">
        <v>434</v>
      </c>
      <c r="O2201" s="10">
        <v>400</v>
      </c>
      <c r="P2201" s="10">
        <v>45</v>
      </c>
      <c r="Q2201" s="10">
        <v>137</v>
      </c>
      <c r="R2201" s="10">
        <v>137</v>
      </c>
      <c r="S2201" s="24">
        <f>MasterData4[[#This Row],[Kidhome]]+MasterData4[[#This Row],[Teenhome]]</f>
        <v>0</v>
      </c>
      <c r="T2201" s="53">
        <v>4</v>
      </c>
      <c r="U2201" s="53">
        <v>10</v>
      </c>
      <c r="V2201" s="10">
        <f>SUM(MasterData4[[#This Row],[MntWines]:[MntSweetProducts]])</f>
        <v>1153</v>
      </c>
      <c r="W2201">
        <v>2</v>
      </c>
    </row>
    <row r="2202" spans="1:23" x14ac:dyDescent="0.3">
      <c r="A2202">
        <v>10983</v>
      </c>
      <c r="B2202">
        <v>1952</v>
      </c>
      <c r="C2202" t="s">
        <v>28</v>
      </c>
      <c r="D2202" t="s">
        <v>35</v>
      </c>
      <c r="E2202" s="1">
        <v>75278</v>
      </c>
      <c r="F2202">
        <v>0</v>
      </c>
      <c r="G2202">
        <v>0</v>
      </c>
      <c r="H2202" s="3">
        <v>41303</v>
      </c>
      <c r="I2202">
        <v>17</v>
      </c>
      <c r="J2202">
        <v>0</v>
      </c>
      <c r="K2202" t="s">
        <v>43</v>
      </c>
      <c r="L2202">
        <v>6</v>
      </c>
      <c r="M2202">
        <f>2021-MasterData4[[#This Row],[Year_Birth]]</f>
        <v>69</v>
      </c>
      <c r="N2202" s="10">
        <v>304</v>
      </c>
      <c r="O2202" s="10">
        <v>230</v>
      </c>
      <c r="P2202" s="10">
        <v>150</v>
      </c>
      <c r="Q2202" s="10">
        <v>98</v>
      </c>
      <c r="R2202" s="10">
        <v>74</v>
      </c>
      <c r="S2202" s="24">
        <f>MasterData4[[#This Row],[Kidhome]]+MasterData4[[#This Row],[Teenhome]]</f>
        <v>0</v>
      </c>
      <c r="T2202" s="53">
        <v>3</v>
      </c>
      <c r="U2202" s="53">
        <v>13</v>
      </c>
      <c r="V2202" s="10">
        <f>SUM(MasterData4[[#This Row],[MntWines]:[MntSweetProducts]])</f>
        <v>856</v>
      </c>
      <c r="W2202">
        <v>2</v>
      </c>
    </row>
    <row r="2203" spans="1:23" x14ac:dyDescent="0.3">
      <c r="A2203">
        <v>10991</v>
      </c>
      <c r="B2203">
        <v>1960</v>
      </c>
      <c r="C2203" t="s">
        <v>41</v>
      </c>
      <c r="D2203" t="s">
        <v>33</v>
      </c>
      <c r="E2203" s="1">
        <v>89058</v>
      </c>
      <c r="F2203">
        <v>0</v>
      </c>
      <c r="G2203">
        <v>0</v>
      </c>
      <c r="H2203" s="3">
        <v>41250</v>
      </c>
      <c r="I2203">
        <v>18</v>
      </c>
      <c r="J2203">
        <v>0</v>
      </c>
      <c r="K2203" t="s">
        <v>32</v>
      </c>
      <c r="L2203">
        <v>5</v>
      </c>
      <c r="M2203">
        <f>2021-MasterData4[[#This Row],[Year_Birth]]</f>
        <v>61</v>
      </c>
      <c r="N2203" s="10">
        <v>454</v>
      </c>
      <c r="O2203" s="10">
        <v>106</v>
      </c>
      <c r="P2203" s="10">
        <v>31</v>
      </c>
      <c r="Q2203" s="10">
        <v>194</v>
      </c>
      <c r="R2203" s="10">
        <v>22</v>
      </c>
      <c r="S2203" s="24">
        <f>MasterData4[[#This Row],[Kidhome]]+MasterData4[[#This Row],[Teenhome]]</f>
        <v>0</v>
      </c>
      <c r="T2203" s="53">
        <v>4</v>
      </c>
      <c r="U2203" s="53">
        <v>4</v>
      </c>
      <c r="V2203" s="10">
        <f>SUM(MasterData4[[#This Row],[MntWines]:[MntSweetProducts]])</f>
        <v>807</v>
      </c>
      <c r="W2203">
        <v>4</v>
      </c>
    </row>
    <row r="2204" spans="1:23" x14ac:dyDescent="0.3">
      <c r="A2204">
        <v>10992</v>
      </c>
      <c r="B2204">
        <v>1967</v>
      </c>
      <c r="C2204" t="s">
        <v>28</v>
      </c>
      <c r="D2204" t="s">
        <v>35</v>
      </c>
      <c r="E2204" s="1">
        <v>75702</v>
      </c>
      <c r="F2204">
        <v>1</v>
      </c>
      <c r="G2204">
        <v>1</v>
      </c>
      <c r="H2204" s="3">
        <v>41150</v>
      </c>
      <c r="I2204">
        <v>77</v>
      </c>
      <c r="J2204">
        <v>0</v>
      </c>
      <c r="K2204" t="s">
        <v>43</v>
      </c>
      <c r="L2204">
        <v>4</v>
      </c>
      <c r="M2204">
        <f>2021-MasterData4[[#This Row],[Year_Birth]]</f>
        <v>54</v>
      </c>
      <c r="N2204" s="10">
        <v>650</v>
      </c>
      <c r="O2204" s="10">
        <v>353</v>
      </c>
      <c r="P2204" s="10">
        <v>45</v>
      </c>
      <c r="Q2204" s="10">
        <v>28</v>
      </c>
      <c r="R2204" s="10">
        <v>42</v>
      </c>
      <c r="S2204" s="24">
        <f>MasterData4[[#This Row],[Kidhome]]+MasterData4[[#This Row],[Teenhome]]</f>
        <v>2</v>
      </c>
      <c r="T2204" s="53">
        <v>6</v>
      </c>
      <c r="U2204" s="53">
        <v>11</v>
      </c>
      <c r="V2204" s="10">
        <f>SUM(MasterData4[[#This Row],[MntWines]:[MntSweetProducts]])</f>
        <v>1118</v>
      </c>
      <c r="W2204">
        <v>2</v>
      </c>
    </row>
    <row r="2205" spans="1:23" x14ac:dyDescent="0.3">
      <c r="A2205">
        <v>10995</v>
      </c>
      <c r="B2205">
        <v>1988</v>
      </c>
      <c r="C2205" t="s">
        <v>38</v>
      </c>
      <c r="D2205" t="s">
        <v>33</v>
      </c>
      <c r="E2205" s="1">
        <v>15716</v>
      </c>
      <c r="F2205">
        <v>1</v>
      </c>
      <c r="G2205">
        <v>0</v>
      </c>
      <c r="H2205" s="3">
        <v>41225</v>
      </c>
      <c r="I2205">
        <v>8</v>
      </c>
      <c r="J2205">
        <v>1</v>
      </c>
      <c r="K2205" t="s">
        <v>43</v>
      </c>
      <c r="L2205">
        <v>3</v>
      </c>
      <c r="M2205">
        <f>2021-MasterData4[[#This Row],[Year_Birth]]</f>
        <v>33</v>
      </c>
      <c r="N2205" s="10">
        <v>16</v>
      </c>
      <c r="O2205" s="10">
        <v>30</v>
      </c>
      <c r="P2205" s="10">
        <v>8</v>
      </c>
      <c r="Q2205" s="10">
        <v>5</v>
      </c>
      <c r="R2205" s="10">
        <v>7</v>
      </c>
      <c r="S2205" s="24">
        <f>MasterData4[[#This Row],[Kidhome]]+MasterData4[[#This Row],[Teenhome]]</f>
        <v>1</v>
      </c>
      <c r="T2205" s="53">
        <v>0</v>
      </c>
      <c r="U2205" s="53">
        <v>4</v>
      </c>
      <c r="V2205" s="10">
        <f>SUM(MasterData4[[#This Row],[MntWines]:[MntSweetProducts]])</f>
        <v>66</v>
      </c>
      <c r="W2205">
        <v>3</v>
      </c>
    </row>
    <row r="2206" spans="1:23" x14ac:dyDescent="0.3">
      <c r="A2206">
        <v>11003</v>
      </c>
      <c r="B2206">
        <v>1980</v>
      </c>
      <c r="C2206" t="s">
        <v>38</v>
      </c>
      <c r="D2206" t="s">
        <v>35</v>
      </c>
      <c r="E2206" s="1">
        <v>25130</v>
      </c>
      <c r="F2206">
        <v>1</v>
      </c>
      <c r="G2206">
        <v>0</v>
      </c>
      <c r="H2206" s="3">
        <v>41549</v>
      </c>
      <c r="I2206">
        <v>10</v>
      </c>
      <c r="J2206">
        <v>0</v>
      </c>
      <c r="K2206" t="s">
        <v>32</v>
      </c>
      <c r="L2206">
        <v>2</v>
      </c>
      <c r="M2206">
        <f>2021-MasterData4[[#This Row],[Year_Birth]]</f>
        <v>41</v>
      </c>
      <c r="N2206" s="10">
        <v>2</v>
      </c>
      <c r="O2206" s="10">
        <v>7</v>
      </c>
      <c r="P2206" s="10">
        <v>0</v>
      </c>
      <c r="Q2206" s="10">
        <v>5</v>
      </c>
      <c r="R2206" s="10">
        <v>18</v>
      </c>
      <c r="S2206" s="24">
        <f>MasterData4[[#This Row],[Kidhome]]+MasterData4[[#This Row],[Teenhome]]</f>
        <v>1</v>
      </c>
      <c r="T2206" s="53">
        <v>0</v>
      </c>
      <c r="U2206" s="53">
        <v>3</v>
      </c>
      <c r="V2206" s="10">
        <f>SUM(MasterData4[[#This Row],[MntWines]:[MntSweetProducts]])</f>
        <v>32</v>
      </c>
      <c r="W2206">
        <v>3</v>
      </c>
    </row>
    <row r="2207" spans="1:23" x14ac:dyDescent="0.3">
      <c r="A2207">
        <v>11004</v>
      </c>
      <c r="C2207" t="s">
        <v>38</v>
      </c>
      <c r="D2207" t="s">
        <v>31</v>
      </c>
      <c r="E2207" s="1">
        <v>60182</v>
      </c>
      <c r="F2207">
        <v>0</v>
      </c>
      <c r="G2207">
        <v>1</v>
      </c>
      <c r="H2207" s="3">
        <v>41776</v>
      </c>
      <c r="I2207">
        <v>23</v>
      </c>
      <c r="J2207">
        <v>0</v>
      </c>
      <c r="K2207" t="s">
        <v>43</v>
      </c>
      <c r="L2207">
        <v>1</v>
      </c>
      <c r="N2207" s="10">
        <v>8</v>
      </c>
      <c r="O2207" s="10">
        <v>5</v>
      </c>
      <c r="P2207" s="10">
        <v>7</v>
      </c>
      <c r="Q2207" s="10">
        <v>0</v>
      </c>
      <c r="R2207" s="10">
        <v>0</v>
      </c>
      <c r="S2207" s="24">
        <f>MasterData4[[#This Row],[Kidhome]]+MasterData4[[#This Row],[Teenhome]]</f>
        <v>1</v>
      </c>
      <c r="T2207" s="53">
        <v>0</v>
      </c>
      <c r="U2207" s="53">
        <v>2</v>
      </c>
      <c r="V2207" s="10">
        <f>SUM(MasterData4[[#This Row],[MntWines]:[MntSweetProducts]])</f>
        <v>20</v>
      </c>
      <c r="W2207">
        <v>3</v>
      </c>
    </row>
    <row r="2208" spans="1:23" x14ac:dyDescent="0.3">
      <c r="A2208">
        <v>11007</v>
      </c>
      <c r="B2208">
        <v>1968</v>
      </c>
      <c r="C2208" t="s">
        <v>37</v>
      </c>
      <c r="D2208" t="s">
        <v>33</v>
      </c>
      <c r="E2208" s="1">
        <v>29187</v>
      </c>
      <c r="F2208">
        <v>1</v>
      </c>
      <c r="G2208">
        <v>0</v>
      </c>
      <c r="H2208" s="3">
        <v>41403</v>
      </c>
      <c r="I2208">
        <v>43</v>
      </c>
      <c r="J2208">
        <v>0</v>
      </c>
      <c r="K2208" t="s">
        <v>30</v>
      </c>
      <c r="L2208">
        <v>1</v>
      </c>
      <c r="M2208">
        <f>2021-MasterData4[[#This Row],[Year_Birth]]</f>
        <v>53</v>
      </c>
      <c r="N2208" s="10">
        <v>26</v>
      </c>
      <c r="O2208" s="10">
        <v>6</v>
      </c>
      <c r="P2208" s="10">
        <v>0</v>
      </c>
      <c r="Q2208" s="10">
        <v>0</v>
      </c>
      <c r="R2208" s="10">
        <v>0</v>
      </c>
      <c r="S2208" s="24">
        <f>MasterData4[[#This Row],[Kidhome]]+MasterData4[[#This Row],[Teenhome]]</f>
        <v>1</v>
      </c>
      <c r="T2208" s="53">
        <v>0</v>
      </c>
      <c r="U2208" s="53">
        <v>3</v>
      </c>
      <c r="V2208" s="10">
        <f>SUM(MasterData4[[#This Row],[MntWines]:[MntSweetProducts]])</f>
        <v>32</v>
      </c>
      <c r="W2208">
        <v>5</v>
      </c>
    </row>
    <row r="2209" spans="1:23" x14ac:dyDescent="0.3">
      <c r="A2209">
        <v>11010</v>
      </c>
      <c r="B2209">
        <v>1984</v>
      </c>
      <c r="C2209" t="s">
        <v>37</v>
      </c>
      <c r="D2209" t="s">
        <v>31</v>
      </c>
      <c r="E2209" s="1">
        <v>16269</v>
      </c>
      <c r="F2209">
        <v>1</v>
      </c>
      <c r="G2209">
        <v>0</v>
      </c>
      <c r="H2209" s="3">
        <v>41516</v>
      </c>
      <c r="I2209">
        <v>75</v>
      </c>
      <c r="J2209">
        <v>0</v>
      </c>
      <c r="K2209" t="s">
        <v>30</v>
      </c>
      <c r="L2209">
        <v>3</v>
      </c>
      <c r="M2209">
        <f>2021-MasterData4[[#This Row],[Year_Birth]]</f>
        <v>37</v>
      </c>
      <c r="N2209" s="10">
        <v>19</v>
      </c>
      <c r="O2209" s="10">
        <v>18</v>
      </c>
      <c r="P2209" s="10">
        <v>3</v>
      </c>
      <c r="Q2209" s="10">
        <v>3</v>
      </c>
      <c r="R2209" s="10">
        <v>1</v>
      </c>
      <c r="S2209" s="24">
        <f>MasterData4[[#This Row],[Kidhome]]+MasterData4[[#This Row],[Teenhome]]</f>
        <v>1</v>
      </c>
      <c r="T2209" s="53">
        <v>0</v>
      </c>
      <c r="U2209" s="53">
        <v>3</v>
      </c>
      <c r="V2209" s="10">
        <f>SUM(MasterData4[[#This Row],[MntWines]:[MntSweetProducts]])</f>
        <v>44</v>
      </c>
      <c r="W2209">
        <v>5</v>
      </c>
    </row>
    <row r="2210" spans="1:23" x14ac:dyDescent="0.3">
      <c r="A2210">
        <v>11013</v>
      </c>
      <c r="B2210">
        <v>1987</v>
      </c>
      <c r="C2210" t="s">
        <v>28</v>
      </c>
      <c r="D2210" t="s">
        <v>35</v>
      </c>
      <c r="E2210" s="1">
        <v>67605</v>
      </c>
      <c r="F2210">
        <v>0</v>
      </c>
      <c r="G2210">
        <v>0</v>
      </c>
      <c r="H2210" s="3">
        <v>41364</v>
      </c>
      <c r="I2210">
        <v>84</v>
      </c>
      <c r="J2210">
        <v>0</v>
      </c>
      <c r="K2210" t="s">
        <v>30</v>
      </c>
      <c r="L2210">
        <v>2</v>
      </c>
      <c r="M2210">
        <f>2021-MasterData4[[#This Row],[Year_Birth]]</f>
        <v>34</v>
      </c>
      <c r="N2210" s="10">
        <v>336</v>
      </c>
      <c r="O2210" s="10">
        <v>282</v>
      </c>
      <c r="P2210" s="10">
        <v>184</v>
      </c>
      <c r="Q2210" s="10">
        <v>28</v>
      </c>
      <c r="R2210" s="10">
        <v>54</v>
      </c>
      <c r="S2210" s="24">
        <f>MasterData4[[#This Row],[Kidhome]]+MasterData4[[#This Row],[Teenhome]]</f>
        <v>0</v>
      </c>
      <c r="T2210" s="53">
        <v>8</v>
      </c>
      <c r="U2210" s="53">
        <v>6</v>
      </c>
      <c r="V2210" s="10">
        <f>SUM(MasterData4[[#This Row],[MntWines]:[MntSweetProducts]])</f>
        <v>884</v>
      </c>
      <c r="W2210">
        <v>2</v>
      </c>
    </row>
    <row r="2211" spans="1:23" x14ac:dyDescent="0.3">
      <c r="A2211">
        <v>11025</v>
      </c>
      <c r="B2211">
        <v>1961</v>
      </c>
      <c r="C2211" t="s">
        <v>28</v>
      </c>
      <c r="D2211" t="s">
        <v>33</v>
      </c>
      <c r="E2211" s="1">
        <v>36443</v>
      </c>
      <c r="F2211">
        <v>1</v>
      </c>
      <c r="G2211">
        <v>1</v>
      </c>
      <c r="H2211" s="3">
        <v>41308</v>
      </c>
      <c r="I2211">
        <v>9</v>
      </c>
      <c r="J2211">
        <v>0</v>
      </c>
      <c r="K2211" t="s">
        <v>30</v>
      </c>
      <c r="L2211">
        <v>3</v>
      </c>
      <c r="M2211">
        <f>2021-MasterData4[[#This Row],[Year_Birth]]</f>
        <v>60</v>
      </c>
      <c r="N2211" s="10">
        <v>65</v>
      </c>
      <c r="O2211" s="10">
        <v>46</v>
      </c>
      <c r="P2211" s="10">
        <v>4</v>
      </c>
      <c r="Q2211" s="10">
        <v>0</v>
      </c>
      <c r="R2211" s="10">
        <v>3</v>
      </c>
      <c r="S2211" s="24">
        <f>MasterData4[[#This Row],[Kidhome]]+MasterData4[[#This Row],[Teenhome]]</f>
        <v>2</v>
      </c>
      <c r="T2211" s="53">
        <v>1</v>
      </c>
      <c r="U2211" s="53">
        <v>3</v>
      </c>
      <c r="V2211" s="10">
        <f>SUM(MasterData4[[#This Row],[MntWines]:[MntSweetProducts]])</f>
        <v>118</v>
      </c>
      <c r="W2211">
        <v>2</v>
      </c>
    </row>
    <row r="2212" spans="1:23" x14ac:dyDescent="0.3">
      <c r="A2212">
        <v>11030</v>
      </c>
      <c r="B2212">
        <v>1976</v>
      </c>
      <c r="C2212" t="s">
        <v>41</v>
      </c>
      <c r="D2212" t="s">
        <v>33</v>
      </c>
      <c r="E2212" s="1">
        <v>33181</v>
      </c>
      <c r="F2212">
        <v>1</v>
      </c>
      <c r="G2212">
        <v>0</v>
      </c>
      <c r="H2212" s="3">
        <v>41642</v>
      </c>
      <c r="I2212">
        <v>90</v>
      </c>
      <c r="J2212">
        <v>0</v>
      </c>
      <c r="K2212" t="s">
        <v>30</v>
      </c>
      <c r="L2212">
        <v>1</v>
      </c>
      <c r="M2212">
        <f>2021-MasterData4[[#This Row],[Year_Birth]]</f>
        <v>45</v>
      </c>
      <c r="N2212" s="10">
        <v>9</v>
      </c>
      <c r="O2212" s="10">
        <v>3</v>
      </c>
      <c r="P2212" s="10">
        <v>0</v>
      </c>
      <c r="Q2212" s="10">
        <v>0</v>
      </c>
      <c r="R2212" s="10">
        <v>0</v>
      </c>
      <c r="S2212" s="24">
        <f>MasterData4[[#This Row],[Kidhome]]+MasterData4[[#This Row],[Teenhome]]</f>
        <v>1</v>
      </c>
      <c r="T2212" s="53">
        <v>0</v>
      </c>
      <c r="U2212" s="53">
        <v>2</v>
      </c>
      <c r="V2212" s="10">
        <f>SUM(MasterData4[[#This Row],[MntWines]:[MntSweetProducts]])</f>
        <v>12</v>
      </c>
      <c r="W2212">
        <v>4</v>
      </c>
    </row>
    <row r="2213" spans="1:23" x14ac:dyDescent="0.3">
      <c r="A2213">
        <v>11031</v>
      </c>
      <c r="B2213">
        <v>1950</v>
      </c>
      <c r="C2213" t="s">
        <v>37</v>
      </c>
      <c r="D2213" t="s">
        <v>33</v>
      </c>
      <c r="E2213" s="1">
        <v>48699</v>
      </c>
      <c r="F2213">
        <v>1</v>
      </c>
      <c r="G2213">
        <v>1</v>
      </c>
      <c r="H2213" s="3">
        <v>41415</v>
      </c>
      <c r="I2213">
        <v>90</v>
      </c>
      <c r="J2213">
        <v>0</v>
      </c>
      <c r="K2213" t="s">
        <v>36</v>
      </c>
      <c r="L2213">
        <v>1</v>
      </c>
      <c r="M2213">
        <f>2021-MasterData4[[#This Row],[Year_Birth]]</f>
        <v>71</v>
      </c>
      <c r="N2213" s="10">
        <v>26</v>
      </c>
      <c r="O2213" s="10">
        <v>10</v>
      </c>
      <c r="P2213" s="10">
        <v>2</v>
      </c>
      <c r="Q2213" s="10">
        <v>1</v>
      </c>
      <c r="R2213" s="10">
        <v>0</v>
      </c>
      <c r="S2213" s="24">
        <f>MasterData4[[#This Row],[Kidhome]]+MasterData4[[#This Row],[Teenhome]]</f>
        <v>2</v>
      </c>
      <c r="T2213" s="53">
        <v>0</v>
      </c>
      <c r="U2213" s="53">
        <v>3</v>
      </c>
      <c r="V2213" s="10">
        <f>SUM(MasterData4[[#This Row],[MntWines]:[MntSweetProducts]])</f>
        <v>39</v>
      </c>
      <c r="W2213">
        <v>5</v>
      </c>
    </row>
    <row r="2214" spans="1:23" x14ac:dyDescent="0.3">
      <c r="A2214">
        <v>11039</v>
      </c>
      <c r="B2214">
        <v>1975</v>
      </c>
      <c r="C2214" t="s">
        <v>28</v>
      </c>
      <c r="D2214" t="s">
        <v>33</v>
      </c>
      <c r="E2214" s="1">
        <v>51948</v>
      </c>
      <c r="F2214">
        <v>0</v>
      </c>
      <c r="G2214">
        <v>1</v>
      </c>
      <c r="H2214" s="3">
        <v>41534</v>
      </c>
      <c r="I2214">
        <v>51</v>
      </c>
      <c r="J2214">
        <v>0</v>
      </c>
      <c r="K2214" t="s">
        <v>30</v>
      </c>
      <c r="L2214">
        <v>5</v>
      </c>
      <c r="M2214">
        <f>2021-MasterData4[[#This Row],[Year_Birth]]</f>
        <v>46</v>
      </c>
      <c r="N2214" s="10">
        <v>82</v>
      </c>
      <c r="O2214" s="10">
        <v>54</v>
      </c>
      <c r="P2214" s="10">
        <v>71</v>
      </c>
      <c r="Q2214" s="10">
        <v>33</v>
      </c>
      <c r="R2214" s="10">
        <v>30</v>
      </c>
      <c r="S2214" s="24">
        <f>MasterData4[[#This Row],[Kidhome]]+MasterData4[[#This Row],[Teenhome]]</f>
        <v>1</v>
      </c>
      <c r="T2214" s="53">
        <v>2</v>
      </c>
      <c r="U2214" s="53">
        <v>4</v>
      </c>
      <c r="V2214" s="10">
        <f>SUM(MasterData4[[#This Row],[MntWines]:[MntSweetProducts]])</f>
        <v>270</v>
      </c>
      <c r="W2214">
        <v>2</v>
      </c>
    </row>
    <row r="2215" spans="1:23" x14ac:dyDescent="0.3">
      <c r="A2215">
        <v>11051</v>
      </c>
      <c r="B2215">
        <v>1956</v>
      </c>
      <c r="C2215" t="s">
        <v>37</v>
      </c>
      <c r="D2215" t="s">
        <v>35</v>
      </c>
      <c r="E2215" s="1">
        <v>77376</v>
      </c>
      <c r="F2215">
        <v>1</v>
      </c>
      <c r="G2215">
        <v>1</v>
      </c>
      <c r="H2215" s="3">
        <v>41769</v>
      </c>
      <c r="I2215">
        <v>72</v>
      </c>
      <c r="J2215">
        <v>0</v>
      </c>
      <c r="K2215" t="s">
        <v>32</v>
      </c>
      <c r="L2215">
        <v>6</v>
      </c>
      <c r="M2215">
        <f>2021-MasterData4[[#This Row],[Year_Birth]]</f>
        <v>65</v>
      </c>
      <c r="N2215" s="10">
        <v>492</v>
      </c>
      <c r="O2215" s="10">
        <v>110</v>
      </c>
      <c r="P2215" s="10">
        <v>16</v>
      </c>
      <c r="Q2215" s="10">
        <v>19</v>
      </c>
      <c r="R2215" s="10">
        <v>12</v>
      </c>
      <c r="S2215" s="24">
        <f>MasterData4[[#This Row],[Kidhome]]+MasterData4[[#This Row],[Teenhome]]</f>
        <v>2</v>
      </c>
      <c r="T2215" s="53">
        <v>3</v>
      </c>
      <c r="U2215" s="53">
        <v>10</v>
      </c>
      <c r="V2215" s="10">
        <f>SUM(MasterData4[[#This Row],[MntWines]:[MntSweetProducts]])</f>
        <v>649</v>
      </c>
      <c r="W2215">
        <v>5</v>
      </c>
    </row>
    <row r="2216" spans="1:23" x14ac:dyDescent="0.3">
      <c r="A2216">
        <v>11056</v>
      </c>
      <c r="B2216">
        <v>1974</v>
      </c>
      <c r="C2216" t="s">
        <v>28</v>
      </c>
      <c r="D2216" t="s">
        <v>33</v>
      </c>
      <c r="E2216" s="1">
        <v>72099</v>
      </c>
      <c r="F2216">
        <v>0</v>
      </c>
      <c r="G2216">
        <v>0</v>
      </c>
      <c r="H2216" s="3">
        <v>41209</v>
      </c>
      <c r="I2216">
        <v>18</v>
      </c>
      <c r="J2216">
        <v>0</v>
      </c>
      <c r="K2216" t="s">
        <v>30</v>
      </c>
      <c r="L2216">
        <v>3</v>
      </c>
      <c r="M2216">
        <f>2021-MasterData4[[#This Row],[Year_Birth]]</f>
        <v>47</v>
      </c>
      <c r="N2216" s="10">
        <v>546</v>
      </c>
      <c r="O2216" s="10">
        <v>410</v>
      </c>
      <c r="P2216" s="10">
        <v>119</v>
      </c>
      <c r="Q2216" s="10">
        <v>91</v>
      </c>
      <c r="R2216" s="10">
        <v>0</v>
      </c>
      <c r="S2216" s="24">
        <f>MasterData4[[#This Row],[Kidhome]]+MasterData4[[#This Row],[Teenhome]]</f>
        <v>0</v>
      </c>
      <c r="T2216" s="53">
        <v>4</v>
      </c>
      <c r="U2216" s="53">
        <v>10</v>
      </c>
      <c r="V2216" s="10">
        <f>SUM(MasterData4[[#This Row],[MntWines]:[MntSweetProducts]])</f>
        <v>1166</v>
      </c>
      <c r="W2216">
        <v>2</v>
      </c>
    </row>
    <row r="2217" spans="1:23" x14ac:dyDescent="0.3">
      <c r="A2217">
        <v>11071</v>
      </c>
      <c r="B2217">
        <v>1984</v>
      </c>
      <c r="C2217" t="s">
        <v>28</v>
      </c>
      <c r="D2217" t="s">
        <v>31</v>
      </c>
      <c r="E2217" s="1">
        <v>79607</v>
      </c>
      <c r="F2217">
        <v>0</v>
      </c>
      <c r="G2217">
        <v>0</v>
      </c>
      <c r="H2217" s="3">
        <v>41385</v>
      </c>
      <c r="I2217">
        <v>37</v>
      </c>
      <c r="J2217">
        <v>0</v>
      </c>
      <c r="K2217" t="s">
        <v>32</v>
      </c>
      <c r="L2217">
        <v>3</v>
      </c>
      <c r="M2217">
        <f>2021-MasterData4[[#This Row],[Year_Birth]]</f>
        <v>37</v>
      </c>
      <c r="N2217" s="10">
        <v>450</v>
      </c>
      <c r="O2217" s="10">
        <v>951</v>
      </c>
      <c r="P2217" s="10">
        <v>173</v>
      </c>
      <c r="Q2217" s="10">
        <v>133</v>
      </c>
      <c r="R2217" s="10">
        <v>0</v>
      </c>
      <c r="S2217" s="24">
        <f>MasterData4[[#This Row],[Kidhome]]+MasterData4[[#This Row],[Teenhome]]</f>
        <v>0</v>
      </c>
      <c r="T2217" s="53">
        <v>6</v>
      </c>
      <c r="U2217" s="53">
        <v>6</v>
      </c>
      <c r="V2217" s="10">
        <f>SUM(MasterData4[[#This Row],[MntWines]:[MntSweetProducts]])</f>
        <v>1707</v>
      </c>
      <c r="W2217">
        <v>2</v>
      </c>
    </row>
    <row r="2218" spans="1:23" x14ac:dyDescent="0.3">
      <c r="A2218">
        <v>11074</v>
      </c>
      <c r="B2218">
        <v>1977</v>
      </c>
      <c r="C2218" t="s">
        <v>28</v>
      </c>
      <c r="D2218" t="s">
        <v>31</v>
      </c>
      <c r="E2218" s="1">
        <v>85072</v>
      </c>
      <c r="F2218">
        <v>0</v>
      </c>
      <c r="G2218">
        <v>0</v>
      </c>
      <c r="H2218" s="3">
        <v>41738</v>
      </c>
      <c r="I2218">
        <v>94</v>
      </c>
      <c r="J2218">
        <v>0</v>
      </c>
      <c r="K2218" t="s">
        <v>43</v>
      </c>
      <c r="L2218">
        <v>3</v>
      </c>
      <c r="M2218">
        <f>2021-MasterData4[[#This Row],[Year_Birth]]</f>
        <v>44</v>
      </c>
      <c r="N2218" s="10">
        <v>494</v>
      </c>
      <c r="O2218" s="10">
        <v>391</v>
      </c>
      <c r="P2218" s="10">
        <v>194</v>
      </c>
      <c r="Q2218" s="10">
        <v>92</v>
      </c>
      <c r="R2218" s="10">
        <v>11</v>
      </c>
      <c r="S2218" s="24">
        <f>MasterData4[[#This Row],[Kidhome]]+MasterData4[[#This Row],[Teenhome]]</f>
        <v>0</v>
      </c>
      <c r="T2218" s="53">
        <v>4</v>
      </c>
      <c r="U2218" s="53">
        <v>10</v>
      </c>
      <c r="V2218" s="10">
        <f>SUM(MasterData4[[#This Row],[MntWines]:[MntSweetProducts]])</f>
        <v>1182</v>
      </c>
      <c r="W2218">
        <v>2</v>
      </c>
    </row>
    <row r="2219" spans="1:23" x14ac:dyDescent="0.3">
      <c r="A2219">
        <v>11075</v>
      </c>
      <c r="B2219">
        <v>1978</v>
      </c>
      <c r="C2219" t="s">
        <v>28</v>
      </c>
      <c r="D2219" t="s">
        <v>33</v>
      </c>
      <c r="E2219" s="1">
        <v>51267</v>
      </c>
      <c r="F2219">
        <v>1</v>
      </c>
      <c r="G2219">
        <v>1</v>
      </c>
      <c r="H2219" s="3">
        <v>41576</v>
      </c>
      <c r="I2219">
        <v>37</v>
      </c>
      <c r="J2219">
        <v>0</v>
      </c>
      <c r="K2219" t="s">
        <v>32</v>
      </c>
      <c r="L2219">
        <v>3</v>
      </c>
      <c r="M2219">
        <f>2021-MasterData4[[#This Row],[Year_Birth]]</f>
        <v>43</v>
      </c>
      <c r="N2219" s="10">
        <v>183</v>
      </c>
      <c r="O2219" s="10">
        <v>64</v>
      </c>
      <c r="P2219" s="10">
        <v>7</v>
      </c>
      <c r="Q2219" s="10">
        <v>2</v>
      </c>
      <c r="R2219" s="10">
        <v>2</v>
      </c>
      <c r="S2219" s="24">
        <f>MasterData4[[#This Row],[Kidhome]]+MasterData4[[#This Row],[Teenhome]]</f>
        <v>2</v>
      </c>
      <c r="T2219" s="53">
        <v>3</v>
      </c>
      <c r="U2219" s="53">
        <v>5</v>
      </c>
      <c r="V2219" s="10">
        <f>SUM(MasterData4[[#This Row],[MntWines]:[MntSweetProducts]])</f>
        <v>258</v>
      </c>
      <c r="W2219">
        <v>2</v>
      </c>
    </row>
    <row r="2220" spans="1:23" x14ac:dyDescent="0.3">
      <c r="A2220">
        <v>11084</v>
      </c>
      <c r="B2220">
        <v>1976</v>
      </c>
      <c r="C2220" t="s">
        <v>41</v>
      </c>
      <c r="D2220" t="s">
        <v>35</v>
      </c>
      <c r="E2220" s="2">
        <v>65104</v>
      </c>
      <c r="F2220">
        <v>0</v>
      </c>
      <c r="G2220">
        <v>1</v>
      </c>
      <c r="H2220" s="3">
        <v>41592</v>
      </c>
      <c r="I2220">
        <v>4</v>
      </c>
      <c r="J2220">
        <v>0</v>
      </c>
      <c r="K2220" t="s">
        <v>32</v>
      </c>
      <c r="L2220">
        <v>3</v>
      </c>
      <c r="M2220">
        <f>2021-MasterData4[[#This Row],[Year_Birth]]</f>
        <v>45</v>
      </c>
      <c r="N2220" s="10">
        <v>738</v>
      </c>
      <c r="O2220" s="10">
        <v>232</v>
      </c>
      <c r="P2220" s="10">
        <v>13</v>
      </c>
      <c r="Q2220" s="10">
        <v>0</v>
      </c>
      <c r="R2220" s="10">
        <v>20</v>
      </c>
      <c r="S2220" s="24">
        <f>MasterData4[[#This Row],[Kidhome]]+MasterData4[[#This Row],[Teenhome]]</f>
        <v>1</v>
      </c>
      <c r="T2220" s="53">
        <v>5</v>
      </c>
      <c r="U2220" s="53">
        <v>7</v>
      </c>
      <c r="V2220" s="10">
        <f>SUM(MasterData4[[#This Row],[MntWines]:[MntSweetProducts]])</f>
        <v>1003</v>
      </c>
      <c r="W2220">
        <v>4</v>
      </c>
    </row>
    <row r="2221" spans="1:23" x14ac:dyDescent="0.3">
      <c r="A2221">
        <v>11086</v>
      </c>
      <c r="B2221">
        <v>1984</v>
      </c>
      <c r="C2221" t="s">
        <v>44</v>
      </c>
      <c r="D2221" t="s">
        <v>31</v>
      </c>
      <c r="E2221" s="1">
        <v>25707</v>
      </c>
      <c r="F2221">
        <v>1</v>
      </c>
      <c r="G2221">
        <v>0</v>
      </c>
      <c r="H2221" s="3">
        <v>41657</v>
      </c>
      <c r="I2221">
        <v>18</v>
      </c>
      <c r="J2221">
        <v>0</v>
      </c>
      <c r="K2221" t="s">
        <v>30</v>
      </c>
      <c r="L2221">
        <v>1</v>
      </c>
      <c r="M2221">
        <f>2021-MasterData4[[#This Row],[Year_Birth]]</f>
        <v>37</v>
      </c>
      <c r="N2221" s="10">
        <v>1</v>
      </c>
      <c r="O2221" s="10">
        <v>2</v>
      </c>
      <c r="P2221" s="10">
        <v>3</v>
      </c>
      <c r="Q2221" s="10">
        <v>6</v>
      </c>
      <c r="R2221" s="10">
        <v>6</v>
      </c>
      <c r="S2221" s="24">
        <f>MasterData4[[#This Row],[Kidhome]]+MasterData4[[#This Row],[Teenhome]]</f>
        <v>1</v>
      </c>
      <c r="T2221" s="53">
        <v>0</v>
      </c>
      <c r="U2221" s="53">
        <v>3</v>
      </c>
      <c r="V2221" s="10">
        <f>SUM(MasterData4[[#This Row],[MntWines]:[MntSweetProducts]])</f>
        <v>18</v>
      </c>
      <c r="W2221">
        <v>1</v>
      </c>
    </row>
    <row r="2222" spans="1:23" x14ac:dyDescent="0.3">
      <c r="A2222">
        <v>11088</v>
      </c>
      <c r="B2222">
        <v>1971</v>
      </c>
      <c r="C2222" t="s">
        <v>37</v>
      </c>
      <c r="D2222" t="s">
        <v>35</v>
      </c>
      <c r="E2222" s="1">
        <v>78642</v>
      </c>
      <c r="F2222">
        <v>0</v>
      </c>
      <c r="G2222">
        <v>1</v>
      </c>
      <c r="H2222" s="3">
        <v>41385</v>
      </c>
      <c r="I2222">
        <v>83</v>
      </c>
      <c r="J2222">
        <v>0</v>
      </c>
      <c r="K2222" t="s">
        <v>30</v>
      </c>
      <c r="L2222">
        <v>4</v>
      </c>
      <c r="M2222">
        <f>2021-MasterData4[[#This Row],[Year_Birth]]</f>
        <v>50</v>
      </c>
      <c r="N2222" s="10">
        <v>1396</v>
      </c>
      <c r="O2222" s="10">
        <v>322</v>
      </c>
      <c r="P2222" s="10">
        <v>46</v>
      </c>
      <c r="Q2222" s="10">
        <v>0</v>
      </c>
      <c r="R2222" s="10">
        <v>35</v>
      </c>
      <c r="S2222" s="24">
        <f>MasterData4[[#This Row],[Kidhome]]+MasterData4[[#This Row],[Teenhome]]</f>
        <v>1</v>
      </c>
      <c r="T2222" s="53">
        <v>9</v>
      </c>
      <c r="U2222" s="53">
        <v>4</v>
      </c>
      <c r="V2222" s="10">
        <f>SUM(MasterData4[[#This Row],[MntWines]:[MntSweetProducts]])</f>
        <v>1799</v>
      </c>
      <c r="W2222">
        <v>5</v>
      </c>
    </row>
    <row r="2223" spans="1:23" x14ac:dyDescent="0.3">
      <c r="A2223">
        <v>11091</v>
      </c>
      <c r="B2223">
        <v>1953</v>
      </c>
      <c r="C2223" t="s">
        <v>28</v>
      </c>
      <c r="D2223" t="s">
        <v>35</v>
      </c>
      <c r="E2223" s="1">
        <v>34587</v>
      </c>
      <c r="F2223">
        <v>1</v>
      </c>
      <c r="G2223">
        <v>1</v>
      </c>
      <c r="H2223" s="3">
        <v>41775</v>
      </c>
      <c r="I2223">
        <v>68</v>
      </c>
      <c r="J2223">
        <v>0</v>
      </c>
      <c r="K2223" t="s">
        <v>39</v>
      </c>
      <c r="L2223">
        <v>1</v>
      </c>
      <c r="M2223">
        <f>2021-MasterData4[[#This Row],[Year_Birth]]</f>
        <v>68</v>
      </c>
      <c r="N2223" s="10">
        <v>7</v>
      </c>
      <c r="O2223" s="10">
        <v>9</v>
      </c>
      <c r="P2223" s="10">
        <v>2</v>
      </c>
      <c r="Q2223" s="10">
        <v>2</v>
      </c>
      <c r="R2223" s="10">
        <v>0</v>
      </c>
      <c r="S2223" s="24">
        <f>MasterData4[[#This Row],[Kidhome]]+MasterData4[[#This Row],[Teenhome]]</f>
        <v>2</v>
      </c>
      <c r="T2223" s="53">
        <v>0</v>
      </c>
      <c r="U2223" s="53">
        <v>3</v>
      </c>
      <c r="V2223" s="10">
        <f>SUM(MasterData4[[#This Row],[MntWines]:[MntSweetProducts]])</f>
        <v>20</v>
      </c>
      <c r="W2223">
        <v>2</v>
      </c>
    </row>
    <row r="2224" spans="1:23" x14ac:dyDescent="0.3">
      <c r="A2224">
        <v>11092</v>
      </c>
      <c r="B2224">
        <v>1961</v>
      </c>
      <c r="C2224" t="s">
        <v>28</v>
      </c>
      <c r="D2224" t="s">
        <v>33</v>
      </c>
      <c r="E2224" s="1">
        <v>27116</v>
      </c>
      <c r="F2224">
        <v>1</v>
      </c>
      <c r="G2224">
        <v>1</v>
      </c>
      <c r="H2224" s="3">
        <v>41700</v>
      </c>
      <c r="I2224">
        <v>78</v>
      </c>
      <c r="J2224">
        <v>0</v>
      </c>
      <c r="K2224" t="s">
        <v>43</v>
      </c>
      <c r="L2224">
        <v>2</v>
      </c>
      <c r="M2224">
        <f>2021-MasterData4[[#This Row],[Year_Birth]]</f>
        <v>60</v>
      </c>
      <c r="N2224" s="10">
        <v>12</v>
      </c>
      <c r="O2224" s="10">
        <v>21</v>
      </c>
      <c r="P2224" s="10">
        <v>2</v>
      </c>
      <c r="Q2224" s="10">
        <v>1</v>
      </c>
      <c r="R2224" s="10">
        <v>2</v>
      </c>
      <c r="S2224" s="24">
        <f>MasterData4[[#This Row],[Kidhome]]+MasterData4[[#This Row],[Teenhome]]</f>
        <v>2</v>
      </c>
      <c r="T2224" s="53">
        <v>0</v>
      </c>
      <c r="U2224" s="53">
        <v>3</v>
      </c>
      <c r="V2224" s="10">
        <f>SUM(MasterData4[[#This Row],[MntWines]:[MntSweetProducts]])</f>
        <v>38</v>
      </c>
      <c r="W2224">
        <v>2</v>
      </c>
    </row>
    <row r="2225" spans="1:23" x14ac:dyDescent="0.3">
      <c r="A2225">
        <v>11096</v>
      </c>
      <c r="B2225">
        <v>1952</v>
      </c>
      <c r="C2225" t="s">
        <v>38</v>
      </c>
      <c r="D2225" t="s">
        <v>35</v>
      </c>
      <c r="E2225" s="1">
        <v>57247</v>
      </c>
      <c r="F2225">
        <v>0</v>
      </c>
      <c r="G2225">
        <v>1</v>
      </c>
      <c r="H2225" s="3">
        <v>41494</v>
      </c>
      <c r="I2225">
        <v>50</v>
      </c>
      <c r="J2225">
        <v>0</v>
      </c>
      <c r="K2225" t="s">
        <v>30</v>
      </c>
      <c r="L2225">
        <v>2</v>
      </c>
      <c r="M2225">
        <f>2021-MasterData4[[#This Row],[Year_Birth]]</f>
        <v>69</v>
      </c>
      <c r="N2225" s="10">
        <v>99</v>
      </c>
      <c r="O2225" s="10">
        <v>32</v>
      </c>
      <c r="P2225" s="10">
        <v>37</v>
      </c>
      <c r="Q2225" s="10">
        <v>4</v>
      </c>
      <c r="R2225" s="10">
        <v>54</v>
      </c>
      <c r="S2225" s="24">
        <f>MasterData4[[#This Row],[Kidhome]]+MasterData4[[#This Row],[Teenhome]]</f>
        <v>1</v>
      </c>
      <c r="T2225" s="53">
        <v>1</v>
      </c>
      <c r="U2225" s="53">
        <v>7</v>
      </c>
      <c r="V2225" s="10">
        <f>SUM(MasterData4[[#This Row],[MntWines]:[MntSweetProducts]])</f>
        <v>226</v>
      </c>
      <c r="W2225">
        <v>3</v>
      </c>
    </row>
    <row r="2226" spans="1:23" x14ac:dyDescent="0.3">
      <c r="A2226">
        <v>11100</v>
      </c>
      <c r="B2226">
        <v>1972</v>
      </c>
      <c r="C2226" t="s">
        <v>28</v>
      </c>
      <c r="D2226" t="s">
        <v>29</v>
      </c>
      <c r="E2226" s="1">
        <v>51813</v>
      </c>
      <c r="F2226">
        <v>1</v>
      </c>
      <c r="G2226">
        <v>1</v>
      </c>
      <c r="H2226" s="3">
        <v>41375</v>
      </c>
      <c r="I2226">
        <v>37</v>
      </c>
      <c r="J2226">
        <v>0</v>
      </c>
      <c r="K2226" t="s">
        <v>32</v>
      </c>
      <c r="L2226">
        <v>2</v>
      </c>
      <c r="M2226">
        <f>2021-MasterData4[[#This Row],[Year_Birth]]</f>
        <v>49</v>
      </c>
      <c r="N2226" s="10">
        <v>51</v>
      </c>
      <c r="O2226" s="10">
        <v>7</v>
      </c>
      <c r="P2226" s="10">
        <v>0</v>
      </c>
      <c r="Q2226" s="10">
        <v>2</v>
      </c>
      <c r="R2226" s="10">
        <v>1</v>
      </c>
      <c r="S2226" s="24">
        <f>MasterData4[[#This Row],[Kidhome]]+MasterData4[[#This Row],[Teenhome]]</f>
        <v>2</v>
      </c>
      <c r="T2226" s="53">
        <v>0</v>
      </c>
      <c r="U2226" s="53">
        <v>3</v>
      </c>
      <c r="V2226" s="10">
        <f>SUM(MasterData4[[#This Row],[MntWines]:[MntSweetProducts]])</f>
        <v>61</v>
      </c>
      <c r="W2226">
        <v>2</v>
      </c>
    </row>
    <row r="2227" spans="1:23" x14ac:dyDescent="0.3">
      <c r="A2227">
        <v>11101</v>
      </c>
      <c r="B2227">
        <v>1991</v>
      </c>
      <c r="C2227" t="s">
        <v>28</v>
      </c>
      <c r="D2227" t="s">
        <v>35</v>
      </c>
      <c r="E2227" s="1">
        <v>89891</v>
      </c>
      <c r="F2227">
        <v>0</v>
      </c>
      <c r="G2227">
        <v>0</v>
      </c>
      <c r="H2227" s="3">
        <v>41379</v>
      </c>
      <c r="I2227">
        <v>17</v>
      </c>
      <c r="J2227">
        <v>0</v>
      </c>
      <c r="K2227" t="s">
        <v>36</v>
      </c>
      <c r="L2227">
        <v>11</v>
      </c>
      <c r="M2227">
        <f>2021-MasterData4[[#This Row],[Year_Birth]]</f>
        <v>30</v>
      </c>
      <c r="N2227" s="10">
        <v>412</v>
      </c>
      <c r="O2227" s="10">
        <v>132</v>
      </c>
      <c r="P2227" s="10">
        <v>59</v>
      </c>
      <c r="Q2227" s="10">
        <v>22</v>
      </c>
      <c r="R2227" s="10">
        <v>28</v>
      </c>
      <c r="S2227" s="24">
        <f>MasterData4[[#This Row],[Kidhome]]+MasterData4[[#This Row],[Teenhome]]</f>
        <v>0</v>
      </c>
      <c r="T2227" s="53">
        <v>6</v>
      </c>
      <c r="U2227" s="53">
        <v>8</v>
      </c>
      <c r="V2227" s="10">
        <f>SUM(MasterData4[[#This Row],[MntWines]:[MntSweetProducts]])</f>
        <v>653</v>
      </c>
      <c r="W2227">
        <v>2</v>
      </c>
    </row>
    <row r="2228" spans="1:23" x14ac:dyDescent="0.3">
      <c r="A2228">
        <v>11110</v>
      </c>
      <c r="B2228">
        <v>1973</v>
      </c>
      <c r="C2228" t="s">
        <v>28</v>
      </c>
      <c r="D2228" t="s">
        <v>31</v>
      </c>
      <c r="E2228" s="1">
        <v>3502</v>
      </c>
      <c r="F2228">
        <v>1</v>
      </c>
      <c r="G2228">
        <v>0</v>
      </c>
      <c r="H2228" s="3">
        <v>41377</v>
      </c>
      <c r="I2228">
        <v>56</v>
      </c>
      <c r="J2228">
        <v>0</v>
      </c>
      <c r="K2228" t="s">
        <v>40</v>
      </c>
      <c r="L2228">
        <v>0</v>
      </c>
      <c r="M2228">
        <f>2021-MasterData4[[#This Row],[Year_Birth]]</f>
        <v>48</v>
      </c>
      <c r="N2228" s="10">
        <v>2</v>
      </c>
      <c r="O2228" s="10">
        <v>1</v>
      </c>
      <c r="P2228" s="10">
        <v>0</v>
      </c>
      <c r="Q2228" s="10">
        <v>1</v>
      </c>
      <c r="R2228" s="10">
        <v>0</v>
      </c>
      <c r="S2228" s="24">
        <f>MasterData4[[#This Row],[Kidhome]]+MasterData4[[#This Row],[Teenhome]]</f>
        <v>1</v>
      </c>
      <c r="T2228" s="53">
        <v>0</v>
      </c>
      <c r="U2228" s="53">
        <v>0</v>
      </c>
      <c r="V2228" s="10">
        <f>SUM(MasterData4[[#This Row],[MntWines]:[MntSweetProducts]])</f>
        <v>4</v>
      </c>
      <c r="W2228">
        <v>2</v>
      </c>
    </row>
    <row r="2229" spans="1:23" x14ac:dyDescent="0.3">
      <c r="A2229">
        <v>11112</v>
      </c>
      <c r="B2229">
        <v>1966</v>
      </c>
      <c r="C2229" t="s">
        <v>28</v>
      </c>
      <c r="D2229" t="s">
        <v>35</v>
      </c>
      <c r="E2229" s="1">
        <v>70713</v>
      </c>
      <c r="F2229">
        <v>0</v>
      </c>
      <c r="G2229">
        <v>1</v>
      </c>
      <c r="H2229" s="3">
        <v>41246</v>
      </c>
      <c r="I2229">
        <v>23</v>
      </c>
      <c r="J2229">
        <v>0</v>
      </c>
      <c r="K2229" t="s">
        <v>30</v>
      </c>
      <c r="L2229">
        <v>5</v>
      </c>
      <c r="M2229">
        <f>2021-MasterData4[[#This Row],[Year_Birth]]</f>
        <v>55</v>
      </c>
      <c r="N2229" s="10">
        <v>736</v>
      </c>
      <c r="O2229" s="10">
        <v>279</v>
      </c>
      <c r="P2229" s="10">
        <v>82</v>
      </c>
      <c r="Q2229" s="10">
        <v>114</v>
      </c>
      <c r="R2229" s="10">
        <v>76</v>
      </c>
      <c r="S2229" s="24">
        <f>MasterData4[[#This Row],[Kidhome]]+MasterData4[[#This Row],[Teenhome]]</f>
        <v>1</v>
      </c>
      <c r="T2229" s="53">
        <v>6</v>
      </c>
      <c r="U2229" s="53">
        <v>8</v>
      </c>
      <c r="V2229" s="10">
        <f>SUM(MasterData4[[#This Row],[MntWines]:[MntSweetProducts]])</f>
        <v>1287</v>
      </c>
      <c r="W2229">
        <v>2</v>
      </c>
    </row>
    <row r="2230" spans="1:23" x14ac:dyDescent="0.3">
      <c r="A2230">
        <v>11114</v>
      </c>
      <c r="B2230">
        <v>1970</v>
      </c>
      <c r="C2230" t="s">
        <v>28</v>
      </c>
      <c r="D2230" t="s">
        <v>35</v>
      </c>
      <c r="E2230" s="1">
        <v>19656</v>
      </c>
      <c r="F2230">
        <v>1</v>
      </c>
      <c r="G2230">
        <v>0</v>
      </c>
      <c r="H2230" s="3">
        <v>41313</v>
      </c>
      <c r="I2230">
        <v>94</v>
      </c>
      <c r="J2230">
        <v>0</v>
      </c>
      <c r="K2230" t="s">
        <v>30</v>
      </c>
      <c r="L2230">
        <v>2</v>
      </c>
      <c r="M2230">
        <f>2021-MasterData4[[#This Row],[Year_Birth]]</f>
        <v>51</v>
      </c>
      <c r="N2230" s="10">
        <v>25</v>
      </c>
      <c r="O2230" s="10">
        <v>9</v>
      </c>
      <c r="P2230" s="10">
        <v>6</v>
      </c>
      <c r="Q2230" s="10">
        <v>4</v>
      </c>
      <c r="R2230" s="10">
        <v>8</v>
      </c>
      <c r="S2230" s="24">
        <f>MasterData4[[#This Row],[Kidhome]]+MasterData4[[#This Row],[Teenhome]]</f>
        <v>1</v>
      </c>
      <c r="T2230" s="53">
        <v>1</v>
      </c>
      <c r="U2230" s="53">
        <v>3</v>
      </c>
      <c r="V2230" s="10">
        <f>SUM(MasterData4[[#This Row],[MntWines]:[MntSweetProducts]])</f>
        <v>52</v>
      </c>
      <c r="W2230">
        <v>2</v>
      </c>
    </row>
    <row r="2231" spans="1:23" x14ac:dyDescent="0.3">
      <c r="A2231">
        <v>11121</v>
      </c>
      <c r="B2231">
        <v>1981</v>
      </c>
      <c r="C2231" t="s">
        <v>28</v>
      </c>
      <c r="D2231" t="s">
        <v>33</v>
      </c>
      <c r="E2231" s="1">
        <v>19419</v>
      </c>
      <c r="F2231">
        <v>1</v>
      </c>
      <c r="G2231">
        <v>0</v>
      </c>
      <c r="H2231" s="3">
        <v>41223</v>
      </c>
      <c r="I2231">
        <v>76</v>
      </c>
      <c r="J2231">
        <v>0</v>
      </c>
      <c r="K2231" t="s">
        <v>40</v>
      </c>
      <c r="L2231">
        <v>4</v>
      </c>
      <c r="M2231">
        <f>2021-MasterData4[[#This Row],[Year_Birth]]</f>
        <v>40</v>
      </c>
      <c r="N2231" s="10">
        <v>2</v>
      </c>
      <c r="O2231" s="10">
        <v>28</v>
      </c>
      <c r="P2231" s="10">
        <v>16</v>
      </c>
      <c r="Q2231" s="10">
        <v>14</v>
      </c>
      <c r="R2231" s="10">
        <v>3</v>
      </c>
      <c r="S2231" s="24">
        <f>MasterData4[[#This Row],[Kidhome]]+MasterData4[[#This Row],[Teenhome]]</f>
        <v>1</v>
      </c>
      <c r="T2231" s="53">
        <v>0</v>
      </c>
      <c r="U2231" s="53">
        <v>3</v>
      </c>
      <c r="V2231" s="10">
        <f>SUM(MasterData4[[#This Row],[MntWines]:[MntSweetProducts]])</f>
        <v>63</v>
      </c>
      <c r="W2231">
        <v>2</v>
      </c>
    </row>
    <row r="2232" spans="1:23" x14ac:dyDescent="0.3">
      <c r="A2232">
        <v>11133</v>
      </c>
      <c r="B2232">
        <v>1973</v>
      </c>
      <c r="C2232" t="s">
        <v>37</v>
      </c>
      <c r="D2232" t="s">
        <v>45</v>
      </c>
      <c r="E2232" s="2">
        <v>48432</v>
      </c>
      <c r="F2232">
        <v>0</v>
      </c>
      <c r="G2232">
        <v>1</v>
      </c>
      <c r="H2232" s="3">
        <v>41200</v>
      </c>
      <c r="I2232">
        <v>3</v>
      </c>
      <c r="J2232">
        <v>0</v>
      </c>
      <c r="K2232" t="s">
        <v>40</v>
      </c>
      <c r="L2232">
        <v>7</v>
      </c>
      <c r="M2232">
        <f>2021-MasterData4[[#This Row],[Year_Birth]]</f>
        <v>48</v>
      </c>
      <c r="N2232" s="10">
        <v>322</v>
      </c>
      <c r="O2232" s="10">
        <v>50</v>
      </c>
      <c r="P2232" s="10">
        <v>4</v>
      </c>
      <c r="Q2232" s="10">
        <v>3</v>
      </c>
      <c r="R2232" s="10">
        <v>3</v>
      </c>
      <c r="S2232" s="24">
        <f>MasterData4[[#This Row],[Kidhome]]+MasterData4[[#This Row],[Teenhome]]</f>
        <v>1</v>
      </c>
      <c r="T2232" s="53">
        <v>1</v>
      </c>
      <c r="U2232" s="53">
        <v>6</v>
      </c>
      <c r="V2232" s="10">
        <f>SUM(MasterData4[[#This Row],[MntWines]:[MntSweetProducts]])</f>
        <v>382</v>
      </c>
      <c r="W2232">
        <v>5</v>
      </c>
    </row>
    <row r="2233" spans="1:23" x14ac:dyDescent="0.3">
      <c r="A2233">
        <v>11148</v>
      </c>
      <c r="B2233">
        <v>1975</v>
      </c>
      <c r="C2233" t="s">
        <v>28</v>
      </c>
      <c r="D2233" t="s">
        <v>35</v>
      </c>
      <c r="E2233" s="1">
        <v>22280</v>
      </c>
      <c r="F2233">
        <v>1</v>
      </c>
      <c r="G2233">
        <v>0</v>
      </c>
      <c r="H2233" s="3">
        <v>41413</v>
      </c>
      <c r="I2233">
        <v>85</v>
      </c>
      <c r="J2233">
        <v>0</v>
      </c>
      <c r="K2233" t="s">
        <v>30</v>
      </c>
      <c r="L2233">
        <v>1</v>
      </c>
      <c r="M2233">
        <f>2021-MasterData4[[#This Row],[Year_Birth]]</f>
        <v>46</v>
      </c>
      <c r="N2233" s="10">
        <v>2</v>
      </c>
      <c r="O2233" s="10">
        <v>4</v>
      </c>
      <c r="P2233" s="10">
        <v>3</v>
      </c>
      <c r="Q2233" s="10">
        <v>1</v>
      </c>
      <c r="R2233" s="10">
        <v>1</v>
      </c>
      <c r="S2233" s="24">
        <f>MasterData4[[#This Row],[Kidhome]]+MasterData4[[#This Row],[Teenhome]]</f>
        <v>1</v>
      </c>
      <c r="T2233" s="53">
        <v>0</v>
      </c>
      <c r="U2233" s="53">
        <v>2</v>
      </c>
      <c r="V2233" s="10">
        <f>SUM(MasterData4[[#This Row],[MntWines]:[MntSweetProducts]])</f>
        <v>11</v>
      </c>
      <c r="W2233">
        <v>2</v>
      </c>
    </row>
    <row r="2234" spans="1:23" x14ac:dyDescent="0.3">
      <c r="A2234">
        <v>11166</v>
      </c>
      <c r="B2234">
        <v>1961</v>
      </c>
      <c r="C2234" t="s">
        <v>28</v>
      </c>
      <c r="D2234" t="s">
        <v>33</v>
      </c>
      <c r="E2234" s="1">
        <v>49678</v>
      </c>
      <c r="F2234">
        <v>0</v>
      </c>
      <c r="G2234">
        <v>1</v>
      </c>
      <c r="H2234" s="3">
        <v>41307</v>
      </c>
      <c r="I2234">
        <v>81</v>
      </c>
      <c r="J2234">
        <v>0</v>
      </c>
      <c r="K2234" t="s">
        <v>30</v>
      </c>
      <c r="L2234">
        <v>6</v>
      </c>
      <c r="M2234">
        <f>2021-MasterData4[[#This Row],[Year_Birth]]</f>
        <v>60</v>
      </c>
      <c r="N2234" s="10">
        <v>229</v>
      </c>
      <c r="O2234" s="10">
        <v>56</v>
      </c>
      <c r="P2234" s="10">
        <v>3</v>
      </c>
      <c r="Q2234" s="10">
        <v>5</v>
      </c>
      <c r="R2234" s="10">
        <v>2</v>
      </c>
      <c r="S2234" s="24">
        <f>MasterData4[[#This Row],[Kidhome]]+MasterData4[[#This Row],[Teenhome]]</f>
        <v>1</v>
      </c>
      <c r="T2234" s="53">
        <v>2</v>
      </c>
      <c r="U2234" s="53">
        <v>4</v>
      </c>
      <c r="V2234" s="10">
        <f>SUM(MasterData4[[#This Row],[MntWines]:[MntSweetProducts]])</f>
        <v>295</v>
      </c>
      <c r="W2234">
        <v>2</v>
      </c>
    </row>
    <row r="2235" spans="1:23" x14ac:dyDescent="0.3">
      <c r="A2235">
        <v>11171</v>
      </c>
      <c r="B2235">
        <v>1965</v>
      </c>
      <c r="C2235" t="s">
        <v>41</v>
      </c>
      <c r="D2235" t="s">
        <v>33</v>
      </c>
      <c r="E2235" s="1">
        <v>56962</v>
      </c>
      <c r="F2235">
        <v>2</v>
      </c>
      <c r="G2235">
        <v>1</v>
      </c>
      <c r="H2235" s="3">
        <v>41558</v>
      </c>
      <c r="I2235">
        <v>60</v>
      </c>
      <c r="J2235">
        <v>0</v>
      </c>
      <c r="K2235" t="s">
        <v>36</v>
      </c>
      <c r="L2235">
        <v>6</v>
      </c>
      <c r="M2235">
        <f>2021-MasterData4[[#This Row],[Year_Birth]]</f>
        <v>56</v>
      </c>
      <c r="N2235" s="10">
        <v>292</v>
      </c>
      <c r="O2235" s="10">
        <v>77</v>
      </c>
      <c r="P2235" s="10">
        <v>10</v>
      </c>
      <c r="Q2235" s="10">
        <v>3</v>
      </c>
      <c r="R2235" s="10">
        <v>3</v>
      </c>
      <c r="S2235" s="24">
        <f>MasterData4[[#This Row],[Kidhome]]+MasterData4[[#This Row],[Teenhome]]</f>
        <v>3</v>
      </c>
      <c r="T2235" s="53">
        <v>3</v>
      </c>
      <c r="U2235" s="53">
        <v>5</v>
      </c>
      <c r="V2235" s="10">
        <f>SUM(MasterData4[[#This Row],[MntWines]:[MntSweetProducts]])</f>
        <v>385</v>
      </c>
      <c r="W2235">
        <v>4</v>
      </c>
    </row>
    <row r="2236" spans="1:23" x14ac:dyDescent="0.3">
      <c r="A2236">
        <v>11176</v>
      </c>
      <c r="B2236">
        <v>1970</v>
      </c>
      <c r="C2236" t="s">
        <v>37</v>
      </c>
      <c r="D2236" t="s">
        <v>35</v>
      </c>
      <c r="E2236" s="1">
        <v>65968</v>
      </c>
      <c r="F2236">
        <v>0</v>
      </c>
      <c r="G2236">
        <v>1</v>
      </c>
      <c r="H2236" s="3">
        <v>41771</v>
      </c>
      <c r="I2236">
        <v>12</v>
      </c>
      <c r="J2236">
        <v>0</v>
      </c>
      <c r="K2236" t="s">
        <v>32</v>
      </c>
      <c r="L2236">
        <v>5</v>
      </c>
      <c r="M2236">
        <f>2021-MasterData4[[#This Row],[Year_Birth]]</f>
        <v>51</v>
      </c>
      <c r="N2236" s="10">
        <v>376</v>
      </c>
      <c r="O2236" s="10">
        <v>83</v>
      </c>
      <c r="P2236" s="10">
        <v>19</v>
      </c>
      <c r="Q2236" s="10">
        <v>9</v>
      </c>
      <c r="R2236" s="10">
        <v>4</v>
      </c>
      <c r="S2236" s="24">
        <f>MasterData4[[#This Row],[Kidhome]]+MasterData4[[#This Row],[Teenhome]]</f>
        <v>1</v>
      </c>
      <c r="T2236" s="53">
        <v>4</v>
      </c>
      <c r="U2236" s="53">
        <v>7</v>
      </c>
      <c r="V2236" s="10">
        <f>SUM(MasterData4[[#This Row],[MntWines]:[MntSweetProducts]])</f>
        <v>491</v>
      </c>
      <c r="W2236">
        <v>5</v>
      </c>
    </row>
    <row r="2237" spans="1:23" x14ac:dyDescent="0.3">
      <c r="A2237">
        <v>11178</v>
      </c>
      <c r="B2237">
        <v>1972</v>
      </c>
      <c r="C2237" t="s">
        <v>41</v>
      </c>
      <c r="D2237" t="s">
        <v>31</v>
      </c>
      <c r="E2237" s="1">
        <v>42394</v>
      </c>
      <c r="F2237">
        <v>1</v>
      </c>
      <c r="G2237">
        <v>0</v>
      </c>
      <c r="H2237" s="3">
        <v>41721</v>
      </c>
      <c r="I2237">
        <v>69</v>
      </c>
      <c r="J2237">
        <v>0</v>
      </c>
      <c r="K2237" t="s">
        <v>39</v>
      </c>
      <c r="L2237">
        <v>1</v>
      </c>
      <c r="M2237">
        <f>2021-MasterData4[[#This Row],[Year_Birth]]</f>
        <v>49</v>
      </c>
      <c r="N2237" s="10">
        <v>15</v>
      </c>
      <c r="O2237" s="10">
        <v>10</v>
      </c>
      <c r="P2237" s="10">
        <v>0</v>
      </c>
      <c r="Q2237" s="10">
        <v>2</v>
      </c>
      <c r="R2237" s="10">
        <v>1</v>
      </c>
      <c r="S2237" s="24">
        <f>MasterData4[[#This Row],[Kidhome]]+MasterData4[[#This Row],[Teenhome]]</f>
        <v>1</v>
      </c>
      <c r="T2237" s="53">
        <v>0</v>
      </c>
      <c r="U2237" s="53">
        <v>3</v>
      </c>
      <c r="V2237" s="10">
        <f>SUM(MasterData4[[#This Row],[MntWines]:[MntSweetProducts]])</f>
        <v>28</v>
      </c>
      <c r="W2237">
        <v>4</v>
      </c>
    </row>
    <row r="2238" spans="1:23" x14ac:dyDescent="0.3">
      <c r="A2238">
        <v>11181</v>
      </c>
      <c r="B2238">
        <v>1949</v>
      </c>
      <c r="C2238" t="s">
        <v>37</v>
      </c>
      <c r="D2238" t="s">
        <v>33</v>
      </c>
      <c r="E2238" s="1">
        <v>156924</v>
      </c>
      <c r="F2238">
        <v>0</v>
      </c>
      <c r="G2238">
        <v>0</v>
      </c>
      <c r="H2238" s="3">
        <v>41515</v>
      </c>
      <c r="I2238">
        <v>85</v>
      </c>
      <c r="J2238">
        <v>0</v>
      </c>
      <c r="K2238" t="s">
        <v>32</v>
      </c>
      <c r="L2238">
        <v>0</v>
      </c>
      <c r="M2238">
        <f>2021-MasterData4[[#This Row],[Year_Birth]]</f>
        <v>72</v>
      </c>
      <c r="N2238" s="10">
        <v>2</v>
      </c>
      <c r="O2238" s="10">
        <v>2</v>
      </c>
      <c r="P2238" s="10">
        <v>1</v>
      </c>
      <c r="Q2238" s="10">
        <v>1</v>
      </c>
      <c r="R2238" s="10">
        <v>1</v>
      </c>
      <c r="S2238" s="24">
        <f>MasterData4[[#This Row],[Kidhome]]+MasterData4[[#This Row],[Teenhome]]</f>
        <v>0</v>
      </c>
      <c r="T2238" s="53">
        <v>0</v>
      </c>
      <c r="U2238" s="53">
        <v>0</v>
      </c>
      <c r="V2238" s="10">
        <f>SUM(MasterData4[[#This Row],[MntWines]:[MntSweetProducts]])</f>
        <v>7</v>
      </c>
      <c r="W2238">
        <v>5</v>
      </c>
    </row>
    <row r="2239" spans="1:23" x14ac:dyDescent="0.3">
      <c r="A2239">
        <v>11187</v>
      </c>
      <c r="B2239">
        <v>1978</v>
      </c>
      <c r="C2239" t="s">
        <v>44</v>
      </c>
      <c r="D2239" t="s">
        <v>31</v>
      </c>
      <c r="E2239" s="1">
        <v>26487</v>
      </c>
      <c r="F2239">
        <v>1</v>
      </c>
      <c r="G2239">
        <v>0</v>
      </c>
      <c r="H2239" s="3">
        <v>41414</v>
      </c>
      <c r="I2239">
        <v>23</v>
      </c>
      <c r="J2239">
        <v>0</v>
      </c>
      <c r="K2239" t="s">
        <v>32</v>
      </c>
      <c r="L2239">
        <v>2</v>
      </c>
      <c r="M2239">
        <f>2021-MasterData4[[#This Row],[Year_Birth]]</f>
        <v>43</v>
      </c>
      <c r="N2239" s="10">
        <v>2</v>
      </c>
      <c r="O2239" s="10">
        <v>10</v>
      </c>
      <c r="P2239" s="10">
        <v>12</v>
      </c>
      <c r="Q2239" s="10">
        <v>8</v>
      </c>
      <c r="R2239" s="10">
        <v>14</v>
      </c>
      <c r="S2239" s="24">
        <f>MasterData4[[#This Row],[Kidhome]]+MasterData4[[#This Row],[Teenhome]]</f>
        <v>1</v>
      </c>
      <c r="T2239" s="53">
        <v>1</v>
      </c>
      <c r="U2239" s="53">
        <v>3</v>
      </c>
      <c r="V2239" s="10">
        <f>SUM(MasterData4[[#This Row],[MntWines]:[MntSweetProducts]])</f>
        <v>46</v>
      </c>
      <c r="W2239">
        <v>1</v>
      </c>
    </row>
    <row r="2240" spans="1:23" x14ac:dyDescent="0.3">
      <c r="A2240">
        <v>11188</v>
      </c>
      <c r="B2240">
        <v>1957</v>
      </c>
      <c r="C2240" t="s">
        <v>28</v>
      </c>
      <c r="D2240" t="s">
        <v>35</v>
      </c>
      <c r="E2240" s="1">
        <v>26091</v>
      </c>
      <c r="F2240">
        <v>1</v>
      </c>
      <c r="G2240">
        <v>1</v>
      </c>
      <c r="H2240" s="3">
        <v>41695</v>
      </c>
      <c r="I2240">
        <v>84</v>
      </c>
      <c r="J2240">
        <v>0</v>
      </c>
      <c r="K2240" t="s">
        <v>30</v>
      </c>
      <c r="L2240">
        <v>2</v>
      </c>
      <c r="M2240">
        <f>2021-MasterData4[[#This Row],[Year_Birth]]</f>
        <v>64</v>
      </c>
      <c r="N2240" s="10">
        <v>15</v>
      </c>
      <c r="O2240" s="10">
        <v>19</v>
      </c>
      <c r="P2240" s="10">
        <v>8</v>
      </c>
      <c r="Q2240" s="10">
        <v>10</v>
      </c>
      <c r="R2240" s="10">
        <v>17</v>
      </c>
      <c r="S2240" s="24">
        <f>MasterData4[[#This Row],[Kidhome]]+MasterData4[[#This Row],[Teenhome]]</f>
        <v>2</v>
      </c>
      <c r="T2240" s="53">
        <v>1</v>
      </c>
      <c r="U2240" s="53">
        <v>3</v>
      </c>
      <c r="V2240" s="10">
        <f>SUM(MasterData4[[#This Row],[MntWines]:[MntSweetProducts]])</f>
        <v>69</v>
      </c>
      <c r="W2240">
        <v>2</v>
      </c>
    </row>
    <row r="2241" spans="1:23" x14ac:dyDescent="0.3">
      <c r="A2241">
        <v>11191</v>
      </c>
      <c r="B2241">
        <v>1986</v>
      </c>
      <c r="C2241" t="s">
        <v>28</v>
      </c>
      <c r="D2241" t="s">
        <v>29</v>
      </c>
      <c r="E2241" s="1">
        <v>41411</v>
      </c>
      <c r="F2241">
        <v>0</v>
      </c>
      <c r="G2241">
        <v>0</v>
      </c>
      <c r="H2241" s="3">
        <v>41615</v>
      </c>
      <c r="I2241">
        <v>11</v>
      </c>
      <c r="J2241">
        <v>0</v>
      </c>
      <c r="K2241" t="s">
        <v>30</v>
      </c>
      <c r="L2241">
        <v>2</v>
      </c>
      <c r="M2241">
        <f>2021-MasterData4[[#This Row],[Year_Birth]]</f>
        <v>35</v>
      </c>
      <c r="N2241" s="10">
        <v>37</v>
      </c>
      <c r="O2241" s="10">
        <v>38</v>
      </c>
      <c r="P2241" s="10">
        <v>11</v>
      </c>
      <c r="Q2241" s="10">
        <v>32</v>
      </c>
      <c r="R2241" s="10">
        <v>3</v>
      </c>
      <c r="S2241" s="24">
        <f>MasterData4[[#This Row],[Kidhome]]+MasterData4[[#This Row],[Teenhome]]</f>
        <v>0</v>
      </c>
      <c r="T2241" s="53">
        <v>1</v>
      </c>
      <c r="U2241" s="53">
        <v>4</v>
      </c>
      <c r="V2241" s="10">
        <f>SUM(MasterData4[[#This Row],[MntWines]:[MntSweetProducts]])</f>
        <v>121</v>
      </c>
      <c r="W2241">
        <v>2</v>
      </c>
    </row>
  </sheetData>
  <conditionalFormatting sqref="M2:M2241">
    <cfRule type="cellIs" dxfId="14" priority="1" operator="greaterThan">
      <formula>100</formula>
    </cfRule>
  </conditionalFormatting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BA250-8308-455A-B9B9-E6531D2DA5B9}">
  <sheetPr codeName="Sheet6"/>
  <dimension ref="A1:T2242"/>
  <sheetViews>
    <sheetView zoomScale="55" zoomScaleNormal="55" workbookViewId="0">
      <pane xSplit="1" topLeftCell="B1" activePane="topRight" state="frozen"/>
      <selection pane="topRight" activeCell="U27" sqref="U27"/>
    </sheetView>
  </sheetViews>
  <sheetFormatPr defaultRowHeight="14" x14ac:dyDescent="0.3"/>
  <cols>
    <col min="1" max="6" width="10.4140625" customWidth="1"/>
    <col min="8" max="8" width="8.75" customWidth="1"/>
    <col min="9" max="10" width="8.6640625" customWidth="1"/>
    <col min="12" max="12" width="14.83203125" customWidth="1"/>
    <col min="13" max="13" width="17.33203125" customWidth="1"/>
    <col min="14" max="14" width="15.4140625" customWidth="1"/>
    <col min="18" max="18" width="13.33203125" customWidth="1"/>
    <col min="19" max="19" width="15.58203125" customWidth="1"/>
    <col min="20" max="20" width="13.75" customWidth="1"/>
  </cols>
  <sheetData>
    <row r="1" spans="1:20" x14ac:dyDescent="0.3">
      <c r="B1" t="s">
        <v>15</v>
      </c>
      <c r="C1" t="s">
        <v>16</v>
      </c>
      <c r="D1" t="s">
        <v>17</v>
      </c>
      <c r="E1" t="s">
        <v>18</v>
      </c>
      <c r="F1" t="s">
        <v>19</v>
      </c>
      <c r="L1" s="68"/>
      <c r="M1" s="68"/>
      <c r="N1" s="68"/>
      <c r="O1" s="15"/>
      <c r="R1" s="69"/>
      <c r="S1" s="69"/>
      <c r="T1" s="69"/>
    </row>
    <row r="2" spans="1:20" x14ac:dyDescent="0.3">
      <c r="A2" t="s">
        <v>0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90</v>
      </c>
      <c r="H2" t="s">
        <v>91</v>
      </c>
      <c r="I2" t="s">
        <v>94</v>
      </c>
      <c r="L2" s="12" t="s">
        <v>71</v>
      </c>
      <c r="M2" s="12" t="s">
        <v>72</v>
      </c>
      <c r="N2" s="12" t="s">
        <v>73</v>
      </c>
      <c r="R2" s="16" t="s">
        <v>71</v>
      </c>
      <c r="S2" s="16" t="s">
        <v>72</v>
      </c>
      <c r="T2" s="16" t="s">
        <v>73</v>
      </c>
    </row>
    <row r="3" spans="1:20" x14ac:dyDescent="0.3">
      <c r="A3">
        <v>0</v>
      </c>
      <c r="B3">
        <v>1</v>
      </c>
      <c r="C3">
        <v>3</v>
      </c>
      <c r="D3">
        <v>4</v>
      </c>
      <c r="E3">
        <v>9</v>
      </c>
      <c r="F3">
        <v>1</v>
      </c>
      <c r="G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" s="52">
        <f>IFERROR(MasterData6[[#This Row],[NumWebPurchases]]/MasterData6[[#This Row],[NumWebVisitsMonth]], 0)</f>
        <v>3</v>
      </c>
      <c r="I3" t="str">
        <f>IF(AND(MasterData6[[#This Row],[NumWebPurchases]]&gt;=1, Buying_Cat.="Over $500"), "Yes", "")</f>
        <v>Yes</v>
      </c>
      <c r="L3" t="str">
        <f>IF(MasterData6[[#This Row],[NumWebPurchases]]&gt;=R$3, "Yes", "")</f>
        <v/>
      </c>
      <c r="M3" t="str">
        <f>IF(MasterData6[[#This Row],[NumCatalogPurchases]]&gt;=S$3, "Yes", "")</f>
        <v>Yes</v>
      </c>
      <c r="N3" t="str">
        <f>IF(MasterData6[[#This Row],[NumStorePurchases]]&gt;=T$3, "Yes", "")</f>
        <v>Yes</v>
      </c>
      <c r="R3" s="17">
        <f>MEDIAN(NumWebPurchases)</f>
        <v>4</v>
      </c>
      <c r="S3" s="17">
        <f>MEDIAN(NumCatalogPurchases)</f>
        <v>2</v>
      </c>
      <c r="T3" s="17">
        <f>MEDIAN(NumStorePurchases)</f>
        <v>5</v>
      </c>
    </row>
    <row r="4" spans="1:20" x14ac:dyDescent="0.3">
      <c r="A4">
        <v>1</v>
      </c>
      <c r="B4">
        <v>1</v>
      </c>
      <c r="C4">
        <v>7</v>
      </c>
      <c r="D4">
        <v>3</v>
      </c>
      <c r="E4">
        <v>7</v>
      </c>
      <c r="F4">
        <v>5</v>
      </c>
      <c r="G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" s="52">
        <f>IFERROR(MasterData6[[#This Row],[NumWebPurchases]]/MasterData6[[#This Row],[NumWebVisitsMonth]], 0)</f>
        <v>1.4</v>
      </c>
      <c r="I4" t="str">
        <f>IF(AND(MasterData6[[#This Row],[NumWebPurchases]]&gt;=1, Buying_Cat.="Over $500"), "Yes", "")</f>
        <v>Yes</v>
      </c>
      <c r="L4" t="str">
        <f>IF(MasterData6[[#This Row],[NumWebPurchases]]&gt;=R$3, "Yes", "")</f>
        <v>Yes</v>
      </c>
      <c r="M4" t="str">
        <f>IF(MasterData6[[#This Row],[NumCatalogPurchases]]&gt;=S$3, "Yes", "")</f>
        <v>Yes</v>
      </c>
      <c r="N4" t="str">
        <f>IF(MasterData6[[#This Row],[NumStorePurchases]]&gt;=T$3, "Yes", "")</f>
        <v>Yes</v>
      </c>
    </row>
    <row r="5" spans="1:20" x14ac:dyDescent="0.3">
      <c r="A5">
        <v>9</v>
      </c>
      <c r="B5">
        <v>4</v>
      </c>
      <c r="C5">
        <v>3</v>
      </c>
      <c r="D5">
        <v>2</v>
      </c>
      <c r="E5">
        <v>2</v>
      </c>
      <c r="F5">
        <v>8</v>
      </c>
      <c r="G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5" s="52">
        <f>IFERROR(MasterData6[[#This Row],[NumWebPurchases]]/MasterData6[[#This Row],[NumWebVisitsMonth]], 0)</f>
        <v>0.375</v>
      </c>
      <c r="I5" t="str">
        <f>IF(AND(MasterData6[[#This Row],[NumWebPurchases]]&gt;=1, Buying_Cat.="Over $500"), "Yes", "")</f>
        <v/>
      </c>
      <c r="L5" t="str">
        <f>IF(MasterData6[[#This Row],[NumWebPurchases]]&gt;=R$3, "Yes", "")</f>
        <v/>
      </c>
      <c r="M5" t="str">
        <f>IF(MasterData6[[#This Row],[NumCatalogPurchases]]&gt;=S$3, "Yes", "")</f>
        <v>Yes</v>
      </c>
      <c r="N5" t="str">
        <f>IF(MasterData6[[#This Row],[NumStorePurchases]]&gt;=T$3, "Yes", "")</f>
        <v/>
      </c>
    </row>
    <row r="6" spans="1:20" x14ac:dyDescent="0.3">
      <c r="A6">
        <v>13</v>
      </c>
      <c r="B6">
        <v>2</v>
      </c>
      <c r="C6">
        <v>1</v>
      </c>
      <c r="D6">
        <v>0</v>
      </c>
      <c r="E6">
        <v>3</v>
      </c>
      <c r="F6">
        <v>6</v>
      </c>
      <c r="G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6" s="52">
        <f>IFERROR(MasterData6[[#This Row],[NumWebPurchases]]/MasterData6[[#This Row],[NumWebVisitsMonth]], 0)</f>
        <v>0.16666666666666666</v>
      </c>
      <c r="I6" t="str">
        <f>IF(AND(MasterData6[[#This Row],[NumWebPurchases]]&gt;=1, Buying_Cat.="Over $500"), "Yes", "")</f>
        <v/>
      </c>
      <c r="L6" t="str">
        <f>IF(MasterData6[[#This Row],[NumWebPurchases]]&gt;=R$3, "Yes", "")</f>
        <v/>
      </c>
      <c r="M6" t="str">
        <f>IF(MasterData6[[#This Row],[NumCatalogPurchases]]&gt;=S$3, "Yes", "")</f>
        <v/>
      </c>
      <c r="N6" t="str">
        <f>IF(MasterData6[[#This Row],[NumStorePurchases]]&gt;=T$3, "Yes", "")</f>
        <v/>
      </c>
    </row>
    <row r="7" spans="1:20" x14ac:dyDescent="0.3">
      <c r="A7">
        <v>17</v>
      </c>
      <c r="B7">
        <v>4</v>
      </c>
      <c r="C7">
        <v>6</v>
      </c>
      <c r="D7">
        <v>11</v>
      </c>
      <c r="E7">
        <v>7</v>
      </c>
      <c r="F7">
        <v>5</v>
      </c>
      <c r="G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7" s="52">
        <f>IFERROR(MasterData6[[#This Row],[NumWebPurchases]]/MasterData6[[#This Row],[NumWebVisitsMonth]], 0)</f>
        <v>1.2</v>
      </c>
      <c r="I7" t="str">
        <f>IF(AND(MasterData6[[#This Row],[NumWebPurchases]]&gt;=1, Buying_Cat.="Over $500"), "Yes", "")</f>
        <v>Yes</v>
      </c>
      <c r="L7" t="str">
        <f>IF(MasterData6[[#This Row],[NumWebPurchases]]&gt;=R$3, "Yes", "")</f>
        <v>Yes</v>
      </c>
      <c r="M7" t="str">
        <f>IF(MasterData6[[#This Row],[NumCatalogPurchases]]&gt;=S$3, "Yes", "")</f>
        <v>Yes</v>
      </c>
      <c r="N7" t="str">
        <f>IF(MasterData6[[#This Row],[NumStorePurchases]]&gt;=T$3, "Yes", "")</f>
        <v>Yes</v>
      </c>
    </row>
    <row r="8" spans="1:20" x14ac:dyDescent="0.3">
      <c r="A8">
        <v>20</v>
      </c>
      <c r="B8">
        <v>1</v>
      </c>
      <c r="C8">
        <v>2</v>
      </c>
      <c r="D8">
        <v>1</v>
      </c>
      <c r="E8">
        <v>4</v>
      </c>
      <c r="F8">
        <v>4</v>
      </c>
      <c r="G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" s="52">
        <f>IFERROR(MasterData6[[#This Row],[NumWebPurchases]]/MasterData6[[#This Row],[NumWebVisitsMonth]], 0)</f>
        <v>0.5</v>
      </c>
      <c r="I8" t="str">
        <f>IF(AND(MasterData6[[#This Row],[NumWebPurchases]]&gt;=1, Buying_Cat.="Over $500"), "Yes", "")</f>
        <v/>
      </c>
      <c r="L8" t="str">
        <f>IF(MasterData6[[#This Row],[NumWebPurchases]]&gt;=R$3, "Yes", "")</f>
        <v/>
      </c>
      <c r="M8" t="str">
        <f>IF(MasterData6[[#This Row],[NumCatalogPurchases]]&gt;=S$3, "Yes", "")</f>
        <v/>
      </c>
      <c r="N8" t="str">
        <f>IF(MasterData6[[#This Row],[NumStorePurchases]]&gt;=T$3, "Yes", "")</f>
        <v/>
      </c>
    </row>
    <row r="9" spans="1:20" x14ac:dyDescent="0.3">
      <c r="A9">
        <v>22</v>
      </c>
      <c r="B9">
        <v>2</v>
      </c>
      <c r="C9">
        <v>6</v>
      </c>
      <c r="D9">
        <v>1</v>
      </c>
      <c r="E9">
        <v>5</v>
      </c>
      <c r="F9">
        <v>8</v>
      </c>
      <c r="G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9" s="52">
        <f>IFERROR(MasterData6[[#This Row],[NumWebPurchases]]/MasterData6[[#This Row],[NumWebVisitsMonth]], 0)</f>
        <v>0.75</v>
      </c>
      <c r="I9" t="str">
        <f>IF(AND(MasterData6[[#This Row],[NumWebPurchases]]&gt;=1, Buying_Cat.="Over $500"), "Yes", "")</f>
        <v/>
      </c>
      <c r="L9" t="str">
        <f>IF(MasterData6[[#This Row],[NumWebPurchases]]&gt;=R$3, "Yes", "")</f>
        <v>Yes</v>
      </c>
      <c r="M9" t="str">
        <f>IF(MasterData6[[#This Row],[NumCatalogPurchases]]&gt;=S$3, "Yes", "")</f>
        <v/>
      </c>
      <c r="N9" t="str">
        <f>IF(MasterData6[[#This Row],[NumStorePurchases]]&gt;=T$3, "Yes", "")</f>
        <v>Yes</v>
      </c>
    </row>
    <row r="10" spans="1:20" x14ac:dyDescent="0.3">
      <c r="A10">
        <v>24</v>
      </c>
      <c r="B10">
        <v>5</v>
      </c>
      <c r="C10">
        <v>3</v>
      </c>
      <c r="D10">
        <v>0</v>
      </c>
      <c r="E10">
        <v>4</v>
      </c>
      <c r="F10">
        <v>7</v>
      </c>
      <c r="G1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0" s="52">
        <f>IFERROR(MasterData6[[#This Row],[NumWebPurchases]]/MasterData6[[#This Row],[NumWebVisitsMonth]], 0)</f>
        <v>0.42857142857142855</v>
      </c>
      <c r="I10" t="str">
        <f>IF(AND(MasterData6[[#This Row],[NumWebPurchases]]&gt;=1, Buying_Cat.="Over $500"), "Yes", "")</f>
        <v/>
      </c>
      <c r="L10" t="str">
        <f>IF(MasterData6[[#This Row],[NumWebPurchases]]&gt;=R$3, "Yes", "")</f>
        <v/>
      </c>
      <c r="M10" t="str">
        <f>IF(MasterData6[[#This Row],[NumCatalogPurchases]]&gt;=S$3, "Yes", "")</f>
        <v/>
      </c>
      <c r="N10" t="str">
        <f>IF(MasterData6[[#This Row],[NumStorePurchases]]&gt;=T$3, "Yes", "")</f>
        <v/>
      </c>
    </row>
    <row r="11" spans="1:20" x14ac:dyDescent="0.3">
      <c r="A11">
        <v>25</v>
      </c>
      <c r="B11">
        <v>2</v>
      </c>
      <c r="C11">
        <v>6</v>
      </c>
      <c r="D11">
        <v>6</v>
      </c>
      <c r="E11">
        <v>7</v>
      </c>
      <c r="F11">
        <v>4</v>
      </c>
      <c r="G1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" s="52">
        <f>IFERROR(MasterData6[[#This Row],[NumWebPurchases]]/MasterData6[[#This Row],[NumWebVisitsMonth]], 0)</f>
        <v>1.5</v>
      </c>
      <c r="I11" t="str">
        <f>IF(AND(MasterData6[[#This Row],[NumWebPurchases]]&gt;=1, Buying_Cat.="Over $500"), "Yes", "")</f>
        <v>Yes</v>
      </c>
      <c r="L11" t="str">
        <f>IF(MasterData6[[#This Row],[NumWebPurchases]]&gt;=R$3, "Yes", "")</f>
        <v>Yes</v>
      </c>
      <c r="M11" t="str">
        <f>IF(MasterData6[[#This Row],[NumCatalogPurchases]]&gt;=S$3, "Yes", "")</f>
        <v>Yes</v>
      </c>
      <c r="N11" t="str">
        <f>IF(MasterData6[[#This Row],[NumStorePurchases]]&gt;=T$3, "Yes", "")</f>
        <v>Yes</v>
      </c>
    </row>
    <row r="12" spans="1:20" x14ac:dyDescent="0.3">
      <c r="A12">
        <v>35</v>
      </c>
      <c r="B12">
        <v>3</v>
      </c>
      <c r="C12">
        <v>2</v>
      </c>
      <c r="D12">
        <v>2</v>
      </c>
      <c r="E12">
        <v>3</v>
      </c>
      <c r="F12">
        <v>6</v>
      </c>
      <c r="G1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2" s="52">
        <f>IFERROR(MasterData6[[#This Row],[NumWebPurchases]]/MasterData6[[#This Row],[NumWebVisitsMonth]], 0)</f>
        <v>0.33333333333333331</v>
      </c>
      <c r="I12" t="str">
        <f>IF(AND(MasterData6[[#This Row],[NumWebPurchases]]&gt;=1, Buying_Cat.="Over $500"), "Yes", "")</f>
        <v/>
      </c>
      <c r="L12" t="str">
        <f>IF(MasterData6[[#This Row],[NumWebPurchases]]&gt;=R$3, "Yes", "")</f>
        <v/>
      </c>
      <c r="M12" t="str">
        <f>IF(MasterData6[[#This Row],[NumCatalogPurchases]]&gt;=S$3, "Yes", "")</f>
        <v>Yes</v>
      </c>
      <c r="N12" t="str">
        <f>IF(MasterData6[[#This Row],[NumStorePurchases]]&gt;=T$3, "Yes", "")</f>
        <v/>
      </c>
    </row>
    <row r="13" spans="1:20" x14ac:dyDescent="0.3">
      <c r="A13">
        <v>48</v>
      </c>
      <c r="B13">
        <v>2</v>
      </c>
      <c r="C13">
        <v>4</v>
      </c>
      <c r="D13">
        <v>1</v>
      </c>
      <c r="E13">
        <v>3</v>
      </c>
      <c r="F13">
        <v>6</v>
      </c>
      <c r="G1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3" s="52">
        <f>IFERROR(MasterData6[[#This Row],[NumWebPurchases]]/MasterData6[[#This Row],[NumWebVisitsMonth]], 0)</f>
        <v>0.66666666666666663</v>
      </c>
      <c r="I13" t="str">
        <f>IF(AND(MasterData6[[#This Row],[NumWebPurchases]]&gt;=1, Buying_Cat.="Over $500"), "Yes", "")</f>
        <v/>
      </c>
      <c r="L13" t="str">
        <f>IF(MasterData6[[#This Row],[NumWebPurchases]]&gt;=R$3, "Yes", "")</f>
        <v>Yes</v>
      </c>
      <c r="M13" t="str">
        <f>IF(MasterData6[[#This Row],[NumCatalogPurchases]]&gt;=S$3, "Yes", "")</f>
        <v/>
      </c>
      <c r="N13" t="str">
        <f>IF(MasterData6[[#This Row],[NumStorePurchases]]&gt;=T$3, "Yes", "")</f>
        <v/>
      </c>
    </row>
    <row r="14" spans="1:20" x14ac:dyDescent="0.3">
      <c r="A14">
        <v>49</v>
      </c>
      <c r="B14">
        <v>1</v>
      </c>
      <c r="C14">
        <v>1</v>
      </c>
      <c r="D14">
        <v>1</v>
      </c>
      <c r="E14">
        <v>2</v>
      </c>
      <c r="F14">
        <v>7</v>
      </c>
      <c r="G1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" s="52">
        <f>IFERROR(MasterData6[[#This Row],[NumWebPurchases]]/MasterData6[[#This Row],[NumWebVisitsMonth]], 0)</f>
        <v>0.14285714285714285</v>
      </c>
      <c r="I14" t="str">
        <f>IF(AND(MasterData6[[#This Row],[NumWebPurchases]]&gt;=1, Buying_Cat.="Over $500"), "Yes", "")</f>
        <v/>
      </c>
      <c r="L14" t="str">
        <f>IF(MasterData6[[#This Row],[NumWebPurchases]]&gt;=R$3, "Yes", "")</f>
        <v/>
      </c>
      <c r="M14" t="str">
        <f>IF(MasterData6[[#This Row],[NumCatalogPurchases]]&gt;=S$3, "Yes", "")</f>
        <v/>
      </c>
      <c r="N14" t="str">
        <f>IF(MasterData6[[#This Row],[NumStorePurchases]]&gt;=T$3, "Yes", "")</f>
        <v/>
      </c>
    </row>
    <row r="15" spans="1:20" x14ac:dyDescent="0.3">
      <c r="A15">
        <v>55</v>
      </c>
      <c r="B15">
        <v>4</v>
      </c>
      <c r="C15">
        <v>7</v>
      </c>
      <c r="D15">
        <v>2</v>
      </c>
      <c r="E15">
        <v>9</v>
      </c>
      <c r="F15">
        <v>6</v>
      </c>
      <c r="G1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5" s="52">
        <f>IFERROR(MasterData6[[#This Row],[NumWebPurchases]]/MasterData6[[#This Row],[NumWebVisitsMonth]], 0)</f>
        <v>1.1666666666666667</v>
      </c>
      <c r="I15" t="str">
        <f>IF(AND(MasterData6[[#This Row],[NumWebPurchases]]&gt;=1, Buying_Cat.="Over $500"), "Yes", "")</f>
        <v>Yes</v>
      </c>
      <c r="L15" t="str">
        <f>IF(MasterData6[[#This Row],[NumWebPurchases]]&gt;=R$3, "Yes", "")</f>
        <v>Yes</v>
      </c>
      <c r="M15" t="str">
        <f>IF(MasterData6[[#This Row],[NumCatalogPurchases]]&gt;=S$3, "Yes", "")</f>
        <v>Yes</v>
      </c>
      <c r="N15" t="str">
        <f>IF(MasterData6[[#This Row],[NumStorePurchases]]&gt;=T$3, "Yes", "")</f>
        <v>Yes</v>
      </c>
    </row>
    <row r="16" spans="1:20" x14ac:dyDescent="0.3">
      <c r="A16">
        <v>67</v>
      </c>
      <c r="B16">
        <v>3</v>
      </c>
      <c r="C16">
        <v>2</v>
      </c>
      <c r="D16">
        <v>0</v>
      </c>
      <c r="E16">
        <v>4</v>
      </c>
      <c r="F16">
        <v>7</v>
      </c>
      <c r="G1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6" s="52">
        <f>IFERROR(MasterData6[[#This Row],[NumWebPurchases]]/MasterData6[[#This Row],[NumWebVisitsMonth]], 0)</f>
        <v>0.2857142857142857</v>
      </c>
      <c r="I16" t="str">
        <f>IF(AND(MasterData6[[#This Row],[NumWebPurchases]]&gt;=1, Buying_Cat.="Over $500"), "Yes", "")</f>
        <v/>
      </c>
      <c r="L16" t="str">
        <f>IF(MasterData6[[#This Row],[NumWebPurchases]]&gt;=R$3, "Yes", "")</f>
        <v/>
      </c>
      <c r="M16" t="str">
        <f>IF(MasterData6[[#This Row],[NumCatalogPurchases]]&gt;=S$3, "Yes", "")</f>
        <v/>
      </c>
      <c r="N16" t="str">
        <f>IF(MasterData6[[#This Row],[NumStorePurchases]]&gt;=T$3, "Yes", "")</f>
        <v/>
      </c>
    </row>
    <row r="17" spans="1:14" x14ac:dyDescent="0.3">
      <c r="A17">
        <v>73</v>
      </c>
      <c r="B17">
        <v>1</v>
      </c>
      <c r="C17">
        <v>0</v>
      </c>
      <c r="D17">
        <v>0</v>
      </c>
      <c r="E17">
        <v>3</v>
      </c>
      <c r="F17">
        <v>5</v>
      </c>
      <c r="G1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" s="52">
        <f>IFERROR(MasterData6[[#This Row],[NumWebPurchases]]/MasterData6[[#This Row],[NumWebVisitsMonth]], 0)</f>
        <v>0</v>
      </c>
      <c r="I17" t="str">
        <f>IF(AND(MasterData6[[#This Row],[NumWebPurchases]]&gt;=1, Buying_Cat.="Over $500"), "Yes", "")</f>
        <v/>
      </c>
      <c r="L17" t="str">
        <f>IF(MasterData6[[#This Row],[NumWebPurchases]]&gt;=R$3, "Yes", "")</f>
        <v/>
      </c>
      <c r="M17" t="str">
        <f>IF(MasterData6[[#This Row],[NumCatalogPurchases]]&gt;=S$3, "Yes", "")</f>
        <v/>
      </c>
      <c r="N17" t="str">
        <f>IF(MasterData6[[#This Row],[NumStorePurchases]]&gt;=T$3, "Yes", "")</f>
        <v/>
      </c>
    </row>
    <row r="18" spans="1:14" x14ac:dyDescent="0.3">
      <c r="A18">
        <v>75</v>
      </c>
      <c r="B18">
        <v>1</v>
      </c>
      <c r="C18">
        <v>8</v>
      </c>
      <c r="D18">
        <v>1</v>
      </c>
      <c r="E18">
        <v>5</v>
      </c>
      <c r="F18">
        <v>8</v>
      </c>
      <c r="G1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" s="52">
        <f>IFERROR(MasterData6[[#This Row],[NumWebPurchases]]/MasterData6[[#This Row],[NumWebVisitsMonth]], 0)</f>
        <v>1</v>
      </c>
      <c r="I18" t="str">
        <f>IF(AND(MasterData6[[#This Row],[NumWebPurchases]]&gt;=1, Buying_Cat.="Over $500"), "Yes", "")</f>
        <v/>
      </c>
      <c r="L18" t="str">
        <f>IF(MasterData6[[#This Row],[NumWebPurchases]]&gt;=R$3, "Yes", "")</f>
        <v>Yes</v>
      </c>
      <c r="M18" t="str">
        <f>IF(MasterData6[[#This Row],[NumCatalogPurchases]]&gt;=S$3, "Yes", "")</f>
        <v/>
      </c>
      <c r="N18" t="str">
        <f>IF(MasterData6[[#This Row],[NumStorePurchases]]&gt;=T$3, "Yes", "")</f>
        <v>Yes</v>
      </c>
    </row>
    <row r="19" spans="1:14" x14ac:dyDescent="0.3">
      <c r="A19">
        <v>78</v>
      </c>
      <c r="B19">
        <v>1</v>
      </c>
      <c r="C19">
        <v>1</v>
      </c>
      <c r="D19">
        <v>1</v>
      </c>
      <c r="E19">
        <v>2</v>
      </c>
      <c r="F19">
        <v>8</v>
      </c>
      <c r="G1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" s="52">
        <f>IFERROR(MasterData6[[#This Row],[NumWebPurchases]]/MasterData6[[#This Row],[NumWebVisitsMonth]], 0)</f>
        <v>0.125</v>
      </c>
      <c r="I19" t="str">
        <f>IF(AND(MasterData6[[#This Row],[NumWebPurchases]]&gt;=1, Buying_Cat.="Over $500"), "Yes", "")</f>
        <v/>
      </c>
      <c r="L19" t="str">
        <f>IF(MasterData6[[#This Row],[NumWebPurchases]]&gt;=R$3, "Yes", "")</f>
        <v/>
      </c>
      <c r="M19" t="str">
        <f>IF(MasterData6[[#This Row],[NumCatalogPurchases]]&gt;=S$3, "Yes", "")</f>
        <v/>
      </c>
      <c r="N19" t="str">
        <f>IF(MasterData6[[#This Row],[NumStorePurchases]]&gt;=T$3, "Yes", "")</f>
        <v/>
      </c>
    </row>
    <row r="20" spans="1:14" x14ac:dyDescent="0.3">
      <c r="A20">
        <v>87</v>
      </c>
      <c r="B20">
        <v>2</v>
      </c>
      <c r="C20">
        <v>2</v>
      </c>
      <c r="D20">
        <v>0</v>
      </c>
      <c r="E20">
        <v>3</v>
      </c>
      <c r="F20">
        <v>7</v>
      </c>
      <c r="G2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" s="52">
        <f>IFERROR(MasterData6[[#This Row],[NumWebPurchases]]/MasterData6[[#This Row],[NumWebVisitsMonth]], 0)</f>
        <v>0.2857142857142857</v>
      </c>
      <c r="I20" t="str">
        <f>IF(AND(MasterData6[[#This Row],[NumWebPurchases]]&gt;=1, Buying_Cat.="Over $500"), "Yes", "")</f>
        <v/>
      </c>
      <c r="L20" t="str">
        <f>IF(MasterData6[[#This Row],[NumWebPurchases]]&gt;=R$3, "Yes", "")</f>
        <v/>
      </c>
      <c r="M20" t="str">
        <f>IF(MasterData6[[#This Row],[NumCatalogPurchases]]&gt;=S$3, "Yes", "")</f>
        <v/>
      </c>
      <c r="N20" t="str">
        <f>IF(MasterData6[[#This Row],[NumStorePurchases]]&gt;=T$3, "Yes", "")</f>
        <v/>
      </c>
    </row>
    <row r="21" spans="1:14" x14ac:dyDescent="0.3">
      <c r="A21">
        <v>89</v>
      </c>
      <c r="B21">
        <v>2</v>
      </c>
      <c r="C21">
        <v>2</v>
      </c>
      <c r="D21">
        <v>0</v>
      </c>
      <c r="E21">
        <v>4</v>
      </c>
      <c r="F21">
        <v>6</v>
      </c>
      <c r="G2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" s="52">
        <f>IFERROR(MasterData6[[#This Row],[NumWebPurchases]]/MasterData6[[#This Row],[NumWebVisitsMonth]], 0)</f>
        <v>0.33333333333333331</v>
      </c>
      <c r="I21" t="str">
        <f>IF(AND(MasterData6[[#This Row],[NumWebPurchases]]&gt;=1, Buying_Cat.="Over $500"), "Yes", "")</f>
        <v/>
      </c>
      <c r="L21" t="str">
        <f>IF(MasterData6[[#This Row],[NumWebPurchases]]&gt;=R$3, "Yes", "")</f>
        <v/>
      </c>
      <c r="M21" t="str">
        <f>IF(MasterData6[[#This Row],[NumCatalogPurchases]]&gt;=S$3, "Yes", "")</f>
        <v/>
      </c>
      <c r="N21" t="str">
        <f>IF(MasterData6[[#This Row],[NumStorePurchases]]&gt;=T$3, "Yes", "")</f>
        <v/>
      </c>
    </row>
    <row r="22" spans="1:14" x14ac:dyDescent="0.3">
      <c r="A22">
        <v>92</v>
      </c>
      <c r="B22">
        <v>4</v>
      </c>
      <c r="C22">
        <v>3</v>
      </c>
      <c r="D22">
        <v>0</v>
      </c>
      <c r="E22">
        <v>4</v>
      </c>
      <c r="F22">
        <v>6</v>
      </c>
      <c r="G2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2" s="52">
        <f>IFERROR(MasterData6[[#This Row],[NumWebPurchases]]/MasterData6[[#This Row],[NumWebVisitsMonth]], 0)</f>
        <v>0.5</v>
      </c>
      <c r="I22" t="str">
        <f>IF(AND(MasterData6[[#This Row],[NumWebPurchases]]&gt;=1, Buying_Cat.="Over $500"), "Yes", "")</f>
        <v/>
      </c>
      <c r="L22" t="str">
        <f>IF(MasterData6[[#This Row],[NumWebPurchases]]&gt;=R$3, "Yes", "")</f>
        <v/>
      </c>
      <c r="M22" t="str">
        <f>IF(MasterData6[[#This Row],[NumCatalogPurchases]]&gt;=S$3, "Yes", "")</f>
        <v/>
      </c>
      <c r="N22" t="str">
        <f>IF(MasterData6[[#This Row],[NumStorePurchases]]&gt;=T$3, "Yes", "")</f>
        <v/>
      </c>
    </row>
    <row r="23" spans="1:14" x14ac:dyDescent="0.3">
      <c r="A23">
        <v>113</v>
      </c>
      <c r="B23">
        <v>2</v>
      </c>
      <c r="C23">
        <v>1</v>
      </c>
      <c r="D23">
        <v>0</v>
      </c>
      <c r="E23">
        <v>3</v>
      </c>
      <c r="F23">
        <v>5</v>
      </c>
      <c r="G2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3" s="52">
        <f>IFERROR(MasterData6[[#This Row],[NumWebPurchases]]/MasterData6[[#This Row],[NumWebVisitsMonth]], 0)</f>
        <v>0.2</v>
      </c>
      <c r="I23" t="str">
        <f>IF(AND(MasterData6[[#This Row],[NumWebPurchases]]&gt;=1, Buying_Cat.="Over $500"), "Yes", "")</f>
        <v/>
      </c>
      <c r="L23" t="str">
        <f>IF(MasterData6[[#This Row],[NumWebPurchases]]&gt;=R$3, "Yes", "")</f>
        <v/>
      </c>
      <c r="M23" t="str">
        <f>IF(MasterData6[[#This Row],[NumCatalogPurchases]]&gt;=S$3, "Yes", "")</f>
        <v/>
      </c>
      <c r="N23" t="str">
        <f>IF(MasterData6[[#This Row],[NumStorePurchases]]&gt;=T$3, "Yes", "")</f>
        <v/>
      </c>
    </row>
    <row r="24" spans="1:14" x14ac:dyDescent="0.3">
      <c r="A24">
        <v>115</v>
      </c>
      <c r="B24">
        <v>3</v>
      </c>
      <c r="C24">
        <v>5</v>
      </c>
      <c r="D24">
        <v>1</v>
      </c>
      <c r="E24">
        <v>8</v>
      </c>
      <c r="F24">
        <v>5</v>
      </c>
      <c r="G2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4" s="52">
        <f>IFERROR(MasterData6[[#This Row],[NumWebPurchases]]/MasterData6[[#This Row],[NumWebVisitsMonth]], 0)</f>
        <v>1</v>
      </c>
      <c r="I24" t="str">
        <f>IF(AND(MasterData6[[#This Row],[NumWebPurchases]]&gt;=1, Buying_Cat.="Over $500"), "Yes", "")</f>
        <v/>
      </c>
      <c r="L24" t="str">
        <f>IF(MasterData6[[#This Row],[NumWebPurchases]]&gt;=R$3, "Yes", "")</f>
        <v>Yes</v>
      </c>
      <c r="M24" t="str">
        <f>IF(MasterData6[[#This Row],[NumCatalogPurchases]]&gt;=S$3, "Yes", "")</f>
        <v/>
      </c>
      <c r="N24" t="str">
        <f>IF(MasterData6[[#This Row],[NumStorePurchases]]&gt;=T$3, "Yes", "")</f>
        <v>Yes</v>
      </c>
    </row>
    <row r="25" spans="1:14" x14ac:dyDescent="0.3">
      <c r="A25">
        <v>123</v>
      </c>
      <c r="B25">
        <v>2</v>
      </c>
      <c r="C25">
        <v>4</v>
      </c>
      <c r="D25">
        <v>5</v>
      </c>
      <c r="E25">
        <v>4</v>
      </c>
      <c r="F25">
        <v>2</v>
      </c>
      <c r="G2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5" s="52">
        <f>IFERROR(MasterData6[[#This Row],[NumWebPurchases]]/MasterData6[[#This Row],[NumWebVisitsMonth]], 0)</f>
        <v>2</v>
      </c>
      <c r="I25" t="str">
        <f>IF(AND(MasterData6[[#This Row],[NumWebPurchases]]&gt;=1, Buying_Cat.="Over $500"), "Yes", "")</f>
        <v>Yes</v>
      </c>
      <c r="L25" t="str">
        <f>IF(MasterData6[[#This Row],[NumWebPurchases]]&gt;=R$3, "Yes", "")</f>
        <v>Yes</v>
      </c>
      <c r="M25" t="str">
        <f>IF(MasterData6[[#This Row],[NumCatalogPurchases]]&gt;=S$3, "Yes", "")</f>
        <v>Yes</v>
      </c>
      <c r="N25" t="str">
        <f>IF(MasterData6[[#This Row],[NumStorePurchases]]&gt;=T$3, "Yes", "")</f>
        <v/>
      </c>
    </row>
    <row r="26" spans="1:14" x14ac:dyDescent="0.3">
      <c r="A26">
        <v>125</v>
      </c>
      <c r="B26">
        <v>6</v>
      </c>
      <c r="C26">
        <v>5</v>
      </c>
      <c r="D26">
        <v>1</v>
      </c>
      <c r="E26">
        <v>5</v>
      </c>
      <c r="F26">
        <v>7</v>
      </c>
      <c r="G2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26" s="52">
        <f>IFERROR(MasterData6[[#This Row],[NumWebPurchases]]/MasterData6[[#This Row],[NumWebVisitsMonth]], 0)</f>
        <v>0.7142857142857143</v>
      </c>
      <c r="I26" t="str">
        <f>IF(AND(MasterData6[[#This Row],[NumWebPurchases]]&gt;=1, Buying_Cat.="Over $500"), "Yes", "")</f>
        <v/>
      </c>
      <c r="L26" t="str">
        <f>IF(MasterData6[[#This Row],[NumWebPurchases]]&gt;=R$3, "Yes", "")</f>
        <v>Yes</v>
      </c>
      <c r="M26" t="str">
        <f>IF(MasterData6[[#This Row],[NumCatalogPurchases]]&gt;=S$3, "Yes", "")</f>
        <v/>
      </c>
      <c r="N26" t="str">
        <f>IF(MasterData6[[#This Row],[NumStorePurchases]]&gt;=T$3, "Yes", "")</f>
        <v>Yes</v>
      </c>
    </row>
    <row r="27" spans="1:14" x14ac:dyDescent="0.3">
      <c r="A27">
        <v>143</v>
      </c>
      <c r="B27">
        <v>1</v>
      </c>
      <c r="C27">
        <v>5</v>
      </c>
      <c r="D27">
        <v>3</v>
      </c>
      <c r="E27">
        <v>4</v>
      </c>
      <c r="F27">
        <v>2</v>
      </c>
      <c r="G2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7" s="52">
        <f>IFERROR(MasterData6[[#This Row],[NumWebPurchases]]/MasterData6[[#This Row],[NumWebVisitsMonth]], 0)</f>
        <v>2.5</v>
      </c>
      <c r="I27" t="str">
        <f>IF(AND(MasterData6[[#This Row],[NumWebPurchases]]&gt;=1, Buying_Cat.="Over $500"), "Yes", "")</f>
        <v>Yes</v>
      </c>
      <c r="L27" t="str">
        <f>IF(MasterData6[[#This Row],[NumWebPurchases]]&gt;=R$3, "Yes", "")</f>
        <v>Yes</v>
      </c>
      <c r="M27" t="str">
        <f>IF(MasterData6[[#This Row],[NumCatalogPurchases]]&gt;=S$3, "Yes", "")</f>
        <v>Yes</v>
      </c>
      <c r="N27" t="str">
        <f>IF(MasterData6[[#This Row],[NumStorePurchases]]&gt;=T$3, "Yes", "")</f>
        <v/>
      </c>
    </row>
    <row r="28" spans="1:14" x14ac:dyDescent="0.3">
      <c r="A28">
        <v>146</v>
      </c>
      <c r="B28">
        <v>1</v>
      </c>
      <c r="C28">
        <v>4</v>
      </c>
      <c r="D28">
        <v>5</v>
      </c>
      <c r="E28">
        <v>11</v>
      </c>
      <c r="F28">
        <v>2</v>
      </c>
      <c r="G2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8" s="52">
        <f>IFERROR(MasterData6[[#This Row],[NumWebPurchases]]/MasterData6[[#This Row],[NumWebVisitsMonth]], 0)</f>
        <v>2</v>
      </c>
      <c r="I28" t="str">
        <f>IF(AND(MasterData6[[#This Row],[NumWebPurchases]]&gt;=1, Buying_Cat.="Over $500"), "Yes", "")</f>
        <v>Yes</v>
      </c>
      <c r="L28" t="str">
        <f>IF(MasterData6[[#This Row],[NumWebPurchases]]&gt;=R$3, "Yes", "")</f>
        <v>Yes</v>
      </c>
      <c r="M28" t="str">
        <f>IF(MasterData6[[#This Row],[NumCatalogPurchases]]&gt;=S$3, "Yes", "")</f>
        <v>Yes</v>
      </c>
      <c r="N28" t="str">
        <f>IF(MasterData6[[#This Row],[NumStorePurchases]]&gt;=T$3, "Yes", "")</f>
        <v>Yes</v>
      </c>
    </row>
    <row r="29" spans="1:14" x14ac:dyDescent="0.3">
      <c r="A29">
        <v>153</v>
      </c>
      <c r="B29">
        <v>1</v>
      </c>
      <c r="C29">
        <v>1</v>
      </c>
      <c r="D29">
        <v>0</v>
      </c>
      <c r="E29">
        <v>3</v>
      </c>
      <c r="F29">
        <v>4</v>
      </c>
      <c r="G2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9" s="52">
        <f>IFERROR(MasterData6[[#This Row],[NumWebPurchases]]/MasterData6[[#This Row],[NumWebVisitsMonth]], 0)</f>
        <v>0.25</v>
      </c>
      <c r="I29" t="str">
        <f>IF(AND(MasterData6[[#This Row],[NumWebPurchases]]&gt;=1, Buying_Cat.="Over $500"), "Yes", "")</f>
        <v/>
      </c>
      <c r="L29" t="str">
        <f>IF(MasterData6[[#This Row],[NumWebPurchases]]&gt;=R$3, "Yes", "")</f>
        <v/>
      </c>
      <c r="M29" t="str">
        <f>IF(MasterData6[[#This Row],[NumCatalogPurchases]]&gt;=S$3, "Yes", "")</f>
        <v/>
      </c>
      <c r="N29" t="str">
        <f>IF(MasterData6[[#This Row],[NumStorePurchases]]&gt;=T$3, "Yes", "")</f>
        <v/>
      </c>
    </row>
    <row r="30" spans="1:14" x14ac:dyDescent="0.3">
      <c r="A30">
        <v>158</v>
      </c>
      <c r="B30">
        <v>1</v>
      </c>
      <c r="C30">
        <v>8</v>
      </c>
      <c r="D30">
        <v>3</v>
      </c>
      <c r="E30">
        <v>5</v>
      </c>
      <c r="F30">
        <v>4</v>
      </c>
      <c r="G3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0" s="52">
        <f>IFERROR(MasterData6[[#This Row],[NumWebPurchases]]/MasterData6[[#This Row],[NumWebVisitsMonth]], 0)</f>
        <v>2</v>
      </c>
      <c r="I30" t="str">
        <f>IF(AND(MasterData6[[#This Row],[NumWebPurchases]]&gt;=1, Buying_Cat.="Over $500"), "Yes", "")</f>
        <v>Yes</v>
      </c>
      <c r="L30" t="str">
        <f>IF(MasterData6[[#This Row],[NumWebPurchases]]&gt;=R$3, "Yes", "")</f>
        <v>Yes</v>
      </c>
      <c r="M30" t="str">
        <f>IF(MasterData6[[#This Row],[NumCatalogPurchases]]&gt;=S$3, "Yes", "")</f>
        <v>Yes</v>
      </c>
      <c r="N30" t="str">
        <f>IF(MasterData6[[#This Row],[NumStorePurchases]]&gt;=T$3, "Yes", "")</f>
        <v>Yes</v>
      </c>
    </row>
    <row r="31" spans="1:14" x14ac:dyDescent="0.3">
      <c r="A31">
        <v>164</v>
      </c>
      <c r="B31">
        <v>2</v>
      </c>
      <c r="C31">
        <v>5</v>
      </c>
      <c r="D31">
        <v>1</v>
      </c>
      <c r="E31">
        <v>5</v>
      </c>
      <c r="F31">
        <v>8</v>
      </c>
      <c r="G3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31" s="52">
        <f>IFERROR(MasterData6[[#This Row],[NumWebPurchases]]/MasterData6[[#This Row],[NumWebVisitsMonth]], 0)</f>
        <v>0.625</v>
      </c>
      <c r="I31" t="str">
        <f>IF(AND(MasterData6[[#This Row],[NumWebPurchases]]&gt;=1, Buying_Cat.="Over $500"), "Yes", "")</f>
        <v/>
      </c>
      <c r="L31" t="str">
        <f>IF(MasterData6[[#This Row],[NumWebPurchases]]&gt;=R$3, "Yes", "")</f>
        <v>Yes</v>
      </c>
      <c r="M31" t="str">
        <f>IF(MasterData6[[#This Row],[NumCatalogPurchases]]&gt;=S$3, "Yes", "")</f>
        <v/>
      </c>
      <c r="N31" t="str">
        <f>IF(MasterData6[[#This Row],[NumStorePurchases]]&gt;=T$3, "Yes", "")</f>
        <v>Yes</v>
      </c>
    </row>
    <row r="32" spans="1:14" x14ac:dyDescent="0.3">
      <c r="A32">
        <v>175</v>
      </c>
      <c r="B32">
        <v>2</v>
      </c>
      <c r="C32">
        <v>8</v>
      </c>
      <c r="D32">
        <v>4</v>
      </c>
      <c r="E32">
        <v>8</v>
      </c>
      <c r="F32">
        <v>4</v>
      </c>
      <c r="G3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32" s="52">
        <f>IFERROR(MasterData6[[#This Row],[NumWebPurchases]]/MasterData6[[#This Row],[NumWebVisitsMonth]], 0)</f>
        <v>2</v>
      </c>
      <c r="I32" t="str">
        <f>IF(AND(MasterData6[[#This Row],[NumWebPurchases]]&gt;=1, Buying_Cat.="Over $500"), "Yes", "")</f>
        <v>Yes</v>
      </c>
      <c r="L32" t="str">
        <f>IF(MasterData6[[#This Row],[NumWebPurchases]]&gt;=R$3, "Yes", "")</f>
        <v>Yes</v>
      </c>
      <c r="M32" t="str">
        <f>IF(MasterData6[[#This Row],[NumCatalogPurchases]]&gt;=S$3, "Yes", "")</f>
        <v>Yes</v>
      </c>
      <c r="N32" t="str">
        <f>IF(MasterData6[[#This Row],[NumStorePurchases]]&gt;=T$3, "Yes", "")</f>
        <v>Yes</v>
      </c>
    </row>
    <row r="33" spans="1:14" x14ac:dyDescent="0.3">
      <c r="A33">
        <v>176</v>
      </c>
      <c r="B33">
        <v>1</v>
      </c>
      <c r="C33">
        <v>4</v>
      </c>
      <c r="D33">
        <v>1</v>
      </c>
      <c r="E33">
        <v>6</v>
      </c>
      <c r="F33">
        <v>3</v>
      </c>
      <c r="G3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3" s="52">
        <f>IFERROR(MasterData6[[#This Row],[NumWebPurchases]]/MasterData6[[#This Row],[NumWebVisitsMonth]], 0)</f>
        <v>1.3333333333333333</v>
      </c>
      <c r="I33" t="str">
        <f>IF(AND(MasterData6[[#This Row],[NumWebPurchases]]&gt;=1, Buying_Cat.="Over $500"), "Yes", "")</f>
        <v/>
      </c>
      <c r="L33" t="str">
        <f>IF(MasterData6[[#This Row],[NumWebPurchases]]&gt;=R$3, "Yes", "")</f>
        <v>Yes</v>
      </c>
      <c r="M33" t="str">
        <f>IF(MasterData6[[#This Row],[NumCatalogPurchases]]&gt;=S$3, "Yes", "")</f>
        <v/>
      </c>
      <c r="N33" t="str">
        <f>IF(MasterData6[[#This Row],[NumStorePurchases]]&gt;=T$3, "Yes", "")</f>
        <v>Yes</v>
      </c>
    </row>
    <row r="34" spans="1:14" x14ac:dyDescent="0.3">
      <c r="A34">
        <v>178</v>
      </c>
      <c r="B34">
        <v>4</v>
      </c>
      <c r="C34">
        <v>8</v>
      </c>
      <c r="D34">
        <v>3</v>
      </c>
      <c r="E34">
        <v>11</v>
      </c>
      <c r="F34">
        <v>5</v>
      </c>
      <c r="G3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34" s="52">
        <f>IFERROR(MasterData6[[#This Row],[NumWebPurchases]]/MasterData6[[#This Row],[NumWebVisitsMonth]], 0)</f>
        <v>1.6</v>
      </c>
      <c r="I34" t="str">
        <f>IF(AND(MasterData6[[#This Row],[NumWebPurchases]]&gt;=1, Buying_Cat.="Over $500"), "Yes", "")</f>
        <v>Yes</v>
      </c>
      <c r="L34" t="str">
        <f>IF(MasterData6[[#This Row],[NumWebPurchases]]&gt;=R$3, "Yes", "")</f>
        <v>Yes</v>
      </c>
      <c r="M34" t="str">
        <f>IF(MasterData6[[#This Row],[NumCatalogPurchases]]&gt;=S$3, "Yes", "")</f>
        <v>Yes</v>
      </c>
      <c r="N34" t="str">
        <f>IF(MasterData6[[#This Row],[NumStorePurchases]]&gt;=T$3, "Yes", "")</f>
        <v>Yes</v>
      </c>
    </row>
    <row r="35" spans="1:14" x14ac:dyDescent="0.3">
      <c r="A35">
        <v>182</v>
      </c>
      <c r="B35">
        <v>4</v>
      </c>
      <c r="C35">
        <v>6</v>
      </c>
      <c r="D35">
        <v>2</v>
      </c>
      <c r="E35">
        <v>5</v>
      </c>
      <c r="F35">
        <v>8</v>
      </c>
      <c r="G3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35" s="52">
        <f>IFERROR(MasterData6[[#This Row],[NumWebPurchases]]/MasterData6[[#This Row],[NumWebVisitsMonth]], 0)</f>
        <v>0.75</v>
      </c>
      <c r="I35" t="str">
        <f>IF(AND(MasterData6[[#This Row],[NumWebPurchases]]&gt;=1, Buying_Cat.="Over $500"), "Yes", "")</f>
        <v/>
      </c>
      <c r="L35" t="str">
        <f>IF(MasterData6[[#This Row],[NumWebPurchases]]&gt;=R$3, "Yes", "")</f>
        <v>Yes</v>
      </c>
      <c r="M35" t="str">
        <f>IF(MasterData6[[#This Row],[NumCatalogPurchases]]&gt;=S$3, "Yes", "")</f>
        <v>Yes</v>
      </c>
      <c r="N35" t="str">
        <f>IF(MasterData6[[#This Row],[NumStorePurchases]]&gt;=T$3, "Yes", "")</f>
        <v>Yes</v>
      </c>
    </row>
    <row r="36" spans="1:14" x14ac:dyDescent="0.3">
      <c r="A36">
        <v>193</v>
      </c>
      <c r="B36">
        <v>1</v>
      </c>
      <c r="C36">
        <v>1</v>
      </c>
      <c r="D36">
        <v>0</v>
      </c>
      <c r="E36">
        <v>2</v>
      </c>
      <c r="F36">
        <v>5</v>
      </c>
      <c r="G3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6" s="52">
        <f>IFERROR(MasterData6[[#This Row],[NumWebPurchases]]/MasterData6[[#This Row],[NumWebVisitsMonth]], 0)</f>
        <v>0.2</v>
      </c>
      <c r="I36" t="str">
        <f>IF(AND(MasterData6[[#This Row],[NumWebPurchases]]&gt;=1, Buying_Cat.="Over $500"), "Yes", "")</f>
        <v/>
      </c>
      <c r="L36" t="str">
        <f>IF(MasterData6[[#This Row],[NumWebPurchases]]&gt;=R$3, "Yes", "")</f>
        <v/>
      </c>
      <c r="M36" t="str">
        <f>IF(MasterData6[[#This Row],[NumCatalogPurchases]]&gt;=S$3, "Yes", "")</f>
        <v/>
      </c>
      <c r="N36" t="str">
        <f>IF(MasterData6[[#This Row],[NumStorePurchases]]&gt;=T$3, "Yes", "")</f>
        <v/>
      </c>
    </row>
    <row r="37" spans="1:14" x14ac:dyDescent="0.3">
      <c r="A37">
        <v>194</v>
      </c>
      <c r="B37">
        <v>1</v>
      </c>
      <c r="C37">
        <v>1</v>
      </c>
      <c r="D37">
        <v>0</v>
      </c>
      <c r="E37">
        <v>3</v>
      </c>
      <c r="F37">
        <v>6</v>
      </c>
      <c r="G3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7" s="52">
        <f>IFERROR(MasterData6[[#This Row],[NumWebPurchases]]/MasterData6[[#This Row],[NumWebVisitsMonth]], 0)</f>
        <v>0.16666666666666666</v>
      </c>
      <c r="I37" t="str">
        <f>IF(AND(MasterData6[[#This Row],[NumWebPurchases]]&gt;=1, Buying_Cat.="Over $500"), "Yes", "")</f>
        <v/>
      </c>
      <c r="L37" t="str">
        <f>IF(MasterData6[[#This Row],[NumWebPurchases]]&gt;=R$3, "Yes", "")</f>
        <v/>
      </c>
      <c r="M37" t="str">
        <f>IF(MasterData6[[#This Row],[NumCatalogPurchases]]&gt;=S$3, "Yes", "")</f>
        <v/>
      </c>
      <c r="N37" t="str">
        <f>IF(MasterData6[[#This Row],[NumStorePurchases]]&gt;=T$3, "Yes", "")</f>
        <v/>
      </c>
    </row>
    <row r="38" spans="1:14" x14ac:dyDescent="0.3">
      <c r="A38">
        <v>195</v>
      </c>
      <c r="B38">
        <v>4</v>
      </c>
      <c r="C38">
        <v>5</v>
      </c>
      <c r="D38">
        <v>1</v>
      </c>
      <c r="E38">
        <v>4</v>
      </c>
      <c r="F38">
        <v>8</v>
      </c>
      <c r="G3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38" s="52">
        <f>IFERROR(MasterData6[[#This Row],[NumWebPurchases]]/MasterData6[[#This Row],[NumWebVisitsMonth]], 0)</f>
        <v>0.625</v>
      </c>
      <c r="I38" t="str">
        <f>IF(AND(MasterData6[[#This Row],[NumWebPurchases]]&gt;=1, Buying_Cat.="Over $500"), "Yes", "")</f>
        <v/>
      </c>
      <c r="L38" t="str">
        <f>IF(MasterData6[[#This Row],[NumWebPurchases]]&gt;=R$3, "Yes", "")</f>
        <v>Yes</v>
      </c>
      <c r="M38" t="str">
        <f>IF(MasterData6[[#This Row],[NumCatalogPurchases]]&gt;=S$3, "Yes", "")</f>
        <v/>
      </c>
      <c r="N38" t="str">
        <f>IF(MasterData6[[#This Row],[NumStorePurchases]]&gt;=T$3, "Yes", "")</f>
        <v/>
      </c>
    </row>
    <row r="39" spans="1:14" x14ac:dyDescent="0.3">
      <c r="A39">
        <v>199</v>
      </c>
      <c r="B39">
        <v>1</v>
      </c>
      <c r="C39">
        <v>4</v>
      </c>
      <c r="D39">
        <v>1</v>
      </c>
      <c r="E39">
        <v>7</v>
      </c>
      <c r="F39">
        <v>7</v>
      </c>
      <c r="G3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9" s="52">
        <f>IFERROR(MasterData6[[#This Row],[NumWebPurchases]]/MasterData6[[#This Row],[NumWebVisitsMonth]], 0)</f>
        <v>0.5714285714285714</v>
      </c>
      <c r="I39" t="str">
        <f>IF(AND(MasterData6[[#This Row],[NumWebPurchases]]&gt;=1, Buying_Cat.="Over $500"), "Yes", "")</f>
        <v/>
      </c>
      <c r="L39" t="str">
        <f>IF(MasterData6[[#This Row],[NumWebPurchases]]&gt;=R$3, "Yes", "")</f>
        <v>Yes</v>
      </c>
      <c r="M39" t="str">
        <f>IF(MasterData6[[#This Row],[NumCatalogPurchases]]&gt;=S$3, "Yes", "")</f>
        <v/>
      </c>
      <c r="N39" t="str">
        <f>IF(MasterData6[[#This Row],[NumStorePurchases]]&gt;=T$3, "Yes", "")</f>
        <v>Yes</v>
      </c>
    </row>
    <row r="40" spans="1:14" x14ac:dyDescent="0.3">
      <c r="A40">
        <v>202</v>
      </c>
      <c r="B40">
        <v>0</v>
      </c>
      <c r="C40">
        <v>4</v>
      </c>
      <c r="D40">
        <v>6</v>
      </c>
      <c r="E40">
        <v>7</v>
      </c>
      <c r="F40">
        <v>1</v>
      </c>
      <c r="G4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40" s="52">
        <f>IFERROR(MasterData6[[#This Row],[NumWebPurchases]]/MasterData6[[#This Row],[NumWebVisitsMonth]], 0)</f>
        <v>4</v>
      </c>
      <c r="I40" t="str">
        <f>IF(AND(MasterData6[[#This Row],[NumWebPurchases]]&gt;=1, Buying_Cat.="Over $500"), "Yes", "")</f>
        <v>Yes</v>
      </c>
      <c r="L40" t="str">
        <f>IF(MasterData6[[#This Row],[NumWebPurchases]]&gt;=R$3, "Yes", "")</f>
        <v>Yes</v>
      </c>
      <c r="M40" t="str">
        <f>IF(MasterData6[[#This Row],[NumCatalogPurchases]]&gt;=S$3, "Yes", "")</f>
        <v>Yes</v>
      </c>
      <c r="N40" t="str">
        <f>IF(MasterData6[[#This Row],[NumStorePurchases]]&gt;=T$3, "Yes", "")</f>
        <v>Yes</v>
      </c>
    </row>
    <row r="41" spans="1:14" x14ac:dyDescent="0.3">
      <c r="A41">
        <v>203</v>
      </c>
      <c r="B41">
        <v>1</v>
      </c>
      <c r="C41">
        <v>5</v>
      </c>
      <c r="D41">
        <v>7</v>
      </c>
      <c r="E41">
        <v>9</v>
      </c>
      <c r="F41">
        <v>2</v>
      </c>
      <c r="G4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1" s="52">
        <f>IFERROR(MasterData6[[#This Row],[NumWebPurchases]]/MasterData6[[#This Row],[NumWebVisitsMonth]], 0)</f>
        <v>2.5</v>
      </c>
      <c r="I41" t="str">
        <f>IF(AND(MasterData6[[#This Row],[NumWebPurchases]]&gt;=1, Buying_Cat.="Over $500"), "Yes", "")</f>
        <v>Yes</v>
      </c>
      <c r="L41" t="str">
        <f>IF(MasterData6[[#This Row],[NumWebPurchases]]&gt;=R$3, "Yes", "")</f>
        <v>Yes</v>
      </c>
      <c r="M41" t="str">
        <f>IF(MasterData6[[#This Row],[NumCatalogPurchases]]&gt;=S$3, "Yes", "")</f>
        <v>Yes</v>
      </c>
      <c r="N41" t="str">
        <f>IF(MasterData6[[#This Row],[NumStorePurchases]]&gt;=T$3, "Yes", "")</f>
        <v>Yes</v>
      </c>
    </row>
    <row r="42" spans="1:14" x14ac:dyDescent="0.3">
      <c r="A42">
        <v>213</v>
      </c>
      <c r="B42">
        <v>4</v>
      </c>
      <c r="C42">
        <v>2</v>
      </c>
      <c r="D42">
        <v>1</v>
      </c>
      <c r="E42">
        <v>3</v>
      </c>
      <c r="F42">
        <v>7</v>
      </c>
      <c r="G4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42" s="52">
        <f>IFERROR(MasterData6[[#This Row],[NumWebPurchases]]/MasterData6[[#This Row],[NumWebVisitsMonth]], 0)</f>
        <v>0.2857142857142857</v>
      </c>
      <c r="I42" t="str">
        <f>IF(AND(MasterData6[[#This Row],[NumWebPurchases]]&gt;=1, Buying_Cat.="Over $500"), "Yes", "")</f>
        <v/>
      </c>
      <c r="L42" t="str">
        <f>IF(MasterData6[[#This Row],[NumWebPurchases]]&gt;=R$3, "Yes", "")</f>
        <v/>
      </c>
      <c r="M42" t="str">
        <f>IF(MasterData6[[#This Row],[NumCatalogPurchases]]&gt;=S$3, "Yes", "")</f>
        <v/>
      </c>
      <c r="N42" t="str">
        <f>IF(MasterData6[[#This Row],[NumStorePurchases]]&gt;=T$3, "Yes", "")</f>
        <v/>
      </c>
    </row>
    <row r="43" spans="1:14" x14ac:dyDescent="0.3">
      <c r="A43">
        <v>217</v>
      </c>
      <c r="B43">
        <v>1</v>
      </c>
      <c r="C43">
        <v>7</v>
      </c>
      <c r="D43">
        <v>5</v>
      </c>
      <c r="E43">
        <v>10</v>
      </c>
      <c r="F43">
        <v>4</v>
      </c>
      <c r="G4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3" s="52">
        <f>IFERROR(MasterData6[[#This Row],[NumWebPurchases]]/MasterData6[[#This Row],[NumWebVisitsMonth]], 0)</f>
        <v>1.75</v>
      </c>
      <c r="I43" t="str">
        <f>IF(AND(MasterData6[[#This Row],[NumWebPurchases]]&gt;=1, Buying_Cat.="Over $500"), "Yes", "")</f>
        <v>Yes</v>
      </c>
      <c r="L43" t="str">
        <f>IF(MasterData6[[#This Row],[NumWebPurchases]]&gt;=R$3, "Yes", "")</f>
        <v>Yes</v>
      </c>
      <c r="M43" t="str">
        <f>IF(MasterData6[[#This Row],[NumCatalogPurchases]]&gt;=S$3, "Yes", "")</f>
        <v>Yes</v>
      </c>
      <c r="N43" t="str">
        <f>IF(MasterData6[[#This Row],[NumStorePurchases]]&gt;=T$3, "Yes", "")</f>
        <v>Yes</v>
      </c>
    </row>
    <row r="44" spans="1:14" x14ac:dyDescent="0.3">
      <c r="A44">
        <v>221</v>
      </c>
      <c r="B44">
        <v>3</v>
      </c>
      <c r="C44">
        <v>3</v>
      </c>
      <c r="D44">
        <v>2</v>
      </c>
      <c r="E44">
        <v>4</v>
      </c>
      <c r="F44">
        <v>6</v>
      </c>
      <c r="G4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44" s="52">
        <f>IFERROR(MasterData6[[#This Row],[NumWebPurchases]]/MasterData6[[#This Row],[NumWebVisitsMonth]], 0)</f>
        <v>0.5</v>
      </c>
      <c r="I44" t="str">
        <f>IF(AND(MasterData6[[#This Row],[NumWebPurchases]]&gt;=1, Buying_Cat.="Over $500"), "Yes", "")</f>
        <v/>
      </c>
      <c r="L44" t="str">
        <f>IF(MasterData6[[#This Row],[NumWebPurchases]]&gt;=R$3, "Yes", "")</f>
        <v/>
      </c>
      <c r="M44" t="str">
        <f>IF(MasterData6[[#This Row],[NumCatalogPurchases]]&gt;=S$3, "Yes", "")</f>
        <v>Yes</v>
      </c>
      <c r="N44" t="str">
        <f>IF(MasterData6[[#This Row],[NumStorePurchases]]&gt;=T$3, "Yes", "")</f>
        <v/>
      </c>
    </row>
    <row r="45" spans="1:14" x14ac:dyDescent="0.3">
      <c r="A45">
        <v>231</v>
      </c>
      <c r="B45">
        <v>2</v>
      </c>
      <c r="C45">
        <v>2</v>
      </c>
      <c r="D45">
        <v>0</v>
      </c>
      <c r="E45">
        <v>3</v>
      </c>
      <c r="F45">
        <v>5</v>
      </c>
      <c r="G4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45" s="52">
        <f>IFERROR(MasterData6[[#This Row],[NumWebPurchases]]/MasterData6[[#This Row],[NumWebVisitsMonth]], 0)</f>
        <v>0.4</v>
      </c>
      <c r="I45" t="str">
        <f>IF(AND(MasterData6[[#This Row],[NumWebPurchases]]&gt;=1, Buying_Cat.="Over $500"), "Yes", "")</f>
        <v/>
      </c>
      <c r="L45" t="str">
        <f>IF(MasterData6[[#This Row],[NumWebPurchases]]&gt;=R$3, "Yes", "")</f>
        <v/>
      </c>
      <c r="M45" t="str">
        <f>IF(MasterData6[[#This Row],[NumCatalogPurchases]]&gt;=S$3, "Yes", "")</f>
        <v/>
      </c>
      <c r="N45" t="str">
        <f>IF(MasterData6[[#This Row],[NumStorePurchases]]&gt;=T$3, "Yes", "")</f>
        <v/>
      </c>
    </row>
    <row r="46" spans="1:14" x14ac:dyDescent="0.3">
      <c r="A46">
        <v>232</v>
      </c>
      <c r="B46">
        <v>1</v>
      </c>
      <c r="C46">
        <v>4</v>
      </c>
      <c r="D46">
        <v>2</v>
      </c>
      <c r="E46">
        <v>10</v>
      </c>
      <c r="F46">
        <v>3</v>
      </c>
      <c r="G4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6" s="52">
        <f>IFERROR(MasterData6[[#This Row],[NumWebPurchases]]/MasterData6[[#This Row],[NumWebVisitsMonth]], 0)</f>
        <v>1.3333333333333333</v>
      </c>
      <c r="I46" t="str">
        <f>IF(AND(MasterData6[[#This Row],[NumWebPurchases]]&gt;=1, Buying_Cat.="Over $500"), "Yes", "")</f>
        <v/>
      </c>
      <c r="L46" t="str">
        <f>IF(MasterData6[[#This Row],[NumWebPurchases]]&gt;=R$3, "Yes", "")</f>
        <v>Yes</v>
      </c>
      <c r="M46" t="str">
        <f>IF(MasterData6[[#This Row],[NumCatalogPurchases]]&gt;=S$3, "Yes", "")</f>
        <v>Yes</v>
      </c>
      <c r="N46" t="str">
        <f>IF(MasterData6[[#This Row],[NumStorePurchases]]&gt;=T$3, "Yes", "")</f>
        <v>Yes</v>
      </c>
    </row>
    <row r="47" spans="1:14" x14ac:dyDescent="0.3">
      <c r="A47">
        <v>234</v>
      </c>
      <c r="B47">
        <v>2</v>
      </c>
      <c r="C47">
        <v>1</v>
      </c>
      <c r="D47">
        <v>1</v>
      </c>
      <c r="E47">
        <v>2</v>
      </c>
      <c r="F47">
        <v>7</v>
      </c>
      <c r="G4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47" s="52">
        <f>IFERROR(MasterData6[[#This Row],[NumWebPurchases]]/MasterData6[[#This Row],[NumWebVisitsMonth]], 0)</f>
        <v>0.14285714285714285</v>
      </c>
      <c r="I47" t="str">
        <f>IF(AND(MasterData6[[#This Row],[NumWebPurchases]]&gt;=1, Buying_Cat.="Over $500"), "Yes", "")</f>
        <v/>
      </c>
      <c r="L47" t="str">
        <f>IF(MasterData6[[#This Row],[NumWebPurchases]]&gt;=R$3, "Yes", "")</f>
        <v/>
      </c>
      <c r="M47" t="str">
        <f>IF(MasterData6[[#This Row],[NumCatalogPurchases]]&gt;=S$3, "Yes", "")</f>
        <v/>
      </c>
      <c r="N47" t="str">
        <f>IF(MasterData6[[#This Row],[NumStorePurchases]]&gt;=T$3, "Yes", "")</f>
        <v/>
      </c>
    </row>
    <row r="48" spans="1:14" x14ac:dyDescent="0.3">
      <c r="A48">
        <v>236</v>
      </c>
      <c r="B48">
        <v>3</v>
      </c>
      <c r="C48">
        <v>2</v>
      </c>
      <c r="D48">
        <v>1</v>
      </c>
      <c r="E48">
        <v>4</v>
      </c>
      <c r="F48">
        <v>6</v>
      </c>
      <c r="G4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48" s="52">
        <f>IFERROR(MasterData6[[#This Row],[NumWebPurchases]]/MasterData6[[#This Row],[NumWebVisitsMonth]], 0)</f>
        <v>0.33333333333333331</v>
      </c>
      <c r="I48" t="str">
        <f>IF(AND(MasterData6[[#This Row],[NumWebPurchases]]&gt;=1, Buying_Cat.="Over $500"), "Yes", "")</f>
        <v/>
      </c>
      <c r="L48" t="str">
        <f>IF(MasterData6[[#This Row],[NumWebPurchases]]&gt;=R$3, "Yes", "")</f>
        <v/>
      </c>
      <c r="M48" t="str">
        <f>IF(MasterData6[[#This Row],[NumCatalogPurchases]]&gt;=S$3, "Yes", "")</f>
        <v/>
      </c>
      <c r="N48" t="str">
        <f>IF(MasterData6[[#This Row],[NumStorePurchases]]&gt;=T$3, "Yes", "")</f>
        <v/>
      </c>
    </row>
    <row r="49" spans="1:14" x14ac:dyDescent="0.3">
      <c r="A49">
        <v>238</v>
      </c>
      <c r="B49">
        <v>15</v>
      </c>
      <c r="C49">
        <v>9</v>
      </c>
      <c r="D49">
        <v>6</v>
      </c>
      <c r="E49">
        <v>9</v>
      </c>
      <c r="F49">
        <v>7</v>
      </c>
      <c r="G4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15</v>
      </c>
      <c r="H49" s="52">
        <f>IFERROR(MasterData6[[#This Row],[NumWebPurchases]]/MasterData6[[#This Row],[NumWebVisitsMonth]], 0)</f>
        <v>1.2857142857142858</v>
      </c>
      <c r="I49" t="str">
        <f>IF(AND(MasterData6[[#This Row],[NumWebPurchases]]&gt;=1, Buying_Cat.="Over $500"), "Yes", "")</f>
        <v>Yes</v>
      </c>
      <c r="L49" t="str">
        <f>IF(MasterData6[[#This Row],[NumWebPurchases]]&gt;=R$3, "Yes", "")</f>
        <v>Yes</v>
      </c>
      <c r="M49" t="str">
        <f>IF(MasterData6[[#This Row],[NumCatalogPurchases]]&gt;=S$3, "Yes", "")</f>
        <v>Yes</v>
      </c>
      <c r="N49" t="str">
        <f>IF(MasterData6[[#This Row],[NumStorePurchases]]&gt;=T$3, "Yes", "")</f>
        <v>Yes</v>
      </c>
    </row>
    <row r="50" spans="1:14" x14ac:dyDescent="0.3">
      <c r="A50">
        <v>241</v>
      </c>
      <c r="B50">
        <v>1</v>
      </c>
      <c r="C50">
        <v>4</v>
      </c>
      <c r="D50">
        <v>4</v>
      </c>
      <c r="E50">
        <v>11</v>
      </c>
      <c r="F50">
        <v>1</v>
      </c>
      <c r="G5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0" s="52">
        <f>IFERROR(MasterData6[[#This Row],[NumWebPurchases]]/MasterData6[[#This Row],[NumWebVisitsMonth]], 0)</f>
        <v>4</v>
      </c>
      <c r="I50" t="str">
        <f>IF(AND(MasterData6[[#This Row],[NumWebPurchases]]&gt;=1, Buying_Cat.="Over $500"), "Yes", "")</f>
        <v>Yes</v>
      </c>
      <c r="L50" t="str">
        <f>IF(MasterData6[[#This Row],[NumWebPurchases]]&gt;=R$3, "Yes", "")</f>
        <v>Yes</v>
      </c>
      <c r="M50" t="str">
        <f>IF(MasterData6[[#This Row],[NumCatalogPurchases]]&gt;=S$3, "Yes", "")</f>
        <v>Yes</v>
      </c>
      <c r="N50" t="str">
        <f>IF(MasterData6[[#This Row],[NumStorePurchases]]&gt;=T$3, "Yes", "")</f>
        <v>Yes</v>
      </c>
    </row>
    <row r="51" spans="1:14" x14ac:dyDescent="0.3">
      <c r="A51">
        <v>246</v>
      </c>
      <c r="B51">
        <v>7</v>
      </c>
      <c r="C51">
        <v>4</v>
      </c>
      <c r="D51">
        <v>1</v>
      </c>
      <c r="E51">
        <v>7</v>
      </c>
      <c r="F51">
        <v>4</v>
      </c>
      <c r="G5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51" s="52">
        <f>IFERROR(MasterData6[[#This Row],[NumWebPurchases]]/MasterData6[[#This Row],[NumWebVisitsMonth]], 0)</f>
        <v>1</v>
      </c>
      <c r="I51" t="str">
        <f>IF(AND(MasterData6[[#This Row],[NumWebPurchases]]&gt;=1, Buying_Cat.="Over $500"), "Yes", "")</f>
        <v/>
      </c>
      <c r="L51" t="str">
        <f>IF(MasterData6[[#This Row],[NumWebPurchases]]&gt;=R$3, "Yes", "")</f>
        <v>Yes</v>
      </c>
      <c r="M51" t="str">
        <f>IF(MasterData6[[#This Row],[NumCatalogPurchases]]&gt;=S$3, "Yes", "")</f>
        <v/>
      </c>
      <c r="N51" t="str">
        <f>IF(MasterData6[[#This Row],[NumStorePurchases]]&gt;=T$3, "Yes", "")</f>
        <v>Yes</v>
      </c>
    </row>
    <row r="52" spans="1:14" x14ac:dyDescent="0.3">
      <c r="A52">
        <v>247</v>
      </c>
      <c r="B52">
        <v>6</v>
      </c>
      <c r="C52">
        <v>7</v>
      </c>
      <c r="D52">
        <v>2</v>
      </c>
      <c r="E52">
        <v>4</v>
      </c>
      <c r="F52">
        <v>9</v>
      </c>
      <c r="G5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52" s="52">
        <f>IFERROR(MasterData6[[#This Row],[NumWebPurchases]]/MasterData6[[#This Row],[NumWebVisitsMonth]], 0)</f>
        <v>0.77777777777777779</v>
      </c>
      <c r="I52" t="str">
        <f>IF(AND(MasterData6[[#This Row],[NumWebPurchases]]&gt;=1, Buying_Cat.="Over $500"), "Yes", "")</f>
        <v/>
      </c>
      <c r="L52" t="str">
        <f>IF(MasterData6[[#This Row],[NumWebPurchases]]&gt;=R$3, "Yes", "")</f>
        <v>Yes</v>
      </c>
      <c r="M52" t="str">
        <f>IF(MasterData6[[#This Row],[NumCatalogPurchases]]&gt;=S$3, "Yes", "")</f>
        <v>Yes</v>
      </c>
      <c r="N52" t="str">
        <f>IF(MasterData6[[#This Row],[NumStorePurchases]]&gt;=T$3, "Yes", "")</f>
        <v/>
      </c>
    </row>
    <row r="53" spans="1:14" x14ac:dyDescent="0.3">
      <c r="A53">
        <v>252</v>
      </c>
      <c r="B53">
        <v>1</v>
      </c>
      <c r="C53">
        <v>6</v>
      </c>
      <c r="D53">
        <v>2</v>
      </c>
      <c r="E53">
        <v>8</v>
      </c>
      <c r="F53">
        <v>6</v>
      </c>
      <c r="G5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3" s="52">
        <f>IFERROR(MasterData6[[#This Row],[NumWebPurchases]]/MasterData6[[#This Row],[NumWebVisitsMonth]], 0)</f>
        <v>1</v>
      </c>
      <c r="I53" t="str">
        <f>IF(AND(MasterData6[[#This Row],[NumWebPurchases]]&gt;=1, Buying_Cat.="Over $500"), "Yes", "")</f>
        <v>Yes</v>
      </c>
      <c r="L53" t="str">
        <f>IF(MasterData6[[#This Row],[NumWebPurchases]]&gt;=R$3, "Yes", "")</f>
        <v>Yes</v>
      </c>
      <c r="M53" t="str">
        <f>IF(MasterData6[[#This Row],[NumCatalogPurchases]]&gt;=S$3, "Yes", "")</f>
        <v>Yes</v>
      </c>
      <c r="N53" t="str">
        <f>IF(MasterData6[[#This Row],[NumStorePurchases]]&gt;=T$3, "Yes", "")</f>
        <v>Yes</v>
      </c>
    </row>
    <row r="54" spans="1:14" x14ac:dyDescent="0.3">
      <c r="A54">
        <v>254</v>
      </c>
      <c r="B54">
        <v>3</v>
      </c>
      <c r="C54">
        <v>7</v>
      </c>
      <c r="D54">
        <v>1</v>
      </c>
      <c r="E54">
        <v>7</v>
      </c>
      <c r="F54">
        <v>7</v>
      </c>
      <c r="G5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54" s="52">
        <f>IFERROR(MasterData6[[#This Row],[NumWebPurchases]]/MasterData6[[#This Row],[NumWebVisitsMonth]], 0)</f>
        <v>1</v>
      </c>
      <c r="I54" t="str">
        <f>IF(AND(MasterData6[[#This Row],[NumWebPurchases]]&gt;=1, Buying_Cat.="Over $500"), "Yes", "")</f>
        <v/>
      </c>
      <c r="L54" t="str">
        <f>IF(MasterData6[[#This Row],[NumWebPurchases]]&gt;=R$3, "Yes", "")</f>
        <v>Yes</v>
      </c>
      <c r="M54" t="str">
        <f>IF(MasterData6[[#This Row],[NumCatalogPurchases]]&gt;=S$3, "Yes", "")</f>
        <v/>
      </c>
      <c r="N54" t="str">
        <f>IF(MasterData6[[#This Row],[NumStorePurchases]]&gt;=T$3, "Yes", "")</f>
        <v>Yes</v>
      </c>
    </row>
    <row r="55" spans="1:14" x14ac:dyDescent="0.3">
      <c r="A55">
        <v>255</v>
      </c>
      <c r="B55">
        <v>2</v>
      </c>
      <c r="C55">
        <v>1</v>
      </c>
      <c r="D55">
        <v>0</v>
      </c>
      <c r="E55">
        <v>3</v>
      </c>
      <c r="F55">
        <v>6</v>
      </c>
      <c r="G5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5" s="52">
        <f>IFERROR(MasterData6[[#This Row],[NumWebPurchases]]/MasterData6[[#This Row],[NumWebVisitsMonth]], 0)</f>
        <v>0.16666666666666666</v>
      </c>
      <c r="I55" t="str">
        <f>IF(AND(MasterData6[[#This Row],[NumWebPurchases]]&gt;=1, Buying_Cat.="Over $500"), "Yes", "")</f>
        <v/>
      </c>
      <c r="L55" t="str">
        <f>IF(MasterData6[[#This Row],[NumWebPurchases]]&gt;=R$3, "Yes", "")</f>
        <v/>
      </c>
      <c r="M55" t="str">
        <f>IF(MasterData6[[#This Row],[NumCatalogPurchases]]&gt;=S$3, "Yes", "")</f>
        <v/>
      </c>
      <c r="N55" t="str">
        <f>IF(MasterData6[[#This Row],[NumStorePurchases]]&gt;=T$3, "Yes", "")</f>
        <v/>
      </c>
    </row>
    <row r="56" spans="1:14" x14ac:dyDescent="0.3">
      <c r="A56">
        <v>257</v>
      </c>
      <c r="B56">
        <v>2</v>
      </c>
      <c r="C56">
        <v>5</v>
      </c>
      <c r="D56">
        <v>4</v>
      </c>
      <c r="E56">
        <v>9</v>
      </c>
      <c r="F56">
        <v>3</v>
      </c>
      <c r="G5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6" s="52">
        <f>IFERROR(MasterData6[[#This Row],[NumWebPurchases]]/MasterData6[[#This Row],[NumWebVisitsMonth]], 0)</f>
        <v>1.6666666666666667</v>
      </c>
      <c r="I56" t="str">
        <f>IF(AND(MasterData6[[#This Row],[NumWebPurchases]]&gt;=1, Buying_Cat.="Over $500"), "Yes", "")</f>
        <v>Yes</v>
      </c>
      <c r="L56" t="str">
        <f>IF(MasterData6[[#This Row],[NumWebPurchases]]&gt;=R$3, "Yes", "")</f>
        <v>Yes</v>
      </c>
      <c r="M56" t="str">
        <f>IF(MasterData6[[#This Row],[NumCatalogPurchases]]&gt;=S$3, "Yes", "")</f>
        <v>Yes</v>
      </c>
      <c r="N56" t="str">
        <f>IF(MasterData6[[#This Row],[NumStorePurchases]]&gt;=T$3, "Yes", "")</f>
        <v>Yes</v>
      </c>
    </row>
    <row r="57" spans="1:14" x14ac:dyDescent="0.3">
      <c r="A57">
        <v>263</v>
      </c>
      <c r="B57">
        <v>1</v>
      </c>
      <c r="C57">
        <v>3</v>
      </c>
      <c r="D57">
        <v>1</v>
      </c>
      <c r="E57">
        <v>3</v>
      </c>
      <c r="F57">
        <v>8</v>
      </c>
      <c r="G5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7" s="52">
        <f>IFERROR(MasterData6[[#This Row],[NumWebPurchases]]/MasterData6[[#This Row],[NumWebVisitsMonth]], 0)</f>
        <v>0.375</v>
      </c>
      <c r="I57" t="str">
        <f>IF(AND(MasterData6[[#This Row],[NumWebPurchases]]&gt;=1, Buying_Cat.="Over $500"), "Yes", "")</f>
        <v/>
      </c>
      <c r="L57" t="str">
        <f>IF(MasterData6[[#This Row],[NumWebPurchases]]&gt;=R$3, "Yes", "")</f>
        <v/>
      </c>
      <c r="M57" t="str">
        <f>IF(MasterData6[[#This Row],[NumCatalogPurchases]]&gt;=S$3, "Yes", "")</f>
        <v/>
      </c>
      <c r="N57" t="str">
        <f>IF(MasterData6[[#This Row],[NumStorePurchases]]&gt;=T$3, "Yes", "")</f>
        <v/>
      </c>
    </row>
    <row r="58" spans="1:14" x14ac:dyDescent="0.3">
      <c r="A58">
        <v>269</v>
      </c>
      <c r="B58">
        <v>6</v>
      </c>
      <c r="C58">
        <v>4</v>
      </c>
      <c r="D58">
        <v>4</v>
      </c>
      <c r="E58">
        <v>7</v>
      </c>
      <c r="F58">
        <v>9</v>
      </c>
      <c r="G5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58" s="52">
        <f>IFERROR(MasterData6[[#This Row],[NumWebPurchases]]/MasterData6[[#This Row],[NumWebVisitsMonth]], 0)</f>
        <v>0.44444444444444442</v>
      </c>
      <c r="I58" t="str">
        <f>IF(AND(MasterData6[[#This Row],[NumWebPurchases]]&gt;=1, Buying_Cat.="Over $500"), "Yes", "")</f>
        <v>Yes</v>
      </c>
      <c r="L58" t="str">
        <f>IF(MasterData6[[#This Row],[NumWebPurchases]]&gt;=R$3, "Yes", "")</f>
        <v>Yes</v>
      </c>
      <c r="M58" t="str">
        <f>IF(MasterData6[[#This Row],[NumCatalogPurchases]]&gt;=S$3, "Yes", "")</f>
        <v>Yes</v>
      </c>
      <c r="N58" t="str">
        <f>IF(MasterData6[[#This Row],[NumStorePurchases]]&gt;=T$3, "Yes", "")</f>
        <v>Yes</v>
      </c>
    </row>
    <row r="59" spans="1:14" x14ac:dyDescent="0.3">
      <c r="A59">
        <v>271</v>
      </c>
      <c r="B59">
        <v>5</v>
      </c>
      <c r="C59">
        <v>3</v>
      </c>
      <c r="D59">
        <v>4</v>
      </c>
      <c r="E59">
        <v>3</v>
      </c>
      <c r="F59">
        <v>6</v>
      </c>
      <c r="G5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59" s="52">
        <f>IFERROR(MasterData6[[#This Row],[NumWebPurchases]]/MasterData6[[#This Row],[NumWebVisitsMonth]], 0)</f>
        <v>0.5</v>
      </c>
      <c r="I59" t="str">
        <f>IF(AND(MasterData6[[#This Row],[NumWebPurchases]]&gt;=1, Buying_Cat.="Over $500"), "Yes", "")</f>
        <v/>
      </c>
      <c r="L59" t="str">
        <f>IF(MasterData6[[#This Row],[NumWebPurchases]]&gt;=R$3, "Yes", "")</f>
        <v/>
      </c>
      <c r="M59" t="str">
        <f>IF(MasterData6[[#This Row],[NumCatalogPurchases]]&gt;=S$3, "Yes", "")</f>
        <v>Yes</v>
      </c>
      <c r="N59" t="str">
        <f>IF(MasterData6[[#This Row],[NumStorePurchases]]&gt;=T$3, "Yes", "")</f>
        <v/>
      </c>
    </row>
    <row r="60" spans="1:14" x14ac:dyDescent="0.3">
      <c r="A60">
        <v>273</v>
      </c>
      <c r="B60">
        <v>5</v>
      </c>
      <c r="C60">
        <v>3</v>
      </c>
      <c r="D60">
        <v>1</v>
      </c>
      <c r="E60">
        <v>4</v>
      </c>
      <c r="F60">
        <v>7</v>
      </c>
      <c r="G6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60" s="52">
        <f>IFERROR(MasterData6[[#This Row],[NumWebPurchases]]/MasterData6[[#This Row],[NumWebVisitsMonth]], 0)</f>
        <v>0.42857142857142855</v>
      </c>
      <c r="I60" t="str">
        <f>IF(AND(MasterData6[[#This Row],[NumWebPurchases]]&gt;=1, Buying_Cat.="Over $500"), "Yes", "")</f>
        <v/>
      </c>
      <c r="L60" t="str">
        <f>IF(MasterData6[[#This Row],[NumWebPurchases]]&gt;=R$3, "Yes", "")</f>
        <v/>
      </c>
      <c r="M60" t="str">
        <f>IF(MasterData6[[#This Row],[NumCatalogPurchases]]&gt;=S$3, "Yes", "")</f>
        <v/>
      </c>
      <c r="N60" t="str">
        <f>IF(MasterData6[[#This Row],[NumStorePurchases]]&gt;=T$3, "Yes", "")</f>
        <v/>
      </c>
    </row>
    <row r="61" spans="1:14" x14ac:dyDescent="0.3">
      <c r="A61">
        <v>274</v>
      </c>
      <c r="B61">
        <v>2</v>
      </c>
      <c r="C61">
        <v>2</v>
      </c>
      <c r="D61">
        <v>0</v>
      </c>
      <c r="E61">
        <v>3</v>
      </c>
      <c r="F61">
        <v>6</v>
      </c>
      <c r="G6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61" s="52">
        <f>IFERROR(MasterData6[[#This Row],[NumWebPurchases]]/MasterData6[[#This Row],[NumWebVisitsMonth]], 0)</f>
        <v>0.33333333333333331</v>
      </c>
      <c r="I61" t="str">
        <f>IF(AND(MasterData6[[#This Row],[NumWebPurchases]]&gt;=1, Buying_Cat.="Over $500"), "Yes", "")</f>
        <v/>
      </c>
      <c r="L61" t="str">
        <f>IF(MasterData6[[#This Row],[NumWebPurchases]]&gt;=R$3, "Yes", "")</f>
        <v/>
      </c>
      <c r="M61" t="str">
        <f>IF(MasterData6[[#This Row],[NumCatalogPurchases]]&gt;=S$3, "Yes", "")</f>
        <v/>
      </c>
      <c r="N61" t="str">
        <f>IF(MasterData6[[#This Row],[NumStorePurchases]]&gt;=T$3, "Yes", "")</f>
        <v/>
      </c>
    </row>
    <row r="62" spans="1:14" x14ac:dyDescent="0.3">
      <c r="A62">
        <v>286</v>
      </c>
      <c r="B62">
        <v>4</v>
      </c>
      <c r="C62">
        <v>2</v>
      </c>
      <c r="D62">
        <v>1</v>
      </c>
      <c r="E62">
        <v>5</v>
      </c>
      <c r="F62">
        <v>6</v>
      </c>
      <c r="G6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62" s="52">
        <f>IFERROR(MasterData6[[#This Row],[NumWebPurchases]]/MasterData6[[#This Row],[NumWebVisitsMonth]], 0)</f>
        <v>0.33333333333333331</v>
      </c>
      <c r="I62" t="str">
        <f>IF(AND(MasterData6[[#This Row],[NumWebPurchases]]&gt;=1, Buying_Cat.="Over $500"), "Yes", "")</f>
        <v/>
      </c>
      <c r="L62" t="str">
        <f>IF(MasterData6[[#This Row],[NumWebPurchases]]&gt;=R$3, "Yes", "")</f>
        <v/>
      </c>
      <c r="M62" t="str">
        <f>IF(MasterData6[[#This Row],[NumCatalogPurchases]]&gt;=S$3, "Yes", "")</f>
        <v/>
      </c>
      <c r="N62" t="str">
        <f>IF(MasterData6[[#This Row],[NumStorePurchases]]&gt;=T$3, "Yes", "")</f>
        <v>Yes</v>
      </c>
    </row>
    <row r="63" spans="1:14" x14ac:dyDescent="0.3">
      <c r="A63">
        <v>291</v>
      </c>
      <c r="B63">
        <v>1</v>
      </c>
      <c r="C63">
        <v>3</v>
      </c>
      <c r="D63">
        <v>3</v>
      </c>
      <c r="E63">
        <v>6</v>
      </c>
      <c r="F63">
        <v>1</v>
      </c>
      <c r="G6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3" s="52">
        <f>IFERROR(MasterData6[[#This Row],[NumWebPurchases]]/MasterData6[[#This Row],[NumWebVisitsMonth]], 0)</f>
        <v>3</v>
      </c>
      <c r="I63" t="str">
        <f>IF(AND(MasterData6[[#This Row],[NumWebPurchases]]&gt;=1, Buying_Cat.="Over $500"), "Yes", "")</f>
        <v>Yes</v>
      </c>
      <c r="L63" t="str">
        <f>IF(MasterData6[[#This Row],[NumWebPurchases]]&gt;=R$3, "Yes", "")</f>
        <v/>
      </c>
      <c r="M63" t="str">
        <f>IF(MasterData6[[#This Row],[NumCatalogPurchases]]&gt;=S$3, "Yes", "")</f>
        <v>Yes</v>
      </c>
      <c r="N63" t="str">
        <f>IF(MasterData6[[#This Row],[NumStorePurchases]]&gt;=T$3, "Yes", "")</f>
        <v>Yes</v>
      </c>
    </row>
    <row r="64" spans="1:14" x14ac:dyDescent="0.3">
      <c r="A64">
        <v>295</v>
      </c>
      <c r="B64">
        <v>1</v>
      </c>
      <c r="C64">
        <v>3</v>
      </c>
      <c r="D64">
        <v>7</v>
      </c>
      <c r="E64">
        <v>11</v>
      </c>
      <c r="F64">
        <v>1</v>
      </c>
      <c r="G6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4" s="52">
        <f>IFERROR(MasterData6[[#This Row],[NumWebPurchases]]/MasterData6[[#This Row],[NumWebVisitsMonth]], 0)</f>
        <v>3</v>
      </c>
      <c r="I64" t="str">
        <f>IF(AND(MasterData6[[#This Row],[NumWebPurchases]]&gt;=1, Buying_Cat.="Over $500"), "Yes", "")</f>
        <v>Yes</v>
      </c>
      <c r="L64" t="str">
        <f>IF(MasterData6[[#This Row],[NumWebPurchases]]&gt;=R$3, "Yes", "")</f>
        <v/>
      </c>
      <c r="M64" t="str">
        <f>IF(MasterData6[[#This Row],[NumCatalogPurchases]]&gt;=S$3, "Yes", "")</f>
        <v>Yes</v>
      </c>
      <c r="N64" t="str">
        <f>IF(MasterData6[[#This Row],[NumStorePurchases]]&gt;=T$3, "Yes", "")</f>
        <v>Yes</v>
      </c>
    </row>
    <row r="65" spans="1:14" x14ac:dyDescent="0.3">
      <c r="A65">
        <v>304</v>
      </c>
      <c r="B65">
        <v>3</v>
      </c>
      <c r="C65">
        <v>3</v>
      </c>
      <c r="D65">
        <v>0</v>
      </c>
      <c r="E65">
        <v>3</v>
      </c>
      <c r="F65">
        <v>7</v>
      </c>
      <c r="G6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65" s="52">
        <f>IFERROR(MasterData6[[#This Row],[NumWebPurchases]]/MasterData6[[#This Row],[NumWebVisitsMonth]], 0)</f>
        <v>0.42857142857142855</v>
      </c>
      <c r="I65" t="str">
        <f>IF(AND(MasterData6[[#This Row],[NumWebPurchases]]&gt;=1, Buying_Cat.="Over $500"), "Yes", "")</f>
        <v/>
      </c>
      <c r="L65" t="str">
        <f>IF(MasterData6[[#This Row],[NumWebPurchases]]&gt;=R$3, "Yes", "")</f>
        <v/>
      </c>
      <c r="M65" t="str">
        <f>IF(MasterData6[[#This Row],[NumCatalogPurchases]]&gt;=S$3, "Yes", "")</f>
        <v/>
      </c>
      <c r="N65" t="str">
        <f>IF(MasterData6[[#This Row],[NumStorePurchases]]&gt;=T$3, "Yes", "")</f>
        <v/>
      </c>
    </row>
    <row r="66" spans="1:14" x14ac:dyDescent="0.3">
      <c r="A66">
        <v>309</v>
      </c>
      <c r="B66">
        <v>3</v>
      </c>
      <c r="C66">
        <v>8</v>
      </c>
      <c r="D66">
        <v>3</v>
      </c>
      <c r="E66">
        <v>5</v>
      </c>
      <c r="F66">
        <v>6</v>
      </c>
      <c r="G6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66" s="52">
        <f>IFERROR(MasterData6[[#This Row],[NumWebPurchases]]/MasterData6[[#This Row],[NumWebVisitsMonth]], 0)</f>
        <v>1.3333333333333333</v>
      </c>
      <c r="I66" t="str">
        <f>IF(AND(MasterData6[[#This Row],[NumWebPurchases]]&gt;=1, Buying_Cat.="Over $500"), "Yes", "")</f>
        <v>Yes</v>
      </c>
      <c r="L66" t="str">
        <f>IF(MasterData6[[#This Row],[NumWebPurchases]]&gt;=R$3, "Yes", "")</f>
        <v>Yes</v>
      </c>
      <c r="M66" t="str">
        <f>IF(MasterData6[[#This Row],[NumCatalogPurchases]]&gt;=S$3, "Yes", "")</f>
        <v>Yes</v>
      </c>
      <c r="N66" t="str">
        <f>IF(MasterData6[[#This Row],[NumStorePurchases]]&gt;=T$3, "Yes", "")</f>
        <v>Yes</v>
      </c>
    </row>
    <row r="67" spans="1:14" x14ac:dyDescent="0.3">
      <c r="A67">
        <v>310</v>
      </c>
      <c r="B67">
        <v>4</v>
      </c>
      <c r="C67">
        <v>4</v>
      </c>
      <c r="D67">
        <v>4</v>
      </c>
      <c r="E67">
        <v>9</v>
      </c>
      <c r="F67">
        <v>4</v>
      </c>
      <c r="G6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67" s="52">
        <f>IFERROR(MasterData6[[#This Row],[NumWebPurchases]]/MasterData6[[#This Row],[NumWebVisitsMonth]], 0)</f>
        <v>1</v>
      </c>
      <c r="I67" t="str">
        <f>IF(AND(MasterData6[[#This Row],[NumWebPurchases]]&gt;=1, Buying_Cat.="Over $500"), "Yes", "")</f>
        <v>Yes</v>
      </c>
      <c r="L67" t="str">
        <f>IF(MasterData6[[#This Row],[NumWebPurchases]]&gt;=R$3, "Yes", "")</f>
        <v>Yes</v>
      </c>
      <c r="M67" t="str">
        <f>IF(MasterData6[[#This Row],[NumCatalogPurchases]]&gt;=S$3, "Yes", "")</f>
        <v>Yes</v>
      </c>
      <c r="N67" t="str">
        <f>IF(MasterData6[[#This Row],[NumStorePurchases]]&gt;=T$3, "Yes", "")</f>
        <v>Yes</v>
      </c>
    </row>
    <row r="68" spans="1:14" x14ac:dyDescent="0.3">
      <c r="A68">
        <v>313</v>
      </c>
      <c r="B68">
        <v>1</v>
      </c>
      <c r="C68">
        <v>6</v>
      </c>
      <c r="D68">
        <v>5</v>
      </c>
      <c r="E68">
        <v>10</v>
      </c>
      <c r="F68">
        <v>3</v>
      </c>
      <c r="G6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8" s="52">
        <f>IFERROR(MasterData6[[#This Row],[NumWebPurchases]]/MasterData6[[#This Row],[NumWebVisitsMonth]], 0)</f>
        <v>2</v>
      </c>
      <c r="I68" t="str">
        <f>IF(AND(MasterData6[[#This Row],[NumWebPurchases]]&gt;=1, Buying_Cat.="Over $500"), "Yes", "")</f>
        <v>Yes</v>
      </c>
      <c r="L68" t="str">
        <f>IF(MasterData6[[#This Row],[NumWebPurchases]]&gt;=R$3, "Yes", "")</f>
        <v>Yes</v>
      </c>
      <c r="M68" t="str">
        <f>IF(MasterData6[[#This Row],[NumCatalogPurchases]]&gt;=S$3, "Yes", "")</f>
        <v>Yes</v>
      </c>
      <c r="N68" t="str">
        <f>IF(MasterData6[[#This Row],[NumStorePurchases]]&gt;=T$3, "Yes", "")</f>
        <v>Yes</v>
      </c>
    </row>
    <row r="69" spans="1:14" x14ac:dyDescent="0.3">
      <c r="A69">
        <v>322</v>
      </c>
      <c r="B69">
        <v>2</v>
      </c>
      <c r="C69">
        <v>2</v>
      </c>
      <c r="D69">
        <v>0</v>
      </c>
      <c r="E69">
        <v>3</v>
      </c>
      <c r="F69">
        <v>4</v>
      </c>
      <c r="G6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69" s="52">
        <f>IFERROR(MasterData6[[#This Row],[NumWebPurchases]]/MasterData6[[#This Row],[NumWebVisitsMonth]], 0)</f>
        <v>0.5</v>
      </c>
      <c r="I69" t="str">
        <f>IF(AND(MasterData6[[#This Row],[NumWebPurchases]]&gt;=1, Buying_Cat.="Over $500"), "Yes", "")</f>
        <v/>
      </c>
      <c r="L69" t="str">
        <f>IF(MasterData6[[#This Row],[NumWebPurchases]]&gt;=R$3, "Yes", "")</f>
        <v/>
      </c>
      <c r="M69" t="str">
        <f>IF(MasterData6[[#This Row],[NumCatalogPurchases]]&gt;=S$3, "Yes", "")</f>
        <v/>
      </c>
      <c r="N69" t="str">
        <f>IF(MasterData6[[#This Row],[NumStorePurchases]]&gt;=T$3, "Yes", "")</f>
        <v/>
      </c>
    </row>
    <row r="70" spans="1:14" x14ac:dyDescent="0.3">
      <c r="A70">
        <v>326</v>
      </c>
      <c r="B70">
        <v>4</v>
      </c>
      <c r="C70">
        <v>5</v>
      </c>
      <c r="D70">
        <v>1</v>
      </c>
      <c r="E70">
        <v>6</v>
      </c>
      <c r="F70">
        <v>6</v>
      </c>
      <c r="G7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70" s="52">
        <f>IFERROR(MasterData6[[#This Row],[NumWebPurchases]]/MasterData6[[#This Row],[NumWebVisitsMonth]], 0)</f>
        <v>0.83333333333333337</v>
      </c>
      <c r="I70" t="str">
        <f>IF(AND(MasterData6[[#This Row],[NumWebPurchases]]&gt;=1, Buying_Cat.="Over $500"), "Yes", "")</f>
        <v/>
      </c>
      <c r="L70" t="str">
        <f>IF(MasterData6[[#This Row],[NumWebPurchases]]&gt;=R$3, "Yes", "")</f>
        <v>Yes</v>
      </c>
      <c r="M70" t="str">
        <f>IF(MasterData6[[#This Row],[NumCatalogPurchases]]&gt;=S$3, "Yes", "")</f>
        <v/>
      </c>
      <c r="N70" t="str">
        <f>IF(MasterData6[[#This Row],[NumStorePurchases]]&gt;=T$3, "Yes", "")</f>
        <v>Yes</v>
      </c>
    </row>
    <row r="71" spans="1:14" x14ac:dyDescent="0.3">
      <c r="A71">
        <v>332</v>
      </c>
      <c r="B71">
        <v>3</v>
      </c>
      <c r="C71">
        <v>4</v>
      </c>
      <c r="D71">
        <v>1</v>
      </c>
      <c r="E71">
        <v>6</v>
      </c>
      <c r="F71">
        <v>6</v>
      </c>
      <c r="G7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71" s="52">
        <f>IFERROR(MasterData6[[#This Row],[NumWebPurchases]]/MasterData6[[#This Row],[NumWebVisitsMonth]], 0)</f>
        <v>0.66666666666666663</v>
      </c>
      <c r="I71" t="str">
        <f>IF(AND(MasterData6[[#This Row],[NumWebPurchases]]&gt;=1, Buying_Cat.="Over $500"), "Yes", "")</f>
        <v/>
      </c>
      <c r="L71" t="str">
        <f>IF(MasterData6[[#This Row],[NumWebPurchases]]&gt;=R$3, "Yes", "")</f>
        <v>Yes</v>
      </c>
      <c r="M71" t="str">
        <f>IF(MasterData6[[#This Row],[NumCatalogPurchases]]&gt;=S$3, "Yes", "")</f>
        <v/>
      </c>
      <c r="N71" t="str">
        <f>IF(MasterData6[[#This Row],[NumStorePurchases]]&gt;=T$3, "Yes", "")</f>
        <v>Yes</v>
      </c>
    </row>
    <row r="72" spans="1:14" x14ac:dyDescent="0.3">
      <c r="A72">
        <v>339</v>
      </c>
      <c r="B72">
        <v>2</v>
      </c>
      <c r="C72">
        <v>9</v>
      </c>
      <c r="D72">
        <v>2</v>
      </c>
      <c r="E72">
        <v>5</v>
      </c>
      <c r="F72">
        <v>7</v>
      </c>
      <c r="G7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2" s="52">
        <f>IFERROR(MasterData6[[#This Row],[NumWebPurchases]]/MasterData6[[#This Row],[NumWebVisitsMonth]], 0)</f>
        <v>1.2857142857142858</v>
      </c>
      <c r="I72" t="str">
        <f>IF(AND(MasterData6[[#This Row],[NumWebPurchases]]&gt;=1, Buying_Cat.="Over $500"), "Yes", "")</f>
        <v/>
      </c>
      <c r="L72" t="str">
        <f>IF(MasterData6[[#This Row],[NumWebPurchases]]&gt;=R$3, "Yes", "")</f>
        <v>Yes</v>
      </c>
      <c r="M72" t="str">
        <f>IF(MasterData6[[#This Row],[NumCatalogPurchases]]&gt;=S$3, "Yes", "")</f>
        <v>Yes</v>
      </c>
      <c r="N72" t="str">
        <f>IF(MasterData6[[#This Row],[NumStorePurchases]]&gt;=T$3, "Yes", "")</f>
        <v>Yes</v>
      </c>
    </row>
    <row r="73" spans="1:14" x14ac:dyDescent="0.3">
      <c r="A73">
        <v>340</v>
      </c>
      <c r="B73">
        <v>2</v>
      </c>
      <c r="C73">
        <v>7</v>
      </c>
      <c r="D73">
        <v>2</v>
      </c>
      <c r="E73">
        <v>8</v>
      </c>
      <c r="F73">
        <v>5</v>
      </c>
      <c r="G7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3" s="52">
        <f>IFERROR(MasterData6[[#This Row],[NumWebPurchases]]/MasterData6[[#This Row],[NumWebVisitsMonth]], 0)</f>
        <v>1.4</v>
      </c>
      <c r="I73" t="str">
        <f>IF(AND(MasterData6[[#This Row],[NumWebPurchases]]&gt;=1, Buying_Cat.="Over $500"), "Yes", "")</f>
        <v/>
      </c>
      <c r="L73" t="str">
        <f>IF(MasterData6[[#This Row],[NumWebPurchases]]&gt;=R$3, "Yes", "")</f>
        <v>Yes</v>
      </c>
      <c r="M73" t="str">
        <f>IF(MasterData6[[#This Row],[NumCatalogPurchases]]&gt;=S$3, "Yes", "")</f>
        <v>Yes</v>
      </c>
      <c r="N73" t="str">
        <f>IF(MasterData6[[#This Row],[NumStorePurchases]]&gt;=T$3, "Yes", "")</f>
        <v>Yes</v>
      </c>
    </row>
    <row r="74" spans="1:14" x14ac:dyDescent="0.3">
      <c r="A74">
        <v>347</v>
      </c>
      <c r="B74">
        <v>4</v>
      </c>
      <c r="C74">
        <v>7</v>
      </c>
      <c r="D74">
        <v>1</v>
      </c>
      <c r="E74">
        <v>5</v>
      </c>
      <c r="F74">
        <v>9</v>
      </c>
      <c r="G7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74" s="52">
        <f>IFERROR(MasterData6[[#This Row],[NumWebPurchases]]/MasterData6[[#This Row],[NumWebVisitsMonth]], 0)</f>
        <v>0.77777777777777779</v>
      </c>
      <c r="I74" t="str">
        <f>IF(AND(MasterData6[[#This Row],[NumWebPurchases]]&gt;=1, Buying_Cat.="Over $500"), "Yes", "")</f>
        <v/>
      </c>
      <c r="L74" t="str">
        <f>IF(MasterData6[[#This Row],[NumWebPurchases]]&gt;=R$3, "Yes", "")</f>
        <v>Yes</v>
      </c>
      <c r="M74" t="str">
        <f>IF(MasterData6[[#This Row],[NumCatalogPurchases]]&gt;=S$3, "Yes", "")</f>
        <v/>
      </c>
      <c r="N74" t="str">
        <f>IF(MasterData6[[#This Row],[NumStorePurchases]]&gt;=T$3, "Yes", "")</f>
        <v>Yes</v>
      </c>
    </row>
    <row r="75" spans="1:14" x14ac:dyDescent="0.3">
      <c r="A75">
        <v>359</v>
      </c>
      <c r="B75">
        <v>3</v>
      </c>
      <c r="C75">
        <v>8</v>
      </c>
      <c r="D75">
        <v>2</v>
      </c>
      <c r="E75">
        <v>6</v>
      </c>
      <c r="F75">
        <v>7</v>
      </c>
      <c r="G7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75" s="52">
        <f>IFERROR(MasterData6[[#This Row],[NumWebPurchases]]/MasterData6[[#This Row],[NumWebVisitsMonth]], 0)</f>
        <v>1.1428571428571428</v>
      </c>
      <c r="I75" t="str">
        <f>IF(AND(MasterData6[[#This Row],[NumWebPurchases]]&gt;=1, Buying_Cat.="Over $500"), "Yes", "")</f>
        <v/>
      </c>
      <c r="L75" t="str">
        <f>IF(MasterData6[[#This Row],[NumWebPurchases]]&gt;=R$3, "Yes", "")</f>
        <v>Yes</v>
      </c>
      <c r="M75" t="str">
        <f>IF(MasterData6[[#This Row],[NumCatalogPurchases]]&gt;=S$3, "Yes", "")</f>
        <v>Yes</v>
      </c>
      <c r="N75" t="str">
        <f>IF(MasterData6[[#This Row],[NumStorePurchases]]&gt;=T$3, "Yes", "")</f>
        <v>Yes</v>
      </c>
    </row>
    <row r="76" spans="1:14" x14ac:dyDescent="0.3">
      <c r="A76">
        <v>361</v>
      </c>
      <c r="B76">
        <v>1</v>
      </c>
      <c r="C76">
        <v>1</v>
      </c>
      <c r="D76">
        <v>0</v>
      </c>
      <c r="E76">
        <v>2</v>
      </c>
      <c r="F76">
        <v>7</v>
      </c>
      <c r="G7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6" s="52">
        <f>IFERROR(MasterData6[[#This Row],[NumWebPurchases]]/MasterData6[[#This Row],[NumWebVisitsMonth]], 0)</f>
        <v>0.14285714285714285</v>
      </c>
      <c r="I76" t="str">
        <f>IF(AND(MasterData6[[#This Row],[NumWebPurchases]]&gt;=1, Buying_Cat.="Over $500"), "Yes", "")</f>
        <v/>
      </c>
      <c r="L76" t="str">
        <f>IF(MasterData6[[#This Row],[NumWebPurchases]]&gt;=R$3, "Yes", "")</f>
        <v/>
      </c>
      <c r="M76" t="str">
        <f>IF(MasterData6[[#This Row],[NumCatalogPurchases]]&gt;=S$3, "Yes", "")</f>
        <v/>
      </c>
      <c r="N76" t="str">
        <f>IF(MasterData6[[#This Row],[NumStorePurchases]]&gt;=T$3, "Yes", "")</f>
        <v/>
      </c>
    </row>
    <row r="77" spans="1:14" x14ac:dyDescent="0.3">
      <c r="A77">
        <v>367</v>
      </c>
      <c r="B77">
        <v>5</v>
      </c>
      <c r="C77">
        <v>9</v>
      </c>
      <c r="D77">
        <v>1</v>
      </c>
      <c r="E77">
        <v>5</v>
      </c>
      <c r="F77">
        <v>9</v>
      </c>
      <c r="G7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77" s="52">
        <f>IFERROR(MasterData6[[#This Row],[NumWebPurchases]]/MasterData6[[#This Row],[NumWebVisitsMonth]], 0)</f>
        <v>1</v>
      </c>
      <c r="I77" t="str">
        <f>IF(AND(MasterData6[[#This Row],[NumWebPurchases]]&gt;=1, Buying_Cat.="Over $500"), "Yes", "")</f>
        <v/>
      </c>
      <c r="L77" t="str">
        <f>IF(MasterData6[[#This Row],[NumWebPurchases]]&gt;=R$3, "Yes", "")</f>
        <v>Yes</v>
      </c>
      <c r="M77" t="str">
        <f>IF(MasterData6[[#This Row],[NumCatalogPurchases]]&gt;=S$3, "Yes", "")</f>
        <v/>
      </c>
      <c r="N77" t="str">
        <f>IF(MasterData6[[#This Row],[NumStorePurchases]]&gt;=T$3, "Yes", "")</f>
        <v>Yes</v>
      </c>
    </row>
    <row r="78" spans="1:14" x14ac:dyDescent="0.3">
      <c r="A78">
        <v>368</v>
      </c>
      <c r="B78">
        <v>3</v>
      </c>
      <c r="C78">
        <v>3</v>
      </c>
      <c r="D78">
        <v>2</v>
      </c>
      <c r="E78">
        <v>6</v>
      </c>
      <c r="F78">
        <v>5</v>
      </c>
      <c r="G7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78" s="52">
        <f>IFERROR(MasterData6[[#This Row],[NumWebPurchases]]/MasterData6[[#This Row],[NumWebVisitsMonth]], 0)</f>
        <v>0.6</v>
      </c>
      <c r="I78" t="str">
        <f>IF(AND(MasterData6[[#This Row],[NumWebPurchases]]&gt;=1, Buying_Cat.="Over $500"), "Yes", "")</f>
        <v/>
      </c>
      <c r="L78" t="str">
        <f>IF(MasterData6[[#This Row],[NumWebPurchases]]&gt;=R$3, "Yes", "")</f>
        <v/>
      </c>
      <c r="M78" t="str">
        <f>IF(MasterData6[[#This Row],[NumCatalogPurchases]]&gt;=S$3, "Yes", "")</f>
        <v>Yes</v>
      </c>
      <c r="N78" t="str">
        <f>IF(MasterData6[[#This Row],[NumStorePurchases]]&gt;=T$3, "Yes", "")</f>
        <v>Yes</v>
      </c>
    </row>
    <row r="79" spans="1:14" x14ac:dyDescent="0.3">
      <c r="A79">
        <v>375</v>
      </c>
      <c r="B79">
        <v>1</v>
      </c>
      <c r="C79">
        <v>2</v>
      </c>
      <c r="D79">
        <v>2</v>
      </c>
      <c r="E79">
        <v>11</v>
      </c>
      <c r="F79">
        <v>1</v>
      </c>
      <c r="G7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9" s="52">
        <f>IFERROR(MasterData6[[#This Row],[NumWebPurchases]]/MasterData6[[#This Row],[NumWebVisitsMonth]], 0)</f>
        <v>2</v>
      </c>
      <c r="I79" t="str">
        <f>IF(AND(MasterData6[[#This Row],[NumWebPurchases]]&gt;=1, Buying_Cat.="Over $500"), "Yes", "")</f>
        <v>Yes</v>
      </c>
      <c r="L79" t="str">
        <f>IF(MasterData6[[#This Row],[NumWebPurchases]]&gt;=R$3, "Yes", "")</f>
        <v/>
      </c>
      <c r="M79" t="str">
        <f>IF(MasterData6[[#This Row],[NumCatalogPurchases]]&gt;=S$3, "Yes", "")</f>
        <v>Yes</v>
      </c>
      <c r="N79" t="str">
        <f>IF(MasterData6[[#This Row],[NumStorePurchases]]&gt;=T$3, "Yes", "")</f>
        <v>Yes</v>
      </c>
    </row>
    <row r="80" spans="1:14" x14ac:dyDescent="0.3">
      <c r="A80">
        <v>378</v>
      </c>
      <c r="B80">
        <v>2</v>
      </c>
      <c r="C80">
        <v>7</v>
      </c>
      <c r="D80">
        <v>2</v>
      </c>
      <c r="E80">
        <v>10</v>
      </c>
      <c r="F80">
        <v>6</v>
      </c>
      <c r="G8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80" s="52">
        <f>IFERROR(MasterData6[[#This Row],[NumWebPurchases]]/MasterData6[[#This Row],[NumWebVisitsMonth]], 0)</f>
        <v>1.1666666666666667</v>
      </c>
      <c r="I80" t="str">
        <f>IF(AND(MasterData6[[#This Row],[NumWebPurchases]]&gt;=1, Buying_Cat.="Over $500"), "Yes", "")</f>
        <v>Yes</v>
      </c>
      <c r="L80" t="str">
        <f>IF(MasterData6[[#This Row],[NumWebPurchases]]&gt;=R$3, "Yes", "")</f>
        <v>Yes</v>
      </c>
      <c r="M80" t="str">
        <f>IF(MasterData6[[#This Row],[NumCatalogPurchases]]&gt;=S$3, "Yes", "")</f>
        <v>Yes</v>
      </c>
      <c r="N80" t="str">
        <f>IF(MasterData6[[#This Row],[NumStorePurchases]]&gt;=T$3, "Yes", "")</f>
        <v>Yes</v>
      </c>
    </row>
    <row r="81" spans="1:14" x14ac:dyDescent="0.3">
      <c r="A81">
        <v>380</v>
      </c>
      <c r="B81">
        <v>5</v>
      </c>
      <c r="C81">
        <v>11</v>
      </c>
      <c r="D81">
        <v>4</v>
      </c>
      <c r="E81">
        <v>9</v>
      </c>
      <c r="F81">
        <v>8</v>
      </c>
      <c r="G8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81" s="52">
        <f>IFERROR(MasterData6[[#This Row],[NumWebPurchases]]/MasterData6[[#This Row],[NumWebVisitsMonth]], 0)</f>
        <v>1.375</v>
      </c>
      <c r="I81" t="str">
        <f>IF(AND(MasterData6[[#This Row],[NumWebPurchases]]&gt;=1, Buying_Cat.="Over $500"), "Yes", "")</f>
        <v>Yes</v>
      </c>
      <c r="L81" t="str">
        <f>IF(MasterData6[[#This Row],[NumWebPurchases]]&gt;=R$3, "Yes", "")</f>
        <v>Yes</v>
      </c>
      <c r="M81" t="str">
        <f>IF(MasterData6[[#This Row],[NumCatalogPurchases]]&gt;=S$3, "Yes", "")</f>
        <v>Yes</v>
      </c>
      <c r="N81" t="str">
        <f>IF(MasterData6[[#This Row],[NumStorePurchases]]&gt;=T$3, "Yes", "")</f>
        <v>Yes</v>
      </c>
    </row>
    <row r="82" spans="1:14" x14ac:dyDescent="0.3">
      <c r="A82">
        <v>387</v>
      </c>
      <c r="B82">
        <v>1</v>
      </c>
      <c r="C82">
        <v>2</v>
      </c>
      <c r="D82">
        <v>0</v>
      </c>
      <c r="E82">
        <v>3</v>
      </c>
      <c r="F82">
        <v>8</v>
      </c>
      <c r="G8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2" s="52">
        <f>IFERROR(MasterData6[[#This Row],[NumWebPurchases]]/MasterData6[[#This Row],[NumWebVisitsMonth]], 0)</f>
        <v>0.25</v>
      </c>
      <c r="I82" t="str">
        <f>IF(AND(MasterData6[[#This Row],[NumWebPurchases]]&gt;=1, Buying_Cat.="Over $500"), "Yes", "")</f>
        <v/>
      </c>
      <c r="L82" t="str">
        <f>IF(MasterData6[[#This Row],[NumWebPurchases]]&gt;=R$3, "Yes", "")</f>
        <v/>
      </c>
      <c r="M82" t="str">
        <f>IF(MasterData6[[#This Row],[NumCatalogPurchases]]&gt;=S$3, "Yes", "")</f>
        <v/>
      </c>
      <c r="N82" t="str">
        <f>IF(MasterData6[[#This Row],[NumStorePurchases]]&gt;=T$3, "Yes", "")</f>
        <v/>
      </c>
    </row>
    <row r="83" spans="1:14" x14ac:dyDescent="0.3">
      <c r="A83">
        <v>405</v>
      </c>
      <c r="B83">
        <v>4</v>
      </c>
      <c r="C83">
        <v>5</v>
      </c>
      <c r="D83">
        <v>5</v>
      </c>
      <c r="E83">
        <v>3</v>
      </c>
      <c r="F83">
        <v>8</v>
      </c>
      <c r="G8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83" s="52">
        <f>IFERROR(MasterData6[[#This Row],[NumWebPurchases]]/MasterData6[[#This Row],[NumWebVisitsMonth]], 0)</f>
        <v>0.625</v>
      </c>
      <c r="I83" t="str">
        <f>IF(AND(MasterData6[[#This Row],[NumWebPurchases]]&gt;=1, Buying_Cat.="Over $500"), "Yes", "")</f>
        <v/>
      </c>
      <c r="L83" t="str">
        <f>IF(MasterData6[[#This Row],[NumWebPurchases]]&gt;=R$3, "Yes", "")</f>
        <v>Yes</v>
      </c>
      <c r="M83" t="str">
        <f>IF(MasterData6[[#This Row],[NumCatalogPurchases]]&gt;=S$3, "Yes", "")</f>
        <v>Yes</v>
      </c>
      <c r="N83" t="str">
        <f>IF(MasterData6[[#This Row],[NumStorePurchases]]&gt;=T$3, "Yes", "")</f>
        <v/>
      </c>
    </row>
    <row r="84" spans="1:14" x14ac:dyDescent="0.3">
      <c r="A84">
        <v>425</v>
      </c>
      <c r="B84">
        <v>3</v>
      </c>
      <c r="C84">
        <v>6</v>
      </c>
      <c r="D84">
        <v>2</v>
      </c>
      <c r="E84">
        <v>11</v>
      </c>
      <c r="F84">
        <v>5</v>
      </c>
      <c r="G8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84" s="52">
        <f>IFERROR(MasterData6[[#This Row],[NumWebPurchases]]/MasterData6[[#This Row],[NumWebVisitsMonth]], 0)</f>
        <v>1.2</v>
      </c>
      <c r="I84" t="str">
        <f>IF(AND(MasterData6[[#This Row],[NumWebPurchases]]&gt;=1, Buying_Cat.="Over $500"), "Yes", "")</f>
        <v>Yes</v>
      </c>
      <c r="L84" t="str">
        <f>IF(MasterData6[[#This Row],[NumWebPurchases]]&gt;=R$3, "Yes", "")</f>
        <v>Yes</v>
      </c>
      <c r="M84" t="str">
        <f>IF(MasterData6[[#This Row],[NumCatalogPurchases]]&gt;=S$3, "Yes", "")</f>
        <v>Yes</v>
      </c>
      <c r="N84" t="str">
        <f>IF(MasterData6[[#This Row],[NumStorePurchases]]&gt;=T$3, "Yes", "")</f>
        <v>Yes</v>
      </c>
    </row>
    <row r="85" spans="1:14" x14ac:dyDescent="0.3">
      <c r="A85">
        <v>433</v>
      </c>
      <c r="B85">
        <v>5</v>
      </c>
      <c r="C85">
        <v>11</v>
      </c>
      <c r="D85">
        <v>1</v>
      </c>
      <c r="E85">
        <v>6</v>
      </c>
      <c r="F85">
        <v>8</v>
      </c>
      <c r="G8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85" s="52">
        <f>IFERROR(MasterData6[[#This Row],[NumWebPurchases]]/MasterData6[[#This Row],[NumWebVisitsMonth]], 0)</f>
        <v>1.375</v>
      </c>
      <c r="I85" t="str">
        <f>IF(AND(MasterData6[[#This Row],[NumWebPurchases]]&gt;=1, Buying_Cat.="Over $500"), "Yes", "")</f>
        <v>Yes</v>
      </c>
      <c r="L85" t="str">
        <f>IF(MasterData6[[#This Row],[NumWebPurchases]]&gt;=R$3, "Yes", "")</f>
        <v>Yes</v>
      </c>
      <c r="M85" t="str">
        <f>IF(MasterData6[[#This Row],[NumCatalogPurchases]]&gt;=S$3, "Yes", "")</f>
        <v/>
      </c>
      <c r="N85" t="str">
        <f>IF(MasterData6[[#This Row],[NumStorePurchases]]&gt;=T$3, "Yes", "")</f>
        <v>Yes</v>
      </c>
    </row>
    <row r="86" spans="1:14" x14ac:dyDescent="0.3">
      <c r="A86">
        <v>437</v>
      </c>
      <c r="B86">
        <v>1</v>
      </c>
      <c r="C86">
        <v>3</v>
      </c>
      <c r="D86">
        <v>8</v>
      </c>
      <c r="E86">
        <v>11</v>
      </c>
      <c r="F86">
        <v>1</v>
      </c>
      <c r="G8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6" s="52">
        <f>IFERROR(MasterData6[[#This Row],[NumWebPurchases]]/MasterData6[[#This Row],[NumWebVisitsMonth]], 0)</f>
        <v>3</v>
      </c>
      <c r="I86" t="str">
        <f>IF(AND(MasterData6[[#This Row],[NumWebPurchases]]&gt;=1, Buying_Cat.="Over $500"), "Yes", "")</f>
        <v>Yes</v>
      </c>
      <c r="L86" t="str">
        <f>IF(MasterData6[[#This Row],[NumWebPurchases]]&gt;=R$3, "Yes", "")</f>
        <v/>
      </c>
      <c r="M86" t="str">
        <f>IF(MasterData6[[#This Row],[NumCatalogPurchases]]&gt;=S$3, "Yes", "")</f>
        <v>Yes</v>
      </c>
      <c r="N86" t="str">
        <f>IF(MasterData6[[#This Row],[NumStorePurchases]]&gt;=T$3, "Yes", "")</f>
        <v>Yes</v>
      </c>
    </row>
    <row r="87" spans="1:14" x14ac:dyDescent="0.3">
      <c r="A87">
        <v>448</v>
      </c>
      <c r="B87">
        <v>2</v>
      </c>
      <c r="C87">
        <v>6</v>
      </c>
      <c r="D87">
        <v>2</v>
      </c>
      <c r="E87">
        <v>11</v>
      </c>
      <c r="F87">
        <v>5</v>
      </c>
      <c r="G8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87" s="52">
        <f>IFERROR(MasterData6[[#This Row],[NumWebPurchases]]/MasterData6[[#This Row],[NumWebVisitsMonth]], 0)</f>
        <v>1.2</v>
      </c>
      <c r="I87" t="str">
        <f>IF(AND(MasterData6[[#This Row],[NumWebPurchases]]&gt;=1, Buying_Cat.="Over $500"), "Yes", "")</f>
        <v>Yes</v>
      </c>
      <c r="L87" t="str">
        <f>IF(MasterData6[[#This Row],[NumWebPurchases]]&gt;=R$3, "Yes", "")</f>
        <v>Yes</v>
      </c>
      <c r="M87" t="str">
        <f>IF(MasterData6[[#This Row],[NumCatalogPurchases]]&gt;=S$3, "Yes", "")</f>
        <v>Yes</v>
      </c>
      <c r="N87" t="str">
        <f>IF(MasterData6[[#This Row],[NumStorePurchases]]&gt;=T$3, "Yes", "")</f>
        <v>Yes</v>
      </c>
    </row>
    <row r="88" spans="1:14" x14ac:dyDescent="0.3">
      <c r="A88">
        <v>450</v>
      </c>
      <c r="B88">
        <v>3</v>
      </c>
      <c r="C88">
        <v>1</v>
      </c>
      <c r="D88">
        <v>4</v>
      </c>
      <c r="E88">
        <v>4</v>
      </c>
      <c r="F88">
        <v>3</v>
      </c>
      <c r="G8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88" s="52">
        <f>IFERROR(MasterData6[[#This Row],[NumWebPurchases]]/MasterData6[[#This Row],[NumWebVisitsMonth]], 0)</f>
        <v>0.33333333333333331</v>
      </c>
      <c r="I88" t="str">
        <f>IF(AND(MasterData6[[#This Row],[NumWebPurchases]]&gt;=1, Buying_Cat.="Over $500"), "Yes", "")</f>
        <v/>
      </c>
      <c r="L88" t="str">
        <f>IF(MasterData6[[#This Row],[NumWebPurchases]]&gt;=R$3, "Yes", "")</f>
        <v/>
      </c>
      <c r="M88" t="str">
        <f>IF(MasterData6[[#This Row],[NumCatalogPurchases]]&gt;=S$3, "Yes", "")</f>
        <v>Yes</v>
      </c>
      <c r="N88" t="str">
        <f>IF(MasterData6[[#This Row],[NumStorePurchases]]&gt;=T$3, "Yes", "")</f>
        <v/>
      </c>
    </row>
    <row r="89" spans="1:14" x14ac:dyDescent="0.3">
      <c r="A89">
        <v>451</v>
      </c>
      <c r="B89">
        <v>1</v>
      </c>
      <c r="C89">
        <v>1</v>
      </c>
      <c r="D89">
        <v>1</v>
      </c>
      <c r="E89">
        <v>2</v>
      </c>
      <c r="F89">
        <v>8</v>
      </c>
      <c r="G8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9" s="52">
        <f>IFERROR(MasterData6[[#This Row],[NumWebPurchases]]/MasterData6[[#This Row],[NumWebVisitsMonth]], 0)</f>
        <v>0.125</v>
      </c>
      <c r="I89" t="str">
        <f>IF(AND(MasterData6[[#This Row],[NumWebPurchases]]&gt;=1, Buying_Cat.="Over $500"), "Yes", "")</f>
        <v/>
      </c>
      <c r="L89" t="str">
        <f>IF(MasterData6[[#This Row],[NumWebPurchases]]&gt;=R$3, "Yes", "")</f>
        <v/>
      </c>
      <c r="M89" t="str">
        <f>IF(MasterData6[[#This Row],[NumCatalogPurchases]]&gt;=S$3, "Yes", "")</f>
        <v/>
      </c>
      <c r="N89" t="str">
        <f>IF(MasterData6[[#This Row],[NumStorePurchases]]&gt;=T$3, "Yes", "")</f>
        <v/>
      </c>
    </row>
    <row r="90" spans="1:14" x14ac:dyDescent="0.3">
      <c r="A90">
        <v>453</v>
      </c>
      <c r="B90">
        <v>2</v>
      </c>
      <c r="C90">
        <v>2</v>
      </c>
      <c r="D90">
        <v>0</v>
      </c>
      <c r="E90">
        <v>3</v>
      </c>
      <c r="F90">
        <v>5</v>
      </c>
      <c r="G9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90" s="52">
        <f>IFERROR(MasterData6[[#This Row],[NumWebPurchases]]/MasterData6[[#This Row],[NumWebVisitsMonth]], 0)</f>
        <v>0.4</v>
      </c>
      <c r="I90" t="str">
        <f>IF(AND(MasterData6[[#This Row],[NumWebPurchases]]&gt;=1, Buying_Cat.="Over $500"), "Yes", "")</f>
        <v/>
      </c>
      <c r="L90" t="str">
        <f>IF(MasterData6[[#This Row],[NumWebPurchases]]&gt;=R$3, "Yes", "")</f>
        <v/>
      </c>
      <c r="M90" t="str">
        <f>IF(MasterData6[[#This Row],[NumCatalogPurchases]]&gt;=S$3, "Yes", "")</f>
        <v/>
      </c>
      <c r="N90" t="str">
        <f>IF(MasterData6[[#This Row],[NumStorePurchases]]&gt;=T$3, "Yes", "")</f>
        <v/>
      </c>
    </row>
    <row r="91" spans="1:14" x14ac:dyDescent="0.3">
      <c r="A91">
        <v>454</v>
      </c>
      <c r="B91">
        <v>2</v>
      </c>
      <c r="C91">
        <v>11</v>
      </c>
      <c r="D91">
        <v>4</v>
      </c>
      <c r="E91">
        <v>11</v>
      </c>
      <c r="F91">
        <v>6</v>
      </c>
      <c r="G9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91" s="52">
        <f>IFERROR(MasterData6[[#This Row],[NumWebPurchases]]/MasterData6[[#This Row],[NumWebVisitsMonth]], 0)</f>
        <v>1.8333333333333333</v>
      </c>
      <c r="I91" t="str">
        <f>IF(AND(MasterData6[[#This Row],[NumWebPurchases]]&gt;=1, Buying_Cat.="Over $500"), "Yes", "")</f>
        <v>Yes</v>
      </c>
      <c r="L91" t="str">
        <f>IF(MasterData6[[#This Row],[NumWebPurchases]]&gt;=R$3, "Yes", "")</f>
        <v>Yes</v>
      </c>
      <c r="M91" t="str">
        <f>IF(MasterData6[[#This Row],[NumCatalogPurchases]]&gt;=S$3, "Yes", "")</f>
        <v>Yes</v>
      </c>
      <c r="N91" t="str">
        <f>IF(MasterData6[[#This Row],[NumStorePurchases]]&gt;=T$3, "Yes", "")</f>
        <v>Yes</v>
      </c>
    </row>
    <row r="92" spans="1:14" x14ac:dyDescent="0.3">
      <c r="A92">
        <v>455</v>
      </c>
      <c r="B92">
        <v>1</v>
      </c>
      <c r="C92">
        <v>4</v>
      </c>
      <c r="D92">
        <v>1</v>
      </c>
      <c r="E92">
        <v>4</v>
      </c>
      <c r="F92">
        <v>6</v>
      </c>
      <c r="G9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2" s="52">
        <f>IFERROR(MasterData6[[#This Row],[NumWebPurchases]]/MasterData6[[#This Row],[NumWebVisitsMonth]], 0)</f>
        <v>0.66666666666666663</v>
      </c>
      <c r="I92" t="str">
        <f>IF(AND(MasterData6[[#This Row],[NumWebPurchases]]&gt;=1, Buying_Cat.="Over $500"), "Yes", "")</f>
        <v/>
      </c>
      <c r="L92" t="str">
        <f>IF(MasterData6[[#This Row],[NumWebPurchases]]&gt;=R$3, "Yes", "")</f>
        <v>Yes</v>
      </c>
      <c r="M92" t="str">
        <f>IF(MasterData6[[#This Row],[NumCatalogPurchases]]&gt;=S$3, "Yes", "")</f>
        <v/>
      </c>
      <c r="N92" t="str">
        <f>IF(MasterData6[[#This Row],[NumStorePurchases]]&gt;=T$3, "Yes", "")</f>
        <v/>
      </c>
    </row>
    <row r="93" spans="1:14" x14ac:dyDescent="0.3">
      <c r="A93">
        <v>456</v>
      </c>
      <c r="B93">
        <v>2</v>
      </c>
      <c r="C93">
        <v>2</v>
      </c>
      <c r="D93">
        <v>0</v>
      </c>
      <c r="E93">
        <v>3</v>
      </c>
      <c r="F93">
        <v>8</v>
      </c>
      <c r="G9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93" s="52">
        <f>IFERROR(MasterData6[[#This Row],[NumWebPurchases]]/MasterData6[[#This Row],[NumWebVisitsMonth]], 0)</f>
        <v>0.25</v>
      </c>
      <c r="I93" t="str">
        <f>IF(AND(MasterData6[[#This Row],[NumWebPurchases]]&gt;=1, Buying_Cat.="Over $500"), "Yes", "")</f>
        <v/>
      </c>
      <c r="L93" t="str">
        <f>IF(MasterData6[[#This Row],[NumWebPurchases]]&gt;=R$3, "Yes", "")</f>
        <v/>
      </c>
      <c r="M93" t="str">
        <f>IF(MasterData6[[#This Row],[NumCatalogPurchases]]&gt;=S$3, "Yes", "")</f>
        <v/>
      </c>
      <c r="N93" t="str">
        <f>IF(MasterData6[[#This Row],[NumStorePurchases]]&gt;=T$3, "Yes", "")</f>
        <v/>
      </c>
    </row>
    <row r="94" spans="1:14" x14ac:dyDescent="0.3">
      <c r="A94">
        <v>460</v>
      </c>
      <c r="B94">
        <v>1</v>
      </c>
      <c r="C94">
        <v>3</v>
      </c>
      <c r="D94">
        <v>5</v>
      </c>
      <c r="E94">
        <v>8</v>
      </c>
      <c r="F94">
        <v>2</v>
      </c>
      <c r="G9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4" s="52">
        <f>IFERROR(MasterData6[[#This Row],[NumWebPurchases]]/MasterData6[[#This Row],[NumWebVisitsMonth]], 0)</f>
        <v>1.5</v>
      </c>
      <c r="I94" t="str">
        <f>IF(AND(MasterData6[[#This Row],[NumWebPurchases]]&gt;=1, Buying_Cat.="Over $500"), "Yes", "")</f>
        <v>Yes</v>
      </c>
      <c r="L94" t="str">
        <f>IF(MasterData6[[#This Row],[NumWebPurchases]]&gt;=R$3, "Yes", "")</f>
        <v/>
      </c>
      <c r="M94" t="str">
        <f>IF(MasterData6[[#This Row],[NumCatalogPurchases]]&gt;=S$3, "Yes", "")</f>
        <v>Yes</v>
      </c>
      <c r="N94" t="str">
        <f>IF(MasterData6[[#This Row],[NumStorePurchases]]&gt;=T$3, "Yes", "")</f>
        <v>Yes</v>
      </c>
    </row>
    <row r="95" spans="1:14" x14ac:dyDescent="0.3">
      <c r="A95">
        <v>466</v>
      </c>
      <c r="B95">
        <v>1</v>
      </c>
      <c r="C95">
        <v>4</v>
      </c>
      <c r="D95">
        <v>3</v>
      </c>
      <c r="E95">
        <v>13</v>
      </c>
      <c r="F95">
        <v>2</v>
      </c>
      <c r="G9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5" s="52">
        <f>IFERROR(MasterData6[[#This Row],[NumWebPurchases]]/MasterData6[[#This Row],[NumWebVisitsMonth]], 0)</f>
        <v>2</v>
      </c>
      <c r="I95" t="str">
        <f>IF(AND(MasterData6[[#This Row],[NumWebPurchases]]&gt;=1, Buying_Cat.="Over $500"), "Yes", "")</f>
        <v>Yes</v>
      </c>
      <c r="L95" t="str">
        <f>IF(MasterData6[[#This Row],[NumWebPurchases]]&gt;=R$3, "Yes", "")</f>
        <v>Yes</v>
      </c>
      <c r="M95" t="str">
        <f>IF(MasterData6[[#This Row],[NumCatalogPurchases]]&gt;=S$3, "Yes", "")</f>
        <v>Yes</v>
      </c>
      <c r="N95" t="str">
        <f>IF(MasterData6[[#This Row],[NumStorePurchases]]&gt;=T$3, "Yes", "")</f>
        <v>Yes</v>
      </c>
    </row>
    <row r="96" spans="1:14" x14ac:dyDescent="0.3">
      <c r="A96">
        <v>477</v>
      </c>
      <c r="B96">
        <v>1</v>
      </c>
      <c r="C96">
        <v>4</v>
      </c>
      <c r="D96">
        <v>7</v>
      </c>
      <c r="E96">
        <v>10</v>
      </c>
      <c r="F96">
        <v>1</v>
      </c>
      <c r="G9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6" s="52">
        <f>IFERROR(MasterData6[[#This Row],[NumWebPurchases]]/MasterData6[[#This Row],[NumWebVisitsMonth]], 0)</f>
        <v>4</v>
      </c>
      <c r="I96" t="str">
        <f>IF(AND(MasterData6[[#This Row],[NumWebPurchases]]&gt;=1, Buying_Cat.="Over $500"), "Yes", "")</f>
        <v>Yes</v>
      </c>
      <c r="L96" t="str">
        <f>IF(MasterData6[[#This Row],[NumWebPurchases]]&gt;=R$3, "Yes", "")</f>
        <v>Yes</v>
      </c>
      <c r="M96" t="str">
        <f>IF(MasterData6[[#This Row],[NumCatalogPurchases]]&gt;=S$3, "Yes", "")</f>
        <v>Yes</v>
      </c>
      <c r="N96" t="str">
        <f>IF(MasterData6[[#This Row],[NumStorePurchases]]&gt;=T$3, "Yes", "")</f>
        <v>Yes</v>
      </c>
    </row>
    <row r="97" spans="1:14" x14ac:dyDescent="0.3">
      <c r="A97">
        <v>486</v>
      </c>
      <c r="B97">
        <v>1</v>
      </c>
      <c r="C97">
        <v>3</v>
      </c>
      <c r="D97">
        <v>4</v>
      </c>
      <c r="E97">
        <v>10</v>
      </c>
      <c r="F97">
        <v>1</v>
      </c>
      <c r="G9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7" s="52">
        <f>IFERROR(MasterData6[[#This Row],[NumWebPurchases]]/MasterData6[[#This Row],[NumWebVisitsMonth]], 0)</f>
        <v>3</v>
      </c>
      <c r="I97" t="str">
        <f>IF(AND(MasterData6[[#This Row],[NumWebPurchases]]&gt;=1, Buying_Cat.="Over $500"), "Yes", "")</f>
        <v>Yes</v>
      </c>
      <c r="L97" t="str">
        <f>IF(MasterData6[[#This Row],[NumWebPurchases]]&gt;=R$3, "Yes", "")</f>
        <v/>
      </c>
      <c r="M97" t="str">
        <f>IF(MasterData6[[#This Row],[NumCatalogPurchases]]&gt;=S$3, "Yes", "")</f>
        <v>Yes</v>
      </c>
      <c r="N97" t="str">
        <f>IF(MasterData6[[#This Row],[NumStorePurchases]]&gt;=T$3, "Yes", "")</f>
        <v>Yes</v>
      </c>
    </row>
    <row r="98" spans="1:14" x14ac:dyDescent="0.3">
      <c r="A98">
        <v>492</v>
      </c>
      <c r="B98">
        <v>5</v>
      </c>
      <c r="C98">
        <v>7</v>
      </c>
      <c r="D98">
        <v>1</v>
      </c>
      <c r="E98">
        <v>6</v>
      </c>
      <c r="F98">
        <v>8</v>
      </c>
      <c r="G9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98" s="52">
        <f>IFERROR(MasterData6[[#This Row],[NumWebPurchases]]/MasterData6[[#This Row],[NumWebVisitsMonth]], 0)</f>
        <v>0.875</v>
      </c>
      <c r="I98" t="str">
        <f>IF(AND(MasterData6[[#This Row],[NumWebPurchases]]&gt;=1, Buying_Cat.="Over $500"), "Yes", "")</f>
        <v/>
      </c>
      <c r="L98" t="str">
        <f>IF(MasterData6[[#This Row],[NumWebPurchases]]&gt;=R$3, "Yes", "")</f>
        <v>Yes</v>
      </c>
      <c r="M98" t="str">
        <f>IF(MasterData6[[#This Row],[NumCatalogPurchases]]&gt;=S$3, "Yes", "")</f>
        <v/>
      </c>
      <c r="N98" t="str">
        <f>IF(MasterData6[[#This Row],[NumStorePurchases]]&gt;=T$3, "Yes", "")</f>
        <v>Yes</v>
      </c>
    </row>
    <row r="99" spans="1:14" x14ac:dyDescent="0.3">
      <c r="A99">
        <v>498</v>
      </c>
      <c r="B99">
        <v>2</v>
      </c>
      <c r="C99">
        <v>1</v>
      </c>
      <c r="D99">
        <v>0</v>
      </c>
      <c r="E99">
        <v>4</v>
      </c>
      <c r="F99">
        <v>5</v>
      </c>
      <c r="G9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99" s="52">
        <f>IFERROR(MasterData6[[#This Row],[NumWebPurchases]]/MasterData6[[#This Row],[NumWebVisitsMonth]], 0)</f>
        <v>0.2</v>
      </c>
      <c r="I99" t="str">
        <f>IF(AND(MasterData6[[#This Row],[NumWebPurchases]]&gt;=1, Buying_Cat.="Over $500"), "Yes", "")</f>
        <v/>
      </c>
      <c r="L99" t="str">
        <f>IF(MasterData6[[#This Row],[NumWebPurchases]]&gt;=R$3, "Yes", "")</f>
        <v/>
      </c>
      <c r="M99" t="str">
        <f>IF(MasterData6[[#This Row],[NumCatalogPurchases]]&gt;=S$3, "Yes", "")</f>
        <v/>
      </c>
      <c r="N99" t="str">
        <f>IF(MasterData6[[#This Row],[NumStorePurchases]]&gt;=T$3, "Yes", "")</f>
        <v/>
      </c>
    </row>
    <row r="100" spans="1:14" x14ac:dyDescent="0.3">
      <c r="A100">
        <v>500</v>
      </c>
      <c r="B100">
        <v>1</v>
      </c>
      <c r="C100">
        <v>7</v>
      </c>
      <c r="D100">
        <v>7</v>
      </c>
      <c r="E100">
        <v>9</v>
      </c>
      <c r="F100">
        <v>2</v>
      </c>
      <c r="G10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0" s="52">
        <f>IFERROR(MasterData6[[#This Row],[NumWebPurchases]]/MasterData6[[#This Row],[NumWebVisitsMonth]], 0)</f>
        <v>3.5</v>
      </c>
      <c r="I100" t="str">
        <f>IF(AND(MasterData6[[#This Row],[NumWebPurchases]]&gt;=1, Buying_Cat.="Over $500"), "Yes", "")</f>
        <v>Yes</v>
      </c>
      <c r="L100" t="str">
        <f>IF(MasterData6[[#This Row],[NumWebPurchases]]&gt;=R$3, "Yes", "")</f>
        <v>Yes</v>
      </c>
      <c r="M100" t="str">
        <f>IF(MasterData6[[#This Row],[NumCatalogPurchases]]&gt;=S$3, "Yes", "")</f>
        <v>Yes</v>
      </c>
      <c r="N100" t="str">
        <f>IF(MasterData6[[#This Row],[NumStorePurchases]]&gt;=T$3, "Yes", "")</f>
        <v>Yes</v>
      </c>
    </row>
    <row r="101" spans="1:14" x14ac:dyDescent="0.3">
      <c r="A101">
        <v>503</v>
      </c>
      <c r="B101">
        <v>2</v>
      </c>
      <c r="C101">
        <v>2</v>
      </c>
      <c r="D101">
        <v>0</v>
      </c>
      <c r="E101">
        <v>3</v>
      </c>
      <c r="F101">
        <v>8</v>
      </c>
      <c r="G10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1" s="52">
        <f>IFERROR(MasterData6[[#This Row],[NumWebPurchases]]/MasterData6[[#This Row],[NumWebVisitsMonth]], 0)</f>
        <v>0.25</v>
      </c>
      <c r="I101" t="str">
        <f>IF(AND(MasterData6[[#This Row],[NumWebPurchases]]&gt;=1, Buying_Cat.="Over $500"), "Yes", "")</f>
        <v/>
      </c>
      <c r="L101" t="str">
        <f>IF(MasterData6[[#This Row],[NumWebPurchases]]&gt;=R$3, "Yes", "")</f>
        <v/>
      </c>
      <c r="M101" t="str">
        <f>IF(MasterData6[[#This Row],[NumCatalogPurchases]]&gt;=S$3, "Yes", "")</f>
        <v/>
      </c>
      <c r="N101" t="str">
        <f>IF(MasterData6[[#This Row],[NumStorePurchases]]&gt;=T$3, "Yes", "")</f>
        <v/>
      </c>
    </row>
    <row r="102" spans="1:14" x14ac:dyDescent="0.3">
      <c r="A102">
        <v>520</v>
      </c>
      <c r="B102">
        <v>1</v>
      </c>
      <c r="C102">
        <v>1</v>
      </c>
      <c r="D102">
        <v>0</v>
      </c>
      <c r="E102">
        <v>2</v>
      </c>
      <c r="F102">
        <v>7</v>
      </c>
      <c r="G10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2" s="52">
        <f>IFERROR(MasterData6[[#This Row],[NumWebPurchases]]/MasterData6[[#This Row],[NumWebVisitsMonth]], 0)</f>
        <v>0.14285714285714285</v>
      </c>
      <c r="I102" t="str">
        <f>IF(AND(MasterData6[[#This Row],[NumWebPurchases]]&gt;=1, Buying_Cat.="Over $500"), "Yes", "")</f>
        <v/>
      </c>
      <c r="L102" t="str">
        <f>IF(MasterData6[[#This Row],[NumWebPurchases]]&gt;=R$3, "Yes", "")</f>
        <v/>
      </c>
      <c r="M102" t="str">
        <f>IF(MasterData6[[#This Row],[NumCatalogPurchases]]&gt;=S$3, "Yes", "")</f>
        <v/>
      </c>
      <c r="N102" t="str">
        <f>IF(MasterData6[[#This Row],[NumStorePurchases]]&gt;=T$3, "Yes", "")</f>
        <v/>
      </c>
    </row>
    <row r="103" spans="1:14" x14ac:dyDescent="0.3">
      <c r="A103">
        <v>521</v>
      </c>
      <c r="B103">
        <v>2</v>
      </c>
      <c r="C103">
        <v>8</v>
      </c>
      <c r="D103">
        <v>1</v>
      </c>
      <c r="E103">
        <v>7</v>
      </c>
      <c r="F103">
        <v>7</v>
      </c>
      <c r="G10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3" s="52">
        <f>IFERROR(MasterData6[[#This Row],[NumWebPurchases]]/MasterData6[[#This Row],[NumWebVisitsMonth]], 0)</f>
        <v>1.1428571428571428</v>
      </c>
      <c r="I103" t="str">
        <f>IF(AND(MasterData6[[#This Row],[NumWebPurchases]]&gt;=1, Buying_Cat.="Over $500"), "Yes", "")</f>
        <v/>
      </c>
      <c r="L103" t="str">
        <f>IF(MasterData6[[#This Row],[NumWebPurchases]]&gt;=R$3, "Yes", "")</f>
        <v>Yes</v>
      </c>
      <c r="M103" t="str">
        <f>IF(MasterData6[[#This Row],[NumCatalogPurchases]]&gt;=S$3, "Yes", "")</f>
        <v/>
      </c>
      <c r="N103" t="str">
        <f>IF(MasterData6[[#This Row],[NumStorePurchases]]&gt;=T$3, "Yes", "")</f>
        <v>Yes</v>
      </c>
    </row>
    <row r="104" spans="1:14" x14ac:dyDescent="0.3">
      <c r="A104">
        <v>523</v>
      </c>
      <c r="B104">
        <v>1</v>
      </c>
      <c r="C104">
        <v>2</v>
      </c>
      <c r="D104">
        <v>0</v>
      </c>
      <c r="E104">
        <v>4</v>
      </c>
      <c r="F104">
        <v>5</v>
      </c>
      <c r="G10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4" s="52">
        <f>IFERROR(MasterData6[[#This Row],[NumWebPurchases]]/MasterData6[[#This Row],[NumWebVisitsMonth]], 0)</f>
        <v>0.4</v>
      </c>
      <c r="I104" t="str">
        <f>IF(AND(MasterData6[[#This Row],[NumWebPurchases]]&gt;=1, Buying_Cat.="Over $500"), "Yes", "")</f>
        <v/>
      </c>
      <c r="L104" t="str">
        <f>IF(MasterData6[[#This Row],[NumWebPurchases]]&gt;=R$3, "Yes", "")</f>
        <v/>
      </c>
      <c r="M104" t="str">
        <f>IF(MasterData6[[#This Row],[NumCatalogPurchases]]&gt;=S$3, "Yes", "")</f>
        <v/>
      </c>
      <c r="N104" t="str">
        <f>IF(MasterData6[[#This Row],[NumStorePurchases]]&gt;=T$3, "Yes", "")</f>
        <v/>
      </c>
    </row>
    <row r="105" spans="1:14" x14ac:dyDescent="0.3">
      <c r="A105">
        <v>524</v>
      </c>
      <c r="B105">
        <v>1</v>
      </c>
      <c r="C105">
        <v>2</v>
      </c>
      <c r="D105">
        <v>1</v>
      </c>
      <c r="E105">
        <v>2</v>
      </c>
      <c r="F105">
        <v>8</v>
      </c>
      <c r="G10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5" s="52">
        <f>IFERROR(MasterData6[[#This Row],[NumWebPurchases]]/MasterData6[[#This Row],[NumWebVisitsMonth]], 0)</f>
        <v>0.25</v>
      </c>
      <c r="I105" t="str">
        <f>IF(AND(MasterData6[[#This Row],[NumWebPurchases]]&gt;=1, Buying_Cat.="Over $500"), "Yes", "")</f>
        <v/>
      </c>
      <c r="L105" t="str">
        <f>IF(MasterData6[[#This Row],[NumWebPurchases]]&gt;=R$3, "Yes", "")</f>
        <v/>
      </c>
      <c r="M105" t="str">
        <f>IF(MasterData6[[#This Row],[NumCatalogPurchases]]&gt;=S$3, "Yes", "")</f>
        <v/>
      </c>
      <c r="N105" t="str">
        <f>IF(MasterData6[[#This Row],[NumStorePurchases]]&gt;=T$3, "Yes", "")</f>
        <v/>
      </c>
    </row>
    <row r="106" spans="1:14" x14ac:dyDescent="0.3">
      <c r="A106">
        <v>528</v>
      </c>
      <c r="B106">
        <v>1</v>
      </c>
      <c r="C106">
        <v>5</v>
      </c>
      <c r="D106">
        <v>4</v>
      </c>
      <c r="E106">
        <v>10</v>
      </c>
      <c r="F106">
        <v>3</v>
      </c>
      <c r="G10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6" s="52">
        <f>IFERROR(MasterData6[[#This Row],[NumWebPurchases]]/MasterData6[[#This Row],[NumWebVisitsMonth]], 0)</f>
        <v>1.6666666666666667</v>
      </c>
      <c r="I106" t="str">
        <f>IF(AND(MasterData6[[#This Row],[NumWebPurchases]]&gt;=1, Buying_Cat.="Over $500"), "Yes", "")</f>
        <v>Yes</v>
      </c>
      <c r="L106" t="str">
        <f>IF(MasterData6[[#This Row],[NumWebPurchases]]&gt;=R$3, "Yes", "")</f>
        <v>Yes</v>
      </c>
      <c r="M106" t="str">
        <f>IF(MasterData6[[#This Row],[NumCatalogPurchases]]&gt;=S$3, "Yes", "")</f>
        <v>Yes</v>
      </c>
      <c r="N106" t="str">
        <f>IF(MasterData6[[#This Row],[NumStorePurchases]]&gt;=T$3, "Yes", "")</f>
        <v>Yes</v>
      </c>
    </row>
    <row r="107" spans="1:14" x14ac:dyDescent="0.3">
      <c r="A107">
        <v>531</v>
      </c>
      <c r="B107">
        <v>11</v>
      </c>
      <c r="C107">
        <v>8</v>
      </c>
      <c r="D107">
        <v>5</v>
      </c>
      <c r="E107">
        <v>9</v>
      </c>
      <c r="F107">
        <v>6</v>
      </c>
      <c r="G10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11</v>
      </c>
      <c r="H107" s="52">
        <f>IFERROR(MasterData6[[#This Row],[NumWebPurchases]]/MasterData6[[#This Row],[NumWebVisitsMonth]], 0)</f>
        <v>1.3333333333333333</v>
      </c>
      <c r="I107" t="str">
        <f>IF(AND(MasterData6[[#This Row],[NumWebPurchases]]&gt;=1, Buying_Cat.="Over $500"), "Yes", "")</f>
        <v>Yes</v>
      </c>
      <c r="L107" t="str">
        <f>IF(MasterData6[[#This Row],[NumWebPurchases]]&gt;=R$3, "Yes", "")</f>
        <v>Yes</v>
      </c>
      <c r="M107" t="str">
        <f>IF(MasterData6[[#This Row],[NumCatalogPurchases]]&gt;=S$3, "Yes", "")</f>
        <v>Yes</v>
      </c>
      <c r="N107" t="str">
        <f>IF(MasterData6[[#This Row],[NumStorePurchases]]&gt;=T$3, "Yes", "")</f>
        <v>Yes</v>
      </c>
    </row>
    <row r="108" spans="1:14" x14ac:dyDescent="0.3">
      <c r="A108">
        <v>535</v>
      </c>
      <c r="B108">
        <v>1</v>
      </c>
      <c r="C108">
        <v>3</v>
      </c>
      <c r="D108">
        <v>10</v>
      </c>
      <c r="E108">
        <v>13</v>
      </c>
      <c r="F108">
        <v>1</v>
      </c>
      <c r="G10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8" s="52">
        <f>IFERROR(MasterData6[[#This Row],[NumWebPurchases]]/MasterData6[[#This Row],[NumWebVisitsMonth]], 0)</f>
        <v>3</v>
      </c>
      <c r="I108" t="str">
        <f>IF(AND(MasterData6[[#This Row],[NumWebPurchases]]&gt;=1, Buying_Cat.="Over $500"), "Yes", "")</f>
        <v>Yes</v>
      </c>
      <c r="L108" t="str">
        <f>IF(MasterData6[[#This Row],[NumWebPurchases]]&gt;=R$3, "Yes", "")</f>
        <v/>
      </c>
      <c r="M108" t="str">
        <f>IF(MasterData6[[#This Row],[NumCatalogPurchases]]&gt;=S$3, "Yes", "")</f>
        <v>Yes</v>
      </c>
      <c r="N108" t="str">
        <f>IF(MasterData6[[#This Row],[NumStorePurchases]]&gt;=T$3, "Yes", "")</f>
        <v>Yes</v>
      </c>
    </row>
    <row r="109" spans="1:14" x14ac:dyDescent="0.3">
      <c r="A109">
        <v>538</v>
      </c>
      <c r="B109">
        <v>1</v>
      </c>
      <c r="C109">
        <v>1</v>
      </c>
      <c r="D109">
        <v>1</v>
      </c>
      <c r="E109">
        <v>4</v>
      </c>
      <c r="F109">
        <v>3</v>
      </c>
      <c r="G10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9" s="52">
        <f>IFERROR(MasterData6[[#This Row],[NumWebPurchases]]/MasterData6[[#This Row],[NumWebVisitsMonth]], 0)</f>
        <v>0.33333333333333331</v>
      </c>
      <c r="I109" t="str">
        <f>IF(AND(MasterData6[[#This Row],[NumWebPurchases]]&gt;=1, Buying_Cat.="Over $500"), "Yes", "")</f>
        <v/>
      </c>
      <c r="L109" t="str">
        <f>IF(MasterData6[[#This Row],[NumWebPurchases]]&gt;=R$3, "Yes", "")</f>
        <v/>
      </c>
      <c r="M109" t="str">
        <f>IF(MasterData6[[#This Row],[NumCatalogPurchases]]&gt;=S$3, "Yes", "")</f>
        <v/>
      </c>
      <c r="N109" t="str">
        <f>IF(MasterData6[[#This Row],[NumStorePurchases]]&gt;=T$3, "Yes", "")</f>
        <v/>
      </c>
    </row>
    <row r="110" spans="1:14" x14ac:dyDescent="0.3">
      <c r="A110">
        <v>544</v>
      </c>
      <c r="B110">
        <v>1</v>
      </c>
      <c r="C110">
        <v>3</v>
      </c>
      <c r="D110">
        <v>4</v>
      </c>
      <c r="E110">
        <v>6</v>
      </c>
      <c r="F110">
        <v>1</v>
      </c>
      <c r="G11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0" s="52">
        <f>IFERROR(MasterData6[[#This Row],[NumWebPurchases]]/MasterData6[[#This Row],[NumWebVisitsMonth]], 0)</f>
        <v>3</v>
      </c>
      <c r="I110" t="str">
        <f>IF(AND(MasterData6[[#This Row],[NumWebPurchases]]&gt;=1, Buying_Cat.="Over $500"), "Yes", "")</f>
        <v>Yes</v>
      </c>
      <c r="L110" t="str">
        <f>IF(MasterData6[[#This Row],[NumWebPurchases]]&gt;=R$3, "Yes", "")</f>
        <v/>
      </c>
      <c r="M110" t="str">
        <f>IF(MasterData6[[#This Row],[NumCatalogPurchases]]&gt;=S$3, "Yes", "")</f>
        <v>Yes</v>
      </c>
      <c r="N110" t="str">
        <f>IF(MasterData6[[#This Row],[NumStorePurchases]]&gt;=T$3, "Yes", "")</f>
        <v>Yes</v>
      </c>
    </row>
    <row r="111" spans="1:14" x14ac:dyDescent="0.3">
      <c r="A111">
        <v>550</v>
      </c>
      <c r="B111">
        <v>2</v>
      </c>
      <c r="C111">
        <v>3</v>
      </c>
      <c r="D111">
        <v>3</v>
      </c>
      <c r="E111">
        <v>13</v>
      </c>
      <c r="F111">
        <v>2</v>
      </c>
      <c r="G11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1" s="52">
        <f>IFERROR(MasterData6[[#This Row],[NumWebPurchases]]/MasterData6[[#This Row],[NumWebVisitsMonth]], 0)</f>
        <v>1.5</v>
      </c>
      <c r="I111" t="str">
        <f>IF(AND(MasterData6[[#This Row],[NumWebPurchases]]&gt;=1, Buying_Cat.="Over $500"), "Yes", "")</f>
        <v>Yes</v>
      </c>
      <c r="L111" t="str">
        <f>IF(MasterData6[[#This Row],[NumWebPurchases]]&gt;=R$3, "Yes", "")</f>
        <v/>
      </c>
      <c r="M111" t="str">
        <f>IF(MasterData6[[#This Row],[NumCatalogPurchases]]&gt;=S$3, "Yes", "")</f>
        <v>Yes</v>
      </c>
      <c r="N111" t="str">
        <f>IF(MasterData6[[#This Row],[NumStorePurchases]]&gt;=T$3, "Yes", "")</f>
        <v>Yes</v>
      </c>
    </row>
    <row r="112" spans="1:14" x14ac:dyDescent="0.3">
      <c r="A112">
        <v>564</v>
      </c>
      <c r="B112">
        <v>7</v>
      </c>
      <c r="C112">
        <v>8</v>
      </c>
      <c r="D112">
        <v>6</v>
      </c>
      <c r="E112">
        <v>9</v>
      </c>
      <c r="F112">
        <v>6</v>
      </c>
      <c r="G11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112" s="52">
        <f>IFERROR(MasterData6[[#This Row],[NumWebPurchases]]/MasterData6[[#This Row],[NumWebVisitsMonth]], 0)</f>
        <v>1.3333333333333333</v>
      </c>
      <c r="I112" t="str">
        <f>IF(AND(MasterData6[[#This Row],[NumWebPurchases]]&gt;=1, Buying_Cat.="Over $500"), "Yes", "")</f>
        <v>Yes</v>
      </c>
      <c r="L112" t="str">
        <f>IF(MasterData6[[#This Row],[NumWebPurchases]]&gt;=R$3, "Yes", "")</f>
        <v>Yes</v>
      </c>
      <c r="M112" t="str">
        <f>IF(MasterData6[[#This Row],[NumCatalogPurchases]]&gt;=S$3, "Yes", "")</f>
        <v>Yes</v>
      </c>
      <c r="N112" t="str">
        <f>IF(MasterData6[[#This Row],[NumStorePurchases]]&gt;=T$3, "Yes", "")</f>
        <v>Yes</v>
      </c>
    </row>
    <row r="113" spans="1:14" x14ac:dyDescent="0.3">
      <c r="A113">
        <v>569</v>
      </c>
      <c r="B113">
        <v>1</v>
      </c>
      <c r="C113">
        <v>5</v>
      </c>
      <c r="D113">
        <v>6</v>
      </c>
      <c r="E113">
        <v>7</v>
      </c>
      <c r="F113">
        <v>2</v>
      </c>
      <c r="G11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3" s="52">
        <f>IFERROR(MasterData6[[#This Row],[NumWebPurchases]]/MasterData6[[#This Row],[NumWebVisitsMonth]], 0)</f>
        <v>2.5</v>
      </c>
      <c r="I113" t="str">
        <f>IF(AND(MasterData6[[#This Row],[NumWebPurchases]]&gt;=1, Buying_Cat.="Over $500"), "Yes", "")</f>
        <v>Yes</v>
      </c>
      <c r="L113" t="str">
        <f>IF(MasterData6[[#This Row],[NumWebPurchases]]&gt;=R$3, "Yes", "")</f>
        <v>Yes</v>
      </c>
      <c r="M113" t="str">
        <f>IF(MasterData6[[#This Row],[NumCatalogPurchases]]&gt;=S$3, "Yes", "")</f>
        <v>Yes</v>
      </c>
      <c r="N113" t="str">
        <f>IF(MasterData6[[#This Row],[NumStorePurchases]]&gt;=T$3, "Yes", "")</f>
        <v>Yes</v>
      </c>
    </row>
    <row r="114" spans="1:14" x14ac:dyDescent="0.3">
      <c r="A114">
        <v>574</v>
      </c>
      <c r="B114">
        <v>1</v>
      </c>
      <c r="C114">
        <v>1</v>
      </c>
      <c r="D114">
        <v>1</v>
      </c>
      <c r="E114">
        <v>4</v>
      </c>
      <c r="F114">
        <v>2</v>
      </c>
      <c r="G11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4" s="52">
        <f>IFERROR(MasterData6[[#This Row],[NumWebPurchases]]/MasterData6[[#This Row],[NumWebVisitsMonth]], 0)</f>
        <v>0.5</v>
      </c>
      <c r="I114" t="str">
        <f>IF(AND(MasterData6[[#This Row],[NumWebPurchases]]&gt;=1, Buying_Cat.="Over $500"), "Yes", "")</f>
        <v/>
      </c>
      <c r="L114" t="str">
        <f>IF(MasterData6[[#This Row],[NumWebPurchases]]&gt;=R$3, "Yes", "")</f>
        <v/>
      </c>
      <c r="M114" t="str">
        <f>IF(MasterData6[[#This Row],[NumCatalogPurchases]]&gt;=S$3, "Yes", "")</f>
        <v/>
      </c>
      <c r="N114" t="str">
        <f>IF(MasterData6[[#This Row],[NumStorePurchases]]&gt;=T$3, "Yes", "")</f>
        <v/>
      </c>
    </row>
    <row r="115" spans="1:14" x14ac:dyDescent="0.3">
      <c r="A115">
        <v>577</v>
      </c>
      <c r="B115">
        <v>2</v>
      </c>
      <c r="C115">
        <v>1</v>
      </c>
      <c r="D115">
        <v>0</v>
      </c>
      <c r="E115">
        <v>3</v>
      </c>
      <c r="F115">
        <v>7</v>
      </c>
      <c r="G11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5" s="52">
        <f>IFERROR(MasterData6[[#This Row],[NumWebPurchases]]/MasterData6[[#This Row],[NumWebVisitsMonth]], 0)</f>
        <v>0.14285714285714285</v>
      </c>
      <c r="I115" t="str">
        <f>IF(AND(MasterData6[[#This Row],[NumWebPurchases]]&gt;=1, Buying_Cat.="Over $500"), "Yes", "")</f>
        <v/>
      </c>
      <c r="L115" t="str">
        <f>IF(MasterData6[[#This Row],[NumWebPurchases]]&gt;=R$3, "Yes", "")</f>
        <v/>
      </c>
      <c r="M115" t="str">
        <f>IF(MasterData6[[#This Row],[NumCatalogPurchases]]&gt;=S$3, "Yes", "")</f>
        <v/>
      </c>
      <c r="N115" t="str">
        <f>IF(MasterData6[[#This Row],[NumStorePurchases]]&gt;=T$3, "Yes", "")</f>
        <v/>
      </c>
    </row>
    <row r="116" spans="1:14" x14ac:dyDescent="0.3">
      <c r="A116">
        <v>590</v>
      </c>
      <c r="B116">
        <v>1</v>
      </c>
      <c r="C116">
        <v>5</v>
      </c>
      <c r="D116">
        <v>6</v>
      </c>
      <c r="E116">
        <v>4</v>
      </c>
      <c r="F116">
        <v>3</v>
      </c>
      <c r="G11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6" s="52">
        <f>IFERROR(MasterData6[[#This Row],[NumWebPurchases]]/MasterData6[[#This Row],[NumWebVisitsMonth]], 0)</f>
        <v>1.6666666666666667</v>
      </c>
      <c r="I116" t="str">
        <f>IF(AND(MasterData6[[#This Row],[NumWebPurchases]]&gt;=1, Buying_Cat.="Over $500"), "Yes", "")</f>
        <v>Yes</v>
      </c>
      <c r="L116" t="str">
        <f>IF(MasterData6[[#This Row],[NumWebPurchases]]&gt;=R$3, "Yes", "")</f>
        <v>Yes</v>
      </c>
      <c r="M116" t="str">
        <f>IF(MasterData6[[#This Row],[NumCatalogPurchases]]&gt;=S$3, "Yes", "")</f>
        <v>Yes</v>
      </c>
      <c r="N116" t="str">
        <f>IF(MasterData6[[#This Row],[NumStorePurchases]]&gt;=T$3, "Yes", "")</f>
        <v/>
      </c>
    </row>
    <row r="117" spans="1:14" x14ac:dyDescent="0.3">
      <c r="A117">
        <v>591</v>
      </c>
      <c r="B117">
        <v>2</v>
      </c>
      <c r="C117">
        <v>8</v>
      </c>
      <c r="D117">
        <v>3</v>
      </c>
      <c r="E117">
        <v>7</v>
      </c>
      <c r="F117">
        <v>7</v>
      </c>
      <c r="G11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7" s="52">
        <f>IFERROR(MasterData6[[#This Row],[NumWebPurchases]]/MasterData6[[#This Row],[NumWebVisitsMonth]], 0)</f>
        <v>1.1428571428571428</v>
      </c>
      <c r="I117" t="str">
        <f>IF(AND(MasterData6[[#This Row],[NumWebPurchases]]&gt;=1, Buying_Cat.="Over $500"), "Yes", "")</f>
        <v>Yes</v>
      </c>
      <c r="L117" t="str">
        <f>IF(MasterData6[[#This Row],[NumWebPurchases]]&gt;=R$3, "Yes", "")</f>
        <v>Yes</v>
      </c>
      <c r="M117" t="str">
        <f>IF(MasterData6[[#This Row],[NumCatalogPurchases]]&gt;=S$3, "Yes", "")</f>
        <v>Yes</v>
      </c>
      <c r="N117" t="str">
        <f>IF(MasterData6[[#This Row],[NumStorePurchases]]&gt;=T$3, "Yes", "")</f>
        <v>Yes</v>
      </c>
    </row>
    <row r="118" spans="1:14" x14ac:dyDescent="0.3">
      <c r="A118">
        <v>606</v>
      </c>
      <c r="B118">
        <v>1</v>
      </c>
      <c r="C118">
        <v>1</v>
      </c>
      <c r="D118">
        <v>0</v>
      </c>
      <c r="E118">
        <v>2</v>
      </c>
      <c r="F118">
        <v>7</v>
      </c>
      <c r="G11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8" s="52">
        <f>IFERROR(MasterData6[[#This Row],[NumWebPurchases]]/MasterData6[[#This Row],[NumWebVisitsMonth]], 0)</f>
        <v>0.14285714285714285</v>
      </c>
      <c r="I118" t="str">
        <f>IF(AND(MasterData6[[#This Row],[NumWebPurchases]]&gt;=1, Buying_Cat.="Over $500"), "Yes", "")</f>
        <v/>
      </c>
      <c r="L118" t="str">
        <f>IF(MasterData6[[#This Row],[NumWebPurchases]]&gt;=R$3, "Yes", "")</f>
        <v/>
      </c>
      <c r="M118" t="str">
        <f>IF(MasterData6[[#This Row],[NumCatalogPurchases]]&gt;=S$3, "Yes", "")</f>
        <v/>
      </c>
      <c r="N118" t="str">
        <f>IF(MasterData6[[#This Row],[NumStorePurchases]]&gt;=T$3, "Yes", "")</f>
        <v/>
      </c>
    </row>
    <row r="119" spans="1:14" x14ac:dyDescent="0.3">
      <c r="A119">
        <v>607</v>
      </c>
      <c r="B119">
        <v>6</v>
      </c>
      <c r="C119">
        <v>8</v>
      </c>
      <c r="D119">
        <v>1</v>
      </c>
      <c r="E119">
        <v>7</v>
      </c>
      <c r="F119">
        <v>8</v>
      </c>
      <c r="G11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19" s="52">
        <f>IFERROR(MasterData6[[#This Row],[NumWebPurchases]]/MasterData6[[#This Row],[NumWebVisitsMonth]], 0)</f>
        <v>1</v>
      </c>
      <c r="I119" t="str">
        <f>IF(AND(MasterData6[[#This Row],[NumWebPurchases]]&gt;=1, Buying_Cat.="Over $500"), "Yes", "")</f>
        <v/>
      </c>
      <c r="L119" t="str">
        <f>IF(MasterData6[[#This Row],[NumWebPurchases]]&gt;=R$3, "Yes", "")</f>
        <v>Yes</v>
      </c>
      <c r="M119" t="str">
        <f>IF(MasterData6[[#This Row],[NumCatalogPurchases]]&gt;=S$3, "Yes", "")</f>
        <v/>
      </c>
      <c r="N119" t="str">
        <f>IF(MasterData6[[#This Row],[NumStorePurchases]]&gt;=T$3, "Yes", "")</f>
        <v>Yes</v>
      </c>
    </row>
    <row r="120" spans="1:14" x14ac:dyDescent="0.3">
      <c r="A120">
        <v>610</v>
      </c>
      <c r="B120">
        <v>8</v>
      </c>
      <c r="C120">
        <v>7</v>
      </c>
      <c r="D120">
        <v>2</v>
      </c>
      <c r="E120">
        <v>6</v>
      </c>
      <c r="F120">
        <v>8</v>
      </c>
      <c r="G12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8</v>
      </c>
      <c r="H120" s="52">
        <f>IFERROR(MasterData6[[#This Row],[NumWebPurchases]]/MasterData6[[#This Row],[NumWebVisitsMonth]], 0)</f>
        <v>0.875</v>
      </c>
      <c r="I120" t="str">
        <f>IF(AND(MasterData6[[#This Row],[NumWebPurchases]]&gt;=1, Buying_Cat.="Over $500"), "Yes", "")</f>
        <v/>
      </c>
      <c r="L120" t="str">
        <f>IF(MasterData6[[#This Row],[NumWebPurchases]]&gt;=R$3, "Yes", "")</f>
        <v>Yes</v>
      </c>
      <c r="M120" t="str">
        <f>IF(MasterData6[[#This Row],[NumCatalogPurchases]]&gt;=S$3, "Yes", "")</f>
        <v>Yes</v>
      </c>
      <c r="N120" t="str">
        <f>IF(MasterData6[[#This Row],[NumStorePurchases]]&gt;=T$3, "Yes", "")</f>
        <v>Yes</v>
      </c>
    </row>
    <row r="121" spans="1:14" x14ac:dyDescent="0.3">
      <c r="A121">
        <v>615</v>
      </c>
      <c r="B121">
        <v>1</v>
      </c>
      <c r="C121">
        <v>5</v>
      </c>
      <c r="D121">
        <v>1</v>
      </c>
      <c r="E121">
        <v>4</v>
      </c>
      <c r="F121">
        <v>7</v>
      </c>
      <c r="G12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1" s="52">
        <f>IFERROR(MasterData6[[#This Row],[NumWebPurchases]]/MasterData6[[#This Row],[NumWebVisitsMonth]], 0)</f>
        <v>0.7142857142857143</v>
      </c>
      <c r="I121" t="str">
        <f>IF(AND(MasterData6[[#This Row],[NumWebPurchases]]&gt;=1, Buying_Cat.="Over $500"), "Yes", "")</f>
        <v/>
      </c>
      <c r="L121" t="str">
        <f>IF(MasterData6[[#This Row],[NumWebPurchases]]&gt;=R$3, "Yes", "")</f>
        <v>Yes</v>
      </c>
      <c r="M121" t="str">
        <f>IF(MasterData6[[#This Row],[NumCatalogPurchases]]&gt;=S$3, "Yes", "")</f>
        <v/>
      </c>
      <c r="N121" t="str">
        <f>IF(MasterData6[[#This Row],[NumStorePurchases]]&gt;=T$3, "Yes", "")</f>
        <v/>
      </c>
    </row>
    <row r="122" spans="1:14" x14ac:dyDescent="0.3">
      <c r="A122">
        <v>618</v>
      </c>
      <c r="B122">
        <v>1</v>
      </c>
      <c r="C122">
        <v>7</v>
      </c>
      <c r="D122">
        <v>2</v>
      </c>
      <c r="E122">
        <v>12</v>
      </c>
      <c r="F122">
        <v>4</v>
      </c>
      <c r="G12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2" s="52">
        <f>IFERROR(MasterData6[[#This Row],[NumWebPurchases]]/MasterData6[[#This Row],[NumWebVisitsMonth]], 0)</f>
        <v>1.75</v>
      </c>
      <c r="I122" t="str">
        <f>IF(AND(MasterData6[[#This Row],[NumWebPurchases]]&gt;=1, Buying_Cat.="Over $500"), "Yes", "")</f>
        <v>Yes</v>
      </c>
      <c r="L122" t="str">
        <f>IF(MasterData6[[#This Row],[NumWebPurchases]]&gt;=R$3, "Yes", "")</f>
        <v>Yes</v>
      </c>
      <c r="M122" t="str">
        <f>IF(MasterData6[[#This Row],[NumCatalogPurchases]]&gt;=S$3, "Yes", "")</f>
        <v>Yes</v>
      </c>
      <c r="N122" t="str">
        <f>IF(MasterData6[[#This Row],[NumStorePurchases]]&gt;=T$3, "Yes", "")</f>
        <v>Yes</v>
      </c>
    </row>
    <row r="123" spans="1:14" x14ac:dyDescent="0.3">
      <c r="A123">
        <v>624</v>
      </c>
      <c r="B123">
        <v>1</v>
      </c>
      <c r="C123">
        <v>0</v>
      </c>
      <c r="D123">
        <v>1</v>
      </c>
      <c r="E123">
        <v>2</v>
      </c>
      <c r="F123">
        <v>6</v>
      </c>
      <c r="G12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3" s="52">
        <f>IFERROR(MasterData6[[#This Row],[NumWebPurchases]]/MasterData6[[#This Row],[NumWebVisitsMonth]], 0)</f>
        <v>0</v>
      </c>
      <c r="I123" t="str">
        <f>IF(AND(MasterData6[[#This Row],[NumWebPurchases]]&gt;=1, Buying_Cat.="Over $500"), "Yes", "")</f>
        <v/>
      </c>
      <c r="L123" t="str">
        <f>IF(MasterData6[[#This Row],[NumWebPurchases]]&gt;=R$3, "Yes", "")</f>
        <v/>
      </c>
      <c r="M123" t="str">
        <f>IF(MasterData6[[#This Row],[NumCatalogPurchases]]&gt;=S$3, "Yes", "")</f>
        <v/>
      </c>
      <c r="N123" t="str">
        <f>IF(MasterData6[[#This Row],[NumStorePurchases]]&gt;=T$3, "Yes", "")</f>
        <v/>
      </c>
    </row>
    <row r="124" spans="1:14" x14ac:dyDescent="0.3">
      <c r="A124">
        <v>626</v>
      </c>
      <c r="B124">
        <v>1</v>
      </c>
      <c r="C124">
        <v>1</v>
      </c>
      <c r="D124">
        <v>0</v>
      </c>
      <c r="E124">
        <v>3</v>
      </c>
      <c r="F124">
        <v>4</v>
      </c>
      <c r="G12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4" s="52">
        <f>IFERROR(MasterData6[[#This Row],[NumWebPurchases]]/MasterData6[[#This Row],[NumWebVisitsMonth]], 0)</f>
        <v>0.25</v>
      </c>
      <c r="I124" t="str">
        <f>IF(AND(MasterData6[[#This Row],[NumWebPurchases]]&gt;=1, Buying_Cat.="Over $500"), "Yes", "")</f>
        <v/>
      </c>
      <c r="L124" t="str">
        <f>IF(MasterData6[[#This Row],[NumWebPurchases]]&gt;=R$3, "Yes", "")</f>
        <v/>
      </c>
      <c r="M124" t="str">
        <f>IF(MasterData6[[#This Row],[NumCatalogPurchases]]&gt;=S$3, "Yes", "")</f>
        <v/>
      </c>
      <c r="N124" t="str">
        <f>IF(MasterData6[[#This Row],[NumStorePurchases]]&gt;=T$3, "Yes", "")</f>
        <v/>
      </c>
    </row>
    <row r="125" spans="1:14" x14ac:dyDescent="0.3">
      <c r="A125">
        <v>635</v>
      </c>
      <c r="B125">
        <v>8</v>
      </c>
      <c r="C125">
        <v>9</v>
      </c>
      <c r="D125">
        <v>1</v>
      </c>
      <c r="E125">
        <v>7</v>
      </c>
      <c r="F125">
        <v>8</v>
      </c>
      <c r="G12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8</v>
      </c>
      <c r="H125" s="52">
        <f>IFERROR(MasterData6[[#This Row],[NumWebPurchases]]/MasterData6[[#This Row],[NumWebVisitsMonth]], 0)</f>
        <v>1.125</v>
      </c>
      <c r="I125" t="str">
        <f>IF(AND(MasterData6[[#This Row],[NumWebPurchases]]&gt;=1, Buying_Cat.="Over $500"), "Yes", "")</f>
        <v>Yes</v>
      </c>
      <c r="L125" t="str">
        <f>IF(MasterData6[[#This Row],[NumWebPurchases]]&gt;=R$3, "Yes", "")</f>
        <v>Yes</v>
      </c>
      <c r="M125" t="str">
        <f>IF(MasterData6[[#This Row],[NumCatalogPurchases]]&gt;=S$3, "Yes", "")</f>
        <v/>
      </c>
      <c r="N125" t="str">
        <f>IF(MasterData6[[#This Row],[NumStorePurchases]]&gt;=T$3, "Yes", "")</f>
        <v>Yes</v>
      </c>
    </row>
    <row r="126" spans="1:14" x14ac:dyDescent="0.3">
      <c r="A126">
        <v>640</v>
      </c>
      <c r="B126">
        <v>2</v>
      </c>
      <c r="C126">
        <v>7</v>
      </c>
      <c r="D126">
        <v>6</v>
      </c>
      <c r="E126">
        <v>10</v>
      </c>
      <c r="F126">
        <v>5</v>
      </c>
      <c r="G12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26" s="52">
        <f>IFERROR(MasterData6[[#This Row],[NumWebPurchases]]/MasterData6[[#This Row],[NumWebVisitsMonth]], 0)</f>
        <v>1.4</v>
      </c>
      <c r="I126" t="str">
        <f>IF(AND(MasterData6[[#This Row],[NumWebPurchases]]&gt;=1, Buying_Cat.="Over $500"), "Yes", "")</f>
        <v>Yes</v>
      </c>
      <c r="L126" t="str">
        <f>IF(MasterData6[[#This Row],[NumWebPurchases]]&gt;=R$3, "Yes", "")</f>
        <v>Yes</v>
      </c>
      <c r="M126" t="str">
        <f>IF(MasterData6[[#This Row],[NumCatalogPurchases]]&gt;=S$3, "Yes", "")</f>
        <v>Yes</v>
      </c>
      <c r="N126" t="str">
        <f>IF(MasterData6[[#This Row],[NumStorePurchases]]&gt;=T$3, "Yes", "")</f>
        <v>Yes</v>
      </c>
    </row>
    <row r="127" spans="1:14" x14ac:dyDescent="0.3">
      <c r="A127">
        <v>641</v>
      </c>
      <c r="B127">
        <v>1</v>
      </c>
      <c r="C127">
        <v>2</v>
      </c>
      <c r="D127">
        <v>2</v>
      </c>
      <c r="E127">
        <v>2</v>
      </c>
      <c r="F127">
        <v>4</v>
      </c>
      <c r="G12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7" s="52">
        <f>IFERROR(MasterData6[[#This Row],[NumWebPurchases]]/MasterData6[[#This Row],[NumWebVisitsMonth]], 0)</f>
        <v>0.5</v>
      </c>
      <c r="I127" t="str">
        <f>IF(AND(MasterData6[[#This Row],[NumWebPurchases]]&gt;=1, Buying_Cat.="Over $500"), "Yes", "")</f>
        <v/>
      </c>
      <c r="L127" t="str">
        <f>IF(MasterData6[[#This Row],[NumWebPurchases]]&gt;=R$3, "Yes", "")</f>
        <v/>
      </c>
      <c r="M127" t="str">
        <f>IF(MasterData6[[#This Row],[NumCatalogPurchases]]&gt;=S$3, "Yes", "")</f>
        <v>Yes</v>
      </c>
      <c r="N127" t="str">
        <f>IF(MasterData6[[#This Row],[NumStorePurchases]]&gt;=T$3, "Yes", "")</f>
        <v/>
      </c>
    </row>
    <row r="128" spans="1:14" x14ac:dyDescent="0.3">
      <c r="A128">
        <v>642</v>
      </c>
      <c r="B128">
        <v>3</v>
      </c>
      <c r="C128">
        <v>2</v>
      </c>
      <c r="D128">
        <v>1</v>
      </c>
      <c r="E128">
        <v>2</v>
      </c>
      <c r="F128">
        <v>8</v>
      </c>
      <c r="G12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28" s="52">
        <f>IFERROR(MasterData6[[#This Row],[NumWebPurchases]]/MasterData6[[#This Row],[NumWebVisitsMonth]], 0)</f>
        <v>0.25</v>
      </c>
      <c r="I128" t="str">
        <f>IF(AND(MasterData6[[#This Row],[NumWebPurchases]]&gt;=1, Buying_Cat.="Over $500"), "Yes", "")</f>
        <v/>
      </c>
      <c r="L128" t="str">
        <f>IF(MasterData6[[#This Row],[NumWebPurchases]]&gt;=R$3, "Yes", "")</f>
        <v/>
      </c>
      <c r="M128" t="str">
        <f>IF(MasterData6[[#This Row],[NumCatalogPurchases]]&gt;=S$3, "Yes", "")</f>
        <v/>
      </c>
      <c r="N128" t="str">
        <f>IF(MasterData6[[#This Row],[NumStorePurchases]]&gt;=T$3, "Yes", "")</f>
        <v/>
      </c>
    </row>
    <row r="129" spans="1:14" x14ac:dyDescent="0.3">
      <c r="A129">
        <v>663</v>
      </c>
      <c r="B129">
        <v>1</v>
      </c>
      <c r="C129">
        <v>1</v>
      </c>
      <c r="D129">
        <v>1</v>
      </c>
      <c r="E129">
        <v>3</v>
      </c>
      <c r="F129">
        <v>4</v>
      </c>
      <c r="G12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9" s="52">
        <f>IFERROR(MasterData6[[#This Row],[NumWebPurchases]]/MasterData6[[#This Row],[NumWebVisitsMonth]], 0)</f>
        <v>0.25</v>
      </c>
      <c r="I129" t="str">
        <f>IF(AND(MasterData6[[#This Row],[NumWebPurchases]]&gt;=1, Buying_Cat.="Over $500"), "Yes", "")</f>
        <v/>
      </c>
      <c r="L129" t="str">
        <f>IF(MasterData6[[#This Row],[NumWebPurchases]]&gt;=R$3, "Yes", "")</f>
        <v/>
      </c>
      <c r="M129" t="str">
        <f>IF(MasterData6[[#This Row],[NumCatalogPurchases]]&gt;=S$3, "Yes", "")</f>
        <v/>
      </c>
      <c r="N129" t="str">
        <f>IF(MasterData6[[#This Row],[NumStorePurchases]]&gt;=T$3, "Yes", "")</f>
        <v/>
      </c>
    </row>
    <row r="130" spans="1:14" x14ac:dyDescent="0.3">
      <c r="A130">
        <v>675</v>
      </c>
      <c r="B130">
        <v>5</v>
      </c>
      <c r="C130">
        <v>4</v>
      </c>
      <c r="D130">
        <v>2</v>
      </c>
      <c r="E130">
        <v>5</v>
      </c>
      <c r="F130">
        <v>7</v>
      </c>
      <c r="G13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30" s="52">
        <f>IFERROR(MasterData6[[#This Row],[NumWebPurchases]]/MasterData6[[#This Row],[NumWebVisitsMonth]], 0)</f>
        <v>0.5714285714285714</v>
      </c>
      <c r="I130" t="str">
        <f>IF(AND(MasterData6[[#This Row],[NumWebPurchases]]&gt;=1, Buying_Cat.="Over $500"), "Yes", "")</f>
        <v/>
      </c>
      <c r="L130" t="str">
        <f>IF(MasterData6[[#This Row],[NumWebPurchases]]&gt;=R$3, "Yes", "")</f>
        <v>Yes</v>
      </c>
      <c r="M130" t="str">
        <f>IF(MasterData6[[#This Row],[NumCatalogPurchases]]&gt;=S$3, "Yes", "")</f>
        <v>Yes</v>
      </c>
      <c r="N130" t="str">
        <f>IF(MasterData6[[#This Row],[NumStorePurchases]]&gt;=T$3, "Yes", "")</f>
        <v>Yes</v>
      </c>
    </row>
    <row r="131" spans="1:14" x14ac:dyDescent="0.3">
      <c r="A131">
        <v>679</v>
      </c>
      <c r="B131">
        <v>2</v>
      </c>
      <c r="C131">
        <v>1</v>
      </c>
      <c r="D131">
        <v>0</v>
      </c>
      <c r="E131">
        <v>3</v>
      </c>
      <c r="F131">
        <v>9</v>
      </c>
      <c r="G13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31" s="52">
        <f>IFERROR(MasterData6[[#This Row],[NumWebPurchases]]/MasterData6[[#This Row],[NumWebVisitsMonth]], 0)</f>
        <v>0.1111111111111111</v>
      </c>
      <c r="I131" t="str">
        <f>IF(AND(MasterData6[[#This Row],[NumWebPurchases]]&gt;=1, Buying_Cat.="Over $500"), "Yes", "")</f>
        <v/>
      </c>
      <c r="L131" t="str">
        <f>IF(MasterData6[[#This Row],[NumWebPurchases]]&gt;=R$3, "Yes", "")</f>
        <v/>
      </c>
      <c r="M131" t="str">
        <f>IF(MasterData6[[#This Row],[NumCatalogPurchases]]&gt;=S$3, "Yes", "")</f>
        <v/>
      </c>
      <c r="N131" t="str">
        <f>IF(MasterData6[[#This Row],[NumStorePurchases]]&gt;=T$3, "Yes", "")</f>
        <v/>
      </c>
    </row>
    <row r="132" spans="1:14" x14ac:dyDescent="0.3">
      <c r="A132">
        <v>692</v>
      </c>
      <c r="B132">
        <v>1</v>
      </c>
      <c r="C132">
        <v>1</v>
      </c>
      <c r="D132">
        <v>0</v>
      </c>
      <c r="E132">
        <v>2</v>
      </c>
      <c r="F132">
        <v>6</v>
      </c>
      <c r="G13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2" s="52">
        <f>IFERROR(MasterData6[[#This Row],[NumWebPurchases]]/MasterData6[[#This Row],[NumWebVisitsMonth]], 0)</f>
        <v>0.16666666666666666</v>
      </c>
      <c r="I132" t="str">
        <f>IF(AND(MasterData6[[#This Row],[NumWebPurchases]]&gt;=1, Buying_Cat.="Over $500"), "Yes", "")</f>
        <v/>
      </c>
      <c r="L132" t="str">
        <f>IF(MasterData6[[#This Row],[NumWebPurchases]]&gt;=R$3, "Yes", "")</f>
        <v/>
      </c>
      <c r="M132" t="str">
        <f>IF(MasterData6[[#This Row],[NumCatalogPurchases]]&gt;=S$3, "Yes", "")</f>
        <v/>
      </c>
      <c r="N132" t="str">
        <f>IF(MasterData6[[#This Row],[NumStorePurchases]]&gt;=T$3, "Yes", "")</f>
        <v/>
      </c>
    </row>
    <row r="133" spans="1:14" x14ac:dyDescent="0.3">
      <c r="A133">
        <v>697</v>
      </c>
      <c r="B133">
        <v>1</v>
      </c>
      <c r="C133">
        <v>5</v>
      </c>
      <c r="D133">
        <v>9</v>
      </c>
      <c r="E133">
        <v>6</v>
      </c>
      <c r="F133">
        <v>3</v>
      </c>
      <c r="G13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3" s="52">
        <f>IFERROR(MasterData6[[#This Row],[NumWebPurchases]]/MasterData6[[#This Row],[NumWebVisitsMonth]], 0)</f>
        <v>1.6666666666666667</v>
      </c>
      <c r="I133" t="str">
        <f>IF(AND(MasterData6[[#This Row],[NumWebPurchases]]&gt;=1, Buying_Cat.="Over $500"), "Yes", "")</f>
        <v>Yes</v>
      </c>
      <c r="L133" t="str">
        <f>IF(MasterData6[[#This Row],[NumWebPurchases]]&gt;=R$3, "Yes", "")</f>
        <v>Yes</v>
      </c>
      <c r="M133" t="str">
        <f>IF(MasterData6[[#This Row],[NumCatalogPurchases]]&gt;=S$3, "Yes", "")</f>
        <v>Yes</v>
      </c>
      <c r="N133" t="str">
        <f>IF(MasterData6[[#This Row],[NumStorePurchases]]&gt;=T$3, "Yes", "")</f>
        <v>Yes</v>
      </c>
    </row>
    <row r="134" spans="1:14" x14ac:dyDescent="0.3">
      <c r="A134">
        <v>701</v>
      </c>
      <c r="B134">
        <v>2</v>
      </c>
      <c r="C134">
        <v>6</v>
      </c>
      <c r="D134">
        <v>2</v>
      </c>
      <c r="E134">
        <v>8</v>
      </c>
      <c r="F134">
        <v>2</v>
      </c>
      <c r="G13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34" s="52">
        <f>IFERROR(MasterData6[[#This Row],[NumWebPurchases]]/MasterData6[[#This Row],[NumWebVisitsMonth]], 0)</f>
        <v>3</v>
      </c>
      <c r="I134" t="str">
        <f>IF(AND(MasterData6[[#This Row],[NumWebPurchases]]&gt;=1, Buying_Cat.="Over $500"), "Yes", "")</f>
        <v>Yes</v>
      </c>
      <c r="L134" t="str">
        <f>IF(MasterData6[[#This Row],[NumWebPurchases]]&gt;=R$3, "Yes", "")</f>
        <v>Yes</v>
      </c>
      <c r="M134" t="str">
        <f>IF(MasterData6[[#This Row],[NumCatalogPurchases]]&gt;=S$3, "Yes", "")</f>
        <v>Yes</v>
      </c>
      <c r="N134" t="str">
        <f>IF(MasterData6[[#This Row],[NumStorePurchases]]&gt;=T$3, "Yes", "")</f>
        <v>Yes</v>
      </c>
    </row>
    <row r="135" spans="1:14" x14ac:dyDescent="0.3">
      <c r="A135">
        <v>702</v>
      </c>
      <c r="B135">
        <v>4</v>
      </c>
      <c r="C135">
        <v>4</v>
      </c>
      <c r="D135">
        <v>3</v>
      </c>
      <c r="E135">
        <v>8</v>
      </c>
      <c r="F135">
        <v>5</v>
      </c>
      <c r="G13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35" s="52">
        <f>IFERROR(MasterData6[[#This Row],[NumWebPurchases]]/MasterData6[[#This Row],[NumWebVisitsMonth]], 0)</f>
        <v>0.8</v>
      </c>
      <c r="I135" t="str">
        <f>IF(AND(MasterData6[[#This Row],[NumWebPurchases]]&gt;=1, Buying_Cat.="Over $500"), "Yes", "")</f>
        <v/>
      </c>
      <c r="L135" t="str">
        <f>IF(MasterData6[[#This Row],[NumWebPurchases]]&gt;=R$3, "Yes", "")</f>
        <v>Yes</v>
      </c>
      <c r="M135" t="str">
        <f>IF(MasterData6[[#This Row],[NumCatalogPurchases]]&gt;=S$3, "Yes", "")</f>
        <v>Yes</v>
      </c>
      <c r="N135" t="str">
        <f>IF(MasterData6[[#This Row],[NumStorePurchases]]&gt;=T$3, "Yes", "")</f>
        <v>Yes</v>
      </c>
    </row>
    <row r="136" spans="1:14" x14ac:dyDescent="0.3">
      <c r="A136">
        <v>709</v>
      </c>
      <c r="B136">
        <v>3</v>
      </c>
      <c r="C136">
        <v>2</v>
      </c>
      <c r="D136">
        <v>2</v>
      </c>
      <c r="E136">
        <v>11</v>
      </c>
      <c r="F136">
        <v>8</v>
      </c>
      <c r="G13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36" s="52">
        <f>IFERROR(MasterData6[[#This Row],[NumWebPurchases]]/MasterData6[[#This Row],[NumWebVisitsMonth]], 0)</f>
        <v>0.25</v>
      </c>
      <c r="I136" t="str">
        <f>IF(AND(MasterData6[[#This Row],[NumWebPurchases]]&gt;=1, Buying_Cat.="Over $500"), "Yes", "")</f>
        <v>Yes</v>
      </c>
      <c r="L136" t="str">
        <f>IF(MasterData6[[#This Row],[NumWebPurchases]]&gt;=R$3, "Yes", "")</f>
        <v/>
      </c>
      <c r="M136" t="str">
        <f>IF(MasterData6[[#This Row],[NumCatalogPurchases]]&gt;=S$3, "Yes", "")</f>
        <v>Yes</v>
      </c>
      <c r="N136" t="str">
        <f>IF(MasterData6[[#This Row],[NumStorePurchases]]&gt;=T$3, "Yes", "")</f>
        <v>Yes</v>
      </c>
    </row>
    <row r="137" spans="1:14" x14ac:dyDescent="0.3">
      <c r="A137">
        <v>713</v>
      </c>
      <c r="B137">
        <v>1</v>
      </c>
      <c r="C137">
        <v>4</v>
      </c>
      <c r="D137">
        <v>4</v>
      </c>
      <c r="E137">
        <v>6</v>
      </c>
      <c r="F137">
        <v>3</v>
      </c>
      <c r="G13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7" s="52">
        <f>IFERROR(MasterData6[[#This Row],[NumWebPurchases]]/MasterData6[[#This Row],[NumWebVisitsMonth]], 0)</f>
        <v>1.3333333333333333</v>
      </c>
      <c r="I137" t="str">
        <f>IF(AND(MasterData6[[#This Row],[NumWebPurchases]]&gt;=1, Buying_Cat.="Over $500"), "Yes", "")</f>
        <v/>
      </c>
      <c r="L137" t="str">
        <f>IF(MasterData6[[#This Row],[NumWebPurchases]]&gt;=R$3, "Yes", "")</f>
        <v>Yes</v>
      </c>
      <c r="M137" t="str">
        <f>IF(MasterData6[[#This Row],[NumCatalogPurchases]]&gt;=S$3, "Yes", "")</f>
        <v>Yes</v>
      </c>
      <c r="N137" t="str">
        <f>IF(MasterData6[[#This Row],[NumStorePurchases]]&gt;=T$3, "Yes", "")</f>
        <v>Yes</v>
      </c>
    </row>
    <row r="138" spans="1:14" x14ac:dyDescent="0.3">
      <c r="A138">
        <v>716</v>
      </c>
      <c r="B138">
        <v>3</v>
      </c>
      <c r="C138">
        <v>6</v>
      </c>
      <c r="D138">
        <v>7</v>
      </c>
      <c r="E138">
        <v>11</v>
      </c>
      <c r="F138">
        <v>3</v>
      </c>
      <c r="G13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38" s="52">
        <f>IFERROR(MasterData6[[#This Row],[NumWebPurchases]]/MasterData6[[#This Row],[NumWebVisitsMonth]], 0)</f>
        <v>2</v>
      </c>
      <c r="I138" t="str">
        <f>IF(AND(MasterData6[[#This Row],[NumWebPurchases]]&gt;=1, Buying_Cat.="Over $500"), "Yes", "")</f>
        <v>Yes</v>
      </c>
      <c r="L138" t="str">
        <f>IF(MasterData6[[#This Row],[NumWebPurchases]]&gt;=R$3, "Yes", "")</f>
        <v>Yes</v>
      </c>
      <c r="M138" t="str">
        <f>IF(MasterData6[[#This Row],[NumCatalogPurchases]]&gt;=S$3, "Yes", "")</f>
        <v>Yes</v>
      </c>
      <c r="N138" t="str">
        <f>IF(MasterData6[[#This Row],[NumStorePurchases]]&gt;=T$3, "Yes", "")</f>
        <v>Yes</v>
      </c>
    </row>
    <row r="139" spans="1:14" x14ac:dyDescent="0.3">
      <c r="A139">
        <v>736</v>
      </c>
      <c r="B139">
        <v>2</v>
      </c>
      <c r="C139">
        <v>2</v>
      </c>
      <c r="D139">
        <v>0</v>
      </c>
      <c r="E139">
        <v>3</v>
      </c>
      <c r="F139">
        <v>8</v>
      </c>
      <c r="G13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39" s="52">
        <f>IFERROR(MasterData6[[#This Row],[NumWebPurchases]]/MasterData6[[#This Row],[NumWebVisitsMonth]], 0)</f>
        <v>0.25</v>
      </c>
      <c r="I139" t="str">
        <f>IF(AND(MasterData6[[#This Row],[NumWebPurchases]]&gt;=1, Buying_Cat.="Over $500"), "Yes", "")</f>
        <v/>
      </c>
      <c r="L139" t="str">
        <f>IF(MasterData6[[#This Row],[NumWebPurchases]]&gt;=R$3, "Yes", "")</f>
        <v/>
      </c>
      <c r="M139" t="str">
        <f>IF(MasterData6[[#This Row],[NumCatalogPurchases]]&gt;=S$3, "Yes", "")</f>
        <v/>
      </c>
      <c r="N139" t="str">
        <f>IF(MasterData6[[#This Row],[NumStorePurchases]]&gt;=T$3, "Yes", "")</f>
        <v/>
      </c>
    </row>
    <row r="140" spans="1:14" x14ac:dyDescent="0.3">
      <c r="A140">
        <v>737</v>
      </c>
      <c r="B140">
        <v>2</v>
      </c>
      <c r="C140">
        <v>4</v>
      </c>
      <c r="D140">
        <v>4</v>
      </c>
      <c r="E140">
        <v>5</v>
      </c>
      <c r="F140">
        <v>2</v>
      </c>
      <c r="G14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40" s="52">
        <f>IFERROR(MasterData6[[#This Row],[NumWebPurchases]]/MasterData6[[#This Row],[NumWebVisitsMonth]], 0)</f>
        <v>2</v>
      </c>
      <c r="I140" t="str">
        <f>IF(AND(MasterData6[[#This Row],[NumWebPurchases]]&gt;=1, Buying_Cat.="Over $500"), "Yes", "")</f>
        <v>Yes</v>
      </c>
      <c r="L140" t="str">
        <f>IF(MasterData6[[#This Row],[NumWebPurchases]]&gt;=R$3, "Yes", "")</f>
        <v>Yes</v>
      </c>
      <c r="M140" t="str">
        <f>IF(MasterData6[[#This Row],[NumCatalogPurchases]]&gt;=S$3, "Yes", "")</f>
        <v>Yes</v>
      </c>
      <c r="N140" t="str">
        <f>IF(MasterData6[[#This Row],[NumStorePurchases]]&gt;=T$3, "Yes", "")</f>
        <v>Yes</v>
      </c>
    </row>
    <row r="141" spans="1:14" x14ac:dyDescent="0.3">
      <c r="A141">
        <v>738</v>
      </c>
      <c r="B141">
        <v>4</v>
      </c>
      <c r="C141">
        <v>3</v>
      </c>
      <c r="D141">
        <v>1</v>
      </c>
      <c r="E141">
        <v>4</v>
      </c>
      <c r="F141">
        <v>7</v>
      </c>
      <c r="G14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41" s="52">
        <f>IFERROR(MasterData6[[#This Row],[NumWebPurchases]]/MasterData6[[#This Row],[NumWebVisitsMonth]], 0)</f>
        <v>0.42857142857142855</v>
      </c>
      <c r="I141" t="str">
        <f>IF(AND(MasterData6[[#This Row],[NumWebPurchases]]&gt;=1, Buying_Cat.="Over $500"), "Yes", "")</f>
        <v/>
      </c>
      <c r="L141" t="str">
        <f>IF(MasterData6[[#This Row],[NumWebPurchases]]&gt;=R$3, "Yes", "")</f>
        <v/>
      </c>
      <c r="M141" t="str">
        <f>IF(MasterData6[[#This Row],[NumCatalogPurchases]]&gt;=S$3, "Yes", "")</f>
        <v/>
      </c>
      <c r="N141" t="str">
        <f>IF(MasterData6[[#This Row],[NumStorePurchases]]&gt;=T$3, "Yes", "")</f>
        <v/>
      </c>
    </row>
    <row r="142" spans="1:14" x14ac:dyDescent="0.3">
      <c r="A142">
        <v>749</v>
      </c>
      <c r="B142">
        <v>2</v>
      </c>
      <c r="C142">
        <v>3</v>
      </c>
      <c r="D142">
        <v>1</v>
      </c>
      <c r="E142">
        <v>3</v>
      </c>
      <c r="F142">
        <v>6</v>
      </c>
      <c r="G14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42" s="52">
        <f>IFERROR(MasterData6[[#This Row],[NumWebPurchases]]/MasterData6[[#This Row],[NumWebVisitsMonth]], 0)</f>
        <v>0.5</v>
      </c>
      <c r="I142" t="str">
        <f>IF(AND(MasterData6[[#This Row],[NumWebPurchases]]&gt;=1, Buying_Cat.="Over $500"), "Yes", "")</f>
        <v/>
      </c>
      <c r="L142" t="str">
        <f>IF(MasterData6[[#This Row],[NumWebPurchases]]&gt;=R$3, "Yes", "")</f>
        <v/>
      </c>
      <c r="M142" t="str">
        <f>IF(MasterData6[[#This Row],[NumCatalogPurchases]]&gt;=S$3, "Yes", "")</f>
        <v/>
      </c>
      <c r="N142" t="str">
        <f>IF(MasterData6[[#This Row],[NumStorePurchases]]&gt;=T$3, "Yes", "")</f>
        <v/>
      </c>
    </row>
    <row r="143" spans="1:14" x14ac:dyDescent="0.3">
      <c r="A143">
        <v>760</v>
      </c>
      <c r="B143">
        <v>2</v>
      </c>
      <c r="C143">
        <v>8</v>
      </c>
      <c r="D143">
        <v>4</v>
      </c>
      <c r="E143">
        <v>9</v>
      </c>
      <c r="F143">
        <v>6</v>
      </c>
      <c r="G14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43" s="52">
        <f>IFERROR(MasterData6[[#This Row],[NumWebPurchases]]/MasterData6[[#This Row],[NumWebVisitsMonth]], 0)</f>
        <v>1.3333333333333333</v>
      </c>
      <c r="I143" t="str">
        <f>IF(AND(MasterData6[[#This Row],[NumWebPurchases]]&gt;=1, Buying_Cat.="Over $500"), "Yes", "")</f>
        <v>Yes</v>
      </c>
      <c r="L143" t="str">
        <f>IF(MasterData6[[#This Row],[NumWebPurchases]]&gt;=R$3, "Yes", "")</f>
        <v>Yes</v>
      </c>
      <c r="M143" t="str">
        <f>IF(MasterData6[[#This Row],[NumCatalogPurchases]]&gt;=S$3, "Yes", "")</f>
        <v>Yes</v>
      </c>
      <c r="N143" t="str">
        <f>IF(MasterData6[[#This Row],[NumStorePurchases]]&gt;=T$3, "Yes", "")</f>
        <v>Yes</v>
      </c>
    </row>
    <row r="144" spans="1:14" x14ac:dyDescent="0.3">
      <c r="A144">
        <v>762</v>
      </c>
      <c r="B144">
        <v>1</v>
      </c>
      <c r="C144">
        <v>7</v>
      </c>
      <c r="D144">
        <v>5</v>
      </c>
      <c r="E144">
        <v>8</v>
      </c>
      <c r="F144">
        <v>4</v>
      </c>
      <c r="G14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4" s="52">
        <f>IFERROR(MasterData6[[#This Row],[NumWebPurchases]]/MasterData6[[#This Row],[NumWebVisitsMonth]], 0)</f>
        <v>1.75</v>
      </c>
      <c r="I144" t="str">
        <f>IF(AND(MasterData6[[#This Row],[NumWebPurchases]]&gt;=1, Buying_Cat.="Over $500"), "Yes", "")</f>
        <v>Yes</v>
      </c>
      <c r="L144" t="str">
        <f>IF(MasterData6[[#This Row],[NumWebPurchases]]&gt;=R$3, "Yes", "")</f>
        <v>Yes</v>
      </c>
      <c r="M144" t="str">
        <f>IF(MasterData6[[#This Row],[NumCatalogPurchases]]&gt;=S$3, "Yes", "")</f>
        <v>Yes</v>
      </c>
      <c r="N144" t="str">
        <f>IF(MasterData6[[#This Row],[NumStorePurchases]]&gt;=T$3, "Yes", "")</f>
        <v>Yes</v>
      </c>
    </row>
    <row r="145" spans="1:14" x14ac:dyDescent="0.3">
      <c r="A145">
        <v>771</v>
      </c>
      <c r="B145">
        <v>1</v>
      </c>
      <c r="C145">
        <v>2</v>
      </c>
      <c r="D145">
        <v>2</v>
      </c>
      <c r="E145">
        <v>5</v>
      </c>
      <c r="F145">
        <v>2</v>
      </c>
      <c r="G14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5" s="52">
        <f>IFERROR(MasterData6[[#This Row],[NumWebPurchases]]/MasterData6[[#This Row],[NumWebVisitsMonth]], 0)</f>
        <v>1</v>
      </c>
      <c r="I145" t="str">
        <f>IF(AND(MasterData6[[#This Row],[NumWebPurchases]]&gt;=1, Buying_Cat.="Over $500"), "Yes", "")</f>
        <v/>
      </c>
      <c r="L145" t="str">
        <f>IF(MasterData6[[#This Row],[NumWebPurchases]]&gt;=R$3, "Yes", "")</f>
        <v/>
      </c>
      <c r="M145" t="str">
        <f>IF(MasterData6[[#This Row],[NumCatalogPurchases]]&gt;=S$3, "Yes", "")</f>
        <v>Yes</v>
      </c>
      <c r="N145" t="str">
        <f>IF(MasterData6[[#This Row],[NumStorePurchases]]&gt;=T$3, "Yes", "")</f>
        <v>Yes</v>
      </c>
    </row>
    <row r="146" spans="1:14" x14ac:dyDescent="0.3">
      <c r="A146">
        <v>773</v>
      </c>
      <c r="B146">
        <v>7</v>
      </c>
      <c r="C146">
        <v>6</v>
      </c>
      <c r="D146">
        <v>6</v>
      </c>
      <c r="E146">
        <v>4</v>
      </c>
      <c r="F146">
        <v>6</v>
      </c>
      <c r="G14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146" s="52">
        <f>IFERROR(MasterData6[[#This Row],[NumWebPurchases]]/MasterData6[[#This Row],[NumWebVisitsMonth]], 0)</f>
        <v>1</v>
      </c>
      <c r="I146" t="str">
        <f>IF(AND(MasterData6[[#This Row],[NumWebPurchases]]&gt;=1, Buying_Cat.="Over $500"), "Yes", "")</f>
        <v/>
      </c>
      <c r="L146" t="str">
        <f>IF(MasterData6[[#This Row],[NumWebPurchases]]&gt;=R$3, "Yes", "")</f>
        <v>Yes</v>
      </c>
      <c r="M146" t="str">
        <f>IF(MasterData6[[#This Row],[NumCatalogPurchases]]&gt;=S$3, "Yes", "")</f>
        <v>Yes</v>
      </c>
      <c r="N146" t="str">
        <f>IF(MasterData6[[#This Row],[NumStorePurchases]]&gt;=T$3, "Yes", "")</f>
        <v/>
      </c>
    </row>
    <row r="147" spans="1:14" x14ac:dyDescent="0.3">
      <c r="A147">
        <v>793</v>
      </c>
      <c r="B147">
        <v>1</v>
      </c>
      <c r="C147">
        <v>2</v>
      </c>
      <c r="D147">
        <v>0</v>
      </c>
      <c r="E147">
        <v>3</v>
      </c>
      <c r="F147">
        <v>9</v>
      </c>
      <c r="G14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7" s="52">
        <f>IFERROR(MasterData6[[#This Row],[NumWebPurchases]]/MasterData6[[#This Row],[NumWebVisitsMonth]], 0)</f>
        <v>0.22222222222222221</v>
      </c>
      <c r="I147" t="str">
        <f>IF(AND(MasterData6[[#This Row],[NumWebPurchases]]&gt;=1, Buying_Cat.="Over $500"), "Yes", "")</f>
        <v/>
      </c>
      <c r="L147" t="str">
        <f>IF(MasterData6[[#This Row],[NumWebPurchases]]&gt;=R$3, "Yes", "")</f>
        <v/>
      </c>
      <c r="M147" t="str">
        <f>IF(MasterData6[[#This Row],[NumCatalogPurchases]]&gt;=S$3, "Yes", "")</f>
        <v/>
      </c>
      <c r="N147" t="str">
        <f>IF(MasterData6[[#This Row],[NumStorePurchases]]&gt;=T$3, "Yes", "")</f>
        <v/>
      </c>
    </row>
    <row r="148" spans="1:14" x14ac:dyDescent="0.3">
      <c r="A148">
        <v>796</v>
      </c>
      <c r="B148">
        <v>3</v>
      </c>
      <c r="C148">
        <v>11</v>
      </c>
      <c r="D148">
        <v>4</v>
      </c>
      <c r="E148">
        <v>8</v>
      </c>
      <c r="F148">
        <v>8</v>
      </c>
      <c r="G14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48" s="52">
        <f>IFERROR(MasterData6[[#This Row],[NumWebPurchases]]/MasterData6[[#This Row],[NumWebVisitsMonth]], 0)</f>
        <v>1.375</v>
      </c>
      <c r="I148" t="str">
        <f>IF(AND(MasterData6[[#This Row],[NumWebPurchases]]&gt;=1, Buying_Cat.="Over $500"), "Yes", "")</f>
        <v>Yes</v>
      </c>
      <c r="L148" t="str">
        <f>IF(MasterData6[[#This Row],[NumWebPurchases]]&gt;=R$3, "Yes", "")</f>
        <v>Yes</v>
      </c>
      <c r="M148" t="str">
        <f>IF(MasterData6[[#This Row],[NumCatalogPurchases]]&gt;=S$3, "Yes", "")</f>
        <v>Yes</v>
      </c>
      <c r="N148" t="str">
        <f>IF(MasterData6[[#This Row],[NumStorePurchases]]&gt;=T$3, "Yes", "")</f>
        <v>Yes</v>
      </c>
    </row>
    <row r="149" spans="1:14" x14ac:dyDescent="0.3">
      <c r="A149">
        <v>798</v>
      </c>
      <c r="B149">
        <v>1</v>
      </c>
      <c r="C149">
        <v>1</v>
      </c>
      <c r="D149">
        <v>0</v>
      </c>
      <c r="E149">
        <v>3</v>
      </c>
      <c r="F149">
        <v>7</v>
      </c>
      <c r="G14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9" s="52">
        <f>IFERROR(MasterData6[[#This Row],[NumWebPurchases]]/MasterData6[[#This Row],[NumWebVisitsMonth]], 0)</f>
        <v>0.14285714285714285</v>
      </c>
      <c r="I149" t="str">
        <f>IF(AND(MasterData6[[#This Row],[NumWebPurchases]]&gt;=1, Buying_Cat.="Over $500"), "Yes", "")</f>
        <v/>
      </c>
      <c r="L149" t="str">
        <f>IF(MasterData6[[#This Row],[NumWebPurchases]]&gt;=R$3, "Yes", "")</f>
        <v/>
      </c>
      <c r="M149" t="str">
        <f>IF(MasterData6[[#This Row],[NumCatalogPurchases]]&gt;=S$3, "Yes", "")</f>
        <v/>
      </c>
      <c r="N149" t="str">
        <f>IF(MasterData6[[#This Row],[NumStorePurchases]]&gt;=T$3, "Yes", "")</f>
        <v/>
      </c>
    </row>
    <row r="150" spans="1:14" x14ac:dyDescent="0.3">
      <c r="A150">
        <v>800</v>
      </c>
      <c r="B150">
        <v>2</v>
      </c>
      <c r="C150">
        <v>1</v>
      </c>
      <c r="D150">
        <v>0</v>
      </c>
      <c r="E150">
        <v>3</v>
      </c>
      <c r="F150">
        <v>4</v>
      </c>
      <c r="G15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0" s="52">
        <f>IFERROR(MasterData6[[#This Row],[NumWebPurchases]]/MasterData6[[#This Row],[NumWebVisitsMonth]], 0)</f>
        <v>0.25</v>
      </c>
      <c r="I150" t="str">
        <f>IF(AND(MasterData6[[#This Row],[NumWebPurchases]]&gt;=1, Buying_Cat.="Over $500"), "Yes", "")</f>
        <v/>
      </c>
      <c r="L150" t="str">
        <f>IF(MasterData6[[#This Row],[NumWebPurchases]]&gt;=R$3, "Yes", "")</f>
        <v/>
      </c>
      <c r="M150" t="str">
        <f>IF(MasterData6[[#This Row],[NumCatalogPurchases]]&gt;=S$3, "Yes", "")</f>
        <v/>
      </c>
      <c r="N150" t="str">
        <f>IF(MasterData6[[#This Row],[NumStorePurchases]]&gt;=T$3, "Yes", "")</f>
        <v/>
      </c>
    </row>
    <row r="151" spans="1:14" x14ac:dyDescent="0.3">
      <c r="A151">
        <v>803</v>
      </c>
      <c r="B151">
        <v>1</v>
      </c>
      <c r="C151">
        <v>0</v>
      </c>
      <c r="D151">
        <v>1</v>
      </c>
      <c r="E151">
        <v>2</v>
      </c>
      <c r="F151">
        <v>5</v>
      </c>
      <c r="G15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1" s="52">
        <f>IFERROR(MasterData6[[#This Row],[NumWebPurchases]]/MasterData6[[#This Row],[NumWebVisitsMonth]], 0)</f>
        <v>0</v>
      </c>
      <c r="I151" t="str">
        <f>IF(AND(MasterData6[[#This Row],[NumWebPurchases]]&gt;=1, Buying_Cat.="Over $500"), "Yes", "")</f>
        <v/>
      </c>
      <c r="L151" t="str">
        <f>IF(MasterData6[[#This Row],[NumWebPurchases]]&gt;=R$3, "Yes", "")</f>
        <v/>
      </c>
      <c r="M151" t="str">
        <f>IF(MasterData6[[#This Row],[NumCatalogPurchases]]&gt;=S$3, "Yes", "")</f>
        <v/>
      </c>
      <c r="N151" t="str">
        <f>IF(MasterData6[[#This Row],[NumStorePurchases]]&gt;=T$3, "Yes", "")</f>
        <v/>
      </c>
    </row>
    <row r="152" spans="1:14" x14ac:dyDescent="0.3">
      <c r="A152">
        <v>807</v>
      </c>
      <c r="B152">
        <v>6</v>
      </c>
      <c r="C152">
        <v>6</v>
      </c>
      <c r="D152">
        <v>1</v>
      </c>
      <c r="E152">
        <v>4</v>
      </c>
      <c r="F152">
        <v>8</v>
      </c>
      <c r="G15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52" s="52">
        <f>IFERROR(MasterData6[[#This Row],[NumWebPurchases]]/MasterData6[[#This Row],[NumWebVisitsMonth]], 0)</f>
        <v>0.75</v>
      </c>
      <c r="I152" t="str">
        <f>IF(AND(MasterData6[[#This Row],[NumWebPurchases]]&gt;=1, Buying_Cat.="Over $500"), "Yes", "")</f>
        <v/>
      </c>
      <c r="L152" t="str">
        <f>IF(MasterData6[[#This Row],[NumWebPurchases]]&gt;=R$3, "Yes", "")</f>
        <v>Yes</v>
      </c>
      <c r="M152" t="str">
        <f>IF(MasterData6[[#This Row],[NumCatalogPurchases]]&gt;=S$3, "Yes", "")</f>
        <v/>
      </c>
      <c r="N152" t="str">
        <f>IF(MasterData6[[#This Row],[NumStorePurchases]]&gt;=T$3, "Yes", "")</f>
        <v/>
      </c>
    </row>
    <row r="153" spans="1:14" x14ac:dyDescent="0.3">
      <c r="A153">
        <v>810</v>
      </c>
      <c r="B153">
        <v>2</v>
      </c>
      <c r="C153">
        <v>4</v>
      </c>
      <c r="D153">
        <v>2</v>
      </c>
      <c r="E153">
        <v>11</v>
      </c>
      <c r="F153">
        <v>2</v>
      </c>
      <c r="G15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3" s="52">
        <f>IFERROR(MasterData6[[#This Row],[NumWebPurchases]]/MasterData6[[#This Row],[NumWebVisitsMonth]], 0)</f>
        <v>2</v>
      </c>
      <c r="I153" t="str">
        <f>IF(AND(MasterData6[[#This Row],[NumWebPurchases]]&gt;=1, Buying_Cat.="Over $500"), "Yes", "")</f>
        <v>Yes</v>
      </c>
      <c r="L153" t="str">
        <f>IF(MasterData6[[#This Row],[NumWebPurchases]]&gt;=R$3, "Yes", "")</f>
        <v>Yes</v>
      </c>
      <c r="M153" t="str">
        <f>IF(MasterData6[[#This Row],[NumCatalogPurchases]]&gt;=S$3, "Yes", "")</f>
        <v>Yes</v>
      </c>
      <c r="N153" t="str">
        <f>IF(MasterData6[[#This Row],[NumStorePurchases]]&gt;=T$3, "Yes", "")</f>
        <v>Yes</v>
      </c>
    </row>
    <row r="154" spans="1:14" x14ac:dyDescent="0.3">
      <c r="A154">
        <v>819</v>
      </c>
      <c r="B154">
        <v>1</v>
      </c>
      <c r="C154">
        <v>6</v>
      </c>
      <c r="D154">
        <v>5</v>
      </c>
      <c r="E154">
        <v>13</v>
      </c>
      <c r="F154">
        <v>3</v>
      </c>
      <c r="G15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4" s="52">
        <f>IFERROR(MasterData6[[#This Row],[NumWebPurchases]]/MasterData6[[#This Row],[NumWebVisitsMonth]], 0)</f>
        <v>2</v>
      </c>
      <c r="I154" t="str">
        <f>IF(AND(MasterData6[[#This Row],[NumWebPurchases]]&gt;=1, Buying_Cat.="Over $500"), "Yes", "")</f>
        <v>Yes</v>
      </c>
      <c r="L154" t="str">
        <f>IF(MasterData6[[#This Row],[NumWebPurchases]]&gt;=R$3, "Yes", "")</f>
        <v>Yes</v>
      </c>
      <c r="M154" t="str">
        <f>IF(MasterData6[[#This Row],[NumCatalogPurchases]]&gt;=S$3, "Yes", "")</f>
        <v>Yes</v>
      </c>
      <c r="N154" t="str">
        <f>IF(MasterData6[[#This Row],[NumStorePurchases]]&gt;=T$3, "Yes", "")</f>
        <v>Yes</v>
      </c>
    </row>
    <row r="155" spans="1:14" x14ac:dyDescent="0.3">
      <c r="A155">
        <v>821</v>
      </c>
      <c r="B155">
        <v>1</v>
      </c>
      <c r="C155">
        <v>5</v>
      </c>
      <c r="D155">
        <v>4</v>
      </c>
      <c r="E155">
        <v>12</v>
      </c>
      <c r="F155">
        <v>2</v>
      </c>
      <c r="G15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5" s="52">
        <f>IFERROR(MasterData6[[#This Row],[NumWebPurchases]]/MasterData6[[#This Row],[NumWebVisitsMonth]], 0)</f>
        <v>2.5</v>
      </c>
      <c r="I155" t="str">
        <f>IF(AND(MasterData6[[#This Row],[NumWebPurchases]]&gt;=1, Buying_Cat.="Over $500"), "Yes", "")</f>
        <v>Yes</v>
      </c>
      <c r="L155" t="str">
        <f>IF(MasterData6[[#This Row],[NumWebPurchases]]&gt;=R$3, "Yes", "")</f>
        <v>Yes</v>
      </c>
      <c r="M155" t="str">
        <f>IF(MasterData6[[#This Row],[NumCatalogPurchases]]&gt;=S$3, "Yes", "")</f>
        <v>Yes</v>
      </c>
      <c r="N155" t="str">
        <f>IF(MasterData6[[#This Row],[NumStorePurchases]]&gt;=T$3, "Yes", "")</f>
        <v>Yes</v>
      </c>
    </row>
    <row r="156" spans="1:14" x14ac:dyDescent="0.3">
      <c r="A156">
        <v>830</v>
      </c>
      <c r="B156">
        <v>1</v>
      </c>
      <c r="C156">
        <v>4</v>
      </c>
      <c r="D156">
        <v>6</v>
      </c>
      <c r="E156">
        <v>4</v>
      </c>
      <c r="F156">
        <v>3</v>
      </c>
      <c r="G15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6" s="52">
        <f>IFERROR(MasterData6[[#This Row],[NumWebPurchases]]/MasterData6[[#This Row],[NumWebVisitsMonth]], 0)</f>
        <v>1.3333333333333333</v>
      </c>
      <c r="I156" t="str">
        <f>IF(AND(MasterData6[[#This Row],[NumWebPurchases]]&gt;=1, Buying_Cat.="Over $500"), "Yes", "")</f>
        <v>Yes</v>
      </c>
      <c r="L156" t="str">
        <f>IF(MasterData6[[#This Row],[NumWebPurchases]]&gt;=R$3, "Yes", "")</f>
        <v>Yes</v>
      </c>
      <c r="M156" t="str">
        <f>IF(MasterData6[[#This Row],[NumCatalogPurchases]]&gt;=S$3, "Yes", "")</f>
        <v>Yes</v>
      </c>
      <c r="N156" t="str">
        <f>IF(MasterData6[[#This Row],[NumStorePurchases]]&gt;=T$3, "Yes", "")</f>
        <v/>
      </c>
    </row>
    <row r="157" spans="1:14" x14ac:dyDescent="0.3">
      <c r="A157">
        <v>832</v>
      </c>
      <c r="B157">
        <v>3</v>
      </c>
      <c r="C157">
        <v>8</v>
      </c>
      <c r="D157">
        <v>2</v>
      </c>
      <c r="E157">
        <v>10</v>
      </c>
      <c r="F157">
        <v>5</v>
      </c>
      <c r="G15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57" s="52">
        <f>IFERROR(MasterData6[[#This Row],[NumWebPurchases]]/MasterData6[[#This Row],[NumWebVisitsMonth]], 0)</f>
        <v>1.6</v>
      </c>
      <c r="I157" t="str">
        <f>IF(AND(MasterData6[[#This Row],[NumWebPurchases]]&gt;=1, Buying_Cat.="Over $500"), "Yes", "")</f>
        <v>Yes</v>
      </c>
      <c r="L157" t="str">
        <f>IF(MasterData6[[#This Row],[NumWebPurchases]]&gt;=R$3, "Yes", "")</f>
        <v>Yes</v>
      </c>
      <c r="M157" t="str">
        <f>IF(MasterData6[[#This Row],[NumCatalogPurchases]]&gt;=S$3, "Yes", "")</f>
        <v>Yes</v>
      </c>
      <c r="N157" t="str">
        <f>IF(MasterData6[[#This Row],[NumStorePurchases]]&gt;=T$3, "Yes", "")</f>
        <v>Yes</v>
      </c>
    </row>
    <row r="158" spans="1:14" x14ac:dyDescent="0.3">
      <c r="A158">
        <v>833</v>
      </c>
      <c r="B158">
        <v>3</v>
      </c>
      <c r="C158">
        <v>3</v>
      </c>
      <c r="D158">
        <v>0</v>
      </c>
      <c r="E158">
        <v>3</v>
      </c>
      <c r="F158">
        <v>7</v>
      </c>
      <c r="G15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58" s="52">
        <f>IFERROR(MasterData6[[#This Row],[NumWebPurchases]]/MasterData6[[#This Row],[NumWebVisitsMonth]], 0)</f>
        <v>0.42857142857142855</v>
      </c>
      <c r="I158" t="str">
        <f>IF(AND(MasterData6[[#This Row],[NumWebPurchases]]&gt;=1, Buying_Cat.="Over $500"), "Yes", "")</f>
        <v/>
      </c>
      <c r="L158" t="str">
        <f>IF(MasterData6[[#This Row],[NumWebPurchases]]&gt;=R$3, "Yes", "")</f>
        <v/>
      </c>
      <c r="M158" t="str">
        <f>IF(MasterData6[[#This Row],[NumCatalogPurchases]]&gt;=S$3, "Yes", "")</f>
        <v/>
      </c>
      <c r="N158" t="str">
        <f>IF(MasterData6[[#This Row],[NumStorePurchases]]&gt;=T$3, "Yes", "")</f>
        <v/>
      </c>
    </row>
    <row r="159" spans="1:14" x14ac:dyDescent="0.3">
      <c r="A159">
        <v>837</v>
      </c>
      <c r="B159">
        <v>4</v>
      </c>
      <c r="C159">
        <v>2</v>
      </c>
      <c r="D159">
        <v>1</v>
      </c>
      <c r="E159">
        <v>5</v>
      </c>
      <c r="F159">
        <v>4</v>
      </c>
      <c r="G15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59" s="52">
        <f>IFERROR(MasterData6[[#This Row],[NumWebPurchases]]/MasterData6[[#This Row],[NumWebVisitsMonth]], 0)</f>
        <v>0.5</v>
      </c>
      <c r="I159" t="str">
        <f>IF(AND(MasterData6[[#This Row],[NumWebPurchases]]&gt;=1, Buying_Cat.="Over $500"), "Yes", "")</f>
        <v/>
      </c>
      <c r="L159" t="str">
        <f>IF(MasterData6[[#This Row],[NumWebPurchases]]&gt;=R$3, "Yes", "")</f>
        <v/>
      </c>
      <c r="M159" t="str">
        <f>IF(MasterData6[[#This Row],[NumCatalogPurchases]]&gt;=S$3, "Yes", "")</f>
        <v/>
      </c>
      <c r="N159" t="str">
        <f>IF(MasterData6[[#This Row],[NumStorePurchases]]&gt;=T$3, "Yes", "")</f>
        <v>Yes</v>
      </c>
    </row>
    <row r="160" spans="1:14" x14ac:dyDescent="0.3">
      <c r="A160">
        <v>839</v>
      </c>
      <c r="B160">
        <v>1</v>
      </c>
      <c r="C160">
        <v>3</v>
      </c>
      <c r="D160">
        <v>1</v>
      </c>
      <c r="E160">
        <v>4</v>
      </c>
      <c r="F160">
        <v>5</v>
      </c>
      <c r="G16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0" s="52">
        <f>IFERROR(MasterData6[[#This Row],[NumWebPurchases]]/MasterData6[[#This Row],[NumWebVisitsMonth]], 0)</f>
        <v>0.6</v>
      </c>
      <c r="I160" t="str">
        <f>IF(AND(MasterData6[[#This Row],[NumWebPurchases]]&gt;=1, Buying_Cat.="Over $500"), "Yes", "")</f>
        <v/>
      </c>
      <c r="L160" t="str">
        <f>IF(MasterData6[[#This Row],[NumWebPurchases]]&gt;=R$3, "Yes", "")</f>
        <v/>
      </c>
      <c r="M160" t="str">
        <f>IF(MasterData6[[#This Row],[NumCatalogPurchases]]&gt;=S$3, "Yes", "")</f>
        <v/>
      </c>
      <c r="N160" t="str">
        <f>IF(MasterData6[[#This Row],[NumStorePurchases]]&gt;=T$3, "Yes", "")</f>
        <v/>
      </c>
    </row>
    <row r="161" spans="1:14" x14ac:dyDescent="0.3">
      <c r="A161">
        <v>843</v>
      </c>
      <c r="B161">
        <v>4</v>
      </c>
      <c r="C161">
        <v>8</v>
      </c>
      <c r="D161">
        <v>2</v>
      </c>
      <c r="E161">
        <v>11</v>
      </c>
      <c r="F161">
        <v>6</v>
      </c>
      <c r="G16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61" s="52">
        <f>IFERROR(MasterData6[[#This Row],[NumWebPurchases]]/MasterData6[[#This Row],[NumWebVisitsMonth]], 0)</f>
        <v>1.3333333333333333</v>
      </c>
      <c r="I161" t="str">
        <f>IF(AND(MasterData6[[#This Row],[NumWebPurchases]]&gt;=1, Buying_Cat.="Over $500"), "Yes", "")</f>
        <v>Yes</v>
      </c>
      <c r="L161" t="str">
        <f>IF(MasterData6[[#This Row],[NumWebPurchases]]&gt;=R$3, "Yes", "")</f>
        <v>Yes</v>
      </c>
      <c r="M161" t="str">
        <f>IF(MasterData6[[#This Row],[NumCatalogPurchases]]&gt;=S$3, "Yes", "")</f>
        <v>Yes</v>
      </c>
      <c r="N161" t="str">
        <f>IF(MasterData6[[#This Row],[NumStorePurchases]]&gt;=T$3, "Yes", "")</f>
        <v>Yes</v>
      </c>
    </row>
    <row r="162" spans="1:14" x14ac:dyDescent="0.3">
      <c r="A162">
        <v>849</v>
      </c>
      <c r="B162">
        <v>4</v>
      </c>
      <c r="C162">
        <v>6</v>
      </c>
      <c r="D162">
        <v>2</v>
      </c>
      <c r="E162">
        <v>10</v>
      </c>
      <c r="F162">
        <v>4</v>
      </c>
      <c r="G16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62" s="52">
        <f>IFERROR(MasterData6[[#This Row],[NumWebPurchases]]/MasterData6[[#This Row],[NumWebVisitsMonth]], 0)</f>
        <v>1.5</v>
      </c>
      <c r="I162" t="str">
        <f>IF(AND(MasterData6[[#This Row],[NumWebPurchases]]&gt;=1, Buying_Cat.="Over $500"), "Yes", "")</f>
        <v>Yes</v>
      </c>
      <c r="L162" t="str">
        <f>IF(MasterData6[[#This Row],[NumWebPurchases]]&gt;=R$3, "Yes", "")</f>
        <v>Yes</v>
      </c>
      <c r="M162" t="str">
        <f>IF(MasterData6[[#This Row],[NumCatalogPurchases]]&gt;=S$3, "Yes", "")</f>
        <v>Yes</v>
      </c>
      <c r="N162" t="str">
        <f>IF(MasterData6[[#This Row],[NumStorePurchases]]&gt;=T$3, "Yes", "")</f>
        <v>Yes</v>
      </c>
    </row>
    <row r="163" spans="1:14" x14ac:dyDescent="0.3">
      <c r="A163">
        <v>850</v>
      </c>
      <c r="B163">
        <v>2</v>
      </c>
      <c r="C163">
        <v>6</v>
      </c>
      <c r="D163">
        <v>5</v>
      </c>
      <c r="E163">
        <v>9</v>
      </c>
      <c r="F163">
        <v>3</v>
      </c>
      <c r="G16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63" s="52">
        <f>IFERROR(MasterData6[[#This Row],[NumWebPurchases]]/MasterData6[[#This Row],[NumWebVisitsMonth]], 0)</f>
        <v>2</v>
      </c>
      <c r="I163" t="str">
        <f>IF(AND(MasterData6[[#This Row],[NumWebPurchases]]&gt;=1, Buying_Cat.="Over $500"), "Yes", "")</f>
        <v>Yes</v>
      </c>
      <c r="L163" t="str">
        <f>IF(MasterData6[[#This Row],[NumWebPurchases]]&gt;=R$3, "Yes", "")</f>
        <v>Yes</v>
      </c>
      <c r="M163" t="str">
        <f>IF(MasterData6[[#This Row],[NumCatalogPurchases]]&gt;=S$3, "Yes", "")</f>
        <v>Yes</v>
      </c>
      <c r="N163" t="str">
        <f>IF(MasterData6[[#This Row],[NumStorePurchases]]&gt;=T$3, "Yes", "")</f>
        <v>Yes</v>
      </c>
    </row>
    <row r="164" spans="1:14" x14ac:dyDescent="0.3">
      <c r="A164">
        <v>851</v>
      </c>
      <c r="B164">
        <v>9</v>
      </c>
      <c r="C164">
        <v>5</v>
      </c>
      <c r="D164">
        <v>2</v>
      </c>
      <c r="E164">
        <v>10</v>
      </c>
      <c r="F164">
        <v>6</v>
      </c>
      <c r="G16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9</v>
      </c>
      <c r="H164" s="52">
        <f>IFERROR(MasterData6[[#This Row],[NumWebPurchases]]/MasterData6[[#This Row],[NumWebVisitsMonth]], 0)</f>
        <v>0.83333333333333337</v>
      </c>
      <c r="I164" t="str">
        <f>IF(AND(MasterData6[[#This Row],[NumWebPurchases]]&gt;=1, Buying_Cat.="Over $500"), "Yes", "")</f>
        <v>Yes</v>
      </c>
      <c r="L164" t="str">
        <f>IF(MasterData6[[#This Row],[NumWebPurchases]]&gt;=R$3, "Yes", "")</f>
        <v>Yes</v>
      </c>
      <c r="M164" t="str">
        <f>IF(MasterData6[[#This Row],[NumCatalogPurchases]]&gt;=S$3, "Yes", "")</f>
        <v>Yes</v>
      </c>
      <c r="N164" t="str">
        <f>IF(MasterData6[[#This Row],[NumStorePurchases]]&gt;=T$3, "Yes", "")</f>
        <v>Yes</v>
      </c>
    </row>
    <row r="165" spans="1:14" x14ac:dyDescent="0.3">
      <c r="A165">
        <v>868</v>
      </c>
      <c r="B165">
        <v>1</v>
      </c>
      <c r="C165">
        <v>2</v>
      </c>
      <c r="D165">
        <v>0</v>
      </c>
      <c r="E165">
        <v>3</v>
      </c>
      <c r="F165">
        <v>6</v>
      </c>
      <c r="G16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5" s="52">
        <f>IFERROR(MasterData6[[#This Row],[NumWebPurchases]]/MasterData6[[#This Row],[NumWebVisitsMonth]], 0)</f>
        <v>0.33333333333333331</v>
      </c>
      <c r="I165" t="str">
        <f>IF(AND(MasterData6[[#This Row],[NumWebPurchases]]&gt;=1, Buying_Cat.="Over $500"), "Yes", "")</f>
        <v/>
      </c>
      <c r="L165" t="str">
        <f>IF(MasterData6[[#This Row],[NumWebPurchases]]&gt;=R$3, "Yes", "")</f>
        <v/>
      </c>
      <c r="M165" t="str">
        <f>IF(MasterData6[[#This Row],[NumCatalogPurchases]]&gt;=S$3, "Yes", "")</f>
        <v/>
      </c>
      <c r="N165" t="str">
        <f>IF(MasterData6[[#This Row],[NumStorePurchases]]&gt;=T$3, "Yes", "")</f>
        <v/>
      </c>
    </row>
    <row r="166" spans="1:14" x14ac:dyDescent="0.3">
      <c r="A166">
        <v>873</v>
      </c>
      <c r="B166">
        <v>11</v>
      </c>
      <c r="C166">
        <v>3</v>
      </c>
      <c r="D166">
        <v>4</v>
      </c>
      <c r="E166">
        <v>10</v>
      </c>
      <c r="F166">
        <v>8</v>
      </c>
      <c r="G16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11</v>
      </c>
      <c r="H166" s="52">
        <f>IFERROR(MasterData6[[#This Row],[NumWebPurchases]]/MasterData6[[#This Row],[NumWebVisitsMonth]], 0)</f>
        <v>0.375</v>
      </c>
      <c r="I166" t="str">
        <f>IF(AND(MasterData6[[#This Row],[NumWebPurchases]]&gt;=1, Buying_Cat.="Over $500"), "Yes", "")</f>
        <v>Yes</v>
      </c>
      <c r="L166" t="str">
        <f>IF(MasterData6[[#This Row],[NumWebPurchases]]&gt;=R$3, "Yes", "")</f>
        <v/>
      </c>
      <c r="M166" t="str">
        <f>IF(MasterData6[[#This Row],[NumCatalogPurchases]]&gt;=S$3, "Yes", "")</f>
        <v>Yes</v>
      </c>
      <c r="N166" t="str">
        <f>IF(MasterData6[[#This Row],[NumStorePurchases]]&gt;=T$3, "Yes", "")</f>
        <v>Yes</v>
      </c>
    </row>
    <row r="167" spans="1:14" x14ac:dyDescent="0.3">
      <c r="A167">
        <v>879</v>
      </c>
      <c r="B167">
        <v>6</v>
      </c>
      <c r="C167">
        <v>7</v>
      </c>
      <c r="D167">
        <v>1</v>
      </c>
      <c r="E167">
        <v>7</v>
      </c>
      <c r="F167">
        <v>7</v>
      </c>
      <c r="G16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67" s="52">
        <f>IFERROR(MasterData6[[#This Row],[NumWebPurchases]]/MasterData6[[#This Row],[NumWebVisitsMonth]], 0)</f>
        <v>1</v>
      </c>
      <c r="I167" t="str">
        <f>IF(AND(MasterData6[[#This Row],[NumWebPurchases]]&gt;=1, Buying_Cat.="Over $500"), "Yes", "")</f>
        <v/>
      </c>
      <c r="L167" t="str">
        <f>IF(MasterData6[[#This Row],[NumWebPurchases]]&gt;=R$3, "Yes", "")</f>
        <v>Yes</v>
      </c>
      <c r="M167" t="str">
        <f>IF(MasterData6[[#This Row],[NumCatalogPurchases]]&gt;=S$3, "Yes", "")</f>
        <v/>
      </c>
      <c r="N167" t="str">
        <f>IF(MasterData6[[#This Row],[NumStorePurchases]]&gt;=T$3, "Yes", "")</f>
        <v>Yes</v>
      </c>
    </row>
    <row r="168" spans="1:14" x14ac:dyDescent="0.3">
      <c r="A168">
        <v>880</v>
      </c>
      <c r="B168">
        <v>1</v>
      </c>
      <c r="C168">
        <v>2</v>
      </c>
      <c r="D168">
        <v>1</v>
      </c>
      <c r="E168">
        <v>2</v>
      </c>
      <c r="F168">
        <v>8</v>
      </c>
      <c r="G16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8" s="52">
        <f>IFERROR(MasterData6[[#This Row],[NumWebPurchases]]/MasterData6[[#This Row],[NumWebVisitsMonth]], 0)</f>
        <v>0.25</v>
      </c>
      <c r="I168" t="str">
        <f>IF(AND(MasterData6[[#This Row],[NumWebPurchases]]&gt;=1, Buying_Cat.="Over $500"), "Yes", "")</f>
        <v/>
      </c>
      <c r="L168" t="str">
        <f>IF(MasterData6[[#This Row],[NumWebPurchases]]&gt;=R$3, "Yes", "")</f>
        <v/>
      </c>
      <c r="M168" t="str">
        <f>IF(MasterData6[[#This Row],[NumCatalogPurchases]]&gt;=S$3, "Yes", "")</f>
        <v/>
      </c>
      <c r="N168" t="str">
        <f>IF(MasterData6[[#This Row],[NumStorePurchases]]&gt;=T$3, "Yes", "")</f>
        <v/>
      </c>
    </row>
    <row r="169" spans="1:14" x14ac:dyDescent="0.3">
      <c r="A169">
        <v>891</v>
      </c>
      <c r="B169">
        <v>1</v>
      </c>
      <c r="C169">
        <v>1</v>
      </c>
      <c r="D169">
        <v>0</v>
      </c>
      <c r="E169">
        <v>2</v>
      </c>
      <c r="F169">
        <v>5</v>
      </c>
      <c r="G16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9" s="52">
        <f>IFERROR(MasterData6[[#This Row],[NumWebPurchases]]/MasterData6[[#This Row],[NumWebVisitsMonth]], 0)</f>
        <v>0.2</v>
      </c>
      <c r="I169" t="str">
        <f>IF(AND(MasterData6[[#This Row],[NumWebPurchases]]&gt;=1, Buying_Cat.="Over $500"), "Yes", "")</f>
        <v/>
      </c>
      <c r="L169" t="str">
        <f>IF(MasterData6[[#This Row],[NumWebPurchases]]&gt;=R$3, "Yes", "")</f>
        <v/>
      </c>
      <c r="M169" t="str">
        <f>IF(MasterData6[[#This Row],[NumCatalogPurchases]]&gt;=S$3, "Yes", "")</f>
        <v/>
      </c>
      <c r="N169" t="str">
        <f>IF(MasterData6[[#This Row],[NumStorePurchases]]&gt;=T$3, "Yes", "")</f>
        <v/>
      </c>
    </row>
    <row r="170" spans="1:14" x14ac:dyDescent="0.3">
      <c r="A170">
        <v>895</v>
      </c>
      <c r="B170">
        <v>3</v>
      </c>
      <c r="C170">
        <v>5</v>
      </c>
      <c r="D170">
        <v>2</v>
      </c>
      <c r="E170">
        <v>10</v>
      </c>
      <c r="F170">
        <v>5</v>
      </c>
      <c r="G17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70" s="52">
        <f>IFERROR(MasterData6[[#This Row],[NumWebPurchases]]/MasterData6[[#This Row],[NumWebVisitsMonth]], 0)</f>
        <v>1</v>
      </c>
      <c r="I170" t="str">
        <f>IF(AND(MasterData6[[#This Row],[NumWebPurchases]]&gt;=1, Buying_Cat.="Over $500"), "Yes", "")</f>
        <v>Yes</v>
      </c>
      <c r="L170" t="str">
        <f>IF(MasterData6[[#This Row],[NumWebPurchases]]&gt;=R$3, "Yes", "")</f>
        <v>Yes</v>
      </c>
      <c r="M170" t="str">
        <f>IF(MasterData6[[#This Row],[NumCatalogPurchases]]&gt;=S$3, "Yes", "")</f>
        <v>Yes</v>
      </c>
      <c r="N170" t="str">
        <f>IF(MasterData6[[#This Row],[NumStorePurchases]]&gt;=T$3, "Yes", "")</f>
        <v>Yes</v>
      </c>
    </row>
    <row r="171" spans="1:14" x14ac:dyDescent="0.3">
      <c r="A171">
        <v>898</v>
      </c>
      <c r="B171">
        <v>3</v>
      </c>
      <c r="C171">
        <v>3</v>
      </c>
      <c r="D171">
        <v>0</v>
      </c>
      <c r="E171">
        <v>4</v>
      </c>
      <c r="F171">
        <v>8</v>
      </c>
      <c r="G17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71" s="52">
        <f>IFERROR(MasterData6[[#This Row],[NumWebPurchases]]/MasterData6[[#This Row],[NumWebVisitsMonth]], 0)</f>
        <v>0.375</v>
      </c>
      <c r="I171" t="str">
        <f>IF(AND(MasterData6[[#This Row],[NumWebPurchases]]&gt;=1, Buying_Cat.="Over $500"), "Yes", "")</f>
        <v/>
      </c>
      <c r="L171" t="str">
        <f>IF(MasterData6[[#This Row],[NumWebPurchases]]&gt;=R$3, "Yes", "")</f>
        <v/>
      </c>
      <c r="M171" t="str">
        <f>IF(MasterData6[[#This Row],[NumCatalogPurchases]]&gt;=S$3, "Yes", "")</f>
        <v/>
      </c>
      <c r="N171" t="str">
        <f>IF(MasterData6[[#This Row],[NumStorePurchases]]&gt;=T$3, "Yes", "")</f>
        <v/>
      </c>
    </row>
    <row r="172" spans="1:14" x14ac:dyDescent="0.3">
      <c r="A172">
        <v>902</v>
      </c>
      <c r="B172">
        <v>1</v>
      </c>
      <c r="C172">
        <v>6</v>
      </c>
      <c r="D172">
        <v>2</v>
      </c>
      <c r="E172">
        <v>4</v>
      </c>
      <c r="F172">
        <v>6</v>
      </c>
      <c r="G17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2" s="52">
        <f>IFERROR(MasterData6[[#This Row],[NumWebPurchases]]/MasterData6[[#This Row],[NumWebVisitsMonth]], 0)</f>
        <v>1</v>
      </c>
      <c r="I172" t="str">
        <f>IF(AND(MasterData6[[#This Row],[NumWebPurchases]]&gt;=1, Buying_Cat.="Over $500"), "Yes", "")</f>
        <v/>
      </c>
      <c r="L172" t="str">
        <f>IF(MasterData6[[#This Row],[NumWebPurchases]]&gt;=R$3, "Yes", "")</f>
        <v>Yes</v>
      </c>
      <c r="M172" t="str">
        <f>IF(MasterData6[[#This Row],[NumCatalogPurchases]]&gt;=S$3, "Yes", "")</f>
        <v>Yes</v>
      </c>
      <c r="N172" t="str">
        <f>IF(MasterData6[[#This Row],[NumStorePurchases]]&gt;=T$3, "Yes", "")</f>
        <v/>
      </c>
    </row>
    <row r="173" spans="1:14" x14ac:dyDescent="0.3">
      <c r="A173">
        <v>905</v>
      </c>
      <c r="B173">
        <v>4</v>
      </c>
      <c r="C173">
        <v>4</v>
      </c>
      <c r="D173">
        <v>0</v>
      </c>
      <c r="E173">
        <v>3</v>
      </c>
      <c r="F173">
        <v>8</v>
      </c>
      <c r="G17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73" s="52">
        <f>IFERROR(MasterData6[[#This Row],[NumWebPurchases]]/MasterData6[[#This Row],[NumWebVisitsMonth]], 0)</f>
        <v>0.5</v>
      </c>
      <c r="I173" t="str">
        <f>IF(AND(MasterData6[[#This Row],[NumWebPurchases]]&gt;=1, Buying_Cat.="Over $500"), "Yes", "")</f>
        <v/>
      </c>
      <c r="L173" t="str">
        <f>IF(MasterData6[[#This Row],[NumWebPurchases]]&gt;=R$3, "Yes", "")</f>
        <v>Yes</v>
      </c>
      <c r="M173" t="str">
        <f>IF(MasterData6[[#This Row],[NumCatalogPurchases]]&gt;=S$3, "Yes", "")</f>
        <v/>
      </c>
      <c r="N173" t="str">
        <f>IF(MasterData6[[#This Row],[NumStorePurchases]]&gt;=T$3, "Yes", "")</f>
        <v/>
      </c>
    </row>
    <row r="174" spans="1:14" x14ac:dyDescent="0.3">
      <c r="A174">
        <v>907</v>
      </c>
      <c r="B174">
        <v>5</v>
      </c>
      <c r="C174">
        <v>5</v>
      </c>
      <c r="D174">
        <v>1</v>
      </c>
      <c r="E174">
        <v>7</v>
      </c>
      <c r="F174">
        <v>5</v>
      </c>
      <c r="G17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74" s="52">
        <f>IFERROR(MasterData6[[#This Row],[NumWebPurchases]]/MasterData6[[#This Row],[NumWebVisitsMonth]], 0)</f>
        <v>1</v>
      </c>
      <c r="I174" t="str">
        <f>IF(AND(MasterData6[[#This Row],[NumWebPurchases]]&gt;=1, Buying_Cat.="Over $500"), "Yes", "")</f>
        <v/>
      </c>
      <c r="L174" t="str">
        <f>IF(MasterData6[[#This Row],[NumWebPurchases]]&gt;=R$3, "Yes", "")</f>
        <v>Yes</v>
      </c>
      <c r="M174" t="str">
        <f>IF(MasterData6[[#This Row],[NumCatalogPurchases]]&gt;=S$3, "Yes", "")</f>
        <v/>
      </c>
      <c r="N174" t="str">
        <f>IF(MasterData6[[#This Row],[NumStorePurchases]]&gt;=T$3, "Yes", "")</f>
        <v>Yes</v>
      </c>
    </row>
    <row r="175" spans="1:14" x14ac:dyDescent="0.3">
      <c r="A175">
        <v>916</v>
      </c>
      <c r="B175">
        <v>2</v>
      </c>
      <c r="C175">
        <v>1</v>
      </c>
      <c r="D175">
        <v>0</v>
      </c>
      <c r="E175">
        <v>3</v>
      </c>
      <c r="F175">
        <v>3</v>
      </c>
      <c r="G17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5" s="52">
        <f>IFERROR(MasterData6[[#This Row],[NumWebPurchases]]/MasterData6[[#This Row],[NumWebVisitsMonth]], 0)</f>
        <v>0.33333333333333331</v>
      </c>
      <c r="I175" t="str">
        <f>IF(AND(MasterData6[[#This Row],[NumWebPurchases]]&gt;=1, Buying_Cat.="Over $500"), "Yes", "")</f>
        <v/>
      </c>
      <c r="L175" t="str">
        <f>IF(MasterData6[[#This Row],[NumWebPurchases]]&gt;=R$3, "Yes", "")</f>
        <v/>
      </c>
      <c r="M175" t="str">
        <f>IF(MasterData6[[#This Row],[NumCatalogPurchases]]&gt;=S$3, "Yes", "")</f>
        <v/>
      </c>
      <c r="N175" t="str">
        <f>IF(MasterData6[[#This Row],[NumStorePurchases]]&gt;=T$3, "Yes", "")</f>
        <v/>
      </c>
    </row>
    <row r="176" spans="1:14" x14ac:dyDescent="0.3">
      <c r="A176">
        <v>922</v>
      </c>
      <c r="B176">
        <v>2</v>
      </c>
      <c r="C176">
        <v>1</v>
      </c>
      <c r="D176">
        <v>1</v>
      </c>
      <c r="E176">
        <v>2</v>
      </c>
      <c r="F176">
        <v>8</v>
      </c>
      <c r="G17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6" s="52">
        <f>IFERROR(MasterData6[[#This Row],[NumWebPurchases]]/MasterData6[[#This Row],[NumWebVisitsMonth]], 0)</f>
        <v>0.125</v>
      </c>
      <c r="I176" t="str">
        <f>IF(AND(MasterData6[[#This Row],[NumWebPurchases]]&gt;=1, Buying_Cat.="Over $500"), "Yes", "")</f>
        <v/>
      </c>
      <c r="L176" t="str">
        <f>IF(MasterData6[[#This Row],[NumWebPurchases]]&gt;=R$3, "Yes", "")</f>
        <v/>
      </c>
      <c r="M176" t="str">
        <f>IF(MasterData6[[#This Row],[NumCatalogPurchases]]&gt;=S$3, "Yes", "")</f>
        <v/>
      </c>
      <c r="N176" t="str">
        <f>IF(MasterData6[[#This Row],[NumStorePurchases]]&gt;=T$3, "Yes", "")</f>
        <v/>
      </c>
    </row>
    <row r="177" spans="1:14" x14ac:dyDescent="0.3">
      <c r="A177">
        <v>933</v>
      </c>
      <c r="B177">
        <v>1</v>
      </c>
      <c r="C177">
        <v>1</v>
      </c>
      <c r="D177">
        <v>0</v>
      </c>
      <c r="E177">
        <v>2</v>
      </c>
      <c r="F177">
        <v>9</v>
      </c>
      <c r="G17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7" s="52">
        <f>IFERROR(MasterData6[[#This Row],[NumWebPurchases]]/MasterData6[[#This Row],[NumWebVisitsMonth]], 0)</f>
        <v>0.1111111111111111</v>
      </c>
      <c r="I177" t="str">
        <f>IF(AND(MasterData6[[#This Row],[NumWebPurchases]]&gt;=1, Buying_Cat.="Over $500"), "Yes", "")</f>
        <v/>
      </c>
      <c r="L177" t="str">
        <f>IF(MasterData6[[#This Row],[NumWebPurchases]]&gt;=R$3, "Yes", "")</f>
        <v/>
      </c>
      <c r="M177" t="str">
        <f>IF(MasterData6[[#This Row],[NumCatalogPurchases]]&gt;=S$3, "Yes", "")</f>
        <v/>
      </c>
      <c r="N177" t="str">
        <f>IF(MasterData6[[#This Row],[NumStorePurchases]]&gt;=T$3, "Yes", "")</f>
        <v/>
      </c>
    </row>
    <row r="178" spans="1:14" x14ac:dyDescent="0.3">
      <c r="A178">
        <v>938</v>
      </c>
      <c r="B178">
        <v>2</v>
      </c>
      <c r="C178">
        <v>2</v>
      </c>
      <c r="D178">
        <v>1</v>
      </c>
      <c r="E178">
        <v>2</v>
      </c>
      <c r="F178">
        <v>8</v>
      </c>
      <c r="G17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8" s="52">
        <f>IFERROR(MasterData6[[#This Row],[NumWebPurchases]]/MasterData6[[#This Row],[NumWebVisitsMonth]], 0)</f>
        <v>0.25</v>
      </c>
      <c r="I178" t="str">
        <f>IF(AND(MasterData6[[#This Row],[NumWebPurchases]]&gt;=1, Buying_Cat.="Over $500"), "Yes", "")</f>
        <v/>
      </c>
      <c r="L178" t="str">
        <f>IF(MasterData6[[#This Row],[NumWebPurchases]]&gt;=R$3, "Yes", "")</f>
        <v/>
      </c>
      <c r="M178" t="str">
        <f>IF(MasterData6[[#This Row],[NumCatalogPurchases]]&gt;=S$3, "Yes", "")</f>
        <v/>
      </c>
      <c r="N178" t="str">
        <f>IF(MasterData6[[#This Row],[NumStorePurchases]]&gt;=T$3, "Yes", "")</f>
        <v/>
      </c>
    </row>
    <row r="179" spans="1:14" x14ac:dyDescent="0.3">
      <c r="A179">
        <v>940</v>
      </c>
      <c r="B179">
        <v>2</v>
      </c>
      <c r="C179">
        <v>3</v>
      </c>
      <c r="D179">
        <v>2</v>
      </c>
      <c r="E179">
        <v>7</v>
      </c>
      <c r="F179">
        <v>3</v>
      </c>
      <c r="G17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9" s="52">
        <f>IFERROR(MasterData6[[#This Row],[NumWebPurchases]]/MasterData6[[#This Row],[NumWebVisitsMonth]], 0)</f>
        <v>1</v>
      </c>
      <c r="I179" t="str">
        <f>IF(AND(MasterData6[[#This Row],[NumWebPurchases]]&gt;=1, Buying_Cat.="Over $500"), "Yes", "")</f>
        <v/>
      </c>
      <c r="L179" t="str">
        <f>IF(MasterData6[[#This Row],[NumWebPurchases]]&gt;=R$3, "Yes", "")</f>
        <v/>
      </c>
      <c r="M179" t="str">
        <f>IF(MasterData6[[#This Row],[NumCatalogPurchases]]&gt;=S$3, "Yes", "")</f>
        <v>Yes</v>
      </c>
      <c r="N179" t="str">
        <f>IF(MasterData6[[#This Row],[NumStorePurchases]]&gt;=T$3, "Yes", "")</f>
        <v>Yes</v>
      </c>
    </row>
    <row r="180" spans="1:14" x14ac:dyDescent="0.3">
      <c r="A180">
        <v>942</v>
      </c>
      <c r="B180">
        <v>3</v>
      </c>
      <c r="C180">
        <v>7</v>
      </c>
      <c r="D180">
        <v>1</v>
      </c>
      <c r="E180">
        <v>3</v>
      </c>
      <c r="F180">
        <v>9</v>
      </c>
      <c r="G18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80" s="52">
        <f>IFERROR(MasterData6[[#This Row],[NumWebPurchases]]/MasterData6[[#This Row],[NumWebVisitsMonth]], 0)</f>
        <v>0.77777777777777779</v>
      </c>
      <c r="I180" t="str">
        <f>IF(AND(MasterData6[[#This Row],[NumWebPurchases]]&gt;=1, Buying_Cat.="Over $500"), "Yes", "")</f>
        <v/>
      </c>
      <c r="L180" t="str">
        <f>IF(MasterData6[[#This Row],[NumWebPurchases]]&gt;=R$3, "Yes", "")</f>
        <v>Yes</v>
      </c>
      <c r="M180" t="str">
        <f>IF(MasterData6[[#This Row],[NumCatalogPurchases]]&gt;=S$3, "Yes", "")</f>
        <v/>
      </c>
      <c r="N180" t="str">
        <f>IF(MasterData6[[#This Row],[NumStorePurchases]]&gt;=T$3, "Yes", "")</f>
        <v/>
      </c>
    </row>
    <row r="181" spans="1:14" x14ac:dyDescent="0.3">
      <c r="A181">
        <v>944</v>
      </c>
      <c r="B181">
        <v>1</v>
      </c>
      <c r="C181">
        <v>4</v>
      </c>
      <c r="D181">
        <v>2</v>
      </c>
      <c r="E181">
        <v>7</v>
      </c>
      <c r="F181">
        <v>4</v>
      </c>
      <c r="G18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1" s="52">
        <f>IFERROR(MasterData6[[#This Row],[NumWebPurchases]]/MasterData6[[#This Row],[NumWebVisitsMonth]], 0)</f>
        <v>1</v>
      </c>
      <c r="I181" t="str">
        <f>IF(AND(MasterData6[[#This Row],[NumWebPurchases]]&gt;=1, Buying_Cat.="Over $500"), "Yes", "")</f>
        <v/>
      </c>
      <c r="L181" t="str">
        <f>IF(MasterData6[[#This Row],[NumWebPurchases]]&gt;=R$3, "Yes", "")</f>
        <v>Yes</v>
      </c>
      <c r="M181" t="str">
        <f>IF(MasterData6[[#This Row],[NumCatalogPurchases]]&gt;=S$3, "Yes", "")</f>
        <v>Yes</v>
      </c>
      <c r="N181" t="str">
        <f>IF(MasterData6[[#This Row],[NumStorePurchases]]&gt;=T$3, "Yes", "")</f>
        <v>Yes</v>
      </c>
    </row>
    <row r="182" spans="1:14" x14ac:dyDescent="0.3">
      <c r="A182">
        <v>945</v>
      </c>
      <c r="B182">
        <v>2</v>
      </c>
      <c r="C182">
        <v>3</v>
      </c>
      <c r="D182">
        <v>0</v>
      </c>
      <c r="E182">
        <v>4</v>
      </c>
      <c r="F182">
        <v>7</v>
      </c>
      <c r="G18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82" s="52">
        <f>IFERROR(MasterData6[[#This Row],[NumWebPurchases]]/MasterData6[[#This Row],[NumWebVisitsMonth]], 0)</f>
        <v>0.42857142857142855</v>
      </c>
      <c r="I182" t="str">
        <f>IF(AND(MasterData6[[#This Row],[NumWebPurchases]]&gt;=1, Buying_Cat.="Over $500"), "Yes", "")</f>
        <v/>
      </c>
      <c r="L182" t="str">
        <f>IF(MasterData6[[#This Row],[NumWebPurchases]]&gt;=R$3, "Yes", "")</f>
        <v/>
      </c>
      <c r="M182" t="str">
        <f>IF(MasterData6[[#This Row],[NumCatalogPurchases]]&gt;=S$3, "Yes", "")</f>
        <v/>
      </c>
      <c r="N182" t="str">
        <f>IF(MasterData6[[#This Row],[NumStorePurchases]]&gt;=T$3, "Yes", "")</f>
        <v/>
      </c>
    </row>
    <row r="183" spans="1:14" x14ac:dyDescent="0.3">
      <c r="A183">
        <v>946</v>
      </c>
      <c r="B183">
        <v>2</v>
      </c>
      <c r="C183">
        <v>3</v>
      </c>
      <c r="D183">
        <v>1</v>
      </c>
      <c r="E183">
        <v>5</v>
      </c>
      <c r="F183">
        <v>6</v>
      </c>
      <c r="G18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83" s="52">
        <f>IFERROR(MasterData6[[#This Row],[NumWebPurchases]]/MasterData6[[#This Row],[NumWebVisitsMonth]], 0)</f>
        <v>0.5</v>
      </c>
      <c r="I183" t="str">
        <f>IF(AND(MasterData6[[#This Row],[NumWebPurchases]]&gt;=1, Buying_Cat.="Over $500"), "Yes", "")</f>
        <v/>
      </c>
      <c r="L183" t="str">
        <f>IF(MasterData6[[#This Row],[NumWebPurchases]]&gt;=R$3, "Yes", "")</f>
        <v/>
      </c>
      <c r="M183" t="str">
        <f>IF(MasterData6[[#This Row],[NumCatalogPurchases]]&gt;=S$3, "Yes", "")</f>
        <v/>
      </c>
      <c r="N183" t="str">
        <f>IF(MasterData6[[#This Row],[NumStorePurchases]]&gt;=T$3, "Yes", "")</f>
        <v>Yes</v>
      </c>
    </row>
    <row r="184" spans="1:14" x14ac:dyDescent="0.3">
      <c r="A184">
        <v>948</v>
      </c>
      <c r="B184">
        <v>3</v>
      </c>
      <c r="C184">
        <v>1</v>
      </c>
      <c r="D184">
        <v>2</v>
      </c>
      <c r="E184">
        <v>2</v>
      </c>
      <c r="F184">
        <v>5</v>
      </c>
      <c r="G18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84" s="52">
        <f>IFERROR(MasterData6[[#This Row],[NumWebPurchases]]/MasterData6[[#This Row],[NumWebVisitsMonth]], 0)</f>
        <v>0.2</v>
      </c>
      <c r="I184" t="str">
        <f>IF(AND(MasterData6[[#This Row],[NumWebPurchases]]&gt;=1, Buying_Cat.="Over $500"), "Yes", "")</f>
        <v/>
      </c>
      <c r="L184" t="str">
        <f>IF(MasterData6[[#This Row],[NumWebPurchases]]&gt;=R$3, "Yes", "")</f>
        <v/>
      </c>
      <c r="M184" t="str">
        <f>IF(MasterData6[[#This Row],[NumCatalogPurchases]]&gt;=S$3, "Yes", "")</f>
        <v>Yes</v>
      </c>
      <c r="N184" t="str">
        <f>IF(MasterData6[[#This Row],[NumStorePurchases]]&gt;=T$3, "Yes", "")</f>
        <v/>
      </c>
    </row>
    <row r="185" spans="1:14" x14ac:dyDescent="0.3">
      <c r="A185">
        <v>954</v>
      </c>
      <c r="B185">
        <v>1</v>
      </c>
      <c r="C185">
        <v>2</v>
      </c>
      <c r="D185">
        <v>1</v>
      </c>
      <c r="E185">
        <v>3</v>
      </c>
      <c r="F185">
        <v>5</v>
      </c>
      <c r="G18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5" s="52">
        <f>IFERROR(MasterData6[[#This Row],[NumWebPurchases]]/MasterData6[[#This Row],[NumWebVisitsMonth]], 0)</f>
        <v>0.4</v>
      </c>
      <c r="I185" t="str">
        <f>IF(AND(MasterData6[[#This Row],[NumWebPurchases]]&gt;=1, Buying_Cat.="Over $500"), "Yes", "")</f>
        <v/>
      </c>
      <c r="L185" t="str">
        <f>IF(MasterData6[[#This Row],[NumWebPurchases]]&gt;=R$3, "Yes", "")</f>
        <v/>
      </c>
      <c r="M185" t="str">
        <f>IF(MasterData6[[#This Row],[NumCatalogPurchases]]&gt;=S$3, "Yes", "")</f>
        <v/>
      </c>
      <c r="N185" t="str">
        <f>IF(MasterData6[[#This Row],[NumStorePurchases]]&gt;=T$3, "Yes", "")</f>
        <v/>
      </c>
    </row>
    <row r="186" spans="1:14" x14ac:dyDescent="0.3">
      <c r="A186">
        <v>955</v>
      </c>
      <c r="B186">
        <v>7</v>
      </c>
      <c r="C186">
        <v>4</v>
      </c>
      <c r="D186">
        <v>2</v>
      </c>
      <c r="E186">
        <v>4</v>
      </c>
      <c r="F186">
        <v>8</v>
      </c>
      <c r="G18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186" s="52">
        <f>IFERROR(MasterData6[[#This Row],[NumWebPurchases]]/MasterData6[[#This Row],[NumWebVisitsMonth]], 0)</f>
        <v>0.5</v>
      </c>
      <c r="I186" t="str">
        <f>IF(AND(MasterData6[[#This Row],[NumWebPurchases]]&gt;=1, Buying_Cat.="Over $500"), "Yes", "")</f>
        <v/>
      </c>
      <c r="L186" t="str">
        <f>IF(MasterData6[[#This Row],[NumWebPurchases]]&gt;=R$3, "Yes", "")</f>
        <v>Yes</v>
      </c>
      <c r="M186" t="str">
        <f>IF(MasterData6[[#This Row],[NumCatalogPurchases]]&gt;=S$3, "Yes", "")</f>
        <v>Yes</v>
      </c>
      <c r="N186" t="str">
        <f>IF(MasterData6[[#This Row],[NumStorePurchases]]&gt;=T$3, "Yes", "")</f>
        <v/>
      </c>
    </row>
    <row r="187" spans="1:14" x14ac:dyDescent="0.3">
      <c r="A187">
        <v>961</v>
      </c>
      <c r="B187">
        <v>2</v>
      </c>
      <c r="C187">
        <v>7</v>
      </c>
      <c r="D187">
        <v>3</v>
      </c>
      <c r="E187">
        <v>5</v>
      </c>
      <c r="F187">
        <v>4</v>
      </c>
      <c r="G18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87" s="52">
        <f>IFERROR(MasterData6[[#This Row],[NumWebPurchases]]/MasterData6[[#This Row],[NumWebVisitsMonth]], 0)</f>
        <v>1.75</v>
      </c>
      <c r="I187" t="str">
        <f>IF(AND(MasterData6[[#This Row],[NumWebPurchases]]&gt;=1, Buying_Cat.="Over $500"), "Yes", "")</f>
        <v>Yes</v>
      </c>
      <c r="L187" t="str">
        <f>IF(MasterData6[[#This Row],[NumWebPurchases]]&gt;=R$3, "Yes", "")</f>
        <v>Yes</v>
      </c>
      <c r="M187" t="str">
        <f>IF(MasterData6[[#This Row],[NumCatalogPurchases]]&gt;=S$3, "Yes", "")</f>
        <v>Yes</v>
      </c>
      <c r="N187" t="str">
        <f>IF(MasterData6[[#This Row],[NumStorePurchases]]&gt;=T$3, "Yes", "")</f>
        <v>Yes</v>
      </c>
    </row>
    <row r="188" spans="1:14" x14ac:dyDescent="0.3">
      <c r="A188">
        <v>965</v>
      </c>
      <c r="B188">
        <v>4</v>
      </c>
      <c r="C188">
        <v>7</v>
      </c>
      <c r="D188">
        <v>3</v>
      </c>
      <c r="E188">
        <v>7</v>
      </c>
      <c r="F188">
        <v>6</v>
      </c>
      <c r="G18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88" s="52">
        <f>IFERROR(MasterData6[[#This Row],[NumWebPurchases]]/MasterData6[[#This Row],[NumWebVisitsMonth]], 0)</f>
        <v>1.1666666666666667</v>
      </c>
      <c r="I188" t="str">
        <f>IF(AND(MasterData6[[#This Row],[NumWebPurchases]]&gt;=1, Buying_Cat.="Over $500"), "Yes", "")</f>
        <v>Yes</v>
      </c>
      <c r="L188" t="str">
        <f>IF(MasterData6[[#This Row],[NumWebPurchases]]&gt;=R$3, "Yes", "")</f>
        <v>Yes</v>
      </c>
      <c r="M188" t="str">
        <f>IF(MasterData6[[#This Row],[NumCatalogPurchases]]&gt;=S$3, "Yes", "")</f>
        <v>Yes</v>
      </c>
      <c r="N188" t="str">
        <f>IF(MasterData6[[#This Row],[NumStorePurchases]]&gt;=T$3, "Yes", "")</f>
        <v>Yes</v>
      </c>
    </row>
    <row r="189" spans="1:14" x14ac:dyDescent="0.3">
      <c r="A189">
        <v>966</v>
      </c>
      <c r="B189">
        <v>6</v>
      </c>
      <c r="C189">
        <v>6</v>
      </c>
      <c r="D189">
        <v>2</v>
      </c>
      <c r="E189">
        <v>11</v>
      </c>
      <c r="F189">
        <v>5</v>
      </c>
      <c r="G18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89" s="52">
        <f>IFERROR(MasterData6[[#This Row],[NumWebPurchases]]/MasterData6[[#This Row],[NumWebVisitsMonth]], 0)</f>
        <v>1.2</v>
      </c>
      <c r="I189" t="str">
        <f>IF(AND(MasterData6[[#This Row],[NumWebPurchases]]&gt;=1, Buying_Cat.="Over $500"), "Yes", "")</f>
        <v>Yes</v>
      </c>
      <c r="L189" t="str">
        <f>IF(MasterData6[[#This Row],[NumWebPurchases]]&gt;=R$3, "Yes", "")</f>
        <v>Yes</v>
      </c>
      <c r="M189" t="str">
        <f>IF(MasterData6[[#This Row],[NumCatalogPurchases]]&gt;=S$3, "Yes", "")</f>
        <v>Yes</v>
      </c>
      <c r="N189" t="str">
        <f>IF(MasterData6[[#This Row],[NumStorePurchases]]&gt;=T$3, "Yes", "")</f>
        <v>Yes</v>
      </c>
    </row>
    <row r="190" spans="1:14" x14ac:dyDescent="0.3">
      <c r="A190">
        <v>967</v>
      </c>
      <c r="B190">
        <v>10</v>
      </c>
      <c r="C190">
        <v>5</v>
      </c>
      <c r="D190">
        <v>2</v>
      </c>
      <c r="E190">
        <v>9</v>
      </c>
      <c r="F190">
        <v>7</v>
      </c>
      <c r="G19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10</v>
      </c>
      <c r="H190" s="52">
        <f>IFERROR(MasterData6[[#This Row],[NumWebPurchases]]/MasterData6[[#This Row],[NumWebVisitsMonth]], 0)</f>
        <v>0.7142857142857143</v>
      </c>
      <c r="I190" t="str">
        <f>IF(AND(MasterData6[[#This Row],[NumWebPurchases]]&gt;=1, Buying_Cat.="Over $500"), "Yes", "")</f>
        <v/>
      </c>
      <c r="L190" t="str">
        <f>IF(MasterData6[[#This Row],[NumWebPurchases]]&gt;=R$3, "Yes", "")</f>
        <v>Yes</v>
      </c>
      <c r="M190" t="str">
        <f>IF(MasterData6[[#This Row],[NumCatalogPurchases]]&gt;=S$3, "Yes", "")</f>
        <v>Yes</v>
      </c>
      <c r="N190" t="str">
        <f>IF(MasterData6[[#This Row],[NumStorePurchases]]&gt;=T$3, "Yes", "")</f>
        <v>Yes</v>
      </c>
    </row>
    <row r="191" spans="1:14" x14ac:dyDescent="0.3">
      <c r="A191">
        <v>968</v>
      </c>
      <c r="B191">
        <v>3</v>
      </c>
      <c r="C191">
        <v>4</v>
      </c>
      <c r="D191">
        <v>1</v>
      </c>
      <c r="E191">
        <v>4</v>
      </c>
      <c r="F191">
        <v>7</v>
      </c>
      <c r="G19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91" s="52">
        <f>IFERROR(MasterData6[[#This Row],[NumWebPurchases]]/MasterData6[[#This Row],[NumWebVisitsMonth]], 0)</f>
        <v>0.5714285714285714</v>
      </c>
      <c r="I191" t="str">
        <f>IF(AND(MasterData6[[#This Row],[NumWebPurchases]]&gt;=1, Buying_Cat.="Over $500"), "Yes", "")</f>
        <v/>
      </c>
      <c r="L191" t="str">
        <f>IF(MasterData6[[#This Row],[NumWebPurchases]]&gt;=R$3, "Yes", "")</f>
        <v>Yes</v>
      </c>
      <c r="M191" t="str">
        <f>IF(MasterData6[[#This Row],[NumCatalogPurchases]]&gt;=S$3, "Yes", "")</f>
        <v/>
      </c>
      <c r="N191" t="str">
        <f>IF(MasterData6[[#This Row],[NumStorePurchases]]&gt;=T$3, "Yes", "")</f>
        <v/>
      </c>
    </row>
    <row r="192" spans="1:14" x14ac:dyDescent="0.3">
      <c r="A192">
        <v>975</v>
      </c>
      <c r="B192">
        <v>5</v>
      </c>
      <c r="C192">
        <v>4</v>
      </c>
      <c r="D192">
        <v>1</v>
      </c>
      <c r="E192">
        <v>5</v>
      </c>
      <c r="F192">
        <v>6</v>
      </c>
      <c r="G19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92" s="52">
        <f>IFERROR(MasterData6[[#This Row],[NumWebPurchases]]/MasterData6[[#This Row],[NumWebVisitsMonth]], 0)</f>
        <v>0.66666666666666663</v>
      </c>
      <c r="I192" t="str">
        <f>IF(AND(MasterData6[[#This Row],[NumWebPurchases]]&gt;=1, Buying_Cat.="Over $500"), "Yes", "")</f>
        <v/>
      </c>
      <c r="L192" t="str">
        <f>IF(MasterData6[[#This Row],[NumWebPurchases]]&gt;=R$3, "Yes", "")</f>
        <v>Yes</v>
      </c>
      <c r="M192" t="str">
        <f>IF(MasterData6[[#This Row],[NumCatalogPurchases]]&gt;=S$3, "Yes", "")</f>
        <v/>
      </c>
      <c r="N192" t="str">
        <f>IF(MasterData6[[#This Row],[NumStorePurchases]]&gt;=T$3, "Yes", "")</f>
        <v>Yes</v>
      </c>
    </row>
    <row r="193" spans="1:14" x14ac:dyDescent="0.3">
      <c r="A193">
        <v>977</v>
      </c>
      <c r="B193">
        <v>6</v>
      </c>
      <c r="C193">
        <v>5</v>
      </c>
      <c r="D193">
        <v>1</v>
      </c>
      <c r="E193">
        <v>8</v>
      </c>
      <c r="F193">
        <v>6</v>
      </c>
      <c r="G19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93" s="52">
        <f>IFERROR(MasterData6[[#This Row],[NumWebPurchases]]/MasterData6[[#This Row],[NumWebVisitsMonth]], 0)</f>
        <v>0.83333333333333337</v>
      </c>
      <c r="I193" t="str">
        <f>IF(AND(MasterData6[[#This Row],[NumWebPurchases]]&gt;=1, Buying_Cat.="Over $500"), "Yes", "")</f>
        <v/>
      </c>
      <c r="L193" t="str">
        <f>IF(MasterData6[[#This Row],[NumWebPurchases]]&gt;=R$3, "Yes", "")</f>
        <v>Yes</v>
      </c>
      <c r="M193" t="str">
        <f>IF(MasterData6[[#This Row],[NumCatalogPurchases]]&gt;=S$3, "Yes", "")</f>
        <v/>
      </c>
      <c r="N193" t="str">
        <f>IF(MasterData6[[#This Row],[NumStorePurchases]]&gt;=T$3, "Yes", "")</f>
        <v>Yes</v>
      </c>
    </row>
    <row r="194" spans="1:14" x14ac:dyDescent="0.3">
      <c r="A194">
        <v>979</v>
      </c>
      <c r="B194">
        <v>2</v>
      </c>
      <c r="C194">
        <v>2</v>
      </c>
      <c r="D194">
        <v>1</v>
      </c>
      <c r="E194">
        <v>3</v>
      </c>
      <c r="F194">
        <v>6</v>
      </c>
      <c r="G19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94" s="52">
        <f>IFERROR(MasterData6[[#This Row],[NumWebPurchases]]/MasterData6[[#This Row],[NumWebVisitsMonth]], 0)</f>
        <v>0.33333333333333331</v>
      </c>
      <c r="I194" t="str">
        <f>IF(AND(MasterData6[[#This Row],[NumWebPurchases]]&gt;=1, Buying_Cat.="Over $500"), "Yes", "")</f>
        <v/>
      </c>
      <c r="L194" t="str">
        <f>IF(MasterData6[[#This Row],[NumWebPurchases]]&gt;=R$3, "Yes", "")</f>
        <v/>
      </c>
      <c r="M194" t="str">
        <f>IF(MasterData6[[#This Row],[NumCatalogPurchases]]&gt;=S$3, "Yes", "")</f>
        <v/>
      </c>
      <c r="N194" t="str">
        <f>IF(MasterData6[[#This Row],[NumStorePurchases]]&gt;=T$3, "Yes", "")</f>
        <v/>
      </c>
    </row>
    <row r="195" spans="1:14" x14ac:dyDescent="0.3">
      <c r="A195">
        <v>983</v>
      </c>
      <c r="B195">
        <v>1</v>
      </c>
      <c r="C195">
        <v>6</v>
      </c>
      <c r="D195">
        <v>2</v>
      </c>
      <c r="E195">
        <v>3</v>
      </c>
      <c r="F195">
        <v>8</v>
      </c>
      <c r="G19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5" s="52">
        <f>IFERROR(MasterData6[[#This Row],[NumWebPurchases]]/MasterData6[[#This Row],[NumWebVisitsMonth]], 0)</f>
        <v>0.75</v>
      </c>
      <c r="I195" t="str">
        <f>IF(AND(MasterData6[[#This Row],[NumWebPurchases]]&gt;=1, Buying_Cat.="Over $500"), "Yes", "")</f>
        <v/>
      </c>
      <c r="L195" t="str">
        <f>IF(MasterData6[[#This Row],[NumWebPurchases]]&gt;=R$3, "Yes", "")</f>
        <v>Yes</v>
      </c>
      <c r="M195" t="str">
        <f>IF(MasterData6[[#This Row],[NumCatalogPurchases]]&gt;=S$3, "Yes", "")</f>
        <v>Yes</v>
      </c>
      <c r="N195" t="str">
        <f>IF(MasterData6[[#This Row],[NumStorePurchases]]&gt;=T$3, "Yes", "")</f>
        <v/>
      </c>
    </row>
    <row r="196" spans="1:14" x14ac:dyDescent="0.3">
      <c r="A196">
        <v>988</v>
      </c>
      <c r="B196">
        <v>1</v>
      </c>
      <c r="C196">
        <v>6</v>
      </c>
      <c r="D196">
        <v>4</v>
      </c>
      <c r="E196">
        <v>7</v>
      </c>
      <c r="F196">
        <v>3</v>
      </c>
      <c r="G19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6" s="52">
        <f>IFERROR(MasterData6[[#This Row],[NumWebPurchases]]/MasterData6[[#This Row],[NumWebVisitsMonth]], 0)</f>
        <v>2</v>
      </c>
      <c r="I196" t="str">
        <f>IF(AND(MasterData6[[#This Row],[NumWebPurchases]]&gt;=1, Buying_Cat.="Over $500"), "Yes", "")</f>
        <v>Yes</v>
      </c>
      <c r="L196" t="str">
        <f>IF(MasterData6[[#This Row],[NumWebPurchases]]&gt;=R$3, "Yes", "")</f>
        <v>Yes</v>
      </c>
      <c r="M196" t="str">
        <f>IF(MasterData6[[#This Row],[NumCatalogPurchases]]&gt;=S$3, "Yes", "")</f>
        <v>Yes</v>
      </c>
      <c r="N196" t="str">
        <f>IF(MasterData6[[#This Row],[NumStorePurchases]]&gt;=T$3, "Yes", "")</f>
        <v>Yes</v>
      </c>
    </row>
    <row r="197" spans="1:14" x14ac:dyDescent="0.3">
      <c r="A197">
        <v>999</v>
      </c>
      <c r="B197">
        <v>1</v>
      </c>
      <c r="C197">
        <v>6</v>
      </c>
      <c r="D197">
        <v>7</v>
      </c>
      <c r="E197">
        <v>11</v>
      </c>
      <c r="F197">
        <v>3</v>
      </c>
      <c r="G19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7" s="52">
        <f>IFERROR(MasterData6[[#This Row],[NumWebPurchases]]/MasterData6[[#This Row],[NumWebVisitsMonth]], 0)</f>
        <v>2</v>
      </c>
      <c r="I197" t="str">
        <f>IF(AND(MasterData6[[#This Row],[NumWebPurchases]]&gt;=1, Buying_Cat.="Over $500"), "Yes", "")</f>
        <v>Yes</v>
      </c>
      <c r="L197" t="str">
        <f>IF(MasterData6[[#This Row],[NumWebPurchases]]&gt;=R$3, "Yes", "")</f>
        <v>Yes</v>
      </c>
      <c r="M197" t="str">
        <f>IF(MasterData6[[#This Row],[NumCatalogPurchases]]&gt;=S$3, "Yes", "")</f>
        <v>Yes</v>
      </c>
      <c r="N197" t="str">
        <f>IF(MasterData6[[#This Row],[NumStorePurchases]]&gt;=T$3, "Yes", "")</f>
        <v>Yes</v>
      </c>
    </row>
    <row r="198" spans="1:14" x14ac:dyDescent="0.3">
      <c r="A198">
        <v>1000</v>
      </c>
      <c r="B198">
        <v>4</v>
      </c>
      <c r="C198">
        <v>9</v>
      </c>
      <c r="D198">
        <v>2</v>
      </c>
      <c r="E198">
        <v>12</v>
      </c>
      <c r="F198">
        <v>5</v>
      </c>
      <c r="G19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98" s="52">
        <f>IFERROR(MasterData6[[#This Row],[NumWebPurchases]]/MasterData6[[#This Row],[NumWebVisitsMonth]], 0)</f>
        <v>1.8</v>
      </c>
      <c r="I198" t="str">
        <f>IF(AND(MasterData6[[#This Row],[NumWebPurchases]]&gt;=1, Buying_Cat.="Over $500"), "Yes", "")</f>
        <v>Yes</v>
      </c>
      <c r="L198" t="str">
        <f>IF(MasterData6[[#This Row],[NumWebPurchases]]&gt;=R$3, "Yes", "")</f>
        <v>Yes</v>
      </c>
      <c r="M198" t="str">
        <f>IF(MasterData6[[#This Row],[NumCatalogPurchases]]&gt;=S$3, "Yes", "")</f>
        <v>Yes</v>
      </c>
      <c r="N198" t="str">
        <f>IF(MasterData6[[#This Row],[NumStorePurchases]]&gt;=T$3, "Yes", "")</f>
        <v>Yes</v>
      </c>
    </row>
    <row r="199" spans="1:14" x14ac:dyDescent="0.3">
      <c r="A199">
        <v>1008</v>
      </c>
      <c r="B199">
        <v>1</v>
      </c>
      <c r="C199">
        <v>7</v>
      </c>
      <c r="D199">
        <v>3</v>
      </c>
      <c r="E199">
        <v>13</v>
      </c>
      <c r="F199">
        <v>6</v>
      </c>
      <c r="G19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9" s="52">
        <f>IFERROR(MasterData6[[#This Row],[NumWebPurchases]]/MasterData6[[#This Row],[NumWebVisitsMonth]], 0)</f>
        <v>1.1666666666666667</v>
      </c>
      <c r="I199" t="str">
        <f>IF(AND(MasterData6[[#This Row],[NumWebPurchases]]&gt;=1, Buying_Cat.="Over $500"), "Yes", "")</f>
        <v>Yes</v>
      </c>
      <c r="L199" t="str">
        <f>IF(MasterData6[[#This Row],[NumWebPurchases]]&gt;=R$3, "Yes", "")</f>
        <v>Yes</v>
      </c>
      <c r="M199" t="str">
        <f>IF(MasterData6[[#This Row],[NumCatalogPurchases]]&gt;=S$3, "Yes", "")</f>
        <v>Yes</v>
      </c>
      <c r="N199" t="str">
        <f>IF(MasterData6[[#This Row],[NumStorePurchases]]&gt;=T$3, "Yes", "")</f>
        <v>Yes</v>
      </c>
    </row>
    <row r="200" spans="1:14" x14ac:dyDescent="0.3">
      <c r="A200">
        <v>1010</v>
      </c>
      <c r="B200">
        <v>2</v>
      </c>
      <c r="C200">
        <v>1</v>
      </c>
      <c r="D200">
        <v>1</v>
      </c>
      <c r="E200">
        <v>3</v>
      </c>
      <c r="F200">
        <v>3</v>
      </c>
      <c r="G20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0" s="52">
        <f>IFERROR(MasterData6[[#This Row],[NumWebPurchases]]/MasterData6[[#This Row],[NumWebVisitsMonth]], 0)</f>
        <v>0.33333333333333331</v>
      </c>
      <c r="I200" t="str">
        <f>IF(AND(MasterData6[[#This Row],[NumWebPurchases]]&gt;=1, Buying_Cat.="Over $500"), "Yes", "")</f>
        <v/>
      </c>
      <c r="L200" t="str">
        <f>IF(MasterData6[[#This Row],[NumWebPurchases]]&gt;=R$3, "Yes", "")</f>
        <v/>
      </c>
      <c r="M200" t="str">
        <f>IF(MasterData6[[#This Row],[NumCatalogPurchases]]&gt;=S$3, "Yes", "")</f>
        <v/>
      </c>
      <c r="N200" t="str">
        <f>IF(MasterData6[[#This Row],[NumStorePurchases]]&gt;=T$3, "Yes", "")</f>
        <v/>
      </c>
    </row>
    <row r="201" spans="1:14" x14ac:dyDescent="0.3">
      <c r="A201">
        <v>1012</v>
      </c>
      <c r="B201">
        <v>4</v>
      </c>
      <c r="C201">
        <v>8</v>
      </c>
      <c r="D201">
        <v>2</v>
      </c>
      <c r="E201">
        <v>10</v>
      </c>
      <c r="F201">
        <v>7</v>
      </c>
      <c r="G20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01" s="52">
        <f>IFERROR(MasterData6[[#This Row],[NumWebPurchases]]/MasterData6[[#This Row],[NumWebVisitsMonth]], 0)</f>
        <v>1.1428571428571428</v>
      </c>
      <c r="I201" t="str">
        <f>IF(AND(MasterData6[[#This Row],[NumWebPurchases]]&gt;=1, Buying_Cat.="Over $500"), "Yes", "")</f>
        <v>Yes</v>
      </c>
      <c r="L201" t="str">
        <f>IF(MasterData6[[#This Row],[NumWebPurchases]]&gt;=R$3, "Yes", "")</f>
        <v>Yes</v>
      </c>
      <c r="M201" t="str">
        <f>IF(MasterData6[[#This Row],[NumCatalogPurchases]]&gt;=S$3, "Yes", "")</f>
        <v>Yes</v>
      </c>
      <c r="N201" t="str">
        <f>IF(MasterData6[[#This Row],[NumStorePurchases]]&gt;=T$3, "Yes", "")</f>
        <v>Yes</v>
      </c>
    </row>
    <row r="202" spans="1:14" x14ac:dyDescent="0.3">
      <c r="A202">
        <v>1016</v>
      </c>
      <c r="B202">
        <v>2</v>
      </c>
      <c r="C202">
        <v>2</v>
      </c>
      <c r="D202">
        <v>0</v>
      </c>
      <c r="E202">
        <v>3</v>
      </c>
      <c r="F202">
        <v>6</v>
      </c>
      <c r="G20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2" s="52">
        <f>IFERROR(MasterData6[[#This Row],[NumWebPurchases]]/MasterData6[[#This Row],[NumWebVisitsMonth]], 0)</f>
        <v>0.33333333333333331</v>
      </c>
      <c r="I202" t="str">
        <f>IF(AND(MasterData6[[#This Row],[NumWebPurchases]]&gt;=1, Buying_Cat.="Over $500"), "Yes", "")</f>
        <v/>
      </c>
      <c r="L202" t="str">
        <f>IF(MasterData6[[#This Row],[NumWebPurchases]]&gt;=R$3, "Yes", "")</f>
        <v/>
      </c>
      <c r="M202" t="str">
        <f>IF(MasterData6[[#This Row],[NumCatalogPurchases]]&gt;=S$3, "Yes", "")</f>
        <v/>
      </c>
      <c r="N202" t="str">
        <f>IF(MasterData6[[#This Row],[NumStorePurchases]]&gt;=T$3, "Yes", "")</f>
        <v/>
      </c>
    </row>
    <row r="203" spans="1:14" x14ac:dyDescent="0.3">
      <c r="A203">
        <v>1020</v>
      </c>
      <c r="B203">
        <v>1</v>
      </c>
      <c r="C203">
        <v>5</v>
      </c>
      <c r="D203">
        <v>6</v>
      </c>
      <c r="E203">
        <v>7</v>
      </c>
      <c r="F203">
        <v>2</v>
      </c>
      <c r="G20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3" s="52">
        <f>IFERROR(MasterData6[[#This Row],[NumWebPurchases]]/MasterData6[[#This Row],[NumWebVisitsMonth]], 0)</f>
        <v>2.5</v>
      </c>
      <c r="I203" t="str">
        <f>IF(AND(MasterData6[[#This Row],[NumWebPurchases]]&gt;=1, Buying_Cat.="Over $500"), "Yes", "")</f>
        <v>Yes</v>
      </c>
      <c r="L203" t="str">
        <f>IF(MasterData6[[#This Row],[NumWebPurchases]]&gt;=R$3, "Yes", "")</f>
        <v>Yes</v>
      </c>
      <c r="M203" t="str">
        <f>IF(MasterData6[[#This Row],[NumCatalogPurchases]]&gt;=S$3, "Yes", "")</f>
        <v>Yes</v>
      </c>
      <c r="N203" t="str">
        <f>IF(MasterData6[[#This Row],[NumStorePurchases]]&gt;=T$3, "Yes", "")</f>
        <v>Yes</v>
      </c>
    </row>
    <row r="204" spans="1:14" x14ac:dyDescent="0.3">
      <c r="A204">
        <v>1029</v>
      </c>
      <c r="B204">
        <v>1</v>
      </c>
      <c r="C204">
        <v>5</v>
      </c>
      <c r="D204">
        <v>1</v>
      </c>
      <c r="E204">
        <v>5</v>
      </c>
      <c r="F204">
        <v>5</v>
      </c>
      <c r="G20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4" s="52">
        <f>IFERROR(MasterData6[[#This Row],[NumWebPurchases]]/MasterData6[[#This Row],[NumWebVisitsMonth]], 0)</f>
        <v>1</v>
      </c>
      <c r="I204" t="str">
        <f>IF(AND(MasterData6[[#This Row],[NumWebPurchases]]&gt;=1, Buying_Cat.="Over $500"), "Yes", "")</f>
        <v/>
      </c>
      <c r="L204" t="str">
        <f>IF(MasterData6[[#This Row],[NumWebPurchases]]&gt;=R$3, "Yes", "")</f>
        <v>Yes</v>
      </c>
      <c r="M204" t="str">
        <f>IF(MasterData6[[#This Row],[NumCatalogPurchases]]&gt;=S$3, "Yes", "")</f>
        <v/>
      </c>
      <c r="N204" t="str">
        <f>IF(MasterData6[[#This Row],[NumStorePurchases]]&gt;=T$3, "Yes", "")</f>
        <v>Yes</v>
      </c>
    </row>
    <row r="205" spans="1:14" x14ac:dyDescent="0.3">
      <c r="A205">
        <v>1030</v>
      </c>
      <c r="B205">
        <v>2</v>
      </c>
      <c r="C205">
        <v>1</v>
      </c>
      <c r="D205">
        <v>0</v>
      </c>
      <c r="E205">
        <v>3</v>
      </c>
      <c r="F205">
        <v>7</v>
      </c>
      <c r="G20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5" s="52">
        <f>IFERROR(MasterData6[[#This Row],[NumWebPurchases]]/MasterData6[[#This Row],[NumWebVisitsMonth]], 0)</f>
        <v>0.14285714285714285</v>
      </c>
      <c r="I205" t="str">
        <f>IF(AND(MasterData6[[#This Row],[NumWebPurchases]]&gt;=1, Buying_Cat.="Over $500"), "Yes", "")</f>
        <v/>
      </c>
      <c r="L205" t="str">
        <f>IF(MasterData6[[#This Row],[NumWebPurchases]]&gt;=R$3, "Yes", "")</f>
        <v/>
      </c>
      <c r="M205" t="str">
        <f>IF(MasterData6[[#This Row],[NumCatalogPurchases]]&gt;=S$3, "Yes", "")</f>
        <v/>
      </c>
      <c r="N205" t="str">
        <f>IF(MasterData6[[#This Row],[NumStorePurchases]]&gt;=T$3, "Yes", "")</f>
        <v/>
      </c>
    </row>
    <row r="206" spans="1:14" x14ac:dyDescent="0.3">
      <c r="A206">
        <v>1031</v>
      </c>
      <c r="B206">
        <v>1</v>
      </c>
      <c r="C206">
        <v>6</v>
      </c>
      <c r="D206">
        <v>9</v>
      </c>
      <c r="E206">
        <v>10</v>
      </c>
      <c r="F206">
        <v>2</v>
      </c>
      <c r="G20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6" s="52">
        <f>IFERROR(MasterData6[[#This Row],[NumWebPurchases]]/MasterData6[[#This Row],[NumWebVisitsMonth]], 0)</f>
        <v>3</v>
      </c>
      <c r="I206" t="str">
        <f>IF(AND(MasterData6[[#This Row],[NumWebPurchases]]&gt;=1, Buying_Cat.="Over $500"), "Yes", "")</f>
        <v>Yes</v>
      </c>
      <c r="L206" t="str">
        <f>IF(MasterData6[[#This Row],[NumWebPurchases]]&gt;=R$3, "Yes", "")</f>
        <v>Yes</v>
      </c>
      <c r="M206" t="str">
        <f>IF(MasterData6[[#This Row],[NumCatalogPurchases]]&gt;=S$3, "Yes", "")</f>
        <v>Yes</v>
      </c>
      <c r="N206" t="str">
        <f>IF(MasterData6[[#This Row],[NumStorePurchases]]&gt;=T$3, "Yes", "")</f>
        <v>Yes</v>
      </c>
    </row>
    <row r="207" spans="1:14" x14ac:dyDescent="0.3">
      <c r="A207">
        <v>1041</v>
      </c>
      <c r="B207">
        <v>5</v>
      </c>
      <c r="C207">
        <v>7</v>
      </c>
      <c r="D207">
        <v>1</v>
      </c>
      <c r="E207">
        <v>6</v>
      </c>
      <c r="F207">
        <v>8</v>
      </c>
      <c r="G20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207" s="52">
        <f>IFERROR(MasterData6[[#This Row],[NumWebPurchases]]/MasterData6[[#This Row],[NumWebVisitsMonth]], 0)</f>
        <v>0.875</v>
      </c>
      <c r="I207" t="str">
        <f>IF(AND(MasterData6[[#This Row],[NumWebPurchases]]&gt;=1, Buying_Cat.="Over $500"), "Yes", "")</f>
        <v/>
      </c>
      <c r="L207" t="str">
        <f>IF(MasterData6[[#This Row],[NumWebPurchases]]&gt;=R$3, "Yes", "")</f>
        <v>Yes</v>
      </c>
      <c r="M207" t="str">
        <f>IF(MasterData6[[#This Row],[NumCatalogPurchases]]&gt;=S$3, "Yes", "")</f>
        <v/>
      </c>
      <c r="N207" t="str">
        <f>IF(MasterData6[[#This Row],[NumStorePurchases]]&gt;=T$3, "Yes", "")</f>
        <v>Yes</v>
      </c>
    </row>
    <row r="208" spans="1:14" x14ac:dyDescent="0.3">
      <c r="A208">
        <v>1044</v>
      </c>
      <c r="B208">
        <v>3</v>
      </c>
      <c r="C208">
        <v>5</v>
      </c>
      <c r="D208">
        <v>4</v>
      </c>
      <c r="E208">
        <v>8</v>
      </c>
      <c r="F208">
        <v>4</v>
      </c>
      <c r="G20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08" s="52">
        <f>IFERROR(MasterData6[[#This Row],[NumWebPurchases]]/MasterData6[[#This Row],[NumWebVisitsMonth]], 0)</f>
        <v>1.25</v>
      </c>
      <c r="I208" t="str">
        <f>IF(AND(MasterData6[[#This Row],[NumWebPurchases]]&gt;=1, Buying_Cat.="Over $500"), "Yes", "")</f>
        <v>Yes</v>
      </c>
      <c r="L208" t="str">
        <f>IF(MasterData6[[#This Row],[NumWebPurchases]]&gt;=R$3, "Yes", "")</f>
        <v>Yes</v>
      </c>
      <c r="M208" t="str">
        <f>IF(MasterData6[[#This Row],[NumCatalogPurchases]]&gt;=S$3, "Yes", "")</f>
        <v>Yes</v>
      </c>
      <c r="N208" t="str">
        <f>IF(MasterData6[[#This Row],[NumStorePurchases]]&gt;=T$3, "Yes", "")</f>
        <v>Yes</v>
      </c>
    </row>
    <row r="209" spans="1:14" x14ac:dyDescent="0.3">
      <c r="A209">
        <v>1045</v>
      </c>
      <c r="B209">
        <v>2</v>
      </c>
      <c r="C209">
        <v>5</v>
      </c>
      <c r="D209">
        <v>2</v>
      </c>
      <c r="E209">
        <v>4</v>
      </c>
      <c r="F209">
        <v>7</v>
      </c>
      <c r="G20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9" s="52">
        <f>IFERROR(MasterData6[[#This Row],[NumWebPurchases]]/MasterData6[[#This Row],[NumWebVisitsMonth]], 0)</f>
        <v>0.7142857142857143</v>
      </c>
      <c r="I209" t="str">
        <f>IF(AND(MasterData6[[#This Row],[NumWebPurchases]]&gt;=1, Buying_Cat.="Over $500"), "Yes", "")</f>
        <v/>
      </c>
      <c r="L209" t="str">
        <f>IF(MasterData6[[#This Row],[NumWebPurchases]]&gt;=R$3, "Yes", "")</f>
        <v>Yes</v>
      </c>
      <c r="M209" t="str">
        <f>IF(MasterData6[[#This Row],[NumCatalogPurchases]]&gt;=S$3, "Yes", "")</f>
        <v>Yes</v>
      </c>
      <c r="N209" t="str">
        <f>IF(MasterData6[[#This Row],[NumStorePurchases]]&gt;=T$3, "Yes", "")</f>
        <v/>
      </c>
    </row>
    <row r="210" spans="1:14" x14ac:dyDescent="0.3">
      <c r="A210">
        <v>1048</v>
      </c>
      <c r="B210">
        <v>2</v>
      </c>
      <c r="C210">
        <v>3</v>
      </c>
      <c r="D210">
        <v>1</v>
      </c>
      <c r="E210">
        <v>4</v>
      </c>
      <c r="F210">
        <v>7</v>
      </c>
      <c r="G21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0" s="52">
        <f>IFERROR(MasterData6[[#This Row],[NumWebPurchases]]/MasterData6[[#This Row],[NumWebVisitsMonth]], 0)</f>
        <v>0.42857142857142855</v>
      </c>
      <c r="I210" t="str">
        <f>IF(AND(MasterData6[[#This Row],[NumWebPurchases]]&gt;=1, Buying_Cat.="Over $500"), "Yes", "")</f>
        <v/>
      </c>
      <c r="L210" t="str">
        <f>IF(MasterData6[[#This Row],[NumWebPurchases]]&gt;=R$3, "Yes", "")</f>
        <v/>
      </c>
      <c r="M210" t="str">
        <f>IF(MasterData6[[#This Row],[NumCatalogPurchases]]&gt;=S$3, "Yes", "")</f>
        <v/>
      </c>
      <c r="N210" t="str">
        <f>IF(MasterData6[[#This Row],[NumStorePurchases]]&gt;=T$3, "Yes", "")</f>
        <v/>
      </c>
    </row>
    <row r="211" spans="1:14" x14ac:dyDescent="0.3">
      <c r="A211">
        <v>1050</v>
      </c>
      <c r="B211">
        <v>1</v>
      </c>
      <c r="C211">
        <v>2</v>
      </c>
      <c r="D211">
        <v>1</v>
      </c>
      <c r="E211">
        <v>4</v>
      </c>
      <c r="F211">
        <v>2</v>
      </c>
      <c r="G21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1" s="52">
        <f>IFERROR(MasterData6[[#This Row],[NumWebPurchases]]/MasterData6[[#This Row],[NumWebVisitsMonth]], 0)</f>
        <v>1</v>
      </c>
      <c r="I211" t="str">
        <f>IF(AND(MasterData6[[#This Row],[NumWebPurchases]]&gt;=1, Buying_Cat.="Over $500"), "Yes", "")</f>
        <v/>
      </c>
      <c r="L211" t="str">
        <f>IF(MasterData6[[#This Row],[NumWebPurchases]]&gt;=R$3, "Yes", "")</f>
        <v/>
      </c>
      <c r="M211" t="str">
        <f>IF(MasterData6[[#This Row],[NumCatalogPurchases]]&gt;=S$3, "Yes", "")</f>
        <v/>
      </c>
      <c r="N211" t="str">
        <f>IF(MasterData6[[#This Row],[NumStorePurchases]]&gt;=T$3, "Yes", "")</f>
        <v/>
      </c>
    </row>
    <row r="212" spans="1:14" x14ac:dyDescent="0.3">
      <c r="A212">
        <v>1052</v>
      </c>
      <c r="B212">
        <v>3</v>
      </c>
      <c r="C212">
        <v>8</v>
      </c>
      <c r="D212">
        <v>9</v>
      </c>
      <c r="E212">
        <v>7</v>
      </c>
      <c r="F212">
        <v>7</v>
      </c>
      <c r="G21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12" s="52">
        <f>IFERROR(MasterData6[[#This Row],[NumWebPurchases]]/MasterData6[[#This Row],[NumWebVisitsMonth]], 0)</f>
        <v>1.1428571428571428</v>
      </c>
      <c r="I212" t="str">
        <f>IF(AND(MasterData6[[#This Row],[NumWebPurchases]]&gt;=1, Buying_Cat.="Over $500"), "Yes", "")</f>
        <v>Yes</v>
      </c>
      <c r="L212" t="str">
        <f>IF(MasterData6[[#This Row],[NumWebPurchases]]&gt;=R$3, "Yes", "")</f>
        <v>Yes</v>
      </c>
      <c r="M212" t="str">
        <f>IF(MasterData6[[#This Row],[NumCatalogPurchases]]&gt;=S$3, "Yes", "")</f>
        <v>Yes</v>
      </c>
      <c r="N212" t="str">
        <f>IF(MasterData6[[#This Row],[NumStorePurchases]]&gt;=T$3, "Yes", "")</f>
        <v>Yes</v>
      </c>
    </row>
    <row r="213" spans="1:14" x14ac:dyDescent="0.3">
      <c r="A213">
        <v>1055</v>
      </c>
      <c r="B213">
        <v>1</v>
      </c>
      <c r="C213">
        <v>1</v>
      </c>
      <c r="D213">
        <v>0</v>
      </c>
      <c r="E213">
        <v>3</v>
      </c>
      <c r="F213">
        <v>4</v>
      </c>
      <c r="G21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3" s="52">
        <f>IFERROR(MasterData6[[#This Row],[NumWebPurchases]]/MasterData6[[#This Row],[NumWebVisitsMonth]], 0)</f>
        <v>0.25</v>
      </c>
      <c r="I213" t="str">
        <f>IF(AND(MasterData6[[#This Row],[NumWebPurchases]]&gt;=1, Buying_Cat.="Over $500"), "Yes", "")</f>
        <v/>
      </c>
      <c r="L213" t="str">
        <f>IF(MasterData6[[#This Row],[NumWebPurchases]]&gt;=R$3, "Yes", "")</f>
        <v/>
      </c>
      <c r="M213" t="str">
        <f>IF(MasterData6[[#This Row],[NumCatalogPurchases]]&gt;=S$3, "Yes", "")</f>
        <v/>
      </c>
      <c r="N213" t="str">
        <f>IF(MasterData6[[#This Row],[NumStorePurchases]]&gt;=T$3, "Yes", "")</f>
        <v/>
      </c>
    </row>
    <row r="214" spans="1:14" x14ac:dyDescent="0.3">
      <c r="A214">
        <v>1064</v>
      </c>
      <c r="B214">
        <v>1</v>
      </c>
      <c r="C214">
        <v>1</v>
      </c>
      <c r="D214">
        <v>0</v>
      </c>
      <c r="E214">
        <v>3</v>
      </c>
      <c r="F214">
        <v>8</v>
      </c>
      <c r="G21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4" s="52">
        <f>IFERROR(MasterData6[[#This Row],[NumWebPurchases]]/MasterData6[[#This Row],[NumWebVisitsMonth]], 0)</f>
        <v>0.125</v>
      </c>
      <c r="I214" t="str">
        <f>IF(AND(MasterData6[[#This Row],[NumWebPurchases]]&gt;=1, Buying_Cat.="Over $500"), "Yes", "")</f>
        <v/>
      </c>
      <c r="L214" t="str">
        <f>IF(MasterData6[[#This Row],[NumWebPurchases]]&gt;=R$3, "Yes", "")</f>
        <v/>
      </c>
      <c r="M214" t="str">
        <f>IF(MasterData6[[#This Row],[NumCatalogPurchases]]&gt;=S$3, "Yes", "")</f>
        <v/>
      </c>
      <c r="N214" t="str">
        <f>IF(MasterData6[[#This Row],[NumStorePurchases]]&gt;=T$3, "Yes", "")</f>
        <v/>
      </c>
    </row>
    <row r="215" spans="1:14" x14ac:dyDescent="0.3">
      <c r="A215">
        <v>1065</v>
      </c>
      <c r="B215">
        <v>1</v>
      </c>
      <c r="C215">
        <v>5</v>
      </c>
      <c r="D215">
        <v>8</v>
      </c>
      <c r="E215">
        <v>5</v>
      </c>
      <c r="F215">
        <v>2</v>
      </c>
      <c r="G21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5" s="52">
        <f>IFERROR(MasterData6[[#This Row],[NumWebPurchases]]/MasterData6[[#This Row],[NumWebVisitsMonth]], 0)</f>
        <v>2.5</v>
      </c>
      <c r="I215" t="str">
        <f>IF(AND(MasterData6[[#This Row],[NumWebPurchases]]&gt;=1, Buying_Cat.="Over $500"), "Yes", "")</f>
        <v>Yes</v>
      </c>
      <c r="L215" t="str">
        <f>IF(MasterData6[[#This Row],[NumWebPurchases]]&gt;=R$3, "Yes", "")</f>
        <v>Yes</v>
      </c>
      <c r="M215" t="str">
        <f>IF(MasterData6[[#This Row],[NumCatalogPurchases]]&gt;=S$3, "Yes", "")</f>
        <v>Yes</v>
      </c>
      <c r="N215" t="str">
        <f>IF(MasterData6[[#This Row],[NumStorePurchases]]&gt;=T$3, "Yes", "")</f>
        <v>Yes</v>
      </c>
    </row>
    <row r="216" spans="1:14" x14ac:dyDescent="0.3">
      <c r="A216">
        <v>1071</v>
      </c>
      <c r="B216">
        <v>3</v>
      </c>
      <c r="C216">
        <v>7</v>
      </c>
      <c r="D216">
        <v>3</v>
      </c>
      <c r="E216">
        <v>13</v>
      </c>
      <c r="F216">
        <v>5</v>
      </c>
      <c r="G21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16" s="52">
        <f>IFERROR(MasterData6[[#This Row],[NumWebPurchases]]/MasterData6[[#This Row],[NumWebVisitsMonth]], 0)</f>
        <v>1.4</v>
      </c>
      <c r="I216" t="str">
        <f>IF(AND(MasterData6[[#This Row],[NumWebPurchases]]&gt;=1, Buying_Cat.="Over $500"), "Yes", "")</f>
        <v>Yes</v>
      </c>
      <c r="L216" t="str">
        <f>IF(MasterData6[[#This Row],[NumWebPurchases]]&gt;=R$3, "Yes", "")</f>
        <v>Yes</v>
      </c>
      <c r="M216" t="str">
        <f>IF(MasterData6[[#This Row],[NumCatalogPurchases]]&gt;=S$3, "Yes", "")</f>
        <v>Yes</v>
      </c>
      <c r="N216" t="str">
        <f>IF(MasterData6[[#This Row],[NumStorePurchases]]&gt;=T$3, "Yes", "")</f>
        <v>Yes</v>
      </c>
    </row>
    <row r="217" spans="1:14" x14ac:dyDescent="0.3">
      <c r="A217">
        <v>1072</v>
      </c>
      <c r="B217">
        <v>2</v>
      </c>
      <c r="C217">
        <v>2</v>
      </c>
      <c r="D217">
        <v>1</v>
      </c>
      <c r="E217">
        <v>3</v>
      </c>
      <c r="F217">
        <v>6</v>
      </c>
      <c r="G21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7" s="52">
        <f>IFERROR(MasterData6[[#This Row],[NumWebPurchases]]/MasterData6[[#This Row],[NumWebVisitsMonth]], 0)</f>
        <v>0.33333333333333331</v>
      </c>
      <c r="I217" t="str">
        <f>IF(AND(MasterData6[[#This Row],[NumWebPurchases]]&gt;=1, Buying_Cat.="Over $500"), "Yes", "")</f>
        <v/>
      </c>
      <c r="L217" t="str">
        <f>IF(MasterData6[[#This Row],[NumWebPurchases]]&gt;=R$3, "Yes", "")</f>
        <v/>
      </c>
      <c r="M217" t="str">
        <f>IF(MasterData6[[#This Row],[NumCatalogPurchases]]&gt;=S$3, "Yes", "")</f>
        <v/>
      </c>
      <c r="N217" t="str">
        <f>IF(MasterData6[[#This Row],[NumStorePurchases]]&gt;=T$3, "Yes", "")</f>
        <v/>
      </c>
    </row>
    <row r="218" spans="1:14" x14ac:dyDescent="0.3">
      <c r="A218">
        <v>1077</v>
      </c>
      <c r="B218">
        <v>1</v>
      </c>
      <c r="C218">
        <v>7</v>
      </c>
      <c r="D218">
        <v>3</v>
      </c>
      <c r="E218">
        <v>4</v>
      </c>
      <c r="F218">
        <v>4</v>
      </c>
      <c r="G21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8" s="52">
        <f>IFERROR(MasterData6[[#This Row],[NumWebPurchases]]/MasterData6[[#This Row],[NumWebVisitsMonth]], 0)</f>
        <v>1.75</v>
      </c>
      <c r="I218" t="str">
        <f>IF(AND(MasterData6[[#This Row],[NumWebPurchases]]&gt;=1, Buying_Cat.="Over $500"), "Yes", "")</f>
        <v>Yes</v>
      </c>
      <c r="L218" t="str">
        <f>IF(MasterData6[[#This Row],[NumWebPurchases]]&gt;=R$3, "Yes", "")</f>
        <v>Yes</v>
      </c>
      <c r="M218" t="str">
        <f>IF(MasterData6[[#This Row],[NumCatalogPurchases]]&gt;=S$3, "Yes", "")</f>
        <v>Yes</v>
      </c>
      <c r="N218" t="str">
        <f>IF(MasterData6[[#This Row],[NumStorePurchases]]&gt;=T$3, "Yes", "")</f>
        <v/>
      </c>
    </row>
    <row r="219" spans="1:14" x14ac:dyDescent="0.3">
      <c r="A219">
        <v>1079</v>
      </c>
      <c r="B219">
        <v>3</v>
      </c>
      <c r="C219">
        <v>3</v>
      </c>
      <c r="D219">
        <v>4</v>
      </c>
      <c r="E219">
        <v>9</v>
      </c>
      <c r="F219">
        <v>8</v>
      </c>
      <c r="G21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19" s="52">
        <f>IFERROR(MasterData6[[#This Row],[NumWebPurchases]]/MasterData6[[#This Row],[NumWebVisitsMonth]], 0)</f>
        <v>0.375</v>
      </c>
      <c r="I219" t="str">
        <f>IF(AND(MasterData6[[#This Row],[NumWebPurchases]]&gt;=1, Buying_Cat.="Over $500"), "Yes", "")</f>
        <v>Yes</v>
      </c>
      <c r="L219" t="str">
        <f>IF(MasterData6[[#This Row],[NumWebPurchases]]&gt;=R$3, "Yes", "")</f>
        <v/>
      </c>
      <c r="M219" t="str">
        <f>IF(MasterData6[[#This Row],[NumCatalogPurchases]]&gt;=S$3, "Yes", "")</f>
        <v>Yes</v>
      </c>
      <c r="N219" t="str">
        <f>IF(MasterData6[[#This Row],[NumStorePurchases]]&gt;=T$3, "Yes", "")</f>
        <v>Yes</v>
      </c>
    </row>
    <row r="220" spans="1:14" x14ac:dyDescent="0.3">
      <c r="A220">
        <v>1081</v>
      </c>
      <c r="B220">
        <v>11</v>
      </c>
      <c r="C220">
        <v>6</v>
      </c>
      <c r="D220">
        <v>3</v>
      </c>
      <c r="E220">
        <v>5</v>
      </c>
      <c r="F220">
        <v>4</v>
      </c>
      <c r="G22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11</v>
      </c>
      <c r="H220" s="52">
        <f>IFERROR(MasterData6[[#This Row],[NumWebPurchases]]/MasterData6[[#This Row],[NumWebVisitsMonth]], 0)</f>
        <v>1.5</v>
      </c>
      <c r="I220" t="str">
        <f>IF(AND(MasterData6[[#This Row],[NumWebPurchases]]&gt;=1, Buying_Cat.="Over $500"), "Yes", "")</f>
        <v>Yes</v>
      </c>
      <c r="L220" t="str">
        <f>IF(MasterData6[[#This Row],[NumWebPurchases]]&gt;=R$3, "Yes", "")</f>
        <v>Yes</v>
      </c>
      <c r="M220" t="str">
        <f>IF(MasterData6[[#This Row],[NumCatalogPurchases]]&gt;=S$3, "Yes", "")</f>
        <v>Yes</v>
      </c>
      <c r="N220" t="str">
        <f>IF(MasterData6[[#This Row],[NumStorePurchases]]&gt;=T$3, "Yes", "")</f>
        <v>Yes</v>
      </c>
    </row>
    <row r="221" spans="1:14" x14ac:dyDescent="0.3">
      <c r="A221">
        <v>1087</v>
      </c>
      <c r="B221">
        <v>3</v>
      </c>
      <c r="C221">
        <v>4</v>
      </c>
      <c r="D221">
        <v>1</v>
      </c>
      <c r="E221">
        <v>2</v>
      </c>
      <c r="F221">
        <v>9</v>
      </c>
      <c r="G22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21" s="52">
        <f>IFERROR(MasterData6[[#This Row],[NumWebPurchases]]/MasterData6[[#This Row],[NumWebVisitsMonth]], 0)</f>
        <v>0.44444444444444442</v>
      </c>
      <c r="I221" t="str">
        <f>IF(AND(MasterData6[[#This Row],[NumWebPurchases]]&gt;=1, Buying_Cat.="Over $500"), "Yes", "")</f>
        <v/>
      </c>
      <c r="L221" t="str">
        <f>IF(MasterData6[[#This Row],[NumWebPurchases]]&gt;=R$3, "Yes", "")</f>
        <v>Yes</v>
      </c>
      <c r="M221" t="str">
        <f>IF(MasterData6[[#This Row],[NumCatalogPurchases]]&gt;=S$3, "Yes", "")</f>
        <v/>
      </c>
      <c r="N221" t="str">
        <f>IF(MasterData6[[#This Row],[NumStorePurchases]]&gt;=T$3, "Yes", "")</f>
        <v/>
      </c>
    </row>
    <row r="222" spans="1:14" x14ac:dyDescent="0.3">
      <c r="A222">
        <v>1092</v>
      </c>
      <c r="B222">
        <v>4</v>
      </c>
      <c r="C222">
        <v>9</v>
      </c>
      <c r="D222">
        <v>3</v>
      </c>
      <c r="E222">
        <v>4</v>
      </c>
      <c r="F222">
        <v>7</v>
      </c>
      <c r="G22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22" s="52">
        <f>IFERROR(MasterData6[[#This Row],[NumWebPurchases]]/MasterData6[[#This Row],[NumWebVisitsMonth]], 0)</f>
        <v>1.2857142857142858</v>
      </c>
      <c r="I222" t="str">
        <f>IF(AND(MasterData6[[#This Row],[NumWebPurchases]]&gt;=1, Buying_Cat.="Over $500"), "Yes", "")</f>
        <v>Yes</v>
      </c>
      <c r="L222" t="str">
        <f>IF(MasterData6[[#This Row],[NumWebPurchases]]&gt;=R$3, "Yes", "")</f>
        <v>Yes</v>
      </c>
      <c r="M222" t="str">
        <f>IF(MasterData6[[#This Row],[NumCatalogPurchases]]&gt;=S$3, "Yes", "")</f>
        <v>Yes</v>
      </c>
      <c r="N222" t="str">
        <f>IF(MasterData6[[#This Row],[NumStorePurchases]]&gt;=T$3, "Yes", "")</f>
        <v/>
      </c>
    </row>
    <row r="223" spans="1:14" x14ac:dyDescent="0.3">
      <c r="A223">
        <v>1100</v>
      </c>
      <c r="B223">
        <v>4</v>
      </c>
      <c r="C223">
        <v>3</v>
      </c>
      <c r="D223">
        <v>1</v>
      </c>
      <c r="E223">
        <v>3</v>
      </c>
      <c r="F223">
        <v>5</v>
      </c>
      <c r="G22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23" s="52">
        <f>IFERROR(MasterData6[[#This Row],[NumWebPurchases]]/MasterData6[[#This Row],[NumWebVisitsMonth]], 0)</f>
        <v>0.6</v>
      </c>
      <c r="I223" t="str">
        <f>IF(AND(MasterData6[[#This Row],[NumWebPurchases]]&gt;=1, Buying_Cat.="Over $500"), "Yes", "")</f>
        <v/>
      </c>
      <c r="L223" t="str">
        <f>IF(MasterData6[[#This Row],[NumWebPurchases]]&gt;=R$3, "Yes", "")</f>
        <v/>
      </c>
      <c r="M223" t="str">
        <f>IF(MasterData6[[#This Row],[NumCatalogPurchases]]&gt;=S$3, "Yes", "")</f>
        <v/>
      </c>
      <c r="N223" t="str">
        <f>IF(MasterData6[[#This Row],[NumStorePurchases]]&gt;=T$3, "Yes", "")</f>
        <v/>
      </c>
    </row>
    <row r="224" spans="1:14" x14ac:dyDescent="0.3">
      <c r="A224">
        <v>1103</v>
      </c>
      <c r="B224">
        <v>2</v>
      </c>
      <c r="C224">
        <v>4</v>
      </c>
      <c r="D224">
        <v>4</v>
      </c>
      <c r="E224">
        <v>10</v>
      </c>
      <c r="F224">
        <v>6</v>
      </c>
      <c r="G22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24" s="52">
        <f>IFERROR(MasterData6[[#This Row],[NumWebPurchases]]/MasterData6[[#This Row],[NumWebVisitsMonth]], 0)</f>
        <v>0.66666666666666663</v>
      </c>
      <c r="I224" t="str">
        <f>IF(AND(MasterData6[[#This Row],[NumWebPurchases]]&gt;=1, Buying_Cat.="Over $500"), "Yes", "")</f>
        <v>Yes</v>
      </c>
      <c r="L224" t="str">
        <f>IF(MasterData6[[#This Row],[NumWebPurchases]]&gt;=R$3, "Yes", "")</f>
        <v>Yes</v>
      </c>
      <c r="M224" t="str">
        <f>IF(MasterData6[[#This Row],[NumCatalogPurchases]]&gt;=S$3, "Yes", "")</f>
        <v>Yes</v>
      </c>
      <c r="N224" t="str">
        <f>IF(MasterData6[[#This Row],[NumStorePurchases]]&gt;=T$3, "Yes", "")</f>
        <v>Yes</v>
      </c>
    </row>
    <row r="225" spans="1:14" x14ac:dyDescent="0.3">
      <c r="A225">
        <v>1109</v>
      </c>
      <c r="B225">
        <v>1</v>
      </c>
      <c r="C225">
        <v>1</v>
      </c>
      <c r="D225">
        <v>0</v>
      </c>
      <c r="E225">
        <v>2</v>
      </c>
      <c r="F225">
        <v>7</v>
      </c>
      <c r="G22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25" s="52">
        <f>IFERROR(MasterData6[[#This Row],[NumWebPurchases]]/MasterData6[[#This Row],[NumWebVisitsMonth]], 0)</f>
        <v>0.14285714285714285</v>
      </c>
      <c r="I225" t="str">
        <f>IF(AND(MasterData6[[#This Row],[NumWebPurchases]]&gt;=1, Buying_Cat.="Over $500"), "Yes", "")</f>
        <v/>
      </c>
      <c r="L225" t="str">
        <f>IF(MasterData6[[#This Row],[NumWebPurchases]]&gt;=R$3, "Yes", "")</f>
        <v/>
      </c>
      <c r="M225" t="str">
        <f>IF(MasterData6[[#This Row],[NumCatalogPurchases]]&gt;=S$3, "Yes", "")</f>
        <v/>
      </c>
      <c r="N225" t="str">
        <f>IF(MasterData6[[#This Row],[NumStorePurchases]]&gt;=T$3, "Yes", "")</f>
        <v/>
      </c>
    </row>
    <row r="226" spans="1:14" x14ac:dyDescent="0.3">
      <c r="A226">
        <v>1118</v>
      </c>
      <c r="B226">
        <v>3</v>
      </c>
      <c r="C226">
        <v>10</v>
      </c>
      <c r="D226">
        <v>4</v>
      </c>
      <c r="E226">
        <v>5</v>
      </c>
      <c r="F226">
        <v>8</v>
      </c>
      <c r="G22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26" s="52">
        <f>IFERROR(MasterData6[[#This Row],[NumWebPurchases]]/MasterData6[[#This Row],[NumWebVisitsMonth]], 0)</f>
        <v>1.25</v>
      </c>
      <c r="I226" t="str">
        <f>IF(AND(MasterData6[[#This Row],[NumWebPurchases]]&gt;=1, Buying_Cat.="Over $500"), "Yes", "")</f>
        <v>Yes</v>
      </c>
      <c r="L226" t="str">
        <f>IF(MasterData6[[#This Row],[NumWebPurchases]]&gt;=R$3, "Yes", "")</f>
        <v>Yes</v>
      </c>
      <c r="M226" t="str">
        <f>IF(MasterData6[[#This Row],[NumCatalogPurchases]]&gt;=S$3, "Yes", "")</f>
        <v>Yes</v>
      </c>
      <c r="N226" t="str">
        <f>IF(MasterData6[[#This Row],[NumStorePurchases]]&gt;=T$3, "Yes", "")</f>
        <v>Yes</v>
      </c>
    </row>
    <row r="227" spans="1:14" x14ac:dyDescent="0.3">
      <c r="A227">
        <v>1127</v>
      </c>
      <c r="B227">
        <v>1</v>
      </c>
      <c r="C227">
        <v>6</v>
      </c>
      <c r="D227">
        <v>6</v>
      </c>
      <c r="E227">
        <v>7</v>
      </c>
      <c r="F227">
        <v>2</v>
      </c>
      <c r="G22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27" s="52">
        <f>IFERROR(MasterData6[[#This Row],[NumWebPurchases]]/MasterData6[[#This Row],[NumWebVisitsMonth]], 0)</f>
        <v>3</v>
      </c>
      <c r="I227" t="str">
        <f>IF(AND(MasterData6[[#This Row],[NumWebPurchases]]&gt;=1, Buying_Cat.="Over $500"), "Yes", "")</f>
        <v>Yes</v>
      </c>
      <c r="L227" t="str">
        <f>IF(MasterData6[[#This Row],[NumWebPurchases]]&gt;=R$3, "Yes", "")</f>
        <v>Yes</v>
      </c>
      <c r="M227" t="str">
        <f>IF(MasterData6[[#This Row],[NumCatalogPurchases]]&gt;=S$3, "Yes", "")</f>
        <v>Yes</v>
      </c>
      <c r="N227" t="str">
        <f>IF(MasterData6[[#This Row],[NumStorePurchases]]&gt;=T$3, "Yes", "")</f>
        <v>Yes</v>
      </c>
    </row>
    <row r="228" spans="1:14" x14ac:dyDescent="0.3">
      <c r="A228">
        <v>1131</v>
      </c>
      <c r="B228">
        <v>1</v>
      </c>
      <c r="C228">
        <v>2</v>
      </c>
      <c r="D228">
        <v>0</v>
      </c>
      <c r="E228">
        <v>4</v>
      </c>
      <c r="F228">
        <v>3</v>
      </c>
      <c r="G22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28" s="52">
        <f>IFERROR(MasterData6[[#This Row],[NumWebPurchases]]/MasterData6[[#This Row],[NumWebVisitsMonth]], 0)</f>
        <v>0.66666666666666663</v>
      </c>
      <c r="I228" t="str">
        <f>IF(AND(MasterData6[[#This Row],[NumWebPurchases]]&gt;=1, Buying_Cat.="Over $500"), "Yes", "")</f>
        <v/>
      </c>
      <c r="L228" t="str">
        <f>IF(MasterData6[[#This Row],[NumWebPurchases]]&gt;=R$3, "Yes", "")</f>
        <v/>
      </c>
      <c r="M228" t="str">
        <f>IF(MasterData6[[#This Row],[NumCatalogPurchases]]&gt;=S$3, "Yes", "")</f>
        <v/>
      </c>
      <c r="N228" t="str">
        <f>IF(MasterData6[[#This Row],[NumStorePurchases]]&gt;=T$3, "Yes", "")</f>
        <v/>
      </c>
    </row>
    <row r="229" spans="1:14" x14ac:dyDescent="0.3">
      <c r="A229">
        <v>1135</v>
      </c>
      <c r="B229">
        <v>5</v>
      </c>
      <c r="C229">
        <v>3</v>
      </c>
      <c r="D229">
        <v>0</v>
      </c>
      <c r="E229">
        <v>4</v>
      </c>
      <c r="F229">
        <v>7</v>
      </c>
      <c r="G22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229" s="52">
        <f>IFERROR(MasterData6[[#This Row],[NumWebPurchases]]/MasterData6[[#This Row],[NumWebVisitsMonth]], 0)</f>
        <v>0.42857142857142855</v>
      </c>
      <c r="I229" t="str">
        <f>IF(AND(MasterData6[[#This Row],[NumWebPurchases]]&gt;=1, Buying_Cat.="Over $500"), "Yes", "")</f>
        <v/>
      </c>
      <c r="L229" t="str">
        <f>IF(MasterData6[[#This Row],[NumWebPurchases]]&gt;=R$3, "Yes", "")</f>
        <v/>
      </c>
      <c r="M229" t="str">
        <f>IF(MasterData6[[#This Row],[NumCatalogPurchases]]&gt;=S$3, "Yes", "")</f>
        <v/>
      </c>
      <c r="N229" t="str">
        <f>IF(MasterData6[[#This Row],[NumStorePurchases]]&gt;=T$3, "Yes", "")</f>
        <v/>
      </c>
    </row>
    <row r="230" spans="1:14" x14ac:dyDescent="0.3">
      <c r="A230">
        <v>1137</v>
      </c>
      <c r="B230">
        <v>1</v>
      </c>
      <c r="C230">
        <v>4</v>
      </c>
      <c r="D230">
        <v>5</v>
      </c>
      <c r="E230">
        <v>7</v>
      </c>
      <c r="F230">
        <v>1</v>
      </c>
      <c r="G23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30" s="52">
        <f>IFERROR(MasterData6[[#This Row],[NumWebPurchases]]/MasterData6[[#This Row],[NumWebVisitsMonth]], 0)</f>
        <v>4</v>
      </c>
      <c r="I230" t="str">
        <f>IF(AND(MasterData6[[#This Row],[NumWebPurchases]]&gt;=1, Buying_Cat.="Over $500"), "Yes", "")</f>
        <v>Yes</v>
      </c>
      <c r="L230" t="str">
        <f>IF(MasterData6[[#This Row],[NumWebPurchases]]&gt;=R$3, "Yes", "")</f>
        <v>Yes</v>
      </c>
      <c r="M230" t="str">
        <f>IF(MasterData6[[#This Row],[NumCatalogPurchases]]&gt;=S$3, "Yes", "")</f>
        <v>Yes</v>
      </c>
      <c r="N230" t="str">
        <f>IF(MasterData6[[#This Row],[NumStorePurchases]]&gt;=T$3, "Yes", "")</f>
        <v>Yes</v>
      </c>
    </row>
    <row r="231" spans="1:14" x14ac:dyDescent="0.3">
      <c r="A231">
        <v>1139</v>
      </c>
      <c r="B231">
        <v>1</v>
      </c>
      <c r="C231">
        <v>5</v>
      </c>
      <c r="D231">
        <v>11</v>
      </c>
      <c r="E231">
        <v>5</v>
      </c>
      <c r="F231">
        <v>2</v>
      </c>
      <c r="G23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31" s="52">
        <f>IFERROR(MasterData6[[#This Row],[NumWebPurchases]]/MasterData6[[#This Row],[NumWebVisitsMonth]], 0)</f>
        <v>2.5</v>
      </c>
      <c r="I231" t="str">
        <f>IF(AND(MasterData6[[#This Row],[NumWebPurchases]]&gt;=1, Buying_Cat.="Over $500"), "Yes", "")</f>
        <v>Yes</v>
      </c>
      <c r="L231" t="str">
        <f>IF(MasterData6[[#This Row],[NumWebPurchases]]&gt;=R$3, "Yes", "")</f>
        <v>Yes</v>
      </c>
      <c r="M231" t="str">
        <f>IF(MasterData6[[#This Row],[NumCatalogPurchases]]&gt;=S$3, "Yes", "")</f>
        <v>Yes</v>
      </c>
      <c r="N231" t="str">
        <f>IF(MasterData6[[#This Row],[NumStorePurchases]]&gt;=T$3, "Yes", "")</f>
        <v>Yes</v>
      </c>
    </row>
    <row r="232" spans="1:14" x14ac:dyDescent="0.3">
      <c r="A232">
        <v>1142</v>
      </c>
      <c r="B232">
        <v>2</v>
      </c>
      <c r="C232">
        <v>3</v>
      </c>
      <c r="D232">
        <v>2</v>
      </c>
      <c r="E232">
        <v>9</v>
      </c>
      <c r="F232">
        <v>3</v>
      </c>
      <c r="G23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32" s="52">
        <f>IFERROR(MasterData6[[#This Row],[NumWebPurchases]]/MasterData6[[#This Row],[NumWebVisitsMonth]], 0)</f>
        <v>1</v>
      </c>
      <c r="I232" t="str">
        <f>IF(AND(MasterData6[[#This Row],[NumWebPurchases]]&gt;=1, Buying_Cat.="Over $500"), "Yes", "")</f>
        <v/>
      </c>
      <c r="L232" t="str">
        <f>IF(MasterData6[[#This Row],[NumWebPurchases]]&gt;=R$3, "Yes", "")</f>
        <v/>
      </c>
      <c r="M232" t="str">
        <f>IF(MasterData6[[#This Row],[NumCatalogPurchases]]&gt;=S$3, "Yes", "")</f>
        <v>Yes</v>
      </c>
      <c r="N232" t="str">
        <f>IF(MasterData6[[#This Row],[NumStorePurchases]]&gt;=T$3, "Yes", "")</f>
        <v>Yes</v>
      </c>
    </row>
    <row r="233" spans="1:14" x14ac:dyDescent="0.3">
      <c r="A233">
        <v>1143</v>
      </c>
      <c r="B233">
        <v>2</v>
      </c>
      <c r="C233">
        <v>2</v>
      </c>
      <c r="D233">
        <v>0</v>
      </c>
      <c r="E233">
        <v>3</v>
      </c>
      <c r="F233">
        <v>7</v>
      </c>
      <c r="G23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33" s="52">
        <f>IFERROR(MasterData6[[#This Row],[NumWebPurchases]]/MasterData6[[#This Row],[NumWebVisitsMonth]], 0)</f>
        <v>0.2857142857142857</v>
      </c>
      <c r="I233" t="str">
        <f>IF(AND(MasterData6[[#This Row],[NumWebPurchases]]&gt;=1, Buying_Cat.="Over $500"), "Yes", "")</f>
        <v/>
      </c>
      <c r="L233" t="str">
        <f>IF(MasterData6[[#This Row],[NumWebPurchases]]&gt;=R$3, "Yes", "")</f>
        <v/>
      </c>
      <c r="M233" t="str">
        <f>IF(MasterData6[[#This Row],[NumCatalogPurchases]]&gt;=S$3, "Yes", "")</f>
        <v/>
      </c>
      <c r="N233" t="str">
        <f>IF(MasterData6[[#This Row],[NumStorePurchases]]&gt;=T$3, "Yes", "")</f>
        <v/>
      </c>
    </row>
    <row r="234" spans="1:14" x14ac:dyDescent="0.3">
      <c r="A234">
        <v>1146</v>
      </c>
      <c r="B234">
        <v>4</v>
      </c>
      <c r="C234">
        <v>10</v>
      </c>
      <c r="D234">
        <v>5</v>
      </c>
      <c r="E234">
        <v>7</v>
      </c>
      <c r="F234">
        <v>8</v>
      </c>
      <c r="G23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34" s="52">
        <f>IFERROR(MasterData6[[#This Row],[NumWebPurchases]]/MasterData6[[#This Row],[NumWebVisitsMonth]], 0)</f>
        <v>1.25</v>
      </c>
      <c r="I234" t="str">
        <f>IF(AND(MasterData6[[#This Row],[NumWebPurchases]]&gt;=1, Buying_Cat.="Over $500"), "Yes", "")</f>
        <v>Yes</v>
      </c>
      <c r="L234" t="str">
        <f>IF(MasterData6[[#This Row],[NumWebPurchases]]&gt;=R$3, "Yes", "")</f>
        <v>Yes</v>
      </c>
      <c r="M234" t="str">
        <f>IF(MasterData6[[#This Row],[NumCatalogPurchases]]&gt;=S$3, "Yes", "")</f>
        <v>Yes</v>
      </c>
      <c r="N234" t="str">
        <f>IF(MasterData6[[#This Row],[NumStorePurchases]]&gt;=T$3, "Yes", "")</f>
        <v>Yes</v>
      </c>
    </row>
    <row r="235" spans="1:14" x14ac:dyDescent="0.3">
      <c r="A235">
        <v>1150</v>
      </c>
      <c r="B235">
        <v>1</v>
      </c>
      <c r="C235">
        <v>4</v>
      </c>
      <c r="D235">
        <v>6</v>
      </c>
      <c r="E235">
        <v>4</v>
      </c>
      <c r="F235">
        <v>1</v>
      </c>
      <c r="G23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35" s="52">
        <f>IFERROR(MasterData6[[#This Row],[NumWebPurchases]]/MasterData6[[#This Row],[NumWebVisitsMonth]], 0)</f>
        <v>4</v>
      </c>
      <c r="I235" t="str">
        <f>IF(AND(MasterData6[[#This Row],[NumWebPurchases]]&gt;=1, Buying_Cat.="Over $500"), "Yes", "")</f>
        <v>Yes</v>
      </c>
      <c r="L235" t="str">
        <f>IF(MasterData6[[#This Row],[NumWebPurchases]]&gt;=R$3, "Yes", "")</f>
        <v>Yes</v>
      </c>
      <c r="M235" t="str">
        <f>IF(MasterData6[[#This Row],[NumCatalogPurchases]]&gt;=S$3, "Yes", "")</f>
        <v>Yes</v>
      </c>
      <c r="N235" t="str">
        <f>IF(MasterData6[[#This Row],[NumStorePurchases]]&gt;=T$3, "Yes", "")</f>
        <v/>
      </c>
    </row>
    <row r="236" spans="1:14" x14ac:dyDescent="0.3">
      <c r="A236">
        <v>1158</v>
      </c>
      <c r="B236">
        <v>1</v>
      </c>
      <c r="C236">
        <v>3</v>
      </c>
      <c r="D236">
        <v>0</v>
      </c>
      <c r="E236">
        <v>4</v>
      </c>
      <c r="F236">
        <v>7</v>
      </c>
      <c r="G23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36" s="52">
        <f>IFERROR(MasterData6[[#This Row],[NumWebPurchases]]/MasterData6[[#This Row],[NumWebVisitsMonth]], 0)</f>
        <v>0.42857142857142855</v>
      </c>
      <c r="I236" t="str">
        <f>IF(AND(MasterData6[[#This Row],[NumWebPurchases]]&gt;=1, Buying_Cat.="Over $500"), "Yes", "")</f>
        <v/>
      </c>
      <c r="L236" t="str">
        <f>IF(MasterData6[[#This Row],[NumWebPurchases]]&gt;=R$3, "Yes", "")</f>
        <v/>
      </c>
      <c r="M236" t="str">
        <f>IF(MasterData6[[#This Row],[NumCatalogPurchases]]&gt;=S$3, "Yes", "")</f>
        <v/>
      </c>
      <c r="N236" t="str">
        <f>IF(MasterData6[[#This Row],[NumStorePurchases]]&gt;=T$3, "Yes", "")</f>
        <v/>
      </c>
    </row>
    <row r="237" spans="1:14" x14ac:dyDescent="0.3">
      <c r="A237">
        <v>1160</v>
      </c>
      <c r="B237">
        <v>4</v>
      </c>
      <c r="C237">
        <v>3</v>
      </c>
      <c r="D237">
        <v>0</v>
      </c>
      <c r="E237">
        <v>3</v>
      </c>
      <c r="F237">
        <v>8</v>
      </c>
      <c r="G23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37" s="52">
        <f>IFERROR(MasterData6[[#This Row],[NumWebPurchases]]/MasterData6[[#This Row],[NumWebVisitsMonth]], 0)</f>
        <v>0.375</v>
      </c>
      <c r="I237" t="str">
        <f>IF(AND(MasterData6[[#This Row],[NumWebPurchases]]&gt;=1, Buying_Cat.="Over $500"), "Yes", "")</f>
        <v/>
      </c>
      <c r="L237" t="str">
        <f>IF(MasterData6[[#This Row],[NumWebPurchases]]&gt;=R$3, "Yes", "")</f>
        <v/>
      </c>
      <c r="M237" t="str">
        <f>IF(MasterData6[[#This Row],[NumCatalogPurchases]]&gt;=S$3, "Yes", "")</f>
        <v/>
      </c>
      <c r="N237" t="str">
        <f>IF(MasterData6[[#This Row],[NumStorePurchases]]&gt;=T$3, "Yes", "")</f>
        <v/>
      </c>
    </row>
    <row r="238" spans="1:14" x14ac:dyDescent="0.3">
      <c r="A238">
        <v>1162</v>
      </c>
      <c r="B238">
        <v>2</v>
      </c>
      <c r="C238">
        <v>5</v>
      </c>
      <c r="D238">
        <v>2</v>
      </c>
      <c r="E238">
        <v>11</v>
      </c>
      <c r="F238">
        <v>5</v>
      </c>
      <c r="G23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38" s="52">
        <f>IFERROR(MasterData6[[#This Row],[NumWebPurchases]]/MasterData6[[#This Row],[NumWebVisitsMonth]], 0)</f>
        <v>1</v>
      </c>
      <c r="I238" t="str">
        <f>IF(AND(MasterData6[[#This Row],[NumWebPurchases]]&gt;=1, Buying_Cat.="Over $500"), "Yes", "")</f>
        <v>Yes</v>
      </c>
      <c r="L238" t="str">
        <f>IF(MasterData6[[#This Row],[NumWebPurchases]]&gt;=R$3, "Yes", "")</f>
        <v>Yes</v>
      </c>
      <c r="M238" t="str">
        <f>IF(MasterData6[[#This Row],[NumCatalogPurchases]]&gt;=S$3, "Yes", "")</f>
        <v>Yes</v>
      </c>
      <c r="N238" t="str">
        <f>IF(MasterData6[[#This Row],[NumStorePurchases]]&gt;=T$3, "Yes", "")</f>
        <v>Yes</v>
      </c>
    </row>
    <row r="239" spans="1:14" x14ac:dyDescent="0.3">
      <c r="A239">
        <v>1165</v>
      </c>
      <c r="B239">
        <v>9</v>
      </c>
      <c r="C239">
        <v>6</v>
      </c>
      <c r="D239">
        <v>2</v>
      </c>
      <c r="E239">
        <v>7</v>
      </c>
      <c r="F239">
        <v>6</v>
      </c>
      <c r="G23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9</v>
      </c>
      <c r="H239" s="52">
        <f>IFERROR(MasterData6[[#This Row],[NumWebPurchases]]/MasterData6[[#This Row],[NumWebVisitsMonth]], 0)</f>
        <v>1</v>
      </c>
      <c r="I239" t="str">
        <f>IF(AND(MasterData6[[#This Row],[NumWebPurchases]]&gt;=1, Buying_Cat.="Over $500"), "Yes", "")</f>
        <v/>
      </c>
      <c r="L239" t="str">
        <f>IF(MasterData6[[#This Row],[NumWebPurchases]]&gt;=R$3, "Yes", "")</f>
        <v>Yes</v>
      </c>
      <c r="M239" t="str">
        <f>IF(MasterData6[[#This Row],[NumCatalogPurchases]]&gt;=S$3, "Yes", "")</f>
        <v>Yes</v>
      </c>
      <c r="N239" t="str">
        <f>IF(MasterData6[[#This Row],[NumStorePurchases]]&gt;=T$3, "Yes", "")</f>
        <v>Yes</v>
      </c>
    </row>
    <row r="240" spans="1:14" x14ac:dyDescent="0.3">
      <c r="A240">
        <v>1168</v>
      </c>
      <c r="B240">
        <v>1</v>
      </c>
      <c r="C240">
        <v>4</v>
      </c>
      <c r="D240">
        <v>6</v>
      </c>
      <c r="E240">
        <v>10</v>
      </c>
      <c r="F240">
        <v>2</v>
      </c>
      <c r="G24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40" s="52">
        <f>IFERROR(MasterData6[[#This Row],[NumWebPurchases]]/MasterData6[[#This Row],[NumWebVisitsMonth]], 0)</f>
        <v>2</v>
      </c>
      <c r="I240" t="str">
        <f>IF(AND(MasterData6[[#This Row],[NumWebPurchases]]&gt;=1, Buying_Cat.="Over $500"), "Yes", "")</f>
        <v>Yes</v>
      </c>
      <c r="L240" t="str">
        <f>IF(MasterData6[[#This Row],[NumWebPurchases]]&gt;=R$3, "Yes", "")</f>
        <v>Yes</v>
      </c>
      <c r="M240" t="str">
        <f>IF(MasterData6[[#This Row],[NumCatalogPurchases]]&gt;=S$3, "Yes", "")</f>
        <v>Yes</v>
      </c>
      <c r="N240" t="str">
        <f>IF(MasterData6[[#This Row],[NumStorePurchases]]&gt;=T$3, "Yes", "")</f>
        <v>Yes</v>
      </c>
    </row>
    <row r="241" spans="1:14" x14ac:dyDescent="0.3">
      <c r="A241">
        <v>1170</v>
      </c>
      <c r="B241">
        <v>4</v>
      </c>
      <c r="C241">
        <v>5</v>
      </c>
      <c r="D241">
        <v>1</v>
      </c>
      <c r="E241">
        <v>4</v>
      </c>
      <c r="F241">
        <v>8</v>
      </c>
      <c r="G24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41" s="52">
        <f>IFERROR(MasterData6[[#This Row],[NumWebPurchases]]/MasterData6[[#This Row],[NumWebVisitsMonth]], 0)</f>
        <v>0.625</v>
      </c>
      <c r="I241" t="str">
        <f>IF(AND(MasterData6[[#This Row],[NumWebPurchases]]&gt;=1, Buying_Cat.="Over $500"), "Yes", "")</f>
        <v/>
      </c>
      <c r="L241" t="str">
        <f>IF(MasterData6[[#This Row],[NumWebPurchases]]&gt;=R$3, "Yes", "")</f>
        <v>Yes</v>
      </c>
      <c r="M241" t="str">
        <f>IF(MasterData6[[#This Row],[NumCatalogPurchases]]&gt;=S$3, "Yes", "")</f>
        <v/>
      </c>
      <c r="N241" t="str">
        <f>IF(MasterData6[[#This Row],[NumStorePurchases]]&gt;=T$3, "Yes", "")</f>
        <v/>
      </c>
    </row>
    <row r="242" spans="1:14" x14ac:dyDescent="0.3">
      <c r="A242">
        <v>1172</v>
      </c>
      <c r="B242">
        <v>1</v>
      </c>
      <c r="C242">
        <v>7</v>
      </c>
      <c r="D242">
        <v>5</v>
      </c>
      <c r="E242">
        <v>12</v>
      </c>
      <c r="F242">
        <v>3</v>
      </c>
      <c r="G24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42" s="52">
        <f>IFERROR(MasterData6[[#This Row],[NumWebPurchases]]/MasterData6[[#This Row],[NumWebVisitsMonth]], 0)</f>
        <v>2.3333333333333335</v>
      </c>
      <c r="I242" t="str">
        <f>IF(AND(MasterData6[[#This Row],[NumWebPurchases]]&gt;=1, Buying_Cat.="Over $500"), "Yes", "")</f>
        <v>Yes</v>
      </c>
      <c r="L242" t="str">
        <f>IF(MasterData6[[#This Row],[NumWebPurchases]]&gt;=R$3, "Yes", "")</f>
        <v>Yes</v>
      </c>
      <c r="M242" t="str">
        <f>IF(MasterData6[[#This Row],[NumCatalogPurchases]]&gt;=S$3, "Yes", "")</f>
        <v>Yes</v>
      </c>
      <c r="N242" t="str">
        <f>IF(MasterData6[[#This Row],[NumStorePurchases]]&gt;=T$3, "Yes", "")</f>
        <v>Yes</v>
      </c>
    </row>
    <row r="243" spans="1:14" x14ac:dyDescent="0.3">
      <c r="A243">
        <v>1173</v>
      </c>
      <c r="B243">
        <v>1</v>
      </c>
      <c r="C243">
        <v>4</v>
      </c>
      <c r="D243">
        <v>2</v>
      </c>
      <c r="E243">
        <v>6</v>
      </c>
      <c r="F243">
        <v>2</v>
      </c>
      <c r="G24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43" s="52">
        <f>IFERROR(MasterData6[[#This Row],[NumWebPurchases]]/MasterData6[[#This Row],[NumWebVisitsMonth]], 0)</f>
        <v>2</v>
      </c>
      <c r="I243" t="str">
        <f>IF(AND(MasterData6[[#This Row],[NumWebPurchases]]&gt;=1, Buying_Cat.="Over $500"), "Yes", "")</f>
        <v>Yes</v>
      </c>
      <c r="L243" t="str">
        <f>IF(MasterData6[[#This Row],[NumWebPurchases]]&gt;=R$3, "Yes", "")</f>
        <v>Yes</v>
      </c>
      <c r="M243" t="str">
        <f>IF(MasterData6[[#This Row],[NumCatalogPurchases]]&gt;=S$3, "Yes", "")</f>
        <v>Yes</v>
      </c>
      <c r="N243" t="str">
        <f>IF(MasterData6[[#This Row],[NumStorePurchases]]&gt;=T$3, "Yes", "")</f>
        <v>Yes</v>
      </c>
    </row>
    <row r="244" spans="1:14" x14ac:dyDescent="0.3">
      <c r="A244">
        <v>1175</v>
      </c>
      <c r="B244">
        <v>1</v>
      </c>
      <c r="C244">
        <v>3</v>
      </c>
      <c r="D244">
        <v>5</v>
      </c>
      <c r="E244">
        <v>3</v>
      </c>
      <c r="F244">
        <v>6</v>
      </c>
      <c r="G24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44" s="52">
        <f>IFERROR(MasterData6[[#This Row],[NumWebPurchases]]/MasterData6[[#This Row],[NumWebVisitsMonth]], 0)</f>
        <v>0.5</v>
      </c>
      <c r="I244" t="str">
        <f>IF(AND(MasterData6[[#This Row],[NumWebPurchases]]&gt;=1, Buying_Cat.="Over $500"), "Yes", "")</f>
        <v/>
      </c>
      <c r="L244" t="str">
        <f>IF(MasterData6[[#This Row],[NumWebPurchases]]&gt;=R$3, "Yes", "")</f>
        <v/>
      </c>
      <c r="M244" t="str">
        <f>IF(MasterData6[[#This Row],[NumCatalogPurchases]]&gt;=S$3, "Yes", "")</f>
        <v>Yes</v>
      </c>
      <c r="N244" t="str">
        <f>IF(MasterData6[[#This Row],[NumStorePurchases]]&gt;=T$3, "Yes", "")</f>
        <v/>
      </c>
    </row>
    <row r="245" spans="1:14" x14ac:dyDescent="0.3">
      <c r="A245">
        <v>1176</v>
      </c>
      <c r="B245">
        <v>1</v>
      </c>
      <c r="C245">
        <v>1</v>
      </c>
      <c r="D245">
        <v>0</v>
      </c>
      <c r="E245">
        <v>2</v>
      </c>
      <c r="F245">
        <v>8</v>
      </c>
      <c r="G24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45" s="52">
        <f>IFERROR(MasterData6[[#This Row],[NumWebPurchases]]/MasterData6[[#This Row],[NumWebVisitsMonth]], 0)</f>
        <v>0.125</v>
      </c>
      <c r="I245" t="str">
        <f>IF(AND(MasterData6[[#This Row],[NumWebPurchases]]&gt;=1, Buying_Cat.="Over $500"), "Yes", "")</f>
        <v/>
      </c>
      <c r="L245" t="str">
        <f>IF(MasterData6[[#This Row],[NumWebPurchases]]&gt;=R$3, "Yes", "")</f>
        <v/>
      </c>
      <c r="M245" t="str">
        <f>IF(MasterData6[[#This Row],[NumCatalogPurchases]]&gt;=S$3, "Yes", "")</f>
        <v/>
      </c>
      <c r="N245" t="str">
        <f>IF(MasterData6[[#This Row],[NumStorePurchases]]&gt;=T$3, "Yes", "")</f>
        <v/>
      </c>
    </row>
    <row r="246" spans="1:14" x14ac:dyDescent="0.3">
      <c r="A246">
        <v>1177</v>
      </c>
      <c r="B246">
        <v>4</v>
      </c>
      <c r="C246">
        <v>3</v>
      </c>
      <c r="D246">
        <v>1</v>
      </c>
      <c r="E246">
        <v>3</v>
      </c>
      <c r="F246">
        <v>7</v>
      </c>
      <c r="G24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46" s="52">
        <f>IFERROR(MasterData6[[#This Row],[NumWebPurchases]]/MasterData6[[#This Row],[NumWebVisitsMonth]], 0)</f>
        <v>0.42857142857142855</v>
      </c>
      <c r="I246" t="str">
        <f>IF(AND(MasterData6[[#This Row],[NumWebPurchases]]&gt;=1, Buying_Cat.="Over $500"), "Yes", "")</f>
        <v/>
      </c>
      <c r="L246" t="str">
        <f>IF(MasterData6[[#This Row],[NumWebPurchases]]&gt;=R$3, "Yes", "")</f>
        <v/>
      </c>
      <c r="M246" t="str">
        <f>IF(MasterData6[[#This Row],[NumCatalogPurchases]]&gt;=S$3, "Yes", "")</f>
        <v/>
      </c>
      <c r="N246" t="str">
        <f>IF(MasterData6[[#This Row],[NumStorePurchases]]&gt;=T$3, "Yes", "")</f>
        <v/>
      </c>
    </row>
    <row r="247" spans="1:14" x14ac:dyDescent="0.3">
      <c r="A247">
        <v>1183</v>
      </c>
      <c r="B247">
        <v>1</v>
      </c>
      <c r="C247">
        <v>1</v>
      </c>
      <c r="D247">
        <v>0</v>
      </c>
      <c r="E247">
        <v>2</v>
      </c>
      <c r="F247">
        <v>6</v>
      </c>
      <c r="G24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47" s="52">
        <f>IFERROR(MasterData6[[#This Row],[NumWebPurchases]]/MasterData6[[#This Row],[NumWebVisitsMonth]], 0)</f>
        <v>0.16666666666666666</v>
      </c>
      <c r="I247" t="str">
        <f>IF(AND(MasterData6[[#This Row],[NumWebPurchases]]&gt;=1, Buying_Cat.="Over $500"), "Yes", "")</f>
        <v/>
      </c>
      <c r="L247" t="str">
        <f>IF(MasterData6[[#This Row],[NumWebPurchases]]&gt;=R$3, "Yes", "")</f>
        <v/>
      </c>
      <c r="M247" t="str">
        <f>IF(MasterData6[[#This Row],[NumCatalogPurchases]]&gt;=S$3, "Yes", "")</f>
        <v/>
      </c>
      <c r="N247" t="str">
        <f>IF(MasterData6[[#This Row],[NumStorePurchases]]&gt;=T$3, "Yes", "")</f>
        <v/>
      </c>
    </row>
    <row r="248" spans="1:14" x14ac:dyDescent="0.3">
      <c r="A248">
        <v>1184</v>
      </c>
      <c r="B248">
        <v>3</v>
      </c>
      <c r="C248">
        <v>10</v>
      </c>
      <c r="D248">
        <v>2</v>
      </c>
      <c r="E248">
        <v>10</v>
      </c>
      <c r="F248">
        <v>5</v>
      </c>
      <c r="G24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48" s="52">
        <f>IFERROR(MasterData6[[#This Row],[NumWebPurchases]]/MasterData6[[#This Row],[NumWebVisitsMonth]], 0)</f>
        <v>2</v>
      </c>
      <c r="I248" t="str">
        <f>IF(AND(MasterData6[[#This Row],[NumWebPurchases]]&gt;=1, Buying_Cat.="Over $500"), "Yes", "")</f>
        <v>Yes</v>
      </c>
      <c r="L248" t="str">
        <f>IF(MasterData6[[#This Row],[NumWebPurchases]]&gt;=R$3, "Yes", "")</f>
        <v>Yes</v>
      </c>
      <c r="M248" t="str">
        <f>IF(MasterData6[[#This Row],[NumCatalogPurchases]]&gt;=S$3, "Yes", "")</f>
        <v>Yes</v>
      </c>
      <c r="N248" t="str">
        <f>IF(MasterData6[[#This Row],[NumStorePurchases]]&gt;=T$3, "Yes", "")</f>
        <v>Yes</v>
      </c>
    </row>
    <row r="249" spans="1:14" x14ac:dyDescent="0.3">
      <c r="A249">
        <v>1204</v>
      </c>
      <c r="B249">
        <v>3</v>
      </c>
      <c r="C249">
        <v>11</v>
      </c>
      <c r="D249">
        <v>5</v>
      </c>
      <c r="E249">
        <v>11</v>
      </c>
      <c r="F249">
        <v>8</v>
      </c>
      <c r="G24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49" s="52">
        <f>IFERROR(MasterData6[[#This Row],[NumWebPurchases]]/MasterData6[[#This Row],[NumWebVisitsMonth]], 0)</f>
        <v>1.375</v>
      </c>
      <c r="I249" t="str">
        <f>IF(AND(MasterData6[[#This Row],[NumWebPurchases]]&gt;=1, Buying_Cat.="Over $500"), "Yes", "")</f>
        <v>Yes</v>
      </c>
      <c r="L249" t="str">
        <f>IF(MasterData6[[#This Row],[NumWebPurchases]]&gt;=R$3, "Yes", "")</f>
        <v>Yes</v>
      </c>
      <c r="M249" t="str">
        <f>IF(MasterData6[[#This Row],[NumCatalogPurchases]]&gt;=S$3, "Yes", "")</f>
        <v>Yes</v>
      </c>
      <c r="N249" t="str">
        <f>IF(MasterData6[[#This Row],[NumStorePurchases]]&gt;=T$3, "Yes", "")</f>
        <v>Yes</v>
      </c>
    </row>
    <row r="250" spans="1:14" x14ac:dyDescent="0.3">
      <c r="A250">
        <v>1212</v>
      </c>
      <c r="B250">
        <v>3</v>
      </c>
      <c r="C250">
        <v>8</v>
      </c>
      <c r="D250">
        <v>8</v>
      </c>
      <c r="E250">
        <v>6</v>
      </c>
      <c r="F250">
        <v>6</v>
      </c>
      <c r="G25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50" s="52">
        <f>IFERROR(MasterData6[[#This Row],[NumWebPurchases]]/MasterData6[[#This Row],[NumWebVisitsMonth]], 0)</f>
        <v>1.3333333333333333</v>
      </c>
      <c r="I250" t="str">
        <f>IF(AND(MasterData6[[#This Row],[NumWebPurchases]]&gt;=1, Buying_Cat.="Over $500"), "Yes", "")</f>
        <v>Yes</v>
      </c>
      <c r="L250" t="str">
        <f>IF(MasterData6[[#This Row],[NumWebPurchases]]&gt;=R$3, "Yes", "")</f>
        <v>Yes</v>
      </c>
      <c r="M250" t="str">
        <f>IF(MasterData6[[#This Row],[NumCatalogPurchases]]&gt;=S$3, "Yes", "")</f>
        <v>Yes</v>
      </c>
      <c r="N250" t="str">
        <f>IF(MasterData6[[#This Row],[NumStorePurchases]]&gt;=T$3, "Yes", "")</f>
        <v>Yes</v>
      </c>
    </row>
    <row r="251" spans="1:14" x14ac:dyDescent="0.3">
      <c r="A251">
        <v>1215</v>
      </c>
      <c r="B251">
        <v>1</v>
      </c>
      <c r="C251">
        <v>5</v>
      </c>
      <c r="D251">
        <v>10</v>
      </c>
      <c r="E251">
        <v>7</v>
      </c>
      <c r="F251">
        <v>3</v>
      </c>
      <c r="G25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51" s="52">
        <f>IFERROR(MasterData6[[#This Row],[NumWebPurchases]]/MasterData6[[#This Row],[NumWebVisitsMonth]], 0)</f>
        <v>1.6666666666666667</v>
      </c>
      <c r="I251" t="str">
        <f>IF(AND(MasterData6[[#This Row],[NumWebPurchases]]&gt;=1, Buying_Cat.="Over $500"), "Yes", "")</f>
        <v>Yes</v>
      </c>
      <c r="L251" t="str">
        <f>IF(MasterData6[[#This Row],[NumWebPurchases]]&gt;=R$3, "Yes", "")</f>
        <v>Yes</v>
      </c>
      <c r="M251" t="str">
        <f>IF(MasterData6[[#This Row],[NumCatalogPurchases]]&gt;=S$3, "Yes", "")</f>
        <v>Yes</v>
      </c>
      <c r="N251" t="str">
        <f>IF(MasterData6[[#This Row],[NumStorePurchases]]&gt;=T$3, "Yes", "")</f>
        <v>Yes</v>
      </c>
    </row>
    <row r="252" spans="1:14" x14ac:dyDescent="0.3">
      <c r="A252">
        <v>1225</v>
      </c>
      <c r="B252">
        <v>1</v>
      </c>
      <c r="C252">
        <v>3</v>
      </c>
      <c r="D252">
        <v>7</v>
      </c>
      <c r="E252">
        <v>8</v>
      </c>
      <c r="F252">
        <v>1</v>
      </c>
      <c r="G25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52" s="52">
        <f>IFERROR(MasterData6[[#This Row],[NumWebPurchases]]/MasterData6[[#This Row],[NumWebVisitsMonth]], 0)</f>
        <v>3</v>
      </c>
      <c r="I252" t="str">
        <f>IF(AND(MasterData6[[#This Row],[NumWebPurchases]]&gt;=1, Buying_Cat.="Over $500"), "Yes", "")</f>
        <v>Yes</v>
      </c>
      <c r="L252" t="str">
        <f>IF(MasterData6[[#This Row],[NumWebPurchases]]&gt;=R$3, "Yes", "")</f>
        <v/>
      </c>
      <c r="M252" t="str">
        <f>IF(MasterData6[[#This Row],[NumCatalogPurchases]]&gt;=S$3, "Yes", "")</f>
        <v>Yes</v>
      </c>
      <c r="N252" t="str">
        <f>IF(MasterData6[[#This Row],[NumStorePurchases]]&gt;=T$3, "Yes", "")</f>
        <v>Yes</v>
      </c>
    </row>
    <row r="253" spans="1:14" x14ac:dyDescent="0.3">
      <c r="A253">
        <v>1232</v>
      </c>
      <c r="B253">
        <v>1</v>
      </c>
      <c r="C253">
        <v>4</v>
      </c>
      <c r="D253">
        <v>4</v>
      </c>
      <c r="E253">
        <v>8</v>
      </c>
      <c r="F253">
        <v>2</v>
      </c>
      <c r="G25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53" s="52">
        <f>IFERROR(MasterData6[[#This Row],[NumWebPurchases]]/MasterData6[[#This Row],[NumWebVisitsMonth]], 0)</f>
        <v>2</v>
      </c>
      <c r="I253" t="str">
        <f>IF(AND(MasterData6[[#This Row],[NumWebPurchases]]&gt;=1, Buying_Cat.="Over $500"), "Yes", "")</f>
        <v>Yes</v>
      </c>
      <c r="L253" t="str">
        <f>IF(MasterData6[[#This Row],[NumWebPurchases]]&gt;=R$3, "Yes", "")</f>
        <v>Yes</v>
      </c>
      <c r="M253" t="str">
        <f>IF(MasterData6[[#This Row],[NumCatalogPurchases]]&gt;=S$3, "Yes", "")</f>
        <v>Yes</v>
      </c>
      <c r="N253" t="str">
        <f>IF(MasterData6[[#This Row],[NumStorePurchases]]&gt;=T$3, "Yes", "")</f>
        <v>Yes</v>
      </c>
    </row>
    <row r="254" spans="1:14" x14ac:dyDescent="0.3">
      <c r="A254">
        <v>1241</v>
      </c>
      <c r="B254">
        <v>2</v>
      </c>
      <c r="C254">
        <v>1</v>
      </c>
      <c r="D254">
        <v>0</v>
      </c>
      <c r="E254">
        <v>3</v>
      </c>
      <c r="F254">
        <v>9</v>
      </c>
      <c r="G25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54" s="52">
        <f>IFERROR(MasterData6[[#This Row],[NumWebPurchases]]/MasterData6[[#This Row],[NumWebVisitsMonth]], 0)</f>
        <v>0.1111111111111111</v>
      </c>
      <c r="I254" t="str">
        <f>IF(AND(MasterData6[[#This Row],[NumWebPurchases]]&gt;=1, Buying_Cat.="Over $500"), "Yes", "")</f>
        <v/>
      </c>
      <c r="L254" t="str">
        <f>IF(MasterData6[[#This Row],[NumWebPurchases]]&gt;=R$3, "Yes", "")</f>
        <v/>
      </c>
      <c r="M254" t="str">
        <f>IF(MasterData6[[#This Row],[NumCatalogPurchases]]&gt;=S$3, "Yes", "")</f>
        <v/>
      </c>
      <c r="N254" t="str">
        <f>IF(MasterData6[[#This Row],[NumStorePurchases]]&gt;=T$3, "Yes", "")</f>
        <v/>
      </c>
    </row>
    <row r="255" spans="1:14" x14ac:dyDescent="0.3">
      <c r="A255">
        <v>1245</v>
      </c>
      <c r="B255">
        <v>4</v>
      </c>
      <c r="C255">
        <v>4</v>
      </c>
      <c r="D255">
        <v>3</v>
      </c>
      <c r="E255">
        <v>12</v>
      </c>
      <c r="F255">
        <v>8</v>
      </c>
      <c r="G25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55" s="52">
        <f>IFERROR(MasterData6[[#This Row],[NumWebPurchases]]/MasterData6[[#This Row],[NumWebVisitsMonth]], 0)</f>
        <v>0.5</v>
      </c>
      <c r="I255" t="str">
        <f>IF(AND(MasterData6[[#This Row],[NumWebPurchases]]&gt;=1, Buying_Cat.="Over $500"), "Yes", "")</f>
        <v>Yes</v>
      </c>
      <c r="L255" t="str">
        <f>IF(MasterData6[[#This Row],[NumWebPurchases]]&gt;=R$3, "Yes", "")</f>
        <v>Yes</v>
      </c>
      <c r="M255" t="str">
        <f>IF(MasterData6[[#This Row],[NumCatalogPurchases]]&gt;=S$3, "Yes", "")</f>
        <v>Yes</v>
      </c>
      <c r="N255" t="str">
        <f>IF(MasterData6[[#This Row],[NumStorePurchases]]&gt;=T$3, "Yes", "")</f>
        <v>Yes</v>
      </c>
    </row>
    <row r="256" spans="1:14" x14ac:dyDescent="0.3">
      <c r="A256">
        <v>1250</v>
      </c>
      <c r="B256">
        <v>1</v>
      </c>
      <c r="C256">
        <v>2</v>
      </c>
      <c r="D256">
        <v>1</v>
      </c>
      <c r="E256">
        <v>3</v>
      </c>
      <c r="F256">
        <v>6</v>
      </c>
      <c r="G25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56" s="52">
        <f>IFERROR(MasterData6[[#This Row],[NumWebPurchases]]/MasterData6[[#This Row],[NumWebVisitsMonth]], 0)</f>
        <v>0.33333333333333331</v>
      </c>
      <c r="I256" t="str">
        <f>IF(AND(MasterData6[[#This Row],[NumWebPurchases]]&gt;=1, Buying_Cat.="Over $500"), "Yes", "")</f>
        <v/>
      </c>
      <c r="L256" t="str">
        <f>IF(MasterData6[[#This Row],[NumWebPurchases]]&gt;=R$3, "Yes", "")</f>
        <v/>
      </c>
      <c r="M256" t="str">
        <f>IF(MasterData6[[#This Row],[NumCatalogPurchases]]&gt;=S$3, "Yes", "")</f>
        <v/>
      </c>
      <c r="N256" t="str">
        <f>IF(MasterData6[[#This Row],[NumStorePurchases]]&gt;=T$3, "Yes", "")</f>
        <v/>
      </c>
    </row>
    <row r="257" spans="1:14" x14ac:dyDescent="0.3">
      <c r="A257">
        <v>1272</v>
      </c>
      <c r="B257">
        <v>4</v>
      </c>
      <c r="C257">
        <v>7</v>
      </c>
      <c r="D257">
        <v>5</v>
      </c>
      <c r="E257">
        <v>10</v>
      </c>
      <c r="F257">
        <v>5</v>
      </c>
      <c r="G25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57" s="52">
        <f>IFERROR(MasterData6[[#This Row],[NumWebPurchases]]/MasterData6[[#This Row],[NumWebVisitsMonth]], 0)</f>
        <v>1.4</v>
      </c>
      <c r="I257" t="str">
        <f>IF(AND(MasterData6[[#This Row],[NumWebPurchases]]&gt;=1, Buying_Cat.="Over $500"), "Yes", "")</f>
        <v>Yes</v>
      </c>
      <c r="L257" t="str">
        <f>IF(MasterData6[[#This Row],[NumWebPurchases]]&gt;=R$3, "Yes", "")</f>
        <v>Yes</v>
      </c>
      <c r="M257" t="str">
        <f>IF(MasterData6[[#This Row],[NumCatalogPurchases]]&gt;=S$3, "Yes", "")</f>
        <v>Yes</v>
      </c>
      <c r="N257" t="str">
        <f>IF(MasterData6[[#This Row],[NumStorePurchases]]&gt;=T$3, "Yes", "")</f>
        <v>Yes</v>
      </c>
    </row>
    <row r="258" spans="1:14" x14ac:dyDescent="0.3">
      <c r="A258">
        <v>1277</v>
      </c>
      <c r="B258">
        <v>1</v>
      </c>
      <c r="C258">
        <v>10</v>
      </c>
      <c r="D258">
        <v>7</v>
      </c>
      <c r="E258">
        <v>10</v>
      </c>
      <c r="F258">
        <v>4</v>
      </c>
      <c r="G25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58" s="52">
        <f>IFERROR(MasterData6[[#This Row],[NumWebPurchases]]/MasterData6[[#This Row],[NumWebVisitsMonth]], 0)</f>
        <v>2.5</v>
      </c>
      <c r="I258" t="str">
        <f>IF(AND(MasterData6[[#This Row],[NumWebPurchases]]&gt;=1, Buying_Cat.="Over $500"), "Yes", "")</f>
        <v>Yes</v>
      </c>
      <c r="L258" t="str">
        <f>IF(MasterData6[[#This Row],[NumWebPurchases]]&gt;=R$3, "Yes", "")</f>
        <v>Yes</v>
      </c>
      <c r="M258" t="str">
        <f>IF(MasterData6[[#This Row],[NumCatalogPurchases]]&gt;=S$3, "Yes", "")</f>
        <v>Yes</v>
      </c>
      <c r="N258" t="str">
        <f>IF(MasterData6[[#This Row],[NumStorePurchases]]&gt;=T$3, "Yes", "")</f>
        <v>Yes</v>
      </c>
    </row>
    <row r="259" spans="1:14" x14ac:dyDescent="0.3">
      <c r="A259">
        <v>1291</v>
      </c>
      <c r="B259">
        <v>4</v>
      </c>
      <c r="C259">
        <v>6</v>
      </c>
      <c r="D259">
        <v>2</v>
      </c>
      <c r="E259">
        <v>4</v>
      </c>
      <c r="F259">
        <v>8</v>
      </c>
      <c r="G25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59" s="52">
        <f>IFERROR(MasterData6[[#This Row],[NumWebPurchases]]/MasterData6[[#This Row],[NumWebVisitsMonth]], 0)</f>
        <v>0.75</v>
      </c>
      <c r="I259" t="str">
        <f>IF(AND(MasterData6[[#This Row],[NumWebPurchases]]&gt;=1, Buying_Cat.="Over $500"), "Yes", "")</f>
        <v/>
      </c>
      <c r="L259" t="str">
        <f>IF(MasterData6[[#This Row],[NumWebPurchases]]&gt;=R$3, "Yes", "")</f>
        <v>Yes</v>
      </c>
      <c r="M259" t="str">
        <f>IF(MasterData6[[#This Row],[NumCatalogPurchases]]&gt;=S$3, "Yes", "")</f>
        <v>Yes</v>
      </c>
      <c r="N259" t="str">
        <f>IF(MasterData6[[#This Row],[NumStorePurchases]]&gt;=T$3, "Yes", "")</f>
        <v/>
      </c>
    </row>
    <row r="260" spans="1:14" x14ac:dyDescent="0.3">
      <c r="A260">
        <v>1295</v>
      </c>
      <c r="B260">
        <v>1</v>
      </c>
      <c r="C260">
        <v>6</v>
      </c>
      <c r="D260">
        <v>5</v>
      </c>
      <c r="E260">
        <v>7</v>
      </c>
      <c r="F260">
        <v>4</v>
      </c>
      <c r="G26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60" s="52">
        <f>IFERROR(MasterData6[[#This Row],[NumWebPurchases]]/MasterData6[[#This Row],[NumWebVisitsMonth]], 0)</f>
        <v>1.5</v>
      </c>
      <c r="I260" t="str">
        <f>IF(AND(MasterData6[[#This Row],[NumWebPurchases]]&gt;=1, Buying_Cat.="Over $500"), "Yes", "")</f>
        <v>Yes</v>
      </c>
      <c r="L260" t="str">
        <f>IF(MasterData6[[#This Row],[NumWebPurchases]]&gt;=R$3, "Yes", "")</f>
        <v>Yes</v>
      </c>
      <c r="M260" t="str">
        <f>IF(MasterData6[[#This Row],[NumCatalogPurchases]]&gt;=S$3, "Yes", "")</f>
        <v>Yes</v>
      </c>
      <c r="N260" t="str">
        <f>IF(MasterData6[[#This Row],[NumStorePurchases]]&gt;=T$3, "Yes", "")</f>
        <v>Yes</v>
      </c>
    </row>
    <row r="261" spans="1:14" x14ac:dyDescent="0.3">
      <c r="A261">
        <v>1307</v>
      </c>
      <c r="B261">
        <v>3</v>
      </c>
      <c r="C261">
        <v>3</v>
      </c>
      <c r="D261">
        <v>0</v>
      </c>
      <c r="E261">
        <v>4</v>
      </c>
      <c r="F261">
        <v>4</v>
      </c>
      <c r="G26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61" s="52">
        <f>IFERROR(MasterData6[[#This Row],[NumWebPurchases]]/MasterData6[[#This Row],[NumWebVisitsMonth]], 0)</f>
        <v>0.75</v>
      </c>
      <c r="I261" t="str">
        <f>IF(AND(MasterData6[[#This Row],[NumWebPurchases]]&gt;=1, Buying_Cat.="Over $500"), "Yes", "")</f>
        <v/>
      </c>
      <c r="L261" t="str">
        <f>IF(MasterData6[[#This Row],[NumWebPurchases]]&gt;=R$3, "Yes", "")</f>
        <v/>
      </c>
      <c r="M261" t="str">
        <f>IF(MasterData6[[#This Row],[NumCatalogPurchases]]&gt;=S$3, "Yes", "")</f>
        <v/>
      </c>
      <c r="N261" t="str">
        <f>IF(MasterData6[[#This Row],[NumStorePurchases]]&gt;=T$3, "Yes", "")</f>
        <v/>
      </c>
    </row>
    <row r="262" spans="1:14" x14ac:dyDescent="0.3">
      <c r="A262">
        <v>1321</v>
      </c>
      <c r="B262">
        <v>3</v>
      </c>
      <c r="C262">
        <v>3</v>
      </c>
      <c r="D262">
        <v>0</v>
      </c>
      <c r="E262">
        <v>3</v>
      </c>
      <c r="F262">
        <v>8</v>
      </c>
      <c r="G26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62" s="52">
        <f>IFERROR(MasterData6[[#This Row],[NumWebPurchases]]/MasterData6[[#This Row],[NumWebVisitsMonth]], 0)</f>
        <v>0.375</v>
      </c>
      <c r="I262" t="str">
        <f>IF(AND(MasterData6[[#This Row],[NumWebPurchases]]&gt;=1, Buying_Cat.="Over $500"), "Yes", "")</f>
        <v/>
      </c>
      <c r="L262" t="str">
        <f>IF(MasterData6[[#This Row],[NumWebPurchases]]&gt;=R$3, "Yes", "")</f>
        <v/>
      </c>
      <c r="M262" t="str">
        <f>IF(MasterData6[[#This Row],[NumCatalogPurchases]]&gt;=S$3, "Yes", "")</f>
        <v/>
      </c>
      <c r="N262" t="str">
        <f>IF(MasterData6[[#This Row],[NumStorePurchases]]&gt;=T$3, "Yes", "")</f>
        <v/>
      </c>
    </row>
    <row r="263" spans="1:14" x14ac:dyDescent="0.3">
      <c r="A263">
        <v>1324</v>
      </c>
      <c r="B263">
        <v>2</v>
      </c>
      <c r="C263">
        <v>3</v>
      </c>
      <c r="D263">
        <v>0</v>
      </c>
      <c r="E263">
        <v>3</v>
      </c>
      <c r="F263">
        <v>8</v>
      </c>
      <c r="G26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63" s="52">
        <f>IFERROR(MasterData6[[#This Row],[NumWebPurchases]]/MasterData6[[#This Row],[NumWebVisitsMonth]], 0)</f>
        <v>0.375</v>
      </c>
      <c r="I263" t="str">
        <f>IF(AND(MasterData6[[#This Row],[NumWebPurchases]]&gt;=1, Buying_Cat.="Over $500"), "Yes", "")</f>
        <v/>
      </c>
      <c r="L263" t="str">
        <f>IF(MasterData6[[#This Row],[NumWebPurchases]]&gt;=R$3, "Yes", "")</f>
        <v/>
      </c>
      <c r="M263" t="str">
        <f>IF(MasterData6[[#This Row],[NumCatalogPurchases]]&gt;=S$3, "Yes", "")</f>
        <v/>
      </c>
      <c r="N263" t="str">
        <f>IF(MasterData6[[#This Row],[NumStorePurchases]]&gt;=T$3, "Yes", "")</f>
        <v/>
      </c>
    </row>
    <row r="264" spans="1:14" x14ac:dyDescent="0.3">
      <c r="A264">
        <v>1328</v>
      </c>
      <c r="B264">
        <v>3</v>
      </c>
      <c r="C264">
        <v>4</v>
      </c>
      <c r="D264">
        <v>4</v>
      </c>
      <c r="E264">
        <v>9</v>
      </c>
      <c r="F264">
        <v>3</v>
      </c>
      <c r="G26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64" s="52">
        <f>IFERROR(MasterData6[[#This Row],[NumWebPurchases]]/MasterData6[[#This Row],[NumWebVisitsMonth]], 0)</f>
        <v>1.3333333333333333</v>
      </c>
      <c r="I264" t="str">
        <f>IF(AND(MasterData6[[#This Row],[NumWebPurchases]]&gt;=1, Buying_Cat.="Over $500"), "Yes", "")</f>
        <v>Yes</v>
      </c>
      <c r="L264" t="str">
        <f>IF(MasterData6[[#This Row],[NumWebPurchases]]&gt;=R$3, "Yes", "")</f>
        <v>Yes</v>
      </c>
      <c r="M264" t="str">
        <f>IF(MasterData6[[#This Row],[NumCatalogPurchases]]&gt;=S$3, "Yes", "")</f>
        <v>Yes</v>
      </c>
      <c r="N264" t="str">
        <f>IF(MasterData6[[#This Row],[NumStorePurchases]]&gt;=T$3, "Yes", "")</f>
        <v>Yes</v>
      </c>
    </row>
    <row r="265" spans="1:14" x14ac:dyDescent="0.3">
      <c r="A265">
        <v>1331</v>
      </c>
      <c r="B265">
        <v>2</v>
      </c>
      <c r="C265">
        <v>2</v>
      </c>
      <c r="D265">
        <v>0</v>
      </c>
      <c r="E265">
        <v>3</v>
      </c>
      <c r="F265">
        <v>7</v>
      </c>
      <c r="G26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65" s="52">
        <f>IFERROR(MasterData6[[#This Row],[NumWebPurchases]]/MasterData6[[#This Row],[NumWebVisitsMonth]], 0)</f>
        <v>0.2857142857142857</v>
      </c>
      <c r="I265" t="str">
        <f>IF(AND(MasterData6[[#This Row],[NumWebPurchases]]&gt;=1, Buying_Cat.="Over $500"), "Yes", "")</f>
        <v/>
      </c>
      <c r="L265" t="str">
        <f>IF(MasterData6[[#This Row],[NumWebPurchases]]&gt;=R$3, "Yes", "")</f>
        <v/>
      </c>
      <c r="M265" t="str">
        <f>IF(MasterData6[[#This Row],[NumCatalogPurchases]]&gt;=S$3, "Yes", "")</f>
        <v/>
      </c>
      <c r="N265" t="str">
        <f>IF(MasterData6[[#This Row],[NumStorePurchases]]&gt;=T$3, "Yes", "")</f>
        <v/>
      </c>
    </row>
    <row r="266" spans="1:14" x14ac:dyDescent="0.3">
      <c r="A266">
        <v>1340</v>
      </c>
      <c r="B266">
        <v>1</v>
      </c>
      <c r="C266">
        <v>6</v>
      </c>
      <c r="D266">
        <v>7</v>
      </c>
      <c r="E266">
        <v>13</v>
      </c>
      <c r="F266">
        <v>1</v>
      </c>
      <c r="G26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66" s="52">
        <f>IFERROR(MasterData6[[#This Row],[NumWebPurchases]]/MasterData6[[#This Row],[NumWebVisitsMonth]], 0)</f>
        <v>6</v>
      </c>
      <c r="I266" t="str">
        <f>IF(AND(MasterData6[[#This Row],[NumWebPurchases]]&gt;=1, Buying_Cat.="Over $500"), "Yes", "")</f>
        <v>Yes</v>
      </c>
      <c r="L266" t="str">
        <f>IF(MasterData6[[#This Row],[NumWebPurchases]]&gt;=R$3, "Yes", "")</f>
        <v>Yes</v>
      </c>
      <c r="M266" t="str">
        <f>IF(MasterData6[[#This Row],[NumCatalogPurchases]]&gt;=S$3, "Yes", "")</f>
        <v>Yes</v>
      </c>
      <c r="N266" t="str">
        <f>IF(MasterData6[[#This Row],[NumStorePurchases]]&gt;=T$3, "Yes", "")</f>
        <v>Yes</v>
      </c>
    </row>
    <row r="267" spans="1:14" x14ac:dyDescent="0.3">
      <c r="A267">
        <v>1343</v>
      </c>
      <c r="B267">
        <v>6</v>
      </c>
      <c r="C267">
        <v>8</v>
      </c>
      <c r="D267">
        <v>2</v>
      </c>
      <c r="E267">
        <v>6</v>
      </c>
      <c r="F267">
        <v>7</v>
      </c>
      <c r="G26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267" s="52">
        <f>IFERROR(MasterData6[[#This Row],[NumWebPurchases]]/MasterData6[[#This Row],[NumWebVisitsMonth]], 0)</f>
        <v>1.1428571428571428</v>
      </c>
      <c r="I267" t="str">
        <f>IF(AND(MasterData6[[#This Row],[NumWebPurchases]]&gt;=1, Buying_Cat.="Over $500"), "Yes", "")</f>
        <v/>
      </c>
      <c r="L267" t="str">
        <f>IF(MasterData6[[#This Row],[NumWebPurchases]]&gt;=R$3, "Yes", "")</f>
        <v>Yes</v>
      </c>
      <c r="M267" t="str">
        <f>IF(MasterData6[[#This Row],[NumCatalogPurchases]]&gt;=S$3, "Yes", "")</f>
        <v>Yes</v>
      </c>
      <c r="N267" t="str">
        <f>IF(MasterData6[[#This Row],[NumStorePurchases]]&gt;=T$3, "Yes", "")</f>
        <v>Yes</v>
      </c>
    </row>
    <row r="268" spans="1:14" x14ac:dyDescent="0.3">
      <c r="A268">
        <v>1349</v>
      </c>
      <c r="B268">
        <v>1</v>
      </c>
      <c r="C268">
        <v>3</v>
      </c>
      <c r="D268">
        <v>1</v>
      </c>
      <c r="E268">
        <v>3</v>
      </c>
      <c r="F268">
        <v>6</v>
      </c>
      <c r="G26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68" s="52">
        <f>IFERROR(MasterData6[[#This Row],[NumWebPurchases]]/MasterData6[[#This Row],[NumWebVisitsMonth]], 0)</f>
        <v>0.5</v>
      </c>
      <c r="I268" t="str">
        <f>IF(AND(MasterData6[[#This Row],[NumWebPurchases]]&gt;=1, Buying_Cat.="Over $500"), "Yes", "")</f>
        <v/>
      </c>
      <c r="L268" t="str">
        <f>IF(MasterData6[[#This Row],[NumWebPurchases]]&gt;=R$3, "Yes", "")</f>
        <v/>
      </c>
      <c r="M268" t="str">
        <f>IF(MasterData6[[#This Row],[NumCatalogPurchases]]&gt;=S$3, "Yes", "")</f>
        <v/>
      </c>
      <c r="N268" t="str">
        <f>IF(MasterData6[[#This Row],[NumStorePurchases]]&gt;=T$3, "Yes", "")</f>
        <v/>
      </c>
    </row>
    <row r="269" spans="1:14" x14ac:dyDescent="0.3">
      <c r="A269">
        <v>1351</v>
      </c>
      <c r="B269">
        <v>4</v>
      </c>
      <c r="C269">
        <v>7</v>
      </c>
      <c r="D269">
        <v>8</v>
      </c>
      <c r="E269">
        <v>13</v>
      </c>
      <c r="F269">
        <v>6</v>
      </c>
      <c r="G26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69" s="52">
        <f>IFERROR(MasterData6[[#This Row],[NumWebPurchases]]/MasterData6[[#This Row],[NumWebVisitsMonth]], 0)</f>
        <v>1.1666666666666667</v>
      </c>
      <c r="I269" t="str">
        <f>IF(AND(MasterData6[[#This Row],[NumWebPurchases]]&gt;=1, Buying_Cat.="Over $500"), "Yes", "")</f>
        <v>Yes</v>
      </c>
      <c r="L269" t="str">
        <f>IF(MasterData6[[#This Row],[NumWebPurchases]]&gt;=R$3, "Yes", "")</f>
        <v>Yes</v>
      </c>
      <c r="M269" t="str">
        <f>IF(MasterData6[[#This Row],[NumCatalogPurchases]]&gt;=S$3, "Yes", "")</f>
        <v>Yes</v>
      </c>
      <c r="N269" t="str">
        <f>IF(MasterData6[[#This Row],[NumStorePurchases]]&gt;=T$3, "Yes", "")</f>
        <v>Yes</v>
      </c>
    </row>
    <row r="270" spans="1:14" x14ac:dyDescent="0.3">
      <c r="A270">
        <v>1357</v>
      </c>
      <c r="B270">
        <v>7</v>
      </c>
      <c r="C270">
        <v>2</v>
      </c>
      <c r="D270">
        <v>5</v>
      </c>
      <c r="E270">
        <v>5</v>
      </c>
      <c r="F270">
        <v>5</v>
      </c>
      <c r="G27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270" s="52">
        <f>IFERROR(MasterData6[[#This Row],[NumWebPurchases]]/MasterData6[[#This Row],[NumWebVisitsMonth]], 0)</f>
        <v>0.4</v>
      </c>
      <c r="I270" t="str">
        <f>IF(AND(MasterData6[[#This Row],[NumWebPurchases]]&gt;=1, Buying_Cat.="Over $500"), "Yes", "")</f>
        <v>Yes</v>
      </c>
      <c r="L270" t="str">
        <f>IF(MasterData6[[#This Row],[NumWebPurchases]]&gt;=R$3, "Yes", "")</f>
        <v/>
      </c>
      <c r="M270" t="str">
        <f>IF(MasterData6[[#This Row],[NumCatalogPurchases]]&gt;=S$3, "Yes", "")</f>
        <v>Yes</v>
      </c>
      <c r="N270" t="str">
        <f>IF(MasterData6[[#This Row],[NumStorePurchases]]&gt;=T$3, "Yes", "")</f>
        <v>Yes</v>
      </c>
    </row>
    <row r="271" spans="1:14" x14ac:dyDescent="0.3">
      <c r="A271">
        <v>1361</v>
      </c>
      <c r="B271">
        <v>1</v>
      </c>
      <c r="C271">
        <v>3</v>
      </c>
      <c r="D271">
        <v>4</v>
      </c>
      <c r="E271">
        <v>8</v>
      </c>
      <c r="F271">
        <v>1</v>
      </c>
      <c r="G27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71" s="52">
        <f>IFERROR(MasterData6[[#This Row],[NumWebPurchases]]/MasterData6[[#This Row],[NumWebVisitsMonth]], 0)</f>
        <v>3</v>
      </c>
      <c r="I271" t="str">
        <f>IF(AND(MasterData6[[#This Row],[NumWebPurchases]]&gt;=1, Buying_Cat.="Over $500"), "Yes", "")</f>
        <v>Yes</v>
      </c>
      <c r="L271" t="str">
        <f>IF(MasterData6[[#This Row],[NumWebPurchases]]&gt;=R$3, "Yes", "")</f>
        <v/>
      </c>
      <c r="M271" t="str">
        <f>IF(MasterData6[[#This Row],[NumCatalogPurchases]]&gt;=S$3, "Yes", "")</f>
        <v>Yes</v>
      </c>
      <c r="N271" t="str">
        <f>IF(MasterData6[[#This Row],[NumStorePurchases]]&gt;=T$3, "Yes", "")</f>
        <v>Yes</v>
      </c>
    </row>
    <row r="272" spans="1:14" x14ac:dyDescent="0.3">
      <c r="A272">
        <v>1362</v>
      </c>
      <c r="B272">
        <v>1</v>
      </c>
      <c r="C272">
        <v>6</v>
      </c>
      <c r="D272">
        <v>1</v>
      </c>
      <c r="E272">
        <v>6</v>
      </c>
      <c r="F272">
        <v>7</v>
      </c>
      <c r="G27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72" s="52">
        <f>IFERROR(MasterData6[[#This Row],[NumWebPurchases]]/MasterData6[[#This Row],[NumWebVisitsMonth]], 0)</f>
        <v>0.8571428571428571</v>
      </c>
      <c r="I272" t="str">
        <f>IF(AND(MasterData6[[#This Row],[NumWebPurchases]]&gt;=1, Buying_Cat.="Over $500"), "Yes", "")</f>
        <v/>
      </c>
      <c r="L272" t="str">
        <f>IF(MasterData6[[#This Row],[NumWebPurchases]]&gt;=R$3, "Yes", "")</f>
        <v>Yes</v>
      </c>
      <c r="M272" t="str">
        <f>IF(MasterData6[[#This Row],[NumCatalogPurchases]]&gt;=S$3, "Yes", "")</f>
        <v/>
      </c>
      <c r="N272" t="str">
        <f>IF(MasterData6[[#This Row],[NumStorePurchases]]&gt;=T$3, "Yes", "")</f>
        <v>Yes</v>
      </c>
    </row>
    <row r="273" spans="1:14" x14ac:dyDescent="0.3">
      <c r="A273">
        <v>1371</v>
      </c>
      <c r="B273">
        <v>1</v>
      </c>
      <c r="C273">
        <v>2</v>
      </c>
      <c r="D273">
        <v>4</v>
      </c>
      <c r="E273">
        <v>9</v>
      </c>
      <c r="F273">
        <v>1</v>
      </c>
      <c r="G27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73" s="52">
        <f>IFERROR(MasterData6[[#This Row],[NumWebPurchases]]/MasterData6[[#This Row],[NumWebVisitsMonth]], 0)</f>
        <v>2</v>
      </c>
      <c r="I273" t="str">
        <f>IF(AND(MasterData6[[#This Row],[NumWebPurchases]]&gt;=1, Buying_Cat.="Over $500"), "Yes", "")</f>
        <v>Yes</v>
      </c>
      <c r="L273" t="str">
        <f>IF(MasterData6[[#This Row],[NumWebPurchases]]&gt;=R$3, "Yes", "")</f>
        <v/>
      </c>
      <c r="M273" t="str">
        <f>IF(MasterData6[[#This Row],[NumCatalogPurchases]]&gt;=S$3, "Yes", "")</f>
        <v>Yes</v>
      </c>
      <c r="N273" t="str">
        <f>IF(MasterData6[[#This Row],[NumStorePurchases]]&gt;=T$3, "Yes", "")</f>
        <v>Yes</v>
      </c>
    </row>
    <row r="274" spans="1:14" x14ac:dyDescent="0.3">
      <c r="A274">
        <v>1377</v>
      </c>
      <c r="B274">
        <v>2</v>
      </c>
      <c r="C274">
        <v>4</v>
      </c>
      <c r="D274">
        <v>1</v>
      </c>
      <c r="E274">
        <v>5</v>
      </c>
      <c r="F274">
        <v>7</v>
      </c>
      <c r="G27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74" s="52">
        <f>IFERROR(MasterData6[[#This Row],[NumWebPurchases]]/MasterData6[[#This Row],[NumWebVisitsMonth]], 0)</f>
        <v>0.5714285714285714</v>
      </c>
      <c r="I274" t="str">
        <f>IF(AND(MasterData6[[#This Row],[NumWebPurchases]]&gt;=1, Buying_Cat.="Over $500"), "Yes", "")</f>
        <v/>
      </c>
      <c r="L274" t="str">
        <f>IF(MasterData6[[#This Row],[NumWebPurchases]]&gt;=R$3, "Yes", "")</f>
        <v>Yes</v>
      </c>
      <c r="M274" t="str">
        <f>IF(MasterData6[[#This Row],[NumCatalogPurchases]]&gt;=S$3, "Yes", "")</f>
        <v/>
      </c>
      <c r="N274" t="str">
        <f>IF(MasterData6[[#This Row],[NumStorePurchases]]&gt;=T$3, "Yes", "")</f>
        <v>Yes</v>
      </c>
    </row>
    <row r="275" spans="1:14" x14ac:dyDescent="0.3">
      <c r="A275">
        <v>1378</v>
      </c>
      <c r="B275">
        <v>6</v>
      </c>
      <c r="C275">
        <v>7</v>
      </c>
      <c r="D275">
        <v>4</v>
      </c>
      <c r="E275">
        <v>6</v>
      </c>
      <c r="F275">
        <v>6</v>
      </c>
      <c r="G27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275" s="52">
        <f>IFERROR(MasterData6[[#This Row],[NumWebPurchases]]/MasterData6[[#This Row],[NumWebVisitsMonth]], 0)</f>
        <v>1.1666666666666667</v>
      </c>
      <c r="I275" t="str">
        <f>IF(AND(MasterData6[[#This Row],[NumWebPurchases]]&gt;=1, Buying_Cat.="Over $500"), "Yes", "")</f>
        <v>Yes</v>
      </c>
      <c r="L275" t="str">
        <f>IF(MasterData6[[#This Row],[NumWebPurchases]]&gt;=R$3, "Yes", "")</f>
        <v>Yes</v>
      </c>
      <c r="M275" t="str">
        <f>IF(MasterData6[[#This Row],[NumCatalogPurchases]]&gt;=S$3, "Yes", "")</f>
        <v>Yes</v>
      </c>
      <c r="N275" t="str">
        <f>IF(MasterData6[[#This Row],[NumStorePurchases]]&gt;=T$3, "Yes", "")</f>
        <v>Yes</v>
      </c>
    </row>
    <row r="276" spans="1:14" x14ac:dyDescent="0.3">
      <c r="A276">
        <v>1379</v>
      </c>
      <c r="B276">
        <v>1</v>
      </c>
      <c r="C276">
        <v>4</v>
      </c>
      <c r="D276">
        <v>2</v>
      </c>
      <c r="E276">
        <v>4</v>
      </c>
      <c r="F276">
        <v>4</v>
      </c>
      <c r="G27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76" s="52">
        <f>IFERROR(MasterData6[[#This Row],[NumWebPurchases]]/MasterData6[[#This Row],[NumWebVisitsMonth]], 0)</f>
        <v>1</v>
      </c>
      <c r="I276" t="str">
        <f>IF(AND(MasterData6[[#This Row],[NumWebPurchases]]&gt;=1, Buying_Cat.="Over $500"), "Yes", "")</f>
        <v/>
      </c>
      <c r="L276" t="str">
        <f>IF(MasterData6[[#This Row],[NumWebPurchases]]&gt;=R$3, "Yes", "")</f>
        <v>Yes</v>
      </c>
      <c r="M276" t="str">
        <f>IF(MasterData6[[#This Row],[NumCatalogPurchases]]&gt;=S$3, "Yes", "")</f>
        <v>Yes</v>
      </c>
      <c r="N276" t="str">
        <f>IF(MasterData6[[#This Row],[NumStorePurchases]]&gt;=T$3, "Yes", "")</f>
        <v/>
      </c>
    </row>
    <row r="277" spans="1:14" x14ac:dyDescent="0.3">
      <c r="A277">
        <v>1381</v>
      </c>
      <c r="B277">
        <v>5</v>
      </c>
      <c r="C277">
        <v>6</v>
      </c>
      <c r="D277">
        <v>1</v>
      </c>
      <c r="E277">
        <v>5</v>
      </c>
      <c r="F277">
        <v>8</v>
      </c>
      <c r="G27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277" s="52">
        <f>IFERROR(MasterData6[[#This Row],[NumWebPurchases]]/MasterData6[[#This Row],[NumWebVisitsMonth]], 0)</f>
        <v>0.75</v>
      </c>
      <c r="I277" t="str">
        <f>IF(AND(MasterData6[[#This Row],[NumWebPurchases]]&gt;=1, Buying_Cat.="Over $500"), "Yes", "")</f>
        <v/>
      </c>
      <c r="L277" t="str">
        <f>IF(MasterData6[[#This Row],[NumWebPurchases]]&gt;=R$3, "Yes", "")</f>
        <v>Yes</v>
      </c>
      <c r="M277" t="str">
        <f>IF(MasterData6[[#This Row],[NumCatalogPurchases]]&gt;=S$3, "Yes", "")</f>
        <v/>
      </c>
      <c r="N277" t="str">
        <f>IF(MasterData6[[#This Row],[NumStorePurchases]]&gt;=T$3, "Yes", "")</f>
        <v>Yes</v>
      </c>
    </row>
    <row r="278" spans="1:14" x14ac:dyDescent="0.3">
      <c r="A278">
        <v>1384</v>
      </c>
      <c r="B278">
        <v>2</v>
      </c>
      <c r="C278">
        <v>2</v>
      </c>
      <c r="D278">
        <v>1</v>
      </c>
      <c r="E278">
        <v>2</v>
      </c>
      <c r="F278">
        <v>8</v>
      </c>
      <c r="G27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78" s="52">
        <f>IFERROR(MasterData6[[#This Row],[NumWebPurchases]]/MasterData6[[#This Row],[NumWebVisitsMonth]], 0)</f>
        <v>0.25</v>
      </c>
      <c r="I278" t="str">
        <f>IF(AND(MasterData6[[#This Row],[NumWebPurchases]]&gt;=1, Buying_Cat.="Over $500"), "Yes", "")</f>
        <v/>
      </c>
      <c r="L278" t="str">
        <f>IF(MasterData6[[#This Row],[NumWebPurchases]]&gt;=R$3, "Yes", "")</f>
        <v/>
      </c>
      <c r="M278" t="str">
        <f>IF(MasterData6[[#This Row],[NumCatalogPurchases]]&gt;=S$3, "Yes", "")</f>
        <v/>
      </c>
      <c r="N278" t="str">
        <f>IF(MasterData6[[#This Row],[NumStorePurchases]]&gt;=T$3, "Yes", "")</f>
        <v/>
      </c>
    </row>
    <row r="279" spans="1:14" x14ac:dyDescent="0.3">
      <c r="A279">
        <v>1386</v>
      </c>
      <c r="B279">
        <v>1</v>
      </c>
      <c r="C279">
        <v>1</v>
      </c>
      <c r="D279">
        <v>0</v>
      </c>
      <c r="E279">
        <v>2</v>
      </c>
      <c r="F279">
        <v>7</v>
      </c>
      <c r="G27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79" s="52">
        <f>IFERROR(MasterData6[[#This Row],[NumWebPurchases]]/MasterData6[[#This Row],[NumWebVisitsMonth]], 0)</f>
        <v>0.14285714285714285</v>
      </c>
      <c r="I279" t="str">
        <f>IF(AND(MasterData6[[#This Row],[NumWebPurchases]]&gt;=1, Buying_Cat.="Over $500"), "Yes", "")</f>
        <v/>
      </c>
      <c r="L279" t="str">
        <f>IF(MasterData6[[#This Row],[NumWebPurchases]]&gt;=R$3, "Yes", "")</f>
        <v/>
      </c>
      <c r="M279" t="str">
        <f>IF(MasterData6[[#This Row],[NumCatalogPurchases]]&gt;=S$3, "Yes", "")</f>
        <v/>
      </c>
      <c r="N279" t="str">
        <f>IF(MasterData6[[#This Row],[NumStorePurchases]]&gt;=T$3, "Yes", "")</f>
        <v/>
      </c>
    </row>
    <row r="280" spans="1:14" x14ac:dyDescent="0.3">
      <c r="A280">
        <v>1388</v>
      </c>
      <c r="B280">
        <v>2</v>
      </c>
      <c r="C280">
        <v>2</v>
      </c>
      <c r="D280">
        <v>1</v>
      </c>
      <c r="E280">
        <v>3</v>
      </c>
      <c r="F280">
        <v>6</v>
      </c>
      <c r="G28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80" s="52">
        <f>IFERROR(MasterData6[[#This Row],[NumWebPurchases]]/MasterData6[[#This Row],[NumWebVisitsMonth]], 0)</f>
        <v>0.33333333333333331</v>
      </c>
      <c r="I280" t="str">
        <f>IF(AND(MasterData6[[#This Row],[NumWebPurchases]]&gt;=1, Buying_Cat.="Over $500"), "Yes", "")</f>
        <v/>
      </c>
      <c r="L280" t="str">
        <f>IF(MasterData6[[#This Row],[NumWebPurchases]]&gt;=R$3, "Yes", "")</f>
        <v/>
      </c>
      <c r="M280" t="str">
        <f>IF(MasterData6[[#This Row],[NumCatalogPurchases]]&gt;=S$3, "Yes", "")</f>
        <v/>
      </c>
      <c r="N280" t="str">
        <f>IF(MasterData6[[#This Row],[NumStorePurchases]]&gt;=T$3, "Yes", "")</f>
        <v/>
      </c>
    </row>
    <row r="281" spans="1:14" x14ac:dyDescent="0.3">
      <c r="A281">
        <v>1399</v>
      </c>
      <c r="B281">
        <v>1</v>
      </c>
      <c r="C281">
        <v>3</v>
      </c>
      <c r="D281">
        <v>7</v>
      </c>
      <c r="E281">
        <v>9</v>
      </c>
      <c r="F281">
        <v>1</v>
      </c>
      <c r="G28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81" s="52">
        <f>IFERROR(MasterData6[[#This Row],[NumWebPurchases]]/MasterData6[[#This Row],[NumWebVisitsMonth]], 0)</f>
        <v>3</v>
      </c>
      <c r="I281" t="str">
        <f>IF(AND(MasterData6[[#This Row],[NumWebPurchases]]&gt;=1, Buying_Cat.="Over $500"), "Yes", "")</f>
        <v>Yes</v>
      </c>
      <c r="L281" t="str">
        <f>IF(MasterData6[[#This Row],[NumWebPurchases]]&gt;=R$3, "Yes", "")</f>
        <v/>
      </c>
      <c r="M281" t="str">
        <f>IF(MasterData6[[#This Row],[NumCatalogPurchases]]&gt;=S$3, "Yes", "")</f>
        <v>Yes</v>
      </c>
      <c r="N281" t="str">
        <f>IF(MasterData6[[#This Row],[NumStorePurchases]]&gt;=T$3, "Yes", "")</f>
        <v>Yes</v>
      </c>
    </row>
    <row r="282" spans="1:14" x14ac:dyDescent="0.3">
      <c r="A282">
        <v>1402</v>
      </c>
      <c r="B282">
        <v>3</v>
      </c>
      <c r="C282">
        <v>4</v>
      </c>
      <c r="D282">
        <v>8</v>
      </c>
      <c r="E282">
        <v>6</v>
      </c>
      <c r="F282">
        <v>3</v>
      </c>
      <c r="G28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82" s="52">
        <f>IFERROR(MasterData6[[#This Row],[NumWebPurchases]]/MasterData6[[#This Row],[NumWebVisitsMonth]], 0)</f>
        <v>1.3333333333333333</v>
      </c>
      <c r="I282" t="str">
        <f>IF(AND(MasterData6[[#This Row],[NumWebPurchases]]&gt;=1, Buying_Cat.="Over $500"), "Yes", "")</f>
        <v>Yes</v>
      </c>
      <c r="L282" t="str">
        <f>IF(MasterData6[[#This Row],[NumWebPurchases]]&gt;=R$3, "Yes", "")</f>
        <v>Yes</v>
      </c>
      <c r="M282" t="str">
        <f>IF(MasterData6[[#This Row],[NumCatalogPurchases]]&gt;=S$3, "Yes", "")</f>
        <v>Yes</v>
      </c>
      <c r="N282" t="str">
        <f>IF(MasterData6[[#This Row],[NumStorePurchases]]&gt;=T$3, "Yes", "")</f>
        <v>Yes</v>
      </c>
    </row>
    <row r="283" spans="1:14" x14ac:dyDescent="0.3">
      <c r="A283">
        <v>1403</v>
      </c>
      <c r="B283">
        <v>2</v>
      </c>
      <c r="C283">
        <v>1</v>
      </c>
      <c r="D283">
        <v>0</v>
      </c>
      <c r="E283">
        <v>3</v>
      </c>
      <c r="F283">
        <v>7</v>
      </c>
      <c r="G28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83" s="52">
        <f>IFERROR(MasterData6[[#This Row],[NumWebPurchases]]/MasterData6[[#This Row],[NumWebVisitsMonth]], 0)</f>
        <v>0.14285714285714285</v>
      </c>
      <c r="I283" t="str">
        <f>IF(AND(MasterData6[[#This Row],[NumWebPurchases]]&gt;=1, Buying_Cat.="Over $500"), "Yes", "")</f>
        <v/>
      </c>
      <c r="L283" t="str">
        <f>IF(MasterData6[[#This Row],[NumWebPurchases]]&gt;=R$3, "Yes", "")</f>
        <v/>
      </c>
      <c r="M283" t="str">
        <f>IF(MasterData6[[#This Row],[NumCatalogPurchases]]&gt;=S$3, "Yes", "")</f>
        <v/>
      </c>
      <c r="N283" t="str">
        <f>IF(MasterData6[[#This Row],[NumStorePurchases]]&gt;=T$3, "Yes", "")</f>
        <v/>
      </c>
    </row>
    <row r="284" spans="1:14" x14ac:dyDescent="0.3">
      <c r="A284">
        <v>1404</v>
      </c>
      <c r="B284">
        <v>4</v>
      </c>
      <c r="C284">
        <v>5</v>
      </c>
      <c r="D284">
        <v>1</v>
      </c>
      <c r="E284">
        <v>3</v>
      </c>
      <c r="F284">
        <v>9</v>
      </c>
      <c r="G28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84" s="52">
        <f>IFERROR(MasterData6[[#This Row],[NumWebPurchases]]/MasterData6[[#This Row],[NumWebVisitsMonth]], 0)</f>
        <v>0.55555555555555558</v>
      </c>
      <c r="I284" t="str">
        <f>IF(AND(MasterData6[[#This Row],[NumWebPurchases]]&gt;=1, Buying_Cat.="Over $500"), "Yes", "")</f>
        <v/>
      </c>
      <c r="L284" t="str">
        <f>IF(MasterData6[[#This Row],[NumWebPurchases]]&gt;=R$3, "Yes", "")</f>
        <v>Yes</v>
      </c>
      <c r="M284" t="str">
        <f>IF(MasterData6[[#This Row],[NumCatalogPurchases]]&gt;=S$3, "Yes", "")</f>
        <v/>
      </c>
      <c r="N284" t="str">
        <f>IF(MasterData6[[#This Row],[NumStorePurchases]]&gt;=T$3, "Yes", "")</f>
        <v/>
      </c>
    </row>
    <row r="285" spans="1:14" x14ac:dyDescent="0.3">
      <c r="A285">
        <v>1406</v>
      </c>
      <c r="B285">
        <v>8</v>
      </c>
      <c r="C285">
        <v>6</v>
      </c>
      <c r="D285">
        <v>3</v>
      </c>
      <c r="E285">
        <v>5</v>
      </c>
      <c r="F285">
        <v>7</v>
      </c>
      <c r="G28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8</v>
      </c>
      <c r="H285" s="52">
        <f>IFERROR(MasterData6[[#This Row],[NumWebPurchases]]/MasterData6[[#This Row],[NumWebVisitsMonth]], 0)</f>
        <v>0.8571428571428571</v>
      </c>
      <c r="I285" t="str">
        <f>IF(AND(MasterData6[[#This Row],[NumWebPurchases]]&gt;=1, Buying_Cat.="Over $500"), "Yes", "")</f>
        <v/>
      </c>
      <c r="L285" t="str">
        <f>IF(MasterData6[[#This Row],[NumWebPurchases]]&gt;=R$3, "Yes", "")</f>
        <v>Yes</v>
      </c>
      <c r="M285" t="str">
        <f>IF(MasterData6[[#This Row],[NumCatalogPurchases]]&gt;=S$3, "Yes", "")</f>
        <v>Yes</v>
      </c>
      <c r="N285" t="str">
        <f>IF(MasterData6[[#This Row],[NumStorePurchases]]&gt;=T$3, "Yes", "")</f>
        <v>Yes</v>
      </c>
    </row>
    <row r="286" spans="1:14" x14ac:dyDescent="0.3">
      <c r="A286">
        <v>1407</v>
      </c>
      <c r="B286">
        <v>2</v>
      </c>
      <c r="C286">
        <v>2</v>
      </c>
      <c r="D286">
        <v>0</v>
      </c>
      <c r="E286">
        <v>3</v>
      </c>
      <c r="F286">
        <v>7</v>
      </c>
      <c r="G28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86" s="52">
        <f>IFERROR(MasterData6[[#This Row],[NumWebPurchases]]/MasterData6[[#This Row],[NumWebVisitsMonth]], 0)</f>
        <v>0.2857142857142857</v>
      </c>
      <c r="I286" t="str">
        <f>IF(AND(MasterData6[[#This Row],[NumWebPurchases]]&gt;=1, Buying_Cat.="Over $500"), "Yes", "")</f>
        <v/>
      </c>
      <c r="L286" t="str">
        <f>IF(MasterData6[[#This Row],[NumWebPurchases]]&gt;=R$3, "Yes", "")</f>
        <v/>
      </c>
      <c r="M286" t="str">
        <f>IF(MasterData6[[#This Row],[NumCatalogPurchases]]&gt;=S$3, "Yes", "")</f>
        <v/>
      </c>
      <c r="N286" t="str">
        <f>IF(MasterData6[[#This Row],[NumStorePurchases]]&gt;=T$3, "Yes", "")</f>
        <v/>
      </c>
    </row>
    <row r="287" spans="1:14" x14ac:dyDescent="0.3">
      <c r="A287">
        <v>1409</v>
      </c>
      <c r="B287">
        <v>7</v>
      </c>
      <c r="C287">
        <v>7</v>
      </c>
      <c r="D287">
        <v>1</v>
      </c>
      <c r="E287">
        <v>5</v>
      </c>
      <c r="F287">
        <v>8</v>
      </c>
      <c r="G28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287" s="52">
        <f>IFERROR(MasterData6[[#This Row],[NumWebPurchases]]/MasterData6[[#This Row],[NumWebVisitsMonth]], 0)</f>
        <v>0.875</v>
      </c>
      <c r="I287" t="str">
        <f>IF(AND(MasterData6[[#This Row],[NumWebPurchases]]&gt;=1, Buying_Cat.="Over $500"), "Yes", "")</f>
        <v/>
      </c>
      <c r="L287" t="str">
        <f>IF(MasterData6[[#This Row],[NumWebPurchases]]&gt;=R$3, "Yes", "")</f>
        <v>Yes</v>
      </c>
      <c r="M287" t="str">
        <f>IF(MasterData6[[#This Row],[NumCatalogPurchases]]&gt;=S$3, "Yes", "")</f>
        <v/>
      </c>
      <c r="N287" t="str">
        <f>IF(MasterData6[[#This Row],[NumStorePurchases]]&gt;=T$3, "Yes", "")</f>
        <v>Yes</v>
      </c>
    </row>
    <row r="288" spans="1:14" x14ac:dyDescent="0.3">
      <c r="A288">
        <v>1411</v>
      </c>
      <c r="B288">
        <v>1</v>
      </c>
      <c r="C288">
        <v>2</v>
      </c>
      <c r="D288">
        <v>9</v>
      </c>
      <c r="E288">
        <v>4</v>
      </c>
      <c r="F288">
        <v>1</v>
      </c>
      <c r="G28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88" s="52">
        <f>IFERROR(MasterData6[[#This Row],[NumWebPurchases]]/MasterData6[[#This Row],[NumWebVisitsMonth]], 0)</f>
        <v>2</v>
      </c>
      <c r="I288" t="str">
        <f>IF(AND(MasterData6[[#This Row],[NumWebPurchases]]&gt;=1, Buying_Cat.="Over $500"), "Yes", "")</f>
        <v>Yes</v>
      </c>
      <c r="L288" t="str">
        <f>IF(MasterData6[[#This Row],[NumWebPurchases]]&gt;=R$3, "Yes", "")</f>
        <v/>
      </c>
      <c r="M288" t="str">
        <f>IF(MasterData6[[#This Row],[NumCatalogPurchases]]&gt;=S$3, "Yes", "")</f>
        <v>Yes</v>
      </c>
      <c r="N288" t="str">
        <f>IF(MasterData6[[#This Row],[NumStorePurchases]]&gt;=T$3, "Yes", "")</f>
        <v/>
      </c>
    </row>
    <row r="289" spans="1:14" x14ac:dyDescent="0.3">
      <c r="A289">
        <v>1419</v>
      </c>
      <c r="B289">
        <v>3</v>
      </c>
      <c r="C289">
        <v>2</v>
      </c>
      <c r="D289">
        <v>1</v>
      </c>
      <c r="E289">
        <v>3</v>
      </c>
      <c r="F289">
        <v>5</v>
      </c>
      <c r="G28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89" s="52">
        <f>IFERROR(MasterData6[[#This Row],[NumWebPurchases]]/MasterData6[[#This Row],[NumWebVisitsMonth]], 0)</f>
        <v>0.4</v>
      </c>
      <c r="I289" t="str">
        <f>IF(AND(MasterData6[[#This Row],[NumWebPurchases]]&gt;=1, Buying_Cat.="Over $500"), "Yes", "")</f>
        <v/>
      </c>
      <c r="L289" t="str">
        <f>IF(MasterData6[[#This Row],[NumWebPurchases]]&gt;=R$3, "Yes", "")</f>
        <v/>
      </c>
      <c r="M289" t="str">
        <f>IF(MasterData6[[#This Row],[NumCatalogPurchases]]&gt;=S$3, "Yes", "")</f>
        <v/>
      </c>
      <c r="N289" t="str">
        <f>IF(MasterData6[[#This Row],[NumStorePurchases]]&gt;=T$3, "Yes", "")</f>
        <v/>
      </c>
    </row>
    <row r="290" spans="1:14" x14ac:dyDescent="0.3">
      <c r="A290">
        <v>1440</v>
      </c>
      <c r="B290">
        <v>2</v>
      </c>
      <c r="C290">
        <v>9</v>
      </c>
      <c r="D290">
        <v>5</v>
      </c>
      <c r="E290">
        <v>9</v>
      </c>
      <c r="F290">
        <v>7</v>
      </c>
      <c r="G29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90" s="52">
        <f>IFERROR(MasterData6[[#This Row],[NumWebPurchases]]/MasterData6[[#This Row],[NumWebVisitsMonth]], 0)</f>
        <v>1.2857142857142858</v>
      </c>
      <c r="I290" t="str">
        <f>IF(AND(MasterData6[[#This Row],[NumWebPurchases]]&gt;=1, Buying_Cat.="Over $500"), "Yes", "")</f>
        <v>Yes</v>
      </c>
      <c r="L290" t="str">
        <f>IF(MasterData6[[#This Row],[NumWebPurchases]]&gt;=R$3, "Yes", "")</f>
        <v>Yes</v>
      </c>
      <c r="M290" t="str">
        <f>IF(MasterData6[[#This Row],[NumCatalogPurchases]]&gt;=S$3, "Yes", "")</f>
        <v>Yes</v>
      </c>
      <c r="N290" t="str">
        <f>IF(MasterData6[[#This Row],[NumStorePurchases]]&gt;=T$3, "Yes", "")</f>
        <v>Yes</v>
      </c>
    </row>
    <row r="291" spans="1:14" x14ac:dyDescent="0.3">
      <c r="A291">
        <v>1446</v>
      </c>
      <c r="B291">
        <v>1</v>
      </c>
      <c r="C291">
        <v>6</v>
      </c>
      <c r="D291">
        <v>9</v>
      </c>
      <c r="E291">
        <v>12</v>
      </c>
      <c r="F291">
        <v>1</v>
      </c>
      <c r="G29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91" s="52">
        <f>IFERROR(MasterData6[[#This Row],[NumWebPurchases]]/MasterData6[[#This Row],[NumWebVisitsMonth]], 0)</f>
        <v>6</v>
      </c>
      <c r="I291" t="str">
        <f>IF(AND(MasterData6[[#This Row],[NumWebPurchases]]&gt;=1, Buying_Cat.="Over $500"), "Yes", "")</f>
        <v>Yes</v>
      </c>
      <c r="L291" t="str">
        <f>IF(MasterData6[[#This Row],[NumWebPurchases]]&gt;=R$3, "Yes", "")</f>
        <v>Yes</v>
      </c>
      <c r="M291" t="str">
        <f>IF(MasterData6[[#This Row],[NumCatalogPurchases]]&gt;=S$3, "Yes", "")</f>
        <v>Yes</v>
      </c>
      <c r="N291" t="str">
        <f>IF(MasterData6[[#This Row],[NumStorePurchases]]&gt;=T$3, "Yes", "")</f>
        <v>Yes</v>
      </c>
    </row>
    <row r="292" spans="1:14" x14ac:dyDescent="0.3">
      <c r="A292">
        <v>1448</v>
      </c>
      <c r="B292">
        <v>3</v>
      </c>
      <c r="C292">
        <v>2</v>
      </c>
      <c r="D292">
        <v>0</v>
      </c>
      <c r="E292">
        <v>4</v>
      </c>
      <c r="F292">
        <v>4</v>
      </c>
      <c r="G29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92" s="52">
        <f>IFERROR(MasterData6[[#This Row],[NumWebPurchases]]/MasterData6[[#This Row],[NumWebVisitsMonth]], 0)</f>
        <v>0.5</v>
      </c>
      <c r="I292" t="str">
        <f>IF(AND(MasterData6[[#This Row],[NumWebPurchases]]&gt;=1, Buying_Cat.="Over $500"), "Yes", "")</f>
        <v/>
      </c>
      <c r="L292" t="str">
        <f>IF(MasterData6[[#This Row],[NumWebPurchases]]&gt;=R$3, "Yes", "")</f>
        <v/>
      </c>
      <c r="M292" t="str">
        <f>IF(MasterData6[[#This Row],[NumCatalogPurchases]]&gt;=S$3, "Yes", "")</f>
        <v/>
      </c>
      <c r="N292" t="str">
        <f>IF(MasterData6[[#This Row],[NumStorePurchases]]&gt;=T$3, "Yes", "")</f>
        <v/>
      </c>
    </row>
    <row r="293" spans="1:14" x14ac:dyDescent="0.3">
      <c r="A293">
        <v>1453</v>
      </c>
      <c r="B293">
        <v>2</v>
      </c>
      <c r="C293">
        <v>9</v>
      </c>
      <c r="D293">
        <v>3</v>
      </c>
      <c r="E293">
        <v>13</v>
      </c>
      <c r="F293">
        <v>6</v>
      </c>
      <c r="G29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93" s="52">
        <f>IFERROR(MasterData6[[#This Row],[NumWebPurchases]]/MasterData6[[#This Row],[NumWebVisitsMonth]], 0)</f>
        <v>1.5</v>
      </c>
      <c r="I293" t="str">
        <f>IF(AND(MasterData6[[#This Row],[NumWebPurchases]]&gt;=1, Buying_Cat.="Over $500"), "Yes", "")</f>
        <v>Yes</v>
      </c>
      <c r="L293" t="str">
        <f>IF(MasterData6[[#This Row],[NumWebPurchases]]&gt;=R$3, "Yes", "")</f>
        <v>Yes</v>
      </c>
      <c r="M293" t="str">
        <f>IF(MasterData6[[#This Row],[NumCatalogPurchases]]&gt;=S$3, "Yes", "")</f>
        <v>Yes</v>
      </c>
      <c r="N293" t="str">
        <f>IF(MasterData6[[#This Row],[NumStorePurchases]]&gt;=T$3, "Yes", "")</f>
        <v>Yes</v>
      </c>
    </row>
    <row r="294" spans="1:14" x14ac:dyDescent="0.3">
      <c r="A294">
        <v>1456</v>
      </c>
      <c r="B294">
        <v>7</v>
      </c>
      <c r="C294">
        <v>10</v>
      </c>
      <c r="D294">
        <v>2</v>
      </c>
      <c r="E294">
        <v>12</v>
      </c>
      <c r="F294">
        <v>7</v>
      </c>
      <c r="G29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294" s="52">
        <f>IFERROR(MasterData6[[#This Row],[NumWebPurchases]]/MasterData6[[#This Row],[NumWebVisitsMonth]], 0)</f>
        <v>1.4285714285714286</v>
      </c>
      <c r="I294" t="str">
        <f>IF(AND(MasterData6[[#This Row],[NumWebPurchases]]&gt;=1, Buying_Cat.="Over $500"), "Yes", "")</f>
        <v>Yes</v>
      </c>
      <c r="L294" t="str">
        <f>IF(MasterData6[[#This Row],[NumWebPurchases]]&gt;=R$3, "Yes", "")</f>
        <v>Yes</v>
      </c>
      <c r="M294" t="str">
        <f>IF(MasterData6[[#This Row],[NumCatalogPurchases]]&gt;=S$3, "Yes", "")</f>
        <v>Yes</v>
      </c>
      <c r="N294" t="str">
        <f>IF(MasterData6[[#This Row],[NumStorePurchases]]&gt;=T$3, "Yes", "")</f>
        <v>Yes</v>
      </c>
    </row>
    <row r="295" spans="1:14" x14ac:dyDescent="0.3">
      <c r="A295">
        <v>1458</v>
      </c>
      <c r="B295">
        <v>3</v>
      </c>
      <c r="C295">
        <v>3</v>
      </c>
      <c r="D295">
        <v>0</v>
      </c>
      <c r="E295">
        <v>3</v>
      </c>
      <c r="F295">
        <v>6</v>
      </c>
      <c r="G29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95" s="52">
        <f>IFERROR(MasterData6[[#This Row],[NumWebPurchases]]/MasterData6[[#This Row],[NumWebVisitsMonth]], 0)</f>
        <v>0.5</v>
      </c>
      <c r="I295" t="str">
        <f>IF(AND(MasterData6[[#This Row],[NumWebPurchases]]&gt;=1, Buying_Cat.="Over $500"), "Yes", "")</f>
        <v/>
      </c>
      <c r="L295" t="str">
        <f>IF(MasterData6[[#This Row],[NumWebPurchases]]&gt;=R$3, "Yes", "")</f>
        <v/>
      </c>
      <c r="M295" t="str">
        <f>IF(MasterData6[[#This Row],[NumCatalogPurchases]]&gt;=S$3, "Yes", "")</f>
        <v/>
      </c>
      <c r="N295" t="str">
        <f>IF(MasterData6[[#This Row],[NumStorePurchases]]&gt;=T$3, "Yes", "")</f>
        <v/>
      </c>
    </row>
    <row r="296" spans="1:14" x14ac:dyDescent="0.3">
      <c r="A296">
        <v>1459</v>
      </c>
      <c r="B296">
        <v>1</v>
      </c>
      <c r="C296">
        <v>5</v>
      </c>
      <c r="D296">
        <v>3</v>
      </c>
      <c r="E296">
        <v>5</v>
      </c>
      <c r="F296">
        <v>3</v>
      </c>
      <c r="G29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96" s="52">
        <f>IFERROR(MasterData6[[#This Row],[NumWebPurchases]]/MasterData6[[#This Row],[NumWebVisitsMonth]], 0)</f>
        <v>1.6666666666666667</v>
      </c>
      <c r="I296" t="str">
        <f>IF(AND(MasterData6[[#This Row],[NumWebPurchases]]&gt;=1, Buying_Cat.="Over $500"), "Yes", "")</f>
        <v>Yes</v>
      </c>
      <c r="L296" t="str">
        <f>IF(MasterData6[[#This Row],[NumWebPurchases]]&gt;=R$3, "Yes", "")</f>
        <v>Yes</v>
      </c>
      <c r="M296" t="str">
        <f>IF(MasterData6[[#This Row],[NumCatalogPurchases]]&gt;=S$3, "Yes", "")</f>
        <v>Yes</v>
      </c>
      <c r="N296" t="str">
        <f>IF(MasterData6[[#This Row],[NumStorePurchases]]&gt;=T$3, "Yes", "")</f>
        <v>Yes</v>
      </c>
    </row>
    <row r="297" spans="1:14" x14ac:dyDescent="0.3">
      <c r="A297">
        <v>1461</v>
      </c>
      <c r="B297">
        <v>2</v>
      </c>
      <c r="C297">
        <v>2</v>
      </c>
      <c r="D297">
        <v>0</v>
      </c>
      <c r="E297">
        <v>3</v>
      </c>
      <c r="F297">
        <v>7</v>
      </c>
      <c r="G29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97" s="52">
        <f>IFERROR(MasterData6[[#This Row],[NumWebPurchases]]/MasterData6[[#This Row],[NumWebVisitsMonth]], 0)</f>
        <v>0.2857142857142857</v>
      </c>
      <c r="I297" t="str">
        <f>IF(AND(MasterData6[[#This Row],[NumWebPurchases]]&gt;=1, Buying_Cat.="Over $500"), "Yes", "")</f>
        <v/>
      </c>
      <c r="L297" t="str">
        <f>IF(MasterData6[[#This Row],[NumWebPurchases]]&gt;=R$3, "Yes", "")</f>
        <v/>
      </c>
      <c r="M297" t="str">
        <f>IF(MasterData6[[#This Row],[NumCatalogPurchases]]&gt;=S$3, "Yes", "")</f>
        <v/>
      </c>
      <c r="N297" t="str">
        <f>IF(MasterData6[[#This Row],[NumStorePurchases]]&gt;=T$3, "Yes", "")</f>
        <v/>
      </c>
    </row>
    <row r="298" spans="1:14" x14ac:dyDescent="0.3">
      <c r="A298">
        <v>1463</v>
      </c>
      <c r="B298">
        <v>1</v>
      </c>
      <c r="C298">
        <v>1</v>
      </c>
      <c r="D298">
        <v>0</v>
      </c>
      <c r="E298">
        <v>2</v>
      </c>
      <c r="F298">
        <v>7</v>
      </c>
      <c r="G29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98" s="52">
        <f>IFERROR(MasterData6[[#This Row],[NumWebPurchases]]/MasterData6[[#This Row],[NumWebVisitsMonth]], 0)</f>
        <v>0.14285714285714285</v>
      </c>
      <c r="I298" t="str">
        <f>IF(AND(MasterData6[[#This Row],[NumWebPurchases]]&gt;=1, Buying_Cat.="Over $500"), "Yes", "")</f>
        <v/>
      </c>
      <c r="L298" t="str">
        <f>IF(MasterData6[[#This Row],[NumWebPurchases]]&gt;=R$3, "Yes", "")</f>
        <v/>
      </c>
      <c r="M298" t="str">
        <f>IF(MasterData6[[#This Row],[NumCatalogPurchases]]&gt;=S$3, "Yes", "")</f>
        <v/>
      </c>
      <c r="N298" t="str">
        <f>IF(MasterData6[[#This Row],[NumStorePurchases]]&gt;=T$3, "Yes", "")</f>
        <v/>
      </c>
    </row>
    <row r="299" spans="1:14" x14ac:dyDescent="0.3">
      <c r="A299">
        <v>1473</v>
      </c>
      <c r="B299">
        <v>2</v>
      </c>
      <c r="C299">
        <v>2</v>
      </c>
      <c r="D299">
        <v>0</v>
      </c>
      <c r="E299">
        <v>3</v>
      </c>
      <c r="F299">
        <v>8</v>
      </c>
      <c r="G29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99" s="52">
        <f>IFERROR(MasterData6[[#This Row],[NumWebPurchases]]/MasterData6[[#This Row],[NumWebVisitsMonth]], 0)</f>
        <v>0.25</v>
      </c>
      <c r="I299" t="str">
        <f>IF(AND(MasterData6[[#This Row],[NumWebPurchases]]&gt;=1, Buying_Cat.="Over $500"), "Yes", "")</f>
        <v/>
      </c>
      <c r="L299" t="str">
        <f>IF(MasterData6[[#This Row],[NumWebPurchases]]&gt;=R$3, "Yes", "")</f>
        <v/>
      </c>
      <c r="M299" t="str">
        <f>IF(MasterData6[[#This Row],[NumCatalogPurchases]]&gt;=S$3, "Yes", "")</f>
        <v/>
      </c>
      <c r="N299" t="str">
        <f>IF(MasterData6[[#This Row],[NumStorePurchases]]&gt;=T$3, "Yes", "")</f>
        <v/>
      </c>
    </row>
    <row r="300" spans="1:14" x14ac:dyDescent="0.3">
      <c r="A300">
        <v>1490</v>
      </c>
      <c r="B300">
        <v>5</v>
      </c>
      <c r="C300">
        <v>10</v>
      </c>
      <c r="D300">
        <v>3</v>
      </c>
      <c r="E300">
        <v>8</v>
      </c>
      <c r="F300">
        <v>8</v>
      </c>
      <c r="G30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300" s="52">
        <f>IFERROR(MasterData6[[#This Row],[NumWebPurchases]]/MasterData6[[#This Row],[NumWebVisitsMonth]], 0)</f>
        <v>1.25</v>
      </c>
      <c r="I300" t="str">
        <f>IF(AND(MasterData6[[#This Row],[NumWebPurchases]]&gt;=1, Buying_Cat.="Over $500"), "Yes", "")</f>
        <v>Yes</v>
      </c>
      <c r="L300" t="str">
        <f>IF(MasterData6[[#This Row],[NumWebPurchases]]&gt;=R$3, "Yes", "")</f>
        <v>Yes</v>
      </c>
      <c r="M300" t="str">
        <f>IF(MasterData6[[#This Row],[NumCatalogPurchases]]&gt;=S$3, "Yes", "")</f>
        <v>Yes</v>
      </c>
      <c r="N300" t="str">
        <f>IF(MasterData6[[#This Row],[NumStorePurchases]]&gt;=T$3, "Yes", "")</f>
        <v>Yes</v>
      </c>
    </row>
    <row r="301" spans="1:14" x14ac:dyDescent="0.3">
      <c r="A301">
        <v>1491</v>
      </c>
      <c r="B301">
        <v>2</v>
      </c>
      <c r="C301">
        <v>3</v>
      </c>
      <c r="D301">
        <v>4</v>
      </c>
      <c r="E301">
        <v>7</v>
      </c>
      <c r="F301">
        <v>1</v>
      </c>
      <c r="G30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301" s="52">
        <f>IFERROR(MasterData6[[#This Row],[NumWebPurchases]]/MasterData6[[#This Row],[NumWebVisitsMonth]], 0)</f>
        <v>3</v>
      </c>
      <c r="I301" t="str">
        <f>IF(AND(MasterData6[[#This Row],[NumWebPurchases]]&gt;=1, Buying_Cat.="Over $500"), "Yes", "")</f>
        <v/>
      </c>
      <c r="L301" t="str">
        <f>IF(MasterData6[[#This Row],[NumWebPurchases]]&gt;=R$3, "Yes", "")</f>
        <v/>
      </c>
      <c r="M301" t="str">
        <f>IF(MasterData6[[#This Row],[NumCatalogPurchases]]&gt;=S$3, "Yes", "")</f>
        <v>Yes</v>
      </c>
      <c r="N301" t="str">
        <f>IF(MasterData6[[#This Row],[NumStorePurchases]]&gt;=T$3, "Yes", "")</f>
        <v>Yes</v>
      </c>
    </row>
    <row r="302" spans="1:14" x14ac:dyDescent="0.3">
      <c r="A302">
        <v>1497</v>
      </c>
      <c r="B302">
        <v>2</v>
      </c>
      <c r="C302">
        <v>6</v>
      </c>
      <c r="D302">
        <v>3</v>
      </c>
      <c r="E302">
        <v>5</v>
      </c>
      <c r="F302">
        <v>5</v>
      </c>
      <c r="G30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302" s="52">
        <f>IFERROR(MasterData6[[#This Row],[NumWebPurchases]]/MasterData6[[#This Row],[NumWebVisitsMonth]], 0)</f>
        <v>1.2</v>
      </c>
      <c r="I302" t="str">
        <f>IF(AND(MasterData6[[#This Row],[NumWebPurchases]]&gt;=1, Buying_Cat.="Over $500"), "Yes", "")</f>
        <v/>
      </c>
      <c r="L302" t="str">
        <f>IF(MasterData6[[#This Row],[NumWebPurchases]]&gt;=R$3, "Yes", "")</f>
        <v>Yes</v>
      </c>
      <c r="M302" t="str">
        <f>IF(MasterData6[[#This Row],[NumCatalogPurchases]]&gt;=S$3, "Yes", "")</f>
        <v>Yes</v>
      </c>
      <c r="N302" t="str">
        <f>IF(MasterData6[[#This Row],[NumStorePurchases]]&gt;=T$3, "Yes", "")</f>
        <v>Yes</v>
      </c>
    </row>
    <row r="303" spans="1:14" x14ac:dyDescent="0.3">
      <c r="A303">
        <v>1501</v>
      </c>
      <c r="B303">
        <v>15</v>
      </c>
      <c r="C303">
        <v>0</v>
      </c>
      <c r="D303">
        <v>28</v>
      </c>
      <c r="E303">
        <v>1</v>
      </c>
      <c r="F303">
        <v>0</v>
      </c>
      <c r="G30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15</v>
      </c>
      <c r="H303" s="52">
        <f>IFERROR(MasterData6[[#This Row],[NumWebPurchases]]/MasterData6[[#This Row],[NumWebVisitsMonth]], 0)</f>
        <v>0</v>
      </c>
      <c r="I303" t="str">
        <f>IF(AND(MasterData6[[#This Row],[NumWebPurchases]]&gt;=1, Buying_Cat.="Over $500"), "Yes", "")</f>
        <v/>
      </c>
      <c r="L303" t="str">
        <f>IF(MasterData6[[#This Row],[NumWebPurchases]]&gt;=R$3, "Yes", "")</f>
        <v/>
      </c>
      <c r="M303" t="str">
        <f>IF(MasterData6[[#This Row],[NumCatalogPurchases]]&gt;=S$3, "Yes", "")</f>
        <v>Yes</v>
      </c>
      <c r="N303" t="str">
        <f>IF(MasterData6[[#This Row],[NumStorePurchases]]&gt;=T$3, "Yes", "")</f>
        <v/>
      </c>
    </row>
    <row r="304" spans="1:14" x14ac:dyDescent="0.3">
      <c r="A304">
        <v>1502</v>
      </c>
      <c r="B304">
        <v>2</v>
      </c>
      <c r="C304">
        <v>2</v>
      </c>
      <c r="D304">
        <v>0</v>
      </c>
      <c r="E304">
        <v>3</v>
      </c>
      <c r="F304">
        <v>8</v>
      </c>
      <c r="G30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304" s="52">
        <f>IFERROR(MasterData6[[#This Row],[NumWebPurchases]]/MasterData6[[#This Row],[NumWebVisitsMonth]], 0)</f>
        <v>0.25</v>
      </c>
      <c r="I304" t="str">
        <f>IF(AND(MasterData6[[#This Row],[NumWebPurchases]]&gt;=1, Buying_Cat.="Over $500"), "Yes", "")</f>
        <v/>
      </c>
      <c r="L304" t="str">
        <f>IF(MasterData6[[#This Row],[NumWebPurchases]]&gt;=R$3, "Yes", "")</f>
        <v/>
      </c>
      <c r="M304" t="str">
        <f>IF(MasterData6[[#This Row],[NumCatalogPurchases]]&gt;=S$3, "Yes", "")</f>
        <v/>
      </c>
      <c r="N304" t="str">
        <f>IF(MasterData6[[#This Row],[NumStorePurchases]]&gt;=T$3, "Yes", "")</f>
        <v/>
      </c>
    </row>
    <row r="305" spans="1:14" x14ac:dyDescent="0.3">
      <c r="A305">
        <v>1503</v>
      </c>
      <c r="B305">
        <v>0</v>
      </c>
      <c r="C305">
        <v>0</v>
      </c>
      <c r="D305">
        <v>0</v>
      </c>
      <c r="E305">
        <v>1</v>
      </c>
      <c r="F305">
        <v>1</v>
      </c>
      <c r="G30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305" s="52">
        <f>IFERROR(MasterData6[[#This Row],[NumWebPurchases]]/MasterData6[[#This Row],[NumWebVisitsMonth]], 0)</f>
        <v>0</v>
      </c>
      <c r="I305" t="str">
        <f>IF(AND(MasterData6[[#This Row],[NumWebPurchases]]&gt;=1, Buying_Cat.="Over $500"), "Yes", "")</f>
        <v/>
      </c>
      <c r="L305" t="str">
        <f>IF(MasterData6[[#This Row],[NumWebPurchases]]&gt;=R$3, "Yes", "")</f>
        <v/>
      </c>
      <c r="M305" t="str">
        <f>IF(MasterData6[[#This Row],[NumCatalogPurchases]]&gt;=S$3, "Yes", "")</f>
        <v/>
      </c>
      <c r="N305" t="str">
        <f>IF(MasterData6[[#This Row],[NumStorePurchases]]&gt;=T$3, "Yes", "")</f>
        <v/>
      </c>
    </row>
    <row r="306" spans="1:14" x14ac:dyDescent="0.3">
      <c r="A306">
        <v>1506</v>
      </c>
      <c r="B306">
        <v>4</v>
      </c>
      <c r="C306">
        <v>2</v>
      </c>
      <c r="D306">
        <v>1</v>
      </c>
      <c r="E306">
        <v>4</v>
      </c>
      <c r="F306">
        <v>6</v>
      </c>
      <c r="G30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306" s="52">
        <f>IFERROR(MasterData6[[#This Row],[NumWebPurchases]]/MasterData6[[#This Row],[NumWebVisitsMonth]], 0)</f>
        <v>0.33333333333333331</v>
      </c>
      <c r="I306" t="str">
        <f>IF(AND(MasterData6[[#This Row],[NumWebPurchases]]&gt;=1, Buying_Cat.="Over $500"), "Yes", "")</f>
        <v/>
      </c>
      <c r="L306" t="str">
        <f>IF(MasterData6[[#This Row],[NumWebPurchases]]&gt;=R$3, "Yes", "")</f>
        <v/>
      </c>
      <c r="M306" t="str">
        <f>IF(MasterData6[[#This Row],[NumCatalogPurchases]]&gt;=S$3, "Yes", "")</f>
        <v/>
      </c>
      <c r="N306" t="str">
        <f>IF(MasterData6[[#This Row],[NumStorePurchases]]&gt;=T$3, "Yes", "")</f>
        <v/>
      </c>
    </row>
    <row r="307" spans="1:14" x14ac:dyDescent="0.3">
      <c r="A307">
        <v>1509</v>
      </c>
      <c r="B307">
        <v>0</v>
      </c>
      <c r="C307">
        <v>9</v>
      </c>
      <c r="D307">
        <v>9</v>
      </c>
      <c r="E307">
        <v>4</v>
      </c>
      <c r="F307">
        <v>5</v>
      </c>
      <c r="G30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307" s="52">
        <f>IFERROR(MasterData6[[#This Row],[NumWebPurchases]]/MasterData6[[#This Row],[NumWebVisitsMonth]], 0)</f>
        <v>1.8</v>
      </c>
      <c r="I307" t="str">
        <f>IF(AND(MasterData6[[#This Row],[NumWebPurchases]]&gt;=1, Buying_Cat.="Over $500"), "Yes", "")</f>
        <v/>
      </c>
      <c r="L307" t="str">
        <f>IF(MasterData6[[#This Row],[NumWebPurchases]]&gt;=R$3, "Yes", "")</f>
        <v>Yes</v>
      </c>
      <c r="M307" t="str">
        <f>IF(MasterData6[[#This Row],[NumCatalogPurchases]]&gt;=S$3, "Yes", "")</f>
        <v>Yes</v>
      </c>
      <c r="N307" t="str">
        <f>IF(MasterData6[[#This Row],[NumStorePurchases]]&gt;=T$3, "Yes", "")</f>
        <v/>
      </c>
    </row>
    <row r="308" spans="1:14" x14ac:dyDescent="0.3">
      <c r="A308">
        <v>1513</v>
      </c>
      <c r="B308">
        <v>13</v>
      </c>
      <c r="C308">
        <v>2</v>
      </c>
      <c r="D308">
        <v>2</v>
      </c>
      <c r="E308">
        <v>12</v>
      </c>
      <c r="F308">
        <v>8</v>
      </c>
      <c r="G30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13</v>
      </c>
      <c r="H308" s="52">
        <f>IFERROR(MasterData6[[#This Row],[NumWebPurchases]]/MasterData6[[#This Row],[NumWebVisitsMonth]], 0)</f>
        <v>0.25</v>
      </c>
      <c r="I308" t="str">
        <f>IF(AND(MasterData6[[#This Row],[NumWebPurchases]]&gt;=1, Buying_Cat.="Over $500"), "Yes", "")</f>
        <v>Yes</v>
      </c>
      <c r="L308" t="str">
        <f>IF(MasterData6[[#This Row],[NumWebPurchases]]&gt;=R$3, "Yes", "")</f>
        <v/>
      </c>
      <c r="M308" t="str">
        <f>IF(MasterData6[[#This Row],[NumCatalogPurchases]]&gt;=S$3, "Yes", "")</f>
        <v>Yes</v>
      </c>
      <c r="N308" t="str">
        <f>IF(MasterData6[[#This Row],[NumStorePurchases]]&gt;=T$3, "Yes", "")</f>
        <v>Yes</v>
      </c>
    </row>
    <row r="309" spans="1:14" x14ac:dyDescent="0.3">
      <c r="A309">
        <v>1515</v>
      </c>
      <c r="B309">
        <v>1</v>
      </c>
      <c r="C309">
        <v>1</v>
      </c>
      <c r="D309">
        <v>0</v>
      </c>
      <c r="E309">
        <v>3</v>
      </c>
      <c r="F309">
        <v>3</v>
      </c>
      <c r="G30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09" s="52">
        <f>IFERROR(MasterData6[[#This Row],[NumWebPurchases]]/MasterData6[[#This Row],[NumWebVisitsMonth]], 0)</f>
        <v>0.33333333333333331</v>
      </c>
      <c r="I309" t="str">
        <f>IF(AND(MasterData6[[#This Row],[NumWebPurchases]]&gt;=1, Buying_Cat.="Over $500"), "Yes", "")</f>
        <v/>
      </c>
      <c r="L309" t="str">
        <f>IF(MasterData6[[#This Row],[NumWebPurchases]]&gt;=R$3, "Yes", "")</f>
        <v/>
      </c>
      <c r="M309" t="str">
        <f>IF(MasterData6[[#This Row],[NumCatalogPurchases]]&gt;=S$3, "Yes", "")</f>
        <v/>
      </c>
      <c r="N309" t="str">
        <f>IF(MasterData6[[#This Row],[NumStorePurchases]]&gt;=T$3, "Yes", "")</f>
        <v/>
      </c>
    </row>
    <row r="310" spans="1:14" x14ac:dyDescent="0.3">
      <c r="A310">
        <v>1517</v>
      </c>
      <c r="B310">
        <v>1</v>
      </c>
      <c r="C310">
        <v>1</v>
      </c>
      <c r="D310">
        <v>0</v>
      </c>
      <c r="E310">
        <v>3</v>
      </c>
      <c r="F310">
        <v>7</v>
      </c>
      <c r="G31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10" s="52">
        <f>IFERROR(MasterData6[[#This Row],[NumWebPurchases]]/MasterData6[[#This Row],[NumWebVisitsMonth]], 0)</f>
        <v>0.14285714285714285</v>
      </c>
      <c r="I310" t="str">
        <f>IF(AND(MasterData6[[#This Row],[NumWebPurchases]]&gt;=1, Buying_Cat.="Over $500"), "Yes", "")</f>
        <v/>
      </c>
      <c r="L310" t="str">
        <f>IF(MasterData6[[#This Row],[NumWebPurchases]]&gt;=R$3, "Yes", "")</f>
        <v/>
      </c>
      <c r="M310" t="str">
        <f>IF(MasterData6[[#This Row],[NumCatalogPurchases]]&gt;=S$3, "Yes", "")</f>
        <v/>
      </c>
      <c r="N310" t="str">
        <f>IF(MasterData6[[#This Row],[NumStorePurchases]]&gt;=T$3, "Yes", "")</f>
        <v/>
      </c>
    </row>
    <row r="311" spans="1:14" x14ac:dyDescent="0.3">
      <c r="A311">
        <v>1518</v>
      </c>
      <c r="B311">
        <v>5</v>
      </c>
      <c r="C311">
        <v>9</v>
      </c>
      <c r="D311">
        <v>3</v>
      </c>
      <c r="E311">
        <v>7</v>
      </c>
      <c r="F311">
        <v>7</v>
      </c>
      <c r="G31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311" s="52">
        <f>IFERROR(MasterData6[[#This Row],[NumWebPurchases]]/MasterData6[[#This Row],[NumWebVisitsMonth]], 0)</f>
        <v>1.2857142857142858</v>
      </c>
      <c r="I311" t="str">
        <f>IF(AND(MasterData6[[#This Row],[NumWebPurchases]]&gt;=1, Buying_Cat.="Over $500"), "Yes", "")</f>
        <v>Yes</v>
      </c>
      <c r="L311" t="str">
        <f>IF(MasterData6[[#This Row],[NumWebPurchases]]&gt;=R$3, "Yes", "")</f>
        <v>Yes</v>
      </c>
      <c r="M311" t="str">
        <f>IF(MasterData6[[#This Row],[NumCatalogPurchases]]&gt;=S$3, "Yes", "")</f>
        <v>Yes</v>
      </c>
      <c r="N311" t="str">
        <f>IF(MasterData6[[#This Row],[NumStorePurchases]]&gt;=T$3, "Yes", "")</f>
        <v>Yes</v>
      </c>
    </row>
    <row r="312" spans="1:14" x14ac:dyDescent="0.3">
      <c r="A312">
        <v>1519</v>
      </c>
      <c r="B312">
        <v>3</v>
      </c>
      <c r="C312">
        <v>3</v>
      </c>
      <c r="D312">
        <v>0</v>
      </c>
      <c r="E312">
        <v>3</v>
      </c>
      <c r="F312">
        <v>8</v>
      </c>
      <c r="G31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312" s="52">
        <f>IFERROR(MasterData6[[#This Row],[NumWebPurchases]]/MasterData6[[#This Row],[NumWebVisitsMonth]], 0)</f>
        <v>0.375</v>
      </c>
      <c r="I312" t="str">
        <f>IF(AND(MasterData6[[#This Row],[NumWebPurchases]]&gt;=1, Buying_Cat.="Over $500"), "Yes", "")</f>
        <v/>
      </c>
      <c r="L312" t="str">
        <f>IF(MasterData6[[#This Row],[NumWebPurchases]]&gt;=R$3, "Yes", "")</f>
        <v/>
      </c>
      <c r="M312" t="str">
        <f>IF(MasterData6[[#This Row],[NumCatalogPurchases]]&gt;=S$3, "Yes", "")</f>
        <v/>
      </c>
      <c r="N312" t="str">
        <f>IF(MasterData6[[#This Row],[NumStorePurchases]]&gt;=T$3, "Yes", "")</f>
        <v/>
      </c>
    </row>
    <row r="313" spans="1:14" x14ac:dyDescent="0.3">
      <c r="A313">
        <v>1523</v>
      </c>
      <c r="B313">
        <v>2</v>
      </c>
      <c r="C313">
        <v>2</v>
      </c>
      <c r="D313">
        <v>0</v>
      </c>
      <c r="E313">
        <v>4</v>
      </c>
      <c r="F313">
        <v>5</v>
      </c>
      <c r="G31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313" s="52">
        <f>IFERROR(MasterData6[[#This Row],[NumWebPurchases]]/MasterData6[[#This Row],[NumWebVisitsMonth]], 0)</f>
        <v>0.4</v>
      </c>
      <c r="I313" t="str">
        <f>IF(AND(MasterData6[[#This Row],[NumWebPurchases]]&gt;=1, Buying_Cat.="Over $500"), "Yes", "")</f>
        <v/>
      </c>
      <c r="L313" t="str">
        <f>IF(MasterData6[[#This Row],[NumWebPurchases]]&gt;=R$3, "Yes", "")</f>
        <v/>
      </c>
      <c r="M313" t="str">
        <f>IF(MasterData6[[#This Row],[NumCatalogPurchases]]&gt;=S$3, "Yes", "")</f>
        <v/>
      </c>
      <c r="N313" t="str">
        <f>IF(MasterData6[[#This Row],[NumStorePurchases]]&gt;=T$3, "Yes", "")</f>
        <v/>
      </c>
    </row>
    <row r="314" spans="1:14" x14ac:dyDescent="0.3">
      <c r="A314">
        <v>1524</v>
      </c>
      <c r="B314">
        <v>1</v>
      </c>
      <c r="C314">
        <v>8</v>
      </c>
      <c r="D314">
        <v>2</v>
      </c>
      <c r="E314">
        <v>5</v>
      </c>
      <c r="F314">
        <v>5</v>
      </c>
      <c r="G31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14" s="52">
        <f>IFERROR(MasterData6[[#This Row],[NumWebPurchases]]/MasterData6[[#This Row],[NumWebVisitsMonth]], 0)</f>
        <v>1.6</v>
      </c>
      <c r="I314" t="str">
        <f>IF(AND(MasterData6[[#This Row],[NumWebPurchases]]&gt;=1, Buying_Cat.="Over $500"), "Yes", "")</f>
        <v>Yes</v>
      </c>
      <c r="L314" t="str">
        <f>IF(MasterData6[[#This Row],[NumWebPurchases]]&gt;=R$3, "Yes", "")</f>
        <v>Yes</v>
      </c>
      <c r="M314" t="str">
        <f>IF(MasterData6[[#This Row],[NumCatalogPurchases]]&gt;=S$3, "Yes", "")</f>
        <v>Yes</v>
      </c>
      <c r="N314" t="str">
        <f>IF(MasterData6[[#This Row],[NumStorePurchases]]&gt;=T$3, "Yes", "")</f>
        <v>Yes</v>
      </c>
    </row>
    <row r="315" spans="1:14" x14ac:dyDescent="0.3">
      <c r="A315">
        <v>1542</v>
      </c>
      <c r="B315">
        <v>6</v>
      </c>
      <c r="C315">
        <v>4</v>
      </c>
      <c r="D315">
        <v>2</v>
      </c>
      <c r="E315">
        <v>8</v>
      </c>
      <c r="F315">
        <v>5</v>
      </c>
      <c r="G31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315" s="52">
        <f>IFERROR(MasterData6[[#This Row],[NumWebPurchases]]/MasterData6[[#This Row],[NumWebVisitsMonth]], 0)</f>
        <v>0.8</v>
      </c>
      <c r="I315" t="str">
        <f>IF(AND(MasterData6[[#This Row],[NumWebPurchases]]&gt;=1, Buying_Cat.="Over $500"), "Yes", "")</f>
        <v/>
      </c>
      <c r="L315" t="str">
        <f>IF(MasterData6[[#This Row],[NumWebPurchases]]&gt;=R$3, "Yes", "")</f>
        <v>Yes</v>
      </c>
      <c r="M315" t="str">
        <f>IF(MasterData6[[#This Row],[NumCatalogPurchases]]&gt;=S$3, "Yes", "")</f>
        <v>Yes</v>
      </c>
      <c r="N315" t="str">
        <f>IF(MasterData6[[#This Row],[NumStorePurchases]]&gt;=T$3, "Yes", "")</f>
        <v>Yes</v>
      </c>
    </row>
    <row r="316" spans="1:14" x14ac:dyDescent="0.3">
      <c r="A316">
        <v>1544</v>
      </c>
      <c r="B316">
        <v>1</v>
      </c>
      <c r="C316">
        <v>4</v>
      </c>
      <c r="D316">
        <v>2</v>
      </c>
      <c r="E316">
        <v>10</v>
      </c>
      <c r="F316">
        <v>2</v>
      </c>
      <c r="G31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16" s="52">
        <f>IFERROR(MasterData6[[#This Row],[NumWebPurchases]]/MasterData6[[#This Row],[NumWebVisitsMonth]], 0)</f>
        <v>2</v>
      </c>
      <c r="I316" t="str">
        <f>IF(AND(MasterData6[[#This Row],[NumWebPurchases]]&gt;=1, Buying_Cat.="Over $500"), "Yes", "")</f>
        <v>Yes</v>
      </c>
      <c r="L316" t="str">
        <f>IF(MasterData6[[#This Row],[NumWebPurchases]]&gt;=R$3, "Yes", "")</f>
        <v>Yes</v>
      </c>
      <c r="M316" t="str">
        <f>IF(MasterData6[[#This Row],[NumCatalogPurchases]]&gt;=S$3, "Yes", "")</f>
        <v>Yes</v>
      </c>
      <c r="N316" t="str">
        <f>IF(MasterData6[[#This Row],[NumStorePurchases]]&gt;=T$3, "Yes", "")</f>
        <v>Yes</v>
      </c>
    </row>
    <row r="317" spans="1:14" x14ac:dyDescent="0.3">
      <c r="A317">
        <v>1545</v>
      </c>
      <c r="B317">
        <v>6</v>
      </c>
      <c r="C317">
        <v>7</v>
      </c>
      <c r="D317">
        <v>2</v>
      </c>
      <c r="E317">
        <v>5</v>
      </c>
      <c r="F317">
        <v>8</v>
      </c>
      <c r="G31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317" s="52">
        <f>IFERROR(MasterData6[[#This Row],[NumWebPurchases]]/MasterData6[[#This Row],[NumWebVisitsMonth]], 0)</f>
        <v>0.875</v>
      </c>
      <c r="I317" t="str">
        <f>IF(AND(MasterData6[[#This Row],[NumWebPurchases]]&gt;=1, Buying_Cat.="Over $500"), "Yes", "")</f>
        <v/>
      </c>
      <c r="L317" t="str">
        <f>IF(MasterData6[[#This Row],[NumWebPurchases]]&gt;=R$3, "Yes", "")</f>
        <v>Yes</v>
      </c>
      <c r="M317" t="str">
        <f>IF(MasterData6[[#This Row],[NumCatalogPurchases]]&gt;=S$3, "Yes", "")</f>
        <v>Yes</v>
      </c>
      <c r="N317" t="str">
        <f>IF(MasterData6[[#This Row],[NumStorePurchases]]&gt;=T$3, "Yes", "")</f>
        <v>Yes</v>
      </c>
    </row>
    <row r="318" spans="1:14" x14ac:dyDescent="0.3">
      <c r="A318">
        <v>1553</v>
      </c>
      <c r="B318">
        <v>1</v>
      </c>
      <c r="C318">
        <v>7</v>
      </c>
      <c r="D318">
        <v>5</v>
      </c>
      <c r="E318">
        <v>10</v>
      </c>
      <c r="F318">
        <v>4</v>
      </c>
      <c r="G31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18" s="52">
        <f>IFERROR(MasterData6[[#This Row],[NumWebPurchases]]/MasterData6[[#This Row],[NumWebVisitsMonth]], 0)</f>
        <v>1.75</v>
      </c>
      <c r="I318" t="str">
        <f>IF(AND(MasterData6[[#This Row],[NumWebPurchases]]&gt;=1, Buying_Cat.="Over $500"), "Yes", "")</f>
        <v>Yes</v>
      </c>
      <c r="L318" t="str">
        <f>IF(MasterData6[[#This Row],[NumWebPurchases]]&gt;=R$3, "Yes", "")</f>
        <v>Yes</v>
      </c>
      <c r="M318" t="str">
        <f>IF(MasterData6[[#This Row],[NumCatalogPurchases]]&gt;=S$3, "Yes", "")</f>
        <v>Yes</v>
      </c>
      <c r="N318" t="str">
        <f>IF(MasterData6[[#This Row],[NumStorePurchases]]&gt;=T$3, "Yes", "")</f>
        <v>Yes</v>
      </c>
    </row>
    <row r="319" spans="1:14" x14ac:dyDescent="0.3">
      <c r="A319">
        <v>1570</v>
      </c>
      <c r="B319">
        <v>2</v>
      </c>
      <c r="C319">
        <v>7</v>
      </c>
      <c r="D319">
        <v>7</v>
      </c>
      <c r="E319">
        <v>10</v>
      </c>
      <c r="F319">
        <v>4</v>
      </c>
      <c r="G31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319" s="52">
        <f>IFERROR(MasterData6[[#This Row],[NumWebPurchases]]/MasterData6[[#This Row],[NumWebVisitsMonth]], 0)</f>
        <v>1.75</v>
      </c>
      <c r="I319" t="str">
        <f>IF(AND(MasterData6[[#This Row],[NumWebPurchases]]&gt;=1, Buying_Cat.="Over $500"), "Yes", "")</f>
        <v>Yes</v>
      </c>
      <c r="L319" t="str">
        <f>IF(MasterData6[[#This Row],[NumWebPurchases]]&gt;=R$3, "Yes", "")</f>
        <v>Yes</v>
      </c>
      <c r="M319" t="str">
        <f>IF(MasterData6[[#This Row],[NumCatalogPurchases]]&gt;=S$3, "Yes", "")</f>
        <v>Yes</v>
      </c>
      <c r="N319" t="str">
        <f>IF(MasterData6[[#This Row],[NumStorePurchases]]&gt;=T$3, "Yes", "")</f>
        <v>Yes</v>
      </c>
    </row>
    <row r="320" spans="1:14" x14ac:dyDescent="0.3">
      <c r="A320">
        <v>1577</v>
      </c>
      <c r="B320">
        <v>1</v>
      </c>
      <c r="C320">
        <v>4</v>
      </c>
      <c r="D320">
        <v>6</v>
      </c>
      <c r="E320">
        <v>4</v>
      </c>
      <c r="F320">
        <v>1</v>
      </c>
      <c r="G32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20" s="52">
        <f>IFERROR(MasterData6[[#This Row],[NumWebPurchases]]/MasterData6[[#This Row],[NumWebVisitsMonth]], 0)</f>
        <v>4</v>
      </c>
      <c r="I320" t="str">
        <f>IF(AND(MasterData6[[#This Row],[NumWebPurchases]]&gt;=1, Buying_Cat.="Over $500"), "Yes", "")</f>
        <v>Yes</v>
      </c>
      <c r="L320" t="str">
        <f>IF(MasterData6[[#This Row],[NumWebPurchases]]&gt;=R$3, "Yes", "")</f>
        <v>Yes</v>
      </c>
      <c r="M320" t="str">
        <f>IF(MasterData6[[#This Row],[NumCatalogPurchases]]&gt;=S$3, "Yes", "")</f>
        <v>Yes</v>
      </c>
      <c r="N320" t="str">
        <f>IF(MasterData6[[#This Row],[NumStorePurchases]]&gt;=T$3, "Yes", "")</f>
        <v/>
      </c>
    </row>
    <row r="321" spans="1:14" x14ac:dyDescent="0.3">
      <c r="A321">
        <v>1581</v>
      </c>
      <c r="B321">
        <v>1</v>
      </c>
      <c r="C321">
        <v>1</v>
      </c>
      <c r="D321">
        <v>0</v>
      </c>
      <c r="E321">
        <v>2</v>
      </c>
      <c r="F321">
        <v>8</v>
      </c>
      <c r="G32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21" s="52">
        <f>IFERROR(MasterData6[[#This Row],[NumWebPurchases]]/MasterData6[[#This Row],[NumWebVisitsMonth]], 0)</f>
        <v>0.125</v>
      </c>
      <c r="I321" t="str">
        <f>IF(AND(MasterData6[[#This Row],[NumWebPurchases]]&gt;=1, Buying_Cat.="Over $500"), "Yes", "")</f>
        <v/>
      </c>
      <c r="L321" t="str">
        <f>IF(MasterData6[[#This Row],[NumWebPurchases]]&gt;=R$3, "Yes", "")</f>
        <v/>
      </c>
      <c r="M321" t="str">
        <f>IF(MasterData6[[#This Row],[NumCatalogPurchases]]&gt;=S$3, "Yes", "")</f>
        <v/>
      </c>
      <c r="N321" t="str">
        <f>IF(MasterData6[[#This Row],[NumStorePurchases]]&gt;=T$3, "Yes", "")</f>
        <v/>
      </c>
    </row>
    <row r="322" spans="1:14" x14ac:dyDescent="0.3">
      <c r="A322">
        <v>1584</v>
      </c>
      <c r="B322">
        <v>6</v>
      </c>
      <c r="C322">
        <v>8</v>
      </c>
      <c r="D322">
        <v>1</v>
      </c>
      <c r="E322">
        <v>5</v>
      </c>
      <c r="F322">
        <v>8</v>
      </c>
      <c r="G32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322" s="52">
        <f>IFERROR(MasterData6[[#This Row],[NumWebPurchases]]/MasterData6[[#This Row],[NumWebVisitsMonth]], 0)</f>
        <v>1</v>
      </c>
      <c r="I322" t="str">
        <f>IF(AND(MasterData6[[#This Row],[NumWebPurchases]]&gt;=1, Buying_Cat.="Over $500"), "Yes", "")</f>
        <v/>
      </c>
      <c r="L322" t="str">
        <f>IF(MasterData6[[#This Row],[NumWebPurchases]]&gt;=R$3, "Yes", "")</f>
        <v>Yes</v>
      </c>
      <c r="M322" t="str">
        <f>IF(MasterData6[[#This Row],[NumCatalogPurchases]]&gt;=S$3, "Yes", "")</f>
        <v/>
      </c>
      <c r="N322" t="str">
        <f>IF(MasterData6[[#This Row],[NumStorePurchases]]&gt;=T$3, "Yes", "")</f>
        <v>Yes</v>
      </c>
    </row>
    <row r="323" spans="1:14" x14ac:dyDescent="0.3">
      <c r="A323">
        <v>1592</v>
      </c>
      <c r="B323">
        <v>0</v>
      </c>
      <c r="C323">
        <v>4</v>
      </c>
      <c r="D323">
        <v>6</v>
      </c>
      <c r="E323">
        <v>5</v>
      </c>
      <c r="F323">
        <v>1</v>
      </c>
      <c r="G32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323" s="52">
        <f>IFERROR(MasterData6[[#This Row],[NumWebPurchases]]/MasterData6[[#This Row],[NumWebVisitsMonth]], 0)</f>
        <v>4</v>
      </c>
      <c r="I323" t="str">
        <f>IF(AND(MasterData6[[#This Row],[NumWebPurchases]]&gt;=1, Buying_Cat.="Over $500"), "Yes", "")</f>
        <v>Yes</v>
      </c>
      <c r="L323" t="str">
        <f>IF(MasterData6[[#This Row],[NumWebPurchases]]&gt;=R$3, "Yes", "")</f>
        <v>Yes</v>
      </c>
      <c r="M323" t="str">
        <f>IF(MasterData6[[#This Row],[NumCatalogPurchases]]&gt;=S$3, "Yes", "")</f>
        <v>Yes</v>
      </c>
      <c r="N323" t="str">
        <f>IF(MasterData6[[#This Row],[NumStorePurchases]]&gt;=T$3, "Yes", "")</f>
        <v>Yes</v>
      </c>
    </row>
    <row r="324" spans="1:14" x14ac:dyDescent="0.3">
      <c r="A324">
        <v>1600</v>
      </c>
      <c r="B324">
        <v>7</v>
      </c>
      <c r="C324">
        <v>6</v>
      </c>
      <c r="D324">
        <v>3</v>
      </c>
      <c r="E324">
        <v>5</v>
      </c>
      <c r="F324">
        <v>7</v>
      </c>
      <c r="G32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324" s="52">
        <f>IFERROR(MasterData6[[#This Row],[NumWebPurchases]]/MasterData6[[#This Row],[NumWebVisitsMonth]], 0)</f>
        <v>0.8571428571428571</v>
      </c>
      <c r="I324" t="str">
        <f>IF(AND(MasterData6[[#This Row],[NumWebPurchases]]&gt;=1, Buying_Cat.="Over $500"), "Yes", "")</f>
        <v/>
      </c>
      <c r="L324" t="str">
        <f>IF(MasterData6[[#This Row],[NumWebPurchases]]&gt;=R$3, "Yes", "")</f>
        <v>Yes</v>
      </c>
      <c r="M324" t="str">
        <f>IF(MasterData6[[#This Row],[NumCatalogPurchases]]&gt;=S$3, "Yes", "")</f>
        <v>Yes</v>
      </c>
      <c r="N324" t="str">
        <f>IF(MasterData6[[#This Row],[NumStorePurchases]]&gt;=T$3, "Yes", "")</f>
        <v>Yes</v>
      </c>
    </row>
    <row r="325" spans="1:14" x14ac:dyDescent="0.3">
      <c r="A325">
        <v>1604</v>
      </c>
      <c r="B325">
        <v>3</v>
      </c>
      <c r="C325">
        <v>2</v>
      </c>
      <c r="D325">
        <v>2</v>
      </c>
      <c r="E325">
        <v>6</v>
      </c>
      <c r="F325">
        <v>5</v>
      </c>
      <c r="G32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325" s="52">
        <f>IFERROR(MasterData6[[#This Row],[NumWebPurchases]]/MasterData6[[#This Row],[NumWebVisitsMonth]], 0)</f>
        <v>0.4</v>
      </c>
      <c r="I325" t="str">
        <f>IF(AND(MasterData6[[#This Row],[NumWebPurchases]]&gt;=1, Buying_Cat.="Over $500"), "Yes", "")</f>
        <v/>
      </c>
      <c r="L325" t="str">
        <f>IF(MasterData6[[#This Row],[NumWebPurchases]]&gt;=R$3, "Yes", "")</f>
        <v/>
      </c>
      <c r="M325" t="str">
        <f>IF(MasterData6[[#This Row],[NumCatalogPurchases]]&gt;=S$3, "Yes", "")</f>
        <v>Yes</v>
      </c>
      <c r="N325" t="str">
        <f>IF(MasterData6[[#This Row],[NumStorePurchases]]&gt;=T$3, "Yes", "")</f>
        <v>Yes</v>
      </c>
    </row>
    <row r="326" spans="1:14" x14ac:dyDescent="0.3">
      <c r="A326">
        <v>1606</v>
      </c>
      <c r="B326">
        <v>1</v>
      </c>
      <c r="C326">
        <v>1</v>
      </c>
      <c r="D326">
        <v>0</v>
      </c>
      <c r="E326">
        <v>2</v>
      </c>
      <c r="F326">
        <v>8</v>
      </c>
      <c r="G32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26" s="52">
        <f>IFERROR(MasterData6[[#This Row],[NumWebPurchases]]/MasterData6[[#This Row],[NumWebVisitsMonth]], 0)</f>
        <v>0.125</v>
      </c>
      <c r="I326" t="str">
        <f>IF(AND(MasterData6[[#This Row],[NumWebPurchases]]&gt;=1, Buying_Cat.="Over $500"), "Yes", "")</f>
        <v/>
      </c>
      <c r="L326" t="str">
        <f>IF(MasterData6[[#This Row],[NumWebPurchases]]&gt;=R$3, "Yes", "")</f>
        <v/>
      </c>
      <c r="M326" t="str">
        <f>IF(MasterData6[[#This Row],[NumCatalogPurchases]]&gt;=S$3, "Yes", "")</f>
        <v/>
      </c>
      <c r="N326" t="str">
        <f>IF(MasterData6[[#This Row],[NumStorePurchases]]&gt;=T$3, "Yes", "")</f>
        <v/>
      </c>
    </row>
    <row r="327" spans="1:14" x14ac:dyDescent="0.3">
      <c r="A327">
        <v>1612</v>
      </c>
      <c r="B327">
        <v>2</v>
      </c>
      <c r="C327">
        <v>3</v>
      </c>
      <c r="D327">
        <v>0</v>
      </c>
      <c r="E327">
        <v>3</v>
      </c>
      <c r="F327">
        <v>6</v>
      </c>
      <c r="G32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327" s="52">
        <f>IFERROR(MasterData6[[#This Row],[NumWebPurchases]]/MasterData6[[#This Row],[NumWebVisitsMonth]], 0)</f>
        <v>0.5</v>
      </c>
      <c r="I327" t="str">
        <f>IF(AND(MasterData6[[#This Row],[NumWebPurchases]]&gt;=1, Buying_Cat.="Over $500"), "Yes", "")</f>
        <v/>
      </c>
      <c r="L327" t="str">
        <f>IF(MasterData6[[#This Row],[NumWebPurchases]]&gt;=R$3, "Yes", "")</f>
        <v/>
      </c>
      <c r="M327" t="str">
        <f>IF(MasterData6[[#This Row],[NumCatalogPurchases]]&gt;=S$3, "Yes", "")</f>
        <v/>
      </c>
      <c r="N327" t="str">
        <f>IF(MasterData6[[#This Row],[NumStorePurchases]]&gt;=T$3, "Yes", "")</f>
        <v/>
      </c>
    </row>
    <row r="328" spans="1:14" x14ac:dyDescent="0.3">
      <c r="A328">
        <v>1618</v>
      </c>
      <c r="B328">
        <v>2</v>
      </c>
      <c r="C328">
        <v>10</v>
      </c>
      <c r="D328">
        <v>1</v>
      </c>
      <c r="E328">
        <v>8</v>
      </c>
      <c r="F328">
        <v>8</v>
      </c>
      <c r="G32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328" s="52">
        <f>IFERROR(MasterData6[[#This Row],[NumWebPurchases]]/MasterData6[[#This Row],[NumWebVisitsMonth]], 0)</f>
        <v>1.25</v>
      </c>
      <c r="I328" t="str">
        <f>IF(AND(MasterData6[[#This Row],[NumWebPurchases]]&gt;=1, Buying_Cat.="Over $500"), "Yes", "")</f>
        <v>Yes</v>
      </c>
      <c r="L328" t="str">
        <f>IF(MasterData6[[#This Row],[NumWebPurchases]]&gt;=R$3, "Yes", "")</f>
        <v>Yes</v>
      </c>
      <c r="M328" t="str">
        <f>IF(MasterData6[[#This Row],[NumCatalogPurchases]]&gt;=S$3, "Yes", "")</f>
        <v/>
      </c>
      <c r="N328" t="str">
        <f>IF(MasterData6[[#This Row],[NumStorePurchases]]&gt;=T$3, "Yes", "")</f>
        <v>Yes</v>
      </c>
    </row>
    <row r="329" spans="1:14" x14ac:dyDescent="0.3">
      <c r="A329">
        <v>1619</v>
      </c>
      <c r="B329">
        <v>1</v>
      </c>
      <c r="C329">
        <v>4</v>
      </c>
      <c r="D329">
        <v>6</v>
      </c>
      <c r="E329">
        <v>6</v>
      </c>
      <c r="F329">
        <v>1</v>
      </c>
      <c r="G32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29" s="52">
        <f>IFERROR(MasterData6[[#This Row],[NumWebPurchases]]/MasterData6[[#This Row],[NumWebVisitsMonth]], 0)</f>
        <v>4</v>
      </c>
      <c r="I329" t="str">
        <f>IF(AND(MasterData6[[#This Row],[NumWebPurchases]]&gt;=1, Buying_Cat.="Over $500"), "Yes", "")</f>
        <v>Yes</v>
      </c>
      <c r="L329" t="str">
        <f>IF(MasterData6[[#This Row],[NumWebPurchases]]&gt;=R$3, "Yes", "")</f>
        <v>Yes</v>
      </c>
      <c r="M329" t="str">
        <f>IF(MasterData6[[#This Row],[NumCatalogPurchases]]&gt;=S$3, "Yes", "")</f>
        <v>Yes</v>
      </c>
      <c r="N329" t="str">
        <f>IF(MasterData6[[#This Row],[NumStorePurchases]]&gt;=T$3, "Yes", "")</f>
        <v>Yes</v>
      </c>
    </row>
    <row r="330" spans="1:14" x14ac:dyDescent="0.3">
      <c r="A330">
        <v>1626</v>
      </c>
      <c r="B330">
        <v>2</v>
      </c>
      <c r="C330">
        <v>1</v>
      </c>
      <c r="D330">
        <v>1</v>
      </c>
      <c r="E330">
        <v>2</v>
      </c>
      <c r="F330">
        <v>5</v>
      </c>
      <c r="G33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330" s="52">
        <f>IFERROR(MasterData6[[#This Row],[NumWebPurchases]]/MasterData6[[#This Row],[NumWebVisitsMonth]], 0)</f>
        <v>0.2</v>
      </c>
      <c r="I330" t="str">
        <f>IF(AND(MasterData6[[#This Row],[NumWebPurchases]]&gt;=1, Buying_Cat.="Over $500"), "Yes", "")</f>
        <v/>
      </c>
      <c r="L330" t="str">
        <f>IF(MasterData6[[#This Row],[NumWebPurchases]]&gt;=R$3, "Yes", "")</f>
        <v/>
      </c>
      <c r="M330" t="str">
        <f>IF(MasterData6[[#This Row],[NumCatalogPurchases]]&gt;=S$3, "Yes", "")</f>
        <v/>
      </c>
      <c r="N330" t="str">
        <f>IF(MasterData6[[#This Row],[NumStorePurchases]]&gt;=T$3, "Yes", "")</f>
        <v/>
      </c>
    </row>
    <row r="331" spans="1:14" x14ac:dyDescent="0.3">
      <c r="A331">
        <v>1627</v>
      </c>
      <c r="B331">
        <v>1</v>
      </c>
      <c r="C331">
        <v>5</v>
      </c>
      <c r="D331">
        <v>7</v>
      </c>
      <c r="E331">
        <v>9</v>
      </c>
      <c r="F331">
        <v>4</v>
      </c>
      <c r="G33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31" s="52">
        <f>IFERROR(MasterData6[[#This Row],[NumWebPurchases]]/MasterData6[[#This Row],[NumWebVisitsMonth]], 0)</f>
        <v>1.25</v>
      </c>
      <c r="I331" t="str">
        <f>IF(AND(MasterData6[[#This Row],[NumWebPurchases]]&gt;=1, Buying_Cat.="Over $500"), "Yes", "")</f>
        <v>Yes</v>
      </c>
      <c r="L331" t="str">
        <f>IF(MasterData6[[#This Row],[NumWebPurchases]]&gt;=R$3, "Yes", "")</f>
        <v>Yes</v>
      </c>
      <c r="M331" t="str">
        <f>IF(MasterData6[[#This Row],[NumCatalogPurchases]]&gt;=S$3, "Yes", "")</f>
        <v>Yes</v>
      </c>
      <c r="N331" t="str">
        <f>IF(MasterData6[[#This Row],[NumStorePurchases]]&gt;=T$3, "Yes", "")</f>
        <v>Yes</v>
      </c>
    </row>
    <row r="332" spans="1:14" x14ac:dyDescent="0.3">
      <c r="A332">
        <v>1628</v>
      </c>
      <c r="B332">
        <v>1</v>
      </c>
      <c r="C332">
        <v>9</v>
      </c>
      <c r="D332">
        <v>3</v>
      </c>
      <c r="E332">
        <v>4</v>
      </c>
      <c r="F332">
        <v>4</v>
      </c>
      <c r="G33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32" s="52">
        <f>IFERROR(MasterData6[[#This Row],[NumWebPurchases]]/MasterData6[[#This Row],[NumWebVisitsMonth]], 0)</f>
        <v>2.25</v>
      </c>
      <c r="I332" t="str">
        <f>IF(AND(MasterData6[[#This Row],[NumWebPurchases]]&gt;=1, Buying_Cat.="Over $500"), "Yes", "")</f>
        <v>Yes</v>
      </c>
      <c r="L332" t="str">
        <f>IF(MasterData6[[#This Row],[NumWebPurchases]]&gt;=R$3, "Yes", "")</f>
        <v>Yes</v>
      </c>
      <c r="M332" t="str">
        <f>IF(MasterData6[[#This Row],[NumCatalogPurchases]]&gt;=S$3, "Yes", "")</f>
        <v>Yes</v>
      </c>
      <c r="N332" t="str">
        <f>IF(MasterData6[[#This Row],[NumStorePurchases]]&gt;=T$3, "Yes", "")</f>
        <v/>
      </c>
    </row>
    <row r="333" spans="1:14" x14ac:dyDescent="0.3">
      <c r="A333">
        <v>1630</v>
      </c>
      <c r="B333">
        <v>1</v>
      </c>
      <c r="C333">
        <v>4</v>
      </c>
      <c r="D333">
        <v>2</v>
      </c>
      <c r="E333">
        <v>8</v>
      </c>
      <c r="F333">
        <v>4</v>
      </c>
      <c r="G33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33" s="52">
        <f>IFERROR(MasterData6[[#This Row],[NumWebPurchases]]/MasterData6[[#This Row],[NumWebVisitsMonth]], 0)</f>
        <v>1</v>
      </c>
      <c r="I333" t="str">
        <f>IF(AND(MasterData6[[#This Row],[NumWebPurchases]]&gt;=1, Buying_Cat.="Over $500"), "Yes", "")</f>
        <v/>
      </c>
      <c r="L333" t="str">
        <f>IF(MasterData6[[#This Row],[NumWebPurchases]]&gt;=R$3, "Yes", "")</f>
        <v>Yes</v>
      </c>
      <c r="M333" t="str">
        <f>IF(MasterData6[[#This Row],[NumCatalogPurchases]]&gt;=S$3, "Yes", "")</f>
        <v>Yes</v>
      </c>
      <c r="N333" t="str">
        <f>IF(MasterData6[[#This Row],[NumStorePurchases]]&gt;=T$3, "Yes", "")</f>
        <v>Yes</v>
      </c>
    </row>
    <row r="334" spans="1:14" x14ac:dyDescent="0.3">
      <c r="A334">
        <v>1631</v>
      </c>
      <c r="B334">
        <v>4</v>
      </c>
      <c r="C334">
        <v>8</v>
      </c>
      <c r="D334">
        <v>4</v>
      </c>
      <c r="E334">
        <v>7</v>
      </c>
      <c r="F334">
        <v>6</v>
      </c>
      <c r="G33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334" s="52">
        <f>IFERROR(MasterData6[[#This Row],[NumWebPurchases]]/MasterData6[[#This Row],[NumWebVisitsMonth]], 0)</f>
        <v>1.3333333333333333</v>
      </c>
      <c r="I334" t="str">
        <f>IF(AND(MasterData6[[#This Row],[NumWebPurchases]]&gt;=1, Buying_Cat.="Over $500"), "Yes", "")</f>
        <v>Yes</v>
      </c>
      <c r="L334" t="str">
        <f>IF(MasterData6[[#This Row],[NumWebPurchases]]&gt;=R$3, "Yes", "")</f>
        <v>Yes</v>
      </c>
      <c r="M334" t="str">
        <f>IF(MasterData6[[#This Row],[NumCatalogPurchases]]&gt;=S$3, "Yes", "")</f>
        <v>Yes</v>
      </c>
      <c r="N334" t="str">
        <f>IF(MasterData6[[#This Row],[NumStorePurchases]]&gt;=T$3, "Yes", "")</f>
        <v>Yes</v>
      </c>
    </row>
    <row r="335" spans="1:14" x14ac:dyDescent="0.3">
      <c r="A335">
        <v>1640</v>
      </c>
      <c r="B335">
        <v>2</v>
      </c>
      <c r="C335">
        <v>1</v>
      </c>
      <c r="D335">
        <v>1</v>
      </c>
      <c r="E335">
        <v>4</v>
      </c>
      <c r="F335">
        <v>3</v>
      </c>
      <c r="G33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335" s="52">
        <f>IFERROR(MasterData6[[#This Row],[NumWebPurchases]]/MasterData6[[#This Row],[NumWebVisitsMonth]], 0)</f>
        <v>0.33333333333333331</v>
      </c>
      <c r="I335" t="str">
        <f>IF(AND(MasterData6[[#This Row],[NumWebPurchases]]&gt;=1, Buying_Cat.="Over $500"), "Yes", "")</f>
        <v/>
      </c>
      <c r="L335" t="str">
        <f>IF(MasterData6[[#This Row],[NumWebPurchases]]&gt;=R$3, "Yes", "")</f>
        <v/>
      </c>
      <c r="M335" t="str">
        <f>IF(MasterData6[[#This Row],[NumCatalogPurchases]]&gt;=S$3, "Yes", "")</f>
        <v/>
      </c>
      <c r="N335" t="str">
        <f>IF(MasterData6[[#This Row],[NumStorePurchases]]&gt;=T$3, "Yes", "")</f>
        <v/>
      </c>
    </row>
    <row r="336" spans="1:14" x14ac:dyDescent="0.3">
      <c r="A336">
        <v>1646</v>
      </c>
      <c r="B336">
        <v>2</v>
      </c>
      <c r="C336">
        <v>1</v>
      </c>
      <c r="D336">
        <v>1</v>
      </c>
      <c r="E336">
        <v>3</v>
      </c>
      <c r="F336">
        <v>3</v>
      </c>
      <c r="G33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336" s="52">
        <f>IFERROR(MasterData6[[#This Row],[NumWebPurchases]]/MasterData6[[#This Row],[NumWebVisitsMonth]], 0)</f>
        <v>0.33333333333333331</v>
      </c>
      <c r="I336" t="str">
        <f>IF(AND(MasterData6[[#This Row],[NumWebPurchases]]&gt;=1, Buying_Cat.="Over $500"), "Yes", "")</f>
        <v/>
      </c>
      <c r="L336" t="str">
        <f>IF(MasterData6[[#This Row],[NumWebPurchases]]&gt;=R$3, "Yes", "")</f>
        <v/>
      </c>
      <c r="M336" t="str">
        <f>IF(MasterData6[[#This Row],[NumCatalogPurchases]]&gt;=S$3, "Yes", "")</f>
        <v/>
      </c>
      <c r="N336" t="str">
        <f>IF(MasterData6[[#This Row],[NumStorePurchases]]&gt;=T$3, "Yes", "")</f>
        <v/>
      </c>
    </row>
    <row r="337" spans="1:14" x14ac:dyDescent="0.3">
      <c r="A337">
        <v>1650</v>
      </c>
      <c r="B337">
        <v>1</v>
      </c>
      <c r="C337">
        <v>5</v>
      </c>
      <c r="D337">
        <v>9</v>
      </c>
      <c r="E337">
        <v>12</v>
      </c>
      <c r="F337">
        <v>3</v>
      </c>
      <c r="G33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37" s="52">
        <f>IFERROR(MasterData6[[#This Row],[NumWebPurchases]]/MasterData6[[#This Row],[NumWebVisitsMonth]], 0)</f>
        <v>1.6666666666666667</v>
      </c>
      <c r="I337" t="str">
        <f>IF(AND(MasterData6[[#This Row],[NumWebPurchases]]&gt;=1, Buying_Cat.="Over $500"), "Yes", "")</f>
        <v>Yes</v>
      </c>
      <c r="L337" t="str">
        <f>IF(MasterData6[[#This Row],[NumWebPurchases]]&gt;=R$3, "Yes", "")</f>
        <v>Yes</v>
      </c>
      <c r="M337" t="str">
        <f>IF(MasterData6[[#This Row],[NumCatalogPurchases]]&gt;=S$3, "Yes", "")</f>
        <v>Yes</v>
      </c>
      <c r="N337" t="str">
        <f>IF(MasterData6[[#This Row],[NumStorePurchases]]&gt;=T$3, "Yes", "")</f>
        <v>Yes</v>
      </c>
    </row>
    <row r="338" spans="1:14" x14ac:dyDescent="0.3">
      <c r="A338">
        <v>1655</v>
      </c>
      <c r="B338">
        <v>1</v>
      </c>
      <c r="C338">
        <v>1</v>
      </c>
      <c r="D338">
        <v>0</v>
      </c>
      <c r="E338">
        <v>3</v>
      </c>
      <c r="F338">
        <v>7</v>
      </c>
      <c r="G33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38" s="52">
        <f>IFERROR(MasterData6[[#This Row],[NumWebPurchases]]/MasterData6[[#This Row],[NumWebVisitsMonth]], 0)</f>
        <v>0.14285714285714285</v>
      </c>
      <c r="I338" t="str">
        <f>IF(AND(MasterData6[[#This Row],[NumWebPurchases]]&gt;=1, Buying_Cat.="Over $500"), "Yes", "")</f>
        <v/>
      </c>
      <c r="L338" t="str">
        <f>IF(MasterData6[[#This Row],[NumWebPurchases]]&gt;=R$3, "Yes", "")</f>
        <v/>
      </c>
      <c r="M338" t="str">
        <f>IF(MasterData6[[#This Row],[NumCatalogPurchases]]&gt;=S$3, "Yes", "")</f>
        <v/>
      </c>
      <c r="N338" t="str">
        <f>IF(MasterData6[[#This Row],[NumStorePurchases]]&gt;=T$3, "Yes", "")</f>
        <v/>
      </c>
    </row>
    <row r="339" spans="1:14" x14ac:dyDescent="0.3">
      <c r="A339">
        <v>1663</v>
      </c>
      <c r="B339">
        <v>1</v>
      </c>
      <c r="C339">
        <v>2</v>
      </c>
      <c r="D339">
        <v>0</v>
      </c>
      <c r="E339">
        <v>2</v>
      </c>
      <c r="F339">
        <v>9</v>
      </c>
      <c r="G33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39" s="52">
        <f>IFERROR(MasterData6[[#This Row],[NumWebPurchases]]/MasterData6[[#This Row],[NumWebVisitsMonth]], 0)</f>
        <v>0.22222222222222221</v>
      </c>
      <c r="I339" t="str">
        <f>IF(AND(MasterData6[[#This Row],[NumWebPurchases]]&gt;=1, Buying_Cat.="Over $500"), "Yes", "")</f>
        <v/>
      </c>
      <c r="L339" t="str">
        <f>IF(MasterData6[[#This Row],[NumWebPurchases]]&gt;=R$3, "Yes", "")</f>
        <v/>
      </c>
      <c r="M339" t="str">
        <f>IF(MasterData6[[#This Row],[NumCatalogPurchases]]&gt;=S$3, "Yes", "")</f>
        <v/>
      </c>
      <c r="N339" t="str">
        <f>IF(MasterData6[[#This Row],[NumStorePurchases]]&gt;=T$3, "Yes", "")</f>
        <v/>
      </c>
    </row>
    <row r="340" spans="1:14" x14ac:dyDescent="0.3">
      <c r="A340">
        <v>1665</v>
      </c>
      <c r="B340">
        <v>5</v>
      </c>
      <c r="C340">
        <v>2</v>
      </c>
      <c r="D340">
        <v>5</v>
      </c>
      <c r="E340">
        <v>6</v>
      </c>
      <c r="F340">
        <v>5</v>
      </c>
      <c r="G34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340" s="52">
        <f>IFERROR(MasterData6[[#This Row],[NumWebPurchases]]/MasterData6[[#This Row],[NumWebVisitsMonth]], 0)</f>
        <v>0.4</v>
      </c>
      <c r="I340" t="str">
        <f>IF(AND(MasterData6[[#This Row],[NumWebPurchases]]&gt;=1, Buying_Cat.="Over $500"), "Yes", "")</f>
        <v>Yes</v>
      </c>
      <c r="L340" t="str">
        <f>IF(MasterData6[[#This Row],[NumWebPurchases]]&gt;=R$3, "Yes", "")</f>
        <v/>
      </c>
      <c r="M340" t="str">
        <f>IF(MasterData6[[#This Row],[NumCatalogPurchases]]&gt;=S$3, "Yes", "")</f>
        <v>Yes</v>
      </c>
      <c r="N340" t="str">
        <f>IF(MasterData6[[#This Row],[NumStorePurchases]]&gt;=T$3, "Yes", "")</f>
        <v>Yes</v>
      </c>
    </row>
    <row r="341" spans="1:14" x14ac:dyDescent="0.3">
      <c r="A341">
        <v>1672</v>
      </c>
      <c r="B341">
        <v>1</v>
      </c>
      <c r="C341">
        <v>5</v>
      </c>
      <c r="D341">
        <v>1</v>
      </c>
      <c r="E341">
        <v>8</v>
      </c>
      <c r="F341">
        <v>2</v>
      </c>
      <c r="G34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41" s="52">
        <f>IFERROR(MasterData6[[#This Row],[NumWebPurchases]]/MasterData6[[#This Row],[NumWebVisitsMonth]], 0)</f>
        <v>2.5</v>
      </c>
      <c r="I341" t="str">
        <f>IF(AND(MasterData6[[#This Row],[NumWebPurchases]]&gt;=1, Buying_Cat.="Over $500"), "Yes", "")</f>
        <v/>
      </c>
      <c r="L341" t="str">
        <f>IF(MasterData6[[#This Row],[NumWebPurchases]]&gt;=R$3, "Yes", "")</f>
        <v>Yes</v>
      </c>
      <c r="M341" t="str">
        <f>IF(MasterData6[[#This Row],[NumCatalogPurchases]]&gt;=S$3, "Yes", "")</f>
        <v/>
      </c>
      <c r="N341" t="str">
        <f>IF(MasterData6[[#This Row],[NumStorePurchases]]&gt;=T$3, "Yes", "")</f>
        <v>Yes</v>
      </c>
    </row>
    <row r="342" spans="1:14" x14ac:dyDescent="0.3">
      <c r="A342">
        <v>1676</v>
      </c>
      <c r="B342">
        <v>4</v>
      </c>
      <c r="C342">
        <v>4</v>
      </c>
      <c r="D342">
        <v>2</v>
      </c>
      <c r="E342">
        <v>5</v>
      </c>
      <c r="F342">
        <v>5</v>
      </c>
      <c r="G34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342" s="52">
        <f>IFERROR(MasterData6[[#This Row],[NumWebPurchases]]/MasterData6[[#This Row],[NumWebVisitsMonth]], 0)</f>
        <v>0.8</v>
      </c>
      <c r="I342" t="str">
        <f>IF(AND(MasterData6[[#This Row],[NumWebPurchases]]&gt;=1, Buying_Cat.="Over $500"), "Yes", "")</f>
        <v/>
      </c>
      <c r="L342" t="str">
        <f>IF(MasterData6[[#This Row],[NumWebPurchases]]&gt;=R$3, "Yes", "")</f>
        <v>Yes</v>
      </c>
      <c r="M342" t="str">
        <f>IF(MasterData6[[#This Row],[NumCatalogPurchases]]&gt;=S$3, "Yes", "")</f>
        <v>Yes</v>
      </c>
      <c r="N342" t="str">
        <f>IF(MasterData6[[#This Row],[NumStorePurchases]]&gt;=T$3, "Yes", "")</f>
        <v>Yes</v>
      </c>
    </row>
    <row r="343" spans="1:14" x14ac:dyDescent="0.3">
      <c r="A343">
        <v>1685</v>
      </c>
      <c r="B343">
        <v>1</v>
      </c>
      <c r="C343">
        <v>4</v>
      </c>
      <c r="D343">
        <v>5</v>
      </c>
      <c r="E343">
        <v>13</v>
      </c>
      <c r="F343">
        <v>3</v>
      </c>
      <c r="G34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43" s="52">
        <f>IFERROR(MasterData6[[#This Row],[NumWebPurchases]]/MasterData6[[#This Row],[NumWebVisitsMonth]], 0)</f>
        <v>1.3333333333333333</v>
      </c>
      <c r="I343" t="str">
        <f>IF(AND(MasterData6[[#This Row],[NumWebPurchases]]&gt;=1, Buying_Cat.="Over $500"), "Yes", "")</f>
        <v>Yes</v>
      </c>
      <c r="L343" t="str">
        <f>IF(MasterData6[[#This Row],[NumWebPurchases]]&gt;=R$3, "Yes", "")</f>
        <v>Yes</v>
      </c>
      <c r="M343" t="str">
        <f>IF(MasterData6[[#This Row],[NumCatalogPurchases]]&gt;=S$3, "Yes", "")</f>
        <v>Yes</v>
      </c>
      <c r="N343" t="str">
        <f>IF(MasterData6[[#This Row],[NumStorePurchases]]&gt;=T$3, "Yes", "")</f>
        <v>Yes</v>
      </c>
    </row>
    <row r="344" spans="1:14" x14ac:dyDescent="0.3">
      <c r="A344">
        <v>1710</v>
      </c>
      <c r="B344">
        <v>7</v>
      </c>
      <c r="C344">
        <v>6</v>
      </c>
      <c r="D344">
        <v>1</v>
      </c>
      <c r="E344">
        <v>4</v>
      </c>
      <c r="F344">
        <v>9</v>
      </c>
      <c r="G34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344" s="52">
        <f>IFERROR(MasterData6[[#This Row],[NumWebPurchases]]/MasterData6[[#This Row],[NumWebVisitsMonth]], 0)</f>
        <v>0.66666666666666663</v>
      </c>
      <c r="I344" t="str">
        <f>IF(AND(MasterData6[[#This Row],[NumWebPurchases]]&gt;=1, Buying_Cat.="Over $500"), "Yes", "")</f>
        <v/>
      </c>
      <c r="L344" t="str">
        <f>IF(MasterData6[[#This Row],[NumWebPurchases]]&gt;=R$3, "Yes", "")</f>
        <v>Yes</v>
      </c>
      <c r="M344" t="str">
        <f>IF(MasterData6[[#This Row],[NumCatalogPurchases]]&gt;=S$3, "Yes", "")</f>
        <v/>
      </c>
      <c r="N344" t="str">
        <f>IF(MasterData6[[#This Row],[NumStorePurchases]]&gt;=T$3, "Yes", "")</f>
        <v/>
      </c>
    </row>
    <row r="345" spans="1:14" x14ac:dyDescent="0.3">
      <c r="A345">
        <v>1715</v>
      </c>
      <c r="B345">
        <v>2</v>
      </c>
      <c r="C345">
        <v>2</v>
      </c>
      <c r="D345">
        <v>0</v>
      </c>
      <c r="E345">
        <v>3</v>
      </c>
      <c r="F345">
        <v>7</v>
      </c>
      <c r="G34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345" s="52">
        <f>IFERROR(MasterData6[[#This Row],[NumWebPurchases]]/MasterData6[[#This Row],[NumWebVisitsMonth]], 0)</f>
        <v>0.2857142857142857</v>
      </c>
      <c r="I345" t="str">
        <f>IF(AND(MasterData6[[#This Row],[NumWebPurchases]]&gt;=1, Buying_Cat.="Over $500"), "Yes", "")</f>
        <v/>
      </c>
      <c r="L345" t="str">
        <f>IF(MasterData6[[#This Row],[NumWebPurchases]]&gt;=R$3, "Yes", "")</f>
        <v/>
      </c>
      <c r="M345" t="str">
        <f>IF(MasterData6[[#This Row],[NumCatalogPurchases]]&gt;=S$3, "Yes", "")</f>
        <v/>
      </c>
      <c r="N345" t="str">
        <f>IF(MasterData6[[#This Row],[NumStorePurchases]]&gt;=T$3, "Yes", "")</f>
        <v/>
      </c>
    </row>
    <row r="346" spans="1:14" x14ac:dyDescent="0.3">
      <c r="A346">
        <v>1717</v>
      </c>
      <c r="B346">
        <v>3</v>
      </c>
      <c r="C346">
        <v>5</v>
      </c>
      <c r="D346">
        <v>1</v>
      </c>
      <c r="E346">
        <v>4</v>
      </c>
      <c r="F346">
        <v>8</v>
      </c>
      <c r="G34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346" s="52">
        <f>IFERROR(MasterData6[[#This Row],[NumWebPurchases]]/MasterData6[[#This Row],[NumWebVisitsMonth]], 0)</f>
        <v>0.625</v>
      </c>
      <c r="I346" t="str">
        <f>IF(AND(MasterData6[[#This Row],[NumWebPurchases]]&gt;=1, Buying_Cat.="Over $500"), "Yes", "")</f>
        <v/>
      </c>
      <c r="L346" t="str">
        <f>IF(MasterData6[[#This Row],[NumWebPurchases]]&gt;=R$3, "Yes", "")</f>
        <v>Yes</v>
      </c>
      <c r="M346" t="str">
        <f>IF(MasterData6[[#This Row],[NumCatalogPurchases]]&gt;=S$3, "Yes", "")</f>
        <v/>
      </c>
      <c r="N346" t="str">
        <f>IF(MasterData6[[#This Row],[NumStorePurchases]]&gt;=T$3, "Yes", "")</f>
        <v/>
      </c>
    </row>
    <row r="347" spans="1:14" x14ac:dyDescent="0.3">
      <c r="A347">
        <v>1726</v>
      </c>
      <c r="B347">
        <v>1</v>
      </c>
      <c r="C347">
        <v>1</v>
      </c>
      <c r="D347">
        <v>1</v>
      </c>
      <c r="E347">
        <v>2</v>
      </c>
      <c r="F347">
        <v>9</v>
      </c>
      <c r="G34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47" s="52">
        <f>IFERROR(MasterData6[[#This Row],[NumWebPurchases]]/MasterData6[[#This Row],[NumWebVisitsMonth]], 0)</f>
        <v>0.1111111111111111</v>
      </c>
      <c r="I347" t="str">
        <f>IF(AND(MasterData6[[#This Row],[NumWebPurchases]]&gt;=1, Buying_Cat.="Over $500"), "Yes", "")</f>
        <v/>
      </c>
      <c r="L347" t="str">
        <f>IF(MasterData6[[#This Row],[NumWebPurchases]]&gt;=R$3, "Yes", "")</f>
        <v/>
      </c>
      <c r="M347" t="str">
        <f>IF(MasterData6[[#This Row],[NumCatalogPurchases]]&gt;=S$3, "Yes", "")</f>
        <v/>
      </c>
      <c r="N347" t="str">
        <f>IF(MasterData6[[#This Row],[NumStorePurchases]]&gt;=T$3, "Yes", "")</f>
        <v/>
      </c>
    </row>
    <row r="348" spans="1:14" x14ac:dyDescent="0.3">
      <c r="A348">
        <v>1729</v>
      </c>
      <c r="B348">
        <v>2</v>
      </c>
      <c r="C348">
        <v>3</v>
      </c>
      <c r="D348">
        <v>5</v>
      </c>
      <c r="E348">
        <v>10</v>
      </c>
      <c r="F348">
        <v>6</v>
      </c>
      <c r="G34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348" s="52">
        <f>IFERROR(MasterData6[[#This Row],[NumWebPurchases]]/MasterData6[[#This Row],[NumWebVisitsMonth]], 0)</f>
        <v>0.5</v>
      </c>
      <c r="I348" t="str">
        <f>IF(AND(MasterData6[[#This Row],[NumWebPurchases]]&gt;=1, Buying_Cat.="Over $500"), "Yes", "")</f>
        <v>Yes</v>
      </c>
      <c r="L348" t="str">
        <f>IF(MasterData6[[#This Row],[NumWebPurchases]]&gt;=R$3, "Yes", "")</f>
        <v/>
      </c>
      <c r="M348" t="str">
        <f>IF(MasterData6[[#This Row],[NumCatalogPurchases]]&gt;=S$3, "Yes", "")</f>
        <v>Yes</v>
      </c>
      <c r="N348" t="str">
        <f>IF(MasterData6[[#This Row],[NumStorePurchases]]&gt;=T$3, "Yes", "")</f>
        <v>Yes</v>
      </c>
    </row>
    <row r="349" spans="1:14" x14ac:dyDescent="0.3">
      <c r="A349">
        <v>1734</v>
      </c>
      <c r="B349">
        <v>4</v>
      </c>
      <c r="C349">
        <v>3</v>
      </c>
      <c r="D349">
        <v>0</v>
      </c>
      <c r="E349">
        <v>4</v>
      </c>
      <c r="F349">
        <v>7</v>
      </c>
      <c r="G34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349" s="52">
        <f>IFERROR(MasterData6[[#This Row],[NumWebPurchases]]/MasterData6[[#This Row],[NumWebVisitsMonth]], 0)</f>
        <v>0.42857142857142855</v>
      </c>
      <c r="I349" t="str">
        <f>IF(AND(MasterData6[[#This Row],[NumWebPurchases]]&gt;=1, Buying_Cat.="Over $500"), "Yes", "")</f>
        <v/>
      </c>
      <c r="L349" t="str">
        <f>IF(MasterData6[[#This Row],[NumWebPurchases]]&gt;=R$3, "Yes", "")</f>
        <v/>
      </c>
      <c r="M349" t="str">
        <f>IF(MasterData6[[#This Row],[NumCatalogPurchases]]&gt;=S$3, "Yes", "")</f>
        <v/>
      </c>
      <c r="N349" t="str">
        <f>IF(MasterData6[[#This Row],[NumStorePurchases]]&gt;=T$3, "Yes", "")</f>
        <v/>
      </c>
    </row>
    <row r="350" spans="1:14" x14ac:dyDescent="0.3">
      <c r="A350">
        <v>1740</v>
      </c>
      <c r="B350">
        <v>2</v>
      </c>
      <c r="C350">
        <v>7</v>
      </c>
      <c r="D350">
        <v>3</v>
      </c>
      <c r="E350">
        <v>4</v>
      </c>
      <c r="F350">
        <v>4</v>
      </c>
      <c r="G35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350" s="52">
        <f>IFERROR(MasterData6[[#This Row],[NumWebPurchases]]/MasterData6[[#This Row],[NumWebVisitsMonth]], 0)</f>
        <v>1.75</v>
      </c>
      <c r="I350" t="str">
        <f>IF(AND(MasterData6[[#This Row],[NumWebPurchases]]&gt;=1, Buying_Cat.="Over $500"), "Yes", "")</f>
        <v>Yes</v>
      </c>
      <c r="L350" t="str">
        <f>IF(MasterData6[[#This Row],[NumWebPurchases]]&gt;=R$3, "Yes", "")</f>
        <v>Yes</v>
      </c>
      <c r="M350" t="str">
        <f>IF(MasterData6[[#This Row],[NumCatalogPurchases]]&gt;=S$3, "Yes", "")</f>
        <v>Yes</v>
      </c>
      <c r="N350" t="str">
        <f>IF(MasterData6[[#This Row],[NumStorePurchases]]&gt;=T$3, "Yes", "")</f>
        <v/>
      </c>
    </row>
    <row r="351" spans="1:14" x14ac:dyDescent="0.3">
      <c r="A351">
        <v>1743</v>
      </c>
      <c r="B351">
        <v>1</v>
      </c>
      <c r="C351">
        <v>2</v>
      </c>
      <c r="D351">
        <v>3</v>
      </c>
      <c r="E351">
        <v>5</v>
      </c>
      <c r="F351">
        <v>1</v>
      </c>
      <c r="G35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51" s="52">
        <f>IFERROR(MasterData6[[#This Row],[NumWebPurchases]]/MasterData6[[#This Row],[NumWebVisitsMonth]], 0)</f>
        <v>2</v>
      </c>
      <c r="I351" t="str">
        <f>IF(AND(MasterData6[[#This Row],[NumWebPurchases]]&gt;=1, Buying_Cat.="Over $500"), "Yes", "")</f>
        <v>Yes</v>
      </c>
      <c r="L351" t="str">
        <f>IF(MasterData6[[#This Row],[NumWebPurchases]]&gt;=R$3, "Yes", "")</f>
        <v/>
      </c>
      <c r="M351" t="str">
        <f>IF(MasterData6[[#This Row],[NumCatalogPurchases]]&gt;=S$3, "Yes", "")</f>
        <v>Yes</v>
      </c>
      <c r="N351" t="str">
        <f>IF(MasterData6[[#This Row],[NumStorePurchases]]&gt;=T$3, "Yes", "")</f>
        <v>Yes</v>
      </c>
    </row>
    <row r="352" spans="1:14" x14ac:dyDescent="0.3">
      <c r="A352">
        <v>1744</v>
      </c>
      <c r="B352">
        <v>1</v>
      </c>
      <c r="C352">
        <v>1</v>
      </c>
      <c r="D352">
        <v>1</v>
      </c>
      <c r="E352">
        <v>2</v>
      </c>
      <c r="F352">
        <v>6</v>
      </c>
      <c r="G35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52" s="52">
        <f>IFERROR(MasterData6[[#This Row],[NumWebPurchases]]/MasterData6[[#This Row],[NumWebVisitsMonth]], 0)</f>
        <v>0.16666666666666666</v>
      </c>
      <c r="I352" t="str">
        <f>IF(AND(MasterData6[[#This Row],[NumWebPurchases]]&gt;=1, Buying_Cat.="Over $500"), "Yes", "")</f>
        <v/>
      </c>
      <c r="L352" t="str">
        <f>IF(MasterData6[[#This Row],[NumWebPurchases]]&gt;=R$3, "Yes", "")</f>
        <v/>
      </c>
      <c r="M352" t="str">
        <f>IF(MasterData6[[#This Row],[NumCatalogPurchases]]&gt;=S$3, "Yes", "")</f>
        <v/>
      </c>
      <c r="N352" t="str">
        <f>IF(MasterData6[[#This Row],[NumStorePurchases]]&gt;=T$3, "Yes", "")</f>
        <v/>
      </c>
    </row>
    <row r="353" spans="1:14" x14ac:dyDescent="0.3">
      <c r="A353">
        <v>1745</v>
      </c>
      <c r="B353">
        <v>1</v>
      </c>
      <c r="C353">
        <v>4</v>
      </c>
      <c r="D353">
        <v>6</v>
      </c>
      <c r="E353">
        <v>9</v>
      </c>
      <c r="F353">
        <v>1</v>
      </c>
      <c r="G35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53" s="52">
        <f>IFERROR(MasterData6[[#This Row],[NumWebPurchases]]/MasterData6[[#This Row],[NumWebVisitsMonth]], 0)</f>
        <v>4</v>
      </c>
      <c r="I353" t="str">
        <f>IF(AND(MasterData6[[#This Row],[NumWebPurchases]]&gt;=1, Buying_Cat.="Over $500"), "Yes", "")</f>
        <v>Yes</v>
      </c>
      <c r="L353" t="str">
        <f>IF(MasterData6[[#This Row],[NumWebPurchases]]&gt;=R$3, "Yes", "")</f>
        <v>Yes</v>
      </c>
      <c r="M353" t="str">
        <f>IF(MasterData6[[#This Row],[NumCatalogPurchases]]&gt;=S$3, "Yes", "")</f>
        <v>Yes</v>
      </c>
      <c r="N353" t="str">
        <f>IF(MasterData6[[#This Row],[NumStorePurchases]]&gt;=T$3, "Yes", "")</f>
        <v>Yes</v>
      </c>
    </row>
    <row r="354" spans="1:14" x14ac:dyDescent="0.3">
      <c r="A354">
        <v>1755</v>
      </c>
      <c r="B354">
        <v>1</v>
      </c>
      <c r="C354">
        <v>1</v>
      </c>
      <c r="D354">
        <v>1</v>
      </c>
      <c r="E354">
        <v>4</v>
      </c>
      <c r="F354">
        <v>3</v>
      </c>
      <c r="G35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54" s="52">
        <f>IFERROR(MasterData6[[#This Row],[NumWebPurchases]]/MasterData6[[#This Row],[NumWebVisitsMonth]], 0)</f>
        <v>0.33333333333333331</v>
      </c>
      <c r="I354" t="str">
        <f>IF(AND(MasterData6[[#This Row],[NumWebPurchases]]&gt;=1, Buying_Cat.="Over $500"), "Yes", "")</f>
        <v/>
      </c>
      <c r="L354" t="str">
        <f>IF(MasterData6[[#This Row],[NumWebPurchases]]&gt;=R$3, "Yes", "")</f>
        <v/>
      </c>
      <c r="M354" t="str">
        <f>IF(MasterData6[[#This Row],[NumCatalogPurchases]]&gt;=S$3, "Yes", "")</f>
        <v/>
      </c>
      <c r="N354" t="str">
        <f>IF(MasterData6[[#This Row],[NumStorePurchases]]&gt;=T$3, "Yes", "")</f>
        <v/>
      </c>
    </row>
    <row r="355" spans="1:14" x14ac:dyDescent="0.3">
      <c r="A355">
        <v>1763</v>
      </c>
      <c r="B355">
        <v>1</v>
      </c>
      <c r="C355">
        <v>7</v>
      </c>
      <c r="D355">
        <v>11</v>
      </c>
      <c r="E355">
        <v>10</v>
      </c>
      <c r="F355">
        <v>4</v>
      </c>
      <c r="G35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55" s="52">
        <f>IFERROR(MasterData6[[#This Row],[NumWebPurchases]]/MasterData6[[#This Row],[NumWebVisitsMonth]], 0)</f>
        <v>1.75</v>
      </c>
      <c r="I355" t="str">
        <f>IF(AND(MasterData6[[#This Row],[NumWebPurchases]]&gt;=1, Buying_Cat.="Over $500"), "Yes", "")</f>
        <v>Yes</v>
      </c>
      <c r="L355" t="str">
        <f>IF(MasterData6[[#This Row],[NumWebPurchases]]&gt;=R$3, "Yes", "")</f>
        <v>Yes</v>
      </c>
      <c r="M355" t="str">
        <f>IF(MasterData6[[#This Row],[NumCatalogPurchases]]&gt;=S$3, "Yes", "")</f>
        <v>Yes</v>
      </c>
      <c r="N355" t="str">
        <f>IF(MasterData6[[#This Row],[NumStorePurchases]]&gt;=T$3, "Yes", "")</f>
        <v>Yes</v>
      </c>
    </row>
    <row r="356" spans="1:14" x14ac:dyDescent="0.3">
      <c r="A356">
        <v>1764</v>
      </c>
      <c r="B356">
        <v>4</v>
      </c>
      <c r="C356">
        <v>5</v>
      </c>
      <c r="D356">
        <v>1</v>
      </c>
      <c r="E356">
        <v>5</v>
      </c>
      <c r="F356">
        <v>8</v>
      </c>
      <c r="G35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356" s="52">
        <f>IFERROR(MasterData6[[#This Row],[NumWebPurchases]]/MasterData6[[#This Row],[NumWebVisitsMonth]], 0)</f>
        <v>0.625</v>
      </c>
      <c r="I356" t="str">
        <f>IF(AND(MasterData6[[#This Row],[NumWebPurchases]]&gt;=1, Buying_Cat.="Over $500"), "Yes", "")</f>
        <v/>
      </c>
      <c r="L356" t="str">
        <f>IF(MasterData6[[#This Row],[NumWebPurchases]]&gt;=R$3, "Yes", "")</f>
        <v>Yes</v>
      </c>
      <c r="M356" t="str">
        <f>IF(MasterData6[[#This Row],[NumCatalogPurchases]]&gt;=S$3, "Yes", "")</f>
        <v/>
      </c>
      <c r="N356" t="str">
        <f>IF(MasterData6[[#This Row],[NumStorePurchases]]&gt;=T$3, "Yes", "")</f>
        <v>Yes</v>
      </c>
    </row>
    <row r="357" spans="1:14" x14ac:dyDescent="0.3">
      <c r="A357">
        <v>1772</v>
      </c>
      <c r="B357">
        <v>1</v>
      </c>
      <c r="C357">
        <v>5</v>
      </c>
      <c r="D357">
        <v>6</v>
      </c>
      <c r="E357">
        <v>7</v>
      </c>
      <c r="F357">
        <v>2</v>
      </c>
      <c r="G35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57" s="52">
        <f>IFERROR(MasterData6[[#This Row],[NumWebPurchases]]/MasterData6[[#This Row],[NumWebVisitsMonth]], 0)</f>
        <v>2.5</v>
      </c>
      <c r="I357" t="str">
        <f>IF(AND(MasterData6[[#This Row],[NumWebPurchases]]&gt;=1, Buying_Cat.="Over $500"), "Yes", "")</f>
        <v>Yes</v>
      </c>
      <c r="L357" t="str">
        <f>IF(MasterData6[[#This Row],[NumWebPurchases]]&gt;=R$3, "Yes", "")</f>
        <v>Yes</v>
      </c>
      <c r="M357" t="str">
        <f>IF(MasterData6[[#This Row],[NumCatalogPurchases]]&gt;=S$3, "Yes", "")</f>
        <v>Yes</v>
      </c>
      <c r="N357" t="str">
        <f>IF(MasterData6[[#This Row],[NumStorePurchases]]&gt;=T$3, "Yes", "")</f>
        <v>Yes</v>
      </c>
    </row>
    <row r="358" spans="1:14" x14ac:dyDescent="0.3">
      <c r="A358">
        <v>1773</v>
      </c>
      <c r="B358">
        <v>1</v>
      </c>
      <c r="C358">
        <v>2</v>
      </c>
      <c r="D358">
        <v>0</v>
      </c>
      <c r="E358">
        <v>3</v>
      </c>
      <c r="F358">
        <v>9</v>
      </c>
      <c r="G35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58" s="52">
        <f>IFERROR(MasterData6[[#This Row],[NumWebPurchases]]/MasterData6[[#This Row],[NumWebVisitsMonth]], 0)</f>
        <v>0.22222222222222221</v>
      </c>
      <c r="I358" t="str">
        <f>IF(AND(MasterData6[[#This Row],[NumWebPurchases]]&gt;=1, Buying_Cat.="Over $500"), "Yes", "")</f>
        <v/>
      </c>
      <c r="L358" t="str">
        <f>IF(MasterData6[[#This Row],[NumWebPurchases]]&gt;=R$3, "Yes", "")</f>
        <v/>
      </c>
      <c r="M358" t="str">
        <f>IF(MasterData6[[#This Row],[NumCatalogPurchases]]&gt;=S$3, "Yes", "")</f>
        <v/>
      </c>
      <c r="N358" t="str">
        <f>IF(MasterData6[[#This Row],[NumStorePurchases]]&gt;=T$3, "Yes", "")</f>
        <v/>
      </c>
    </row>
    <row r="359" spans="1:14" x14ac:dyDescent="0.3">
      <c r="A359">
        <v>1777</v>
      </c>
      <c r="B359">
        <v>1</v>
      </c>
      <c r="C359">
        <v>2</v>
      </c>
      <c r="D359">
        <v>0</v>
      </c>
      <c r="E359">
        <v>3</v>
      </c>
      <c r="F359">
        <v>8</v>
      </c>
      <c r="G35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59" s="52">
        <f>IFERROR(MasterData6[[#This Row],[NumWebPurchases]]/MasterData6[[#This Row],[NumWebVisitsMonth]], 0)</f>
        <v>0.25</v>
      </c>
      <c r="I359" t="str">
        <f>IF(AND(MasterData6[[#This Row],[NumWebPurchases]]&gt;=1, Buying_Cat.="Over $500"), "Yes", "")</f>
        <v/>
      </c>
      <c r="L359" t="str">
        <f>IF(MasterData6[[#This Row],[NumWebPurchases]]&gt;=R$3, "Yes", "")</f>
        <v/>
      </c>
      <c r="M359" t="str">
        <f>IF(MasterData6[[#This Row],[NumCatalogPurchases]]&gt;=S$3, "Yes", "")</f>
        <v/>
      </c>
      <c r="N359" t="str">
        <f>IF(MasterData6[[#This Row],[NumStorePurchases]]&gt;=T$3, "Yes", "")</f>
        <v/>
      </c>
    </row>
    <row r="360" spans="1:14" x14ac:dyDescent="0.3">
      <c r="A360">
        <v>1802</v>
      </c>
      <c r="B360">
        <v>3</v>
      </c>
      <c r="C360">
        <v>3</v>
      </c>
      <c r="D360">
        <v>3</v>
      </c>
      <c r="E360">
        <v>12</v>
      </c>
      <c r="F360">
        <v>2</v>
      </c>
      <c r="G36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360" s="52">
        <f>IFERROR(MasterData6[[#This Row],[NumWebPurchases]]/MasterData6[[#This Row],[NumWebVisitsMonth]], 0)</f>
        <v>1.5</v>
      </c>
      <c r="I360" t="str">
        <f>IF(AND(MasterData6[[#This Row],[NumWebPurchases]]&gt;=1, Buying_Cat.="Over $500"), "Yes", "")</f>
        <v>Yes</v>
      </c>
      <c r="L360" t="str">
        <f>IF(MasterData6[[#This Row],[NumWebPurchases]]&gt;=R$3, "Yes", "")</f>
        <v/>
      </c>
      <c r="M360" t="str">
        <f>IF(MasterData6[[#This Row],[NumCatalogPurchases]]&gt;=S$3, "Yes", "")</f>
        <v>Yes</v>
      </c>
      <c r="N360" t="str">
        <f>IF(MasterData6[[#This Row],[NumStorePurchases]]&gt;=T$3, "Yes", "")</f>
        <v>Yes</v>
      </c>
    </row>
    <row r="361" spans="1:14" x14ac:dyDescent="0.3">
      <c r="A361">
        <v>1818</v>
      </c>
      <c r="B361">
        <v>1</v>
      </c>
      <c r="C361">
        <v>2</v>
      </c>
      <c r="D361">
        <v>0</v>
      </c>
      <c r="E361">
        <v>2</v>
      </c>
      <c r="F361">
        <v>9</v>
      </c>
      <c r="G36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61" s="52">
        <f>IFERROR(MasterData6[[#This Row],[NumWebPurchases]]/MasterData6[[#This Row],[NumWebVisitsMonth]], 0)</f>
        <v>0.22222222222222221</v>
      </c>
      <c r="I361" t="str">
        <f>IF(AND(MasterData6[[#This Row],[NumWebPurchases]]&gt;=1, Buying_Cat.="Over $500"), "Yes", "")</f>
        <v/>
      </c>
      <c r="L361" t="str">
        <f>IF(MasterData6[[#This Row],[NumWebPurchases]]&gt;=R$3, "Yes", "")</f>
        <v/>
      </c>
      <c r="M361" t="str">
        <f>IF(MasterData6[[#This Row],[NumCatalogPurchases]]&gt;=S$3, "Yes", "")</f>
        <v/>
      </c>
      <c r="N361" t="str">
        <f>IF(MasterData6[[#This Row],[NumStorePurchases]]&gt;=T$3, "Yes", "")</f>
        <v/>
      </c>
    </row>
    <row r="362" spans="1:14" x14ac:dyDescent="0.3">
      <c r="A362">
        <v>1826</v>
      </c>
      <c r="B362">
        <v>1</v>
      </c>
      <c r="C362">
        <v>4</v>
      </c>
      <c r="D362">
        <v>4</v>
      </c>
      <c r="E362">
        <v>6</v>
      </c>
      <c r="F362">
        <v>1</v>
      </c>
      <c r="G36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62" s="52">
        <f>IFERROR(MasterData6[[#This Row],[NumWebPurchases]]/MasterData6[[#This Row],[NumWebVisitsMonth]], 0)</f>
        <v>4</v>
      </c>
      <c r="I362" t="str">
        <f>IF(AND(MasterData6[[#This Row],[NumWebPurchases]]&gt;=1, Buying_Cat.="Over $500"), "Yes", "")</f>
        <v>Yes</v>
      </c>
      <c r="L362" t="str">
        <f>IF(MasterData6[[#This Row],[NumWebPurchases]]&gt;=R$3, "Yes", "")</f>
        <v>Yes</v>
      </c>
      <c r="M362" t="str">
        <f>IF(MasterData6[[#This Row],[NumCatalogPurchases]]&gt;=S$3, "Yes", "")</f>
        <v>Yes</v>
      </c>
      <c r="N362" t="str">
        <f>IF(MasterData6[[#This Row],[NumStorePurchases]]&gt;=T$3, "Yes", "")</f>
        <v>Yes</v>
      </c>
    </row>
    <row r="363" spans="1:14" x14ac:dyDescent="0.3">
      <c r="A363">
        <v>1829</v>
      </c>
      <c r="B363">
        <v>3</v>
      </c>
      <c r="C363">
        <v>9</v>
      </c>
      <c r="D363">
        <v>5</v>
      </c>
      <c r="E363">
        <v>4</v>
      </c>
      <c r="F363">
        <v>7</v>
      </c>
      <c r="G36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363" s="52">
        <f>IFERROR(MasterData6[[#This Row],[NumWebPurchases]]/MasterData6[[#This Row],[NumWebVisitsMonth]], 0)</f>
        <v>1.2857142857142858</v>
      </c>
      <c r="I363" t="str">
        <f>IF(AND(MasterData6[[#This Row],[NumWebPurchases]]&gt;=1, Buying_Cat.="Over $500"), "Yes", "")</f>
        <v>Yes</v>
      </c>
      <c r="L363" t="str">
        <f>IF(MasterData6[[#This Row],[NumWebPurchases]]&gt;=R$3, "Yes", "")</f>
        <v>Yes</v>
      </c>
      <c r="M363" t="str">
        <f>IF(MasterData6[[#This Row],[NumCatalogPurchases]]&gt;=S$3, "Yes", "")</f>
        <v>Yes</v>
      </c>
      <c r="N363" t="str">
        <f>IF(MasterData6[[#This Row],[NumStorePurchases]]&gt;=T$3, "Yes", "")</f>
        <v/>
      </c>
    </row>
    <row r="364" spans="1:14" x14ac:dyDescent="0.3">
      <c r="A364">
        <v>1833</v>
      </c>
      <c r="B364">
        <v>2</v>
      </c>
      <c r="C364">
        <v>2</v>
      </c>
      <c r="D364">
        <v>1</v>
      </c>
      <c r="E364">
        <v>4</v>
      </c>
      <c r="F364">
        <v>5</v>
      </c>
      <c r="G36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364" s="52">
        <f>IFERROR(MasterData6[[#This Row],[NumWebPurchases]]/MasterData6[[#This Row],[NumWebVisitsMonth]], 0)</f>
        <v>0.4</v>
      </c>
      <c r="I364" t="str">
        <f>IF(AND(MasterData6[[#This Row],[NumWebPurchases]]&gt;=1, Buying_Cat.="Over $500"), "Yes", "")</f>
        <v/>
      </c>
      <c r="L364" t="str">
        <f>IF(MasterData6[[#This Row],[NumWebPurchases]]&gt;=R$3, "Yes", "")</f>
        <v/>
      </c>
      <c r="M364" t="str">
        <f>IF(MasterData6[[#This Row],[NumCatalogPurchases]]&gt;=S$3, "Yes", "")</f>
        <v/>
      </c>
      <c r="N364" t="str">
        <f>IF(MasterData6[[#This Row],[NumStorePurchases]]&gt;=T$3, "Yes", "")</f>
        <v/>
      </c>
    </row>
    <row r="365" spans="1:14" x14ac:dyDescent="0.3">
      <c r="A365">
        <v>1834</v>
      </c>
      <c r="B365">
        <v>1</v>
      </c>
      <c r="C365">
        <v>2</v>
      </c>
      <c r="D365">
        <v>0</v>
      </c>
      <c r="E365">
        <v>3</v>
      </c>
      <c r="F365">
        <v>7</v>
      </c>
      <c r="G36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65" s="52">
        <f>IFERROR(MasterData6[[#This Row],[NumWebPurchases]]/MasterData6[[#This Row],[NumWebVisitsMonth]], 0)</f>
        <v>0.2857142857142857</v>
      </c>
      <c r="I365" t="str">
        <f>IF(AND(MasterData6[[#This Row],[NumWebPurchases]]&gt;=1, Buying_Cat.="Over $500"), "Yes", "")</f>
        <v/>
      </c>
      <c r="L365" t="str">
        <f>IF(MasterData6[[#This Row],[NumWebPurchases]]&gt;=R$3, "Yes", "")</f>
        <v/>
      </c>
      <c r="M365" t="str">
        <f>IF(MasterData6[[#This Row],[NumCatalogPurchases]]&gt;=S$3, "Yes", "")</f>
        <v/>
      </c>
      <c r="N365" t="str">
        <f>IF(MasterData6[[#This Row],[NumStorePurchases]]&gt;=T$3, "Yes", "")</f>
        <v/>
      </c>
    </row>
    <row r="366" spans="1:14" x14ac:dyDescent="0.3">
      <c r="A366">
        <v>1839</v>
      </c>
      <c r="B366">
        <v>1</v>
      </c>
      <c r="C366">
        <v>3</v>
      </c>
      <c r="D366">
        <v>0</v>
      </c>
      <c r="E366">
        <v>4</v>
      </c>
      <c r="F366">
        <v>7</v>
      </c>
      <c r="G36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66" s="52">
        <f>IFERROR(MasterData6[[#This Row],[NumWebPurchases]]/MasterData6[[#This Row],[NumWebVisitsMonth]], 0)</f>
        <v>0.42857142857142855</v>
      </c>
      <c r="I366" t="str">
        <f>IF(AND(MasterData6[[#This Row],[NumWebPurchases]]&gt;=1, Buying_Cat.="Over $500"), "Yes", "")</f>
        <v/>
      </c>
      <c r="L366" t="str">
        <f>IF(MasterData6[[#This Row],[NumWebPurchases]]&gt;=R$3, "Yes", "")</f>
        <v/>
      </c>
      <c r="M366" t="str">
        <f>IF(MasterData6[[#This Row],[NumCatalogPurchases]]&gt;=S$3, "Yes", "")</f>
        <v/>
      </c>
      <c r="N366" t="str">
        <f>IF(MasterData6[[#This Row],[NumStorePurchases]]&gt;=T$3, "Yes", "")</f>
        <v/>
      </c>
    </row>
    <row r="367" spans="1:14" x14ac:dyDescent="0.3">
      <c r="A367">
        <v>1857</v>
      </c>
      <c r="B367">
        <v>2</v>
      </c>
      <c r="C367">
        <v>2</v>
      </c>
      <c r="D367">
        <v>1</v>
      </c>
      <c r="E367">
        <v>2</v>
      </c>
      <c r="F367">
        <v>7</v>
      </c>
      <c r="G36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367" s="52">
        <f>IFERROR(MasterData6[[#This Row],[NumWebPurchases]]/MasterData6[[#This Row],[NumWebVisitsMonth]], 0)</f>
        <v>0.2857142857142857</v>
      </c>
      <c r="I367" t="str">
        <f>IF(AND(MasterData6[[#This Row],[NumWebPurchases]]&gt;=1, Buying_Cat.="Over $500"), "Yes", "")</f>
        <v/>
      </c>
      <c r="L367" t="str">
        <f>IF(MasterData6[[#This Row],[NumWebPurchases]]&gt;=R$3, "Yes", "")</f>
        <v/>
      </c>
      <c r="M367" t="str">
        <f>IF(MasterData6[[#This Row],[NumCatalogPurchases]]&gt;=S$3, "Yes", "")</f>
        <v/>
      </c>
      <c r="N367" t="str">
        <f>IF(MasterData6[[#This Row],[NumStorePurchases]]&gt;=T$3, "Yes", "")</f>
        <v/>
      </c>
    </row>
    <row r="368" spans="1:14" x14ac:dyDescent="0.3">
      <c r="A368">
        <v>1859</v>
      </c>
      <c r="B368">
        <v>1</v>
      </c>
      <c r="C368">
        <v>7</v>
      </c>
      <c r="D368">
        <v>6</v>
      </c>
      <c r="E368">
        <v>5</v>
      </c>
      <c r="F368">
        <v>5</v>
      </c>
      <c r="G36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68" s="52">
        <f>IFERROR(MasterData6[[#This Row],[NumWebPurchases]]/MasterData6[[#This Row],[NumWebVisitsMonth]], 0)</f>
        <v>1.4</v>
      </c>
      <c r="I368" t="str">
        <f>IF(AND(MasterData6[[#This Row],[NumWebPurchases]]&gt;=1, Buying_Cat.="Over $500"), "Yes", "")</f>
        <v>Yes</v>
      </c>
      <c r="L368" t="str">
        <f>IF(MasterData6[[#This Row],[NumWebPurchases]]&gt;=R$3, "Yes", "")</f>
        <v>Yes</v>
      </c>
      <c r="M368" t="str">
        <f>IF(MasterData6[[#This Row],[NumCatalogPurchases]]&gt;=S$3, "Yes", "")</f>
        <v>Yes</v>
      </c>
      <c r="N368" t="str">
        <f>IF(MasterData6[[#This Row],[NumStorePurchases]]&gt;=T$3, "Yes", "")</f>
        <v>Yes</v>
      </c>
    </row>
    <row r="369" spans="1:14" x14ac:dyDescent="0.3">
      <c r="A369">
        <v>1867</v>
      </c>
      <c r="B369">
        <v>1</v>
      </c>
      <c r="C369">
        <v>9</v>
      </c>
      <c r="D369">
        <v>3</v>
      </c>
      <c r="E369">
        <v>6</v>
      </c>
      <c r="F369">
        <v>5</v>
      </c>
      <c r="G36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69" s="52">
        <f>IFERROR(MasterData6[[#This Row],[NumWebPurchases]]/MasterData6[[#This Row],[NumWebVisitsMonth]], 0)</f>
        <v>1.8</v>
      </c>
      <c r="I369" t="str">
        <f>IF(AND(MasterData6[[#This Row],[NumWebPurchases]]&gt;=1, Buying_Cat.="Over $500"), "Yes", "")</f>
        <v>Yes</v>
      </c>
      <c r="L369" t="str">
        <f>IF(MasterData6[[#This Row],[NumWebPurchases]]&gt;=R$3, "Yes", "")</f>
        <v>Yes</v>
      </c>
      <c r="M369" t="str">
        <f>IF(MasterData6[[#This Row],[NumCatalogPurchases]]&gt;=S$3, "Yes", "")</f>
        <v>Yes</v>
      </c>
      <c r="N369" t="str">
        <f>IF(MasterData6[[#This Row],[NumStorePurchases]]&gt;=T$3, "Yes", "")</f>
        <v>Yes</v>
      </c>
    </row>
    <row r="370" spans="1:14" x14ac:dyDescent="0.3">
      <c r="A370">
        <v>1876</v>
      </c>
      <c r="B370">
        <v>1</v>
      </c>
      <c r="C370">
        <v>1</v>
      </c>
      <c r="D370">
        <v>0</v>
      </c>
      <c r="E370">
        <v>4</v>
      </c>
      <c r="F370">
        <v>6</v>
      </c>
      <c r="G37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70" s="52">
        <f>IFERROR(MasterData6[[#This Row],[NumWebPurchases]]/MasterData6[[#This Row],[NumWebVisitsMonth]], 0)</f>
        <v>0.16666666666666666</v>
      </c>
      <c r="I370" t="str">
        <f>IF(AND(MasterData6[[#This Row],[NumWebPurchases]]&gt;=1, Buying_Cat.="Over $500"), "Yes", "")</f>
        <v/>
      </c>
      <c r="L370" t="str">
        <f>IF(MasterData6[[#This Row],[NumWebPurchases]]&gt;=R$3, "Yes", "")</f>
        <v/>
      </c>
      <c r="M370" t="str">
        <f>IF(MasterData6[[#This Row],[NumCatalogPurchases]]&gt;=S$3, "Yes", "")</f>
        <v/>
      </c>
      <c r="N370" t="str">
        <f>IF(MasterData6[[#This Row],[NumStorePurchases]]&gt;=T$3, "Yes", "")</f>
        <v/>
      </c>
    </row>
    <row r="371" spans="1:14" x14ac:dyDescent="0.3">
      <c r="A371">
        <v>1878</v>
      </c>
      <c r="B371">
        <v>1</v>
      </c>
      <c r="C371">
        <v>2</v>
      </c>
      <c r="D371">
        <v>0</v>
      </c>
      <c r="E371">
        <v>3</v>
      </c>
      <c r="F371">
        <v>7</v>
      </c>
      <c r="G37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71" s="52">
        <f>IFERROR(MasterData6[[#This Row],[NumWebPurchases]]/MasterData6[[#This Row],[NumWebVisitsMonth]], 0)</f>
        <v>0.2857142857142857</v>
      </c>
      <c r="I371" t="str">
        <f>IF(AND(MasterData6[[#This Row],[NumWebPurchases]]&gt;=1, Buying_Cat.="Over $500"), "Yes", "")</f>
        <v/>
      </c>
      <c r="L371" t="str">
        <f>IF(MasterData6[[#This Row],[NumWebPurchases]]&gt;=R$3, "Yes", "")</f>
        <v/>
      </c>
      <c r="M371" t="str">
        <f>IF(MasterData6[[#This Row],[NumCatalogPurchases]]&gt;=S$3, "Yes", "")</f>
        <v/>
      </c>
      <c r="N371" t="str">
        <f>IF(MasterData6[[#This Row],[NumStorePurchases]]&gt;=T$3, "Yes", "")</f>
        <v/>
      </c>
    </row>
    <row r="372" spans="1:14" x14ac:dyDescent="0.3">
      <c r="A372">
        <v>1880</v>
      </c>
      <c r="B372">
        <v>2</v>
      </c>
      <c r="C372">
        <v>2</v>
      </c>
      <c r="D372">
        <v>1</v>
      </c>
      <c r="E372">
        <v>3</v>
      </c>
      <c r="F372">
        <v>5</v>
      </c>
      <c r="G37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372" s="52">
        <f>IFERROR(MasterData6[[#This Row],[NumWebPurchases]]/MasterData6[[#This Row],[NumWebVisitsMonth]], 0)</f>
        <v>0.4</v>
      </c>
      <c r="I372" t="str">
        <f>IF(AND(MasterData6[[#This Row],[NumWebPurchases]]&gt;=1, Buying_Cat.="Over $500"), "Yes", "")</f>
        <v/>
      </c>
      <c r="L372" t="str">
        <f>IF(MasterData6[[#This Row],[NumWebPurchases]]&gt;=R$3, "Yes", "")</f>
        <v/>
      </c>
      <c r="M372" t="str">
        <f>IF(MasterData6[[#This Row],[NumCatalogPurchases]]&gt;=S$3, "Yes", "")</f>
        <v/>
      </c>
      <c r="N372" t="str">
        <f>IF(MasterData6[[#This Row],[NumStorePurchases]]&gt;=T$3, "Yes", "")</f>
        <v/>
      </c>
    </row>
    <row r="373" spans="1:14" x14ac:dyDescent="0.3">
      <c r="A373">
        <v>1890</v>
      </c>
      <c r="B373">
        <v>1</v>
      </c>
      <c r="C373">
        <v>1</v>
      </c>
      <c r="D373">
        <v>0</v>
      </c>
      <c r="E373">
        <v>2</v>
      </c>
      <c r="F373">
        <v>7</v>
      </c>
      <c r="G37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73" s="52">
        <f>IFERROR(MasterData6[[#This Row],[NumWebPurchases]]/MasterData6[[#This Row],[NumWebVisitsMonth]], 0)</f>
        <v>0.14285714285714285</v>
      </c>
      <c r="I373" t="str">
        <f>IF(AND(MasterData6[[#This Row],[NumWebPurchases]]&gt;=1, Buying_Cat.="Over $500"), "Yes", "")</f>
        <v/>
      </c>
      <c r="L373" t="str">
        <f>IF(MasterData6[[#This Row],[NumWebPurchases]]&gt;=R$3, "Yes", "")</f>
        <v/>
      </c>
      <c r="M373" t="str">
        <f>IF(MasterData6[[#This Row],[NumCatalogPurchases]]&gt;=S$3, "Yes", "")</f>
        <v/>
      </c>
      <c r="N373" t="str">
        <f>IF(MasterData6[[#This Row],[NumStorePurchases]]&gt;=T$3, "Yes", "")</f>
        <v/>
      </c>
    </row>
    <row r="374" spans="1:14" x14ac:dyDescent="0.3">
      <c r="A374">
        <v>1891</v>
      </c>
      <c r="B374">
        <v>1</v>
      </c>
      <c r="C374">
        <v>4</v>
      </c>
      <c r="D374">
        <v>6</v>
      </c>
      <c r="E374">
        <v>5</v>
      </c>
      <c r="F374">
        <v>2</v>
      </c>
      <c r="G37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74" s="52">
        <f>IFERROR(MasterData6[[#This Row],[NumWebPurchases]]/MasterData6[[#This Row],[NumWebVisitsMonth]], 0)</f>
        <v>2</v>
      </c>
      <c r="I374" t="str">
        <f>IF(AND(MasterData6[[#This Row],[NumWebPurchases]]&gt;=1, Buying_Cat.="Over $500"), "Yes", "")</f>
        <v>Yes</v>
      </c>
      <c r="L374" t="str">
        <f>IF(MasterData6[[#This Row],[NumWebPurchases]]&gt;=R$3, "Yes", "")</f>
        <v>Yes</v>
      </c>
      <c r="M374" t="str">
        <f>IF(MasterData6[[#This Row],[NumCatalogPurchases]]&gt;=S$3, "Yes", "")</f>
        <v>Yes</v>
      </c>
      <c r="N374" t="str">
        <f>IF(MasterData6[[#This Row],[NumStorePurchases]]&gt;=T$3, "Yes", "")</f>
        <v>Yes</v>
      </c>
    </row>
    <row r="375" spans="1:14" x14ac:dyDescent="0.3">
      <c r="A375">
        <v>1907</v>
      </c>
      <c r="B375">
        <v>5</v>
      </c>
      <c r="C375">
        <v>8</v>
      </c>
      <c r="D375">
        <v>4</v>
      </c>
      <c r="E375">
        <v>9</v>
      </c>
      <c r="F375">
        <v>7</v>
      </c>
      <c r="G37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375" s="52">
        <f>IFERROR(MasterData6[[#This Row],[NumWebPurchases]]/MasterData6[[#This Row],[NumWebVisitsMonth]], 0)</f>
        <v>1.1428571428571428</v>
      </c>
      <c r="I375" t="str">
        <f>IF(AND(MasterData6[[#This Row],[NumWebPurchases]]&gt;=1, Buying_Cat.="Over $500"), "Yes", "")</f>
        <v>Yes</v>
      </c>
      <c r="L375" t="str">
        <f>IF(MasterData6[[#This Row],[NumWebPurchases]]&gt;=R$3, "Yes", "")</f>
        <v>Yes</v>
      </c>
      <c r="M375" t="str">
        <f>IF(MasterData6[[#This Row],[NumCatalogPurchases]]&gt;=S$3, "Yes", "")</f>
        <v>Yes</v>
      </c>
      <c r="N375" t="str">
        <f>IF(MasterData6[[#This Row],[NumStorePurchases]]&gt;=T$3, "Yes", "")</f>
        <v>Yes</v>
      </c>
    </row>
    <row r="376" spans="1:14" x14ac:dyDescent="0.3">
      <c r="A376">
        <v>1911</v>
      </c>
      <c r="B376">
        <v>1</v>
      </c>
      <c r="C376">
        <v>11</v>
      </c>
      <c r="D376">
        <v>5</v>
      </c>
      <c r="E376">
        <v>12</v>
      </c>
      <c r="F376">
        <v>6</v>
      </c>
      <c r="G37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76" s="52">
        <f>IFERROR(MasterData6[[#This Row],[NumWebPurchases]]/MasterData6[[#This Row],[NumWebVisitsMonth]], 0)</f>
        <v>1.8333333333333333</v>
      </c>
      <c r="I376" t="str">
        <f>IF(AND(MasterData6[[#This Row],[NumWebPurchases]]&gt;=1, Buying_Cat.="Over $500"), "Yes", "")</f>
        <v>Yes</v>
      </c>
      <c r="L376" t="str">
        <f>IF(MasterData6[[#This Row],[NumWebPurchases]]&gt;=R$3, "Yes", "")</f>
        <v>Yes</v>
      </c>
      <c r="M376" t="str">
        <f>IF(MasterData6[[#This Row],[NumCatalogPurchases]]&gt;=S$3, "Yes", "")</f>
        <v>Yes</v>
      </c>
      <c r="N376" t="str">
        <f>IF(MasterData6[[#This Row],[NumStorePurchases]]&gt;=T$3, "Yes", "")</f>
        <v>Yes</v>
      </c>
    </row>
    <row r="377" spans="1:14" x14ac:dyDescent="0.3">
      <c r="A377">
        <v>1915</v>
      </c>
      <c r="B377">
        <v>1</v>
      </c>
      <c r="C377">
        <v>8</v>
      </c>
      <c r="D377">
        <v>5</v>
      </c>
      <c r="E377">
        <v>6</v>
      </c>
      <c r="F377">
        <v>3</v>
      </c>
      <c r="G37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77" s="52">
        <f>IFERROR(MasterData6[[#This Row],[NumWebPurchases]]/MasterData6[[#This Row],[NumWebVisitsMonth]], 0)</f>
        <v>2.6666666666666665</v>
      </c>
      <c r="I377" t="str">
        <f>IF(AND(MasterData6[[#This Row],[NumWebPurchases]]&gt;=1, Buying_Cat.="Over $500"), "Yes", "")</f>
        <v>Yes</v>
      </c>
      <c r="L377" t="str">
        <f>IF(MasterData6[[#This Row],[NumWebPurchases]]&gt;=R$3, "Yes", "")</f>
        <v>Yes</v>
      </c>
      <c r="M377" t="str">
        <f>IF(MasterData6[[#This Row],[NumCatalogPurchases]]&gt;=S$3, "Yes", "")</f>
        <v>Yes</v>
      </c>
      <c r="N377" t="str">
        <f>IF(MasterData6[[#This Row],[NumStorePurchases]]&gt;=T$3, "Yes", "")</f>
        <v>Yes</v>
      </c>
    </row>
    <row r="378" spans="1:14" x14ac:dyDescent="0.3">
      <c r="A378">
        <v>1916</v>
      </c>
      <c r="B378">
        <v>5</v>
      </c>
      <c r="C378">
        <v>7</v>
      </c>
      <c r="D378">
        <v>1</v>
      </c>
      <c r="E378">
        <v>6</v>
      </c>
      <c r="F378">
        <v>7</v>
      </c>
      <c r="G37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378" s="52">
        <f>IFERROR(MasterData6[[#This Row],[NumWebPurchases]]/MasterData6[[#This Row],[NumWebVisitsMonth]], 0)</f>
        <v>1</v>
      </c>
      <c r="I378" t="str">
        <f>IF(AND(MasterData6[[#This Row],[NumWebPurchases]]&gt;=1, Buying_Cat.="Over $500"), "Yes", "")</f>
        <v/>
      </c>
      <c r="L378" t="str">
        <f>IF(MasterData6[[#This Row],[NumWebPurchases]]&gt;=R$3, "Yes", "")</f>
        <v>Yes</v>
      </c>
      <c r="M378" t="str">
        <f>IF(MasterData6[[#This Row],[NumCatalogPurchases]]&gt;=S$3, "Yes", "")</f>
        <v/>
      </c>
      <c r="N378" t="str">
        <f>IF(MasterData6[[#This Row],[NumStorePurchases]]&gt;=T$3, "Yes", "")</f>
        <v>Yes</v>
      </c>
    </row>
    <row r="379" spans="1:14" x14ac:dyDescent="0.3">
      <c r="A379">
        <v>1920</v>
      </c>
      <c r="B379">
        <v>2</v>
      </c>
      <c r="C379">
        <v>3</v>
      </c>
      <c r="D379">
        <v>0</v>
      </c>
      <c r="E379">
        <v>3</v>
      </c>
      <c r="F379">
        <v>7</v>
      </c>
      <c r="G37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379" s="52">
        <f>IFERROR(MasterData6[[#This Row],[NumWebPurchases]]/MasterData6[[#This Row],[NumWebVisitsMonth]], 0)</f>
        <v>0.42857142857142855</v>
      </c>
      <c r="I379" t="str">
        <f>IF(AND(MasterData6[[#This Row],[NumWebPurchases]]&gt;=1, Buying_Cat.="Over $500"), "Yes", "")</f>
        <v/>
      </c>
      <c r="L379" t="str">
        <f>IF(MasterData6[[#This Row],[NumWebPurchases]]&gt;=R$3, "Yes", "")</f>
        <v/>
      </c>
      <c r="M379" t="str">
        <f>IF(MasterData6[[#This Row],[NumCatalogPurchases]]&gt;=S$3, "Yes", "")</f>
        <v/>
      </c>
      <c r="N379" t="str">
        <f>IF(MasterData6[[#This Row],[NumStorePurchases]]&gt;=T$3, "Yes", "")</f>
        <v/>
      </c>
    </row>
    <row r="380" spans="1:14" x14ac:dyDescent="0.3">
      <c r="A380">
        <v>1921</v>
      </c>
      <c r="B380">
        <v>2</v>
      </c>
      <c r="C380">
        <v>2</v>
      </c>
      <c r="D380">
        <v>0</v>
      </c>
      <c r="E380">
        <v>3</v>
      </c>
      <c r="F380">
        <v>4</v>
      </c>
      <c r="G38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380" s="52">
        <f>IFERROR(MasterData6[[#This Row],[NumWebPurchases]]/MasterData6[[#This Row],[NumWebVisitsMonth]], 0)</f>
        <v>0.5</v>
      </c>
      <c r="I380" t="str">
        <f>IF(AND(MasterData6[[#This Row],[NumWebPurchases]]&gt;=1, Buying_Cat.="Over $500"), "Yes", "")</f>
        <v/>
      </c>
      <c r="L380" t="str">
        <f>IF(MasterData6[[#This Row],[NumWebPurchases]]&gt;=R$3, "Yes", "")</f>
        <v/>
      </c>
      <c r="M380" t="str">
        <f>IF(MasterData6[[#This Row],[NumCatalogPurchases]]&gt;=S$3, "Yes", "")</f>
        <v/>
      </c>
      <c r="N380" t="str">
        <f>IF(MasterData6[[#This Row],[NumStorePurchases]]&gt;=T$3, "Yes", "")</f>
        <v/>
      </c>
    </row>
    <row r="381" spans="1:14" x14ac:dyDescent="0.3">
      <c r="A381">
        <v>1927</v>
      </c>
      <c r="B381">
        <v>4</v>
      </c>
      <c r="C381">
        <v>4</v>
      </c>
      <c r="D381">
        <v>4</v>
      </c>
      <c r="E381">
        <v>5</v>
      </c>
      <c r="F381">
        <v>2</v>
      </c>
      <c r="G38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381" s="52">
        <f>IFERROR(MasterData6[[#This Row],[NumWebPurchases]]/MasterData6[[#This Row],[NumWebVisitsMonth]], 0)</f>
        <v>2</v>
      </c>
      <c r="I381" t="str">
        <f>IF(AND(MasterData6[[#This Row],[NumWebPurchases]]&gt;=1, Buying_Cat.="Over $500"), "Yes", "")</f>
        <v>Yes</v>
      </c>
      <c r="L381" t="str">
        <f>IF(MasterData6[[#This Row],[NumWebPurchases]]&gt;=R$3, "Yes", "")</f>
        <v>Yes</v>
      </c>
      <c r="M381" t="str">
        <f>IF(MasterData6[[#This Row],[NumCatalogPurchases]]&gt;=S$3, "Yes", "")</f>
        <v>Yes</v>
      </c>
      <c r="N381" t="str">
        <f>IF(MasterData6[[#This Row],[NumStorePurchases]]&gt;=T$3, "Yes", "")</f>
        <v>Yes</v>
      </c>
    </row>
    <row r="382" spans="1:14" x14ac:dyDescent="0.3">
      <c r="A382">
        <v>1928</v>
      </c>
      <c r="B382">
        <v>2</v>
      </c>
      <c r="C382">
        <v>2</v>
      </c>
      <c r="D382">
        <v>0</v>
      </c>
      <c r="E382">
        <v>3</v>
      </c>
      <c r="F382">
        <v>9</v>
      </c>
      <c r="G38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382" s="52">
        <f>IFERROR(MasterData6[[#This Row],[NumWebPurchases]]/MasterData6[[#This Row],[NumWebVisitsMonth]], 0)</f>
        <v>0.22222222222222221</v>
      </c>
      <c r="I382" t="str">
        <f>IF(AND(MasterData6[[#This Row],[NumWebPurchases]]&gt;=1, Buying_Cat.="Over $500"), "Yes", "")</f>
        <v/>
      </c>
      <c r="L382" t="str">
        <f>IF(MasterData6[[#This Row],[NumWebPurchases]]&gt;=R$3, "Yes", "")</f>
        <v/>
      </c>
      <c r="M382" t="str">
        <f>IF(MasterData6[[#This Row],[NumCatalogPurchases]]&gt;=S$3, "Yes", "")</f>
        <v/>
      </c>
      <c r="N382" t="str">
        <f>IF(MasterData6[[#This Row],[NumStorePurchases]]&gt;=T$3, "Yes", "")</f>
        <v/>
      </c>
    </row>
    <row r="383" spans="1:14" x14ac:dyDescent="0.3">
      <c r="A383">
        <v>1940</v>
      </c>
      <c r="B383">
        <v>1</v>
      </c>
      <c r="C383">
        <v>1</v>
      </c>
      <c r="D383">
        <v>0</v>
      </c>
      <c r="E383">
        <v>2</v>
      </c>
      <c r="F383">
        <v>8</v>
      </c>
      <c r="G38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83" s="52">
        <f>IFERROR(MasterData6[[#This Row],[NumWebPurchases]]/MasterData6[[#This Row],[NumWebVisitsMonth]], 0)</f>
        <v>0.125</v>
      </c>
      <c r="I383" t="str">
        <f>IF(AND(MasterData6[[#This Row],[NumWebPurchases]]&gt;=1, Buying_Cat.="Over $500"), "Yes", "")</f>
        <v/>
      </c>
      <c r="L383" t="str">
        <f>IF(MasterData6[[#This Row],[NumWebPurchases]]&gt;=R$3, "Yes", "")</f>
        <v/>
      </c>
      <c r="M383" t="str">
        <f>IF(MasterData6[[#This Row],[NumCatalogPurchases]]&gt;=S$3, "Yes", "")</f>
        <v/>
      </c>
      <c r="N383" t="str">
        <f>IF(MasterData6[[#This Row],[NumStorePurchases]]&gt;=T$3, "Yes", "")</f>
        <v/>
      </c>
    </row>
    <row r="384" spans="1:14" x14ac:dyDescent="0.3">
      <c r="A384">
        <v>1945</v>
      </c>
      <c r="B384">
        <v>3</v>
      </c>
      <c r="C384">
        <v>7</v>
      </c>
      <c r="D384">
        <v>4</v>
      </c>
      <c r="E384">
        <v>7</v>
      </c>
      <c r="F384">
        <v>4</v>
      </c>
      <c r="G38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384" s="52">
        <f>IFERROR(MasterData6[[#This Row],[NumWebPurchases]]/MasterData6[[#This Row],[NumWebVisitsMonth]], 0)</f>
        <v>1.75</v>
      </c>
      <c r="I384" t="str">
        <f>IF(AND(MasterData6[[#This Row],[NumWebPurchases]]&gt;=1, Buying_Cat.="Over $500"), "Yes", "")</f>
        <v>Yes</v>
      </c>
      <c r="L384" t="str">
        <f>IF(MasterData6[[#This Row],[NumWebPurchases]]&gt;=R$3, "Yes", "")</f>
        <v>Yes</v>
      </c>
      <c r="M384" t="str">
        <f>IF(MasterData6[[#This Row],[NumCatalogPurchases]]&gt;=S$3, "Yes", "")</f>
        <v>Yes</v>
      </c>
      <c r="N384" t="str">
        <f>IF(MasterData6[[#This Row],[NumStorePurchases]]&gt;=T$3, "Yes", "")</f>
        <v>Yes</v>
      </c>
    </row>
    <row r="385" spans="1:14" x14ac:dyDescent="0.3">
      <c r="A385">
        <v>1951</v>
      </c>
      <c r="B385">
        <v>6</v>
      </c>
      <c r="C385">
        <v>11</v>
      </c>
      <c r="D385">
        <v>2</v>
      </c>
      <c r="E385">
        <v>8</v>
      </c>
      <c r="F385">
        <v>9</v>
      </c>
      <c r="G38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385" s="52">
        <f>IFERROR(MasterData6[[#This Row],[NumWebPurchases]]/MasterData6[[#This Row],[NumWebVisitsMonth]], 0)</f>
        <v>1.2222222222222223</v>
      </c>
      <c r="I385" t="str">
        <f>IF(AND(MasterData6[[#This Row],[NumWebPurchases]]&gt;=1, Buying_Cat.="Over $500"), "Yes", "")</f>
        <v>Yes</v>
      </c>
      <c r="L385" t="str">
        <f>IF(MasterData6[[#This Row],[NumWebPurchases]]&gt;=R$3, "Yes", "")</f>
        <v>Yes</v>
      </c>
      <c r="M385" t="str">
        <f>IF(MasterData6[[#This Row],[NumCatalogPurchases]]&gt;=S$3, "Yes", "")</f>
        <v>Yes</v>
      </c>
      <c r="N385" t="str">
        <f>IF(MasterData6[[#This Row],[NumStorePurchases]]&gt;=T$3, "Yes", "")</f>
        <v>Yes</v>
      </c>
    </row>
    <row r="386" spans="1:14" x14ac:dyDescent="0.3">
      <c r="A386">
        <v>1958</v>
      </c>
      <c r="B386">
        <v>6</v>
      </c>
      <c r="C386">
        <v>8</v>
      </c>
      <c r="D386">
        <v>2</v>
      </c>
      <c r="E386">
        <v>9</v>
      </c>
      <c r="F386">
        <v>5</v>
      </c>
      <c r="G38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386" s="52">
        <f>IFERROR(MasterData6[[#This Row],[NumWebPurchases]]/MasterData6[[#This Row],[NumWebVisitsMonth]], 0)</f>
        <v>1.6</v>
      </c>
      <c r="I386" t="str">
        <f>IF(AND(MasterData6[[#This Row],[NumWebPurchases]]&gt;=1, Buying_Cat.="Over $500"), "Yes", "")</f>
        <v>Yes</v>
      </c>
      <c r="L386" t="str">
        <f>IF(MasterData6[[#This Row],[NumWebPurchases]]&gt;=R$3, "Yes", "")</f>
        <v>Yes</v>
      </c>
      <c r="M386" t="str">
        <f>IF(MasterData6[[#This Row],[NumCatalogPurchases]]&gt;=S$3, "Yes", "")</f>
        <v>Yes</v>
      </c>
      <c r="N386" t="str">
        <f>IF(MasterData6[[#This Row],[NumStorePurchases]]&gt;=T$3, "Yes", "")</f>
        <v>Yes</v>
      </c>
    </row>
    <row r="387" spans="1:14" x14ac:dyDescent="0.3">
      <c r="A387">
        <v>1964</v>
      </c>
      <c r="B387">
        <v>1</v>
      </c>
      <c r="C387">
        <v>5</v>
      </c>
      <c r="D387">
        <v>6</v>
      </c>
      <c r="E387">
        <v>6</v>
      </c>
      <c r="F387">
        <v>2</v>
      </c>
      <c r="G38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87" s="52">
        <f>IFERROR(MasterData6[[#This Row],[NumWebPurchases]]/MasterData6[[#This Row],[NumWebVisitsMonth]], 0)</f>
        <v>2.5</v>
      </c>
      <c r="I387" t="str">
        <f>IF(AND(MasterData6[[#This Row],[NumWebPurchases]]&gt;=1, Buying_Cat.="Over $500"), "Yes", "")</f>
        <v>Yes</v>
      </c>
      <c r="L387" t="str">
        <f>IF(MasterData6[[#This Row],[NumWebPurchases]]&gt;=R$3, "Yes", "")</f>
        <v>Yes</v>
      </c>
      <c r="M387" t="str">
        <f>IF(MasterData6[[#This Row],[NumCatalogPurchases]]&gt;=S$3, "Yes", "")</f>
        <v>Yes</v>
      </c>
      <c r="N387" t="str">
        <f>IF(MasterData6[[#This Row],[NumStorePurchases]]&gt;=T$3, "Yes", "")</f>
        <v>Yes</v>
      </c>
    </row>
    <row r="388" spans="1:14" x14ac:dyDescent="0.3">
      <c r="A388">
        <v>1966</v>
      </c>
      <c r="B388">
        <v>1</v>
      </c>
      <c r="C388">
        <v>6</v>
      </c>
      <c r="D388">
        <v>9</v>
      </c>
      <c r="E388">
        <v>10</v>
      </c>
      <c r="F388">
        <v>2</v>
      </c>
      <c r="G38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88" s="52">
        <f>IFERROR(MasterData6[[#This Row],[NumWebPurchases]]/MasterData6[[#This Row],[NumWebVisitsMonth]], 0)</f>
        <v>3</v>
      </c>
      <c r="I388" t="str">
        <f>IF(AND(MasterData6[[#This Row],[NumWebPurchases]]&gt;=1, Buying_Cat.="Over $500"), "Yes", "")</f>
        <v>Yes</v>
      </c>
      <c r="L388" t="str">
        <f>IF(MasterData6[[#This Row],[NumWebPurchases]]&gt;=R$3, "Yes", "")</f>
        <v>Yes</v>
      </c>
      <c r="M388" t="str">
        <f>IF(MasterData6[[#This Row],[NumCatalogPurchases]]&gt;=S$3, "Yes", "")</f>
        <v>Yes</v>
      </c>
      <c r="N388" t="str">
        <f>IF(MasterData6[[#This Row],[NumStorePurchases]]&gt;=T$3, "Yes", "")</f>
        <v>Yes</v>
      </c>
    </row>
    <row r="389" spans="1:14" x14ac:dyDescent="0.3">
      <c r="A389">
        <v>1968</v>
      </c>
      <c r="B389">
        <v>1</v>
      </c>
      <c r="C389">
        <v>1</v>
      </c>
      <c r="D389">
        <v>0</v>
      </c>
      <c r="E389">
        <v>2</v>
      </c>
      <c r="F389">
        <v>7</v>
      </c>
      <c r="G38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89" s="52">
        <f>IFERROR(MasterData6[[#This Row],[NumWebPurchases]]/MasterData6[[#This Row],[NumWebVisitsMonth]], 0)</f>
        <v>0.14285714285714285</v>
      </c>
      <c r="I389" t="str">
        <f>IF(AND(MasterData6[[#This Row],[NumWebPurchases]]&gt;=1, Buying_Cat.="Over $500"), "Yes", "")</f>
        <v/>
      </c>
      <c r="L389" t="str">
        <f>IF(MasterData6[[#This Row],[NumWebPurchases]]&gt;=R$3, "Yes", "")</f>
        <v/>
      </c>
      <c r="M389" t="str">
        <f>IF(MasterData6[[#This Row],[NumCatalogPurchases]]&gt;=S$3, "Yes", "")</f>
        <v/>
      </c>
      <c r="N389" t="str">
        <f>IF(MasterData6[[#This Row],[NumStorePurchases]]&gt;=T$3, "Yes", "")</f>
        <v/>
      </c>
    </row>
    <row r="390" spans="1:14" x14ac:dyDescent="0.3">
      <c r="A390">
        <v>1970</v>
      </c>
      <c r="B390">
        <v>1</v>
      </c>
      <c r="C390">
        <v>3</v>
      </c>
      <c r="D390">
        <v>0</v>
      </c>
      <c r="E390">
        <v>3</v>
      </c>
      <c r="F390">
        <v>8</v>
      </c>
      <c r="G39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90" s="52">
        <f>IFERROR(MasterData6[[#This Row],[NumWebPurchases]]/MasterData6[[#This Row],[NumWebVisitsMonth]], 0)</f>
        <v>0.375</v>
      </c>
      <c r="I390" t="str">
        <f>IF(AND(MasterData6[[#This Row],[NumWebPurchases]]&gt;=1, Buying_Cat.="Over $500"), "Yes", "")</f>
        <v/>
      </c>
      <c r="L390" t="str">
        <f>IF(MasterData6[[#This Row],[NumWebPurchases]]&gt;=R$3, "Yes", "")</f>
        <v/>
      </c>
      <c r="M390" t="str">
        <f>IF(MasterData6[[#This Row],[NumCatalogPurchases]]&gt;=S$3, "Yes", "")</f>
        <v/>
      </c>
      <c r="N390" t="str">
        <f>IF(MasterData6[[#This Row],[NumStorePurchases]]&gt;=T$3, "Yes", "")</f>
        <v/>
      </c>
    </row>
    <row r="391" spans="1:14" x14ac:dyDescent="0.3">
      <c r="A391">
        <v>1987</v>
      </c>
      <c r="B391">
        <v>2</v>
      </c>
      <c r="C391">
        <v>2</v>
      </c>
      <c r="D391">
        <v>0</v>
      </c>
      <c r="E391">
        <v>3</v>
      </c>
      <c r="F391">
        <v>6</v>
      </c>
      <c r="G39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391" s="52">
        <f>IFERROR(MasterData6[[#This Row],[NumWebPurchases]]/MasterData6[[#This Row],[NumWebVisitsMonth]], 0)</f>
        <v>0.33333333333333331</v>
      </c>
      <c r="I391" t="str">
        <f>IF(AND(MasterData6[[#This Row],[NumWebPurchases]]&gt;=1, Buying_Cat.="Over $500"), "Yes", "")</f>
        <v/>
      </c>
      <c r="L391" t="str">
        <f>IF(MasterData6[[#This Row],[NumWebPurchases]]&gt;=R$3, "Yes", "")</f>
        <v/>
      </c>
      <c r="M391" t="str">
        <f>IF(MasterData6[[#This Row],[NumCatalogPurchases]]&gt;=S$3, "Yes", "")</f>
        <v/>
      </c>
      <c r="N391" t="str">
        <f>IF(MasterData6[[#This Row],[NumStorePurchases]]&gt;=T$3, "Yes", "")</f>
        <v/>
      </c>
    </row>
    <row r="392" spans="1:14" x14ac:dyDescent="0.3">
      <c r="A392">
        <v>1990</v>
      </c>
      <c r="B392">
        <v>1</v>
      </c>
      <c r="C392">
        <v>3</v>
      </c>
      <c r="D392">
        <v>5</v>
      </c>
      <c r="E392">
        <v>8</v>
      </c>
      <c r="F392">
        <v>3</v>
      </c>
      <c r="G39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92" s="52">
        <f>IFERROR(MasterData6[[#This Row],[NumWebPurchases]]/MasterData6[[#This Row],[NumWebVisitsMonth]], 0)</f>
        <v>1</v>
      </c>
      <c r="I392" t="str">
        <f>IF(AND(MasterData6[[#This Row],[NumWebPurchases]]&gt;=1, Buying_Cat.="Over $500"), "Yes", "")</f>
        <v>Yes</v>
      </c>
      <c r="L392" t="str">
        <f>IF(MasterData6[[#This Row],[NumWebPurchases]]&gt;=R$3, "Yes", "")</f>
        <v/>
      </c>
      <c r="M392" t="str">
        <f>IF(MasterData6[[#This Row],[NumCatalogPurchases]]&gt;=S$3, "Yes", "")</f>
        <v>Yes</v>
      </c>
      <c r="N392" t="str">
        <f>IF(MasterData6[[#This Row],[NumStorePurchases]]&gt;=T$3, "Yes", "")</f>
        <v>Yes</v>
      </c>
    </row>
    <row r="393" spans="1:14" x14ac:dyDescent="0.3">
      <c r="A393">
        <v>1991</v>
      </c>
      <c r="B393">
        <v>1</v>
      </c>
      <c r="C393">
        <v>2</v>
      </c>
      <c r="D393">
        <v>1</v>
      </c>
      <c r="E393">
        <v>3</v>
      </c>
      <c r="F393">
        <v>5</v>
      </c>
      <c r="G39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93" s="52">
        <f>IFERROR(MasterData6[[#This Row],[NumWebPurchases]]/MasterData6[[#This Row],[NumWebVisitsMonth]], 0)</f>
        <v>0.4</v>
      </c>
      <c r="I393" t="str">
        <f>IF(AND(MasterData6[[#This Row],[NumWebPurchases]]&gt;=1, Buying_Cat.="Over $500"), "Yes", "")</f>
        <v/>
      </c>
      <c r="L393" t="str">
        <f>IF(MasterData6[[#This Row],[NumWebPurchases]]&gt;=R$3, "Yes", "")</f>
        <v/>
      </c>
      <c r="M393" t="str">
        <f>IF(MasterData6[[#This Row],[NumCatalogPurchases]]&gt;=S$3, "Yes", "")</f>
        <v/>
      </c>
      <c r="N393" t="str">
        <f>IF(MasterData6[[#This Row],[NumStorePurchases]]&gt;=T$3, "Yes", "")</f>
        <v/>
      </c>
    </row>
    <row r="394" spans="1:14" x14ac:dyDescent="0.3">
      <c r="A394">
        <v>1992</v>
      </c>
      <c r="B394">
        <v>4</v>
      </c>
      <c r="C394">
        <v>2</v>
      </c>
      <c r="D394">
        <v>2</v>
      </c>
      <c r="E394">
        <v>8</v>
      </c>
      <c r="F394">
        <v>7</v>
      </c>
      <c r="G39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394" s="52">
        <f>IFERROR(MasterData6[[#This Row],[NumWebPurchases]]/MasterData6[[#This Row],[NumWebVisitsMonth]], 0)</f>
        <v>0.2857142857142857</v>
      </c>
      <c r="I394" t="str">
        <f>IF(AND(MasterData6[[#This Row],[NumWebPurchases]]&gt;=1, Buying_Cat.="Over $500"), "Yes", "")</f>
        <v>Yes</v>
      </c>
      <c r="L394" t="str">
        <f>IF(MasterData6[[#This Row],[NumWebPurchases]]&gt;=R$3, "Yes", "")</f>
        <v/>
      </c>
      <c r="M394" t="str">
        <f>IF(MasterData6[[#This Row],[NumCatalogPurchases]]&gt;=S$3, "Yes", "")</f>
        <v>Yes</v>
      </c>
      <c r="N394" t="str">
        <f>IF(MasterData6[[#This Row],[NumStorePurchases]]&gt;=T$3, "Yes", "")</f>
        <v>Yes</v>
      </c>
    </row>
    <row r="395" spans="1:14" x14ac:dyDescent="0.3">
      <c r="A395">
        <v>1993</v>
      </c>
      <c r="B395">
        <v>3</v>
      </c>
      <c r="C395">
        <v>2</v>
      </c>
      <c r="D395">
        <v>3</v>
      </c>
      <c r="E395">
        <v>9</v>
      </c>
      <c r="F395">
        <v>8</v>
      </c>
      <c r="G39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395" s="52">
        <f>IFERROR(MasterData6[[#This Row],[NumWebPurchases]]/MasterData6[[#This Row],[NumWebVisitsMonth]], 0)</f>
        <v>0.25</v>
      </c>
      <c r="I395" t="str">
        <f>IF(AND(MasterData6[[#This Row],[NumWebPurchases]]&gt;=1, Buying_Cat.="Over $500"), "Yes", "")</f>
        <v>Yes</v>
      </c>
      <c r="L395" t="str">
        <f>IF(MasterData6[[#This Row],[NumWebPurchases]]&gt;=R$3, "Yes", "")</f>
        <v/>
      </c>
      <c r="M395" t="str">
        <f>IF(MasterData6[[#This Row],[NumCatalogPurchases]]&gt;=S$3, "Yes", "")</f>
        <v>Yes</v>
      </c>
      <c r="N395" t="str">
        <f>IF(MasterData6[[#This Row],[NumStorePurchases]]&gt;=T$3, "Yes", "")</f>
        <v>Yes</v>
      </c>
    </row>
    <row r="396" spans="1:14" x14ac:dyDescent="0.3">
      <c r="A396">
        <v>1994</v>
      </c>
      <c r="B396">
        <v>1</v>
      </c>
      <c r="C396">
        <v>1</v>
      </c>
      <c r="D396">
        <v>0</v>
      </c>
      <c r="E396">
        <v>2</v>
      </c>
      <c r="F396">
        <v>7</v>
      </c>
      <c r="G39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96" s="52">
        <f>IFERROR(MasterData6[[#This Row],[NumWebPurchases]]/MasterData6[[#This Row],[NumWebVisitsMonth]], 0)</f>
        <v>0.14285714285714285</v>
      </c>
      <c r="I396" t="str">
        <f>IF(AND(MasterData6[[#This Row],[NumWebPurchases]]&gt;=1, Buying_Cat.="Over $500"), "Yes", "")</f>
        <v/>
      </c>
      <c r="L396" t="str">
        <f>IF(MasterData6[[#This Row],[NumWebPurchases]]&gt;=R$3, "Yes", "")</f>
        <v/>
      </c>
      <c r="M396" t="str">
        <f>IF(MasterData6[[#This Row],[NumCatalogPurchases]]&gt;=S$3, "Yes", "")</f>
        <v/>
      </c>
      <c r="N396" t="str">
        <f>IF(MasterData6[[#This Row],[NumStorePurchases]]&gt;=T$3, "Yes", "")</f>
        <v/>
      </c>
    </row>
    <row r="397" spans="1:14" x14ac:dyDescent="0.3">
      <c r="A397">
        <v>1998</v>
      </c>
      <c r="B397">
        <v>1</v>
      </c>
      <c r="C397">
        <v>2</v>
      </c>
      <c r="D397">
        <v>1</v>
      </c>
      <c r="E397">
        <v>3</v>
      </c>
      <c r="F397">
        <v>6</v>
      </c>
      <c r="G39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97" s="52">
        <f>IFERROR(MasterData6[[#This Row],[NumWebPurchases]]/MasterData6[[#This Row],[NumWebVisitsMonth]], 0)</f>
        <v>0.33333333333333331</v>
      </c>
      <c r="I397" t="str">
        <f>IF(AND(MasterData6[[#This Row],[NumWebPurchases]]&gt;=1, Buying_Cat.="Over $500"), "Yes", "")</f>
        <v/>
      </c>
      <c r="L397" t="str">
        <f>IF(MasterData6[[#This Row],[NumWebPurchases]]&gt;=R$3, "Yes", "")</f>
        <v/>
      </c>
      <c r="M397" t="str">
        <f>IF(MasterData6[[#This Row],[NumCatalogPurchases]]&gt;=S$3, "Yes", "")</f>
        <v/>
      </c>
      <c r="N397" t="str">
        <f>IF(MasterData6[[#This Row],[NumStorePurchases]]&gt;=T$3, "Yes", "")</f>
        <v/>
      </c>
    </row>
    <row r="398" spans="1:14" x14ac:dyDescent="0.3">
      <c r="A398">
        <v>2002</v>
      </c>
      <c r="B398">
        <v>1</v>
      </c>
      <c r="C398">
        <v>5</v>
      </c>
      <c r="D398">
        <v>6</v>
      </c>
      <c r="E398">
        <v>5</v>
      </c>
      <c r="F398">
        <v>3</v>
      </c>
      <c r="G39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98" s="52">
        <f>IFERROR(MasterData6[[#This Row],[NumWebPurchases]]/MasterData6[[#This Row],[NumWebVisitsMonth]], 0)</f>
        <v>1.6666666666666667</v>
      </c>
      <c r="I398" t="str">
        <f>IF(AND(MasterData6[[#This Row],[NumWebPurchases]]&gt;=1, Buying_Cat.="Over $500"), "Yes", "")</f>
        <v>Yes</v>
      </c>
      <c r="L398" t="str">
        <f>IF(MasterData6[[#This Row],[NumWebPurchases]]&gt;=R$3, "Yes", "")</f>
        <v>Yes</v>
      </c>
      <c r="M398" t="str">
        <f>IF(MasterData6[[#This Row],[NumCatalogPurchases]]&gt;=S$3, "Yes", "")</f>
        <v>Yes</v>
      </c>
      <c r="N398" t="str">
        <f>IF(MasterData6[[#This Row],[NumStorePurchases]]&gt;=T$3, "Yes", "")</f>
        <v>Yes</v>
      </c>
    </row>
    <row r="399" spans="1:14" x14ac:dyDescent="0.3">
      <c r="A399">
        <v>2004</v>
      </c>
      <c r="B399">
        <v>1</v>
      </c>
      <c r="C399">
        <v>4</v>
      </c>
      <c r="D399">
        <v>7</v>
      </c>
      <c r="E399">
        <v>5</v>
      </c>
      <c r="F399">
        <v>1</v>
      </c>
      <c r="G39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399" s="52">
        <f>IFERROR(MasterData6[[#This Row],[NumWebPurchases]]/MasterData6[[#This Row],[NumWebVisitsMonth]], 0)</f>
        <v>4</v>
      </c>
      <c r="I399" t="str">
        <f>IF(AND(MasterData6[[#This Row],[NumWebPurchases]]&gt;=1, Buying_Cat.="Over $500"), "Yes", "")</f>
        <v>Yes</v>
      </c>
      <c r="L399" t="str">
        <f>IF(MasterData6[[#This Row],[NumWebPurchases]]&gt;=R$3, "Yes", "")</f>
        <v>Yes</v>
      </c>
      <c r="M399" t="str">
        <f>IF(MasterData6[[#This Row],[NumCatalogPurchases]]&gt;=S$3, "Yes", "")</f>
        <v>Yes</v>
      </c>
      <c r="N399" t="str">
        <f>IF(MasterData6[[#This Row],[NumStorePurchases]]&gt;=T$3, "Yes", "")</f>
        <v>Yes</v>
      </c>
    </row>
    <row r="400" spans="1:14" x14ac:dyDescent="0.3">
      <c r="A400">
        <v>2005</v>
      </c>
      <c r="B400">
        <v>2</v>
      </c>
      <c r="C400">
        <v>2</v>
      </c>
      <c r="D400">
        <v>0</v>
      </c>
      <c r="E400">
        <v>4</v>
      </c>
      <c r="F400">
        <v>6</v>
      </c>
      <c r="G40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400" s="52">
        <f>IFERROR(MasterData6[[#This Row],[NumWebPurchases]]/MasterData6[[#This Row],[NumWebVisitsMonth]], 0)</f>
        <v>0.33333333333333331</v>
      </c>
      <c r="I400" t="str">
        <f>IF(AND(MasterData6[[#This Row],[NumWebPurchases]]&gt;=1, Buying_Cat.="Over $500"), "Yes", "")</f>
        <v/>
      </c>
      <c r="L400" t="str">
        <f>IF(MasterData6[[#This Row],[NumWebPurchases]]&gt;=R$3, "Yes", "")</f>
        <v/>
      </c>
      <c r="M400" t="str">
        <f>IF(MasterData6[[#This Row],[NumCatalogPurchases]]&gt;=S$3, "Yes", "")</f>
        <v/>
      </c>
      <c r="N400" t="str">
        <f>IF(MasterData6[[#This Row],[NumStorePurchases]]&gt;=T$3, "Yes", "")</f>
        <v/>
      </c>
    </row>
    <row r="401" spans="1:14" x14ac:dyDescent="0.3">
      <c r="A401">
        <v>2008</v>
      </c>
      <c r="B401">
        <v>1</v>
      </c>
      <c r="C401">
        <v>4</v>
      </c>
      <c r="D401">
        <v>5</v>
      </c>
      <c r="E401">
        <v>9</v>
      </c>
      <c r="F401">
        <v>2</v>
      </c>
      <c r="G40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01" s="52">
        <f>IFERROR(MasterData6[[#This Row],[NumWebPurchases]]/MasterData6[[#This Row],[NumWebVisitsMonth]], 0)</f>
        <v>2</v>
      </c>
      <c r="I401" t="str">
        <f>IF(AND(MasterData6[[#This Row],[NumWebPurchases]]&gt;=1, Buying_Cat.="Over $500"), "Yes", "")</f>
        <v>Yes</v>
      </c>
      <c r="L401" t="str">
        <f>IF(MasterData6[[#This Row],[NumWebPurchases]]&gt;=R$3, "Yes", "")</f>
        <v>Yes</v>
      </c>
      <c r="M401" t="str">
        <f>IF(MasterData6[[#This Row],[NumCatalogPurchases]]&gt;=S$3, "Yes", "")</f>
        <v>Yes</v>
      </c>
      <c r="N401" t="str">
        <f>IF(MasterData6[[#This Row],[NumStorePurchases]]&gt;=T$3, "Yes", "")</f>
        <v>Yes</v>
      </c>
    </row>
    <row r="402" spans="1:14" x14ac:dyDescent="0.3">
      <c r="A402">
        <v>2021</v>
      </c>
      <c r="B402">
        <v>4</v>
      </c>
      <c r="C402">
        <v>6</v>
      </c>
      <c r="D402">
        <v>10</v>
      </c>
      <c r="E402">
        <v>13</v>
      </c>
      <c r="F402">
        <v>4</v>
      </c>
      <c r="G40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402" s="52">
        <f>IFERROR(MasterData6[[#This Row],[NumWebPurchases]]/MasterData6[[#This Row],[NumWebVisitsMonth]], 0)</f>
        <v>1.5</v>
      </c>
      <c r="I402" t="str">
        <f>IF(AND(MasterData6[[#This Row],[NumWebPurchases]]&gt;=1, Buying_Cat.="Over $500"), "Yes", "")</f>
        <v>Yes</v>
      </c>
      <c r="L402" t="str">
        <f>IF(MasterData6[[#This Row],[NumWebPurchases]]&gt;=R$3, "Yes", "")</f>
        <v>Yes</v>
      </c>
      <c r="M402" t="str">
        <f>IF(MasterData6[[#This Row],[NumCatalogPurchases]]&gt;=S$3, "Yes", "")</f>
        <v>Yes</v>
      </c>
      <c r="N402" t="str">
        <f>IF(MasterData6[[#This Row],[NumStorePurchases]]&gt;=T$3, "Yes", "")</f>
        <v>Yes</v>
      </c>
    </row>
    <row r="403" spans="1:14" x14ac:dyDescent="0.3">
      <c r="A403">
        <v>2036</v>
      </c>
      <c r="B403">
        <v>3</v>
      </c>
      <c r="C403">
        <v>4</v>
      </c>
      <c r="D403">
        <v>2</v>
      </c>
      <c r="E403">
        <v>8</v>
      </c>
      <c r="F403">
        <v>4</v>
      </c>
      <c r="G40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403" s="52">
        <f>IFERROR(MasterData6[[#This Row],[NumWebPurchases]]/MasterData6[[#This Row],[NumWebVisitsMonth]], 0)</f>
        <v>1</v>
      </c>
      <c r="I403" t="str">
        <f>IF(AND(MasterData6[[#This Row],[NumWebPurchases]]&gt;=1, Buying_Cat.="Over $500"), "Yes", "")</f>
        <v/>
      </c>
      <c r="L403" t="str">
        <f>IF(MasterData6[[#This Row],[NumWebPurchases]]&gt;=R$3, "Yes", "")</f>
        <v>Yes</v>
      </c>
      <c r="M403" t="str">
        <f>IF(MasterData6[[#This Row],[NumCatalogPurchases]]&gt;=S$3, "Yes", "")</f>
        <v>Yes</v>
      </c>
      <c r="N403" t="str">
        <f>IF(MasterData6[[#This Row],[NumStorePurchases]]&gt;=T$3, "Yes", "")</f>
        <v>Yes</v>
      </c>
    </row>
    <row r="404" spans="1:14" x14ac:dyDescent="0.3">
      <c r="A404">
        <v>2055</v>
      </c>
      <c r="B404">
        <v>2</v>
      </c>
      <c r="C404">
        <v>1</v>
      </c>
      <c r="D404">
        <v>1</v>
      </c>
      <c r="E404">
        <v>2</v>
      </c>
      <c r="F404">
        <v>5</v>
      </c>
      <c r="G40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404" s="52">
        <f>IFERROR(MasterData6[[#This Row],[NumWebPurchases]]/MasterData6[[#This Row],[NumWebVisitsMonth]], 0)</f>
        <v>0.2</v>
      </c>
      <c r="I404" t="str">
        <f>IF(AND(MasterData6[[#This Row],[NumWebPurchases]]&gt;=1, Buying_Cat.="Over $500"), "Yes", "")</f>
        <v/>
      </c>
      <c r="L404" t="str">
        <f>IF(MasterData6[[#This Row],[NumWebPurchases]]&gt;=R$3, "Yes", "")</f>
        <v/>
      </c>
      <c r="M404" t="str">
        <f>IF(MasterData6[[#This Row],[NumCatalogPurchases]]&gt;=S$3, "Yes", "")</f>
        <v/>
      </c>
      <c r="N404" t="str">
        <f>IF(MasterData6[[#This Row],[NumStorePurchases]]&gt;=T$3, "Yes", "")</f>
        <v/>
      </c>
    </row>
    <row r="405" spans="1:14" x14ac:dyDescent="0.3">
      <c r="A405">
        <v>2061</v>
      </c>
      <c r="B405">
        <v>1</v>
      </c>
      <c r="C405">
        <v>2</v>
      </c>
      <c r="D405">
        <v>0</v>
      </c>
      <c r="E405">
        <v>4</v>
      </c>
      <c r="F405">
        <v>6</v>
      </c>
      <c r="G40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05" s="52">
        <f>IFERROR(MasterData6[[#This Row],[NumWebPurchases]]/MasterData6[[#This Row],[NumWebVisitsMonth]], 0)</f>
        <v>0.33333333333333331</v>
      </c>
      <c r="I405" t="str">
        <f>IF(AND(MasterData6[[#This Row],[NumWebPurchases]]&gt;=1, Buying_Cat.="Over $500"), "Yes", "")</f>
        <v/>
      </c>
      <c r="L405" t="str">
        <f>IF(MasterData6[[#This Row],[NumWebPurchases]]&gt;=R$3, "Yes", "")</f>
        <v/>
      </c>
      <c r="M405" t="str">
        <f>IF(MasterData6[[#This Row],[NumCatalogPurchases]]&gt;=S$3, "Yes", "")</f>
        <v/>
      </c>
      <c r="N405" t="str">
        <f>IF(MasterData6[[#This Row],[NumStorePurchases]]&gt;=T$3, "Yes", "")</f>
        <v/>
      </c>
    </row>
    <row r="406" spans="1:14" x14ac:dyDescent="0.3">
      <c r="A406">
        <v>2066</v>
      </c>
      <c r="B406">
        <v>1</v>
      </c>
      <c r="C406">
        <v>2</v>
      </c>
      <c r="D406">
        <v>1</v>
      </c>
      <c r="E406">
        <v>3</v>
      </c>
      <c r="F406">
        <v>6</v>
      </c>
      <c r="G40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06" s="52">
        <f>IFERROR(MasterData6[[#This Row],[NumWebPurchases]]/MasterData6[[#This Row],[NumWebVisitsMonth]], 0)</f>
        <v>0.33333333333333331</v>
      </c>
      <c r="I406" t="str">
        <f>IF(AND(MasterData6[[#This Row],[NumWebPurchases]]&gt;=1, Buying_Cat.="Over $500"), "Yes", "")</f>
        <v/>
      </c>
      <c r="L406" t="str">
        <f>IF(MasterData6[[#This Row],[NumWebPurchases]]&gt;=R$3, "Yes", "")</f>
        <v/>
      </c>
      <c r="M406" t="str">
        <f>IF(MasterData6[[#This Row],[NumCatalogPurchases]]&gt;=S$3, "Yes", "")</f>
        <v/>
      </c>
      <c r="N406" t="str">
        <f>IF(MasterData6[[#This Row],[NumStorePurchases]]&gt;=T$3, "Yes", "")</f>
        <v/>
      </c>
    </row>
    <row r="407" spans="1:14" x14ac:dyDescent="0.3">
      <c r="A407">
        <v>2072</v>
      </c>
      <c r="B407">
        <v>6</v>
      </c>
      <c r="C407">
        <v>4</v>
      </c>
      <c r="D407">
        <v>2</v>
      </c>
      <c r="E407">
        <v>9</v>
      </c>
      <c r="F407">
        <v>9</v>
      </c>
      <c r="G40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407" s="52">
        <f>IFERROR(MasterData6[[#This Row],[NumWebPurchases]]/MasterData6[[#This Row],[NumWebVisitsMonth]], 0)</f>
        <v>0.44444444444444442</v>
      </c>
      <c r="I407" t="str">
        <f>IF(AND(MasterData6[[#This Row],[NumWebPurchases]]&gt;=1, Buying_Cat.="Over $500"), "Yes", "")</f>
        <v>Yes</v>
      </c>
      <c r="L407" t="str">
        <f>IF(MasterData6[[#This Row],[NumWebPurchases]]&gt;=R$3, "Yes", "")</f>
        <v>Yes</v>
      </c>
      <c r="M407" t="str">
        <f>IF(MasterData6[[#This Row],[NumCatalogPurchases]]&gt;=S$3, "Yes", "")</f>
        <v>Yes</v>
      </c>
      <c r="N407" t="str">
        <f>IF(MasterData6[[#This Row],[NumStorePurchases]]&gt;=T$3, "Yes", "")</f>
        <v>Yes</v>
      </c>
    </row>
    <row r="408" spans="1:14" x14ac:dyDescent="0.3">
      <c r="A408">
        <v>2075</v>
      </c>
      <c r="B408">
        <v>1</v>
      </c>
      <c r="C408">
        <v>3</v>
      </c>
      <c r="D408">
        <v>5</v>
      </c>
      <c r="E408">
        <v>7</v>
      </c>
      <c r="F408">
        <v>1</v>
      </c>
      <c r="G40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08" s="52">
        <f>IFERROR(MasterData6[[#This Row],[NumWebPurchases]]/MasterData6[[#This Row],[NumWebVisitsMonth]], 0)</f>
        <v>3</v>
      </c>
      <c r="I408" t="str">
        <f>IF(AND(MasterData6[[#This Row],[NumWebPurchases]]&gt;=1, Buying_Cat.="Over $500"), "Yes", "")</f>
        <v>Yes</v>
      </c>
      <c r="L408" t="str">
        <f>IF(MasterData6[[#This Row],[NumWebPurchases]]&gt;=R$3, "Yes", "")</f>
        <v/>
      </c>
      <c r="M408" t="str">
        <f>IF(MasterData6[[#This Row],[NumCatalogPurchases]]&gt;=S$3, "Yes", "")</f>
        <v>Yes</v>
      </c>
      <c r="N408" t="str">
        <f>IF(MasterData6[[#This Row],[NumStorePurchases]]&gt;=T$3, "Yes", "")</f>
        <v>Yes</v>
      </c>
    </row>
    <row r="409" spans="1:14" x14ac:dyDescent="0.3">
      <c r="A409">
        <v>2079</v>
      </c>
      <c r="B409">
        <v>1</v>
      </c>
      <c r="C409">
        <v>5</v>
      </c>
      <c r="D409">
        <v>6</v>
      </c>
      <c r="E409">
        <v>10</v>
      </c>
      <c r="F409">
        <v>1</v>
      </c>
      <c r="G40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09" s="52">
        <f>IFERROR(MasterData6[[#This Row],[NumWebPurchases]]/MasterData6[[#This Row],[NumWebVisitsMonth]], 0)</f>
        <v>5</v>
      </c>
      <c r="I409" t="str">
        <f>IF(AND(MasterData6[[#This Row],[NumWebPurchases]]&gt;=1, Buying_Cat.="Over $500"), "Yes", "")</f>
        <v>Yes</v>
      </c>
      <c r="L409" t="str">
        <f>IF(MasterData6[[#This Row],[NumWebPurchases]]&gt;=R$3, "Yes", "")</f>
        <v>Yes</v>
      </c>
      <c r="M409" t="str">
        <f>IF(MasterData6[[#This Row],[NumCatalogPurchases]]&gt;=S$3, "Yes", "")</f>
        <v>Yes</v>
      </c>
      <c r="N409" t="str">
        <f>IF(MasterData6[[#This Row],[NumStorePurchases]]&gt;=T$3, "Yes", "")</f>
        <v>Yes</v>
      </c>
    </row>
    <row r="410" spans="1:14" x14ac:dyDescent="0.3">
      <c r="A410">
        <v>2088</v>
      </c>
      <c r="B410">
        <v>1</v>
      </c>
      <c r="C410">
        <v>5</v>
      </c>
      <c r="D410">
        <v>6</v>
      </c>
      <c r="E410">
        <v>12</v>
      </c>
      <c r="F410">
        <v>2</v>
      </c>
      <c r="G41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10" s="52">
        <f>IFERROR(MasterData6[[#This Row],[NumWebPurchases]]/MasterData6[[#This Row],[NumWebVisitsMonth]], 0)</f>
        <v>2.5</v>
      </c>
      <c r="I410" t="str">
        <f>IF(AND(MasterData6[[#This Row],[NumWebPurchases]]&gt;=1, Buying_Cat.="Over $500"), "Yes", "")</f>
        <v>Yes</v>
      </c>
      <c r="L410" t="str">
        <f>IF(MasterData6[[#This Row],[NumWebPurchases]]&gt;=R$3, "Yes", "")</f>
        <v>Yes</v>
      </c>
      <c r="M410" t="str">
        <f>IF(MasterData6[[#This Row],[NumCatalogPurchases]]&gt;=S$3, "Yes", "")</f>
        <v>Yes</v>
      </c>
      <c r="N410" t="str">
        <f>IF(MasterData6[[#This Row],[NumStorePurchases]]&gt;=T$3, "Yes", "")</f>
        <v>Yes</v>
      </c>
    </row>
    <row r="411" spans="1:14" x14ac:dyDescent="0.3">
      <c r="A411">
        <v>2098</v>
      </c>
      <c r="B411">
        <v>1</v>
      </c>
      <c r="C411">
        <v>1</v>
      </c>
      <c r="D411">
        <v>0</v>
      </c>
      <c r="E411">
        <v>2</v>
      </c>
      <c r="F411">
        <v>8</v>
      </c>
      <c r="G41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11" s="52">
        <f>IFERROR(MasterData6[[#This Row],[NumWebPurchases]]/MasterData6[[#This Row],[NumWebVisitsMonth]], 0)</f>
        <v>0.125</v>
      </c>
      <c r="I411" t="str">
        <f>IF(AND(MasterData6[[#This Row],[NumWebPurchases]]&gt;=1, Buying_Cat.="Over $500"), "Yes", "")</f>
        <v/>
      </c>
      <c r="L411" t="str">
        <f>IF(MasterData6[[#This Row],[NumWebPurchases]]&gt;=R$3, "Yes", "")</f>
        <v/>
      </c>
      <c r="M411" t="str">
        <f>IF(MasterData6[[#This Row],[NumCatalogPurchases]]&gt;=S$3, "Yes", "")</f>
        <v/>
      </c>
      <c r="N411" t="str">
        <f>IF(MasterData6[[#This Row],[NumStorePurchases]]&gt;=T$3, "Yes", "")</f>
        <v/>
      </c>
    </row>
    <row r="412" spans="1:14" x14ac:dyDescent="0.3">
      <c r="A412">
        <v>2106</v>
      </c>
      <c r="B412">
        <v>1</v>
      </c>
      <c r="C412">
        <v>1</v>
      </c>
      <c r="D412">
        <v>0</v>
      </c>
      <c r="E412">
        <v>3</v>
      </c>
      <c r="F412">
        <v>8</v>
      </c>
      <c r="G41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12" s="52">
        <f>IFERROR(MasterData6[[#This Row],[NumWebPurchases]]/MasterData6[[#This Row],[NumWebVisitsMonth]], 0)</f>
        <v>0.125</v>
      </c>
      <c r="I412" t="str">
        <f>IF(AND(MasterData6[[#This Row],[NumWebPurchases]]&gt;=1, Buying_Cat.="Over $500"), "Yes", "")</f>
        <v/>
      </c>
      <c r="L412" t="str">
        <f>IF(MasterData6[[#This Row],[NumWebPurchases]]&gt;=R$3, "Yes", "")</f>
        <v/>
      </c>
      <c r="M412" t="str">
        <f>IF(MasterData6[[#This Row],[NumCatalogPurchases]]&gt;=S$3, "Yes", "")</f>
        <v/>
      </c>
      <c r="N412" t="str">
        <f>IF(MasterData6[[#This Row],[NumStorePurchases]]&gt;=T$3, "Yes", "")</f>
        <v/>
      </c>
    </row>
    <row r="413" spans="1:14" x14ac:dyDescent="0.3">
      <c r="A413">
        <v>2109</v>
      </c>
      <c r="B413">
        <v>1</v>
      </c>
      <c r="C413">
        <v>6</v>
      </c>
      <c r="D413">
        <v>11</v>
      </c>
      <c r="E413">
        <v>10</v>
      </c>
      <c r="F413">
        <v>2</v>
      </c>
      <c r="G41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13" s="52">
        <f>IFERROR(MasterData6[[#This Row],[NumWebPurchases]]/MasterData6[[#This Row],[NumWebVisitsMonth]], 0)</f>
        <v>3</v>
      </c>
      <c r="I413" t="str">
        <f>IF(AND(MasterData6[[#This Row],[NumWebPurchases]]&gt;=1, Buying_Cat.="Over $500"), "Yes", "")</f>
        <v>Yes</v>
      </c>
      <c r="L413" t="str">
        <f>IF(MasterData6[[#This Row],[NumWebPurchases]]&gt;=R$3, "Yes", "")</f>
        <v>Yes</v>
      </c>
      <c r="M413" t="str">
        <f>IF(MasterData6[[#This Row],[NumCatalogPurchases]]&gt;=S$3, "Yes", "")</f>
        <v>Yes</v>
      </c>
      <c r="N413" t="str">
        <f>IF(MasterData6[[#This Row],[NumStorePurchases]]&gt;=T$3, "Yes", "")</f>
        <v>Yes</v>
      </c>
    </row>
    <row r="414" spans="1:14" x14ac:dyDescent="0.3">
      <c r="A414">
        <v>2114</v>
      </c>
      <c r="B414">
        <v>1</v>
      </c>
      <c r="C414">
        <v>7</v>
      </c>
      <c r="D414">
        <v>6</v>
      </c>
      <c r="E414">
        <v>12</v>
      </c>
      <c r="F414">
        <v>3</v>
      </c>
      <c r="G41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14" s="52">
        <f>IFERROR(MasterData6[[#This Row],[NumWebPurchases]]/MasterData6[[#This Row],[NumWebVisitsMonth]], 0)</f>
        <v>2.3333333333333335</v>
      </c>
      <c r="I414" t="str">
        <f>IF(AND(MasterData6[[#This Row],[NumWebPurchases]]&gt;=1, Buying_Cat.="Over $500"), "Yes", "")</f>
        <v>Yes</v>
      </c>
      <c r="L414" t="str">
        <f>IF(MasterData6[[#This Row],[NumWebPurchases]]&gt;=R$3, "Yes", "")</f>
        <v>Yes</v>
      </c>
      <c r="M414" t="str">
        <f>IF(MasterData6[[#This Row],[NumCatalogPurchases]]&gt;=S$3, "Yes", "")</f>
        <v>Yes</v>
      </c>
      <c r="N414" t="str">
        <f>IF(MasterData6[[#This Row],[NumStorePurchases]]&gt;=T$3, "Yes", "")</f>
        <v>Yes</v>
      </c>
    </row>
    <row r="415" spans="1:14" x14ac:dyDescent="0.3">
      <c r="A415">
        <v>2115</v>
      </c>
      <c r="B415">
        <v>2</v>
      </c>
      <c r="C415">
        <v>1</v>
      </c>
      <c r="D415">
        <v>0</v>
      </c>
      <c r="E415">
        <v>4</v>
      </c>
      <c r="F415">
        <v>5</v>
      </c>
      <c r="G41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415" s="52">
        <f>IFERROR(MasterData6[[#This Row],[NumWebPurchases]]/MasterData6[[#This Row],[NumWebVisitsMonth]], 0)</f>
        <v>0.2</v>
      </c>
      <c r="I415" t="str">
        <f>IF(AND(MasterData6[[#This Row],[NumWebPurchases]]&gt;=1, Buying_Cat.="Over $500"), "Yes", "")</f>
        <v/>
      </c>
      <c r="L415" t="str">
        <f>IF(MasterData6[[#This Row],[NumWebPurchases]]&gt;=R$3, "Yes", "")</f>
        <v/>
      </c>
      <c r="M415" t="str">
        <f>IF(MasterData6[[#This Row],[NumCatalogPurchases]]&gt;=S$3, "Yes", "")</f>
        <v/>
      </c>
      <c r="N415" t="str">
        <f>IF(MasterData6[[#This Row],[NumStorePurchases]]&gt;=T$3, "Yes", "")</f>
        <v/>
      </c>
    </row>
    <row r="416" spans="1:14" x14ac:dyDescent="0.3">
      <c r="A416">
        <v>2118</v>
      </c>
      <c r="B416">
        <v>3</v>
      </c>
      <c r="C416">
        <v>7</v>
      </c>
      <c r="D416">
        <v>2</v>
      </c>
      <c r="E416">
        <v>8</v>
      </c>
      <c r="F416">
        <v>4</v>
      </c>
      <c r="G41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416" s="52">
        <f>IFERROR(MasterData6[[#This Row],[NumWebPurchases]]/MasterData6[[#This Row],[NumWebVisitsMonth]], 0)</f>
        <v>1.75</v>
      </c>
      <c r="I416" t="str">
        <f>IF(AND(MasterData6[[#This Row],[NumWebPurchases]]&gt;=1, Buying_Cat.="Over $500"), "Yes", "")</f>
        <v>Yes</v>
      </c>
      <c r="L416" t="str">
        <f>IF(MasterData6[[#This Row],[NumWebPurchases]]&gt;=R$3, "Yes", "")</f>
        <v>Yes</v>
      </c>
      <c r="M416" t="str">
        <f>IF(MasterData6[[#This Row],[NumCatalogPurchases]]&gt;=S$3, "Yes", "")</f>
        <v>Yes</v>
      </c>
      <c r="N416" t="str">
        <f>IF(MasterData6[[#This Row],[NumStorePurchases]]&gt;=T$3, "Yes", "")</f>
        <v>Yes</v>
      </c>
    </row>
    <row r="417" spans="1:14" x14ac:dyDescent="0.3">
      <c r="A417">
        <v>2125</v>
      </c>
      <c r="B417">
        <v>1</v>
      </c>
      <c r="C417">
        <v>3</v>
      </c>
      <c r="D417">
        <v>4</v>
      </c>
      <c r="E417">
        <v>8</v>
      </c>
      <c r="F417">
        <v>2</v>
      </c>
      <c r="G41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17" s="52">
        <f>IFERROR(MasterData6[[#This Row],[NumWebPurchases]]/MasterData6[[#This Row],[NumWebVisitsMonth]], 0)</f>
        <v>1.5</v>
      </c>
      <c r="I417" t="str">
        <f>IF(AND(MasterData6[[#This Row],[NumWebPurchases]]&gt;=1, Buying_Cat.="Over $500"), "Yes", "")</f>
        <v>Yes</v>
      </c>
      <c r="L417" t="str">
        <f>IF(MasterData6[[#This Row],[NumWebPurchases]]&gt;=R$3, "Yes", "")</f>
        <v/>
      </c>
      <c r="M417" t="str">
        <f>IF(MasterData6[[#This Row],[NumCatalogPurchases]]&gt;=S$3, "Yes", "")</f>
        <v>Yes</v>
      </c>
      <c r="N417" t="str">
        <f>IF(MasterData6[[#This Row],[NumStorePurchases]]&gt;=T$3, "Yes", "")</f>
        <v>Yes</v>
      </c>
    </row>
    <row r="418" spans="1:14" x14ac:dyDescent="0.3">
      <c r="A418">
        <v>2130</v>
      </c>
      <c r="B418">
        <v>1</v>
      </c>
      <c r="C418">
        <v>3</v>
      </c>
      <c r="D418">
        <v>1</v>
      </c>
      <c r="E418">
        <v>3</v>
      </c>
      <c r="F418">
        <v>6</v>
      </c>
      <c r="G41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18" s="52">
        <f>IFERROR(MasterData6[[#This Row],[NumWebPurchases]]/MasterData6[[#This Row],[NumWebVisitsMonth]], 0)</f>
        <v>0.5</v>
      </c>
      <c r="I418" t="str">
        <f>IF(AND(MasterData6[[#This Row],[NumWebPurchases]]&gt;=1, Buying_Cat.="Over $500"), "Yes", "")</f>
        <v/>
      </c>
      <c r="L418" t="str">
        <f>IF(MasterData6[[#This Row],[NumWebPurchases]]&gt;=R$3, "Yes", "")</f>
        <v/>
      </c>
      <c r="M418" t="str">
        <f>IF(MasterData6[[#This Row],[NumCatalogPurchases]]&gt;=S$3, "Yes", "")</f>
        <v/>
      </c>
      <c r="N418" t="str">
        <f>IF(MasterData6[[#This Row],[NumStorePurchases]]&gt;=T$3, "Yes", "")</f>
        <v/>
      </c>
    </row>
    <row r="419" spans="1:14" x14ac:dyDescent="0.3">
      <c r="A419">
        <v>2131</v>
      </c>
      <c r="B419">
        <v>4</v>
      </c>
      <c r="C419">
        <v>9</v>
      </c>
      <c r="D419">
        <v>4</v>
      </c>
      <c r="E419">
        <v>6</v>
      </c>
      <c r="F419">
        <v>6</v>
      </c>
      <c r="G41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419" s="52">
        <f>IFERROR(MasterData6[[#This Row],[NumWebPurchases]]/MasterData6[[#This Row],[NumWebVisitsMonth]], 0)</f>
        <v>1.5</v>
      </c>
      <c r="I419" t="str">
        <f>IF(AND(MasterData6[[#This Row],[NumWebPurchases]]&gt;=1, Buying_Cat.="Over $500"), "Yes", "")</f>
        <v>Yes</v>
      </c>
      <c r="L419" t="str">
        <f>IF(MasterData6[[#This Row],[NumWebPurchases]]&gt;=R$3, "Yes", "")</f>
        <v>Yes</v>
      </c>
      <c r="M419" t="str">
        <f>IF(MasterData6[[#This Row],[NumCatalogPurchases]]&gt;=S$3, "Yes", "")</f>
        <v>Yes</v>
      </c>
      <c r="N419" t="str">
        <f>IF(MasterData6[[#This Row],[NumStorePurchases]]&gt;=T$3, "Yes", "")</f>
        <v>Yes</v>
      </c>
    </row>
    <row r="420" spans="1:14" x14ac:dyDescent="0.3">
      <c r="A420">
        <v>2134</v>
      </c>
      <c r="B420">
        <v>4</v>
      </c>
      <c r="C420">
        <v>5</v>
      </c>
      <c r="D420">
        <v>5</v>
      </c>
      <c r="E420">
        <v>8</v>
      </c>
      <c r="F420">
        <v>5</v>
      </c>
      <c r="G42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420" s="52">
        <f>IFERROR(MasterData6[[#This Row],[NumWebPurchases]]/MasterData6[[#This Row],[NumWebVisitsMonth]], 0)</f>
        <v>1</v>
      </c>
      <c r="I420" t="str">
        <f>IF(AND(MasterData6[[#This Row],[NumWebPurchases]]&gt;=1, Buying_Cat.="Over $500"), "Yes", "")</f>
        <v>Yes</v>
      </c>
      <c r="L420" t="str">
        <f>IF(MasterData6[[#This Row],[NumWebPurchases]]&gt;=R$3, "Yes", "")</f>
        <v>Yes</v>
      </c>
      <c r="M420" t="str">
        <f>IF(MasterData6[[#This Row],[NumCatalogPurchases]]&gt;=S$3, "Yes", "")</f>
        <v>Yes</v>
      </c>
      <c r="N420" t="str">
        <f>IF(MasterData6[[#This Row],[NumStorePurchases]]&gt;=T$3, "Yes", "")</f>
        <v>Yes</v>
      </c>
    </row>
    <row r="421" spans="1:14" x14ac:dyDescent="0.3">
      <c r="A421">
        <v>2139</v>
      </c>
      <c r="B421">
        <v>3</v>
      </c>
      <c r="C421">
        <v>2</v>
      </c>
      <c r="D421">
        <v>0</v>
      </c>
      <c r="E421">
        <v>3</v>
      </c>
      <c r="F421">
        <v>5</v>
      </c>
      <c r="G42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421" s="52">
        <f>IFERROR(MasterData6[[#This Row],[NumWebPurchases]]/MasterData6[[#This Row],[NumWebVisitsMonth]], 0)</f>
        <v>0.4</v>
      </c>
      <c r="I421" t="str">
        <f>IF(AND(MasterData6[[#This Row],[NumWebPurchases]]&gt;=1, Buying_Cat.="Over $500"), "Yes", "")</f>
        <v/>
      </c>
      <c r="L421" t="str">
        <f>IF(MasterData6[[#This Row],[NumWebPurchases]]&gt;=R$3, "Yes", "")</f>
        <v/>
      </c>
      <c r="M421" t="str">
        <f>IF(MasterData6[[#This Row],[NumCatalogPurchases]]&gt;=S$3, "Yes", "")</f>
        <v/>
      </c>
      <c r="N421" t="str">
        <f>IF(MasterData6[[#This Row],[NumStorePurchases]]&gt;=T$3, "Yes", "")</f>
        <v/>
      </c>
    </row>
    <row r="422" spans="1:14" x14ac:dyDescent="0.3">
      <c r="A422">
        <v>2147</v>
      </c>
      <c r="B422">
        <v>1</v>
      </c>
      <c r="C422">
        <v>4</v>
      </c>
      <c r="D422">
        <v>7</v>
      </c>
      <c r="E422">
        <v>11</v>
      </c>
      <c r="F422">
        <v>2</v>
      </c>
      <c r="G42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22" s="52">
        <f>IFERROR(MasterData6[[#This Row],[NumWebPurchases]]/MasterData6[[#This Row],[NumWebVisitsMonth]], 0)</f>
        <v>2</v>
      </c>
      <c r="I422" t="str">
        <f>IF(AND(MasterData6[[#This Row],[NumWebPurchases]]&gt;=1, Buying_Cat.="Over $500"), "Yes", "")</f>
        <v>Yes</v>
      </c>
      <c r="L422" t="str">
        <f>IF(MasterData6[[#This Row],[NumWebPurchases]]&gt;=R$3, "Yes", "")</f>
        <v>Yes</v>
      </c>
      <c r="M422" t="str">
        <f>IF(MasterData6[[#This Row],[NumCatalogPurchases]]&gt;=S$3, "Yes", "")</f>
        <v>Yes</v>
      </c>
      <c r="N422" t="str">
        <f>IF(MasterData6[[#This Row],[NumStorePurchases]]&gt;=T$3, "Yes", "")</f>
        <v>Yes</v>
      </c>
    </row>
    <row r="423" spans="1:14" x14ac:dyDescent="0.3">
      <c r="A423">
        <v>2150</v>
      </c>
      <c r="B423">
        <v>1</v>
      </c>
      <c r="C423">
        <v>8</v>
      </c>
      <c r="D423">
        <v>9</v>
      </c>
      <c r="E423">
        <v>4</v>
      </c>
      <c r="F423">
        <v>4</v>
      </c>
      <c r="G42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23" s="52">
        <f>IFERROR(MasterData6[[#This Row],[NumWebPurchases]]/MasterData6[[#This Row],[NumWebVisitsMonth]], 0)</f>
        <v>2</v>
      </c>
      <c r="I423" t="str">
        <f>IF(AND(MasterData6[[#This Row],[NumWebPurchases]]&gt;=1, Buying_Cat.="Over $500"), "Yes", "")</f>
        <v>Yes</v>
      </c>
      <c r="L423" t="str">
        <f>IF(MasterData6[[#This Row],[NumWebPurchases]]&gt;=R$3, "Yes", "")</f>
        <v>Yes</v>
      </c>
      <c r="M423" t="str">
        <f>IF(MasterData6[[#This Row],[NumCatalogPurchases]]&gt;=S$3, "Yes", "")</f>
        <v>Yes</v>
      </c>
      <c r="N423" t="str">
        <f>IF(MasterData6[[#This Row],[NumStorePurchases]]&gt;=T$3, "Yes", "")</f>
        <v/>
      </c>
    </row>
    <row r="424" spans="1:14" x14ac:dyDescent="0.3">
      <c r="A424">
        <v>2154</v>
      </c>
      <c r="B424">
        <v>3</v>
      </c>
      <c r="C424">
        <v>2</v>
      </c>
      <c r="D424">
        <v>0</v>
      </c>
      <c r="E424">
        <v>3</v>
      </c>
      <c r="F424">
        <v>7</v>
      </c>
      <c r="G42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424" s="52">
        <f>IFERROR(MasterData6[[#This Row],[NumWebPurchases]]/MasterData6[[#This Row],[NumWebVisitsMonth]], 0)</f>
        <v>0.2857142857142857</v>
      </c>
      <c r="I424" t="str">
        <f>IF(AND(MasterData6[[#This Row],[NumWebPurchases]]&gt;=1, Buying_Cat.="Over $500"), "Yes", "")</f>
        <v/>
      </c>
      <c r="L424" t="str">
        <f>IF(MasterData6[[#This Row],[NumWebPurchases]]&gt;=R$3, "Yes", "")</f>
        <v/>
      </c>
      <c r="M424" t="str">
        <f>IF(MasterData6[[#This Row],[NumCatalogPurchases]]&gt;=S$3, "Yes", "")</f>
        <v/>
      </c>
      <c r="N424" t="str">
        <f>IF(MasterData6[[#This Row],[NumStorePurchases]]&gt;=T$3, "Yes", "")</f>
        <v/>
      </c>
    </row>
    <row r="425" spans="1:14" x14ac:dyDescent="0.3">
      <c r="A425">
        <v>2156</v>
      </c>
      <c r="B425">
        <v>4</v>
      </c>
      <c r="C425">
        <v>2</v>
      </c>
      <c r="D425">
        <v>0</v>
      </c>
      <c r="E425">
        <v>4</v>
      </c>
      <c r="F425">
        <v>5</v>
      </c>
      <c r="G42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425" s="52">
        <f>IFERROR(MasterData6[[#This Row],[NumWebPurchases]]/MasterData6[[#This Row],[NumWebVisitsMonth]], 0)</f>
        <v>0.4</v>
      </c>
      <c r="I425" t="str">
        <f>IF(AND(MasterData6[[#This Row],[NumWebPurchases]]&gt;=1, Buying_Cat.="Over $500"), "Yes", "")</f>
        <v/>
      </c>
      <c r="L425" t="str">
        <f>IF(MasterData6[[#This Row],[NumWebPurchases]]&gt;=R$3, "Yes", "")</f>
        <v/>
      </c>
      <c r="M425" t="str">
        <f>IF(MasterData6[[#This Row],[NumCatalogPurchases]]&gt;=S$3, "Yes", "")</f>
        <v/>
      </c>
      <c r="N425" t="str">
        <f>IF(MasterData6[[#This Row],[NumStorePurchases]]&gt;=T$3, "Yes", "")</f>
        <v/>
      </c>
    </row>
    <row r="426" spans="1:14" x14ac:dyDescent="0.3">
      <c r="A426">
        <v>2157</v>
      </c>
      <c r="B426">
        <v>4</v>
      </c>
      <c r="C426">
        <v>2</v>
      </c>
      <c r="D426">
        <v>0</v>
      </c>
      <c r="E426">
        <v>4</v>
      </c>
      <c r="F426">
        <v>6</v>
      </c>
      <c r="G42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426" s="52">
        <f>IFERROR(MasterData6[[#This Row],[NumWebPurchases]]/MasterData6[[#This Row],[NumWebVisitsMonth]], 0)</f>
        <v>0.33333333333333331</v>
      </c>
      <c r="I426" t="str">
        <f>IF(AND(MasterData6[[#This Row],[NumWebPurchases]]&gt;=1, Buying_Cat.="Over $500"), "Yes", "")</f>
        <v/>
      </c>
      <c r="L426" t="str">
        <f>IF(MasterData6[[#This Row],[NumWebPurchases]]&gt;=R$3, "Yes", "")</f>
        <v/>
      </c>
      <c r="M426" t="str">
        <f>IF(MasterData6[[#This Row],[NumCatalogPurchases]]&gt;=S$3, "Yes", "")</f>
        <v/>
      </c>
      <c r="N426" t="str">
        <f>IF(MasterData6[[#This Row],[NumStorePurchases]]&gt;=T$3, "Yes", "")</f>
        <v/>
      </c>
    </row>
    <row r="427" spans="1:14" x14ac:dyDescent="0.3">
      <c r="A427">
        <v>2162</v>
      </c>
      <c r="B427">
        <v>2</v>
      </c>
      <c r="C427">
        <v>3</v>
      </c>
      <c r="D427">
        <v>3</v>
      </c>
      <c r="E427">
        <v>10</v>
      </c>
      <c r="F427">
        <v>3</v>
      </c>
      <c r="G42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427" s="52">
        <f>IFERROR(MasterData6[[#This Row],[NumWebPurchases]]/MasterData6[[#This Row],[NumWebVisitsMonth]], 0)</f>
        <v>1</v>
      </c>
      <c r="I427" t="str">
        <f>IF(AND(MasterData6[[#This Row],[NumWebPurchases]]&gt;=1, Buying_Cat.="Over $500"), "Yes", "")</f>
        <v>Yes</v>
      </c>
      <c r="L427" t="str">
        <f>IF(MasterData6[[#This Row],[NumWebPurchases]]&gt;=R$3, "Yes", "")</f>
        <v/>
      </c>
      <c r="M427" t="str">
        <f>IF(MasterData6[[#This Row],[NumCatalogPurchases]]&gt;=S$3, "Yes", "")</f>
        <v>Yes</v>
      </c>
      <c r="N427" t="str">
        <f>IF(MasterData6[[#This Row],[NumStorePurchases]]&gt;=T$3, "Yes", "")</f>
        <v>Yes</v>
      </c>
    </row>
    <row r="428" spans="1:14" x14ac:dyDescent="0.3">
      <c r="A428">
        <v>2166</v>
      </c>
      <c r="B428">
        <v>1</v>
      </c>
      <c r="C428">
        <v>0</v>
      </c>
      <c r="D428">
        <v>1</v>
      </c>
      <c r="E428">
        <v>2</v>
      </c>
      <c r="F428">
        <v>4</v>
      </c>
      <c r="G42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28" s="52">
        <f>IFERROR(MasterData6[[#This Row],[NumWebPurchases]]/MasterData6[[#This Row],[NumWebVisitsMonth]], 0)</f>
        <v>0</v>
      </c>
      <c r="I428" t="str">
        <f>IF(AND(MasterData6[[#This Row],[NumWebPurchases]]&gt;=1, Buying_Cat.="Over $500"), "Yes", "")</f>
        <v/>
      </c>
      <c r="L428" t="str">
        <f>IF(MasterData6[[#This Row],[NumWebPurchases]]&gt;=R$3, "Yes", "")</f>
        <v/>
      </c>
      <c r="M428" t="str">
        <f>IF(MasterData6[[#This Row],[NumCatalogPurchases]]&gt;=S$3, "Yes", "")</f>
        <v/>
      </c>
      <c r="N428" t="str">
        <f>IF(MasterData6[[#This Row],[NumStorePurchases]]&gt;=T$3, "Yes", "")</f>
        <v/>
      </c>
    </row>
    <row r="429" spans="1:14" x14ac:dyDescent="0.3">
      <c r="A429">
        <v>2173</v>
      </c>
      <c r="B429">
        <v>1</v>
      </c>
      <c r="C429">
        <v>1</v>
      </c>
      <c r="D429">
        <v>0</v>
      </c>
      <c r="E429">
        <v>3</v>
      </c>
      <c r="F429">
        <v>6</v>
      </c>
      <c r="G42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29" s="52">
        <f>IFERROR(MasterData6[[#This Row],[NumWebPurchases]]/MasterData6[[#This Row],[NumWebVisitsMonth]], 0)</f>
        <v>0.16666666666666666</v>
      </c>
      <c r="I429" t="str">
        <f>IF(AND(MasterData6[[#This Row],[NumWebPurchases]]&gt;=1, Buying_Cat.="Over $500"), "Yes", "")</f>
        <v/>
      </c>
      <c r="L429" t="str">
        <f>IF(MasterData6[[#This Row],[NumWebPurchases]]&gt;=R$3, "Yes", "")</f>
        <v/>
      </c>
      <c r="M429" t="str">
        <f>IF(MasterData6[[#This Row],[NumCatalogPurchases]]&gt;=S$3, "Yes", "")</f>
        <v/>
      </c>
      <c r="N429" t="str">
        <f>IF(MasterData6[[#This Row],[NumStorePurchases]]&gt;=T$3, "Yes", "")</f>
        <v/>
      </c>
    </row>
    <row r="430" spans="1:14" x14ac:dyDescent="0.3">
      <c r="A430">
        <v>2174</v>
      </c>
      <c r="B430">
        <v>2</v>
      </c>
      <c r="C430">
        <v>1</v>
      </c>
      <c r="D430">
        <v>1</v>
      </c>
      <c r="E430">
        <v>2</v>
      </c>
      <c r="F430">
        <v>5</v>
      </c>
      <c r="G43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430" s="52">
        <f>IFERROR(MasterData6[[#This Row],[NumWebPurchases]]/MasterData6[[#This Row],[NumWebVisitsMonth]], 0)</f>
        <v>0.2</v>
      </c>
      <c r="I430" t="str">
        <f>IF(AND(MasterData6[[#This Row],[NumWebPurchases]]&gt;=1, Buying_Cat.="Over $500"), "Yes", "")</f>
        <v/>
      </c>
      <c r="L430" t="str">
        <f>IF(MasterData6[[#This Row],[NumWebPurchases]]&gt;=R$3, "Yes", "")</f>
        <v/>
      </c>
      <c r="M430" t="str">
        <f>IF(MasterData6[[#This Row],[NumCatalogPurchases]]&gt;=S$3, "Yes", "")</f>
        <v/>
      </c>
      <c r="N430" t="str">
        <f>IF(MasterData6[[#This Row],[NumStorePurchases]]&gt;=T$3, "Yes", "")</f>
        <v/>
      </c>
    </row>
    <row r="431" spans="1:14" x14ac:dyDescent="0.3">
      <c r="A431">
        <v>2176</v>
      </c>
      <c r="B431">
        <v>2</v>
      </c>
      <c r="C431">
        <v>5</v>
      </c>
      <c r="D431">
        <v>3</v>
      </c>
      <c r="E431">
        <v>6</v>
      </c>
      <c r="F431">
        <v>6</v>
      </c>
      <c r="G43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431" s="52">
        <f>IFERROR(MasterData6[[#This Row],[NumWebPurchases]]/MasterData6[[#This Row],[NumWebVisitsMonth]], 0)</f>
        <v>0.83333333333333337</v>
      </c>
      <c r="I431" t="str">
        <f>IF(AND(MasterData6[[#This Row],[NumWebPurchases]]&gt;=1, Buying_Cat.="Over $500"), "Yes", "")</f>
        <v>Yes</v>
      </c>
      <c r="L431" t="str">
        <f>IF(MasterData6[[#This Row],[NumWebPurchases]]&gt;=R$3, "Yes", "")</f>
        <v>Yes</v>
      </c>
      <c r="M431" t="str">
        <f>IF(MasterData6[[#This Row],[NumCatalogPurchases]]&gt;=S$3, "Yes", "")</f>
        <v>Yes</v>
      </c>
      <c r="N431" t="str">
        <f>IF(MasterData6[[#This Row],[NumStorePurchases]]&gt;=T$3, "Yes", "")</f>
        <v>Yes</v>
      </c>
    </row>
    <row r="432" spans="1:14" x14ac:dyDescent="0.3">
      <c r="A432">
        <v>2181</v>
      </c>
      <c r="B432">
        <v>1</v>
      </c>
      <c r="C432">
        <v>3</v>
      </c>
      <c r="D432">
        <v>3</v>
      </c>
      <c r="E432">
        <v>7</v>
      </c>
      <c r="F432">
        <v>2</v>
      </c>
      <c r="G43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32" s="52">
        <f>IFERROR(MasterData6[[#This Row],[NumWebPurchases]]/MasterData6[[#This Row],[NumWebVisitsMonth]], 0)</f>
        <v>1.5</v>
      </c>
      <c r="I432" t="str">
        <f>IF(AND(MasterData6[[#This Row],[NumWebPurchases]]&gt;=1, Buying_Cat.="Over $500"), "Yes", "")</f>
        <v>Yes</v>
      </c>
      <c r="L432" t="str">
        <f>IF(MasterData6[[#This Row],[NumWebPurchases]]&gt;=R$3, "Yes", "")</f>
        <v/>
      </c>
      <c r="M432" t="str">
        <f>IF(MasterData6[[#This Row],[NumCatalogPurchases]]&gt;=S$3, "Yes", "")</f>
        <v>Yes</v>
      </c>
      <c r="N432" t="str">
        <f>IF(MasterData6[[#This Row],[NumStorePurchases]]&gt;=T$3, "Yes", "")</f>
        <v>Yes</v>
      </c>
    </row>
    <row r="433" spans="1:14" x14ac:dyDescent="0.3">
      <c r="A433">
        <v>2186</v>
      </c>
      <c r="B433">
        <v>1</v>
      </c>
      <c r="C433">
        <v>5</v>
      </c>
      <c r="D433">
        <v>10</v>
      </c>
      <c r="E433">
        <v>6</v>
      </c>
      <c r="F433">
        <v>2</v>
      </c>
      <c r="G43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33" s="52">
        <f>IFERROR(MasterData6[[#This Row],[NumWebPurchases]]/MasterData6[[#This Row],[NumWebVisitsMonth]], 0)</f>
        <v>2.5</v>
      </c>
      <c r="I433" t="str">
        <f>IF(AND(MasterData6[[#This Row],[NumWebPurchases]]&gt;=1, Buying_Cat.="Over $500"), "Yes", "")</f>
        <v>Yes</v>
      </c>
      <c r="L433" t="str">
        <f>IF(MasterData6[[#This Row],[NumWebPurchases]]&gt;=R$3, "Yes", "")</f>
        <v>Yes</v>
      </c>
      <c r="M433" t="str">
        <f>IF(MasterData6[[#This Row],[NumCatalogPurchases]]&gt;=S$3, "Yes", "")</f>
        <v>Yes</v>
      </c>
      <c r="N433" t="str">
        <f>IF(MasterData6[[#This Row],[NumStorePurchases]]&gt;=T$3, "Yes", "")</f>
        <v>Yes</v>
      </c>
    </row>
    <row r="434" spans="1:14" x14ac:dyDescent="0.3">
      <c r="A434">
        <v>2202</v>
      </c>
      <c r="B434">
        <v>1</v>
      </c>
      <c r="C434">
        <v>1</v>
      </c>
      <c r="D434">
        <v>0</v>
      </c>
      <c r="E434">
        <v>4</v>
      </c>
      <c r="F434">
        <v>5</v>
      </c>
      <c r="G43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34" s="52">
        <f>IFERROR(MasterData6[[#This Row],[NumWebPurchases]]/MasterData6[[#This Row],[NumWebVisitsMonth]], 0)</f>
        <v>0.2</v>
      </c>
      <c r="I434" t="str">
        <f>IF(AND(MasterData6[[#This Row],[NumWebPurchases]]&gt;=1, Buying_Cat.="Over $500"), "Yes", "")</f>
        <v/>
      </c>
      <c r="L434" t="str">
        <f>IF(MasterData6[[#This Row],[NumWebPurchases]]&gt;=R$3, "Yes", "")</f>
        <v/>
      </c>
      <c r="M434" t="str">
        <f>IF(MasterData6[[#This Row],[NumCatalogPurchases]]&gt;=S$3, "Yes", "")</f>
        <v/>
      </c>
      <c r="N434" t="str">
        <f>IF(MasterData6[[#This Row],[NumStorePurchases]]&gt;=T$3, "Yes", "")</f>
        <v/>
      </c>
    </row>
    <row r="435" spans="1:14" x14ac:dyDescent="0.3">
      <c r="A435">
        <v>2217</v>
      </c>
      <c r="B435">
        <v>1</v>
      </c>
      <c r="C435">
        <v>0</v>
      </c>
      <c r="D435">
        <v>0</v>
      </c>
      <c r="E435">
        <v>3</v>
      </c>
      <c r="F435">
        <v>6</v>
      </c>
      <c r="G43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35" s="52">
        <f>IFERROR(MasterData6[[#This Row],[NumWebPurchases]]/MasterData6[[#This Row],[NumWebVisitsMonth]], 0)</f>
        <v>0</v>
      </c>
      <c r="I435" t="str">
        <f>IF(AND(MasterData6[[#This Row],[NumWebPurchases]]&gt;=1, Buying_Cat.="Over $500"), "Yes", "")</f>
        <v/>
      </c>
      <c r="L435" t="str">
        <f>IF(MasterData6[[#This Row],[NumWebPurchases]]&gt;=R$3, "Yes", "")</f>
        <v/>
      </c>
      <c r="M435" t="str">
        <f>IF(MasterData6[[#This Row],[NumCatalogPurchases]]&gt;=S$3, "Yes", "")</f>
        <v/>
      </c>
      <c r="N435" t="str">
        <f>IF(MasterData6[[#This Row],[NumStorePurchases]]&gt;=T$3, "Yes", "")</f>
        <v/>
      </c>
    </row>
    <row r="436" spans="1:14" x14ac:dyDescent="0.3">
      <c r="A436">
        <v>2223</v>
      </c>
      <c r="B436">
        <v>8</v>
      </c>
      <c r="C436">
        <v>8</v>
      </c>
      <c r="D436">
        <v>9</v>
      </c>
      <c r="E436">
        <v>8</v>
      </c>
      <c r="F436">
        <v>6</v>
      </c>
      <c r="G43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8</v>
      </c>
      <c r="H436" s="52">
        <f>IFERROR(MasterData6[[#This Row],[NumWebPurchases]]/MasterData6[[#This Row],[NumWebVisitsMonth]], 0)</f>
        <v>1.3333333333333333</v>
      </c>
      <c r="I436" t="str">
        <f>IF(AND(MasterData6[[#This Row],[NumWebPurchases]]&gt;=1, Buying_Cat.="Over $500"), "Yes", "")</f>
        <v>Yes</v>
      </c>
      <c r="L436" t="str">
        <f>IF(MasterData6[[#This Row],[NumWebPurchases]]&gt;=R$3, "Yes", "")</f>
        <v>Yes</v>
      </c>
      <c r="M436" t="str">
        <f>IF(MasterData6[[#This Row],[NumCatalogPurchases]]&gt;=S$3, "Yes", "")</f>
        <v>Yes</v>
      </c>
      <c r="N436" t="str">
        <f>IF(MasterData6[[#This Row],[NumStorePurchases]]&gt;=T$3, "Yes", "")</f>
        <v>Yes</v>
      </c>
    </row>
    <row r="437" spans="1:14" x14ac:dyDescent="0.3">
      <c r="A437">
        <v>2225</v>
      </c>
      <c r="B437">
        <v>1</v>
      </c>
      <c r="C437">
        <v>4</v>
      </c>
      <c r="D437">
        <v>9</v>
      </c>
      <c r="E437">
        <v>7</v>
      </c>
      <c r="F437">
        <v>1</v>
      </c>
      <c r="G43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37" s="52">
        <f>IFERROR(MasterData6[[#This Row],[NumWebPurchases]]/MasterData6[[#This Row],[NumWebVisitsMonth]], 0)</f>
        <v>4</v>
      </c>
      <c r="I437" t="str">
        <f>IF(AND(MasterData6[[#This Row],[NumWebPurchases]]&gt;=1, Buying_Cat.="Over $500"), "Yes", "")</f>
        <v>Yes</v>
      </c>
      <c r="L437" t="str">
        <f>IF(MasterData6[[#This Row],[NumWebPurchases]]&gt;=R$3, "Yes", "")</f>
        <v>Yes</v>
      </c>
      <c r="M437" t="str">
        <f>IF(MasterData6[[#This Row],[NumCatalogPurchases]]&gt;=S$3, "Yes", "")</f>
        <v>Yes</v>
      </c>
      <c r="N437" t="str">
        <f>IF(MasterData6[[#This Row],[NumStorePurchases]]&gt;=T$3, "Yes", "")</f>
        <v>Yes</v>
      </c>
    </row>
    <row r="438" spans="1:14" x14ac:dyDescent="0.3">
      <c r="A438">
        <v>2227</v>
      </c>
      <c r="B438">
        <v>2</v>
      </c>
      <c r="C438">
        <v>3</v>
      </c>
      <c r="D438">
        <v>1</v>
      </c>
      <c r="E438">
        <v>5</v>
      </c>
      <c r="F438">
        <v>6</v>
      </c>
      <c r="G43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438" s="52">
        <f>IFERROR(MasterData6[[#This Row],[NumWebPurchases]]/MasterData6[[#This Row],[NumWebVisitsMonth]], 0)</f>
        <v>0.5</v>
      </c>
      <c r="I438" t="str">
        <f>IF(AND(MasterData6[[#This Row],[NumWebPurchases]]&gt;=1, Buying_Cat.="Over $500"), "Yes", "")</f>
        <v/>
      </c>
      <c r="L438" t="str">
        <f>IF(MasterData6[[#This Row],[NumWebPurchases]]&gt;=R$3, "Yes", "")</f>
        <v/>
      </c>
      <c r="M438" t="str">
        <f>IF(MasterData6[[#This Row],[NumCatalogPurchases]]&gt;=S$3, "Yes", "")</f>
        <v/>
      </c>
      <c r="N438" t="str">
        <f>IF(MasterData6[[#This Row],[NumStorePurchases]]&gt;=T$3, "Yes", "")</f>
        <v>Yes</v>
      </c>
    </row>
    <row r="439" spans="1:14" x14ac:dyDescent="0.3">
      <c r="A439">
        <v>2230</v>
      </c>
      <c r="B439">
        <v>3</v>
      </c>
      <c r="C439">
        <v>3</v>
      </c>
      <c r="D439">
        <v>1</v>
      </c>
      <c r="E439">
        <v>3</v>
      </c>
      <c r="F439">
        <v>5</v>
      </c>
      <c r="G43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439" s="52">
        <f>IFERROR(MasterData6[[#This Row],[NumWebPurchases]]/MasterData6[[#This Row],[NumWebVisitsMonth]], 0)</f>
        <v>0.6</v>
      </c>
      <c r="I439" t="str">
        <f>IF(AND(MasterData6[[#This Row],[NumWebPurchases]]&gt;=1, Buying_Cat.="Over $500"), "Yes", "")</f>
        <v/>
      </c>
      <c r="L439" t="str">
        <f>IF(MasterData6[[#This Row],[NumWebPurchases]]&gt;=R$3, "Yes", "")</f>
        <v/>
      </c>
      <c r="M439" t="str">
        <f>IF(MasterData6[[#This Row],[NumCatalogPurchases]]&gt;=S$3, "Yes", "")</f>
        <v/>
      </c>
      <c r="N439" t="str">
        <f>IF(MasterData6[[#This Row],[NumStorePurchases]]&gt;=T$3, "Yes", "")</f>
        <v/>
      </c>
    </row>
    <row r="440" spans="1:14" x14ac:dyDescent="0.3">
      <c r="A440">
        <v>2245</v>
      </c>
      <c r="B440">
        <v>3</v>
      </c>
      <c r="C440">
        <v>2</v>
      </c>
      <c r="D440">
        <v>1</v>
      </c>
      <c r="E440">
        <v>4</v>
      </c>
      <c r="F440">
        <v>6</v>
      </c>
      <c r="G44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440" s="52">
        <f>IFERROR(MasterData6[[#This Row],[NumWebPurchases]]/MasterData6[[#This Row],[NumWebVisitsMonth]], 0)</f>
        <v>0.33333333333333331</v>
      </c>
      <c r="I440" t="str">
        <f>IF(AND(MasterData6[[#This Row],[NumWebPurchases]]&gt;=1, Buying_Cat.="Over $500"), "Yes", "")</f>
        <v/>
      </c>
      <c r="L440" t="str">
        <f>IF(MasterData6[[#This Row],[NumWebPurchases]]&gt;=R$3, "Yes", "")</f>
        <v/>
      </c>
      <c r="M440" t="str">
        <f>IF(MasterData6[[#This Row],[NumCatalogPurchases]]&gt;=S$3, "Yes", "")</f>
        <v/>
      </c>
      <c r="N440" t="str">
        <f>IF(MasterData6[[#This Row],[NumStorePurchases]]&gt;=T$3, "Yes", "")</f>
        <v/>
      </c>
    </row>
    <row r="441" spans="1:14" x14ac:dyDescent="0.3">
      <c r="A441">
        <v>2246</v>
      </c>
      <c r="B441">
        <v>1</v>
      </c>
      <c r="C441">
        <v>2</v>
      </c>
      <c r="D441">
        <v>1</v>
      </c>
      <c r="E441">
        <v>4</v>
      </c>
      <c r="F441">
        <v>4</v>
      </c>
      <c r="G44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41" s="52">
        <f>IFERROR(MasterData6[[#This Row],[NumWebPurchases]]/MasterData6[[#This Row],[NumWebVisitsMonth]], 0)</f>
        <v>0.5</v>
      </c>
      <c r="I441" t="str">
        <f>IF(AND(MasterData6[[#This Row],[NumWebPurchases]]&gt;=1, Buying_Cat.="Over $500"), "Yes", "")</f>
        <v/>
      </c>
      <c r="L441" t="str">
        <f>IF(MasterData6[[#This Row],[NumWebPurchases]]&gt;=R$3, "Yes", "")</f>
        <v/>
      </c>
      <c r="M441" t="str">
        <f>IF(MasterData6[[#This Row],[NumCatalogPurchases]]&gt;=S$3, "Yes", "")</f>
        <v/>
      </c>
      <c r="N441" t="str">
        <f>IF(MasterData6[[#This Row],[NumStorePurchases]]&gt;=T$3, "Yes", "")</f>
        <v/>
      </c>
    </row>
    <row r="442" spans="1:14" x14ac:dyDescent="0.3">
      <c r="A442">
        <v>2253</v>
      </c>
      <c r="B442">
        <v>1</v>
      </c>
      <c r="C442">
        <v>1</v>
      </c>
      <c r="D442">
        <v>0</v>
      </c>
      <c r="E442">
        <v>4</v>
      </c>
      <c r="F442">
        <v>6</v>
      </c>
      <c r="G44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42" s="52">
        <f>IFERROR(MasterData6[[#This Row],[NumWebPurchases]]/MasterData6[[#This Row],[NumWebVisitsMonth]], 0)</f>
        <v>0.16666666666666666</v>
      </c>
      <c r="I442" t="str">
        <f>IF(AND(MasterData6[[#This Row],[NumWebPurchases]]&gt;=1, Buying_Cat.="Over $500"), "Yes", "")</f>
        <v/>
      </c>
      <c r="L442" t="str">
        <f>IF(MasterData6[[#This Row],[NumWebPurchases]]&gt;=R$3, "Yes", "")</f>
        <v/>
      </c>
      <c r="M442" t="str">
        <f>IF(MasterData6[[#This Row],[NumCatalogPurchases]]&gt;=S$3, "Yes", "")</f>
        <v/>
      </c>
      <c r="N442" t="str">
        <f>IF(MasterData6[[#This Row],[NumStorePurchases]]&gt;=T$3, "Yes", "")</f>
        <v/>
      </c>
    </row>
    <row r="443" spans="1:14" x14ac:dyDescent="0.3">
      <c r="A443">
        <v>2254</v>
      </c>
      <c r="B443">
        <v>1</v>
      </c>
      <c r="C443">
        <v>9</v>
      </c>
      <c r="D443">
        <v>6</v>
      </c>
      <c r="E443">
        <v>5</v>
      </c>
      <c r="F443">
        <v>5</v>
      </c>
      <c r="G44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43" s="52">
        <f>IFERROR(MasterData6[[#This Row],[NumWebPurchases]]/MasterData6[[#This Row],[NumWebVisitsMonth]], 0)</f>
        <v>1.8</v>
      </c>
      <c r="I443" t="str">
        <f>IF(AND(MasterData6[[#This Row],[NumWebPurchases]]&gt;=1, Buying_Cat.="Over $500"), "Yes", "")</f>
        <v>Yes</v>
      </c>
      <c r="L443" t="str">
        <f>IF(MasterData6[[#This Row],[NumWebPurchases]]&gt;=R$3, "Yes", "")</f>
        <v>Yes</v>
      </c>
      <c r="M443" t="str">
        <f>IF(MasterData6[[#This Row],[NumCatalogPurchases]]&gt;=S$3, "Yes", "")</f>
        <v>Yes</v>
      </c>
      <c r="N443" t="str">
        <f>IF(MasterData6[[#This Row],[NumStorePurchases]]&gt;=T$3, "Yes", "")</f>
        <v>Yes</v>
      </c>
    </row>
    <row r="444" spans="1:14" x14ac:dyDescent="0.3">
      <c r="A444">
        <v>2256</v>
      </c>
      <c r="B444">
        <v>2</v>
      </c>
      <c r="C444">
        <v>1</v>
      </c>
      <c r="D444">
        <v>0</v>
      </c>
      <c r="E444">
        <v>3</v>
      </c>
      <c r="F444">
        <v>6</v>
      </c>
      <c r="G44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444" s="52">
        <f>IFERROR(MasterData6[[#This Row],[NumWebPurchases]]/MasterData6[[#This Row],[NumWebVisitsMonth]], 0)</f>
        <v>0.16666666666666666</v>
      </c>
      <c r="I444" t="str">
        <f>IF(AND(MasterData6[[#This Row],[NumWebPurchases]]&gt;=1, Buying_Cat.="Over $500"), "Yes", "")</f>
        <v/>
      </c>
      <c r="L444" t="str">
        <f>IF(MasterData6[[#This Row],[NumWebPurchases]]&gt;=R$3, "Yes", "")</f>
        <v/>
      </c>
      <c r="M444" t="str">
        <f>IF(MasterData6[[#This Row],[NumCatalogPurchases]]&gt;=S$3, "Yes", "")</f>
        <v/>
      </c>
      <c r="N444" t="str">
        <f>IF(MasterData6[[#This Row],[NumStorePurchases]]&gt;=T$3, "Yes", "")</f>
        <v/>
      </c>
    </row>
    <row r="445" spans="1:14" x14ac:dyDescent="0.3">
      <c r="A445">
        <v>2258</v>
      </c>
      <c r="B445">
        <v>1</v>
      </c>
      <c r="C445">
        <v>1</v>
      </c>
      <c r="D445">
        <v>0</v>
      </c>
      <c r="E445">
        <v>3</v>
      </c>
      <c r="F445">
        <v>8</v>
      </c>
      <c r="G44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45" s="52">
        <f>IFERROR(MasterData6[[#This Row],[NumWebPurchases]]/MasterData6[[#This Row],[NumWebVisitsMonth]], 0)</f>
        <v>0.125</v>
      </c>
      <c r="I445" t="str">
        <f>IF(AND(MasterData6[[#This Row],[NumWebPurchases]]&gt;=1, Buying_Cat.="Over $500"), "Yes", "")</f>
        <v/>
      </c>
      <c r="L445" t="str">
        <f>IF(MasterData6[[#This Row],[NumWebPurchases]]&gt;=R$3, "Yes", "")</f>
        <v/>
      </c>
      <c r="M445" t="str">
        <f>IF(MasterData6[[#This Row],[NumCatalogPurchases]]&gt;=S$3, "Yes", "")</f>
        <v/>
      </c>
      <c r="N445" t="str">
        <f>IF(MasterData6[[#This Row],[NumStorePurchases]]&gt;=T$3, "Yes", "")</f>
        <v/>
      </c>
    </row>
    <row r="446" spans="1:14" x14ac:dyDescent="0.3">
      <c r="A446">
        <v>2261</v>
      </c>
      <c r="B446">
        <v>1</v>
      </c>
      <c r="C446">
        <v>1</v>
      </c>
      <c r="D446">
        <v>0</v>
      </c>
      <c r="E446">
        <v>2</v>
      </c>
      <c r="F446">
        <v>7</v>
      </c>
      <c r="G44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46" s="52">
        <f>IFERROR(MasterData6[[#This Row],[NumWebPurchases]]/MasterData6[[#This Row],[NumWebVisitsMonth]], 0)</f>
        <v>0.14285714285714285</v>
      </c>
      <c r="I446" t="str">
        <f>IF(AND(MasterData6[[#This Row],[NumWebPurchases]]&gt;=1, Buying_Cat.="Over $500"), "Yes", "")</f>
        <v/>
      </c>
      <c r="L446" t="str">
        <f>IF(MasterData6[[#This Row],[NumWebPurchases]]&gt;=R$3, "Yes", "")</f>
        <v/>
      </c>
      <c r="M446" t="str">
        <f>IF(MasterData6[[#This Row],[NumCatalogPurchases]]&gt;=S$3, "Yes", "")</f>
        <v/>
      </c>
      <c r="N446" t="str">
        <f>IF(MasterData6[[#This Row],[NumStorePurchases]]&gt;=T$3, "Yes", "")</f>
        <v/>
      </c>
    </row>
    <row r="447" spans="1:14" x14ac:dyDescent="0.3">
      <c r="A447">
        <v>2262</v>
      </c>
      <c r="B447">
        <v>3</v>
      </c>
      <c r="C447">
        <v>6</v>
      </c>
      <c r="D447">
        <v>1</v>
      </c>
      <c r="E447">
        <v>5</v>
      </c>
      <c r="F447">
        <v>7</v>
      </c>
      <c r="G44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447" s="52">
        <f>IFERROR(MasterData6[[#This Row],[NumWebPurchases]]/MasterData6[[#This Row],[NumWebVisitsMonth]], 0)</f>
        <v>0.8571428571428571</v>
      </c>
      <c r="I447" t="str">
        <f>IF(AND(MasterData6[[#This Row],[NumWebPurchases]]&gt;=1, Buying_Cat.="Over $500"), "Yes", "")</f>
        <v/>
      </c>
      <c r="L447" t="str">
        <f>IF(MasterData6[[#This Row],[NumWebPurchases]]&gt;=R$3, "Yes", "")</f>
        <v>Yes</v>
      </c>
      <c r="M447" t="str">
        <f>IF(MasterData6[[#This Row],[NumCatalogPurchases]]&gt;=S$3, "Yes", "")</f>
        <v/>
      </c>
      <c r="N447" t="str">
        <f>IF(MasterData6[[#This Row],[NumStorePurchases]]&gt;=T$3, "Yes", "")</f>
        <v>Yes</v>
      </c>
    </row>
    <row r="448" spans="1:14" x14ac:dyDescent="0.3">
      <c r="A448">
        <v>2276</v>
      </c>
      <c r="B448">
        <v>5</v>
      </c>
      <c r="C448">
        <v>4</v>
      </c>
      <c r="D448">
        <v>7</v>
      </c>
      <c r="E448">
        <v>11</v>
      </c>
      <c r="F448">
        <v>3</v>
      </c>
      <c r="G44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448" s="52">
        <f>IFERROR(MasterData6[[#This Row],[NumWebPurchases]]/MasterData6[[#This Row],[NumWebVisitsMonth]], 0)</f>
        <v>1.3333333333333333</v>
      </c>
      <c r="I448" t="str">
        <f>IF(AND(MasterData6[[#This Row],[NumWebPurchases]]&gt;=1, Buying_Cat.="Over $500"), "Yes", "")</f>
        <v>Yes</v>
      </c>
      <c r="L448" t="str">
        <f>IF(MasterData6[[#This Row],[NumWebPurchases]]&gt;=R$3, "Yes", "")</f>
        <v>Yes</v>
      </c>
      <c r="M448" t="str">
        <f>IF(MasterData6[[#This Row],[NumCatalogPurchases]]&gt;=S$3, "Yes", "")</f>
        <v>Yes</v>
      </c>
      <c r="N448" t="str">
        <f>IF(MasterData6[[#This Row],[NumStorePurchases]]&gt;=T$3, "Yes", "")</f>
        <v>Yes</v>
      </c>
    </row>
    <row r="449" spans="1:14" x14ac:dyDescent="0.3">
      <c r="A449">
        <v>2278</v>
      </c>
      <c r="B449">
        <v>2</v>
      </c>
      <c r="C449">
        <v>2</v>
      </c>
      <c r="D449">
        <v>1</v>
      </c>
      <c r="E449">
        <v>3</v>
      </c>
      <c r="F449">
        <v>6</v>
      </c>
      <c r="G44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449" s="52">
        <f>IFERROR(MasterData6[[#This Row],[NumWebPurchases]]/MasterData6[[#This Row],[NumWebVisitsMonth]], 0)</f>
        <v>0.33333333333333331</v>
      </c>
      <c r="I449" t="str">
        <f>IF(AND(MasterData6[[#This Row],[NumWebPurchases]]&gt;=1, Buying_Cat.="Over $500"), "Yes", "")</f>
        <v/>
      </c>
      <c r="L449" t="str">
        <f>IF(MasterData6[[#This Row],[NumWebPurchases]]&gt;=R$3, "Yes", "")</f>
        <v/>
      </c>
      <c r="M449" t="str">
        <f>IF(MasterData6[[#This Row],[NumCatalogPurchases]]&gt;=S$3, "Yes", "")</f>
        <v/>
      </c>
      <c r="N449" t="str">
        <f>IF(MasterData6[[#This Row],[NumStorePurchases]]&gt;=T$3, "Yes", "")</f>
        <v/>
      </c>
    </row>
    <row r="450" spans="1:14" x14ac:dyDescent="0.3">
      <c r="A450">
        <v>2281</v>
      </c>
      <c r="B450">
        <v>1</v>
      </c>
      <c r="C450">
        <v>1</v>
      </c>
      <c r="D450">
        <v>0</v>
      </c>
      <c r="E450">
        <v>2</v>
      </c>
      <c r="F450">
        <v>7</v>
      </c>
      <c r="G45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50" s="52">
        <f>IFERROR(MasterData6[[#This Row],[NumWebPurchases]]/MasterData6[[#This Row],[NumWebVisitsMonth]], 0)</f>
        <v>0.14285714285714285</v>
      </c>
      <c r="I450" t="str">
        <f>IF(AND(MasterData6[[#This Row],[NumWebPurchases]]&gt;=1, Buying_Cat.="Over $500"), "Yes", "")</f>
        <v/>
      </c>
      <c r="L450" t="str">
        <f>IF(MasterData6[[#This Row],[NumWebPurchases]]&gt;=R$3, "Yes", "")</f>
        <v/>
      </c>
      <c r="M450" t="str">
        <f>IF(MasterData6[[#This Row],[NumCatalogPurchases]]&gt;=S$3, "Yes", "")</f>
        <v/>
      </c>
      <c r="N450" t="str">
        <f>IF(MasterData6[[#This Row],[NumStorePurchases]]&gt;=T$3, "Yes", "")</f>
        <v/>
      </c>
    </row>
    <row r="451" spans="1:14" x14ac:dyDescent="0.3">
      <c r="A451">
        <v>2285</v>
      </c>
      <c r="B451">
        <v>3</v>
      </c>
      <c r="C451">
        <v>5</v>
      </c>
      <c r="D451">
        <v>2</v>
      </c>
      <c r="E451">
        <v>5</v>
      </c>
      <c r="F451">
        <v>7</v>
      </c>
      <c r="G45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451" s="52">
        <f>IFERROR(MasterData6[[#This Row],[NumWebPurchases]]/MasterData6[[#This Row],[NumWebVisitsMonth]], 0)</f>
        <v>0.7142857142857143</v>
      </c>
      <c r="I451" t="str">
        <f>IF(AND(MasterData6[[#This Row],[NumWebPurchases]]&gt;=1, Buying_Cat.="Over $500"), "Yes", "")</f>
        <v/>
      </c>
      <c r="L451" t="str">
        <f>IF(MasterData6[[#This Row],[NumWebPurchases]]&gt;=R$3, "Yes", "")</f>
        <v>Yes</v>
      </c>
      <c r="M451" t="str">
        <f>IF(MasterData6[[#This Row],[NumCatalogPurchases]]&gt;=S$3, "Yes", "")</f>
        <v>Yes</v>
      </c>
      <c r="N451" t="str">
        <f>IF(MasterData6[[#This Row],[NumStorePurchases]]&gt;=T$3, "Yes", "")</f>
        <v>Yes</v>
      </c>
    </row>
    <row r="452" spans="1:14" x14ac:dyDescent="0.3">
      <c r="A452">
        <v>2286</v>
      </c>
      <c r="B452">
        <v>2</v>
      </c>
      <c r="C452">
        <v>2</v>
      </c>
      <c r="D452">
        <v>1</v>
      </c>
      <c r="E452">
        <v>3</v>
      </c>
      <c r="F452">
        <v>6</v>
      </c>
      <c r="G45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452" s="52">
        <f>IFERROR(MasterData6[[#This Row],[NumWebPurchases]]/MasterData6[[#This Row],[NumWebVisitsMonth]], 0)</f>
        <v>0.33333333333333331</v>
      </c>
      <c r="I452" t="str">
        <f>IF(AND(MasterData6[[#This Row],[NumWebPurchases]]&gt;=1, Buying_Cat.="Over $500"), "Yes", "")</f>
        <v/>
      </c>
      <c r="L452" t="str">
        <f>IF(MasterData6[[#This Row],[NumWebPurchases]]&gt;=R$3, "Yes", "")</f>
        <v/>
      </c>
      <c r="M452" t="str">
        <f>IF(MasterData6[[#This Row],[NumCatalogPurchases]]&gt;=S$3, "Yes", "")</f>
        <v/>
      </c>
      <c r="N452" t="str">
        <f>IF(MasterData6[[#This Row],[NumStorePurchases]]&gt;=T$3, "Yes", "")</f>
        <v/>
      </c>
    </row>
    <row r="453" spans="1:14" x14ac:dyDescent="0.3">
      <c r="A453">
        <v>2292</v>
      </c>
      <c r="B453">
        <v>1</v>
      </c>
      <c r="C453">
        <v>1</v>
      </c>
      <c r="D453">
        <v>0</v>
      </c>
      <c r="E453">
        <v>3</v>
      </c>
      <c r="F453">
        <v>5</v>
      </c>
      <c r="G45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53" s="52">
        <f>IFERROR(MasterData6[[#This Row],[NumWebPurchases]]/MasterData6[[#This Row],[NumWebVisitsMonth]], 0)</f>
        <v>0.2</v>
      </c>
      <c r="I453" t="str">
        <f>IF(AND(MasterData6[[#This Row],[NumWebPurchases]]&gt;=1, Buying_Cat.="Over $500"), "Yes", "")</f>
        <v/>
      </c>
      <c r="L453" t="str">
        <f>IF(MasterData6[[#This Row],[NumWebPurchases]]&gt;=R$3, "Yes", "")</f>
        <v/>
      </c>
      <c r="M453" t="str">
        <f>IF(MasterData6[[#This Row],[NumCatalogPurchases]]&gt;=S$3, "Yes", "")</f>
        <v/>
      </c>
      <c r="N453" t="str">
        <f>IF(MasterData6[[#This Row],[NumStorePurchases]]&gt;=T$3, "Yes", "")</f>
        <v/>
      </c>
    </row>
    <row r="454" spans="1:14" x14ac:dyDescent="0.3">
      <c r="A454">
        <v>2295</v>
      </c>
      <c r="B454">
        <v>1</v>
      </c>
      <c r="C454">
        <v>5</v>
      </c>
      <c r="D454">
        <v>3</v>
      </c>
      <c r="E454">
        <v>13</v>
      </c>
      <c r="F454">
        <v>3</v>
      </c>
      <c r="G45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54" s="52">
        <f>IFERROR(MasterData6[[#This Row],[NumWebPurchases]]/MasterData6[[#This Row],[NumWebVisitsMonth]], 0)</f>
        <v>1.6666666666666667</v>
      </c>
      <c r="I454" t="str">
        <f>IF(AND(MasterData6[[#This Row],[NumWebPurchases]]&gt;=1, Buying_Cat.="Over $500"), "Yes", "")</f>
        <v>Yes</v>
      </c>
      <c r="L454" t="str">
        <f>IF(MasterData6[[#This Row],[NumWebPurchases]]&gt;=R$3, "Yes", "")</f>
        <v>Yes</v>
      </c>
      <c r="M454" t="str">
        <f>IF(MasterData6[[#This Row],[NumCatalogPurchases]]&gt;=S$3, "Yes", "")</f>
        <v>Yes</v>
      </c>
      <c r="N454" t="str">
        <f>IF(MasterData6[[#This Row],[NumStorePurchases]]&gt;=T$3, "Yes", "")</f>
        <v>Yes</v>
      </c>
    </row>
    <row r="455" spans="1:14" x14ac:dyDescent="0.3">
      <c r="A455">
        <v>2296</v>
      </c>
      <c r="B455">
        <v>1</v>
      </c>
      <c r="C455">
        <v>1</v>
      </c>
      <c r="D455">
        <v>0</v>
      </c>
      <c r="E455">
        <v>2</v>
      </c>
      <c r="F455">
        <v>6</v>
      </c>
      <c r="G45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55" s="52">
        <f>IFERROR(MasterData6[[#This Row],[NumWebPurchases]]/MasterData6[[#This Row],[NumWebVisitsMonth]], 0)</f>
        <v>0.16666666666666666</v>
      </c>
      <c r="I455" t="str">
        <f>IF(AND(MasterData6[[#This Row],[NumWebPurchases]]&gt;=1, Buying_Cat.="Over $500"), "Yes", "")</f>
        <v/>
      </c>
      <c r="L455" t="str">
        <f>IF(MasterData6[[#This Row],[NumWebPurchases]]&gt;=R$3, "Yes", "")</f>
        <v/>
      </c>
      <c r="M455" t="str">
        <f>IF(MasterData6[[#This Row],[NumCatalogPurchases]]&gt;=S$3, "Yes", "")</f>
        <v/>
      </c>
      <c r="N455" t="str">
        <f>IF(MasterData6[[#This Row],[NumStorePurchases]]&gt;=T$3, "Yes", "")</f>
        <v/>
      </c>
    </row>
    <row r="456" spans="1:14" x14ac:dyDescent="0.3">
      <c r="A456">
        <v>2304</v>
      </c>
      <c r="B456">
        <v>2</v>
      </c>
      <c r="C456">
        <v>6</v>
      </c>
      <c r="D456">
        <v>3</v>
      </c>
      <c r="E456">
        <v>12</v>
      </c>
      <c r="F456">
        <v>4</v>
      </c>
      <c r="G45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456" s="52">
        <f>IFERROR(MasterData6[[#This Row],[NumWebPurchases]]/MasterData6[[#This Row],[NumWebVisitsMonth]], 0)</f>
        <v>1.5</v>
      </c>
      <c r="I456" t="str">
        <f>IF(AND(MasterData6[[#This Row],[NumWebPurchases]]&gt;=1, Buying_Cat.="Over $500"), "Yes", "")</f>
        <v>Yes</v>
      </c>
      <c r="L456" t="str">
        <f>IF(MasterData6[[#This Row],[NumWebPurchases]]&gt;=R$3, "Yes", "")</f>
        <v>Yes</v>
      </c>
      <c r="M456" t="str">
        <f>IF(MasterData6[[#This Row],[NumCatalogPurchases]]&gt;=S$3, "Yes", "")</f>
        <v>Yes</v>
      </c>
      <c r="N456" t="str">
        <f>IF(MasterData6[[#This Row],[NumStorePurchases]]&gt;=T$3, "Yes", "")</f>
        <v>Yes</v>
      </c>
    </row>
    <row r="457" spans="1:14" x14ac:dyDescent="0.3">
      <c r="A457">
        <v>2308</v>
      </c>
      <c r="B457">
        <v>2</v>
      </c>
      <c r="C457">
        <v>6</v>
      </c>
      <c r="D457">
        <v>1</v>
      </c>
      <c r="E457">
        <v>5</v>
      </c>
      <c r="F457">
        <v>7</v>
      </c>
      <c r="G45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457" s="52">
        <f>IFERROR(MasterData6[[#This Row],[NumWebPurchases]]/MasterData6[[#This Row],[NumWebVisitsMonth]], 0)</f>
        <v>0.8571428571428571</v>
      </c>
      <c r="I457" t="str">
        <f>IF(AND(MasterData6[[#This Row],[NumWebPurchases]]&gt;=1, Buying_Cat.="Over $500"), "Yes", "")</f>
        <v/>
      </c>
      <c r="L457" t="str">
        <f>IF(MasterData6[[#This Row],[NumWebPurchases]]&gt;=R$3, "Yes", "")</f>
        <v>Yes</v>
      </c>
      <c r="M457" t="str">
        <f>IF(MasterData6[[#This Row],[NumCatalogPurchases]]&gt;=S$3, "Yes", "")</f>
        <v/>
      </c>
      <c r="N457" t="str">
        <f>IF(MasterData6[[#This Row],[NumStorePurchases]]&gt;=T$3, "Yes", "")</f>
        <v>Yes</v>
      </c>
    </row>
    <row r="458" spans="1:14" x14ac:dyDescent="0.3">
      <c r="A458">
        <v>2315</v>
      </c>
      <c r="B458">
        <v>1</v>
      </c>
      <c r="C458">
        <v>1</v>
      </c>
      <c r="D458">
        <v>2</v>
      </c>
      <c r="E458">
        <v>2</v>
      </c>
      <c r="F458">
        <v>4</v>
      </c>
      <c r="G45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58" s="52">
        <f>IFERROR(MasterData6[[#This Row],[NumWebPurchases]]/MasterData6[[#This Row],[NumWebVisitsMonth]], 0)</f>
        <v>0.25</v>
      </c>
      <c r="I458" t="str">
        <f>IF(AND(MasterData6[[#This Row],[NumWebPurchases]]&gt;=1, Buying_Cat.="Over $500"), "Yes", "")</f>
        <v/>
      </c>
      <c r="L458" t="str">
        <f>IF(MasterData6[[#This Row],[NumWebPurchases]]&gt;=R$3, "Yes", "")</f>
        <v/>
      </c>
      <c r="M458" t="str">
        <f>IF(MasterData6[[#This Row],[NumCatalogPurchases]]&gt;=S$3, "Yes", "")</f>
        <v>Yes</v>
      </c>
      <c r="N458" t="str">
        <f>IF(MasterData6[[#This Row],[NumStorePurchases]]&gt;=T$3, "Yes", "")</f>
        <v/>
      </c>
    </row>
    <row r="459" spans="1:14" x14ac:dyDescent="0.3">
      <c r="A459">
        <v>2320</v>
      </c>
      <c r="B459">
        <v>5</v>
      </c>
      <c r="C459">
        <v>11</v>
      </c>
      <c r="D459">
        <v>1</v>
      </c>
      <c r="E459">
        <v>6</v>
      </c>
      <c r="F459">
        <v>9</v>
      </c>
      <c r="G45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459" s="52">
        <f>IFERROR(MasterData6[[#This Row],[NumWebPurchases]]/MasterData6[[#This Row],[NumWebVisitsMonth]], 0)</f>
        <v>1.2222222222222223</v>
      </c>
      <c r="I459" t="str">
        <f>IF(AND(MasterData6[[#This Row],[NumWebPurchases]]&gt;=1, Buying_Cat.="Over $500"), "Yes", "")</f>
        <v>Yes</v>
      </c>
      <c r="L459" t="str">
        <f>IF(MasterData6[[#This Row],[NumWebPurchases]]&gt;=R$3, "Yes", "")</f>
        <v>Yes</v>
      </c>
      <c r="M459" t="str">
        <f>IF(MasterData6[[#This Row],[NumCatalogPurchases]]&gt;=S$3, "Yes", "")</f>
        <v/>
      </c>
      <c r="N459" t="str">
        <f>IF(MasterData6[[#This Row],[NumStorePurchases]]&gt;=T$3, "Yes", "")</f>
        <v>Yes</v>
      </c>
    </row>
    <row r="460" spans="1:14" x14ac:dyDescent="0.3">
      <c r="A460">
        <v>2324</v>
      </c>
      <c r="B460">
        <v>2</v>
      </c>
      <c r="C460">
        <v>7</v>
      </c>
      <c r="D460">
        <v>11</v>
      </c>
      <c r="E460">
        <v>11</v>
      </c>
      <c r="F460">
        <v>4</v>
      </c>
      <c r="G46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460" s="52">
        <f>IFERROR(MasterData6[[#This Row],[NumWebPurchases]]/MasterData6[[#This Row],[NumWebVisitsMonth]], 0)</f>
        <v>1.75</v>
      </c>
      <c r="I460" t="str">
        <f>IF(AND(MasterData6[[#This Row],[NumWebPurchases]]&gt;=1, Buying_Cat.="Over $500"), "Yes", "")</f>
        <v>Yes</v>
      </c>
      <c r="L460" t="str">
        <f>IF(MasterData6[[#This Row],[NumWebPurchases]]&gt;=R$3, "Yes", "")</f>
        <v>Yes</v>
      </c>
      <c r="M460" t="str">
        <f>IF(MasterData6[[#This Row],[NumCatalogPurchases]]&gt;=S$3, "Yes", "")</f>
        <v>Yes</v>
      </c>
      <c r="N460" t="str">
        <f>IF(MasterData6[[#This Row],[NumStorePurchases]]&gt;=T$3, "Yes", "")</f>
        <v>Yes</v>
      </c>
    </row>
    <row r="461" spans="1:14" x14ac:dyDescent="0.3">
      <c r="A461">
        <v>2326</v>
      </c>
      <c r="B461">
        <v>1</v>
      </c>
      <c r="C461">
        <v>1</v>
      </c>
      <c r="D461">
        <v>0</v>
      </c>
      <c r="E461">
        <v>4</v>
      </c>
      <c r="F461">
        <v>6</v>
      </c>
      <c r="G46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61" s="52">
        <f>IFERROR(MasterData6[[#This Row],[NumWebPurchases]]/MasterData6[[#This Row],[NumWebVisitsMonth]], 0)</f>
        <v>0.16666666666666666</v>
      </c>
      <c r="I461" t="str">
        <f>IF(AND(MasterData6[[#This Row],[NumWebPurchases]]&gt;=1, Buying_Cat.="Over $500"), "Yes", "")</f>
        <v/>
      </c>
      <c r="L461" t="str">
        <f>IF(MasterData6[[#This Row],[NumWebPurchases]]&gt;=R$3, "Yes", "")</f>
        <v/>
      </c>
      <c r="M461" t="str">
        <f>IF(MasterData6[[#This Row],[NumCatalogPurchases]]&gt;=S$3, "Yes", "")</f>
        <v/>
      </c>
      <c r="N461" t="str">
        <f>IF(MasterData6[[#This Row],[NumStorePurchases]]&gt;=T$3, "Yes", "")</f>
        <v/>
      </c>
    </row>
    <row r="462" spans="1:14" x14ac:dyDescent="0.3">
      <c r="A462">
        <v>2337</v>
      </c>
      <c r="B462">
        <v>3</v>
      </c>
      <c r="C462">
        <v>3</v>
      </c>
      <c r="D462">
        <v>0</v>
      </c>
      <c r="E462">
        <v>3</v>
      </c>
      <c r="F462">
        <v>6</v>
      </c>
      <c r="G46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462" s="52">
        <f>IFERROR(MasterData6[[#This Row],[NumWebPurchases]]/MasterData6[[#This Row],[NumWebVisitsMonth]], 0)</f>
        <v>0.5</v>
      </c>
      <c r="I462" t="str">
        <f>IF(AND(MasterData6[[#This Row],[NumWebPurchases]]&gt;=1, Buying_Cat.="Over $500"), "Yes", "")</f>
        <v/>
      </c>
      <c r="L462" t="str">
        <f>IF(MasterData6[[#This Row],[NumWebPurchases]]&gt;=R$3, "Yes", "")</f>
        <v/>
      </c>
      <c r="M462" t="str">
        <f>IF(MasterData6[[#This Row],[NumCatalogPurchases]]&gt;=S$3, "Yes", "")</f>
        <v/>
      </c>
      <c r="N462" t="str">
        <f>IF(MasterData6[[#This Row],[NumStorePurchases]]&gt;=T$3, "Yes", "")</f>
        <v/>
      </c>
    </row>
    <row r="463" spans="1:14" x14ac:dyDescent="0.3">
      <c r="A463">
        <v>2345</v>
      </c>
      <c r="B463">
        <v>1</v>
      </c>
      <c r="C463">
        <v>4</v>
      </c>
      <c r="D463">
        <v>4</v>
      </c>
      <c r="E463">
        <v>8</v>
      </c>
      <c r="F463">
        <v>2</v>
      </c>
      <c r="G46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63" s="52">
        <f>IFERROR(MasterData6[[#This Row],[NumWebPurchases]]/MasterData6[[#This Row],[NumWebVisitsMonth]], 0)</f>
        <v>2</v>
      </c>
      <c r="I463" t="str">
        <f>IF(AND(MasterData6[[#This Row],[NumWebPurchases]]&gt;=1, Buying_Cat.="Over $500"), "Yes", "")</f>
        <v>Yes</v>
      </c>
      <c r="L463" t="str">
        <f>IF(MasterData6[[#This Row],[NumWebPurchases]]&gt;=R$3, "Yes", "")</f>
        <v>Yes</v>
      </c>
      <c r="M463" t="str">
        <f>IF(MasterData6[[#This Row],[NumCatalogPurchases]]&gt;=S$3, "Yes", "")</f>
        <v>Yes</v>
      </c>
      <c r="N463" t="str">
        <f>IF(MasterData6[[#This Row],[NumStorePurchases]]&gt;=T$3, "Yes", "")</f>
        <v>Yes</v>
      </c>
    </row>
    <row r="464" spans="1:14" x14ac:dyDescent="0.3">
      <c r="A464">
        <v>2350</v>
      </c>
      <c r="B464">
        <v>7</v>
      </c>
      <c r="C464">
        <v>3</v>
      </c>
      <c r="D464">
        <v>2</v>
      </c>
      <c r="E464">
        <v>8</v>
      </c>
      <c r="F464">
        <v>8</v>
      </c>
      <c r="G46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464" s="52">
        <f>IFERROR(MasterData6[[#This Row],[NumWebPurchases]]/MasterData6[[#This Row],[NumWebVisitsMonth]], 0)</f>
        <v>0.375</v>
      </c>
      <c r="I464" t="str">
        <f>IF(AND(MasterData6[[#This Row],[NumWebPurchases]]&gt;=1, Buying_Cat.="Over $500"), "Yes", "")</f>
        <v>Yes</v>
      </c>
      <c r="L464" t="str">
        <f>IF(MasterData6[[#This Row],[NumWebPurchases]]&gt;=R$3, "Yes", "")</f>
        <v/>
      </c>
      <c r="M464" t="str">
        <f>IF(MasterData6[[#This Row],[NumCatalogPurchases]]&gt;=S$3, "Yes", "")</f>
        <v>Yes</v>
      </c>
      <c r="N464" t="str">
        <f>IF(MasterData6[[#This Row],[NumStorePurchases]]&gt;=T$3, "Yes", "")</f>
        <v>Yes</v>
      </c>
    </row>
    <row r="465" spans="1:14" x14ac:dyDescent="0.3">
      <c r="A465">
        <v>2371</v>
      </c>
      <c r="B465">
        <v>3</v>
      </c>
      <c r="C465">
        <v>2</v>
      </c>
      <c r="D465">
        <v>0</v>
      </c>
      <c r="E465">
        <v>4</v>
      </c>
      <c r="F465">
        <v>7</v>
      </c>
      <c r="G46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465" s="52">
        <f>IFERROR(MasterData6[[#This Row],[NumWebPurchases]]/MasterData6[[#This Row],[NumWebVisitsMonth]], 0)</f>
        <v>0.2857142857142857</v>
      </c>
      <c r="I465" t="str">
        <f>IF(AND(MasterData6[[#This Row],[NumWebPurchases]]&gt;=1, Buying_Cat.="Over $500"), "Yes", "")</f>
        <v/>
      </c>
      <c r="L465" t="str">
        <f>IF(MasterData6[[#This Row],[NumWebPurchases]]&gt;=R$3, "Yes", "")</f>
        <v/>
      </c>
      <c r="M465" t="str">
        <f>IF(MasterData6[[#This Row],[NumCatalogPurchases]]&gt;=S$3, "Yes", "")</f>
        <v/>
      </c>
      <c r="N465" t="str">
        <f>IF(MasterData6[[#This Row],[NumStorePurchases]]&gt;=T$3, "Yes", "")</f>
        <v/>
      </c>
    </row>
    <row r="466" spans="1:14" x14ac:dyDescent="0.3">
      <c r="A466">
        <v>2375</v>
      </c>
      <c r="B466">
        <v>1</v>
      </c>
      <c r="C466">
        <v>0</v>
      </c>
      <c r="D466">
        <v>0</v>
      </c>
      <c r="E466">
        <v>3</v>
      </c>
      <c r="F466">
        <v>8</v>
      </c>
      <c r="G46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66" s="52">
        <f>IFERROR(MasterData6[[#This Row],[NumWebPurchases]]/MasterData6[[#This Row],[NumWebVisitsMonth]], 0)</f>
        <v>0</v>
      </c>
      <c r="I466" t="str">
        <f>IF(AND(MasterData6[[#This Row],[NumWebPurchases]]&gt;=1, Buying_Cat.="Over $500"), "Yes", "")</f>
        <v/>
      </c>
      <c r="L466" t="str">
        <f>IF(MasterData6[[#This Row],[NumWebPurchases]]&gt;=R$3, "Yes", "")</f>
        <v/>
      </c>
      <c r="M466" t="str">
        <f>IF(MasterData6[[#This Row],[NumCatalogPurchases]]&gt;=S$3, "Yes", "")</f>
        <v/>
      </c>
      <c r="N466" t="str">
        <f>IF(MasterData6[[#This Row],[NumStorePurchases]]&gt;=T$3, "Yes", "")</f>
        <v/>
      </c>
    </row>
    <row r="467" spans="1:14" x14ac:dyDescent="0.3">
      <c r="A467">
        <v>2379</v>
      </c>
      <c r="B467">
        <v>2</v>
      </c>
      <c r="C467">
        <v>3</v>
      </c>
      <c r="D467">
        <v>4</v>
      </c>
      <c r="E467">
        <v>5</v>
      </c>
      <c r="F467">
        <v>7</v>
      </c>
      <c r="G46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467" s="52">
        <f>IFERROR(MasterData6[[#This Row],[NumWebPurchases]]/MasterData6[[#This Row],[NumWebVisitsMonth]], 0)</f>
        <v>0.42857142857142855</v>
      </c>
      <c r="I467" t="str">
        <f>IF(AND(MasterData6[[#This Row],[NumWebPurchases]]&gt;=1, Buying_Cat.="Over $500"), "Yes", "")</f>
        <v>Yes</v>
      </c>
      <c r="L467" t="str">
        <f>IF(MasterData6[[#This Row],[NumWebPurchases]]&gt;=R$3, "Yes", "")</f>
        <v/>
      </c>
      <c r="M467" t="str">
        <f>IF(MasterData6[[#This Row],[NumCatalogPurchases]]&gt;=S$3, "Yes", "")</f>
        <v>Yes</v>
      </c>
      <c r="N467" t="str">
        <f>IF(MasterData6[[#This Row],[NumStorePurchases]]&gt;=T$3, "Yes", "")</f>
        <v>Yes</v>
      </c>
    </row>
    <row r="468" spans="1:14" x14ac:dyDescent="0.3">
      <c r="A468">
        <v>2387</v>
      </c>
      <c r="B468">
        <v>6</v>
      </c>
      <c r="C468">
        <v>5</v>
      </c>
      <c r="D468">
        <v>2</v>
      </c>
      <c r="E468">
        <v>4</v>
      </c>
      <c r="F468">
        <v>8</v>
      </c>
      <c r="G46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468" s="52">
        <f>IFERROR(MasterData6[[#This Row],[NumWebPurchases]]/MasterData6[[#This Row],[NumWebVisitsMonth]], 0)</f>
        <v>0.625</v>
      </c>
      <c r="I468" t="str">
        <f>IF(AND(MasterData6[[#This Row],[NumWebPurchases]]&gt;=1, Buying_Cat.="Over $500"), "Yes", "")</f>
        <v/>
      </c>
      <c r="L468" t="str">
        <f>IF(MasterData6[[#This Row],[NumWebPurchases]]&gt;=R$3, "Yes", "")</f>
        <v>Yes</v>
      </c>
      <c r="M468" t="str">
        <f>IF(MasterData6[[#This Row],[NumCatalogPurchases]]&gt;=S$3, "Yes", "")</f>
        <v>Yes</v>
      </c>
      <c r="N468" t="str">
        <f>IF(MasterData6[[#This Row],[NumStorePurchases]]&gt;=T$3, "Yes", "")</f>
        <v/>
      </c>
    </row>
    <row r="469" spans="1:14" x14ac:dyDescent="0.3">
      <c r="A469">
        <v>2392</v>
      </c>
      <c r="B469">
        <v>2</v>
      </c>
      <c r="C469">
        <v>3</v>
      </c>
      <c r="D469">
        <v>0</v>
      </c>
      <c r="E469">
        <v>3</v>
      </c>
      <c r="F469">
        <v>7</v>
      </c>
      <c r="G46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469" s="52">
        <f>IFERROR(MasterData6[[#This Row],[NumWebPurchases]]/MasterData6[[#This Row],[NumWebVisitsMonth]], 0)</f>
        <v>0.42857142857142855</v>
      </c>
      <c r="I469" t="str">
        <f>IF(AND(MasterData6[[#This Row],[NumWebPurchases]]&gt;=1, Buying_Cat.="Over $500"), "Yes", "")</f>
        <v/>
      </c>
      <c r="L469" t="str">
        <f>IF(MasterData6[[#This Row],[NumWebPurchases]]&gt;=R$3, "Yes", "")</f>
        <v/>
      </c>
      <c r="M469" t="str">
        <f>IF(MasterData6[[#This Row],[NumCatalogPurchases]]&gt;=S$3, "Yes", "")</f>
        <v/>
      </c>
      <c r="N469" t="str">
        <f>IF(MasterData6[[#This Row],[NumStorePurchases]]&gt;=T$3, "Yes", "")</f>
        <v/>
      </c>
    </row>
    <row r="470" spans="1:14" x14ac:dyDescent="0.3">
      <c r="A470">
        <v>2404</v>
      </c>
      <c r="B470">
        <v>4</v>
      </c>
      <c r="C470">
        <v>5</v>
      </c>
      <c r="D470">
        <v>1</v>
      </c>
      <c r="E470">
        <v>4</v>
      </c>
      <c r="F470">
        <v>7</v>
      </c>
      <c r="G47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470" s="52">
        <f>IFERROR(MasterData6[[#This Row],[NumWebPurchases]]/MasterData6[[#This Row],[NumWebVisitsMonth]], 0)</f>
        <v>0.7142857142857143</v>
      </c>
      <c r="I470" t="str">
        <f>IF(AND(MasterData6[[#This Row],[NumWebPurchases]]&gt;=1, Buying_Cat.="Over $500"), "Yes", "")</f>
        <v/>
      </c>
      <c r="L470" t="str">
        <f>IF(MasterData6[[#This Row],[NumWebPurchases]]&gt;=R$3, "Yes", "")</f>
        <v>Yes</v>
      </c>
      <c r="M470" t="str">
        <f>IF(MasterData6[[#This Row],[NumCatalogPurchases]]&gt;=S$3, "Yes", "")</f>
        <v/>
      </c>
      <c r="N470" t="str">
        <f>IF(MasterData6[[#This Row],[NumStorePurchases]]&gt;=T$3, "Yes", "")</f>
        <v/>
      </c>
    </row>
    <row r="471" spans="1:14" x14ac:dyDescent="0.3">
      <c r="A471">
        <v>2406</v>
      </c>
      <c r="B471">
        <v>3</v>
      </c>
      <c r="C471">
        <v>6</v>
      </c>
      <c r="D471">
        <v>2</v>
      </c>
      <c r="E471">
        <v>8</v>
      </c>
      <c r="F471">
        <v>5</v>
      </c>
      <c r="G47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471" s="52">
        <f>IFERROR(MasterData6[[#This Row],[NumWebPurchases]]/MasterData6[[#This Row],[NumWebVisitsMonth]], 0)</f>
        <v>1.2</v>
      </c>
      <c r="I471" t="str">
        <f>IF(AND(MasterData6[[#This Row],[NumWebPurchases]]&gt;=1, Buying_Cat.="Over $500"), "Yes", "")</f>
        <v/>
      </c>
      <c r="L471" t="str">
        <f>IF(MasterData6[[#This Row],[NumWebPurchases]]&gt;=R$3, "Yes", "")</f>
        <v>Yes</v>
      </c>
      <c r="M471" t="str">
        <f>IF(MasterData6[[#This Row],[NumCatalogPurchases]]&gt;=S$3, "Yes", "")</f>
        <v>Yes</v>
      </c>
      <c r="N471" t="str">
        <f>IF(MasterData6[[#This Row],[NumStorePurchases]]&gt;=T$3, "Yes", "")</f>
        <v>Yes</v>
      </c>
    </row>
    <row r="472" spans="1:14" x14ac:dyDescent="0.3">
      <c r="A472">
        <v>2407</v>
      </c>
      <c r="B472">
        <v>1</v>
      </c>
      <c r="C472">
        <v>6</v>
      </c>
      <c r="D472">
        <v>6</v>
      </c>
      <c r="E472">
        <v>7</v>
      </c>
      <c r="F472">
        <v>4</v>
      </c>
      <c r="G47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72" s="52">
        <f>IFERROR(MasterData6[[#This Row],[NumWebPurchases]]/MasterData6[[#This Row],[NumWebVisitsMonth]], 0)</f>
        <v>1.5</v>
      </c>
      <c r="I472" t="str">
        <f>IF(AND(MasterData6[[#This Row],[NumWebPurchases]]&gt;=1, Buying_Cat.="Over $500"), "Yes", "")</f>
        <v>Yes</v>
      </c>
      <c r="L472" t="str">
        <f>IF(MasterData6[[#This Row],[NumWebPurchases]]&gt;=R$3, "Yes", "")</f>
        <v>Yes</v>
      </c>
      <c r="M472" t="str">
        <f>IF(MasterData6[[#This Row],[NumCatalogPurchases]]&gt;=S$3, "Yes", "")</f>
        <v>Yes</v>
      </c>
      <c r="N472" t="str">
        <f>IF(MasterData6[[#This Row],[NumStorePurchases]]&gt;=T$3, "Yes", "")</f>
        <v>Yes</v>
      </c>
    </row>
    <row r="473" spans="1:14" x14ac:dyDescent="0.3">
      <c r="A473">
        <v>2408</v>
      </c>
      <c r="B473">
        <v>12</v>
      </c>
      <c r="C473">
        <v>7</v>
      </c>
      <c r="D473">
        <v>4</v>
      </c>
      <c r="E473">
        <v>9</v>
      </c>
      <c r="F473">
        <v>7</v>
      </c>
      <c r="G47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12</v>
      </c>
      <c r="H473" s="52">
        <f>IFERROR(MasterData6[[#This Row],[NumWebPurchases]]/MasterData6[[#This Row],[NumWebVisitsMonth]], 0)</f>
        <v>1</v>
      </c>
      <c r="I473" t="str">
        <f>IF(AND(MasterData6[[#This Row],[NumWebPurchases]]&gt;=1, Buying_Cat.="Over $500"), "Yes", "")</f>
        <v>Yes</v>
      </c>
      <c r="L473" t="str">
        <f>IF(MasterData6[[#This Row],[NumWebPurchases]]&gt;=R$3, "Yes", "")</f>
        <v>Yes</v>
      </c>
      <c r="M473" t="str">
        <f>IF(MasterData6[[#This Row],[NumCatalogPurchases]]&gt;=S$3, "Yes", "")</f>
        <v>Yes</v>
      </c>
      <c r="N473" t="str">
        <f>IF(MasterData6[[#This Row],[NumStorePurchases]]&gt;=T$3, "Yes", "")</f>
        <v>Yes</v>
      </c>
    </row>
    <row r="474" spans="1:14" x14ac:dyDescent="0.3">
      <c r="A474">
        <v>2410</v>
      </c>
      <c r="B474">
        <v>1</v>
      </c>
      <c r="C474">
        <v>3</v>
      </c>
      <c r="D474">
        <v>4</v>
      </c>
      <c r="E474">
        <v>8</v>
      </c>
      <c r="F474">
        <v>1</v>
      </c>
      <c r="G47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74" s="52">
        <f>IFERROR(MasterData6[[#This Row],[NumWebPurchases]]/MasterData6[[#This Row],[NumWebVisitsMonth]], 0)</f>
        <v>3</v>
      </c>
      <c r="I474" t="str">
        <f>IF(AND(MasterData6[[#This Row],[NumWebPurchases]]&gt;=1, Buying_Cat.="Over $500"), "Yes", "")</f>
        <v>Yes</v>
      </c>
      <c r="L474" t="str">
        <f>IF(MasterData6[[#This Row],[NumWebPurchases]]&gt;=R$3, "Yes", "")</f>
        <v/>
      </c>
      <c r="M474" t="str">
        <f>IF(MasterData6[[#This Row],[NumCatalogPurchases]]&gt;=S$3, "Yes", "")</f>
        <v>Yes</v>
      </c>
      <c r="N474" t="str">
        <f>IF(MasterData6[[#This Row],[NumStorePurchases]]&gt;=T$3, "Yes", "")</f>
        <v>Yes</v>
      </c>
    </row>
    <row r="475" spans="1:14" x14ac:dyDescent="0.3">
      <c r="A475">
        <v>2415</v>
      </c>
      <c r="B475">
        <v>3</v>
      </c>
      <c r="C475">
        <v>5</v>
      </c>
      <c r="D475">
        <v>3</v>
      </c>
      <c r="E475">
        <v>5</v>
      </c>
      <c r="F475">
        <v>4</v>
      </c>
      <c r="G47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475" s="52">
        <f>IFERROR(MasterData6[[#This Row],[NumWebPurchases]]/MasterData6[[#This Row],[NumWebVisitsMonth]], 0)</f>
        <v>1.25</v>
      </c>
      <c r="I475" t="str">
        <f>IF(AND(MasterData6[[#This Row],[NumWebPurchases]]&gt;=1, Buying_Cat.="Over $500"), "Yes", "")</f>
        <v>Yes</v>
      </c>
      <c r="L475" t="str">
        <f>IF(MasterData6[[#This Row],[NumWebPurchases]]&gt;=R$3, "Yes", "")</f>
        <v>Yes</v>
      </c>
      <c r="M475" t="str">
        <f>IF(MasterData6[[#This Row],[NumCatalogPurchases]]&gt;=S$3, "Yes", "")</f>
        <v>Yes</v>
      </c>
      <c r="N475" t="str">
        <f>IF(MasterData6[[#This Row],[NumStorePurchases]]&gt;=T$3, "Yes", "")</f>
        <v>Yes</v>
      </c>
    </row>
    <row r="476" spans="1:14" x14ac:dyDescent="0.3">
      <c r="A476">
        <v>2416</v>
      </c>
      <c r="B476">
        <v>1</v>
      </c>
      <c r="C476">
        <v>2</v>
      </c>
      <c r="D476">
        <v>8</v>
      </c>
      <c r="E476">
        <v>9</v>
      </c>
      <c r="F476">
        <v>1</v>
      </c>
      <c r="G47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76" s="52">
        <f>IFERROR(MasterData6[[#This Row],[NumWebPurchases]]/MasterData6[[#This Row],[NumWebVisitsMonth]], 0)</f>
        <v>2</v>
      </c>
      <c r="I476" t="str">
        <f>IF(AND(MasterData6[[#This Row],[NumWebPurchases]]&gt;=1, Buying_Cat.="Over $500"), "Yes", "")</f>
        <v>Yes</v>
      </c>
      <c r="L476" t="str">
        <f>IF(MasterData6[[#This Row],[NumWebPurchases]]&gt;=R$3, "Yes", "")</f>
        <v/>
      </c>
      <c r="M476" t="str">
        <f>IF(MasterData6[[#This Row],[NumCatalogPurchases]]&gt;=S$3, "Yes", "")</f>
        <v>Yes</v>
      </c>
      <c r="N476" t="str">
        <f>IF(MasterData6[[#This Row],[NumStorePurchases]]&gt;=T$3, "Yes", "")</f>
        <v>Yes</v>
      </c>
    </row>
    <row r="477" spans="1:14" x14ac:dyDescent="0.3">
      <c r="A477">
        <v>2426</v>
      </c>
      <c r="B477">
        <v>1</v>
      </c>
      <c r="C477">
        <v>5</v>
      </c>
      <c r="D477">
        <v>10</v>
      </c>
      <c r="E477">
        <v>13</v>
      </c>
      <c r="F477">
        <v>3</v>
      </c>
      <c r="G47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77" s="52">
        <f>IFERROR(MasterData6[[#This Row],[NumWebPurchases]]/MasterData6[[#This Row],[NumWebVisitsMonth]], 0)</f>
        <v>1.6666666666666667</v>
      </c>
      <c r="I477" t="str">
        <f>IF(AND(MasterData6[[#This Row],[NumWebPurchases]]&gt;=1, Buying_Cat.="Over $500"), "Yes", "")</f>
        <v>Yes</v>
      </c>
      <c r="L477" t="str">
        <f>IF(MasterData6[[#This Row],[NumWebPurchases]]&gt;=R$3, "Yes", "")</f>
        <v>Yes</v>
      </c>
      <c r="M477" t="str">
        <f>IF(MasterData6[[#This Row],[NumCatalogPurchases]]&gt;=S$3, "Yes", "")</f>
        <v>Yes</v>
      </c>
      <c r="N477" t="str">
        <f>IF(MasterData6[[#This Row],[NumStorePurchases]]&gt;=T$3, "Yes", "")</f>
        <v>Yes</v>
      </c>
    </row>
    <row r="478" spans="1:14" x14ac:dyDescent="0.3">
      <c r="A478">
        <v>2428</v>
      </c>
      <c r="B478">
        <v>3</v>
      </c>
      <c r="C478">
        <v>2</v>
      </c>
      <c r="D478">
        <v>0</v>
      </c>
      <c r="E478">
        <v>4</v>
      </c>
      <c r="F478">
        <v>7</v>
      </c>
      <c r="G47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478" s="52">
        <f>IFERROR(MasterData6[[#This Row],[NumWebPurchases]]/MasterData6[[#This Row],[NumWebVisitsMonth]], 0)</f>
        <v>0.2857142857142857</v>
      </c>
      <c r="I478" t="str">
        <f>IF(AND(MasterData6[[#This Row],[NumWebPurchases]]&gt;=1, Buying_Cat.="Over $500"), "Yes", "")</f>
        <v/>
      </c>
      <c r="L478" t="str">
        <f>IF(MasterData6[[#This Row],[NumWebPurchases]]&gt;=R$3, "Yes", "")</f>
        <v/>
      </c>
      <c r="M478" t="str">
        <f>IF(MasterData6[[#This Row],[NumCatalogPurchases]]&gt;=S$3, "Yes", "")</f>
        <v/>
      </c>
      <c r="N478" t="str">
        <f>IF(MasterData6[[#This Row],[NumStorePurchases]]&gt;=T$3, "Yes", "")</f>
        <v/>
      </c>
    </row>
    <row r="479" spans="1:14" x14ac:dyDescent="0.3">
      <c r="A479">
        <v>2429</v>
      </c>
      <c r="B479">
        <v>3</v>
      </c>
      <c r="C479">
        <v>5</v>
      </c>
      <c r="D479">
        <v>4</v>
      </c>
      <c r="E479">
        <v>8</v>
      </c>
      <c r="F479">
        <v>2</v>
      </c>
      <c r="G47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479" s="52">
        <f>IFERROR(MasterData6[[#This Row],[NumWebPurchases]]/MasterData6[[#This Row],[NumWebVisitsMonth]], 0)</f>
        <v>2.5</v>
      </c>
      <c r="I479" t="str">
        <f>IF(AND(MasterData6[[#This Row],[NumWebPurchases]]&gt;=1, Buying_Cat.="Over $500"), "Yes", "")</f>
        <v>Yes</v>
      </c>
      <c r="L479" t="str">
        <f>IF(MasterData6[[#This Row],[NumWebPurchases]]&gt;=R$3, "Yes", "")</f>
        <v>Yes</v>
      </c>
      <c r="M479" t="str">
        <f>IF(MasterData6[[#This Row],[NumCatalogPurchases]]&gt;=S$3, "Yes", "")</f>
        <v>Yes</v>
      </c>
      <c r="N479" t="str">
        <f>IF(MasterData6[[#This Row],[NumStorePurchases]]&gt;=T$3, "Yes", "")</f>
        <v>Yes</v>
      </c>
    </row>
    <row r="480" spans="1:14" x14ac:dyDescent="0.3">
      <c r="A480">
        <v>2431</v>
      </c>
      <c r="B480">
        <v>1</v>
      </c>
      <c r="C480">
        <v>2</v>
      </c>
      <c r="D480">
        <v>0</v>
      </c>
      <c r="E480">
        <v>3</v>
      </c>
      <c r="F480">
        <v>8</v>
      </c>
      <c r="G48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80" s="52">
        <f>IFERROR(MasterData6[[#This Row],[NumWebPurchases]]/MasterData6[[#This Row],[NumWebVisitsMonth]], 0)</f>
        <v>0.25</v>
      </c>
      <c r="I480" t="str">
        <f>IF(AND(MasterData6[[#This Row],[NumWebPurchases]]&gt;=1, Buying_Cat.="Over $500"), "Yes", "")</f>
        <v/>
      </c>
      <c r="L480" t="str">
        <f>IF(MasterData6[[#This Row],[NumWebPurchases]]&gt;=R$3, "Yes", "")</f>
        <v/>
      </c>
      <c r="M480" t="str">
        <f>IF(MasterData6[[#This Row],[NumCatalogPurchases]]&gt;=S$3, "Yes", "")</f>
        <v/>
      </c>
      <c r="N480" t="str">
        <f>IF(MasterData6[[#This Row],[NumStorePurchases]]&gt;=T$3, "Yes", "")</f>
        <v/>
      </c>
    </row>
    <row r="481" spans="1:14" x14ac:dyDescent="0.3">
      <c r="A481">
        <v>2437</v>
      </c>
      <c r="B481">
        <v>1</v>
      </c>
      <c r="C481">
        <v>6</v>
      </c>
      <c r="D481">
        <v>5</v>
      </c>
      <c r="E481">
        <v>12</v>
      </c>
      <c r="F481">
        <v>3</v>
      </c>
      <c r="G48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81" s="52">
        <f>IFERROR(MasterData6[[#This Row],[NumWebPurchases]]/MasterData6[[#This Row],[NumWebVisitsMonth]], 0)</f>
        <v>2</v>
      </c>
      <c r="I481" t="str">
        <f>IF(AND(MasterData6[[#This Row],[NumWebPurchases]]&gt;=1, Buying_Cat.="Over $500"), "Yes", "")</f>
        <v>Yes</v>
      </c>
      <c r="L481" t="str">
        <f>IF(MasterData6[[#This Row],[NumWebPurchases]]&gt;=R$3, "Yes", "")</f>
        <v>Yes</v>
      </c>
      <c r="M481" t="str">
        <f>IF(MasterData6[[#This Row],[NumCatalogPurchases]]&gt;=S$3, "Yes", "")</f>
        <v>Yes</v>
      </c>
      <c r="N481" t="str">
        <f>IF(MasterData6[[#This Row],[NumStorePurchases]]&gt;=T$3, "Yes", "")</f>
        <v>Yes</v>
      </c>
    </row>
    <row r="482" spans="1:14" x14ac:dyDescent="0.3">
      <c r="A482">
        <v>2445</v>
      </c>
      <c r="B482">
        <v>1</v>
      </c>
      <c r="C482">
        <v>2</v>
      </c>
      <c r="D482">
        <v>0</v>
      </c>
      <c r="E482">
        <v>3</v>
      </c>
      <c r="F482">
        <v>8</v>
      </c>
      <c r="G48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82" s="52">
        <f>IFERROR(MasterData6[[#This Row],[NumWebPurchases]]/MasterData6[[#This Row],[NumWebVisitsMonth]], 0)</f>
        <v>0.25</v>
      </c>
      <c r="I482" t="str">
        <f>IF(AND(MasterData6[[#This Row],[NumWebPurchases]]&gt;=1, Buying_Cat.="Over $500"), "Yes", "")</f>
        <v/>
      </c>
      <c r="L482" t="str">
        <f>IF(MasterData6[[#This Row],[NumWebPurchases]]&gt;=R$3, "Yes", "")</f>
        <v/>
      </c>
      <c r="M482" t="str">
        <f>IF(MasterData6[[#This Row],[NumCatalogPurchases]]&gt;=S$3, "Yes", "")</f>
        <v/>
      </c>
      <c r="N482" t="str">
        <f>IF(MasterData6[[#This Row],[NumStorePurchases]]&gt;=T$3, "Yes", "")</f>
        <v/>
      </c>
    </row>
    <row r="483" spans="1:14" x14ac:dyDescent="0.3">
      <c r="A483">
        <v>2447</v>
      </c>
      <c r="B483">
        <v>2</v>
      </c>
      <c r="C483">
        <v>2</v>
      </c>
      <c r="D483">
        <v>0</v>
      </c>
      <c r="E483">
        <v>3</v>
      </c>
      <c r="F483">
        <v>7</v>
      </c>
      <c r="G48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483" s="52">
        <f>IFERROR(MasterData6[[#This Row],[NumWebPurchases]]/MasterData6[[#This Row],[NumWebVisitsMonth]], 0)</f>
        <v>0.2857142857142857</v>
      </c>
      <c r="I483" t="str">
        <f>IF(AND(MasterData6[[#This Row],[NumWebPurchases]]&gt;=1, Buying_Cat.="Over $500"), "Yes", "")</f>
        <v/>
      </c>
      <c r="L483" t="str">
        <f>IF(MasterData6[[#This Row],[NumWebPurchases]]&gt;=R$3, "Yes", "")</f>
        <v/>
      </c>
      <c r="M483" t="str">
        <f>IF(MasterData6[[#This Row],[NumCatalogPurchases]]&gt;=S$3, "Yes", "")</f>
        <v/>
      </c>
      <c r="N483" t="str">
        <f>IF(MasterData6[[#This Row],[NumStorePurchases]]&gt;=T$3, "Yes", "")</f>
        <v/>
      </c>
    </row>
    <row r="484" spans="1:14" x14ac:dyDescent="0.3">
      <c r="A484">
        <v>2452</v>
      </c>
      <c r="B484">
        <v>5</v>
      </c>
      <c r="C484">
        <v>5</v>
      </c>
      <c r="D484">
        <v>2</v>
      </c>
      <c r="E484">
        <v>5</v>
      </c>
      <c r="F484">
        <v>8</v>
      </c>
      <c r="G48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484" s="52">
        <f>IFERROR(MasterData6[[#This Row],[NumWebPurchases]]/MasterData6[[#This Row],[NumWebVisitsMonth]], 0)</f>
        <v>0.625</v>
      </c>
      <c r="I484" t="str">
        <f>IF(AND(MasterData6[[#This Row],[NumWebPurchases]]&gt;=1, Buying_Cat.="Over $500"), "Yes", "")</f>
        <v/>
      </c>
      <c r="L484" t="str">
        <f>IF(MasterData6[[#This Row],[NumWebPurchases]]&gt;=R$3, "Yes", "")</f>
        <v>Yes</v>
      </c>
      <c r="M484" t="str">
        <f>IF(MasterData6[[#This Row],[NumCatalogPurchases]]&gt;=S$3, "Yes", "")</f>
        <v>Yes</v>
      </c>
      <c r="N484" t="str">
        <f>IF(MasterData6[[#This Row],[NumStorePurchases]]&gt;=T$3, "Yes", "")</f>
        <v>Yes</v>
      </c>
    </row>
    <row r="485" spans="1:14" x14ac:dyDescent="0.3">
      <c r="A485">
        <v>2453</v>
      </c>
      <c r="B485">
        <v>3</v>
      </c>
      <c r="C485">
        <v>5</v>
      </c>
      <c r="D485">
        <v>3</v>
      </c>
      <c r="E485">
        <v>12</v>
      </c>
      <c r="F485">
        <v>5</v>
      </c>
      <c r="G48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485" s="52">
        <f>IFERROR(MasterData6[[#This Row],[NumWebPurchases]]/MasterData6[[#This Row],[NumWebVisitsMonth]], 0)</f>
        <v>1</v>
      </c>
      <c r="I485" t="str">
        <f>IF(AND(MasterData6[[#This Row],[NumWebPurchases]]&gt;=1, Buying_Cat.="Over $500"), "Yes", "")</f>
        <v>Yes</v>
      </c>
      <c r="L485" t="str">
        <f>IF(MasterData6[[#This Row],[NumWebPurchases]]&gt;=R$3, "Yes", "")</f>
        <v>Yes</v>
      </c>
      <c r="M485" t="str">
        <f>IF(MasterData6[[#This Row],[NumCatalogPurchases]]&gt;=S$3, "Yes", "")</f>
        <v>Yes</v>
      </c>
      <c r="N485" t="str">
        <f>IF(MasterData6[[#This Row],[NumStorePurchases]]&gt;=T$3, "Yes", "")</f>
        <v>Yes</v>
      </c>
    </row>
    <row r="486" spans="1:14" x14ac:dyDescent="0.3">
      <c r="A486">
        <v>2456</v>
      </c>
      <c r="B486">
        <v>5</v>
      </c>
      <c r="C486">
        <v>2</v>
      </c>
      <c r="D486">
        <v>1</v>
      </c>
      <c r="E486">
        <v>5</v>
      </c>
      <c r="F486">
        <v>6</v>
      </c>
      <c r="G48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486" s="52">
        <f>IFERROR(MasterData6[[#This Row],[NumWebPurchases]]/MasterData6[[#This Row],[NumWebVisitsMonth]], 0)</f>
        <v>0.33333333333333331</v>
      </c>
      <c r="I486" t="str">
        <f>IF(AND(MasterData6[[#This Row],[NumWebPurchases]]&gt;=1, Buying_Cat.="Over $500"), "Yes", "")</f>
        <v/>
      </c>
      <c r="L486" t="str">
        <f>IF(MasterData6[[#This Row],[NumWebPurchases]]&gt;=R$3, "Yes", "")</f>
        <v/>
      </c>
      <c r="M486" t="str">
        <f>IF(MasterData6[[#This Row],[NumCatalogPurchases]]&gt;=S$3, "Yes", "")</f>
        <v/>
      </c>
      <c r="N486" t="str">
        <f>IF(MasterData6[[#This Row],[NumStorePurchases]]&gt;=T$3, "Yes", "")</f>
        <v>Yes</v>
      </c>
    </row>
    <row r="487" spans="1:14" x14ac:dyDescent="0.3">
      <c r="A487">
        <v>2457</v>
      </c>
      <c r="B487">
        <v>2</v>
      </c>
      <c r="C487">
        <v>1</v>
      </c>
      <c r="D487">
        <v>0</v>
      </c>
      <c r="E487">
        <v>3</v>
      </c>
      <c r="F487">
        <v>7</v>
      </c>
      <c r="G48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487" s="52">
        <f>IFERROR(MasterData6[[#This Row],[NumWebPurchases]]/MasterData6[[#This Row],[NumWebVisitsMonth]], 0)</f>
        <v>0.14285714285714285</v>
      </c>
      <c r="I487" t="str">
        <f>IF(AND(MasterData6[[#This Row],[NumWebPurchases]]&gt;=1, Buying_Cat.="Over $500"), "Yes", "")</f>
        <v/>
      </c>
      <c r="L487" t="str">
        <f>IF(MasterData6[[#This Row],[NumWebPurchases]]&gt;=R$3, "Yes", "")</f>
        <v/>
      </c>
      <c r="M487" t="str">
        <f>IF(MasterData6[[#This Row],[NumCatalogPurchases]]&gt;=S$3, "Yes", "")</f>
        <v/>
      </c>
      <c r="N487" t="str">
        <f>IF(MasterData6[[#This Row],[NumStorePurchases]]&gt;=T$3, "Yes", "")</f>
        <v/>
      </c>
    </row>
    <row r="488" spans="1:14" x14ac:dyDescent="0.3">
      <c r="A488">
        <v>2461</v>
      </c>
      <c r="B488">
        <v>2</v>
      </c>
      <c r="C488">
        <v>1</v>
      </c>
      <c r="D488">
        <v>0</v>
      </c>
      <c r="E488">
        <v>3</v>
      </c>
      <c r="F488">
        <v>3</v>
      </c>
      <c r="G48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488" s="52">
        <f>IFERROR(MasterData6[[#This Row],[NumWebPurchases]]/MasterData6[[#This Row],[NumWebVisitsMonth]], 0)</f>
        <v>0.33333333333333331</v>
      </c>
      <c r="I488" t="str">
        <f>IF(AND(MasterData6[[#This Row],[NumWebPurchases]]&gt;=1, Buying_Cat.="Over $500"), "Yes", "")</f>
        <v/>
      </c>
      <c r="L488" t="str">
        <f>IF(MasterData6[[#This Row],[NumWebPurchases]]&gt;=R$3, "Yes", "")</f>
        <v/>
      </c>
      <c r="M488" t="str">
        <f>IF(MasterData6[[#This Row],[NumCatalogPurchases]]&gt;=S$3, "Yes", "")</f>
        <v/>
      </c>
      <c r="N488" t="str">
        <f>IF(MasterData6[[#This Row],[NumStorePurchases]]&gt;=T$3, "Yes", "")</f>
        <v/>
      </c>
    </row>
    <row r="489" spans="1:14" x14ac:dyDescent="0.3">
      <c r="A489">
        <v>2471</v>
      </c>
      <c r="B489">
        <v>1</v>
      </c>
      <c r="C489">
        <v>3</v>
      </c>
      <c r="D489">
        <v>2</v>
      </c>
      <c r="E489">
        <v>6</v>
      </c>
      <c r="F489">
        <v>2</v>
      </c>
      <c r="G48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89" s="52">
        <f>IFERROR(MasterData6[[#This Row],[NumWebPurchases]]/MasterData6[[#This Row],[NumWebVisitsMonth]], 0)</f>
        <v>1.5</v>
      </c>
      <c r="I489" t="str">
        <f>IF(AND(MasterData6[[#This Row],[NumWebPurchases]]&gt;=1, Buying_Cat.="Over $500"), "Yes", "")</f>
        <v/>
      </c>
      <c r="L489" t="str">
        <f>IF(MasterData6[[#This Row],[NumWebPurchases]]&gt;=R$3, "Yes", "")</f>
        <v/>
      </c>
      <c r="M489" t="str">
        <f>IF(MasterData6[[#This Row],[NumCatalogPurchases]]&gt;=S$3, "Yes", "")</f>
        <v>Yes</v>
      </c>
      <c r="N489" t="str">
        <f>IF(MasterData6[[#This Row],[NumStorePurchases]]&gt;=T$3, "Yes", "")</f>
        <v>Yes</v>
      </c>
    </row>
    <row r="490" spans="1:14" x14ac:dyDescent="0.3">
      <c r="A490">
        <v>2478</v>
      </c>
      <c r="B490">
        <v>1</v>
      </c>
      <c r="C490">
        <v>1</v>
      </c>
      <c r="D490">
        <v>0</v>
      </c>
      <c r="E490">
        <v>4</v>
      </c>
      <c r="F490">
        <v>4</v>
      </c>
      <c r="G49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90" s="52">
        <f>IFERROR(MasterData6[[#This Row],[NumWebPurchases]]/MasterData6[[#This Row],[NumWebVisitsMonth]], 0)</f>
        <v>0.25</v>
      </c>
      <c r="I490" t="str">
        <f>IF(AND(MasterData6[[#This Row],[NumWebPurchases]]&gt;=1, Buying_Cat.="Over $500"), "Yes", "")</f>
        <v/>
      </c>
      <c r="L490" t="str">
        <f>IF(MasterData6[[#This Row],[NumWebPurchases]]&gt;=R$3, "Yes", "")</f>
        <v/>
      </c>
      <c r="M490" t="str">
        <f>IF(MasterData6[[#This Row],[NumCatalogPurchases]]&gt;=S$3, "Yes", "")</f>
        <v/>
      </c>
      <c r="N490" t="str">
        <f>IF(MasterData6[[#This Row],[NumStorePurchases]]&gt;=T$3, "Yes", "")</f>
        <v/>
      </c>
    </row>
    <row r="491" spans="1:14" x14ac:dyDescent="0.3">
      <c r="A491">
        <v>2488</v>
      </c>
      <c r="B491">
        <v>4</v>
      </c>
      <c r="C491">
        <v>2</v>
      </c>
      <c r="D491">
        <v>1</v>
      </c>
      <c r="E491">
        <v>3</v>
      </c>
      <c r="F491">
        <v>6</v>
      </c>
      <c r="G49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491" s="52">
        <f>IFERROR(MasterData6[[#This Row],[NumWebPurchases]]/MasterData6[[#This Row],[NumWebVisitsMonth]], 0)</f>
        <v>0.33333333333333331</v>
      </c>
      <c r="I491" t="str">
        <f>IF(AND(MasterData6[[#This Row],[NumWebPurchases]]&gt;=1, Buying_Cat.="Over $500"), "Yes", "")</f>
        <v/>
      </c>
      <c r="L491" t="str">
        <f>IF(MasterData6[[#This Row],[NumWebPurchases]]&gt;=R$3, "Yes", "")</f>
        <v/>
      </c>
      <c r="M491" t="str">
        <f>IF(MasterData6[[#This Row],[NumCatalogPurchases]]&gt;=S$3, "Yes", "")</f>
        <v/>
      </c>
      <c r="N491" t="str">
        <f>IF(MasterData6[[#This Row],[NumStorePurchases]]&gt;=T$3, "Yes", "")</f>
        <v/>
      </c>
    </row>
    <row r="492" spans="1:14" x14ac:dyDescent="0.3">
      <c r="A492">
        <v>2493</v>
      </c>
      <c r="B492">
        <v>2</v>
      </c>
      <c r="C492">
        <v>7</v>
      </c>
      <c r="D492">
        <v>1</v>
      </c>
      <c r="E492">
        <v>8</v>
      </c>
      <c r="F492">
        <v>5</v>
      </c>
      <c r="G49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492" s="52">
        <f>IFERROR(MasterData6[[#This Row],[NumWebPurchases]]/MasterData6[[#This Row],[NumWebVisitsMonth]], 0)</f>
        <v>1.4</v>
      </c>
      <c r="I492" t="str">
        <f>IF(AND(MasterData6[[#This Row],[NumWebPurchases]]&gt;=1, Buying_Cat.="Over $500"), "Yes", "")</f>
        <v/>
      </c>
      <c r="L492" t="str">
        <f>IF(MasterData6[[#This Row],[NumWebPurchases]]&gt;=R$3, "Yes", "")</f>
        <v>Yes</v>
      </c>
      <c r="M492" t="str">
        <f>IF(MasterData6[[#This Row],[NumCatalogPurchases]]&gt;=S$3, "Yes", "")</f>
        <v/>
      </c>
      <c r="N492" t="str">
        <f>IF(MasterData6[[#This Row],[NumStorePurchases]]&gt;=T$3, "Yes", "")</f>
        <v>Yes</v>
      </c>
    </row>
    <row r="493" spans="1:14" x14ac:dyDescent="0.3">
      <c r="A493">
        <v>2495</v>
      </c>
      <c r="B493">
        <v>1</v>
      </c>
      <c r="C493">
        <v>4</v>
      </c>
      <c r="D493">
        <v>7</v>
      </c>
      <c r="E493">
        <v>10</v>
      </c>
      <c r="F493">
        <v>1</v>
      </c>
      <c r="G49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93" s="52">
        <f>IFERROR(MasterData6[[#This Row],[NumWebPurchases]]/MasterData6[[#This Row],[NumWebVisitsMonth]], 0)</f>
        <v>4</v>
      </c>
      <c r="I493" t="str">
        <f>IF(AND(MasterData6[[#This Row],[NumWebPurchases]]&gt;=1, Buying_Cat.="Over $500"), "Yes", "")</f>
        <v>Yes</v>
      </c>
      <c r="L493" t="str">
        <f>IF(MasterData6[[#This Row],[NumWebPurchases]]&gt;=R$3, "Yes", "")</f>
        <v>Yes</v>
      </c>
      <c r="M493" t="str">
        <f>IF(MasterData6[[#This Row],[NumCatalogPurchases]]&gt;=S$3, "Yes", "")</f>
        <v>Yes</v>
      </c>
      <c r="N493" t="str">
        <f>IF(MasterData6[[#This Row],[NumStorePurchases]]&gt;=T$3, "Yes", "")</f>
        <v>Yes</v>
      </c>
    </row>
    <row r="494" spans="1:14" x14ac:dyDescent="0.3">
      <c r="A494">
        <v>2499</v>
      </c>
      <c r="B494">
        <v>1</v>
      </c>
      <c r="C494">
        <v>5</v>
      </c>
      <c r="D494">
        <v>2</v>
      </c>
      <c r="E494">
        <v>10</v>
      </c>
      <c r="F494">
        <v>4</v>
      </c>
      <c r="G49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94" s="52">
        <f>IFERROR(MasterData6[[#This Row],[NumWebPurchases]]/MasterData6[[#This Row],[NumWebVisitsMonth]], 0)</f>
        <v>1.25</v>
      </c>
      <c r="I494" t="str">
        <f>IF(AND(MasterData6[[#This Row],[NumWebPurchases]]&gt;=1, Buying_Cat.="Over $500"), "Yes", "")</f>
        <v>Yes</v>
      </c>
      <c r="L494" t="str">
        <f>IF(MasterData6[[#This Row],[NumWebPurchases]]&gt;=R$3, "Yes", "")</f>
        <v>Yes</v>
      </c>
      <c r="M494" t="str">
        <f>IF(MasterData6[[#This Row],[NumCatalogPurchases]]&gt;=S$3, "Yes", "")</f>
        <v>Yes</v>
      </c>
      <c r="N494" t="str">
        <f>IF(MasterData6[[#This Row],[NumStorePurchases]]&gt;=T$3, "Yes", "")</f>
        <v>Yes</v>
      </c>
    </row>
    <row r="495" spans="1:14" x14ac:dyDescent="0.3">
      <c r="A495">
        <v>2516</v>
      </c>
      <c r="B495">
        <v>2</v>
      </c>
      <c r="C495">
        <v>1</v>
      </c>
      <c r="D495">
        <v>2</v>
      </c>
      <c r="E495">
        <v>2</v>
      </c>
      <c r="F495">
        <v>4</v>
      </c>
      <c r="G49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495" s="52">
        <f>IFERROR(MasterData6[[#This Row],[NumWebPurchases]]/MasterData6[[#This Row],[NumWebVisitsMonth]], 0)</f>
        <v>0.25</v>
      </c>
      <c r="I495" t="str">
        <f>IF(AND(MasterData6[[#This Row],[NumWebPurchases]]&gt;=1, Buying_Cat.="Over $500"), "Yes", "")</f>
        <v/>
      </c>
      <c r="L495" t="str">
        <f>IF(MasterData6[[#This Row],[NumWebPurchases]]&gt;=R$3, "Yes", "")</f>
        <v/>
      </c>
      <c r="M495" t="str">
        <f>IF(MasterData6[[#This Row],[NumCatalogPurchases]]&gt;=S$3, "Yes", "")</f>
        <v>Yes</v>
      </c>
      <c r="N495" t="str">
        <f>IF(MasterData6[[#This Row],[NumStorePurchases]]&gt;=T$3, "Yes", "")</f>
        <v/>
      </c>
    </row>
    <row r="496" spans="1:14" x14ac:dyDescent="0.3">
      <c r="A496">
        <v>2518</v>
      </c>
      <c r="B496">
        <v>1</v>
      </c>
      <c r="C496">
        <v>0</v>
      </c>
      <c r="D496">
        <v>1</v>
      </c>
      <c r="E496">
        <v>2</v>
      </c>
      <c r="F496">
        <v>7</v>
      </c>
      <c r="G49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96" s="52">
        <f>IFERROR(MasterData6[[#This Row],[NumWebPurchases]]/MasterData6[[#This Row],[NumWebVisitsMonth]], 0)</f>
        <v>0</v>
      </c>
      <c r="I496" t="str">
        <f>IF(AND(MasterData6[[#This Row],[NumWebPurchases]]&gt;=1, Buying_Cat.="Over $500"), "Yes", "")</f>
        <v/>
      </c>
      <c r="L496" t="str">
        <f>IF(MasterData6[[#This Row],[NumWebPurchases]]&gt;=R$3, "Yes", "")</f>
        <v/>
      </c>
      <c r="M496" t="str">
        <f>IF(MasterData6[[#This Row],[NumCatalogPurchases]]&gt;=S$3, "Yes", "")</f>
        <v/>
      </c>
      <c r="N496" t="str">
        <f>IF(MasterData6[[#This Row],[NumStorePurchases]]&gt;=T$3, "Yes", "")</f>
        <v/>
      </c>
    </row>
    <row r="497" spans="1:14" x14ac:dyDescent="0.3">
      <c r="A497">
        <v>2521</v>
      </c>
      <c r="B497">
        <v>1</v>
      </c>
      <c r="C497">
        <v>1</v>
      </c>
      <c r="D497">
        <v>1</v>
      </c>
      <c r="E497">
        <v>2</v>
      </c>
      <c r="F497">
        <v>7</v>
      </c>
      <c r="G49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97" s="52">
        <f>IFERROR(MasterData6[[#This Row],[NumWebPurchases]]/MasterData6[[#This Row],[NumWebVisitsMonth]], 0)</f>
        <v>0.14285714285714285</v>
      </c>
      <c r="I497" t="str">
        <f>IF(AND(MasterData6[[#This Row],[NumWebPurchases]]&gt;=1, Buying_Cat.="Over $500"), "Yes", "")</f>
        <v/>
      </c>
      <c r="L497" t="str">
        <f>IF(MasterData6[[#This Row],[NumWebPurchases]]&gt;=R$3, "Yes", "")</f>
        <v/>
      </c>
      <c r="M497" t="str">
        <f>IF(MasterData6[[#This Row],[NumCatalogPurchases]]&gt;=S$3, "Yes", "")</f>
        <v/>
      </c>
      <c r="N497" t="str">
        <f>IF(MasterData6[[#This Row],[NumStorePurchases]]&gt;=T$3, "Yes", "")</f>
        <v/>
      </c>
    </row>
    <row r="498" spans="1:14" x14ac:dyDescent="0.3">
      <c r="A498">
        <v>2525</v>
      </c>
      <c r="B498">
        <v>2</v>
      </c>
      <c r="C498">
        <v>5</v>
      </c>
      <c r="D498">
        <v>2</v>
      </c>
      <c r="E498">
        <v>9</v>
      </c>
      <c r="F498">
        <v>6</v>
      </c>
      <c r="G49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498" s="52">
        <f>IFERROR(MasterData6[[#This Row],[NumWebPurchases]]/MasterData6[[#This Row],[NumWebVisitsMonth]], 0)</f>
        <v>0.83333333333333337</v>
      </c>
      <c r="I498" t="str">
        <f>IF(AND(MasterData6[[#This Row],[NumWebPurchases]]&gt;=1, Buying_Cat.="Over $500"), "Yes", "")</f>
        <v>Yes</v>
      </c>
      <c r="L498" t="str">
        <f>IF(MasterData6[[#This Row],[NumWebPurchases]]&gt;=R$3, "Yes", "")</f>
        <v>Yes</v>
      </c>
      <c r="M498" t="str">
        <f>IF(MasterData6[[#This Row],[NumCatalogPurchases]]&gt;=S$3, "Yes", "")</f>
        <v>Yes</v>
      </c>
      <c r="N498" t="str">
        <f>IF(MasterData6[[#This Row],[NumStorePurchases]]&gt;=T$3, "Yes", "")</f>
        <v>Yes</v>
      </c>
    </row>
    <row r="499" spans="1:14" x14ac:dyDescent="0.3">
      <c r="A499">
        <v>2532</v>
      </c>
      <c r="B499">
        <v>1</v>
      </c>
      <c r="C499">
        <v>2</v>
      </c>
      <c r="D499">
        <v>4</v>
      </c>
      <c r="E499">
        <v>6</v>
      </c>
      <c r="F499">
        <v>5</v>
      </c>
      <c r="G49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499" s="52">
        <f>IFERROR(MasterData6[[#This Row],[NumWebPurchases]]/MasterData6[[#This Row],[NumWebVisitsMonth]], 0)</f>
        <v>0.4</v>
      </c>
      <c r="I499" t="str">
        <f>IF(AND(MasterData6[[#This Row],[NumWebPurchases]]&gt;=1, Buying_Cat.="Over $500"), "Yes", "")</f>
        <v>Yes</v>
      </c>
      <c r="L499" t="str">
        <f>IF(MasterData6[[#This Row],[NumWebPurchases]]&gt;=R$3, "Yes", "")</f>
        <v/>
      </c>
      <c r="M499" t="str">
        <f>IF(MasterData6[[#This Row],[NumCatalogPurchases]]&gt;=S$3, "Yes", "")</f>
        <v>Yes</v>
      </c>
      <c r="N499" t="str">
        <f>IF(MasterData6[[#This Row],[NumStorePurchases]]&gt;=T$3, "Yes", "")</f>
        <v>Yes</v>
      </c>
    </row>
    <row r="500" spans="1:14" x14ac:dyDescent="0.3">
      <c r="A500">
        <v>2534</v>
      </c>
      <c r="B500">
        <v>2</v>
      </c>
      <c r="C500">
        <v>4</v>
      </c>
      <c r="D500">
        <v>1</v>
      </c>
      <c r="E500">
        <v>3</v>
      </c>
      <c r="F500">
        <v>7</v>
      </c>
      <c r="G50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00" s="52">
        <f>IFERROR(MasterData6[[#This Row],[NumWebPurchases]]/MasterData6[[#This Row],[NumWebVisitsMonth]], 0)</f>
        <v>0.5714285714285714</v>
      </c>
      <c r="I500" t="str">
        <f>IF(AND(MasterData6[[#This Row],[NumWebPurchases]]&gt;=1, Buying_Cat.="Over $500"), "Yes", "")</f>
        <v/>
      </c>
      <c r="L500" t="str">
        <f>IF(MasterData6[[#This Row],[NumWebPurchases]]&gt;=R$3, "Yes", "")</f>
        <v>Yes</v>
      </c>
      <c r="M500" t="str">
        <f>IF(MasterData6[[#This Row],[NumCatalogPurchases]]&gt;=S$3, "Yes", "")</f>
        <v/>
      </c>
      <c r="N500" t="str">
        <f>IF(MasterData6[[#This Row],[NumStorePurchases]]&gt;=T$3, "Yes", "")</f>
        <v/>
      </c>
    </row>
    <row r="501" spans="1:14" x14ac:dyDescent="0.3">
      <c r="A501">
        <v>2535</v>
      </c>
      <c r="B501">
        <v>1</v>
      </c>
      <c r="C501">
        <v>6</v>
      </c>
      <c r="D501">
        <v>5</v>
      </c>
      <c r="E501">
        <v>8</v>
      </c>
      <c r="F501">
        <v>9</v>
      </c>
      <c r="G50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01" s="52">
        <f>IFERROR(MasterData6[[#This Row],[NumWebPurchases]]/MasterData6[[#This Row],[NumWebVisitsMonth]], 0)</f>
        <v>0.66666666666666663</v>
      </c>
      <c r="I501" t="str">
        <f>IF(AND(MasterData6[[#This Row],[NumWebPurchases]]&gt;=1, Buying_Cat.="Over $500"), "Yes", "")</f>
        <v>Yes</v>
      </c>
      <c r="L501" t="str">
        <f>IF(MasterData6[[#This Row],[NumWebPurchases]]&gt;=R$3, "Yes", "")</f>
        <v>Yes</v>
      </c>
      <c r="M501" t="str">
        <f>IF(MasterData6[[#This Row],[NumCatalogPurchases]]&gt;=S$3, "Yes", "")</f>
        <v>Yes</v>
      </c>
      <c r="N501" t="str">
        <f>IF(MasterData6[[#This Row],[NumStorePurchases]]&gt;=T$3, "Yes", "")</f>
        <v>Yes</v>
      </c>
    </row>
    <row r="502" spans="1:14" x14ac:dyDescent="0.3">
      <c r="A502">
        <v>2541</v>
      </c>
      <c r="B502">
        <v>2</v>
      </c>
      <c r="C502">
        <v>2</v>
      </c>
      <c r="D502">
        <v>0</v>
      </c>
      <c r="E502">
        <v>3</v>
      </c>
      <c r="F502">
        <v>8</v>
      </c>
      <c r="G50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02" s="52">
        <f>IFERROR(MasterData6[[#This Row],[NumWebPurchases]]/MasterData6[[#This Row],[NumWebVisitsMonth]], 0)</f>
        <v>0.25</v>
      </c>
      <c r="I502" t="str">
        <f>IF(AND(MasterData6[[#This Row],[NumWebPurchases]]&gt;=1, Buying_Cat.="Over $500"), "Yes", "")</f>
        <v/>
      </c>
      <c r="L502" t="str">
        <f>IF(MasterData6[[#This Row],[NumWebPurchases]]&gt;=R$3, "Yes", "")</f>
        <v/>
      </c>
      <c r="M502" t="str">
        <f>IF(MasterData6[[#This Row],[NumCatalogPurchases]]&gt;=S$3, "Yes", "")</f>
        <v/>
      </c>
      <c r="N502" t="str">
        <f>IF(MasterData6[[#This Row],[NumStorePurchases]]&gt;=T$3, "Yes", "")</f>
        <v/>
      </c>
    </row>
    <row r="503" spans="1:14" x14ac:dyDescent="0.3">
      <c r="A503">
        <v>2544</v>
      </c>
      <c r="B503">
        <v>1</v>
      </c>
      <c r="C503">
        <v>1</v>
      </c>
      <c r="D503">
        <v>1</v>
      </c>
      <c r="E503">
        <v>4</v>
      </c>
      <c r="F503">
        <v>1</v>
      </c>
      <c r="G50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03" s="52">
        <f>IFERROR(MasterData6[[#This Row],[NumWebPurchases]]/MasterData6[[#This Row],[NumWebVisitsMonth]], 0)</f>
        <v>1</v>
      </c>
      <c r="I503" t="str">
        <f>IF(AND(MasterData6[[#This Row],[NumWebPurchases]]&gt;=1, Buying_Cat.="Over $500"), "Yes", "")</f>
        <v/>
      </c>
      <c r="L503" t="str">
        <f>IF(MasterData6[[#This Row],[NumWebPurchases]]&gt;=R$3, "Yes", "")</f>
        <v/>
      </c>
      <c r="M503" t="str">
        <f>IF(MasterData6[[#This Row],[NumCatalogPurchases]]&gt;=S$3, "Yes", "")</f>
        <v/>
      </c>
      <c r="N503" t="str">
        <f>IF(MasterData6[[#This Row],[NumStorePurchases]]&gt;=T$3, "Yes", "")</f>
        <v/>
      </c>
    </row>
    <row r="504" spans="1:14" x14ac:dyDescent="0.3">
      <c r="A504">
        <v>2546</v>
      </c>
      <c r="B504">
        <v>1</v>
      </c>
      <c r="C504">
        <v>1</v>
      </c>
      <c r="D504">
        <v>0</v>
      </c>
      <c r="E504">
        <v>4</v>
      </c>
      <c r="F504">
        <v>3</v>
      </c>
      <c r="G50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04" s="52">
        <f>IFERROR(MasterData6[[#This Row],[NumWebPurchases]]/MasterData6[[#This Row],[NumWebVisitsMonth]], 0)</f>
        <v>0.33333333333333331</v>
      </c>
      <c r="I504" t="str">
        <f>IF(AND(MasterData6[[#This Row],[NumWebPurchases]]&gt;=1, Buying_Cat.="Over $500"), "Yes", "")</f>
        <v/>
      </c>
      <c r="L504" t="str">
        <f>IF(MasterData6[[#This Row],[NumWebPurchases]]&gt;=R$3, "Yes", "")</f>
        <v/>
      </c>
      <c r="M504" t="str">
        <f>IF(MasterData6[[#This Row],[NumCatalogPurchases]]&gt;=S$3, "Yes", "")</f>
        <v/>
      </c>
      <c r="N504" t="str">
        <f>IF(MasterData6[[#This Row],[NumStorePurchases]]&gt;=T$3, "Yes", "")</f>
        <v/>
      </c>
    </row>
    <row r="505" spans="1:14" x14ac:dyDescent="0.3">
      <c r="A505">
        <v>2549</v>
      </c>
      <c r="B505">
        <v>1</v>
      </c>
      <c r="C505">
        <v>1</v>
      </c>
      <c r="D505">
        <v>0</v>
      </c>
      <c r="E505">
        <v>3</v>
      </c>
      <c r="F505">
        <v>9</v>
      </c>
      <c r="G50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05" s="52">
        <f>IFERROR(MasterData6[[#This Row],[NumWebPurchases]]/MasterData6[[#This Row],[NumWebVisitsMonth]], 0)</f>
        <v>0.1111111111111111</v>
      </c>
      <c r="I505" t="str">
        <f>IF(AND(MasterData6[[#This Row],[NumWebPurchases]]&gt;=1, Buying_Cat.="Over $500"), "Yes", "")</f>
        <v/>
      </c>
      <c r="L505" t="str">
        <f>IF(MasterData6[[#This Row],[NumWebPurchases]]&gt;=R$3, "Yes", "")</f>
        <v/>
      </c>
      <c r="M505" t="str">
        <f>IF(MasterData6[[#This Row],[NumCatalogPurchases]]&gt;=S$3, "Yes", "")</f>
        <v/>
      </c>
      <c r="N505" t="str">
        <f>IF(MasterData6[[#This Row],[NumStorePurchases]]&gt;=T$3, "Yes", "")</f>
        <v/>
      </c>
    </row>
    <row r="506" spans="1:14" x14ac:dyDescent="0.3">
      <c r="A506">
        <v>2552</v>
      </c>
      <c r="B506">
        <v>9</v>
      </c>
      <c r="C506">
        <v>6</v>
      </c>
      <c r="D506">
        <v>3</v>
      </c>
      <c r="E506">
        <v>6</v>
      </c>
      <c r="F506">
        <v>7</v>
      </c>
      <c r="G50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9</v>
      </c>
      <c r="H506" s="52">
        <f>IFERROR(MasterData6[[#This Row],[NumWebPurchases]]/MasterData6[[#This Row],[NumWebVisitsMonth]], 0)</f>
        <v>0.8571428571428571</v>
      </c>
      <c r="I506" t="str">
        <f>IF(AND(MasterData6[[#This Row],[NumWebPurchases]]&gt;=1, Buying_Cat.="Over $500"), "Yes", "")</f>
        <v/>
      </c>
      <c r="L506" t="str">
        <f>IF(MasterData6[[#This Row],[NumWebPurchases]]&gt;=R$3, "Yes", "")</f>
        <v>Yes</v>
      </c>
      <c r="M506" t="str">
        <f>IF(MasterData6[[#This Row],[NumCatalogPurchases]]&gt;=S$3, "Yes", "")</f>
        <v>Yes</v>
      </c>
      <c r="N506" t="str">
        <f>IF(MasterData6[[#This Row],[NumStorePurchases]]&gt;=T$3, "Yes", "")</f>
        <v>Yes</v>
      </c>
    </row>
    <row r="507" spans="1:14" x14ac:dyDescent="0.3">
      <c r="A507">
        <v>2557</v>
      </c>
      <c r="B507">
        <v>1</v>
      </c>
      <c r="C507">
        <v>1</v>
      </c>
      <c r="D507">
        <v>1</v>
      </c>
      <c r="E507">
        <v>2</v>
      </c>
      <c r="F507">
        <v>4</v>
      </c>
      <c r="G50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07" s="52">
        <f>IFERROR(MasterData6[[#This Row],[NumWebPurchases]]/MasterData6[[#This Row],[NumWebVisitsMonth]], 0)</f>
        <v>0.25</v>
      </c>
      <c r="I507" t="str">
        <f>IF(AND(MasterData6[[#This Row],[NumWebPurchases]]&gt;=1, Buying_Cat.="Over $500"), "Yes", "")</f>
        <v/>
      </c>
      <c r="L507" t="str">
        <f>IF(MasterData6[[#This Row],[NumWebPurchases]]&gt;=R$3, "Yes", "")</f>
        <v/>
      </c>
      <c r="M507" t="str">
        <f>IF(MasterData6[[#This Row],[NumCatalogPurchases]]&gt;=S$3, "Yes", "")</f>
        <v/>
      </c>
      <c r="N507" t="str">
        <f>IF(MasterData6[[#This Row],[NumStorePurchases]]&gt;=T$3, "Yes", "")</f>
        <v/>
      </c>
    </row>
    <row r="508" spans="1:14" x14ac:dyDescent="0.3">
      <c r="A508">
        <v>2561</v>
      </c>
      <c r="B508">
        <v>4</v>
      </c>
      <c r="C508">
        <v>4</v>
      </c>
      <c r="D508">
        <v>3</v>
      </c>
      <c r="E508">
        <v>12</v>
      </c>
      <c r="F508">
        <v>8</v>
      </c>
      <c r="G50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508" s="52">
        <f>IFERROR(MasterData6[[#This Row],[NumWebPurchases]]/MasterData6[[#This Row],[NumWebVisitsMonth]], 0)</f>
        <v>0.5</v>
      </c>
      <c r="I508" t="str">
        <f>IF(AND(MasterData6[[#This Row],[NumWebPurchases]]&gt;=1, Buying_Cat.="Over $500"), "Yes", "")</f>
        <v>Yes</v>
      </c>
      <c r="L508" t="str">
        <f>IF(MasterData6[[#This Row],[NumWebPurchases]]&gt;=R$3, "Yes", "")</f>
        <v>Yes</v>
      </c>
      <c r="M508" t="str">
        <f>IF(MasterData6[[#This Row],[NumCatalogPurchases]]&gt;=S$3, "Yes", "")</f>
        <v>Yes</v>
      </c>
      <c r="N508" t="str">
        <f>IF(MasterData6[[#This Row],[NumStorePurchases]]&gt;=T$3, "Yes", "")</f>
        <v>Yes</v>
      </c>
    </row>
    <row r="509" spans="1:14" x14ac:dyDescent="0.3">
      <c r="A509">
        <v>2563</v>
      </c>
      <c r="B509">
        <v>1</v>
      </c>
      <c r="C509">
        <v>2</v>
      </c>
      <c r="D509">
        <v>0</v>
      </c>
      <c r="E509">
        <v>3</v>
      </c>
      <c r="F509">
        <v>6</v>
      </c>
      <c r="G50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09" s="52">
        <f>IFERROR(MasterData6[[#This Row],[NumWebPurchases]]/MasterData6[[#This Row],[NumWebVisitsMonth]], 0)</f>
        <v>0.33333333333333331</v>
      </c>
      <c r="I509" t="str">
        <f>IF(AND(MasterData6[[#This Row],[NumWebPurchases]]&gt;=1, Buying_Cat.="Over $500"), "Yes", "")</f>
        <v/>
      </c>
      <c r="L509" t="str">
        <f>IF(MasterData6[[#This Row],[NumWebPurchases]]&gt;=R$3, "Yes", "")</f>
        <v/>
      </c>
      <c r="M509" t="str">
        <f>IF(MasterData6[[#This Row],[NumCatalogPurchases]]&gt;=S$3, "Yes", "")</f>
        <v/>
      </c>
      <c r="N509" t="str">
        <f>IF(MasterData6[[#This Row],[NumStorePurchases]]&gt;=T$3, "Yes", "")</f>
        <v/>
      </c>
    </row>
    <row r="510" spans="1:14" x14ac:dyDescent="0.3">
      <c r="A510">
        <v>2564</v>
      </c>
      <c r="B510">
        <v>2</v>
      </c>
      <c r="C510">
        <v>3</v>
      </c>
      <c r="D510">
        <v>1</v>
      </c>
      <c r="E510">
        <v>4</v>
      </c>
      <c r="F510">
        <v>6</v>
      </c>
      <c r="G51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10" s="52">
        <f>IFERROR(MasterData6[[#This Row],[NumWebPurchases]]/MasterData6[[#This Row],[NumWebVisitsMonth]], 0)</f>
        <v>0.5</v>
      </c>
      <c r="I510" t="str">
        <f>IF(AND(MasterData6[[#This Row],[NumWebPurchases]]&gt;=1, Buying_Cat.="Over $500"), "Yes", "")</f>
        <v/>
      </c>
      <c r="L510" t="str">
        <f>IF(MasterData6[[#This Row],[NumWebPurchases]]&gt;=R$3, "Yes", "")</f>
        <v/>
      </c>
      <c r="M510" t="str">
        <f>IF(MasterData6[[#This Row],[NumCatalogPurchases]]&gt;=S$3, "Yes", "")</f>
        <v/>
      </c>
      <c r="N510" t="str">
        <f>IF(MasterData6[[#This Row],[NumStorePurchases]]&gt;=T$3, "Yes", "")</f>
        <v/>
      </c>
    </row>
    <row r="511" spans="1:14" x14ac:dyDescent="0.3">
      <c r="A511">
        <v>2565</v>
      </c>
      <c r="B511">
        <v>1</v>
      </c>
      <c r="C511">
        <v>4</v>
      </c>
      <c r="D511">
        <v>5</v>
      </c>
      <c r="E511">
        <v>10</v>
      </c>
      <c r="F511">
        <v>3</v>
      </c>
      <c r="G51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11" s="52">
        <f>IFERROR(MasterData6[[#This Row],[NumWebPurchases]]/MasterData6[[#This Row],[NumWebVisitsMonth]], 0)</f>
        <v>1.3333333333333333</v>
      </c>
      <c r="I511" t="str">
        <f>IF(AND(MasterData6[[#This Row],[NumWebPurchases]]&gt;=1, Buying_Cat.="Over $500"), "Yes", "")</f>
        <v>Yes</v>
      </c>
      <c r="L511" t="str">
        <f>IF(MasterData6[[#This Row],[NumWebPurchases]]&gt;=R$3, "Yes", "")</f>
        <v>Yes</v>
      </c>
      <c r="M511" t="str">
        <f>IF(MasterData6[[#This Row],[NumCatalogPurchases]]&gt;=S$3, "Yes", "")</f>
        <v>Yes</v>
      </c>
      <c r="N511" t="str">
        <f>IF(MasterData6[[#This Row],[NumStorePurchases]]&gt;=T$3, "Yes", "")</f>
        <v>Yes</v>
      </c>
    </row>
    <row r="512" spans="1:14" x14ac:dyDescent="0.3">
      <c r="A512">
        <v>2569</v>
      </c>
      <c r="B512">
        <v>1</v>
      </c>
      <c r="C512">
        <v>1</v>
      </c>
      <c r="D512">
        <v>0</v>
      </c>
      <c r="E512">
        <v>3</v>
      </c>
      <c r="F512">
        <v>8</v>
      </c>
      <c r="G51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12" s="52">
        <f>IFERROR(MasterData6[[#This Row],[NumWebPurchases]]/MasterData6[[#This Row],[NumWebVisitsMonth]], 0)</f>
        <v>0.125</v>
      </c>
      <c r="I512" t="str">
        <f>IF(AND(MasterData6[[#This Row],[NumWebPurchases]]&gt;=1, Buying_Cat.="Over $500"), "Yes", "")</f>
        <v/>
      </c>
      <c r="L512" t="str">
        <f>IF(MasterData6[[#This Row],[NumWebPurchases]]&gt;=R$3, "Yes", "")</f>
        <v/>
      </c>
      <c r="M512" t="str">
        <f>IF(MasterData6[[#This Row],[NumCatalogPurchases]]&gt;=S$3, "Yes", "")</f>
        <v/>
      </c>
      <c r="N512" t="str">
        <f>IF(MasterData6[[#This Row],[NumStorePurchases]]&gt;=T$3, "Yes", "")</f>
        <v/>
      </c>
    </row>
    <row r="513" spans="1:14" x14ac:dyDescent="0.3">
      <c r="A513">
        <v>2570</v>
      </c>
      <c r="B513">
        <v>4</v>
      </c>
      <c r="C513">
        <v>10</v>
      </c>
      <c r="D513">
        <v>4</v>
      </c>
      <c r="E513">
        <v>7</v>
      </c>
      <c r="F513">
        <v>8</v>
      </c>
      <c r="G51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513" s="52">
        <f>IFERROR(MasterData6[[#This Row],[NumWebPurchases]]/MasterData6[[#This Row],[NumWebVisitsMonth]], 0)</f>
        <v>1.25</v>
      </c>
      <c r="I513" t="str">
        <f>IF(AND(MasterData6[[#This Row],[NumWebPurchases]]&gt;=1, Buying_Cat.="Over $500"), "Yes", "")</f>
        <v>Yes</v>
      </c>
      <c r="L513" t="str">
        <f>IF(MasterData6[[#This Row],[NumWebPurchases]]&gt;=R$3, "Yes", "")</f>
        <v>Yes</v>
      </c>
      <c r="M513" t="str">
        <f>IF(MasterData6[[#This Row],[NumCatalogPurchases]]&gt;=S$3, "Yes", "")</f>
        <v>Yes</v>
      </c>
      <c r="N513" t="str">
        <f>IF(MasterData6[[#This Row],[NumStorePurchases]]&gt;=T$3, "Yes", "")</f>
        <v>Yes</v>
      </c>
    </row>
    <row r="514" spans="1:14" x14ac:dyDescent="0.3">
      <c r="A514">
        <v>2574</v>
      </c>
      <c r="B514">
        <v>3</v>
      </c>
      <c r="C514">
        <v>6</v>
      </c>
      <c r="D514">
        <v>4</v>
      </c>
      <c r="E514">
        <v>8</v>
      </c>
      <c r="F514">
        <v>5</v>
      </c>
      <c r="G51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514" s="52">
        <f>IFERROR(MasterData6[[#This Row],[NumWebPurchases]]/MasterData6[[#This Row],[NumWebVisitsMonth]], 0)</f>
        <v>1.2</v>
      </c>
      <c r="I514" t="str">
        <f>IF(AND(MasterData6[[#This Row],[NumWebPurchases]]&gt;=1, Buying_Cat.="Over $500"), "Yes", "")</f>
        <v>Yes</v>
      </c>
      <c r="L514" t="str">
        <f>IF(MasterData6[[#This Row],[NumWebPurchases]]&gt;=R$3, "Yes", "")</f>
        <v>Yes</v>
      </c>
      <c r="M514" t="str">
        <f>IF(MasterData6[[#This Row],[NumCatalogPurchases]]&gt;=S$3, "Yes", "")</f>
        <v>Yes</v>
      </c>
      <c r="N514" t="str">
        <f>IF(MasterData6[[#This Row],[NumStorePurchases]]&gt;=T$3, "Yes", "")</f>
        <v>Yes</v>
      </c>
    </row>
    <row r="515" spans="1:14" x14ac:dyDescent="0.3">
      <c r="A515">
        <v>2579</v>
      </c>
      <c r="B515">
        <v>4</v>
      </c>
      <c r="C515">
        <v>6</v>
      </c>
      <c r="D515">
        <v>7</v>
      </c>
      <c r="E515">
        <v>9</v>
      </c>
      <c r="F515">
        <v>4</v>
      </c>
      <c r="G51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515" s="52">
        <f>IFERROR(MasterData6[[#This Row],[NumWebPurchases]]/MasterData6[[#This Row],[NumWebVisitsMonth]], 0)</f>
        <v>1.5</v>
      </c>
      <c r="I515" t="str">
        <f>IF(AND(MasterData6[[#This Row],[NumWebPurchases]]&gt;=1, Buying_Cat.="Over $500"), "Yes", "")</f>
        <v>Yes</v>
      </c>
      <c r="L515" t="str">
        <f>IF(MasterData6[[#This Row],[NumWebPurchases]]&gt;=R$3, "Yes", "")</f>
        <v>Yes</v>
      </c>
      <c r="M515" t="str">
        <f>IF(MasterData6[[#This Row],[NumCatalogPurchases]]&gt;=S$3, "Yes", "")</f>
        <v>Yes</v>
      </c>
      <c r="N515" t="str">
        <f>IF(MasterData6[[#This Row],[NumStorePurchases]]&gt;=T$3, "Yes", "")</f>
        <v>Yes</v>
      </c>
    </row>
    <row r="516" spans="1:14" x14ac:dyDescent="0.3">
      <c r="A516">
        <v>2587</v>
      </c>
      <c r="B516">
        <v>2</v>
      </c>
      <c r="C516">
        <v>2</v>
      </c>
      <c r="D516">
        <v>0</v>
      </c>
      <c r="E516">
        <v>3</v>
      </c>
      <c r="F516">
        <v>5</v>
      </c>
      <c r="G51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16" s="52">
        <f>IFERROR(MasterData6[[#This Row],[NumWebPurchases]]/MasterData6[[#This Row],[NumWebVisitsMonth]], 0)</f>
        <v>0.4</v>
      </c>
      <c r="I516" t="str">
        <f>IF(AND(MasterData6[[#This Row],[NumWebPurchases]]&gt;=1, Buying_Cat.="Over $500"), "Yes", "")</f>
        <v/>
      </c>
      <c r="L516" t="str">
        <f>IF(MasterData6[[#This Row],[NumWebPurchases]]&gt;=R$3, "Yes", "")</f>
        <v/>
      </c>
      <c r="M516" t="str">
        <f>IF(MasterData6[[#This Row],[NumCatalogPurchases]]&gt;=S$3, "Yes", "")</f>
        <v/>
      </c>
      <c r="N516" t="str">
        <f>IF(MasterData6[[#This Row],[NumStorePurchases]]&gt;=T$3, "Yes", "")</f>
        <v/>
      </c>
    </row>
    <row r="517" spans="1:14" x14ac:dyDescent="0.3">
      <c r="A517">
        <v>2589</v>
      </c>
      <c r="B517">
        <v>2</v>
      </c>
      <c r="C517">
        <v>2</v>
      </c>
      <c r="D517">
        <v>1</v>
      </c>
      <c r="E517">
        <v>3</v>
      </c>
      <c r="F517">
        <v>6</v>
      </c>
      <c r="G51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17" s="52">
        <f>IFERROR(MasterData6[[#This Row],[NumWebPurchases]]/MasterData6[[#This Row],[NumWebVisitsMonth]], 0)</f>
        <v>0.33333333333333331</v>
      </c>
      <c r="I517" t="str">
        <f>IF(AND(MasterData6[[#This Row],[NumWebPurchases]]&gt;=1, Buying_Cat.="Over $500"), "Yes", "")</f>
        <v/>
      </c>
      <c r="L517" t="str">
        <f>IF(MasterData6[[#This Row],[NumWebPurchases]]&gt;=R$3, "Yes", "")</f>
        <v/>
      </c>
      <c r="M517" t="str">
        <f>IF(MasterData6[[#This Row],[NumCatalogPurchases]]&gt;=S$3, "Yes", "")</f>
        <v/>
      </c>
      <c r="N517" t="str">
        <f>IF(MasterData6[[#This Row],[NumStorePurchases]]&gt;=T$3, "Yes", "")</f>
        <v/>
      </c>
    </row>
    <row r="518" spans="1:14" x14ac:dyDescent="0.3">
      <c r="A518">
        <v>2591</v>
      </c>
      <c r="B518">
        <v>2</v>
      </c>
      <c r="C518">
        <v>6</v>
      </c>
      <c r="D518">
        <v>3</v>
      </c>
      <c r="E518">
        <v>4</v>
      </c>
      <c r="F518">
        <v>2</v>
      </c>
      <c r="G51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18" s="52">
        <f>IFERROR(MasterData6[[#This Row],[NumWebPurchases]]/MasterData6[[#This Row],[NumWebVisitsMonth]], 0)</f>
        <v>3</v>
      </c>
      <c r="I518" t="str">
        <f>IF(AND(MasterData6[[#This Row],[NumWebPurchases]]&gt;=1, Buying_Cat.="Over $500"), "Yes", "")</f>
        <v>Yes</v>
      </c>
      <c r="L518" t="str">
        <f>IF(MasterData6[[#This Row],[NumWebPurchases]]&gt;=R$3, "Yes", "")</f>
        <v>Yes</v>
      </c>
      <c r="M518" t="str">
        <f>IF(MasterData6[[#This Row],[NumCatalogPurchases]]&gt;=S$3, "Yes", "")</f>
        <v>Yes</v>
      </c>
      <c r="N518" t="str">
        <f>IF(MasterData6[[#This Row],[NumStorePurchases]]&gt;=T$3, "Yes", "")</f>
        <v/>
      </c>
    </row>
    <row r="519" spans="1:14" x14ac:dyDescent="0.3">
      <c r="A519">
        <v>2607</v>
      </c>
      <c r="B519">
        <v>6</v>
      </c>
      <c r="C519">
        <v>8</v>
      </c>
      <c r="D519">
        <v>2</v>
      </c>
      <c r="E519">
        <v>8</v>
      </c>
      <c r="F519">
        <v>8</v>
      </c>
      <c r="G51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519" s="52">
        <f>IFERROR(MasterData6[[#This Row],[NumWebPurchases]]/MasterData6[[#This Row],[NumWebVisitsMonth]], 0)</f>
        <v>1</v>
      </c>
      <c r="I519" t="str">
        <f>IF(AND(MasterData6[[#This Row],[NumWebPurchases]]&gt;=1, Buying_Cat.="Over $500"), "Yes", "")</f>
        <v>Yes</v>
      </c>
      <c r="L519" t="str">
        <f>IF(MasterData6[[#This Row],[NumWebPurchases]]&gt;=R$3, "Yes", "")</f>
        <v>Yes</v>
      </c>
      <c r="M519" t="str">
        <f>IF(MasterData6[[#This Row],[NumCatalogPurchases]]&gt;=S$3, "Yes", "")</f>
        <v>Yes</v>
      </c>
      <c r="N519" t="str">
        <f>IF(MasterData6[[#This Row],[NumStorePurchases]]&gt;=T$3, "Yes", "")</f>
        <v>Yes</v>
      </c>
    </row>
    <row r="520" spans="1:14" x14ac:dyDescent="0.3">
      <c r="A520">
        <v>2611</v>
      </c>
      <c r="B520">
        <v>1</v>
      </c>
      <c r="C520">
        <v>2</v>
      </c>
      <c r="D520">
        <v>4</v>
      </c>
      <c r="E520">
        <v>12</v>
      </c>
      <c r="F520">
        <v>1</v>
      </c>
      <c r="G52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20" s="52">
        <f>IFERROR(MasterData6[[#This Row],[NumWebPurchases]]/MasterData6[[#This Row],[NumWebVisitsMonth]], 0)</f>
        <v>2</v>
      </c>
      <c r="I520" t="str">
        <f>IF(AND(MasterData6[[#This Row],[NumWebPurchases]]&gt;=1, Buying_Cat.="Over $500"), "Yes", "")</f>
        <v>Yes</v>
      </c>
      <c r="L520" t="str">
        <f>IF(MasterData6[[#This Row],[NumWebPurchases]]&gt;=R$3, "Yes", "")</f>
        <v/>
      </c>
      <c r="M520" t="str">
        <f>IF(MasterData6[[#This Row],[NumCatalogPurchases]]&gt;=S$3, "Yes", "")</f>
        <v>Yes</v>
      </c>
      <c r="N520" t="str">
        <f>IF(MasterData6[[#This Row],[NumStorePurchases]]&gt;=T$3, "Yes", "")</f>
        <v>Yes</v>
      </c>
    </row>
    <row r="521" spans="1:14" x14ac:dyDescent="0.3">
      <c r="A521">
        <v>2612</v>
      </c>
      <c r="B521">
        <v>1</v>
      </c>
      <c r="C521">
        <v>7</v>
      </c>
      <c r="D521">
        <v>5</v>
      </c>
      <c r="E521">
        <v>12</v>
      </c>
      <c r="F521">
        <v>3</v>
      </c>
      <c r="G52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21" s="52">
        <f>IFERROR(MasterData6[[#This Row],[NumWebPurchases]]/MasterData6[[#This Row],[NumWebVisitsMonth]], 0)</f>
        <v>2.3333333333333335</v>
      </c>
      <c r="I521" t="str">
        <f>IF(AND(MasterData6[[#This Row],[NumWebPurchases]]&gt;=1, Buying_Cat.="Over $500"), "Yes", "")</f>
        <v>Yes</v>
      </c>
      <c r="L521" t="str">
        <f>IF(MasterData6[[#This Row],[NumWebPurchases]]&gt;=R$3, "Yes", "")</f>
        <v>Yes</v>
      </c>
      <c r="M521" t="str">
        <f>IF(MasterData6[[#This Row],[NumCatalogPurchases]]&gt;=S$3, "Yes", "")</f>
        <v>Yes</v>
      </c>
      <c r="N521" t="str">
        <f>IF(MasterData6[[#This Row],[NumStorePurchases]]&gt;=T$3, "Yes", "")</f>
        <v>Yes</v>
      </c>
    </row>
    <row r="522" spans="1:14" x14ac:dyDescent="0.3">
      <c r="A522">
        <v>2613</v>
      </c>
      <c r="B522">
        <v>2</v>
      </c>
      <c r="C522">
        <v>1</v>
      </c>
      <c r="D522">
        <v>3</v>
      </c>
      <c r="E522">
        <v>6</v>
      </c>
      <c r="F522">
        <v>1</v>
      </c>
      <c r="G52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22" s="52">
        <f>IFERROR(MasterData6[[#This Row],[NumWebPurchases]]/MasterData6[[#This Row],[NumWebVisitsMonth]], 0)</f>
        <v>1</v>
      </c>
      <c r="I522" t="str">
        <f>IF(AND(MasterData6[[#This Row],[NumWebPurchases]]&gt;=1, Buying_Cat.="Over $500"), "Yes", "")</f>
        <v/>
      </c>
      <c r="L522" t="str">
        <f>IF(MasterData6[[#This Row],[NumWebPurchases]]&gt;=R$3, "Yes", "")</f>
        <v/>
      </c>
      <c r="M522" t="str">
        <f>IF(MasterData6[[#This Row],[NumCatalogPurchases]]&gt;=S$3, "Yes", "")</f>
        <v>Yes</v>
      </c>
      <c r="N522" t="str">
        <f>IF(MasterData6[[#This Row],[NumStorePurchases]]&gt;=T$3, "Yes", "")</f>
        <v>Yes</v>
      </c>
    </row>
    <row r="523" spans="1:14" x14ac:dyDescent="0.3">
      <c r="A523">
        <v>2620</v>
      </c>
      <c r="B523">
        <v>1</v>
      </c>
      <c r="C523">
        <v>1</v>
      </c>
      <c r="D523">
        <v>0</v>
      </c>
      <c r="E523">
        <v>2</v>
      </c>
      <c r="F523">
        <v>8</v>
      </c>
      <c r="G52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23" s="52">
        <f>IFERROR(MasterData6[[#This Row],[NumWebPurchases]]/MasterData6[[#This Row],[NumWebVisitsMonth]], 0)</f>
        <v>0.125</v>
      </c>
      <c r="I523" t="str">
        <f>IF(AND(MasterData6[[#This Row],[NumWebPurchases]]&gt;=1, Buying_Cat.="Over $500"), "Yes", "")</f>
        <v/>
      </c>
      <c r="L523" t="str">
        <f>IF(MasterData6[[#This Row],[NumWebPurchases]]&gt;=R$3, "Yes", "")</f>
        <v/>
      </c>
      <c r="M523" t="str">
        <f>IF(MasterData6[[#This Row],[NumCatalogPurchases]]&gt;=S$3, "Yes", "")</f>
        <v/>
      </c>
      <c r="N523" t="str">
        <f>IF(MasterData6[[#This Row],[NumStorePurchases]]&gt;=T$3, "Yes", "")</f>
        <v/>
      </c>
    </row>
    <row r="524" spans="1:14" x14ac:dyDescent="0.3">
      <c r="A524">
        <v>2625</v>
      </c>
      <c r="B524">
        <v>2</v>
      </c>
      <c r="C524">
        <v>3</v>
      </c>
      <c r="D524">
        <v>2</v>
      </c>
      <c r="E524">
        <v>7</v>
      </c>
      <c r="F524">
        <v>3</v>
      </c>
      <c r="G52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24" s="52">
        <f>IFERROR(MasterData6[[#This Row],[NumWebPurchases]]/MasterData6[[#This Row],[NumWebVisitsMonth]], 0)</f>
        <v>1</v>
      </c>
      <c r="I524" t="str">
        <f>IF(AND(MasterData6[[#This Row],[NumWebPurchases]]&gt;=1, Buying_Cat.="Over $500"), "Yes", "")</f>
        <v/>
      </c>
      <c r="L524" t="str">
        <f>IF(MasterData6[[#This Row],[NumWebPurchases]]&gt;=R$3, "Yes", "")</f>
        <v/>
      </c>
      <c r="M524" t="str">
        <f>IF(MasterData6[[#This Row],[NumCatalogPurchases]]&gt;=S$3, "Yes", "")</f>
        <v>Yes</v>
      </c>
      <c r="N524" t="str">
        <f>IF(MasterData6[[#This Row],[NumStorePurchases]]&gt;=T$3, "Yes", "")</f>
        <v>Yes</v>
      </c>
    </row>
    <row r="525" spans="1:14" x14ac:dyDescent="0.3">
      <c r="A525">
        <v>2631</v>
      </c>
      <c r="B525">
        <v>1</v>
      </c>
      <c r="C525">
        <v>2</v>
      </c>
      <c r="D525">
        <v>8</v>
      </c>
      <c r="E525">
        <v>6</v>
      </c>
      <c r="F525">
        <v>1</v>
      </c>
      <c r="G52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25" s="52">
        <f>IFERROR(MasterData6[[#This Row],[NumWebPurchases]]/MasterData6[[#This Row],[NumWebVisitsMonth]], 0)</f>
        <v>2</v>
      </c>
      <c r="I525" t="str">
        <f>IF(AND(MasterData6[[#This Row],[NumWebPurchases]]&gt;=1, Buying_Cat.="Over $500"), "Yes", "")</f>
        <v>Yes</v>
      </c>
      <c r="L525" t="str">
        <f>IF(MasterData6[[#This Row],[NumWebPurchases]]&gt;=R$3, "Yes", "")</f>
        <v/>
      </c>
      <c r="M525" t="str">
        <f>IF(MasterData6[[#This Row],[NumCatalogPurchases]]&gt;=S$3, "Yes", "")</f>
        <v>Yes</v>
      </c>
      <c r="N525" t="str">
        <f>IF(MasterData6[[#This Row],[NumStorePurchases]]&gt;=T$3, "Yes", "")</f>
        <v>Yes</v>
      </c>
    </row>
    <row r="526" spans="1:14" x14ac:dyDescent="0.3">
      <c r="A526">
        <v>2632</v>
      </c>
      <c r="B526">
        <v>7</v>
      </c>
      <c r="C526">
        <v>5</v>
      </c>
      <c r="D526">
        <v>4</v>
      </c>
      <c r="E526">
        <v>4</v>
      </c>
      <c r="F526">
        <v>6</v>
      </c>
      <c r="G52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526" s="52">
        <f>IFERROR(MasterData6[[#This Row],[NumWebPurchases]]/MasterData6[[#This Row],[NumWebVisitsMonth]], 0)</f>
        <v>0.83333333333333337</v>
      </c>
      <c r="I526" t="str">
        <f>IF(AND(MasterData6[[#This Row],[NumWebPurchases]]&gt;=1, Buying_Cat.="Over $500"), "Yes", "")</f>
        <v/>
      </c>
      <c r="L526" t="str">
        <f>IF(MasterData6[[#This Row],[NumWebPurchases]]&gt;=R$3, "Yes", "")</f>
        <v>Yes</v>
      </c>
      <c r="M526" t="str">
        <f>IF(MasterData6[[#This Row],[NumCatalogPurchases]]&gt;=S$3, "Yes", "")</f>
        <v>Yes</v>
      </c>
      <c r="N526" t="str">
        <f>IF(MasterData6[[#This Row],[NumStorePurchases]]&gt;=T$3, "Yes", "")</f>
        <v/>
      </c>
    </row>
    <row r="527" spans="1:14" x14ac:dyDescent="0.3">
      <c r="A527">
        <v>2634</v>
      </c>
      <c r="B527">
        <v>3</v>
      </c>
      <c r="C527">
        <v>2</v>
      </c>
      <c r="D527">
        <v>1</v>
      </c>
      <c r="E527">
        <v>3</v>
      </c>
      <c r="F527">
        <v>6</v>
      </c>
      <c r="G52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527" s="52">
        <f>IFERROR(MasterData6[[#This Row],[NumWebPurchases]]/MasterData6[[#This Row],[NumWebVisitsMonth]], 0)</f>
        <v>0.33333333333333331</v>
      </c>
      <c r="I527" t="str">
        <f>IF(AND(MasterData6[[#This Row],[NumWebPurchases]]&gt;=1, Buying_Cat.="Over $500"), "Yes", "")</f>
        <v/>
      </c>
      <c r="L527" t="str">
        <f>IF(MasterData6[[#This Row],[NumWebPurchases]]&gt;=R$3, "Yes", "")</f>
        <v/>
      </c>
      <c r="M527" t="str">
        <f>IF(MasterData6[[#This Row],[NumCatalogPurchases]]&gt;=S$3, "Yes", "")</f>
        <v/>
      </c>
      <c r="N527" t="str">
        <f>IF(MasterData6[[#This Row],[NumStorePurchases]]&gt;=T$3, "Yes", "")</f>
        <v/>
      </c>
    </row>
    <row r="528" spans="1:14" x14ac:dyDescent="0.3">
      <c r="A528">
        <v>2639</v>
      </c>
      <c r="B528">
        <v>3</v>
      </c>
      <c r="C528">
        <v>3</v>
      </c>
      <c r="D528">
        <v>1</v>
      </c>
      <c r="E528">
        <v>2</v>
      </c>
      <c r="F528">
        <v>6</v>
      </c>
      <c r="G52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528" s="52">
        <f>IFERROR(MasterData6[[#This Row],[NumWebPurchases]]/MasterData6[[#This Row],[NumWebVisitsMonth]], 0)</f>
        <v>0.5</v>
      </c>
      <c r="I528" t="str">
        <f>IF(AND(MasterData6[[#This Row],[NumWebPurchases]]&gt;=1, Buying_Cat.="Over $500"), "Yes", "")</f>
        <v/>
      </c>
      <c r="L528" t="str">
        <f>IF(MasterData6[[#This Row],[NumWebPurchases]]&gt;=R$3, "Yes", "")</f>
        <v/>
      </c>
      <c r="M528" t="str">
        <f>IF(MasterData6[[#This Row],[NumCatalogPurchases]]&gt;=S$3, "Yes", "")</f>
        <v/>
      </c>
      <c r="N528" t="str">
        <f>IF(MasterData6[[#This Row],[NumStorePurchases]]&gt;=T$3, "Yes", "")</f>
        <v/>
      </c>
    </row>
    <row r="529" spans="1:14" x14ac:dyDescent="0.3">
      <c r="A529">
        <v>2656</v>
      </c>
      <c r="B529">
        <v>1</v>
      </c>
      <c r="C529">
        <v>1</v>
      </c>
      <c r="D529">
        <v>1</v>
      </c>
      <c r="E529">
        <v>2</v>
      </c>
      <c r="F529">
        <v>7</v>
      </c>
      <c r="G52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29" s="52">
        <f>IFERROR(MasterData6[[#This Row],[NumWebPurchases]]/MasterData6[[#This Row],[NumWebVisitsMonth]], 0)</f>
        <v>0.14285714285714285</v>
      </c>
      <c r="I529" t="str">
        <f>IF(AND(MasterData6[[#This Row],[NumWebPurchases]]&gt;=1, Buying_Cat.="Over $500"), "Yes", "")</f>
        <v/>
      </c>
      <c r="L529" t="str">
        <f>IF(MasterData6[[#This Row],[NumWebPurchases]]&gt;=R$3, "Yes", "")</f>
        <v/>
      </c>
      <c r="M529" t="str">
        <f>IF(MasterData6[[#This Row],[NumCatalogPurchases]]&gt;=S$3, "Yes", "")</f>
        <v/>
      </c>
      <c r="N529" t="str">
        <f>IF(MasterData6[[#This Row],[NumStorePurchases]]&gt;=T$3, "Yes", "")</f>
        <v/>
      </c>
    </row>
    <row r="530" spans="1:14" x14ac:dyDescent="0.3">
      <c r="A530">
        <v>2661</v>
      </c>
      <c r="B530">
        <v>4</v>
      </c>
      <c r="C530">
        <v>2</v>
      </c>
      <c r="D530">
        <v>0</v>
      </c>
      <c r="E530">
        <v>4</v>
      </c>
      <c r="F530">
        <v>5</v>
      </c>
      <c r="G53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530" s="52">
        <f>IFERROR(MasterData6[[#This Row],[NumWebPurchases]]/MasterData6[[#This Row],[NumWebVisitsMonth]], 0)</f>
        <v>0.4</v>
      </c>
      <c r="I530" t="str">
        <f>IF(AND(MasterData6[[#This Row],[NumWebPurchases]]&gt;=1, Buying_Cat.="Over $500"), "Yes", "")</f>
        <v/>
      </c>
      <c r="L530" t="str">
        <f>IF(MasterData6[[#This Row],[NumWebPurchases]]&gt;=R$3, "Yes", "")</f>
        <v/>
      </c>
      <c r="M530" t="str">
        <f>IF(MasterData6[[#This Row],[NumCatalogPurchases]]&gt;=S$3, "Yes", "")</f>
        <v/>
      </c>
      <c r="N530" t="str">
        <f>IF(MasterData6[[#This Row],[NumStorePurchases]]&gt;=T$3, "Yes", "")</f>
        <v/>
      </c>
    </row>
    <row r="531" spans="1:14" x14ac:dyDescent="0.3">
      <c r="A531">
        <v>2666</v>
      </c>
      <c r="B531">
        <v>1</v>
      </c>
      <c r="C531">
        <v>8</v>
      </c>
      <c r="D531">
        <v>3</v>
      </c>
      <c r="E531">
        <v>11</v>
      </c>
      <c r="F531">
        <v>3</v>
      </c>
      <c r="G53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31" s="52">
        <f>IFERROR(MasterData6[[#This Row],[NumWebPurchases]]/MasterData6[[#This Row],[NumWebVisitsMonth]], 0)</f>
        <v>2.6666666666666665</v>
      </c>
      <c r="I531" t="str">
        <f>IF(AND(MasterData6[[#This Row],[NumWebPurchases]]&gt;=1, Buying_Cat.="Over $500"), "Yes", "")</f>
        <v>Yes</v>
      </c>
      <c r="L531" t="str">
        <f>IF(MasterData6[[#This Row],[NumWebPurchases]]&gt;=R$3, "Yes", "")</f>
        <v>Yes</v>
      </c>
      <c r="M531" t="str">
        <f>IF(MasterData6[[#This Row],[NumCatalogPurchases]]&gt;=S$3, "Yes", "")</f>
        <v>Yes</v>
      </c>
      <c r="N531" t="str">
        <f>IF(MasterData6[[#This Row],[NumStorePurchases]]&gt;=T$3, "Yes", "")</f>
        <v>Yes</v>
      </c>
    </row>
    <row r="532" spans="1:14" x14ac:dyDescent="0.3">
      <c r="A532">
        <v>2669</v>
      </c>
      <c r="B532">
        <v>1</v>
      </c>
      <c r="C532">
        <v>5</v>
      </c>
      <c r="D532">
        <v>4</v>
      </c>
      <c r="E532">
        <v>6</v>
      </c>
      <c r="F532">
        <v>2</v>
      </c>
      <c r="G53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32" s="52">
        <f>IFERROR(MasterData6[[#This Row],[NumWebPurchases]]/MasterData6[[#This Row],[NumWebVisitsMonth]], 0)</f>
        <v>2.5</v>
      </c>
      <c r="I532" t="str">
        <f>IF(AND(MasterData6[[#This Row],[NumWebPurchases]]&gt;=1, Buying_Cat.="Over $500"), "Yes", "")</f>
        <v>Yes</v>
      </c>
      <c r="L532" t="str">
        <f>IF(MasterData6[[#This Row],[NumWebPurchases]]&gt;=R$3, "Yes", "")</f>
        <v>Yes</v>
      </c>
      <c r="M532" t="str">
        <f>IF(MasterData6[[#This Row],[NumCatalogPurchases]]&gt;=S$3, "Yes", "")</f>
        <v>Yes</v>
      </c>
      <c r="N532" t="str">
        <f>IF(MasterData6[[#This Row],[NumStorePurchases]]&gt;=T$3, "Yes", "")</f>
        <v>Yes</v>
      </c>
    </row>
    <row r="533" spans="1:14" x14ac:dyDescent="0.3">
      <c r="A533">
        <v>2674</v>
      </c>
      <c r="B533">
        <v>1</v>
      </c>
      <c r="C533">
        <v>6</v>
      </c>
      <c r="D533">
        <v>3</v>
      </c>
      <c r="E533">
        <v>6</v>
      </c>
      <c r="F533">
        <v>3</v>
      </c>
      <c r="G53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33" s="52">
        <f>IFERROR(MasterData6[[#This Row],[NumWebPurchases]]/MasterData6[[#This Row],[NumWebVisitsMonth]], 0)</f>
        <v>2</v>
      </c>
      <c r="I533" t="str">
        <f>IF(AND(MasterData6[[#This Row],[NumWebPurchases]]&gt;=1, Buying_Cat.="Over $500"), "Yes", "")</f>
        <v>Yes</v>
      </c>
      <c r="L533" t="str">
        <f>IF(MasterData6[[#This Row],[NumWebPurchases]]&gt;=R$3, "Yes", "")</f>
        <v>Yes</v>
      </c>
      <c r="M533" t="str">
        <f>IF(MasterData6[[#This Row],[NumCatalogPurchases]]&gt;=S$3, "Yes", "")</f>
        <v>Yes</v>
      </c>
      <c r="N533" t="str">
        <f>IF(MasterData6[[#This Row],[NumStorePurchases]]&gt;=T$3, "Yes", "")</f>
        <v>Yes</v>
      </c>
    </row>
    <row r="534" spans="1:14" x14ac:dyDescent="0.3">
      <c r="A534">
        <v>2677</v>
      </c>
      <c r="B534">
        <v>5</v>
      </c>
      <c r="C534">
        <v>3</v>
      </c>
      <c r="D534">
        <v>1</v>
      </c>
      <c r="E534">
        <v>6</v>
      </c>
      <c r="F534">
        <v>4</v>
      </c>
      <c r="G53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534" s="52">
        <f>IFERROR(MasterData6[[#This Row],[NumWebPurchases]]/MasterData6[[#This Row],[NumWebVisitsMonth]], 0)</f>
        <v>0.75</v>
      </c>
      <c r="I534" t="str">
        <f>IF(AND(MasterData6[[#This Row],[NumWebPurchases]]&gt;=1, Buying_Cat.="Over $500"), "Yes", "")</f>
        <v/>
      </c>
      <c r="L534" t="str">
        <f>IF(MasterData6[[#This Row],[NumWebPurchases]]&gt;=R$3, "Yes", "")</f>
        <v/>
      </c>
      <c r="M534" t="str">
        <f>IF(MasterData6[[#This Row],[NumCatalogPurchases]]&gt;=S$3, "Yes", "")</f>
        <v/>
      </c>
      <c r="N534" t="str">
        <f>IF(MasterData6[[#This Row],[NumStorePurchases]]&gt;=T$3, "Yes", "")</f>
        <v>Yes</v>
      </c>
    </row>
    <row r="535" spans="1:14" x14ac:dyDescent="0.3">
      <c r="A535">
        <v>2678</v>
      </c>
      <c r="B535">
        <v>3</v>
      </c>
      <c r="C535">
        <v>5</v>
      </c>
      <c r="D535">
        <v>0</v>
      </c>
      <c r="E535">
        <v>3</v>
      </c>
      <c r="F535">
        <v>9</v>
      </c>
      <c r="G53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535" s="52">
        <f>IFERROR(MasterData6[[#This Row],[NumWebPurchases]]/MasterData6[[#This Row],[NumWebVisitsMonth]], 0)</f>
        <v>0.55555555555555558</v>
      </c>
      <c r="I535" t="str">
        <f>IF(AND(MasterData6[[#This Row],[NumWebPurchases]]&gt;=1, Buying_Cat.="Over $500"), "Yes", "")</f>
        <v/>
      </c>
      <c r="L535" t="str">
        <f>IF(MasterData6[[#This Row],[NumWebPurchases]]&gt;=R$3, "Yes", "")</f>
        <v>Yes</v>
      </c>
      <c r="M535" t="str">
        <f>IF(MasterData6[[#This Row],[NumCatalogPurchases]]&gt;=S$3, "Yes", "")</f>
        <v/>
      </c>
      <c r="N535" t="str">
        <f>IF(MasterData6[[#This Row],[NumStorePurchases]]&gt;=T$3, "Yes", "")</f>
        <v/>
      </c>
    </row>
    <row r="536" spans="1:14" x14ac:dyDescent="0.3">
      <c r="A536">
        <v>2681</v>
      </c>
      <c r="B536">
        <v>1</v>
      </c>
      <c r="C536">
        <v>2</v>
      </c>
      <c r="D536">
        <v>3</v>
      </c>
      <c r="E536">
        <v>13</v>
      </c>
      <c r="F536">
        <v>1</v>
      </c>
      <c r="G53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36" s="52">
        <f>IFERROR(MasterData6[[#This Row],[NumWebPurchases]]/MasterData6[[#This Row],[NumWebVisitsMonth]], 0)</f>
        <v>2</v>
      </c>
      <c r="I536" t="str">
        <f>IF(AND(MasterData6[[#This Row],[NumWebPurchases]]&gt;=1, Buying_Cat.="Over $500"), "Yes", "")</f>
        <v/>
      </c>
      <c r="L536" t="str">
        <f>IF(MasterData6[[#This Row],[NumWebPurchases]]&gt;=R$3, "Yes", "")</f>
        <v/>
      </c>
      <c r="M536" t="str">
        <f>IF(MasterData6[[#This Row],[NumCatalogPurchases]]&gt;=S$3, "Yes", "")</f>
        <v>Yes</v>
      </c>
      <c r="N536" t="str">
        <f>IF(MasterData6[[#This Row],[NumStorePurchases]]&gt;=T$3, "Yes", "")</f>
        <v>Yes</v>
      </c>
    </row>
    <row r="537" spans="1:14" x14ac:dyDescent="0.3">
      <c r="A537">
        <v>2683</v>
      </c>
      <c r="B537">
        <v>4</v>
      </c>
      <c r="C537">
        <v>6</v>
      </c>
      <c r="D537">
        <v>4</v>
      </c>
      <c r="E537">
        <v>12</v>
      </c>
      <c r="F537">
        <v>6</v>
      </c>
      <c r="G53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537" s="52">
        <f>IFERROR(MasterData6[[#This Row],[NumWebPurchases]]/MasterData6[[#This Row],[NumWebVisitsMonth]], 0)</f>
        <v>1</v>
      </c>
      <c r="I537" t="str">
        <f>IF(AND(MasterData6[[#This Row],[NumWebPurchases]]&gt;=1, Buying_Cat.="Over $500"), "Yes", "")</f>
        <v>Yes</v>
      </c>
      <c r="L537" t="str">
        <f>IF(MasterData6[[#This Row],[NumWebPurchases]]&gt;=R$3, "Yes", "")</f>
        <v>Yes</v>
      </c>
      <c r="M537" t="str">
        <f>IF(MasterData6[[#This Row],[NumCatalogPurchases]]&gt;=S$3, "Yes", "")</f>
        <v>Yes</v>
      </c>
      <c r="N537" t="str">
        <f>IF(MasterData6[[#This Row],[NumStorePurchases]]&gt;=T$3, "Yes", "")</f>
        <v>Yes</v>
      </c>
    </row>
    <row r="538" spans="1:14" x14ac:dyDescent="0.3">
      <c r="A538">
        <v>2686</v>
      </c>
      <c r="B538">
        <v>1</v>
      </c>
      <c r="C538">
        <v>1</v>
      </c>
      <c r="D538">
        <v>0</v>
      </c>
      <c r="E538">
        <v>2</v>
      </c>
      <c r="F538">
        <v>7</v>
      </c>
      <c r="G53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38" s="52">
        <f>IFERROR(MasterData6[[#This Row],[NumWebPurchases]]/MasterData6[[#This Row],[NumWebVisitsMonth]], 0)</f>
        <v>0.14285714285714285</v>
      </c>
      <c r="I538" t="str">
        <f>IF(AND(MasterData6[[#This Row],[NumWebPurchases]]&gt;=1, Buying_Cat.="Over $500"), "Yes", "")</f>
        <v/>
      </c>
      <c r="L538" t="str">
        <f>IF(MasterData6[[#This Row],[NumWebPurchases]]&gt;=R$3, "Yes", "")</f>
        <v/>
      </c>
      <c r="M538" t="str">
        <f>IF(MasterData6[[#This Row],[NumCatalogPurchases]]&gt;=S$3, "Yes", "")</f>
        <v/>
      </c>
      <c r="N538" t="str">
        <f>IF(MasterData6[[#This Row],[NumStorePurchases]]&gt;=T$3, "Yes", "")</f>
        <v/>
      </c>
    </row>
    <row r="539" spans="1:14" x14ac:dyDescent="0.3">
      <c r="A539">
        <v>2694</v>
      </c>
      <c r="B539">
        <v>1</v>
      </c>
      <c r="C539">
        <v>1</v>
      </c>
      <c r="D539">
        <v>0</v>
      </c>
      <c r="E539">
        <v>3</v>
      </c>
      <c r="F539">
        <v>6</v>
      </c>
      <c r="G53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39" s="52">
        <f>IFERROR(MasterData6[[#This Row],[NumWebPurchases]]/MasterData6[[#This Row],[NumWebVisitsMonth]], 0)</f>
        <v>0.16666666666666666</v>
      </c>
      <c r="I539" t="str">
        <f>IF(AND(MasterData6[[#This Row],[NumWebPurchases]]&gt;=1, Buying_Cat.="Over $500"), "Yes", "")</f>
        <v/>
      </c>
      <c r="L539" t="str">
        <f>IF(MasterData6[[#This Row],[NumWebPurchases]]&gt;=R$3, "Yes", "")</f>
        <v/>
      </c>
      <c r="M539" t="str">
        <f>IF(MasterData6[[#This Row],[NumCatalogPurchases]]&gt;=S$3, "Yes", "")</f>
        <v/>
      </c>
      <c r="N539" t="str">
        <f>IF(MasterData6[[#This Row],[NumStorePurchases]]&gt;=T$3, "Yes", "")</f>
        <v/>
      </c>
    </row>
    <row r="540" spans="1:14" x14ac:dyDescent="0.3">
      <c r="A540">
        <v>2698</v>
      </c>
      <c r="B540">
        <v>3</v>
      </c>
      <c r="C540">
        <v>6</v>
      </c>
      <c r="D540">
        <v>3</v>
      </c>
      <c r="E540">
        <v>5</v>
      </c>
      <c r="F540">
        <v>6</v>
      </c>
      <c r="G54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540" s="52">
        <f>IFERROR(MasterData6[[#This Row],[NumWebPurchases]]/MasterData6[[#This Row],[NumWebVisitsMonth]], 0)</f>
        <v>1</v>
      </c>
      <c r="I540" t="str">
        <f>IF(AND(MasterData6[[#This Row],[NumWebPurchases]]&gt;=1, Buying_Cat.="Over $500"), "Yes", "")</f>
        <v/>
      </c>
      <c r="L540" t="str">
        <f>IF(MasterData6[[#This Row],[NumWebPurchases]]&gt;=R$3, "Yes", "")</f>
        <v>Yes</v>
      </c>
      <c r="M540" t="str">
        <f>IF(MasterData6[[#This Row],[NumCatalogPurchases]]&gt;=S$3, "Yes", "")</f>
        <v>Yes</v>
      </c>
      <c r="N540" t="str">
        <f>IF(MasterData6[[#This Row],[NumStorePurchases]]&gt;=T$3, "Yes", "")</f>
        <v>Yes</v>
      </c>
    </row>
    <row r="541" spans="1:14" x14ac:dyDescent="0.3">
      <c r="A541">
        <v>2711</v>
      </c>
      <c r="B541">
        <v>1</v>
      </c>
      <c r="C541">
        <v>1</v>
      </c>
      <c r="D541">
        <v>0</v>
      </c>
      <c r="E541">
        <v>3</v>
      </c>
      <c r="F541">
        <v>7</v>
      </c>
      <c r="G54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41" s="52">
        <f>IFERROR(MasterData6[[#This Row],[NumWebPurchases]]/MasterData6[[#This Row],[NumWebVisitsMonth]], 0)</f>
        <v>0.14285714285714285</v>
      </c>
      <c r="I541" t="str">
        <f>IF(AND(MasterData6[[#This Row],[NumWebPurchases]]&gt;=1, Buying_Cat.="Over $500"), "Yes", "")</f>
        <v/>
      </c>
      <c r="L541" t="str">
        <f>IF(MasterData6[[#This Row],[NumWebPurchases]]&gt;=R$3, "Yes", "")</f>
        <v/>
      </c>
      <c r="M541" t="str">
        <f>IF(MasterData6[[#This Row],[NumCatalogPurchases]]&gt;=S$3, "Yes", "")</f>
        <v/>
      </c>
      <c r="N541" t="str">
        <f>IF(MasterData6[[#This Row],[NumStorePurchases]]&gt;=T$3, "Yes", "")</f>
        <v/>
      </c>
    </row>
    <row r="542" spans="1:14" x14ac:dyDescent="0.3">
      <c r="A542">
        <v>2712</v>
      </c>
      <c r="B542">
        <v>1</v>
      </c>
      <c r="C542">
        <v>6</v>
      </c>
      <c r="D542">
        <v>3</v>
      </c>
      <c r="E542">
        <v>10</v>
      </c>
      <c r="F542">
        <v>3</v>
      </c>
      <c r="G54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42" s="52">
        <f>IFERROR(MasterData6[[#This Row],[NumWebPurchases]]/MasterData6[[#This Row],[NumWebVisitsMonth]], 0)</f>
        <v>2</v>
      </c>
      <c r="I542" t="str">
        <f>IF(AND(MasterData6[[#This Row],[NumWebPurchases]]&gt;=1, Buying_Cat.="Over $500"), "Yes", "")</f>
        <v>Yes</v>
      </c>
      <c r="L542" t="str">
        <f>IF(MasterData6[[#This Row],[NumWebPurchases]]&gt;=R$3, "Yes", "")</f>
        <v>Yes</v>
      </c>
      <c r="M542" t="str">
        <f>IF(MasterData6[[#This Row],[NumCatalogPurchases]]&gt;=S$3, "Yes", "")</f>
        <v>Yes</v>
      </c>
      <c r="N542" t="str">
        <f>IF(MasterData6[[#This Row],[NumStorePurchases]]&gt;=T$3, "Yes", "")</f>
        <v>Yes</v>
      </c>
    </row>
    <row r="543" spans="1:14" x14ac:dyDescent="0.3">
      <c r="A543">
        <v>2715</v>
      </c>
      <c r="B543">
        <v>4</v>
      </c>
      <c r="C543">
        <v>3</v>
      </c>
      <c r="D543">
        <v>2</v>
      </c>
      <c r="E543">
        <v>2</v>
      </c>
      <c r="F543">
        <v>9</v>
      </c>
      <c r="G54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543" s="52">
        <f>IFERROR(MasterData6[[#This Row],[NumWebPurchases]]/MasterData6[[#This Row],[NumWebVisitsMonth]], 0)</f>
        <v>0.33333333333333331</v>
      </c>
      <c r="I543" t="str">
        <f>IF(AND(MasterData6[[#This Row],[NumWebPurchases]]&gt;=1, Buying_Cat.="Over $500"), "Yes", "")</f>
        <v/>
      </c>
      <c r="L543" t="str">
        <f>IF(MasterData6[[#This Row],[NumWebPurchases]]&gt;=R$3, "Yes", "")</f>
        <v/>
      </c>
      <c r="M543" t="str">
        <f>IF(MasterData6[[#This Row],[NumCatalogPurchases]]&gt;=S$3, "Yes", "")</f>
        <v>Yes</v>
      </c>
      <c r="N543" t="str">
        <f>IF(MasterData6[[#This Row],[NumStorePurchases]]&gt;=T$3, "Yes", "")</f>
        <v/>
      </c>
    </row>
    <row r="544" spans="1:14" x14ac:dyDescent="0.3">
      <c r="A544">
        <v>2724</v>
      </c>
      <c r="B544">
        <v>1</v>
      </c>
      <c r="C544">
        <v>0</v>
      </c>
      <c r="D544">
        <v>1</v>
      </c>
      <c r="E544">
        <v>2</v>
      </c>
      <c r="F544">
        <v>3</v>
      </c>
      <c r="G54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44" s="52">
        <f>IFERROR(MasterData6[[#This Row],[NumWebPurchases]]/MasterData6[[#This Row],[NumWebVisitsMonth]], 0)</f>
        <v>0</v>
      </c>
      <c r="I544" t="str">
        <f>IF(AND(MasterData6[[#This Row],[NumWebPurchases]]&gt;=1, Buying_Cat.="Over $500"), "Yes", "")</f>
        <v/>
      </c>
      <c r="L544" t="str">
        <f>IF(MasterData6[[#This Row],[NumWebPurchases]]&gt;=R$3, "Yes", "")</f>
        <v/>
      </c>
      <c r="M544" t="str">
        <f>IF(MasterData6[[#This Row],[NumCatalogPurchases]]&gt;=S$3, "Yes", "")</f>
        <v/>
      </c>
      <c r="N544" t="str">
        <f>IF(MasterData6[[#This Row],[NumStorePurchases]]&gt;=T$3, "Yes", "")</f>
        <v/>
      </c>
    </row>
    <row r="545" spans="1:14" x14ac:dyDescent="0.3">
      <c r="A545">
        <v>2727</v>
      </c>
      <c r="B545">
        <v>1</v>
      </c>
      <c r="C545">
        <v>3</v>
      </c>
      <c r="D545">
        <v>3</v>
      </c>
      <c r="E545">
        <v>6</v>
      </c>
      <c r="F545">
        <v>3</v>
      </c>
      <c r="G54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45" s="52">
        <f>IFERROR(MasterData6[[#This Row],[NumWebPurchases]]/MasterData6[[#This Row],[NumWebVisitsMonth]], 0)</f>
        <v>1</v>
      </c>
      <c r="I545" t="str">
        <f>IF(AND(MasterData6[[#This Row],[NumWebPurchases]]&gt;=1, Buying_Cat.="Over $500"), "Yes", "")</f>
        <v/>
      </c>
      <c r="L545" t="str">
        <f>IF(MasterData6[[#This Row],[NumWebPurchases]]&gt;=R$3, "Yes", "")</f>
        <v/>
      </c>
      <c r="M545" t="str">
        <f>IF(MasterData6[[#This Row],[NumCatalogPurchases]]&gt;=S$3, "Yes", "")</f>
        <v>Yes</v>
      </c>
      <c r="N545" t="str">
        <f>IF(MasterData6[[#This Row],[NumStorePurchases]]&gt;=T$3, "Yes", "")</f>
        <v>Yes</v>
      </c>
    </row>
    <row r="546" spans="1:14" x14ac:dyDescent="0.3">
      <c r="A546">
        <v>2730</v>
      </c>
      <c r="B546">
        <v>1</v>
      </c>
      <c r="C546">
        <v>3</v>
      </c>
      <c r="D546">
        <v>4</v>
      </c>
      <c r="E546">
        <v>10</v>
      </c>
      <c r="F546">
        <v>1</v>
      </c>
      <c r="G54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46" s="52">
        <f>IFERROR(MasterData6[[#This Row],[NumWebPurchases]]/MasterData6[[#This Row],[NumWebVisitsMonth]], 0)</f>
        <v>3</v>
      </c>
      <c r="I546" t="str">
        <f>IF(AND(MasterData6[[#This Row],[NumWebPurchases]]&gt;=1, Buying_Cat.="Over $500"), "Yes", "")</f>
        <v>Yes</v>
      </c>
      <c r="L546" t="str">
        <f>IF(MasterData6[[#This Row],[NumWebPurchases]]&gt;=R$3, "Yes", "")</f>
        <v/>
      </c>
      <c r="M546" t="str">
        <f>IF(MasterData6[[#This Row],[NumCatalogPurchases]]&gt;=S$3, "Yes", "")</f>
        <v>Yes</v>
      </c>
      <c r="N546" t="str">
        <f>IF(MasterData6[[#This Row],[NumStorePurchases]]&gt;=T$3, "Yes", "")</f>
        <v>Yes</v>
      </c>
    </row>
    <row r="547" spans="1:14" x14ac:dyDescent="0.3">
      <c r="A547">
        <v>2736</v>
      </c>
      <c r="B547">
        <v>2</v>
      </c>
      <c r="C547">
        <v>5</v>
      </c>
      <c r="D547">
        <v>5</v>
      </c>
      <c r="E547">
        <v>11</v>
      </c>
      <c r="F547">
        <v>2</v>
      </c>
      <c r="G54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47" s="52">
        <f>IFERROR(MasterData6[[#This Row],[NumWebPurchases]]/MasterData6[[#This Row],[NumWebVisitsMonth]], 0)</f>
        <v>2.5</v>
      </c>
      <c r="I547" t="str">
        <f>IF(AND(MasterData6[[#This Row],[NumWebPurchases]]&gt;=1, Buying_Cat.="Over $500"), "Yes", "")</f>
        <v>Yes</v>
      </c>
      <c r="L547" t="str">
        <f>IF(MasterData6[[#This Row],[NumWebPurchases]]&gt;=R$3, "Yes", "")</f>
        <v>Yes</v>
      </c>
      <c r="M547" t="str">
        <f>IF(MasterData6[[#This Row],[NumCatalogPurchases]]&gt;=S$3, "Yes", "")</f>
        <v>Yes</v>
      </c>
      <c r="N547" t="str">
        <f>IF(MasterData6[[#This Row],[NumStorePurchases]]&gt;=T$3, "Yes", "")</f>
        <v>Yes</v>
      </c>
    </row>
    <row r="548" spans="1:14" x14ac:dyDescent="0.3">
      <c r="A548">
        <v>2740</v>
      </c>
      <c r="B548">
        <v>4</v>
      </c>
      <c r="C548">
        <v>2</v>
      </c>
      <c r="D548">
        <v>1</v>
      </c>
      <c r="E548">
        <v>4</v>
      </c>
      <c r="F548">
        <v>5</v>
      </c>
      <c r="G54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548" s="52">
        <f>IFERROR(MasterData6[[#This Row],[NumWebPurchases]]/MasterData6[[#This Row],[NumWebVisitsMonth]], 0)</f>
        <v>0.4</v>
      </c>
      <c r="I548" t="str">
        <f>IF(AND(MasterData6[[#This Row],[NumWebPurchases]]&gt;=1, Buying_Cat.="Over $500"), "Yes", "")</f>
        <v/>
      </c>
      <c r="L548" t="str">
        <f>IF(MasterData6[[#This Row],[NumWebPurchases]]&gt;=R$3, "Yes", "")</f>
        <v/>
      </c>
      <c r="M548" t="str">
        <f>IF(MasterData6[[#This Row],[NumCatalogPurchases]]&gt;=S$3, "Yes", "")</f>
        <v/>
      </c>
      <c r="N548" t="str">
        <f>IF(MasterData6[[#This Row],[NumStorePurchases]]&gt;=T$3, "Yes", "")</f>
        <v/>
      </c>
    </row>
    <row r="549" spans="1:14" x14ac:dyDescent="0.3">
      <c r="A549">
        <v>2747</v>
      </c>
      <c r="B549">
        <v>1</v>
      </c>
      <c r="C549">
        <v>4</v>
      </c>
      <c r="D549">
        <v>10</v>
      </c>
      <c r="E549">
        <v>5</v>
      </c>
      <c r="F549">
        <v>3</v>
      </c>
      <c r="G54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49" s="52">
        <f>IFERROR(MasterData6[[#This Row],[NumWebPurchases]]/MasterData6[[#This Row],[NumWebVisitsMonth]], 0)</f>
        <v>1.3333333333333333</v>
      </c>
      <c r="I549" t="str">
        <f>IF(AND(MasterData6[[#This Row],[NumWebPurchases]]&gt;=1, Buying_Cat.="Over $500"), "Yes", "")</f>
        <v>Yes</v>
      </c>
      <c r="L549" t="str">
        <f>IF(MasterData6[[#This Row],[NumWebPurchases]]&gt;=R$3, "Yes", "")</f>
        <v>Yes</v>
      </c>
      <c r="M549" t="str">
        <f>IF(MasterData6[[#This Row],[NumCatalogPurchases]]&gt;=S$3, "Yes", "")</f>
        <v>Yes</v>
      </c>
      <c r="N549" t="str">
        <f>IF(MasterData6[[#This Row],[NumStorePurchases]]&gt;=T$3, "Yes", "")</f>
        <v>Yes</v>
      </c>
    </row>
    <row r="550" spans="1:14" x14ac:dyDescent="0.3">
      <c r="A550">
        <v>2781</v>
      </c>
      <c r="B550">
        <v>1</v>
      </c>
      <c r="C550">
        <v>4</v>
      </c>
      <c r="D550">
        <v>6</v>
      </c>
      <c r="E550">
        <v>6</v>
      </c>
      <c r="F550">
        <v>2</v>
      </c>
      <c r="G55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50" s="52">
        <f>IFERROR(MasterData6[[#This Row],[NumWebPurchases]]/MasterData6[[#This Row],[NumWebVisitsMonth]], 0)</f>
        <v>2</v>
      </c>
      <c r="I550" t="str">
        <f>IF(AND(MasterData6[[#This Row],[NumWebPurchases]]&gt;=1, Buying_Cat.="Over $500"), "Yes", "")</f>
        <v>Yes</v>
      </c>
      <c r="L550" t="str">
        <f>IF(MasterData6[[#This Row],[NumWebPurchases]]&gt;=R$3, "Yes", "")</f>
        <v>Yes</v>
      </c>
      <c r="M550" t="str">
        <f>IF(MasterData6[[#This Row],[NumCatalogPurchases]]&gt;=S$3, "Yes", "")</f>
        <v>Yes</v>
      </c>
      <c r="N550" t="str">
        <f>IF(MasterData6[[#This Row],[NumStorePurchases]]&gt;=T$3, "Yes", "")</f>
        <v>Yes</v>
      </c>
    </row>
    <row r="551" spans="1:14" x14ac:dyDescent="0.3">
      <c r="A551">
        <v>2782</v>
      </c>
      <c r="B551">
        <v>3</v>
      </c>
      <c r="C551">
        <v>6</v>
      </c>
      <c r="D551">
        <v>1</v>
      </c>
      <c r="E551">
        <v>7</v>
      </c>
      <c r="F551">
        <v>6</v>
      </c>
      <c r="G55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551" s="52">
        <f>IFERROR(MasterData6[[#This Row],[NumWebPurchases]]/MasterData6[[#This Row],[NumWebVisitsMonth]], 0)</f>
        <v>1</v>
      </c>
      <c r="I551" t="str">
        <f>IF(AND(MasterData6[[#This Row],[NumWebPurchases]]&gt;=1, Buying_Cat.="Over $500"), "Yes", "")</f>
        <v/>
      </c>
      <c r="L551" t="str">
        <f>IF(MasterData6[[#This Row],[NumWebPurchases]]&gt;=R$3, "Yes", "")</f>
        <v>Yes</v>
      </c>
      <c r="M551" t="str">
        <f>IF(MasterData6[[#This Row],[NumCatalogPurchases]]&gt;=S$3, "Yes", "")</f>
        <v/>
      </c>
      <c r="N551" t="str">
        <f>IF(MasterData6[[#This Row],[NumStorePurchases]]&gt;=T$3, "Yes", "")</f>
        <v>Yes</v>
      </c>
    </row>
    <row r="552" spans="1:14" x14ac:dyDescent="0.3">
      <c r="A552">
        <v>2793</v>
      </c>
      <c r="B552">
        <v>3</v>
      </c>
      <c r="C552">
        <v>7</v>
      </c>
      <c r="D552">
        <v>3</v>
      </c>
      <c r="E552">
        <v>13</v>
      </c>
      <c r="F552">
        <v>5</v>
      </c>
      <c r="G55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552" s="52">
        <f>IFERROR(MasterData6[[#This Row],[NumWebPurchases]]/MasterData6[[#This Row],[NumWebVisitsMonth]], 0)</f>
        <v>1.4</v>
      </c>
      <c r="I552" t="str">
        <f>IF(AND(MasterData6[[#This Row],[NumWebPurchases]]&gt;=1, Buying_Cat.="Over $500"), "Yes", "")</f>
        <v>Yes</v>
      </c>
      <c r="L552" t="str">
        <f>IF(MasterData6[[#This Row],[NumWebPurchases]]&gt;=R$3, "Yes", "")</f>
        <v>Yes</v>
      </c>
      <c r="M552" t="str">
        <f>IF(MasterData6[[#This Row],[NumCatalogPurchases]]&gt;=S$3, "Yes", "")</f>
        <v>Yes</v>
      </c>
      <c r="N552" t="str">
        <f>IF(MasterData6[[#This Row],[NumStorePurchases]]&gt;=T$3, "Yes", "")</f>
        <v>Yes</v>
      </c>
    </row>
    <row r="553" spans="1:14" x14ac:dyDescent="0.3">
      <c r="A553">
        <v>2795</v>
      </c>
      <c r="B553">
        <v>1</v>
      </c>
      <c r="C553">
        <v>1</v>
      </c>
      <c r="D553">
        <v>0</v>
      </c>
      <c r="E553">
        <v>2</v>
      </c>
      <c r="F553">
        <v>7</v>
      </c>
      <c r="G55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53" s="52">
        <f>IFERROR(MasterData6[[#This Row],[NumWebPurchases]]/MasterData6[[#This Row],[NumWebVisitsMonth]], 0)</f>
        <v>0.14285714285714285</v>
      </c>
      <c r="I553" t="str">
        <f>IF(AND(MasterData6[[#This Row],[NumWebPurchases]]&gt;=1, Buying_Cat.="Over $500"), "Yes", "")</f>
        <v/>
      </c>
      <c r="L553" t="str">
        <f>IF(MasterData6[[#This Row],[NumWebPurchases]]&gt;=R$3, "Yes", "")</f>
        <v/>
      </c>
      <c r="M553" t="str">
        <f>IF(MasterData6[[#This Row],[NumCatalogPurchases]]&gt;=S$3, "Yes", "")</f>
        <v/>
      </c>
      <c r="N553" t="str">
        <f>IF(MasterData6[[#This Row],[NumStorePurchases]]&gt;=T$3, "Yes", "")</f>
        <v/>
      </c>
    </row>
    <row r="554" spans="1:14" x14ac:dyDescent="0.3">
      <c r="A554">
        <v>2797</v>
      </c>
      <c r="B554">
        <v>1</v>
      </c>
      <c r="C554">
        <v>9</v>
      </c>
      <c r="D554">
        <v>7</v>
      </c>
      <c r="E554">
        <v>9</v>
      </c>
      <c r="F554">
        <v>5</v>
      </c>
      <c r="G55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54" s="52">
        <f>IFERROR(MasterData6[[#This Row],[NumWebPurchases]]/MasterData6[[#This Row],[NumWebVisitsMonth]], 0)</f>
        <v>1.8</v>
      </c>
      <c r="I554" t="str">
        <f>IF(AND(MasterData6[[#This Row],[NumWebPurchases]]&gt;=1, Buying_Cat.="Over $500"), "Yes", "")</f>
        <v>Yes</v>
      </c>
      <c r="L554" t="str">
        <f>IF(MasterData6[[#This Row],[NumWebPurchases]]&gt;=R$3, "Yes", "")</f>
        <v>Yes</v>
      </c>
      <c r="M554" t="str">
        <f>IF(MasterData6[[#This Row],[NumCatalogPurchases]]&gt;=S$3, "Yes", "")</f>
        <v>Yes</v>
      </c>
      <c r="N554" t="str">
        <f>IF(MasterData6[[#This Row],[NumStorePurchases]]&gt;=T$3, "Yes", "")</f>
        <v>Yes</v>
      </c>
    </row>
    <row r="555" spans="1:14" x14ac:dyDescent="0.3">
      <c r="A555">
        <v>2798</v>
      </c>
      <c r="B555">
        <v>0</v>
      </c>
      <c r="C555">
        <v>7</v>
      </c>
      <c r="D555">
        <v>9</v>
      </c>
      <c r="E555">
        <v>10</v>
      </c>
      <c r="F555">
        <v>4</v>
      </c>
      <c r="G55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555" s="52">
        <f>IFERROR(MasterData6[[#This Row],[NumWebPurchases]]/MasterData6[[#This Row],[NumWebVisitsMonth]], 0)</f>
        <v>1.75</v>
      </c>
      <c r="I555" t="str">
        <f>IF(AND(MasterData6[[#This Row],[NumWebPurchases]]&gt;=1, Buying_Cat.="Over $500"), "Yes", "")</f>
        <v>Yes</v>
      </c>
      <c r="L555" t="str">
        <f>IF(MasterData6[[#This Row],[NumWebPurchases]]&gt;=R$3, "Yes", "")</f>
        <v>Yes</v>
      </c>
      <c r="M555" t="str">
        <f>IF(MasterData6[[#This Row],[NumCatalogPurchases]]&gt;=S$3, "Yes", "")</f>
        <v>Yes</v>
      </c>
      <c r="N555" t="str">
        <f>IF(MasterData6[[#This Row],[NumStorePurchases]]&gt;=T$3, "Yes", "")</f>
        <v>Yes</v>
      </c>
    </row>
    <row r="556" spans="1:14" x14ac:dyDescent="0.3">
      <c r="A556">
        <v>2802</v>
      </c>
      <c r="B556">
        <v>1</v>
      </c>
      <c r="C556">
        <v>4</v>
      </c>
      <c r="D556">
        <v>6</v>
      </c>
      <c r="E556">
        <v>7</v>
      </c>
      <c r="F556">
        <v>2</v>
      </c>
      <c r="G55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56" s="52">
        <f>IFERROR(MasterData6[[#This Row],[NumWebPurchases]]/MasterData6[[#This Row],[NumWebVisitsMonth]], 0)</f>
        <v>2</v>
      </c>
      <c r="I556" t="str">
        <f>IF(AND(MasterData6[[#This Row],[NumWebPurchases]]&gt;=1, Buying_Cat.="Over $500"), "Yes", "")</f>
        <v>Yes</v>
      </c>
      <c r="L556" t="str">
        <f>IF(MasterData6[[#This Row],[NumWebPurchases]]&gt;=R$3, "Yes", "")</f>
        <v>Yes</v>
      </c>
      <c r="M556" t="str">
        <f>IF(MasterData6[[#This Row],[NumCatalogPurchases]]&gt;=S$3, "Yes", "")</f>
        <v>Yes</v>
      </c>
      <c r="N556" t="str">
        <f>IF(MasterData6[[#This Row],[NumStorePurchases]]&gt;=T$3, "Yes", "")</f>
        <v>Yes</v>
      </c>
    </row>
    <row r="557" spans="1:14" x14ac:dyDescent="0.3">
      <c r="A557">
        <v>2804</v>
      </c>
      <c r="B557">
        <v>4</v>
      </c>
      <c r="C557">
        <v>3</v>
      </c>
      <c r="D557">
        <v>2</v>
      </c>
      <c r="E557">
        <v>2</v>
      </c>
      <c r="F557">
        <v>8</v>
      </c>
      <c r="G55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557" s="52">
        <f>IFERROR(MasterData6[[#This Row],[NumWebPurchases]]/MasterData6[[#This Row],[NumWebVisitsMonth]], 0)</f>
        <v>0.375</v>
      </c>
      <c r="I557" t="str">
        <f>IF(AND(MasterData6[[#This Row],[NumWebPurchases]]&gt;=1, Buying_Cat.="Over $500"), "Yes", "")</f>
        <v/>
      </c>
      <c r="L557" t="str">
        <f>IF(MasterData6[[#This Row],[NumWebPurchases]]&gt;=R$3, "Yes", "")</f>
        <v/>
      </c>
      <c r="M557" t="str">
        <f>IF(MasterData6[[#This Row],[NumCatalogPurchases]]&gt;=S$3, "Yes", "")</f>
        <v>Yes</v>
      </c>
      <c r="N557" t="str">
        <f>IF(MasterData6[[#This Row],[NumStorePurchases]]&gt;=T$3, "Yes", "")</f>
        <v/>
      </c>
    </row>
    <row r="558" spans="1:14" x14ac:dyDescent="0.3">
      <c r="A558">
        <v>2807</v>
      </c>
      <c r="B558">
        <v>3</v>
      </c>
      <c r="C558">
        <v>8</v>
      </c>
      <c r="D558">
        <v>9</v>
      </c>
      <c r="E558">
        <v>7</v>
      </c>
      <c r="F558">
        <v>7</v>
      </c>
      <c r="G55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558" s="52">
        <f>IFERROR(MasterData6[[#This Row],[NumWebPurchases]]/MasterData6[[#This Row],[NumWebVisitsMonth]], 0)</f>
        <v>1.1428571428571428</v>
      </c>
      <c r="I558" t="str">
        <f>IF(AND(MasterData6[[#This Row],[NumWebPurchases]]&gt;=1, Buying_Cat.="Over $500"), "Yes", "")</f>
        <v>Yes</v>
      </c>
      <c r="L558" t="str">
        <f>IF(MasterData6[[#This Row],[NumWebPurchases]]&gt;=R$3, "Yes", "")</f>
        <v>Yes</v>
      </c>
      <c r="M558" t="str">
        <f>IF(MasterData6[[#This Row],[NumCatalogPurchases]]&gt;=S$3, "Yes", "")</f>
        <v>Yes</v>
      </c>
      <c r="N558" t="str">
        <f>IF(MasterData6[[#This Row],[NumStorePurchases]]&gt;=T$3, "Yes", "")</f>
        <v>Yes</v>
      </c>
    </row>
    <row r="559" spans="1:14" x14ac:dyDescent="0.3">
      <c r="A559">
        <v>2811</v>
      </c>
      <c r="B559">
        <v>2</v>
      </c>
      <c r="C559">
        <v>1</v>
      </c>
      <c r="D559">
        <v>0</v>
      </c>
      <c r="E559">
        <v>4</v>
      </c>
      <c r="F559">
        <v>4</v>
      </c>
      <c r="G55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59" s="52">
        <f>IFERROR(MasterData6[[#This Row],[NumWebPurchases]]/MasterData6[[#This Row],[NumWebVisitsMonth]], 0)</f>
        <v>0.25</v>
      </c>
      <c r="I559" t="str">
        <f>IF(AND(MasterData6[[#This Row],[NumWebPurchases]]&gt;=1, Buying_Cat.="Over $500"), "Yes", "")</f>
        <v/>
      </c>
      <c r="L559" t="str">
        <f>IF(MasterData6[[#This Row],[NumWebPurchases]]&gt;=R$3, "Yes", "")</f>
        <v/>
      </c>
      <c r="M559" t="str">
        <f>IF(MasterData6[[#This Row],[NumCatalogPurchases]]&gt;=S$3, "Yes", "")</f>
        <v/>
      </c>
      <c r="N559" t="str">
        <f>IF(MasterData6[[#This Row],[NumStorePurchases]]&gt;=T$3, "Yes", "")</f>
        <v/>
      </c>
    </row>
    <row r="560" spans="1:14" x14ac:dyDescent="0.3">
      <c r="A560">
        <v>2814</v>
      </c>
      <c r="B560">
        <v>1</v>
      </c>
      <c r="C560">
        <v>1</v>
      </c>
      <c r="D560">
        <v>0</v>
      </c>
      <c r="E560">
        <v>3</v>
      </c>
      <c r="F560">
        <v>7</v>
      </c>
      <c r="G56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60" s="52">
        <f>IFERROR(MasterData6[[#This Row],[NumWebPurchases]]/MasterData6[[#This Row],[NumWebVisitsMonth]], 0)</f>
        <v>0.14285714285714285</v>
      </c>
      <c r="I560" t="str">
        <f>IF(AND(MasterData6[[#This Row],[NumWebPurchases]]&gt;=1, Buying_Cat.="Over $500"), "Yes", "")</f>
        <v/>
      </c>
      <c r="L560" t="str">
        <f>IF(MasterData6[[#This Row],[NumWebPurchases]]&gt;=R$3, "Yes", "")</f>
        <v/>
      </c>
      <c r="M560" t="str">
        <f>IF(MasterData6[[#This Row],[NumCatalogPurchases]]&gt;=S$3, "Yes", "")</f>
        <v/>
      </c>
      <c r="N560" t="str">
        <f>IF(MasterData6[[#This Row],[NumStorePurchases]]&gt;=T$3, "Yes", "")</f>
        <v/>
      </c>
    </row>
    <row r="561" spans="1:14" x14ac:dyDescent="0.3">
      <c r="A561">
        <v>2815</v>
      </c>
      <c r="B561">
        <v>2</v>
      </c>
      <c r="C561">
        <v>4</v>
      </c>
      <c r="D561">
        <v>0</v>
      </c>
      <c r="E561">
        <v>3</v>
      </c>
      <c r="F561">
        <v>7</v>
      </c>
      <c r="G56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61" s="52">
        <f>IFERROR(MasterData6[[#This Row],[NumWebPurchases]]/MasterData6[[#This Row],[NumWebVisitsMonth]], 0)</f>
        <v>0.5714285714285714</v>
      </c>
      <c r="I561" t="str">
        <f>IF(AND(MasterData6[[#This Row],[NumWebPurchases]]&gt;=1, Buying_Cat.="Over $500"), "Yes", "")</f>
        <v/>
      </c>
      <c r="L561" t="str">
        <f>IF(MasterData6[[#This Row],[NumWebPurchases]]&gt;=R$3, "Yes", "")</f>
        <v>Yes</v>
      </c>
      <c r="M561" t="str">
        <f>IF(MasterData6[[#This Row],[NumCatalogPurchases]]&gt;=S$3, "Yes", "")</f>
        <v/>
      </c>
      <c r="N561" t="str">
        <f>IF(MasterData6[[#This Row],[NumStorePurchases]]&gt;=T$3, "Yes", "")</f>
        <v/>
      </c>
    </row>
    <row r="562" spans="1:14" x14ac:dyDescent="0.3">
      <c r="A562">
        <v>2826</v>
      </c>
      <c r="B562">
        <v>2</v>
      </c>
      <c r="C562">
        <v>2</v>
      </c>
      <c r="D562">
        <v>0</v>
      </c>
      <c r="E562">
        <v>3</v>
      </c>
      <c r="F562">
        <v>7</v>
      </c>
      <c r="G56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62" s="52">
        <f>IFERROR(MasterData6[[#This Row],[NumWebPurchases]]/MasterData6[[#This Row],[NumWebVisitsMonth]], 0)</f>
        <v>0.2857142857142857</v>
      </c>
      <c r="I562" t="str">
        <f>IF(AND(MasterData6[[#This Row],[NumWebPurchases]]&gt;=1, Buying_Cat.="Over $500"), "Yes", "")</f>
        <v/>
      </c>
      <c r="L562" t="str">
        <f>IF(MasterData6[[#This Row],[NumWebPurchases]]&gt;=R$3, "Yes", "")</f>
        <v/>
      </c>
      <c r="M562" t="str">
        <f>IF(MasterData6[[#This Row],[NumCatalogPurchases]]&gt;=S$3, "Yes", "")</f>
        <v/>
      </c>
      <c r="N562" t="str">
        <f>IF(MasterData6[[#This Row],[NumStorePurchases]]&gt;=T$3, "Yes", "")</f>
        <v/>
      </c>
    </row>
    <row r="563" spans="1:14" x14ac:dyDescent="0.3">
      <c r="A563">
        <v>2829</v>
      </c>
      <c r="B563">
        <v>2</v>
      </c>
      <c r="C563">
        <v>9</v>
      </c>
      <c r="D563">
        <v>3</v>
      </c>
      <c r="E563">
        <v>8</v>
      </c>
      <c r="F563">
        <v>6</v>
      </c>
      <c r="G56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63" s="52">
        <f>IFERROR(MasterData6[[#This Row],[NumWebPurchases]]/MasterData6[[#This Row],[NumWebVisitsMonth]], 0)</f>
        <v>1.5</v>
      </c>
      <c r="I563" t="str">
        <f>IF(AND(MasterData6[[#This Row],[NumWebPurchases]]&gt;=1, Buying_Cat.="Over $500"), "Yes", "")</f>
        <v>Yes</v>
      </c>
      <c r="L563" t="str">
        <f>IF(MasterData6[[#This Row],[NumWebPurchases]]&gt;=R$3, "Yes", "")</f>
        <v>Yes</v>
      </c>
      <c r="M563" t="str">
        <f>IF(MasterData6[[#This Row],[NumCatalogPurchases]]&gt;=S$3, "Yes", "")</f>
        <v>Yes</v>
      </c>
      <c r="N563" t="str">
        <f>IF(MasterData6[[#This Row],[NumStorePurchases]]&gt;=T$3, "Yes", "")</f>
        <v>Yes</v>
      </c>
    </row>
    <row r="564" spans="1:14" x14ac:dyDescent="0.3">
      <c r="A564">
        <v>2831</v>
      </c>
      <c r="B564">
        <v>2</v>
      </c>
      <c r="C564">
        <v>7</v>
      </c>
      <c r="D564">
        <v>7</v>
      </c>
      <c r="E564">
        <v>10</v>
      </c>
      <c r="F564">
        <v>3</v>
      </c>
      <c r="G56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64" s="52">
        <f>IFERROR(MasterData6[[#This Row],[NumWebPurchases]]/MasterData6[[#This Row],[NumWebVisitsMonth]], 0)</f>
        <v>2.3333333333333335</v>
      </c>
      <c r="I564" t="str">
        <f>IF(AND(MasterData6[[#This Row],[NumWebPurchases]]&gt;=1, Buying_Cat.="Over $500"), "Yes", "")</f>
        <v>Yes</v>
      </c>
      <c r="L564" t="str">
        <f>IF(MasterData6[[#This Row],[NumWebPurchases]]&gt;=R$3, "Yes", "")</f>
        <v>Yes</v>
      </c>
      <c r="M564" t="str">
        <f>IF(MasterData6[[#This Row],[NumCatalogPurchases]]&gt;=S$3, "Yes", "")</f>
        <v>Yes</v>
      </c>
      <c r="N564" t="str">
        <f>IF(MasterData6[[#This Row],[NumStorePurchases]]&gt;=T$3, "Yes", "")</f>
        <v>Yes</v>
      </c>
    </row>
    <row r="565" spans="1:14" x14ac:dyDescent="0.3">
      <c r="A565">
        <v>2836</v>
      </c>
      <c r="B565">
        <v>1</v>
      </c>
      <c r="C565">
        <v>1</v>
      </c>
      <c r="D565">
        <v>0</v>
      </c>
      <c r="E565">
        <v>2</v>
      </c>
      <c r="F565">
        <v>8</v>
      </c>
      <c r="G56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65" s="52">
        <f>IFERROR(MasterData6[[#This Row],[NumWebPurchases]]/MasterData6[[#This Row],[NumWebVisitsMonth]], 0)</f>
        <v>0.125</v>
      </c>
      <c r="I565" t="str">
        <f>IF(AND(MasterData6[[#This Row],[NumWebPurchases]]&gt;=1, Buying_Cat.="Over $500"), "Yes", "")</f>
        <v/>
      </c>
      <c r="L565" t="str">
        <f>IF(MasterData6[[#This Row],[NumWebPurchases]]&gt;=R$3, "Yes", "")</f>
        <v/>
      </c>
      <c r="M565" t="str">
        <f>IF(MasterData6[[#This Row],[NumCatalogPurchases]]&gt;=S$3, "Yes", "")</f>
        <v/>
      </c>
      <c r="N565" t="str">
        <f>IF(MasterData6[[#This Row],[NumStorePurchases]]&gt;=T$3, "Yes", "")</f>
        <v/>
      </c>
    </row>
    <row r="566" spans="1:14" x14ac:dyDescent="0.3">
      <c r="A566">
        <v>2849</v>
      </c>
      <c r="B566">
        <v>7</v>
      </c>
      <c r="C566">
        <v>10</v>
      </c>
      <c r="D566">
        <v>2</v>
      </c>
      <c r="E566">
        <v>12</v>
      </c>
      <c r="F566">
        <v>7</v>
      </c>
      <c r="G56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566" s="52">
        <f>IFERROR(MasterData6[[#This Row],[NumWebPurchases]]/MasterData6[[#This Row],[NumWebVisitsMonth]], 0)</f>
        <v>1.4285714285714286</v>
      </c>
      <c r="I566" t="str">
        <f>IF(AND(MasterData6[[#This Row],[NumWebPurchases]]&gt;=1, Buying_Cat.="Over $500"), "Yes", "")</f>
        <v>Yes</v>
      </c>
      <c r="L566" t="str">
        <f>IF(MasterData6[[#This Row],[NumWebPurchases]]&gt;=R$3, "Yes", "")</f>
        <v>Yes</v>
      </c>
      <c r="M566" t="str">
        <f>IF(MasterData6[[#This Row],[NumCatalogPurchases]]&gt;=S$3, "Yes", "")</f>
        <v>Yes</v>
      </c>
      <c r="N566" t="str">
        <f>IF(MasterData6[[#This Row],[NumStorePurchases]]&gt;=T$3, "Yes", "")</f>
        <v>Yes</v>
      </c>
    </row>
    <row r="567" spans="1:14" x14ac:dyDescent="0.3">
      <c r="A567">
        <v>2853</v>
      </c>
      <c r="B567">
        <v>2</v>
      </c>
      <c r="C567">
        <v>4</v>
      </c>
      <c r="D567">
        <v>2</v>
      </c>
      <c r="E567">
        <v>4</v>
      </c>
      <c r="F567">
        <v>5</v>
      </c>
      <c r="G56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67" s="52">
        <f>IFERROR(MasterData6[[#This Row],[NumWebPurchases]]/MasterData6[[#This Row],[NumWebVisitsMonth]], 0)</f>
        <v>0.8</v>
      </c>
      <c r="I567" t="str">
        <f>IF(AND(MasterData6[[#This Row],[NumWebPurchases]]&gt;=1, Buying_Cat.="Over $500"), "Yes", "")</f>
        <v/>
      </c>
      <c r="L567" t="str">
        <f>IF(MasterData6[[#This Row],[NumWebPurchases]]&gt;=R$3, "Yes", "")</f>
        <v>Yes</v>
      </c>
      <c r="M567" t="str">
        <f>IF(MasterData6[[#This Row],[NumCatalogPurchases]]&gt;=S$3, "Yes", "")</f>
        <v>Yes</v>
      </c>
      <c r="N567" t="str">
        <f>IF(MasterData6[[#This Row],[NumStorePurchases]]&gt;=T$3, "Yes", "")</f>
        <v/>
      </c>
    </row>
    <row r="568" spans="1:14" x14ac:dyDescent="0.3">
      <c r="A568">
        <v>2861</v>
      </c>
      <c r="B568">
        <v>1</v>
      </c>
      <c r="C568">
        <v>1</v>
      </c>
      <c r="D568">
        <v>0</v>
      </c>
      <c r="E568">
        <v>2</v>
      </c>
      <c r="F568">
        <v>8</v>
      </c>
      <c r="G56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68" s="52">
        <f>IFERROR(MasterData6[[#This Row],[NumWebPurchases]]/MasterData6[[#This Row],[NumWebVisitsMonth]], 0)</f>
        <v>0.125</v>
      </c>
      <c r="I568" t="str">
        <f>IF(AND(MasterData6[[#This Row],[NumWebPurchases]]&gt;=1, Buying_Cat.="Over $500"), "Yes", "")</f>
        <v/>
      </c>
      <c r="L568" t="str">
        <f>IF(MasterData6[[#This Row],[NumWebPurchases]]&gt;=R$3, "Yes", "")</f>
        <v/>
      </c>
      <c r="M568" t="str">
        <f>IF(MasterData6[[#This Row],[NumCatalogPurchases]]&gt;=S$3, "Yes", "")</f>
        <v/>
      </c>
      <c r="N568" t="str">
        <f>IF(MasterData6[[#This Row],[NumStorePurchases]]&gt;=T$3, "Yes", "")</f>
        <v/>
      </c>
    </row>
    <row r="569" spans="1:14" x14ac:dyDescent="0.3">
      <c r="A569">
        <v>2863</v>
      </c>
      <c r="B569">
        <v>6</v>
      </c>
      <c r="C569">
        <v>2</v>
      </c>
      <c r="D569">
        <v>3</v>
      </c>
      <c r="E569">
        <v>10</v>
      </c>
      <c r="F569">
        <v>7</v>
      </c>
      <c r="G56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569" s="52">
        <f>IFERROR(MasterData6[[#This Row],[NumWebPurchases]]/MasterData6[[#This Row],[NumWebVisitsMonth]], 0)</f>
        <v>0.2857142857142857</v>
      </c>
      <c r="I569" t="str">
        <f>IF(AND(MasterData6[[#This Row],[NumWebPurchases]]&gt;=1, Buying_Cat.="Over $500"), "Yes", "")</f>
        <v>Yes</v>
      </c>
      <c r="L569" t="str">
        <f>IF(MasterData6[[#This Row],[NumWebPurchases]]&gt;=R$3, "Yes", "")</f>
        <v/>
      </c>
      <c r="M569" t="str">
        <f>IF(MasterData6[[#This Row],[NumCatalogPurchases]]&gt;=S$3, "Yes", "")</f>
        <v>Yes</v>
      </c>
      <c r="N569" t="str">
        <f>IF(MasterData6[[#This Row],[NumStorePurchases]]&gt;=T$3, "Yes", "")</f>
        <v>Yes</v>
      </c>
    </row>
    <row r="570" spans="1:14" x14ac:dyDescent="0.3">
      <c r="A570">
        <v>2868</v>
      </c>
      <c r="B570">
        <v>3</v>
      </c>
      <c r="C570">
        <v>2</v>
      </c>
      <c r="D570">
        <v>0</v>
      </c>
      <c r="E570">
        <v>3</v>
      </c>
      <c r="F570">
        <v>8</v>
      </c>
      <c r="G57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570" s="52">
        <f>IFERROR(MasterData6[[#This Row],[NumWebPurchases]]/MasterData6[[#This Row],[NumWebVisitsMonth]], 0)</f>
        <v>0.25</v>
      </c>
      <c r="I570" t="str">
        <f>IF(AND(MasterData6[[#This Row],[NumWebPurchases]]&gt;=1, Buying_Cat.="Over $500"), "Yes", "")</f>
        <v/>
      </c>
      <c r="L570" t="str">
        <f>IF(MasterData6[[#This Row],[NumWebPurchases]]&gt;=R$3, "Yes", "")</f>
        <v/>
      </c>
      <c r="M570" t="str">
        <f>IF(MasterData6[[#This Row],[NumCatalogPurchases]]&gt;=S$3, "Yes", "")</f>
        <v/>
      </c>
      <c r="N570" t="str">
        <f>IF(MasterData6[[#This Row],[NumStorePurchases]]&gt;=T$3, "Yes", "")</f>
        <v/>
      </c>
    </row>
    <row r="571" spans="1:14" x14ac:dyDescent="0.3">
      <c r="A571">
        <v>2870</v>
      </c>
      <c r="B571">
        <v>5</v>
      </c>
      <c r="C571">
        <v>6</v>
      </c>
      <c r="D571">
        <v>3</v>
      </c>
      <c r="E571">
        <v>6</v>
      </c>
      <c r="F571">
        <v>6</v>
      </c>
      <c r="G57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571" s="52">
        <f>IFERROR(MasterData6[[#This Row],[NumWebPurchases]]/MasterData6[[#This Row],[NumWebVisitsMonth]], 0)</f>
        <v>1</v>
      </c>
      <c r="I571" t="str">
        <f>IF(AND(MasterData6[[#This Row],[NumWebPurchases]]&gt;=1, Buying_Cat.="Over $500"), "Yes", "")</f>
        <v/>
      </c>
      <c r="L571" t="str">
        <f>IF(MasterData6[[#This Row],[NumWebPurchases]]&gt;=R$3, "Yes", "")</f>
        <v>Yes</v>
      </c>
      <c r="M571" t="str">
        <f>IF(MasterData6[[#This Row],[NumCatalogPurchases]]&gt;=S$3, "Yes", "")</f>
        <v>Yes</v>
      </c>
      <c r="N571" t="str">
        <f>IF(MasterData6[[#This Row],[NumStorePurchases]]&gt;=T$3, "Yes", "")</f>
        <v>Yes</v>
      </c>
    </row>
    <row r="572" spans="1:14" x14ac:dyDescent="0.3">
      <c r="A572">
        <v>2874</v>
      </c>
      <c r="B572">
        <v>1</v>
      </c>
      <c r="C572">
        <v>1</v>
      </c>
      <c r="D572">
        <v>0</v>
      </c>
      <c r="E572">
        <v>3</v>
      </c>
      <c r="F572">
        <v>7</v>
      </c>
      <c r="G57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72" s="52">
        <f>IFERROR(MasterData6[[#This Row],[NumWebPurchases]]/MasterData6[[#This Row],[NumWebVisitsMonth]], 0)</f>
        <v>0.14285714285714285</v>
      </c>
      <c r="I572" t="str">
        <f>IF(AND(MasterData6[[#This Row],[NumWebPurchases]]&gt;=1, Buying_Cat.="Over $500"), "Yes", "")</f>
        <v/>
      </c>
      <c r="L572" t="str">
        <f>IF(MasterData6[[#This Row],[NumWebPurchases]]&gt;=R$3, "Yes", "")</f>
        <v/>
      </c>
      <c r="M572" t="str">
        <f>IF(MasterData6[[#This Row],[NumCatalogPurchases]]&gt;=S$3, "Yes", "")</f>
        <v/>
      </c>
      <c r="N572" t="str">
        <f>IF(MasterData6[[#This Row],[NumStorePurchases]]&gt;=T$3, "Yes", "")</f>
        <v/>
      </c>
    </row>
    <row r="573" spans="1:14" x14ac:dyDescent="0.3">
      <c r="A573">
        <v>2875</v>
      </c>
      <c r="B573">
        <v>1</v>
      </c>
      <c r="C573">
        <v>3</v>
      </c>
      <c r="D573">
        <v>7</v>
      </c>
      <c r="E573">
        <v>13</v>
      </c>
      <c r="F573">
        <v>2</v>
      </c>
      <c r="G57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73" s="52">
        <f>IFERROR(MasterData6[[#This Row],[NumWebPurchases]]/MasterData6[[#This Row],[NumWebVisitsMonth]], 0)</f>
        <v>1.5</v>
      </c>
      <c r="I573" t="str">
        <f>IF(AND(MasterData6[[#This Row],[NumWebPurchases]]&gt;=1, Buying_Cat.="Over $500"), "Yes", "")</f>
        <v>Yes</v>
      </c>
      <c r="L573" t="str">
        <f>IF(MasterData6[[#This Row],[NumWebPurchases]]&gt;=R$3, "Yes", "")</f>
        <v/>
      </c>
      <c r="M573" t="str">
        <f>IF(MasterData6[[#This Row],[NumCatalogPurchases]]&gt;=S$3, "Yes", "")</f>
        <v>Yes</v>
      </c>
      <c r="N573" t="str">
        <f>IF(MasterData6[[#This Row],[NumStorePurchases]]&gt;=T$3, "Yes", "")</f>
        <v>Yes</v>
      </c>
    </row>
    <row r="574" spans="1:14" x14ac:dyDescent="0.3">
      <c r="A574">
        <v>2877</v>
      </c>
      <c r="B574">
        <v>10</v>
      </c>
      <c r="C574">
        <v>7</v>
      </c>
      <c r="D574">
        <v>1</v>
      </c>
      <c r="E574">
        <v>8</v>
      </c>
      <c r="F574">
        <v>7</v>
      </c>
      <c r="G57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10</v>
      </c>
      <c r="H574" s="52">
        <f>IFERROR(MasterData6[[#This Row],[NumWebPurchases]]/MasterData6[[#This Row],[NumWebVisitsMonth]], 0)</f>
        <v>1</v>
      </c>
      <c r="I574" t="str">
        <f>IF(AND(MasterData6[[#This Row],[NumWebPurchases]]&gt;=1, Buying_Cat.="Over $500"), "Yes", "")</f>
        <v/>
      </c>
      <c r="L574" t="str">
        <f>IF(MasterData6[[#This Row],[NumWebPurchases]]&gt;=R$3, "Yes", "")</f>
        <v>Yes</v>
      </c>
      <c r="M574" t="str">
        <f>IF(MasterData6[[#This Row],[NumCatalogPurchases]]&gt;=S$3, "Yes", "")</f>
        <v/>
      </c>
      <c r="N574" t="str">
        <f>IF(MasterData6[[#This Row],[NumStorePurchases]]&gt;=T$3, "Yes", "")</f>
        <v>Yes</v>
      </c>
    </row>
    <row r="575" spans="1:14" x14ac:dyDescent="0.3">
      <c r="A575">
        <v>2878</v>
      </c>
      <c r="B575">
        <v>2</v>
      </c>
      <c r="C575">
        <v>4</v>
      </c>
      <c r="D575">
        <v>2</v>
      </c>
      <c r="E575">
        <v>7</v>
      </c>
      <c r="F575">
        <v>3</v>
      </c>
      <c r="G57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75" s="52">
        <f>IFERROR(MasterData6[[#This Row],[NumWebPurchases]]/MasterData6[[#This Row],[NumWebVisitsMonth]], 0)</f>
        <v>1.3333333333333333</v>
      </c>
      <c r="I575" t="str">
        <f>IF(AND(MasterData6[[#This Row],[NumWebPurchases]]&gt;=1, Buying_Cat.="Over $500"), "Yes", "")</f>
        <v/>
      </c>
      <c r="L575" t="str">
        <f>IF(MasterData6[[#This Row],[NumWebPurchases]]&gt;=R$3, "Yes", "")</f>
        <v>Yes</v>
      </c>
      <c r="M575" t="str">
        <f>IF(MasterData6[[#This Row],[NumCatalogPurchases]]&gt;=S$3, "Yes", "")</f>
        <v>Yes</v>
      </c>
      <c r="N575" t="str">
        <f>IF(MasterData6[[#This Row],[NumStorePurchases]]&gt;=T$3, "Yes", "")</f>
        <v>Yes</v>
      </c>
    </row>
    <row r="576" spans="1:14" x14ac:dyDescent="0.3">
      <c r="A576">
        <v>2882</v>
      </c>
      <c r="B576">
        <v>2</v>
      </c>
      <c r="C576">
        <v>3</v>
      </c>
      <c r="D576">
        <v>2</v>
      </c>
      <c r="E576">
        <v>9</v>
      </c>
      <c r="F576">
        <v>8</v>
      </c>
      <c r="G57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76" s="52">
        <f>IFERROR(MasterData6[[#This Row],[NumWebPurchases]]/MasterData6[[#This Row],[NumWebVisitsMonth]], 0)</f>
        <v>0.375</v>
      </c>
      <c r="I576" t="str">
        <f>IF(AND(MasterData6[[#This Row],[NumWebPurchases]]&gt;=1, Buying_Cat.="Over $500"), "Yes", "")</f>
        <v>Yes</v>
      </c>
      <c r="L576" t="str">
        <f>IF(MasterData6[[#This Row],[NumWebPurchases]]&gt;=R$3, "Yes", "")</f>
        <v/>
      </c>
      <c r="M576" t="str">
        <f>IF(MasterData6[[#This Row],[NumCatalogPurchases]]&gt;=S$3, "Yes", "")</f>
        <v>Yes</v>
      </c>
      <c r="N576" t="str">
        <f>IF(MasterData6[[#This Row],[NumStorePurchases]]&gt;=T$3, "Yes", "")</f>
        <v>Yes</v>
      </c>
    </row>
    <row r="577" spans="1:14" x14ac:dyDescent="0.3">
      <c r="A577">
        <v>2886</v>
      </c>
      <c r="B577">
        <v>4</v>
      </c>
      <c r="C577">
        <v>10</v>
      </c>
      <c r="D577">
        <v>8</v>
      </c>
      <c r="E577">
        <v>10</v>
      </c>
      <c r="F577">
        <v>6</v>
      </c>
      <c r="G57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577" s="52">
        <f>IFERROR(MasterData6[[#This Row],[NumWebPurchases]]/MasterData6[[#This Row],[NumWebVisitsMonth]], 0)</f>
        <v>1.6666666666666667</v>
      </c>
      <c r="I577" t="str">
        <f>IF(AND(MasterData6[[#This Row],[NumWebPurchases]]&gt;=1, Buying_Cat.="Over $500"), "Yes", "")</f>
        <v>Yes</v>
      </c>
      <c r="L577" t="str">
        <f>IF(MasterData6[[#This Row],[NumWebPurchases]]&gt;=R$3, "Yes", "")</f>
        <v>Yes</v>
      </c>
      <c r="M577" t="str">
        <f>IF(MasterData6[[#This Row],[NumCatalogPurchases]]&gt;=S$3, "Yes", "")</f>
        <v>Yes</v>
      </c>
      <c r="N577" t="str">
        <f>IF(MasterData6[[#This Row],[NumStorePurchases]]&gt;=T$3, "Yes", "")</f>
        <v>Yes</v>
      </c>
    </row>
    <row r="578" spans="1:14" x14ac:dyDescent="0.3">
      <c r="A578">
        <v>2891</v>
      </c>
      <c r="B578">
        <v>2</v>
      </c>
      <c r="C578">
        <v>8</v>
      </c>
      <c r="D578">
        <v>9</v>
      </c>
      <c r="E578">
        <v>4</v>
      </c>
      <c r="F578">
        <v>6</v>
      </c>
      <c r="G57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78" s="52">
        <f>IFERROR(MasterData6[[#This Row],[NumWebPurchases]]/MasterData6[[#This Row],[NumWebVisitsMonth]], 0)</f>
        <v>1.3333333333333333</v>
      </c>
      <c r="I578" t="str">
        <f>IF(AND(MasterData6[[#This Row],[NumWebPurchases]]&gt;=1, Buying_Cat.="Over $500"), "Yes", "")</f>
        <v>Yes</v>
      </c>
      <c r="L578" t="str">
        <f>IF(MasterData6[[#This Row],[NumWebPurchases]]&gt;=R$3, "Yes", "")</f>
        <v>Yes</v>
      </c>
      <c r="M578" t="str">
        <f>IF(MasterData6[[#This Row],[NumCatalogPurchases]]&gt;=S$3, "Yes", "")</f>
        <v>Yes</v>
      </c>
      <c r="N578" t="str">
        <f>IF(MasterData6[[#This Row],[NumStorePurchases]]&gt;=T$3, "Yes", "")</f>
        <v/>
      </c>
    </row>
    <row r="579" spans="1:14" x14ac:dyDescent="0.3">
      <c r="A579">
        <v>2894</v>
      </c>
      <c r="B579">
        <v>1</v>
      </c>
      <c r="C579">
        <v>7</v>
      </c>
      <c r="D579">
        <v>5</v>
      </c>
      <c r="E579">
        <v>8</v>
      </c>
      <c r="F579">
        <v>4</v>
      </c>
      <c r="G57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79" s="52">
        <f>IFERROR(MasterData6[[#This Row],[NumWebPurchases]]/MasterData6[[#This Row],[NumWebVisitsMonth]], 0)</f>
        <v>1.75</v>
      </c>
      <c r="I579" t="str">
        <f>IF(AND(MasterData6[[#This Row],[NumWebPurchases]]&gt;=1, Buying_Cat.="Over $500"), "Yes", "")</f>
        <v>Yes</v>
      </c>
      <c r="L579" t="str">
        <f>IF(MasterData6[[#This Row],[NumWebPurchases]]&gt;=R$3, "Yes", "")</f>
        <v>Yes</v>
      </c>
      <c r="M579" t="str">
        <f>IF(MasterData6[[#This Row],[NumCatalogPurchases]]&gt;=S$3, "Yes", "")</f>
        <v>Yes</v>
      </c>
      <c r="N579" t="str">
        <f>IF(MasterData6[[#This Row],[NumStorePurchases]]&gt;=T$3, "Yes", "")</f>
        <v>Yes</v>
      </c>
    </row>
    <row r="580" spans="1:14" x14ac:dyDescent="0.3">
      <c r="A580">
        <v>2895</v>
      </c>
      <c r="B580">
        <v>2</v>
      </c>
      <c r="C580">
        <v>3</v>
      </c>
      <c r="D580">
        <v>1</v>
      </c>
      <c r="E580">
        <v>5</v>
      </c>
      <c r="F580">
        <v>5</v>
      </c>
      <c r="G58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80" s="52">
        <f>IFERROR(MasterData6[[#This Row],[NumWebPurchases]]/MasterData6[[#This Row],[NumWebVisitsMonth]], 0)</f>
        <v>0.6</v>
      </c>
      <c r="I580" t="str">
        <f>IF(AND(MasterData6[[#This Row],[NumWebPurchases]]&gt;=1, Buying_Cat.="Over $500"), "Yes", "")</f>
        <v/>
      </c>
      <c r="L580" t="str">
        <f>IF(MasterData6[[#This Row],[NumWebPurchases]]&gt;=R$3, "Yes", "")</f>
        <v/>
      </c>
      <c r="M580" t="str">
        <f>IF(MasterData6[[#This Row],[NumCatalogPurchases]]&gt;=S$3, "Yes", "")</f>
        <v/>
      </c>
      <c r="N580" t="str">
        <f>IF(MasterData6[[#This Row],[NumStorePurchases]]&gt;=T$3, "Yes", "")</f>
        <v>Yes</v>
      </c>
    </row>
    <row r="581" spans="1:14" x14ac:dyDescent="0.3">
      <c r="A581">
        <v>2902</v>
      </c>
      <c r="B581">
        <v>1</v>
      </c>
      <c r="C581">
        <v>1</v>
      </c>
      <c r="D581">
        <v>0</v>
      </c>
      <c r="E581">
        <v>3</v>
      </c>
      <c r="F581">
        <v>5</v>
      </c>
      <c r="G58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81" s="52">
        <f>IFERROR(MasterData6[[#This Row],[NumWebPurchases]]/MasterData6[[#This Row],[NumWebVisitsMonth]], 0)</f>
        <v>0.2</v>
      </c>
      <c r="I581" t="str">
        <f>IF(AND(MasterData6[[#This Row],[NumWebPurchases]]&gt;=1, Buying_Cat.="Over $500"), "Yes", "")</f>
        <v/>
      </c>
      <c r="L581" t="str">
        <f>IF(MasterData6[[#This Row],[NumWebPurchases]]&gt;=R$3, "Yes", "")</f>
        <v/>
      </c>
      <c r="M581" t="str">
        <f>IF(MasterData6[[#This Row],[NumCatalogPurchases]]&gt;=S$3, "Yes", "")</f>
        <v/>
      </c>
      <c r="N581" t="str">
        <f>IF(MasterData6[[#This Row],[NumStorePurchases]]&gt;=T$3, "Yes", "")</f>
        <v/>
      </c>
    </row>
    <row r="582" spans="1:14" x14ac:dyDescent="0.3">
      <c r="A582">
        <v>2909</v>
      </c>
      <c r="B582">
        <v>2</v>
      </c>
      <c r="C582">
        <v>8</v>
      </c>
      <c r="D582">
        <v>4</v>
      </c>
      <c r="E582">
        <v>6</v>
      </c>
      <c r="F582">
        <v>3</v>
      </c>
      <c r="G58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82" s="52">
        <f>IFERROR(MasterData6[[#This Row],[NumWebPurchases]]/MasterData6[[#This Row],[NumWebVisitsMonth]], 0)</f>
        <v>2.6666666666666665</v>
      </c>
      <c r="I582" t="str">
        <f>IF(AND(MasterData6[[#This Row],[NumWebPurchases]]&gt;=1, Buying_Cat.="Over $500"), "Yes", "")</f>
        <v>Yes</v>
      </c>
      <c r="L582" t="str">
        <f>IF(MasterData6[[#This Row],[NumWebPurchases]]&gt;=R$3, "Yes", "")</f>
        <v>Yes</v>
      </c>
      <c r="M582" t="str">
        <f>IF(MasterData6[[#This Row],[NumCatalogPurchases]]&gt;=S$3, "Yes", "")</f>
        <v>Yes</v>
      </c>
      <c r="N582" t="str">
        <f>IF(MasterData6[[#This Row],[NumStorePurchases]]&gt;=T$3, "Yes", "")</f>
        <v>Yes</v>
      </c>
    </row>
    <row r="583" spans="1:14" x14ac:dyDescent="0.3">
      <c r="A583">
        <v>2918</v>
      </c>
      <c r="B583">
        <v>3</v>
      </c>
      <c r="C583">
        <v>2</v>
      </c>
      <c r="D583">
        <v>0</v>
      </c>
      <c r="E583">
        <v>4</v>
      </c>
      <c r="F583">
        <v>5</v>
      </c>
      <c r="G58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583" s="52">
        <f>IFERROR(MasterData6[[#This Row],[NumWebPurchases]]/MasterData6[[#This Row],[NumWebVisitsMonth]], 0)</f>
        <v>0.4</v>
      </c>
      <c r="I583" t="str">
        <f>IF(AND(MasterData6[[#This Row],[NumWebPurchases]]&gt;=1, Buying_Cat.="Over $500"), "Yes", "")</f>
        <v/>
      </c>
      <c r="L583" t="str">
        <f>IF(MasterData6[[#This Row],[NumWebPurchases]]&gt;=R$3, "Yes", "")</f>
        <v/>
      </c>
      <c r="M583" t="str">
        <f>IF(MasterData6[[#This Row],[NumCatalogPurchases]]&gt;=S$3, "Yes", "")</f>
        <v/>
      </c>
      <c r="N583" t="str">
        <f>IF(MasterData6[[#This Row],[NumStorePurchases]]&gt;=T$3, "Yes", "")</f>
        <v/>
      </c>
    </row>
    <row r="584" spans="1:14" x14ac:dyDescent="0.3">
      <c r="A584">
        <v>2920</v>
      </c>
      <c r="B584">
        <v>2</v>
      </c>
      <c r="C584">
        <v>2</v>
      </c>
      <c r="D584">
        <v>4</v>
      </c>
      <c r="E584">
        <v>8</v>
      </c>
      <c r="F584">
        <v>8</v>
      </c>
      <c r="G58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84" s="52">
        <f>IFERROR(MasterData6[[#This Row],[NumWebPurchases]]/MasterData6[[#This Row],[NumWebVisitsMonth]], 0)</f>
        <v>0.25</v>
      </c>
      <c r="I584" t="str">
        <f>IF(AND(MasterData6[[#This Row],[NumWebPurchases]]&gt;=1, Buying_Cat.="Over $500"), "Yes", "")</f>
        <v>Yes</v>
      </c>
      <c r="L584" t="str">
        <f>IF(MasterData6[[#This Row],[NumWebPurchases]]&gt;=R$3, "Yes", "")</f>
        <v/>
      </c>
      <c r="M584" t="str">
        <f>IF(MasterData6[[#This Row],[NumCatalogPurchases]]&gt;=S$3, "Yes", "")</f>
        <v>Yes</v>
      </c>
      <c r="N584" t="str">
        <f>IF(MasterData6[[#This Row],[NumStorePurchases]]&gt;=T$3, "Yes", "")</f>
        <v>Yes</v>
      </c>
    </row>
    <row r="585" spans="1:14" x14ac:dyDescent="0.3">
      <c r="A585">
        <v>2926</v>
      </c>
      <c r="B585">
        <v>3</v>
      </c>
      <c r="C585">
        <v>3</v>
      </c>
      <c r="D585">
        <v>6</v>
      </c>
      <c r="E585">
        <v>11</v>
      </c>
      <c r="F585">
        <v>8</v>
      </c>
      <c r="G58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585" s="52">
        <f>IFERROR(MasterData6[[#This Row],[NumWebPurchases]]/MasterData6[[#This Row],[NumWebVisitsMonth]], 0)</f>
        <v>0.375</v>
      </c>
      <c r="I585" t="str">
        <f>IF(AND(MasterData6[[#This Row],[NumWebPurchases]]&gt;=1, Buying_Cat.="Over $500"), "Yes", "")</f>
        <v>Yes</v>
      </c>
      <c r="L585" t="str">
        <f>IF(MasterData6[[#This Row],[NumWebPurchases]]&gt;=R$3, "Yes", "")</f>
        <v/>
      </c>
      <c r="M585" t="str">
        <f>IF(MasterData6[[#This Row],[NumCatalogPurchases]]&gt;=S$3, "Yes", "")</f>
        <v>Yes</v>
      </c>
      <c r="N585" t="str">
        <f>IF(MasterData6[[#This Row],[NumStorePurchases]]&gt;=T$3, "Yes", "")</f>
        <v>Yes</v>
      </c>
    </row>
    <row r="586" spans="1:14" x14ac:dyDescent="0.3">
      <c r="A586">
        <v>2928</v>
      </c>
      <c r="B586">
        <v>2</v>
      </c>
      <c r="C586">
        <v>2</v>
      </c>
      <c r="D586">
        <v>4</v>
      </c>
      <c r="E586">
        <v>8</v>
      </c>
      <c r="F586">
        <v>8</v>
      </c>
      <c r="G58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86" s="52">
        <f>IFERROR(MasterData6[[#This Row],[NumWebPurchases]]/MasterData6[[#This Row],[NumWebVisitsMonth]], 0)</f>
        <v>0.25</v>
      </c>
      <c r="I586" t="str">
        <f>IF(AND(MasterData6[[#This Row],[NumWebPurchases]]&gt;=1, Buying_Cat.="Over $500"), "Yes", "")</f>
        <v>Yes</v>
      </c>
      <c r="L586" t="str">
        <f>IF(MasterData6[[#This Row],[NumWebPurchases]]&gt;=R$3, "Yes", "")</f>
        <v/>
      </c>
      <c r="M586" t="str">
        <f>IF(MasterData6[[#This Row],[NumCatalogPurchases]]&gt;=S$3, "Yes", "")</f>
        <v>Yes</v>
      </c>
      <c r="N586" t="str">
        <f>IF(MasterData6[[#This Row],[NumStorePurchases]]&gt;=T$3, "Yes", "")</f>
        <v>Yes</v>
      </c>
    </row>
    <row r="587" spans="1:14" x14ac:dyDescent="0.3">
      <c r="A587">
        <v>2929</v>
      </c>
      <c r="B587">
        <v>1</v>
      </c>
      <c r="C587">
        <v>2</v>
      </c>
      <c r="D587">
        <v>1</v>
      </c>
      <c r="E587">
        <v>4</v>
      </c>
      <c r="F587">
        <v>7</v>
      </c>
      <c r="G58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87" s="52">
        <f>IFERROR(MasterData6[[#This Row],[NumWebPurchases]]/MasterData6[[#This Row],[NumWebVisitsMonth]], 0)</f>
        <v>0.2857142857142857</v>
      </c>
      <c r="I587" t="str">
        <f>IF(AND(MasterData6[[#This Row],[NumWebPurchases]]&gt;=1, Buying_Cat.="Over $500"), "Yes", "")</f>
        <v/>
      </c>
      <c r="L587" t="str">
        <f>IF(MasterData6[[#This Row],[NumWebPurchases]]&gt;=R$3, "Yes", "")</f>
        <v/>
      </c>
      <c r="M587" t="str">
        <f>IF(MasterData6[[#This Row],[NumCatalogPurchases]]&gt;=S$3, "Yes", "")</f>
        <v/>
      </c>
      <c r="N587" t="str">
        <f>IF(MasterData6[[#This Row],[NumStorePurchases]]&gt;=T$3, "Yes", "")</f>
        <v/>
      </c>
    </row>
    <row r="588" spans="1:14" x14ac:dyDescent="0.3">
      <c r="A588">
        <v>2930</v>
      </c>
      <c r="B588">
        <v>2</v>
      </c>
      <c r="C588">
        <v>2</v>
      </c>
      <c r="D588">
        <v>6</v>
      </c>
      <c r="E588">
        <v>10</v>
      </c>
      <c r="F588">
        <v>5</v>
      </c>
      <c r="G58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88" s="52">
        <f>IFERROR(MasterData6[[#This Row],[NumWebPurchases]]/MasterData6[[#This Row],[NumWebVisitsMonth]], 0)</f>
        <v>0.4</v>
      </c>
      <c r="I588" t="str">
        <f>IF(AND(MasterData6[[#This Row],[NumWebPurchases]]&gt;=1, Buying_Cat.="Over $500"), "Yes", "")</f>
        <v>Yes</v>
      </c>
      <c r="L588" t="str">
        <f>IF(MasterData6[[#This Row],[NumWebPurchases]]&gt;=R$3, "Yes", "")</f>
        <v/>
      </c>
      <c r="M588" t="str">
        <f>IF(MasterData6[[#This Row],[NumCatalogPurchases]]&gt;=S$3, "Yes", "")</f>
        <v>Yes</v>
      </c>
      <c r="N588" t="str">
        <f>IF(MasterData6[[#This Row],[NumStorePurchases]]&gt;=T$3, "Yes", "")</f>
        <v>Yes</v>
      </c>
    </row>
    <row r="589" spans="1:14" x14ac:dyDescent="0.3">
      <c r="A589">
        <v>2931</v>
      </c>
      <c r="B589">
        <v>0</v>
      </c>
      <c r="C589">
        <v>6</v>
      </c>
      <c r="D589">
        <v>7</v>
      </c>
      <c r="E589">
        <v>9</v>
      </c>
      <c r="F589">
        <v>3</v>
      </c>
      <c r="G58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589" s="52">
        <f>IFERROR(MasterData6[[#This Row],[NumWebPurchases]]/MasterData6[[#This Row],[NumWebVisitsMonth]], 0)</f>
        <v>2</v>
      </c>
      <c r="I589" t="str">
        <f>IF(AND(MasterData6[[#This Row],[NumWebPurchases]]&gt;=1, Buying_Cat.="Over $500"), "Yes", "")</f>
        <v>Yes</v>
      </c>
      <c r="L589" t="str">
        <f>IF(MasterData6[[#This Row],[NumWebPurchases]]&gt;=R$3, "Yes", "")</f>
        <v>Yes</v>
      </c>
      <c r="M589" t="str">
        <f>IF(MasterData6[[#This Row],[NumCatalogPurchases]]&gt;=S$3, "Yes", "")</f>
        <v>Yes</v>
      </c>
      <c r="N589" t="str">
        <f>IF(MasterData6[[#This Row],[NumStorePurchases]]&gt;=T$3, "Yes", "")</f>
        <v>Yes</v>
      </c>
    </row>
    <row r="590" spans="1:14" x14ac:dyDescent="0.3">
      <c r="A590">
        <v>2936</v>
      </c>
      <c r="B590">
        <v>1</v>
      </c>
      <c r="C590">
        <v>1</v>
      </c>
      <c r="D590">
        <v>0</v>
      </c>
      <c r="E590">
        <v>3</v>
      </c>
      <c r="F590">
        <v>7</v>
      </c>
      <c r="G59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90" s="52">
        <f>IFERROR(MasterData6[[#This Row],[NumWebPurchases]]/MasterData6[[#This Row],[NumWebVisitsMonth]], 0)</f>
        <v>0.14285714285714285</v>
      </c>
      <c r="I590" t="str">
        <f>IF(AND(MasterData6[[#This Row],[NumWebPurchases]]&gt;=1, Buying_Cat.="Over $500"), "Yes", "")</f>
        <v/>
      </c>
      <c r="L590" t="str">
        <f>IF(MasterData6[[#This Row],[NumWebPurchases]]&gt;=R$3, "Yes", "")</f>
        <v/>
      </c>
      <c r="M590" t="str">
        <f>IF(MasterData6[[#This Row],[NumCatalogPurchases]]&gt;=S$3, "Yes", "")</f>
        <v/>
      </c>
      <c r="N590" t="str">
        <f>IF(MasterData6[[#This Row],[NumStorePurchases]]&gt;=T$3, "Yes", "")</f>
        <v/>
      </c>
    </row>
    <row r="591" spans="1:14" x14ac:dyDescent="0.3">
      <c r="A591">
        <v>2937</v>
      </c>
      <c r="B591">
        <v>3</v>
      </c>
      <c r="C591">
        <v>8</v>
      </c>
      <c r="D591">
        <v>5</v>
      </c>
      <c r="E591">
        <v>9</v>
      </c>
      <c r="F591">
        <v>6</v>
      </c>
      <c r="G59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591" s="52">
        <f>IFERROR(MasterData6[[#This Row],[NumWebPurchases]]/MasterData6[[#This Row],[NumWebVisitsMonth]], 0)</f>
        <v>1.3333333333333333</v>
      </c>
      <c r="I591" t="str">
        <f>IF(AND(MasterData6[[#This Row],[NumWebPurchases]]&gt;=1, Buying_Cat.="Over $500"), "Yes", "")</f>
        <v>Yes</v>
      </c>
      <c r="L591" t="str">
        <f>IF(MasterData6[[#This Row],[NumWebPurchases]]&gt;=R$3, "Yes", "")</f>
        <v>Yes</v>
      </c>
      <c r="M591" t="str">
        <f>IF(MasterData6[[#This Row],[NumCatalogPurchases]]&gt;=S$3, "Yes", "")</f>
        <v>Yes</v>
      </c>
      <c r="N591" t="str">
        <f>IF(MasterData6[[#This Row],[NumStorePurchases]]&gt;=T$3, "Yes", "")</f>
        <v>Yes</v>
      </c>
    </row>
    <row r="592" spans="1:14" x14ac:dyDescent="0.3">
      <c r="A592">
        <v>2939</v>
      </c>
      <c r="B592">
        <v>1</v>
      </c>
      <c r="C592">
        <v>4</v>
      </c>
      <c r="D592">
        <v>6</v>
      </c>
      <c r="E592">
        <v>4</v>
      </c>
      <c r="F592">
        <v>2</v>
      </c>
      <c r="G59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92" s="52">
        <f>IFERROR(MasterData6[[#This Row],[NumWebPurchases]]/MasterData6[[#This Row],[NumWebVisitsMonth]], 0)</f>
        <v>2</v>
      </c>
      <c r="I592" t="str">
        <f>IF(AND(MasterData6[[#This Row],[NumWebPurchases]]&gt;=1, Buying_Cat.="Over $500"), "Yes", "")</f>
        <v>Yes</v>
      </c>
      <c r="L592" t="str">
        <f>IF(MasterData6[[#This Row],[NumWebPurchases]]&gt;=R$3, "Yes", "")</f>
        <v>Yes</v>
      </c>
      <c r="M592" t="str">
        <f>IF(MasterData6[[#This Row],[NumCatalogPurchases]]&gt;=S$3, "Yes", "")</f>
        <v>Yes</v>
      </c>
      <c r="N592" t="str">
        <f>IF(MasterData6[[#This Row],[NumStorePurchases]]&gt;=T$3, "Yes", "")</f>
        <v/>
      </c>
    </row>
    <row r="593" spans="1:14" x14ac:dyDescent="0.3">
      <c r="A593">
        <v>2942</v>
      </c>
      <c r="B593">
        <v>2</v>
      </c>
      <c r="C593">
        <v>5</v>
      </c>
      <c r="D593">
        <v>4</v>
      </c>
      <c r="E593">
        <v>4</v>
      </c>
      <c r="F593">
        <v>5</v>
      </c>
      <c r="G59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93" s="52">
        <f>IFERROR(MasterData6[[#This Row],[NumWebPurchases]]/MasterData6[[#This Row],[NumWebVisitsMonth]], 0)</f>
        <v>1</v>
      </c>
      <c r="I593" t="str">
        <f>IF(AND(MasterData6[[#This Row],[NumWebPurchases]]&gt;=1, Buying_Cat.="Over $500"), "Yes", "")</f>
        <v/>
      </c>
      <c r="L593" t="str">
        <f>IF(MasterData6[[#This Row],[NumWebPurchases]]&gt;=R$3, "Yes", "")</f>
        <v>Yes</v>
      </c>
      <c r="M593" t="str">
        <f>IF(MasterData6[[#This Row],[NumCatalogPurchases]]&gt;=S$3, "Yes", "")</f>
        <v>Yes</v>
      </c>
      <c r="N593" t="str">
        <f>IF(MasterData6[[#This Row],[NumStorePurchases]]&gt;=T$3, "Yes", "")</f>
        <v/>
      </c>
    </row>
    <row r="594" spans="1:14" x14ac:dyDescent="0.3">
      <c r="A594">
        <v>2945</v>
      </c>
      <c r="B594">
        <v>1</v>
      </c>
      <c r="C594">
        <v>1</v>
      </c>
      <c r="D594">
        <v>0</v>
      </c>
      <c r="E594">
        <v>3</v>
      </c>
      <c r="F594">
        <v>7</v>
      </c>
      <c r="G59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94" s="52">
        <f>IFERROR(MasterData6[[#This Row],[NumWebPurchases]]/MasterData6[[#This Row],[NumWebVisitsMonth]], 0)</f>
        <v>0.14285714285714285</v>
      </c>
      <c r="I594" t="str">
        <f>IF(AND(MasterData6[[#This Row],[NumWebPurchases]]&gt;=1, Buying_Cat.="Over $500"), "Yes", "")</f>
        <v/>
      </c>
      <c r="L594" t="str">
        <f>IF(MasterData6[[#This Row],[NumWebPurchases]]&gt;=R$3, "Yes", "")</f>
        <v/>
      </c>
      <c r="M594" t="str">
        <f>IF(MasterData6[[#This Row],[NumCatalogPurchases]]&gt;=S$3, "Yes", "")</f>
        <v/>
      </c>
      <c r="N594" t="str">
        <f>IF(MasterData6[[#This Row],[NumStorePurchases]]&gt;=T$3, "Yes", "")</f>
        <v/>
      </c>
    </row>
    <row r="595" spans="1:14" x14ac:dyDescent="0.3">
      <c r="A595">
        <v>2948</v>
      </c>
      <c r="B595">
        <v>1</v>
      </c>
      <c r="C595">
        <v>2</v>
      </c>
      <c r="D595">
        <v>2</v>
      </c>
      <c r="E595">
        <v>5</v>
      </c>
      <c r="F595">
        <v>2</v>
      </c>
      <c r="G59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95" s="52">
        <f>IFERROR(MasterData6[[#This Row],[NumWebPurchases]]/MasterData6[[#This Row],[NumWebVisitsMonth]], 0)</f>
        <v>1</v>
      </c>
      <c r="I595" t="str">
        <f>IF(AND(MasterData6[[#This Row],[NumWebPurchases]]&gt;=1, Buying_Cat.="Over $500"), "Yes", "")</f>
        <v/>
      </c>
      <c r="L595" t="str">
        <f>IF(MasterData6[[#This Row],[NumWebPurchases]]&gt;=R$3, "Yes", "")</f>
        <v/>
      </c>
      <c r="M595" t="str">
        <f>IF(MasterData6[[#This Row],[NumCatalogPurchases]]&gt;=S$3, "Yes", "")</f>
        <v>Yes</v>
      </c>
      <c r="N595" t="str">
        <f>IF(MasterData6[[#This Row],[NumStorePurchases]]&gt;=T$3, "Yes", "")</f>
        <v>Yes</v>
      </c>
    </row>
    <row r="596" spans="1:14" x14ac:dyDescent="0.3">
      <c r="A596">
        <v>2952</v>
      </c>
      <c r="B596">
        <v>2</v>
      </c>
      <c r="C596">
        <v>3</v>
      </c>
      <c r="D596">
        <v>0</v>
      </c>
      <c r="E596">
        <v>3</v>
      </c>
      <c r="F596">
        <v>6</v>
      </c>
      <c r="G59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96" s="52">
        <f>IFERROR(MasterData6[[#This Row],[NumWebPurchases]]/MasterData6[[#This Row],[NumWebVisitsMonth]], 0)</f>
        <v>0.5</v>
      </c>
      <c r="I596" t="str">
        <f>IF(AND(MasterData6[[#This Row],[NumWebPurchases]]&gt;=1, Buying_Cat.="Over $500"), "Yes", "")</f>
        <v/>
      </c>
      <c r="L596" t="str">
        <f>IF(MasterData6[[#This Row],[NumWebPurchases]]&gt;=R$3, "Yes", "")</f>
        <v/>
      </c>
      <c r="M596" t="str">
        <f>IF(MasterData6[[#This Row],[NumCatalogPurchases]]&gt;=S$3, "Yes", "")</f>
        <v/>
      </c>
      <c r="N596" t="str">
        <f>IF(MasterData6[[#This Row],[NumStorePurchases]]&gt;=T$3, "Yes", "")</f>
        <v/>
      </c>
    </row>
    <row r="597" spans="1:14" x14ac:dyDescent="0.3">
      <c r="A597">
        <v>2958</v>
      </c>
      <c r="B597">
        <v>3</v>
      </c>
      <c r="C597">
        <v>2</v>
      </c>
      <c r="D597">
        <v>1</v>
      </c>
      <c r="E597">
        <v>4</v>
      </c>
      <c r="F597">
        <v>4</v>
      </c>
      <c r="G59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597" s="52">
        <f>IFERROR(MasterData6[[#This Row],[NumWebPurchases]]/MasterData6[[#This Row],[NumWebVisitsMonth]], 0)</f>
        <v>0.5</v>
      </c>
      <c r="I597" t="str">
        <f>IF(AND(MasterData6[[#This Row],[NumWebPurchases]]&gt;=1, Buying_Cat.="Over $500"), "Yes", "")</f>
        <v/>
      </c>
      <c r="L597" t="str">
        <f>IF(MasterData6[[#This Row],[NumWebPurchases]]&gt;=R$3, "Yes", "")</f>
        <v/>
      </c>
      <c r="M597" t="str">
        <f>IF(MasterData6[[#This Row],[NumCatalogPurchases]]&gt;=S$3, "Yes", "")</f>
        <v/>
      </c>
      <c r="N597" t="str">
        <f>IF(MasterData6[[#This Row],[NumStorePurchases]]&gt;=T$3, "Yes", "")</f>
        <v/>
      </c>
    </row>
    <row r="598" spans="1:14" x14ac:dyDescent="0.3">
      <c r="A598">
        <v>2961</v>
      </c>
      <c r="B598">
        <v>2</v>
      </c>
      <c r="C598">
        <v>6</v>
      </c>
      <c r="D598">
        <v>3</v>
      </c>
      <c r="E598">
        <v>4</v>
      </c>
      <c r="F598">
        <v>6</v>
      </c>
      <c r="G59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598" s="52">
        <f>IFERROR(MasterData6[[#This Row],[NumWebPurchases]]/MasterData6[[#This Row],[NumWebVisitsMonth]], 0)</f>
        <v>1</v>
      </c>
      <c r="I598" t="str">
        <f>IF(AND(MasterData6[[#This Row],[NumWebPurchases]]&gt;=1, Buying_Cat.="Over $500"), "Yes", "")</f>
        <v/>
      </c>
      <c r="L598" t="str">
        <f>IF(MasterData6[[#This Row],[NumWebPurchases]]&gt;=R$3, "Yes", "")</f>
        <v>Yes</v>
      </c>
      <c r="M598" t="str">
        <f>IF(MasterData6[[#This Row],[NumCatalogPurchases]]&gt;=S$3, "Yes", "")</f>
        <v>Yes</v>
      </c>
      <c r="N598" t="str">
        <f>IF(MasterData6[[#This Row],[NumStorePurchases]]&gt;=T$3, "Yes", "")</f>
        <v/>
      </c>
    </row>
    <row r="599" spans="1:14" x14ac:dyDescent="0.3">
      <c r="A599">
        <v>2963</v>
      </c>
      <c r="B599">
        <v>1</v>
      </c>
      <c r="C599">
        <v>8</v>
      </c>
      <c r="D599">
        <v>6</v>
      </c>
      <c r="E599">
        <v>6</v>
      </c>
      <c r="F599">
        <v>3</v>
      </c>
      <c r="G59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599" s="52">
        <f>IFERROR(MasterData6[[#This Row],[NumWebPurchases]]/MasterData6[[#This Row],[NumWebVisitsMonth]], 0)</f>
        <v>2.6666666666666665</v>
      </c>
      <c r="I599" t="str">
        <f>IF(AND(MasterData6[[#This Row],[NumWebPurchases]]&gt;=1, Buying_Cat.="Over $500"), "Yes", "")</f>
        <v>Yes</v>
      </c>
      <c r="L599" t="str">
        <f>IF(MasterData6[[#This Row],[NumWebPurchases]]&gt;=R$3, "Yes", "")</f>
        <v>Yes</v>
      </c>
      <c r="M599" t="str">
        <f>IF(MasterData6[[#This Row],[NumCatalogPurchases]]&gt;=S$3, "Yes", "")</f>
        <v>Yes</v>
      </c>
      <c r="N599" t="str">
        <f>IF(MasterData6[[#This Row],[NumStorePurchases]]&gt;=T$3, "Yes", "")</f>
        <v>Yes</v>
      </c>
    </row>
    <row r="600" spans="1:14" x14ac:dyDescent="0.3">
      <c r="A600">
        <v>2964</v>
      </c>
      <c r="B600">
        <v>1</v>
      </c>
      <c r="C600">
        <v>1</v>
      </c>
      <c r="D600">
        <v>1</v>
      </c>
      <c r="E600">
        <v>2</v>
      </c>
      <c r="F600">
        <v>6</v>
      </c>
      <c r="G60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00" s="52">
        <f>IFERROR(MasterData6[[#This Row],[NumWebPurchases]]/MasterData6[[#This Row],[NumWebVisitsMonth]], 0)</f>
        <v>0.16666666666666666</v>
      </c>
      <c r="I600" t="str">
        <f>IF(AND(MasterData6[[#This Row],[NumWebPurchases]]&gt;=1, Buying_Cat.="Over $500"), "Yes", "")</f>
        <v/>
      </c>
      <c r="L600" t="str">
        <f>IF(MasterData6[[#This Row],[NumWebPurchases]]&gt;=R$3, "Yes", "")</f>
        <v/>
      </c>
      <c r="M600" t="str">
        <f>IF(MasterData6[[#This Row],[NumCatalogPurchases]]&gt;=S$3, "Yes", "")</f>
        <v/>
      </c>
      <c r="N600" t="str">
        <f>IF(MasterData6[[#This Row],[NumStorePurchases]]&gt;=T$3, "Yes", "")</f>
        <v/>
      </c>
    </row>
    <row r="601" spans="1:14" x14ac:dyDescent="0.3">
      <c r="A601">
        <v>2968</v>
      </c>
      <c r="B601">
        <v>2</v>
      </c>
      <c r="C601">
        <v>7</v>
      </c>
      <c r="D601">
        <v>10</v>
      </c>
      <c r="E601">
        <v>5</v>
      </c>
      <c r="F601">
        <v>6</v>
      </c>
      <c r="G60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601" s="52">
        <f>IFERROR(MasterData6[[#This Row],[NumWebPurchases]]/MasterData6[[#This Row],[NumWebVisitsMonth]], 0)</f>
        <v>1.1666666666666667</v>
      </c>
      <c r="I601" t="str">
        <f>IF(AND(MasterData6[[#This Row],[NumWebPurchases]]&gt;=1, Buying_Cat.="Over $500"), "Yes", "")</f>
        <v>Yes</v>
      </c>
      <c r="L601" t="str">
        <f>IF(MasterData6[[#This Row],[NumWebPurchases]]&gt;=R$3, "Yes", "")</f>
        <v>Yes</v>
      </c>
      <c r="M601" t="str">
        <f>IF(MasterData6[[#This Row],[NumCatalogPurchases]]&gt;=S$3, "Yes", "")</f>
        <v>Yes</v>
      </c>
      <c r="N601" t="str">
        <f>IF(MasterData6[[#This Row],[NumStorePurchases]]&gt;=T$3, "Yes", "")</f>
        <v>Yes</v>
      </c>
    </row>
    <row r="602" spans="1:14" x14ac:dyDescent="0.3">
      <c r="A602">
        <v>2975</v>
      </c>
      <c r="B602">
        <v>2</v>
      </c>
      <c r="C602">
        <v>6</v>
      </c>
      <c r="D602">
        <v>7</v>
      </c>
      <c r="E602">
        <v>9</v>
      </c>
      <c r="F602">
        <v>3</v>
      </c>
      <c r="G60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602" s="52">
        <f>IFERROR(MasterData6[[#This Row],[NumWebPurchases]]/MasterData6[[#This Row],[NumWebVisitsMonth]], 0)</f>
        <v>2</v>
      </c>
      <c r="I602" t="str">
        <f>IF(AND(MasterData6[[#This Row],[NumWebPurchases]]&gt;=1, Buying_Cat.="Over $500"), "Yes", "")</f>
        <v>Yes</v>
      </c>
      <c r="L602" t="str">
        <f>IF(MasterData6[[#This Row],[NumWebPurchases]]&gt;=R$3, "Yes", "")</f>
        <v>Yes</v>
      </c>
      <c r="M602" t="str">
        <f>IF(MasterData6[[#This Row],[NumCatalogPurchases]]&gt;=S$3, "Yes", "")</f>
        <v>Yes</v>
      </c>
      <c r="N602" t="str">
        <f>IF(MasterData6[[#This Row],[NumStorePurchases]]&gt;=T$3, "Yes", "")</f>
        <v>Yes</v>
      </c>
    </row>
    <row r="603" spans="1:14" x14ac:dyDescent="0.3">
      <c r="A603">
        <v>2980</v>
      </c>
      <c r="B603">
        <v>4</v>
      </c>
      <c r="C603">
        <v>3</v>
      </c>
      <c r="D603">
        <v>0</v>
      </c>
      <c r="E603">
        <v>3</v>
      </c>
      <c r="F603">
        <v>8</v>
      </c>
      <c r="G60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603" s="52">
        <f>IFERROR(MasterData6[[#This Row],[NumWebPurchases]]/MasterData6[[#This Row],[NumWebVisitsMonth]], 0)</f>
        <v>0.375</v>
      </c>
      <c r="I603" t="str">
        <f>IF(AND(MasterData6[[#This Row],[NumWebPurchases]]&gt;=1, Buying_Cat.="Over $500"), "Yes", "")</f>
        <v/>
      </c>
      <c r="L603" t="str">
        <f>IF(MasterData6[[#This Row],[NumWebPurchases]]&gt;=R$3, "Yes", "")</f>
        <v/>
      </c>
      <c r="M603" t="str">
        <f>IF(MasterData6[[#This Row],[NumCatalogPurchases]]&gt;=S$3, "Yes", "")</f>
        <v/>
      </c>
      <c r="N603" t="str">
        <f>IF(MasterData6[[#This Row],[NumStorePurchases]]&gt;=T$3, "Yes", "")</f>
        <v/>
      </c>
    </row>
    <row r="604" spans="1:14" x14ac:dyDescent="0.3">
      <c r="A604">
        <v>2986</v>
      </c>
      <c r="B604">
        <v>1</v>
      </c>
      <c r="C604">
        <v>1</v>
      </c>
      <c r="D604">
        <v>0</v>
      </c>
      <c r="E604">
        <v>2</v>
      </c>
      <c r="F604">
        <v>6</v>
      </c>
      <c r="G60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04" s="52">
        <f>IFERROR(MasterData6[[#This Row],[NumWebPurchases]]/MasterData6[[#This Row],[NumWebVisitsMonth]], 0)</f>
        <v>0.16666666666666666</v>
      </c>
      <c r="I604" t="str">
        <f>IF(AND(MasterData6[[#This Row],[NumWebPurchases]]&gt;=1, Buying_Cat.="Over $500"), "Yes", "")</f>
        <v/>
      </c>
      <c r="L604" t="str">
        <f>IF(MasterData6[[#This Row],[NumWebPurchases]]&gt;=R$3, "Yes", "")</f>
        <v/>
      </c>
      <c r="M604" t="str">
        <f>IF(MasterData6[[#This Row],[NumCatalogPurchases]]&gt;=S$3, "Yes", "")</f>
        <v/>
      </c>
      <c r="N604" t="str">
        <f>IF(MasterData6[[#This Row],[NumStorePurchases]]&gt;=T$3, "Yes", "")</f>
        <v/>
      </c>
    </row>
    <row r="605" spans="1:14" x14ac:dyDescent="0.3">
      <c r="A605">
        <v>2995</v>
      </c>
      <c r="B605">
        <v>1</v>
      </c>
      <c r="C605">
        <v>3</v>
      </c>
      <c r="D605">
        <v>4</v>
      </c>
      <c r="E605">
        <v>9</v>
      </c>
      <c r="F605">
        <v>1</v>
      </c>
      <c r="G60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05" s="52">
        <f>IFERROR(MasterData6[[#This Row],[NumWebPurchases]]/MasterData6[[#This Row],[NumWebVisitsMonth]], 0)</f>
        <v>3</v>
      </c>
      <c r="I605" t="str">
        <f>IF(AND(MasterData6[[#This Row],[NumWebPurchases]]&gt;=1, Buying_Cat.="Over $500"), "Yes", "")</f>
        <v>Yes</v>
      </c>
      <c r="L605" t="str">
        <f>IF(MasterData6[[#This Row],[NumWebPurchases]]&gt;=R$3, "Yes", "")</f>
        <v/>
      </c>
      <c r="M605" t="str">
        <f>IF(MasterData6[[#This Row],[NumCatalogPurchases]]&gt;=S$3, "Yes", "")</f>
        <v>Yes</v>
      </c>
      <c r="N605" t="str">
        <f>IF(MasterData6[[#This Row],[NumStorePurchases]]&gt;=T$3, "Yes", "")</f>
        <v>Yes</v>
      </c>
    </row>
    <row r="606" spans="1:14" x14ac:dyDescent="0.3">
      <c r="A606">
        <v>3005</v>
      </c>
      <c r="B606">
        <v>1</v>
      </c>
      <c r="C606">
        <v>4</v>
      </c>
      <c r="D606">
        <v>10</v>
      </c>
      <c r="E606">
        <v>8</v>
      </c>
      <c r="F606">
        <v>1</v>
      </c>
      <c r="G60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06" s="52">
        <f>IFERROR(MasterData6[[#This Row],[NumWebPurchases]]/MasterData6[[#This Row],[NumWebVisitsMonth]], 0)</f>
        <v>4</v>
      </c>
      <c r="I606" t="str">
        <f>IF(AND(MasterData6[[#This Row],[NumWebPurchases]]&gt;=1, Buying_Cat.="Over $500"), "Yes", "")</f>
        <v>Yes</v>
      </c>
      <c r="L606" t="str">
        <f>IF(MasterData6[[#This Row],[NumWebPurchases]]&gt;=R$3, "Yes", "")</f>
        <v>Yes</v>
      </c>
      <c r="M606" t="str">
        <f>IF(MasterData6[[#This Row],[NumCatalogPurchases]]&gt;=S$3, "Yes", "")</f>
        <v>Yes</v>
      </c>
      <c r="N606" t="str">
        <f>IF(MasterData6[[#This Row],[NumStorePurchases]]&gt;=T$3, "Yes", "")</f>
        <v>Yes</v>
      </c>
    </row>
    <row r="607" spans="1:14" x14ac:dyDescent="0.3">
      <c r="A607">
        <v>3006</v>
      </c>
      <c r="B607">
        <v>1</v>
      </c>
      <c r="C607">
        <v>1</v>
      </c>
      <c r="D607">
        <v>0</v>
      </c>
      <c r="E607">
        <v>3</v>
      </c>
      <c r="F607">
        <v>7</v>
      </c>
      <c r="G60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07" s="52">
        <f>IFERROR(MasterData6[[#This Row],[NumWebPurchases]]/MasterData6[[#This Row],[NumWebVisitsMonth]], 0)</f>
        <v>0.14285714285714285</v>
      </c>
      <c r="I607" t="str">
        <f>IF(AND(MasterData6[[#This Row],[NumWebPurchases]]&gt;=1, Buying_Cat.="Over $500"), "Yes", "")</f>
        <v/>
      </c>
      <c r="L607" t="str">
        <f>IF(MasterData6[[#This Row],[NumWebPurchases]]&gt;=R$3, "Yes", "")</f>
        <v/>
      </c>
      <c r="M607" t="str">
        <f>IF(MasterData6[[#This Row],[NumCatalogPurchases]]&gt;=S$3, "Yes", "")</f>
        <v/>
      </c>
      <c r="N607" t="str">
        <f>IF(MasterData6[[#This Row],[NumStorePurchases]]&gt;=T$3, "Yes", "")</f>
        <v/>
      </c>
    </row>
    <row r="608" spans="1:14" x14ac:dyDescent="0.3">
      <c r="A608">
        <v>3007</v>
      </c>
      <c r="B608">
        <v>2</v>
      </c>
      <c r="C608">
        <v>1</v>
      </c>
      <c r="D608">
        <v>0</v>
      </c>
      <c r="E608">
        <v>3</v>
      </c>
      <c r="F608">
        <v>8</v>
      </c>
      <c r="G60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608" s="52">
        <f>IFERROR(MasterData6[[#This Row],[NumWebPurchases]]/MasterData6[[#This Row],[NumWebVisitsMonth]], 0)</f>
        <v>0.125</v>
      </c>
      <c r="I608" t="str">
        <f>IF(AND(MasterData6[[#This Row],[NumWebPurchases]]&gt;=1, Buying_Cat.="Over $500"), "Yes", "")</f>
        <v/>
      </c>
      <c r="L608" t="str">
        <f>IF(MasterData6[[#This Row],[NumWebPurchases]]&gt;=R$3, "Yes", "")</f>
        <v/>
      </c>
      <c r="M608" t="str">
        <f>IF(MasterData6[[#This Row],[NumCatalogPurchases]]&gt;=S$3, "Yes", "")</f>
        <v/>
      </c>
      <c r="N608" t="str">
        <f>IF(MasterData6[[#This Row],[NumStorePurchases]]&gt;=T$3, "Yes", "")</f>
        <v/>
      </c>
    </row>
    <row r="609" spans="1:14" x14ac:dyDescent="0.3">
      <c r="A609">
        <v>3009</v>
      </c>
      <c r="B609">
        <v>1</v>
      </c>
      <c r="C609">
        <v>5</v>
      </c>
      <c r="D609">
        <v>3</v>
      </c>
      <c r="E609">
        <v>6</v>
      </c>
      <c r="F609">
        <v>6</v>
      </c>
      <c r="G60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09" s="52">
        <f>IFERROR(MasterData6[[#This Row],[NumWebPurchases]]/MasterData6[[#This Row],[NumWebVisitsMonth]], 0)</f>
        <v>0.83333333333333337</v>
      </c>
      <c r="I609" t="str">
        <f>IF(AND(MasterData6[[#This Row],[NumWebPurchases]]&gt;=1, Buying_Cat.="Over $500"), "Yes", "")</f>
        <v>Yes</v>
      </c>
      <c r="L609" t="str">
        <f>IF(MasterData6[[#This Row],[NumWebPurchases]]&gt;=R$3, "Yes", "")</f>
        <v>Yes</v>
      </c>
      <c r="M609" t="str">
        <f>IF(MasterData6[[#This Row],[NumCatalogPurchases]]&gt;=S$3, "Yes", "")</f>
        <v>Yes</v>
      </c>
      <c r="N609" t="str">
        <f>IF(MasterData6[[#This Row],[NumStorePurchases]]&gt;=T$3, "Yes", "")</f>
        <v>Yes</v>
      </c>
    </row>
    <row r="610" spans="1:14" x14ac:dyDescent="0.3">
      <c r="A610">
        <v>3010</v>
      </c>
      <c r="B610">
        <v>1</v>
      </c>
      <c r="C610">
        <v>4</v>
      </c>
      <c r="D610">
        <v>7</v>
      </c>
      <c r="E610">
        <v>8</v>
      </c>
      <c r="F610">
        <v>1</v>
      </c>
      <c r="G61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10" s="52">
        <f>IFERROR(MasterData6[[#This Row],[NumWebPurchases]]/MasterData6[[#This Row],[NumWebVisitsMonth]], 0)</f>
        <v>4</v>
      </c>
      <c r="I610" t="str">
        <f>IF(AND(MasterData6[[#This Row],[NumWebPurchases]]&gt;=1, Buying_Cat.="Over $500"), "Yes", "")</f>
        <v>Yes</v>
      </c>
      <c r="L610" t="str">
        <f>IF(MasterData6[[#This Row],[NumWebPurchases]]&gt;=R$3, "Yes", "")</f>
        <v>Yes</v>
      </c>
      <c r="M610" t="str">
        <f>IF(MasterData6[[#This Row],[NumCatalogPurchases]]&gt;=S$3, "Yes", "")</f>
        <v>Yes</v>
      </c>
      <c r="N610" t="str">
        <f>IF(MasterData6[[#This Row],[NumStorePurchases]]&gt;=T$3, "Yes", "")</f>
        <v>Yes</v>
      </c>
    </row>
    <row r="611" spans="1:14" x14ac:dyDescent="0.3">
      <c r="A611">
        <v>3011</v>
      </c>
      <c r="B611">
        <v>1</v>
      </c>
      <c r="C611">
        <v>4</v>
      </c>
      <c r="D611">
        <v>1</v>
      </c>
      <c r="E611">
        <v>5</v>
      </c>
      <c r="F611">
        <v>4</v>
      </c>
      <c r="G61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11" s="52">
        <f>IFERROR(MasterData6[[#This Row],[NumWebPurchases]]/MasterData6[[#This Row],[NumWebVisitsMonth]], 0)</f>
        <v>1</v>
      </c>
      <c r="I611" t="str">
        <f>IF(AND(MasterData6[[#This Row],[NumWebPurchases]]&gt;=1, Buying_Cat.="Over $500"), "Yes", "")</f>
        <v/>
      </c>
      <c r="L611" t="str">
        <f>IF(MasterData6[[#This Row],[NumWebPurchases]]&gt;=R$3, "Yes", "")</f>
        <v>Yes</v>
      </c>
      <c r="M611" t="str">
        <f>IF(MasterData6[[#This Row],[NumCatalogPurchases]]&gt;=S$3, "Yes", "")</f>
        <v/>
      </c>
      <c r="N611" t="str">
        <f>IF(MasterData6[[#This Row],[NumStorePurchases]]&gt;=T$3, "Yes", "")</f>
        <v>Yes</v>
      </c>
    </row>
    <row r="612" spans="1:14" x14ac:dyDescent="0.3">
      <c r="A612">
        <v>3025</v>
      </c>
      <c r="B612">
        <v>3</v>
      </c>
      <c r="C612">
        <v>6</v>
      </c>
      <c r="D612">
        <v>1</v>
      </c>
      <c r="E612">
        <v>5</v>
      </c>
      <c r="F612">
        <v>7</v>
      </c>
      <c r="G61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612" s="52">
        <f>IFERROR(MasterData6[[#This Row],[NumWebPurchases]]/MasterData6[[#This Row],[NumWebVisitsMonth]], 0)</f>
        <v>0.8571428571428571</v>
      </c>
      <c r="I612" t="str">
        <f>IF(AND(MasterData6[[#This Row],[NumWebPurchases]]&gt;=1, Buying_Cat.="Over $500"), "Yes", "")</f>
        <v/>
      </c>
      <c r="L612" t="str">
        <f>IF(MasterData6[[#This Row],[NumWebPurchases]]&gt;=R$3, "Yes", "")</f>
        <v>Yes</v>
      </c>
      <c r="M612" t="str">
        <f>IF(MasterData6[[#This Row],[NumCatalogPurchases]]&gt;=S$3, "Yes", "")</f>
        <v/>
      </c>
      <c r="N612" t="str">
        <f>IF(MasterData6[[#This Row],[NumStorePurchases]]&gt;=T$3, "Yes", "")</f>
        <v>Yes</v>
      </c>
    </row>
    <row r="613" spans="1:14" x14ac:dyDescent="0.3">
      <c r="A613">
        <v>3032</v>
      </c>
      <c r="B613">
        <v>3</v>
      </c>
      <c r="C613">
        <v>4</v>
      </c>
      <c r="D613">
        <v>0</v>
      </c>
      <c r="E613">
        <v>4</v>
      </c>
      <c r="F613">
        <v>9</v>
      </c>
      <c r="G61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613" s="52">
        <f>IFERROR(MasterData6[[#This Row],[NumWebPurchases]]/MasterData6[[#This Row],[NumWebVisitsMonth]], 0)</f>
        <v>0.44444444444444442</v>
      </c>
      <c r="I613" t="str">
        <f>IF(AND(MasterData6[[#This Row],[NumWebPurchases]]&gt;=1, Buying_Cat.="Over $500"), "Yes", "")</f>
        <v/>
      </c>
      <c r="L613" t="str">
        <f>IF(MasterData6[[#This Row],[NumWebPurchases]]&gt;=R$3, "Yes", "")</f>
        <v>Yes</v>
      </c>
      <c r="M613" t="str">
        <f>IF(MasterData6[[#This Row],[NumCatalogPurchases]]&gt;=S$3, "Yes", "")</f>
        <v/>
      </c>
      <c r="N613" t="str">
        <f>IF(MasterData6[[#This Row],[NumStorePurchases]]&gt;=T$3, "Yes", "")</f>
        <v/>
      </c>
    </row>
    <row r="614" spans="1:14" x14ac:dyDescent="0.3">
      <c r="A614">
        <v>3033</v>
      </c>
      <c r="B614">
        <v>1</v>
      </c>
      <c r="C614">
        <v>2</v>
      </c>
      <c r="D614">
        <v>5</v>
      </c>
      <c r="E614">
        <v>3</v>
      </c>
      <c r="F614">
        <v>3</v>
      </c>
      <c r="G61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14" s="52">
        <f>IFERROR(MasterData6[[#This Row],[NumWebPurchases]]/MasterData6[[#This Row],[NumWebVisitsMonth]], 0)</f>
        <v>0.66666666666666663</v>
      </c>
      <c r="I614" t="str">
        <f>IF(AND(MasterData6[[#This Row],[NumWebPurchases]]&gt;=1, Buying_Cat.="Over $500"), "Yes", "")</f>
        <v/>
      </c>
      <c r="L614" t="str">
        <f>IF(MasterData6[[#This Row],[NumWebPurchases]]&gt;=R$3, "Yes", "")</f>
        <v/>
      </c>
      <c r="M614" t="str">
        <f>IF(MasterData6[[#This Row],[NumCatalogPurchases]]&gt;=S$3, "Yes", "")</f>
        <v>Yes</v>
      </c>
      <c r="N614" t="str">
        <f>IF(MasterData6[[#This Row],[NumStorePurchases]]&gt;=T$3, "Yes", "")</f>
        <v/>
      </c>
    </row>
    <row r="615" spans="1:14" x14ac:dyDescent="0.3">
      <c r="A615">
        <v>3037</v>
      </c>
      <c r="B615">
        <v>2</v>
      </c>
      <c r="C615">
        <v>5</v>
      </c>
      <c r="D615">
        <v>2</v>
      </c>
      <c r="E615">
        <v>7</v>
      </c>
      <c r="F615">
        <v>5</v>
      </c>
      <c r="G61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615" s="52">
        <f>IFERROR(MasterData6[[#This Row],[NumWebPurchases]]/MasterData6[[#This Row],[NumWebVisitsMonth]], 0)</f>
        <v>1</v>
      </c>
      <c r="I615" t="str">
        <f>IF(AND(MasterData6[[#This Row],[NumWebPurchases]]&gt;=1, Buying_Cat.="Over $500"), "Yes", "")</f>
        <v/>
      </c>
      <c r="L615" t="str">
        <f>IF(MasterData6[[#This Row],[NumWebPurchases]]&gt;=R$3, "Yes", "")</f>
        <v>Yes</v>
      </c>
      <c r="M615" t="str">
        <f>IF(MasterData6[[#This Row],[NumCatalogPurchases]]&gt;=S$3, "Yes", "")</f>
        <v>Yes</v>
      </c>
      <c r="N615" t="str">
        <f>IF(MasterData6[[#This Row],[NumStorePurchases]]&gt;=T$3, "Yes", "")</f>
        <v>Yes</v>
      </c>
    </row>
    <row r="616" spans="1:14" x14ac:dyDescent="0.3">
      <c r="A616">
        <v>3050</v>
      </c>
      <c r="B616">
        <v>6</v>
      </c>
      <c r="C616">
        <v>3</v>
      </c>
      <c r="D616">
        <v>1</v>
      </c>
      <c r="E616">
        <v>6</v>
      </c>
      <c r="F616">
        <v>4</v>
      </c>
      <c r="G61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616" s="52">
        <f>IFERROR(MasterData6[[#This Row],[NumWebPurchases]]/MasterData6[[#This Row],[NumWebVisitsMonth]], 0)</f>
        <v>0.75</v>
      </c>
      <c r="I616" t="str">
        <f>IF(AND(MasterData6[[#This Row],[NumWebPurchases]]&gt;=1, Buying_Cat.="Over $500"), "Yes", "")</f>
        <v/>
      </c>
      <c r="L616" t="str">
        <f>IF(MasterData6[[#This Row],[NumWebPurchases]]&gt;=R$3, "Yes", "")</f>
        <v/>
      </c>
      <c r="M616" t="str">
        <f>IF(MasterData6[[#This Row],[NumCatalogPurchases]]&gt;=S$3, "Yes", "")</f>
        <v/>
      </c>
      <c r="N616" t="str">
        <f>IF(MasterData6[[#This Row],[NumStorePurchases]]&gt;=T$3, "Yes", "")</f>
        <v>Yes</v>
      </c>
    </row>
    <row r="617" spans="1:14" x14ac:dyDescent="0.3">
      <c r="A617">
        <v>3056</v>
      </c>
      <c r="B617">
        <v>3</v>
      </c>
      <c r="C617">
        <v>11</v>
      </c>
      <c r="D617">
        <v>6</v>
      </c>
      <c r="E617">
        <v>9</v>
      </c>
      <c r="F617">
        <v>6</v>
      </c>
      <c r="G61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617" s="52">
        <f>IFERROR(MasterData6[[#This Row],[NumWebPurchases]]/MasterData6[[#This Row],[NumWebVisitsMonth]], 0)</f>
        <v>1.8333333333333333</v>
      </c>
      <c r="I617" t="str">
        <f>IF(AND(MasterData6[[#This Row],[NumWebPurchases]]&gt;=1, Buying_Cat.="Over $500"), "Yes", "")</f>
        <v>Yes</v>
      </c>
      <c r="L617" t="str">
        <f>IF(MasterData6[[#This Row],[NumWebPurchases]]&gt;=R$3, "Yes", "")</f>
        <v>Yes</v>
      </c>
      <c r="M617" t="str">
        <f>IF(MasterData6[[#This Row],[NumCatalogPurchases]]&gt;=S$3, "Yes", "")</f>
        <v>Yes</v>
      </c>
      <c r="N617" t="str">
        <f>IF(MasterData6[[#This Row],[NumStorePurchases]]&gt;=T$3, "Yes", "")</f>
        <v>Yes</v>
      </c>
    </row>
    <row r="618" spans="1:14" x14ac:dyDescent="0.3">
      <c r="A618">
        <v>3066</v>
      </c>
      <c r="B618">
        <v>2</v>
      </c>
      <c r="C618">
        <v>4</v>
      </c>
      <c r="D618">
        <v>2</v>
      </c>
      <c r="E618">
        <v>4</v>
      </c>
      <c r="F618">
        <v>5</v>
      </c>
      <c r="G61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618" s="52">
        <f>IFERROR(MasterData6[[#This Row],[NumWebPurchases]]/MasterData6[[#This Row],[NumWebVisitsMonth]], 0)</f>
        <v>0.8</v>
      </c>
      <c r="I618" t="str">
        <f>IF(AND(MasterData6[[#This Row],[NumWebPurchases]]&gt;=1, Buying_Cat.="Over $500"), "Yes", "")</f>
        <v/>
      </c>
      <c r="L618" t="str">
        <f>IF(MasterData6[[#This Row],[NumWebPurchases]]&gt;=R$3, "Yes", "")</f>
        <v>Yes</v>
      </c>
      <c r="M618" t="str">
        <f>IF(MasterData6[[#This Row],[NumCatalogPurchases]]&gt;=S$3, "Yes", "")</f>
        <v>Yes</v>
      </c>
      <c r="N618" t="str">
        <f>IF(MasterData6[[#This Row],[NumStorePurchases]]&gt;=T$3, "Yes", "")</f>
        <v/>
      </c>
    </row>
    <row r="619" spans="1:14" x14ac:dyDescent="0.3">
      <c r="A619">
        <v>3068</v>
      </c>
      <c r="B619">
        <v>1</v>
      </c>
      <c r="C619">
        <v>2</v>
      </c>
      <c r="D619">
        <v>0</v>
      </c>
      <c r="E619">
        <v>3</v>
      </c>
      <c r="F619">
        <v>7</v>
      </c>
      <c r="G61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19" s="52">
        <f>IFERROR(MasterData6[[#This Row],[NumWebPurchases]]/MasterData6[[#This Row],[NumWebVisitsMonth]], 0)</f>
        <v>0.2857142857142857</v>
      </c>
      <c r="I619" t="str">
        <f>IF(AND(MasterData6[[#This Row],[NumWebPurchases]]&gt;=1, Buying_Cat.="Over $500"), "Yes", "")</f>
        <v/>
      </c>
      <c r="L619" t="str">
        <f>IF(MasterData6[[#This Row],[NumWebPurchases]]&gt;=R$3, "Yes", "")</f>
        <v/>
      </c>
      <c r="M619" t="str">
        <f>IF(MasterData6[[#This Row],[NumCatalogPurchases]]&gt;=S$3, "Yes", "")</f>
        <v/>
      </c>
      <c r="N619" t="str">
        <f>IF(MasterData6[[#This Row],[NumStorePurchases]]&gt;=T$3, "Yes", "")</f>
        <v/>
      </c>
    </row>
    <row r="620" spans="1:14" x14ac:dyDescent="0.3">
      <c r="A620">
        <v>3074</v>
      </c>
      <c r="B620">
        <v>1</v>
      </c>
      <c r="C620">
        <v>5</v>
      </c>
      <c r="D620">
        <v>8</v>
      </c>
      <c r="E620">
        <v>4</v>
      </c>
      <c r="F620">
        <v>6</v>
      </c>
      <c r="G62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20" s="52">
        <f>IFERROR(MasterData6[[#This Row],[NumWebPurchases]]/MasterData6[[#This Row],[NumWebVisitsMonth]], 0)</f>
        <v>0.83333333333333337</v>
      </c>
      <c r="I620" t="str">
        <f>IF(AND(MasterData6[[#This Row],[NumWebPurchases]]&gt;=1, Buying_Cat.="Over $500"), "Yes", "")</f>
        <v>Yes</v>
      </c>
      <c r="L620" t="str">
        <f>IF(MasterData6[[#This Row],[NumWebPurchases]]&gt;=R$3, "Yes", "")</f>
        <v>Yes</v>
      </c>
      <c r="M620" t="str">
        <f>IF(MasterData6[[#This Row],[NumCatalogPurchases]]&gt;=S$3, "Yes", "")</f>
        <v>Yes</v>
      </c>
      <c r="N620" t="str">
        <f>IF(MasterData6[[#This Row],[NumStorePurchases]]&gt;=T$3, "Yes", "")</f>
        <v/>
      </c>
    </row>
    <row r="621" spans="1:14" x14ac:dyDescent="0.3">
      <c r="A621">
        <v>3075</v>
      </c>
      <c r="B621">
        <v>1</v>
      </c>
      <c r="C621">
        <v>3</v>
      </c>
      <c r="D621">
        <v>4</v>
      </c>
      <c r="E621">
        <v>7</v>
      </c>
      <c r="F621">
        <v>1</v>
      </c>
      <c r="G62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21" s="52">
        <f>IFERROR(MasterData6[[#This Row],[NumWebPurchases]]/MasterData6[[#This Row],[NumWebVisitsMonth]], 0)</f>
        <v>3</v>
      </c>
      <c r="I621" t="str">
        <f>IF(AND(MasterData6[[#This Row],[NumWebPurchases]]&gt;=1, Buying_Cat.="Over $500"), "Yes", "")</f>
        <v/>
      </c>
      <c r="L621" t="str">
        <f>IF(MasterData6[[#This Row],[NumWebPurchases]]&gt;=R$3, "Yes", "")</f>
        <v/>
      </c>
      <c r="M621" t="str">
        <f>IF(MasterData6[[#This Row],[NumCatalogPurchases]]&gt;=S$3, "Yes", "")</f>
        <v>Yes</v>
      </c>
      <c r="N621" t="str">
        <f>IF(MasterData6[[#This Row],[NumStorePurchases]]&gt;=T$3, "Yes", "")</f>
        <v>Yes</v>
      </c>
    </row>
    <row r="622" spans="1:14" x14ac:dyDescent="0.3">
      <c r="A622">
        <v>3076</v>
      </c>
      <c r="B622">
        <v>4</v>
      </c>
      <c r="C622">
        <v>4</v>
      </c>
      <c r="D622">
        <v>2</v>
      </c>
      <c r="E622">
        <v>12</v>
      </c>
      <c r="F622">
        <v>3</v>
      </c>
      <c r="G62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622" s="52">
        <f>IFERROR(MasterData6[[#This Row],[NumWebPurchases]]/MasterData6[[#This Row],[NumWebVisitsMonth]], 0)</f>
        <v>1.3333333333333333</v>
      </c>
      <c r="I622" t="str">
        <f>IF(AND(MasterData6[[#This Row],[NumWebPurchases]]&gt;=1, Buying_Cat.="Over $500"), "Yes", "")</f>
        <v>Yes</v>
      </c>
      <c r="L622" t="str">
        <f>IF(MasterData6[[#This Row],[NumWebPurchases]]&gt;=R$3, "Yes", "")</f>
        <v>Yes</v>
      </c>
      <c r="M622" t="str">
        <f>IF(MasterData6[[#This Row],[NumCatalogPurchases]]&gt;=S$3, "Yes", "")</f>
        <v>Yes</v>
      </c>
      <c r="N622" t="str">
        <f>IF(MasterData6[[#This Row],[NumStorePurchases]]&gt;=T$3, "Yes", "")</f>
        <v>Yes</v>
      </c>
    </row>
    <row r="623" spans="1:14" x14ac:dyDescent="0.3">
      <c r="A623">
        <v>3081</v>
      </c>
      <c r="B623">
        <v>1</v>
      </c>
      <c r="C623">
        <v>1</v>
      </c>
      <c r="D623">
        <v>0</v>
      </c>
      <c r="E623">
        <v>2</v>
      </c>
      <c r="F623">
        <v>7</v>
      </c>
      <c r="G62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23" s="52">
        <f>IFERROR(MasterData6[[#This Row],[NumWebPurchases]]/MasterData6[[#This Row],[NumWebVisitsMonth]], 0)</f>
        <v>0.14285714285714285</v>
      </c>
      <c r="I623" t="str">
        <f>IF(AND(MasterData6[[#This Row],[NumWebPurchases]]&gt;=1, Buying_Cat.="Over $500"), "Yes", "")</f>
        <v/>
      </c>
      <c r="L623" t="str">
        <f>IF(MasterData6[[#This Row],[NumWebPurchases]]&gt;=R$3, "Yes", "")</f>
        <v/>
      </c>
      <c r="M623" t="str">
        <f>IF(MasterData6[[#This Row],[NumCatalogPurchases]]&gt;=S$3, "Yes", "")</f>
        <v/>
      </c>
      <c r="N623" t="str">
        <f>IF(MasterData6[[#This Row],[NumStorePurchases]]&gt;=T$3, "Yes", "")</f>
        <v/>
      </c>
    </row>
    <row r="624" spans="1:14" x14ac:dyDescent="0.3">
      <c r="A624">
        <v>3083</v>
      </c>
      <c r="B624">
        <v>5</v>
      </c>
      <c r="C624">
        <v>6</v>
      </c>
      <c r="D624">
        <v>2</v>
      </c>
      <c r="E624">
        <v>5</v>
      </c>
      <c r="F624">
        <v>7</v>
      </c>
      <c r="G62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624" s="52">
        <f>IFERROR(MasterData6[[#This Row],[NumWebPurchases]]/MasterData6[[#This Row],[NumWebVisitsMonth]], 0)</f>
        <v>0.8571428571428571</v>
      </c>
      <c r="I624" t="str">
        <f>IF(AND(MasterData6[[#This Row],[NumWebPurchases]]&gt;=1, Buying_Cat.="Over $500"), "Yes", "")</f>
        <v/>
      </c>
      <c r="L624" t="str">
        <f>IF(MasterData6[[#This Row],[NumWebPurchases]]&gt;=R$3, "Yes", "")</f>
        <v>Yes</v>
      </c>
      <c r="M624" t="str">
        <f>IF(MasterData6[[#This Row],[NumCatalogPurchases]]&gt;=S$3, "Yes", "")</f>
        <v>Yes</v>
      </c>
      <c r="N624" t="str">
        <f>IF(MasterData6[[#This Row],[NumStorePurchases]]&gt;=T$3, "Yes", "")</f>
        <v>Yes</v>
      </c>
    </row>
    <row r="625" spans="1:14" x14ac:dyDescent="0.3">
      <c r="A625">
        <v>3091</v>
      </c>
      <c r="B625">
        <v>1</v>
      </c>
      <c r="C625">
        <v>7</v>
      </c>
      <c r="D625">
        <v>5</v>
      </c>
      <c r="E625">
        <v>8</v>
      </c>
      <c r="F625">
        <v>4</v>
      </c>
      <c r="G62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25" s="52">
        <f>IFERROR(MasterData6[[#This Row],[NumWebPurchases]]/MasterData6[[#This Row],[NumWebVisitsMonth]], 0)</f>
        <v>1.75</v>
      </c>
      <c r="I625" t="str">
        <f>IF(AND(MasterData6[[#This Row],[NumWebPurchases]]&gt;=1, Buying_Cat.="Over $500"), "Yes", "")</f>
        <v>Yes</v>
      </c>
      <c r="L625" t="str">
        <f>IF(MasterData6[[#This Row],[NumWebPurchases]]&gt;=R$3, "Yes", "")</f>
        <v>Yes</v>
      </c>
      <c r="M625" t="str">
        <f>IF(MasterData6[[#This Row],[NumCatalogPurchases]]&gt;=S$3, "Yes", "")</f>
        <v>Yes</v>
      </c>
      <c r="N625" t="str">
        <f>IF(MasterData6[[#This Row],[NumStorePurchases]]&gt;=T$3, "Yes", "")</f>
        <v>Yes</v>
      </c>
    </row>
    <row r="626" spans="1:14" x14ac:dyDescent="0.3">
      <c r="A626">
        <v>3099</v>
      </c>
      <c r="B626">
        <v>5</v>
      </c>
      <c r="C626">
        <v>5</v>
      </c>
      <c r="D626">
        <v>2</v>
      </c>
      <c r="E626">
        <v>4</v>
      </c>
      <c r="F626">
        <v>9</v>
      </c>
      <c r="G62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626" s="52">
        <f>IFERROR(MasterData6[[#This Row],[NumWebPurchases]]/MasterData6[[#This Row],[NumWebVisitsMonth]], 0)</f>
        <v>0.55555555555555558</v>
      </c>
      <c r="I626" t="str">
        <f>IF(AND(MasterData6[[#This Row],[NumWebPurchases]]&gt;=1, Buying_Cat.="Over $500"), "Yes", "")</f>
        <v/>
      </c>
      <c r="L626" t="str">
        <f>IF(MasterData6[[#This Row],[NumWebPurchases]]&gt;=R$3, "Yes", "")</f>
        <v>Yes</v>
      </c>
      <c r="M626" t="str">
        <f>IF(MasterData6[[#This Row],[NumCatalogPurchases]]&gt;=S$3, "Yes", "")</f>
        <v>Yes</v>
      </c>
      <c r="N626" t="str">
        <f>IF(MasterData6[[#This Row],[NumStorePurchases]]&gt;=T$3, "Yes", "")</f>
        <v/>
      </c>
    </row>
    <row r="627" spans="1:14" x14ac:dyDescent="0.3">
      <c r="A627">
        <v>3102</v>
      </c>
      <c r="B627">
        <v>1</v>
      </c>
      <c r="C627">
        <v>1</v>
      </c>
      <c r="D627">
        <v>0</v>
      </c>
      <c r="E627">
        <v>3</v>
      </c>
      <c r="F627">
        <v>8</v>
      </c>
      <c r="G62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27" s="52">
        <f>IFERROR(MasterData6[[#This Row],[NumWebPurchases]]/MasterData6[[#This Row],[NumWebVisitsMonth]], 0)</f>
        <v>0.125</v>
      </c>
      <c r="I627" t="str">
        <f>IF(AND(MasterData6[[#This Row],[NumWebPurchases]]&gt;=1, Buying_Cat.="Over $500"), "Yes", "")</f>
        <v/>
      </c>
      <c r="L627" t="str">
        <f>IF(MasterData6[[#This Row],[NumWebPurchases]]&gt;=R$3, "Yes", "")</f>
        <v/>
      </c>
      <c r="M627" t="str">
        <f>IF(MasterData6[[#This Row],[NumCatalogPurchases]]&gt;=S$3, "Yes", "")</f>
        <v/>
      </c>
      <c r="N627" t="str">
        <f>IF(MasterData6[[#This Row],[NumStorePurchases]]&gt;=T$3, "Yes", "")</f>
        <v/>
      </c>
    </row>
    <row r="628" spans="1:14" x14ac:dyDescent="0.3">
      <c r="A628">
        <v>3104</v>
      </c>
      <c r="B628">
        <v>1</v>
      </c>
      <c r="C628">
        <v>5</v>
      </c>
      <c r="D628">
        <v>3</v>
      </c>
      <c r="E628">
        <v>12</v>
      </c>
      <c r="F628">
        <v>2</v>
      </c>
      <c r="G62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28" s="52">
        <f>IFERROR(MasterData6[[#This Row],[NumWebPurchases]]/MasterData6[[#This Row],[NumWebVisitsMonth]], 0)</f>
        <v>2.5</v>
      </c>
      <c r="I628" t="str">
        <f>IF(AND(MasterData6[[#This Row],[NumWebPurchases]]&gt;=1, Buying_Cat.="Over $500"), "Yes", "")</f>
        <v>Yes</v>
      </c>
      <c r="L628" t="str">
        <f>IF(MasterData6[[#This Row],[NumWebPurchases]]&gt;=R$3, "Yes", "")</f>
        <v>Yes</v>
      </c>
      <c r="M628" t="str">
        <f>IF(MasterData6[[#This Row],[NumCatalogPurchases]]&gt;=S$3, "Yes", "")</f>
        <v>Yes</v>
      </c>
      <c r="N628" t="str">
        <f>IF(MasterData6[[#This Row],[NumStorePurchases]]&gt;=T$3, "Yes", "")</f>
        <v>Yes</v>
      </c>
    </row>
    <row r="629" spans="1:14" x14ac:dyDescent="0.3">
      <c r="A629">
        <v>3107</v>
      </c>
      <c r="B629">
        <v>1</v>
      </c>
      <c r="C629">
        <v>4</v>
      </c>
      <c r="D629">
        <v>1</v>
      </c>
      <c r="E629">
        <v>7</v>
      </c>
      <c r="F629">
        <v>2</v>
      </c>
      <c r="G62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29" s="52">
        <f>IFERROR(MasterData6[[#This Row],[NumWebPurchases]]/MasterData6[[#This Row],[NumWebVisitsMonth]], 0)</f>
        <v>2</v>
      </c>
      <c r="I629" t="str">
        <f>IF(AND(MasterData6[[#This Row],[NumWebPurchases]]&gt;=1, Buying_Cat.="Over $500"), "Yes", "")</f>
        <v/>
      </c>
      <c r="L629" t="str">
        <f>IF(MasterData6[[#This Row],[NumWebPurchases]]&gt;=R$3, "Yes", "")</f>
        <v>Yes</v>
      </c>
      <c r="M629" t="str">
        <f>IF(MasterData6[[#This Row],[NumCatalogPurchases]]&gt;=S$3, "Yes", "")</f>
        <v/>
      </c>
      <c r="N629" t="str">
        <f>IF(MasterData6[[#This Row],[NumStorePurchases]]&gt;=T$3, "Yes", "")</f>
        <v>Yes</v>
      </c>
    </row>
    <row r="630" spans="1:14" x14ac:dyDescent="0.3">
      <c r="A630">
        <v>3112</v>
      </c>
      <c r="B630">
        <v>1</v>
      </c>
      <c r="C630">
        <v>1</v>
      </c>
      <c r="D630">
        <v>0</v>
      </c>
      <c r="E630">
        <v>3</v>
      </c>
      <c r="F630">
        <v>5</v>
      </c>
      <c r="G63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30" s="52">
        <f>IFERROR(MasterData6[[#This Row],[NumWebPurchases]]/MasterData6[[#This Row],[NumWebVisitsMonth]], 0)</f>
        <v>0.2</v>
      </c>
      <c r="I630" t="str">
        <f>IF(AND(MasterData6[[#This Row],[NumWebPurchases]]&gt;=1, Buying_Cat.="Over $500"), "Yes", "")</f>
        <v/>
      </c>
      <c r="L630" t="str">
        <f>IF(MasterData6[[#This Row],[NumWebPurchases]]&gt;=R$3, "Yes", "")</f>
        <v/>
      </c>
      <c r="M630" t="str">
        <f>IF(MasterData6[[#This Row],[NumCatalogPurchases]]&gt;=S$3, "Yes", "")</f>
        <v/>
      </c>
      <c r="N630" t="str">
        <f>IF(MasterData6[[#This Row],[NumStorePurchases]]&gt;=T$3, "Yes", "")</f>
        <v/>
      </c>
    </row>
    <row r="631" spans="1:14" x14ac:dyDescent="0.3">
      <c r="A631">
        <v>3117</v>
      </c>
      <c r="B631">
        <v>3</v>
      </c>
      <c r="C631">
        <v>6</v>
      </c>
      <c r="D631">
        <v>1</v>
      </c>
      <c r="E631">
        <v>5</v>
      </c>
      <c r="F631">
        <v>7</v>
      </c>
      <c r="G63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631" s="52">
        <f>IFERROR(MasterData6[[#This Row],[NumWebPurchases]]/MasterData6[[#This Row],[NumWebVisitsMonth]], 0)</f>
        <v>0.8571428571428571</v>
      </c>
      <c r="I631" t="str">
        <f>IF(AND(MasterData6[[#This Row],[NumWebPurchases]]&gt;=1, Buying_Cat.="Over $500"), "Yes", "")</f>
        <v/>
      </c>
      <c r="L631" t="str">
        <f>IF(MasterData6[[#This Row],[NumWebPurchases]]&gt;=R$3, "Yes", "")</f>
        <v>Yes</v>
      </c>
      <c r="M631" t="str">
        <f>IF(MasterData6[[#This Row],[NumCatalogPurchases]]&gt;=S$3, "Yes", "")</f>
        <v/>
      </c>
      <c r="N631" t="str">
        <f>IF(MasterData6[[#This Row],[NumStorePurchases]]&gt;=T$3, "Yes", "")</f>
        <v>Yes</v>
      </c>
    </row>
    <row r="632" spans="1:14" x14ac:dyDescent="0.3">
      <c r="A632">
        <v>3120</v>
      </c>
      <c r="B632">
        <v>1</v>
      </c>
      <c r="C632">
        <v>1</v>
      </c>
      <c r="D632">
        <v>0</v>
      </c>
      <c r="E632">
        <v>2</v>
      </c>
      <c r="F632">
        <v>8</v>
      </c>
      <c r="G63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32" s="52">
        <f>IFERROR(MasterData6[[#This Row],[NumWebPurchases]]/MasterData6[[#This Row],[NumWebVisitsMonth]], 0)</f>
        <v>0.125</v>
      </c>
      <c r="I632" t="str">
        <f>IF(AND(MasterData6[[#This Row],[NumWebPurchases]]&gt;=1, Buying_Cat.="Over $500"), "Yes", "")</f>
        <v/>
      </c>
      <c r="L632" t="str">
        <f>IF(MasterData6[[#This Row],[NumWebPurchases]]&gt;=R$3, "Yes", "")</f>
        <v/>
      </c>
      <c r="M632" t="str">
        <f>IF(MasterData6[[#This Row],[NumCatalogPurchases]]&gt;=S$3, "Yes", "")</f>
        <v/>
      </c>
      <c r="N632" t="str">
        <f>IF(MasterData6[[#This Row],[NumStorePurchases]]&gt;=T$3, "Yes", "")</f>
        <v/>
      </c>
    </row>
    <row r="633" spans="1:14" x14ac:dyDescent="0.3">
      <c r="A633">
        <v>3129</v>
      </c>
      <c r="B633">
        <v>1</v>
      </c>
      <c r="C633">
        <v>2</v>
      </c>
      <c r="D633">
        <v>0</v>
      </c>
      <c r="E633">
        <v>3</v>
      </c>
      <c r="F633">
        <v>6</v>
      </c>
      <c r="G63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33" s="52">
        <f>IFERROR(MasterData6[[#This Row],[NumWebPurchases]]/MasterData6[[#This Row],[NumWebVisitsMonth]], 0)</f>
        <v>0.33333333333333331</v>
      </c>
      <c r="I633" t="str">
        <f>IF(AND(MasterData6[[#This Row],[NumWebPurchases]]&gt;=1, Buying_Cat.="Over $500"), "Yes", "")</f>
        <v/>
      </c>
      <c r="L633" t="str">
        <f>IF(MasterData6[[#This Row],[NumWebPurchases]]&gt;=R$3, "Yes", "")</f>
        <v/>
      </c>
      <c r="M633" t="str">
        <f>IF(MasterData6[[#This Row],[NumCatalogPurchases]]&gt;=S$3, "Yes", "")</f>
        <v/>
      </c>
      <c r="N633" t="str">
        <f>IF(MasterData6[[#This Row],[NumStorePurchases]]&gt;=T$3, "Yes", "")</f>
        <v/>
      </c>
    </row>
    <row r="634" spans="1:14" x14ac:dyDescent="0.3">
      <c r="A634">
        <v>3130</v>
      </c>
      <c r="B634">
        <v>4</v>
      </c>
      <c r="C634">
        <v>2</v>
      </c>
      <c r="D634">
        <v>0</v>
      </c>
      <c r="E634">
        <v>4</v>
      </c>
      <c r="F634">
        <v>5</v>
      </c>
      <c r="G63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634" s="52">
        <f>IFERROR(MasterData6[[#This Row],[NumWebPurchases]]/MasterData6[[#This Row],[NumWebVisitsMonth]], 0)</f>
        <v>0.4</v>
      </c>
      <c r="I634" t="str">
        <f>IF(AND(MasterData6[[#This Row],[NumWebPurchases]]&gt;=1, Buying_Cat.="Over $500"), "Yes", "")</f>
        <v/>
      </c>
      <c r="L634" t="str">
        <f>IF(MasterData6[[#This Row],[NumWebPurchases]]&gt;=R$3, "Yes", "")</f>
        <v/>
      </c>
      <c r="M634" t="str">
        <f>IF(MasterData6[[#This Row],[NumCatalogPurchases]]&gt;=S$3, "Yes", "")</f>
        <v/>
      </c>
      <c r="N634" t="str">
        <f>IF(MasterData6[[#This Row],[NumStorePurchases]]&gt;=T$3, "Yes", "")</f>
        <v/>
      </c>
    </row>
    <row r="635" spans="1:14" x14ac:dyDescent="0.3">
      <c r="A635">
        <v>3136</v>
      </c>
      <c r="B635">
        <v>3</v>
      </c>
      <c r="C635">
        <v>5</v>
      </c>
      <c r="D635">
        <v>3</v>
      </c>
      <c r="E635">
        <v>11</v>
      </c>
      <c r="F635">
        <v>5</v>
      </c>
      <c r="G63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635" s="52">
        <f>IFERROR(MasterData6[[#This Row],[NumWebPurchases]]/MasterData6[[#This Row],[NumWebVisitsMonth]], 0)</f>
        <v>1</v>
      </c>
      <c r="I635" t="str">
        <f>IF(AND(MasterData6[[#This Row],[NumWebPurchases]]&gt;=1, Buying_Cat.="Over $500"), "Yes", "")</f>
        <v>Yes</v>
      </c>
      <c r="L635" t="str">
        <f>IF(MasterData6[[#This Row],[NumWebPurchases]]&gt;=R$3, "Yes", "")</f>
        <v>Yes</v>
      </c>
      <c r="M635" t="str">
        <f>IF(MasterData6[[#This Row],[NumCatalogPurchases]]&gt;=S$3, "Yes", "")</f>
        <v>Yes</v>
      </c>
      <c r="N635" t="str">
        <f>IF(MasterData6[[#This Row],[NumStorePurchases]]&gt;=T$3, "Yes", "")</f>
        <v>Yes</v>
      </c>
    </row>
    <row r="636" spans="1:14" x14ac:dyDescent="0.3">
      <c r="A636">
        <v>3138</v>
      </c>
      <c r="B636">
        <v>0</v>
      </c>
      <c r="C636">
        <v>7</v>
      </c>
      <c r="D636">
        <v>9</v>
      </c>
      <c r="E636">
        <v>6</v>
      </c>
      <c r="F636">
        <v>4</v>
      </c>
      <c r="G63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636" s="52">
        <f>IFERROR(MasterData6[[#This Row],[NumWebPurchases]]/MasterData6[[#This Row],[NumWebVisitsMonth]], 0)</f>
        <v>1.75</v>
      </c>
      <c r="I636" t="str">
        <f>IF(AND(MasterData6[[#This Row],[NumWebPurchases]]&gt;=1, Buying_Cat.="Over $500"), "Yes", "")</f>
        <v>Yes</v>
      </c>
      <c r="L636" t="str">
        <f>IF(MasterData6[[#This Row],[NumWebPurchases]]&gt;=R$3, "Yes", "")</f>
        <v>Yes</v>
      </c>
      <c r="M636" t="str">
        <f>IF(MasterData6[[#This Row],[NumCatalogPurchases]]&gt;=S$3, "Yes", "")</f>
        <v>Yes</v>
      </c>
      <c r="N636" t="str">
        <f>IF(MasterData6[[#This Row],[NumStorePurchases]]&gt;=T$3, "Yes", "")</f>
        <v>Yes</v>
      </c>
    </row>
    <row r="637" spans="1:14" x14ac:dyDescent="0.3">
      <c r="A637">
        <v>3139</v>
      </c>
      <c r="B637">
        <v>1</v>
      </c>
      <c r="C637">
        <v>4</v>
      </c>
      <c r="D637">
        <v>4</v>
      </c>
      <c r="E637">
        <v>10</v>
      </c>
      <c r="F637">
        <v>2</v>
      </c>
      <c r="G63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37" s="52">
        <f>IFERROR(MasterData6[[#This Row],[NumWebPurchases]]/MasterData6[[#This Row],[NumWebVisitsMonth]], 0)</f>
        <v>2</v>
      </c>
      <c r="I637" t="str">
        <f>IF(AND(MasterData6[[#This Row],[NumWebPurchases]]&gt;=1, Buying_Cat.="Over $500"), "Yes", "")</f>
        <v>Yes</v>
      </c>
      <c r="L637" t="str">
        <f>IF(MasterData6[[#This Row],[NumWebPurchases]]&gt;=R$3, "Yes", "")</f>
        <v>Yes</v>
      </c>
      <c r="M637" t="str">
        <f>IF(MasterData6[[#This Row],[NumCatalogPurchases]]&gt;=S$3, "Yes", "")</f>
        <v>Yes</v>
      </c>
      <c r="N637" t="str">
        <f>IF(MasterData6[[#This Row],[NumStorePurchases]]&gt;=T$3, "Yes", "")</f>
        <v>Yes</v>
      </c>
    </row>
    <row r="638" spans="1:14" x14ac:dyDescent="0.3">
      <c r="A638">
        <v>3152</v>
      </c>
      <c r="B638">
        <v>3</v>
      </c>
      <c r="C638">
        <v>2</v>
      </c>
      <c r="D638">
        <v>1</v>
      </c>
      <c r="E638">
        <v>3</v>
      </c>
      <c r="F638">
        <v>5</v>
      </c>
      <c r="G63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638" s="52">
        <f>IFERROR(MasterData6[[#This Row],[NumWebPurchases]]/MasterData6[[#This Row],[NumWebVisitsMonth]], 0)</f>
        <v>0.4</v>
      </c>
      <c r="I638" t="str">
        <f>IF(AND(MasterData6[[#This Row],[NumWebPurchases]]&gt;=1, Buying_Cat.="Over $500"), "Yes", "")</f>
        <v/>
      </c>
      <c r="L638" t="str">
        <f>IF(MasterData6[[#This Row],[NumWebPurchases]]&gt;=R$3, "Yes", "")</f>
        <v/>
      </c>
      <c r="M638" t="str">
        <f>IF(MasterData6[[#This Row],[NumCatalogPurchases]]&gt;=S$3, "Yes", "")</f>
        <v/>
      </c>
      <c r="N638" t="str">
        <f>IF(MasterData6[[#This Row],[NumStorePurchases]]&gt;=T$3, "Yes", "")</f>
        <v/>
      </c>
    </row>
    <row r="639" spans="1:14" x14ac:dyDescent="0.3">
      <c r="A639">
        <v>3153</v>
      </c>
      <c r="B639">
        <v>1</v>
      </c>
      <c r="C639">
        <v>1</v>
      </c>
      <c r="D639">
        <v>0</v>
      </c>
      <c r="E639">
        <v>2</v>
      </c>
      <c r="F639">
        <v>8</v>
      </c>
      <c r="G63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39" s="52">
        <f>IFERROR(MasterData6[[#This Row],[NumWebPurchases]]/MasterData6[[#This Row],[NumWebVisitsMonth]], 0)</f>
        <v>0.125</v>
      </c>
      <c r="I639" t="str">
        <f>IF(AND(MasterData6[[#This Row],[NumWebPurchases]]&gt;=1, Buying_Cat.="Over $500"), "Yes", "")</f>
        <v/>
      </c>
      <c r="L639" t="str">
        <f>IF(MasterData6[[#This Row],[NumWebPurchases]]&gt;=R$3, "Yes", "")</f>
        <v/>
      </c>
      <c r="M639" t="str">
        <f>IF(MasterData6[[#This Row],[NumCatalogPurchases]]&gt;=S$3, "Yes", "")</f>
        <v/>
      </c>
      <c r="N639" t="str">
        <f>IF(MasterData6[[#This Row],[NumStorePurchases]]&gt;=T$3, "Yes", "")</f>
        <v/>
      </c>
    </row>
    <row r="640" spans="1:14" x14ac:dyDescent="0.3">
      <c r="A640">
        <v>3158</v>
      </c>
      <c r="B640">
        <v>1</v>
      </c>
      <c r="C640">
        <v>1</v>
      </c>
      <c r="D640">
        <v>0</v>
      </c>
      <c r="E640">
        <v>3</v>
      </c>
      <c r="F640">
        <v>8</v>
      </c>
      <c r="G64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40" s="52">
        <f>IFERROR(MasterData6[[#This Row],[NumWebPurchases]]/MasterData6[[#This Row],[NumWebVisitsMonth]], 0)</f>
        <v>0.125</v>
      </c>
      <c r="I640" t="str">
        <f>IF(AND(MasterData6[[#This Row],[NumWebPurchases]]&gt;=1, Buying_Cat.="Over $500"), "Yes", "")</f>
        <v/>
      </c>
      <c r="L640" t="str">
        <f>IF(MasterData6[[#This Row],[NumWebPurchases]]&gt;=R$3, "Yes", "")</f>
        <v/>
      </c>
      <c r="M640" t="str">
        <f>IF(MasterData6[[#This Row],[NumCatalogPurchases]]&gt;=S$3, "Yes", "")</f>
        <v/>
      </c>
      <c r="N640" t="str">
        <f>IF(MasterData6[[#This Row],[NumStorePurchases]]&gt;=T$3, "Yes", "")</f>
        <v/>
      </c>
    </row>
    <row r="641" spans="1:14" x14ac:dyDescent="0.3">
      <c r="A641">
        <v>3170</v>
      </c>
      <c r="B641">
        <v>1</v>
      </c>
      <c r="C641">
        <v>4</v>
      </c>
      <c r="D641">
        <v>4</v>
      </c>
      <c r="E641">
        <v>6</v>
      </c>
      <c r="F641">
        <v>2</v>
      </c>
      <c r="G64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41" s="52">
        <f>IFERROR(MasterData6[[#This Row],[NumWebPurchases]]/MasterData6[[#This Row],[NumWebVisitsMonth]], 0)</f>
        <v>2</v>
      </c>
      <c r="I641" t="str">
        <f>IF(AND(MasterData6[[#This Row],[NumWebPurchases]]&gt;=1, Buying_Cat.="Over $500"), "Yes", "")</f>
        <v>Yes</v>
      </c>
      <c r="L641" t="str">
        <f>IF(MasterData6[[#This Row],[NumWebPurchases]]&gt;=R$3, "Yes", "")</f>
        <v>Yes</v>
      </c>
      <c r="M641" t="str">
        <f>IF(MasterData6[[#This Row],[NumCatalogPurchases]]&gt;=S$3, "Yes", "")</f>
        <v>Yes</v>
      </c>
      <c r="N641" t="str">
        <f>IF(MasterData6[[#This Row],[NumStorePurchases]]&gt;=T$3, "Yes", "")</f>
        <v>Yes</v>
      </c>
    </row>
    <row r="642" spans="1:14" x14ac:dyDescent="0.3">
      <c r="A642">
        <v>3174</v>
      </c>
      <c r="B642">
        <v>1</v>
      </c>
      <c r="C642">
        <v>5</v>
      </c>
      <c r="D642">
        <v>10</v>
      </c>
      <c r="E642">
        <v>4</v>
      </c>
      <c r="F642">
        <v>6</v>
      </c>
      <c r="G64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42" s="52">
        <f>IFERROR(MasterData6[[#This Row],[NumWebPurchases]]/MasterData6[[#This Row],[NumWebVisitsMonth]], 0)</f>
        <v>0.83333333333333337</v>
      </c>
      <c r="I642" t="str">
        <f>IF(AND(MasterData6[[#This Row],[NumWebPurchases]]&gt;=1, Buying_Cat.="Over $500"), "Yes", "")</f>
        <v>Yes</v>
      </c>
      <c r="L642" t="str">
        <f>IF(MasterData6[[#This Row],[NumWebPurchases]]&gt;=R$3, "Yes", "")</f>
        <v>Yes</v>
      </c>
      <c r="M642" t="str">
        <f>IF(MasterData6[[#This Row],[NumCatalogPurchases]]&gt;=S$3, "Yes", "")</f>
        <v>Yes</v>
      </c>
      <c r="N642" t="str">
        <f>IF(MasterData6[[#This Row],[NumStorePurchases]]&gt;=T$3, "Yes", "")</f>
        <v/>
      </c>
    </row>
    <row r="643" spans="1:14" x14ac:dyDescent="0.3">
      <c r="A643">
        <v>3179</v>
      </c>
      <c r="B643">
        <v>0</v>
      </c>
      <c r="C643">
        <v>6</v>
      </c>
      <c r="D643">
        <v>6</v>
      </c>
      <c r="E643">
        <v>7</v>
      </c>
      <c r="F643">
        <v>2</v>
      </c>
      <c r="G64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643" s="52">
        <f>IFERROR(MasterData6[[#This Row],[NumWebPurchases]]/MasterData6[[#This Row],[NumWebVisitsMonth]], 0)</f>
        <v>3</v>
      </c>
      <c r="I643" t="str">
        <f>IF(AND(MasterData6[[#This Row],[NumWebPurchases]]&gt;=1, Buying_Cat.="Over $500"), "Yes", "")</f>
        <v>Yes</v>
      </c>
      <c r="L643" t="str">
        <f>IF(MasterData6[[#This Row],[NumWebPurchases]]&gt;=R$3, "Yes", "")</f>
        <v>Yes</v>
      </c>
      <c r="M643" t="str">
        <f>IF(MasterData6[[#This Row],[NumCatalogPurchases]]&gt;=S$3, "Yes", "")</f>
        <v>Yes</v>
      </c>
      <c r="N643" t="str">
        <f>IF(MasterData6[[#This Row],[NumStorePurchases]]&gt;=T$3, "Yes", "")</f>
        <v>Yes</v>
      </c>
    </row>
    <row r="644" spans="1:14" x14ac:dyDescent="0.3">
      <c r="A644">
        <v>3182</v>
      </c>
      <c r="B644">
        <v>6</v>
      </c>
      <c r="C644">
        <v>5</v>
      </c>
      <c r="D644">
        <v>1</v>
      </c>
      <c r="E644">
        <v>3</v>
      </c>
      <c r="F644">
        <v>8</v>
      </c>
      <c r="G64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644" s="52">
        <f>IFERROR(MasterData6[[#This Row],[NumWebPurchases]]/MasterData6[[#This Row],[NumWebVisitsMonth]], 0)</f>
        <v>0.625</v>
      </c>
      <c r="I644" t="str">
        <f>IF(AND(MasterData6[[#This Row],[NumWebPurchases]]&gt;=1, Buying_Cat.="Over $500"), "Yes", "")</f>
        <v/>
      </c>
      <c r="L644" t="str">
        <f>IF(MasterData6[[#This Row],[NumWebPurchases]]&gt;=R$3, "Yes", "")</f>
        <v>Yes</v>
      </c>
      <c r="M644" t="str">
        <f>IF(MasterData6[[#This Row],[NumCatalogPurchases]]&gt;=S$3, "Yes", "")</f>
        <v/>
      </c>
      <c r="N644" t="str">
        <f>IF(MasterData6[[#This Row],[NumStorePurchases]]&gt;=T$3, "Yes", "")</f>
        <v/>
      </c>
    </row>
    <row r="645" spans="1:14" x14ac:dyDescent="0.3">
      <c r="A645">
        <v>3194</v>
      </c>
      <c r="B645">
        <v>1</v>
      </c>
      <c r="C645">
        <v>4</v>
      </c>
      <c r="D645">
        <v>4</v>
      </c>
      <c r="E645">
        <v>10</v>
      </c>
      <c r="F645">
        <v>1</v>
      </c>
      <c r="G64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45" s="52">
        <f>IFERROR(MasterData6[[#This Row],[NumWebPurchases]]/MasterData6[[#This Row],[NumWebVisitsMonth]], 0)</f>
        <v>4</v>
      </c>
      <c r="I645" t="str">
        <f>IF(AND(MasterData6[[#This Row],[NumWebPurchases]]&gt;=1, Buying_Cat.="Over $500"), "Yes", "")</f>
        <v>Yes</v>
      </c>
      <c r="L645" t="str">
        <f>IF(MasterData6[[#This Row],[NumWebPurchases]]&gt;=R$3, "Yes", "")</f>
        <v>Yes</v>
      </c>
      <c r="M645" t="str">
        <f>IF(MasterData6[[#This Row],[NumCatalogPurchases]]&gt;=S$3, "Yes", "")</f>
        <v>Yes</v>
      </c>
      <c r="N645" t="str">
        <f>IF(MasterData6[[#This Row],[NumStorePurchases]]&gt;=T$3, "Yes", "")</f>
        <v>Yes</v>
      </c>
    </row>
    <row r="646" spans="1:14" x14ac:dyDescent="0.3">
      <c r="A646">
        <v>3197</v>
      </c>
      <c r="B646">
        <v>2</v>
      </c>
      <c r="C646">
        <v>6</v>
      </c>
      <c r="D646">
        <v>4</v>
      </c>
      <c r="E646">
        <v>8</v>
      </c>
      <c r="F646">
        <v>4</v>
      </c>
      <c r="G64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646" s="52">
        <f>IFERROR(MasterData6[[#This Row],[NumWebPurchases]]/MasterData6[[#This Row],[NumWebVisitsMonth]], 0)</f>
        <v>1.5</v>
      </c>
      <c r="I646" t="str">
        <f>IF(AND(MasterData6[[#This Row],[NumWebPurchases]]&gt;=1, Buying_Cat.="Over $500"), "Yes", "")</f>
        <v>Yes</v>
      </c>
      <c r="L646" t="str">
        <f>IF(MasterData6[[#This Row],[NumWebPurchases]]&gt;=R$3, "Yes", "")</f>
        <v>Yes</v>
      </c>
      <c r="M646" t="str">
        <f>IF(MasterData6[[#This Row],[NumCatalogPurchases]]&gt;=S$3, "Yes", "")</f>
        <v>Yes</v>
      </c>
      <c r="N646" t="str">
        <f>IF(MasterData6[[#This Row],[NumStorePurchases]]&gt;=T$3, "Yes", "")</f>
        <v>Yes</v>
      </c>
    </row>
    <row r="647" spans="1:14" x14ac:dyDescent="0.3">
      <c r="A647">
        <v>3202</v>
      </c>
      <c r="B647">
        <v>1</v>
      </c>
      <c r="C647">
        <v>4</v>
      </c>
      <c r="D647">
        <v>4</v>
      </c>
      <c r="E647">
        <v>10</v>
      </c>
      <c r="F647">
        <v>8</v>
      </c>
      <c r="G64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47" s="52">
        <f>IFERROR(MasterData6[[#This Row],[NumWebPurchases]]/MasterData6[[#This Row],[NumWebVisitsMonth]], 0)</f>
        <v>0.5</v>
      </c>
      <c r="I647" t="str">
        <f>IF(AND(MasterData6[[#This Row],[NumWebPurchases]]&gt;=1, Buying_Cat.="Over $500"), "Yes", "")</f>
        <v>Yes</v>
      </c>
      <c r="L647" t="str">
        <f>IF(MasterData6[[#This Row],[NumWebPurchases]]&gt;=R$3, "Yes", "")</f>
        <v>Yes</v>
      </c>
      <c r="M647" t="str">
        <f>IF(MasterData6[[#This Row],[NumCatalogPurchases]]&gt;=S$3, "Yes", "")</f>
        <v>Yes</v>
      </c>
      <c r="N647" t="str">
        <f>IF(MasterData6[[#This Row],[NumStorePurchases]]&gt;=T$3, "Yes", "")</f>
        <v>Yes</v>
      </c>
    </row>
    <row r="648" spans="1:14" x14ac:dyDescent="0.3">
      <c r="A648">
        <v>3220</v>
      </c>
      <c r="B648">
        <v>2</v>
      </c>
      <c r="C648">
        <v>3</v>
      </c>
      <c r="D648">
        <v>0</v>
      </c>
      <c r="E648">
        <v>4</v>
      </c>
      <c r="F648">
        <v>8</v>
      </c>
      <c r="G64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648" s="52">
        <f>IFERROR(MasterData6[[#This Row],[NumWebPurchases]]/MasterData6[[#This Row],[NumWebVisitsMonth]], 0)</f>
        <v>0.375</v>
      </c>
      <c r="I648" t="str">
        <f>IF(AND(MasterData6[[#This Row],[NumWebPurchases]]&gt;=1, Buying_Cat.="Over $500"), "Yes", "")</f>
        <v/>
      </c>
      <c r="L648" t="str">
        <f>IF(MasterData6[[#This Row],[NumWebPurchases]]&gt;=R$3, "Yes", "")</f>
        <v/>
      </c>
      <c r="M648" t="str">
        <f>IF(MasterData6[[#This Row],[NumCatalogPurchases]]&gt;=S$3, "Yes", "")</f>
        <v/>
      </c>
      <c r="N648" t="str">
        <f>IF(MasterData6[[#This Row],[NumStorePurchases]]&gt;=T$3, "Yes", "")</f>
        <v/>
      </c>
    </row>
    <row r="649" spans="1:14" x14ac:dyDescent="0.3">
      <c r="A649">
        <v>3225</v>
      </c>
      <c r="B649">
        <v>4</v>
      </c>
      <c r="C649">
        <v>4</v>
      </c>
      <c r="D649">
        <v>1</v>
      </c>
      <c r="E649">
        <v>5</v>
      </c>
      <c r="F649">
        <v>6</v>
      </c>
      <c r="G64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649" s="52">
        <f>IFERROR(MasterData6[[#This Row],[NumWebPurchases]]/MasterData6[[#This Row],[NumWebVisitsMonth]], 0)</f>
        <v>0.66666666666666663</v>
      </c>
      <c r="I649" t="str">
        <f>IF(AND(MasterData6[[#This Row],[NumWebPurchases]]&gt;=1, Buying_Cat.="Over $500"), "Yes", "")</f>
        <v/>
      </c>
      <c r="L649" t="str">
        <f>IF(MasterData6[[#This Row],[NumWebPurchases]]&gt;=R$3, "Yes", "")</f>
        <v>Yes</v>
      </c>
      <c r="M649" t="str">
        <f>IF(MasterData6[[#This Row],[NumCatalogPurchases]]&gt;=S$3, "Yes", "")</f>
        <v/>
      </c>
      <c r="N649" t="str">
        <f>IF(MasterData6[[#This Row],[NumStorePurchases]]&gt;=T$3, "Yes", "")</f>
        <v>Yes</v>
      </c>
    </row>
    <row r="650" spans="1:14" x14ac:dyDescent="0.3">
      <c r="A650">
        <v>3231</v>
      </c>
      <c r="B650">
        <v>1</v>
      </c>
      <c r="C650">
        <v>1</v>
      </c>
      <c r="D650">
        <v>0</v>
      </c>
      <c r="E650">
        <v>3</v>
      </c>
      <c r="F650">
        <v>8</v>
      </c>
      <c r="G65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50" s="52">
        <f>IFERROR(MasterData6[[#This Row],[NumWebPurchases]]/MasterData6[[#This Row],[NumWebVisitsMonth]], 0)</f>
        <v>0.125</v>
      </c>
      <c r="I650" t="str">
        <f>IF(AND(MasterData6[[#This Row],[NumWebPurchases]]&gt;=1, Buying_Cat.="Over $500"), "Yes", "")</f>
        <v/>
      </c>
      <c r="L650" t="str">
        <f>IF(MasterData6[[#This Row],[NumWebPurchases]]&gt;=R$3, "Yes", "")</f>
        <v/>
      </c>
      <c r="M650" t="str">
        <f>IF(MasterData6[[#This Row],[NumCatalogPurchases]]&gt;=S$3, "Yes", "")</f>
        <v/>
      </c>
      <c r="N650" t="str">
        <f>IF(MasterData6[[#This Row],[NumStorePurchases]]&gt;=T$3, "Yes", "")</f>
        <v/>
      </c>
    </row>
    <row r="651" spans="1:14" x14ac:dyDescent="0.3">
      <c r="A651">
        <v>3233</v>
      </c>
      <c r="B651">
        <v>3</v>
      </c>
      <c r="C651">
        <v>7</v>
      </c>
      <c r="D651">
        <v>8</v>
      </c>
      <c r="E651">
        <v>11</v>
      </c>
      <c r="F651">
        <v>5</v>
      </c>
      <c r="G65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651" s="52">
        <f>IFERROR(MasterData6[[#This Row],[NumWebPurchases]]/MasterData6[[#This Row],[NumWebVisitsMonth]], 0)</f>
        <v>1.4</v>
      </c>
      <c r="I651" t="str">
        <f>IF(AND(MasterData6[[#This Row],[NumWebPurchases]]&gt;=1, Buying_Cat.="Over $500"), "Yes", "")</f>
        <v>Yes</v>
      </c>
      <c r="L651" t="str">
        <f>IF(MasterData6[[#This Row],[NumWebPurchases]]&gt;=R$3, "Yes", "")</f>
        <v>Yes</v>
      </c>
      <c r="M651" t="str">
        <f>IF(MasterData6[[#This Row],[NumCatalogPurchases]]&gt;=S$3, "Yes", "")</f>
        <v>Yes</v>
      </c>
      <c r="N651" t="str">
        <f>IF(MasterData6[[#This Row],[NumStorePurchases]]&gt;=T$3, "Yes", "")</f>
        <v>Yes</v>
      </c>
    </row>
    <row r="652" spans="1:14" x14ac:dyDescent="0.3">
      <c r="A652">
        <v>3254</v>
      </c>
      <c r="B652">
        <v>1</v>
      </c>
      <c r="C652">
        <v>5</v>
      </c>
      <c r="D652">
        <v>4</v>
      </c>
      <c r="E652">
        <v>4</v>
      </c>
      <c r="F652">
        <v>2</v>
      </c>
      <c r="G65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52" s="52">
        <f>IFERROR(MasterData6[[#This Row],[NumWebPurchases]]/MasterData6[[#This Row],[NumWebVisitsMonth]], 0)</f>
        <v>2.5</v>
      </c>
      <c r="I652" t="str">
        <f>IF(AND(MasterData6[[#This Row],[NumWebPurchases]]&gt;=1, Buying_Cat.="Over $500"), "Yes", "")</f>
        <v>Yes</v>
      </c>
      <c r="L652" t="str">
        <f>IF(MasterData6[[#This Row],[NumWebPurchases]]&gt;=R$3, "Yes", "")</f>
        <v>Yes</v>
      </c>
      <c r="M652" t="str">
        <f>IF(MasterData6[[#This Row],[NumCatalogPurchases]]&gt;=S$3, "Yes", "")</f>
        <v>Yes</v>
      </c>
      <c r="N652" t="str">
        <f>IF(MasterData6[[#This Row],[NumStorePurchases]]&gt;=T$3, "Yes", "")</f>
        <v/>
      </c>
    </row>
    <row r="653" spans="1:14" x14ac:dyDescent="0.3">
      <c r="A653">
        <v>3262</v>
      </c>
      <c r="B653">
        <v>1</v>
      </c>
      <c r="C653">
        <v>2</v>
      </c>
      <c r="D653">
        <v>9</v>
      </c>
      <c r="E653">
        <v>13</v>
      </c>
      <c r="F653">
        <v>5</v>
      </c>
      <c r="G65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53" s="52">
        <f>IFERROR(MasterData6[[#This Row],[NumWebPurchases]]/MasterData6[[#This Row],[NumWebVisitsMonth]], 0)</f>
        <v>0.4</v>
      </c>
      <c r="I653" t="str">
        <f>IF(AND(MasterData6[[#This Row],[NumWebPurchases]]&gt;=1, Buying_Cat.="Over $500"), "Yes", "")</f>
        <v>Yes</v>
      </c>
      <c r="L653" t="str">
        <f>IF(MasterData6[[#This Row],[NumWebPurchases]]&gt;=R$3, "Yes", "")</f>
        <v/>
      </c>
      <c r="M653" t="str">
        <f>IF(MasterData6[[#This Row],[NumCatalogPurchases]]&gt;=S$3, "Yes", "")</f>
        <v>Yes</v>
      </c>
      <c r="N653" t="str">
        <f>IF(MasterData6[[#This Row],[NumStorePurchases]]&gt;=T$3, "Yes", "")</f>
        <v>Yes</v>
      </c>
    </row>
    <row r="654" spans="1:14" x14ac:dyDescent="0.3">
      <c r="A654">
        <v>3265</v>
      </c>
      <c r="B654">
        <v>1</v>
      </c>
      <c r="C654">
        <v>1</v>
      </c>
      <c r="D654">
        <v>0</v>
      </c>
      <c r="E654">
        <v>3</v>
      </c>
      <c r="F654">
        <v>6</v>
      </c>
      <c r="G65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54" s="52">
        <f>IFERROR(MasterData6[[#This Row],[NumWebPurchases]]/MasterData6[[#This Row],[NumWebVisitsMonth]], 0)</f>
        <v>0.16666666666666666</v>
      </c>
      <c r="I654" t="str">
        <f>IF(AND(MasterData6[[#This Row],[NumWebPurchases]]&gt;=1, Buying_Cat.="Over $500"), "Yes", "")</f>
        <v/>
      </c>
      <c r="L654" t="str">
        <f>IF(MasterData6[[#This Row],[NumWebPurchases]]&gt;=R$3, "Yes", "")</f>
        <v/>
      </c>
      <c r="M654" t="str">
        <f>IF(MasterData6[[#This Row],[NumCatalogPurchases]]&gt;=S$3, "Yes", "")</f>
        <v/>
      </c>
      <c r="N654" t="str">
        <f>IF(MasterData6[[#This Row],[NumStorePurchases]]&gt;=T$3, "Yes", "")</f>
        <v/>
      </c>
    </row>
    <row r="655" spans="1:14" x14ac:dyDescent="0.3">
      <c r="A655">
        <v>3266</v>
      </c>
      <c r="B655">
        <v>1</v>
      </c>
      <c r="C655">
        <v>1</v>
      </c>
      <c r="D655">
        <v>1</v>
      </c>
      <c r="E655">
        <v>4</v>
      </c>
      <c r="F655">
        <v>2</v>
      </c>
      <c r="G65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55" s="52">
        <f>IFERROR(MasterData6[[#This Row],[NumWebPurchases]]/MasterData6[[#This Row],[NumWebVisitsMonth]], 0)</f>
        <v>0.5</v>
      </c>
      <c r="I655" t="str">
        <f>IF(AND(MasterData6[[#This Row],[NumWebPurchases]]&gt;=1, Buying_Cat.="Over $500"), "Yes", "")</f>
        <v/>
      </c>
      <c r="L655" t="str">
        <f>IF(MasterData6[[#This Row],[NumWebPurchases]]&gt;=R$3, "Yes", "")</f>
        <v/>
      </c>
      <c r="M655" t="str">
        <f>IF(MasterData6[[#This Row],[NumCatalogPurchases]]&gt;=S$3, "Yes", "")</f>
        <v/>
      </c>
      <c r="N655" t="str">
        <f>IF(MasterData6[[#This Row],[NumStorePurchases]]&gt;=T$3, "Yes", "")</f>
        <v/>
      </c>
    </row>
    <row r="656" spans="1:14" x14ac:dyDescent="0.3">
      <c r="A656">
        <v>3267</v>
      </c>
      <c r="B656">
        <v>3</v>
      </c>
      <c r="C656">
        <v>8</v>
      </c>
      <c r="D656">
        <v>1</v>
      </c>
      <c r="E656">
        <v>8</v>
      </c>
      <c r="F656">
        <v>6</v>
      </c>
      <c r="G65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656" s="52">
        <f>IFERROR(MasterData6[[#This Row],[NumWebPurchases]]/MasterData6[[#This Row],[NumWebVisitsMonth]], 0)</f>
        <v>1.3333333333333333</v>
      </c>
      <c r="I656" t="str">
        <f>IF(AND(MasterData6[[#This Row],[NumWebPurchases]]&gt;=1, Buying_Cat.="Over $500"), "Yes", "")</f>
        <v>Yes</v>
      </c>
      <c r="L656" t="str">
        <f>IF(MasterData6[[#This Row],[NumWebPurchases]]&gt;=R$3, "Yes", "")</f>
        <v>Yes</v>
      </c>
      <c r="M656" t="str">
        <f>IF(MasterData6[[#This Row],[NumCatalogPurchases]]&gt;=S$3, "Yes", "")</f>
        <v/>
      </c>
      <c r="N656" t="str">
        <f>IF(MasterData6[[#This Row],[NumStorePurchases]]&gt;=T$3, "Yes", "")</f>
        <v>Yes</v>
      </c>
    </row>
    <row r="657" spans="1:14" x14ac:dyDescent="0.3">
      <c r="A657">
        <v>3270</v>
      </c>
      <c r="B657">
        <v>4</v>
      </c>
      <c r="C657">
        <v>3</v>
      </c>
      <c r="D657">
        <v>1</v>
      </c>
      <c r="E657">
        <v>3</v>
      </c>
      <c r="F657">
        <v>9</v>
      </c>
      <c r="G65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657" s="52">
        <f>IFERROR(MasterData6[[#This Row],[NumWebPurchases]]/MasterData6[[#This Row],[NumWebVisitsMonth]], 0)</f>
        <v>0.33333333333333331</v>
      </c>
      <c r="I657" t="str">
        <f>IF(AND(MasterData6[[#This Row],[NumWebPurchases]]&gt;=1, Buying_Cat.="Over $500"), "Yes", "")</f>
        <v/>
      </c>
      <c r="L657" t="str">
        <f>IF(MasterData6[[#This Row],[NumWebPurchases]]&gt;=R$3, "Yes", "")</f>
        <v/>
      </c>
      <c r="M657" t="str">
        <f>IF(MasterData6[[#This Row],[NumCatalogPurchases]]&gt;=S$3, "Yes", "")</f>
        <v/>
      </c>
      <c r="N657" t="str">
        <f>IF(MasterData6[[#This Row],[NumStorePurchases]]&gt;=T$3, "Yes", "")</f>
        <v/>
      </c>
    </row>
    <row r="658" spans="1:14" x14ac:dyDescent="0.3">
      <c r="A658">
        <v>3276</v>
      </c>
      <c r="B658">
        <v>1</v>
      </c>
      <c r="C658">
        <v>3</v>
      </c>
      <c r="D658">
        <v>0</v>
      </c>
      <c r="E658">
        <v>3</v>
      </c>
      <c r="F658">
        <v>7</v>
      </c>
      <c r="G65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58" s="52">
        <f>IFERROR(MasterData6[[#This Row],[NumWebPurchases]]/MasterData6[[#This Row],[NumWebVisitsMonth]], 0)</f>
        <v>0.42857142857142855</v>
      </c>
      <c r="I658" t="str">
        <f>IF(AND(MasterData6[[#This Row],[NumWebPurchases]]&gt;=1, Buying_Cat.="Over $500"), "Yes", "")</f>
        <v/>
      </c>
      <c r="L658" t="str">
        <f>IF(MasterData6[[#This Row],[NumWebPurchases]]&gt;=R$3, "Yes", "")</f>
        <v/>
      </c>
      <c r="M658" t="str">
        <f>IF(MasterData6[[#This Row],[NumCatalogPurchases]]&gt;=S$3, "Yes", "")</f>
        <v/>
      </c>
      <c r="N658" t="str">
        <f>IF(MasterData6[[#This Row],[NumStorePurchases]]&gt;=T$3, "Yes", "")</f>
        <v/>
      </c>
    </row>
    <row r="659" spans="1:14" x14ac:dyDescent="0.3">
      <c r="A659">
        <v>3277</v>
      </c>
      <c r="B659">
        <v>2</v>
      </c>
      <c r="C659">
        <v>7</v>
      </c>
      <c r="D659">
        <v>1</v>
      </c>
      <c r="E659">
        <v>5</v>
      </c>
      <c r="F659">
        <v>8</v>
      </c>
      <c r="G65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659" s="52">
        <f>IFERROR(MasterData6[[#This Row],[NumWebPurchases]]/MasterData6[[#This Row],[NumWebVisitsMonth]], 0)</f>
        <v>0.875</v>
      </c>
      <c r="I659" t="str">
        <f>IF(AND(MasterData6[[#This Row],[NumWebPurchases]]&gt;=1, Buying_Cat.="Over $500"), "Yes", "")</f>
        <v/>
      </c>
      <c r="L659" t="str">
        <f>IF(MasterData6[[#This Row],[NumWebPurchases]]&gt;=R$3, "Yes", "")</f>
        <v>Yes</v>
      </c>
      <c r="M659" t="str">
        <f>IF(MasterData6[[#This Row],[NumCatalogPurchases]]&gt;=S$3, "Yes", "")</f>
        <v/>
      </c>
      <c r="N659" t="str">
        <f>IF(MasterData6[[#This Row],[NumStorePurchases]]&gt;=T$3, "Yes", "")</f>
        <v>Yes</v>
      </c>
    </row>
    <row r="660" spans="1:14" x14ac:dyDescent="0.3">
      <c r="A660">
        <v>3281</v>
      </c>
      <c r="B660">
        <v>6</v>
      </c>
      <c r="C660">
        <v>4</v>
      </c>
      <c r="D660">
        <v>1</v>
      </c>
      <c r="E660">
        <v>8</v>
      </c>
      <c r="F660">
        <v>6</v>
      </c>
      <c r="G66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660" s="52">
        <f>IFERROR(MasterData6[[#This Row],[NumWebPurchases]]/MasterData6[[#This Row],[NumWebVisitsMonth]], 0)</f>
        <v>0.66666666666666663</v>
      </c>
      <c r="I660" t="str">
        <f>IF(AND(MasterData6[[#This Row],[NumWebPurchases]]&gt;=1, Buying_Cat.="Over $500"), "Yes", "")</f>
        <v/>
      </c>
      <c r="L660" t="str">
        <f>IF(MasterData6[[#This Row],[NumWebPurchases]]&gt;=R$3, "Yes", "")</f>
        <v>Yes</v>
      </c>
      <c r="M660" t="str">
        <f>IF(MasterData6[[#This Row],[NumCatalogPurchases]]&gt;=S$3, "Yes", "")</f>
        <v/>
      </c>
      <c r="N660" t="str">
        <f>IF(MasterData6[[#This Row],[NumStorePurchases]]&gt;=T$3, "Yes", "")</f>
        <v>Yes</v>
      </c>
    </row>
    <row r="661" spans="1:14" x14ac:dyDescent="0.3">
      <c r="A661">
        <v>3283</v>
      </c>
      <c r="B661">
        <v>2</v>
      </c>
      <c r="C661">
        <v>6</v>
      </c>
      <c r="D661">
        <v>2</v>
      </c>
      <c r="E661">
        <v>12</v>
      </c>
      <c r="F661">
        <v>3</v>
      </c>
      <c r="G66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661" s="52">
        <f>IFERROR(MasterData6[[#This Row],[NumWebPurchases]]/MasterData6[[#This Row],[NumWebVisitsMonth]], 0)</f>
        <v>2</v>
      </c>
      <c r="I661" t="str">
        <f>IF(AND(MasterData6[[#This Row],[NumWebPurchases]]&gt;=1, Buying_Cat.="Over $500"), "Yes", "")</f>
        <v>Yes</v>
      </c>
      <c r="L661" t="str">
        <f>IF(MasterData6[[#This Row],[NumWebPurchases]]&gt;=R$3, "Yes", "")</f>
        <v>Yes</v>
      </c>
      <c r="M661" t="str">
        <f>IF(MasterData6[[#This Row],[NumCatalogPurchases]]&gt;=S$3, "Yes", "")</f>
        <v>Yes</v>
      </c>
      <c r="N661" t="str">
        <f>IF(MasterData6[[#This Row],[NumStorePurchases]]&gt;=T$3, "Yes", "")</f>
        <v>Yes</v>
      </c>
    </row>
    <row r="662" spans="1:14" x14ac:dyDescent="0.3">
      <c r="A662">
        <v>3286</v>
      </c>
      <c r="B662">
        <v>2</v>
      </c>
      <c r="C662">
        <v>2</v>
      </c>
      <c r="D662">
        <v>0</v>
      </c>
      <c r="E662">
        <v>3</v>
      </c>
      <c r="F662">
        <v>6</v>
      </c>
      <c r="G66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662" s="52">
        <f>IFERROR(MasterData6[[#This Row],[NumWebPurchases]]/MasterData6[[#This Row],[NumWebVisitsMonth]], 0)</f>
        <v>0.33333333333333331</v>
      </c>
      <c r="I662" t="str">
        <f>IF(AND(MasterData6[[#This Row],[NumWebPurchases]]&gt;=1, Buying_Cat.="Over $500"), "Yes", "")</f>
        <v/>
      </c>
      <c r="L662" t="str">
        <f>IF(MasterData6[[#This Row],[NumWebPurchases]]&gt;=R$3, "Yes", "")</f>
        <v/>
      </c>
      <c r="M662" t="str">
        <f>IF(MasterData6[[#This Row],[NumCatalogPurchases]]&gt;=S$3, "Yes", "")</f>
        <v/>
      </c>
      <c r="N662" t="str">
        <f>IF(MasterData6[[#This Row],[NumStorePurchases]]&gt;=T$3, "Yes", "")</f>
        <v/>
      </c>
    </row>
    <row r="663" spans="1:14" x14ac:dyDescent="0.3">
      <c r="A663">
        <v>3298</v>
      </c>
      <c r="B663">
        <v>7</v>
      </c>
      <c r="C663">
        <v>9</v>
      </c>
      <c r="D663">
        <v>6</v>
      </c>
      <c r="E663">
        <v>9</v>
      </c>
      <c r="F663">
        <v>8</v>
      </c>
      <c r="G66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663" s="52">
        <f>IFERROR(MasterData6[[#This Row],[NumWebPurchases]]/MasterData6[[#This Row],[NumWebVisitsMonth]], 0)</f>
        <v>1.125</v>
      </c>
      <c r="I663" t="str">
        <f>IF(AND(MasterData6[[#This Row],[NumWebPurchases]]&gt;=1, Buying_Cat.="Over $500"), "Yes", "")</f>
        <v>Yes</v>
      </c>
      <c r="L663" t="str">
        <f>IF(MasterData6[[#This Row],[NumWebPurchases]]&gt;=R$3, "Yes", "")</f>
        <v>Yes</v>
      </c>
      <c r="M663" t="str">
        <f>IF(MasterData6[[#This Row],[NumCatalogPurchases]]&gt;=S$3, "Yes", "")</f>
        <v>Yes</v>
      </c>
      <c r="N663" t="str">
        <f>IF(MasterData6[[#This Row],[NumStorePurchases]]&gt;=T$3, "Yes", "")</f>
        <v>Yes</v>
      </c>
    </row>
    <row r="664" spans="1:14" x14ac:dyDescent="0.3">
      <c r="A664">
        <v>3308</v>
      </c>
      <c r="B664">
        <v>3</v>
      </c>
      <c r="C664">
        <v>2</v>
      </c>
      <c r="D664">
        <v>0</v>
      </c>
      <c r="E664">
        <v>4</v>
      </c>
      <c r="F664">
        <v>4</v>
      </c>
      <c r="G66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664" s="52">
        <f>IFERROR(MasterData6[[#This Row],[NumWebPurchases]]/MasterData6[[#This Row],[NumWebVisitsMonth]], 0)</f>
        <v>0.5</v>
      </c>
      <c r="I664" t="str">
        <f>IF(AND(MasterData6[[#This Row],[NumWebPurchases]]&gt;=1, Buying_Cat.="Over $500"), "Yes", "")</f>
        <v/>
      </c>
      <c r="L664" t="str">
        <f>IF(MasterData6[[#This Row],[NumWebPurchases]]&gt;=R$3, "Yes", "")</f>
        <v/>
      </c>
      <c r="M664" t="str">
        <f>IF(MasterData6[[#This Row],[NumCatalogPurchases]]&gt;=S$3, "Yes", "")</f>
        <v/>
      </c>
      <c r="N664" t="str">
        <f>IF(MasterData6[[#This Row],[NumStorePurchases]]&gt;=T$3, "Yes", "")</f>
        <v/>
      </c>
    </row>
    <row r="665" spans="1:14" x14ac:dyDescent="0.3">
      <c r="A665">
        <v>3310</v>
      </c>
      <c r="B665">
        <v>7</v>
      </c>
      <c r="C665">
        <v>4</v>
      </c>
      <c r="D665">
        <v>1</v>
      </c>
      <c r="E665">
        <v>4</v>
      </c>
      <c r="F665">
        <v>8</v>
      </c>
      <c r="G66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665" s="52">
        <f>IFERROR(MasterData6[[#This Row],[NumWebPurchases]]/MasterData6[[#This Row],[NumWebVisitsMonth]], 0)</f>
        <v>0.5</v>
      </c>
      <c r="I665" t="str">
        <f>IF(AND(MasterData6[[#This Row],[NumWebPurchases]]&gt;=1, Buying_Cat.="Over $500"), "Yes", "")</f>
        <v/>
      </c>
      <c r="L665" t="str">
        <f>IF(MasterData6[[#This Row],[NumWebPurchases]]&gt;=R$3, "Yes", "")</f>
        <v>Yes</v>
      </c>
      <c r="M665" t="str">
        <f>IF(MasterData6[[#This Row],[NumCatalogPurchases]]&gt;=S$3, "Yes", "")</f>
        <v/>
      </c>
      <c r="N665" t="str">
        <f>IF(MasterData6[[#This Row],[NumStorePurchases]]&gt;=T$3, "Yes", "")</f>
        <v/>
      </c>
    </row>
    <row r="666" spans="1:14" x14ac:dyDescent="0.3">
      <c r="A666">
        <v>3312</v>
      </c>
      <c r="B666">
        <v>4</v>
      </c>
      <c r="C666">
        <v>3</v>
      </c>
      <c r="D666">
        <v>0</v>
      </c>
      <c r="E666">
        <v>4</v>
      </c>
      <c r="F666">
        <v>6</v>
      </c>
      <c r="G66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666" s="52">
        <f>IFERROR(MasterData6[[#This Row],[NumWebPurchases]]/MasterData6[[#This Row],[NumWebVisitsMonth]], 0)</f>
        <v>0.5</v>
      </c>
      <c r="I666" t="str">
        <f>IF(AND(MasterData6[[#This Row],[NumWebPurchases]]&gt;=1, Buying_Cat.="Over $500"), "Yes", "")</f>
        <v/>
      </c>
      <c r="L666" t="str">
        <f>IF(MasterData6[[#This Row],[NumWebPurchases]]&gt;=R$3, "Yes", "")</f>
        <v/>
      </c>
      <c r="M666" t="str">
        <f>IF(MasterData6[[#This Row],[NumCatalogPurchases]]&gt;=S$3, "Yes", "")</f>
        <v/>
      </c>
      <c r="N666" t="str">
        <f>IF(MasterData6[[#This Row],[NumStorePurchases]]&gt;=T$3, "Yes", "")</f>
        <v/>
      </c>
    </row>
    <row r="667" spans="1:14" x14ac:dyDescent="0.3">
      <c r="A667">
        <v>3321</v>
      </c>
      <c r="B667">
        <v>3</v>
      </c>
      <c r="C667">
        <v>7</v>
      </c>
      <c r="D667">
        <v>3</v>
      </c>
      <c r="E667">
        <v>7</v>
      </c>
      <c r="F667">
        <v>5</v>
      </c>
      <c r="G66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667" s="52">
        <f>IFERROR(MasterData6[[#This Row],[NumWebPurchases]]/MasterData6[[#This Row],[NumWebVisitsMonth]], 0)</f>
        <v>1.4</v>
      </c>
      <c r="I667" t="str">
        <f>IF(AND(MasterData6[[#This Row],[NumWebPurchases]]&gt;=1, Buying_Cat.="Over $500"), "Yes", "")</f>
        <v>Yes</v>
      </c>
      <c r="L667" t="str">
        <f>IF(MasterData6[[#This Row],[NumWebPurchases]]&gt;=R$3, "Yes", "")</f>
        <v>Yes</v>
      </c>
      <c r="M667" t="str">
        <f>IF(MasterData6[[#This Row],[NumCatalogPurchases]]&gt;=S$3, "Yes", "")</f>
        <v>Yes</v>
      </c>
      <c r="N667" t="str">
        <f>IF(MasterData6[[#This Row],[NumStorePurchases]]&gt;=T$3, "Yes", "")</f>
        <v>Yes</v>
      </c>
    </row>
    <row r="668" spans="1:14" x14ac:dyDescent="0.3">
      <c r="A668">
        <v>3332</v>
      </c>
      <c r="B668">
        <v>4</v>
      </c>
      <c r="C668">
        <v>3</v>
      </c>
      <c r="D668">
        <v>1</v>
      </c>
      <c r="E668">
        <v>4</v>
      </c>
      <c r="F668">
        <v>8</v>
      </c>
      <c r="G66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668" s="52">
        <f>IFERROR(MasterData6[[#This Row],[NumWebPurchases]]/MasterData6[[#This Row],[NumWebVisitsMonth]], 0)</f>
        <v>0.375</v>
      </c>
      <c r="I668" t="str">
        <f>IF(AND(MasterData6[[#This Row],[NumWebPurchases]]&gt;=1, Buying_Cat.="Over $500"), "Yes", "")</f>
        <v/>
      </c>
      <c r="L668" t="str">
        <f>IF(MasterData6[[#This Row],[NumWebPurchases]]&gt;=R$3, "Yes", "")</f>
        <v/>
      </c>
      <c r="M668" t="str">
        <f>IF(MasterData6[[#This Row],[NumCatalogPurchases]]&gt;=S$3, "Yes", "")</f>
        <v/>
      </c>
      <c r="N668" t="str">
        <f>IF(MasterData6[[#This Row],[NumStorePurchases]]&gt;=T$3, "Yes", "")</f>
        <v/>
      </c>
    </row>
    <row r="669" spans="1:14" x14ac:dyDescent="0.3">
      <c r="A669">
        <v>3334</v>
      </c>
      <c r="B669">
        <v>0</v>
      </c>
      <c r="C669">
        <v>5</v>
      </c>
      <c r="D669">
        <v>7</v>
      </c>
      <c r="E669">
        <v>9</v>
      </c>
      <c r="F669">
        <v>1</v>
      </c>
      <c r="G66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669" s="52">
        <f>IFERROR(MasterData6[[#This Row],[NumWebPurchases]]/MasterData6[[#This Row],[NumWebVisitsMonth]], 0)</f>
        <v>5</v>
      </c>
      <c r="I669" t="str">
        <f>IF(AND(MasterData6[[#This Row],[NumWebPurchases]]&gt;=1, Buying_Cat.="Over $500"), "Yes", "")</f>
        <v>Yes</v>
      </c>
      <c r="L669" t="str">
        <f>IF(MasterData6[[#This Row],[NumWebPurchases]]&gt;=R$3, "Yes", "")</f>
        <v>Yes</v>
      </c>
      <c r="M669" t="str">
        <f>IF(MasterData6[[#This Row],[NumCatalogPurchases]]&gt;=S$3, "Yes", "")</f>
        <v>Yes</v>
      </c>
      <c r="N669" t="str">
        <f>IF(MasterData6[[#This Row],[NumStorePurchases]]&gt;=T$3, "Yes", "")</f>
        <v>Yes</v>
      </c>
    </row>
    <row r="670" spans="1:14" x14ac:dyDescent="0.3">
      <c r="A670">
        <v>3336</v>
      </c>
      <c r="B670">
        <v>3</v>
      </c>
      <c r="C670">
        <v>2</v>
      </c>
      <c r="D670">
        <v>4</v>
      </c>
      <c r="E670">
        <v>5</v>
      </c>
      <c r="F670">
        <v>7</v>
      </c>
      <c r="G67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670" s="52">
        <f>IFERROR(MasterData6[[#This Row],[NumWebPurchases]]/MasterData6[[#This Row],[NumWebVisitsMonth]], 0)</f>
        <v>0.2857142857142857</v>
      </c>
      <c r="I670" t="str">
        <f>IF(AND(MasterData6[[#This Row],[NumWebPurchases]]&gt;=1, Buying_Cat.="Over $500"), "Yes", "")</f>
        <v>Yes</v>
      </c>
      <c r="L670" t="str">
        <f>IF(MasterData6[[#This Row],[NumWebPurchases]]&gt;=R$3, "Yes", "")</f>
        <v/>
      </c>
      <c r="M670" t="str">
        <f>IF(MasterData6[[#This Row],[NumCatalogPurchases]]&gt;=S$3, "Yes", "")</f>
        <v>Yes</v>
      </c>
      <c r="N670" t="str">
        <f>IF(MasterData6[[#This Row],[NumStorePurchases]]&gt;=T$3, "Yes", "")</f>
        <v>Yes</v>
      </c>
    </row>
    <row r="671" spans="1:14" x14ac:dyDescent="0.3">
      <c r="A671">
        <v>3340</v>
      </c>
      <c r="B671">
        <v>6</v>
      </c>
      <c r="C671">
        <v>7</v>
      </c>
      <c r="D671">
        <v>1</v>
      </c>
      <c r="E671">
        <v>6</v>
      </c>
      <c r="F671">
        <v>8</v>
      </c>
      <c r="G67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671" s="52">
        <f>IFERROR(MasterData6[[#This Row],[NumWebPurchases]]/MasterData6[[#This Row],[NumWebVisitsMonth]], 0)</f>
        <v>0.875</v>
      </c>
      <c r="I671" t="str">
        <f>IF(AND(MasterData6[[#This Row],[NumWebPurchases]]&gt;=1, Buying_Cat.="Over $500"), "Yes", "")</f>
        <v/>
      </c>
      <c r="L671" t="str">
        <f>IF(MasterData6[[#This Row],[NumWebPurchases]]&gt;=R$3, "Yes", "")</f>
        <v>Yes</v>
      </c>
      <c r="M671" t="str">
        <f>IF(MasterData6[[#This Row],[NumCatalogPurchases]]&gt;=S$3, "Yes", "")</f>
        <v/>
      </c>
      <c r="N671" t="str">
        <f>IF(MasterData6[[#This Row],[NumStorePurchases]]&gt;=T$3, "Yes", "")</f>
        <v>Yes</v>
      </c>
    </row>
    <row r="672" spans="1:14" x14ac:dyDescent="0.3">
      <c r="A672">
        <v>3363</v>
      </c>
      <c r="B672">
        <v>1</v>
      </c>
      <c r="C672">
        <v>1</v>
      </c>
      <c r="D672">
        <v>0</v>
      </c>
      <c r="E672">
        <v>3</v>
      </c>
      <c r="F672">
        <v>8</v>
      </c>
      <c r="G67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72" s="52">
        <f>IFERROR(MasterData6[[#This Row],[NumWebPurchases]]/MasterData6[[#This Row],[NumWebVisitsMonth]], 0)</f>
        <v>0.125</v>
      </c>
      <c r="I672" t="str">
        <f>IF(AND(MasterData6[[#This Row],[NumWebPurchases]]&gt;=1, Buying_Cat.="Over $500"), "Yes", "")</f>
        <v/>
      </c>
      <c r="L672" t="str">
        <f>IF(MasterData6[[#This Row],[NumWebPurchases]]&gt;=R$3, "Yes", "")</f>
        <v/>
      </c>
      <c r="M672" t="str">
        <f>IF(MasterData6[[#This Row],[NumCatalogPurchases]]&gt;=S$3, "Yes", "")</f>
        <v/>
      </c>
      <c r="N672" t="str">
        <f>IF(MasterData6[[#This Row],[NumStorePurchases]]&gt;=T$3, "Yes", "")</f>
        <v/>
      </c>
    </row>
    <row r="673" spans="1:14" x14ac:dyDescent="0.3">
      <c r="A673">
        <v>3376</v>
      </c>
      <c r="B673">
        <v>1</v>
      </c>
      <c r="C673">
        <v>3</v>
      </c>
      <c r="D673">
        <v>1</v>
      </c>
      <c r="E673">
        <v>6</v>
      </c>
      <c r="F673">
        <v>4</v>
      </c>
      <c r="G67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73" s="52">
        <f>IFERROR(MasterData6[[#This Row],[NumWebPurchases]]/MasterData6[[#This Row],[NumWebVisitsMonth]], 0)</f>
        <v>0.75</v>
      </c>
      <c r="I673" t="str">
        <f>IF(AND(MasterData6[[#This Row],[NumWebPurchases]]&gt;=1, Buying_Cat.="Over $500"), "Yes", "")</f>
        <v/>
      </c>
      <c r="L673" t="str">
        <f>IF(MasterData6[[#This Row],[NumWebPurchases]]&gt;=R$3, "Yes", "")</f>
        <v/>
      </c>
      <c r="M673" t="str">
        <f>IF(MasterData6[[#This Row],[NumCatalogPurchases]]&gt;=S$3, "Yes", "")</f>
        <v/>
      </c>
      <c r="N673" t="str">
        <f>IF(MasterData6[[#This Row],[NumStorePurchases]]&gt;=T$3, "Yes", "")</f>
        <v>Yes</v>
      </c>
    </row>
    <row r="674" spans="1:14" x14ac:dyDescent="0.3">
      <c r="A674">
        <v>3381</v>
      </c>
      <c r="B674">
        <v>2</v>
      </c>
      <c r="C674">
        <v>2</v>
      </c>
      <c r="D674">
        <v>0</v>
      </c>
      <c r="E674">
        <v>4</v>
      </c>
      <c r="F674">
        <v>6</v>
      </c>
      <c r="G67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674" s="52">
        <f>IFERROR(MasterData6[[#This Row],[NumWebPurchases]]/MasterData6[[#This Row],[NumWebVisitsMonth]], 0)</f>
        <v>0.33333333333333331</v>
      </c>
      <c r="I674" t="str">
        <f>IF(AND(MasterData6[[#This Row],[NumWebPurchases]]&gt;=1, Buying_Cat.="Over $500"), "Yes", "")</f>
        <v/>
      </c>
      <c r="L674" t="str">
        <f>IF(MasterData6[[#This Row],[NumWebPurchases]]&gt;=R$3, "Yes", "")</f>
        <v/>
      </c>
      <c r="M674" t="str">
        <f>IF(MasterData6[[#This Row],[NumCatalogPurchases]]&gt;=S$3, "Yes", "")</f>
        <v/>
      </c>
      <c r="N674" t="str">
        <f>IF(MasterData6[[#This Row],[NumStorePurchases]]&gt;=T$3, "Yes", "")</f>
        <v/>
      </c>
    </row>
    <row r="675" spans="1:14" x14ac:dyDescent="0.3">
      <c r="A675">
        <v>3386</v>
      </c>
      <c r="B675">
        <v>1</v>
      </c>
      <c r="C675">
        <v>2</v>
      </c>
      <c r="D675">
        <v>1</v>
      </c>
      <c r="E675">
        <v>4</v>
      </c>
      <c r="F675">
        <v>7</v>
      </c>
      <c r="G67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75" s="52">
        <f>IFERROR(MasterData6[[#This Row],[NumWebPurchases]]/MasterData6[[#This Row],[NumWebVisitsMonth]], 0)</f>
        <v>0.2857142857142857</v>
      </c>
      <c r="I675" t="str">
        <f>IF(AND(MasterData6[[#This Row],[NumWebPurchases]]&gt;=1, Buying_Cat.="Over $500"), "Yes", "")</f>
        <v/>
      </c>
      <c r="L675" t="str">
        <f>IF(MasterData6[[#This Row],[NumWebPurchases]]&gt;=R$3, "Yes", "")</f>
        <v/>
      </c>
      <c r="M675" t="str">
        <f>IF(MasterData6[[#This Row],[NumCatalogPurchases]]&gt;=S$3, "Yes", "")</f>
        <v/>
      </c>
      <c r="N675" t="str">
        <f>IF(MasterData6[[#This Row],[NumStorePurchases]]&gt;=T$3, "Yes", "")</f>
        <v/>
      </c>
    </row>
    <row r="676" spans="1:14" x14ac:dyDescent="0.3">
      <c r="A676">
        <v>3388</v>
      </c>
      <c r="B676">
        <v>5</v>
      </c>
      <c r="C676">
        <v>6</v>
      </c>
      <c r="D676">
        <v>1</v>
      </c>
      <c r="E676">
        <v>5</v>
      </c>
      <c r="F676">
        <v>7</v>
      </c>
      <c r="G67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676" s="52">
        <f>IFERROR(MasterData6[[#This Row],[NumWebPurchases]]/MasterData6[[#This Row],[NumWebVisitsMonth]], 0)</f>
        <v>0.8571428571428571</v>
      </c>
      <c r="I676" t="str">
        <f>IF(AND(MasterData6[[#This Row],[NumWebPurchases]]&gt;=1, Buying_Cat.="Over $500"), "Yes", "")</f>
        <v/>
      </c>
      <c r="L676" t="str">
        <f>IF(MasterData6[[#This Row],[NumWebPurchases]]&gt;=R$3, "Yes", "")</f>
        <v>Yes</v>
      </c>
      <c r="M676" t="str">
        <f>IF(MasterData6[[#This Row],[NumCatalogPurchases]]&gt;=S$3, "Yes", "")</f>
        <v/>
      </c>
      <c r="N676" t="str">
        <f>IF(MasterData6[[#This Row],[NumStorePurchases]]&gt;=T$3, "Yes", "")</f>
        <v>Yes</v>
      </c>
    </row>
    <row r="677" spans="1:14" x14ac:dyDescent="0.3">
      <c r="A677">
        <v>3389</v>
      </c>
      <c r="B677">
        <v>4</v>
      </c>
      <c r="C677">
        <v>8</v>
      </c>
      <c r="D677">
        <v>9</v>
      </c>
      <c r="E677">
        <v>13</v>
      </c>
      <c r="F677">
        <v>5</v>
      </c>
      <c r="G67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677" s="52">
        <f>IFERROR(MasterData6[[#This Row],[NumWebPurchases]]/MasterData6[[#This Row],[NumWebVisitsMonth]], 0)</f>
        <v>1.6</v>
      </c>
      <c r="I677" t="str">
        <f>IF(AND(MasterData6[[#This Row],[NumWebPurchases]]&gt;=1, Buying_Cat.="Over $500"), "Yes", "")</f>
        <v>Yes</v>
      </c>
      <c r="L677" t="str">
        <f>IF(MasterData6[[#This Row],[NumWebPurchases]]&gt;=R$3, "Yes", "")</f>
        <v>Yes</v>
      </c>
      <c r="M677" t="str">
        <f>IF(MasterData6[[#This Row],[NumCatalogPurchases]]&gt;=S$3, "Yes", "")</f>
        <v>Yes</v>
      </c>
      <c r="N677" t="str">
        <f>IF(MasterData6[[#This Row],[NumStorePurchases]]&gt;=T$3, "Yes", "")</f>
        <v>Yes</v>
      </c>
    </row>
    <row r="678" spans="1:14" x14ac:dyDescent="0.3">
      <c r="A678">
        <v>3403</v>
      </c>
      <c r="B678">
        <v>2</v>
      </c>
      <c r="C678">
        <v>2</v>
      </c>
      <c r="D678">
        <v>5</v>
      </c>
      <c r="E678">
        <v>12</v>
      </c>
      <c r="F678">
        <v>6</v>
      </c>
      <c r="G67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678" s="52">
        <f>IFERROR(MasterData6[[#This Row],[NumWebPurchases]]/MasterData6[[#This Row],[NumWebVisitsMonth]], 0)</f>
        <v>0.33333333333333331</v>
      </c>
      <c r="I678" t="str">
        <f>IF(AND(MasterData6[[#This Row],[NumWebPurchases]]&gt;=1, Buying_Cat.="Over $500"), "Yes", "")</f>
        <v>Yes</v>
      </c>
      <c r="L678" t="str">
        <f>IF(MasterData6[[#This Row],[NumWebPurchases]]&gt;=R$3, "Yes", "")</f>
        <v/>
      </c>
      <c r="M678" t="str">
        <f>IF(MasterData6[[#This Row],[NumCatalogPurchases]]&gt;=S$3, "Yes", "")</f>
        <v>Yes</v>
      </c>
      <c r="N678" t="str">
        <f>IF(MasterData6[[#This Row],[NumStorePurchases]]&gt;=T$3, "Yes", "")</f>
        <v>Yes</v>
      </c>
    </row>
    <row r="679" spans="1:14" x14ac:dyDescent="0.3">
      <c r="A679">
        <v>3406</v>
      </c>
      <c r="B679">
        <v>4</v>
      </c>
      <c r="C679">
        <v>3</v>
      </c>
      <c r="D679">
        <v>2</v>
      </c>
      <c r="E679">
        <v>7</v>
      </c>
      <c r="F679">
        <v>3</v>
      </c>
      <c r="G67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679" s="52">
        <f>IFERROR(MasterData6[[#This Row],[NumWebPurchases]]/MasterData6[[#This Row],[NumWebVisitsMonth]], 0)</f>
        <v>1</v>
      </c>
      <c r="I679" t="str">
        <f>IF(AND(MasterData6[[#This Row],[NumWebPurchases]]&gt;=1, Buying_Cat.="Over $500"), "Yes", "")</f>
        <v/>
      </c>
      <c r="L679" t="str">
        <f>IF(MasterData6[[#This Row],[NumWebPurchases]]&gt;=R$3, "Yes", "")</f>
        <v/>
      </c>
      <c r="M679" t="str">
        <f>IF(MasterData6[[#This Row],[NumCatalogPurchases]]&gt;=S$3, "Yes", "")</f>
        <v>Yes</v>
      </c>
      <c r="N679" t="str">
        <f>IF(MasterData6[[#This Row],[NumStorePurchases]]&gt;=T$3, "Yes", "")</f>
        <v>Yes</v>
      </c>
    </row>
    <row r="680" spans="1:14" x14ac:dyDescent="0.3">
      <c r="A680">
        <v>3409</v>
      </c>
      <c r="B680">
        <v>3</v>
      </c>
      <c r="C680">
        <v>7</v>
      </c>
      <c r="D680">
        <v>1</v>
      </c>
      <c r="E680">
        <v>4</v>
      </c>
      <c r="F680">
        <v>9</v>
      </c>
      <c r="G68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680" s="52">
        <f>IFERROR(MasterData6[[#This Row],[NumWebPurchases]]/MasterData6[[#This Row],[NumWebVisitsMonth]], 0)</f>
        <v>0.77777777777777779</v>
      </c>
      <c r="I680" t="str">
        <f>IF(AND(MasterData6[[#This Row],[NumWebPurchases]]&gt;=1, Buying_Cat.="Over $500"), "Yes", "")</f>
        <v/>
      </c>
      <c r="L680" t="str">
        <f>IF(MasterData6[[#This Row],[NumWebPurchases]]&gt;=R$3, "Yes", "")</f>
        <v>Yes</v>
      </c>
      <c r="M680" t="str">
        <f>IF(MasterData6[[#This Row],[NumCatalogPurchases]]&gt;=S$3, "Yes", "")</f>
        <v/>
      </c>
      <c r="N680" t="str">
        <f>IF(MasterData6[[#This Row],[NumStorePurchases]]&gt;=T$3, "Yes", "")</f>
        <v/>
      </c>
    </row>
    <row r="681" spans="1:14" x14ac:dyDescent="0.3">
      <c r="A681">
        <v>3412</v>
      </c>
      <c r="B681">
        <v>4</v>
      </c>
      <c r="C681">
        <v>2</v>
      </c>
      <c r="D681">
        <v>2</v>
      </c>
      <c r="E681">
        <v>9</v>
      </c>
      <c r="F681">
        <v>7</v>
      </c>
      <c r="G68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681" s="52">
        <f>IFERROR(MasterData6[[#This Row],[NumWebPurchases]]/MasterData6[[#This Row],[NumWebVisitsMonth]], 0)</f>
        <v>0.2857142857142857</v>
      </c>
      <c r="I681" t="str">
        <f>IF(AND(MasterData6[[#This Row],[NumWebPurchases]]&gt;=1, Buying_Cat.="Over $500"), "Yes", "")</f>
        <v>Yes</v>
      </c>
      <c r="L681" t="str">
        <f>IF(MasterData6[[#This Row],[NumWebPurchases]]&gt;=R$3, "Yes", "")</f>
        <v/>
      </c>
      <c r="M681" t="str">
        <f>IF(MasterData6[[#This Row],[NumCatalogPurchases]]&gt;=S$3, "Yes", "")</f>
        <v>Yes</v>
      </c>
      <c r="N681" t="str">
        <f>IF(MasterData6[[#This Row],[NumStorePurchases]]&gt;=T$3, "Yes", "")</f>
        <v>Yes</v>
      </c>
    </row>
    <row r="682" spans="1:14" x14ac:dyDescent="0.3">
      <c r="A682">
        <v>3421</v>
      </c>
      <c r="B682">
        <v>1</v>
      </c>
      <c r="C682">
        <v>9</v>
      </c>
      <c r="D682">
        <v>3</v>
      </c>
      <c r="E682">
        <v>9</v>
      </c>
      <c r="F682">
        <v>6</v>
      </c>
      <c r="G68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82" s="52">
        <f>IFERROR(MasterData6[[#This Row],[NumWebPurchases]]/MasterData6[[#This Row],[NumWebVisitsMonth]], 0)</f>
        <v>1.5</v>
      </c>
      <c r="I682" t="str">
        <f>IF(AND(MasterData6[[#This Row],[NumWebPurchases]]&gt;=1, Buying_Cat.="Over $500"), "Yes", "")</f>
        <v>Yes</v>
      </c>
      <c r="L682" t="str">
        <f>IF(MasterData6[[#This Row],[NumWebPurchases]]&gt;=R$3, "Yes", "")</f>
        <v>Yes</v>
      </c>
      <c r="M682" t="str">
        <f>IF(MasterData6[[#This Row],[NumCatalogPurchases]]&gt;=S$3, "Yes", "")</f>
        <v>Yes</v>
      </c>
      <c r="N682" t="str">
        <f>IF(MasterData6[[#This Row],[NumStorePurchases]]&gt;=T$3, "Yes", "")</f>
        <v>Yes</v>
      </c>
    </row>
    <row r="683" spans="1:14" x14ac:dyDescent="0.3">
      <c r="A683">
        <v>3422</v>
      </c>
      <c r="B683">
        <v>1</v>
      </c>
      <c r="C683">
        <v>2</v>
      </c>
      <c r="D683">
        <v>3</v>
      </c>
      <c r="E683">
        <v>4</v>
      </c>
      <c r="F683">
        <v>6</v>
      </c>
      <c r="G68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83" s="52">
        <f>IFERROR(MasterData6[[#This Row],[NumWebPurchases]]/MasterData6[[#This Row],[NumWebVisitsMonth]], 0)</f>
        <v>0.33333333333333331</v>
      </c>
      <c r="I683" t="str">
        <f>IF(AND(MasterData6[[#This Row],[NumWebPurchases]]&gt;=1, Buying_Cat.="Over $500"), "Yes", "")</f>
        <v>Yes</v>
      </c>
      <c r="L683" t="str">
        <f>IF(MasterData6[[#This Row],[NumWebPurchases]]&gt;=R$3, "Yes", "")</f>
        <v/>
      </c>
      <c r="M683" t="str">
        <f>IF(MasterData6[[#This Row],[NumCatalogPurchases]]&gt;=S$3, "Yes", "")</f>
        <v>Yes</v>
      </c>
      <c r="N683" t="str">
        <f>IF(MasterData6[[#This Row],[NumStorePurchases]]&gt;=T$3, "Yes", "")</f>
        <v/>
      </c>
    </row>
    <row r="684" spans="1:14" x14ac:dyDescent="0.3">
      <c r="A684">
        <v>3426</v>
      </c>
      <c r="B684">
        <v>3</v>
      </c>
      <c r="C684">
        <v>5</v>
      </c>
      <c r="D684">
        <v>5</v>
      </c>
      <c r="E684">
        <v>13</v>
      </c>
      <c r="F684">
        <v>8</v>
      </c>
      <c r="G68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684" s="52">
        <f>IFERROR(MasterData6[[#This Row],[NumWebPurchases]]/MasterData6[[#This Row],[NumWebVisitsMonth]], 0)</f>
        <v>0.625</v>
      </c>
      <c r="I684" t="str">
        <f>IF(AND(MasterData6[[#This Row],[NumWebPurchases]]&gt;=1, Buying_Cat.="Over $500"), "Yes", "")</f>
        <v>Yes</v>
      </c>
      <c r="L684" t="str">
        <f>IF(MasterData6[[#This Row],[NumWebPurchases]]&gt;=R$3, "Yes", "")</f>
        <v>Yes</v>
      </c>
      <c r="M684" t="str">
        <f>IF(MasterData6[[#This Row],[NumCatalogPurchases]]&gt;=S$3, "Yes", "")</f>
        <v>Yes</v>
      </c>
      <c r="N684" t="str">
        <f>IF(MasterData6[[#This Row],[NumStorePurchases]]&gt;=T$3, "Yes", "")</f>
        <v>Yes</v>
      </c>
    </row>
    <row r="685" spans="1:14" x14ac:dyDescent="0.3">
      <c r="A685">
        <v>3427</v>
      </c>
      <c r="B685">
        <v>6</v>
      </c>
      <c r="C685">
        <v>11</v>
      </c>
      <c r="D685">
        <v>2</v>
      </c>
      <c r="E685">
        <v>7</v>
      </c>
      <c r="F685">
        <v>8</v>
      </c>
      <c r="G68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685" s="52">
        <f>IFERROR(MasterData6[[#This Row],[NumWebPurchases]]/MasterData6[[#This Row],[NumWebVisitsMonth]], 0)</f>
        <v>1.375</v>
      </c>
      <c r="I685" t="str">
        <f>IF(AND(MasterData6[[#This Row],[NumWebPurchases]]&gt;=1, Buying_Cat.="Over $500"), "Yes", "")</f>
        <v>Yes</v>
      </c>
      <c r="L685" t="str">
        <f>IF(MasterData6[[#This Row],[NumWebPurchases]]&gt;=R$3, "Yes", "")</f>
        <v>Yes</v>
      </c>
      <c r="M685" t="str">
        <f>IF(MasterData6[[#This Row],[NumCatalogPurchases]]&gt;=S$3, "Yes", "")</f>
        <v>Yes</v>
      </c>
      <c r="N685" t="str">
        <f>IF(MasterData6[[#This Row],[NumStorePurchases]]&gt;=T$3, "Yes", "")</f>
        <v>Yes</v>
      </c>
    </row>
    <row r="686" spans="1:14" x14ac:dyDescent="0.3">
      <c r="A686">
        <v>3428</v>
      </c>
      <c r="B686">
        <v>1</v>
      </c>
      <c r="C686">
        <v>4</v>
      </c>
      <c r="D686">
        <v>9</v>
      </c>
      <c r="E686">
        <v>10</v>
      </c>
      <c r="F686">
        <v>2</v>
      </c>
      <c r="G68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86" s="52">
        <f>IFERROR(MasterData6[[#This Row],[NumWebPurchases]]/MasterData6[[#This Row],[NumWebVisitsMonth]], 0)</f>
        <v>2</v>
      </c>
      <c r="I686" t="str">
        <f>IF(AND(MasterData6[[#This Row],[NumWebPurchases]]&gt;=1, Buying_Cat.="Over $500"), "Yes", "")</f>
        <v>Yes</v>
      </c>
      <c r="L686" t="str">
        <f>IF(MasterData6[[#This Row],[NumWebPurchases]]&gt;=R$3, "Yes", "")</f>
        <v>Yes</v>
      </c>
      <c r="M686" t="str">
        <f>IF(MasterData6[[#This Row],[NumCatalogPurchases]]&gt;=S$3, "Yes", "")</f>
        <v>Yes</v>
      </c>
      <c r="N686" t="str">
        <f>IF(MasterData6[[#This Row],[NumStorePurchases]]&gt;=T$3, "Yes", "")</f>
        <v>Yes</v>
      </c>
    </row>
    <row r="687" spans="1:14" x14ac:dyDescent="0.3">
      <c r="A687">
        <v>3433</v>
      </c>
      <c r="B687">
        <v>1</v>
      </c>
      <c r="C687">
        <v>6</v>
      </c>
      <c r="D687">
        <v>8</v>
      </c>
      <c r="E687">
        <v>6</v>
      </c>
      <c r="F687">
        <v>3</v>
      </c>
      <c r="G68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87" s="52">
        <f>IFERROR(MasterData6[[#This Row],[NumWebPurchases]]/MasterData6[[#This Row],[NumWebVisitsMonth]], 0)</f>
        <v>2</v>
      </c>
      <c r="I687" t="str">
        <f>IF(AND(MasterData6[[#This Row],[NumWebPurchases]]&gt;=1, Buying_Cat.="Over $500"), "Yes", "")</f>
        <v>Yes</v>
      </c>
      <c r="L687" t="str">
        <f>IF(MasterData6[[#This Row],[NumWebPurchases]]&gt;=R$3, "Yes", "")</f>
        <v>Yes</v>
      </c>
      <c r="M687" t="str">
        <f>IF(MasterData6[[#This Row],[NumCatalogPurchases]]&gt;=S$3, "Yes", "")</f>
        <v>Yes</v>
      </c>
      <c r="N687" t="str">
        <f>IF(MasterData6[[#This Row],[NumStorePurchases]]&gt;=T$3, "Yes", "")</f>
        <v>Yes</v>
      </c>
    </row>
    <row r="688" spans="1:14" x14ac:dyDescent="0.3">
      <c r="A688">
        <v>3434</v>
      </c>
      <c r="B688">
        <v>1</v>
      </c>
      <c r="C688">
        <v>4</v>
      </c>
      <c r="D688">
        <v>4</v>
      </c>
      <c r="E688">
        <v>10</v>
      </c>
      <c r="F688">
        <v>1</v>
      </c>
      <c r="G68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88" s="52">
        <f>IFERROR(MasterData6[[#This Row],[NumWebPurchases]]/MasterData6[[#This Row],[NumWebVisitsMonth]], 0)</f>
        <v>4</v>
      </c>
      <c r="I688" t="str">
        <f>IF(AND(MasterData6[[#This Row],[NumWebPurchases]]&gt;=1, Buying_Cat.="Over $500"), "Yes", "")</f>
        <v>Yes</v>
      </c>
      <c r="L688" t="str">
        <f>IF(MasterData6[[#This Row],[NumWebPurchases]]&gt;=R$3, "Yes", "")</f>
        <v>Yes</v>
      </c>
      <c r="M688" t="str">
        <f>IF(MasterData6[[#This Row],[NumCatalogPurchases]]&gt;=S$3, "Yes", "")</f>
        <v>Yes</v>
      </c>
      <c r="N688" t="str">
        <f>IF(MasterData6[[#This Row],[NumStorePurchases]]&gt;=T$3, "Yes", "")</f>
        <v>Yes</v>
      </c>
    </row>
    <row r="689" spans="1:14" x14ac:dyDescent="0.3">
      <c r="A689">
        <v>3436</v>
      </c>
      <c r="B689">
        <v>1</v>
      </c>
      <c r="C689">
        <v>1</v>
      </c>
      <c r="D689">
        <v>0</v>
      </c>
      <c r="E689">
        <v>3</v>
      </c>
      <c r="F689">
        <v>7</v>
      </c>
      <c r="G68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89" s="52">
        <f>IFERROR(MasterData6[[#This Row],[NumWebPurchases]]/MasterData6[[#This Row],[NumWebVisitsMonth]], 0)</f>
        <v>0.14285714285714285</v>
      </c>
      <c r="I689" t="str">
        <f>IF(AND(MasterData6[[#This Row],[NumWebPurchases]]&gt;=1, Buying_Cat.="Over $500"), "Yes", "")</f>
        <v/>
      </c>
      <c r="L689" t="str">
        <f>IF(MasterData6[[#This Row],[NumWebPurchases]]&gt;=R$3, "Yes", "")</f>
        <v/>
      </c>
      <c r="M689" t="str">
        <f>IF(MasterData6[[#This Row],[NumCatalogPurchases]]&gt;=S$3, "Yes", "")</f>
        <v/>
      </c>
      <c r="N689" t="str">
        <f>IF(MasterData6[[#This Row],[NumStorePurchases]]&gt;=T$3, "Yes", "")</f>
        <v/>
      </c>
    </row>
    <row r="690" spans="1:14" x14ac:dyDescent="0.3">
      <c r="A690">
        <v>3439</v>
      </c>
      <c r="B690">
        <v>5</v>
      </c>
      <c r="C690">
        <v>4</v>
      </c>
      <c r="D690">
        <v>1</v>
      </c>
      <c r="E690">
        <v>5</v>
      </c>
      <c r="F690">
        <v>6</v>
      </c>
      <c r="G69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690" s="52">
        <f>IFERROR(MasterData6[[#This Row],[NumWebPurchases]]/MasterData6[[#This Row],[NumWebVisitsMonth]], 0)</f>
        <v>0.66666666666666663</v>
      </c>
      <c r="I690" t="str">
        <f>IF(AND(MasterData6[[#This Row],[NumWebPurchases]]&gt;=1, Buying_Cat.="Over $500"), "Yes", "")</f>
        <v/>
      </c>
      <c r="L690" t="str">
        <f>IF(MasterData6[[#This Row],[NumWebPurchases]]&gt;=R$3, "Yes", "")</f>
        <v>Yes</v>
      </c>
      <c r="M690" t="str">
        <f>IF(MasterData6[[#This Row],[NumCatalogPurchases]]&gt;=S$3, "Yes", "")</f>
        <v/>
      </c>
      <c r="N690" t="str">
        <f>IF(MasterData6[[#This Row],[NumStorePurchases]]&gt;=T$3, "Yes", "")</f>
        <v>Yes</v>
      </c>
    </row>
    <row r="691" spans="1:14" x14ac:dyDescent="0.3">
      <c r="A691">
        <v>3445</v>
      </c>
      <c r="B691">
        <v>2</v>
      </c>
      <c r="C691">
        <v>7</v>
      </c>
      <c r="D691">
        <v>4</v>
      </c>
      <c r="E691">
        <v>10</v>
      </c>
      <c r="F691">
        <v>5</v>
      </c>
      <c r="G69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691" s="52">
        <f>IFERROR(MasterData6[[#This Row],[NumWebPurchases]]/MasterData6[[#This Row],[NumWebVisitsMonth]], 0)</f>
        <v>1.4</v>
      </c>
      <c r="I691" t="str">
        <f>IF(AND(MasterData6[[#This Row],[NumWebPurchases]]&gt;=1, Buying_Cat.="Over $500"), "Yes", "")</f>
        <v>Yes</v>
      </c>
      <c r="L691" t="str">
        <f>IF(MasterData6[[#This Row],[NumWebPurchases]]&gt;=R$3, "Yes", "")</f>
        <v>Yes</v>
      </c>
      <c r="M691" t="str">
        <f>IF(MasterData6[[#This Row],[NumCatalogPurchases]]&gt;=S$3, "Yes", "")</f>
        <v>Yes</v>
      </c>
      <c r="N691" t="str">
        <f>IF(MasterData6[[#This Row],[NumStorePurchases]]&gt;=T$3, "Yes", "")</f>
        <v>Yes</v>
      </c>
    </row>
    <row r="692" spans="1:14" x14ac:dyDescent="0.3">
      <c r="A692">
        <v>3463</v>
      </c>
      <c r="B692">
        <v>4</v>
      </c>
      <c r="C692">
        <v>7</v>
      </c>
      <c r="D692">
        <v>3</v>
      </c>
      <c r="E692">
        <v>13</v>
      </c>
      <c r="F692">
        <v>5</v>
      </c>
      <c r="G69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692" s="52">
        <f>IFERROR(MasterData6[[#This Row],[NumWebPurchases]]/MasterData6[[#This Row],[NumWebVisitsMonth]], 0)</f>
        <v>1.4</v>
      </c>
      <c r="I692" t="str">
        <f>IF(AND(MasterData6[[#This Row],[NumWebPurchases]]&gt;=1, Buying_Cat.="Over $500"), "Yes", "")</f>
        <v>Yes</v>
      </c>
      <c r="L692" t="str">
        <f>IF(MasterData6[[#This Row],[NumWebPurchases]]&gt;=R$3, "Yes", "")</f>
        <v>Yes</v>
      </c>
      <c r="M692" t="str">
        <f>IF(MasterData6[[#This Row],[NumCatalogPurchases]]&gt;=S$3, "Yes", "")</f>
        <v>Yes</v>
      </c>
      <c r="N692" t="str">
        <f>IF(MasterData6[[#This Row],[NumStorePurchases]]&gt;=T$3, "Yes", "")</f>
        <v>Yes</v>
      </c>
    </row>
    <row r="693" spans="1:14" x14ac:dyDescent="0.3">
      <c r="A693">
        <v>3469</v>
      </c>
      <c r="B693">
        <v>3</v>
      </c>
      <c r="C693">
        <v>3</v>
      </c>
      <c r="D693">
        <v>0</v>
      </c>
      <c r="E693">
        <v>3</v>
      </c>
      <c r="F693">
        <v>9</v>
      </c>
      <c r="G69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693" s="52">
        <f>IFERROR(MasterData6[[#This Row],[NumWebPurchases]]/MasterData6[[#This Row],[NumWebVisitsMonth]], 0)</f>
        <v>0.33333333333333331</v>
      </c>
      <c r="I693" t="str">
        <f>IF(AND(MasterData6[[#This Row],[NumWebPurchases]]&gt;=1, Buying_Cat.="Over $500"), "Yes", "")</f>
        <v/>
      </c>
      <c r="L693" t="str">
        <f>IF(MasterData6[[#This Row],[NumWebPurchases]]&gt;=R$3, "Yes", "")</f>
        <v/>
      </c>
      <c r="M693" t="str">
        <f>IF(MasterData6[[#This Row],[NumCatalogPurchases]]&gt;=S$3, "Yes", "")</f>
        <v/>
      </c>
      <c r="N693" t="str">
        <f>IF(MasterData6[[#This Row],[NumStorePurchases]]&gt;=T$3, "Yes", "")</f>
        <v/>
      </c>
    </row>
    <row r="694" spans="1:14" x14ac:dyDescent="0.3">
      <c r="A694">
        <v>3478</v>
      </c>
      <c r="B694">
        <v>10</v>
      </c>
      <c r="C694">
        <v>7</v>
      </c>
      <c r="D694">
        <v>4</v>
      </c>
      <c r="E694">
        <v>9</v>
      </c>
      <c r="F694">
        <v>5</v>
      </c>
      <c r="G69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10</v>
      </c>
      <c r="H694" s="52">
        <f>IFERROR(MasterData6[[#This Row],[NumWebPurchases]]/MasterData6[[#This Row],[NumWebVisitsMonth]], 0)</f>
        <v>1.4</v>
      </c>
      <c r="I694" t="str">
        <f>IF(AND(MasterData6[[#This Row],[NumWebPurchases]]&gt;=1, Buying_Cat.="Over $500"), "Yes", "")</f>
        <v>Yes</v>
      </c>
      <c r="L694" t="str">
        <f>IF(MasterData6[[#This Row],[NumWebPurchases]]&gt;=R$3, "Yes", "")</f>
        <v>Yes</v>
      </c>
      <c r="M694" t="str">
        <f>IF(MasterData6[[#This Row],[NumCatalogPurchases]]&gt;=S$3, "Yes", "")</f>
        <v>Yes</v>
      </c>
      <c r="N694" t="str">
        <f>IF(MasterData6[[#This Row],[NumStorePurchases]]&gt;=T$3, "Yes", "")</f>
        <v>Yes</v>
      </c>
    </row>
    <row r="695" spans="1:14" x14ac:dyDescent="0.3">
      <c r="A695">
        <v>3479</v>
      </c>
      <c r="B695">
        <v>1</v>
      </c>
      <c r="C695">
        <v>2</v>
      </c>
      <c r="D695">
        <v>0</v>
      </c>
      <c r="E695">
        <v>3</v>
      </c>
      <c r="F695">
        <v>7</v>
      </c>
      <c r="G69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95" s="52">
        <f>IFERROR(MasterData6[[#This Row],[NumWebPurchases]]/MasterData6[[#This Row],[NumWebVisitsMonth]], 0)</f>
        <v>0.2857142857142857</v>
      </c>
      <c r="I695" t="str">
        <f>IF(AND(MasterData6[[#This Row],[NumWebPurchases]]&gt;=1, Buying_Cat.="Over $500"), "Yes", "")</f>
        <v/>
      </c>
      <c r="L695" t="str">
        <f>IF(MasterData6[[#This Row],[NumWebPurchases]]&gt;=R$3, "Yes", "")</f>
        <v/>
      </c>
      <c r="M695" t="str">
        <f>IF(MasterData6[[#This Row],[NumCatalogPurchases]]&gt;=S$3, "Yes", "")</f>
        <v/>
      </c>
      <c r="N695" t="str">
        <f>IF(MasterData6[[#This Row],[NumStorePurchases]]&gt;=T$3, "Yes", "")</f>
        <v/>
      </c>
    </row>
    <row r="696" spans="1:14" x14ac:dyDescent="0.3">
      <c r="A696">
        <v>3483</v>
      </c>
      <c r="B696">
        <v>3</v>
      </c>
      <c r="C696">
        <v>2</v>
      </c>
      <c r="D696">
        <v>8</v>
      </c>
      <c r="E696">
        <v>12</v>
      </c>
      <c r="F696">
        <v>8</v>
      </c>
      <c r="G69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696" s="52">
        <f>IFERROR(MasterData6[[#This Row],[NumWebPurchases]]/MasterData6[[#This Row],[NumWebVisitsMonth]], 0)</f>
        <v>0.25</v>
      </c>
      <c r="I696" t="str">
        <f>IF(AND(MasterData6[[#This Row],[NumWebPurchases]]&gt;=1, Buying_Cat.="Over $500"), "Yes", "")</f>
        <v>Yes</v>
      </c>
      <c r="L696" t="str">
        <f>IF(MasterData6[[#This Row],[NumWebPurchases]]&gt;=R$3, "Yes", "")</f>
        <v/>
      </c>
      <c r="M696" t="str">
        <f>IF(MasterData6[[#This Row],[NumCatalogPurchases]]&gt;=S$3, "Yes", "")</f>
        <v>Yes</v>
      </c>
      <c r="N696" t="str">
        <f>IF(MasterData6[[#This Row],[NumStorePurchases]]&gt;=T$3, "Yes", "")</f>
        <v>Yes</v>
      </c>
    </row>
    <row r="697" spans="1:14" x14ac:dyDescent="0.3">
      <c r="A697">
        <v>3491</v>
      </c>
      <c r="B697">
        <v>4</v>
      </c>
      <c r="C697">
        <v>11</v>
      </c>
      <c r="D697">
        <v>6</v>
      </c>
      <c r="E697">
        <v>8</v>
      </c>
      <c r="F697">
        <v>7</v>
      </c>
      <c r="G69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697" s="52">
        <f>IFERROR(MasterData6[[#This Row],[NumWebPurchases]]/MasterData6[[#This Row],[NumWebVisitsMonth]], 0)</f>
        <v>1.5714285714285714</v>
      </c>
      <c r="I697" t="str">
        <f>IF(AND(MasterData6[[#This Row],[NumWebPurchases]]&gt;=1, Buying_Cat.="Over $500"), "Yes", "")</f>
        <v>Yes</v>
      </c>
      <c r="L697" t="str">
        <f>IF(MasterData6[[#This Row],[NumWebPurchases]]&gt;=R$3, "Yes", "")</f>
        <v>Yes</v>
      </c>
      <c r="M697" t="str">
        <f>IF(MasterData6[[#This Row],[NumCatalogPurchases]]&gt;=S$3, "Yes", "")</f>
        <v>Yes</v>
      </c>
      <c r="N697" t="str">
        <f>IF(MasterData6[[#This Row],[NumStorePurchases]]&gt;=T$3, "Yes", "")</f>
        <v>Yes</v>
      </c>
    </row>
    <row r="698" spans="1:14" x14ac:dyDescent="0.3">
      <c r="A698">
        <v>3498</v>
      </c>
      <c r="B698">
        <v>4</v>
      </c>
      <c r="C698">
        <v>7</v>
      </c>
      <c r="D698">
        <v>5</v>
      </c>
      <c r="E698">
        <v>9</v>
      </c>
      <c r="F698">
        <v>6</v>
      </c>
      <c r="G69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698" s="52">
        <f>IFERROR(MasterData6[[#This Row],[NumWebPurchases]]/MasterData6[[#This Row],[NumWebVisitsMonth]], 0)</f>
        <v>1.1666666666666667</v>
      </c>
      <c r="I698" t="str">
        <f>IF(AND(MasterData6[[#This Row],[NumWebPurchases]]&gt;=1, Buying_Cat.="Over $500"), "Yes", "")</f>
        <v>Yes</v>
      </c>
      <c r="L698" t="str">
        <f>IF(MasterData6[[#This Row],[NumWebPurchases]]&gt;=R$3, "Yes", "")</f>
        <v>Yes</v>
      </c>
      <c r="M698" t="str">
        <f>IF(MasterData6[[#This Row],[NumCatalogPurchases]]&gt;=S$3, "Yes", "")</f>
        <v>Yes</v>
      </c>
      <c r="N698" t="str">
        <f>IF(MasterData6[[#This Row],[NumStorePurchases]]&gt;=T$3, "Yes", "")</f>
        <v>Yes</v>
      </c>
    </row>
    <row r="699" spans="1:14" x14ac:dyDescent="0.3">
      <c r="A699">
        <v>3503</v>
      </c>
      <c r="B699">
        <v>1</v>
      </c>
      <c r="C699">
        <v>5</v>
      </c>
      <c r="D699">
        <v>3</v>
      </c>
      <c r="E699">
        <v>6</v>
      </c>
      <c r="F699">
        <v>1</v>
      </c>
      <c r="G69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699" s="52">
        <f>IFERROR(MasterData6[[#This Row],[NumWebPurchases]]/MasterData6[[#This Row],[NumWebVisitsMonth]], 0)</f>
        <v>5</v>
      </c>
      <c r="I699" t="str">
        <f>IF(AND(MasterData6[[#This Row],[NumWebPurchases]]&gt;=1, Buying_Cat.="Over $500"), "Yes", "")</f>
        <v>Yes</v>
      </c>
      <c r="L699" t="str">
        <f>IF(MasterData6[[#This Row],[NumWebPurchases]]&gt;=R$3, "Yes", "")</f>
        <v>Yes</v>
      </c>
      <c r="M699" t="str">
        <f>IF(MasterData6[[#This Row],[NumCatalogPurchases]]&gt;=S$3, "Yes", "")</f>
        <v>Yes</v>
      </c>
      <c r="N699" t="str">
        <f>IF(MasterData6[[#This Row],[NumStorePurchases]]&gt;=T$3, "Yes", "")</f>
        <v>Yes</v>
      </c>
    </row>
    <row r="700" spans="1:14" x14ac:dyDescent="0.3">
      <c r="A700">
        <v>3507</v>
      </c>
      <c r="B700">
        <v>2</v>
      </c>
      <c r="C700">
        <v>2</v>
      </c>
      <c r="D700">
        <v>5</v>
      </c>
      <c r="E700">
        <v>5</v>
      </c>
      <c r="F700">
        <v>6</v>
      </c>
      <c r="G70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00" s="52">
        <f>IFERROR(MasterData6[[#This Row],[NumWebPurchases]]/MasterData6[[#This Row],[NumWebVisitsMonth]], 0)</f>
        <v>0.33333333333333331</v>
      </c>
      <c r="I700" t="str">
        <f>IF(AND(MasterData6[[#This Row],[NumWebPurchases]]&gt;=1, Buying_Cat.="Over $500"), "Yes", "")</f>
        <v>Yes</v>
      </c>
      <c r="L700" t="str">
        <f>IF(MasterData6[[#This Row],[NumWebPurchases]]&gt;=R$3, "Yes", "")</f>
        <v/>
      </c>
      <c r="M700" t="str">
        <f>IF(MasterData6[[#This Row],[NumCatalogPurchases]]&gt;=S$3, "Yes", "")</f>
        <v>Yes</v>
      </c>
      <c r="N700" t="str">
        <f>IF(MasterData6[[#This Row],[NumStorePurchases]]&gt;=T$3, "Yes", "")</f>
        <v>Yes</v>
      </c>
    </row>
    <row r="701" spans="1:14" x14ac:dyDescent="0.3">
      <c r="A701">
        <v>3515</v>
      </c>
      <c r="B701">
        <v>1</v>
      </c>
      <c r="C701">
        <v>4</v>
      </c>
      <c r="D701">
        <v>0</v>
      </c>
      <c r="E701">
        <v>4</v>
      </c>
      <c r="F701">
        <v>5</v>
      </c>
      <c r="G70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01" s="52">
        <f>IFERROR(MasterData6[[#This Row],[NumWebPurchases]]/MasterData6[[#This Row],[NumWebVisitsMonth]], 0)</f>
        <v>0.8</v>
      </c>
      <c r="I701" t="str">
        <f>IF(AND(MasterData6[[#This Row],[NumWebPurchases]]&gt;=1, Buying_Cat.="Over $500"), "Yes", "")</f>
        <v/>
      </c>
      <c r="L701" t="str">
        <f>IF(MasterData6[[#This Row],[NumWebPurchases]]&gt;=R$3, "Yes", "")</f>
        <v>Yes</v>
      </c>
      <c r="M701" t="str">
        <f>IF(MasterData6[[#This Row],[NumCatalogPurchases]]&gt;=S$3, "Yes", "")</f>
        <v/>
      </c>
      <c r="N701" t="str">
        <f>IF(MasterData6[[#This Row],[NumStorePurchases]]&gt;=T$3, "Yes", "")</f>
        <v/>
      </c>
    </row>
    <row r="702" spans="1:14" x14ac:dyDescent="0.3">
      <c r="A702">
        <v>3517</v>
      </c>
      <c r="B702">
        <v>3</v>
      </c>
      <c r="C702">
        <v>3</v>
      </c>
      <c r="D702">
        <v>1</v>
      </c>
      <c r="E702">
        <v>3</v>
      </c>
      <c r="F702">
        <v>9</v>
      </c>
      <c r="G70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702" s="52">
        <f>IFERROR(MasterData6[[#This Row],[NumWebPurchases]]/MasterData6[[#This Row],[NumWebVisitsMonth]], 0)</f>
        <v>0.33333333333333331</v>
      </c>
      <c r="I702" t="str">
        <f>IF(AND(MasterData6[[#This Row],[NumWebPurchases]]&gt;=1, Buying_Cat.="Over $500"), "Yes", "")</f>
        <v/>
      </c>
      <c r="L702" t="str">
        <f>IF(MasterData6[[#This Row],[NumWebPurchases]]&gt;=R$3, "Yes", "")</f>
        <v/>
      </c>
      <c r="M702" t="str">
        <f>IF(MasterData6[[#This Row],[NumCatalogPurchases]]&gt;=S$3, "Yes", "")</f>
        <v/>
      </c>
      <c r="N702" t="str">
        <f>IF(MasterData6[[#This Row],[NumStorePurchases]]&gt;=T$3, "Yes", "")</f>
        <v/>
      </c>
    </row>
    <row r="703" spans="1:14" x14ac:dyDescent="0.3">
      <c r="A703">
        <v>3518</v>
      </c>
      <c r="B703">
        <v>1</v>
      </c>
      <c r="C703">
        <v>1</v>
      </c>
      <c r="D703">
        <v>1</v>
      </c>
      <c r="E703">
        <v>2</v>
      </c>
      <c r="F703">
        <v>9</v>
      </c>
      <c r="G70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03" s="52">
        <f>IFERROR(MasterData6[[#This Row],[NumWebPurchases]]/MasterData6[[#This Row],[NumWebVisitsMonth]], 0)</f>
        <v>0.1111111111111111</v>
      </c>
      <c r="I703" t="str">
        <f>IF(AND(MasterData6[[#This Row],[NumWebPurchases]]&gt;=1, Buying_Cat.="Over $500"), "Yes", "")</f>
        <v/>
      </c>
      <c r="L703" t="str">
        <f>IF(MasterData6[[#This Row],[NumWebPurchases]]&gt;=R$3, "Yes", "")</f>
        <v/>
      </c>
      <c r="M703" t="str">
        <f>IF(MasterData6[[#This Row],[NumCatalogPurchases]]&gt;=S$3, "Yes", "")</f>
        <v/>
      </c>
      <c r="N703" t="str">
        <f>IF(MasterData6[[#This Row],[NumStorePurchases]]&gt;=T$3, "Yes", "")</f>
        <v/>
      </c>
    </row>
    <row r="704" spans="1:14" x14ac:dyDescent="0.3">
      <c r="A704">
        <v>3520</v>
      </c>
      <c r="B704">
        <v>0</v>
      </c>
      <c r="C704">
        <v>4</v>
      </c>
      <c r="D704">
        <v>3</v>
      </c>
      <c r="E704">
        <v>7</v>
      </c>
      <c r="F704">
        <v>3</v>
      </c>
      <c r="G70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704" s="52">
        <f>IFERROR(MasterData6[[#This Row],[NumWebPurchases]]/MasterData6[[#This Row],[NumWebVisitsMonth]], 0)</f>
        <v>1.3333333333333333</v>
      </c>
      <c r="I704" t="str">
        <f>IF(AND(MasterData6[[#This Row],[NumWebPurchases]]&gt;=1, Buying_Cat.="Over $500"), "Yes", "")</f>
        <v>Yes</v>
      </c>
      <c r="L704" t="str">
        <f>IF(MasterData6[[#This Row],[NumWebPurchases]]&gt;=R$3, "Yes", "")</f>
        <v>Yes</v>
      </c>
      <c r="M704" t="str">
        <f>IF(MasterData6[[#This Row],[NumCatalogPurchases]]&gt;=S$3, "Yes", "")</f>
        <v>Yes</v>
      </c>
      <c r="N704" t="str">
        <f>IF(MasterData6[[#This Row],[NumStorePurchases]]&gt;=T$3, "Yes", "")</f>
        <v>Yes</v>
      </c>
    </row>
    <row r="705" spans="1:14" x14ac:dyDescent="0.3">
      <c r="A705">
        <v>3523</v>
      </c>
      <c r="B705">
        <v>2</v>
      </c>
      <c r="C705">
        <v>5</v>
      </c>
      <c r="D705">
        <v>4</v>
      </c>
      <c r="E705">
        <v>8</v>
      </c>
      <c r="F705">
        <v>3</v>
      </c>
      <c r="G70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05" s="52">
        <f>IFERROR(MasterData6[[#This Row],[NumWebPurchases]]/MasterData6[[#This Row],[NumWebVisitsMonth]], 0)</f>
        <v>1.6666666666666667</v>
      </c>
      <c r="I705" t="str">
        <f>IF(AND(MasterData6[[#This Row],[NumWebPurchases]]&gt;=1, Buying_Cat.="Over $500"), "Yes", "")</f>
        <v>Yes</v>
      </c>
      <c r="L705" t="str">
        <f>IF(MasterData6[[#This Row],[NumWebPurchases]]&gt;=R$3, "Yes", "")</f>
        <v>Yes</v>
      </c>
      <c r="M705" t="str">
        <f>IF(MasterData6[[#This Row],[NumCatalogPurchases]]&gt;=S$3, "Yes", "")</f>
        <v>Yes</v>
      </c>
      <c r="N705" t="str">
        <f>IF(MasterData6[[#This Row],[NumStorePurchases]]&gt;=T$3, "Yes", "")</f>
        <v>Yes</v>
      </c>
    </row>
    <row r="706" spans="1:14" x14ac:dyDescent="0.3">
      <c r="A706">
        <v>3524</v>
      </c>
      <c r="B706">
        <v>2</v>
      </c>
      <c r="C706">
        <v>5</v>
      </c>
      <c r="D706">
        <v>1</v>
      </c>
      <c r="E706">
        <v>2</v>
      </c>
      <c r="F706">
        <v>9</v>
      </c>
      <c r="G70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06" s="52">
        <f>IFERROR(MasterData6[[#This Row],[NumWebPurchases]]/MasterData6[[#This Row],[NumWebVisitsMonth]], 0)</f>
        <v>0.55555555555555558</v>
      </c>
      <c r="I706" t="str">
        <f>IF(AND(MasterData6[[#This Row],[NumWebPurchases]]&gt;=1, Buying_Cat.="Over $500"), "Yes", "")</f>
        <v/>
      </c>
      <c r="L706" t="str">
        <f>IF(MasterData6[[#This Row],[NumWebPurchases]]&gt;=R$3, "Yes", "")</f>
        <v>Yes</v>
      </c>
      <c r="M706" t="str">
        <f>IF(MasterData6[[#This Row],[NumCatalogPurchases]]&gt;=S$3, "Yes", "")</f>
        <v/>
      </c>
      <c r="N706" t="str">
        <f>IF(MasterData6[[#This Row],[NumStorePurchases]]&gt;=T$3, "Yes", "")</f>
        <v/>
      </c>
    </row>
    <row r="707" spans="1:14" x14ac:dyDescent="0.3">
      <c r="A707">
        <v>3525</v>
      </c>
      <c r="B707">
        <v>1</v>
      </c>
      <c r="C707">
        <v>1</v>
      </c>
      <c r="D707">
        <v>0</v>
      </c>
      <c r="E707">
        <v>2</v>
      </c>
      <c r="F707">
        <v>7</v>
      </c>
      <c r="G70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07" s="52">
        <f>IFERROR(MasterData6[[#This Row],[NumWebPurchases]]/MasterData6[[#This Row],[NumWebVisitsMonth]], 0)</f>
        <v>0.14285714285714285</v>
      </c>
      <c r="I707" t="str">
        <f>IF(AND(MasterData6[[#This Row],[NumWebPurchases]]&gt;=1, Buying_Cat.="Over $500"), "Yes", "")</f>
        <v/>
      </c>
      <c r="L707" t="str">
        <f>IF(MasterData6[[#This Row],[NumWebPurchases]]&gt;=R$3, "Yes", "")</f>
        <v/>
      </c>
      <c r="M707" t="str">
        <f>IF(MasterData6[[#This Row],[NumCatalogPurchases]]&gt;=S$3, "Yes", "")</f>
        <v/>
      </c>
      <c r="N707" t="str">
        <f>IF(MasterData6[[#This Row],[NumStorePurchases]]&gt;=T$3, "Yes", "")</f>
        <v/>
      </c>
    </row>
    <row r="708" spans="1:14" x14ac:dyDescent="0.3">
      <c r="A708">
        <v>3526</v>
      </c>
      <c r="B708">
        <v>2</v>
      </c>
      <c r="C708">
        <v>1</v>
      </c>
      <c r="D708">
        <v>0</v>
      </c>
      <c r="E708">
        <v>3</v>
      </c>
      <c r="F708">
        <v>7</v>
      </c>
      <c r="G70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08" s="52">
        <f>IFERROR(MasterData6[[#This Row],[NumWebPurchases]]/MasterData6[[#This Row],[NumWebVisitsMonth]], 0)</f>
        <v>0.14285714285714285</v>
      </c>
      <c r="I708" t="str">
        <f>IF(AND(MasterData6[[#This Row],[NumWebPurchases]]&gt;=1, Buying_Cat.="Over $500"), "Yes", "")</f>
        <v/>
      </c>
      <c r="L708" t="str">
        <f>IF(MasterData6[[#This Row],[NumWebPurchases]]&gt;=R$3, "Yes", "")</f>
        <v/>
      </c>
      <c r="M708" t="str">
        <f>IF(MasterData6[[#This Row],[NumCatalogPurchases]]&gt;=S$3, "Yes", "")</f>
        <v/>
      </c>
      <c r="N708" t="str">
        <f>IF(MasterData6[[#This Row],[NumStorePurchases]]&gt;=T$3, "Yes", "")</f>
        <v/>
      </c>
    </row>
    <row r="709" spans="1:14" x14ac:dyDescent="0.3">
      <c r="A709">
        <v>3535</v>
      </c>
      <c r="B709">
        <v>1</v>
      </c>
      <c r="C709">
        <v>4</v>
      </c>
      <c r="D709">
        <v>3</v>
      </c>
      <c r="E709">
        <v>5</v>
      </c>
      <c r="F709">
        <v>2</v>
      </c>
      <c r="G70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09" s="52">
        <f>IFERROR(MasterData6[[#This Row],[NumWebPurchases]]/MasterData6[[#This Row],[NumWebVisitsMonth]], 0)</f>
        <v>2</v>
      </c>
      <c r="I709" t="str">
        <f>IF(AND(MasterData6[[#This Row],[NumWebPurchases]]&gt;=1, Buying_Cat.="Over $500"), "Yes", "")</f>
        <v>Yes</v>
      </c>
      <c r="L709" t="str">
        <f>IF(MasterData6[[#This Row],[NumWebPurchases]]&gt;=R$3, "Yes", "")</f>
        <v>Yes</v>
      </c>
      <c r="M709" t="str">
        <f>IF(MasterData6[[#This Row],[NumCatalogPurchases]]&gt;=S$3, "Yes", "")</f>
        <v>Yes</v>
      </c>
      <c r="N709" t="str">
        <f>IF(MasterData6[[#This Row],[NumStorePurchases]]&gt;=T$3, "Yes", "")</f>
        <v>Yes</v>
      </c>
    </row>
    <row r="710" spans="1:14" x14ac:dyDescent="0.3">
      <c r="A710">
        <v>3536</v>
      </c>
      <c r="B710">
        <v>2</v>
      </c>
      <c r="C710">
        <v>1</v>
      </c>
      <c r="D710">
        <v>1</v>
      </c>
      <c r="E710">
        <v>3</v>
      </c>
      <c r="F710">
        <v>5</v>
      </c>
      <c r="G71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10" s="52">
        <f>IFERROR(MasterData6[[#This Row],[NumWebPurchases]]/MasterData6[[#This Row],[NumWebVisitsMonth]], 0)</f>
        <v>0.2</v>
      </c>
      <c r="I710" t="str">
        <f>IF(AND(MasterData6[[#This Row],[NumWebPurchases]]&gt;=1, Buying_Cat.="Over $500"), "Yes", "")</f>
        <v/>
      </c>
      <c r="L710" t="str">
        <f>IF(MasterData6[[#This Row],[NumWebPurchases]]&gt;=R$3, "Yes", "")</f>
        <v/>
      </c>
      <c r="M710" t="str">
        <f>IF(MasterData6[[#This Row],[NumCatalogPurchases]]&gt;=S$3, "Yes", "")</f>
        <v/>
      </c>
      <c r="N710" t="str">
        <f>IF(MasterData6[[#This Row],[NumStorePurchases]]&gt;=T$3, "Yes", "")</f>
        <v/>
      </c>
    </row>
    <row r="711" spans="1:14" x14ac:dyDescent="0.3">
      <c r="A711">
        <v>3537</v>
      </c>
      <c r="B711">
        <v>3</v>
      </c>
      <c r="C711">
        <v>3</v>
      </c>
      <c r="D711">
        <v>0</v>
      </c>
      <c r="E711">
        <v>4</v>
      </c>
      <c r="F711">
        <v>8</v>
      </c>
      <c r="G71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711" s="52">
        <f>IFERROR(MasterData6[[#This Row],[NumWebPurchases]]/MasterData6[[#This Row],[NumWebVisitsMonth]], 0)</f>
        <v>0.375</v>
      </c>
      <c r="I711" t="str">
        <f>IF(AND(MasterData6[[#This Row],[NumWebPurchases]]&gt;=1, Buying_Cat.="Over $500"), "Yes", "")</f>
        <v/>
      </c>
      <c r="L711" t="str">
        <f>IF(MasterData6[[#This Row],[NumWebPurchases]]&gt;=R$3, "Yes", "")</f>
        <v/>
      </c>
      <c r="M711" t="str">
        <f>IF(MasterData6[[#This Row],[NumCatalogPurchases]]&gt;=S$3, "Yes", "")</f>
        <v/>
      </c>
      <c r="N711" t="str">
        <f>IF(MasterData6[[#This Row],[NumStorePurchases]]&gt;=T$3, "Yes", "")</f>
        <v/>
      </c>
    </row>
    <row r="712" spans="1:14" x14ac:dyDescent="0.3">
      <c r="A712">
        <v>3547</v>
      </c>
      <c r="B712">
        <v>2</v>
      </c>
      <c r="C712">
        <v>2</v>
      </c>
      <c r="D712">
        <v>0</v>
      </c>
      <c r="E712">
        <v>3</v>
      </c>
      <c r="F712">
        <v>6</v>
      </c>
      <c r="G71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12" s="52">
        <f>IFERROR(MasterData6[[#This Row],[NumWebPurchases]]/MasterData6[[#This Row],[NumWebVisitsMonth]], 0)</f>
        <v>0.33333333333333331</v>
      </c>
      <c r="I712" t="str">
        <f>IF(AND(MasterData6[[#This Row],[NumWebPurchases]]&gt;=1, Buying_Cat.="Over $500"), "Yes", "")</f>
        <v/>
      </c>
      <c r="L712" t="str">
        <f>IF(MasterData6[[#This Row],[NumWebPurchases]]&gt;=R$3, "Yes", "")</f>
        <v/>
      </c>
      <c r="M712" t="str">
        <f>IF(MasterData6[[#This Row],[NumCatalogPurchases]]&gt;=S$3, "Yes", "")</f>
        <v/>
      </c>
      <c r="N712" t="str">
        <f>IF(MasterData6[[#This Row],[NumStorePurchases]]&gt;=T$3, "Yes", "")</f>
        <v/>
      </c>
    </row>
    <row r="713" spans="1:14" x14ac:dyDescent="0.3">
      <c r="A713">
        <v>3551</v>
      </c>
      <c r="B713">
        <v>2</v>
      </c>
      <c r="C713">
        <v>2</v>
      </c>
      <c r="D713">
        <v>1</v>
      </c>
      <c r="E713">
        <v>5</v>
      </c>
      <c r="F713">
        <v>2</v>
      </c>
      <c r="G71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13" s="52">
        <f>IFERROR(MasterData6[[#This Row],[NumWebPurchases]]/MasterData6[[#This Row],[NumWebVisitsMonth]], 0)</f>
        <v>1</v>
      </c>
      <c r="I713" t="str">
        <f>IF(AND(MasterData6[[#This Row],[NumWebPurchases]]&gt;=1, Buying_Cat.="Over $500"), "Yes", "")</f>
        <v/>
      </c>
      <c r="L713" t="str">
        <f>IF(MasterData6[[#This Row],[NumWebPurchases]]&gt;=R$3, "Yes", "")</f>
        <v/>
      </c>
      <c r="M713" t="str">
        <f>IF(MasterData6[[#This Row],[NumCatalogPurchases]]&gt;=S$3, "Yes", "")</f>
        <v/>
      </c>
      <c r="N713" t="str">
        <f>IF(MasterData6[[#This Row],[NumStorePurchases]]&gt;=T$3, "Yes", "")</f>
        <v>Yes</v>
      </c>
    </row>
    <row r="714" spans="1:14" x14ac:dyDescent="0.3">
      <c r="A714">
        <v>3559</v>
      </c>
      <c r="B714">
        <v>3</v>
      </c>
      <c r="C714">
        <v>2</v>
      </c>
      <c r="D714">
        <v>1</v>
      </c>
      <c r="E714">
        <v>3</v>
      </c>
      <c r="F714">
        <v>6</v>
      </c>
      <c r="G71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714" s="52">
        <f>IFERROR(MasterData6[[#This Row],[NumWebPurchases]]/MasterData6[[#This Row],[NumWebVisitsMonth]], 0)</f>
        <v>0.33333333333333331</v>
      </c>
      <c r="I714" t="str">
        <f>IF(AND(MasterData6[[#This Row],[NumWebPurchases]]&gt;=1, Buying_Cat.="Over $500"), "Yes", "")</f>
        <v/>
      </c>
      <c r="L714" t="str">
        <f>IF(MasterData6[[#This Row],[NumWebPurchases]]&gt;=R$3, "Yes", "")</f>
        <v/>
      </c>
      <c r="M714" t="str">
        <f>IF(MasterData6[[#This Row],[NumCatalogPurchases]]&gt;=S$3, "Yes", "")</f>
        <v/>
      </c>
      <c r="N714" t="str">
        <f>IF(MasterData6[[#This Row],[NumStorePurchases]]&gt;=T$3, "Yes", "")</f>
        <v/>
      </c>
    </row>
    <row r="715" spans="1:14" x14ac:dyDescent="0.3">
      <c r="A715">
        <v>3560</v>
      </c>
      <c r="B715">
        <v>1</v>
      </c>
      <c r="C715">
        <v>4</v>
      </c>
      <c r="D715">
        <v>4</v>
      </c>
      <c r="E715">
        <v>11</v>
      </c>
      <c r="F715">
        <v>1</v>
      </c>
      <c r="G71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15" s="52">
        <f>IFERROR(MasterData6[[#This Row],[NumWebPurchases]]/MasterData6[[#This Row],[NumWebVisitsMonth]], 0)</f>
        <v>4</v>
      </c>
      <c r="I715" t="str">
        <f>IF(AND(MasterData6[[#This Row],[NumWebPurchases]]&gt;=1, Buying_Cat.="Over $500"), "Yes", "")</f>
        <v>Yes</v>
      </c>
      <c r="L715" t="str">
        <f>IF(MasterData6[[#This Row],[NumWebPurchases]]&gt;=R$3, "Yes", "")</f>
        <v>Yes</v>
      </c>
      <c r="M715" t="str">
        <f>IF(MasterData6[[#This Row],[NumCatalogPurchases]]&gt;=S$3, "Yes", "")</f>
        <v>Yes</v>
      </c>
      <c r="N715" t="str">
        <f>IF(MasterData6[[#This Row],[NumStorePurchases]]&gt;=T$3, "Yes", "")</f>
        <v>Yes</v>
      </c>
    </row>
    <row r="716" spans="1:14" x14ac:dyDescent="0.3">
      <c r="A716">
        <v>3565</v>
      </c>
      <c r="B716">
        <v>3</v>
      </c>
      <c r="C716">
        <v>3</v>
      </c>
      <c r="D716">
        <v>0</v>
      </c>
      <c r="E716">
        <v>3</v>
      </c>
      <c r="F716">
        <v>7</v>
      </c>
      <c r="G71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716" s="52">
        <f>IFERROR(MasterData6[[#This Row],[NumWebPurchases]]/MasterData6[[#This Row],[NumWebVisitsMonth]], 0)</f>
        <v>0.42857142857142855</v>
      </c>
      <c r="I716" t="str">
        <f>IF(AND(MasterData6[[#This Row],[NumWebPurchases]]&gt;=1, Buying_Cat.="Over $500"), "Yes", "")</f>
        <v/>
      </c>
      <c r="L716" t="str">
        <f>IF(MasterData6[[#This Row],[NumWebPurchases]]&gt;=R$3, "Yes", "")</f>
        <v/>
      </c>
      <c r="M716" t="str">
        <f>IF(MasterData6[[#This Row],[NumCatalogPurchases]]&gt;=S$3, "Yes", "")</f>
        <v/>
      </c>
      <c r="N716" t="str">
        <f>IF(MasterData6[[#This Row],[NumStorePurchases]]&gt;=T$3, "Yes", "")</f>
        <v/>
      </c>
    </row>
    <row r="717" spans="1:14" x14ac:dyDescent="0.3">
      <c r="A717">
        <v>3570</v>
      </c>
      <c r="B717">
        <v>3</v>
      </c>
      <c r="C717">
        <v>4</v>
      </c>
      <c r="D717">
        <v>1</v>
      </c>
      <c r="E717">
        <v>5</v>
      </c>
      <c r="F717">
        <v>5</v>
      </c>
      <c r="G71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717" s="52">
        <f>IFERROR(MasterData6[[#This Row],[NumWebPurchases]]/MasterData6[[#This Row],[NumWebVisitsMonth]], 0)</f>
        <v>0.8</v>
      </c>
      <c r="I717" t="str">
        <f>IF(AND(MasterData6[[#This Row],[NumWebPurchases]]&gt;=1, Buying_Cat.="Over $500"), "Yes", "")</f>
        <v/>
      </c>
      <c r="L717" t="str">
        <f>IF(MasterData6[[#This Row],[NumWebPurchases]]&gt;=R$3, "Yes", "")</f>
        <v>Yes</v>
      </c>
      <c r="M717" t="str">
        <f>IF(MasterData6[[#This Row],[NumCatalogPurchases]]&gt;=S$3, "Yes", "")</f>
        <v/>
      </c>
      <c r="N717" t="str">
        <f>IF(MasterData6[[#This Row],[NumStorePurchases]]&gt;=T$3, "Yes", "")</f>
        <v>Yes</v>
      </c>
    </row>
    <row r="718" spans="1:14" x14ac:dyDescent="0.3">
      <c r="A718">
        <v>3571</v>
      </c>
      <c r="B718">
        <v>3</v>
      </c>
      <c r="C718">
        <v>8</v>
      </c>
      <c r="D718">
        <v>3</v>
      </c>
      <c r="E718">
        <v>5</v>
      </c>
      <c r="F718">
        <v>6</v>
      </c>
      <c r="G71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718" s="52">
        <f>IFERROR(MasterData6[[#This Row],[NumWebPurchases]]/MasterData6[[#This Row],[NumWebVisitsMonth]], 0)</f>
        <v>1.3333333333333333</v>
      </c>
      <c r="I718" t="str">
        <f>IF(AND(MasterData6[[#This Row],[NumWebPurchases]]&gt;=1, Buying_Cat.="Over $500"), "Yes", "")</f>
        <v>Yes</v>
      </c>
      <c r="L718" t="str">
        <f>IF(MasterData6[[#This Row],[NumWebPurchases]]&gt;=R$3, "Yes", "")</f>
        <v>Yes</v>
      </c>
      <c r="M718" t="str">
        <f>IF(MasterData6[[#This Row],[NumCatalogPurchases]]&gt;=S$3, "Yes", "")</f>
        <v>Yes</v>
      </c>
      <c r="N718" t="str">
        <f>IF(MasterData6[[#This Row],[NumStorePurchases]]&gt;=T$3, "Yes", "")</f>
        <v>Yes</v>
      </c>
    </row>
    <row r="719" spans="1:14" x14ac:dyDescent="0.3">
      <c r="A719">
        <v>3578</v>
      </c>
      <c r="B719">
        <v>2</v>
      </c>
      <c r="C719">
        <v>3</v>
      </c>
      <c r="D719">
        <v>1</v>
      </c>
      <c r="E719">
        <v>6</v>
      </c>
      <c r="F719">
        <v>6</v>
      </c>
      <c r="G71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19" s="52">
        <f>IFERROR(MasterData6[[#This Row],[NumWebPurchases]]/MasterData6[[#This Row],[NumWebVisitsMonth]], 0)</f>
        <v>0.5</v>
      </c>
      <c r="I719" t="str">
        <f>IF(AND(MasterData6[[#This Row],[NumWebPurchases]]&gt;=1, Buying_Cat.="Over $500"), "Yes", "")</f>
        <v/>
      </c>
      <c r="L719" t="str">
        <f>IF(MasterData6[[#This Row],[NumWebPurchases]]&gt;=R$3, "Yes", "")</f>
        <v/>
      </c>
      <c r="M719" t="str">
        <f>IF(MasterData6[[#This Row],[NumCatalogPurchases]]&gt;=S$3, "Yes", "")</f>
        <v/>
      </c>
      <c r="N719" t="str">
        <f>IF(MasterData6[[#This Row],[NumStorePurchases]]&gt;=T$3, "Yes", "")</f>
        <v>Yes</v>
      </c>
    </row>
    <row r="720" spans="1:14" x14ac:dyDescent="0.3">
      <c r="A720">
        <v>3584</v>
      </c>
      <c r="B720">
        <v>2</v>
      </c>
      <c r="C720">
        <v>5</v>
      </c>
      <c r="D720">
        <v>10</v>
      </c>
      <c r="E720">
        <v>5</v>
      </c>
      <c r="F720">
        <v>8</v>
      </c>
      <c r="G72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20" s="52">
        <f>IFERROR(MasterData6[[#This Row],[NumWebPurchases]]/MasterData6[[#This Row],[NumWebVisitsMonth]], 0)</f>
        <v>0.625</v>
      </c>
      <c r="I720" t="str">
        <f>IF(AND(MasterData6[[#This Row],[NumWebPurchases]]&gt;=1, Buying_Cat.="Over $500"), "Yes", "")</f>
        <v>Yes</v>
      </c>
      <c r="L720" t="str">
        <f>IF(MasterData6[[#This Row],[NumWebPurchases]]&gt;=R$3, "Yes", "")</f>
        <v>Yes</v>
      </c>
      <c r="M720" t="str">
        <f>IF(MasterData6[[#This Row],[NumCatalogPurchases]]&gt;=S$3, "Yes", "")</f>
        <v>Yes</v>
      </c>
      <c r="N720" t="str">
        <f>IF(MasterData6[[#This Row],[NumStorePurchases]]&gt;=T$3, "Yes", "")</f>
        <v>Yes</v>
      </c>
    </row>
    <row r="721" spans="1:14" x14ac:dyDescent="0.3">
      <c r="A721">
        <v>3594</v>
      </c>
      <c r="B721">
        <v>13</v>
      </c>
      <c r="C721">
        <v>8</v>
      </c>
      <c r="D721">
        <v>2</v>
      </c>
      <c r="E721">
        <v>9</v>
      </c>
      <c r="F721">
        <v>8</v>
      </c>
      <c r="G72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13</v>
      </c>
      <c r="H721" s="52">
        <f>IFERROR(MasterData6[[#This Row],[NumWebPurchases]]/MasterData6[[#This Row],[NumWebVisitsMonth]], 0)</f>
        <v>1</v>
      </c>
      <c r="I721" t="str">
        <f>IF(AND(MasterData6[[#This Row],[NumWebPurchases]]&gt;=1, Buying_Cat.="Over $500"), "Yes", "")</f>
        <v>Yes</v>
      </c>
      <c r="L721" t="str">
        <f>IF(MasterData6[[#This Row],[NumWebPurchases]]&gt;=R$3, "Yes", "")</f>
        <v>Yes</v>
      </c>
      <c r="M721" t="str">
        <f>IF(MasterData6[[#This Row],[NumCatalogPurchases]]&gt;=S$3, "Yes", "")</f>
        <v>Yes</v>
      </c>
      <c r="N721" t="str">
        <f>IF(MasterData6[[#This Row],[NumStorePurchases]]&gt;=T$3, "Yes", "")</f>
        <v>Yes</v>
      </c>
    </row>
    <row r="722" spans="1:14" x14ac:dyDescent="0.3">
      <c r="A722">
        <v>3595</v>
      </c>
      <c r="B722">
        <v>2</v>
      </c>
      <c r="C722">
        <v>6</v>
      </c>
      <c r="D722">
        <v>8</v>
      </c>
      <c r="E722">
        <v>12</v>
      </c>
      <c r="F722">
        <v>3</v>
      </c>
      <c r="G72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22" s="52">
        <f>IFERROR(MasterData6[[#This Row],[NumWebPurchases]]/MasterData6[[#This Row],[NumWebVisitsMonth]], 0)</f>
        <v>2</v>
      </c>
      <c r="I722" t="str">
        <f>IF(AND(MasterData6[[#This Row],[NumWebPurchases]]&gt;=1, Buying_Cat.="Over $500"), "Yes", "")</f>
        <v>Yes</v>
      </c>
      <c r="L722" t="str">
        <f>IF(MasterData6[[#This Row],[NumWebPurchases]]&gt;=R$3, "Yes", "")</f>
        <v>Yes</v>
      </c>
      <c r="M722" t="str">
        <f>IF(MasterData6[[#This Row],[NumCatalogPurchases]]&gt;=S$3, "Yes", "")</f>
        <v>Yes</v>
      </c>
      <c r="N722" t="str">
        <f>IF(MasterData6[[#This Row],[NumStorePurchases]]&gt;=T$3, "Yes", "")</f>
        <v>Yes</v>
      </c>
    </row>
    <row r="723" spans="1:14" x14ac:dyDescent="0.3">
      <c r="A723">
        <v>3598</v>
      </c>
      <c r="B723">
        <v>4</v>
      </c>
      <c r="C723">
        <v>4</v>
      </c>
      <c r="D723">
        <v>2</v>
      </c>
      <c r="E723">
        <v>12</v>
      </c>
      <c r="F723">
        <v>4</v>
      </c>
      <c r="G72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723" s="52">
        <f>IFERROR(MasterData6[[#This Row],[NumWebPurchases]]/MasterData6[[#This Row],[NumWebVisitsMonth]], 0)</f>
        <v>1</v>
      </c>
      <c r="I723" t="str">
        <f>IF(AND(MasterData6[[#This Row],[NumWebPurchases]]&gt;=1, Buying_Cat.="Over $500"), "Yes", "")</f>
        <v>Yes</v>
      </c>
      <c r="L723" t="str">
        <f>IF(MasterData6[[#This Row],[NumWebPurchases]]&gt;=R$3, "Yes", "")</f>
        <v>Yes</v>
      </c>
      <c r="M723" t="str">
        <f>IF(MasterData6[[#This Row],[NumCatalogPurchases]]&gt;=S$3, "Yes", "")</f>
        <v>Yes</v>
      </c>
      <c r="N723" t="str">
        <f>IF(MasterData6[[#This Row],[NumStorePurchases]]&gt;=T$3, "Yes", "")</f>
        <v>Yes</v>
      </c>
    </row>
    <row r="724" spans="1:14" x14ac:dyDescent="0.3">
      <c r="A724">
        <v>3599</v>
      </c>
      <c r="B724">
        <v>3</v>
      </c>
      <c r="C724">
        <v>8</v>
      </c>
      <c r="D724">
        <v>4</v>
      </c>
      <c r="E724">
        <v>8</v>
      </c>
      <c r="F724">
        <v>5</v>
      </c>
      <c r="G72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724" s="52">
        <f>IFERROR(MasterData6[[#This Row],[NumWebPurchases]]/MasterData6[[#This Row],[NumWebVisitsMonth]], 0)</f>
        <v>1.6</v>
      </c>
      <c r="I724" t="str">
        <f>IF(AND(MasterData6[[#This Row],[NumWebPurchases]]&gt;=1, Buying_Cat.="Over $500"), "Yes", "")</f>
        <v>Yes</v>
      </c>
      <c r="L724" t="str">
        <f>IF(MasterData6[[#This Row],[NumWebPurchases]]&gt;=R$3, "Yes", "")</f>
        <v>Yes</v>
      </c>
      <c r="M724" t="str">
        <f>IF(MasterData6[[#This Row],[NumCatalogPurchases]]&gt;=S$3, "Yes", "")</f>
        <v>Yes</v>
      </c>
      <c r="N724" t="str">
        <f>IF(MasterData6[[#This Row],[NumStorePurchases]]&gt;=T$3, "Yes", "")</f>
        <v>Yes</v>
      </c>
    </row>
    <row r="725" spans="1:14" x14ac:dyDescent="0.3">
      <c r="A725">
        <v>3602</v>
      </c>
      <c r="B725">
        <v>2</v>
      </c>
      <c r="C725">
        <v>3</v>
      </c>
      <c r="D725">
        <v>2</v>
      </c>
      <c r="E725">
        <v>4</v>
      </c>
      <c r="F725">
        <v>4</v>
      </c>
      <c r="G72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25" s="52">
        <f>IFERROR(MasterData6[[#This Row],[NumWebPurchases]]/MasterData6[[#This Row],[NumWebVisitsMonth]], 0)</f>
        <v>0.75</v>
      </c>
      <c r="I725" t="str">
        <f>IF(AND(MasterData6[[#This Row],[NumWebPurchases]]&gt;=1, Buying_Cat.="Over $500"), "Yes", "")</f>
        <v/>
      </c>
      <c r="L725" t="str">
        <f>IF(MasterData6[[#This Row],[NumWebPurchases]]&gt;=R$3, "Yes", "")</f>
        <v/>
      </c>
      <c r="M725" t="str">
        <f>IF(MasterData6[[#This Row],[NumCatalogPurchases]]&gt;=S$3, "Yes", "")</f>
        <v>Yes</v>
      </c>
      <c r="N725" t="str">
        <f>IF(MasterData6[[#This Row],[NumStorePurchases]]&gt;=T$3, "Yes", "")</f>
        <v/>
      </c>
    </row>
    <row r="726" spans="1:14" x14ac:dyDescent="0.3">
      <c r="A726">
        <v>3619</v>
      </c>
      <c r="B726">
        <v>1</v>
      </c>
      <c r="C726">
        <v>5</v>
      </c>
      <c r="D726">
        <v>3</v>
      </c>
      <c r="E726">
        <v>8</v>
      </c>
      <c r="F726">
        <v>2</v>
      </c>
      <c r="G72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26" s="52">
        <f>IFERROR(MasterData6[[#This Row],[NumWebPurchases]]/MasterData6[[#This Row],[NumWebVisitsMonth]], 0)</f>
        <v>2.5</v>
      </c>
      <c r="I726" t="str">
        <f>IF(AND(MasterData6[[#This Row],[NumWebPurchases]]&gt;=1, Buying_Cat.="Over $500"), "Yes", "")</f>
        <v>Yes</v>
      </c>
      <c r="L726" t="str">
        <f>IF(MasterData6[[#This Row],[NumWebPurchases]]&gt;=R$3, "Yes", "")</f>
        <v>Yes</v>
      </c>
      <c r="M726" t="str">
        <f>IF(MasterData6[[#This Row],[NumCatalogPurchases]]&gt;=S$3, "Yes", "")</f>
        <v>Yes</v>
      </c>
      <c r="N726" t="str">
        <f>IF(MasterData6[[#This Row],[NumStorePurchases]]&gt;=T$3, "Yes", "")</f>
        <v>Yes</v>
      </c>
    </row>
    <row r="727" spans="1:14" x14ac:dyDescent="0.3">
      <c r="A727">
        <v>3623</v>
      </c>
      <c r="B727">
        <v>3</v>
      </c>
      <c r="C727">
        <v>4</v>
      </c>
      <c r="D727">
        <v>0</v>
      </c>
      <c r="E727">
        <v>3</v>
      </c>
      <c r="F727">
        <v>7</v>
      </c>
      <c r="G72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727" s="52">
        <f>IFERROR(MasterData6[[#This Row],[NumWebPurchases]]/MasterData6[[#This Row],[NumWebVisitsMonth]], 0)</f>
        <v>0.5714285714285714</v>
      </c>
      <c r="I727" t="str">
        <f>IF(AND(MasterData6[[#This Row],[NumWebPurchases]]&gt;=1, Buying_Cat.="Over $500"), "Yes", "")</f>
        <v/>
      </c>
      <c r="L727" t="str">
        <f>IF(MasterData6[[#This Row],[NumWebPurchases]]&gt;=R$3, "Yes", "")</f>
        <v>Yes</v>
      </c>
      <c r="M727" t="str">
        <f>IF(MasterData6[[#This Row],[NumCatalogPurchases]]&gt;=S$3, "Yes", "")</f>
        <v/>
      </c>
      <c r="N727" t="str">
        <f>IF(MasterData6[[#This Row],[NumStorePurchases]]&gt;=T$3, "Yes", "")</f>
        <v/>
      </c>
    </row>
    <row r="728" spans="1:14" x14ac:dyDescent="0.3">
      <c r="A728">
        <v>3628</v>
      </c>
      <c r="B728">
        <v>2</v>
      </c>
      <c r="C728">
        <v>2</v>
      </c>
      <c r="D728">
        <v>1</v>
      </c>
      <c r="E728">
        <v>2</v>
      </c>
      <c r="F728">
        <v>9</v>
      </c>
      <c r="G72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28" s="52">
        <f>IFERROR(MasterData6[[#This Row],[NumWebPurchases]]/MasterData6[[#This Row],[NumWebVisitsMonth]], 0)</f>
        <v>0.22222222222222221</v>
      </c>
      <c r="I728" t="str">
        <f>IF(AND(MasterData6[[#This Row],[NumWebPurchases]]&gt;=1, Buying_Cat.="Over $500"), "Yes", "")</f>
        <v/>
      </c>
      <c r="L728" t="str">
        <f>IF(MasterData6[[#This Row],[NumWebPurchases]]&gt;=R$3, "Yes", "")</f>
        <v/>
      </c>
      <c r="M728" t="str">
        <f>IF(MasterData6[[#This Row],[NumCatalogPurchases]]&gt;=S$3, "Yes", "")</f>
        <v/>
      </c>
      <c r="N728" t="str">
        <f>IF(MasterData6[[#This Row],[NumStorePurchases]]&gt;=T$3, "Yes", "")</f>
        <v/>
      </c>
    </row>
    <row r="729" spans="1:14" x14ac:dyDescent="0.3">
      <c r="A729">
        <v>3629</v>
      </c>
      <c r="B729">
        <v>2</v>
      </c>
      <c r="C729">
        <v>3</v>
      </c>
      <c r="D729">
        <v>1</v>
      </c>
      <c r="E729">
        <v>3</v>
      </c>
      <c r="F729">
        <v>7</v>
      </c>
      <c r="G72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29" s="52">
        <f>IFERROR(MasterData6[[#This Row],[NumWebPurchases]]/MasterData6[[#This Row],[NumWebVisitsMonth]], 0)</f>
        <v>0.42857142857142855</v>
      </c>
      <c r="I729" t="str">
        <f>IF(AND(MasterData6[[#This Row],[NumWebPurchases]]&gt;=1, Buying_Cat.="Over $500"), "Yes", "")</f>
        <v/>
      </c>
      <c r="L729" t="str">
        <f>IF(MasterData6[[#This Row],[NumWebPurchases]]&gt;=R$3, "Yes", "")</f>
        <v/>
      </c>
      <c r="M729" t="str">
        <f>IF(MasterData6[[#This Row],[NumCatalogPurchases]]&gt;=S$3, "Yes", "")</f>
        <v/>
      </c>
      <c r="N729" t="str">
        <f>IF(MasterData6[[#This Row],[NumStorePurchases]]&gt;=T$3, "Yes", "")</f>
        <v/>
      </c>
    </row>
    <row r="730" spans="1:14" x14ac:dyDescent="0.3">
      <c r="A730">
        <v>3635</v>
      </c>
      <c r="B730">
        <v>3</v>
      </c>
      <c r="C730">
        <v>6</v>
      </c>
      <c r="D730">
        <v>3</v>
      </c>
      <c r="E730">
        <v>8</v>
      </c>
      <c r="F730">
        <v>5</v>
      </c>
      <c r="G73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730" s="52">
        <f>IFERROR(MasterData6[[#This Row],[NumWebPurchases]]/MasterData6[[#This Row],[NumWebVisitsMonth]], 0)</f>
        <v>1.2</v>
      </c>
      <c r="I730" t="str">
        <f>IF(AND(MasterData6[[#This Row],[NumWebPurchases]]&gt;=1, Buying_Cat.="Over $500"), "Yes", "")</f>
        <v>Yes</v>
      </c>
      <c r="L730" t="str">
        <f>IF(MasterData6[[#This Row],[NumWebPurchases]]&gt;=R$3, "Yes", "")</f>
        <v>Yes</v>
      </c>
      <c r="M730" t="str">
        <f>IF(MasterData6[[#This Row],[NumCatalogPurchases]]&gt;=S$3, "Yes", "")</f>
        <v>Yes</v>
      </c>
      <c r="N730" t="str">
        <f>IF(MasterData6[[#This Row],[NumStorePurchases]]&gt;=T$3, "Yes", "")</f>
        <v>Yes</v>
      </c>
    </row>
    <row r="731" spans="1:14" x14ac:dyDescent="0.3">
      <c r="A731">
        <v>3641</v>
      </c>
      <c r="B731">
        <v>2</v>
      </c>
      <c r="C731">
        <v>2</v>
      </c>
      <c r="D731">
        <v>0</v>
      </c>
      <c r="E731">
        <v>3</v>
      </c>
      <c r="F731">
        <v>6</v>
      </c>
      <c r="G73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31" s="52">
        <f>IFERROR(MasterData6[[#This Row],[NumWebPurchases]]/MasterData6[[#This Row],[NumWebVisitsMonth]], 0)</f>
        <v>0.33333333333333331</v>
      </c>
      <c r="I731" t="str">
        <f>IF(AND(MasterData6[[#This Row],[NumWebPurchases]]&gt;=1, Buying_Cat.="Over $500"), "Yes", "")</f>
        <v/>
      </c>
      <c r="L731" t="str">
        <f>IF(MasterData6[[#This Row],[NumWebPurchases]]&gt;=R$3, "Yes", "")</f>
        <v/>
      </c>
      <c r="M731" t="str">
        <f>IF(MasterData6[[#This Row],[NumCatalogPurchases]]&gt;=S$3, "Yes", "")</f>
        <v/>
      </c>
      <c r="N731" t="str">
        <f>IF(MasterData6[[#This Row],[NumStorePurchases]]&gt;=T$3, "Yes", "")</f>
        <v/>
      </c>
    </row>
    <row r="732" spans="1:14" x14ac:dyDescent="0.3">
      <c r="A732">
        <v>3643</v>
      </c>
      <c r="B732">
        <v>1</v>
      </c>
      <c r="C732">
        <v>4</v>
      </c>
      <c r="D732">
        <v>3</v>
      </c>
      <c r="E732">
        <v>6</v>
      </c>
      <c r="F732">
        <v>2</v>
      </c>
      <c r="G73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32" s="52">
        <f>IFERROR(MasterData6[[#This Row],[NumWebPurchases]]/MasterData6[[#This Row],[NumWebVisitsMonth]], 0)</f>
        <v>2</v>
      </c>
      <c r="I732" t="str">
        <f>IF(AND(MasterData6[[#This Row],[NumWebPurchases]]&gt;=1, Buying_Cat.="Over $500"), "Yes", "")</f>
        <v>Yes</v>
      </c>
      <c r="L732" t="str">
        <f>IF(MasterData6[[#This Row],[NumWebPurchases]]&gt;=R$3, "Yes", "")</f>
        <v>Yes</v>
      </c>
      <c r="M732" t="str">
        <f>IF(MasterData6[[#This Row],[NumCatalogPurchases]]&gt;=S$3, "Yes", "")</f>
        <v>Yes</v>
      </c>
      <c r="N732" t="str">
        <f>IF(MasterData6[[#This Row],[NumStorePurchases]]&gt;=T$3, "Yes", "")</f>
        <v>Yes</v>
      </c>
    </row>
    <row r="733" spans="1:14" x14ac:dyDescent="0.3">
      <c r="A733">
        <v>3645</v>
      </c>
      <c r="B733">
        <v>3</v>
      </c>
      <c r="C733">
        <v>2</v>
      </c>
      <c r="D733">
        <v>0</v>
      </c>
      <c r="E733">
        <v>4</v>
      </c>
      <c r="F733">
        <v>8</v>
      </c>
      <c r="G73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733" s="52">
        <f>IFERROR(MasterData6[[#This Row],[NumWebPurchases]]/MasterData6[[#This Row],[NumWebVisitsMonth]], 0)</f>
        <v>0.25</v>
      </c>
      <c r="I733" t="str">
        <f>IF(AND(MasterData6[[#This Row],[NumWebPurchases]]&gt;=1, Buying_Cat.="Over $500"), "Yes", "")</f>
        <v/>
      </c>
      <c r="L733" t="str">
        <f>IF(MasterData6[[#This Row],[NumWebPurchases]]&gt;=R$3, "Yes", "")</f>
        <v/>
      </c>
      <c r="M733" t="str">
        <f>IF(MasterData6[[#This Row],[NumCatalogPurchases]]&gt;=S$3, "Yes", "")</f>
        <v/>
      </c>
      <c r="N733" t="str">
        <f>IF(MasterData6[[#This Row],[NumStorePurchases]]&gt;=T$3, "Yes", "")</f>
        <v/>
      </c>
    </row>
    <row r="734" spans="1:14" x14ac:dyDescent="0.3">
      <c r="A734">
        <v>3657</v>
      </c>
      <c r="B734">
        <v>3</v>
      </c>
      <c r="C734">
        <v>4</v>
      </c>
      <c r="D734">
        <v>0</v>
      </c>
      <c r="E734">
        <v>4</v>
      </c>
      <c r="F734">
        <v>8</v>
      </c>
      <c r="G73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734" s="52">
        <f>IFERROR(MasterData6[[#This Row],[NumWebPurchases]]/MasterData6[[#This Row],[NumWebVisitsMonth]], 0)</f>
        <v>0.5</v>
      </c>
      <c r="I734" t="str">
        <f>IF(AND(MasterData6[[#This Row],[NumWebPurchases]]&gt;=1, Buying_Cat.="Over $500"), "Yes", "")</f>
        <v/>
      </c>
      <c r="L734" t="str">
        <f>IF(MasterData6[[#This Row],[NumWebPurchases]]&gt;=R$3, "Yes", "")</f>
        <v>Yes</v>
      </c>
      <c r="M734" t="str">
        <f>IF(MasterData6[[#This Row],[NumCatalogPurchases]]&gt;=S$3, "Yes", "")</f>
        <v/>
      </c>
      <c r="N734" t="str">
        <f>IF(MasterData6[[#This Row],[NumStorePurchases]]&gt;=T$3, "Yes", "")</f>
        <v/>
      </c>
    </row>
    <row r="735" spans="1:14" x14ac:dyDescent="0.3">
      <c r="A735">
        <v>3661</v>
      </c>
      <c r="B735">
        <v>1</v>
      </c>
      <c r="C735">
        <v>4</v>
      </c>
      <c r="D735">
        <v>6</v>
      </c>
      <c r="E735">
        <v>8</v>
      </c>
      <c r="F735">
        <v>2</v>
      </c>
      <c r="G73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35" s="52">
        <f>IFERROR(MasterData6[[#This Row],[NumWebPurchases]]/MasterData6[[#This Row],[NumWebVisitsMonth]], 0)</f>
        <v>2</v>
      </c>
      <c r="I735" t="str">
        <f>IF(AND(MasterData6[[#This Row],[NumWebPurchases]]&gt;=1, Buying_Cat.="Over $500"), "Yes", "")</f>
        <v>Yes</v>
      </c>
      <c r="L735" t="str">
        <f>IF(MasterData6[[#This Row],[NumWebPurchases]]&gt;=R$3, "Yes", "")</f>
        <v>Yes</v>
      </c>
      <c r="M735" t="str">
        <f>IF(MasterData6[[#This Row],[NumCatalogPurchases]]&gt;=S$3, "Yes", "")</f>
        <v>Yes</v>
      </c>
      <c r="N735" t="str">
        <f>IF(MasterData6[[#This Row],[NumStorePurchases]]&gt;=T$3, "Yes", "")</f>
        <v>Yes</v>
      </c>
    </row>
    <row r="736" spans="1:14" x14ac:dyDescent="0.3">
      <c r="A736">
        <v>3665</v>
      </c>
      <c r="B736">
        <v>3</v>
      </c>
      <c r="C736">
        <v>3</v>
      </c>
      <c r="D736">
        <v>0</v>
      </c>
      <c r="E736">
        <v>3</v>
      </c>
      <c r="F736">
        <v>8</v>
      </c>
      <c r="G73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736" s="52">
        <f>IFERROR(MasterData6[[#This Row],[NumWebPurchases]]/MasterData6[[#This Row],[NumWebVisitsMonth]], 0)</f>
        <v>0.375</v>
      </c>
      <c r="I736" t="str">
        <f>IF(AND(MasterData6[[#This Row],[NumWebPurchases]]&gt;=1, Buying_Cat.="Over $500"), "Yes", "")</f>
        <v/>
      </c>
      <c r="L736" t="str">
        <f>IF(MasterData6[[#This Row],[NumWebPurchases]]&gt;=R$3, "Yes", "")</f>
        <v/>
      </c>
      <c r="M736" t="str">
        <f>IF(MasterData6[[#This Row],[NumCatalogPurchases]]&gt;=S$3, "Yes", "")</f>
        <v/>
      </c>
      <c r="N736" t="str">
        <f>IF(MasterData6[[#This Row],[NumStorePurchases]]&gt;=T$3, "Yes", "")</f>
        <v/>
      </c>
    </row>
    <row r="737" spans="1:14" x14ac:dyDescent="0.3">
      <c r="A737">
        <v>3667</v>
      </c>
      <c r="B737">
        <v>1</v>
      </c>
      <c r="C737">
        <v>8</v>
      </c>
      <c r="D737">
        <v>5</v>
      </c>
      <c r="E737">
        <v>11</v>
      </c>
      <c r="F737">
        <v>8</v>
      </c>
      <c r="G73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37" s="52">
        <f>IFERROR(MasterData6[[#This Row],[NumWebPurchases]]/MasterData6[[#This Row],[NumWebVisitsMonth]], 0)</f>
        <v>1</v>
      </c>
      <c r="I737" t="str">
        <f>IF(AND(MasterData6[[#This Row],[NumWebPurchases]]&gt;=1, Buying_Cat.="Over $500"), "Yes", "")</f>
        <v>Yes</v>
      </c>
      <c r="L737" t="str">
        <f>IF(MasterData6[[#This Row],[NumWebPurchases]]&gt;=R$3, "Yes", "")</f>
        <v>Yes</v>
      </c>
      <c r="M737" t="str">
        <f>IF(MasterData6[[#This Row],[NumCatalogPurchases]]&gt;=S$3, "Yes", "")</f>
        <v>Yes</v>
      </c>
      <c r="N737" t="str">
        <f>IF(MasterData6[[#This Row],[NumStorePurchases]]&gt;=T$3, "Yes", "")</f>
        <v>Yes</v>
      </c>
    </row>
    <row r="738" spans="1:14" x14ac:dyDescent="0.3">
      <c r="A738">
        <v>3673</v>
      </c>
      <c r="B738">
        <v>3</v>
      </c>
      <c r="C738">
        <v>7</v>
      </c>
      <c r="D738">
        <v>5</v>
      </c>
      <c r="E738">
        <v>11</v>
      </c>
      <c r="F738">
        <v>5</v>
      </c>
      <c r="G73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738" s="52">
        <f>IFERROR(MasterData6[[#This Row],[NumWebPurchases]]/MasterData6[[#This Row],[NumWebVisitsMonth]], 0)</f>
        <v>1.4</v>
      </c>
      <c r="I738" t="str">
        <f>IF(AND(MasterData6[[#This Row],[NumWebPurchases]]&gt;=1, Buying_Cat.="Over $500"), "Yes", "")</f>
        <v>Yes</v>
      </c>
      <c r="L738" t="str">
        <f>IF(MasterData6[[#This Row],[NumWebPurchases]]&gt;=R$3, "Yes", "")</f>
        <v>Yes</v>
      </c>
      <c r="M738" t="str">
        <f>IF(MasterData6[[#This Row],[NumCatalogPurchases]]&gt;=S$3, "Yes", "")</f>
        <v>Yes</v>
      </c>
      <c r="N738" t="str">
        <f>IF(MasterData6[[#This Row],[NumStorePurchases]]&gt;=T$3, "Yes", "")</f>
        <v>Yes</v>
      </c>
    </row>
    <row r="739" spans="1:14" x14ac:dyDescent="0.3">
      <c r="A739">
        <v>3678</v>
      </c>
      <c r="B739">
        <v>11</v>
      </c>
      <c r="C739">
        <v>8</v>
      </c>
      <c r="D739">
        <v>3</v>
      </c>
      <c r="E739">
        <v>7</v>
      </c>
      <c r="F739">
        <v>7</v>
      </c>
      <c r="G73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11</v>
      </c>
      <c r="H739" s="52">
        <f>IFERROR(MasterData6[[#This Row],[NumWebPurchases]]/MasterData6[[#This Row],[NumWebVisitsMonth]], 0)</f>
        <v>1.1428571428571428</v>
      </c>
      <c r="I739" t="str">
        <f>IF(AND(MasterData6[[#This Row],[NumWebPurchases]]&gt;=1, Buying_Cat.="Over $500"), "Yes", "")</f>
        <v>Yes</v>
      </c>
      <c r="L739" t="str">
        <f>IF(MasterData6[[#This Row],[NumWebPurchases]]&gt;=R$3, "Yes", "")</f>
        <v>Yes</v>
      </c>
      <c r="M739" t="str">
        <f>IF(MasterData6[[#This Row],[NumCatalogPurchases]]&gt;=S$3, "Yes", "")</f>
        <v>Yes</v>
      </c>
      <c r="N739" t="str">
        <f>IF(MasterData6[[#This Row],[NumStorePurchases]]&gt;=T$3, "Yes", "")</f>
        <v>Yes</v>
      </c>
    </row>
    <row r="740" spans="1:14" x14ac:dyDescent="0.3">
      <c r="A740">
        <v>3690</v>
      </c>
      <c r="B740">
        <v>1</v>
      </c>
      <c r="C740">
        <v>7</v>
      </c>
      <c r="D740">
        <v>4</v>
      </c>
      <c r="E740">
        <v>10</v>
      </c>
      <c r="F740">
        <v>6</v>
      </c>
      <c r="G74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40" s="52">
        <f>IFERROR(MasterData6[[#This Row],[NumWebPurchases]]/MasterData6[[#This Row],[NumWebVisitsMonth]], 0)</f>
        <v>1.1666666666666667</v>
      </c>
      <c r="I740" t="str">
        <f>IF(AND(MasterData6[[#This Row],[NumWebPurchases]]&gt;=1, Buying_Cat.="Over $500"), "Yes", "")</f>
        <v>Yes</v>
      </c>
      <c r="L740" t="str">
        <f>IF(MasterData6[[#This Row],[NumWebPurchases]]&gt;=R$3, "Yes", "")</f>
        <v>Yes</v>
      </c>
      <c r="M740" t="str">
        <f>IF(MasterData6[[#This Row],[NumCatalogPurchases]]&gt;=S$3, "Yes", "")</f>
        <v>Yes</v>
      </c>
      <c r="N740" t="str">
        <f>IF(MasterData6[[#This Row],[NumStorePurchases]]&gt;=T$3, "Yes", "")</f>
        <v>Yes</v>
      </c>
    </row>
    <row r="741" spans="1:14" x14ac:dyDescent="0.3">
      <c r="A741">
        <v>3696</v>
      </c>
      <c r="B741">
        <v>2</v>
      </c>
      <c r="C741">
        <v>2</v>
      </c>
      <c r="D741">
        <v>0</v>
      </c>
      <c r="E741">
        <v>3</v>
      </c>
      <c r="F741">
        <v>7</v>
      </c>
      <c r="G74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41" s="52">
        <f>IFERROR(MasterData6[[#This Row],[NumWebPurchases]]/MasterData6[[#This Row],[NumWebVisitsMonth]], 0)</f>
        <v>0.2857142857142857</v>
      </c>
      <c r="I741" t="str">
        <f>IF(AND(MasterData6[[#This Row],[NumWebPurchases]]&gt;=1, Buying_Cat.="Over $500"), "Yes", "")</f>
        <v/>
      </c>
      <c r="L741" t="str">
        <f>IF(MasterData6[[#This Row],[NumWebPurchases]]&gt;=R$3, "Yes", "")</f>
        <v/>
      </c>
      <c r="M741" t="str">
        <f>IF(MasterData6[[#This Row],[NumCatalogPurchases]]&gt;=S$3, "Yes", "")</f>
        <v/>
      </c>
      <c r="N741" t="str">
        <f>IF(MasterData6[[#This Row],[NumStorePurchases]]&gt;=T$3, "Yes", "")</f>
        <v/>
      </c>
    </row>
    <row r="742" spans="1:14" x14ac:dyDescent="0.3">
      <c r="A742">
        <v>3697</v>
      </c>
      <c r="B742">
        <v>2</v>
      </c>
      <c r="C742">
        <v>3</v>
      </c>
      <c r="D742">
        <v>0</v>
      </c>
      <c r="E742">
        <v>4</v>
      </c>
      <c r="F742">
        <v>7</v>
      </c>
      <c r="G74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42" s="52">
        <f>IFERROR(MasterData6[[#This Row],[NumWebPurchases]]/MasterData6[[#This Row],[NumWebVisitsMonth]], 0)</f>
        <v>0.42857142857142855</v>
      </c>
      <c r="I742" t="str">
        <f>IF(AND(MasterData6[[#This Row],[NumWebPurchases]]&gt;=1, Buying_Cat.="Over $500"), "Yes", "")</f>
        <v/>
      </c>
      <c r="L742" t="str">
        <f>IF(MasterData6[[#This Row],[NumWebPurchases]]&gt;=R$3, "Yes", "")</f>
        <v/>
      </c>
      <c r="M742" t="str">
        <f>IF(MasterData6[[#This Row],[NumCatalogPurchases]]&gt;=S$3, "Yes", "")</f>
        <v/>
      </c>
      <c r="N742" t="str">
        <f>IF(MasterData6[[#This Row],[NumStorePurchases]]&gt;=T$3, "Yes", "")</f>
        <v/>
      </c>
    </row>
    <row r="743" spans="1:14" x14ac:dyDescent="0.3">
      <c r="A743">
        <v>3698</v>
      </c>
      <c r="B743">
        <v>1</v>
      </c>
      <c r="C743">
        <v>4</v>
      </c>
      <c r="D743">
        <v>6</v>
      </c>
      <c r="E743">
        <v>8</v>
      </c>
      <c r="F743">
        <v>2</v>
      </c>
      <c r="G74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43" s="52">
        <f>IFERROR(MasterData6[[#This Row],[NumWebPurchases]]/MasterData6[[#This Row],[NumWebVisitsMonth]], 0)</f>
        <v>2</v>
      </c>
      <c r="I743" t="str">
        <f>IF(AND(MasterData6[[#This Row],[NumWebPurchases]]&gt;=1, Buying_Cat.="Over $500"), "Yes", "")</f>
        <v>Yes</v>
      </c>
      <c r="L743" t="str">
        <f>IF(MasterData6[[#This Row],[NumWebPurchases]]&gt;=R$3, "Yes", "")</f>
        <v>Yes</v>
      </c>
      <c r="M743" t="str">
        <f>IF(MasterData6[[#This Row],[NumCatalogPurchases]]&gt;=S$3, "Yes", "")</f>
        <v>Yes</v>
      </c>
      <c r="N743" t="str">
        <f>IF(MasterData6[[#This Row],[NumStorePurchases]]&gt;=T$3, "Yes", "")</f>
        <v>Yes</v>
      </c>
    </row>
    <row r="744" spans="1:14" x14ac:dyDescent="0.3">
      <c r="A744">
        <v>3706</v>
      </c>
      <c r="B744">
        <v>1</v>
      </c>
      <c r="C744">
        <v>2</v>
      </c>
      <c r="D744">
        <v>2</v>
      </c>
      <c r="E744">
        <v>2</v>
      </c>
      <c r="F744">
        <v>7</v>
      </c>
      <c r="G74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44" s="52">
        <f>IFERROR(MasterData6[[#This Row],[NumWebPurchases]]/MasterData6[[#This Row],[NumWebVisitsMonth]], 0)</f>
        <v>0.2857142857142857</v>
      </c>
      <c r="I744" t="str">
        <f>IF(AND(MasterData6[[#This Row],[NumWebPurchases]]&gt;=1, Buying_Cat.="Over $500"), "Yes", "")</f>
        <v/>
      </c>
      <c r="L744" t="str">
        <f>IF(MasterData6[[#This Row],[NumWebPurchases]]&gt;=R$3, "Yes", "")</f>
        <v/>
      </c>
      <c r="M744" t="str">
        <f>IF(MasterData6[[#This Row],[NumCatalogPurchases]]&gt;=S$3, "Yes", "")</f>
        <v>Yes</v>
      </c>
      <c r="N744" t="str">
        <f>IF(MasterData6[[#This Row],[NumStorePurchases]]&gt;=T$3, "Yes", "")</f>
        <v/>
      </c>
    </row>
    <row r="745" spans="1:14" x14ac:dyDescent="0.3">
      <c r="A745">
        <v>3710</v>
      </c>
      <c r="B745">
        <v>2</v>
      </c>
      <c r="C745">
        <v>2</v>
      </c>
      <c r="D745">
        <v>1</v>
      </c>
      <c r="E745">
        <v>2</v>
      </c>
      <c r="F745">
        <v>7</v>
      </c>
      <c r="G74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45" s="52">
        <f>IFERROR(MasterData6[[#This Row],[NumWebPurchases]]/MasterData6[[#This Row],[NumWebVisitsMonth]], 0)</f>
        <v>0.2857142857142857</v>
      </c>
      <c r="I745" t="str">
        <f>IF(AND(MasterData6[[#This Row],[NumWebPurchases]]&gt;=1, Buying_Cat.="Over $500"), "Yes", "")</f>
        <v/>
      </c>
      <c r="L745" t="str">
        <f>IF(MasterData6[[#This Row],[NumWebPurchases]]&gt;=R$3, "Yes", "")</f>
        <v/>
      </c>
      <c r="M745" t="str">
        <f>IF(MasterData6[[#This Row],[NumCatalogPurchases]]&gt;=S$3, "Yes", "")</f>
        <v/>
      </c>
      <c r="N745" t="str">
        <f>IF(MasterData6[[#This Row],[NumStorePurchases]]&gt;=T$3, "Yes", "")</f>
        <v/>
      </c>
    </row>
    <row r="746" spans="1:14" x14ac:dyDescent="0.3">
      <c r="A746">
        <v>3711</v>
      </c>
      <c r="B746">
        <v>1</v>
      </c>
      <c r="C746">
        <v>6</v>
      </c>
      <c r="D746">
        <v>3</v>
      </c>
      <c r="E746">
        <v>10</v>
      </c>
      <c r="F746">
        <v>3</v>
      </c>
      <c r="G74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46" s="52">
        <f>IFERROR(MasterData6[[#This Row],[NumWebPurchases]]/MasterData6[[#This Row],[NumWebVisitsMonth]], 0)</f>
        <v>2</v>
      </c>
      <c r="I746" t="str">
        <f>IF(AND(MasterData6[[#This Row],[NumWebPurchases]]&gt;=1, Buying_Cat.="Over $500"), "Yes", "")</f>
        <v>Yes</v>
      </c>
      <c r="L746" t="str">
        <f>IF(MasterData6[[#This Row],[NumWebPurchases]]&gt;=R$3, "Yes", "")</f>
        <v>Yes</v>
      </c>
      <c r="M746" t="str">
        <f>IF(MasterData6[[#This Row],[NumCatalogPurchases]]&gt;=S$3, "Yes", "")</f>
        <v>Yes</v>
      </c>
      <c r="N746" t="str">
        <f>IF(MasterData6[[#This Row],[NumStorePurchases]]&gt;=T$3, "Yes", "")</f>
        <v>Yes</v>
      </c>
    </row>
    <row r="747" spans="1:14" x14ac:dyDescent="0.3">
      <c r="A747">
        <v>3712</v>
      </c>
      <c r="B747">
        <v>1</v>
      </c>
      <c r="C747">
        <v>3</v>
      </c>
      <c r="D747">
        <v>2</v>
      </c>
      <c r="E747">
        <v>6</v>
      </c>
      <c r="F747">
        <v>4</v>
      </c>
      <c r="G74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47" s="52">
        <f>IFERROR(MasterData6[[#This Row],[NumWebPurchases]]/MasterData6[[#This Row],[NumWebVisitsMonth]], 0)</f>
        <v>0.75</v>
      </c>
      <c r="I747" t="str">
        <f>IF(AND(MasterData6[[#This Row],[NumWebPurchases]]&gt;=1, Buying_Cat.="Over $500"), "Yes", "")</f>
        <v/>
      </c>
      <c r="L747" t="str">
        <f>IF(MasterData6[[#This Row],[NumWebPurchases]]&gt;=R$3, "Yes", "")</f>
        <v/>
      </c>
      <c r="M747" t="str">
        <f>IF(MasterData6[[#This Row],[NumCatalogPurchases]]&gt;=S$3, "Yes", "")</f>
        <v>Yes</v>
      </c>
      <c r="N747" t="str">
        <f>IF(MasterData6[[#This Row],[NumStorePurchases]]&gt;=T$3, "Yes", "")</f>
        <v>Yes</v>
      </c>
    </row>
    <row r="748" spans="1:14" x14ac:dyDescent="0.3">
      <c r="A748">
        <v>3717</v>
      </c>
      <c r="B748">
        <v>2</v>
      </c>
      <c r="C748">
        <v>5</v>
      </c>
      <c r="D748">
        <v>5</v>
      </c>
      <c r="E748">
        <v>6</v>
      </c>
      <c r="F748">
        <v>3</v>
      </c>
      <c r="G74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48" s="52">
        <f>IFERROR(MasterData6[[#This Row],[NumWebPurchases]]/MasterData6[[#This Row],[NumWebVisitsMonth]], 0)</f>
        <v>1.6666666666666667</v>
      </c>
      <c r="I748" t="str">
        <f>IF(AND(MasterData6[[#This Row],[NumWebPurchases]]&gt;=1, Buying_Cat.="Over $500"), "Yes", "")</f>
        <v/>
      </c>
      <c r="L748" t="str">
        <f>IF(MasterData6[[#This Row],[NumWebPurchases]]&gt;=R$3, "Yes", "")</f>
        <v>Yes</v>
      </c>
      <c r="M748" t="str">
        <f>IF(MasterData6[[#This Row],[NumCatalogPurchases]]&gt;=S$3, "Yes", "")</f>
        <v>Yes</v>
      </c>
      <c r="N748" t="str">
        <f>IF(MasterData6[[#This Row],[NumStorePurchases]]&gt;=T$3, "Yes", "")</f>
        <v>Yes</v>
      </c>
    </row>
    <row r="749" spans="1:14" x14ac:dyDescent="0.3">
      <c r="A749">
        <v>3722</v>
      </c>
      <c r="B749">
        <v>2</v>
      </c>
      <c r="C749">
        <v>2</v>
      </c>
      <c r="D749">
        <v>0</v>
      </c>
      <c r="E749">
        <v>3</v>
      </c>
      <c r="F749">
        <v>6</v>
      </c>
      <c r="G74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49" s="52">
        <f>IFERROR(MasterData6[[#This Row],[NumWebPurchases]]/MasterData6[[#This Row],[NumWebVisitsMonth]], 0)</f>
        <v>0.33333333333333331</v>
      </c>
      <c r="I749" t="str">
        <f>IF(AND(MasterData6[[#This Row],[NumWebPurchases]]&gt;=1, Buying_Cat.="Over $500"), "Yes", "")</f>
        <v/>
      </c>
      <c r="L749" t="str">
        <f>IF(MasterData6[[#This Row],[NumWebPurchases]]&gt;=R$3, "Yes", "")</f>
        <v/>
      </c>
      <c r="M749" t="str">
        <f>IF(MasterData6[[#This Row],[NumCatalogPurchases]]&gt;=S$3, "Yes", "")</f>
        <v/>
      </c>
      <c r="N749" t="str">
        <f>IF(MasterData6[[#This Row],[NumStorePurchases]]&gt;=T$3, "Yes", "")</f>
        <v/>
      </c>
    </row>
    <row r="750" spans="1:14" x14ac:dyDescent="0.3">
      <c r="A750">
        <v>3725</v>
      </c>
      <c r="B750">
        <v>1</v>
      </c>
      <c r="C750">
        <v>2</v>
      </c>
      <c r="D750">
        <v>4</v>
      </c>
      <c r="E750">
        <v>9</v>
      </c>
      <c r="F750">
        <v>4</v>
      </c>
      <c r="G75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50" s="52">
        <f>IFERROR(MasterData6[[#This Row],[NumWebPurchases]]/MasterData6[[#This Row],[NumWebVisitsMonth]], 0)</f>
        <v>0.5</v>
      </c>
      <c r="I750" t="str">
        <f>IF(AND(MasterData6[[#This Row],[NumWebPurchases]]&gt;=1, Buying_Cat.="Over $500"), "Yes", "")</f>
        <v>Yes</v>
      </c>
      <c r="L750" t="str">
        <f>IF(MasterData6[[#This Row],[NumWebPurchases]]&gt;=R$3, "Yes", "")</f>
        <v/>
      </c>
      <c r="M750" t="str">
        <f>IF(MasterData6[[#This Row],[NumCatalogPurchases]]&gt;=S$3, "Yes", "")</f>
        <v>Yes</v>
      </c>
      <c r="N750" t="str">
        <f>IF(MasterData6[[#This Row],[NumStorePurchases]]&gt;=T$3, "Yes", "")</f>
        <v>Yes</v>
      </c>
    </row>
    <row r="751" spans="1:14" x14ac:dyDescent="0.3">
      <c r="A751">
        <v>3726</v>
      </c>
      <c r="B751">
        <v>1</v>
      </c>
      <c r="C751">
        <v>1</v>
      </c>
      <c r="D751">
        <v>0</v>
      </c>
      <c r="E751">
        <v>2</v>
      </c>
      <c r="F751">
        <v>8</v>
      </c>
      <c r="G75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51" s="52">
        <f>IFERROR(MasterData6[[#This Row],[NumWebPurchases]]/MasterData6[[#This Row],[NumWebVisitsMonth]], 0)</f>
        <v>0.125</v>
      </c>
      <c r="I751" t="str">
        <f>IF(AND(MasterData6[[#This Row],[NumWebPurchases]]&gt;=1, Buying_Cat.="Over $500"), "Yes", "")</f>
        <v/>
      </c>
      <c r="L751" t="str">
        <f>IF(MasterData6[[#This Row],[NumWebPurchases]]&gt;=R$3, "Yes", "")</f>
        <v/>
      </c>
      <c r="M751" t="str">
        <f>IF(MasterData6[[#This Row],[NumCatalogPurchases]]&gt;=S$3, "Yes", "")</f>
        <v/>
      </c>
      <c r="N751" t="str">
        <f>IF(MasterData6[[#This Row],[NumStorePurchases]]&gt;=T$3, "Yes", "")</f>
        <v/>
      </c>
    </row>
    <row r="752" spans="1:14" x14ac:dyDescent="0.3">
      <c r="A752">
        <v>3732</v>
      </c>
      <c r="B752">
        <v>6</v>
      </c>
      <c r="C752">
        <v>5</v>
      </c>
      <c r="D752">
        <v>7</v>
      </c>
      <c r="E752">
        <v>9</v>
      </c>
      <c r="F752">
        <v>4</v>
      </c>
      <c r="G75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752" s="52">
        <f>IFERROR(MasterData6[[#This Row],[NumWebPurchases]]/MasterData6[[#This Row],[NumWebVisitsMonth]], 0)</f>
        <v>1.25</v>
      </c>
      <c r="I752" t="str">
        <f>IF(AND(MasterData6[[#This Row],[NumWebPurchases]]&gt;=1, Buying_Cat.="Over $500"), "Yes", "")</f>
        <v>Yes</v>
      </c>
      <c r="L752" t="str">
        <f>IF(MasterData6[[#This Row],[NumWebPurchases]]&gt;=R$3, "Yes", "")</f>
        <v>Yes</v>
      </c>
      <c r="M752" t="str">
        <f>IF(MasterData6[[#This Row],[NumCatalogPurchases]]&gt;=S$3, "Yes", "")</f>
        <v>Yes</v>
      </c>
      <c r="N752" t="str">
        <f>IF(MasterData6[[#This Row],[NumStorePurchases]]&gt;=T$3, "Yes", "")</f>
        <v>Yes</v>
      </c>
    </row>
    <row r="753" spans="1:14" x14ac:dyDescent="0.3">
      <c r="A753">
        <v>3745</v>
      </c>
      <c r="B753">
        <v>2</v>
      </c>
      <c r="C753">
        <v>3</v>
      </c>
      <c r="D753">
        <v>0</v>
      </c>
      <c r="E753">
        <v>3</v>
      </c>
      <c r="F753">
        <v>8</v>
      </c>
      <c r="G75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53" s="52">
        <f>IFERROR(MasterData6[[#This Row],[NumWebPurchases]]/MasterData6[[#This Row],[NumWebVisitsMonth]], 0)</f>
        <v>0.375</v>
      </c>
      <c r="I753" t="str">
        <f>IF(AND(MasterData6[[#This Row],[NumWebPurchases]]&gt;=1, Buying_Cat.="Over $500"), "Yes", "")</f>
        <v/>
      </c>
      <c r="L753" t="str">
        <f>IF(MasterData6[[#This Row],[NumWebPurchases]]&gt;=R$3, "Yes", "")</f>
        <v/>
      </c>
      <c r="M753" t="str">
        <f>IF(MasterData6[[#This Row],[NumCatalogPurchases]]&gt;=S$3, "Yes", "")</f>
        <v/>
      </c>
      <c r="N753" t="str">
        <f>IF(MasterData6[[#This Row],[NumStorePurchases]]&gt;=T$3, "Yes", "")</f>
        <v/>
      </c>
    </row>
    <row r="754" spans="1:14" x14ac:dyDescent="0.3">
      <c r="A754">
        <v>3749</v>
      </c>
      <c r="B754">
        <v>1</v>
      </c>
      <c r="C754">
        <v>6</v>
      </c>
      <c r="D754">
        <v>5</v>
      </c>
      <c r="E754">
        <v>12</v>
      </c>
      <c r="F754">
        <v>3</v>
      </c>
      <c r="G75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54" s="52">
        <f>IFERROR(MasterData6[[#This Row],[NumWebPurchases]]/MasterData6[[#This Row],[NumWebVisitsMonth]], 0)</f>
        <v>2</v>
      </c>
      <c r="I754" t="str">
        <f>IF(AND(MasterData6[[#This Row],[NumWebPurchases]]&gt;=1, Buying_Cat.="Over $500"), "Yes", "")</f>
        <v>Yes</v>
      </c>
      <c r="L754" t="str">
        <f>IF(MasterData6[[#This Row],[NumWebPurchases]]&gt;=R$3, "Yes", "")</f>
        <v>Yes</v>
      </c>
      <c r="M754" t="str">
        <f>IF(MasterData6[[#This Row],[NumCatalogPurchases]]&gt;=S$3, "Yes", "")</f>
        <v>Yes</v>
      </c>
      <c r="N754" t="str">
        <f>IF(MasterData6[[#This Row],[NumStorePurchases]]&gt;=T$3, "Yes", "")</f>
        <v>Yes</v>
      </c>
    </row>
    <row r="755" spans="1:14" x14ac:dyDescent="0.3">
      <c r="A755">
        <v>3759</v>
      </c>
      <c r="B755">
        <v>2</v>
      </c>
      <c r="C755">
        <v>7</v>
      </c>
      <c r="D755">
        <v>6</v>
      </c>
      <c r="E755">
        <v>11</v>
      </c>
      <c r="F755">
        <v>5</v>
      </c>
      <c r="G75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55" s="52">
        <f>IFERROR(MasterData6[[#This Row],[NumWebPurchases]]/MasterData6[[#This Row],[NumWebVisitsMonth]], 0)</f>
        <v>1.4</v>
      </c>
      <c r="I755" t="str">
        <f>IF(AND(MasterData6[[#This Row],[NumWebPurchases]]&gt;=1, Buying_Cat.="Over $500"), "Yes", "")</f>
        <v>Yes</v>
      </c>
      <c r="L755" t="str">
        <f>IF(MasterData6[[#This Row],[NumWebPurchases]]&gt;=R$3, "Yes", "")</f>
        <v>Yes</v>
      </c>
      <c r="M755" t="str">
        <f>IF(MasterData6[[#This Row],[NumCatalogPurchases]]&gt;=S$3, "Yes", "")</f>
        <v>Yes</v>
      </c>
      <c r="N755" t="str">
        <f>IF(MasterData6[[#This Row],[NumStorePurchases]]&gt;=T$3, "Yes", "")</f>
        <v>Yes</v>
      </c>
    </row>
    <row r="756" spans="1:14" x14ac:dyDescent="0.3">
      <c r="A756">
        <v>3762</v>
      </c>
      <c r="B756">
        <v>1</v>
      </c>
      <c r="C756">
        <v>3</v>
      </c>
      <c r="D756">
        <v>5</v>
      </c>
      <c r="E756">
        <v>8</v>
      </c>
      <c r="F756">
        <v>1</v>
      </c>
      <c r="G75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56" s="52">
        <f>IFERROR(MasterData6[[#This Row],[NumWebPurchases]]/MasterData6[[#This Row],[NumWebVisitsMonth]], 0)</f>
        <v>3</v>
      </c>
      <c r="I756" t="str">
        <f>IF(AND(MasterData6[[#This Row],[NumWebPurchases]]&gt;=1, Buying_Cat.="Over $500"), "Yes", "")</f>
        <v>Yes</v>
      </c>
      <c r="L756" t="str">
        <f>IF(MasterData6[[#This Row],[NumWebPurchases]]&gt;=R$3, "Yes", "")</f>
        <v/>
      </c>
      <c r="M756" t="str">
        <f>IF(MasterData6[[#This Row],[NumCatalogPurchases]]&gt;=S$3, "Yes", "")</f>
        <v>Yes</v>
      </c>
      <c r="N756" t="str">
        <f>IF(MasterData6[[#This Row],[NumStorePurchases]]&gt;=T$3, "Yes", "")</f>
        <v>Yes</v>
      </c>
    </row>
    <row r="757" spans="1:14" x14ac:dyDescent="0.3">
      <c r="A757">
        <v>3766</v>
      </c>
      <c r="B757">
        <v>3</v>
      </c>
      <c r="C757">
        <v>9</v>
      </c>
      <c r="D757">
        <v>1</v>
      </c>
      <c r="E757">
        <v>8</v>
      </c>
      <c r="F757">
        <v>9</v>
      </c>
      <c r="G75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757" s="52">
        <f>IFERROR(MasterData6[[#This Row],[NumWebPurchases]]/MasterData6[[#This Row],[NumWebVisitsMonth]], 0)</f>
        <v>1</v>
      </c>
      <c r="I757" t="str">
        <f>IF(AND(MasterData6[[#This Row],[NumWebPurchases]]&gt;=1, Buying_Cat.="Over $500"), "Yes", "")</f>
        <v>Yes</v>
      </c>
      <c r="L757" t="str">
        <f>IF(MasterData6[[#This Row],[NumWebPurchases]]&gt;=R$3, "Yes", "")</f>
        <v>Yes</v>
      </c>
      <c r="M757" t="str">
        <f>IF(MasterData6[[#This Row],[NumCatalogPurchases]]&gt;=S$3, "Yes", "")</f>
        <v/>
      </c>
      <c r="N757" t="str">
        <f>IF(MasterData6[[#This Row],[NumStorePurchases]]&gt;=T$3, "Yes", "")</f>
        <v>Yes</v>
      </c>
    </row>
    <row r="758" spans="1:14" x14ac:dyDescent="0.3">
      <c r="A758">
        <v>3767</v>
      </c>
      <c r="B758">
        <v>2</v>
      </c>
      <c r="C758">
        <v>5</v>
      </c>
      <c r="D758">
        <v>5</v>
      </c>
      <c r="E758">
        <v>12</v>
      </c>
      <c r="F758">
        <v>3</v>
      </c>
      <c r="G75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58" s="52">
        <f>IFERROR(MasterData6[[#This Row],[NumWebPurchases]]/MasterData6[[#This Row],[NumWebVisitsMonth]], 0)</f>
        <v>1.6666666666666667</v>
      </c>
      <c r="I758" t="str">
        <f>IF(AND(MasterData6[[#This Row],[NumWebPurchases]]&gt;=1, Buying_Cat.="Over $500"), "Yes", "")</f>
        <v>Yes</v>
      </c>
      <c r="L758" t="str">
        <f>IF(MasterData6[[#This Row],[NumWebPurchases]]&gt;=R$3, "Yes", "")</f>
        <v>Yes</v>
      </c>
      <c r="M758" t="str">
        <f>IF(MasterData6[[#This Row],[NumCatalogPurchases]]&gt;=S$3, "Yes", "")</f>
        <v>Yes</v>
      </c>
      <c r="N758" t="str">
        <f>IF(MasterData6[[#This Row],[NumStorePurchases]]&gt;=T$3, "Yes", "")</f>
        <v>Yes</v>
      </c>
    </row>
    <row r="759" spans="1:14" x14ac:dyDescent="0.3">
      <c r="A759">
        <v>3769</v>
      </c>
      <c r="B759">
        <v>1</v>
      </c>
      <c r="C759">
        <v>1</v>
      </c>
      <c r="D759">
        <v>0</v>
      </c>
      <c r="E759">
        <v>3</v>
      </c>
      <c r="F759">
        <v>7</v>
      </c>
      <c r="G75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59" s="52">
        <f>IFERROR(MasterData6[[#This Row],[NumWebPurchases]]/MasterData6[[#This Row],[NumWebVisitsMonth]], 0)</f>
        <v>0.14285714285714285</v>
      </c>
      <c r="I759" t="str">
        <f>IF(AND(MasterData6[[#This Row],[NumWebPurchases]]&gt;=1, Buying_Cat.="Over $500"), "Yes", "")</f>
        <v/>
      </c>
      <c r="L759" t="str">
        <f>IF(MasterData6[[#This Row],[NumWebPurchases]]&gt;=R$3, "Yes", "")</f>
        <v/>
      </c>
      <c r="M759" t="str">
        <f>IF(MasterData6[[#This Row],[NumCatalogPurchases]]&gt;=S$3, "Yes", "")</f>
        <v/>
      </c>
      <c r="N759" t="str">
        <f>IF(MasterData6[[#This Row],[NumStorePurchases]]&gt;=T$3, "Yes", "")</f>
        <v/>
      </c>
    </row>
    <row r="760" spans="1:14" x14ac:dyDescent="0.3">
      <c r="A760">
        <v>3783</v>
      </c>
      <c r="B760">
        <v>2</v>
      </c>
      <c r="C760">
        <v>2</v>
      </c>
      <c r="D760">
        <v>1</v>
      </c>
      <c r="E760">
        <v>4</v>
      </c>
      <c r="F760">
        <v>5</v>
      </c>
      <c r="G76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60" s="52">
        <f>IFERROR(MasterData6[[#This Row],[NumWebPurchases]]/MasterData6[[#This Row],[NumWebVisitsMonth]], 0)</f>
        <v>0.4</v>
      </c>
      <c r="I760" t="str">
        <f>IF(AND(MasterData6[[#This Row],[NumWebPurchases]]&gt;=1, Buying_Cat.="Over $500"), "Yes", "")</f>
        <v/>
      </c>
      <c r="L760" t="str">
        <f>IF(MasterData6[[#This Row],[NumWebPurchases]]&gt;=R$3, "Yes", "")</f>
        <v/>
      </c>
      <c r="M760" t="str">
        <f>IF(MasterData6[[#This Row],[NumCatalogPurchases]]&gt;=S$3, "Yes", "")</f>
        <v/>
      </c>
      <c r="N760" t="str">
        <f>IF(MasterData6[[#This Row],[NumStorePurchases]]&gt;=T$3, "Yes", "")</f>
        <v/>
      </c>
    </row>
    <row r="761" spans="1:14" x14ac:dyDescent="0.3">
      <c r="A761">
        <v>3790</v>
      </c>
      <c r="B761">
        <v>1</v>
      </c>
      <c r="C761">
        <v>1</v>
      </c>
      <c r="D761">
        <v>0</v>
      </c>
      <c r="E761">
        <v>2</v>
      </c>
      <c r="F761">
        <v>6</v>
      </c>
      <c r="G76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61" s="52">
        <f>IFERROR(MasterData6[[#This Row],[NumWebPurchases]]/MasterData6[[#This Row],[NumWebVisitsMonth]], 0)</f>
        <v>0.16666666666666666</v>
      </c>
      <c r="I761" t="str">
        <f>IF(AND(MasterData6[[#This Row],[NumWebPurchases]]&gt;=1, Buying_Cat.="Over $500"), "Yes", "")</f>
        <v/>
      </c>
      <c r="L761" t="str">
        <f>IF(MasterData6[[#This Row],[NumWebPurchases]]&gt;=R$3, "Yes", "")</f>
        <v/>
      </c>
      <c r="M761" t="str">
        <f>IF(MasterData6[[#This Row],[NumCatalogPurchases]]&gt;=S$3, "Yes", "")</f>
        <v/>
      </c>
      <c r="N761" t="str">
        <f>IF(MasterData6[[#This Row],[NumStorePurchases]]&gt;=T$3, "Yes", "")</f>
        <v/>
      </c>
    </row>
    <row r="762" spans="1:14" x14ac:dyDescent="0.3">
      <c r="A762">
        <v>3798</v>
      </c>
      <c r="B762">
        <v>3</v>
      </c>
      <c r="C762">
        <v>2</v>
      </c>
      <c r="D762">
        <v>1</v>
      </c>
      <c r="E762">
        <v>3</v>
      </c>
      <c r="F762">
        <v>6</v>
      </c>
      <c r="G76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762" s="52">
        <f>IFERROR(MasterData6[[#This Row],[NumWebPurchases]]/MasterData6[[#This Row],[NumWebVisitsMonth]], 0)</f>
        <v>0.33333333333333331</v>
      </c>
      <c r="I762" t="str">
        <f>IF(AND(MasterData6[[#This Row],[NumWebPurchases]]&gt;=1, Buying_Cat.="Over $500"), "Yes", "")</f>
        <v/>
      </c>
      <c r="L762" t="str">
        <f>IF(MasterData6[[#This Row],[NumWebPurchases]]&gt;=R$3, "Yes", "")</f>
        <v/>
      </c>
      <c r="M762" t="str">
        <f>IF(MasterData6[[#This Row],[NumCatalogPurchases]]&gt;=S$3, "Yes", "")</f>
        <v/>
      </c>
      <c r="N762" t="str">
        <f>IF(MasterData6[[#This Row],[NumStorePurchases]]&gt;=T$3, "Yes", "")</f>
        <v/>
      </c>
    </row>
    <row r="763" spans="1:14" x14ac:dyDescent="0.3">
      <c r="A763">
        <v>3799</v>
      </c>
      <c r="B763">
        <v>3</v>
      </c>
      <c r="C763">
        <v>7</v>
      </c>
      <c r="D763">
        <v>2</v>
      </c>
      <c r="E763">
        <v>11</v>
      </c>
      <c r="F763">
        <v>5</v>
      </c>
      <c r="G76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763" s="52">
        <f>IFERROR(MasterData6[[#This Row],[NumWebPurchases]]/MasterData6[[#This Row],[NumWebVisitsMonth]], 0)</f>
        <v>1.4</v>
      </c>
      <c r="I763" t="str">
        <f>IF(AND(MasterData6[[#This Row],[NumWebPurchases]]&gt;=1, Buying_Cat.="Over $500"), "Yes", "")</f>
        <v>Yes</v>
      </c>
      <c r="L763" t="str">
        <f>IF(MasterData6[[#This Row],[NumWebPurchases]]&gt;=R$3, "Yes", "")</f>
        <v>Yes</v>
      </c>
      <c r="M763" t="str">
        <f>IF(MasterData6[[#This Row],[NumCatalogPurchases]]&gt;=S$3, "Yes", "")</f>
        <v>Yes</v>
      </c>
      <c r="N763" t="str">
        <f>IF(MasterData6[[#This Row],[NumStorePurchases]]&gt;=T$3, "Yes", "")</f>
        <v>Yes</v>
      </c>
    </row>
    <row r="764" spans="1:14" x14ac:dyDescent="0.3">
      <c r="A764">
        <v>3807</v>
      </c>
      <c r="B764">
        <v>3</v>
      </c>
      <c r="C764">
        <v>9</v>
      </c>
      <c r="D764">
        <v>2</v>
      </c>
      <c r="E764">
        <v>9</v>
      </c>
      <c r="F764">
        <v>6</v>
      </c>
      <c r="G76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764" s="52">
        <f>IFERROR(MasterData6[[#This Row],[NumWebPurchases]]/MasterData6[[#This Row],[NumWebVisitsMonth]], 0)</f>
        <v>1.5</v>
      </c>
      <c r="I764" t="str">
        <f>IF(AND(MasterData6[[#This Row],[NumWebPurchases]]&gt;=1, Buying_Cat.="Over $500"), "Yes", "")</f>
        <v>Yes</v>
      </c>
      <c r="L764" t="str">
        <f>IF(MasterData6[[#This Row],[NumWebPurchases]]&gt;=R$3, "Yes", "")</f>
        <v>Yes</v>
      </c>
      <c r="M764" t="str">
        <f>IF(MasterData6[[#This Row],[NumCatalogPurchases]]&gt;=S$3, "Yes", "")</f>
        <v>Yes</v>
      </c>
      <c r="N764" t="str">
        <f>IF(MasterData6[[#This Row],[NumStorePurchases]]&gt;=T$3, "Yes", "")</f>
        <v>Yes</v>
      </c>
    </row>
    <row r="765" spans="1:14" x14ac:dyDescent="0.3">
      <c r="A765">
        <v>3828</v>
      </c>
      <c r="B765">
        <v>2</v>
      </c>
      <c r="C765">
        <v>7</v>
      </c>
      <c r="D765">
        <v>6</v>
      </c>
      <c r="E765">
        <v>13</v>
      </c>
      <c r="F765">
        <v>4</v>
      </c>
      <c r="G76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65" s="52">
        <f>IFERROR(MasterData6[[#This Row],[NumWebPurchases]]/MasterData6[[#This Row],[NumWebVisitsMonth]], 0)</f>
        <v>1.75</v>
      </c>
      <c r="I765" t="str">
        <f>IF(AND(MasterData6[[#This Row],[NumWebPurchases]]&gt;=1, Buying_Cat.="Over $500"), "Yes", "")</f>
        <v>Yes</v>
      </c>
      <c r="L765" t="str">
        <f>IF(MasterData6[[#This Row],[NumWebPurchases]]&gt;=R$3, "Yes", "")</f>
        <v>Yes</v>
      </c>
      <c r="M765" t="str">
        <f>IF(MasterData6[[#This Row],[NumCatalogPurchases]]&gt;=S$3, "Yes", "")</f>
        <v>Yes</v>
      </c>
      <c r="N765" t="str">
        <f>IF(MasterData6[[#This Row],[NumStorePurchases]]&gt;=T$3, "Yes", "")</f>
        <v>Yes</v>
      </c>
    </row>
    <row r="766" spans="1:14" x14ac:dyDescent="0.3">
      <c r="A766">
        <v>3829</v>
      </c>
      <c r="B766">
        <v>1</v>
      </c>
      <c r="C766">
        <v>1</v>
      </c>
      <c r="D766">
        <v>0</v>
      </c>
      <c r="E766">
        <v>3</v>
      </c>
      <c r="F766">
        <v>5</v>
      </c>
      <c r="G76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66" s="52">
        <f>IFERROR(MasterData6[[#This Row],[NumWebPurchases]]/MasterData6[[#This Row],[NumWebVisitsMonth]], 0)</f>
        <v>0.2</v>
      </c>
      <c r="I766" t="str">
        <f>IF(AND(MasterData6[[#This Row],[NumWebPurchases]]&gt;=1, Buying_Cat.="Over $500"), "Yes", "")</f>
        <v/>
      </c>
      <c r="L766" t="str">
        <f>IF(MasterData6[[#This Row],[NumWebPurchases]]&gt;=R$3, "Yes", "")</f>
        <v/>
      </c>
      <c r="M766" t="str">
        <f>IF(MasterData6[[#This Row],[NumCatalogPurchases]]&gt;=S$3, "Yes", "")</f>
        <v/>
      </c>
      <c r="N766" t="str">
        <f>IF(MasterData6[[#This Row],[NumStorePurchases]]&gt;=T$3, "Yes", "")</f>
        <v/>
      </c>
    </row>
    <row r="767" spans="1:14" x14ac:dyDescent="0.3">
      <c r="A767">
        <v>3830</v>
      </c>
      <c r="B767">
        <v>1</v>
      </c>
      <c r="C767">
        <v>4</v>
      </c>
      <c r="D767">
        <v>4</v>
      </c>
      <c r="E767">
        <v>7</v>
      </c>
      <c r="F767">
        <v>3</v>
      </c>
      <c r="G76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67" s="52">
        <f>IFERROR(MasterData6[[#This Row],[NumWebPurchases]]/MasterData6[[#This Row],[NumWebVisitsMonth]], 0)</f>
        <v>1.3333333333333333</v>
      </c>
      <c r="I767" t="str">
        <f>IF(AND(MasterData6[[#This Row],[NumWebPurchases]]&gt;=1, Buying_Cat.="Over $500"), "Yes", "")</f>
        <v/>
      </c>
      <c r="L767" t="str">
        <f>IF(MasterData6[[#This Row],[NumWebPurchases]]&gt;=R$3, "Yes", "")</f>
        <v>Yes</v>
      </c>
      <c r="M767" t="str">
        <f>IF(MasterData6[[#This Row],[NumCatalogPurchases]]&gt;=S$3, "Yes", "")</f>
        <v>Yes</v>
      </c>
      <c r="N767" t="str">
        <f>IF(MasterData6[[#This Row],[NumStorePurchases]]&gt;=T$3, "Yes", "")</f>
        <v>Yes</v>
      </c>
    </row>
    <row r="768" spans="1:14" x14ac:dyDescent="0.3">
      <c r="A768">
        <v>3834</v>
      </c>
      <c r="B768">
        <v>2</v>
      </c>
      <c r="C768">
        <v>8</v>
      </c>
      <c r="D768">
        <v>2</v>
      </c>
      <c r="E768">
        <v>11</v>
      </c>
      <c r="F768">
        <v>5</v>
      </c>
      <c r="G76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68" s="52">
        <f>IFERROR(MasterData6[[#This Row],[NumWebPurchases]]/MasterData6[[#This Row],[NumWebVisitsMonth]], 0)</f>
        <v>1.6</v>
      </c>
      <c r="I768" t="str">
        <f>IF(AND(MasterData6[[#This Row],[NumWebPurchases]]&gt;=1, Buying_Cat.="Over $500"), "Yes", "")</f>
        <v>Yes</v>
      </c>
      <c r="L768" t="str">
        <f>IF(MasterData6[[#This Row],[NumWebPurchases]]&gt;=R$3, "Yes", "")</f>
        <v>Yes</v>
      </c>
      <c r="M768" t="str">
        <f>IF(MasterData6[[#This Row],[NumCatalogPurchases]]&gt;=S$3, "Yes", "")</f>
        <v>Yes</v>
      </c>
      <c r="N768" t="str">
        <f>IF(MasterData6[[#This Row],[NumStorePurchases]]&gt;=T$3, "Yes", "")</f>
        <v>Yes</v>
      </c>
    </row>
    <row r="769" spans="1:14" x14ac:dyDescent="0.3">
      <c r="A769">
        <v>3839</v>
      </c>
      <c r="B769">
        <v>5</v>
      </c>
      <c r="C769">
        <v>2</v>
      </c>
      <c r="D769">
        <v>2</v>
      </c>
      <c r="E769">
        <v>3</v>
      </c>
      <c r="F769">
        <v>5</v>
      </c>
      <c r="G76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769" s="52">
        <f>IFERROR(MasterData6[[#This Row],[NumWebPurchases]]/MasterData6[[#This Row],[NumWebVisitsMonth]], 0)</f>
        <v>0.4</v>
      </c>
      <c r="I769" t="str">
        <f>IF(AND(MasterData6[[#This Row],[NumWebPurchases]]&gt;=1, Buying_Cat.="Over $500"), "Yes", "")</f>
        <v/>
      </c>
      <c r="L769" t="str">
        <f>IF(MasterData6[[#This Row],[NumWebPurchases]]&gt;=R$3, "Yes", "")</f>
        <v/>
      </c>
      <c r="M769" t="str">
        <f>IF(MasterData6[[#This Row],[NumCatalogPurchases]]&gt;=S$3, "Yes", "")</f>
        <v>Yes</v>
      </c>
      <c r="N769" t="str">
        <f>IF(MasterData6[[#This Row],[NumStorePurchases]]&gt;=T$3, "Yes", "")</f>
        <v/>
      </c>
    </row>
    <row r="770" spans="1:14" x14ac:dyDescent="0.3">
      <c r="A770">
        <v>3846</v>
      </c>
      <c r="B770">
        <v>4</v>
      </c>
      <c r="C770">
        <v>6</v>
      </c>
      <c r="D770">
        <v>1</v>
      </c>
      <c r="E770">
        <v>4</v>
      </c>
      <c r="F770">
        <v>8</v>
      </c>
      <c r="G77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770" s="52">
        <f>IFERROR(MasterData6[[#This Row],[NumWebPurchases]]/MasterData6[[#This Row],[NumWebVisitsMonth]], 0)</f>
        <v>0.75</v>
      </c>
      <c r="I770" t="str">
        <f>IF(AND(MasterData6[[#This Row],[NumWebPurchases]]&gt;=1, Buying_Cat.="Over $500"), "Yes", "")</f>
        <v/>
      </c>
      <c r="L770" t="str">
        <f>IF(MasterData6[[#This Row],[NumWebPurchases]]&gt;=R$3, "Yes", "")</f>
        <v>Yes</v>
      </c>
      <c r="M770" t="str">
        <f>IF(MasterData6[[#This Row],[NumCatalogPurchases]]&gt;=S$3, "Yes", "")</f>
        <v/>
      </c>
      <c r="N770" t="str">
        <f>IF(MasterData6[[#This Row],[NumStorePurchases]]&gt;=T$3, "Yes", "")</f>
        <v/>
      </c>
    </row>
    <row r="771" spans="1:14" x14ac:dyDescent="0.3">
      <c r="A771">
        <v>3850</v>
      </c>
      <c r="B771">
        <v>1</v>
      </c>
      <c r="C771">
        <v>1</v>
      </c>
      <c r="D771">
        <v>0</v>
      </c>
      <c r="E771">
        <v>3</v>
      </c>
      <c r="F771">
        <v>6</v>
      </c>
      <c r="G77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71" s="52">
        <f>IFERROR(MasterData6[[#This Row],[NumWebPurchases]]/MasterData6[[#This Row],[NumWebVisitsMonth]], 0)</f>
        <v>0.16666666666666666</v>
      </c>
      <c r="I771" t="str">
        <f>IF(AND(MasterData6[[#This Row],[NumWebPurchases]]&gt;=1, Buying_Cat.="Over $500"), "Yes", "")</f>
        <v/>
      </c>
      <c r="L771" t="str">
        <f>IF(MasterData6[[#This Row],[NumWebPurchases]]&gt;=R$3, "Yes", "")</f>
        <v/>
      </c>
      <c r="M771" t="str">
        <f>IF(MasterData6[[#This Row],[NumCatalogPurchases]]&gt;=S$3, "Yes", "")</f>
        <v/>
      </c>
      <c r="N771" t="str">
        <f>IF(MasterData6[[#This Row],[NumStorePurchases]]&gt;=T$3, "Yes", "")</f>
        <v/>
      </c>
    </row>
    <row r="772" spans="1:14" x14ac:dyDescent="0.3">
      <c r="A772">
        <v>3852</v>
      </c>
      <c r="B772">
        <v>4</v>
      </c>
      <c r="C772">
        <v>9</v>
      </c>
      <c r="D772">
        <v>2</v>
      </c>
      <c r="E772">
        <v>12</v>
      </c>
      <c r="F772">
        <v>5</v>
      </c>
      <c r="G77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772" s="52">
        <f>IFERROR(MasterData6[[#This Row],[NumWebPurchases]]/MasterData6[[#This Row],[NumWebVisitsMonth]], 0)</f>
        <v>1.8</v>
      </c>
      <c r="I772" t="str">
        <f>IF(AND(MasterData6[[#This Row],[NumWebPurchases]]&gt;=1, Buying_Cat.="Over $500"), "Yes", "")</f>
        <v>Yes</v>
      </c>
      <c r="L772" t="str">
        <f>IF(MasterData6[[#This Row],[NumWebPurchases]]&gt;=R$3, "Yes", "")</f>
        <v>Yes</v>
      </c>
      <c r="M772" t="str">
        <f>IF(MasterData6[[#This Row],[NumCatalogPurchases]]&gt;=S$3, "Yes", "")</f>
        <v>Yes</v>
      </c>
      <c r="N772" t="str">
        <f>IF(MasterData6[[#This Row],[NumStorePurchases]]&gt;=T$3, "Yes", "")</f>
        <v>Yes</v>
      </c>
    </row>
    <row r="773" spans="1:14" x14ac:dyDescent="0.3">
      <c r="A773">
        <v>3855</v>
      </c>
      <c r="B773">
        <v>1</v>
      </c>
      <c r="C773">
        <v>3</v>
      </c>
      <c r="D773">
        <v>2</v>
      </c>
      <c r="E773">
        <v>2</v>
      </c>
      <c r="F773">
        <v>8</v>
      </c>
      <c r="G77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73" s="52">
        <f>IFERROR(MasterData6[[#This Row],[NumWebPurchases]]/MasterData6[[#This Row],[NumWebVisitsMonth]], 0)</f>
        <v>0.375</v>
      </c>
      <c r="I773" t="str">
        <f>IF(AND(MasterData6[[#This Row],[NumWebPurchases]]&gt;=1, Buying_Cat.="Over $500"), "Yes", "")</f>
        <v/>
      </c>
      <c r="L773" t="str">
        <f>IF(MasterData6[[#This Row],[NumWebPurchases]]&gt;=R$3, "Yes", "")</f>
        <v/>
      </c>
      <c r="M773" t="str">
        <f>IF(MasterData6[[#This Row],[NumCatalogPurchases]]&gt;=S$3, "Yes", "")</f>
        <v>Yes</v>
      </c>
      <c r="N773" t="str">
        <f>IF(MasterData6[[#This Row],[NumStorePurchases]]&gt;=T$3, "Yes", "")</f>
        <v/>
      </c>
    </row>
    <row r="774" spans="1:14" x14ac:dyDescent="0.3">
      <c r="A774">
        <v>3856</v>
      </c>
      <c r="B774">
        <v>4</v>
      </c>
      <c r="C774">
        <v>4</v>
      </c>
      <c r="D774">
        <v>5</v>
      </c>
      <c r="E774">
        <v>13</v>
      </c>
      <c r="F774">
        <v>2</v>
      </c>
      <c r="G77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774" s="52">
        <f>IFERROR(MasterData6[[#This Row],[NumWebPurchases]]/MasterData6[[#This Row],[NumWebVisitsMonth]], 0)</f>
        <v>2</v>
      </c>
      <c r="I774" t="str">
        <f>IF(AND(MasterData6[[#This Row],[NumWebPurchases]]&gt;=1, Buying_Cat.="Over $500"), "Yes", "")</f>
        <v>Yes</v>
      </c>
      <c r="L774" t="str">
        <f>IF(MasterData6[[#This Row],[NumWebPurchases]]&gt;=R$3, "Yes", "")</f>
        <v>Yes</v>
      </c>
      <c r="M774" t="str">
        <f>IF(MasterData6[[#This Row],[NumCatalogPurchases]]&gt;=S$3, "Yes", "")</f>
        <v>Yes</v>
      </c>
      <c r="N774" t="str">
        <f>IF(MasterData6[[#This Row],[NumStorePurchases]]&gt;=T$3, "Yes", "")</f>
        <v>Yes</v>
      </c>
    </row>
    <row r="775" spans="1:14" x14ac:dyDescent="0.3">
      <c r="A775">
        <v>3859</v>
      </c>
      <c r="B775">
        <v>1</v>
      </c>
      <c r="C775">
        <v>9</v>
      </c>
      <c r="D775">
        <v>3</v>
      </c>
      <c r="E775">
        <v>13</v>
      </c>
      <c r="F775">
        <v>4</v>
      </c>
      <c r="G77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75" s="52">
        <f>IFERROR(MasterData6[[#This Row],[NumWebPurchases]]/MasterData6[[#This Row],[NumWebVisitsMonth]], 0)</f>
        <v>2.25</v>
      </c>
      <c r="I775" t="str">
        <f>IF(AND(MasterData6[[#This Row],[NumWebPurchases]]&gt;=1, Buying_Cat.="Over $500"), "Yes", "")</f>
        <v>Yes</v>
      </c>
      <c r="L775" t="str">
        <f>IF(MasterData6[[#This Row],[NumWebPurchases]]&gt;=R$3, "Yes", "")</f>
        <v>Yes</v>
      </c>
      <c r="M775" t="str">
        <f>IF(MasterData6[[#This Row],[NumCatalogPurchases]]&gt;=S$3, "Yes", "")</f>
        <v>Yes</v>
      </c>
      <c r="N775" t="str">
        <f>IF(MasterData6[[#This Row],[NumStorePurchases]]&gt;=T$3, "Yes", "")</f>
        <v>Yes</v>
      </c>
    </row>
    <row r="776" spans="1:14" x14ac:dyDescent="0.3">
      <c r="A776">
        <v>3865</v>
      </c>
      <c r="B776">
        <v>1</v>
      </c>
      <c r="C776">
        <v>3</v>
      </c>
      <c r="D776">
        <v>1</v>
      </c>
      <c r="E776">
        <v>2</v>
      </c>
      <c r="F776">
        <v>8</v>
      </c>
      <c r="G77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76" s="52">
        <f>IFERROR(MasterData6[[#This Row],[NumWebPurchases]]/MasterData6[[#This Row],[NumWebVisitsMonth]], 0)</f>
        <v>0.375</v>
      </c>
      <c r="I776" t="str">
        <f>IF(AND(MasterData6[[#This Row],[NumWebPurchases]]&gt;=1, Buying_Cat.="Over $500"), "Yes", "")</f>
        <v/>
      </c>
      <c r="L776" t="str">
        <f>IF(MasterData6[[#This Row],[NumWebPurchases]]&gt;=R$3, "Yes", "")</f>
        <v/>
      </c>
      <c r="M776" t="str">
        <f>IF(MasterData6[[#This Row],[NumCatalogPurchases]]&gt;=S$3, "Yes", "")</f>
        <v/>
      </c>
      <c r="N776" t="str">
        <f>IF(MasterData6[[#This Row],[NumStorePurchases]]&gt;=T$3, "Yes", "")</f>
        <v/>
      </c>
    </row>
    <row r="777" spans="1:14" x14ac:dyDescent="0.3">
      <c r="A777">
        <v>3867</v>
      </c>
      <c r="B777">
        <v>1</v>
      </c>
      <c r="C777">
        <v>9</v>
      </c>
      <c r="D777">
        <v>3</v>
      </c>
      <c r="E777">
        <v>13</v>
      </c>
      <c r="F777">
        <v>4</v>
      </c>
      <c r="G77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77" s="52">
        <f>IFERROR(MasterData6[[#This Row],[NumWebPurchases]]/MasterData6[[#This Row],[NumWebVisitsMonth]], 0)</f>
        <v>2.25</v>
      </c>
      <c r="I777" t="str">
        <f>IF(AND(MasterData6[[#This Row],[NumWebPurchases]]&gt;=1, Buying_Cat.="Over $500"), "Yes", "")</f>
        <v>Yes</v>
      </c>
      <c r="L777" t="str">
        <f>IF(MasterData6[[#This Row],[NumWebPurchases]]&gt;=R$3, "Yes", "")</f>
        <v>Yes</v>
      </c>
      <c r="M777" t="str">
        <f>IF(MasterData6[[#This Row],[NumCatalogPurchases]]&gt;=S$3, "Yes", "")</f>
        <v>Yes</v>
      </c>
      <c r="N777" t="str">
        <f>IF(MasterData6[[#This Row],[NumStorePurchases]]&gt;=T$3, "Yes", "")</f>
        <v>Yes</v>
      </c>
    </row>
    <row r="778" spans="1:14" x14ac:dyDescent="0.3">
      <c r="A778">
        <v>3870</v>
      </c>
      <c r="B778">
        <v>1</v>
      </c>
      <c r="C778">
        <v>7</v>
      </c>
      <c r="D778">
        <v>3</v>
      </c>
      <c r="E778">
        <v>13</v>
      </c>
      <c r="F778">
        <v>4</v>
      </c>
      <c r="G77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78" s="52">
        <f>IFERROR(MasterData6[[#This Row],[NumWebPurchases]]/MasterData6[[#This Row],[NumWebVisitsMonth]], 0)</f>
        <v>1.75</v>
      </c>
      <c r="I778" t="str">
        <f>IF(AND(MasterData6[[#This Row],[NumWebPurchases]]&gt;=1, Buying_Cat.="Over $500"), "Yes", "")</f>
        <v>Yes</v>
      </c>
      <c r="L778" t="str">
        <f>IF(MasterData6[[#This Row],[NumWebPurchases]]&gt;=R$3, "Yes", "")</f>
        <v>Yes</v>
      </c>
      <c r="M778" t="str">
        <f>IF(MasterData6[[#This Row],[NumCatalogPurchases]]&gt;=S$3, "Yes", "")</f>
        <v>Yes</v>
      </c>
      <c r="N778" t="str">
        <f>IF(MasterData6[[#This Row],[NumStorePurchases]]&gt;=T$3, "Yes", "")</f>
        <v>Yes</v>
      </c>
    </row>
    <row r="779" spans="1:14" x14ac:dyDescent="0.3">
      <c r="A779">
        <v>3878</v>
      </c>
      <c r="B779">
        <v>1</v>
      </c>
      <c r="C779">
        <v>1</v>
      </c>
      <c r="D779">
        <v>0</v>
      </c>
      <c r="E779">
        <v>3</v>
      </c>
      <c r="F779">
        <v>7</v>
      </c>
      <c r="G77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79" s="52">
        <f>IFERROR(MasterData6[[#This Row],[NumWebPurchases]]/MasterData6[[#This Row],[NumWebVisitsMonth]], 0)</f>
        <v>0.14285714285714285</v>
      </c>
      <c r="I779" t="str">
        <f>IF(AND(MasterData6[[#This Row],[NumWebPurchases]]&gt;=1, Buying_Cat.="Over $500"), "Yes", "")</f>
        <v/>
      </c>
      <c r="L779" t="str">
        <f>IF(MasterData6[[#This Row],[NumWebPurchases]]&gt;=R$3, "Yes", "")</f>
        <v/>
      </c>
      <c r="M779" t="str">
        <f>IF(MasterData6[[#This Row],[NumCatalogPurchases]]&gt;=S$3, "Yes", "")</f>
        <v/>
      </c>
      <c r="N779" t="str">
        <f>IF(MasterData6[[#This Row],[NumStorePurchases]]&gt;=T$3, "Yes", "")</f>
        <v/>
      </c>
    </row>
    <row r="780" spans="1:14" x14ac:dyDescent="0.3">
      <c r="A780">
        <v>3885</v>
      </c>
      <c r="B780">
        <v>1</v>
      </c>
      <c r="C780">
        <v>1</v>
      </c>
      <c r="D780">
        <v>1</v>
      </c>
      <c r="E780">
        <v>2</v>
      </c>
      <c r="F780">
        <v>8</v>
      </c>
      <c r="G78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80" s="52">
        <f>IFERROR(MasterData6[[#This Row],[NumWebPurchases]]/MasterData6[[#This Row],[NumWebVisitsMonth]], 0)</f>
        <v>0.125</v>
      </c>
      <c r="I780" t="str">
        <f>IF(AND(MasterData6[[#This Row],[NumWebPurchases]]&gt;=1, Buying_Cat.="Over $500"), "Yes", "")</f>
        <v/>
      </c>
      <c r="L780" t="str">
        <f>IF(MasterData6[[#This Row],[NumWebPurchases]]&gt;=R$3, "Yes", "")</f>
        <v/>
      </c>
      <c r="M780" t="str">
        <f>IF(MasterData6[[#This Row],[NumCatalogPurchases]]&gt;=S$3, "Yes", "")</f>
        <v/>
      </c>
      <c r="N780" t="str">
        <f>IF(MasterData6[[#This Row],[NumStorePurchases]]&gt;=T$3, "Yes", "")</f>
        <v/>
      </c>
    </row>
    <row r="781" spans="1:14" x14ac:dyDescent="0.3">
      <c r="A781">
        <v>3887</v>
      </c>
      <c r="B781">
        <v>2</v>
      </c>
      <c r="C781">
        <v>2</v>
      </c>
      <c r="D781">
        <v>0</v>
      </c>
      <c r="E781">
        <v>3</v>
      </c>
      <c r="F781">
        <v>9</v>
      </c>
      <c r="G78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81" s="52">
        <f>IFERROR(MasterData6[[#This Row],[NumWebPurchases]]/MasterData6[[#This Row],[NumWebVisitsMonth]], 0)</f>
        <v>0.22222222222222221</v>
      </c>
      <c r="I781" t="str">
        <f>IF(AND(MasterData6[[#This Row],[NumWebPurchases]]&gt;=1, Buying_Cat.="Over $500"), "Yes", "")</f>
        <v/>
      </c>
      <c r="L781" t="str">
        <f>IF(MasterData6[[#This Row],[NumWebPurchases]]&gt;=R$3, "Yes", "")</f>
        <v/>
      </c>
      <c r="M781" t="str">
        <f>IF(MasterData6[[#This Row],[NumCatalogPurchases]]&gt;=S$3, "Yes", "")</f>
        <v/>
      </c>
      <c r="N781" t="str">
        <f>IF(MasterData6[[#This Row],[NumStorePurchases]]&gt;=T$3, "Yes", "")</f>
        <v/>
      </c>
    </row>
    <row r="782" spans="1:14" x14ac:dyDescent="0.3">
      <c r="A782">
        <v>3896</v>
      </c>
      <c r="B782">
        <v>1</v>
      </c>
      <c r="C782">
        <v>1</v>
      </c>
      <c r="D782">
        <v>0</v>
      </c>
      <c r="E782">
        <v>3</v>
      </c>
      <c r="F782">
        <v>7</v>
      </c>
      <c r="G78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82" s="52">
        <f>IFERROR(MasterData6[[#This Row],[NumWebPurchases]]/MasterData6[[#This Row],[NumWebVisitsMonth]], 0)</f>
        <v>0.14285714285714285</v>
      </c>
      <c r="I782" t="str">
        <f>IF(AND(MasterData6[[#This Row],[NumWebPurchases]]&gt;=1, Buying_Cat.="Over $500"), "Yes", "")</f>
        <v/>
      </c>
      <c r="L782" t="str">
        <f>IF(MasterData6[[#This Row],[NumWebPurchases]]&gt;=R$3, "Yes", "")</f>
        <v/>
      </c>
      <c r="M782" t="str">
        <f>IF(MasterData6[[#This Row],[NumCatalogPurchases]]&gt;=S$3, "Yes", "")</f>
        <v/>
      </c>
      <c r="N782" t="str">
        <f>IF(MasterData6[[#This Row],[NumStorePurchases]]&gt;=T$3, "Yes", "")</f>
        <v/>
      </c>
    </row>
    <row r="783" spans="1:14" x14ac:dyDescent="0.3">
      <c r="A783">
        <v>3900</v>
      </c>
      <c r="B783">
        <v>1</v>
      </c>
      <c r="C783">
        <v>9</v>
      </c>
      <c r="D783">
        <v>2</v>
      </c>
      <c r="E783">
        <v>9</v>
      </c>
      <c r="F783">
        <v>5</v>
      </c>
      <c r="G78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83" s="52">
        <f>IFERROR(MasterData6[[#This Row],[NumWebPurchases]]/MasterData6[[#This Row],[NumWebVisitsMonth]], 0)</f>
        <v>1.8</v>
      </c>
      <c r="I783" t="str">
        <f>IF(AND(MasterData6[[#This Row],[NumWebPurchases]]&gt;=1, Buying_Cat.="Over $500"), "Yes", "")</f>
        <v>Yes</v>
      </c>
      <c r="L783" t="str">
        <f>IF(MasterData6[[#This Row],[NumWebPurchases]]&gt;=R$3, "Yes", "")</f>
        <v>Yes</v>
      </c>
      <c r="M783" t="str">
        <f>IF(MasterData6[[#This Row],[NumCatalogPurchases]]&gt;=S$3, "Yes", "")</f>
        <v>Yes</v>
      </c>
      <c r="N783" t="str">
        <f>IF(MasterData6[[#This Row],[NumStorePurchases]]&gt;=T$3, "Yes", "")</f>
        <v>Yes</v>
      </c>
    </row>
    <row r="784" spans="1:14" x14ac:dyDescent="0.3">
      <c r="A784">
        <v>3910</v>
      </c>
      <c r="B784">
        <v>0</v>
      </c>
      <c r="C784">
        <v>4</v>
      </c>
      <c r="D784">
        <v>7</v>
      </c>
      <c r="E784">
        <v>6</v>
      </c>
      <c r="F784">
        <v>1</v>
      </c>
      <c r="G78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784" s="52">
        <f>IFERROR(MasterData6[[#This Row],[NumWebPurchases]]/MasterData6[[#This Row],[NumWebVisitsMonth]], 0)</f>
        <v>4</v>
      </c>
      <c r="I784" t="str">
        <f>IF(AND(MasterData6[[#This Row],[NumWebPurchases]]&gt;=1, Buying_Cat.="Over $500"), "Yes", "")</f>
        <v>Yes</v>
      </c>
      <c r="L784" t="str">
        <f>IF(MasterData6[[#This Row],[NumWebPurchases]]&gt;=R$3, "Yes", "")</f>
        <v>Yes</v>
      </c>
      <c r="M784" t="str">
        <f>IF(MasterData6[[#This Row],[NumCatalogPurchases]]&gt;=S$3, "Yes", "")</f>
        <v>Yes</v>
      </c>
      <c r="N784" t="str">
        <f>IF(MasterData6[[#This Row],[NumStorePurchases]]&gt;=T$3, "Yes", "")</f>
        <v>Yes</v>
      </c>
    </row>
    <row r="785" spans="1:14" x14ac:dyDescent="0.3">
      <c r="A785">
        <v>3916</v>
      </c>
      <c r="B785">
        <v>3</v>
      </c>
      <c r="C785">
        <v>7</v>
      </c>
      <c r="D785">
        <v>3</v>
      </c>
      <c r="E785">
        <v>12</v>
      </c>
      <c r="F785">
        <v>7</v>
      </c>
      <c r="G78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785" s="52">
        <f>IFERROR(MasterData6[[#This Row],[NumWebPurchases]]/MasterData6[[#This Row],[NumWebVisitsMonth]], 0)</f>
        <v>1</v>
      </c>
      <c r="I785" t="str">
        <f>IF(AND(MasterData6[[#This Row],[NumWebPurchases]]&gt;=1, Buying_Cat.="Over $500"), "Yes", "")</f>
        <v>Yes</v>
      </c>
      <c r="L785" t="str">
        <f>IF(MasterData6[[#This Row],[NumWebPurchases]]&gt;=R$3, "Yes", "")</f>
        <v>Yes</v>
      </c>
      <c r="M785" t="str">
        <f>IF(MasterData6[[#This Row],[NumCatalogPurchases]]&gt;=S$3, "Yes", "")</f>
        <v>Yes</v>
      </c>
      <c r="N785" t="str">
        <f>IF(MasterData6[[#This Row],[NumStorePurchases]]&gt;=T$3, "Yes", "")</f>
        <v>Yes</v>
      </c>
    </row>
    <row r="786" spans="1:14" x14ac:dyDescent="0.3">
      <c r="A786">
        <v>3919</v>
      </c>
      <c r="B786">
        <v>1</v>
      </c>
      <c r="C786">
        <v>5</v>
      </c>
      <c r="D786">
        <v>6</v>
      </c>
      <c r="E786">
        <v>8</v>
      </c>
      <c r="F786">
        <v>3</v>
      </c>
      <c r="G78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86" s="52">
        <f>IFERROR(MasterData6[[#This Row],[NumWebPurchases]]/MasterData6[[#This Row],[NumWebVisitsMonth]], 0)</f>
        <v>1.6666666666666667</v>
      </c>
      <c r="I786" t="str">
        <f>IF(AND(MasterData6[[#This Row],[NumWebPurchases]]&gt;=1, Buying_Cat.="Over $500"), "Yes", "")</f>
        <v>Yes</v>
      </c>
      <c r="L786" t="str">
        <f>IF(MasterData6[[#This Row],[NumWebPurchases]]&gt;=R$3, "Yes", "")</f>
        <v>Yes</v>
      </c>
      <c r="M786" t="str">
        <f>IF(MasterData6[[#This Row],[NumCatalogPurchases]]&gt;=S$3, "Yes", "")</f>
        <v>Yes</v>
      </c>
      <c r="N786" t="str">
        <f>IF(MasterData6[[#This Row],[NumStorePurchases]]&gt;=T$3, "Yes", "")</f>
        <v>Yes</v>
      </c>
    </row>
    <row r="787" spans="1:14" x14ac:dyDescent="0.3">
      <c r="A787">
        <v>3921</v>
      </c>
      <c r="B787">
        <v>1</v>
      </c>
      <c r="C787">
        <v>4</v>
      </c>
      <c r="D787">
        <v>1</v>
      </c>
      <c r="E787">
        <v>4</v>
      </c>
      <c r="F787">
        <v>8</v>
      </c>
      <c r="G78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87" s="52">
        <f>IFERROR(MasterData6[[#This Row],[NumWebPurchases]]/MasterData6[[#This Row],[NumWebVisitsMonth]], 0)</f>
        <v>0.5</v>
      </c>
      <c r="I787" t="str">
        <f>IF(AND(MasterData6[[#This Row],[NumWebPurchases]]&gt;=1, Buying_Cat.="Over $500"), "Yes", "")</f>
        <v/>
      </c>
      <c r="L787" t="str">
        <f>IF(MasterData6[[#This Row],[NumWebPurchases]]&gt;=R$3, "Yes", "")</f>
        <v>Yes</v>
      </c>
      <c r="M787" t="str">
        <f>IF(MasterData6[[#This Row],[NumCatalogPurchases]]&gt;=S$3, "Yes", "")</f>
        <v/>
      </c>
      <c r="N787" t="str">
        <f>IF(MasterData6[[#This Row],[NumStorePurchases]]&gt;=T$3, "Yes", "")</f>
        <v/>
      </c>
    </row>
    <row r="788" spans="1:14" x14ac:dyDescent="0.3">
      <c r="A788">
        <v>3924</v>
      </c>
      <c r="B788">
        <v>5</v>
      </c>
      <c r="C788">
        <v>8</v>
      </c>
      <c r="D788">
        <v>3</v>
      </c>
      <c r="E788">
        <v>12</v>
      </c>
      <c r="F788">
        <v>5</v>
      </c>
      <c r="G78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788" s="52">
        <f>IFERROR(MasterData6[[#This Row],[NumWebPurchases]]/MasterData6[[#This Row],[NumWebVisitsMonth]], 0)</f>
        <v>1.6</v>
      </c>
      <c r="I788" t="str">
        <f>IF(AND(MasterData6[[#This Row],[NumWebPurchases]]&gt;=1, Buying_Cat.="Over $500"), "Yes", "")</f>
        <v>Yes</v>
      </c>
      <c r="L788" t="str">
        <f>IF(MasterData6[[#This Row],[NumWebPurchases]]&gt;=R$3, "Yes", "")</f>
        <v>Yes</v>
      </c>
      <c r="M788" t="str">
        <f>IF(MasterData6[[#This Row],[NumCatalogPurchases]]&gt;=S$3, "Yes", "")</f>
        <v>Yes</v>
      </c>
      <c r="N788" t="str">
        <f>IF(MasterData6[[#This Row],[NumStorePurchases]]&gt;=T$3, "Yes", "")</f>
        <v>Yes</v>
      </c>
    </row>
    <row r="789" spans="1:14" x14ac:dyDescent="0.3">
      <c r="A789">
        <v>3933</v>
      </c>
      <c r="B789">
        <v>6</v>
      </c>
      <c r="C789">
        <v>10</v>
      </c>
      <c r="D789">
        <v>2</v>
      </c>
      <c r="E789">
        <v>6</v>
      </c>
      <c r="F789">
        <v>9</v>
      </c>
      <c r="G78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789" s="52">
        <f>IFERROR(MasterData6[[#This Row],[NumWebPurchases]]/MasterData6[[#This Row],[NumWebVisitsMonth]], 0)</f>
        <v>1.1111111111111112</v>
      </c>
      <c r="I789" t="str">
        <f>IF(AND(MasterData6[[#This Row],[NumWebPurchases]]&gt;=1, Buying_Cat.="Over $500"), "Yes", "")</f>
        <v>Yes</v>
      </c>
      <c r="L789" t="str">
        <f>IF(MasterData6[[#This Row],[NumWebPurchases]]&gt;=R$3, "Yes", "")</f>
        <v>Yes</v>
      </c>
      <c r="M789" t="str">
        <f>IF(MasterData6[[#This Row],[NumCatalogPurchases]]&gt;=S$3, "Yes", "")</f>
        <v>Yes</v>
      </c>
      <c r="N789" t="str">
        <f>IF(MasterData6[[#This Row],[NumStorePurchases]]&gt;=T$3, "Yes", "")</f>
        <v>Yes</v>
      </c>
    </row>
    <row r="790" spans="1:14" x14ac:dyDescent="0.3">
      <c r="A790">
        <v>3934</v>
      </c>
      <c r="B790">
        <v>2</v>
      </c>
      <c r="C790">
        <v>7</v>
      </c>
      <c r="D790">
        <v>1</v>
      </c>
      <c r="E790">
        <v>8</v>
      </c>
      <c r="F790">
        <v>5</v>
      </c>
      <c r="G79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90" s="52">
        <f>IFERROR(MasterData6[[#This Row],[NumWebPurchases]]/MasterData6[[#This Row],[NumWebVisitsMonth]], 0)</f>
        <v>1.4</v>
      </c>
      <c r="I790" t="str">
        <f>IF(AND(MasterData6[[#This Row],[NumWebPurchases]]&gt;=1, Buying_Cat.="Over $500"), "Yes", "")</f>
        <v/>
      </c>
      <c r="L790" t="str">
        <f>IF(MasterData6[[#This Row],[NumWebPurchases]]&gt;=R$3, "Yes", "")</f>
        <v>Yes</v>
      </c>
      <c r="M790" t="str">
        <f>IF(MasterData6[[#This Row],[NumCatalogPurchases]]&gt;=S$3, "Yes", "")</f>
        <v/>
      </c>
      <c r="N790" t="str">
        <f>IF(MasterData6[[#This Row],[NumStorePurchases]]&gt;=T$3, "Yes", "")</f>
        <v>Yes</v>
      </c>
    </row>
    <row r="791" spans="1:14" x14ac:dyDescent="0.3">
      <c r="A791">
        <v>3945</v>
      </c>
      <c r="B791">
        <v>2</v>
      </c>
      <c r="C791">
        <v>11</v>
      </c>
      <c r="D791">
        <v>8</v>
      </c>
      <c r="E791">
        <v>4</v>
      </c>
      <c r="F791">
        <v>6</v>
      </c>
      <c r="G79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791" s="52">
        <f>IFERROR(MasterData6[[#This Row],[NumWebPurchases]]/MasterData6[[#This Row],[NumWebVisitsMonth]], 0)</f>
        <v>1.8333333333333333</v>
      </c>
      <c r="I791" t="str">
        <f>IF(AND(MasterData6[[#This Row],[NumWebPurchases]]&gt;=1, Buying_Cat.="Over $500"), "Yes", "")</f>
        <v>Yes</v>
      </c>
      <c r="L791" t="str">
        <f>IF(MasterData6[[#This Row],[NumWebPurchases]]&gt;=R$3, "Yes", "")</f>
        <v>Yes</v>
      </c>
      <c r="M791" t="str">
        <f>IF(MasterData6[[#This Row],[NumCatalogPurchases]]&gt;=S$3, "Yes", "")</f>
        <v>Yes</v>
      </c>
      <c r="N791" t="str">
        <f>IF(MasterData6[[#This Row],[NumStorePurchases]]&gt;=T$3, "Yes", "")</f>
        <v/>
      </c>
    </row>
    <row r="792" spans="1:14" x14ac:dyDescent="0.3">
      <c r="A792">
        <v>3955</v>
      </c>
      <c r="B792">
        <v>0</v>
      </c>
      <c r="C792">
        <v>0</v>
      </c>
      <c r="D792">
        <v>0</v>
      </c>
      <c r="E792">
        <v>0</v>
      </c>
      <c r="F792">
        <v>14</v>
      </c>
      <c r="G79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792" s="52">
        <f>IFERROR(MasterData6[[#This Row],[NumWebPurchases]]/MasterData6[[#This Row],[NumWebVisitsMonth]], 0)</f>
        <v>0</v>
      </c>
      <c r="I792" t="str">
        <f>IF(AND(MasterData6[[#This Row],[NumWebPurchases]]&gt;=1, Buying_Cat.="Over $500"), "Yes", "")</f>
        <v/>
      </c>
      <c r="L792" t="str">
        <f>IF(MasterData6[[#This Row],[NumWebPurchases]]&gt;=R$3, "Yes", "")</f>
        <v/>
      </c>
      <c r="M792" t="str">
        <f>IF(MasterData6[[#This Row],[NumCatalogPurchases]]&gt;=S$3, "Yes", "")</f>
        <v/>
      </c>
      <c r="N792" t="str">
        <f>IF(MasterData6[[#This Row],[NumStorePurchases]]&gt;=T$3, "Yes", "")</f>
        <v/>
      </c>
    </row>
    <row r="793" spans="1:14" x14ac:dyDescent="0.3">
      <c r="A793">
        <v>3967</v>
      </c>
      <c r="B793">
        <v>1</v>
      </c>
      <c r="C793">
        <v>2</v>
      </c>
      <c r="D793">
        <v>8</v>
      </c>
      <c r="E793">
        <v>13</v>
      </c>
      <c r="F793">
        <v>1</v>
      </c>
      <c r="G79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93" s="52">
        <f>IFERROR(MasterData6[[#This Row],[NumWebPurchases]]/MasterData6[[#This Row],[NumWebVisitsMonth]], 0)</f>
        <v>2</v>
      </c>
      <c r="I793" t="str">
        <f>IF(AND(MasterData6[[#This Row],[NumWebPurchases]]&gt;=1, Buying_Cat.="Over $500"), "Yes", "")</f>
        <v>Yes</v>
      </c>
      <c r="L793" t="str">
        <f>IF(MasterData6[[#This Row],[NumWebPurchases]]&gt;=R$3, "Yes", "")</f>
        <v/>
      </c>
      <c r="M793" t="str">
        <f>IF(MasterData6[[#This Row],[NumCatalogPurchases]]&gt;=S$3, "Yes", "")</f>
        <v>Yes</v>
      </c>
      <c r="N793" t="str">
        <f>IF(MasterData6[[#This Row],[NumStorePurchases]]&gt;=T$3, "Yes", "")</f>
        <v>Yes</v>
      </c>
    </row>
    <row r="794" spans="1:14" x14ac:dyDescent="0.3">
      <c r="A794">
        <v>3968</v>
      </c>
      <c r="B794">
        <v>1</v>
      </c>
      <c r="C794">
        <v>11</v>
      </c>
      <c r="D794">
        <v>3</v>
      </c>
      <c r="E794">
        <v>12</v>
      </c>
      <c r="F794">
        <v>7</v>
      </c>
      <c r="G79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94" s="52">
        <f>IFERROR(MasterData6[[#This Row],[NumWebPurchases]]/MasterData6[[#This Row],[NumWebVisitsMonth]], 0)</f>
        <v>1.5714285714285714</v>
      </c>
      <c r="I794" t="str">
        <f>IF(AND(MasterData6[[#This Row],[NumWebPurchases]]&gt;=1, Buying_Cat.="Over $500"), "Yes", "")</f>
        <v>Yes</v>
      </c>
      <c r="L794" t="str">
        <f>IF(MasterData6[[#This Row],[NumWebPurchases]]&gt;=R$3, "Yes", "")</f>
        <v>Yes</v>
      </c>
      <c r="M794" t="str">
        <f>IF(MasterData6[[#This Row],[NumCatalogPurchases]]&gt;=S$3, "Yes", "")</f>
        <v>Yes</v>
      </c>
      <c r="N794" t="str">
        <f>IF(MasterData6[[#This Row],[NumStorePurchases]]&gt;=T$3, "Yes", "")</f>
        <v>Yes</v>
      </c>
    </row>
    <row r="795" spans="1:14" x14ac:dyDescent="0.3">
      <c r="A795">
        <v>3969</v>
      </c>
      <c r="B795">
        <v>1</v>
      </c>
      <c r="C795">
        <v>2</v>
      </c>
      <c r="D795">
        <v>2</v>
      </c>
      <c r="E795">
        <v>2</v>
      </c>
      <c r="F795">
        <v>5</v>
      </c>
      <c r="G79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95" s="52">
        <f>IFERROR(MasterData6[[#This Row],[NumWebPurchases]]/MasterData6[[#This Row],[NumWebVisitsMonth]], 0)</f>
        <v>0.4</v>
      </c>
      <c r="I795" t="str">
        <f>IF(AND(MasterData6[[#This Row],[NumWebPurchases]]&gt;=1, Buying_Cat.="Over $500"), "Yes", "")</f>
        <v/>
      </c>
      <c r="L795" t="str">
        <f>IF(MasterData6[[#This Row],[NumWebPurchases]]&gt;=R$3, "Yes", "")</f>
        <v/>
      </c>
      <c r="M795" t="str">
        <f>IF(MasterData6[[#This Row],[NumCatalogPurchases]]&gt;=S$3, "Yes", "")</f>
        <v>Yes</v>
      </c>
      <c r="N795" t="str">
        <f>IF(MasterData6[[#This Row],[NumStorePurchases]]&gt;=T$3, "Yes", "")</f>
        <v/>
      </c>
    </row>
    <row r="796" spans="1:14" x14ac:dyDescent="0.3">
      <c r="A796">
        <v>3972</v>
      </c>
      <c r="B796">
        <v>6</v>
      </c>
      <c r="C796">
        <v>7</v>
      </c>
      <c r="D796">
        <v>1</v>
      </c>
      <c r="E796">
        <v>5</v>
      </c>
      <c r="F796">
        <v>8</v>
      </c>
      <c r="G79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796" s="52">
        <f>IFERROR(MasterData6[[#This Row],[NumWebPurchases]]/MasterData6[[#This Row],[NumWebVisitsMonth]], 0)</f>
        <v>0.875</v>
      </c>
      <c r="I796" t="str">
        <f>IF(AND(MasterData6[[#This Row],[NumWebPurchases]]&gt;=1, Buying_Cat.="Over $500"), "Yes", "")</f>
        <v/>
      </c>
      <c r="L796" t="str">
        <f>IF(MasterData6[[#This Row],[NumWebPurchases]]&gt;=R$3, "Yes", "")</f>
        <v>Yes</v>
      </c>
      <c r="M796" t="str">
        <f>IF(MasterData6[[#This Row],[NumCatalogPurchases]]&gt;=S$3, "Yes", "")</f>
        <v/>
      </c>
      <c r="N796" t="str">
        <f>IF(MasterData6[[#This Row],[NumStorePurchases]]&gt;=T$3, "Yes", "")</f>
        <v>Yes</v>
      </c>
    </row>
    <row r="797" spans="1:14" x14ac:dyDescent="0.3">
      <c r="A797">
        <v>3979</v>
      </c>
      <c r="B797">
        <v>1</v>
      </c>
      <c r="C797">
        <v>6</v>
      </c>
      <c r="D797">
        <v>2</v>
      </c>
      <c r="E797">
        <v>8</v>
      </c>
      <c r="F797">
        <v>2</v>
      </c>
      <c r="G79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97" s="52">
        <f>IFERROR(MasterData6[[#This Row],[NumWebPurchases]]/MasterData6[[#This Row],[NumWebVisitsMonth]], 0)</f>
        <v>3</v>
      </c>
      <c r="I797" t="str">
        <f>IF(AND(MasterData6[[#This Row],[NumWebPurchases]]&gt;=1, Buying_Cat.="Over $500"), "Yes", "")</f>
        <v>Yes</v>
      </c>
      <c r="L797" t="str">
        <f>IF(MasterData6[[#This Row],[NumWebPurchases]]&gt;=R$3, "Yes", "")</f>
        <v>Yes</v>
      </c>
      <c r="M797" t="str">
        <f>IF(MasterData6[[#This Row],[NumCatalogPurchases]]&gt;=S$3, "Yes", "")</f>
        <v>Yes</v>
      </c>
      <c r="N797" t="str">
        <f>IF(MasterData6[[#This Row],[NumStorePurchases]]&gt;=T$3, "Yes", "")</f>
        <v>Yes</v>
      </c>
    </row>
    <row r="798" spans="1:14" x14ac:dyDescent="0.3">
      <c r="A798">
        <v>4001</v>
      </c>
      <c r="B798">
        <v>7</v>
      </c>
      <c r="C798">
        <v>8</v>
      </c>
      <c r="D798">
        <v>2</v>
      </c>
      <c r="E798">
        <v>5</v>
      </c>
      <c r="F798">
        <v>7</v>
      </c>
      <c r="G79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798" s="52">
        <f>IFERROR(MasterData6[[#This Row],[NumWebPurchases]]/MasterData6[[#This Row],[NumWebVisitsMonth]], 0)</f>
        <v>1.1428571428571428</v>
      </c>
      <c r="I798" t="str">
        <f>IF(AND(MasterData6[[#This Row],[NumWebPurchases]]&gt;=1, Buying_Cat.="Over $500"), "Yes", "")</f>
        <v/>
      </c>
      <c r="L798" t="str">
        <f>IF(MasterData6[[#This Row],[NumWebPurchases]]&gt;=R$3, "Yes", "")</f>
        <v>Yes</v>
      </c>
      <c r="M798" t="str">
        <f>IF(MasterData6[[#This Row],[NumCatalogPurchases]]&gt;=S$3, "Yes", "")</f>
        <v>Yes</v>
      </c>
      <c r="N798" t="str">
        <f>IF(MasterData6[[#This Row],[NumStorePurchases]]&gt;=T$3, "Yes", "")</f>
        <v>Yes</v>
      </c>
    </row>
    <row r="799" spans="1:14" x14ac:dyDescent="0.3">
      <c r="A799">
        <v>4002</v>
      </c>
      <c r="B799">
        <v>1</v>
      </c>
      <c r="C799">
        <v>7</v>
      </c>
      <c r="D799">
        <v>7</v>
      </c>
      <c r="E799">
        <v>12</v>
      </c>
      <c r="F799">
        <v>3</v>
      </c>
      <c r="G79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799" s="52">
        <f>IFERROR(MasterData6[[#This Row],[NumWebPurchases]]/MasterData6[[#This Row],[NumWebVisitsMonth]], 0)</f>
        <v>2.3333333333333335</v>
      </c>
      <c r="I799" t="str">
        <f>IF(AND(MasterData6[[#This Row],[NumWebPurchases]]&gt;=1, Buying_Cat.="Over $500"), "Yes", "")</f>
        <v>Yes</v>
      </c>
      <c r="L799" t="str">
        <f>IF(MasterData6[[#This Row],[NumWebPurchases]]&gt;=R$3, "Yes", "")</f>
        <v>Yes</v>
      </c>
      <c r="M799" t="str">
        <f>IF(MasterData6[[#This Row],[NumCatalogPurchases]]&gt;=S$3, "Yes", "")</f>
        <v>Yes</v>
      </c>
      <c r="N799" t="str">
        <f>IF(MasterData6[[#This Row],[NumStorePurchases]]&gt;=T$3, "Yes", "")</f>
        <v>Yes</v>
      </c>
    </row>
    <row r="800" spans="1:14" x14ac:dyDescent="0.3">
      <c r="A800">
        <v>4012</v>
      </c>
      <c r="B800">
        <v>5</v>
      </c>
      <c r="C800">
        <v>7</v>
      </c>
      <c r="D800">
        <v>6</v>
      </c>
      <c r="E800">
        <v>5</v>
      </c>
      <c r="F800">
        <v>6</v>
      </c>
      <c r="G80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800" s="52">
        <f>IFERROR(MasterData6[[#This Row],[NumWebPurchases]]/MasterData6[[#This Row],[NumWebVisitsMonth]], 0)</f>
        <v>1.1666666666666667</v>
      </c>
      <c r="I800" t="str">
        <f>IF(AND(MasterData6[[#This Row],[NumWebPurchases]]&gt;=1, Buying_Cat.="Over $500"), "Yes", "")</f>
        <v>Yes</v>
      </c>
      <c r="L800" t="str">
        <f>IF(MasterData6[[#This Row],[NumWebPurchases]]&gt;=R$3, "Yes", "")</f>
        <v>Yes</v>
      </c>
      <c r="M800" t="str">
        <f>IF(MasterData6[[#This Row],[NumCatalogPurchases]]&gt;=S$3, "Yes", "")</f>
        <v>Yes</v>
      </c>
      <c r="N800" t="str">
        <f>IF(MasterData6[[#This Row],[NumStorePurchases]]&gt;=T$3, "Yes", "")</f>
        <v>Yes</v>
      </c>
    </row>
    <row r="801" spans="1:14" x14ac:dyDescent="0.3">
      <c r="A801">
        <v>4023</v>
      </c>
      <c r="B801">
        <v>3</v>
      </c>
      <c r="C801">
        <v>3</v>
      </c>
      <c r="D801">
        <v>2</v>
      </c>
      <c r="E801">
        <v>2</v>
      </c>
      <c r="F801">
        <v>8</v>
      </c>
      <c r="G80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801" s="52">
        <f>IFERROR(MasterData6[[#This Row],[NumWebPurchases]]/MasterData6[[#This Row],[NumWebVisitsMonth]], 0)</f>
        <v>0.375</v>
      </c>
      <c r="I801" t="str">
        <f>IF(AND(MasterData6[[#This Row],[NumWebPurchases]]&gt;=1, Buying_Cat.="Over $500"), "Yes", "")</f>
        <v/>
      </c>
      <c r="L801" t="str">
        <f>IF(MasterData6[[#This Row],[NumWebPurchases]]&gt;=R$3, "Yes", "")</f>
        <v/>
      </c>
      <c r="M801" t="str">
        <f>IF(MasterData6[[#This Row],[NumCatalogPurchases]]&gt;=S$3, "Yes", "")</f>
        <v>Yes</v>
      </c>
      <c r="N801" t="str">
        <f>IF(MasterData6[[#This Row],[NumStorePurchases]]&gt;=T$3, "Yes", "")</f>
        <v/>
      </c>
    </row>
    <row r="802" spans="1:14" x14ac:dyDescent="0.3">
      <c r="A802">
        <v>4037</v>
      </c>
      <c r="B802">
        <v>1</v>
      </c>
      <c r="C802">
        <v>1</v>
      </c>
      <c r="D802">
        <v>0</v>
      </c>
      <c r="E802">
        <v>2</v>
      </c>
      <c r="F802">
        <v>7</v>
      </c>
      <c r="G80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02" s="52">
        <f>IFERROR(MasterData6[[#This Row],[NumWebPurchases]]/MasterData6[[#This Row],[NumWebVisitsMonth]], 0)</f>
        <v>0.14285714285714285</v>
      </c>
      <c r="I802" t="str">
        <f>IF(AND(MasterData6[[#This Row],[NumWebPurchases]]&gt;=1, Buying_Cat.="Over $500"), "Yes", "")</f>
        <v/>
      </c>
      <c r="L802" t="str">
        <f>IF(MasterData6[[#This Row],[NumWebPurchases]]&gt;=R$3, "Yes", "")</f>
        <v/>
      </c>
      <c r="M802" t="str">
        <f>IF(MasterData6[[#This Row],[NumCatalogPurchases]]&gt;=S$3, "Yes", "")</f>
        <v/>
      </c>
      <c r="N802" t="str">
        <f>IF(MasterData6[[#This Row],[NumStorePurchases]]&gt;=T$3, "Yes", "")</f>
        <v/>
      </c>
    </row>
    <row r="803" spans="1:14" x14ac:dyDescent="0.3">
      <c r="A803">
        <v>4042</v>
      </c>
      <c r="B803">
        <v>3</v>
      </c>
      <c r="C803">
        <v>4</v>
      </c>
      <c r="D803">
        <v>0</v>
      </c>
      <c r="E803">
        <v>4</v>
      </c>
      <c r="F803">
        <v>8</v>
      </c>
      <c r="G80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803" s="52">
        <f>IFERROR(MasterData6[[#This Row],[NumWebPurchases]]/MasterData6[[#This Row],[NumWebVisitsMonth]], 0)</f>
        <v>0.5</v>
      </c>
      <c r="I803" t="str">
        <f>IF(AND(MasterData6[[#This Row],[NumWebPurchases]]&gt;=1, Buying_Cat.="Over $500"), "Yes", "")</f>
        <v/>
      </c>
      <c r="L803" t="str">
        <f>IF(MasterData6[[#This Row],[NumWebPurchases]]&gt;=R$3, "Yes", "")</f>
        <v>Yes</v>
      </c>
      <c r="M803" t="str">
        <f>IF(MasterData6[[#This Row],[NumCatalogPurchases]]&gt;=S$3, "Yes", "")</f>
        <v/>
      </c>
      <c r="N803" t="str">
        <f>IF(MasterData6[[#This Row],[NumStorePurchases]]&gt;=T$3, "Yes", "")</f>
        <v/>
      </c>
    </row>
    <row r="804" spans="1:14" x14ac:dyDescent="0.3">
      <c r="A804">
        <v>4047</v>
      </c>
      <c r="B804">
        <v>3</v>
      </c>
      <c r="C804">
        <v>6</v>
      </c>
      <c r="D804">
        <v>2</v>
      </c>
      <c r="E804">
        <v>9</v>
      </c>
      <c r="F804">
        <v>4</v>
      </c>
      <c r="G80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804" s="52">
        <f>IFERROR(MasterData6[[#This Row],[NumWebPurchases]]/MasterData6[[#This Row],[NumWebVisitsMonth]], 0)</f>
        <v>1.5</v>
      </c>
      <c r="I804" t="str">
        <f>IF(AND(MasterData6[[#This Row],[NumWebPurchases]]&gt;=1, Buying_Cat.="Over $500"), "Yes", "")</f>
        <v>Yes</v>
      </c>
      <c r="L804" t="str">
        <f>IF(MasterData6[[#This Row],[NumWebPurchases]]&gt;=R$3, "Yes", "")</f>
        <v>Yes</v>
      </c>
      <c r="M804" t="str">
        <f>IF(MasterData6[[#This Row],[NumCatalogPurchases]]&gt;=S$3, "Yes", "")</f>
        <v>Yes</v>
      </c>
      <c r="N804" t="str">
        <f>IF(MasterData6[[#This Row],[NumStorePurchases]]&gt;=T$3, "Yes", "")</f>
        <v>Yes</v>
      </c>
    </row>
    <row r="805" spans="1:14" x14ac:dyDescent="0.3">
      <c r="A805">
        <v>4050</v>
      </c>
      <c r="B805">
        <v>1</v>
      </c>
      <c r="C805">
        <v>2</v>
      </c>
      <c r="D805">
        <v>1</v>
      </c>
      <c r="E805">
        <v>4</v>
      </c>
      <c r="F805">
        <v>3</v>
      </c>
      <c r="G80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05" s="52">
        <f>IFERROR(MasterData6[[#This Row],[NumWebPurchases]]/MasterData6[[#This Row],[NumWebVisitsMonth]], 0)</f>
        <v>0.66666666666666663</v>
      </c>
      <c r="I805" t="str">
        <f>IF(AND(MasterData6[[#This Row],[NumWebPurchases]]&gt;=1, Buying_Cat.="Over $500"), "Yes", "")</f>
        <v/>
      </c>
      <c r="L805" t="str">
        <f>IF(MasterData6[[#This Row],[NumWebPurchases]]&gt;=R$3, "Yes", "")</f>
        <v/>
      </c>
      <c r="M805" t="str">
        <f>IF(MasterData6[[#This Row],[NumCatalogPurchases]]&gt;=S$3, "Yes", "")</f>
        <v/>
      </c>
      <c r="N805" t="str">
        <f>IF(MasterData6[[#This Row],[NumStorePurchases]]&gt;=T$3, "Yes", "")</f>
        <v/>
      </c>
    </row>
    <row r="806" spans="1:14" x14ac:dyDescent="0.3">
      <c r="A806">
        <v>4055</v>
      </c>
      <c r="B806">
        <v>2</v>
      </c>
      <c r="C806">
        <v>3</v>
      </c>
      <c r="D806">
        <v>0</v>
      </c>
      <c r="E806">
        <v>3</v>
      </c>
      <c r="F806">
        <v>6</v>
      </c>
      <c r="G80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806" s="52">
        <f>IFERROR(MasterData6[[#This Row],[NumWebPurchases]]/MasterData6[[#This Row],[NumWebVisitsMonth]], 0)</f>
        <v>0.5</v>
      </c>
      <c r="I806" t="str">
        <f>IF(AND(MasterData6[[#This Row],[NumWebPurchases]]&gt;=1, Buying_Cat.="Over $500"), "Yes", "")</f>
        <v/>
      </c>
      <c r="L806" t="str">
        <f>IF(MasterData6[[#This Row],[NumWebPurchases]]&gt;=R$3, "Yes", "")</f>
        <v/>
      </c>
      <c r="M806" t="str">
        <f>IF(MasterData6[[#This Row],[NumCatalogPurchases]]&gt;=S$3, "Yes", "")</f>
        <v/>
      </c>
      <c r="N806" t="str">
        <f>IF(MasterData6[[#This Row],[NumStorePurchases]]&gt;=T$3, "Yes", "")</f>
        <v/>
      </c>
    </row>
    <row r="807" spans="1:14" x14ac:dyDescent="0.3">
      <c r="A807">
        <v>4058</v>
      </c>
      <c r="B807">
        <v>1</v>
      </c>
      <c r="C807">
        <v>11</v>
      </c>
      <c r="D807">
        <v>2</v>
      </c>
      <c r="E807">
        <v>8</v>
      </c>
      <c r="F807">
        <v>6</v>
      </c>
      <c r="G80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07" s="52">
        <f>IFERROR(MasterData6[[#This Row],[NumWebPurchases]]/MasterData6[[#This Row],[NumWebVisitsMonth]], 0)</f>
        <v>1.8333333333333333</v>
      </c>
      <c r="I807" t="str">
        <f>IF(AND(MasterData6[[#This Row],[NumWebPurchases]]&gt;=1, Buying_Cat.="Over $500"), "Yes", "")</f>
        <v>Yes</v>
      </c>
      <c r="L807" t="str">
        <f>IF(MasterData6[[#This Row],[NumWebPurchases]]&gt;=R$3, "Yes", "")</f>
        <v>Yes</v>
      </c>
      <c r="M807" t="str">
        <f>IF(MasterData6[[#This Row],[NumCatalogPurchases]]&gt;=S$3, "Yes", "")</f>
        <v>Yes</v>
      </c>
      <c r="N807" t="str">
        <f>IF(MasterData6[[#This Row],[NumStorePurchases]]&gt;=T$3, "Yes", "")</f>
        <v>Yes</v>
      </c>
    </row>
    <row r="808" spans="1:14" x14ac:dyDescent="0.3">
      <c r="A808">
        <v>4065</v>
      </c>
      <c r="B808">
        <v>2</v>
      </c>
      <c r="C808">
        <v>5</v>
      </c>
      <c r="D808">
        <v>1</v>
      </c>
      <c r="E808">
        <v>8</v>
      </c>
      <c r="F808">
        <v>7</v>
      </c>
      <c r="G80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808" s="52">
        <f>IFERROR(MasterData6[[#This Row],[NumWebPurchases]]/MasterData6[[#This Row],[NumWebVisitsMonth]], 0)</f>
        <v>0.7142857142857143</v>
      </c>
      <c r="I808" t="str">
        <f>IF(AND(MasterData6[[#This Row],[NumWebPurchases]]&gt;=1, Buying_Cat.="Over $500"), "Yes", "")</f>
        <v/>
      </c>
      <c r="L808" t="str">
        <f>IF(MasterData6[[#This Row],[NumWebPurchases]]&gt;=R$3, "Yes", "")</f>
        <v>Yes</v>
      </c>
      <c r="M808" t="str">
        <f>IF(MasterData6[[#This Row],[NumCatalogPurchases]]&gt;=S$3, "Yes", "")</f>
        <v/>
      </c>
      <c r="N808" t="str">
        <f>IF(MasterData6[[#This Row],[NumStorePurchases]]&gt;=T$3, "Yes", "")</f>
        <v>Yes</v>
      </c>
    </row>
    <row r="809" spans="1:14" x14ac:dyDescent="0.3">
      <c r="A809">
        <v>4066</v>
      </c>
      <c r="B809">
        <v>2</v>
      </c>
      <c r="C809">
        <v>2</v>
      </c>
      <c r="D809">
        <v>1</v>
      </c>
      <c r="E809">
        <v>2</v>
      </c>
      <c r="F809">
        <v>6</v>
      </c>
      <c r="G80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809" s="52">
        <f>IFERROR(MasterData6[[#This Row],[NumWebPurchases]]/MasterData6[[#This Row],[NumWebVisitsMonth]], 0)</f>
        <v>0.33333333333333331</v>
      </c>
      <c r="I809" t="str">
        <f>IF(AND(MasterData6[[#This Row],[NumWebPurchases]]&gt;=1, Buying_Cat.="Over $500"), "Yes", "")</f>
        <v/>
      </c>
      <c r="L809" t="str">
        <f>IF(MasterData6[[#This Row],[NumWebPurchases]]&gt;=R$3, "Yes", "")</f>
        <v/>
      </c>
      <c r="M809" t="str">
        <f>IF(MasterData6[[#This Row],[NumCatalogPurchases]]&gt;=S$3, "Yes", "")</f>
        <v/>
      </c>
      <c r="N809" t="str">
        <f>IF(MasterData6[[#This Row],[NumStorePurchases]]&gt;=T$3, "Yes", "")</f>
        <v/>
      </c>
    </row>
    <row r="810" spans="1:14" x14ac:dyDescent="0.3">
      <c r="A810">
        <v>4070</v>
      </c>
      <c r="B810">
        <v>1</v>
      </c>
      <c r="C810">
        <v>8</v>
      </c>
      <c r="D810">
        <v>5</v>
      </c>
      <c r="E810">
        <v>4</v>
      </c>
      <c r="F810">
        <v>7</v>
      </c>
      <c r="G81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10" s="52">
        <f>IFERROR(MasterData6[[#This Row],[NumWebPurchases]]/MasterData6[[#This Row],[NumWebVisitsMonth]], 0)</f>
        <v>1.1428571428571428</v>
      </c>
      <c r="I810" t="str">
        <f>IF(AND(MasterData6[[#This Row],[NumWebPurchases]]&gt;=1, Buying_Cat.="Over $500"), "Yes", "")</f>
        <v>Yes</v>
      </c>
      <c r="L810" t="str">
        <f>IF(MasterData6[[#This Row],[NumWebPurchases]]&gt;=R$3, "Yes", "")</f>
        <v>Yes</v>
      </c>
      <c r="M810" t="str">
        <f>IF(MasterData6[[#This Row],[NumCatalogPurchases]]&gt;=S$3, "Yes", "")</f>
        <v>Yes</v>
      </c>
      <c r="N810" t="str">
        <f>IF(MasterData6[[#This Row],[NumStorePurchases]]&gt;=T$3, "Yes", "")</f>
        <v/>
      </c>
    </row>
    <row r="811" spans="1:14" x14ac:dyDescent="0.3">
      <c r="A811">
        <v>4073</v>
      </c>
      <c r="B811">
        <v>1</v>
      </c>
      <c r="C811">
        <v>10</v>
      </c>
      <c r="D811">
        <v>10</v>
      </c>
      <c r="E811">
        <v>7</v>
      </c>
      <c r="F811">
        <v>6</v>
      </c>
      <c r="G81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11" s="52">
        <f>IFERROR(MasterData6[[#This Row],[NumWebPurchases]]/MasterData6[[#This Row],[NumWebVisitsMonth]], 0)</f>
        <v>1.6666666666666667</v>
      </c>
      <c r="I811" t="str">
        <f>IF(AND(MasterData6[[#This Row],[NumWebPurchases]]&gt;=1, Buying_Cat.="Over $500"), "Yes", "")</f>
        <v>Yes</v>
      </c>
      <c r="L811" t="str">
        <f>IF(MasterData6[[#This Row],[NumWebPurchases]]&gt;=R$3, "Yes", "")</f>
        <v>Yes</v>
      </c>
      <c r="M811" t="str">
        <f>IF(MasterData6[[#This Row],[NumCatalogPurchases]]&gt;=S$3, "Yes", "")</f>
        <v>Yes</v>
      </c>
      <c r="N811" t="str">
        <f>IF(MasterData6[[#This Row],[NumStorePurchases]]&gt;=T$3, "Yes", "")</f>
        <v>Yes</v>
      </c>
    </row>
    <row r="812" spans="1:14" x14ac:dyDescent="0.3">
      <c r="A812">
        <v>4084</v>
      </c>
      <c r="B812">
        <v>2</v>
      </c>
      <c r="C812">
        <v>6</v>
      </c>
      <c r="D812">
        <v>4</v>
      </c>
      <c r="E812">
        <v>11</v>
      </c>
      <c r="F812">
        <v>4</v>
      </c>
      <c r="G81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812" s="52">
        <f>IFERROR(MasterData6[[#This Row],[NumWebPurchases]]/MasterData6[[#This Row],[NumWebVisitsMonth]], 0)</f>
        <v>1.5</v>
      </c>
      <c r="I812" t="str">
        <f>IF(AND(MasterData6[[#This Row],[NumWebPurchases]]&gt;=1, Buying_Cat.="Over $500"), "Yes", "")</f>
        <v>Yes</v>
      </c>
      <c r="L812" t="str">
        <f>IF(MasterData6[[#This Row],[NumWebPurchases]]&gt;=R$3, "Yes", "")</f>
        <v>Yes</v>
      </c>
      <c r="M812" t="str">
        <f>IF(MasterData6[[#This Row],[NumCatalogPurchases]]&gt;=S$3, "Yes", "")</f>
        <v>Yes</v>
      </c>
      <c r="N812" t="str">
        <f>IF(MasterData6[[#This Row],[NumStorePurchases]]&gt;=T$3, "Yes", "")</f>
        <v>Yes</v>
      </c>
    </row>
    <row r="813" spans="1:14" x14ac:dyDescent="0.3">
      <c r="A813">
        <v>4086</v>
      </c>
      <c r="B813">
        <v>1</v>
      </c>
      <c r="C813">
        <v>1</v>
      </c>
      <c r="D813">
        <v>1</v>
      </c>
      <c r="E813">
        <v>2</v>
      </c>
      <c r="F813">
        <v>8</v>
      </c>
      <c r="G81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13" s="52">
        <f>IFERROR(MasterData6[[#This Row],[NumWebPurchases]]/MasterData6[[#This Row],[NumWebVisitsMonth]], 0)</f>
        <v>0.125</v>
      </c>
      <c r="I813" t="str">
        <f>IF(AND(MasterData6[[#This Row],[NumWebPurchases]]&gt;=1, Buying_Cat.="Over $500"), "Yes", "")</f>
        <v/>
      </c>
      <c r="L813" t="str">
        <f>IF(MasterData6[[#This Row],[NumWebPurchases]]&gt;=R$3, "Yes", "")</f>
        <v/>
      </c>
      <c r="M813" t="str">
        <f>IF(MasterData6[[#This Row],[NumCatalogPurchases]]&gt;=S$3, "Yes", "")</f>
        <v/>
      </c>
      <c r="N813" t="str">
        <f>IF(MasterData6[[#This Row],[NumStorePurchases]]&gt;=T$3, "Yes", "")</f>
        <v/>
      </c>
    </row>
    <row r="814" spans="1:14" x14ac:dyDescent="0.3">
      <c r="A814">
        <v>4088</v>
      </c>
      <c r="B814">
        <v>2</v>
      </c>
      <c r="C814">
        <v>3</v>
      </c>
      <c r="D814">
        <v>1</v>
      </c>
      <c r="E814">
        <v>4</v>
      </c>
      <c r="F814">
        <v>8</v>
      </c>
      <c r="G81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814" s="52">
        <f>IFERROR(MasterData6[[#This Row],[NumWebPurchases]]/MasterData6[[#This Row],[NumWebVisitsMonth]], 0)</f>
        <v>0.375</v>
      </c>
      <c r="I814" t="str">
        <f>IF(AND(MasterData6[[#This Row],[NumWebPurchases]]&gt;=1, Buying_Cat.="Over $500"), "Yes", "")</f>
        <v/>
      </c>
      <c r="L814" t="str">
        <f>IF(MasterData6[[#This Row],[NumWebPurchases]]&gt;=R$3, "Yes", "")</f>
        <v/>
      </c>
      <c r="M814" t="str">
        <f>IF(MasterData6[[#This Row],[NumCatalogPurchases]]&gt;=S$3, "Yes", "")</f>
        <v/>
      </c>
      <c r="N814" t="str">
        <f>IF(MasterData6[[#This Row],[NumStorePurchases]]&gt;=T$3, "Yes", "")</f>
        <v/>
      </c>
    </row>
    <row r="815" spans="1:14" x14ac:dyDescent="0.3">
      <c r="A815">
        <v>4093</v>
      </c>
      <c r="B815">
        <v>7</v>
      </c>
      <c r="C815">
        <v>4</v>
      </c>
      <c r="D815">
        <v>3</v>
      </c>
      <c r="E815">
        <v>5</v>
      </c>
      <c r="F815">
        <v>5</v>
      </c>
      <c r="G81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815" s="52">
        <f>IFERROR(MasterData6[[#This Row],[NumWebPurchases]]/MasterData6[[#This Row],[NumWebVisitsMonth]], 0)</f>
        <v>0.8</v>
      </c>
      <c r="I815" t="str">
        <f>IF(AND(MasterData6[[#This Row],[NumWebPurchases]]&gt;=1, Buying_Cat.="Over $500"), "Yes", "")</f>
        <v/>
      </c>
      <c r="L815" t="str">
        <f>IF(MasterData6[[#This Row],[NumWebPurchases]]&gt;=R$3, "Yes", "")</f>
        <v>Yes</v>
      </c>
      <c r="M815" t="str">
        <f>IF(MasterData6[[#This Row],[NumCatalogPurchases]]&gt;=S$3, "Yes", "")</f>
        <v>Yes</v>
      </c>
      <c r="N815" t="str">
        <f>IF(MasterData6[[#This Row],[NumStorePurchases]]&gt;=T$3, "Yes", "")</f>
        <v>Yes</v>
      </c>
    </row>
    <row r="816" spans="1:14" x14ac:dyDescent="0.3">
      <c r="A816">
        <v>4094</v>
      </c>
      <c r="B816">
        <v>4</v>
      </c>
      <c r="C816">
        <v>5</v>
      </c>
      <c r="D816">
        <v>1</v>
      </c>
      <c r="E816">
        <v>5</v>
      </c>
      <c r="F816">
        <v>6</v>
      </c>
      <c r="G81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816" s="52">
        <f>IFERROR(MasterData6[[#This Row],[NumWebPurchases]]/MasterData6[[#This Row],[NumWebVisitsMonth]], 0)</f>
        <v>0.83333333333333337</v>
      </c>
      <c r="I816" t="str">
        <f>IF(AND(MasterData6[[#This Row],[NumWebPurchases]]&gt;=1, Buying_Cat.="Over $500"), "Yes", "")</f>
        <v/>
      </c>
      <c r="L816" t="str">
        <f>IF(MasterData6[[#This Row],[NumWebPurchases]]&gt;=R$3, "Yes", "")</f>
        <v>Yes</v>
      </c>
      <c r="M816" t="str">
        <f>IF(MasterData6[[#This Row],[NumCatalogPurchases]]&gt;=S$3, "Yes", "")</f>
        <v/>
      </c>
      <c r="N816" t="str">
        <f>IF(MasterData6[[#This Row],[NumStorePurchases]]&gt;=T$3, "Yes", "")</f>
        <v>Yes</v>
      </c>
    </row>
    <row r="817" spans="1:14" x14ac:dyDescent="0.3">
      <c r="A817">
        <v>4095</v>
      </c>
      <c r="B817">
        <v>8</v>
      </c>
      <c r="C817">
        <v>4</v>
      </c>
      <c r="D817">
        <v>3</v>
      </c>
      <c r="E817">
        <v>6</v>
      </c>
      <c r="F817">
        <v>7</v>
      </c>
      <c r="G81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8</v>
      </c>
      <c r="H817" s="52">
        <f>IFERROR(MasterData6[[#This Row],[NumWebPurchases]]/MasterData6[[#This Row],[NumWebVisitsMonth]], 0)</f>
        <v>0.5714285714285714</v>
      </c>
      <c r="I817" t="str">
        <f>IF(AND(MasterData6[[#This Row],[NumWebPurchases]]&gt;=1, Buying_Cat.="Over $500"), "Yes", "")</f>
        <v/>
      </c>
      <c r="L817" t="str">
        <f>IF(MasterData6[[#This Row],[NumWebPurchases]]&gt;=R$3, "Yes", "")</f>
        <v>Yes</v>
      </c>
      <c r="M817" t="str">
        <f>IF(MasterData6[[#This Row],[NumCatalogPurchases]]&gt;=S$3, "Yes", "")</f>
        <v>Yes</v>
      </c>
      <c r="N817" t="str">
        <f>IF(MasterData6[[#This Row],[NumStorePurchases]]&gt;=T$3, "Yes", "")</f>
        <v>Yes</v>
      </c>
    </row>
    <row r="818" spans="1:14" x14ac:dyDescent="0.3">
      <c r="A818">
        <v>4096</v>
      </c>
      <c r="B818">
        <v>3</v>
      </c>
      <c r="C818">
        <v>4</v>
      </c>
      <c r="D818">
        <v>1</v>
      </c>
      <c r="E818">
        <v>4</v>
      </c>
      <c r="F818">
        <v>7</v>
      </c>
      <c r="G81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818" s="52">
        <f>IFERROR(MasterData6[[#This Row],[NumWebPurchases]]/MasterData6[[#This Row],[NumWebVisitsMonth]], 0)</f>
        <v>0.5714285714285714</v>
      </c>
      <c r="I818" t="str">
        <f>IF(AND(MasterData6[[#This Row],[NumWebPurchases]]&gt;=1, Buying_Cat.="Over $500"), "Yes", "")</f>
        <v/>
      </c>
      <c r="L818" t="str">
        <f>IF(MasterData6[[#This Row],[NumWebPurchases]]&gt;=R$3, "Yes", "")</f>
        <v>Yes</v>
      </c>
      <c r="M818" t="str">
        <f>IF(MasterData6[[#This Row],[NumCatalogPurchases]]&gt;=S$3, "Yes", "")</f>
        <v/>
      </c>
      <c r="N818" t="str">
        <f>IF(MasterData6[[#This Row],[NumStorePurchases]]&gt;=T$3, "Yes", "")</f>
        <v/>
      </c>
    </row>
    <row r="819" spans="1:14" x14ac:dyDescent="0.3">
      <c r="A819">
        <v>4098</v>
      </c>
      <c r="B819">
        <v>3</v>
      </c>
      <c r="C819">
        <v>2</v>
      </c>
      <c r="D819">
        <v>0</v>
      </c>
      <c r="E819">
        <v>4</v>
      </c>
      <c r="F819">
        <v>6</v>
      </c>
      <c r="G81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819" s="52">
        <f>IFERROR(MasterData6[[#This Row],[NumWebPurchases]]/MasterData6[[#This Row],[NumWebVisitsMonth]], 0)</f>
        <v>0.33333333333333331</v>
      </c>
      <c r="I819" t="str">
        <f>IF(AND(MasterData6[[#This Row],[NumWebPurchases]]&gt;=1, Buying_Cat.="Over $500"), "Yes", "")</f>
        <v/>
      </c>
      <c r="L819" t="str">
        <f>IF(MasterData6[[#This Row],[NumWebPurchases]]&gt;=R$3, "Yes", "")</f>
        <v/>
      </c>
      <c r="M819" t="str">
        <f>IF(MasterData6[[#This Row],[NumCatalogPurchases]]&gt;=S$3, "Yes", "")</f>
        <v/>
      </c>
      <c r="N819" t="str">
        <f>IF(MasterData6[[#This Row],[NumStorePurchases]]&gt;=T$3, "Yes", "")</f>
        <v/>
      </c>
    </row>
    <row r="820" spans="1:14" x14ac:dyDescent="0.3">
      <c r="A820">
        <v>4099</v>
      </c>
      <c r="B820">
        <v>1</v>
      </c>
      <c r="C820">
        <v>1</v>
      </c>
      <c r="D820">
        <v>0</v>
      </c>
      <c r="E820">
        <v>3</v>
      </c>
      <c r="F820">
        <v>8</v>
      </c>
      <c r="G82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20" s="52">
        <f>IFERROR(MasterData6[[#This Row],[NumWebPurchases]]/MasterData6[[#This Row],[NumWebVisitsMonth]], 0)</f>
        <v>0.125</v>
      </c>
      <c r="I820" t="str">
        <f>IF(AND(MasterData6[[#This Row],[NumWebPurchases]]&gt;=1, Buying_Cat.="Over $500"), "Yes", "")</f>
        <v/>
      </c>
      <c r="L820" t="str">
        <f>IF(MasterData6[[#This Row],[NumWebPurchases]]&gt;=R$3, "Yes", "")</f>
        <v/>
      </c>
      <c r="M820" t="str">
        <f>IF(MasterData6[[#This Row],[NumCatalogPurchases]]&gt;=S$3, "Yes", "")</f>
        <v/>
      </c>
      <c r="N820" t="str">
        <f>IF(MasterData6[[#This Row],[NumStorePurchases]]&gt;=T$3, "Yes", "")</f>
        <v/>
      </c>
    </row>
    <row r="821" spans="1:14" x14ac:dyDescent="0.3">
      <c r="A821">
        <v>4102</v>
      </c>
      <c r="B821">
        <v>1</v>
      </c>
      <c r="C821">
        <v>0</v>
      </c>
      <c r="D821">
        <v>0</v>
      </c>
      <c r="E821">
        <v>3</v>
      </c>
      <c r="F821">
        <v>6</v>
      </c>
      <c r="G82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21" s="52">
        <f>IFERROR(MasterData6[[#This Row],[NumWebPurchases]]/MasterData6[[#This Row],[NumWebVisitsMonth]], 0)</f>
        <v>0</v>
      </c>
      <c r="I821" t="str">
        <f>IF(AND(MasterData6[[#This Row],[NumWebPurchases]]&gt;=1, Buying_Cat.="Over $500"), "Yes", "")</f>
        <v/>
      </c>
      <c r="L821" t="str">
        <f>IF(MasterData6[[#This Row],[NumWebPurchases]]&gt;=R$3, "Yes", "")</f>
        <v/>
      </c>
      <c r="M821" t="str">
        <f>IF(MasterData6[[#This Row],[NumCatalogPurchases]]&gt;=S$3, "Yes", "")</f>
        <v/>
      </c>
      <c r="N821" t="str">
        <f>IF(MasterData6[[#This Row],[NumStorePurchases]]&gt;=T$3, "Yes", "")</f>
        <v/>
      </c>
    </row>
    <row r="822" spans="1:14" x14ac:dyDescent="0.3">
      <c r="A822">
        <v>4107</v>
      </c>
      <c r="B822">
        <v>2</v>
      </c>
      <c r="C822">
        <v>4</v>
      </c>
      <c r="D822">
        <v>6</v>
      </c>
      <c r="E822">
        <v>4</v>
      </c>
      <c r="F822">
        <v>5</v>
      </c>
      <c r="G82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822" s="52">
        <f>IFERROR(MasterData6[[#This Row],[NumWebPurchases]]/MasterData6[[#This Row],[NumWebVisitsMonth]], 0)</f>
        <v>0.8</v>
      </c>
      <c r="I822" t="str">
        <f>IF(AND(MasterData6[[#This Row],[NumWebPurchases]]&gt;=1, Buying_Cat.="Over $500"), "Yes", "")</f>
        <v/>
      </c>
      <c r="L822" t="str">
        <f>IF(MasterData6[[#This Row],[NumWebPurchases]]&gt;=R$3, "Yes", "")</f>
        <v>Yes</v>
      </c>
      <c r="M822" t="str">
        <f>IF(MasterData6[[#This Row],[NumCatalogPurchases]]&gt;=S$3, "Yes", "")</f>
        <v>Yes</v>
      </c>
      <c r="N822" t="str">
        <f>IF(MasterData6[[#This Row],[NumStorePurchases]]&gt;=T$3, "Yes", "")</f>
        <v/>
      </c>
    </row>
    <row r="823" spans="1:14" x14ac:dyDescent="0.3">
      <c r="A823">
        <v>4114</v>
      </c>
      <c r="B823">
        <v>1</v>
      </c>
      <c r="C823">
        <v>6</v>
      </c>
      <c r="D823">
        <v>9</v>
      </c>
      <c r="E823">
        <v>13</v>
      </c>
      <c r="F823">
        <v>3</v>
      </c>
      <c r="G82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23" s="52">
        <f>IFERROR(MasterData6[[#This Row],[NumWebPurchases]]/MasterData6[[#This Row],[NumWebVisitsMonth]], 0)</f>
        <v>2</v>
      </c>
      <c r="I823" t="str">
        <f>IF(AND(MasterData6[[#This Row],[NumWebPurchases]]&gt;=1, Buying_Cat.="Over $500"), "Yes", "")</f>
        <v>Yes</v>
      </c>
      <c r="L823" t="str">
        <f>IF(MasterData6[[#This Row],[NumWebPurchases]]&gt;=R$3, "Yes", "")</f>
        <v>Yes</v>
      </c>
      <c r="M823" t="str">
        <f>IF(MasterData6[[#This Row],[NumCatalogPurchases]]&gt;=S$3, "Yes", "")</f>
        <v>Yes</v>
      </c>
      <c r="N823" t="str">
        <f>IF(MasterData6[[#This Row],[NumStorePurchases]]&gt;=T$3, "Yes", "")</f>
        <v>Yes</v>
      </c>
    </row>
    <row r="824" spans="1:14" x14ac:dyDescent="0.3">
      <c r="A824">
        <v>4119</v>
      </c>
      <c r="B824">
        <v>1</v>
      </c>
      <c r="C824">
        <v>2</v>
      </c>
      <c r="D824">
        <v>5</v>
      </c>
      <c r="E824">
        <v>3</v>
      </c>
      <c r="F824">
        <v>3</v>
      </c>
      <c r="G82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24" s="52">
        <f>IFERROR(MasterData6[[#This Row],[NumWebPurchases]]/MasterData6[[#This Row],[NumWebVisitsMonth]], 0)</f>
        <v>0.66666666666666663</v>
      </c>
      <c r="I824" t="str">
        <f>IF(AND(MasterData6[[#This Row],[NumWebPurchases]]&gt;=1, Buying_Cat.="Over $500"), "Yes", "")</f>
        <v/>
      </c>
      <c r="L824" t="str">
        <f>IF(MasterData6[[#This Row],[NumWebPurchases]]&gt;=R$3, "Yes", "")</f>
        <v/>
      </c>
      <c r="M824" t="str">
        <f>IF(MasterData6[[#This Row],[NumCatalogPurchases]]&gt;=S$3, "Yes", "")</f>
        <v>Yes</v>
      </c>
      <c r="N824" t="str">
        <f>IF(MasterData6[[#This Row],[NumStorePurchases]]&gt;=T$3, "Yes", "")</f>
        <v/>
      </c>
    </row>
    <row r="825" spans="1:14" x14ac:dyDescent="0.3">
      <c r="A825">
        <v>4120</v>
      </c>
      <c r="B825">
        <v>2</v>
      </c>
      <c r="C825">
        <v>6</v>
      </c>
      <c r="D825">
        <v>1</v>
      </c>
      <c r="E825">
        <v>4</v>
      </c>
      <c r="F825">
        <v>7</v>
      </c>
      <c r="G82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825" s="52">
        <f>IFERROR(MasterData6[[#This Row],[NumWebPurchases]]/MasterData6[[#This Row],[NumWebVisitsMonth]], 0)</f>
        <v>0.8571428571428571</v>
      </c>
      <c r="I825" t="str">
        <f>IF(AND(MasterData6[[#This Row],[NumWebPurchases]]&gt;=1, Buying_Cat.="Over $500"), "Yes", "")</f>
        <v/>
      </c>
      <c r="L825" t="str">
        <f>IF(MasterData6[[#This Row],[NumWebPurchases]]&gt;=R$3, "Yes", "")</f>
        <v>Yes</v>
      </c>
      <c r="M825" t="str">
        <f>IF(MasterData6[[#This Row],[NumCatalogPurchases]]&gt;=S$3, "Yes", "")</f>
        <v/>
      </c>
      <c r="N825" t="str">
        <f>IF(MasterData6[[#This Row],[NumStorePurchases]]&gt;=T$3, "Yes", "")</f>
        <v/>
      </c>
    </row>
    <row r="826" spans="1:14" x14ac:dyDescent="0.3">
      <c r="A826">
        <v>4122</v>
      </c>
      <c r="B826">
        <v>1</v>
      </c>
      <c r="C826">
        <v>6</v>
      </c>
      <c r="D826">
        <v>5</v>
      </c>
      <c r="E826">
        <v>4</v>
      </c>
      <c r="F826">
        <v>4</v>
      </c>
      <c r="G82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26" s="52">
        <f>IFERROR(MasterData6[[#This Row],[NumWebPurchases]]/MasterData6[[#This Row],[NumWebVisitsMonth]], 0)</f>
        <v>1.5</v>
      </c>
      <c r="I826" t="str">
        <f>IF(AND(MasterData6[[#This Row],[NumWebPurchases]]&gt;=1, Buying_Cat.="Over $500"), "Yes", "")</f>
        <v>Yes</v>
      </c>
      <c r="L826" t="str">
        <f>IF(MasterData6[[#This Row],[NumWebPurchases]]&gt;=R$3, "Yes", "")</f>
        <v>Yes</v>
      </c>
      <c r="M826" t="str">
        <f>IF(MasterData6[[#This Row],[NumCatalogPurchases]]&gt;=S$3, "Yes", "")</f>
        <v>Yes</v>
      </c>
      <c r="N826" t="str">
        <f>IF(MasterData6[[#This Row],[NumStorePurchases]]&gt;=T$3, "Yes", "")</f>
        <v/>
      </c>
    </row>
    <row r="827" spans="1:14" x14ac:dyDescent="0.3">
      <c r="A827">
        <v>4127</v>
      </c>
      <c r="B827">
        <v>2</v>
      </c>
      <c r="C827">
        <v>11</v>
      </c>
      <c r="D827">
        <v>10</v>
      </c>
      <c r="E827">
        <v>11</v>
      </c>
      <c r="F827">
        <v>6</v>
      </c>
      <c r="G82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827" s="52">
        <f>IFERROR(MasterData6[[#This Row],[NumWebPurchases]]/MasterData6[[#This Row],[NumWebVisitsMonth]], 0)</f>
        <v>1.8333333333333333</v>
      </c>
      <c r="I827" t="str">
        <f>IF(AND(MasterData6[[#This Row],[NumWebPurchases]]&gt;=1, Buying_Cat.="Over $500"), "Yes", "")</f>
        <v>Yes</v>
      </c>
      <c r="L827" t="str">
        <f>IF(MasterData6[[#This Row],[NumWebPurchases]]&gt;=R$3, "Yes", "")</f>
        <v>Yes</v>
      </c>
      <c r="M827" t="str">
        <f>IF(MasterData6[[#This Row],[NumCatalogPurchases]]&gt;=S$3, "Yes", "")</f>
        <v>Yes</v>
      </c>
      <c r="N827" t="str">
        <f>IF(MasterData6[[#This Row],[NumStorePurchases]]&gt;=T$3, "Yes", "")</f>
        <v>Yes</v>
      </c>
    </row>
    <row r="828" spans="1:14" x14ac:dyDescent="0.3">
      <c r="A828">
        <v>4128</v>
      </c>
      <c r="B828">
        <v>2</v>
      </c>
      <c r="C828">
        <v>7</v>
      </c>
      <c r="D828">
        <v>4</v>
      </c>
      <c r="E828">
        <v>7</v>
      </c>
      <c r="F828">
        <v>5</v>
      </c>
      <c r="G82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828" s="52">
        <f>IFERROR(MasterData6[[#This Row],[NumWebPurchases]]/MasterData6[[#This Row],[NumWebVisitsMonth]], 0)</f>
        <v>1.4</v>
      </c>
      <c r="I828" t="str">
        <f>IF(AND(MasterData6[[#This Row],[NumWebPurchases]]&gt;=1, Buying_Cat.="Over $500"), "Yes", "")</f>
        <v>Yes</v>
      </c>
      <c r="L828" t="str">
        <f>IF(MasterData6[[#This Row],[NumWebPurchases]]&gt;=R$3, "Yes", "")</f>
        <v>Yes</v>
      </c>
      <c r="M828" t="str">
        <f>IF(MasterData6[[#This Row],[NumCatalogPurchases]]&gt;=S$3, "Yes", "")</f>
        <v>Yes</v>
      </c>
      <c r="N828" t="str">
        <f>IF(MasterData6[[#This Row],[NumStorePurchases]]&gt;=T$3, "Yes", "")</f>
        <v>Yes</v>
      </c>
    </row>
    <row r="829" spans="1:14" x14ac:dyDescent="0.3">
      <c r="A829">
        <v>4136</v>
      </c>
      <c r="B829">
        <v>4</v>
      </c>
      <c r="C829">
        <v>3</v>
      </c>
      <c r="D829">
        <v>2</v>
      </c>
      <c r="E829">
        <v>2</v>
      </c>
      <c r="F829">
        <v>9</v>
      </c>
      <c r="G82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829" s="52">
        <f>IFERROR(MasterData6[[#This Row],[NumWebPurchases]]/MasterData6[[#This Row],[NumWebVisitsMonth]], 0)</f>
        <v>0.33333333333333331</v>
      </c>
      <c r="I829" t="str">
        <f>IF(AND(MasterData6[[#This Row],[NumWebPurchases]]&gt;=1, Buying_Cat.="Over $500"), "Yes", "")</f>
        <v/>
      </c>
      <c r="L829" t="str">
        <f>IF(MasterData6[[#This Row],[NumWebPurchases]]&gt;=R$3, "Yes", "")</f>
        <v/>
      </c>
      <c r="M829" t="str">
        <f>IF(MasterData6[[#This Row],[NumCatalogPurchases]]&gt;=S$3, "Yes", "")</f>
        <v>Yes</v>
      </c>
      <c r="N829" t="str">
        <f>IF(MasterData6[[#This Row],[NumStorePurchases]]&gt;=T$3, "Yes", "")</f>
        <v/>
      </c>
    </row>
    <row r="830" spans="1:14" x14ac:dyDescent="0.3">
      <c r="A830">
        <v>4137</v>
      </c>
      <c r="B830">
        <v>1</v>
      </c>
      <c r="C830">
        <v>7</v>
      </c>
      <c r="D830">
        <v>4</v>
      </c>
      <c r="E830">
        <v>4</v>
      </c>
      <c r="F830">
        <v>4</v>
      </c>
      <c r="G83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30" s="52">
        <f>IFERROR(MasterData6[[#This Row],[NumWebPurchases]]/MasterData6[[#This Row],[NumWebVisitsMonth]], 0)</f>
        <v>1.75</v>
      </c>
      <c r="I830" t="str">
        <f>IF(AND(MasterData6[[#This Row],[NumWebPurchases]]&gt;=1, Buying_Cat.="Over $500"), "Yes", "")</f>
        <v>Yes</v>
      </c>
      <c r="L830" t="str">
        <f>IF(MasterData6[[#This Row],[NumWebPurchases]]&gt;=R$3, "Yes", "")</f>
        <v>Yes</v>
      </c>
      <c r="M830" t="str">
        <f>IF(MasterData6[[#This Row],[NumCatalogPurchases]]&gt;=S$3, "Yes", "")</f>
        <v>Yes</v>
      </c>
      <c r="N830" t="str">
        <f>IF(MasterData6[[#This Row],[NumStorePurchases]]&gt;=T$3, "Yes", "")</f>
        <v/>
      </c>
    </row>
    <row r="831" spans="1:14" x14ac:dyDescent="0.3">
      <c r="A831">
        <v>4138</v>
      </c>
      <c r="B831">
        <v>1</v>
      </c>
      <c r="C831">
        <v>5</v>
      </c>
      <c r="D831">
        <v>10</v>
      </c>
      <c r="E831">
        <v>7</v>
      </c>
      <c r="F831">
        <v>1</v>
      </c>
      <c r="G83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31" s="52">
        <f>IFERROR(MasterData6[[#This Row],[NumWebPurchases]]/MasterData6[[#This Row],[NumWebVisitsMonth]], 0)</f>
        <v>5</v>
      </c>
      <c r="I831" t="str">
        <f>IF(AND(MasterData6[[#This Row],[NumWebPurchases]]&gt;=1, Buying_Cat.="Over $500"), "Yes", "")</f>
        <v>Yes</v>
      </c>
      <c r="L831" t="str">
        <f>IF(MasterData6[[#This Row],[NumWebPurchases]]&gt;=R$3, "Yes", "")</f>
        <v>Yes</v>
      </c>
      <c r="M831" t="str">
        <f>IF(MasterData6[[#This Row],[NumCatalogPurchases]]&gt;=S$3, "Yes", "")</f>
        <v>Yes</v>
      </c>
      <c r="N831" t="str">
        <f>IF(MasterData6[[#This Row],[NumStorePurchases]]&gt;=T$3, "Yes", "")</f>
        <v>Yes</v>
      </c>
    </row>
    <row r="832" spans="1:14" x14ac:dyDescent="0.3">
      <c r="A832">
        <v>4141</v>
      </c>
      <c r="B832">
        <v>1</v>
      </c>
      <c r="C832">
        <v>8</v>
      </c>
      <c r="D832">
        <v>2</v>
      </c>
      <c r="E832">
        <v>10</v>
      </c>
      <c r="F832">
        <v>4</v>
      </c>
      <c r="G83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32" s="52">
        <f>IFERROR(MasterData6[[#This Row],[NumWebPurchases]]/MasterData6[[#This Row],[NumWebVisitsMonth]], 0)</f>
        <v>2</v>
      </c>
      <c r="I832" t="str">
        <f>IF(AND(MasterData6[[#This Row],[NumWebPurchases]]&gt;=1, Buying_Cat.="Over $500"), "Yes", "")</f>
        <v>Yes</v>
      </c>
      <c r="L832" t="str">
        <f>IF(MasterData6[[#This Row],[NumWebPurchases]]&gt;=R$3, "Yes", "")</f>
        <v>Yes</v>
      </c>
      <c r="M832" t="str">
        <f>IF(MasterData6[[#This Row],[NumCatalogPurchases]]&gt;=S$3, "Yes", "")</f>
        <v>Yes</v>
      </c>
      <c r="N832" t="str">
        <f>IF(MasterData6[[#This Row],[NumStorePurchases]]&gt;=T$3, "Yes", "")</f>
        <v>Yes</v>
      </c>
    </row>
    <row r="833" spans="1:14" x14ac:dyDescent="0.3">
      <c r="A833">
        <v>4148</v>
      </c>
      <c r="B833">
        <v>7</v>
      </c>
      <c r="C833">
        <v>5</v>
      </c>
      <c r="D833">
        <v>1</v>
      </c>
      <c r="E833">
        <v>6</v>
      </c>
      <c r="F833">
        <v>8</v>
      </c>
      <c r="G83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833" s="52">
        <f>IFERROR(MasterData6[[#This Row],[NumWebPurchases]]/MasterData6[[#This Row],[NumWebVisitsMonth]], 0)</f>
        <v>0.625</v>
      </c>
      <c r="I833" t="str">
        <f>IF(AND(MasterData6[[#This Row],[NumWebPurchases]]&gt;=1, Buying_Cat.="Over $500"), "Yes", "")</f>
        <v/>
      </c>
      <c r="L833" t="str">
        <f>IF(MasterData6[[#This Row],[NumWebPurchases]]&gt;=R$3, "Yes", "")</f>
        <v>Yes</v>
      </c>
      <c r="M833" t="str">
        <f>IF(MasterData6[[#This Row],[NumCatalogPurchases]]&gt;=S$3, "Yes", "")</f>
        <v/>
      </c>
      <c r="N833" t="str">
        <f>IF(MasterData6[[#This Row],[NumStorePurchases]]&gt;=T$3, "Yes", "")</f>
        <v>Yes</v>
      </c>
    </row>
    <row r="834" spans="1:14" x14ac:dyDescent="0.3">
      <c r="A834">
        <v>4149</v>
      </c>
      <c r="B834">
        <v>1</v>
      </c>
      <c r="C834">
        <v>5</v>
      </c>
      <c r="D834">
        <v>9</v>
      </c>
      <c r="E834">
        <v>6</v>
      </c>
      <c r="F834">
        <v>2</v>
      </c>
      <c r="G83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34" s="52">
        <f>IFERROR(MasterData6[[#This Row],[NumWebPurchases]]/MasterData6[[#This Row],[NumWebVisitsMonth]], 0)</f>
        <v>2.5</v>
      </c>
      <c r="I834" t="str">
        <f>IF(AND(MasterData6[[#This Row],[NumWebPurchases]]&gt;=1, Buying_Cat.="Over $500"), "Yes", "")</f>
        <v>Yes</v>
      </c>
      <c r="L834" t="str">
        <f>IF(MasterData6[[#This Row],[NumWebPurchases]]&gt;=R$3, "Yes", "")</f>
        <v>Yes</v>
      </c>
      <c r="M834" t="str">
        <f>IF(MasterData6[[#This Row],[NumCatalogPurchases]]&gt;=S$3, "Yes", "")</f>
        <v>Yes</v>
      </c>
      <c r="N834" t="str">
        <f>IF(MasterData6[[#This Row],[NumStorePurchases]]&gt;=T$3, "Yes", "")</f>
        <v>Yes</v>
      </c>
    </row>
    <row r="835" spans="1:14" x14ac:dyDescent="0.3">
      <c r="A835">
        <v>4168</v>
      </c>
      <c r="B835">
        <v>9</v>
      </c>
      <c r="C835">
        <v>5</v>
      </c>
      <c r="D835">
        <v>1</v>
      </c>
      <c r="E835">
        <v>8</v>
      </c>
      <c r="F835">
        <v>7</v>
      </c>
      <c r="G83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9</v>
      </c>
      <c r="H835" s="52">
        <f>IFERROR(MasterData6[[#This Row],[NumWebPurchases]]/MasterData6[[#This Row],[NumWebVisitsMonth]], 0)</f>
        <v>0.7142857142857143</v>
      </c>
      <c r="I835" t="str">
        <f>IF(AND(MasterData6[[#This Row],[NumWebPurchases]]&gt;=1, Buying_Cat.="Over $500"), "Yes", "")</f>
        <v/>
      </c>
      <c r="L835" t="str">
        <f>IF(MasterData6[[#This Row],[NumWebPurchases]]&gt;=R$3, "Yes", "")</f>
        <v>Yes</v>
      </c>
      <c r="M835" t="str">
        <f>IF(MasterData6[[#This Row],[NumCatalogPurchases]]&gt;=S$3, "Yes", "")</f>
        <v/>
      </c>
      <c r="N835" t="str">
        <f>IF(MasterData6[[#This Row],[NumStorePurchases]]&gt;=T$3, "Yes", "")</f>
        <v>Yes</v>
      </c>
    </row>
    <row r="836" spans="1:14" x14ac:dyDescent="0.3">
      <c r="A836">
        <v>4174</v>
      </c>
      <c r="B836">
        <v>1</v>
      </c>
      <c r="C836">
        <v>2</v>
      </c>
      <c r="D836">
        <v>1</v>
      </c>
      <c r="E836">
        <v>4</v>
      </c>
      <c r="F836">
        <v>3</v>
      </c>
      <c r="G83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36" s="52">
        <f>IFERROR(MasterData6[[#This Row],[NumWebPurchases]]/MasterData6[[#This Row],[NumWebVisitsMonth]], 0)</f>
        <v>0.66666666666666663</v>
      </c>
      <c r="I836" t="str">
        <f>IF(AND(MasterData6[[#This Row],[NumWebPurchases]]&gt;=1, Buying_Cat.="Over $500"), "Yes", "")</f>
        <v/>
      </c>
      <c r="L836" t="str">
        <f>IF(MasterData6[[#This Row],[NumWebPurchases]]&gt;=R$3, "Yes", "")</f>
        <v/>
      </c>
      <c r="M836" t="str">
        <f>IF(MasterData6[[#This Row],[NumCatalogPurchases]]&gt;=S$3, "Yes", "")</f>
        <v/>
      </c>
      <c r="N836" t="str">
        <f>IF(MasterData6[[#This Row],[NumStorePurchases]]&gt;=T$3, "Yes", "")</f>
        <v/>
      </c>
    </row>
    <row r="837" spans="1:14" x14ac:dyDescent="0.3">
      <c r="A837">
        <v>4179</v>
      </c>
      <c r="B837">
        <v>1</v>
      </c>
      <c r="C837">
        <v>1</v>
      </c>
      <c r="D837">
        <v>1</v>
      </c>
      <c r="E837">
        <v>3</v>
      </c>
      <c r="F837">
        <v>4</v>
      </c>
      <c r="G83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37" s="52">
        <f>IFERROR(MasterData6[[#This Row],[NumWebPurchases]]/MasterData6[[#This Row],[NumWebVisitsMonth]], 0)</f>
        <v>0.25</v>
      </c>
      <c r="I837" t="str">
        <f>IF(AND(MasterData6[[#This Row],[NumWebPurchases]]&gt;=1, Buying_Cat.="Over $500"), "Yes", "")</f>
        <v/>
      </c>
      <c r="L837" t="str">
        <f>IF(MasterData6[[#This Row],[NumWebPurchases]]&gt;=R$3, "Yes", "")</f>
        <v/>
      </c>
      <c r="M837" t="str">
        <f>IF(MasterData6[[#This Row],[NumCatalogPurchases]]&gt;=S$3, "Yes", "")</f>
        <v/>
      </c>
      <c r="N837" t="str">
        <f>IF(MasterData6[[#This Row],[NumStorePurchases]]&gt;=T$3, "Yes", "")</f>
        <v/>
      </c>
    </row>
    <row r="838" spans="1:14" x14ac:dyDescent="0.3">
      <c r="A838">
        <v>4184</v>
      </c>
      <c r="B838">
        <v>2</v>
      </c>
      <c r="C838">
        <v>3</v>
      </c>
      <c r="D838">
        <v>2</v>
      </c>
      <c r="E838">
        <v>5</v>
      </c>
      <c r="F838">
        <v>4</v>
      </c>
      <c r="G83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838" s="52">
        <f>IFERROR(MasterData6[[#This Row],[NumWebPurchases]]/MasterData6[[#This Row],[NumWebVisitsMonth]], 0)</f>
        <v>0.75</v>
      </c>
      <c r="I838" t="str">
        <f>IF(AND(MasterData6[[#This Row],[NumWebPurchases]]&gt;=1, Buying_Cat.="Over $500"), "Yes", "")</f>
        <v/>
      </c>
      <c r="L838" t="str">
        <f>IF(MasterData6[[#This Row],[NumWebPurchases]]&gt;=R$3, "Yes", "")</f>
        <v/>
      </c>
      <c r="M838" t="str">
        <f>IF(MasterData6[[#This Row],[NumCatalogPurchases]]&gt;=S$3, "Yes", "")</f>
        <v>Yes</v>
      </c>
      <c r="N838" t="str">
        <f>IF(MasterData6[[#This Row],[NumStorePurchases]]&gt;=T$3, "Yes", "")</f>
        <v>Yes</v>
      </c>
    </row>
    <row r="839" spans="1:14" x14ac:dyDescent="0.3">
      <c r="A839">
        <v>4186</v>
      </c>
      <c r="B839">
        <v>3</v>
      </c>
      <c r="C839">
        <v>2</v>
      </c>
      <c r="D839">
        <v>1</v>
      </c>
      <c r="E839">
        <v>3</v>
      </c>
      <c r="F839">
        <v>5</v>
      </c>
      <c r="G83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839" s="52">
        <f>IFERROR(MasterData6[[#This Row],[NumWebPurchases]]/MasterData6[[#This Row],[NumWebVisitsMonth]], 0)</f>
        <v>0.4</v>
      </c>
      <c r="I839" t="str">
        <f>IF(AND(MasterData6[[#This Row],[NumWebPurchases]]&gt;=1, Buying_Cat.="Over $500"), "Yes", "")</f>
        <v/>
      </c>
      <c r="L839" t="str">
        <f>IF(MasterData6[[#This Row],[NumWebPurchases]]&gt;=R$3, "Yes", "")</f>
        <v/>
      </c>
      <c r="M839" t="str">
        <f>IF(MasterData6[[#This Row],[NumCatalogPurchases]]&gt;=S$3, "Yes", "")</f>
        <v/>
      </c>
      <c r="N839" t="str">
        <f>IF(MasterData6[[#This Row],[NumStorePurchases]]&gt;=T$3, "Yes", "")</f>
        <v/>
      </c>
    </row>
    <row r="840" spans="1:14" x14ac:dyDescent="0.3">
      <c r="A840">
        <v>4188</v>
      </c>
      <c r="B840">
        <v>3</v>
      </c>
      <c r="C840">
        <v>5</v>
      </c>
      <c r="D840">
        <v>2</v>
      </c>
      <c r="E840">
        <v>4</v>
      </c>
      <c r="F840">
        <v>8</v>
      </c>
      <c r="G84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840" s="52">
        <f>IFERROR(MasterData6[[#This Row],[NumWebPurchases]]/MasterData6[[#This Row],[NumWebVisitsMonth]], 0)</f>
        <v>0.625</v>
      </c>
      <c r="I840" t="str">
        <f>IF(AND(MasterData6[[#This Row],[NumWebPurchases]]&gt;=1, Buying_Cat.="Over $500"), "Yes", "")</f>
        <v/>
      </c>
      <c r="L840" t="str">
        <f>IF(MasterData6[[#This Row],[NumWebPurchases]]&gt;=R$3, "Yes", "")</f>
        <v>Yes</v>
      </c>
      <c r="M840" t="str">
        <f>IF(MasterData6[[#This Row],[NumCatalogPurchases]]&gt;=S$3, "Yes", "")</f>
        <v>Yes</v>
      </c>
      <c r="N840" t="str">
        <f>IF(MasterData6[[#This Row],[NumStorePurchases]]&gt;=T$3, "Yes", "")</f>
        <v/>
      </c>
    </row>
    <row r="841" spans="1:14" x14ac:dyDescent="0.3">
      <c r="A841">
        <v>4198</v>
      </c>
      <c r="B841">
        <v>1</v>
      </c>
      <c r="C841">
        <v>0</v>
      </c>
      <c r="D841">
        <v>0</v>
      </c>
      <c r="E841">
        <v>3</v>
      </c>
      <c r="F841">
        <v>6</v>
      </c>
      <c r="G84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41" s="52">
        <f>IFERROR(MasterData6[[#This Row],[NumWebPurchases]]/MasterData6[[#This Row],[NumWebVisitsMonth]], 0)</f>
        <v>0</v>
      </c>
      <c r="I841" t="str">
        <f>IF(AND(MasterData6[[#This Row],[NumWebPurchases]]&gt;=1, Buying_Cat.="Over $500"), "Yes", "")</f>
        <v/>
      </c>
      <c r="L841" t="str">
        <f>IF(MasterData6[[#This Row],[NumWebPurchases]]&gt;=R$3, "Yes", "")</f>
        <v/>
      </c>
      <c r="M841" t="str">
        <f>IF(MasterData6[[#This Row],[NumCatalogPurchases]]&gt;=S$3, "Yes", "")</f>
        <v/>
      </c>
      <c r="N841" t="str">
        <f>IF(MasterData6[[#This Row],[NumStorePurchases]]&gt;=T$3, "Yes", "")</f>
        <v/>
      </c>
    </row>
    <row r="842" spans="1:14" x14ac:dyDescent="0.3">
      <c r="A842">
        <v>4200</v>
      </c>
      <c r="B842">
        <v>4</v>
      </c>
      <c r="C842">
        <v>4</v>
      </c>
      <c r="D842">
        <v>1</v>
      </c>
      <c r="E842">
        <v>6</v>
      </c>
      <c r="F842">
        <v>5</v>
      </c>
      <c r="G84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842" s="52">
        <f>IFERROR(MasterData6[[#This Row],[NumWebPurchases]]/MasterData6[[#This Row],[NumWebVisitsMonth]], 0)</f>
        <v>0.8</v>
      </c>
      <c r="I842" t="str">
        <f>IF(AND(MasterData6[[#This Row],[NumWebPurchases]]&gt;=1, Buying_Cat.="Over $500"), "Yes", "")</f>
        <v/>
      </c>
      <c r="L842" t="str">
        <f>IF(MasterData6[[#This Row],[NumWebPurchases]]&gt;=R$3, "Yes", "")</f>
        <v>Yes</v>
      </c>
      <c r="M842" t="str">
        <f>IF(MasterData6[[#This Row],[NumCatalogPurchases]]&gt;=S$3, "Yes", "")</f>
        <v/>
      </c>
      <c r="N842" t="str">
        <f>IF(MasterData6[[#This Row],[NumStorePurchases]]&gt;=T$3, "Yes", "")</f>
        <v>Yes</v>
      </c>
    </row>
    <row r="843" spans="1:14" x14ac:dyDescent="0.3">
      <c r="A843">
        <v>4201</v>
      </c>
      <c r="B843">
        <v>5</v>
      </c>
      <c r="C843">
        <v>4</v>
      </c>
      <c r="D843">
        <v>2</v>
      </c>
      <c r="E843">
        <v>8</v>
      </c>
      <c r="F843">
        <v>5</v>
      </c>
      <c r="G84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843" s="52">
        <f>IFERROR(MasterData6[[#This Row],[NumWebPurchases]]/MasterData6[[#This Row],[NumWebVisitsMonth]], 0)</f>
        <v>0.8</v>
      </c>
      <c r="I843" t="str">
        <f>IF(AND(MasterData6[[#This Row],[NumWebPurchases]]&gt;=1, Buying_Cat.="Over $500"), "Yes", "")</f>
        <v/>
      </c>
      <c r="L843" t="str">
        <f>IF(MasterData6[[#This Row],[NumWebPurchases]]&gt;=R$3, "Yes", "")</f>
        <v>Yes</v>
      </c>
      <c r="M843" t="str">
        <f>IF(MasterData6[[#This Row],[NumCatalogPurchases]]&gt;=S$3, "Yes", "")</f>
        <v>Yes</v>
      </c>
      <c r="N843" t="str">
        <f>IF(MasterData6[[#This Row],[NumStorePurchases]]&gt;=T$3, "Yes", "")</f>
        <v>Yes</v>
      </c>
    </row>
    <row r="844" spans="1:14" x14ac:dyDescent="0.3">
      <c r="A844">
        <v>4207</v>
      </c>
      <c r="B844">
        <v>1</v>
      </c>
      <c r="C844">
        <v>6</v>
      </c>
      <c r="D844">
        <v>7</v>
      </c>
      <c r="E844">
        <v>11</v>
      </c>
      <c r="F844">
        <v>2</v>
      </c>
      <c r="G84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44" s="52">
        <f>IFERROR(MasterData6[[#This Row],[NumWebPurchases]]/MasterData6[[#This Row],[NumWebVisitsMonth]], 0)</f>
        <v>3</v>
      </c>
      <c r="I844" t="str">
        <f>IF(AND(MasterData6[[#This Row],[NumWebPurchases]]&gt;=1, Buying_Cat.="Over $500"), "Yes", "")</f>
        <v>Yes</v>
      </c>
      <c r="L844" t="str">
        <f>IF(MasterData6[[#This Row],[NumWebPurchases]]&gt;=R$3, "Yes", "")</f>
        <v>Yes</v>
      </c>
      <c r="M844" t="str">
        <f>IF(MasterData6[[#This Row],[NumCatalogPurchases]]&gt;=S$3, "Yes", "")</f>
        <v>Yes</v>
      </c>
      <c r="N844" t="str">
        <f>IF(MasterData6[[#This Row],[NumStorePurchases]]&gt;=T$3, "Yes", "")</f>
        <v>Yes</v>
      </c>
    </row>
    <row r="845" spans="1:14" x14ac:dyDescent="0.3">
      <c r="A845">
        <v>4211</v>
      </c>
      <c r="B845">
        <v>2</v>
      </c>
      <c r="C845">
        <v>2</v>
      </c>
      <c r="D845">
        <v>0</v>
      </c>
      <c r="E845">
        <v>3</v>
      </c>
      <c r="F845">
        <v>7</v>
      </c>
      <c r="G84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845" s="52">
        <f>IFERROR(MasterData6[[#This Row],[NumWebPurchases]]/MasterData6[[#This Row],[NumWebVisitsMonth]], 0)</f>
        <v>0.2857142857142857</v>
      </c>
      <c r="I845" t="str">
        <f>IF(AND(MasterData6[[#This Row],[NumWebPurchases]]&gt;=1, Buying_Cat.="Over $500"), "Yes", "")</f>
        <v/>
      </c>
      <c r="L845" t="str">
        <f>IF(MasterData6[[#This Row],[NumWebPurchases]]&gt;=R$3, "Yes", "")</f>
        <v/>
      </c>
      <c r="M845" t="str">
        <f>IF(MasterData6[[#This Row],[NumCatalogPurchases]]&gt;=S$3, "Yes", "")</f>
        <v/>
      </c>
      <c r="N845" t="str">
        <f>IF(MasterData6[[#This Row],[NumStorePurchases]]&gt;=T$3, "Yes", "")</f>
        <v/>
      </c>
    </row>
    <row r="846" spans="1:14" x14ac:dyDescent="0.3">
      <c r="A846">
        <v>4216</v>
      </c>
      <c r="B846">
        <v>1</v>
      </c>
      <c r="C846">
        <v>7</v>
      </c>
      <c r="D846">
        <v>9</v>
      </c>
      <c r="E846">
        <v>9</v>
      </c>
      <c r="F846">
        <v>3</v>
      </c>
      <c r="G84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46" s="52">
        <f>IFERROR(MasterData6[[#This Row],[NumWebPurchases]]/MasterData6[[#This Row],[NumWebVisitsMonth]], 0)</f>
        <v>2.3333333333333335</v>
      </c>
      <c r="I846" t="str">
        <f>IF(AND(MasterData6[[#This Row],[NumWebPurchases]]&gt;=1, Buying_Cat.="Over $500"), "Yes", "")</f>
        <v>Yes</v>
      </c>
      <c r="L846" t="str">
        <f>IF(MasterData6[[#This Row],[NumWebPurchases]]&gt;=R$3, "Yes", "")</f>
        <v>Yes</v>
      </c>
      <c r="M846" t="str">
        <f>IF(MasterData6[[#This Row],[NumCatalogPurchases]]&gt;=S$3, "Yes", "")</f>
        <v>Yes</v>
      </c>
      <c r="N846" t="str">
        <f>IF(MasterData6[[#This Row],[NumStorePurchases]]&gt;=T$3, "Yes", "")</f>
        <v>Yes</v>
      </c>
    </row>
    <row r="847" spans="1:14" x14ac:dyDescent="0.3">
      <c r="A847">
        <v>4220</v>
      </c>
      <c r="B847">
        <v>1</v>
      </c>
      <c r="C847">
        <v>2</v>
      </c>
      <c r="D847">
        <v>1</v>
      </c>
      <c r="E847">
        <v>3</v>
      </c>
      <c r="F847">
        <v>3</v>
      </c>
      <c r="G84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47" s="52">
        <f>IFERROR(MasterData6[[#This Row],[NumWebPurchases]]/MasterData6[[#This Row],[NumWebVisitsMonth]], 0)</f>
        <v>0.66666666666666663</v>
      </c>
      <c r="I847" t="str">
        <f>IF(AND(MasterData6[[#This Row],[NumWebPurchases]]&gt;=1, Buying_Cat.="Over $500"), "Yes", "")</f>
        <v/>
      </c>
      <c r="L847" t="str">
        <f>IF(MasterData6[[#This Row],[NumWebPurchases]]&gt;=R$3, "Yes", "")</f>
        <v/>
      </c>
      <c r="M847" t="str">
        <f>IF(MasterData6[[#This Row],[NumCatalogPurchases]]&gt;=S$3, "Yes", "")</f>
        <v/>
      </c>
      <c r="N847" t="str">
        <f>IF(MasterData6[[#This Row],[NumStorePurchases]]&gt;=T$3, "Yes", "")</f>
        <v/>
      </c>
    </row>
    <row r="848" spans="1:14" x14ac:dyDescent="0.3">
      <c r="A848">
        <v>4227</v>
      </c>
      <c r="B848">
        <v>3</v>
      </c>
      <c r="C848">
        <v>2</v>
      </c>
      <c r="D848">
        <v>1</v>
      </c>
      <c r="E848">
        <v>3</v>
      </c>
      <c r="F848">
        <v>5</v>
      </c>
      <c r="G84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848" s="52">
        <f>IFERROR(MasterData6[[#This Row],[NumWebPurchases]]/MasterData6[[#This Row],[NumWebVisitsMonth]], 0)</f>
        <v>0.4</v>
      </c>
      <c r="I848" t="str">
        <f>IF(AND(MasterData6[[#This Row],[NumWebPurchases]]&gt;=1, Buying_Cat.="Over $500"), "Yes", "")</f>
        <v/>
      </c>
      <c r="L848" t="str">
        <f>IF(MasterData6[[#This Row],[NumWebPurchases]]&gt;=R$3, "Yes", "")</f>
        <v/>
      </c>
      <c r="M848" t="str">
        <f>IF(MasterData6[[#This Row],[NumCatalogPurchases]]&gt;=S$3, "Yes", "")</f>
        <v/>
      </c>
      <c r="N848" t="str">
        <f>IF(MasterData6[[#This Row],[NumStorePurchases]]&gt;=T$3, "Yes", "")</f>
        <v/>
      </c>
    </row>
    <row r="849" spans="1:14" x14ac:dyDescent="0.3">
      <c r="A849">
        <v>4240</v>
      </c>
      <c r="B849">
        <v>2</v>
      </c>
      <c r="C849">
        <v>2</v>
      </c>
      <c r="D849">
        <v>1</v>
      </c>
      <c r="E849">
        <v>2</v>
      </c>
      <c r="F849">
        <v>8</v>
      </c>
      <c r="G84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849" s="52">
        <f>IFERROR(MasterData6[[#This Row],[NumWebPurchases]]/MasterData6[[#This Row],[NumWebVisitsMonth]], 0)</f>
        <v>0.25</v>
      </c>
      <c r="I849" t="str">
        <f>IF(AND(MasterData6[[#This Row],[NumWebPurchases]]&gt;=1, Buying_Cat.="Over $500"), "Yes", "")</f>
        <v/>
      </c>
      <c r="L849" t="str">
        <f>IF(MasterData6[[#This Row],[NumWebPurchases]]&gt;=R$3, "Yes", "")</f>
        <v/>
      </c>
      <c r="M849" t="str">
        <f>IF(MasterData6[[#This Row],[NumCatalogPurchases]]&gt;=S$3, "Yes", "")</f>
        <v/>
      </c>
      <c r="N849" t="str">
        <f>IF(MasterData6[[#This Row],[NumStorePurchases]]&gt;=T$3, "Yes", "")</f>
        <v/>
      </c>
    </row>
    <row r="850" spans="1:14" x14ac:dyDescent="0.3">
      <c r="A850">
        <v>4246</v>
      </c>
      <c r="B850">
        <v>0</v>
      </c>
      <c r="C850">
        <v>1</v>
      </c>
      <c r="D850">
        <v>0</v>
      </c>
      <c r="E850">
        <v>1</v>
      </c>
      <c r="F850">
        <v>17</v>
      </c>
      <c r="G85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850" s="52">
        <f>IFERROR(MasterData6[[#This Row],[NumWebPurchases]]/MasterData6[[#This Row],[NumWebVisitsMonth]], 0)</f>
        <v>5.8823529411764705E-2</v>
      </c>
      <c r="I850" t="str">
        <f>IF(AND(MasterData6[[#This Row],[NumWebPurchases]]&gt;=1, Buying_Cat.="Over $500"), "Yes", "")</f>
        <v/>
      </c>
      <c r="L850" t="str">
        <f>IF(MasterData6[[#This Row],[NumWebPurchases]]&gt;=R$3, "Yes", "")</f>
        <v/>
      </c>
      <c r="M850" t="str">
        <f>IF(MasterData6[[#This Row],[NumCatalogPurchases]]&gt;=S$3, "Yes", "")</f>
        <v/>
      </c>
      <c r="N850" t="str">
        <f>IF(MasterData6[[#This Row],[NumStorePurchases]]&gt;=T$3, "Yes", "")</f>
        <v/>
      </c>
    </row>
    <row r="851" spans="1:14" x14ac:dyDescent="0.3">
      <c r="A851">
        <v>4248</v>
      </c>
      <c r="B851">
        <v>0</v>
      </c>
      <c r="C851">
        <v>4</v>
      </c>
      <c r="D851">
        <v>6</v>
      </c>
      <c r="E851">
        <v>9</v>
      </c>
      <c r="F851">
        <v>1</v>
      </c>
      <c r="G85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851" s="52">
        <f>IFERROR(MasterData6[[#This Row],[NumWebPurchases]]/MasterData6[[#This Row],[NumWebVisitsMonth]], 0)</f>
        <v>4</v>
      </c>
      <c r="I851" t="str">
        <f>IF(AND(MasterData6[[#This Row],[NumWebPurchases]]&gt;=1, Buying_Cat.="Over $500"), "Yes", "")</f>
        <v>Yes</v>
      </c>
      <c r="L851" t="str">
        <f>IF(MasterData6[[#This Row],[NumWebPurchases]]&gt;=R$3, "Yes", "")</f>
        <v>Yes</v>
      </c>
      <c r="M851" t="str">
        <f>IF(MasterData6[[#This Row],[NumCatalogPurchases]]&gt;=S$3, "Yes", "")</f>
        <v>Yes</v>
      </c>
      <c r="N851" t="str">
        <f>IF(MasterData6[[#This Row],[NumStorePurchases]]&gt;=T$3, "Yes", "")</f>
        <v>Yes</v>
      </c>
    </row>
    <row r="852" spans="1:14" x14ac:dyDescent="0.3">
      <c r="A852">
        <v>4252</v>
      </c>
      <c r="B852">
        <v>1</v>
      </c>
      <c r="C852">
        <v>4</v>
      </c>
      <c r="D852">
        <v>1</v>
      </c>
      <c r="E852">
        <v>6</v>
      </c>
      <c r="F852">
        <v>5</v>
      </c>
      <c r="G85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52" s="52">
        <f>IFERROR(MasterData6[[#This Row],[NumWebPurchases]]/MasterData6[[#This Row],[NumWebVisitsMonth]], 0)</f>
        <v>0.8</v>
      </c>
      <c r="I852" t="str">
        <f>IF(AND(MasterData6[[#This Row],[NumWebPurchases]]&gt;=1, Buying_Cat.="Over $500"), "Yes", "")</f>
        <v/>
      </c>
      <c r="L852" t="str">
        <f>IF(MasterData6[[#This Row],[NumWebPurchases]]&gt;=R$3, "Yes", "")</f>
        <v>Yes</v>
      </c>
      <c r="M852" t="str">
        <f>IF(MasterData6[[#This Row],[NumCatalogPurchases]]&gt;=S$3, "Yes", "")</f>
        <v/>
      </c>
      <c r="N852" t="str">
        <f>IF(MasterData6[[#This Row],[NumStorePurchases]]&gt;=T$3, "Yes", "")</f>
        <v>Yes</v>
      </c>
    </row>
    <row r="853" spans="1:14" x14ac:dyDescent="0.3">
      <c r="A853">
        <v>4259</v>
      </c>
      <c r="B853">
        <v>1</v>
      </c>
      <c r="C853">
        <v>1</v>
      </c>
      <c r="D853">
        <v>0</v>
      </c>
      <c r="E853">
        <v>2</v>
      </c>
      <c r="F853">
        <v>7</v>
      </c>
      <c r="G85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53" s="52">
        <f>IFERROR(MasterData6[[#This Row],[NumWebPurchases]]/MasterData6[[#This Row],[NumWebVisitsMonth]], 0)</f>
        <v>0.14285714285714285</v>
      </c>
      <c r="I853" t="str">
        <f>IF(AND(MasterData6[[#This Row],[NumWebPurchases]]&gt;=1, Buying_Cat.="Over $500"), "Yes", "")</f>
        <v/>
      </c>
      <c r="L853" t="str">
        <f>IF(MasterData6[[#This Row],[NumWebPurchases]]&gt;=R$3, "Yes", "")</f>
        <v/>
      </c>
      <c r="M853" t="str">
        <f>IF(MasterData6[[#This Row],[NumCatalogPurchases]]&gt;=S$3, "Yes", "")</f>
        <v/>
      </c>
      <c r="N853" t="str">
        <f>IF(MasterData6[[#This Row],[NumStorePurchases]]&gt;=T$3, "Yes", "")</f>
        <v/>
      </c>
    </row>
    <row r="854" spans="1:14" x14ac:dyDescent="0.3">
      <c r="A854">
        <v>4261</v>
      </c>
      <c r="B854">
        <v>1</v>
      </c>
      <c r="C854">
        <v>7</v>
      </c>
      <c r="D854">
        <v>6</v>
      </c>
      <c r="E854">
        <v>12</v>
      </c>
      <c r="F854">
        <v>3</v>
      </c>
      <c r="G85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54" s="52">
        <f>IFERROR(MasterData6[[#This Row],[NumWebPurchases]]/MasterData6[[#This Row],[NumWebVisitsMonth]], 0)</f>
        <v>2.3333333333333335</v>
      </c>
      <c r="I854" t="str">
        <f>IF(AND(MasterData6[[#This Row],[NumWebPurchases]]&gt;=1, Buying_Cat.="Over $500"), "Yes", "")</f>
        <v>Yes</v>
      </c>
      <c r="L854" t="str">
        <f>IF(MasterData6[[#This Row],[NumWebPurchases]]&gt;=R$3, "Yes", "")</f>
        <v>Yes</v>
      </c>
      <c r="M854" t="str">
        <f>IF(MasterData6[[#This Row],[NumCatalogPurchases]]&gt;=S$3, "Yes", "")</f>
        <v>Yes</v>
      </c>
      <c r="N854" t="str">
        <f>IF(MasterData6[[#This Row],[NumStorePurchases]]&gt;=T$3, "Yes", "")</f>
        <v>Yes</v>
      </c>
    </row>
    <row r="855" spans="1:14" x14ac:dyDescent="0.3">
      <c r="A855">
        <v>4268</v>
      </c>
      <c r="B855">
        <v>1</v>
      </c>
      <c r="C855">
        <v>3</v>
      </c>
      <c r="D855">
        <v>1</v>
      </c>
      <c r="E855">
        <v>4</v>
      </c>
      <c r="F855">
        <v>4</v>
      </c>
      <c r="G85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55" s="52">
        <f>IFERROR(MasterData6[[#This Row],[NumWebPurchases]]/MasterData6[[#This Row],[NumWebVisitsMonth]], 0)</f>
        <v>0.75</v>
      </c>
      <c r="I855" t="str">
        <f>IF(AND(MasterData6[[#This Row],[NumWebPurchases]]&gt;=1, Buying_Cat.="Over $500"), "Yes", "")</f>
        <v/>
      </c>
      <c r="L855" t="str">
        <f>IF(MasterData6[[#This Row],[NumWebPurchases]]&gt;=R$3, "Yes", "")</f>
        <v/>
      </c>
      <c r="M855" t="str">
        <f>IF(MasterData6[[#This Row],[NumCatalogPurchases]]&gt;=S$3, "Yes", "")</f>
        <v/>
      </c>
      <c r="N855" t="str">
        <f>IF(MasterData6[[#This Row],[NumStorePurchases]]&gt;=T$3, "Yes", "")</f>
        <v/>
      </c>
    </row>
    <row r="856" spans="1:14" x14ac:dyDescent="0.3">
      <c r="A856">
        <v>4271</v>
      </c>
      <c r="B856">
        <v>6</v>
      </c>
      <c r="C856">
        <v>4</v>
      </c>
      <c r="D856">
        <v>1</v>
      </c>
      <c r="E856">
        <v>6</v>
      </c>
      <c r="F856">
        <v>7</v>
      </c>
      <c r="G85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856" s="52">
        <f>IFERROR(MasterData6[[#This Row],[NumWebPurchases]]/MasterData6[[#This Row],[NumWebVisitsMonth]], 0)</f>
        <v>0.5714285714285714</v>
      </c>
      <c r="I856" t="str">
        <f>IF(AND(MasterData6[[#This Row],[NumWebPurchases]]&gt;=1, Buying_Cat.="Over $500"), "Yes", "")</f>
        <v/>
      </c>
      <c r="L856" t="str">
        <f>IF(MasterData6[[#This Row],[NumWebPurchases]]&gt;=R$3, "Yes", "")</f>
        <v>Yes</v>
      </c>
      <c r="M856" t="str">
        <f>IF(MasterData6[[#This Row],[NumCatalogPurchases]]&gt;=S$3, "Yes", "")</f>
        <v/>
      </c>
      <c r="N856" t="str">
        <f>IF(MasterData6[[#This Row],[NumStorePurchases]]&gt;=T$3, "Yes", "")</f>
        <v>Yes</v>
      </c>
    </row>
    <row r="857" spans="1:14" x14ac:dyDescent="0.3">
      <c r="A857">
        <v>4278</v>
      </c>
      <c r="B857">
        <v>1</v>
      </c>
      <c r="C857">
        <v>10</v>
      </c>
      <c r="D857">
        <v>2</v>
      </c>
      <c r="E857">
        <v>6</v>
      </c>
      <c r="F857">
        <v>3</v>
      </c>
      <c r="G85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57" s="52">
        <f>IFERROR(MasterData6[[#This Row],[NumWebPurchases]]/MasterData6[[#This Row],[NumWebVisitsMonth]], 0)</f>
        <v>3.3333333333333335</v>
      </c>
      <c r="I857" t="str">
        <f>IF(AND(MasterData6[[#This Row],[NumWebPurchases]]&gt;=1, Buying_Cat.="Over $500"), "Yes", "")</f>
        <v>Yes</v>
      </c>
      <c r="L857" t="str">
        <f>IF(MasterData6[[#This Row],[NumWebPurchases]]&gt;=R$3, "Yes", "")</f>
        <v>Yes</v>
      </c>
      <c r="M857" t="str">
        <f>IF(MasterData6[[#This Row],[NumCatalogPurchases]]&gt;=S$3, "Yes", "")</f>
        <v>Yes</v>
      </c>
      <c r="N857" t="str">
        <f>IF(MasterData6[[#This Row],[NumStorePurchases]]&gt;=T$3, "Yes", "")</f>
        <v>Yes</v>
      </c>
    </row>
    <row r="858" spans="1:14" x14ac:dyDescent="0.3">
      <c r="A858">
        <v>4279</v>
      </c>
      <c r="B858">
        <v>2</v>
      </c>
      <c r="C858">
        <v>1</v>
      </c>
      <c r="D858">
        <v>1</v>
      </c>
      <c r="E858">
        <v>3</v>
      </c>
      <c r="F858">
        <v>3</v>
      </c>
      <c r="G85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858" s="52">
        <f>IFERROR(MasterData6[[#This Row],[NumWebPurchases]]/MasterData6[[#This Row],[NumWebVisitsMonth]], 0)</f>
        <v>0.33333333333333331</v>
      </c>
      <c r="I858" t="str">
        <f>IF(AND(MasterData6[[#This Row],[NumWebPurchases]]&gt;=1, Buying_Cat.="Over $500"), "Yes", "")</f>
        <v/>
      </c>
      <c r="L858" t="str">
        <f>IF(MasterData6[[#This Row],[NumWebPurchases]]&gt;=R$3, "Yes", "")</f>
        <v/>
      </c>
      <c r="M858" t="str">
        <f>IF(MasterData6[[#This Row],[NumCatalogPurchases]]&gt;=S$3, "Yes", "")</f>
        <v/>
      </c>
      <c r="N858" t="str">
        <f>IF(MasterData6[[#This Row],[NumStorePurchases]]&gt;=T$3, "Yes", "")</f>
        <v/>
      </c>
    </row>
    <row r="859" spans="1:14" x14ac:dyDescent="0.3">
      <c r="A859">
        <v>4286</v>
      </c>
      <c r="B859">
        <v>3</v>
      </c>
      <c r="C859">
        <v>7</v>
      </c>
      <c r="D859">
        <v>6</v>
      </c>
      <c r="E859">
        <v>6</v>
      </c>
      <c r="F859">
        <v>4</v>
      </c>
      <c r="G85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859" s="52">
        <f>IFERROR(MasterData6[[#This Row],[NumWebPurchases]]/MasterData6[[#This Row],[NumWebVisitsMonth]], 0)</f>
        <v>1.75</v>
      </c>
      <c r="I859" t="str">
        <f>IF(AND(MasterData6[[#This Row],[NumWebPurchases]]&gt;=1, Buying_Cat.="Over $500"), "Yes", "")</f>
        <v>Yes</v>
      </c>
      <c r="L859" t="str">
        <f>IF(MasterData6[[#This Row],[NumWebPurchases]]&gt;=R$3, "Yes", "")</f>
        <v>Yes</v>
      </c>
      <c r="M859" t="str">
        <f>IF(MasterData6[[#This Row],[NumCatalogPurchases]]&gt;=S$3, "Yes", "")</f>
        <v>Yes</v>
      </c>
      <c r="N859" t="str">
        <f>IF(MasterData6[[#This Row],[NumStorePurchases]]&gt;=T$3, "Yes", "")</f>
        <v>Yes</v>
      </c>
    </row>
    <row r="860" spans="1:14" x14ac:dyDescent="0.3">
      <c r="A860">
        <v>4290</v>
      </c>
      <c r="B860">
        <v>1</v>
      </c>
      <c r="C860">
        <v>1</v>
      </c>
      <c r="D860">
        <v>0</v>
      </c>
      <c r="E860">
        <v>2</v>
      </c>
      <c r="F860">
        <v>7</v>
      </c>
      <c r="G86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60" s="52">
        <f>IFERROR(MasterData6[[#This Row],[NumWebPurchases]]/MasterData6[[#This Row],[NumWebVisitsMonth]], 0)</f>
        <v>0.14285714285714285</v>
      </c>
      <c r="I860" t="str">
        <f>IF(AND(MasterData6[[#This Row],[NumWebPurchases]]&gt;=1, Buying_Cat.="Over $500"), "Yes", "")</f>
        <v/>
      </c>
      <c r="L860" t="str">
        <f>IF(MasterData6[[#This Row],[NumWebPurchases]]&gt;=R$3, "Yes", "")</f>
        <v/>
      </c>
      <c r="M860" t="str">
        <f>IF(MasterData6[[#This Row],[NumCatalogPurchases]]&gt;=S$3, "Yes", "")</f>
        <v/>
      </c>
      <c r="N860" t="str">
        <f>IF(MasterData6[[#This Row],[NumStorePurchases]]&gt;=T$3, "Yes", "")</f>
        <v/>
      </c>
    </row>
    <row r="861" spans="1:14" x14ac:dyDescent="0.3">
      <c r="A861">
        <v>4297</v>
      </c>
      <c r="B861">
        <v>2</v>
      </c>
      <c r="C861">
        <v>2</v>
      </c>
      <c r="D861">
        <v>0</v>
      </c>
      <c r="E861">
        <v>3</v>
      </c>
      <c r="F861">
        <v>8</v>
      </c>
      <c r="G86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861" s="52">
        <f>IFERROR(MasterData6[[#This Row],[NumWebPurchases]]/MasterData6[[#This Row],[NumWebVisitsMonth]], 0)</f>
        <v>0.25</v>
      </c>
      <c r="I861" t="str">
        <f>IF(AND(MasterData6[[#This Row],[NumWebPurchases]]&gt;=1, Buying_Cat.="Over $500"), "Yes", "")</f>
        <v/>
      </c>
      <c r="L861" t="str">
        <f>IF(MasterData6[[#This Row],[NumWebPurchases]]&gt;=R$3, "Yes", "")</f>
        <v/>
      </c>
      <c r="M861" t="str">
        <f>IF(MasterData6[[#This Row],[NumCatalogPurchases]]&gt;=S$3, "Yes", "")</f>
        <v/>
      </c>
      <c r="N861" t="str">
        <f>IF(MasterData6[[#This Row],[NumStorePurchases]]&gt;=T$3, "Yes", "")</f>
        <v/>
      </c>
    </row>
    <row r="862" spans="1:14" x14ac:dyDescent="0.3">
      <c r="A862">
        <v>4298</v>
      </c>
      <c r="B862">
        <v>1</v>
      </c>
      <c r="C862">
        <v>1</v>
      </c>
      <c r="D862">
        <v>0</v>
      </c>
      <c r="E862">
        <v>2</v>
      </c>
      <c r="F862">
        <v>8</v>
      </c>
      <c r="G86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62" s="52">
        <f>IFERROR(MasterData6[[#This Row],[NumWebPurchases]]/MasterData6[[#This Row],[NumWebVisitsMonth]], 0)</f>
        <v>0.125</v>
      </c>
      <c r="I862" t="str">
        <f>IF(AND(MasterData6[[#This Row],[NumWebPurchases]]&gt;=1, Buying_Cat.="Over $500"), "Yes", "")</f>
        <v/>
      </c>
      <c r="L862" t="str">
        <f>IF(MasterData6[[#This Row],[NumWebPurchases]]&gt;=R$3, "Yes", "")</f>
        <v/>
      </c>
      <c r="M862" t="str">
        <f>IF(MasterData6[[#This Row],[NumCatalogPurchases]]&gt;=S$3, "Yes", "")</f>
        <v/>
      </c>
      <c r="N862" t="str">
        <f>IF(MasterData6[[#This Row],[NumStorePurchases]]&gt;=T$3, "Yes", "")</f>
        <v/>
      </c>
    </row>
    <row r="863" spans="1:14" x14ac:dyDescent="0.3">
      <c r="A863">
        <v>4299</v>
      </c>
      <c r="B863">
        <v>7</v>
      </c>
      <c r="C863">
        <v>11</v>
      </c>
      <c r="D863">
        <v>11</v>
      </c>
      <c r="E863">
        <v>5</v>
      </c>
      <c r="F863">
        <v>7</v>
      </c>
      <c r="G86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863" s="52">
        <f>IFERROR(MasterData6[[#This Row],[NumWebPurchases]]/MasterData6[[#This Row],[NumWebVisitsMonth]], 0)</f>
        <v>1.5714285714285714</v>
      </c>
      <c r="I863" t="str">
        <f>IF(AND(MasterData6[[#This Row],[NumWebPurchases]]&gt;=1, Buying_Cat.="Over $500"), "Yes", "")</f>
        <v>Yes</v>
      </c>
      <c r="L863" t="str">
        <f>IF(MasterData6[[#This Row],[NumWebPurchases]]&gt;=R$3, "Yes", "")</f>
        <v>Yes</v>
      </c>
      <c r="M863" t="str">
        <f>IF(MasterData6[[#This Row],[NumCatalogPurchases]]&gt;=S$3, "Yes", "")</f>
        <v>Yes</v>
      </c>
      <c r="N863" t="str">
        <f>IF(MasterData6[[#This Row],[NumStorePurchases]]&gt;=T$3, "Yes", "")</f>
        <v>Yes</v>
      </c>
    </row>
    <row r="864" spans="1:14" x14ac:dyDescent="0.3">
      <c r="A864">
        <v>4301</v>
      </c>
      <c r="B864">
        <v>1</v>
      </c>
      <c r="C864">
        <v>1</v>
      </c>
      <c r="D864">
        <v>1</v>
      </c>
      <c r="E864">
        <v>2</v>
      </c>
      <c r="F864">
        <v>7</v>
      </c>
      <c r="G86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64" s="52">
        <f>IFERROR(MasterData6[[#This Row],[NumWebPurchases]]/MasterData6[[#This Row],[NumWebVisitsMonth]], 0)</f>
        <v>0.14285714285714285</v>
      </c>
      <c r="I864" t="str">
        <f>IF(AND(MasterData6[[#This Row],[NumWebPurchases]]&gt;=1, Buying_Cat.="Over $500"), "Yes", "")</f>
        <v/>
      </c>
      <c r="L864" t="str">
        <f>IF(MasterData6[[#This Row],[NumWebPurchases]]&gt;=R$3, "Yes", "")</f>
        <v/>
      </c>
      <c r="M864" t="str">
        <f>IF(MasterData6[[#This Row],[NumCatalogPurchases]]&gt;=S$3, "Yes", "")</f>
        <v/>
      </c>
      <c r="N864" t="str">
        <f>IF(MasterData6[[#This Row],[NumStorePurchases]]&gt;=T$3, "Yes", "")</f>
        <v/>
      </c>
    </row>
    <row r="865" spans="1:14" x14ac:dyDescent="0.3">
      <c r="A865">
        <v>4303</v>
      </c>
      <c r="B865">
        <v>0</v>
      </c>
      <c r="C865">
        <v>0</v>
      </c>
      <c r="D865">
        <v>0</v>
      </c>
      <c r="E865">
        <v>1</v>
      </c>
      <c r="F865">
        <v>20</v>
      </c>
      <c r="G86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865" s="52">
        <f>IFERROR(MasterData6[[#This Row],[NumWebPurchases]]/MasterData6[[#This Row],[NumWebVisitsMonth]], 0)</f>
        <v>0</v>
      </c>
      <c r="I865" t="str">
        <f>IF(AND(MasterData6[[#This Row],[NumWebPurchases]]&gt;=1, Buying_Cat.="Over $500"), "Yes", "")</f>
        <v/>
      </c>
      <c r="L865" t="str">
        <f>IF(MasterData6[[#This Row],[NumWebPurchases]]&gt;=R$3, "Yes", "")</f>
        <v/>
      </c>
      <c r="M865" t="str">
        <f>IF(MasterData6[[#This Row],[NumCatalogPurchases]]&gt;=S$3, "Yes", "")</f>
        <v/>
      </c>
      <c r="N865" t="str">
        <f>IF(MasterData6[[#This Row],[NumStorePurchases]]&gt;=T$3, "Yes", "")</f>
        <v/>
      </c>
    </row>
    <row r="866" spans="1:14" x14ac:dyDescent="0.3">
      <c r="A866">
        <v>4310</v>
      </c>
      <c r="B866">
        <v>1</v>
      </c>
      <c r="C866">
        <v>5</v>
      </c>
      <c r="D866">
        <v>10</v>
      </c>
      <c r="E866">
        <v>5</v>
      </c>
      <c r="F866">
        <v>1</v>
      </c>
      <c r="G86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66" s="52">
        <f>IFERROR(MasterData6[[#This Row],[NumWebPurchases]]/MasterData6[[#This Row],[NumWebVisitsMonth]], 0)</f>
        <v>5</v>
      </c>
      <c r="I866" t="str">
        <f>IF(AND(MasterData6[[#This Row],[NumWebPurchases]]&gt;=1, Buying_Cat.="Over $500"), "Yes", "")</f>
        <v>Yes</v>
      </c>
      <c r="L866" t="str">
        <f>IF(MasterData6[[#This Row],[NumWebPurchases]]&gt;=R$3, "Yes", "")</f>
        <v>Yes</v>
      </c>
      <c r="M866" t="str">
        <f>IF(MasterData6[[#This Row],[NumCatalogPurchases]]&gt;=S$3, "Yes", "")</f>
        <v>Yes</v>
      </c>
      <c r="N866" t="str">
        <f>IF(MasterData6[[#This Row],[NumStorePurchases]]&gt;=T$3, "Yes", "")</f>
        <v>Yes</v>
      </c>
    </row>
    <row r="867" spans="1:14" x14ac:dyDescent="0.3">
      <c r="A867">
        <v>4320</v>
      </c>
      <c r="B867">
        <v>1</v>
      </c>
      <c r="C867">
        <v>6</v>
      </c>
      <c r="D867">
        <v>4</v>
      </c>
      <c r="E867">
        <v>12</v>
      </c>
      <c r="F867">
        <v>3</v>
      </c>
      <c r="G86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67" s="52">
        <f>IFERROR(MasterData6[[#This Row],[NumWebPurchases]]/MasterData6[[#This Row],[NumWebVisitsMonth]], 0)</f>
        <v>2</v>
      </c>
      <c r="I867" t="str">
        <f>IF(AND(MasterData6[[#This Row],[NumWebPurchases]]&gt;=1, Buying_Cat.="Over $500"), "Yes", "")</f>
        <v>Yes</v>
      </c>
      <c r="L867" t="str">
        <f>IF(MasterData6[[#This Row],[NumWebPurchases]]&gt;=R$3, "Yes", "")</f>
        <v>Yes</v>
      </c>
      <c r="M867" t="str">
        <f>IF(MasterData6[[#This Row],[NumCatalogPurchases]]&gt;=S$3, "Yes", "")</f>
        <v>Yes</v>
      </c>
      <c r="N867" t="str">
        <f>IF(MasterData6[[#This Row],[NumStorePurchases]]&gt;=T$3, "Yes", "")</f>
        <v>Yes</v>
      </c>
    </row>
    <row r="868" spans="1:14" x14ac:dyDescent="0.3">
      <c r="A868">
        <v>4322</v>
      </c>
      <c r="B868">
        <v>1</v>
      </c>
      <c r="C868">
        <v>4</v>
      </c>
      <c r="D868">
        <v>5</v>
      </c>
      <c r="E868">
        <v>10</v>
      </c>
      <c r="F868">
        <v>2</v>
      </c>
      <c r="G86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68" s="52">
        <f>IFERROR(MasterData6[[#This Row],[NumWebPurchases]]/MasterData6[[#This Row],[NumWebVisitsMonth]], 0)</f>
        <v>2</v>
      </c>
      <c r="I868" t="str">
        <f>IF(AND(MasterData6[[#This Row],[NumWebPurchases]]&gt;=1, Buying_Cat.="Over $500"), "Yes", "")</f>
        <v>Yes</v>
      </c>
      <c r="L868" t="str">
        <f>IF(MasterData6[[#This Row],[NumWebPurchases]]&gt;=R$3, "Yes", "")</f>
        <v>Yes</v>
      </c>
      <c r="M868" t="str">
        <f>IF(MasterData6[[#This Row],[NumCatalogPurchases]]&gt;=S$3, "Yes", "")</f>
        <v>Yes</v>
      </c>
      <c r="N868" t="str">
        <f>IF(MasterData6[[#This Row],[NumStorePurchases]]&gt;=T$3, "Yes", "")</f>
        <v>Yes</v>
      </c>
    </row>
    <row r="869" spans="1:14" x14ac:dyDescent="0.3">
      <c r="A869">
        <v>4324</v>
      </c>
      <c r="B869">
        <v>5</v>
      </c>
      <c r="C869">
        <v>8</v>
      </c>
      <c r="D869">
        <v>1</v>
      </c>
      <c r="E869">
        <v>7</v>
      </c>
      <c r="F869">
        <v>8</v>
      </c>
      <c r="G86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869" s="52">
        <f>IFERROR(MasterData6[[#This Row],[NumWebPurchases]]/MasterData6[[#This Row],[NumWebVisitsMonth]], 0)</f>
        <v>1</v>
      </c>
      <c r="I869" t="str">
        <f>IF(AND(MasterData6[[#This Row],[NumWebPurchases]]&gt;=1, Buying_Cat.="Over $500"), "Yes", "")</f>
        <v/>
      </c>
      <c r="L869" t="str">
        <f>IF(MasterData6[[#This Row],[NumWebPurchases]]&gt;=R$3, "Yes", "")</f>
        <v>Yes</v>
      </c>
      <c r="M869" t="str">
        <f>IF(MasterData6[[#This Row],[NumCatalogPurchases]]&gt;=S$3, "Yes", "")</f>
        <v/>
      </c>
      <c r="N869" t="str">
        <f>IF(MasterData6[[#This Row],[NumStorePurchases]]&gt;=T$3, "Yes", "")</f>
        <v>Yes</v>
      </c>
    </row>
    <row r="870" spans="1:14" x14ac:dyDescent="0.3">
      <c r="A870">
        <v>4328</v>
      </c>
      <c r="B870">
        <v>2</v>
      </c>
      <c r="C870">
        <v>2</v>
      </c>
      <c r="D870">
        <v>1</v>
      </c>
      <c r="E870">
        <v>3</v>
      </c>
      <c r="F870">
        <v>6</v>
      </c>
      <c r="G87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870" s="52">
        <f>IFERROR(MasterData6[[#This Row],[NumWebPurchases]]/MasterData6[[#This Row],[NumWebVisitsMonth]], 0)</f>
        <v>0.33333333333333331</v>
      </c>
      <c r="I870" t="str">
        <f>IF(AND(MasterData6[[#This Row],[NumWebPurchases]]&gt;=1, Buying_Cat.="Over $500"), "Yes", "")</f>
        <v/>
      </c>
      <c r="L870" t="str">
        <f>IF(MasterData6[[#This Row],[NumWebPurchases]]&gt;=R$3, "Yes", "")</f>
        <v/>
      </c>
      <c r="M870" t="str">
        <f>IF(MasterData6[[#This Row],[NumCatalogPurchases]]&gt;=S$3, "Yes", "")</f>
        <v/>
      </c>
      <c r="N870" t="str">
        <f>IF(MasterData6[[#This Row],[NumStorePurchases]]&gt;=T$3, "Yes", "")</f>
        <v/>
      </c>
    </row>
    <row r="871" spans="1:14" x14ac:dyDescent="0.3">
      <c r="A871">
        <v>4329</v>
      </c>
      <c r="B871">
        <v>2</v>
      </c>
      <c r="C871">
        <v>1</v>
      </c>
      <c r="D871">
        <v>0</v>
      </c>
      <c r="E871">
        <v>3</v>
      </c>
      <c r="F871">
        <v>7</v>
      </c>
      <c r="G87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871" s="52">
        <f>IFERROR(MasterData6[[#This Row],[NumWebPurchases]]/MasterData6[[#This Row],[NumWebVisitsMonth]], 0)</f>
        <v>0.14285714285714285</v>
      </c>
      <c r="I871" t="str">
        <f>IF(AND(MasterData6[[#This Row],[NumWebPurchases]]&gt;=1, Buying_Cat.="Over $500"), "Yes", "")</f>
        <v/>
      </c>
      <c r="L871" t="str">
        <f>IF(MasterData6[[#This Row],[NumWebPurchases]]&gt;=R$3, "Yes", "")</f>
        <v/>
      </c>
      <c r="M871" t="str">
        <f>IF(MasterData6[[#This Row],[NumCatalogPurchases]]&gt;=S$3, "Yes", "")</f>
        <v/>
      </c>
      <c r="N871" t="str">
        <f>IF(MasterData6[[#This Row],[NumStorePurchases]]&gt;=T$3, "Yes", "")</f>
        <v/>
      </c>
    </row>
    <row r="872" spans="1:14" x14ac:dyDescent="0.3">
      <c r="A872">
        <v>4331</v>
      </c>
      <c r="B872">
        <v>1</v>
      </c>
      <c r="C872">
        <v>3</v>
      </c>
      <c r="D872">
        <v>6</v>
      </c>
      <c r="E872">
        <v>11</v>
      </c>
      <c r="F872">
        <v>1</v>
      </c>
      <c r="G87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72" s="52">
        <f>IFERROR(MasterData6[[#This Row],[NumWebPurchases]]/MasterData6[[#This Row],[NumWebVisitsMonth]], 0)</f>
        <v>3</v>
      </c>
      <c r="I872" t="str">
        <f>IF(AND(MasterData6[[#This Row],[NumWebPurchases]]&gt;=1, Buying_Cat.="Over $500"), "Yes", "")</f>
        <v>Yes</v>
      </c>
      <c r="L872" t="str">
        <f>IF(MasterData6[[#This Row],[NumWebPurchases]]&gt;=R$3, "Yes", "")</f>
        <v/>
      </c>
      <c r="M872" t="str">
        <f>IF(MasterData6[[#This Row],[NumCatalogPurchases]]&gt;=S$3, "Yes", "")</f>
        <v>Yes</v>
      </c>
      <c r="N872" t="str">
        <f>IF(MasterData6[[#This Row],[NumStorePurchases]]&gt;=T$3, "Yes", "")</f>
        <v>Yes</v>
      </c>
    </row>
    <row r="873" spans="1:14" x14ac:dyDescent="0.3">
      <c r="A873">
        <v>4333</v>
      </c>
      <c r="B873">
        <v>4</v>
      </c>
      <c r="C873">
        <v>2</v>
      </c>
      <c r="D873">
        <v>1</v>
      </c>
      <c r="E873">
        <v>3</v>
      </c>
      <c r="F873">
        <v>7</v>
      </c>
      <c r="G87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873" s="52">
        <f>IFERROR(MasterData6[[#This Row],[NumWebPurchases]]/MasterData6[[#This Row],[NumWebVisitsMonth]], 0)</f>
        <v>0.2857142857142857</v>
      </c>
      <c r="I873" t="str">
        <f>IF(AND(MasterData6[[#This Row],[NumWebPurchases]]&gt;=1, Buying_Cat.="Over $500"), "Yes", "")</f>
        <v/>
      </c>
      <c r="L873" t="str">
        <f>IF(MasterData6[[#This Row],[NumWebPurchases]]&gt;=R$3, "Yes", "")</f>
        <v/>
      </c>
      <c r="M873" t="str">
        <f>IF(MasterData6[[#This Row],[NumCatalogPurchases]]&gt;=S$3, "Yes", "")</f>
        <v/>
      </c>
      <c r="N873" t="str">
        <f>IF(MasterData6[[#This Row],[NumStorePurchases]]&gt;=T$3, "Yes", "")</f>
        <v/>
      </c>
    </row>
    <row r="874" spans="1:14" x14ac:dyDescent="0.3">
      <c r="A874">
        <v>4338</v>
      </c>
      <c r="B874">
        <v>1</v>
      </c>
      <c r="C874">
        <v>1</v>
      </c>
      <c r="D874">
        <v>0</v>
      </c>
      <c r="E874">
        <v>3</v>
      </c>
      <c r="F874">
        <v>4</v>
      </c>
      <c r="G87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74" s="52">
        <f>IFERROR(MasterData6[[#This Row],[NumWebPurchases]]/MasterData6[[#This Row],[NumWebVisitsMonth]], 0)</f>
        <v>0.25</v>
      </c>
      <c r="I874" t="str">
        <f>IF(AND(MasterData6[[#This Row],[NumWebPurchases]]&gt;=1, Buying_Cat.="Over $500"), "Yes", "")</f>
        <v/>
      </c>
      <c r="L874" t="str">
        <f>IF(MasterData6[[#This Row],[NumWebPurchases]]&gt;=R$3, "Yes", "")</f>
        <v/>
      </c>
      <c r="M874" t="str">
        <f>IF(MasterData6[[#This Row],[NumCatalogPurchases]]&gt;=S$3, "Yes", "")</f>
        <v/>
      </c>
      <c r="N874" t="str">
        <f>IF(MasterData6[[#This Row],[NumStorePurchases]]&gt;=T$3, "Yes", "")</f>
        <v/>
      </c>
    </row>
    <row r="875" spans="1:14" x14ac:dyDescent="0.3">
      <c r="A875">
        <v>4339</v>
      </c>
      <c r="B875">
        <v>5</v>
      </c>
      <c r="C875">
        <v>5</v>
      </c>
      <c r="D875">
        <v>6</v>
      </c>
      <c r="E875">
        <v>12</v>
      </c>
      <c r="F875">
        <v>2</v>
      </c>
      <c r="G87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875" s="52">
        <f>IFERROR(MasterData6[[#This Row],[NumWebPurchases]]/MasterData6[[#This Row],[NumWebVisitsMonth]], 0)</f>
        <v>2.5</v>
      </c>
      <c r="I875" t="str">
        <f>IF(AND(MasterData6[[#This Row],[NumWebPurchases]]&gt;=1, Buying_Cat.="Over $500"), "Yes", "")</f>
        <v>Yes</v>
      </c>
      <c r="L875" t="str">
        <f>IF(MasterData6[[#This Row],[NumWebPurchases]]&gt;=R$3, "Yes", "")</f>
        <v>Yes</v>
      </c>
      <c r="M875" t="str">
        <f>IF(MasterData6[[#This Row],[NumCatalogPurchases]]&gt;=S$3, "Yes", "")</f>
        <v>Yes</v>
      </c>
      <c r="N875" t="str">
        <f>IF(MasterData6[[#This Row],[NumStorePurchases]]&gt;=T$3, "Yes", "")</f>
        <v>Yes</v>
      </c>
    </row>
    <row r="876" spans="1:14" x14ac:dyDescent="0.3">
      <c r="A876">
        <v>4345</v>
      </c>
      <c r="B876">
        <v>1</v>
      </c>
      <c r="C876">
        <v>1</v>
      </c>
      <c r="D876">
        <v>0</v>
      </c>
      <c r="E876">
        <v>2</v>
      </c>
      <c r="F876">
        <v>7</v>
      </c>
      <c r="G87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76" s="52">
        <f>IFERROR(MasterData6[[#This Row],[NumWebPurchases]]/MasterData6[[#This Row],[NumWebVisitsMonth]], 0)</f>
        <v>0.14285714285714285</v>
      </c>
      <c r="I876" t="str">
        <f>IF(AND(MasterData6[[#This Row],[NumWebPurchases]]&gt;=1, Buying_Cat.="Over $500"), "Yes", "")</f>
        <v/>
      </c>
      <c r="L876" t="str">
        <f>IF(MasterData6[[#This Row],[NumWebPurchases]]&gt;=R$3, "Yes", "")</f>
        <v/>
      </c>
      <c r="M876" t="str">
        <f>IF(MasterData6[[#This Row],[NumCatalogPurchases]]&gt;=S$3, "Yes", "")</f>
        <v/>
      </c>
      <c r="N876" t="str">
        <f>IF(MasterData6[[#This Row],[NumStorePurchases]]&gt;=T$3, "Yes", "")</f>
        <v/>
      </c>
    </row>
    <row r="877" spans="1:14" x14ac:dyDescent="0.3">
      <c r="A877">
        <v>4351</v>
      </c>
      <c r="B877">
        <v>1</v>
      </c>
      <c r="C877">
        <v>1</v>
      </c>
      <c r="D877">
        <v>1</v>
      </c>
      <c r="E877">
        <v>2</v>
      </c>
      <c r="F877">
        <v>7</v>
      </c>
      <c r="G87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77" s="52">
        <f>IFERROR(MasterData6[[#This Row],[NumWebPurchases]]/MasterData6[[#This Row],[NumWebVisitsMonth]], 0)</f>
        <v>0.14285714285714285</v>
      </c>
      <c r="I877" t="str">
        <f>IF(AND(MasterData6[[#This Row],[NumWebPurchases]]&gt;=1, Buying_Cat.="Over $500"), "Yes", "")</f>
        <v/>
      </c>
      <c r="L877" t="str">
        <f>IF(MasterData6[[#This Row],[NumWebPurchases]]&gt;=R$3, "Yes", "")</f>
        <v/>
      </c>
      <c r="M877" t="str">
        <f>IF(MasterData6[[#This Row],[NumCatalogPurchases]]&gt;=S$3, "Yes", "")</f>
        <v/>
      </c>
      <c r="N877" t="str">
        <f>IF(MasterData6[[#This Row],[NumStorePurchases]]&gt;=T$3, "Yes", "")</f>
        <v/>
      </c>
    </row>
    <row r="878" spans="1:14" x14ac:dyDescent="0.3">
      <c r="A878">
        <v>4356</v>
      </c>
      <c r="B878">
        <v>3</v>
      </c>
      <c r="C878">
        <v>3</v>
      </c>
      <c r="D878">
        <v>3</v>
      </c>
      <c r="E878">
        <v>5</v>
      </c>
      <c r="F878">
        <v>6</v>
      </c>
      <c r="G87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878" s="52">
        <f>IFERROR(MasterData6[[#This Row],[NumWebPurchases]]/MasterData6[[#This Row],[NumWebVisitsMonth]], 0)</f>
        <v>0.5</v>
      </c>
      <c r="I878" t="str">
        <f>IF(AND(MasterData6[[#This Row],[NumWebPurchases]]&gt;=1, Buying_Cat.="Over $500"), "Yes", "")</f>
        <v>Yes</v>
      </c>
      <c r="L878" t="str">
        <f>IF(MasterData6[[#This Row],[NumWebPurchases]]&gt;=R$3, "Yes", "")</f>
        <v/>
      </c>
      <c r="M878" t="str">
        <f>IF(MasterData6[[#This Row],[NumCatalogPurchases]]&gt;=S$3, "Yes", "")</f>
        <v>Yes</v>
      </c>
      <c r="N878" t="str">
        <f>IF(MasterData6[[#This Row],[NumStorePurchases]]&gt;=T$3, "Yes", "")</f>
        <v>Yes</v>
      </c>
    </row>
    <row r="879" spans="1:14" x14ac:dyDescent="0.3">
      <c r="A879">
        <v>4368</v>
      </c>
      <c r="B879">
        <v>1</v>
      </c>
      <c r="C879">
        <v>3</v>
      </c>
      <c r="D879">
        <v>0</v>
      </c>
      <c r="E879">
        <v>4</v>
      </c>
      <c r="F879">
        <v>6</v>
      </c>
      <c r="G87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79" s="52">
        <f>IFERROR(MasterData6[[#This Row],[NumWebPurchases]]/MasterData6[[#This Row],[NumWebVisitsMonth]], 0)</f>
        <v>0.5</v>
      </c>
      <c r="I879" t="str">
        <f>IF(AND(MasterData6[[#This Row],[NumWebPurchases]]&gt;=1, Buying_Cat.="Over $500"), "Yes", "")</f>
        <v/>
      </c>
      <c r="L879" t="str">
        <f>IF(MasterData6[[#This Row],[NumWebPurchases]]&gt;=R$3, "Yes", "")</f>
        <v/>
      </c>
      <c r="M879" t="str">
        <f>IF(MasterData6[[#This Row],[NumCatalogPurchases]]&gt;=S$3, "Yes", "")</f>
        <v/>
      </c>
      <c r="N879" t="str">
        <f>IF(MasterData6[[#This Row],[NumStorePurchases]]&gt;=T$3, "Yes", "")</f>
        <v/>
      </c>
    </row>
    <row r="880" spans="1:14" x14ac:dyDescent="0.3">
      <c r="A880">
        <v>4369</v>
      </c>
      <c r="B880">
        <v>3</v>
      </c>
      <c r="C880">
        <v>3</v>
      </c>
      <c r="D880">
        <v>5</v>
      </c>
      <c r="E880">
        <v>6</v>
      </c>
      <c r="F880">
        <v>2</v>
      </c>
      <c r="G88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880" s="52">
        <f>IFERROR(MasterData6[[#This Row],[NumWebPurchases]]/MasterData6[[#This Row],[NumWebVisitsMonth]], 0)</f>
        <v>1.5</v>
      </c>
      <c r="I880" t="str">
        <f>IF(AND(MasterData6[[#This Row],[NumWebPurchases]]&gt;=1, Buying_Cat.="Over $500"), "Yes", "")</f>
        <v>Yes</v>
      </c>
      <c r="L880" t="str">
        <f>IF(MasterData6[[#This Row],[NumWebPurchases]]&gt;=R$3, "Yes", "")</f>
        <v/>
      </c>
      <c r="M880" t="str">
        <f>IF(MasterData6[[#This Row],[NumCatalogPurchases]]&gt;=S$3, "Yes", "")</f>
        <v>Yes</v>
      </c>
      <c r="N880" t="str">
        <f>IF(MasterData6[[#This Row],[NumStorePurchases]]&gt;=T$3, "Yes", "")</f>
        <v>Yes</v>
      </c>
    </row>
    <row r="881" spans="1:14" x14ac:dyDescent="0.3">
      <c r="A881">
        <v>4370</v>
      </c>
      <c r="B881">
        <v>3</v>
      </c>
      <c r="C881">
        <v>2</v>
      </c>
      <c r="D881">
        <v>0</v>
      </c>
      <c r="E881">
        <v>4</v>
      </c>
      <c r="F881">
        <v>6</v>
      </c>
      <c r="G88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881" s="52">
        <f>IFERROR(MasterData6[[#This Row],[NumWebPurchases]]/MasterData6[[#This Row],[NumWebVisitsMonth]], 0)</f>
        <v>0.33333333333333331</v>
      </c>
      <c r="I881" t="str">
        <f>IF(AND(MasterData6[[#This Row],[NumWebPurchases]]&gt;=1, Buying_Cat.="Over $500"), "Yes", "")</f>
        <v/>
      </c>
      <c r="L881" t="str">
        <f>IF(MasterData6[[#This Row],[NumWebPurchases]]&gt;=R$3, "Yes", "")</f>
        <v/>
      </c>
      <c r="M881" t="str">
        <f>IF(MasterData6[[#This Row],[NumCatalogPurchases]]&gt;=S$3, "Yes", "")</f>
        <v/>
      </c>
      <c r="N881" t="str">
        <f>IF(MasterData6[[#This Row],[NumStorePurchases]]&gt;=T$3, "Yes", "")</f>
        <v/>
      </c>
    </row>
    <row r="882" spans="1:14" x14ac:dyDescent="0.3">
      <c r="A882">
        <v>4376</v>
      </c>
      <c r="B882">
        <v>1</v>
      </c>
      <c r="C882">
        <v>2</v>
      </c>
      <c r="D882">
        <v>1</v>
      </c>
      <c r="E882">
        <v>3</v>
      </c>
      <c r="F882">
        <v>7</v>
      </c>
      <c r="G88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82" s="52">
        <f>IFERROR(MasterData6[[#This Row],[NumWebPurchases]]/MasterData6[[#This Row],[NumWebVisitsMonth]], 0)</f>
        <v>0.2857142857142857</v>
      </c>
      <c r="I882" t="str">
        <f>IF(AND(MasterData6[[#This Row],[NumWebPurchases]]&gt;=1, Buying_Cat.="Over $500"), "Yes", "")</f>
        <v/>
      </c>
      <c r="L882" t="str">
        <f>IF(MasterData6[[#This Row],[NumWebPurchases]]&gt;=R$3, "Yes", "")</f>
        <v/>
      </c>
      <c r="M882" t="str">
        <f>IF(MasterData6[[#This Row],[NumCatalogPurchases]]&gt;=S$3, "Yes", "")</f>
        <v/>
      </c>
      <c r="N882" t="str">
        <f>IF(MasterData6[[#This Row],[NumStorePurchases]]&gt;=T$3, "Yes", "")</f>
        <v/>
      </c>
    </row>
    <row r="883" spans="1:14" x14ac:dyDescent="0.3">
      <c r="A883">
        <v>4377</v>
      </c>
      <c r="B883">
        <v>2</v>
      </c>
      <c r="C883">
        <v>7</v>
      </c>
      <c r="D883">
        <v>3</v>
      </c>
      <c r="E883">
        <v>3</v>
      </c>
      <c r="F883">
        <v>7</v>
      </c>
      <c r="G88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883" s="52">
        <f>IFERROR(MasterData6[[#This Row],[NumWebPurchases]]/MasterData6[[#This Row],[NumWebVisitsMonth]], 0)</f>
        <v>1</v>
      </c>
      <c r="I883" t="str">
        <f>IF(AND(MasterData6[[#This Row],[NumWebPurchases]]&gt;=1, Buying_Cat.="Over $500"), "Yes", "")</f>
        <v/>
      </c>
      <c r="L883" t="str">
        <f>IF(MasterData6[[#This Row],[NumWebPurchases]]&gt;=R$3, "Yes", "")</f>
        <v>Yes</v>
      </c>
      <c r="M883" t="str">
        <f>IF(MasterData6[[#This Row],[NumCatalogPurchases]]&gt;=S$3, "Yes", "")</f>
        <v>Yes</v>
      </c>
      <c r="N883" t="str">
        <f>IF(MasterData6[[#This Row],[NumStorePurchases]]&gt;=T$3, "Yes", "")</f>
        <v/>
      </c>
    </row>
    <row r="884" spans="1:14" x14ac:dyDescent="0.3">
      <c r="A884">
        <v>4381</v>
      </c>
      <c r="B884">
        <v>7</v>
      </c>
      <c r="C884">
        <v>3</v>
      </c>
      <c r="D884">
        <v>1</v>
      </c>
      <c r="E884">
        <v>6</v>
      </c>
      <c r="F884">
        <v>6</v>
      </c>
      <c r="G88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884" s="52">
        <f>IFERROR(MasterData6[[#This Row],[NumWebPurchases]]/MasterData6[[#This Row],[NumWebVisitsMonth]], 0)</f>
        <v>0.5</v>
      </c>
      <c r="I884" t="str">
        <f>IF(AND(MasterData6[[#This Row],[NumWebPurchases]]&gt;=1, Buying_Cat.="Over $500"), "Yes", "")</f>
        <v/>
      </c>
      <c r="L884" t="str">
        <f>IF(MasterData6[[#This Row],[NumWebPurchases]]&gt;=R$3, "Yes", "")</f>
        <v/>
      </c>
      <c r="M884" t="str">
        <f>IF(MasterData6[[#This Row],[NumCatalogPurchases]]&gt;=S$3, "Yes", "")</f>
        <v/>
      </c>
      <c r="N884" t="str">
        <f>IF(MasterData6[[#This Row],[NumStorePurchases]]&gt;=T$3, "Yes", "")</f>
        <v>Yes</v>
      </c>
    </row>
    <row r="885" spans="1:14" x14ac:dyDescent="0.3">
      <c r="A885">
        <v>4385</v>
      </c>
      <c r="B885">
        <v>2</v>
      </c>
      <c r="C885">
        <v>3</v>
      </c>
      <c r="D885">
        <v>0</v>
      </c>
      <c r="E885">
        <v>3</v>
      </c>
      <c r="F885">
        <v>6</v>
      </c>
      <c r="G88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885" s="52">
        <f>IFERROR(MasterData6[[#This Row],[NumWebPurchases]]/MasterData6[[#This Row],[NumWebVisitsMonth]], 0)</f>
        <v>0.5</v>
      </c>
      <c r="I885" t="str">
        <f>IF(AND(MasterData6[[#This Row],[NumWebPurchases]]&gt;=1, Buying_Cat.="Over $500"), "Yes", "")</f>
        <v/>
      </c>
      <c r="L885" t="str">
        <f>IF(MasterData6[[#This Row],[NumWebPurchases]]&gt;=R$3, "Yes", "")</f>
        <v/>
      </c>
      <c r="M885" t="str">
        <f>IF(MasterData6[[#This Row],[NumCatalogPurchases]]&gt;=S$3, "Yes", "")</f>
        <v/>
      </c>
      <c r="N885" t="str">
        <f>IF(MasterData6[[#This Row],[NumStorePurchases]]&gt;=T$3, "Yes", "")</f>
        <v/>
      </c>
    </row>
    <row r="886" spans="1:14" x14ac:dyDescent="0.3">
      <c r="A886">
        <v>4390</v>
      </c>
      <c r="B886">
        <v>2</v>
      </c>
      <c r="C886">
        <v>5</v>
      </c>
      <c r="D886">
        <v>4</v>
      </c>
      <c r="E886">
        <v>12</v>
      </c>
      <c r="F886">
        <v>2</v>
      </c>
      <c r="G88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886" s="52">
        <f>IFERROR(MasterData6[[#This Row],[NumWebPurchases]]/MasterData6[[#This Row],[NumWebVisitsMonth]], 0)</f>
        <v>2.5</v>
      </c>
      <c r="I886" t="str">
        <f>IF(AND(MasterData6[[#This Row],[NumWebPurchases]]&gt;=1, Buying_Cat.="Over $500"), "Yes", "")</f>
        <v>Yes</v>
      </c>
      <c r="L886" t="str">
        <f>IF(MasterData6[[#This Row],[NumWebPurchases]]&gt;=R$3, "Yes", "")</f>
        <v>Yes</v>
      </c>
      <c r="M886" t="str">
        <f>IF(MasterData6[[#This Row],[NumCatalogPurchases]]&gt;=S$3, "Yes", "")</f>
        <v>Yes</v>
      </c>
      <c r="N886" t="str">
        <f>IF(MasterData6[[#This Row],[NumStorePurchases]]&gt;=T$3, "Yes", "")</f>
        <v>Yes</v>
      </c>
    </row>
    <row r="887" spans="1:14" x14ac:dyDescent="0.3">
      <c r="A887">
        <v>4391</v>
      </c>
      <c r="B887">
        <v>1</v>
      </c>
      <c r="C887">
        <v>9</v>
      </c>
      <c r="D887">
        <v>3</v>
      </c>
      <c r="E887">
        <v>9</v>
      </c>
      <c r="F887">
        <v>6</v>
      </c>
      <c r="G88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87" s="52">
        <f>IFERROR(MasterData6[[#This Row],[NumWebPurchases]]/MasterData6[[#This Row],[NumWebVisitsMonth]], 0)</f>
        <v>1.5</v>
      </c>
      <c r="I887" t="str">
        <f>IF(AND(MasterData6[[#This Row],[NumWebPurchases]]&gt;=1, Buying_Cat.="Over $500"), "Yes", "")</f>
        <v>Yes</v>
      </c>
      <c r="L887" t="str">
        <f>IF(MasterData6[[#This Row],[NumWebPurchases]]&gt;=R$3, "Yes", "")</f>
        <v>Yes</v>
      </c>
      <c r="M887" t="str">
        <f>IF(MasterData6[[#This Row],[NumCatalogPurchases]]&gt;=S$3, "Yes", "")</f>
        <v>Yes</v>
      </c>
      <c r="N887" t="str">
        <f>IF(MasterData6[[#This Row],[NumStorePurchases]]&gt;=T$3, "Yes", "")</f>
        <v>Yes</v>
      </c>
    </row>
    <row r="888" spans="1:14" x14ac:dyDescent="0.3">
      <c r="A888">
        <v>4394</v>
      </c>
      <c r="B888">
        <v>1</v>
      </c>
      <c r="C888">
        <v>5</v>
      </c>
      <c r="D888">
        <v>5</v>
      </c>
      <c r="E888">
        <v>12</v>
      </c>
      <c r="F888">
        <v>2</v>
      </c>
      <c r="G88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88" s="52">
        <f>IFERROR(MasterData6[[#This Row],[NumWebPurchases]]/MasterData6[[#This Row],[NumWebVisitsMonth]], 0)</f>
        <v>2.5</v>
      </c>
      <c r="I888" t="str">
        <f>IF(AND(MasterData6[[#This Row],[NumWebPurchases]]&gt;=1, Buying_Cat.="Over $500"), "Yes", "")</f>
        <v>Yes</v>
      </c>
      <c r="L888" t="str">
        <f>IF(MasterData6[[#This Row],[NumWebPurchases]]&gt;=R$3, "Yes", "")</f>
        <v>Yes</v>
      </c>
      <c r="M888" t="str">
        <f>IF(MasterData6[[#This Row],[NumCatalogPurchases]]&gt;=S$3, "Yes", "")</f>
        <v>Yes</v>
      </c>
      <c r="N888" t="str">
        <f>IF(MasterData6[[#This Row],[NumStorePurchases]]&gt;=T$3, "Yes", "")</f>
        <v>Yes</v>
      </c>
    </row>
    <row r="889" spans="1:14" x14ac:dyDescent="0.3">
      <c r="A889">
        <v>4399</v>
      </c>
      <c r="B889">
        <v>1</v>
      </c>
      <c r="C889">
        <v>4</v>
      </c>
      <c r="D889">
        <v>4</v>
      </c>
      <c r="E889">
        <v>7</v>
      </c>
      <c r="F889">
        <v>2</v>
      </c>
      <c r="G88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89" s="52">
        <f>IFERROR(MasterData6[[#This Row],[NumWebPurchases]]/MasterData6[[#This Row],[NumWebVisitsMonth]], 0)</f>
        <v>2</v>
      </c>
      <c r="I889" t="str">
        <f>IF(AND(MasterData6[[#This Row],[NumWebPurchases]]&gt;=1, Buying_Cat.="Over $500"), "Yes", "")</f>
        <v>Yes</v>
      </c>
      <c r="L889" t="str">
        <f>IF(MasterData6[[#This Row],[NumWebPurchases]]&gt;=R$3, "Yes", "")</f>
        <v>Yes</v>
      </c>
      <c r="M889" t="str">
        <f>IF(MasterData6[[#This Row],[NumCatalogPurchases]]&gt;=S$3, "Yes", "")</f>
        <v>Yes</v>
      </c>
      <c r="N889" t="str">
        <f>IF(MasterData6[[#This Row],[NumStorePurchases]]&gt;=T$3, "Yes", "")</f>
        <v>Yes</v>
      </c>
    </row>
    <row r="890" spans="1:14" x14ac:dyDescent="0.3">
      <c r="A890">
        <v>4405</v>
      </c>
      <c r="B890">
        <v>2</v>
      </c>
      <c r="C890">
        <v>6</v>
      </c>
      <c r="D890">
        <v>3</v>
      </c>
      <c r="E890">
        <v>12</v>
      </c>
      <c r="F890">
        <v>5</v>
      </c>
      <c r="G89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890" s="52">
        <f>IFERROR(MasterData6[[#This Row],[NumWebPurchases]]/MasterData6[[#This Row],[NumWebVisitsMonth]], 0)</f>
        <v>1.2</v>
      </c>
      <c r="I890" t="str">
        <f>IF(AND(MasterData6[[#This Row],[NumWebPurchases]]&gt;=1, Buying_Cat.="Over $500"), "Yes", "")</f>
        <v>Yes</v>
      </c>
      <c r="L890" t="str">
        <f>IF(MasterData6[[#This Row],[NumWebPurchases]]&gt;=R$3, "Yes", "")</f>
        <v>Yes</v>
      </c>
      <c r="M890" t="str">
        <f>IF(MasterData6[[#This Row],[NumCatalogPurchases]]&gt;=S$3, "Yes", "")</f>
        <v>Yes</v>
      </c>
      <c r="N890" t="str">
        <f>IF(MasterData6[[#This Row],[NumStorePurchases]]&gt;=T$3, "Yes", "")</f>
        <v>Yes</v>
      </c>
    </row>
    <row r="891" spans="1:14" x14ac:dyDescent="0.3">
      <c r="A891">
        <v>4406</v>
      </c>
      <c r="B891">
        <v>4</v>
      </c>
      <c r="C891">
        <v>9</v>
      </c>
      <c r="D891">
        <v>4</v>
      </c>
      <c r="E891">
        <v>8</v>
      </c>
      <c r="F891">
        <v>5</v>
      </c>
      <c r="G89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891" s="52">
        <f>IFERROR(MasterData6[[#This Row],[NumWebPurchases]]/MasterData6[[#This Row],[NumWebVisitsMonth]], 0)</f>
        <v>1.8</v>
      </c>
      <c r="I891" t="str">
        <f>IF(AND(MasterData6[[#This Row],[NumWebPurchases]]&gt;=1, Buying_Cat.="Over $500"), "Yes", "")</f>
        <v>Yes</v>
      </c>
      <c r="L891" t="str">
        <f>IF(MasterData6[[#This Row],[NumWebPurchases]]&gt;=R$3, "Yes", "")</f>
        <v>Yes</v>
      </c>
      <c r="M891" t="str">
        <f>IF(MasterData6[[#This Row],[NumCatalogPurchases]]&gt;=S$3, "Yes", "")</f>
        <v>Yes</v>
      </c>
      <c r="N891" t="str">
        <f>IF(MasterData6[[#This Row],[NumStorePurchases]]&gt;=T$3, "Yes", "")</f>
        <v>Yes</v>
      </c>
    </row>
    <row r="892" spans="1:14" x14ac:dyDescent="0.3">
      <c r="A892">
        <v>4415</v>
      </c>
      <c r="B892">
        <v>3</v>
      </c>
      <c r="C892">
        <v>1</v>
      </c>
      <c r="D892">
        <v>1</v>
      </c>
      <c r="E892">
        <v>3</v>
      </c>
      <c r="F892">
        <v>7</v>
      </c>
      <c r="G89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892" s="52">
        <f>IFERROR(MasterData6[[#This Row],[NumWebPurchases]]/MasterData6[[#This Row],[NumWebVisitsMonth]], 0)</f>
        <v>0.14285714285714285</v>
      </c>
      <c r="I892" t="str">
        <f>IF(AND(MasterData6[[#This Row],[NumWebPurchases]]&gt;=1, Buying_Cat.="Over $500"), "Yes", "")</f>
        <v/>
      </c>
      <c r="L892" t="str">
        <f>IF(MasterData6[[#This Row],[NumWebPurchases]]&gt;=R$3, "Yes", "")</f>
        <v/>
      </c>
      <c r="M892" t="str">
        <f>IF(MasterData6[[#This Row],[NumCatalogPurchases]]&gt;=S$3, "Yes", "")</f>
        <v/>
      </c>
      <c r="N892" t="str">
        <f>IF(MasterData6[[#This Row],[NumStorePurchases]]&gt;=T$3, "Yes", "")</f>
        <v/>
      </c>
    </row>
    <row r="893" spans="1:14" x14ac:dyDescent="0.3">
      <c r="A893">
        <v>4418</v>
      </c>
      <c r="B893">
        <v>1</v>
      </c>
      <c r="C893">
        <v>7</v>
      </c>
      <c r="D893">
        <v>5</v>
      </c>
      <c r="E893">
        <v>12</v>
      </c>
      <c r="F893">
        <v>2</v>
      </c>
      <c r="G89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93" s="52">
        <f>IFERROR(MasterData6[[#This Row],[NumWebPurchases]]/MasterData6[[#This Row],[NumWebVisitsMonth]], 0)</f>
        <v>3.5</v>
      </c>
      <c r="I893" t="str">
        <f>IF(AND(MasterData6[[#This Row],[NumWebPurchases]]&gt;=1, Buying_Cat.="Over $500"), "Yes", "")</f>
        <v>Yes</v>
      </c>
      <c r="L893" t="str">
        <f>IF(MasterData6[[#This Row],[NumWebPurchases]]&gt;=R$3, "Yes", "")</f>
        <v>Yes</v>
      </c>
      <c r="M893" t="str">
        <f>IF(MasterData6[[#This Row],[NumCatalogPurchases]]&gt;=S$3, "Yes", "")</f>
        <v>Yes</v>
      </c>
      <c r="N893" t="str">
        <f>IF(MasterData6[[#This Row],[NumStorePurchases]]&gt;=T$3, "Yes", "")</f>
        <v>Yes</v>
      </c>
    </row>
    <row r="894" spans="1:14" x14ac:dyDescent="0.3">
      <c r="A894">
        <v>4426</v>
      </c>
      <c r="B894">
        <v>6</v>
      </c>
      <c r="C894">
        <v>7</v>
      </c>
      <c r="D894">
        <v>2</v>
      </c>
      <c r="E894">
        <v>6</v>
      </c>
      <c r="F894">
        <v>7</v>
      </c>
      <c r="G89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894" s="52">
        <f>IFERROR(MasterData6[[#This Row],[NumWebPurchases]]/MasterData6[[#This Row],[NumWebVisitsMonth]], 0)</f>
        <v>1</v>
      </c>
      <c r="I894" t="str">
        <f>IF(AND(MasterData6[[#This Row],[NumWebPurchases]]&gt;=1, Buying_Cat.="Over $500"), "Yes", "")</f>
        <v/>
      </c>
      <c r="L894" t="str">
        <f>IF(MasterData6[[#This Row],[NumWebPurchases]]&gt;=R$3, "Yes", "")</f>
        <v>Yes</v>
      </c>
      <c r="M894" t="str">
        <f>IF(MasterData6[[#This Row],[NumCatalogPurchases]]&gt;=S$3, "Yes", "")</f>
        <v>Yes</v>
      </c>
      <c r="N894" t="str">
        <f>IF(MasterData6[[#This Row],[NumStorePurchases]]&gt;=T$3, "Yes", "")</f>
        <v>Yes</v>
      </c>
    </row>
    <row r="895" spans="1:14" x14ac:dyDescent="0.3">
      <c r="A895">
        <v>4427</v>
      </c>
      <c r="B895">
        <v>1</v>
      </c>
      <c r="C895">
        <v>5</v>
      </c>
      <c r="D895">
        <v>10</v>
      </c>
      <c r="E895">
        <v>12</v>
      </c>
      <c r="F895">
        <v>6</v>
      </c>
      <c r="G89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95" s="52">
        <f>IFERROR(MasterData6[[#This Row],[NumWebPurchases]]/MasterData6[[#This Row],[NumWebVisitsMonth]], 0)</f>
        <v>0.83333333333333337</v>
      </c>
      <c r="I895" t="str">
        <f>IF(AND(MasterData6[[#This Row],[NumWebPurchases]]&gt;=1, Buying_Cat.="Over $500"), "Yes", "")</f>
        <v>Yes</v>
      </c>
      <c r="L895" t="str">
        <f>IF(MasterData6[[#This Row],[NumWebPurchases]]&gt;=R$3, "Yes", "")</f>
        <v>Yes</v>
      </c>
      <c r="M895" t="str">
        <f>IF(MasterData6[[#This Row],[NumCatalogPurchases]]&gt;=S$3, "Yes", "")</f>
        <v>Yes</v>
      </c>
      <c r="N895" t="str">
        <f>IF(MasterData6[[#This Row],[NumStorePurchases]]&gt;=T$3, "Yes", "")</f>
        <v>Yes</v>
      </c>
    </row>
    <row r="896" spans="1:14" x14ac:dyDescent="0.3">
      <c r="A896">
        <v>4432</v>
      </c>
      <c r="B896">
        <v>2</v>
      </c>
      <c r="C896">
        <v>2</v>
      </c>
      <c r="D896">
        <v>0</v>
      </c>
      <c r="E896">
        <v>3</v>
      </c>
      <c r="F896">
        <v>7</v>
      </c>
      <c r="G89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896" s="52">
        <f>IFERROR(MasterData6[[#This Row],[NumWebPurchases]]/MasterData6[[#This Row],[NumWebVisitsMonth]], 0)</f>
        <v>0.2857142857142857</v>
      </c>
      <c r="I896" t="str">
        <f>IF(AND(MasterData6[[#This Row],[NumWebPurchases]]&gt;=1, Buying_Cat.="Over $500"), "Yes", "")</f>
        <v/>
      </c>
      <c r="L896" t="str">
        <f>IF(MasterData6[[#This Row],[NumWebPurchases]]&gt;=R$3, "Yes", "")</f>
        <v/>
      </c>
      <c r="M896" t="str">
        <f>IF(MasterData6[[#This Row],[NumCatalogPurchases]]&gt;=S$3, "Yes", "")</f>
        <v/>
      </c>
      <c r="N896" t="str">
        <f>IF(MasterData6[[#This Row],[NumStorePurchases]]&gt;=T$3, "Yes", "")</f>
        <v/>
      </c>
    </row>
    <row r="897" spans="1:14" x14ac:dyDescent="0.3">
      <c r="A897">
        <v>4436</v>
      </c>
      <c r="B897">
        <v>1</v>
      </c>
      <c r="C897">
        <v>2</v>
      </c>
      <c r="D897">
        <v>1</v>
      </c>
      <c r="E897">
        <v>4</v>
      </c>
      <c r="F897">
        <v>7</v>
      </c>
      <c r="G89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97" s="52">
        <f>IFERROR(MasterData6[[#This Row],[NumWebPurchases]]/MasterData6[[#This Row],[NumWebVisitsMonth]], 0)</f>
        <v>0.2857142857142857</v>
      </c>
      <c r="I897" t="str">
        <f>IF(AND(MasterData6[[#This Row],[NumWebPurchases]]&gt;=1, Buying_Cat.="Over $500"), "Yes", "")</f>
        <v/>
      </c>
      <c r="L897" t="str">
        <f>IF(MasterData6[[#This Row],[NumWebPurchases]]&gt;=R$3, "Yes", "")</f>
        <v/>
      </c>
      <c r="M897" t="str">
        <f>IF(MasterData6[[#This Row],[NumCatalogPurchases]]&gt;=S$3, "Yes", "")</f>
        <v/>
      </c>
      <c r="N897" t="str">
        <f>IF(MasterData6[[#This Row],[NumStorePurchases]]&gt;=T$3, "Yes", "")</f>
        <v/>
      </c>
    </row>
    <row r="898" spans="1:14" x14ac:dyDescent="0.3">
      <c r="A898">
        <v>4437</v>
      </c>
      <c r="B898">
        <v>2</v>
      </c>
      <c r="C898">
        <v>3</v>
      </c>
      <c r="D898">
        <v>2</v>
      </c>
      <c r="E898">
        <v>5</v>
      </c>
      <c r="F898">
        <v>4</v>
      </c>
      <c r="G89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898" s="52">
        <f>IFERROR(MasterData6[[#This Row],[NumWebPurchases]]/MasterData6[[#This Row],[NumWebVisitsMonth]], 0)</f>
        <v>0.75</v>
      </c>
      <c r="I898" t="str">
        <f>IF(AND(MasterData6[[#This Row],[NumWebPurchases]]&gt;=1, Buying_Cat.="Over $500"), "Yes", "")</f>
        <v/>
      </c>
      <c r="L898" t="str">
        <f>IF(MasterData6[[#This Row],[NumWebPurchases]]&gt;=R$3, "Yes", "")</f>
        <v/>
      </c>
      <c r="M898" t="str">
        <f>IF(MasterData6[[#This Row],[NumCatalogPurchases]]&gt;=S$3, "Yes", "")</f>
        <v>Yes</v>
      </c>
      <c r="N898" t="str">
        <f>IF(MasterData6[[#This Row],[NumStorePurchases]]&gt;=T$3, "Yes", "")</f>
        <v>Yes</v>
      </c>
    </row>
    <row r="899" spans="1:14" x14ac:dyDescent="0.3">
      <c r="A899">
        <v>4440</v>
      </c>
      <c r="B899">
        <v>1</v>
      </c>
      <c r="C899">
        <v>8</v>
      </c>
      <c r="D899">
        <v>3</v>
      </c>
      <c r="E899">
        <v>6</v>
      </c>
      <c r="F899">
        <v>7</v>
      </c>
      <c r="G89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899" s="52">
        <f>IFERROR(MasterData6[[#This Row],[NumWebPurchases]]/MasterData6[[#This Row],[NumWebVisitsMonth]], 0)</f>
        <v>1.1428571428571428</v>
      </c>
      <c r="I899" t="str">
        <f>IF(AND(MasterData6[[#This Row],[NumWebPurchases]]&gt;=1, Buying_Cat.="Over $500"), "Yes", "")</f>
        <v>Yes</v>
      </c>
      <c r="L899" t="str">
        <f>IF(MasterData6[[#This Row],[NumWebPurchases]]&gt;=R$3, "Yes", "")</f>
        <v>Yes</v>
      </c>
      <c r="M899" t="str">
        <f>IF(MasterData6[[#This Row],[NumCatalogPurchases]]&gt;=S$3, "Yes", "")</f>
        <v>Yes</v>
      </c>
      <c r="N899" t="str">
        <f>IF(MasterData6[[#This Row],[NumStorePurchases]]&gt;=T$3, "Yes", "")</f>
        <v>Yes</v>
      </c>
    </row>
    <row r="900" spans="1:14" x14ac:dyDescent="0.3">
      <c r="A900">
        <v>4442</v>
      </c>
      <c r="B900">
        <v>2</v>
      </c>
      <c r="C900">
        <v>1</v>
      </c>
      <c r="D900">
        <v>1</v>
      </c>
      <c r="E900">
        <v>5</v>
      </c>
      <c r="F900">
        <v>3</v>
      </c>
      <c r="G90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900" s="52">
        <f>IFERROR(MasterData6[[#This Row],[NumWebPurchases]]/MasterData6[[#This Row],[NumWebVisitsMonth]], 0)</f>
        <v>0.33333333333333331</v>
      </c>
      <c r="I900" t="str">
        <f>IF(AND(MasterData6[[#This Row],[NumWebPurchases]]&gt;=1, Buying_Cat.="Over $500"), "Yes", "")</f>
        <v/>
      </c>
      <c r="L900" t="str">
        <f>IF(MasterData6[[#This Row],[NumWebPurchases]]&gt;=R$3, "Yes", "")</f>
        <v/>
      </c>
      <c r="M900" t="str">
        <f>IF(MasterData6[[#This Row],[NumCatalogPurchases]]&gt;=S$3, "Yes", "")</f>
        <v/>
      </c>
      <c r="N900" t="str">
        <f>IF(MasterData6[[#This Row],[NumStorePurchases]]&gt;=T$3, "Yes", "")</f>
        <v>Yes</v>
      </c>
    </row>
    <row r="901" spans="1:14" x14ac:dyDescent="0.3">
      <c r="A901">
        <v>4444</v>
      </c>
      <c r="B901">
        <v>1</v>
      </c>
      <c r="C901">
        <v>2</v>
      </c>
      <c r="D901">
        <v>0</v>
      </c>
      <c r="E901">
        <v>3</v>
      </c>
      <c r="F901">
        <v>8</v>
      </c>
      <c r="G90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01" s="52">
        <f>IFERROR(MasterData6[[#This Row],[NumWebPurchases]]/MasterData6[[#This Row],[NumWebVisitsMonth]], 0)</f>
        <v>0.25</v>
      </c>
      <c r="I901" t="str">
        <f>IF(AND(MasterData6[[#This Row],[NumWebPurchases]]&gt;=1, Buying_Cat.="Over $500"), "Yes", "")</f>
        <v/>
      </c>
      <c r="L901" t="str">
        <f>IF(MasterData6[[#This Row],[NumWebPurchases]]&gt;=R$3, "Yes", "")</f>
        <v/>
      </c>
      <c r="M901" t="str">
        <f>IF(MasterData6[[#This Row],[NumCatalogPurchases]]&gt;=S$3, "Yes", "")</f>
        <v/>
      </c>
      <c r="N901" t="str">
        <f>IF(MasterData6[[#This Row],[NumStorePurchases]]&gt;=T$3, "Yes", "")</f>
        <v/>
      </c>
    </row>
    <row r="902" spans="1:14" x14ac:dyDescent="0.3">
      <c r="A902">
        <v>4452</v>
      </c>
      <c r="B902">
        <v>4</v>
      </c>
      <c r="C902">
        <v>6</v>
      </c>
      <c r="D902">
        <v>1</v>
      </c>
      <c r="E902">
        <v>6</v>
      </c>
      <c r="F902">
        <v>7</v>
      </c>
      <c r="G90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902" s="52">
        <f>IFERROR(MasterData6[[#This Row],[NumWebPurchases]]/MasterData6[[#This Row],[NumWebVisitsMonth]], 0)</f>
        <v>0.8571428571428571</v>
      </c>
      <c r="I902" t="str">
        <f>IF(AND(MasterData6[[#This Row],[NumWebPurchases]]&gt;=1, Buying_Cat.="Over $500"), "Yes", "")</f>
        <v/>
      </c>
      <c r="L902" t="str">
        <f>IF(MasterData6[[#This Row],[NumWebPurchases]]&gt;=R$3, "Yes", "")</f>
        <v>Yes</v>
      </c>
      <c r="M902" t="str">
        <f>IF(MasterData6[[#This Row],[NumCatalogPurchases]]&gt;=S$3, "Yes", "")</f>
        <v/>
      </c>
      <c r="N902" t="str">
        <f>IF(MasterData6[[#This Row],[NumStorePurchases]]&gt;=T$3, "Yes", "")</f>
        <v>Yes</v>
      </c>
    </row>
    <row r="903" spans="1:14" x14ac:dyDescent="0.3">
      <c r="A903">
        <v>4459</v>
      </c>
      <c r="B903">
        <v>1</v>
      </c>
      <c r="C903">
        <v>1</v>
      </c>
      <c r="D903">
        <v>0</v>
      </c>
      <c r="E903">
        <v>3</v>
      </c>
      <c r="F903">
        <v>8</v>
      </c>
      <c r="G90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03" s="52">
        <f>IFERROR(MasterData6[[#This Row],[NumWebPurchases]]/MasterData6[[#This Row],[NumWebVisitsMonth]], 0)</f>
        <v>0.125</v>
      </c>
      <c r="I903" t="str">
        <f>IF(AND(MasterData6[[#This Row],[NumWebPurchases]]&gt;=1, Buying_Cat.="Over $500"), "Yes", "")</f>
        <v/>
      </c>
      <c r="L903" t="str">
        <f>IF(MasterData6[[#This Row],[NumWebPurchases]]&gt;=R$3, "Yes", "")</f>
        <v/>
      </c>
      <c r="M903" t="str">
        <f>IF(MasterData6[[#This Row],[NumCatalogPurchases]]&gt;=S$3, "Yes", "")</f>
        <v/>
      </c>
      <c r="N903" t="str">
        <f>IF(MasterData6[[#This Row],[NumStorePurchases]]&gt;=T$3, "Yes", "")</f>
        <v/>
      </c>
    </row>
    <row r="904" spans="1:14" x14ac:dyDescent="0.3">
      <c r="A904">
        <v>4470</v>
      </c>
      <c r="B904">
        <v>1</v>
      </c>
      <c r="C904">
        <v>2</v>
      </c>
      <c r="D904">
        <v>1</v>
      </c>
      <c r="E904">
        <v>4</v>
      </c>
      <c r="F904">
        <v>4</v>
      </c>
      <c r="G90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04" s="52">
        <f>IFERROR(MasterData6[[#This Row],[NumWebPurchases]]/MasterData6[[#This Row],[NumWebVisitsMonth]], 0)</f>
        <v>0.5</v>
      </c>
      <c r="I904" t="str">
        <f>IF(AND(MasterData6[[#This Row],[NumWebPurchases]]&gt;=1, Buying_Cat.="Over $500"), "Yes", "")</f>
        <v/>
      </c>
      <c r="L904" t="str">
        <f>IF(MasterData6[[#This Row],[NumWebPurchases]]&gt;=R$3, "Yes", "")</f>
        <v/>
      </c>
      <c r="M904" t="str">
        <f>IF(MasterData6[[#This Row],[NumCatalogPurchases]]&gt;=S$3, "Yes", "")</f>
        <v/>
      </c>
      <c r="N904" t="str">
        <f>IF(MasterData6[[#This Row],[NumStorePurchases]]&gt;=T$3, "Yes", "")</f>
        <v/>
      </c>
    </row>
    <row r="905" spans="1:14" x14ac:dyDescent="0.3">
      <c r="A905">
        <v>4472</v>
      </c>
      <c r="B905">
        <v>1</v>
      </c>
      <c r="C905">
        <v>1</v>
      </c>
      <c r="D905">
        <v>1</v>
      </c>
      <c r="E905">
        <v>3</v>
      </c>
      <c r="F905">
        <v>2</v>
      </c>
      <c r="G90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05" s="52">
        <f>IFERROR(MasterData6[[#This Row],[NumWebPurchases]]/MasterData6[[#This Row],[NumWebVisitsMonth]], 0)</f>
        <v>0.5</v>
      </c>
      <c r="I905" t="str">
        <f>IF(AND(MasterData6[[#This Row],[NumWebPurchases]]&gt;=1, Buying_Cat.="Over $500"), "Yes", "")</f>
        <v/>
      </c>
      <c r="L905" t="str">
        <f>IF(MasterData6[[#This Row],[NumWebPurchases]]&gt;=R$3, "Yes", "")</f>
        <v/>
      </c>
      <c r="M905" t="str">
        <f>IF(MasterData6[[#This Row],[NumCatalogPurchases]]&gt;=S$3, "Yes", "")</f>
        <v/>
      </c>
      <c r="N905" t="str">
        <f>IF(MasterData6[[#This Row],[NumStorePurchases]]&gt;=T$3, "Yes", "")</f>
        <v/>
      </c>
    </row>
    <row r="906" spans="1:14" x14ac:dyDescent="0.3">
      <c r="A906">
        <v>4475</v>
      </c>
      <c r="B906">
        <v>1</v>
      </c>
      <c r="C906">
        <v>7</v>
      </c>
      <c r="D906">
        <v>8</v>
      </c>
      <c r="E906">
        <v>9</v>
      </c>
      <c r="F906">
        <v>5</v>
      </c>
      <c r="G90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06" s="52">
        <f>IFERROR(MasterData6[[#This Row],[NumWebPurchases]]/MasterData6[[#This Row],[NumWebVisitsMonth]], 0)</f>
        <v>1.4</v>
      </c>
      <c r="I906" t="str">
        <f>IF(AND(MasterData6[[#This Row],[NumWebPurchases]]&gt;=1, Buying_Cat.="Over $500"), "Yes", "")</f>
        <v>Yes</v>
      </c>
      <c r="L906" t="str">
        <f>IF(MasterData6[[#This Row],[NumWebPurchases]]&gt;=R$3, "Yes", "")</f>
        <v>Yes</v>
      </c>
      <c r="M906" t="str">
        <f>IF(MasterData6[[#This Row],[NumCatalogPurchases]]&gt;=S$3, "Yes", "")</f>
        <v>Yes</v>
      </c>
      <c r="N906" t="str">
        <f>IF(MasterData6[[#This Row],[NumStorePurchases]]&gt;=T$3, "Yes", "")</f>
        <v>Yes</v>
      </c>
    </row>
    <row r="907" spans="1:14" x14ac:dyDescent="0.3">
      <c r="A907">
        <v>4477</v>
      </c>
      <c r="B907">
        <v>1</v>
      </c>
      <c r="C907">
        <v>5</v>
      </c>
      <c r="D907">
        <v>2</v>
      </c>
      <c r="E907">
        <v>10</v>
      </c>
      <c r="F907">
        <v>4</v>
      </c>
      <c r="G90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07" s="52">
        <f>IFERROR(MasterData6[[#This Row],[NumWebPurchases]]/MasterData6[[#This Row],[NumWebVisitsMonth]], 0)</f>
        <v>1.25</v>
      </c>
      <c r="I907" t="str">
        <f>IF(AND(MasterData6[[#This Row],[NumWebPurchases]]&gt;=1, Buying_Cat.="Over $500"), "Yes", "")</f>
        <v>Yes</v>
      </c>
      <c r="L907" t="str">
        <f>IF(MasterData6[[#This Row],[NumWebPurchases]]&gt;=R$3, "Yes", "")</f>
        <v>Yes</v>
      </c>
      <c r="M907" t="str">
        <f>IF(MasterData6[[#This Row],[NumCatalogPurchases]]&gt;=S$3, "Yes", "")</f>
        <v>Yes</v>
      </c>
      <c r="N907" t="str">
        <f>IF(MasterData6[[#This Row],[NumStorePurchases]]&gt;=T$3, "Yes", "")</f>
        <v>Yes</v>
      </c>
    </row>
    <row r="908" spans="1:14" x14ac:dyDescent="0.3">
      <c r="A908">
        <v>4478</v>
      </c>
      <c r="B908">
        <v>8</v>
      </c>
      <c r="C908">
        <v>11</v>
      </c>
      <c r="D908">
        <v>1</v>
      </c>
      <c r="E908">
        <v>6</v>
      </c>
      <c r="F908">
        <v>8</v>
      </c>
      <c r="G90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8</v>
      </c>
      <c r="H908" s="52">
        <f>IFERROR(MasterData6[[#This Row],[NumWebPurchases]]/MasterData6[[#This Row],[NumWebVisitsMonth]], 0)</f>
        <v>1.375</v>
      </c>
      <c r="I908" t="str">
        <f>IF(AND(MasterData6[[#This Row],[NumWebPurchases]]&gt;=1, Buying_Cat.="Over $500"), "Yes", "")</f>
        <v>Yes</v>
      </c>
      <c r="L908" t="str">
        <f>IF(MasterData6[[#This Row],[NumWebPurchases]]&gt;=R$3, "Yes", "")</f>
        <v>Yes</v>
      </c>
      <c r="M908" t="str">
        <f>IF(MasterData6[[#This Row],[NumCatalogPurchases]]&gt;=S$3, "Yes", "")</f>
        <v/>
      </c>
      <c r="N908" t="str">
        <f>IF(MasterData6[[#This Row],[NumStorePurchases]]&gt;=T$3, "Yes", "")</f>
        <v>Yes</v>
      </c>
    </row>
    <row r="909" spans="1:14" x14ac:dyDescent="0.3">
      <c r="A909">
        <v>4480</v>
      </c>
      <c r="B909">
        <v>5</v>
      </c>
      <c r="C909">
        <v>7</v>
      </c>
      <c r="D909">
        <v>2</v>
      </c>
      <c r="E909">
        <v>5</v>
      </c>
      <c r="F909">
        <v>6</v>
      </c>
      <c r="G90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909" s="52">
        <f>IFERROR(MasterData6[[#This Row],[NumWebPurchases]]/MasterData6[[#This Row],[NumWebVisitsMonth]], 0)</f>
        <v>1.1666666666666667</v>
      </c>
      <c r="I909" t="str">
        <f>IF(AND(MasterData6[[#This Row],[NumWebPurchases]]&gt;=1, Buying_Cat.="Over $500"), "Yes", "")</f>
        <v/>
      </c>
      <c r="L909" t="str">
        <f>IF(MasterData6[[#This Row],[NumWebPurchases]]&gt;=R$3, "Yes", "")</f>
        <v>Yes</v>
      </c>
      <c r="M909" t="str">
        <f>IF(MasterData6[[#This Row],[NumCatalogPurchases]]&gt;=S$3, "Yes", "")</f>
        <v>Yes</v>
      </c>
      <c r="N909" t="str">
        <f>IF(MasterData6[[#This Row],[NumStorePurchases]]&gt;=T$3, "Yes", "")</f>
        <v>Yes</v>
      </c>
    </row>
    <row r="910" spans="1:14" x14ac:dyDescent="0.3">
      <c r="A910">
        <v>4483</v>
      </c>
      <c r="B910">
        <v>1</v>
      </c>
      <c r="C910">
        <v>2</v>
      </c>
      <c r="D910">
        <v>10</v>
      </c>
      <c r="E910">
        <v>6</v>
      </c>
      <c r="F910">
        <v>1</v>
      </c>
      <c r="G91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10" s="52">
        <f>IFERROR(MasterData6[[#This Row],[NumWebPurchases]]/MasterData6[[#This Row],[NumWebVisitsMonth]], 0)</f>
        <v>2</v>
      </c>
      <c r="I910" t="str">
        <f>IF(AND(MasterData6[[#This Row],[NumWebPurchases]]&gt;=1, Buying_Cat.="Over $500"), "Yes", "")</f>
        <v>Yes</v>
      </c>
      <c r="L910" t="str">
        <f>IF(MasterData6[[#This Row],[NumWebPurchases]]&gt;=R$3, "Yes", "")</f>
        <v/>
      </c>
      <c r="M910" t="str">
        <f>IF(MasterData6[[#This Row],[NumCatalogPurchases]]&gt;=S$3, "Yes", "")</f>
        <v>Yes</v>
      </c>
      <c r="N910" t="str">
        <f>IF(MasterData6[[#This Row],[NumStorePurchases]]&gt;=T$3, "Yes", "")</f>
        <v>Yes</v>
      </c>
    </row>
    <row r="911" spans="1:14" x14ac:dyDescent="0.3">
      <c r="A911">
        <v>4487</v>
      </c>
      <c r="B911">
        <v>1</v>
      </c>
      <c r="C911">
        <v>2</v>
      </c>
      <c r="D911">
        <v>0</v>
      </c>
      <c r="E911">
        <v>4</v>
      </c>
      <c r="F911">
        <v>6</v>
      </c>
      <c r="G91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11" s="52">
        <f>IFERROR(MasterData6[[#This Row],[NumWebPurchases]]/MasterData6[[#This Row],[NumWebVisitsMonth]], 0)</f>
        <v>0.33333333333333331</v>
      </c>
      <c r="I911" t="str">
        <f>IF(AND(MasterData6[[#This Row],[NumWebPurchases]]&gt;=1, Buying_Cat.="Over $500"), "Yes", "")</f>
        <v/>
      </c>
      <c r="L911" t="str">
        <f>IF(MasterData6[[#This Row],[NumWebPurchases]]&gt;=R$3, "Yes", "")</f>
        <v/>
      </c>
      <c r="M911" t="str">
        <f>IF(MasterData6[[#This Row],[NumCatalogPurchases]]&gt;=S$3, "Yes", "")</f>
        <v/>
      </c>
      <c r="N911" t="str">
        <f>IF(MasterData6[[#This Row],[NumStorePurchases]]&gt;=T$3, "Yes", "")</f>
        <v/>
      </c>
    </row>
    <row r="912" spans="1:14" x14ac:dyDescent="0.3">
      <c r="A912">
        <v>4491</v>
      </c>
      <c r="B912">
        <v>11</v>
      </c>
      <c r="C912">
        <v>3</v>
      </c>
      <c r="D912">
        <v>4</v>
      </c>
      <c r="E912">
        <v>10</v>
      </c>
      <c r="F912">
        <v>8</v>
      </c>
      <c r="G91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11</v>
      </c>
      <c r="H912" s="52">
        <f>IFERROR(MasterData6[[#This Row],[NumWebPurchases]]/MasterData6[[#This Row],[NumWebVisitsMonth]], 0)</f>
        <v>0.375</v>
      </c>
      <c r="I912" t="str">
        <f>IF(AND(MasterData6[[#This Row],[NumWebPurchases]]&gt;=1, Buying_Cat.="Over $500"), "Yes", "")</f>
        <v>Yes</v>
      </c>
      <c r="L912" t="str">
        <f>IF(MasterData6[[#This Row],[NumWebPurchases]]&gt;=R$3, "Yes", "")</f>
        <v/>
      </c>
      <c r="M912" t="str">
        <f>IF(MasterData6[[#This Row],[NumCatalogPurchases]]&gt;=S$3, "Yes", "")</f>
        <v>Yes</v>
      </c>
      <c r="N912" t="str">
        <f>IF(MasterData6[[#This Row],[NumStorePurchases]]&gt;=T$3, "Yes", "")</f>
        <v>Yes</v>
      </c>
    </row>
    <row r="913" spans="1:14" x14ac:dyDescent="0.3">
      <c r="A913">
        <v>4500</v>
      </c>
      <c r="B913">
        <v>1</v>
      </c>
      <c r="C913">
        <v>4</v>
      </c>
      <c r="D913">
        <v>9</v>
      </c>
      <c r="E913">
        <v>10</v>
      </c>
      <c r="F913">
        <v>2</v>
      </c>
      <c r="G91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13" s="52">
        <f>IFERROR(MasterData6[[#This Row],[NumWebPurchases]]/MasterData6[[#This Row],[NumWebVisitsMonth]], 0)</f>
        <v>2</v>
      </c>
      <c r="I913" t="str">
        <f>IF(AND(MasterData6[[#This Row],[NumWebPurchases]]&gt;=1, Buying_Cat.="Over $500"), "Yes", "")</f>
        <v>Yes</v>
      </c>
      <c r="L913" t="str">
        <f>IF(MasterData6[[#This Row],[NumWebPurchases]]&gt;=R$3, "Yes", "")</f>
        <v>Yes</v>
      </c>
      <c r="M913" t="str">
        <f>IF(MasterData6[[#This Row],[NumCatalogPurchases]]&gt;=S$3, "Yes", "")</f>
        <v>Yes</v>
      </c>
      <c r="N913" t="str">
        <f>IF(MasterData6[[#This Row],[NumStorePurchases]]&gt;=T$3, "Yes", "")</f>
        <v>Yes</v>
      </c>
    </row>
    <row r="914" spans="1:14" x14ac:dyDescent="0.3">
      <c r="A914">
        <v>4501</v>
      </c>
      <c r="B914">
        <v>1</v>
      </c>
      <c r="C914">
        <v>3</v>
      </c>
      <c r="D914">
        <v>7</v>
      </c>
      <c r="E914">
        <v>9</v>
      </c>
      <c r="F914">
        <v>1</v>
      </c>
      <c r="G91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14" s="52">
        <f>IFERROR(MasterData6[[#This Row],[NumWebPurchases]]/MasterData6[[#This Row],[NumWebVisitsMonth]], 0)</f>
        <v>3</v>
      </c>
      <c r="I914" t="str">
        <f>IF(AND(MasterData6[[#This Row],[NumWebPurchases]]&gt;=1, Buying_Cat.="Over $500"), "Yes", "")</f>
        <v>Yes</v>
      </c>
      <c r="L914" t="str">
        <f>IF(MasterData6[[#This Row],[NumWebPurchases]]&gt;=R$3, "Yes", "")</f>
        <v/>
      </c>
      <c r="M914" t="str">
        <f>IF(MasterData6[[#This Row],[NumCatalogPurchases]]&gt;=S$3, "Yes", "")</f>
        <v>Yes</v>
      </c>
      <c r="N914" t="str">
        <f>IF(MasterData6[[#This Row],[NumStorePurchases]]&gt;=T$3, "Yes", "")</f>
        <v>Yes</v>
      </c>
    </row>
    <row r="915" spans="1:14" x14ac:dyDescent="0.3">
      <c r="A915">
        <v>4507</v>
      </c>
      <c r="B915">
        <v>1</v>
      </c>
      <c r="C915">
        <v>6</v>
      </c>
      <c r="D915">
        <v>7</v>
      </c>
      <c r="E915">
        <v>8</v>
      </c>
      <c r="F915">
        <v>3</v>
      </c>
      <c r="G91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15" s="52">
        <f>IFERROR(MasterData6[[#This Row],[NumWebPurchases]]/MasterData6[[#This Row],[NumWebVisitsMonth]], 0)</f>
        <v>2</v>
      </c>
      <c r="I915" t="str">
        <f>IF(AND(MasterData6[[#This Row],[NumWebPurchases]]&gt;=1, Buying_Cat.="Over $500"), "Yes", "")</f>
        <v>Yes</v>
      </c>
      <c r="L915" t="str">
        <f>IF(MasterData6[[#This Row],[NumWebPurchases]]&gt;=R$3, "Yes", "")</f>
        <v>Yes</v>
      </c>
      <c r="M915" t="str">
        <f>IF(MasterData6[[#This Row],[NumCatalogPurchases]]&gt;=S$3, "Yes", "")</f>
        <v>Yes</v>
      </c>
      <c r="N915" t="str">
        <f>IF(MasterData6[[#This Row],[NumStorePurchases]]&gt;=T$3, "Yes", "")</f>
        <v>Yes</v>
      </c>
    </row>
    <row r="916" spans="1:14" x14ac:dyDescent="0.3">
      <c r="A916">
        <v>4508</v>
      </c>
      <c r="B916">
        <v>1</v>
      </c>
      <c r="C916">
        <v>2</v>
      </c>
      <c r="D916">
        <v>11</v>
      </c>
      <c r="E916">
        <v>5</v>
      </c>
      <c r="F916">
        <v>1</v>
      </c>
      <c r="G91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16" s="52">
        <f>IFERROR(MasterData6[[#This Row],[NumWebPurchases]]/MasterData6[[#This Row],[NumWebVisitsMonth]], 0)</f>
        <v>2</v>
      </c>
      <c r="I916" t="str">
        <f>IF(AND(MasterData6[[#This Row],[NumWebPurchases]]&gt;=1, Buying_Cat.="Over $500"), "Yes", "")</f>
        <v>Yes</v>
      </c>
      <c r="L916" t="str">
        <f>IF(MasterData6[[#This Row],[NumWebPurchases]]&gt;=R$3, "Yes", "")</f>
        <v/>
      </c>
      <c r="M916" t="str">
        <f>IF(MasterData6[[#This Row],[NumCatalogPurchases]]&gt;=S$3, "Yes", "")</f>
        <v>Yes</v>
      </c>
      <c r="N916" t="str">
        <f>IF(MasterData6[[#This Row],[NumStorePurchases]]&gt;=T$3, "Yes", "")</f>
        <v>Yes</v>
      </c>
    </row>
    <row r="917" spans="1:14" x14ac:dyDescent="0.3">
      <c r="A917">
        <v>4518</v>
      </c>
      <c r="B917">
        <v>2</v>
      </c>
      <c r="C917">
        <v>9</v>
      </c>
      <c r="D917">
        <v>5</v>
      </c>
      <c r="E917">
        <v>11</v>
      </c>
      <c r="F917">
        <v>5</v>
      </c>
      <c r="G91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917" s="52">
        <f>IFERROR(MasterData6[[#This Row],[NumWebPurchases]]/MasterData6[[#This Row],[NumWebVisitsMonth]], 0)</f>
        <v>1.8</v>
      </c>
      <c r="I917" t="str">
        <f>IF(AND(MasterData6[[#This Row],[NumWebPurchases]]&gt;=1, Buying_Cat.="Over $500"), "Yes", "")</f>
        <v>Yes</v>
      </c>
      <c r="L917" t="str">
        <f>IF(MasterData6[[#This Row],[NumWebPurchases]]&gt;=R$3, "Yes", "")</f>
        <v>Yes</v>
      </c>
      <c r="M917" t="str">
        <f>IF(MasterData6[[#This Row],[NumCatalogPurchases]]&gt;=S$3, "Yes", "")</f>
        <v>Yes</v>
      </c>
      <c r="N917" t="str">
        <f>IF(MasterData6[[#This Row],[NumStorePurchases]]&gt;=T$3, "Yes", "")</f>
        <v>Yes</v>
      </c>
    </row>
    <row r="918" spans="1:14" x14ac:dyDescent="0.3">
      <c r="A918">
        <v>4530</v>
      </c>
      <c r="B918">
        <v>3</v>
      </c>
      <c r="C918">
        <v>3</v>
      </c>
      <c r="D918">
        <v>7</v>
      </c>
      <c r="E918">
        <v>10</v>
      </c>
      <c r="F918">
        <v>3</v>
      </c>
      <c r="G91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918" s="52">
        <f>IFERROR(MasterData6[[#This Row],[NumWebPurchases]]/MasterData6[[#This Row],[NumWebVisitsMonth]], 0)</f>
        <v>1</v>
      </c>
      <c r="I918" t="str">
        <f>IF(AND(MasterData6[[#This Row],[NumWebPurchases]]&gt;=1, Buying_Cat.="Over $500"), "Yes", "")</f>
        <v>Yes</v>
      </c>
      <c r="L918" t="str">
        <f>IF(MasterData6[[#This Row],[NumWebPurchases]]&gt;=R$3, "Yes", "")</f>
        <v/>
      </c>
      <c r="M918" t="str">
        <f>IF(MasterData6[[#This Row],[NumCatalogPurchases]]&gt;=S$3, "Yes", "")</f>
        <v>Yes</v>
      </c>
      <c r="N918" t="str">
        <f>IF(MasterData6[[#This Row],[NumStorePurchases]]&gt;=T$3, "Yes", "")</f>
        <v>Yes</v>
      </c>
    </row>
    <row r="919" spans="1:14" x14ac:dyDescent="0.3">
      <c r="A919">
        <v>4541</v>
      </c>
      <c r="B919">
        <v>2</v>
      </c>
      <c r="C919">
        <v>3</v>
      </c>
      <c r="D919">
        <v>1</v>
      </c>
      <c r="E919">
        <v>6</v>
      </c>
      <c r="F919">
        <v>5</v>
      </c>
      <c r="G91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919" s="52">
        <f>IFERROR(MasterData6[[#This Row],[NumWebPurchases]]/MasterData6[[#This Row],[NumWebVisitsMonth]], 0)</f>
        <v>0.6</v>
      </c>
      <c r="I919" t="str">
        <f>IF(AND(MasterData6[[#This Row],[NumWebPurchases]]&gt;=1, Buying_Cat.="Over $500"), "Yes", "")</f>
        <v/>
      </c>
      <c r="L919" t="str">
        <f>IF(MasterData6[[#This Row],[NumWebPurchases]]&gt;=R$3, "Yes", "")</f>
        <v/>
      </c>
      <c r="M919" t="str">
        <f>IF(MasterData6[[#This Row],[NumCatalogPurchases]]&gt;=S$3, "Yes", "")</f>
        <v/>
      </c>
      <c r="N919" t="str">
        <f>IF(MasterData6[[#This Row],[NumStorePurchases]]&gt;=T$3, "Yes", "")</f>
        <v>Yes</v>
      </c>
    </row>
    <row r="920" spans="1:14" x14ac:dyDescent="0.3">
      <c r="A920">
        <v>4543</v>
      </c>
      <c r="B920">
        <v>1</v>
      </c>
      <c r="C920">
        <v>2</v>
      </c>
      <c r="D920">
        <v>7</v>
      </c>
      <c r="E920">
        <v>9</v>
      </c>
      <c r="F920">
        <v>4</v>
      </c>
      <c r="G92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20" s="52">
        <f>IFERROR(MasterData6[[#This Row],[NumWebPurchases]]/MasterData6[[#This Row],[NumWebVisitsMonth]], 0)</f>
        <v>0.5</v>
      </c>
      <c r="I920" t="str">
        <f>IF(AND(MasterData6[[#This Row],[NumWebPurchases]]&gt;=1, Buying_Cat.="Over $500"), "Yes", "")</f>
        <v>Yes</v>
      </c>
      <c r="L920" t="str">
        <f>IF(MasterData6[[#This Row],[NumWebPurchases]]&gt;=R$3, "Yes", "")</f>
        <v/>
      </c>
      <c r="M920" t="str">
        <f>IF(MasterData6[[#This Row],[NumCatalogPurchases]]&gt;=S$3, "Yes", "")</f>
        <v>Yes</v>
      </c>
      <c r="N920" t="str">
        <f>IF(MasterData6[[#This Row],[NumStorePurchases]]&gt;=T$3, "Yes", "")</f>
        <v>Yes</v>
      </c>
    </row>
    <row r="921" spans="1:14" x14ac:dyDescent="0.3">
      <c r="A921">
        <v>4547</v>
      </c>
      <c r="B921">
        <v>2</v>
      </c>
      <c r="C921">
        <v>1</v>
      </c>
      <c r="D921">
        <v>0</v>
      </c>
      <c r="E921">
        <v>3</v>
      </c>
      <c r="F921">
        <v>8</v>
      </c>
      <c r="G92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921" s="52">
        <f>IFERROR(MasterData6[[#This Row],[NumWebPurchases]]/MasterData6[[#This Row],[NumWebVisitsMonth]], 0)</f>
        <v>0.125</v>
      </c>
      <c r="I921" t="str">
        <f>IF(AND(MasterData6[[#This Row],[NumWebPurchases]]&gt;=1, Buying_Cat.="Over $500"), "Yes", "")</f>
        <v/>
      </c>
      <c r="L921" t="str">
        <f>IF(MasterData6[[#This Row],[NumWebPurchases]]&gt;=R$3, "Yes", "")</f>
        <v/>
      </c>
      <c r="M921" t="str">
        <f>IF(MasterData6[[#This Row],[NumCatalogPurchases]]&gt;=S$3, "Yes", "")</f>
        <v/>
      </c>
      <c r="N921" t="str">
        <f>IF(MasterData6[[#This Row],[NumStorePurchases]]&gt;=T$3, "Yes", "")</f>
        <v/>
      </c>
    </row>
    <row r="922" spans="1:14" x14ac:dyDescent="0.3">
      <c r="A922">
        <v>4548</v>
      </c>
      <c r="B922">
        <v>1</v>
      </c>
      <c r="C922">
        <v>1</v>
      </c>
      <c r="D922">
        <v>0</v>
      </c>
      <c r="E922">
        <v>3</v>
      </c>
      <c r="F922">
        <v>4</v>
      </c>
      <c r="G92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22" s="52">
        <f>IFERROR(MasterData6[[#This Row],[NumWebPurchases]]/MasterData6[[#This Row],[NumWebVisitsMonth]], 0)</f>
        <v>0.25</v>
      </c>
      <c r="I922" t="str">
        <f>IF(AND(MasterData6[[#This Row],[NumWebPurchases]]&gt;=1, Buying_Cat.="Over $500"), "Yes", "")</f>
        <v/>
      </c>
      <c r="L922" t="str">
        <f>IF(MasterData6[[#This Row],[NumWebPurchases]]&gt;=R$3, "Yes", "")</f>
        <v/>
      </c>
      <c r="M922" t="str">
        <f>IF(MasterData6[[#This Row],[NumCatalogPurchases]]&gt;=S$3, "Yes", "")</f>
        <v/>
      </c>
      <c r="N922" t="str">
        <f>IF(MasterData6[[#This Row],[NumStorePurchases]]&gt;=T$3, "Yes", "")</f>
        <v/>
      </c>
    </row>
    <row r="923" spans="1:14" x14ac:dyDescent="0.3">
      <c r="A923">
        <v>4550</v>
      </c>
      <c r="B923">
        <v>1</v>
      </c>
      <c r="C923">
        <v>1</v>
      </c>
      <c r="D923">
        <v>1</v>
      </c>
      <c r="E923">
        <v>3</v>
      </c>
      <c r="F923">
        <v>5</v>
      </c>
      <c r="G92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23" s="52">
        <f>IFERROR(MasterData6[[#This Row],[NumWebPurchases]]/MasterData6[[#This Row],[NumWebVisitsMonth]], 0)</f>
        <v>0.2</v>
      </c>
      <c r="I923" t="str">
        <f>IF(AND(MasterData6[[#This Row],[NumWebPurchases]]&gt;=1, Buying_Cat.="Over $500"), "Yes", "")</f>
        <v/>
      </c>
      <c r="L923" t="str">
        <f>IF(MasterData6[[#This Row],[NumWebPurchases]]&gt;=R$3, "Yes", "")</f>
        <v/>
      </c>
      <c r="M923" t="str">
        <f>IF(MasterData6[[#This Row],[NumCatalogPurchases]]&gt;=S$3, "Yes", "")</f>
        <v/>
      </c>
      <c r="N923" t="str">
        <f>IF(MasterData6[[#This Row],[NumStorePurchases]]&gt;=T$3, "Yes", "")</f>
        <v/>
      </c>
    </row>
    <row r="924" spans="1:14" x14ac:dyDescent="0.3">
      <c r="A924">
        <v>4552</v>
      </c>
      <c r="B924">
        <v>1</v>
      </c>
      <c r="C924">
        <v>3</v>
      </c>
      <c r="D924">
        <v>5</v>
      </c>
      <c r="E924">
        <v>3</v>
      </c>
      <c r="F924">
        <v>4</v>
      </c>
      <c r="G92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24" s="52">
        <f>IFERROR(MasterData6[[#This Row],[NumWebPurchases]]/MasterData6[[#This Row],[NumWebVisitsMonth]], 0)</f>
        <v>0.75</v>
      </c>
      <c r="I924" t="str">
        <f>IF(AND(MasterData6[[#This Row],[NumWebPurchases]]&gt;=1, Buying_Cat.="Over $500"), "Yes", "")</f>
        <v/>
      </c>
      <c r="L924" t="str">
        <f>IF(MasterData6[[#This Row],[NumWebPurchases]]&gt;=R$3, "Yes", "")</f>
        <v/>
      </c>
      <c r="M924" t="str">
        <f>IF(MasterData6[[#This Row],[NumCatalogPurchases]]&gt;=S$3, "Yes", "")</f>
        <v>Yes</v>
      </c>
      <c r="N924" t="str">
        <f>IF(MasterData6[[#This Row],[NumStorePurchases]]&gt;=T$3, "Yes", "")</f>
        <v/>
      </c>
    </row>
    <row r="925" spans="1:14" x14ac:dyDescent="0.3">
      <c r="A925">
        <v>4554</v>
      </c>
      <c r="B925">
        <v>4</v>
      </c>
      <c r="C925">
        <v>3</v>
      </c>
      <c r="D925">
        <v>2</v>
      </c>
      <c r="E925">
        <v>8</v>
      </c>
      <c r="F925">
        <v>4</v>
      </c>
      <c r="G92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925" s="52">
        <f>IFERROR(MasterData6[[#This Row],[NumWebPurchases]]/MasterData6[[#This Row],[NumWebVisitsMonth]], 0)</f>
        <v>0.75</v>
      </c>
      <c r="I925" t="str">
        <f>IF(AND(MasterData6[[#This Row],[NumWebPurchases]]&gt;=1, Buying_Cat.="Over $500"), "Yes", "")</f>
        <v/>
      </c>
      <c r="L925" t="str">
        <f>IF(MasterData6[[#This Row],[NumWebPurchases]]&gt;=R$3, "Yes", "")</f>
        <v/>
      </c>
      <c r="M925" t="str">
        <f>IF(MasterData6[[#This Row],[NumCatalogPurchases]]&gt;=S$3, "Yes", "")</f>
        <v>Yes</v>
      </c>
      <c r="N925" t="str">
        <f>IF(MasterData6[[#This Row],[NumStorePurchases]]&gt;=T$3, "Yes", "")</f>
        <v>Yes</v>
      </c>
    </row>
    <row r="926" spans="1:14" x14ac:dyDescent="0.3">
      <c r="A926">
        <v>4557</v>
      </c>
      <c r="B926">
        <v>2</v>
      </c>
      <c r="C926">
        <v>2</v>
      </c>
      <c r="D926">
        <v>2</v>
      </c>
      <c r="E926">
        <v>2</v>
      </c>
      <c r="F926">
        <v>6</v>
      </c>
      <c r="G92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926" s="52">
        <f>IFERROR(MasterData6[[#This Row],[NumWebPurchases]]/MasterData6[[#This Row],[NumWebVisitsMonth]], 0)</f>
        <v>0.33333333333333331</v>
      </c>
      <c r="I926" t="str">
        <f>IF(AND(MasterData6[[#This Row],[NumWebPurchases]]&gt;=1, Buying_Cat.="Over $500"), "Yes", "")</f>
        <v/>
      </c>
      <c r="L926" t="str">
        <f>IF(MasterData6[[#This Row],[NumWebPurchases]]&gt;=R$3, "Yes", "")</f>
        <v/>
      </c>
      <c r="M926" t="str">
        <f>IF(MasterData6[[#This Row],[NumCatalogPurchases]]&gt;=S$3, "Yes", "")</f>
        <v>Yes</v>
      </c>
      <c r="N926" t="str">
        <f>IF(MasterData6[[#This Row],[NumStorePurchases]]&gt;=T$3, "Yes", "")</f>
        <v/>
      </c>
    </row>
    <row r="927" spans="1:14" x14ac:dyDescent="0.3">
      <c r="A927">
        <v>4580</v>
      </c>
      <c r="B927">
        <v>1</v>
      </c>
      <c r="C927">
        <v>9</v>
      </c>
      <c r="D927">
        <v>7</v>
      </c>
      <c r="E927">
        <v>9</v>
      </c>
      <c r="F927">
        <v>5</v>
      </c>
      <c r="G92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27" s="52">
        <f>IFERROR(MasterData6[[#This Row],[NumWebPurchases]]/MasterData6[[#This Row],[NumWebVisitsMonth]], 0)</f>
        <v>1.8</v>
      </c>
      <c r="I927" t="str">
        <f>IF(AND(MasterData6[[#This Row],[NumWebPurchases]]&gt;=1, Buying_Cat.="Over $500"), "Yes", "")</f>
        <v>Yes</v>
      </c>
      <c r="L927" t="str">
        <f>IF(MasterData6[[#This Row],[NumWebPurchases]]&gt;=R$3, "Yes", "")</f>
        <v>Yes</v>
      </c>
      <c r="M927" t="str">
        <f>IF(MasterData6[[#This Row],[NumCatalogPurchases]]&gt;=S$3, "Yes", "")</f>
        <v>Yes</v>
      </c>
      <c r="N927" t="str">
        <f>IF(MasterData6[[#This Row],[NumStorePurchases]]&gt;=T$3, "Yes", "")</f>
        <v>Yes</v>
      </c>
    </row>
    <row r="928" spans="1:14" x14ac:dyDescent="0.3">
      <c r="A928">
        <v>4587</v>
      </c>
      <c r="B928">
        <v>1</v>
      </c>
      <c r="C928">
        <v>3</v>
      </c>
      <c r="D928">
        <v>1</v>
      </c>
      <c r="E928">
        <v>7</v>
      </c>
      <c r="F928">
        <v>3</v>
      </c>
      <c r="G92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28" s="52">
        <f>IFERROR(MasterData6[[#This Row],[NumWebPurchases]]/MasterData6[[#This Row],[NumWebVisitsMonth]], 0)</f>
        <v>1</v>
      </c>
      <c r="I928" t="str">
        <f>IF(AND(MasterData6[[#This Row],[NumWebPurchases]]&gt;=1, Buying_Cat.="Over $500"), "Yes", "")</f>
        <v/>
      </c>
      <c r="L928" t="str">
        <f>IF(MasterData6[[#This Row],[NumWebPurchases]]&gt;=R$3, "Yes", "")</f>
        <v/>
      </c>
      <c r="M928" t="str">
        <f>IF(MasterData6[[#This Row],[NumCatalogPurchases]]&gt;=S$3, "Yes", "")</f>
        <v/>
      </c>
      <c r="N928" t="str">
        <f>IF(MasterData6[[#This Row],[NumStorePurchases]]&gt;=T$3, "Yes", "")</f>
        <v>Yes</v>
      </c>
    </row>
    <row r="929" spans="1:14" x14ac:dyDescent="0.3">
      <c r="A929">
        <v>4597</v>
      </c>
      <c r="B929">
        <v>1</v>
      </c>
      <c r="C929">
        <v>3</v>
      </c>
      <c r="D929">
        <v>2</v>
      </c>
      <c r="E929">
        <v>13</v>
      </c>
      <c r="F929">
        <v>1</v>
      </c>
      <c r="G92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29" s="52">
        <f>IFERROR(MasterData6[[#This Row],[NumWebPurchases]]/MasterData6[[#This Row],[NumWebVisitsMonth]], 0)</f>
        <v>3</v>
      </c>
      <c r="I929" t="str">
        <f>IF(AND(MasterData6[[#This Row],[NumWebPurchases]]&gt;=1, Buying_Cat.="Over $500"), "Yes", "")</f>
        <v>Yes</v>
      </c>
      <c r="L929" t="str">
        <f>IF(MasterData6[[#This Row],[NumWebPurchases]]&gt;=R$3, "Yes", "")</f>
        <v/>
      </c>
      <c r="M929" t="str">
        <f>IF(MasterData6[[#This Row],[NumCatalogPurchases]]&gt;=S$3, "Yes", "")</f>
        <v>Yes</v>
      </c>
      <c r="N929" t="str">
        <f>IF(MasterData6[[#This Row],[NumStorePurchases]]&gt;=T$3, "Yes", "")</f>
        <v>Yes</v>
      </c>
    </row>
    <row r="930" spans="1:14" x14ac:dyDescent="0.3">
      <c r="A930">
        <v>4599</v>
      </c>
      <c r="B930">
        <v>6</v>
      </c>
      <c r="C930">
        <v>7</v>
      </c>
      <c r="D930">
        <v>1</v>
      </c>
      <c r="E930">
        <v>7</v>
      </c>
      <c r="F930">
        <v>7</v>
      </c>
      <c r="G93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930" s="52">
        <f>IFERROR(MasterData6[[#This Row],[NumWebPurchases]]/MasterData6[[#This Row],[NumWebVisitsMonth]], 0)</f>
        <v>1</v>
      </c>
      <c r="I930" t="str">
        <f>IF(AND(MasterData6[[#This Row],[NumWebPurchases]]&gt;=1, Buying_Cat.="Over $500"), "Yes", "")</f>
        <v/>
      </c>
      <c r="L930" t="str">
        <f>IF(MasterData6[[#This Row],[NumWebPurchases]]&gt;=R$3, "Yes", "")</f>
        <v>Yes</v>
      </c>
      <c r="M930" t="str">
        <f>IF(MasterData6[[#This Row],[NumCatalogPurchases]]&gt;=S$3, "Yes", "")</f>
        <v/>
      </c>
      <c r="N930" t="str">
        <f>IF(MasterData6[[#This Row],[NumStorePurchases]]&gt;=T$3, "Yes", "")</f>
        <v>Yes</v>
      </c>
    </row>
    <row r="931" spans="1:14" x14ac:dyDescent="0.3">
      <c r="A931">
        <v>4603</v>
      </c>
      <c r="B931">
        <v>2</v>
      </c>
      <c r="C931">
        <v>5</v>
      </c>
      <c r="D931">
        <v>4</v>
      </c>
      <c r="E931">
        <v>10</v>
      </c>
      <c r="F931">
        <v>4</v>
      </c>
      <c r="G93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931" s="52">
        <f>IFERROR(MasterData6[[#This Row],[NumWebPurchases]]/MasterData6[[#This Row],[NumWebVisitsMonth]], 0)</f>
        <v>1.25</v>
      </c>
      <c r="I931" t="str">
        <f>IF(AND(MasterData6[[#This Row],[NumWebPurchases]]&gt;=1, Buying_Cat.="Over $500"), "Yes", "")</f>
        <v>Yes</v>
      </c>
      <c r="L931" t="str">
        <f>IF(MasterData6[[#This Row],[NumWebPurchases]]&gt;=R$3, "Yes", "")</f>
        <v>Yes</v>
      </c>
      <c r="M931" t="str">
        <f>IF(MasterData6[[#This Row],[NumCatalogPurchases]]&gt;=S$3, "Yes", "")</f>
        <v>Yes</v>
      </c>
      <c r="N931" t="str">
        <f>IF(MasterData6[[#This Row],[NumStorePurchases]]&gt;=T$3, "Yes", "")</f>
        <v>Yes</v>
      </c>
    </row>
    <row r="932" spans="1:14" x14ac:dyDescent="0.3">
      <c r="A932">
        <v>4607</v>
      </c>
      <c r="B932">
        <v>1</v>
      </c>
      <c r="C932">
        <v>4</v>
      </c>
      <c r="D932">
        <v>5</v>
      </c>
      <c r="E932">
        <v>7</v>
      </c>
      <c r="F932">
        <v>2</v>
      </c>
      <c r="G93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32" s="52">
        <f>IFERROR(MasterData6[[#This Row],[NumWebPurchases]]/MasterData6[[#This Row],[NumWebVisitsMonth]], 0)</f>
        <v>2</v>
      </c>
      <c r="I932" t="str">
        <f>IF(AND(MasterData6[[#This Row],[NumWebPurchases]]&gt;=1, Buying_Cat.="Over $500"), "Yes", "")</f>
        <v>Yes</v>
      </c>
      <c r="L932" t="str">
        <f>IF(MasterData6[[#This Row],[NumWebPurchases]]&gt;=R$3, "Yes", "")</f>
        <v>Yes</v>
      </c>
      <c r="M932" t="str">
        <f>IF(MasterData6[[#This Row],[NumCatalogPurchases]]&gt;=S$3, "Yes", "")</f>
        <v>Yes</v>
      </c>
      <c r="N932" t="str">
        <f>IF(MasterData6[[#This Row],[NumStorePurchases]]&gt;=T$3, "Yes", "")</f>
        <v>Yes</v>
      </c>
    </row>
    <row r="933" spans="1:14" x14ac:dyDescent="0.3">
      <c r="A933">
        <v>4608</v>
      </c>
      <c r="B933">
        <v>1</v>
      </c>
      <c r="C933">
        <v>3</v>
      </c>
      <c r="D933">
        <v>10</v>
      </c>
      <c r="E933">
        <v>13</v>
      </c>
      <c r="F933">
        <v>1</v>
      </c>
      <c r="G93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33" s="52">
        <f>IFERROR(MasterData6[[#This Row],[NumWebPurchases]]/MasterData6[[#This Row],[NumWebVisitsMonth]], 0)</f>
        <v>3</v>
      </c>
      <c r="I933" t="str">
        <f>IF(AND(MasterData6[[#This Row],[NumWebPurchases]]&gt;=1, Buying_Cat.="Over $500"), "Yes", "")</f>
        <v>Yes</v>
      </c>
      <c r="L933" t="str">
        <f>IF(MasterData6[[#This Row],[NumWebPurchases]]&gt;=R$3, "Yes", "")</f>
        <v/>
      </c>
      <c r="M933" t="str">
        <f>IF(MasterData6[[#This Row],[NumCatalogPurchases]]&gt;=S$3, "Yes", "")</f>
        <v>Yes</v>
      </c>
      <c r="N933" t="str">
        <f>IF(MasterData6[[#This Row],[NumStorePurchases]]&gt;=T$3, "Yes", "")</f>
        <v>Yes</v>
      </c>
    </row>
    <row r="934" spans="1:14" x14ac:dyDescent="0.3">
      <c r="A934">
        <v>4609</v>
      </c>
      <c r="B934">
        <v>3</v>
      </c>
      <c r="C934">
        <v>8</v>
      </c>
      <c r="D934">
        <v>1</v>
      </c>
      <c r="E934">
        <v>6</v>
      </c>
      <c r="F934">
        <v>6</v>
      </c>
      <c r="G93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934" s="52">
        <f>IFERROR(MasterData6[[#This Row],[NumWebPurchases]]/MasterData6[[#This Row],[NumWebVisitsMonth]], 0)</f>
        <v>1.3333333333333333</v>
      </c>
      <c r="I934" t="str">
        <f>IF(AND(MasterData6[[#This Row],[NumWebPurchases]]&gt;=1, Buying_Cat.="Over $500"), "Yes", "")</f>
        <v/>
      </c>
      <c r="L934" t="str">
        <f>IF(MasterData6[[#This Row],[NumWebPurchases]]&gt;=R$3, "Yes", "")</f>
        <v>Yes</v>
      </c>
      <c r="M934" t="str">
        <f>IF(MasterData6[[#This Row],[NumCatalogPurchases]]&gt;=S$3, "Yes", "")</f>
        <v/>
      </c>
      <c r="N934" t="str">
        <f>IF(MasterData6[[#This Row],[NumStorePurchases]]&gt;=T$3, "Yes", "")</f>
        <v>Yes</v>
      </c>
    </row>
    <row r="935" spans="1:14" x14ac:dyDescent="0.3">
      <c r="A935">
        <v>4611</v>
      </c>
      <c r="B935">
        <v>0</v>
      </c>
      <c r="C935">
        <v>9</v>
      </c>
      <c r="D935">
        <v>8</v>
      </c>
      <c r="E935">
        <v>13</v>
      </c>
      <c r="F935">
        <v>3</v>
      </c>
      <c r="G93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935" s="52">
        <f>IFERROR(MasterData6[[#This Row],[NumWebPurchases]]/MasterData6[[#This Row],[NumWebVisitsMonth]], 0)</f>
        <v>3</v>
      </c>
      <c r="I935" t="str">
        <f>IF(AND(MasterData6[[#This Row],[NumWebPurchases]]&gt;=1, Buying_Cat.="Over $500"), "Yes", "")</f>
        <v>Yes</v>
      </c>
      <c r="L935" t="str">
        <f>IF(MasterData6[[#This Row],[NumWebPurchases]]&gt;=R$3, "Yes", "")</f>
        <v>Yes</v>
      </c>
      <c r="M935" t="str">
        <f>IF(MasterData6[[#This Row],[NumCatalogPurchases]]&gt;=S$3, "Yes", "")</f>
        <v>Yes</v>
      </c>
      <c r="N935" t="str">
        <f>IF(MasterData6[[#This Row],[NumStorePurchases]]&gt;=T$3, "Yes", "")</f>
        <v>Yes</v>
      </c>
    </row>
    <row r="936" spans="1:14" x14ac:dyDescent="0.3">
      <c r="A936">
        <v>4619</v>
      </c>
      <c r="B936">
        <v>0</v>
      </c>
      <c r="C936">
        <v>27</v>
      </c>
      <c r="D936">
        <v>0</v>
      </c>
      <c r="E936">
        <v>0</v>
      </c>
      <c r="F936">
        <v>1</v>
      </c>
      <c r="G93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936" s="52">
        <f>IFERROR(MasterData6[[#This Row],[NumWebPurchases]]/MasterData6[[#This Row],[NumWebVisitsMonth]], 0)</f>
        <v>27</v>
      </c>
      <c r="I936" t="str">
        <f>IF(AND(MasterData6[[#This Row],[NumWebPurchases]]&gt;=1, Buying_Cat.="Over $500"), "Yes", "")</f>
        <v/>
      </c>
      <c r="L936" t="str">
        <f>IF(MasterData6[[#This Row],[NumWebPurchases]]&gt;=R$3, "Yes", "")</f>
        <v>Yes</v>
      </c>
      <c r="M936" t="str">
        <f>IF(MasterData6[[#This Row],[NumCatalogPurchases]]&gt;=S$3, "Yes", "")</f>
        <v/>
      </c>
      <c r="N936" t="str">
        <f>IF(MasterData6[[#This Row],[NumStorePurchases]]&gt;=T$3, "Yes", "")</f>
        <v/>
      </c>
    </row>
    <row r="937" spans="1:14" x14ac:dyDescent="0.3">
      <c r="A937">
        <v>4637</v>
      </c>
      <c r="B937">
        <v>1</v>
      </c>
      <c r="C937">
        <v>6</v>
      </c>
      <c r="D937">
        <v>9</v>
      </c>
      <c r="E937">
        <v>9</v>
      </c>
      <c r="F937">
        <v>3</v>
      </c>
      <c r="G93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37" s="52">
        <f>IFERROR(MasterData6[[#This Row],[NumWebPurchases]]/MasterData6[[#This Row],[NumWebVisitsMonth]], 0)</f>
        <v>2</v>
      </c>
      <c r="I937" t="str">
        <f>IF(AND(MasterData6[[#This Row],[NumWebPurchases]]&gt;=1, Buying_Cat.="Over $500"), "Yes", "")</f>
        <v>Yes</v>
      </c>
      <c r="L937" t="str">
        <f>IF(MasterData6[[#This Row],[NumWebPurchases]]&gt;=R$3, "Yes", "")</f>
        <v>Yes</v>
      </c>
      <c r="M937" t="str">
        <f>IF(MasterData6[[#This Row],[NumCatalogPurchases]]&gt;=S$3, "Yes", "")</f>
        <v>Yes</v>
      </c>
      <c r="N937" t="str">
        <f>IF(MasterData6[[#This Row],[NumStorePurchases]]&gt;=T$3, "Yes", "")</f>
        <v>Yes</v>
      </c>
    </row>
    <row r="938" spans="1:14" x14ac:dyDescent="0.3">
      <c r="A938">
        <v>4640</v>
      </c>
      <c r="B938">
        <v>2</v>
      </c>
      <c r="C938">
        <v>4</v>
      </c>
      <c r="D938">
        <v>7</v>
      </c>
      <c r="E938">
        <v>13</v>
      </c>
      <c r="F938">
        <v>2</v>
      </c>
      <c r="G93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938" s="52">
        <f>IFERROR(MasterData6[[#This Row],[NumWebPurchases]]/MasterData6[[#This Row],[NumWebVisitsMonth]], 0)</f>
        <v>2</v>
      </c>
      <c r="I938" t="str">
        <f>IF(AND(MasterData6[[#This Row],[NumWebPurchases]]&gt;=1, Buying_Cat.="Over $500"), "Yes", "")</f>
        <v>Yes</v>
      </c>
      <c r="L938" t="str">
        <f>IF(MasterData6[[#This Row],[NumWebPurchases]]&gt;=R$3, "Yes", "")</f>
        <v>Yes</v>
      </c>
      <c r="M938" t="str">
        <f>IF(MasterData6[[#This Row],[NumCatalogPurchases]]&gt;=S$3, "Yes", "")</f>
        <v>Yes</v>
      </c>
      <c r="N938" t="str">
        <f>IF(MasterData6[[#This Row],[NumStorePurchases]]&gt;=T$3, "Yes", "")</f>
        <v>Yes</v>
      </c>
    </row>
    <row r="939" spans="1:14" x14ac:dyDescent="0.3">
      <c r="A939">
        <v>4643</v>
      </c>
      <c r="B939">
        <v>2</v>
      </c>
      <c r="C939">
        <v>3</v>
      </c>
      <c r="D939">
        <v>0</v>
      </c>
      <c r="E939">
        <v>4</v>
      </c>
      <c r="F939">
        <v>8</v>
      </c>
      <c r="G93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939" s="52">
        <f>IFERROR(MasterData6[[#This Row],[NumWebPurchases]]/MasterData6[[#This Row],[NumWebVisitsMonth]], 0)</f>
        <v>0.375</v>
      </c>
      <c r="I939" t="str">
        <f>IF(AND(MasterData6[[#This Row],[NumWebPurchases]]&gt;=1, Buying_Cat.="Over $500"), "Yes", "")</f>
        <v/>
      </c>
      <c r="L939" t="str">
        <f>IF(MasterData6[[#This Row],[NumWebPurchases]]&gt;=R$3, "Yes", "")</f>
        <v/>
      </c>
      <c r="M939" t="str">
        <f>IF(MasterData6[[#This Row],[NumCatalogPurchases]]&gt;=S$3, "Yes", "")</f>
        <v/>
      </c>
      <c r="N939" t="str">
        <f>IF(MasterData6[[#This Row],[NumStorePurchases]]&gt;=T$3, "Yes", "")</f>
        <v/>
      </c>
    </row>
    <row r="940" spans="1:14" x14ac:dyDescent="0.3">
      <c r="A940">
        <v>4646</v>
      </c>
      <c r="B940">
        <v>1</v>
      </c>
      <c r="C940">
        <v>5</v>
      </c>
      <c r="D940">
        <v>7</v>
      </c>
      <c r="E940">
        <v>12</v>
      </c>
      <c r="F940">
        <v>2</v>
      </c>
      <c r="G94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40" s="52">
        <f>IFERROR(MasterData6[[#This Row],[NumWebPurchases]]/MasterData6[[#This Row],[NumWebVisitsMonth]], 0)</f>
        <v>2.5</v>
      </c>
      <c r="I940" t="str">
        <f>IF(AND(MasterData6[[#This Row],[NumWebPurchases]]&gt;=1, Buying_Cat.="Over $500"), "Yes", "")</f>
        <v>Yes</v>
      </c>
      <c r="L940" t="str">
        <f>IF(MasterData6[[#This Row],[NumWebPurchases]]&gt;=R$3, "Yes", "")</f>
        <v>Yes</v>
      </c>
      <c r="M940" t="str">
        <f>IF(MasterData6[[#This Row],[NumCatalogPurchases]]&gt;=S$3, "Yes", "")</f>
        <v>Yes</v>
      </c>
      <c r="N940" t="str">
        <f>IF(MasterData6[[#This Row],[NumStorePurchases]]&gt;=T$3, "Yes", "")</f>
        <v>Yes</v>
      </c>
    </row>
    <row r="941" spans="1:14" x14ac:dyDescent="0.3">
      <c r="A941">
        <v>4653</v>
      </c>
      <c r="B941">
        <v>4</v>
      </c>
      <c r="C941">
        <v>3</v>
      </c>
      <c r="D941">
        <v>1</v>
      </c>
      <c r="E941">
        <v>4</v>
      </c>
      <c r="F941">
        <v>8</v>
      </c>
      <c r="G94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941" s="52">
        <f>IFERROR(MasterData6[[#This Row],[NumWebPurchases]]/MasterData6[[#This Row],[NumWebVisitsMonth]], 0)</f>
        <v>0.375</v>
      </c>
      <c r="I941" t="str">
        <f>IF(AND(MasterData6[[#This Row],[NumWebPurchases]]&gt;=1, Buying_Cat.="Over $500"), "Yes", "")</f>
        <v/>
      </c>
      <c r="L941" t="str">
        <f>IF(MasterData6[[#This Row],[NumWebPurchases]]&gt;=R$3, "Yes", "")</f>
        <v/>
      </c>
      <c r="M941" t="str">
        <f>IF(MasterData6[[#This Row],[NumCatalogPurchases]]&gt;=S$3, "Yes", "")</f>
        <v/>
      </c>
      <c r="N941" t="str">
        <f>IF(MasterData6[[#This Row],[NumStorePurchases]]&gt;=T$3, "Yes", "")</f>
        <v/>
      </c>
    </row>
    <row r="942" spans="1:14" x14ac:dyDescent="0.3">
      <c r="A942">
        <v>4654</v>
      </c>
      <c r="B942">
        <v>1</v>
      </c>
      <c r="C942">
        <v>3</v>
      </c>
      <c r="D942">
        <v>10</v>
      </c>
      <c r="E942">
        <v>5</v>
      </c>
      <c r="F942">
        <v>2</v>
      </c>
      <c r="G94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42" s="52">
        <f>IFERROR(MasterData6[[#This Row],[NumWebPurchases]]/MasterData6[[#This Row],[NumWebVisitsMonth]], 0)</f>
        <v>1.5</v>
      </c>
      <c r="I942" t="str">
        <f>IF(AND(MasterData6[[#This Row],[NumWebPurchases]]&gt;=1, Buying_Cat.="Over $500"), "Yes", "")</f>
        <v>Yes</v>
      </c>
      <c r="L942" t="str">
        <f>IF(MasterData6[[#This Row],[NumWebPurchases]]&gt;=R$3, "Yes", "")</f>
        <v/>
      </c>
      <c r="M942" t="str">
        <f>IF(MasterData6[[#This Row],[NumCatalogPurchases]]&gt;=S$3, "Yes", "")</f>
        <v>Yes</v>
      </c>
      <c r="N942" t="str">
        <f>IF(MasterData6[[#This Row],[NumStorePurchases]]&gt;=T$3, "Yes", "")</f>
        <v>Yes</v>
      </c>
    </row>
    <row r="943" spans="1:14" x14ac:dyDescent="0.3">
      <c r="A943">
        <v>4656</v>
      </c>
      <c r="B943">
        <v>5</v>
      </c>
      <c r="C943">
        <v>10</v>
      </c>
      <c r="D943">
        <v>5</v>
      </c>
      <c r="E943">
        <v>4</v>
      </c>
      <c r="F943">
        <v>9</v>
      </c>
      <c r="G94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943" s="52">
        <f>IFERROR(MasterData6[[#This Row],[NumWebPurchases]]/MasterData6[[#This Row],[NumWebVisitsMonth]], 0)</f>
        <v>1.1111111111111112</v>
      </c>
      <c r="I943" t="str">
        <f>IF(AND(MasterData6[[#This Row],[NumWebPurchases]]&gt;=1, Buying_Cat.="Over $500"), "Yes", "")</f>
        <v>Yes</v>
      </c>
      <c r="L943" t="str">
        <f>IF(MasterData6[[#This Row],[NumWebPurchases]]&gt;=R$3, "Yes", "")</f>
        <v>Yes</v>
      </c>
      <c r="M943" t="str">
        <f>IF(MasterData6[[#This Row],[NumCatalogPurchases]]&gt;=S$3, "Yes", "")</f>
        <v>Yes</v>
      </c>
      <c r="N943" t="str">
        <f>IF(MasterData6[[#This Row],[NumStorePurchases]]&gt;=T$3, "Yes", "")</f>
        <v/>
      </c>
    </row>
    <row r="944" spans="1:14" x14ac:dyDescent="0.3">
      <c r="A944">
        <v>4669</v>
      </c>
      <c r="B944">
        <v>3</v>
      </c>
      <c r="C944">
        <v>3</v>
      </c>
      <c r="D944">
        <v>0</v>
      </c>
      <c r="E944">
        <v>4</v>
      </c>
      <c r="F944">
        <v>7</v>
      </c>
      <c r="G94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944" s="52">
        <f>IFERROR(MasterData6[[#This Row],[NumWebPurchases]]/MasterData6[[#This Row],[NumWebVisitsMonth]], 0)</f>
        <v>0.42857142857142855</v>
      </c>
      <c r="I944" t="str">
        <f>IF(AND(MasterData6[[#This Row],[NumWebPurchases]]&gt;=1, Buying_Cat.="Over $500"), "Yes", "")</f>
        <v/>
      </c>
      <c r="L944" t="str">
        <f>IF(MasterData6[[#This Row],[NumWebPurchases]]&gt;=R$3, "Yes", "")</f>
        <v/>
      </c>
      <c r="M944" t="str">
        <f>IF(MasterData6[[#This Row],[NumCatalogPurchases]]&gt;=S$3, "Yes", "")</f>
        <v/>
      </c>
      <c r="N944" t="str">
        <f>IF(MasterData6[[#This Row],[NumStorePurchases]]&gt;=T$3, "Yes", "")</f>
        <v/>
      </c>
    </row>
    <row r="945" spans="1:14" x14ac:dyDescent="0.3">
      <c r="A945">
        <v>4673</v>
      </c>
      <c r="B945">
        <v>3</v>
      </c>
      <c r="C945">
        <v>10</v>
      </c>
      <c r="D945">
        <v>3</v>
      </c>
      <c r="E945">
        <v>5</v>
      </c>
      <c r="F945">
        <v>5</v>
      </c>
      <c r="G94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945" s="52">
        <f>IFERROR(MasterData6[[#This Row],[NumWebPurchases]]/MasterData6[[#This Row],[NumWebVisitsMonth]], 0)</f>
        <v>2</v>
      </c>
      <c r="I945" t="str">
        <f>IF(AND(MasterData6[[#This Row],[NumWebPurchases]]&gt;=1, Buying_Cat.="Over $500"), "Yes", "")</f>
        <v>Yes</v>
      </c>
      <c r="L945" t="str">
        <f>IF(MasterData6[[#This Row],[NumWebPurchases]]&gt;=R$3, "Yes", "")</f>
        <v>Yes</v>
      </c>
      <c r="M945" t="str">
        <f>IF(MasterData6[[#This Row],[NumCatalogPurchases]]&gt;=S$3, "Yes", "")</f>
        <v>Yes</v>
      </c>
      <c r="N945" t="str">
        <f>IF(MasterData6[[#This Row],[NumStorePurchases]]&gt;=T$3, "Yes", "")</f>
        <v>Yes</v>
      </c>
    </row>
    <row r="946" spans="1:14" x14ac:dyDescent="0.3">
      <c r="A946">
        <v>4676</v>
      </c>
      <c r="B946">
        <v>2</v>
      </c>
      <c r="C946">
        <v>9</v>
      </c>
      <c r="D946">
        <v>6</v>
      </c>
      <c r="E946">
        <v>8</v>
      </c>
      <c r="F946">
        <v>5</v>
      </c>
      <c r="G94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946" s="52">
        <f>IFERROR(MasterData6[[#This Row],[NumWebPurchases]]/MasterData6[[#This Row],[NumWebVisitsMonth]], 0)</f>
        <v>1.8</v>
      </c>
      <c r="I946" t="str">
        <f>IF(AND(MasterData6[[#This Row],[NumWebPurchases]]&gt;=1, Buying_Cat.="Over $500"), "Yes", "")</f>
        <v>Yes</v>
      </c>
      <c r="L946" t="str">
        <f>IF(MasterData6[[#This Row],[NumWebPurchases]]&gt;=R$3, "Yes", "")</f>
        <v>Yes</v>
      </c>
      <c r="M946" t="str">
        <f>IF(MasterData6[[#This Row],[NumCatalogPurchases]]&gt;=S$3, "Yes", "")</f>
        <v>Yes</v>
      </c>
      <c r="N946" t="str">
        <f>IF(MasterData6[[#This Row],[NumStorePurchases]]&gt;=T$3, "Yes", "")</f>
        <v>Yes</v>
      </c>
    </row>
    <row r="947" spans="1:14" x14ac:dyDescent="0.3">
      <c r="A947">
        <v>4679</v>
      </c>
      <c r="B947">
        <v>3</v>
      </c>
      <c r="C947">
        <v>7</v>
      </c>
      <c r="D947">
        <v>6</v>
      </c>
      <c r="E947">
        <v>12</v>
      </c>
      <c r="F947">
        <v>4</v>
      </c>
      <c r="G94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947" s="52">
        <f>IFERROR(MasterData6[[#This Row],[NumWebPurchases]]/MasterData6[[#This Row],[NumWebVisitsMonth]], 0)</f>
        <v>1.75</v>
      </c>
      <c r="I947" t="str">
        <f>IF(AND(MasterData6[[#This Row],[NumWebPurchases]]&gt;=1, Buying_Cat.="Over $500"), "Yes", "")</f>
        <v>Yes</v>
      </c>
      <c r="L947" t="str">
        <f>IF(MasterData6[[#This Row],[NumWebPurchases]]&gt;=R$3, "Yes", "")</f>
        <v>Yes</v>
      </c>
      <c r="M947" t="str">
        <f>IF(MasterData6[[#This Row],[NumCatalogPurchases]]&gt;=S$3, "Yes", "")</f>
        <v>Yes</v>
      </c>
      <c r="N947" t="str">
        <f>IF(MasterData6[[#This Row],[NumStorePurchases]]&gt;=T$3, "Yes", "")</f>
        <v>Yes</v>
      </c>
    </row>
    <row r="948" spans="1:14" x14ac:dyDescent="0.3">
      <c r="A948">
        <v>4682</v>
      </c>
      <c r="B948">
        <v>1</v>
      </c>
      <c r="C948">
        <v>2</v>
      </c>
      <c r="D948">
        <v>2</v>
      </c>
      <c r="E948">
        <v>8</v>
      </c>
      <c r="F948">
        <v>1</v>
      </c>
      <c r="G94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48" s="52">
        <f>IFERROR(MasterData6[[#This Row],[NumWebPurchases]]/MasterData6[[#This Row],[NumWebVisitsMonth]], 0)</f>
        <v>2</v>
      </c>
      <c r="I948" t="str">
        <f>IF(AND(MasterData6[[#This Row],[NumWebPurchases]]&gt;=1, Buying_Cat.="Over $500"), "Yes", "")</f>
        <v/>
      </c>
      <c r="L948" t="str">
        <f>IF(MasterData6[[#This Row],[NumWebPurchases]]&gt;=R$3, "Yes", "")</f>
        <v/>
      </c>
      <c r="M948" t="str">
        <f>IF(MasterData6[[#This Row],[NumCatalogPurchases]]&gt;=S$3, "Yes", "")</f>
        <v>Yes</v>
      </c>
      <c r="N948" t="str">
        <f>IF(MasterData6[[#This Row],[NumStorePurchases]]&gt;=T$3, "Yes", "")</f>
        <v>Yes</v>
      </c>
    </row>
    <row r="949" spans="1:14" x14ac:dyDescent="0.3">
      <c r="A949">
        <v>4686</v>
      </c>
      <c r="B949">
        <v>0</v>
      </c>
      <c r="C949">
        <v>6</v>
      </c>
      <c r="D949">
        <v>5</v>
      </c>
      <c r="E949">
        <v>13</v>
      </c>
      <c r="F949">
        <v>2</v>
      </c>
      <c r="G94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949" s="52">
        <f>IFERROR(MasterData6[[#This Row],[NumWebPurchases]]/MasterData6[[#This Row],[NumWebVisitsMonth]], 0)</f>
        <v>3</v>
      </c>
      <c r="I949" t="str">
        <f>IF(AND(MasterData6[[#This Row],[NumWebPurchases]]&gt;=1, Buying_Cat.="Over $500"), "Yes", "")</f>
        <v>Yes</v>
      </c>
      <c r="L949" t="str">
        <f>IF(MasterData6[[#This Row],[NumWebPurchases]]&gt;=R$3, "Yes", "")</f>
        <v>Yes</v>
      </c>
      <c r="M949" t="str">
        <f>IF(MasterData6[[#This Row],[NumCatalogPurchases]]&gt;=S$3, "Yes", "")</f>
        <v>Yes</v>
      </c>
      <c r="N949" t="str">
        <f>IF(MasterData6[[#This Row],[NumStorePurchases]]&gt;=T$3, "Yes", "")</f>
        <v>Yes</v>
      </c>
    </row>
    <row r="950" spans="1:14" x14ac:dyDescent="0.3">
      <c r="A950">
        <v>4687</v>
      </c>
      <c r="B950">
        <v>1</v>
      </c>
      <c r="C950">
        <v>3</v>
      </c>
      <c r="D950">
        <v>11</v>
      </c>
      <c r="E950">
        <v>9</v>
      </c>
      <c r="F950">
        <v>1</v>
      </c>
      <c r="G95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50" s="52">
        <f>IFERROR(MasterData6[[#This Row],[NumWebPurchases]]/MasterData6[[#This Row],[NumWebVisitsMonth]], 0)</f>
        <v>3</v>
      </c>
      <c r="I950" t="str">
        <f>IF(AND(MasterData6[[#This Row],[NumWebPurchases]]&gt;=1, Buying_Cat.="Over $500"), "Yes", "")</f>
        <v>Yes</v>
      </c>
      <c r="L950" t="str">
        <f>IF(MasterData6[[#This Row],[NumWebPurchases]]&gt;=R$3, "Yes", "")</f>
        <v/>
      </c>
      <c r="M950" t="str">
        <f>IF(MasterData6[[#This Row],[NumCatalogPurchases]]&gt;=S$3, "Yes", "")</f>
        <v>Yes</v>
      </c>
      <c r="N950" t="str">
        <f>IF(MasterData6[[#This Row],[NumStorePurchases]]&gt;=T$3, "Yes", "")</f>
        <v>Yes</v>
      </c>
    </row>
    <row r="951" spans="1:14" x14ac:dyDescent="0.3">
      <c r="A951">
        <v>4690</v>
      </c>
      <c r="B951">
        <v>4</v>
      </c>
      <c r="C951">
        <v>8</v>
      </c>
      <c r="D951">
        <v>1</v>
      </c>
      <c r="E951">
        <v>8</v>
      </c>
      <c r="F951">
        <v>8</v>
      </c>
      <c r="G95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951" s="52">
        <f>IFERROR(MasterData6[[#This Row],[NumWebPurchases]]/MasterData6[[#This Row],[NumWebVisitsMonth]], 0)</f>
        <v>1</v>
      </c>
      <c r="I951" t="str">
        <f>IF(AND(MasterData6[[#This Row],[NumWebPurchases]]&gt;=1, Buying_Cat.="Over $500"), "Yes", "")</f>
        <v>Yes</v>
      </c>
      <c r="L951" t="str">
        <f>IF(MasterData6[[#This Row],[NumWebPurchases]]&gt;=R$3, "Yes", "")</f>
        <v>Yes</v>
      </c>
      <c r="M951" t="str">
        <f>IF(MasterData6[[#This Row],[NumCatalogPurchases]]&gt;=S$3, "Yes", "")</f>
        <v/>
      </c>
      <c r="N951" t="str">
        <f>IF(MasterData6[[#This Row],[NumStorePurchases]]&gt;=T$3, "Yes", "")</f>
        <v>Yes</v>
      </c>
    </row>
    <row r="952" spans="1:14" x14ac:dyDescent="0.3">
      <c r="A952">
        <v>4692</v>
      </c>
      <c r="B952">
        <v>5</v>
      </c>
      <c r="C952">
        <v>4</v>
      </c>
      <c r="D952">
        <v>1</v>
      </c>
      <c r="E952">
        <v>2</v>
      </c>
      <c r="F952">
        <v>9</v>
      </c>
      <c r="G95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952" s="52">
        <f>IFERROR(MasterData6[[#This Row],[NumWebPurchases]]/MasterData6[[#This Row],[NumWebVisitsMonth]], 0)</f>
        <v>0.44444444444444442</v>
      </c>
      <c r="I952" t="str">
        <f>IF(AND(MasterData6[[#This Row],[NumWebPurchases]]&gt;=1, Buying_Cat.="Over $500"), "Yes", "")</f>
        <v/>
      </c>
      <c r="L952" t="str">
        <f>IF(MasterData6[[#This Row],[NumWebPurchases]]&gt;=R$3, "Yes", "")</f>
        <v>Yes</v>
      </c>
      <c r="M952" t="str">
        <f>IF(MasterData6[[#This Row],[NumCatalogPurchases]]&gt;=S$3, "Yes", "")</f>
        <v/>
      </c>
      <c r="N952" t="str">
        <f>IF(MasterData6[[#This Row],[NumStorePurchases]]&gt;=T$3, "Yes", "")</f>
        <v/>
      </c>
    </row>
    <row r="953" spans="1:14" x14ac:dyDescent="0.3">
      <c r="A953">
        <v>4697</v>
      </c>
      <c r="B953">
        <v>3</v>
      </c>
      <c r="C953">
        <v>7</v>
      </c>
      <c r="D953">
        <v>1</v>
      </c>
      <c r="E953">
        <v>5</v>
      </c>
      <c r="F953">
        <v>8</v>
      </c>
      <c r="G95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953" s="52">
        <f>IFERROR(MasterData6[[#This Row],[NumWebPurchases]]/MasterData6[[#This Row],[NumWebVisitsMonth]], 0)</f>
        <v>0.875</v>
      </c>
      <c r="I953" t="str">
        <f>IF(AND(MasterData6[[#This Row],[NumWebPurchases]]&gt;=1, Buying_Cat.="Over $500"), "Yes", "")</f>
        <v/>
      </c>
      <c r="L953" t="str">
        <f>IF(MasterData6[[#This Row],[NumWebPurchases]]&gt;=R$3, "Yes", "")</f>
        <v>Yes</v>
      </c>
      <c r="M953" t="str">
        <f>IF(MasterData6[[#This Row],[NumCatalogPurchases]]&gt;=S$3, "Yes", "")</f>
        <v/>
      </c>
      <c r="N953" t="str">
        <f>IF(MasterData6[[#This Row],[NumStorePurchases]]&gt;=T$3, "Yes", "")</f>
        <v>Yes</v>
      </c>
    </row>
    <row r="954" spans="1:14" x14ac:dyDescent="0.3">
      <c r="A954">
        <v>4698</v>
      </c>
      <c r="B954">
        <v>2</v>
      </c>
      <c r="C954">
        <v>5</v>
      </c>
      <c r="D954">
        <v>2</v>
      </c>
      <c r="E954">
        <v>7</v>
      </c>
      <c r="F954">
        <v>5</v>
      </c>
      <c r="G95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954" s="52">
        <f>IFERROR(MasterData6[[#This Row],[NumWebPurchases]]/MasterData6[[#This Row],[NumWebVisitsMonth]], 0)</f>
        <v>1</v>
      </c>
      <c r="I954" t="str">
        <f>IF(AND(MasterData6[[#This Row],[NumWebPurchases]]&gt;=1, Buying_Cat.="Over $500"), "Yes", "")</f>
        <v/>
      </c>
      <c r="L954" t="str">
        <f>IF(MasterData6[[#This Row],[NumWebPurchases]]&gt;=R$3, "Yes", "")</f>
        <v>Yes</v>
      </c>
      <c r="M954" t="str">
        <f>IF(MasterData6[[#This Row],[NumCatalogPurchases]]&gt;=S$3, "Yes", "")</f>
        <v>Yes</v>
      </c>
      <c r="N954" t="str">
        <f>IF(MasterData6[[#This Row],[NumStorePurchases]]&gt;=T$3, "Yes", "")</f>
        <v>Yes</v>
      </c>
    </row>
    <row r="955" spans="1:14" x14ac:dyDescent="0.3">
      <c r="A955">
        <v>4702</v>
      </c>
      <c r="B955">
        <v>1</v>
      </c>
      <c r="C955">
        <v>4</v>
      </c>
      <c r="D955">
        <v>8</v>
      </c>
      <c r="E955">
        <v>4</v>
      </c>
      <c r="F955">
        <v>8</v>
      </c>
      <c r="G95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55" s="52">
        <f>IFERROR(MasterData6[[#This Row],[NumWebPurchases]]/MasterData6[[#This Row],[NumWebVisitsMonth]], 0)</f>
        <v>0.5</v>
      </c>
      <c r="I955" t="str">
        <f>IF(AND(MasterData6[[#This Row],[NumWebPurchases]]&gt;=1, Buying_Cat.="Over $500"), "Yes", "")</f>
        <v>Yes</v>
      </c>
      <c r="L955" t="str">
        <f>IF(MasterData6[[#This Row],[NumWebPurchases]]&gt;=R$3, "Yes", "")</f>
        <v>Yes</v>
      </c>
      <c r="M955" t="str">
        <f>IF(MasterData6[[#This Row],[NumCatalogPurchases]]&gt;=S$3, "Yes", "")</f>
        <v>Yes</v>
      </c>
      <c r="N955" t="str">
        <f>IF(MasterData6[[#This Row],[NumStorePurchases]]&gt;=T$3, "Yes", "")</f>
        <v/>
      </c>
    </row>
    <row r="956" spans="1:14" x14ac:dyDescent="0.3">
      <c r="A956">
        <v>4706</v>
      </c>
      <c r="B956">
        <v>1</v>
      </c>
      <c r="C956">
        <v>1</v>
      </c>
      <c r="D956">
        <v>0</v>
      </c>
      <c r="E956">
        <v>3</v>
      </c>
      <c r="F956">
        <v>5</v>
      </c>
      <c r="G95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56" s="52">
        <f>IFERROR(MasterData6[[#This Row],[NumWebPurchases]]/MasterData6[[#This Row],[NumWebVisitsMonth]], 0)</f>
        <v>0.2</v>
      </c>
      <c r="I956" t="str">
        <f>IF(AND(MasterData6[[#This Row],[NumWebPurchases]]&gt;=1, Buying_Cat.="Over $500"), "Yes", "")</f>
        <v/>
      </c>
      <c r="L956" t="str">
        <f>IF(MasterData6[[#This Row],[NumWebPurchases]]&gt;=R$3, "Yes", "")</f>
        <v/>
      </c>
      <c r="M956" t="str">
        <f>IF(MasterData6[[#This Row],[NumCatalogPurchases]]&gt;=S$3, "Yes", "")</f>
        <v/>
      </c>
      <c r="N956" t="str">
        <f>IF(MasterData6[[#This Row],[NumStorePurchases]]&gt;=T$3, "Yes", "")</f>
        <v/>
      </c>
    </row>
    <row r="957" spans="1:14" x14ac:dyDescent="0.3">
      <c r="A957">
        <v>4712</v>
      </c>
      <c r="B957">
        <v>1</v>
      </c>
      <c r="C957">
        <v>1</v>
      </c>
      <c r="D957">
        <v>1</v>
      </c>
      <c r="E957">
        <v>4</v>
      </c>
      <c r="F957">
        <v>4</v>
      </c>
      <c r="G95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57" s="52">
        <f>IFERROR(MasterData6[[#This Row],[NumWebPurchases]]/MasterData6[[#This Row],[NumWebVisitsMonth]], 0)</f>
        <v>0.25</v>
      </c>
      <c r="I957" t="str">
        <f>IF(AND(MasterData6[[#This Row],[NumWebPurchases]]&gt;=1, Buying_Cat.="Over $500"), "Yes", "")</f>
        <v/>
      </c>
      <c r="L957" t="str">
        <f>IF(MasterData6[[#This Row],[NumWebPurchases]]&gt;=R$3, "Yes", "")</f>
        <v/>
      </c>
      <c r="M957" t="str">
        <f>IF(MasterData6[[#This Row],[NumCatalogPurchases]]&gt;=S$3, "Yes", "")</f>
        <v/>
      </c>
      <c r="N957" t="str">
        <f>IF(MasterData6[[#This Row],[NumStorePurchases]]&gt;=T$3, "Yes", "")</f>
        <v/>
      </c>
    </row>
    <row r="958" spans="1:14" x14ac:dyDescent="0.3">
      <c r="A958">
        <v>4713</v>
      </c>
      <c r="B958">
        <v>2</v>
      </c>
      <c r="C958">
        <v>2</v>
      </c>
      <c r="D958">
        <v>1</v>
      </c>
      <c r="E958">
        <v>4</v>
      </c>
      <c r="F958">
        <v>7</v>
      </c>
      <c r="G95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958" s="52">
        <f>IFERROR(MasterData6[[#This Row],[NumWebPurchases]]/MasterData6[[#This Row],[NumWebVisitsMonth]], 0)</f>
        <v>0.2857142857142857</v>
      </c>
      <c r="I958" t="str">
        <f>IF(AND(MasterData6[[#This Row],[NumWebPurchases]]&gt;=1, Buying_Cat.="Over $500"), "Yes", "")</f>
        <v/>
      </c>
      <c r="L958" t="str">
        <f>IF(MasterData6[[#This Row],[NumWebPurchases]]&gt;=R$3, "Yes", "")</f>
        <v/>
      </c>
      <c r="M958" t="str">
        <f>IF(MasterData6[[#This Row],[NumCatalogPurchases]]&gt;=S$3, "Yes", "")</f>
        <v/>
      </c>
      <c r="N958" t="str">
        <f>IF(MasterData6[[#This Row],[NumStorePurchases]]&gt;=T$3, "Yes", "")</f>
        <v/>
      </c>
    </row>
    <row r="959" spans="1:14" x14ac:dyDescent="0.3">
      <c r="A959">
        <v>4725</v>
      </c>
      <c r="B959">
        <v>1</v>
      </c>
      <c r="C959">
        <v>1</v>
      </c>
      <c r="D959">
        <v>1</v>
      </c>
      <c r="E959">
        <v>4</v>
      </c>
      <c r="F959">
        <v>2</v>
      </c>
      <c r="G95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59" s="52">
        <f>IFERROR(MasterData6[[#This Row],[NumWebPurchases]]/MasterData6[[#This Row],[NumWebVisitsMonth]], 0)</f>
        <v>0.5</v>
      </c>
      <c r="I959" t="str">
        <f>IF(AND(MasterData6[[#This Row],[NumWebPurchases]]&gt;=1, Buying_Cat.="Over $500"), "Yes", "")</f>
        <v/>
      </c>
      <c r="L959" t="str">
        <f>IF(MasterData6[[#This Row],[NumWebPurchases]]&gt;=R$3, "Yes", "")</f>
        <v/>
      </c>
      <c r="M959" t="str">
        <f>IF(MasterData6[[#This Row],[NumCatalogPurchases]]&gt;=S$3, "Yes", "")</f>
        <v/>
      </c>
      <c r="N959" t="str">
        <f>IF(MasterData6[[#This Row],[NumStorePurchases]]&gt;=T$3, "Yes", "")</f>
        <v/>
      </c>
    </row>
    <row r="960" spans="1:14" x14ac:dyDescent="0.3">
      <c r="A960">
        <v>4741</v>
      </c>
      <c r="B960">
        <v>2</v>
      </c>
      <c r="C960">
        <v>6</v>
      </c>
      <c r="D960">
        <v>2</v>
      </c>
      <c r="E960">
        <v>9</v>
      </c>
      <c r="F960">
        <v>5</v>
      </c>
      <c r="G96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960" s="52">
        <f>IFERROR(MasterData6[[#This Row],[NumWebPurchases]]/MasterData6[[#This Row],[NumWebVisitsMonth]], 0)</f>
        <v>1.2</v>
      </c>
      <c r="I960" t="str">
        <f>IF(AND(MasterData6[[#This Row],[NumWebPurchases]]&gt;=1, Buying_Cat.="Over $500"), "Yes", "")</f>
        <v>Yes</v>
      </c>
      <c r="L960" t="str">
        <f>IF(MasterData6[[#This Row],[NumWebPurchases]]&gt;=R$3, "Yes", "")</f>
        <v>Yes</v>
      </c>
      <c r="M960" t="str">
        <f>IF(MasterData6[[#This Row],[NumCatalogPurchases]]&gt;=S$3, "Yes", "")</f>
        <v>Yes</v>
      </c>
      <c r="N960" t="str">
        <f>IF(MasterData6[[#This Row],[NumStorePurchases]]&gt;=T$3, "Yes", "")</f>
        <v>Yes</v>
      </c>
    </row>
    <row r="961" spans="1:14" x14ac:dyDescent="0.3">
      <c r="A961">
        <v>4743</v>
      </c>
      <c r="B961">
        <v>5</v>
      </c>
      <c r="C961">
        <v>8</v>
      </c>
      <c r="D961">
        <v>4</v>
      </c>
      <c r="E961">
        <v>11</v>
      </c>
      <c r="F961">
        <v>6</v>
      </c>
      <c r="G96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961" s="52">
        <f>IFERROR(MasterData6[[#This Row],[NumWebPurchases]]/MasterData6[[#This Row],[NumWebVisitsMonth]], 0)</f>
        <v>1.3333333333333333</v>
      </c>
      <c r="I961" t="str">
        <f>IF(AND(MasterData6[[#This Row],[NumWebPurchases]]&gt;=1, Buying_Cat.="Over $500"), "Yes", "")</f>
        <v>Yes</v>
      </c>
      <c r="L961" t="str">
        <f>IF(MasterData6[[#This Row],[NumWebPurchases]]&gt;=R$3, "Yes", "")</f>
        <v>Yes</v>
      </c>
      <c r="M961" t="str">
        <f>IF(MasterData6[[#This Row],[NumCatalogPurchases]]&gt;=S$3, "Yes", "")</f>
        <v>Yes</v>
      </c>
      <c r="N961" t="str">
        <f>IF(MasterData6[[#This Row],[NumStorePurchases]]&gt;=T$3, "Yes", "")</f>
        <v>Yes</v>
      </c>
    </row>
    <row r="962" spans="1:14" x14ac:dyDescent="0.3">
      <c r="A962">
        <v>4749</v>
      </c>
      <c r="B962">
        <v>6</v>
      </c>
      <c r="C962">
        <v>8</v>
      </c>
      <c r="D962">
        <v>2</v>
      </c>
      <c r="E962">
        <v>6</v>
      </c>
      <c r="F962">
        <v>7</v>
      </c>
      <c r="G96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962" s="52">
        <f>IFERROR(MasterData6[[#This Row],[NumWebPurchases]]/MasterData6[[#This Row],[NumWebVisitsMonth]], 0)</f>
        <v>1.1428571428571428</v>
      </c>
      <c r="I962" t="str">
        <f>IF(AND(MasterData6[[#This Row],[NumWebPurchases]]&gt;=1, Buying_Cat.="Over $500"), "Yes", "")</f>
        <v/>
      </c>
      <c r="L962" t="str">
        <f>IF(MasterData6[[#This Row],[NumWebPurchases]]&gt;=R$3, "Yes", "")</f>
        <v>Yes</v>
      </c>
      <c r="M962" t="str">
        <f>IF(MasterData6[[#This Row],[NumCatalogPurchases]]&gt;=S$3, "Yes", "")</f>
        <v>Yes</v>
      </c>
      <c r="N962" t="str">
        <f>IF(MasterData6[[#This Row],[NumStorePurchases]]&gt;=T$3, "Yes", "")</f>
        <v>Yes</v>
      </c>
    </row>
    <row r="963" spans="1:14" x14ac:dyDescent="0.3">
      <c r="A963">
        <v>4754</v>
      </c>
      <c r="B963">
        <v>1</v>
      </c>
      <c r="C963">
        <v>2</v>
      </c>
      <c r="D963">
        <v>0</v>
      </c>
      <c r="E963">
        <v>4</v>
      </c>
      <c r="F963">
        <v>4</v>
      </c>
      <c r="G96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63" s="52">
        <f>IFERROR(MasterData6[[#This Row],[NumWebPurchases]]/MasterData6[[#This Row],[NumWebVisitsMonth]], 0)</f>
        <v>0.5</v>
      </c>
      <c r="I963" t="str">
        <f>IF(AND(MasterData6[[#This Row],[NumWebPurchases]]&gt;=1, Buying_Cat.="Over $500"), "Yes", "")</f>
        <v/>
      </c>
      <c r="L963" t="str">
        <f>IF(MasterData6[[#This Row],[NumWebPurchases]]&gt;=R$3, "Yes", "")</f>
        <v/>
      </c>
      <c r="M963" t="str">
        <f>IF(MasterData6[[#This Row],[NumCatalogPurchases]]&gt;=S$3, "Yes", "")</f>
        <v/>
      </c>
      <c r="N963" t="str">
        <f>IF(MasterData6[[#This Row],[NumStorePurchases]]&gt;=T$3, "Yes", "")</f>
        <v/>
      </c>
    </row>
    <row r="964" spans="1:14" x14ac:dyDescent="0.3">
      <c r="A964">
        <v>4756</v>
      </c>
      <c r="B964">
        <v>1</v>
      </c>
      <c r="C964">
        <v>7</v>
      </c>
      <c r="D964">
        <v>6</v>
      </c>
      <c r="E964">
        <v>11</v>
      </c>
      <c r="F964">
        <v>4</v>
      </c>
      <c r="G96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64" s="52">
        <f>IFERROR(MasterData6[[#This Row],[NumWebPurchases]]/MasterData6[[#This Row],[NumWebVisitsMonth]], 0)</f>
        <v>1.75</v>
      </c>
      <c r="I964" t="str">
        <f>IF(AND(MasterData6[[#This Row],[NumWebPurchases]]&gt;=1, Buying_Cat.="Over $500"), "Yes", "")</f>
        <v>Yes</v>
      </c>
      <c r="L964" t="str">
        <f>IF(MasterData6[[#This Row],[NumWebPurchases]]&gt;=R$3, "Yes", "")</f>
        <v>Yes</v>
      </c>
      <c r="M964" t="str">
        <f>IF(MasterData6[[#This Row],[NumCatalogPurchases]]&gt;=S$3, "Yes", "")</f>
        <v>Yes</v>
      </c>
      <c r="N964" t="str">
        <f>IF(MasterData6[[#This Row],[NumStorePurchases]]&gt;=T$3, "Yes", "")</f>
        <v>Yes</v>
      </c>
    </row>
    <row r="965" spans="1:14" x14ac:dyDescent="0.3">
      <c r="A965">
        <v>4764</v>
      </c>
      <c r="B965">
        <v>4</v>
      </c>
      <c r="C965">
        <v>3</v>
      </c>
      <c r="D965">
        <v>1</v>
      </c>
      <c r="E965">
        <v>4</v>
      </c>
      <c r="F965">
        <v>7</v>
      </c>
      <c r="G96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965" s="52">
        <f>IFERROR(MasterData6[[#This Row],[NumWebPurchases]]/MasterData6[[#This Row],[NumWebVisitsMonth]], 0)</f>
        <v>0.42857142857142855</v>
      </c>
      <c r="I965" t="str">
        <f>IF(AND(MasterData6[[#This Row],[NumWebPurchases]]&gt;=1, Buying_Cat.="Over $500"), "Yes", "")</f>
        <v/>
      </c>
      <c r="L965" t="str">
        <f>IF(MasterData6[[#This Row],[NumWebPurchases]]&gt;=R$3, "Yes", "")</f>
        <v/>
      </c>
      <c r="M965" t="str">
        <f>IF(MasterData6[[#This Row],[NumCatalogPurchases]]&gt;=S$3, "Yes", "")</f>
        <v/>
      </c>
      <c r="N965" t="str">
        <f>IF(MasterData6[[#This Row],[NumStorePurchases]]&gt;=T$3, "Yes", "")</f>
        <v/>
      </c>
    </row>
    <row r="966" spans="1:14" x14ac:dyDescent="0.3">
      <c r="A966">
        <v>4767</v>
      </c>
      <c r="B966">
        <v>1</v>
      </c>
      <c r="C966">
        <v>6</v>
      </c>
      <c r="D966">
        <v>6</v>
      </c>
      <c r="E966">
        <v>7</v>
      </c>
      <c r="F966">
        <v>3</v>
      </c>
      <c r="G96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66" s="52">
        <f>IFERROR(MasterData6[[#This Row],[NumWebPurchases]]/MasterData6[[#This Row],[NumWebVisitsMonth]], 0)</f>
        <v>2</v>
      </c>
      <c r="I966" t="str">
        <f>IF(AND(MasterData6[[#This Row],[NumWebPurchases]]&gt;=1, Buying_Cat.="Over $500"), "Yes", "")</f>
        <v>Yes</v>
      </c>
      <c r="L966" t="str">
        <f>IF(MasterData6[[#This Row],[NumWebPurchases]]&gt;=R$3, "Yes", "")</f>
        <v>Yes</v>
      </c>
      <c r="M966" t="str">
        <f>IF(MasterData6[[#This Row],[NumCatalogPurchases]]&gt;=S$3, "Yes", "")</f>
        <v>Yes</v>
      </c>
      <c r="N966" t="str">
        <f>IF(MasterData6[[#This Row],[NumStorePurchases]]&gt;=T$3, "Yes", "")</f>
        <v>Yes</v>
      </c>
    </row>
    <row r="967" spans="1:14" x14ac:dyDescent="0.3">
      <c r="A967">
        <v>4769</v>
      </c>
      <c r="B967">
        <v>7</v>
      </c>
      <c r="C967">
        <v>8</v>
      </c>
      <c r="D967">
        <v>2</v>
      </c>
      <c r="E967">
        <v>6</v>
      </c>
      <c r="F967">
        <v>7</v>
      </c>
      <c r="G96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967" s="52">
        <f>IFERROR(MasterData6[[#This Row],[NumWebPurchases]]/MasterData6[[#This Row],[NumWebVisitsMonth]], 0)</f>
        <v>1.1428571428571428</v>
      </c>
      <c r="I967" t="str">
        <f>IF(AND(MasterData6[[#This Row],[NumWebPurchases]]&gt;=1, Buying_Cat.="Over $500"), "Yes", "")</f>
        <v/>
      </c>
      <c r="L967" t="str">
        <f>IF(MasterData6[[#This Row],[NumWebPurchases]]&gt;=R$3, "Yes", "")</f>
        <v>Yes</v>
      </c>
      <c r="M967" t="str">
        <f>IF(MasterData6[[#This Row],[NumCatalogPurchases]]&gt;=S$3, "Yes", "")</f>
        <v>Yes</v>
      </c>
      <c r="N967" t="str">
        <f>IF(MasterData6[[#This Row],[NumStorePurchases]]&gt;=T$3, "Yes", "")</f>
        <v>Yes</v>
      </c>
    </row>
    <row r="968" spans="1:14" x14ac:dyDescent="0.3">
      <c r="A968">
        <v>4785</v>
      </c>
      <c r="B968">
        <v>2</v>
      </c>
      <c r="C968">
        <v>6</v>
      </c>
      <c r="D968">
        <v>3</v>
      </c>
      <c r="E968">
        <v>11</v>
      </c>
      <c r="F968">
        <v>3</v>
      </c>
      <c r="G96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968" s="52">
        <f>IFERROR(MasterData6[[#This Row],[NumWebPurchases]]/MasterData6[[#This Row],[NumWebVisitsMonth]], 0)</f>
        <v>2</v>
      </c>
      <c r="I968" t="str">
        <f>IF(AND(MasterData6[[#This Row],[NumWebPurchases]]&gt;=1, Buying_Cat.="Over $500"), "Yes", "")</f>
        <v>Yes</v>
      </c>
      <c r="L968" t="str">
        <f>IF(MasterData6[[#This Row],[NumWebPurchases]]&gt;=R$3, "Yes", "")</f>
        <v>Yes</v>
      </c>
      <c r="M968" t="str">
        <f>IF(MasterData6[[#This Row],[NumCatalogPurchases]]&gt;=S$3, "Yes", "")</f>
        <v>Yes</v>
      </c>
      <c r="N968" t="str">
        <f>IF(MasterData6[[#This Row],[NumStorePurchases]]&gt;=T$3, "Yes", "")</f>
        <v>Yes</v>
      </c>
    </row>
    <row r="969" spans="1:14" x14ac:dyDescent="0.3">
      <c r="A969">
        <v>4786</v>
      </c>
      <c r="B969">
        <v>4</v>
      </c>
      <c r="C969">
        <v>10</v>
      </c>
      <c r="D969">
        <v>3</v>
      </c>
      <c r="E969">
        <v>12</v>
      </c>
      <c r="F969">
        <v>6</v>
      </c>
      <c r="G96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969" s="52">
        <f>IFERROR(MasterData6[[#This Row],[NumWebPurchases]]/MasterData6[[#This Row],[NumWebVisitsMonth]], 0)</f>
        <v>1.6666666666666667</v>
      </c>
      <c r="I969" t="str">
        <f>IF(AND(MasterData6[[#This Row],[NumWebPurchases]]&gt;=1, Buying_Cat.="Over $500"), "Yes", "")</f>
        <v>Yes</v>
      </c>
      <c r="L969" t="str">
        <f>IF(MasterData6[[#This Row],[NumWebPurchases]]&gt;=R$3, "Yes", "")</f>
        <v>Yes</v>
      </c>
      <c r="M969" t="str">
        <f>IF(MasterData6[[#This Row],[NumCatalogPurchases]]&gt;=S$3, "Yes", "")</f>
        <v>Yes</v>
      </c>
      <c r="N969" t="str">
        <f>IF(MasterData6[[#This Row],[NumStorePurchases]]&gt;=T$3, "Yes", "")</f>
        <v>Yes</v>
      </c>
    </row>
    <row r="970" spans="1:14" x14ac:dyDescent="0.3">
      <c r="A970">
        <v>4789</v>
      </c>
      <c r="B970">
        <v>1</v>
      </c>
      <c r="C970">
        <v>4</v>
      </c>
      <c r="D970">
        <v>8</v>
      </c>
      <c r="E970">
        <v>5</v>
      </c>
      <c r="F970">
        <v>2</v>
      </c>
      <c r="G97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70" s="52">
        <f>IFERROR(MasterData6[[#This Row],[NumWebPurchases]]/MasterData6[[#This Row],[NumWebVisitsMonth]], 0)</f>
        <v>2</v>
      </c>
      <c r="I970" t="str">
        <f>IF(AND(MasterData6[[#This Row],[NumWebPurchases]]&gt;=1, Buying_Cat.="Over $500"), "Yes", "")</f>
        <v>Yes</v>
      </c>
      <c r="L970" t="str">
        <f>IF(MasterData6[[#This Row],[NumWebPurchases]]&gt;=R$3, "Yes", "")</f>
        <v>Yes</v>
      </c>
      <c r="M970" t="str">
        <f>IF(MasterData6[[#This Row],[NumCatalogPurchases]]&gt;=S$3, "Yes", "")</f>
        <v>Yes</v>
      </c>
      <c r="N970" t="str">
        <f>IF(MasterData6[[#This Row],[NumStorePurchases]]&gt;=T$3, "Yes", "")</f>
        <v>Yes</v>
      </c>
    </row>
    <row r="971" spans="1:14" x14ac:dyDescent="0.3">
      <c r="A971">
        <v>4790</v>
      </c>
      <c r="B971">
        <v>1</v>
      </c>
      <c r="C971">
        <v>4</v>
      </c>
      <c r="D971">
        <v>3</v>
      </c>
      <c r="E971">
        <v>5</v>
      </c>
      <c r="F971">
        <v>1</v>
      </c>
      <c r="G97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71" s="52">
        <f>IFERROR(MasterData6[[#This Row],[NumWebPurchases]]/MasterData6[[#This Row],[NumWebVisitsMonth]], 0)</f>
        <v>4</v>
      </c>
      <c r="I971" t="str">
        <f>IF(AND(MasterData6[[#This Row],[NumWebPurchases]]&gt;=1, Buying_Cat.="Over $500"), "Yes", "")</f>
        <v>Yes</v>
      </c>
      <c r="L971" t="str">
        <f>IF(MasterData6[[#This Row],[NumWebPurchases]]&gt;=R$3, "Yes", "")</f>
        <v>Yes</v>
      </c>
      <c r="M971" t="str">
        <f>IF(MasterData6[[#This Row],[NumCatalogPurchases]]&gt;=S$3, "Yes", "")</f>
        <v>Yes</v>
      </c>
      <c r="N971" t="str">
        <f>IF(MasterData6[[#This Row],[NumStorePurchases]]&gt;=T$3, "Yes", "")</f>
        <v>Yes</v>
      </c>
    </row>
    <row r="972" spans="1:14" x14ac:dyDescent="0.3">
      <c r="A972">
        <v>4791</v>
      </c>
      <c r="B972">
        <v>1</v>
      </c>
      <c r="C972">
        <v>1</v>
      </c>
      <c r="D972">
        <v>0</v>
      </c>
      <c r="E972">
        <v>3</v>
      </c>
      <c r="F972">
        <v>8</v>
      </c>
      <c r="G97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72" s="52">
        <f>IFERROR(MasterData6[[#This Row],[NumWebPurchases]]/MasterData6[[#This Row],[NumWebVisitsMonth]], 0)</f>
        <v>0.125</v>
      </c>
      <c r="I972" t="str">
        <f>IF(AND(MasterData6[[#This Row],[NumWebPurchases]]&gt;=1, Buying_Cat.="Over $500"), "Yes", "")</f>
        <v/>
      </c>
      <c r="L972" t="str">
        <f>IF(MasterData6[[#This Row],[NumWebPurchases]]&gt;=R$3, "Yes", "")</f>
        <v/>
      </c>
      <c r="M972" t="str">
        <f>IF(MasterData6[[#This Row],[NumCatalogPurchases]]&gt;=S$3, "Yes", "")</f>
        <v/>
      </c>
      <c r="N972" t="str">
        <f>IF(MasterData6[[#This Row],[NumStorePurchases]]&gt;=T$3, "Yes", "")</f>
        <v/>
      </c>
    </row>
    <row r="973" spans="1:14" x14ac:dyDescent="0.3">
      <c r="A973">
        <v>4796</v>
      </c>
      <c r="B973">
        <v>1</v>
      </c>
      <c r="C973">
        <v>1</v>
      </c>
      <c r="D973">
        <v>0</v>
      </c>
      <c r="E973">
        <v>3</v>
      </c>
      <c r="F973">
        <v>2</v>
      </c>
      <c r="G97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73" s="52">
        <f>IFERROR(MasterData6[[#This Row],[NumWebPurchases]]/MasterData6[[#This Row],[NumWebVisitsMonth]], 0)</f>
        <v>0.5</v>
      </c>
      <c r="I973" t="str">
        <f>IF(AND(MasterData6[[#This Row],[NumWebPurchases]]&gt;=1, Buying_Cat.="Over $500"), "Yes", "")</f>
        <v/>
      </c>
      <c r="L973" t="str">
        <f>IF(MasterData6[[#This Row],[NumWebPurchases]]&gt;=R$3, "Yes", "")</f>
        <v/>
      </c>
      <c r="M973" t="str">
        <f>IF(MasterData6[[#This Row],[NumCatalogPurchases]]&gt;=S$3, "Yes", "")</f>
        <v/>
      </c>
      <c r="N973" t="str">
        <f>IF(MasterData6[[#This Row],[NumStorePurchases]]&gt;=T$3, "Yes", "")</f>
        <v/>
      </c>
    </row>
    <row r="974" spans="1:14" x14ac:dyDescent="0.3">
      <c r="A974">
        <v>4808</v>
      </c>
      <c r="B974">
        <v>1</v>
      </c>
      <c r="C974">
        <v>1</v>
      </c>
      <c r="D974">
        <v>0</v>
      </c>
      <c r="E974">
        <v>2</v>
      </c>
      <c r="F974">
        <v>7</v>
      </c>
      <c r="G97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74" s="52">
        <f>IFERROR(MasterData6[[#This Row],[NumWebPurchases]]/MasterData6[[#This Row],[NumWebVisitsMonth]], 0)</f>
        <v>0.14285714285714285</v>
      </c>
      <c r="I974" t="str">
        <f>IF(AND(MasterData6[[#This Row],[NumWebPurchases]]&gt;=1, Buying_Cat.="Over $500"), "Yes", "")</f>
        <v/>
      </c>
      <c r="L974" t="str">
        <f>IF(MasterData6[[#This Row],[NumWebPurchases]]&gt;=R$3, "Yes", "")</f>
        <v/>
      </c>
      <c r="M974" t="str">
        <f>IF(MasterData6[[#This Row],[NumCatalogPurchases]]&gt;=S$3, "Yes", "")</f>
        <v/>
      </c>
      <c r="N974" t="str">
        <f>IF(MasterData6[[#This Row],[NumStorePurchases]]&gt;=T$3, "Yes", "")</f>
        <v/>
      </c>
    </row>
    <row r="975" spans="1:14" x14ac:dyDescent="0.3">
      <c r="A975">
        <v>4817</v>
      </c>
      <c r="B975">
        <v>1</v>
      </c>
      <c r="C975">
        <v>1</v>
      </c>
      <c r="D975">
        <v>0</v>
      </c>
      <c r="E975">
        <v>2</v>
      </c>
      <c r="F975">
        <v>8</v>
      </c>
      <c r="G97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75" s="52">
        <f>IFERROR(MasterData6[[#This Row],[NumWebPurchases]]/MasterData6[[#This Row],[NumWebVisitsMonth]], 0)</f>
        <v>0.125</v>
      </c>
      <c r="I975" t="str">
        <f>IF(AND(MasterData6[[#This Row],[NumWebPurchases]]&gt;=1, Buying_Cat.="Over $500"), "Yes", "")</f>
        <v/>
      </c>
      <c r="L975" t="str">
        <f>IF(MasterData6[[#This Row],[NumWebPurchases]]&gt;=R$3, "Yes", "")</f>
        <v/>
      </c>
      <c r="M975" t="str">
        <f>IF(MasterData6[[#This Row],[NumCatalogPurchases]]&gt;=S$3, "Yes", "")</f>
        <v/>
      </c>
      <c r="N975" t="str">
        <f>IF(MasterData6[[#This Row],[NumStorePurchases]]&gt;=T$3, "Yes", "")</f>
        <v/>
      </c>
    </row>
    <row r="976" spans="1:14" x14ac:dyDescent="0.3">
      <c r="A976">
        <v>4827</v>
      </c>
      <c r="B976">
        <v>5</v>
      </c>
      <c r="C976">
        <v>4</v>
      </c>
      <c r="D976">
        <v>2</v>
      </c>
      <c r="E976">
        <v>9</v>
      </c>
      <c r="F976">
        <v>4</v>
      </c>
      <c r="G97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976" s="52">
        <f>IFERROR(MasterData6[[#This Row],[NumWebPurchases]]/MasterData6[[#This Row],[NumWebVisitsMonth]], 0)</f>
        <v>1</v>
      </c>
      <c r="I976" t="str">
        <f>IF(AND(MasterData6[[#This Row],[NumWebPurchases]]&gt;=1, Buying_Cat.="Over $500"), "Yes", "")</f>
        <v/>
      </c>
      <c r="L976" t="str">
        <f>IF(MasterData6[[#This Row],[NumWebPurchases]]&gt;=R$3, "Yes", "")</f>
        <v>Yes</v>
      </c>
      <c r="M976" t="str">
        <f>IF(MasterData6[[#This Row],[NumCatalogPurchases]]&gt;=S$3, "Yes", "")</f>
        <v>Yes</v>
      </c>
      <c r="N976" t="str">
        <f>IF(MasterData6[[#This Row],[NumStorePurchases]]&gt;=T$3, "Yes", "")</f>
        <v>Yes</v>
      </c>
    </row>
    <row r="977" spans="1:14" x14ac:dyDescent="0.3">
      <c r="A977">
        <v>4828</v>
      </c>
      <c r="B977">
        <v>1</v>
      </c>
      <c r="C977">
        <v>5</v>
      </c>
      <c r="D977">
        <v>10</v>
      </c>
      <c r="E977">
        <v>5</v>
      </c>
      <c r="F977">
        <v>1</v>
      </c>
      <c r="G97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77" s="52">
        <f>IFERROR(MasterData6[[#This Row],[NumWebPurchases]]/MasterData6[[#This Row],[NumWebVisitsMonth]], 0)</f>
        <v>5</v>
      </c>
      <c r="I977" t="str">
        <f>IF(AND(MasterData6[[#This Row],[NumWebPurchases]]&gt;=1, Buying_Cat.="Over $500"), "Yes", "")</f>
        <v>Yes</v>
      </c>
      <c r="L977" t="str">
        <f>IF(MasterData6[[#This Row],[NumWebPurchases]]&gt;=R$3, "Yes", "")</f>
        <v>Yes</v>
      </c>
      <c r="M977" t="str">
        <f>IF(MasterData6[[#This Row],[NumCatalogPurchases]]&gt;=S$3, "Yes", "")</f>
        <v>Yes</v>
      </c>
      <c r="N977" t="str">
        <f>IF(MasterData6[[#This Row],[NumStorePurchases]]&gt;=T$3, "Yes", "")</f>
        <v>Yes</v>
      </c>
    </row>
    <row r="978" spans="1:14" x14ac:dyDescent="0.3">
      <c r="A978">
        <v>4832</v>
      </c>
      <c r="B978">
        <v>2</v>
      </c>
      <c r="C978">
        <v>2</v>
      </c>
      <c r="D978">
        <v>2</v>
      </c>
      <c r="E978">
        <v>2</v>
      </c>
      <c r="F978">
        <v>7</v>
      </c>
      <c r="G97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978" s="52">
        <f>IFERROR(MasterData6[[#This Row],[NumWebPurchases]]/MasterData6[[#This Row],[NumWebVisitsMonth]], 0)</f>
        <v>0.2857142857142857</v>
      </c>
      <c r="I978" t="str">
        <f>IF(AND(MasterData6[[#This Row],[NumWebPurchases]]&gt;=1, Buying_Cat.="Over $500"), "Yes", "")</f>
        <v/>
      </c>
      <c r="L978" t="str">
        <f>IF(MasterData6[[#This Row],[NumWebPurchases]]&gt;=R$3, "Yes", "")</f>
        <v/>
      </c>
      <c r="M978" t="str">
        <f>IF(MasterData6[[#This Row],[NumCatalogPurchases]]&gt;=S$3, "Yes", "")</f>
        <v>Yes</v>
      </c>
      <c r="N978" t="str">
        <f>IF(MasterData6[[#This Row],[NumStorePurchases]]&gt;=T$3, "Yes", "")</f>
        <v/>
      </c>
    </row>
    <row r="979" spans="1:14" x14ac:dyDescent="0.3">
      <c r="A979">
        <v>4837</v>
      </c>
      <c r="B979">
        <v>2</v>
      </c>
      <c r="C979">
        <v>8</v>
      </c>
      <c r="D979">
        <v>5</v>
      </c>
      <c r="E979">
        <v>13</v>
      </c>
      <c r="F979">
        <v>4</v>
      </c>
      <c r="G97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979" s="52">
        <f>IFERROR(MasterData6[[#This Row],[NumWebPurchases]]/MasterData6[[#This Row],[NumWebVisitsMonth]], 0)</f>
        <v>2</v>
      </c>
      <c r="I979" t="str">
        <f>IF(AND(MasterData6[[#This Row],[NumWebPurchases]]&gt;=1, Buying_Cat.="Over $500"), "Yes", "")</f>
        <v>Yes</v>
      </c>
      <c r="L979" t="str">
        <f>IF(MasterData6[[#This Row],[NumWebPurchases]]&gt;=R$3, "Yes", "")</f>
        <v>Yes</v>
      </c>
      <c r="M979" t="str">
        <f>IF(MasterData6[[#This Row],[NumCatalogPurchases]]&gt;=S$3, "Yes", "")</f>
        <v>Yes</v>
      </c>
      <c r="N979" t="str">
        <f>IF(MasterData6[[#This Row],[NumStorePurchases]]&gt;=T$3, "Yes", "")</f>
        <v>Yes</v>
      </c>
    </row>
    <row r="980" spans="1:14" x14ac:dyDescent="0.3">
      <c r="A980">
        <v>4838</v>
      </c>
      <c r="B980">
        <v>1</v>
      </c>
      <c r="C980">
        <v>1</v>
      </c>
      <c r="D980">
        <v>0</v>
      </c>
      <c r="E980">
        <v>2</v>
      </c>
      <c r="F980">
        <v>8</v>
      </c>
      <c r="G98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80" s="52">
        <f>IFERROR(MasterData6[[#This Row],[NumWebPurchases]]/MasterData6[[#This Row],[NumWebVisitsMonth]], 0)</f>
        <v>0.125</v>
      </c>
      <c r="I980" t="str">
        <f>IF(AND(MasterData6[[#This Row],[NumWebPurchases]]&gt;=1, Buying_Cat.="Over $500"), "Yes", "")</f>
        <v/>
      </c>
      <c r="L980" t="str">
        <f>IF(MasterData6[[#This Row],[NumWebPurchases]]&gt;=R$3, "Yes", "")</f>
        <v/>
      </c>
      <c r="M980" t="str">
        <f>IF(MasterData6[[#This Row],[NumCatalogPurchases]]&gt;=S$3, "Yes", "")</f>
        <v/>
      </c>
      <c r="N980" t="str">
        <f>IF(MasterData6[[#This Row],[NumStorePurchases]]&gt;=T$3, "Yes", "")</f>
        <v/>
      </c>
    </row>
    <row r="981" spans="1:14" x14ac:dyDescent="0.3">
      <c r="A981">
        <v>4843</v>
      </c>
      <c r="B981">
        <v>1</v>
      </c>
      <c r="C981">
        <v>2</v>
      </c>
      <c r="D981">
        <v>11</v>
      </c>
      <c r="E981">
        <v>5</v>
      </c>
      <c r="F981">
        <v>1</v>
      </c>
      <c r="G98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81" s="52">
        <f>IFERROR(MasterData6[[#This Row],[NumWebPurchases]]/MasterData6[[#This Row],[NumWebVisitsMonth]], 0)</f>
        <v>2</v>
      </c>
      <c r="I981" t="str">
        <f>IF(AND(MasterData6[[#This Row],[NumWebPurchases]]&gt;=1, Buying_Cat.="Over $500"), "Yes", "")</f>
        <v>Yes</v>
      </c>
      <c r="L981" t="str">
        <f>IF(MasterData6[[#This Row],[NumWebPurchases]]&gt;=R$3, "Yes", "")</f>
        <v/>
      </c>
      <c r="M981" t="str">
        <f>IF(MasterData6[[#This Row],[NumCatalogPurchases]]&gt;=S$3, "Yes", "")</f>
        <v>Yes</v>
      </c>
      <c r="N981" t="str">
        <f>IF(MasterData6[[#This Row],[NumStorePurchases]]&gt;=T$3, "Yes", "")</f>
        <v>Yes</v>
      </c>
    </row>
    <row r="982" spans="1:14" x14ac:dyDescent="0.3">
      <c r="A982">
        <v>4855</v>
      </c>
      <c r="B982">
        <v>1</v>
      </c>
      <c r="C982">
        <v>3</v>
      </c>
      <c r="D982">
        <v>0</v>
      </c>
      <c r="E982">
        <v>2</v>
      </c>
      <c r="F982">
        <v>9</v>
      </c>
      <c r="G98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82" s="52">
        <f>IFERROR(MasterData6[[#This Row],[NumWebPurchases]]/MasterData6[[#This Row],[NumWebVisitsMonth]], 0)</f>
        <v>0.33333333333333331</v>
      </c>
      <c r="I982" t="str">
        <f>IF(AND(MasterData6[[#This Row],[NumWebPurchases]]&gt;=1, Buying_Cat.="Over $500"), "Yes", "")</f>
        <v/>
      </c>
      <c r="L982" t="str">
        <f>IF(MasterData6[[#This Row],[NumWebPurchases]]&gt;=R$3, "Yes", "")</f>
        <v/>
      </c>
      <c r="M982" t="str">
        <f>IF(MasterData6[[#This Row],[NumCatalogPurchases]]&gt;=S$3, "Yes", "")</f>
        <v/>
      </c>
      <c r="N982" t="str">
        <f>IF(MasterData6[[#This Row],[NumStorePurchases]]&gt;=T$3, "Yes", "")</f>
        <v/>
      </c>
    </row>
    <row r="983" spans="1:14" x14ac:dyDescent="0.3">
      <c r="A983">
        <v>4856</v>
      </c>
      <c r="B983">
        <v>1</v>
      </c>
      <c r="C983">
        <v>7</v>
      </c>
      <c r="D983">
        <v>7</v>
      </c>
      <c r="E983">
        <v>10</v>
      </c>
      <c r="F983">
        <v>3</v>
      </c>
      <c r="G98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83" s="52">
        <f>IFERROR(MasterData6[[#This Row],[NumWebPurchases]]/MasterData6[[#This Row],[NumWebVisitsMonth]], 0)</f>
        <v>2.3333333333333335</v>
      </c>
      <c r="I983" t="str">
        <f>IF(AND(MasterData6[[#This Row],[NumWebPurchases]]&gt;=1, Buying_Cat.="Over $500"), "Yes", "")</f>
        <v>Yes</v>
      </c>
      <c r="L983" t="str">
        <f>IF(MasterData6[[#This Row],[NumWebPurchases]]&gt;=R$3, "Yes", "")</f>
        <v>Yes</v>
      </c>
      <c r="M983" t="str">
        <f>IF(MasterData6[[#This Row],[NumCatalogPurchases]]&gt;=S$3, "Yes", "")</f>
        <v>Yes</v>
      </c>
      <c r="N983" t="str">
        <f>IF(MasterData6[[#This Row],[NumStorePurchases]]&gt;=T$3, "Yes", "")</f>
        <v>Yes</v>
      </c>
    </row>
    <row r="984" spans="1:14" x14ac:dyDescent="0.3">
      <c r="A984">
        <v>4860</v>
      </c>
      <c r="B984">
        <v>1</v>
      </c>
      <c r="C984">
        <v>1</v>
      </c>
      <c r="D984">
        <v>0</v>
      </c>
      <c r="E984">
        <v>3</v>
      </c>
      <c r="F984">
        <v>6</v>
      </c>
      <c r="G98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84" s="52">
        <f>IFERROR(MasterData6[[#This Row],[NumWebPurchases]]/MasterData6[[#This Row],[NumWebVisitsMonth]], 0)</f>
        <v>0.16666666666666666</v>
      </c>
      <c r="I984" t="str">
        <f>IF(AND(MasterData6[[#This Row],[NumWebPurchases]]&gt;=1, Buying_Cat.="Over $500"), "Yes", "")</f>
        <v/>
      </c>
      <c r="L984" t="str">
        <f>IF(MasterData6[[#This Row],[NumWebPurchases]]&gt;=R$3, "Yes", "")</f>
        <v/>
      </c>
      <c r="M984" t="str">
        <f>IF(MasterData6[[#This Row],[NumCatalogPurchases]]&gt;=S$3, "Yes", "")</f>
        <v/>
      </c>
      <c r="N984" t="str">
        <f>IF(MasterData6[[#This Row],[NumStorePurchases]]&gt;=T$3, "Yes", "")</f>
        <v/>
      </c>
    </row>
    <row r="985" spans="1:14" x14ac:dyDescent="0.3">
      <c r="A985">
        <v>4864</v>
      </c>
      <c r="B985">
        <v>4</v>
      </c>
      <c r="C985">
        <v>4</v>
      </c>
      <c r="D985">
        <v>1</v>
      </c>
      <c r="E985">
        <v>3</v>
      </c>
      <c r="F985">
        <v>8</v>
      </c>
      <c r="G98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985" s="52">
        <f>IFERROR(MasterData6[[#This Row],[NumWebPurchases]]/MasterData6[[#This Row],[NumWebVisitsMonth]], 0)</f>
        <v>0.5</v>
      </c>
      <c r="I985" t="str">
        <f>IF(AND(MasterData6[[#This Row],[NumWebPurchases]]&gt;=1, Buying_Cat.="Over $500"), "Yes", "")</f>
        <v/>
      </c>
      <c r="L985" t="str">
        <f>IF(MasterData6[[#This Row],[NumWebPurchases]]&gt;=R$3, "Yes", "")</f>
        <v>Yes</v>
      </c>
      <c r="M985" t="str">
        <f>IF(MasterData6[[#This Row],[NumCatalogPurchases]]&gt;=S$3, "Yes", "")</f>
        <v/>
      </c>
      <c r="N985" t="str">
        <f>IF(MasterData6[[#This Row],[NumStorePurchases]]&gt;=T$3, "Yes", "")</f>
        <v/>
      </c>
    </row>
    <row r="986" spans="1:14" x14ac:dyDescent="0.3">
      <c r="A986">
        <v>4865</v>
      </c>
      <c r="B986">
        <v>7</v>
      </c>
      <c r="C986">
        <v>5</v>
      </c>
      <c r="D986">
        <v>1</v>
      </c>
      <c r="E986">
        <v>8</v>
      </c>
      <c r="F986">
        <v>7</v>
      </c>
      <c r="G98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986" s="52">
        <f>IFERROR(MasterData6[[#This Row],[NumWebPurchases]]/MasterData6[[#This Row],[NumWebVisitsMonth]], 0)</f>
        <v>0.7142857142857143</v>
      </c>
      <c r="I986" t="str">
        <f>IF(AND(MasterData6[[#This Row],[NumWebPurchases]]&gt;=1, Buying_Cat.="Over $500"), "Yes", "")</f>
        <v/>
      </c>
      <c r="L986" t="str">
        <f>IF(MasterData6[[#This Row],[NumWebPurchases]]&gt;=R$3, "Yes", "")</f>
        <v>Yes</v>
      </c>
      <c r="M986" t="str">
        <f>IF(MasterData6[[#This Row],[NumCatalogPurchases]]&gt;=S$3, "Yes", "")</f>
        <v/>
      </c>
      <c r="N986" t="str">
        <f>IF(MasterData6[[#This Row],[NumStorePurchases]]&gt;=T$3, "Yes", "")</f>
        <v>Yes</v>
      </c>
    </row>
    <row r="987" spans="1:14" x14ac:dyDescent="0.3">
      <c r="A987">
        <v>4867</v>
      </c>
      <c r="B987">
        <v>4</v>
      </c>
      <c r="C987">
        <v>3</v>
      </c>
      <c r="D987">
        <v>0</v>
      </c>
      <c r="E987">
        <v>4</v>
      </c>
      <c r="F987">
        <v>7</v>
      </c>
      <c r="G98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987" s="52">
        <f>IFERROR(MasterData6[[#This Row],[NumWebPurchases]]/MasterData6[[#This Row],[NumWebVisitsMonth]], 0)</f>
        <v>0.42857142857142855</v>
      </c>
      <c r="I987" t="str">
        <f>IF(AND(MasterData6[[#This Row],[NumWebPurchases]]&gt;=1, Buying_Cat.="Over $500"), "Yes", "")</f>
        <v/>
      </c>
      <c r="L987" t="str">
        <f>IF(MasterData6[[#This Row],[NumWebPurchases]]&gt;=R$3, "Yes", "")</f>
        <v/>
      </c>
      <c r="M987" t="str">
        <f>IF(MasterData6[[#This Row],[NumCatalogPurchases]]&gt;=S$3, "Yes", "")</f>
        <v/>
      </c>
      <c r="N987" t="str">
        <f>IF(MasterData6[[#This Row],[NumStorePurchases]]&gt;=T$3, "Yes", "")</f>
        <v/>
      </c>
    </row>
    <row r="988" spans="1:14" x14ac:dyDescent="0.3">
      <c r="A988">
        <v>4877</v>
      </c>
      <c r="B988">
        <v>1</v>
      </c>
      <c r="C988">
        <v>1</v>
      </c>
      <c r="D988">
        <v>0</v>
      </c>
      <c r="E988">
        <v>3</v>
      </c>
      <c r="F988">
        <v>7</v>
      </c>
      <c r="G98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88" s="52">
        <f>IFERROR(MasterData6[[#This Row],[NumWebPurchases]]/MasterData6[[#This Row],[NumWebVisitsMonth]], 0)</f>
        <v>0.14285714285714285</v>
      </c>
      <c r="I988" t="str">
        <f>IF(AND(MasterData6[[#This Row],[NumWebPurchases]]&gt;=1, Buying_Cat.="Over $500"), "Yes", "")</f>
        <v/>
      </c>
      <c r="L988" t="str">
        <f>IF(MasterData6[[#This Row],[NumWebPurchases]]&gt;=R$3, "Yes", "")</f>
        <v/>
      </c>
      <c r="M988" t="str">
        <f>IF(MasterData6[[#This Row],[NumCatalogPurchases]]&gt;=S$3, "Yes", "")</f>
        <v/>
      </c>
      <c r="N988" t="str">
        <f>IF(MasterData6[[#This Row],[NumStorePurchases]]&gt;=T$3, "Yes", "")</f>
        <v/>
      </c>
    </row>
    <row r="989" spans="1:14" x14ac:dyDescent="0.3">
      <c r="A989">
        <v>4887</v>
      </c>
      <c r="B989">
        <v>1</v>
      </c>
      <c r="C989">
        <v>2</v>
      </c>
      <c r="D989">
        <v>0</v>
      </c>
      <c r="E989">
        <v>3</v>
      </c>
      <c r="F989">
        <v>5</v>
      </c>
      <c r="G98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89" s="52">
        <f>IFERROR(MasterData6[[#This Row],[NumWebPurchases]]/MasterData6[[#This Row],[NumWebVisitsMonth]], 0)</f>
        <v>0.4</v>
      </c>
      <c r="I989" t="str">
        <f>IF(AND(MasterData6[[#This Row],[NumWebPurchases]]&gt;=1, Buying_Cat.="Over $500"), "Yes", "")</f>
        <v/>
      </c>
      <c r="L989" t="str">
        <f>IF(MasterData6[[#This Row],[NumWebPurchases]]&gt;=R$3, "Yes", "")</f>
        <v/>
      </c>
      <c r="M989" t="str">
        <f>IF(MasterData6[[#This Row],[NumCatalogPurchases]]&gt;=S$3, "Yes", "")</f>
        <v/>
      </c>
      <c r="N989" t="str">
        <f>IF(MasterData6[[#This Row],[NumStorePurchases]]&gt;=T$3, "Yes", "")</f>
        <v/>
      </c>
    </row>
    <row r="990" spans="1:14" x14ac:dyDescent="0.3">
      <c r="A990">
        <v>4910</v>
      </c>
      <c r="B990">
        <v>1</v>
      </c>
      <c r="C990">
        <v>11</v>
      </c>
      <c r="D990">
        <v>5</v>
      </c>
      <c r="E990">
        <v>13</v>
      </c>
      <c r="F990">
        <v>7</v>
      </c>
      <c r="G99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90" s="52">
        <f>IFERROR(MasterData6[[#This Row],[NumWebPurchases]]/MasterData6[[#This Row],[NumWebVisitsMonth]], 0)</f>
        <v>1.5714285714285714</v>
      </c>
      <c r="I990" t="str">
        <f>IF(AND(MasterData6[[#This Row],[NumWebPurchases]]&gt;=1, Buying_Cat.="Over $500"), "Yes", "")</f>
        <v>Yes</v>
      </c>
      <c r="L990" t="str">
        <f>IF(MasterData6[[#This Row],[NumWebPurchases]]&gt;=R$3, "Yes", "")</f>
        <v>Yes</v>
      </c>
      <c r="M990" t="str">
        <f>IF(MasterData6[[#This Row],[NumCatalogPurchases]]&gt;=S$3, "Yes", "")</f>
        <v>Yes</v>
      </c>
      <c r="N990" t="str">
        <f>IF(MasterData6[[#This Row],[NumStorePurchases]]&gt;=T$3, "Yes", "")</f>
        <v>Yes</v>
      </c>
    </row>
    <row r="991" spans="1:14" x14ac:dyDescent="0.3">
      <c r="A991">
        <v>4915</v>
      </c>
      <c r="B991">
        <v>4</v>
      </c>
      <c r="C991">
        <v>5</v>
      </c>
      <c r="D991">
        <v>2</v>
      </c>
      <c r="E991">
        <v>12</v>
      </c>
      <c r="F991">
        <v>5</v>
      </c>
      <c r="G99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991" s="52">
        <f>IFERROR(MasterData6[[#This Row],[NumWebPurchases]]/MasterData6[[#This Row],[NumWebVisitsMonth]], 0)</f>
        <v>1</v>
      </c>
      <c r="I991" t="str">
        <f>IF(AND(MasterData6[[#This Row],[NumWebPurchases]]&gt;=1, Buying_Cat.="Over $500"), "Yes", "")</f>
        <v>Yes</v>
      </c>
      <c r="L991" t="str">
        <f>IF(MasterData6[[#This Row],[NumWebPurchases]]&gt;=R$3, "Yes", "")</f>
        <v>Yes</v>
      </c>
      <c r="M991" t="str">
        <f>IF(MasterData6[[#This Row],[NumCatalogPurchases]]&gt;=S$3, "Yes", "")</f>
        <v>Yes</v>
      </c>
      <c r="N991" t="str">
        <f>IF(MasterData6[[#This Row],[NumStorePurchases]]&gt;=T$3, "Yes", "")</f>
        <v>Yes</v>
      </c>
    </row>
    <row r="992" spans="1:14" x14ac:dyDescent="0.3">
      <c r="A992">
        <v>4927</v>
      </c>
      <c r="B992">
        <v>3</v>
      </c>
      <c r="C992">
        <v>3</v>
      </c>
      <c r="D992">
        <v>0</v>
      </c>
      <c r="E992">
        <v>3</v>
      </c>
      <c r="F992">
        <v>9</v>
      </c>
      <c r="G99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992" s="52">
        <f>IFERROR(MasterData6[[#This Row],[NumWebPurchases]]/MasterData6[[#This Row],[NumWebVisitsMonth]], 0)</f>
        <v>0.33333333333333331</v>
      </c>
      <c r="I992" t="str">
        <f>IF(AND(MasterData6[[#This Row],[NumWebPurchases]]&gt;=1, Buying_Cat.="Over $500"), "Yes", "")</f>
        <v/>
      </c>
      <c r="L992" t="str">
        <f>IF(MasterData6[[#This Row],[NumWebPurchases]]&gt;=R$3, "Yes", "")</f>
        <v/>
      </c>
      <c r="M992" t="str">
        <f>IF(MasterData6[[#This Row],[NumCatalogPurchases]]&gt;=S$3, "Yes", "")</f>
        <v/>
      </c>
      <c r="N992" t="str">
        <f>IF(MasterData6[[#This Row],[NumStorePurchases]]&gt;=T$3, "Yes", "")</f>
        <v/>
      </c>
    </row>
    <row r="993" spans="1:14" x14ac:dyDescent="0.3">
      <c r="A993">
        <v>4931</v>
      </c>
      <c r="B993">
        <v>0</v>
      </c>
      <c r="C993">
        <v>0</v>
      </c>
      <c r="D993">
        <v>28</v>
      </c>
      <c r="E993">
        <v>0</v>
      </c>
      <c r="F993">
        <v>1</v>
      </c>
      <c r="G99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993" s="52">
        <f>IFERROR(MasterData6[[#This Row],[NumWebPurchases]]/MasterData6[[#This Row],[NumWebVisitsMonth]], 0)</f>
        <v>0</v>
      </c>
      <c r="I993" t="str">
        <f>IF(AND(MasterData6[[#This Row],[NumWebPurchases]]&gt;=1, Buying_Cat.="Over $500"), "Yes", "")</f>
        <v/>
      </c>
      <c r="L993" t="str">
        <f>IF(MasterData6[[#This Row],[NumWebPurchases]]&gt;=R$3, "Yes", "")</f>
        <v/>
      </c>
      <c r="M993" t="str">
        <f>IF(MasterData6[[#This Row],[NumCatalogPurchases]]&gt;=S$3, "Yes", "")</f>
        <v>Yes</v>
      </c>
      <c r="N993" t="str">
        <f>IF(MasterData6[[#This Row],[NumStorePurchases]]&gt;=T$3, "Yes", "")</f>
        <v/>
      </c>
    </row>
    <row r="994" spans="1:14" x14ac:dyDescent="0.3">
      <c r="A994">
        <v>4937</v>
      </c>
      <c r="B994">
        <v>1</v>
      </c>
      <c r="C994">
        <v>1</v>
      </c>
      <c r="D994">
        <v>0</v>
      </c>
      <c r="E994">
        <v>3</v>
      </c>
      <c r="F994">
        <v>7</v>
      </c>
      <c r="G99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94" s="52">
        <f>IFERROR(MasterData6[[#This Row],[NumWebPurchases]]/MasterData6[[#This Row],[NumWebVisitsMonth]], 0)</f>
        <v>0.14285714285714285</v>
      </c>
      <c r="I994" t="str">
        <f>IF(AND(MasterData6[[#This Row],[NumWebPurchases]]&gt;=1, Buying_Cat.="Over $500"), "Yes", "")</f>
        <v/>
      </c>
      <c r="L994" t="str">
        <f>IF(MasterData6[[#This Row],[NumWebPurchases]]&gt;=R$3, "Yes", "")</f>
        <v/>
      </c>
      <c r="M994" t="str">
        <f>IF(MasterData6[[#This Row],[NumCatalogPurchases]]&gt;=S$3, "Yes", "")</f>
        <v/>
      </c>
      <c r="N994" t="str">
        <f>IF(MasterData6[[#This Row],[NumStorePurchases]]&gt;=T$3, "Yes", "")</f>
        <v/>
      </c>
    </row>
    <row r="995" spans="1:14" x14ac:dyDescent="0.3">
      <c r="A995">
        <v>4939</v>
      </c>
      <c r="B995">
        <v>2</v>
      </c>
      <c r="C995">
        <v>4</v>
      </c>
      <c r="D995">
        <v>1</v>
      </c>
      <c r="E995">
        <v>6</v>
      </c>
      <c r="F995">
        <v>7</v>
      </c>
      <c r="G99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995" s="52">
        <f>IFERROR(MasterData6[[#This Row],[NumWebPurchases]]/MasterData6[[#This Row],[NumWebVisitsMonth]], 0)</f>
        <v>0.5714285714285714</v>
      </c>
      <c r="I995" t="str">
        <f>IF(AND(MasterData6[[#This Row],[NumWebPurchases]]&gt;=1, Buying_Cat.="Over $500"), "Yes", "")</f>
        <v/>
      </c>
      <c r="L995" t="str">
        <f>IF(MasterData6[[#This Row],[NumWebPurchases]]&gt;=R$3, "Yes", "")</f>
        <v>Yes</v>
      </c>
      <c r="M995" t="str">
        <f>IF(MasterData6[[#This Row],[NumCatalogPurchases]]&gt;=S$3, "Yes", "")</f>
        <v/>
      </c>
      <c r="N995" t="str">
        <f>IF(MasterData6[[#This Row],[NumStorePurchases]]&gt;=T$3, "Yes", "")</f>
        <v>Yes</v>
      </c>
    </row>
    <row r="996" spans="1:14" x14ac:dyDescent="0.3">
      <c r="A996">
        <v>4943</v>
      </c>
      <c r="B996">
        <v>1</v>
      </c>
      <c r="C996">
        <v>2</v>
      </c>
      <c r="D996">
        <v>4</v>
      </c>
      <c r="E996">
        <v>9</v>
      </c>
      <c r="F996">
        <v>6</v>
      </c>
      <c r="G99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96" s="52">
        <f>IFERROR(MasterData6[[#This Row],[NumWebPurchases]]/MasterData6[[#This Row],[NumWebVisitsMonth]], 0)</f>
        <v>0.33333333333333331</v>
      </c>
      <c r="I996" t="str">
        <f>IF(AND(MasterData6[[#This Row],[NumWebPurchases]]&gt;=1, Buying_Cat.="Over $500"), "Yes", "")</f>
        <v>Yes</v>
      </c>
      <c r="L996" t="str">
        <f>IF(MasterData6[[#This Row],[NumWebPurchases]]&gt;=R$3, "Yes", "")</f>
        <v/>
      </c>
      <c r="M996" t="str">
        <f>IF(MasterData6[[#This Row],[NumCatalogPurchases]]&gt;=S$3, "Yes", "")</f>
        <v>Yes</v>
      </c>
      <c r="N996" t="str">
        <f>IF(MasterData6[[#This Row],[NumStorePurchases]]&gt;=T$3, "Yes", "")</f>
        <v>Yes</v>
      </c>
    </row>
    <row r="997" spans="1:14" x14ac:dyDescent="0.3">
      <c r="A997">
        <v>4944</v>
      </c>
      <c r="B997">
        <v>1</v>
      </c>
      <c r="C997">
        <v>4</v>
      </c>
      <c r="D997">
        <v>5</v>
      </c>
      <c r="E997">
        <v>7</v>
      </c>
      <c r="F997">
        <v>2</v>
      </c>
      <c r="G99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97" s="52">
        <f>IFERROR(MasterData6[[#This Row],[NumWebPurchases]]/MasterData6[[#This Row],[NumWebVisitsMonth]], 0)</f>
        <v>2</v>
      </c>
      <c r="I997" t="str">
        <f>IF(AND(MasterData6[[#This Row],[NumWebPurchases]]&gt;=1, Buying_Cat.="Over $500"), "Yes", "")</f>
        <v>Yes</v>
      </c>
      <c r="L997" t="str">
        <f>IF(MasterData6[[#This Row],[NumWebPurchases]]&gt;=R$3, "Yes", "")</f>
        <v>Yes</v>
      </c>
      <c r="M997" t="str">
        <f>IF(MasterData6[[#This Row],[NumCatalogPurchases]]&gt;=S$3, "Yes", "")</f>
        <v>Yes</v>
      </c>
      <c r="N997" t="str">
        <f>IF(MasterData6[[#This Row],[NumStorePurchases]]&gt;=T$3, "Yes", "")</f>
        <v>Yes</v>
      </c>
    </row>
    <row r="998" spans="1:14" x14ac:dyDescent="0.3">
      <c r="A998">
        <v>4945</v>
      </c>
      <c r="B998">
        <v>2</v>
      </c>
      <c r="C998">
        <v>10</v>
      </c>
      <c r="D998">
        <v>4</v>
      </c>
      <c r="E998">
        <v>12</v>
      </c>
      <c r="F998">
        <v>6</v>
      </c>
      <c r="G99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998" s="52">
        <f>IFERROR(MasterData6[[#This Row],[NumWebPurchases]]/MasterData6[[#This Row],[NumWebVisitsMonth]], 0)</f>
        <v>1.6666666666666667</v>
      </c>
      <c r="I998" t="str">
        <f>IF(AND(MasterData6[[#This Row],[NumWebPurchases]]&gt;=1, Buying_Cat.="Over $500"), "Yes", "")</f>
        <v>Yes</v>
      </c>
      <c r="L998" t="str">
        <f>IF(MasterData6[[#This Row],[NumWebPurchases]]&gt;=R$3, "Yes", "")</f>
        <v>Yes</v>
      </c>
      <c r="M998" t="str">
        <f>IF(MasterData6[[#This Row],[NumCatalogPurchases]]&gt;=S$3, "Yes", "")</f>
        <v>Yes</v>
      </c>
      <c r="N998" t="str">
        <f>IF(MasterData6[[#This Row],[NumStorePurchases]]&gt;=T$3, "Yes", "")</f>
        <v>Yes</v>
      </c>
    </row>
    <row r="999" spans="1:14" x14ac:dyDescent="0.3">
      <c r="A999">
        <v>4947</v>
      </c>
      <c r="B999">
        <v>1</v>
      </c>
      <c r="C999">
        <v>7</v>
      </c>
      <c r="D999">
        <v>7</v>
      </c>
      <c r="E999">
        <v>9</v>
      </c>
      <c r="F999">
        <v>4</v>
      </c>
      <c r="G99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999" s="52">
        <f>IFERROR(MasterData6[[#This Row],[NumWebPurchases]]/MasterData6[[#This Row],[NumWebVisitsMonth]], 0)</f>
        <v>1.75</v>
      </c>
      <c r="I999" t="str">
        <f>IF(AND(MasterData6[[#This Row],[NumWebPurchases]]&gt;=1, Buying_Cat.="Over $500"), "Yes", "")</f>
        <v>Yes</v>
      </c>
      <c r="L999" t="str">
        <f>IF(MasterData6[[#This Row],[NumWebPurchases]]&gt;=R$3, "Yes", "")</f>
        <v>Yes</v>
      </c>
      <c r="M999" t="str">
        <f>IF(MasterData6[[#This Row],[NumCatalogPurchases]]&gt;=S$3, "Yes", "")</f>
        <v>Yes</v>
      </c>
      <c r="N999" t="str">
        <f>IF(MasterData6[[#This Row],[NumStorePurchases]]&gt;=T$3, "Yes", "")</f>
        <v>Yes</v>
      </c>
    </row>
    <row r="1000" spans="1:14" x14ac:dyDescent="0.3">
      <c r="A1000">
        <v>4954</v>
      </c>
      <c r="B1000">
        <v>6</v>
      </c>
      <c r="C1000">
        <v>4</v>
      </c>
      <c r="D1000">
        <v>2</v>
      </c>
      <c r="E1000">
        <v>5</v>
      </c>
      <c r="F1000">
        <v>6</v>
      </c>
      <c r="G100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000" s="52">
        <f>IFERROR(MasterData6[[#This Row],[NumWebPurchases]]/MasterData6[[#This Row],[NumWebVisitsMonth]], 0)</f>
        <v>0.66666666666666663</v>
      </c>
      <c r="I1000" t="str">
        <f>IF(AND(MasterData6[[#This Row],[NumWebPurchases]]&gt;=1, Buying_Cat.="Over $500"), "Yes", "")</f>
        <v/>
      </c>
      <c r="L1000" t="str">
        <f>IF(MasterData6[[#This Row],[NumWebPurchases]]&gt;=R$3, "Yes", "")</f>
        <v>Yes</v>
      </c>
      <c r="M1000" t="str">
        <f>IF(MasterData6[[#This Row],[NumCatalogPurchases]]&gt;=S$3, "Yes", "")</f>
        <v>Yes</v>
      </c>
      <c r="N1000" t="str">
        <f>IF(MasterData6[[#This Row],[NumStorePurchases]]&gt;=T$3, "Yes", "")</f>
        <v>Yes</v>
      </c>
    </row>
    <row r="1001" spans="1:14" x14ac:dyDescent="0.3">
      <c r="A1001">
        <v>4961</v>
      </c>
      <c r="B1001">
        <v>4</v>
      </c>
      <c r="C1001">
        <v>2</v>
      </c>
      <c r="D1001">
        <v>1</v>
      </c>
      <c r="E1001">
        <v>4</v>
      </c>
      <c r="F1001">
        <v>4</v>
      </c>
      <c r="G100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001" s="52">
        <f>IFERROR(MasterData6[[#This Row],[NumWebPurchases]]/MasterData6[[#This Row],[NumWebVisitsMonth]], 0)</f>
        <v>0.5</v>
      </c>
      <c r="I1001" t="str">
        <f>IF(AND(MasterData6[[#This Row],[NumWebPurchases]]&gt;=1, Buying_Cat.="Over $500"), "Yes", "")</f>
        <v/>
      </c>
      <c r="L1001" t="str">
        <f>IF(MasterData6[[#This Row],[NumWebPurchases]]&gt;=R$3, "Yes", "")</f>
        <v/>
      </c>
      <c r="M1001" t="str">
        <f>IF(MasterData6[[#This Row],[NumCatalogPurchases]]&gt;=S$3, "Yes", "")</f>
        <v/>
      </c>
      <c r="N1001" t="str">
        <f>IF(MasterData6[[#This Row],[NumStorePurchases]]&gt;=T$3, "Yes", "")</f>
        <v/>
      </c>
    </row>
    <row r="1002" spans="1:14" x14ac:dyDescent="0.3">
      <c r="A1002">
        <v>4964</v>
      </c>
      <c r="B1002">
        <v>1</v>
      </c>
      <c r="C1002">
        <v>2</v>
      </c>
      <c r="D1002">
        <v>11</v>
      </c>
      <c r="E1002">
        <v>4</v>
      </c>
      <c r="F1002">
        <v>1</v>
      </c>
      <c r="G100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02" s="52">
        <f>IFERROR(MasterData6[[#This Row],[NumWebPurchases]]/MasterData6[[#This Row],[NumWebVisitsMonth]], 0)</f>
        <v>2</v>
      </c>
      <c r="I1002" t="str">
        <f>IF(AND(MasterData6[[#This Row],[NumWebPurchases]]&gt;=1, Buying_Cat.="Over $500"), "Yes", "")</f>
        <v>Yes</v>
      </c>
      <c r="L1002" t="str">
        <f>IF(MasterData6[[#This Row],[NumWebPurchases]]&gt;=R$3, "Yes", "")</f>
        <v/>
      </c>
      <c r="M1002" t="str">
        <f>IF(MasterData6[[#This Row],[NumCatalogPurchases]]&gt;=S$3, "Yes", "")</f>
        <v>Yes</v>
      </c>
      <c r="N1002" t="str">
        <f>IF(MasterData6[[#This Row],[NumStorePurchases]]&gt;=T$3, "Yes", "")</f>
        <v/>
      </c>
    </row>
    <row r="1003" spans="1:14" x14ac:dyDescent="0.3">
      <c r="A1003">
        <v>4967</v>
      </c>
      <c r="B1003">
        <v>4</v>
      </c>
      <c r="C1003">
        <v>5</v>
      </c>
      <c r="D1003">
        <v>1</v>
      </c>
      <c r="E1003">
        <v>5</v>
      </c>
      <c r="F1003">
        <v>8</v>
      </c>
      <c r="G100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003" s="52">
        <f>IFERROR(MasterData6[[#This Row],[NumWebPurchases]]/MasterData6[[#This Row],[NumWebVisitsMonth]], 0)</f>
        <v>0.625</v>
      </c>
      <c r="I1003" t="str">
        <f>IF(AND(MasterData6[[#This Row],[NumWebPurchases]]&gt;=1, Buying_Cat.="Over $500"), "Yes", "")</f>
        <v/>
      </c>
      <c r="L1003" t="str">
        <f>IF(MasterData6[[#This Row],[NumWebPurchases]]&gt;=R$3, "Yes", "")</f>
        <v>Yes</v>
      </c>
      <c r="M1003" t="str">
        <f>IF(MasterData6[[#This Row],[NumCatalogPurchases]]&gt;=S$3, "Yes", "")</f>
        <v/>
      </c>
      <c r="N1003" t="str">
        <f>IF(MasterData6[[#This Row],[NumStorePurchases]]&gt;=T$3, "Yes", "")</f>
        <v>Yes</v>
      </c>
    </row>
    <row r="1004" spans="1:14" x14ac:dyDescent="0.3">
      <c r="A1004">
        <v>4971</v>
      </c>
      <c r="B1004">
        <v>2</v>
      </c>
      <c r="C1004">
        <v>3</v>
      </c>
      <c r="D1004">
        <v>1</v>
      </c>
      <c r="E1004">
        <v>4</v>
      </c>
      <c r="F1004">
        <v>8</v>
      </c>
      <c r="G100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04" s="52">
        <f>IFERROR(MasterData6[[#This Row],[NumWebPurchases]]/MasterData6[[#This Row],[NumWebVisitsMonth]], 0)</f>
        <v>0.375</v>
      </c>
      <c r="I1004" t="str">
        <f>IF(AND(MasterData6[[#This Row],[NumWebPurchases]]&gt;=1, Buying_Cat.="Over $500"), "Yes", "")</f>
        <v/>
      </c>
      <c r="L1004" t="str">
        <f>IF(MasterData6[[#This Row],[NumWebPurchases]]&gt;=R$3, "Yes", "")</f>
        <v/>
      </c>
      <c r="M1004" t="str">
        <f>IF(MasterData6[[#This Row],[NumCatalogPurchases]]&gt;=S$3, "Yes", "")</f>
        <v/>
      </c>
      <c r="N1004" t="str">
        <f>IF(MasterData6[[#This Row],[NumStorePurchases]]&gt;=T$3, "Yes", "")</f>
        <v/>
      </c>
    </row>
    <row r="1005" spans="1:14" x14ac:dyDescent="0.3">
      <c r="A1005">
        <v>4973</v>
      </c>
      <c r="B1005">
        <v>1</v>
      </c>
      <c r="C1005">
        <v>1</v>
      </c>
      <c r="D1005">
        <v>1</v>
      </c>
      <c r="E1005">
        <v>2</v>
      </c>
      <c r="F1005">
        <v>7</v>
      </c>
      <c r="G100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05" s="52">
        <f>IFERROR(MasterData6[[#This Row],[NumWebPurchases]]/MasterData6[[#This Row],[NumWebVisitsMonth]], 0)</f>
        <v>0.14285714285714285</v>
      </c>
      <c r="I1005" t="str">
        <f>IF(AND(MasterData6[[#This Row],[NumWebPurchases]]&gt;=1, Buying_Cat.="Over $500"), "Yes", "")</f>
        <v/>
      </c>
      <c r="L1005" t="str">
        <f>IF(MasterData6[[#This Row],[NumWebPurchases]]&gt;=R$3, "Yes", "")</f>
        <v/>
      </c>
      <c r="M1005" t="str">
        <f>IF(MasterData6[[#This Row],[NumCatalogPurchases]]&gt;=S$3, "Yes", "")</f>
        <v/>
      </c>
      <c r="N1005" t="str">
        <f>IF(MasterData6[[#This Row],[NumStorePurchases]]&gt;=T$3, "Yes", "")</f>
        <v/>
      </c>
    </row>
    <row r="1006" spans="1:14" x14ac:dyDescent="0.3">
      <c r="A1006">
        <v>4974</v>
      </c>
      <c r="B1006">
        <v>10</v>
      </c>
      <c r="C1006">
        <v>4</v>
      </c>
      <c r="D1006">
        <v>6</v>
      </c>
      <c r="E1006">
        <v>9</v>
      </c>
      <c r="F1006">
        <v>7</v>
      </c>
      <c r="G100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10</v>
      </c>
      <c r="H1006" s="52">
        <f>IFERROR(MasterData6[[#This Row],[NumWebPurchases]]/MasterData6[[#This Row],[NumWebVisitsMonth]], 0)</f>
        <v>0.5714285714285714</v>
      </c>
      <c r="I1006" t="str">
        <f>IF(AND(MasterData6[[#This Row],[NumWebPurchases]]&gt;=1, Buying_Cat.="Over $500"), "Yes", "")</f>
        <v>Yes</v>
      </c>
      <c r="L1006" t="str">
        <f>IF(MasterData6[[#This Row],[NumWebPurchases]]&gt;=R$3, "Yes", "")</f>
        <v>Yes</v>
      </c>
      <c r="M1006" t="str">
        <f>IF(MasterData6[[#This Row],[NumCatalogPurchases]]&gt;=S$3, "Yes", "")</f>
        <v>Yes</v>
      </c>
      <c r="N1006" t="str">
        <f>IF(MasterData6[[#This Row],[NumStorePurchases]]&gt;=T$3, "Yes", "")</f>
        <v>Yes</v>
      </c>
    </row>
    <row r="1007" spans="1:14" x14ac:dyDescent="0.3">
      <c r="A1007">
        <v>4988</v>
      </c>
      <c r="B1007">
        <v>3</v>
      </c>
      <c r="C1007">
        <v>1</v>
      </c>
      <c r="D1007">
        <v>1</v>
      </c>
      <c r="E1007">
        <v>4</v>
      </c>
      <c r="F1007">
        <v>4</v>
      </c>
      <c r="G100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007" s="52">
        <f>IFERROR(MasterData6[[#This Row],[NumWebPurchases]]/MasterData6[[#This Row],[NumWebVisitsMonth]], 0)</f>
        <v>0.25</v>
      </c>
      <c r="I1007" t="str">
        <f>IF(AND(MasterData6[[#This Row],[NumWebPurchases]]&gt;=1, Buying_Cat.="Over $500"), "Yes", "")</f>
        <v/>
      </c>
      <c r="L1007" t="str">
        <f>IF(MasterData6[[#This Row],[NumWebPurchases]]&gt;=R$3, "Yes", "")</f>
        <v/>
      </c>
      <c r="M1007" t="str">
        <f>IF(MasterData6[[#This Row],[NumCatalogPurchases]]&gt;=S$3, "Yes", "")</f>
        <v/>
      </c>
      <c r="N1007" t="str">
        <f>IF(MasterData6[[#This Row],[NumStorePurchases]]&gt;=T$3, "Yes", "")</f>
        <v/>
      </c>
    </row>
    <row r="1008" spans="1:14" x14ac:dyDescent="0.3">
      <c r="A1008">
        <v>4990</v>
      </c>
      <c r="B1008">
        <v>1</v>
      </c>
      <c r="C1008">
        <v>11</v>
      </c>
      <c r="D1008">
        <v>1</v>
      </c>
      <c r="E1008">
        <v>8</v>
      </c>
      <c r="F1008">
        <v>7</v>
      </c>
      <c r="G100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08" s="52">
        <f>IFERROR(MasterData6[[#This Row],[NumWebPurchases]]/MasterData6[[#This Row],[NumWebVisitsMonth]], 0)</f>
        <v>1.5714285714285714</v>
      </c>
      <c r="I1008" t="str">
        <f>IF(AND(MasterData6[[#This Row],[NumWebPurchases]]&gt;=1, Buying_Cat.="Over $500"), "Yes", "")</f>
        <v>Yes</v>
      </c>
      <c r="L1008" t="str">
        <f>IF(MasterData6[[#This Row],[NumWebPurchases]]&gt;=R$3, "Yes", "")</f>
        <v>Yes</v>
      </c>
      <c r="M1008" t="str">
        <f>IF(MasterData6[[#This Row],[NumCatalogPurchases]]&gt;=S$3, "Yes", "")</f>
        <v/>
      </c>
      <c r="N1008" t="str">
        <f>IF(MasterData6[[#This Row],[NumStorePurchases]]&gt;=T$3, "Yes", "")</f>
        <v>Yes</v>
      </c>
    </row>
    <row r="1009" spans="1:14" x14ac:dyDescent="0.3">
      <c r="A1009">
        <v>4992</v>
      </c>
      <c r="B1009">
        <v>3</v>
      </c>
      <c r="C1009">
        <v>3</v>
      </c>
      <c r="D1009">
        <v>1</v>
      </c>
      <c r="E1009">
        <v>2</v>
      </c>
      <c r="F1009">
        <v>7</v>
      </c>
      <c r="G100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009" s="52">
        <f>IFERROR(MasterData6[[#This Row],[NumWebPurchases]]/MasterData6[[#This Row],[NumWebVisitsMonth]], 0)</f>
        <v>0.42857142857142855</v>
      </c>
      <c r="I1009" t="str">
        <f>IF(AND(MasterData6[[#This Row],[NumWebPurchases]]&gt;=1, Buying_Cat.="Over $500"), "Yes", "")</f>
        <v/>
      </c>
      <c r="L1009" t="str">
        <f>IF(MasterData6[[#This Row],[NumWebPurchases]]&gt;=R$3, "Yes", "")</f>
        <v/>
      </c>
      <c r="M1009" t="str">
        <f>IF(MasterData6[[#This Row],[NumCatalogPurchases]]&gt;=S$3, "Yes", "")</f>
        <v/>
      </c>
      <c r="N1009" t="str">
        <f>IF(MasterData6[[#This Row],[NumStorePurchases]]&gt;=T$3, "Yes", "")</f>
        <v/>
      </c>
    </row>
    <row r="1010" spans="1:14" x14ac:dyDescent="0.3">
      <c r="A1010">
        <v>4994</v>
      </c>
      <c r="B1010">
        <v>1</v>
      </c>
      <c r="C1010">
        <v>7</v>
      </c>
      <c r="D1010">
        <v>5</v>
      </c>
      <c r="E1010">
        <v>13</v>
      </c>
      <c r="F1010">
        <v>3</v>
      </c>
      <c r="G101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10" s="52">
        <f>IFERROR(MasterData6[[#This Row],[NumWebPurchases]]/MasterData6[[#This Row],[NumWebVisitsMonth]], 0)</f>
        <v>2.3333333333333335</v>
      </c>
      <c r="I1010" t="str">
        <f>IF(AND(MasterData6[[#This Row],[NumWebPurchases]]&gt;=1, Buying_Cat.="Over $500"), "Yes", "")</f>
        <v>Yes</v>
      </c>
      <c r="L1010" t="str">
        <f>IF(MasterData6[[#This Row],[NumWebPurchases]]&gt;=R$3, "Yes", "")</f>
        <v>Yes</v>
      </c>
      <c r="M1010" t="str">
        <f>IF(MasterData6[[#This Row],[NumCatalogPurchases]]&gt;=S$3, "Yes", "")</f>
        <v>Yes</v>
      </c>
      <c r="N1010" t="str">
        <f>IF(MasterData6[[#This Row],[NumStorePurchases]]&gt;=T$3, "Yes", "")</f>
        <v>Yes</v>
      </c>
    </row>
    <row r="1011" spans="1:14" x14ac:dyDescent="0.3">
      <c r="A1011">
        <v>4998</v>
      </c>
      <c r="B1011">
        <v>1</v>
      </c>
      <c r="C1011">
        <v>4</v>
      </c>
      <c r="D1011">
        <v>5</v>
      </c>
      <c r="E1011">
        <v>4</v>
      </c>
      <c r="F1011">
        <v>2</v>
      </c>
      <c r="G101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11" s="52">
        <f>IFERROR(MasterData6[[#This Row],[NumWebPurchases]]/MasterData6[[#This Row],[NumWebVisitsMonth]], 0)</f>
        <v>2</v>
      </c>
      <c r="I1011" t="str">
        <f>IF(AND(MasterData6[[#This Row],[NumWebPurchases]]&gt;=1, Buying_Cat.="Over $500"), "Yes", "")</f>
        <v>Yes</v>
      </c>
      <c r="L1011" t="str">
        <f>IF(MasterData6[[#This Row],[NumWebPurchases]]&gt;=R$3, "Yes", "")</f>
        <v>Yes</v>
      </c>
      <c r="M1011" t="str">
        <f>IF(MasterData6[[#This Row],[NumCatalogPurchases]]&gt;=S$3, "Yes", "")</f>
        <v>Yes</v>
      </c>
      <c r="N1011" t="str">
        <f>IF(MasterData6[[#This Row],[NumStorePurchases]]&gt;=T$3, "Yes", "")</f>
        <v/>
      </c>
    </row>
    <row r="1012" spans="1:14" x14ac:dyDescent="0.3">
      <c r="A1012">
        <v>5010</v>
      </c>
      <c r="B1012">
        <v>2</v>
      </c>
      <c r="C1012">
        <v>1</v>
      </c>
      <c r="D1012">
        <v>0</v>
      </c>
      <c r="E1012">
        <v>3</v>
      </c>
      <c r="F1012">
        <v>8</v>
      </c>
      <c r="G101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12" s="52">
        <f>IFERROR(MasterData6[[#This Row],[NumWebPurchases]]/MasterData6[[#This Row],[NumWebVisitsMonth]], 0)</f>
        <v>0.125</v>
      </c>
      <c r="I1012" t="str">
        <f>IF(AND(MasterData6[[#This Row],[NumWebPurchases]]&gt;=1, Buying_Cat.="Over $500"), "Yes", "")</f>
        <v/>
      </c>
      <c r="L1012" t="str">
        <f>IF(MasterData6[[#This Row],[NumWebPurchases]]&gt;=R$3, "Yes", "")</f>
        <v/>
      </c>
      <c r="M1012" t="str">
        <f>IF(MasterData6[[#This Row],[NumCatalogPurchases]]&gt;=S$3, "Yes", "")</f>
        <v/>
      </c>
      <c r="N1012" t="str">
        <f>IF(MasterData6[[#This Row],[NumStorePurchases]]&gt;=T$3, "Yes", "")</f>
        <v/>
      </c>
    </row>
    <row r="1013" spans="1:14" x14ac:dyDescent="0.3">
      <c r="A1013">
        <v>5011</v>
      </c>
      <c r="B1013">
        <v>2</v>
      </c>
      <c r="C1013">
        <v>8</v>
      </c>
      <c r="D1013">
        <v>9</v>
      </c>
      <c r="E1013">
        <v>4</v>
      </c>
      <c r="F1013">
        <v>6</v>
      </c>
      <c r="G101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13" s="52">
        <f>IFERROR(MasterData6[[#This Row],[NumWebPurchases]]/MasterData6[[#This Row],[NumWebVisitsMonth]], 0)</f>
        <v>1.3333333333333333</v>
      </c>
      <c r="I1013" t="str">
        <f>IF(AND(MasterData6[[#This Row],[NumWebPurchases]]&gt;=1, Buying_Cat.="Over $500"), "Yes", "")</f>
        <v>Yes</v>
      </c>
      <c r="L1013" t="str">
        <f>IF(MasterData6[[#This Row],[NumWebPurchases]]&gt;=R$3, "Yes", "")</f>
        <v>Yes</v>
      </c>
      <c r="M1013" t="str">
        <f>IF(MasterData6[[#This Row],[NumCatalogPurchases]]&gt;=S$3, "Yes", "")</f>
        <v>Yes</v>
      </c>
      <c r="N1013" t="str">
        <f>IF(MasterData6[[#This Row],[NumStorePurchases]]&gt;=T$3, "Yes", "")</f>
        <v/>
      </c>
    </row>
    <row r="1014" spans="1:14" x14ac:dyDescent="0.3">
      <c r="A1014">
        <v>5012</v>
      </c>
      <c r="B1014">
        <v>1</v>
      </c>
      <c r="C1014">
        <v>1</v>
      </c>
      <c r="D1014">
        <v>0</v>
      </c>
      <c r="E1014">
        <v>3</v>
      </c>
      <c r="F1014">
        <v>8</v>
      </c>
      <c r="G101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14" s="52">
        <f>IFERROR(MasterData6[[#This Row],[NumWebPurchases]]/MasterData6[[#This Row],[NumWebVisitsMonth]], 0)</f>
        <v>0.125</v>
      </c>
      <c r="I1014" t="str">
        <f>IF(AND(MasterData6[[#This Row],[NumWebPurchases]]&gt;=1, Buying_Cat.="Over $500"), "Yes", "")</f>
        <v/>
      </c>
      <c r="L1014" t="str">
        <f>IF(MasterData6[[#This Row],[NumWebPurchases]]&gt;=R$3, "Yes", "")</f>
        <v/>
      </c>
      <c r="M1014" t="str">
        <f>IF(MasterData6[[#This Row],[NumCatalogPurchases]]&gt;=S$3, "Yes", "")</f>
        <v/>
      </c>
      <c r="N1014" t="str">
        <f>IF(MasterData6[[#This Row],[NumStorePurchases]]&gt;=T$3, "Yes", "")</f>
        <v/>
      </c>
    </row>
    <row r="1015" spans="1:14" x14ac:dyDescent="0.3">
      <c r="A1015">
        <v>5015</v>
      </c>
      <c r="B1015">
        <v>2</v>
      </c>
      <c r="C1015">
        <v>2</v>
      </c>
      <c r="D1015">
        <v>2</v>
      </c>
      <c r="E1015">
        <v>3</v>
      </c>
      <c r="F1015">
        <v>7</v>
      </c>
      <c r="G101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15" s="52">
        <f>IFERROR(MasterData6[[#This Row],[NumWebPurchases]]/MasterData6[[#This Row],[NumWebVisitsMonth]], 0)</f>
        <v>0.2857142857142857</v>
      </c>
      <c r="I1015" t="str">
        <f>IF(AND(MasterData6[[#This Row],[NumWebPurchases]]&gt;=1, Buying_Cat.="Over $500"), "Yes", "")</f>
        <v/>
      </c>
      <c r="L1015" t="str">
        <f>IF(MasterData6[[#This Row],[NumWebPurchases]]&gt;=R$3, "Yes", "")</f>
        <v/>
      </c>
      <c r="M1015" t="str">
        <f>IF(MasterData6[[#This Row],[NumCatalogPurchases]]&gt;=S$3, "Yes", "")</f>
        <v>Yes</v>
      </c>
      <c r="N1015" t="str">
        <f>IF(MasterData6[[#This Row],[NumStorePurchases]]&gt;=T$3, "Yes", "")</f>
        <v/>
      </c>
    </row>
    <row r="1016" spans="1:14" x14ac:dyDescent="0.3">
      <c r="A1016">
        <v>5025</v>
      </c>
      <c r="B1016">
        <v>1</v>
      </c>
      <c r="C1016">
        <v>2</v>
      </c>
      <c r="D1016">
        <v>1</v>
      </c>
      <c r="E1016">
        <v>4</v>
      </c>
      <c r="F1016">
        <v>3</v>
      </c>
      <c r="G101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16" s="52">
        <f>IFERROR(MasterData6[[#This Row],[NumWebPurchases]]/MasterData6[[#This Row],[NumWebVisitsMonth]], 0)</f>
        <v>0.66666666666666663</v>
      </c>
      <c r="I1016" t="str">
        <f>IF(AND(MasterData6[[#This Row],[NumWebPurchases]]&gt;=1, Buying_Cat.="Over $500"), "Yes", "")</f>
        <v/>
      </c>
      <c r="L1016" t="str">
        <f>IF(MasterData6[[#This Row],[NumWebPurchases]]&gt;=R$3, "Yes", "")</f>
        <v/>
      </c>
      <c r="M1016" t="str">
        <f>IF(MasterData6[[#This Row],[NumCatalogPurchases]]&gt;=S$3, "Yes", "")</f>
        <v/>
      </c>
      <c r="N1016" t="str">
        <f>IF(MasterData6[[#This Row],[NumStorePurchases]]&gt;=T$3, "Yes", "")</f>
        <v/>
      </c>
    </row>
    <row r="1017" spans="1:14" x14ac:dyDescent="0.3">
      <c r="A1017">
        <v>5029</v>
      </c>
      <c r="B1017">
        <v>1</v>
      </c>
      <c r="C1017">
        <v>0</v>
      </c>
      <c r="D1017">
        <v>0</v>
      </c>
      <c r="E1017">
        <v>3</v>
      </c>
      <c r="F1017">
        <v>5</v>
      </c>
      <c r="G101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17" s="52">
        <f>IFERROR(MasterData6[[#This Row],[NumWebPurchases]]/MasterData6[[#This Row],[NumWebVisitsMonth]], 0)</f>
        <v>0</v>
      </c>
      <c r="I1017" t="str">
        <f>IF(AND(MasterData6[[#This Row],[NumWebPurchases]]&gt;=1, Buying_Cat.="Over $500"), "Yes", "")</f>
        <v/>
      </c>
      <c r="L1017" t="str">
        <f>IF(MasterData6[[#This Row],[NumWebPurchases]]&gt;=R$3, "Yes", "")</f>
        <v/>
      </c>
      <c r="M1017" t="str">
        <f>IF(MasterData6[[#This Row],[NumCatalogPurchases]]&gt;=S$3, "Yes", "")</f>
        <v/>
      </c>
      <c r="N1017" t="str">
        <f>IF(MasterData6[[#This Row],[NumStorePurchases]]&gt;=T$3, "Yes", "")</f>
        <v/>
      </c>
    </row>
    <row r="1018" spans="1:14" x14ac:dyDescent="0.3">
      <c r="A1018">
        <v>5031</v>
      </c>
      <c r="B1018">
        <v>1</v>
      </c>
      <c r="C1018">
        <v>5</v>
      </c>
      <c r="D1018">
        <v>9</v>
      </c>
      <c r="E1018">
        <v>11</v>
      </c>
      <c r="F1018">
        <v>2</v>
      </c>
      <c r="G101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18" s="52">
        <f>IFERROR(MasterData6[[#This Row],[NumWebPurchases]]/MasterData6[[#This Row],[NumWebVisitsMonth]], 0)</f>
        <v>2.5</v>
      </c>
      <c r="I1018" t="str">
        <f>IF(AND(MasterData6[[#This Row],[NumWebPurchases]]&gt;=1, Buying_Cat.="Over $500"), "Yes", "")</f>
        <v>Yes</v>
      </c>
      <c r="L1018" t="str">
        <f>IF(MasterData6[[#This Row],[NumWebPurchases]]&gt;=R$3, "Yes", "")</f>
        <v>Yes</v>
      </c>
      <c r="M1018" t="str">
        <f>IF(MasterData6[[#This Row],[NumCatalogPurchases]]&gt;=S$3, "Yes", "")</f>
        <v>Yes</v>
      </c>
      <c r="N1018" t="str">
        <f>IF(MasterData6[[#This Row],[NumStorePurchases]]&gt;=T$3, "Yes", "")</f>
        <v>Yes</v>
      </c>
    </row>
    <row r="1019" spans="1:14" x14ac:dyDescent="0.3">
      <c r="A1019">
        <v>5036</v>
      </c>
      <c r="B1019">
        <v>2</v>
      </c>
      <c r="C1019">
        <v>4</v>
      </c>
      <c r="D1019">
        <v>5</v>
      </c>
      <c r="E1019">
        <v>3</v>
      </c>
      <c r="F1019">
        <v>6</v>
      </c>
      <c r="G101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19" s="52">
        <f>IFERROR(MasterData6[[#This Row],[NumWebPurchases]]/MasterData6[[#This Row],[NumWebVisitsMonth]], 0)</f>
        <v>0.66666666666666663</v>
      </c>
      <c r="I1019" t="str">
        <f>IF(AND(MasterData6[[#This Row],[NumWebPurchases]]&gt;=1, Buying_Cat.="Over $500"), "Yes", "")</f>
        <v/>
      </c>
      <c r="L1019" t="str">
        <f>IF(MasterData6[[#This Row],[NumWebPurchases]]&gt;=R$3, "Yes", "")</f>
        <v>Yes</v>
      </c>
      <c r="M1019" t="str">
        <f>IF(MasterData6[[#This Row],[NumCatalogPurchases]]&gt;=S$3, "Yes", "")</f>
        <v>Yes</v>
      </c>
      <c r="N1019" t="str">
        <f>IF(MasterData6[[#This Row],[NumStorePurchases]]&gt;=T$3, "Yes", "")</f>
        <v/>
      </c>
    </row>
    <row r="1020" spans="1:14" x14ac:dyDescent="0.3">
      <c r="A1020">
        <v>5043</v>
      </c>
      <c r="B1020">
        <v>2</v>
      </c>
      <c r="C1020">
        <v>4</v>
      </c>
      <c r="D1020">
        <v>2</v>
      </c>
      <c r="E1020">
        <v>5</v>
      </c>
      <c r="F1020">
        <v>7</v>
      </c>
      <c r="G102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20" s="52">
        <f>IFERROR(MasterData6[[#This Row],[NumWebPurchases]]/MasterData6[[#This Row],[NumWebVisitsMonth]], 0)</f>
        <v>0.5714285714285714</v>
      </c>
      <c r="I1020" t="str">
        <f>IF(AND(MasterData6[[#This Row],[NumWebPurchases]]&gt;=1, Buying_Cat.="Over $500"), "Yes", "")</f>
        <v/>
      </c>
      <c r="L1020" t="str">
        <f>IF(MasterData6[[#This Row],[NumWebPurchases]]&gt;=R$3, "Yes", "")</f>
        <v>Yes</v>
      </c>
      <c r="M1020" t="str">
        <f>IF(MasterData6[[#This Row],[NumCatalogPurchases]]&gt;=S$3, "Yes", "")</f>
        <v>Yes</v>
      </c>
      <c r="N1020" t="str">
        <f>IF(MasterData6[[#This Row],[NumStorePurchases]]&gt;=T$3, "Yes", "")</f>
        <v>Yes</v>
      </c>
    </row>
    <row r="1021" spans="1:14" x14ac:dyDescent="0.3">
      <c r="A1021">
        <v>5046</v>
      </c>
      <c r="B1021">
        <v>2</v>
      </c>
      <c r="C1021">
        <v>10</v>
      </c>
      <c r="D1021">
        <v>6</v>
      </c>
      <c r="E1021">
        <v>7</v>
      </c>
      <c r="F1021">
        <v>4</v>
      </c>
      <c r="G102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21" s="52">
        <f>IFERROR(MasterData6[[#This Row],[NumWebPurchases]]/MasterData6[[#This Row],[NumWebVisitsMonth]], 0)</f>
        <v>2.5</v>
      </c>
      <c r="I1021" t="str">
        <f>IF(AND(MasterData6[[#This Row],[NumWebPurchases]]&gt;=1, Buying_Cat.="Over $500"), "Yes", "")</f>
        <v>Yes</v>
      </c>
      <c r="L1021" t="str">
        <f>IF(MasterData6[[#This Row],[NumWebPurchases]]&gt;=R$3, "Yes", "")</f>
        <v>Yes</v>
      </c>
      <c r="M1021" t="str">
        <f>IF(MasterData6[[#This Row],[NumCatalogPurchases]]&gt;=S$3, "Yes", "")</f>
        <v>Yes</v>
      </c>
      <c r="N1021" t="str">
        <f>IF(MasterData6[[#This Row],[NumStorePurchases]]&gt;=T$3, "Yes", "")</f>
        <v>Yes</v>
      </c>
    </row>
    <row r="1022" spans="1:14" x14ac:dyDescent="0.3">
      <c r="A1022">
        <v>5048</v>
      </c>
      <c r="B1022">
        <v>1</v>
      </c>
      <c r="C1022">
        <v>3</v>
      </c>
      <c r="D1022">
        <v>1</v>
      </c>
      <c r="E1022">
        <v>2</v>
      </c>
      <c r="F1022">
        <v>8</v>
      </c>
      <c r="G102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22" s="52">
        <f>IFERROR(MasterData6[[#This Row],[NumWebPurchases]]/MasterData6[[#This Row],[NumWebVisitsMonth]], 0)</f>
        <v>0.375</v>
      </c>
      <c r="I1022" t="str">
        <f>IF(AND(MasterData6[[#This Row],[NumWebPurchases]]&gt;=1, Buying_Cat.="Over $500"), "Yes", "")</f>
        <v/>
      </c>
      <c r="L1022" t="str">
        <f>IF(MasterData6[[#This Row],[NumWebPurchases]]&gt;=R$3, "Yes", "")</f>
        <v/>
      </c>
      <c r="M1022" t="str">
        <f>IF(MasterData6[[#This Row],[NumCatalogPurchases]]&gt;=S$3, "Yes", "")</f>
        <v/>
      </c>
      <c r="N1022" t="str">
        <f>IF(MasterData6[[#This Row],[NumStorePurchases]]&gt;=T$3, "Yes", "")</f>
        <v/>
      </c>
    </row>
    <row r="1023" spans="1:14" x14ac:dyDescent="0.3">
      <c r="A1023">
        <v>5049</v>
      </c>
      <c r="B1023">
        <v>1</v>
      </c>
      <c r="C1023">
        <v>3</v>
      </c>
      <c r="D1023">
        <v>0</v>
      </c>
      <c r="E1023">
        <v>2</v>
      </c>
      <c r="F1023">
        <v>9</v>
      </c>
      <c r="G102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23" s="52">
        <f>IFERROR(MasterData6[[#This Row],[NumWebPurchases]]/MasterData6[[#This Row],[NumWebVisitsMonth]], 0)</f>
        <v>0.33333333333333331</v>
      </c>
      <c r="I1023" t="str">
        <f>IF(AND(MasterData6[[#This Row],[NumWebPurchases]]&gt;=1, Buying_Cat.="Over $500"), "Yes", "")</f>
        <v/>
      </c>
      <c r="L1023" t="str">
        <f>IF(MasterData6[[#This Row],[NumWebPurchases]]&gt;=R$3, "Yes", "")</f>
        <v/>
      </c>
      <c r="M1023" t="str">
        <f>IF(MasterData6[[#This Row],[NumCatalogPurchases]]&gt;=S$3, "Yes", "")</f>
        <v/>
      </c>
      <c r="N1023" t="str">
        <f>IF(MasterData6[[#This Row],[NumStorePurchases]]&gt;=T$3, "Yes", "")</f>
        <v/>
      </c>
    </row>
    <row r="1024" spans="1:14" x14ac:dyDescent="0.3">
      <c r="A1024">
        <v>5057</v>
      </c>
      <c r="B1024">
        <v>2</v>
      </c>
      <c r="C1024">
        <v>4</v>
      </c>
      <c r="D1024">
        <v>4</v>
      </c>
      <c r="E1024">
        <v>10</v>
      </c>
      <c r="F1024">
        <v>2</v>
      </c>
      <c r="G102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24" s="52">
        <f>IFERROR(MasterData6[[#This Row],[NumWebPurchases]]/MasterData6[[#This Row],[NumWebVisitsMonth]], 0)</f>
        <v>2</v>
      </c>
      <c r="I1024" t="str">
        <f>IF(AND(MasterData6[[#This Row],[NumWebPurchases]]&gt;=1, Buying_Cat.="Over $500"), "Yes", "")</f>
        <v>Yes</v>
      </c>
      <c r="L1024" t="str">
        <f>IF(MasterData6[[#This Row],[NumWebPurchases]]&gt;=R$3, "Yes", "")</f>
        <v>Yes</v>
      </c>
      <c r="M1024" t="str">
        <f>IF(MasterData6[[#This Row],[NumCatalogPurchases]]&gt;=S$3, "Yes", "")</f>
        <v>Yes</v>
      </c>
      <c r="N1024" t="str">
        <f>IF(MasterData6[[#This Row],[NumStorePurchases]]&gt;=T$3, "Yes", "")</f>
        <v>Yes</v>
      </c>
    </row>
    <row r="1025" spans="1:14" x14ac:dyDescent="0.3">
      <c r="A1025">
        <v>5062</v>
      </c>
      <c r="B1025">
        <v>1</v>
      </c>
      <c r="C1025">
        <v>2</v>
      </c>
      <c r="D1025">
        <v>0</v>
      </c>
      <c r="E1025">
        <v>2</v>
      </c>
      <c r="F1025">
        <v>8</v>
      </c>
      <c r="G102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25" s="52">
        <f>IFERROR(MasterData6[[#This Row],[NumWebPurchases]]/MasterData6[[#This Row],[NumWebVisitsMonth]], 0)</f>
        <v>0.25</v>
      </c>
      <c r="I1025" t="str">
        <f>IF(AND(MasterData6[[#This Row],[NumWebPurchases]]&gt;=1, Buying_Cat.="Over $500"), "Yes", "")</f>
        <v/>
      </c>
      <c r="L1025" t="str">
        <f>IF(MasterData6[[#This Row],[NumWebPurchases]]&gt;=R$3, "Yes", "")</f>
        <v/>
      </c>
      <c r="M1025" t="str">
        <f>IF(MasterData6[[#This Row],[NumCatalogPurchases]]&gt;=S$3, "Yes", "")</f>
        <v/>
      </c>
      <c r="N1025" t="str">
        <f>IF(MasterData6[[#This Row],[NumStorePurchases]]&gt;=T$3, "Yes", "")</f>
        <v/>
      </c>
    </row>
    <row r="1026" spans="1:14" x14ac:dyDescent="0.3">
      <c r="A1026">
        <v>5063</v>
      </c>
      <c r="B1026">
        <v>3</v>
      </c>
      <c r="C1026">
        <v>4</v>
      </c>
      <c r="D1026">
        <v>1</v>
      </c>
      <c r="E1026">
        <v>4</v>
      </c>
      <c r="F1026">
        <v>9</v>
      </c>
      <c r="G102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026" s="52">
        <f>IFERROR(MasterData6[[#This Row],[NumWebPurchases]]/MasterData6[[#This Row],[NumWebVisitsMonth]], 0)</f>
        <v>0.44444444444444442</v>
      </c>
      <c r="I1026" t="str">
        <f>IF(AND(MasterData6[[#This Row],[NumWebPurchases]]&gt;=1, Buying_Cat.="Over $500"), "Yes", "")</f>
        <v/>
      </c>
      <c r="L1026" t="str">
        <f>IF(MasterData6[[#This Row],[NumWebPurchases]]&gt;=R$3, "Yes", "")</f>
        <v>Yes</v>
      </c>
      <c r="M1026" t="str">
        <f>IF(MasterData6[[#This Row],[NumCatalogPurchases]]&gt;=S$3, "Yes", "")</f>
        <v/>
      </c>
      <c r="N1026" t="str">
        <f>IF(MasterData6[[#This Row],[NumStorePurchases]]&gt;=T$3, "Yes", "")</f>
        <v/>
      </c>
    </row>
    <row r="1027" spans="1:14" x14ac:dyDescent="0.3">
      <c r="A1027">
        <v>5067</v>
      </c>
      <c r="B1027">
        <v>1</v>
      </c>
      <c r="C1027">
        <v>2</v>
      </c>
      <c r="D1027">
        <v>7</v>
      </c>
      <c r="E1027">
        <v>11</v>
      </c>
      <c r="F1027">
        <v>5</v>
      </c>
      <c r="G102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27" s="52">
        <f>IFERROR(MasterData6[[#This Row],[NumWebPurchases]]/MasterData6[[#This Row],[NumWebVisitsMonth]], 0)</f>
        <v>0.4</v>
      </c>
      <c r="I1027" t="str">
        <f>IF(AND(MasterData6[[#This Row],[NumWebPurchases]]&gt;=1, Buying_Cat.="Over $500"), "Yes", "")</f>
        <v>Yes</v>
      </c>
      <c r="L1027" t="str">
        <f>IF(MasterData6[[#This Row],[NumWebPurchases]]&gt;=R$3, "Yes", "")</f>
        <v/>
      </c>
      <c r="M1027" t="str">
        <f>IF(MasterData6[[#This Row],[NumCatalogPurchases]]&gt;=S$3, "Yes", "")</f>
        <v>Yes</v>
      </c>
      <c r="N1027" t="str">
        <f>IF(MasterData6[[#This Row],[NumStorePurchases]]&gt;=T$3, "Yes", "")</f>
        <v>Yes</v>
      </c>
    </row>
    <row r="1028" spans="1:14" x14ac:dyDescent="0.3">
      <c r="A1028">
        <v>5068</v>
      </c>
      <c r="B1028">
        <v>1</v>
      </c>
      <c r="C1028">
        <v>2</v>
      </c>
      <c r="D1028">
        <v>0</v>
      </c>
      <c r="E1028">
        <v>2</v>
      </c>
      <c r="F1028">
        <v>9</v>
      </c>
      <c r="G102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28" s="52">
        <f>IFERROR(MasterData6[[#This Row],[NumWebPurchases]]/MasterData6[[#This Row],[NumWebVisitsMonth]], 0)</f>
        <v>0.22222222222222221</v>
      </c>
      <c r="I1028" t="str">
        <f>IF(AND(MasterData6[[#This Row],[NumWebPurchases]]&gt;=1, Buying_Cat.="Over $500"), "Yes", "")</f>
        <v/>
      </c>
      <c r="L1028" t="str">
        <f>IF(MasterData6[[#This Row],[NumWebPurchases]]&gt;=R$3, "Yes", "")</f>
        <v/>
      </c>
      <c r="M1028" t="str">
        <f>IF(MasterData6[[#This Row],[NumCatalogPurchases]]&gt;=S$3, "Yes", "")</f>
        <v/>
      </c>
      <c r="N1028" t="str">
        <f>IF(MasterData6[[#This Row],[NumStorePurchases]]&gt;=T$3, "Yes", "")</f>
        <v/>
      </c>
    </row>
    <row r="1029" spans="1:14" x14ac:dyDescent="0.3">
      <c r="A1029">
        <v>5074</v>
      </c>
      <c r="B1029">
        <v>1</v>
      </c>
      <c r="C1029">
        <v>1</v>
      </c>
      <c r="D1029">
        <v>0</v>
      </c>
      <c r="E1029">
        <v>3</v>
      </c>
      <c r="F1029">
        <v>7</v>
      </c>
      <c r="G102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29" s="52">
        <f>IFERROR(MasterData6[[#This Row],[NumWebPurchases]]/MasterData6[[#This Row],[NumWebVisitsMonth]], 0)</f>
        <v>0.14285714285714285</v>
      </c>
      <c r="I1029" t="str">
        <f>IF(AND(MasterData6[[#This Row],[NumWebPurchases]]&gt;=1, Buying_Cat.="Over $500"), "Yes", "")</f>
        <v/>
      </c>
      <c r="L1029" t="str">
        <f>IF(MasterData6[[#This Row],[NumWebPurchases]]&gt;=R$3, "Yes", "")</f>
        <v/>
      </c>
      <c r="M1029" t="str">
        <f>IF(MasterData6[[#This Row],[NumCatalogPurchases]]&gt;=S$3, "Yes", "")</f>
        <v/>
      </c>
      <c r="N1029" t="str">
        <f>IF(MasterData6[[#This Row],[NumStorePurchases]]&gt;=T$3, "Yes", "")</f>
        <v/>
      </c>
    </row>
    <row r="1030" spans="1:14" x14ac:dyDescent="0.3">
      <c r="A1030">
        <v>5077</v>
      </c>
      <c r="B1030">
        <v>1</v>
      </c>
      <c r="C1030">
        <v>6</v>
      </c>
      <c r="D1030">
        <v>6</v>
      </c>
      <c r="E1030">
        <v>11</v>
      </c>
      <c r="F1030">
        <v>3</v>
      </c>
      <c r="G103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30" s="52">
        <f>IFERROR(MasterData6[[#This Row],[NumWebPurchases]]/MasterData6[[#This Row],[NumWebVisitsMonth]], 0)</f>
        <v>2</v>
      </c>
      <c r="I1030" t="str">
        <f>IF(AND(MasterData6[[#This Row],[NumWebPurchases]]&gt;=1, Buying_Cat.="Over $500"), "Yes", "")</f>
        <v>Yes</v>
      </c>
      <c r="L1030" t="str">
        <f>IF(MasterData6[[#This Row],[NumWebPurchases]]&gt;=R$3, "Yes", "")</f>
        <v>Yes</v>
      </c>
      <c r="M1030" t="str">
        <f>IF(MasterData6[[#This Row],[NumCatalogPurchases]]&gt;=S$3, "Yes", "")</f>
        <v>Yes</v>
      </c>
      <c r="N1030" t="str">
        <f>IF(MasterData6[[#This Row],[NumStorePurchases]]&gt;=T$3, "Yes", "")</f>
        <v>Yes</v>
      </c>
    </row>
    <row r="1031" spans="1:14" x14ac:dyDescent="0.3">
      <c r="A1031">
        <v>5079</v>
      </c>
      <c r="B1031">
        <v>4</v>
      </c>
      <c r="C1031">
        <v>2</v>
      </c>
      <c r="D1031">
        <v>1</v>
      </c>
      <c r="E1031">
        <v>3</v>
      </c>
      <c r="F1031">
        <v>8</v>
      </c>
      <c r="G103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031" s="52">
        <f>IFERROR(MasterData6[[#This Row],[NumWebPurchases]]/MasterData6[[#This Row],[NumWebVisitsMonth]], 0)</f>
        <v>0.25</v>
      </c>
      <c r="I1031" t="str">
        <f>IF(AND(MasterData6[[#This Row],[NumWebPurchases]]&gt;=1, Buying_Cat.="Over $500"), "Yes", "")</f>
        <v/>
      </c>
      <c r="L1031" t="str">
        <f>IF(MasterData6[[#This Row],[NumWebPurchases]]&gt;=R$3, "Yes", "")</f>
        <v/>
      </c>
      <c r="M1031" t="str">
        <f>IF(MasterData6[[#This Row],[NumCatalogPurchases]]&gt;=S$3, "Yes", "")</f>
        <v/>
      </c>
      <c r="N1031" t="str">
        <f>IF(MasterData6[[#This Row],[NumStorePurchases]]&gt;=T$3, "Yes", "")</f>
        <v/>
      </c>
    </row>
    <row r="1032" spans="1:14" x14ac:dyDescent="0.3">
      <c r="A1032">
        <v>5080</v>
      </c>
      <c r="B1032">
        <v>1</v>
      </c>
      <c r="C1032">
        <v>6</v>
      </c>
      <c r="D1032">
        <v>6</v>
      </c>
      <c r="E1032">
        <v>4</v>
      </c>
      <c r="F1032">
        <v>2</v>
      </c>
      <c r="G103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32" s="52">
        <f>IFERROR(MasterData6[[#This Row],[NumWebPurchases]]/MasterData6[[#This Row],[NumWebVisitsMonth]], 0)</f>
        <v>3</v>
      </c>
      <c r="I1032" t="str">
        <f>IF(AND(MasterData6[[#This Row],[NumWebPurchases]]&gt;=1, Buying_Cat.="Over $500"), "Yes", "")</f>
        <v>Yes</v>
      </c>
      <c r="L1032" t="str">
        <f>IF(MasterData6[[#This Row],[NumWebPurchases]]&gt;=R$3, "Yes", "")</f>
        <v>Yes</v>
      </c>
      <c r="M1032" t="str">
        <f>IF(MasterData6[[#This Row],[NumCatalogPurchases]]&gt;=S$3, "Yes", "")</f>
        <v>Yes</v>
      </c>
      <c r="N1032" t="str">
        <f>IF(MasterData6[[#This Row],[NumStorePurchases]]&gt;=T$3, "Yes", "")</f>
        <v/>
      </c>
    </row>
    <row r="1033" spans="1:14" x14ac:dyDescent="0.3">
      <c r="A1033">
        <v>5081</v>
      </c>
      <c r="B1033">
        <v>1</v>
      </c>
      <c r="C1033">
        <v>1</v>
      </c>
      <c r="D1033">
        <v>0</v>
      </c>
      <c r="E1033">
        <v>3</v>
      </c>
      <c r="F1033">
        <v>8</v>
      </c>
      <c r="G103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33" s="52">
        <f>IFERROR(MasterData6[[#This Row],[NumWebPurchases]]/MasterData6[[#This Row],[NumWebVisitsMonth]], 0)</f>
        <v>0.125</v>
      </c>
      <c r="I1033" t="str">
        <f>IF(AND(MasterData6[[#This Row],[NumWebPurchases]]&gt;=1, Buying_Cat.="Over $500"), "Yes", "")</f>
        <v/>
      </c>
      <c r="L1033" t="str">
        <f>IF(MasterData6[[#This Row],[NumWebPurchases]]&gt;=R$3, "Yes", "")</f>
        <v/>
      </c>
      <c r="M1033" t="str">
        <f>IF(MasterData6[[#This Row],[NumCatalogPurchases]]&gt;=S$3, "Yes", "")</f>
        <v/>
      </c>
      <c r="N1033" t="str">
        <f>IF(MasterData6[[#This Row],[NumStorePurchases]]&gt;=T$3, "Yes", "")</f>
        <v/>
      </c>
    </row>
    <row r="1034" spans="1:14" x14ac:dyDescent="0.3">
      <c r="A1034">
        <v>5084</v>
      </c>
      <c r="B1034">
        <v>1</v>
      </c>
      <c r="C1034">
        <v>6</v>
      </c>
      <c r="D1034">
        <v>4</v>
      </c>
      <c r="E1034">
        <v>13</v>
      </c>
      <c r="F1034">
        <v>4</v>
      </c>
      <c r="G103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34" s="52">
        <f>IFERROR(MasterData6[[#This Row],[NumWebPurchases]]/MasterData6[[#This Row],[NumWebVisitsMonth]], 0)</f>
        <v>1.5</v>
      </c>
      <c r="I1034" t="str">
        <f>IF(AND(MasterData6[[#This Row],[NumWebPurchases]]&gt;=1, Buying_Cat.="Over $500"), "Yes", "")</f>
        <v>Yes</v>
      </c>
      <c r="L1034" t="str">
        <f>IF(MasterData6[[#This Row],[NumWebPurchases]]&gt;=R$3, "Yes", "")</f>
        <v>Yes</v>
      </c>
      <c r="M1034" t="str">
        <f>IF(MasterData6[[#This Row],[NumCatalogPurchases]]&gt;=S$3, "Yes", "")</f>
        <v>Yes</v>
      </c>
      <c r="N1034" t="str">
        <f>IF(MasterData6[[#This Row],[NumStorePurchases]]&gt;=T$3, "Yes", "")</f>
        <v>Yes</v>
      </c>
    </row>
    <row r="1035" spans="1:14" x14ac:dyDescent="0.3">
      <c r="A1035">
        <v>5092</v>
      </c>
      <c r="B1035">
        <v>4</v>
      </c>
      <c r="C1035">
        <v>7</v>
      </c>
      <c r="D1035">
        <v>1</v>
      </c>
      <c r="E1035">
        <v>7</v>
      </c>
      <c r="F1035">
        <v>8</v>
      </c>
      <c r="G103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035" s="52">
        <f>IFERROR(MasterData6[[#This Row],[NumWebPurchases]]/MasterData6[[#This Row],[NumWebVisitsMonth]], 0)</f>
        <v>0.875</v>
      </c>
      <c r="I1035" t="str">
        <f>IF(AND(MasterData6[[#This Row],[NumWebPurchases]]&gt;=1, Buying_Cat.="Over $500"), "Yes", "")</f>
        <v/>
      </c>
      <c r="L1035" t="str">
        <f>IF(MasterData6[[#This Row],[NumWebPurchases]]&gt;=R$3, "Yes", "")</f>
        <v>Yes</v>
      </c>
      <c r="M1035" t="str">
        <f>IF(MasterData6[[#This Row],[NumCatalogPurchases]]&gt;=S$3, "Yes", "")</f>
        <v/>
      </c>
      <c r="N1035" t="str">
        <f>IF(MasterData6[[#This Row],[NumStorePurchases]]&gt;=T$3, "Yes", "")</f>
        <v>Yes</v>
      </c>
    </row>
    <row r="1036" spans="1:14" x14ac:dyDescent="0.3">
      <c r="A1036">
        <v>5093</v>
      </c>
      <c r="B1036">
        <v>3</v>
      </c>
      <c r="C1036">
        <v>3</v>
      </c>
      <c r="D1036">
        <v>0</v>
      </c>
      <c r="E1036">
        <v>3</v>
      </c>
      <c r="F1036">
        <v>9</v>
      </c>
      <c r="G103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036" s="52">
        <f>IFERROR(MasterData6[[#This Row],[NumWebPurchases]]/MasterData6[[#This Row],[NumWebVisitsMonth]], 0)</f>
        <v>0.33333333333333331</v>
      </c>
      <c r="I1036" t="str">
        <f>IF(AND(MasterData6[[#This Row],[NumWebPurchases]]&gt;=1, Buying_Cat.="Over $500"), "Yes", "")</f>
        <v/>
      </c>
      <c r="L1036" t="str">
        <f>IF(MasterData6[[#This Row],[NumWebPurchases]]&gt;=R$3, "Yes", "")</f>
        <v/>
      </c>
      <c r="M1036" t="str">
        <f>IF(MasterData6[[#This Row],[NumCatalogPurchases]]&gt;=S$3, "Yes", "")</f>
        <v/>
      </c>
      <c r="N1036" t="str">
        <f>IF(MasterData6[[#This Row],[NumStorePurchases]]&gt;=T$3, "Yes", "")</f>
        <v/>
      </c>
    </row>
    <row r="1037" spans="1:14" x14ac:dyDescent="0.3">
      <c r="A1037">
        <v>5107</v>
      </c>
      <c r="B1037">
        <v>2</v>
      </c>
      <c r="C1037">
        <v>1</v>
      </c>
      <c r="D1037">
        <v>1</v>
      </c>
      <c r="E1037">
        <v>2</v>
      </c>
      <c r="F1037">
        <v>5</v>
      </c>
      <c r="G103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37" s="52">
        <f>IFERROR(MasterData6[[#This Row],[NumWebPurchases]]/MasterData6[[#This Row],[NumWebVisitsMonth]], 0)</f>
        <v>0.2</v>
      </c>
      <c r="I1037" t="str">
        <f>IF(AND(MasterData6[[#This Row],[NumWebPurchases]]&gt;=1, Buying_Cat.="Over $500"), "Yes", "")</f>
        <v/>
      </c>
      <c r="L1037" t="str">
        <f>IF(MasterData6[[#This Row],[NumWebPurchases]]&gt;=R$3, "Yes", "")</f>
        <v/>
      </c>
      <c r="M1037" t="str">
        <f>IF(MasterData6[[#This Row],[NumCatalogPurchases]]&gt;=S$3, "Yes", "")</f>
        <v/>
      </c>
      <c r="N1037" t="str">
        <f>IF(MasterData6[[#This Row],[NumStorePurchases]]&gt;=T$3, "Yes", "")</f>
        <v/>
      </c>
    </row>
    <row r="1038" spans="1:14" x14ac:dyDescent="0.3">
      <c r="A1038">
        <v>5113</v>
      </c>
      <c r="B1038">
        <v>1</v>
      </c>
      <c r="C1038">
        <v>5</v>
      </c>
      <c r="D1038">
        <v>5</v>
      </c>
      <c r="E1038">
        <v>5</v>
      </c>
      <c r="F1038">
        <v>2</v>
      </c>
      <c r="G103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38" s="52">
        <f>IFERROR(MasterData6[[#This Row],[NumWebPurchases]]/MasterData6[[#This Row],[NumWebVisitsMonth]], 0)</f>
        <v>2.5</v>
      </c>
      <c r="I1038" t="str">
        <f>IF(AND(MasterData6[[#This Row],[NumWebPurchases]]&gt;=1, Buying_Cat.="Over $500"), "Yes", "")</f>
        <v>Yes</v>
      </c>
      <c r="L1038" t="str">
        <f>IF(MasterData6[[#This Row],[NumWebPurchases]]&gt;=R$3, "Yes", "")</f>
        <v>Yes</v>
      </c>
      <c r="M1038" t="str">
        <f>IF(MasterData6[[#This Row],[NumCatalogPurchases]]&gt;=S$3, "Yes", "")</f>
        <v>Yes</v>
      </c>
      <c r="N1038" t="str">
        <f>IF(MasterData6[[#This Row],[NumStorePurchases]]&gt;=T$3, "Yes", "")</f>
        <v>Yes</v>
      </c>
    </row>
    <row r="1039" spans="1:14" x14ac:dyDescent="0.3">
      <c r="A1039">
        <v>5114</v>
      </c>
      <c r="B1039">
        <v>2</v>
      </c>
      <c r="C1039">
        <v>5</v>
      </c>
      <c r="D1039">
        <v>4</v>
      </c>
      <c r="E1039">
        <v>5</v>
      </c>
      <c r="F1039">
        <v>4</v>
      </c>
      <c r="G103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39" s="52">
        <f>IFERROR(MasterData6[[#This Row],[NumWebPurchases]]/MasterData6[[#This Row],[NumWebVisitsMonth]], 0)</f>
        <v>1.25</v>
      </c>
      <c r="I1039" t="str">
        <f>IF(AND(MasterData6[[#This Row],[NumWebPurchases]]&gt;=1, Buying_Cat.="Over $500"), "Yes", "")</f>
        <v>Yes</v>
      </c>
      <c r="L1039" t="str">
        <f>IF(MasterData6[[#This Row],[NumWebPurchases]]&gt;=R$3, "Yes", "")</f>
        <v>Yes</v>
      </c>
      <c r="M1039" t="str">
        <f>IF(MasterData6[[#This Row],[NumCatalogPurchases]]&gt;=S$3, "Yes", "")</f>
        <v>Yes</v>
      </c>
      <c r="N1039" t="str">
        <f>IF(MasterData6[[#This Row],[NumStorePurchases]]&gt;=T$3, "Yes", "")</f>
        <v>Yes</v>
      </c>
    </row>
    <row r="1040" spans="1:14" x14ac:dyDescent="0.3">
      <c r="A1040">
        <v>5117</v>
      </c>
      <c r="B1040">
        <v>2</v>
      </c>
      <c r="C1040">
        <v>4</v>
      </c>
      <c r="D1040">
        <v>4</v>
      </c>
      <c r="E1040">
        <v>8</v>
      </c>
      <c r="F1040">
        <v>5</v>
      </c>
      <c r="G104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40" s="52">
        <f>IFERROR(MasterData6[[#This Row],[NumWebPurchases]]/MasterData6[[#This Row],[NumWebVisitsMonth]], 0)</f>
        <v>0.8</v>
      </c>
      <c r="I1040" t="str">
        <f>IF(AND(MasterData6[[#This Row],[NumWebPurchases]]&gt;=1, Buying_Cat.="Over $500"), "Yes", "")</f>
        <v>Yes</v>
      </c>
      <c r="L1040" t="str">
        <f>IF(MasterData6[[#This Row],[NumWebPurchases]]&gt;=R$3, "Yes", "")</f>
        <v>Yes</v>
      </c>
      <c r="M1040" t="str">
        <f>IF(MasterData6[[#This Row],[NumCatalogPurchases]]&gt;=S$3, "Yes", "")</f>
        <v>Yes</v>
      </c>
      <c r="N1040" t="str">
        <f>IF(MasterData6[[#This Row],[NumStorePurchases]]&gt;=T$3, "Yes", "")</f>
        <v>Yes</v>
      </c>
    </row>
    <row r="1041" spans="1:14" x14ac:dyDescent="0.3">
      <c r="A1041">
        <v>5120</v>
      </c>
      <c r="B1041">
        <v>1</v>
      </c>
      <c r="C1041">
        <v>5</v>
      </c>
      <c r="D1041">
        <v>7</v>
      </c>
      <c r="E1041">
        <v>6</v>
      </c>
      <c r="F1041">
        <v>3</v>
      </c>
      <c r="G104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41" s="52">
        <f>IFERROR(MasterData6[[#This Row],[NumWebPurchases]]/MasterData6[[#This Row],[NumWebVisitsMonth]], 0)</f>
        <v>1.6666666666666667</v>
      </c>
      <c r="I1041" t="str">
        <f>IF(AND(MasterData6[[#This Row],[NumWebPurchases]]&gt;=1, Buying_Cat.="Over $500"), "Yes", "")</f>
        <v>Yes</v>
      </c>
      <c r="L1041" t="str">
        <f>IF(MasterData6[[#This Row],[NumWebPurchases]]&gt;=R$3, "Yes", "")</f>
        <v>Yes</v>
      </c>
      <c r="M1041" t="str">
        <f>IF(MasterData6[[#This Row],[NumCatalogPurchases]]&gt;=S$3, "Yes", "")</f>
        <v>Yes</v>
      </c>
      <c r="N1041" t="str">
        <f>IF(MasterData6[[#This Row],[NumStorePurchases]]&gt;=T$3, "Yes", "")</f>
        <v>Yes</v>
      </c>
    </row>
    <row r="1042" spans="1:14" x14ac:dyDescent="0.3">
      <c r="A1042">
        <v>5121</v>
      </c>
      <c r="B1042">
        <v>2</v>
      </c>
      <c r="C1042">
        <v>7</v>
      </c>
      <c r="D1042">
        <v>6</v>
      </c>
      <c r="E1042">
        <v>5</v>
      </c>
      <c r="F1042">
        <v>5</v>
      </c>
      <c r="G104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42" s="52">
        <f>IFERROR(MasterData6[[#This Row],[NumWebPurchases]]/MasterData6[[#This Row],[NumWebVisitsMonth]], 0)</f>
        <v>1.4</v>
      </c>
      <c r="I1042" t="str">
        <f>IF(AND(MasterData6[[#This Row],[NumWebPurchases]]&gt;=1, Buying_Cat.="Over $500"), "Yes", "")</f>
        <v>Yes</v>
      </c>
      <c r="L1042" t="str">
        <f>IF(MasterData6[[#This Row],[NumWebPurchases]]&gt;=R$3, "Yes", "")</f>
        <v>Yes</v>
      </c>
      <c r="M1042" t="str">
        <f>IF(MasterData6[[#This Row],[NumCatalogPurchases]]&gt;=S$3, "Yes", "")</f>
        <v>Yes</v>
      </c>
      <c r="N1042" t="str">
        <f>IF(MasterData6[[#This Row],[NumStorePurchases]]&gt;=T$3, "Yes", "")</f>
        <v>Yes</v>
      </c>
    </row>
    <row r="1043" spans="1:14" x14ac:dyDescent="0.3">
      <c r="A1043">
        <v>5123</v>
      </c>
      <c r="B1043">
        <v>1</v>
      </c>
      <c r="C1043">
        <v>2</v>
      </c>
      <c r="D1043">
        <v>1</v>
      </c>
      <c r="E1043">
        <v>3</v>
      </c>
      <c r="F1043">
        <v>7</v>
      </c>
      <c r="G104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43" s="52">
        <f>IFERROR(MasterData6[[#This Row],[NumWebPurchases]]/MasterData6[[#This Row],[NumWebVisitsMonth]], 0)</f>
        <v>0.2857142857142857</v>
      </c>
      <c r="I1043" t="str">
        <f>IF(AND(MasterData6[[#This Row],[NumWebPurchases]]&gt;=1, Buying_Cat.="Over $500"), "Yes", "")</f>
        <v/>
      </c>
      <c r="L1043" t="str">
        <f>IF(MasterData6[[#This Row],[NumWebPurchases]]&gt;=R$3, "Yes", "")</f>
        <v/>
      </c>
      <c r="M1043" t="str">
        <f>IF(MasterData6[[#This Row],[NumCatalogPurchases]]&gt;=S$3, "Yes", "")</f>
        <v/>
      </c>
      <c r="N1043" t="str">
        <f>IF(MasterData6[[#This Row],[NumStorePurchases]]&gt;=T$3, "Yes", "")</f>
        <v/>
      </c>
    </row>
    <row r="1044" spans="1:14" x14ac:dyDescent="0.3">
      <c r="A1044">
        <v>5125</v>
      </c>
      <c r="B1044">
        <v>1</v>
      </c>
      <c r="C1044">
        <v>4</v>
      </c>
      <c r="D1044">
        <v>10</v>
      </c>
      <c r="E1044">
        <v>11</v>
      </c>
      <c r="F1044">
        <v>2</v>
      </c>
      <c r="G104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44" s="52">
        <f>IFERROR(MasterData6[[#This Row],[NumWebPurchases]]/MasterData6[[#This Row],[NumWebVisitsMonth]], 0)</f>
        <v>2</v>
      </c>
      <c r="I1044" t="str">
        <f>IF(AND(MasterData6[[#This Row],[NumWebPurchases]]&gt;=1, Buying_Cat.="Over $500"), "Yes", "")</f>
        <v>Yes</v>
      </c>
      <c r="L1044" t="str">
        <f>IF(MasterData6[[#This Row],[NumWebPurchases]]&gt;=R$3, "Yes", "")</f>
        <v>Yes</v>
      </c>
      <c r="M1044" t="str">
        <f>IF(MasterData6[[#This Row],[NumCatalogPurchases]]&gt;=S$3, "Yes", "")</f>
        <v>Yes</v>
      </c>
      <c r="N1044" t="str">
        <f>IF(MasterData6[[#This Row],[NumStorePurchases]]&gt;=T$3, "Yes", "")</f>
        <v>Yes</v>
      </c>
    </row>
    <row r="1045" spans="1:14" x14ac:dyDescent="0.3">
      <c r="A1045">
        <v>5136</v>
      </c>
      <c r="B1045">
        <v>7</v>
      </c>
      <c r="C1045">
        <v>9</v>
      </c>
      <c r="D1045">
        <v>4</v>
      </c>
      <c r="E1045">
        <v>8</v>
      </c>
      <c r="F1045">
        <v>6</v>
      </c>
      <c r="G104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1045" s="52">
        <f>IFERROR(MasterData6[[#This Row],[NumWebPurchases]]/MasterData6[[#This Row],[NumWebVisitsMonth]], 0)</f>
        <v>1.5</v>
      </c>
      <c r="I1045" t="str">
        <f>IF(AND(MasterData6[[#This Row],[NumWebPurchases]]&gt;=1, Buying_Cat.="Over $500"), "Yes", "")</f>
        <v>Yes</v>
      </c>
      <c r="L1045" t="str">
        <f>IF(MasterData6[[#This Row],[NumWebPurchases]]&gt;=R$3, "Yes", "")</f>
        <v>Yes</v>
      </c>
      <c r="M1045" t="str">
        <f>IF(MasterData6[[#This Row],[NumCatalogPurchases]]&gt;=S$3, "Yes", "")</f>
        <v>Yes</v>
      </c>
      <c r="N1045" t="str">
        <f>IF(MasterData6[[#This Row],[NumStorePurchases]]&gt;=T$3, "Yes", "")</f>
        <v>Yes</v>
      </c>
    </row>
    <row r="1046" spans="1:14" x14ac:dyDescent="0.3">
      <c r="A1046">
        <v>5138</v>
      </c>
      <c r="B1046">
        <v>1</v>
      </c>
      <c r="C1046">
        <v>1</v>
      </c>
      <c r="D1046">
        <v>0</v>
      </c>
      <c r="E1046">
        <v>3</v>
      </c>
      <c r="F1046">
        <v>8</v>
      </c>
      <c r="G104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46" s="52">
        <f>IFERROR(MasterData6[[#This Row],[NumWebPurchases]]/MasterData6[[#This Row],[NumWebVisitsMonth]], 0)</f>
        <v>0.125</v>
      </c>
      <c r="I1046" t="str">
        <f>IF(AND(MasterData6[[#This Row],[NumWebPurchases]]&gt;=1, Buying_Cat.="Over $500"), "Yes", "")</f>
        <v/>
      </c>
      <c r="L1046" t="str">
        <f>IF(MasterData6[[#This Row],[NumWebPurchases]]&gt;=R$3, "Yes", "")</f>
        <v/>
      </c>
      <c r="M1046" t="str">
        <f>IF(MasterData6[[#This Row],[NumCatalogPurchases]]&gt;=S$3, "Yes", "")</f>
        <v/>
      </c>
      <c r="N1046" t="str">
        <f>IF(MasterData6[[#This Row],[NumStorePurchases]]&gt;=T$3, "Yes", "")</f>
        <v/>
      </c>
    </row>
    <row r="1047" spans="1:14" x14ac:dyDescent="0.3">
      <c r="A1047">
        <v>5140</v>
      </c>
      <c r="B1047">
        <v>2</v>
      </c>
      <c r="C1047">
        <v>4</v>
      </c>
      <c r="D1047">
        <v>3</v>
      </c>
      <c r="E1047">
        <v>12</v>
      </c>
      <c r="F1047">
        <v>8</v>
      </c>
      <c r="G104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47" s="52">
        <f>IFERROR(MasterData6[[#This Row],[NumWebPurchases]]/MasterData6[[#This Row],[NumWebVisitsMonth]], 0)</f>
        <v>0.5</v>
      </c>
      <c r="I1047" t="str">
        <f>IF(AND(MasterData6[[#This Row],[NumWebPurchases]]&gt;=1, Buying_Cat.="Over $500"), "Yes", "")</f>
        <v>Yes</v>
      </c>
      <c r="L1047" t="str">
        <f>IF(MasterData6[[#This Row],[NumWebPurchases]]&gt;=R$3, "Yes", "")</f>
        <v>Yes</v>
      </c>
      <c r="M1047" t="str">
        <f>IF(MasterData6[[#This Row],[NumCatalogPurchases]]&gt;=S$3, "Yes", "")</f>
        <v>Yes</v>
      </c>
      <c r="N1047" t="str">
        <f>IF(MasterData6[[#This Row],[NumStorePurchases]]&gt;=T$3, "Yes", "")</f>
        <v>Yes</v>
      </c>
    </row>
    <row r="1048" spans="1:14" x14ac:dyDescent="0.3">
      <c r="A1048">
        <v>5147</v>
      </c>
      <c r="B1048">
        <v>1</v>
      </c>
      <c r="C1048">
        <v>4</v>
      </c>
      <c r="D1048">
        <v>9</v>
      </c>
      <c r="E1048">
        <v>13</v>
      </c>
      <c r="F1048">
        <v>1</v>
      </c>
      <c r="G104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48" s="52">
        <f>IFERROR(MasterData6[[#This Row],[NumWebPurchases]]/MasterData6[[#This Row],[NumWebVisitsMonth]], 0)</f>
        <v>4</v>
      </c>
      <c r="I1048" t="str">
        <f>IF(AND(MasterData6[[#This Row],[NumWebPurchases]]&gt;=1, Buying_Cat.="Over $500"), "Yes", "")</f>
        <v>Yes</v>
      </c>
      <c r="L1048" t="str">
        <f>IF(MasterData6[[#This Row],[NumWebPurchases]]&gt;=R$3, "Yes", "")</f>
        <v>Yes</v>
      </c>
      <c r="M1048" t="str">
        <f>IF(MasterData6[[#This Row],[NumCatalogPurchases]]&gt;=S$3, "Yes", "")</f>
        <v>Yes</v>
      </c>
      <c r="N1048" t="str">
        <f>IF(MasterData6[[#This Row],[NumStorePurchases]]&gt;=T$3, "Yes", "")</f>
        <v>Yes</v>
      </c>
    </row>
    <row r="1049" spans="1:14" x14ac:dyDescent="0.3">
      <c r="A1049">
        <v>5150</v>
      </c>
      <c r="B1049">
        <v>2</v>
      </c>
      <c r="C1049">
        <v>2</v>
      </c>
      <c r="D1049">
        <v>0</v>
      </c>
      <c r="E1049">
        <v>3</v>
      </c>
      <c r="F1049">
        <v>6</v>
      </c>
      <c r="G104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49" s="52">
        <f>IFERROR(MasterData6[[#This Row],[NumWebPurchases]]/MasterData6[[#This Row],[NumWebVisitsMonth]], 0)</f>
        <v>0.33333333333333331</v>
      </c>
      <c r="I1049" t="str">
        <f>IF(AND(MasterData6[[#This Row],[NumWebPurchases]]&gt;=1, Buying_Cat.="Over $500"), "Yes", "")</f>
        <v/>
      </c>
      <c r="L1049" t="str">
        <f>IF(MasterData6[[#This Row],[NumWebPurchases]]&gt;=R$3, "Yes", "")</f>
        <v/>
      </c>
      <c r="M1049" t="str">
        <f>IF(MasterData6[[#This Row],[NumCatalogPurchases]]&gt;=S$3, "Yes", "")</f>
        <v/>
      </c>
      <c r="N1049" t="str">
        <f>IF(MasterData6[[#This Row],[NumStorePurchases]]&gt;=T$3, "Yes", "")</f>
        <v/>
      </c>
    </row>
    <row r="1050" spans="1:14" x14ac:dyDescent="0.3">
      <c r="A1050">
        <v>5153</v>
      </c>
      <c r="B1050">
        <v>2</v>
      </c>
      <c r="C1050">
        <v>11</v>
      </c>
      <c r="D1050">
        <v>10</v>
      </c>
      <c r="E1050">
        <v>11</v>
      </c>
      <c r="F1050">
        <v>6</v>
      </c>
      <c r="G105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50" s="52">
        <f>IFERROR(MasterData6[[#This Row],[NumWebPurchases]]/MasterData6[[#This Row],[NumWebVisitsMonth]], 0)</f>
        <v>1.8333333333333333</v>
      </c>
      <c r="I1050" t="str">
        <f>IF(AND(MasterData6[[#This Row],[NumWebPurchases]]&gt;=1, Buying_Cat.="Over $500"), "Yes", "")</f>
        <v>Yes</v>
      </c>
      <c r="L1050" t="str">
        <f>IF(MasterData6[[#This Row],[NumWebPurchases]]&gt;=R$3, "Yes", "")</f>
        <v>Yes</v>
      </c>
      <c r="M1050" t="str">
        <f>IF(MasterData6[[#This Row],[NumCatalogPurchases]]&gt;=S$3, "Yes", "")</f>
        <v>Yes</v>
      </c>
      <c r="N1050" t="str">
        <f>IF(MasterData6[[#This Row],[NumStorePurchases]]&gt;=T$3, "Yes", "")</f>
        <v>Yes</v>
      </c>
    </row>
    <row r="1051" spans="1:14" x14ac:dyDescent="0.3">
      <c r="A1051">
        <v>5154</v>
      </c>
      <c r="B1051">
        <v>1</v>
      </c>
      <c r="C1051">
        <v>2</v>
      </c>
      <c r="D1051">
        <v>0</v>
      </c>
      <c r="E1051">
        <v>3</v>
      </c>
      <c r="F1051">
        <v>6</v>
      </c>
      <c r="G105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51" s="52">
        <f>IFERROR(MasterData6[[#This Row],[NumWebPurchases]]/MasterData6[[#This Row],[NumWebVisitsMonth]], 0)</f>
        <v>0.33333333333333331</v>
      </c>
      <c r="I1051" t="str">
        <f>IF(AND(MasterData6[[#This Row],[NumWebPurchases]]&gt;=1, Buying_Cat.="Over $500"), "Yes", "")</f>
        <v/>
      </c>
      <c r="L1051" t="str">
        <f>IF(MasterData6[[#This Row],[NumWebPurchases]]&gt;=R$3, "Yes", "")</f>
        <v/>
      </c>
      <c r="M1051" t="str">
        <f>IF(MasterData6[[#This Row],[NumCatalogPurchases]]&gt;=S$3, "Yes", "")</f>
        <v/>
      </c>
      <c r="N1051" t="str">
        <f>IF(MasterData6[[#This Row],[NumStorePurchases]]&gt;=T$3, "Yes", "")</f>
        <v/>
      </c>
    </row>
    <row r="1052" spans="1:14" x14ac:dyDescent="0.3">
      <c r="A1052">
        <v>5156</v>
      </c>
      <c r="B1052">
        <v>5</v>
      </c>
      <c r="C1052">
        <v>6</v>
      </c>
      <c r="D1052">
        <v>3</v>
      </c>
      <c r="E1052">
        <v>12</v>
      </c>
      <c r="F1052">
        <v>4</v>
      </c>
      <c r="G105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052" s="52">
        <f>IFERROR(MasterData6[[#This Row],[NumWebPurchases]]/MasterData6[[#This Row],[NumWebVisitsMonth]], 0)</f>
        <v>1.5</v>
      </c>
      <c r="I1052" t="str">
        <f>IF(AND(MasterData6[[#This Row],[NumWebPurchases]]&gt;=1, Buying_Cat.="Over $500"), "Yes", "")</f>
        <v>Yes</v>
      </c>
      <c r="L1052" t="str">
        <f>IF(MasterData6[[#This Row],[NumWebPurchases]]&gt;=R$3, "Yes", "")</f>
        <v>Yes</v>
      </c>
      <c r="M1052" t="str">
        <f>IF(MasterData6[[#This Row],[NumCatalogPurchases]]&gt;=S$3, "Yes", "")</f>
        <v>Yes</v>
      </c>
      <c r="N1052" t="str">
        <f>IF(MasterData6[[#This Row],[NumStorePurchases]]&gt;=T$3, "Yes", "")</f>
        <v>Yes</v>
      </c>
    </row>
    <row r="1053" spans="1:14" x14ac:dyDescent="0.3">
      <c r="A1053">
        <v>5172</v>
      </c>
      <c r="B1053">
        <v>2</v>
      </c>
      <c r="C1053">
        <v>3</v>
      </c>
      <c r="D1053">
        <v>5</v>
      </c>
      <c r="E1053">
        <v>7</v>
      </c>
      <c r="F1053">
        <v>7</v>
      </c>
      <c r="G105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53" s="52">
        <f>IFERROR(MasterData6[[#This Row],[NumWebPurchases]]/MasterData6[[#This Row],[NumWebVisitsMonth]], 0)</f>
        <v>0.42857142857142855</v>
      </c>
      <c r="I1053" t="str">
        <f>IF(AND(MasterData6[[#This Row],[NumWebPurchases]]&gt;=1, Buying_Cat.="Over $500"), "Yes", "")</f>
        <v>Yes</v>
      </c>
      <c r="L1053" t="str">
        <f>IF(MasterData6[[#This Row],[NumWebPurchases]]&gt;=R$3, "Yes", "")</f>
        <v/>
      </c>
      <c r="M1053" t="str">
        <f>IF(MasterData6[[#This Row],[NumCatalogPurchases]]&gt;=S$3, "Yes", "")</f>
        <v>Yes</v>
      </c>
      <c r="N1053" t="str">
        <f>IF(MasterData6[[#This Row],[NumStorePurchases]]&gt;=T$3, "Yes", "")</f>
        <v>Yes</v>
      </c>
    </row>
    <row r="1054" spans="1:14" x14ac:dyDescent="0.3">
      <c r="A1054">
        <v>5176</v>
      </c>
      <c r="B1054">
        <v>1</v>
      </c>
      <c r="C1054">
        <v>1</v>
      </c>
      <c r="D1054">
        <v>0</v>
      </c>
      <c r="E1054">
        <v>3</v>
      </c>
      <c r="F1054">
        <v>9</v>
      </c>
      <c r="G105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54" s="52">
        <f>IFERROR(MasterData6[[#This Row],[NumWebPurchases]]/MasterData6[[#This Row],[NumWebVisitsMonth]], 0)</f>
        <v>0.1111111111111111</v>
      </c>
      <c r="I1054" t="str">
        <f>IF(AND(MasterData6[[#This Row],[NumWebPurchases]]&gt;=1, Buying_Cat.="Over $500"), "Yes", "")</f>
        <v/>
      </c>
      <c r="L1054" t="str">
        <f>IF(MasterData6[[#This Row],[NumWebPurchases]]&gt;=R$3, "Yes", "")</f>
        <v/>
      </c>
      <c r="M1054" t="str">
        <f>IF(MasterData6[[#This Row],[NumCatalogPurchases]]&gt;=S$3, "Yes", "")</f>
        <v/>
      </c>
      <c r="N1054" t="str">
        <f>IF(MasterData6[[#This Row],[NumStorePurchases]]&gt;=T$3, "Yes", "")</f>
        <v/>
      </c>
    </row>
    <row r="1055" spans="1:14" x14ac:dyDescent="0.3">
      <c r="A1055">
        <v>5177</v>
      </c>
      <c r="B1055">
        <v>2</v>
      </c>
      <c r="C1055">
        <v>6</v>
      </c>
      <c r="D1055">
        <v>2</v>
      </c>
      <c r="E1055">
        <v>6</v>
      </c>
      <c r="F1055">
        <v>6</v>
      </c>
      <c r="G105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55" s="52">
        <f>IFERROR(MasterData6[[#This Row],[NumWebPurchases]]/MasterData6[[#This Row],[NumWebVisitsMonth]], 0)</f>
        <v>1</v>
      </c>
      <c r="I1055" t="str">
        <f>IF(AND(MasterData6[[#This Row],[NumWebPurchases]]&gt;=1, Buying_Cat.="Over $500"), "Yes", "")</f>
        <v/>
      </c>
      <c r="L1055" t="str">
        <f>IF(MasterData6[[#This Row],[NumWebPurchases]]&gt;=R$3, "Yes", "")</f>
        <v>Yes</v>
      </c>
      <c r="M1055" t="str">
        <f>IF(MasterData6[[#This Row],[NumCatalogPurchases]]&gt;=S$3, "Yes", "")</f>
        <v>Yes</v>
      </c>
      <c r="N1055" t="str">
        <f>IF(MasterData6[[#This Row],[NumStorePurchases]]&gt;=T$3, "Yes", "")</f>
        <v>Yes</v>
      </c>
    </row>
    <row r="1056" spans="1:14" x14ac:dyDescent="0.3">
      <c r="A1056">
        <v>5180</v>
      </c>
      <c r="B1056">
        <v>2</v>
      </c>
      <c r="C1056">
        <v>4</v>
      </c>
      <c r="D1056">
        <v>0</v>
      </c>
      <c r="E1056">
        <v>4</v>
      </c>
      <c r="F1056">
        <v>7</v>
      </c>
      <c r="G105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56" s="52">
        <f>IFERROR(MasterData6[[#This Row],[NumWebPurchases]]/MasterData6[[#This Row],[NumWebVisitsMonth]], 0)</f>
        <v>0.5714285714285714</v>
      </c>
      <c r="I1056" t="str">
        <f>IF(AND(MasterData6[[#This Row],[NumWebPurchases]]&gt;=1, Buying_Cat.="Over $500"), "Yes", "")</f>
        <v/>
      </c>
      <c r="L1056" t="str">
        <f>IF(MasterData6[[#This Row],[NumWebPurchases]]&gt;=R$3, "Yes", "")</f>
        <v>Yes</v>
      </c>
      <c r="M1056" t="str">
        <f>IF(MasterData6[[#This Row],[NumCatalogPurchases]]&gt;=S$3, "Yes", "")</f>
        <v/>
      </c>
      <c r="N1056" t="str">
        <f>IF(MasterData6[[#This Row],[NumStorePurchases]]&gt;=T$3, "Yes", "")</f>
        <v/>
      </c>
    </row>
    <row r="1057" spans="1:14" x14ac:dyDescent="0.3">
      <c r="A1057">
        <v>5181</v>
      </c>
      <c r="B1057">
        <v>1</v>
      </c>
      <c r="C1057">
        <v>1</v>
      </c>
      <c r="D1057">
        <v>0</v>
      </c>
      <c r="E1057">
        <v>2</v>
      </c>
      <c r="F1057">
        <v>9</v>
      </c>
      <c r="G105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57" s="52">
        <f>IFERROR(MasterData6[[#This Row],[NumWebPurchases]]/MasterData6[[#This Row],[NumWebVisitsMonth]], 0)</f>
        <v>0.1111111111111111</v>
      </c>
      <c r="I1057" t="str">
        <f>IF(AND(MasterData6[[#This Row],[NumWebPurchases]]&gt;=1, Buying_Cat.="Over $500"), "Yes", "")</f>
        <v/>
      </c>
      <c r="L1057" t="str">
        <f>IF(MasterData6[[#This Row],[NumWebPurchases]]&gt;=R$3, "Yes", "")</f>
        <v/>
      </c>
      <c r="M1057" t="str">
        <f>IF(MasterData6[[#This Row],[NumCatalogPurchases]]&gt;=S$3, "Yes", "")</f>
        <v/>
      </c>
      <c r="N1057" t="str">
        <f>IF(MasterData6[[#This Row],[NumStorePurchases]]&gt;=T$3, "Yes", "")</f>
        <v/>
      </c>
    </row>
    <row r="1058" spans="1:14" x14ac:dyDescent="0.3">
      <c r="A1058">
        <v>5184</v>
      </c>
      <c r="B1058">
        <v>1</v>
      </c>
      <c r="C1058">
        <v>1</v>
      </c>
      <c r="D1058">
        <v>0</v>
      </c>
      <c r="E1058">
        <v>2</v>
      </c>
      <c r="F1058">
        <v>6</v>
      </c>
      <c r="G105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58" s="52">
        <f>IFERROR(MasterData6[[#This Row],[NumWebPurchases]]/MasterData6[[#This Row],[NumWebVisitsMonth]], 0)</f>
        <v>0.16666666666666666</v>
      </c>
      <c r="I1058" t="str">
        <f>IF(AND(MasterData6[[#This Row],[NumWebPurchases]]&gt;=1, Buying_Cat.="Over $500"), "Yes", "")</f>
        <v/>
      </c>
      <c r="L1058" t="str">
        <f>IF(MasterData6[[#This Row],[NumWebPurchases]]&gt;=R$3, "Yes", "")</f>
        <v/>
      </c>
      <c r="M1058" t="str">
        <f>IF(MasterData6[[#This Row],[NumCatalogPurchases]]&gt;=S$3, "Yes", "")</f>
        <v/>
      </c>
      <c r="N1058" t="str">
        <f>IF(MasterData6[[#This Row],[NumStorePurchases]]&gt;=T$3, "Yes", "")</f>
        <v/>
      </c>
    </row>
    <row r="1059" spans="1:14" x14ac:dyDescent="0.3">
      <c r="A1059">
        <v>5185</v>
      </c>
      <c r="B1059">
        <v>1</v>
      </c>
      <c r="C1059">
        <v>4</v>
      </c>
      <c r="D1059">
        <v>3</v>
      </c>
      <c r="E1059">
        <v>5</v>
      </c>
      <c r="F1059">
        <v>2</v>
      </c>
      <c r="G105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59" s="52">
        <f>IFERROR(MasterData6[[#This Row],[NumWebPurchases]]/MasterData6[[#This Row],[NumWebVisitsMonth]], 0)</f>
        <v>2</v>
      </c>
      <c r="I1059" t="str">
        <f>IF(AND(MasterData6[[#This Row],[NumWebPurchases]]&gt;=1, Buying_Cat.="Over $500"), "Yes", "")</f>
        <v>Yes</v>
      </c>
      <c r="L1059" t="str">
        <f>IF(MasterData6[[#This Row],[NumWebPurchases]]&gt;=R$3, "Yes", "")</f>
        <v>Yes</v>
      </c>
      <c r="M1059" t="str">
        <f>IF(MasterData6[[#This Row],[NumCatalogPurchases]]&gt;=S$3, "Yes", "")</f>
        <v>Yes</v>
      </c>
      <c r="N1059" t="str">
        <f>IF(MasterData6[[#This Row],[NumStorePurchases]]&gt;=T$3, "Yes", "")</f>
        <v>Yes</v>
      </c>
    </row>
    <row r="1060" spans="1:14" x14ac:dyDescent="0.3">
      <c r="A1060">
        <v>5186</v>
      </c>
      <c r="B1060">
        <v>2</v>
      </c>
      <c r="C1060">
        <v>7</v>
      </c>
      <c r="D1060">
        <v>4</v>
      </c>
      <c r="E1060">
        <v>9</v>
      </c>
      <c r="F1060">
        <v>6</v>
      </c>
      <c r="G106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60" s="52">
        <f>IFERROR(MasterData6[[#This Row],[NumWebPurchases]]/MasterData6[[#This Row],[NumWebVisitsMonth]], 0)</f>
        <v>1.1666666666666667</v>
      </c>
      <c r="I1060" t="str">
        <f>IF(AND(MasterData6[[#This Row],[NumWebPurchases]]&gt;=1, Buying_Cat.="Over $500"), "Yes", "")</f>
        <v>Yes</v>
      </c>
      <c r="L1060" t="str">
        <f>IF(MasterData6[[#This Row],[NumWebPurchases]]&gt;=R$3, "Yes", "")</f>
        <v>Yes</v>
      </c>
      <c r="M1060" t="str">
        <f>IF(MasterData6[[#This Row],[NumCatalogPurchases]]&gt;=S$3, "Yes", "")</f>
        <v>Yes</v>
      </c>
      <c r="N1060" t="str">
        <f>IF(MasterData6[[#This Row],[NumStorePurchases]]&gt;=T$3, "Yes", "")</f>
        <v>Yes</v>
      </c>
    </row>
    <row r="1061" spans="1:14" x14ac:dyDescent="0.3">
      <c r="A1061">
        <v>5204</v>
      </c>
      <c r="B1061">
        <v>1</v>
      </c>
      <c r="C1061">
        <v>8</v>
      </c>
      <c r="D1061">
        <v>8</v>
      </c>
      <c r="E1061">
        <v>5</v>
      </c>
      <c r="F1061">
        <v>3</v>
      </c>
      <c r="G106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61" s="52">
        <f>IFERROR(MasterData6[[#This Row],[NumWebPurchases]]/MasterData6[[#This Row],[NumWebVisitsMonth]], 0)</f>
        <v>2.6666666666666665</v>
      </c>
      <c r="I1061" t="str">
        <f>IF(AND(MasterData6[[#This Row],[NumWebPurchases]]&gt;=1, Buying_Cat.="Over $500"), "Yes", "")</f>
        <v>Yes</v>
      </c>
      <c r="L1061" t="str">
        <f>IF(MasterData6[[#This Row],[NumWebPurchases]]&gt;=R$3, "Yes", "")</f>
        <v>Yes</v>
      </c>
      <c r="M1061" t="str">
        <f>IF(MasterData6[[#This Row],[NumCatalogPurchases]]&gt;=S$3, "Yes", "")</f>
        <v>Yes</v>
      </c>
      <c r="N1061" t="str">
        <f>IF(MasterData6[[#This Row],[NumStorePurchases]]&gt;=T$3, "Yes", "")</f>
        <v>Yes</v>
      </c>
    </row>
    <row r="1062" spans="1:14" x14ac:dyDescent="0.3">
      <c r="A1062">
        <v>5207</v>
      </c>
      <c r="B1062">
        <v>10</v>
      </c>
      <c r="C1062">
        <v>9</v>
      </c>
      <c r="D1062">
        <v>4</v>
      </c>
      <c r="E1062">
        <v>6</v>
      </c>
      <c r="F1062">
        <v>8</v>
      </c>
      <c r="G106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10</v>
      </c>
      <c r="H1062" s="52">
        <f>IFERROR(MasterData6[[#This Row],[NumWebPurchases]]/MasterData6[[#This Row],[NumWebVisitsMonth]], 0)</f>
        <v>1.125</v>
      </c>
      <c r="I1062" t="str">
        <f>IF(AND(MasterData6[[#This Row],[NumWebPurchases]]&gt;=1, Buying_Cat.="Over $500"), "Yes", "")</f>
        <v>Yes</v>
      </c>
      <c r="L1062" t="str">
        <f>IF(MasterData6[[#This Row],[NumWebPurchases]]&gt;=R$3, "Yes", "")</f>
        <v>Yes</v>
      </c>
      <c r="M1062" t="str">
        <f>IF(MasterData6[[#This Row],[NumCatalogPurchases]]&gt;=S$3, "Yes", "")</f>
        <v>Yes</v>
      </c>
      <c r="N1062" t="str">
        <f>IF(MasterData6[[#This Row],[NumStorePurchases]]&gt;=T$3, "Yes", "")</f>
        <v>Yes</v>
      </c>
    </row>
    <row r="1063" spans="1:14" x14ac:dyDescent="0.3">
      <c r="A1063">
        <v>5209</v>
      </c>
      <c r="B1063">
        <v>2</v>
      </c>
      <c r="C1063">
        <v>8</v>
      </c>
      <c r="D1063">
        <v>2</v>
      </c>
      <c r="E1063">
        <v>7</v>
      </c>
      <c r="F1063">
        <v>7</v>
      </c>
      <c r="G106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63" s="52">
        <f>IFERROR(MasterData6[[#This Row],[NumWebPurchases]]/MasterData6[[#This Row],[NumWebVisitsMonth]], 0)</f>
        <v>1.1428571428571428</v>
      </c>
      <c r="I1063" t="str">
        <f>IF(AND(MasterData6[[#This Row],[NumWebPurchases]]&gt;=1, Buying_Cat.="Over $500"), "Yes", "")</f>
        <v>Yes</v>
      </c>
      <c r="L1063" t="str">
        <f>IF(MasterData6[[#This Row],[NumWebPurchases]]&gt;=R$3, "Yes", "")</f>
        <v>Yes</v>
      </c>
      <c r="M1063" t="str">
        <f>IF(MasterData6[[#This Row],[NumCatalogPurchases]]&gt;=S$3, "Yes", "")</f>
        <v>Yes</v>
      </c>
      <c r="N1063" t="str">
        <f>IF(MasterData6[[#This Row],[NumStorePurchases]]&gt;=T$3, "Yes", "")</f>
        <v>Yes</v>
      </c>
    </row>
    <row r="1064" spans="1:14" x14ac:dyDescent="0.3">
      <c r="A1064">
        <v>5221</v>
      </c>
      <c r="B1064">
        <v>4</v>
      </c>
      <c r="C1064">
        <v>10</v>
      </c>
      <c r="D1064">
        <v>7</v>
      </c>
      <c r="E1064">
        <v>5</v>
      </c>
      <c r="F1064">
        <v>8</v>
      </c>
      <c r="G106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064" s="52">
        <f>IFERROR(MasterData6[[#This Row],[NumWebPurchases]]/MasterData6[[#This Row],[NumWebVisitsMonth]], 0)</f>
        <v>1.25</v>
      </c>
      <c r="I1064" t="str">
        <f>IF(AND(MasterData6[[#This Row],[NumWebPurchases]]&gt;=1, Buying_Cat.="Over $500"), "Yes", "")</f>
        <v>Yes</v>
      </c>
      <c r="L1064" t="str">
        <f>IF(MasterData6[[#This Row],[NumWebPurchases]]&gt;=R$3, "Yes", "")</f>
        <v>Yes</v>
      </c>
      <c r="M1064" t="str">
        <f>IF(MasterData6[[#This Row],[NumCatalogPurchases]]&gt;=S$3, "Yes", "")</f>
        <v>Yes</v>
      </c>
      <c r="N1064" t="str">
        <f>IF(MasterData6[[#This Row],[NumStorePurchases]]&gt;=T$3, "Yes", "")</f>
        <v>Yes</v>
      </c>
    </row>
    <row r="1065" spans="1:14" x14ac:dyDescent="0.3">
      <c r="A1065">
        <v>5223</v>
      </c>
      <c r="B1065">
        <v>2</v>
      </c>
      <c r="C1065">
        <v>2</v>
      </c>
      <c r="D1065">
        <v>1</v>
      </c>
      <c r="E1065">
        <v>3</v>
      </c>
      <c r="F1065">
        <v>4</v>
      </c>
      <c r="G106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65" s="52">
        <f>IFERROR(MasterData6[[#This Row],[NumWebPurchases]]/MasterData6[[#This Row],[NumWebVisitsMonth]], 0)</f>
        <v>0.5</v>
      </c>
      <c r="I1065" t="str">
        <f>IF(AND(MasterData6[[#This Row],[NumWebPurchases]]&gt;=1, Buying_Cat.="Over $500"), "Yes", "")</f>
        <v/>
      </c>
      <c r="L1065" t="str">
        <f>IF(MasterData6[[#This Row],[NumWebPurchases]]&gt;=R$3, "Yes", "")</f>
        <v/>
      </c>
      <c r="M1065" t="str">
        <f>IF(MasterData6[[#This Row],[NumCatalogPurchases]]&gt;=S$3, "Yes", "")</f>
        <v/>
      </c>
      <c r="N1065" t="str">
        <f>IF(MasterData6[[#This Row],[NumStorePurchases]]&gt;=T$3, "Yes", "")</f>
        <v/>
      </c>
    </row>
    <row r="1066" spans="1:14" x14ac:dyDescent="0.3">
      <c r="A1066">
        <v>5229</v>
      </c>
      <c r="B1066">
        <v>1</v>
      </c>
      <c r="C1066">
        <v>1</v>
      </c>
      <c r="D1066">
        <v>0</v>
      </c>
      <c r="E1066">
        <v>3</v>
      </c>
      <c r="F1066">
        <v>7</v>
      </c>
      <c r="G106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66" s="52">
        <f>IFERROR(MasterData6[[#This Row],[NumWebPurchases]]/MasterData6[[#This Row],[NumWebVisitsMonth]], 0)</f>
        <v>0.14285714285714285</v>
      </c>
      <c r="I1066" t="str">
        <f>IF(AND(MasterData6[[#This Row],[NumWebPurchases]]&gt;=1, Buying_Cat.="Over $500"), "Yes", "")</f>
        <v/>
      </c>
      <c r="L1066" t="str">
        <f>IF(MasterData6[[#This Row],[NumWebPurchases]]&gt;=R$3, "Yes", "")</f>
        <v/>
      </c>
      <c r="M1066" t="str">
        <f>IF(MasterData6[[#This Row],[NumCatalogPurchases]]&gt;=S$3, "Yes", "")</f>
        <v/>
      </c>
      <c r="N1066" t="str">
        <f>IF(MasterData6[[#This Row],[NumStorePurchases]]&gt;=T$3, "Yes", "")</f>
        <v/>
      </c>
    </row>
    <row r="1067" spans="1:14" x14ac:dyDescent="0.3">
      <c r="A1067">
        <v>5231</v>
      </c>
      <c r="B1067">
        <v>1</v>
      </c>
      <c r="C1067">
        <v>1</v>
      </c>
      <c r="D1067">
        <v>0</v>
      </c>
      <c r="E1067">
        <v>3</v>
      </c>
      <c r="F1067">
        <v>5</v>
      </c>
      <c r="G106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67" s="52">
        <f>IFERROR(MasterData6[[#This Row],[NumWebPurchases]]/MasterData6[[#This Row],[NumWebVisitsMonth]], 0)</f>
        <v>0.2</v>
      </c>
      <c r="I1067" t="str">
        <f>IF(AND(MasterData6[[#This Row],[NumWebPurchases]]&gt;=1, Buying_Cat.="Over $500"), "Yes", "")</f>
        <v/>
      </c>
      <c r="L1067" t="str">
        <f>IF(MasterData6[[#This Row],[NumWebPurchases]]&gt;=R$3, "Yes", "")</f>
        <v/>
      </c>
      <c r="M1067" t="str">
        <f>IF(MasterData6[[#This Row],[NumCatalogPurchases]]&gt;=S$3, "Yes", "")</f>
        <v/>
      </c>
      <c r="N1067" t="str">
        <f>IF(MasterData6[[#This Row],[NumStorePurchases]]&gt;=T$3, "Yes", "")</f>
        <v/>
      </c>
    </row>
    <row r="1068" spans="1:14" x14ac:dyDescent="0.3">
      <c r="A1068">
        <v>5232</v>
      </c>
      <c r="B1068">
        <v>1</v>
      </c>
      <c r="C1068">
        <v>4</v>
      </c>
      <c r="D1068">
        <v>1</v>
      </c>
      <c r="E1068">
        <v>5</v>
      </c>
      <c r="F1068">
        <v>4</v>
      </c>
      <c r="G106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68" s="52">
        <f>IFERROR(MasterData6[[#This Row],[NumWebPurchases]]/MasterData6[[#This Row],[NumWebVisitsMonth]], 0)</f>
        <v>1</v>
      </c>
      <c r="I1068" t="str">
        <f>IF(AND(MasterData6[[#This Row],[NumWebPurchases]]&gt;=1, Buying_Cat.="Over $500"), "Yes", "")</f>
        <v/>
      </c>
      <c r="L1068" t="str">
        <f>IF(MasterData6[[#This Row],[NumWebPurchases]]&gt;=R$3, "Yes", "")</f>
        <v>Yes</v>
      </c>
      <c r="M1068" t="str">
        <f>IF(MasterData6[[#This Row],[NumCatalogPurchases]]&gt;=S$3, "Yes", "")</f>
        <v/>
      </c>
      <c r="N1068" t="str">
        <f>IF(MasterData6[[#This Row],[NumStorePurchases]]&gt;=T$3, "Yes", "")</f>
        <v>Yes</v>
      </c>
    </row>
    <row r="1069" spans="1:14" x14ac:dyDescent="0.3">
      <c r="A1069">
        <v>5234</v>
      </c>
      <c r="B1069">
        <v>2</v>
      </c>
      <c r="C1069">
        <v>1</v>
      </c>
      <c r="D1069">
        <v>1</v>
      </c>
      <c r="E1069">
        <v>3</v>
      </c>
      <c r="F1069">
        <v>5</v>
      </c>
      <c r="G106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69" s="52">
        <f>IFERROR(MasterData6[[#This Row],[NumWebPurchases]]/MasterData6[[#This Row],[NumWebVisitsMonth]], 0)</f>
        <v>0.2</v>
      </c>
      <c r="I1069" t="str">
        <f>IF(AND(MasterData6[[#This Row],[NumWebPurchases]]&gt;=1, Buying_Cat.="Over $500"), "Yes", "")</f>
        <v/>
      </c>
      <c r="L1069" t="str">
        <f>IF(MasterData6[[#This Row],[NumWebPurchases]]&gt;=R$3, "Yes", "")</f>
        <v/>
      </c>
      <c r="M1069" t="str">
        <f>IF(MasterData6[[#This Row],[NumCatalogPurchases]]&gt;=S$3, "Yes", "")</f>
        <v/>
      </c>
      <c r="N1069" t="str">
        <f>IF(MasterData6[[#This Row],[NumStorePurchases]]&gt;=T$3, "Yes", "")</f>
        <v/>
      </c>
    </row>
    <row r="1070" spans="1:14" x14ac:dyDescent="0.3">
      <c r="A1070">
        <v>5236</v>
      </c>
      <c r="B1070">
        <v>1</v>
      </c>
      <c r="C1070">
        <v>10</v>
      </c>
      <c r="D1070">
        <v>2</v>
      </c>
      <c r="E1070">
        <v>8</v>
      </c>
      <c r="F1070">
        <v>5</v>
      </c>
      <c r="G107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70" s="52">
        <f>IFERROR(MasterData6[[#This Row],[NumWebPurchases]]/MasterData6[[#This Row],[NumWebVisitsMonth]], 0)</f>
        <v>2</v>
      </c>
      <c r="I1070" t="str">
        <f>IF(AND(MasterData6[[#This Row],[NumWebPurchases]]&gt;=1, Buying_Cat.="Over $500"), "Yes", "")</f>
        <v>Yes</v>
      </c>
      <c r="L1070" t="str">
        <f>IF(MasterData6[[#This Row],[NumWebPurchases]]&gt;=R$3, "Yes", "")</f>
        <v>Yes</v>
      </c>
      <c r="M1070" t="str">
        <f>IF(MasterData6[[#This Row],[NumCatalogPurchases]]&gt;=S$3, "Yes", "")</f>
        <v>Yes</v>
      </c>
      <c r="N1070" t="str">
        <f>IF(MasterData6[[#This Row],[NumStorePurchases]]&gt;=T$3, "Yes", "")</f>
        <v>Yes</v>
      </c>
    </row>
    <row r="1071" spans="1:14" x14ac:dyDescent="0.3">
      <c r="A1071">
        <v>5237</v>
      </c>
      <c r="B1071">
        <v>3</v>
      </c>
      <c r="C1071">
        <v>2</v>
      </c>
      <c r="D1071">
        <v>1</v>
      </c>
      <c r="E1071">
        <v>3</v>
      </c>
      <c r="F1071">
        <v>5</v>
      </c>
      <c r="G107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071" s="52">
        <f>IFERROR(MasterData6[[#This Row],[NumWebPurchases]]/MasterData6[[#This Row],[NumWebVisitsMonth]], 0)</f>
        <v>0.4</v>
      </c>
      <c r="I1071" t="str">
        <f>IF(AND(MasterData6[[#This Row],[NumWebPurchases]]&gt;=1, Buying_Cat.="Over $500"), "Yes", "")</f>
        <v/>
      </c>
      <c r="L1071" t="str">
        <f>IF(MasterData6[[#This Row],[NumWebPurchases]]&gt;=R$3, "Yes", "")</f>
        <v/>
      </c>
      <c r="M1071" t="str">
        <f>IF(MasterData6[[#This Row],[NumCatalogPurchases]]&gt;=S$3, "Yes", "")</f>
        <v/>
      </c>
      <c r="N1071" t="str">
        <f>IF(MasterData6[[#This Row],[NumStorePurchases]]&gt;=T$3, "Yes", "")</f>
        <v/>
      </c>
    </row>
    <row r="1072" spans="1:14" x14ac:dyDescent="0.3">
      <c r="A1072">
        <v>5247</v>
      </c>
      <c r="B1072">
        <v>2</v>
      </c>
      <c r="C1072">
        <v>1</v>
      </c>
      <c r="D1072">
        <v>0</v>
      </c>
      <c r="E1072">
        <v>4</v>
      </c>
      <c r="F1072">
        <v>4</v>
      </c>
      <c r="G107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72" s="52">
        <f>IFERROR(MasterData6[[#This Row],[NumWebPurchases]]/MasterData6[[#This Row],[NumWebVisitsMonth]], 0)</f>
        <v>0.25</v>
      </c>
      <c r="I1072" t="str">
        <f>IF(AND(MasterData6[[#This Row],[NumWebPurchases]]&gt;=1, Buying_Cat.="Over $500"), "Yes", "")</f>
        <v/>
      </c>
      <c r="L1072" t="str">
        <f>IF(MasterData6[[#This Row],[NumWebPurchases]]&gt;=R$3, "Yes", "")</f>
        <v/>
      </c>
      <c r="M1072" t="str">
        <f>IF(MasterData6[[#This Row],[NumCatalogPurchases]]&gt;=S$3, "Yes", "")</f>
        <v/>
      </c>
      <c r="N1072" t="str">
        <f>IF(MasterData6[[#This Row],[NumStorePurchases]]&gt;=T$3, "Yes", "")</f>
        <v/>
      </c>
    </row>
    <row r="1073" spans="1:14" x14ac:dyDescent="0.3">
      <c r="A1073">
        <v>5250</v>
      </c>
      <c r="B1073">
        <v>1</v>
      </c>
      <c r="C1073">
        <v>5</v>
      </c>
      <c r="D1073">
        <v>5</v>
      </c>
      <c r="E1073">
        <v>11</v>
      </c>
      <c r="F1073">
        <v>1</v>
      </c>
      <c r="G107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73" s="52">
        <f>IFERROR(MasterData6[[#This Row],[NumWebPurchases]]/MasterData6[[#This Row],[NumWebVisitsMonth]], 0)</f>
        <v>5</v>
      </c>
      <c r="I1073" t="str">
        <f>IF(AND(MasterData6[[#This Row],[NumWebPurchases]]&gt;=1, Buying_Cat.="Over $500"), "Yes", "")</f>
        <v>Yes</v>
      </c>
      <c r="L1073" t="str">
        <f>IF(MasterData6[[#This Row],[NumWebPurchases]]&gt;=R$3, "Yes", "")</f>
        <v>Yes</v>
      </c>
      <c r="M1073" t="str">
        <f>IF(MasterData6[[#This Row],[NumCatalogPurchases]]&gt;=S$3, "Yes", "")</f>
        <v>Yes</v>
      </c>
      <c r="N1073" t="str">
        <f>IF(MasterData6[[#This Row],[NumStorePurchases]]&gt;=T$3, "Yes", "")</f>
        <v>Yes</v>
      </c>
    </row>
    <row r="1074" spans="1:14" x14ac:dyDescent="0.3">
      <c r="A1074">
        <v>5252</v>
      </c>
      <c r="B1074">
        <v>1</v>
      </c>
      <c r="C1074">
        <v>2</v>
      </c>
      <c r="D1074">
        <v>0</v>
      </c>
      <c r="E1074">
        <v>3</v>
      </c>
      <c r="F1074">
        <v>7</v>
      </c>
      <c r="G107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74" s="52">
        <f>IFERROR(MasterData6[[#This Row],[NumWebPurchases]]/MasterData6[[#This Row],[NumWebVisitsMonth]], 0)</f>
        <v>0.2857142857142857</v>
      </c>
      <c r="I1074" t="str">
        <f>IF(AND(MasterData6[[#This Row],[NumWebPurchases]]&gt;=1, Buying_Cat.="Over $500"), "Yes", "")</f>
        <v/>
      </c>
      <c r="L1074" t="str">
        <f>IF(MasterData6[[#This Row],[NumWebPurchases]]&gt;=R$3, "Yes", "")</f>
        <v/>
      </c>
      <c r="M1074" t="str">
        <f>IF(MasterData6[[#This Row],[NumCatalogPurchases]]&gt;=S$3, "Yes", "")</f>
        <v/>
      </c>
      <c r="N1074" t="str">
        <f>IF(MasterData6[[#This Row],[NumStorePurchases]]&gt;=T$3, "Yes", "")</f>
        <v/>
      </c>
    </row>
    <row r="1075" spans="1:14" x14ac:dyDescent="0.3">
      <c r="A1075">
        <v>5253</v>
      </c>
      <c r="B1075">
        <v>6</v>
      </c>
      <c r="C1075">
        <v>4</v>
      </c>
      <c r="D1075">
        <v>2</v>
      </c>
      <c r="E1075">
        <v>4</v>
      </c>
      <c r="F1075">
        <v>7</v>
      </c>
      <c r="G107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075" s="52">
        <f>IFERROR(MasterData6[[#This Row],[NumWebPurchases]]/MasterData6[[#This Row],[NumWebVisitsMonth]], 0)</f>
        <v>0.5714285714285714</v>
      </c>
      <c r="I1075" t="str">
        <f>IF(AND(MasterData6[[#This Row],[NumWebPurchases]]&gt;=1, Buying_Cat.="Over $500"), "Yes", "")</f>
        <v/>
      </c>
      <c r="L1075" t="str">
        <f>IF(MasterData6[[#This Row],[NumWebPurchases]]&gt;=R$3, "Yes", "")</f>
        <v>Yes</v>
      </c>
      <c r="M1075" t="str">
        <f>IF(MasterData6[[#This Row],[NumCatalogPurchases]]&gt;=S$3, "Yes", "")</f>
        <v>Yes</v>
      </c>
      <c r="N1075" t="str">
        <f>IF(MasterData6[[#This Row],[NumStorePurchases]]&gt;=T$3, "Yes", "")</f>
        <v/>
      </c>
    </row>
    <row r="1076" spans="1:14" x14ac:dyDescent="0.3">
      <c r="A1076">
        <v>5255</v>
      </c>
      <c r="B1076">
        <v>0</v>
      </c>
      <c r="C1076">
        <v>27</v>
      </c>
      <c r="D1076">
        <v>0</v>
      </c>
      <c r="E1076">
        <v>0</v>
      </c>
      <c r="F1076">
        <v>1</v>
      </c>
      <c r="G107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1076" s="52">
        <f>IFERROR(MasterData6[[#This Row],[NumWebPurchases]]/MasterData6[[#This Row],[NumWebVisitsMonth]], 0)</f>
        <v>27</v>
      </c>
      <c r="I1076" t="str">
        <f>IF(AND(MasterData6[[#This Row],[NumWebPurchases]]&gt;=1, Buying_Cat.="Over $500"), "Yes", "")</f>
        <v/>
      </c>
      <c r="L1076" t="str">
        <f>IF(MasterData6[[#This Row],[NumWebPurchases]]&gt;=R$3, "Yes", "")</f>
        <v>Yes</v>
      </c>
      <c r="M1076" t="str">
        <f>IF(MasterData6[[#This Row],[NumCatalogPurchases]]&gt;=S$3, "Yes", "")</f>
        <v/>
      </c>
      <c r="N1076" t="str">
        <f>IF(MasterData6[[#This Row],[NumStorePurchases]]&gt;=T$3, "Yes", "")</f>
        <v/>
      </c>
    </row>
    <row r="1077" spans="1:14" x14ac:dyDescent="0.3">
      <c r="A1077">
        <v>5263</v>
      </c>
      <c r="B1077">
        <v>1</v>
      </c>
      <c r="C1077">
        <v>1</v>
      </c>
      <c r="D1077">
        <v>0</v>
      </c>
      <c r="E1077">
        <v>3</v>
      </c>
      <c r="F1077">
        <v>8</v>
      </c>
      <c r="G107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77" s="52">
        <f>IFERROR(MasterData6[[#This Row],[NumWebPurchases]]/MasterData6[[#This Row],[NumWebVisitsMonth]], 0)</f>
        <v>0.125</v>
      </c>
      <c r="I1077" t="str">
        <f>IF(AND(MasterData6[[#This Row],[NumWebPurchases]]&gt;=1, Buying_Cat.="Over $500"), "Yes", "")</f>
        <v/>
      </c>
      <c r="L1077" t="str">
        <f>IF(MasterData6[[#This Row],[NumWebPurchases]]&gt;=R$3, "Yes", "")</f>
        <v/>
      </c>
      <c r="M1077" t="str">
        <f>IF(MasterData6[[#This Row],[NumCatalogPurchases]]&gt;=S$3, "Yes", "")</f>
        <v/>
      </c>
      <c r="N1077" t="str">
        <f>IF(MasterData6[[#This Row],[NumStorePurchases]]&gt;=T$3, "Yes", "")</f>
        <v/>
      </c>
    </row>
    <row r="1078" spans="1:14" x14ac:dyDescent="0.3">
      <c r="A1078">
        <v>5267</v>
      </c>
      <c r="B1078">
        <v>1</v>
      </c>
      <c r="C1078">
        <v>1</v>
      </c>
      <c r="D1078">
        <v>0</v>
      </c>
      <c r="E1078">
        <v>3</v>
      </c>
      <c r="F1078">
        <v>7</v>
      </c>
      <c r="G107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78" s="52">
        <f>IFERROR(MasterData6[[#This Row],[NumWebPurchases]]/MasterData6[[#This Row],[NumWebVisitsMonth]], 0)</f>
        <v>0.14285714285714285</v>
      </c>
      <c r="I1078" t="str">
        <f>IF(AND(MasterData6[[#This Row],[NumWebPurchases]]&gt;=1, Buying_Cat.="Over $500"), "Yes", "")</f>
        <v/>
      </c>
      <c r="L1078" t="str">
        <f>IF(MasterData6[[#This Row],[NumWebPurchases]]&gt;=R$3, "Yes", "")</f>
        <v/>
      </c>
      <c r="M1078" t="str">
        <f>IF(MasterData6[[#This Row],[NumCatalogPurchases]]&gt;=S$3, "Yes", "")</f>
        <v/>
      </c>
      <c r="N1078" t="str">
        <f>IF(MasterData6[[#This Row],[NumStorePurchases]]&gt;=T$3, "Yes", "")</f>
        <v/>
      </c>
    </row>
    <row r="1079" spans="1:14" x14ac:dyDescent="0.3">
      <c r="A1079">
        <v>5268</v>
      </c>
      <c r="B1079">
        <v>2</v>
      </c>
      <c r="C1079">
        <v>1</v>
      </c>
      <c r="D1079">
        <v>0</v>
      </c>
      <c r="E1079">
        <v>4</v>
      </c>
      <c r="F1079">
        <v>7</v>
      </c>
      <c r="G107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79" s="52">
        <f>IFERROR(MasterData6[[#This Row],[NumWebPurchases]]/MasterData6[[#This Row],[NumWebVisitsMonth]], 0)</f>
        <v>0.14285714285714285</v>
      </c>
      <c r="I1079" t="str">
        <f>IF(AND(MasterData6[[#This Row],[NumWebPurchases]]&gt;=1, Buying_Cat.="Over $500"), "Yes", "")</f>
        <v/>
      </c>
      <c r="L1079" t="str">
        <f>IF(MasterData6[[#This Row],[NumWebPurchases]]&gt;=R$3, "Yes", "")</f>
        <v/>
      </c>
      <c r="M1079" t="str">
        <f>IF(MasterData6[[#This Row],[NumCatalogPurchases]]&gt;=S$3, "Yes", "")</f>
        <v/>
      </c>
      <c r="N1079" t="str">
        <f>IF(MasterData6[[#This Row],[NumStorePurchases]]&gt;=T$3, "Yes", "")</f>
        <v/>
      </c>
    </row>
    <row r="1080" spans="1:14" x14ac:dyDescent="0.3">
      <c r="A1080">
        <v>5272</v>
      </c>
      <c r="B1080">
        <v>4</v>
      </c>
      <c r="C1080">
        <v>8</v>
      </c>
      <c r="D1080">
        <v>5</v>
      </c>
      <c r="E1080">
        <v>3</v>
      </c>
      <c r="F1080">
        <v>7</v>
      </c>
      <c r="G108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080" s="52">
        <f>IFERROR(MasterData6[[#This Row],[NumWebPurchases]]/MasterData6[[#This Row],[NumWebVisitsMonth]], 0)</f>
        <v>1.1428571428571428</v>
      </c>
      <c r="I1080" t="str">
        <f>IF(AND(MasterData6[[#This Row],[NumWebPurchases]]&gt;=1, Buying_Cat.="Over $500"), "Yes", "")</f>
        <v/>
      </c>
      <c r="L1080" t="str">
        <f>IF(MasterData6[[#This Row],[NumWebPurchases]]&gt;=R$3, "Yes", "")</f>
        <v>Yes</v>
      </c>
      <c r="M1080" t="str">
        <f>IF(MasterData6[[#This Row],[NumCatalogPurchases]]&gt;=S$3, "Yes", "")</f>
        <v>Yes</v>
      </c>
      <c r="N1080" t="str">
        <f>IF(MasterData6[[#This Row],[NumStorePurchases]]&gt;=T$3, "Yes", "")</f>
        <v/>
      </c>
    </row>
    <row r="1081" spans="1:14" x14ac:dyDescent="0.3">
      <c r="A1081">
        <v>5278</v>
      </c>
      <c r="B1081">
        <v>1</v>
      </c>
      <c r="C1081">
        <v>6</v>
      </c>
      <c r="D1081">
        <v>9</v>
      </c>
      <c r="E1081">
        <v>5</v>
      </c>
      <c r="F1081">
        <v>3</v>
      </c>
      <c r="G108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81" s="52">
        <f>IFERROR(MasterData6[[#This Row],[NumWebPurchases]]/MasterData6[[#This Row],[NumWebVisitsMonth]], 0)</f>
        <v>2</v>
      </c>
      <c r="I1081" t="str">
        <f>IF(AND(MasterData6[[#This Row],[NumWebPurchases]]&gt;=1, Buying_Cat.="Over $500"), "Yes", "")</f>
        <v>Yes</v>
      </c>
      <c r="L1081" t="str">
        <f>IF(MasterData6[[#This Row],[NumWebPurchases]]&gt;=R$3, "Yes", "")</f>
        <v>Yes</v>
      </c>
      <c r="M1081" t="str">
        <f>IF(MasterData6[[#This Row],[NumCatalogPurchases]]&gt;=S$3, "Yes", "")</f>
        <v>Yes</v>
      </c>
      <c r="N1081" t="str">
        <f>IF(MasterData6[[#This Row],[NumStorePurchases]]&gt;=T$3, "Yes", "")</f>
        <v>Yes</v>
      </c>
    </row>
    <row r="1082" spans="1:14" x14ac:dyDescent="0.3">
      <c r="A1082">
        <v>5283</v>
      </c>
      <c r="B1082">
        <v>3</v>
      </c>
      <c r="C1082">
        <v>2</v>
      </c>
      <c r="D1082">
        <v>1</v>
      </c>
      <c r="E1082">
        <v>4</v>
      </c>
      <c r="F1082">
        <v>5</v>
      </c>
      <c r="G108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082" s="52">
        <f>IFERROR(MasterData6[[#This Row],[NumWebPurchases]]/MasterData6[[#This Row],[NumWebVisitsMonth]], 0)</f>
        <v>0.4</v>
      </c>
      <c r="I1082" t="str">
        <f>IF(AND(MasterData6[[#This Row],[NumWebPurchases]]&gt;=1, Buying_Cat.="Over $500"), "Yes", "")</f>
        <v/>
      </c>
      <c r="L1082" t="str">
        <f>IF(MasterData6[[#This Row],[NumWebPurchases]]&gt;=R$3, "Yes", "")</f>
        <v/>
      </c>
      <c r="M1082" t="str">
        <f>IF(MasterData6[[#This Row],[NumCatalogPurchases]]&gt;=S$3, "Yes", "")</f>
        <v/>
      </c>
      <c r="N1082" t="str">
        <f>IF(MasterData6[[#This Row],[NumStorePurchases]]&gt;=T$3, "Yes", "")</f>
        <v/>
      </c>
    </row>
    <row r="1083" spans="1:14" x14ac:dyDescent="0.3">
      <c r="A1083">
        <v>5286</v>
      </c>
      <c r="B1083">
        <v>1</v>
      </c>
      <c r="C1083">
        <v>3</v>
      </c>
      <c r="D1083">
        <v>2</v>
      </c>
      <c r="E1083">
        <v>4</v>
      </c>
      <c r="F1083">
        <v>3</v>
      </c>
      <c r="G108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83" s="52">
        <f>IFERROR(MasterData6[[#This Row],[NumWebPurchases]]/MasterData6[[#This Row],[NumWebVisitsMonth]], 0)</f>
        <v>1</v>
      </c>
      <c r="I1083" t="str">
        <f>IF(AND(MasterData6[[#This Row],[NumWebPurchases]]&gt;=1, Buying_Cat.="Over $500"), "Yes", "")</f>
        <v/>
      </c>
      <c r="L1083" t="str">
        <f>IF(MasterData6[[#This Row],[NumWebPurchases]]&gt;=R$3, "Yes", "")</f>
        <v/>
      </c>
      <c r="M1083" t="str">
        <f>IF(MasterData6[[#This Row],[NumCatalogPurchases]]&gt;=S$3, "Yes", "")</f>
        <v>Yes</v>
      </c>
      <c r="N1083" t="str">
        <f>IF(MasterData6[[#This Row],[NumStorePurchases]]&gt;=T$3, "Yes", "")</f>
        <v/>
      </c>
    </row>
    <row r="1084" spans="1:14" x14ac:dyDescent="0.3">
      <c r="A1084">
        <v>5287</v>
      </c>
      <c r="B1084">
        <v>3</v>
      </c>
      <c r="C1084">
        <v>3</v>
      </c>
      <c r="D1084">
        <v>1</v>
      </c>
      <c r="E1084">
        <v>3</v>
      </c>
      <c r="F1084">
        <v>7</v>
      </c>
      <c r="G108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084" s="52">
        <f>IFERROR(MasterData6[[#This Row],[NumWebPurchases]]/MasterData6[[#This Row],[NumWebVisitsMonth]], 0)</f>
        <v>0.42857142857142855</v>
      </c>
      <c r="I1084" t="str">
        <f>IF(AND(MasterData6[[#This Row],[NumWebPurchases]]&gt;=1, Buying_Cat.="Over $500"), "Yes", "")</f>
        <v/>
      </c>
      <c r="L1084" t="str">
        <f>IF(MasterData6[[#This Row],[NumWebPurchases]]&gt;=R$3, "Yes", "")</f>
        <v/>
      </c>
      <c r="M1084" t="str">
        <f>IF(MasterData6[[#This Row],[NumCatalogPurchases]]&gt;=S$3, "Yes", "")</f>
        <v/>
      </c>
      <c r="N1084" t="str">
        <f>IF(MasterData6[[#This Row],[NumStorePurchases]]&gt;=T$3, "Yes", "")</f>
        <v/>
      </c>
    </row>
    <row r="1085" spans="1:14" x14ac:dyDescent="0.3">
      <c r="A1085">
        <v>5289</v>
      </c>
      <c r="B1085">
        <v>2</v>
      </c>
      <c r="C1085">
        <v>1</v>
      </c>
      <c r="D1085">
        <v>1</v>
      </c>
      <c r="E1085">
        <v>2</v>
      </c>
      <c r="F1085">
        <v>4</v>
      </c>
      <c r="G108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85" s="52">
        <f>IFERROR(MasterData6[[#This Row],[NumWebPurchases]]/MasterData6[[#This Row],[NumWebVisitsMonth]], 0)</f>
        <v>0.25</v>
      </c>
      <c r="I1085" t="str">
        <f>IF(AND(MasterData6[[#This Row],[NumWebPurchases]]&gt;=1, Buying_Cat.="Over $500"), "Yes", "")</f>
        <v/>
      </c>
      <c r="L1085" t="str">
        <f>IF(MasterData6[[#This Row],[NumWebPurchases]]&gt;=R$3, "Yes", "")</f>
        <v/>
      </c>
      <c r="M1085" t="str">
        <f>IF(MasterData6[[#This Row],[NumCatalogPurchases]]&gt;=S$3, "Yes", "")</f>
        <v/>
      </c>
      <c r="N1085" t="str">
        <f>IF(MasterData6[[#This Row],[NumStorePurchases]]&gt;=T$3, "Yes", "")</f>
        <v/>
      </c>
    </row>
    <row r="1086" spans="1:14" x14ac:dyDescent="0.3">
      <c r="A1086">
        <v>5290</v>
      </c>
      <c r="B1086">
        <v>5</v>
      </c>
      <c r="C1086">
        <v>5</v>
      </c>
      <c r="D1086">
        <v>1</v>
      </c>
      <c r="E1086">
        <v>5</v>
      </c>
      <c r="F1086">
        <v>8</v>
      </c>
      <c r="G108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086" s="52">
        <f>IFERROR(MasterData6[[#This Row],[NumWebPurchases]]/MasterData6[[#This Row],[NumWebVisitsMonth]], 0)</f>
        <v>0.625</v>
      </c>
      <c r="I1086" t="str">
        <f>IF(AND(MasterData6[[#This Row],[NumWebPurchases]]&gt;=1, Buying_Cat.="Over $500"), "Yes", "")</f>
        <v/>
      </c>
      <c r="L1086" t="str">
        <f>IF(MasterData6[[#This Row],[NumWebPurchases]]&gt;=R$3, "Yes", "")</f>
        <v>Yes</v>
      </c>
      <c r="M1086" t="str">
        <f>IF(MasterData6[[#This Row],[NumCatalogPurchases]]&gt;=S$3, "Yes", "")</f>
        <v/>
      </c>
      <c r="N1086" t="str">
        <f>IF(MasterData6[[#This Row],[NumStorePurchases]]&gt;=T$3, "Yes", "")</f>
        <v>Yes</v>
      </c>
    </row>
    <row r="1087" spans="1:14" x14ac:dyDescent="0.3">
      <c r="A1087">
        <v>5294</v>
      </c>
      <c r="B1087">
        <v>3</v>
      </c>
      <c r="C1087">
        <v>3</v>
      </c>
      <c r="D1087">
        <v>0</v>
      </c>
      <c r="E1087">
        <v>4</v>
      </c>
      <c r="F1087">
        <v>7</v>
      </c>
      <c r="G108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087" s="52">
        <f>IFERROR(MasterData6[[#This Row],[NumWebPurchases]]/MasterData6[[#This Row],[NumWebVisitsMonth]], 0)</f>
        <v>0.42857142857142855</v>
      </c>
      <c r="I1087" t="str">
        <f>IF(AND(MasterData6[[#This Row],[NumWebPurchases]]&gt;=1, Buying_Cat.="Over $500"), "Yes", "")</f>
        <v/>
      </c>
      <c r="L1087" t="str">
        <f>IF(MasterData6[[#This Row],[NumWebPurchases]]&gt;=R$3, "Yes", "")</f>
        <v/>
      </c>
      <c r="M1087" t="str">
        <f>IF(MasterData6[[#This Row],[NumCatalogPurchases]]&gt;=S$3, "Yes", "")</f>
        <v/>
      </c>
      <c r="N1087" t="str">
        <f>IF(MasterData6[[#This Row],[NumStorePurchases]]&gt;=T$3, "Yes", "")</f>
        <v/>
      </c>
    </row>
    <row r="1088" spans="1:14" x14ac:dyDescent="0.3">
      <c r="A1088">
        <v>5299</v>
      </c>
      <c r="B1088">
        <v>2</v>
      </c>
      <c r="C1088">
        <v>7</v>
      </c>
      <c r="D1088">
        <v>3</v>
      </c>
      <c r="E1088">
        <v>13</v>
      </c>
      <c r="F1088">
        <v>8</v>
      </c>
      <c r="G108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88" s="52">
        <f>IFERROR(MasterData6[[#This Row],[NumWebPurchases]]/MasterData6[[#This Row],[NumWebVisitsMonth]], 0)</f>
        <v>0.875</v>
      </c>
      <c r="I1088" t="str">
        <f>IF(AND(MasterData6[[#This Row],[NumWebPurchases]]&gt;=1, Buying_Cat.="Over $500"), "Yes", "")</f>
        <v>Yes</v>
      </c>
      <c r="L1088" t="str">
        <f>IF(MasterData6[[#This Row],[NumWebPurchases]]&gt;=R$3, "Yes", "")</f>
        <v>Yes</v>
      </c>
      <c r="M1088" t="str">
        <f>IF(MasterData6[[#This Row],[NumCatalogPurchases]]&gt;=S$3, "Yes", "")</f>
        <v>Yes</v>
      </c>
      <c r="N1088" t="str">
        <f>IF(MasterData6[[#This Row],[NumStorePurchases]]&gt;=T$3, "Yes", "")</f>
        <v>Yes</v>
      </c>
    </row>
    <row r="1089" spans="1:14" x14ac:dyDescent="0.3">
      <c r="A1089">
        <v>5300</v>
      </c>
      <c r="B1089">
        <v>1</v>
      </c>
      <c r="C1089">
        <v>2</v>
      </c>
      <c r="D1089">
        <v>1</v>
      </c>
      <c r="E1089">
        <v>2</v>
      </c>
      <c r="F1089">
        <v>7</v>
      </c>
      <c r="G108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89" s="52">
        <f>IFERROR(MasterData6[[#This Row],[NumWebPurchases]]/MasterData6[[#This Row],[NumWebVisitsMonth]], 0)</f>
        <v>0.2857142857142857</v>
      </c>
      <c r="I1089" t="str">
        <f>IF(AND(MasterData6[[#This Row],[NumWebPurchases]]&gt;=1, Buying_Cat.="Over $500"), "Yes", "")</f>
        <v/>
      </c>
      <c r="L1089" t="str">
        <f>IF(MasterData6[[#This Row],[NumWebPurchases]]&gt;=R$3, "Yes", "")</f>
        <v/>
      </c>
      <c r="M1089" t="str">
        <f>IF(MasterData6[[#This Row],[NumCatalogPurchases]]&gt;=S$3, "Yes", "")</f>
        <v/>
      </c>
      <c r="N1089" t="str">
        <f>IF(MasterData6[[#This Row],[NumStorePurchases]]&gt;=T$3, "Yes", "")</f>
        <v/>
      </c>
    </row>
    <row r="1090" spans="1:14" x14ac:dyDescent="0.3">
      <c r="A1090">
        <v>5302</v>
      </c>
      <c r="B1090">
        <v>1</v>
      </c>
      <c r="C1090">
        <v>4</v>
      </c>
      <c r="D1090">
        <v>6</v>
      </c>
      <c r="E1090">
        <v>5</v>
      </c>
      <c r="F1090">
        <v>2</v>
      </c>
      <c r="G109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90" s="52">
        <f>IFERROR(MasterData6[[#This Row],[NumWebPurchases]]/MasterData6[[#This Row],[NumWebVisitsMonth]], 0)</f>
        <v>2</v>
      </c>
      <c r="I1090" t="str">
        <f>IF(AND(MasterData6[[#This Row],[NumWebPurchases]]&gt;=1, Buying_Cat.="Over $500"), "Yes", "")</f>
        <v>Yes</v>
      </c>
      <c r="L1090" t="str">
        <f>IF(MasterData6[[#This Row],[NumWebPurchases]]&gt;=R$3, "Yes", "")</f>
        <v>Yes</v>
      </c>
      <c r="M1090" t="str">
        <f>IF(MasterData6[[#This Row],[NumCatalogPurchases]]&gt;=S$3, "Yes", "")</f>
        <v>Yes</v>
      </c>
      <c r="N1090" t="str">
        <f>IF(MasterData6[[#This Row],[NumStorePurchases]]&gt;=T$3, "Yes", "")</f>
        <v>Yes</v>
      </c>
    </row>
    <row r="1091" spans="1:14" x14ac:dyDescent="0.3">
      <c r="A1091">
        <v>5303</v>
      </c>
      <c r="B1091">
        <v>1</v>
      </c>
      <c r="C1091">
        <v>6</v>
      </c>
      <c r="D1091">
        <v>4</v>
      </c>
      <c r="E1091">
        <v>9</v>
      </c>
      <c r="F1091">
        <v>2</v>
      </c>
      <c r="G109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91" s="52">
        <f>IFERROR(MasterData6[[#This Row],[NumWebPurchases]]/MasterData6[[#This Row],[NumWebVisitsMonth]], 0)</f>
        <v>3</v>
      </c>
      <c r="I1091" t="str">
        <f>IF(AND(MasterData6[[#This Row],[NumWebPurchases]]&gt;=1, Buying_Cat.="Over $500"), "Yes", "")</f>
        <v>Yes</v>
      </c>
      <c r="L1091" t="str">
        <f>IF(MasterData6[[#This Row],[NumWebPurchases]]&gt;=R$3, "Yes", "")</f>
        <v>Yes</v>
      </c>
      <c r="M1091" t="str">
        <f>IF(MasterData6[[#This Row],[NumCatalogPurchases]]&gt;=S$3, "Yes", "")</f>
        <v>Yes</v>
      </c>
      <c r="N1091" t="str">
        <f>IF(MasterData6[[#This Row],[NumStorePurchases]]&gt;=T$3, "Yes", "")</f>
        <v>Yes</v>
      </c>
    </row>
    <row r="1092" spans="1:14" x14ac:dyDescent="0.3">
      <c r="A1092">
        <v>5304</v>
      </c>
      <c r="B1092">
        <v>2</v>
      </c>
      <c r="C1092">
        <v>1</v>
      </c>
      <c r="D1092">
        <v>0</v>
      </c>
      <c r="E1092">
        <v>3</v>
      </c>
      <c r="F1092">
        <v>6</v>
      </c>
      <c r="G109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092" s="52">
        <f>IFERROR(MasterData6[[#This Row],[NumWebPurchases]]/MasterData6[[#This Row],[NumWebVisitsMonth]], 0)</f>
        <v>0.16666666666666666</v>
      </c>
      <c r="I1092" t="str">
        <f>IF(AND(MasterData6[[#This Row],[NumWebPurchases]]&gt;=1, Buying_Cat.="Over $500"), "Yes", "")</f>
        <v/>
      </c>
      <c r="L1092" t="str">
        <f>IF(MasterData6[[#This Row],[NumWebPurchases]]&gt;=R$3, "Yes", "")</f>
        <v/>
      </c>
      <c r="M1092" t="str">
        <f>IF(MasterData6[[#This Row],[NumCatalogPurchases]]&gt;=S$3, "Yes", "")</f>
        <v/>
      </c>
      <c r="N1092" t="str">
        <f>IF(MasterData6[[#This Row],[NumStorePurchases]]&gt;=T$3, "Yes", "")</f>
        <v/>
      </c>
    </row>
    <row r="1093" spans="1:14" x14ac:dyDescent="0.3">
      <c r="A1093">
        <v>5313</v>
      </c>
      <c r="B1093">
        <v>3</v>
      </c>
      <c r="C1093">
        <v>2</v>
      </c>
      <c r="D1093">
        <v>0</v>
      </c>
      <c r="E1093">
        <v>4</v>
      </c>
      <c r="F1093">
        <v>5</v>
      </c>
      <c r="G109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093" s="52">
        <f>IFERROR(MasterData6[[#This Row],[NumWebPurchases]]/MasterData6[[#This Row],[NumWebVisitsMonth]], 0)</f>
        <v>0.4</v>
      </c>
      <c r="I1093" t="str">
        <f>IF(AND(MasterData6[[#This Row],[NumWebPurchases]]&gt;=1, Buying_Cat.="Over $500"), "Yes", "")</f>
        <v/>
      </c>
      <c r="L1093" t="str">
        <f>IF(MasterData6[[#This Row],[NumWebPurchases]]&gt;=R$3, "Yes", "")</f>
        <v/>
      </c>
      <c r="M1093" t="str">
        <f>IF(MasterData6[[#This Row],[NumCatalogPurchases]]&gt;=S$3, "Yes", "")</f>
        <v/>
      </c>
      <c r="N1093" t="str">
        <f>IF(MasterData6[[#This Row],[NumStorePurchases]]&gt;=T$3, "Yes", "")</f>
        <v/>
      </c>
    </row>
    <row r="1094" spans="1:14" x14ac:dyDescent="0.3">
      <c r="A1094">
        <v>5314</v>
      </c>
      <c r="B1094">
        <v>7</v>
      </c>
      <c r="C1094">
        <v>7</v>
      </c>
      <c r="D1094">
        <v>1</v>
      </c>
      <c r="E1094">
        <v>5</v>
      </c>
      <c r="F1094">
        <v>8</v>
      </c>
      <c r="G109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1094" s="52">
        <f>IFERROR(MasterData6[[#This Row],[NumWebPurchases]]/MasterData6[[#This Row],[NumWebVisitsMonth]], 0)</f>
        <v>0.875</v>
      </c>
      <c r="I1094" t="str">
        <f>IF(AND(MasterData6[[#This Row],[NumWebPurchases]]&gt;=1, Buying_Cat.="Over $500"), "Yes", "")</f>
        <v/>
      </c>
      <c r="L1094" t="str">
        <f>IF(MasterData6[[#This Row],[NumWebPurchases]]&gt;=R$3, "Yes", "")</f>
        <v>Yes</v>
      </c>
      <c r="M1094" t="str">
        <f>IF(MasterData6[[#This Row],[NumCatalogPurchases]]&gt;=S$3, "Yes", "")</f>
        <v/>
      </c>
      <c r="N1094" t="str">
        <f>IF(MasterData6[[#This Row],[NumStorePurchases]]&gt;=T$3, "Yes", "")</f>
        <v>Yes</v>
      </c>
    </row>
    <row r="1095" spans="1:14" x14ac:dyDescent="0.3">
      <c r="A1095">
        <v>5316</v>
      </c>
      <c r="B1095">
        <v>1</v>
      </c>
      <c r="C1095">
        <v>2</v>
      </c>
      <c r="D1095">
        <v>0</v>
      </c>
      <c r="E1095">
        <v>4</v>
      </c>
      <c r="F1095">
        <v>7</v>
      </c>
      <c r="G109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95" s="52">
        <f>IFERROR(MasterData6[[#This Row],[NumWebPurchases]]/MasterData6[[#This Row],[NumWebVisitsMonth]], 0)</f>
        <v>0.2857142857142857</v>
      </c>
      <c r="I1095" t="str">
        <f>IF(AND(MasterData6[[#This Row],[NumWebPurchases]]&gt;=1, Buying_Cat.="Over $500"), "Yes", "")</f>
        <v/>
      </c>
      <c r="L1095" t="str">
        <f>IF(MasterData6[[#This Row],[NumWebPurchases]]&gt;=R$3, "Yes", "")</f>
        <v/>
      </c>
      <c r="M1095" t="str">
        <f>IF(MasterData6[[#This Row],[NumCatalogPurchases]]&gt;=S$3, "Yes", "")</f>
        <v/>
      </c>
      <c r="N1095" t="str">
        <f>IF(MasterData6[[#This Row],[NumStorePurchases]]&gt;=T$3, "Yes", "")</f>
        <v/>
      </c>
    </row>
    <row r="1096" spans="1:14" x14ac:dyDescent="0.3">
      <c r="A1096">
        <v>5320</v>
      </c>
      <c r="B1096">
        <v>4</v>
      </c>
      <c r="C1096">
        <v>3</v>
      </c>
      <c r="D1096">
        <v>1</v>
      </c>
      <c r="E1096">
        <v>4</v>
      </c>
      <c r="F1096">
        <v>6</v>
      </c>
      <c r="G109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096" s="52">
        <f>IFERROR(MasterData6[[#This Row],[NumWebPurchases]]/MasterData6[[#This Row],[NumWebVisitsMonth]], 0)</f>
        <v>0.5</v>
      </c>
      <c r="I1096" t="str">
        <f>IF(AND(MasterData6[[#This Row],[NumWebPurchases]]&gt;=1, Buying_Cat.="Over $500"), "Yes", "")</f>
        <v/>
      </c>
      <c r="L1096" t="str">
        <f>IF(MasterData6[[#This Row],[NumWebPurchases]]&gt;=R$3, "Yes", "")</f>
        <v/>
      </c>
      <c r="M1096" t="str">
        <f>IF(MasterData6[[#This Row],[NumCatalogPurchases]]&gt;=S$3, "Yes", "")</f>
        <v/>
      </c>
      <c r="N1096" t="str">
        <f>IF(MasterData6[[#This Row],[NumStorePurchases]]&gt;=T$3, "Yes", "")</f>
        <v/>
      </c>
    </row>
    <row r="1097" spans="1:14" x14ac:dyDescent="0.3">
      <c r="A1097">
        <v>5324</v>
      </c>
      <c r="B1097">
        <v>5</v>
      </c>
      <c r="C1097">
        <v>5</v>
      </c>
      <c r="D1097">
        <v>3</v>
      </c>
      <c r="E1097">
        <v>6</v>
      </c>
      <c r="F1097">
        <v>5</v>
      </c>
      <c r="G109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097" s="52">
        <f>IFERROR(MasterData6[[#This Row],[NumWebPurchases]]/MasterData6[[#This Row],[NumWebVisitsMonth]], 0)</f>
        <v>1</v>
      </c>
      <c r="I1097" t="str">
        <f>IF(AND(MasterData6[[#This Row],[NumWebPurchases]]&gt;=1, Buying_Cat.="Over $500"), "Yes", "")</f>
        <v/>
      </c>
      <c r="L1097" t="str">
        <f>IF(MasterData6[[#This Row],[NumWebPurchases]]&gt;=R$3, "Yes", "")</f>
        <v>Yes</v>
      </c>
      <c r="M1097" t="str">
        <f>IF(MasterData6[[#This Row],[NumCatalogPurchases]]&gt;=S$3, "Yes", "")</f>
        <v>Yes</v>
      </c>
      <c r="N1097" t="str">
        <f>IF(MasterData6[[#This Row],[NumStorePurchases]]&gt;=T$3, "Yes", "")</f>
        <v>Yes</v>
      </c>
    </row>
    <row r="1098" spans="1:14" x14ac:dyDescent="0.3">
      <c r="A1098">
        <v>5329</v>
      </c>
      <c r="B1098">
        <v>1</v>
      </c>
      <c r="C1098">
        <v>0</v>
      </c>
      <c r="D1098">
        <v>0</v>
      </c>
      <c r="E1098">
        <v>3</v>
      </c>
      <c r="F1098">
        <v>5</v>
      </c>
      <c r="G109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98" s="52">
        <f>IFERROR(MasterData6[[#This Row],[NumWebPurchases]]/MasterData6[[#This Row],[NumWebVisitsMonth]], 0)</f>
        <v>0</v>
      </c>
      <c r="I1098" t="str">
        <f>IF(AND(MasterData6[[#This Row],[NumWebPurchases]]&gt;=1, Buying_Cat.="Over $500"), "Yes", "")</f>
        <v/>
      </c>
      <c r="L1098" t="str">
        <f>IF(MasterData6[[#This Row],[NumWebPurchases]]&gt;=R$3, "Yes", "")</f>
        <v/>
      </c>
      <c r="M1098" t="str">
        <f>IF(MasterData6[[#This Row],[NumCatalogPurchases]]&gt;=S$3, "Yes", "")</f>
        <v/>
      </c>
      <c r="N1098" t="str">
        <f>IF(MasterData6[[#This Row],[NumStorePurchases]]&gt;=T$3, "Yes", "")</f>
        <v/>
      </c>
    </row>
    <row r="1099" spans="1:14" x14ac:dyDescent="0.3">
      <c r="A1099">
        <v>5331</v>
      </c>
      <c r="B1099">
        <v>1</v>
      </c>
      <c r="C1099">
        <v>3</v>
      </c>
      <c r="D1099">
        <v>6</v>
      </c>
      <c r="E1099">
        <v>7</v>
      </c>
      <c r="F1099">
        <v>2</v>
      </c>
      <c r="G109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099" s="52">
        <f>IFERROR(MasterData6[[#This Row],[NumWebPurchases]]/MasterData6[[#This Row],[NumWebVisitsMonth]], 0)</f>
        <v>1.5</v>
      </c>
      <c r="I1099" t="str">
        <f>IF(AND(MasterData6[[#This Row],[NumWebPurchases]]&gt;=1, Buying_Cat.="Over $500"), "Yes", "")</f>
        <v>Yes</v>
      </c>
      <c r="L1099" t="str">
        <f>IF(MasterData6[[#This Row],[NumWebPurchases]]&gt;=R$3, "Yes", "")</f>
        <v/>
      </c>
      <c r="M1099" t="str">
        <f>IF(MasterData6[[#This Row],[NumCatalogPurchases]]&gt;=S$3, "Yes", "")</f>
        <v>Yes</v>
      </c>
      <c r="N1099" t="str">
        <f>IF(MasterData6[[#This Row],[NumStorePurchases]]&gt;=T$3, "Yes", "")</f>
        <v>Yes</v>
      </c>
    </row>
    <row r="1100" spans="1:14" x14ac:dyDescent="0.3">
      <c r="A1100">
        <v>5332</v>
      </c>
      <c r="B1100">
        <v>1</v>
      </c>
      <c r="C1100">
        <v>3</v>
      </c>
      <c r="D1100">
        <v>6</v>
      </c>
      <c r="E1100">
        <v>7</v>
      </c>
      <c r="F1100">
        <v>1</v>
      </c>
      <c r="G110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00" s="52">
        <f>IFERROR(MasterData6[[#This Row],[NumWebPurchases]]/MasterData6[[#This Row],[NumWebVisitsMonth]], 0)</f>
        <v>3</v>
      </c>
      <c r="I1100" t="str">
        <f>IF(AND(MasterData6[[#This Row],[NumWebPurchases]]&gt;=1, Buying_Cat.="Over $500"), "Yes", "")</f>
        <v>Yes</v>
      </c>
      <c r="L1100" t="str">
        <f>IF(MasterData6[[#This Row],[NumWebPurchases]]&gt;=R$3, "Yes", "")</f>
        <v/>
      </c>
      <c r="M1100" t="str">
        <f>IF(MasterData6[[#This Row],[NumCatalogPurchases]]&gt;=S$3, "Yes", "")</f>
        <v>Yes</v>
      </c>
      <c r="N1100" t="str">
        <f>IF(MasterData6[[#This Row],[NumStorePurchases]]&gt;=T$3, "Yes", "")</f>
        <v>Yes</v>
      </c>
    </row>
    <row r="1101" spans="1:14" x14ac:dyDescent="0.3">
      <c r="A1101">
        <v>5336</v>
      </c>
      <c r="B1101">
        <v>0</v>
      </c>
      <c r="C1101">
        <v>1</v>
      </c>
      <c r="D1101">
        <v>0</v>
      </c>
      <c r="E1101">
        <v>1</v>
      </c>
      <c r="F1101">
        <v>1</v>
      </c>
      <c r="G110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1101" s="52">
        <f>IFERROR(MasterData6[[#This Row],[NumWebPurchases]]/MasterData6[[#This Row],[NumWebVisitsMonth]], 0)</f>
        <v>1</v>
      </c>
      <c r="I1101" t="str">
        <f>IF(AND(MasterData6[[#This Row],[NumWebPurchases]]&gt;=1, Buying_Cat.="Over $500"), "Yes", "")</f>
        <v/>
      </c>
      <c r="L1101" t="str">
        <f>IF(MasterData6[[#This Row],[NumWebPurchases]]&gt;=R$3, "Yes", "")</f>
        <v/>
      </c>
      <c r="M1101" t="str">
        <f>IF(MasterData6[[#This Row],[NumCatalogPurchases]]&gt;=S$3, "Yes", "")</f>
        <v/>
      </c>
      <c r="N1101" t="str">
        <f>IF(MasterData6[[#This Row],[NumStorePurchases]]&gt;=T$3, "Yes", "")</f>
        <v/>
      </c>
    </row>
    <row r="1102" spans="1:14" x14ac:dyDescent="0.3">
      <c r="A1102">
        <v>5341</v>
      </c>
      <c r="B1102">
        <v>1</v>
      </c>
      <c r="C1102">
        <v>6</v>
      </c>
      <c r="D1102">
        <v>3</v>
      </c>
      <c r="E1102">
        <v>4</v>
      </c>
      <c r="F1102">
        <v>7</v>
      </c>
      <c r="G110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02" s="52">
        <f>IFERROR(MasterData6[[#This Row],[NumWebPurchases]]/MasterData6[[#This Row],[NumWebVisitsMonth]], 0)</f>
        <v>0.8571428571428571</v>
      </c>
      <c r="I1102" t="str">
        <f>IF(AND(MasterData6[[#This Row],[NumWebPurchases]]&gt;=1, Buying_Cat.="Over $500"), "Yes", "")</f>
        <v>Yes</v>
      </c>
      <c r="L1102" t="str">
        <f>IF(MasterData6[[#This Row],[NumWebPurchases]]&gt;=R$3, "Yes", "")</f>
        <v>Yes</v>
      </c>
      <c r="M1102" t="str">
        <f>IF(MasterData6[[#This Row],[NumCatalogPurchases]]&gt;=S$3, "Yes", "")</f>
        <v>Yes</v>
      </c>
      <c r="N1102" t="str">
        <f>IF(MasterData6[[#This Row],[NumStorePurchases]]&gt;=T$3, "Yes", "")</f>
        <v/>
      </c>
    </row>
    <row r="1103" spans="1:14" x14ac:dyDescent="0.3">
      <c r="A1103">
        <v>5342</v>
      </c>
      <c r="B1103">
        <v>2</v>
      </c>
      <c r="C1103">
        <v>1</v>
      </c>
      <c r="D1103">
        <v>0</v>
      </c>
      <c r="E1103">
        <v>3</v>
      </c>
      <c r="F1103">
        <v>8</v>
      </c>
      <c r="G110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03" s="52">
        <f>IFERROR(MasterData6[[#This Row],[NumWebPurchases]]/MasterData6[[#This Row],[NumWebVisitsMonth]], 0)</f>
        <v>0.125</v>
      </c>
      <c r="I1103" t="str">
        <f>IF(AND(MasterData6[[#This Row],[NumWebPurchases]]&gt;=1, Buying_Cat.="Over $500"), "Yes", "")</f>
        <v/>
      </c>
      <c r="L1103" t="str">
        <f>IF(MasterData6[[#This Row],[NumWebPurchases]]&gt;=R$3, "Yes", "")</f>
        <v/>
      </c>
      <c r="M1103" t="str">
        <f>IF(MasterData6[[#This Row],[NumCatalogPurchases]]&gt;=S$3, "Yes", "")</f>
        <v/>
      </c>
      <c r="N1103" t="str">
        <f>IF(MasterData6[[#This Row],[NumStorePurchases]]&gt;=T$3, "Yes", "")</f>
        <v/>
      </c>
    </row>
    <row r="1104" spans="1:14" x14ac:dyDescent="0.3">
      <c r="A1104">
        <v>5346</v>
      </c>
      <c r="B1104">
        <v>3</v>
      </c>
      <c r="C1104">
        <v>3</v>
      </c>
      <c r="D1104">
        <v>0</v>
      </c>
      <c r="E1104">
        <v>3</v>
      </c>
      <c r="F1104">
        <v>7</v>
      </c>
      <c r="G110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104" s="52">
        <f>IFERROR(MasterData6[[#This Row],[NumWebPurchases]]/MasterData6[[#This Row],[NumWebVisitsMonth]], 0)</f>
        <v>0.42857142857142855</v>
      </c>
      <c r="I1104" t="str">
        <f>IF(AND(MasterData6[[#This Row],[NumWebPurchases]]&gt;=1, Buying_Cat.="Over $500"), "Yes", "")</f>
        <v/>
      </c>
      <c r="L1104" t="str">
        <f>IF(MasterData6[[#This Row],[NumWebPurchases]]&gt;=R$3, "Yes", "")</f>
        <v/>
      </c>
      <c r="M1104" t="str">
        <f>IF(MasterData6[[#This Row],[NumCatalogPurchases]]&gt;=S$3, "Yes", "")</f>
        <v/>
      </c>
      <c r="N1104" t="str">
        <f>IF(MasterData6[[#This Row],[NumStorePurchases]]&gt;=T$3, "Yes", "")</f>
        <v/>
      </c>
    </row>
    <row r="1105" spans="1:14" x14ac:dyDescent="0.3">
      <c r="A1105">
        <v>5350</v>
      </c>
      <c r="B1105">
        <v>1</v>
      </c>
      <c r="C1105">
        <v>3</v>
      </c>
      <c r="D1105">
        <v>4</v>
      </c>
      <c r="E1105">
        <v>10</v>
      </c>
      <c r="F1105">
        <v>1</v>
      </c>
      <c r="G110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05" s="52">
        <f>IFERROR(MasterData6[[#This Row],[NumWebPurchases]]/MasterData6[[#This Row],[NumWebVisitsMonth]], 0)</f>
        <v>3</v>
      </c>
      <c r="I1105" t="str">
        <f>IF(AND(MasterData6[[#This Row],[NumWebPurchases]]&gt;=1, Buying_Cat.="Over $500"), "Yes", "")</f>
        <v>Yes</v>
      </c>
      <c r="L1105" t="str">
        <f>IF(MasterData6[[#This Row],[NumWebPurchases]]&gt;=R$3, "Yes", "")</f>
        <v/>
      </c>
      <c r="M1105" t="str">
        <f>IF(MasterData6[[#This Row],[NumCatalogPurchases]]&gt;=S$3, "Yes", "")</f>
        <v>Yes</v>
      </c>
      <c r="N1105" t="str">
        <f>IF(MasterData6[[#This Row],[NumStorePurchases]]&gt;=T$3, "Yes", "")</f>
        <v>Yes</v>
      </c>
    </row>
    <row r="1106" spans="1:14" x14ac:dyDescent="0.3">
      <c r="A1106">
        <v>5370</v>
      </c>
      <c r="B1106">
        <v>4</v>
      </c>
      <c r="C1106">
        <v>7</v>
      </c>
      <c r="D1106">
        <v>1</v>
      </c>
      <c r="E1106">
        <v>6</v>
      </c>
      <c r="F1106">
        <v>8</v>
      </c>
      <c r="G110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106" s="52">
        <f>IFERROR(MasterData6[[#This Row],[NumWebPurchases]]/MasterData6[[#This Row],[NumWebVisitsMonth]], 0)</f>
        <v>0.875</v>
      </c>
      <c r="I1106" t="str">
        <f>IF(AND(MasterData6[[#This Row],[NumWebPurchases]]&gt;=1, Buying_Cat.="Over $500"), "Yes", "")</f>
        <v/>
      </c>
      <c r="L1106" t="str">
        <f>IF(MasterData6[[#This Row],[NumWebPurchases]]&gt;=R$3, "Yes", "")</f>
        <v>Yes</v>
      </c>
      <c r="M1106" t="str">
        <f>IF(MasterData6[[#This Row],[NumCatalogPurchases]]&gt;=S$3, "Yes", "")</f>
        <v/>
      </c>
      <c r="N1106" t="str">
        <f>IF(MasterData6[[#This Row],[NumStorePurchases]]&gt;=T$3, "Yes", "")</f>
        <v>Yes</v>
      </c>
    </row>
    <row r="1107" spans="1:14" x14ac:dyDescent="0.3">
      <c r="A1107">
        <v>5371</v>
      </c>
      <c r="B1107">
        <v>2</v>
      </c>
      <c r="C1107">
        <v>3</v>
      </c>
      <c r="D1107">
        <v>1</v>
      </c>
      <c r="E1107">
        <v>2</v>
      </c>
      <c r="F1107">
        <v>7</v>
      </c>
      <c r="G110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07" s="52">
        <f>IFERROR(MasterData6[[#This Row],[NumWebPurchases]]/MasterData6[[#This Row],[NumWebVisitsMonth]], 0)</f>
        <v>0.42857142857142855</v>
      </c>
      <c r="I1107" t="str">
        <f>IF(AND(MasterData6[[#This Row],[NumWebPurchases]]&gt;=1, Buying_Cat.="Over $500"), "Yes", "")</f>
        <v/>
      </c>
      <c r="L1107" t="str">
        <f>IF(MasterData6[[#This Row],[NumWebPurchases]]&gt;=R$3, "Yes", "")</f>
        <v/>
      </c>
      <c r="M1107" t="str">
        <f>IF(MasterData6[[#This Row],[NumCatalogPurchases]]&gt;=S$3, "Yes", "")</f>
        <v/>
      </c>
      <c r="N1107" t="str">
        <f>IF(MasterData6[[#This Row],[NumStorePurchases]]&gt;=T$3, "Yes", "")</f>
        <v/>
      </c>
    </row>
    <row r="1108" spans="1:14" x14ac:dyDescent="0.3">
      <c r="A1108">
        <v>5376</v>
      </c>
      <c r="B1108">
        <v>15</v>
      </c>
      <c r="C1108">
        <v>0</v>
      </c>
      <c r="D1108">
        <v>28</v>
      </c>
      <c r="E1108">
        <v>0</v>
      </c>
      <c r="F1108">
        <v>1</v>
      </c>
      <c r="G110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15</v>
      </c>
      <c r="H1108" s="52">
        <f>IFERROR(MasterData6[[#This Row],[NumWebPurchases]]/MasterData6[[#This Row],[NumWebVisitsMonth]], 0)</f>
        <v>0</v>
      </c>
      <c r="I1108" t="str">
        <f>IF(AND(MasterData6[[#This Row],[NumWebPurchases]]&gt;=1, Buying_Cat.="Over $500"), "Yes", "")</f>
        <v/>
      </c>
      <c r="L1108" t="str">
        <f>IF(MasterData6[[#This Row],[NumWebPurchases]]&gt;=R$3, "Yes", "")</f>
        <v/>
      </c>
      <c r="M1108" t="str">
        <f>IF(MasterData6[[#This Row],[NumCatalogPurchases]]&gt;=S$3, "Yes", "")</f>
        <v>Yes</v>
      </c>
      <c r="N1108" t="str">
        <f>IF(MasterData6[[#This Row],[NumStorePurchases]]&gt;=T$3, "Yes", "")</f>
        <v/>
      </c>
    </row>
    <row r="1109" spans="1:14" x14ac:dyDescent="0.3">
      <c r="A1109">
        <v>5386</v>
      </c>
      <c r="B1109">
        <v>0</v>
      </c>
      <c r="C1109">
        <v>5</v>
      </c>
      <c r="D1109">
        <v>8</v>
      </c>
      <c r="E1109">
        <v>5</v>
      </c>
      <c r="F1109">
        <v>2</v>
      </c>
      <c r="G110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1109" s="52">
        <f>IFERROR(MasterData6[[#This Row],[NumWebPurchases]]/MasterData6[[#This Row],[NumWebVisitsMonth]], 0)</f>
        <v>2.5</v>
      </c>
      <c r="I1109" t="str">
        <f>IF(AND(MasterData6[[#This Row],[NumWebPurchases]]&gt;=1, Buying_Cat.="Over $500"), "Yes", "")</f>
        <v>Yes</v>
      </c>
      <c r="L1109" t="str">
        <f>IF(MasterData6[[#This Row],[NumWebPurchases]]&gt;=R$3, "Yes", "")</f>
        <v>Yes</v>
      </c>
      <c r="M1109" t="str">
        <f>IF(MasterData6[[#This Row],[NumCatalogPurchases]]&gt;=S$3, "Yes", "")</f>
        <v>Yes</v>
      </c>
      <c r="N1109" t="str">
        <f>IF(MasterData6[[#This Row],[NumStorePurchases]]&gt;=T$3, "Yes", "")</f>
        <v>Yes</v>
      </c>
    </row>
    <row r="1110" spans="1:14" x14ac:dyDescent="0.3">
      <c r="A1110">
        <v>5389</v>
      </c>
      <c r="B1110">
        <v>3</v>
      </c>
      <c r="C1110">
        <v>6</v>
      </c>
      <c r="D1110">
        <v>2</v>
      </c>
      <c r="E1110">
        <v>5</v>
      </c>
      <c r="F1110">
        <v>7</v>
      </c>
      <c r="G111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110" s="52">
        <f>IFERROR(MasterData6[[#This Row],[NumWebPurchases]]/MasterData6[[#This Row],[NumWebVisitsMonth]], 0)</f>
        <v>0.8571428571428571</v>
      </c>
      <c r="I1110" t="str">
        <f>IF(AND(MasterData6[[#This Row],[NumWebPurchases]]&gt;=1, Buying_Cat.="Over $500"), "Yes", "")</f>
        <v/>
      </c>
      <c r="L1110" t="str">
        <f>IF(MasterData6[[#This Row],[NumWebPurchases]]&gt;=R$3, "Yes", "")</f>
        <v>Yes</v>
      </c>
      <c r="M1110" t="str">
        <f>IF(MasterData6[[#This Row],[NumCatalogPurchases]]&gt;=S$3, "Yes", "")</f>
        <v>Yes</v>
      </c>
      <c r="N1110" t="str">
        <f>IF(MasterData6[[#This Row],[NumStorePurchases]]&gt;=T$3, "Yes", "")</f>
        <v>Yes</v>
      </c>
    </row>
    <row r="1111" spans="1:14" x14ac:dyDescent="0.3">
      <c r="A1111">
        <v>5393</v>
      </c>
      <c r="B1111">
        <v>1</v>
      </c>
      <c r="C1111">
        <v>1</v>
      </c>
      <c r="D1111">
        <v>0</v>
      </c>
      <c r="E1111">
        <v>3</v>
      </c>
      <c r="F1111">
        <v>7</v>
      </c>
      <c r="G111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11" s="52">
        <f>IFERROR(MasterData6[[#This Row],[NumWebPurchases]]/MasterData6[[#This Row],[NumWebVisitsMonth]], 0)</f>
        <v>0.14285714285714285</v>
      </c>
      <c r="I1111" t="str">
        <f>IF(AND(MasterData6[[#This Row],[NumWebPurchases]]&gt;=1, Buying_Cat.="Over $500"), "Yes", "")</f>
        <v/>
      </c>
      <c r="L1111" t="str">
        <f>IF(MasterData6[[#This Row],[NumWebPurchases]]&gt;=R$3, "Yes", "")</f>
        <v/>
      </c>
      <c r="M1111" t="str">
        <f>IF(MasterData6[[#This Row],[NumCatalogPurchases]]&gt;=S$3, "Yes", "")</f>
        <v/>
      </c>
      <c r="N1111" t="str">
        <f>IF(MasterData6[[#This Row],[NumStorePurchases]]&gt;=T$3, "Yes", "")</f>
        <v/>
      </c>
    </row>
    <row r="1112" spans="1:14" x14ac:dyDescent="0.3">
      <c r="A1112">
        <v>5394</v>
      </c>
      <c r="B1112">
        <v>4</v>
      </c>
      <c r="C1112">
        <v>1</v>
      </c>
      <c r="D1112">
        <v>1</v>
      </c>
      <c r="E1112">
        <v>4</v>
      </c>
      <c r="F1112">
        <v>3</v>
      </c>
      <c r="G111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112" s="52">
        <f>IFERROR(MasterData6[[#This Row],[NumWebPurchases]]/MasterData6[[#This Row],[NumWebVisitsMonth]], 0)</f>
        <v>0.33333333333333331</v>
      </c>
      <c r="I1112" t="str">
        <f>IF(AND(MasterData6[[#This Row],[NumWebPurchases]]&gt;=1, Buying_Cat.="Over $500"), "Yes", "")</f>
        <v/>
      </c>
      <c r="L1112" t="str">
        <f>IF(MasterData6[[#This Row],[NumWebPurchases]]&gt;=R$3, "Yes", "")</f>
        <v/>
      </c>
      <c r="M1112" t="str">
        <f>IF(MasterData6[[#This Row],[NumCatalogPurchases]]&gt;=S$3, "Yes", "")</f>
        <v/>
      </c>
      <c r="N1112" t="str">
        <f>IF(MasterData6[[#This Row],[NumStorePurchases]]&gt;=T$3, "Yes", "")</f>
        <v/>
      </c>
    </row>
    <row r="1113" spans="1:14" x14ac:dyDescent="0.3">
      <c r="A1113">
        <v>5396</v>
      </c>
      <c r="B1113">
        <v>1</v>
      </c>
      <c r="C1113">
        <v>9</v>
      </c>
      <c r="D1113">
        <v>7</v>
      </c>
      <c r="E1113">
        <v>13</v>
      </c>
      <c r="F1113">
        <v>4</v>
      </c>
      <c r="G111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13" s="52">
        <f>IFERROR(MasterData6[[#This Row],[NumWebPurchases]]/MasterData6[[#This Row],[NumWebVisitsMonth]], 0)</f>
        <v>2.25</v>
      </c>
      <c r="I1113" t="str">
        <f>IF(AND(MasterData6[[#This Row],[NumWebPurchases]]&gt;=1, Buying_Cat.="Over $500"), "Yes", "")</f>
        <v>Yes</v>
      </c>
      <c r="L1113" t="str">
        <f>IF(MasterData6[[#This Row],[NumWebPurchases]]&gt;=R$3, "Yes", "")</f>
        <v>Yes</v>
      </c>
      <c r="M1113" t="str">
        <f>IF(MasterData6[[#This Row],[NumCatalogPurchases]]&gt;=S$3, "Yes", "")</f>
        <v>Yes</v>
      </c>
      <c r="N1113" t="str">
        <f>IF(MasterData6[[#This Row],[NumStorePurchases]]&gt;=T$3, "Yes", "")</f>
        <v>Yes</v>
      </c>
    </row>
    <row r="1114" spans="1:14" x14ac:dyDescent="0.3">
      <c r="A1114">
        <v>5407</v>
      </c>
      <c r="B1114">
        <v>5</v>
      </c>
      <c r="C1114">
        <v>10</v>
      </c>
      <c r="D1114">
        <v>6</v>
      </c>
      <c r="E1114">
        <v>7</v>
      </c>
      <c r="F1114">
        <v>7</v>
      </c>
      <c r="G111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114" s="52">
        <f>IFERROR(MasterData6[[#This Row],[NumWebPurchases]]/MasterData6[[#This Row],[NumWebVisitsMonth]], 0)</f>
        <v>1.4285714285714286</v>
      </c>
      <c r="I1114" t="str">
        <f>IF(AND(MasterData6[[#This Row],[NumWebPurchases]]&gt;=1, Buying_Cat.="Over $500"), "Yes", "")</f>
        <v>Yes</v>
      </c>
      <c r="L1114" t="str">
        <f>IF(MasterData6[[#This Row],[NumWebPurchases]]&gt;=R$3, "Yes", "")</f>
        <v>Yes</v>
      </c>
      <c r="M1114" t="str">
        <f>IF(MasterData6[[#This Row],[NumCatalogPurchases]]&gt;=S$3, "Yes", "")</f>
        <v>Yes</v>
      </c>
      <c r="N1114" t="str">
        <f>IF(MasterData6[[#This Row],[NumStorePurchases]]&gt;=T$3, "Yes", "")</f>
        <v>Yes</v>
      </c>
    </row>
    <row r="1115" spans="1:14" x14ac:dyDescent="0.3">
      <c r="A1115">
        <v>5423</v>
      </c>
      <c r="B1115">
        <v>1</v>
      </c>
      <c r="C1115">
        <v>1</v>
      </c>
      <c r="D1115">
        <v>0</v>
      </c>
      <c r="E1115">
        <v>2</v>
      </c>
      <c r="F1115">
        <v>7</v>
      </c>
      <c r="G111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15" s="52">
        <f>IFERROR(MasterData6[[#This Row],[NumWebPurchases]]/MasterData6[[#This Row],[NumWebVisitsMonth]], 0)</f>
        <v>0.14285714285714285</v>
      </c>
      <c r="I1115" t="str">
        <f>IF(AND(MasterData6[[#This Row],[NumWebPurchases]]&gt;=1, Buying_Cat.="Over $500"), "Yes", "")</f>
        <v/>
      </c>
      <c r="L1115" t="str">
        <f>IF(MasterData6[[#This Row],[NumWebPurchases]]&gt;=R$3, "Yes", "")</f>
        <v/>
      </c>
      <c r="M1115" t="str">
        <f>IF(MasterData6[[#This Row],[NumCatalogPurchases]]&gt;=S$3, "Yes", "")</f>
        <v/>
      </c>
      <c r="N1115" t="str">
        <f>IF(MasterData6[[#This Row],[NumStorePurchases]]&gt;=T$3, "Yes", "")</f>
        <v/>
      </c>
    </row>
    <row r="1116" spans="1:14" x14ac:dyDescent="0.3">
      <c r="A1116">
        <v>5424</v>
      </c>
      <c r="B1116">
        <v>2</v>
      </c>
      <c r="C1116">
        <v>3</v>
      </c>
      <c r="D1116">
        <v>0</v>
      </c>
      <c r="E1116">
        <v>4</v>
      </c>
      <c r="F1116">
        <v>8</v>
      </c>
      <c r="G111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16" s="52">
        <f>IFERROR(MasterData6[[#This Row],[NumWebPurchases]]/MasterData6[[#This Row],[NumWebVisitsMonth]], 0)</f>
        <v>0.375</v>
      </c>
      <c r="I1116" t="str">
        <f>IF(AND(MasterData6[[#This Row],[NumWebPurchases]]&gt;=1, Buying_Cat.="Over $500"), "Yes", "")</f>
        <v/>
      </c>
      <c r="L1116" t="str">
        <f>IF(MasterData6[[#This Row],[NumWebPurchases]]&gt;=R$3, "Yes", "")</f>
        <v/>
      </c>
      <c r="M1116" t="str">
        <f>IF(MasterData6[[#This Row],[NumCatalogPurchases]]&gt;=S$3, "Yes", "")</f>
        <v/>
      </c>
      <c r="N1116" t="str">
        <f>IF(MasterData6[[#This Row],[NumStorePurchases]]&gt;=T$3, "Yes", "")</f>
        <v/>
      </c>
    </row>
    <row r="1117" spans="1:14" x14ac:dyDescent="0.3">
      <c r="A1117">
        <v>5429</v>
      </c>
      <c r="B1117">
        <v>1</v>
      </c>
      <c r="C1117">
        <v>4</v>
      </c>
      <c r="D1117">
        <v>1</v>
      </c>
      <c r="E1117">
        <v>4</v>
      </c>
      <c r="F1117">
        <v>6</v>
      </c>
      <c r="G111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17" s="52">
        <f>IFERROR(MasterData6[[#This Row],[NumWebPurchases]]/MasterData6[[#This Row],[NumWebVisitsMonth]], 0)</f>
        <v>0.66666666666666663</v>
      </c>
      <c r="I1117" t="str">
        <f>IF(AND(MasterData6[[#This Row],[NumWebPurchases]]&gt;=1, Buying_Cat.="Over $500"), "Yes", "")</f>
        <v/>
      </c>
      <c r="L1117" t="str">
        <f>IF(MasterData6[[#This Row],[NumWebPurchases]]&gt;=R$3, "Yes", "")</f>
        <v>Yes</v>
      </c>
      <c r="M1117" t="str">
        <f>IF(MasterData6[[#This Row],[NumCatalogPurchases]]&gt;=S$3, "Yes", "")</f>
        <v/>
      </c>
      <c r="N1117" t="str">
        <f>IF(MasterData6[[#This Row],[NumStorePurchases]]&gt;=T$3, "Yes", "")</f>
        <v/>
      </c>
    </row>
    <row r="1118" spans="1:14" x14ac:dyDescent="0.3">
      <c r="A1118">
        <v>5430</v>
      </c>
      <c r="B1118">
        <v>12</v>
      </c>
      <c r="C1118">
        <v>9</v>
      </c>
      <c r="D1118">
        <v>2</v>
      </c>
      <c r="E1118">
        <v>8</v>
      </c>
      <c r="F1118">
        <v>8</v>
      </c>
      <c r="G111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12</v>
      </c>
      <c r="H1118" s="52">
        <f>IFERROR(MasterData6[[#This Row],[NumWebPurchases]]/MasterData6[[#This Row],[NumWebVisitsMonth]], 0)</f>
        <v>1.125</v>
      </c>
      <c r="I1118" t="str">
        <f>IF(AND(MasterData6[[#This Row],[NumWebPurchases]]&gt;=1, Buying_Cat.="Over $500"), "Yes", "")</f>
        <v>Yes</v>
      </c>
      <c r="L1118" t="str">
        <f>IF(MasterData6[[#This Row],[NumWebPurchases]]&gt;=R$3, "Yes", "")</f>
        <v>Yes</v>
      </c>
      <c r="M1118" t="str">
        <f>IF(MasterData6[[#This Row],[NumCatalogPurchases]]&gt;=S$3, "Yes", "")</f>
        <v>Yes</v>
      </c>
      <c r="N1118" t="str">
        <f>IF(MasterData6[[#This Row],[NumStorePurchases]]&gt;=T$3, "Yes", "")</f>
        <v>Yes</v>
      </c>
    </row>
    <row r="1119" spans="1:14" x14ac:dyDescent="0.3">
      <c r="A1119">
        <v>5441</v>
      </c>
      <c r="B1119">
        <v>2</v>
      </c>
      <c r="C1119">
        <v>5</v>
      </c>
      <c r="D1119">
        <v>2</v>
      </c>
      <c r="E1119">
        <v>6</v>
      </c>
      <c r="F1119">
        <v>5</v>
      </c>
      <c r="G111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19" s="52">
        <f>IFERROR(MasterData6[[#This Row],[NumWebPurchases]]/MasterData6[[#This Row],[NumWebVisitsMonth]], 0)</f>
        <v>1</v>
      </c>
      <c r="I1119" t="str">
        <f>IF(AND(MasterData6[[#This Row],[NumWebPurchases]]&gt;=1, Buying_Cat.="Over $500"), "Yes", "")</f>
        <v/>
      </c>
      <c r="L1119" t="str">
        <f>IF(MasterData6[[#This Row],[NumWebPurchases]]&gt;=R$3, "Yes", "")</f>
        <v>Yes</v>
      </c>
      <c r="M1119" t="str">
        <f>IF(MasterData6[[#This Row],[NumCatalogPurchases]]&gt;=S$3, "Yes", "")</f>
        <v>Yes</v>
      </c>
      <c r="N1119" t="str">
        <f>IF(MasterData6[[#This Row],[NumStorePurchases]]&gt;=T$3, "Yes", "")</f>
        <v>Yes</v>
      </c>
    </row>
    <row r="1120" spans="1:14" x14ac:dyDescent="0.3">
      <c r="A1120">
        <v>5453</v>
      </c>
      <c r="B1120">
        <v>1</v>
      </c>
      <c r="C1120">
        <v>4</v>
      </c>
      <c r="D1120">
        <v>7</v>
      </c>
      <c r="E1120">
        <v>12</v>
      </c>
      <c r="F1120">
        <v>2</v>
      </c>
      <c r="G112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20" s="52">
        <f>IFERROR(MasterData6[[#This Row],[NumWebPurchases]]/MasterData6[[#This Row],[NumWebVisitsMonth]], 0)</f>
        <v>2</v>
      </c>
      <c r="I1120" t="str">
        <f>IF(AND(MasterData6[[#This Row],[NumWebPurchases]]&gt;=1, Buying_Cat.="Over $500"), "Yes", "")</f>
        <v>Yes</v>
      </c>
      <c r="L1120" t="str">
        <f>IF(MasterData6[[#This Row],[NumWebPurchases]]&gt;=R$3, "Yes", "")</f>
        <v>Yes</v>
      </c>
      <c r="M1120" t="str">
        <f>IF(MasterData6[[#This Row],[NumCatalogPurchases]]&gt;=S$3, "Yes", "")</f>
        <v>Yes</v>
      </c>
      <c r="N1120" t="str">
        <f>IF(MasterData6[[#This Row],[NumStorePurchases]]&gt;=T$3, "Yes", "")</f>
        <v>Yes</v>
      </c>
    </row>
    <row r="1121" spans="1:14" x14ac:dyDescent="0.3">
      <c r="A1121">
        <v>5454</v>
      </c>
      <c r="B1121">
        <v>1</v>
      </c>
      <c r="C1121">
        <v>2</v>
      </c>
      <c r="D1121">
        <v>0</v>
      </c>
      <c r="E1121">
        <v>3</v>
      </c>
      <c r="F1121">
        <v>5</v>
      </c>
      <c r="G112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21" s="52">
        <f>IFERROR(MasterData6[[#This Row],[NumWebPurchases]]/MasterData6[[#This Row],[NumWebVisitsMonth]], 0)</f>
        <v>0.4</v>
      </c>
      <c r="I1121" t="str">
        <f>IF(AND(MasterData6[[#This Row],[NumWebPurchases]]&gt;=1, Buying_Cat.="Over $500"), "Yes", "")</f>
        <v/>
      </c>
      <c r="L1121" t="str">
        <f>IF(MasterData6[[#This Row],[NumWebPurchases]]&gt;=R$3, "Yes", "")</f>
        <v/>
      </c>
      <c r="M1121" t="str">
        <f>IF(MasterData6[[#This Row],[NumCatalogPurchases]]&gt;=S$3, "Yes", "")</f>
        <v/>
      </c>
      <c r="N1121" t="str">
        <f>IF(MasterData6[[#This Row],[NumStorePurchases]]&gt;=T$3, "Yes", "")</f>
        <v/>
      </c>
    </row>
    <row r="1122" spans="1:14" x14ac:dyDescent="0.3">
      <c r="A1122">
        <v>5455</v>
      </c>
      <c r="B1122">
        <v>3</v>
      </c>
      <c r="C1122">
        <v>2</v>
      </c>
      <c r="D1122">
        <v>1</v>
      </c>
      <c r="E1122">
        <v>4</v>
      </c>
      <c r="F1122">
        <v>7</v>
      </c>
      <c r="G112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122" s="52">
        <f>IFERROR(MasterData6[[#This Row],[NumWebPurchases]]/MasterData6[[#This Row],[NumWebVisitsMonth]], 0)</f>
        <v>0.2857142857142857</v>
      </c>
      <c r="I1122" t="str">
        <f>IF(AND(MasterData6[[#This Row],[NumWebPurchases]]&gt;=1, Buying_Cat.="Over $500"), "Yes", "")</f>
        <v/>
      </c>
      <c r="L1122" t="str">
        <f>IF(MasterData6[[#This Row],[NumWebPurchases]]&gt;=R$3, "Yes", "")</f>
        <v/>
      </c>
      <c r="M1122" t="str">
        <f>IF(MasterData6[[#This Row],[NumCatalogPurchases]]&gt;=S$3, "Yes", "")</f>
        <v/>
      </c>
      <c r="N1122" t="str">
        <f>IF(MasterData6[[#This Row],[NumStorePurchases]]&gt;=T$3, "Yes", "")</f>
        <v/>
      </c>
    </row>
    <row r="1123" spans="1:14" x14ac:dyDescent="0.3">
      <c r="A1123">
        <v>5462</v>
      </c>
      <c r="B1123">
        <v>5</v>
      </c>
      <c r="C1123">
        <v>9</v>
      </c>
      <c r="D1123">
        <v>6</v>
      </c>
      <c r="E1123">
        <v>12</v>
      </c>
      <c r="F1123">
        <v>6</v>
      </c>
      <c r="G112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123" s="52">
        <f>IFERROR(MasterData6[[#This Row],[NumWebPurchases]]/MasterData6[[#This Row],[NumWebVisitsMonth]], 0)</f>
        <v>1.5</v>
      </c>
      <c r="I1123" t="str">
        <f>IF(AND(MasterData6[[#This Row],[NumWebPurchases]]&gt;=1, Buying_Cat.="Over $500"), "Yes", "")</f>
        <v>Yes</v>
      </c>
      <c r="L1123" t="str">
        <f>IF(MasterData6[[#This Row],[NumWebPurchases]]&gt;=R$3, "Yes", "")</f>
        <v>Yes</v>
      </c>
      <c r="M1123" t="str">
        <f>IF(MasterData6[[#This Row],[NumCatalogPurchases]]&gt;=S$3, "Yes", "")</f>
        <v>Yes</v>
      </c>
      <c r="N1123" t="str">
        <f>IF(MasterData6[[#This Row],[NumStorePurchases]]&gt;=T$3, "Yes", "")</f>
        <v>Yes</v>
      </c>
    </row>
    <row r="1124" spans="1:14" x14ac:dyDescent="0.3">
      <c r="A1124">
        <v>5474</v>
      </c>
      <c r="B1124">
        <v>3</v>
      </c>
      <c r="C1124">
        <v>4</v>
      </c>
      <c r="D1124">
        <v>1</v>
      </c>
      <c r="E1124">
        <v>4</v>
      </c>
      <c r="F1124">
        <v>6</v>
      </c>
      <c r="G112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124" s="52">
        <f>IFERROR(MasterData6[[#This Row],[NumWebPurchases]]/MasterData6[[#This Row],[NumWebVisitsMonth]], 0)</f>
        <v>0.66666666666666663</v>
      </c>
      <c r="I1124" t="str">
        <f>IF(AND(MasterData6[[#This Row],[NumWebPurchases]]&gt;=1, Buying_Cat.="Over $500"), "Yes", "")</f>
        <v/>
      </c>
      <c r="L1124" t="str">
        <f>IF(MasterData6[[#This Row],[NumWebPurchases]]&gt;=R$3, "Yes", "")</f>
        <v>Yes</v>
      </c>
      <c r="M1124" t="str">
        <f>IF(MasterData6[[#This Row],[NumCatalogPurchases]]&gt;=S$3, "Yes", "")</f>
        <v/>
      </c>
      <c r="N1124" t="str">
        <f>IF(MasterData6[[#This Row],[NumStorePurchases]]&gt;=T$3, "Yes", "")</f>
        <v/>
      </c>
    </row>
    <row r="1125" spans="1:14" x14ac:dyDescent="0.3">
      <c r="A1125">
        <v>5491</v>
      </c>
      <c r="B1125">
        <v>4</v>
      </c>
      <c r="C1125">
        <v>6</v>
      </c>
      <c r="D1125">
        <v>1</v>
      </c>
      <c r="E1125">
        <v>5</v>
      </c>
      <c r="F1125">
        <v>7</v>
      </c>
      <c r="G112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125" s="52">
        <f>IFERROR(MasterData6[[#This Row],[NumWebPurchases]]/MasterData6[[#This Row],[NumWebVisitsMonth]], 0)</f>
        <v>0.8571428571428571</v>
      </c>
      <c r="I1125" t="str">
        <f>IF(AND(MasterData6[[#This Row],[NumWebPurchases]]&gt;=1, Buying_Cat.="Over $500"), "Yes", "")</f>
        <v/>
      </c>
      <c r="L1125" t="str">
        <f>IF(MasterData6[[#This Row],[NumWebPurchases]]&gt;=R$3, "Yes", "")</f>
        <v>Yes</v>
      </c>
      <c r="M1125" t="str">
        <f>IF(MasterData6[[#This Row],[NumCatalogPurchases]]&gt;=S$3, "Yes", "")</f>
        <v/>
      </c>
      <c r="N1125" t="str">
        <f>IF(MasterData6[[#This Row],[NumStorePurchases]]&gt;=T$3, "Yes", "")</f>
        <v>Yes</v>
      </c>
    </row>
    <row r="1126" spans="1:14" x14ac:dyDescent="0.3">
      <c r="A1126">
        <v>5493</v>
      </c>
      <c r="B1126">
        <v>1</v>
      </c>
      <c r="C1126">
        <v>1</v>
      </c>
      <c r="D1126">
        <v>0</v>
      </c>
      <c r="E1126">
        <v>2</v>
      </c>
      <c r="F1126">
        <v>6</v>
      </c>
      <c r="G112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26" s="52">
        <f>IFERROR(MasterData6[[#This Row],[NumWebPurchases]]/MasterData6[[#This Row],[NumWebVisitsMonth]], 0)</f>
        <v>0.16666666666666666</v>
      </c>
      <c r="I1126" t="str">
        <f>IF(AND(MasterData6[[#This Row],[NumWebPurchases]]&gt;=1, Buying_Cat.="Over $500"), "Yes", "")</f>
        <v/>
      </c>
      <c r="L1126" t="str">
        <f>IF(MasterData6[[#This Row],[NumWebPurchases]]&gt;=R$3, "Yes", "")</f>
        <v/>
      </c>
      <c r="M1126" t="str">
        <f>IF(MasterData6[[#This Row],[NumCatalogPurchases]]&gt;=S$3, "Yes", "")</f>
        <v/>
      </c>
      <c r="N1126" t="str">
        <f>IF(MasterData6[[#This Row],[NumStorePurchases]]&gt;=T$3, "Yes", "")</f>
        <v/>
      </c>
    </row>
    <row r="1127" spans="1:14" x14ac:dyDescent="0.3">
      <c r="A1127">
        <v>5510</v>
      </c>
      <c r="B1127">
        <v>3</v>
      </c>
      <c r="C1127">
        <v>5</v>
      </c>
      <c r="D1127">
        <v>2</v>
      </c>
      <c r="E1127">
        <v>6</v>
      </c>
      <c r="F1127">
        <v>5</v>
      </c>
      <c r="G112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127" s="52">
        <f>IFERROR(MasterData6[[#This Row],[NumWebPurchases]]/MasterData6[[#This Row],[NumWebVisitsMonth]], 0)</f>
        <v>1</v>
      </c>
      <c r="I1127" t="str">
        <f>IF(AND(MasterData6[[#This Row],[NumWebPurchases]]&gt;=1, Buying_Cat.="Over $500"), "Yes", "")</f>
        <v/>
      </c>
      <c r="L1127" t="str">
        <f>IF(MasterData6[[#This Row],[NumWebPurchases]]&gt;=R$3, "Yes", "")</f>
        <v>Yes</v>
      </c>
      <c r="M1127" t="str">
        <f>IF(MasterData6[[#This Row],[NumCatalogPurchases]]&gt;=S$3, "Yes", "")</f>
        <v>Yes</v>
      </c>
      <c r="N1127" t="str">
        <f>IF(MasterData6[[#This Row],[NumStorePurchases]]&gt;=T$3, "Yes", "")</f>
        <v>Yes</v>
      </c>
    </row>
    <row r="1128" spans="1:14" x14ac:dyDescent="0.3">
      <c r="A1128">
        <v>5512</v>
      </c>
      <c r="B1128">
        <v>1</v>
      </c>
      <c r="C1128">
        <v>7</v>
      </c>
      <c r="D1128">
        <v>1</v>
      </c>
      <c r="E1128">
        <v>8</v>
      </c>
      <c r="F1128">
        <v>5</v>
      </c>
      <c r="G112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28" s="52">
        <f>IFERROR(MasterData6[[#This Row],[NumWebPurchases]]/MasterData6[[#This Row],[NumWebVisitsMonth]], 0)</f>
        <v>1.4</v>
      </c>
      <c r="I1128" t="str">
        <f>IF(AND(MasterData6[[#This Row],[NumWebPurchases]]&gt;=1, Buying_Cat.="Over $500"), "Yes", "")</f>
        <v/>
      </c>
      <c r="L1128" t="str">
        <f>IF(MasterData6[[#This Row],[NumWebPurchases]]&gt;=R$3, "Yes", "")</f>
        <v>Yes</v>
      </c>
      <c r="M1128" t="str">
        <f>IF(MasterData6[[#This Row],[NumCatalogPurchases]]&gt;=S$3, "Yes", "")</f>
        <v/>
      </c>
      <c r="N1128" t="str">
        <f>IF(MasterData6[[#This Row],[NumStorePurchases]]&gt;=T$3, "Yes", "")</f>
        <v>Yes</v>
      </c>
    </row>
    <row r="1129" spans="1:14" x14ac:dyDescent="0.3">
      <c r="A1129">
        <v>5513</v>
      </c>
      <c r="B1129">
        <v>2</v>
      </c>
      <c r="C1129">
        <v>1</v>
      </c>
      <c r="D1129">
        <v>0</v>
      </c>
      <c r="E1129">
        <v>3</v>
      </c>
      <c r="F1129">
        <v>8</v>
      </c>
      <c r="G112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29" s="52">
        <f>IFERROR(MasterData6[[#This Row],[NumWebPurchases]]/MasterData6[[#This Row],[NumWebVisitsMonth]], 0)</f>
        <v>0.125</v>
      </c>
      <c r="I1129" t="str">
        <f>IF(AND(MasterData6[[#This Row],[NumWebPurchases]]&gt;=1, Buying_Cat.="Over $500"), "Yes", "")</f>
        <v/>
      </c>
      <c r="L1129" t="str">
        <f>IF(MasterData6[[#This Row],[NumWebPurchases]]&gt;=R$3, "Yes", "")</f>
        <v/>
      </c>
      <c r="M1129" t="str">
        <f>IF(MasterData6[[#This Row],[NumCatalogPurchases]]&gt;=S$3, "Yes", "")</f>
        <v/>
      </c>
      <c r="N1129" t="str">
        <f>IF(MasterData6[[#This Row],[NumStorePurchases]]&gt;=T$3, "Yes", "")</f>
        <v/>
      </c>
    </row>
    <row r="1130" spans="1:14" x14ac:dyDescent="0.3">
      <c r="A1130">
        <v>5517</v>
      </c>
      <c r="B1130">
        <v>1</v>
      </c>
      <c r="C1130">
        <v>1</v>
      </c>
      <c r="D1130">
        <v>1</v>
      </c>
      <c r="E1130">
        <v>2</v>
      </c>
      <c r="F1130">
        <v>8</v>
      </c>
      <c r="G113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30" s="52">
        <f>IFERROR(MasterData6[[#This Row],[NumWebPurchases]]/MasterData6[[#This Row],[NumWebVisitsMonth]], 0)</f>
        <v>0.125</v>
      </c>
      <c r="I1130" t="str">
        <f>IF(AND(MasterData6[[#This Row],[NumWebPurchases]]&gt;=1, Buying_Cat.="Over $500"), "Yes", "")</f>
        <v/>
      </c>
      <c r="L1130" t="str">
        <f>IF(MasterData6[[#This Row],[NumWebPurchases]]&gt;=R$3, "Yes", "")</f>
        <v/>
      </c>
      <c r="M1130" t="str">
        <f>IF(MasterData6[[#This Row],[NumCatalogPurchases]]&gt;=S$3, "Yes", "")</f>
        <v/>
      </c>
      <c r="N1130" t="str">
        <f>IF(MasterData6[[#This Row],[NumStorePurchases]]&gt;=T$3, "Yes", "")</f>
        <v/>
      </c>
    </row>
    <row r="1131" spans="1:14" x14ac:dyDescent="0.3">
      <c r="A1131">
        <v>5519</v>
      </c>
      <c r="B1131">
        <v>1</v>
      </c>
      <c r="C1131">
        <v>6</v>
      </c>
      <c r="D1131">
        <v>9</v>
      </c>
      <c r="E1131">
        <v>4</v>
      </c>
      <c r="F1131">
        <v>5</v>
      </c>
      <c r="G113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31" s="52">
        <f>IFERROR(MasterData6[[#This Row],[NumWebPurchases]]/MasterData6[[#This Row],[NumWebVisitsMonth]], 0)</f>
        <v>1.2</v>
      </c>
      <c r="I1131" t="str">
        <f>IF(AND(MasterData6[[#This Row],[NumWebPurchases]]&gt;=1, Buying_Cat.="Over $500"), "Yes", "")</f>
        <v>Yes</v>
      </c>
      <c r="L1131" t="str">
        <f>IF(MasterData6[[#This Row],[NumWebPurchases]]&gt;=R$3, "Yes", "")</f>
        <v>Yes</v>
      </c>
      <c r="M1131" t="str">
        <f>IF(MasterData6[[#This Row],[NumCatalogPurchases]]&gt;=S$3, "Yes", "")</f>
        <v>Yes</v>
      </c>
      <c r="N1131" t="str">
        <f>IF(MasterData6[[#This Row],[NumStorePurchases]]&gt;=T$3, "Yes", "")</f>
        <v/>
      </c>
    </row>
    <row r="1132" spans="1:14" x14ac:dyDescent="0.3">
      <c r="A1132">
        <v>5524</v>
      </c>
      <c r="B1132">
        <v>3</v>
      </c>
      <c r="C1132">
        <v>8</v>
      </c>
      <c r="D1132">
        <v>10</v>
      </c>
      <c r="E1132">
        <v>4</v>
      </c>
      <c r="F1132">
        <v>7</v>
      </c>
      <c r="G113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132" s="52">
        <f>IFERROR(MasterData6[[#This Row],[NumWebPurchases]]/MasterData6[[#This Row],[NumWebVisitsMonth]], 0)</f>
        <v>1.1428571428571428</v>
      </c>
      <c r="I1132" t="str">
        <f>IF(AND(MasterData6[[#This Row],[NumWebPurchases]]&gt;=1, Buying_Cat.="Over $500"), "Yes", "")</f>
        <v>Yes</v>
      </c>
      <c r="L1132" t="str">
        <f>IF(MasterData6[[#This Row],[NumWebPurchases]]&gt;=R$3, "Yes", "")</f>
        <v>Yes</v>
      </c>
      <c r="M1132" t="str">
        <f>IF(MasterData6[[#This Row],[NumCatalogPurchases]]&gt;=S$3, "Yes", "")</f>
        <v>Yes</v>
      </c>
      <c r="N1132" t="str">
        <f>IF(MasterData6[[#This Row],[NumStorePurchases]]&gt;=T$3, "Yes", "")</f>
        <v/>
      </c>
    </row>
    <row r="1133" spans="1:14" x14ac:dyDescent="0.3">
      <c r="A1133">
        <v>5527</v>
      </c>
      <c r="B1133">
        <v>2</v>
      </c>
      <c r="C1133">
        <v>2</v>
      </c>
      <c r="D1133">
        <v>0</v>
      </c>
      <c r="E1133">
        <v>3</v>
      </c>
      <c r="F1133">
        <v>8</v>
      </c>
      <c r="G113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33" s="52">
        <f>IFERROR(MasterData6[[#This Row],[NumWebPurchases]]/MasterData6[[#This Row],[NumWebVisitsMonth]], 0)</f>
        <v>0.25</v>
      </c>
      <c r="I1133" t="str">
        <f>IF(AND(MasterData6[[#This Row],[NumWebPurchases]]&gt;=1, Buying_Cat.="Over $500"), "Yes", "")</f>
        <v/>
      </c>
      <c r="L1133" t="str">
        <f>IF(MasterData6[[#This Row],[NumWebPurchases]]&gt;=R$3, "Yes", "")</f>
        <v/>
      </c>
      <c r="M1133" t="str">
        <f>IF(MasterData6[[#This Row],[NumCatalogPurchases]]&gt;=S$3, "Yes", "")</f>
        <v/>
      </c>
      <c r="N1133" t="str">
        <f>IF(MasterData6[[#This Row],[NumStorePurchases]]&gt;=T$3, "Yes", "")</f>
        <v/>
      </c>
    </row>
    <row r="1134" spans="1:14" x14ac:dyDescent="0.3">
      <c r="A1134">
        <v>5529</v>
      </c>
      <c r="B1134">
        <v>7</v>
      </c>
      <c r="C1134">
        <v>8</v>
      </c>
      <c r="D1134">
        <v>2</v>
      </c>
      <c r="E1134">
        <v>5</v>
      </c>
      <c r="F1134">
        <v>7</v>
      </c>
      <c r="G113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1134" s="52">
        <f>IFERROR(MasterData6[[#This Row],[NumWebPurchases]]/MasterData6[[#This Row],[NumWebVisitsMonth]], 0)</f>
        <v>1.1428571428571428</v>
      </c>
      <c r="I1134" t="str">
        <f>IF(AND(MasterData6[[#This Row],[NumWebPurchases]]&gt;=1, Buying_Cat.="Over $500"), "Yes", "")</f>
        <v/>
      </c>
      <c r="L1134" t="str">
        <f>IF(MasterData6[[#This Row],[NumWebPurchases]]&gt;=R$3, "Yes", "")</f>
        <v>Yes</v>
      </c>
      <c r="M1134" t="str">
        <f>IF(MasterData6[[#This Row],[NumCatalogPurchases]]&gt;=S$3, "Yes", "")</f>
        <v>Yes</v>
      </c>
      <c r="N1134" t="str">
        <f>IF(MasterData6[[#This Row],[NumStorePurchases]]&gt;=T$3, "Yes", "")</f>
        <v>Yes</v>
      </c>
    </row>
    <row r="1135" spans="1:14" x14ac:dyDescent="0.3">
      <c r="A1135">
        <v>5534</v>
      </c>
      <c r="B1135">
        <v>2</v>
      </c>
      <c r="C1135">
        <v>3</v>
      </c>
      <c r="D1135">
        <v>2</v>
      </c>
      <c r="E1135">
        <v>3</v>
      </c>
      <c r="F1135">
        <v>7</v>
      </c>
      <c r="G113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35" s="52">
        <f>IFERROR(MasterData6[[#This Row],[NumWebPurchases]]/MasterData6[[#This Row],[NumWebVisitsMonth]], 0)</f>
        <v>0.42857142857142855</v>
      </c>
      <c r="I1135" t="str">
        <f>IF(AND(MasterData6[[#This Row],[NumWebPurchases]]&gt;=1, Buying_Cat.="Over $500"), "Yes", "")</f>
        <v/>
      </c>
      <c r="L1135" t="str">
        <f>IF(MasterData6[[#This Row],[NumWebPurchases]]&gt;=R$3, "Yes", "")</f>
        <v/>
      </c>
      <c r="M1135" t="str">
        <f>IF(MasterData6[[#This Row],[NumCatalogPurchases]]&gt;=S$3, "Yes", "")</f>
        <v>Yes</v>
      </c>
      <c r="N1135" t="str">
        <f>IF(MasterData6[[#This Row],[NumStorePurchases]]&gt;=T$3, "Yes", "")</f>
        <v/>
      </c>
    </row>
    <row r="1136" spans="1:14" x14ac:dyDescent="0.3">
      <c r="A1136">
        <v>5536</v>
      </c>
      <c r="B1136">
        <v>1</v>
      </c>
      <c r="C1136">
        <v>5</v>
      </c>
      <c r="D1136">
        <v>10</v>
      </c>
      <c r="E1136">
        <v>4</v>
      </c>
      <c r="F1136">
        <v>6</v>
      </c>
      <c r="G113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36" s="52">
        <f>IFERROR(MasterData6[[#This Row],[NumWebPurchases]]/MasterData6[[#This Row],[NumWebVisitsMonth]], 0)</f>
        <v>0.83333333333333337</v>
      </c>
      <c r="I1136" t="str">
        <f>IF(AND(MasterData6[[#This Row],[NumWebPurchases]]&gt;=1, Buying_Cat.="Over $500"), "Yes", "")</f>
        <v>Yes</v>
      </c>
      <c r="L1136" t="str">
        <f>IF(MasterData6[[#This Row],[NumWebPurchases]]&gt;=R$3, "Yes", "")</f>
        <v>Yes</v>
      </c>
      <c r="M1136" t="str">
        <f>IF(MasterData6[[#This Row],[NumCatalogPurchases]]&gt;=S$3, "Yes", "")</f>
        <v>Yes</v>
      </c>
      <c r="N1136" t="str">
        <f>IF(MasterData6[[#This Row],[NumStorePurchases]]&gt;=T$3, "Yes", "")</f>
        <v/>
      </c>
    </row>
    <row r="1137" spans="1:14" x14ac:dyDescent="0.3">
      <c r="A1137">
        <v>5538</v>
      </c>
      <c r="B1137">
        <v>0</v>
      </c>
      <c r="C1137">
        <v>4</v>
      </c>
      <c r="D1137">
        <v>7</v>
      </c>
      <c r="E1137">
        <v>6</v>
      </c>
      <c r="F1137">
        <v>1</v>
      </c>
      <c r="G113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1137" s="52">
        <f>IFERROR(MasterData6[[#This Row],[NumWebPurchases]]/MasterData6[[#This Row],[NumWebVisitsMonth]], 0)</f>
        <v>4</v>
      </c>
      <c r="I1137" t="str">
        <f>IF(AND(MasterData6[[#This Row],[NumWebPurchases]]&gt;=1, Buying_Cat.="Over $500"), "Yes", "")</f>
        <v>Yes</v>
      </c>
      <c r="L1137" t="str">
        <f>IF(MasterData6[[#This Row],[NumWebPurchases]]&gt;=R$3, "Yes", "")</f>
        <v>Yes</v>
      </c>
      <c r="M1137" t="str">
        <f>IF(MasterData6[[#This Row],[NumCatalogPurchases]]&gt;=S$3, "Yes", "")</f>
        <v>Yes</v>
      </c>
      <c r="N1137" t="str">
        <f>IF(MasterData6[[#This Row],[NumStorePurchases]]&gt;=T$3, "Yes", "")</f>
        <v>Yes</v>
      </c>
    </row>
    <row r="1138" spans="1:14" x14ac:dyDescent="0.3">
      <c r="A1138">
        <v>5543</v>
      </c>
      <c r="B1138">
        <v>5</v>
      </c>
      <c r="C1138">
        <v>7</v>
      </c>
      <c r="D1138">
        <v>2</v>
      </c>
      <c r="E1138">
        <v>11</v>
      </c>
      <c r="F1138">
        <v>5</v>
      </c>
      <c r="G113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138" s="52">
        <f>IFERROR(MasterData6[[#This Row],[NumWebPurchases]]/MasterData6[[#This Row],[NumWebVisitsMonth]], 0)</f>
        <v>1.4</v>
      </c>
      <c r="I1138" t="str">
        <f>IF(AND(MasterData6[[#This Row],[NumWebPurchases]]&gt;=1, Buying_Cat.="Over $500"), "Yes", "")</f>
        <v>Yes</v>
      </c>
      <c r="L1138" t="str">
        <f>IF(MasterData6[[#This Row],[NumWebPurchases]]&gt;=R$3, "Yes", "")</f>
        <v>Yes</v>
      </c>
      <c r="M1138" t="str">
        <f>IF(MasterData6[[#This Row],[NumCatalogPurchases]]&gt;=S$3, "Yes", "")</f>
        <v>Yes</v>
      </c>
      <c r="N1138" t="str">
        <f>IF(MasterData6[[#This Row],[NumStorePurchases]]&gt;=T$3, "Yes", "")</f>
        <v>Yes</v>
      </c>
    </row>
    <row r="1139" spans="1:14" x14ac:dyDescent="0.3">
      <c r="A1139">
        <v>5544</v>
      </c>
      <c r="B1139">
        <v>2</v>
      </c>
      <c r="C1139">
        <v>7</v>
      </c>
      <c r="D1139">
        <v>8</v>
      </c>
      <c r="E1139">
        <v>5</v>
      </c>
      <c r="F1139">
        <v>5</v>
      </c>
      <c r="G113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39" s="52">
        <f>IFERROR(MasterData6[[#This Row],[NumWebPurchases]]/MasterData6[[#This Row],[NumWebVisitsMonth]], 0)</f>
        <v>1.4</v>
      </c>
      <c r="I1139" t="str">
        <f>IF(AND(MasterData6[[#This Row],[NumWebPurchases]]&gt;=1, Buying_Cat.="Over $500"), "Yes", "")</f>
        <v>Yes</v>
      </c>
      <c r="L1139" t="str">
        <f>IF(MasterData6[[#This Row],[NumWebPurchases]]&gt;=R$3, "Yes", "")</f>
        <v>Yes</v>
      </c>
      <c r="M1139" t="str">
        <f>IF(MasterData6[[#This Row],[NumCatalogPurchases]]&gt;=S$3, "Yes", "")</f>
        <v>Yes</v>
      </c>
      <c r="N1139" t="str">
        <f>IF(MasterData6[[#This Row],[NumStorePurchases]]&gt;=T$3, "Yes", "")</f>
        <v>Yes</v>
      </c>
    </row>
    <row r="1140" spans="1:14" x14ac:dyDescent="0.3">
      <c r="A1140">
        <v>5545</v>
      </c>
      <c r="B1140">
        <v>1</v>
      </c>
      <c r="C1140">
        <v>3</v>
      </c>
      <c r="D1140">
        <v>5</v>
      </c>
      <c r="E1140">
        <v>5</v>
      </c>
      <c r="F1140">
        <v>1</v>
      </c>
      <c r="G114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40" s="52">
        <f>IFERROR(MasterData6[[#This Row],[NumWebPurchases]]/MasterData6[[#This Row],[NumWebVisitsMonth]], 0)</f>
        <v>3</v>
      </c>
      <c r="I1140" t="str">
        <f>IF(AND(MasterData6[[#This Row],[NumWebPurchases]]&gt;=1, Buying_Cat.="Over $500"), "Yes", "")</f>
        <v>Yes</v>
      </c>
      <c r="L1140" t="str">
        <f>IF(MasterData6[[#This Row],[NumWebPurchases]]&gt;=R$3, "Yes", "")</f>
        <v/>
      </c>
      <c r="M1140" t="str">
        <f>IF(MasterData6[[#This Row],[NumCatalogPurchases]]&gt;=S$3, "Yes", "")</f>
        <v>Yes</v>
      </c>
      <c r="N1140" t="str">
        <f>IF(MasterData6[[#This Row],[NumStorePurchases]]&gt;=T$3, "Yes", "")</f>
        <v>Yes</v>
      </c>
    </row>
    <row r="1141" spans="1:14" x14ac:dyDescent="0.3">
      <c r="A1141">
        <v>5547</v>
      </c>
      <c r="B1141">
        <v>1</v>
      </c>
      <c r="C1141">
        <v>7</v>
      </c>
      <c r="D1141">
        <v>6</v>
      </c>
      <c r="E1141">
        <v>6</v>
      </c>
      <c r="F1141">
        <v>3</v>
      </c>
      <c r="G114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41" s="52">
        <f>IFERROR(MasterData6[[#This Row],[NumWebPurchases]]/MasterData6[[#This Row],[NumWebVisitsMonth]], 0)</f>
        <v>2.3333333333333335</v>
      </c>
      <c r="I1141" t="str">
        <f>IF(AND(MasterData6[[#This Row],[NumWebPurchases]]&gt;=1, Buying_Cat.="Over $500"), "Yes", "")</f>
        <v>Yes</v>
      </c>
      <c r="L1141" t="str">
        <f>IF(MasterData6[[#This Row],[NumWebPurchases]]&gt;=R$3, "Yes", "")</f>
        <v>Yes</v>
      </c>
      <c r="M1141" t="str">
        <f>IF(MasterData6[[#This Row],[NumCatalogPurchases]]&gt;=S$3, "Yes", "")</f>
        <v>Yes</v>
      </c>
      <c r="N1141" t="str">
        <f>IF(MasterData6[[#This Row],[NumStorePurchases]]&gt;=T$3, "Yes", "")</f>
        <v>Yes</v>
      </c>
    </row>
    <row r="1142" spans="1:14" x14ac:dyDescent="0.3">
      <c r="A1142">
        <v>5552</v>
      </c>
      <c r="B1142">
        <v>6</v>
      </c>
      <c r="C1142">
        <v>4</v>
      </c>
      <c r="D1142">
        <v>2</v>
      </c>
      <c r="E1142">
        <v>5</v>
      </c>
      <c r="F1142">
        <v>6</v>
      </c>
      <c r="G114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142" s="52">
        <f>IFERROR(MasterData6[[#This Row],[NumWebPurchases]]/MasterData6[[#This Row],[NumWebVisitsMonth]], 0)</f>
        <v>0.66666666666666663</v>
      </c>
      <c r="I1142" t="str">
        <f>IF(AND(MasterData6[[#This Row],[NumWebPurchases]]&gt;=1, Buying_Cat.="Over $500"), "Yes", "")</f>
        <v/>
      </c>
      <c r="L1142" t="str">
        <f>IF(MasterData6[[#This Row],[NumWebPurchases]]&gt;=R$3, "Yes", "")</f>
        <v>Yes</v>
      </c>
      <c r="M1142" t="str">
        <f>IF(MasterData6[[#This Row],[NumCatalogPurchases]]&gt;=S$3, "Yes", "")</f>
        <v>Yes</v>
      </c>
      <c r="N1142" t="str">
        <f>IF(MasterData6[[#This Row],[NumStorePurchases]]&gt;=T$3, "Yes", "")</f>
        <v>Yes</v>
      </c>
    </row>
    <row r="1143" spans="1:14" x14ac:dyDescent="0.3">
      <c r="A1143">
        <v>5555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1143" s="52">
        <f>IFERROR(MasterData6[[#This Row],[NumWebPurchases]]/MasterData6[[#This Row],[NumWebVisitsMonth]], 0)</f>
        <v>0</v>
      </c>
      <c r="I1143" t="str">
        <f>IF(AND(MasterData6[[#This Row],[NumWebPurchases]]&gt;=1, Buying_Cat.="Over $500"), "Yes", "")</f>
        <v/>
      </c>
      <c r="L1143" t="str">
        <f>IF(MasterData6[[#This Row],[NumWebPurchases]]&gt;=R$3, "Yes", "")</f>
        <v/>
      </c>
      <c r="M1143" t="str">
        <f>IF(MasterData6[[#This Row],[NumCatalogPurchases]]&gt;=S$3, "Yes", "")</f>
        <v/>
      </c>
      <c r="N1143" t="str">
        <f>IF(MasterData6[[#This Row],[NumStorePurchases]]&gt;=T$3, "Yes", "")</f>
        <v/>
      </c>
    </row>
    <row r="1144" spans="1:14" x14ac:dyDescent="0.3">
      <c r="A1144">
        <v>5558</v>
      </c>
      <c r="B1144">
        <v>1</v>
      </c>
      <c r="C1144">
        <v>4</v>
      </c>
      <c r="D1144">
        <v>6</v>
      </c>
      <c r="E1144">
        <v>4</v>
      </c>
      <c r="F1144">
        <v>1</v>
      </c>
      <c r="G114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44" s="52">
        <f>IFERROR(MasterData6[[#This Row],[NumWebPurchases]]/MasterData6[[#This Row],[NumWebVisitsMonth]], 0)</f>
        <v>4</v>
      </c>
      <c r="I1144" t="str">
        <f>IF(AND(MasterData6[[#This Row],[NumWebPurchases]]&gt;=1, Buying_Cat.="Over $500"), "Yes", "")</f>
        <v>Yes</v>
      </c>
      <c r="L1144" t="str">
        <f>IF(MasterData6[[#This Row],[NumWebPurchases]]&gt;=R$3, "Yes", "")</f>
        <v>Yes</v>
      </c>
      <c r="M1144" t="str">
        <f>IF(MasterData6[[#This Row],[NumCatalogPurchases]]&gt;=S$3, "Yes", "")</f>
        <v>Yes</v>
      </c>
      <c r="N1144" t="str">
        <f>IF(MasterData6[[#This Row],[NumStorePurchases]]&gt;=T$3, "Yes", "")</f>
        <v/>
      </c>
    </row>
    <row r="1145" spans="1:14" x14ac:dyDescent="0.3">
      <c r="A1145">
        <v>5562</v>
      </c>
      <c r="B1145">
        <v>2</v>
      </c>
      <c r="C1145">
        <v>7</v>
      </c>
      <c r="D1145">
        <v>2</v>
      </c>
      <c r="E1145">
        <v>10</v>
      </c>
      <c r="F1145">
        <v>6</v>
      </c>
      <c r="G114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45" s="52">
        <f>IFERROR(MasterData6[[#This Row],[NumWebPurchases]]/MasterData6[[#This Row],[NumWebVisitsMonth]], 0)</f>
        <v>1.1666666666666667</v>
      </c>
      <c r="I1145" t="str">
        <f>IF(AND(MasterData6[[#This Row],[NumWebPurchases]]&gt;=1, Buying_Cat.="Over $500"), "Yes", "")</f>
        <v>Yes</v>
      </c>
      <c r="L1145" t="str">
        <f>IF(MasterData6[[#This Row],[NumWebPurchases]]&gt;=R$3, "Yes", "")</f>
        <v>Yes</v>
      </c>
      <c r="M1145" t="str">
        <f>IF(MasterData6[[#This Row],[NumCatalogPurchases]]&gt;=S$3, "Yes", "")</f>
        <v>Yes</v>
      </c>
      <c r="N1145" t="str">
        <f>IF(MasterData6[[#This Row],[NumStorePurchases]]&gt;=T$3, "Yes", "")</f>
        <v>Yes</v>
      </c>
    </row>
    <row r="1146" spans="1:14" x14ac:dyDescent="0.3">
      <c r="A1146">
        <v>5564</v>
      </c>
      <c r="B1146">
        <v>2</v>
      </c>
      <c r="C1146">
        <v>7</v>
      </c>
      <c r="D1146">
        <v>5</v>
      </c>
      <c r="E1146">
        <v>6</v>
      </c>
      <c r="F1146">
        <v>4</v>
      </c>
      <c r="G114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46" s="52">
        <f>IFERROR(MasterData6[[#This Row],[NumWebPurchases]]/MasterData6[[#This Row],[NumWebVisitsMonth]], 0)</f>
        <v>1.75</v>
      </c>
      <c r="I1146" t="str">
        <f>IF(AND(MasterData6[[#This Row],[NumWebPurchases]]&gt;=1, Buying_Cat.="Over $500"), "Yes", "")</f>
        <v>Yes</v>
      </c>
      <c r="L1146" t="str">
        <f>IF(MasterData6[[#This Row],[NumWebPurchases]]&gt;=R$3, "Yes", "")</f>
        <v>Yes</v>
      </c>
      <c r="M1146" t="str">
        <f>IF(MasterData6[[#This Row],[NumCatalogPurchases]]&gt;=S$3, "Yes", "")</f>
        <v>Yes</v>
      </c>
      <c r="N1146" t="str">
        <f>IF(MasterData6[[#This Row],[NumStorePurchases]]&gt;=T$3, "Yes", "")</f>
        <v>Yes</v>
      </c>
    </row>
    <row r="1147" spans="1:14" x14ac:dyDescent="0.3">
      <c r="A1147">
        <v>5577</v>
      </c>
      <c r="B1147">
        <v>1</v>
      </c>
      <c r="C1147">
        <v>1</v>
      </c>
      <c r="D1147">
        <v>0</v>
      </c>
      <c r="E1147">
        <v>2</v>
      </c>
      <c r="F1147">
        <v>6</v>
      </c>
      <c r="G114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47" s="52">
        <f>IFERROR(MasterData6[[#This Row],[NumWebPurchases]]/MasterData6[[#This Row],[NumWebVisitsMonth]], 0)</f>
        <v>0.16666666666666666</v>
      </c>
      <c r="I1147" t="str">
        <f>IF(AND(MasterData6[[#This Row],[NumWebPurchases]]&gt;=1, Buying_Cat.="Over $500"), "Yes", "")</f>
        <v/>
      </c>
      <c r="L1147" t="str">
        <f>IF(MasterData6[[#This Row],[NumWebPurchases]]&gt;=R$3, "Yes", "")</f>
        <v/>
      </c>
      <c r="M1147" t="str">
        <f>IF(MasterData6[[#This Row],[NumCatalogPurchases]]&gt;=S$3, "Yes", "")</f>
        <v/>
      </c>
      <c r="N1147" t="str">
        <f>IF(MasterData6[[#This Row],[NumStorePurchases]]&gt;=T$3, "Yes", "")</f>
        <v/>
      </c>
    </row>
    <row r="1148" spans="1:14" x14ac:dyDescent="0.3">
      <c r="A1148">
        <v>5585</v>
      </c>
      <c r="B1148">
        <v>2</v>
      </c>
      <c r="C1148">
        <v>2</v>
      </c>
      <c r="D1148">
        <v>0</v>
      </c>
      <c r="E1148">
        <v>3</v>
      </c>
      <c r="F1148">
        <v>8</v>
      </c>
      <c r="G114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48" s="52">
        <f>IFERROR(MasterData6[[#This Row],[NumWebPurchases]]/MasterData6[[#This Row],[NumWebVisitsMonth]], 0)</f>
        <v>0.25</v>
      </c>
      <c r="I1148" t="str">
        <f>IF(AND(MasterData6[[#This Row],[NumWebPurchases]]&gt;=1, Buying_Cat.="Over $500"), "Yes", "")</f>
        <v/>
      </c>
      <c r="L1148" t="str">
        <f>IF(MasterData6[[#This Row],[NumWebPurchases]]&gt;=R$3, "Yes", "")</f>
        <v/>
      </c>
      <c r="M1148" t="str">
        <f>IF(MasterData6[[#This Row],[NumCatalogPurchases]]&gt;=S$3, "Yes", "")</f>
        <v/>
      </c>
      <c r="N1148" t="str">
        <f>IF(MasterData6[[#This Row],[NumStorePurchases]]&gt;=T$3, "Yes", "")</f>
        <v/>
      </c>
    </row>
    <row r="1149" spans="1:14" x14ac:dyDescent="0.3">
      <c r="A1149">
        <v>5589</v>
      </c>
      <c r="B1149">
        <v>3</v>
      </c>
      <c r="C1149">
        <v>9</v>
      </c>
      <c r="D1149">
        <v>2</v>
      </c>
      <c r="E1149">
        <v>10</v>
      </c>
      <c r="F1149">
        <v>7</v>
      </c>
      <c r="G114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149" s="52">
        <f>IFERROR(MasterData6[[#This Row],[NumWebPurchases]]/MasterData6[[#This Row],[NumWebVisitsMonth]], 0)</f>
        <v>1.2857142857142858</v>
      </c>
      <c r="I1149" t="str">
        <f>IF(AND(MasterData6[[#This Row],[NumWebPurchases]]&gt;=1, Buying_Cat.="Over $500"), "Yes", "")</f>
        <v>Yes</v>
      </c>
      <c r="L1149" t="str">
        <f>IF(MasterData6[[#This Row],[NumWebPurchases]]&gt;=R$3, "Yes", "")</f>
        <v>Yes</v>
      </c>
      <c r="M1149" t="str">
        <f>IF(MasterData6[[#This Row],[NumCatalogPurchases]]&gt;=S$3, "Yes", "")</f>
        <v>Yes</v>
      </c>
      <c r="N1149" t="str">
        <f>IF(MasterData6[[#This Row],[NumStorePurchases]]&gt;=T$3, "Yes", "")</f>
        <v>Yes</v>
      </c>
    </row>
    <row r="1150" spans="1:14" x14ac:dyDescent="0.3">
      <c r="A1150">
        <v>5596</v>
      </c>
      <c r="B1150">
        <v>1</v>
      </c>
      <c r="C1150">
        <v>9</v>
      </c>
      <c r="D1150">
        <v>2</v>
      </c>
      <c r="E1150">
        <v>9</v>
      </c>
      <c r="F1150">
        <v>6</v>
      </c>
      <c r="G115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50" s="52">
        <f>IFERROR(MasterData6[[#This Row],[NumWebPurchases]]/MasterData6[[#This Row],[NumWebVisitsMonth]], 0)</f>
        <v>1.5</v>
      </c>
      <c r="I1150" t="str">
        <f>IF(AND(MasterData6[[#This Row],[NumWebPurchases]]&gt;=1, Buying_Cat.="Over $500"), "Yes", "")</f>
        <v>Yes</v>
      </c>
      <c r="L1150" t="str">
        <f>IF(MasterData6[[#This Row],[NumWebPurchases]]&gt;=R$3, "Yes", "")</f>
        <v>Yes</v>
      </c>
      <c r="M1150" t="str">
        <f>IF(MasterData6[[#This Row],[NumCatalogPurchases]]&gt;=S$3, "Yes", "")</f>
        <v>Yes</v>
      </c>
      <c r="N1150" t="str">
        <f>IF(MasterData6[[#This Row],[NumStorePurchases]]&gt;=T$3, "Yes", "")</f>
        <v>Yes</v>
      </c>
    </row>
    <row r="1151" spans="1:14" x14ac:dyDescent="0.3">
      <c r="A1151">
        <v>5602</v>
      </c>
      <c r="B1151">
        <v>1</v>
      </c>
      <c r="C1151">
        <v>8</v>
      </c>
      <c r="D1151">
        <v>7</v>
      </c>
      <c r="E1151">
        <v>12</v>
      </c>
      <c r="F1151">
        <v>3</v>
      </c>
      <c r="G115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51" s="52">
        <f>IFERROR(MasterData6[[#This Row],[NumWebPurchases]]/MasterData6[[#This Row],[NumWebVisitsMonth]], 0)</f>
        <v>2.6666666666666665</v>
      </c>
      <c r="I1151" t="str">
        <f>IF(AND(MasterData6[[#This Row],[NumWebPurchases]]&gt;=1, Buying_Cat.="Over $500"), "Yes", "")</f>
        <v>Yes</v>
      </c>
      <c r="L1151" t="str">
        <f>IF(MasterData6[[#This Row],[NumWebPurchases]]&gt;=R$3, "Yes", "")</f>
        <v>Yes</v>
      </c>
      <c r="M1151" t="str">
        <f>IF(MasterData6[[#This Row],[NumCatalogPurchases]]&gt;=S$3, "Yes", "")</f>
        <v>Yes</v>
      </c>
      <c r="N1151" t="str">
        <f>IF(MasterData6[[#This Row],[NumStorePurchases]]&gt;=T$3, "Yes", "")</f>
        <v>Yes</v>
      </c>
    </row>
    <row r="1152" spans="1:14" x14ac:dyDescent="0.3">
      <c r="A1152">
        <v>5610</v>
      </c>
      <c r="B1152">
        <v>2</v>
      </c>
      <c r="C1152">
        <v>1</v>
      </c>
      <c r="D1152">
        <v>0</v>
      </c>
      <c r="E1152">
        <v>3</v>
      </c>
      <c r="F1152">
        <v>7</v>
      </c>
      <c r="G115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52" s="52">
        <f>IFERROR(MasterData6[[#This Row],[NumWebPurchases]]/MasterData6[[#This Row],[NumWebVisitsMonth]], 0)</f>
        <v>0.14285714285714285</v>
      </c>
      <c r="I1152" t="str">
        <f>IF(AND(MasterData6[[#This Row],[NumWebPurchases]]&gt;=1, Buying_Cat.="Over $500"), "Yes", "")</f>
        <v/>
      </c>
      <c r="L1152" t="str">
        <f>IF(MasterData6[[#This Row],[NumWebPurchases]]&gt;=R$3, "Yes", "")</f>
        <v/>
      </c>
      <c r="M1152" t="str">
        <f>IF(MasterData6[[#This Row],[NumCatalogPurchases]]&gt;=S$3, "Yes", "")</f>
        <v/>
      </c>
      <c r="N1152" t="str">
        <f>IF(MasterData6[[#This Row],[NumStorePurchases]]&gt;=T$3, "Yes", "")</f>
        <v/>
      </c>
    </row>
    <row r="1153" spans="1:14" x14ac:dyDescent="0.3">
      <c r="A1153">
        <v>5621</v>
      </c>
      <c r="B1153">
        <v>5</v>
      </c>
      <c r="C1153">
        <v>6</v>
      </c>
      <c r="D1153">
        <v>1</v>
      </c>
      <c r="E1153">
        <v>5</v>
      </c>
      <c r="F1153">
        <v>9</v>
      </c>
      <c r="G115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153" s="52">
        <f>IFERROR(MasterData6[[#This Row],[NumWebPurchases]]/MasterData6[[#This Row],[NumWebVisitsMonth]], 0)</f>
        <v>0.66666666666666663</v>
      </c>
      <c r="I1153" t="str">
        <f>IF(AND(MasterData6[[#This Row],[NumWebPurchases]]&gt;=1, Buying_Cat.="Over $500"), "Yes", "")</f>
        <v/>
      </c>
      <c r="L1153" t="str">
        <f>IF(MasterData6[[#This Row],[NumWebPurchases]]&gt;=R$3, "Yes", "")</f>
        <v>Yes</v>
      </c>
      <c r="M1153" t="str">
        <f>IF(MasterData6[[#This Row],[NumCatalogPurchases]]&gt;=S$3, "Yes", "")</f>
        <v/>
      </c>
      <c r="N1153" t="str">
        <f>IF(MasterData6[[#This Row],[NumStorePurchases]]&gt;=T$3, "Yes", "")</f>
        <v>Yes</v>
      </c>
    </row>
    <row r="1154" spans="1:14" x14ac:dyDescent="0.3">
      <c r="A1154">
        <v>5623</v>
      </c>
      <c r="B1154">
        <v>1</v>
      </c>
      <c r="C1154">
        <v>1</v>
      </c>
      <c r="D1154">
        <v>1</v>
      </c>
      <c r="E1154">
        <v>2</v>
      </c>
      <c r="F1154">
        <v>7</v>
      </c>
      <c r="G115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54" s="52">
        <f>IFERROR(MasterData6[[#This Row],[NumWebPurchases]]/MasterData6[[#This Row],[NumWebVisitsMonth]], 0)</f>
        <v>0.14285714285714285</v>
      </c>
      <c r="I1154" t="str">
        <f>IF(AND(MasterData6[[#This Row],[NumWebPurchases]]&gt;=1, Buying_Cat.="Over $500"), "Yes", "")</f>
        <v/>
      </c>
      <c r="L1154" t="str">
        <f>IF(MasterData6[[#This Row],[NumWebPurchases]]&gt;=R$3, "Yes", "")</f>
        <v/>
      </c>
      <c r="M1154" t="str">
        <f>IF(MasterData6[[#This Row],[NumCatalogPurchases]]&gt;=S$3, "Yes", "")</f>
        <v/>
      </c>
      <c r="N1154" t="str">
        <f>IF(MasterData6[[#This Row],[NumStorePurchases]]&gt;=T$3, "Yes", "")</f>
        <v/>
      </c>
    </row>
    <row r="1155" spans="1:14" x14ac:dyDescent="0.3">
      <c r="A1155">
        <v>5626</v>
      </c>
      <c r="B1155">
        <v>1</v>
      </c>
      <c r="C1155">
        <v>4</v>
      </c>
      <c r="D1155">
        <v>2</v>
      </c>
      <c r="E1155">
        <v>9</v>
      </c>
      <c r="F1155">
        <v>4</v>
      </c>
      <c r="G115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55" s="52">
        <f>IFERROR(MasterData6[[#This Row],[NumWebPurchases]]/MasterData6[[#This Row],[NumWebVisitsMonth]], 0)</f>
        <v>1</v>
      </c>
      <c r="I1155" t="str">
        <f>IF(AND(MasterData6[[#This Row],[NumWebPurchases]]&gt;=1, Buying_Cat.="Over $500"), "Yes", "")</f>
        <v/>
      </c>
      <c r="L1155" t="str">
        <f>IF(MasterData6[[#This Row],[NumWebPurchases]]&gt;=R$3, "Yes", "")</f>
        <v>Yes</v>
      </c>
      <c r="M1155" t="str">
        <f>IF(MasterData6[[#This Row],[NumCatalogPurchases]]&gt;=S$3, "Yes", "")</f>
        <v>Yes</v>
      </c>
      <c r="N1155" t="str">
        <f>IF(MasterData6[[#This Row],[NumStorePurchases]]&gt;=T$3, "Yes", "")</f>
        <v>Yes</v>
      </c>
    </row>
    <row r="1156" spans="1:14" x14ac:dyDescent="0.3">
      <c r="A1156">
        <v>5628</v>
      </c>
      <c r="B1156">
        <v>1</v>
      </c>
      <c r="C1156">
        <v>10</v>
      </c>
      <c r="D1156">
        <v>3</v>
      </c>
      <c r="E1156">
        <v>10</v>
      </c>
      <c r="F1156">
        <v>6</v>
      </c>
      <c r="G115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56" s="52">
        <f>IFERROR(MasterData6[[#This Row],[NumWebPurchases]]/MasterData6[[#This Row],[NumWebVisitsMonth]], 0)</f>
        <v>1.6666666666666667</v>
      </c>
      <c r="I1156" t="str">
        <f>IF(AND(MasterData6[[#This Row],[NumWebPurchases]]&gt;=1, Buying_Cat.="Over $500"), "Yes", "")</f>
        <v>Yes</v>
      </c>
      <c r="L1156" t="str">
        <f>IF(MasterData6[[#This Row],[NumWebPurchases]]&gt;=R$3, "Yes", "")</f>
        <v>Yes</v>
      </c>
      <c r="M1156" t="str">
        <f>IF(MasterData6[[#This Row],[NumCatalogPurchases]]&gt;=S$3, "Yes", "")</f>
        <v>Yes</v>
      </c>
      <c r="N1156" t="str">
        <f>IF(MasterData6[[#This Row],[NumStorePurchases]]&gt;=T$3, "Yes", "")</f>
        <v>Yes</v>
      </c>
    </row>
    <row r="1157" spans="1:14" x14ac:dyDescent="0.3">
      <c r="A1157">
        <v>5631</v>
      </c>
      <c r="B1157">
        <v>1</v>
      </c>
      <c r="C1157">
        <v>5</v>
      </c>
      <c r="D1157">
        <v>4</v>
      </c>
      <c r="E1157">
        <v>8</v>
      </c>
      <c r="F1157">
        <v>4</v>
      </c>
      <c r="G115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57" s="52">
        <f>IFERROR(MasterData6[[#This Row],[NumWebPurchases]]/MasterData6[[#This Row],[NumWebVisitsMonth]], 0)</f>
        <v>1.25</v>
      </c>
      <c r="I1157" t="str">
        <f>IF(AND(MasterData6[[#This Row],[NumWebPurchases]]&gt;=1, Buying_Cat.="Over $500"), "Yes", "")</f>
        <v>Yes</v>
      </c>
      <c r="L1157" t="str">
        <f>IF(MasterData6[[#This Row],[NumWebPurchases]]&gt;=R$3, "Yes", "")</f>
        <v>Yes</v>
      </c>
      <c r="M1157" t="str">
        <f>IF(MasterData6[[#This Row],[NumCatalogPurchases]]&gt;=S$3, "Yes", "")</f>
        <v>Yes</v>
      </c>
      <c r="N1157" t="str">
        <f>IF(MasterData6[[#This Row],[NumStorePurchases]]&gt;=T$3, "Yes", "")</f>
        <v>Yes</v>
      </c>
    </row>
    <row r="1158" spans="1:14" x14ac:dyDescent="0.3">
      <c r="A1158">
        <v>5633</v>
      </c>
      <c r="B1158">
        <v>7</v>
      </c>
      <c r="C1158">
        <v>3</v>
      </c>
      <c r="D1158">
        <v>1</v>
      </c>
      <c r="E1158">
        <v>6</v>
      </c>
      <c r="F1158">
        <v>5</v>
      </c>
      <c r="G115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1158" s="52">
        <f>IFERROR(MasterData6[[#This Row],[NumWebPurchases]]/MasterData6[[#This Row],[NumWebVisitsMonth]], 0)</f>
        <v>0.6</v>
      </c>
      <c r="I1158" t="str">
        <f>IF(AND(MasterData6[[#This Row],[NumWebPurchases]]&gt;=1, Buying_Cat.="Over $500"), "Yes", "")</f>
        <v/>
      </c>
      <c r="L1158" t="str">
        <f>IF(MasterData6[[#This Row],[NumWebPurchases]]&gt;=R$3, "Yes", "")</f>
        <v/>
      </c>
      <c r="M1158" t="str">
        <f>IF(MasterData6[[#This Row],[NumCatalogPurchases]]&gt;=S$3, "Yes", "")</f>
        <v/>
      </c>
      <c r="N1158" t="str">
        <f>IF(MasterData6[[#This Row],[NumStorePurchases]]&gt;=T$3, "Yes", "")</f>
        <v>Yes</v>
      </c>
    </row>
    <row r="1159" spans="1:14" x14ac:dyDescent="0.3">
      <c r="A1159">
        <v>5636</v>
      </c>
      <c r="B1159">
        <v>1</v>
      </c>
      <c r="C1159">
        <v>4</v>
      </c>
      <c r="D1159">
        <v>0</v>
      </c>
      <c r="E1159">
        <v>3</v>
      </c>
      <c r="F1159">
        <v>8</v>
      </c>
      <c r="G115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59" s="52">
        <f>IFERROR(MasterData6[[#This Row],[NumWebPurchases]]/MasterData6[[#This Row],[NumWebVisitsMonth]], 0)</f>
        <v>0.5</v>
      </c>
      <c r="I1159" t="str">
        <f>IF(AND(MasterData6[[#This Row],[NumWebPurchases]]&gt;=1, Buying_Cat.="Over $500"), "Yes", "")</f>
        <v/>
      </c>
      <c r="L1159" t="str">
        <f>IF(MasterData6[[#This Row],[NumWebPurchases]]&gt;=R$3, "Yes", "")</f>
        <v>Yes</v>
      </c>
      <c r="M1159" t="str">
        <f>IF(MasterData6[[#This Row],[NumCatalogPurchases]]&gt;=S$3, "Yes", "")</f>
        <v/>
      </c>
      <c r="N1159" t="str">
        <f>IF(MasterData6[[#This Row],[NumStorePurchases]]&gt;=T$3, "Yes", "")</f>
        <v/>
      </c>
    </row>
    <row r="1160" spans="1:14" x14ac:dyDescent="0.3">
      <c r="A1160">
        <v>5642</v>
      </c>
      <c r="B1160">
        <v>2</v>
      </c>
      <c r="C1160">
        <v>3</v>
      </c>
      <c r="D1160">
        <v>1</v>
      </c>
      <c r="E1160">
        <v>6</v>
      </c>
      <c r="F1160">
        <v>4</v>
      </c>
      <c r="G116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60" s="52">
        <f>IFERROR(MasterData6[[#This Row],[NumWebPurchases]]/MasterData6[[#This Row],[NumWebVisitsMonth]], 0)</f>
        <v>0.75</v>
      </c>
      <c r="I1160" t="str">
        <f>IF(AND(MasterData6[[#This Row],[NumWebPurchases]]&gt;=1, Buying_Cat.="Over $500"), "Yes", "")</f>
        <v/>
      </c>
      <c r="L1160" t="str">
        <f>IF(MasterData6[[#This Row],[NumWebPurchases]]&gt;=R$3, "Yes", "")</f>
        <v/>
      </c>
      <c r="M1160" t="str">
        <f>IF(MasterData6[[#This Row],[NumCatalogPurchases]]&gt;=S$3, "Yes", "")</f>
        <v/>
      </c>
      <c r="N1160" t="str">
        <f>IF(MasterData6[[#This Row],[NumStorePurchases]]&gt;=T$3, "Yes", "")</f>
        <v>Yes</v>
      </c>
    </row>
    <row r="1161" spans="1:14" x14ac:dyDescent="0.3">
      <c r="A1161">
        <v>5644</v>
      </c>
      <c r="B1161">
        <v>2</v>
      </c>
      <c r="C1161">
        <v>5</v>
      </c>
      <c r="D1161">
        <v>1</v>
      </c>
      <c r="E1161">
        <v>7</v>
      </c>
      <c r="F1161">
        <v>7</v>
      </c>
      <c r="G116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61" s="52">
        <f>IFERROR(MasterData6[[#This Row],[NumWebPurchases]]/MasterData6[[#This Row],[NumWebVisitsMonth]], 0)</f>
        <v>0.7142857142857143</v>
      </c>
      <c r="I1161" t="str">
        <f>IF(AND(MasterData6[[#This Row],[NumWebPurchases]]&gt;=1, Buying_Cat.="Over $500"), "Yes", "")</f>
        <v/>
      </c>
      <c r="L1161" t="str">
        <f>IF(MasterData6[[#This Row],[NumWebPurchases]]&gt;=R$3, "Yes", "")</f>
        <v>Yes</v>
      </c>
      <c r="M1161" t="str">
        <f>IF(MasterData6[[#This Row],[NumCatalogPurchases]]&gt;=S$3, "Yes", "")</f>
        <v/>
      </c>
      <c r="N1161" t="str">
        <f>IF(MasterData6[[#This Row],[NumStorePurchases]]&gt;=T$3, "Yes", "")</f>
        <v>Yes</v>
      </c>
    </row>
    <row r="1162" spans="1:14" x14ac:dyDescent="0.3">
      <c r="A1162">
        <v>5654</v>
      </c>
      <c r="B1162">
        <v>2</v>
      </c>
      <c r="C1162">
        <v>2</v>
      </c>
      <c r="D1162">
        <v>0</v>
      </c>
      <c r="E1162">
        <v>3</v>
      </c>
      <c r="F1162">
        <v>6</v>
      </c>
      <c r="G116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62" s="52">
        <f>IFERROR(MasterData6[[#This Row],[NumWebPurchases]]/MasterData6[[#This Row],[NumWebVisitsMonth]], 0)</f>
        <v>0.33333333333333331</v>
      </c>
      <c r="I1162" t="str">
        <f>IF(AND(MasterData6[[#This Row],[NumWebPurchases]]&gt;=1, Buying_Cat.="Over $500"), "Yes", "")</f>
        <v/>
      </c>
      <c r="L1162" t="str">
        <f>IF(MasterData6[[#This Row],[NumWebPurchases]]&gt;=R$3, "Yes", "")</f>
        <v/>
      </c>
      <c r="M1162" t="str">
        <f>IF(MasterData6[[#This Row],[NumCatalogPurchases]]&gt;=S$3, "Yes", "")</f>
        <v/>
      </c>
      <c r="N1162" t="str">
        <f>IF(MasterData6[[#This Row],[NumStorePurchases]]&gt;=T$3, "Yes", "")</f>
        <v/>
      </c>
    </row>
    <row r="1163" spans="1:14" x14ac:dyDescent="0.3">
      <c r="A1163">
        <v>5667</v>
      </c>
      <c r="B1163">
        <v>3</v>
      </c>
      <c r="C1163">
        <v>9</v>
      </c>
      <c r="D1163">
        <v>10</v>
      </c>
      <c r="E1163">
        <v>4</v>
      </c>
      <c r="F1163">
        <v>6</v>
      </c>
      <c r="G116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163" s="52">
        <f>IFERROR(MasterData6[[#This Row],[NumWebPurchases]]/MasterData6[[#This Row],[NumWebVisitsMonth]], 0)</f>
        <v>1.5</v>
      </c>
      <c r="I1163" t="str">
        <f>IF(AND(MasterData6[[#This Row],[NumWebPurchases]]&gt;=1, Buying_Cat.="Over $500"), "Yes", "")</f>
        <v>Yes</v>
      </c>
      <c r="L1163" t="str">
        <f>IF(MasterData6[[#This Row],[NumWebPurchases]]&gt;=R$3, "Yes", "")</f>
        <v>Yes</v>
      </c>
      <c r="M1163" t="str">
        <f>IF(MasterData6[[#This Row],[NumCatalogPurchases]]&gt;=S$3, "Yes", "")</f>
        <v>Yes</v>
      </c>
      <c r="N1163" t="str">
        <f>IF(MasterData6[[#This Row],[NumStorePurchases]]&gt;=T$3, "Yes", "")</f>
        <v/>
      </c>
    </row>
    <row r="1164" spans="1:14" x14ac:dyDescent="0.3">
      <c r="A1164">
        <v>5675</v>
      </c>
      <c r="B1164">
        <v>6</v>
      </c>
      <c r="C1164">
        <v>4</v>
      </c>
      <c r="D1164">
        <v>5</v>
      </c>
      <c r="E1164">
        <v>7</v>
      </c>
      <c r="F1164">
        <v>6</v>
      </c>
      <c r="G116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164" s="52">
        <f>IFERROR(MasterData6[[#This Row],[NumWebPurchases]]/MasterData6[[#This Row],[NumWebVisitsMonth]], 0)</f>
        <v>0.66666666666666663</v>
      </c>
      <c r="I1164" t="str">
        <f>IF(AND(MasterData6[[#This Row],[NumWebPurchases]]&gt;=1, Buying_Cat.="Over $500"), "Yes", "")</f>
        <v/>
      </c>
      <c r="L1164" t="str">
        <f>IF(MasterData6[[#This Row],[NumWebPurchases]]&gt;=R$3, "Yes", "")</f>
        <v>Yes</v>
      </c>
      <c r="M1164" t="str">
        <f>IF(MasterData6[[#This Row],[NumCatalogPurchases]]&gt;=S$3, "Yes", "")</f>
        <v>Yes</v>
      </c>
      <c r="N1164" t="str">
        <f>IF(MasterData6[[#This Row],[NumStorePurchases]]&gt;=T$3, "Yes", "")</f>
        <v>Yes</v>
      </c>
    </row>
    <row r="1165" spans="1:14" x14ac:dyDescent="0.3">
      <c r="A1165">
        <v>5680</v>
      </c>
      <c r="B1165">
        <v>1</v>
      </c>
      <c r="C1165">
        <v>1</v>
      </c>
      <c r="D1165">
        <v>0</v>
      </c>
      <c r="E1165">
        <v>3</v>
      </c>
      <c r="F1165">
        <v>6</v>
      </c>
      <c r="G116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65" s="52">
        <f>IFERROR(MasterData6[[#This Row],[NumWebPurchases]]/MasterData6[[#This Row],[NumWebVisitsMonth]], 0)</f>
        <v>0.16666666666666666</v>
      </c>
      <c r="I1165" t="str">
        <f>IF(AND(MasterData6[[#This Row],[NumWebPurchases]]&gt;=1, Buying_Cat.="Over $500"), "Yes", "")</f>
        <v/>
      </c>
      <c r="L1165" t="str">
        <f>IF(MasterData6[[#This Row],[NumWebPurchases]]&gt;=R$3, "Yes", "")</f>
        <v/>
      </c>
      <c r="M1165" t="str">
        <f>IF(MasterData6[[#This Row],[NumCatalogPurchases]]&gt;=S$3, "Yes", "")</f>
        <v/>
      </c>
      <c r="N1165" t="str">
        <f>IF(MasterData6[[#This Row],[NumStorePurchases]]&gt;=T$3, "Yes", "")</f>
        <v/>
      </c>
    </row>
    <row r="1166" spans="1:14" x14ac:dyDescent="0.3">
      <c r="A1166">
        <v>5682</v>
      </c>
      <c r="B1166">
        <v>4</v>
      </c>
      <c r="C1166">
        <v>6</v>
      </c>
      <c r="D1166">
        <v>9</v>
      </c>
      <c r="E1166">
        <v>11</v>
      </c>
      <c r="F1166">
        <v>5</v>
      </c>
      <c r="G116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166" s="52">
        <f>IFERROR(MasterData6[[#This Row],[NumWebPurchases]]/MasterData6[[#This Row],[NumWebVisitsMonth]], 0)</f>
        <v>1.2</v>
      </c>
      <c r="I1166" t="str">
        <f>IF(AND(MasterData6[[#This Row],[NumWebPurchases]]&gt;=1, Buying_Cat.="Over $500"), "Yes", "")</f>
        <v>Yes</v>
      </c>
      <c r="L1166" t="str">
        <f>IF(MasterData6[[#This Row],[NumWebPurchases]]&gt;=R$3, "Yes", "")</f>
        <v>Yes</v>
      </c>
      <c r="M1166" t="str">
        <f>IF(MasterData6[[#This Row],[NumCatalogPurchases]]&gt;=S$3, "Yes", "")</f>
        <v>Yes</v>
      </c>
      <c r="N1166" t="str">
        <f>IF(MasterData6[[#This Row],[NumStorePurchases]]&gt;=T$3, "Yes", "")</f>
        <v>Yes</v>
      </c>
    </row>
    <row r="1167" spans="1:14" x14ac:dyDescent="0.3">
      <c r="A1167">
        <v>5684</v>
      </c>
      <c r="B1167">
        <v>2</v>
      </c>
      <c r="C1167">
        <v>2</v>
      </c>
      <c r="D1167">
        <v>0</v>
      </c>
      <c r="E1167">
        <v>3</v>
      </c>
      <c r="F1167">
        <v>7</v>
      </c>
      <c r="G116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67" s="52">
        <f>IFERROR(MasterData6[[#This Row],[NumWebPurchases]]/MasterData6[[#This Row],[NumWebVisitsMonth]], 0)</f>
        <v>0.2857142857142857</v>
      </c>
      <c r="I1167" t="str">
        <f>IF(AND(MasterData6[[#This Row],[NumWebPurchases]]&gt;=1, Buying_Cat.="Over $500"), "Yes", "")</f>
        <v/>
      </c>
      <c r="L1167" t="str">
        <f>IF(MasterData6[[#This Row],[NumWebPurchases]]&gt;=R$3, "Yes", "")</f>
        <v/>
      </c>
      <c r="M1167" t="str">
        <f>IF(MasterData6[[#This Row],[NumCatalogPurchases]]&gt;=S$3, "Yes", "")</f>
        <v/>
      </c>
      <c r="N1167" t="str">
        <f>IF(MasterData6[[#This Row],[NumStorePurchases]]&gt;=T$3, "Yes", "")</f>
        <v/>
      </c>
    </row>
    <row r="1168" spans="1:14" x14ac:dyDescent="0.3">
      <c r="A1168">
        <v>5687</v>
      </c>
      <c r="B1168">
        <v>1</v>
      </c>
      <c r="C1168">
        <v>7</v>
      </c>
      <c r="D1168">
        <v>7</v>
      </c>
      <c r="E1168">
        <v>12</v>
      </c>
      <c r="F1168">
        <v>3</v>
      </c>
      <c r="G116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68" s="52">
        <f>IFERROR(MasterData6[[#This Row],[NumWebPurchases]]/MasterData6[[#This Row],[NumWebVisitsMonth]], 0)</f>
        <v>2.3333333333333335</v>
      </c>
      <c r="I1168" t="str">
        <f>IF(AND(MasterData6[[#This Row],[NumWebPurchases]]&gt;=1, Buying_Cat.="Over $500"), "Yes", "")</f>
        <v>Yes</v>
      </c>
      <c r="L1168" t="str">
        <f>IF(MasterData6[[#This Row],[NumWebPurchases]]&gt;=R$3, "Yes", "")</f>
        <v>Yes</v>
      </c>
      <c r="M1168" t="str">
        <f>IF(MasterData6[[#This Row],[NumCatalogPurchases]]&gt;=S$3, "Yes", "")</f>
        <v>Yes</v>
      </c>
      <c r="N1168" t="str">
        <f>IF(MasterData6[[#This Row],[NumStorePurchases]]&gt;=T$3, "Yes", "")</f>
        <v>Yes</v>
      </c>
    </row>
    <row r="1169" spans="1:14" x14ac:dyDescent="0.3">
      <c r="A1169">
        <v>5692</v>
      </c>
      <c r="B1169">
        <v>1</v>
      </c>
      <c r="C1169">
        <v>1</v>
      </c>
      <c r="D1169">
        <v>0</v>
      </c>
      <c r="E1169">
        <v>3</v>
      </c>
      <c r="F1169">
        <v>8</v>
      </c>
      <c r="G116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69" s="52">
        <f>IFERROR(MasterData6[[#This Row],[NumWebPurchases]]/MasterData6[[#This Row],[NumWebVisitsMonth]], 0)</f>
        <v>0.125</v>
      </c>
      <c r="I1169" t="str">
        <f>IF(AND(MasterData6[[#This Row],[NumWebPurchases]]&gt;=1, Buying_Cat.="Over $500"), "Yes", "")</f>
        <v/>
      </c>
      <c r="L1169" t="str">
        <f>IF(MasterData6[[#This Row],[NumWebPurchases]]&gt;=R$3, "Yes", "")</f>
        <v/>
      </c>
      <c r="M1169" t="str">
        <f>IF(MasterData6[[#This Row],[NumCatalogPurchases]]&gt;=S$3, "Yes", "")</f>
        <v/>
      </c>
      <c r="N1169" t="str">
        <f>IF(MasterData6[[#This Row],[NumStorePurchases]]&gt;=T$3, "Yes", "")</f>
        <v/>
      </c>
    </row>
    <row r="1170" spans="1:14" x14ac:dyDescent="0.3">
      <c r="A1170">
        <v>5710</v>
      </c>
      <c r="B1170">
        <v>2</v>
      </c>
      <c r="C1170">
        <v>2</v>
      </c>
      <c r="D1170">
        <v>1</v>
      </c>
      <c r="E1170">
        <v>4</v>
      </c>
      <c r="F1170">
        <v>5</v>
      </c>
      <c r="G117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70" s="52">
        <f>IFERROR(MasterData6[[#This Row],[NumWebPurchases]]/MasterData6[[#This Row],[NumWebVisitsMonth]], 0)</f>
        <v>0.4</v>
      </c>
      <c r="I1170" t="str">
        <f>IF(AND(MasterData6[[#This Row],[NumWebPurchases]]&gt;=1, Buying_Cat.="Over $500"), "Yes", "")</f>
        <v/>
      </c>
      <c r="L1170" t="str">
        <f>IF(MasterData6[[#This Row],[NumWebPurchases]]&gt;=R$3, "Yes", "")</f>
        <v/>
      </c>
      <c r="M1170" t="str">
        <f>IF(MasterData6[[#This Row],[NumCatalogPurchases]]&gt;=S$3, "Yes", "")</f>
        <v/>
      </c>
      <c r="N1170" t="str">
        <f>IF(MasterData6[[#This Row],[NumStorePurchases]]&gt;=T$3, "Yes", "")</f>
        <v/>
      </c>
    </row>
    <row r="1171" spans="1:14" x14ac:dyDescent="0.3">
      <c r="A1171">
        <v>5718</v>
      </c>
      <c r="B1171">
        <v>1</v>
      </c>
      <c r="C1171">
        <v>5</v>
      </c>
      <c r="D1171">
        <v>11</v>
      </c>
      <c r="E1171">
        <v>6</v>
      </c>
      <c r="F1171">
        <v>3</v>
      </c>
      <c r="G117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71" s="52">
        <f>IFERROR(MasterData6[[#This Row],[NumWebPurchases]]/MasterData6[[#This Row],[NumWebVisitsMonth]], 0)</f>
        <v>1.6666666666666667</v>
      </c>
      <c r="I1171" t="str">
        <f>IF(AND(MasterData6[[#This Row],[NumWebPurchases]]&gt;=1, Buying_Cat.="Over $500"), "Yes", "")</f>
        <v>Yes</v>
      </c>
      <c r="L1171" t="str">
        <f>IF(MasterData6[[#This Row],[NumWebPurchases]]&gt;=R$3, "Yes", "")</f>
        <v>Yes</v>
      </c>
      <c r="M1171" t="str">
        <f>IF(MasterData6[[#This Row],[NumCatalogPurchases]]&gt;=S$3, "Yes", "")</f>
        <v>Yes</v>
      </c>
      <c r="N1171" t="str">
        <f>IF(MasterData6[[#This Row],[NumStorePurchases]]&gt;=T$3, "Yes", "")</f>
        <v>Yes</v>
      </c>
    </row>
    <row r="1172" spans="1:14" x14ac:dyDescent="0.3">
      <c r="A1172">
        <v>5721</v>
      </c>
      <c r="B1172">
        <v>1</v>
      </c>
      <c r="C1172">
        <v>7</v>
      </c>
      <c r="D1172">
        <v>10</v>
      </c>
      <c r="E1172">
        <v>6</v>
      </c>
      <c r="F1172">
        <v>2</v>
      </c>
      <c r="G117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72" s="52">
        <f>IFERROR(MasterData6[[#This Row],[NumWebPurchases]]/MasterData6[[#This Row],[NumWebVisitsMonth]], 0)</f>
        <v>3.5</v>
      </c>
      <c r="I1172" t="str">
        <f>IF(AND(MasterData6[[#This Row],[NumWebPurchases]]&gt;=1, Buying_Cat.="Over $500"), "Yes", "")</f>
        <v>Yes</v>
      </c>
      <c r="L1172" t="str">
        <f>IF(MasterData6[[#This Row],[NumWebPurchases]]&gt;=R$3, "Yes", "")</f>
        <v>Yes</v>
      </c>
      <c r="M1172" t="str">
        <f>IF(MasterData6[[#This Row],[NumCatalogPurchases]]&gt;=S$3, "Yes", "")</f>
        <v>Yes</v>
      </c>
      <c r="N1172" t="str">
        <f>IF(MasterData6[[#This Row],[NumStorePurchases]]&gt;=T$3, "Yes", "")</f>
        <v>Yes</v>
      </c>
    </row>
    <row r="1173" spans="1:14" x14ac:dyDescent="0.3">
      <c r="A1173">
        <v>5723</v>
      </c>
      <c r="B1173">
        <v>1</v>
      </c>
      <c r="C1173">
        <v>1</v>
      </c>
      <c r="D1173">
        <v>1</v>
      </c>
      <c r="E1173">
        <v>5</v>
      </c>
      <c r="F1173">
        <v>2</v>
      </c>
      <c r="G117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73" s="52">
        <f>IFERROR(MasterData6[[#This Row],[NumWebPurchases]]/MasterData6[[#This Row],[NumWebVisitsMonth]], 0)</f>
        <v>0.5</v>
      </c>
      <c r="I1173" t="str">
        <f>IF(AND(MasterData6[[#This Row],[NumWebPurchases]]&gt;=1, Buying_Cat.="Over $500"), "Yes", "")</f>
        <v/>
      </c>
      <c r="L1173" t="str">
        <f>IF(MasterData6[[#This Row],[NumWebPurchases]]&gt;=R$3, "Yes", "")</f>
        <v/>
      </c>
      <c r="M1173" t="str">
        <f>IF(MasterData6[[#This Row],[NumCatalogPurchases]]&gt;=S$3, "Yes", "")</f>
        <v/>
      </c>
      <c r="N1173" t="str">
        <f>IF(MasterData6[[#This Row],[NumStorePurchases]]&gt;=T$3, "Yes", "")</f>
        <v>Yes</v>
      </c>
    </row>
    <row r="1174" spans="1:14" x14ac:dyDescent="0.3">
      <c r="A1174">
        <v>5726</v>
      </c>
      <c r="B1174">
        <v>3</v>
      </c>
      <c r="C1174">
        <v>3</v>
      </c>
      <c r="D1174">
        <v>0</v>
      </c>
      <c r="E1174">
        <v>4</v>
      </c>
      <c r="F1174">
        <v>5</v>
      </c>
      <c r="G117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174" s="52">
        <f>IFERROR(MasterData6[[#This Row],[NumWebPurchases]]/MasterData6[[#This Row],[NumWebVisitsMonth]], 0)</f>
        <v>0.6</v>
      </c>
      <c r="I1174" t="str">
        <f>IF(AND(MasterData6[[#This Row],[NumWebPurchases]]&gt;=1, Buying_Cat.="Over $500"), "Yes", "")</f>
        <v/>
      </c>
      <c r="L1174" t="str">
        <f>IF(MasterData6[[#This Row],[NumWebPurchases]]&gt;=R$3, "Yes", "")</f>
        <v/>
      </c>
      <c r="M1174" t="str">
        <f>IF(MasterData6[[#This Row],[NumCatalogPurchases]]&gt;=S$3, "Yes", "")</f>
        <v/>
      </c>
      <c r="N1174" t="str">
        <f>IF(MasterData6[[#This Row],[NumStorePurchases]]&gt;=T$3, "Yes", "")</f>
        <v/>
      </c>
    </row>
    <row r="1175" spans="1:14" x14ac:dyDescent="0.3">
      <c r="A1175">
        <v>5731</v>
      </c>
      <c r="B1175">
        <v>1</v>
      </c>
      <c r="C1175">
        <v>1</v>
      </c>
      <c r="D1175">
        <v>0</v>
      </c>
      <c r="E1175">
        <v>3</v>
      </c>
      <c r="F1175">
        <v>7</v>
      </c>
      <c r="G117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75" s="52">
        <f>IFERROR(MasterData6[[#This Row],[NumWebPurchases]]/MasterData6[[#This Row],[NumWebVisitsMonth]], 0)</f>
        <v>0.14285714285714285</v>
      </c>
      <c r="I1175" t="str">
        <f>IF(AND(MasterData6[[#This Row],[NumWebPurchases]]&gt;=1, Buying_Cat.="Over $500"), "Yes", "")</f>
        <v/>
      </c>
      <c r="L1175" t="str">
        <f>IF(MasterData6[[#This Row],[NumWebPurchases]]&gt;=R$3, "Yes", "")</f>
        <v/>
      </c>
      <c r="M1175" t="str">
        <f>IF(MasterData6[[#This Row],[NumCatalogPurchases]]&gt;=S$3, "Yes", "")</f>
        <v/>
      </c>
      <c r="N1175" t="str">
        <f>IF(MasterData6[[#This Row],[NumStorePurchases]]&gt;=T$3, "Yes", "")</f>
        <v/>
      </c>
    </row>
    <row r="1176" spans="1:14" x14ac:dyDescent="0.3">
      <c r="A1176">
        <v>5734</v>
      </c>
      <c r="B1176">
        <v>1</v>
      </c>
      <c r="C1176">
        <v>2</v>
      </c>
      <c r="D1176">
        <v>0</v>
      </c>
      <c r="E1176">
        <v>4</v>
      </c>
      <c r="F1176">
        <v>5</v>
      </c>
      <c r="G117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76" s="52">
        <f>IFERROR(MasterData6[[#This Row],[NumWebPurchases]]/MasterData6[[#This Row],[NumWebVisitsMonth]], 0)</f>
        <v>0.4</v>
      </c>
      <c r="I1176" t="str">
        <f>IF(AND(MasterData6[[#This Row],[NumWebPurchases]]&gt;=1, Buying_Cat.="Over $500"), "Yes", "")</f>
        <v/>
      </c>
      <c r="L1176" t="str">
        <f>IF(MasterData6[[#This Row],[NumWebPurchases]]&gt;=R$3, "Yes", "")</f>
        <v/>
      </c>
      <c r="M1176" t="str">
        <f>IF(MasterData6[[#This Row],[NumCatalogPurchases]]&gt;=S$3, "Yes", "")</f>
        <v/>
      </c>
      <c r="N1176" t="str">
        <f>IF(MasterData6[[#This Row],[NumStorePurchases]]&gt;=T$3, "Yes", "")</f>
        <v/>
      </c>
    </row>
    <row r="1177" spans="1:14" x14ac:dyDescent="0.3">
      <c r="A1177">
        <v>5735</v>
      </c>
      <c r="B1177">
        <v>1</v>
      </c>
      <c r="C1177">
        <v>3</v>
      </c>
      <c r="D1177">
        <v>4</v>
      </c>
      <c r="E1177">
        <v>10</v>
      </c>
      <c r="F1177">
        <v>1</v>
      </c>
      <c r="G117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77" s="52">
        <f>IFERROR(MasterData6[[#This Row],[NumWebPurchases]]/MasterData6[[#This Row],[NumWebVisitsMonth]], 0)</f>
        <v>3</v>
      </c>
      <c r="I1177" t="str">
        <f>IF(AND(MasterData6[[#This Row],[NumWebPurchases]]&gt;=1, Buying_Cat.="Over $500"), "Yes", "")</f>
        <v>Yes</v>
      </c>
      <c r="L1177" t="str">
        <f>IF(MasterData6[[#This Row],[NumWebPurchases]]&gt;=R$3, "Yes", "")</f>
        <v/>
      </c>
      <c r="M1177" t="str">
        <f>IF(MasterData6[[#This Row],[NumCatalogPurchases]]&gt;=S$3, "Yes", "")</f>
        <v>Yes</v>
      </c>
      <c r="N1177" t="str">
        <f>IF(MasterData6[[#This Row],[NumStorePurchases]]&gt;=T$3, "Yes", "")</f>
        <v>Yes</v>
      </c>
    </row>
    <row r="1178" spans="1:14" x14ac:dyDescent="0.3">
      <c r="A1178">
        <v>5740</v>
      </c>
      <c r="B1178">
        <v>2</v>
      </c>
      <c r="C1178">
        <v>1</v>
      </c>
      <c r="D1178">
        <v>2</v>
      </c>
      <c r="E1178">
        <v>2</v>
      </c>
      <c r="F1178">
        <v>6</v>
      </c>
      <c r="G117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78" s="52">
        <f>IFERROR(MasterData6[[#This Row],[NumWebPurchases]]/MasterData6[[#This Row],[NumWebVisitsMonth]], 0)</f>
        <v>0.16666666666666666</v>
      </c>
      <c r="I1178" t="str">
        <f>IF(AND(MasterData6[[#This Row],[NumWebPurchases]]&gt;=1, Buying_Cat.="Over $500"), "Yes", "")</f>
        <v/>
      </c>
      <c r="L1178" t="str">
        <f>IF(MasterData6[[#This Row],[NumWebPurchases]]&gt;=R$3, "Yes", "")</f>
        <v/>
      </c>
      <c r="M1178" t="str">
        <f>IF(MasterData6[[#This Row],[NumCatalogPurchases]]&gt;=S$3, "Yes", "")</f>
        <v>Yes</v>
      </c>
      <c r="N1178" t="str">
        <f>IF(MasterData6[[#This Row],[NumStorePurchases]]&gt;=T$3, "Yes", "")</f>
        <v/>
      </c>
    </row>
    <row r="1179" spans="1:14" x14ac:dyDescent="0.3">
      <c r="A1179">
        <v>5748</v>
      </c>
      <c r="B1179">
        <v>3</v>
      </c>
      <c r="C1179">
        <v>5</v>
      </c>
      <c r="D1179">
        <v>2</v>
      </c>
      <c r="E1179">
        <v>6</v>
      </c>
      <c r="F1179">
        <v>5</v>
      </c>
      <c r="G117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179" s="52">
        <f>IFERROR(MasterData6[[#This Row],[NumWebPurchases]]/MasterData6[[#This Row],[NumWebVisitsMonth]], 0)</f>
        <v>1</v>
      </c>
      <c r="I1179" t="str">
        <f>IF(AND(MasterData6[[#This Row],[NumWebPurchases]]&gt;=1, Buying_Cat.="Over $500"), "Yes", "")</f>
        <v/>
      </c>
      <c r="L1179" t="str">
        <f>IF(MasterData6[[#This Row],[NumWebPurchases]]&gt;=R$3, "Yes", "")</f>
        <v>Yes</v>
      </c>
      <c r="M1179" t="str">
        <f>IF(MasterData6[[#This Row],[NumCatalogPurchases]]&gt;=S$3, "Yes", "")</f>
        <v>Yes</v>
      </c>
      <c r="N1179" t="str">
        <f>IF(MasterData6[[#This Row],[NumStorePurchases]]&gt;=T$3, "Yes", "")</f>
        <v>Yes</v>
      </c>
    </row>
    <row r="1180" spans="1:14" x14ac:dyDescent="0.3">
      <c r="A1180">
        <v>5751</v>
      </c>
      <c r="B1180">
        <v>1</v>
      </c>
      <c r="C1180">
        <v>1</v>
      </c>
      <c r="D1180">
        <v>0</v>
      </c>
      <c r="E1180">
        <v>3</v>
      </c>
      <c r="F1180">
        <v>6</v>
      </c>
      <c r="G118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80" s="52">
        <f>IFERROR(MasterData6[[#This Row],[NumWebPurchases]]/MasterData6[[#This Row],[NumWebVisitsMonth]], 0)</f>
        <v>0.16666666666666666</v>
      </c>
      <c r="I1180" t="str">
        <f>IF(AND(MasterData6[[#This Row],[NumWebPurchases]]&gt;=1, Buying_Cat.="Over $500"), "Yes", "")</f>
        <v/>
      </c>
      <c r="L1180" t="str">
        <f>IF(MasterData6[[#This Row],[NumWebPurchases]]&gt;=R$3, "Yes", "")</f>
        <v/>
      </c>
      <c r="M1180" t="str">
        <f>IF(MasterData6[[#This Row],[NumCatalogPurchases]]&gt;=S$3, "Yes", "")</f>
        <v/>
      </c>
      <c r="N1180" t="str">
        <f>IF(MasterData6[[#This Row],[NumStorePurchases]]&gt;=T$3, "Yes", "")</f>
        <v/>
      </c>
    </row>
    <row r="1181" spans="1:14" x14ac:dyDescent="0.3">
      <c r="A1181">
        <v>5756</v>
      </c>
      <c r="B1181">
        <v>2</v>
      </c>
      <c r="C1181">
        <v>2</v>
      </c>
      <c r="D1181">
        <v>0</v>
      </c>
      <c r="E1181">
        <v>3</v>
      </c>
      <c r="F1181">
        <v>6</v>
      </c>
      <c r="G118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81" s="52">
        <f>IFERROR(MasterData6[[#This Row],[NumWebPurchases]]/MasterData6[[#This Row],[NumWebVisitsMonth]], 0)</f>
        <v>0.33333333333333331</v>
      </c>
      <c r="I1181" t="str">
        <f>IF(AND(MasterData6[[#This Row],[NumWebPurchases]]&gt;=1, Buying_Cat.="Over $500"), "Yes", "")</f>
        <v/>
      </c>
      <c r="L1181" t="str">
        <f>IF(MasterData6[[#This Row],[NumWebPurchases]]&gt;=R$3, "Yes", "")</f>
        <v/>
      </c>
      <c r="M1181" t="str">
        <f>IF(MasterData6[[#This Row],[NumCatalogPurchases]]&gt;=S$3, "Yes", "")</f>
        <v/>
      </c>
      <c r="N1181" t="str">
        <f>IF(MasterData6[[#This Row],[NumStorePurchases]]&gt;=T$3, "Yes", "")</f>
        <v/>
      </c>
    </row>
    <row r="1182" spans="1:14" x14ac:dyDescent="0.3">
      <c r="A1182">
        <v>5758</v>
      </c>
      <c r="B1182">
        <v>1</v>
      </c>
      <c r="C1182">
        <v>10</v>
      </c>
      <c r="D1182">
        <v>4</v>
      </c>
      <c r="E1182">
        <v>13</v>
      </c>
      <c r="F1182">
        <v>6</v>
      </c>
      <c r="G118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82" s="52">
        <f>IFERROR(MasterData6[[#This Row],[NumWebPurchases]]/MasterData6[[#This Row],[NumWebVisitsMonth]], 0)</f>
        <v>1.6666666666666667</v>
      </c>
      <c r="I1182" t="str">
        <f>IF(AND(MasterData6[[#This Row],[NumWebPurchases]]&gt;=1, Buying_Cat.="Over $500"), "Yes", "")</f>
        <v>Yes</v>
      </c>
      <c r="L1182" t="str">
        <f>IF(MasterData6[[#This Row],[NumWebPurchases]]&gt;=R$3, "Yes", "")</f>
        <v>Yes</v>
      </c>
      <c r="M1182" t="str">
        <f>IF(MasterData6[[#This Row],[NumCatalogPurchases]]&gt;=S$3, "Yes", "")</f>
        <v>Yes</v>
      </c>
      <c r="N1182" t="str">
        <f>IF(MasterData6[[#This Row],[NumStorePurchases]]&gt;=T$3, "Yes", "")</f>
        <v>Yes</v>
      </c>
    </row>
    <row r="1183" spans="1:14" x14ac:dyDescent="0.3">
      <c r="A1183">
        <v>5763</v>
      </c>
      <c r="B1183">
        <v>5</v>
      </c>
      <c r="C1183">
        <v>6</v>
      </c>
      <c r="D1183">
        <v>2</v>
      </c>
      <c r="E1183">
        <v>5</v>
      </c>
      <c r="F1183">
        <v>6</v>
      </c>
      <c r="G118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183" s="52">
        <f>IFERROR(MasterData6[[#This Row],[NumWebPurchases]]/MasterData6[[#This Row],[NumWebVisitsMonth]], 0)</f>
        <v>1</v>
      </c>
      <c r="I1183" t="str">
        <f>IF(AND(MasterData6[[#This Row],[NumWebPurchases]]&gt;=1, Buying_Cat.="Over $500"), "Yes", "")</f>
        <v/>
      </c>
      <c r="L1183" t="str">
        <f>IF(MasterData6[[#This Row],[NumWebPurchases]]&gt;=R$3, "Yes", "")</f>
        <v>Yes</v>
      </c>
      <c r="M1183" t="str">
        <f>IF(MasterData6[[#This Row],[NumCatalogPurchases]]&gt;=S$3, "Yes", "")</f>
        <v>Yes</v>
      </c>
      <c r="N1183" t="str">
        <f>IF(MasterData6[[#This Row],[NumStorePurchases]]&gt;=T$3, "Yes", "")</f>
        <v>Yes</v>
      </c>
    </row>
    <row r="1184" spans="1:14" x14ac:dyDescent="0.3">
      <c r="A1184">
        <v>5782</v>
      </c>
      <c r="B1184">
        <v>2</v>
      </c>
      <c r="C1184">
        <v>9</v>
      </c>
      <c r="D1184">
        <v>2</v>
      </c>
      <c r="E1184">
        <v>9</v>
      </c>
      <c r="F1184">
        <v>5</v>
      </c>
      <c r="G118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84" s="52">
        <f>IFERROR(MasterData6[[#This Row],[NumWebPurchases]]/MasterData6[[#This Row],[NumWebVisitsMonth]], 0)</f>
        <v>1.8</v>
      </c>
      <c r="I1184" t="str">
        <f>IF(AND(MasterData6[[#This Row],[NumWebPurchases]]&gt;=1, Buying_Cat.="Over $500"), "Yes", "")</f>
        <v>Yes</v>
      </c>
      <c r="L1184" t="str">
        <f>IF(MasterData6[[#This Row],[NumWebPurchases]]&gt;=R$3, "Yes", "")</f>
        <v>Yes</v>
      </c>
      <c r="M1184" t="str">
        <f>IF(MasterData6[[#This Row],[NumCatalogPurchases]]&gt;=S$3, "Yes", "")</f>
        <v>Yes</v>
      </c>
      <c r="N1184" t="str">
        <f>IF(MasterData6[[#This Row],[NumStorePurchases]]&gt;=T$3, "Yes", "")</f>
        <v>Yes</v>
      </c>
    </row>
    <row r="1185" spans="1:14" x14ac:dyDescent="0.3">
      <c r="A1185">
        <v>5788</v>
      </c>
      <c r="B1185">
        <v>3</v>
      </c>
      <c r="C1185">
        <v>3</v>
      </c>
      <c r="D1185">
        <v>2</v>
      </c>
      <c r="E1185">
        <v>4</v>
      </c>
      <c r="F1185">
        <v>5</v>
      </c>
      <c r="G118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185" s="52">
        <f>IFERROR(MasterData6[[#This Row],[NumWebPurchases]]/MasterData6[[#This Row],[NumWebVisitsMonth]], 0)</f>
        <v>0.6</v>
      </c>
      <c r="I1185" t="str">
        <f>IF(AND(MasterData6[[#This Row],[NumWebPurchases]]&gt;=1, Buying_Cat.="Over $500"), "Yes", "")</f>
        <v/>
      </c>
      <c r="L1185" t="str">
        <f>IF(MasterData6[[#This Row],[NumWebPurchases]]&gt;=R$3, "Yes", "")</f>
        <v/>
      </c>
      <c r="M1185" t="str">
        <f>IF(MasterData6[[#This Row],[NumCatalogPurchases]]&gt;=S$3, "Yes", "")</f>
        <v>Yes</v>
      </c>
      <c r="N1185" t="str">
        <f>IF(MasterData6[[#This Row],[NumStorePurchases]]&gt;=T$3, "Yes", "")</f>
        <v/>
      </c>
    </row>
    <row r="1186" spans="1:14" x14ac:dyDescent="0.3">
      <c r="A1186">
        <v>5790</v>
      </c>
      <c r="B1186">
        <v>2</v>
      </c>
      <c r="C1186">
        <v>2</v>
      </c>
      <c r="D1186">
        <v>0</v>
      </c>
      <c r="E1186">
        <v>3</v>
      </c>
      <c r="F1186">
        <v>8</v>
      </c>
      <c r="G118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86" s="52">
        <f>IFERROR(MasterData6[[#This Row],[NumWebPurchases]]/MasterData6[[#This Row],[NumWebVisitsMonth]], 0)</f>
        <v>0.25</v>
      </c>
      <c r="I1186" t="str">
        <f>IF(AND(MasterData6[[#This Row],[NumWebPurchases]]&gt;=1, Buying_Cat.="Over $500"), "Yes", "")</f>
        <v/>
      </c>
      <c r="L1186" t="str">
        <f>IF(MasterData6[[#This Row],[NumWebPurchases]]&gt;=R$3, "Yes", "")</f>
        <v/>
      </c>
      <c r="M1186" t="str">
        <f>IF(MasterData6[[#This Row],[NumCatalogPurchases]]&gt;=S$3, "Yes", "")</f>
        <v/>
      </c>
      <c r="N1186" t="str">
        <f>IF(MasterData6[[#This Row],[NumStorePurchases]]&gt;=T$3, "Yes", "")</f>
        <v/>
      </c>
    </row>
    <row r="1187" spans="1:14" x14ac:dyDescent="0.3">
      <c r="A1187">
        <v>5794</v>
      </c>
      <c r="B1187">
        <v>3</v>
      </c>
      <c r="C1187">
        <v>7</v>
      </c>
      <c r="D1187">
        <v>1</v>
      </c>
      <c r="E1187">
        <v>7</v>
      </c>
      <c r="F1187">
        <v>8</v>
      </c>
      <c r="G118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187" s="52">
        <f>IFERROR(MasterData6[[#This Row],[NumWebPurchases]]/MasterData6[[#This Row],[NumWebVisitsMonth]], 0)</f>
        <v>0.875</v>
      </c>
      <c r="I1187" t="str">
        <f>IF(AND(MasterData6[[#This Row],[NumWebPurchases]]&gt;=1, Buying_Cat.="Over $500"), "Yes", "")</f>
        <v/>
      </c>
      <c r="L1187" t="str">
        <f>IF(MasterData6[[#This Row],[NumWebPurchases]]&gt;=R$3, "Yes", "")</f>
        <v>Yes</v>
      </c>
      <c r="M1187" t="str">
        <f>IF(MasterData6[[#This Row],[NumCatalogPurchases]]&gt;=S$3, "Yes", "")</f>
        <v/>
      </c>
      <c r="N1187" t="str">
        <f>IF(MasterData6[[#This Row],[NumStorePurchases]]&gt;=T$3, "Yes", "")</f>
        <v>Yes</v>
      </c>
    </row>
    <row r="1188" spans="1:14" x14ac:dyDescent="0.3">
      <c r="A1188">
        <v>5796</v>
      </c>
      <c r="B1188">
        <v>1</v>
      </c>
      <c r="C1188">
        <v>4</v>
      </c>
      <c r="D1188">
        <v>5</v>
      </c>
      <c r="E1188">
        <v>13</v>
      </c>
      <c r="F1188">
        <v>1</v>
      </c>
      <c r="G118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88" s="52">
        <f>IFERROR(MasterData6[[#This Row],[NumWebPurchases]]/MasterData6[[#This Row],[NumWebVisitsMonth]], 0)</f>
        <v>4</v>
      </c>
      <c r="I1188" t="str">
        <f>IF(AND(MasterData6[[#This Row],[NumWebPurchases]]&gt;=1, Buying_Cat.="Over $500"), "Yes", "")</f>
        <v>Yes</v>
      </c>
      <c r="L1188" t="str">
        <f>IF(MasterData6[[#This Row],[NumWebPurchases]]&gt;=R$3, "Yes", "")</f>
        <v>Yes</v>
      </c>
      <c r="M1188" t="str">
        <f>IF(MasterData6[[#This Row],[NumCatalogPurchases]]&gt;=S$3, "Yes", "")</f>
        <v>Yes</v>
      </c>
      <c r="N1188" t="str">
        <f>IF(MasterData6[[#This Row],[NumStorePurchases]]&gt;=T$3, "Yes", "")</f>
        <v>Yes</v>
      </c>
    </row>
    <row r="1189" spans="1:14" x14ac:dyDescent="0.3">
      <c r="A1189">
        <v>5798</v>
      </c>
      <c r="B1189">
        <v>1</v>
      </c>
      <c r="C1189">
        <v>2</v>
      </c>
      <c r="D1189">
        <v>4</v>
      </c>
      <c r="E1189">
        <v>8</v>
      </c>
      <c r="F1189">
        <v>1</v>
      </c>
      <c r="G118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89" s="52">
        <f>IFERROR(MasterData6[[#This Row],[NumWebPurchases]]/MasterData6[[#This Row],[NumWebVisitsMonth]], 0)</f>
        <v>2</v>
      </c>
      <c r="I1189" t="str">
        <f>IF(AND(MasterData6[[#This Row],[NumWebPurchases]]&gt;=1, Buying_Cat.="Over $500"), "Yes", "")</f>
        <v>Yes</v>
      </c>
      <c r="L1189" t="str">
        <f>IF(MasterData6[[#This Row],[NumWebPurchases]]&gt;=R$3, "Yes", "")</f>
        <v/>
      </c>
      <c r="M1189" t="str">
        <f>IF(MasterData6[[#This Row],[NumCatalogPurchases]]&gt;=S$3, "Yes", "")</f>
        <v>Yes</v>
      </c>
      <c r="N1189" t="str">
        <f>IF(MasterData6[[#This Row],[NumStorePurchases]]&gt;=T$3, "Yes", "")</f>
        <v>Yes</v>
      </c>
    </row>
    <row r="1190" spans="1:14" x14ac:dyDescent="0.3">
      <c r="A1190">
        <v>5802</v>
      </c>
      <c r="B1190">
        <v>1</v>
      </c>
      <c r="C1190">
        <v>2</v>
      </c>
      <c r="D1190">
        <v>0</v>
      </c>
      <c r="E1190">
        <v>4</v>
      </c>
      <c r="F1190">
        <v>6</v>
      </c>
      <c r="G119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90" s="52">
        <f>IFERROR(MasterData6[[#This Row],[NumWebPurchases]]/MasterData6[[#This Row],[NumWebVisitsMonth]], 0)</f>
        <v>0.33333333333333331</v>
      </c>
      <c r="I1190" t="str">
        <f>IF(AND(MasterData6[[#This Row],[NumWebPurchases]]&gt;=1, Buying_Cat.="Over $500"), "Yes", "")</f>
        <v/>
      </c>
      <c r="L1190" t="str">
        <f>IF(MasterData6[[#This Row],[NumWebPurchases]]&gt;=R$3, "Yes", "")</f>
        <v/>
      </c>
      <c r="M1190" t="str">
        <f>IF(MasterData6[[#This Row],[NumCatalogPurchases]]&gt;=S$3, "Yes", "")</f>
        <v/>
      </c>
      <c r="N1190" t="str">
        <f>IF(MasterData6[[#This Row],[NumStorePurchases]]&gt;=T$3, "Yes", "")</f>
        <v/>
      </c>
    </row>
    <row r="1191" spans="1:14" x14ac:dyDescent="0.3">
      <c r="A1191">
        <v>5823</v>
      </c>
      <c r="B1191">
        <v>2</v>
      </c>
      <c r="C1191">
        <v>1</v>
      </c>
      <c r="D1191">
        <v>0</v>
      </c>
      <c r="E1191">
        <v>4</v>
      </c>
      <c r="F1191">
        <v>5</v>
      </c>
      <c r="G119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191" s="52">
        <f>IFERROR(MasterData6[[#This Row],[NumWebPurchases]]/MasterData6[[#This Row],[NumWebVisitsMonth]], 0)</f>
        <v>0.2</v>
      </c>
      <c r="I1191" t="str">
        <f>IF(AND(MasterData6[[#This Row],[NumWebPurchases]]&gt;=1, Buying_Cat.="Over $500"), "Yes", "")</f>
        <v/>
      </c>
      <c r="L1191" t="str">
        <f>IF(MasterData6[[#This Row],[NumWebPurchases]]&gt;=R$3, "Yes", "")</f>
        <v/>
      </c>
      <c r="M1191" t="str">
        <f>IF(MasterData6[[#This Row],[NumCatalogPurchases]]&gt;=S$3, "Yes", "")</f>
        <v/>
      </c>
      <c r="N1191" t="str">
        <f>IF(MasterData6[[#This Row],[NumStorePurchases]]&gt;=T$3, "Yes", "")</f>
        <v/>
      </c>
    </row>
    <row r="1192" spans="1:14" x14ac:dyDescent="0.3">
      <c r="A1192">
        <v>5824</v>
      </c>
      <c r="B1192">
        <v>1</v>
      </c>
      <c r="C1192">
        <v>1</v>
      </c>
      <c r="D1192">
        <v>0</v>
      </c>
      <c r="E1192">
        <v>2</v>
      </c>
      <c r="F1192">
        <v>6</v>
      </c>
      <c r="G119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92" s="52">
        <f>IFERROR(MasterData6[[#This Row],[NumWebPurchases]]/MasterData6[[#This Row],[NumWebVisitsMonth]], 0)</f>
        <v>0.16666666666666666</v>
      </c>
      <c r="I1192" t="str">
        <f>IF(AND(MasterData6[[#This Row],[NumWebPurchases]]&gt;=1, Buying_Cat.="Over $500"), "Yes", "")</f>
        <v/>
      </c>
      <c r="L1192" t="str">
        <f>IF(MasterData6[[#This Row],[NumWebPurchases]]&gt;=R$3, "Yes", "")</f>
        <v/>
      </c>
      <c r="M1192" t="str">
        <f>IF(MasterData6[[#This Row],[NumCatalogPurchases]]&gt;=S$3, "Yes", "")</f>
        <v/>
      </c>
      <c r="N1192" t="str">
        <f>IF(MasterData6[[#This Row],[NumStorePurchases]]&gt;=T$3, "Yes", "")</f>
        <v/>
      </c>
    </row>
    <row r="1193" spans="1:14" x14ac:dyDescent="0.3">
      <c r="A1193">
        <v>5827</v>
      </c>
      <c r="B1193">
        <v>4</v>
      </c>
      <c r="C1193">
        <v>3</v>
      </c>
      <c r="D1193">
        <v>1</v>
      </c>
      <c r="E1193">
        <v>3</v>
      </c>
      <c r="F1193">
        <v>5</v>
      </c>
      <c r="G119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193" s="52">
        <f>IFERROR(MasterData6[[#This Row],[NumWebPurchases]]/MasterData6[[#This Row],[NumWebVisitsMonth]], 0)</f>
        <v>0.6</v>
      </c>
      <c r="I1193" t="str">
        <f>IF(AND(MasterData6[[#This Row],[NumWebPurchases]]&gt;=1, Buying_Cat.="Over $500"), "Yes", "")</f>
        <v/>
      </c>
      <c r="L1193" t="str">
        <f>IF(MasterData6[[#This Row],[NumWebPurchases]]&gt;=R$3, "Yes", "")</f>
        <v/>
      </c>
      <c r="M1193" t="str">
        <f>IF(MasterData6[[#This Row],[NumCatalogPurchases]]&gt;=S$3, "Yes", "")</f>
        <v/>
      </c>
      <c r="N1193" t="str">
        <f>IF(MasterData6[[#This Row],[NumStorePurchases]]&gt;=T$3, "Yes", "")</f>
        <v/>
      </c>
    </row>
    <row r="1194" spans="1:14" x14ac:dyDescent="0.3">
      <c r="A1194">
        <v>5830</v>
      </c>
      <c r="B1194">
        <v>1</v>
      </c>
      <c r="C1194">
        <v>5</v>
      </c>
      <c r="D1194">
        <v>6</v>
      </c>
      <c r="E1194">
        <v>10</v>
      </c>
      <c r="F1194">
        <v>2</v>
      </c>
      <c r="G119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194" s="52">
        <f>IFERROR(MasterData6[[#This Row],[NumWebPurchases]]/MasterData6[[#This Row],[NumWebVisitsMonth]], 0)</f>
        <v>2.5</v>
      </c>
      <c r="I1194" t="str">
        <f>IF(AND(MasterData6[[#This Row],[NumWebPurchases]]&gt;=1, Buying_Cat.="Over $500"), "Yes", "")</f>
        <v>Yes</v>
      </c>
      <c r="L1194" t="str">
        <f>IF(MasterData6[[#This Row],[NumWebPurchases]]&gt;=R$3, "Yes", "")</f>
        <v>Yes</v>
      </c>
      <c r="M1194" t="str">
        <f>IF(MasterData6[[#This Row],[NumCatalogPurchases]]&gt;=S$3, "Yes", "")</f>
        <v>Yes</v>
      </c>
      <c r="N1194" t="str">
        <f>IF(MasterData6[[#This Row],[NumStorePurchases]]&gt;=T$3, "Yes", "")</f>
        <v>Yes</v>
      </c>
    </row>
    <row r="1195" spans="1:14" x14ac:dyDescent="0.3">
      <c r="A1195">
        <v>5831</v>
      </c>
      <c r="B1195">
        <v>3</v>
      </c>
      <c r="C1195">
        <v>5</v>
      </c>
      <c r="D1195">
        <v>5</v>
      </c>
      <c r="E1195">
        <v>5</v>
      </c>
      <c r="F1195">
        <v>8</v>
      </c>
      <c r="G119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195" s="52">
        <f>IFERROR(MasterData6[[#This Row],[NumWebPurchases]]/MasterData6[[#This Row],[NumWebVisitsMonth]], 0)</f>
        <v>0.625</v>
      </c>
      <c r="I1195" t="str">
        <f>IF(AND(MasterData6[[#This Row],[NumWebPurchases]]&gt;=1, Buying_Cat.="Over $500"), "Yes", "")</f>
        <v>Yes</v>
      </c>
      <c r="L1195" t="str">
        <f>IF(MasterData6[[#This Row],[NumWebPurchases]]&gt;=R$3, "Yes", "")</f>
        <v>Yes</v>
      </c>
      <c r="M1195" t="str">
        <f>IF(MasterData6[[#This Row],[NumCatalogPurchases]]&gt;=S$3, "Yes", "")</f>
        <v>Yes</v>
      </c>
      <c r="N1195" t="str">
        <f>IF(MasterData6[[#This Row],[NumStorePurchases]]&gt;=T$3, "Yes", "")</f>
        <v>Yes</v>
      </c>
    </row>
    <row r="1196" spans="1:14" x14ac:dyDescent="0.3">
      <c r="A1196">
        <v>5832</v>
      </c>
      <c r="B1196">
        <v>0</v>
      </c>
      <c r="C1196">
        <v>3</v>
      </c>
      <c r="D1196">
        <v>5</v>
      </c>
      <c r="E1196">
        <v>13</v>
      </c>
      <c r="F1196">
        <v>0</v>
      </c>
      <c r="G119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1196" s="52">
        <f>IFERROR(MasterData6[[#This Row],[NumWebPurchases]]/MasterData6[[#This Row],[NumWebVisitsMonth]], 0)</f>
        <v>0</v>
      </c>
      <c r="I1196" t="str">
        <f>IF(AND(MasterData6[[#This Row],[NumWebPurchases]]&gt;=1, Buying_Cat.="Over $500"), "Yes", "")</f>
        <v>Yes</v>
      </c>
      <c r="L1196" t="str">
        <f>IF(MasterData6[[#This Row],[NumWebPurchases]]&gt;=R$3, "Yes", "")</f>
        <v/>
      </c>
      <c r="M1196" t="str">
        <f>IF(MasterData6[[#This Row],[NumCatalogPurchases]]&gt;=S$3, "Yes", "")</f>
        <v>Yes</v>
      </c>
      <c r="N1196" t="str">
        <f>IF(MasterData6[[#This Row],[NumStorePurchases]]&gt;=T$3, "Yes", "")</f>
        <v>Yes</v>
      </c>
    </row>
    <row r="1197" spans="1:14" x14ac:dyDescent="0.3">
      <c r="A1197">
        <v>5835</v>
      </c>
      <c r="B1197">
        <v>3</v>
      </c>
      <c r="C1197">
        <v>2</v>
      </c>
      <c r="D1197">
        <v>0</v>
      </c>
      <c r="E1197">
        <v>4</v>
      </c>
      <c r="F1197">
        <v>8</v>
      </c>
      <c r="G119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197" s="52">
        <f>IFERROR(MasterData6[[#This Row],[NumWebPurchases]]/MasterData6[[#This Row],[NumWebVisitsMonth]], 0)</f>
        <v>0.25</v>
      </c>
      <c r="I1197" t="str">
        <f>IF(AND(MasterData6[[#This Row],[NumWebPurchases]]&gt;=1, Buying_Cat.="Over $500"), "Yes", "")</f>
        <v/>
      </c>
      <c r="L1197" t="str">
        <f>IF(MasterData6[[#This Row],[NumWebPurchases]]&gt;=R$3, "Yes", "")</f>
        <v/>
      </c>
      <c r="M1197" t="str">
        <f>IF(MasterData6[[#This Row],[NumCatalogPurchases]]&gt;=S$3, "Yes", "")</f>
        <v/>
      </c>
      <c r="N1197" t="str">
        <f>IF(MasterData6[[#This Row],[NumStorePurchases]]&gt;=T$3, "Yes", "")</f>
        <v/>
      </c>
    </row>
    <row r="1198" spans="1:14" x14ac:dyDescent="0.3">
      <c r="A1198">
        <v>5837</v>
      </c>
      <c r="B1198">
        <v>7</v>
      </c>
      <c r="C1198">
        <v>6</v>
      </c>
      <c r="D1198">
        <v>3</v>
      </c>
      <c r="E1198">
        <v>6</v>
      </c>
      <c r="F1198">
        <v>7</v>
      </c>
      <c r="G119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1198" s="52">
        <f>IFERROR(MasterData6[[#This Row],[NumWebPurchases]]/MasterData6[[#This Row],[NumWebVisitsMonth]], 0)</f>
        <v>0.8571428571428571</v>
      </c>
      <c r="I1198" t="str">
        <f>IF(AND(MasterData6[[#This Row],[NumWebPurchases]]&gt;=1, Buying_Cat.="Over $500"), "Yes", "")</f>
        <v/>
      </c>
      <c r="L1198" t="str">
        <f>IF(MasterData6[[#This Row],[NumWebPurchases]]&gt;=R$3, "Yes", "")</f>
        <v>Yes</v>
      </c>
      <c r="M1198" t="str">
        <f>IF(MasterData6[[#This Row],[NumCatalogPurchases]]&gt;=S$3, "Yes", "")</f>
        <v>Yes</v>
      </c>
      <c r="N1198" t="str">
        <f>IF(MasterData6[[#This Row],[NumStorePurchases]]&gt;=T$3, "Yes", "")</f>
        <v>Yes</v>
      </c>
    </row>
    <row r="1199" spans="1:14" x14ac:dyDescent="0.3">
      <c r="A1199">
        <v>5841</v>
      </c>
      <c r="B1199">
        <v>5</v>
      </c>
      <c r="C1199">
        <v>10</v>
      </c>
      <c r="D1199">
        <v>3</v>
      </c>
      <c r="E1199">
        <v>8</v>
      </c>
      <c r="F1199">
        <v>7</v>
      </c>
      <c r="G119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199" s="52">
        <f>IFERROR(MasterData6[[#This Row],[NumWebPurchases]]/MasterData6[[#This Row],[NumWebVisitsMonth]], 0)</f>
        <v>1.4285714285714286</v>
      </c>
      <c r="I1199" t="str">
        <f>IF(AND(MasterData6[[#This Row],[NumWebPurchases]]&gt;=1, Buying_Cat.="Over $500"), "Yes", "")</f>
        <v>Yes</v>
      </c>
      <c r="L1199" t="str">
        <f>IF(MasterData6[[#This Row],[NumWebPurchases]]&gt;=R$3, "Yes", "")</f>
        <v>Yes</v>
      </c>
      <c r="M1199" t="str">
        <f>IF(MasterData6[[#This Row],[NumCatalogPurchases]]&gt;=S$3, "Yes", "")</f>
        <v>Yes</v>
      </c>
      <c r="N1199" t="str">
        <f>IF(MasterData6[[#This Row],[NumStorePurchases]]&gt;=T$3, "Yes", "")</f>
        <v>Yes</v>
      </c>
    </row>
    <row r="1200" spans="1:14" x14ac:dyDescent="0.3">
      <c r="A1200">
        <v>5846</v>
      </c>
      <c r="B1200">
        <v>1</v>
      </c>
      <c r="C1200">
        <v>1</v>
      </c>
      <c r="D1200">
        <v>0</v>
      </c>
      <c r="E1200">
        <v>2</v>
      </c>
      <c r="F1200">
        <v>6</v>
      </c>
      <c r="G120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00" s="52">
        <f>IFERROR(MasterData6[[#This Row],[NumWebPurchases]]/MasterData6[[#This Row],[NumWebVisitsMonth]], 0)</f>
        <v>0.16666666666666666</v>
      </c>
      <c r="I1200" t="str">
        <f>IF(AND(MasterData6[[#This Row],[NumWebPurchases]]&gt;=1, Buying_Cat.="Over $500"), "Yes", "")</f>
        <v/>
      </c>
      <c r="L1200" t="str">
        <f>IF(MasterData6[[#This Row],[NumWebPurchases]]&gt;=R$3, "Yes", "")</f>
        <v/>
      </c>
      <c r="M1200" t="str">
        <f>IF(MasterData6[[#This Row],[NumCatalogPurchases]]&gt;=S$3, "Yes", "")</f>
        <v/>
      </c>
      <c r="N1200" t="str">
        <f>IF(MasterData6[[#This Row],[NumStorePurchases]]&gt;=T$3, "Yes", "")</f>
        <v/>
      </c>
    </row>
    <row r="1201" spans="1:14" x14ac:dyDescent="0.3">
      <c r="A1201">
        <v>5847</v>
      </c>
      <c r="B1201">
        <v>3</v>
      </c>
      <c r="C1201">
        <v>7</v>
      </c>
      <c r="D1201">
        <v>3</v>
      </c>
      <c r="E1201">
        <v>10</v>
      </c>
      <c r="F1201">
        <v>5</v>
      </c>
      <c r="G120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201" s="52">
        <f>IFERROR(MasterData6[[#This Row],[NumWebPurchases]]/MasterData6[[#This Row],[NumWebVisitsMonth]], 0)</f>
        <v>1.4</v>
      </c>
      <c r="I1201" t="str">
        <f>IF(AND(MasterData6[[#This Row],[NumWebPurchases]]&gt;=1, Buying_Cat.="Over $500"), "Yes", "")</f>
        <v>Yes</v>
      </c>
      <c r="L1201" t="str">
        <f>IF(MasterData6[[#This Row],[NumWebPurchases]]&gt;=R$3, "Yes", "")</f>
        <v>Yes</v>
      </c>
      <c r="M1201" t="str">
        <f>IF(MasterData6[[#This Row],[NumCatalogPurchases]]&gt;=S$3, "Yes", "")</f>
        <v>Yes</v>
      </c>
      <c r="N1201" t="str">
        <f>IF(MasterData6[[#This Row],[NumStorePurchases]]&gt;=T$3, "Yes", "")</f>
        <v>Yes</v>
      </c>
    </row>
    <row r="1202" spans="1:14" x14ac:dyDescent="0.3">
      <c r="A1202">
        <v>5848</v>
      </c>
      <c r="B1202">
        <v>1</v>
      </c>
      <c r="C1202">
        <v>5</v>
      </c>
      <c r="D1202">
        <v>6</v>
      </c>
      <c r="E1202">
        <v>7</v>
      </c>
      <c r="F1202">
        <v>2</v>
      </c>
      <c r="G120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02" s="52">
        <f>IFERROR(MasterData6[[#This Row],[NumWebPurchases]]/MasterData6[[#This Row],[NumWebVisitsMonth]], 0)</f>
        <v>2.5</v>
      </c>
      <c r="I1202" t="str">
        <f>IF(AND(MasterData6[[#This Row],[NumWebPurchases]]&gt;=1, Buying_Cat.="Over $500"), "Yes", "")</f>
        <v>Yes</v>
      </c>
      <c r="L1202" t="str">
        <f>IF(MasterData6[[#This Row],[NumWebPurchases]]&gt;=R$3, "Yes", "")</f>
        <v>Yes</v>
      </c>
      <c r="M1202" t="str">
        <f>IF(MasterData6[[#This Row],[NumCatalogPurchases]]&gt;=S$3, "Yes", "")</f>
        <v>Yes</v>
      </c>
      <c r="N1202" t="str">
        <f>IF(MasterData6[[#This Row],[NumStorePurchases]]&gt;=T$3, "Yes", "")</f>
        <v>Yes</v>
      </c>
    </row>
    <row r="1203" spans="1:14" x14ac:dyDescent="0.3">
      <c r="A1203">
        <v>5863</v>
      </c>
      <c r="B1203">
        <v>4</v>
      </c>
      <c r="C1203">
        <v>6</v>
      </c>
      <c r="D1203">
        <v>3</v>
      </c>
      <c r="E1203">
        <v>8</v>
      </c>
      <c r="F1203">
        <v>5</v>
      </c>
      <c r="G120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203" s="52">
        <f>IFERROR(MasterData6[[#This Row],[NumWebPurchases]]/MasterData6[[#This Row],[NumWebVisitsMonth]], 0)</f>
        <v>1.2</v>
      </c>
      <c r="I1203" t="str">
        <f>IF(AND(MasterData6[[#This Row],[NumWebPurchases]]&gt;=1, Buying_Cat.="Over $500"), "Yes", "")</f>
        <v>Yes</v>
      </c>
      <c r="L1203" t="str">
        <f>IF(MasterData6[[#This Row],[NumWebPurchases]]&gt;=R$3, "Yes", "")</f>
        <v>Yes</v>
      </c>
      <c r="M1203" t="str">
        <f>IF(MasterData6[[#This Row],[NumCatalogPurchases]]&gt;=S$3, "Yes", "")</f>
        <v>Yes</v>
      </c>
      <c r="N1203" t="str">
        <f>IF(MasterData6[[#This Row],[NumStorePurchases]]&gt;=T$3, "Yes", "")</f>
        <v>Yes</v>
      </c>
    </row>
    <row r="1204" spans="1:14" x14ac:dyDescent="0.3">
      <c r="A1204">
        <v>5866</v>
      </c>
      <c r="B1204">
        <v>3</v>
      </c>
      <c r="C1204">
        <v>4</v>
      </c>
      <c r="D1204">
        <v>1</v>
      </c>
      <c r="E1204">
        <v>4</v>
      </c>
      <c r="F1204">
        <v>7</v>
      </c>
      <c r="G120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204" s="52">
        <f>IFERROR(MasterData6[[#This Row],[NumWebPurchases]]/MasterData6[[#This Row],[NumWebVisitsMonth]], 0)</f>
        <v>0.5714285714285714</v>
      </c>
      <c r="I1204" t="str">
        <f>IF(AND(MasterData6[[#This Row],[NumWebPurchases]]&gt;=1, Buying_Cat.="Over $500"), "Yes", "")</f>
        <v/>
      </c>
      <c r="L1204" t="str">
        <f>IF(MasterData6[[#This Row],[NumWebPurchases]]&gt;=R$3, "Yes", "")</f>
        <v>Yes</v>
      </c>
      <c r="M1204" t="str">
        <f>IF(MasterData6[[#This Row],[NumCatalogPurchases]]&gt;=S$3, "Yes", "")</f>
        <v/>
      </c>
      <c r="N1204" t="str">
        <f>IF(MasterData6[[#This Row],[NumStorePurchases]]&gt;=T$3, "Yes", "")</f>
        <v/>
      </c>
    </row>
    <row r="1205" spans="1:14" x14ac:dyDescent="0.3">
      <c r="A1205">
        <v>5868</v>
      </c>
      <c r="B1205">
        <v>2</v>
      </c>
      <c r="C1205">
        <v>1</v>
      </c>
      <c r="D1205">
        <v>0</v>
      </c>
      <c r="E1205">
        <v>3</v>
      </c>
      <c r="F1205">
        <v>7</v>
      </c>
      <c r="G120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205" s="52">
        <f>IFERROR(MasterData6[[#This Row],[NumWebPurchases]]/MasterData6[[#This Row],[NumWebVisitsMonth]], 0)</f>
        <v>0.14285714285714285</v>
      </c>
      <c r="I1205" t="str">
        <f>IF(AND(MasterData6[[#This Row],[NumWebPurchases]]&gt;=1, Buying_Cat.="Over $500"), "Yes", "")</f>
        <v/>
      </c>
      <c r="L1205" t="str">
        <f>IF(MasterData6[[#This Row],[NumWebPurchases]]&gt;=R$3, "Yes", "")</f>
        <v/>
      </c>
      <c r="M1205" t="str">
        <f>IF(MasterData6[[#This Row],[NumCatalogPurchases]]&gt;=S$3, "Yes", "")</f>
        <v/>
      </c>
      <c r="N1205" t="str">
        <f>IF(MasterData6[[#This Row],[NumStorePurchases]]&gt;=T$3, "Yes", "")</f>
        <v/>
      </c>
    </row>
    <row r="1206" spans="1:14" x14ac:dyDescent="0.3">
      <c r="A1206">
        <v>5871</v>
      </c>
      <c r="B1206">
        <v>3</v>
      </c>
      <c r="C1206">
        <v>6</v>
      </c>
      <c r="D1206">
        <v>1</v>
      </c>
      <c r="E1206">
        <v>6</v>
      </c>
      <c r="F1206">
        <v>8</v>
      </c>
      <c r="G120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206" s="52">
        <f>IFERROR(MasterData6[[#This Row],[NumWebPurchases]]/MasterData6[[#This Row],[NumWebVisitsMonth]], 0)</f>
        <v>0.75</v>
      </c>
      <c r="I1206" t="str">
        <f>IF(AND(MasterData6[[#This Row],[NumWebPurchases]]&gt;=1, Buying_Cat.="Over $500"), "Yes", "")</f>
        <v/>
      </c>
      <c r="L1206" t="str">
        <f>IF(MasterData6[[#This Row],[NumWebPurchases]]&gt;=R$3, "Yes", "")</f>
        <v>Yes</v>
      </c>
      <c r="M1206" t="str">
        <f>IF(MasterData6[[#This Row],[NumCatalogPurchases]]&gt;=S$3, "Yes", "")</f>
        <v/>
      </c>
      <c r="N1206" t="str">
        <f>IF(MasterData6[[#This Row],[NumStorePurchases]]&gt;=T$3, "Yes", "")</f>
        <v>Yes</v>
      </c>
    </row>
    <row r="1207" spans="1:14" x14ac:dyDescent="0.3">
      <c r="A1207">
        <v>5872</v>
      </c>
      <c r="B1207">
        <v>4</v>
      </c>
      <c r="C1207">
        <v>4</v>
      </c>
      <c r="D1207">
        <v>4</v>
      </c>
      <c r="E1207">
        <v>10</v>
      </c>
      <c r="F1207">
        <v>3</v>
      </c>
      <c r="G120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207" s="52">
        <f>IFERROR(MasterData6[[#This Row],[NumWebPurchases]]/MasterData6[[#This Row],[NumWebVisitsMonth]], 0)</f>
        <v>1.3333333333333333</v>
      </c>
      <c r="I1207" t="str">
        <f>IF(AND(MasterData6[[#This Row],[NumWebPurchases]]&gt;=1, Buying_Cat.="Over $500"), "Yes", "")</f>
        <v>Yes</v>
      </c>
      <c r="L1207" t="str">
        <f>IF(MasterData6[[#This Row],[NumWebPurchases]]&gt;=R$3, "Yes", "")</f>
        <v>Yes</v>
      </c>
      <c r="M1207" t="str">
        <f>IF(MasterData6[[#This Row],[NumCatalogPurchases]]&gt;=S$3, "Yes", "")</f>
        <v>Yes</v>
      </c>
      <c r="N1207" t="str">
        <f>IF(MasterData6[[#This Row],[NumStorePurchases]]&gt;=T$3, "Yes", "")</f>
        <v>Yes</v>
      </c>
    </row>
    <row r="1208" spans="1:14" x14ac:dyDescent="0.3">
      <c r="A1208">
        <v>5883</v>
      </c>
      <c r="B1208">
        <v>3</v>
      </c>
      <c r="C1208">
        <v>7</v>
      </c>
      <c r="D1208">
        <v>4</v>
      </c>
      <c r="E1208">
        <v>7</v>
      </c>
      <c r="F1208">
        <v>5</v>
      </c>
      <c r="G120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208" s="52">
        <f>IFERROR(MasterData6[[#This Row],[NumWebPurchases]]/MasterData6[[#This Row],[NumWebVisitsMonth]], 0)</f>
        <v>1.4</v>
      </c>
      <c r="I1208" t="str">
        <f>IF(AND(MasterData6[[#This Row],[NumWebPurchases]]&gt;=1, Buying_Cat.="Over $500"), "Yes", "")</f>
        <v>Yes</v>
      </c>
      <c r="L1208" t="str">
        <f>IF(MasterData6[[#This Row],[NumWebPurchases]]&gt;=R$3, "Yes", "")</f>
        <v>Yes</v>
      </c>
      <c r="M1208" t="str">
        <f>IF(MasterData6[[#This Row],[NumCatalogPurchases]]&gt;=S$3, "Yes", "")</f>
        <v>Yes</v>
      </c>
      <c r="N1208" t="str">
        <f>IF(MasterData6[[#This Row],[NumStorePurchases]]&gt;=T$3, "Yes", "")</f>
        <v>Yes</v>
      </c>
    </row>
    <row r="1209" spans="1:14" x14ac:dyDescent="0.3">
      <c r="A1209">
        <v>5885</v>
      </c>
      <c r="B1209">
        <v>7</v>
      </c>
      <c r="C1209">
        <v>4</v>
      </c>
      <c r="D1209">
        <v>1</v>
      </c>
      <c r="E1209">
        <v>4</v>
      </c>
      <c r="F1209">
        <v>8</v>
      </c>
      <c r="G120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1209" s="52">
        <f>IFERROR(MasterData6[[#This Row],[NumWebPurchases]]/MasterData6[[#This Row],[NumWebVisitsMonth]], 0)</f>
        <v>0.5</v>
      </c>
      <c r="I1209" t="str">
        <f>IF(AND(MasterData6[[#This Row],[NumWebPurchases]]&gt;=1, Buying_Cat.="Over $500"), "Yes", "")</f>
        <v/>
      </c>
      <c r="L1209" t="str">
        <f>IF(MasterData6[[#This Row],[NumWebPurchases]]&gt;=R$3, "Yes", "")</f>
        <v>Yes</v>
      </c>
      <c r="M1209" t="str">
        <f>IF(MasterData6[[#This Row],[NumCatalogPurchases]]&gt;=S$3, "Yes", "")</f>
        <v/>
      </c>
      <c r="N1209" t="str">
        <f>IF(MasterData6[[#This Row],[NumStorePurchases]]&gt;=T$3, "Yes", "")</f>
        <v/>
      </c>
    </row>
    <row r="1210" spans="1:14" x14ac:dyDescent="0.3">
      <c r="A1210">
        <v>5892</v>
      </c>
      <c r="B1210">
        <v>7</v>
      </c>
      <c r="C1210">
        <v>3</v>
      </c>
      <c r="D1210">
        <v>2</v>
      </c>
      <c r="E1210">
        <v>5</v>
      </c>
      <c r="F1210">
        <v>7</v>
      </c>
      <c r="G121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1210" s="52">
        <f>IFERROR(MasterData6[[#This Row],[NumWebPurchases]]/MasterData6[[#This Row],[NumWebVisitsMonth]], 0)</f>
        <v>0.42857142857142855</v>
      </c>
      <c r="I1210" t="str">
        <f>IF(AND(MasterData6[[#This Row],[NumWebPurchases]]&gt;=1, Buying_Cat.="Over $500"), "Yes", "")</f>
        <v/>
      </c>
      <c r="L1210" t="str">
        <f>IF(MasterData6[[#This Row],[NumWebPurchases]]&gt;=R$3, "Yes", "")</f>
        <v/>
      </c>
      <c r="M1210" t="str">
        <f>IF(MasterData6[[#This Row],[NumCatalogPurchases]]&gt;=S$3, "Yes", "")</f>
        <v>Yes</v>
      </c>
      <c r="N1210" t="str">
        <f>IF(MasterData6[[#This Row],[NumStorePurchases]]&gt;=T$3, "Yes", "")</f>
        <v>Yes</v>
      </c>
    </row>
    <row r="1211" spans="1:14" x14ac:dyDescent="0.3">
      <c r="A1211">
        <v>5896</v>
      </c>
      <c r="B1211">
        <v>1</v>
      </c>
      <c r="C1211">
        <v>4</v>
      </c>
      <c r="D1211">
        <v>4</v>
      </c>
      <c r="E1211">
        <v>6</v>
      </c>
      <c r="F1211">
        <v>2</v>
      </c>
      <c r="G121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11" s="52">
        <f>IFERROR(MasterData6[[#This Row],[NumWebPurchases]]/MasterData6[[#This Row],[NumWebVisitsMonth]], 0)</f>
        <v>2</v>
      </c>
      <c r="I1211" t="str">
        <f>IF(AND(MasterData6[[#This Row],[NumWebPurchases]]&gt;=1, Buying_Cat.="Over $500"), "Yes", "")</f>
        <v/>
      </c>
      <c r="L1211" t="str">
        <f>IF(MasterData6[[#This Row],[NumWebPurchases]]&gt;=R$3, "Yes", "")</f>
        <v>Yes</v>
      </c>
      <c r="M1211" t="str">
        <f>IF(MasterData6[[#This Row],[NumCatalogPurchases]]&gt;=S$3, "Yes", "")</f>
        <v>Yes</v>
      </c>
      <c r="N1211" t="str">
        <f>IF(MasterData6[[#This Row],[NumStorePurchases]]&gt;=T$3, "Yes", "")</f>
        <v>Yes</v>
      </c>
    </row>
    <row r="1212" spans="1:14" x14ac:dyDescent="0.3">
      <c r="A1212">
        <v>5899</v>
      </c>
      <c r="B1212">
        <v>1</v>
      </c>
      <c r="C1212">
        <v>1</v>
      </c>
      <c r="D1212">
        <v>0</v>
      </c>
      <c r="E1212">
        <v>0</v>
      </c>
      <c r="F1212">
        <v>20</v>
      </c>
      <c r="G121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12" s="52">
        <f>IFERROR(MasterData6[[#This Row],[NumWebPurchases]]/MasterData6[[#This Row],[NumWebVisitsMonth]], 0)</f>
        <v>0.05</v>
      </c>
      <c r="I1212" t="str">
        <f>IF(AND(MasterData6[[#This Row],[NumWebPurchases]]&gt;=1, Buying_Cat.="Over $500"), "Yes", "")</f>
        <v/>
      </c>
      <c r="L1212" t="str">
        <f>IF(MasterData6[[#This Row],[NumWebPurchases]]&gt;=R$3, "Yes", "")</f>
        <v/>
      </c>
      <c r="M1212" t="str">
        <f>IF(MasterData6[[#This Row],[NumCatalogPurchases]]&gt;=S$3, "Yes", "")</f>
        <v/>
      </c>
      <c r="N1212" t="str">
        <f>IF(MasterData6[[#This Row],[NumStorePurchases]]&gt;=T$3, "Yes", "")</f>
        <v/>
      </c>
    </row>
    <row r="1213" spans="1:14" x14ac:dyDescent="0.3">
      <c r="A1213">
        <v>5907</v>
      </c>
      <c r="B1213">
        <v>1</v>
      </c>
      <c r="C1213">
        <v>1</v>
      </c>
      <c r="D1213">
        <v>0</v>
      </c>
      <c r="E1213">
        <v>2</v>
      </c>
      <c r="F1213">
        <v>8</v>
      </c>
      <c r="G121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13" s="52">
        <f>IFERROR(MasterData6[[#This Row],[NumWebPurchases]]/MasterData6[[#This Row],[NumWebVisitsMonth]], 0)</f>
        <v>0.125</v>
      </c>
      <c r="I1213" t="str">
        <f>IF(AND(MasterData6[[#This Row],[NumWebPurchases]]&gt;=1, Buying_Cat.="Over $500"), "Yes", "")</f>
        <v/>
      </c>
      <c r="L1213" t="str">
        <f>IF(MasterData6[[#This Row],[NumWebPurchases]]&gt;=R$3, "Yes", "")</f>
        <v/>
      </c>
      <c r="M1213" t="str">
        <f>IF(MasterData6[[#This Row],[NumCatalogPurchases]]&gt;=S$3, "Yes", "")</f>
        <v/>
      </c>
      <c r="N1213" t="str">
        <f>IF(MasterData6[[#This Row],[NumStorePurchases]]&gt;=T$3, "Yes", "")</f>
        <v/>
      </c>
    </row>
    <row r="1214" spans="1:14" x14ac:dyDescent="0.3">
      <c r="A1214">
        <v>5909</v>
      </c>
      <c r="B1214">
        <v>5</v>
      </c>
      <c r="C1214">
        <v>3</v>
      </c>
      <c r="D1214">
        <v>4</v>
      </c>
      <c r="E1214">
        <v>8</v>
      </c>
      <c r="F1214">
        <v>8</v>
      </c>
      <c r="G121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214" s="52">
        <f>IFERROR(MasterData6[[#This Row],[NumWebPurchases]]/MasterData6[[#This Row],[NumWebVisitsMonth]], 0)</f>
        <v>0.375</v>
      </c>
      <c r="I1214" t="str">
        <f>IF(AND(MasterData6[[#This Row],[NumWebPurchases]]&gt;=1, Buying_Cat.="Over $500"), "Yes", "")</f>
        <v>Yes</v>
      </c>
      <c r="L1214" t="str">
        <f>IF(MasterData6[[#This Row],[NumWebPurchases]]&gt;=R$3, "Yes", "")</f>
        <v/>
      </c>
      <c r="M1214" t="str">
        <f>IF(MasterData6[[#This Row],[NumCatalogPurchases]]&gt;=S$3, "Yes", "")</f>
        <v>Yes</v>
      </c>
      <c r="N1214" t="str">
        <f>IF(MasterData6[[#This Row],[NumStorePurchases]]&gt;=T$3, "Yes", "")</f>
        <v>Yes</v>
      </c>
    </row>
    <row r="1215" spans="1:14" x14ac:dyDescent="0.3">
      <c r="A1215">
        <v>5922</v>
      </c>
      <c r="B1215">
        <v>2</v>
      </c>
      <c r="C1215">
        <v>4</v>
      </c>
      <c r="D1215">
        <v>1</v>
      </c>
      <c r="E1215">
        <v>5</v>
      </c>
      <c r="F1215">
        <v>7</v>
      </c>
      <c r="G121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215" s="52">
        <f>IFERROR(MasterData6[[#This Row],[NumWebPurchases]]/MasterData6[[#This Row],[NumWebVisitsMonth]], 0)</f>
        <v>0.5714285714285714</v>
      </c>
      <c r="I1215" t="str">
        <f>IF(AND(MasterData6[[#This Row],[NumWebPurchases]]&gt;=1, Buying_Cat.="Over $500"), "Yes", "")</f>
        <v/>
      </c>
      <c r="L1215" t="str">
        <f>IF(MasterData6[[#This Row],[NumWebPurchases]]&gt;=R$3, "Yes", "")</f>
        <v>Yes</v>
      </c>
      <c r="M1215" t="str">
        <f>IF(MasterData6[[#This Row],[NumCatalogPurchases]]&gt;=S$3, "Yes", "")</f>
        <v/>
      </c>
      <c r="N1215" t="str">
        <f>IF(MasterData6[[#This Row],[NumStorePurchases]]&gt;=T$3, "Yes", "")</f>
        <v>Yes</v>
      </c>
    </row>
    <row r="1216" spans="1:14" x14ac:dyDescent="0.3">
      <c r="A1216">
        <v>5929</v>
      </c>
      <c r="B1216">
        <v>2</v>
      </c>
      <c r="C1216">
        <v>2</v>
      </c>
      <c r="D1216">
        <v>0</v>
      </c>
      <c r="E1216">
        <v>3</v>
      </c>
      <c r="F1216">
        <v>7</v>
      </c>
      <c r="G121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216" s="52">
        <f>IFERROR(MasterData6[[#This Row],[NumWebPurchases]]/MasterData6[[#This Row],[NumWebVisitsMonth]], 0)</f>
        <v>0.2857142857142857</v>
      </c>
      <c r="I1216" t="str">
        <f>IF(AND(MasterData6[[#This Row],[NumWebPurchases]]&gt;=1, Buying_Cat.="Over $500"), "Yes", "")</f>
        <v/>
      </c>
      <c r="L1216" t="str">
        <f>IF(MasterData6[[#This Row],[NumWebPurchases]]&gt;=R$3, "Yes", "")</f>
        <v/>
      </c>
      <c r="M1216" t="str">
        <f>IF(MasterData6[[#This Row],[NumCatalogPurchases]]&gt;=S$3, "Yes", "")</f>
        <v/>
      </c>
      <c r="N1216" t="str">
        <f>IF(MasterData6[[#This Row],[NumStorePurchases]]&gt;=T$3, "Yes", "")</f>
        <v/>
      </c>
    </row>
    <row r="1217" spans="1:14" x14ac:dyDescent="0.3">
      <c r="A1217">
        <v>5935</v>
      </c>
      <c r="B1217">
        <v>3</v>
      </c>
      <c r="C1217">
        <v>7</v>
      </c>
      <c r="D1217">
        <v>5</v>
      </c>
      <c r="E1217">
        <v>8</v>
      </c>
      <c r="F1217">
        <v>5</v>
      </c>
      <c r="G121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217" s="52">
        <f>IFERROR(MasterData6[[#This Row],[NumWebPurchases]]/MasterData6[[#This Row],[NumWebVisitsMonth]], 0)</f>
        <v>1.4</v>
      </c>
      <c r="I1217" t="str">
        <f>IF(AND(MasterData6[[#This Row],[NumWebPurchases]]&gt;=1, Buying_Cat.="Over $500"), "Yes", "")</f>
        <v>Yes</v>
      </c>
      <c r="L1217" t="str">
        <f>IF(MasterData6[[#This Row],[NumWebPurchases]]&gt;=R$3, "Yes", "")</f>
        <v>Yes</v>
      </c>
      <c r="M1217" t="str">
        <f>IF(MasterData6[[#This Row],[NumCatalogPurchases]]&gt;=S$3, "Yes", "")</f>
        <v>Yes</v>
      </c>
      <c r="N1217" t="str">
        <f>IF(MasterData6[[#This Row],[NumStorePurchases]]&gt;=T$3, "Yes", "")</f>
        <v>Yes</v>
      </c>
    </row>
    <row r="1218" spans="1:14" x14ac:dyDescent="0.3">
      <c r="A1218">
        <v>5939</v>
      </c>
      <c r="B1218">
        <v>4</v>
      </c>
      <c r="C1218">
        <v>3</v>
      </c>
      <c r="D1218">
        <v>1</v>
      </c>
      <c r="E1218">
        <v>3</v>
      </c>
      <c r="F1218">
        <v>5</v>
      </c>
      <c r="G121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218" s="52">
        <f>IFERROR(MasterData6[[#This Row],[NumWebPurchases]]/MasterData6[[#This Row],[NumWebVisitsMonth]], 0)</f>
        <v>0.6</v>
      </c>
      <c r="I1218" t="str">
        <f>IF(AND(MasterData6[[#This Row],[NumWebPurchases]]&gt;=1, Buying_Cat.="Over $500"), "Yes", "")</f>
        <v/>
      </c>
      <c r="L1218" t="str">
        <f>IF(MasterData6[[#This Row],[NumWebPurchases]]&gt;=R$3, "Yes", "")</f>
        <v/>
      </c>
      <c r="M1218" t="str">
        <f>IF(MasterData6[[#This Row],[NumCatalogPurchases]]&gt;=S$3, "Yes", "")</f>
        <v/>
      </c>
      <c r="N1218" t="str">
        <f>IF(MasterData6[[#This Row],[NumStorePurchases]]&gt;=T$3, "Yes", "")</f>
        <v/>
      </c>
    </row>
    <row r="1219" spans="1:14" x14ac:dyDescent="0.3">
      <c r="A1219">
        <v>5948</v>
      </c>
      <c r="B1219">
        <v>2</v>
      </c>
      <c r="C1219">
        <v>4</v>
      </c>
      <c r="D1219">
        <v>1</v>
      </c>
      <c r="E1219">
        <v>5</v>
      </c>
      <c r="F1219">
        <v>5</v>
      </c>
      <c r="G121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219" s="52">
        <f>IFERROR(MasterData6[[#This Row],[NumWebPurchases]]/MasterData6[[#This Row],[NumWebVisitsMonth]], 0)</f>
        <v>0.8</v>
      </c>
      <c r="I1219" t="str">
        <f>IF(AND(MasterData6[[#This Row],[NumWebPurchases]]&gt;=1, Buying_Cat.="Over $500"), "Yes", "")</f>
        <v/>
      </c>
      <c r="L1219" t="str">
        <f>IF(MasterData6[[#This Row],[NumWebPurchases]]&gt;=R$3, "Yes", "")</f>
        <v>Yes</v>
      </c>
      <c r="M1219" t="str">
        <f>IF(MasterData6[[#This Row],[NumCatalogPurchases]]&gt;=S$3, "Yes", "")</f>
        <v/>
      </c>
      <c r="N1219" t="str">
        <f>IF(MasterData6[[#This Row],[NumStorePurchases]]&gt;=T$3, "Yes", "")</f>
        <v>Yes</v>
      </c>
    </row>
    <row r="1220" spans="1:14" x14ac:dyDescent="0.3">
      <c r="A1220">
        <v>5954</v>
      </c>
      <c r="B1220">
        <v>2</v>
      </c>
      <c r="C1220">
        <v>5</v>
      </c>
      <c r="D1220">
        <v>0</v>
      </c>
      <c r="E1220">
        <v>4</v>
      </c>
      <c r="F1220">
        <v>8</v>
      </c>
      <c r="G122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220" s="52">
        <f>IFERROR(MasterData6[[#This Row],[NumWebPurchases]]/MasterData6[[#This Row],[NumWebVisitsMonth]], 0)</f>
        <v>0.625</v>
      </c>
      <c r="I1220" t="str">
        <f>IF(AND(MasterData6[[#This Row],[NumWebPurchases]]&gt;=1, Buying_Cat.="Over $500"), "Yes", "")</f>
        <v/>
      </c>
      <c r="L1220" t="str">
        <f>IF(MasterData6[[#This Row],[NumWebPurchases]]&gt;=R$3, "Yes", "")</f>
        <v>Yes</v>
      </c>
      <c r="M1220" t="str">
        <f>IF(MasterData6[[#This Row],[NumCatalogPurchases]]&gt;=S$3, "Yes", "")</f>
        <v/>
      </c>
      <c r="N1220" t="str">
        <f>IF(MasterData6[[#This Row],[NumStorePurchases]]&gt;=T$3, "Yes", "")</f>
        <v/>
      </c>
    </row>
    <row r="1221" spans="1:14" x14ac:dyDescent="0.3">
      <c r="A1221">
        <v>5955</v>
      </c>
      <c r="B1221">
        <v>1</v>
      </c>
      <c r="C1221">
        <v>4</v>
      </c>
      <c r="D1221">
        <v>3</v>
      </c>
      <c r="E1221">
        <v>8</v>
      </c>
      <c r="F1221">
        <v>3</v>
      </c>
      <c r="G122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21" s="52">
        <f>IFERROR(MasterData6[[#This Row],[NumWebPurchases]]/MasterData6[[#This Row],[NumWebVisitsMonth]], 0)</f>
        <v>1.3333333333333333</v>
      </c>
      <c r="I1221" t="str">
        <f>IF(AND(MasterData6[[#This Row],[NumWebPurchases]]&gt;=1, Buying_Cat.="Over $500"), "Yes", "")</f>
        <v>Yes</v>
      </c>
      <c r="L1221" t="str">
        <f>IF(MasterData6[[#This Row],[NumWebPurchases]]&gt;=R$3, "Yes", "")</f>
        <v>Yes</v>
      </c>
      <c r="M1221" t="str">
        <f>IF(MasterData6[[#This Row],[NumCatalogPurchases]]&gt;=S$3, "Yes", "")</f>
        <v>Yes</v>
      </c>
      <c r="N1221" t="str">
        <f>IF(MasterData6[[#This Row],[NumStorePurchases]]&gt;=T$3, "Yes", "")</f>
        <v>Yes</v>
      </c>
    </row>
    <row r="1222" spans="1:14" x14ac:dyDescent="0.3">
      <c r="A1222">
        <v>5956</v>
      </c>
      <c r="B1222">
        <v>5</v>
      </c>
      <c r="C1222">
        <v>6</v>
      </c>
      <c r="D1222">
        <v>1</v>
      </c>
      <c r="E1222">
        <v>4</v>
      </c>
      <c r="F1222">
        <v>8</v>
      </c>
      <c r="G122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222" s="52">
        <f>IFERROR(MasterData6[[#This Row],[NumWebPurchases]]/MasterData6[[#This Row],[NumWebVisitsMonth]], 0)</f>
        <v>0.75</v>
      </c>
      <c r="I1222" t="str">
        <f>IF(AND(MasterData6[[#This Row],[NumWebPurchases]]&gt;=1, Buying_Cat.="Over $500"), "Yes", "")</f>
        <v/>
      </c>
      <c r="L1222" t="str">
        <f>IF(MasterData6[[#This Row],[NumWebPurchases]]&gt;=R$3, "Yes", "")</f>
        <v>Yes</v>
      </c>
      <c r="M1222" t="str">
        <f>IF(MasterData6[[#This Row],[NumCatalogPurchases]]&gt;=S$3, "Yes", "")</f>
        <v/>
      </c>
      <c r="N1222" t="str">
        <f>IF(MasterData6[[#This Row],[NumStorePurchases]]&gt;=T$3, "Yes", "")</f>
        <v/>
      </c>
    </row>
    <row r="1223" spans="1:14" x14ac:dyDescent="0.3">
      <c r="A1223">
        <v>5959</v>
      </c>
      <c r="B1223">
        <v>6</v>
      </c>
      <c r="C1223">
        <v>3</v>
      </c>
      <c r="D1223">
        <v>1</v>
      </c>
      <c r="E1223">
        <v>5</v>
      </c>
      <c r="F1223">
        <v>8</v>
      </c>
      <c r="G122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223" s="52">
        <f>IFERROR(MasterData6[[#This Row],[NumWebPurchases]]/MasterData6[[#This Row],[NumWebVisitsMonth]], 0)</f>
        <v>0.375</v>
      </c>
      <c r="I1223" t="str">
        <f>IF(AND(MasterData6[[#This Row],[NumWebPurchases]]&gt;=1, Buying_Cat.="Over $500"), "Yes", "")</f>
        <v/>
      </c>
      <c r="L1223" t="str">
        <f>IF(MasterData6[[#This Row],[NumWebPurchases]]&gt;=R$3, "Yes", "")</f>
        <v/>
      </c>
      <c r="M1223" t="str">
        <f>IF(MasterData6[[#This Row],[NumCatalogPurchases]]&gt;=S$3, "Yes", "")</f>
        <v/>
      </c>
      <c r="N1223" t="str">
        <f>IF(MasterData6[[#This Row],[NumStorePurchases]]&gt;=T$3, "Yes", "")</f>
        <v>Yes</v>
      </c>
    </row>
    <row r="1224" spans="1:14" x14ac:dyDescent="0.3">
      <c r="A1224">
        <v>5961</v>
      </c>
      <c r="B1224">
        <v>1</v>
      </c>
      <c r="C1224">
        <v>1</v>
      </c>
      <c r="D1224">
        <v>0</v>
      </c>
      <c r="E1224">
        <v>3</v>
      </c>
      <c r="F1224">
        <v>5</v>
      </c>
      <c r="G122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24" s="52">
        <f>IFERROR(MasterData6[[#This Row],[NumWebPurchases]]/MasterData6[[#This Row],[NumWebVisitsMonth]], 0)</f>
        <v>0.2</v>
      </c>
      <c r="I1224" t="str">
        <f>IF(AND(MasterData6[[#This Row],[NumWebPurchases]]&gt;=1, Buying_Cat.="Over $500"), "Yes", "")</f>
        <v/>
      </c>
      <c r="L1224" t="str">
        <f>IF(MasterData6[[#This Row],[NumWebPurchases]]&gt;=R$3, "Yes", "")</f>
        <v/>
      </c>
      <c r="M1224" t="str">
        <f>IF(MasterData6[[#This Row],[NumCatalogPurchases]]&gt;=S$3, "Yes", "")</f>
        <v/>
      </c>
      <c r="N1224" t="str">
        <f>IF(MasterData6[[#This Row],[NumStorePurchases]]&gt;=T$3, "Yes", "")</f>
        <v/>
      </c>
    </row>
    <row r="1225" spans="1:14" x14ac:dyDescent="0.3">
      <c r="A1225">
        <v>5966</v>
      </c>
      <c r="B1225">
        <v>5</v>
      </c>
      <c r="C1225">
        <v>3</v>
      </c>
      <c r="D1225">
        <v>1</v>
      </c>
      <c r="E1225">
        <v>6</v>
      </c>
      <c r="F1225">
        <v>6</v>
      </c>
      <c r="G122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225" s="52">
        <f>IFERROR(MasterData6[[#This Row],[NumWebPurchases]]/MasterData6[[#This Row],[NumWebVisitsMonth]], 0)</f>
        <v>0.5</v>
      </c>
      <c r="I1225" t="str">
        <f>IF(AND(MasterData6[[#This Row],[NumWebPurchases]]&gt;=1, Buying_Cat.="Over $500"), "Yes", "")</f>
        <v/>
      </c>
      <c r="L1225" t="str">
        <f>IF(MasterData6[[#This Row],[NumWebPurchases]]&gt;=R$3, "Yes", "")</f>
        <v/>
      </c>
      <c r="M1225" t="str">
        <f>IF(MasterData6[[#This Row],[NumCatalogPurchases]]&gt;=S$3, "Yes", "")</f>
        <v/>
      </c>
      <c r="N1225" t="str">
        <f>IF(MasterData6[[#This Row],[NumStorePurchases]]&gt;=T$3, "Yes", "")</f>
        <v>Yes</v>
      </c>
    </row>
    <row r="1226" spans="1:14" x14ac:dyDescent="0.3">
      <c r="A1226">
        <v>5967</v>
      </c>
      <c r="B1226">
        <v>3</v>
      </c>
      <c r="C1226">
        <v>2</v>
      </c>
      <c r="D1226">
        <v>1</v>
      </c>
      <c r="E1226">
        <v>3</v>
      </c>
      <c r="F1226">
        <v>8</v>
      </c>
      <c r="G122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226" s="52">
        <f>IFERROR(MasterData6[[#This Row],[NumWebPurchases]]/MasterData6[[#This Row],[NumWebVisitsMonth]], 0)</f>
        <v>0.25</v>
      </c>
      <c r="I1226" t="str">
        <f>IF(AND(MasterData6[[#This Row],[NumWebPurchases]]&gt;=1, Buying_Cat.="Over $500"), "Yes", "")</f>
        <v/>
      </c>
      <c r="L1226" t="str">
        <f>IF(MasterData6[[#This Row],[NumWebPurchases]]&gt;=R$3, "Yes", "")</f>
        <v/>
      </c>
      <c r="M1226" t="str">
        <f>IF(MasterData6[[#This Row],[NumCatalogPurchases]]&gt;=S$3, "Yes", "")</f>
        <v/>
      </c>
      <c r="N1226" t="str">
        <f>IF(MasterData6[[#This Row],[NumStorePurchases]]&gt;=T$3, "Yes", "")</f>
        <v/>
      </c>
    </row>
    <row r="1227" spans="1:14" x14ac:dyDescent="0.3">
      <c r="A1227">
        <v>5975</v>
      </c>
      <c r="B1227">
        <v>1</v>
      </c>
      <c r="C1227">
        <v>2</v>
      </c>
      <c r="D1227">
        <v>0</v>
      </c>
      <c r="E1227">
        <v>3</v>
      </c>
      <c r="F1227">
        <v>7</v>
      </c>
      <c r="G122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27" s="52">
        <f>IFERROR(MasterData6[[#This Row],[NumWebPurchases]]/MasterData6[[#This Row],[NumWebVisitsMonth]], 0)</f>
        <v>0.2857142857142857</v>
      </c>
      <c r="I1227" t="str">
        <f>IF(AND(MasterData6[[#This Row],[NumWebPurchases]]&gt;=1, Buying_Cat.="Over $500"), "Yes", "")</f>
        <v/>
      </c>
      <c r="L1227" t="str">
        <f>IF(MasterData6[[#This Row],[NumWebPurchases]]&gt;=R$3, "Yes", "")</f>
        <v/>
      </c>
      <c r="M1227" t="str">
        <f>IF(MasterData6[[#This Row],[NumCatalogPurchases]]&gt;=S$3, "Yes", "")</f>
        <v/>
      </c>
      <c r="N1227" t="str">
        <f>IF(MasterData6[[#This Row],[NumStorePurchases]]&gt;=T$3, "Yes", "")</f>
        <v/>
      </c>
    </row>
    <row r="1228" spans="1:14" x14ac:dyDescent="0.3">
      <c r="A1228">
        <v>5985</v>
      </c>
      <c r="B1228">
        <v>3</v>
      </c>
      <c r="C1228">
        <v>2</v>
      </c>
      <c r="D1228">
        <v>1</v>
      </c>
      <c r="E1228">
        <v>4</v>
      </c>
      <c r="F1228">
        <v>7</v>
      </c>
      <c r="G122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228" s="52">
        <f>IFERROR(MasterData6[[#This Row],[NumWebPurchases]]/MasterData6[[#This Row],[NumWebVisitsMonth]], 0)</f>
        <v>0.2857142857142857</v>
      </c>
      <c r="I1228" t="str">
        <f>IF(AND(MasterData6[[#This Row],[NumWebPurchases]]&gt;=1, Buying_Cat.="Over $500"), "Yes", "")</f>
        <v/>
      </c>
      <c r="L1228" t="str">
        <f>IF(MasterData6[[#This Row],[NumWebPurchases]]&gt;=R$3, "Yes", "")</f>
        <v/>
      </c>
      <c r="M1228" t="str">
        <f>IF(MasterData6[[#This Row],[NumCatalogPurchases]]&gt;=S$3, "Yes", "")</f>
        <v/>
      </c>
      <c r="N1228" t="str">
        <f>IF(MasterData6[[#This Row],[NumStorePurchases]]&gt;=T$3, "Yes", "")</f>
        <v/>
      </c>
    </row>
    <row r="1229" spans="1:14" x14ac:dyDescent="0.3">
      <c r="A1229">
        <v>5987</v>
      </c>
      <c r="B1229">
        <v>2</v>
      </c>
      <c r="C1229">
        <v>1</v>
      </c>
      <c r="D1229">
        <v>0</v>
      </c>
      <c r="E1229">
        <v>4</v>
      </c>
      <c r="F1229">
        <v>5</v>
      </c>
      <c r="G122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229" s="52">
        <f>IFERROR(MasterData6[[#This Row],[NumWebPurchases]]/MasterData6[[#This Row],[NumWebVisitsMonth]], 0)</f>
        <v>0.2</v>
      </c>
      <c r="I1229" t="str">
        <f>IF(AND(MasterData6[[#This Row],[NumWebPurchases]]&gt;=1, Buying_Cat.="Over $500"), "Yes", "")</f>
        <v/>
      </c>
      <c r="L1229" t="str">
        <f>IF(MasterData6[[#This Row],[NumWebPurchases]]&gt;=R$3, "Yes", "")</f>
        <v/>
      </c>
      <c r="M1229" t="str">
        <f>IF(MasterData6[[#This Row],[NumCatalogPurchases]]&gt;=S$3, "Yes", "")</f>
        <v/>
      </c>
      <c r="N1229" t="str">
        <f>IF(MasterData6[[#This Row],[NumStorePurchases]]&gt;=T$3, "Yes", "")</f>
        <v/>
      </c>
    </row>
    <row r="1230" spans="1:14" x14ac:dyDescent="0.3">
      <c r="A1230">
        <v>5989</v>
      </c>
      <c r="B1230">
        <v>1</v>
      </c>
      <c r="C1230">
        <v>10</v>
      </c>
      <c r="D1230">
        <v>2</v>
      </c>
      <c r="E1230">
        <v>11</v>
      </c>
      <c r="F1230">
        <v>8</v>
      </c>
      <c r="G123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30" s="52">
        <f>IFERROR(MasterData6[[#This Row],[NumWebPurchases]]/MasterData6[[#This Row],[NumWebVisitsMonth]], 0)</f>
        <v>1.25</v>
      </c>
      <c r="I1230" t="str">
        <f>IF(AND(MasterData6[[#This Row],[NumWebPurchases]]&gt;=1, Buying_Cat.="Over $500"), "Yes", "")</f>
        <v>Yes</v>
      </c>
      <c r="L1230" t="str">
        <f>IF(MasterData6[[#This Row],[NumWebPurchases]]&gt;=R$3, "Yes", "")</f>
        <v>Yes</v>
      </c>
      <c r="M1230" t="str">
        <f>IF(MasterData6[[#This Row],[NumCatalogPurchases]]&gt;=S$3, "Yes", "")</f>
        <v>Yes</v>
      </c>
      <c r="N1230" t="str">
        <f>IF(MasterData6[[#This Row],[NumStorePurchases]]&gt;=T$3, "Yes", "")</f>
        <v>Yes</v>
      </c>
    </row>
    <row r="1231" spans="1:14" x14ac:dyDescent="0.3">
      <c r="A1231">
        <v>5991</v>
      </c>
      <c r="B1231">
        <v>3</v>
      </c>
      <c r="C1231">
        <v>5</v>
      </c>
      <c r="D1231">
        <v>1</v>
      </c>
      <c r="E1231">
        <v>4</v>
      </c>
      <c r="F1231">
        <v>7</v>
      </c>
      <c r="G123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231" s="52">
        <f>IFERROR(MasterData6[[#This Row],[NumWebPurchases]]/MasterData6[[#This Row],[NumWebVisitsMonth]], 0)</f>
        <v>0.7142857142857143</v>
      </c>
      <c r="I1231" t="str">
        <f>IF(AND(MasterData6[[#This Row],[NumWebPurchases]]&gt;=1, Buying_Cat.="Over $500"), "Yes", "")</f>
        <v/>
      </c>
      <c r="L1231" t="str">
        <f>IF(MasterData6[[#This Row],[NumWebPurchases]]&gt;=R$3, "Yes", "")</f>
        <v>Yes</v>
      </c>
      <c r="M1231" t="str">
        <f>IF(MasterData6[[#This Row],[NumCatalogPurchases]]&gt;=S$3, "Yes", "")</f>
        <v/>
      </c>
      <c r="N1231" t="str">
        <f>IF(MasterData6[[#This Row],[NumStorePurchases]]&gt;=T$3, "Yes", "")</f>
        <v/>
      </c>
    </row>
    <row r="1232" spans="1:14" x14ac:dyDescent="0.3">
      <c r="A1232">
        <v>5995</v>
      </c>
      <c r="B1232">
        <v>7</v>
      </c>
      <c r="C1232">
        <v>6</v>
      </c>
      <c r="D1232">
        <v>2</v>
      </c>
      <c r="E1232">
        <v>5</v>
      </c>
      <c r="F1232">
        <v>8</v>
      </c>
      <c r="G123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1232" s="52">
        <f>IFERROR(MasterData6[[#This Row],[NumWebPurchases]]/MasterData6[[#This Row],[NumWebVisitsMonth]], 0)</f>
        <v>0.75</v>
      </c>
      <c r="I1232" t="str">
        <f>IF(AND(MasterData6[[#This Row],[NumWebPurchases]]&gt;=1, Buying_Cat.="Over $500"), "Yes", "")</f>
        <v/>
      </c>
      <c r="L1232" t="str">
        <f>IF(MasterData6[[#This Row],[NumWebPurchases]]&gt;=R$3, "Yes", "")</f>
        <v>Yes</v>
      </c>
      <c r="M1232" t="str">
        <f>IF(MasterData6[[#This Row],[NumCatalogPurchases]]&gt;=S$3, "Yes", "")</f>
        <v>Yes</v>
      </c>
      <c r="N1232" t="str">
        <f>IF(MasterData6[[#This Row],[NumStorePurchases]]&gt;=T$3, "Yes", "")</f>
        <v>Yes</v>
      </c>
    </row>
    <row r="1233" spans="1:14" x14ac:dyDescent="0.3">
      <c r="A1233">
        <v>6001</v>
      </c>
      <c r="B1233">
        <v>2</v>
      </c>
      <c r="C1233">
        <v>5</v>
      </c>
      <c r="D1233">
        <v>8</v>
      </c>
      <c r="E1233">
        <v>10</v>
      </c>
      <c r="F1233">
        <v>5</v>
      </c>
      <c r="G123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233" s="52">
        <f>IFERROR(MasterData6[[#This Row],[NumWebPurchases]]/MasterData6[[#This Row],[NumWebVisitsMonth]], 0)</f>
        <v>1</v>
      </c>
      <c r="I1233" t="str">
        <f>IF(AND(MasterData6[[#This Row],[NumWebPurchases]]&gt;=1, Buying_Cat.="Over $500"), "Yes", "")</f>
        <v>Yes</v>
      </c>
      <c r="L1233" t="str">
        <f>IF(MasterData6[[#This Row],[NumWebPurchases]]&gt;=R$3, "Yes", "")</f>
        <v>Yes</v>
      </c>
      <c r="M1233" t="str">
        <f>IF(MasterData6[[#This Row],[NumCatalogPurchases]]&gt;=S$3, "Yes", "")</f>
        <v>Yes</v>
      </c>
      <c r="N1233" t="str">
        <f>IF(MasterData6[[#This Row],[NumStorePurchases]]&gt;=T$3, "Yes", "")</f>
        <v>Yes</v>
      </c>
    </row>
    <row r="1234" spans="1:14" x14ac:dyDescent="0.3">
      <c r="A1234">
        <v>6019</v>
      </c>
      <c r="B1234">
        <v>1</v>
      </c>
      <c r="C1234">
        <v>1</v>
      </c>
      <c r="D1234">
        <v>2</v>
      </c>
      <c r="E1234">
        <v>2</v>
      </c>
      <c r="F1234">
        <v>6</v>
      </c>
      <c r="G123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34" s="52">
        <f>IFERROR(MasterData6[[#This Row],[NumWebPurchases]]/MasterData6[[#This Row],[NumWebVisitsMonth]], 0)</f>
        <v>0.16666666666666666</v>
      </c>
      <c r="I1234" t="str">
        <f>IF(AND(MasterData6[[#This Row],[NumWebPurchases]]&gt;=1, Buying_Cat.="Over $500"), "Yes", "")</f>
        <v/>
      </c>
      <c r="L1234" t="str">
        <f>IF(MasterData6[[#This Row],[NumWebPurchases]]&gt;=R$3, "Yes", "")</f>
        <v/>
      </c>
      <c r="M1234" t="str">
        <f>IF(MasterData6[[#This Row],[NumCatalogPurchases]]&gt;=S$3, "Yes", "")</f>
        <v>Yes</v>
      </c>
      <c r="N1234" t="str">
        <f>IF(MasterData6[[#This Row],[NumStorePurchases]]&gt;=T$3, "Yes", "")</f>
        <v/>
      </c>
    </row>
    <row r="1235" spans="1:14" x14ac:dyDescent="0.3">
      <c r="A1235">
        <v>6024</v>
      </c>
      <c r="B1235">
        <v>0</v>
      </c>
      <c r="C1235">
        <v>5</v>
      </c>
      <c r="D1235">
        <v>8</v>
      </c>
      <c r="E1235">
        <v>5</v>
      </c>
      <c r="F1235">
        <v>2</v>
      </c>
      <c r="G123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1235" s="52">
        <f>IFERROR(MasterData6[[#This Row],[NumWebPurchases]]/MasterData6[[#This Row],[NumWebVisitsMonth]], 0)</f>
        <v>2.5</v>
      </c>
      <c r="I1235" t="str">
        <f>IF(AND(MasterData6[[#This Row],[NumWebPurchases]]&gt;=1, Buying_Cat.="Over $500"), "Yes", "")</f>
        <v>Yes</v>
      </c>
      <c r="L1235" t="str">
        <f>IF(MasterData6[[#This Row],[NumWebPurchases]]&gt;=R$3, "Yes", "")</f>
        <v>Yes</v>
      </c>
      <c r="M1235" t="str">
        <f>IF(MasterData6[[#This Row],[NumCatalogPurchases]]&gt;=S$3, "Yes", "")</f>
        <v>Yes</v>
      </c>
      <c r="N1235" t="str">
        <f>IF(MasterData6[[#This Row],[NumStorePurchases]]&gt;=T$3, "Yes", "")</f>
        <v>Yes</v>
      </c>
    </row>
    <row r="1236" spans="1:14" x14ac:dyDescent="0.3">
      <c r="A1236">
        <v>6036</v>
      </c>
      <c r="B1236">
        <v>1</v>
      </c>
      <c r="C1236">
        <v>5</v>
      </c>
      <c r="D1236">
        <v>6</v>
      </c>
      <c r="E1236">
        <v>7</v>
      </c>
      <c r="F1236">
        <v>1</v>
      </c>
      <c r="G123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36" s="52">
        <f>IFERROR(MasterData6[[#This Row],[NumWebPurchases]]/MasterData6[[#This Row],[NumWebVisitsMonth]], 0)</f>
        <v>5</v>
      </c>
      <c r="I1236" t="str">
        <f>IF(AND(MasterData6[[#This Row],[NumWebPurchases]]&gt;=1, Buying_Cat.="Over $500"), "Yes", "")</f>
        <v>Yes</v>
      </c>
      <c r="L1236" t="str">
        <f>IF(MasterData6[[#This Row],[NumWebPurchases]]&gt;=R$3, "Yes", "")</f>
        <v>Yes</v>
      </c>
      <c r="M1236" t="str">
        <f>IF(MasterData6[[#This Row],[NumCatalogPurchases]]&gt;=S$3, "Yes", "")</f>
        <v>Yes</v>
      </c>
      <c r="N1236" t="str">
        <f>IF(MasterData6[[#This Row],[NumStorePurchases]]&gt;=T$3, "Yes", "")</f>
        <v>Yes</v>
      </c>
    </row>
    <row r="1237" spans="1:14" x14ac:dyDescent="0.3">
      <c r="A1237">
        <v>6049</v>
      </c>
      <c r="B1237">
        <v>1</v>
      </c>
      <c r="C1237">
        <v>7</v>
      </c>
      <c r="D1237">
        <v>8</v>
      </c>
      <c r="E1237">
        <v>11</v>
      </c>
      <c r="F1237">
        <v>3</v>
      </c>
      <c r="G123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37" s="52">
        <f>IFERROR(MasterData6[[#This Row],[NumWebPurchases]]/MasterData6[[#This Row],[NumWebVisitsMonth]], 0)</f>
        <v>2.3333333333333335</v>
      </c>
      <c r="I1237" t="str">
        <f>IF(AND(MasterData6[[#This Row],[NumWebPurchases]]&gt;=1, Buying_Cat.="Over $500"), "Yes", "")</f>
        <v>Yes</v>
      </c>
      <c r="L1237" t="str">
        <f>IF(MasterData6[[#This Row],[NumWebPurchases]]&gt;=R$3, "Yes", "")</f>
        <v>Yes</v>
      </c>
      <c r="M1237" t="str">
        <f>IF(MasterData6[[#This Row],[NumCatalogPurchases]]&gt;=S$3, "Yes", "")</f>
        <v>Yes</v>
      </c>
      <c r="N1237" t="str">
        <f>IF(MasterData6[[#This Row],[NumStorePurchases]]&gt;=T$3, "Yes", "")</f>
        <v>Yes</v>
      </c>
    </row>
    <row r="1238" spans="1:14" x14ac:dyDescent="0.3">
      <c r="A1238">
        <v>6050</v>
      </c>
      <c r="B1238">
        <v>4</v>
      </c>
      <c r="C1238">
        <v>6</v>
      </c>
      <c r="D1238">
        <v>3</v>
      </c>
      <c r="E1238">
        <v>13</v>
      </c>
      <c r="F1238">
        <v>9</v>
      </c>
      <c r="G123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238" s="52">
        <f>IFERROR(MasterData6[[#This Row],[NumWebPurchases]]/MasterData6[[#This Row],[NumWebVisitsMonth]], 0)</f>
        <v>0.66666666666666663</v>
      </c>
      <c r="I1238" t="str">
        <f>IF(AND(MasterData6[[#This Row],[NumWebPurchases]]&gt;=1, Buying_Cat.="Over $500"), "Yes", "")</f>
        <v>Yes</v>
      </c>
      <c r="L1238" t="str">
        <f>IF(MasterData6[[#This Row],[NumWebPurchases]]&gt;=R$3, "Yes", "")</f>
        <v>Yes</v>
      </c>
      <c r="M1238" t="str">
        <f>IF(MasterData6[[#This Row],[NumCatalogPurchases]]&gt;=S$3, "Yes", "")</f>
        <v>Yes</v>
      </c>
      <c r="N1238" t="str">
        <f>IF(MasterData6[[#This Row],[NumStorePurchases]]&gt;=T$3, "Yes", "")</f>
        <v>Yes</v>
      </c>
    </row>
    <row r="1239" spans="1:14" x14ac:dyDescent="0.3">
      <c r="A1239">
        <v>6055</v>
      </c>
      <c r="B1239">
        <v>1</v>
      </c>
      <c r="C1239">
        <v>5</v>
      </c>
      <c r="D1239">
        <v>5</v>
      </c>
      <c r="E1239">
        <v>8</v>
      </c>
      <c r="F1239">
        <v>3</v>
      </c>
      <c r="G123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39" s="52">
        <f>IFERROR(MasterData6[[#This Row],[NumWebPurchases]]/MasterData6[[#This Row],[NumWebVisitsMonth]], 0)</f>
        <v>1.6666666666666667</v>
      </c>
      <c r="I1239" t="str">
        <f>IF(AND(MasterData6[[#This Row],[NumWebPurchases]]&gt;=1, Buying_Cat.="Over $500"), "Yes", "")</f>
        <v>Yes</v>
      </c>
      <c r="L1239" t="str">
        <f>IF(MasterData6[[#This Row],[NumWebPurchases]]&gt;=R$3, "Yes", "")</f>
        <v>Yes</v>
      </c>
      <c r="M1239" t="str">
        <f>IF(MasterData6[[#This Row],[NumCatalogPurchases]]&gt;=S$3, "Yes", "")</f>
        <v>Yes</v>
      </c>
      <c r="N1239" t="str">
        <f>IF(MasterData6[[#This Row],[NumStorePurchases]]&gt;=T$3, "Yes", "")</f>
        <v>Yes</v>
      </c>
    </row>
    <row r="1240" spans="1:14" x14ac:dyDescent="0.3">
      <c r="A1240">
        <v>6059</v>
      </c>
      <c r="B1240">
        <v>7</v>
      </c>
      <c r="C1240">
        <v>11</v>
      </c>
      <c r="D1240">
        <v>3</v>
      </c>
      <c r="E1240">
        <v>4</v>
      </c>
      <c r="F1240">
        <v>7</v>
      </c>
      <c r="G124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1240" s="52">
        <f>IFERROR(MasterData6[[#This Row],[NumWebPurchases]]/MasterData6[[#This Row],[NumWebVisitsMonth]], 0)</f>
        <v>1.5714285714285714</v>
      </c>
      <c r="I1240" t="str">
        <f>IF(AND(MasterData6[[#This Row],[NumWebPurchases]]&gt;=1, Buying_Cat.="Over $500"), "Yes", "")</f>
        <v>Yes</v>
      </c>
      <c r="L1240" t="str">
        <f>IF(MasterData6[[#This Row],[NumWebPurchases]]&gt;=R$3, "Yes", "")</f>
        <v>Yes</v>
      </c>
      <c r="M1240" t="str">
        <f>IF(MasterData6[[#This Row],[NumCatalogPurchases]]&gt;=S$3, "Yes", "")</f>
        <v>Yes</v>
      </c>
      <c r="N1240" t="str">
        <f>IF(MasterData6[[#This Row],[NumStorePurchases]]&gt;=T$3, "Yes", "")</f>
        <v/>
      </c>
    </row>
    <row r="1241" spans="1:14" x14ac:dyDescent="0.3">
      <c r="A1241">
        <v>6071</v>
      </c>
      <c r="B1241">
        <v>1</v>
      </c>
      <c r="C1241">
        <v>3</v>
      </c>
      <c r="D1241">
        <v>7</v>
      </c>
      <c r="E1241">
        <v>11</v>
      </c>
      <c r="F1241">
        <v>1</v>
      </c>
      <c r="G124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41" s="52">
        <f>IFERROR(MasterData6[[#This Row],[NumWebPurchases]]/MasterData6[[#This Row],[NumWebVisitsMonth]], 0)</f>
        <v>3</v>
      </c>
      <c r="I1241" t="str">
        <f>IF(AND(MasterData6[[#This Row],[NumWebPurchases]]&gt;=1, Buying_Cat.="Over $500"), "Yes", "")</f>
        <v>Yes</v>
      </c>
      <c r="L1241" t="str">
        <f>IF(MasterData6[[#This Row],[NumWebPurchases]]&gt;=R$3, "Yes", "")</f>
        <v/>
      </c>
      <c r="M1241" t="str">
        <f>IF(MasterData6[[#This Row],[NumCatalogPurchases]]&gt;=S$3, "Yes", "")</f>
        <v>Yes</v>
      </c>
      <c r="N1241" t="str">
        <f>IF(MasterData6[[#This Row],[NumStorePurchases]]&gt;=T$3, "Yes", "")</f>
        <v>Yes</v>
      </c>
    </row>
    <row r="1242" spans="1:14" x14ac:dyDescent="0.3">
      <c r="A1242">
        <v>6072</v>
      </c>
      <c r="B1242">
        <v>1</v>
      </c>
      <c r="C1242">
        <v>5</v>
      </c>
      <c r="D1242">
        <v>8</v>
      </c>
      <c r="E1242">
        <v>6</v>
      </c>
      <c r="F1242">
        <v>3</v>
      </c>
      <c r="G124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42" s="52">
        <f>IFERROR(MasterData6[[#This Row],[NumWebPurchases]]/MasterData6[[#This Row],[NumWebVisitsMonth]], 0)</f>
        <v>1.6666666666666667</v>
      </c>
      <c r="I1242" t="str">
        <f>IF(AND(MasterData6[[#This Row],[NumWebPurchases]]&gt;=1, Buying_Cat.="Over $500"), "Yes", "")</f>
        <v>Yes</v>
      </c>
      <c r="L1242" t="str">
        <f>IF(MasterData6[[#This Row],[NumWebPurchases]]&gt;=R$3, "Yes", "")</f>
        <v>Yes</v>
      </c>
      <c r="M1242" t="str">
        <f>IF(MasterData6[[#This Row],[NumCatalogPurchases]]&gt;=S$3, "Yes", "")</f>
        <v>Yes</v>
      </c>
      <c r="N1242" t="str">
        <f>IF(MasterData6[[#This Row],[NumStorePurchases]]&gt;=T$3, "Yes", "")</f>
        <v>Yes</v>
      </c>
    </row>
    <row r="1243" spans="1:14" x14ac:dyDescent="0.3">
      <c r="A1243">
        <v>6086</v>
      </c>
      <c r="B1243">
        <v>1</v>
      </c>
      <c r="C1243">
        <v>6</v>
      </c>
      <c r="D1243">
        <v>5</v>
      </c>
      <c r="E1243">
        <v>12</v>
      </c>
      <c r="F1243">
        <v>2</v>
      </c>
      <c r="G124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43" s="52">
        <f>IFERROR(MasterData6[[#This Row],[NumWebPurchases]]/MasterData6[[#This Row],[NumWebVisitsMonth]], 0)</f>
        <v>3</v>
      </c>
      <c r="I1243" t="str">
        <f>IF(AND(MasterData6[[#This Row],[NumWebPurchases]]&gt;=1, Buying_Cat.="Over $500"), "Yes", "")</f>
        <v>Yes</v>
      </c>
      <c r="L1243" t="str">
        <f>IF(MasterData6[[#This Row],[NumWebPurchases]]&gt;=R$3, "Yes", "")</f>
        <v>Yes</v>
      </c>
      <c r="M1243" t="str">
        <f>IF(MasterData6[[#This Row],[NumCatalogPurchases]]&gt;=S$3, "Yes", "")</f>
        <v>Yes</v>
      </c>
      <c r="N1243" t="str">
        <f>IF(MasterData6[[#This Row],[NumStorePurchases]]&gt;=T$3, "Yes", "")</f>
        <v>Yes</v>
      </c>
    </row>
    <row r="1244" spans="1:14" x14ac:dyDescent="0.3">
      <c r="A1244">
        <v>6097</v>
      </c>
      <c r="B1244">
        <v>9</v>
      </c>
      <c r="C1244">
        <v>8</v>
      </c>
      <c r="D1244">
        <v>1</v>
      </c>
      <c r="E1244">
        <v>6</v>
      </c>
      <c r="F1244">
        <v>9</v>
      </c>
      <c r="G124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9</v>
      </c>
      <c r="H1244" s="52">
        <f>IFERROR(MasterData6[[#This Row],[NumWebPurchases]]/MasterData6[[#This Row],[NumWebVisitsMonth]], 0)</f>
        <v>0.88888888888888884</v>
      </c>
      <c r="I1244" t="str">
        <f>IF(AND(MasterData6[[#This Row],[NumWebPurchases]]&gt;=1, Buying_Cat.="Over $500"), "Yes", "")</f>
        <v/>
      </c>
      <c r="L1244" t="str">
        <f>IF(MasterData6[[#This Row],[NumWebPurchases]]&gt;=R$3, "Yes", "")</f>
        <v>Yes</v>
      </c>
      <c r="M1244" t="str">
        <f>IF(MasterData6[[#This Row],[NumCatalogPurchases]]&gt;=S$3, "Yes", "")</f>
        <v/>
      </c>
      <c r="N1244" t="str">
        <f>IF(MasterData6[[#This Row],[NumStorePurchases]]&gt;=T$3, "Yes", "")</f>
        <v>Yes</v>
      </c>
    </row>
    <row r="1245" spans="1:14" x14ac:dyDescent="0.3">
      <c r="A1245">
        <v>6103</v>
      </c>
      <c r="B1245">
        <v>1</v>
      </c>
      <c r="C1245">
        <v>2</v>
      </c>
      <c r="D1245">
        <v>1</v>
      </c>
      <c r="E1245">
        <v>3</v>
      </c>
      <c r="F1245">
        <v>4</v>
      </c>
      <c r="G124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45" s="52">
        <f>IFERROR(MasterData6[[#This Row],[NumWebPurchases]]/MasterData6[[#This Row],[NumWebVisitsMonth]], 0)</f>
        <v>0.5</v>
      </c>
      <c r="I1245" t="str">
        <f>IF(AND(MasterData6[[#This Row],[NumWebPurchases]]&gt;=1, Buying_Cat.="Over $500"), "Yes", "")</f>
        <v/>
      </c>
      <c r="L1245" t="str">
        <f>IF(MasterData6[[#This Row],[NumWebPurchases]]&gt;=R$3, "Yes", "")</f>
        <v/>
      </c>
      <c r="M1245" t="str">
        <f>IF(MasterData6[[#This Row],[NumCatalogPurchases]]&gt;=S$3, "Yes", "")</f>
        <v/>
      </c>
      <c r="N1245" t="str">
        <f>IF(MasterData6[[#This Row],[NumStorePurchases]]&gt;=T$3, "Yes", "")</f>
        <v/>
      </c>
    </row>
    <row r="1246" spans="1:14" x14ac:dyDescent="0.3">
      <c r="A1246">
        <v>6116</v>
      </c>
      <c r="B1246">
        <v>1</v>
      </c>
      <c r="C1246">
        <v>1</v>
      </c>
      <c r="D1246">
        <v>1</v>
      </c>
      <c r="E1246">
        <v>3</v>
      </c>
      <c r="F1246">
        <v>3</v>
      </c>
      <c r="G124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46" s="52">
        <f>IFERROR(MasterData6[[#This Row],[NumWebPurchases]]/MasterData6[[#This Row],[NumWebVisitsMonth]], 0)</f>
        <v>0.33333333333333331</v>
      </c>
      <c r="I1246" t="str">
        <f>IF(AND(MasterData6[[#This Row],[NumWebPurchases]]&gt;=1, Buying_Cat.="Over $500"), "Yes", "")</f>
        <v/>
      </c>
      <c r="L1246" t="str">
        <f>IF(MasterData6[[#This Row],[NumWebPurchases]]&gt;=R$3, "Yes", "")</f>
        <v/>
      </c>
      <c r="M1246" t="str">
        <f>IF(MasterData6[[#This Row],[NumCatalogPurchases]]&gt;=S$3, "Yes", "")</f>
        <v/>
      </c>
      <c r="N1246" t="str">
        <f>IF(MasterData6[[#This Row],[NumStorePurchases]]&gt;=T$3, "Yes", "")</f>
        <v/>
      </c>
    </row>
    <row r="1247" spans="1:14" x14ac:dyDescent="0.3">
      <c r="A1247">
        <v>6119</v>
      </c>
      <c r="B1247">
        <v>1</v>
      </c>
      <c r="C1247">
        <v>1</v>
      </c>
      <c r="D1247">
        <v>0</v>
      </c>
      <c r="E1247">
        <v>2</v>
      </c>
      <c r="F1247">
        <v>6</v>
      </c>
      <c r="G124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47" s="52">
        <f>IFERROR(MasterData6[[#This Row],[NumWebPurchases]]/MasterData6[[#This Row],[NumWebVisitsMonth]], 0)</f>
        <v>0.16666666666666666</v>
      </c>
      <c r="I1247" t="str">
        <f>IF(AND(MasterData6[[#This Row],[NumWebPurchases]]&gt;=1, Buying_Cat.="Over $500"), "Yes", "")</f>
        <v/>
      </c>
      <c r="L1247" t="str">
        <f>IF(MasterData6[[#This Row],[NumWebPurchases]]&gt;=R$3, "Yes", "")</f>
        <v/>
      </c>
      <c r="M1247" t="str">
        <f>IF(MasterData6[[#This Row],[NumCatalogPurchases]]&gt;=S$3, "Yes", "")</f>
        <v/>
      </c>
      <c r="N1247" t="str">
        <f>IF(MasterData6[[#This Row],[NumStorePurchases]]&gt;=T$3, "Yes", "")</f>
        <v/>
      </c>
    </row>
    <row r="1248" spans="1:14" x14ac:dyDescent="0.3">
      <c r="A1248">
        <v>6131</v>
      </c>
      <c r="B1248">
        <v>2</v>
      </c>
      <c r="C1248">
        <v>4</v>
      </c>
      <c r="D1248">
        <v>2</v>
      </c>
      <c r="E1248">
        <v>8</v>
      </c>
      <c r="F1248">
        <v>3</v>
      </c>
      <c r="G124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248" s="52">
        <f>IFERROR(MasterData6[[#This Row],[NumWebPurchases]]/MasterData6[[#This Row],[NumWebVisitsMonth]], 0)</f>
        <v>1.3333333333333333</v>
      </c>
      <c r="I1248" t="str">
        <f>IF(AND(MasterData6[[#This Row],[NumWebPurchases]]&gt;=1, Buying_Cat.="Over $500"), "Yes", "")</f>
        <v/>
      </c>
      <c r="L1248" t="str">
        <f>IF(MasterData6[[#This Row],[NumWebPurchases]]&gt;=R$3, "Yes", "")</f>
        <v>Yes</v>
      </c>
      <c r="M1248" t="str">
        <f>IF(MasterData6[[#This Row],[NumCatalogPurchases]]&gt;=S$3, "Yes", "")</f>
        <v>Yes</v>
      </c>
      <c r="N1248" t="str">
        <f>IF(MasterData6[[#This Row],[NumStorePurchases]]&gt;=T$3, "Yes", "")</f>
        <v>Yes</v>
      </c>
    </row>
    <row r="1249" spans="1:14" x14ac:dyDescent="0.3">
      <c r="A1249">
        <v>6141</v>
      </c>
      <c r="B1249">
        <v>2</v>
      </c>
      <c r="C1249">
        <v>6</v>
      </c>
      <c r="D1249">
        <v>1</v>
      </c>
      <c r="E1249">
        <v>5</v>
      </c>
      <c r="F1249">
        <v>7</v>
      </c>
      <c r="G124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249" s="52">
        <f>IFERROR(MasterData6[[#This Row],[NumWebPurchases]]/MasterData6[[#This Row],[NumWebVisitsMonth]], 0)</f>
        <v>0.8571428571428571</v>
      </c>
      <c r="I1249" t="str">
        <f>IF(AND(MasterData6[[#This Row],[NumWebPurchases]]&gt;=1, Buying_Cat.="Over $500"), "Yes", "")</f>
        <v/>
      </c>
      <c r="L1249" t="str">
        <f>IF(MasterData6[[#This Row],[NumWebPurchases]]&gt;=R$3, "Yes", "")</f>
        <v>Yes</v>
      </c>
      <c r="M1249" t="str">
        <f>IF(MasterData6[[#This Row],[NumCatalogPurchases]]&gt;=S$3, "Yes", "")</f>
        <v/>
      </c>
      <c r="N1249" t="str">
        <f>IF(MasterData6[[#This Row],[NumStorePurchases]]&gt;=T$3, "Yes", "")</f>
        <v>Yes</v>
      </c>
    </row>
    <row r="1250" spans="1:14" x14ac:dyDescent="0.3">
      <c r="A1250">
        <v>6142</v>
      </c>
      <c r="B1250">
        <v>1</v>
      </c>
      <c r="C1250">
        <v>5</v>
      </c>
      <c r="D1250">
        <v>3</v>
      </c>
      <c r="E1250">
        <v>5</v>
      </c>
      <c r="F1250">
        <v>2</v>
      </c>
      <c r="G125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50" s="52">
        <f>IFERROR(MasterData6[[#This Row],[NumWebPurchases]]/MasterData6[[#This Row],[NumWebVisitsMonth]], 0)</f>
        <v>2.5</v>
      </c>
      <c r="I1250" t="str">
        <f>IF(AND(MasterData6[[#This Row],[NumWebPurchases]]&gt;=1, Buying_Cat.="Over $500"), "Yes", "")</f>
        <v>Yes</v>
      </c>
      <c r="L1250" t="str">
        <f>IF(MasterData6[[#This Row],[NumWebPurchases]]&gt;=R$3, "Yes", "")</f>
        <v>Yes</v>
      </c>
      <c r="M1250" t="str">
        <f>IF(MasterData6[[#This Row],[NumCatalogPurchases]]&gt;=S$3, "Yes", "")</f>
        <v>Yes</v>
      </c>
      <c r="N1250" t="str">
        <f>IF(MasterData6[[#This Row],[NumStorePurchases]]&gt;=T$3, "Yes", "")</f>
        <v>Yes</v>
      </c>
    </row>
    <row r="1251" spans="1:14" x14ac:dyDescent="0.3">
      <c r="A1251">
        <v>6147</v>
      </c>
      <c r="B1251">
        <v>1</v>
      </c>
      <c r="C1251">
        <v>0</v>
      </c>
      <c r="D1251">
        <v>1</v>
      </c>
      <c r="E1251">
        <v>2</v>
      </c>
      <c r="F1251">
        <v>7</v>
      </c>
      <c r="G125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51" s="52">
        <f>IFERROR(MasterData6[[#This Row],[NumWebPurchases]]/MasterData6[[#This Row],[NumWebVisitsMonth]], 0)</f>
        <v>0</v>
      </c>
      <c r="I1251" t="str">
        <f>IF(AND(MasterData6[[#This Row],[NumWebPurchases]]&gt;=1, Buying_Cat.="Over $500"), "Yes", "")</f>
        <v/>
      </c>
      <c r="L1251" t="str">
        <f>IF(MasterData6[[#This Row],[NumWebPurchases]]&gt;=R$3, "Yes", "")</f>
        <v/>
      </c>
      <c r="M1251" t="str">
        <f>IF(MasterData6[[#This Row],[NumCatalogPurchases]]&gt;=S$3, "Yes", "")</f>
        <v/>
      </c>
      <c r="N1251" t="str">
        <f>IF(MasterData6[[#This Row],[NumStorePurchases]]&gt;=T$3, "Yes", "")</f>
        <v/>
      </c>
    </row>
    <row r="1252" spans="1:14" x14ac:dyDescent="0.3">
      <c r="A1252">
        <v>6168</v>
      </c>
      <c r="B1252">
        <v>2</v>
      </c>
      <c r="C1252">
        <v>1</v>
      </c>
      <c r="D1252">
        <v>1</v>
      </c>
      <c r="E1252">
        <v>2</v>
      </c>
      <c r="F1252">
        <v>4</v>
      </c>
      <c r="G125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252" s="52">
        <f>IFERROR(MasterData6[[#This Row],[NumWebPurchases]]/MasterData6[[#This Row],[NumWebVisitsMonth]], 0)</f>
        <v>0.25</v>
      </c>
      <c r="I1252" t="str">
        <f>IF(AND(MasterData6[[#This Row],[NumWebPurchases]]&gt;=1, Buying_Cat.="Over $500"), "Yes", "")</f>
        <v/>
      </c>
      <c r="L1252" t="str">
        <f>IF(MasterData6[[#This Row],[NumWebPurchases]]&gt;=R$3, "Yes", "")</f>
        <v/>
      </c>
      <c r="M1252" t="str">
        <f>IF(MasterData6[[#This Row],[NumCatalogPurchases]]&gt;=S$3, "Yes", "")</f>
        <v/>
      </c>
      <c r="N1252" t="str">
        <f>IF(MasterData6[[#This Row],[NumStorePurchases]]&gt;=T$3, "Yes", "")</f>
        <v/>
      </c>
    </row>
    <row r="1253" spans="1:14" x14ac:dyDescent="0.3">
      <c r="A1253">
        <v>6173</v>
      </c>
      <c r="B1253">
        <v>1</v>
      </c>
      <c r="C1253">
        <v>6</v>
      </c>
      <c r="D1253">
        <v>6</v>
      </c>
      <c r="E1253">
        <v>11</v>
      </c>
      <c r="F1253">
        <v>3</v>
      </c>
      <c r="G125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53" s="52">
        <f>IFERROR(MasterData6[[#This Row],[NumWebPurchases]]/MasterData6[[#This Row],[NumWebVisitsMonth]], 0)</f>
        <v>2</v>
      </c>
      <c r="I1253" t="str">
        <f>IF(AND(MasterData6[[#This Row],[NumWebPurchases]]&gt;=1, Buying_Cat.="Over $500"), "Yes", "")</f>
        <v>Yes</v>
      </c>
      <c r="L1253" t="str">
        <f>IF(MasterData6[[#This Row],[NumWebPurchases]]&gt;=R$3, "Yes", "")</f>
        <v>Yes</v>
      </c>
      <c r="M1253" t="str">
        <f>IF(MasterData6[[#This Row],[NumCatalogPurchases]]&gt;=S$3, "Yes", "")</f>
        <v>Yes</v>
      </c>
      <c r="N1253" t="str">
        <f>IF(MasterData6[[#This Row],[NumStorePurchases]]&gt;=T$3, "Yes", "")</f>
        <v>Yes</v>
      </c>
    </row>
    <row r="1254" spans="1:14" x14ac:dyDescent="0.3">
      <c r="A1254">
        <v>6177</v>
      </c>
      <c r="B1254">
        <v>2</v>
      </c>
      <c r="C1254">
        <v>4</v>
      </c>
      <c r="D1254">
        <v>0</v>
      </c>
      <c r="E1254">
        <v>4</v>
      </c>
      <c r="F1254">
        <v>8</v>
      </c>
      <c r="G125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254" s="52">
        <f>IFERROR(MasterData6[[#This Row],[NumWebPurchases]]/MasterData6[[#This Row],[NumWebVisitsMonth]], 0)</f>
        <v>0.5</v>
      </c>
      <c r="I1254" t="str">
        <f>IF(AND(MasterData6[[#This Row],[NumWebPurchases]]&gt;=1, Buying_Cat.="Over $500"), "Yes", "")</f>
        <v/>
      </c>
      <c r="L1254" t="str">
        <f>IF(MasterData6[[#This Row],[NumWebPurchases]]&gt;=R$3, "Yes", "")</f>
        <v>Yes</v>
      </c>
      <c r="M1254" t="str">
        <f>IF(MasterData6[[#This Row],[NumCatalogPurchases]]&gt;=S$3, "Yes", "")</f>
        <v/>
      </c>
      <c r="N1254" t="str">
        <f>IF(MasterData6[[#This Row],[NumStorePurchases]]&gt;=T$3, "Yes", "")</f>
        <v/>
      </c>
    </row>
    <row r="1255" spans="1:14" x14ac:dyDescent="0.3">
      <c r="A1255">
        <v>6181</v>
      </c>
      <c r="B1255">
        <v>1</v>
      </c>
      <c r="C1255">
        <v>8</v>
      </c>
      <c r="D1255">
        <v>7</v>
      </c>
      <c r="E1255">
        <v>11</v>
      </c>
      <c r="F1255">
        <v>6</v>
      </c>
      <c r="G125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55" s="52">
        <f>IFERROR(MasterData6[[#This Row],[NumWebPurchases]]/MasterData6[[#This Row],[NumWebVisitsMonth]], 0)</f>
        <v>1.3333333333333333</v>
      </c>
      <c r="I1255" t="str">
        <f>IF(AND(MasterData6[[#This Row],[NumWebPurchases]]&gt;=1, Buying_Cat.="Over $500"), "Yes", "")</f>
        <v>Yes</v>
      </c>
      <c r="L1255" t="str">
        <f>IF(MasterData6[[#This Row],[NumWebPurchases]]&gt;=R$3, "Yes", "")</f>
        <v>Yes</v>
      </c>
      <c r="M1255" t="str">
        <f>IF(MasterData6[[#This Row],[NumCatalogPurchases]]&gt;=S$3, "Yes", "")</f>
        <v>Yes</v>
      </c>
      <c r="N1255" t="str">
        <f>IF(MasterData6[[#This Row],[NumStorePurchases]]&gt;=T$3, "Yes", "")</f>
        <v>Yes</v>
      </c>
    </row>
    <row r="1256" spans="1:14" x14ac:dyDescent="0.3">
      <c r="A1256">
        <v>6182</v>
      </c>
      <c r="B1256">
        <v>2</v>
      </c>
      <c r="C1256">
        <v>2</v>
      </c>
      <c r="D1256">
        <v>0</v>
      </c>
      <c r="E1256">
        <v>4</v>
      </c>
      <c r="F1256">
        <v>6</v>
      </c>
      <c r="G125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256" s="52">
        <f>IFERROR(MasterData6[[#This Row],[NumWebPurchases]]/MasterData6[[#This Row],[NumWebVisitsMonth]], 0)</f>
        <v>0.33333333333333331</v>
      </c>
      <c r="I1256" t="str">
        <f>IF(AND(MasterData6[[#This Row],[NumWebPurchases]]&gt;=1, Buying_Cat.="Over $500"), "Yes", "")</f>
        <v/>
      </c>
      <c r="L1256" t="str">
        <f>IF(MasterData6[[#This Row],[NumWebPurchases]]&gt;=R$3, "Yes", "")</f>
        <v/>
      </c>
      <c r="M1256" t="str">
        <f>IF(MasterData6[[#This Row],[NumCatalogPurchases]]&gt;=S$3, "Yes", "")</f>
        <v/>
      </c>
      <c r="N1256" t="str">
        <f>IF(MasterData6[[#This Row],[NumStorePurchases]]&gt;=T$3, "Yes", "")</f>
        <v/>
      </c>
    </row>
    <row r="1257" spans="1:14" x14ac:dyDescent="0.3">
      <c r="A1257">
        <v>6183</v>
      </c>
      <c r="B1257">
        <v>1</v>
      </c>
      <c r="C1257">
        <v>2</v>
      </c>
      <c r="D1257">
        <v>1</v>
      </c>
      <c r="E1257">
        <v>4</v>
      </c>
      <c r="F1257">
        <v>4</v>
      </c>
      <c r="G125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57" s="52">
        <f>IFERROR(MasterData6[[#This Row],[NumWebPurchases]]/MasterData6[[#This Row],[NumWebVisitsMonth]], 0)</f>
        <v>0.5</v>
      </c>
      <c r="I1257" t="str">
        <f>IF(AND(MasterData6[[#This Row],[NumWebPurchases]]&gt;=1, Buying_Cat.="Over $500"), "Yes", "")</f>
        <v/>
      </c>
      <c r="L1257" t="str">
        <f>IF(MasterData6[[#This Row],[NumWebPurchases]]&gt;=R$3, "Yes", "")</f>
        <v/>
      </c>
      <c r="M1257" t="str">
        <f>IF(MasterData6[[#This Row],[NumCatalogPurchases]]&gt;=S$3, "Yes", "")</f>
        <v/>
      </c>
      <c r="N1257" t="str">
        <f>IF(MasterData6[[#This Row],[NumStorePurchases]]&gt;=T$3, "Yes", "")</f>
        <v/>
      </c>
    </row>
    <row r="1258" spans="1:14" x14ac:dyDescent="0.3">
      <c r="A1258">
        <v>6184</v>
      </c>
      <c r="B1258">
        <v>1</v>
      </c>
      <c r="C1258">
        <v>3</v>
      </c>
      <c r="D1258">
        <v>3</v>
      </c>
      <c r="E1258">
        <v>8</v>
      </c>
      <c r="F1258">
        <v>1</v>
      </c>
      <c r="G125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58" s="52">
        <f>IFERROR(MasterData6[[#This Row],[NumWebPurchases]]/MasterData6[[#This Row],[NumWebVisitsMonth]], 0)</f>
        <v>3</v>
      </c>
      <c r="I1258" t="str">
        <f>IF(AND(MasterData6[[#This Row],[NumWebPurchases]]&gt;=1, Buying_Cat.="Over $500"), "Yes", "")</f>
        <v>Yes</v>
      </c>
      <c r="L1258" t="str">
        <f>IF(MasterData6[[#This Row],[NumWebPurchases]]&gt;=R$3, "Yes", "")</f>
        <v/>
      </c>
      <c r="M1258" t="str">
        <f>IF(MasterData6[[#This Row],[NumCatalogPurchases]]&gt;=S$3, "Yes", "")</f>
        <v>Yes</v>
      </c>
      <c r="N1258" t="str">
        <f>IF(MasterData6[[#This Row],[NumStorePurchases]]&gt;=T$3, "Yes", "")</f>
        <v>Yes</v>
      </c>
    </row>
    <row r="1259" spans="1:14" x14ac:dyDescent="0.3">
      <c r="A1259">
        <v>6197</v>
      </c>
      <c r="B1259">
        <v>3</v>
      </c>
      <c r="C1259">
        <v>3</v>
      </c>
      <c r="D1259">
        <v>0</v>
      </c>
      <c r="E1259">
        <v>3</v>
      </c>
      <c r="F1259">
        <v>9</v>
      </c>
      <c r="G125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259" s="52">
        <f>IFERROR(MasterData6[[#This Row],[NumWebPurchases]]/MasterData6[[#This Row],[NumWebVisitsMonth]], 0)</f>
        <v>0.33333333333333331</v>
      </c>
      <c r="I1259" t="str">
        <f>IF(AND(MasterData6[[#This Row],[NumWebPurchases]]&gt;=1, Buying_Cat.="Over $500"), "Yes", "")</f>
        <v/>
      </c>
      <c r="L1259" t="str">
        <f>IF(MasterData6[[#This Row],[NumWebPurchases]]&gt;=R$3, "Yes", "")</f>
        <v/>
      </c>
      <c r="M1259" t="str">
        <f>IF(MasterData6[[#This Row],[NumCatalogPurchases]]&gt;=S$3, "Yes", "")</f>
        <v/>
      </c>
      <c r="N1259" t="str">
        <f>IF(MasterData6[[#This Row],[NumStorePurchases]]&gt;=T$3, "Yes", "")</f>
        <v/>
      </c>
    </row>
    <row r="1260" spans="1:14" x14ac:dyDescent="0.3">
      <c r="A1260">
        <v>6200</v>
      </c>
      <c r="B1260">
        <v>2</v>
      </c>
      <c r="C1260">
        <v>6</v>
      </c>
      <c r="D1260">
        <v>6</v>
      </c>
      <c r="E1260">
        <v>9</v>
      </c>
      <c r="F1260">
        <v>3</v>
      </c>
      <c r="G126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260" s="52">
        <f>IFERROR(MasterData6[[#This Row],[NumWebPurchases]]/MasterData6[[#This Row],[NumWebVisitsMonth]], 0)</f>
        <v>2</v>
      </c>
      <c r="I1260" t="str">
        <f>IF(AND(MasterData6[[#This Row],[NumWebPurchases]]&gt;=1, Buying_Cat.="Over $500"), "Yes", "")</f>
        <v>Yes</v>
      </c>
      <c r="L1260" t="str">
        <f>IF(MasterData6[[#This Row],[NumWebPurchases]]&gt;=R$3, "Yes", "")</f>
        <v>Yes</v>
      </c>
      <c r="M1260" t="str">
        <f>IF(MasterData6[[#This Row],[NumCatalogPurchases]]&gt;=S$3, "Yes", "")</f>
        <v>Yes</v>
      </c>
      <c r="N1260" t="str">
        <f>IF(MasterData6[[#This Row],[NumStorePurchases]]&gt;=T$3, "Yes", "")</f>
        <v>Yes</v>
      </c>
    </row>
    <row r="1261" spans="1:14" x14ac:dyDescent="0.3">
      <c r="A1261">
        <v>6201</v>
      </c>
      <c r="B1261">
        <v>2</v>
      </c>
      <c r="C1261">
        <v>2</v>
      </c>
      <c r="D1261">
        <v>0</v>
      </c>
      <c r="E1261">
        <v>3</v>
      </c>
      <c r="F1261">
        <v>7</v>
      </c>
      <c r="G126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261" s="52">
        <f>IFERROR(MasterData6[[#This Row],[NumWebPurchases]]/MasterData6[[#This Row],[NumWebVisitsMonth]], 0)</f>
        <v>0.2857142857142857</v>
      </c>
      <c r="I1261" t="str">
        <f>IF(AND(MasterData6[[#This Row],[NumWebPurchases]]&gt;=1, Buying_Cat.="Over $500"), "Yes", "")</f>
        <v/>
      </c>
      <c r="L1261" t="str">
        <f>IF(MasterData6[[#This Row],[NumWebPurchases]]&gt;=R$3, "Yes", "")</f>
        <v/>
      </c>
      <c r="M1261" t="str">
        <f>IF(MasterData6[[#This Row],[NumCatalogPurchases]]&gt;=S$3, "Yes", "")</f>
        <v/>
      </c>
      <c r="N1261" t="str">
        <f>IF(MasterData6[[#This Row],[NumStorePurchases]]&gt;=T$3, "Yes", "")</f>
        <v/>
      </c>
    </row>
    <row r="1262" spans="1:14" x14ac:dyDescent="0.3">
      <c r="A1262">
        <v>6202</v>
      </c>
      <c r="B1262">
        <v>4</v>
      </c>
      <c r="C1262">
        <v>4</v>
      </c>
      <c r="D1262">
        <v>5</v>
      </c>
      <c r="E1262">
        <v>13</v>
      </c>
      <c r="F1262">
        <v>2</v>
      </c>
      <c r="G126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262" s="52">
        <f>IFERROR(MasterData6[[#This Row],[NumWebPurchases]]/MasterData6[[#This Row],[NumWebVisitsMonth]], 0)</f>
        <v>2</v>
      </c>
      <c r="I1262" t="str">
        <f>IF(AND(MasterData6[[#This Row],[NumWebPurchases]]&gt;=1, Buying_Cat.="Over $500"), "Yes", "")</f>
        <v>Yes</v>
      </c>
      <c r="L1262" t="str">
        <f>IF(MasterData6[[#This Row],[NumWebPurchases]]&gt;=R$3, "Yes", "")</f>
        <v>Yes</v>
      </c>
      <c r="M1262" t="str">
        <f>IF(MasterData6[[#This Row],[NumCatalogPurchases]]&gt;=S$3, "Yes", "")</f>
        <v>Yes</v>
      </c>
      <c r="N1262" t="str">
        <f>IF(MasterData6[[#This Row],[NumStorePurchases]]&gt;=T$3, "Yes", "")</f>
        <v>Yes</v>
      </c>
    </row>
    <row r="1263" spans="1:14" x14ac:dyDescent="0.3">
      <c r="A1263">
        <v>6203</v>
      </c>
      <c r="B1263">
        <v>1</v>
      </c>
      <c r="C1263">
        <v>6</v>
      </c>
      <c r="D1263">
        <v>7</v>
      </c>
      <c r="E1263">
        <v>12</v>
      </c>
      <c r="F1263">
        <v>3</v>
      </c>
      <c r="G126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63" s="52">
        <f>IFERROR(MasterData6[[#This Row],[NumWebPurchases]]/MasterData6[[#This Row],[NumWebVisitsMonth]], 0)</f>
        <v>2</v>
      </c>
      <c r="I1263" t="str">
        <f>IF(AND(MasterData6[[#This Row],[NumWebPurchases]]&gt;=1, Buying_Cat.="Over $500"), "Yes", "")</f>
        <v>Yes</v>
      </c>
      <c r="L1263" t="str">
        <f>IF(MasterData6[[#This Row],[NumWebPurchases]]&gt;=R$3, "Yes", "")</f>
        <v>Yes</v>
      </c>
      <c r="M1263" t="str">
        <f>IF(MasterData6[[#This Row],[NumCatalogPurchases]]&gt;=S$3, "Yes", "")</f>
        <v>Yes</v>
      </c>
      <c r="N1263" t="str">
        <f>IF(MasterData6[[#This Row],[NumStorePurchases]]&gt;=T$3, "Yes", "")</f>
        <v>Yes</v>
      </c>
    </row>
    <row r="1264" spans="1:14" x14ac:dyDescent="0.3">
      <c r="A1264">
        <v>6205</v>
      </c>
      <c r="B1264">
        <v>3</v>
      </c>
      <c r="C1264">
        <v>2</v>
      </c>
      <c r="D1264">
        <v>1</v>
      </c>
      <c r="E1264">
        <v>3</v>
      </c>
      <c r="F1264">
        <v>5</v>
      </c>
      <c r="G126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264" s="52">
        <f>IFERROR(MasterData6[[#This Row],[NumWebPurchases]]/MasterData6[[#This Row],[NumWebVisitsMonth]], 0)</f>
        <v>0.4</v>
      </c>
      <c r="I1264" t="str">
        <f>IF(AND(MasterData6[[#This Row],[NumWebPurchases]]&gt;=1, Buying_Cat.="Over $500"), "Yes", "")</f>
        <v/>
      </c>
      <c r="L1264" t="str">
        <f>IF(MasterData6[[#This Row],[NumWebPurchases]]&gt;=R$3, "Yes", "")</f>
        <v/>
      </c>
      <c r="M1264" t="str">
        <f>IF(MasterData6[[#This Row],[NumCatalogPurchases]]&gt;=S$3, "Yes", "")</f>
        <v/>
      </c>
      <c r="N1264" t="str">
        <f>IF(MasterData6[[#This Row],[NumStorePurchases]]&gt;=T$3, "Yes", "")</f>
        <v/>
      </c>
    </row>
    <row r="1265" spans="1:14" x14ac:dyDescent="0.3">
      <c r="A1265">
        <v>6211</v>
      </c>
      <c r="B1265">
        <v>1</v>
      </c>
      <c r="C1265">
        <v>1</v>
      </c>
      <c r="D1265">
        <v>0</v>
      </c>
      <c r="E1265">
        <v>3</v>
      </c>
      <c r="F1265">
        <v>6</v>
      </c>
      <c r="G126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65" s="52">
        <f>IFERROR(MasterData6[[#This Row],[NumWebPurchases]]/MasterData6[[#This Row],[NumWebVisitsMonth]], 0)</f>
        <v>0.16666666666666666</v>
      </c>
      <c r="I1265" t="str">
        <f>IF(AND(MasterData6[[#This Row],[NumWebPurchases]]&gt;=1, Buying_Cat.="Over $500"), "Yes", "")</f>
        <v/>
      </c>
      <c r="L1265" t="str">
        <f>IF(MasterData6[[#This Row],[NumWebPurchases]]&gt;=R$3, "Yes", "")</f>
        <v/>
      </c>
      <c r="M1265" t="str">
        <f>IF(MasterData6[[#This Row],[NumCatalogPurchases]]&gt;=S$3, "Yes", "")</f>
        <v/>
      </c>
      <c r="N1265" t="str">
        <f>IF(MasterData6[[#This Row],[NumStorePurchases]]&gt;=T$3, "Yes", "")</f>
        <v/>
      </c>
    </row>
    <row r="1266" spans="1:14" x14ac:dyDescent="0.3">
      <c r="A1266">
        <v>6214</v>
      </c>
      <c r="B1266">
        <v>1</v>
      </c>
      <c r="C1266">
        <v>2</v>
      </c>
      <c r="D1266">
        <v>0</v>
      </c>
      <c r="E1266">
        <v>3</v>
      </c>
      <c r="F1266">
        <v>6</v>
      </c>
      <c r="G126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66" s="52">
        <f>IFERROR(MasterData6[[#This Row],[NumWebPurchases]]/MasterData6[[#This Row],[NumWebVisitsMonth]], 0)</f>
        <v>0.33333333333333331</v>
      </c>
      <c r="I1266" t="str">
        <f>IF(AND(MasterData6[[#This Row],[NumWebPurchases]]&gt;=1, Buying_Cat.="Over $500"), "Yes", "")</f>
        <v/>
      </c>
      <c r="L1266" t="str">
        <f>IF(MasterData6[[#This Row],[NumWebPurchases]]&gt;=R$3, "Yes", "")</f>
        <v/>
      </c>
      <c r="M1266" t="str">
        <f>IF(MasterData6[[#This Row],[NumCatalogPurchases]]&gt;=S$3, "Yes", "")</f>
        <v/>
      </c>
      <c r="N1266" t="str">
        <f>IF(MasterData6[[#This Row],[NumStorePurchases]]&gt;=T$3, "Yes", "")</f>
        <v/>
      </c>
    </row>
    <row r="1267" spans="1:14" x14ac:dyDescent="0.3">
      <c r="A1267">
        <v>6215</v>
      </c>
      <c r="B1267">
        <v>2</v>
      </c>
      <c r="C1267">
        <v>1</v>
      </c>
      <c r="D1267">
        <v>1</v>
      </c>
      <c r="E1267">
        <v>2</v>
      </c>
      <c r="F1267">
        <v>8</v>
      </c>
      <c r="G126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267" s="52">
        <f>IFERROR(MasterData6[[#This Row],[NumWebPurchases]]/MasterData6[[#This Row],[NumWebVisitsMonth]], 0)</f>
        <v>0.125</v>
      </c>
      <c r="I1267" t="str">
        <f>IF(AND(MasterData6[[#This Row],[NumWebPurchases]]&gt;=1, Buying_Cat.="Over $500"), "Yes", "")</f>
        <v/>
      </c>
      <c r="L1267" t="str">
        <f>IF(MasterData6[[#This Row],[NumWebPurchases]]&gt;=R$3, "Yes", "")</f>
        <v/>
      </c>
      <c r="M1267" t="str">
        <f>IF(MasterData6[[#This Row],[NumCatalogPurchases]]&gt;=S$3, "Yes", "")</f>
        <v/>
      </c>
      <c r="N1267" t="str">
        <f>IF(MasterData6[[#This Row],[NumStorePurchases]]&gt;=T$3, "Yes", "")</f>
        <v/>
      </c>
    </row>
    <row r="1268" spans="1:14" x14ac:dyDescent="0.3">
      <c r="A1268">
        <v>6218</v>
      </c>
      <c r="B1268">
        <v>1</v>
      </c>
      <c r="C1268">
        <v>8</v>
      </c>
      <c r="D1268">
        <v>1</v>
      </c>
      <c r="E1268">
        <v>7</v>
      </c>
      <c r="F1268">
        <v>7</v>
      </c>
      <c r="G126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68" s="52">
        <f>IFERROR(MasterData6[[#This Row],[NumWebPurchases]]/MasterData6[[#This Row],[NumWebVisitsMonth]], 0)</f>
        <v>1.1428571428571428</v>
      </c>
      <c r="I1268" t="str">
        <f>IF(AND(MasterData6[[#This Row],[NumWebPurchases]]&gt;=1, Buying_Cat.="Over $500"), "Yes", "")</f>
        <v/>
      </c>
      <c r="L1268" t="str">
        <f>IF(MasterData6[[#This Row],[NumWebPurchases]]&gt;=R$3, "Yes", "")</f>
        <v>Yes</v>
      </c>
      <c r="M1268" t="str">
        <f>IF(MasterData6[[#This Row],[NumCatalogPurchases]]&gt;=S$3, "Yes", "")</f>
        <v/>
      </c>
      <c r="N1268" t="str">
        <f>IF(MasterData6[[#This Row],[NumStorePurchases]]&gt;=T$3, "Yes", "")</f>
        <v>Yes</v>
      </c>
    </row>
    <row r="1269" spans="1:14" x14ac:dyDescent="0.3">
      <c r="A1269">
        <v>6222</v>
      </c>
      <c r="B1269">
        <v>2</v>
      </c>
      <c r="C1269">
        <v>2</v>
      </c>
      <c r="D1269">
        <v>0</v>
      </c>
      <c r="E1269">
        <v>3</v>
      </c>
      <c r="F1269">
        <v>7</v>
      </c>
      <c r="G126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269" s="52">
        <f>IFERROR(MasterData6[[#This Row],[NumWebPurchases]]/MasterData6[[#This Row],[NumWebVisitsMonth]], 0)</f>
        <v>0.2857142857142857</v>
      </c>
      <c r="I1269" t="str">
        <f>IF(AND(MasterData6[[#This Row],[NumWebPurchases]]&gt;=1, Buying_Cat.="Over $500"), "Yes", "")</f>
        <v/>
      </c>
      <c r="L1269" t="str">
        <f>IF(MasterData6[[#This Row],[NumWebPurchases]]&gt;=R$3, "Yes", "")</f>
        <v/>
      </c>
      <c r="M1269" t="str">
        <f>IF(MasterData6[[#This Row],[NumCatalogPurchases]]&gt;=S$3, "Yes", "")</f>
        <v/>
      </c>
      <c r="N1269" t="str">
        <f>IF(MasterData6[[#This Row],[NumStorePurchases]]&gt;=T$3, "Yes", "")</f>
        <v/>
      </c>
    </row>
    <row r="1270" spans="1:14" x14ac:dyDescent="0.3">
      <c r="A1270">
        <v>6230</v>
      </c>
      <c r="B1270">
        <v>5</v>
      </c>
      <c r="C1270">
        <v>5</v>
      </c>
      <c r="D1270">
        <v>0</v>
      </c>
      <c r="E1270">
        <v>4</v>
      </c>
      <c r="F1270">
        <v>8</v>
      </c>
      <c r="G127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270" s="52">
        <f>IFERROR(MasterData6[[#This Row],[NumWebPurchases]]/MasterData6[[#This Row],[NumWebVisitsMonth]], 0)</f>
        <v>0.625</v>
      </c>
      <c r="I1270" t="str">
        <f>IF(AND(MasterData6[[#This Row],[NumWebPurchases]]&gt;=1, Buying_Cat.="Over $500"), "Yes", "")</f>
        <v/>
      </c>
      <c r="L1270" t="str">
        <f>IF(MasterData6[[#This Row],[NumWebPurchases]]&gt;=R$3, "Yes", "")</f>
        <v>Yes</v>
      </c>
      <c r="M1270" t="str">
        <f>IF(MasterData6[[#This Row],[NumCatalogPurchases]]&gt;=S$3, "Yes", "")</f>
        <v/>
      </c>
      <c r="N1270" t="str">
        <f>IF(MasterData6[[#This Row],[NumStorePurchases]]&gt;=T$3, "Yes", "")</f>
        <v/>
      </c>
    </row>
    <row r="1271" spans="1:14" x14ac:dyDescent="0.3">
      <c r="A1271">
        <v>6233</v>
      </c>
      <c r="B1271">
        <v>3</v>
      </c>
      <c r="C1271">
        <v>9</v>
      </c>
      <c r="D1271">
        <v>5</v>
      </c>
      <c r="E1271">
        <v>10</v>
      </c>
      <c r="F1271">
        <v>7</v>
      </c>
      <c r="G127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271" s="52">
        <f>IFERROR(MasterData6[[#This Row],[NumWebPurchases]]/MasterData6[[#This Row],[NumWebVisitsMonth]], 0)</f>
        <v>1.2857142857142858</v>
      </c>
      <c r="I1271" t="str">
        <f>IF(AND(MasterData6[[#This Row],[NumWebPurchases]]&gt;=1, Buying_Cat.="Over $500"), "Yes", "")</f>
        <v>Yes</v>
      </c>
      <c r="L1271" t="str">
        <f>IF(MasterData6[[#This Row],[NumWebPurchases]]&gt;=R$3, "Yes", "")</f>
        <v>Yes</v>
      </c>
      <c r="M1271" t="str">
        <f>IF(MasterData6[[#This Row],[NumCatalogPurchases]]&gt;=S$3, "Yes", "")</f>
        <v>Yes</v>
      </c>
      <c r="N1271" t="str">
        <f>IF(MasterData6[[#This Row],[NumStorePurchases]]&gt;=T$3, "Yes", "")</f>
        <v>Yes</v>
      </c>
    </row>
    <row r="1272" spans="1:14" x14ac:dyDescent="0.3">
      <c r="A1272">
        <v>6237</v>
      </c>
      <c r="B1272">
        <v>0</v>
      </c>
      <c r="C1272">
        <v>23</v>
      </c>
      <c r="D1272">
        <v>1</v>
      </c>
      <c r="E1272">
        <v>1</v>
      </c>
      <c r="F1272">
        <v>0</v>
      </c>
      <c r="G127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1272" s="52">
        <f>IFERROR(MasterData6[[#This Row],[NumWebPurchases]]/MasterData6[[#This Row],[NumWebVisitsMonth]], 0)</f>
        <v>0</v>
      </c>
      <c r="I1272" t="str">
        <f>IF(AND(MasterData6[[#This Row],[NumWebPurchases]]&gt;=1, Buying_Cat.="Over $500"), "Yes", "")</f>
        <v/>
      </c>
      <c r="L1272" t="str">
        <f>IF(MasterData6[[#This Row],[NumWebPurchases]]&gt;=R$3, "Yes", "")</f>
        <v>Yes</v>
      </c>
      <c r="M1272" t="str">
        <f>IF(MasterData6[[#This Row],[NumCatalogPurchases]]&gt;=S$3, "Yes", "")</f>
        <v/>
      </c>
      <c r="N1272" t="str">
        <f>IF(MasterData6[[#This Row],[NumStorePurchases]]&gt;=T$3, "Yes", "")</f>
        <v/>
      </c>
    </row>
    <row r="1273" spans="1:14" x14ac:dyDescent="0.3">
      <c r="A1273">
        <v>6245</v>
      </c>
      <c r="B1273">
        <v>2</v>
      </c>
      <c r="C1273">
        <v>3</v>
      </c>
      <c r="D1273">
        <v>5</v>
      </c>
      <c r="E1273">
        <v>8</v>
      </c>
      <c r="F1273">
        <v>3</v>
      </c>
      <c r="G127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273" s="52">
        <f>IFERROR(MasterData6[[#This Row],[NumWebPurchases]]/MasterData6[[#This Row],[NumWebVisitsMonth]], 0)</f>
        <v>1</v>
      </c>
      <c r="I1273" t="str">
        <f>IF(AND(MasterData6[[#This Row],[NumWebPurchases]]&gt;=1, Buying_Cat.="Over $500"), "Yes", "")</f>
        <v/>
      </c>
      <c r="L1273" t="str">
        <f>IF(MasterData6[[#This Row],[NumWebPurchases]]&gt;=R$3, "Yes", "")</f>
        <v/>
      </c>
      <c r="M1273" t="str">
        <f>IF(MasterData6[[#This Row],[NumCatalogPurchases]]&gt;=S$3, "Yes", "")</f>
        <v>Yes</v>
      </c>
      <c r="N1273" t="str">
        <f>IF(MasterData6[[#This Row],[NumStorePurchases]]&gt;=T$3, "Yes", "")</f>
        <v>Yes</v>
      </c>
    </row>
    <row r="1274" spans="1:14" x14ac:dyDescent="0.3">
      <c r="A1274">
        <v>6246</v>
      </c>
      <c r="B1274">
        <v>1</v>
      </c>
      <c r="C1274">
        <v>3</v>
      </c>
      <c r="D1274">
        <v>11</v>
      </c>
      <c r="E1274">
        <v>8</v>
      </c>
      <c r="F1274">
        <v>1</v>
      </c>
      <c r="G127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74" s="52">
        <f>IFERROR(MasterData6[[#This Row],[NumWebPurchases]]/MasterData6[[#This Row],[NumWebVisitsMonth]], 0)</f>
        <v>3</v>
      </c>
      <c r="I1274" t="str">
        <f>IF(AND(MasterData6[[#This Row],[NumWebPurchases]]&gt;=1, Buying_Cat.="Over $500"), "Yes", "")</f>
        <v>Yes</v>
      </c>
      <c r="L1274" t="str">
        <f>IF(MasterData6[[#This Row],[NumWebPurchases]]&gt;=R$3, "Yes", "")</f>
        <v/>
      </c>
      <c r="M1274" t="str">
        <f>IF(MasterData6[[#This Row],[NumCatalogPurchases]]&gt;=S$3, "Yes", "")</f>
        <v>Yes</v>
      </c>
      <c r="N1274" t="str">
        <f>IF(MasterData6[[#This Row],[NumStorePurchases]]&gt;=T$3, "Yes", "")</f>
        <v>Yes</v>
      </c>
    </row>
    <row r="1275" spans="1:14" x14ac:dyDescent="0.3">
      <c r="A1275">
        <v>6248</v>
      </c>
      <c r="B1275">
        <v>0</v>
      </c>
      <c r="C1275">
        <v>9</v>
      </c>
      <c r="D1275">
        <v>7</v>
      </c>
      <c r="E1275">
        <v>11</v>
      </c>
      <c r="F1275">
        <v>3</v>
      </c>
      <c r="G127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1275" s="52">
        <f>IFERROR(MasterData6[[#This Row],[NumWebPurchases]]/MasterData6[[#This Row],[NumWebVisitsMonth]], 0)</f>
        <v>3</v>
      </c>
      <c r="I1275" t="str">
        <f>IF(AND(MasterData6[[#This Row],[NumWebPurchases]]&gt;=1, Buying_Cat.="Over $500"), "Yes", "")</f>
        <v>Yes</v>
      </c>
      <c r="L1275" t="str">
        <f>IF(MasterData6[[#This Row],[NumWebPurchases]]&gt;=R$3, "Yes", "")</f>
        <v>Yes</v>
      </c>
      <c r="M1275" t="str">
        <f>IF(MasterData6[[#This Row],[NumCatalogPurchases]]&gt;=S$3, "Yes", "")</f>
        <v>Yes</v>
      </c>
      <c r="N1275" t="str">
        <f>IF(MasterData6[[#This Row],[NumStorePurchases]]&gt;=T$3, "Yes", "")</f>
        <v>Yes</v>
      </c>
    </row>
    <row r="1276" spans="1:14" x14ac:dyDescent="0.3">
      <c r="A1276">
        <v>6250</v>
      </c>
      <c r="B1276">
        <v>3</v>
      </c>
      <c r="C1276">
        <v>11</v>
      </c>
      <c r="D1276">
        <v>2</v>
      </c>
      <c r="E1276">
        <v>8</v>
      </c>
      <c r="F1276">
        <v>8</v>
      </c>
      <c r="G127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276" s="52">
        <f>IFERROR(MasterData6[[#This Row],[NumWebPurchases]]/MasterData6[[#This Row],[NumWebVisitsMonth]], 0)</f>
        <v>1.375</v>
      </c>
      <c r="I1276" t="str">
        <f>IF(AND(MasterData6[[#This Row],[NumWebPurchases]]&gt;=1, Buying_Cat.="Over $500"), "Yes", "")</f>
        <v>Yes</v>
      </c>
      <c r="L1276" t="str">
        <f>IF(MasterData6[[#This Row],[NumWebPurchases]]&gt;=R$3, "Yes", "")</f>
        <v>Yes</v>
      </c>
      <c r="M1276" t="str">
        <f>IF(MasterData6[[#This Row],[NumCatalogPurchases]]&gt;=S$3, "Yes", "")</f>
        <v>Yes</v>
      </c>
      <c r="N1276" t="str">
        <f>IF(MasterData6[[#This Row],[NumStorePurchases]]&gt;=T$3, "Yes", "")</f>
        <v>Yes</v>
      </c>
    </row>
    <row r="1277" spans="1:14" x14ac:dyDescent="0.3">
      <c r="A1277">
        <v>6255</v>
      </c>
      <c r="B1277">
        <v>1</v>
      </c>
      <c r="C1277">
        <v>4</v>
      </c>
      <c r="D1277">
        <v>1</v>
      </c>
      <c r="E1277">
        <v>7</v>
      </c>
      <c r="F1277">
        <v>2</v>
      </c>
      <c r="G127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77" s="52">
        <f>IFERROR(MasterData6[[#This Row],[NumWebPurchases]]/MasterData6[[#This Row],[NumWebVisitsMonth]], 0)</f>
        <v>2</v>
      </c>
      <c r="I1277" t="str">
        <f>IF(AND(MasterData6[[#This Row],[NumWebPurchases]]&gt;=1, Buying_Cat.="Over $500"), "Yes", "")</f>
        <v/>
      </c>
      <c r="L1277" t="str">
        <f>IF(MasterData6[[#This Row],[NumWebPurchases]]&gt;=R$3, "Yes", "")</f>
        <v>Yes</v>
      </c>
      <c r="M1277" t="str">
        <f>IF(MasterData6[[#This Row],[NumCatalogPurchases]]&gt;=S$3, "Yes", "")</f>
        <v/>
      </c>
      <c r="N1277" t="str">
        <f>IF(MasterData6[[#This Row],[NumStorePurchases]]&gt;=T$3, "Yes", "")</f>
        <v>Yes</v>
      </c>
    </row>
    <row r="1278" spans="1:14" x14ac:dyDescent="0.3">
      <c r="A1278">
        <v>6257</v>
      </c>
      <c r="B1278">
        <v>1</v>
      </c>
      <c r="C1278">
        <v>7</v>
      </c>
      <c r="D1278">
        <v>2</v>
      </c>
      <c r="E1278">
        <v>7</v>
      </c>
      <c r="F1278">
        <v>7</v>
      </c>
      <c r="G127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78" s="52">
        <f>IFERROR(MasterData6[[#This Row],[NumWebPurchases]]/MasterData6[[#This Row],[NumWebVisitsMonth]], 0)</f>
        <v>1</v>
      </c>
      <c r="I1278" t="str">
        <f>IF(AND(MasterData6[[#This Row],[NumWebPurchases]]&gt;=1, Buying_Cat.="Over $500"), "Yes", "")</f>
        <v/>
      </c>
      <c r="L1278" t="str">
        <f>IF(MasterData6[[#This Row],[NumWebPurchases]]&gt;=R$3, "Yes", "")</f>
        <v>Yes</v>
      </c>
      <c r="M1278" t="str">
        <f>IF(MasterData6[[#This Row],[NumCatalogPurchases]]&gt;=S$3, "Yes", "")</f>
        <v>Yes</v>
      </c>
      <c r="N1278" t="str">
        <f>IF(MasterData6[[#This Row],[NumStorePurchases]]&gt;=T$3, "Yes", "")</f>
        <v>Yes</v>
      </c>
    </row>
    <row r="1279" spans="1:14" x14ac:dyDescent="0.3">
      <c r="A1279">
        <v>6260</v>
      </c>
      <c r="B1279">
        <v>1</v>
      </c>
      <c r="C1279">
        <v>3</v>
      </c>
      <c r="D1279">
        <v>10</v>
      </c>
      <c r="E1279">
        <v>13</v>
      </c>
      <c r="F1279">
        <v>1</v>
      </c>
      <c r="G127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79" s="52">
        <f>IFERROR(MasterData6[[#This Row],[NumWebPurchases]]/MasterData6[[#This Row],[NumWebVisitsMonth]], 0)</f>
        <v>3</v>
      </c>
      <c r="I1279" t="str">
        <f>IF(AND(MasterData6[[#This Row],[NumWebPurchases]]&gt;=1, Buying_Cat.="Over $500"), "Yes", "")</f>
        <v>Yes</v>
      </c>
      <c r="L1279" t="str">
        <f>IF(MasterData6[[#This Row],[NumWebPurchases]]&gt;=R$3, "Yes", "")</f>
        <v/>
      </c>
      <c r="M1279" t="str">
        <f>IF(MasterData6[[#This Row],[NumCatalogPurchases]]&gt;=S$3, "Yes", "")</f>
        <v>Yes</v>
      </c>
      <c r="N1279" t="str">
        <f>IF(MasterData6[[#This Row],[NumStorePurchases]]&gt;=T$3, "Yes", "")</f>
        <v>Yes</v>
      </c>
    </row>
    <row r="1280" spans="1:14" x14ac:dyDescent="0.3">
      <c r="A1280">
        <v>6261</v>
      </c>
      <c r="B1280">
        <v>3</v>
      </c>
      <c r="C1280">
        <v>3</v>
      </c>
      <c r="D1280">
        <v>2</v>
      </c>
      <c r="E1280">
        <v>10</v>
      </c>
      <c r="F1280">
        <v>4</v>
      </c>
      <c r="G128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280" s="52">
        <f>IFERROR(MasterData6[[#This Row],[NumWebPurchases]]/MasterData6[[#This Row],[NumWebVisitsMonth]], 0)</f>
        <v>0.75</v>
      </c>
      <c r="I1280" t="str">
        <f>IF(AND(MasterData6[[#This Row],[NumWebPurchases]]&gt;=1, Buying_Cat.="Over $500"), "Yes", "")</f>
        <v/>
      </c>
      <c r="L1280" t="str">
        <f>IF(MasterData6[[#This Row],[NumWebPurchases]]&gt;=R$3, "Yes", "")</f>
        <v/>
      </c>
      <c r="M1280" t="str">
        <f>IF(MasterData6[[#This Row],[NumCatalogPurchases]]&gt;=S$3, "Yes", "")</f>
        <v>Yes</v>
      </c>
      <c r="N1280" t="str">
        <f>IF(MasterData6[[#This Row],[NumStorePurchases]]&gt;=T$3, "Yes", "")</f>
        <v>Yes</v>
      </c>
    </row>
    <row r="1281" spans="1:14" x14ac:dyDescent="0.3">
      <c r="A1281">
        <v>6262</v>
      </c>
      <c r="B1281">
        <v>1</v>
      </c>
      <c r="C1281">
        <v>3</v>
      </c>
      <c r="D1281">
        <v>10</v>
      </c>
      <c r="E1281">
        <v>8</v>
      </c>
      <c r="F1281">
        <v>2</v>
      </c>
      <c r="G128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81" s="52">
        <f>IFERROR(MasterData6[[#This Row],[NumWebPurchases]]/MasterData6[[#This Row],[NumWebVisitsMonth]], 0)</f>
        <v>1.5</v>
      </c>
      <c r="I1281" t="str">
        <f>IF(AND(MasterData6[[#This Row],[NumWebPurchases]]&gt;=1, Buying_Cat.="Over $500"), "Yes", "")</f>
        <v>Yes</v>
      </c>
      <c r="L1281" t="str">
        <f>IF(MasterData6[[#This Row],[NumWebPurchases]]&gt;=R$3, "Yes", "")</f>
        <v/>
      </c>
      <c r="M1281" t="str">
        <f>IF(MasterData6[[#This Row],[NumCatalogPurchases]]&gt;=S$3, "Yes", "")</f>
        <v>Yes</v>
      </c>
      <c r="N1281" t="str">
        <f>IF(MasterData6[[#This Row],[NumStorePurchases]]&gt;=T$3, "Yes", "")</f>
        <v>Yes</v>
      </c>
    </row>
    <row r="1282" spans="1:14" x14ac:dyDescent="0.3">
      <c r="A1282">
        <v>6263</v>
      </c>
      <c r="B1282">
        <v>3</v>
      </c>
      <c r="C1282">
        <v>2</v>
      </c>
      <c r="D1282">
        <v>0</v>
      </c>
      <c r="E1282">
        <v>4</v>
      </c>
      <c r="F1282">
        <v>8</v>
      </c>
      <c r="G128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282" s="52">
        <f>IFERROR(MasterData6[[#This Row],[NumWebPurchases]]/MasterData6[[#This Row],[NumWebVisitsMonth]], 0)</f>
        <v>0.25</v>
      </c>
      <c r="I1282" t="str">
        <f>IF(AND(MasterData6[[#This Row],[NumWebPurchases]]&gt;=1, Buying_Cat.="Over $500"), "Yes", "")</f>
        <v/>
      </c>
      <c r="L1282" t="str">
        <f>IF(MasterData6[[#This Row],[NumWebPurchases]]&gt;=R$3, "Yes", "")</f>
        <v/>
      </c>
      <c r="M1282" t="str">
        <f>IF(MasterData6[[#This Row],[NumCatalogPurchases]]&gt;=S$3, "Yes", "")</f>
        <v/>
      </c>
      <c r="N1282" t="str">
        <f>IF(MasterData6[[#This Row],[NumStorePurchases]]&gt;=T$3, "Yes", "")</f>
        <v/>
      </c>
    </row>
    <row r="1283" spans="1:14" x14ac:dyDescent="0.3">
      <c r="A1283">
        <v>6271</v>
      </c>
      <c r="B1283">
        <v>1</v>
      </c>
      <c r="C1283">
        <v>2</v>
      </c>
      <c r="D1283">
        <v>0</v>
      </c>
      <c r="E1283">
        <v>3</v>
      </c>
      <c r="F1283">
        <v>5</v>
      </c>
      <c r="G128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83" s="52">
        <f>IFERROR(MasterData6[[#This Row],[NumWebPurchases]]/MasterData6[[#This Row],[NumWebVisitsMonth]], 0)</f>
        <v>0.4</v>
      </c>
      <c r="I1283" t="str">
        <f>IF(AND(MasterData6[[#This Row],[NumWebPurchases]]&gt;=1, Buying_Cat.="Over $500"), "Yes", "")</f>
        <v/>
      </c>
      <c r="L1283" t="str">
        <f>IF(MasterData6[[#This Row],[NumWebPurchases]]&gt;=R$3, "Yes", "")</f>
        <v/>
      </c>
      <c r="M1283" t="str">
        <f>IF(MasterData6[[#This Row],[NumCatalogPurchases]]&gt;=S$3, "Yes", "")</f>
        <v/>
      </c>
      <c r="N1283" t="str">
        <f>IF(MasterData6[[#This Row],[NumStorePurchases]]&gt;=T$3, "Yes", "")</f>
        <v/>
      </c>
    </row>
    <row r="1284" spans="1:14" x14ac:dyDescent="0.3">
      <c r="A1284">
        <v>6274</v>
      </c>
      <c r="B1284">
        <v>1</v>
      </c>
      <c r="C1284">
        <v>8</v>
      </c>
      <c r="D1284">
        <v>10</v>
      </c>
      <c r="E1284">
        <v>6</v>
      </c>
      <c r="F1284">
        <v>3</v>
      </c>
      <c r="G128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84" s="52">
        <f>IFERROR(MasterData6[[#This Row],[NumWebPurchases]]/MasterData6[[#This Row],[NumWebVisitsMonth]], 0)</f>
        <v>2.6666666666666665</v>
      </c>
      <c r="I1284" t="str">
        <f>IF(AND(MasterData6[[#This Row],[NumWebPurchases]]&gt;=1, Buying_Cat.="Over $500"), "Yes", "")</f>
        <v>Yes</v>
      </c>
      <c r="L1284" t="str">
        <f>IF(MasterData6[[#This Row],[NumWebPurchases]]&gt;=R$3, "Yes", "")</f>
        <v>Yes</v>
      </c>
      <c r="M1284" t="str">
        <f>IF(MasterData6[[#This Row],[NumCatalogPurchases]]&gt;=S$3, "Yes", "")</f>
        <v>Yes</v>
      </c>
      <c r="N1284" t="str">
        <f>IF(MasterData6[[#This Row],[NumStorePurchases]]&gt;=T$3, "Yes", "")</f>
        <v>Yes</v>
      </c>
    </row>
    <row r="1285" spans="1:14" x14ac:dyDescent="0.3">
      <c r="A1285">
        <v>6281</v>
      </c>
      <c r="B1285">
        <v>2</v>
      </c>
      <c r="C1285">
        <v>6</v>
      </c>
      <c r="D1285">
        <v>3</v>
      </c>
      <c r="E1285">
        <v>5</v>
      </c>
      <c r="F1285">
        <v>4</v>
      </c>
      <c r="G128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285" s="52">
        <f>IFERROR(MasterData6[[#This Row],[NumWebPurchases]]/MasterData6[[#This Row],[NumWebVisitsMonth]], 0)</f>
        <v>1.5</v>
      </c>
      <c r="I1285" t="str">
        <f>IF(AND(MasterData6[[#This Row],[NumWebPurchases]]&gt;=1, Buying_Cat.="Over $500"), "Yes", "")</f>
        <v>Yes</v>
      </c>
      <c r="L1285" t="str">
        <f>IF(MasterData6[[#This Row],[NumWebPurchases]]&gt;=R$3, "Yes", "")</f>
        <v>Yes</v>
      </c>
      <c r="M1285" t="str">
        <f>IF(MasterData6[[#This Row],[NumCatalogPurchases]]&gt;=S$3, "Yes", "")</f>
        <v>Yes</v>
      </c>
      <c r="N1285" t="str">
        <f>IF(MasterData6[[#This Row],[NumStorePurchases]]&gt;=T$3, "Yes", "")</f>
        <v>Yes</v>
      </c>
    </row>
    <row r="1286" spans="1:14" x14ac:dyDescent="0.3">
      <c r="A1286">
        <v>6283</v>
      </c>
      <c r="B1286">
        <v>1</v>
      </c>
      <c r="C1286">
        <v>9</v>
      </c>
      <c r="D1286">
        <v>3</v>
      </c>
      <c r="E1286">
        <v>9</v>
      </c>
      <c r="F1286">
        <v>6</v>
      </c>
      <c r="G128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86" s="52">
        <f>IFERROR(MasterData6[[#This Row],[NumWebPurchases]]/MasterData6[[#This Row],[NumWebVisitsMonth]], 0)</f>
        <v>1.5</v>
      </c>
      <c r="I1286" t="str">
        <f>IF(AND(MasterData6[[#This Row],[NumWebPurchases]]&gt;=1, Buying_Cat.="Over $500"), "Yes", "")</f>
        <v>Yes</v>
      </c>
      <c r="L1286" t="str">
        <f>IF(MasterData6[[#This Row],[NumWebPurchases]]&gt;=R$3, "Yes", "")</f>
        <v>Yes</v>
      </c>
      <c r="M1286" t="str">
        <f>IF(MasterData6[[#This Row],[NumCatalogPurchases]]&gt;=S$3, "Yes", "")</f>
        <v>Yes</v>
      </c>
      <c r="N1286" t="str">
        <f>IF(MasterData6[[#This Row],[NumStorePurchases]]&gt;=T$3, "Yes", "")</f>
        <v>Yes</v>
      </c>
    </row>
    <row r="1287" spans="1:14" x14ac:dyDescent="0.3">
      <c r="A1287">
        <v>6287</v>
      </c>
      <c r="B1287">
        <v>1</v>
      </c>
      <c r="C1287">
        <v>1</v>
      </c>
      <c r="D1287">
        <v>1</v>
      </c>
      <c r="E1287">
        <v>2</v>
      </c>
      <c r="F1287">
        <v>6</v>
      </c>
      <c r="G128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87" s="52">
        <f>IFERROR(MasterData6[[#This Row],[NumWebPurchases]]/MasterData6[[#This Row],[NumWebVisitsMonth]], 0)</f>
        <v>0.16666666666666666</v>
      </c>
      <c r="I1287" t="str">
        <f>IF(AND(MasterData6[[#This Row],[NumWebPurchases]]&gt;=1, Buying_Cat.="Over $500"), "Yes", "")</f>
        <v/>
      </c>
      <c r="L1287" t="str">
        <f>IF(MasterData6[[#This Row],[NumWebPurchases]]&gt;=R$3, "Yes", "")</f>
        <v/>
      </c>
      <c r="M1287" t="str">
        <f>IF(MasterData6[[#This Row],[NumCatalogPurchases]]&gt;=S$3, "Yes", "")</f>
        <v/>
      </c>
      <c r="N1287" t="str">
        <f>IF(MasterData6[[#This Row],[NumStorePurchases]]&gt;=T$3, "Yes", "")</f>
        <v/>
      </c>
    </row>
    <row r="1288" spans="1:14" x14ac:dyDescent="0.3">
      <c r="A1288">
        <v>6289</v>
      </c>
      <c r="B1288">
        <v>2</v>
      </c>
      <c r="C1288">
        <v>3</v>
      </c>
      <c r="D1288">
        <v>1</v>
      </c>
      <c r="E1288">
        <v>4</v>
      </c>
      <c r="F1288">
        <v>5</v>
      </c>
      <c r="G128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288" s="52">
        <f>IFERROR(MasterData6[[#This Row],[NumWebPurchases]]/MasterData6[[#This Row],[NumWebVisitsMonth]], 0)</f>
        <v>0.6</v>
      </c>
      <c r="I1288" t="str">
        <f>IF(AND(MasterData6[[#This Row],[NumWebPurchases]]&gt;=1, Buying_Cat.="Over $500"), "Yes", "")</f>
        <v/>
      </c>
      <c r="L1288" t="str">
        <f>IF(MasterData6[[#This Row],[NumWebPurchases]]&gt;=R$3, "Yes", "")</f>
        <v/>
      </c>
      <c r="M1288" t="str">
        <f>IF(MasterData6[[#This Row],[NumCatalogPurchases]]&gt;=S$3, "Yes", "")</f>
        <v/>
      </c>
      <c r="N1288" t="str">
        <f>IF(MasterData6[[#This Row],[NumStorePurchases]]&gt;=T$3, "Yes", "")</f>
        <v/>
      </c>
    </row>
    <row r="1289" spans="1:14" x14ac:dyDescent="0.3">
      <c r="A1289">
        <v>6292</v>
      </c>
      <c r="B1289">
        <v>1</v>
      </c>
      <c r="C1289">
        <v>4</v>
      </c>
      <c r="D1289">
        <v>3</v>
      </c>
      <c r="E1289">
        <v>10</v>
      </c>
      <c r="F1289">
        <v>2</v>
      </c>
      <c r="G128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89" s="52">
        <f>IFERROR(MasterData6[[#This Row],[NumWebPurchases]]/MasterData6[[#This Row],[NumWebVisitsMonth]], 0)</f>
        <v>2</v>
      </c>
      <c r="I1289" t="str">
        <f>IF(AND(MasterData6[[#This Row],[NumWebPurchases]]&gt;=1, Buying_Cat.="Over $500"), "Yes", "")</f>
        <v>Yes</v>
      </c>
      <c r="L1289" t="str">
        <f>IF(MasterData6[[#This Row],[NumWebPurchases]]&gt;=R$3, "Yes", "")</f>
        <v>Yes</v>
      </c>
      <c r="M1289" t="str">
        <f>IF(MasterData6[[#This Row],[NumCatalogPurchases]]&gt;=S$3, "Yes", "")</f>
        <v>Yes</v>
      </c>
      <c r="N1289" t="str">
        <f>IF(MasterData6[[#This Row],[NumStorePurchases]]&gt;=T$3, "Yes", "")</f>
        <v>Yes</v>
      </c>
    </row>
    <row r="1290" spans="1:14" x14ac:dyDescent="0.3">
      <c r="A1290">
        <v>6295</v>
      </c>
      <c r="B1290">
        <v>4</v>
      </c>
      <c r="C1290">
        <v>11</v>
      </c>
      <c r="D1290">
        <v>6</v>
      </c>
      <c r="E1290">
        <v>5</v>
      </c>
      <c r="F1290">
        <v>8</v>
      </c>
      <c r="G129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290" s="52">
        <f>IFERROR(MasterData6[[#This Row],[NumWebPurchases]]/MasterData6[[#This Row],[NumWebVisitsMonth]], 0)</f>
        <v>1.375</v>
      </c>
      <c r="I1290" t="str">
        <f>IF(AND(MasterData6[[#This Row],[NumWebPurchases]]&gt;=1, Buying_Cat.="Over $500"), "Yes", "")</f>
        <v>Yes</v>
      </c>
      <c r="L1290" t="str">
        <f>IF(MasterData6[[#This Row],[NumWebPurchases]]&gt;=R$3, "Yes", "")</f>
        <v>Yes</v>
      </c>
      <c r="M1290" t="str">
        <f>IF(MasterData6[[#This Row],[NumCatalogPurchases]]&gt;=S$3, "Yes", "")</f>
        <v>Yes</v>
      </c>
      <c r="N1290" t="str">
        <f>IF(MasterData6[[#This Row],[NumStorePurchases]]&gt;=T$3, "Yes", "")</f>
        <v>Yes</v>
      </c>
    </row>
    <row r="1291" spans="1:14" x14ac:dyDescent="0.3">
      <c r="A1291">
        <v>6299</v>
      </c>
      <c r="B1291">
        <v>6</v>
      </c>
      <c r="C1291">
        <v>6</v>
      </c>
      <c r="D1291">
        <v>8</v>
      </c>
      <c r="E1291">
        <v>4</v>
      </c>
      <c r="F1291">
        <v>7</v>
      </c>
      <c r="G129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291" s="52">
        <f>IFERROR(MasterData6[[#This Row],[NumWebPurchases]]/MasterData6[[#This Row],[NumWebVisitsMonth]], 0)</f>
        <v>0.8571428571428571</v>
      </c>
      <c r="I1291" t="str">
        <f>IF(AND(MasterData6[[#This Row],[NumWebPurchases]]&gt;=1, Buying_Cat.="Over $500"), "Yes", "")</f>
        <v>Yes</v>
      </c>
      <c r="L1291" t="str">
        <f>IF(MasterData6[[#This Row],[NumWebPurchases]]&gt;=R$3, "Yes", "")</f>
        <v>Yes</v>
      </c>
      <c r="M1291" t="str">
        <f>IF(MasterData6[[#This Row],[NumCatalogPurchases]]&gt;=S$3, "Yes", "")</f>
        <v>Yes</v>
      </c>
      <c r="N1291" t="str">
        <f>IF(MasterData6[[#This Row],[NumStorePurchases]]&gt;=T$3, "Yes", "")</f>
        <v/>
      </c>
    </row>
    <row r="1292" spans="1:14" x14ac:dyDescent="0.3">
      <c r="A1292">
        <v>6303</v>
      </c>
      <c r="B1292">
        <v>0</v>
      </c>
      <c r="C1292">
        <v>5</v>
      </c>
      <c r="D1292">
        <v>5</v>
      </c>
      <c r="E1292">
        <v>12</v>
      </c>
      <c r="F1292">
        <v>1</v>
      </c>
      <c r="G129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1292" s="52">
        <f>IFERROR(MasterData6[[#This Row],[NumWebPurchases]]/MasterData6[[#This Row],[NumWebVisitsMonth]], 0)</f>
        <v>5</v>
      </c>
      <c r="I1292" t="str">
        <f>IF(AND(MasterData6[[#This Row],[NumWebPurchases]]&gt;=1, Buying_Cat.="Over $500"), "Yes", "")</f>
        <v>Yes</v>
      </c>
      <c r="L1292" t="str">
        <f>IF(MasterData6[[#This Row],[NumWebPurchases]]&gt;=R$3, "Yes", "")</f>
        <v>Yes</v>
      </c>
      <c r="M1292" t="str">
        <f>IF(MasterData6[[#This Row],[NumCatalogPurchases]]&gt;=S$3, "Yes", "")</f>
        <v>Yes</v>
      </c>
      <c r="N1292" t="str">
        <f>IF(MasterData6[[#This Row],[NumStorePurchases]]&gt;=T$3, "Yes", "")</f>
        <v>Yes</v>
      </c>
    </row>
    <row r="1293" spans="1:14" x14ac:dyDescent="0.3">
      <c r="A1293">
        <v>6310</v>
      </c>
      <c r="B1293">
        <v>1</v>
      </c>
      <c r="C1293">
        <v>2</v>
      </c>
      <c r="D1293">
        <v>0</v>
      </c>
      <c r="E1293">
        <v>4</v>
      </c>
      <c r="F1293">
        <v>5</v>
      </c>
      <c r="G129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93" s="52">
        <f>IFERROR(MasterData6[[#This Row],[NumWebPurchases]]/MasterData6[[#This Row],[NumWebVisitsMonth]], 0)</f>
        <v>0.4</v>
      </c>
      <c r="I1293" t="str">
        <f>IF(AND(MasterData6[[#This Row],[NumWebPurchases]]&gt;=1, Buying_Cat.="Over $500"), "Yes", "")</f>
        <v/>
      </c>
      <c r="L1293" t="str">
        <f>IF(MasterData6[[#This Row],[NumWebPurchases]]&gt;=R$3, "Yes", "")</f>
        <v/>
      </c>
      <c r="M1293" t="str">
        <f>IF(MasterData6[[#This Row],[NumCatalogPurchases]]&gt;=S$3, "Yes", "")</f>
        <v/>
      </c>
      <c r="N1293" t="str">
        <f>IF(MasterData6[[#This Row],[NumStorePurchases]]&gt;=T$3, "Yes", "")</f>
        <v/>
      </c>
    </row>
    <row r="1294" spans="1:14" x14ac:dyDescent="0.3">
      <c r="A1294">
        <v>6312</v>
      </c>
      <c r="B1294">
        <v>4</v>
      </c>
      <c r="C1294">
        <v>10</v>
      </c>
      <c r="D1294">
        <v>3</v>
      </c>
      <c r="E1294">
        <v>13</v>
      </c>
      <c r="F1294">
        <v>7</v>
      </c>
      <c r="G129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294" s="52">
        <f>IFERROR(MasterData6[[#This Row],[NumWebPurchases]]/MasterData6[[#This Row],[NumWebVisitsMonth]], 0)</f>
        <v>1.4285714285714286</v>
      </c>
      <c r="I1294" t="str">
        <f>IF(AND(MasterData6[[#This Row],[NumWebPurchases]]&gt;=1, Buying_Cat.="Over $500"), "Yes", "")</f>
        <v>Yes</v>
      </c>
      <c r="L1294" t="str">
        <f>IF(MasterData6[[#This Row],[NumWebPurchases]]&gt;=R$3, "Yes", "")</f>
        <v>Yes</v>
      </c>
      <c r="M1294" t="str">
        <f>IF(MasterData6[[#This Row],[NumCatalogPurchases]]&gt;=S$3, "Yes", "")</f>
        <v>Yes</v>
      </c>
      <c r="N1294" t="str">
        <f>IF(MasterData6[[#This Row],[NumStorePurchases]]&gt;=T$3, "Yes", "")</f>
        <v>Yes</v>
      </c>
    </row>
    <row r="1295" spans="1:14" x14ac:dyDescent="0.3">
      <c r="A1295">
        <v>6318</v>
      </c>
      <c r="B1295">
        <v>1</v>
      </c>
      <c r="C1295">
        <v>9</v>
      </c>
      <c r="D1295">
        <v>7</v>
      </c>
      <c r="E1295">
        <v>13</v>
      </c>
      <c r="F1295">
        <v>4</v>
      </c>
      <c r="G129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95" s="52">
        <f>IFERROR(MasterData6[[#This Row],[NumWebPurchases]]/MasterData6[[#This Row],[NumWebVisitsMonth]], 0)</f>
        <v>2.25</v>
      </c>
      <c r="I1295" t="str">
        <f>IF(AND(MasterData6[[#This Row],[NumWebPurchases]]&gt;=1, Buying_Cat.="Over $500"), "Yes", "")</f>
        <v>Yes</v>
      </c>
      <c r="L1295" t="str">
        <f>IF(MasterData6[[#This Row],[NumWebPurchases]]&gt;=R$3, "Yes", "")</f>
        <v>Yes</v>
      </c>
      <c r="M1295" t="str">
        <f>IF(MasterData6[[#This Row],[NumCatalogPurchases]]&gt;=S$3, "Yes", "")</f>
        <v>Yes</v>
      </c>
      <c r="N1295" t="str">
        <f>IF(MasterData6[[#This Row],[NumStorePurchases]]&gt;=T$3, "Yes", "")</f>
        <v>Yes</v>
      </c>
    </row>
    <row r="1296" spans="1:14" x14ac:dyDescent="0.3">
      <c r="A1296">
        <v>6320</v>
      </c>
      <c r="B1296">
        <v>1</v>
      </c>
      <c r="C1296">
        <v>6</v>
      </c>
      <c r="D1296">
        <v>6</v>
      </c>
      <c r="E1296">
        <v>10</v>
      </c>
      <c r="F1296">
        <v>3</v>
      </c>
      <c r="G129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96" s="52">
        <f>IFERROR(MasterData6[[#This Row],[NumWebPurchases]]/MasterData6[[#This Row],[NumWebVisitsMonth]], 0)</f>
        <v>2</v>
      </c>
      <c r="I1296" t="str">
        <f>IF(AND(MasterData6[[#This Row],[NumWebPurchases]]&gt;=1, Buying_Cat.="Over $500"), "Yes", "")</f>
        <v>Yes</v>
      </c>
      <c r="L1296" t="str">
        <f>IF(MasterData6[[#This Row],[NumWebPurchases]]&gt;=R$3, "Yes", "")</f>
        <v>Yes</v>
      </c>
      <c r="M1296" t="str">
        <f>IF(MasterData6[[#This Row],[NumCatalogPurchases]]&gt;=S$3, "Yes", "")</f>
        <v>Yes</v>
      </c>
      <c r="N1296" t="str">
        <f>IF(MasterData6[[#This Row],[NumStorePurchases]]&gt;=T$3, "Yes", "")</f>
        <v>Yes</v>
      </c>
    </row>
    <row r="1297" spans="1:14" x14ac:dyDescent="0.3">
      <c r="A1297">
        <v>6327</v>
      </c>
      <c r="B1297">
        <v>1</v>
      </c>
      <c r="C1297">
        <v>2</v>
      </c>
      <c r="D1297">
        <v>8</v>
      </c>
      <c r="E1297">
        <v>6</v>
      </c>
      <c r="F1297">
        <v>1</v>
      </c>
      <c r="G129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297" s="52">
        <f>IFERROR(MasterData6[[#This Row],[NumWebPurchases]]/MasterData6[[#This Row],[NumWebVisitsMonth]], 0)</f>
        <v>2</v>
      </c>
      <c r="I1297" t="str">
        <f>IF(AND(MasterData6[[#This Row],[NumWebPurchases]]&gt;=1, Buying_Cat.="Over $500"), "Yes", "")</f>
        <v>Yes</v>
      </c>
      <c r="L1297" t="str">
        <f>IF(MasterData6[[#This Row],[NumWebPurchases]]&gt;=R$3, "Yes", "")</f>
        <v/>
      </c>
      <c r="M1297" t="str">
        <f>IF(MasterData6[[#This Row],[NumCatalogPurchases]]&gt;=S$3, "Yes", "")</f>
        <v>Yes</v>
      </c>
      <c r="N1297" t="str">
        <f>IF(MasterData6[[#This Row],[NumStorePurchases]]&gt;=T$3, "Yes", "")</f>
        <v>Yes</v>
      </c>
    </row>
    <row r="1298" spans="1:14" x14ac:dyDescent="0.3">
      <c r="A1298">
        <v>6336</v>
      </c>
      <c r="B1298">
        <v>4</v>
      </c>
      <c r="C1298">
        <v>2</v>
      </c>
      <c r="D1298">
        <v>0</v>
      </c>
      <c r="E1298">
        <v>4</v>
      </c>
      <c r="F1298">
        <v>6</v>
      </c>
      <c r="G129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298" s="52">
        <f>IFERROR(MasterData6[[#This Row],[NumWebPurchases]]/MasterData6[[#This Row],[NumWebVisitsMonth]], 0)</f>
        <v>0.33333333333333331</v>
      </c>
      <c r="I1298" t="str">
        <f>IF(AND(MasterData6[[#This Row],[NumWebPurchases]]&gt;=1, Buying_Cat.="Over $500"), "Yes", "")</f>
        <v/>
      </c>
      <c r="L1298" t="str">
        <f>IF(MasterData6[[#This Row],[NumWebPurchases]]&gt;=R$3, "Yes", "")</f>
        <v/>
      </c>
      <c r="M1298" t="str">
        <f>IF(MasterData6[[#This Row],[NumCatalogPurchases]]&gt;=S$3, "Yes", "")</f>
        <v/>
      </c>
      <c r="N1298" t="str">
        <f>IF(MasterData6[[#This Row],[NumStorePurchases]]&gt;=T$3, "Yes", "")</f>
        <v/>
      </c>
    </row>
    <row r="1299" spans="1:14" x14ac:dyDescent="0.3">
      <c r="A1299">
        <v>6340</v>
      </c>
      <c r="B1299">
        <v>2</v>
      </c>
      <c r="C1299">
        <v>1</v>
      </c>
      <c r="D1299">
        <v>0</v>
      </c>
      <c r="E1299">
        <v>3</v>
      </c>
      <c r="F1299">
        <v>6</v>
      </c>
      <c r="G129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299" s="52">
        <f>IFERROR(MasterData6[[#This Row],[NumWebPurchases]]/MasterData6[[#This Row],[NumWebVisitsMonth]], 0)</f>
        <v>0.16666666666666666</v>
      </c>
      <c r="I1299" t="str">
        <f>IF(AND(MasterData6[[#This Row],[NumWebPurchases]]&gt;=1, Buying_Cat.="Over $500"), "Yes", "")</f>
        <v/>
      </c>
      <c r="L1299" t="str">
        <f>IF(MasterData6[[#This Row],[NumWebPurchases]]&gt;=R$3, "Yes", "")</f>
        <v/>
      </c>
      <c r="M1299" t="str">
        <f>IF(MasterData6[[#This Row],[NumCatalogPurchases]]&gt;=S$3, "Yes", "")</f>
        <v/>
      </c>
      <c r="N1299" t="str">
        <f>IF(MasterData6[[#This Row],[NumStorePurchases]]&gt;=T$3, "Yes", "")</f>
        <v/>
      </c>
    </row>
    <row r="1300" spans="1:14" x14ac:dyDescent="0.3">
      <c r="A1300">
        <v>6343</v>
      </c>
      <c r="B1300">
        <v>1</v>
      </c>
      <c r="C1300">
        <v>6</v>
      </c>
      <c r="D1300">
        <v>9</v>
      </c>
      <c r="E1300">
        <v>7</v>
      </c>
      <c r="F1300">
        <v>2</v>
      </c>
      <c r="G130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00" s="52">
        <f>IFERROR(MasterData6[[#This Row],[NumWebPurchases]]/MasterData6[[#This Row],[NumWebVisitsMonth]], 0)</f>
        <v>3</v>
      </c>
      <c r="I1300" t="str">
        <f>IF(AND(MasterData6[[#This Row],[NumWebPurchases]]&gt;=1, Buying_Cat.="Over $500"), "Yes", "")</f>
        <v>Yes</v>
      </c>
      <c r="L1300" t="str">
        <f>IF(MasterData6[[#This Row],[NumWebPurchases]]&gt;=R$3, "Yes", "")</f>
        <v>Yes</v>
      </c>
      <c r="M1300" t="str">
        <f>IF(MasterData6[[#This Row],[NumCatalogPurchases]]&gt;=S$3, "Yes", "")</f>
        <v>Yes</v>
      </c>
      <c r="N1300" t="str">
        <f>IF(MasterData6[[#This Row],[NumStorePurchases]]&gt;=T$3, "Yes", "")</f>
        <v>Yes</v>
      </c>
    </row>
    <row r="1301" spans="1:14" x14ac:dyDescent="0.3">
      <c r="A1301">
        <v>6347</v>
      </c>
      <c r="B1301">
        <v>1</v>
      </c>
      <c r="C1301">
        <v>1</v>
      </c>
      <c r="D1301">
        <v>0</v>
      </c>
      <c r="E1301">
        <v>3</v>
      </c>
      <c r="F1301">
        <v>8</v>
      </c>
      <c r="G130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01" s="52">
        <f>IFERROR(MasterData6[[#This Row],[NumWebPurchases]]/MasterData6[[#This Row],[NumWebVisitsMonth]], 0)</f>
        <v>0.125</v>
      </c>
      <c r="I1301" t="str">
        <f>IF(AND(MasterData6[[#This Row],[NumWebPurchases]]&gt;=1, Buying_Cat.="Over $500"), "Yes", "")</f>
        <v/>
      </c>
      <c r="L1301" t="str">
        <f>IF(MasterData6[[#This Row],[NumWebPurchases]]&gt;=R$3, "Yes", "")</f>
        <v/>
      </c>
      <c r="M1301" t="str">
        <f>IF(MasterData6[[#This Row],[NumCatalogPurchases]]&gt;=S$3, "Yes", "")</f>
        <v/>
      </c>
      <c r="N1301" t="str">
        <f>IF(MasterData6[[#This Row],[NumStorePurchases]]&gt;=T$3, "Yes", "")</f>
        <v/>
      </c>
    </row>
    <row r="1302" spans="1:14" x14ac:dyDescent="0.3">
      <c r="A1302">
        <v>6349</v>
      </c>
      <c r="B1302">
        <v>1</v>
      </c>
      <c r="C1302">
        <v>8</v>
      </c>
      <c r="D1302">
        <v>4</v>
      </c>
      <c r="E1302">
        <v>6</v>
      </c>
      <c r="F1302">
        <v>5</v>
      </c>
      <c r="G130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02" s="52">
        <f>IFERROR(MasterData6[[#This Row],[NumWebPurchases]]/MasterData6[[#This Row],[NumWebVisitsMonth]], 0)</f>
        <v>1.6</v>
      </c>
      <c r="I1302" t="str">
        <f>IF(AND(MasterData6[[#This Row],[NumWebPurchases]]&gt;=1, Buying_Cat.="Over $500"), "Yes", "")</f>
        <v>Yes</v>
      </c>
      <c r="L1302" t="str">
        <f>IF(MasterData6[[#This Row],[NumWebPurchases]]&gt;=R$3, "Yes", "")</f>
        <v>Yes</v>
      </c>
      <c r="M1302" t="str">
        <f>IF(MasterData6[[#This Row],[NumCatalogPurchases]]&gt;=S$3, "Yes", "")</f>
        <v>Yes</v>
      </c>
      <c r="N1302" t="str">
        <f>IF(MasterData6[[#This Row],[NumStorePurchases]]&gt;=T$3, "Yes", "")</f>
        <v>Yes</v>
      </c>
    </row>
    <row r="1303" spans="1:14" x14ac:dyDescent="0.3">
      <c r="A1303">
        <v>6354</v>
      </c>
      <c r="B1303">
        <v>2</v>
      </c>
      <c r="C1303">
        <v>1</v>
      </c>
      <c r="D1303">
        <v>1</v>
      </c>
      <c r="E1303">
        <v>2</v>
      </c>
      <c r="F1303">
        <v>8</v>
      </c>
      <c r="G130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303" s="52">
        <f>IFERROR(MasterData6[[#This Row],[NumWebPurchases]]/MasterData6[[#This Row],[NumWebVisitsMonth]], 0)</f>
        <v>0.125</v>
      </c>
      <c r="I1303" t="str">
        <f>IF(AND(MasterData6[[#This Row],[NumWebPurchases]]&gt;=1, Buying_Cat.="Over $500"), "Yes", "")</f>
        <v/>
      </c>
      <c r="L1303" t="str">
        <f>IF(MasterData6[[#This Row],[NumWebPurchases]]&gt;=R$3, "Yes", "")</f>
        <v/>
      </c>
      <c r="M1303" t="str">
        <f>IF(MasterData6[[#This Row],[NumCatalogPurchases]]&gt;=S$3, "Yes", "")</f>
        <v/>
      </c>
      <c r="N1303" t="str">
        <f>IF(MasterData6[[#This Row],[NumStorePurchases]]&gt;=T$3, "Yes", "")</f>
        <v/>
      </c>
    </row>
    <row r="1304" spans="1:14" x14ac:dyDescent="0.3">
      <c r="A1304">
        <v>6355</v>
      </c>
      <c r="B1304">
        <v>3</v>
      </c>
      <c r="C1304">
        <v>2</v>
      </c>
      <c r="D1304">
        <v>0</v>
      </c>
      <c r="E1304">
        <v>4</v>
      </c>
      <c r="F1304">
        <v>3</v>
      </c>
      <c r="G130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304" s="52">
        <f>IFERROR(MasterData6[[#This Row],[NumWebPurchases]]/MasterData6[[#This Row],[NumWebVisitsMonth]], 0)</f>
        <v>0.66666666666666663</v>
      </c>
      <c r="I1304" t="str">
        <f>IF(AND(MasterData6[[#This Row],[NumWebPurchases]]&gt;=1, Buying_Cat.="Over $500"), "Yes", "")</f>
        <v/>
      </c>
      <c r="L1304" t="str">
        <f>IF(MasterData6[[#This Row],[NumWebPurchases]]&gt;=R$3, "Yes", "")</f>
        <v/>
      </c>
      <c r="M1304" t="str">
        <f>IF(MasterData6[[#This Row],[NumCatalogPurchases]]&gt;=S$3, "Yes", "")</f>
        <v/>
      </c>
      <c r="N1304" t="str">
        <f>IF(MasterData6[[#This Row],[NumStorePurchases]]&gt;=T$3, "Yes", "")</f>
        <v/>
      </c>
    </row>
    <row r="1305" spans="1:14" x14ac:dyDescent="0.3">
      <c r="A1305">
        <v>6357</v>
      </c>
      <c r="B1305">
        <v>3</v>
      </c>
      <c r="C1305">
        <v>7</v>
      </c>
      <c r="D1305">
        <v>1</v>
      </c>
      <c r="E1305">
        <v>7</v>
      </c>
      <c r="F1305">
        <v>5</v>
      </c>
      <c r="G130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305" s="52">
        <f>IFERROR(MasterData6[[#This Row],[NumWebPurchases]]/MasterData6[[#This Row],[NumWebVisitsMonth]], 0)</f>
        <v>1.4</v>
      </c>
      <c r="I1305" t="str">
        <f>IF(AND(MasterData6[[#This Row],[NumWebPurchases]]&gt;=1, Buying_Cat.="Over $500"), "Yes", "")</f>
        <v/>
      </c>
      <c r="L1305" t="str">
        <f>IF(MasterData6[[#This Row],[NumWebPurchases]]&gt;=R$3, "Yes", "")</f>
        <v>Yes</v>
      </c>
      <c r="M1305" t="str">
        <f>IF(MasterData6[[#This Row],[NumCatalogPurchases]]&gt;=S$3, "Yes", "")</f>
        <v/>
      </c>
      <c r="N1305" t="str">
        <f>IF(MasterData6[[#This Row],[NumStorePurchases]]&gt;=T$3, "Yes", "")</f>
        <v>Yes</v>
      </c>
    </row>
    <row r="1306" spans="1:14" x14ac:dyDescent="0.3">
      <c r="A1306">
        <v>6365</v>
      </c>
      <c r="B1306">
        <v>1</v>
      </c>
      <c r="C1306">
        <v>2</v>
      </c>
      <c r="D1306">
        <v>0</v>
      </c>
      <c r="E1306">
        <v>3</v>
      </c>
      <c r="F1306">
        <v>6</v>
      </c>
      <c r="G130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06" s="52">
        <f>IFERROR(MasterData6[[#This Row],[NumWebPurchases]]/MasterData6[[#This Row],[NumWebVisitsMonth]], 0)</f>
        <v>0.33333333333333331</v>
      </c>
      <c r="I1306" t="str">
        <f>IF(AND(MasterData6[[#This Row],[NumWebPurchases]]&gt;=1, Buying_Cat.="Over $500"), "Yes", "")</f>
        <v/>
      </c>
      <c r="L1306" t="str">
        <f>IF(MasterData6[[#This Row],[NumWebPurchases]]&gt;=R$3, "Yes", "")</f>
        <v/>
      </c>
      <c r="M1306" t="str">
        <f>IF(MasterData6[[#This Row],[NumCatalogPurchases]]&gt;=S$3, "Yes", "")</f>
        <v/>
      </c>
      <c r="N1306" t="str">
        <f>IF(MasterData6[[#This Row],[NumStorePurchases]]&gt;=T$3, "Yes", "")</f>
        <v/>
      </c>
    </row>
    <row r="1307" spans="1:14" x14ac:dyDescent="0.3">
      <c r="A1307">
        <v>6374</v>
      </c>
      <c r="B1307">
        <v>5</v>
      </c>
      <c r="C1307">
        <v>5</v>
      </c>
      <c r="D1307">
        <v>2</v>
      </c>
      <c r="E1307">
        <v>4</v>
      </c>
      <c r="F1307">
        <v>8</v>
      </c>
      <c r="G130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307" s="52">
        <f>IFERROR(MasterData6[[#This Row],[NumWebPurchases]]/MasterData6[[#This Row],[NumWebVisitsMonth]], 0)</f>
        <v>0.625</v>
      </c>
      <c r="I1307" t="str">
        <f>IF(AND(MasterData6[[#This Row],[NumWebPurchases]]&gt;=1, Buying_Cat.="Over $500"), "Yes", "")</f>
        <v/>
      </c>
      <c r="L1307" t="str">
        <f>IF(MasterData6[[#This Row],[NumWebPurchases]]&gt;=R$3, "Yes", "")</f>
        <v>Yes</v>
      </c>
      <c r="M1307" t="str">
        <f>IF(MasterData6[[#This Row],[NumCatalogPurchases]]&gt;=S$3, "Yes", "")</f>
        <v>Yes</v>
      </c>
      <c r="N1307" t="str">
        <f>IF(MasterData6[[#This Row],[NumStorePurchases]]&gt;=T$3, "Yes", "")</f>
        <v/>
      </c>
    </row>
    <row r="1308" spans="1:14" x14ac:dyDescent="0.3">
      <c r="A1308">
        <v>6376</v>
      </c>
      <c r="B1308">
        <v>4</v>
      </c>
      <c r="C1308">
        <v>4</v>
      </c>
      <c r="D1308">
        <v>3</v>
      </c>
      <c r="E1308">
        <v>8</v>
      </c>
      <c r="F1308">
        <v>4</v>
      </c>
      <c r="G130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308" s="52">
        <f>IFERROR(MasterData6[[#This Row],[NumWebPurchases]]/MasterData6[[#This Row],[NumWebVisitsMonth]], 0)</f>
        <v>1</v>
      </c>
      <c r="I1308" t="str">
        <f>IF(AND(MasterData6[[#This Row],[NumWebPurchases]]&gt;=1, Buying_Cat.="Over $500"), "Yes", "")</f>
        <v/>
      </c>
      <c r="L1308" t="str">
        <f>IF(MasterData6[[#This Row],[NumWebPurchases]]&gt;=R$3, "Yes", "")</f>
        <v>Yes</v>
      </c>
      <c r="M1308" t="str">
        <f>IF(MasterData6[[#This Row],[NumCatalogPurchases]]&gt;=S$3, "Yes", "")</f>
        <v>Yes</v>
      </c>
      <c r="N1308" t="str">
        <f>IF(MasterData6[[#This Row],[NumStorePurchases]]&gt;=T$3, "Yes", "")</f>
        <v>Yes</v>
      </c>
    </row>
    <row r="1309" spans="1:14" x14ac:dyDescent="0.3">
      <c r="A1309">
        <v>6379</v>
      </c>
      <c r="B1309">
        <v>3</v>
      </c>
      <c r="C1309">
        <v>2</v>
      </c>
      <c r="D1309">
        <v>2</v>
      </c>
      <c r="E1309">
        <v>2</v>
      </c>
      <c r="F1309">
        <v>7</v>
      </c>
      <c r="G130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309" s="52">
        <f>IFERROR(MasterData6[[#This Row],[NumWebPurchases]]/MasterData6[[#This Row],[NumWebVisitsMonth]], 0)</f>
        <v>0.2857142857142857</v>
      </c>
      <c r="I1309" t="str">
        <f>IF(AND(MasterData6[[#This Row],[NumWebPurchases]]&gt;=1, Buying_Cat.="Over $500"), "Yes", "")</f>
        <v/>
      </c>
      <c r="L1309" t="str">
        <f>IF(MasterData6[[#This Row],[NumWebPurchases]]&gt;=R$3, "Yes", "")</f>
        <v/>
      </c>
      <c r="M1309" t="str">
        <f>IF(MasterData6[[#This Row],[NumCatalogPurchases]]&gt;=S$3, "Yes", "")</f>
        <v>Yes</v>
      </c>
      <c r="N1309" t="str">
        <f>IF(MasterData6[[#This Row],[NumStorePurchases]]&gt;=T$3, "Yes", "")</f>
        <v/>
      </c>
    </row>
    <row r="1310" spans="1:14" x14ac:dyDescent="0.3">
      <c r="A1310">
        <v>6382</v>
      </c>
      <c r="B1310">
        <v>1</v>
      </c>
      <c r="C1310">
        <v>1</v>
      </c>
      <c r="D1310">
        <v>0</v>
      </c>
      <c r="E1310">
        <v>3</v>
      </c>
      <c r="F1310">
        <v>4</v>
      </c>
      <c r="G131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10" s="52">
        <f>IFERROR(MasterData6[[#This Row],[NumWebPurchases]]/MasterData6[[#This Row],[NumWebVisitsMonth]], 0)</f>
        <v>0.25</v>
      </c>
      <c r="I1310" t="str">
        <f>IF(AND(MasterData6[[#This Row],[NumWebPurchases]]&gt;=1, Buying_Cat.="Over $500"), "Yes", "")</f>
        <v/>
      </c>
      <c r="L1310" t="str">
        <f>IF(MasterData6[[#This Row],[NumWebPurchases]]&gt;=R$3, "Yes", "")</f>
        <v/>
      </c>
      <c r="M1310" t="str">
        <f>IF(MasterData6[[#This Row],[NumCatalogPurchases]]&gt;=S$3, "Yes", "")</f>
        <v/>
      </c>
      <c r="N1310" t="str">
        <f>IF(MasterData6[[#This Row],[NumStorePurchases]]&gt;=T$3, "Yes", "")</f>
        <v/>
      </c>
    </row>
    <row r="1311" spans="1:14" x14ac:dyDescent="0.3">
      <c r="A1311">
        <v>6383</v>
      </c>
      <c r="B1311">
        <v>2</v>
      </c>
      <c r="C1311">
        <v>3</v>
      </c>
      <c r="D1311">
        <v>0</v>
      </c>
      <c r="E1311">
        <v>3</v>
      </c>
      <c r="F1311">
        <v>8</v>
      </c>
      <c r="G131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311" s="52">
        <f>IFERROR(MasterData6[[#This Row],[NumWebPurchases]]/MasterData6[[#This Row],[NumWebVisitsMonth]], 0)</f>
        <v>0.375</v>
      </c>
      <c r="I1311" t="str">
        <f>IF(AND(MasterData6[[#This Row],[NumWebPurchases]]&gt;=1, Buying_Cat.="Over $500"), "Yes", "")</f>
        <v/>
      </c>
      <c r="L1311" t="str">
        <f>IF(MasterData6[[#This Row],[NumWebPurchases]]&gt;=R$3, "Yes", "")</f>
        <v/>
      </c>
      <c r="M1311" t="str">
        <f>IF(MasterData6[[#This Row],[NumCatalogPurchases]]&gt;=S$3, "Yes", "")</f>
        <v/>
      </c>
      <c r="N1311" t="str">
        <f>IF(MasterData6[[#This Row],[NumStorePurchases]]&gt;=T$3, "Yes", "")</f>
        <v/>
      </c>
    </row>
    <row r="1312" spans="1:14" x14ac:dyDescent="0.3">
      <c r="A1312">
        <v>6384</v>
      </c>
      <c r="B1312">
        <v>3</v>
      </c>
      <c r="C1312">
        <v>5</v>
      </c>
      <c r="D1312">
        <v>2</v>
      </c>
      <c r="E1312">
        <v>11</v>
      </c>
      <c r="F1312">
        <v>8</v>
      </c>
      <c r="G131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312" s="52">
        <f>IFERROR(MasterData6[[#This Row],[NumWebPurchases]]/MasterData6[[#This Row],[NumWebVisitsMonth]], 0)</f>
        <v>0.625</v>
      </c>
      <c r="I1312" t="str">
        <f>IF(AND(MasterData6[[#This Row],[NumWebPurchases]]&gt;=1, Buying_Cat.="Over $500"), "Yes", "")</f>
        <v>Yes</v>
      </c>
      <c r="L1312" t="str">
        <f>IF(MasterData6[[#This Row],[NumWebPurchases]]&gt;=R$3, "Yes", "")</f>
        <v>Yes</v>
      </c>
      <c r="M1312" t="str">
        <f>IF(MasterData6[[#This Row],[NumCatalogPurchases]]&gt;=S$3, "Yes", "")</f>
        <v>Yes</v>
      </c>
      <c r="N1312" t="str">
        <f>IF(MasterData6[[#This Row],[NumStorePurchases]]&gt;=T$3, "Yes", "")</f>
        <v>Yes</v>
      </c>
    </row>
    <row r="1313" spans="1:14" x14ac:dyDescent="0.3">
      <c r="A1313">
        <v>6387</v>
      </c>
      <c r="B1313">
        <v>3</v>
      </c>
      <c r="C1313">
        <v>2</v>
      </c>
      <c r="D1313">
        <v>1</v>
      </c>
      <c r="E1313">
        <v>3</v>
      </c>
      <c r="F1313">
        <v>5</v>
      </c>
      <c r="G131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313" s="52">
        <f>IFERROR(MasterData6[[#This Row],[NumWebPurchases]]/MasterData6[[#This Row],[NumWebVisitsMonth]], 0)</f>
        <v>0.4</v>
      </c>
      <c r="I1313" t="str">
        <f>IF(AND(MasterData6[[#This Row],[NumWebPurchases]]&gt;=1, Buying_Cat.="Over $500"), "Yes", "")</f>
        <v/>
      </c>
      <c r="L1313" t="str">
        <f>IF(MasterData6[[#This Row],[NumWebPurchases]]&gt;=R$3, "Yes", "")</f>
        <v/>
      </c>
      <c r="M1313" t="str">
        <f>IF(MasterData6[[#This Row],[NumCatalogPurchases]]&gt;=S$3, "Yes", "")</f>
        <v/>
      </c>
      <c r="N1313" t="str">
        <f>IF(MasterData6[[#This Row],[NumStorePurchases]]&gt;=T$3, "Yes", "")</f>
        <v/>
      </c>
    </row>
    <row r="1314" spans="1:14" x14ac:dyDescent="0.3">
      <c r="A1314">
        <v>6398</v>
      </c>
      <c r="B1314">
        <v>2</v>
      </c>
      <c r="C1314">
        <v>3</v>
      </c>
      <c r="D1314">
        <v>0</v>
      </c>
      <c r="E1314">
        <v>3</v>
      </c>
      <c r="F1314">
        <v>8</v>
      </c>
      <c r="G131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314" s="52">
        <f>IFERROR(MasterData6[[#This Row],[NumWebPurchases]]/MasterData6[[#This Row],[NumWebVisitsMonth]], 0)</f>
        <v>0.375</v>
      </c>
      <c r="I1314" t="str">
        <f>IF(AND(MasterData6[[#This Row],[NumWebPurchases]]&gt;=1, Buying_Cat.="Over $500"), "Yes", "")</f>
        <v/>
      </c>
      <c r="L1314" t="str">
        <f>IF(MasterData6[[#This Row],[NumWebPurchases]]&gt;=R$3, "Yes", "")</f>
        <v/>
      </c>
      <c r="M1314" t="str">
        <f>IF(MasterData6[[#This Row],[NumCatalogPurchases]]&gt;=S$3, "Yes", "")</f>
        <v/>
      </c>
      <c r="N1314" t="str">
        <f>IF(MasterData6[[#This Row],[NumStorePurchases]]&gt;=T$3, "Yes", "")</f>
        <v/>
      </c>
    </row>
    <row r="1315" spans="1:14" x14ac:dyDescent="0.3">
      <c r="A1315">
        <v>6404</v>
      </c>
      <c r="B1315">
        <v>5</v>
      </c>
      <c r="C1315">
        <v>4</v>
      </c>
      <c r="D1315">
        <v>1</v>
      </c>
      <c r="E1315">
        <v>6</v>
      </c>
      <c r="F1315">
        <v>5</v>
      </c>
      <c r="G131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315" s="52">
        <f>IFERROR(MasterData6[[#This Row],[NumWebPurchases]]/MasterData6[[#This Row],[NumWebVisitsMonth]], 0)</f>
        <v>0.8</v>
      </c>
      <c r="I1315" t="str">
        <f>IF(AND(MasterData6[[#This Row],[NumWebPurchases]]&gt;=1, Buying_Cat.="Over $500"), "Yes", "")</f>
        <v/>
      </c>
      <c r="L1315" t="str">
        <f>IF(MasterData6[[#This Row],[NumWebPurchases]]&gt;=R$3, "Yes", "")</f>
        <v>Yes</v>
      </c>
      <c r="M1315" t="str">
        <f>IF(MasterData6[[#This Row],[NumCatalogPurchases]]&gt;=S$3, "Yes", "")</f>
        <v/>
      </c>
      <c r="N1315" t="str">
        <f>IF(MasterData6[[#This Row],[NumStorePurchases]]&gt;=T$3, "Yes", "")</f>
        <v>Yes</v>
      </c>
    </row>
    <row r="1316" spans="1:14" x14ac:dyDescent="0.3">
      <c r="A1316">
        <v>6406</v>
      </c>
      <c r="B1316">
        <v>1</v>
      </c>
      <c r="C1316">
        <v>6</v>
      </c>
      <c r="D1316">
        <v>4</v>
      </c>
      <c r="E1316">
        <v>10</v>
      </c>
      <c r="F1316">
        <v>3</v>
      </c>
      <c r="G131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16" s="52">
        <f>IFERROR(MasterData6[[#This Row],[NumWebPurchases]]/MasterData6[[#This Row],[NumWebVisitsMonth]], 0)</f>
        <v>2</v>
      </c>
      <c r="I1316" t="str">
        <f>IF(AND(MasterData6[[#This Row],[NumWebPurchases]]&gt;=1, Buying_Cat.="Over $500"), "Yes", "")</f>
        <v>Yes</v>
      </c>
      <c r="L1316" t="str">
        <f>IF(MasterData6[[#This Row],[NumWebPurchases]]&gt;=R$3, "Yes", "")</f>
        <v>Yes</v>
      </c>
      <c r="M1316" t="str">
        <f>IF(MasterData6[[#This Row],[NumCatalogPurchases]]&gt;=S$3, "Yes", "")</f>
        <v>Yes</v>
      </c>
      <c r="N1316" t="str">
        <f>IF(MasterData6[[#This Row],[NumStorePurchases]]&gt;=T$3, "Yes", "")</f>
        <v>Yes</v>
      </c>
    </row>
    <row r="1317" spans="1:14" x14ac:dyDescent="0.3">
      <c r="A1317">
        <v>6409</v>
      </c>
      <c r="B1317">
        <v>1</v>
      </c>
      <c r="C1317">
        <v>7</v>
      </c>
      <c r="D1317">
        <v>5</v>
      </c>
      <c r="E1317">
        <v>7</v>
      </c>
      <c r="F1317">
        <v>6</v>
      </c>
      <c r="G131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17" s="52">
        <f>IFERROR(MasterData6[[#This Row],[NumWebPurchases]]/MasterData6[[#This Row],[NumWebVisitsMonth]], 0)</f>
        <v>1.1666666666666667</v>
      </c>
      <c r="I1317" t="str">
        <f>IF(AND(MasterData6[[#This Row],[NumWebPurchases]]&gt;=1, Buying_Cat.="Over $500"), "Yes", "")</f>
        <v>Yes</v>
      </c>
      <c r="L1317" t="str">
        <f>IF(MasterData6[[#This Row],[NumWebPurchases]]&gt;=R$3, "Yes", "")</f>
        <v>Yes</v>
      </c>
      <c r="M1317" t="str">
        <f>IF(MasterData6[[#This Row],[NumCatalogPurchases]]&gt;=S$3, "Yes", "")</f>
        <v>Yes</v>
      </c>
      <c r="N1317" t="str">
        <f>IF(MasterData6[[#This Row],[NumStorePurchases]]&gt;=T$3, "Yes", "")</f>
        <v>Yes</v>
      </c>
    </row>
    <row r="1318" spans="1:14" x14ac:dyDescent="0.3">
      <c r="A1318">
        <v>6417</v>
      </c>
      <c r="B1318">
        <v>1</v>
      </c>
      <c r="C1318">
        <v>4</v>
      </c>
      <c r="D1318">
        <v>6</v>
      </c>
      <c r="E1318">
        <v>13</v>
      </c>
      <c r="F1318">
        <v>2</v>
      </c>
      <c r="G131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18" s="52">
        <f>IFERROR(MasterData6[[#This Row],[NumWebPurchases]]/MasterData6[[#This Row],[NumWebVisitsMonth]], 0)</f>
        <v>2</v>
      </c>
      <c r="I1318" t="str">
        <f>IF(AND(MasterData6[[#This Row],[NumWebPurchases]]&gt;=1, Buying_Cat.="Over $500"), "Yes", "")</f>
        <v>Yes</v>
      </c>
      <c r="L1318" t="str">
        <f>IF(MasterData6[[#This Row],[NumWebPurchases]]&gt;=R$3, "Yes", "")</f>
        <v>Yes</v>
      </c>
      <c r="M1318" t="str">
        <f>IF(MasterData6[[#This Row],[NumCatalogPurchases]]&gt;=S$3, "Yes", "")</f>
        <v>Yes</v>
      </c>
      <c r="N1318" t="str">
        <f>IF(MasterData6[[#This Row],[NumStorePurchases]]&gt;=T$3, "Yes", "")</f>
        <v>Yes</v>
      </c>
    </row>
    <row r="1319" spans="1:14" x14ac:dyDescent="0.3">
      <c r="A1319">
        <v>6421</v>
      </c>
      <c r="B1319">
        <v>1</v>
      </c>
      <c r="C1319">
        <v>4</v>
      </c>
      <c r="D1319">
        <v>7</v>
      </c>
      <c r="E1319">
        <v>9</v>
      </c>
      <c r="F1319">
        <v>1</v>
      </c>
      <c r="G131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19" s="52">
        <f>IFERROR(MasterData6[[#This Row],[NumWebPurchases]]/MasterData6[[#This Row],[NumWebVisitsMonth]], 0)</f>
        <v>4</v>
      </c>
      <c r="I1319" t="str">
        <f>IF(AND(MasterData6[[#This Row],[NumWebPurchases]]&gt;=1, Buying_Cat.="Over $500"), "Yes", "")</f>
        <v>Yes</v>
      </c>
      <c r="L1319" t="str">
        <f>IF(MasterData6[[#This Row],[NumWebPurchases]]&gt;=R$3, "Yes", "")</f>
        <v>Yes</v>
      </c>
      <c r="M1319" t="str">
        <f>IF(MasterData6[[#This Row],[NumCatalogPurchases]]&gt;=S$3, "Yes", "")</f>
        <v>Yes</v>
      </c>
      <c r="N1319" t="str">
        <f>IF(MasterData6[[#This Row],[NumStorePurchases]]&gt;=T$3, "Yes", "")</f>
        <v>Yes</v>
      </c>
    </row>
    <row r="1320" spans="1:14" x14ac:dyDescent="0.3">
      <c r="A1320">
        <v>6422</v>
      </c>
      <c r="B1320">
        <v>1</v>
      </c>
      <c r="C1320">
        <v>5</v>
      </c>
      <c r="D1320">
        <v>6</v>
      </c>
      <c r="E1320">
        <v>5</v>
      </c>
      <c r="F1320">
        <v>2</v>
      </c>
      <c r="G132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20" s="52">
        <f>IFERROR(MasterData6[[#This Row],[NumWebPurchases]]/MasterData6[[#This Row],[NumWebVisitsMonth]], 0)</f>
        <v>2.5</v>
      </c>
      <c r="I1320" t="str">
        <f>IF(AND(MasterData6[[#This Row],[NumWebPurchases]]&gt;=1, Buying_Cat.="Over $500"), "Yes", "")</f>
        <v>Yes</v>
      </c>
      <c r="L1320" t="str">
        <f>IF(MasterData6[[#This Row],[NumWebPurchases]]&gt;=R$3, "Yes", "")</f>
        <v>Yes</v>
      </c>
      <c r="M1320" t="str">
        <f>IF(MasterData6[[#This Row],[NumCatalogPurchases]]&gt;=S$3, "Yes", "")</f>
        <v>Yes</v>
      </c>
      <c r="N1320" t="str">
        <f>IF(MasterData6[[#This Row],[NumStorePurchases]]&gt;=T$3, "Yes", "")</f>
        <v>Yes</v>
      </c>
    </row>
    <row r="1321" spans="1:14" x14ac:dyDescent="0.3">
      <c r="A1321">
        <v>6424</v>
      </c>
      <c r="B1321">
        <v>1</v>
      </c>
      <c r="C1321">
        <v>1</v>
      </c>
      <c r="D1321">
        <v>0</v>
      </c>
      <c r="E1321">
        <v>3</v>
      </c>
      <c r="F1321">
        <v>4</v>
      </c>
      <c r="G132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21" s="52">
        <f>IFERROR(MasterData6[[#This Row],[NumWebPurchases]]/MasterData6[[#This Row],[NumWebVisitsMonth]], 0)</f>
        <v>0.25</v>
      </c>
      <c r="I1321" t="str">
        <f>IF(AND(MasterData6[[#This Row],[NumWebPurchases]]&gt;=1, Buying_Cat.="Over $500"), "Yes", "")</f>
        <v/>
      </c>
      <c r="L1321" t="str">
        <f>IF(MasterData6[[#This Row],[NumWebPurchases]]&gt;=R$3, "Yes", "")</f>
        <v/>
      </c>
      <c r="M1321" t="str">
        <f>IF(MasterData6[[#This Row],[NumCatalogPurchases]]&gt;=S$3, "Yes", "")</f>
        <v/>
      </c>
      <c r="N1321" t="str">
        <f>IF(MasterData6[[#This Row],[NumStorePurchases]]&gt;=T$3, "Yes", "")</f>
        <v/>
      </c>
    </row>
    <row r="1322" spans="1:14" x14ac:dyDescent="0.3">
      <c r="A1322">
        <v>6428</v>
      </c>
      <c r="B1322">
        <v>1</v>
      </c>
      <c r="C1322">
        <v>1</v>
      </c>
      <c r="D1322">
        <v>8</v>
      </c>
      <c r="E1322">
        <v>7</v>
      </c>
      <c r="F1322">
        <v>0</v>
      </c>
      <c r="G132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22" s="52">
        <f>IFERROR(MasterData6[[#This Row],[NumWebPurchases]]/MasterData6[[#This Row],[NumWebVisitsMonth]], 0)</f>
        <v>0</v>
      </c>
      <c r="I1322" t="str">
        <f>IF(AND(MasterData6[[#This Row],[NumWebPurchases]]&gt;=1, Buying_Cat.="Over $500"), "Yes", "")</f>
        <v>Yes</v>
      </c>
      <c r="L1322" t="str">
        <f>IF(MasterData6[[#This Row],[NumWebPurchases]]&gt;=R$3, "Yes", "")</f>
        <v/>
      </c>
      <c r="M1322" t="str">
        <f>IF(MasterData6[[#This Row],[NumCatalogPurchases]]&gt;=S$3, "Yes", "")</f>
        <v>Yes</v>
      </c>
      <c r="N1322" t="str">
        <f>IF(MasterData6[[#This Row],[NumStorePurchases]]&gt;=T$3, "Yes", "")</f>
        <v>Yes</v>
      </c>
    </row>
    <row r="1323" spans="1:14" x14ac:dyDescent="0.3">
      <c r="A1323">
        <v>6431</v>
      </c>
      <c r="B1323">
        <v>2</v>
      </c>
      <c r="C1323">
        <v>2</v>
      </c>
      <c r="D1323">
        <v>0</v>
      </c>
      <c r="E1323">
        <v>3</v>
      </c>
      <c r="F1323">
        <v>7</v>
      </c>
      <c r="G132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323" s="52">
        <f>IFERROR(MasterData6[[#This Row],[NumWebPurchases]]/MasterData6[[#This Row],[NumWebVisitsMonth]], 0)</f>
        <v>0.2857142857142857</v>
      </c>
      <c r="I1323" t="str">
        <f>IF(AND(MasterData6[[#This Row],[NumWebPurchases]]&gt;=1, Buying_Cat.="Over $500"), "Yes", "")</f>
        <v/>
      </c>
      <c r="L1323" t="str">
        <f>IF(MasterData6[[#This Row],[NumWebPurchases]]&gt;=R$3, "Yes", "")</f>
        <v/>
      </c>
      <c r="M1323" t="str">
        <f>IF(MasterData6[[#This Row],[NumCatalogPurchases]]&gt;=S$3, "Yes", "")</f>
        <v/>
      </c>
      <c r="N1323" t="str">
        <f>IF(MasterData6[[#This Row],[NumStorePurchases]]&gt;=T$3, "Yes", "")</f>
        <v/>
      </c>
    </row>
    <row r="1324" spans="1:14" x14ac:dyDescent="0.3">
      <c r="A1324">
        <v>6437</v>
      </c>
      <c r="B1324">
        <v>1</v>
      </c>
      <c r="C1324">
        <v>2</v>
      </c>
      <c r="D1324">
        <v>0</v>
      </c>
      <c r="E1324">
        <v>3</v>
      </c>
      <c r="F1324">
        <v>7</v>
      </c>
      <c r="G132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24" s="52">
        <f>IFERROR(MasterData6[[#This Row],[NumWebPurchases]]/MasterData6[[#This Row],[NumWebVisitsMonth]], 0)</f>
        <v>0.2857142857142857</v>
      </c>
      <c r="I1324" t="str">
        <f>IF(AND(MasterData6[[#This Row],[NumWebPurchases]]&gt;=1, Buying_Cat.="Over $500"), "Yes", "")</f>
        <v/>
      </c>
      <c r="L1324" t="str">
        <f>IF(MasterData6[[#This Row],[NumWebPurchases]]&gt;=R$3, "Yes", "")</f>
        <v/>
      </c>
      <c r="M1324" t="str">
        <f>IF(MasterData6[[#This Row],[NumCatalogPurchases]]&gt;=S$3, "Yes", "")</f>
        <v/>
      </c>
      <c r="N1324" t="str">
        <f>IF(MasterData6[[#This Row],[NumStorePurchases]]&gt;=T$3, "Yes", "")</f>
        <v/>
      </c>
    </row>
    <row r="1325" spans="1:14" x14ac:dyDescent="0.3">
      <c r="A1325">
        <v>6439</v>
      </c>
      <c r="B1325">
        <v>7</v>
      </c>
      <c r="C1325">
        <v>11</v>
      </c>
      <c r="D1325">
        <v>5</v>
      </c>
      <c r="E1325">
        <v>8</v>
      </c>
      <c r="F1325">
        <v>7</v>
      </c>
      <c r="G132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1325" s="52">
        <f>IFERROR(MasterData6[[#This Row],[NumWebPurchases]]/MasterData6[[#This Row],[NumWebVisitsMonth]], 0)</f>
        <v>1.5714285714285714</v>
      </c>
      <c r="I1325" t="str">
        <f>IF(AND(MasterData6[[#This Row],[NumWebPurchases]]&gt;=1, Buying_Cat.="Over $500"), "Yes", "")</f>
        <v>Yes</v>
      </c>
      <c r="L1325" t="str">
        <f>IF(MasterData6[[#This Row],[NumWebPurchases]]&gt;=R$3, "Yes", "")</f>
        <v>Yes</v>
      </c>
      <c r="M1325" t="str">
        <f>IF(MasterData6[[#This Row],[NumCatalogPurchases]]&gt;=S$3, "Yes", "")</f>
        <v>Yes</v>
      </c>
      <c r="N1325" t="str">
        <f>IF(MasterData6[[#This Row],[NumStorePurchases]]&gt;=T$3, "Yes", "")</f>
        <v>Yes</v>
      </c>
    </row>
    <row r="1326" spans="1:14" x14ac:dyDescent="0.3">
      <c r="A1326">
        <v>6445</v>
      </c>
      <c r="B1326">
        <v>1</v>
      </c>
      <c r="C1326">
        <v>4</v>
      </c>
      <c r="D1326">
        <v>5</v>
      </c>
      <c r="E1326">
        <v>6</v>
      </c>
      <c r="F1326">
        <v>2</v>
      </c>
      <c r="G132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26" s="52">
        <f>IFERROR(MasterData6[[#This Row],[NumWebPurchases]]/MasterData6[[#This Row],[NumWebVisitsMonth]], 0)</f>
        <v>2</v>
      </c>
      <c r="I1326" t="str">
        <f>IF(AND(MasterData6[[#This Row],[NumWebPurchases]]&gt;=1, Buying_Cat.="Over $500"), "Yes", "")</f>
        <v>Yes</v>
      </c>
      <c r="L1326" t="str">
        <f>IF(MasterData6[[#This Row],[NumWebPurchases]]&gt;=R$3, "Yes", "")</f>
        <v>Yes</v>
      </c>
      <c r="M1326" t="str">
        <f>IF(MasterData6[[#This Row],[NumCatalogPurchases]]&gt;=S$3, "Yes", "")</f>
        <v>Yes</v>
      </c>
      <c r="N1326" t="str">
        <f>IF(MasterData6[[#This Row],[NumStorePurchases]]&gt;=T$3, "Yes", "")</f>
        <v>Yes</v>
      </c>
    </row>
    <row r="1327" spans="1:14" x14ac:dyDescent="0.3">
      <c r="A1327">
        <v>6457</v>
      </c>
      <c r="B1327">
        <v>2</v>
      </c>
      <c r="C1327">
        <v>6</v>
      </c>
      <c r="D1327">
        <v>4</v>
      </c>
      <c r="E1327">
        <v>12</v>
      </c>
      <c r="F1327">
        <v>4</v>
      </c>
      <c r="G132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327" s="52">
        <f>IFERROR(MasterData6[[#This Row],[NumWebPurchases]]/MasterData6[[#This Row],[NumWebVisitsMonth]], 0)</f>
        <v>1.5</v>
      </c>
      <c r="I1327" t="str">
        <f>IF(AND(MasterData6[[#This Row],[NumWebPurchases]]&gt;=1, Buying_Cat.="Over $500"), "Yes", "")</f>
        <v>Yes</v>
      </c>
      <c r="L1327" t="str">
        <f>IF(MasterData6[[#This Row],[NumWebPurchases]]&gt;=R$3, "Yes", "")</f>
        <v>Yes</v>
      </c>
      <c r="M1327" t="str">
        <f>IF(MasterData6[[#This Row],[NumCatalogPurchases]]&gt;=S$3, "Yes", "")</f>
        <v>Yes</v>
      </c>
      <c r="N1327" t="str">
        <f>IF(MasterData6[[#This Row],[NumStorePurchases]]&gt;=T$3, "Yes", "")</f>
        <v>Yes</v>
      </c>
    </row>
    <row r="1328" spans="1:14" x14ac:dyDescent="0.3">
      <c r="A1328">
        <v>6460</v>
      </c>
      <c r="B1328">
        <v>2</v>
      </c>
      <c r="C1328">
        <v>2</v>
      </c>
      <c r="D1328">
        <v>0</v>
      </c>
      <c r="E1328">
        <v>3</v>
      </c>
      <c r="F1328">
        <v>8</v>
      </c>
      <c r="G132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328" s="52">
        <f>IFERROR(MasterData6[[#This Row],[NumWebPurchases]]/MasterData6[[#This Row],[NumWebVisitsMonth]], 0)</f>
        <v>0.25</v>
      </c>
      <c r="I1328" t="str">
        <f>IF(AND(MasterData6[[#This Row],[NumWebPurchases]]&gt;=1, Buying_Cat.="Over $500"), "Yes", "")</f>
        <v/>
      </c>
      <c r="L1328" t="str">
        <f>IF(MasterData6[[#This Row],[NumWebPurchases]]&gt;=R$3, "Yes", "")</f>
        <v/>
      </c>
      <c r="M1328" t="str">
        <f>IF(MasterData6[[#This Row],[NumCatalogPurchases]]&gt;=S$3, "Yes", "")</f>
        <v/>
      </c>
      <c r="N1328" t="str">
        <f>IF(MasterData6[[#This Row],[NumStorePurchases]]&gt;=T$3, "Yes", "")</f>
        <v/>
      </c>
    </row>
    <row r="1329" spans="1:14" x14ac:dyDescent="0.3">
      <c r="A1329">
        <v>6461</v>
      </c>
      <c r="B1329">
        <v>1</v>
      </c>
      <c r="C1329">
        <v>5</v>
      </c>
      <c r="D1329">
        <v>6</v>
      </c>
      <c r="E1329">
        <v>11</v>
      </c>
      <c r="F1329">
        <v>2</v>
      </c>
      <c r="G132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29" s="52">
        <f>IFERROR(MasterData6[[#This Row],[NumWebPurchases]]/MasterData6[[#This Row],[NumWebVisitsMonth]], 0)</f>
        <v>2.5</v>
      </c>
      <c r="I1329" t="str">
        <f>IF(AND(MasterData6[[#This Row],[NumWebPurchases]]&gt;=1, Buying_Cat.="Over $500"), "Yes", "")</f>
        <v>Yes</v>
      </c>
      <c r="L1329" t="str">
        <f>IF(MasterData6[[#This Row],[NumWebPurchases]]&gt;=R$3, "Yes", "")</f>
        <v>Yes</v>
      </c>
      <c r="M1329" t="str">
        <f>IF(MasterData6[[#This Row],[NumCatalogPurchases]]&gt;=S$3, "Yes", "")</f>
        <v>Yes</v>
      </c>
      <c r="N1329" t="str">
        <f>IF(MasterData6[[#This Row],[NumStorePurchases]]&gt;=T$3, "Yes", "")</f>
        <v>Yes</v>
      </c>
    </row>
    <row r="1330" spans="1:14" x14ac:dyDescent="0.3">
      <c r="A1330">
        <v>6466</v>
      </c>
      <c r="B1330">
        <v>3</v>
      </c>
      <c r="C1330">
        <v>2</v>
      </c>
      <c r="D1330">
        <v>1</v>
      </c>
      <c r="E1330">
        <v>4</v>
      </c>
      <c r="F1330">
        <v>3</v>
      </c>
      <c r="G133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330" s="52">
        <f>IFERROR(MasterData6[[#This Row],[NumWebPurchases]]/MasterData6[[#This Row],[NumWebVisitsMonth]], 0)</f>
        <v>0.66666666666666663</v>
      </c>
      <c r="I1330" t="str">
        <f>IF(AND(MasterData6[[#This Row],[NumWebPurchases]]&gt;=1, Buying_Cat.="Over $500"), "Yes", "")</f>
        <v/>
      </c>
      <c r="L1330" t="str">
        <f>IF(MasterData6[[#This Row],[NumWebPurchases]]&gt;=R$3, "Yes", "")</f>
        <v/>
      </c>
      <c r="M1330" t="str">
        <f>IF(MasterData6[[#This Row],[NumCatalogPurchases]]&gt;=S$3, "Yes", "")</f>
        <v/>
      </c>
      <c r="N1330" t="str">
        <f>IF(MasterData6[[#This Row],[NumStorePurchases]]&gt;=T$3, "Yes", "")</f>
        <v/>
      </c>
    </row>
    <row r="1331" spans="1:14" x14ac:dyDescent="0.3">
      <c r="A1331">
        <v>6471</v>
      </c>
      <c r="B1331">
        <v>1</v>
      </c>
      <c r="C1331">
        <v>2</v>
      </c>
      <c r="D1331">
        <v>0</v>
      </c>
      <c r="E1331">
        <v>4</v>
      </c>
      <c r="F1331">
        <v>5</v>
      </c>
      <c r="G133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31" s="52">
        <f>IFERROR(MasterData6[[#This Row],[NumWebPurchases]]/MasterData6[[#This Row],[NumWebVisitsMonth]], 0)</f>
        <v>0.4</v>
      </c>
      <c r="I1331" t="str">
        <f>IF(AND(MasterData6[[#This Row],[NumWebPurchases]]&gt;=1, Buying_Cat.="Over $500"), "Yes", "")</f>
        <v/>
      </c>
      <c r="L1331" t="str">
        <f>IF(MasterData6[[#This Row],[NumWebPurchases]]&gt;=R$3, "Yes", "")</f>
        <v/>
      </c>
      <c r="M1331" t="str">
        <f>IF(MasterData6[[#This Row],[NumCatalogPurchases]]&gt;=S$3, "Yes", "")</f>
        <v/>
      </c>
      <c r="N1331" t="str">
        <f>IF(MasterData6[[#This Row],[NumStorePurchases]]&gt;=T$3, "Yes", "")</f>
        <v/>
      </c>
    </row>
    <row r="1332" spans="1:14" x14ac:dyDescent="0.3">
      <c r="A1332">
        <v>6488</v>
      </c>
      <c r="B1332">
        <v>1</v>
      </c>
      <c r="C1332">
        <v>3</v>
      </c>
      <c r="D1332">
        <v>2</v>
      </c>
      <c r="E1332">
        <v>2</v>
      </c>
      <c r="F1332">
        <v>5</v>
      </c>
      <c r="G133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32" s="52">
        <f>IFERROR(MasterData6[[#This Row],[NumWebPurchases]]/MasterData6[[#This Row],[NumWebVisitsMonth]], 0)</f>
        <v>0.6</v>
      </c>
      <c r="I1332" t="str">
        <f>IF(AND(MasterData6[[#This Row],[NumWebPurchases]]&gt;=1, Buying_Cat.="Over $500"), "Yes", "")</f>
        <v/>
      </c>
      <c r="L1332" t="str">
        <f>IF(MasterData6[[#This Row],[NumWebPurchases]]&gt;=R$3, "Yes", "")</f>
        <v/>
      </c>
      <c r="M1332" t="str">
        <f>IF(MasterData6[[#This Row],[NumCatalogPurchases]]&gt;=S$3, "Yes", "")</f>
        <v>Yes</v>
      </c>
      <c r="N1332" t="str">
        <f>IF(MasterData6[[#This Row],[NumStorePurchases]]&gt;=T$3, "Yes", "")</f>
        <v/>
      </c>
    </row>
    <row r="1333" spans="1:14" x14ac:dyDescent="0.3">
      <c r="A1333">
        <v>6497</v>
      </c>
      <c r="B1333">
        <v>4</v>
      </c>
      <c r="C1333">
        <v>6</v>
      </c>
      <c r="D1333">
        <v>2</v>
      </c>
      <c r="E1333">
        <v>5</v>
      </c>
      <c r="F1333">
        <v>8</v>
      </c>
      <c r="G133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333" s="52">
        <f>IFERROR(MasterData6[[#This Row],[NumWebPurchases]]/MasterData6[[#This Row],[NumWebVisitsMonth]], 0)</f>
        <v>0.75</v>
      </c>
      <c r="I1333" t="str">
        <f>IF(AND(MasterData6[[#This Row],[NumWebPurchases]]&gt;=1, Buying_Cat.="Over $500"), "Yes", "")</f>
        <v/>
      </c>
      <c r="L1333" t="str">
        <f>IF(MasterData6[[#This Row],[NumWebPurchases]]&gt;=R$3, "Yes", "")</f>
        <v>Yes</v>
      </c>
      <c r="M1333" t="str">
        <f>IF(MasterData6[[#This Row],[NumCatalogPurchases]]&gt;=S$3, "Yes", "")</f>
        <v>Yes</v>
      </c>
      <c r="N1333" t="str">
        <f>IF(MasterData6[[#This Row],[NumStorePurchases]]&gt;=T$3, "Yes", "")</f>
        <v>Yes</v>
      </c>
    </row>
    <row r="1334" spans="1:14" x14ac:dyDescent="0.3">
      <c r="A1334">
        <v>6504</v>
      </c>
      <c r="B1334">
        <v>3</v>
      </c>
      <c r="C1334">
        <v>2</v>
      </c>
      <c r="D1334">
        <v>1</v>
      </c>
      <c r="E1334">
        <v>3</v>
      </c>
      <c r="F1334">
        <v>5</v>
      </c>
      <c r="G133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334" s="52">
        <f>IFERROR(MasterData6[[#This Row],[NumWebPurchases]]/MasterData6[[#This Row],[NumWebVisitsMonth]], 0)</f>
        <v>0.4</v>
      </c>
      <c r="I1334" t="str">
        <f>IF(AND(MasterData6[[#This Row],[NumWebPurchases]]&gt;=1, Buying_Cat.="Over $500"), "Yes", "")</f>
        <v/>
      </c>
      <c r="L1334" t="str">
        <f>IF(MasterData6[[#This Row],[NumWebPurchases]]&gt;=R$3, "Yes", "")</f>
        <v/>
      </c>
      <c r="M1334" t="str">
        <f>IF(MasterData6[[#This Row],[NumCatalogPurchases]]&gt;=S$3, "Yes", "")</f>
        <v/>
      </c>
      <c r="N1334" t="str">
        <f>IF(MasterData6[[#This Row],[NumStorePurchases]]&gt;=T$3, "Yes", "")</f>
        <v/>
      </c>
    </row>
    <row r="1335" spans="1:14" x14ac:dyDescent="0.3">
      <c r="A1335">
        <v>6507</v>
      </c>
      <c r="B1335">
        <v>2</v>
      </c>
      <c r="C1335">
        <v>1</v>
      </c>
      <c r="D1335">
        <v>1</v>
      </c>
      <c r="E1335">
        <v>4</v>
      </c>
      <c r="F1335">
        <v>3</v>
      </c>
      <c r="G133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335" s="52">
        <f>IFERROR(MasterData6[[#This Row],[NumWebPurchases]]/MasterData6[[#This Row],[NumWebVisitsMonth]], 0)</f>
        <v>0.33333333333333331</v>
      </c>
      <c r="I1335" t="str">
        <f>IF(AND(MasterData6[[#This Row],[NumWebPurchases]]&gt;=1, Buying_Cat.="Over $500"), "Yes", "")</f>
        <v/>
      </c>
      <c r="L1335" t="str">
        <f>IF(MasterData6[[#This Row],[NumWebPurchases]]&gt;=R$3, "Yes", "")</f>
        <v/>
      </c>
      <c r="M1335" t="str">
        <f>IF(MasterData6[[#This Row],[NumCatalogPurchases]]&gt;=S$3, "Yes", "")</f>
        <v/>
      </c>
      <c r="N1335" t="str">
        <f>IF(MasterData6[[#This Row],[NumStorePurchases]]&gt;=T$3, "Yes", "")</f>
        <v/>
      </c>
    </row>
    <row r="1336" spans="1:14" x14ac:dyDescent="0.3">
      <c r="A1336">
        <v>6515</v>
      </c>
      <c r="B1336">
        <v>1</v>
      </c>
      <c r="C1336">
        <v>2</v>
      </c>
      <c r="D1336">
        <v>0</v>
      </c>
      <c r="E1336">
        <v>3</v>
      </c>
      <c r="F1336">
        <v>4</v>
      </c>
      <c r="G133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36" s="52">
        <f>IFERROR(MasterData6[[#This Row],[NumWebPurchases]]/MasterData6[[#This Row],[NumWebVisitsMonth]], 0)</f>
        <v>0.5</v>
      </c>
      <c r="I1336" t="str">
        <f>IF(AND(MasterData6[[#This Row],[NumWebPurchases]]&gt;=1, Buying_Cat.="Over $500"), "Yes", "")</f>
        <v/>
      </c>
      <c r="L1336" t="str">
        <f>IF(MasterData6[[#This Row],[NumWebPurchases]]&gt;=R$3, "Yes", "")</f>
        <v/>
      </c>
      <c r="M1336" t="str">
        <f>IF(MasterData6[[#This Row],[NumCatalogPurchases]]&gt;=S$3, "Yes", "")</f>
        <v/>
      </c>
      <c r="N1336" t="str">
        <f>IF(MasterData6[[#This Row],[NumStorePurchases]]&gt;=T$3, "Yes", "")</f>
        <v/>
      </c>
    </row>
    <row r="1337" spans="1:14" x14ac:dyDescent="0.3">
      <c r="A1337">
        <v>6516</v>
      </c>
      <c r="B1337">
        <v>1</v>
      </c>
      <c r="C1337">
        <v>1</v>
      </c>
      <c r="D1337">
        <v>0</v>
      </c>
      <c r="E1337">
        <v>2</v>
      </c>
      <c r="F1337">
        <v>7</v>
      </c>
      <c r="G133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37" s="52">
        <f>IFERROR(MasterData6[[#This Row],[NumWebPurchases]]/MasterData6[[#This Row],[NumWebVisitsMonth]], 0)</f>
        <v>0.14285714285714285</v>
      </c>
      <c r="I1337" t="str">
        <f>IF(AND(MasterData6[[#This Row],[NumWebPurchases]]&gt;=1, Buying_Cat.="Over $500"), "Yes", "")</f>
        <v/>
      </c>
      <c r="L1337" t="str">
        <f>IF(MasterData6[[#This Row],[NumWebPurchases]]&gt;=R$3, "Yes", "")</f>
        <v/>
      </c>
      <c r="M1337" t="str">
        <f>IF(MasterData6[[#This Row],[NumCatalogPurchases]]&gt;=S$3, "Yes", "")</f>
        <v/>
      </c>
      <c r="N1337" t="str">
        <f>IF(MasterData6[[#This Row],[NumStorePurchases]]&gt;=T$3, "Yes", "")</f>
        <v/>
      </c>
    </row>
    <row r="1338" spans="1:14" x14ac:dyDescent="0.3">
      <c r="A1338">
        <v>6518</v>
      </c>
      <c r="B1338">
        <v>1</v>
      </c>
      <c r="C1338">
        <v>7</v>
      </c>
      <c r="D1338">
        <v>3</v>
      </c>
      <c r="E1338">
        <v>8</v>
      </c>
      <c r="F1338">
        <v>5</v>
      </c>
      <c r="G133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38" s="52">
        <f>IFERROR(MasterData6[[#This Row],[NumWebPurchases]]/MasterData6[[#This Row],[NumWebVisitsMonth]], 0)</f>
        <v>1.4</v>
      </c>
      <c r="I1338" t="str">
        <f>IF(AND(MasterData6[[#This Row],[NumWebPurchases]]&gt;=1, Buying_Cat.="Over $500"), "Yes", "")</f>
        <v>Yes</v>
      </c>
      <c r="L1338" t="str">
        <f>IF(MasterData6[[#This Row],[NumWebPurchases]]&gt;=R$3, "Yes", "")</f>
        <v>Yes</v>
      </c>
      <c r="M1338" t="str">
        <f>IF(MasterData6[[#This Row],[NumCatalogPurchases]]&gt;=S$3, "Yes", "")</f>
        <v>Yes</v>
      </c>
      <c r="N1338" t="str">
        <f>IF(MasterData6[[#This Row],[NumStorePurchases]]&gt;=T$3, "Yes", "")</f>
        <v>Yes</v>
      </c>
    </row>
    <row r="1339" spans="1:14" x14ac:dyDescent="0.3">
      <c r="A1339">
        <v>6521</v>
      </c>
      <c r="B1339">
        <v>1</v>
      </c>
      <c r="C1339">
        <v>4</v>
      </c>
      <c r="D1339">
        <v>6</v>
      </c>
      <c r="E1339">
        <v>9</v>
      </c>
      <c r="F1339">
        <v>1</v>
      </c>
      <c r="G133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39" s="52">
        <f>IFERROR(MasterData6[[#This Row],[NumWebPurchases]]/MasterData6[[#This Row],[NumWebVisitsMonth]], 0)</f>
        <v>4</v>
      </c>
      <c r="I1339" t="str">
        <f>IF(AND(MasterData6[[#This Row],[NumWebPurchases]]&gt;=1, Buying_Cat.="Over $500"), "Yes", "")</f>
        <v>Yes</v>
      </c>
      <c r="L1339" t="str">
        <f>IF(MasterData6[[#This Row],[NumWebPurchases]]&gt;=R$3, "Yes", "")</f>
        <v>Yes</v>
      </c>
      <c r="M1339" t="str">
        <f>IF(MasterData6[[#This Row],[NumCatalogPurchases]]&gt;=S$3, "Yes", "")</f>
        <v>Yes</v>
      </c>
      <c r="N1339" t="str">
        <f>IF(MasterData6[[#This Row],[NumStorePurchases]]&gt;=T$3, "Yes", "")</f>
        <v>Yes</v>
      </c>
    </row>
    <row r="1340" spans="1:14" x14ac:dyDescent="0.3">
      <c r="A1340">
        <v>6528</v>
      </c>
      <c r="B1340">
        <v>1</v>
      </c>
      <c r="C1340">
        <v>1</v>
      </c>
      <c r="D1340">
        <v>0</v>
      </c>
      <c r="E1340">
        <v>2</v>
      </c>
      <c r="F1340">
        <v>8</v>
      </c>
      <c r="G134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40" s="52">
        <f>IFERROR(MasterData6[[#This Row],[NumWebPurchases]]/MasterData6[[#This Row],[NumWebVisitsMonth]], 0)</f>
        <v>0.125</v>
      </c>
      <c r="I1340" t="str">
        <f>IF(AND(MasterData6[[#This Row],[NumWebPurchases]]&gt;=1, Buying_Cat.="Over $500"), "Yes", "")</f>
        <v/>
      </c>
      <c r="L1340" t="str">
        <f>IF(MasterData6[[#This Row],[NumWebPurchases]]&gt;=R$3, "Yes", "")</f>
        <v/>
      </c>
      <c r="M1340" t="str">
        <f>IF(MasterData6[[#This Row],[NumCatalogPurchases]]&gt;=S$3, "Yes", "")</f>
        <v/>
      </c>
      <c r="N1340" t="str">
        <f>IF(MasterData6[[#This Row],[NumStorePurchases]]&gt;=T$3, "Yes", "")</f>
        <v/>
      </c>
    </row>
    <row r="1341" spans="1:14" x14ac:dyDescent="0.3">
      <c r="A1341">
        <v>6534</v>
      </c>
      <c r="B1341">
        <v>1</v>
      </c>
      <c r="C1341">
        <v>2</v>
      </c>
      <c r="D1341">
        <v>0</v>
      </c>
      <c r="E1341">
        <v>3</v>
      </c>
      <c r="F1341">
        <v>5</v>
      </c>
      <c r="G134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41" s="52">
        <f>IFERROR(MasterData6[[#This Row],[NumWebPurchases]]/MasterData6[[#This Row],[NumWebVisitsMonth]], 0)</f>
        <v>0.4</v>
      </c>
      <c r="I1341" t="str">
        <f>IF(AND(MasterData6[[#This Row],[NumWebPurchases]]&gt;=1, Buying_Cat.="Over $500"), "Yes", "")</f>
        <v/>
      </c>
      <c r="L1341" t="str">
        <f>IF(MasterData6[[#This Row],[NumWebPurchases]]&gt;=R$3, "Yes", "")</f>
        <v/>
      </c>
      <c r="M1341" t="str">
        <f>IF(MasterData6[[#This Row],[NumCatalogPurchases]]&gt;=S$3, "Yes", "")</f>
        <v/>
      </c>
      <c r="N1341" t="str">
        <f>IF(MasterData6[[#This Row],[NumStorePurchases]]&gt;=T$3, "Yes", "")</f>
        <v/>
      </c>
    </row>
    <row r="1342" spans="1:14" x14ac:dyDescent="0.3">
      <c r="A1342">
        <v>6543</v>
      </c>
      <c r="B1342">
        <v>1</v>
      </c>
      <c r="C1342">
        <v>3</v>
      </c>
      <c r="D1342">
        <v>6</v>
      </c>
      <c r="E1342">
        <v>4</v>
      </c>
      <c r="F1342">
        <v>2</v>
      </c>
      <c r="G134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42" s="52">
        <f>IFERROR(MasterData6[[#This Row],[NumWebPurchases]]/MasterData6[[#This Row],[NumWebVisitsMonth]], 0)</f>
        <v>1.5</v>
      </c>
      <c r="I1342" t="str">
        <f>IF(AND(MasterData6[[#This Row],[NumWebPurchases]]&gt;=1, Buying_Cat.="Over $500"), "Yes", "")</f>
        <v>Yes</v>
      </c>
      <c r="L1342" t="str">
        <f>IF(MasterData6[[#This Row],[NumWebPurchases]]&gt;=R$3, "Yes", "")</f>
        <v/>
      </c>
      <c r="M1342" t="str">
        <f>IF(MasterData6[[#This Row],[NumCatalogPurchases]]&gt;=S$3, "Yes", "")</f>
        <v>Yes</v>
      </c>
      <c r="N1342" t="str">
        <f>IF(MasterData6[[#This Row],[NumStorePurchases]]&gt;=T$3, "Yes", "")</f>
        <v/>
      </c>
    </row>
    <row r="1343" spans="1:14" x14ac:dyDescent="0.3">
      <c r="A1343">
        <v>6544</v>
      </c>
      <c r="B1343">
        <v>3</v>
      </c>
      <c r="C1343">
        <v>6</v>
      </c>
      <c r="D1343">
        <v>7</v>
      </c>
      <c r="E1343">
        <v>11</v>
      </c>
      <c r="F1343">
        <v>3</v>
      </c>
      <c r="G134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343" s="52">
        <f>IFERROR(MasterData6[[#This Row],[NumWebPurchases]]/MasterData6[[#This Row],[NumWebVisitsMonth]], 0)</f>
        <v>2</v>
      </c>
      <c r="I1343" t="str">
        <f>IF(AND(MasterData6[[#This Row],[NumWebPurchases]]&gt;=1, Buying_Cat.="Over $500"), "Yes", "")</f>
        <v>Yes</v>
      </c>
      <c r="L1343" t="str">
        <f>IF(MasterData6[[#This Row],[NumWebPurchases]]&gt;=R$3, "Yes", "")</f>
        <v>Yes</v>
      </c>
      <c r="M1343" t="str">
        <f>IF(MasterData6[[#This Row],[NumCatalogPurchases]]&gt;=S$3, "Yes", "")</f>
        <v>Yes</v>
      </c>
      <c r="N1343" t="str">
        <f>IF(MasterData6[[#This Row],[NumStorePurchases]]&gt;=T$3, "Yes", "")</f>
        <v>Yes</v>
      </c>
    </row>
    <row r="1344" spans="1:14" x14ac:dyDescent="0.3">
      <c r="A1344">
        <v>6565</v>
      </c>
      <c r="B1344">
        <v>2</v>
      </c>
      <c r="C1344">
        <v>11</v>
      </c>
      <c r="D1344">
        <v>4</v>
      </c>
      <c r="E1344">
        <v>9</v>
      </c>
      <c r="F1344">
        <v>5</v>
      </c>
      <c r="G134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344" s="52">
        <f>IFERROR(MasterData6[[#This Row],[NumWebPurchases]]/MasterData6[[#This Row],[NumWebVisitsMonth]], 0)</f>
        <v>2.2000000000000002</v>
      </c>
      <c r="I1344" t="str">
        <f>IF(AND(MasterData6[[#This Row],[NumWebPurchases]]&gt;=1, Buying_Cat.="Over $500"), "Yes", "")</f>
        <v>Yes</v>
      </c>
      <c r="L1344" t="str">
        <f>IF(MasterData6[[#This Row],[NumWebPurchases]]&gt;=R$3, "Yes", "")</f>
        <v>Yes</v>
      </c>
      <c r="M1344" t="str">
        <f>IF(MasterData6[[#This Row],[NumCatalogPurchases]]&gt;=S$3, "Yes", "")</f>
        <v>Yes</v>
      </c>
      <c r="N1344" t="str">
        <f>IF(MasterData6[[#This Row],[NumStorePurchases]]&gt;=T$3, "Yes", "")</f>
        <v>Yes</v>
      </c>
    </row>
    <row r="1345" spans="1:14" x14ac:dyDescent="0.3">
      <c r="A1345">
        <v>6566</v>
      </c>
      <c r="B1345">
        <v>9</v>
      </c>
      <c r="C1345">
        <v>5</v>
      </c>
      <c r="D1345">
        <v>2</v>
      </c>
      <c r="E1345">
        <v>12</v>
      </c>
      <c r="F1345">
        <v>8</v>
      </c>
      <c r="G134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9</v>
      </c>
      <c r="H1345" s="52">
        <f>IFERROR(MasterData6[[#This Row],[NumWebPurchases]]/MasterData6[[#This Row],[NumWebVisitsMonth]], 0)</f>
        <v>0.625</v>
      </c>
      <c r="I1345" t="str">
        <f>IF(AND(MasterData6[[#This Row],[NumWebPurchases]]&gt;=1, Buying_Cat.="Over $500"), "Yes", "")</f>
        <v>Yes</v>
      </c>
      <c r="L1345" t="str">
        <f>IF(MasterData6[[#This Row],[NumWebPurchases]]&gt;=R$3, "Yes", "")</f>
        <v>Yes</v>
      </c>
      <c r="M1345" t="str">
        <f>IF(MasterData6[[#This Row],[NumCatalogPurchases]]&gt;=S$3, "Yes", "")</f>
        <v>Yes</v>
      </c>
      <c r="N1345" t="str">
        <f>IF(MasterData6[[#This Row],[NumStorePurchases]]&gt;=T$3, "Yes", "")</f>
        <v>Yes</v>
      </c>
    </row>
    <row r="1346" spans="1:14" x14ac:dyDescent="0.3">
      <c r="A1346">
        <v>6568</v>
      </c>
      <c r="B1346">
        <v>1</v>
      </c>
      <c r="C1346">
        <v>2</v>
      </c>
      <c r="D1346">
        <v>0</v>
      </c>
      <c r="E1346">
        <v>3</v>
      </c>
      <c r="F1346">
        <v>7</v>
      </c>
      <c r="G134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46" s="52">
        <f>IFERROR(MasterData6[[#This Row],[NumWebPurchases]]/MasterData6[[#This Row],[NumWebVisitsMonth]], 0)</f>
        <v>0.2857142857142857</v>
      </c>
      <c r="I1346" t="str">
        <f>IF(AND(MasterData6[[#This Row],[NumWebPurchases]]&gt;=1, Buying_Cat.="Over $500"), "Yes", "")</f>
        <v/>
      </c>
      <c r="L1346" t="str">
        <f>IF(MasterData6[[#This Row],[NumWebPurchases]]&gt;=R$3, "Yes", "")</f>
        <v/>
      </c>
      <c r="M1346" t="str">
        <f>IF(MasterData6[[#This Row],[NumCatalogPurchases]]&gt;=S$3, "Yes", "")</f>
        <v/>
      </c>
      <c r="N1346" t="str">
        <f>IF(MasterData6[[#This Row],[NumStorePurchases]]&gt;=T$3, "Yes", "")</f>
        <v/>
      </c>
    </row>
    <row r="1347" spans="1:14" x14ac:dyDescent="0.3">
      <c r="A1347">
        <v>6575</v>
      </c>
      <c r="B1347">
        <v>8</v>
      </c>
      <c r="C1347">
        <v>9</v>
      </c>
      <c r="D1347">
        <v>1</v>
      </c>
      <c r="E1347">
        <v>7</v>
      </c>
      <c r="F1347">
        <v>9</v>
      </c>
      <c r="G134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8</v>
      </c>
      <c r="H1347" s="52">
        <f>IFERROR(MasterData6[[#This Row],[NumWebPurchases]]/MasterData6[[#This Row],[NumWebVisitsMonth]], 0)</f>
        <v>1</v>
      </c>
      <c r="I1347" t="str">
        <f>IF(AND(MasterData6[[#This Row],[NumWebPurchases]]&gt;=1, Buying_Cat.="Over $500"), "Yes", "")</f>
        <v>Yes</v>
      </c>
      <c r="L1347" t="str">
        <f>IF(MasterData6[[#This Row],[NumWebPurchases]]&gt;=R$3, "Yes", "")</f>
        <v>Yes</v>
      </c>
      <c r="M1347" t="str">
        <f>IF(MasterData6[[#This Row],[NumCatalogPurchases]]&gt;=S$3, "Yes", "")</f>
        <v/>
      </c>
      <c r="N1347" t="str">
        <f>IF(MasterData6[[#This Row],[NumStorePurchases]]&gt;=T$3, "Yes", "")</f>
        <v>Yes</v>
      </c>
    </row>
    <row r="1348" spans="1:14" x14ac:dyDescent="0.3">
      <c r="A1348">
        <v>6583</v>
      </c>
      <c r="B1348">
        <v>1</v>
      </c>
      <c r="C1348">
        <v>6</v>
      </c>
      <c r="D1348">
        <v>8</v>
      </c>
      <c r="E1348">
        <v>6</v>
      </c>
      <c r="F1348">
        <v>3</v>
      </c>
      <c r="G134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48" s="52">
        <f>IFERROR(MasterData6[[#This Row],[NumWebPurchases]]/MasterData6[[#This Row],[NumWebVisitsMonth]], 0)</f>
        <v>2</v>
      </c>
      <c r="I1348" t="str">
        <f>IF(AND(MasterData6[[#This Row],[NumWebPurchases]]&gt;=1, Buying_Cat.="Over $500"), "Yes", "")</f>
        <v>Yes</v>
      </c>
      <c r="L1348" t="str">
        <f>IF(MasterData6[[#This Row],[NumWebPurchases]]&gt;=R$3, "Yes", "")</f>
        <v>Yes</v>
      </c>
      <c r="M1348" t="str">
        <f>IF(MasterData6[[#This Row],[NumCatalogPurchases]]&gt;=S$3, "Yes", "")</f>
        <v>Yes</v>
      </c>
      <c r="N1348" t="str">
        <f>IF(MasterData6[[#This Row],[NumStorePurchases]]&gt;=T$3, "Yes", "")</f>
        <v>Yes</v>
      </c>
    </row>
    <row r="1349" spans="1:14" x14ac:dyDescent="0.3">
      <c r="A1349">
        <v>6605</v>
      </c>
      <c r="B1349">
        <v>1</v>
      </c>
      <c r="C1349">
        <v>9</v>
      </c>
      <c r="D1349">
        <v>4</v>
      </c>
      <c r="E1349">
        <v>6</v>
      </c>
      <c r="F1349">
        <v>7</v>
      </c>
      <c r="G134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49" s="52">
        <f>IFERROR(MasterData6[[#This Row],[NumWebPurchases]]/MasterData6[[#This Row],[NumWebVisitsMonth]], 0)</f>
        <v>1.2857142857142858</v>
      </c>
      <c r="I1349" t="str">
        <f>IF(AND(MasterData6[[#This Row],[NumWebPurchases]]&gt;=1, Buying_Cat.="Over $500"), "Yes", "")</f>
        <v>Yes</v>
      </c>
      <c r="L1349" t="str">
        <f>IF(MasterData6[[#This Row],[NumWebPurchases]]&gt;=R$3, "Yes", "")</f>
        <v>Yes</v>
      </c>
      <c r="M1349" t="str">
        <f>IF(MasterData6[[#This Row],[NumCatalogPurchases]]&gt;=S$3, "Yes", "")</f>
        <v>Yes</v>
      </c>
      <c r="N1349" t="str">
        <f>IF(MasterData6[[#This Row],[NumStorePurchases]]&gt;=T$3, "Yes", "")</f>
        <v>Yes</v>
      </c>
    </row>
    <row r="1350" spans="1:14" x14ac:dyDescent="0.3">
      <c r="A1350">
        <v>6606</v>
      </c>
      <c r="B1350">
        <v>2</v>
      </c>
      <c r="C1350">
        <v>5</v>
      </c>
      <c r="D1350">
        <v>2</v>
      </c>
      <c r="E1350">
        <v>10</v>
      </c>
      <c r="F1350">
        <v>8</v>
      </c>
      <c r="G135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350" s="52">
        <f>IFERROR(MasterData6[[#This Row],[NumWebPurchases]]/MasterData6[[#This Row],[NumWebVisitsMonth]], 0)</f>
        <v>0.625</v>
      </c>
      <c r="I1350" t="str">
        <f>IF(AND(MasterData6[[#This Row],[NumWebPurchases]]&gt;=1, Buying_Cat.="Over $500"), "Yes", "")</f>
        <v>Yes</v>
      </c>
      <c r="L1350" t="str">
        <f>IF(MasterData6[[#This Row],[NumWebPurchases]]&gt;=R$3, "Yes", "")</f>
        <v>Yes</v>
      </c>
      <c r="M1350" t="str">
        <f>IF(MasterData6[[#This Row],[NumCatalogPurchases]]&gt;=S$3, "Yes", "")</f>
        <v>Yes</v>
      </c>
      <c r="N1350" t="str">
        <f>IF(MasterData6[[#This Row],[NumStorePurchases]]&gt;=T$3, "Yes", "")</f>
        <v>Yes</v>
      </c>
    </row>
    <row r="1351" spans="1:14" x14ac:dyDescent="0.3">
      <c r="A1351">
        <v>6609</v>
      </c>
      <c r="B1351">
        <v>1</v>
      </c>
      <c r="C1351">
        <v>3</v>
      </c>
      <c r="D1351">
        <v>0</v>
      </c>
      <c r="E1351">
        <v>3</v>
      </c>
      <c r="F1351">
        <v>9</v>
      </c>
      <c r="G135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51" s="52">
        <f>IFERROR(MasterData6[[#This Row],[NumWebPurchases]]/MasterData6[[#This Row],[NumWebVisitsMonth]], 0)</f>
        <v>0.33333333333333331</v>
      </c>
      <c r="I1351" t="str">
        <f>IF(AND(MasterData6[[#This Row],[NumWebPurchases]]&gt;=1, Buying_Cat.="Over $500"), "Yes", "")</f>
        <v/>
      </c>
      <c r="L1351" t="str">
        <f>IF(MasterData6[[#This Row],[NumWebPurchases]]&gt;=R$3, "Yes", "")</f>
        <v/>
      </c>
      <c r="M1351" t="str">
        <f>IF(MasterData6[[#This Row],[NumCatalogPurchases]]&gt;=S$3, "Yes", "")</f>
        <v/>
      </c>
      <c r="N1351" t="str">
        <f>IF(MasterData6[[#This Row],[NumStorePurchases]]&gt;=T$3, "Yes", "")</f>
        <v/>
      </c>
    </row>
    <row r="1352" spans="1:14" x14ac:dyDescent="0.3">
      <c r="A1352">
        <v>6613</v>
      </c>
      <c r="B1352">
        <v>6</v>
      </c>
      <c r="C1352">
        <v>8</v>
      </c>
      <c r="D1352">
        <v>4</v>
      </c>
      <c r="E1352">
        <v>8</v>
      </c>
      <c r="F1352">
        <v>8</v>
      </c>
      <c r="G135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352" s="52">
        <f>IFERROR(MasterData6[[#This Row],[NumWebPurchases]]/MasterData6[[#This Row],[NumWebVisitsMonth]], 0)</f>
        <v>1</v>
      </c>
      <c r="I1352" t="str">
        <f>IF(AND(MasterData6[[#This Row],[NumWebPurchases]]&gt;=1, Buying_Cat.="Over $500"), "Yes", "")</f>
        <v>Yes</v>
      </c>
      <c r="L1352" t="str">
        <f>IF(MasterData6[[#This Row],[NumWebPurchases]]&gt;=R$3, "Yes", "")</f>
        <v>Yes</v>
      </c>
      <c r="M1352" t="str">
        <f>IF(MasterData6[[#This Row],[NumCatalogPurchases]]&gt;=S$3, "Yes", "")</f>
        <v>Yes</v>
      </c>
      <c r="N1352" t="str">
        <f>IF(MasterData6[[#This Row],[NumStorePurchases]]&gt;=T$3, "Yes", "")</f>
        <v>Yes</v>
      </c>
    </row>
    <row r="1353" spans="1:14" x14ac:dyDescent="0.3">
      <c r="A1353">
        <v>6616</v>
      </c>
      <c r="B1353">
        <v>2</v>
      </c>
      <c r="C1353">
        <v>3</v>
      </c>
      <c r="D1353">
        <v>3</v>
      </c>
      <c r="E1353">
        <v>8</v>
      </c>
      <c r="F1353">
        <v>2</v>
      </c>
      <c r="G135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353" s="52">
        <f>IFERROR(MasterData6[[#This Row],[NumWebPurchases]]/MasterData6[[#This Row],[NumWebVisitsMonth]], 0)</f>
        <v>1.5</v>
      </c>
      <c r="I1353" t="str">
        <f>IF(AND(MasterData6[[#This Row],[NumWebPurchases]]&gt;=1, Buying_Cat.="Over $500"), "Yes", "")</f>
        <v/>
      </c>
      <c r="L1353" t="str">
        <f>IF(MasterData6[[#This Row],[NumWebPurchases]]&gt;=R$3, "Yes", "")</f>
        <v/>
      </c>
      <c r="M1353" t="str">
        <f>IF(MasterData6[[#This Row],[NumCatalogPurchases]]&gt;=S$3, "Yes", "")</f>
        <v>Yes</v>
      </c>
      <c r="N1353" t="str">
        <f>IF(MasterData6[[#This Row],[NumStorePurchases]]&gt;=T$3, "Yes", "")</f>
        <v>Yes</v>
      </c>
    </row>
    <row r="1354" spans="1:14" x14ac:dyDescent="0.3">
      <c r="A1354">
        <v>6619</v>
      </c>
      <c r="B1354">
        <v>2</v>
      </c>
      <c r="C1354">
        <v>1</v>
      </c>
      <c r="D1354">
        <v>0</v>
      </c>
      <c r="E1354">
        <v>3</v>
      </c>
      <c r="F1354">
        <v>7</v>
      </c>
      <c r="G135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354" s="52">
        <f>IFERROR(MasterData6[[#This Row],[NumWebPurchases]]/MasterData6[[#This Row],[NumWebVisitsMonth]], 0)</f>
        <v>0.14285714285714285</v>
      </c>
      <c r="I1354" t="str">
        <f>IF(AND(MasterData6[[#This Row],[NumWebPurchases]]&gt;=1, Buying_Cat.="Over $500"), "Yes", "")</f>
        <v/>
      </c>
      <c r="L1354" t="str">
        <f>IF(MasterData6[[#This Row],[NumWebPurchases]]&gt;=R$3, "Yes", "")</f>
        <v/>
      </c>
      <c r="M1354" t="str">
        <f>IF(MasterData6[[#This Row],[NumCatalogPurchases]]&gt;=S$3, "Yes", "")</f>
        <v/>
      </c>
      <c r="N1354" t="str">
        <f>IF(MasterData6[[#This Row],[NumStorePurchases]]&gt;=T$3, "Yes", "")</f>
        <v/>
      </c>
    </row>
    <row r="1355" spans="1:14" x14ac:dyDescent="0.3">
      <c r="A1355">
        <v>6634</v>
      </c>
      <c r="B1355">
        <v>1</v>
      </c>
      <c r="C1355">
        <v>2</v>
      </c>
      <c r="D1355">
        <v>0</v>
      </c>
      <c r="E1355">
        <v>3</v>
      </c>
      <c r="F1355">
        <v>7</v>
      </c>
      <c r="G135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55" s="52">
        <f>IFERROR(MasterData6[[#This Row],[NumWebPurchases]]/MasterData6[[#This Row],[NumWebVisitsMonth]], 0)</f>
        <v>0.2857142857142857</v>
      </c>
      <c r="I1355" t="str">
        <f>IF(AND(MasterData6[[#This Row],[NumWebPurchases]]&gt;=1, Buying_Cat.="Over $500"), "Yes", "")</f>
        <v/>
      </c>
      <c r="L1355" t="str">
        <f>IF(MasterData6[[#This Row],[NumWebPurchases]]&gt;=R$3, "Yes", "")</f>
        <v/>
      </c>
      <c r="M1355" t="str">
        <f>IF(MasterData6[[#This Row],[NumCatalogPurchases]]&gt;=S$3, "Yes", "")</f>
        <v/>
      </c>
      <c r="N1355" t="str">
        <f>IF(MasterData6[[#This Row],[NumStorePurchases]]&gt;=T$3, "Yes", "")</f>
        <v/>
      </c>
    </row>
    <row r="1356" spans="1:14" x14ac:dyDescent="0.3">
      <c r="A1356">
        <v>6637</v>
      </c>
      <c r="B1356">
        <v>1</v>
      </c>
      <c r="C1356">
        <v>3</v>
      </c>
      <c r="D1356">
        <v>4</v>
      </c>
      <c r="E1356">
        <v>7</v>
      </c>
      <c r="F1356">
        <v>1</v>
      </c>
      <c r="G135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56" s="52">
        <f>IFERROR(MasterData6[[#This Row],[NumWebPurchases]]/MasterData6[[#This Row],[NumWebVisitsMonth]], 0)</f>
        <v>3</v>
      </c>
      <c r="I1356" t="str">
        <f>IF(AND(MasterData6[[#This Row],[NumWebPurchases]]&gt;=1, Buying_Cat.="Over $500"), "Yes", "")</f>
        <v>Yes</v>
      </c>
      <c r="L1356" t="str">
        <f>IF(MasterData6[[#This Row],[NumWebPurchases]]&gt;=R$3, "Yes", "")</f>
        <v/>
      </c>
      <c r="M1356" t="str">
        <f>IF(MasterData6[[#This Row],[NumCatalogPurchases]]&gt;=S$3, "Yes", "")</f>
        <v>Yes</v>
      </c>
      <c r="N1356" t="str">
        <f>IF(MasterData6[[#This Row],[NumStorePurchases]]&gt;=T$3, "Yes", "")</f>
        <v>Yes</v>
      </c>
    </row>
    <row r="1357" spans="1:14" x14ac:dyDescent="0.3">
      <c r="A1357">
        <v>6642</v>
      </c>
      <c r="B1357">
        <v>4</v>
      </c>
      <c r="C1357">
        <v>2</v>
      </c>
      <c r="D1357">
        <v>1</v>
      </c>
      <c r="E1357">
        <v>4</v>
      </c>
      <c r="F1357">
        <v>6</v>
      </c>
      <c r="G135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357" s="52">
        <f>IFERROR(MasterData6[[#This Row],[NumWebPurchases]]/MasterData6[[#This Row],[NumWebVisitsMonth]], 0)</f>
        <v>0.33333333333333331</v>
      </c>
      <c r="I1357" t="str">
        <f>IF(AND(MasterData6[[#This Row],[NumWebPurchases]]&gt;=1, Buying_Cat.="Over $500"), "Yes", "")</f>
        <v/>
      </c>
      <c r="L1357" t="str">
        <f>IF(MasterData6[[#This Row],[NumWebPurchases]]&gt;=R$3, "Yes", "")</f>
        <v/>
      </c>
      <c r="M1357" t="str">
        <f>IF(MasterData6[[#This Row],[NumCatalogPurchases]]&gt;=S$3, "Yes", "")</f>
        <v/>
      </c>
      <c r="N1357" t="str">
        <f>IF(MasterData6[[#This Row],[NumStorePurchases]]&gt;=T$3, "Yes", "")</f>
        <v/>
      </c>
    </row>
    <row r="1358" spans="1:14" x14ac:dyDescent="0.3">
      <c r="A1358">
        <v>6646</v>
      </c>
      <c r="B1358">
        <v>1</v>
      </c>
      <c r="C1358">
        <v>1</v>
      </c>
      <c r="D1358">
        <v>0</v>
      </c>
      <c r="E1358">
        <v>3</v>
      </c>
      <c r="F1358">
        <v>6</v>
      </c>
      <c r="G135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58" s="52">
        <f>IFERROR(MasterData6[[#This Row],[NumWebPurchases]]/MasterData6[[#This Row],[NumWebVisitsMonth]], 0)</f>
        <v>0.16666666666666666</v>
      </c>
      <c r="I1358" t="str">
        <f>IF(AND(MasterData6[[#This Row],[NumWebPurchases]]&gt;=1, Buying_Cat.="Over $500"), "Yes", "")</f>
        <v/>
      </c>
      <c r="L1358" t="str">
        <f>IF(MasterData6[[#This Row],[NumWebPurchases]]&gt;=R$3, "Yes", "")</f>
        <v/>
      </c>
      <c r="M1358" t="str">
        <f>IF(MasterData6[[#This Row],[NumCatalogPurchases]]&gt;=S$3, "Yes", "")</f>
        <v/>
      </c>
      <c r="N1358" t="str">
        <f>IF(MasterData6[[#This Row],[NumStorePurchases]]&gt;=T$3, "Yes", "")</f>
        <v/>
      </c>
    </row>
    <row r="1359" spans="1:14" x14ac:dyDescent="0.3">
      <c r="A1359">
        <v>6652</v>
      </c>
      <c r="B1359">
        <v>1</v>
      </c>
      <c r="C1359">
        <v>3</v>
      </c>
      <c r="D1359">
        <v>4</v>
      </c>
      <c r="E1359">
        <v>9</v>
      </c>
      <c r="F1359">
        <v>1</v>
      </c>
      <c r="G135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59" s="52">
        <f>IFERROR(MasterData6[[#This Row],[NumWebPurchases]]/MasterData6[[#This Row],[NumWebVisitsMonth]], 0)</f>
        <v>3</v>
      </c>
      <c r="I1359" t="str">
        <f>IF(AND(MasterData6[[#This Row],[NumWebPurchases]]&gt;=1, Buying_Cat.="Over $500"), "Yes", "")</f>
        <v>Yes</v>
      </c>
      <c r="L1359" t="str">
        <f>IF(MasterData6[[#This Row],[NumWebPurchases]]&gt;=R$3, "Yes", "")</f>
        <v/>
      </c>
      <c r="M1359" t="str">
        <f>IF(MasterData6[[#This Row],[NumCatalogPurchases]]&gt;=S$3, "Yes", "")</f>
        <v>Yes</v>
      </c>
      <c r="N1359" t="str">
        <f>IF(MasterData6[[#This Row],[NumStorePurchases]]&gt;=T$3, "Yes", "")</f>
        <v>Yes</v>
      </c>
    </row>
    <row r="1360" spans="1:14" x14ac:dyDescent="0.3">
      <c r="A1360">
        <v>6653</v>
      </c>
      <c r="B1360">
        <v>4</v>
      </c>
      <c r="C1360">
        <v>7</v>
      </c>
      <c r="D1360">
        <v>2</v>
      </c>
      <c r="E1360">
        <v>5</v>
      </c>
      <c r="F1360">
        <v>7</v>
      </c>
      <c r="G136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360" s="52">
        <f>IFERROR(MasterData6[[#This Row],[NumWebPurchases]]/MasterData6[[#This Row],[NumWebVisitsMonth]], 0)</f>
        <v>1</v>
      </c>
      <c r="I1360" t="str">
        <f>IF(AND(MasterData6[[#This Row],[NumWebPurchases]]&gt;=1, Buying_Cat.="Over $500"), "Yes", "")</f>
        <v/>
      </c>
      <c r="L1360" t="str">
        <f>IF(MasterData6[[#This Row],[NumWebPurchases]]&gt;=R$3, "Yes", "")</f>
        <v>Yes</v>
      </c>
      <c r="M1360" t="str">
        <f>IF(MasterData6[[#This Row],[NumCatalogPurchases]]&gt;=S$3, "Yes", "")</f>
        <v>Yes</v>
      </c>
      <c r="N1360" t="str">
        <f>IF(MasterData6[[#This Row],[NumStorePurchases]]&gt;=T$3, "Yes", "")</f>
        <v>Yes</v>
      </c>
    </row>
    <row r="1361" spans="1:14" x14ac:dyDescent="0.3">
      <c r="A1361">
        <v>6658</v>
      </c>
      <c r="B1361">
        <v>7</v>
      </c>
      <c r="C1361">
        <v>11</v>
      </c>
      <c r="D1361">
        <v>2</v>
      </c>
      <c r="E1361">
        <v>12</v>
      </c>
      <c r="F1361">
        <v>6</v>
      </c>
      <c r="G136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1361" s="52">
        <f>IFERROR(MasterData6[[#This Row],[NumWebPurchases]]/MasterData6[[#This Row],[NumWebVisitsMonth]], 0)</f>
        <v>1.8333333333333333</v>
      </c>
      <c r="I1361" t="str">
        <f>IF(AND(MasterData6[[#This Row],[NumWebPurchases]]&gt;=1, Buying_Cat.="Over $500"), "Yes", "")</f>
        <v>Yes</v>
      </c>
      <c r="L1361" t="str">
        <f>IF(MasterData6[[#This Row],[NumWebPurchases]]&gt;=R$3, "Yes", "")</f>
        <v>Yes</v>
      </c>
      <c r="M1361" t="str">
        <f>IF(MasterData6[[#This Row],[NumCatalogPurchases]]&gt;=S$3, "Yes", "")</f>
        <v>Yes</v>
      </c>
      <c r="N1361" t="str">
        <f>IF(MasterData6[[#This Row],[NumStorePurchases]]&gt;=T$3, "Yes", "")</f>
        <v>Yes</v>
      </c>
    </row>
    <row r="1362" spans="1:14" x14ac:dyDescent="0.3">
      <c r="A1362">
        <v>6661</v>
      </c>
      <c r="B1362">
        <v>5</v>
      </c>
      <c r="C1362">
        <v>9</v>
      </c>
      <c r="D1362">
        <v>6</v>
      </c>
      <c r="E1362">
        <v>12</v>
      </c>
      <c r="F1362">
        <v>6</v>
      </c>
      <c r="G136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362" s="52">
        <f>IFERROR(MasterData6[[#This Row],[NumWebPurchases]]/MasterData6[[#This Row],[NumWebVisitsMonth]], 0)</f>
        <v>1.5</v>
      </c>
      <c r="I1362" t="str">
        <f>IF(AND(MasterData6[[#This Row],[NumWebPurchases]]&gt;=1, Buying_Cat.="Over $500"), "Yes", "")</f>
        <v>Yes</v>
      </c>
      <c r="L1362" t="str">
        <f>IF(MasterData6[[#This Row],[NumWebPurchases]]&gt;=R$3, "Yes", "")</f>
        <v>Yes</v>
      </c>
      <c r="M1362" t="str">
        <f>IF(MasterData6[[#This Row],[NumCatalogPurchases]]&gt;=S$3, "Yes", "")</f>
        <v>Yes</v>
      </c>
      <c r="N1362" t="str">
        <f>IF(MasterData6[[#This Row],[NumStorePurchases]]&gt;=T$3, "Yes", "")</f>
        <v>Yes</v>
      </c>
    </row>
    <row r="1363" spans="1:14" x14ac:dyDescent="0.3">
      <c r="A1363">
        <v>6663</v>
      </c>
      <c r="B1363">
        <v>1</v>
      </c>
      <c r="C1363">
        <v>3</v>
      </c>
      <c r="D1363">
        <v>1</v>
      </c>
      <c r="E1363">
        <v>4</v>
      </c>
      <c r="F1363">
        <v>5</v>
      </c>
      <c r="G136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63" s="52">
        <f>IFERROR(MasterData6[[#This Row],[NumWebPurchases]]/MasterData6[[#This Row],[NumWebVisitsMonth]], 0)</f>
        <v>0.6</v>
      </c>
      <c r="I1363" t="str">
        <f>IF(AND(MasterData6[[#This Row],[NumWebPurchases]]&gt;=1, Buying_Cat.="Over $500"), "Yes", "")</f>
        <v/>
      </c>
      <c r="L1363" t="str">
        <f>IF(MasterData6[[#This Row],[NumWebPurchases]]&gt;=R$3, "Yes", "")</f>
        <v/>
      </c>
      <c r="M1363" t="str">
        <f>IF(MasterData6[[#This Row],[NumCatalogPurchases]]&gt;=S$3, "Yes", "")</f>
        <v/>
      </c>
      <c r="N1363" t="str">
        <f>IF(MasterData6[[#This Row],[NumStorePurchases]]&gt;=T$3, "Yes", "")</f>
        <v/>
      </c>
    </row>
    <row r="1364" spans="1:14" x14ac:dyDescent="0.3">
      <c r="A1364">
        <v>6673</v>
      </c>
      <c r="B1364">
        <v>1</v>
      </c>
      <c r="C1364">
        <v>3</v>
      </c>
      <c r="D1364">
        <v>0</v>
      </c>
      <c r="E1364">
        <v>3</v>
      </c>
      <c r="F1364">
        <v>8</v>
      </c>
      <c r="G136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64" s="52">
        <f>IFERROR(MasterData6[[#This Row],[NumWebPurchases]]/MasterData6[[#This Row],[NumWebVisitsMonth]], 0)</f>
        <v>0.375</v>
      </c>
      <c r="I1364" t="str">
        <f>IF(AND(MasterData6[[#This Row],[NumWebPurchases]]&gt;=1, Buying_Cat.="Over $500"), "Yes", "")</f>
        <v/>
      </c>
      <c r="L1364" t="str">
        <f>IF(MasterData6[[#This Row],[NumWebPurchases]]&gt;=R$3, "Yes", "")</f>
        <v/>
      </c>
      <c r="M1364" t="str">
        <f>IF(MasterData6[[#This Row],[NumCatalogPurchases]]&gt;=S$3, "Yes", "")</f>
        <v/>
      </c>
      <c r="N1364" t="str">
        <f>IF(MasterData6[[#This Row],[NumStorePurchases]]&gt;=T$3, "Yes", "")</f>
        <v/>
      </c>
    </row>
    <row r="1365" spans="1:14" x14ac:dyDescent="0.3">
      <c r="A1365">
        <v>6678</v>
      </c>
      <c r="B1365">
        <v>2</v>
      </c>
      <c r="C1365">
        <v>3</v>
      </c>
      <c r="D1365">
        <v>0</v>
      </c>
      <c r="E1365">
        <v>4</v>
      </c>
      <c r="F1365">
        <v>7</v>
      </c>
      <c r="G136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365" s="52">
        <f>IFERROR(MasterData6[[#This Row],[NumWebPurchases]]/MasterData6[[#This Row],[NumWebVisitsMonth]], 0)</f>
        <v>0.42857142857142855</v>
      </c>
      <c r="I1365" t="str">
        <f>IF(AND(MasterData6[[#This Row],[NumWebPurchases]]&gt;=1, Buying_Cat.="Over $500"), "Yes", "")</f>
        <v/>
      </c>
      <c r="L1365" t="str">
        <f>IF(MasterData6[[#This Row],[NumWebPurchases]]&gt;=R$3, "Yes", "")</f>
        <v/>
      </c>
      <c r="M1365" t="str">
        <f>IF(MasterData6[[#This Row],[NumCatalogPurchases]]&gt;=S$3, "Yes", "")</f>
        <v/>
      </c>
      <c r="N1365" t="str">
        <f>IF(MasterData6[[#This Row],[NumStorePurchases]]&gt;=T$3, "Yes", "")</f>
        <v/>
      </c>
    </row>
    <row r="1366" spans="1:14" x14ac:dyDescent="0.3">
      <c r="A1366">
        <v>6679</v>
      </c>
      <c r="B1366">
        <v>1</v>
      </c>
      <c r="C1366">
        <v>0</v>
      </c>
      <c r="D1366">
        <v>0</v>
      </c>
      <c r="E1366">
        <v>3</v>
      </c>
      <c r="F1366">
        <v>3</v>
      </c>
      <c r="G136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66" s="52">
        <f>IFERROR(MasterData6[[#This Row],[NumWebPurchases]]/MasterData6[[#This Row],[NumWebVisitsMonth]], 0)</f>
        <v>0</v>
      </c>
      <c r="I1366" t="str">
        <f>IF(AND(MasterData6[[#This Row],[NumWebPurchases]]&gt;=1, Buying_Cat.="Over $500"), "Yes", "")</f>
        <v/>
      </c>
      <c r="L1366" t="str">
        <f>IF(MasterData6[[#This Row],[NumWebPurchases]]&gt;=R$3, "Yes", "")</f>
        <v/>
      </c>
      <c r="M1366" t="str">
        <f>IF(MasterData6[[#This Row],[NumCatalogPurchases]]&gt;=S$3, "Yes", "")</f>
        <v/>
      </c>
      <c r="N1366" t="str">
        <f>IF(MasterData6[[#This Row],[NumStorePurchases]]&gt;=T$3, "Yes", "")</f>
        <v/>
      </c>
    </row>
    <row r="1367" spans="1:14" x14ac:dyDescent="0.3">
      <c r="A1367">
        <v>6682</v>
      </c>
      <c r="B1367">
        <v>1</v>
      </c>
      <c r="C1367">
        <v>1</v>
      </c>
      <c r="D1367">
        <v>0</v>
      </c>
      <c r="E1367">
        <v>3</v>
      </c>
      <c r="F1367">
        <v>8</v>
      </c>
      <c r="G136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67" s="52">
        <f>IFERROR(MasterData6[[#This Row],[NumWebPurchases]]/MasterData6[[#This Row],[NumWebVisitsMonth]], 0)</f>
        <v>0.125</v>
      </c>
      <c r="I1367" t="str">
        <f>IF(AND(MasterData6[[#This Row],[NumWebPurchases]]&gt;=1, Buying_Cat.="Over $500"), "Yes", "")</f>
        <v/>
      </c>
      <c r="L1367" t="str">
        <f>IF(MasterData6[[#This Row],[NumWebPurchases]]&gt;=R$3, "Yes", "")</f>
        <v/>
      </c>
      <c r="M1367" t="str">
        <f>IF(MasterData6[[#This Row],[NumCatalogPurchases]]&gt;=S$3, "Yes", "")</f>
        <v/>
      </c>
      <c r="N1367" t="str">
        <f>IF(MasterData6[[#This Row],[NumStorePurchases]]&gt;=T$3, "Yes", "")</f>
        <v/>
      </c>
    </row>
    <row r="1368" spans="1:14" x14ac:dyDescent="0.3">
      <c r="A1368">
        <v>6690</v>
      </c>
      <c r="B1368">
        <v>4</v>
      </c>
      <c r="C1368">
        <v>3</v>
      </c>
      <c r="D1368">
        <v>1</v>
      </c>
      <c r="E1368">
        <v>3</v>
      </c>
      <c r="F1368">
        <v>7</v>
      </c>
      <c r="G136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368" s="52">
        <f>IFERROR(MasterData6[[#This Row],[NumWebPurchases]]/MasterData6[[#This Row],[NumWebVisitsMonth]], 0)</f>
        <v>0.42857142857142855</v>
      </c>
      <c r="I1368" t="str">
        <f>IF(AND(MasterData6[[#This Row],[NumWebPurchases]]&gt;=1, Buying_Cat.="Over $500"), "Yes", "")</f>
        <v/>
      </c>
      <c r="L1368" t="str">
        <f>IF(MasterData6[[#This Row],[NumWebPurchases]]&gt;=R$3, "Yes", "")</f>
        <v/>
      </c>
      <c r="M1368" t="str">
        <f>IF(MasterData6[[#This Row],[NumCatalogPurchases]]&gt;=S$3, "Yes", "")</f>
        <v/>
      </c>
      <c r="N1368" t="str">
        <f>IF(MasterData6[[#This Row],[NumStorePurchases]]&gt;=T$3, "Yes", "")</f>
        <v/>
      </c>
    </row>
    <row r="1369" spans="1:14" x14ac:dyDescent="0.3">
      <c r="A1369">
        <v>6694</v>
      </c>
      <c r="B1369">
        <v>1</v>
      </c>
      <c r="C1369">
        <v>8</v>
      </c>
      <c r="D1369">
        <v>3</v>
      </c>
      <c r="E1369">
        <v>13</v>
      </c>
      <c r="F1369">
        <v>4</v>
      </c>
      <c r="G136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69" s="52">
        <f>IFERROR(MasterData6[[#This Row],[NumWebPurchases]]/MasterData6[[#This Row],[NumWebVisitsMonth]], 0)</f>
        <v>2</v>
      </c>
      <c r="I1369" t="str">
        <f>IF(AND(MasterData6[[#This Row],[NumWebPurchases]]&gt;=1, Buying_Cat.="Over $500"), "Yes", "")</f>
        <v>Yes</v>
      </c>
      <c r="L1369" t="str">
        <f>IF(MasterData6[[#This Row],[NumWebPurchases]]&gt;=R$3, "Yes", "")</f>
        <v>Yes</v>
      </c>
      <c r="M1369" t="str">
        <f>IF(MasterData6[[#This Row],[NumCatalogPurchases]]&gt;=S$3, "Yes", "")</f>
        <v>Yes</v>
      </c>
      <c r="N1369" t="str">
        <f>IF(MasterData6[[#This Row],[NumStorePurchases]]&gt;=T$3, "Yes", "")</f>
        <v>Yes</v>
      </c>
    </row>
    <row r="1370" spans="1:14" x14ac:dyDescent="0.3">
      <c r="A1370">
        <v>6710</v>
      </c>
      <c r="B1370">
        <v>1</v>
      </c>
      <c r="C1370">
        <v>2</v>
      </c>
      <c r="D1370">
        <v>0</v>
      </c>
      <c r="E1370">
        <v>4</v>
      </c>
      <c r="F1370">
        <v>6</v>
      </c>
      <c r="G137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70" s="52">
        <f>IFERROR(MasterData6[[#This Row],[NumWebPurchases]]/MasterData6[[#This Row],[NumWebVisitsMonth]], 0)</f>
        <v>0.33333333333333331</v>
      </c>
      <c r="I1370" t="str">
        <f>IF(AND(MasterData6[[#This Row],[NumWebPurchases]]&gt;=1, Buying_Cat.="Over $500"), "Yes", "")</f>
        <v/>
      </c>
      <c r="L1370" t="str">
        <f>IF(MasterData6[[#This Row],[NumWebPurchases]]&gt;=R$3, "Yes", "")</f>
        <v/>
      </c>
      <c r="M1370" t="str">
        <f>IF(MasterData6[[#This Row],[NumCatalogPurchases]]&gt;=S$3, "Yes", "")</f>
        <v/>
      </c>
      <c r="N1370" t="str">
        <f>IF(MasterData6[[#This Row],[NumStorePurchases]]&gt;=T$3, "Yes", "")</f>
        <v/>
      </c>
    </row>
    <row r="1371" spans="1:14" x14ac:dyDescent="0.3">
      <c r="A1371">
        <v>6715</v>
      </c>
      <c r="B1371">
        <v>6</v>
      </c>
      <c r="C1371">
        <v>6</v>
      </c>
      <c r="D1371">
        <v>2</v>
      </c>
      <c r="E1371">
        <v>11</v>
      </c>
      <c r="F1371">
        <v>6</v>
      </c>
      <c r="G137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371" s="52">
        <f>IFERROR(MasterData6[[#This Row],[NumWebPurchases]]/MasterData6[[#This Row],[NumWebVisitsMonth]], 0)</f>
        <v>1</v>
      </c>
      <c r="I1371" t="str">
        <f>IF(AND(MasterData6[[#This Row],[NumWebPurchases]]&gt;=1, Buying_Cat.="Over $500"), "Yes", "")</f>
        <v>Yes</v>
      </c>
      <c r="L1371" t="str">
        <f>IF(MasterData6[[#This Row],[NumWebPurchases]]&gt;=R$3, "Yes", "")</f>
        <v>Yes</v>
      </c>
      <c r="M1371" t="str">
        <f>IF(MasterData6[[#This Row],[NumCatalogPurchases]]&gt;=S$3, "Yes", "")</f>
        <v>Yes</v>
      </c>
      <c r="N1371" t="str">
        <f>IF(MasterData6[[#This Row],[NumStorePurchases]]&gt;=T$3, "Yes", "")</f>
        <v>Yes</v>
      </c>
    </row>
    <row r="1372" spans="1:14" x14ac:dyDescent="0.3">
      <c r="A1372">
        <v>6720</v>
      </c>
      <c r="B1372">
        <v>3</v>
      </c>
      <c r="C1372">
        <v>7</v>
      </c>
      <c r="D1372">
        <v>3</v>
      </c>
      <c r="E1372">
        <v>4</v>
      </c>
      <c r="F1372">
        <v>7</v>
      </c>
      <c r="G137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372" s="52">
        <f>IFERROR(MasterData6[[#This Row],[NumWebPurchases]]/MasterData6[[#This Row],[NumWebVisitsMonth]], 0)</f>
        <v>1</v>
      </c>
      <c r="I1372" t="str">
        <f>IF(AND(MasterData6[[#This Row],[NumWebPurchases]]&gt;=1, Buying_Cat.="Over $500"), "Yes", "")</f>
        <v/>
      </c>
      <c r="L1372" t="str">
        <f>IF(MasterData6[[#This Row],[NumWebPurchases]]&gt;=R$3, "Yes", "")</f>
        <v>Yes</v>
      </c>
      <c r="M1372" t="str">
        <f>IF(MasterData6[[#This Row],[NumCatalogPurchases]]&gt;=S$3, "Yes", "")</f>
        <v>Yes</v>
      </c>
      <c r="N1372" t="str">
        <f>IF(MasterData6[[#This Row],[NumStorePurchases]]&gt;=T$3, "Yes", "")</f>
        <v/>
      </c>
    </row>
    <row r="1373" spans="1:14" x14ac:dyDescent="0.3">
      <c r="A1373">
        <v>6721</v>
      </c>
      <c r="B1373">
        <v>3</v>
      </c>
      <c r="C1373">
        <v>6</v>
      </c>
      <c r="D1373">
        <v>3</v>
      </c>
      <c r="E1373">
        <v>5</v>
      </c>
      <c r="F1373">
        <v>3</v>
      </c>
      <c r="G137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373" s="52">
        <f>IFERROR(MasterData6[[#This Row],[NumWebPurchases]]/MasterData6[[#This Row],[NumWebVisitsMonth]], 0)</f>
        <v>2</v>
      </c>
      <c r="I1373" t="str">
        <f>IF(AND(MasterData6[[#This Row],[NumWebPurchases]]&gt;=1, Buying_Cat.="Over $500"), "Yes", "")</f>
        <v>Yes</v>
      </c>
      <c r="L1373" t="str">
        <f>IF(MasterData6[[#This Row],[NumWebPurchases]]&gt;=R$3, "Yes", "")</f>
        <v>Yes</v>
      </c>
      <c r="M1373" t="str">
        <f>IF(MasterData6[[#This Row],[NumCatalogPurchases]]&gt;=S$3, "Yes", "")</f>
        <v>Yes</v>
      </c>
      <c r="N1373" t="str">
        <f>IF(MasterData6[[#This Row],[NumStorePurchases]]&gt;=T$3, "Yes", "")</f>
        <v>Yes</v>
      </c>
    </row>
    <row r="1374" spans="1:14" x14ac:dyDescent="0.3">
      <c r="A1374">
        <v>6722</v>
      </c>
      <c r="B1374">
        <v>3</v>
      </c>
      <c r="C1374">
        <v>10</v>
      </c>
      <c r="D1374">
        <v>3</v>
      </c>
      <c r="E1374">
        <v>7</v>
      </c>
      <c r="F1374">
        <v>6</v>
      </c>
      <c r="G137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374" s="52">
        <f>IFERROR(MasterData6[[#This Row],[NumWebPurchases]]/MasterData6[[#This Row],[NumWebVisitsMonth]], 0)</f>
        <v>1.6666666666666667</v>
      </c>
      <c r="I1374" t="str">
        <f>IF(AND(MasterData6[[#This Row],[NumWebPurchases]]&gt;=1, Buying_Cat.="Over $500"), "Yes", "")</f>
        <v>Yes</v>
      </c>
      <c r="L1374" t="str">
        <f>IF(MasterData6[[#This Row],[NumWebPurchases]]&gt;=R$3, "Yes", "")</f>
        <v>Yes</v>
      </c>
      <c r="M1374" t="str">
        <f>IF(MasterData6[[#This Row],[NumCatalogPurchases]]&gt;=S$3, "Yes", "")</f>
        <v>Yes</v>
      </c>
      <c r="N1374" t="str">
        <f>IF(MasterData6[[#This Row],[NumStorePurchases]]&gt;=T$3, "Yes", "")</f>
        <v>Yes</v>
      </c>
    </row>
    <row r="1375" spans="1:14" x14ac:dyDescent="0.3">
      <c r="A1375">
        <v>6728</v>
      </c>
      <c r="B1375">
        <v>2</v>
      </c>
      <c r="C1375">
        <v>1</v>
      </c>
      <c r="D1375">
        <v>0</v>
      </c>
      <c r="E1375">
        <v>3</v>
      </c>
      <c r="F1375">
        <v>9</v>
      </c>
      <c r="G137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375" s="52">
        <f>IFERROR(MasterData6[[#This Row],[NumWebPurchases]]/MasterData6[[#This Row],[NumWebVisitsMonth]], 0)</f>
        <v>0.1111111111111111</v>
      </c>
      <c r="I1375" t="str">
        <f>IF(AND(MasterData6[[#This Row],[NumWebPurchases]]&gt;=1, Buying_Cat.="Over $500"), "Yes", "")</f>
        <v/>
      </c>
      <c r="L1375" t="str">
        <f>IF(MasterData6[[#This Row],[NumWebPurchases]]&gt;=R$3, "Yes", "")</f>
        <v/>
      </c>
      <c r="M1375" t="str">
        <f>IF(MasterData6[[#This Row],[NumCatalogPurchases]]&gt;=S$3, "Yes", "")</f>
        <v/>
      </c>
      <c r="N1375" t="str">
        <f>IF(MasterData6[[#This Row],[NumStorePurchases]]&gt;=T$3, "Yes", "")</f>
        <v/>
      </c>
    </row>
    <row r="1376" spans="1:14" x14ac:dyDescent="0.3">
      <c r="A1376">
        <v>6729</v>
      </c>
      <c r="B1376">
        <v>1</v>
      </c>
      <c r="C1376">
        <v>4</v>
      </c>
      <c r="D1376">
        <v>5</v>
      </c>
      <c r="E1376">
        <v>11</v>
      </c>
      <c r="F1376">
        <v>3</v>
      </c>
      <c r="G137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76" s="52">
        <f>IFERROR(MasterData6[[#This Row],[NumWebPurchases]]/MasterData6[[#This Row],[NumWebVisitsMonth]], 0)</f>
        <v>1.3333333333333333</v>
      </c>
      <c r="I1376" t="str">
        <f>IF(AND(MasterData6[[#This Row],[NumWebPurchases]]&gt;=1, Buying_Cat.="Over $500"), "Yes", "")</f>
        <v>Yes</v>
      </c>
      <c r="L1376" t="str">
        <f>IF(MasterData6[[#This Row],[NumWebPurchases]]&gt;=R$3, "Yes", "")</f>
        <v>Yes</v>
      </c>
      <c r="M1376" t="str">
        <f>IF(MasterData6[[#This Row],[NumCatalogPurchases]]&gt;=S$3, "Yes", "")</f>
        <v>Yes</v>
      </c>
      <c r="N1376" t="str">
        <f>IF(MasterData6[[#This Row],[NumStorePurchases]]&gt;=T$3, "Yes", "")</f>
        <v>Yes</v>
      </c>
    </row>
    <row r="1377" spans="1:14" x14ac:dyDescent="0.3">
      <c r="A1377">
        <v>6730</v>
      </c>
      <c r="B1377">
        <v>3</v>
      </c>
      <c r="C1377">
        <v>2</v>
      </c>
      <c r="D1377">
        <v>0</v>
      </c>
      <c r="E1377">
        <v>3</v>
      </c>
      <c r="F1377">
        <v>8</v>
      </c>
      <c r="G137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377" s="52">
        <f>IFERROR(MasterData6[[#This Row],[NumWebPurchases]]/MasterData6[[#This Row],[NumWebVisitsMonth]], 0)</f>
        <v>0.25</v>
      </c>
      <c r="I1377" t="str">
        <f>IF(AND(MasterData6[[#This Row],[NumWebPurchases]]&gt;=1, Buying_Cat.="Over $500"), "Yes", "")</f>
        <v/>
      </c>
      <c r="L1377" t="str">
        <f>IF(MasterData6[[#This Row],[NumWebPurchases]]&gt;=R$3, "Yes", "")</f>
        <v/>
      </c>
      <c r="M1377" t="str">
        <f>IF(MasterData6[[#This Row],[NumCatalogPurchases]]&gt;=S$3, "Yes", "")</f>
        <v/>
      </c>
      <c r="N1377" t="str">
        <f>IF(MasterData6[[#This Row],[NumStorePurchases]]&gt;=T$3, "Yes", "")</f>
        <v/>
      </c>
    </row>
    <row r="1378" spans="1:14" x14ac:dyDescent="0.3">
      <c r="A1378">
        <v>6742</v>
      </c>
      <c r="B1378">
        <v>1</v>
      </c>
      <c r="C1378">
        <v>1</v>
      </c>
      <c r="D1378">
        <v>0</v>
      </c>
      <c r="E1378">
        <v>2</v>
      </c>
      <c r="F1378">
        <v>8</v>
      </c>
      <c r="G137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78" s="52">
        <f>IFERROR(MasterData6[[#This Row],[NumWebPurchases]]/MasterData6[[#This Row],[NumWebVisitsMonth]], 0)</f>
        <v>0.125</v>
      </c>
      <c r="I1378" t="str">
        <f>IF(AND(MasterData6[[#This Row],[NumWebPurchases]]&gt;=1, Buying_Cat.="Over $500"), "Yes", "")</f>
        <v/>
      </c>
      <c r="L1378" t="str">
        <f>IF(MasterData6[[#This Row],[NumWebPurchases]]&gt;=R$3, "Yes", "")</f>
        <v/>
      </c>
      <c r="M1378" t="str">
        <f>IF(MasterData6[[#This Row],[NumCatalogPurchases]]&gt;=S$3, "Yes", "")</f>
        <v/>
      </c>
      <c r="N1378" t="str">
        <f>IF(MasterData6[[#This Row],[NumStorePurchases]]&gt;=T$3, "Yes", "")</f>
        <v/>
      </c>
    </row>
    <row r="1379" spans="1:14" x14ac:dyDescent="0.3">
      <c r="A1379">
        <v>6749</v>
      </c>
      <c r="B1379">
        <v>4</v>
      </c>
      <c r="C1379">
        <v>5</v>
      </c>
      <c r="D1379">
        <v>3</v>
      </c>
      <c r="E1379">
        <v>6</v>
      </c>
      <c r="F1379">
        <v>8</v>
      </c>
      <c r="G137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379" s="52">
        <f>IFERROR(MasterData6[[#This Row],[NumWebPurchases]]/MasterData6[[#This Row],[NumWebVisitsMonth]], 0)</f>
        <v>0.625</v>
      </c>
      <c r="I1379" t="str">
        <f>IF(AND(MasterData6[[#This Row],[NumWebPurchases]]&gt;=1, Buying_Cat.="Over $500"), "Yes", "")</f>
        <v>Yes</v>
      </c>
      <c r="L1379" t="str">
        <f>IF(MasterData6[[#This Row],[NumWebPurchases]]&gt;=R$3, "Yes", "")</f>
        <v>Yes</v>
      </c>
      <c r="M1379" t="str">
        <f>IF(MasterData6[[#This Row],[NumCatalogPurchases]]&gt;=S$3, "Yes", "")</f>
        <v>Yes</v>
      </c>
      <c r="N1379" t="str">
        <f>IF(MasterData6[[#This Row],[NumStorePurchases]]&gt;=T$3, "Yes", "")</f>
        <v>Yes</v>
      </c>
    </row>
    <row r="1380" spans="1:14" x14ac:dyDescent="0.3">
      <c r="A1380">
        <v>6768</v>
      </c>
      <c r="B1380">
        <v>2</v>
      </c>
      <c r="C1380">
        <v>1</v>
      </c>
      <c r="D1380">
        <v>0</v>
      </c>
      <c r="E1380">
        <v>3</v>
      </c>
      <c r="F1380">
        <v>8</v>
      </c>
      <c r="G138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380" s="52">
        <f>IFERROR(MasterData6[[#This Row],[NumWebPurchases]]/MasterData6[[#This Row],[NumWebVisitsMonth]], 0)</f>
        <v>0.125</v>
      </c>
      <c r="I1380" t="str">
        <f>IF(AND(MasterData6[[#This Row],[NumWebPurchases]]&gt;=1, Buying_Cat.="Over $500"), "Yes", "")</f>
        <v/>
      </c>
      <c r="L1380" t="str">
        <f>IF(MasterData6[[#This Row],[NumWebPurchases]]&gt;=R$3, "Yes", "")</f>
        <v/>
      </c>
      <c r="M1380" t="str">
        <f>IF(MasterData6[[#This Row],[NumCatalogPurchases]]&gt;=S$3, "Yes", "")</f>
        <v/>
      </c>
      <c r="N1380" t="str">
        <f>IF(MasterData6[[#This Row],[NumStorePurchases]]&gt;=T$3, "Yes", "")</f>
        <v/>
      </c>
    </row>
    <row r="1381" spans="1:14" x14ac:dyDescent="0.3">
      <c r="A1381">
        <v>6770</v>
      </c>
      <c r="B1381">
        <v>2</v>
      </c>
      <c r="C1381">
        <v>2</v>
      </c>
      <c r="D1381">
        <v>1</v>
      </c>
      <c r="E1381">
        <v>2</v>
      </c>
      <c r="F1381">
        <v>6</v>
      </c>
      <c r="G138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381" s="52">
        <f>IFERROR(MasterData6[[#This Row],[NumWebPurchases]]/MasterData6[[#This Row],[NumWebVisitsMonth]], 0)</f>
        <v>0.33333333333333331</v>
      </c>
      <c r="I1381" t="str">
        <f>IF(AND(MasterData6[[#This Row],[NumWebPurchases]]&gt;=1, Buying_Cat.="Over $500"), "Yes", "")</f>
        <v/>
      </c>
      <c r="L1381" t="str">
        <f>IF(MasterData6[[#This Row],[NumWebPurchases]]&gt;=R$3, "Yes", "")</f>
        <v/>
      </c>
      <c r="M1381" t="str">
        <f>IF(MasterData6[[#This Row],[NumCatalogPurchases]]&gt;=S$3, "Yes", "")</f>
        <v/>
      </c>
      <c r="N1381" t="str">
        <f>IF(MasterData6[[#This Row],[NumStorePurchases]]&gt;=T$3, "Yes", "")</f>
        <v/>
      </c>
    </row>
    <row r="1382" spans="1:14" x14ac:dyDescent="0.3">
      <c r="A1382">
        <v>6798</v>
      </c>
      <c r="B1382">
        <v>9</v>
      </c>
      <c r="C1382">
        <v>5</v>
      </c>
      <c r="D1382">
        <v>1</v>
      </c>
      <c r="E1382">
        <v>8</v>
      </c>
      <c r="F1382">
        <v>7</v>
      </c>
      <c r="G138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9</v>
      </c>
      <c r="H1382" s="52">
        <f>IFERROR(MasterData6[[#This Row],[NumWebPurchases]]/MasterData6[[#This Row],[NumWebVisitsMonth]], 0)</f>
        <v>0.7142857142857143</v>
      </c>
      <c r="I1382" t="str">
        <f>IF(AND(MasterData6[[#This Row],[NumWebPurchases]]&gt;=1, Buying_Cat.="Over $500"), "Yes", "")</f>
        <v/>
      </c>
      <c r="L1382" t="str">
        <f>IF(MasterData6[[#This Row],[NumWebPurchases]]&gt;=R$3, "Yes", "")</f>
        <v>Yes</v>
      </c>
      <c r="M1382" t="str">
        <f>IF(MasterData6[[#This Row],[NumCatalogPurchases]]&gt;=S$3, "Yes", "")</f>
        <v/>
      </c>
      <c r="N1382" t="str">
        <f>IF(MasterData6[[#This Row],[NumStorePurchases]]&gt;=T$3, "Yes", "")</f>
        <v>Yes</v>
      </c>
    </row>
    <row r="1383" spans="1:14" x14ac:dyDescent="0.3">
      <c r="A1383">
        <v>6810</v>
      </c>
      <c r="B1383">
        <v>1</v>
      </c>
      <c r="C1383">
        <v>3</v>
      </c>
      <c r="D1383">
        <v>2</v>
      </c>
      <c r="E1383">
        <v>6</v>
      </c>
      <c r="F1383">
        <v>1</v>
      </c>
      <c r="G138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83" s="52">
        <f>IFERROR(MasterData6[[#This Row],[NumWebPurchases]]/MasterData6[[#This Row],[NumWebVisitsMonth]], 0)</f>
        <v>3</v>
      </c>
      <c r="I1383" t="str">
        <f>IF(AND(MasterData6[[#This Row],[NumWebPurchases]]&gt;=1, Buying_Cat.="Over $500"), "Yes", "")</f>
        <v>Yes</v>
      </c>
      <c r="L1383" t="str">
        <f>IF(MasterData6[[#This Row],[NumWebPurchases]]&gt;=R$3, "Yes", "")</f>
        <v/>
      </c>
      <c r="M1383" t="str">
        <f>IF(MasterData6[[#This Row],[NumCatalogPurchases]]&gt;=S$3, "Yes", "")</f>
        <v>Yes</v>
      </c>
      <c r="N1383" t="str">
        <f>IF(MasterData6[[#This Row],[NumStorePurchases]]&gt;=T$3, "Yes", "")</f>
        <v>Yes</v>
      </c>
    </row>
    <row r="1384" spans="1:14" x14ac:dyDescent="0.3">
      <c r="A1384">
        <v>6815</v>
      </c>
      <c r="B1384">
        <v>0</v>
      </c>
      <c r="C1384">
        <v>7</v>
      </c>
      <c r="D1384">
        <v>6</v>
      </c>
      <c r="E1384">
        <v>8</v>
      </c>
      <c r="F1384">
        <v>2</v>
      </c>
      <c r="G138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1384" s="52">
        <f>IFERROR(MasterData6[[#This Row],[NumWebPurchases]]/MasterData6[[#This Row],[NumWebVisitsMonth]], 0)</f>
        <v>3.5</v>
      </c>
      <c r="I1384" t="str">
        <f>IF(AND(MasterData6[[#This Row],[NumWebPurchases]]&gt;=1, Buying_Cat.="Over $500"), "Yes", "")</f>
        <v>Yes</v>
      </c>
      <c r="L1384" t="str">
        <f>IF(MasterData6[[#This Row],[NumWebPurchases]]&gt;=R$3, "Yes", "")</f>
        <v>Yes</v>
      </c>
      <c r="M1384" t="str">
        <f>IF(MasterData6[[#This Row],[NumCatalogPurchases]]&gt;=S$3, "Yes", "")</f>
        <v>Yes</v>
      </c>
      <c r="N1384" t="str">
        <f>IF(MasterData6[[#This Row],[NumStorePurchases]]&gt;=T$3, "Yes", "")</f>
        <v>Yes</v>
      </c>
    </row>
    <row r="1385" spans="1:14" x14ac:dyDescent="0.3">
      <c r="A1385">
        <v>6818</v>
      </c>
      <c r="B1385">
        <v>5</v>
      </c>
      <c r="C1385">
        <v>5</v>
      </c>
      <c r="D1385">
        <v>1</v>
      </c>
      <c r="E1385">
        <v>5</v>
      </c>
      <c r="F1385">
        <v>6</v>
      </c>
      <c r="G138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385" s="52">
        <f>IFERROR(MasterData6[[#This Row],[NumWebPurchases]]/MasterData6[[#This Row],[NumWebVisitsMonth]], 0)</f>
        <v>0.83333333333333337</v>
      </c>
      <c r="I1385" t="str">
        <f>IF(AND(MasterData6[[#This Row],[NumWebPurchases]]&gt;=1, Buying_Cat.="Over $500"), "Yes", "")</f>
        <v/>
      </c>
      <c r="L1385" t="str">
        <f>IF(MasterData6[[#This Row],[NumWebPurchases]]&gt;=R$3, "Yes", "")</f>
        <v>Yes</v>
      </c>
      <c r="M1385" t="str">
        <f>IF(MasterData6[[#This Row],[NumCatalogPurchases]]&gt;=S$3, "Yes", "")</f>
        <v/>
      </c>
      <c r="N1385" t="str">
        <f>IF(MasterData6[[#This Row],[NumStorePurchases]]&gt;=T$3, "Yes", "")</f>
        <v>Yes</v>
      </c>
    </row>
    <row r="1386" spans="1:14" x14ac:dyDescent="0.3">
      <c r="A1386">
        <v>6825</v>
      </c>
      <c r="B1386">
        <v>1</v>
      </c>
      <c r="C1386">
        <v>1</v>
      </c>
      <c r="D1386">
        <v>0</v>
      </c>
      <c r="E1386">
        <v>2</v>
      </c>
      <c r="F1386">
        <v>7</v>
      </c>
      <c r="G138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86" s="52">
        <f>IFERROR(MasterData6[[#This Row],[NumWebPurchases]]/MasterData6[[#This Row],[NumWebVisitsMonth]], 0)</f>
        <v>0.14285714285714285</v>
      </c>
      <c r="I1386" t="str">
        <f>IF(AND(MasterData6[[#This Row],[NumWebPurchases]]&gt;=1, Buying_Cat.="Over $500"), "Yes", "")</f>
        <v/>
      </c>
      <c r="L1386" t="str">
        <f>IF(MasterData6[[#This Row],[NumWebPurchases]]&gt;=R$3, "Yes", "")</f>
        <v/>
      </c>
      <c r="M1386" t="str">
        <f>IF(MasterData6[[#This Row],[NumCatalogPurchases]]&gt;=S$3, "Yes", "")</f>
        <v/>
      </c>
      <c r="N1386" t="str">
        <f>IF(MasterData6[[#This Row],[NumStorePurchases]]&gt;=T$3, "Yes", "")</f>
        <v/>
      </c>
    </row>
    <row r="1387" spans="1:14" x14ac:dyDescent="0.3">
      <c r="A1387">
        <v>6853</v>
      </c>
      <c r="B1387">
        <v>1</v>
      </c>
      <c r="C1387">
        <v>3</v>
      </c>
      <c r="D1387">
        <v>6</v>
      </c>
      <c r="E1387">
        <v>11</v>
      </c>
      <c r="F1387">
        <v>1</v>
      </c>
      <c r="G138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87" s="52">
        <f>IFERROR(MasterData6[[#This Row],[NumWebPurchases]]/MasterData6[[#This Row],[NumWebVisitsMonth]], 0)</f>
        <v>3</v>
      </c>
      <c r="I1387" t="str">
        <f>IF(AND(MasterData6[[#This Row],[NumWebPurchases]]&gt;=1, Buying_Cat.="Over $500"), "Yes", "")</f>
        <v>Yes</v>
      </c>
      <c r="L1387" t="str">
        <f>IF(MasterData6[[#This Row],[NumWebPurchases]]&gt;=R$3, "Yes", "")</f>
        <v/>
      </c>
      <c r="M1387" t="str">
        <f>IF(MasterData6[[#This Row],[NumCatalogPurchases]]&gt;=S$3, "Yes", "")</f>
        <v>Yes</v>
      </c>
      <c r="N1387" t="str">
        <f>IF(MasterData6[[#This Row],[NumStorePurchases]]&gt;=T$3, "Yes", "")</f>
        <v>Yes</v>
      </c>
    </row>
    <row r="1388" spans="1:14" x14ac:dyDescent="0.3">
      <c r="A1388">
        <v>6856</v>
      </c>
      <c r="B1388">
        <v>3</v>
      </c>
      <c r="C1388">
        <v>3</v>
      </c>
      <c r="D1388">
        <v>0</v>
      </c>
      <c r="E1388">
        <v>3</v>
      </c>
      <c r="F1388">
        <v>9</v>
      </c>
      <c r="G138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388" s="52">
        <f>IFERROR(MasterData6[[#This Row],[NumWebPurchases]]/MasterData6[[#This Row],[NumWebVisitsMonth]], 0)</f>
        <v>0.33333333333333331</v>
      </c>
      <c r="I1388" t="str">
        <f>IF(AND(MasterData6[[#This Row],[NumWebPurchases]]&gt;=1, Buying_Cat.="Over $500"), "Yes", "")</f>
        <v/>
      </c>
      <c r="L1388" t="str">
        <f>IF(MasterData6[[#This Row],[NumWebPurchases]]&gt;=R$3, "Yes", "")</f>
        <v/>
      </c>
      <c r="M1388" t="str">
        <f>IF(MasterData6[[#This Row],[NumCatalogPurchases]]&gt;=S$3, "Yes", "")</f>
        <v/>
      </c>
      <c r="N1388" t="str">
        <f>IF(MasterData6[[#This Row],[NumStorePurchases]]&gt;=T$3, "Yes", "")</f>
        <v/>
      </c>
    </row>
    <row r="1389" spans="1:14" x14ac:dyDescent="0.3">
      <c r="A1389">
        <v>6859</v>
      </c>
      <c r="B1389">
        <v>2</v>
      </c>
      <c r="C1389">
        <v>4</v>
      </c>
      <c r="D1389">
        <v>0</v>
      </c>
      <c r="E1389">
        <v>3</v>
      </c>
      <c r="F1389">
        <v>9</v>
      </c>
      <c r="G138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389" s="52">
        <f>IFERROR(MasterData6[[#This Row],[NumWebPurchases]]/MasterData6[[#This Row],[NumWebVisitsMonth]], 0)</f>
        <v>0.44444444444444442</v>
      </c>
      <c r="I1389" t="str">
        <f>IF(AND(MasterData6[[#This Row],[NumWebPurchases]]&gt;=1, Buying_Cat.="Over $500"), "Yes", "")</f>
        <v/>
      </c>
      <c r="L1389" t="str">
        <f>IF(MasterData6[[#This Row],[NumWebPurchases]]&gt;=R$3, "Yes", "")</f>
        <v>Yes</v>
      </c>
      <c r="M1389" t="str">
        <f>IF(MasterData6[[#This Row],[NumCatalogPurchases]]&gt;=S$3, "Yes", "")</f>
        <v/>
      </c>
      <c r="N1389" t="str">
        <f>IF(MasterData6[[#This Row],[NumStorePurchases]]&gt;=T$3, "Yes", "")</f>
        <v/>
      </c>
    </row>
    <row r="1390" spans="1:14" x14ac:dyDescent="0.3">
      <c r="A1390">
        <v>6862</v>
      </c>
      <c r="B1390">
        <v>15</v>
      </c>
      <c r="C1390">
        <v>0</v>
      </c>
      <c r="D1390">
        <v>0</v>
      </c>
      <c r="E1390">
        <v>0</v>
      </c>
      <c r="F1390">
        <v>20</v>
      </c>
      <c r="G139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15</v>
      </c>
      <c r="H1390" s="52">
        <f>IFERROR(MasterData6[[#This Row],[NumWebPurchases]]/MasterData6[[#This Row],[NumWebVisitsMonth]], 0)</f>
        <v>0</v>
      </c>
      <c r="I1390" t="str">
        <f>IF(AND(MasterData6[[#This Row],[NumWebPurchases]]&gt;=1, Buying_Cat.="Over $500"), "Yes", "")</f>
        <v/>
      </c>
      <c r="L1390" t="str">
        <f>IF(MasterData6[[#This Row],[NumWebPurchases]]&gt;=R$3, "Yes", "")</f>
        <v/>
      </c>
      <c r="M1390" t="str">
        <f>IF(MasterData6[[#This Row],[NumCatalogPurchases]]&gt;=S$3, "Yes", "")</f>
        <v/>
      </c>
      <c r="N1390" t="str">
        <f>IF(MasterData6[[#This Row],[NumStorePurchases]]&gt;=T$3, "Yes", "")</f>
        <v/>
      </c>
    </row>
    <row r="1391" spans="1:14" x14ac:dyDescent="0.3">
      <c r="A1391">
        <v>6864</v>
      </c>
      <c r="B1391">
        <v>2</v>
      </c>
      <c r="C1391">
        <v>3</v>
      </c>
      <c r="D1391">
        <v>0</v>
      </c>
      <c r="E1391">
        <v>3</v>
      </c>
      <c r="F1391">
        <v>5</v>
      </c>
      <c r="G139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391" s="52">
        <f>IFERROR(MasterData6[[#This Row],[NumWebPurchases]]/MasterData6[[#This Row],[NumWebVisitsMonth]], 0)</f>
        <v>0.6</v>
      </c>
      <c r="I1391" t="str">
        <f>IF(AND(MasterData6[[#This Row],[NumWebPurchases]]&gt;=1, Buying_Cat.="Over $500"), "Yes", "")</f>
        <v/>
      </c>
      <c r="L1391" t="str">
        <f>IF(MasterData6[[#This Row],[NumWebPurchases]]&gt;=R$3, "Yes", "")</f>
        <v/>
      </c>
      <c r="M1391" t="str">
        <f>IF(MasterData6[[#This Row],[NumCatalogPurchases]]&gt;=S$3, "Yes", "")</f>
        <v/>
      </c>
      <c r="N1391" t="str">
        <f>IF(MasterData6[[#This Row],[NumStorePurchases]]&gt;=T$3, "Yes", "")</f>
        <v/>
      </c>
    </row>
    <row r="1392" spans="1:14" x14ac:dyDescent="0.3">
      <c r="A1392">
        <v>6866</v>
      </c>
      <c r="B1392">
        <v>1</v>
      </c>
      <c r="C1392">
        <v>1</v>
      </c>
      <c r="D1392">
        <v>0</v>
      </c>
      <c r="E1392">
        <v>3</v>
      </c>
      <c r="F1392">
        <v>5</v>
      </c>
      <c r="G139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92" s="52">
        <f>IFERROR(MasterData6[[#This Row],[NumWebPurchases]]/MasterData6[[#This Row],[NumWebVisitsMonth]], 0)</f>
        <v>0.2</v>
      </c>
      <c r="I1392" t="str">
        <f>IF(AND(MasterData6[[#This Row],[NumWebPurchases]]&gt;=1, Buying_Cat.="Over $500"), "Yes", "")</f>
        <v/>
      </c>
      <c r="L1392" t="str">
        <f>IF(MasterData6[[#This Row],[NumWebPurchases]]&gt;=R$3, "Yes", "")</f>
        <v/>
      </c>
      <c r="M1392" t="str">
        <f>IF(MasterData6[[#This Row],[NumCatalogPurchases]]&gt;=S$3, "Yes", "")</f>
        <v/>
      </c>
      <c r="N1392" t="str">
        <f>IF(MasterData6[[#This Row],[NumStorePurchases]]&gt;=T$3, "Yes", "")</f>
        <v/>
      </c>
    </row>
    <row r="1393" spans="1:14" x14ac:dyDescent="0.3">
      <c r="A1393">
        <v>6870</v>
      </c>
      <c r="B1393">
        <v>1</v>
      </c>
      <c r="C1393">
        <v>3</v>
      </c>
      <c r="D1393">
        <v>1</v>
      </c>
      <c r="E1393">
        <v>7</v>
      </c>
      <c r="F1393">
        <v>2</v>
      </c>
      <c r="G139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93" s="52">
        <f>IFERROR(MasterData6[[#This Row],[NumWebPurchases]]/MasterData6[[#This Row],[NumWebVisitsMonth]], 0)</f>
        <v>1.5</v>
      </c>
      <c r="I1393" t="str">
        <f>IF(AND(MasterData6[[#This Row],[NumWebPurchases]]&gt;=1, Buying_Cat.="Over $500"), "Yes", "")</f>
        <v/>
      </c>
      <c r="L1393" t="str">
        <f>IF(MasterData6[[#This Row],[NumWebPurchases]]&gt;=R$3, "Yes", "")</f>
        <v/>
      </c>
      <c r="M1393" t="str">
        <f>IF(MasterData6[[#This Row],[NumCatalogPurchases]]&gt;=S$3, "Yes", "")</f>
        <v/>
      </c>
      <c r="N1393" t="str">
        <f>IF(MasterData6[[#This Row],[NumStorePurchases]]&gt;=T$3, "Yes", "")</f>
        <v>Yes</v>
      </c>
    </row>
    <row r="1394" spans="1:14" x14ac:dyDescent="0.3">
      <c r="A1394">
        <v>6872</v>
      </c>
      <c r="B1394">
        <v>2</v>
      </c>
      <c r="C1394">
        <v>4</v>
      </c>
      <c r="D1394">
        <v>2</v>
      </c>
      <c r="E1394">
        <v>8</v>
      </c>
      <c r="F1394">
        <v>4</v>
      </c>
      <c r="G139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394" s="52">
        <f>IFERROR(MasterData6[[#This Row],[NumWebPurchases]]/MasterData6[[#This Row],[NumWebVisitsMonth]], 0)</f>
        <v>1</v>
      </c>
      <c r="I1394" t="str">
        <f>IF(AND(MasterData6[[#This Row],[NumWebPurchases]]&gt;=1, Buying_Cat.="Over $500"), "Yes", "")</f>
        <v/>
      </c>
      <c r="L1394" t="str">
        <f>IF(MasterData6[[#This Row],[NumWebPurchases]]&gt;=R$3, "Yes", "")</f>
        <v>Yes</v>
      </c>
      <c r="M1394" t="str">
        <f>IF(MasterData6[[#This Row],[NumCatalogPurchases]]&gt;=S$3, "Yes", "")</f>
        <v>Yes</v>
      </c>
      <c r="N1394" t="str">
        <f>IF(MasterData6[[#This Row],[NumStorePurchases]]&gt;=T$3, "Yes", "")</f>
        <v>Yes</v>
      </c>
    </row>
    <row r="1395" spans="1:14" x14ac:dyDescent="0.3">
      <c r="A1395">
        <v>6875</v>
      </c>
      <c r="B1395">
        <v>2</v>
      </c>
      <c r="C1395">
        <v>7</v>
      </c>
      <c r="D1395">
        <v>3</v>
      </c>
      <c r="E1395">
        <v>5</v>
      </c>
      <c r="F1395">
        <v>8</v>
      </c>
      <c r="G139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395" s="52">
        <f>IFERROR(MasterData6[[#This Row],[NumWebPurchases]]/MasterData6[[#This Row],[NumWebVisitsMonth]], 0)</f>
        <v>0.875</v>
      </c>
      <c r="I1395" t="str">
        <f>IF(AND(MasterData6[[#This Row],[NumWebPurchases]]&gt;=1, Buying_Cat.="Over $500"), "Yes", "")</f>
        <v/>
      </c>
      <c r="L1395" t="str">
        <f>IF(MasterData6[[#This Row],[NumWebPurchases]]&gt;=R$3, "Yes", "")</f>
        <v>Yes</v>
      </c>
      <c r="M1395" t="str">
        <f>IF(MasterData6[[#This Row],[NumCatalogPurchases]]&gt;=S$3, "Yes", "")</f>
        <v>Yes</v>
      </c>
      <c r="N1395" t="str">
        <f>IF(MasterData6[[#This Row],[NumStorePurchases]]&gt;=T$3, "Yes", "")</f>
        <v>Yes</v>
      </c>
    </row>
    <row r="1396" spans="1:14" x14ac:dyDescent="0.3">
      <c r="A1396">
        <v>6878</v>
      </c>
      <c r="B1396">
        <v>3</v>
      </c>
      <c r="C1396">
        <v>4</v>
      </c>
      <c r="D1396">
        <v>1</v>
      </c>
      <c r="E1396">
        <v>6</v>
      </c>
      <c r="F1396">
        <v>7</v>
      </c>
      <c r="G139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396" s="52">
        <f>IFERROR(MasterData6[[#This Row],[NumWebPurchases]]/MasterData6[[#This Row],[NumWebVisitsMonth]], 0)</f>
        <v>0.5714285714285714</v>
      </c>
      <c r="I1396" t="str">
        <f>IF(AND(MasterData6[[#This Row],[NumWebPurchases]]&gt;=1, Buying_Cat.="Over $500"), "Yes", "")</f>
        <v/>
      </c>
      <c r="L1396" t="str">
        <f>IF(MasterData6[[#This Row],[NumWebPurchases]]&gt;=R$3, "Yes", "")</f>
        <v>Yes</v>
      </c>
      <c r="M1396" t="str">
        <f>IF(MasterData6[[#This Row],[NumCatalogPurchases]]&gt;=S$3, "Yes", "")</f>
        <v/>
      </c>
      <c r="N1396" t="str">
        <f>IF(MasterData6[[#This Row],[NumStorePurchases]]&gt;=T$3, "Yes", "")</f>
        <v>Yes</v>
      </c>
    </row>
    <row r="1397" spans="1:14" x14ac:dyDescent="0.3">
      <c r="A1397">
        <v>6885</v>
      </c>
      <c r="B1397">
        <v>1</v>
      </c>
      <c r="C1397">
        <v>2</v>
      </c>
      <c r="D1397">
        <v>0</v>
      </c>
      <c r="E1397">
        <v>3</v>
      </c>
      <c r="F1397">
        <v>7</v>
      </c>
      <c r="G139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397" s="52">
        <f>IFERROR(MasterData6[[#This Row],[NumWebPurchases]]/MasterData6[[#This Row],[NumWebVisitsMonth]], 0)</f>
        <v>0.2857142857142857</v>
      </c>
      <c r="I1397" t="str">
        <f>IF(AND(MasterData6[[#This Row],[NumWebPurchases]]&gt;=1, Buying_Cat.="Over $500"), "Yes", "")</f>
        <v/>
      </c>
      <c r="L1397" t="str">
        <f>IF(MasterData6[[#This Row],[NumWebPurchases]]&gt;=R$3, "Yes", "")</f>
        <v/>
      </c>
      <c r="M1397" t="str">
        <f>IF(MasterData6[[#This Row],[NumCatalogPurchases]]&gt;=S$3, "Yes", "")</f>
        <v/>
      </c>
      <c r="N1397" t="str">
        <f>IF(MasterData6[[#This Row],[NumStorePurchases]]&gt;=T$3, "Yes", "")</f>
        <v/>
      </c>
    </row>
    <row r="1398" spans="1:14" x14ac:dyDescent="0.3">
      <c r="A1398">
        <v>6887</v>
      </c>
      <c r="B1398">
        <v>2</v>
      </c>
      <c r="C1398">
        <v>8</v>
      </c>
      <c r="D1398">
        <v>1</v>
      </c>
      <c r="E1398">
        <v>8</v>
      </c>
      <c r="F1398">
        <v>6</v>
      </c>
      <c r="G139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398" s="52">
        <f>IFERROR(MasterData6[[#This Row],[NumWebPurchases]]/MasterData6[[#This Row],[NumWebVisitsMonth]], 0)</f>
        <v>1.3333333333333333</v>
      </c>
      <c r="I1398" t="str">
        <f>IF(AND(MasterData6[[#This Row],[NumWebPurchases]]&gt;=1, Buying_Cat.="Over $500"), "Yes", "")</f>
        <v>Yes</v>
      </c>
      <c r="L1398" t="str">
        <f>IF(MasterData6[[#This Row],[NumWebPurchases]]&gt;=R$3, "Yes", "")</f>
        <v>Yes</v>
      </c>
      <c r="M1398" t="str">
        <f>IF(MasterData6[[#This Row],[NumCatalogPurchases]]&gt;=S$3, "Yes", "")</f>
        <v/>
      </c>
      <c r="N1398" t="str">
        <f>IF(MasterData6[[#This Row],[NumStorePurchases]]&gt;=T$3, "Yes", "")</f>
        <v>Yes</v>
      </c>
    </row>
    <row r="1399" spans="1:14" x14ac:dyDescent="0.3">
      <c r="A1399">
        <v>6892</v>
      </c>
      <c r="B1399">
        <v>8</v>
      </c>
      <c r="C1399">
        <v>10</v>
      </c>
      <c r="D1399">
        <v>4</v>
      </c>
      <c r="E1399">
        <v>6</v>
      </c>
      <c r="F1399">
        <v>8</v>
      </c>
      <c r="G139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8</v>
      </c>
      <c r="H1399" s="52">
        <f>IFERROR(MasterData6[[#This Row],[NumWebPurchases]]/MasterData6[[#This Row],[NumWebVisitsMonth]], 0)</f>
        <v>1.25</v>
      </c>
      <c r="I1399" t="str">
        <f>IF(AND(MasterData6[[#This Row],[NumWebPurchases]]&gt;=1, Buying_Cat.="Over $500"), "Yes", "")</f>
        <v>Yes</v>
      </c>
      <c r="L1399" t="str">
        <f>IF(MasterData6[[#This Row],[NumWebPurchases]]&gt;=R$3, "Yes", "")</f>
        <v>Yes</v>
      </c>
      <c r="M1399" t="str">
        <f>IF(MasterData6[[#This Row],[NumCatalogPurchases]]&gt;=S$3, "Yes", "")</f>
        <v>Yes</v>
      </c>
      <c r="N1399" t="str">
        <f>IF(MasterData6[[#This Row],[NumStorePurchases]]&gt;=T$3, "Yes", "")</f>
        <v>Yes</v>
      </c>
    </row>
    <row r="1400" spans="1:14" x14ac:dyDescent="0.3">
      <c r="A1400">
        <v>6905</v>
      </c>
      <c r="B1400">
        <v>1</v>
      </c>
      <c r="C1400">
        <v>6</v>
      </c>
      <c r="D1400">
        <v>4</v>
      </c>
      <c r="E1400">
        <v>10</v>
      </c>
      <c r="F1400">
        <v>2</v>
      </c>
      <c r="G140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00" s="52">
        <f>IFERROR(MasterData6[[#This Row],[NumWebPurchases]]/MasterData6[[#This Row],[NumWebVisitsMonth]], 0)</f>
        <v>3</v>
      </c>
      <c r="I1400" t="str">
        <f>IF(AND(MasterData6[[#This Row],[NumWebPurchases]]&gt;=1, Buying_Cat.="Over $500"), "Yes", "")</f>
        <v>Yes</v>
      </c>
      <c r="L1400" t="str">
        <f>IF(MasterData6[[#This Row],[NumWebPurchases]]&gt;=R$3, "Yes", "")</f>
        <v>Yes</v>
      </c>
      <c r="M1400" t="str">
        <f>IF(MasterData6[[#This Row],[NumCatalogPurchases]]&gt;=S$3, "Yes", "")</f>
        <v>Yes</v>
      </c>
      <c r="N1400" t="str">
        <f>IF(MasterData6[[#This Row],[NumStorePurchases]]&gt;=T$3, "Yes", "")</f>
        <v>Yes</v>
      </c>
    </row>
    <row r="1401" spans="1:14" x14ac:dyDescent="0.3">
      <c r="A1401">
        <v>6906</v>
      </c>
      <c r="B1401">
        <v>1</v>
      </c>
      <c r="C1401">
        <v>3</v>
      </c>
      <c r="D1401">
        <v>10</v>
      </c>
      <c r="E1401">
        <v>4</v>
      </c>
      <c r="F1401">
        <v>2</v>
      </c>
      <c r="G140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01" s="52">
        <f>IFERROR(MasterData6[[#This Row],[NumWebPurchases]]/MasterData6[[#This Row],[NumWebVisitsMonth]], 0)</f>
        <v>1.5</v>
      </c>
      <c r="I1401" t="str">
        <f>IF(AND(MasterData6[[#This Row],[NumWebPurchases]]&gt;=1, Buying_Cat.="Over $500"), "Yes", "")</f>
        <v>Yes</v>
      </c>
      <c r="L1401" t="str">
        <f>IF(MasterData6[[#This Row],[NumWebPurchases]]&gt;=R$3, "Yes", "")</f>
        <v/>
      </c>
      <c r="M1401" t="str">
        <f>IF(MasterData6[[#This Row],[NumCatalogPurchases]]&gt;=S$3, "Yes", "")</f>
        <v>Yes</v>
      </c>
      <c r="N1401" t="str">
        <f>IF(MasterData6[[#This Row],[NumStorePurchases]]&gt;=T$3, "Yes", "")</f>
        <v/>
      </c>
    </row>
    <row r="1402" spans="1:14" x14ac:dyDescent="0.3">
      <c r="A1402">
        <v>6912</v>
      </c>
      <c r="B1402">
        <v>1</v>
      </c>
      <c r="C1402">
        <v>6</v>
      </c>
      <c r="D1402">
        <v>3</v>
      </c>
      <c r="E1402">
        <v>12</v>
      </c>
      <c r="F1402">
        <v>4</v>
      </c>
      <c r="G140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02" s="52">
        <f>IFERROR(MasterData6[[#This Row],[NumWebPurchases]]/MasterData6[[#This Row],[NumWebVisitsMonth]], 0)</f>
        <v>1.5</v>
      </c>
      <c r="I1402" t="str">
        <f>IF(AND(MasterData6[[#This Row],[NumWebPurchases]]&gt;=1, Buying_Cat.="Over $500"), "Yes", "")</f>
        <v>Yes</v>
      </c>
      <c r="L1402" t="str">
        <f>IF(MasterData6[[#This Row],[NumWebPurchases]]&gt;=R$3, "Yes", "")</f>
        <v>Yes</v>
      </c>
      <c r="M1402" t="str">
        <f>IF(MasterData6[[#This Row],[NumCatalogPurchases]]&gt;=S$3, "Yes", "")</f>
        <v>Yes</v>
      </c>
      <c r="N1402" t="str">
        <f>IF(MasterData6[[#This Row],[NumStorePurchases]]&gt;=T$3, "Yes", "")</f>
        <v>Yes</v>
      </c>
    </row>
    <row r="1403" spans="1:14" x14ac:dyDescent="0.3">
      <c r="A1403">
        <v>6918</v>
      </c>
      <c r="B1403">
        <v>1</v>
      </c>
      <c r="C1403">
        <v>1</v>
      </c>
      <c r="D1403">
        <v>0</v>
      </c>
      <c r="E1403">
        <v>3</v>
      </c>
      <c r="F1403">
        <v>8</v>
      </c>
      <c r="G140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03" s="52">
        <f>IFERROR(MasterData6[[#This Row],[NumWebPurchases]]/MasterData6[[#This Row],[NumWebVisitsMonth]], 0)</f>
        <v>0.125</v>
      </c>
      <c r="I1403" t="str">
        <f>IF(AND(MasterData6[[#This Row],[NumWebPurchases]]&gt;=1, Buying_Cat.="Over $500"), "Yes", "")</f>
        <v/>
      </c>
      <c r="L1403" t="str">
        <f>IF(MasterData6[[#This Row],[NumWebPurchases]]&gt;=R$3, "Yes", "")</f>
        <v/>
      </c>
      <c r="M1403" t="str">
        <f>IF(MasterData6[[#This Row],[NumCatalogPurchases]]&gt;=S$3, "Yes", "")</f>
        <v/>
      </c>
      <c r="N1403" t="str">
        <f>IF(MasterData6[[#This Row],[NumStorePurchases]]&gt;=T$3, "Yes", "")</f>
        <v/>
      </c>
    </row>
    <row r="1404" spans="1:14" x14ac:dyDescent="0.3">
      <c r="A1404">
        <v>6919</v>
      </c>
      <c r="B1404">
        <v>3</v>
      </c>
      <c r="C1404">
        <v>2</v>
      </c>
      <c r="D1404">
        <v>1</v>
      </c>
      <c r="E1404">
        <v>3</v>
      </c>
      <c r="F1404">
        <v>6</v>
      </c>
      <c r="G140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404" s="52">
        <f>IFERROR(MasterData6[[#This Row],[NumWebPurchases]]/MasterData6[[#This Row],[NumWebVisitsMonth]], 0)</f>
        <v>0.33333333333333331</v>
      </c>
      <c r="I1404" t="str">
        <f>IF(AND(MasterData6[[#This Row],[NumWebPurchases]]&gt;=1, Buying_Cat.="Over $500"), "Yes", "")</f>
        <v/>
      </c>
      <c r="L1404" t="str">
        <f>IF(MasterData6[[#This Row],[NumWebPurchases]]&gt;=R$3, "Yes", "")</f>
        <v/>
      </c>
      <c r="M1404" t="str">
        <f>IF(MasterData6[[#This Row],[NumCatalogPurchases]]&gt;=S$3, "Yes", "")</f>
        <v/>
      </c>
      <c r="N1404" t="str">
        <f>IF(MasterData6[[#This Row],[NumStorePurchases]]&gt;=T$3, "Yes", "")</f>
        <v/>
      </c>
    </row>
    <row r="1405" spans="1:14" x14ac:dyDescent="0.3">
      <c r="A1405">
        <v>6927</v>
      </c>
      <c r="B1405">
        <v>8</v>
      </c>
      <c r="C1405">
        <v>5</v>
      </c>
      <c r="D1405">
        <v>1</v>
      </c>
      <c r="E1405">
        <v>5</v>
      </c>
      <c r="F1405">
        <v>8</v>
      </c>
      <c r="G140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8</v>
      </c>
      <c r="H1405" s="52">
        <f>IFERROR(MasterData6[[#This Row],[NumWebPurchases]]/MasterData6[[#This Row],[NumWebVisitsMonth]], 0)</f>
        <v>0.625</v>
      </c>
      <c r="I1405" t="str">
        <f>IF(AND(MasterData6[[#This Row],[NumWebPurchases]]&gt;=1, Buying_Cat.="Over $500"), "Yes", "")</f>
        <v/>
      </c>
      <c r="L1405" t="str">
        <f>IF(MasterData6[[#This Row],[NumWebPurchases]]&gt;=R$3, "Yes", "")</f>
        <v>Yes</v>
      </c>
      <c r="M1405" t="str">
        <f>IF(MasterData6[[#This Row],[NumCatalogPurchases]]&gt;=S$3, "Yes", "")</f>
        <v/>
      </c>
      <c r="N1405" t="str">
        <f>IF(MasterData6[[#This Row],[NumStorePurchases]]&gt;=T$3, "Yes", "")</f>
        <v>Yes</v>
      </c>
    </row>
    <row r="1406" spans="1:14" x14ac:dyDescent="0.3">
      <c r="A1406">
        <v>6931</v>
      </c>
      <c r="B1406">
        <v>1</v>
      </c>
      <c r="C1406">
        <v>8</v>
      </c>
      <c r="D1406">
        <v>3</v>
      </c>
      <c r="E1406">
        <v>4</v>
      </c>
      <c r="F1406">
        <v>4</v>
      </c>
      <c r="G140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06" s="52">
        <f>IFERROR(MasterData6[[#This Row],[NumWebPurchases]]/MasterData6[[#This Row],[NumWebVisitsMonth]], 0)</f>
        <v>2</v>
      </c>
      <c r="I1406" t="str">
        <f>IF(AND(MasterData6[[#This Row],[NumWebPurchases]]&gt;=1, Buying_Cat.="Over $500"), "Yes", "")</f>
        <v>Yes</v>
      </c>
      <c r="L1406" t="str">
        <f>IF(MasterData6[[#This Row],[NumWebPurchases]]&gt;=R$3, "Yes", "")</f>
        <v>Yes</v>
      </c>
      <c r="M1406" t="str">
        <f>IF(MasterData6[[#This Row],[NumCatalogPurchases]]&gt;=S$3, "Yes", "")</f>
        <v>Yes</v>
      </c>
      <c r="N1406" t="str">
        <f>IF(MasterData6[[#This Row],[NumStorePurchases]]&gt;=T$3, "Yes", "")</f>
        <v/>
      </c>
    </row>
    <row r="1407" spans="1:14" x14ac:dyDescent="0.3">
      <c r="A1407">
        <v>6932</v>
      </c>
      <c r="B1407">
        <v>0</v>
      </c>
      <c r="C1407">
        <v>7</v>
      </c>
      <c r="D1407">
        <v>10</v>
      </c>
      <c r="E1407">
        <v>5</v>
      </c>
      <c r="F1407">
        <v>2</v>
      </c>
      <c r="G140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1407" s="52">
        <f>IFERROR(MasterData6[[#This Row],[NumWebPurchases]]/MasterData6[[#This Row],[NumWebVisitsMonth]], 0)</f>
        <v>3.5</v>
      </c>
      <c r="I1407" t="str">
        <f>IF(AND(MasterData6[[#This Row],[NumWebPurchases]]&gt;=1, Buying_Cat.="Over $500"), "Yes", "")</f>
        <v>Yes</v>
      </c>
      <c r="L1407" t="str">
        <f>IF(MasterData6[[#This Row],[NumWebPurchases]]&gt;=R$3, "Yes", "")</f>
        <v>Yes</v>
      </c>
      <c r="M1407" t="str">
        <f>IF(MasterData6[[#This Row],[NumCatalogPurchases]]&gt;=S$3, "Yes", "")</f>
        <v>Yes</v>
      </c>
      <c r="N1407" t="str">
        <f>IF(MasterData6[[#This Row],[NumStorePurchases]]&gt;=T$3, "Yes", "")</f>
        <v>Yes</v>
      </c>
    </row>
    <row r="1408" spans="1:14" x14ac:dyDescent="0.3">
      <c r="A1408">
        <v>6935</v>
      </c>
      <c r="B1408">
        <v>1</v>
      </c>
      <c r="C1408">
        <v>5</v>
      </c>
      <c r="D1408">
        <v>7</v>
      </c>
      <c r="E1408">
        <v>12</v>
      </c>
      <c r="F1408">
        <v>2</v>
      </c>
      <c r="G140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08" s="52">
        <f>IFERROR(MasterData6[[#This Row],[NumWebPurchases]]/MasterData6[[#This Row],[NumWebVisitsMonth]], 0)</f>
        <v>2.5</v>
      </c>
      <c r="I1408" t="str">
        <f>IF(AND(MasterData6[[#This Row],[NumWebPurchases]]&gt;=1, Buying_Cat.="Over $500"), "Yes", "")</f>
        <v>Yes</v>
      </c>
      <c r="L1408" t="str">
        <f>IF(MasterData6[[#This Row],[NumWebPurchases]]&gt;=R$3, "Yes", "")</f>
        <v>Yes</v>
      </c>
      <c r="M1408" t="str">
        <f>IF(MasterData6[[#This Row],[NumCatalogPurchases]]&gt;=S$3, "Yes", "")</f>
        <v>Yes</v>
      </c>
      <c r="N1408" t="str">
        <f>IF(MasterData6[[#This Row],[NumStorePurchases]]&gt;=T$3, "Yes", "")</f>
        <v>Yes</v>
      </c>
    </row>
    <row r="1409" spans="1:14" x14ac:dyDescent="0.3">
      <c r="A1409">
        <v>6940</v>
      </c>
      <c r="B1409">
        <v>4</v>
      </c>
      <c r="C1409">
        <v>3</v>
      </c>
      <c r="D1409">
        <v>2</v>
      </c>
      <c r="E1409">
        <v>3</v>
      </c>
      <c r="F1409">
        <v>6</v>
      </c>
      <c r="G140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409" s="52">
        <f>IFERROR(MasterData6[[#This Row],[NumWebPurchases]]/MasterData6[[#This Row],[NumWebVisitsMonth]], 0)</f>
        <v>0.5</v>
      </c>
      <c r="I1409" t="str">
        <f>IF(AND(MasterData6[[#This Row],[NumWebPurchases]]&gt;=1, Buying_Cat.="Over $500"), "Yes", "")</f>
        <v/>
      </c>
      <c r="L1409" t="str">
        <f>IF(MasterData6[[#This Row],[NumWebPurchases]]&gt;=R$3, "Yes", "")</f>
        <v/>
      </c>
      <c r="M1409" t="str">
        <f>IF(MasterData6[[#This Row],[NumCatalogPurchases]]&gt;=S$3, "Yes", "")</f>
        <v>Yes</v>
      </c>
      <c r="N1409" t="str">
        <f>IF(MasterData6[[#This Row],[NumStorePurchases]]&gt;=T$3, "Yes", "")</f>
        <v/>
      </c>
    </row>
    <row r="1410" spans="1:14" x14ac:dyDescent="0.3">
      <c r="A1410">
        <v>6941</v>
      </c>
      <c r="B1410">
        <v>1</v>
      </c>
      <c r="C1410">
        <v>2</v>
      </c>
      <c r="D1410">
        <v>1</v>
      </c>
      <c r="E1410">
        <v>2</v>
      </c>
      <c r="F1410">
        <v>7</v>
      </c>
      <c r="G141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10" s="52">
        <f>IFERROR(MasterData6[[#This Row],[NumWebPurchases]]/MasterData6[[#This Row],[NumWebVisitsMonth]], 0)</f>
        <v>0.2857142857142857</v>
      </c>
      <c r="I1410" t="str">
        <f>IF(AND(MasterData6[[#This Row],[NumWebPurchases]]&gt;=1, Buying_Cat.="Over $500"), "Yes", "")</f>
        <v/>
      </c>
      <c r="L1410" t="str">
        <f>IF(MasterData6[[#This Row],[NumWebPurchases]]&gt;=R$3, "Yes", "")</f>
        <v/>
      </c>
      <c r="M1410" t="str">
        <f>IF(MasterData6[[#This Row],[NumCatalogPurchases]]&gt;=S$3, "Yes", "")</f>
        <v/>
      </c>
      <c r="N1410" t="str">
        <f>IF(MasterData6[[#This Row],[NumStorePurchases]]&gt;=T$3, "Yes", "")</f>
        <v/>
      </c>
    </row>
    <row r="1411" spans="1:14" x14ac:dyDescent="0.3">
      <c r="A1411">
        <v>6945</v>
      </c>
      <c r="B1411">
        <v>1</v>
      </c>
      <c r="C1411">
        <v>9</v>
      </c>
      <c r="D1411">
        <v>11</v>
      </c>
      <c r="E1411">
        <v>11</v>
      </c>
      <c r="F1411">
        <v>5</v>
      </c>
      <c r="G141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11" s="52">
        <f>IFERROR(MasterData6[[#This Row],[NumWebPurchases]]/MasterData6[[#This Row],[NumWebVisitsMonth]], 0)</f>
        <v>1.8</v>
      </c>
      <c r="I1411" t="str">
        <f>IF(AND(MasterData6[[#This Row],[NumWebPurchases]]&gt;=1, Buying_Cat.="Over $500"), "Yes", "")</f>
        <v>Yes</v>
      </c>
      <c r="L1411" t="str">
        <f>IF(MasterData6[[#This Row],[NumWebPurchases]]&gt;=R$3, "Yes", "")</f>
        <v>Yes</v>
      </c>
      <c r="M1411" t="str">
        <f>IF(MasterData6[[#This Row],[NumCatalogPurchases]]&gt;=S$3, "Yes", "")</f>
        <v>Yes</v>
      </c>
      <c r="N1411" t="str">
        <f>IF(MasterData6[[#This Row],[NumStorePurchases]]&gt;=T$3, "Yes", "")</f>
        <v>Yes</v>
      </c>
    </row>
    <row r="1412" spans="1:14" x14ac:dyDescent="0.3">
      <c r="A1412">
        <v>6950</v>
      </c>
      <c r="B1412">
        <v>2</v>
      </c>
      <c r="C1412">
        <v>2</v>
      </c>
      <c r="D1412">
        <v>0</v>
      </c>
      <c r="E1412">
        <v>3</v>
      </c>
      <c r="F1412">
        <v>7</v>
      </c>
      <c r="G141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412" s="52">
        <f>IFERROR(MasterData6[[#This Row],[NumWebPurchases]]/MasterData6[[#This Row],[NumWebVisitsMonth]], 0)</f>
        <v>0.2857142857142857</v>
      </c>
      <c r="I1412" t="str">
        <f>IF(AND(MasterData6[[#This Row],[NumWebPurchases]]&gt;=1, Buying_Cat.="Over $500"), "Yes", "")</f>
        <v/>
      </c>
      <c r="L1412" t="str">
        <f>IF(MasterData6[[#This Row],[NumWebPurchases]]&gt;=R$3, "Yes", "")</f>
        <v/>
      </c>
      <c r="M1412" t="str">
        <f>IF(MasterData6[[#This Row],[NumCatalogPurchases]]&gt;=S$3, "Yes", "")</f>
        <v/>
      </c>
      <c r="N1412" t="str">
        <f>IF(MasterData6[[#This Row],[NumStorePurchases]]&gt;=T$3, "Yes", "")</f>
        <v/>
      </c>
    </row>
    <row r="1413" spans="1:14" x14ac:dyDescent="0.3">
      <c r="A1413">
        <v>6958</v>
      </c>
      <c r="B1413">
        <v>1</v>
      </c>
      <c r="C1413">
        <v>1</v>
      </c>
      <c r="D1413">
        <v>1</v>
      </c>
      <c r="E1413">
        <v>2</v>
      </c>
      <c r="F1413">
        <v>6</v>
      </c>
      <c r="G141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13" s="52">
        <f>IFERROR(MasterData6[[#This Row],[NumWebPurchases]]/MasterData6[[#This Row],[NumWebVisitsMonth]], 0)</f>
        <v>0.16666666666666666</v>
      </c>
      <c r="I1413" t="str">
        <f>IF(AND(MasterData6[[#This Row],[NumWebPurchases]]&gt;=1, Buying_Cat.="Over $500"), "Yes", "")</f>
        <v/>
      </c>
      <c r="L1413" t="str">
        <f>IF(MasterData6[[#This Row],[NumWebPurchases]]&gt;=R$3, "Yes", "")</f>
        <v/>
      </c>
      <c r="M1413" t="str">
        <f>IF(MasterData6[[#This Row],[NumCatalogPurchases]]&gt;=S$3, "Yes", "")</f>
        <v/>
      </c>
      <c r="N1413" t="str">
        <f>IF(MasterData6[[#This Row],[NumStorePurchases]]&gt;=T$3, "Yes", "")</f>
        <v/>
      </c>
    </row>
    <row r="1414" spans="1:14" x14ac:dyDescent="0.3">
      <c r="A1414">
        <v>6961</v>
      </c>
      <c r="B1414">
        <v>1</v>
      </c>
      <c r="C1414">
        <v>1</v>
      </c>
      <c r="D1414">
        <v>0</v>
      </c>
      <c r="E1414">
        <v>2</v>
      </c>
      <c r="F1414">
        <v>8</v>
      </c>
      <c r="G141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14" s="52">
        <f>IFERROR(MasterData6[[#This Row],[NumWebPurchases]]/MasterData6[[#This Row],[NumWebVisitsMonth]], 0)</f>
        <v>0.125</v>
      </c>
      <c r="I1414" t="str">
        <f>IF(AND(MasterData6[[#This Row],[NumWebPurchases]]&gt;=1, Buying_Cat.="Over $500"), "Yes", "")</f>
        <v/>
      </c>
      <c r="L1414" t="str">
        <f>IF(MasterData6[[#This Row],[NumWebPurchases]]&gt;=R$3, "Yes", "")</f>
        <v/>
      </c>
      <c r="M1414" t="str">
        <f>IF(MasterData6[[#This Row],[NumCatalogPurchases]]&gt;=S$3, "Yes", "")</f>
        <v/>
      </c>
      <c r="N1414" t="str">
        <f>IF(MasterData6[[#This Row],[NumStorePurchases]]&gt;=T$3, "Yes", "")</f>
        <v/>
      </c>
    </row>
    <row r="1415" spans="1:14" x14ac:dyDescent="0.3">
      <c r="A1415">
        <v>6963</v>
      </c>
      <c r="B1415">
        <v>1</v>
      </c>
      <c r="C1415">
        <v>2</v>
      </c>
      <c r="D1415">
        <v>5</v>
      </c>
      <c r="E1415">
        <v>10</v>
      </c>
      <c r="F1415">
        <v>1</v>
      </c>
      <c r="G141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15" s="52">
        <f>IFERROR(MasterData6[[#This Row],[NumWebPurchases]]/MasterData6[[#This Row],[NumWebVisitsMonth]], 0)</f>
        <v>2</v>
      </c>
      <c r="I1415" t="str">
        <f>IF(AND(MasterData6[[#This Row],[NumWebPurchases]]&gt;=1, Buying_Cat.="Over $500"), "Yes", "")</f>
        <v>Yes</v>
      </c>
      <c r="L1415" t="str">
        <f>IF(MasterData6[[#This Row],[NumWebPurchases]]&gt;=R$3, "Yes", "")</f>
        <v/>
      </c>
      <c r="M1415" t="str">
        <f>IF(MasterData6[[#This Row],[NumCatalogPurchases]]&gt;=S$3, "Yes", "")</f>
        <v>Yes</v>
      </c>
      <c r="N1415" t="str">
        <f>IF(MasterData6[[#This Row],[NumStorePurchases]]&gt;=T$3, "Yes", "")</f>
        <v>Yes</v>
      </c>
    </row>
    <row r="1416" spans="1:14" x14ac:dyDescent="0.3">
      <c r="A1416">
        <v>6969</v>
      </c>
      <c r="B1416">
        <v>3</v>
      </c>
      <c r="C1416">
        <v>4</v>
      </c>
      <c r="D1416">
        <v>1</v>
      </c>
      <c r="E1416">
        <v>5</v>
      </c>
      <c r="F1416">
        <v>7</v>
      </c>
      <c r="G141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416" s="52">
        <f>IFERROR(MasterData6[[#This Row],[NumWebPurchases]]/MasterData6[[#This Row],[NumWebVisitsMonth]], 0)</f>
        <v>0.5714285714285714</v>
      </c>
      <c r="I1416" t="str">
        <f>IF(AND(MasterData6[[#This Row],[NumWebPurchases]]&gt;=1, Buying_Cat.="Over $500"), "Yes", "")</f>
        <v/>
      </c>
      <c r="L1416" t="str">
        <f>IF(MasterData6[[#This Row],[NumWebPurchases]]&gt;=R$3, "Yes", "")</f>
        <v>Yes</v>
      </c>
      <c r="M1416" t="str">
        <f>IF(MasterData6[[#This Row],[NumCatalogPurchases]]&gt;=S$3, "Yes", "")</f>
        <v/>
      </c>
      <c r="N1416" t="str">
        <f>IF(MasterData6[[#This Row],[NumStorePurchases]]&gt;=T$3, "Yes", "")</f>
        <v>Yes</v>
      </c>
    </row>
    <row r="1417" spans="1:14" x14ac:dyDescent="0.3">
      <c r="A1417">
        <v>6974</v>
      </c>
      <c r="B1417">
        <v>1</v>
      </c>
      <c r="C1417">
        <v>6</v>
      </c>
      <c r="D1417">
        <v>10</v>
      </c>
      <c r="E1417">
        <v>5</v>
      </c>
      <c r="F1417">
        <v>2</v>
      </c>
      <c r="G141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17" s="52">
        <f>IFERROR(MasterData6[[#This Row],[NumWebPurchases]]/MasterData6[[#This Row],[NumWebVisitsMonth]], 0)</f>
        <v>3</v>
      </c>
      <c r="I1417" t="str">
        <f>IF(AND(MasterData6[[#This Row],[NumWebPurchases]]&gt;=1, Buying_Cat.="Over $500"), "Yes", "")</f>
        <v>Yes</v>
      </c>
      <c r="L1417" t="str">
        <f>IF(MasterData6[[#This Row],[NumWebPurchases]]&gt;=R$3, "Yes", "")</f>
        <v>Yes</v>
      </c>
      <c r="M1417" t="str">
        <f>IF(MasterData6[[#This Row],[NumCatalogPurchases]]&gt;=S$3, "Yes", "")</f>
        <v>Yes</v>
      </c>
      <c r="N1417" t="str">
        <f>IF(MasterData6[[#This Row],[NumStorePurchases]]&gt;=T$3, "Yes", "")</f>
        <v>Yes</v>
      </c>
    </row>
    <row r="1418" spans="1:14" x14ac:dyDescent="0.3">
      <c r="A1418">
        <v>6977</v>
      </c>
      <c r="B1418">
        <v>1</v>
      </c>
      <c r="C1418">
        <v>10</v>
      </c>
      <c r="D1418">
        <v>5</v>
      </c>
      <c r="E1418">
        <v>13</v>
      </c>
      <c r="F1418">
        <v>6</v>
      </c>
      <c r="G141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18" s="52">
        <f>IFERROR(MasterData6[[#This Row],[NumWebPurchases]]/MasterData6[[#This Row],[NumWebVisitsMonth]], 0)</f>
        <v>1.6666666666666667</v>
      </c>
      <c r="I1418" t="str">
        <f>IF(AND(MasterData6[[#This Row],[NumWebPurchases]]&gt;=1, Buying_Cat.="Over $500"), "Yes", "")</f>
        <v>Yes</v>
      </c>
      <c r="L1418" t="str">
        <f>IF(MasterData6[[#This Row],[NumWebPurchases]]&gt;=R$3, "Yes", "")</f>
        <v>Yes</v>
      </c>
      <c r="M1418" t="str">
        <f>IF(MasterData6[[#This Row],[NumCatalogPurchases]]&gt;=S$3, "Yes", "")</f>
        <v>Yes</v>
      </c>
      <c r="N1418" t="str">
        <f>IF(MasterData6[[#This Row],[NumStorePurchases]]&gt;=T$3, "Yes", "")</f>
        <v>Yes</v>
      </c>
    </row>
    <row r="1419" spans="1:14" x14ac:dyDescent="0.3">
      <c r="A1419">
        <v>6982</v>
      </c>
      <c r="B1419">
        <v>1</v>
      </c>
      <c r="C1419">
        <v>4</v>
      </c>
      <c r="D1419">
        <v>10</v>
      </c>
      <c r="E1419">
        <v>9</v>
      </c>
      <c r="F1419">
        <v>2</v>
      </c>
      <c r="G141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19" s="52">
        <f>IFERROR(MasterData6[[#This Row],[NumWebPurchases]]/MasterData6[[#This Row],[NumWebVisitsMonth]], 0)</f>
        <v>2</v>
      </c>
      <c r="I1419" t="str">
        <f>IF(AND(MasterData6[[#This Row],[NumWebPurchases]]&gt;=1, Buying_Cat.="Over $500"), "Yes", "")</f>
        <v>Yes</v>
      </c>
      <c r="L1419" t="str">
        <f>IF(MasterData6[[#This Row],[NumWebPurchases]]&gt;=R$3, "Yes", "")</f>
        <v>Yes</v>
      </c>
      <c r="M1419" t="str">
        <f>IF(MasterData6[[#This Row],[NumCatalogPurchases]]&gt;=S$3, "Yes", "")</f>
        <v>Yes</v>
      </c>
      <c r="N1419" t="str">
        <f>IF(MasterData6[[#This Row],[NumStorePurchases]]&gt;=T$3, "Yes", "")</f>
        <v>Yes</v>
      </c>
    </row>
    <row r="1420" spans="1:14" x14ac:dyDescent="0.3">
      <c r="A1420">
        <v>6983</v>
      </c>
      <c r="B1420">
        <v>2</v>
      </c>
      <c r="C1420">
        <v>2</v>
      </c>
      <c r="D1420">
        <v>0</v>
      </c>
      <c r="E1420">
        <v>3</v>
      </c>
      <c r="F1420">
        <v>7</v>
      </c>
      <c r="G142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420" s="52">
        <f>IFERROR(MasterData6[[#This Row],[NumWebPurchases]]/MasterData6[[#This Row],[NumWebVisitsMonth]], 0)</f>
        <v>0.2857142857142857</v>
      </c>
      <c r="I1420" t="str">
        <f>IF(AND(MasterData6[[#This Row],[NumWebPurchases]]&gt;=1, Buying_Cat.="Over $500"), "Yes", "")</f>
        <v/>
      </c>
      <c r="L1420" t="str">
        <f>IF(MasterData6[[#This Row],[NumWebPurchases]]&gt;=R$3, "Yes", "")</f>
        <v/>
      </c>
      <c r="M1420" t="str">
        <f>IF(MasterData6[[#This Row],[NumCatalogPurchases]]&gt;=S$3, "Yes", "")</f>
        <v/>
      </c>
      <c r="N1420" t="str">
        <f>IF(MasterData6[[#This Row],[NumStorePurchases]]&gt;=T$3, "Yes", "")</f>
        <v/>
      </c>
    </row>
    <row r="1421" spans="1:14" x14ac:dyDescent="0.3">
      <c r="A1421">
        <v>6988</v>
      </c>
      <c r="B1421">
        <v>2</v>
      </c>
      <c r="C1421">
        <v>8</v>
      </c>
      <c r="D1421">
        <v>4</v>
      </c>
      <c r="E1421">
        <v>8</v>
      </c>
      <c r="F1421">
        <v>4</v>
      </c>
      <c r="G142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421" s="52">
        <f>IFERROR(MasterData6[[#This Row],[NumWebPurchases]]/MasterData6[[#This Row],[NumWebVisitsMonth]], 0)</f>
        <v>2</v>
      </c>
      <c r="I1421" t="str">
        <f>IF(AND(MasterData6[[#This Row],[NumWebPurchases]]&gt;=1, Buying_Cat.="Over $500"), "Yes", "")</f>
        <v>Yes</v>
      </c>
      <c r="L1421" t="str">
        <f>IF(MasterData6[[#This Row],[NumWebPurchases]]&gt;=R$3, "Yes", "")</f>
        <v>Yes</v>
      </c>
      <c r="M1421" t="str">
        <f>IF(MasterData6[[#This Row],[NumCatalogPurchases]]&gt;=S$3, "Yes", "")</f>
        <v>Yes</v>
      </c>
      <c r="N1421" t="str">
        <f>IF(MasterData6[[#This Row],[NumStorePurchases]]&gt;=T$3, "Yes", "")</f>
        <v>Yes</v>
      </c>
    </row>
    <row r="1422" spans="1:14" x14ac:dyDescent="0.3">
      <c r="A1422">
        <v>6991</v>
      </c>
      <c r="B1422">
        <v>2</v>
      </c>
      <c r="C1422">
        <v>9</v>
      </c>
      <c r="D1422">
        <v>3</v>
      </c>
      <c r="E1422">
        <v>6</v>
      </c>
      <c r="F1422">
        <v>8</v>
      </c>
      <c r="G142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422" s="52">
        <f>IFERROR(MasterData6[[#This Row],[NumWebPurchases]]/MasterData6[[#This Row],[NumWebVisitsMonth]], 0)</f>
        <v>1.125</v>
      </c>
      <c r="I1422" t="str">
        <f>IF(AND(MasterData6[[#This Row],[NumWebPurchases]]&gt;=1, Buying_Cat.="Over $500"), "Yes", "")</f>
        <v>Yes</v>
      </c>
      <c r="L1422" t="str">
        <f>IF(MasterData6[[#This Row],[NumWebPurchases]]&gt;=R$3, "Yes", "")</f>
        <v>Yes</v>
      </c>
      <c r="M1422" t="str">
        <f>IF(MasterData6[[#This Row],[NumCatalogPurchases]]&gt;=S$3, "Yes", "")</f>
        <v>Yes</v>
      </c>
      <c r="N1422" t="str">
        <f>IF(MasterData6[[#This Row],[NumStorePurchases]]&gt;=T$3, "Yes", "")</f>
        <v>Yes</v>
      </c>
    </row>
    <row r="1423" spans="1:14" x14ac:dyDescent="0.3">
      <c r="A1423">
        <v>6999</v>
      </c>
      <c r="B1423">
        <v>1</v>
      </c>
      <c r="C1423">
        <v>7</v>
      </c>
      <c r="D1423">
        <v>3</v>
      </c>
      <c r="E1423">
        <v>12</v>
      </c>
      <c r="F1423">
        <v>3</v>
      </c>
      <c r="G142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23" s="52">
        <f>IFERROR(MasterData6[[#This Row],[NumWebPurchases]]/MasterData6[[#This Row],[NumWebVisitsMonth]], 0)</f>
        <v>2.3333333333333335</v>
      </c>
      <c r="I1423" t="str">
        <f>IF(AND(MasterData6[[#This Row],[NumWebPurchases]]&gt;=1, Buying_Cat.="Over $500"), "Yes", "")</f>
        <v>Yes</v>
      </c>
      <c r="L1423" t="str">
        <f>IF(MasterData6[[#This Row],[NumWebPurchases]]&gt;=R$3, "Yes", "")</f>
        <v>Yes</v>
      </c>
      <c r="M1423" t="str">
        <f>IF(MasterData6[[#This Row],[NumCatalogPurchases]]&gt;=S$3, "Yes", "")</f>
        <v>Yes</v>
      </c>
      <c r="N1423" t="str">
        <f>IF(MasterData6[[#This Row],[NumStorePurchases]]&gt;=T$3, "Yes", "")</f>
        <v>Yes</v>
      </c>
    </row>
    <row r="1424" spans="1:14" x14ac:dyDescent="0.3">
      <c r="A1424">
        <v>7000</v>
      </c>
      <c r="B1424">
        <v>1</v>
      </c>
      <c r="C1424">
        <v>2</v>
      </c>
      <c r="D1424">
        <v>10</v>
      </c>
      <c r="E1424">
        <v>10</v>
      </c>
      <c r="F1424">
        <v>1</v>
      </c>
      <c r="G142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24" s="52">
        <f>IFERROR(MasterData6[[#This Row],[NumWebPurchases]]/MasterData6[[#This Row],[NumWebVisitsMonth]], 0)</f>
        <v>2</v>
      </c>
      <c r="I1424" t="str">
        <f>IF(AND(MasterData6[[#This Row],[NumWebPurchases]]&gt;=1, Buying_Cat.="Over $500"), "Yes", "")</f>
        <v>Yes</v>
      </c>
      <c r="L1424" t="str">
        <f>IF(MasterData6[[#This Row],[NumWebPurchases]]&gt;=R$3, "Yes", "")</f>
        <v/>
      </c>
      <c r="M1424" t="str">
        <f>IF(MasterData6[[#This Row],[NumCatalogPurchases]]&gt;=S$3, "Yes", "")</f>
        <v>Yes</v>
      </c>
      <c r="N1424" t="str">
        <f>IF(MasterData6[[#This Row],[NumStorePurchases]]&gt;=T$3, "Yes", "")</f>
        <v>Yes</v>
      </c>
    </row>
    <row r="1425" spans="1:14" x14ac:dyDescent="0.3">
      <c r="A1425">
        <v>7002</v>
      </c>
      <c r="B1425">
        <v>1</v>
      </c>
      <c r="C1425">
        <v>3</v>
      </c>
      <c r="D1425">
        <v>2</v>
      </c>
      <c r="E1425">
        <v>8</v>
      </c>
      <c r="F1425">
        <v>3</v>
      </c>
      <c r="G142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25" s="52">
        <f>IFERROR(MasterData6[[#This Row],[NumWebPurchases]]/MasterData6[[#This Row],[NumWebVisitsMonth]], 0)</f>
        <v>1</v>
      </c>
      <c r="I1425" t="str">
        <f>IF(AND(MasterData6[[#This Row],[NumWebPurchases]]&gt;=1, Buying_Cat.="Over $500"), "Yes", "")</f>
        <v/>
      </c>
      <c r="L1425" t="str">
        <f>IF(MasterData6[[#This Row],[NumWebPurchases]]&gt;=R$3, "Yes", "")</f>
        <v/>
      </c>
      <c r="M1425" t="str">
        <f>IF(MasterData6[[#This Row],[NumCatalogPurchases]]&gt;=S$3, "Yes", "")</f>
        <v>Yes</v>
      </c>
      <c r="N1425" t="str">
        <f>IF(MasterData6[[#This Row],[NumStorePurchases]]&gt;=T$3, "Yes", "")</f>
        <v>Yes</v>
      </c>
    </row>
    <row r="1426" spans="1:14" x14ac:dyDescent="0.3">
      <c r="A1426">
        <v>7004</v>
      </c>
      <c r="B1426">
        <v>3</v>
      </c>
      <c r="C1426">
        <v>3</v>
      </c>
      <c r="D1426">
        <v>1</v>
      </c>
      <c r="E1426">
        <v>2</v>
      </c>
      <c r="F1426">
        <v>9</v>
      </c>
      <c r="G142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426" s="52">
        <f>IFERROR(MasterData6[[#This Row],[NumWebPurchases]]/MasterData6[[#This Row],[NumWebVisitsMonth]], 0)</f>
        <v>0.33333333333333331</v>
      </c>
      <c r="I1426" t="str">
        <f>IF(AND(MasterData6[[#This Row],[NumWebPurchases]]&gt;=1, Buying_Cat.="Over $500"), "Yes", "")</f>
        <v/>
      </c>
      <c r="L1426" t="str">
        <f>IF(MasterData6[[#This Row],[NumWebPurchases]]&gt;=R$3, "Yes", "")</f>
        <v/>
      </c>
      <c r="M1426" t="str">
        <f>IF(MasterData6[[#This Row],[NumCatalogPurchases]]&gt;=S$3, "Yes", "")</f>
        <v/>
      </c>
      <c r="N1426" t="str">
        <f>IF(MasterData6[[#This Row],[NumStorePurchases]]&gt;=T$3, "Yes", "")</f>
        <v/>
      </c>
    </row>
    <row r="1427" spans="1:14" x14ac:dyDescent="0.3">
      <c r="A1427">
        <v>7005</v>
      </c>
      <c r="B1427">
        <v>1</v>
      </c>
      <c r="C1427">
        <v>5</v>
      </c>
      <c r="D1427">
        <v>3</v>
      </c>
      <c r="E1427">
        <v>12</v>
      </c>
      <c r="F1427">
        <v>2</v>
      </c>
      <c r="G142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27" s="52">
        <f>IFERROR(MasterData6[[#This Row],[NumWebPurchases]]/MasterData6[[#This Row],[NumWebVisitsMonth]], 0)</f>
        <v>2.5</v>
      </c>
      <c r="I1427" t="str">
        <f>IF(AND(MasterData6[[#This Row],[NumWebPurchases]]&gt;=1, Buying_Cat.="Over $500"), "Yes", "")</f>
        <v>Yes</v>
      </c>
      <c r="L1427" t="str">
        <f>IF(MasterData6[[#This Row],[NumWebPurchases]]&gt;=R$3, "Yes", "")</f>
        <v>Yes</v>
      </c>
      <c r="M1427" t="str">
        <f>IF(MasterData6[[#This Row],[NumCatalogPurchases]]&gt;=S$3, "Yes", "")</f>
        <v>Yes</v>
      </c>
      <c r="N1427" t="str">
        <f>IF(MasterData6[[#This Row],[NumStorePurchases]]&gt;=T$3, "Yes", "")</f>
        <v>Yes</v>
      </c>
    </row>
    <row r="1428" spans="1:14" x14ac:dyDescent="0.3">
      <c r="A1428">
        <v>7007</v>
      </c>
      <c r="B1428">
        <v>2</v>
      </c>
      <c r="C1428">
        <v>3</v>
      </c>
      <c r="D1428">
        <v>1</v>
      </c>
      <c r="E1428">
        <v>2</v>
      </c>
      <c r="F1428">
        <v>7</v>
      </c>
      <c r="G142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428" s="52">
        <f>IFERROR(MasterData6[[#This Row],[NumWebPurchases]]/MasterData6[[#This Row],[NumWebVisitsMonth]], 0)</f>
        <v>0.42857142857142855</v>
      </c>
      <c r="I1428" t="str">
        <f>IF(AND(MasterData6[[#This Row],[NumWebPurchases]]&gt;=1, Buying_Cat.="Over $500"), "Yes", "")</f>
        <v/>
      </c>
      <c r="L1428" t="str">
        <f>IF(MasterData6[[#This Row],[NumWebPurchases]]&gt;=R$3, "Yes", "")</f>
        <v/>
      </c>
      <c r="M1428" t="str">
        <f>IF(MasterData6[[#This Row],[NumCatalogPurchases]]&gt;=S$3, "Yes", "")</f>
        <v/>
      </c>
      <c r="N1428" t="str">
        <f>IF(MasterData6[[#This Row],[NumStorePurchases]]&gt;=T$3, "Yes", "")</f>
        <v/>
      </c>
    </row>
    <row r="1429" spans="1:14" x14ac:dyDescent="0.3">
      <c r="A1429">
        <v>7010</v>
      </c>
      <c r="B1429">
        <v>1</v>
      </c>
      <c r="C1429">
        <v>6</v>
      </c>
      <c r="D1429">
        <v>6</v>
      </c>
      <c r="E1429">
        <v>7</v>
      </c>
      <c r="F1429">
        <v>3</v>
      </c>
      <c r="G142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29" s="52">
        <f>IFERROR(MasterData6[[#This Row],[NumWebPurchases]]/MasterData6[[#This Row],[NumWebVisitsMonth]], 0)</f>
        <v>2</v>
      </c>
      <c r="I1429" t="str">
        <f>IF(AND(MasterData6[[#This Row],[NumWebPurchases]]&gt;=1, Buying_Cat.="Over $500"), "Yes", "")</f>
        <v>Yes</v>
      </c>
      <c r="L1429" t="str">
        <f>IF(MasterData6[[#This Row],[NumWebPurchases]]&gt;=R$3, "Yes", "")</f>
        <v>Yes</v>
      </c>
      <c r="M1429" t="str">
        <f>IF(MasterData6[[#This Row],[NumCatalogPurchases]]&gt;=S$3, "Yes", "")</f>
        <v>Yes</v>
      </c>
      <c r="N1429" t="str">
        <f>IF(MasterData6[[#This Row],[NumStorePurchases]]&gt;=T$3, "Yes", "")</f>
        <v>Yes</v>
      </c>
    </row>
    <row r="1430" spans="1:14" x14ac:dyDescent="0.3">
      <c r="A1430">
        <v>7011</v>
      </c>
      <c r="B1430">
        <v>3</v>
      </c>
      <c r="C1430">
        <v>3</v>
      </c>
      <c r="D1430">
        <v>0</v>
      </c>
      <c r="E1430">
        <v>4</v>
      </c>
      <c r="F1430">
        <v>7</v>
      </c>
      <c r="G143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430" s="52">
        <f>IFERROR(MasterData6[[#This Row],[NumWebPurchases]]/MasterData6[[#This Row],[NumWebVisitsMonth]], 0)</f>
        <v>0.42857142857142855</v>
      </c>
      <c r="I1430" t="str">
        <f>IF(AND(MasterData6[[#This Row],[NumWebPurchases]]&gt;=1, Buying_Cat.="Over $500"), "Yes", "")</f>
        <v/>
      </c>
      <c r="L1430" t="str">
        <f>IF(MasterData6[[#This Row],[NumWebPurchases]]&gt;=R$3, "Yes", "")</f>
        <v/>
      </c>
      <c r="M1430" t="str">
        <f>IF(MasterData6[[#This Row],[NumCatalogPurchases]]&gt;=S$3, "Yes", "")</f>
        <v/>
      </c>
      <c r="N1430" t="str">
        <f>IF(MasterData6[[#This Row],[NumStorePurchases]]&gt;=T$3, "Yes", "")</f>
        <v/>
      </c>
    </row>
    <row r="1431" spans="1:14" x14ac:dyDescent="0.3">
      <c r="A1431">
        <v>7019</v>
      </c>
      <c r="B1431">
        <v>4</v>
      </c>
      <c r="C1431">
        <v>3</v>
      </c>
      <c r="D1431">
        <v>1</v>
      </c>
      <c r="E1431">
        <v>5</v>
      </c>
      <c r="F1431">
        <v>4</v>
      </c>
      <c r="G143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431" s="52">
        <f>IFERROR(MasterData6[[#This Row],[NumWebPurchases]]/MasterData6[[#This Row],[NumWebVisitsMonth]], 0)</f>
        <v>0.75</v>
      </c>
      <c r="I1431" t="str">
        <f>IF(AND(MasterData6[[#This Row],[NumWebPurchases]]&gt;=1, Buying_Cat.="Over $500"), "Yes", "")</f>
        <v/>
      </c>
      <c r="L1431" t="str">
        <f>IF(MasterData6[[#This Row],[NumWebPurchases]]&gt;=R$3, "Yes", "")</f>
        <v/>
      </c>
      <c r="M1431" t="str">
        <f>IF(MasterData6[[#This Row],[NumCatalogPurchases]]&gt;=S$3, "Yes", "")</f>
        <v/>
      </c>
      <c r="N1431" t="str">
        <f>IF(MasterData6[[#This Row],[NumStorePurchases]]&gt;=T$3, "Yes", "")</f>
        <v>Yes</v>
      </c>
    </row>
    <row r="1432" spans="1:14" x14ac:dyDescent="0.3">
      <c r="A1432">
        <v>7022</v>
      </c>
      <c r="B1432">
        <v>1</v>
      </c>
      <c r="C1432">
        <v>2</v>
      </c>
      <c r="D1432">
        <v>5</v>
      </c>
      <c r="E1432">
        <v>13</v>
      </c>
      <c r="F1432">
        <v>6</v>
      </c>
      <c r="G143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32" s="52">
        <f>IFERROR(MasterData6[[#This Row],[NumWebPurchases]]/MasterData6[[#This Row],[NumWebVisitsMonth]], 0)</f>
        <v>0.33333333333333331</v>
      </c>
      <c r="I1432" t="str">
        <f>IF(AND(MasterData6[[#This Row],[NumWebPurchases]]&gt;=1, Buying_Cat.="Over $500"), "Yes", "")</f>
        <v>Yes</v>
      </c>
      <c r="L1432" t="str">
        <f>IF(MasterData6[[#This Row],[NumWebPurchases]]&gt;=R$3, "Yes", "")</f>
        <v/>
      </c>
      <c r="M1432" t="str">
        <f>IF(MasterData6[[#This Row],[NumCatalogPurchases]]&gt;=S$3, "Yes", "")</f>
        <v>Yes</v>
      </c>
      <c r="N1432" t="str">
        <f>IF(MasterData6[[#This Row],[NumStorePurchases]]&gt;=T$3, "Yes", "")</f>
        <v>Yes</v>
      </c>
    </row>
    <row r="1433" spans="1:14" x14ac:dyDescent="0.3">
      <c r="A1433">
        <v>7023</v>
      </c>
      <c r="B1433">
        <v>4</v>
      </c>
      <c r="C1433">
        <v>6</v>
      </c>
      <c r="D1433">
        <v>1</v>
      </c>
      <c r="E1433">
        <v>4</v>
      </c>
      <c r="F1433">
        <v>9</v>
      </c>
      <c r="G143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433" s="52">
        <f>IFERROR(MasterData6[[#This Row],[NumWebPurchases]]/MasterData6[[#This Row],[NumWebVisitsMonth]], 0)</f>
        <v>0.66666666666666663</v>
      </c>
      <c r="I1433" t="str">
        <f>IF(AND(MasterData6[[#This Row],[NumWebPurchases]]&gt;=1, Buying_Cat.="Over $500"), "Yes", "")</f>
        <v/>
      </c>
      <c r="L1433" t="str">
        <f>IF(MasterData6[[#This Row],[NumWebPurchases]]&gt;=R$3, "Yes", "")</f>
        <v>Yes</v>
      </c>
      <c r="M1433" t="str">
        <f>IF(MasterData6[[#This Row],[NumCatalogPurchases]]&gt;=S$3, "Yes", "")</f>
        <v/>
      </c>
      <c r="N1433" t="str">
        <f>IF(MasterData6[[#This Row],[NumStorePurchases]]&gt;=T$3, "Yes", "")</f>
        <v/>
      </c>
    </row>
    <row r="1434" spans="1:14" x14ac:dyDescent="0.3">
      <c r="A1434">
        <v>7030</v>
      </c>
      <c r="B1434">
        <v>3</v>
      </c>
      <c r="C1434">
        <v>11</v>
      </c>
      <c r="D1434">
        <v>9</v>
      </c>
      <c r="E1434">
        <v>12</v>
      </c>
      <c r="F1434">
        <v>6</v>
      </c>
      <c r="G143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434" s="52">
        <f>IFERROR(MasterData6[[#This Row],[NumWebPurchases]]/MasterData6[[#This Row],[NumWebVisitsMonth]], 0)</f>
        <v>1.8333333333333333</v>
      </c>
      <c r="I1434" t="str">
        <f>IF(AND(MasterData6[[#This Row],[NumWebPurchases]]&gt;=1, Buying_Cat.="Over $500"), "Yes", "")</f>
        <v>Yes</v>
      </c>
      <c r="L1434" t="str">
        <f>IF(MasterData6[[#This Row],[NumWebPurchases]]&gt;=R$3, "Yes", "")</f>
        <v>Yes</v>
      </c>
      <c r="M1434" t="str">
        <f>IF(MasterData6[[#This Row],[NumCatalogPurchases]]&gt;=S$3, "Yes", "")</f>
        <v>Yes</v>
      </c>
      <c r="N1434" t="str">
        <f>IF(MasterData6[[#This Row],[NumStorePurchases]]&gt;=T$3, "Yes", "")</f>
        <v>Yes</v>
      </c>
    </row>
    <row r="1435" spans="1:14" x14ac:dyDescent="0.3">
      <c r="A1435">
        <v>7034</v>
      </c>
      <c r="B1435">
        <v>2</v>
      </c>
      <c r="C1435">
        <v>2</v>
      </c>
      <c r="D1435">
        <v>0</v>
      </c>
      <c r="E1435">
        <v>3</v>
      </c>
      <c r="F1435">
        <v>8</v>
      </c>
      <c r="G143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435" s="52">
        <f>IFERROR(MasterData6[[#This Row],[NumWebPurchases]]/MasterData6[[#This Row],[NumWebVisitsMonth]], 0)</f>
        <v>0.25</v>
      </c>
      <c r="I1435" t="str">
        <f>IF(AND(MasterData6[[#This Row],[NumWebPurchases]]&gt;=1, Buying_Cat.="Over $500"), "Yes", "")</f>
        <v/>
      </c>
      <c r="L1435" t="str">
        <f>IF(MasterData6[[#This Row],[NumWebPurchases]]&gt;=R$3, "Yes", "")</f>
        <v/>
      </c>
      <c r="M1435" t="str">
        <f>IF(MasterData6[[#This Row],[NumCatalogPurchases]]&gt;=S$3, "Yes", "")</f>
        <v/>
      </c>
      <c r="N1435" t="str">
        <f>IF(MasterData6[[#This Row],[NumStorePurchases]]&gt;=T$3, "Yes", "")</f>
        <v/>
      </c>
    </row>
    <row r="1436" spans="1:14" x14ac:dyDescent="0.3">
      <c r="A1436">
        <v>7037</v>
      </c>
      <c r="B1436">
        <v>3</v>
      </c>
      <c r="C1436">
        <v>4</v>
      </c>
      <c r="D1436">
        <v>2</v>
      </c>
      <c r="E1436">
        <v>8</v>
      </c>
      <c r="F1436">
        <v>6</v>
      </c>
      <c r="G143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436" s="52">
        <f>IFERROR(MasterData6[[#This Row],[NumWebPurchases]]/MasterData6[[#This Row],[NumWebVisitsMonth]], 0)</f>
        <v>0.66666666666666663</v>
      </c>
      <c r="I1436" t="str">
        <f>IF(AND(MasterData6[[#This Row],[NumWebPurchases]]&gt;=1, Buying_Cat.="Over $500"), "Yes", "")</f>
        <v/>
      </c>
      <c r="L1436" t="str">
        <f>IF(MasterData6[[#This Row],[NumWebPurchases]]&gt;=R$3, "Yes", "")</f>
        <v>Yes</v>
      </c>
      <c r="M1436" t="str">
        <f>IF(MasterData6[[#This Row],[NumCatalogPurchases]]&gt;=S$3, "Yes", "")</f>
        <v>Yes</v>
      </c>
      <c r="N1436" t="str">
        <f>IF(MasterData6[[#This Row],[NumStorePurchases]]&gt;=T$3, "Yes", "")</f>
        <v>Yes</v>
      </c>
    </row>
    <row r="1437" spans="1:14" x14ac:dyDescent="0.3">
      <c r="A1437">
        <v>7042</v>
      </c>
      <c r="B1437">
        <v>1</v>
      </c>
      <c r="C1437">
        <v>2</v>
      </c>
      <c r="D1437">
        <v>1</v>
      </c>
      <c r="E1437">
        <v>2</v>
      </c>
      <c r="F1437">
        <v>9</v>
      </c>
      <c r="G143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37" s="52">
        <f>IFERROR(MasterData6[[#This Row],[NumWebPurchases]]/MasterData6[[#This Row],[NumWebVisitsMonth]], 0)</f>
        <v>0.22222222222222221</v>
      </c>
      <c r="I1437" t="str">
        <f>IF(AND(MasterData6[[#This Row],[NumWebPurchases]]&gt;=1, Buying_Cat.="Over $500"), "Yes", "")</f>
        <v/>
      </c>
      <c r="L1437" t="str">
        <f>IF(MasterData6[[#This Row],[NumWebPurchases]]&gt;=R$3, "Yes", "")</f>
        <v/>
      </c>
      <c r="M1437" t="str">
        <f>IF(MasterData6[[#This Row],[NumCatalogPurchases]]&gt;=S$3, "Yes", "")</f>
        <v/>
      </c>
      <c r="N1437" t="str">
        <f>IF(MasterData6[[#This Row],[NumStorePurchases]]&gt;=T$3, "Yes", "")</f>
        <v/>
      </c>
    </row>
    <row r="1438" spans="1:14" x14ac:dyDescent="0.3">
      <c r="A1438">
        <v>7053</v>
      </c>
      <c r="B1438">
        <v>1</v>
      </c>
      <c r="C1438">
        <v>3</v>
      </c>
      <c r="D1438">
        <v>10</v>
      </c>
      <c r="E1438">
        <v>8</v>
      </c>
      <c r="F1438">
        <v>1</v>
      </c>
      <c r="G143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38" s="52">
        <f>IFERROR(MasterData6[[#This Row],[NumWebPurchases]]/MasterData6[[#This Row],[NumWebVisitsMonth]], 0)</f>
        <v>3</v>
      </c>
      <c r="I1438" t="str">
        <f>IF(AND(MasterData6[[#This Row],[NumWebPurchases]]&gt;=1, Buying_Cat.="Over $500"), "Yes", "")</f>
        <v>Yes</v>
      </c>
      <c r="L1438" t="str">
        <f>IF(MasterData6[[#This Row],[NumWebPurchases]]&gt;=R$3, "Yes", "")</f>
        <v/>
      </c>
      <c r="M1438" t="str">
        <f>IF(MasterData6[[#This Row],[NumCatalogPurchases]]&gt;=S$3, "Yes", "")</f>
        <v>Yes</v>
      </c>
      <c r="N1438" t="str">
        <f>IF(MasterData6[[#This Row],[NumStorePurchases]]&gt;=T$3, "Yes", "")</f>
        <v>Yes</v>
      </c>
    </row>
    <row r="1439" spans="1:14" x14ac:dyDescent="0.3">
      <c r="A1439">
        <v>7055</v>
      </c>
      <c r="B1439">
        <v>2</v>
      </c>
      <c r="C1439">
        <v>8</v>
      </c>
      <c r="D1439">
        <v>5</v>
      </c>
      <c r="E1439">
        <v>11</v>
      </c>
      <c r="F1439">
        <v>5</v>
      </c>
      <c r="G143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439" s="52">
        <f>IFERROR(MasterData6[[#This Row],[NumWebPurchases]]/MasterData6[[#This Row],[NumWebVisitsMonth]], 0)</f>
        <v>1.6</v>
      </c>
      <c r="I1439" t="str">
        <f>IF(AND(MasterData6[[#This Row],[NumWebPurchases]]&gt;=1, Buying_Cat.="Over $500"), "Yes", "")</f>
        <v>Yes</v>
      </c>
      <c r="L1439" t="str">
        <f>IF(MasterData6[[#This Row],[NumWebPurchases]]&gt;=R$3, "Yes", "")</f>
        <v>Yes</v>
      </c>
      <c r="M1439" t="str">
        <f>IF(MasterData6[[#This Row],[NumCatalogPurchases]]&gt;=S$3, "Yes", "")</f>
        <v>Yes</v>
      </c>
      <c r="N1439" t="str">
        <f>IF(MasterData6[[#This Row],[NumStorePurchases]]&gt;=T$3, "Yes", "")</f>
        <v>Yes</v>
      </c>
    </row>
    <row r="1440" spans="1:14" x14ac:dyDescent="0.3">
      <c r="A1440">
        <v>7059</v>
      </c>
      <c r="B1440">
        <v>1</v>
      </c>
      <c r="C1440">
        <v>3</v>
      </c>
      <c r="D1440">
        <v>7</v>
      </c>
      <c r="E1440">
        <v>8</v>
      </c>
      <c r="F1440">
        <v>1</v>
      </c>
      <c r="G144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40" s="52">
        <f>IFERROR(MasterData6[[#This Row],[NumWebPurchases]]/MasterData6[[#This Row],[NumWebVisitsMonth]], 0)</f>
        <v>3</v>
      </c>
      <c r="I1440" t="str">
        <f>IF(AND(MasterData6[[#This Row],[NumWebPurchases]]&gt;=1, Buying_Cat.="Over $500"), "Yes", "")</f>
        <v>Yes</v>
      </c>
      <c r="L1440" t="str">
        <f>IF(MasterData6[[#This Row],[NumWebPurchases]]&gt;=R$3, "Yes", "")</f>
        <v/>
      </c>
      <c r="M1440" t="str">
        <f>IF(MasterData6[[#This Row],[NumCatalogPurchases]]&gt;=S$3, "Yes", "")</f>
        <v>Yes</v>
      </c>
      <c r="N1440" t="str">
        <f>IF(MasterData6[[#This Row],[NumStorePurchases]]&gt;=T$3, "Yes", "")</f>
        <v>Yes</v>
      </c>
    </row>
    <row r="1441" spans="1:14" x14ac:dyDescent="0.3">
      <c r="A1441">
        <v>7072</v>
      </c>
      <c r="B1441">
        <v>2</v>
      </c>
      <c r="C1441">
        <v>8</v>
      </c>
      <c r="D1441">
        <v>5</v>
      </c>
      <c r="E1441">
        <v>4</v>
      </c>
      <c r="F1441">
        <v>4</v>
      </c>
      <c r="G144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441" s="52">
        <f>IFERROR(MasterData6[[#This Row],[NumWebPurchases]]/MasterData6[[#This Row],[NumWebVisitsMonth]], 0)</f>
        <v>2</v>
      </c>
      <c r="I1441" t="str">
        <f>IF(AND(MasterData6[[#This Row],[NumWebPurchases]]&gt;=1, Buying_Cat.="Over $500"), "Yes", "")</f>
        <v>Yes</v>
      </c>
      <c r="L1441" t="str">
        <f>IF(MasterData6[[#This Row],[NumWebPurchases]]&gt;=R$3, "Yes", "")</f>
        <v>Yes</v>
      </c>
      <c r="M1441" t="str">
        <f>IF(MasterData6[[#This Row],[NumCatalogPurchases]]&gt;=S$3, "Yes", "")</f>
        <v>Yes</v>
      </c>
      <c r="N1441" t="str">
        <f>IF(MasterData6[[#This Row],[NumStorePurchases]]&gt;=T$3, "Yes", "")</f>
        <v/>
      </c>
    </row>
    <row r="1442" spans="1:14" x14ac:dyDescent="0.3">
      <c r="A1442">
        <v>7079</v>
      </c>
      <c r="B1442">
        <v>5</v>
      </c>
      <c r="C1442">
        <v>9</v>
      </c>
      <c r="D1442">
        <v>6</v>
      </c>
      <c r="E1442">
        <v>12</v>
      </c>
      <c r="F1442">
        <v>6</v>
      </c>
      <c r="G144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442" s="52">
        <f>IFERROR(MasterData6[[#This Row],[NumWebPurchases]]/MasterData6[[#This Row],[NumWebVisitsMonth]], 0)</f>
        <v>1.5</v>
      </c>
      <c r="I1442" t="str">
        <f>IF(AND(MasterData6[[#This Row],[NumWebPurchases]]&gt;=1, Buying_Cat.="Over $500"), "Yes", "")</f>
        <v>Yes</v>
      </c>
      <c r="L1442" t="str">
        <f>IF(MasterData6[[#This Row],[NumWebPurchases]]&gt;=R$3, "Yes", "")</f>
        <v>Yes</v>
      </c>
      <c r="M1442" t="str">
        <f>IF(MasterData6[[#This Row],[NumCatalogPurchases]]&gt;=S$3, "Yes", "")</f>
        <v>Yes</v>
      </c>
      <c r="N1442" t="str">
        <f>IF(MasterData6[[#This Row],[NumStorePurchases]]&gt;=T$3, "Yes", "")</f>
        <v>Yes</v>
      </c>
    </row>
    <row r="1443" spans="1:14" x14ac:dyDescent="0.3">
      <c r="A1443">
        <v>7093</v>
      </c>
      <c r="B1443">
        <v>1</v>
      </c>
      <c r="C1443">
        <v>0</v>
      </c>
      <c r="D1443">
        <v>0</v>
      </c>
      <c r="E1443">
        <v>3</v>
      </c>
      <c r="F1443">
        <v>7</v>
      </c>
      <c r="G144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43" s="52">
        <f>IFERROR(MasterData6[[#This Row],[NumWebPurchases]]/MasterData6[[#This Row],[NumWebVisitsMonth]], 0)</f>
        <v>0</v>
      </c>
      <c r="I1443" t="str">
        <f>IF(AND(MasterData6[[#This Row],[NumWebPurchases]]&gt;=1, Buying_Cat.="Over $500"), "Yes", "")</f>
        <v/>
      </c>
      <c r="L1443" t="str">
        <f>IF(MasterData6[[#This Row],[NumWebPurchases]]&gt;=R$3, "Yes", "")</f>
        <v/>
      </c>
      <c r="M1443" t="str">
        <f>IF(MasterData6[[#This Row],[NumCatalogPurchases]]&gt;=S$3, "Yes", "")</f>
        <v/>
      </c>
      <c r="N1443" t="str">
        <f>IF(MasterData6[[#This Row],[NumStorePurchases]]&gt;=T$3, "Yes", "")</f>
        <v/>
      </c>
    </row>
    <row r="1444" spans="1:14" x14ac:dyDescent="0.3">
      <c r="A1444">
        <v>7094</v>
      </c>
      <c r="B1444">
        <v>1</v>
      </c>
      <c r="C1444">
        <v>6</v>
      </c>
      <c r="D1444">
        <v>4</v>
      </c>
      <c r="E1444">
        <v>13</v>
      </c>
      <c r="F1444">
        <v>4</v>
      </c>
      <c r="G144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44" s="52">
        <f>IFERROR(MasterData6[[#This Row],[NumWebPurchases]]/MasterData6[[#This Row],[NumWebVisitsMonth]], 0)</f>
        <v>1.5</v>
      </c>
      <c r="I1444" t="str">
        <f>IF(AND(MasterData6[[#This Row],[NumWebPurchases]]&gt;=1, Buying_Cat.="Over $500"), "Yes", "")</f>
        <v>Yes</v>
      </c>
      <c r="L1444" t="str">
        <f>IF(MasterData6[[#This Row],[NumWebPurchases]]&gt;=R$3, "Yes", "")</f>
        <v>Yes</v>
      </c>
      <c r="M1444" t="str">
        <f>IF(MasterData6[[#This Row],[NumCatalogPurchases]]&gt;=S$3, "Yes", "")</f>
        <v>Yes</v>
      </c>
      <c r="N1444" t="str">
        <f>IF(MasterData6[[#This Row],[NumStorePurchases]]&gt;=T$3, "Yes", "")</f>
        <v>Yes</v>
      </c>
    </row>
    <row r="1445" spans="1:14" x14ac:dyDescent="0.3">
      <c r="A1445">
        <v>7101</v>
      </c>
      <c r="B1445">
        <v>6</v>
      </c>
      <c r="C1445">
        <v>10</v>
      </c>
      <c r="D1445">
        <v>5</v>
      </c>
      <c r="E1445">
        <v>10</v>
      </c>
      <c r="F1445">
        <v>8</v>
      </c>
      <c r="G144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445" s="52">
        <f>IFERROR(MasterData6[[#This Row],[NumWebPurchases]]/MasterData6[[#This Row],[NumWebVisitsMonth]], 0)</f>
        <v>1.25</v>
      </c>
      <c r="I1445" t="str">
        <f>IF(AND(MasterData6[[#This Row],[NumWebPurchases]]&gt;=1, Buying_Cat.="Over $500"), "Yes", "")</f>
        <v>Yes</v>
      </c>
      <c r="L1445" t="str">
        <f>IF(MasterData6[[#This Row],[NumWebPurchases]]&gt;=R$3, "Yes", "")</f>
        <v>Yes</v>
      </c>
      <c r="M1445" t="str">
        <f>IF(MasterData6[[#This Row],[NumCatalogPurchases]]&gt;=S$3, "Yes", "")</f>
        <v>Yes</v>
      </c>
      <c r="N1445" t="str">
        <f>IF(MasterData6[[#This Row],[NumStorePurchases]]&gt;=T$3, "Yes", "")</f>
        <v>Yes</v>
      </c>
    </row>
    <row r="1446" spans="1:14" x14ac:dyDescent="0.3">
      <c r="A1446">
        <v>7106</v>
      </c>
      <c r="B1446">
        <v>1</v>
      </c>
      <c r="C1446">
        <v>3</v>
      </c>
      <c r="D1446">
        <v>5</v>
      </c>
      <c r="E1446">
        <v>10</v>
      </c>
      <c r="F1446">
        <v>1</v>
      </c>
      <c r="G144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46" s="52">
        <f>IFERROR(MasterData6[[#This Row],[NumWebPurchases]]/MasterData6[[#This Row],[NumWebVisitsMonth]], 0)</f>
        <v>3</v>
      </c>
      <c r="I1446" t="str">
        <f>IF(AND(MasterData6[[#This Row],[NumWebPurchases]]&gt;=1, Buying_Cat.="Over $500"), "Yes", "")</f>
        <v>Yes</v>
      </c>
      <c r="L1446" t="str">
        <f>IF(MasterData6[[#This Row],[NumWebPurchases]]&gt;=R$3, "Yes", "")</f>
        <v/>
      </c>
      <c r="M1446" t="str">
        <f>IF(MasterData6[[#This Row],[NumCatalogPurchases]]&gt;=S$3, "Yes", "")</f>
        <v>Yes</v>
      </c>
      <c r="N1446" t="str">
        <f>IF(MasterData6[[#This Row],[NumStorePurchases]]&gt;=T$3, "Yes", "")</f>
        <v>Yes</v>
      </c>
    </row>
    <row r="1447" spans="1:14" x14ac:dyDescent="0.3">
      <c r="A1447">
        <v>7108</v>
      </c>
      <c r="B1447">
        <v>6</v>
      </c>
      <c r="C1447">
        <v>5</v>
      </c>
      <c r="D1447">
        <v>2</v>
      </c>
      <c r="E1447">
        <v>5</v>
      </c>
      <c r="F1447">
        <v>5</v>
      </c>
      <c r="G144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447" s="52">
        <f>IFERROR(MasterData6[[#This Row],[NumWebPurchases]]/MasterData6[[#This Row],[NumWebVisitsMonth]], 0)</f>
        <v>1</v>
      </c>
      <c r="I1447" t="str">
        <f>IF(AND(MasterData6[[#This Row],[NumWebPurchases]]&gt;=1, Buying_Cat.="Over $500"), "Yes", "")</f>
        <v/>
      </c>
      <c r="L1447" t="str">
        <f>IF(MasterData6[[#This Row],[NumWebPurchases]]&gt;=R$3, "Yes", "")</f>
        <v>Yes</v>
      </c>
      <c r="M1447" t="str">
        <f>IF(MasterData6[[#This Row],[NumCatalogPurchases]]&gt;=S$3, "Yes", "")</f>
        <v>Yes</v>
      </c>
      <c r="N1447" t="str">
        <f>IF(MasterData6[[#This Row],[NumStorePurchases]]&gt;=T$3, "Yes", "")</f>
        <v>Yes</v>
      </c>
    </row>
    <row r="1448" spans="1:14" x14ac:dyDescent="0.3">
      <c r="A1448">
        <v>7118</v>
      </c>
      <c r="B1448">
        <v>2</v>
      </c>
      <c r="C1448">
        <v>9</v>
      </c>
      <c r="D1448">
        <v>5</v>
      </c>
      <c r="E1448">
        <v>6</v>
      </c>
      <c r="F1448">
        <v>6</v>
      </c>
      <c r="G144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448" s="52">
        <f>IFERROR(MasterData6[[#This Row],[NumWebPurchases]]/MasterData6[[#This Row],[NumWebVisitsMonth]], 0)</f>
        <v>1.5</v>
      </c>
      <c r="I1448" t="str">
        <f>IF(AND(MasterData6[[#This Row],[NumWebPurchases]]&gt;=1, Buying_Cat.="Over $500"), "Yes", "")</f>
        <v>Yes</v>
      </c>
      <c r="L1448" t="str">
        <f>IF(MasterData6[[#This Row],[NumWebPurchases]]&gt;=R$3, "Yes", "")</f>
        <v>Yes</v>
      </c>
      <c r="M1448" t="str">
        <f>IF(MasterData6[[#This Row],[NumCatalogPurchases]]&gt;=S$3, "Yes", "")</f>
        <v>Yes</v>
      </c>
      <c r="N1448" t="str">
        <f>IF(MasterData6[[#This Row],[NumStorePurchases]]&gt;=T$3, "Yes", "")</f>
        <v>Yes</v>
      </c>
    </row>
    <row r="1449" spans="1:14" x14ac:dyDescent="0.3">
      <c r="A1449">
        <v>7119</v>
      </c>
      <c r="B1449">
        <v>1</v>
      </c>
      <c r="C1449">
        <v>2</v>
      </c>
      <c r="D1449">
        <v>3</v>
      </c>
      <c r="E1449">
        <v>6</v>
      </c>
      <c r="F1449">
        <v>1</v>
      </c>
      <c r="G144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49" s="52">
        <f>IFERROR(MasterData6[[#This Row],[NumWebPurchases]]/MasterData6[[#This Row],[NumWebVisitsMonth]], 0)</f>
        <v>2</v>
      </c>
      <c r="I1449" t="str">
        <f>IF(AND(MasterData6[[#This Row],[NumWebPurchases]]&gt;=1, Buying_Cat.="Over $500"), "Yes", "")</f>
        <v>Yes</v>
      </c>
      <c r="L1449" t="str">
        <f>IF(MasterData6[[#This Row],[NumWebPurchases]]&gt;=R$3, "Yes", "")</f>
        <v/>
      </c>
      <c r="M1449" t="str">
        <f>IF(MasterData6[[#This Row],[NumCatalogPurchases]]&gt;=S$3, "Yes", "")</f>
        <v>Yes</v>
      </c>
      <c r="N1449" t="str">
        <f>IF(MasterData6[[#This Row],[NumStorePurchases]]&gt;=T$3, "Yes", "")</f>
        <v>Yes</v>
      </c>
    </row>
    <row r="1450" spans="1:14" x14ac:dyDescent="0.3">
      <c r="A1450">
        <v>7124</v>
      </c>
      <c r="B1450">
        <v>5</v>
      </c>
      <c r="C1450">
        <v>2</v>
      </c>
      <c r="D1450">
        <v>1</v>
      </c>
      <c r="E1450">
        <v>4</v>
      </c>
      <c r="F1450">
        <v>5</v>
      </c>
      <c r="G145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450" s="52">
        <f>IFERROR(MasterData6[[#This Row],[NumWebPurchases]]/MasterData6[[#This Row],[NumWebVisitsMonth]], 0)</f>
        <v>0.4</v>
      </c>
      <c r="I1450" t="str">
        <f>IF(AND(MasterData6[[#This Row],[NumWebPurchases]]&gt;=1, Buying_Cat.="Over $500"), "Yes", "")</f>
        <v/>
      </c>
      <c r="L1450" t="str">
        <f>IF(MasterData6[[#This Row],[NumWebPurchases]]&gt;=R$3, "Yes", "")</f>
        <v/>
      </c>
      <c r="M1450" t="str">
        <f>IF(MasterData6[[#This Row],[NumCatalogPurchases]]&gt;=S$3, "Yes", "")</f>
        <v/>
      </c>
      <c r="N1450" t="str">
        <f>IF(MasterData6[[#This Row],[NumStorePurchases]]&gt;=T$3, "Yes", "")</f>
        <v/>
      </c>
    </row>
    <row r="1451" spans="1:14" x14ac:dyDescent="0.3">
      <c r="A1451">
        <v>7128</v>
      </c>
      <c r="B1451">
        <v>1</v>
      </c>
      <c r="C1451">
        <v>1</v>
      </c>
      <c r="D1451">
        <v>0</v>
      </c>
      <c r="E1451">
        <v>2</v>
      </c>
      <c r="F1451">
        <v>7</v>
      </c>
      <c r="G145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51" s="52">
        <f>IFERROR(MasterData6[[#This Row],[NumWebPurchases]]/MasterData6[[#This Row],[NumWebVisitsMonth]], 0)</f>
        <v>0.14285714285714285</v>
      </c>
      <c r="I1451" t="str">
        <f>IF(AND(MasterData6[[#This Row],[NumWebPurchases]]&gt;=1, Buying_Cat.="Over $500"), "Yes", "")</f>
        <v/>
      </c>
      <c r="L1451" t="str">
        <f>IF(MasterData6[[#This Row],[NumWebPurchases]]&gt;=R$3, "Yes", "")</f>
        <v/>
      </c>
      <c r="M1451" t="str">
        <f>IF(MasterData6[[#This Row],[NumCatalogPurchases]]&gt;=S$3, "Yes", "")</f>
        <v/>
      </c>
      <c r="N1451" t="str">
        <f>IF(MasterData6[[#This Row],[NumStorePurchases]]&gt;=T$3, "Yes", "")</f>
        <v/>
      </c>
    </row>
    <row r="1452" spans="1:14" x14ac:dyDescent="0.3">
      <c r="A1452">
        <v>7129</v>
      </c>
      <c r="B1452">
        <v>8</v>
      </c>
      <c r="C1452">
        <v>6</v>
      </c>
      <c r="D1452">
        <v>4</v>
      </c>
      <c r="E1452">
        <v>13</v>
      </c>
      <c r="F1452">
        <v>6</v>
      </c>
      <c r="G145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8</v>
      </c>
      <c r="H1452" s="52">
        <f>IFERROR(MasterData6[[#This Row],[NumWebPurchases]]/MasterData6[[#This Row],[NumWebVisitsMonth]], 0)</f>
        <v>1</v>
      </c>
      <c r="I1452" t="str">
        <f>IF(AND(MasterData6[[#This Row],[NumWebPurchases]]&gt;=1, Buying_Cat.="Over $500"), "Yes", "")</f>
        <v>Yes</v>
      </c>
      <c r="L1452" t="str">
        <f>IF(MasterData6[[#This Row],[NumWebPurchases]]&gt;=R$3, "Yes", "")</f>
        <v>Yes</v>
      </c>
      <c r="M1452" t="str">
        <f>IF(MasterData6[[#This Row],[NumCatalogPurchases]]&gt;=S$3, "Yes", "")</f>
        <v>Yes</v>
      </c>
      <c r="N1452" t="str">
        <f>IF(MasterData6[[#This Row],[NumStorePurchases]]&gt;=T$3, "Yes", "")</f>
        <v>Yes</v>
      </c>
    </row>
    <row r="1453" spans="1:14" x14ac:dyDescent="0.3">
      <c r="A1453">
        <v>7141</v>
      </c>
      <c r="B1453">
        <v>4</v>
      </c>
      <c r="C1453">
        <v>5</v>
      </c>
      <c r="D1453">
        <v>1</v>
      </c>
      <c r="E1453">
        <v>2</v>
      </c>
      <c r="F1453">
        <v>10</v>
      </c>
      <c r="G145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453" s="52">
        <f>IFERROR(MasterData6[[#This Row],[NumWebPurchases]]/MasterData6[[#This Row],[NumWebVisitsMonth]], 0)</f>
        <v>0.5</v>
      </c>
      <c r="I1453" t="str">
        <f>IF(AND(MasterData6[[#This Row],[NumWebPurchases]]&gt;=1, Buying_Cat.="Over $500"), "Yes", "")</f>
        <v/>
      </c>
      <c r="L1453" t="str">
        <f>IF(MasterData6[[#This Row],[NumWebPurchases]]&gt;=R$3, "Yes", "")</f>
        <v>Yes</v>
      </c>
      <c r="M1453" t="str">
        <f>IF(MasterData6[[#This Row],[NumCatalogPurchases]]&gt;=S$3, "Yes", "")</f>
        <v/>
      </c>
      <c r="N1453" t="str">
        <f>IF(MasterData6[[#This Row],[NumStorePurchases]]&gt;=T$3, "Yes", "")</f>
        <v/>
      </c>
    </row>
    <row r="1454" spans="1:14" x14ac:dyDescent="0.3">
      <c r="A1454">
        <v>7143</v>
      </c>
      <c r="B1454">
        <v>5</v>
      </c>
      <c r="C1454">
        <v>4</v>
      </c>
      <c r="D1454">
        <v>7</v>
      </c>
      <c r="E1454">
        <v>10</v>
      </c>
      <c r="F1454">
        <v>2</v>
      </c>
      <c r="G145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454" s="52">
        <f>IFERROR(MasterData6[[#This Row],[NumWebPurchases]]/MasterData6[[#This Row],[NumWebVisitsMonth]], 0)</f>
        <v>2</v>
      </c>
      <c r="I1454" t="str">
        <f>IF(AND(MasterData6[[#This Row],[NumWebPurchases]]&gt;=1, Buying_Cat.="Over $500"), "Yes", "")</f>
        <v>Yes</v>
      </c>
      <c r="L1454" t="str">
        <f>IF(MasterData6[[#This Row],[NumWebPurchases]]&gt;=R$3, "Yes", "")</f>
        <v>Yes</v>
      </c>
      <c r="M1454" t="str">
        <f>IF(MasterData6[[#This Row],[NumCatalogPurchases]]&gt;=S$3, "Yes", "")</f>
        <v>Yes</v>
      </c>
      <c r="N1454" t="str">
        <f>IF(MasterData6[[#This Row],[NumStorePurchases]]&gt;=T$3, "Yes", "")</f>
        <v>Yes</v>
      </c>
    </row>
    <row r="1455" spans="1:14" x14ac:dyDescent="0.3">
      <c r="A1455">
        <v>7152</v>
      </c>
      <c r="B1455">
        <v>1</v>
      </c>
      <c r="C1455">
        <v>1</v>
      </c>
      <c r="D1455">
        <v>0</v>
      </c>
      <c r="E1455">
        <v>3</v>
      </c>
      <c r="F1455">
        <v>7</v>
      </c>
      <c r="G145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55" s="52">
        <f>IFERROR(MasterData6[[#This Row],[NumWebPurchases]]/MasterData6[[#This Row],[NumWebVisitsMonth]], 0)</f>
        <v>0.14285714285714285</v>
      </c>
      <c r="I1455" t="str">
        <f>IF(AND(MasterData6[[#This Row],[NumWebPurchases]]&gt;=1, Buying_Cat.="Over $500"), "Yes", "")</f>
        <v/>
      </c>
      <c r="L1455" t="str">
        <f>IF(MasterData6[[#This Row],[NumWebPurchases]]&gt;=R$3, "Yes", "")</f>
        <v/>
      </c>
      <c r="M1455" t="str">
        <f>IF(MasterData6[[#This Row],[NumCatalogPurchases]]&gt;=S$3, "Yes", "")</f>
        <v/>
      </c>
      <c r="N1455" t="str">
        <f>IF(MasterData6[[#This Row],[NumStorePurchases]]&gt;=T$3, "Yes", "")</f>
        <v/>
      </c>
    </row>
    <row r="1456" spans="1:14" x14ac:dyDescent="0.3">
      <c r="A1456">
        <v>7165</v>
      </c>
      <c r="B1456">
        <v>2</v>
      </c>
      <c r="C1456">
        <v>8</v>
      </c>
      <c r="D1456">
        <v>2</v>
      </c>
      <c r="E1456">
        <v>10</v>
      </c>
      <c r="F1456">
        <v>5</v>
      </c>
      <c r="G145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456" s="52">
        <f>IFERROR(MasterData6[[#This Row],[NumWebPurchases]]/MasterData6[[#This Row],[NumWebVisitsMonth]], 0)</f>
        <v>1.6</v>
      </c>
      <c r="I1456" t="str">
        <f>IF(AND(MasterData6[[#This Row],[NumWebPurchases]]&gt;=1, Buying_Cat.="Over $500"), "Yes", "")</f>
        <v>Yes</v>
      </c>
      <c r="L1456" t="str">
        <f>IF(MasterData6[[#This Row],[NumWebPurchases]]&gt;=R$3, "Yes", "")</f>
        <v>Yes</v>
      </c>
      <c r="M1456" t="str">
        <f>IF(MasterData6[[#This Row],[NumCatalogPurchases]]&gt;=S$3, "Yes", "")</f>
        <v>Yes</v>
      </c>
      <c r="N1456" t="str">
        <f>IF(MasterData6[[#This Row],[NumStorePurchases]]&gt;=T$3, "Yes", "")</f>
        <v>Yes</v>
      </c>
    </row>
    <row r="1457" spans="1:14" x14ac:dyDescent="0.3">
      <c r="A1457">
        <v>7181</v>
      </c>
      <c r="B1457">
        <v>2</v>
      </c>
      <c r="C1457">
        <v>2</v>
      </c>
      <c r="D1457">
        <v>0</v>
      </c>
      <c r="E1457">
        <v>3</v>
      </c>
      <c r="F1457">
        <v>8</v>
      </c>
      <c r="G145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457" s="52">
        <f>IFERROR(MasterData6[[#This Row],[NumWebPurchases]]/MasterData6[[#This Row],[NumWebVisitsMonth]], 0)</f>
        <v>0.25</v>
      </c>
      <c r="I1457" t="str">
        <f>IF(AND(MasterData6[[#This Row],[NumWebPurchases]]&gt;=1, Buying_Cat.="Over $500"), "Yes", "")</f>
        <v/>
      </c>
      <c r="L1457" t="str">
        <f>IF(MasterData6[[#This Row],[NumWebPurchases]]&gt;=R$3, "Yes", "")</f>
        <v/>
      </c>
      <c r="M1457" t="str">
        <f>IF(MasterData6[[#This Row],[NumCatalogPurchases]]&gt;=S$3, "Yes", "")</f>
        <v/>
      </c>
      <c r="N1457" t="str">
        <f>IF(MasterData6[[#This Row],[NumStorePurchases]]&gt;=T$3, "Yes", "")</f>
        <v/>
      </c>
    </row>
    <row r="1458" spans="1:14" x14ac:dyDescent="0.3">
      <c r="A1458">
        <v>7186</v>
      </c>
      <c r="B1458">
        <v>2</v>
      </c>
      <c r="C1458">
        <v>1</v>
      </c>
      <c r="D1458">
        <v>1</v>
      </c>
      <c r="E1458">
        <v>2</v>
      </c>
      <c r="F1458">
        <v>5</v>
      </c>
      <c r="G145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458" s="52">
        <f>IFERROR(MasterData6[[#This Row],[NumWebPurchases]]/MasterData6[[#This Row],[NumWebVisitsMonth]], 0)</f>
        <v>0.2</v>
      </c>
      <c r="I1458" t="str">
        <f>IF(AND(MasterData6[[#This Row],[NumWebPurchases]]&gt;=1, Buying_Cat.="Over $500"), "Yes", "")</f>
        <v/>
      </c>
      <c r="L1458" t="str">
        <f>IF(MasterData6[[#This Row],[NumWebPurchases]]&gt;=R$3, "Yes", "")</f>
        <v/>
      </c>
      <c r="M1458" t="str">
        <f>IF(MasterData6[[#This Row],[NumCatalogPurchases]]&gt;=S$3, "Yes", "")</f>
        <v/>
      </c>
      <c r="N1458" t="str">
        <f>IF(MasterData6[[#This Row],[NumStorePurchases]]&gt;=T$3, "Yes", "")</f>
        <v/>
      </c>
    </row>
    <row r="1459" spans="1:14" x14ac:dyDescent="0.3">
      <c r="A1459">
        <v>7187</v>
      </c>
      <c r="B1459">
        <v>7</v>
      </c>
      <c r="C1459">
        <v>4</v>
      </c>
      <c r="D1459">
        <v>10</v>
      </c>
      <c r="E1459">
        <v>4</v>
      </c>
      <c r="F1459">
        <v>3</v>
      </c>
      <c r="G145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1459" s="52">
        <f>IFERROR(MasterData6[[#This Row],[NumWebPurchases]]/MasterData6[[#This Row],[NumWebVisitsMonth]], 0)</f>
        <v>1.3333333333333333</v>
      </c>
      <c r="I1459" t="str">
        <f>IF(AND(MasterData6[[#This Row],[NumWebPurchases]]&gt;=1, Buying_Cat.="Over $500"), "Yes", "")</f>
        <v>Yes</v>
      </c>
      <c r="L1459" t="str">
        <f>IF(MasterData6[[#This Row],[NumWebPurchases]]&gt;=R$3, "Yes", "")</f>
        <v>Yes</v>
      </c>
      <c r="M1459" t="str">
        <f>IF(MasterData6[[#This Row],[NumCatalogPurchases]]&gt;=S$3, "Yes", "")</f>
        <v>Yes</v>
      </c>
      <c r="N1459" t="str">
        <f>IF(MasterData6[[#This Row],[NumStorePurchases]]&gt;=T$3, "Yes", "")</f>
        <v/>
      </c>
    </row>
    <row r="1460" spans="1:14" x14ac:dyDescent="0.3">
      <c r="A1460">
        <v>7192</v>
      </c>
      <c r="B1460">
        <v>2</v>
      </c>
      <c r="C1460">
        <v>2</v>
      </c>
      <c r="D1460">
        <v>4</v>
      </c>
      <c r="E1460">
        <v>10</v>
      </c>
      <c r="F1460">
        <v>1</v>
      </c>
      <c r="G146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460" s="52">
        <f>IFERROR(MasterData6[[#This Row],[NumWebPurchases]]/MasterData6[[#This Row],[NumWebVisitsMonth]], 0)</f>
        <v>2</v>
      </c>
      <c r="I1460" t="str">
        <f>IF(AND(MasterData6[[#This Row],[NumWebPurchases]]&gt;=1, Buying_Cat.="Over $500"), "Yes", "")</f>
        <v>Yes</v>
      </c>
      <c r="L1460" t="str">
        <f>IF(MasterData6[[#This Row],[NumWebPurchases]]&gt;=R$3, "Yes", "")</f>
        <v/>
      </c>
      <c r="M1460" t="str">
        <f>IF(MasterData6[[#This Row],[NumCatalogPurchases]]&gt;=S$3, "Yes", "")</f>
        <v>Yes</v>
      </c>
      <c r="N1460" t="str">
        <f>IF(MasterData6[[#This Row],[NumStorePurchases]]&gt;=T$3, "Yes", "")</f>
        <v>Yes</v>
      </c>
    </row>
    <row r="1461" spans="1:14" x14ac:dyDescent="0.3">
      <c r="A1461">
        <v>7196</v>
      </c>
      <c r="B1461">
        <v>1</v>
      </c>
      <c r="C1461">
        <v>0</v>
      </c>
      <c r="D1461">
        <v>0</v>
      </c>
      <c r="E1461">
        <v>3</v>
      </c>
      <c r="F1461">
        <v>3</v>
      </c>
      <c r="G146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61" s="52">
        <f>IFERROR(MasterData6[[#This Row],[NumWebPurchases]]/MasterData6[[#This Row],[NumWebVisitsMonth]], 0)</f>
        <v>0</v>
      </c>
      <c r="I1461" t="str">
        <f>IF(AND(MasterData6[[#This Row],[NumWebPurchases]]&gt;=1, Buying_Cat.="Over $500"), "Yes", "")</f>
        <v/>
      </c>
      <c r="L1461" t="str">
        <f>IF(MasterData6[[#This Row],[NumWebPurchases]]&gt;=R$3, "Yes", "")</f>
        <v/>
      </c>
      <c r="M1461" t="str">
        <f>IF(MasterData6[[#This Row],[NumCatalogPurchases]]&gt;=S$3, "Yes", "")</f>
        <v/>
      </c>
      <c r="N1461" t="str">
        <f>IF(MasterData6[[#This Row],[NumStorePurchases]]&gt;=T$3, "Yes", "")</f>
        <v/>
      </c>
    </row>
    <row r="1462" spans="1:14" x14ac:dyDescent="0.3">
      <c r="A1462">
        <v>7212</v>
      </c>
      <c r="B1462">
        <v>1</v>
      </c>
      <c r="C1462">
        <v>2</v>
      </c>
      <c r="D1462">
        <v>0</v>
      </c>
      <c r="E1462">
        <v>3</v>
      </c>
      <c r="F1462">
        <v>6</v>
      </c>
      <c r="G146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62" s="52">
        <f>IFERROR(MasterData6[[#This Row],[NumWebPurchases]]/MasterData6[[#This Row],[NumWebVisitsMonth]], 0)</f>
        <v>0.33333333333333331</v>
      </c>
      <c r="I1462" t="str">
        <f>IF(AND(MasterData6[[#This Row],[NumWebPurchases]]&gt;=1, Buying_Cat.="Over $500"), "Yes", "")</f>
        <v/>
      </c>
      <c r="L1462" t="str">
        <f>IF(MasterData6[[#This Row],[NumWebPurchases]]&gt;=R$3, "Yes", "")</f>
        <v/>
      </c>
      <c r="M1462" t="str">
        <f>IF(MasterData6[[#This Row],[NumCatalogPurchases]]&gt;=S$3, "Yes", "")</f>
        <v/>
      </c>
      <c r="N1462" t="str">
        <f>IF(MasterData6[[#This Row],[NumStorePurchases]]&gt;=T$3, "Yes", "")</f>
        <v/>
      </c>
    </row>
    <row r="1463" spans="1:14" x14ac:dyDescent="0.3">
      <c r="A1463">
        <v>7214</v>
      </c>
      <c r="B1463">
        <v>1</v>
      </c>
      <c r="C1463">
        <v>4</v>
      </c>
      <c r="D1463">
        <v>8</v>
      </c>
      <c r="E1463">
        <v>5</v>
      </c>
      <c r="F1463">
        <v>3</v>
      </c>
      <c r="G146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63" s="52">
        <f>IFERROR(MasterData6[[#This Row],[NumWebPurchases]]/MasterData6[[#This Row],[NumWebVisitsMonth]], 0)</f>
        <v>1.3333333333333333</v>
      </c>
      <c r="I1463" t="str">
        <f>IF(AND(MasterData6[[#This Row],[NumWebPurchases]]&gt;=1, Buying_Cat.="Over $500"), "Yes", "")</f>
        <v>Yes</v>
      </c>
      <c r="L1463" t="str">
        <f>IF(MasterData6[[#This Row],[NumWebPurchases]]&gt;=R$3, "Yes", "")</f>
        <v>Yes</v>
      </c>
      <c r="M1463" t="str">
        <f>IF(MasterData6[[#This Row],[NumCatalogPurchases]]&gt;=S$3, "Yes", "")</f>
        <v>Yes</v>
      </c>
      <c r="N1463" t="str">
        <f>IF(MasterData6[[#This Row],[NumStorePurchases]]&gt;=T$3, "Yes", "")</f>
        <v>Yes</v>
      </c>
    </row>
    <row r="1464" spans="1:14" x14ac:dyDescent="0.3">
      <c r="A1464">
        <v>7215</v>
      </c>
      <c r="B1464">
        <v>0</v>
      </c>
      <c r="C1464">
        <v>6</v>
      </c>
      <c r="D1464">
        <v>8</v>
      </c>
      <c r="E1464">
        <v>13</v>
      </c>
      <c r="F1464">
        <v>2</v>
      </c>
      <c r="G146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1464" s="52">
        <f>IFERROR(MasterData6[[#This Row],[NumWebPurchases]]/MasterData6[[#This Row],[NumWebVisitsMonth]], 0)</f>
        <v>3</v>
      </c>
      <c r="I1464" t="str">
        <f>IF(AND(MasterData6[[#This Row],[NumWebPurchases]]&gt;=1, Buying_Cat.="Over $500"), "Yes", "")</f>
        <v>Yes</v>
      </c>
      <c r="L1464" t="str">
        <f>IF(MasterData6[[#This Row],[NumWebPurchases]]&gt;=R$3, "Yes", "")</f>
        <v>Yes</v>
      </c>
      <c r="M1464" t="str">
        <f>IF(MasterData6[[#This Row],[NumCatalogPurchases]]&gt;=S$3, "Yes", "")</f>
        <v>Yes</v>
      </c>
      <c r="N1464" t="str">
        <f>IF(MasterData6[[#This Row],[NumStorePurchases]]&gt;=T$3, "Yes", "")</f>
        <v>Yes</v>
      </c>
    </row>
    <row r="1465" spans="1:14" x14ac:dyDescent="0.3">
      <c r="A1465">
        <v>7224</v>
      </c>
      <c r="B1465">
        <v>2</v>
      </c>
      <c r="C1465">
        <v>1</v>
      </c>
      <c r="D1465">
        <v>1</v>
      </c>
      <c r="E1465">
        <v>2</v>
      </c>
      <c r="F1465">
        <v>8</v>
      </c>
      <c r="G146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465" s="52">
        <f>IFERROR(MasterData6[[#This Row],[NumWebPurchases]]/MasterData6[[#This Row],[NumWebVisitsMonth]], 0)</f>
        <v>0.125</v>
      </c>
      <c r="I1465" t="str">
        <f>IF(AND(MasterData6[[#This Row],[NumWebPurchases]]&gt;=1, Buying_Cat.="Over $500"), "Yes", "")</f>
        <v/>
      </c>
      <c r="L1465" t="str">
        <f>IF(MasterData6[[#This Row],[NumWebPurchases]]&gt;=R$3, "Yes", "")</f>
        <v/>
      </c>
      <c r="M1465" t="str">
        <f>IF(MasterData6[[#This Row],[NumCatalogPurchases]]&gt;=S$3, "Yes", "")</f>
        <v/>
      </c>
      <c r="N1465" t="str">
        <f>IF(MasterData6[[#This Row],[NumStorePurchases]]&gt;=T$3, "Yes", "")</f>
        <v/>
      </c>
    </row>
    <row r="1466" spans="1:14" x14ac:dyDescent="0.3">
      <c r="A1466">
        <v>7230</v>
      </c>
      <c r="B1466">
        <v>6</v>
      </c>
      <c r="C1466">
        <v>4</v>
      </c>
      <c r="D1466">
        <v>5</v>
      </c>
      <c r="E1466">
        <v>7</v>
      </c>
      <c r="F1466">
        <v>6</v>
      </c>
      <c r="G146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466" s="52">
        <f>IFERROR(MasterData6[[#This Row],[NumWebPurchases]]/MasterData6[[#This Row],[NumWebVisitsMonth]], 0)</f>
        <v>0.66666666666666663</v>
      </c>
      <c r="I1466" t="str">
        <f>IF(AND(MasterData6[[#This Row],[NumWebPurchases]]&gt;=1, Buying_Cat.="Over $500"), "Yes", "")</f>
        <v/>
      </c>
      <c r="L1466" t="str">
        <f>IF(MasterData6[[#This Row],[NumWebPurchases]]&gt;=R$3, "Yes", "")</f>
        <v>Yes</v>
      </c>
      <c r="M1466" t="str">
        <f>IF(MasterData6[[#This Row],[NumCatalogPurchases]]&gt;=S$3, "Yes", "")</f>
        <v>Yes</v>
      </c>
      <c r="N1466" t="str">
        <f>IF(MasterData6[[#This Row],[NumStorePurchases]]&gt;=T$3, "Yes", "")</f>
        <v>Yes</v>
      </c>
    </row>
    <row r="1467" spans="1:14" x14ac:dyDescent="0.3">
      <c r="A1467">
        <v>7232</v>
      </c>
      <c r="B1467">
        <v>2</v>
      </c>
      <c r="C1467">
        <v>1</v>
      </c>
      <c r="D1467">
        <v>1</v>
      </c>
      <c r="E1467">
        <v>3</v>
      </c>
      <c r="F1467">
        <v>5</v>
      </c>
      <c r="G146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467" s="52">
        <f>IFERROR(MasterData6[[#This Row],[NumWebPurchases]]/MasterData6[[#This Row],[NumWebVisitsMonth]], 0)</f>
        <v>0.2</v>
      </c>
      <c r="I1467" t="str">
        <f>IF(AND(MasterData6[[#This Row],[NumWebPurchases]]&gt;=1, Buying_Cat.="Over $500"), "Yes", "")</f>
        <v/>
      </c>
      <c r="L1467" t="str">
        <f>IF(MasterData6[[#This Row],[NumWebPurchases]]&gt;=R$3, "Yes", "")</f>
        <v/>
      </c>
      <c r="M1467" t="str">
        <f>IF(MasterData6[[#This Row],[NumCatalogPurchases]]&gt;=S$3, "Yes", "")</f>
        <v/>
      </c>
      <c r="N1467" t="str">
        <f>IF(MasterData6[[#This Row],[NumStorePurchases]]&gt;=T$3, "Yes", "")</f>
        <v/>
      </c>
    </row>
    <row r="1468" spans="1:14" x14ac:dyDescent="0.3">
      <c r="A1468">
        <v>7233</v>
      </c>
      <c r="B1468">
        <v>2</v>
      </c>
      <c r="C1468">
        <v>5</v>
      </c>
      <c r="D1468">
        <v>3</v>
      </c>
      <c r="E1468">
        <v>6</v>
      </c>
      <c r="F1468">
        <v>4</v>
      </c>
      <c r="G146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468" s="52">
        <f>IFERROR(MasterData6[[#This Row],[NumWebPurchases]]/MasterData6[[#This Row],[NumWebVisitsMonth]], 0)</f>
        <v>1.25</v>
      </c>
      <c r="I1468" t="str">
        <f>IF(AND(MasterData6[[#This Row],[NumWebPurchases]]&gt;=1, Buying_Cat.="Over $500"), "Yes", "")</f>
        <v>Yes</v>
      </c>
      <c r="L1468" t="str">
        <f>IF(MasterData6[[#This Row],[NumWebPurchases]]&gt;=R$3, "Yes", "")</f>
        <v>Yes</v>
      </c>
      <c r="M1468" t="str">
        <f>IF(MasterData6[[#This Row],[NumCatalogPurchases]]&gt;=S$3, "Yes", "")</f>
        <v>Yes</v>
      </c>
      <c r="N1468" t="str">
        <f>IF(MasterData6[[#This Row],[NumStorePurchases]]&gt;=T$3, "Yes", "")</f>
        <v>Yes</v>
      </c>
    </row>
    <row r="1469" spans="1:14" x14ac:dyDescent="0.3">
      <c r="A1469">
        <v>7235</v>
      </c>
      <c r="B1469">
        <v>3</v>
      </c>
      <c r="C1469">
        <v>2</v>
      </c>
      <c r="D1469">
        <v>0</v>
      </c>
      <c r="E1469">
        <v>4</v>
      </c>
      <c r="F1469">
        <v>5</v>
      </c>
      <c r="G146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469" s="52">
        <f>IFERROR(MasterData6[[#This Row],[NumWebPurchases]]/MasterData6[[#This Row],[NumWebVisitsMonth]], 0)</f>
        <v>0.4</v>
      </c>
      <c r="I1469" t="str">
        <f>IF(AND(MasterData6[[#This Row],[NumWebPurchases]]&gt;=1, Buying_Cat.="Over $500"), "Yes", "")</f>
        <v/>
      </c>
      <c r="L1469" t="str">
        <f>IF(MasterData6[[#This Row],[NumWebPurchases]]&gt;=R$3, "Yes", "")</f>
        <v/>
      </c>
      <c r="M1469" t="str">
        <f>IF(MasterData6[[#This Row],[NumCatalogPurchases]]&gt;=S$3, "Yes", "")</f>
        <v/>
      </c>
      <c r="N1469" t="str">
        <f>IF(MasterData6[[#This Row],[NumStorePurchases]]&gt;=T$3, "Yes", "")</f>
        <v/>
      </c>
    </row>
    <row r="1470" spans="1:14" x14ac:dyDescent="0.3">
      <c r="A1470">
        <v>7244</v>
      </c>
      <c r="B1470">
        <v>3</v>
      </c>
      <c r="C1470">
        <v>2</v>
      </c>
      <c r="D1470">
        <v>1</v>
      </c>
      <c r="E1470">
        <v>4</v>
      </c>
      <c r="F1470">
        <v>6</v>
      </c>
      <c r="G147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470" s="52">
        <f>IFERROR(MasterData6[[#This Row],[NumWebPurchases]]/MasterData6[[#This Row],[NumWebVisitsMonth]], 0)</f>
        <v>0.33333333333333331</v>
      </c>
      <c r="I1470" t="str">
        <f>IF(AND(MasterData6[[#This Row],[NumWebPurchases]]&gt;=1, Buying_Cat.="Over $500"), "Yes", "")</f>
        <v/>
      </c>
      <c r="L1470" t="str">
        <f>IF(MasterData6[[#This Row],[NumWebPurchases]]&gt;=R$3, "Yes", "")</f>
        <v/>
      </c>
      <c r="M1470" t="str">
        <f>IF(MasterData6[[#This Row],[NumCatalogPurchases]]&gt;=S$3, "Yes", "")</f>
        <v/>
      </c>
      <c r="N1470" t="str">
        <f>IF(MasterData6[[#This Row],[NumStorePurchases]]&gt;=T$3, "Yes", "")</f>
        <v/>
      </c>
    </row>
    <row r="1471" spans="1:14" x14ac:dyDescent="0.3">
      <c r="A1471">
        <v>7247</v>
      </c>
      <c r="B1471">
        <v>5</v>
      </c>
      <c r="C1471">
        <v>7</v>
      </c>
      <c r="D1471">
        <v>4</v>
      </c>
      <c r="E1471">
        <v>6</v>
      </c>
      <c r="F1471">
        <v>6</v>
      </c>
      <c r="G147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471" s="52">
        <f>IFERROR(MasterData6[[#This Row],[NumWebPurchases]]/MasterData6[[#This Row],[NumWebVisitsMonth]], 0)</f>
        <v>1.1666666666666667</v>
      </c>
      <c r="I1471" t="str">
        <f>IF(AND(MasterData6[[#This Row],[NumWebPurchases]]&gt;=1, Buying_Cat.="Over $500"), "Yes", "")</f>
        <v>Yes</v>
      </c>
      <c r="L1471" t="str">
        <f>IF(MasterData6[[#This Row],[NumWebPurchases]]&gt;=R$3, "Yes", "")</f>
        <v>Yes</v>
      </c>
      <c r="M1471" t="str">
        <f>IF(MasterData6[[#This Row],[NumCatalogPurchases]]&gt;=S$3, "Yes", "")</f>
        <v>Yes</v>
      </c>
      <c r="N1471" t="str">
        <f>IF(MasterData6[[#This Row],[NumStorePurchases]]&gt;=T$3, "Yes", "")</f>
        <v>Yes</v>
      </c>
    </row>
    <row r="1472" spans="1:14" x14ac:dyDescent="0.3">
      <c r="A1472">
        <v>7250</v>
      </c>
      <c r="B1472">
        <v>7</v>
      </c>
      <c r="C1472">
        <v>7</v>
      </c>
      <c r="D1472">
        <v>2</v>
      </c>
      <c r="E1472">
        <v>9</v>
      </c>
      <c r="F1472">
        <v>6</v>
      </c>
      <c r="G147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1472" s="52">
        <f>IFERROR(MasterData6[[#This Row],[NumWebPurchases]]/MasterData6[[#This Row],[NumWebVisitsMonth]], 0)</f>
        <v>1.1666666666666667</v>
      </c>
      <c r="I1472" t="str">
        <f>IF(AND(MasterData6[[#This Row],[NumWebPurchases]]&gt;=1, Buying_Cat.="Over $500"), "Yes", "")</f>
        <v>Yes</v>
      </c>
      <c r="L1472" t="str">
        <f>IF(MasterData6[[#This Row],[NumWebPurchases]]&gt;=R$3, "Yes", "")</f>
        <v>Yes</v>
      </c>
      <c r="M1472" t="str">
        <f>IF(MasterData6[[#This Row],[NumCatalogPurchases]]&gt;=S$3, "Yes", "")</f>
        <v>Yes</v>
      </c>
      <c r="N1472" t="str">
        <f>IF(MasterData6[[#This Row],[NumStorePurchases]]&gt;=T$3, "Yes", "")</f>
        <v>Yes</v>
      </c>
    </row>
    <row r="1473" spans="1:14" x14ac:dyDescent="0.3">
      <c r="A1473">
        <v>7254</v>
      </c>
      <c r="B1473">
        <v>3</v>
      </c>
      <c r="C1473">
        <v>3</v>
      </c>
      <c r="D1473">
        <v>1</v>
      </c>
      <c r="E1473">
        <v>3</v>
      </c>
      <c r="F1473">
        <v>7</v>
      </c>
      <c r="G147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473" s="52">
        <f>IFERROR(MasterData6[[#This Row],[NumWebPurchases]]/MasterData6[[#This Row],[NumWebVisitsMonth]], 0)</f>
        <v>0.42857142857142855</v>
      </c>
      <c r="I1473" t="str">
        <f>IF(AND(MasterData6[[#This Row],[NumWebPurchases]]&gt;=1, Buying_Cat.="Over $500"), "Yes", "")</f>
        <v/>
      </c>
      <c r="L1473" t="str">
        <f>IF(MasterData6[[#This Row],[NumWebPurchases]]&gt;=R$3, "Yes", "")</f>
        <v/>
      </c>
      <c r="M1473" t="str">
        <f>IF(MasterData6[[#This Row],[NumCatalogPurchases]]&gt;=S$3, "Yes", "")</f>
        <v/>
      </c>
      <c r="N1473" t="str">
        <f>IF(MasterData6[[#This Row],[NumStorePurchases]]&gt;=T$3, "Yes", "")</f>
        <v/>
      </c>
    </row>
    <row r="1474" spans="1:14" x14ac:dyDescent="0.3">
      <c r="A1474">
        <v>7261</v>
      </c>
      <c r="B1474">
        <v>5</v>
      </c>
      <c r="C1474">
        <v>5</v>
      </c>
      <c r="D1474">
        <v>2</v>
      </c>
      <c r="E1474">
        <v>5</v>
      </c>
      <c r="F1474">
        <v>8</v>
      </c>
      <c r="G147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474" s="52">
        <f>IFERROR(MasterData6[[#This Row],[NumWebPurchases]]/MasterData6[[#This Row],[NumWebVisitsMonth]], 0)</f>
        <v>0.625</v>
      </c>
      <c r="I1474" t="str">
        <f>IF(AND(MasterData6[[#This Row],[NumWebPurchases]]&gt;=1, Buying_Cat.="Over $500"), "Yes", "")</f>
        <v/>
      </c>
      <c r="L1474" t="str">
        <f>IF(MasterData6[[#This Row],[NumWebPurchases]]&gt;=R$3, "Yes", "")</f>
        <v>Yes</v>
      </c>
      <c r="M1474" t="str">
        <f>IF(MasterData6[[#This Row],[NumCatalogPurchases]]&gt;=S$3, "Yes", "")</f>
        <v>Yes</v>
      </c>
      <c r="N1474" t="str">
        <f>IF(MasterData6[[#This Row],[NumStorePurchases]]&gt;=T$3, "Yes", "")</f>
        <v>Yes</v>
      </c>
    </row>
    <row r="1475" spans="1:14" x14ac:dyDescent="0.3">
      <c r="A1475">
        <v>7264</v>
      </c>
      <c r="B1475">
        <v>1</v>
      </c>
      <c r="C1475">
        <v>1</v>
      </c>
      <c r="D1475">
        <v>0</v>
      </c>
      <c r="E1475">
        <v>2</v>
      </c>
      <c r="F1475">
        <v>8</v>
      </c>
      <c r="G147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75" s="52">
        <f>IFERROR(MasterData6[[#This Row],[NumWebPurchases]]/MasterData6[[#This Row],[NumWebVisitsMonth]], 0)</f>
        <v>0.125</v>
      </c>
      <c r="I1475" t="str">
        <f>IF(AND(MasterData6[[#This Row],[NumWebPurchases]]&gt;=1, Buying_Cat.="Over $500"), "Yes", "")</f>
        <v/>
      </c>
      <c r="L1475" t="str">
        <f>IF(MasterData6[[#This Row],[NumWebPurchases]]&gt;=R$3, "Yes", "")</f>
        <v/>
      </c>
      <c r="M1475" t="str">
        <f>IF(MasterData6[[#This Row],[NumCatalogPurchases]]&gt;=S$3, "Yes", "")</f>
        <v/>
      </c>
      <c r="N1475" t="str">
        <f>IF(MasterData6[[#This Row],[NumStorePurchases]]&gt;=T$3, "Yes", "")</f>
        <v/>
      </c>
    </row>
    <row r="1476" spans="1:14" x14ac:dyDescent="0.3">
      <c r="A1476">
        <v>7270</v>
      </c>
      <c r="B1476">
        <v>1</v>
      </c>
      <c r="C1476">
        <v>2</v>
      </c>
      <c r="D1476">
        <v>3</v>
      </c>
      <c r="E1476">
        <v>13</v>
      </c>
      <c r="F1476">
        <v>6</v>
      </c>
      <c r="G147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76" s="52">
        <f>IFERROR(MasterData6[[#This Row],[NumWebPurchases]]/MasterData6[[#This Row],[NumWebVisitsMonth]], 0)</f>
        <v>0.33333333333333331</v>
      </c>
      <c r="I1476" t="str">
        <f>IF(AND(MasterData6[[#This Row],[NumWebPurchases]]&gt;=1, Buying_Cat.="Over $500"), "Yes", "")</f>
        <v>Yes</v>
      </c>
      <c r="L1476" t="str">
        <f>IF(MasterData6[[#This Row],[NumWebPurchases]]&gt;=R$3, "Yes", "")</f>
        <v/>
      </c>
      <c r="M1476" t="str">
        <f>IF(MasterData6[[#This Row],[NumCatalogPurchases]]&gt;=S$3, "Yes", "")</f>
        <v>Yes</v>
      </c>
      <c r="N1476" t="str">
        <f>IF(MasterData6[[#This Row],[NumStorePurchases]]&gt;=T$3, "Yes", "")</f>
        <v>Yes</v>
      </c>
    </row>
    <row r="1477" spans="1:14" x14ac:dyDescent="0.3">
      <c r="A1477">
        <v>7274</v>
      </c>
      <c r="B1477">
        <v>1</v>
      </c>
      <c r="C1477">
        <v>4</v>
      </c>
      <c r="D1477">
        <v>7</v>
      </c>
      <c r="E1477">
        <v>10</v>
      </c>
      <c r="F1477">
        <v>2</v>
      </c>
      <c r="G147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77" s="52">
        <f>IFERROR(MasterData6[[#This Row],[NumWebPurchases]]/MasterData6[[#This Row],[NumWebVisitsMonth]], 0)</f>
        <v>2</v>
      </c>
      <c r="I1477" t="str">
        <f>IF(AND(MasterData6[[#This Row],[NumWebPurchases]]&gt;=1, Buying_Cat.="Over $500"), "Yes", "")</f>
        <v>Yes</v>
      </c>
      <c r="L1477" t="str">
        <f>IF(MasterData6[[#This Row],[NumWebPurchases]]&gt;=R$3, "Yes", "")</f>
        <v>Yes</v>
      </c>
      <c r="M1477" t="str">
        <f>IF(MasterData6[[#This Row],[NumCatalogPurchases]]&gt;=S$3, "Yes", "")</f>
        <v>Yes</v>
      </c>
      <c r="N1477" t="str">
        <f>IF(MasterData6[[#This Row],[NumStorePurchases]]&gt;=T$3, "Yes", "")</f>
        <v>Yes</v>
      </c>
    </row>
    <row r="1478" spans="1:14" x14ac:dyDescent="0.3">
      <c r="A1478">
        <v>7275</v>
      </c>
      <c r="B1478">
        <v>3</v>
      </c>
      <c r="C1478">
        <v>2</v>
      </c>
      <c r="D1478">
        <v>1</v>
      </c>
      <c r="E1478">
        <v>4</v>
      </c>
      <c r="F1478">
        <v>6</v>
      </c>
      <c r="G147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478" s="52">
        <f>IFERROR(MasterData6[[#This Row],[NumWebPurchases]]/MasterData6[[#This Row],[NumWebVisitsMonth]], 0)</f>
        <v>0.33333333333333331</v>
      </c>
      <c r="I1478" t="str">
        <f>IF(AND(MasterData6[[#This Row],[NumWebPurchases]]&gt;=1, Buying_Cat.="Over $500"), "Yes", "")</f>
        <v/>
      </c>
      <c r="L1478" t="str">
        <f>IF(MasterData6[[#This Row],[NumWebPurchases]]&gt;=R$3, "Yes", "")</f>
        <v/>
      </c>
      <c r="M1478" t="str">
        <f>IF(MasterData6[[#This Row],[NumCatalogPurchases]]&gt;=S$3, "Yes", "")</f>
        <v/>
      </c>
      <c r="N1478" t="str">
        <f>IF(MasterData6[[#This Row],[NumStorePurchases]]&gt;=T$3, "Yes", "")</f>
        <v/>
      </c>
    </row>
    <row r="1479" spans="1:14" x14ac:dyDescent="0.3">
      <c r="A1479">
        <v>7279</v>
      </c>
      <c r="B1479">
        <v>1</v>
      </c>
      <c r="C1479">
        <v>4</v>
      </c>
      <c r="D1479">
        <v>6</v>
      </c>
      <c r="E1479">
        <v>4</v>
      </c>
      <c r="F1479">
        <v>2</v>
      </c>
      <c r="G147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79" s="52">
        <f>IFERROR(MasterData6[[#This Row],[NumWebPurchases]]/MasterData6[[#This Row],[NumWebVisitsMonth]], 0)</f>
        <v>2</v>
      </c>
      <c r="I1479" t="str">
        <f>IF(AND(MasterData6[[#This Row],[NumWebPurchases]]&gt;=1, Buying_Cat.="Over $500"), "Yes", "")</f>
        <v>Yes</v>
      </c>
      <c r="L1479" t="str">
        <f>IF(MasterData6[[#This Row],[NumWebPurchases]]&gt;=R$3, "Yes", "")</f>
        <v>Yes</v>
      </c>
      <c r="M1479" t="str">
        <f>IF(MasterData6[[#This Row],[NumCatalogPurchases]]&gt;=S$3, "Yes", "")</f>
        <v>Yes</v>
      </c>
      <c r="N1479" t="str">
        <f>IF(MasterData6[[#This Row],[NumStorePurchases]]&gt;=T$3, "Yes", "")</f>
        <v/>
      </c>
    </row>
    <row r="1480" spans="1:14" x14ac:dyDescent="0.3">
      <c r="A1480">
        <v>7281</v>
      </c>
      <c r="B1480">
        <v>1</v>
      </c>
      <c r="C1480">
        <v>1</v>
      </c>
      <c r="D1480">
        <v>3</v>
      </c>
      <c r="E1480">
        <v>4</v>
      </c>
      <c r="F1480">
        <v>2</v>
      </c>
      <c r="G148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80" s="52">
        <f>IFERROR(MasterData6[[#This Row],[NumWebPurchases]]/MasterData6[[#This Row],[NumWebVisitsMonth]], 0)</f>
        <v>0.5</v>
      </c>
      <c r="I1480" t="str">
        <f>IF(AND(MasterData6[[#This Row],[NumWebPurchases]]&gt;=1, Buying_Cat.="Over $500"), "Yes", "")</f>
        <v/>
      </c>
      <c r="L1480" t="str">
        <f>IF(MasterData6[[#This Row],[NumWebPurchases]]&gt;=R$3, "Yes", "")</f>
        <v/>
      </c>
      <c r="M1480" t="str">
        <f>IF(MasterData6[[#This Row],[NumCatalogPurchases]]&gt;=S$3, "Yes", "")</f>
        <v>Yes</v>
      </c>
      <c r="N1480" t="str">
        <f>IF(MasterData6[[#This Row],[NumStorePurchases]]&gt;=T$3, "Yes", "")</f>
        <v/>
      </c>
    </row>
    <row r="1481" spans="1:14" x14ac:dyDescent="0.3">
      <c r="A1481">
        <v>7284</v>
      </c>
      <c r="B1481">
        <v>1</v>
      </c>
      <c r="C1481">
        <v>1</v>
      </c>
      <c r="D1481">
        <v>0</v>
      </c>
      <c r="E1481">
        <v>2</v>
      </c>
      <c r="F1481">
        <v>8</v>
      </c>
      <c r="G148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81" s="52">
        <f>IFERROR(MasterData6[[#This Row],[NumWebPurchases]]/MasterData6[[#This Row],[NumWebVisitsMonth]], 0)</f>
        <v>0.125</v>
      </c>
      <c r="I1481" t="str">
        <f>IF(AND(MasterData6[[#This Row],[NumWebPurchases]]&gt;=1, Buying_Cat.="Over $500"), "Yes", "")</f>
        <v/>
      </c>
      <c r="L1481" t="str">
        <f>IF(MasterData6[[#This Row],[NumWebPurchases]]&gt;=R$3, "Yes", "")</f>
        <v/>
      </c>
      <c r="M1481" t="str">
        <f>IF(MasterData6[[#This Row],[NumCatalogPurchases]]&gt;=S$3, "Yes", "")</f>
        <v/>
      </c>
      <c r="N1481" t="str">
        <f>IF(MasterData6[[#This Row],[NumStorePurchases]]&gt;=T$3, "Yes", "")</f>
        <v/>
      </c>
    </row>
    <row r="1482" spans="1:14" x14ac:dyDescent="0.3">
      <c r="A1482">
        <v>7286</v>
      </c>
      <c r="B1482">
        <v>1</v>
      </c>
      <c r="C1482">
        <v>2</v>
      </c>
      <c r="D1482">
        <v>0</v>
      </c>
      <c r="E1482">
        <v>2</v>
      </c>
      <c r="F1482">
        <v>10</v>
      </c>
      <c r="G148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82" s="52">
        <f>IFERROR(MasterData6[[#This Row],[NumWebPurchases]]/MasterData6[[#This Row],[NumWebVisitsMonth]], 0)</f>
        <v>0.2</v>
      </c>
      <c r="I1482" t="str">
        <f>IF(AND(MasterData6[[#This Row],[NumWebPurchases]]&gt;=1, Buying_Cat.="Over $500"), "Yes", "")</f>
        <v/>
      </c>
      <c r="L1482" t="str">
        <f>IF(MasterData6[[#This Row],[NumWebPurchases]]&gt;=R$3, "Yes", "")</f>
        <v/>
      </c>
      <c r="M1482" t="str">
        <f>IF(MasterData6[[#This Row],[NumCatalogPurchases]]&gt;=S$3, "Yes", "")</f>
        <v/>
      </c>
      <c r="N1482" t="str">
        <f>IF(MasterData6[[#This Row],[NumStorePurchases]]&gt;=T$3, "Yes", "")</f>
        <v/>
      </c>
    </row>
    <row r="1483" spans="1:14" x14ac:dyDescent="0.3">
      <c r="A1483">
        <v>7290</v>
      </c>
      <c r="B1483">
        <v>1</v>
      </c>
      <c r="C1483">
        <v>3</v>
      </c>
      <c r="D1483">
        <v>5</v>
      </c>
      <c r="E1483">
        <v>12</v>
      </c>
      <c r="F1483">
        <v>2</v>
      </c>
      <c r="G148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83" s="52">
        <f>IFERROR(MasterData6[[#This Row],[NumWebPurchases]]/MasterData6[[#This Row],[NumWebVisitsMonth]], 0)</f>
        <v>1.5</v>
      </c>
      <c r="I1483" t="str">
        <f>IF(AND(MasterData6[[#This Row],[NumWebPurchases]]&gt;=1, Buying_Cat.="Over $500"), "Yes", "")</f>
        <v>Yes</v>
      </c>
      <c r="L1483" t="str">
        <f>IF(MasterData6[[#This Row],[NumWebPurchases]]&gt;=R$3, "Yes", "")</f>
        <v/>
      </c>
      <c r="M1483" t="str">
        <f>IF(MasterData6[[#This Row],[NumCatalogPurchases]]&gt;=S$3, "Yes", "")</f>
        <v>Yes</v>
      </c>
      <c r="N1483" t="str">
        <f>IF(MasterData6[[#This Row],[NumStorePurchases]]&gt;=T$3, "Yes", "")</f>
        <v>Yes</v>
      </c>
    </row>
    <row r="1484" spans="1:14" x14ac:dyDescent="0.3">
      <c r="A1484">
        <v>7297</v>
      </c>
      <c r="B1484">
        <v>4</v>
      </c>
      <c r="C1484">
        <v>3</v>
      </c>
      <c r="D1484">
        <v>1</v>
      </c>
      <c r="E1484">
        <v>3</v>
      </c>
      <c r="F1484">
        <v>7</v>
      </c>
      <c r="G148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484" s="52">
        <f>IFERROR(MasterData6[[#This Row],[NumWebPurchases]]/MasterData6[[#This Row],[NumWebVisitsMonth]], 0)</f>
        <v>0.42857142857142855</v>
      </c>
      <c r="I1484" t="str">
        <f>IF(AND(MasterData6[[#This Row],[NumWebPurchases]]&gt;=1, Buying_Cat.="Over $500"), "Yes", "")</f>
        <v/>
      </c>
      <c r="L1484" t="str">
        <f>IF(MasterData6[[#This Row],[NumWebPurchases]]&gt;=R$3, "Yes", "")</f>
        <v/>
      </c>
      <c r="M1484" t="str">
        <f>IF(MasterData6[[#This Row],[NumCatalogPurchases]]&gt;=S$3, "Yes", "")</f>
        <v/>
      </c>
      <c r="N1484" t="str">
        <f>IF(MasterData6[[#This Row],[NumStorePurchases]]&gt;=T$3, "Yes", "")</f>
        <v/>
      </c>
    </row>
    <row r="1485" spans="1:14" x14ac:dyDescent="0.3">
      <c r="A1485">
        <v>7300</v>
      </c>
      <c r="B1485">
        <v>3</v>
      </c>
      <c r="C1485">
        <v>8</v>
      </c>
      <c r="D1485">
        <v>1</v>
      </c>
      <c r="E1485">
        <v>7</v>
      </c>
      <c r="F1485">
        <v>5</v>
      </c>
      <c r="G148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485" s="52">
        <f>IFERROR(MasterData6[[#This Row],[NumWebPurchases]]/MasterData6[[#This Row],[NumWebVisitsMonth]], 0)</f>
        <v>1.6</v>
      </c>
      <c r="I1485" t="str">
        <f>IF(AND(MasterData6[[#This Row],[NumWebPurchases]]&gt;=1, Buying_Cat.="Over $500"), "Yes", "")</f>
        <v/>
      </c>
      <c r="L1485" t="str">
        <f>IF(MasterData6[[#This Row],[NumWebPurchases]]&gt;=R$3, "Yes", "")</f>
        <v>Yes</v>
      </c>
      <c r="M1485" t="str">
        <f>IF(MasterData6[[#This Row],[NumCatalogPurchases]]&gt;=S$3, "Yes", "")</f>
        <v/>
      </c>
      <c r="N1485" t="str">
        <f>IF(MasterData6[[#This Row],[NumStorePurchases]]&gt;=T$3, "Yes", "")</f>
        <v>Yes</v>
      </c>
    </row>
    <row r="1486" spans="1:14" x14ac:dyDescent="0.3">
      <c r="A1486">
        <v>7301</v>
      </c>
      <c r="B1486">
        <v>2</v>
      </c>
      <c r="C1486">
        <v>3</v>
      </c>
      <c r="D1486">
        <v>0</v>
      </c>
      <c r="E1486">
        <v>3</v>
      </c>
      <c r="F1486">
        <v>8</v>
      </c>
      <c r="G148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486" s="52">
        <f>IFERROR(MasterData6[[#This Row],[NumWebPurchases]]/MasterData6[[#This Row],[NumWebVisitsMonth]], 0)</f>
        <v>0.375</v>
      </c>
      <c r="I1486" t="str">
        <f>IF(AND(MasterData6[[#This Row],[NumWebPurchases]]&gt;=1, Buying_Cat.="Over $500"), "Yes", "")</f>
        <v/>
      </c>
      <c r="L1486" t="str">
        <f>IF(MasterData6[[#This Row],[NumWebPurchases]]&gt;=R$3, "Yes", "")</f>
        <v/>
      </c>
      <c r="M1486" t="str">
        <f>IF(MasterData6[[#This Row],[NumCatalogPurchases]]&gt;=S$3, "Yes", "")</f>
        <v/>
      </c>
      <c r="N1486" t="str">
        <f>IF(MasterData6[[#This Row],[NumStorePurchases]]&gt;=T$3, "Yes", "")</f>
        <v/>
      </c>
    </row>
    <row r="1487" spans="1:14" x14ac:dyDescent="0.3">
      <c r="A1487">
        <v>7313</v>
      </c>
      <c r="B1487">
        <v>1</v>
      </c>
      <c r="C1487">
        <v>6</v>
      </c>
      <c r="D1487">
        <v>5</v>
      </c>
      <c r="E1487">
        <v>11</v>
      </c>
      <c r="F1487">
        <v>3</v>
      </c>
      <c r="G148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87" s="52">
        <f>IFERROR(MasterData6[[#This Row],[NumWebPurchases]]/MasterData6[[#This Row],[NumWebVisitsMonth]], 0)</f>
        <v>2</v>
      </c>
      <c r="I1487" t="str">
        <f>IF(AND(MasterData6[[#This Row],[NumWebPurchases]]&gt;=1, Buying_Cat.="Over $500"), "Yes", "")</f>
        <v>Yes</v>
      </c>
      <c r="L1487" t="str">
        <f>IF(MasterData6[[#This Row],[NumWebPurchases]]&gt;=R$3, "Yes", "")</f>
        <v>Yes</v>
      </c>
      <c r="M1487" t="str">
        <f>IF(MasterData6[[#This Row],[NumCatalogPurchases]]&gt;=S$3, "Yes", "")</f>
        <v>Yes</v>
      </c>
      <c r="N1487" t="str">
        <f>IF(MasterData6[[#This Row],[NumStorePurchases]]&gt;=T$3, "Yes", "")</f>
        <v>Yes</v>
      </c>
    </row>
    <row r="1488" spans="1:14" x14ac:dyDescent="0.3">
      <c r="A1488">
        <v>7321</v>
      </c>
      <c r="B1488">
        <v>1</v>
      </c>
      <c r="C1488">
        <v>4</v>
      </c>
      <c r="D1488">
        <v>5</v>
      </c>
      <c r="E1488">
        <v>4</v>
      </c>
      <c r="F1488">
        <v>2</v>
      </c>
      <c r="G148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88" s="52">
        <f>IFERROR(MasterData6[[#This Row],[NumWebPurchases]]/MasterData6[[#This Row],[NumWebVisitsMonth]], 0)</f>
        <v>2</v>
      </c>
      <c r="I1488" t="str">
        <f>IF(AND(MasterData6[[#This Row],[NumWebPurchases]]&gt;=1, Buying_Cat.="Over $500"), "Yes", "")</f>
        <v>Yes</v>
      </c>
      <c r="L1488" t="str">
        <f>IF(MasterData6[[#This Row],[NumWebPurchases]]&gt;=R$3, "Yes", "")</f>
        <v>Yes</v>
      </c>
      <c r="M1488" t="str">
        <f>IF(MasterData6[[#This Row],[NumCatalogPurchases]]&gt;=S$3, "Yes", "")</f>
        <v>Yes</v>
      </c>
      <c r="N1488" t="str">
        <f>IF(MasterData6[[#This Row],[NumStorePurchases]]&gt;=T$3, "Yes", "")</f>
        <v/>
      </c>
    </row>
    <row r="1489" spans="1:14" x14ac:dyDescent="0.3">
      <c r="A1489">
        <v>7325</v>
      </c>
      <c r="B1489">
        <v>1</v>
      </c>
      <c r="C1489">
        <v>1</v>
      </c>
      <c r="D1489">
        <v>0</v>
      </c>
      <c r="E1489">
        <v>3</v>
      </c>
      <c r="F1489">
        <v>5</v>
      </c>
      <c r="G148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89" s="52">
        <f>IFERROR(MasterData6[[#This Row],[NumWebPurchases]]/MasterData6[[#This Row],[NumWebVisitsMonth]], 0)</f>
        <v>0.2</v>
      </c>
      <c r="I1489" t="str">
        <f>IF(AND(MasterData6[[#This Row],[NumWebPurchases]]&gt;=1, Buying_Cat.="Over $500"), "Yes", "")</f>
        <v/>
      </c>
      <c r="L1489" t="str">
        <f>IF(MasterData6[[#This Row],[NumWebPurchases]]&gt;=R$3, "Yes", "")</f>
        <v/>
      </c>
      <c r="M1489" t="str">
        <f>IF(MasterData6[[#This Row],[NumCatalogPurchases]]&gt;=S$3, "Yes", "")</f>
        <v/>
      </c>
      <c r="N1489" t="str">
        <f>IF(MasterData6[[#This Row],[NumStorePurchases]]&gt;=T$3, "Yes", "")</f>
        <v/>
      </c>
    </row>
    <row r="1490" spans="1:14" x14ac:dyDescent="0.3">
      <c r="A1490">
        <v>7326</v>
      </c>
      <c r="B1490">
        <v>1</v>
      </c>
      <c r="C1490">
        <v>1</v>
      </c>
      <c r="D1490">
        <v>1</v>
      </c>
      <c r="E1490">
        <v>3</v>
      </c>
      <c r="F1490">
        <v>2</v>
      </c>
      <c r="G149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90" s="52">
        <f>IFERROR(MasterData6[[#This Row],[NumWebPurchases]]/MasterData6[[#This Row],[NumWebVisitsMonth]], 0)</f>
        <v>0.5</v>
      </c>
      <c r="I1490" t="str">
        <f>IF(AND(MasterData6[[#This Row],[NumWebPurchases]]&gt;=1, Buying_Cat.="Over $500"), "Yes", "")</f>
        <v/>
      </c>
      <c r="L1490" t="str">
        <f>IF(MasterData6[[#This Row],[NumWebPurchases]]&gt;=R$3, "Yes", "")</f>
        <v/>
      </c>
      <c r="M1490" t="str">
        <f>IF(MasterData6[[#This Row],[NumCatalogPurchases]]&gt;=S$3, "Yes", "")</f>
        <v/>
      </c>
      <c r="N1490" t="str">
        <f>IF(MasterData6[[#This Row],[NumStorePurchases]]&gt;=T$3, "Yes", "")</f>
        <v/>
      </c>
    </row>
    <row r="1491" spans="1:14" x14ac:dyDescent="0.3">
      <c r="A1491">
        <v>7327</v>
      </c>
      <c r="B1491">
        <v>3</v>
      </c>
      <c r="C1491">
        <v>1</v>
      </c>
      <c r="D1491">
        <v>1</v>
      </c>
      <c r="E1491">
        <v>4</v>
      </c>
      <c r="F1491">
        <v>2</v>
      </c>
      <c r="G149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491" s="52">
        <f>IFERROR(MasterData6[[#This Row],[NumWebPurchases]]/MasterData6[[#This Row],[NumWebVisitsMonth]], 0)</f>
        <v>0.5</v>
      </c>
      <c r="I1491" t="str">
        <f>IF(AND(MasterData6[[#This Row],[NumWebPurchases]]&gt;=1, Buying_Cat.="Over $500"), "Yes", "")</f>
        <v/>
      </c>
      <c r="L1491" t="str">
        <f>IF(MasterData6[[#This Row],[NumWebPurchases]]&gt;=R$3, "Yes", "")</f>
        <v/>
      </c>
      <c r="M1491" t="str">
        <f>IF(MasterData6[[#This Row],[NumCatalogPurchases]]&gt;=S$3, "Yes", "")</f>
        <v/>
      </c>
      <c r="N1491" t="str">
        <f>IF(MasterData6[[#This Row],[NumStorePurchases]]&gt;=T$3, "Yes", "")</f>
        <v/>
      </c>
    </row>
    <row r="1492" spans="1:14" x14ac:dyDescent="0.3">
      <c r="A1492">
        <v>7342</v>
      </c>
      <c r="B1492">
        <v>3</v>
      </c>
      <c r="C1492">
        <v>6</v>
      </c>
      <c r="D1492">
        <v>6</v>
      </c>
      <c r="E1492">
        <v>12</v>
      </c>
      <c r="F1492">
        <v>5</v>
      </c>
      <c r="G149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492" s="52">
        <f>IFERROR(MasterData6[[#This Row],[NumWebPurchases]]/MasterData6[[#This Row],[NumWebVisitsMonth]], 0)</f>
        <v>1.2</v>
      </c>
      <c r="I1492" t="str">
        <f>IF(AND(MasterData6[[#This Row],[NumWebPurchases]]&gt;=1, Buying_Cat.="Over $500"), "Yes", "")</f>
        <v>Yes</v>
      </c>
      <c r="L1492" t="str">
        <f>IF(MasterData6[[#This Row],[NumWebPurchases]]&gt;=R$3, "Yes", "")</f>
        <v>Yes</v>
      </c>
      <c r="M1492" t="str">
        <f>IF(MasterData6[[#This Row],[NumCatalogPurchases]]&gt;=S$3, "Yes", "")</f>
        <v>Yes</v>
      </c>
      <c r="N1492" t="str">
        <f>IF(MasterData6[[#This Row],[NumStorePurchases]]&gt;=T$3, "Yes", "")</f>
        <v>Yes</v>
      </c>
    </row>
    <row r="1493" spans="1:14" x14ac:dyDescent="0.3">
      <c r="A1493">
        <v>7348</v>
      </c>
      <c r="B1493">
        <v>1</v>
      </c>
      <c r="C1493">
        <v>4</v>
      </c>
      <c r="D1493">
        <v>7</v>
      </c>
      <c r="E1493">
        <v>5</v>
      </c>
      <c r="F1493">
        <v>2</v>
      </c>
      <c r="G149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93" s="52">
        <f>IFERROR(MasterData6[[#This Row],[NumWebPurchases]]/MasterData6[[#This Row],[NumWebVisitsMonth]], 0)</f>
        <v>2</v>
      </c>
      <c r="I1493" t="str">
        <f>IF(AND(MasterData6[[#This Row],[NumWebPurchases]]&gt;=1, Buying_Cat.="Over $500"), "Yes", "")</f>
        <v>Yes</v>
      </c>
      <c r="L1493" t="str">
        <f>IF(MasterData6[[#This Row],[NumWebPurchases]]&gt;=R$3, "Yes", "")</f>
        <v>Yes</v>
      </c>
      <c r="M1493" t="str">
        <f>IF(MasterData6[[#This Row],[NumCatalogPurchases]]&gt;=S$3, "Yes", "")</f>
        <v>Yes</v>
      </c>
      <c r="N1493" t="str">
        <f>IF(MasterData6[[#This Row],[NumStorePurchases]]&gt;=T$3, "Yes", "")</f>
        <v>Yes</v>
      </c>
    </row>
    <row r="1494" spans="1:14" x14ac:dyDescent="0.3">
      <c r="A1494">
        <v>7349</v>
      </c>
      <c r="B1494">
        <v>4</v>
      </c>
      <c r="C1494">
        <v>3</v>
      </c>
      <c r="D1494">
        <v>1</v>
      </c>
      <c r="E1494">
        <v>3</v>
      </c>
      <c r="F1494">
        <v>8</v>
      </c>
      <c r="G149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494" s="52">
        <f>IFERROR(MasterData6[[#This Row],[NumWebPurchases]]/MasterData6[[#This Row],[NumWebVisitsMonth]], 0)</f>
        <v>0.375</v>
      </c>
      <c r="I1494" t="str">
        <f>IF(AND(MasterData6[[#This Row],[NumWebPurchases]]&gt;=1, Buying_Cat.="Over $500"), "Yes", "")</f>
        <v/>
      </c>
      <c r="L1494" t="str">
        <f>IF(MasterData6[[#This Row],[NumWebPurchases]]&gt;=R$3, "Yes", "")</f>
        <v/>
      </c>
      <c r="M1494" t="str">
        <f>IF(MasterData6[[#This Row],[NumCatalogPurchases]]&gt;=S$3, "Yes", "")</f>
        <v/>
      </c>
      <c r="N1494" t="str">
        <f>IF(MasterData6[[#This Row],[NumStorePurchases]]&gt;=T$3, "Yes", "")</f>
        <v/>
      </c>
    </row>
    <row r="1495" spans="1:14" x14ac:dyDescent="0.3">
      <c r="A1495">
        <v>7352</v>
      </c>
      <c r="B1495">
        <v>4</v>
      </c>
      <c r="C1495">
        <v>3</v>
      </c>
      <c r="D1495">
        <v>4</v>
      </c>
      <c r="E1495">
        <v>6</v>
      </c>
      <c r="F1495">
        <v>3</v>
      </c>
      <c r="G149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495" s="52">
        <f>IFERROR(MasterData6[[#This Row],[NumWebPurchases]]/MasterData6[[#This Row],[NumWebVisitsMonth]], 0)</f>
        <v>1</v>
      </c>
      <c r="I1495" t="str">
        <f>IF(AND(MasterData6[[#This Row],[NumWebPurchases]]&gt;=1, Buying_Cat.="Over $500"), "Yes", "")</f>
        <v/>
      </c>
      <c r="L1495" t="str">
        <f>IF(MasterData6[[#This Row],[NumWebPurchases]]&gt;=R$3, "Yes", "")</f>
        <v/>
      </c>
      <c r="M1495" t="str">
        <f>IF(MasterData6[[#This Row],[NumCatalogPurchases]]&gt;=S$3, "Yes", "")</f>
        <v>Yes</v>
      </c>
      <c r="N1495" t="str">
        <f>IF(MasterData6[[#This Row],[NumStorePurchases]]&gt;=T$3, "Yes", "")</f>
        <v>Yes</v>
      </c>
    </row>
    <row r="1496" spans="1:14" x14ac:dyDescent="0.3">
      <c r="A1496">
        <v>7366</v>
      </c>
      <c r="B1496">
        <v>1</v>
      </c>
      <c r="C1496">
        <v>3</v>
      </c>
      <c r="D1496">
        <v>6</v>
      </c>
      <c r="E1496">
        <v>11</v>
      </c>
      <c r="F1496">
        <v>1</v>
      </c>
      <c r="G149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496" s="52">
        <f>IFERROR(MasterData6[[#This Row],[NumWebPurchases]]/MasterData6[[#This Row],[NumWebVisitsMonth]], 0)</f>
        <v>3</v>
      </c>
      <c r="I1496" t="str">
        <f>IF(AND(MasterData6[[#This Row],[NumWebPurchases]]&gt;=1, Buying_Cat.="Over $500"), "Yes", "")</f>
        <v>Yes</v>
      </c>
      <c r="L1496" t="str">
        <f>IF(MasterData6[[#This Row],[NumWebPurchases]]&gt;=R$3, "Yes", "")</f>
        <v/>
      </c>
      <c r="M1496" t="str">
        <f>IF(MasterData6[[#This Row],[NumCatalogPurchases]]&gt;=S$3, "Yes", "")</f>
        <v>Yes</v>
      </c>
      <c r="N1496" t="str">
        <f>IF(MasterData6[[#This Row],[NumStorePurchases]]&gt;=T$3, "Yes", "")</f>
        <v>Yes</v>
      </c>
    </row>
    <row r="1497" spans="1:14" x14ac:dyDescent="0.3">
      <c r="A1497">
        <v>7369</v>
      </c>
      <c r="B1497">
        <v>2</v>
      </c>
      <c r="C1497">
        <v>2</v>
      </c>
      <c r="D1497">
        <v>0</v>
      </c>
      <c r="E1497">
        <v>3</v>
      </c>
      <c r="F1497">
        <v>8</v>
      </c>
      <c r="G149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497" s="52">
        <f>IFERROR(MasterData6[[#This Row],[NumWebPurchases]]/MasterData6[[#This Row],[NumWebVisitsMonth]], 0)</f>
        <v>0.25</v>
      </c>
      <c r="I1497" t="str">
        <f>IF(AND(MasterData6[[#This Row],[NumWebPurchases]]&gt;=1, Buying_Cat.="Over $500"), "Yes", "")</f>
        <v/>
      </c>
      <c r="L1497" t="str">
        <f>IF(MasterData6[[#This Row],[NumWebPurchases]]&gt;=R$3, "Yes", "")</f>
        <v/>
      </c>
      <c r="M1497" t="str">
        <f>IF(MasterData6[[#This Row],[NumCatalogPurchases]]&gt;=S$3, "Yes", "")</f>
        <v/>
      </c>
      <c r="N1497" t="str">
        <f>IF(MasterData6[[#This Row],[NumStorePurchases]]&gt;=T$3, "Yes", "")</f>
        <v/>
      </c>
    </row>
    <row r="1498" spans="1:14" x14ac:dyDescent="0.3">
      <c r="A1498">
        <v>7373</v>
      </c>
      <c r="B1498">
        <v>6</v>
      </c>
      <c r="C1498">
        <v>4</v>
      </c>
      <c r="D1498">
        <v>1</v>
      </c>
      <c r="E1498">
        <v>6</v>
      </c>
      <c r="F1498">
        <v>6</v>
      </c>
      <c r="G149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498" s="52">
        <f>IFERROR(MasterData6[[#This Row],[NumWebPurchases]]/MasterData6[[#This Row],[NumWebVisitsMonth]], 0)</f>
        <v>0.66666666666666663</v>
      </c>
      <c r="I1498" t="str">
        <f>IF(AND(MasterData6[[#This Row],[NumWebPurchases]]&gt;=1, Buying_Cat.="Over $500"), "Yes", "")</f>
        <v/>
      </c>
      <c r="L1498" t="str">
        <f>IF(MasterData6[[#This Row],[NumWebPurchases]]&gt;=R$3, "Yes", "")</f>
        <v>Yes</v>
      </c>
      <c r="M1498" t="str">
        <f>IF(MasterData6[[#This Row],[NumCatalogPurchases]]&gt;=S$3, "Yes", "")</f>
        <v/>
      </c>
      <c r="N1498" t="str">
        <f>IF(MasterData6[[#This Row],[NumStorePurchases]]&gt;=T$3, "Yes", "")</f>
        <v>Yes</v>
      </c>
    </row>
    <row r="1499" spans="1:14" x14ac:dyDescent="0.3">
      <c r="A1499">
        <v>7375</v>
      </c>
      <c r="B1499">
        <v>2</v>
      </c>
      <c r="C1499">
        <v>8</v>
      </c>
      <c r="D1499">
        <v>2</v>
      </c>
      <c r="E1499">
        <v>4</v>
      </c>
      <c r="F1499">
        <v>8</v>
      </c>
      <c r="G149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499" s="52">
        <f>IFERROR(MasterData6[[#This Row],[NumWebPurchases]]/MasterData6[[#This Row],[NumWebVisitsMonth]], 0)</f>
        <v>1</v>
      </c>
      <c r="I1499" t="str">
        <f>IF(AND(MasterData6[[#This Row],[NumWebPurchases]]&gt;=1, Buying_Cat.="Over $500"), "Yes", "")</f>
        <v/>
      </c>
      <c r="L1499" t="str">
        <f>IF(MasterData6[[#This Row],[NumWebPurchases]]&gt;=R$3, "Yes", "")</f>
        <v>Yes</v>
      </c>
      <c r="M1499" t="str">
        <f>IF(MasterData6[[#This Row],[NumCatalogPurchases]]&gt;=S$3, "Yes", "")</f>
        <v>Yes</v>
      </c>
      <c r="N1499" t="str">
        <f>IF(MasterData6[[#This Row],[NumStorePurchases]]&gt;=T$3, "Yes", "")</f>
        <v/>
      </c>
    </row>
    <row r="1500" spans="1:14" x14ac:dyDescent="0.3">
      <c r="A1500">
        <v>7378</v>
      </c>
      <c r="B1500">
        <v>5</v>
      </c>
      <c r="C1500">
        <v>10</v>
      </c>
      <c r="D1500">
        <v>1</v>
      </c>
      <c r="E1500">
        <v>6</v>
      </c>
      <c r="F1500">
        <v>9</v>
      </c>
      <c r="G150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500" s="52">
        <f>IFERROR(MasterData6[[#This Row],[NumWebPurchases]]/MasterData6[[#This Row],[NumWebVisitsMonth]], 0)</f>
        <v>1.1111111111111112</v>
      </c>
      <c r="I1500" t="str">
        <f>IF(AND(MasterData6[[#This Row],[NumWebPurchases]]&gt;=1, Buying_Cat.="Over $500"), "Yes", "")</f>
        <v>Yes</v>
      </c>
      <c r="L1500" t="str">
        <f>IF(MasterData6[[#This Row],[NumWebPurchases]]&gt;=R$3, "Yes", "")</f>
        <v>Yes</v>
      </c>
      <c r="M1500" t="str">
        <f>IF(MasterData6[[#This Row],[NumCatalogPurchases]]&gt;=S$3, "Yes", "")</f>
        <v/>
      </c>
      <c r="N1500" t="str">
        <f>IF(MasterData6[[#This Row],[NumStorePurchases]]&gt;=T$3, "Yes", "")</f>
        <v>Yes</v>
      </c>
    </row>
    <row r="1501" spans="1:14" x14ac:dyDescent="0.3">
      <c r="A1501">
        <v>7381</v>
      </c>
      <c r="B1501">
        <v>1</v>
      </c>
      <c r="C1501">
        <v>11</v>
      </c>
      <c r="D1501">
        <v>4</v>
      </c>
      <c r="E1501">
        <v>6</v>
      </c>
      <c r="F1501">
        <v>4</v>
      </c>
      <c r="G150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01" s="52">
        <f>IFERROR(MasterData6[[#This Row],[NumWebPurchases]]/MasterData6[[#This Row],[NumWebVisitsMonth]], 0)</f>
        <v>2.75</v>
      </c>
      <c r="I1501" t="str">
        <f>IF(AND(MasterData6[[#This Row],[NumWebPurchases]]&gt;=1, Buying_Cat.="Over $500"), "Yes", "")</f>
        <v>Yes</v>
      </c>
      <c r="L1501" t="str">
        <f>IF(MasterData6[[#This Row],[NumWebPurchases]]&gt;=R$3, "Yes", "")</f>
        <v>Yes</v>
      </c>
      <c r="M1501" t="str">
        <f>IF(MasterData6[[#This Row],[NumCatalogPurchases]]&gt;=S$3, "Yes", "")</f>
        <v>Yes</v>
      </c>
      <c r="N1501" t="str">
        <f>IF(MasterData6[[#This Row],[NumStorePurchases]]&gt;=T$3, "Yes", "")</f>
        <v>Yes</v>
      </c>
    </row>
    <row r="1502" spans="1:14" x14ac:dyDescent="0.3">
      <c r="A1502">
        <v>7384</v>
      </c>
      <c r="B1502">
        <v>2</v>
      </c>
      <c r="C1502">
        <v>7</v>
      </c>
      <c r="D1502">
        <v>1</v>
      </c>
      <c r="E1502">
        <v>7</v>
      </c>
      <c r="F1502">
        <v>8</v>
      </c>
      <c r="G150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02" s="52">
        <f>IFERROR(MasterData6[[#This Row],[NumWebPurchases]]/MasterData6[[#This Row],[NumWebVisitsMonth]], 0)</f>
        <v>0.875</v>
      </c>
      <c r="I1502" t="str">
        <f>IF(AND(MasterData6[[#This Row],[NumWebPurchases]]&gt;=1, Buying_Cat.="Over $500"), "Yes", "")</f>
        <v/>
      </c>
      <c r="L1502" t="str">
        <f>IF(MasterData6[[#This Row],[NumWebPurchases]]&gt;=R$3, "Yes", "")</f>
        <v>Yes</v>
      </c>
      <c r="M1502" t="str">
        <f>IF(MasterData6[[#This Row],[NumCatalogPurchases]]&gt;=S$3, "Yes", "")</f>
        <v/>
      </c>
      <c r="N1502" t="str">
        <f>IF(MasterData6[[#This Row],[NumStorePurchases]]&gt;=T$3, "Yes", "")</f>
        <v>Yes</v>
      </c>
    </row>
    <row r="1503" spans="1:14" x14ac:dyDescent="0.3">
      <c r="A1503">
        <v>7386</v>
      </c>
      <c r="B1503">
        <v>1</v>
      </c>
      <c r="C1503">
        <v>1</v>
      </c>
      <c r="D1503">
        <v>0</v>
      </c>
      <c r="E1503">
        <v>3</v>
      </c>
      <c r="F1503">
        <v>7</v>
      </c>
      <c r="G150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03" s="52">
        <f>IFERROR(MasterData6[[#This Row],[NumWebPurchases]]/MasterData6[[#This Row],[NumWebVisitsMonth]], 0)</f>
        <v>0.14285714285714285</v>
      </c>
      <c r="I1503" t="str">
        <f>IF(AND(MasterData6[[#This Row],[NumWebPurchases]]&gt;=1, Buying_Cat.="Over $500"), "Yes", "")</f>
        <v/>
      </c>
      <c r="L1503" t="str">
        <f>IF(MasterData6[[#This Row],[NumWebPurchases]]&gt;=R$3, "Yes", "")</f>
        <v/>
      </c>
      <c r="M1503" t="str">
        <f>IF(MasterData6[[#This Row],[NumCatalogPurchases]]&gt;=S$3, "Yes", "")</f>
        <v/>
      </c>
      <c r="N1503" t="str">
        <f>IF(MasterData6[[#This Row],[NumStorePurchases]]&gt;=T$3, "Yes", "")</f>
        <v/>
      </c>
    </row>
    <row r="1504" spans="1:14" x14ac:dyDescent="0.3">
      <c r="A1504">
        <v>7393</v>
      </c>
      <c r="B1504">
        <v>3</v>
      </c>
      <c r="C1504">
        <v>2</v>
      </c>
      <c r="D1504">
        <v>1</v>
      </c>
      <c r="E1504">
        <v>3</v>
      </c>
      <c r="F1504">
        <v>5</v>
      </c>
      <c r="G150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504" s="52">
        <f>IFERROR(MasterData6[[#This Row],[NumWebPurchases]]/MasterData6[[#This Row],[NumWebVisitsMonth]], 0)</f>
        <v>0.4</v>
      </c>
      <c r="I1504" t="str">
        <f>IF(AND(MasterData6[[#This Row],[NumWebPurchases]]&gt;=1, Buying_Cat.="Over $500"), "Yes", "")</f>
        <v/>
      </c>
      <c r="L1504" t="str">
        <f>IF(MasterData6[[#This Row],[NumWebPurchases]]&gt;=R$3, "Yes", "")</f>
        <v/>
      </c>
      <c r="M1504" t="str">
        <f>IF(MasterData6[[#This Row],[NumCatalogPurchases]]&gt;=S$3, "Yes", "")</f>
        <v/>
      </c>
      <c r="N1504" t="str">
        <f>IF(MasterData6[[#This Row],[NumStorePurchases]]&gt;=T$3, "Yes", "")</f>
        <v/>
      </c>
    </row>
    <row r="1505" spans="1:14" x14ac:dyDescent="0.3">
      <c r="A1505">
        <v>7396</v>
      </c>
      <c r="B1505">
        <v>1</v>
      </c>
      <c r="C1505">
        <v>5</v>
      </c>
      <c r="D1505">
        <v>8</v>
      </c>
      <c r="E1505">
        <v>12</v>
      </c>
      <c r="F1505">
        <v>3</v>
      </c>
      <c r="G150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05" s="52">
        <f>IFERROR(MasterData6[[#This Row],[NumWebPurchases]]/MasterData6[[#This Row],[NumWebVisitsMonth]], 0)</f>
        <v>1.6666666666666667</v>
      </c>
      <c r="I1505" t="str">
        <f>IF(AND(MasterData6[[#This Row],[NumWebPurchases]]&gt;=1, Buying_Cat.="Over $500"), "Yes", "")</f>
        <v>Yes</v>
      </c>
      <c r="L1505" t="str">
        <f>IF(MasterData6[[#This Row],[NumWebPurchases]]&gt;=R$3, "Yes", "")</f>
        <v>Yes</v>
      </c>
      <c r="M1505" t="str">
        <f>IF(MasterData6[[#This Row],[NumCatalogPurchases]]&gt;=S$3, "Yes", "")</f>
        <v>Yes</v>
      </c>
      <c r="N1505" t="str">
        <f>IF(MasterData6[[#This Row],[NumStorePurchases]]&gt;=T$3, "Yes", "")</f>
        <v>Yes</v>
      </c>
    </row>
    <row r="1506" spans="1:14" x14ac:dyDescent="0.3">
      <c r="A1506">
        <v>7397</v>
      </c>
      <c r="B1506">
        <v>3</v>
      </c>
      <c r="C1506">
        <v>7</v>
      </c>
      <c r="D1506">
        <v>2</v>
      </c>
      <c r="E1506">
        <v>9</v>
      </c>
      <c r="F1506">
        <v>7</v>
      </c>
      <c r="G150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506" s="52">
        <f>IFERROR(MasterData6[[#This Row],[NumWebPurchases]]/MasterData6[[#This Row],[NumWebVisitsMonth]], 0)</f>
        <v>1</v>
      </c>
      <c r="I1506" t="str">
        <f>IF(AND(MasterData6[[#This Row],[NumWebPurchases]]&gt;=1, Buying_Cat.="Over $500"), "Yes", "")</f>
        <v>Yes</v>
      </c>
      <c r="L1506" t="str">
        <f>IF(MasterData6[[#This Row],[NumWebPurchases]]&gt;=R$3, "Yes", "")</f>
        <v>Yes</v>
      </c>
      <c r="M1506" t="str">
        <f>IF(MasterData6[[#This Row],[NumCatalogPurchases]]&gt;=S$3, "Yes", "")</f>
        <v>Yes</v>
      </c>
      <c r="N1506" t="str">
        <f>IF(MasterData6[[#This Row],[NumStorePurchases]]&gt;=T$3, "Yes", "")</f>
        <v>Yes</v>
      </c>
    </row>
    <row r="1507" spans="1:14" x14ac:dyDescent="0.3">
      <c r="A1507">
        <v>7408</v>
      </c>
      <c r="B1507">
        <v>2</v>
      </c>
      <c r="C1507">
        <v>5</v>
      </c>
      <c r="D1507">
        <v>1</v>
      </c>
      <c r="E1507">
        <v>4</v>
      </c>
      <c r="F1507">
        <v>7</v>
      </c>
      <c r="G150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07" s="52">
        <f>IFERROR(MasterData6[[#This Row],[NumWebPurchases]]/MasterData6[[#This Row],[NumWebVisitsMonth]], 0)</f>
        <v>0.7142857142857143</v>
      </c>
      <c r="I1507" t="str">
        <f>IF(AND(MasterData6[[#This Row],[NumWebPurchases]]&gt;=1, Buying_Cat.="Over $500"), "Yes", "")</f>
        <v/>
      </c>
      <c r="L1507" t="str">
        <f>IF(MasterData6[[#This Row],[NumWebPurchases]]&gt;=R$3, "Yes", "")</f>
        <v>Yes</v>
      </c>
      <c r="M1507" t="str">
        <f>IF(MasterData6[[#This Row],[NumCatalogPurchases]]&gt;=S$3, "Yes", "")</f>
        <v/>
      </c>
      <c r="N1507" t="str">
        <f>IF(MasterData6[[#This Row],[NumStorePurchases]]&gt;=T$3, "Yes", "")</f>
        <v/>
      </c>
    </row>
    <row r="1508" spans="1:14" x14ac:dyDescent="0.3">
      <c r="A1508">
        <v>7409</v>
      </c>
      <c r="B1508">
        <v>2</v>
      </c>
      <c r="C1508">
        <v>4</v>
      </c>
      <c r="D1508">
        <v>1</v>
      </c>
      <c r="E1508">
        <v>6</v>
      </c>
      <c r="F1508">
        <v>5</v>
      </c>
      <c r="G150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08" s="52">
        <f>IFERROR(MasterData6[[#This Row],[NumWebPurchases]]/MasterData6[[#This Row],[NumWebVisitsMonth]], 0)</f>
        <v>0.8</v>
      </c>
      <c r="I1508" t="str">
        <f>IF(AND(MasterData6[[#This Row],[NumWebPurchases]]&gt;=1, Buying_Cat.="Over $500"), "Yes", "")</f>
        <v/>
      </c>
      <c r="L1508" t="str">
        <f>IF(MasterData6[[#This Row],[NumWebPurchases]]&gt;=R$3, "Yes", "")</f>
        <v>Yes</v>
      </c>
      <c r="M1508" t="str">
        <f>IF(MasterData6[[#This Row],[NumCatalogPurchases]]&gt;=S$3, "Yes", "")</f>
        <v/>
      </c>
      <c r="N1508" t="str">
        <f>IF(MasterData6[[#This Row],[NumStorePurchases]]&gt;=T$3, "Yes", "")</f>
        <v>Yes</v>
      </c>
    </row>
    <row r="1509" spans="1:14" x14ac:dyDescent="0.3">
      <c r="A1509">
        <v>7411</v>
      </c>
      <c r="B1509">
        <v>2</v>
      </c>
      <c r="C1509">
        <v>1</v>
      </c>
      <c r="D1509">
        <v>0</v>
      </c>
      <c r="E1509">
        <v>3</v>
      </c>
      <c r="F1509">
        <v>6</v>
      </c>
      <c r="G150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09" s="52">
        <f>IFERROR(MasterData6[[#This Row],[NumWebPurchases]]/MasterData6[[#This Row],[NumWebVisitsMonth]], 0)</f>
        <v>0.16666666666666666</v>
      </c>
      <c r="I1509" t="str">
        <f>IF(AND(MasterData6[[#This Row],[NumWebPurchases]]&gt;=1, Buying_Cat.="Over $500"), "Yes", "")</f>
        <v/>
      </c>
      <c r="L1509" t="str">
        <f>IF(MasterData6[[#This Row],[NumWebPurchases]]&gt;=R$3, "Yes", "")</f>
        <v/>
      </c>
      <c r="M1509" t="str">
        <f>IF(MasterData6[[#This Row],[NumCatalogPurchases]]&gt;=S$3, "Yes", "")</f>
        <v/>
      </c>
      <c r="N1509" t="str">
        <f>IF(MasterData6[[#This Row],[NumStorePurchases]]&gt;=T$3, "Yes", "")</f>
        <v/>
      </c>
    </row>
    <row r="1510" spans="1:14" x14ac:dyDescent="0.3">
      <c r="A1510">
        <v>7414</v>
      </c>
      <c r="B1510">
        <v>4</v>
      </c>
      <c r="C1510">
        <v>3</v>
      </c>
      <c r="D1510">
        <v>1</v>
      </c>
      <c r="E1510">
        <v>4</v>
      </c>
      <c r="F1510">
        <v>8</v>
      </c>
      <c r="G151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510" s="52">
        <f>IFERROR(MasterData6[[#This Row],[NumWebPurchases]]/MasterData6[[#This Row],[NumWebVisitsMonth]], 0)</f>
        <v>0.375</v>
      </c>
      <c r="I1510" t="str">
        <f>IF(AND(MasterData6[[#This Row],[NumWebPurchases]]&gt;=1, Buying_Cat.="Over $500"), "Yes", "")</f>
        <v/>
      </c>
      <c r="L1510" t="str">
        <f>IF(MasterData6[[#This Row],[NumWebPurchases]]&gt;=R$3, "Yes", "")</f>
        <v/>
      </c>
      <c r="M1510" t="str">
        <f>IF(MasterData6[[#This Row],[NumCatalogPurchases]]&gt;=S$3, "Yes", "")</f>
        <v/>
      </c>
      <c r="N1510" t="str">
        <f>IF(MasterData6[[#This Row],[NumStorePurchases]]&gt;=T$3, "Yes", "")</f>
        <v/>
      </c>
    </row>
    <row r="1511" spans="1:14" x14ac:dyDescent="0.3">
      <c r="A1511">
        <v>7419</v>
      </c>
      <c r="B1511">
        <v>2</v>
      </c>
      <c r="C1511">
        <v>2</v>
      </c>
      <c r="D1511">
        <v>0</v>
      </c>
      <c r="E1511">
        <v>3</v>
      </c>
      <c r="F1511">
        <v>6</v>
      </c>
      <c r="G151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11" s="52">
        <f>IFERROR(MasterData6[[#This Row],[NumWebPurchases]]/MasterData6[[#This Row],[NumWebVisitsMonth]], 0)</f>
        <v>0.33333333333333331</v>
      </c>
      <c r="I1511" t="str">
        <f>IF(AND(MasterData6[[#This Row],[NumWebPurchases]]&gt;=1, Buying_Cat.="Over $500"), "Yes", "")</f>
        <v/>
      </c>
      <c r="L1511" t="str">
        <f>IF(MasterData6[[#This Row],[NumWebPurchases]]&gt;=R$3, "Yes", "")</f>
        <v/>
      </c>
      <c r="M1511" t="str">
        <f>IF(MasterData6[[#This Row],[NumCatalogPurchases]]&gt;=S$3, "Yes", "")</f>
        <v/>
      </c>
      <c r="N1511" t="str">
        <f>IF(MasterData6[[#This Row],[NumStorePurchases]]&gt;=T$3, "Yes", "")</f>
        <v/>
      </c>
    </row>
    <row r="1512" spans="1:14" x14ac:dyDescent="0.3">
      <c r="A1512">
        <v>7422</v>
      </c>
      <c r="B1512">
        <v>3</v>
      </c>
      <c r="C1512">
        <v>5</v>
      </c>
      <c r="D1512">
        <v>1</v>
      </c>
      <c r="E1512">
        <v>7</v>
      </c>
      <c r="F1512">
        <v>7</v>
      </c>
      <c r="G151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512" s="52">
        <f>IFERROR(MasterData6[[#This Row],[NumWebPurchases]]/MasterData6[[#This Row],[NumWebVisitsMonth]], 0)</f>
        <v>0.7142857142857143</v>
      </c>
      <c r="I1512" t="str">
        <f>IF(AND(MasterData6[[#This Row],[NumWebPurchases]]&gt;=1, Buying_Cat.="Over $500"), "Yes", "")</f>
        <v/>
      </c>
      <c r="L1512" t="str">
        <f>IF(MasterData6[[#This Row],[NumWebPurchases]]&gt;=R$3, "Yes", "")</f>
        <v>Yes</v>
      </c>
      <c r="M1512" t="str">
        <f>IF(MasterData6[[#This Row],[NumCatalogPurchases]]&gt;=S$3, "Yes", "")</f>
        <v/>
      </c>
      <c r="N1512" t="str">
        <f>IF(MasterData6[[#This Row],[NumStorePurchases]]&gt;=T$3, "Yes", "")</f>
        <v>Yes</v>
      </c>
    </row>
    <row r="1513" spans="1:14" x14ac:dyDescent="0.3">
      <c r="A1513">
        <v>7426</v>
      </c>
      <c r="B1513">
        <v>3</v>
      </c>
      <c r="C1513">
        <v>3</v>
      </c>
      <c r="D1513">
        <v>1</v>
      </c>
      <c r="E1513">
        <v>5</v>
      </c>
      <c r="F1513">
        <v>3</v>
      </c>
      <c r="G151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513" s="52">
        <f>IFERROR(MasterData6[[#This Row],[NumWebPurchases]]/MasterData6[[#This Row],[NumWebVisitsMonth]], 0)</f>
        <v>1</v>
      </c>
      <c r="I1513" t="str">
        <f>IF(AND(MasterData6[[#This Row],[NumWebPurchases]]&gt;=1, Buying_Cat.="Over $500"), "Yes", "")</f>
        <v/>
      </c>
      <c r="L1513" t="str">
        <f>IF(MasterData6[[#This Row],[NumWebPurchases]]&gt;=R$3, "Yes", "")</f>
        <v/>
      </c>
      <c r="M1513" t="str">
        <f>IF(MasterData6[[#This Row],[NumCatalogPurchases]]&gt;=S$3, "Yes", "")</f>
        <v/>
      </c>
      <c r="N1513" t="str">
        <f>IF(MasterData6[[#This Row],[NumStorePurchases]]&gt;=T$3, "Yes", "")</f>
        <v>Yes</v>
      </c>
    </row>
    <row r="1514" spans="1:14" x14ac:dyDescent="0.3">
      <c r="A1514">
        <v>7428</v>
      </c>
      <c r="B1514">
        <v>1</v>
      </c>
      <c r="C1514">
        <v>3</v>
      </c>
      <c r="D1514">
        <v>7</v>
      </c>
      <c r="E1514">
        <v>8</v>
      </c>
      <c r="F1514">
        <v>1</v>
      </c>
      <c r="G151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14" s="52">
        <f>IFERROR(MasterData6[[#This Row],[NumWebPurchases]]/MasterData6[[#This Row],[NumWebVisitsMonth]], 0)</f>
        <v>3</v>
      </c>
      <c r="I1514" t="str">
        <f>IF(AND(MasterData6[[#This Row],[NumWebPurchases]]&gt;=1, Buying_Cat.="Over $500"), "Yes", "")</f>
        <v>Yes</v>
      </c>
      <c r="L1514" t="str">
        <f>IF(MasterData6[[#This Row],[NumWebPurchases]]&gt;=R$3, "Yes", "")</f>
        <v/>
      </c>
      <c r="M1514" t="str">
        <f>IF(MasterData6[[#This Row],[NumCatalogPurchases]]&gt;=S$3, "Yes", "")</f>
        <v>Yes</v>
      </c>
      <c r="N1514" t="str">
        <f>IF(MasterData6[[#This Row],[NumStorePurchases]]&gt;=T$3, "Yes", "")</f>
        <v>Yes</v>
      </c>
    </row>
    <row r="1515" spans="1:14" x14ac:dyDescent="0.3">
      <c r="A1515">
        <v>7431</v>
      </c>
      <c r="B1515">
        <v>1</v>
      </c>
      <c r="C1515">
        <v>7</v>
      </c>
      <c r="D1515">
        <v>4</v>
      </c>
      <c r="E1515">
        <v>5</v>
      </c>
      <c r="F1515">
        <v>9</v>
      </c>
      <c r="G151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15" s="52">
        <f>IFERROR(MasterData6[[#This Row],[NumWebPurchases]]/MasterData6[[#This Row],[NumWebVisitsMonth]], 0)</f>
        <v>0.77777777777777779</v>
      </c>
      <c r="I1515" t="str">
        <f>IF(AND(MasterData6[[#This Row],[NumWebPurchases]]&gt;=1, Buying_Cat.="Over $500"), "Yes", "")</f>
        <v>Yes</v>
      </c>
      <c r="L1515" t="str">
        <f>IF(MasterData6[[#This Row],[NumWebPurchases]]&gt;=R$3, "Yes", "")</f>
        <v>Yes</v>
      </c>
      <c r="M1515" t="str">
        <f>IF(MasterData6[[#This Row],[NumCatalogPurchases]]&gt;=S$3, "Yes", "")</f>
        <v>Yes</v>
      </c>
      <c r="N1515" t="str">
        <f>IF(MasterData6[[#This Row],[NumStorePurchases]]&gt;=T$3, "Yes", "")</f>
        <v>Yes</v>
      </c>
    </row>
    <row r="1516" spans="1:14" x14ac:dyDescent="0.3">
      <c r="A1516">
        <v>7433</v>
      </c>
      <c r="B1516">
        <v>4</v>
      </c>
      <c r="C1516">
        <v>3</v>
      </c>
      <c r="D1516">
        <v>1</v>
      </c>
      <c r="E1516">
        <v>4</v>
      </c>
      <c r="F1516">
        <v>8</v>
      </c>
      <c r="G151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516" s="52">
        <f>IFERROR(MasterData6[[#This Row],[NumWebPurchases]]/MasterData6[[#This Row],[NumWebVisitsMonth]], 0)</f>
        <v>0.375</v>
      </c>
      <c r="I1516" t="str">
        <f>IF(AND(MasterData6[[#This Row],[NumWebPurchases]]&gt;=1, Buying_Cat.="Over $500"), "Yes", "")</f>
        <v/>
      </c>
      <c r="L1516" t="str">
        <f>IF(MasterData6[[#This Row],[NumWebPurchases]]&gt;=R$3, "Yes", "")</f>
        <v/>
      </c>
      <c r="M1516" t="str">
        <f>IF(MasterData6[[#This Row],[NumCatalogPurchases]]&gt;=S$3, "Yes", "")</f>
        <v/>
      </c>
      <c r="N1516" t="str">
        <f>IF(MasterData6[[#This Row],[NumStorePurchases]]&gt;=T$3, "Yes", "")</f>
        <v/>
      </c>
    </row>
    <row r="1517" spans="1:14" x14ac:dyDescent="0.3">
      <c r="A1517">
        <v>7437</v>
      </c>
      <c r="B1517">
        <v>1</v>
      </c>
      <c r="C1517">
        <v>1</v>
      </c>
      <c r="D1517">
        <v>0</v>
      </c>
      <c r="E1517">
        <v>4</v>
      </c>
      <c r="F1517">
        <v>3</v>
      </c>
      <c r="G151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17" s="52">
        <f>IFERROR(MasterData6[[#This Row],[NumWebPurchases]]/MasterData6[[#This Row],[NumWebVisitsMonth]], 0)</f>
        <v>0.33333333333333331</v>
      </c>
      <c r="I1517" t="str">
        <f>IF(AND(MasterData6[[#This Row],[NumWebPurchases]]&gt;=1, Buying_Cat.="Over $500"), "Yes", "")</f>
        <v/>
      </c>
      <c r="L1517" t="str">
        <f>IF(MasterData6[[#This Row],[NumWebPurchases]]&gt;=R$3, "Yes", "")</f>
        <v/>
      </c>
      <c r="M1517" t="str">
        <f>IF(MasterData6[[#This Row],[NumCatalogPurchases]]&gt;=S$3, "Yes", "")</f>
        <v/>
      </c>
      <c r="N1517" t="str">
        <f>IF(MasterData6[[#This Row],[NumStorePurchases]]&gt;=T$3, "Yes", "")</f>
        <v/>
      </c>
    </row>
    <row r="1518" spans="1:14" x14ac:dyDescent="0.3">
      <c r="A1518">
        <v>7441</v>
      </c>
      <c r="B1518">
        <v>3</v>
      </c>
      <c r="C1518">
        <v>2</v>
      </c>
      <c r="D1518">
        <v>10</v>
      </c>
      <c r="E1518">
        <v>12</v>
      </c>
      <c r="F1518">
        <v>7</v>
      </c>
      <c r="G151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518" s="52">
        <f>IFERROR(MasterData6[[#This Row],[NumWebPurchases]]/MasterData6[[#This Row],[NumWebVisitsMonth]], 0)</f>
        <v>0.2857142857142857</v>
      </c>
      <c r="I1518" t="str">
        <f>IF(AND(MasterData6[[#This Row],[NumWebPurchases]]&gt;=1, Buying_Cat.="Over $500"), "Yes", "")</f>
        <v>Yes</v>
      </c>
      <c r="L1518" t="str">
        <f>IF(MasterData6[[#This Row],[NumWebPurchases]]&gt;=R$3, "Yes", "")</f>
        <v/>
      </c>
      <c r="M1518" t="str">
        <f>IF(MasterData6[[#This Row],[NumCatalogPurchases]]&gt;=S$3, "Yes", "")</f>
        <v>Yes</v>
      </c>
      <c r="N1518" t="str">
        <f>IF(MasterData6[[#This Row],[NumStorePurchases]]&gt;=T$3, "Yes", "")</f>
        <v>Yes</v>
      </c>
    </row>
    <row r="1519" spans="1:14" x14ac:dyDescent="0.3">
      <c r="A1519">
        <v>7444</v>
      </c>
      <c r="B1519">
        <v>2</v>
      </c>
      <c r="C1519">
        <v>1</v>
      </c>
      <c r="D1519">
        <v>0</v>
      </c>
      <c r="E1519">
        <v>3</v>
      </c>
      <c r="F1519">
        <v>8</v>
      </c>
      <c r="G151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19" s="52">
        <f>IFERROR(MasterData6[[#This Row],[NumWebPurchases]]/MasterData6[[#This Row],[NumWebVisitsMonth]], 0)</f>
        <v>0.125</v>
      </c>
      <c r="I1519" t="str">
        <f>IF(AND(MasterData6[[#This Row],[NumWebPurchases]]&gt;=1, Buying_Cat.="Over $500"), "Yes", "")</f>
        <v/>
      </c>
      <c r="L1519" t="str">
        <f>IF(MasterData6[[#This Row],[NumWebPurchases]]&gt;=R$3, "Yes", "")</f>
        <v/>
      </c>
      <c r="M1519" t="str">
        <f>IF(MasterData6[[#This Row],[NumCatalogPurchases]]&gt;=S$3, "Yes", "")</f>
        <v/>
      </c>
      <c r="N1519" t="str">
        <f>IF(MasterData6[[#This Row],[NumStorePurchases]]&gt;=T$3, "Yes", "")</f>
        <v/>
      </c>
    </row>
    <row r="1520" spans="1:14" x14ac:dyDescent="0.3">
      <c r="A1520">
        <v>7446</v>
      </c>
      <c r="B1520">
        <v>2</v>
      </c>
      <c r="C1520">
        <v>6</v>
      </c>
      <c r="D1520">
        <v>4</v>
      </c>
      <c r="E1520">
        <v>10</v>
      </c>
      <c r="F1520">
        <v>6</v>
      </c>
      <c r="G152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20" s="52">
        <f>IFERROR(MasterData6[[#This Row],[NumWebPurchases]]/MasterData6[[#This Row],[NumWebVisitsMonth]], 0)</f>
        <v>1</v>
      </c>
      <c r="I1520" t="str">
        <f>IF(AND(MasterData6[[#This Row],[NumWebPurchases]]&gt;=1, Buying_Cat.="Over $500"), "Yes", "")</f>
        <v>Yes</v>
      </c>
      <c r="L1520" t="str">
        <f>IF(MasterData6[[#This Row],[NumWebPurchases]]&gt;=R$3, "Yes", "")</f>
        <v>Yes</v>
      </c>
      <c r="M1520" t="str">
        <f>IF(MasterData6[[#This Row],[NumCatalogPurchases]]&gt;=S$3, "Yes", "")</f>
        <v>Yes</v>
      </c>
      <c r="N1520" t="str">
        <f>IF(MasterData6[[#This Row],[NumStorePurchases]]&gt;=T$3, "Yes", "")</f>
        <v>Yes</v>
      </c>
    </row>
    <row r="1521" spans="1:14" x14ac:dyDescent="0.3">
      <c r="A1521">
        <v>7451</v>
      </c>
      <c r="B1521">
        <v>0</v>
      </c>
      <c r="C1521">
        <v>4</v>
      </c>
      <c r="D1521">
        <v>6</v>
      </c>
      <c r="E1521">
        <v>9</v>
      </c>
      <c r="F1521">
        <v>1</v>
      </c>
      <c r="G152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1521" s="52">
        <f>IFERROR(MasterData6[[#This Row],[NumWebPurchases]]/MasterData6[[#This Row],[NumWebVisitsMonth]], 0)</f>
        <v>4</v>
      </c>
      <c r="I1521" t="str">
        <f>IF(AND(MasterData6[[#This Row],[NumWebPurchases]]&gt;=1, Buying_Cat.="Over $500"), "Yes", "")</f>
        <v>Yes</v>
      </c>
      <c r="L1521" t="str">
        <f>IF(MasterData6[[#This Row],[NumWebPurchases]]&gt;=R$3, "Yes", "")</f>
        <v>Yes</v>
      </c>
      <c r="M1521" t="str">
        <f>IF(MasterData6[[#This Row],[NumCatalogPurchases]]&gt;=S$3, "Yes", "")</f>
        <v>Yes</v>
      </c>
      <c r="N1521" t="str">
        <f>IF(MasterData6[[#This Row],[NumStorePurchases]]&gt;=T$3, "Yes", "")</f>
        <v>Yes</v>
      </c>
    </row>
    <row r="1522" spans="1:14" x14ac:dyDescent="0.3">
      <c r="A1522">
        <v>7453</v>
      </c>
      <c r="B1522">
        <v>6</v>
      </c>
      <c r="C1522">
        <v>3</v>
      </c>
      <c r="D1522">
        <v>8</v>
      </c>
      <c r="E1522">
        <v>4</v>
      </c>
      <c r="F1522">
        <v>4</v>
      </c>
      <c r="G152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522" s="52">
        <f>IFERROR(MasterData6[[#This Row],[NumWebPurchases]]/MasterData6[[#This Row],[NumWebVisitsMonth]], 0)</f>
        <v>0.75</v>
      </c>
      <c r="I1522" t="str">
        <f>IF(AND(MasterData6[[#This Row],[NumWebPurchases]]&gt;=1, Buying_Cat.="Over $500"), "Yes", "")</f>
        <v/>
      </c>
      <c r="L1522" t="str">
        <f>IF(MasterData6[[#This Row],[NumWebPurchases]]&gt;=R$3, "Yes", "")</f>
        <v/>
      </c>
      <c r="M1522" t="str">
        <f>IF(MasterData6[[#This Row],[NumCatalogPurchases]]&gt;=S$3, "Yes", "")</f>
        <v>Yes</v>
      </c>
      <c r="N1522" t="str">
        <f>IF(MasterData6[[#This Row],[NumStorePurchases]]&gt;=T$3, "Yes", "")</f>
        <v/>
      </c>
    </row>
    <row r="1523" spans="1:14" x14ac:dyDescent="0.3">
      <c r="A1523">
        <v>7458</v>
      </c>
      <c r="B1523">
        <v>2</v>
      </c>
      <c r="C1523">
        <v>3</v>
      </c>
      <c r="D1523">
        <v>0</v>
      </c>
      <c r="E1523">
        <v>3</v>
      </c>
      <c r="F1523">
        <v>8</v>
      </c>
      <c r="G152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23" s="52">
        <f>IFERROR(MasterData6[[#This Row],[NumWebPurchases]]/MasterData6[[#This Row],[NumWebVisitsMonth]], 0)</f>
        <v>0.375</v>
      </c>
      <c r="I1523" t="str">
        <f>IF(AND(MasterData6[[#This Row],[NumWebPurchases]]&gt;=1, Buying_Cat.="Over $500"), "Yes", "")</f>
        <v/>
      </c>
      <c r="L1523" t="str">
        <f>IF(MasterData6[[#This Row],[NumWebPurchases]]&gt;=R$3, "Yes", "")</f>
        <v/>
      </c>
      <c r="M1523" t="str">
        <f>IF(MasterData6[[#This Row],[NumCatalogPurchases]]&gt;=S$3, "Yes", "")</f>
        <v/>
      </c>
      <c r="N1523" t="str">
        <f>IF(MasterData6[[#This Row],[NumStorePurchases]]&gt;=T$3, "Yes", "")</f>
        <v/>
      </c>
    </row>
    <row r="1524" spans="1:14" x14ac:dyDescent="0.3">
      <c r="A1524">
        <v>7462</v>
      </c>
      <c r="B1524">
        <v>3</v>
      </c>
      <c r="C1524">
        <v>10</v>
      </c>
      <c r="D1524">
        <v>2</v>
      </c>
      <c r="E1524">
        <v>4</v>
      </c>
      <c r="F1524">
        <v>9</v>
      </c>
      <c r="G152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524" s="52">
        <f>IFERROR(MasterData6[[#This Row],[NumWebPurchases]]/MasterData6[[#This Row],[NumWebVisitsMonth]], 0)</f>
        <v>1.1111111111111112</v>
      </c>
      <c r="I1524" t="str">
        <f>IF(AND(MasterData6[[#This Row],[NumWebPurchases]]&gt;=1, Buying_Cat.="Over $500"), "Yes", "")</f>
        <v>Yes</v>
      </c>
      <c r="L1524" t="str">
        <f>IF(MasterData6[[#This Row],[NumWebPurchases]]&gt;=R$3, "Yes", "")</f>
        <v>Yes</v>
      </c>
      <c r="M1524" t="str">
        <f>IF(MasterData6[[#This Row],[NumCatalogPurchases]]&gt;=S$3, "Yes", "")</f>
        <v>Yes</v>
      </c>
      <c r="N1524" t="str">
        <f>IF(MasterData6[[#This Row],[NumStorePurchases]]&gt;=T$3, "Yes", "")</f>
        <v/>
      </c>
    </row>
    <row r="1525" spans="1:14" x14ac:dyDescent="0.3">
      <c r="A1525">
        <v>7476</v>
      </c>
      <c r="B1525">
        <v>4</v>
      </c>
      <c r="C1525">
        <v>5</v>
      </c>
      <c r="D1525">
        <v>4</v>
      </c>
      <c r="E1525">
        <v>10</v>
      </c>
      <c r="F1525">
        <v>4</v>
      </c>
      <c r="G152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525" s="52">
        <f>IFERROR(MasterData6[[#This Row],[NumWebPurchases]]/MasterData6[[#This Row],[NumWebVisitsMonth]], 0)</f>
        <v>1.25</v>
      </c>
      <c r="I1525" t="str">
        <f>IF(AND(MasterData6[[#This Row],[NumWebPurchases]]&gt;=1, Buying_Cat.="Over $500"), "Yes", "")</f>
        <v>Yes</v>
      </c>
      <c r="L1525" t="str">
        <f>IF(MasterData6[[#This Row],[NumWebPurchases]]&gt;=R$3, "Yes", "")</f>
        <v>Yes</v>
      </c>
      <c r="M1525" t="str">
        <f>IF(MasterData6[[#This Row],[NumCatalogPurchases]]&gt;=S$3, "Yes", "")</f>
        <v>Yes</v>
      </c>
      <c r="N1525" t="str">
        <f>IF(MasterData6[[#This Row],[NumStorePurchases]]&gt;=T$3, "Yes", "")</f>
        <v>Yes</v>
      </c>
    </row>
    <row r="1526" spans="1:14" x14ac:dyDescent="0.3">
      <c r="A1526">
        <v>7485</v>
      </c>
      <c r="B1526">
        <v>3</v>
      </c>
      <c r="C1526">
        <v>2</v>
      </c>
      <c r="D1526">
        <v>1</v>
      </c>
      <c r="E1526">
        <v>4</v>
      </c>
      <c r="F1526">
        <v>4</v>
      </c>
      <c r="G152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526" s="52">
        <f>IFERROR(MasterData6[[#This Row],[NumWebPurchases]]/MasterData6[[#This Row],[NumWebVisitsMonth]], 0)</f>
        <v>0.5</v>
      </c>
      <c r="I1526" t="str">
        <f>IF(AND(MasterData6[[#This Row],[NumWebPurchases]]&gt;=1, Buying_Cat.="Over $500"), "Yes", "")</f>
        <v/>
      </c>
      <c r="L1526" t="str">
        <f>IF(MasterData6[[#This Row],[NumWebPurchases]]&gt;=R$3, "Yes", "")</f>
        <v/>
      </c>
      <c r="M1526" t="str">
        <f>IF(MasterData6[[#This Row],[NumCatalogPurchases]]&gt;=S$3, "Yes", "")</f>
        <v/>
      </c>
      <c r="N1526" t="str">
        <f>IF(MasterData6[[#This Row],[NumStorePurchases]]&gt;=T$3, "Yes", "")</f>
        <v/>
      </c>
    </row>
    <row r="1527" spans="1:14" x14ac:dyDescent="0.3">
      <c r="A1527">
        <v>7488</v>
      </c>
      <c r="B1527">
        <v>3</v>
      </c>
      <c r="C1527">
        <v>5</v>
      </c>
      <c r="D1527">
        <v>3</v>
      </c>
      <c r="E1527">
        <v>13</v>
      </c>
      <c r="F1527">
        <v>3</v>
      </c>
      <c r="G152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527" s="52">
        <f>IFERROR(MasterData6[[#This Row],[NumWebPurchases]]/MasterData6[[#This Row],[NumWebVisitsMonth]], 0)</f>
        <v>1.6666666666666667</v>
      </c>
      <c r="I1527" t="str">
        <f>IF(AND(MasterData6[[#This Row],[NumWebPurchases]]&gt;=1, Buying_Cat.="Over $500"), "Yes", "")</f>
        <v>Yes</v>
      </c>
      <c r="L1527" t="str">
        <f>IF(MasterData6[[#This Row],[NumWebPurchases]]&gt;=R$3, "Yes", "")</f>
        <v>Yes</v>
      </c>
      <c r="M1527" t="str">
        <f>IF(MasterData6[[#This Row],[NumCatalogPurchases]]&gt;=S$3, "Yes", "")</f>
        <v>Yes</v>
      </c>
      <c r="N1527" t="str">
        <f>IF(MasterData6[[#This Row],[NumStorePurchases]]&gt;=T$3, "Yes", "")</f>
        <v>Yes</v>
      </c>
    </row>
    <row r="1528" spans="1:14" x14ac:dyDescent="0.3">
      <c r="A1528">
        <v>7494</v>
      </c>
      <c r="B1528">
        <v>4</v>
      </c>
      <c r="C1528">
        <v>6</v>
      </c>
      <c r="D1528">
        <v>1</v>
      </c>
      <c r="E1528">
        <v>4</v>
      </c>
      <c r="F1528">
        <v>8</v>
      </c>
      <c r="G152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528" s="52">
        <f>IFERROR(MasterData6[[#This Row],[NumWebPurchases]]/MasterData6[[#This Row],[NumWebVisitsMonth]], 0)</f>
        <v>0.75</v>
      </c>
      <c r="I1528" t="str">
        <f>IF(AND(MasterData6[[#This Row],[NumWebPurchases]]&gt;=1, Buying_Cat.="Over $500"), "Yes", "")</f>
        <v/>
      </c>
      <c r="L1528" t="str">
        <f>IF(MasterData6[[#This Row],[NumWebPurchases]]&gt;=R$3, "Yes", "")</f>
        <v>Yes</v>
      </c>
      <c r="M1528" t="str">
        <f>IF(MasterData6[[#This Row],[NumCatalogPurchases]]&gt;=S$3, "Yes", "")</f>
        <v/>
      </c>
      <c r="N1528" t="str">
        <f>IF(MasterData6[[#This Row],[NumStorePurchases]]&gt;=T$3, "Yes", "")</f>
        <v/>
      </c>
    </row>
    <row r="1529" spans="1:14" x14ac:dyDescent="0.3">
      <c r="A1529">
        <v>7495</v>
      </c>
      <c r="B1529">
        <v>2</v>
      </c>
      <c r="C1529">
        <v>2</v>
      </c>
      <c r="D1529">
        <v>1</v>
      </c>
      <c r="E1529">
        <v>5</v>
      </c>
      <c r="F1529">
        <v>4</v>
      </c>
      <c r="G152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29" s="52">
        <f>IFERROR(MasterData6[[#This Row],[NumWebPurchases]]/MasterData6[[#This Row],[NumWebVisitsMonth]], 0)</f>
        <v>0.5</v>
      </c>
      <c r="I1529" t="str">
        <f>IF(AND(MasterData6[[#This Row],[NumWebPurchases]]&gt;=1, Buying_Cat.="Over $500"), "Yes", "")</f>
        <v/>
      </c>
      <c r="L1529" t="str">
        <f>IF(MasterData6[[#This Row],[NumWebPurchases]]&gt;=R$3, "Yes", "")</f>
        <v/>
      </c>
      <c r="M1529" t="str">
        <f>IF(MasterData6[[#This Row],[NumCatalogPurchases]]&gt;=S$3, "Yes", "")</f>
        <v/>
      </c>
      <c r="N1529" t="str">
        <f>IF(MasterData6[[#This Row],[NumStorePurchases]]&gt;=T$3, "Yes", "")</f>
        <v>Yes</v>
      </c>
    </row>
    <row r="1530" spans="1:14" x14ac:dyDescent="0.3">
      <c r="A1530">
        <v>7500</v>
      </c>
      <c r="B1530">
        <v>2</v>
      </c>
      <c r="C1530">
        <v>8</v>
      </c>
      <c r="D1530">
        <v>1</v>
      </c>
      <c r="E1530">
        <v>8</v>
      </c>
      <c r="F1530">
        <v>6</v>
      </c>
      <c r="G153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30" s="52">
        <f>IFERROR(MasterData6[[#This Row],[NumWebPurchases]]/MasterData6[[#This Row],[NumWebVisitsMonth]], 0)</f>
        <v>1.3333333333333333</v>
      </c>
      <c r="I1530" t="str">
        <f>IF(AND(MasterData6[[#This Row],[NumWebPurchases]]&gt;=1, Buying_Cat.="Over $500"), "Yes", "")</f>
        <v>Yes</v>
      </c>
      <c r="L1530" t="str">
        <f>IF(MasterData6[[#This Row],[NumWebPurchases]]&gt;=R$3, "Yes", "")</f>
        <v>Yes</v>
      </c>
      <c r="M1530" t="str">
        <f>IF(MasterData6[[#This Row],[NumCatalogPurchases]]&gt;=S$3, "Yes", "")</f>
        <v/>
      </c>
      <c r="N1530" t="str">
        <f>IF(MasterData6[[#This Row],[NumStorePurchases]]&gt;=T$3, "Yes", "")</f>
        <v>Yes</v>
      </c>
    </row>
    <row r="1531" spans="1:14" x14ac:dyDescent="0.3">
      <c r="A1531">
        <v>7503</v>
      </c>
      <c r="B1531">
        <v>0</v>
      </c>
      <c r="C1531">
        <v>5</v>
      </c>
      <c r="D1531">
        <v>8</v>
      </c>
      <c r="E1531">
        <v>9</v>
      </c>
      <c r="F1531">
        <v>4</v>
      </c>
      <c r="G153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1531" s="52">
        <f>IFERROR(MasterData6[[#This Row],[NumWebPurchases]]/MasterData6[[#This Row],[NumWebVisitsMonth]], 0)</f>
        <v>1.25</v>
      </c>
      <c r="I1531" t="str">
        <f>IF(AND(MasterData6[[#This Row],[NumWebPurchases]]&gt;=1, Buying_Cat.="Over $500"), "Yes", "")</f>
        <v>Yes</v>
      </c>
      <c r="L1531" t="str">
        <f>IF(MasterData6[[#This Row],[NumWebPurchases]]&gt;=R$3, "Yes", "")</f>
        <v>Yes</v>
      </c>
      <c r="M1531" t="str">
        <f>IF(MasterData6[[#This Row],[NumCatalogPurchases]]&gt;=S$3, "Yes", "")</f>
        <v>Yes</v>
      </c>
      <c r="N1531" t="str">
        <f>IF(MasterData6[[#This Row],[NumStorePurchases]]&gt;=T$3, "Yes", "")</f>
        <v>Yes</v>
      </c>
    </row>
    <row r="1532" spans="1:14" x14ac:dyDescent="0.3">
      <c r="A1532">
        <v>7505</v>
      </c>
      <c r="B1532">
        <v>1</v>
      </c>
      <c r="C1532">
        <v>1</v>
      </c>
      <c r="D1532">
        <v>1</v>
      </c>
      <c r="E1532">
        <v>2</v>
      </c>
      <c r="F1532">
        <v>4</v>
      </c>
      <c r="G153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32" s="52">
        <f>IFERROR(MasterData6[[#This Row],[NumWebPurchases]]/MasterData6[[#This Row],[NumWebVisitsMonth]], 0)</f>
        <v>0.25</v>
      </c>
      <c r="I1532" t="str">
        <f>IF(AND(MasterData6[[#This Row],[NumWebPurchases]]&gt;=1, Buying_Cat.="Over $500"), "Yes", "")</f>
        <v/>
      </c>
      <c r="L1532" t="str">
        <f>IF(MasterData6[[#This Row],[NumWebPurchases]]&gt;=R$3, "Yes", "")</f>
        <v/>
      </c>
      <c r="M1532" t="str">
        <f>IF(MasterData6[[#This Row],[NumCatalogPurchases]]&gt;=S$3, "Yes", "")</f>
        <v/>
      </c>
      <c r="N1532" t="str">
        <f>IF(MasterData6[[#This Row],[NumStorePurchases]]&gt;=T$3, "Yes", "")</f>
        <v/>
      </c>
    </row>
    <row r="1533" spans="1:14" x14ac:dyDescent="0.3">
      <c r="A1533">
        <v>7514</v>
      </c>
      <c r="B1533">
        <v>4</v>
      </c>
      <c r="C1533">
        <v>3</v>
      </c>
      <c r="D1533">
        <v>1</v>
      </c>
      <c r="E1533">
        <v>4</v>
      </c>
      <c r="F1533">
        <v>6</v>
      </c>
      <c r="G153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533" s="52">
        <f>IFERROR(MasterData6[[#This Row],[NumWebPurchases]]/MasterData6[[#This Row],[NumWebVisitsMonth]], 0)</f>
        <v>0.5</v>
      </c>
      <c r="I1533" t="str">
        <f>IF(AND(MasterData6[[#This Row],[NumWebPurchases]]&gt;=1, Buying_Cat.="Over $500"), "Yes", "")</f>
        <v/>
      </c>
      <c r="L1533" t="str">
        <f>IF(MasterData6[[#This Row],[NumWebPurchases]]&gt;=R$3, "Yes", "")</f>
        <v/>
      </c>
      <c r="M1533" t="str">
        <f>IF(MasterData6[[#This Row],[NumCatalogPurchases]]&gt;=S$3, "Yes", "")</f>
        <v/>
      </c>
      <c r="N1533" t="str">
        <f>IF(MasterData6[[#This Row],[NumStorePurchases]]&gt;=T$3, "Yes", "")</f>
        <v/>
      </c>
    </row>
    <row r="1534" spans="1:14" x14ac:dyDescent="0.3">
      <c r="A1534">
        <v>7516</v>
      </c>
      <c r="B1534">
        <v>1</v>
      </c>
      <c r="C1534">
        <v>2</v>
      </c>
      <c r="D1534">
        <v>0</v>
      </c>
      <c r="E1534">
        <v>3</v>
      </c>
      <c r="F1534">
        <v>6</v>
      </c>
      <c r="G153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34" s="52">
        <f>IFERROR(MasterData6[[#This Row],[NumWebPurchases]]/MasterData6[[#This Row],[NumWebVisitsMonth]], 0)</f>
        <v>0.33333333333333331</v>
      </c>
      <c r="I1534" t="str">
        <f>IF(AND(MasterData6[[#This Row],[NumWebPurchases]]&gt;=1, Buying_Cat.="Over $500"), "Yes", "")</f>
        <v/>
      </c>
      <c r="L1534" t="str">
        <f>IF(MasterData6[[#This Row],[NumWebPurchases]]&gt;=R$3, "Yes", "")</f>
        <v/>
      </c>
      <c r="M1534" t="str">
        <f>IF(MasterData6[[#This Row],[NumCatalogPurchases]]&gt;=S$3, "Yes", "")</f>
        <v/>
      </c>
      <c r="N1534" t="str">
        <f>IF(MasterData6[[#This Row],[NumStorePurchases]]&gt;=T$3, "Yes", "")</f>
        <v/>
      </c>
    </row>
    <row r="1535" spans="1:14" x14ac:dyDescent="0.3">
      <c r="A1535">
        <v>7521</v>
      </c>
      <c r="B1535">
        <v>1</v>
      </c>
      <c r="C1535">
        <v>4</v>
      </c>
      <c r="D1535">
        <v>4</v>
      </c>
      <c r="E1535">
        <v>11</v>
      </c>
      <c r="F1535">
        <v>1</v>
      </c>
      <c r="G153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35" s="52">
        <f>IFERROR(MasterData6[[#This Row],[NumWebPurchases]]/MasterData6[[#This Row],[NumWebVisitsMonth]], 0)</f>
        <v>4</v>
      </c>
      <c r="I1535" t="str">
        <f>IF(AND(MasterData6[[#This Row],[NumWebPurchases]]&gt;=1, Buying_Cat.="Over $500"), "Yes", "")</f>
        <v>Yes</v>
      </c>
      <c r="L1535" t="str">
        <f>IF(MasterData6[[#This Row],[NumWebPurchases]]&gt;=R$3, "Yes", "")</f>
        <v>Yes</v>
      </c>
      <c r="M1535" t="str">
        <f>IF(MasterData6[[#This Row],[NumCatalogPurchases]]&gt;=S$3, "Yes", "")</f>
        <v>Yes</v>
      </c>
      <c r="N1535" t="str">
        <f>IF(MasterData6[[#This Row],[NumStorePurchases]]&gt;=T$3, "Yes", "")</f>
        <v>Yes</v>
      </c>
    </row>
    <row r="1536" spans="1:14" x14ac:dyDescent="0.3">
      <c r="A1536">
        <v>7527</v>
      </c>
      <c r="B1536">
        <v>3</v>
      </c>
      <c r="C1536">
        <v>2</v>
      </c>
      <c r="D1536">
        <v>1</v>
      </c>
      <c r="E1536">
        <v>3</v>
      </c>
      <c r="F1536">
        <v>8</v>
      </c>
      <c r="G153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536" s="52">
        <f>IFERROR(MasterData6[[#This Row],[NumWebPurchases]]/MasterData6[[#This Row],[NumWebVisitsMonth]], 0)</f>
        <v>0.25</v>
      </c>
      <c r="I1536" t="str">
        <f>IF(AND(MasterData6[[#This Row],[NumWebPurchases]]&gt;=1, Buying_Cat.="Over $500"), "Yes", "")</f>
        <v/>
      </c>
      <c r="L1536" t="str">
        <f>IF(MasterData6[[#This Row],[NumWebPurchases]]&gt;=R$3, "Yes", "")</f>
        <v/>
      </c>
      <c r="M1536" t="str">
        <f>IF(MasterData6[[#This Row],[NumCatalogPurchases]]&gt;=S$3, "Yes", "")</f>
        <v/>
      </c>
      <c r="N1536" t="str">
        <f>IF(MasterData6[[#This Row],[NumStorePurchases]]&gt;=T$3, "Yes", "")</f>
        <v/>
      </c>
    </row>
    <row r="1537" spans="1:14" x14ac:dyDescent="0.3">
      <c r="A1537">
        <v>7530</v>
      </c>
      <c r="B1537">
        <v>3</v>
      </c>
      <c r="C1537">
        <v>2</v>
      </c>
      <c r="D1537">
        <v>1</v>
      </c>
      <c r="E1537">
        <v>4</v>
      </c>
      <c r="F1537">
        <v>4</v>
      </c>
      <c r="G153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537" s="52">
        <f>IFERROR(MasterData6[[#This Row],[NumWebPurchases]]/MasterData6[[#This Row],[NumWebVisitsMonth]], 0)</f>
        <v>0.5</v>
      </c>
      <c r="I1537" t="str">
        <f>IF(AND(MasterData6[[#This Row],[NumWebPurchases]]&gt;=1, Buying_Cat.="Over $500"), "Yes", "")</f>
        <v/>
      </c>
      <c r="L1537" t="str">
        <f>IF(MasterData6[[#This Row],[NumWebPurchases]]&gt;=R$3, "Yes", "")</f>
        <v/>
      </c>
      <c r="M1537" t="str">
        <f>IF(MasterData6[[#This Row],[NumCatalogPurchases]]&gt;=S$3, "Yes", "")</f>
        <v/>
      </c>
      <c r="N1537" t="str">
        <f>IF(MasterData6[[#This Row],[NumStorePurchases]]&gt;=T$3, "Yes", "")</f>
        <v/>
      </c>
    </row>
    <row r="1538" spans="1:14" x14ac:dyDescent="0.3">
      <c r="A1538">
        <v>7532</v>
      </c>
      <c r="B1538">
        <v>3</v>
      </c>
      <c r="C1538">
        <v>3</v>
      </c>
      <c r="D1538">
        <v>0</v>
      </c>
      <c r="E1538">
        <v>4</v>
      </c>
      <c r="F1538">
        <v>8</v>
      </c>
      <c r="G153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538" s="52">
        <f>IFERROR(MasterData6[[#This Row],[NumWebPurchases]]/MasterData6[[#This Row],[NumWebVisitsMonth]], 0)</f>
        <v>0.375</v>
      </c>
      <c r="I1538" t="str">
        <f>IF(AND(MasterData6[[#This Row],[NumWebPurchases]]&gt;=1, Buying_Cat.="Over $500"), "Yes", "")</f>
        <v/>
      </c>
      <c r="L1538" t="str">
        <f>IF(MasterData6[[#This Row],[NumWebPurchases]]&gt;=R$3, "Yes", "")</f>
        <v/>
      </c>
      <c r="M1538" t="str">
        <f>IF(MasterData6[[#This Row],[NumCatalogPurchases]]&gt;=S$3, "Yes", "")</f>
        <v/>
      </c>
      <c r="N1538" t="str">
        <f>IF(MasterData6[[#This Row],[NumStorePurchases]]&gt;=T$3, "Yes", "")</f>
        <v/>
      </c>
    </row>
    <row r="1539" spans="1:14" x14ac:dyDescent="0.3">
      <c r="A1539">
        <v>7533</v>
      </c>
      <c r="B1539">
        <v>4</v>
      </c>
      <c r="C1539">
        <v>4</v>
      </c>
      <c r="D1539">
        <v>1</v>
      </c>
      <c r="E1539">
        <v>4</v>
      </c>
      <c r="F1539">
        <v>7</v>
      </c>
      <c r="G153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539" s="52">
        <f>IFERROR(MasterData6[[#This Row],[NumWebPurchases]]/MasterData6[[#This Row],[NumWebVisitsMonth]], 0)</f>
        <v>0.5714285714285714</v>
      </c>
      <c r="I1539" t="str">
        <f>IF(AND(MasterData6[[#This Row],[NumWebPurchases]]&gt;=1, Buying_Cat.="Over $500"), "Yes", "")</f>
        <v/>
      </c>
      <c r="L1539" t="str">
        <f>IF(MasterData6[[#This Row],[NumWebPurchases]]&gt;=R$3, "Yes", "")</f>
        <v>Yes</v>
      </c>
      <c r="M1539" t="str">
        <f>IF(MasterData6[[#This Row],[NumCatalogPurchases]]&gt;=S$3, "Yes", "")</f>
        <v/>
      </c>
      <c r="N1539" t="str">
        <f>IF(MasterData6[[#This Row],[NumStorePurchases]]&gt;=T$3, "Yes", "")</f>
        <v/>
      </c>
    </row>
    <row r="1540" spans="1:14" x14ac:dyDescent="0.3">
      <c r="A1540">
        <v>7540</v>
      </c>
      <c r="B1540">
        <v>2</v>
      </c>
      <c r="C1540">
        <v>2</v>
      </c>
      <c r="D1540">
        <v>1</v>
      </c>
      <c r="E1540">
        <v>8</v>
      </c>
      <c r="F1540">
        <v>2</v>
      </c>
      <c r="G154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40" s="52">
        <f>IFERROR(MasterData6[[#This Row],[NumWebPurchases]]/MasterData6[[#This Row],[NumWebVisitsMonth]], 0)</f>
        <v>1</v>
      </c>
      <c r="I1540" t="str">
        <f>IF(AND(MasterData6[[#This Row],[NumWebPurchases]]&gt;=1, Buying_Cat.="Over $500"), "Yes", "")</f>
        <v/>
      </c>
      <c r="L1540" t="str">
        <f>IF(MasterData6[[#This Row],[NumWebPurchases]]&gt;=R$3, "Yes", "")</f>
        <v/>
      </c>
      <c r="M1540" t="str">
        <f>IF(MasterData6[[#This Row],[NumCatalogPurchases]]&gt;=S$3, "Yes", "")</f>
        <v/>
      </c>
      <c r="N1540" t="str">
        <f>IF(MasterData6[[#This Row],[NumStorePurchases]]&gt;=T$3, "Yes", "")</f>
        <v>Yes</v>
      </c>
    </row>
    <row r="1541" spans="1:14" x14ac:dyDescent="0.3">
      <c r="A1541">
        <v>7573</v>
      </c>
      <c r="B1541">
        <v>1</v>
      </c>
      <c r="C1541">
        <v>2</v>
      </c>
      <c r="D1541">
        <v>1</v>
      </c>
      <c r="E1541">
        <v>2</v>
      </c>
      <c r="F1541">
        <v>7</v>
      </c>
      <c r="G154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41" s="52">
        <f>IFERROR(MasterData6[[#This Row],[NumWebPurchases]]/MasterData6[[#This Row],[NumWebVisitsMonth]], 0)</f>
        <v>0.2857142857142857</v>
      </c>
      <c r="I1541" t="str">
        <f>IF(AND(MasterData6[[#This Row],[NumWebPurchases]]&gt;=1, Buying_Cat.="Over $500"), "Yes", "")</f>
        <v/>
      </c>
      <c r="L1541" t="str">
        <f>IF(MasterData6[[#This Row],[NumWebPurchases]]&gt;=R$3, "Yes", "")</f>
        <v/>
      </c>
      <c r="M1541" t="str">
        <f>IF(MasterData6[[#This Row],[NumCatalogPurchases]]&gt;=S$3, "Yes", "")</f>
        <v/>
      </c>
      <c r="N1541" t="str">
        <f>IF(MasterData6[[#This Row],[NumStorePurchases]]&gt;=T$3, "Yes", "")</f>
        <v/>
      </c>
    </row>
    <row r="1542" spans="1:14" x14ac:dyDescent="0.3">
      <c r="A1542">
        <v>7574</v>
      </c>
      <c r="B1542">
        <v>1</v>
      </c>
      <c r="C1542">
        <v>2</v>
      </c>
      <c r="D1542">
        <v>0</v>
      </c>
      <c r="E1542">
        <v>3</v>
      </c>
      <c r="F1542">
        <v>4</v>
      </c>
      <c r="G154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42" s="52">
        <f>IFERROR(MasterData6[[#This Row],[NumWebPurchases]]/MasterData6[[#This Row],[NumWebVisitsMonth]], 0)</f>
        <v>0.5</v>
      </c>
      <c r="I1542" t="str">
        <f>IF(AND(MasterData6[[#This Row],[NumWebPurchases]]&gt;=1, Buying_Cat.="Over $500"), "Yes", "")</f>
        <v/>
      </c>
      <c r="L1542" t="str">
        <f>IF(MasterData6[[#This Row],[NumWebPurchases]]&gt;=R$3, "Yes", "")</f>
        <v/>
      </c>
      <c r="M1542" t="str">
        <f>IF(MasterData6[[#This Row],[NumCatalogPurchases]]&gt;=S$3, "Yes", "")</f>
        <v/>
      </c>
      <c r="N1542" t="str">
        <f>IF(MasterData6[[#This Row],[NumStorePurchases]]&gt;=T$3, "Yes", "")</f>
        <v/>
      </c>
    </row>
    <row r="1543" spans="1:14" x14ac:dyDescent="0.3">
      <c r="A1543">
        <v>7592</v>
      </c>
      <c r="B1543">
        <v>1</v>
      </c>
      <c r="C1543">
        <v>4</v>
      </c>
      <c r="D1543">
        <v>1</v>
      </c>
      <c r="E1543">
        <v>4</v>
      </c>
      <c r="F1543">
        <v>6</v>
      </c>
      <c r="G154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43" s="52">
        <f>IFERROR(MasterData6[[#This Row],[NumWebPurchases]]/MasterData6[[#This Row],[NumWebVisitsMonth]], 0)</f>
        <v>0.66666666666666663</v>
      </c>
      <c r="I1543" t="str">
        <f>IF(AND(MasterData6[[#This Row],[NumWebPurchases]]&gt;=1, Buying_Cat.="Over $500"), "Yes", "")</f>
        <v/>
      </c>
      <c r="L1543" t="str">
        <f>IF(MasterData6[[#This Row],[NumWebPurchases]]&gt;=R$3, "Yes", "")</f>
        <v>Yes</v>
      </c>
      <c r="M1543" t="str">
        <f>IF(MasterData6[[#This Row],[NumCatalogPurchases]]&gt;=S$3, "Yes", "")</f>
        <v/>
      </c>
      <c r="N1543" t="str">
        <f>IF(MasterData6[[#This Row],[NumStorePurchases]]&gt;=T$3, "Yes", "")</f>
        <v/>
      </c>
    </row>
    <row r="1544" spans="1:14" x14ac:dyDescent="0.3">
      <c r="A1544">
        <v>7600</v>
      </c>
      <c r="B1544">
        <v>2</v>
      </c>
      <c r="C1544">
        <v>1</v>
      </c>
      <c r="D1544">
        <v>0</v>
      </c>
      <c r="E1544">
        <v>3</v>
      </c>
      <c r="F1544">
        <v>7</v>
      </c>
      <c r="G154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44" s="52">
        <f>IFERROR(MasterData6[[#This Row],[NumWebPurchases]]/MasterData6[[#This Row],[NumWebVisitsMonth]], 0)</f>
        <v>0.14285714285714285</v>
      </c>
      <c r="I1544" t="str">
        <f>IF(AND(MasterData6[[#This Row],[NumWebPurchases]]&gt;=1, Buying_Cat.="Over $500"), "Yes", "")</f>
        <v/>
      </c>
      <c r="L1544" t="str">
        <f>IF(MasterData6[[#This Row],[NumWebPurchases]]&gt;=R$3, "Yes", "")</f>
        <v/>
      </c>
      <c r="M1544" t="str">
        <f>IF(MasterData6[[#This Row],[NumCatalogPurchases]]&gt;=S$3, "Yes", "")</f>
        <v/>
      </c>
      <c r="N1544" t="str">
        <f>IF(MasterData6[[#This Row],[NumStorePurchases]]&gt;=T$3, "Yes", "")</f>
        <v/>
      </c>
    </row>
    <row r="1545" spans="1:14" x14ac:dyDescent="0.3">
      <c r="A1545">
        <v>7610</v>
      </c>
      <c r="B1545">
        <v>5</v>
      </c>
      <c r="C1545">
        <v>6</v>
      </c>
      <c r="D1545">
        <v>3</v>
      </c>
      <c r="E1545">
        <v>5</v>
      </c>
      <c r="F1545">
        <v>8</v>
      </c>
      <c r="G154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545" s="52">
        <f>IFERROR(MasterData6[[#This Row],[NumWebPurchases]]/MasterData6[[#This Row],[NumWebVisitsMonth]], 0)</f>
        <v>0.75</v>
      </c>
      <c r="I1545" t="str">
        <f>IF(AND(MasterData6[[#This Row],[NumWebPurchases]]&gt;=1, Buying_Cat.="Over $500"), "Yes", "")</f>
        <v/>
      </c>
      <c r="L1545" t="str">
        <f>IF(MasterData6[[#This Row],[NumWebPurchases]]&gt;=R$3, "Yes", "")</f>
        <v>Yes</v>
      </c>
      <c r="M1545" t="str">
        <f>IF(MasterData6[[#This Row],[NumCatalogPurchases]]&gt;=S$3, "Yes", "")</f>
        <v>Yes</v>
      </c>
      <c r="N1545" t="str">
        <f>IF(MasterData6[[#This Row],[NumStorePurchases]]&gt;=T$3, "Yes", "")</f>
        <v>Yes</v>
      </c>
    </row>
    <row r="1546" spans="1:14" x14ac:dyDescent="0.3">
      <c r="A1546">
        <v>7613</v>
      </c>
      <c r="B1546">
        <v>2</v>
      </c>
      <c r="C1546">
        <v>5</v>
      </c>
      <c r="D1546">
        <v>1</v>
      </c>
      <c r="E1546">
        <v>6</v>
      </c>
      <c r="F1546">
        <v>6</v>
      </c>
      <c r="G154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46" s="52">
        <f>IFERROR(MasterData6[[#This Row],[NumWebPurchases]]/MasterData6[[#This Row],[NumWebVisitsMonth]], 0)</f>
        <v>0.83333333333333337</v>
      </c>
      <c r="I1546" t="str">
        <f>IF(AND(MasterData6[[#This Row],[NumWebPurchases]]&gt;=1, Buying_Cat.="Over $500"), "Yes", "")</f>
        <v/>
      </c>
      <c r="L1546" t="str">
        <f>IF(MasterData6[[#This Row],[NumWebPurchases]]&gt;=R$3, "Yes", "")</f>
        <v>Yes</v>
      </c>
      <c r="M1546" t="str">
        <f>IF(MasterData6[[#This Row],[NumCatalogPurchases]]&gt;=S$3, "Yes", "")</f>
        <v/>
      </c>
      <c r="N1546" t="str">
        <f>IF(MasterData6[[#This Row],[NumStorePurchases]]&gt;=T$3, "Yes", "")</f>
        <v>Yes</v>
      </c>
    </row>
    <row r="1547" spans="1:14" x14ac:dyDescent="0.3">
      <c r="A1547">
        <v>7617</v>
      </c>
      <c r="B1547">
        <v>5</v>
      </c>
      <c r="C1547">
        <v>2</v>
      </c>
      <c r="D1547">
        <v>1</v>
      </c>
      <c r="E1547">
        <v>5</v>
      </c>
      <c r="F1547">
        <v>5</v>
      </c>
      <c r="G154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547" s="52">
        <f>IFERROR(MasterData6[[#This Row],[NumWebPurchases]]/MasterData6[[#This Row],[NumWebVisitsMonth]], 0)</f>
        <v>0.4</v>
      </c>
      <c r="I1547" t="str">
        <f>IF(AND(MasterData6[[#This Row],[NumWebPurchases]]&gt;=1, Buying_Cat.="Over $500"), "Yes", "")</f>
        <v/>
      </c>
      <c r="L1547" t="str">
        <f>IF(MasterData6[[#This Row],[NumWebPurchases]]&gt;=R$3, "Yes", "")</f>
        <v/>
      </c>
      <c r="M1547" t="str">
        <f>IF(MasterData6[[#This Row],[NumCatalogPurchases]]&gt;=S$3, "Yes", "")</f>
        <v/>
      </c>
      <c r="N1547" t="str">
        <f>IF(MasterData6[[#This Row],[NumStorePurchases]]&gt;=T$3, "Yes", "")</f>
        <v>Yes</v>
      </c>
    </row>
    <row r="1548" spans="1:14" x14ac:dyDescent="0.3">
      <c r="A1548">
        <v>7620</v>
      </c>
      <c r="B1548">
        <v>2</v>
      </c>
      <c r="C1548">
        <v>2</v>
      </c>
      <c r="D1548">
        <v>2</v>
      </c>
      <c r="E1548">
        <v>2</v>
      </c>
      <c r="F1548">
        <v>8</v>
      </c>
      <c r="G154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48" s="52">
        <f>IFERROR(MasterData6[[#This Row],[NumWebPurchases]]/MasterData6[[#This Row],[NumWebVisitsMonth]], 0)</f>
        <v>0.25</v>
      </c>
      <c r="I1548" t="str">
        <f>IF(AND(MasterData6[[#This Row],[NumWebPurchases]]&gt;=1, Buying_Cat.="Over $500"), "Yes", "")</f>
        <v/>
      </c>
      <c r="L1548" t="str">
        <f>IF(MasterData6[[#This Row],[NumWebPurchases]]&gt;=R$3, "Yes", "")</f>
        <v/>
      </c>
      <c r="M1548" t="str">
        <f>IF(MasterData6[[#This Row],[NumCatalogPurchases]]&gt;=S$3, "Yes", "")</f>
        <v>Yes</v>
      </c>
      <c r="N1548" t="str">
        <f>IF(MasterData6[[#This Row],[NumStorePurchases]]&gt;=T$3, "Yes", "")</f>
        <v/>
      </c>
    </row>
    <row r="1549" spans="1:14" x14ac:dyDescent="0.3">
      <c r="A1549">
        <v>7627</v>
      </c>
      <c r="B1549">
        <v>0</v>
      </c>
      <c r="C1549">
        <v>5</v>
      </c>
      <c r="D1549">
        <v>11</v>
      </c>
      <c r="E1549">
        <v>5</v>
      </c>
      <c r="F1549">
        <v>2</v>
      </c>
      <c r="G154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1549" s="52">
        <f>IFERROR(MasterData6[[#This Row],[NumWebPurchases]]/MasterData6[[#This Row],[NumWebVisitsMonth]], 0)</f>
        <v>2.5</v>
      </c>
      <c r="I1549" t="str">
        <f>IF(AND(MasterData6[[#This Row],[NumWebPurchases]]&gt;=1, Buying_Cat.="Over $500"), "Yes", "")</f>
        <v>Yes</v>
      </c>
      <c r="L1549" t="str">
        <f>IF(MasterData6[[#This Row],[NumWebPurchases]]&gt;=R$3, "Yes", "")</f>
        <v>Yes</v>
      </c>
      <c r="M1549" t="str">
        <f>IF(MasterData6[[#This Row],[NumCatalogPurchases]]&gt;=S$3, "Yes", "")</f>
        <v>Yes</v>
      </c>
      <c r="N1549" t="str">
        <f>IF(MasterData6[[#This Row],[NumStorePurchases]]&gt;=T$3, "Yes", "")</f>
        <v>Yes</v>
      </c>
    </row>
    <row r="1550" spans="1:14" x14ac:dyDescent="0.3">
      <c r="A1550">
        <v>7628</v>
      </c>
      <c r="B1550">
        <v>2</v>
      </c>
      <c r="C1550">
        <v>2</v>
      </c>
      <c r="D1550">
        <v>0</v>
      </c>
      <c r="E1550">
        <v>4</v>
      </c>
      <c r="F1550">
        <v>5</v>
      </c>
      <c r="G155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50" s="52">
        <f>IFERROR(MasterData6[[#This Row],[NumWebPurchases]]/MasterData6[[#This Row],[NumWebVisitsMonth]], 0)</f>
        <v>0.4</v>
      </c>
      <c r="I1550" t="str">
        <f>IF(AND(MasterData6[[#This Row],[NumWebPurchases]]&gt;=1, Buying_Cat.="Over $500"), "Yes", "")</f>
        <v/>
      </c>
      <c r="L1550" t="str">
        <f>IF(MasterData6[[#This Row],[NumWebPurchases]]&gt;=R$3, "Yes", "")</f>
        <v/>
      </c>
      <c r="M1550" t="str">
        <f>IF(MasterData6[[#This Row],[NumCatalogPurchases]]&gt;=S$3, "Yes", "")</f>
        <v/>
      </c>
      <c r="N1550" t="str">
        <f>IF(MasterData6[[#This Row],[NumStorePurchases]]&gt;=T$3, "Yes", "")</f>
        <v/>
      </c>
    </row>
    <row r="1551" spans="1:14" x14ac:dyDescent="0.3">
      <c r="A1551">
        <v>7629</v>
      </c>
      <c r="B1551">
        <v>2</v>
      </c>
      <c r="C1551">
        <v>2</v>
      </c>
      <c r="D1551">
        <v>0</v>
      </c>
      <c r="E1551">
        <v>3</v>
      </c>
      <c r="F1551">
        <v>7</v>
      </c>
      <c r="G155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51" s="52">
        <f>IFERROR(MasterData6[[#This Row],[NumWebPurchases]]/MasterData6[[#This Row],[NumWebVisitsMonth]], 0)</f>
        <v>0.2857142857142857</v>
      </c>
      <c r="I1551" t="str">
        <f>IF(AND(MasterData6[[#This Row],[NumWebPurchases]]&gt;=1, Buying_Cat.="Over $500"), "Yes", "")</f>
        <v/>
      </c>
      <c r="L1551" t="str">
        <f>IF(MasterData6[[#This Row],[NumWebPurchases]]&gt;=R$3, "Yes", "")</f>
        <v/>
      </c>
      <c r="M1551" t="str">
        <f>IF(MasterData6[[#This Row],[NumCatalogPurchases]]&gt;=S$3, "Yes", "")</f>
        <v/>
      </c>
      <c r="N1551" t="str">
        <f>IF(MasterData6[[#This Row],[NumStorePurchases]]&gt;=T$3, "Yes", "")</f>
        <v/>
      </c>
    </row>
    <row r="1552" spans="1:14" x14ac:dyDescent="0.3">
      <c r="A1552">
        <v>7631</v>
      </c>
      <c r="B1552">
        <v>1</v>
      </c>
      <c r="C1552">
        <v>5</v>
      </c>
      <c r="D1552">
        <v>7</v>
      </c>
      <c r="E1552">
        <v>10</v>
      </c>
      <c r="F1552">
        <v>3</v>
      </c>
      <c r="G155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52" s="52">
        <f>IFERROR(MasterData6[[#This Row],[NumWebPurchases]]/MasterData6[[#This Row],[NumWebVisitsMonth]], 0)</f>
        <v>1.6666666666666667</v>
      </c>
      <c r="I1552" t="str">
        <f>IF(AND(MasterData6[[#This Row],[NumWebPurchases]]&gt;=1, Buying_Cat.="Over $500"), "Yes", "")</f>
        <v>Yes</v>
      </c>
      <c r="L1552" t="str">
        <f>IF(MasterData6[[#This Row],[NumWebPurchases]]&gt;=R$3, "Yes", "")</f>
        <v>Yes</v>
      </c>
      <c r="M1552" t="str">
        <f>IF(MasterData6[[#This Row],[NumCatalogPurchases]]&gt;=S$3, "Yes", "")</f>
        <v>Yes</v>
      </c>
      <c r="N1552" t="str">
        <f>IF(MasterData6[[#This Row],[NumStorePurchases]]&gt;=T$3, "Yes", "")</f>
        <v>Yes</v>
      </c>
    </row>
    <row r="1553" spans="1:14" x14ac:dyDescent="0.3">
      <c r="A1553">
        <v>7646</v>
      </c>
      <c r="B1553">
        <v>4</v>
      </c>
      <c r="C1553">
        <v>5</v>
      </c>
      <c r="D1553">
        <v>3</v>
      </c>
      <c r="E1553">
        <v>12</v>
      </c>
      <c r="F1553">
        <v>4</v>
      </c>
      <c r="G155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553" s="52">
        <f>IFERROR(MasterData6[[#This Row],[NumWebPurchases]]/MasterData6[[#This Row],[NumWebVisitsMonth]], 0)</f>
        <v>1.25</v>
      </c>
      <c r="I1553" t="str">
        <f>IF(AND(MasterData6[[#This Row],[NumWebPurchases]]&gt;=1, Buying_Cat.="Over $500"), "Yes", "")</f>
        <v>Yes</v>
      </c>
      <c r="L1553" t="str">
        <f>IF(MasterData6[[#This Row],[NumWebPurchases]]&gt;=R$3, "Yes", "")</f>
        <v>Yes</v>
      </c>
      <c r="M1553" t="str">
        <f>IF(MasterData6[[#This Row],[NumCatalogPurchases]]&gt;=S$3, "Yes", "")</f>
        <v>Yes</v>
      </c>
      <c r="N1553" t="str">
        <f>IF(MasterData6[[#This Row],[NumStorePurchases]]&gt;=T$3, "Yes", "")</f>
        <v>Yes</v>
      </c>
    </row>
    <row r="1554" spans="1:14" x14ac:dyDescent="0.3">
      <c r="A1554">
        <v>7660</v>
      </c>
      <c r="B1554">
        <v>2</v>
      </c>
      <c r="C1554">
        <v>1</v>
      </c>
      <c r="D1554">
        <v>1</v>
      </c>
      <c r="E1554">
        <v>2</v>
      </c>
      <c r="F1554">
        <v>5</v>
      </c>
      <c r="G155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54" s="52">
        <f>IFERROR(MasterData6[[#This Row],[NumWebPurchases]]/MasterData6[[#This Row],[NumWebVisitsMonth]], 0)</f>
        <v>0.2</v>
      </c>
      <c r="I1554" t="str">
        <f>IF(AND(MasterData6[[#This Row],[NumWebPurchases]]&gt;=1, Buying_Cat.="Over $500"), "Yes", "")</f>
        <v/>
      </c>
      <c r="L1554" t="str">
        <f>IF(MasterData6[[#This Row],[NumWebPurchases]]&gt;=R$3, "Yes", "")</f>
        <v/>
      </c>
      <c r="M1554" t="str">
        <f>IF(MasterData6[[#This Row],[NumCatalogPurchases]]&gt;=S$3, "Yes", "")</f>
        <v/>
      </c>
      <c r="N1554" t="str">
        <f>IF(MasterData6[[#This Row],[NumStorePurchases]]&gt;=T$3, "Yes", "")</f>
        <v/>
      </c>
    </row>
    <row r="1555" spans="1:14" x14ac:dyDescent="0.3">
      <c r="A1555">
        <v>7679</v>
      </c>
      <c r="B1555">
        <v>1</v>
      </c>
      <c r="C1555">
        <v>1</v>
      </c>
      <c r="D1555">
        <v>1</v>
      </c>
      <c r="E1555">
        <v>3</v>
      </c>
      <c r="F1555">
        <v>3</v>
      </c>
      <c r="G155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55" s="52">
        <f>IFERROR(MasterData6[[#This Row],[NumWebPurchases]]/MasterData6[[#This Row],[NumWebVisitsMonth]], 0)</f>
        <v>0.33333333333333331</v>
      </c>
      <c r="I1555" t="str">
        <f>IF(AND(MasterData6[[#This Row],[NumWebPurchases]]&gt;=1, Buying_Cat.="Over $500"), "Yes", "")</f>
        <v/>
      </c>
      <c r="L1555" t="str">
        <f>IF(MasterData6[[#This Row],[NumWebPurchases]]&gt;=R$3, "Yes", "")</f>
        <v/>
      </c>
      <c r="M1555" t="str">
        <f>IF(MasterData6[[#This Row],[NumCatalogPurchases]]&gt;=S$3, "Yes", "")</f>
        <v/>
      </c>
      <c r="N1555" t="str">
        <f>IF(MasterData6[[#This Row],[NumStorePurchases]]&gt;=T$3, "Yes", "")</f>
        <v/>
      </c>
    </row>
    <row r="1556" spans="1:14" x14ac:dyDescent="0.3">
      <c r="A1556">
        <v>7683</v>
      </c>
      <c r="B1556">
        <v>3</v>
      </c>
      <c r="C1556">
        <v>5</v>
      </c>
      <c r="D1556">
        <v>3</v>
      </c>
      <c r="E1556">
        <v>12</v>
      </c>
      <c r="F1556">
        <v>3</v>
      </c>
      <c r="G155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556" s="52">
        <f>IFERROR(MasterData6[[#This Row],[NumWebPurchases]]/MasterData6[[#This Row],[NumWebVisitsMonth]], 0)</f>
        <v>1.6666666666666667</v>
      </c>
      <c r="I1556" t="str">
        <f>IF(AND(MasterData6[[#This Row],[NumWebPurchases]]&gt;=1, Buying_Cat.="Over $500"), "Yes", "")</f>
        <v>Yes</v>
      </c>
      <c r="L1556" t="str">
        <f>IF(MasterData6[[#This Row],[NumWebPurchases]]&gt;=R$3, "Yes", "")</f>
        <v>Yes</v>
      </c>
      <c r="M1556" t="str">
        <f>IF(MasterData6[[#This Row],[NumCatalogPurchases]]&gt;=S$3, "Yes", "")</f>
        <v>Yes</v>
      </c>
      <c r="N1556" t="str">
        <f>IF(MasterData6[[#This Row],[NumStorePurchases]]&gt;=T$3, "Yes", "")</f>
        <v>Yes</v>
      </c>
    </row>
    <row r="1557" spans="1:14" x14ac:dyDescent="0.3">
      <c r="A1557">
        <v>7685</v>
      </c>
      <c r="B1557">
        <v>1</v>
      </c>
      <c r="C1557">
        <v>2</v>
      </c>
      <c r="D1557">
        <v>0</v>
      </c>
      <c r="E1557">
        <v>4</v>
      </c>
      <c r="F1557">
        <v>5</v>
      </c>
      <c r="G155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57" s="52">
        <f>IFERROR(MasterData6[[#This Row],[NumWebPurchases]]/MasterData6[[#This Row],[NumWebVisitsMonth]], 0)</f>
        <v>0.4</v>
      </c>
      <c r="I1557" t="str">
        <f>IF(AND(MasterData6[[#This Row],[NumWebPurchases]]&gt;=1, Buying_Cat.="Over $500"), "Yes", "")</f>
        <v/>
      </c>
      <c r="L1557" t="str">
        <f>IF(MasterData6[[#This Row],[NumWebPurchases]]&gt;=R$3, "Yes", "")</f>
        <v/>
      </c>
      <c r="M1557" t="str">
        <f>IF(MasterData6[[#This Row],[NumCatalogPurchases]]&gt;=S$3, "Yes", "")</f>
        <v/>
      </c>
      <c r="N1557" t="str">
        <f>IF(MasterData6[[#This Row],[NumStorePurchases]]&gt;=T$3, "Yes", "")</f>
        <v/>
      </c>
    </row>
    <row r="1558" spans="1:14" x14ac:dyDescent="0.3">
      <c r="A1558">
        <v>7698</v>
      </c>
      <c r="B1558">
        <v>1</v>
      </c>
      <c r="C1558">
        <v>4</v>
      </c>
      <c r="D1558">
        <v>1</v>
      </c>
      <c r="E1558">
        <v>4</v>
      </c>
      <c r="F1558">
        <v>5</v>
      </c>
      <c r="G155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58" s="52">
        <f>IFERROR(MasterData6[[#This Row],[NumWebPurchases]]/MasterData6[[#This Row],[NumWebVisitsMonth]], 0)</f>
        <v>0.8</v>
      </c>
      <c r="I1558" t="str">
        <f>IF(AND(MasterData6[[#This Row],[NumWebPurchases]]&gt;=1, Buying_Cat.="Over $500"), "Yes", "")</f>
        <v/>
      </c>
      <c r="L1558" t="str">
        <f>IF(MasterData6[[#This Row],[NumWebPurchases]]&gt;=R$3, "Yes", "")</f>
        <v>Yes</v>
      </c>
      <c r="M1558" t="str">
        <f>IF(MasterData6[[#This Row],[NumCatalogPurchases]]&gt;=S$3, "Yes", "")</f>
        <v/>
      </c>
      <c r="N1558" t="str">
        <f>IF(MasterData6[[#This Row],[NumStorePurchases]]&gt;=T$3, "Yes", "")</f>
        <v/>
      </c>
    </row>
    <row r="1559" spans="1:14" x14ac:dyDescent="0.3">
      <c r="A1559">
        <v>7699</v>
      </c>
      <c r="B1559">
        <v>5</v>
      </c>
      <c r="C1559">
        <v>3</v>
      </c>
      <c r="D1559">
        <v>4</v>
      </c>
      <c r="E1559">
        <v>3</v>
      </c>
      <c r="F1559">
        <v>6</v>
      </c>
      <c r="G155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559" s="52">
        <f>IFERROR(MasterData6[[#This Row],[NumWebPurchases]]/MasterData6[[#This Row],[NumWebVisitsMonth]], 0)</f>
        <v>0.5</v>
      </c>
      <c r="I1559" t="str">
        <f>IF(AND(MasterData6[[#This Row],[NumWebPurchases]]&gt;=1, Buying_Cat.="Over $500"), "Yes", "")</f>
        <v/>
      </c>
      <c r="L1559" t="str">
        <f>IF(MasterData6[[#This Row],[NumWebPurchases]]&gt;=R$3, "Yes", "")</f>
        <v/>
      </c>
      <c r="M1559" t="str">
        <f>IF(MasterData6[[#This Row],[NumCatalogPurchases]]&gt;=S$3, "Yes", "")</f>
        <v>Yes</v>
      </c>
      <c r="N1559" t="str">
        <f>IF(MasterData6[[#This Row],[NumStorePurchases]]&gt;=T$3, "Yes", "")</f>
        <v/>
      </c>
    </row>
    <row r="1560" spans="1:14" x14ac:dyDescent="0.3">
      <c r="A1560">
        <v>7706</v>
      </c>
      <c r="B1560">
        <v>6</v>
      </c>
      <c r="C1560">
        <v>11</v>
      </c>
      <c r="D1560">
        <v>8</v>
      </c>
      <c r="E1560">
        <v>5</v>
      </c>
      <c r="F1560">
        <v>8</v>
      </c>
      <c r="G156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560" s="52">
        <f>IFERROR(MasterData6[[#This Row],[NumWebPurchases]]/MasterData6[[#This Row],[NumWebVisitsMonth]], 0)</f>
        <v>1.375</v>
      </c>
      <c r="I1560" t="str">
        <f>IF(AND(MasterData6[[#This Row],[NumWebPurchases]]&gt;=1, Buying_Cat.="Over $500"), "Yes", "")</f>
        <v>Yes</v>
      </c>
      <c r="L1560" t="str">
        <f>IF(MasterData6[[#This Row],[NumWebPurchases]]&gt;=R$3, "Yes", "")</f>
        <v>Yes</v>
      </c>
      <c r="M1560" t="str">
        <f>IF(MasterData6[[#This Row],[NumCatalogPurchases]]&gt;=S$3, "Yes", "")</f>
        <v>Yes</v>
      </c>
      <c r="N1560" t="str">
        <f>IF(MasterData6[[#This Row],[NumStorePurchases]]&gt;=T$3, "Yes", "")</f>
        <v>Yes</v>
      </c>
    </row>
    <row r="1561" spans="1:14" x14ac:dyDescent="0.3">
      <c r="A1561">
        <v>7712</v>
      </c>
      <c r="B1561">
        <v>1</v>
      </c>
      <c r="C1561">
        <v>6</v>
      </c>
      <c r="D1561">
        <v>2</v>
      </c>
      <c r="E1561">
        <v>10</v>
      </c>
      <c r="F1561">
        <v>4</v>
      </c>
      <c r="G156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61" s="52">
        <f>IFERROR(MasterData6[[#This Row],[NumWebPurchases]]/MasterData6[[#This Row],[NumWebVisitsMonth]], 0)</f>
        <v>1.5</v>
      </c>
      <c r="I1561" t="str">
        <f>IF(AND(MasterData6[[#This Row],[NumWebPurchases]]&gt;=1, Buying_Cat.="Over $500"), "Yes", "")</f>
        <v>Yes</v>
      </c>
      <c r="L1561" t="str">
        <f>IF(MasterData6[[#This Row],[NumWebPurchases]]&gt;=R$3, "Yes", "")</f>
        <v>Yes</v>
      </c>
      <c r="M1561" t="str">
        <f>IF(MasterData6[[#This Row],[NumCatalogPurchases]]&gt;=S$3, "Yes", "")</f>
        <v>Yes</v>
      </c>
      <c r="N1561" t="str">
        <f>IF(MasterData6[[#This Row],[NumStorePurchases]]&gt;=T$3, "Yes", "")</f>
        <v>Yes</v>
      </c>
    </row>
    <row r="1562" spans="1:14" x14ac:dyDescent="0.3">
      <c r="A1562">
        <v>7718</v>
      </c>
      <c r="B1562">
        <v>1</v>
      </c>
      <c r="C1562">
        <v>1</v>
      </c>
      <c r="D1562">
        <v>3</v>
      </c>
      <c r="E1562">
        <v>5</v>
      </c>
      <c r="F1562">
        <v>1</v>
      </c>
      <c r="G156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62" s="52">
        <f>IFERROR(MasterData6[[#This Row],[NumWebPurchases]]/MasterData6[[#This Row],[NumWebVisitsMonth]], 0)</f>
        <v>1</v>
      </c>
      <c r="I1562" t="str">
        <f>IF(AND(MasterData6[[#This Row],[NumWebPurchases]]&gt;=1, Buying_Cat.="Over $500"), "Yes", "")</f>
        <v>Yes</v>
      </c>
      <c r="L1562" t="str">
        <f>IF(MasterData6[[#This Row],[NumWebPurchases]]&gt;=R$3, "Yes", "")</f>
        <v/>
      </c>
      <c r="M1562" t="str">
        <f>IF(MasterData6[[#This Row],[NumCatalogPurchases]]&gt;=S$3, "Yes", "")</f>
        <v>Yes</v>
      </c>
      <c r="N1562" t="str">
        <f>IF(MasterData6[[#This Row],[NumStorePurchases]]&gt;=T$3, "Yes", "")</f>
        <v>Yes</v>
      </c>
    </row>
    <row r="1563" spans="1:14" x14ac:dyDescent="0.3">
      <c r="A1563">
        <v>7723</v>
      </c>
      <c r="B1563">
        <v>1</v>
      </c>
      <c r="C1563">
        <v>8</v>
      </c>
      <c r="D1563">
        <v>6</v>
      </c>
      <c r="E1563">
        <v>6</v>
      </c>
      <c r="F1563">
        <v>3</v>
      </c>
      <c r="G156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63" s="52">
        <f>IFERROR(MasterData6[[#This Row],[NumWebPurchases]]/MasterData6[[#This Row],[NumWebVisitsMonth]], 0)</f>
        <v>2.6666666666666665</v>
      </c>
      <c r="I1563" t="str">
        <f>IF(AND(MasterData6[[#This Row],[NumWebPurchases]]&gt;=1, Buying_Cat.="Over $500"), "Yes", "")</f>
        <v>Yes</v>
      </c>
      <c r="L1563" t="str">
        <f>IF(MasterData6[[#This Row],[NumWebPurchases]]&gt;=R$3, "Yes", "")</f>
        <v>Yes</v>
      </c>
      <c r="M1563" t="str">
        <f>IF(MasterData6[[#This Row],[NumCatalogPurchases]]&gt;=S$3, "Yes", "")</f>
        <v>Yes</v>
      </c>
      <c r="N1563" t="str">
        <f>IF(MasterData6[[#This Row],[NumStorePurchases]]&gt;=T$3, "Yes", "")</f>
        <v>Yes</v>
      </c>
    </row>
    <row r="1564" spans="1:14" x14ac:dyDescent="0.3">
      <c r="A1564">
        <v>7725</v>
      </c>
      <c r="B1564">
        <v>1</v>
      </c>
      <c r="C1564">
        <v>4</v>
      </c>
      <c r="D1564">
        <v>4</v>
      </c>
      <c r="E1564">
        <v>7</v>
      </c>
      <c r="F1564">
        <v>1</v>
      </c>
      <c r="G156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64" s="52">
        <f>IFERROR(MasterData6[[#This Row],[NumWebPurchases]]/MasterData6[[#This Row],[NumWebVisitsMonth]], 0)</f>
        <v>4</v>
      </c>
      <c r="I1564" t="str">
        <f>IF(AND(MasterData6[[#This Row],[NumWebPurchases]]&gt;=1, Buying_Cat.="Over $500"), "Yes", "")</f>
        <v>Yes</v>
      </c>
      <c r="L1564" t="str">
        <f>IF(MasterData6[[#This Row],[NumWebPurchases]]&gt;=R$3, "Yes", "")</f>
        <v>Yes</v>
      </c>
      <c r="M1564" t="str">
        <f>IF(MasterData6[[#This Row],[NumCatalogPurchases]]&gt;=S$3, "Yes", "")</f>
        <v>Yes</v>
      </c>
      <c r="N1564" t="str">
        <f>IF(MasterData6[[#This Row],[NumStorePurchases]]&gt;=T$3, "Yes", "")</f>
        <v>Yes</v>
      </c>
    </row>
    <row r="1565" spans="1:14" x14ac:dyDescent="0.3">
      <c r="A1565">
        <v>7732</v>
      </c>
      <c r="B1565">
        <v>1</v>
      </c>
      <c r="C1565">
        <v>7</v>
      </c>
      <c r="D1565">
        <v>2</v>
      </c>
      <c r="E1565">
        <v>10</v>
      </c>
      <c r="F1565">
        <v>5</v>
      </c>
      <c r="G156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65" s="52">
        <f>IFERROR(MasterData6[[#This Row],[NumWebPurchases]]/MasterData6[[#This Row],[NumWebVisitsMonth]], 0)</f>
        <v>1.4</v>
      </c>
      <c r="I1565" t="str">
        <f>IF(AND(MasterData6[[#This Row],[NumWebPurchases]]&gt;=1, Buying_Cat.="Over $500"), "Yes", "")</f>
        <v>Yes</v>
      </c>
      <c r="L1565" t="str">
        <f>IF(MasterData6[[#This Row],[NumWebPurchases]]&gt;=R$3, "Yes", "")</f>
        <v>Yes</v>
      </c>
      <c r="M1565" t="str">
        <f>IF(MasterData6[[#This Row],[NumCatalogPurchases]]&gt;=S$3, "Yes", "")</f>
        <v>Yes</v>
      </c>
      <c r="N1565" t="str">
        <f>IF(MasterData6[[#This Row],[NumStorePurchases]]&gt;=T$3, "Yes", "")</f>
        <v>Yes</v>
      </c>
    </row>
    <row r="1566" spans="1:14" x14ac:dyDescent="0.3">
      <c r="A1566">
        <v>7734</v>
      </c>
      <c r="B1566">
        <v>1</v>
      </c>
      <c r="C1566">
        <v>4</v>
      </c>
      <c r="D1566">
        <v>10</v>
      </c>
      <c r="E1566">
        <v>7</v>
      </c>
      <c r="F1566">
        <v>1</v>
      </c>
      <c r="G156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66" s="52">
        <f>IFERROR(MasterData6[[#This Row],[NumWebPurchases]]/MasterData6[[#This Row],[NumWebVisitsMonth]], 0)</f>
        <v>4</v>
      </c>
      <c r="I1566" t="str">
        <f>IF(AND(MasterData6[[#This Row],[NumWebPurchases]]&gt;=1, Buying_Cat.="Over $500"), "Yes", "")</f>
        <v>Yes</v>
      </c>
      <c r="L1566" t="str">
        <f>IF(MasterData6[[#This Row],[NumWebPurchases]]&gt;=R$3, "Yes", "")</f>
        <v>Yes</v>
      </c>
      <c r="M1566" t="str">
        <f>IF(MasterData6[[#This Row],[NumCatalogPurchases]]&gt;=S$3, "Yes", "")</f>
        <v>Yes</v>
      </c>
      <c r="N1566" t="str">
        <f>IF(MasterData6[[#This Row],[NumStorePurchases]]&gt;=T$3, "Yes", "")</f>
        <v>Yes</v>
      </c>
    </row>
    <row r="1567" spans="1:14" x14ac:dyDescent="0.3">
      <c r="A1567">
        <v>7736</v>
      </c>
      <c r="B1567">
        <v>2</v>
      </c>
      <c r="C1567">
        <v>2</v>
      </c>
      <c r="D1567">
        <v>1</v>
      </c>
      <c r="E1567">
        <v>2</v>
      </c>
      <c r="F1567">
        <v>5</v>
      </c>
      <c r="G156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67" s="52">
        <f>IFERROR(MasterData6[[#This Row],[NumWebPurchases]]/MasterData6[[#This Row],[NumWebVisitsMonth]], 0)</f>
        <v>0.4</v>
      </c>
      <c r="I1567" t="str">
        <f>IF(AND(MasterData6[[#This Row],[NumWebPurchases]]&gt;=1, Buying_Cat.="Over $500"), "Yes", "")</f>
        <v/>
      </c>
      <c r="L1567" t="str">
        <f>IF(MasterData6[[#This Row],[NumWebPurchases]]&gt;=R$3, "Yes", "")</f>
        <v/>
      </c>
      <c r="M1567" t="str">
        <f>IF(MasterData6[[#This Row],[NumCatalogPurchases]]&gt;=S$3, "Yes", "")</f>
        <v/>
      </c>
      <c r="N1567" t="str">
        <f>IF(MasterData6[[#This Row],[NumStorePurchases]]&gt;=T$3, "Yes", "")</f>
        <v/>
      </c>
    </row>
    <row r="1568" spans="1:14" x14ac:dyDescent="0.3">
      <c r="A1568">
        <v>7755</v>
      </c>
      <c r="B1568">
        <v>2</v>
      </c>
      <c r="C1568">
        <v>9</v>
      </c>
      <c r="D1568">
        <v>1</v>
      </c>
      <c r="E1568">
        <v>4</v>
      </c>
      <c r="F1568">
        <v>8</v>
      </c>
      <c r="G156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68" s="52">
        <f>IFERROR(MasterData6[[#This Row],[NumWebPurchases]]/MasterData6[[#This Row],[NumWebVisitsMonth]], 0)</f>
        <v>1.125</v>
      </c>
      <c r="I1568" t="str">
        <f>IF(AND(MasterData6[[#This Row],[NumWebPurchases]]&gt;=1, Buying_Cat.="Over $500"), "Yes", "")</f>
        <v/>
      </c>
      <c r="L1568" t="str">
        <f>IF(MasterData6[[#This Row],[NumWebPurchases]]&gt;=R$3, "Yes", "")</f>
        <v>Yes</v>
      </c>
      <c r="M1568" t="str">
        <f>IF(MasterData6[[#This Row],[NumCatalogPurchases]]&gt;=S$3, "Yes", "")</f>
        <v/>
      </c>
      <c r="N1568" t="str">
        <f>IF(MasterData6[[#This Row],[NumStorePurchases]]&gt;=T$3, "Yes", "")</f>
        <v/>
      </c>
    </row>
    <row r="1569" spans="1:14" x14ac:dyDescent="0.3">
      <c r="A1569">
        <v>7761</v>
      </c>
      <c r="B1569">
        <v>2</v>
      </c>
      <c r="C1569">
        <v>3</v>
      </c>
      <c r="D1569">
        <v>0</v>
      </c>
      <c r="E1569">
        <v>4</v>
      </c>
      <c r="F1569">
        <v>6</v>
      </c>
      <c r="G156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69" s="52">
        <f>IFERROR(MasterData6[[#This Row],[NumWebPurchases]]/MasterData6[[#This Row],[NumWebVisitsMonth]], 0)</f>
        <v>0.5</v>
      </c>
      <c r="I1569" t="str">
        <f>IF(AND(MasterData6[[#This Row],[NumWebPurchases]]&gt;=1, Buying_Cat.="Over $500"), "Yes", "")</f>
        <v/>
      </c>
      <c r="L1569" t="str">
        <f>IF(MasterData6[[#This Row],[NumWebPurchases]]&gt;=R$3, "Yes", "")</f>
        <v/>
      </c>
      <c r="M1569" t="str">
        <f>IF(MasterData6[[#This Row],[NumCatalogPurchases]]&gt;=S$3, "Yes", "")</f>
        <v/>
      </c>
      <c r="N1569" t="str">
        <f>IF(MasterData6[[#This Row],[NumStorePurchases]]&gt;=T$3, "Yes", "")</f>
        <v/>
      </c>
    </row>
    <row r="1570" spans="1:14" x14ac:dyDescent="0.3">
      <c r="A1570">
        <v>7786</v>
      </c>
      <c r="B1570">
        <v>4</v>
      </c>
      <c r="C1570">
        <v>3</v>
      </c>
      <c r="D1570">
        <v>1</v>
      </c>
      <c r="E1570">
        <v>4</v>
      </c>
      <c r="F1570">
        <v>8</v>
      </c>
      <c r="G157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570" s="52">
        <f>IFERROR(MasterData6[[#This Row],[NumWebPurchases]]/MasterData6[[#This Row],[NumWebVisitsMonth]], 0)</f>
        <v>0.375</v>
      </c>
      <c r="I1570" t="str">
        <f>IF(AND(MasterData6[[#This Row],[NumWebPurchases]]&gt;=1, Buying_Cat.="Over $500"), "Yes", "")</f>
        <v/>
      </c>
      <c r="L1570" t="str">
        <f>IF(MasterData6[[#This Row],[NumWebPurchases]]&gt;=R$3, "Yes", "")</f>
        <v/>
      </c>
      <c r="M1570" t="str">
        <f>IF(MasterData6[[#This Row],[NumCatalogPurchases]]&gt;=S$3, "Yes", "")</f>
        <v/>
      </c>
      <c r="N1570" t="str">
        <f>IF(MasterData6[[#This Row],[NumStorePurchases]]&gt;=T$3, "Yes", "")</f>
        <v/>
      </c>
    </row>
    <row r="1571" spans="1:14" x14ac:dyDescent="0.3">
      <c r="A1571">
        <v>7787</v>
      </c>
      <c r="B1571">
        <v>3</v>
      </c>
      <c r="C1571">
        <v>5</v>
      </c>
      <c r="D1571">
        <v>3</v>
      </c>
      <c r="E1571">
        <v>12</v>
      </c>
      <c r="F1571">
        <v>5</v>
      </c>
      <c r="G157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571" s="52">
        <f>IFERROR(MasterData6[[#This Row],[NumWebPurchases]]/MasterData6[[#This Row],[NumWebVisitsMonth]], 0)</f>
        <v>1</v>
      </c>
      <c r="I1571" t="str">
        <f>IF(AND(MasterData6[[#This Row],[NumWebPurchases]]&gt;=1, Buying_Cat.="Over $500"), "Yes", "")</f>
        <v>Yes</v>
      </c>
      <c r="L1571" t="str">
        <f>IF(MasterData6[[#This Row],[NumWebPurchases]]&gt;=R$3, "Yes", "")</f>
        <v>Yes</v>
      </c>
      <c r="M1571" t="str">
        <f>IF(MasterData6[[#This Row],[NumCatalogPurchases]]&gt;=S$3, "Yes", "")</f>
        <v>Yes</v>
      </c>
      <c r="N1571" t="str">
        <f>IF(MasterData6[[#This Row],[NumStorePurchases]]&gt;=T$3, "Yes", "")</f>
        <v>Yes</v>
      </c>
    </row>
    <row r="1572" spans="1:14" x14ac:dyDescent="0.3">
      <c r="A1572">
        <v>7788</v>
      </c>
      <c r="B1572">
        <v>1</v>
      </c>
      <c r="C1572">
        <v>0</v>
      </c>
      <c r="D1572">
        <v>0</v>
      </c>
      <c r="E1572">
        <v>3</v>
      </c>
      <c r="F1572">
        <v>3</v>
      </c>
      <c r="G157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72" s="52">
        <f>IFERROR(MasterData6[[#This Row],[NumWebPurchases]]/MasterData6[[#This Row],[NumWebVisitsMonth]], 0)</f>
        <v>0</v>
      </c>
      <c r="I1572" t="str">
        <f>IF(AND(MasterData6[[#This Row],[NumWebPurchases]]&gt;=1, Buying_Cat.="Over $500"), "Yes", "")</f>
        <v/>
      </c>
      <c r="L1572" t="str">
        <f>IF(MasterData6[[#This Row],[NumWebPurchases]]&gt;=R$3, "Yes", "")</f>
        <v/>
      </c>
      <c r="M1572" t="str">
        <f>IF(MasterData6[[#This Row],[NumCatalogPurchases]]&gt;=S$3, "Yes", "")</f>
        <v/>
      </c>
      <c r="N1572" t="str">
        <f>IF(MasterData6[[#This Row],[NumStorePurchases]]&gt;=T$3, "Yes", "")</f>
        <v/>
      </c>
    </row>
    <row r="1573" spans="1:14" x14ac:dyDescent="0.3">
      <c r="A1573">
        <v>7789</v>
      </c>
      <c r="B1573">
        <v>1</v>
      </c>
      <c r="C1573">
        <v>6</v>
      </c>
      <c r="D1573">
        <v>9</v>
      </c>
      <c r="E1573">
        <v>10</v>
      </c>
      <c r="F1573">
        <v>2</v>
      </c>
      <c r="G157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73" s="52">
        <f>IFERROR(MasterData6[[#This Row],[NumWebPurchases]]/MasterData6[[#This Row],[NumWebVisitsMonth]], 0)</f>
        <v>3</v>
      </c>
      <c r="I1573" t="str">
        <f>IF(AND(MasterData6[[#This Row],[NumWebPurchases]]&gt;=1, Buying_Cat.="Over $500"), "Yes", "")</f>
        <v>Yes</v>
      </c>
      <c r="L1573" t="str">
        <f>IF(MasterData6[[#This Row],[NumWebPurchases]]&gt;=R$3, "Yes", "")</f>
        <v>Yes</v>
      </c>
      <c r="M1573" t="str">
        <f>IF(MasterData6[[#This Row],[NumCatalogPurchases]]&gt;=S$3, "Yes", "")</f>
        <v>Yes</v>
      </c>
      <c r="N1573" t="str">
        <f>IF(MasterData6[[#This Row],[NumStorePurchases]]&gt;=T$3, "Yes", "")</f>
        <v>Yes</v>
      </c>
    </row>
    <row r="1574" spans="1:14" x14ac:dyDescent="0.3">
      <c r="A1574">
        <v>7791</v>
      </c>
      <c r="B1574">
        <v>2</v>
      </c>
      <c r="C1574">
        <v>1</v>
      </c>
      <c r="D1574">
        <v>0</v>
      </c>
      <c r="E1574">
        <v>3</v>
      </c>
      <c r="F1574">
        <v>7</v>
      </c>
      <c r="G157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74" s="52">
        <f>IFERROR(MasterData6[[#This Row],[NumWebPurchases]]/MasterData6[[#This Row],[NumWebVisitsMonth]], 0)</f>
        <v>0.14285714285714285</v>
      </c>
      <c r="I1574" t="str">
        <f>IF(AND(MasterData6[[#This Row],[NumWebPurchases]]&gt;=1, Buying_Cat.="Over $500"), "Yes", "")</f>
        <v/>
      </c>
      <c r="L1574" t="str">
        <f>IF(MasterData6[[#This Row],[NumWebPurchases]]&gt;=R$3, "Yes", "")</f>
        <v/>
      </c>
      <c r="M1574" t="str">
        <f>IF(MasterData6[[#This Row],[NumCatalogPurchases]]&gt;=S$3, "Yes", "")</f>
        <v/>
      </c>
      <c r="N1574" t="str">
        <f>IF(MasterData6[[#This Row],[NumStorePurchases]]&gt;=T$3, "Yes", "")</f>
        <v/>
      </c>
    </row>
    <row r="1575" spans="1:14" x14ac:dyDescent="0.3">
      <c r="A1575">
        <v>7793</v>
      </c>
      <c r="B1575">
        <v>3</v>
      </c>
      <c r="C1575">
        <v>10</v>
      </c>
      <c r="D1575">
        <v>4</v>
      </c>
      <c r="E1575">
        <v>7</v>
      </c>
      <c r="F1575">
        <v>6</v>
      </c>
      <c r="G157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575" s="52">
        <f>IFERROR(MasterData6[[#This Row],[NumWebPurchases]]/MasterData6[[#This Row],[NumWebVisitsMonth]], 0)</f>
        <v>1.6666666666666667</v>
      </c>
      <c r="I1575" t="str">
        <f>IF(AND(MasterData6[[#This Row],[NumWebPurchases]]&gt;=1, Buying_Cat.="Over $500"), "Yes", "")</f>
        <v>Yes</v>
      </c>
      <c r="L1575" t="str">
        <f>IF(MasterData6[[#This Row],[NumWebPurchases]]&gt;=R$3, "Yes", "")</f>
        <v>Yes</v>
      </c>
      <c r="M1575" t="str">
        <f>IF(MasterData6[[#This Row],[NumCatalogPurchases]]&gt;=S$3, "Yes", "")</f>
        <v>Yes</v>
      </c>
      <c r="N1575" t="str">
        <f>IF(MasterData6[[#This Row],[NumStorePurchases]]&gt;=T$3, "Yes", "")</f>
        <v>Yes</v>
      </c>
    </row>
    <row r="1576" spans="1:14" x14ac:dyDescent="0.3">
      <c r="A1576">
        <v>7798</v>
      </c>
      <c r="B1576">
        <v>4</v>
      </c>
      <c r="C1576">
        <v>7</v>
      </c>
      <c r="D1576">
        <v>1</v>
      </c>
      <c r="E1576">
        <v>5</v>
      </c>
      <c r="F1576">
        <v>7</v>
      </c>
      <c r="G157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576" s="52">
        <f>IFERROR(MasterData6[[#This Row],[NumWebPurchases]]/MasterData6[[#This Row],[NumWebVisitsMonth]], 0)</f>
        <v>1</v>
      </c>
      <c r="I1576" t="str">
        <f>IF(AND(MasterData6[[#This Row],[NumWebPurchases]]&gt;=1, Buying_Cat.="Over $500"), "Yes", "")</f>
        <v/>
      </c>
      <c r="L1576" t="str">
        <f>IF(MasterData6[[#This Row],[NumWebPurchases]]&gt;=R$3, "Yes", "")</f>
        <v>Yes</v>
      </c>
      <c r="M1576" t="str">
        <f>IF(MasterData6[[#This Row],[NumCatalogPurchases]]&gt;=S$3, "Yes", "")</f>
        <v/>
      </c>
      <c r="N1576" t="str">
        <f>IF(MasterData6[[#This Row],[NumStorePurchases]]&gt;=T$3, "Yes", "")</f>
        <v>Yes</v>
      </c>
    </row>
    <row r="1577" spans="1:14" x14ac:dyDescent="0.3">
      <c r="A1577">
        <v>7801</v>
      </c>
      <c r="B1577">
        <v>3</v>
      </c>
      <c r="C1577">
        <v>5</v>
      </c>
      <c r="D1577">
        <v>2</v>
      </c>
      <c r="E1577">
        <v>11</v>
      </c>
      <c r="F1577">
        <v>4</v>
      </c>
      <c r="G157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577" s="52">
        <f>IFERROR(MasterData6[[#This Row],[NumWebPurchases]]/MasterData6[[#This Row],[NumWebVisitsMonth]], 0)</f>
        <v>1.25</v>
      </c>
      <c r="I1577" t="str">
        <f>IF(AND(MasterData6[[#This Row],[NumWebPurchases]]&gt;=1, Buying_Cat.="Over $500"), "Yes", "")</f>
        <v>Yes</v>
      </c>
      <c r="L1577" t="str">
        <f>IF(MasterData6[[#This Row],[NumWebPurchases]]&gt;=R$3, "Yes", "")</f>
        <v>Yes</v>
      </c>
      <c r="M1577" t="str">
        <f>IF(MasterData6[[#This Row],[NumCatalogPurchases]]&gt;=S$3, "Yes", "")</f>
        <v>Yes</v>
      </c>
      <c r="N1577" t="str">
        <f>IF(MasterData6[[#This Row],[NumStorePurchases]]&gt;=T$3, "Yes", "")</f>
        <v>Yes</v>
      </c>
    </row>
    <row r="1578" spans="1:14" x14ac:dyDescent="0.3">
      <c r="A1578">
        <v>7807</v>
      </c>
      <c r="B1578">
        <v>5</v>
      </c>
      <c r="C1578">
        <v>5</v>
      </c>
      <c r="D1578">
        <v>1</v>
      </c>
      <c r="E1578">
        <v>5</v>
      </c>
      <c r="F1578">
        <v>6</v>
      </c>
      <c r="G157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578" s="52">
        <f>IFERROR(MasterData6[[#This Row],[NumWebPurchases]]/MasterData6[[#This Row],[NumWebVisitsMonth]], 0)</f>
        <v>0.83333333333333337</v>
      </c>
      <c r="I1578" t="str">
        <f>IF(AND(MasterData6[[#This Row],[NumWebPurchases]]&gt;=1, Buying_Cat.="Over $500"), "Yes", "")</f>
        <v/>
      </c>
      <c r="L1578" t="str">
        <f>IF(MasterData6[[#This Row],[NumWebPurchases]]&gt;=R$3, "Yes", "")</f>
        <v>Yes</v>
      </c>
      <c r="M1578" t="str">
        <f>IF(MasterData6[[#This Row],[NumCatalogPurchases]]&gt;=S$3, "Yes", "")</f>
        <v/>
      </c>
      <c r="N1578" t="str">
        <f>IF(MasterData6[[#This Row],[NumStorePurchases]]&gt;=T$3, "Yes", "")</f>
        <v>Yes</v>
      </c>
    </row>
    <row r="1579" spans="1:14" x14ac:dyDescent="0.3">
      <c r="A1579">
        <v>7822</v>
      </c>
      <c r="B1579">
        <v>2</v>
      </c>
      <c r="C1579">
        <v>4</v>
      </c>
      <c r="D1579">
        <v>6</v>
      </c>
      <c r="E1579">
        <v>8</v>
      </c>
      <c r="F1579">
        <v>3</v>
      </c>
      <c r="G157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79" s="52">
        <f>IFERROR(MasterData6[[#This Row],[NumWebPurchases]]/MasterData6[[#This Row],[NumWebVisitsMonth]], 0)</f>
        <v>1.3333333333333333</v>
      </c>
      <c r="I1579" t="str">
        <f>IF(AND(MasterData6[[#This Row],[NumWebPurchases]]&gt;=1, Buying_Cat.="Over $500"), "Yes", "")</f>
        <v>Yes</v>
      </c>
      <c r="L1579" t="str">
        <f>IF(MasterData6[[#This Row],[NumWebPurchases]]&gt;=R$3, "Yes", "")</f>
        <v>Yes</v>
      </c>
      <c r="M1579" t="str">
        <f>IF(MasterData6[[#This Row],[NumCatalogPurchases]]&gt;=S$3, "Yes", "")</f>
        <v>Yes</v>
      </c>
      <c r="N1579" t="str">
        <f>IF(MasterData6[[#This Row],[NumStorePurchases]]&gt;=T$3, "Yes", "")</f>
        <v>Yes</v>
      </c>
    </row>
    <row r="1580" spans="1:14" x14ac:dyDescent="0.3">
      <c r="A1580">
        <v>7828</v>
      </c>
      <c r="B1580">
        <v>1</v>
      </c>
      <c r="C1580">
        <v>3</v>
      </c>
      <c r="D1580">
        <v>3</v>
      </c>
      <c r="E1580">
        <v>5</v>
      </c>
      <c r="F1580">
        <v>1</v>
      </c>
      <c r="G158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80" s="52">
        <f>IFERROR(MasterData6[[#This Row],[NumWebPurchases]]/MasterData6[[#This Row],[NumWebVisitsMonth]], 0)</f>
        <v>3</v>
      </c>
      <c r="I1580" t="str">
        <f>IF(AND(MasterData6[[#This Row],[NumWebPurchases]]&gt;=1, Buying_Cat.="Over $500"), "Yes", "")</f>
        <v>Yes</v>
      </c>
      <c r="L1580" t="str">
        <f>IF(MasterData6[[#This Row],[NumWebPurchases]]&gt;=R$3, "Yes", "")</f>
        <v/>
      </c>
      <c r="M1580" t="str">
        <f>IF(MasterData6[[#This Row],[NumCatalogPurchases]]&gt;=S$3, "Yes", "")</f>
        <v>Yes</v>
      </c>
      <c r="N1580" t="str">
        <f>IF(MasterData6[[#This Row],[NumStorePurchases]]&gt;=T$3, "Yes", "")</f>
        <v>Yes</v>
      </c>
    </row>
    <row r="1581" spans="1:14" x14ac:dyDescent="0.3">
      <c r="A1581">
        <v>7829</v>
      </c>
      <c r="B1581">
        <v>1</v>
      </c>
      <c r="C1581">
        <v>2</v>
      </c>
      <c r="D1581">
        <v>1</v>
      </c>
      <c r="E1581">
        <v>2</v>
      </c>
      <c r="F1581">
        <v>5</v>
      </c>
      <c r="G158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81" s="52">
        <f>IFERROR(MasterData6[[#This Row],[NumWebPurchases]]/MasterData6[[#This Row],[NumWebVisitsMonth]], 0)</f>
        <v>0.4</v>
      </c>
      <c r="I1581" t="str">
        <f>IF(AND(MasterData6[[#This Row],[NumWebPurchases]]&gt;=1, Buying_Cat.="Over $500"), "Yes", "")</f>
        <v/>
      </c>
      <c r="L1581" t="str">
        <f>IF(MasterData6[[#This Row],[NumWebPurchases]]&gt;=R$3, "Yes", "")</f>
        <v/>
      </c>
      <c r="M1581" t="str">
        <f>IF(MasterData6[[#This Row],[NumCatalogPurchases]]&gt;=S$3, "Yes", "")</f>
        <v/>
      </c>
      <c r="N1581" t="str">
        <f>IF(MasterData6[[#This Row],[NumStorePurchases]]&gt;=T$3, "Yes", "")</f>
        <v/>
      </c>
    </row>
    <row r="1582" spans="1:14" x14ac:dyDescent="0.3">
      <c r="A1582">
        <v>7832</v>
      </c>
      <c r="B1582">
        <v>1</v>
      </c>
      <c r="C1582">
        <v>8</v>
      </c>
      <c r="D1582">
        <v>7</v>
      </c>
      <c r="E1582">
        <v>7</v>
      </c>
      <c r="F1582">
        <v>4</v>
      </c>
      <c r="G158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82" s="52">
        <f>IFERROR(MasterData6[[#This Row],[NumWebPurchases]]/MasterData6[[#This Row],[NumWebVisitsMonth]], 0)</f>
        <v>2</v>
      </c>
      <c r="I1582" t="str">
        <f>IF(AND(MasterData6[[#This Row],[NumWebPurchases]]&gt;=1, Buying_Cat.="Over $500"), "Yes", "")</f>
        <v>Yes</v>
      </c>
      <c r="L1582" t="str">
        <f>IF(MasterData6[[#This Row],[NumWebPurchases]]&gt;=R$3, "Yes", "")</f>
        <v>Yes</v>
      </c>
      <c r="M1582" t="str">
        <f>IF(MasterData6[[#This Row],[NumCatalogPurchases]]&gt;=S$3, "Yes", "")</f>
        <v>Yes</v>
      </c>
      <c r="N1582" t="str">
        <f>IF(MasterData6[[#This Row],[NumStorePurchases]]&gt;=T$3, "Yes", "")</f>
        <v>Yes</v>
      </c>
    </row>
    <row r="1583" spans="1:14" x14ac:dyDescent="0.3">
      <c r="A1583">
        <v>7842</v>
      </c>
      <c r="B1583">
        <v>3</v>
      </c>
      <c r="C1583">
        <v>3</v>
      </c>
      <c r="D1583">
        <v>0</v>
      </c>
      <c r="E1583">
        <v>3</v>
      </c>
      <c r="F1583">
        <v>8</v>
      </c>
      <c r="G158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583" s="52">
        <f>IFERROR(MasterData6[[#This Row],[NumWebPurchases]]/MasterData6[[#This Row],[NumWebVisitsMonth]], 0)</f>
        <v>0.375</v>
      </c>
      <c r="I1583" t="str">
        <f>IF(AND(MasterData6[[#This Row],[NumWebPurchases]]&gt;=1, Buying_Cat.="Over $500"), "Yes", "")</f>
        <v/>
      </c>
      <c r="L1583" t="str">
        <f>IF(MasterData6[[#This Row],[NumWebPurchases]]&gt;=R$3, "Yes", "")</f>
        <v/>
      </c>
      <c r="M1583" t="str">
        <f>IF(MasterData6[[#This Row],[NumCatalogPurchases]]&gt;=S$3, "Yes", "")</f>
        <v/>
      </c>
      <c r="N1583" t="str">
        <f>IF(MasterData6[[#This Row],[NumStorePurchases]]&gt;=T$3, "Yes", "")</f>
        <v/>
      </c>
    </row>
    <row r="1584" spans="1:14" x14ac:dyDescent="0.3">
      <c r="A1584">
        <v>7848</v>
      </c>
      <c r="B1584">
        <v>2</v>
      </c>
      <c r="C1584">
        <v>5</v>
      </c>
      <c r="D1584">
        <v>3</v>
      </c>
      <c r="E1584">
        <v>3</v>
      </c>
      <c r="F1584">
        <v>6</v>
      </c>
      <c r="G158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84" s="52">
        <f>IFERROR(MasterData6[[#This Row],[NumWebPurchases]]/MasterData6[[#This Row],[NumWebVisitsMonth]], 0)</f>
        <v>0.83333333333333337</v>
      </c>
      <c r="I1584" t="str">
        <f>IF(AND(MasterData6[[#This Row],[NumWebPurchases]]&gt;=1, Buying_Cat.="Over $500"), "Yes", "")</f>
        <v/>
      </c>
      <c r="L1584" t="str">
        <f>IF(MasterData6[[#This Row],[NumWebPurchases]]&gt;=R$3, "Yes", "")</f>
        <v>Yes</v>
      </c>
      <c r="M1584" t="str">
        <f>IF(MasterData6[[#This Row],[NumCatalogPurchases]]&gt;=S$3, "Yes", "")</f>
        <v>Yes</v>
      </c>
      <c r="N1584" t="str">
        <f>IF(MasterData6[[#This Row],[NumStorePurchases]]&gt;=T$3, "Yes", "")</f>
        <v/>
      </c>
    </row>
    <row r="1585" spans="1:14" x14ac:dyDescent="0.3">
      <c r="A1585">
        <v>7849</v>
      </c>
      <c r="B1585">
        <v>1</v>
      </c>
      <c r="C1585">
        <v>2</v>
      </c>
      <c r="D1585">
        <v>9</v>
      </c>
      <c r="E1585">
        <v>13</v>
      </c>
      <c r="F1585">
        <v>1</v>
      </c>
      <c r="G158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85" s="52">
        <f>IFERROR(MasterData6[[#This Row],[NumWebPurchases]]/MasterData6[[#This Row],[NumWebVisitsMonth]], 0)</f>
        <v>2</v>
      </c>
      <c r="I1585" t="str">
        <f>IF(AND(MasterData6[[#This Row],[NumWebPurchases]]&gt;=1, Buying_Cat.="Over $500"), "Yes", "")</f>
        <v>Yes</v>
      </c>
      <c r="L1585" t="str">
        <f>IF(MasterData6[[#This Row],[NumWebPurchases]]&gt;=R$3, "Yes", "")</f>
        <v/>
      </c>
      <c r="M1585" t="str">
        <f>IF(MasterData6[[#This Row],[NumCatalogPurchases]]&gt;=S$3, "Yes", "")</f>
        <v>Yes</v>
      </c>
      <c r="N1585" t="str">
        <f>IF(MasterData6[[#This Row],[NumStorePurchases]]&gt;=T$3, "Yes", "")</f>
        <v>Yes</v>
      </c>
    </row>
    <row r="1586" spans="1:14" x14ac:dyDescent="0.3">
      <c r="A1586">
        <v>7851</v>
      </c>
      <c r="B1586">
        <v>1</v>
      </c>
      <c r="C1586">
        <v>3</v>
      </c>
      <c r="D1586">
        <v>7</v>
      </c>
      <c r="E1586">
        <v>11</v>
      </c>
      <c r="F1586">
        <v>1</v>
      </c>
      <c r="G158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86" s="52">
        <f>IFERROR(MasterData6[[#This Row],[NumWebPurchases]]/MasterData6[[#This Row],[NumWebVisitsMonth]], 0)</f>
        <v>3</v>
      </c>
      <c r="I1586" t="str">
        <f>IF(AND(MasterData6[[#This Row],[NumWebPurchases]]&gt;=1, Buying_Cat.="Over $500"), "Yes", "")</f>
        <v>Yes</v>
      </c>
      <c r="L1586" t="str">
        <f>IF(MasterData6[[#This Row],[NumWebPurchases]]&gt;=R$3, "Yes", "")</f>
        <v/>
      </c>
      <c r="M1586" t="str">
        <f>IF(MasterData6[[#This Row],[NumCatalogPurchases]]&gt;=S$3, "Yes", "")</f>
        <v>Yes</v>
      </c>
      <c r="N1586" t="str">
        <f>IF(MasterData6[[#This Row],[NumStorePurchases]]&gt;=T$3, "Yes", "")</f>
        <v>Yes</v>
      </c>
    </row>
    <row r="1587" spans="1:14" x14ac:dyDescent="0.3">
      <c r="A1587">
        <v>7861</v>
      </c>
      <c r="B1587">
        <v>2</v>
      </c>
      <c r="C1587">
        <v>8</v>
      </c>
      <c r="D1587">
        <v>3</v>
      </c>
      <c r="E1587">
        <v>6</v>
      </c>
      <c r="F1587">
        <v>4</v>
      </c>
      <c r="G158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87" s="52">
        <f>IFERROR(MasterData6[[#This Row],[NumWebPurchases]]/MasterData6[[#This Row],[NumWebVisitsMonth]], 0)</f>
        <v>2</v>
      </c>
      <c r="I1587" t="str">
        <f>IF(AND(MasterData6[[#This Row],[NumWebPurchases]]&gt;=1, Buying_Cat.="Over $500"), "Yes", "")</f>
        <v>Yes</v>
      </c>
      <c r="L1587" t="str">
        <f>IF(MasterData6[[#This Row],[NumWebPurchases]]&gt;=R$3, "Yes", "")</f>
        <v>Yes</v>
      </c>
      <c r="M1587" t="str">
        <f>IF(MasterData6[[#This Row],[NumCatalogPurchases]]&gt;=S$3, "Yes", "")</f>
        <v>Yes</v>
      </c>
      <c r="N1587" t="str">
        <f>IF(MasterData6[[#This Row],[NumStorePurchases]]&gt;=T$3, "Yes", "")</f>
        <v>Yes</v>
      </c>
    </row>
    <row r="1588" spans="1:14" x14ac:dyDescent="0.3">
      <c r="A1588">
        <v>7872</v>
      </c>
      <c r="B1588">
        <v>1</v>
      </c>
      <c r="C1588">
        <v>6</v>
      </c>
      <c r="D1588">
        <v>10</v>
      </c>
      <c r="E1588">
        <v>6</v>
      </c>
      <c r="F1588">
        <v>5</v>
      </c>
      <c r="G158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88" s="52">
        <f>IFERROR(MasterData6[[#This Row],[NumWebPurchases]]/MasterData6[[#This Row],[NumWebVisitsMonth]], 0)</f>
        <v>1.2</v>
      </c>
      <c r="I1588" t="str">
        <f>IF(AND(MasterData6[[#This Row],[NumWebPurchases]]&gt;=1, Buying_Cat.="Over $500"), "Yes", "")</f>
        <v/>
      </c>
      <c r="L1588" t="str">
        <f>IF(MasterData6[[#This Row],[NumWebPurchases]]&gt;=R$3, "Yes", "")</f>
        <v>Yes</v>
      </c>
      <c r="M1588" t="str">
        <f>IF(MasterData6[[#This Row],[NumCatalogPurchases]]&gt;=S$3, "Yes", "")</f>
        <v>Yes</v>
      </c>
      <c r="N1588" t="str">
        <f>IF(MasterData6[[#This Row],[NumStorePurchases]]&gt;=T$3, "Yes", "")</f>
        <v>Yes</v>
      </c>
    </row>
    <row r="1589" spans="1:14" x14ac:dyDescent="0.3">
      <c r="A1589">
        <v>7873</v>
      </c>
      <c r="B1589">
        <v>4</v>
      </c>
      <c r="C1589">
        <v>4</v>
      </c>
      <c r="D1589">
        <v>1</v>
      </c>
      <c r="E1589">
        <v>7</v>
      </c>
      <c r="F1589">
        <v>5</v>
      </c>
      <c r="G158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589" s="52">
        <f>IFERROR(MasterData6[[#This Row],[NumWebPurchases]]/MasterData6[[#This Row],[NumWebVisitsMonth]], 0)</f>
        <v>0.8</v>
      </c>
      <c r="I1589" t="str">
        <f>IF(AND(MasterData6[[#This Row],[NumWebPurchases]]&gt;=1, Buying_Cat.="Over $500"), "Yes", "")</f>
        <v/>
      </c>
      <c r="L1589" t="str">
        <f>IF(MasterData6[[#This Row],[NumWebPurchases]]&gt;=R$3, "Yes", "")</f>
        <v>Yes</v>
      </c>
      <c r="M1589" t="str">
        <f>IF(MasterData6[[#This Row],[NumCatalogPurchases]]&gt;=S$3, "Yes", "")</f>
        <v/>
      </c>
      <c r="N1589" t="str">
        <f>IF(MasterData6[[#This Row],[NumStorePurchases]]&gt;=T$3, "Yes", "")</f>
        <v>Yes</v>
      </c>
    </row>
    <row r="1590" spans="1:14" x14ac:dyDescent="0.3">
      <c r="A1590">
        <v>7875</v>
      </c>
      <c r="B1590">
        <v>1</v>
      </c>
      <c r="C1590">
        <v>4</v>
      </c>
      <c r="D1590">
        <v>8</v>
      </c>
      <c r="E1590">
        <v>13</v>
      </c>
      <c r="F1590">
        <v>2</v>
      </c>
      <c r="G159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90" s="52">
        <f>IFERROR(MasterData6[[#This Row],[NumWebPurchases]]/MasterData6[[#This Row],[NumWebVisitsMonth]], 0)</f>
        <v>2</v>
      </c>
      <c r="I1590" t="str">
        <f>IF(AND(MasterData6[[#This Row],[NumWebPurchases]]&gt;=1, Buying_Cat.="Over $500"), "Yes", "")</f>
        <v>Yes</v>
      </c>
      <c r="L1590" t="str">
        <f>IF(MasterData6[[#This Row],[NumWebPurchases]]&gt;=R$3, "Yes", "")</f>
        <v>Yes</v>
      </c>
      <c r="M1590" t="str">
        <f>IF(MasterData6[[#This Row],[NumCatalogPurchases]]&gt;=S$3, "Yes", "")</f>
        <v>Yes</v>
      </c>
      <c r="N1590" t="str">
        <f>IF(MasterData6[[#This Row],[NumStorePurchases]]&gt;=T$3, "Yes", "")</f>
        <v>Yes</v>
      </c>
    </row>
    <row r="1591" spans="1:14" x14ac:dyDescent="0.3">
      <c r="A1591">
        <v>7881</v>
      </c>
      <c r="B1591">
        <v>1</v>
      </c>
      <c r="C1591">
        <v>6</v>
      </c>
      <c r="D1591">
        <v>4</v>
      </c>
      <c r="E1591">
        <v>13</v>
      </c>
      <c r="F1591">
        <v>2</v>
      </c>
      <c r="G159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91" s="52">
        <f>IFERROR(MasterData6[[#This Row],[NumWebPurchases]]/MasterData6[[#This Row],[NumWebVisitsMonth]], 0)</f>
        <v>3</v>
      </c>
      <c r="I1591" t="str">
        <f>IF(AND(MasterData6[[#This Row],[NumWebPurchases]]&gt;=1, Buying_Cat.="Over $500"), "Yes", "")</f>
        <v>Yes</v>
      </c>
      <c r="L1591" t="str">
        <f>IF(MasterData6[[#This Row],[NumWebPurchases]]&gt;=R$3, "Yes", "")</f>
        <v>Yes</v>
      </c>
      <c r="M1591" t="str">
        <f>IF(MasterData6[[#This Row],[NumCatalogPurchases]]&gt;=S$3, "Yes", "")</f>
        <v>Yes</v>
      </c>
      <c r="N1591" t="str">
        <f>IF(MasterData6[[#This Row],[NumStorePurchases]]&gt;=T$3, "Yes", "")</f>
        <v>Yes</v>
      </c>
    </row>
    <row r="1592" spans="1:14" x14ac:dyDescent="0.3">
      <c r="A1592">
        <v>7892</v>
      </c>
      <c r="B1592">
        <v>2</v>
      </c>
      <c r="C1592">
        <v>2</v>
      </c>
      <c r="D1592">
        <v>1</v>
      </c>
      <c r="E1592">
        <v>3</v>
      </c>
      <c r="F1592">
        <v>7</v>
      </c>
      <c r="G159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92" s="52">
        <f>IFERROR(MasterData6[[#This Row],[NumWebPurchases]]/MasterData6[[#This Row],[NumWebVisitsMonth]], 0)</f>
        <v>0.2857142857142857</v>
      </c>
      <c r="I1592" t="str">
        <f>IF(AND(MasterData6[[#This Row],[NumWebPurchases]]&gt;=1, Buying_Cat.="Over $500"), "Yes", "")</f>
        <v/>
      </c>
      <c r="L1592" t="str">
        <f>IF(MasterData6[[#This Row],[NumWebPurchases]]&gt;=R$3, "Yes", "")</f>
        <v/>
      </c>
      <c r="M1592" t="str">
        <f>IF(MasterData6[[#This Row],[NumCatalogPurchases]]&gt;=S$3, "Yes", "")</f>
        <v/>
      </c>
      <c r="N1592" t="str">
        <f>IF(MasterData6[[#This Row],[NumStorePurchases]]&gt;=T$3, "Yes", "")</f>
        <v/>
      </c>
    </row>
    <row r="1593" spans="1:14" x14ac:dyDescent="0.3">
      <c r="A1593">
        <v>7899</v>
      </c>
      <c r="B1593">
        <v>2</v>
      </c>
      <c r="C1593">
        <v>4</v>
      </c>
      <c r="D1593">
        <v>7</v>
      </c>
      <c r="E1593">
        <v>4</v>
      </c>
      <c r="F1593">
        <v>7</v>
      </c>
      <c r="G159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93" s="52">
        <f>IFERROR(MasterData6[[#This Row],[NumWebPurchases]]/MasterData6[[#This Row],[NumWebVisitsMonth]], 0)</f>
        <v>0.5714285714285714</v>
      </c>
      <c r="I1593" t="str">
        <f>IF(AND(MasterData6[[#This Row],[NumWebPurchases]]&gt;=1, Buying_Cat.="Over $500"), "Yes", "")</f>
        <v>Yes</v>
      </c>
      <c r="L1593" t="str">
        <f>IF(MasterData6[[#This Row],[NumWebPurchases]]&gt;=R$3, "Yes", "")</f>
        <v>Yes</v>
      </c>
      <c r="M1593" t="str">
        <f>IF(MasterData6[[#This Row],[NumCatalogPurchases]]&gt;=S$3, "Yes", "")</f>
        <v>Yes</v>
      </c>
      <c r="N1593" t="str">
        <f>IF(MasterData6[[#This Row],[NumStorePurchases]]&gt;=T$3, "Yes", "")</f>
        <v/>
      </c>
    </row>
    <row r="1594" spans="1:14" x14ac:dyDescent="0.3">
      <c r="A1594">
        <v>7901</v>
      </c>
      <c r="B1594">
        <v>1</v>
      </c>
      <c r="C1594">
        <v>0</v>
      </c>
      <c r="D1594">
        <v>0</v>
      </c>
      <c r="E1594">
        <v>3</v>
      </c>
      <c r="F1594">
        <v>4</v>
      </c>
      <c r="G159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94" s="52">
        <f>IFERROR(MasterData6[[#This Row],[NumWebPurchases]]/MasterData6[[#This Row],[NumWebVisitsMonth]], 0)</f>
        <v>0</v>
      </c>
      <c r="I1594" t="str">
        <f>IF(AND(MasterData6[[#This Row],[NumWebPurchases]]&gt;=1, Buying_Cat.="Over $500"), "Yes", "")</f>
        <v/>
      </c>
      <c r="L1594" t="str">
        <f>IF(MasterData6[[#This Row],[NumWebPurchases]]&gt;=R$3, "Yes", "")</f>
        <v/>
      </c>
      <c r="M1594" t="str">
        <f>IF(MasterData6[[#This Row],[NumCatalogPurchases]]&gt;=S$3, "Yes", "")</f>
        <v/>
      </c>
      <c r="N1594" t="str">
        <f>IF(MasterData6[[#This Row],[NumStorePurchases]]&gt;=T$3, "Yes", "")</f>
        <v/>
      </c>
    </row>
    <row r="1595" spans="1:14" x14ac:dyDescent="0.3">
      <c r="A1595">
        <v>7912</v>
      </c>
      <c r="B1595">
        <v>2</v>
      </c>
      <c r="C1595">
        <v>3</v>
      </c>
      <c r="D1595">
        <v>1</v>
      </c>
      <c r="E1595">
        <v>2</v>
      </c>
      <c r="F1595">
        <v>8</v>
      </c>
      <c r="G159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95" s="52">
        <f>IFERROR(MasterData6[[#This Row],[NumWebPurchases]]/MasterData6[[#This Row],[NumWebVisitsMonth]], 0)</f>
        <v>0.375</v>
      </c>
      <c r="I1595" t="str">
        <f>IF(AND(MasterData6[[#This Row],[NumWebPurchases]]&gt;=1, Buying_Cat.="Over $500"), "Yes", "")</f>
        <v/>
      </c>
      <c r="L1595" t="str">
        <f>IF(MasterData6[[#This Row],[NumWebPurchases]]&gt;=R$3, "Yes", "")</f>
        <v/>
      </c>
      <c r="M1595" t="str">
        <f>IF(MasterData6[[#This Row],[NumCatalogPurchases]]&gt;=S$3, "Yes", "")</f>
        <v/>
      </c>
      <c r="N1595" t="str">
        <f>IF(MasterData6[[#This Row],[NumStorePurchases]]&gt;=T$3, "Yes", "")</f>
        <v/>
      </c>
    </row>
    <row r="1596" spans="1:14" x14ac:dyDescent="0.3">
      <c r="A1596">
        <v>7919</v>
      </c>
      <c r="B1596">
        <v>1</v>
      </c>
      <c r="C1596">
        <v>10</v>
      </c>
      <c r="D1596">
        <v>4</v>
      </c>
      <c r="E1596">
        <v>8</v>
      </c>
      <c r="F1596">
        <v>8</v>
      </c>
      <c r="G159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96" s="52">
        <f>IFERROR(MasterData6[[#This Row],[NumWebPurchases]]/MasterData6[[#This Row],[NumWebVisitsMonth]], 0)</f>
        <v>1.25</v>
      </c>
      <c r="I1596" t="str">
        <f>IF(AND(MasterData6[[#This Row],[NumWebPurchases]]&gt;=1, Buying_Cat.="Over $500"), "Yes", "")</f>
        <v>Yes</v>
      </c>
      <c r="L1596" t="str">
        <f>IF(MasterData6[[#This Row],[NumWebPurchases]]&gt;=R$3, "Yes", "")</f>
        <v>Yes</v>
      </c>
      <c r="M1596" t="str">
        <f>IF(MasterData6[[#This Row],[NumCatalogPurchases]]&gt;=S$3, "Yes", "")</f>
        <v>Yes</v>
      </c>
      <c r="N1596" t="str">
        <f>IF(MasterData6[[#This Row],[NumStorePurchases]]&gt;=T$3, "Yes", "")</f>
        <v>Yes</v>
      </c>
    </row>
    <row r="1597" spans="1:14" x14ac:dyDescent="0.3">
      <c r="A1597">
        <v>7922</v>
      </c>
      <c r="B1597">
        <v>2</v>
      </c>
      <c r="C1597">
        <v>11</v>
      </c>
      <c r="D1597">
        <v>2</v>
      </c>
      <c r="E1597">
        <v>10</v>
      </c>
      <c r="F1597">
        <v>7</v>
      </c>
      <c r="G159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97" s="52">
        <f>IFERROR(MasterData6[[#This Row],[NumWebPurchases]]/MasterData6[[#This Row],[NumWebVisitsMonth]], 0)</f>
        <v>1.5714285714285714</v>
      </c>
      <c r="I1597" t="str">
        <f>IF(AND(MasterData6[[#This Row],[NumWebPurchases]]&gt;=1, Buying_Cat.="Over $500"), "Yes", "")</f>
        <v>Yes</v>
      </c>
      <c r="L1597" t="str">
        <f>IF(MasterData6[[#This Row],[NumWebPurchases]]&gt;=R$3, "Yes", "")</f>
        <v>Yes</v>
      </c>
      <c r="M1597" t="str">
        <f>IF(MasterData6[[#This Row],[NumCatalogPurchases]]&gt;=S$3, "Yes", "")</f>
        <v>Yes</v>
      </c>
      <c r="N1597" t="str">
        <f>IF(MasterData6[[#This Row],[NumStorePurchases]]&gt;=T$3, "Yes", "")</f>
        <v>Yes</v>
      </c>
    </row>
    <row r="1598" spans="1:14" x14ac:dyDescent="0.3">
      <c r="A1598">
        <v>7930</v>
      </c>
      <c r="B1598">
        <v>2</v>
      </c>
      <c r="C1598">
        <v>3</v>
      </c>
      <c r="D1598">
        <v>1</v>
      </c>
      <c r="E1598">
        <v>6</v>
      </c>
      <c r="F1598">
        <v>6</v>
      </c>
      <c r="G159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598" s="52">
        <f>IFERROR(MasterData6[[#This Row],[NumWebPurchases]]/MasterData6[[#This Row],[NumWebVisitsMonth]], 0)</f>
        <v>0.5</v>
      </c>
      <c r="I1598" t="str">
        <f>IF(AND(MasterData6[[#This Row],[NumWebPurchases]]&gt;=1, Buying_Cat.="Over $500"), "Yes", "")</f>
        <v/>
      </c>
      <c r="L1598" t="str">
        <f>IF(MasterData6[[#This Row],[NumWebPurchases]]&gt;=R$3, "Yes", "")</f>
        <v/>
      </c>
      <c r="M1598" t="str">
        <f>IF(MasterData6[[#This Row],[NumCatalogPurchases]]&gt;=S$3, "Yes", "")</f>
        <v/>
      </c>
      <c r="N1598" t="str">
        <f>IF(MasterData6[[#This Row],[NumStorePurchases]]&gt;=T$3, "Yes", "")</f>
        <v>Yes</v>
      </c>
    </row>
    <row r="1599" spans="1:14" x14ac:dyDescent="0.3">
      <c r="A1599">
        <v>7937</v>
      </c>
      <c r="B1599">
        <v>1</v>
      </c>
      <c r="C1599">
        <v>3</v>
      </c>
      <c r="D1599">
        <v>0</v>
      </c>
      <c r="E1599">
        <v>3</v>
      </c>
      <c r="F1599">
        <v>7</v>
      </c>
      <c r="G159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599" s="52">
        <f>IFERROR(MasterData6[[#This Row],[NumWebPurchases]]/MasterData6[[#This Row],[NumWebVisitsMonth]], 0)</f>
        <v>0.42857142857142855</v>
      </c>
      <c r="I1599" t="str">
        <f>IF(AND(MasterData6[[#This Row],[NumWebPurchases]]&gt;=1, Buying_Cat.="Over $500"), "Yes", "")</f>
        <v/>
      </c>
      <c r="L1599" t="str">
        <f>IF(MasterData6[[#This Row],[NumWebPurchases]]&gt;=R$3, "Yes", "")</f>
        <v/>
      </c>
      <c r="M1599" t="str">
        <f>IF(MasterData6[[#This Row],[NumCatalogPurchases]]&gt;=S$3, "Yes", "")</f>
        <v/>
      </c>
      <c r="N1599" t="str">
        <f>IF(MasterData6[[#This Row],[NumStorePurchases]]&gt;=T$3, "Yes", "")</f>
        <v/>
      </c>
    </row>
    <row r="1600" spans="1:14" x14ac:dyDescent="0.3">
      <c r="A1600">
        <v>7938</v>
      </c>
      <c r="B1600">
        <v>2</v>
      </c>
      <c r="C1600">
        <v>3</v>
      </c>
      <c r="D1600">
        <v>2</v>
      </c>
      <c r="E1600">
        <v>10</v>
      </c>
      <c r="F1600">
        <v>3</v>
      </c>
      <c r="G160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600" s="52">
        <f>IFERROR(MasterData6[[#This Row],[NumWebPurchases]]/MasterData6[[#This Row],[NumWebVisitsMonth]], 0)</f>
        <v>1</v>
      </c>
      <c r="I1600" t="str">
        <f>IF(AND(MasterData6[[#This Row],[NumWebPurchases]]&gt;=1, Buying_Cat.="Over $500"), "Yes", "")</f>
        <v/>
      </c>
      <c r="L1600" t="str">
        <f>IF(MasterData6[[#This Row],[NumWebPurchases]]&gt;=R$3, "Yes", "")</f>
        <v/>
      </c>
      <c r="M1600" t="str">
        <f>IF(MasterData6[[#This Row],[NumCatalogPurchases]]&gt;=S$3, "Yes", "")</f>
        <v>Yes</v>
      </c>
      <c r="N1600" t="str">
        <f>IF(MasterData6[[#This Row],[NumStorePurchases]]&gt;=T$3, "Yes", "")</f>
        <v>Yes</v>
      </c>
    </row>
    <row r="1601" spans="1:14" x14ac:dyDescent="0.3">
      <c r="A1601">
        <v>7943</v>
      </c>
      <c r="B1601">
        <v>1</v>
      </c>
      <c r="C1601">
        <v>1</v>
      </c>
      <c r="D1601">
        <v>1</v>
      </c>
      <c r="E1601">
        <v>3</v>
      </c>
      <c r="F1601">
        <v>2</v>
      </c>
      <c r="G160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01" s="52">
        <f>IFERROR(MasterData6[[#This Row],[NumWebPurchases]]/MasterData6[[#This Row],[NumWebVisitsMonth]], 0)</f>
        <v>0.5</v>
      </c>
      <c r="I1601" t="str">
        <f>IF(AND(MasterData6[[#This Row],[NumWebPurchases]]&gt;=1, Buying_Cat.="Over $500"), "Yes", "")</f>
        <v/>
      </c>
      <c r="L1601" t="str">
        <f>IF(MasterData6[[#This Row],[NumWebPurchases]]&gt;=R$3, "Yes", "")</f>
        <v/>
      </c>
      <c r="M1601" t="str">
        <f>IF(MasterData6[[#This Row],[NumCatalogPurchases]]&gt;=S$3, "Yes", "")</f>
        <v/>
      </c>
      <c r="N1601" t="str">
        <f>IF(MasterData6[[#This Row],[NumStorePurchases]]&gt;=T$3, "Yes", "")</f>
        <v/>
      </c>
    </row>
    <row r="1602" spans="1:14" x14ac:dyDescent="0.3">
      <c r="A1602">
        <v>7947</v>
      </c>
      <c r="B1602">
        <v>1</v>
      </c>
      <c r="C1602">
        <v>1</v>
      </c>
      <c r="D1602">
        <v>0</v>
      </c>
      <c r="E1602">
        <v>3</v>
      </c>
      <c r="F1602">
        <v>5</v>
      </c>
      <c r="G160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02" s="52">
        <f>IFERROR(MasterData6[[#This Row],[NumWebPurchases]]/MasterData6[[#This Row],[NumWebVisitsMonth]], 0)</f>
        <v>0.2</v>
      </c>
      <c r="I1602" t="str">
        <f>IF(AND(MasterData6[[#This Row],[NumWebPurchases]]&gt;=1, Buying_Cat.="Over $500"), "Yes", "")</f>
        <v/>
      </c>
      <c r="L1602" t="str">
        <f>IF(MasterData6[[#This Row],[NumWebPurchases]]&gt;=R$3, "Yes", "")</f>
        <v/>
      </c>
      <c r="M1602" t="str">
        <f>IF(MasterData6[[#This Row],[NumCatalogPurchases]]&gt;=S$3, "Yes", "")</f>
        <v/>
      </c>
      <c r="N1602" t="str">
        <f>IF(MasterData6[[#This Row],[NumStorePurchases]]&gt;=T$3, "Yes", "")</f>
        <v/>
      </c>
    </row>
    <row r="1603" spans="1:14" x14ac:dyDescent="0.3">
      <c r="A1603">
        <v>7959</v>
      </c>
      <c r="B1603">
        <v>1</v>
      </c>
      <c r="C1603">
        <v>3</v>
      </c>
      <c r="D1603">
        <v>2</v>
      </c>
      <c r="E1603">
        <v>5</v>
      </c>
      <c r="F1603">
        <v>1</v>
      </c>
      <c r="G160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03" s="52">
        <f>IFERROR(MasterData6[[#This Row],[NumWebPurchases]]/MasterData6[[#This Row],[NumWebVisitsMonth]], 0)</f>
        <v>3</v>
      </c>
      <c r="I1603" t="str">
        <f>IF(AND(MasterData6[[#This Row],[NumWebPurchases]]&gt;=1, Buying_Cat.="Over $500"), "Yes", "")</f>
        <v>Yes</v>
      </c>
      <c r="L1603" t="str">
        <f>IF(MasterData6[[#This Row],[NumWebPurchases]]&gt;=R$3, "Yes", "")</f>
        <v/>
      </c>
      <c r="M1603" t="str">
        <f>IF(MasterData6[[#This Row],[NumCatalogPurchases]]&gt;=S$3, "Yes", "")</f>
        <v>Yes</v>
      </c>
      <c r="N1603" t="str">
        <f>IF(MasterData6[[#This Row],[NumStorePurchases]]&gt;=T$3, "Yes", "")</f>
        <v>Yes</v>
      </c>
    </row>
    <row r="1604" spans="1:14" x14ac:dyDescent="0.3">
      <c r="A1604">
        <v>7960</v>
      </c>
      <c r="B1604">
        <v>1</v>
      </c>
      <c r="C1604">
        <v>3</v>
      </c>
      <c r="D1604">
        <v>9</v>
      </c>
      <c r="E1604">
        <v>13</v>
      </c>
      <c r="F1604">
        <v>1</v>
      </c>
      <c r="G160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04" s="52">
        <f>IFERROR(MasterData6[[#This Row],[NumWebPurchases]]/MasterData6[[#This Row],[NumWebVisitsMonth]], 0)</f>
        <v>3</v>
      </c>
      <c r="I1604" t="str">
        <f>IF(AND(MasterData6[[#This Row],[NumWebPurchases]]&gt;=1, Buying_Cat.="Over $500"), "Yes", "")</f>
        <v>Yes</v>
      </c>
      <c r="L1604" t="str">
        <f>IF(MasterData6[[#This Row],[NumWebPurchases]]&gt;=R$3, "Yes", "")</f>
        <v/>
      </c>
      <c r="M1604" t="str">
        <f>IF(MasterData6[[#This Row],[NumCatalogPurchases]]&gt;=S$3, "Yes", "")</f>
        <v>Yes</v>
      </c>
      <c r="N1604" t="str">
        <f>IF(MasterData6[[#This Row],[NumStorePurchases]]&gt;=T$3, "Yes", "")</f>
        <v>Yes</v>
      </c>
    </row>
    <row r="1605" spans="1:14" x14ac:dyDescent="0.3">
      <c r="A1605">
        <v>7962</v>
      </c>
      <c r="B1605">
        <v>1</v>
      </c>
      <c r="C1605">
        <v>4</v>
      </c>
      <c r="D1605">
        <v>3</v>
      </c>
      <c r="E1605">
        <v>4</v>
      </c>
      <c r="F1605">
        <v>1</v>
      </c>
      <c r="G160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05" s="52">
        <f>IFERROR(MasterData6[[#This Row],[NumWebPurchases]]/MasterData6[[#This Row],[NumWebVisitsMonth]], 0)</f>
        <v>4</v>
      </c>
      <c r="I1605" t="str">
        <f>IF(AND(MasterData6[[#This Row],[NumWebPurchases]]&gt;=1, Buying_Cat.="Over $500"), "Yes", "")</f>
        <v>Yes</v>
      </c>
      <c r="L1605" t="str">
        <f>IF(MasterData6[[#This Row],[NumWebPurchases]]&gt;=R$3, "Yes", "")</f>
        <v>Yes</v>
      </c>
      <c r="M1605" t="str">
        <f>IF(MasterData6[[#This Row],[NumCatalogPurchases]]&gt;=S$3, "Yes", "")</f>
        <v>Yes</v>
      </c>
      <c r="N1605" t="str">
        <f>IF(MasterData6[[#This Row],[NumStorePurchases]]&gt;=T$3, "Yes", "")</f>
        <v/>
      </c>
    </row>
    <row r="1606" spans="1:14" x14ac:dyDescent="0.3">
      <c r="A1606">
        <v>7966</v>
      </c>
      <c r="B1606">
        <v>3</v>
      </c>
      <c r="C1606">
        <v>11</v>
      </c>
      <c r="D1606">
        <v>5</v>
      </c>
      <c r="E1606">
        <v>11</v>
      </c>
      <c r="F1606">
        <v>5</v>
      </c>
      <c r="G160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606" s="52">
        <f>IFERROR(MasterData6[[#This Row],[NumWebPurchases]]/MasterData6[[#This Row],[NumWebVisitsMonth]], 0)</f>
        <v>2.2000000000000002</v>
      </c>
      <c r="I1606" t="str">
        <f>IF(AND(MasterData6[[#This Row],[NumWebPurchases]]&gt;=1, Buying_Cat.="Over $500"), "Yes", "")</f>
        <v>Yes</v>
      </c>
      <c r="L1606" t="str">
        <f>IF(MasterData6[[#This Row],[NumWebPurchases]]&gt;=R$3, "Yes", "")</f>
        <v>Yes</v>
      </c>
      <c r="M1606" t="str">
        <f>IF(MasterData6[[#This Row],[NumCatalogPurchases]]&gt;=S$3, "Yes", "")</f>
        <v>Yes</v>
      </c>
      <c r="N1606" t="str">
        <f>IF(MasterData6[[#This Row],[NumStorePurchases]]&gt;=T$3, "Yes", "")</f>
        <v>Yes</v>
      </c>
    </row>
    <row r="1607" spans="1:14" x14ac:dyDescent="0.3">
      <c r="A1607">
        <v>7972</v>
      </c>
      <c r="B1607">
        <v>1</v>
      </c>
      <c r="C1607">
        <v>3</v>
      </c>
      <c r="D1607">
        <v>4</v>
      </c>
      <c r="E1607">
        <v>9</v>
      </c>
      <c r="F1607">
        <v>1</v>
      </c>
      <c r="G160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07" s="52">
        <f>IFERROR(MasterData6[[#This Row],[NumWebPurchases]]/MasterData6[[#This Row],[NumWebVisitsMonth]], 0)</f>
        <v>3</v>
      </c>
      <c r="I1607" t="str">
        <f>IF(AND(MasterData6[[#This Row],[NumWebPurchases]]&gt;=1, Buying_Cat.="Over $500"), "Yes", "")</f>
        <v>Yes</v>
      </c>
      <c r="L1607" t="str">
        <f>IF(MasterData6[[#This Row],[NumWebPurchases]]&gt;=R$3, "Yes", "")</f>
        <v/>
      </c>
      <c r="M1607" t="str">
        <f>IF(MasterData6[[#This Row],[NumCatalogPurchases]]&gt;=S$3, "Yes", "")</f>
        <v>Yes</v>
      </c>
      <c r="N1607" t="str">
        <f>IF(MasterData6[[#This Row],[NumStorePurchases]]&gt;=T$3, "Yes", "")</f>
        <v>Yes</v>
      </c>
    </row>
    <row r="1608" spans="1:14" x14ac:dyDescent="0.3">
      <c r="A1608">
        <v>7987</v>
      </c>
      <c r="B1608">
        <v>4</v>
      </c>
      <c r="C1608">
        <v>8</v>
      </c>
      <c r="D1608">
        <v>1</v>
      </c>
      <c r="E1608">
        <v>6</v>
      </c>
      <c r="F1608">
        <v>6</v>
      </c>
      <c r="G160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608" s="52">
        <f>IFERROR(MasterData6[[#This Row],[NumWebPurchases]]/MasterData6[[#This Row],[NumWebVisitsMonth]], 0)</f>
        <v>1.3333333333333333</v>
      </c>
      <c r="I1608" t="str">
        <f>IF(AND(MasterData6[[#This Row],[NumWebPurchases]]&gt;=1, Buying_Cat.="Over $500"), "Yes", "")</f>
        <v/>
      </c>
      <c r="L1608" t="str">
        <f>IF(MasterData6[[#This Row],[NumWebPurchases]]&gt;=R$3, "Yes", "")</f>
        <v>Yes</v>
      </c>
      <c r="M1608" t="str">
        <f>IF(MasterData6[[#This Row],[NumCatalogPurchases]]&gt;=S$3, "Yes", "")</f>
        <v/>
      </c>
      <c r="N1608" t="str">
        <f>IF(MasterData6[[#This Row],[NumStorePurchases]]&gt;=T$3, "Yes", "")</f>
        <v>Yes</v>
      </c>
    </row>
    <row r="1609" spans="1:14" x14ac:dyDescent="0.3">
      <c r="A1609">
        <v>7990</v>
      </c>
      <c r="B1609">
        <v>1</v>
      </c>
      <c r="C1609">
        <v>0</v>
      </c>
      <c r="D1609">
        <v>0</v>
      </c>
      <c r="E1609">
        <v>3</v>
      </c>
      <c r="F1609">
        <v>6</v>
      </c>
      <c r="G160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09" s="52">
        <f>IFERROR(MasterData6[[#This Row],[NumWebPurchases]]/MasterData6[[#This Row],[NumWebVisitsMonth]], 0)</f>
        <v>0</v>
      </c>
      <c r="I1609" t="str">
        <f>IF(AND(MasterData6[[#This Row],[NumWebPurchases]]&gt;=1, Buying_Cat.="Over $500"), "Yes", "")</f>
        <v/>
      </c>
      <c r="L1609" t="str">
        <f>IF(MasterData6[[#This Row],[NumWebPurchases]]&gt;=R$3, "Yes", "")</f>
        <v/>
      </c>
      <c r="M1609" t="str">
        <f>IF(MasterData6[[#This Row],[NumCatalogPurchases]]&gt;=S$3, "Yes", "")</f>
        <v/>
      </c>
      <c r="N1609" t="str">
        <f>IF(MasterData6[[#This Row],[NumStorePurchases]]&gt;=T$3, "Yes", "")</f>
        <v/>
      </c>
    </row>
    <row r="1610" spans="1:14" x14ac:dyDescent="0.3">
      <c r="A1610">
        <v>7998</v>
      </c>
      <c r="B1610">
        <v>3</v>
      </c>
      <c r="C1610">
        <v>2</v>
      </c>
      <c r="D1610">
        <v>2</v>
      </c>
      <c r="E1610">
        <v>2</v>
      </c>
      <c r="F1610">
        <v>7</v>
      </c>
      <c r="G161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610" s="52">
        <f>IFERROR(MasterData6[[#This Row],[NumWebPurchases]]/MasterData6[[#This Row],[NumWebVisitsMonth]], 0)</f>
        <v>0.2857142857142857</v>
      </c>
      <c r="I1610" t="str">
        <f>IF(AND(MasterData6[[#This Row],[NumWebPurchases]]&gt;=1, Buying_Cat.="Over $500"), "Yes", "")</f>
        <v/>
      </c>
      <c r="L1610" t="str">
        <f>IF(MasterData6[[#This Row],[NumWebPurchases]]&gt;=R$3, "Yes", "")</f>
        <v/>
      </c>
      <c r="M1610" t="str">
        <f>IF(MasterData6[[#This Row],[NumCatalogPurchases]]&gt;=S$3, "Yes", "")</f>
        <v>Yes</v>
      </c>
      <c r="N1610" t="str">
        <f>IF(MasterData6[[#This Row],[NumStorePurchases]]&gt;=T$3, "Yes", "")</f>
        <v/>
      </c>
    </row>
    <row r="1611" spans="1:14" x14ac:dyDescent="0.3">
      <c r="A1611">
        <v>7999</v>
      </c>
      <c r="B1611">
        <v>1</v>
      </c>
      <c r="C1611">
        <v>5</v>
      </c>
      <c r="D1611">
        <v>6</v>
      </c>
      <c r="E1611">
        <v>5</v>
      </c>
      <c r="F1611">
        <v>2</v>
      </c>
      <c r="G161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11" s="52">
        <f>IFERROR(MasterData6[[#This Row],[NumWebPurchases]]/MasterData6[[#This Row],[NumWebVisitsMonth]], 0)</f>
        <v>2.5</v>
      </c>
      <c r="I1611" t="str">
        <f>IF(AND(MasterData6[[#This Row],[NumWebPurchases]]&gt;=1, Buying_Cat.="Over $500"), "Yes", "")</f>
        <v>Yes</v>
      </c>
      <c r="L1611" t="str">
        <f>IF(MasterData6[[#This Row],[NumWebPurchases]]&gt;=R$3, "Yes", "")</f>
        <v>Yes</v>
      </c>
      <c r="M1611" t="str">
        <f>IF(MasterData6[[#This Row],[NumCatalogPurchases]]&gt;=S$3, "Yes", "")</f>
        <v>Yes</v>
      </c>
      <c r="N1611" t="str">
        <f>IF(MasterData6[[#This Row],[NumStorePurchases]]&gt;=T$3, "Yes", "")</f>
        <v>Yes</v>
      </c>
    </row>
    <row r="1612" spans="1:14" x14ac:dyDescent="0.3">
      <c r="A1612">
        <v>8008</v>
      </c>
      <c r="B1612">
        <v>1</v>
      </c>
      <c r="C1612">
        <v>2</v>
      </c>
      <c r="D1612">
        <v>0</v>
      </c>
      <c r="E1612">
        <v>4</v>
      </c>
      <c r="F1612">
        <v>6</v>
      </c>
      <c r="G161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12" s="52">
        <f>IFERROR(MasterData6[[#This Row],[NumWebPurchases]]/MasterData6[[#This Row],[NumWebVisitsMonth]], 0)</f>
        <v>0.33333333333333331</v>
      </c>
      <c r="I1612" t="str">
        <f>IF(AND(MasterData6[[#This Row],[NumWebPurchases]]&gt;=1, Buying_Cat.="Over $500"), "Yes", "")</f>
        <v/>
      </c>
      <c r="L1612" t="str">
        <f>IF(MasterData6[[#This Row],[NumWebPurchases]]&gt;=R$3, "Yes", "")</f>
        <v/>
      </c>
      <c r="M1612" t="str">
        <f>IF(MasterData6[[#This Row],[NumCatalogPurchases]]&gt;=S$3, "Yes", "")</f>
        <v/>
      </c>
      <c r="N1612" t="str">
        <f>IF(MasterData6[[#This Row],[NumStorePurchases]]&gt;=T$3, "Yes", "")</f>
        <v/>
      </c>
    </row>
    <row r="1613" spans="1:14" x14ac:dyDescent="0.3">
      <c r="A1613">
        <v>8015</v>
      </c>
      <c r="B1613">
        <v>1</v>
      </c>
      <c r="C1613">
        <v>4</v>
      </c>
      <c r="D1613">
        <v>6</v>
      </c>
      <c r="E1613">
        <v>9</v>
      </c>
      <c r="F1613">
        <v>1</v>
      </c>
      <c r="G161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13" s="52">
        <f>IFERROR(MasterData6[[#This Row],[NumWebPurchases]]/MasterData6[[#This Row],[NumWebVisitsMonth]], 0)</f>
        <v>4</v>
      </c>
      <c r="I1613" t="str">
        <f>IF(AND(MasterData6[[#This Row],[NumWebPurchases]]&gt;=1, Buying_Cat.="Over $500"), "Yes", "")</f>
        <v>Yes</v>
      </c>
      <c r="L1613" t="str">
        <f>IF(MasterData6[[#This Row],[NumWebPurchases]]&gt;=R$3, "Yes", "")</f>
        <v>Yes</v>
      </c>
      <c r="M1613" t="str">
        <f>IF(MasterData6[[#This Row],[NumCatalogPurchases]]&gt;=S$3, "Yes", "")</f>
        <v>Yes</v>
      </c>
      <c r="N1613" t="str">
        <f>IF(MasterData6[[#This Row],[NumStorePurchases]]&gt;=T$3, "Yes", "")</f>
        <v>Yes</v>
      </c>
    </row>
    <row r="1614" spans="1:14" x14ac:dyDescent="0.3">
      <c r="A1614">
        <v>8017</v>
      </c>
      <c r="B1614">
        <v>2</v>
      </c>
      <c r="C1614">
        <v>2</v>
      </c>
      <c r="D1614">
        <v>0</v>
      </c>
      <c r="E1614">
        <v>3</v>
      </c>
      <c r="F1614">
        <v>6</v>
      </c>
      <c r="G161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614" s="52">
        <f>IFERROR(MasterData6[[#This Row],[NumWebPurchases]]/MasterData6[[#This Row],[NumWebVisitsMonth]], 0)</f>
        <v>0.33333333333333331</v>
      </c>
      <c r="I1614" t="str">
        <f>IF(AND(MasterData6[[#This Row],[NumWebPurchases]]&gt;=1, Buying_Cat.="Over $500"), "Yes", "")</f>
        <v/>
      </c>
      <c r="L1614" t="str">
        <f>IF(MasterData6[[#This Row],[NumWebPurchases]]&gt;=R$3, "Yes", "")</f>
        <v/>
      </c>
      <c r="M1614" t="str">
        <f>IF(MasterData6[[#This Row],[NumCatalogPurchases]]&gt;=S$3, "Yes", "")</f>
        <v/>
      </c>
      <c r="N1614" t="str">
        <f>IF(MasterData6[[#This Row],[NumStorePurchases]]&gt;=T$3, "Yes", "")</f>
        <v/>
      </c>
    </row>
    <row r="1615" spans="1:14" x14ac:dyDescent="0.3">
      <c r="A1615">
        <v>8026</v>
      </c>
      <c r="B1615">
        <v>5</v>
      </c>
      <c r="C1615">
        <v>5</v>
      </c>
      <c r="D1615">
        <v>4</v>
      </c>
      <c r="E1615">
        <v>5</v>
      </c>
      <c r="F1615">
        <v>5</v>
      </c>
      <c r="G161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615" s="52">
        <f>IFERROR(MasterData6[[#This Row],[NumWebPurchases]]/MasterData6[[#This Row],[NumWebVisitsMonth]], 0)</f>
        <v>1</v>
      </c>
      <c r="I1615" t="str">
        <f>IF(AND(MasterData6[[#This Row],[NumWebPurchases]]&gt;=1, Buying_Cat.="Over $500"), "Yes", "")</f>
        <v/>
      </c>
      <c r="L1615" t="str">
        <f>IF(MasterData6[[#This Row],[NumWebPurchases]]&gt;=R$3, "Yes", "")</f>
        <v>Yes</v>
      </c>
      <c r="M1615" t="str">
        <f>IF(MasterData6[[#This Row],[NumCatalogPurchases]]&gt;=S$3, "Yes", "")</f>
        <v>Yes</v>
      </c>
      <c r="N1615" t="str">
        <f>IF(MasterData6[[#This Row],[NumStorePurchases]]&gt;=T$3, "Yes", "")</f>
        <v>Yes</v>
      </c>
    </row>
    <row r="1616" spans="1:14" x14ac:dyDescent="0.3">
      <c r="A1616">
        <v>8029</v>
      </c>
      <c r="B1616">
        <v>1</v>
      </c>
      <c r="C1616">
        <v>3</v>
      </c>
      <c r="D1616">
        <v>4</v>
      </c>
      <c r="E1616">
        <v>7</v>
      </c>
      <c r="F1616">
        <v>1</v>
      </c>
      <c r="G161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16" s="52">
        <f>IFERROR(MasterData6[[#This Row],[NumWebPurchases]]/MasterData6[[#This Row],[NumWebVisitsMonth]], 0)</f>
        <v>3</v>
      </c>
      <c r="I1616" t="str">
        <f>IF(AND(MasterData6[[#This Row],[NumWebPurchases]]&gt;=1, Buying_Cat.="Over $500"), "Yes", "")</f>
        <v>Yes</v>
      </c>
      <c r="L1616" t="str">
        <f>IF(MasterData6[[#This Row],[NumWebPurchases]]&gt;=R$3, "Yes", "")</f>
        <v/>
      </c>
      <c r="M1616" t="str">
        <f>IF(MasterData6[[#This Row],[NumCatalogPurchases]]&gt;=S$3, "Yes", "")</f>
        <v>Yes</v>
      </c>
      <c r="N1616" t="str">
        <f>IF(MasterData6[[#This Row],[NumStorePurchases]]&gt;=T$3, "Yes", "")</f>
        <v>Yes</v>
      </c>
    </row>
    <row r="1617" spans="1:14" x14ac:dyDescent="0.3">
      <c r="A1617">
        <v>8036</v>
      </c>
      <c r="B1617">
        <v>4</v>
      </c>
      <c r="C1617">
        <v>2</v>
      </c>
      <c r="D1617">
        <v>1</v>
      </c>
      <c r="E1617">
        <v>4</v>
      </c>
      <c r="F1617">
        <v>4</v>
      </c>
      <c r="G161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617" s="52">
        <f>IFERROR(MasterData6[[#This Row],[NumWebPurchases]]/MasterData6[[#This Row],[NumWebVisitsMonth]], 0)</f>
        <v>0.5</v>
      </c>
      <c r="I1617" t="str">
        <f>IF(AND(MasterData6[[#This Row],[NumWebPurchases]]&gt;=1, Buying_Cat.="Over $500"), "Yes", "")</f>
        <v/>
      </c>
      <c r="L1617" t="str">
        <f>IF(MasterData6[[#This Row],[NumWebPurchases]]&gt;=R$3, "Yes", "")</f>
        <v/>
      </c>
      <c r="M1617" t="str">
        <f>IF(MasterData6[[#This Row],[NumCatalogPurchases]]&gt;=S$3, "Yes", "")</f>
        <v/>
      </c>
      <c r="N1617" t="str">
        <f>IF(MasterData6[[#This Row],[NumStorePurchases]]&gt;=T$3, "Yes", "")</f>
        <v/>
      </c>
    </row>
    <row r="1618" spans="1:14" x14ac:dyDescent="0.3">
      <c r="A1618">
        <v>8041</v>
      </c>
      <c r="B1618">
        <v>6</v>
      </c>
      <c r="C1618">
        <v>3</v>
      </c>
      <c r="D1618">
        <v>2</v>
      </c>
      <c r="E1618">
        <v>10</v>
      </c>
      <c r="F1618">
        <v>9</v>
      </c>
      <c r="G161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618" s="52">
        <f>IFERROR(MasterData6[[#This Row],[NumWebPurchases]]/MasterData6[[#This Row],[NumWebVisitsMonth]], 0)</f>
        <v>0.33333333333333331</v>
      </c>
      <c r="I1618" t="str">
        <f>IF(AND(MasterData6[[#This Row],[NumWebPurchases]]&gt;=1, Buying_Cat.="Over $500"), "Yes", "")</f>
        <v>Yes</v>
      </c>
      <c r="L1618" t="str">
        <f>IF(MasterData6[[#This Row],[NumWebPurchases]]&gt;=R$3, "Yes", "")</f>
        <v/>
      </c>
      <c r="M1618" t="str">
        <f>IF(MasterData6[[#This Row],[NumCatalogPurchases]]&gt;=S$3, "Yes", "")</f>
        <v>Yes</v>
      </c>
      <c r="N1618" t="str">
        <f>IF(MasterData6[[#This Row],[NumStorePurchases]]&gt;=T$3, "Yes", "")</f>
        <v>Yes</v>
      </c>
    </row>
    <row r="1619" spans="1:14" x14ac:dyDescent="0.3">
      <c r="A1619">
        <v>8070</v>
      </c>
      <c r="B1619">
        <v>1</v>
      </c>
      <c r="C1619">
        <v>3</v>
      </c>
      <c r="D1619">
        <v>3</v>
      </c>
      <c r="E1619">
        <v>5</v>
      </c>
      <c r="F1619">
        <v>3</v>
      </c>
      <c r="G161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19" s="52">
        <f>IFERROR(MasterData6[[#This Row],[NumWebPurchases]]/MasterData6[[#This Row],[NumWebVisitsMonth]], 0)</f>
        <v>1</v>
      </c>
      <c r="I1619" t="str">
        <f>IF(AND(MasterData6[[#This Row],[NumWebPurchases]]&gt;=1, Buying_Cat.="Over $500"), "Yes", "")</f>
        <v/>
      </c>
      <c r="L1619" t="str">
        <f>IF(MasterData6[[#This Row],[NumWebPurchases]]&gt;=R$3, "Yes", "")</f>
        <v/>
      </c>
      <c r="M1619" t="str">
        <f>IF(MasterData6[[#This Row],[NumCatalogPurchases]]&gt;=S$3, "Yes", "")</f>
        <v>Yes</v>
      </c>
      <c r="N1619" t="str">
        <f>IF(MasterData6[[#This Row],[NumStorePurchases]]&gt;=T$3, "Yes", "")</f>
        <v>Yes</v>
      </c>
    </row>
    <row r="1620" spans="1:14" x14ac:dyDescent="0.3">
      <c r="A1620">
        <v>8079</v>
      </c>
      <c r="B1620">
        <v>3</v>
      </c>
      <c r="C1620">
        <v>2</v>
      </c>
      <c r="D1620">
        <v>1</v>
      </c>
      <c r="E1620">
        <v>3</v>
      </c>
      <c r="F1620">
        <v>3</v>
      </c>
      <c r="G162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620" s="52">
        <f>IFERROR(MasterData6[[#This Row],[NumWebPurchases]]/MasterData6[[#This Row],[NumWebVisitsMonth]], 0)</f>
        <v>0.66666666666666663</v>
      </c>
      <c r="I1620" t="str">
        <f>IF(AND(MasterData6[[#This Row],[NumWebPurchases]]&gt;=1, Buying_Cat.="Over $500"), "Yes", "")</f>
        <v/>
      </c>
      <c r="L1620" t="str">
        <f>IF(MasterData6[[#This Row],[NumWebPurchases]]&gt;=R$3, "Yes", "")</f>
        <v/>
      </c>
      <c r="M1620" t="str">
        <f>IF(MasterData6[[#This Row],[NumCatalogPurchases]]&gt;=S$3, "Yes", "")</f>
        <v/>
      </c>
      <c r="N1620" t="str">
        <f>IF(MasterData6[[#This Row],[NumStorePurchases]]&gt;=T$3, "Yes", "")</f>
        <v/>
      </c>
    </row>
    <row r="1621" spans="1:14" x14ac:dyDescent="0.3">
      <c r="A1621">
        <v>8080</v>
      </c>
      <c r="B1621">
        <v>1</v>
      </c>
      <c r="C1621">
        <v>0</v>
      </c>
      <c r="D1621">
        <v>0</v>
      </c>
      <c r="E1621">
        <v>3</v>
      </c>
      <c r="F1621">
        <v>4</v>
      </c>
      <c r="G162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21" s="52">
        <f>IFERROR(MasterData6[[#This Row],[NumWebPurchases]]/MasterData6[[#This Row],[NumWebVisitsMonth]], 0)</f>
        <v>0</v>
      </c>
      <c r="I1621" t="str">
        <f>IF(AND(MasterData6[[#This Row],[NumWebPurchases]]&gt;=1, Buying_Cat.="Over $500"), "Yes", "")</f>
        <v/>
      </c>
      <c r="L1621" t="str">
        <f>IF(MasterData6[[#This Row],[NumWebPurchases]]&gt;=R$3, "Yes", "")</f>
        <v/>
      </c>
      <c r="M1621" t="str">
        <f>IF(MasterData6[[#This Row],[NumCatalogPurchases]]&gt;=S$3, "Yes", "")</f>
        <v/>
      </c>
      <c r="N1621" t="str">
        <f>IF(MasterData6[[#This Row],[NumStorePurchases]]&gt;=T$3, "Yes", "")</f>
        <v/>
      </c>
    </row>
    <row r="1622" spans="1:14" x14ac:dyDescent="0.3">
      <c r="A1622">
        <v>8082</v>
      </c>
      <c r="B1622">
        <v>1</v>
      </c>
      <c r="C1622">
        <v>1</v>
      </c>
      <c r="D1622">
        <v>1</v>
      </c>
      <c r="E1622">
        <v>2</v>
      </c>
      <c r="F1622">
        <v>7</v>
      </c>
      <c r="G162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22" s="52">
        <f>IFERROR(MasterData6[[#This Row],[NumWebPurchases]]/MasterData6[[#This Row],[NumWebVisitsMonth]], 0)</f>
        <v>0.14285714285714285</v>
      </c>
      <c r="I1622" t="str">
        <f>IF(AND(MasterData6[[#This Row],[NumWebPurchases]]&gt;=1, Buying_Cat.="Over $500"), "Yes", "")</f>
        <v/>
      </c>
      <c r="L1622" t="str">
        <f>IF(MasterData6[[#This Row],[NumWebPurchases]]&gt;=R$3, "Yes", "")</f>
        <v/>
      </c>
      <c r="M1622" t="str">
        <f>IF(MasterData6[[#This Row],[NumCatalogPurchases]]&gt;=S$3, "Yes", "")</f>
        <v/>
      </c>
      <c r="N1622" t="str">
        <f>IF(MasterData6[[#This Row],[NumStorePurchases]]&gt;=T$3, "Yes", "")</f>
        <v/>
      </c>
    </row>
    <row r="1623" spans="1:14" x14ac:dyDescent="0.3">
      <c r="A1623">
        <v>8086</v>
      </c>
      <c r="B1623">
        <v>2</v>
      </c>
      <c r="C1623">
        <v>2</v>
      </c>
      <c r="D1623">
        <v>0</v>
      </c>
      <c r="E1623">
        <v>3</v>
      </c>
      <c r="F1623">
        <v>7</v>
      </c>
      <c r="G162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623" s="52">
        <f>IFERROR(MasterData6[[#This Row],[NumWebPurchases]]/MasterData6[[#This Row],[NumWebVisitsMonth]], 0)</f>
        <v>0.2857142857142857</v>
      </c>
      <c r="I1623" t="str">
        <f>IF(AND(MasterData6[[#This Row],[NumWebPurchases]]&gt;=1, Buying_Cat.="Over $500"), "Yes", "")</f>
        <v/>
      </c>
      <c r="L1623" t="str">
        <f>IF(MasterData6[[#This Row],[NumWebPurchases]]&gt;=R$3, "Yes", "")</f>
        <v/>
      </c>
      <c r="M1623" t="str">
        <f>IF(MasterData6[[#This Row],[NumCatalogPurchases]]&gt;=S$3, "Yes", "")</f>
        <v/>
      </c>
      <c r="N1623" t="str">
        <f>IF(MasterData6[[#This Row],[NumStorePurchases]]&gt;=T$3, "Yes", "")</f>
        <v/>
      </c>
    </row>
    <row r="1624" spans="1:14" x14ac:dyDescent="0.3">
      <c r="A1624">
        <v>8091</v>
      </c>
      <c r="B1624">
        <v>1</v>
      </c>
      <c r="C1624">
        <v>6</v>
      </c>
      <c r="D1624">
        <v>4</v>
      </c>
      <c r="E1624">
        <v>6</v>
      </c>
      <c r="F1624">
        <v>5</v>
      </c>
      <c r="G162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24" s="52">
        <f>IFERROR(MasterData6[[#This Row],[NumWebPurchases]]/MasterData6[[#This Row],[NumWebVisitsMonth]], 0)</f>
        <v>1.2</v>
      </c>
      <c r="I1624" t="str">
        <f>IF(AND(MasterData6[[#This Row],[NumWebPurchases]]&gt;=1, Buying_Cat.="Over $500"), "Yes", "")</f>
        <v>Yes</v>
      </c>
      <c r="L1624" t="str">
        <f>IF(MasterData6[[#This Row],[NumWebPurchases]]&gt;=R$3, "Yes", "")</f>
        <v>Yes</v>
      </c>
      <c r="M1624" t="str">
        <f>IF(MasterData6[[#This Row],[NumCatalogPurchases]]&gt;=S$3, "Yes", "")</f>
        <v>Yes</v>
      </c>
      <c r="N1624" t="str">
        <f>IF(MasterData6[[#This Row],[NumStorePurchases]]&gt;=T$3, "Yes", "")</f>
        <v>Yes</v>
      </c>
    </row>
    <row r="1625" spans="1:14" x14ac:dyDescent="0.3">
      <c r="A1625">
        <v>8093</v>
      </c>
      <c r="B1625">
        <v>1</v>
      </c>
      <c r="C1625">
        <v>4</v>
      </c>
      <c r="D1625">
        <v>3</v>
      </c>
      <c r="E1625">
        <v>6</v>
      </c>
      <c r="F1625">
        <v>1</v>
      </c>
      <c r="G162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25" s="52">
        <f>IFERROR(MasterData6[[#This Row],[NumWebPurchases]]/MasterData6[[#This Row],[NumWebVisitsMonth]], 0)</f>
        <v>4</v>
      </c>
      <c r="I1625" t="str">
        <f>IF(AND(MasterData6[[#This Row],[NumWebPurchases]]&gt;=1, Buying_Cat.="Over $500"), "Yes", "")</f>
        <v>Yes</v>
      </c>
      <c r="L1625" t="str">
        <f>IF(MasterData6[[#This Row],[NumWebPurchases]]&gt;=R$3, "Yes", "")</f>
        <v>Yes</v>
      </c>
      <c r="M1625" t="str">
        <f>IF(MasterData6[[#This Row],[NumCatalogPurchases]]&gt;=S$3, "Yes", "")</f>
        <v>Yes</v>
      </c>
      <c r="N1625" t="str">
        <f>IF(MasterData6[[#This Row],[NumStorePurchases]]&gt;=T$3, "Yes", "")</f>
        <v>Yes</v>
      </c>
    </row>
    <row r="1626" spans="1:14" x14ac:dyDescent="0.3">
      <c r="A1626">
        <v>8104</v>
      </c>
      <c r="B1626">
        <v>1</v>
      </c>
      <c r="C1626">
        <v>5</v>
      </c>
      <c r="D1626">
        <v>1</v>
      </c>
      <c r="E1626">
        <v>5</v>
      </c>
      <c r="F1626">
        <v>7</v>
      </c>
      <c r="G162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26" s="52">
        <f>IFERROR(MasterData6[[#This Row],[NumWebPurchases]]/MasterData6[[#This Row],[NumWebVisitsMonth]], 0)</f>
        <v>0.7142857142857143</v>
      </c>
      <c r="I1626" t="str">
        <f>IF(AND(MasterData6[[#This Row],[NumWebPurchases]]&gt;=1, Buying_Cat.="Over $500"), "Yes", "")</f>
        <v/>
      </c>
      <c r="L1626" t="str">
        <f>IF(MasterData6[[#This Row],[NumWebPurchases]]&gt;=R$3, "Yes", "")</f>
        <v>Yes</v>
      </c>
      <c r="M1626" t="str">
        <f>IF(MasterData6[[#This Row],[NumCatalogPurchases]]&gt;=S$3, "Yes", "")</f>
        <v/>
      </c>
      <c r="N1626" t="str">
        <f>IF(MasterData6[[#This Row],[NumStorePurchases]]&gt;=T$3, "Yes", "")</f>
        <v>Yes</v>
      </c>
    </row>
    <row r="1627" spans="1:14" x14ac:dyDescent="0.3">
      <c r="A1627">
        <v>8132</v>
      </c>
      <c r="B1627">
        <v>5</v>
      </c>
      <c r="C1627">
        <v>9</v>
      </c>
      <c r="D1627">
        <v>2</v>
      </c>
      <c r="E1627">
        <v>8</v>
      </c>
      <c r="F1627">
        <v>7</v>
      </c>
      <c r="G162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627" s="52">
        <f>IFERROR(MasterData6[[#This Row],[NumWebPurchases]]/MasterData6[[#This Row],[NumWebVisitsMonth]], 0)</f>
        <v>1.2857142857142858</v>
      </c>
      <c r="I1627" t="str">
        <f>IF(AND(MasterData6[[#This Row],[NumWebPurchases]]&gt;=1, Buying_Cat.="Over $500"), "Yes", "")</f>
        <v>Yes</v>
      </c>
      <c r="L1627" t="str">
        <f>IF(MasterData6[[#This Row],[NumWebPurchases]]&gt;=R$3, "Yes", "")</f>
        <v>Yes</v>
      </c>
      <c r="M1627" t="str">
        <f>IF(MasterData6[[#This Row],[NumCatalogPurchases]]&gt;=S$3, "Yes", "")</f>
        <v>Yes</v>
      </c>
      <c r="N1627" t="str">
        <f>IF(MasterData6[[#This Row],[NumStorePurchases]]&gt;=T$3, "Yes", "")</f>
        <v>Yes</v>
      </c>
    </row>
    <row r="1628" spans="1:14" x14ac:dyDescent="0.3">
      <c r="A1628">
        <v>8135</v>
      </c>
      <c r="B1628">
        <v>1</v>
      </c>
      <c r="C1628">
        <v>1</v>
      </c>
      <c r="D1628">
        <v>0</v>
      </c>
      <c r="E1628">
        <v>3</v>
      </c>
      <c r="F1628">
        <v>7</v>
      </c>
      <c r="G162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28" s="52">
        <f>IFERROR(MasterData6[[#This Row],[NumWebPurchases]]/MasterData6[[#This Row],[NumWebVisitsMonth]], 0)</f>
        <v>0.14285714285714285</v>
      </c>
      <c r="I1628" t="str">
        <f>IF(AND(MasterData6[[#This Row],[NumWebPurchases]]&gt;=1, Buying_Cat.="Over $500"), "Yes", "")</f>
        <v/>
      </c>
      <c r="L1628" t="str">
        <f>IF(MasterData6[[#This Row],[NumWebPurchases]]&gt;=R$3, "Yes", "")</f>
        <v/>
      </c>
      <c r="M1628" t="str">
        <f>IF(MasterData6[[#This Row],[NumCatalogPurchases]]&gt;=S$3, "Yes", "")</f>
        <v/>
      </c>
      <c r="N1628" t="str">
        <f>IF(MasterData6[[#This Row],[NumStorePurchases]]&gt;=T$3, "Yes", "")</f>
        <v/>
      </c>
    </row>
    <row r="1629" spans="1:14" x14ac:dyDescent="0.3">
      <c r="A1629">
        <v>8140</v>
      </c>
      <c r="B1629">
        <v>3</v>
      </c>
      <c r="C1629">
        <v>2</v>
      </c>
      <c r="D1629">
        <v>1</v>
      </c>
      <c r="E1629">
        <v>4</v>
      </c>
      <c r="F1629">
        <v>4</v>
      </c>
      <c r="G162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629" s="52">
        <f>IFERROR(MasterData6[[#This Row],[NumWebPurchases]]/MasterData6[[#This Row],[NumWebVisitsMonth]], 0)</f>
        <v>0.5</v>
      </c>
      <c r="I1629" t="str">
        <f>IF(AND(MasterData6[[#This Row],[NumWebPurchases]]&gt;=1, Buying_Cat.="Over $500"), "Yes", "")</f>
        <v/>
      </c>
      <c r="L1629" t="str">
        <f>IF(MasterData6[[#This Row],[NumWebPurchases]]&gt;=R$3, "Yes", "")</f>
        <v/>
      </c>
      <c r="M1629" t="str">
        <f>IF(MasterData6[[#This Row],[NumCatalogPurchases]]&gt;=S$3, "Yes", "")</f>
        <v/>
      </c>
      <c r="N1629" t="str">
        <f>IF(MasterData6[[#This Row],[NumStorePurchases]]&gt;=T$3, "Yes", "")</f>
        <v/>
      </c>
    </row>
    <row r="1630" spans="1:14" x14ac:dyDescent="0.3">
      <c r="A1630">
        <v>8143</v>
      </c>
      <c r="B1630">
        <v>2</v>
      </c>
      <c r="C1630">
        <v>4</v>
      </c>
      <c r="D1630">
        <v>2</v>
      </c>
      <c r="E1630">
        <v>5</v>
      </c>
      <c r="F1630">
        <v>7</v>
      </c>
      <c r="G163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630" s="52">
        <f>IFERROR(MasterData6[[#This Row],[NumWebPurchases]]/MasterData6[[#This Row],[NumWebVisitsMonth]], 0)</f>
        <v>0.5714285714285714</v>
      </c>
      <c r="I1630" t="str">
        <f>IF(AND(MasterData6[[#This Row],[NumWebPurchases]]&gt;=1, Buying_Cat.="Over $500"), "Yes", "")</f>
        <v/>
      </c>
      <c r="L1630" t="str">
        <f>IF(MasterData6[[#This Row],[NumWebPurchases]]&gt;=R$3, "Yes", "")</f>
        <v>Yes</v>
      </c>
      <c r="M1630" t="str">
        <f>IF(MasterData6[[#This Row],[NumCatalogPurchases]]&gt;=S$3, "Yes", "")</f>
        <v>Yes</v>
      </c>
      <c r="N1630" t="str">
        <f>IF(MasterData6[[#This Row],[NumStorePurchases]]&gt;=T$3, "Yes", "")</f>
        <v>Yes</v>
      </c>
    </row>
    <row r="1631" spans="1:14" x14ac:dyDescent="0.3">
      <c r="A1631">
        <v>8146</v>
      </c>
      <c r="B1631">
        <v>1</v>
      </c>
      <c r="C1631">
        <v>1</v>
      </c>
      <c r="D1631">
        <v>1</v>
      </c>
      <c r="E1631">
        <v>2</v>
      </c>
      <c r="F1631">
        <v>6</v>
      </c>
      <c r="G163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31" s="52">
        <f>IFERROR(MasterData6[[#This Row],[NumWebPurchases]]/MasterData6[[#This Row],[NumWebVisitsMonth]], 0)</f>
        <v>0.16666666666666666</v>
      </c>
      <c r="I1631" t="str">
        <f>IF(AND(MasterData6[[#This Row],[NumWebPurchases]]&gt;=1, Buying_Cat.="Over $500"), "Yes", "")</f>
        <v/>
      </c>
      <c r="L1631" t="str">
        <f>IF(MasterData6[[#This Row],[NumWebPurchases]]&gt;=R$3, "Yes", "")</f>
        <v/>
      </c>
      <c r="M1631" t="str">
        <f>IF(MasterData6[[#This Row],[NumCatalogPurchases]]&gt;=S$3, "Yes", "")</f>
        <v/>
      </c>
      <c r="N1631" t="str">
        <f>IF(MasterData6[[#This Row],[NumStorePurchases]]&gt;=T$3, "Yes", "")</f>
        <v/>
      </c>
    </row>
    <row r="1632" spans="1:14" x14ac:dyDescent="0.3">
      <c r="A1632">
        <v>8147</v>
      </c>
      <c r="B1632">
        <v>3</v>
      </c>
      <c r="C1632">
        <v>2</v>
      </c>
      <c r="D1632">
        <v>0</v>
      </c>
      <c r="E1632">
        <v>3</v>
      </c>
      <c r="F1632">
        <v>8</v>
      </c>
      <c r="G163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632" s="52">
        <f>IFERROR(MasterData6[[#This Row],[NumWebPurchases]]/MasterData6[[#This Row],[NumWebVisitsMonth]], 0)</f>
        <v>0.25</v>
      </c>
      <c r="I1632" t="str">
        <f>IF(AND(MasterData6[[#This Row],[NumWebPurchases]]&gt;=1, Buying_Cat.="Over $500"), "Yes", "")</f>
        <v/>
      </c>
      <c r="L1632" t="str">
        <f>IF(MasterData6[[#This Row],[NumWebPurchases]]&gt;=R$3, "Yes", "")</f>
        <v/>
      </c>
      <c r="M1632" t="str">
        <f>IF(MasterData6[[#This Row],[NumCatalogPurchases]]&gt;=S$3, "Yes", "")</f>
        <v/>
      </c>
      <c r="N1632" t="str">
        <f>IF(MasterData6[[#This Row],[NumStorePurchases]]&gt;=T$3, "Yes", "")</f>
        <v/>
      </c>
    </row>
    <row r="1633" spans="1:14" x14ac:dyDescent="0.3">
      <c r="A1633">
        <v>8148</v>
      </c>
      <c r="B1633">
        <v>13</v>
      </c>
      <c r="C1633">
        <v>6</v>
      </c>
      <c r="D1633">
        <v>2</v>
      </c>
      <c r="E1633">
        <v>12</v>
      </c>
      <c r="F1633">
        <v>5</v>
      </c>
      <c r="G163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13</v>
      </c>
      <c r="H1633" s="52">
        <f>IFERROR(MasterData6[[#This Row],[NumWebPurchases]]/MasterData6[[#This Row],[NumWebVisitsMonth]], 0)</f>
        <v>1.2</v>
      </c>
      <c r="I1633" t="str">
        <f>IF(AND(MasterData6[[#This Row],[NumWebPurchases]]&gt;=1, Buying_Cat.="Over $500"), "Yes", "")</f>
        <v>Yes</v>
      </c>
      <c r="L1633" t="str">
        <f>IF(MasterData6[[#This Row],[NumWebPurchases]]&gt;=R$3, "Yes", "")</f>
        <v>Yes</v>
      </c>
      <c r="M1633" t="str">
        <f>IF(MasterData6[[#This Row],[NumCatalogPurchases]]&gt;=S$3, "Yes", "")</f>
        <v>Yes</v>
      </c>
      <c r="N1633" t="str">
        <f>IF(MasterData6[[#This Row],[NumStorePurchases]]&gt;=T$3, "Yes", "")</f>
        <v>Yes</v>
      </c>
    </row>
    <row r="1634" spans="1:14" x14ac:dyDescent="0.3">
      <c r="A1634">
        <v>8151</v>
      </c>
      <c r="B1634">
        <v>1</v>
      </c>
      <c r="C1634">
        <v>4</v>
      </c>
      <c r="D1634">
        <v>1</v>
      </c>
      <c r="E1634">
        <v>3</v>
      </c>
      <c r="F1634">
        <v>8</v>
      </c>
      <c r="G163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34" s="52">
        <f>IFERROR(MasterData6[[#This Row],[NumWebPurchases]]/MasterData6[[#This Row],[NumWebVisitsMonth]], 0)</f>
        <v>0.5</v>
      </c>
      <c r="I1634" t="str">
        <f>IF(AND(MasterData6[[#This Row],[NumWebPurchases]]&gt;=1, Buying_Cat.="Over $500"), "Yes", "")</f>
        <v/>
      </c>
      <c r="L1634" t="str">
        <f>IF(MasterData6[[#This Row],[NumWebPurchases]]&gt;=R$3, "Yes", "")</f>
        <v>Yes</v>
      </c>
      <c r="M1634" t="str">
        <f>IF(MasterData6[[#This Row],[NumCatalogPurchases]]&gt;=S$3, "Yes", "")</f>
        <v/>
      </c>
      <c r="N1634" t="str">
        <f>IF(MasterData6[[#This Row],[NumStorePurchases]]&gt;=T$3, "Yes", "")</f>
        <v/>
      </c>
    </row>
    <row r="1635" spans="1:14" x14ac:dyDescent="0.3">
      <c r="A1635">
        <v>8159</v>
      </c>
      <c r="B1635">
        <v>3</v>
      </c>
      <c r="C1635">
        <v>4</v>
      </c>
      <c r="D1635">
        <v>1</v>
      </c>
      <c r="E1635">
        <v>3</v>
      </c>
      <c r="F1635">
        <v>7</v>
      </c>
      <c r="G163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635" s="52">
        <f>IFERROR(MasterData6[[#This Row],[NumWebPurchases]]/MasterData6[[#This Row],[NumWebVisitsMonth]], 0)</f>
        <v>0.5714285714285714</v>
      </c>
      <c r="I1635" t="str">
        <f>IF(AND(MasterData6[[#This Row],[NumWebPurchases]]&gt;=1, Buying_Cat.="Over $500"), "Yes", "")</f>
        <v/>
      </c>
      <c r="L1635" t="str">
        <f>IF(MasterData6[[#This Row],[NumWebPurchases]]&gt;=R$3, "Yes", "")</f>
        <v>Yes</v>
      </c>
      <c r="M1635" t="str">
        <f>IF(MasterData6[[#This Row],[NumCatalogPurchases]]&gt;=S$3, "Yes", "")</f>
        <v/>
      </c>
      <c r="N1635" t="str">
        <f>IF(MasterData6[[#This Row],[NumStorePurchases]]&gt;=T$3, "Yes", "")</f>
        <v/>
      </c>
    </row>
    <row r="1636" spans="1:14" x14ac:dyDescent="0.3">
      <c r="A1636">
        <v>8162</v>
      </c>
      <c r="B1636">
        <v>1</v>
      </c>
      <c r="C1636">
        <v>1</v>
      </c>
      <c r="D1636">
        <v>0</v>
      </c>
      <c r="E1636">
        <v>3</v>
      </c>
      <c r="F1636">
        <v>6</v>
      </c>
      <c r="G163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36" s="52">
        <f>IFERROR(MasterData6[[#This Row],[NumWebPurchases]]/MasterData6[[#This Row],[NumWebVisitsMonth]], 0)</f>
        <v>0.16666666666666666</v>
      </c>
      <c r="I1636" t="str">
        <f>IF(AND(MasterData6[[#This Row],[NumWebPurchases]]&gt;=1, Buying_Cat.="Over $500"), "Yes", "")</f>
        <v/>
      </c>
      <c r="L1636" t="str">
        <f>IF(MasterData6[[#This Row],[NumWebPurchases]]&gt;=R$3, "Yes", "")</f>
        <v/>
      </c>
      <c r="M1636" t="str">
        <f>IF(MasterData6[[#This Row],[NumCatalogPurchases]]&gt;=S$3, "Yes", "")</f>
        <v/>
      </c>
      <c r="N1636" t="str">
        <f>IF(MasterData6[[#This Row],[NumStorePurchases]]&gt;=T$3, "Yes", "")</f>
        <v/>
      </c>
    </row>
    <row r="1637" spans="1:14" x14ac:dyDescent="0.3">
      <c r="A1637">
        <v>8164</v>
      </c>
      <c r="B1637">
        <v>1</v>
      </c>
      <c r="C1637">
        <v>5</v>
      </c>
      <c r="D1637">
        <v>6</v>
      </c>
      <c r="E1637">
        <v>7</v>
      </c>
      <c r="F1637">
        <v>2</v>
      </c>
      <c r="G163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37" s="52">
        <f>IFERROR(MasterData6[[#This Row],[NumWebPurchases]]/MasterData6[[#This Row],[NumWebVisitsMonth]], 0)</f>
        <v>2.5</v>
      </c>
      <c r="I1637" t="str">
        <f>IF(AND(MasterData6[[#This Row],[NumWebPurchases]]&gt;=1, Buying_Cat.="Over $500"), "Yes", "")</f>
        <v>Yes</v>
      </c>
      <c r="L1637" t="str">
        <f>IF(MasterData6[[#This Row],[NumWebPurchases]]&gt;=R$3, "Yes", "")</f>
        <v>Yes</v>
      </c>
      <c r="M1637" t="str">
        <f>IF(MasterData6[[#This Row],[NumCatalogPurchases]]&gt;=S$3, "Yes", "")</f>
        <v>Yes</v>
      </c>
      <c r="N1637" t="str">
        <f>IF(MasterData6[[#This Row],[NumStorePurchases]]&gt;=T$3, "Yes", "")</f>
        <v>Yes</v>
      </c>
    </row>
    <row r="1638" spans="1:14" x14ac:dyDescent="0.3">
      <c r="A1638">
        <v>8175</v>
      </c>
      <c r="B1638">
        <v>1</v>
      </c>
      <c r="C1638">
        <v>2</v>
      </c>
      <c r="D1638">
        <v>1</v>
      </c>
      <c r="E1638">
        <v>4</v>
      </c>
      <c r="F1638">
        <v>7</v>
      </c>
      <c r="G163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38" s="52">
        <f>IFERROR(MasterData6[[#This Row],[NumWebPurchases]]/MasterData6[[#This Row],[NumWebVisitsMonth]], 0)</f>
        <v>0.2857142857142857</v>
      </c>
      <c r="I1638" t="str">
        <f>IF(AND(MasterData6[[#This Row],[NumWebPurchases]]&gt;=1, Buying_Cat.="Over $500"), "Yes", "")</f>
        <v/>
      </c>
      <c r="L1638" t="str">
        <f>IF(MasterData6[[#This Row],[NumWebPurchases]]&gt;=R$3, "Yes", "")</f>
        <v/>
      </c>
      <c r="M1638" t="str">
        <f>IF(MasterData6[[#This Row],[NumCatalogPurchases]]&gt;=S$3, "Yes", "")</f>
        <v/>
      </c>
      <c r="N1638" t="str">
        <f>IF(MasterData6[[#This Row],[NumStorePurchases]]&gt;=T$3, "Yes", "")</f>
        <v/>
      </c>
    </row>
    <row r="1639" spans="1:14" x14ac:dyDescent="0.3">
      <c r="A1639">
        <v>8180</v>
      </c>
      <c r="B1639">
        <v>3</v>
      </c>
      <c r="C1639">
        <v>6</v>
      </c>
      <c r="D1639">
        <v>1</v>
      </c>
      <c r="E1639">
        <v>5</v>
      </c>
      <c r="F1639">
        <v>6</v>
      </c>
      <c r="G163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639" s="52">
        <f>IFERROR(MasterData6[[#This Row],[NumWebPurchases]]/MasterData6[[#This Row],[NumWebVisitsMonth]], 0)</f>
        <v>1</v>
      </c>
      <c r="I1639" t="str">
        <f>IF(AND(MasterData6[[#This Row],[NumWebPurchases]]&gt;=1, Buying_Cat.="Over $500"), "Yes", "")</f>
        <v/>
      </c>
      <c r="L1639" t="str">
        <f>IF(MasterData6[[#This Row],[NumWebPurchases]]&gt;=R$3, "Yes", "")</f>
        <v>Yes</v>
      </c>
      <c r="M1639" t="str">
        <f>IF(MasterData6[[#This Row],[NumCatalogPurchases]]&gt;=S$3, "Yes", "")</f>
        <v/>
      </c>
      <c r="N1639" t="str">
        <f>IF(MasterData6[[#This Row],[NumStorePurchases]]&gt;=T$3, "Yes", "")</f>
        <v>Yes</v>
      </c>
    </row>
    <row r="1640" spans="1:14" x14ac:dyDescent="0.3">
      <c r="A1640">
        <v>8181</v>
      </c>
      <c r="B1640">
        <v>3</v>
      </c>
      <c r="C1640">
        <v>4</v>
      </c>
      <c r="D1640">
        <v>1</v>
      </c>
      <c r="E1640">
        <v>3</v>
      </c>
      <c r="F1640">
        <v>8</v>
      </c>
      <c r="G164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640" s="52">
        <f>IFERROR(MasterData6[[#This Row],[NumWebPurchases]]/MasterData6[[#This Row],[NumWebVisitsMonth]], 0)</f>
        <v>0.5</v>
      </c>
      <c r="I1640" t="str">
        <f>IF(AND(MasterData6[[#This Row],[NumWebPurchases]]&gt;=1, Buying_Cat.="Over $500"), "Yes", "")</f>
        <v/>
      </c>
      <c r="L1640" t="str">
        <f>IF(MasterData6[[#This Row],[NumWebPurchases]]&gt;=R$3, "Yes", "")</f>
        <v>Yes</v>
      </c>
      <c r="M1640" t="str">
        <f>IF(MasterData6[[#This Row],[NumCatalogPurchases]]&gt;=S$3, "Yes", "")</f>
        <v/>
      </c>
      <c r="N1640" t="str">
        <f>IF(MasterData6[[#This Row],[NumStorePurchases]]&gt;=T$3, "Yes", "")</f>
        <v/>
      </c>
    </row>
    <row r="1641" spans="1:14" x14ac:dyDescent="0.3">
      <c r="A1641">
        <v>8182</v>
      </c>
      <c r="B1641">
        <v>4</v>
      </c>
      <c r="C1641">
        <v>3</v>
      </c>
      <c r="D1641">
        <v>0</v>
      </c>
      <c r="E1641">
        <v>4</v>
      </c>
      <c r="F1641">
        <v>8</v>
      </c>
      <c r="G164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641" s="52">
        <f>IFERROR(MasterData6[[#This Row],[NumWebPurchases]]/MasterData6[[#This Row],[NumWebVisitsMonth]], 0)</f>
        <v>0.375</v>
      </c>
      <c r="I1641" t="str">
        <f>IF(AND(MasterData6[[#This Row],[NumWebPurchases]]&gt;=1, Buying_Cat.="Over $500"), "Yes", "")</f>
        <v/>
      </c>
      <c r="L1641" t="str">
        <f>IF(MasterData6[[#This Row],[NumWebPurchases]]&gt;=R$3, "Yes", "")</f>
        <v/>
      </c>
      <c r="M1641" t="str">
        <f>IF(MasterData6[[#This Row],[NumCatalogPurchases]]&gt;=S$3, "Yes", "")</f>
        <v/>
      </c>
      <c r="N1641" t="str">
        <f>IF(MasterData6[[#This Row],[NumStorePurchases]]&gt;=T$3, "Yes", "")</f>
        <v/>
      </c>
    </row>
    <row r="1642" spans="1:14" x14ac:dyDescent="0.3">
      <c r="A1642">
        <v>8204</v>
      </c>
      <c r="B1642">
        <v>1</v>
      </c>
      <c r="C1642">
        <v>4</v>
      </c>
      <c r="D1642">
        <v>4</v>
      </c>
      <c r="E1642">
        <v>9</v>
      </c>
      <c r="F1642">
        <v>2</v>
      </c>
      <c r="G164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42" s="52">
        <f>IFERROR(MasterData6[[#This Row],[NumWebPurchases]]/MasterData6[[#This Row],[NumWebVisitsMonth]], 0)</f>
        <v>2</v>
      </c>
      <c r="I1642" t="str">
        <f>IF(AND(MasterData6[[#This Row],[NumWebPurchases]]&gt;=1, Buying_Cat.="Over $500"), "Yes", "")</f>
        <v>Yes</v>
      </c>
      <c r="L1642" t="str">
        <f>IF(MasterData6[[#This Row],[NumWebPurchases]]&gt;=R$3, "Yes", "")</f>
        <v>Yes</v>
      </c>
      <c r="M1642" t="str">
        <f>IF(MasterData6[[#This Row],[NumCatalogPurchases]]&gt;=S$3, "Yes", "")</f>
        <v>Yes</v>
      </c>
      <c r="N1642" t="str">
        <f>IF(MasterData6[[#This Row],[NumStorePurchases]]&gt;=T$3, "Yes", "")</f>
        <v>Yes</v>
      </c>
    </row>
    <row r="1643" spans="1:14" x14ac:dyDescent="0.3">
      <c r="A1643">
        <v>8207</v>
      </c>
      <c r="B1643">
        <v>1</v>
      </c>
      <c r="C1643">
        <v>1</v>
      </c>
      <c r="D1643">
        <v>0</v>
      </c>
      <c r="E1643">
        <v>3</v>
      </c>
      <c r="F1643">
        <v>4</v>
      </c>
      <c r="G164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43" s="52">
        <f>IFERROR(MasterData6[[#This Row],[NumWebPurchases]]/MasterData6[[#This Row],[NumWebVisitsMonth]], 0)</f>
        <v>0.25</v>
      </c>
      <c r="I1643" t="str">
        <f>IF(AND(MasterData6[[#This Row],[NumWebPurchases]]&gt;=1, Buying_Cat.="Over $500"), "Yes", "")</f>
        <v/>
      </c>
      <c r="L1643" t="str">
        <f>IF(MasterData6[[#This Row],[NumWebPurchases]]&gt;=R$3, "Yes", "")</f>
        <v/>
      </c>
      <c r="M1643" t="str">
        <f>IF(MasterData6[[#This Row],[NumCatalogPurchases]]&gt;=S$3, "Yes", "")</f>
        <v/>
      </c>
      <c r="N1643" t="str">
        <f>IF(MasterData6[[#This Row],[NumStorePurchases]]&gt;=T$3, "Yes", "")</f>
        <v/>
      </c>
    </row>
    <row r="1644" spans="1:14" x14ac:dyDescent="0.3">
      <c r="A1644">
        <v>8210</v>
      </c>
      <c r="B1644">
        <v>5</v>
      </c>
      <c r="C1644">
        <v>4</v>
      </c>
      <c r="D1644">
        <v>1</v>
      </c>
      <c r="E1644">
        <v>8</v>
      </c>
      <c r="F1644">
        <v>4</v>
      </c>
      <c r="G164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644" s="52">
        <f>IFERROR(MasterData6[[#This Row],[NumWebPurchases]]/MasterData6[[#This Row],[NumWebVisitsMonth]], 0)</f>
        <v>1</v>
      </c>
      <c r="I1644" t="str">
        <f>IF(AND(MasterData6[[#This Row],[NumWebPurchases]]&gt;=1, Buying_Cat.="Over $500"), "Yes", "")</f>
        <v/>
      </c>
      <c r="L1644" t="str">
        <f>IF(MasterData6[[#This Row],[NumWebPurchases]]&gt;=R$3, "Yes", "")</f>
        <v>Yes</v>
      </c>
      <c r="M1644" t="str">
        <f>IF(MasterData6[[#This Row],[NumCatalogPurchases]]&gt;=S$3, "Yes", "")</f>
        <v/>
      </c>
      <c r="N1644" t="str">
        <f>IF(MasterData6[[#This Row],[NumStorePurchases]]&gt;=T$3, "Yes", "")</f>
        <v>Yes</v>
      </c>
    </row>
    <row r="1645" spans="1:14" x14ac:dyDescent="0.3">
      <c r="A1645">
        <v>8212</v>
      </c>
      <c r="B1645">
        <v>2</v>
      </c>
      <c r="C1645">
        <v>3</v>
      </c>
      <c r="D1645">
        <v>1</v>
      </c>
      <c r="E1645">
        <v>4</v>
      </c>
      <c r="F1645">
        <v>7</v>
      </c>
      <c r="G164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645" s="52">
        <f>IFERROR(MasterData6[[#This Row],[NumWebPurchases]]/MasterData6[[#This Row],[NumWebVisitsMonth]], 0)</f>
        <v>0.42857142857142855</v>
      </c>
      <c r="I1645" t="str">
        <f>IF(AND(MasterData6[[#This Row],[NumWebPurchases]]&gt;=1, Buying_Cat.="Over $500"), "Yes", "")</f>
        <v/>
      </c>
      <c r="L1645" t="str">
        <f>IF(MasterData6[[#This Row],[NumWebPurchases]]&gt;=R$3, "Yes", "")</f>
        <v/>
      </c>
      <c r="M1645" t="str">
        <f>IF(MasterData6[[#This Row],[NumCatalogPurchases]]&gt;=S$3, "Yes", "")</f>
        <v/>
      </c>
      <c r="N1645" t="str">
        <f>IF(MasterData6[[#This Row],[NumStorePurchases]]&gt;=T$3, "Yes", "")</f>
        <v/>
      </c>
    </row>
    <row r="1646" spans="1:14" x14ac:dyDescent="0.3">
      <c r="A1646">
        <v>8213</v>
      </c>
      <c r="B1646">
        <v>4</v>
      </c>
      <c r="C1646">
        <v>2</v>
      </c>
      <c r="D1646">
        <v>2</v>
      </c>
      <c r="E1646">
        <v>3</v>
      </c>
      <c r="F1646">
        <v>7</v>
      </c>
      <c r="G164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646" s="52">
        <f>IFERROR(MasterData6[[#This Row],[NumWebPurchases]]/MasterData6[[#This Row],[NumWebVisitsMonth]], 0)</f>
        <v>0.2857142857142857</v>
      </c>
      <c r="I1646" t="str">
        <f>IF(AND(MasterData6[[#This Row],[NumWebPurchases]]&gt;=1, Buying_Cat.="Over $500"), "Yes", "")</f>
        <v/>
      </c>
      <c r="L1646" t="str">
        <f>IF(MasterData6[[#This Row],[NumWebPurchases]]&gt;=R$3, "Yes", "")</f>
        <v/>
      </c>
      <c r="M1646" t="str">
        <f>IF(MasterData6[[#This Row],[NumCatalogPurchases]]&gt;=S$3, "Yes", "")</f>
        <v>Yes</v>
      </c>
      <c r="N1646" t="str">
        <f>IF(MasterData6[[#This Row],[NumStorePurchases]]&gt;=T$3, "Yes", "")</f>
        <v/>
      </c>
    </row>
    <row r="1647" spans="1:14" x14ac:dyDescent="0.3">
      <c r="A1647">
        <v>8216</v>
      </c>
      <c r="B1647">
        <v>6</v>
      </c>
      <c r="C1647">
        <v>4</v>
      </c>
      <c r="D1647">
        <v>4</v>
      </c>
      <c r="E1647">
        <v>3</v>
      </c>
      <c r="F1647">
        <v>5</v>
      </c>
      <c r="G164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647" s="52">
        <f>IFERROR(MasterData6[[#This Row],[NumWebPurchases]]/MasterData6[[#This Row],[NumWebVisitsMonth]], 0)</f>
        <v>0.8</v>
      </c>
      <c r="I1647" t="str">
        <f>IF(AND(MasterData6[[#This Row],[NumWebPurchases]]&gt;=1, Buying_Cat.="Over $500"), "Yes", "")</f>
        <v/>
      </c>
      <c r="L1647" t="str">
        <f>IF(MasterData6[[#This Row],[NumWebPurchases]]&gt;=R$3, "Yes", "")</f>
        <v>Yes</v>
      </c>
      <c r="M1647" t="str">
        <f>IF(MasterData6[[#This Row],[NumCatalogPurchases]]&gt;=S$3, "Yes", "")</f>
        <v>Yes</v>
      </c>
      <c r="N1647" t="str">
        <f>IF(MasterData6[[#This Row],[NumStorePurchases]]&gt;=T$3, "Yes", "")</f>
        <v/>
      </c>
    </row>
    <row r="1648" spans="1:14" x14ac:dyDescent="0.3">
      <c r="A1648">
        <v>8230</v>
      </c>
      <c r="B1648">
        <v>1</v>
      </c>
      <c r="C1648">
        <v>2</v>
      </c>
      <c r="D1648">
        <v>0</v>
      </c>
      <c r="E1648">
        <v>3</v>
      </c>
      <c r="F1648">
        <v>7</v>
      </c>
      <c r="G164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48" s="52">
        <f>IFERROR(MasterData6[[#This Row],[NumWebPurchases]]/MasterData6[[#This Row],[NumWebVisitsMonth]], 0)</f>
        <v>0.2857142857142857</v>
      </c>
      <c r="I1648" t="str">
        <f>IF(AND(MasterData6[[#This Row],[NumWebPurchases]]&gt;=1, Buying_Cat.="Over $500"), "Yes", "")</f>
        <v/>
      </c>
      <c r="L1648" t="str">
        <f>IF(MasterData6[[#This Row],[NumWebPurchases]]&gt;=R$3, "Yes", "")</f>
        <v/>
      </c>
      <c r="M1648" t="str">
        <f>IF(MasterData6[[#This Row],[NumCatalogPurchases]]&gt;=S$3, "Yes", "")</f>
        <v/>
      </c>
      <c r="N1648" t="str">
        <f>IF(MasterData6[[#This Row],[NumStorePurchases]]&gt;=T$3, "Yes", "")</f>
        <v/>
      </c>
    </row>
    <row r="1649" spans="1:14" x14ac:dyDescent="0.3">
      <c r="A1649">
        <v>8233</v>
      </c>
      <c r="B1649">
        <v>4</v>
      </c>
      <c r="C1649">
        <v>7</v>
      </c>
      <c r="D1649">
        <v>3</v>
      </c>
      <c r="E1649">
        <v>7</v>
      </c>
      <c r="F1649">
        <v>5</v>
      </c>
      <c r="G164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649" s="52">
        <f>IFERROR(MasterData6[[#This Row],[NumWebPurchases]]/MasterData6[[#This Row],[NumWebVisitsMonth]], 0)</f>
        <v>1.4</v>
      </c>
      <c r="I1649" t="str">
        <f>IF(AND(MasterData6[[#This Row],[NumWebPurchases]]&gt;=1, Buying_Cat.="Over $500"), "Yes", "")</f>
        <v>Yes</v>
      </c>
      <c r="L1649" t="str">
        <f>IF(MasterData6[[#This Row],[NumWebPurchases]]&gt;=R$3, "Yes", "")</f>
        <v>Yes</v>
      </c>
      <c r="M1649" t="str">
        <f>IF(MasterData6[[#This Row],[NumCatalogPurchases]]&gt;=S$3, "Yes", "")</f>
        <v>Yes</v>
      </c>
      <c r="N1649" t="str">
        <f>IF(MasterData6[[#This Row],[NumStorePurchases]]&gt;=T$3, "Yes", "")</f>
        <v>Yes</v>
      </c>
    </row>
    <row r="1650" spans="1:14" x14ac:dyDescent="0.3">
      <c r="A1650">
        <v>8234</v>
      </c>
      <c r="B1650">
        <v>1</v>
      </c>
      <c r="C1650">
        <v>1</v>
      </c>
      <c r="D1650">
        <v>0</v>
      </c>
      <c r="E1650">
        <v>2</v>
      </c>
      <c r="F1650">
        <v>8</v>
      </c>
      <c r="G165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50" s="52">
        <f>IFERROR(MasterData6[[#This Row],[NumWebPurchases]]/MasterData6[[#This Row],[NumWebVisitsMonth]], 0)</f>
        <v>0.125</v>
      </c>
      <c r="I1650" t="str">
        <f>IF(AND(MasterData6[[#This Row],[NumWebPurchases]]&gt;=1, Buying_Cat.="Over $500"), "Yes", "")</f>
        <v/>
      </c>
      <c r="L1650" t="str">
        <f>IF(MasterData6[[#This Row],[NumWebPurchases]]&gt;=R$3, "Yes", "")</f>
        <v/>
      </c>
      <c r="M1650" t="str">
        <f>IF(MasterData6[[#This Row],[NumCatalogPurchases]]&gt;=S$3, "Yes", "")</f>
        <v/>
      </c>
      <c r="N1650" t="str">
        <f>IF(MasterData6[[#This Row],[NumStorePurchases]]&gt;=T$3, "Yes", "")</f>
        <v/>
      </c>
    </row>
    <row r="1651" spans="1:14" x14ac:dyDescent="0.3">
      <c r="A1651">
        <v>8235</v>
      </c>
      <c r="B1651">
        <v>2</v>
      </c>
      <c r="C1651">
        <v>6</v>
      </c>
      <c r="D1651">
        <v>5</v>
      </c>
      <c r="E1651">
        <v>10</v>
      </c>
      <c r="F1651">
        <v>3</v>
      </c>
      <c r="G165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651" s="52">
        <f>IFERROR(MasterData6[[#This Row],[NumWebPurchases]]/MasterData6[[#This Row],[NumWebVisitsMonth]], 0)</f>
        <v>2</v>
      </c>
      <c r="I1651" t="str">
        <f>IF(AND(MasterData6[[#This Row],[NumWebPurchases]]&gt;=1, Buying_Cat.="Over $500"), "Yes", "")</f>
        <v>Yes</v>
      </c>
      <c r="L1651" t="str">
        <f>IF(MasterData6[[#This Row],[NumWebPurchases]]&gt;=R$3, "Yes", "")</f>
        <v>Yes</v>
      </c>
      <c r="M1651" t="str">
        <f>IF(MasterData6[[#This Row],[NumCatalogPurchases]]&gt;=S$3, "Yes", "")</f>
        <v>Yes</v>
      </c>
      <c r="N1651" t="str">
        <f>IF(MasterData6[[#This Row],[NumStorePurchases]]&gt;=T$3, "Yes", "")</f>
        <v>Yes</v>
      </c>
    </row>
    <row r="1652" spans="1:14" x14ac:dyDescent="0.3">
      <c r="A1652">
        <v>8254</v>
      </c>
      <c r="B1652">
        <v>1</v>
      </c>
      <c r="C1652">
        <v>1</v>
      </c>
      <c r="D1652">
        <v>0</v>
      </c>
      <c r="E1652">
        <v>2</v>
      </c>
      <c r="F1652">
        <v>8</v>
      </c>
      <c r="G165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52" s="52">
        <f>IFERROR(MasterData6[[#This Row],[NumWebPurchases]]/MasterData6[[#This Row],[NumWebVisitsMonth]], 0)</f>
        <v>0.125</v>
      </c>
      <c r="I1652" t="str">
        <f>IF(AND(MasterData6[[#This Row],[NumWebPurchases]]&gt;=1, Buying_Cat.="Over $500"), "Yes", "")</f>
        <v/>
      </c>
      <c r="L1652" t="str">
        <f>IF(MasterData6[[#This Row],[NumWebPurchases]]&gt;=R$3, "Yes", "")</f>
        <v/>
      </c>
      <c r="M1652" t="str">
        <f>IF(MasterData6[[#This Row],[NumCatalogPurchases]]&gt;=S$3, "Yes", "")</f>
        <v/>
      </c>
      <c r="N1652" t="str">
        <f>IF(MasterData6[[#This Row],[NumStorePurchases]]&gt;=T$3, "Yes", "")</f>
        <v/>
      </c>
    </row>
    <row r="1653" spans="1:14" x14ac:dyDescent="0.3">
      <c r="A1653">
        <v>8268</v>
      </c>
      <c r="B1653">
        <v>3</v>
      </c>
      <c r="C1653">
        <v>6</v>
      </c>
      <c r="D1653">
        <v>1</v>
      </c>
      <c r="E1653">
        <v>7</v>
      </c>
      <c r="F1653">
        <v>6</v>
      </c>
      <c r="G165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653" s="52">
        <f>IFERROR(MasterData6[[#This Row],[NumWebPurchases]]/MasterData6[[#This Row],[NumWebVisitsMonth]], 0)</f>
        <v>1</v>
      </c>
      <c r="I1653" t="str">
        <f>IF(AND(MasterData6[[#This Row],[NumWebPurchases]]&gt;=1, Buying_Cat.="Over $500"), "Yes", "")</f>
        <v/>
      </c>
      <c r="L1653" t="str">
        <f>IF(MasterData6[[#This Row],[NumWebPurchases]]&gt;=R$3, "Yes", "")</f>
        <v>Yes</v>
      </c>
      <c r="M1653" t="str">
        <f>IF(MasterData6[[#This Row],[NumCatalogPurchases]]&gt;=S$3, "Yes", "")</f>
        <v/>
      </c>
      <c r="N1653" t="str">
        <f>IF(MasterData6[[#This Row],[NumStorePurchases]]&gt;=T$3, "Yes", "")</f>
        <v>Yes</v>
      </c>
    </row>
    <row r="1654" spans="1:14" x14ac:dyDescent="0.3">
      <c r="A1654">
        <v>8275</v>
      </c>
      <c r="B1654">
        <v>1</v>
      </c>
      <c r="C1654">
        <v>1</v>
      </c>
      <c r="D1654">
        <v>0</v>
      </c>
      <c r="E1654">
        <v>2</v>
      </c>
      <c r="F1654">
        <v>7</v>
      </c>
      <c r="G165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54" s="52">
        <f>IFERROR(MasterData6[[#This Row],[NumWebPurchases]]/MasterData6[[#This Row],[NumWebVisitsMonth]], 0)</f>
        <v>0.14285714285714285</v>
      </c>
      <c r="I1654" t="str">
        <f>IF(AND(MasterData6[[#This Row],[NumWebPurchases]]&gt;=1, Buying_Cat.="Over $500"), "Yes", "")</f>
        <v/>
      </c>
      <c r="L1654" t="str">
        <f>IF(MasterData6[[#This Row],[NumWebPurchases]]&gt;=R$3, "Yes", "")</f>
        <v/>
      </c>
      <c r="M1654" t="str">
        <f>IF(MasterData6[[#This Row],[NumCatalogPurchases]]&gt;=S$3, "Yes", "")</f>
        <v/>
      </c>
      <c r="N1654" t="str">
        <f>IF(MasterData6[[#This Row],[NumStorePurchases]]&gt;=T$3, "Yes", "")</f>
        <v/>
      </c>
    </row>
    <row r="1655" spans="1:14" x14ac:dyDescent="0.3">
      <c r="A1655">
        <v>8278</v>
      </c>
      <c r="B1655">
        <v>1</v>
      </c>
      <c r="C1655">
        <v>8</v>
      </c>
      <c r="D1655">
        <v>2</v>
      </c>
      <c r="E1655">
        <v>5</v>
      </c>
      <c r="F1655">
        <v>5</v>
      </c>
      <c r="G165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55" s="52">
        <f>IFERROR(MasterData6[[#This Row],[NumWebPurchases]]/MasterData6[[#This Row],[NumWebVisitsMonth]], 0)</f>
        <v>1.6</v>
      </c>
      <c r="I1655" t="str">
        <f>IF(AND(MasterData6[[#This Row],[NumWebPurchases]]&gt;=1, Buying_Cat.="Over $500"), "Yes", "")</f>
        <v>Yes</v>
      </c>
      <c r="L1655" t="str">
        <f>IF(MasterData6[[#This Row],[NumWebPurchases]]&gt;=R$3, "Yes", "")</f>
        <v>Yes</v>
      </c>
      <c r="M1655" t="str">
        <f>IF(MasterData6[[#This Row],[NumCatalogPurchases]]&gt;=S$3, "Yes", "")</f>
        <v>Yes</v>
      </c>
      <c r="N1655" t="str">
        <f>IF(MasterData6[[#This Row],[NumStorePurchases]]&gt;=T$3, "Yes", "")</f>
        <v>Yes</v>
      </c>
    </row>
    <row r="1656" spans="1:14" x14ac:dyDescent="0.3">
      <c r="A1656">
        <v>8286</v>
      </c>
      <c r="B1656">
        <v>1</v>
      </c>
      <c r="C1656">
        <v>3</v>
      </c>
      <c r="D1656">
        <v>0</v>
      </c>
      <c r="E1656">
        <v>4</v>
      </c>
      <c r="F1656">
        <v>7</v>
      </c>
      <c r="G165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56" s="52">
        <f>IFERROR(MasterData6[[#This Row],[NumWebPurchases]]/MasterData6[[#This Row],[NumWebVisitsMonth]], 0)</f>
        <v>0.42857142857142855</v>
      </c>
      <c r="I1656" t="str">
        <f>IF(AND(MasterData6[[#This Row],[NumWebPurchases]]&gt;=1, Buying_Cat.="Over $500"), "Yes", "")</f>
        <v/>
      </c>
      <c r="L1656" t="str">
        <f>IF(MasterData6[[#This Row],[NumWebPurchases]]&gt;=R$3, "Yes", "")</f>
        <v/>
      </c>
      <c r="M1656" t="str">
        <f>IF(MasterData6[[#This Row],[NumCatalogPurchases]]&gt;=S$3, "Yes", "")</f>
        <v/>
      </c>
      <c r="N1656" t="str">
        <f>IF(MasterData6[[#This Row],[NumStorePurchases]]&gt;=T$3, "Yes", "")</f>
        <v/>
      </c>
    </row>
    <row r="1657" spans="1:14" x14ac:dyDescent="0.3">
      <c r="A1657">
        <v>8299</v>
      </c>
      <c r="B1657">
        <v>1</v>
      </c>
      <c r="C1657">
        <v>1</v>
      </c>
      <c r="D1657">
        <v>1</v>
      </c>
      <c r="E1657">
        <v>3</v>
      </c>
      <c r="F1657">
        <v>4</v>
      </c>
      <c r="G165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57" s="52">
        <f>IFERROR(MasterData6[[#This Row],[NumWebPurchases]]/MasterData6[[#This Row],[NumWebVisitsMonth]], 0)</f>
        <v>0.25</v>
      </c>
      <c r="I1657" t="str">
        <f>IF(AND(MasterData6[[#This Row],[NumWebPurchases]]&gt;=1, Buying_Cat.="Over $500"), "Yes", "")</f>
        <v/>
      </c>
      <c r="L1657" t="str">
        <f>IF(MasterData6[[#This Row],[NumWebPurchases]]&gt;=R$3, "Yes", "")</f>
        <v/>
      </c>
      <c r="M1657" t="str">
        <f>IF(MasterData6[[#This Row],[NumCatalogPurchases]]&gt;=S$3, "Yes", "")</f>
        <v/>
      </c>
      <c r="N1657" t="str">
        <f>IF(MasterData6[[#This Row],[NumStorePurchases]]&gt;=T$3, "Yes", "")</f>
        <v/>
      </c>
    </row>
    <row r="1658" spans="1:14" x14ac:dyDescent="0.3">
      <c r="A1658">
        <v>8310</v>
      </c>
      <c r="B1658">
        <v>3</v>
      </c>
      <c r="C1658">
        <v>10</v>
      </c>
      <c r="D1658">
        <v>4</v>
      </c>
      <c r="E1658">
        <v>7</v>
      </c>
      <c r="F1658">
        <v>6</v>
      </c>
      <c r="G165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658" s="52">
        <f>IFERROR(MasterData6[[#This Row],[NumWebPurchases]]/MasterData6[[#This Row],[NumWebVisitsMonth]], 0)</f>
        <v>1.6666666666666667</v>
      </c>
      <c r="I1658" t="str">
        <f>IF(AND(MasterData6[[#This Row],[NumWebPurchases]]&gt;=1, Buying_Cat.="Over $500"), "Yes", "")</f>
        <v>Yes</v>
      </c>
      <c r="L1658" t="str">
        <f>IF(MasterData6[[#This Row],[NumWebPurchases]]&gt;=R$3, "Yes", "")</f>
        <v>Yes</v>
      </c>
      <c r="M1658" t="str">
        <f>IF(MasterData6[[#This Row],[NumCatalogPurchases]]&gt;=S$3, "Yes", "")</f>
        <v>Yes</v>
      </c>
      <c r="N1658" t="str">
        <f>IF(MasterData6[[#This Row],[NumStorePurchases]]&gt;=T$3, "Yes", "")</f>
        <v>Yes</v>
      </c>
    </row>
    <row r="1659" spans="1:14" x14ac:dyDescent="0.3">
      <c r="A1659">
        <v>8312</v>
      </c>
      <c r="B1659">
        <v>1</v>
      </c>
      <c r="C1659">
        <v>2</v>
      </c>
      <c r="D1659">
        <v>0</v>
      </c>
      <c r="E1659">
        <v>3</v>
      </c>
      <c r="F1659">
        <v>6</v>
      </c>
      <c r="G165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59" s="52">
        <f>IFERROR(MasterData6[[#This Row],[NumWebPurchases]]/MasterData6[[#This Row],[NumWebVisitsMonth]], 0)</f>
        <v>0.33333333333333331</v>
      </c>
      <c r="I1659" t="str">
        <f>IF(AND(MasterData6[[#This Row],[NumWebPurchases]]&gt;=1, Buying_Cat.="Over $500"), "Yes", "")</f>
        <v/>
      </c>
      <c r="L1659" t="str">
        <f>IF(MasterData6[[#This Row],[NumWebPurchases]]&gt;=R$3, "Yes", "")</f>
        <v/>
      </c>
      <c r="M1659" t="str">
        <f>IF(MasterData6[[#This Row],[NumCatalogPurchases]]&gt;=S$3, "Yes", "")</f>
        <v/>
      </c>
      <c r="N1659" t="str">
        <f>IF(MasterData6[[#This Row],[NumStorePurchases]]&gt;=T$3, "Yes", "")</f>
        <v/>
      </c>
    </row>
    <row r="1660" spans="1:14" x14ac:dyDescent="0.3">
      <c r="A1660">
        <v>8314</v>
      </c>
      <c r="B1660">
        <v>1</v>
      </c>
      <c r="C1660">
        <v>5</v>
      </c>
      <c r="D1660">
        <v>6</v>
      </c>
      <c r="E1660">
        <v>7</v>
      </c>
      <c r="F1660">
        <v>2</v>
      </c>
      <c r="G166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60" s="52">
        <f>IFERROR(MasterData6[[#This Row],[NumWebPurchases]]/MasterData6[[#This Row],[NumWebVisitsMonth]], 0)</f>
        <v>2.5</v>
      </c>
      <c r="I1660" t="str">
        <f>IF(AND(MasterData6[[#This Row],[NumWebPurchases]]&gt;=1, Buying_Cat.="Over $500"), "Yes", "")</f>
        <v>Yes</v>
      </c>
      <c r="L1660" t="str">
        <f>IF(MasterData6[[#This Row],[NumWebPurchases]]&gt;=R$3, "Yes", "")</f>
        <v>Yes</v>
      </c>
      <c r="M1660" t="str">
        <f>IF(MasterData6[[#This Row],[NumCatalogPurchases]]&gt;=S$3, "Yes", "")</f>
        <v>Yes</v>
      </c>
      <c r="N1660" t="str">
        <f>IF(MasterData6[[#This Row],[NumStorePurchases]]&gt;=T$3, "Yes", "")</f>
        <v>Yes</v>
      </c>
    </row>
    <row r="1661" spans="1:14" x14ac:dyDescent="0.3">
      <c r="A1661">
        <v>8315</v>
      </c>
      <c r="B1661">
        <v>1</v>
      </c>
      <c r="C1661">
        <v>1</v>
      </c>
      <c r="D1661">
        <v>0</v>
      </c>
      <c r="E1661">
        <v>2</v>
      </c>
      <c r="F1661">
        <v>6</v>
      </c>
      <c r="G166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61" s="52">
        <f>IFERROR(MasterData6[[#This Row],[NumWebPurchases]]/MasterData6[[#This Row],[NumWebVisitsMonth]], 0)</f>
        <v>0.16666666666666666</v>
      </c>
      <c r="I1661" t="str">
        <f>IF(AND(MasterData6[[#This Row],[NumWebPurchases]]&gt;=1, Buying_Cat.="Over $500"), "Yes", "")</f>
        <v/>
      </c>
      <c r="L1661" t="str">
        <f>IF(MasterData6[[#This Row],[NumWebPurchases]]&gt;=R$3, "Yes", "")</f>
        <v/>
      </c>
      <c r="M1661" t="str">
        <f>IF(MasterData6[[#This Row],[NumCatalogPurchases]]&gt;=S$3, "Yes", "")</f>
        <v/>
      </c>
      <c r="N1661" t="str">
        <f>IF(MasterData6[[#This Row],[NumStorePurchases]]&gt;=T$3, "Yes", "")</f>
        <v/>
      </c>
    </row>
    <row r="1662" spans="1:14" x14ac:dyDescent="0.3">
      <c r="A1662">
        <v>8318</v>
      </c>
      <c r="B1662">
        <v>0</v>
      </c>
      <c r="C1662">
        <v>5</v>
      </c>
      <c r="D1662">
        <v>6</v>
      </c>
      <c r="E1662">
        <v>8</v>
      </c>
      <c r="F1662">
        <v>1</v>
      </c>
      <c r="G166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1662" s="52">
        <f>IFERROR(MasterData6[[#This Row],[NumWebPurchases]]/MasterData6[[#This Row],[NumWebVisitsMonth]], 0)</f>
        <v>5</v>
      </c>
      <c r="I1662" t="str">
        <f>IF(AND(MasterData6[[#This Row],[NumWebPurchases]]&gt;=1, Buying_Cat.="Over $500"), "Yes", "")</f>
        <v>Yes</v>
      </c>
      <c r="L1662" t="str">
        <f>IF(MasterData6[[#This Row],[NumWebPurchases]]&gt;=R$3, "Yes", "")</f>
        <v>Yes</v>
      </c>
      <c r="M1662" t="str">
        <f>IF(MasterData6[[#This Row],[NumCatalogPurchases]]&gt;=S$3, "Yes", "")</f>
        <v>Yes</v>
      </c>
      <c r="N1662" t="str">
        <f>IF(MasterData6[[#This Row],[NumStorePurchases]]&gt;=T$3, "Yes", "")</f>
        <v>Yes</v>
      </c>
    </row>
    <row r="1663" spans="1:14" x14ac:dyDescent="0.3">
      <c r="A1663">
        <v>8334</v>
      </c>
      <c r="B1663">
        <v>3</v>
      </c>
      <c r="C1663">
        <v>2</v>
      </c>
      <c r="D1663">
        <v>1</v>
      </c>
      <c r="E1663">
        <v>4</v>
      </c>
      <c r="F1663">
        <v>6</v>
      </c>
      <c r="G166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663" s="52">
        <f>IFERROR(MasterData6[[#This Row],[NumWebPurchases]]/MasterData6[[#This Row],[NumWebVisitsMonth]], 0)</f>
        <v>0.33333333333333331</v>
      </c>
      <c r="I1663" t="str">
        <f>IF(AND(MasterData6[[#This Row],[NumWebPurchases]]&gt;=1, Buying_Cat.="Over $500"), "Yes", "")</f>
        <v/>
      </c>
      <c r="L1663" t="str">
        <f>IF(MasterData6[[#This Row],[NumWebPurchases]]&gt;=R$3, "Yes", "")</f>
        <v/>
      </c>
      <c r="M1663" t="str">
        <f>IF(MasterData6[[#This Row],[NumCatalogPurchases]]&gt;=S$3, "Yes", "")</f>
        <v/>
      </c>
      <c r="N1663" t="str">
        <f>IF(MasterData6[[#This Row],[NumStorePurchases]]&gt;=T$3, "Yes", "")</f>
        <v/>
      </c>
    </row>
    <row r="1664" spans="1:14" x14ac:dyDescent="0.3">
      <c r="A1664">
        <v>8341</v>
      </c>
      <c r="B1664">
        <v>2</v>
      </c>
      <c r="C1664">
        <v>1</v>
      </c>
      <c r="D1664">
        <v>1</v>
      </c>
      <c r="E1664">
        <v>2</v>
      </c>
      <c r="F1664">
        <v>7</v>
      </c>
      <c r="G166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664" s="52">
        <f>IFERROR(MasterData6[[#This Row],[NumWebPurchases]]/MasterData6[[#This Row],[NumWebVisitsMonth]], 0)</f>
        <v>0.14285714285714285</v>
      </c>
      <c r="I1664" t="str">
        <f>IF(AND(MasterData6[[#This Row],[NumWebPurchases]]&gt;=1, Buying_Cat.="Over $500"), "Yes", "")</f>
        <v/>
      </c>
      <c r="L1664" t="str">
        <f>IF(MasterData6[[#This Row],[NumWebPurchases]]&gt;=R$3, "Yes", "")</f>
        <v/>
      </c>
      <c r="M1664" t="str">
        <f>IF(MasterData6[[#This Row],[NumCatalogPurchases]]&gt;=S$3, "Yes", "")</f>
        <v/>
      </c>
      <c r="N1664" t="str">
        <f>IF(MasterData6[[#This Row],[NumStorePurchases]]&gt;=T$3, "Yes", "")</f>
        <v/>
      </c>
    </row>
    <row r="1665" spans="1:14" x14ac:dyDescent="0.3">
      <c r="A1665">
        <v>8346</v>
      </c>
      <c r="B1665">
        <v>2</v>
      </c>
      <c r="C1665">
        <v>6</v>
      </c>
      <c r="D1665">
        <v>2</v>
      </c>
      <c r="E1665">
        <v>2</v>
      </c>
      <c r="F1665">
        <v>9</v>
      </c>
      <c r="G166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665" s="52">
        <f>IFERROR(MasterData6[[#This Row],[NumWebPurchases]]/MasterData6[[#This Row],[NumWebVisitsMonth]], 0)</f>
        <v>0.66666666666666663</v>
      </c>
      <c r="I1665" t="str">
        <f>IF(AND(MasterData6[[#This Row],[NumWebPurchases]]&gt;=1, Buying_Cat.="Over $500"), "Yes", "")</f>
        <v/>
      </c>
      <c r="L1665" t="str">
        <f>IF(MasterData6[[#This Row],[NumWebPurchases]]&gt;=R$3, "Yes", "")</f>
        <v>Yes</v>
      </c>
      <c r="M1665" t="str">
        <f>IF(MasterData6[[#This Row],[NumCatalogPurchases]]&gt;=S$3, "Yes", "")</f>
        <v>Yes</v>
      </c>
      <c r="N1665" t="str">
        <f>IF(MasterData6[[#This Row],[NumStorePurchases]]&gt;=T$3, "Yes", "")</f>
        <v/>
      </c>
    </row>
    <row r="1666" spans="1:14" x14ac:dyDescent="0.3">
      <c r="A1666">
        <v>8360</v>
      </c>
      <c r="B1666">
        <v>3</v>
      </c>
      <c r="C1666">
        <v>3</v>
      </c>
      <c r="D1666">
        <v>1</v>
      </c>
      <c r="E1666">
        <v>5</v>
      </c>
      <c r="F1666">
        <v>3</v>
      </c>
      <c r="G166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666" s="52">
        <f>IFERROR(MasterData6[[#This Row],[NumWebPurchases]]/MasterData6[[#This Row],[NumWebVisitsMonth]], 0)</f>
        <v>1</v>
      </c>
      <c r="I1666" t="str">
        <f>IF(AND(MasterData6[[#This Row],[NumWebPurchases]]&gt;=1, Buying_Cat.="Over $500"), "Yes", "")</f>
        <v/>
      </c>
      <c r="L1666" t="str">
        <f>IF(MasterData6[[#This Row],[NumWebPurchases]]&gt;=R$3, "Yes", "")</f>
        <v/>
      </c>
      <c r="M1666" t="str">
        <f>IF(MasterData6[[#This Row],[NumCatalogPurchases]]&gt;=S$3, "Yes", "")</f>
        <v/>
      </c>
      <c r="N1666" t="str">
        <f>IF(MasterData6[[#This Row],[NumStorePurchases]]&gt;=T$3, "Yes", "")</f>
        <v>Yes</v>
      </c>
    </row>
    <row r="1667" spans="1:14" x14ac:dyDescent="0.3">
      <c r="A1667">
        <v>8362</v>
      </c>
      <c r="B1667">
        <v>1</v>
      </c>
      <c r="C1667">
        <v>7</v>
      </c>
      <c r="D1667">
        <v>6</v>
      </c>
      <c r="E1667">
        <v>6</v>
      </c>
      <c r="F1667">
        <v>3</v>
      </c>
      <c r="G166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67" s="52">
        <f>IFERROR(MasterData6[[#This Row],[NumWebPurchases]]/MasterData6[[#This Row],[NumWebVisitsMonth]], 0)</f>
        <v>2.3333333333333335</v>
      </c>
      <c r="I1667" t="str">
        <f>IF(AND(MasterData6[[#This Row],[NumWebPurchases]]&gt;=1, Buying_Cat.="Over $500"), "Yes", "")</f>
        <v>Yes</v>
      </c>
      <c r="L1667" t="str">
        <f>IF(MasterData6[[#This Row],[NumWebPurchases]]&gt;=R$3, "Yes", "")</f>
        <v>Yes</v>
      </c>
      <c r="M1667" t="str">
        <f>IF(MasterData6[[#This Row],[NumCatalogPurchases]]&gt;=S$3, "Yes", "")</f>
        <v>Yes</v>
      </c>
      <c r="N1667" t="str">
        <f>IF(MasterData6[[#This Row],[NumStorePurchases]]&gt;=T$3, "Yes", "")</f>
        <v>Yes</v>
      </c>
    </row>
    <row r="1668" spans="1:14" x14ac:dyDescent="0.3">
      <c r="A1668">
        <v>8369</v>
      </c>
      <c r="B1668">
        <v>1</v>
      </c>
      <c r="C1668">
        <v>0</v>
      </c>
      <c r="D1668">
        <v>1</v>
      </c>
      <c r="E1668">
        <v>2</v>
      </c>
      <c r="F1668">
        <v>8</v>
      </c>
      <c r="G166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68" s="52">
        <f>IFERROR(MasterData6[[#This Row],[NumWebPurchases]]/MasterData6[[#This Row],[NumWebVisitsMonth]], 0)</f>
        <v>0</v>
      </c>
      <c r="I1668" t="str">
        <f>IF(AND(MasterData6[[#This Row],[NumWebPurchases]]&gt;=1, Buying_Cat.="Over $500"), "Yes", "")</f>
        <v/>
      </c>
      <c r="L1668" t="str">
        <f>IF(MasterData6[[#This Row],[NumWebPurchases]]&gt;=R$3, "Yes", "")</f>
        <v/>
      </c>
      <c r="M1668" t="str">
        <f>IF(MasterData6[[#This Row],[NumCatalogPurchases]]&gt;=S$3, "Yes", "")</f>
        <v/>
      </c>
      <c r="N1668" t="str">
        <f>IF(MasterData6[[#This Row],[NumStorePurchases]]&gt;=T$3, "Yes", "")</f>
        <v/>
      </c>
    </row>
    <row r="1669" spans="1:14" x14ac:dyDescent="0.3">
      <c r="A1669">
        <v>8370</v>
      </c>
      <c r="B1669">
        <v>2</v>
      </c>
      <c r="C1669">
        <v>7</v>
      </c>
      <c r="D1669">
        <v>3</v>
      </c>
      <c r="E1669">
        <v>6</v>
      </c>
      <c r="F1669">
        <v>4</v>
      </c>
      <c r="G166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669" s="52">
        <f>IFERROR(MasterData6[[#This Row],[NumWebPurchases]]/MasterData6[[#This Row],[NumWebVisitsMonth]], 0)</f>
        <v>1.75</v>
      </c>
      <c r="I1669" t="str">
        <f>IF(AND(MasterData6[[#This Row],[NumWebPurchases]]&gt;=1, Buying_Cat.="Over $500"), "Yes", "")</f>
        <v>Yes</v>
      </c>
      <c r="L1669" t="str">
        <f>IF(MasterData6[[#This Row],[NumWebPurchases]]&gt;=R$3, "Yes", "")</f>
        <v>Yes</v>
      </c>
      <c r="M1669" t="str">
        <f>IF(MasterData6[[#This Row],[NumCatalogPurchases]]&gt;=S$3, "Yes", "")</f>
        <v>Yes</v>
      </c>
      <c r="N1669" t="str">
        <f>IF(MasterData6[[#This Row],[NumStorePurchases]]&gt;=T$3, "Yes", "")</f>
        <v>Yes</v>
      </c>
    </row>
    <row r="1670" spans="1:14" x14ac:dyDescent="0.3">
      <c r="A1670">
        <v>8372</v>
      </c>
      <c r="B1670">
        <v>1</v>
      </c>
      <c r="C1670">
        <v>1</v>
      </c>
      <c r="D1670">
        <v>0</v>
      </c>
      <c r="E1670">
        <v>2</v>
      </c>
      <c r="F1670">
        <v>7</v>
      </c>
      <c r="G167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70" s="52">
        <f>IFERROR(MasterData6[[#This Row],[NumWebPurchases]]/MasterData6[[#This Row],[NumWebVisitsMonth]], 0)</f>
        <v>0.14285714285714285</v>
      </c>
      <c r="I1670" t="str">
        <f>IF(AND(MasterData6[[#This Row],[NumWebPurchases]]&gt;=1, Buying_Cat.="Over $500"), "Yes", "")</f>
        <v/>
      </c>
      <c r="L1670" t="str">
        <f>IF(MasterData6[[#This Row],[NumWebPurchases]]&gt;=R$3, "Yes", "")</f>
        <v/>
      </c>
      <c r="M1670" t="str">
        <f>IF(MasterData6[[#This Row],[NumCatalogPurchases]]&gt;=S$3, "Yes", "")</f>
        <v/>
      </c>
      <c r="N1670" t="str">
        <f>IF(MasterData6[[#This Row],[NumStorePurchases]]&gt;=T$3, "Yes", "")</f>
        <v/>
      </c>
    </row>
    <row r="1671" spans="1:14" x14ac:dyDescent="0.3">
      <c r="A1671">
        <v>8373</v>
      </c>
      <c r="B1671">
        <v>1</v>
      </c>
      <c r="C1671">
        <v>1</v>
      </c>
      <c r="D1671">
        <v>0</v>
      </c>
      <c r="E1671">
        <v>3</v>
      </c>
      <c r="F1671">
        <v>5</v>
      </c>
      <c r="G167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71" s="52">
        <f>IFERROR(MasterData6[[#This Row],[NumWebPurchases]]/MasterData6[[#This Row],[NumWebVisitsMonth]], 0)</f>
        <v>0.2</v>
      </c>
      <c r="I1671" t="str">
        <f>IF(AND(MasterData6[[#This Row],[NumWebPurchases]]&gt;=1, Buying_Cat.="Over $500"), "Yes", "")</f>
        <v/>
      </c>
      <c r="L1671" t="str">
        <f>IF(MasterData6[[#This Row],[NumWebPurchases]]&gt;=R$3, "Yes", "")</f>
        <v/>
      </c>
      <c r="M1671" t="str">
        <f>IF(MasterData6[[#This Row],[NumCatalogPurchases]]&gt;=S$3, "Yes", "")</f>
        <v/>
      </c>
      <c r="N1671" t="str">
        <f>IF(MasterData6[[#This Row],[NumStorePurchases]]&gt;=T$3, "Yes", "")</f>
        <v/>
      </c>
    </row>
    <row r="1672" spans="1:14" x14ac:dyDescent="0.3">
      <c r="A1672">
        <v>8375</v>
      </c>
      <c r="B1672">
        <v>3</v>
      </c>
      <c r="C1672">
        <v>8</v>
      </c>
      <c r="D1672">
        <v>2</v>
      </c>
      <c r="E1672">
        <v>6</v>
      </c>
      <c r="F1672">
        <v>7</v>
      </c>
      <c r="G167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672" s="52">
        <f>IFERROR(MasterData6[[#This Row],[NumWebPurchases]]/MasterData6[[#This Row],[NumWebVisitsMonth]], 0)</f>
        <v>1.1428571428571428</v>
      </c>
      <c r="I1672" t="str">
        <f>IF(AND(MasterData6[[#This Row],[NumWebPurchases]]&gt;=1, Buying_Cat.="Over $500"), "Yes", "")</f>
        <v/>
      </c>
      <c r="L1672" t="str">
        <f>IF(MasterData6[[#This Row],[NumWebPurchases]]&gt;=R$3, "Yes", "")</f>
        <v>Yes</v>
      </c>
      <c r="M1672" t="str">
        <f>IF(MasterData6[[#This Row],[NumCatalogPurchases]]&gt;=S$3, "Yes", "")</f>
        <v>Yes</v>
      </c>
      <c r="N1672" t="str">
        <f>IF(MasterData6[[#This Row],[NumStorePurchases]]&gt;=T$3, "Yes", "")</f>
        <v>Yes</v>
      </c>
    </row>
    <row r="1673" spans="1:14" x14ac:dyDescent="0.3">
      <c r="A1673">
        <v>8387</v>
      </c>
      <c r="B1673">
        <v>1</v>
      </c>
      <c r="C1673">
        <v>4</v>
      </c>
      <c r="D1673">
        <v>1</v>
      </c>
      <c r="E1673">
        <v>5</v>
      </c>
      <c r="F1673">
        <v>6</v>
      </c>
      <c r="G167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73" s="52">
        <f>IFERROR(MasterData6[[#This Row],[NumWebPurchases]]/MasterData6[[#This Row],[NumWebVisitsMonth]], 0)</f>
        <v>0.66666666666666663</v>
      </c>
      <c r="I1673" t="str">
        <f>IF(AND(MasterData6[[#This Row],[NumWebPurchases]]&gt;=1, Buying_Cat.="Over $500"), "Yes", "")</f>
        <v/>
      </c>
      <c r="L1673" t="str">
        <f>IF(MasterData6[[#This Row],[NumWebPurchases]]&gt;=R$3, "Yes", "")</f>
        <v>Yes</v>
      </c>
      <c r="M1673" t="str">
        <f>IF(MasterData6[[#This Row],[NumCatalogPurchases]]&gt;=S$3, "Yes", "")</f>
        <v/>
      </c>
      <c r="N1673" t="str">
        <f>IF(MasterData6[[#This Row],[NumStorePurchases]]&gt;=T$3, "Yes", "")</f>
        <v>Yes</v>
      </c>
    </row>
    <row r="1674" spans="1:14" x14ac:dyDescent="0.3">
      <c r="A1674">
        <v>8395</v>
      </c>
      <c r="B1674">
        <v>1</v>
      </c>
      <c r="C1674">
        <v>3</v>
      </c>
      <c r="D1674">
        <v>6</v>
      </c>
      <c r="E1674">
        <v>12</v>
      </c>
      <c r="F1674">
        <v>6</v>
      </c>
      <c r="G167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74" s="52">
        <f>IFERROR(MasterData6[[#This Row],[NumWebPurchases]]/MasterData6[[#This Row],[NumWebVisitsMonth]], 0)</f>
        <v>0.5</v>
      </c>
      <c r="I1674" t="str">
        <f>IF(AND(MasterData6[[#This Row],[NumWebPurchases]]&gt;=1, Buying_Cat.="Over $500"), "Yes", "")</f>
        <v>Yes</v>
      </c>
      <c r="L1674" t="str">
        <f>IF(MasterData6[[#This Row],[NumWebPurchases]]&gt;=R$3, "Yes", "")</f>
        <v/>
      </c>
      <c r="M1674" t="str">
        <f>IF(MasterData6[[#This Row],[NumCatalogPurchases]]&gt;=S$3, "Yes", "")</f>
        <v>Yes</v>
      </c>
      <c r="N1674" t="str">
        <f>IF(MasterData6[[#This Row],[NumStorePurchases]]&gt;=T$3, "Yes", "")</f>
        <v>Yes</v>
      </c>
    </row>
    <row r="1675" spans="1:14" x14ac:dyDescent="0.3">
      <c r="A1675">
        <v>8397</v>
      </c>
      <c r="B1675">
        <v>2</v>
      </c>
      <c r="C1675">
        <v>1</v>
      </c>
      <c r="D1675">
        <v>1</v>
      </c>
      <c r="E1675">
        <v>2</v>
      </c>
      <c r="F1675">
        <v>7</v>
      </c>
      <c r="G167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675" s="52">
        <f>IFERROR(MasterData6[[#This Row],[NumWebPurchases]]/MasterData6[[#This Row],[NumWebVisitsMonth]], 0)</f>
        <v>0.14285714285714285</v>
      </c>
      <c r="I1675" t="str">
        <f>IF(AND(MasterData6[[#This Row],[NumWebPurchases]]&gt;=1, Buying_Cat.="Over $500"), "Yes", "")</f>
        <v/>
      </c>
      <c r="L1675" t="str">
        <f>IF(MasterData6[[#This Row],[NumWebPurchases]]&gt;=R$3, "Yes", "")</f>
        <v/>
      </c>
      <c r="M1675" t="str">
        <f>IF(MasterData6[[#This Row],[NumCatalogPurchases]]&gt;=S$3, "Yes", "")</f>
        <v/>
      </c>
      <c r="N1675" t="str">
        <f>IF(MasterData6[[#This Row],[NumStorePurchases]]&gt;=T$3, "Yes", "")</f>
        <v/>
      </c>
    </row>
    <row r="1676" spans="1:14" x14ac:dyDescent="0.3">
      <c r="A1676">
        <v>8402</v>
      </c>
      <c r="B1676">
        <v>2</v>
      </c>
      <c r="C1676">
        <v>7</v>
      </c>
      <c r="D1676">
        <v>5</v>
      </c>
      <c r="E1676">
        <v>8</v>
      </c>
      <c r="F1676">
        <v>4</v>
      </c>
      <c r="G167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676" s="52">
        <f>IFERROR(MasterData6[[#This Row],[NumWebPurchases]]/MasterData6[[#This Row],[NumWebVisitsMonth]], 0)</f>
        <v>1.75</v>
      </c>
      <c r="I1676" t="str">
        <f>IF(AND(MasterData6[[#This Row],[NumWebPurchases]]&gt;=1, Buying_Cat.="Over $500"), "Yes", "")</f>
        <v>Yes</v>
      </c>
      <c r="L1676" t="str">
        <f>IF(MasterData6[[#This Row],[NumWebPurchases]]&gt;=R$3, "Yes", "")</f>
        <v>Yes</v>
      </c>
      <c r="M1676" t="str">
        <f>IF(MasterData6[[#This Row],[NumCatalogPurchases]]&gt;=S$3, "Yes", "")</f>
        <v>Yes</v>
      </c>
      <c r="N1676" t="str">
        <f>IF(MasterData6[[#This Row],[NumStorePurchases]]&gt;=T$3, "Yes", "")</f>
        <v>Yes</v>
      </c>
    </row>
    <row r="1677" spans="1:14" x14ac:dyDescent="0.3">
      <c r="A1677">
        <v>8405</v>
      </c>
      <c r="B1677">
        <v>2</v>
      </c>
      <c r="C1677">
        <v>4</v>
      </c>
      <c r="D1677">
        <v>2</v>
      </c>
      <c r="E1677">
        <v>5</v>
      </c>
      <c r="F1677">
        <v>3</v>
      </c>
      <c r="G167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677" s="52">
        <f>IFERROR(MasterData6[[#This Row],[NumWebPurchases]]/MasterData6[[#This Row],[NumWebVisitsMonth]], 0)</f>
        <v>1.3333333333333333</v>
      </c>
      <c r="I1677" t="str">
        <f>IF(AND(MasterData6[[#This Row],[NumWebPurchases]]&gt;=1, Buying_Cat.="Over $500"), "Yes", "")</f>
        <v/>
      </c>
      <c r="L1677" t="str">
        <f>IF(MasterData6[[#This Row],[NumWebPurchases]]&gt;=R$3, "Yes", "")</f>
        <v>Yes</v>
      </c>
      <c r="M1677" t="str">
        <f>IF(MasterData6[[#This Row],[NumCatalogPurchases]]&gt;=S$3, "Yes", "")</f>
        <v>Yes</v>
      </c>
      <c r="N1677" t="str">
        <f>IF(MasterData6[[#This Row],[NumStorePurchases]]&gt;=T$3, "Yes", "")</f>
        <v>Yes</v>
      </c>
    </row>
    <row r="1678" spans="1:14" x14ac:dyDescent="0.3">
      <c r="A1678">
        <v>8414</v>
      </c>
      <c r="B1678">
        <v>2</v>
      </c>
      <c r="C1678">
        <v>2</v>
      </c>
      <c r="D1678">
        <v>0</v>
      </c>
      <c r="E1678">
        <v>4</v>
      </c>
      <c r="F1678">
        <v>7</v>
      </c>
      <c r="G167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678" s="52">
        <f>IFERROR(MasterData6[[#This Row],[NumWebPurchases]]/MasterData6[[#This Row],[NumWebVisitsMonth]], 0)</f>
        <v>0.2857142857142857</v>
      </c>
      <c r="I1678" t="str">
        <f>IF(AND(MasterData6[[#This Row],[NumWebPurchases]]&gt;=1, Buying_Cat.="Over $500"), "Yes", "")</f>
        <v/>
      </c>
      <c r="L1678" t="str">
        <f>IF(MasterData6[[#This Row],[NumWebPurchases]]&gt;=R$3, "Yes", "")</f>
        <v/>
      </c>
      <c r="M1678" t="str">
        <f>IF(MasterData6[[#This Row],[NumCatalogPurchases]]&gt;=S$3, "Yes", "")</f>
        <v/>
      </c>
      <c r="N1678" t="str">
        <f>IF(MasterData6[[#This Row],[NumStorePurchases]]&gt;=T$3, "Yes", "")</f>
        <v/>
      </c>
    </row>
    <row r="1679" spans="1:14" x14ac:dyDescent="0.3">
      <c r="A1679">
        <v>8416</v>
      </c>
      <c r="B1679">
        <v>2</v>
      </c>
      <c r="C1679">
        <v>2</v>
      </c>
      <c r="D1679">
        <v>0</v>
      </c>
      <c r="E1679">
        <v>3</v>
      </c>
      <c r="F1679">
        <v>6</v>
      </c>
      <c r="G167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679" s="52">
        <f>IFERROR(MasterData6[[#This Row],[NumWebPurchases]]/MasterData6[[#This Row],[NumWebVisitsMonth]], 0)</f>
        <v>0.33333333333333331</v>
      </c>
      <c r="I1679" t="str">
        <f>IF(AND(MasterData6[[#This Row],[NumWebPurchases]]&gt;=1, Buying_Cat.="Over $500"), "Yes", "")</f>
        <v/>
      </c>
      <c r="L1679" t="str">
        <f>IF(MasterData6[[#This Row],[NumWebPurchases]]&gt;=R$3, "Yes", "")</f>
        <v/>
      </c>
      <c r="M1679" t="str">
        <f>IF(MasterData6[[#This Row],[NumCatalogPurchases]]&gt;=S$3, "Yes", "")</f>
        <v/>
      </c>
      <c r="N1679" t="str">
        <f>IF(MasterData6[[#This Row],[NumStorePurchases]]&gt;=T$3, "Yes", "")</f>
        <v/>
      </c>
    </row>
    <row r="1680" spans="1:14" x14ac:dyDescent="0.3">
      <c r="A1680">
        <v>8418</v>
      </c>
      <c r="B1680">
        <v>2</v>
      </c>
      <c r="C1680">
        <v>2</v>
      </c>
      <c r="D1680">
        <v>0</v>
      </c>
      <c r="E1680">
        <v>3</v>
      </c>
      <c r="F1680">
        <v>7</v>
      </c>
      <c r="G168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680" s="52">
        <f>IFERROR(MasterData6[[#This Row],[NumWebPurchases]]/MasterData6[[#This Row],[NumWebVisitsMonth]], 0)</f>
        <v>0.2857142857142857</v>
      </c>
      <c r="I1680" t="str">
        <f>IF(AND(MasterData6[[#This Row],[NumWebPurchases]]&gt;=1, Buying_Cat.="Over $500"), "Yes", "")</f>
        <v/>
      </c>
      <c r="L1680" t="str">
        <f>IF(MasterData6[[#This Row],[NumWebPurchases]]&gt;=R$3, "Yes", "")</f>
        <v/>
      </c>
      <c r="M1680" t="str">
        <f>IF(MasterData6[[#This Row],[NumCatalogPurchases]]&gt;=S$3, "Yes", "")</f>
        <v/>
      </c>
      <c r="N1680" t="str">
        <f>IF(MasterData6[[#This Row],[NumStorePurchases]]&gt;=T$3, "Yes", "")</f>
        <v/>
      </c>
    </row>
    <row r="1681" spans="1:14" x14ac:dyDescent="0.3">
      <c r="A1681">
        <v>8420</v>
      </c>
      <c r="B1681">
        <v>2</v>
      </c>
      <c r="C1681">
        <v>2</v>
      </c>
      <c r="D1681">
        <v>0</v>
      </c>
      <c r="E1681">
        <v>4</v>
      </c>
      <c r="F1681">
        <v>5</v>
      </c>
      <c r="G168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681" s="52">
        <f>IFERROR(MasterData6[[#This Row],[NumWebPurchases]]/MasterData6[[#This Row],[NumWebVisitsMonth]], 0)</f>
        <v>0.4</v>
      </c>
      <c r="I1681" t="str">
        <f>IF(AND(MasterData6[[#This Row],[NumWebPurchases]]&gt;=1, Buying_Cat.="Over $500"), "Yes", "")</f>
        <v/>
      </c>
      <c r="L1681" t="str">
        <f>IF(MasterData6[[#This Row],[NumWebPurchases]]&gt;=R$3, "Yes", "")</f>
        <v/>
      </c>
      <c r="M1681" t="str">
        <f>IF(MasterData6[[#This Row],[NumCatalogPurchases]]&gt;=S$3, "Yes", "")</f>
        <v/>
      </c>
      <c r="N1681" t="str">
        <f>IF(MasterData6[[#This Row],[NumStorePurchases]]&gt;=T$3, "Yes", "")</f>
        <v/>
      </c>
    </row>
    <row r="1682" spans="1:14" x14ac:dyDescent="0.3">
      <c r="A1682">
        <v>8427</v>
      </c>
      <c r="B1682">
        <v>1</v>
      </c>
      <c r="C1682">
        <v>7</v>
      </c>
      <c r="D1682">
        <v>5</v>
      </c>
      <c r="E1682">
        <v>10</v>
      </c>
      <c r="F1682">
        <v>4</v>
      </c>
      <c r="G168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82" s="52">
        <f>IFERROR(MasterData6[[#This Row],[NumWebPurchases]]/MasterData6[[#This Row],[NumWebVisitsMonth]], 0)</f>
        <v>1.75</v>
      </c>
      <c r="I1682" t="str">
        <f>IF(AND(MasterData6[[#This Row],[NumWebPurchases]]&gt;=1, Buying_Cat.="Over $500"), "Yes", "")</f>
        <v>Yes</v>
      </c>
      <c r="L1682" t="str">
        <f>IF(MasterData6[[#This Row],[NumWebPurchases]]&gt;=R$3, "Yes", "")</f>
        <v>Yes</v>
      </c>
      <c r="M1682" t="str">
        <f>IF(MasterData6[[#This Row],[NumCatalogPurchases]]&gt;=S$3, "Yes", "")</f>
        <v>Yes</v>
      </c>
      <c r="N1682" t="str">
        <f>IF(MasterData6[[#This Row],[NumStorePurchases]]&gt;=T$3, "Yes", "")</f>
        <v>Yes</v>
      </c>
    </row>
    <row r="1683" spans="1:14" x14ac:dyDescent="0.3">
      <c r="A1683">
        <v>8430</v>
      </c>
      <c r="B1683">
        <v>1</v>
      </c>
      <c r="C1683">
        <v>0</v>
      </c>
      <c r="D1683">
        <v>0</v>
      </c>
      <c r="E1683">
        <v>3</v>
      </c>
      <c r="F1683">
        <v>5</v>
      </c>
      <c r="G168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83" s="52">
        <f>IFERROR(MasterData6[[#This Row],[NumWebPurchases]]/MasterData6[[#This Row],[NumWebVisitsMonth]], 0)</f>
        <v>0</v>
      </c>
      <c r="I1683" t="str">
        <f>IF(AND(MasterData6[[#This Row],[NumWebPurchases]]&gt;=1, Buying_Cat.="Over $500"), "Yes", "")</f>
        <v/>
      </c>
      <c r="L1683" t="str">
        <f>IF(MasterData6[[#This Row],[NumWebPurchases]]&gt;=R$3, "Yes", "")</f>
        <v/>
      </c>
      <c r="M1683" t="str">
        <f>IF(MasterData6[[#This Row],[NumCatalogPurchases]]&gt;=S$3, "Yes", "")</f>
        <v/>
      </c>
      <c r="N1683" t="str">
        <f>IF(MasterData6[[#This Row],[NumStorePurchases]]&gt;=T$3, "Yes", "")</f>
        <v/>
      </c>
    </row>
    <row r="1684" spans="1:14" x14ac:dyDescent="0.3">
      <c r="A1684">
        <v>8432</v>
      </c>
      <c r="B1684">
        <v>12</v>
      </c>
      <c r="C1684">
        <v>9</v>
      </c>
      <c r="D1684">
        <v>2</v>
      </c>
      <c r="E1684">
        <v>8</v>
      </c>
      <c r="F1684">
        <v>8</v>
      </c>
      <c r="G168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12</v>
      </c>
      <c r="H1684" s="52">
        <f>IFERROR(MasterData6[[#This Row],[NumWebPurchases]]/MasterData6[[#This Row],[NumWebVisitsMonth]], 0)</f>
        <v>1.125</v>
      </c>
      <c r="I1684" t="str">
        <f>IF(AND(MasterData6[[#This Row],[NumWebPurchases]]&gt;=1, Buying_Cat.="Over $500"), "Yes", "")</f>
        <v>Yes</v>
      </c>
      <c r="L1684" t="str">
        <f>IF(MasterData6[[#This Row],[NumWebPurchases]]&gt;=R$3, "Yes", "")</f>
        <v>Yes</v>
      </c>
      <c r="M1684" t="str">
        <f>IF(MasterData6[[#This Row],[NumCatalogPurchases]]&gt;=S$3, "Yes", "")</f>
        <v>Yes</v>
      </c>
      <c r="N1684" t="str">
        <f>IF(MasterData6[[#This Row],[NumStorePurchases]]&gt;=T$3, "Yes", "")</f>
        <v>Yes</v>
      </c>
    </row>
    <row r="1685" spans="1:14" x14ac:dyDescent="0.3">
      <c r="A1685">
        <v>8439</v>
      </c>
      <c r="B1685">
        <v>2</v>
      </c>
      <c r="C1685">
        <v>6</v>
      </c>
      <c r="D1685">
        <v>3</v>
      </c>
      <c r="E1685">
        <v>4</v>
      </c>
      <c r="F1685">
        <v>4</v>
      </c>
      <c r="G168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685" s="52">
        <f>IFERROR(MasterData6[[#This Row],[NumWebPurchases]]/MasterData6[[#This Row],[NumWebVisitsMonth]], 0)</f>
        <v>1.5</v>
      </c>
      <c r="I1685" t="str">
        <f>IF(AND(MasterData6[[#This Row],[NumWebPurchases]]&gt;=1, Buying_Cat.="Over $500"), "Yes", "")</f>
        <v>Yes</v>
      </c>
      <c r="L1685" t="str">
        <f>IF(MasterData6[[#This Row],[NumWebPurchases]]&gt;=R$3, "Yes", "")</f>
        <v>Yes</v>
      </c>
      <c r="M1685" t="str">
        <f>IF(MasterData6[[#This Row],[NumCatalogPurchases]]&gt;=S$3, "Yes", "")</f>
        <v>Yes</v>
      </c>
      <c r="N1685" t="str">
        <f>IF(MasterData6[[#This Row],[NumStorePurchases]]&gt;=T$3, "Yes", "")</f>
        <v/>
      </c>
    </row>
    <row r="1686" spans="1:14" x14ac:dyDescent="0.3">
      <c r="A1686">
        <v>8442</v>
      </c>
      <c r="B1686">
        <v>2</v>
      </c>
      <c r="C1686">
        <v>1</v>
      </c>
      <c r="D1686">
        <v>0</v>
      </c>
      <c r="E1686">
        <v>3</v>
      </c>
      <c r="F1686">
        <v>7</v>
      </c>
      <c r="G168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686" s="52">
        <f>IFERROR(MasterData6[[#This Row],[NumWebPurchases]]/MasterData6[[#This Row],[NumWebVisitsMonth]], 0)</f>
        <v>0.14285714285714285</v>
      </c>
      <c r="I1686" t="str">
        <f>IF(AND(MasterData6[[#This Row],[NumWebPurchases]]&gt;=1, Buying_Cat.="Over $500"), "Yes", "")</f>
        <v/>
      </c>
      <c r="L1686" t="str">
        <f>IF(MasterData6[[#This Row],[NumWebPurchases]]&gt;=R$3, "Yes", "")</f>
        <v/>
      </c>
      <c r="M1686" t="str">
        <f>IF(MasterData6[[#This Row],[NumCatalogPurchases]]&gt;=S$3, "Yes", "")</f>
        <v/>
      </c>
      <c r="N1686" t="str">
        <f>IF(MasterData6[[#This Row],[NumStorePurchases]]&gt;=T$3, "Yes", "")</f>
        <v/>
      </c>
    </row>
    <row r="1687" spans="1:14" x14ac:dyDescent="0.3">
      <c r="A1687">
        <v>8443</v>
      </c>
      <c r="B1687">
        <v>3</v>
      </c>
      <c r="C1687">
        <v>3</v>
      </c>
      <c r="D1687">
        <v>1</v>
      </c>
      <c r="E1687">
        <v>2</v>
      </c>
      <c r="F1687">
        <v>8</v>
      </c>
      <c r="G168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687" s="52">
        <f>IFERROR(MasterData6[[#This Row],[NumWebPurchases]]/MasterData6[[#This Row],[NumWebVisitsMonth]], 0)</f>
        <v>0.375</v>
      </c>
      <c r="I1687" t="str">
        <f>IF(AND(MasterData6[[#This Row],[NumWebPurchases]]&gt;=1, Buying_Cat.="Over $500"), "Yes", "")</f>
        <v/>
      </c>
      <c r="L1687" t="str">
        <f>IF(MasterData6[[#This Row],[NumWebPurchases]]&gt;=R$3, "Yes", "")</f>
        <v/>
      </c>
      <c r="M1687" t="str">
        <f>IF(MasterData6[[#This Row],[NumCatalogPurchases]]&gt;=S$3, "Yes", "")</f>
        <v/>
      </c>
      <c r="N1687" t="str">
        <f>IF(MasterData6[[#This Row],[NumStorePurchases]]&gt;=T$3, "Yes", "")</f>
        <v/>
      </c>
    </row>
    <row r="1688" spans="1:14" x14ac:dyDescent="0.3">
      <c r="A1688">
        <v>8461</v>
      </c>
      <c r="B1688">
        <v>1</v>
      </c>
      <c r="C1688">
        <v>1</v>
      </c>
      <c r="D1688">
        <v>0</v>
      </c>
      <c r="E1688">
        <v>2</v>
      </c>
      <c r="F1688">
        <v>7</v>
      </c>
      <c r="G168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88" s="52">
        <f>IFERROR(MasterData6[[#This Row],[NumWebPurchases]]/MasterData6[[#This Row],[NumWebVisitsMonth]], 0)</f>
        <v>0.14285714285714285</v>
      </c>
      <c r="I1688" t="str">
        <f>IF(AND(MasterData6[[#This Row],[NumWebPurchases]]&gt;=1, Buying_Cat.="Over $500"), "Yes", "")</f>
        <v/>
      </c>
      <c r="L1688" t="str">
        <f>IF(MasterData6[[#This Row],[NumWebPurchases]]&gt;=R$3, "Yes", "")</f>
        <v/>
      </c>
      <c r="M1688" t="str">
        <f>IF(MasterData6[[#This Row],[NumCatalogPurchases]]&gt;=S$3, "Yes", "")</f>
        <v/>
      </c>
      <c r="N1688" t="str">
        <f>IF(MasterData6[[#This Row],[NumStorePurchases]]&gt;=T$3, "Yes", "")</f>
        <v/>
      </c>
    </row>
    <row r="1689" spans="1:14" x14ac:dyDescent="0.3">
      <c r="A1689">
        <v>8462</v>
      </c>
      <c r="B1689">
        <v>1</v>
      </c>
      <c r="C1689">
        <v>1</v>
      </c>
      <c r="D1689">
        <v>1</v>
      </c>
      <c r="E1689">
        <v>2</v>
      </c>
      <c r="F1689">
        <v>6</v>
      </c>
      <c r="G168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89" s="52">
        <f>IFERROR(MasterData6[[#This Row],[NumWebPurchases]]/MasterData6[[#This Row],[NumWebVisitsMonth]], 0)</f>
        <v>0.16666666666666666</v>
      </c>
      <c r="I1689" t="str">
        <f>IF(AND(MasterData6[[#This Row],[NumWebPurchases]]&gt;=1, Buying_Cat.="Over $500"), "Yes", "")</f>
        <v/>
      </c>
      <c r="L1689" t="str">
        <f>IF(MasterData6[[#This Row],[NumWebPurchases]]&gt;=R$3, "Yes", "")</f>
        <v/>
      </c>
      <c r="M1689" t="str">
        <f>IF(MasterData6[[#This Row],[NumCatalogPurchases]]&gt;=S$3, "Yes", "")</f>
        <v/>
      </c>
      <c r="N1689" t="str">
        <f>IF(MasterData6[[#This Row],[NumStorePurchases]]&gt;=T$3, "Yes", "")</f>
        <v/>
      </c>
    </row>
    <row r="1690" spans="1:14" x14ac:dyDescent="0.3">
      <c r="A1690">
        <v>8475</v>
      </c>
      <c r="B1690">
        <v>15</v>
      </c>
      <c r="C1690">
        <v>0</v>
      </c>
      <c r="D1690">
        <v>22</v>
      </c>
      <c r="E1690">
        <v>0</v>
      </c>
      <c r="F1690">
        <v>0</v>
      </c>
      <c r="G169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15</v>
      </c>
      <c r="H1690" s="52">
        <f>IFERROR(MasterData6[[#This Row],[NumWebPurchases]]/MasterData6[[#This Row],[NumWebVisitsMonth]], 0)</f>
        <v>0</v>
      </c>
      <c r="I1690" t="str">
        <f>IF(AND(MasterData6[[#This Row],[NumWebPurchases]]&gt;=1, Buying_Cat.="Over $500"), "Yes", "")</f>
        <v/>
      </c>
      <c r="L1690" t="str">
        <f>IF(MasterData6[[#This Row],[NumWebPurchases]]&gt;=R$3, "Yes", "")</f>
        <v/>
      </c>
      <c r="M1690" t="str">
        <f>IF(MasterData6[[#This Row],[NumCatalogPurchases]]&gt;=S$3, "Yes", "")</f>
        <v>Yes</v>
      </c>
      <c r="N1690" t="str">
        <f>IF(MasterData6[[#This Row],[NumStorePurchases]]&gt;=T$3, "Yes", "")</f>
        <v/>
      </c>
    </row>
    <row r="1691" spans="1:14" x14ac:dyDescent="0.3">
      <c r="A1691">
        <v>8477</v>
      </c>
      <c r="B1691">
        <v>1</v>
      </c>
      <c r="C1691">
        <v>1</v>
      </c>
      <c r="D1691">
        <v>0</v>
      </c>
      <c r="E1691">
        <v>3</v>
      </c>
      <c r="F1691">
        <v>7</v>
      </c>
      <c r="G169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91" s="52">
        <f>IFERROR(MasterData6[[#This Row],[NumWebPurchases]]/MasterData6[[#This Row],[NumWebVisitsMonth]], 0)</f>
        <v>0.14285714285714285</v>
      </c>
      <c r="I1691" t="str">
        <f>IF(AND(MasterData6[[#This Row],[NumWebPurchases]]&gt;=1, Buying_Cat.="Over $500"), "Yes", "")</f>
        <v/>
      </c>
      <c r="L1691" t="str">
        <f>IF(MasterData6[[#This Row],[NumWebPurchases]]&gt;=R$3, "Yes", "")</f>
        <v/>
      </c>
      <c r="M1691" t="str">
        <f>IF(MasterData6[[#This Row],[NumCatalogPurchases]]&gt;=S$3, "Yes", "")</f>
        <v/>
      </c>
      <c r="N1691" t="str">
        <f>IF(MasterData6[[#This Row],[NumStorePurchases]]&gt;=T$3, "Yes", "")</f>
        <v/>
      </c>
    </row>
    <row r="1692" spans="1:14" x14ac:dyDescent="0.3">
      <c r="A1692">
        <v>8486</v>
      </c>
      <c r="B1692">
        <v>4</v>
      </c>
      <c r="C1692">
        <v>9</v>
      </c>
      <c r="D1692">
        <v>0</v>
      </c>
      <c r="E1692">
        <v>4</v>
      </c>
      <c r="F1692">
        <v>10</v>
      </c>
      <c r="G169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692" s="52">
        <f>IFERROR(MasterData6[[#This Row],[NumWebPurchases]]/MasterData6[[#This Row],[NumWebVisitsMonth]], 0)</f>
        <v>0.9</v>
      </c>
      <c r="I1692" t="str">
        <f>IF(AND(MasterData6[[#This Row],[NumWebPurchases]]&gt;=1, Buying_Cat.="Over $500"), "Yes", "")</f>
        <v/>
      </c>
      <c r="L1692" t="str">
        <f>IF(MasterData6[[#This Row],[NumWebPurchases]]&gt;=R$3, "Yes", "")</f>
        <v>Yes</v>
      </c>
      <c r="M1692" t="str">
        <f>IF(MasterData6[[#This Row],[NumCatalogPurchases]]&gt;=S$3, "Yes", "")</f>
        <v/>
      </c>
      <c r="N1692" t="str">
        <f>IF(MasterData6[[#This Row],[NumStorePurchases]]&gt;=T$3, "Yes", "")</f>
        <v/>
      </c>
    </row>
    <row r="1693" spans="1:14" x14ac:dyDescent="0.3">
      <c r="A1693">
        <v>8492</v>
      </c>
      <c r="B1693">
        <v>1</v>
      </c>
      <c r="C1693">
        <v>8</v>
      </c>
      <c r="D1693">
        <v>4</v>
      </c>
      <c r="E1693">
        <v>10</v>
      </c>
      <c r="F1693">
        <v>6</v>
      </c>
      <c r="G169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93" s="52">
        <f>IFERROR(MasterData6[[#This Row],[NumWebPurchases]]/MasterData6[[#This Row],[NumWebVisitsMonth]], 0)</f>
        <v>1.3333333333333333</v>
      </c>
      <c r="I1693" t="str">
        <f>IF(AND(MasterData6[[#This Row],[NumWebPurchases]]&gt;=1, Buying_Cat.="Over $500"), "Yes", "")</f>
        <v>Yes</v>
      </c>
      <c r="L1693" t="str">
        <f>IF(MasterData6[[#This Row],[NumWebPurchases]]&gt;=R$3, "Yes", "")</f>
        <v>Yes</v>
      </c>
      <c r="M1693" t="str">
        <f>IF(MasterData6[[#This Row],[NumCatalogPurchases]]&gt;=S$3, "Yes", "")</f>
        <v>Yes</v>
      </c>
      <c r="N1693" t="str">
        <f>IF(MasterData6[[#This Row],[NumStorePurchases]]&gt;=T$3, "Yes", "")</f>
        <v>Yes</v>
      </c>
    </row>
    <row r="1694" spans="1:14" x14ac:dyDescent="0.3">
      <c r="A1694">
        <v>8504</v>
      </c>
      <c r="B1694">
        <v>1</v>
      </c>
      <c r="C1694">
        <v>5</v>
      </c>
      <c r="D1694">
        <v>6</v>
      </c>
      <c r="E1694">
        <v>7</v>
      </c>
      <c r="F1694">
        <v>2</v>
      </c>
      <c r="G169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94" s="52">
        <f>IFERROR(MasterData6[[#This Row],[NumWebPurchases]]/MasterData6[[#This Row],[NumWebVisitsMonth]], 0)</f>
        <v>2.5</v>
      </c>
      <c r="I1694" t="str">
        <f>IF(AND(MasterData6[[#This Row],[NumWebPurchases]]&gt;=1, Buying_Cat.="Over $500"), "Yes", "")</f>
        <v>Yes</v>
      </c>
      <c r="L1694" t="str">
        <f>IF(MasterData6[[#This Row],[NumWebPurchases]]&gt;=R$3, "Yes", "")</f>
        <v>Yes</v>
      </c>
      <c r="M1694" t="str">
        <f>IF(MasterData6[[#This Row],[NumCatalogPurchases]]&gt;=S$3, "Yes", "")</f>
        <v>Yes</v>
      </c>
      <c r="N1694" t="str">
        <f>IF(MasterData6[[#This Row],[NumStorePurchases]]&gt;=T$3, "Yes", "")</f>
        <v>Yes</v>
      </c>
    </row>
    <row r="1695" spans="1:14" x14ac:dyDescent="0.3">
      <c r="A1695">
        <v>8514</v>
      </c>
      <c r="B1695">
        <v>1</v>
      </c>
      <c r="C1695">
        <v>1</v>
      </c>
      <c r="D1695">
        <v>0</v>
      </c>
      <c r="E1695">
        <v>3</v>
      </c>
      <c r="F1695">
        <v>6</v>
      </c>
      <c r="G169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695" s="52">
        <f>IFERROR(MasterData6[[#This Row],[NumWebPurchases]]/MasterData6[[#This Row],[NumWebVisitsMonth]], 0)</f>
        <v>0.16666666666666666</v>
      </c>
      <c r="I1695" t="str">
        <f>IF(AND(MasterData6[[#This Row],[NumWebPurchases]]&gt;=1, Buying_Cat.="Over $500"), "Yes", "")</f>
        <v/>
      </c>
      <c r="L1695" t="str">
        <f>IF(MasterData6[[#This Row],[NumWebPurchases]]&gt;=R$3, "Yes", "")</f>
        <v/>
      </c>
      <c r="M1695" t="str">
        <f>IF(MasterData6[[#This Row],[NumCatalogPurchases]]&gt;=S$3, "Yes", "")</f>
        <v/>
      </c>
      <c r="N1695" t="str">
        <f>IF(MasterData6[[#This Row],[NumStorePurchases]]&gt;=T$3, "Yes", "")</f>
        <v/>
      </c>
    </row>
    <row r="1696" spans="1:14" x14ac:dyDescent="0.3">
      <c r="A1696">
        <v>8523</v>
      </c>
      <c r="B1696">
        <v>3</v>
      </c>
      <c r="C1696">
        <v>4</v>
      </c>
      <c r="D1696">
        <v>0</v>
      </c>
      <c r="E1696">
        <v>3</v>
      </c>
      <c r="F1696">
        <v>8</v>
      </c>
      <c r="G169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696" s="52">
        <f>IFERROR(MasterData6[[#This Row],[NumWebPurchases]]/MasterData6[[#This Row],[NumWebVisitsMonth]], 0)</f>
        <v>0.5</v>
      </c>
      <c r="I1696" t="str">
        <f>IF(AND(MasterData6[[#This Row],[NumWebPurchases]]&gt;=1, Buying_Cat.="Over $500"), "Yes", "")</f>
        <v/>
      </c>
      <c r="L1696" t="str">
        <f>IF(MasterData6[[#This Row],[NumWebPurchases]]&gt;=R$3, "Yes", "")</f>
        <v>Yes</v>
      </c>
      <c r="M1696" t="str">
        <f>IF(MasterData6[[#This Row],[NumCatalogPurchases]]&gt;=S$3, "Yes", "")</f>
        <v/>
      </c>
      <c r="N1696" t="str">
        <f>IF(MasterData6[[#This Row],[NumStorePurchases]]&gt;=T$3, "Yes", "")</f>
        <v/>
      </c>
    </row>
    <row r="1697" spans="1:14" x14ac:dyDescent="0.3">
      <c r="A1697">
        <v>8524</v>
      </c>
      <c r="B1697">
        <v>3</v>
      </c>
      <c r="C1697">
        <v>3</v>
      </c>
      <c r="D1697">
        <v>0</v>
      </c>
      <c r="E1697">
        <v>3</v>
      </c>
      <c r="F1697">
        <v>9</v>
      </c>
      <c r="G169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697" s="52">
        <f>IFERROR(MasterData6[[#This Row],[NumWebPurchases]]/MasterData6[[#This Row],[NumWebVisitsMonth]], 0)</f>
        <v>0.33333333333333331</v>
      </c>
      <c r="I1697" t="str">
        <f>IF(AND(MasterData6[[#This Row],[NumWebPurchases]]&gt;=1, Buying_Cat.="Over $500"), "Yes", "")</f>
        <v/>
      </c>
      <c r="L1697" t="str">
        <f>IF(MasterData6[[#This Row],[NumWebPurchases]]&gt;=R$3, "Yes", "")</f>
        <v/>
      </c>
      <c r="M1697" t="str">
        <f>IF(MasterData6[[#This Row],[NumCatalogPurchases]]&gt;=S$3, "Yes", "")</f>
        <v/>
      </c>
      <c r="N1697" t="str">
        <f>IF(MasterData6[[#This Row],[NumStorePurchases]]&gt;=T$3, "Yes", "")</f>
        <v/>
      </c>
    </row>
    <row r="1698" spans="1:14" x14ac:dyDescent="0.3">
      <c r="A1698">
        <v>8527</v>
      </c>
      <c r="B1698">
        <v>5</v>
      </c>
      <c r="C1698">
        <v>6</v>
      </c>
      <c r="D1698">
        <v>2</v>
      </c>
      <c r="E1698">
        <v>6</v>
      </c>
      <c r="F1698">
        <v>7</v>
      </c>
      <c r="G169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698" s="52">
        <f>IFERROR(MasterData6[[#This Row],[NumWebPurchases]]/MasterData6[[#This Row],[NumWebVisitsMonth]], 0)</f>
        <v>0.8571428571428571</v>
      </c>
      <c r="I1698" t="str">
        <f>IF(AND(MasterData6[[#This Row],[NumWebPurchases]]&gt;=1, Buying_Cat.="Over $500"), "Yes", "")</f>
        <v/>
      </c>
      <c r="L1698" t="str">
        <f>IF(MasterData6[[#This Row],[NumWebPurchases]]&gt;=R$3, "Yes", "")</f>
        <v>Yes</v>
      </c>
      <c r="M1698" t="str">
        <f>IF(MasterData6[[#This Row],[NumCatalogPurchases]]&gt;=S$3, "Yes", "")</f>
        <v>Yes</v>
      </c>
      <c r="N1698" t="str">
        <f>IF(MasterData6[[#This Row],[NumStorePurchases]]&gt;=T$3, "Yes", "")</f>
        <v>Yes</v>
      </c>
    </row>
    <row r="1699" spans="1:14" x14ac:dyDescent="0.3">
      <c r="A1699">
        <v>8534</v>
      </c>
      <c r="B1699">
        <v>4</v>
      </c>
      <c r="C1699">
        <v>6</v>
      </c>
      <c r="D1699">
        <v>5</v>
      </c>
      <c r="E1699">
        <v>13</v>
      </c>
      <c r="F1699">
        <v>4</v>
      </c>
      <c r="G169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699" s="52">
        <f>IFERROR(MasterData6[[#This Row],[NumWebPurchases]]/MasterData6[[#This Row],[NumWebVisitsMonth]], 0)</f>
        <v>1.5</v>
      </c>
      <c r="I1699" t="str">
        <f>IF(AND(MasterData6[[#This Row],[NumWebPurchases]]&gt;=1, Buying_Cat.="Over $500"), "Yes", "")</f>
        <v>Yes</v>
      </c>
      <c r="L1699" t="str">
        <f>IF(MasterData6[[#This Row],[NumWebPurchases]]&gt;=R$3, "Yes", "")</f>
        <v>Yes</v>
      </c>
      <c r="M1699" t="str">
        <f>IF(MasterData6[[#This Row],[NumCatalogPurchases]]&gt;=S$3, "Yes", "")</f>
        <v>Yes</v>
      </c>
      <c r="N1699" t="str">
        <f>IF(MasterData6[[#This Row],[NumStorePurchases]]&gt;=T$3, "Yes", "")</f>
        <v>Yes</v>
      </c>
    </row>
    <row r="1700" spans="1:14" x14ac:dyDescent="0.3">
      <c r="A1700">
        <v>8537</v>
      </c>
      <c r="B1700">
        <v>1</v>
      </c>
      <c r="C1700">
        <v>3</v>
      </c>
      <c r="D1700">
        <v>10</v>
      </c>
      <c r="E1700">
        <v>7</v>
      </c>
      <c r="F1700">
        <v>2</v>
      </c>
      <c r="G170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00" s="52">
        <f>IFERROR(MasterData6[[#This Row],[NumWebPurchases]]/MasterData6[[#This Row],[NumWebVisitsMonth]], 0)</f>
        <v>1.5</v>
      </c>
      <c r="I1700" t="str">
        <f>IF(AND(MasterData6[[#This Row],[NumWebPurchases]]&gt;=1, Buying_Cat.="Over $500"), "Yes", "")</f>
        <v>Yes</v>
      </c>
      <c r="L1700" t="str">
        <f>IF(MasterData6[[#This Row],[NumWebPurchases]]&gt;=R$3, "Yes", "")</f>
        <v/>
      </c>
      <c r="M1700" t="str">
        <f>IF(MasterData6[[#This Row],[NumCatalogPurchases]]&gt;=S$3, "Yes", "")</f>
        <v>Yes</v>
      </c>
      <c r="N1700" t="str">
        <f>IF(MasterData6[[#This Row],[NumStorePurchases]]&gt;=T$3, "Yes", "")</f>
        <v>Yes</v>
      </c>
    </row>
    <row r="1701" spans="1:14" x14ac:dyDescent="0.3">
      <c r="A1701">
        <v>8541</v>
      </c>
      <c r="B1701">
        <v>2</v>
      </c>
      <c r="C1701">
        <v>2</v>
      </c>
      <c r="D1701">
        <v>0</v>
      </c>
      <c r="E1701">
        <v>4</v>
      </c>
      <c r="F1701">
        <v>5</v>
      </c>
      <c r="G170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01" s="52">
        <f>IFERROR(MasterData6[[#This Row],[NumWebPurchases]]/MasterData6[[#This Row],[NumWebVisitsMonth]], 0)</f>
        <v>0.4</v>
      </c>
      <c r="I1701" t="str">
        <f>IF(AND(MasterData6[[#This Row],[NumWebPurchases]]&gt;=1, Buying_Cat.="Over $500"), "Yes", "")</f>
        <v/>
      </c>
      <c r="L1701" t="str">
        <f>IF(MasterData6[[#This Row],[NumWebPurchases]]&gt;=R$3, "Yes", "")</f>
        <v/>
      </c>
      <c r="M1701" t="str">
        <f>IF(MasterData6[[#This Row],[NumCatalogPurchases]]&gt;=S$3, "Yes", "")</f>
        <v/>
      </c>
      <c r="N1701" t="str">
        <f>IF(MasterData6[[#This Row],[NumStorePurchases]]&gt;=T$3, "Yes", "")</f>
        <v/>
      </c>
    </row>
    <row r="1702" spans="1:14" x14ac:dyDescent="0.3">
      <c r="A1702">
        <v>8545</v>
      </c>
      <c r="B1702">
        <v>1</v>
      </c>
      <c r="C1702">
        <v>2</v>
      </c>
      <c r="D1702">
        <v>4</v>
      </c>
      <c r="E1702">
        <v>10</v>
      </c>
      <c r="F1702">
        <v>1</v>
      </c>
      <c r="G170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02" s="52">
        <f>IFERROR(MasterData6[[#This Row],[NumWebPurchases]]/MasterData6[[#This Row],[NumWebVisitsMonth]], 0)</f>
        <v>2</v>
      </c>
      <c r="I1702" t="str">
        <f>IF(AND(MasterData6[[#This Row],[NumWebPurchases]]&gt;=1, Buying_Cat.="Over $500"), "Yes", "")</f>
        <v>Yes</v>
      </c>
      <c r="L1702" t="str">
        <f>IF(MasterData6[[#This Row],[NumWebPurchases]]&gt;=R$3, "Yes", "")</f>
        <v/>
      </c>
      <c r="M1702" t="str">
        <f>IF(MasterData6[[#This Row],[NumCatalogPurchases]]&gt;=S$3, "Yes", "")</f>
        <v>Yes</v>
      </c>
      <c r="N1702" t="str">
        <f>IF(MasterData6[[#This Row],[NumStorePurchases]]&gt;=T$3, "Yes", "")</f>
        <v>Yes</v>
      </c>
    </row>
    <row r="1703" spans="1:14" x14ac:dyDescent="0.3">
      <c r="A1703">
        <v>8553</v>
      </c>
      <c r="B1703">
        <v>2</v>
      </c>
      <c r="C1703">
        <v>1</v>
      </c>
      <c r="D1703">
        <v>0</v>
      </c>
      <c r="E1703">
        <v>3</v>
      </c>
      <c r="F1703">
        <v>6</v>
      </c>
      <c r="G170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03" s="52">
        <f>IFERROR(MasterData6[[#This Row],[NumWebPurchases]]/MasterData6[[#This Row],[NumWebVisitsMonth]], 0)</f>
        <v>0.16666666666666666</v>
      </c>
      <c r="I1703" t="str">
        <f>IF(AND(MasterData6[[#This Row],[NumWebPurchases]]&gt;=1, Buying_Cat.="Over $500"), "Yes", "")</f>
        <v/>
      </c>
      <c r="L1703" t="str">
        <f>IF(MasterData6[[#This Row],[NumWebPurchases]]&gt;=R$3, "Yes", "")</f>
        <v/>
      </c>
      <c r="M1703" t="str">
        <f>IF(MasterData6[[#This Row],[NumCatalogPurchases]]&gt;=S$3, "Yes", "")</f>
        <v/>
      </c>
      <c r="N1703" t="str">
        <f>IF(MasterData6[[#This Row],[NumStorePurchases]]&gt;=T$3, "Yes", "")</f>
        <v/>
      </c>
    </row>
    <row r="1704" spans="1:14" x14ac:dyDescent="0.3">
      <c r="A1704">
        <v>8557</v>
      </c>
      <c r="B1704">
        <v>2</v>
      </c>
      <c r="C1704">
        <v>2</v>
      </c>
      <c r="D1704">
        <v>0</v>
      </c>
      <c r="E1704">
        <v>3</v>
      </c>
      <c r="F1704">
        <v>6</v>
      </c>
      <c r="G170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04" s="52">
        <f>IFERROR(MasterData6[[#This Row],[NumWebPurchases]]/MasterData6[[#This Row],[NumWebVisitsMonth]], 0)</f>
        <v>0.33333333333333331</v>
      </c>
      <c r="I1704" t="str">
        <f>IF(AND(MasterData6[[#This Row],[NumWebPurchases]]&gt;=1, Buying_Cat.="Over $500"), "Yes", "")</f>
        <v/>
      </c>
      <c r="L1704" t="str">
        <f>IF(MasterData6[[#This Row],[NumWebPurchases]]&gt;=R$3, "Yes", "")</f>
        <v/>
      </c>
      <c r="M1704" t="str">
        <f>IF(MasterData6[[#This Row],[NumCatalogPurchases]]&gt;=S$3, "Yes", "")</f>
        <v/>
      </c>
      <c r="N1704" t="str">
        <f>IF(MasterData6[[#This Row],[NumStorePurchases]]&gt;=T$3, "Yes", "")</f>
        <v/>
      </c>
    </row>
    <row r="1705" spans="1:14" x14ac:dyDescent="0.3">
      <c r="A1705">
        <v>8560</v>
      </c>
      <c r="B1705">
        <v>1</v>
      </c>
      <c r="C1705">
        <v>6</v>
      </c>
      <c r="D1705">
        <v>4</v>
      </c>
      <c r="E1705">
        <v>7</v>
      </c>
      <c r="F1705">
        <v>6</v>
      </c>
      <c r="G170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05" s="52">
        <f>IFERROR(MasterData6[[#This Row],[NumWebPurchases]]/MasterData6[[#This Row],[NumWebVisitsMonth]], 0)</f>
        <v>1</v>
      </c>
      <c r="I1705" t="str">
        <f>IF(AND(MasterData6[[#This Row],[NumWebPurchases]]&gt;=1, Buying_Cat.="Over $500"), "Yes", "")</f>
        <v>Yes</v>
      </c>
      <c r="L1705" t="str">
        <f>IF(MasterData6[[#This Row],[NumWebPurchases]]&gt;=R$3, "Yes", "")</f>
        <v>Yes</v>
      </c>
      <c r="M1705" t="str">
        <f>IF(MasterData6[[#This Row],[NumCatalogPurchases]]&gt;=S$3, "Yes", "")</f>
        <v>Yes</v>
      </c>
      <c r="N1705" t="str">
        <f>IF(MasterData6[[#This Row],[NumStorePurchases]]&gt;=T$3, "Yes", "")</f>
        <v>Yes</v>
      </c>
    </row>
    <row r="1706" spans="1:14" x14ac:dyDescent="0.3">
      <c r="A1706">
        <v>8562</v>
      </c>
      <c r="B1706">
        <v>1</v>
      </c>
      <c r="C1706">
        <v>2</v>
      </c>
      <c r="D1706">
        <v>1</v>
      </c>
      <c r="E1706">
        <v>7</v>
      </c>
      <c r="F1706">
        <v>2</v>
      </c>
      <c r="G170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06" s="52">
        <f>IFERROR(MasterData6[[#This Row],[NumWebPurchases]]/MasterData6[[#This Row],[NumWebVisitsMonth]], 0)</f>
        <v>1</v>
      </c>
      <c r="I1706" t="str">
        <f>IF(AND(MasterData6[[#This Row],[NumWebPurchases]]&gt;=1, Buying_Cat.="Over $500"), "Yes", "")</f>
        <v/>
      </c>
      <c r="L1706" t="str">
        <f>IF(MasterData6[[#This Row],[NumWebPurchases]]&gt;=R$3, "Yes", "")</f>
        <v/>
      </c>
      <c r="M1706" t="str">
        <f>IF(MasterData6[[#This Row],[NumCatalogPurchases]]&gt;=S$3, "Yes", "")</f>
        <v/>
      </c>
      <c r="N1706" t="str">
        <f>IF(MasterData6[[#This Row],[NumStorePurchases]]&gt;=T$3, "Yes", "")</f>
        <v>Yes</v>
      </c>
    </row>
    <row r="1707" spans="1:14" x14ac:dyDescent="0.3">
      <c r="A1707">
        <v>8566</v>
      </c>
      <c r="B1707">
        <v>1</v>
      </c>
      <c r="C1707">
        <v>1</v>
      </c>
      <c r="D1707">
        <v>0</v>
      </c>
      <c r="E1707">
        <v>2</v>
      </c>
      <c r="F1707">
        <v>7</v>
      </c>
      <c r="G170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07" s="52">
        <f>IFERROR(MasterData6[[#This Row],[NumWebPurchases]]/MasterData6[[#This Row],[NumWebVisitsMonth]], 0)</f>
        <v>0.14285714285714285</v>
      </c>
      <c r="I1707" t="str">
        <f>IF(AND(MasterData6[[#This Row],[NumWebPurchases]]&gt;=1, Buying_Cat.="Over $500"), "Yes", "")</f>
        <v/>
      </c>
      <c r="L1707" t="str">
        <f>IF(MasterData6[[#This Row],[NumWebPurchases]]&gt;=R$3, "Yes", "")</f>
        <v/>
      </c>
      <c r="M1707" t="str">
        <f>IF(MasterData6[[#This Row],[NumCatalogPurchases]]&gt;=S$3, "Yes", "")</f>
        <v/>
      </c>
      <c r="N1707" t="str">
        <f>IF(MasterData6[[#This Row],[NumStorePurchases]]&gt;=T$3, "Yes", "")</f>
        <v/>
      </c>
    </row>
    <row r="1708" spans="1:14" x14ac:dyDescent="0.3">
      <c r="A1708">
        <v>8581</v>
      </c>
      <c r="B1708">
        <v>9</v>
      </c>
      <c r="C1708">
        <v>10</v>
      </c>
      <c r="D1708">
        <v>2</v>
      </c>
      <c r="E1708">
        <v>8</v>
      </c>
      <c r="F1708">
        <v>8</v>
      </c>
      <c r="G170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9</v>
      </c>
      <c r="H1708" s="52">
        <f>IFERROR(MasterData6[[#This Row],[NumWebPurchases]]/MasterData6[[#This Row],[NumWebVisitsMonth]], 0)</f>
        <v>1.25</v>
      </c>
      <c r="I1708" t="str">
        <f>IF(AND(MasterData6[[#This Row],[NumWebPurchases]]&gt;=1, Buying_Cat.="Over $500"), "Yes", "")</f>
        <v>Yes</v>
      </c>
      <c r="L1708" t="str">
        <f>IF(MasterData6[[#This Row],[NumWebPurchases]]&gt;=R$3, "Yes", "")</f>
        <v>Yes</v>
      </c>
      <c r="M1708" t="str">
        <f>IF(MasterData6[[#This Row],[NumCatalogPurchases]]&gt;=S$3, "Yes", "")</f>
        <v>Yes</v>
      </c>
      <c r="N1708" t="str">
        <f>IF(MasterData6[[#This Row],[NumStorePurchases]]&gt;=T$3, "Yes", "")</f>
        <v>Yes</v>
      </c>
    </row>
    <row r="1709" spans="1:14" x14ac:dyDescent="0.3">
      <c r="A1709">
        <v>8584</v>
      </c>
      <c r="B1709">
        <v>1</v>
      </c>
      <c r="C1709">
        <v>2</v>
      </c>
      <c r="D1709">
        <v>7</v>
      </c>
      <c r="E1709">
        <v>7</v>
      </c>
      <c r="F1709">
        <v>0</v>
      </c>
      <c r="G170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09" s="52">
        <f>IFERROR(MasterData6[[#This Row],[NumWebPurchases]]/MasterData6[[#This Row],[NumWebVisitsMonth]], 0)</f>
        <v>0</v>
      </c>
      <c r="I1709" t="str">
        <f>IF(AND(MasterData6[[#This Row],[NumWebPurchases]]&gt;=1, Buying_Cat.="Over $500"), "Yes", "")</f>
        <v>Yes</v>
      </c>
      <c r="L1709" t="str">
        <f>IF(MasterData6[[#This Row],[NumWebPurchases]]&gt;=R$3, "Yes", "")</f>
        <v/>
      </c>
      <c r="M1709" t="str">
        <f>IF(MasterData6[[#This Row],[NumCatalogPurchases]]&gt;=S$3, "Yes", "")</f>
        <v>Yes</v>
      </c>
      <c r="N1709" t="str">
        <f>IF(MasterData6[[#This Row],[NumStorePurchases]]&gt;=T$3, "Yes", "")</f>
        <v>Yes</v>
      </c>
    </row>
    <row r="1710" spans="1:14" x14ac:dyDescent="0.3">
      <c r="A1710">
        <v>8588</v>
      </c>
      <c r="B1710">
        <v>4</v>
      </c>
      <c r="C1710">
        <v>5</v>
      </c>
      <c r="D1710">
        <v>1</v>
      </c>
      <c r="E1710">
        <v>5</v>
      </c>
      <c r="F1710">
        <v>6</v>
      </c>
      <c r="G171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710" s="52">
        <f>IFERROR(MasterData6[[#This Row],[NumWebPurchases]]/MasterData6[[#This Row],[NumWebVisitsMonth]], 0)</f>
        <v>0.83333333333333337</v>
      </c>
      <c r="I1710" t="str">
        <f>IF(AND(MasterData6[[#This Row],[NumWebPurchases]]&gt;=1, Buying_Cat.="Over $500"), "Yes", "")</f>
        <v/>
      </c>
      <c r="L1710" t="str">
        <f>IF(MasterData6[[#This Row],[NumWebPurchases]]&gt;=R$3, "Yes", "")</f>
        <v>Yes</v>
      </c>
      <c r="M1710" t="str">
        <f>IF(MasterData6[[#This Row],[NumCatalogPurchases]]&gt;=S$3, "Yes", "")</f>
        <v/>
      </c>
      <c r="N1710" t="str">
        <f>IF(MasterData6[[#This Row],[NumStorePurchases]]&gt;=T$3, "Yes", "")</f>
        <v>Yes</v>
      </c>
    </row>
    <row r="1711" spans="1:14" x14ac:dyDescent="0.3">
      <c r="A1711">
        <v>8594</v>
      </c>
      <c r="B1711">
        <v>2</v>
      </c>
      <c r="C1711">
        <v>3</v>
      </c>
      <c r="D1711">
        <v>1</v>
      </c>
      <c r="E1711">
        <v>3</v>
      </c>
      <c r="F1711">
        <v>6</v>
      </c>
      <c r="G171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11" s="52">
        <f>IFERROR(MasterData6[[#This Row],[NumWebPurchases]]/MasterData6[[#This Row],[NumWebVisitsMonth]], 0)</f>
        <v>0.5</v>
      </c>
      <c r="I1711" t="str">
        <f>IF(AND(MasterData6[[#This Row],[NumWebPurchases]]&gt;=1, Buying_Cat.="Over $500"), "Yes", "")</f>
        <v/>
      </c>
      <c r="L1711" t="str">
        <f>IF(MasterData6[[#This Row],[NumWebPurchases]]&gt;=R$3, "Yes", "")</f>
        <v/>
      </c>
      <c r="M1711" t="str">
        <f>IF(MasterData6[[#This Row],[NumCatalogPurchases]]&gt;=S$3, "Yes", "")</f>
        <v/>
      </c>
      <c r="N1711" t="str">
        <f>IF(MasterData6[[#This Row],[NumStorePurchases]]&gt;=T$3, "Yes", "")</f>
        <v/>
      </c>
    </row>
    <row r="1712" spans="1:14" x14ac:dyDescent="0.3">
      <c r="A1712">
        <v>8595</v>
      </c>
      <c r="B1712">
        <v>2</v>
      </c>
      <c r="C1712">
        <v>1</v>
      </c>
      <c r="D1712">
        <v>1</v>
      </c>
      <c r="E1712">
        <v>3</v>
      </c>
      <c r="F1712">
        <v>5</v>
      </c>
      <c r="G171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12" s="52">
        <f>IFERROR(MasterData6[[#This Row],[NumWebPurchases]]/MasterData6[[#This Row],[NumWebVisitsMonth]], 0)</f>
        <v>0.2</v>
      </c>
      <c r="I1712" t="str">
        <f>IF(AND(MasterData6[[#This Row],[NumWebPurchases]]&gt;=1, Buying_Cat.="Over $500"), "Yes", "")</f>
        <v/>
      </c>
      <c r="L1712" t="str">
        <f>IF(MasterData6[[#This Row],[NumWebPurchases]]&gt;=R$3, "Yes", "")</f>
        <v/>
      </c>
      <c r="M1712" t="str">
        <f>IF(MasterData6[[#This Row],[NumCatalogPurchases]]&gt;=S$3, "Yes", "")</f>
        <v/>
      </c>
      <c r="N1712" t="str">
        <f>IF(MasterData6[[#This Row],[NumStorePurchases]]&gt;=T$3, "Yes", "")</f>
        <v/>
      </c>
    </row>
    <row r="1713" spans="1:14" x14ac:dyDescent="0.3">
      <c r="A1713">
        <v>8601</v>
      </c>
      <c r="B1713">
        <v>2</v>
      </c>
      <c r="C1713">
        <v>8</v>
      </c>
      <c r="D1713">
        <v>6</v>
      </c>
      <c r="E1713">
        <v>5</v>
      </c>
      <c r="F1713">
        <v>4</v>
      </c>
      <c r="G171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13" s="52">
        <f>IFERROR(MasterData6[[#This Row],[NumWebPurchases]]/MasterData6[[#This Row],[NumWebVisitsMonth]], 0)</f>
        <v>2</v>
      </c>
      <c r="I1713" t="str">
        <f>IF(AND(MasterData6[[#This Row],[NumWebPurchases]]&gt;=1, Buying_Cat.="Over $500"), "Yes", "")</f>
        <v>Yes</v>
      </c>
      <c r="L1713" t="str">
        <f>IF(MasterData6[[#This Row],[NumWebPurchases]]&gt;=R$3, "Yes", "")</f>
        <v>Yes</v>
      </c>
      <c r="M1713" t="str">
        <f>IF(MasterData6[[#This Row],[NumCatalogPurchases]]&gt;=S$3, "Yes", "")</f>
        <v>Yes</v>
      </c>
      <c r="N1713" t="str">
        <f>IF(MasterData6[[#This Row],[NumStorePurchases]]&gt;=T$3, "Yes", "")</f>
        <v>Yes</v>
      </c>
    </row>
    <row r="1714" spans="1:14" x14ac:dyDescent="0.3">
      <c r="A1714">
        <v>8602</v>
      </c>
      <c r="B1714">
        <v>2</v>
      </c>
      <c r="C1714">
        <v>7</v>
      </c>
      <c r="D1714">
        <v>6</v>
      </c>
      <c r="E1714">
        <v>11</v>
      </c>
      <c r="F1714">
        <v>4</v>
      </c>
      <c r="G171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14" s="52">
        <f>IFERROR(MasterData6[[#This Row],[NumWebPurchases]]/MasterData6[[#This Row],[NumWebVisitsMonth]], 0)</f>
        <v>1.75</v>
      </c>
      <c r="I1714" t="str">
        <f>IF(AND(MasterData6[[#This Row],[NumWebPurchases]]&gt;=1, Buying_Cat.="Over $500"), "Yes", "")</f>
        <v>Yes</v>
      </c>
      <c r="L1714" t="str">
        <f>IF(MasterData6[[#This Row],[NumWebPurchases]]&gt;=R$3, "Yes", "")</f>
        <v>Yes</v>
      </c>
      <c r="M1714" t="str">
        <f>IF(MasterData6[[#This Row],[NumCatalogPurchases]]&gt;=S$3, "Yes", "")</f>
        <v>Yes</v>
      </c>
      <c r="N1714" t="str">
        <f>IF(MasterData6[[#This Row],[NumStorePurchases]]&gt;=T$3, "Yes", "")</f>
        <v>Yes</v>
      </c>
    </row>
    <row r="1715" spans="1:14" x14ac:dyDescent="0.3">
      <c r="A1715">
        <v>8605</v>
      </c>
      <c r="B1715">
        <v>2</v>
      </c>
      <c r="C1715">
        <v>2</v>
      </c>
      <c r="D1715">
        <v>0</v>
      </c>
      <c r="E1715">
        <v>3</v>
      </c>
      <c r="F1715">
        <v>6</v>
      </c>
      <c r="G171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15" s="52">
        <f>IFERROR(MasterData6[[#This Row],[NumWebPurchases]]/MasterData6[[#This Row],[NumWebVisitsMonth]], 0)</f>
        <v>0.33333333333333331</v>
      </c>
      <c r="I1715" t="str">
        <f>IF(AND(MasterData6[[#This Row],[NumWebPurchases]]&gt;=1, Buying_Cat.="Over $500"), "Yes", "")</f>
        <v/>
      </c>
      <c r="L1715" t="str">
        <f>IF(MasterData6[[#This Row],[NumWebPurchases]]&gt;=R$3, "Yes", "")</f>
        <v/>
      </c>
      <c r="M1715" t="str">
        <f>IF(MasterData6[[#This Row],[NumCatalogPurchases]]&gt;=S$3, "Yes", "")</f>
        <v/>
      </c>
      <c r="N1715" t="str">
        <f>IF(MasterData6[[#This Row],[NumStorePurchases]]&gt;=T$3, "Yes", "")</f>
        <v/>
      </c>
    </row>
    <row r="1716" spans="1:14" x14ac:dyDescent="0.3">
      <c r="A1716">
        <v>8614</v>
      </c>
      <c r="B1716">
        <v>1</v>
      </c>
      <c r="C1716">
        <v>4</v>
      </c>
      <c r="D1716">
        <v>2</v>
      </c>
      <c r="E1716">
        <v>10</v>
      </c>
      <c r="F1716">
        <v>2</v>
      </c>
      <c r="G171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16" s="52">
        <f>IFERROR(MasterData6[[#This Row],[NumWebPurchases]]/MasterData6[[#This Row],[NumWebVisitsMonth]], 0)</f>
        <v>2</v>
      </c>
      <c r="I1716" t="str">
        <f>IF(AND(MasterData6[[#This Row],[NumWebPurchases]]&gt;=1, Buying_Cat.="Over $500"), "Yes", "")</f>
        <v/>
      </c>
      <c r="L1716" t="str">
        <f>IF(MasterData6[[#This Row],[NumWebPurchases]]&gt;=R$3, "Yes", "")</f>
        <v>Yes</v>
      </c>
      <c r="M1716" t="str">
        <f>IF(MasterData6[[#This Row],[NumCatalogPurchases]]&gt;=S$3, "Yes", "")</f>
        <v>Yes</v>
      </c>
      <c r="N1716" t="str">
        <f>IF(MasterData6[[#This Row],[NumStorePurchases]]&gt;=T$3, "Yes", "")</f>
        <v>Yes</v>
      </c>
    </row>
    <row r="1717" spans="1:14" x14ac:dyDescent="0.3">
      <c r="A1717">
        <v>8619</v>
      </c>
      <c r="B1717">
        <v>1</v>
      </c>
      <c r="C1717">
        <v>0</v>
      </c>
      <c r="D1717">
        <v>0</v>
      </c>
      <c r="E1717">
        <v>3</v>
      </c>
      <c r="F1717">
        <v>5</v>
      </c>
      <c r="G171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17" s="52">
        <f>IFERROR(MasterData6[[#This Row],[NumWebPurchases]]/MasterData6[[#This Row],[NumWebVisitsMonth]], 0)</f>
        <v>0</v>
      </c>
      <c r="I1717" t="str">
        <f>IF(AND(MasterData6[[#This Row],[NumWebPurchases]]&gt;=1, Buying_Cat.="Over $500"), "Yes", "")</f>
        <v/>
      </c>
      <c r="L1717" t="str">
        <f>IF(MasterData6[[#This Row],[NumWebPurchases]]&gt;=R$3, "Yes", "")</f>
        <v/>
      </c>
      <c r="M1717" t="str">
        <f>IF(MasterData6[[#This Row],[NumCatalogPurchases]]&gt;=S$3, "Yes", "")</f>
        <v/>
      </c>
      <c r="N1717" t="str">
        <f>IF(MasterData6[[#This Row],[NumStorePurchases]]&gt;=T$3, "Yes", "")</f>
        <v/>
      </c>
    </row>
    <row r="1718" spans="1:14" x14ac:dyDescent="0.3">
      <c r="A1718">
        <v>8624</v>
      </c>
      <c r="B1718">
        <v>1</v>
      </c>
      <c r="C1718">
        <v>4</v>
      </c>
      <c r="D1718">
        <v>3</v>
      </c>
      <c r="E1718">
        <v>10</v>
      </c>
      <c r="F1718">
        <v>2</v>
      </c>
      <c r="G171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18" s="52">
        <f>IFERROR(MasterData6[[#This Row],[NumWebPurchases]]/MasterData6[[#This Row],[NumWebVisitsMonth]], 0)</f>
        <v>2</v>
      </c>
      <c r="I1718" t="str">
        <f>IF(AND(MasterData6[[#This Row],[NumWebPurchases]]&gt;=1, Buying_Cat.="Over $500"), "Yes", "")</f>
        <v>Yes</v>
      </c>
      <c r="L1718" t="str">
        <f>IF(MasterData6[[#This Row],[NumWebPurchases]]&gt;=R$3, "Yes", "")</f>
        <v>Yes</v>
      </c>
      <c r="M1718" t="str">
        <f>IF(MasterData6[[#This Row],[NumCatalogPurchases]]&gt;=S$3, "Yes", "")</f>
        <v>Yes</v>
      </c>
      <c r="N1718" t="str">
        <f>IF(MasterData6[[#This Row],[NumStorePurchases]]&gt;=T$3, "Yes", "")</f>
        <v>Yes</v>
      </c>
    </row>
    <row r="1719" spans="1:14" x14ac:dyDescent="0.3">
      <c r="A1719">
        <v>8625</v>
      </c>
      <c r="B1719">
        <v>3</v>
      </c>
      <c r="C1719">
        <v>3</v>
      </c>
      <c r="D1719">
        <v>0</v>
      </c>
      <c r="E1719">
        <v>3</v>
      </c>
      <c r="F1719">
        <v>8</v>
      </c>
      <c r="G171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719" s="52">
        <f>IFERROR(MasterData6[[#This Row],[NumWebPurchases]]/MasterData6[[#This Row],[NumWebVisitsMonth]], 0)</f>
        <v>0.375</v>
      </c>
      <c r="I1719" t="str">
        <f>IF(AND(MasterData6[[#This Row],[NumWebPurchases]]&gt;=1, Buying_Cat.="Over $500"), "Yes", "")</f>
        <v/>
      </c>
      <c r="L1719" t="str">
        <f>IF(MasterData6[[#This Row],[NumWebPurchases]]&gt;=R$3, "Yes", "")</f>
        <v/>
      </c>
      <c r="M1719" t="str">
        <f>IF(MasterData6[[#This Row],[NumCatalogPurchases]]&gt;=S$3, "Yes", "")</f>
        <v/>
      </c>
      <c r="N1719" t="str">
        <f>IF(MasterData6[[#This Row],[NumStorePurchases]]&gt;=T$3, "Yes", "")</f>
        <v/>
      </c>
    </row>
    <row r="1720" spans="1:14" x14ac:dyDescent="0.3">
      <c r="A1720">
        <v>8629</v>
      </c>
      <c r="B1720">
        <v>1</v>
      </c>
      <c r="C1720">
        <v>1</v>
      </c>
      <c r="D1720">
        <v>0</v>
      </c>
      <c r="E1720">
        <v>3</v>
      </c>
      <c r="F1720">
        <v>5</v>
      </c>
      <c r="G172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20" s="52">
        <f>IFERROR(MasterData6[[#This Row],[NumWebPurchases]]/MasterData6[[#This Row],[NumWebVisitsMonth]], 0)</f>
        <v>0.2</v>
      </c>
      <c r="I1720" t="str">
        <f>IF(AND(MasterData6[[#This Row],[NumWebPurchases]]&gt;=1, Buying_Cat.="Over $500"), "Yes", "")</f>
        <v/>
      </c>
      <c r="L1720" t="str">
        <f>IF(MasterData6[[#This Row],[NumWebPurchases]]&gt;=R$3, "Yes", "")</f>
        <v/>
      </c>
      <c r="M1720" t="str">
        <f>IF(MasterData6[[#This Row],[NumCatalogPurchases]]&gt;=S$3, "Yes", "")</f>
        <v/>
      </c>
      <c r="N1720" t="str">
        <f>IF(MasterData6[[#This Row],[NumStorePurchases]]&gt;=T$3, "Yes", "")</f>
        <v/>
      </c>
    </row>
    <row r="1721" spans="1:14" x14ac:dyDescent="0.3">
      <c r="A1721">
        <v>8643</v>
      </c>
      <c r="B1721">
        <v>1</v>
      </c>
      <c r="C1721">
        <v>4</v>
      </c>
      <c r="D1721">
        <v>5</v>
      </c>
      <c r="E1721">
        <v>12</v>
      </c>
      <c r="F1721">
        <v>3</v>
      </c>
      <c r="G172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21" s="52">
        <f>IFERROR(MasterData6[[#This Row],[NumWebPurchases]]/MasterData6[[#This Row],[NumWebVisitsMonth]], 0)</f>
        <v>1.3333333333333333</v>
      </c>
      <c r="I1721" t="str">
        <f>IF(AND(MasterData6[[#This Row],[NumWebPurchases]]&gt;=1, Buying_Cat.="Over $500"), "Yes", "")</f>
        <v>Yes</v>
      </c>
      <c r="L1721" t="str">
        <f>IF(MasterData6[[#This Row],[NumWebPurchases]]&gt;=R$3, "Yes", "")</f>
        <v>Yes</v>
      </c>
      <c r="M1721" t="str">
        <f>IF(MasterData6[[#This Row],[NumCatalogPurchases]]&gt;=S$3, "Yes", "")</f>
        <v>Yes</v>
      </c>
      <c r="N1721" t="str">
        <f>IF(MasterData6[[#This Row],[NumStorePurchases]]&gt;=T$3, "Yes", "")</f>
        <v>Yes</v>
      </c>
    </row>
    <row r="1722" spans="1:14" x14ac:dyDescent="0.3">
      <c r="A1722">
        <v>8650</v>
      </c>
      <c r="B1722">
        <v>1</v>
      </c>
      <c r="C1722">
        <v>1</v>
      </c>
      <c r="D1722">
        <v>0</v>
      </c>
      <c r="E1722">
        <v>3</v>
      </c>
      <c r="F1722">
        <v>4</v>
      </c>
      <c r="G172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22" s="52">
        <f>IFERROR(MasterData6[[#This Row],[NumWebPurchases]]/MasterData6[[#This Row],[NumWebVisitsMonth]], 0)</f>
        <v>0.25</v>
      </c>
      <c r="I1722" t="str">
        <f>IF(AND(MasterData6[[#This Row],[NumWebPurchases]]&gt;=1, Buying_Cat.="Over $500"), "Yes", "")</f>
        <v/>
      </c>
      <c r="L1722" t="str">
        <f>IF(MasterData6[[#This Row],[NumWebPurchases]]&gt;=R$3, "Yes", "")</f>
        <v/>
      </c>
      <c r="M1722" t="str">
        <f>IF(MasterData6[[#This Row],[NumCatalogPurchases]]&gt;=S$3, "Yes", "")</f>
        <v/>
      </c>
      <c r="N1722" t="str">
        <f>IF(MasterData6[[#This Row],[NumStorePurchases]]&gt;=T$3, "Yes", "")</f>
        <v/>
      </c>
    </row>
    <row r="1723" spans="1:14" x14ac:dyDescent="0.3">
      <c r="A1723">
        <v>8652</v>
      </c>
      <c r="B1723">
        <v>2</v>
      </c>
      <c r="C1723">
        <v>4</v>
      </c>
      <c r="D1723">
        <v>1</v>
      </c>
      <c r="E1723">
        <v>6</v>
      </c>
      <c r="F1723">
        <v>7</v>
      </c>
      <c r="G172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23" s="52">
        <f>IFERROR(MasterData6[[#This Row],[NumWebPurchases]]/MasterData6[[#This Row],[NumWebVisitsMonth]], 0)</f>
        <v>0.5714285714285714</v>
      </c>
      <c r="I1723" t="str">
        <f>IF(AND(MasterData6[[#This Row],[NumWebPurchases]]&gt;=1, Buying_Cat.="Over $500"), "Yes", "")</f>
        <v/>
      </c>
      <c r="L1723" t="str">
        <f>IF(MasterData6[[#This Row],[NumWebPurchases]]&gt;=R$3, "Yes", "")</f>
        <v>Yes</v>
      </c>
      <c r="M1723" t="str">
        <f>IF(MasterData6[[#This Row],[NumCatalogPurchases]]&gt;=S$3, "Yes", "")</f>
        <v/>
      </c>
      <c r="N1723" t="str">
        <f>IF(MasterData6[[#This Row],[NumStorePurchases]]&gt;=T$3, "Yes", "")</f>
        <v>Yes</v>
      </c>
    </row>
    <row r="1724" spans="1:14" x14ac:dyDescent="0.3">
      <c r="A1724">
        <v>8659</v>
      </c>
      <c r="B1724">
        <v>2</v>
      </c>
      <c r="C1724">
        <v>6</v>
      </c>
      <c r="D1724">
        <v>8</v>
      </c>
      <c r="E1724">
        <v>11</v>
      </c>
      <c r="F1724">
        <v>2</v>
      </c>
      <c r="G172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24" s="52">
        <f>IFERROR(MasterData6[[#This Row],[NumWebPurchases]]/MasterData6[[#This Row],[NumWebVisitsMonth]], 0)</f>
        <v>3</v>
      </c>
      <c r="I1724" t="str">
        <f>IF(AND(MasterData6[[#This Row],[NumWebPurchases]]&gt;=1, Buying_Cat.="Over $500"), "Yes", "")</f>
        <v>Yes</v>
      </c>
      <c r="L1724" t="str">
        <f>IF(MasterData6[[#This Row],[NumWebPurchases]]&gt;=R$3, "Yes", "")</f>
        <v>Yes</v>
      </c>
      <c r="M1724" t="str">
        <f>IF(MasterData6[[#This Row],[NumCatalogPurchases]]&gt;=S$3, "Yes", "")</f>
        <v>Yes</v>
      </c>
      <c r="N1724" t="str">
        <f>IF(MasterData6[[#This Row],[NumStorePurchases]]&gt;=T$3, "Yes", "")</f>
        <v>Yes</v>
      </c>
    </row>
    <row r="1725" spans="1:14" x14ac:dyDescent="0.3">
      <c r="A1725">
        <v>8663</v>
      </c>
      <c r="B1725">
        <v>1</v>
      </c>
      <c r="C1725">
        <v>1</v>
      </c>
      <c r="D1725">
        <v>0</v>
      </c>
      <c r="E1725">
        <v>2</v>
      </c>
      <c r="F1725">
        <v>6</v>
      </c>
      <c r="G172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25" s="52">
        <f>IFERROR(MasterData6[[#This Row],[NumWebPurchases]]/MasterData6[[#This Row],[NumWebVisitsMonth]], 0)</f>
        <v>0.16666666666666666</v>
      </c>
      <c r="I1725" t="str">
        <f>IF(AND(MasterData6[[#This Row],[NumWebPurchases]]&gt;=1, Buying_Cat.="Over $500"), "Yes", "")</f>
        <v/>
      </c>
      <c r="L1725" t="str">
        <f>IF(MasterData6[[#This Row],[NumWebPurchases]]&gt;=R$3, "Yes", "")</f>
        <v/>
      </c>
      <c r="M1725" t="str">
        <f>IF(MasterData6[[#This Row],[NumCatalogPurchases]]&gt;=S$3, "Yes", "")</f>
        <v/>
      </c>
      <c r="N1725" t="str">
        <f>IF(MasterData6[[#This Row],[NumStorePurchases]]&gt;=T$3, "Yes", "")</f>
        <v/>
      </c>
    </row>
    <row r="1726" spans="1:14" x14ac:dyDescent="0.3">
      <c r="A1726">
        <v>8685</v>
      </c>
      <c r="B1726">
        <v>6</v>
      </c>
      <c r="C1726">
        <v>7</v>
      </c>
      <c r="D1726">
        <v>1</v>
      </c>
      <c r="E1726">
        <v>6</v>
      </c>
      <c r="F1726">
        <v>8</v>
      </c>
      <c r="G172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726" s="52">
        <f>IFERROR(MasterData6[[#This Row],[NumWebPurchases]]/MasterData6[[#This Row],[NumWebVisitsMonth]], 0)</f>
        <v>0.875</v>
      </c>
      <c r="I1726" t="str">
        <f>IF(AND(MasterData6[[#This Row],[NumWebPurchases]]&gt;=1, Buying_Cat.="Over $500"), "Yes", "")</f>
        <v/>
      </c>
      <c r="L1726" t="str">
        <f>IF(MasterData6[[#This Row],[NumWebPurchases]]&gt;=R$3, "Yes", "")</f>
        <v>Yes</v>
      </c>
      <c r="M1726" t="str">
        <f>IF(MasterData6[[#This Row],[NumCatalogPurchases]]&gt;=S$3, "Yes", "")</f>
        <v/>
      </c>
      <c r="N1726" t="str">
        <f>IF(MasterData6[[#This Row],[NumStorePurchases]]&gt;=T$3, "Yes", "")</f>
        <v>Yes</v>
      </c>
    </row>
    <row r="1727" spans="1:14" x14ac:dyDescent="0.3">
      <c r="A1727">
        <v>8686</v>
      </c>
      <c r="B1727">
        <v>2</v>
      </c>
      <c r="C1727">
        <v>2</v>
      </c>
      <c r="D1727">
        <v>0</v>
      </c>
      <c r="E1727">
        <v>3</v>
      </c>
      <c r="F1727">
        <v>8</v>
      </c>
      <c r="G172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27" s="52">
        <f>IFERROR(MasterData6[[#This Row],[NumWebPurchases]]/MasterData6[[#This Row],[NumWebVisitsMonth]], 0)</f>
        <v>0.25</v>
      </c>
      <c r="I1727" t="str">
        <f>IF(AND(MasterData6[[#This Row],[NumWebPurchases]]&gt;=1, Buying_Cat.="Over $500"), "Yes", "")</f>
        <v/>
      </c>
      <c r="L1727" t="str">
        <f>IF(MasterData6[[#This Row],[NumWebPurchases]]&gt;=R$3, "Yes", "")</f>
        <v/>
      </c>
      <c r="M1727" t="str">
        <f>IF(MasterData6[[#This Row],[NumCatalogPurchases]]&gt;=S$3, "Yes", "")</f>
        <v/>
      </c>
      <c r="N1727" t="str">
        <f>IF(MasterData6[[#This Row],[NumStorePurchases]]&gt;=T$3, "Yes", "")</f>
        <v/>
      </c>
    </row>
    <row r="1728" spans="1:14" x14ac:dyDescent="0.3">
      <c r="A1728">
        <v>8687</v>
      </c>
      <c r="B1728">
        <v>3</v>
      </c>
      <c r="C1728">
        <v>2</v>
      </c>
      <c r="D1728">
        <v>3</v>
      </c>
      <c r="E1728">
        <v>8</v>
      </c>
      <c r="F1728">
        <v>3</v>
      </c>
      <c r="G172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728" s="52">
        <f>IFERROR(MasterData6[[#This Row],[NumWebPurchases]]/MasterData6[[#This Row],[NumWebVisitsMonth]], 0)</f>
        <v>0.66666666666666663</v>
      </c>
      <c r="I1728" t="str">
        <f>IF(AND(MasterData6[[#This Row],[NumWebPurchases]]&gt;=1, Buying_Cat.="Over $500"), "Yes", "")</f>
        <v/>
      </c>
      <c r="L1728" t="str">
        <f>IF(MasterData6[[#This Row],[NumWebPurchases]]&gt;=R$3, "Yes", "")</f>
        <v/>
      </c>
      <c r="M1728" t="str">
        <f>IF(MasterData6[[#This Row],[NumCatalogPurchases]]&gt;=S$3, "Yes", "")</f>
        <v>Yes</v>
      </c>
      <c r="N1728" t="str">
        <f>IF(MasterData6[[#This Row],[NumStorePurchases]]&gt;=T$3, "Yes", "")</f>
        <v>Yes</v>
      </c>
    </row>
    <row r="1729" spans="1:14" x14ac:dyDescent="0.3">
      <c r="A1729">
        <v>8690</v>
      </c>
      <c r="B1729">
        <v>1</v>
      </c>
      <c r="C1729">
        <v>5</v>
      </c>
      <c r="D1729">
        <v>7</v>
      </c>
      <c r="E1729">
        <v>10</v>
      </c>
      <c r="F1729">
        <v>2</v>
      </c>
      <c r="G172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29" s="52">
        <f>IFERROR(MasterData6[[#This Row],[NumWebPurchases]]/MasterData6[[#This Row],[NumWebVisitsMonth]], 0)</f>
        <v>2.5</v>
      </c>
      <c r="I1729" t="str">
        <f>IF(AND(MasterData6[[#This Row],[NumWebPurchases]]&gt;=1, Buying_Cat.="Over $500"), "Yes", "")</f>
        <v>Yes</v>
      </c>
      <c r="L1729" t="str">
        <f>IF(MasterData6[[#This Row],[NumWebPurchases]]&gt;=R$3, "Yes", "")</f>
        <v>Yes</v>
      </c>
      <c r="M1729" t="str">
        <f>IF(MasterData6[[#This Row],[NumCatalogPurchases]]&gt;=S$3, "Yes", "")</f>
        <v>Yes</v>
      </c>
      <c r="N1729" t="str">
        <f>IF(MasterData6[[#This Row],[NumStorePurchases]]&gt;=T$3, "Yes", "")</f>
        <v>Yes</v>
      </c>
    </row>
    <row r="1730" spans="1:14" x14ac:dyDescent="0.3">
      <c r="A1730">
        <v>8692</v>
      </c>
      <c r="B1730">
        <v>6</v>
      </c>
      <c r="C1730">
        <v>4</v>
      </c>
      <c r="D1730">
        <v>1</v>
      </c>
      <c r="E1730">
        <v>5</v>
      </c>
      <c r="F1730">
        <v>8</v>
      </c>
      <c r="G173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730" s="52">
        <f>IFERROR(MasterData6[[#This Row],[NumWebPurchases]]/MasterData6[[#This Row],[NumWebVisitsMonth]], 0)</f>
        <v>0.5</v>
      </c>
      <c r="I1730" t="str">
        <f>IF(AND(MasterData6[[#This Row],[NumWebPurchases]]&gt;=1, Buying_Cat.="Over $500"), "Yes", "")</f>
        <v/>
      </c>
      <c r="L1730" t="str">
        <f>IF(MasterData6[[#This Row],[NumWebPurchases]]&gt;=R$3, "Yes", "")</f>
        <v>Yes</v>
      </c>
      <c r="M1730" t="str">
        <f>IF(MasterData6[[#This Row],[NumCatalogPurchases]]&gt;=S$3, "Yes", "")</f>
        <v/>
      </c>
      <c r="N1730" t="str">
        <f>IF(MasterData6[[#This Row],[NumStorePurchases]]&gt;=T$3, "Yes", "")</f>
        <v>Yes</v>
      </c>
    </row>
    <row r="1731" spans="1:14" x14ac:dyDescent="0.3">
      <c r="A1731">
        <v>8700</v>
      </c>
      <c r="B1731">
        <v>3</v>
      </c>
      <c r="C1731">
        <v>2</v>
      </c>
      <c r="D1731">
        <v>1</v>
      </c>
      <c r="E1731">
        <v>3</v>
      </c>
      <c r="F1731">
        <v>7</v>
      </c>
      <c r="G173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731" s="52">
        <f>IFERROR(MasterData6[[#This Row],[NumWebPurchases]]/MasterData6[[#This Row],[NumWebVisitsMonth]], 0)</f>
        <v>0.2857142857142857</v>
      </c>
      <c r="I1731" t="str">
        <f>IF(AND(MasterData6[[#This Row],[NumWebPurchases]]&gt;=1, Buying_Cat.="Over $500"), "Yes", "")</f>
        <v/>
      </c>
      <c r="L1731" t="str">
        <f>IF(MasterData6[[#This Row],[NumWebPurchases]]&gt;=R$3, "Yes", "")</f>
        <v/>
      </c>
      <c r="M1731" t="str">
        <f>IF(MasterData6[[#This Row],[NumCatalogPurchases]]&gt;=S$3, "Yes", "")</f>
        <v/>
      </c>
      <c r="N1731" t="str">
        <f>IF(MasterData6[[#This Row],[NumStorePurchases]]&gt;=T$3, "Yes", "")</f>
        <v/>
      </c>
    </row>
    <row r="1732" spans="1:14" x14ac:dyDescent="0.3">
      <c r="A1732">
        <v>8702</v>
      </c>
      <c r="B1732">
        <v>2</v>
      </c>
      <c r="C1732">
        <v>1</v>
      </c>
      <c r="D1732">
        <v>0</v>
      </c>
      <c r="E1732">
        <v>3</v>
      </c>
      <c r="F1732">
        <v>7</v>
      </c>
      <c r="G173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32" s="52">
        <f>IFERROR(MasterData6[[#This Row],[NumWebPurchases]]/MasterData6[[#This Row],[NumWebVisitsMonth]], 0)</f>
        <v>0.14285714285714285</v>
      </c>
      <c r="I1732" t="str">
        <f>IF(AND(MasterData6[[#This Row],[NumWebPurchases]]&gt;=1, Buying_Cat.="Over $500"), "Yes", "")</f>
        <v/>
      </c>
      <c r="L1732" t="str">
        <f>IF(MasterData6[[#This Row],[NumWebPurchases]]&gt;=R$3, "Yes", "")</f>
        <v/>
      </c>
      <c r="M1732" t="str">
        <f>IF(MasterData6[[#This Row],[NumCatalogPurchases]]&gt;=S$3, "Yes", "")</f>
        <v/>
      </c>
      <c r="N1732" t="str">
        <f>IF(MasterData6[[#This Row],[NumStorePurchases]]&gt;=T$3, "Yes", "")</f>
        <v/>
      </c>
    </row>
    <row r="1733" spans="1:14" x14ac:dyDescent="0.3">
      <c r="A1733">
        <v>8707</v>
      </c>
      <c r="B1733">
        <v>1</v>
      </c>
      <c r="C1733">
        <v>5</v>
      </c>
      <c r="D1733">
        <v>6</v>
      </c>
      <c r="E1733">
        <v>4</v>
      </c>
      <c r="F1733">
        <v>3</v>
      </c>
      <c r="G173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33" s="52">
        <f>IFERROR(MasterData6[[#This Row],[NumWebPurchases]]/MasterData6[[#This Row],[NumWebVisitsMonth]], 0)</f>
        <v>1.6666666666666667</v>
      </c>
      <c r="I1733" t="str">
        <f>IF(AND(MasterData6[[#This Row],[NumWebPurchases]]&gt;=1, Buying_Cat.="Over $500"), "Yes", "")</f>
        <v>Yes</v>
      </c>
      <c r="L1733" t="str">
        <f>IF(MasterData6[[#This Row],[NumWebPurchases]]&gt;=R$3, "Yes", "")</f>
        <v>Yes</v>
      </c>
      <c r="M1733" t="str">
        <f>IF(MasterData6[[#This Row],[NumCatalogPurchases]]&gt;=S$3, "Yes", "")</f>
        <v>Yes</v>
      </c>
      <c r="N1733" t="str">
        <f>IF(MasterData6[[#This Row],[NumStorePurchases]]&gt;=T$3, "Yes", "")</f>
        <v/>
      </c>
    </row>
    <row r="1734" spans="1:14" x14ac:dyDescent="0.3">
      <c r="A1734">
        <v>8717</v>
      </c>
      <c r="B1734">
        <v>1</v>
      </c>
      <c r="C1734">
        <v>11</v>
      </c>
      <c r="D1734">
        <v>8</v>
      </c>
      <c r="E1734">
        <v>8</v>
      </c>
      <c r="F1734">
        <v>5</v>
      </c>
      <c r="G173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34" s="52">
        <f>IFERROR(MasterData6[[#This Row],[NumWebPurchases]]/MasterData6[[#This Row],[NumWebVisitsMonth]], 0)</f>
        <v>2.2000000000000002</v>
      </c>
      <c r="I1734" t="str">
        <f>IF(AND(MasterData6[[#This Row],[NumWebPurchases]]&gt;=1, Buying_Cat.="Over $500"), "Yes", "")</f>
        <v>Yes</v>
      </c>
      <c r="L1734" t="str">
        <f>IF(MasterData6[[#This Row],[NumWebPurchases]]&gt;=R$3, "Yes", "")</f>
        <v>Yes</v>
      </c>
      <c r="M1734" t="str">
        <f>IF(MasterData6[[#This Row],[NumCatalogPurchases]]&gt;=S$3, "Yes", "")</f>
        <v>Yes</v>
      </c>
      <c r="N1734" t="str">
        <f>IF(MasterData6[[#This Row],[NumStorePurchases]]&gt;=T$3, "Yes", "")</f>
        <v>Yes</v>
      </c>
    </row>
    <row r="1735" spans="1:14" x14ac:dyDescent="0.3">
      <c r="A1735">
        <v>8720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1735" s="52">
        <f>IFERROR(MasterData6[[#This Row],[NumWebPurchases]]/MasterData6[[#This Row],[NumWebVisitsMonth]], 0)</f>
        <v>0</v>
      </c>
      <c r="I1735" t="str">
        <f>IF(AND(MasterData6[[#This Row],[NumWebPurchases]]&gt;=1, Buying_Cat.="Over $500"), "Yes", "")</f>
        <v/>
      </c>
      <c r="L1735" t="str">
        <f>IF(MasterData6[[#This Row],[NumWebPurchases]]&gt;=R$3, "Yes", "")</f>
        <v/>
      </c>
      <c r="M1735" t="str">
        <f>IF(MasterData6[[#This Row],[NumCatalogPurchases]]&gt;=S$3, "Yes", "")</f>
        <v/>
      </c>
      <c r="N1735" t="str">
        <f>IF(MasterData6[[#This Row],[NumStorePurchases]]&gt;=T$3, "Yes", "")</f>
        <v/>
      </c>
    </row>
    <row r="1736" spans="1:14" x14ac:dyDescent="0.3">
      <c r="A1736">
        <v>8722</v>
      </c>
      <c r="B1736">
        <v>1</v>
      </c>
      <c r="C1736">
        <v>7</v>
      </c>
      <c r="D1736">
        <v>7</v>
      </c>
      <c r="E1736">
        <v>10</v>
      </c>
      <c r="F1736">
        <v>3</v>
      </c>
      <c r="G173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36" s="52">
        <f>IFERROR(MasterData6[[#This Row],[NumWebPurchases]]/MasterData6[[#This Row],[NumWebVisitsMonth]], 0)</f>
        <v>2.3333333333333335</v>
      </c>
      <c r="I1736" t="str">
        <f>IF(AND(MasterData6[[#This Row],[NumWebPurchases]]&gt;=1, Buying_Cat.="Over $500"), "Yes", "")</f>
        <v>Yes</v>
      </c>
      <c r="L1736" t="str">
        <f>IF(MasterData6[[#This Row],[NumWebPurchases]]&gt;=R$3, "Yes", "")</f>
        <v>Yes</v>
      </c>
      <c r="M1736" t="str">
        <f>IF(MasterData6[[#This Row],[NumCatalogPurchases]]&gt;=S$3, "Yes", "")</f>
        <v>Yes</v>
      </c>
      <c r="N1736" t="str">
        <f>IF(MasterData6[[#This Row],[NumStorePurchases]]&gt;=T$3, "Yes", "")</f>
        <v>Yes</v>
      </c>
    </row>
    <row r="1737" spans="1:14" x14ac:dyDescent="0.3">
      <c r="A1737">
        <v>8724</v>
      </c>
      <c r="B1737">
        <v>2</v>
      </c>
      <c r="C1737">
        <v>2</v>
      </c>
      <c r="D1737">
        <v>0</v>
      </c>
      <c r="E1737">
        <v>3</v>
      </c>
      <c r="F1737">
        <v>6</v>
      </c>
      <c r="G173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37" s="52">
        <f>IFERROR(MasterData6[[#This Row],[NumWebPurchases]]/MasterData6[[#This Row],[NumWebVisitsMonth]], 0)</f>
        <v>0.33333333333333331</v>
      </c>
      <c r="I1737" t="str">
        <f>IF(AND(MasterData6[[#This Row],[NumWebPurchases]]&gt;=1, Buying_Cat.="Over $500"), "Yes", "")</f>
        <v/>
      </c>
      <c r="L1737" t="str">
        <f>IF(MasterData6[[#This Row],[NumWebPurchases]]&gt;=R$3, "Yes", "")</f>
        <v/>
      </c>
      <c r="M1737" t="str">
        <f>IF(MasterData6[[#This Row],[NumCatalogPurchases]]&gt;=S$3, "Yes", "")</f>
        <v/>
      </c>
      <c r="N1737" t="str">
        <f>IF(MasterData6[[#This Row],[NumStorePurchases]]&gt;=T$3, "Yes", "")</f>
        <v/>
      </c>
    </row>
    <row r="1738" spans="1:14" x14ac:dyDescent="0.3">
      <c r="A1738">
        <v>8726</v>
      </c>
      <c r="B1738">
        <v>5</v>
      </c>
      <c r="C1738">
        <v>3</v>
      </c>
      <c r="D1738">
        <v>1</v>
      </c>
      <c r="E1738">
        <v>4</v>
      </c>
      <c r="F1738">
        <v>6</v>
      </c>
      <c r="G173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738" s="52">
        <f>IFERROR(MasterData6[[#This Row],[NumWebPurchases]]/MasterData6[[#This Row],[NumWebVisitsMonth]], 0)</f>
        <v>0.5</v>
      </c>
      <c r="I1738" t="str">
        <f>IF(AND(MasterData6[[#This Row],[NumWebPurchases]]&gt;=1, Buying_Cat.="Over $500"), "Yes", "")</f>
        <v/>
      </c>
      <c r="L1738" t="str">
        <f>IF(MasterData6[[#This Row],[NumWebPurchases]]&gt;=R$3, "Yes", "")</f>
        <v/>
      </c>
      <c r="M1738" t="str">
        <f>IF(MasterData6[[#This Row],[NumCatalogPurchases]]&gt;=S$3, "Yes", "")</f>
        <v/>
      </c>
      <c r="N1738" t="str">
        <f>IF(MasterData6[[#This Row],[NumStorePurchases]]&gt;=T$3, "Yes", "")</f>
        <v/>
      </c>
    </row>
    <row r="1739" spans="1:14" x14ac:dyDescent="0.3">
      <c r="A1739">
        <v>8727</v>
      </c>
      <c r="B1739">
        <v>3</v>
      </c>
      <c r="C1739">
        <v>11</v>
      </c>
      <c r="D1739">
        <v>6</v>
      </c>
      <c r="E1739">
        <v>9</v>
      </c>
      <c r="F1739">
        <v>6</v>
      </c>
      <c r="G173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739" s="52">
        <f>IFERROR(MasterData6[[#This Row],[NumWebPurchases]]/MasterData6[[#This Row],[NumWebVisitsMonth]], 0)</f>
        <v>1.8333333333333333</v>
      </c>
      <c r="I1739" t="str">
        <f>IF(AND(MasterData6[[#This Row],[NumWebPurchases]]&gt;=1, Buying_Cat.="Over $500"), "Yes", "")</f>
        <v>Yes</v>
      </c>
      <c r="L1739" t="str">
        <f>IF(MasterData6[[#This Row],[NumWebPurchases]]&gt;=R$3, "Yes", "")</f>
        <v>Yes</v>
      </c>
      <c r="M1739" t="str">
        <f>IF(MasterData6[[#This Row],[NumCatalogPurchases]]&gt;=S$3, "Yes", "")</f>
        <v>Yes</v>
      </c>
      <c r="N1739" t="str">
        <f>IF(MasterData6[[#This Row],[NumStorePurchases]]&gt;=T$3, "Yes", "")</f>
        <v>Yes</v>
      </c>
    </row>
    <row r="1740" spans="1:14" x14ac:dyDescent="0.3">
      <c r="A1740">
        <v>8732</v>
      </c>
      <c r="B1740">
        <v>4</v>
      </c>
      <c r="C1740">
        <v>7</v>
      </c>
      <c r="D1740">
        <v>4</v>
      </c>
      <c r="E1740">
        <v>10</v>
      </c>
      <c r="F1740">
        <v>4</v>
      </c>
      <c r="G174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740" s="52">
        <f>IFERROR(MasterData6[[#This Row],[NumWebPurchases]]/MasterData6[[#This Row],[NumWebVisitsMonth]], 0)</f>
        <v>1.75</v>
      </c>
      <c r="I1740" t="str">
        <f>IF(AND(MasterData6[[#This Row],[NumWebPurchases]]&gt;=1, Buying_Cat.="Over $500"), "Yes", "")</f>
        <v>Yes</v>
      </c>
      <c r="L1740" t="str">
        <f>IF(MasterData6[[#This Row],[NumWebPurchases]]&gt;=R$3, "Yes", "")</f>
        <v>Yes</v>
      </c>
      <c r="M1740" t="str">
        <f>IF(MasterData6[[#This Row],[NumCatalogPurchases]]&gt;=S$3, "Yes", "")</f>
        <v>Yes</v>
      </c>
      <c r="N1740" t="str">
        <f>IF(MasterData6[[#This Row],[NumStorePurchases]]&gt;=T$3, "Yes", "")</f>
        <v>Yes</v>
      </c>
    </row>
    <row r="1741" spans="1:14" x14ac:dyDescent="0.3">
      <c r="A1741">
        <v>8737</v>
      </c>
      <c r="B1741">
        <v>1</v>
      </c>
      <c r="C1741">
        <v>2</v>
      </c>
      <c r="D1741">
        <v>0</v>
      </c>
      <c r="E1741">
        <v>3</v>
      </c>
      <c r="F1741">
        <v>3</v>
      </c>
      <c r="G174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41" s="52">
        <f>IFERROR(MasterData6[[#This Row],[NumWebPurchases]]/MasterData6[[#This Row],[NumWebVisitsMonth]], 0)</f>
        <v>0.66666666666666663</v>
      </c>
      <c r="I1741" t="str">
        <f>IF(AND(MasterData6[[#This Row],[NumWebPurchases]]&gt;=1, Buying_Cat.="Over $500"), "Yes", "")</f>
        <v/>
      </c>
      <c r="L1741" t="str">
        <f>IF(MasterData6[[#This Row],[NumWebPurchases]]&gt;=R$3, "Yes", "")</f>
        <v/>
      </c>
      <c r="M1741" t="str">
        <f>IF(MasterData6[[#This Row],[NumCatalogPurchases]]&gt;=S$3, "Yes", "")</f>
        <v/>
      </c>
      <c r="N1741" t="str">
        <f>IF(MasterData6[[#This Row],[NumStorePurchases]]&gt;=T$3, "Yes", "")</f>
        <v/>
      </c>
    </row>
    <row r="1742" spans="1:14" x14ac:dyDescent="0.3">
      <c r="A1742">
        <v>8746</v>
      </c>
      <c r="B1742">
        <v>2</v>
      </c>
      <c r="C1742">
        <v>2</v>
      </c>
      <c r="D1742">
        <v>5</v>
      </c>
      <c r="E1742">
        <v>10</v>
      </c>
      <c r="F1742">
        <v>6</v>
      </c>
      <c r="G174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42" s="52">
        <f>IFERROR(MasterData6[[#This Row],[NumWebPurchases]]/MasterData6[[#This Row],[NumWebVisitsMonth]], 0)</f>
        <v>0.33333333333333331</v>
      </c>
      <c r="I1742" t="str">
        <f>IF(AND(MasterData6[[#This Row],[NumWebPurchases]]&gt;=1, Buying_Cat.="Over $500"), "Yes", "")</f>
        <v>Yes</v>
      </c>
      <c r="L1742" t="str">
        <f>IF(MasterData6[[#This Row],[NumWebPurchases]]&gt;=R$3, "Yes", "")</f>
        <v/>
      </c>
      <c r="M1742" t="str">
        <f>IF(MasterData6[[#This Row],[NumCatalogPurchases]]&gt;=S$3, "Yes", "")</f>
        <v>Yes</v>
      </c>
      <c r="N1742" t="str">
        <f>IF(MasterData6[[#This Row],[NumStorePurchases]]&gt;=T$3, "Yes", "")</f>
        <v>Yes</v>
      </c>
    </row>
    <row r="1743" spans="1:14" x14ac:dyDescent="0.3">
      <c r="A1743">
        <v>8749</v>
      </c>
      <c r="B1743">
        <v>1</v>
      </c>
      <c r="C1743">
        <v>1</v>
      </c>
      <c r="D1743">
        <v>1</v>
      </c>
      <c r="E1743">
        <v>2</v>
      </c>
      <c r="F1743">
        <v>4</v>
      </c>
      <c r="G174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43" s="52">
        <f>IFERROR(MasterData6[[#This Row],[NumWebPurchases]]/MasterData6[[#This Row],[NumWebVisitsMonth]], 0)</f>
        <v>0.25</v>
      </c>
      <c r="I1743" t="str">
        <f>IF(AND(MasterData6[[#This Row],[NumWebPurchases]]&gt;=1, Buying_Cat.="Over $500"), "Yes", "")</f>
        <v/>
      </c>
      <c r="L1743" t="str">
        <f>IF(MasterData6[[#This Row],[NumWebPurchases]]&gt;=R$3, "Yes", "")</f>
        <v/>
      </c>
      <c r="M1743" t="str">
        <f>IF(MasterData6[[#This Row],[NumCatalogPurchases]]&gt;=S$3, "Yes", "")</f>
        <v/>
      </c>
      <c r="N1743" t="str">
        <f>IF(MasterData6[[#This Row],[NumStorePurchases]]&gt;=T$3, "Yes", "")</f>
        <v/>
      </c>
    </row>
    <row r="1744" spans="1:14" x14ac:dyDescent="0.3">
      <c r="A1744">
        <v>8754</v>
      </c>
      <c r="B1744">
        <v>1</v>
      </c>
      <c r="C1744">
        <v>1</v>
      </c>
      <c r="D1744">
        <v>0</v>
      </c>
      <c r="E1744">
        <v>2</v>
      </c>
      <c r="F1744">
        <v>7</v>
      </c>
      <c r="G174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44" s="52">
        <f>IFERROR(MasterData6[[#This Row],[NumWebPurchases]]/MasterData6[[#This Row],[NumWebVisitsMonth]], 0)</f>
        <v>0.14285714285714285</v>
      </c>
      <c r="I1744" t="str">
        <f>IF(AND(MasterData6[[#This Row],[NumWebPurchases]]&gt;=1, Buying_Cat.="Over $500"), "Yes", "")</f>
        <v/>
      </c>
      <c r="L1744" t="str">
        <f>IF(MasterData6[[#This Row],[NumWebPurchases]]&gt;=R$3, "Yes", "")</f>
        <v/>
      </c>
      <c r="M1744" t="str">
        <f>IF(MasterData6[[#This Row],[NumCatalogPurchases]]&gt;=S$3, "Yes", "")</f>
        <v/>
      </c>
      <c r="N1744" t="str">
        <f>IF(MasterData6[[#This Row],[NumStorePurchases]]&gt;=T$3, "Yes", "")</f>
        <v/>
      </c>
    </row>
    <row r="1745" spans="1:14" x14ac:dyDescent="0.3">
      <c r="A1745">
        <v>8755</v>
      </c>
      <c r="B1745">
        <v>1</v>
      </c>
      <c r="C1745">
        <v>3</v>
      </c>
      <c r="D1745">
        <v>5</v>
      </c>
      <c r="E1745">
        <v>9</v>
      </c>
      <c r="F1745">
        <v>7</v>
      </c>
      <c r="G174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45" s="52">
        <f>IFERROR(MasterData6[[#This Row],[NumWebPurchases]]/MasterData6[[#This Row],[NumWebVisitsMonth]], 0)</f>
        <v>0.42857142857142855</v>
      </c>
      <c r="I1745" t="str">
        <f>IF(AND(MasterData6[[#This Row],[NumWebPurchases]]&gt;=1, Buying_Cat.="Over $500"), "Yes", "")</f>
        <v>Yes</v>
      </c>
      <c r="L1745" t="str">
        <f>IF(MasterData6[[#This Row],[NumWebPurchases]]&gt;=R$3, "Yes", "")</f>
        <v/>
      </c>
      <c r="M1745" t="str">
        <f>IF(MasterData6[[#This Row],[NumCatalogPurchases]]&gt;=S$3, "Yes", "")</f>
        <v>Yes</v>
      </c>
      <c r="N1745" t="str">
        <f>IF(MasterData6[[#This Row],[NumStorePurchases]]&gt;=T$3, "Yes", "")</f>
        <v>Yes</v>
      </c>
    </row>
    <row r="1746" spans="1:14" x14ac:dyDescent="0.3">
      <c r="A1746">
        <v>8773</v>
      </c>
      <c r="B1746">
        <v>3</v>
      </c>
      <c r="C1746">
        <v>5</v>
      </c>
      <c r="D1746">
        <v>1</v>
      </c>
      <c r="E1746">
        <v>6</v>
      </c>
      <c r="F1746">
        <v>7</v>
      </c>
      <c r="G174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746" s="52">
        <f>IFERROR(MasterData6[[#This Row],[NumWebPurchases]]/MasterData6[[#This Row],[NumWebVisitsMonth]], 0)</f>
        <v>0.7142857142857143</v>
      </c>
      <c r="I1746" t="str">
        <f>IF(AND(MasterData6[[#This Row],[NumWebPurchases]]&gt;=1, Buying_Cat.="Over $500"), "Yes", "")</f>
        <v/>
      </c>
      <c r="L1746" t="str">
        <f>IF(MasterData6[[#This Row],[NumWebPurchases]]&gt;=R$3, "Yes", "")</f>
        <v>Yes</v>
      </c>
      <c r="M1746" t="str">
        <f>IF(MasterData6[[#This Row],[NumCatalogPurchases]]&gt;=S$3, "Yes", "")</f>
        <v/>
      </c>
      <c r="N1746" t="str">
        <f>IF(MasterData6[[#This Row],[NumStorePurchases]]&gt;=T$3, "Yes", "")</f>
        <v>Yes</v>
      </c>
    </row>
    <row r="1747" spans="1:14" x14ac:dyDescent="0.3">
      <c r="A1747">
        <v>8775</v>
      </c>
      <c r="B1747">
        <v>3</v>
      </c>
      <c r="C1747">
        <v>3</v>
      </c>
      <c r="D1747">
        <v>1</v>
      </c>
      <c r="E1747">
        <v>3</v>
      </c>
      <c r="F1747">
        <v>7</v>
      </c>
      <c r="G174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747" s="52">
        <f>IFERROR(MasterData6[[#This Row],[NumWebPurchases]]/MasterData6[[#This Row],[NumWebVisitsMonth]], 0)</f>
        <v>0.42857142857142855</v>
      </c>
      <c r="I1747" t="str">
        <f>IF(AND(MasterData6[[#This Row],[NumWebPurchases]]&gt;=1, Buying_Cat.="Over $500"), "Yes", "")</f>
        <v/>
      </c>
      <c r="L1747" t="str">
        <f>IF(MasterData6[[#This Row],[NumWebPurchases]]&gt;=R$3, "Yes", "")</f>
        <v/>
      </c>
      <c r="M1747" t="str">
        <f>IF(MasterData6[[#This Row],[NumCatalogPurchases]]&gt;=S$3, "Yes", "")</f>
        <v/>
      </c>
      <c r="N1747" t="str">
        <f>IF(MasterData6[[#This Row],[NumStorePurchases]]&gt;=T$3, "Yes", "")</f>
        <v/>
      </c>
    </row>
    <row r="1748" spans="1:14" x14ac:dyDescent="0.3">
      <c r="A1748">
        <v>8779</v>
      </c>
      <c r="B1748">
        <v>4</v>
      </c>
      <c r="C1748">
        <v>4</v>
      </c>
      <c r="D1748">
        <v>1</v>
      </c>
      <c r="E1748">
        <v>3</v>
      </c>
      <c r="F1748">
        <v>9</v>
      </c>
      <c r="G174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748" s="52">
        <f>IFERROR(MasterData6[[#This Row],[NumWebPurchases]]/MasterData6[[#This Row],[NumWebVisitsMonth]], 0)</f>
        <v>0.44444444444444442</v>
      </c>
      <c r="I1748" t="str">
        <f>IF(AND(MasterData6[[#This Row],[NumWebPurchases]]&gt;=1, Buying_Cat.="Over $500"), "Yes", "")</f>
        <v/>
      </c>
      <c r="L1748" t="str">
        <f>IF(MasterData6[[#This Row],[NumWebPurchases]]&gt;=R$3, "Yes", "")</f>
        <v>Yes</v>
      </c>
      <c r="M1748" t="str">
        <f>IF(MasterData6[[#This Row],[NumCatalogPurchases]]&gt;=S$3, "Yes", "")</f>
        <v/>
      </c>
      <c r="N1748" t="str">
        <f>IF(MasterData6[[#This Row],[NumStorePurchases]]&gt;=T$3, "Yes", "")</f>
        <v/>
      </c>
    </row>
    <row r="1749" spans="1:14" x14ac:dyDescent="0.3">
      <c r="A1749">
        <v>8780</v>
      </c>
      <c r="B1749">
        <v>2</v>
      </c>
      <c r="C1749">
        <v>3</v>
      </c>
      <c r="D1749">
        <v>5</v>
      </c>
      <c r="E1749">
        <v>8</v>
      </c>
      <c r="F1749">
        <v>3</v>
      </c>
      <c r="G174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49" s="52">
        <f>IFERROR(MasterData6[[#This Row],[NumWebPurchases]]/MasterData6[[#This Row],[NumWebVisitsMonth]], 0)</f>
        <v>1</v>
      </c>
      <c r="I1749" t="str">
        <f>IF(AND(MasterData6[[#This Row],[NumWebPurchases]]&gt;=1, Buying_Cat.="Over $500"), "Yes", "")</f>
        <v/>
      </c>
      <c r="L1749" t="str">
        <f>IF(MasterData6[[#This Row],[NumWebPurchases]]&gt;=R$3, "Yes", "")</f>
        <v/>
      </c>
      <c r="M1749" t="str">
        <f>IF(MasterData6[[#This Row],[NumCatalogPurchases]]&gt;=S$3, "Yes", "")</f>
        <v>Yes</v>
      </c>
      <c r="N1749" t="str">
        <f>IF(MasterData6[[#This Row],[NumStorePurchases]]&gt;=T$3, "Yes", "")</f>
        <v>Yes</v>
      </c>
    </row>
    <row r="1750" spans="1:14" x14ac:dyDescent="0.3">
      <c r="A1750">
        <v>8783</v>
      </c>
      <c r="B1750">
        <v>3</v>
      </c>
      <c r="C1750">
        <v>4</v>
      </c>
      <c r="D1750">
        <v>2</v>
      </c>
      <c r="E1750">
        <v>9</v>
      </c>
      <c r="F1750">
        <v>3</v>
      </c>
      <c r="G175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750" s="52">
        <f>IFERROR(MasterData6[[#This Row],[NumWebPurchases]]/MasterData6[[#This Row],[NumWebVisitsMonth]], 0)</f>
        <v>1.3333333333333333</v>
      </c>
      <c r="I1750" t="str">
        <f>IF(AND(MasterData6[[#This Row],[NumWebPurchases]]&gt;=1, Buying_Cat.="Over $500"), "Yes", "")</f>
        <v/>
      </c>
      <c r="L1750" t="str">
        <f>IF(MasterData6[[#This Row],[NumWebPurchases]]&gt;=R$3, "Yes", "")</f>
        <v>Yes</v>
      </c>
      <c r="M1750" t="str">
        <f>IF(MasterData6[[#This Row],[NumCatalogPurchases]]&gt;=S$3, "Yes", "")</f>
        <v>Yes</v>
      </c>
      <c r="N1750" t="str">
        <f>IF(MasterData6[[#This Row],[NumStorePurchases]]&gt;=T$3, "Yes", "")</f>
        <v>Yes</v>
      </c>
    </row>
    <row r="1751" spans="1:14" x14ac:dyDescent="0.3">
      <c r="A1751">
        <v>8786</v>
      </c>
      <c r="B1751">
        <v>4</v>
      </c>
      <c r="C1751">
        <v>6</v>
      </c>
      <c r="D1751">
        <v>1</v>
      </c>
      <c r="E1751">
        <v>7</v>
      </c>
      <c r="F1751">
        <v>6</v>
      </c>
      <c r="G175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751" s="52">
        <f>IFERROR(MasterData6[[#This Row],[NumWebPurchases]]/MasterData6[[#This Row],[NumWebVisitsMonth]], 0)</f>
        <v>1</v>
      </c>
      <c r="I1751" t="str">
        <f>IF(AND(MasterData6[[#This Row],[NumWebPurchases]]&gt;=1, Buying_Cat.="Over $500"), "Yes", "")</f>
        <v/>
      </c>
      <c r="L1751" t="str">
        <f>IF(MasterData6[[#This Row],[NumWebPurchases]]&gt;=R$3, "Yes", "")</f>
        <v>Yes</v>
      </c>
      <c r="M1751" t="str">
        <f>IF(MasterData6[[#This Row],[NumCatalogPurchases]]&gt;=S$3, "Yes", "")</f>
        <v/>
      </c>
      <c r="N1751" t="str">
        <f>IF(MasterData6[[#This Row],[NumStorePurchases]]&gt;=T$3, "Yes", "")</f>
        <v>Yes</v>
      </c>
    </row>
    <row r="1752" spans="1:14" x14ac:dyDescent="0.3">
      <c r="A1752">
        <v>8789</v>
      </c>
      <c r="B1752">
        <v>3</v>
      </c>
      <c r="C1752">
        <v>3</v>
      </c>
      <c r="D1752">
        <v>1</v>
      </c>
      <c r="E1752">
        <v>7</v>
      </c>
      <c r="F1752">
        <v>4</v>
      </c>
      <c r="G175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752" s="52">
        <f>IFERROR(MasterData6[[#This Row],[NumWebPurchases]]/MasterData6[[#This Row],[NumWebVisitsMonth]], 0)</f>
        <v>0.75</v>
      </c>
      <c r="I1752" t="str">
        <f>IF(AND(MasterData6[[#This Row],[NumWebPurchases]]&gt;=1, Buying_Cat.="Over $500"), "Yes", "")</f>
        <v/>
      </c>
      <c r="L1752" t="str">
        <f>IF(MasterData6[[#This Row],[NumWebPurchases]]&gt;=R$3, "Yes", "")</f>
        <v/>
      </c>
      <c r="M1752" t="str">
        <f>IF(MasterData6[[#This Row],[NumCatalogPurchases]]&gt;=S$3, "Yes", "")</f>
        <v/>
      </c>
      <c r="N1752" t="str">
        <f>IF(MasterData6[[#This Row],[NumStorePurchases]]&gt;=T$3, "Yes", "")</f>
        <v>Yes</v>
      </c>
    </row>
    <row r="1753" spans="1:14" x14ac:dyDescent="0.3">
      <c r="A1753">
        <v>8799</v>
      </c>
      <c r="B1753">
        <v>3</v>
      </c>
      <c r="C1753">
        <v>3</v>
      </c>
      <c r="D1753">
        <v>1</v>
      </c>
      <c r="E1753">
        <v>4</v>
      </c>
      <c r="F1753">
        <v>7</v>
      </c>
      <c r="G175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753" s="52">
        <f>IFERROR(MasterData6[[#This Row],[NumWebPurchases]]/MasterData6[[#This Row],[NumWebVisitsMonth]], 0)</f>
        <v>0.42857142857142855</v>
      </c>
      <c r="I1753" t="str">
        <f>IF(AND(MasterData6[[#This Row],[NumWebPurchases]]&gt;=1, Buying_Cat.="Over $500"), "Yes", "")</f>
        <v/>
      </c>
      <c r="L1753" t="str">
        <f>IF(MasterData6[[#This Row],[NumWebPurchases]]&gt;=R$3, "Yes", "")</f>
        <v/>
      </c>
      <c r="M1753" t="str">
        <f>IF(MasterData6[[#This Row],[NumCatalogPurchases]]&gt;=S$3, "Yes", "")</f>
        <v/>
      </c>
      <c r="N1753" t="str">
        <f>IF(MasterData6[[#This Row],[NumStorePurchases]]&gt;=T$3, "Yes", "")</f>
        <v/>
      </c>
    </row>
    <row r="1754" spans="1:14" x14ac:dyDescent="0.3">
      <c r="A1754">
        <v>8800</v>
      </c>
      <c r="B1754">
        <v>2</v>
      </c>
      <c r="C1754">
        <v>7</v>
      </c>
      <c r="D1754">
        <v>10</v>
      </c>
      <c r="E1754">
        <v>5</v>
      </c>
      <c r="F1754">
        <v>6</v>
      </c>
      <c r="G175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54" s="52">
        <f>IFERROR(MasterData6[[#This Row],[NumWebPurchases]]/MasterData6[[#This Row],[NumWebVisitsMonth]], 0)</f>
        <v>1.1666666666666667</v>
      </c>
      <c r="I1754" t="str">
        <f>IF(AND(MasterData6[[#This Row],[NumWebPurchases]]&gt;=1, Buying_Cat.="Over $500"), "Yes", "")</f>
        <v>Yes</v>
      </c>
      <c r="L1754" t="str">
        <f>IF(MasterData6[[#This Row],[NumWebPurchases]]&gt;=R$3, "Yes", "")</f>
        <v>Yes</v>
      </c>
      <c r="M1754" t="str">
        <f>IF(MasterData6[[#This Row],[NumCatalogPurchases]]&gt;=S$3, "Yes", "")</f>
        <v>Yes</v>
      </c>
      <c r="N1754" t="str">
        <f>IF(MasterData6[[#This Row],[NumStorePurchases]]&gt;=T$3, "Yes", "")</f>
        <v>Yes</v>
      </c>
    </row>
    <row r="1755" spans="1:14" x14ac:dyDescent="0.3">
      <c r="A1755">
        <v>8805</v>
      </c>
      <c r="B1755">
        <v>4</v>
      </c>
      <c r="C1755">
        <v>7</v>
      </c>
      <c r="D1755">
        <v>2</v>
      </c>
      <c r="E1755">
        <v>4</v>
      </c>
      <c r="F1755">
        <v>8</v>
      </c>
      <c r="G175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755" s="52">
        <f>IFERROR(MasterData6[[#This Row],[NumWebPurchases]]/MasterData6[[#This Row],[NumWebVisitsMonth]], 0)</f>
        <v>0.875</v>
      </c>
      <c r="I1755" t="str">
        <f>IF(AND(MasterData6[[#This Row],[NumWebPurchases]]&gt;=1, Buying_Cat.="Over $500"), "Yes", "")</f>
        <v/>
      </c>
      <c r="L1755" t="str">
        <f>IF(MasterData6[[#This Row],[NumWebPurchases]]&gt;=R$3, "Yes", "")</f>
        <v>Yes</v>
      </c>
      <c r="M1755" t="str">
        <f>IF(MasterData6[[#This Row],[NumCatalogPurchases]]&gt;=S$3, "Yes", "")</f>
        <v>Yes</v>
      </c>
      <c r="N1755" t="str">
        <f>IF(MasterData6[[#This Row],[NumStorePurchases]]&gt;=T$3, "Yes", "")</f>
        <v/>
      </c>
    </row>
    <row r="1756" spans="1:14" x14ac:dyDescent="0.3">
      <c r="A1756">
        <v>8812</v>
      </c>
      <c r="B1756">
        <v>2</v>
      </c>
      <c r="C1756">
        <v>2</v>
      </c>
      <c r="D1756">
        <v>0</v>
      </c>
      <c r="E1756">
        <v>3</v>
      </c>
      <c r="F1756">
        <v>7</v>
      </c>
      <c r="G175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56" s="52">
        <f>IFERROR(MasterData6[[#This Row],[NumWebPurchases]]/MasterData6[[#This Row],[NumWebVisitsMonth]], 0)</f>
        <v>0.2857142857142857</v>
      </c>
      <c r="I1756" t="str">
        <f>IF(AND(MasterData6[[#This Row],[NumWebPurchases]]&gt;=1, Buying_Cat.="Over $500"), "Yes", "")</f>
        <v/>
      </c>
      <c r="L1756" t="str">
        <f>IF(MasterData6[[#This Row],[NumWebPurchases]]&gt;=R$3, "Yes", "")</f>
        <v/>
      </c>
      <c r="M1756" t="str">
        <f>IF(MasterData6[[#This Row],[NumCatalogPurchases]]&gt;=S$3, "Yes", "")</f>
        <v/>
      </c>
      <c r="N1756" t="str">
        <f>IF(MasterData6[[#This Row],[NumStorePurchases]]&gt;=T$3, "Yes", "")</f>
        <v/>
      </c>
    </row>
    <row r="1757" spans="1:14" x14ac:dyDescent="0.3">
      <c r="A1757">
        <v>8825</v>
      </c>
      <c r="B1757">
        <v>8</v>
      </c>
      <c r="C1757">
        <v>9</v>
      </c>
      <c r="D1757">
        <v>2</v>
      </c>
      <c r="E1757">
        <v>5</v>
      </c>
      <c r="F1757">
        <v>8</v>
      </c>
      <c r="G175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8</v>
      </c>
      <c r="H1757" s="52">
        <f>IFERROR(MasterData6[[#This Row],[NumWebPurchases]]/MasterData6[[#This Row],[NumWebVisitsMonth]], 0)</f>
        <v>1.125</v>
      </c>
      <c r="I1757" t="str">
        <f>IF(AND(MasterData6[[#This Row],[NumWebPurchases]]&gt;=1, Buying_Cat.="Over $500"), "Yes", "")</f>
        <v>Yes</v>
      </c>
      <c r="L1757" t="str">
        <f>IF(MasterData6[[#This Row],[NumWebPurchases]]&gt;=R$3, "Yes", "")</f>
        <v>Yes</v>
      </c>
      <c r="M1757" t="str">
        <f>IF(MasterData6[[#This Row],[NumCatalogPurchases]]&gt;=S$3, "Yes", "")</f>
        <v>Yes</v>
      </c>
      <c r="N1757" t="str">
        <f>IF(MasterData6[[#This Row],[NumStorePurchases]]&gt;=T$3, "Yes", "")</f>
        <v>Yes</v>
      </c>
    </row>
    <row r="1758" spans="1:14" x14ac:dyDescent="0.3">
      <c r="A1758">
        <v>8832</v>
      </c>
      <c r="B1758">
        <v>2</v>
      </c>
      <c r="C1758">
        <v>3</v>
      </c>
      <c r="D1758">
        <v>0</v>
      </c>
      <c r="E1758">
        <v>4</v>
      </c>
      <c r="F1758">
        <v>7</v>
      </c>
      <c r="G175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58" s="52">
        <f>IFERROR(MasterData6[[#This Row],[NumWebPurchases]]/MasterData6[[#This Row],[NumWebVisitsMonth]], 0)</f>
        <v>0.42857142857142855</v>
      </c>
      <c r="I1758" t="str">
        <f>IF(AND(MasterData6[[#This Row],[NumWebPurchases]]&gt;=1, Buying_Cat.="Over $500"), "Yes", "")</f>
        <v/>
      </c>
      <c r="L1758" t="str">
        <f>IF(MasterData6[[#This Row],[NumWebPurchases]]&gt;=R$3, "Yes", "")</f>
        <v/>
      </c>
      <c r="M1758" t="str">
        <f>IF(MasterData6[[#This Row],[NumCatalogPurchases]]&gt;=S$3, "Yes", "")</f>
        <v/>
      </c>
      <c r="N1758" t="str">
        <f>IF(MasterData6[[#This Row],[NumStorePurchases]]&gt;=T$3, "Yes", "")</f>
        <v/>
      </c>
    </row>
    <row r="1759" spans="1:14" x14ac:dyDescent="0.3">
      <c r="A1759">
        <v>8842</v>
      </c>
      <c r="B1759">
        <v>3</v>
      </c>
      <c r="C1759">
        <v>2</v>
      </c>
      <c r="D1759">
        <v>0</v>
      </c>
      <c r="E1759">
        <v>3</v>
      </c>
      <c r="F1759">
        <v>7</v>
      </c>
      <c r="G175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759" s="52">
        <f>IFERROR(MasterData6[[#This Row],[NumWebPurchases]]/MasterData6[[#This Row],[NumWebVisitsMonth]], 0)</f>
        <v>0.2857142857142857</v>
      </c>
      <c r="I1759" t="str">
        <f>IF(AND(MasterData6[[#This Row],[NumWebPurchases]]&gt;=1, Buying_Cat.="Over $500"), "Yes", "")</f>
        <v/>
      </c>
      <c r="L1759" t="str">
        <f>IF(MasterData6[[#This Row],[NumWebPurchases]]&gt;=R$3, "Yes", "")</f>
        <v/>
      </c>
      <c r="M1759" t="str">
        <f>IF(MasterData6[[#This Row],[NumCatalogPurchases]]&gt;=S$3, "Yes", "")</f>
        <v/>
      </c>
      <c r="N1759" t="str">
        <f>IF(MasterData6[[#This Row],[NumStorePurchases]]&gt;=T$3, "Yes", "")</f>
        <v/>
      </c>
    </row>
    <row r="1760" spans="1:14" x14ac:dyDescent="0.3">
      <c r="A1760">
        <v>8852</v>
      </c>
      <c r="B1760">
        <v>5</v>
      </c>
      <c r="C1760">
        <v>8</v>
      </c>
      <c r="D1760">
        <v>4</v>
      </c>
      <c r="E1760">
        <v>11</v>
      </c>
      <c r="F1760">
        <v>6</v>
      </c>
      <c r="G176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760" s="52">
        <f>IFERROR(MasterData6[[#This Row],[NumWebPurchases]]/MasterData6[[#This Row],[NumWebVisitsMonth]], 0)</f>
        <v>1.3333333333333333</v>
      </c>
      <c r="I1760" t="str">
        <f>IF(AND(MasterData6[[#This Row],[NumWebPurchases]]&gt;=1, Buying_Cat.="Over $500"), "Yes", "")</f>
        <v>Yes</v>
      </c>
      <c r="L1760" t="str">
        <f>IF(MasterData6[[#This Row],[NumWebPurchases]]&gt;=R$3, "Yes", "")</f>
        <v>Yes</v>
      </c>
      <c r="M1760" t="str">
        <f>IF(MasterData6[[#This Row],[NumCatalogPurchases]]&gt;=S$3, "Yes", "")</f>
        <v>Yes</v>
      </c>
      <c r="N1760" t="str">
        <f>IF(MasterData6[[#This Row],[NumStorePurchases]]&gt;=T$3, "Yes", "")</f>
        <v>Yes</v>
      </c>
    </row>
    <row r="1761" spans="1:14" x14ac:dyDescent="0.3">
      <c r="A1761">
        <v>8858</v>
      </c>
      <c r="B1761">
        <v>4</v>
      </c>
      <c r="C1761">
        <v>8</v>
      </c>
      <c r="D1761">
        <v>2</v>
      </c>
      <c r="E1761">
        <v>7</v>
      </c>
      <c r="F1761">
        <v>8</v>
      </c>
      <c r="G176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761" s="52">
        <f>IFERROR(MasterData6[[#This Row],[NumWebPurchases]]/MasterData6[[#This Row],[NumWebVisitsMonth]], 0)</f>
        <v>1</v>
      </c>
      <c r="I1761" t="str">
        <f>IF(AND(MasterData6[[#This Row],[NumWebPurchases]]&gt;=1, Buying_Cat.="Over $500"), "Yes", "")</f>
        <v>Yes</v>
      </c>
      <c r="L1761" t="str">
        <f>IF(MasterData6[[#This Row],[NumWebPurchases]]&gt;=R$3, "Yes", "")</f>
        <v>Yes</v>
      </c>
      <c r="M1761" t="str">
        <f>IF(MasterData6[[#This Row],[NumCatalogPurchases]]&gt;=S$3, "Yes", "")</f>
        <v>Yes</v>
      </c>
      <c r="N1761" t="str">
        <f>IF(MasterData6[[#This Row],[NumStorePurchases]]&gt;=T$3, "Yes", "")</f>
        <v>Yes</v>
      </c>
    </row>
    <row r="1762" spans="1:14" x14ac:dyDescent="0.3">
      <c r="A1762">
        <v>8867</v>
      </c>
      <c r="B1762">
        <v>1</v>
      </c>
      <c r="C1762">
        <v>4</v>
      </c>
      <c r="D1762">
        <v>10</v>
      </c>
      <c r="E1762">
        <v>5</v>
      </c>
      <c r="F1762">
        <v>3</v>
      </c>
      <c r="G176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62" s="52">
        <f>IFERROR(MasterData6[[#This Row],[NumWebPurchases]]/MasterData6[[#This Row],[NumWebVisitsMonth]], 0)</f>
        <v>1.3333333333333333</v>
      </c>
      <c r="I1762" t="str">
        <f>IF(AND(MasterData6[[#This Row],[NumWebPurchases]]&gt;=1, Buying_Cat.="Over $500"), "Yes", "")</f>
        <v>Yes</v>
      </c>
      <c r="L1762" t="str">
        <f>IF(MasterData6[[#This Row],[NumWebPurchases]]&gt;=R$3, "Yes", "")</f>
        <v>Yes</v>
      </c>
      <c r="M1762" t="str">
        <f>IF(MasterData6[[#This Row],[NumCatalogPurchases]]&gt;=S$3, "Yes", "")</f>
        <v>Yes</v>
      </c>
      <c r="N1762" t="str">
        <f>IF(MasterData6[[#This Row],[NumStorePurchases]]&gt;=T$3, "Yes", "")</f>
        <v>Yes</v>
      </c>
    </row>
    <row r="1763" spans="1:14" x14ac:dyDescent="0.3">
      <c r="A1763">
        <v>8870</v>
      </c>
      <c r="B1763">
        <v>6</v>
      </c>
      <c r="C1763">
        <v>6</v>
      </c>
      <c r="D1763">
        <v>1</v>
      </c>
      <c r="E1763">
        <v>5</v>
      </c>
      <c r="F1763">
        <v>8</v>
      </c>
      <c r="G176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763" s="52">
        <f>IFERROR(MasterData6[[#This Row],[NumWebPurchases]]/MasterData6[[#This Row],[NumWebVisitsMonth]], 0)</f>
        <v>0.75</v>
      </c>
      <c r="I1763" t="str">
        <f>IF(AND(MasterData6[[#This Row],[NumWebPurchases]]&gt;=1, Buying_Cat.="Over $500"), "Yes", "")</f>
        <v/>
      </c>
      <c r="L1763" t="str">
        <f>IF(MasterData6[[#This Row],[NumWebPurchases]]&gt;=R$3, "Yes", "")</f>
        <v>Yes</v>
      </c>
      <c r="M1763" t="str">
        <f>IF(MasterData6[[#This Row],[NumCatalogPurchases]]&gt;=S$3, "Yes", "")</f>
        <v/>
      </c>
      <c r="N1763" t="str">
        <f>IF(MasterData6[[#This Row],[NumStorePurchases]]&gt;=T$3, "Yes", "")</f>
        <v>Yes</v>
      </c>
    </row>
    <row r="1764" spans="1:14" x14ac:dyDescent="0.3">
      <c r="A1764">
        <v>8876</v>
      </c>
      <c r="B1764">
        <v>5</v>
      </c>
      <c r="C1764">
        <v>3</v>
      </c>
      <c r="D1764">
        <v>1</v>
      </c>
      <c r="E1764">
        <v>4</v>
      </c>
      <c r="F1764">
        <v>9</v>
      </c>
      <c r="G176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764" s="52">
        <f>IFERROR(MasterData6[[#This Row],[NumWebPurchases]]/MasterData6[[#This Row],[NumWebVisitsMonth]], 0)</f>
        <v>0.33333333333333331</v>
      </c>
      <c r="I1764" t="str">
        <f>IF(AND(MasterData6[[#This Row],[NumWebPurchases]]&gt;=1, Buying_Cat.="Over $500"), "Yes", "")</f>
        <v/>
      </c>
      <c r="L1764" t="str">
        <f>IF(MasterData6[[#This Row],[NumWebPurchases]]&gt;=R$3, "Yes", "")</f>
        <v/>
      </c>
      <c r="M1764" t="str">
        <f>IF(MasterData6[[#This Row],[NumCatalogPurchases]]&gt;=S$3, "Yes", "")</f>
        <v/>
      </c>
      <c r="N1764" t="str">
        <f>IF(MasterData6[[#This Row],[NumStorePurchases]]&gt;=T$3, "Yes", "")</f>
        <v/>
      </c>
    </row>
    <row r="1765" spans="1:14" x14ac:dyDescent="0.3">
      <c r="A1765">
        <v>8890</v>
      </c>
      <c r="B1765">
        <v>3</v>
      </c>
      <c r="C1765">
        <v>5</v>
      </c>
      <c r="D1765">
        <v>1</v>
      </c>
      <c r="E1765">
        <v>5</v>
      </c>
      <c r="F1765">
        <v>6</v>
      </c>
      <c r="G176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765" s="52">
        <f>IFERROR(MasterData6[[#This Row],[NumWebPurchases]]/MasterData6[[#This Row],[NumWebVisitsMonth]], 0)</f>
        <v>0.83333333333333337</v>
      </c>
      <c r="I1765" t="str">
        <f>IF(AND(MasterData6[[#This Row],[NumWebPurchases]]&gt;=1, Buying_Cat.="Over $500"), "Yes", "")</f>
        <v/>
      </c>
      <c r="L1765" t="str">
        <f>IF(MasterData6[[#This Row],[NumWebPurchases]]&gt;=R$3, "Yes", "")</f>
        <v>Yes</v>
      </c>
      <c r="M1765" t="str">
        <f>IF(MasterData6[[#This Row],[NumCatalogPurchases]]&gt;=S$3, "Yes", "")</f>
        <v/>
      </c>
      <c r="N1765" t="str">
        <f>IF(MasterData6[[#This Row],[NumStorePurchases]]&gt;=T$3, "Yes", "")</f>
        <v>Yes</v>
      </c>
    </row>
    <row r="1766" spans="1:14" x14ac:dyDescent="0.3">
      <c r="A1766">
        <v>8895</v>
      </c>
      <c r="B1766">
        <v>1</v>
      </c>
      <c r="C1766">
        <v>3</v>
      </c>
      <c r="D1766">
        <v>5</v>
      </c>
      <c r="E1766">
        <v>12</v>
      </c>
      <c r="F1766">
        <v>2</v>
      </c>
      <c r="G176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66" s="52">
        <f>IFERROR(MasterData6[[#This Row],[NumWebPurchases]]/MasterData6[[#This Row],[NumWebVisitsMonth]], 0)</f>
        <v>1.5</v>
      </c>
      <c r="I1766" t="str">
        <f>IF(AND(MasterData6[[#This Row],[NumWebPurchases]]&gt;=1, Buying_Cat.="Over $500"), "Yes", "")</f>
        <v>Yes</v>
      </c>
      <c r="L1766" t="str">
        <f>IF(MasterData6[[#This Row],[NumWebPurchases]]&gt;=R$3, "Yes", "")</f>
        <v/>
      </c>
      <c r="M1766" t="str">
        <f>IF(MasterData6[[#This Row],[NumCatalogPurchases]]&gt;=S$3, "Yes", "")</f>
        <v>Yes</v>
      </c>
      <c r="N1766" t="str">
        <f>IF(MasterData6[[#This Row],[NumStorePurchases]]&gt;=T$3, "Yes", "")</f>
        <v>Yes</v>
      </c>
    </row>
    <row r="1767" spans="1:14" x14ac:dyDescent="0.3">
      <c r="A1767">
        <v>8897</v>
      </c>
      <c r="B1767">
        <v>8</v>
      </c>
      <c r="C1767">
        <v>7</v>
      </c>
      <c r="D1767">
        <v>3</v>
      </c>
      <c r="E1767">
        <v>7</v>
      </c>
      <c r="F1767">
        <v>8</v>
      </c>
      <c r="G176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8</v>
      </c>
      <c r="H1767" s="52">
        <f>IFERROR(MasterData6[[#This Row],[NumWebPurchases]]/MasterData6[[#This Row],[NumWebVisitsMonth]], 0)</f>
        <v>0.875</v>
      </c>
      <c r="I1767" t="str">
        <f>IF(AND(MasterData6[[#This Row],[NumWebPurchases]]&gt;=1, Buying_Cat.="Over $500"), "Yes", "")</f>
        <v>Yes</v>
      </c>
      <c r="L1767" t="str">
        <f>IF(MasterData6[[#This Row],[NumWebPurchases]]&gt;=R$3, "Yes", "")</f>
        <v>Yes</v>
      </c>
      <c r="M1767" t="str">
        <f>IF(MasterData6[[#This Row],[NumCatalogPurchases]]&gt;=S$3, "Yes", "")</f>
        <v>Yes</v>
      </c>
      <c r="N1767" t="str">
        <f>IF(MasterData6[[#This Row],[NumStorePurchases]]&gt;=T$3, "Yes", "")</f>
        <v>Yes</v>
      </c>
    </row>
    <row r="1768" spans="1:14" x14ac:dyDescent="0.3">
      <c r="A1768">
        <v>8908</v>
      </c>
      <c r="B1768">
        <v>1</v>
      </c>
      <c r="C1768">
        <v>3</v>
      </c>
      <c r="D1768">
        <v>11</v>
      </c>
      <c r="E1768">
        <v>5</v>
      </c>
      <c r="F1768">
        <v>1</v>
      </c>
      <c r="G176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68" s="52">
        <f>IFERROR(MasterData6[[#This Row],[NumWebPurchases]]/MasterData6[[#This Row],[NumWebVisitsMonth]], 0)</f>
        <v>3</v>
      </c>
      <c r="I1768" t="str">
        <f>IF(AND(MasterData6[[#This Row],[NumWebPurchases]]&gt;=1, Buying_Cat.="Over $500"), "Yes", "")</f>
        <v>Yes</v>
      </c>
      <c r="L1768" t="str">
        <f>IF(MasterData6[[#This Row],[NumWebPurchases]]&gt;=R$3, "Yes", "")</f>
        <v/>
      </c>
      <c r="M1768" t="str">
        <f>IF(MasterData6[[#This Row],[NumCatalogPurchases]]&gt;=S$3, "Yes", "")</f>
        <v>Yes</v>
      </c>
      <c r="N1768" t="str">
        <f>IF(MasterData6[[#This Row],[NumStorePurchases]]&gt;=T$3, "Yes", "")</f>
        <v>Yes</v>
      </c>
    </row>
    <row r="1769" spans="1:14" x14ac:dyDescent="0.3">
      <c r="A1769">
        <v>8910</v>
      </c>
      <c r="B1769">
        <v>5</v>
      </c>
      <c r="C1769">
        <v>4</v>
      </c>
      <c r="D1769">
        <v>1</v>
      </c>
      <c r="E1769">
        <v>6</v>
      </c>
      <c r="F1769">
        <v>8</v>
      </c>
      <c r="G176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769" s="52">
        <f>IFERROR(MasterData6[[#This Row],[NumWebPurchases]]/MasterData6[[#This Row],[NumWebVisitsMonth]], 0)</f>
        <v>0.5</v>
      </c>
      <c r="I1769" t="str">
        <f>IF(AND(MasterData6[[#This Row],[NumWebPurchases]]&gt;=1, Buying_Cat.="Over $500"), "Yes", "")</f>
        <v/>
      </c>
      <c r="L1769" t="str">
        <f>IF(MasterData6[[#This Row],[NumWebPurchases]]&gt;=R$3, "Yes", "")</f>
        <v>Yes</v>
      </c>
      <c r="M1769" t="str">
        <f>IF(MasterData6[[#This Row],[NumCatalogPurchases]]&gt;=S$3, "Yes", "")</f>
        <v/>
      </c>
      <c r="N1769" t="str">
        <f>IF(MasterData6[[#This Row],[NumStorePurchases]]&gt;=T$3, "Yes", "")</f>
        <v>Yes</v>
      </c>
    </row>
    <row r="1770" spans="1:14" x14ac:dyDescent="0.3">
      <c r="A1770">
        <v>8911</v>
      </c>
      <c r="B1770">
        <v>3</v>
      </c>
      <c r="C1770">
        <v>5</v>
      </c>
      <c r="D1770">
        <v>4</v>
      </c>
      <c r="E1770">
        <v>9</v>
      </c>
      <c r="F1770">
        <v>4</v>
      </c>
      <c r="G177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770" s="52">
        <f>IFERROR(MasterData6[[#This Row],[NumWebPurchases]]/MasterData6[[#This Row],[NumWebVisitsMonth]], 0)</f>
        <v>1.25</v>
      </c>
      <c r="I1770" t="str">
        <f>IF(AND(MasterData6[[#This Row],[NumWebPurchases]]&gt;=1, Buying_Cat.="Over $500"), "Yes", "")</f>
        <v>Yes</v>
      </c>
      <c r="L1770" t="str">
        <f>IF(MasterData6[[#This Row],[NumWebPurchases]]&gt;=R$3, "Yes", "")</f>
        <v>Yes</v>
      </c>
      <c r="M1770" t="str">
        <f>IF(MasterData6[[#This Row],[NumCatalogPurchases]]&gt;=S$3, "Yes", "")</f>
        <v>Yes</v>
      </c>
      <c r="N1770" t="str">
        <f>IF(MasterData6[[#This Row],[NumStorePurchases]]&gt;=T$3, "Yes", "")</f>
        <v>Yes</v>
      </c>
    </row>
    <row r="1771" spans="1:14" x14ac:dyDescent="0.3">
      <c r="A1771">
        <v>8916</v>
      </c>
      <c r="B1771">
        <v>1</v>
      </c>
      <c r="C1771">
        <v>0</v>
      </c>
      <c r="D1771">
        <v>0</v>
      </c>
      <c r="E1771">
        <v>3</v>
      </c>
      <c r="F1771">
        <v>5</v>
      </c>
      <c r="G177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71" s="52">
        <f>IFERROR(MasterData6[[#This Row],[NumWebPurchases]]/MasterData6[[#This Row],[NumWebVisitsMonth]], 0)</f>
        <v>0</v>
      </c>
      <c r="I1771" t="str">
        <f>IF(AND(MasterData6[[#This Row],[NumWebPurchases]]&gt;=1, Buying_Cat.="Over $500"), "Yes", "")</f>
        <v/>
      </c>
      <c r="L1771" t="str">
        <f>IF(MasterData6[[#This Row],[NumWebPurchases]]&gt;=R$3, "Yes", "")</f>
        <v/>
      </c>
      <c r="M1771" t="str">
        <f>IF(MasterData6[[#This Row],[NumCatalogPurchases]]&gt;=S$3, "Yes", "")</f>
        <v/>
      </c>
      <c r="N1771" t="str">
        <f>IF(MasterData6[[#This Row],[NumStorePurchases]]&gt;=T$3, "Yes", "")</f>
        <v/>
      </c>
    </row>
    <row r="1772" spans="1:14" x14ac:dyDescent="0.3">
      <c r="A1772">
        <v>8920</v>
      </c>
      <c r="B1772">
        <v>3</v>
      </c>
      <c r="C1772">
        <v>11</v>
      </c>
      <c r="D1772">
        <v>2</v>
      </c>
      <c r="E1772">
        <v>12</v>
      </c>
      <c r="F1772">
        <v>7</v>
      </c>
      <c r="G177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772" s="52">
        <f>IFERROR(MasterData6[[#This Row],[NumWebPurchases]]/MasterData6[[#This Row],[NumWebVisitsMonth]], 0)</f>
        <v>1.5714285714285714</v>
      </c>
      <c r="I1772" t="str">
        <f>IF(AND(MasterData6[[#This Row],[NumWebPurchases]]&gt;=1, Buying_Cat.="Over $500"), "Yes", "")</f>
        <v>Yes</v>
      </c>
      <c r="L1772" t="str">
        <f>IF(MasterData6[[#This Row],[NumWebPurchases]]&gt;=R$3, "Yes", "")</f>
        <v>Yes</v>
      </c>
      <c r="M1772" t="str">
        <f>IF(MasterData6[[#This Row],[NumCatalogPurchases]]&gt;=S$3, "Yes", "")</f>
        <v>Yes</v>
      </c>
      <c r="N1772" t="str">
        <f>IF(MasterData6[[#This Row],[NumStorePurchases]]&gt;=T$3, "Yes", "")</f>
        <v>Yes</v>
      </c>
    </row>
    <row r="1773" spans="1:14" x14ac:dyDescent="0.3">
      <c r="A1773">
        <v>8923</v>
      </c>
      <c r="B1773">
        <v>1</v>
      </c>
      <c r="C1773">
        <v>6</v>
      </c>
      <c r="D1773">
        <v>7</v>
      </c>
      <c r="E1773">
        <v>7</v>
      </c>
      <c r="F1773">
        <v>3</v>
      </c>
      <c r="G177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73" s="52">
        <f>IFERROR(MasterData6[[#This Row],[NumWebPurchases]]/MasterData6[[#This Row],[NumWebVisitsMonth]], 0)</f>
        <v>2</v>
      </c>
      <c r="I1773" t="str">
        <f>IF(AND(MasterData6[[#This Row],[NumWebPurchases]]&gt;=1, Buying_Cat.="Over $500"), "Yes", "")</f>
        <v>Yes</v>
      </c>
      <c r="L1773" t="str">
        <f>IF(MasterData6[[#This Row],[NumWebPurchases]]&gt;=R$3, "Yes", "")</f>
        <v>Yes</v>
      </c>
      <c r="M1773" t="str">
        <f>IF(MasterData6[[#This Row],[NumCatalogPurchases]]&gt;=S$3, "Yes", "")</f>
        <v>Yes</v>
      </c>
      <c r="N1773" t="str">
        <f>IF(MasterData6[[#This Row],[NumStorePurchases]]&gt;=T$3, "Yes", "")</f>
        <v>Yes</v>
      </c>
    </row>
    <row r="1774" spans="1:14" x14ac:dyDescent="0.3">
      <c r="A1774">
        <v>8925</v>
      </c>
      <c r="B1774">
        <v>3</v>
      </c>
      <c r="C1774">
        <v>8</v>
      </c>
      <c r="D1774">
        <v>5</v>
      </c>
      <c r="E1774">
        <v>10</v>
      </c>
      <c r="F1774">
        <v>5</v>
      </c>
      <c r="G177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774" s="52">
        <f>IFERROR(MasterData6[[#This Row],[NumWebPurchases]]/MasterData6[[#This Row],[NumWebVisitsMonth]], 0)</f>
        <v>1.6</v>
      </c>
      <c r="I1774" t="str">
        <f>IF(AND(MasterData6[[#This Row],[NumWebPurchases]]&gt;=1, Buying_Cat.="Over $500"), "Yes", "")</f>
        <v>Yes</v>
      </c>
      <c r="L1774" t="str">
        <f>IF(MasterData6[[#This Row],[NumWebPurchases]]&gt;=R$3, "Yes", "")</f>
        <v>Yes</v>
      </c>
      <c r="M1774" t="str">
        <f>IF(MasterData6[[#This Row],[NumCatalogPurchases]]&gt;=S$3, "Yes", "")</f>
        <v>Yes</v>
      </c>
      <c r="N1774" t="str">
        <f>IF(MasterData6[[#This Row],[NumStorePurchases]]&gt;=T$3, "Yes", "")</f>
        <v>Yes</v>
      </c>
    </row>
    <row r="1775" spans="1:14" x14ac:dyDescent="0.3">
      <c r="A1775">
        <v>8931</v>
      </c>
      <c r="B1775">
        <v>1</v>
      </c>
      <c r="C1775">
        <v>11</v>
      </c>
      <c r="D1775">
        <v>4</v>
      </c>
      <c r="E1775">
        <v>10</v>
      </c>
      <c r="F1775">
        <v>5</v>
      </c>
      <c r="G177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75" s="52">
        <f>IFERROR(MasterData6[[#This Row],[NumWebPurchases]]/MasterData6[[#This Row],[NumWebVisitsMonth]], 0)</f>
        <v>2.2000000000000002</v>
      </c>
      <c r="I1775" t="str">
        <f>IF(AND(MasterData6[[#This Row],[NumWebPurchases]]&gt;=1, Buying_Cat.="Over $500"), "Yes", "")</f>
        <v>Yes</v>
      </c>
      <c r="L1775" t="str">
        <f>IF(MasterData6[[#This Row],[NumWebPurchases]]&gt;=R$3, "Yes", "")</f>
        <v>Yes</v>
      </c>
      <c r="M1775" t="str">
        <f>IF(MasterData6[[#This Row],[NumCatalogPurchases]]&gt;=S$3, "Yes", "")</f>
        <v>Yes</v>
      </c>
      <c r="N1775" t="str">
        <f>IF(MasterData6[[#This Row],[NumStorePurchases]]&gt;=T$3, "Yes", "")</f>
        <v>Yes</v>
      </c>
    </row>
    <row r="1776" spans="1:14" x14ac:dyDescent="0.3">
      <c r="A1776">
        <v>8932</v>
      </c>
      <c r="B1776">
        <v>4</v>
      </c>
      <c r="C1776">
        <v>9</v>
      </c>
      <c r="D1776">
        <v>6</v>
      </c>
      <c r="E1776">
        <v>6</v>
      </c>
      <c r="F1776">
        <v>6</v>
      </c>
      <c r="G177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776" s="52">
        <f>IFERROR(MasterData6[[#This Row],[NumWebPurchases]]/MasterData6[[#This Row],[NumWebVisitsMonth]], 0)</f>
        <v>1.5</v>
      </c>
      <c r="I1776" t="str">
        <f>IF(AND(MasterData6[[#This Row],[NumWebPurchases]]&gt;=1, Buying_Cat.="Over $500"), "Yes", "")</f>
        <v>Yes</v>
      </c>
      <c r="L1776" t="str">
        <f>IF(MasterData6[[#This Row],[NumWebPurchases]]&gt;=R$3, "Yes", "")</f>
        <v>Yes</v>
      </c>
      <c r="M1776" t="str">
        <f>IF(MasterData6[[#This Row],[NumCatalogPurchases]]&gt;=S$3, "Yes", "")</f>
        <v>Yes</v>
      </c>
      <c r="N1776" t="str">
        <f>IF(MasterData6[[#This Row],[NumStorePurchases]]&gt;=T$3, "Yes", "")</f>
        <v>Yes</v>
      </c>
    </row>
    <row r="1777" spans="1:14" x14ac:dyDescent="0.3">
      <c r="A1777">
        <v>8933</v>
      </c>
      <c r="B1777">
        <v>2</v>
      </c>
      <c r="C1777">
        <v>2</v>
      </c>
      <c r="D1777">
        <v>0</v>
      </c>
      <c r="E1777">
        <v>4</v>
      </c>
      <c r="F1777">
        <v>6</v>
      </c>
      <c r="G177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77" s="52">
        <f>IFERROR(MasterData6[[#This Row],[NumWebPurchases]]/MasterData6[[#This Row],[NumWebVisitsMonth]], 0)</f>
        <v>0.33333333333333331</v>
      </c>
      <c r="I1777" t="str">
        <f>IF(AND(MasterData6[[#This Row],[NumWebPurchases]]&gt;=1, Buying_Cat.="Over $500"), "Yes", "")</f>
        <v/>
      </c>
      <c r="L1777" t="str">
        <f>IF(MasterData6[[#This Row],[NumWebPurchases]]&gt;=R$3, "Yes", "")</f>
        <v/>
      </c>
      <c r="M1777" t="str">
        <f>IF(MasterData6[[#This Row],[NumCatalogPurchases]]&gt;=S$3, "Yes", "")</f>
        <v/>
      </c>
      <c r="N1777" t="str">
        <f>IF(MasterData6[[#This Row],[NumStorePurchases]]&gt;=T$3, "Yes", "")</f>
        <v/>
      </c>
    </row>
    <row r="1778" spans="1:14" x14ac:dyDescent="0.3">
      <c r="A1778">
        <v>8939</v>
      </c>
      <c r="B1778">
        <v>6</v>
      </c>
      <c r="C1778">
        <v>5</v>
      </c>
      <c r="D1778">
        <v>2</v>
      </c>
      <c r="E1778">
        <v>12</v>
      </c>
      <c r="F1778">
        <v>5</v>
      </c>
      <c r="G177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778" s="52">
        <f>IFERROR(MasterData6[[#This Row],[NumWebPurchases]]/MasterData6[[#This Row],[NumWebVisitsMonth]], 0)</f>
        <v>1</v>
      </c>
      <c r="I1778" t="str">
        <f>IF(AND(MasterData6[[#This Row],[NumWebPurchases]]&gt;=1, Buying_Cat.="Over $500"), "Yes", "")</f>
        <v>Yes</v>
      </c>
      <c r="L1778" t="str">
        <f>IF(MasterData6[[#This Row],[NumWebPurchases]]&gt;=R$3, "Yes", "")</f>
        <v>Yes</v>
      </c>
      <c r="M1778" t="str">
        <f>IF(MasterData6[[#This Row],[NumCatalogPurchases]]&gt;=S$3, "Yes", "")</f>
        <v>Yes</v>
      </c>
      <c r="N1778" t="str">
        <f>IF(MasterData6[[#This Row],[NumStorePurchases]]&gt;=T$3, "Yes", "")</f>
        <v>Yes</v>
      </c>
    </row>
    <row r="1779" spans="1:14" x14ac:dyDescent="0.3">
      <c r="A1779">
        <v>8945</v>
      </c>
      <c r="B1779">
        <v>2</v>
      </c>
      <c r="C1779">
        <v>4</v>
      </c>
      <c r="D1779">
        <v>1</v>
      </c>
      <c r="E1779">
        <v>4</v>
      </c>
      <c r="F1779">
        <v>6</v>
      </c>
      <c r="G177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79" s="52">
        <f>IFERROR(MasterData6[[#This Row],[NumWebPurchases]]/MasterData6[[#This Row],[NumWebVisitsMonth]], 0)</f>
        <v>0.66666666666666663</v>
      </c>
      <c r="I1779" t="str">
        <f>IF(AND(MasterData6[[#This Row],[NumWebPurchases]]&gt;=1, Buying_Cat.="Over $500"), "Yes", "")</f>
        <v/>
      </c>
      <c r="L1779" t="str">
        <f>IF(MasterData6[[#This Row],[NumWebPurchases]]&gt;=R$3, "Yes", "")</f>
        <v>Yes</v>
      </c>
      <c r="M1779" t="str">
        <f>IF(MasterData6[[#This Row],[NumCatalogPurchases]]&gt;=S$3, "Yes", "")</f>
        <v/>
      </c>
      <c r="N1779" t="str">
        <f>IF(MasterData6[[#This Row],[NumStorePurchases]]&gt;=T$3, "Yes", "")</f>
        <v/>
      </c>
    </row>
    <row r="1780" spans="1:14" x14ac:dyDescent="0.3">
      <c r="A1780">
        <v>8952</v>
      </c>
      <c r="B1780">
        <v>2</v>
      </c>
      <c r="C1780">
        <v>6</v>
      </c>
      <c r="D1780">
        <v>5</v>
      </c>
      <c r="E1780">
        <v>10</v>
      </c>
      <c r="F1780">
        <v>3</v>
      </c>
      <c r="G178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80" s="52">
        <f>IFERROR(MasterData6[[#This Row],[NumWebPurchases]]/MasterData6[[#This Row],[NumWebVisitsMonth]], 0)</f>
        <v>2</v>
      </c>
      <c r="I1780" t="str">
        <f>IF(AND(MasterData6[[#This Row],[NumWebPurchases]]&gt;=1, Buying_Cat.="Over $500"), "Yes", "")</f>
        <v>Yes</v>
      </c>
      <c r="L1780" t="str">
        <f>IF(MasterData6[[#This Row],[NumWebPurchases]]&gt;=R$3, "Yes", "")</f>
        <v>Yes</v>
      </c>
      <c r="M1780" t="str">
        <f>IF(MasterData6[[#This Row],[NumCatalogPurchases]]&gt;=S$3, "Yes", "")</f>
        <v>Yes</v>
      </c>
      <c r="N1780" t="str">
        <f>IF(MasterData6[[#This Row],[NumStorePurchases]]&gt;=T$3, "Yes", "")</f>
        <v>Yes</v>
      </c>
    </row>
    <row r="1781" spans="1:14" x14ac:dyDescent="0.3">
      <c r="A1781">
        <v>8953</v>
      </c>
      <c r="B1781">
        <v>2</v>
      </c>
      <c r="C1781">
        <v>1</v>
      </c>
      <c r="D1781">
        <v>0</v>
      </c>
      <c r="E1781">
        <v>3</v>
      </c>
      <c r="F1781">
        <v>8</v>
      </c>
      <c r="G178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81" s="52">
        <f>IFERROR(MasterData6[[#This Row],[NumWebPurchases]]/MasterData6[[#This Row],[NumWebVisitsMonth]], 0)</f>
        <v>0.125</v>
      </c>
      <c r="I1781" t="str">
        <f>IF(AND(MasterData6[[#This Row],[NumWebPurchases]]&gt;=1, Buying_Cat.="Over $500"), "Yes", "")</f>
        <v/>
      </c>
      <c r="L1781" t="str">
        <f>IF(MasterData6[[#This Row],[NumWebPurchases]]&gt;=R$3, "Yes", "")</f>
        <v/>
      </c>
      <c r="M1781" t="str">
        <f>IF(MasterData6[[#This Row],[NumCatalogPurchases]]&gt;=S$3, "Yes", "")</f>
        <v/>
      </c>
      <c r="N1781" t="str">
        <f>IF(MasterData6[[#This Row],[NumStorePurchases]]&gt;=T$3, "Yes", "")</f>
        <v/>
      </c>
    </row>
    <row r="1782" spans="1:14" x14ac:dyDescent="0.3">
      <c r="A1782">
        <v>8955</v>
      </c>
      <c r="B1782">
        <v>1</v>
      </c>
      <c r="C1782">
        <v>1</v>
      </c>
      <c r="D1782">
        <v>1</v>
      </c>
      <c r="E1782">
        <v>2</v>
      </c>
      <c r="F1782">
        <v>5</v>
      </c>
      <c r="G178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82" s="52">
        <f>IFERROR(MasterData6[[#This Row],[NumWebPurchases]]/MasterData6[[#This Row],[NumWebVisitsMonth]], 0)</f>
        <v>0.2</v>
      </c>
      <c r="I1782" t="str">
        <f>IF(AND(MasterData6[[#This Row],[NumWebPurchases]]&gt;=1, Buying_Cat.="Over $500"), "Yes", "")</f>
        <v/>
      </c>
      <c r="L1782" t="str">
        <f>IF(MasterData6[[#This Row],[NumWebPurchases]]&gt;=R$3, "Yes", "")</f>
        <v/>
      </c>
      <c r="M1782" t="str">
        <f>IF(MasterData6[[#This Row],[NumCatalogPurchases]]&gt;=S$3, "Yes", "")</f>
        <v/>
      </c>
      <c r="N1782" t="str">
        <f>IF(MasterData6[[#This Row],[NumStorePurchases]]&gt;=T$3, "Yes", "")</f>
        <v/>
      </c>
    </row>
    <row r="1783" spans="1:14" x14ac:dyDescent="0.3">
      <c r="A1783">
        <v>8957</v>
      </c>
      <c r="B1783">
        <v>8</v>
      </c>
      <c r="C1783">
        <v>6</v>
      </c>
      <c r="D1783">
        <v>3</v>
      </c>
      <c r="E1783">
        <v>5</v>
      </c>
      <c r="F1783">
        <v>6</v>
      </c>
      <c r="G178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8</v>
      </c>
      <c r="H1783" s="52">
        <f>IFERROR(MasterData6[[#This Row],[NumWebPurchases]]/MasterData6[[#This Row],[NumWebVisitsMonth]], 0)</f>
        <v>1</v>
      </c>
      <c r="I1783" t="str">
        <f>IF(AND(MasterData6[[#This Row],[NumWebPurchases]]&gt;=1, Buying_Cat.="Over $500"), "Yes", "")</f>
        <v>Yes</v>
      </c>
      <c r="L1783" t="str">
        <f>IF(MasterData6[[#This Row],[NumWebPurchases]]&gt;=R$3, "Yes", "")</f>
        <v>Yes</v>
      </c>
      <c r="M1783" t="str">
        <f>IF(MasterData6[[#This Row],[NumCatalogPurchases]]&gt;=S$3, "Yes", "")</f>
        <v>Yes</v>
      </c>
      <c r="N1783" t="str">
        <f>IF(MasterData6[[#This Row],[NumStorePurchases]]&gt;=T$3, "Yes", "")</f>
        <v>Yes</v>
      </c>
    </row>
    <row r="1784" spans="1:14" x14ac:dyDescent="0.3">
      <c r="A1784">
        <v>8962</v>
      </c>
      <c r="B1784">
        <v>2</v>
      </c>
      <c r="C1784">
        <v>2</v>
      </c>
      <c r="D1784">
        <v>0</v>
      </c>
      <c r="E1784">
        <v>3</v>
      </c>
      <c r="F1784">
        <v>5</v>
      </c>
      <c r="G178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84" s="52">
        <f>IFERROR(MasterData6[[#This Row],[NumWebPurchases]]/MasterData6[[#This Row],[NumWebVisitsMonth]], 0)</f>
        <v>0.4</v>
      </c>
      <c r="I1784" t="str">
        <f>IF(AND(MasterData6[[#This Row],[NumWebPurchases]]&gt;=1, Buying_Cat.="Over $500"), "Yes", "")</f>
        <v/>
      </c>
      <c r="L1784" t="str">
        <f>IF(MasterData6[[#This Row],[NumWebPurchases]]&gt;=R$3, "Yes", "")</f>
        <v/>
      </c>
      <c r="M1784" t="str">
        <f>IF(MasterData6[[#This Row],[NumCatalogPurchases]]&gt;=S$3, "Yes", "")</f>
        <v/>
      </c>
      <c r="N1784" t="str">
        <f>IF(MasterData6[[#This Row],[NumStorePurchases]]&gt;=T$3, "Yes", "")</f>
        <v/>
      </c>
    </row>
    <row r="1785" spans="1:14" x14ac:dyDescent="0.3">
      <c r="A1785">
        <v>8969</v>
      </c>
      <c r="B1785">
        <v>4</v>
      </c>
      <c r="C1785">
        <v>5</v>
      </c>
      <c r="D1785">
        <v>5</v>
      </c>
      <c r="E1785">
        <v>11</v>
      </c>
      <c r="F1785">
        <v>3</v>
      </c>
      <c r="G178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785" s="52">
        <f>IFERROR(MasterData6[[#This Row],[NumWebPurchases]]/MasterData6[[#This Row],[NumWebVisitsMonth]], 0)</f>
        <v>1.6666666666666667</v>
      </c>
      <c r="I1785" t="str">
        <f>IF(AND(MasterData6[[#This Row],[NumWebPurchases]]&gt;=1, Buying_Cat.="Over $500"), "Yes", "")</f>
        <v>Yes</v>
      </c>
      <c r="L1785" t="str">
        <f>IF(MasterData6[[#This Row],[NumWebPurchases]]&gt;=R$3, "Yes", "")</f>
        <v>Yes</v>
      </c>
      <c r="M1785" t="str">
        <f>IF(MasterData6[[#This Row],[NumCatalogPurchases]]&gt;=S$3, "Yes", "")</f>
        <v>Yes</v>
      </c>
      <c r="N1785" t="str">
        <f>IF(MasterData6[[#This Row],[NumStorePurchases]]&gt;=T$3, "Yes", "")</f>
        <v>Yes</v>
      </c>
    </row>
    <row r="1786" spans="1:14" x14ac:dyDescent="0.3">
      <c r="A1786">
        <v>8970</v>
      </c>
      <c r="B1786">
        <v>4</v>
      </c>
      <c r="C1786">
        <v>6</v>
      </c>
      <c r="D1786">
        <v>2</v>
      </c>
      <c r="E1786">
        <v>7</v>
      </c>
      <c r="F1786">
        <v>5</v>
      </c>
      <c r="G178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786" s="52">
        <f>IFERROR(MasterData6[[#This Row],[NumWebPurchases]]/MasterData6[[#This Row],[NumWebVisitsMonth]], 0)</f>
        <v>1.2</v>
      </c>
      <c r="I1786" t="str">
        <f>IF(AND(MasterData6[[#This Row],[NumWebPurchases]]&gt;=1, Buying_Cat.="Over $500"), "Yes", "")</f>
        <v/>
      </c>
      <c r="L1786" t="str">
        <f>IF(MasterData6[[#This Row],[NumWebPurchases]]&gt;=R$3, "Yes", "")</f>
        <v>Yes</v>
      </c>
      <c r="M1786" t="str">
        <f>IF(MasterData6[[#This Row],[NumCatalogPurchases]]&gt;=S$3, "Yes", "")</f>
        <v>Yes</v>
      </c>
      <c r="N1786" t="str">
        <f>IF(MasterData6[[#This Row],[NumStorePurchases]]&gt;=T$3, "Yes", "")</f>
        <v>Yes</v>
      </c>
    </row>
    <row r="1787" spans="1:14" x14ac:dyDescent="0.3">
      <c r="A1787">
        <v>8975</v>
      </c>
      <c r="B1787">
        <v>4</v>
      </c>
      <c r="C1787">
        <v>3</v>
      </c>
      <c r="D1787">
        <v>1</v>
      </c>
      <c r="E1787">
        <v>2</v>
      </c>
      <c r="F1787">
        <v>8</v>
      </c>
      <c r="G178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787" s="52">
        <f>IFERROR(MasterData6[[#This Row],[NumWebPurchases]]/MasterData6[[#This Row],[NumWebVisitsMonth]], 0)</f>
        <v>0.375</v>
      </c>
      <c r="I1787" t="str">
        <f>IF(AND(MasterData6[[#This Row],[NumWebPurchases]]&gt;=1, Buying_Cat.="Over $500"), "Yes", "")</f>
        <v/>
      </c>
      <c r="L1787" t="str">
        <f>IF(MasterData6[[#This Row],[NumWebPurchases]]&gt;=R$3, "Yes", "")</f>
        <v/>
      </c>
      <c r="M1787" t="str">
        <f>IF(MasterData6[[#This Row],[NumCatalogPurchases]]&gt;=S$3, "Yes", "")</f>
        <v/>
      </c>
      <c r="N1787" t="str">
        <f>IF(MasterData6[[#This Row],[NumStorePurchases]]&gt;=T$3, "Yes", "")</f>
        <v/>
      </c>
    </row>
    <row r="1788" spans="1:14" x14ac:dyDescent="0.3">
      <c r="A1788">
        <v>8977</v>
      </c>
      <c r="B1788">
        <v>1</v>
      </c>
      <c r="C1788">
        <v>0</v>
      </c>
      <c r="D1788">
        <v>0</v>
      </c>
      <c r="E1788">
        <v>3</v>
      </c>
      <c r="F1788">
        <v>4</v>
      </c>
      <c r="G178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88" s="52">
        <f>IFERROR(MasterData6[[#This Row],[NumWebPurchases]]/MasterData6[[#This Row],[NumWebVisitsMonth]], 0)</f>
        <v>0</v>
      </c>
      <c r="I1788" t="str">
        <f>IF(AND(MasterData6[[#This Row],[NumWebPurchases]]&gt;=1, Buying_Cat.="Over $500"), "Yes", "")</f>
        <v/>
      </c>
      <c r="L1788" t="str">
        <f>IF(MasterData6[[#This Row],[NumWebPurchases]]&gt;=R$3, "Yes", "")</f>
        <v/>
      </c>
      <c r="M1788" t="str">
        <f>IF(MasterData6[[#This Row],[NumCatalogPurchases]]&gt;=S$3, "Yes", "")</f>
        <v/>
      </c>
      <c r="N1788" t="str">
        <f>IF(MasterData6[[#This Row],[NumStorePurchases]]&gt;=T$3, "Yes", "")</f>
        <v/>
      </c>
    </row>
    <row r="1789" spans="1:14" x14ac:dyDescent="0.3">
      <c r="A1789">
        <v>8985</v>
      </c>
      <c r="B1789">
        <v>5</v>
      </c>
      <c r="C1789">
        <v>10</v>
      </c>
      <c r="D1789">
        <v>7</v>
      </c>
      <c r="E1789">
        <v>10</v>
      </c>
      <c r="F1789">
        <v>6</v>
      </c>
      <c r="G178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789" s="52">
        <f>IFERROR(MasterData6[[#This Row],[NumWebPurchases]]/MasterData6[[#This Row],[NumWebVisitsMonth]], 0)</f>
        <v>1.6666666666666667</v>
      </c>
      <c r="I1789" t="str">
        <f>IF(AND(MasterData6[[#This Row],[NumWebPurchases]]&gt;=1, Buying_Cat.="Over $500"), "Yes", "")</f>
        <v>Yes</v>
      </c>
      <c r="L1789" t="str">
        <f>IF(MasterData6[[#This Row],[NumWebPurchases]]&gt;=R$3, "Yes", "")</f>
        <v>Yes</v>
      </c>
      <c r="M1789" t="str">
        <f>IF(MasterData6[[#This Row],[NumCatalogPurchases]]&gt;=S$3, "Yes", "")</f>
        <v>Yes</v>
      </c>
      <c r="N1789" t="str">
        <f>IF(MasterData6[[#This Row],[NumStorePurchases]]&gt;=T$3, "Yes", "")</f>
        <v>Yes</v>
      </c>
    </row>
    <row r="1790" spans="1:14" x14ac:dyDescent="0.3">
      <c r="A1790">
        <v>8996</v>
      </c>
      <c r="B1790">
        <v>12</v>
      </c>
      <c r="C1790">
        <v>7</v>
      </c>
      <c r="D1790">
        <v>2</v>
      </c>
      <c r="E1790">
        <v>8</v>
      </c>
      <c r="F1790">
        <v>9</v>
      </c>
      <c r="G179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12</v>
      </c>
      <c r="H1790" s="52">
        <f>IFERROR(MasterData6[[#This Row],[NumWebPurchases]]/MasterData6[[#This Row],[NumWebVisitsMonth]], 0)</f>
        <v>0.77777777777777779</v>
      </c>
      <c r="I1790" t="str">
        <f>IF(AND(MasterData6[[#This Row],[NumWebPurchases]]&gt;=1, Buying_Cat.="Over $500"), "Yes", "")</f>
        <v>Yes</v>
      </c>
      <c r="L1790" t="str">
        <f>IF(MasterData6[[#This Row],[NumWebPurchases]]&gt;=R$3, "Yes", "")</f>
        <v>Yes</v>
      </c>
      <c r="M1790" t="str">
        <f>IF(MasterData6[[#This Row],[NumCatalogPurchases]]&gt;=S$3, "Yes", "")</f>
        <v>Yes</v>
      </c>
      <c r="N1790" t="str">
        <f>IF(MasterData6[[#This Row],[NumStorePurchases]]&gt;=T$3, "Yes", "")</f>
        <v>Yes</v>
      </c>
    </row>
    <row r="1791" spans="1:14" x14ac:dyDescent="0.3">
      <c r="A1791">
        <v>9010</v>
      </c>
      <c r="B1791">
        <v>1</v>
      </c>
      <c r="C1791">
        <v>5</v>
      </c>
      <c r="D1791">
        <v>7</v>
      </c>
      <c r="E1791">
        <v>10</v>
      </c>
      <c r="F1791">
        <v>2</v>
      </c>
      <c r="G179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91" s="52">
        <f>IFERROR(MasterData6[[#This Row],[NumWebPurchases]]/MasterData6[[#This Row],[NumWebVisitsMonth]], 0)</f>
        <v>2.5</v>
      </c>
      <c r="I1791" t="str">
        <f>IF(AND(MasterData6[[#This Row],[NumWebPurchases]]&gt;=1, Buying_Cat.="Over $500"), "Yes", "")</f>
        <v>Yes</v>
      </c>
      <c r="L1791" t="str">
        <f>IF(MasterData6[[#This Row],[NumWebPurchases]]&gt;=R$3, "Yes", "")</f>
        <v>Yes</v>
      </c>
      <c r="M1791" t="str">
        <f>IF(MasterData6[[#This Row],[NumCatalogPurchases]]&gt;=S$3, "Yes", "")</f>
        <v>Yes</v>
      </c>
      <c r="N1791" t="str">
        <f>IF(MasterData6[[#This Row],[NumStorePurchases]]&gt;=T$3, "Yes", "")</f>
        <v>Yes</v>
      </c>
    </row>
    <row r="1792" spans="1:14" x14ac:dyDescent="0.3">
      <c r="A1792">
        <v>9014</v>
      </c>
      <c r="B1792">
        <v>4</v>
      </c>
      <c r="C1792">
        <v>3</v>
      </c>
      <c r="D1792">
        <v>0</v>
      </c>
      <c r="E1792">
        <v>3</v>
      </c>
      <c r="F1792">
        <v>8</v>
      </c>
      <c r="G179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792" s="52">
        <f>IFERROR(MasterData6[[#This Row],[NumWebPurchases]]/MasterData6[[#This Row],[NumWebVisitsMonth]], 0)</f>
        <v>0.375</v>
      </c>
      <c r="I1792" t="str">
        <f>IF(AND(MasterData6[[#This Row],[NumWebPurchases]]&gt;=1, Buying_Cat.="Over $500"), "Yes", "")</f>
        <v/>
      </c>
      <c r="L1792" t="str">
        <f>IF(MasterData6[[#This Row],[NumWebPurchases]]&gt;=R$3, "Yes", "")</f>
        <v/>
      </c>
      <c r="M1792" t="str">
        <f>IF(MasterData6[[#This Row],[NumCatalogPurchases]]&gt;=S$3, "Yes", "")</f>
        <v/>
      </c>
      <c r="N1792" t="str">
        <f>IF(MasterData6[[#This Row],[NumStorePurchases]]&gt;=T$3, "Yes", "")</f>
        <v/>
      </c>
    </row>
    <row r="1793" spans="1:14" x14ac:dyDescent="0.3">
      <c r="A1793">
        <v>9029</v>
      </c>
      <c r="B1793">
        <v>1</v>
      </c>
      <c r="C1793">
        <v>2</v>
      </c>
      <c r="D1793">
        <v>8</v>
      </c>
      <c r="E1793">
        <v>12</v>
      </c>
      <c r="F1793">
        <v>1</v>
      </c>
      <c r="G179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93" s="52">
        <f>IFERROR(MasterData6[[#This Row],[NumWebPurchases]]/MasterData6[[#This Row],[NumWebVisitsMonth]], 0)</f>
        <v>2</v>
      </c>
      <c r="I1793" t="str">
        <f>IF(AND(MasterData6[[#This Row],[NumWebPurchases]]&gt;=1, Buying_Cat.="Over $500"), "Yes", "")</f>
        <v>Yes</v>
      </c>
      <c r="L1793" t="str">
        <f>IF(MasterData6[[#This Row],[NumWebPurchases]]&gt;=R$3, "Yes", "")</f>
        <v/>
      </c>
      <c r="M1793" t="str">
        <f>IF(MasterData6[[#This Row],[NumCatalogPurchases]]&gt;=S$3, "Yes", "")</f>
        <v>Yes</v>
      </c>
      <c r="N1793" t="str">
        <f>IF(MasterData6[[#This Row],[NumStorePurchases]]&gt;=T$3, "Yes", "")</f>
        <v>Yes</v>
      </c>
    </row>
    <row r="1794" spans="1:14" x14ac:dyDescent="0.3">
      <c r="A1794">
        <v>9058</v>
      </c>
      <c r="B1794">
        <v>1</v>
      </c>
      <c r="C1794">
        <v>5</v>
      </c>
      <c r="D1794">
        <v>11</v>
      </c>
      <c r="E1794">
        <v>5</v>
      </c>
      <c r="F1794">
        <v>3</v>
      </c>
      <c r="G179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94" s="52">
        <f>IFERROR(MasterData6[[#This Row],[NumWebPurchases]]/MasterData6[[#This Row],[NumWebVisitsMonth]], 0)</f>
        <v>1.6666666666666667</v>
      </c>
      <c r="I1794" t="str">
        <f>IF(AND(MasterData6[[#This Row],[NumWebPurchases]]&gt;=1, Buying_Cat.="Over $500"), "Yes", "")</f>
        <v>Yes</v>
      </c>
      <c r="L1794" t="str">
        <f>IF(MasterData6[[#This Row],[NumWebPurchases]]&gt;=R$3, "Yes", "")</f>
        <v>Yes</v>
      </c>
      <c r="M1794" t="str">
        <f>IF(MasterData6[[#This Row],[NumCatalogPurchases]]&gt;=S$3, "Yes", "")</f>
        <v>Yes</v>
      </c>
      <c r="N1794" t="str">
        <f>IF(MasterData6[[#This Row],[NumStorePurchases]]&gt;=T$3, "Yes", "")</f>
        <v>Yes</v>
      </c>
    </row>
    <row r="1795" spans="1:14" x14ac:dyDescent="0.3">
      <c r="A1795">
        <v>9064</v>
      </c>
      <c r="B1795">
        <v>1</v>
      </c>
      <c r="C1795">
        <v>6</v>
      </c>
      <c r="D1795">
        <v>6</v>
      </c>
      <c r="E1795">
        <v>7</v>
      </c>
      <c r="F1795">
        <v>4</v>
      </c>
      <c r="G179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95" s="52">
        <f>IFERROR(MasterData6[[#This Row],[NumWebPurchases]]/MasterData6[[#This Row],[NumWebVisitsMonth]], 0)</f>
        <v>1.5</v>
      </c>
      <c r="I1795" t="str">
        <f>IF(AND(MasterData6[[#This Row],[NumWebPurchases]]&gt;=1, Buying_Cat.="Over $500"), "Yes", "")</f>
        <v>Yes</v>
      </c>
      <c r="L1795" t="str">
        <f>IF(MasterData6[[#This Row],[NumWebPurchases]]&gt;=R$3, "Yes", "")</f>
        <v>Yes</v>
      </c>
      <c r="M1795" t="str">
        <f>IF(MasterData6[[#This Row],[NumCatalogPurchases]]&gt;=S$3, "Yes", "")</f>
        <v>Yes</v>
      </c>
      <c r="N1795" t="str">
        <f>IF(MasterData6[[#This Row],[NumStorePurchases]]&gt;=T$3, "Yes", "")</f>
        <v>Yes</v>
      </c>
    </row>
    <row r="1796" spans="1:14" x14ac:dyDescent="0.3">
      <c r="A1796">
        <v>9076</v>
      </c>
      <c r="B1796">
        <v>4</v>
      </c>
      <c r="C1796">
        <v>4</v>
      </c>
      <c r="D1796">
        <v>1</v>
      </c>
      <c r="E1796">
        <v>4</v>
      </c>
      <c r="F1796">
        <v>8</v>
      </c>
      <c r="G179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796" s="52">
        <f>IFERROR(MasterData6[[#This Row],[NumWebPurchases]]/MasterData6[[#This Row],[NumWebVisitsMonth]], 0)</f>
        <v>0.5</v>
      </c>
      <c r="I1796" t="str">
        <f>IF(AND(MasterData6[[#This Row],[NumWebPurchases]]&gt;=1, Buying_Cat.="Over $500"), "Yes", "")</f>
        <v/>
      </c>
      <c r="L1796" t="str">
        <f>IF(MasterData6[[#This Row],[NumWebPurchases]]&gt;=R$3, "Yes", "")</f>
        <v>Yes</v>
      </c>
      <c r="M1796" t="str">
        <f>IF(MasterData6[[#This Row],[NumCatalogPurchases]]&gt;=S$3, "Yes", "")</f>
        <v/>
      </c>
      <c r="N1796" t="str">
        <f>IF(MasterData6[[#This Row],[NumStorePurchases]]&gt;=T$3, "Yes", "")</f>
        <v/>
      </c>
    </row>
    <row r="1797" spans="1:14" x14ac:dyDescent="0.3">
      <c r="A1797">
        <v>9080</v>
      </c>
      <c r="B1797">
        <v>3</v>
      </c>
      <c r="C1797">
        <v>3</v>
      </c>
      <c r="D1797">
        <v>0</v>
      </c>
      <c r="E1797">
        <v>3</v>
      </c>
      <c r="F1797">
        <v>8</v>
      </c>
      <c r="G179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797" s="52">
        <f>IFERROR(MasterData6[[#This Row],[NumWebPurchases]]/MasterData6[[#This Row],[NumWebVisitsMonth]], 0)</f>
        <v>0.375</v>
      </c>
      <c r="I1797" t="str">
        <f>IF(AND(MasterData6[[#This Row],[NumWebPurchases]]&gt;=1, Buying_Cat.="Over $500"), "Yes", "")</f>
        <v/>
      </c>
      <c r="L1797" t="str">
        <f>IF(MasterData6[[#This Row],[NumWebPurchases]]&gt;=R$3, "Yes", "")</f>
        <v/>
      </c>
      <c r="M1797" t="str">
        <f>IF(MasterData6[[#This Row],[NumCatalogPurchases]]&gt;=S$3, "Yes", "")</f>
        <v/>
      </c>
      <c r="N1797" t="str">
        <f>IF(MasterData6[[#This Row],[NumStorePurchases]]&gt;=T$3, "Yes", "")</f>
        <v/>
      </c>
    </row>
    <row r="1798" spans="1:14" x14ac:dyDescent="0.3">
      <c r="A1798">
        <v>9081</v>
      </c>
      <c r="B1798">
        <v>1</v>
      </c>
      <c r="C1798">
        <v>1</v>
      </c>
      <c r="D1798">
        <v>1</v>
      </c>
      <c r="E1798">
        <v>2</v>
      </c>
      <c r="F1798">
        <v>5</v>
      </c>
      <c r="G179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798" s="52">
        <f>IFERROR(MasterData6[[#This Row],[NumWebPurchases]]/MasterData6[[#This Row],[NumWebVisitsMonth]], 0)</f>
        <v>0.2</v>
      </c>
      <c r="I1798" t="str">
        <f>IF(AND(MasterData6[[#This Row],[NumWebPurchases]]&gt;=1, Buying_Cat.="Over $500"), "Yes", "")</f>
        <v/>
      </c>
      <c r="L1798" t="str">
        <f>IF(MasterData6[[#This Row],[NumWebPurchases]]&gt;=R$3, "Yes", "")</f>
        <v/>
      </c>
      <c r="M1798" t="str">
        <f>IF(MasterData6[[#This Row],[NumCatalogPurchases]]&gt;=S$3, "Yes", "")</f>
        <v/>
      </c>
      <c r="N1798" t="str">
        <f>IF(MasterData6[[#This Row],[NumStorePurchases]]&gt;=T$3, "Yes", "")</f>
        <v/>
      </c>
    </row>
    <row r="1799" spans="1:14" x14ac:dyDescent="0.3">
      <c r="A1799">
        <v>9094</v>
      </c>
      <c r="B1799">
        <v>2</v>
      </c>
      <c r="C1799">
        <v>7</v>
      </c>
      <c r="D1799">
        <v>4</v>
      </c>
      <c r="E1799">
        <v>3</v>
      </c>
      <c r="F1799">
        <v>6</v>
      </c>
      <c r="G179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799" s="52">
        <f>IFERROR(MasterData6[[#This Row],[NumWebPurchases]]/MasterData6[[#This Row],[NumWebVisitsMonth]], 0)</f>
        <v>1.1666666666666667</v>
      </c>
      <c r="I1799" t="str">
        <f>IF(AND(MasterData6[[#This Row],[NumWebPurchases]]&gt;=1, Buying_Cat.="Over $500"), "Yes", "")</f>
        <v/>
      </c>
      <c r="L1799" t="str">
        <f>IF(MasterData6[[#This Row],[NumWebPurchases]]&gt;=R$3, "Yes", "")</f>
        <v>Yes</v>
      </c>
      <c r="M1799" t="str">
        <f>IF(MasterData6[[#This Row],[NumCatalogPurchases]]&gt;=S$3, "Yes", "")</f>
        <v>Yes</v>
      </c>
      <c r="N1799" t="str">
        <f>IF(MasterData6[[#This Row],[NumStorePurchases]]&gt;=T$3, "Yes", "")</f>
        <v/>
      </c>
    </row>
    <row r="1800" spans="1:14" x14ac:dyDescent="0.3">
      <c r="A1800">
        <v>9097</v>
      </c>
      <c r="B1800">
        <v>4</v>
      </c>
      <c r="C1800">
        <v>3</v>
      </c>
      <c r="D1800">
        <v>1</v>
      </c>
      <c r="E1800">
        <v>8</v>
      </c>
      <c r="F1800">
        <v>4</v>
      </c>
      <c r="G180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800" s="52">
        <f>IFERROR(MasterData6[[#This Row],[NumWebPurchases]]/MasterData6[[#This Row],[NumWebVisitsMonth]], 0)</f>
        <v>0.75</v>
      </c>
      <c r="I1800" t="str">
        <f>IF(AND(MasterData6[[#This Row],[NumWebPurchases]]&gt;=1, Buying_Cat.="Over $500"), "Yes", "")</f>
        <v/>
      </c>
      <c r="L1800" t="str">
        <f>IF(MasterData6[[#This Row],[NumWebPurchases]]&gt;=R$3, "Yes", "")</f>
        <v/>
      </c>
      <c r="M1800" t="str">
        <f>IF(MasterData6[[#This Row],[NumCatalogPurchases]]&gt;=S$3, "Yes", "")</f>
        <v/>
      </c>
      <c r="N1800" t="str">
        <f>IF(MasterData6[[#This Row],[NumStorePurchases]]&gt;=T$3, "Yes", "")</f>
        <v>Yes</v>
      </c>
    </row>
    <row r="1801" spans="1:14" x14ac:dyDescent="0.3">
      <c r="A1801">
        <v>9119</v>
      </c>
      <c r="B1801">
        <v>2</v>
      </c>
      <c r="C1801">
        <v>3</v>
      </c>
      <c r="D1801">
        <v>3</v>
      </c>
      <c r="E1801">
        <v>7</v>
      </c>
      <c r="F1801">
        <v>2</v>
      </c>
      <c r="G180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801" s="52">
        <f>IFERROR(MasterData6[[#This Row],[NumWebPurchases]]/MasterData6[[#This Row],[NumWebVisitsMonth]], 0)</f>
        <v>1.5</v>
      </c>
      <c r="I1801" t="str">
        <f>IF(AND(MasterData6[[#This Row],[NumWebPurchases]]&gt;=1, Buying_Cat.="Over $500"), "Yes", "")</f>
        <v/>
      </c>
      <c r="L1801" t="str">
        <f>IF(MasterData6[[#This Row],[NumWebPurchases]]&gt;=R$3, "Yes", "")</f>
        <v/>
      </c>
      <c r="M1801" t="str">
        <f>IF(MasterData6[[#This Row],[NumCatalogPurchases]]&gt;=S$3, "Yes", "")</f>
        <v>Yes</v>
      </c>
      <c r="N1801" t="str">
        <f>IF(MasterData6[[#This Row],[NumStorePurchases]]&gt;=T$3, "Yes", "")</f>
        <v>Yes</v>
      </c>
    </row>
    <row r="1802" spans="1:14" x14ac:dyDescent="0.3">
      <c r="A1802">
        <v>9120</v>
      </c>
      <c r="B1802">
        <v>4</v>
      </c>
      <c r="C1802">
        <v>4</v>
      </c>
      <c r="D1802">
        <v>2</v>
      </c>
      <c r="E1802">
        <v>9</v>
      </c>
      <c r="F1802">
        <v>8</v>
      </c>
      <c r="G180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802" s="52">
        <f>IFERROR(MasterData6[[#This Row],[NumWebPurchases]]/MasterData6[[#This Row],[NumWebVisitsMonth]], 0)</f>
        <v>0.5</v>
      </c>
      <c r="I1802" t="str">
        <f>IF(AND(MasterData6[[#This Row],[NumWebPurchases]]&gt;=1, Buying_Cat.="Over $500"), "Yes", "")</f>
        <v>Yes</v>
      </c>
      <c r="L1802" t="str">
        <f>IF(MasterData6[[#This Row],[NumWebPurchases]]&gt;=R$3, "Yes", "")</f>
        <v>Yes</v>
      </c>
      <c r="M1802" t="str">
        <f>IF(MasterData6[[#This Row],[NumCatalogPurchases]]&gt;=S$3, "Yes", "")</f>
        <v>Yes</v>
      </c>
      <c r="N1802" t="str">
        <f>IF(MasterData6[[#This Row],[NumStorePurchases]]&gt;=T$3, "Yes", "")</f>
        <v>Yes</v>
      </c>
    </row>
    <row r="1803" spans="1:14" x14ac:dyDescent="0.3">
      <c r="A1803">
        <v>9121</v>
      </c>
      <c r="B1803">
        <v>2</v>
      </c>
      <c r="C1803">
        <v>5</v>
      </c>
      <c r="D1803">
        <v>3</v>
      </c>
      <c r="E1803">
        <v>6</v>
      </c>
      <c r="F1803">
        <v>6</v>
      </c>
      <c r="G180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803" s="52">
        <f>IFERROR(MasterData6[[#This Row],[NumWebPurchases]]/MasterData6[[#This Row],[NumWebVisitsMonth]], 0)</f>
        <v>0.83333333333333337</v>
      </c>
      <c r="I1803" t="str">
        <f>IF(AND(MasterData6[[#This Row],[NumWebPurchases]]&gt;=1, Buying_Cat.="Over $500"), "Yes", "")</f>
        <v>Yes</v>
      </c>
      <c r="L1803" t="str">
        <f>IF(MasterData6[[#This Row],[NumWebPurchases]]&gt;=R$3, "Yes", "")</f>
        <v>Yes</v>
      </c>
      <c r="M1803" t="str">
        <f>IF(MasterData6[[#This Row],[NumCatalogPurchases]]&gt;=S$3, "Yes", "")</f>
        <v>Yes</v>
      </c>
      <c r="N1803" t="str">
        <f>IF(MasterData6[[#This Row],[NumStorePurchases]]&gt;=T$3, "Yes", "")</f>
        <v>Yes</v>
      </c>
    </row>
    <row r="1804" spans="1:14" x14ac:dyDescent="0.3">
      <c r="A1804">
        <v>9135</v>
      </c>
      <c r="B1804">
        <v>2</v>
      </c>
      <c r="C1804">
        <v>1</v>
      </c>
      <c r="D1804">
        <v>1</v>
      </c>
      <c r="E1804">
        <v>2</v>
      </c>
      <c r="F1804">
        <v>8</v>
      </c>
      <c r="G180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804" s="52">
        <f>IFERROR(MasterData6[[#This Row],[NumWebPurchases]]/MasterData6[[#This Row],[NumWebVisitsMonth]], 0)</f>
        <v>0.125</v>
      </c>
      <c r="I1804" t="str">
        <f>IF(AND(MasterData6[[#This Row],[NumWebPurchases]]&gt;=1, Buying_Cat.="Over $500"), "Yes", "")</f>
        <v/>
      </c>
      <c r="L1804" t="str">
        <f>IF(MasterData6[[#This Row],[NumWebPurchases]]&gt;=R$3, "Yes", "")</f>
        <v/>
      </c>
      <c r="M1804" t="str">
        <f>IF(MasterData6[[#This Row],[NumCatalogPurchases]]&gt;=S$3, "Yes", "")</f>
        <v/>
      </c>
      <c r="N1804" t="str">
        <f>IF(MasterData6[[#This Row],[NumStorePurchases]]&gt;=T$3, "Yes", "")</f>
        <v/>
      </c>
    </row>
    <row r="1805" spans="1:14" x14ac:dyDescent="0.3">
      <c r="A1805">
        <v>9140</v>
      </c>
      <c r="B1805">
        <v>2</v>
      </c>
      <c r="C1805">
        <v>2</v>
      </c>
      <c r="D1805">
        <v>0</v>
      </c>
      <c r="E1805">
        <v>4</v>
      </c>
      <c r="F1805">
        <v>6</v>
      </c>
      <c r="G180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805" s="52">
        <f>IFERROR(MasterData6[[#This Row],[NumWebPurchases]]/MasterData6[[#This Row],[NumWebVisitsMonth]], 0)</f>
        <v>0.33333333333333331</v>
      </c>
      <c r="I1805" t="str">
        <f>IF(AND(MasterData6[[#This Row],[NumWebPurchases]]&gt;=1, Buying_Cat.="Over $500"), "Yes", "")</f>
        <v/>
      </c>
      <c r="L1805" t="str">
        <f>IF(MasterData6[[#This Row],[NumWebPurchases]]&gt;=R$3, "Yes", "")</f>
        <v/>
      </c>
      <c r="M1805" t="str">
        <f>IF(MasterData6[[#This Row],[NumCatalogPurchases]]&gt;=S$3, "Yes", "")</f>
        <v/>
      </c>
      <c r="N1805" t="str">
        <f>IF(MasterData6[[#This Row],[NumStorePurchases]]&gt;=T$3, "Yes", "")</f>
        <v/>
      </c>
    </row>
    <row r="1806" spans="1:14" x14ac:dyDescent="0.3">
      <c r="A1806">
        <v>9145</v>
      </c>
      <c r="B1806">
        <v>2</v>
      </c>
      <c r="C1806">
        <v>5</v>
      </c>
      <c r="D1806">
        <v>9</v>
      </c>
      <c r="E1806">
        <v>6</v>
      </c>
      <c r="F1806">
        <v>2</v>
      </c>
      <c r="G180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806" s="52">
        <f>IFERROR(MasterData6[[#This Row],[NumWebPurchases]]/MasterData6[[#This Row],[NumWebVisitsMonth]], 0)</f>
        <v>2.5</v>
      </c>
      <c r="I1806" t="str">
        <f>IF(AND(MasterData6[[#This Row],[NumWebPurchases]]&gt;=1, Buying_Cat.="Over $500"), "Yes", "")</f>
        <v>Yes</v>
      </c>
      <c r="L1806" t="str">
        <f>IF(MasterData6[[#This Row],[NumWebPurchases]]&gt;=R$3, "Yes", "")</f>
        <v>Yes</v>
      </c>
      <c r="M1806" t="str">
        <f>IF(MasterData6[[#This Row],[NumCatalogPurchases]]&gt;=S$3, "Yes", "")</f>
        <v>Yes</v>
      </c>
      <c r="N1806" t="str">
        <f>IF(MasterData6[[#This Row],[NumStorePurchases]]&gt;=T$3, "Yes", "")</f>
        <v>Yes</v>
      </c>
    </row>
    <row r="1807" spans="1:14" x14ac:dyDescent="0.3">
      <c r="A1807">
        <v>9150</v>
      </c>
      <c r="B1807">
        <v>2</v>
      </c>
      <c r="C1807">
        <v>1</v>
      </c>
      <c r="D1807">
        <v>0</v>
      </c>
      <c r="E1807">
        <v>4</v>
      </c>
      <c r="F1807">
        <v>4</v>
      </c>
      <c r="G180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807" s="52">
        <f>IFERROR(MasterData6[[#This Row],[NumWebPurchases]]/MasterData6[[#This Row],[NumWebVisitsMonth]], 0)</f>
        <v>0.25</v>
      </c>
      <c r="I1807" t="str">
        <f>IF(AND(MasterData6[[#This Row],[NumWebPurchases]]&gt;=1, Buying_Cat.="Over $500"), "Yes", "")</f>
        <v/>
      </c>
      <c r="L1807" t="str">
        <f>IF(MasterData6[[#This Row],[NumWebPurchases]]&gt;=R$3, "Yes", "")</f>
        <v/>
      </c>
      <c r="M1807" t="str">
        <f>IF(MasterData6[[#This Row],[NumCatalogPurchases]]&gt;=S$3, "Yes", "")</f>
        <v/>
      </c>
      <c r="N1807" t="str">
        <f>IF(MasterData6[[#This Row],[NumStorePurchases]]&gt;=T$3, "Yes", "")</f>
        <v/>
      </c>
    </row>
    <row r="1808" spans="1:14" x14ac:dyDescent="0.3">
      <c r="A1808">
        <v>9153</v>
      </c>
      <c r="B1808">
        <v>3</v>
      </c>
      <c r="C1808">
        <v>7</v>
      </c>
      <c r="D1808">
        <v>8</v>
      </c>
      <c r="E1808">
        <v>10</v>
      </c>
      <c r="F1808">
        <v>5</v>
      </c>
      <c r="G180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808" s="52">
        <f>IFERROR(MasterData6[[#This Row],[NumWebPurchases]]/MasterData6[[#This Row],[NumWebVisitsMonth]], 0)</f>
        <v>1.4</v>
      </c>
      <c r="I1808" t="str">
        <f>IF(AND(MasterData6[[#This Row],[NumWebPurchases]]&gt;=1, Buying_Cat.="Over $500"), "Yes", "")</f>
        <v>Yes</v>
      </c>
      <c r="L1808" t="str">
        <f>IF(MasterData6[[#This Row],[NumWebPurchases]]&gt;=R$3, "Yes", "")</f>
        <v>Yes</v>
      </c>
      <c r="M1808" t="str">
        <f>IF(MasterData6[[#This Row],[NumCatalogPurchases]]&gt;=S$3, "Yes", "")</f>
        <v>Yes</v>
      </c>
      <c r="N1808" t="str">
        <f>IF(MasterData6[[#This Row],[NumStorePurchases]]&gt;=T$3, "Yes", "")</f>
        <v>Yes</v>
      </c>
    </row>
    <row r="1809" spans="1:14" x14ac:dyDescent="0.3">
      <c r="A1809">
        <v>9166</v>
      </c>
      <c r="B1809">
        <v>3</v>
      </c>
      <c r="C1809">
        <v>4</v>
      </c>
      <c r="D1809">
        <v>4</v>
      </c>
      <c r="E1809">
        <v>12</v>
      </c>
      <c r="F1809">
        <v>2</v>
      </c>
      <c r="G180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809" s="52">
        <f>IFERROR(MasterData6[[#This Row],[NumWebPurchases]]/MasterData6[[#This Row],[NumWebVisitsMonth]], 0)</f>
        <v>2</v>
      </c>
      <c r="I1809" t="str">
        <f>IF(AND(MasterData6[[#This Row],[NumWebPurchases]]&gt;=1, Buying_Cat.="Over $500"), "Yes", "")</f>
        <v>Yes</v>
      </c>
      <c r="L1809" t="str">
        <f>IF(MasterData6[[#This Row],[NumWebPurchases]]&gt;=R$3, "Yes", "")</f>
        <v>Yes</v>
      </c>
      <c r="M1809" t="str">
        <f>IF(MasterData6[[#This Row],[NumCatalogPurchases]]&gt;=S$3, "Yes", "")</f>
        <v>Yes</v>
      </c>
      <c r="N1809" t="str">
        <f>IF(MasterData6[[#This Row],[NumStorePurchases]]&gt;=T$3, "Yes", "")</f>
        <v>Yes</v>
      </c>
    </row>
    <row r="1810" spans="1:14" x14ac:dyDescent="0.3">
      <c r="A1810">
        <v>9167</v>
      </c>
      <c r="B1810">
        <v>3</v>
      </c>
      <c r="C1810">
        <v>9</v>
      </c>
      <c r="D1810">
        <v>2</v>
      </c>
      <c r="E1810">
        <v>12</v>
      </c>
      <c r="F1810">
        <v>6</v>
      </c>
      <c r="G181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810" s="52">
        <f>IFERROR(MasterData6[[#This Row],[NumWebPurchases]]/MasterData6[[#This Row],[NumWebVisitsMonth]], 0)</f>
        <v>1.5</v>
      </c>
      <c r="I1810" t="str">
        <f>IF(AND(MasterData6[[#This Row],[NumWebPurchases]]&gt;=1, Buying_Cat.="Over $500"), "Yes", "")</f>
        <v>Yes</v>
      </c>
      <c r="L1810" t="str">
        <f>IF(MasterData6[[#This Row],[NumWebPurchases]]&gt;=R$3, "Yes", "")</f>
        <v>Yes</v>
      </c>
      <c r="M1810" t="str">
        <f>IF(MasterData6[[#This Row],[NumCatalogPurchases]]&gt;=S$3, "Yes", "")</f>
        <v>Yes</v>
      </c>
      <c r="N1810" t="str">
        <f>IF(MasterData6[[#This Row],[NumStorePurchases]]&gt;=T$3, "Yes", "")</f>
        <v>Yes</v>
      </c>
    </row>
    <row r="1811" spans="1:14" x14ac:dyDescent="0.3">
      <c r="A1811">
        <v>9185</v>
      </c>
      <c r="B1811">
        <v>3</v>
      </c>
      <c r="C1811">
        <v>4</v>
      </c>
      <c r="D1811">
        <v>6</v>
      </c>
      <c r="E1811">
        <v>5</v>
      </c>
      <c r="F1811">
        <v>3</v>
      </c>
      <c r="G181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811" s="52">
        <f>IFERROR(MasterData6[[#This Row],[NumWebPurchases]]/MasterData6[[#This Row],[NumWebVisitsMonth]], 0)</f>
        <v>1.3333333333333333</v>
      </c>
      <c r="I1811" t="str">
        <f>IF(AND(MasterData6[[#This Row],[NumWebPurchases]]&gt;=1, Buying_Cat.="Over $500"), "Yes", "")</f>
        <v>Yes</v>
      </c>
      <c r="L1811" t="str">
        <f>IF(MasterData6[[#This Row],[NumWebPurchases]]&gt;=R$3, "Yes", "")</f>
        <v>Yes</v>
      </c>
      <c r="M1811" t="str">
        <f>IF(MasterData6[[#This Row],[NumCatalogPurchases]]&gt;=S$3, "Yes", "")</f>
        <v>Yes</v>
      </c>
      <c r="N1811" t="str">
        <f>IF(MasterData6[[#This Row],[NumStorePurchases]]&gt;=T$3, "Yes", "")</f>
        <v>Yes</v>
      </c>
    </row>
    <row r="1812" spans="1:14" x14ac:dyDescent="0.3">
      <c r="A1812">
        <v>9197</v>
      </c>
      <c r="B1812">
        <v>2</v>
      </c>
      <c r="C1812">
        <v>2</v>
      </c>
      <c r="D1812">
        <v>0</v>
      </c>
      <c r="E1812">
        <v>3</v>
      </c>
      <c r="F1812">
        <v>5</v>
      </c>
      <c r="G181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812" s="52">
        <f>IFERROR(MasterData6[[#This Row],[NumWebPurchases]]/MasterData6[[#This Row],[NumWebVisitsMonth]], 0)</f>
        <v>0.4</v>
      </c>
      <c r="I1812" t="str">
        <f>IF(AND(MasterData6[[#This Row],[NumWebPurchases]]&gt;=1, Buying_Cat.="Over $500"), "Yes", "")</f>
        <v/>
      </c>
      <c r="L1812" t="str">
        <f>IF(MasterData6[[#This Row],[NumWebPurchases]]&gt;=R$3, "Yes", "")</f>
        <v/>
      </c>
      <c r="M1812" t="str">
        <f>IF(MasterData6[[#This Row],[NumCatalogPurchases]]&gt;=S$3, "Yes", "")</f>
        <v/>
      </c>
      <c r="N1812" t="str">
        <f>IF(MasterData6[[#This Row],[NumStorePurchases]]&gt;=T$3, "Yes", "")</f>
        <v/>
      </c>
    </row>
    <row r="1813" spans="1:14" x14ac:dyDescent="0.3">
      <c r="A1813">
        <v>9204</v>
      </c>
      <c r="B1813">
        <v>4</v>
      </c>
      <c r="C1813">
        <v>4</v>
      </c>
      <c r="D1813">
        <v>3</v>
      </c>
      <c r="E1813">
        <v>6</v>
      </c>
      <c r="F1813">
        <v>3</v>
      </c>
      <c r="G181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813" s="52">
        <f>IFERROR(MasterData6[[#This Row],[NumWebPurchases]]/MasterData6[[#This Row],[NumWebVisitsMonth]], 0)</f>
        <v>1.3333333333333333</v>
      </c>
      <c r="I1813" t="str">
        <f>IF(AND(MasterData6[[#This Row],[NumWebPurchases]]&gt;=1, Buying_Cat.="Over $500"), "Yes", "")</f>
        <v>Yes</v>
      </c>
      <c r="L1813" t="str">
        <f>IF(MasterData6[[#This Row],[NumWebPurchases]]&gt;=R$3, "Yes", "")</f>
        <v>Yes</v>
      </c>
      <c r="M1813" t="str">
        <f>IF(MasterData6[[#This Row],[NumCatalogPurchases]]&gt;=S$3, "Yes", "")</f>
        <v>Yes</v>
      </c>
      <c r="N1813" t="str">
        <f>IF(MasterData6[[#This Row],[NumStorePurchases]]&gt;=T$3, "Yes", "")</f>
        <v>Yes</v>
      </c>
    </row>
    <row r="1814" spans="1:14" x14ac:dyDescent="0.3">
      <c r="A1814">
        <v>9206</v>
      </c>
      <c r="B1814">
        <v>2</v>
      </c>
      <c r="C1814">
        <v>5</v>
      </c>
      <c r="D1814">
        <v>7</v>
      </c>
      <c r="E1814">
        <v>12</v>
      </c>
      <c r="F1814">
        <v>1</v>
      </c>
      <c r="G181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814" s="52">
        <f>IFERROR(MasterData6[[#This Row],[NumWebPurchases]]/MasterData6[[#This Row],[NumWebVisitsMonth]], 0)</f>
        <v>5</v>
      </c>
      <c r="I1814" t="str">
        <f>IF(AND(MasterData6[[#This Row],[NumWebPurchases]]&gt;=1, Buying_Cat.="Over $500"), "Yes", "")</f>
        <v>Yes</v>
      </c>
      <c r="L1814" t="str">
        <f>IF(MasterData6[[#This Row],[NumWebPurchases]]&gt;=R$3, "Yes", "")</f>
        <v>Yes</v>
      </c>
      <c r="M1814" t="str">
        <f>IF(MasterData6[[#This Row],[NumCatalogPurchases]]&gt;=S$3, "Yes", "")</f>
        <v>Yes</v>
      </c>
      <c r="N1814" t="str">
        <f>IF(MasterData6[[#This Row],[NumStorePurchases]]&gt;=T$3, "Yes", "")</f>
        <v>Yes</v>
      </c>
    </row>
    <row r="1815" spans="1:14" x14ac:dyDescent="0.3">
      <c r="A1815">
        <v>9209</v>
      </c>
      <c r="B1815">
        <v>1</v>
      </c>
      <c r="C1815">
        <v>4</v>
      </c>
      <c r="D1815">
        <v>6</v>
      </c>
      <c r="E1815">
        <v>13</v>
      </c>
      <c r="F1815">
        <v>2</v>
      </c>
      <c r="G181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15" s="52">
        <f>IFERROR(MasterData6[[#This Row],[NumWebPurchases]]/MasterData6[[#This Row],[NumWebVisitsMonth]], 0)</f>
        <v>2</v>
      </c>
      <c r="I1815" t="str">
        <f>IF(AND(MasterData6[[#This Row],[NumWebPurchases]]&gt;=1, Buying_Cat.="Over $500"), "Yes", "")</f>
        <v>Yes</v>
      </c>
      <c r="L1815" t="str">
        <f>IF(MasterData6[[#This Row],[NumWebPurchases]]&gt;=R$3, "Yes", "")</f>
        <v>Yes</v>
      </c>
      <c r="M1815" t="str">
        <f>IF(MasterData6[[#This Row],[NumCatalogPurchases]]&gt;=S$3, "Yes", "")</f>
        <v>Yes</v>
      </c>
      <c r="N1815" t="str">
        <f>IF(MasterData6[[#This Row],[NumStorePurchases]]&gt;=T$3, "Yes", "")</f>
        <v>Yes</v>
      </c>
    </row>
    <row r="1816" spans="1:14" x14ac:dyDescent="0.3">
      <c r="A1816">
        <v>9212</v>
      </c>
      <c r="B1816">
        <v>6</v>
      </c>
      <c r="C1816">
        <v>6</v>
      </c>
      <c r="D1816">
        <v>3</v>
      </c>
      <c r="E1816">
        <v>13</v>
      </c>
      <c r="F1816">
        <v>7</v>
      </c>
      <c r="G181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816" s="52">
        <f>IFERROR(MasterData6[[#This Row],[NumWebPurchases]]/MasterData6[[#This Row],[NumWebVisitsMonth]], 0)</f>
        <v>0.8571428571428571</v>
      </c>
      <c r="I1816" t="str">
        <f>IF(AND(MasterData6[[#This Row],[NumWebPurchases]]&gt;=1, Buying_Cat.="Over $500"), "Yes", "")</f>
        <v>Yes</v>
      </c>
      <c r="L1816" t="str">
        <f>IF(MasterData6[[#This Row],[NumWebPurchases]]&gt;=R$3, "Yes", "")</f>
        <v>Yes</v>
      </c>
      <c r="M1816" t="str">
        <f>IF(MasterData6[[#This Row],[NumCatalogPurchases]]&gt;=S$3, "Yes", "")</f>
        <v>Yes</v>
      </c>
      <c r="N1816" t="str">
        <f>IF(MasterData6[[#This Row],[NumStorePurchases]]&gt;=T$3, "Yes", "")</f>
        <v>Yes</v>
      </c>
    </row>
    <row r="1817" spans="1:14" x14ac:dyDescent="0.3">
      <c r="A1817">
        <v>9213</v>
      </c>
      <c r="B1817">
        <v>1</v>
      </c>
      <c r="C1817">
        <v>1</v>
      </c>
      <c r="D1817">
        <v>0</v>
      </c>
      <c r="E1817">
        <v>2</v>
      </c>
      <c r="F1817">
        <v>8</v>
      </c>
      <c r="G181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17" s="52">
        <f>IFERROR(MasterData6[[#This Row],[NumWebPurchases]]/MasterData6[[#This Row],[NumWebVisitsMonth]], 0)</f>
        <v>0.125</v>
      </c>
      <c r="I1817" t="str">
        <f>IF(AND(MasterData6[[#This Row],[NumWebPurchases]]&gt;=1, Buying_Cat.="Over $500"), "Yes", "")</f>
        <v/>
      </c>
      <c r="L1817" t="str">
        <f>IF(MasterData6[[#This Row],[NumWebPurchases]]&gt;=R$3, "Yes", "")</f>
        <v/>
      </c>
      <c r="M1817" t="str">
        <f>IF(MasterData6[[#This Row],[NumCatalogPurchases]]&gt;=S$3, "Yes", "")</f>
        <v/>
      </c>
      <c r="N1817" t="str">
        <f>IF(MasterData6[[#This Row],[NumStorePurchases]]&gt;=T$3, "Yes", "")</f>
        <v/>
      </c>
    </row>
    <row r="1818" spans="1:14" x14ac:dyDescent="0.3">
      <c r="A1818">
        <v>9214</v>
      </c>
      <c r="B1818">
        <v>1</v>
      </c>
      <c r="C1818">
        <v>5</v>
      </c>
      <c r="D1818">
        <v>1</v>
      </c>
      <c r="E1818">
        <v>6</v>
      </c>
      <c r="F1818">
        <v>5</v>
      </c>
      <c r="G181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18" s="52">
        <f>IFERROR(MasterData6[[#This Row],[NumWebPurchases]]/MasterData6[[#This Row],[NumWebVisitsMonth]], 0)</f>
        <v>1</v>
      </c>
      <c r="I1818" t="str">
        <f>IF(AND(MasterData6[[#This Row],[NumWebPurchases]]&gt;=1, Buying_Cat.="Over $500"), "Yes", "")</f>
        <v/>
      </c>
      <c r="L1818" t="str">
        <f>IF(MasterData6[[#This Row],[NumWebPurchases]]&gt;=R$3, "Yes", "")</f>
        <v>Yes</v>
      </c>
      <c r="M1818" t="str">
        <f>IF(MasterData6[[#This Row],[NumCatalogPurchases]]&gt;=S$3, "Yes", "")</f>
        <v/>
      </c>
      <c r="N1818" t="str">
        <f>IF(MasterData6[[#This Row],[NumStorePurchases]]&gt;=T$3, "Yes", "")</f>
        <v>Yes</v>
      </c>
    </row>
    <row r="1819" spans="1:14" x14ac:dyDescent="0.3">
      <c r="A1819">
        <v>9215</v>
      </c>
      <c r="B1819">
        <v>5</v>
      </c>
      <c r="C1819">
        <v>6</v>
      </c>
      <c r="D1819">
        <v>4</v>
      </c>
      <c r="E1819">
        <v>6</v>
      </c>
      <c r="F1819">
        <v>7</v>
      </c>
      <c r="G181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819" s="52">
        <f>IFERROR(MasterData6[[#This Row],[NumWebPurchases]]/MasterData6[[#This Row],[NumWebVisitsMonth]], 0)</f>
        <v>0.8571428571428571</v>
      </c>
      <c r="I1819" t="str">
        <f>IF(AND(MasterData6[[#This Row],[NumWebPurchases]]&gt;=1, Buying_Cat.="Over $500"), "Yes", "")</f>
        <v/>
      </c>
      <c r="L1819" t="str">
        <f>IF(MasterData6[[#This Row],[NumWebPurchases]]&gt;=R$3, "Yes", "")</f>
        <v>Yes</v>
      </c>
      <c r="M1819" t="str">
        <f>IF(MasterData6[[#This Row],[NumCatalogPurchases]]&gt;=S$3, "Yes", "")</f>
        <v>Yes</v>
      </c>
      <c r="N1819" t="str">
        <f>IF(MasterData6[[#This Row],[NumStorePurchases]]&gt;=T$3, "Yes", "")</f>
        <v>Yes</v>
      </c>
    </row>
    <row r="1820" spans="1:14" x14ac:dyDescent="0.3">
      <c r="A1820">
        <v>9216</v>
      </c>
      <c r="B1820">
        <v>2</v>
      </c>
      <c r="C1820">
        <v>2</v>
      </c>
      <c r="D1820">
        <v>0</v>
      </c>
      <c r="E1820">
        <v>3</v>
      </c>
      <c r="F1820">
        <v>6</v>
      </c>
      <c r="G182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820" s="52">
        <f>IFERROR(MasterData6[[#This Row],[NumWebPurchases]]/MasterData6[[#This Row],[NumWebVisitsMonth]], 0)</f>
        <v>0.33333333333333331</v>
      </c>
      <c r="I1820" t="str">
        <f>IF(AND(MasterData6[[#This Row],[NumWebPurchases]]&gt;=1, Buying_Cat.="Over $500"), "Yes", "")</f>
        <v/>
      </c>
      <c r="L1820" t="str">
        <f>IF(MasterData6[[#This Row],[NumWebPurchases]]&gt;=R$3, "Yes", "")</f>
        <v/>
      </c>
      <c r="M1820" t="str">
        <f>IF(MasterData6[[#This Row],[NumCatalogPurchases]]&gt;=S$3, "Yes", "")</f>
        <v/>
      </c>
      <c r="N1820" t="str">
        <f>IF(MasterData6[[#This Row],[NumStorePurchases]]&gt;=T$3, "Yes", "")</f>
        <v/>
      </c>
    </row>
    <row r="1821" spans="1:14" x14ac:dyDescent="0.3">
      <c r="A1821">
        <v>9220</v>
      </c>
      <c r="B1821">
        <v>1</v>
      </c>
      <c r="C1821">
        <v>8</v>
      </c>
      <c r="D1821">
        <v>6</v>
      </c>
      <c r="E1821">
        <v>5</v>
      </c>
      <c r="F1821">
        <v>3</v>
      </c>
      <c r="G182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21" s="52">
        <f>IFERROR(MasterData6[[#This Row],[NumWebPurchases]]/MasterData6[[#This Row],[NumWebVisitsMonth]], 0)</f>
        <v>2.6666666666666665</v>
      </c>
      <c r="I1821" t="str">
        <f>IF(AND(MasterData6[[#This Row],[NumWebPurchases]]&gt;=1, Buying_Cat.="Over $500"), "Yes", "")</f>
        <v>Yes</v>
      </c>
      <c r="L1821" t="str">
        <f>IF(MasterData6[[#This Row],[NumWebPurchases]]&gt;=R$3, "Yes", "")</f>
        <v>Yes</v>
      </c>
      <c r="M1821" t="str">
        <f>IF(MasterData6[[#This Row],[NumCatalogPurchases]]&gt;=S$3, "Yes", "")</f>
        <v>Yes</v>
      </c>
      <c r="N1821" t="str">
        <f>IF(MasterData6[[#This Row],[NumStorePurchases]]&gt;=T$3, "Yes", "")</f>
        <v>Yes</v>
      </c>
    </row>
    <row r="1822" spans="1:14" x14ac:dyDescent="0.3">
      <c r="A1822">
        <v>9224</v>
      </c>
      <c r="B1822">
        <v>2</v>
      </c>
      <c r="C1822">
        <v>8</v>
      </c>
      <c r="D1822">
        <v>10</v>
      </c>
      <c r="E1822">
        <v>5</v>
      </c>
      <c r="F1822">
        <v>6</v>
      </c>
      <c r="G182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822" s="52">
        <f>IFERROR(MasterData6[[#This Row],[NumWebPurchases]]/MasterData6[[#This Row],[NumWebVisitsMonth]], 0)</f>
        <v>1.3333333333333333</v>
      </c>
      <c r="I1822" t="str">
        <f>IF(AND(MasterData6[[#This Row],[NumWebPurchases]]&gt;=1, Buying_Cat.="Over $500"), "Yes", "")</f>
        <v>Yes</v>
      </c>
      <c r="L1822" t="str">
        <f>IF(MasterData6[[#This Row],[NumWebPurchases]]&gt;=R$3, "Yes", "")</f>
        <v>Yes</v>
      </c>
      <c r="M1822" t="str">
        <f>IF(MasterData6[[#This Row],[NumCatalogPurchases]]&gt;=S$3, "Yes", "")</f>
        <v>Yes</v>
      </c>
      <c r="N1822" t="str">
        <f>IF(MasterData6[[#This Row],[NumStorePurchases]]&gt;=T$3, "Yes", "")</f>
        <v>Yes</v>
      </c>
    </row>
    <row r="1823" spans="1:14" x14ac:dyDescent="0.3">
      <c r="A1823">
        <v>9235</v>
      </c>
      <c r="B1823">
        <v>1</v>
      </c>
      <c r="C1823">
        <v>1</v>
      </c>
      <c r="D1823">
        <v>0</v>
      </c>
      <c r="E1823">
        <v>2</v>
      </c>
      <c r="F1823">
        <v>7</v>
      </c>
      <c r="G182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23" s="52">
        <f>IFERROR(MasterData6[[#This Row],[NumWebPurchases]]/MasterData6[[#This Row],[NumWebVisitsMonth]], 0)</f>
        <v>0.14285714285714285</v>
      </c>
      <c r="I1823" t="str">
        <f>IF(AND(MasterData6[[#This Row],[NumWebPurchases]]&gt;=1, Buying_Cat.="Over $500"), "Yes", "")</f>
        <v/>
      </c>
      <c r="L1823" t="str">
        <f>IF(MasterData6[[#This Row],[NumWebPurchases]]&gt;=R$3, "Yes", "")</f>
        <v/>
      </c>
      <c r="M1823" t="str">
        <f>IF(MasterData6[[#This Row],[NumCatalogPurchases]]&gt;=S$3, "Yes", "")</f>
        <v/>
      </c>
      <c r="N1823" t="str">
        <f>IF(MasterData6[[#This Row],[NumStorePurchases]]&gt;=T$3, "Yes", "")</f>
        <v/>
      </c>
    </row>
    <row r="1824" spans="1:14" x14ac:dyDescent="0.3">
      <c r="A1824">
        <v>9239</v>
      </c>
      <c r="B1824">
        <v>1</v>
      </c>
      <c r="C1824">
        <v>2</v>
      </c>
      <c r="D1824">
        <v>1</v>
      </c>
      <c r="E1824">
        <v>4</v>
      </c>
      <c r="F1824">
        <v>3</v>
      </c>
      <c r="G182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24" s="52">
        <f>IFERROR(MasterData6[[#This Row],[NumWebPurchases]]/MasterData6[[#This Row],[NumWebVisitsMonth]], 0)</f>
        <v>0.66666666666666663</v>
      </c>
      <c r="I1824" t="str">
        <f>IF(AND(MasterData6[[#This Row],[NumWebPurchases]]&gt;=1, Buying_Cat.="Over $500"), "Yes", "")</f>
        <v/>
      </c>
      <c r="L1824" t="str">
        <f>IF(MasterData6[[#This Row],[NumWebPurchases]]&gt;=R$3, "Yes", "")</f>
        <v/>
      </c>
      <c r="M1824" t="str">
        <f>IF(MasterData6[[#This Row],[NumCatalogPurchases]]&gt;=S$3, "Yes", "")</f>
        <v/>
      </c>
      <c r="N1824" t="str">
        <f>IF(MasterData6[[#This Row],[NumStorePurchases]]&gt;=T$3, "Yes", "")</f>
        <v/>
      </c>
    </row>
    <row r="1825" spans="1:14" x14ac:dyDescent="0.3">
      <c r="A1825">
        <v>9240</v>
      </c>
      <c r="B1825">
        <v>2</v>
      </c>
      <c r="C1825">
        <v>6</v>
      </c>
      <c r="D1825">
        <v>2</v>
      </c>
      <c r="E1825">
        <v>8</v>
      </c>
      <c r="F1825">
        <v>6</v>
      </c>
      <c r="G182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825" s="52">
        <f>IFERROR(MasterData6[[#This Row],[NumWebPurchases]]/MasterData6[[#This Row],[NumWebVisitsMonth]], 0)</f>
        <v>1</v>
      </c>
      <c r="I1825" t="str">
        <f>IF(AND(MasterData6[[#This Row],[NumWebPurchases]]&gt;=1, Buying_Cat.="Over $500"), "Yes", "")</f>
        <v/>
      </c>
      <c r="L1825" t="str">
        <f>IF(MasterData6[[#This Row],[NumWebPurchases]]&gt;=R$3, "Yes", "")</f>
        <v>Yes</v>
      </c>
      <c r="M1825" t="str">
        <f>IF(MasterData6[[#This Row],[NumCatalogPurchases]]&gt;=S$3, "Yes", "")</f>
        <v>Yes</v>
      </c>
      <c r="N1825" t="str">
        <f>IF(MasterData6[[#This Row],[NumStorePurchases]]&gt;=T$3, "Yes", "")</f>
        <v>Yes</v>
      </c>
    </row>
    <row r="1826" spans="1:14" x14ac:dyDescent="0.3">
      <c r="A1826">
        <v>9242</v>
      </c>
      <c r="B1826">
        <v>1</v>
      </c>
      <c r="C1826">
        <v>6</v>
      </c>
      <c r="D1826">
        <v>3</v>
      </c>
      <c r="E1826">
        <v>9</v>
      </c>
      <c r="F1826">
        <v>4</v>
      </c>
      <c r="G182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26" s="52">
        <f>IFERROR(MasterData6[[#This Row],[NumWebPurchases]]/MasterData6[[#This Row],[NumWebVisitsMonth]], 0)</f>
        <v>1.5</v>
      </c>
      <c r="I1826" t="str">
        <f>IF(AND(MasterData6[[#This Row],[NumWebPurchases]]&gt;=1, Buying_Cat.="Over $500"), "Yes", "")</f>
        <v>Yes</v>
      </c>
      <c r="L1826" t="str">
        <f>IF(MasterData6[[#This Row],[NumWebPurchases]]&gt;=R$3, "Yes", "")</f>
        <v>Yes</v>
      </c>
      <c r="M1826" t="str">
        <f>IF(MasterData6[[#This Row],[NumCatalogPurchases]]&gt;=S$3, "Yes", "")</f>
        <v>Yes</v>
      </c>
      <c r="N1826" t="str">
        <f>IF(MasterData6[[#This Row],[NumStorePurchases]]&gt;=T$3, "Yes", "")</f>
        <v>Yes</v>
      </c>
    </row>
    <row r="1827" spans="1:14" x14ac:dyDescent="0.3">
      <c r="A1827">
        <v>9246</v>
      </c>
      <c r="B1827">
        <v>4</v>
      </c>
      <c r="C1827">
        <v>6</v>
      </c>
      <c r="D1827">
        <v>1</v>
      </c>
      <c r="E1827">
        <v>6</v>
      </c>
      <c r="F1827">
        <v>7</v>
      </c>
      <c r="G182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827" s="52">
        <f>IFERROR(MasterData6[[#This Row],[NumWebPurchases]]/MasterData6[[#This Row],[NumWebVisitsMonth]], 0)</f>
        <v>0.8571428571428571</v>
      </c>
      <c r="I1827" t="str">
        <f>IF(AND(MasterData6[[#This Row],[NumWebPurchases]]&gt;=1, Buying_Cat.="Over $500"), "Yes", "")</f>
        <v/>
      </c>
      <c r="L1827" t="str">
        <f>IF(MasterData6[[#This Row],[NumWebPurchases]]&gt;=R$3, "Yes", "")</f>
        <v>Yes</v>
      </c>
      <c r="M1827" t="str">
        <f>IF(MasterData6[[#This Row],[NumCatalogPurchases]]&gt;=S$3, "Yes", "")</f>
        <v/>
      </c>
      <c r="N1827" t="str">
        <f>IF(MasterData6[[#This Row],[NumStorePurchases]]&gt;=T$3, "Yes", "")</f>
        <v>Yes</v>
      </c>
    </row>
    <row r="1828" spans="1:14" x14ac:dyDescent="0.3">
      <c r="A1828">
        <v>9256</v>
      </c>
      <c r="B1828">
        <v>4</v>
      </c>
      <c r="C1828">
        <v>8</v>
      </c>
      <c r="D1828">
        <v>3</v>
      </c>
      <c r="E1828">
        <v>12</v>
      </c>
      <c r="F1828">
        <v>6</v>
      </c>
      <c r="G182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828" s="52">
        <f>IFERROR(MasterData6[[#This Row],[NumWebPurchases]]/MasterData6[[#This Row],[NumWebVisitsMonth]], 0)</f>
        <v>1.3333333333333333</v>
      </c>
      <c r="I1828" t="str">
        <f>IF(AND(MasterData6[[#This Row],[NumWebPurchases]]&gt;=1, Buying_Cat.="Over $500"), "Yes", "")</f>
        <v>Yes</v>
      </c>
      <c r="L1828" t="str">
        <f>IF(MasterData6[[#This Row],[NumWebPurchases]]&gt;=R$3, "Yes", "")</f>
        <v>Yes</v>
      </c>
      <c r="M1828" t="str">
        <f>IF(MasterData6[[#This Row],[NumCatalogPurchases]]&gt;=S$3, "Yes", "")</f>
        <v>Yes</v>
      </c>
      <c r="N1828" t="str">
        <f>IF(MasterData6[[#This Row],[NumStorePurchases]]&gt;=T$3, "Yes", "")</f>
        <v>Yes</v>
      </c>
    </row>
    <row r="1829" spans="1:14" x14ac:dyDescent="0.3">
      <c r="A1829">
        <v>9260</v>
      </c>
      <c r="B1829">
        <v>2</v>
      </c>
      <c r="C1829">
        <v>10</v>
      </c>
      <c r="D1829">
        <v>6</v>
      </c>
      <c r="E1829">
        <v>9</v>
      </c>
      <c r="F1829">
        <v>6</v>
      </c>
      <c r="G182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829" s="52">
        <f>IFERROR(MasterData6[[#This Row],[NumWebPurchases]]/MasterData6[[#This Row],[NumWebVisitsMonth]], 0)</f>
        <v>1.6666666666666667</v>
      </c>
      <c r="I1829" t="str">
        <f>IF(AND(MasterData6[[#This Row],[NumWebPurchases]]&gt;=1, Buying_Cat.="Over $500"), "Yes", "")</f>
        <v>Yes</v>
      </c>
      <c r="L1829" t="str">
        <f>IF(MasterData6[[#This Row],[NumWebPurchases]]&gt;=R$3, "Yes", "")</f>
        <v>Yes</v>
      </c>
      <c r="M1829" t="str">
        <f>IF(MasterData6[[#This Row],[NumCatalogPurchases]]&gt;=S$3, "Yes", "")</f>
        <v>Yes</v>
      </c>
      <c r="N1829" t="str">
        <f>IF(MasterData6[[#This Row],[NumStorePurchases]]&gt;=T$3, "Yes", "")</f>
        <v>Yes</v>
      </c>
    </row>
    <row r="1830" spans="1:14" x14ac:dyDescent="0.3">
      <c r="A1830">
        <v>9262</v>
      </c>
      <c r="B1830">
        <v>1</v>
      </c>
      <c r="C1830">
        <v>1</v>
      </c>
      <c r="D1830">
        <v>0</v>
      </c>
      <c r="E1830">
        <v>3</v>
      </c>
      <c r="F1830">
        <v>7</v>
      </c>
      <c r="G183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30" s="52">
        <f>IFERROR(MasterData6[[#This Row],[NumWebPurchases]]/MasterData6[[#This Row],[NumWebVisitsMonth]], 0)</f>
        <v>0.14285714285714285</v>
      </c>
      <c r="I1830" t="str">
        <f>IF(AND(MasterData6[[#This Row],[NumWebPurchases]]&gt;=1, Buying_Cat.="Over $500"), "Yes", "")</f>
        <v/>
      </c>
      <c r="L1830" t="str">
        <f>IF(MasterData6[[#This Row],[NumWebPurchases]]&gt;=R$3, "Yes", "")</f>
        <v/>
      </c>
      <c r="M1830" t="str">
        <f>IF(MasterData6[[#This Row],[NumCatalogPurchases]]&gt;=S$3, "Yes", "")</f>
        <v/>
      </c>
      <c r="N1830" t="str">
        <f>IF(MasterData6[[#This Row],[NumStorePurchases]]&gt;=T$3, "Yes", "")</f>
        <v/>
      </c>
    </row>
    <row r="1831" spans="1:14" x14ac:dyDescent="0.3">
      <c r="A1831">
        <v>9264</v>
      </c>
      <c r="B1831">
        <v>1</v>
      </c>
      <c r="C1831">
        <v>4</v>
      </c>
      <c r="D1831">
        <v>8</v>
      </c>
      <c r="E1831">
        <v>9</v>
      </c>
      <c r="F1831">
        <v>2</v>
      </c>
      <c r="G183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31" s="52">
        <f>IFERROR(MasterData6[[#This Row],[NumWebPurchases]]/MasterData6[[#This Row],[NumWebVisitsMonth]], 0)</f>
        <v>2</v>
      </c>
      <c r="I1831" t="str">
        <f>IF(AND(MasterData6[[#This Row],[NumWebPurchases]]&gt;=1, Buying_Cat.="Over $500"), "Yes", "")</f>
        <v>Yes</v>
      </c>
      <c r="L1831" t="str">
        <f>IF(MasterData6[[#This Row],[NumWebPurchases]]&gt;=R$3, "Yes", "")</f>
        <v>Yes</v>
      </c>
      <c r="M1831" t="str">
        <f>IF(MasterData6[[#This Row],[NumCatalogPurchases]]&gt;=S$3, "Yes", "")</f>
        <v>Yes</v>
      </c>
      <c r="N1831" t="str">
        <f>IF(MasterData6[[#This Row],[NumStorePurchases]]&gt;=T$3, "Yes", "")</f>
        <v>Yes</v>
      </c>
    </row>
    <row r="1832" spans="1:14" x14ac:dyDescent="0.3">
      <c r="A1832">
        <v>9265</v>
      </c>
      <c r="B1832">
        <v>2</v>
      </c>
      <c r="C1832">
        <v>9</v>
      </c>
      <c r="D1832">
        <v>4</v>
      </c>
      <c r="E1832">
        <v>6</v>
      </c>
      <c r="F1832">
        <v>5</v>
      </c>
      <c r="G183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832" s="52">
        <f>IFERROR(MasterData6[[#This Row],[NumWebPurchases]]/MasterData6[[#This Row],[NumWebVisitsMonth]], 0)</f>
        <v>1.8</v>
      </c>
      <c r="I1832" t="str">
        <f>IF(AND(MasterData6[[#This Row],[NumWebPurchases]]&gt;=1, Buying_Cat.="Over $500"), "Yes", "")</f>
        <v>Yes</v>
      </c>
      <c r="L1832" t="str">
        <f>IF(MasterData6[[#This Row],[NumWebPurchases]]&gt;=R$3, "Yes", "")</f>
        <v>Yes</v>
      </c>
      <c r="M1832" t="str">
        <f>IF(MasterData6[[#This Row],[NumCatalogPurchases]]&gt;=S$3, "Yes", "")</f>
        <v>Yes</v>
      </c>
      <c r="N1832" t="str">
        <f>IF(MasterData6[[#This Row],[NumStorePurchases]]&gt;=T$3, "Yes", "")</f>
        <v>Yes</v>
      </c>
    </row>
    <row r="1833" spans="1:14" x14ac:dyDescent="0.3">
      <c r="A1833">
        <v>9274</v>
      </c>
      <c r="B1833">
        <v>1</v>
      </c>
      <c r="C1833">
        <v>6</v>
      </c>
      <c r="D1833">
        <v>7</v>
      </c>
      <c r="E1833">
        <v>9</v>
      </c>
      <c r="F1833">
        <v>2</v>
      </c>
      <c r="G183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33" s="52">
        <f>IFERROR(MasterData6[[#This Row],[NumWebPurchases]]/MasterData6[[#This Row],[NumWebVisitsMonth]], 0)</f>
        <v>3</v>
      </c>
      <c r="I1833" t="str">
        <f>IF(AND(MasterData6[[#This Row],[NumWebPurchases]]&gt;=1, Buying_Cat.="Over $500"), "Yes", "")</f>
        <v>Yes</v>
      </c>
      <c r="L1833" t="str">
        <f>IF(MasterData6[[#This Row],[NumWebPurchases]]&gt;=R$3, "Yes", "")</f>
        <v>Yes</v>
      </c>
      <c r="M1833" t="str">
        <f>IF(MasterData6[[#This Row],[NumCatalogPurchases]]&gt;=S$3, "Yes", "")</f>
        <v>Yes</v>
      </c>
      <c r="N1833" t="str">
        <f>IF(MasterData6[[#This Row],[NumStorePurchases]]&gt;=T$3, "Yes", "")</f>
        <v>Yes</v>
      </c>
    </row>
    <row r="1834" spans="1:14" x14ac:dyDescent="0.3">
      <c r="A1834">
        <v>9283</v>
      </c>
      <c r="B1834">
        <v>1</v>
      </c>
      <c r="C1834">
        <v>0</v>
      </c>
      <c r="D1834">
        <v>0</v>
      </c>
      <c r="E1834">
        <v>3</v>
      </c>
      <c r="F1834">
        <v>4</v>
      </c>
      <c r="G183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34" s="52">
        <f>IFERROR(MasterData6[[#This Row],[NumWebPurchases]]/MasterData6[[#This Row],[NumWebVisitsMonth]], 0)</f>
        <v>0</v>
      </c>
      <c r="I1834" t="str">
        <f>IF(AND(MasterData6[[#This Row],[NumWebPurchases]]&gt;=1, Buying_Cat.="Over $500"), "Yes", "")</f>
        <v/>
      </c>
      <c r="L1834" t="str">
        <f>IF(MasterData6[[#This Row],[NumWebPurchases]]&gt;=R$3, "Yes", "")</f>
        <v/>
      </c>
      <c r="M1834" t="str">
        <f>IF(MasterData6[[#This Row],[NumCatalogPurchases]]&gt;=S$3, "Yes", "")</f>
        <v/>
      </c>
      <c r="N1834" t="str">
        <f>IF(MasterData6[[#This Row],[NumStorePurchases]]&gt;=T$3, "Yes", "")</f>
        <v/>
      </c>
    </row>
    <row r="1835" spans="1:14" x14ac:dyDescent="0.3">
      <c r="A1835">
        <v>9284</v>
      </c>
      <c r="B1835">
        <v>5</v>
      </c>
      <c r="C1835">
        <v>5</v>
      </c>
      <c r="D1835">
        <v>5</v>
      </c>
      <c r="E1835">
        <v>12</v>
      </c>
      <c r="F1835">
        <v>5</v>
      </c>
      <c r="G183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835" s="52">
        <f>IFERROR(MasterData6[[#This Row],[NumWebPurchases]]/MasterData6[[#This Row],[NumWebVisitsMonth]], 0)</f>
        <v>1</v>
      </c>
      <c r="I1835" t="str">
        <f>IF(AND(MasterData6[[#This Row],[NumWebPurchases]]&gt;=1, Buying_Cat.="Over $500"), "Yes", "")</f>
        <v>Yes</v>
      </c>
      <c r="L1835" t="str">
        <f>IF(MasterData6[[#This Row],[NumWebPurchases]]&gt;=R$3, "Yes", "")</f>
        <v>Yes</v>
      </c>
      <c r="M1835" t="str">
        <f>IF(MasterData6[[#This Row],[NumCatalogPurchases]]&gt;=S$3, "Yes", "")</f>
        <v>Yes</v>
      </c>
      <c r="N1835" t="str">
        <f>IF(MasterData6[[#This Row],[NumStorePurchases]]&gt;=T$3, "Yes", "")</f>
        <v>Yes</v>
      </c>
    </row>
    <row r="1836" spans="1:14" x14ac:dyDescent="0.3">
      <c r="A1836">
        <v>9286</v>
      </c>
      <c r="B1836">
        <v>1</v>
      </c>
      <c r="C1836">
        <v>5</v>
      </c>
      <c r="D1836">
        <v>9</v>
      </c>
      <c r="E1836">
        <v>4</v>
      </c>
      <c r="F1836">
        <v>3</v>
      </c>
      <c r="G183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36" s="52">
        <f>IFERROR(MasterData6[[#This Row],[NumWebPurchases]]/MasterData6[[#This Row],[NumWebVisitsMonth]], 0)</f>
        <v>1.6666666666666667</v>
      </c>
      <c r="I1836" t="str">
        <f>IF(AND(MasterData6[[#This Row],[NumWebPurchases]]&gt;=1, Buying_Cat.="Over $500"), "Yes", "")</f>
        <v>Yes</v>
      </c>
      <c r="L1836" t="str">
        <f>IF(MasterData6[[#This Row],[NumWebPurchases]]&gt;=R$3, "Yes", "")</f>
        <v>Yes</v>
      </c>
      <c r="M1836" t="str">
        <f>IF(MasterData6[[#This Row],[NumCatalogPurchases]]&gt;=S$3, "Yes", "")</f>
        <v>Yes</v>
      </c>
      <c r="N1836" t="str">
        <f>IF(MasterData6[[#This Row],[NumStorePurchases]]&gt;=T$3, "Yes", "")</f>
        <v/>
      </c>
    </row>
    <row r="1837" spans="1:14" x14ac:dyDescent="0.3">
      <c r="A1837">
        <v>9289</v>
      </c>
      <c r="B1837">
        <v>1</v>
      </c>
      <c r="C1837">
        <v>2</v>
      </c>
      <c r="D1837">
        <v>1</v>
      </c>
      <c r="E1837">
        <v>2</v>
      </c>
      <c r="F1837">
        <v>8</v>
      </c>
      <c r="G183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37" s="52">
        <f>IFERROR(MasterData6[[#This Row],[NumWebPurchases]]/MasterData6[[#This Row],[NumWebVisitsMonth]], 0)</f>
        <v>0.25</v>
      </c>
      <c r="I1837" t="str">
        <f>IF(AND(MasterData6[[#This Row],[NumWebPurchases]]&gt;=1, Buying_Cat.="Over $500"), "Yes", "")</f>
        <v/>
      </c>
      <c r="L1837" t="str">
        <f>IF(MasterData6[[#This Row],[NumWebPurchases]]&gt;=R$3, "Yes", "")</f>
        <v/>
      </c>
      <c r="M1837" t="str">
        <f>IF(MasterData6[[#This Row],[NumCatalogPurchases]]&gt;=S$3, "Yes", "")</f>
        <v/>
      </c>
      <c r="N1837" t="str">
        <f>IF(MasterData6[[#This Row],[NumStorePurchases]]&gt;=T$3, "Yes", "")</f>
        <v/>
      </c>
    </row>
    <row r="1838" spans="1:14" x14ac:dyDescent="0.3">
      <c r="A1838">
        <v>9291</v>
      </c>
      <c r="B1838">
        <v>1</v>
      </c>
      <c r="C1838">
        <v>0</v>
      </c>
      <c r="D1838">
        <v>0</v>
      </c>
      <c r="E1838">
        <v>3</v>
      </c>
      <c r="F1838">
        <v>5</v>
      </c>
      <c r="G183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38" s="52">
        <f>IFERROR(MasterData6[[#This Row],[NumWebPurchases]]/MasterData6[[#This Row],[NumWebVisitsMonth]], 0)</f>
        <v>0</v>
      </c>
      <c r="I1838" t="str">
        <f>IF(AND(MasterData6[[#This Row],[NumWebPurchases]]&gt;=1, Buying_Cat.="Over $500"), "Yes", "")</f>
        <v/>
      </c>
      <c r="L1838" t="str">
        <f>IF(MasterData6[[#This Row],[NumWebPurchases]]&gt;=R$3, "Yes", "")</f>
        <v/>
      </c>
      <c r="M1838" t="str">
        <f>IF(MasterData6[[#This Row],[NumCatalogPurchases]]&gt;=S$3, "Yes", "")</f>
        <v/>
      </c>
      <c r="N1838" t="str">
        <f>IF(MasterData6[[#This Row],[NumStorePurchases]]&gt;=T$3, "Yes", "")</f>
        <v/>
      </c>
    </row>
    <row r="1839" spans="1:14" x14ac:dyDescent="0.3">
      <c r="A1839">
        <v>9292</v>
      </c>
      <c r="B1839">
        <v>1</v>
      </c>
      <c r="C1839">
        <v>4</v>
      </c>
      <c r="D1839">
        <v>11</v>
      </c>
      <c r="E1839">
        <v>7</v>
      </c>
      <c r="F1839">
        <v>2</v>
      </c>
      <c r="G183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39" s="52">
        <f>IFERROR(MasterData6[[#This Row],[NumWebPurchases]]/MasterData6[[#This Row],[NumWebVisitsMonth]], 0)</f>
        <v>2</v>
      </c>
      <c r="I1839" t="str">
        <f>IF(AND(MasterData6[[#This Row],[NumWebPurchases]]&gt;=1, Buying_Cat.="Over $500"), "Yes", "")</f>
        <v>Yes</v>
      </c>
      <c r="L1839" t="str">
        <f>IF(MasterData6[[#This Row],[NumWebPurchases]]&gt;=R$3, "Yes", "")</f>
        <v>Yes</v>
      </c>
      <c r="M1839" t="str">
        <f>IF(MasterData6[[#This Row],[NumCatalogPurchases]]&gt;=S$3, "Yes", "")</f>
        <v>Yes</v>
      </c>
      <c r="N1839" t="str">
        <f>IF(MasterData6[[#This Row],[NumStorePurchases]]&gt;=T$3, "Yes", "")</f>
        <v>Yes</v>
      </c>
    </row>
    <row r="1840" spans="1:14" x14ac:dyDescent="0.3">
      <c r="A1840">
        <v>9298</v>
      </c>
      <c r="B1840">
        <v>1</v>
      </c>
      <c r="C1840">
        <v>4</v>
      </c>
      <c r="D1840">
        <v>5</v>
      </c>
      <c r="E1840">
        <v>8</v>
      </c>
      <c r="F1840">
        <v>1</v>
      </c>
      <c r="G184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40" s="52">
        <f>IFERROR(MasterData6[[#This Row],[NumWebPurchases]]/MasterData6[[#This Row],[NumWebVisitsMonth]], 0)</f>
        <v>4</v>
      </c>
      <c r="I1840" t="str">
        <f>IF(AND(MasterData6[[#This Row],[NumWebPurchases]]&gt;=1, Buying_Cat.="Over $500"), "Yes", "")</f>
        <v>Yes</v>
      </c>
      <c r="L1840" t="str">
        <f>IF(MasterData6[[#This Row],[NumWebPurchases]]&gt;=R$3, "Yes", "")</f>
        <v>Yes</v>
      </c>
      <c r="M1840" t="str">
        <f>IF(MasterData6[[#This Row],[NumCatalogPurchases]]&gt;=S$3, "Yes", "")</f>
        <v>Yes</v>
      </c>
      <c r="N1840" t="str">
        <f>IF(MasterData6[[#This Row],[NumStorePurchases]]&gt;=T$3, "Yes", "")</f>
        <v>Yes</v>
      </c>
    </row>
    <row r="1841" spans="1:14" x14ac:dyDescent="0.3">
      <c r="A1841">
        <v>9303</v>
      </c>
      <c r="B1841">
        <v>0</v>
      </c>
      <c r="C1841">
        <v>1</v>
      </c>
      <c r="D1841">
        <v>0</v>
      </c>
      <c r="E1841">
        <v>0</v>
      </c>
      <c r="F1841">
        <v>13</v>
      </c>
      <c r="G184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1841" s="52">
        <f>IFERROR(MasterData6[[#This Row],[NumWebPurchases]]/MasterData6[[#This Row],[NumWebVisitsMonth]], 0)</f>
        <v>7.6923076923076927E-2</v>
      </c>
      <c r="I1841" t="str">
        <f>IF(AND(MasterData6[[#This Row],[NumWebPurchases]]&gt;=1, Buying_Cat.="Over $500"), "Yes", "")</f>
        <v/>
      </c>
      <c r="L1841" t="str">
        <f>IF(MasterData6[[#This Row],[NumWebPurchases]]&gt;=R$3, "Yes", "")</f>
        <v/>
      </c>
      <c r="M1841" t="str">
        <f>IF(MasterData6[[#This Row],[NumCatalogPurchases]]&gt;=S$3, "Yes", "")</f>
        <v/>
      </c>
      <c r="N1841" t="str">
        <f>IF(MasterData6[[#This Row],[NumStorePurchases]]&gt;=T$3, "Yes", "")</f>
        <v/>
      </c>
    </row>
    <row r="1842" spans="1:14" x14ac:dyDescent="0.3">
      <c r="A1842">
        <v>9305</v>
      </c>
      <c r="B1842">
        <v>1</v>
      </c>
      <c r="C1842">
        <v>4</v>
      </c>
      <c r="D1842">
        <v>9</v>
      </c>
      <c r="E1842">
        <v>13</v>
      </c>
      <c r="F1842">
        <v>2</v>
      </c>
      <c r="G184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42" s="52">
        <f>IFERROR(MasterData6[[#This Row],[NumWebPurchases]]/MasterData6[[#This Row],[NumWebVisitsMonth]], 0)</f>
        <v>2</v>
      </c>
      <c r="I1842" t="str">
        <f>IF(AND(MasterData6[[#This Row],[NumWebPurchases]]&gt;=1, Buying_Cat.="Over $500"), "Yes", "")</f>
        <v>Yes</v>
      </c>
      <c r="L1842" t="str">
        <f>IF(MasterData6[[#This Row],[NumWebPurchases]]&gt;=R$3, "Yes", "")</f>
        <v>Yes</v>
      </c>
      <c r="M1842" t="str">
        <f>IF(MasterData6[[#This Row],[NumCatalogPurchases]]&gt;=S$3, "Yes", "")</f>
        <v>Yes</v>
      </c>
      <c r="N1842" t="str">
        <f>IF(MasterData6[[#This Row],[NumStorePurchases]]&gt;=T$3, "Yes", "")</f>
        <v>Yes</v>
      </c>
    </row>
    <row r="1843" spans="1:14" x14ac:dyDescent="0.3">
      <c r="A1843">
        <v>9308</v>
      </c>
      <c r="B1843">
        <v>1</v>
      </c>
      <c r="C1843">
        <v>3</v>
      </c>
      <c r="D1843">
        <v>4</v>
      </c>
      <c r="E1843">
        <v>6</v>
      </c>
      <c r="F1843">
        <v>1</v>
      </c>
      <c r="G184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43" s="52">
        <f>IFERROR(MasterData6[[#This Row],[NumWebPurchases]]/MasterData6[[#This Row],[NumWebVisitsMonth]], 0)</f>
        <v>3</v>
      </c>
      <c r="I1843" t="str">
        <f>IF(AND(MasterData6[[#This Row],[NumWebPurchases]]&gt;=1, Buying_Cat.="Over $500"), "Yes", "")</f>
        <v>Yes</v>
      </c>
      <c r="L1843" t="str">
        <f>IF(MasterData6[[#This Row],[NumWebPurchases]]&gt;=R$3, "Yes", "")</f>
        <v/>
      </c>
      <c r="M1843" t="str">
        <f>IF(MasterData6[[#This Row],[NumCatalogPurchases]]&gt;=S$3, "Yes", "")</f>
        <v>Yes</v>
      </c>
      <c r="N1843" t="str">
        <f>IF(MasterData6[[#This Row],[NumStorePurchases]]&gt;=T$3, "Yes", "")</f>
        <v>Yes</v>
      </c>
    </row>
    <row r="1844" spans="1:14" x14ac:dyDescent="0.3">
      <c r="A1844">
        <v>9316</v>
      </c>
      <c r="B1844">
        <v>1</v>
      </c>
      <c r="C1844">
        <v>1</v>
      </c>
      <c r="D1844">
        <v>0</v>
      </c>
      <c r="E1844">
        <v>3</v>
      </c>
      <c r="F1844">
        <v>6</v>
      </c>
      <c r="G184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44" s="52">
        <f>IFERROR(MasterData6[[#This Row],[NumWebPurchases]]/MasterData6[[#This Row],[NumWebVisitsMonth]], 0)</f>
        <v>0.16666666666666666</v>
      </c>
      <c r="I1844" t="str">
        <f>IF(AND(MasterData6[[#This Row],[NumWebPurchases]]&gt;=1, Buying_Cat.="Over $500"), "Yes", "")</f>
        <v/>
      </c>
      <c r="L1844" t="str">
        <f>IF(MasterData6[[#This Row],[NumWebPurchases]]&gt;=R$3, "Yes", "")</f>
        <v/>
      </c>
      <c r="M1844" t="str">
        <f>IF(MasterData6[[#This Row],[NumCatalogPurchases]]&gt;=S$3, "Yes", "")</f>
        <v/>
      </c>
      <c r="N1844" t="str">
        <f>IF(MasterData6[[#This Row],[NumStorePurchases]]&gt;=T$3, "Yes", "")</f>
        <v/>
      </c>
    </row>
    <row r="1845" spans="1:14" x14ac:dyDescent="0.3">
      <c r="A1845">
        <v>9323</v>
      </c>
      <c r="B1845">
        <v>4</v>
      </c>
      <c r="C1845">
        <v>10</v>
      </c>
      <c r="D1845">
        <v>5</v>
      </c>
      <c r="E1845">
        <v>7</v>
      </c>
      <c r="F1845">
        <v>8</v>
      </c>
      <c r="G184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845" s="52">
        <f>IFERROR(MasterData6[[#This Row],[NumWebPurchases]]/MasterData6[[#This Row],[NumWebVisitsMonth]], 0)</f>
        <v>1.25</v>
      </c>
      <c r="I1845" t="str">
        <f>IF(AND(MasterData6[[#This Row],[NumWebPurchases]]&gt;=1, Buying_Cat.="Over $500"), "Yes", "")</f>
        <v>Yes</v>
      </c>
      <c r="L1845" t="str">
        <f>IF(MasterData6[[#This Row],[NumWebPurchases]]&gt;=R$3, "Yes", "")</f>
        <v>Yes</v>
      </c>
      <c r="M1845" t="str">
        <f>IF(MasterData6[[#This Row],[NumCatalogPurchases]]&gt;=S$3, "Yes", "")</f>
        <v>Yes</v>
      </c>
      <c r="N1845" t="str">
        <f>IF(MasterData6[[#This Row],[NumStorePurchases]]&gt;=T$3, "Yes", "")</f>
        <v>Yes</v>
      </c>
    </row>
    <row r="1846" spans="1:14" x14ac:dyDescent="0.3">
      <c r="A1846">
        <v>9336</v>
      </c>
      <c r="B1846">
        <v>3</v>
      </c>
      <c r="C1846">
        <v>6</v>
      </c>
      <c r="D1846">
        <v>2</v>
      </c>
      <c r="E1846">
        <v>10</v>
      </c>
      <c r="F1846">
        <v>4</v>
      </c>
      <c r="G184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846" s="52">
        <f>IFERROR(MasterData6[[#This Row],[NumWebPurchases]]/MasterData6[[#This Row],[NumWebVisitsMonth]], 0)</f>
        <v>1.5</v>
      </c>
      <c r="I1846" t="str">
        <f>IF(AND(MasterData6[[#This Row],[NumWebPurchases]]&gt;=1, Buying_Cat.="Over $500"), "Yes", "")</f>
        <v>Yes</v>
      </c>
      <c r="L1846" t="str">
        <f>IF(MasterData6[[#This Row],[NumWebPurchases]]&gt;=R$3, "Yes", "")</f>
        <v>Yes</v>
      </c>
      <c r="M1846" t="str">
        <f>IF(MasterData6[[#This Row],[NumCatalogPurchases]]&gt;=S$3, "Yes", "")</f>
        <v>Yes</v>
      </c>
      <c r="N1846" t="str">
        <f>IF(MasterData6[[#This Row],[NumStorePurchases]]&gt;=T$3, "Yes", "")</f>
        <v>Yes</v>
      </c>
    </row>
    <row r="1847" spans="1:14" x14ac:dyDescent="0.3">
      <c r="A1847">
        <v>9347</v>
      </c>
      <c r="B1847">
        <v>1</v>
      </c>
      <c r="C1847">
        <v>1</v>
      </c>
      <c r="D1847">
        <v>0</v>
      </c>
      <c r="E1847">
        <v>3</v>
      </c>
      <c r="F1847">
        <v>5</v>
      </c>
      <c r="G184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47" s="52">
        <f>IFERROR(MasterData6[[#This Row],[NumWebPurchases]]/MasterData6[[#This Row],[NumWebVisitsMonth]], 0)</f>
        <v>0.2</v>
      </c>
      <c r="I1847" t="str">
        <f>IF(AND(MasterData6[[#This Row],[NumWebPurchases]]&gt;=1, Buying_Cat.="Over $500"), "Yes", "")</f>
        <v/>
      </c>
      <c r="L1847" t="str">
        <f>IF(MasterData6[[#This Row],[NumWebPurchases]]&gt;=R$3, "Yes", "")</f>
        <v/>
      </c>
      <c r="M1847" t="str">
        <f>IF(MasterData6[[#This Row],[NumCatalogPurchases]]&gt;=S$3, "Yes", "")</f>
        <v/>
      </c>
      <c r="N1847" t="str">
        <f>IF(MasterData6[[#This Row],[NumStorePurchases]]&gt;=T$3, "Yes", "")</f>
        <v/>
      </c>
    </row>
    <row r="1848" spans="1:14" x14ac:dyDescent="0.3">
      <c r="A1848">
        <v>9349</v>
      </c>
      <c r="B1848">
        <v>1</v>
      </c>
      <c r="C1848">
        <v>6</v>
      </c>
      <c r="D1848">
        <v>5</v>
      </c>
      <c r="E1848">
        <v>11</v>
      </c>
      <c r="F1848">
        <v>2</v>
      </c>
      <c r="G184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48" s="52">
        <f>IFERROR(MasterData6[[#This Row],[NumWebPurchases]]/MasterData6[[#This Row],[NumWebVisitsMonth]], 0)</f>
        <v>3</v>
      </c>
      <c r="I1848" t="str">
        <f>IF(AND(MasterData6[[#This Row],[NumWebPurchases]]&gt;=1, Buying_Cat.="Over $500"), "Yes", "")</f>
        <v>Yes</v>
      </c>
      <c r="L1848" t="str">
        <f>IF(MasterData6[[#This Row],[NumWebPurchases]]&gt;=R$3, "Yes", "")</f>
        <v>Yes</v>
      </c>
      <c r="M1848" t="str">
        <f>IF(MasterData6[[#This Row],[NumCatalogPurchases]]&gt;=S$3, "Yes", "")</f>
        <v>Yes</v>
      </c>
      <c r="N1848" t="str">
        <f>IF(MasterData6[[#This Row],[NumStorePurchases]]&gt;=T$3, "Yes", "")</f>
        <v>Yes</v>
      </c>
    </row>
    <row r="1849" spans="1:14" x14ac:dyDescent="0.3">
      <c r="A1849">
        <v>9353</v>
      </c>
      <c r="B1849">
        <v>2</v>
      </c>
      <c r="C1849">
        <v>5</v>
      </c>
      <c r="D1849">
        <v>5</v>
      </c>
      <c r="E1849">
        <v>4</v>
      </c>
      <c r="F1849">
        <v>3</v>
      </c>
      <c r="G184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849" s="52">
        <f>IFERROR(MasterData6[[#This Row],[NumWebPurchases]]/MasterData6[[#This Row],[NumWebVisitsMonth]], 0)</f>
        <v>1.6666666666666667</v>
      </c>
      <c r="I1849" t="str">
        <f>IF(AND(MasterData6[[#This Row],[NumWebPurchases]]&gt;=1, Buying_Cat.="Over $500"), "Yes", "")</f>
        <v>Yes</v>
      </c>
      <c r="L1849" t="str">
        <f>IF(MasterData6[[#This Row],[NumWebPurchases]]&gt;=R$3, "Yes", "")</f>
        <v>Yes</v>
      </c>
      <c r="M1849" t="str">
        <f>IF(MasterData6[[#This Row],[NumCatalogPurchases]]&gt;=S$3, "Yes", "")</f>
        <v>Yes</v>
      </c>
      <c r="N1849" t="str">
        <f>IF(MasterData6[[#This Row],[NumStorePurchases]]&gt;=T$3, "Yes", "")</f>
        <v/>
      </c>
    </row>
    <row r="1850" spans="1:14" x14ac:dyDescent="0.3">
      <c r="A1850">
        <v>9360</v>
      </c>
      <c r="B1850">
        <v>1</v>
      </c>
      <c r="C1850">
        <v>4</v>
      </c>
      <c r="D1850">
        <v>2</v>
      </c>
      <c r="E1850">
        <v>5</v>
      </c>
      <c r="F1850">
        <v>8</v>
      </c>
      <c r="G185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50" s="52">
        <f>IFERROR(MasterData6[[#This Row],[NumWebPurchases]]/MasterData6[[#This Row],[NumWebVisitsMonth]], 0)</f>
        <v>0.5</v>
      </c>
      <c r="I1850" t="str">
        <f>IF(AND(MasterData6[[#This Row],[NumWebPurchases]]&gt;=1, Buying_Cat.="Over $500"), "Yes", "")</f>
        <v/>
      </c>
      <c r="L1850" t="str">
        <f>IF(MasterData6[[#This Row],[NumWebPurchases]]&gt;=R$3, "Yes", "")</f>
        <v>Yes</v>
      </c>
      <c r="M1850" t="str">
        <f>IF(MasterData6[[#This Row],[NumCatalogPurchases]]&gt;=S$3, "Yes", "")</f>
        <v>Yes</v>
      </c>
      <c r="N1850" t="str">
        <f>IF(MasterData6[[#This Row],[NumStorePurchases]]&gt;=T$3, "Yes", "")</f>
        <v>Yes</v>
      </c>
    </row>
    <row r="1851" spans="1:14" x14ac:dyDescent="0.3">
      <c r="A1851">
        <v>9362</v>
      </c>
      <c r="B1851">
        <v>1</v>
      </c>
      <c r="C1851">
        <v>9</v>
      </c>
      <c r="D1851">
        <v>1</v>
      </c>
      <c r="E1851">
        <v>7</v>
      </c>
      <c r="F1851">
        <v>6</v>
      </c>
      <c r="G185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51" s="52">
        <f>IFERROR(MasterData6[[#This Row],[NumWebPurchases]]/MasterData6[[#This Row],[NumWebVisitsMonth]], 0)</f>
        <v>1.5</v>
      </c>
      <c r="I1851" t="str">
        <f>IF(AND(MasterData6[[#This Row],[NumWebPurchases]]&gt;=1, Buying_Cat.="Over $500"), "Yes", "")</f>
        <v>Yes</v>
      </c>
      <c r="L1851" t="str">
        <f>IF(MasterData6[[#This Row],[NumWebPurchases]]&gt;=R$3, "Yes", "")</f>
        <v>Yes</v>
      </c>
      <c r="M1851" t="str">
        <f>IF(MasterData6[[#This Row],[NumCatalogPurchases]]&gt;=S$3, "Yes", "")</f>
        <v/>
      </c>
      <c r="N1851" t="str">
        <f>IF(MasterData6[[#This Row],[NumStorePurchases]]&gt;=T$3, "Yes", "")</f>
        <v>Yes</v>
      </c>
    </row>
    <row r="1852" spans="1:14" x14ac:dyDescent="0.3">
      <c r="A1852">
        <v>9365</v>
      </c>
      <c r="B1852">
        <v>5</v>
      </c>
      <c r="C1852">
        <v>11</v>
      </c>
      <c r="D1852">
        <v>3</v>
      </c>
      <c r="E1852">
        <v>5</v>
      </c>
      <c r="F1852">
        <v>6</v>
      </c>
      <c r="G185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852" s="52">
        <f>IFERROR(MasterData6[[#This Row],[NumWebPurchases]]/MasterData6[[#This Row],[NumWebVisitsMonth]], 0)</f>
        <v>1.8333333333333333</v>
      </c>
      <c r="I1852" t="str">
        <f>IF(AND(MasterData6[[#This Row],[NumWebPurchases]]&gt;=1, Buying_Cat.="Over $500"), "Yes", "")</f>
        <v>Yes</v>
      </c>
      <c r="L1852" t="str">
        <f>IF(MasterData6[[#This Row],[NumWebPurchases]]&gt;=R$3, "Yes", "")</f>
        <v>Yes</v>
      </c>
      <c r="M1852" t="str">
        <f>IF(MasterData6[[#This Row],[NumCatalogPurchases]]&gt;=S$3, "Yes", "")</f>
        <v>Yes</v>
      </c>
      <c r="N1852" t="str">
        <f>IF(MasterData6[[#This Row],[NumStorePurchases]]&gt;=T$3, "Yes", "")</f>
        <v>Yes</v>
      </c>
    </row>
    <row r="1853" spans="1:14" x14ac:dyDescent="0.3">
      <c r="A1853">
        <v>9369</v>
      </c>
      <c r="B1853">
        <v>1</v>
      </c>
      <c r="C1853">
        <v>11</v>
      </c>
      <c r="D1853">
        <v>10</v>
      </c>
      <c r="E1853">
        <v>10</v>
      </c>
      <c r="F1853">
        <v>5</v>
      </c>
      <c r="G185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53" s="52">
        <f>IFERROR(MasterData6[[#This Row],[NumWebPurchases]]/MasterData6[[#This Row],[NumWebVisitsMonth]], 0)</f>
        <v>2.2000000000000002</v>
      </c>
      <c r="I1853" t="str">
        <f>IF(AND(MasterData6[[#This Row],[NumWebPurchases]]&gt;=1, Buying_Cat.="Over $500"), "Yes", "")</f>
        <v>Yes</v>
      </c>
      <c r="L1853" t="str">
        <f>IF(MasterData6[[#This Row],[NumWebPurchases]]&gt;=R$3, "Yes", "")</f>
        <v>Yes</v>
      </c>
      <c r="M1853" t="str">
        <f>IF(MasterData6[[#This Row],[NumCatalogPurchases]]&gt;=S$3, "Yes", "")</f>
        <v>Yes</v>
      </c>
      <c r="N1853" t="str">
        <f>IF(MasterData6[[#This Row],[NumStorePurchases]]&gt;=T$3, "Yes", "")</f>
        <v>Yes</v>
      </c>
    </row>
    <row r="1854" spans="1:14" x14ac:dyDescent="0.3">
      <c r="A1854">
        <v>9370</v>
      </c>
      <c r="B1854">
        <v>1</v>
      </c>
      <c r="C1854">
        <v>6</v>
      </c>
      <c r="D1854">
        <v>3</v>
      </c>
      <c r="E1854">
        <v>6</v>
      </c>
      <c r="F1854">
        <v>4</v>
      </c>
      <c r="G185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54" s="52">
        <f>IFERROR(MasterData6[[#This Row],[NumWebPurchases]]/MasterData6[[#This Row],[NumWebVisitsMonth]], 0)</f>
        <v>1.5</v>
      </c>
      <c r="I1854" t="str">
        <f>IF(AND(MasterData6[[#This Row],[NumWebPurchases]]&gt;=1, Buying_Cat.="Over $500"), "Yes", "")</f>
        <v>Yes</v>
      </c>
      <c r="L1854" t="str">
        <f>IF(MasterData6[[#This Row],[NumWebPurchases]]&gt;=R$3, "Yes", "")</f>
        <v>Yes</v>
      </c>
      <c r="M1854" t="str">
        <f>IF(MasterData6[[#This Row],[NumCatalogPurchases]]&gt;=S$3, "Yes", "")</f>
        <v>Yes</v>
      </c>
      <c r="N1854" t="str">
        <f>IF(MasterData6[[#This Row],[NumStorePurchases]]&gt;=T$3, "Yes", "")</f>
        <v>Yes</v>
      </c>
    </row>
    <row r="1855" spans="1:14" x14ac:dyDescent="0.3">
      <c r="A1855">
        <v>9381</v>
      </c>
      <c r="B1855">
        <v>7</v>
      </c>
      <c r="C1855">
        <v>4</v>
      </c>
      <c r="D1855">
        <v>2</v>
      </c>
      <c r="E1855">
        <v>10</v>
      </c>
      <c r="F1855">
        <v>3</v>
      </c>
      <c r="G185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1855" s="52">
        <f>IFERROR(MasterData6[[#This Row],[NumWebPurchases]]/MasterData6[[#This Row],[NumWebVisitsMonth]], 0)</f>
        <v>1.3333333333333333</v>
      </c>
      <c r="I1855" t="str">
        <f>IF(AND(MasterData6[[#This Row],[NumWebPurchases]]&gt;=1, Buying_Cat.="Over $500"), "Yes", "")</f>
        <v/>
      </c>
      <c r="L1855" t="str">
        <f>IF(MasterData6[[#This Row],[NumWebPurchases]]&gt;=R$3, "Yes", "")</f>
        <v>Yes</v>
      </c>
      <c r="M1855" t="str">
        <f>IF(MasterData6[[#This Row],[NumCatalogPurchases]]&gt;=S$3, "Yes", "")</f>
        <v>Yes</v>
      </c>
      <c r="N1855" t="str">
        <f>IF(MasterData6[[#This Row],[NumStorePurchases]]&gt;=T$3, "Yes", "")</f>
        <v>Yes</v>
      </c>
    </row>
    <row r="1856" spans="1:14" x14ac:dyDescent="0.3">
      <c r="A1856">
        <v>9384</v>
      </c>
      <c r="B1856">
        <v>7</v>
      </c>
      <c r="C1856">
        <v>4</v>
      </c>
      <c r="D1856">
        <v>2</v>
      </c>
      <c r="E1856">
        <v>10</v>
      </c>
      <c r="F1856">
        <v>3</v>
      </c>
      <c r="G185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1856" s="52">
        <f>IFERROR(MasterData6[[#This Row],[NumWebPurchases]]/MasterData6[[#This Row],[NumWebVisitsMonth]], 0)</f>
        <v>1.3333333333333333</v>
      </c>
      <c r="I1856" t="str">
        <f>IF(AND(MasterData6[[#This Row],[NumWebPurchases]]&gt;=1, Buying_Cat.="Over $500"), "Yes", "")</f>
        <v/>
      </c>
      <c r="L1856" t="str">
        <f>IF(MasterData6[[#This Row],[NumWebPurchases]]&gt;=R$3, "Yes", "")</f>
        <v>Yes</v>
      </c>
      <c r="M1856" t="str">
        <f>IF(MasterData6[[#This Row],[NumCatalogPurchases]]&gt;=S$3, "Yes", "")</f>
        <v>Yes</v>
      </c>
      <c r="N1856" t="str">
        <f>IF(MasterData6[[#This Row],[NumStorePurchases]]&gt;=T$3, "Yes", "")</f>
        <v>Yes</v>
      </c>
    </row>
    <row r="1857" spans="1:14" x14ac:dyDescent="0.3">
      <c r="A1857">
        <v>9386</v>
      </c>
      <c r="B1857">
        <v>1</v>
      </c>
      <c r="C1857">
        <v>5</v>
      </c>
      <c r="D1857">
        <v>1</v>
      </c>
      <c r="E1857">
        <v>6</v>
      </c>
      <c r="F1857">
        <v>6</v>
      </c>
      <c r="G185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57" s="52">
        <f>IFERROR(MasterData6[[#This Row],[NumWebPurchases]]/MasterData6[[#This Row],[NumWebVisitsMonth]], 0)</f>
        <v>0.83333333333333337</v>
      </c>
      <c r="I1857" t="str">
        <f>IF(AND(MasterData6[[#This Row],[NumWebPurchases]]&gt;=1, Buying_Cat.="Over $500"), "Yes", "")</f>
        <v/>
      </c>
      <c r="L1857" t="str">
        <f>IF(MasterData6[[#This Row],[NumWebPurchases]]&gt;=R$3, "Yes", "")</f>
        <v>Yes</v>
      </c>
      <c r="M1857" t="str">
        <f>IF(MasterData6[[#This Row],[NumCatalogPurchases]]&gt;=S$3, "Yes", "")</f>
        <v/>
      </c>
      <c r="N1857" t="str">
        <f>IF(MasterData6[[#This Row],[NumStorePurchases]]&gt;=T$3, "Yes", "")</f>
        <v>Yes</v>
      </c>
    </row>
    <row r="1858" spans="1:14" x14ac:dyDescent="0.3">
      <c r="A1858">
        <v>9392</v>
      </c>
      <c r="B1858">
        <v>1</v>
      </c>
      <c r="C1858">
        <v>1</v>
      </c>
      <c r="D1858">
        <v>0</v>
      </c>
      <c r="E1858">
        <v>2</v>
      </c>
      <c r="F1858">
        <v>7</v>
      </c>
      <c r="G185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58" s="52">
        <f>IFERROR(MasterData6[[#This Row],[NumWebPurchases]]/MasterData6[[#This Row],[NumWebVisitsMonth]], 0)</f>
        <v>0.14285714285714285</v>
      </c>
      <c r="I1858" t="str">
        <f>IF(AND(MasterData6[[#This Row],[NumWebPurchases]]&gt;=1, Buying_Cat.="Over $500"), "Yes", "")</f>
        <v/>
      </c>
      <c r="L1858" t="str">
        <f>IF(MasterData6[[#This Row],[NumWebPurchases]]&gt;=R$3, "Yes", "")</f>
        <v/>
      </c>
      <c r="M1858" t="str">
        <f>IF(MasterData6[[#This Row],[NumCatalogPurchases]]&gt;=S$3, "Yes", "")</f>
        <v/>
      </c>
      <c r="N1858" t="str">
        <f>IF(MasterData6[[#This Row],[NumStorePurchases]]&gt;=T$3, "Yes", "")</f>
        <v/>
      </c>
    </row>
    <row r="1859" spans="1:14" x14ac:dyDescent="0.3">
      <c r="A1859">
        <v>9396</v>
      </c>
      <c r="B1859">
        <v>1</v>
      </c>
      <c r="C1859">
        <v>1</v>
      </c>
      <c r="D1859">
        <v>0</v>
      </c>
      <c r="E1859">
        <v>2</v>
      </c>
      <c r="F1859">
        <v>9</v>
      </c>
      <c r="G185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59" s="52">
        <f>IFERROR(MasterData6[[#This Row],[NumWebPurchases]]/MasterData6[[#This Row],[NumWebVisitsMonth]], 0)</f>
        <v>0.1111111111111111</v>
      </c>
      <c r="I1859" t="str">
        <f>IF(AND(MasterData6[[#This Row],[NumWebPurchases]]&gt;=1, Buying_Cat.="Over $500"), "Yes", "")</f>
        <v/>
      </c>
      <c r="L1859" t="str">
        <f>IF(MasterData6[[#This Row],[NumWebPurchases]]&gt;=R$3, "Yes", "")</f>
        <v/>
      </c>
      <c r="M1859" t="str">
        <f>IF(MasterData6[[#This Row],[NumCatalogPurchases]]&gt;=S$3, "Yes", "")</f>
        <v/>
      </c>
      <c r="N1859" t="str">
        <f>IF(MasterData6[[#This Row],[NumStorePurchases]]&gt;=T$3, "Yes", "")</f>
        <v/>
      </c>
    </row>
    <row r="1860" spans="1:14" x14ac:dyDescent="0.3">
      <c r="A1860">
        <v>9400</v>
      </c>
      <c r="B1860">
        <v>1</v>
      </c>
      <c r="C1860">
        <v>6</v>
      </c>
      <c r="D1860">
        <v>6</v>
      </c>
      <c r="E1860">
        <v>6</v>
      </c>
      <c r="F1860">
        <v>2</v>
      </c>
      <c r="G186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60" s="52">
        <f>IFERROR(MasterData6[[#This Row],[NumWebPurchases]]/MasterData6[[#This Row],[NumWebVisitsMonth]], 0)</f>
        <v>3</v>
      </c>
      <c r="I1860" t="str">
        <f>IF(AND(MasterData6[[#This Row],[NumWebPurchases]]&gt;=1, Buying_Cat.="Over $500"), "Yes", "")</f>
        <v>Yes</v>
      </c>
      <c r="L1860" t="str">
        <f>IF(MasterData6[[#This Row],[NumWebPurchases]]&gt;=R$3, "Yes", "")</f>
        <v>Yes</v>
      </c>
      <c r="M1860" t="str">
        <f>IF(MasterData6[[#This Row],[NumCatalogPurchases]]&gt;=S$3, "Yes", "")</f>
        <v>Yes</v>
      </c>
      <c r="N1860" t="str">
        <f>IF(MasterData6[[#This Row],[NumStorePurchases]]&gt;=T$3, "Yes", "")</f>
        <v>Yes</v>
      </c>
    </row>
    <row r="1861" spans="1:14" x14ac:dyDescent="0.3">
      <c r="A1861">
        <v>9405</v>
      </c>
      <c r="B1861">
        <v>3</v>
      </c>
      <c r="C1861">
        <v>3</v>
      </c>
      <c r="D1861">
        <v>1</v>
      </c>
      <c r="E1861">
        <v>4</v>
      </c>
      <c r="F1861">
        <v>7</v>
      </c>
      <c r="G186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861" s="52">
        <f>IFERROR(MasterData6[[#This Row],[NumWebPurchases]]/MasterData6[[#This Row],[NumWebVisitsMonth]], 0)</f>
        <v>0.42857142857142855</v>
      </c>
      <c r="I1861" t="str">
        <f>IF(AND(MasterData6[[#This Row],[NumWebPurchases]]&gt;=1, Buying_Cat.="Over $500"), "Yes", "")</f>
        <v/>
      </c>
      <c r="L1861" t="str">
        <f>IF(MasterData6[[#This Row],[NumWebPurchases]]&gt;=R$3, "Yes", "")</f>
        <v/>
      </c>
      <c r="M1861" t="str">
        <f>IF(MasterData6[[#This Row],[NumCatalogPurchases]]&gt;=S$3, "Yes", "")</f>
        <v/>
      </c>
      <c r="N1861" t="str">
        <f>IF(MasterData6[[#This Row],[NumStorePurchases]]&gt;=T$3, "Yes", "")</f>
        <v/>
      </c>
    </row>
    <row r="1862" spans="1:14" x14ac:dyDescent="0.3">
      <c r="A1862">
        <v>9422</v>
      </c>
      <c r="B1862">
        <v>2</v>
      </c>
      <c r="C1862">
        <v>2</v>
      </c>
      <c r="D1862">
        <v>1</v>
      </c>
      <c r="E1862">
        <v>4</v>
      </c>
      <c r="F1862">
        <v>3</v>
      </c>
      <c r="G186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862" s="52">
        <f>IFERROR(MasterData6[[#This Row],[NumWebPurchases]]/MasterData6[[#This Row],[NumWebVisitsMonth]], 0)</f>
        <v>0.66666666666666663</v>
      </c>
      <c r="I1862" t="str">
        <f>IF(AND(MasterData6[[#This Row],[NumWebPurchases]]&gt;=1, Buying_Cat.="Over $500"), "Yes", "")</f>
        <v/>
      </c>
      <c r="L1862" t="str">
        <f>IF(MasterData6[[#This Row],[NumWebPurchases]]&gt;=R$3, "Yes", "")</f>
        <v/>
      </c>
      <c r="M1862" t="str">
        <f>IF(MasterData6[[#This Row],[NumCatalogPurchases]]&gt;=S$3, "Yes", "")</f>
        <v/>
      </c>
      <c r="N1862" t="str">
        <f>IF(MasterData6[[#This Row],[NumStorePurchases]]&gt;=T$3, "Yes", "")</f>
        <v/>
      </c>
    </row>
    <row r="1863" spans="1:14" x14ac:dyDescent="0.3">
      <c r="A1863">
        <v>9423</v>
      </c>
      <c r="B1863">
        <v>2</v>
      </c>
      <c r="C1863">
        <v>2</v>
      </c>
      <c r="D1863">
        <v>0</v>
      </c>
      <c r="E1863">
        <v>4</v>
      </c>
      <c r="F1863">
        <v>5</v>
      </c>
      <c r="G186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863" s="52">
        <f>IFERROR(MasterData6[[#This Row],[NumWebPurchases]]/MasterData6[[#This Row],[NumWebVisitsMonth]], 0)</f>
        <v>0.4</v>
      </c>
      <c r="I1863" t="str">
        <f>IF(AND(MasterData6[[#This Row],[NumWebPurchases]]&gt;=1, Buying_Cat.="Over $500"), "Yes", "")</f>
        <v/>
      </c>
      <c r="L1863" t="str">
        <f>IF(MasterData6[[#This Row],[NumWebPurchases]]&gt;=R$3, "Yes", "")</f>
        <v/>
      </c>
      <c r="M1863" t="str">
        <f>IF(MasterData6[[#This Row],[NumCatalogPurchases]]&gt;=S$3, "Yes", "")</f>
        <v/>
      </c>
      <c r="N1863" t="str">
        <f>IF(MasterData6[[#This Row],[NumStorePurchases]]&gt;=T$3, "Yes", "")</f>
        <v/>
      </c>
    </row>
    <row r="1864" spans="1:14" x14ac:dyDescent="0.3">
      <c r="A1864">
        <v>9426</v>
      </c>
      <c r="B1864">
        <v>4</v>
      </c>
      <c r="C1864">
        <v>2</v>
      </c>
      <c r="D1864">
        <v>6</v>
      </c>
      <c r="E1864">
        <v>3</v>
      </c>
      <c r="F1864">
        <v>8</v>
      </c>
      <c r="G186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864" s="52">
        <f>IFERROR(MasterData6[[#This Row],[NumWebPurchases]]/MasterData6[[#This Row],[NumWebVisitsMonth]], 0)</f>
        <v>0.25</v>
      </c>
      <c r="I1864" t="str">
        <f>IF(AND(MasterData6[[#This Row],[NumWebPurchases]]&gt;=1, Buying_Cat.="Over $500"), "Yes", "")</f>
        <v>Yes</v>
      </c>
      <c r="L1864" t="str">
        <f>IF(MasterData6[[#This Row],[NumWebPurchases]]&gt;=R$3, "Yes", "")</f>
        <v/>
      </c>
      <c r="M1864" t="str">
        <f>IF(MasterData6[[#This Row],[NumCatalogPurchases]]&gt;=S$3, "Yes", "")</f>
        <v>Yes</v>
      </c>
      <c r="N1864" t="str">
        <f>IF(MasterData6[[#This Row],[NumStorePurchases]]&gt;=T$3, "Yes", "")</f>
        <v/>
      </c>
    </row>
    <row r="1865" spans="1:14" x14ac:dyDescent="0.3">
      <c r="A1865">
        <v>9432</v>
      </c>
      <c r="B1865">
        <v>4</v>
      </c>
      <c r="C1865">
        <v>3</v>
      </c>
      <c r="D1865">
        <v>1</v>
      </c>
      <c r="E1865">
        <v>3</v>
      </c>
      <c r="F1865">
        <v>6</v>
      </c>
      <c r="G186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865" s="52">
        <f>IFERROR(MasterData6[[#This Row],[NumWebPurchases]]/MasterData6[[#This Row],[NumWebVisitsMonth]], 0)</f>
        <v>0.5</v>
      </c>
      <c r="I1865" t="str">
        <f>IF(AND(MasterData6[[#This Row],[NumWebPurchases]]&gt;=1, Buying_Cat.="Over $500"), "Yes", "")</f>
        <v/>
      </c>
      <c r="L1865" t="str">
        <f>IF(MasterData6[[#This Row],[NumWebPurchases]]&gt;=R$3, "Yes", "")</f>
        <v/>
      </c>
      <c r="M1865" t="str">
        <f>IF(MasterData6[[#This Row],[NumCatalogPurchases]]&gt;=S$3, "Yes", "")</f>
        <v/>
      </c>
      <c r="N1865" t="str">
        <f>IF(MasterData6[[#This Row],[NumStorePurchases]]&gt;=T$3, "Yes", "")</f>
        <v/>
      </c>
    </row>
    <row r="1866" spans="1:14" x14ac:dyDescent="0.3">
      <c r="A1866">
        <v>9449</v>
      </c>
      <c r="B1866">
        <v>1</v>
      </c>
      <c r="C1866">
        <v>5</v>
      </c>
      <c r="D1866">
        <v>2</v>
      </c>
      <c r="E1866">
        <v>11</v>
      </c>
      <c r="F1866">
        <v>3</v>
      </c>
      <c r="G186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66" s="52">
        <f>IFERROR(MasterData6[[#This Row],[NumWebPurchases]]/MasterData6[[#This Row],[NumWebVisitsMonth]], 0)</f>
        <v>1.6666666666666667</v>
      </c>
      <c r="I1866" t="str">
        <f>IF(AND(MasterData6[[#This Row],[NumWebPurchases]]&gt;=1, Buying_Cat.="Over $500"), "Yes", "")</f>
        <v>Yes</v>
      </c>
      <c r="L1866" t="str">
        <f>IF(MasterData6[[#This Row],[NumWebPurchases]]&gt;=R$3, "Yes", "")</f>
        <v>Yes</v>
      </c>
      <c r="M1866" t="str">
        <f>IF(MasterData6[[#This Row],[NumCatalogPurchases]]&gt;=S$3, "Yes", "")</f>
        <v>Yes</v>
      </c>
      <c r="N1866" t="str">
        <f>IF(MasterData6[[#This Row],[NumStorePurchases]]&gt;=T$3, "Yes", "")</f>
        <v>Yes</v>
      </c>
    </row>
    <row r="1867" spans="1:14" x14ac:dyDescent="0.3">
      <c r="A1867">
        <v>9451</v>
      </c>
      <c r="B1867">
        <v>3</v>
      </c>
      <c r="C1867">
        <v>10</v>
      </c>
      <c r="D1867">
        <v>4</v>
      </c>
      <c r="E1867">
        <v>9</v>
      </c>
      <c r="F1867">
        <v>7</v>
      </c>
      <c r="G186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867" s="52">
        <f>IFERROR(MasterData6[[#This Row],[NumWebPurchases]]/MasterData6[[#This Row],[NumWebVisitsMonth]], 0)</f>
        <v>1.4285714285714286</v>
      </c>
      <c r="I1867" t="str">
        <f>IF(AND(MasterData6[[#This Row],[NumWebPurchases]]&gt;=1, Buying_Cat.="Over $500"), "Yes", "")</f>
        <v>Yes</v>
      </c>
      <c r="L1867" t="str">
        <f>IF(MasterData6[[#This Row],[NumWebPurchases]]&gt;=R$3, "Yes", "")</f>
        <v>Yes</v>
      </c>
      <c r="M1867" t="str">
        <f>IF(MasterData6[[#This Row],[NumCatalogPurchases]]&gt;=S$3, "Yes", "")</f>
        <v>Yes</v>
      </c>
      <c r="N1867" t="str">
        <f>IF(MasterData6[[#This Row],[NumStorePurchases]]&gt;=T$3, "Yes", "")</f>
        <v>Yes</v>
      </c>
    </row>
    <row r="1868" spans="1:14" x14ac:dyDescent="0.3">
      <c r="A1868">
        <v>9460</v>
      </c>
      <c r="B1868">
        <v>1</v>
      </c>
      <c r="C1868">
        <v>3</v>
      </c>
      <c r="D1868">
        <v>2</v>
      </c>
      <c r="E1868">
        <v>2</v>
      </c>
      <c r="F1868">
        <v>8</v>
      </c>
      <c r="G186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68" s="52">
        <f>IFERROR(MasterData6[[#This Row],[NumWebPurchases]]/MasterData6[[#This Row],[NumWebVisitsMonth]], 0)</f>
        <v>0.375</v>
      </c>
      <c r="I1868" t="str">
        <f>IF(AND(MasterData6[[#This Row],[NumWebPurchases]]&gt;=1, Buying_Cat.="Over $500"), "Yes", "")</f>
        <v/>
      </c>
      <c r="L1868" t="str">
        <f>IF(MasterData6[[#This Row],[NumWebPurchases]]&gt;=R$3, "Yes", "")</f>
        <v/>
      </c>
      <c r="M1868" t="str">
        <f>IF(MasterData6[[#This Row],[NumCatalogPurchases]]&gt;=S$3, "Yes", "")</f>
        <v>Yes</v>
      </c>
      <c r="N1868" t="str">
        <f>IF(MasterData6[[#This Row],[NumStorePurchases]]&gt;=T$3, "Yes", "")</f>
        <v/>
      </c>
    </row>
    <row r="1869" spans="1:14" x14ac:dyDescent="0.3">
      <c r="A1869">
        <v>9463</v>
      </c>
      <c r="B1869">
        <v>4</v>
      </c>
      <c r="C1869">
        <v>9</v>
      </c>
      <c r="D1869">
        <v>5</v>
      </c>
      <c r="E1869">
        <v>7</v>
      </c>
      <c r="F1869">
        <v>5</v>
      </c>
      <c r="G186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869" s="52">
        <f>IFERROR(MasterData6[[#This Row],[NumWebPurchases]]/MasterData6[[#This Row],[NumWebVisitsMonth]], 0)</f>
        <v>1.8</v>
      </c>
      <c r="I1869" t="str">
        <f>IF(AND(MasterData6[[#This Row],[NumWebPurchases]]&gt;=1, Buying_Cat.="Over $500"), "Yes", "")</f>
        <v>Yes</v>
      </c>
      <c r="L1869" t="str">
        <f>IF(MasterData6[[#This Row],[NumWebPurchases]]&gt;=R$3, "Yes", "")</f>
        <v>Yes</v>
      </c>
      <c r="M1869" t="str">
        <f>IF(MasterData6[[#This Row],[NumCatalogPurchases]]&gt;=S$3, "Yes", "")</f>
        <v>Yes</v>
      </c>
      <c r="N1869" t="str">
        <f>IF(MasterData6[[#This Row],[NumStorePurchases]]&gt;=T$3, "Yes", "")</f>
        <v>Yes</v>
      </c>
    </row>
    <row r="1870" spans="1:14" x14ac:dyDescent="0.3">
      <c r="A1870">
        <v>9467</v>
      </c>
      <c r="B1870">
        <v>1</v>
      </c>
      <c r="C1870">
        <v>1</v>
      </c>
      <c r="D1870">
        <v>0</v>
      </c>
      <c r="E1870">
        <v>3</v>
      </c>
      <c r="F1870">
        <v>6</v>
      </c>
      <c r="G187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70" s="52">
        <f>IFERROR(MasterData6[[#This Row],[NumWebPurchases]]/MasterData6[[#This Row],[NumWebVisitsMonth]], 0)</f>
        <v>0.16666666666666666</v>
      </c>
      <c r="I1870" t="str">
        <f>IF(AND(MasterData6[[#This Row],[NumWebPurchases]]&gt;=1, Buying_Cat.="Over $500"), "Yes", "")</f>
        <v/>
      </c>
      <c r="L1870" t="str">
        <f>IF(MasterData6[[#This Row],[NumWebPurchases]]&gt;=R$3, "Yes", "")</f>
        <v/>
      </c>
      <c r="M1870" t="str">
        <f>IF(MasterData6[[#This Row],[NumCatalogPurchases]]&gt;=S$3, "Yes", "")</f>
        <v/>
      </c>
      <c r="N1870" t="str">
        <f>IF(MasterData6[[#This Row],[NumStorePurchases]]&gt;=T$3, "Yes", "")</f>
        <v/>
      </c>
    </row>
    <row r="1871" spans="1:14" x14ac:dyDescent="0.3">
      <c r="A1871">
        <v>9477</v>
      </c>
      <c r="B1871">
        <v>3</v>
      </c>
      <c r="C1871">
        <v>6</v>
      </c>
      <c r="D1871">
        <v>2</v>
      </c>
      <c r="E1871">
        <v>9</v>
      </c>
      <c r="F1871">
        <v>4</v>
      </c>
      <c r="G187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871" s="52">
        <f>IFERROR(MasterData6[[#This Row],[NumWebPurchases]]/MasterData6[[#This Row],[NumWebVisitsMonth]], 0)</f>
        <v>1.5</v>
      </c>
      <c r="I1871" t="str">
        <f>IF(AND(MasterData6[[#This Row],[NumWebPurchases]]&gt;=1, Buying_Cat.="Over $500"), "Yes", "")</f>
        <v>Yes</v>
      </c>
      <c r="L1871" t="str">
        <f>IF(MasterData6[[#This Row],[NumWebPurchases]]&gt;=R$3, "Yes", "")</f>
        <v>Yes</v>
      </c>
      <c r="M1871" t="str">
        <f>IF(MasterData6[[#This Row],[NumCatalogPurchases]]&gt;=S$3, "Yes", "")</f>
        <v>Yes</v>
      </c>
      <c r="N1871" t="str">
        <f>IF(MasterData6[[#This Row],[NumStorePurchases]]&gt;=T$3, "Yes", "")</f>
        <v>Yes</v>
      </c>
    </row>
    <row r="1872" spans="1:14" x14ac:dyDescent="0.3">
      <c r="A1872">
        <v>9478</v>
      </c>
      <c r="B1872">
        <v>2</v>
      </c>
      <c r="C1872">
        <v>4</v>
      </c>
      <c r="D1872">
        <v>3</v>
      </c>
      <c r="E1872">
        <v>6</v>
      </c>
      <c r="F1872">
        <v>3</v>
      </c>
      <c r="G187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872" s="52">
        <f>IFERROR(MasterData6[[#This Row],[NumWebPurchases]]/MasterData6[[#This Row],[NumWebVisitsMonth]], 0)</f>
        <v>1.3333333333333333</v>
      </c>
      <c r="I1872" t="str">
        <f>IF(AND(MasterData6[[#This Row],[NumWebPurchases]]&gt;=1, Buying_Cat.="Over $500"), "Yes", "")</f>
        <v/>
      </c>
      <c r="L1872" t="str">
        <f>IF(MasterData6[[#This Row],[NumWebPurchases]]&gt;=R$3, "Yes", "")</f>
        <v>Yes</v>
      </c>
      <c r="M1872" t="str">
        <f>IF(MasterData6[[#This Row],[NumCatalogPurchases]]&gt;=S$3, "Yes", "")</f>
        <v>Yes</v>
      </c>
      <c r="N1872" t="str">
        <f>IF(MasterData6[[#This Row],[NumStorePurchases]]&gt;=T$3, "Yes", "")</f>
        <v>Yes</v>
      </c>
    </row>
    <row r="1873" spans="1:14" x14ac:dyDescent="0.3">
      <c r="A1873">
        <v>9481</v>
      </c>
      <c r="B1873">
        <v>4</v>
      </c>
      <c r="C1873">
        <v>3</v>
      </c>
      <c r="D1873">
        <v>1</v>
      </c>
      <c r="E1873">
        <v>3</v>
      </c>
      <c r="F1873">
        <v>8</v>
      </c>
      <c r="G187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873" s="52">
        <f>IFERROR(MasterData6[[#This Row],[NumWebPurchases]]/MasterData6[[#This Row],[NumWebVisitsMonth]], 0)</f>
        <v>0.375</v>
      </c>
      <c r="I1873" t="str">
        <f>IF(AND(MasterData6[[#This Row],[NumWebPurchases]]&gt;=1, Buying_Cat.="Over $500"), "Yes", "")</f>
        <v/>
      </c>
      <c r="L1873" t="str">
        <f>IF(MasterData6[[#This Row],[NumWebPurchases]]&gt;=R$3, "Yes", "")</f>
        <v/>
      </c>
      <c r="M1873" t="str">
        <f>IF(MasterData6[[#This Row],[NumCatalogPurchases]]&gt;=S$3, "Yes", "")</f>
        <v/>
      </c>
      <c r="N1873" t="str">
        <f>IF(MasterData6[[#This Row],[NumStorePurchases]]&gt;=T$3, "Yes", "")</f>
        <v/>
      </c>
    </row>
    <row r="1874" spans="1:14" x14ac:dyDescent="0.3">
      <c r="A1874">
        <v>9483</v>
      </c>
      <c r="B1874">
        <v>7</v>
      </c>
      <c r="C1874">
        <v>4</v>
      </c>
      <c r="D1874">
        <v>6</v>
      </c>
      <c r="E1874">
        <v>8</v>
      </c>
      <c r="F1874">
        <v>3</v>
      </c>
      <c r="G187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1874" s="52">
        <f>IFERROR(MasterData6[[#This Row],[NumWebPurchases]]/MasterData6[[#This Row],[NumWebVisitsMonth]], 0)</f>
        <v>1.3333333333333333</v>
      </c>
      <c r="I1874" t="str">
        <f>IF(AND(MasterData6[[#This Row],[NumWebPurchases]]&gt;=1, Buying_Cat.="Over $500"), "Yes", "")</f>
        <v>Yes</v>
      </c>
      <c r="L1874" t="str">
        <f>IF(MasterData6[[#This Row],[NumWebPurchases]]&gt;=R$3, "Yes", "")</f>
        <v>Yes</v>
      </c>
      <c r="M1874" t="str">
        <f>IF(MasterData6[[#This Row],[NumCatalogPurchases]]&gt;=S$3, "Yes", "")</f>
        <v>Yes</v>
      </c>
      <c r="N1874" t="str">
        <f>IF(MasterData6[[#This Row],[NumStorePurchases]]&gt;=T$3, "Yes", "")</f>
        <v>Yes</v>
      </c>
    </row>
    <row r="1875" spans="1:14" x14ac:dyDescent="0.3">
      <c r="A1875">
        <v>9485</v>
      </c>
      <c r="B1875">
        <v>1</v>
      </c>
      <c r="C1875">
        <v>2</v>
      </c>
      <c r="D1875">
        <v>1</v>
      </c>
      <c r="E1875">
        <v>6</v>
      </c>
      <c r="F1875">
        <v>4</v>
      </c>
      <c r="G187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75" s="52">
        <f>IFERROR(MasterData6[[#This Row],[NumWebPurchases]]/MasterData6[[#This Row],[NumWebVisitsMonth]], 0)</f>
        <v>0.5</v>
      </c>
      <c r="I1875" t="str">
        <f>IF(AND(MasterData6[[#This Row],[NumWebPurchases]]&gt;=1, Buying_Cat.="Over $500"), "Yes", "")</f>
        <v/>
      </c>
      <c r="L1875" t="str">
        <f>IF(MasterData6[[#This Row],[NumWebPurchases]]&gt;=R$3, "Yes", "")</f>
        <v/>
      </c>
      <c r="M1875" t="str">
        <f>IF(MasterData6[[#This Row],[NumCatalogPurchases]]&gt;=S$3, "Yes", "")</f>
        <v/>
      </c>
      <c r="N1875" t="str">
        <f>IF(MasterData6[[#This Row],[NumStorePurchases]]&gt;=T$3, "Yes", "")</f>
        <v>Yes</v>
      </c>
    </row>
    <row r="1876" spans="1:14" x14ac:dyDescent="0.3">
      <c r="A1876">
        <v>9491</v>
      </c>
      <c r="B1876">
        <v>3</v>
      </c>
      <c r="C1876">
        <v>3</v>
      </c>
      <c r="D1876">
        <v>1</v>
      </c>
      <c r="E1876">
        <v>3</v>
      </c>
      <c r="F1876">
        <v>7</v>
      </c>
      <c r="G187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876" s="52">
        <f>IFERROR(MasterData6[[#This Row],[NumWebPurchases]]/MasterData6[[#This Row],[NumWebVisitsMonth]], 0)</f>
        <v>0.42857142857142855</v>
      </c>
      <c r="I1876" t="str">
        <f>IF(AND(MasterData6[[#This Row],[NumWebPurchases]]&gt;=1, Buying_Cat.="Over $500"), "Yes", "")</f>
        <v/>
      </c>
      <c r="L1876" t="str">
        <f>IF(MasterData6[[#This Row],[NumWebPurchases]]&gt;=R$3, "Yes", "")</f>
        <v/>
      </c>
      <c r="M1876" t="str">
        <f>IF(MasterData6[[#This Row],[NumCatalogPurchases]]&gt;=S$3, "Yes", "")</f>
        <v/>
      </c>
      <c r="N1876" t="str">
        <f>IF(MasterData6[[#This Row],[NumStorePurchases]]&gt;=T$3, "Yes", "")</f>
        <v/>
      </c>
    </row>
    <row r="1877" spans="1:14" x14ac:dyDescent="0.3">
      <c r="A1877">
        <v>9493</v>
      </c>
      <c r="B1877">
        <v>1</v>
      </c>
      <c r="C1877">
        <v>5</v>
      </c>
      <c r="D1877">
        <v>4</v>
      </c>
      <c r="E1877">
        <v>8</v>
      </c>
      <c r="F1877">
        <v>3</v>
      </c>
      <c r="G187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77" s="52">
        <f>IFERROR(MasterData6[[#This Row],[NumWebPurchases]]/MasterData6[[#This Row],[NumWebVisitsMonth]], 0)</f>
        <v>1.6666666666666667</v>
      </c>
      <c r="I1877" t="str">
        <f>IF(AND(MasterData6[[#This Row],[NumWebPurchases]]&gt;=1, Buying_Cat.="Over $500"), "Yes", "")</f>
        <v>Yes</v>
      </c>
      <c r="L1877" t="str">
        <f>IF(MasterData6[[#This Row],[NumWebPurchases]]&gt;=R$3, "Yes", "")</f>
        <v>Yes</v>
      </c>
      <c r="M1877" t="str">
        <f>IF(MasterData6[[#This Row],[NumCatalogPurchases]]&gt;=S$3, "Yes", "")</f>
        <v>Yes</v>
      </c>
      <c r="N1877" t="str">
        <f>IF(MasterData6[[#This Row],[NumStorePurchases]]&gt;=T$3, "Yes", "")</f>
        <v>Yes</v>
      </c>
    </row>
    <row r="1878" spans="1:14" x14ac:dyDescent="0.3">
      <c r="A1878">
        <v>9495</v>
      </c>
      <c r="B1878">
        <v>1</v>
      </c>
      <c r="C1878">
        <v>2</v>
      </c>
      <c r="D1878">
        <v>8</v>
      </c>
      <c r="E1878">
        <v>6</v>
      </c>
      <c r="F1878">
        <v>1</v>
      </c>
      <c r="G187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78" s="52">
        <f>IFERROR(MasterData6[[#This Row],[NumWebPurchases]]/MasterData6[[#This Row],[NumWebVisitsMonth]], 0)</f>
        <v>2</v>
      </c>
      <c r="I1878" t="str">
        <f>IF(AND(MasterData6[[#This Row],[NumWebPurchases]]&gt;=1, Buying_Cat.="Over $500"), "Yes", "")</f>
        <v>Yes</v>
      </c>
      <c r="L1878" t="str">
        <f>IF(MasterData6[[#This Row],[NumWebPurchases]]&gt;=R$3, "Yes", "")</f>
        <v/>
      </c>
      <c r="M1878" t="str">
        <f>IF(MasterData6[[#This Row],[NumCatalogPurchases]]&gt;=S$3, "Yes", "")</f>
        <v>Yes</v>
      </c>
      <c r="N1878" t="str">
        <f>IF(MasterData6[[#This Row],[NumStorePurchases]]&gt;=T$3, "Yes", "")</f>
        <v>Yes</v>
      </c>
    </row>
    <row r="1879" spans="1:14" x14ac:dyDescent="0.3">
      <c r="A1879">
        <v>9499</v>
      </c>
      <c r="B1879">
        <v>3</v>
      </c>
      <c r="C1879">
        <v>3</v>
      </c>
      <c r="D1879">
        <v>4</v>
      </c>
      <c r="E1879">
        <v>7</v>
      </c>
      <c r="F1879">
        <v>5</v>
      </c>
      <c r="G187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879" s="52">
        <f>IFERROR(MasterData6[[#This Row],[NumWebPurchases]]/MasterData6[[#This Row],[NumWebVisitsMonth]], 0)</f>
        <v>0.6</v>
      </c>
      <c r="I1879" t="str">
        <f>IF(AND(MasterData6[[#This Row],[NumWebPurchases]]&gt;=1, Buying_Cat.="Over $500"), "Yes", "")</f>
        <v>Yes</v>
      </c>
      <c r="L1879" t="str">
        <f>IF(MasterData6[[#This Row],[NumWebPurchases]]&gt;=R$3, "Yes", "")</f>
        <v/>
      </c>
      <c r="M1879" t="str">
        <f>IF(MasterData6[[#This Row],[NumCatalogPurchases]]&gt;=S$3, "Yes", "")</f>
        <v>Yes</v>
      </c>
      <c r="N1879" t="str">
        <f>IF(MasterData6[[#This Row],[NumStorePurchases]]&gt;=T$3, "Yes", "")</f>
        <v>Yes</v>
      </c>
    </row>
    <row r="1880" spans="1:14" x14ac:dyDescent="0.3">
      <c r="A1880">
        <v>9500</v>
      </c>
      <c r="B1880">
        <v>3</v>
      </c>
      <c r="C1880">
        <v>9</v>
      </c>
      <c r="D1880">
        <v>2</v>
      </c>
      <c r="E1880">
        <v>8</v>
      </c>
      <c r="F1880">
        <v>7</v>
      </c>
      <c r="G188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880" s="52">
        <f>IFERROR(MasterData6[[#This Row],[NumWebPurchases]]/MasterData6[[#This Row],[NumWebVisitsMonth]], 0)</f>
        <v>1.2857142857142858</v>
      </c>
      <c r="I1880" t="str">
        <f>IF(AND(MasterData6[[#This Row],[NumWebPurchases]]&gt;=1, Buying_Cat.="Over $500"), "Yes", "")</f>
        <v>Yes</v>
      </c>
      <c r="L1880" t="str">
        <f>IF(MasterData6[[#This Row],[NumWebPurchases]]&gt;=R$3, "Yes", "")</f>
        <v>Yes</v>
      </c>
      <c r="M1880" t="str">
        <f>IF(MasterData6[[#This Row],[NumCatalogPurchases]]&gt;=S$3, "Yes", "")</f>
        <v>Yes</v>
      </c>
      <c r="N1880" t="str">
        <f>IF(MasterData6[[#This Row],[NumStorePurchases]]&gt;=T$3, "Yes", "")</f>
        <v>Yes</v>
      </c>
    </row>
    <row r="1881" spans="1:14" x14ac:dyDescent="0.3">
      <c r="A1881">
        <v>9503</v>
      </c>
      <c r="B1881">
        <v>2</v>
      </c>
      <c r="C1881">
        <v>5</v>
      </c>
      <c r="D1881">
        <v>1</v>
      </c>
      <c r="E1881">
        <v>5</v>
      </c>
      <c r="F1881">
        <v>8</v>
      </c>
      <c r="G188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881" s="52">
        <f>IFERROR(MasterData6[[#This Row],[NumWebPurchases]]/MasterData6[[#This Row],[NumWebVisitsMonth]], 0)</f>
        <v>0.625</v>
      </c>
      <c r="I1881" t="str">
        <f>IF(AND(MasterData6[[#This Row],[NumWebPurchases]]&gt;=1, Buying_Cat.="Over $500"), "Yes", "")</f>
        <v/>
      </c>
      <c r="L1881" t="str">
        <f>IF(MasterData6[[#This Row],[NumWebPurchases]]&gt;=R$3, "Yes", "")</f>
        <v>Yes</v>
      </c>
      <c r="M1881" t="str">
        <f>IF(MasterData6[[#This Row],[NumCatalogPurchases]]&gt;=S$3, "Yes", "")</f>
        <v/>
      </c>
      <c r="N1881" t="str">
        <f>IF(MasterData6[[#This Row],[NumStorePurchases]]&gt;=T$3, "Yes", "")</f>
        <v>Yes</v>
      </c>
    </row>
    <row r="1882" spans="1:14" x14ac:dyDescent="0.3">
      <c r="A1882">
        <v>9504</v>
      </c>
      <c r="B1882">
        <v>1</v>
      </c>
      <c r="C1882">
        <v>3</v>
      </c>
      <c r="D1882">
        <v>8</v>
      </c>
      <c r="E1882">
        <v>13</v>
      </c>
      <c r="F1882">
        <v>1</v>
      </c>
      <c r="G188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82" s="52">
        <f>IFERROR(MasterData6[[#This Row],[NumWebPurchases]]/MasterData6[[#This Row],[NumWebVisitsMonth]], 0)</f>
        <v>3</v>
      </c>
      <c r="I1882" t="str">
        <f>IF(AND(MasterData6[[#This Row],[NumWebPurchases]]&gt;=1, Buying_Cat.="Over $500"), "Yes", "")</f>
        <v>Yes</v>
      </c>
      <c r="L1882" t="str">
        <f>IF(MasterData6[[#This Row],[NumWebPurchases]]&gt;=R$3, "Yes", "")</f>
        <v/>
      </c>
      <c r="M1882" t="str">
        <f>IF(MasterData6[[#This Row],[NumCatalogPurchases]]&gt;=S$3, "Yes", "")</f>
        <v>Yes</v>
      </c>
      <c r="N1882" t="str">
        <f>IF(MasterData6[[#This Row],[NumStorePurchases]]&gt;=T$3, "Yes", "")</f>
        <v>Yes</v>
      </c>
    </row>
    <row r="1883" spans="1:14" x14ac:dyDescent="0.3">
      <c r="A1883">
        <v>9507</v>
      </c>
      <c r="B1883">
        <v>2</v>
      </c>
      <c r="C1883">
        <v>6</v>
      </c>
      <c r="D1883">
        <v>3</v>
      </c>
      <c r="E1883">
        <v>5</v>
      </c>
      <c r="F1883">
        <v>7</v>
      </c>
      <c r="G188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883" s="52">
        <f>IFERROR(MasterData6[[#This Row],[NumWebPurchases]]/MasterData6[[#This Row],[NumWebVisitsMonth]], 0)</f>
        <v>0.8571428571428571</v>
      </c>
      <c r="I1883" t="str">
        <f>IF(AND(MasterData6[[#This Row],[NumWebPurchases]]&gt;=1, Buying_Cat.="Over $500"), "Yes", "")</f>
        <v/>
      </c>
      <c r="L1883" t="str">
        <f>IF(MasterData6[[#This Row],[NumWebPurchases]]&gt;=R$3, "Yes", "")</f>
        <v>Yes</v>
      </c>
      <c r="M1883" t="str">
        <f>IF(MasterData6[[#This Row],[NumCatalogPurchases]]&gt;=S$3, "Yes", "")</f>
        <v>Yes</v>
      </c>
      <c r="N1883" t="str">
        <f>IF(MasterData6[[#This Row],[NumStorePurchases]]&gt;=T$3, "Yes", "")</f>
        <v>Yes</v>
      </c>
    </row>
    <row r="1884" spans="1:14" x14ac:dyDescent="0.3">
      <c r="A1884">
        <v>9516</v>
      </c>
      <c r="B1884">
        <v>2</v>
      </c>
      <c r="C1884">
        <v>9</v>
      </c>
      <c r="D1884">
        <v>7</v>
      </c>
      <c r="E1884">
        <v>10</v>
      </c>
      <c r="F1884">
        <v>7</v>
      </c>
      <c r="G188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884" s="52">
        <f>IFERROR(MasterData6[[#This Row],[NumWebPurchases]]/MasterData6[[#This Row],[NumWebVisitsMonth]], 0)</f>
        <v>1.2857142857142858</v>
      </c>
      <c r="I1884" t="str">
        <f>IF(AND(MasterData6[[#This Row],[NumWebPurchases]]&gt;=1, Buying_Cat.="Over $500"), "Yes", "")</f>
        <v>Yes</v>
      </c>
      <c r="L1884" t="str">
        <f>IF(MasterData6[[#This Row],[NumWebPurchases]]&gt;=R$3, "Yes", "")</f>
        <v>Yes</v>
      </c>
      <c r="M1884" t="str">
        <f>IF(MasterData6[[#This Row],[NumCatalogPurchases]]&gt;=S$3, "Yes", "")</f>
        <v>Yes</v>
      </c>
      <c r="N1884" t="str">
        <f>IF(MasterData6[[#This Row],[NumStorePurchases]]&gt;=T$3, "Yes", "")</f>
        <v>Yes</v>
      </c>
    </row>
    <row r="1885" spans="1:14" x14ac:dyDescent="0.3">
      <c r="A1885">
        <v>9523</v>
      </c>
      <c r="B1885">
        <v>1</v>
      </c>
      <c r="C1885">
        <v>0</v>
      </c>
      <c r="D1885">
        <v>0</v>
      </c>
      <c r="E1885">
        <v>3</v>
      </c>
      <c r="F1885">
        <v>4</v>
      </c>
      <c r="G188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85" s="52">
        <f>IFERROR(MasterData6[[#This Row],[NumWebPurchases]]/MasterData6[[#This Row],[NumWebVisitsMonth]], 0)</f>
        <v>0</v>
      </c>
      <c r="I1885" t="str">
        <f>IF(AND(MasterData6[[#This Row],[NumWebPurchases]]&gt;=1, Buying_Cat.="Over $500"), "Yes", "")</f>
        <v/>
      </c>
      <c r="L1885" t="str">
        <f>IF(MasterData6[[#This Row],[NumWebPurchases]]&gt;=R$3, "Yes", "")</f>
        <v/>
      </c>
      <c r="M1885" t="str">
        <f>IF(MasterData6[[#This Row],[NumCatalogPurchases]]&gt;=S$3, "Yes", "")</f>
        <v/>
      </c>
      <c r="N1885" t="str">
        <f>IF(MasterData6[[#This Row],[NumStorePurchases]]&gt;=T$3, "Yes", "")</f>
        <v/>
      </c>
    </row>
    <row r="1886" spans="1:14" x14ac:dyDescent="0.3">
      <c r="A1886">
        <v>9529</v>
      </c>
      <c r="B1886">
        <v>1</v>
      </c>
      <c r="C1886">
        <v>3</v>
      </c>
      <c r="D1886">
        <v>9</v>
      </c>
      <c r="E1886">
        <v>9</v>
      </c>
      <c r="F1886">
        <v>2</v>
      </c>
      <c r="G188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86" s="52">
        <f>IFERROR(MasterData6[[#This Row],[NumWebPurchases]]/MasterData6[[#This Row],[NumWebVisitsMonth]], 0)</f>
        <v>1.5</v>
      </c>
      <c r="I1886" t="str">
        <f>IF(AND(MasterData6[[#This Row],[NumWebPurchases]]&gt;=1, Buying_Cat.="Over $500"), "Yes", "")</f>
        <v>Yes</v>
      </c>
      <c r="L1886" t="str">
        <f>IF(MasterData6[[#This Row],[NumWebPurchases]]&gt;=R$3, "Yes", "")</f>
        <v/>
      </c>
      <c r="M1886" t="str">
        <f>IF(MasterData6[[#This Row],[NumCatalogPurchases]]&gt;=S$3, "Yes", "")</f>
        <v>Yes</v>
      </c>
      <c r="N1886" t="str">
        <f>IF(MasterData6[[#This Row],[NumStorePurchases]]&gt;=T$3, "Yes", "")</f>
        <v>Yes</v>
      </c>
    </row>
    <row r="1887" spans="1:14" x14ac:dyDescent="0.3">
      <c r="A1887">
        <v>9530</v>
      </c>
      <c r="B1887">
        <v>1</v>
      </c>
      <c r="C1887">
        <v>1</v>
      </c>
      <c r="D1887">
        <v>0</v>
      </c>
      <c r="E1887">
        <v>2</v>
      </c>
      <c r="F1887">
        <v>8</v>
      </c>
      <c r="G188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87" s="52">
        <f>IFERROR(MasterData6[[#This Row],[NumWebPurchases]]/MasterData6[[#This Row],[NumWebVisitsMonth]], 0)</f>
        <v>0.125</v>
      </c>
      <c r="I1887" t="str">
        <f>IF(AND(MasterData6[[#This Row],[NumWebPurchases]]&gt;=1, Buying_Cat.="Over $500"), "Yes", "")</f>
        <v/>
      </c>
      <c r="L1887" t="str">
        <f>IF(MasterData6[[#This Row],[NumWebPurchases]]&gt;=R$3, "Yes", "")</f>
        <v/>
      </c>
      <c r="M1887" t="str">
        <f>IF(MasterData6[[#This Row],[NumCatalogPurchases]]&gt;=S$3, "Yes", "")</f>
        <v/>
      </c>
      <c r="N1887" t="str">
        <f>IF(MasterData6[[#This Row],[NumStorePurchases]]&gt;=T$3, "Yes", "")</f>
        <v/>
      </c>
    </row>
    <row r="1888" spans="1:14" x14ac:dyDescent="0.3">
      <c r="A1888">
        <v>9543</v>
      </c>
      <c r="B1888">
        <v>1</v>
      </c>
      <c r="C1888">
        <v>0</v>
      </c>
      <c r="D1888">
        <v>0</v>
      </c>
      <c r="E1888">
        <v>3</v>
      </c>
      <c r="F1888">
        <v>7</v>
      </c>
      <c r="G188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88" s="52">
        <f>IFERROR(MasterData6[[#This Row],[NumWebPurchases]]/MasterData6[[#This Row],[NumWebVisitsMonth]], 0)</f>
        <v>0</v>
      </c>
      <c r="I1888" t="str">
        <f>IF(AND(MasterData6[[#This Row],[NumWebPurchases]]&gt;=1, Buying_Cat.="Over $500"), "Yes", "")</f>
        <v/>
      </c>
      <c r="L1888" t="str">
        <f>IF(MasterData6[[#This Row],[NumWebPurchases]]&gt;=R$3, "Yes", "")</f>
        <v/>
      </c>
      <c r="M1888" t="str">
        <f>IF(MasterData6[[#This Row],[NumCatalogPurchases]]&gt;=S$3, "Yes", "")</f>
        <v/>
      </c>
      <c r="N1888" t="str">
        <f>IF(MasterData6[[#This Row],[NumStorePurchases]]&gt;=T$3, "Yes", "")</f>
        <v/>
      </c>
    </row>
    <row r="1889" spans="1:14" x14ac:dyDescent="0.3">
      <c r="A1889">
        <v>9553</v>
      </c>
      <c r="B1889">
        <v>1</v>
      </c>
      <c r="C1889">
        <v>0</v>
      </c>
      <c r="D1889">
        <v>0</v>
      </c>
      <c r="E1889">
        <v>3</v>
      </c>
      <c r="F1889">
        <v>6</v>
      </c>
      <c r="G188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89" s="52">
        <f>IFERROR(MasterData6[[#This Row],[NumWebPurchases]]/MasterData6[[#This Row],[NumWebVisitsMonth]], 0)</f>
        <v>0</v>
      </c>
      <c r="I1889" t="str">
        <f>IF(AND(MasterData6[[#This Row],[NumWebPurchases]]&gt;=1, Buying_Cat.="Over $500"), "Yes", "")</f>
        <v/>
      </c>
      <c r="L1889" t="str">
        <f>IF(MasterData6[[#This Row],[NumWebPurchases]]&gt;=R$3, "Yes", "")</f>
        <v/>
      </c>
      <c r="M1889" t="str">
        <f>IF(MasterData6[[#This Row],[NumCatalogPurchases]]&gt;=S$3, "Yes", "")</f>
        <v/>
      </c>
      <c r="N1889" t="str">
        <f>IF(MasterData6[[#This Row],[NumStorePurchases]]&gt;=T$3, "Yes", "")</f>
        <v/>
      </c>
    </row>
    <row r="1890" spans="1:14" x14ac:dyDescent="0.3">
      <c r="A1890">
        <v>9559</v>
      </c>
      <c r="B1890">
        <v>2</v>
      </c>
      <c r="C1890">
        <v>7</v>
      </c>
      <c r="D1890">
        <v>5</v>
      </c>
      <c r="E1890">
        <v>13</v>
      </c>
      <c r="F1890">
        <v>5</v>
      </c>
      <c r="G189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890" s="52">
        <f>IFERROR(MasterData6[[#This Row],[NumWebPurchases]]/MasterData6[[#This Row],[NumWebVisitsMonth]], 0)</f>
        <v>1.4</v>
      </c>
      <c r="I1890" t="str">
        <f>IF(AND(MasterData6[[#This Row],[NumWebPurchases]]&gt;=1, Buying_Cat.="Over $500"), "Yes", "")</f>
        <v>Yes</v>
      </c>
      <c r="L1890" t="str">
        <f>IF(MasterData6[[#This Row],[NumWebPurchases]]&gt;=R$3, "Yes", "")</f>
        <v>Yes</v>
      </c>
      <c r="M1890" t="str">
        <f>IF(MasterData6[[#This Row],[NumCatalogPurchases]]&gt;=S$3, "Yes", "")</f>
        <v>Yes</v>
      </c>
      <c r="N1890" t="str">
        <f>IF(MasterData6[[#This Row],[NumStorePurchases]]&gt;=T$3, "Yes", "")</f>
        <v>Yes</v>
      </c>
    </row>
    <row r="1891" spans="1:14" x14ac:dyDescent="0.3">
      <c r="A1891">
        <v>9560</v>
      </c>
      <c r="B1891">
        <v>1</v>
      </c>
      <c r="C1891">
        <v>7</v>
      </c>
      <c r="D1891">
        <v>6</v>
      </c>
      <c r="E1891">
        <v>8</v>
      </c>
      <c r="F1891">
        <v>3</v>
      </c>
      <c r="G189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91" s="52">
        <f>IFERROR(MasterData6[[#This Row],[NumWebPurchases]]/MasterData6[[#This Row],[NumWebVisitsMonth]], 0)</f>
        <v>2.3333333333333335</v>
      </c>
      <c r="I1891" t="str">
        <f>IF(AND(MasterData6[[#This Row],[NumWebPurchases]]&gt;=1, Buying_Cat.="Over $500"), "Yes", "")</f>
        <v>Yes</v>
      </c>
      <c r="L1891" t="str">
        <f>IF(MasterData6[[#This Row],[NumWebPurchases]]&gt;=R$3, "Yes", "")</f>
        <v>Yes</v>
      </c>
      <c r="M1891" t="str">
        <f>IF(MasterData6[[#This Row],[NumCatalogPurchases]]&gt;=S$3, "Yes", "")</f>
        <v>Yes</v>
      </c>
      <c r="N1891" t="str">
        <f>IF(MasterData6[[#This Row],[NumStorePurchases]]&gt;=T$3, "Yes", "")</f>
        <v>Yes</v>
      </c>
    </row>
    <row r="1892" spans="1:14" x14ac:dyDescent="0.3">
      <c r="A1892">
        <v>9576</v>
      </c>
      <c r="B1892">
        <v>3</v>
      </c>
      <c r="C1892">
        <v>4</v>
      </c>
      <c r="D1892">
        <v>0</v>
      </c>
      <c r="E1892">
        <v>4</v>
      </c>
      <c r="F1892">
        <v>9</v>
      </c>
      <c r="G189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892" s="52">
        <f>IFERROR(MasterData6[[#This Row],[NumWebPurchases]]/MasterData6[[#This Row],[NumWebVisitsMonth]], 0)</f>
        <v>0.44444444444444442</v>
      </c>
      <c r="I1892" t="str">
        <f>IF(AND(MasterData6[[#This Row],[NumWebPurchases]]&gt;=1, Buying_Cat.="Over $500"), "Yes", "")</f>
        <v/>
      </c>
      <c r="L1892" t="str">
        <f>IF(MasterData6[[#This Row],[NumWebPurchases]]&gt;=R$3, "Yes", "")</f>
        <v>Yes</v>
      </c>
      <c r="M1892" t="str">
        <f>IF(MasterData6[[#This Row],[NumCatalogPurchases]]&gt;=S$3, "Yes", "")</f>
        <v/>
      </c>
      <c r="N1892" t="str">
        <f>IF(MasterData6[[#This Row],[NumStorePurchases]]&gt;=T$3, "Yes", "")</f>
        <v/>
      </c>
    </row>
    <row r="1893" spans="1:14" x14ac:dyDescent="0.3">
      <c r="A1893">
        <v>9579</v>
      </c>
      <c r="B1893">
        <v>3</v>
      </c>
      <c r="C1893">
        <v>2</v>
      </c>
      <c r="D1893">
        <v>2</v>
      </c>
      <c r="E1893">
        <v>2</v>
      </c>
      <c r="F1893">
        <v>8</v>
      </c>
      <c r="G189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893" s="52">
        <f>IFERROR(MasterData6[[#This Row],[NumWebPurchases]]/MasterData6[[#This Row],[NumWebVisitsMonth]], 0)</f>
        <v>0.25</v>
      </c>
      <c r="I1893" t="str">
        <f>IF(AND(MasterData6[[#This Row],[NumWebPurchases]]&gt;=1, Buying_Cat.="Over $500"), "Yes", "")</f>
        <v/>
      </c>
      <c r="L1893" t="str">
        <f>IF(MasterData6[[#This Row],[NumWebPurchases]]&gt;=R$3, "Yes", "")</f>
        <v/>
      </c>
      <c r="M1893" t="str">
        <f>IF(MasterData6[[#This Row],[NumCatalogPurchases]]&gt;=S$3, "Yes", "")</f>
        <v>Yes</v>
      </c>
      <c r="N1893" t="str">
        <f>IF(MasterData6[[#This Row],[NumStorePurchases]]&gt;=T$3, "Yes", "")</f>
        <v/>
      </c>
    </row>
    <row r="1894" spans="1:14" x14ac:dyDescent="0.3">
      <c r="A1894">
        <v>9589</v>
      </c>
      <c r="B1894">
        <v>0</v>
      </c>
      <c r="C1894">
        <v>4</v>
      </c>
      <c r="D1894">
        <v>6</v>
      </c>
      <c r="E1894">
        <v>7</v>
      </c>
      <c r="F1894">
        <v>1</v>
      </c>
      <c r="G189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1894" s="52">
        <f>IFERROR(MasterData6[[#This Row],[NumWebPurchases]]/MasterData6[[#This Row],[NumWebVisitsMonth]], 0)</f>
        <v>4</v>
      </c>
      <c r="I1894" t="str">
        <f>IF(AND(MasterData6[[#This Row],[NumWebPurchases]]&gt;=1, Buying_Cat.="Over $500"), "Yes", "")</f>
        <v>Yes</v>
      </c>
      <c r="L1894" t="str">
        <f>IF(MasterData6[[#This Row],[NumWebPurchases]]&gt;=R$3, "Yes", "")</f>
        <v>Yes</v>
      </c>
      <c r="M1894" t="str">
        <f>IF(MasterData6[[#This Row],[NumCatalogPurchases]]&gt;=S$3, "Yes", "")</f>
        <v>Yes</v>
      </c>
      <c r="N1894" t="str">
        <f>IF(MasterData6[[#This Row],[NumStorePurchases]]&gt;=T$3, "Yes", "")</f>
        <v>Yes</v>
      </c>
    </row>
    <row r="1895" spans="1:14" x14ac:dyDescent="0.3">
      <c r="A1895">
        <v>9592</v>
      </c>
      <c r="B1895">
        <v>2</v>
      </c>
      <c r="C1895">
        <v>2</v>
      </c>
      <c r="D1895">
        <v>0</v>
      </c>
      <c r="E1895">
        <v>3</v>
      </c>
      <c r="F1895">
        <v>8</v>
      </c>
      <c r="G189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895" s="52">
        <f>IFERROR(MasterData6[[#This Row],[NumWebPurchases]]/MasterData6[[#This Row],[NumWebVisitsMonth]], 0)</f>
        <v>0.25</v>
      </c>
      <c r="I1895" t="str">
        <f>IF(AND(MasterData6[[#This Row],[NumWebPurchases]]&gt;=1, Buying_Cat.="Over $500"), "Yes", "")</f>
        <v/>
      </c>
      <c r="L1895" t="str">
        <f>IF(MasterData6[[#This Row],[NumWebPurchases]]&gt;=R$3, "Yes", "")</f>
        <v/>
      </c>
      <c r="M1895" t="str">
        <f>IF(MasterData6[[#This Row],[NumCatalogPurchases]]&gt;=S$3, "Yes", "")</f>
        <v/>
      </c>
      <c r="N1895" t="str">
        <f>IF(MasterData6[[#This Row],[NumStorePurchases]]&gt;=T$3, "Yes", "")</f>
        <v/>
      </c>
    </row>
    <row r="1896" spans="1:14" x14ac:dyDescent="0.3">
      <c r="A1896">
        <v>9595</v>
      </c>
      <c r="B1896">
        <v>1</v>
      </c>
      <c r="C1896">
        <v>4</v>
      </c>
      <c r="D1896">
        <v>5</v>
      </c>
      <c r="E1896">
        <v>4</v>
      </c>
      <c r="F1896">
        <v>3</v>
      </c>
      <c r="G189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96" s="52">
        <f>IFERROR(MasterData6[[#This Row],[NumWebPurchases]]/MasterData6[[#This Row],[NumWebVisitsMonth]], 0)</f>
        <v>1.3333333333333333</v>
      </c>
      <c r="I1896" t="str">
        <f>IF(AND(MasterData6[[#This Row],[NumWebPurchases]]&gt;=1, Buying_Cat.="Over $500"), "Yes", "")</f>
        <v>Yes</v>
      </c>
      <c r="L1896" t="str">
        <f>IF(MasterData6[[#This Row],[NumWebPurchases]]&gt;=R$3, "Yes", "")</f>
        <v>Yes</v>
      </c>
      <c r="M1896" t="str">
        <f>IF(MasterData6[[#This Row],[NumCatalogPurchases]]&gt;=S$3, "Yes", "")</f>
        <v>Yes</v>
      </c>
      <c r="N1896" t="str">
        <f>IF(MasterData6[[#This Row],[NumStorePurchases]]&gt;=T$3, "Yes", "")</f>
        <v/>
      </c>
    </row>
    <row r="1897" spans="1:14" x14ac:dyDescent="0.3">
      <c r="A1897">
        <v>9596</v>
      </c>
      <c r="B1897">
        <v>1</v>
      </c>
      <c r="C1897">
        <v>3</v>
      </c>
      <c r="D1897">
        <v>3</v>
      </c>
      <c r="E1897">
        <v>13</v>
      </c>
      <c r="F1897">
        <v>2</v>
      </c>
      <c r="G189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97" s="52">
        <f>IFERROR(MasterData6[[#This Row],[NumWebPurchases]]/MasterData6[[#This Row],[NumWebVisitsMonth]], 0)</f>
        <v>1.5</v>
      </c>
      <c r="I1897" t="str">
        <f>IF(AND(MasterData6[[#This Row],[NumWebPurchases]]&gt;=1, Buying_Cat.="Over $500"), "Yes", "")</f>
        <v>Yes</v>
      </c>
      <c r="L1897" t="str">
        <f>IF(MasterData6[[#This Row],[NumWebPurchases]]&gt;=R$3, "Yes", "")</f>
        <v/>
      </c>
      <c r="M1897" t="str">
        <f>IF(MasterData6[[#This Row],[NumCatalogPurchases]]&gt;=S$3, "Yes", "")</f>
        <v>Yes</v>
      </c>
      <c r="N1897" t="str">
        <f>IF(MasterData6[[#This Row],[NumStorePurchases]]&gt;=T$3, "Yes", "")</f>
        <v>Yes</v>
      </c>
    </row>
    <row r="1898" spans="1:14" x14ac:dyDescent="0.3">
      <c r="A1898">
        <v>9597</v>
      </c>
      <c r="B1898">
        <v>1</v>
      </c>
      <c r="C1898">
        <v>7</v>
      </c>
      <c r="D1898">
        <v>2</v>
      </c>
      <c r="E1898">
        <v>9</v>
      </c>
      <c r="F1898">
        <v>4</v>
      </c>
      <c r="G189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98" s="52">
        <f>IFERROR(MasterData6[[#This Row],[NumWebPurchases]]/MasterData6[[#This Row],[NumWebVisitsMonth]], 0)</f>
        <v>1.75</v>
      </c>
      <c r="I1898" t="str">
        <f>IF(AND(MasterData6[[#This Row],[NumWebPurchases]]&gt;=1, Buying_Cat.="Over $500"), "Yes", "")</f>
        <v>Yes</v>
      </c>
      <c r="L1898" t="str">
        <f>IF(MasterData6[[#This Row],[NumWebPurchases]]&gt;=R$3, "Yes", "")</f>
        <v>Yes</v>
      </c>
      <c r="M1898" t="str">
        <f>IF(MasterData6[[#This Row],[NumCatalogPurchases]]&gt;=S$3, "Yes", "")</f>
        <v>Yes</v>
      </c>
      <c r="N1898" t="str">
        <f>IF(MasterData6[[#This Row],[NumStorePurchases]]&gt;=T$3, "Yes", "")</f>
        <v>Yes</v>
      </c>
    </row>
    <row r="1899" spans="1:14" x14ac:dyDescent="0.3">
      <c r="A1899">
        <v>9606</v>
      </c>
      <c r="B1899">
        <v>1</v>
      </c>
      <c r="C1899">
        <v>4</v>
      </c>
      <c r="D1899">
        <v>2</v>
      </c>
      <c r="E1899">
        <v>6</v>
      </c>
      <c r="F1899">
        <v>3</v>
      </c>
      <c r="G189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899" s="52">
        <f>IFERROR(MasterData6[[#This Row],[NumWebPurchases]]/MasterData6[[#This Row],[NumWebVisitsMonth]], 0)</f>
        <v>1.3333333333333333</v>
      </c>
      <c r="I1899" t="str">
        <f>IF(AND(MasterData6[[#This Row],[NumWebPurchases]]&gt;=1, Buying_Cat.="Over $500"), "Yes", "")</f>
        <v>Yes</v>
      </c>
      <c r="L1899" t="str">
        <f>IF(MasterData6[[#This Row],[NumWebPurchases]]&gt;=R$3, "Yes", "")</f>
        <v>Yes</v>
      </c>
      <c r="M1899" t="str">
        <f>IF(MasterData6[[#This Row],[NumCatalogPurchases]]&gt;=S$3, "Yes", "")</f>
        <v>Yes</v>
      </c>
      <c r="N1899" t="str">
        <f>IF(MasterData6[[#This Row],[NumStorePurchases]]&gt;=T$3, "Yes", "")</f>
        <v>Yes</v>
      </c>
    </row>
    <row r="1900" spans="1:14" x14ac:dyDescent="0.3">
      <c r="A1900">
        <v>9612</v>
      </c>
      <c r="B1900">
        <v>1</v>
      </c>
      <c r="C1900">
        <v>1</v>
      </c>
      <c r="D1900">
        <v>0</v>
      </c>
      <c r="E1900">
        <v>3</v>
      </c>
      <c r="F1900">
        <v>7</v>
      </c>
      <c r="G190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00" s="52">
        <f>IFERROR(MasterData6[[#This Row],[NumWebPurchases]]/MasterData6[[#This Row],[NumWebVisitsMonth]], 0)</f>
        <v>0.14285714285714285</v>
      </c>
      <c r="I1900" t="str">
        <f>IF(AND(MasterData6[[#This Row],[NumWebPurchases]]&gt;=1, Buying_Cat.="Over $500"), "Yes", "")</f>
        <v/>
      </c>
      <c r="L1900" t="str">
        <f>IF(MasterData6[[#This Row],[NumWebPurchases]]&gt;=R$3, "Yes", "")</f>
        <v/>
      </c>
      <c r="M1900" t="str">
        <f>IF(MasterData6[[#This Row],[NumCatalogPurchases]]&gt;=S$3, "Yes", "")</f>
        <v/>
      </c>
      <c r="N1900" t="str">
        <f>IF(MasterData6[[#This Row],[NumStorePurchases]]&gt;=T$3, "Yes", "")</f>
        <v/>
      </c>
    </row>
    <row r="1901" spans="1:14" x14ac:dyDescent="0.3">
      <c r="A1901">
        <v>9617</v>
      </c>
      <c r="B1901">
        <v>1</v>
      </c>
      <c r="C1901">
        <v>1</v>
      </c>
      <c r="D1901">
        <v>0</v>
      </c>
      <c r="E1901">
        <v>3</v>
      </c>
      <c r="F1901">
        <v>3</v>
      </c>
      <c r="G190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01" s="52">
        <f>IFERROR(MasterData6[[#This Row],[NumWebPurchases]]/MasterData6[[#This Row],[NumWebVisitsMonth]], 0)</f>
        <v>0.33333333333333331</v>
      </c>
      <c r="I1901" t="str">
        <f>IF(AND(MasterData6[[#This Row],[NumWebPurchases]]&gt;=1, Buying_Cat.="Over $500"), "Yes", "")</f>
        <v/>
      </c>
      <c r="L1901" t="str">
        <f>IF(MasterData6[[#This Row],[NumWebPurchases]]&gt;=R$3, "Yes", "")</f>
        <v/>
      </c>
      <c r="M1901" t="str">
        <f>IF(MasterData6[[#This Row],[NumCatalogPurchases]]&gt;=S$3, "Yes", "")</f>
        <v/>
      </c>
      <c r="N1901" t="str">
        <f>IF(MasterData6[[#This Row],[NumStorePurchases]]&gt;=T$3, "Yes", "")</f>
        <v/>
      </c>
    </row>
    <row r="1902" spans="1:14" x14ac:dyDescent="0.3">
      <c r="A1902">
        <v>9624</v>
      </c>
      <c r="B1902">
        <v>1</v>
      </c>
      <c r="C1902">
        <v>3</v>
      </c>
      <c r="D1902">
        <v>4</v>
      </c>
      <c r="E1902">
        <v>6</v>
      </c>
      <c r="F1902">
        <v>1</v>
      </c>
      <c r="G190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02" s="52">
        <f>IFERROR(MasterData6[[#This Row],[NumWebPurchases]]/MasterData6[[#This Row],[NumWebVisitsMonth]], 0)</f>
        <v>3</v>
      </c>
      <c r="I1902" t="str">
        <f>IF(AND(MasterData6[[#This Row],[NumWebPurchases]]&gt;=1, Buying_Cat.="Over $500"), "Yes", "")</f>
        <v>Yes</v>
      </c>
      <c r="L1902" t="str">
        <f>IF(MasterData6[[#This Row],[NumWebPurchases]]&gt;=R$3, "Yes", "")</f>
        <v/>
      </c>
      <c r="M1902" t="str">
        <f>IF(MasterData6[[#This Row],[NumCatalogPurchases]]&gt;=S$3, "Yes", "")</f>
        <v>Yes</v>
      </c>
      <c r="N1902" t="str">
        <f>IF(MasterData6[[#This Row],[NumStorePurchases]]&gt;=T$3, "Yes", "")</f>
        <v>Yes</v>
      </c>
    </row>
    <row r="1903" spans="1:14" x14ac:dyDescent="0.3">
      <c r="A1903">
        <v>9635</v>
      </c>
      <c r="B1903">
        <v>1</v>
      </c>
      <c r="C1903">
        <v>3</v>
      </c>
      <c r="D1903">
        <v>1</v>
      </c>
      <c r="E1903">
        <v>3</v>
      </c>
      <c r="F1903">
        <v>6</v>
      </c>
      <c r="G190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03" s="52">
        <f>IFERROR(MasterData6[[#This Row],[NumWebPurchases]]/MasterData6[[#This Row],[NumWebVisitsMonth]], 0)</f>
        <v>0.5</v>
      </c>
      <c r="I1903" t="str">
        <f>IF(AND(MasterData6[[#This Row],[NumWebPurchases]]&gt;=1, Buying_Cat.="Over $500"), "Yes", "")</f>
        <v/>
      </c>
      <c r="L1903" t="str">
        <f>IF(MasterData6[[#This Row],[NumWebPurchases]]&gt;=R$3, "Yes", "")</f>
        <v/>
      </c>
      <c r="M1903" t="str">
        <f>IF(MasterData6[[#This Row],[NumCatalogPurchases]]&gt;=S$3, "Yes", "")</f>
        <v/>
      </c>
      <c r="N1903" t="str">
        <f>IF(MasterData6[[#This Row],[NumStorePurchases]]&gt;=T$3, "Yes", "")</f>
        <v/>
      </c>
    </row>
    <row r="1904" spans="1:14" x14ac:dyDescent="0.3">
      <c r="A1904">
        <v>9645</v>
      </c>
      <c r="B1904">
        <v>1</v>
      </c>
      <c r="C1904">
        <v>9</v>
      </c>
      <c r="D1904">
        <v>4</v>
      </c>
      <c r="E1904">
        <v>10</v>
      </c>
      <c r="F1904">
        <v>6</v>
      </c>
      <c r="G190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04" s="52">
        <f>IFERROR(MasterData6[[#This Row],[NumWebPurchases]]/MasterData6[[#This Row],[NumWebVisitsMonth]], 0)</f>
        <v>1.5</v>
      </c>
      <c r="I1904" t="str">
        <f>IF(AND(MasterData6[[#This Row],[NumWebPurchases]]&gt;=1, Buying_Cat.="Over $500"), "Yes", "")</f>
        <v>Yes</v>
      </c>
      <c r="L1904" t="str">
        <f>IF(MasterData6[[#This Row],[NumWebPurchases]]&gt;=R$3, "Yes", "")</f>
        <v>Yes</v>
      </c>
      <c r="M1904" t="str">
        <f>IF(MasterData6[[#This Row],[NumCatalogPurchases]]&gt;=S$3, "Yes", "")</f>
        <v>Yes</v>
      </c>
      <c r="N1904" t="str">
        <f>IF(MasterData6[[#This Row],[NumStorePurchases]]&gt;=T$3, "Yes", "")</f>
        <v>Yes</v>
      </c>
    </row>
    <row r="1905" spans="1:14" x14ac:dyDescent="0.3">
      <c r="A1905">
        <v>9648</v>
      </c>
      <c r="B1905">
        <v>4</v>
      </c>
      <c r="C1905">
        <v>5</v>
      </c>
      <c r="D1905">
        <v>1</v>
      </c>
      <c r="E1905">
        <v>4</v>
      </c>
      <c r="F1905">
        <v>8</v>
      </c>
      <c r="G190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905" s="52">
        <f>IFERROR(MasterData6[[#This Row],[NumWebPurchases]]/MasterData6[[#This Row],[NumWebVisitsMonth]], 0)</f>
        <v>0.625</v>
      </c>
      <c r="I1905" t="str">
        <f>IF(AND(MasterData6[[#This Row],[NumWebPurchases]]&gt;=1, Buying_Cat.="Over $500"), "Yes", "")</f>
        <v/>
      </c>
      <c r="L1905" t="str">
        <f>IF(MasterData6[[#This Row],[NumWebPurchases]]&gt;=R$3, "Yes", "")</f>
        <v>Yes</v>
      </c>
      <c r="M1905" t="str">
        <f>IF(MasterData6[[#This Row],[NumCatalogPurchases]]&gt;=S$3, "Yes", "")</f>
        <v/>
      </c>
      <c r="N1905" t="str">
        <f>IF(MasterData6[[#This Row],[NumStorePurchases]]&gt;=T$3, "Yes", "")</f>
        <v/>
      </c>
    </row>
    <row r="1906" spans="1:14" x14ac:dyDescent="0.3">
      <c r="A1906">
        <v>9653</v>
      </c>
      <c r="B1906">
        <v>2</v>
      </c>
      <c r="C1906">
        <v>2</v>
      </c>
      <c r="D1906">
        <v>0</v>
      </c>
      <c r="E1906">
        <v>3</v>
      </c>
      <c r="F1906">
        <v>8</v>
      </c>
      <c r="G190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906" s="52">
        <f>IFERROR(MasterData6[[#This Row],[NumWebPurchases]]/MasterData6[[#This Row],[NumWebVisitsMonth]], 0)</f>
        <v>0.25</v>
      </c>
      <c r="I1906" t="str">
        <f>IF(AND(MasterData6[[#This Row],[NumWebPurchases]]&gt;=1, Buying_Cat.="Over $500"), "Yes", "")</f>
        <v/>
      </c>
      <c r="L1906" t="str">
        <f>IF(MasterData6[[#This Row],[NumWebPurchases]]&gt;=R$3, "Yes", "")</f>
        <v/>
      </c>
      <c r="M1906" t="str">
        <f>IF(MasterData6[[#This Row],[NumCatalogPurchases]]&gt;=S$3, "Yes", "")</f>
        <v/>
      </c>
      <c r="N1906" t="str">
        <f>IF(MasterData6[[#This Row],[NumStorePurchases]]&gt;=T$3, "Yes", "")</f>
        <v/>
      </c>
    </row>
    <row r="1907" spans="1:14" x14ac:dyDescent="0.3">
      <c r="A1907">
        <v>9665</v>
      </c>
      <c r="B1907">
        <v>4</v>
      </c>
      <c r="C1907">
        <v>5</v>
      </c>
      <c r="D1907">
        <v>2</v>
      </c>
      <c r="E1907">
        <v>5</v>
      </c>
      <c r="F1907">
        <v>6</v>
      </c>
      <c r="G190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907" s="52">
        <f>IFERROR(MasterData6[[#This Row],[NumWebPurchases]]/MasterData6[[#This Row],[NumWebVisitsMonth]], 0)</f>
        <v>0.83333333333333337</v>
      </c>
      <c r="I1907" t="str">
        <f>IF(AND(MasterData6[[#This Row],[NumWebPurchases]]&gt;=1, Buying_Cat.="Over $500"), "Yes", "")</f>
        <v/>
      </c>
      <c r="L1907" t="str">
        <f>IF(MasterData6[[#This Row],[NumWebPurchases]]&gt;=R$3, "Yes", "")</f>
        <v>Yes</v>
      </c>
      <c r="M1907" t="str">
        <f>IF(MasterData6[[#This Row],[NumCatalogPurchases]]&gt;=S$3, "Yes", "")</f>
        <v>Yes</v>
      </c>
      <c r="N1907" t="str">
        <f>IF(MasterData6[[#This Row],[NumStorePurchases]]&gt;=T$3, "Yes", "")</f>
        <v>Yes</v>
      </c>
    </row>
    <row r="1908" spans="1:14" x14ac:dyDescent="0.3">
      <c r="A1908">
        <v>9668</v>
      </c>
      <c r="B1908">
        <v>3</v>
      </c>
      <c r="C1908">
        <v>2</v>
      </c>
      <c r="D1908">
        <v>0</v>
      </c>
      <c r="E1908">
        <v>4</v>
      </c>
      <c r="F1908">
        <v>8</v>
      </c>
      <c r="G190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908" s="52">
        <f>IFERROR(MasterData6[[#This Row],[NumWebPurchases]]/MasterData6[[#This Row],[NumWebVisitsMonth]], 0)</f>
        <v>0.25</v>
      </c>
      <c r="I1908" t="str">
        <f>IF(AND(MasterData6[[#This Row],[NumWebPurchases]]&gt;=1, Buying_Cat.="Over $500"), "Yes", "")</f>
        <v/>
      </c>
      <c r="L1908" t="str">
        <f>IF(MasterData6[[#This Row],[NumWebPurchases]]&gt;=R$3, "Yes", "")</f>
        <v/>
      </c>
      <c r="M1908" t="str">
        <f>IF(MasterData6[[#This Row],[NumCatalogPurchases]]&gt;=S$3, "Yes", "")</f>
        <v/>
      </c>
      <c r="N1908" t="str">
        <f>IF(MasterData6[[#This Row],[NumStorePurchases]]&gt;=T$3, "Yes", "")</f>
        <v/>
      </c>
    </row>
    <row r="1909" spans="1:14" x14ac:dyDescent="0.3">
      <c r="A1909">
        <v>9671</v>
      </c>
      <c r="B1909">
        <v>4</v>
      </c>
      <c r="C1909">
        <v>3</v>
      </c>
      <c r="D1909">
        <v>1</v>
      </c>
      <c r="E1909">
        <v>2</v>
      </c>
      <c r="F1909">
        <v>8</v>
      </c>
      <c r="G190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909" s="52">
        <f>IFERROR(MasterData6[[#This Row],[NumWebPurchases]]/MasterData6[[#This Row],[NumWebVisitsMonth]], 0)</f>
        <v>0.375</v>
      </c>
      <c r="I1909" t="str">
        <f>IF(AND(MasterData6[[#This Row],[NumWebPurchases]]&gt;=1, Buying_Cat.="Over $500"), "Yes", "")</f>
        <v/>
      </c>
      <c r="L1909" t="str">
        <f>IF(MasterData6[[#This Row],[NumWebPurchases]]&gt;=R$3, "Yes", "")</f>
        <v/>
      </c>
      <c r="M1909" t="str">
        <f>IF(MasterData6[[#This Row],[NumCatalogPurchases]]&gt;=S$3, "Yes", "")</f>
        <v/>
      </c>
      <c r="N1909" t="str">
        <f>IF(MasterData6[[#This Row],[NumStorePurchases]]&gt;=T$3, "Yes", "")</f>
        <v/>
      </c>
    </row>
    <row r="1910" spans="1:14" x14ac:dyDescent="0.3">
      <c r="A1910">
        <v>9672</v>
      </c>
      <c r="B1910">
        <v>3</v>
      </c>
      <c r="C1910">
        <v>1</v>
      </c>
      <c r="D1910">
        <v>1</v>
      </c>
      <c r="E1910">
        <v>3</v>
      </c>
      <c r="F1910">
        <v>6</v>
      </c>
      <c r="G191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910" s="52">
        <f>IFERROR(MasterData6[[#This Row],[NumWebPurchases]]/MasterData6[[#This Row],[NumWebVisitsMonth]], 0)</f>
        <v>0.16666666666666666</v>
      </c>
      <c r="I1910" t="str">
        <f>IF(AND(MasterData6[[#This Row],[NumWebPurchases]]&gt;=1, Buying_Cat.="Over $500"), "Yes", "")</f>
        <v/>
      </c>
      <c r="L1910" t="str">
        <f>IF(MasterData6[[#This Row],[NumWebPurchases]]&gt;=R$3, "Yes", "")</f>
        <v/>
      </c>
      <c r="M1910" t="str">
        <f>IF(MasterData6[[#This Row],[NumCatalogPurchases]]&gt;=S$3, "Yes", "")</f>
        <v/>
      </c>
      <c r="N1910" t="str">
        <f>IF(MasterData6[[#This Row],[NumStorePurchases]]&gt;=T$3, "Yes", "")</f>
        <v/>
      </c>
    </row>
    <row r="1911" spans="1:14" x14ac:dyDescent="0.3">
      <c r="A1911">
        <v>9687</v>
      </c>
      <c r="B1911">
        <v>1</v>
      </c>
      <c r="C1911">
        <v>5</v>
      </c>
      <c r="D1911">
        <v>4</v>
      </c>
      <c r="E1911">
        <v>6</v>
      </c>
      <c r="F1911">
        <v>2</v>
      </c>
      <c r="G191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11" s="52">
        <f>IFERROR(MasterData6[[#This Row],[NumWebPurchases]]/MasterData6[[#This Row],[NumWebVisitsMonth]], 0)</f>
        <v>2.5</v>
      </c>
      <c r="I1911" t="str">
        <f>IF(AND(MasterData6[[#This Row],[NumWebPurchases]]&gt;=1, Buying_Cat.="Over $500"), "Yes", "")</f>
        <v>Yes</v>
      </c>
      <c r="L1911" t="str">
        <f>IF(MasterData6[[#This Row],[NumWebPurchases]]&gt;=R$3, "Yes", "")</f>
        <v>Yes</v>
      </c>
      <c r="M1911" t="str">
        <f>IF(MasterData6[[#This Row],[NumCatalogPurchases]]&gt;=S$3, "Yes", "")</f>
        <v>Yes</v>
      </c>
      <c r="N1911" t="str">
        <f>IF(MasterData6[[#This Row],[NumStorePurchases]]&gt;=T$3, "Yes", "")</f>
        <v>Yes</v>
      </c>
    </row>
    <row r="1912" spans="1:14" x14ac:dyDescent="0.3">
      <c r="A1912">
        <v>9697</v>
      </c>
      <c r="B1912">
        <v>3</v>
      </c>
      <c r="C1912">
        <v>7</v>
      </c>
      <c r="D1912">
        <v>2</v>
      </c>
      <c r="E1912">
        <v>8</v>
      </c>
      <c r="F1912">
        <v>6</v>
      </c>
      <c r="G191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912" s="52">
        <f>IFERROR(MasterData6[[#This Row],[NumWebPurchases]]/MasterData6[[#This Row],[NumWebVisitsMonth]], 0)</f>
        <v>1.1666666666666667</v>
      </c>
      <c r="I1912" t="str">
        <f>IF(AND(MasterData6[[#This Row],[NumWebPurchases]]&gt;=1, Buying_Cat.="Over $500"), "Yes", "")</f>
        <v>Yes</v>
      </c>
      <c r="L1912" t="str">
        <f>IF(MasterData6[[#This Row],[NumWebPurchases]]&gt;=R$3, "Yes", "")</f>
        <v>Yes</v>
      </c>
      <c r="M1912" t="str">
        <f>IF(MasterData6[[#This Row],[NumCatalogPurchases]]&gt;=S$3, "Yes", "")</f>
        <v>Yes</v>
      </c>
      <c r="N1912" t="str">
        <f>IF(MasterData6[[#This Row],[NumStorePurchases]]&gt;=T$3, "Yes", "")</f>
        <v>Yes</v>
      </c>
    </row>
    <row r="1913" spans="1:14" x14ac:dyDescent="0.3">
      <c r="A1913">
        <v>9699</v>
      </c>
      <c r="B1913">
        <v>3</v>
      </c>
      <c r="C1913">
        <v>6</v>
      </c>
      <c r="D1913">
        <v>2</v>
      </c>
      <c r="E1913">
        <v>12</v>
      </c>
      <c r="F1913">
        <v>5</v>
      </c>
      <c r="G191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913" s="52">
        <f>IFERROR(MasterData6[[#This Row],[NumWebPurchases]]/MasterData6[[#This Row],[NumWebVisitsMonth]], 0)</f>
        <v>1.2</v>
      </c>
      <c r="I1913" t="str">
        <f>IF(AND(MasterData6[[#This Row],[NumWebPurchases]]&gt;=1, Buying_Cat.="Over $500"), "Yes", "")</f>
        <v>Yes</v>
      </c>
      <c r="L1913" t="str">
        <f>IF(MasterData6[[#This Row],[NumWebPurchases]]&gt;=R$3, "Yes", "")</f>
        <v>Yes</v>
      </c>
      <c r="M1913" t="str">
        <f>IF(MasterData6[[#This Row],[NumCatalogPurchases]]&gt;=S$3, "Yes", "")</f>
        <v>Yes</v>
      </c>
      <c r="N1913" t="str">
        <f>IF(MasterData6[[#This Row],[NumStorePurchases]]&gt;=T$3, "Yes", "")</f>
        <v>Yes</v>
      </c>
    </row>
    <row r="1914" spans="1:14" x14ac:dyDescent="0.3">
      <c r="A1914">
        <v>9701</v>
      </c>
      <c r="B1914">
        <v>3</v>
      </c>
      <c r="C1914">
        <v>4</v>
      </c>
      <c r="D1914">
        <v>2</v>
      </c>
      <c r="E1914">
        <v>3</v>
      </c>
      <c r="F1914">
        <v>7</v>
      </c>
      <c r="G191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914" s="52">
        <f>IFERROR(MasterData6[[#This Row],[NumWebPurchases]]/MasterData6[[#This Row],[NumWebVisitsMonth]], 0)</f>
        <v>0.5714285714285714</v>
      </c>
      <c r="I1914" t="str">
        <f>IF(AND(MasterData6[[#This Row],[NumWebPurchases]]&gt;=1, Buying_Cat.="Over $500"), "Yes", "")</f>
        <v/>
      </c>
      <c r="L1914" t="str">
        <f>IF(MasterData6[[#This Row],[NumWebPurchases]]&gt;=R$3, "Yes", "")</f>
        <v>Yes</v>
      </c>
      <c r="M1914" t="str">
        <f>IF(MasterData6[[#This Row],[NumCatalogPurchases]]&gt;=S$3, "Yes", "")</f>
        <v>Yes</v>
      </c>
      <c r="N1914" t="str">
        <f>IF(MasterData6[[#This Row],[NumStorePurchases]]&gt;=T$3, "Yes", "")</f>
        <v/>
      </c>
    </row>
    <row r="1915" spans="1:14" x14ac:dyDescent="0.3">
      <c r="A1915">
        <v>9703</v>
      </c>
      <c r="B1915">
        <v>4</v>
      </c>
      <c r="C1915">
        <v>3</v>
      </c>
      <c r="D1915">
        <v>2</v>
      </c>
      <c r="E1915">
        <v>2</v>
      </c>
      <c r="F1915">
        <v>7</v>
      </c>
      <c r="G191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915" s="52">
        <f>IFERROR(MasterData6[[#This Row],[NumWebPurchases]]/MasterData6[[#This Row],[NumWebVisitsMonth]], 0)</f>
        <v>0.42857142857142855</v>
      </c>
      <c r="I1915" t="str">
        <f>IF(AND(MasterData6[[#This Row],[NumWebPurchases]]&gt;=1, Buying_Cat.="Over $500"), "Yes", "")</f>
        <v/>
      </c>
      <c r="L1915" t="str">
        <f>IF(MasterData6[[#This Row],[NumWebPurchases]]&gt;=R$3, "Yes", "")</f>
        <v/>
      </c>
      <c r="M1915" t="str">
        <f>IF(MasterData6[[#This Row],[NumCatalogPurchases]]&gt;=S$3, "Yes", "")</f>
        <v>Yes</v>
      </c>
      <c r="N1915" t="str">
        <f>IF(MasterData6[[#This Row],[NumStorePurchases]]&gt;=T$3, "Yes", "")</f>
        <v/>
      </c>
    </row>
    <row r="1916" spans="1:14" x14ac:dyDescent="0.3">
      <c r="A1916">
        <v>9706</v>
      </c>
      <c r="B1916">
        <v>2</v>
      </c>
      <c r="C1916">
        <v>2</v>
      </c>
      <c r="D1916">
        <v>1</v>
      </c>
      <c r="E1916">
        <v>3</v>
      </c>
      <c r="F1916">
        <v>8</v>
      </c>
      <c r="G191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916" s="52">
        <f>IFERROR(MasterData6[[#This Row],[NumWebPurchases]]/MasterData6[[#This Row],[NumWebVisitsMonth]], 0)</f>
        <v>0.25</v>
      </c>
      <c r="I1916" t="str">
        <f>IF(AND(MasterData6[[#This Row],[NumWebPurchases]]&gt;=1, Buying_Cat.="Over $500"), "Yes", "")</f>
        <v/>
      </c>
      <c r="L1916" t="str">
        <f>IF(MasterData6[[#This Row],[NumWebPurchases]]&gt;=R$3, "Yes", "")</f>
        <v/>
      </c>
      <c r="M1916" t="str">
        <f>IF(MasterData6[[#This Row],[NumCatalogPurchases]]&gt;=S$3, "Yes", "")</f>
        <v/>
      </c>
      <c r="N1916" t="str">
        <f>IF(MasterData6[[#This Row],[NumStorePurchases]]&gt;=T$3, "Yes", "")</f>
        <v/>
      </c>
    </row>
    <row r="1917" spans="1:14" x14ac:dyDescent="0.3">
      <c r="A1917">
        <v>9707</v>
      </c>
      <c r="B1917">
        <v>3</v>
      </c>
      <c r="C1917">
        <v>4</v>
      </c>
      <c r="D1917">
        <v>2</v>
      </c>
      <c r="E1917">
        <v>11</v>
      </c>
      <c r="F1917">
        <v>8</v>
      </c>
      <c r="G191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917" s="52">
        <f>IFERROR(MasterData6[[#This Row],[NumWebPurchases]]/MasterData6[[#This Row],[NumWebVisitsMonth]], 0)</f>
        <v>0.5</v>
      </c>
      <c r="I1917" t="str">
        <f>IF(AND(MasterData6[[#This Row],[NumWebPurchases]]&gt;=1, Buying_Cat.="Over $500"), "Yes", "")</f>
        <v>Yes</v>
      </c>
      <c r="L1917" t="str">
        <f>IF(MasterData6[[#This Row],[NumWebPurchases]]&gt;=R$3, "Yes", "")</f>
        <v>Yes</v>
      </c>
      <c r="M1917" t="str">
        <f>IF(MasterData6[[#This Row],[NumCatalogPurchases]]&gt;=S$3, "Yes", "")</f>
        <v>Yes</v>
      </c>
      <c r="N1917" t="str">
        <f>IF(MasterData6[[#This Row],[NumStorePurchases]]&gt;=T$3, "Yes", "")</f>
        <v>Yes</v>
      </c>
    </row>
    <row r="1918" spans="1:14" x14ac:dyDescent="0.3">
      <c r="A1918">
        <v>9710</v>
      </c>
      <c r="B1918">
        <v>2</v>
      </c>
      <c r="C1918">
        <v>11</v>
      </c>
      <c r="D1918">
        <v>3</v>
      </c>
      <c r="E1918">
        <v>7</v>
      </c>
      <c r="F1918">
        <v>8</v>
      </c>
      <c r="G191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918" s="52">
        <f>IFERROR(MasterData6[[#This Row],[NumWebPurchases]]/MasterData6[[#This Row],[NumWebVisitsMonth]], 0)</f>
        <v>1.375</v>
      </c>
      <c r="I1918" t="str">
        <f>IF(AND(MasterData6[[#This Row],[NumWebPurchases]]&gt;=1, Buying_Cat.="Over $500"), "Yes", "")</f>
        <v>Yes</v>
      </c>
      <c r="L1918" t="str">
        <f>IF(MasterData6[[#This Row],[NumWebPurchases]]&gt;=R$3, "Yes", "")</f>
        <v>Yes</v>
      </c>
      <c r="M1918" t="str">
        <f>IF(MasterData6[[#This Row],[NumCatalogPurchases]]&gt;=S$3, "Yes", "")</f>
        <v>Yes</v>
      </c>
      <c r="N1918" t="str">
        <f>IF(MasterData6[[#This Row],[NumStorePurchases]]&gt;=T$3, "Yes", "")</f>
        <v>Yes</v>
      </c>
    </row>
    <row r="1919" spans="1:14" x14ac:dyDescent="0.3">
      <c r="A1919">
        <v>9723</v>
      </c>
      <c r="B1919">
        <v>4</v>
      </c>
      <c r="C1919">
        <v>7</v>
      </c>
      <c r="D1919">
        <v>4</v>
      </c>
      <c r="E1919">
        <v>13</v>
      </c>
      <c r="F1919">
        <v>5</v>
      </c>
      <c r="G191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919" s="52">
        <f>IFERROR(MasterData6[[#This Row],[NumWebPurchases]]/MasterData6[[#This Row],[NumWebVisitsMonth]], 0)</f>
        <v>1.4</v>
      </c>
      <c r="I1919" t="str">
        <f>IF(AND(MasterData6[[#This Row],[NumWebPurchases]]&gt;=1, Buying_Cat.="Over $500"), "Yes", "")</f>
        <v>Yes</v>
      </c>
      <c r="L1919" t="str">
        <f>IF(MasterData6[[#This Row],[NumWebPurchases]]&gt;=R$3, "Yes", "")</f>
        <v>Yes</v>
      </c>
      <c r="M1919" t="str">
        <f>IF(MasterData6[[#This Row],[NumCatalogPurchases]]&gt;=S$3, "Yes", "")</f>
        <v>Yes</v>
      </c>
      <c r="N1919" t="str">
        <f>IF(MasterData6[[#This Row],[NumStorePurchases]]&gt;=T$3, "Yes", "")</f>
        <v>Yes</v>
      </c>
    </row>
    <row r="1920" spans="1:14" x14ac:dyDescent="0.3">
      <c r="A1920">
        <v>9725</v>
      </c>
      <c r="B1920">
        <v>1</v>
      </c>
      <c r="C1920">
        <v>1</v>
      </c>
      <c r="D1920">
        <v>0</v>
      </c>
      <c r="E1920">
        <v>2</v>
      </c>
      <c r="F1920">
        <v>8</v>
      </c>
      <c r="G192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20" s="52">
        <f>IFERROR(MasterData6[[#This Row],[NumWebPurchases]]/MasterData6[[#This Row],[NumWebVisitsMonth]], 0)</f>
        <v>0.125</v>
      </c>
      <c r="I1920" t="str">
        <f>IF(AND(MasterData6[[#This Row],[NumWebPurchases]]&gt;=1, Buying_Cat.="Over $500"), "Yes", "")</f>
        <v/>
      </c>
      <c r="L1920" t="str">
        <f>IF(MasterData6[[#This Row],[NumWebPurchases]]&gt;=R$3, "Yes", "")</f>
        <v/>
      </c>
      <c r="M1920" t="str">
        <f>IF(MasterData6[[#This Row],[NumCatalogPurchases]]&gt;=S$3, "Yes", "")</f>
        <v/>
      </c>
      <c r="N1920" t="str">
        <f>IF(MasterData6[[#This Row],[NumStorePurchases]]&gt;=T$3, "Yes", "")</f>
        <v/>
      </c>
    </row>
    <row r="1921" spans="1:14" x14ac:dyDescent="0.3">
      <c r="A1921">
        <v>9727</v>
      </c>
      <c r="B1921">
        <v>1</v>
      </c>
      <c r="C1921">
        <v>2</v>
      </c>
      <c r="D1921">
        <v>0</v>
      </c>
      <c r="E1921">
        <v>4</v>
      </c>
      <c r="F1921">
        <v>6</v>
      </c>
      <c r="G192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21" s="52">
        <f>IFERROR(MasterData6[[#This Row],[NumWebPurchases]]/MasterData6[[#This Row],[NumWebVisitsMonth]], 0)</f>
        <v>0.33333333333333331</v>
      </c>
      <c r="I1921" t="str">
        <f>IF(AND(MasterData6[[#This Row],[NumWebPurchases]]&gt;=1, Buying_Cat.="Over $500"), "Yes", "")</f>
        <v/>
      </c>
      <c r="L1921" t="str">
        <f>IF(MasterData6[[#This Row],[NumWebPurchases]]&gt;=R$3, "Yes", "")</f>
        <v/>
      </c>
      <c r="M1921" t="str">
        <f>IF(MasterData6[[#This Row],[NumCatalogPurchases]]&gt;=S$3, "Yes", "")</f>
        <v/>
      </c>
      <c r="N1921" t="str">
        <f>IF(MasterData6[[#This Row],[NumStorePurchases]]&gt;=T$3, "Yes", "")</f>
        <v/>
      </c>
    </row>
    <row r="1922" spans="1:14" x14ac:dyDescent="0.3">
      <c r="A1922">
        <v>9729</v>
      </c>
      <c r="B1922">
        <v>6</v>
      </c>
      <c r="C1922">
        <v>8</v>
      </c>
      <c r="D1922">
        <v>2</v>
      </c>
      <c r="E1922">
        <v>7</v>
      </c>
      <c r="F1922">
        <v>7</v>
      </c>
      <c r="G192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922" s="52">
        <f>IFERROR(MasterData6[[#This Row],[NumWebPurchases]]/MasterData6[[#This Row],[NumWebVisitsMonth]], 0)</f>
        <v>1.1428571428571428</v>
      </c>
      <c r="I1922" t="str">
        <f>IF(AND(MasterData6[[#This Row],[NumWebPurchases]]&gt;=1, Buying_Cat.="Over $500"), "Yes", "")</f>
        <v>Yes</v>
      </c>
      <c r="L1922" t="str">
        <f>IF(MasterData6[[#This Row],[NumWebPurchases]]&gt;=R$3, "Yes", "")</f>
        <v>Yes</v>
      </c>
      <c r="M1922" t="str">
        <f>IF(MasterData6[[#This Row],[NumCatalogPurchases]]&gt;=S$3, "Yes", "")</f>
        <v>Yes</v>
      </c>
      <c r="N1922" t="str">
        <f>IF(MasterData6[[#This Row],[NumStorePurchases]]&gt;=T$3, "Yes", "")</f>
        <v>Yes</v>
      </c>
    </row>
    <row r="1923" spans="1:14" x14ac:dyDescent="0.3">
      <c r="A1923">
        <v>9733</v>
      </c>
      <c r="B1923">
        <v>1</v>
      </c>
      <c r="C1923">
        <v>1</v>
      </c>
      <c r="D1923">
        <v>1</v>
      </c>
      <c r="E1923">
        <v>2</v>
      </c>
      <c r="F1923">
        <v>6</v>
      </c>
      <c r="G192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23" s="52">
        <f>IFERROR(MasterData6[[#This Row],[NumWebPurchases]]/MasterData6[[#This Row],[NumWebVisitsMonth]], 0)</f>
        <v>0.16666666666666666</v>
      </c>
      <c r="I1923" t="str">
        <f>IF(AND(MasterData6[[#This Row],[NumWebPurchases]]&gt;=1, Buying_Cat.="Over $500"), "Yes", "")</f>
        <v/>
      </c>
      <c r="L1923" t="str">
        <f>IF(MasterData6[[#This Row],[NumWebPurchases]]&gt;=R$3, "Yes", "")</f>
        <v/>
      </c>
      <c r="M1923" t="str">
        <f>IF(MasterData6[[#This Row],[NumCatalogPurchases]]&gt;=S$3, "Yes", "")</f>
        <v/>
      </c>
      <c r="N1923" t="str">
        <f>IF(MasterData6[[#This Row],[NumStorePurchases]]&gt;=T$3, "Yes", "")</f>
        <v/>
      </c>
    </row>
    <row r="1924" spans="1:14" x14ac:dyDescent="0.3">
      <c r="A1924">
        <v>9736</v>
      </c>
      <c r="B1924">
        <v>3</v>
      </c>
      <c r="C1924">
        <v>3</v>
      </c>
      <c r="D1924">
        <v>0</v>
      </c>
      <c r="E1924">
        <v>3</v>
      </c>
      <c r="F1924">
        <v>8</v>
      </c>
      <c r="G192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924" s="52">
        <f>IFERROR(MasterData6[[#This Row],[NumWebPurchases]]/MasterData6[[#This Row],[NumWebVisitsMonth]], 0)</f>
        <v>0.375</v>
      </c>
      <c r="I1924" t="str">
        <f>IF(AND(MasterData6[[#This Row],[NumWebPurchases]]&gt;=1, Buying_Cat.="Over $500"), "Yes", "")</f>
        <v/>
      </c>
      <c r="L1924" t="str">
        <f>IF(MasterData6[[#This Row],[NumWebPurchases]]&gt;=R$3, "Yes", "")</f>
        <v/>
      </c>
      <c r="M1924" t="str">
        <f>IF(MasterData6[[#This Row],[NumCatalogPurchases]]&gt;=S$3, "Yes", "")</f>
        <v/>
      </c>
      <c r="N1924" t="str">
        <f>IF(MasterData6[[#This Row],[NumStorePurchases]]&gt;=T$3, "Yes", "")</f>
        <v/>
      </c>
    </row>
    <row r="1925" spans="1:14" x14ac:dyDescent="0.3">
      <c r="A1925">
        <v>9738</v>
      </c>
      <c r="B1925">
        <v>1</v>
      </c>
      <c r="C1925">
        <v>3</v>
      </c>
      <c r="D1925">
        <v>0</v>
      </c>
      <c r="E1925">
        <v>3</v>
      </c>
      <c r="F1925">
        <v>8</v>
      </c>
      <c r="G192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25" s="52">
        <f>IFERROR(MasterData6[[#This Row],[NumWebPurchases]]/MasterData6[[#This Row],[NumWebVisitsMonth]], 0)</f>
        <v>0.375</v>
      </c>
      <c r="I1925" t="str">
        <f>IF(AND(MasterData6[[#This Row],[NumWebPurchases]]&gt;=1, Buying_Cat.="Over $500"), "Yes", "")</f>
        <v/>
      </c>
      <c r="L1925" t="str">
        <f>IF(MasterData6[[#This Row],[NumWebPurchases]]&gt;=R$3, "Yes", "")</f>
        <v/>
      </c>
      <c r="M1925" t="str">
        <f>IF(MasterData6[[#This Row],[NumCatalogPurchases]]&gt;=S$3, "Yes", "")</f>
        <v/>
      </c>
      <c r="N1925" t="str">
        <f>IF(MasterData6[[#This Row],[NumStorePurchases]]&gt;=T$3, "Yes", "")</f>
        <v/>
      </c>
    </row>
    <row r="1926" spans="1:14" x14ac:dyDescent="0.3">
      <c r="A1926">
        <v>9739</v>
      </c>
      <c r="B1926">
        <v>2</v>
      </c>
      <c r="C1926">
        <v>2</v>
      </c>
      <c r="D1926">
        <v>2</v>
      </c>
      <c r="E1926">
        <v>2</v>
      </c>
      <c r="F1926">
        <v>7</v>
      </c>
      <c r="G192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926" s="52">
        <f>IFERROR(MasterData6[[#This Row],[NumWebPurchases]]/MasterData6[[#This Row],[NumWebVisitsMonth]], 0)</f>
        <v>0.2857142857142857</v>
      </c>
      <c r="I1926" t="str">
        <f>IF(AND(MasterData6[[#This Row],[NumWebPurchases]]&gt;=1, Buying_Cat.="Over $500"), "Yes", "")</f>
        <v/>
      </c>
      <c r="L1926" t="str">
        <f>IF(MasterData6[[#This Row],[NumWebPurchases]]&gt;=R$3, "Yes", "")</f>
        <v/>
      </c>
      <c r="M1926" t="str">
        <f>IF(MasterData6[[#This Row],[NumCatalogPurchases]]&gt;=S$3, "Yes", "")</f>
        <v>Yes</v>
      </c>
      <c r="N1926" t="str">
        <f>IF(MasterData6[[#This Row],[NumStorePurchases]]&gt;=T$3, "Yes", "")</f>
        <v/>
      </c>
    </row>
    <row r="1927" spans="1:14" x14ac:dyDescent="0.3">
      <c r="A1927">
        <v>9743</v>
      </c>
      <c r="B1927">
        <v>2</v>
      </c>
      <c r="C1927">
        <v>11</v>
      </c>
      <c r="D1927">
        <v>8</v>
      </c>
      <c r="E1927">
        <v>8</v>
      </c>
      <c r="F1927">
        <v>6</v>
      </c>
      <c r="G192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927" s="52">
        <f>IFERROR(MasterData6[[#This Row],[NumWebPurchases]]/MasterData6[[#This Row],[NumWebVisitsMonth]], 0)</f>
        <v>1.8333333333333333</v>
      </c>
      <c r="I1927" t="str">
        <f>IF(AND(MasterData6[[#This Row],[NumWebPurchases]]&gt;=1, Buying_Cat.="Over $500"), "Yes", "")</f>
        <v>Yes</v>
      </c>
      <c r="L1927" t="str">
        <f>IF(MasterData6[[#This Row],[NumWebPurchases]]&gt;=R$3, "Yes", "")</f>
        <v>Yes</v>
      </c>
      <c r="M1927" t="str">
        <f>IF(MasterData6[[#This Row],[NumCatalogPurchases]]&gt;=S$3, "Yes", "")</f>
        <v>Yes</v>
      </c>
      <c r="N1927" t="str">
        <f>IF(MasterData6[[#This Row],[NumStorePurchases]]&gt;=T$3, "Yes", "")</f>
        <v>Yes</v>
      </c>
    </row>
    <row r="1928" spans="1:14" x14ac:dyDescent="0.3">
      <c r="A1928">
        <v>9750</v>
      </c>
      <c r="B1928">
        <v>5</v>
      </c>
      <c r="C1928">
        <v>10</v>
      </c>
      <c r="D1928">
        <v>3</v>
      </c>
      <c r="E1928">
        <v>5</v>
      </c>
      <c r="F1928">
        <v>7</v>
      </c>
      <c r="G192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928" s="52">
        <f>IFERROR(MasterData6[[#This Row],[NumWebPurchases]]/MasterData6[[#This Row],[NumWebVisitsMonth]], 0)</f>
        <v>1.4285714285714286</v>
      </c>
      <c r="I1928" t="str">
        <f>IF(AND(MasterData6[[#This Row],[NumWebPurchases]]&gt;=1, Buying_Cat.="Over $500"), "Yes", "")</f>
        <v>Yes</v>
      </c>
      <c r="L1928" t="str">
        <f>IF(MasterData6[[#This Row],[NumWebPurchases]]&gt;=R$3, "Yes", "")</f>
        <v>Yes</v>
      </c>
      <c r="M1928" t="str">
        <f>IF(MasterData6[[#This Row],[NumCatalogPurchases]]&gt;=S$3, "Yes", "")</f>
        <v>Yes</v>
      </c>
      <c r="N1928" t="str">
        <f>IF(MasterData6[[#This Row],[NumStorePurchases]]&gt;=T$3, "Yes", "")</f>
        <v>Yes</v>
      </c>
    </row>
    <row r="1929" spans="1:14" x14ac:dyDescent="0.3">
      <c r="A1929">
        <v>9757</v>
      </c>
      <c r="B1929">
        <v>1</v>
      </c>
      <c r="C1929">
        <v>5</v>
      </c>
      <c r="D1929">
        <v>6</v>
      </c>
      <c r="E1929">
        <v>12</v>
      </c>
      <c r="F1929">
        <v>2</v>
      </c>
      <c r="G192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29" s="52">
        <f>IFERROR(MasterData6[[#This Row],[NumWebPurchases]]/MasterData6[[#This Row],[NumWebVisitsMonth]], 0)</f>
        <v>2.5</v>
      </c>
      <c r="I1929" t="str">
        <f>IF(AND(MasterData6[[#This Row],[NumWebPurchases]]&gt;=1, Buying_Cat.="Over $500"), "Yes", "")</f>
        <v>Yes</v>
      </c>
      <c r="L1929" t="str">
        <f>IF(MasterData6[[#This Row],[NumWebPurchases]]&gt;=R$3, "Yes", "")</f>
        <v>Yes</v>
      </c>
      <c r="M1929" t="str">
        <f>IF(MasterData6[[#This Row],[NumCatalogPurchases]]&gt;=S$3, "Yes", "")</f>
        <v>Yes</v>
      </c>
      <c r="N1929" t="str">
        <f>IF(MasterData6[[#This Row],[NumStorePurchases]]&gt;=T$3, "Yes", "")</f>
        <v>Yes</v>
      </c>
    </row>
    <row r="1930" spans="1:14" x14ac:dyDescent="0.3">
      <c r="A1930">
        <v>9760</v>
      </c>
      <c r="B1930">
        <v>6</v>
      </c>
      <c r="C1930">
        <v>10</v>
      </c>
      <c r="D1930">
        <v>5</v>
      </c>
      <c r="E1930">
        <v>10</v>
      </c>
      <c r="F1930">
        <v>8</v>
      </c>
      <c r="G193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930" s="52">
        <f>IFERROR(MasterData6[[#This Row],[NumWebPurchases]]/MasterData6[[#This Row],[NumWebVisitsMonth]], 0)</f>
        <v>1.25</v>
      </c>
      <c r="I1930" t="str">
        <f>IF(AND(MasterData6[[#This Row],[NumWebPurchases]]&gt;=1, Buying_Cat.="Over $500"), "Yes", "")</f>
        <v>Yes</v>
      </c>
      <c r="L1930" t="str">
        <f>IF(MasterData6[[#This Row],[NumWebPurchases]]&gt;=R$3, "Yes", "")</f>
        <v>Yes</v>
      </c>
      <c r="M1930" t="str">
        <f>IF(MasterData6[[#This Row],[NumCatalogPurchases]]&gt;=S$3, "Yes", "")</f>
        <v>Yes</v>
      </c>
      <c r="N1930" t="str">
        <f>IF(MasterData6[[#This Row],[NumStorePurchases]]&gt;=T$3, "Yes", "")</f>
        <v>Yes</v>
      </c>
    </row>
    <row r="1931" spans="1:14" x14ac:dyDescent="0.3">
      <c r="A1931">
        <v>9771</v>
      </c>
      <c r="B1931">
        <v>6</v>
      </c>
      <c r="C1931">
        <v>5</v>
      </c>
      <c r="D1931">
        <v>1</v>
      </c>
      <c r="E1931">
        <v>5</v>
      </c>
      <c r="F1931">
        <v>9</v>
      </c>
      <c r="G193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1931" s="52">
        <f>IFERROR(MasterData6[[#This Row],[NumWebPurchases]]/MasterData6[[#This Row],[NumWebVisitsMonth]], 0)</f>
        <v>0.55555555555555558</v>
      </c>
      <c r="I1931" t="str">
        <f>IF(AND(MasterData6[[#This Row],[NumWebPurchases]]&gt;=1, Buying_Cat.="Over $500"), "Yes", "")</f>
        <v/>
      </c>
      <c r="L1931" t="str">
        <f>IF(MasterData6[[#This Row],[NumWebPurchases]]&gt;=R$3, "Yes", "")</f>
        <v>Yes</v>
      </c>
      <c r="M1931" t="str">
        <f>IF(MasterData6[[#This Row],[NumCatalogPurchases]]&gt;=S$3, "Yes", "")</f>
        <v/>
      </c>
      <c r="N1931" t="str">
        <f>IF(MasterData6[[#This Row],[NumStorePurchases]]&gt;=T$3, "Yes", "")</f>
        <v>Yes</v>
      </c>
    </row>
    <row r="1932" spans="1:14" x14ac:dyDescent="0.3">
      <c r="A1932">
        <v>9780</v>
      </c>
      <c r="B1932">
        <v>2</v>
      </c>
      <c r="C1932">
        <v>8</v>
      </c>
      <c r="D1932">
        <v>3</v>
      </c>
      <c r="E1932">
        <v>13</v>
      </c>
      <c r="F1932">
        <v>4</v>
      </c>
      <c r="G193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932" s="52">
        <f>IFERROR(MasterData6[[#This Row],[NumWebPurchases]]/MasterData6[[#This Row],[NumWebVisitsMonth]], 0)</f>
        <v>2</v>
      </c>
      <c r="I1932" t="str">
        <f>IF(AND(MasterData6[[#This Row],[NumWebPurchases]]&gt;=1, Buying_Cat.="Over $500"), "Yes", "")</f>
        <v>Yes</v>
      </c>
      <c r="L1932" t="str">
        <f>IF(MasterData6[[#This Row],[NumWebPurchases]]&gt;=R$3, "Yes", "")</f>
        <v>Yes</v>
      </c>
      <c r="M1932" t="str">
        <f>IF(MasterData6[[#This Row],[NumCatalogPurchases]]&gt;=S$3, "Yes", "")</f>
        <v>Yes</v>
      </c>
      <c r="N1932" t="str">
        <f>IF(MasterData6[[#This Row],[NumStorePurchases]]&gt;=T$3, "Yes", "")</f>
        <v>Yes</v>
      </c>
    </row>
    <row r="1933" spans="1:14" x14ac:dyDescent="0.3">
      <c r="A1933">
        <v>9790</v>
      </c>
      <c r="B1933">
        <v>1</v>
      </c>
      <c r="C1933">
        <v>11</v>
      </c>
      <c r="D1933">
        <v>3</v>
      </c>
      <c r="E1933">
        <v>4</v>
      </c>
      <c r="F1933">
        <v>4</v>
      </c>
      <c r="G193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33" s="52">
        <f>IFERROR(MasterData6[[#This Row],[NumWebPurchases]]/MasterData6[[#This Row],[NumWebVisitsMonth]], 0)</f>
        <v>2.75</v>
      </c>
      <c r="I1933" t="str">
        <f>IF(AND(MasterData6[[#This Row],[NumWebPurchases]]&gt;=1, Buying_Cat.="Over $500"), "Yes", "")</f>
        <v>Yes</v>
      </c>
      <c r="L1933" t="str">
        <f>IF(MasterData6[[#This Row],[NumWebPurchases]]&gt;=R$3, "Yes", "")</f>
        <v>Yes</v>
      </c>
      <c r="M1933" t="str">
        <f>IF(MasterData6[[#This Row],[NumCatalogPurchases]]&gt;=S$3, "Yes", "")</f>
        <v>Yes</v>
      </c>
      <c r="N1933" t="str">
        <f>IF(MasterData6[[#This Row],[NumStorePurchases]]&gt;=T$3, "Yes", "")</f>
        <v/>
      </c>
    </row>
    <row r="1934" spans="1:14" x14ac:dyDescent="0.3">
      <c r="A1934">
        <v>9797</v>
      </c>
      <c r="B1934">
        <v>2</v>
      </c>
      <c r="C1934">
        <v>3</v>
      </c>
      <c r="D1934">
        <v>3</v>
      </c>
      <c r="E1934">
        <v>8</v>
      </c>
      <c r="F1934">
        <v>2</v>
      </c>
      <c r="G193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934" s="52">
        <f>IFERROR(MasterData6[[#This Row],[NumWebPurchases]]/MasterData6[[#This Row],[NumWebVisitsMonth]], 0)</f>
        <v>1.5</v>
      </c>
      <c r="I1934" t="str">
        <f>IF(AND(MasterData6[[#This Row],[NumWebPurchases]]&gt;=1, Buying_Cat.="Over $500"), "Yes", "")</f>
        <v/>
      </c>
      <c r="L1934" t="str">
        <f>IF(MasterData6[[#This Row],[NumWebPurchases]]&gt;=R$3, "Yes", "")</f>
        <v/>
      </c>
      <c r="M1934" t="str">
        <f>IF(MasterData6[[#This Row],[NumCatalogPurchases]]&gt;=S$3, "Yes", "")</f>
        <v>Yes</v>
      </c>
      <c r="N1934" t="str">
        <f>IF(MasterData6[[#This Row],[NumStorePurchases]]&gt;=T$3, "Yes", "")</f>
        <v>Yes</v>
      </c>
    </row>
    <row r="1935" spans="1:14" x14ac:dyDescent="0.3">
      <c r="A1935">
        <v>9799</v>
      </c>
      <c r="B1935">
        <v>3</v>
      </c>
      <c r="C1935">
        <v>2</v>
      </c>
      <c r="D1935">
        <v>2</v>
      </c>
      <c r="E1935">
        <v>12</v>
      </c>
      <c r="F1935">
        <v>5</v>
      </c>
      <c r="G193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935" s="52">
        <f>IFERROR(MasterData6[[#This Row],[NumWebPurchases]]/MasterData6[[#This Row],[NumWebVisitsMonth]], 0)</f>
        <v>0.4</v>
      </c>
      <c r="I1935" t="str">
        <f>IF(AND(MasterData6[[#This Row],[NumWebPurchases]]&gt;=1, Buying_Cat.="Over $500"), "Yes", "")</f>
        <v>Yes</v>
      </c>
      <c r="L1935" t="str">
        <f>IF(MasterData6[[#This Row],[NumWebPurchases]]&gt;=R$3, "Yes", "")</f>
        <v/>
      </c>
      <c r="M1935" t="str">
        <f>IF(MasterData6[[#This Row],[NumCatalogPurchases]]&gt;=S$3, "Yes", "")</f>
        <v>Yes</v>
      </c>
      <c r="N1935" t="str">
        <f>IF(MasterData6[[#This Row],[NumStorePurchases]]&gt;=T$3, "Yes", "")</f>
        <v>Yes</v>
      </c>
    </row>
    <row r="1936" spans="1:14" x14ac:dyDescent="0.3">
      <c r="A1936">
        <v>9805</v>
      </c>
      <c r="B1936">
        <v>4</v>
      </c>
      <c r="C1936">
        <v>6</v>
      </c>
      <c r="D1936">
        <v>2</v>
      </c>
      <c r="E1936">
        <v>10</v>
      </c>
      <c r="F1936">
        <v>4</v>
      </c>
      <c r="G193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936" s="52">
        <f>IFERROR(MasterData6[[#This Row],[NumWebPurchases]]/MasterData6[[#This Row],[NumWebVisitsMonth]], 0)</f>
        <v>1.5</v>
      </c>
      <c r="I1936" t="str">
        <f>IF(AND(MasterData6[[#This Row],[NumWebPurchases]]&gt;=1, Buying_Cat.="Over $500"), "Yes", "")</f>
        <v>Yes</v>
      </c>
      <c r="L1936" t="str">
        <f>IF(MasterData6[[#This Row],[NumWebPurchases]]&gt;=R$3, "Yes", "")</f>
        <v>Yes</v>
      </c>
      <c r="M1936" t="str">
        <f>IF(MasterData6[[#This Row],[NumCatalogPurchases]]&gt;=S$3, "Yes", "")</f>
        <v>Yes</v>
      </c>
      <c r="N1936" t="str">
        <f>IF(MasterData6[[#This Row],[NumStorePurchases]]&gt;=T$3, "Yes", "")</f>
        <v>Yes</v>
      </c>
    </row>
    <row r="1937" spans="1:14" x14ac:dyDescent="0.3">
      <c r="A1937">
        <v>9817</v>
      </c>
      <c r="B1937">
        <v>2</v>
      </c>
      <c r="C1937">
        <v>9</v>
      </c>
      <c r="D1937">
        <v>4</v>
      </c>
      <c r="E1937">
        <v>12</v>
      </c>
      <c r="F1937">
        <v>8</v>
      </c>
      <c r="G193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937" s="52">
        <f>IFERROR(MasterData6[[#This Row],[NumWebPurchases]]/MasterData6[[#This Row],[NumWebVisitsMonth]], 0)</f>
        <v>1.125</v>
      </c>
      <c r="I1937" t="str">
        <f>IF(AND(MasterData6[[#This Row],[NumWebPurchases]]&gt;=1, Buying_Cat.="Over $500"), "Yes", "")</f>
        <v>Yes</v>
      </c>
      <c r="L1937" t="str">
        <f>IF(MasterData6[[#This Row],[NumWebPurchases]]&gt;=R$3, "Yes", "")</f>
        <v>Yes</v>
      </c>
      <c r="M1937" t="str">
        <f>IF(MasterData6[[#This Row],[NumCatalogPurchases]]&gt;=S$3, "Yes", "")</f>
        <v>Yes</v>
      </c>
      <c r="N1937" t="str">
        <f>IF(MasterData6[[#This Row],[NumStorePurchases]]&gt;=T$3, "Yes", "")</f>
        <v>Yes</v>
      </c>
    </row>
    <row r="1938" spans="1:14" x14ac:dyDescent="0.3">
      <c r="A1938">
        <v>9826</v>
      </c>
      <c r="B1938">
        <v>1</v>
      </c>
      <c r="C1938">
        <v>5</v>
      </c>
      <c r="D1938">
        <v>6</v>
      </c>
      <c r="E1938">
        <v>10</v>
      </c>
      <c r="F1938">
        <v>2</v>
      </c>
      <c r="G193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38" s="52">
        <f>IFERROR(MasterData6[[#This Row],[NumWebPurchases]]/MasterData6[[#This Row],[NumWebVisitsMonth]], 0)</f>
        <v>2.5</v>
      </c>
      <c r="I1938" t="str">
        <f>IF(AND(MasterData6[[#This Row],[NumWebPurchases]]&gt;=1, Buying_Cat.="Over $500"), "Yes", "")</f>
        <v>Yes</v>
      </c>
      <c r="L1938" t="str">
        <f>IF(MasterData6[[#This Row],[NumWebPurchases]]&gt;=R$3, "Yes", "")</f>
        <v>Yes</v>
      </c>
      <c r="M1938" t="str">
        <f>IF(MasterData6[[#This Row],[NumCatalogPurchases]]&gt;=S$3, "Yes", "")</f>
        <v>Yes</v>
      </c>
      <c r="N1938" t="str">
        <f>IF(MasterData6[[#This Row],[NumStorePurchases]]&gt;=T$3, "Yes", "")</f>
        <v>Yes</v>
      </c>
    </row>
    <row r="1939" spans="1:14" x14ac:dyDescent="0.3">
      <c r="A1939">
        <v>9829</v>
      </c>
      <c r="B1939">
        <v>3</v>
      </c>
      <c r="C1939">
        <v>2</v>
      </c>
      <c r="D1939">
        <v>0</v>
      </c>
      <c r="E1939">
        <v>4</v>
      </c>
      <c r="F1939">
        <v>6</v>
      </c>
      <c r="G193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939" s="52">
        <f>IFERROR(MasterData6[[#This Row],[NumWebPurchases]]/MasterData6[[#This Row],[NumWebVisitsMonth]], 0)</f>
        <v>0.33333333333333331</v>
      </c>
      <c r="I1939" t="str">
        <f>IF(AND(MasterData6[[#This Row],[NumWebPurchases]]&gt;=1, Buying_Cat.="Over $500"), "Yes", "")</f>
        <v/>
      </c>
      <c r="L1939" t="str">
        <f>IF(MasterData6[[#This Row],[NumWebPurchases]]&gt;=R$3, "Yes", "")</f>
        <v/>
      </c>
      <c r="M1939" t="str">
        <f>IF(MasterData6[[#This Row],[NumCatalogPurchases]]&gt;=S$3, "Yes", "")</f>
        <v/>
      </c>
      <c r="N1939" t="str">
        <f>IF(MasterData6[[#This Row],[NumStorePurchases]]&gt;=T$3, "Yes", "")</f>
        <v/>
      </c>
    </row>
    <row r="1940" spans="1:14" x14ac:dyDescent="0.3">
      <c r="A1940">
        <v>9847</v>
      </c>
      <c r="B1940">
        <v>2</v>
      </c>
      <c r="C1940">
        <v>7</v>
      </c>
      <c r="D1940">
        <v>4</v>
      </c>
      <c r="E1940">
        <v>3</v>
      </c>
      <c r="F1940">
        <v>6</v>
      </c>
      <c r="G194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940" s="52">
        <f>IFERROR(MasterData6[[#This Row],[NumWebPurchases]]/MasterData6[[#This Row],[NumWebVisitsMonth]], 0)</f>
        <v>1.1666666666666667</v>
      </c>
      <c r="I1940" t="str">
        <f>IF(AND(MasterData6[[#This Row],[NumWebPurchases]]&gt;=1, Buying_Cat.="Over $500"), "Yes", "")</f>
        <v/>
      </c>
      <c r="L1940" t="str">
        <f>IF(MasterData6[[#This Row],[NumWebPurchases]]&gt;=R$3, "Yes", "")</f>
        <v>Yes</v>
      </c>
      <c r="M1940" t="str">
        <f>IF(MasterData6[[#This Row],[NumCatalogPurchases]]&gt;=S$3, "Yes", "")</f>
        <v>Yes</v>
      </c>
      <c r="N1940" t="str">
        <f>IF(MasterData6[[#This Row],[NumStorePurchases]]&gt;=T$3, "Yes", "")</f>
        <v/>
      </c>
    </row>
    <row r="1941" spans="1:14" x14ac:dyDescent="0.3">
      <c r="A1941">
        <v>9850</v>
      </c>
      <c r="B1941">
        <v>1</v>
      </c>
      <c r="C1941">
        <v>0</v>
      </c>
      <c r="D1941">
        <v>0</v>
      </c>
      <c r="E1941">
        <v>3</v>
      </c>
      <c r="F1941">
        <v>7</v>
      </c>
      <c r="G194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41" s="52">
        <f>IFERROR(MasterData6[[#This Row],[NumWebPurchases]]/MasterData6[[#This Row],[NumWebVisitsMonth]], 0)</f>
        <v>0</v>
      </c>
      <c r="I1941" t="str">
        <f>IF(AND(MasterData6[[#This Row],[NumWebPurchases]]&gt;=1, Buying_Cat.="Over $500"), "Yes", "")</f>
        <v/>
      </c>
      <c r="L1941" t="str">
        <f>IF(MasterData6[[#This Row],[NumWebPurchases]]&gt;=R$3, "Yes", "")</f>
        <v/>
      </c>
      <c r="M1941" t="str">
        <f>IF(MasterData6[[#This Row],[NumCatalogPurchases]]&gt;=S$3, "Yes", "")</f>
        <v/>
      </c>
      <c r="N1941" t="str">
        <f>IF(MasterData6[[#This Row],[NumStorePurchases]]&gt;=T$3, "Yes", "")</f>
        <v/>
      </c>
    </row>
    <row r="1942" spans="1:14" x14ac:dyDescent="0.3">
      <c r="A1942">
        <v>9855</v>
      </c>
      <c r="B1942">
        <v>1</v>
      </c>
      <c r="C1942">
        <v>6</v>
      </c>
      <c r="D1942">
        <v>6</v>
      </c>
      <c r="E1942">
        <v>13</v>
      </c>
      <c r="F1942">
        <v>4</v>
      </c>
      <c r="G194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42" s="52">
        <f>IFERROR(MasterData6[[#This Row],[NumWebPurchases]]/MasterData6[[#This Row],[NumWebVisitsMonth]], 0)</f>
        <v>1.5</v>
      </c>
      <c r="I1942" t="str">
        <f>IF(AND(MasterData6[[#This Row],[NumWebPurchases]]&gt;=1, Buying_Cat.="Over $500"), "Yes", "")</f>
        <v>Yes</v>
      </c>
      <c r="L1942" t="str">
        <f>IF(MasterData6[[#This Row],[NumWebPurchases]]&gt;=R$3, "Yes", "")</f>
        <v>Yes</v>
      </c>
      <c r="M1942" t="str">
        <f>IF(MasterData6[[#This Row],[NumCatalogPurchases]]&gt;=S$3, "Yes", "")</f>
        <v>Yes</v>
      </c>
      <c r="N1942" t="str">
        <f>IF(MasterData6[[#This Row],[NumStorePurchases]]&gt;=T$3, "Yes", "")</f>
        <v>Yes</v>
      </c>
    </row>
    <row r="1943" spans="1:14" x14ac:dyDescent="0.3">
      <c r="A1943">
        <v>9860</v>
      </c>
      <c r="B1943">
        <v>3</v>
      </c>
      <c r="C1943">
        <v>4</v>
      </c>
      <c r="D1943">
        <v>1</v>
      </c>
      <c r="E1943">
        <v>4</v>
      </c>
      <c r="F1943">
        <v>7</v>
      </c>
      <c r="G194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943" s="52">
        <f>IFERROR(MasterData6[[#This Row],[NumWebPurchases]]/MasterData6[[#This Row],[NumWebVisitsMonth]], 0)</f>
        <v>0.5714285714285714</v>
      </c>
      <c r="I1943" t="str">
        <f>IF(AND(MasterData6[[#This Row],[NumWebPurchases]]&gt;=1, Buying_Cat.="Over $500"), "Yes", "")</f>
        <v/>
      </c>
      <c r="L1943" t="str">
        <f>IF(MasterData6[[#This Row],[NumWebPurchases]]&gt;=R$3, "Yes", "")</f>
        <v>Yes</v>
      </c>
      <c r="M1943" t="str">
        <f>IF(MasterData6[[#This Row],[NumCatalogPurchases]]&gt;=S$3, "Yes", "")</f>
        <v/>
      </c>
      <c r="N1943" t="str">
        <f>IF(MasterData6[[#This Row],[NumStorePurchases]]&gt;=T$3, "Yes", "")</f>
        <v/>
      </c>
    </row>
    <row r="1944" spans="1:14" x14ac:dyDescent="0.3">
      <c r="A1944">
        <v>9862</v>
      </c>
      <c r="B1944">
        <v>2</v>
      </c>
      <c r="C1944">
        <v>2</v>
      </c>
      <c r="D1944">
        <v>0</v>
      </c>
      <c r="E1944">
        <v>3</v>
      </c>
      <c r="F1944">
        <v>6</v>
      </c>
      <c r="G194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944" s="52">
        <f>IFERROR(MasterData6[[#This Row],[NumWebPurchases]]/MasterData6[[#This Row],[NumWebVisitsMonth]], 0)</f>
        <v>0.33333333333333331</v>
      </c>
      <c r="I1944" t="str">
        <f>IF(AND(MasterData6[[#This Row],[NumWebPurchases]]&gt;=1, Buying_Cat.="Over $500"), "Yes", "")</f>
        <v/>
      </c>
      <c r="L1944" t="str">
        <f>IF(MasterData6[[#This Row],[NumWebPurchases]]&gt;=R$3, "Yes", "")</f>
        <v/>
      </c>
      <c r="M1944" t="str">
        <f>IF(MasterData6[[#This Row],[NumCatalogPurchases]]&gt;=S$3, "Yes", "")</f>
        <v/>
      </c>
      <c r="N1944" t="str">
        <f>IF(MasterData6[[#This Row],[NumStorePurchases]]&gt;=T$3, "Yes", "")</f>
        <v/>
      </c>
    </row>
    <row r="1945" spans="1:14" x14ac:dyDescent="0.3">
      <c r="A1945">
        <v>9888</v>
      </c>
      <c r="B1945">
        <v>1</v>
      </c>
      <c r="C1945">
        <v>4</v>
      </c>
      <c r="D1945">
        <v>4</v>
      </c>
      <c r="E1945">
        <v>7</v>
      </c>
      <c r="F1945">
        <v>2</v>
      </c>
      <c r="G194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45" s="52">
        <f>IFERROR(MasterData6[[#This Row],[NumWebPurchases]]/MasterData6[[#This Row],[NumWebVisitsMonth]], 0)</f>
        <v>2</v>
      </c>
      <c r="I1945" t="str">
        <f>IF(AND(MasterData6[[#This Row],[NumWebPurchases]]&gt;=1, Buying_Cat.="Over $500"), "Yes", "")</f>
        <v>Yes</v>
      </c>
      <c r="L1945" t="str">
        <f>IF(MasterData6[[#This Row],[NumWebPurchases]]&gt;=R$3, "Yes", "")</f>
        <v>Yes</v>
      </c>
      <c r="M1945" t="str">
        <f>IF(MasterData6[[#This Row],[NumCatalogPurchases]]&gt;=S$3, "Yes", "")</f>
        <v>Yes</v>
      </c>
      <c r="N1945" t="str">
        <f>IF(MasterData6[[#This Row],[NumStorePurchases]]&gt;=T$3, "Yes", "")</f>
        <v>Yes</v>
      </c>
    </row>
    <row r="1946" spans="1:14" x14ac:dyDescent="0.3">
      <c r="A1946">
        <v>9904</v>
      </c>
      <c r="B1946">
        <v>5</v>
      </c>
      <c r="C1946">
        <v>6</v>
      </c>
      <c r="D1946">
        <v>5</v>
      </c>
      <c r="E1946">
        <v>12</v>
      </c>
      <c r="F1946">
        <v>3</v>
      </c>
      <c r="G194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946" s="52">
        <f>IFERROR(MasterData6[[#This Row],[NumWebPurchases]]/MasterData6[[#This Row],[NumWebVisitsMonth]], 0)</f>
        <v>2</v>
      </c>
      <c r="I1946" t="str">
        <f>IF(AND(MasterData6[[#This Row],[NumWebPurchases]]&gt;=1, Buying_Cat.="Over $500"), "Yes", "")</f>
        <v>Yes</v>
      </c>
      <c r="L1946" t="str">
        <f>IF(MasterData6[[#This Row],[NumWebPurchases]]&gt;=R$3, "Yes", "")</f>
        <v>Yes</v>
      </c>
      <c r="M1946" t="str">
        <f>IF(MasterData6[[#This Row],[NumCatalogPurchases]]&gt;=S$3, "Yes", "")</f>
        <v>Yes</v>
      </c>
      <c r="N1946" t="str">
        <f>IF(MasterData6[[#This Row],[NumStorePurchases]]&gt;=T$3, "Yes", "")</f>
        <v>Yes</v>
      </c>
    </row>
    <row r="1947" spans="1:14" x14ac:dyDescent="0.3">
      <c r="A1947">
        <v>9905</v>
      </c>
      <c r="B1947">
        <v>5</v>
      </c>
      <c r="C1947">
        <v>3</v>
      </c>
      <c r="D1947">
        <v>3</v>
      </c>
      <c r="E1947">
        <v>3</v>
      </c>
      <c r="F1947">
        <v>6</v>
      </c>
      <c r="G194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947" s="52">
        <f>IFERROR(MasterData6[[#This Row],[NumWebPurchases]]/MasterData6[[#This Row],[NumWebVisitsMonth]], 0)</f>
        <v>0.5</v>
      </c>
      <c r="I1947" t="str">
        <f>IF(AND(MasterData6[[#This Row],[NumWebPurchases]]&gt;=1, Buying_Cat.="Over $500"), "Yes", "")</f>
        <v/>
      </c>
      <c r="L1947" t="str">
        <f>IF(MasterData6[[#This Row],[NumWebPurchases]]&gt;=R$3, "Yes", "")</f>
        <v/>
      </c>
      <c r="M1947" t="str">
        <f>IF(MasterData6[[#This Row],[NumCatalogPurchases]]&gt;=S$3, "Yes", "")</f>
        <v>Yes</v>
      </c>
      <c r="N1947" t="str">
        <f>IF(MasterData6[[#This Row],[NumStorePurchases]]&gt;=T$3, "Yes", "")</f>
        <v/>
      </c>
    </row>
    <row r="1948" spans="1:14" x14ac:dyDescent="0.3">
      <c r="A1948">
        <v>9907</v>
      </c>
      <c r="B1948">
        <v>2</v>
      </c>
      <c r="C1948">
        <v>6</v>
      </c>
      <c r="D1948">
        <v>8</v>
      </c>
      <c r="E1948">
        <v>10</v>
      </c>
      <c r="F1948">
        <v>4</v>
      </c>
      <c r="G194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948" s="52">
        <f>IFERROR(MasterData6[[#This Row],[NumWebPurchases]]/MasterData6[[#This Row],[NumWebVisitsMonth]], 0)</f>
        <v>1.5</v>
      </c>
      <c r="I1948" t="str">
        <f>IF(AND(MasterData6[[#This Row],[NumWebPurchases]]&gt;=1, Buying_Cat.="Over $500"), "Yes", "")</f>
        <v>Yes</v>
      </c>
      <c r="L1948" t="str">
        <f>IF(MasterData6[[#This Row],[NumWebPurchases]]&gt;=R$3, "Yes", "")</f>
        <v>Yes</v>
      </c>
      <c r="M1948" t="str">
        <f>IF(MasterData6[[#This Row],[NumCatalogPurchases]]&gt;=S$3, "Yes", "")</f>
        <v>Yes</v>
      </c>
      <c r="N1948" t="str">
        <f>IF(MasterData6[[#This Row],[NumStorePurchases]]&gt;=T$3, "Yes", "")</f>
        <v>Yes</v>
      </c>
    </row>
    <row r="1949" spans="1:14" x14ac:dyDescent="0.3">
      <c r="A1949">
        <v>9909</v>
      </c>
      <c r="B1949">
        <v>3</v>
      </c>
      <c r="C1949">
        <v>3</v>
      </c>
      <c r="D1949">
        <v>1</v>
      </c>
      <c r="E1949">
        <v>3</v>
      </c>
      <c r="F1949">
        <v>9</v>
      </c>
      <c r="G194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949" s="52">
        <f>IFERROR(MasterData6[[#This Row],[NumWebPurchases]]/MasterData6[[#This Row],[NumWebVisitsMonth]], 0)</f>
        <v>0.33333333333333331</v>
      </c>
      <c r="I1949" t="str">
        <f>IF(AND(MasterData6[[#This Row],[NumWebPurchases]]&gt;=1, Buying_Cat.="Over $500"), "Yes", "")</f>
        <v/>
      </c>
      <c r="L1949" t="str">
        <f>IF(MasterData6[[#This Row],[NumWebPurchases]]&gt;=R$3, "Yes", "")</f>
        <v/>
      </c>
      <c r="M1949" t="str">
        <f>IF(MasterData6[[#This Row],[NumCatalogPurchases]]&gt;=S$3, "Yes", "")</f>
        <v/>
      </c>
      <c r="N1949" t="str">
        <f>IF(MasterData6[[#This Row],[NumStorePurchases]]&gt;=T$3, "Yes", "")</f>
        <v/>
      </c>
    </row>
    <row r="1950" spans="1:14" x14ac:dyDescent="0.3">
      <c r="A1950">
        <v>9916</v>
      </c>
      <c r="B1950">
        <v>3</v>
      </c>
      <c r="C1950">
        <v>2</v>
      </c>
      <c r="D1950">
        <v>0</v>
      </c>
      <c r="E1950">
        <v>3</v>
      </c>
      <c r="F1950">
        <v>8</v>
      </c>
      <c r="G195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950" s="52">
        <f>IFERROR(MasterData6[[#This Row],[NumWebPurchases]]/MasterData6[[#This Row],[NumWebVisitsMonth]], 0)</f>
        <v>0.25</v>
      </c>
      <c r="I1950" t="str">
        <f>IF(AND(MasterData6[[#This Row],[NumWebPurchases]]&gt;=1, Buying_Cat.="Over $500"), "Yes", "")</f>
        <v/>
      </c>
      <c r="L1950" t="str">
        <f>IF(MasterData6[[#This Row],[NumWebPurchases]]&gt;=R$3, "Yes", "")</f>
        <v/>
      </c>
      <c r="M1950" t="str">
        <f>IF(MasterData6[[#This Row],[NumCatalogPurchases]]&gt;=S$3, "Yes", "")</f>
        <v/>
      </c>
      <c r="N1950" t="str">
        <f>IF(MasterData6[[#This Row],[NumStorePurchases]]&gt;=T$3, "Yes", "")</f>
        <v/>
      </c>
    </row>
    <row r="1951" spans="1:14" x14ac:dyDescent="0.3">
      <c r="A1951">
        <v>9923</v>
      </c>
      <c r="B1951">
        <v>3</v>
      </c>
      <c r="C1951">
        <v>2</v>
      </c>
      <c r="D1951">
        <v>0</v>
      </c>
      <c r="E1951">
        <v>4</v>
      </c>
      <c r="F1951">
        <v>7</v>
      </c>
      <c r="G195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951" s="52">
        <f>IFERROR(MasterData6[[#This Row],[NumWebPurchases]]/MasterData6[[#This Row],[NumWebVisitsMonth]], 0)</f>
        <v>0.2857142857142857</v>
      </c>
      <c r="I1951" t="str">
        <f>IF(AND(MasterData6[[#This Row],[NumWebPurchases]]&gt;=1, Buying_Cat.="Over $500"), "Yes", "")</f>
        <v/>
      </c>
      <c r="L1951" t="str">
        <f>IF(MasterData6[[#This Row],[NumWebPurchases]]&gt;=R$3, "Yes", "")</f>
        <v/>
      </c>
      <c r="M1951" t="str">
        <f>IF(MasterData6[[#This Row],[NumCatalogPurchases]]&gt;=S$3, "Yes", "")</f>
        <v/>
      </c>
      <c r="N1951" t="str">
        <f>IF(MasterData6[[#This Row],[NumStorePurchases]]&gt;=T$3, "Yes", "")</f>
        <v/>
      </c>
    </row>
    <row r="1952" spans="1:14" x14ac:dyDescent="0.3">
      <c r="A1952">
        <v>9925</v>
      </c>
      <c r="B1952">
        <v>3</v>
      </c>
      <c r="C1952">
        <v>4</v>
      </c>
      <c r="D1952">
        <v>2</v>
      </c>
      <c r="E1952">
        <v>3</v>
      </c>
      <c r="F1952">
        <v>7</v>
      </c>
      <c r="G195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952" s="52">
        <f>IFERROR(MasterData6[[#This Row],[NumWebPurchases]]/MasterData6[[#This Row],[NumWebVisitsMonth]], 0)</f>
        <v>0.5714285714285714</v>
      </c>
      <c r="I1952" t="str">
        <f>IF(AND(MasterData6[[#This Row],[NumWebPurchases]]&gt;=1, Buying_Cat.="Over $500"), "Yes", "")</f>
        <v/>
      </c>
      <c r="L1952" t="str">
        <f>IF(MasterData6[[#This Row],[NumWebPurchases]]&gt;=R$3, "Yes", "")</f>
        <v>Yes</v>
      </c>
      <c r="M1952" t="str">
        <f>IF(MasterData6[[#This Row],[NumCatalogPurchases]]&gt;=S$3, "Yes", "")</f>
        <v>Yes</v>
      </c>
      <c r="N1952" t="str">
        <f>IF(MasterData6[[#This Row],[NumStorePurchases]]&gt;=T$3, "Yes", "")</f>
        <v/>
      </c>
    </row>
    <row r="1953" spans="1:14" x14ac:dyDescent="0.3">
      <c r="A1953">
        <v>9930</v>
      </c>
      <c r="B1953">
        <v>1</v>
      </c>
      <c r="C1953">
        <v>6</v>
      </c>
      <c r="D1953">
        <v>8</v>
      </c>
      <c r="E1953">
        <v>13</v>
      </c>
      <c r="F1953">
        <v>2</v>
      </c>
      <c r="G195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53" s="52">
        <f>IFERROR(MasterData6[[#This Row],[NumWebPurchases]]/MasterData6[[#This Row],[NumWebVisitsMonth]], 0)</f>
        <v>3</v>
      </c>
      <c r="I1953" t="str">
        <f>IF(AND(MasterData6[[#This Row],[NumWebPurchases]]&gt;=1, Buying_Cat.="Over $500"), "Yes", "")</f>
        <v>Yes</v>
      </c>
      <c r="L1953" t="str">
        <f>IF(MasterData6[[#This Row],[NumWebPurchases]]&gt;=R$3, "Yes", "")</f>
        <v>Yes</v>
      </c>
      <c r="M1953" t="str">
        <f>IF(MasterData6[[#This Row],[NumCatalogPurchases]]&gt;=S$3, "Yes", "")</f>
        <v>Yes</v>
      </c>
      <c r="N1953" t="str">
        <f>IF(MasterData6[[#This Row],[NumStorePurchases]]&gt;=T$3, "Yes", "")</f>
        <v>Yes</v>
      </c>
    </row>
    <row r="1954" spans="1:14" x14ac:dyDescent="0.3">
      <c r="A1954">
        <v>9931</v>
      </c>
      <c r="B1954">
        <v>15</v>
      </c>
      <c r="C1954">
        <v>0</v>
      </c>
      <c r="D1954">
        <v>0</v>
      </c>
      <c r="E1954">
        <v>0</v>
      </c>
      <c r="F1954">
        <v>19</v>
      </c>
      <c r="G195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15</v>
      </c>
      <c r="H1954" s="52">
        <f>IFERROR(MasterData6[[#This Row],[NumWebPurchases]]/MasterData6[[#This Row],[NumWebVisitsMonth]], 0)</f>
        <v>0</v>
      </c>
      <c r="I1954" t="str">
        <f>IF(AND(MasterData6[[#This Row],[NumWebPurchases]]&gt;=1, Buying_Cat.="Over $500"), "Yes", "")</f>
        <v/>
      </c>
      <c r="L1954" t="str">
        <f>IF(MasterData6[[#This Row],[NumWebPurchases]]&gt;=R$3, "Yes", "")</f>
        <v/>
      </c>
      <c r="M1954" t="str">
        <f>IF(MasterData6[[#This Row],[NumCatalogPurchases]]&gt;=S$3, "Yes", "")</f>
        <v/>
      </c>
      <c r="N1954" t="str">
        <f>IF(MasterData6[[#This Row],[NumStorePurchases]]&gt;=T$3, "Yes", "")</f>
        <v/>
      </c>
    </row>
    <row r="1955" spans="1:14" x14ac:dyDescent="0.3">
      <c r="A1955">
        <v>9937</v>
      </c>
      <c r="B1955">
        <v>1</v>
      </c>
      <c r="C1955">
        <v>2</v>
      </c>
      <c r="D1955">
        <v>2</v>
      </c>
      <c r="E1955">
        <v>12</v>
      </c>
      <c r="F1955">
        <v>1</v>
      </c>
      <c r="G195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55" s="52">
        <f>IFERROR(MasterData6[[#This Row],[NumWebPurchases]]/MasterData6[[#This Row],[NumWebVisitsMonth]], 0)</f>
        <v>2</v>
      </c>
      <c r="I1955" t="str">
        <f>IF(AND(MasterData6[[#This Row],[NumWebPurchases]]&gt;=1, Buying_Cat.="Over $500"), "Yes", "")</f>
        <v/>
      </c>
      <c r="L1955" t="str">
        <f>IF(MasterData6[[#This Row],[NumWebPurchases]]&gt;=R$3, "Yes", "")</f>
        <v/>
      </c>
      <c r="M1955" t="str">
        <f>IF(MasterData6[[#This Row],[NumCatalogPurchases]]&gt;=S$3, "Yes", "")</f>
        <v>Yes</v>
      </c>
      <c r="N1955" t="str">
        <f>IF(MasterData6[[#This Row],[NumStorePurchases]]&gt;=T$3, "Yes", "")</f>
        <v>Yes</v>
      </c>
    </row>
    <row r="1956" spans="1:14" x14ac:dyDescent="0.3">
      <c r="A1956">
        <v>9938</v>
      </c>
      <c r="B1956">
        <v>1</v>
      </c>
      <c r="C1956">
        <v>4</v>
      </c>
      <c r="D1956">
        <v>6</v>
      </c>
      <c r="E1956">
        <v>6</v>
      </c>
      <c r="F1956">
        <v>2</v>
      </c>
      <c r="G195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56" s="52">
        <f>IFERROR(MasterData6[[#This Row],[NumWebPurchases]]/MasterData6[[#This Row],[NumWebVisitsMonth]], 0)</f>
        <v>2</v>
      </c>
      <c r="I1956" t="str">
        <f>IF(AND(MasterData6[[#This Row],[NumWebPurchases]]&gt;=1, Buying_Cat.="Over $500"), "Yes", "")</f>
        <v>Yes</v>
      </c>
      <c r="L1956" t="str">
        <f>IF(MasterData6[[#This Row],[NumWebPurchases]]&gt;=R$3, "Yes", "")</f>
        <v>Yes</v>
      </c>
      <c r="M1956" t="str">
        <f>IF(MasterData6[[#This Row],[NumCatalogPurchases]]&gt;=S$3, "Yes", "")</f>
        <v>Yes</v>
      </c>
      <c r="N1956" t="str">
        <f>IF(MasterData6[[#This Row],[NumStorePurchases]]&gt;=T$3, "Yes", "")</f>
        <v>Yes</v>
      </c>
    </row>
    <row r="1957" spans="1:14" x14ac:dyDescent="0.3">
      <c r="A1957">
        <v>9940</v>
      </c>
      <c r="B1957">
        <v>2</v>
      </c>
      <c r="C1957">
        <v>6</v>
      </c>
      <c r="D1957">
        <v>4</v>
      </c>
      <c r="E1957">
        <v>4</v>
      </c>
      <c r="F1957">
        <v>3</v>
      </c>
      <c r="G195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957" s="52">
        <f>IFERROR(MasterData6[[#This Row],[NumWebPurchases]]/MasterData6[[#This Row],[NumWebVisitsMonth]], 0)</f>
        <v>2</v>
      </c>
      <c r="I1957" t="str">
        <f>IF(AND(MasterData6[[#This Row],[NumWebPurchases]]&gt;=1, Buying_Cat.="Over $500"), "Yes", "")</f>
        <v>Yes</v>
      </c>
      <c r="L1957" t="str">
        <f>IF(MasterData6[[#This Row],[NumWebPurchases]]&gt;=R$3, "Yes", "")</f>
        <v>Yes</v>
      </c>
      <c r="M1957" t="str">
        <f>IF(MasterData6[[#This Row],[NumCatalogPurchases]]&gt;=S$3, "Yes", "")</f>
        <v>Yes</v>
      </c>
      <c r="N1957" t="str">
        <f>IF(MasterData6[[#This Row],[NumStorePurchases]]&gt;=T$3, "Yes", "")</f>
        <v/>
      </c>
    </row>
    <row r="1958" spans="1:14" x14ac:dyDescent="0.3">
      <c r="A1958">
        <v>9949</v>
      </c>
      <c r="B1958">
        <v>3</v>
      </c>
      <c r="C1958">
        <v>3</v>
      </c>
      <c r="D1958">
        <v>3</v>
      </c>
      <c r="E1958">
        <v>6</v>
      </c>
      <c r="F1958">
        <v>8</v>
      </c>
      <c r="G195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958" s="52">
        <f>IFERROR(MasterData6[[#This Row],[NumWebPurchases]]/MasterData6[[#This Row],[NumWebVisitsMonth]], 0)</f>
        <v>0.375</v>
      </c>
      <c r="I1958" t="str">
        <f>IF(AND(MasterData6[[#This Row],[NumWebPurchases]]&gt;=1, Buying_Cat.="Over $500"), "Yes", "")</f>
        <v>Yes</v>
      </c>
      <c r="L1958" t="str">
        <f>IF(MasterData6[[#This Row],[NumWebPurchases]]&gt;=R$3, "Yes", "")</f>
        <v/>
      </c>
      <c r="M1958" t="str">
        <f>IF(MasterData6[[#This Row],[NumCatalogPurchases]]&gt;=S$3, "Yes", "")</f>
        <v>Yes</v>
      </c>
      <c r="N1958" t="str">
        <f>IF(MasterData6[[#This Row],[NumStorePurchases]]&gt;=T$3, "Yes", "")</f>
        <v>Yes</v>
      </c>
    </row>
    <row r="1959" spans="1:14" x14ac:dyDescent="0.3">
      <c r="A1959">
        <v>9952</v>
      </c>
      <c r="B1959">
        <v>1</v>
      </c>
      <c r="C1959">
        <v>4</v>
      </c>
      <c r="D1959">
        <v>7</v>
      </c>
      <c r="E1959">
        <v>5</v>
      </c>
      <c r="F1959">
        <v>1</v>
      </c>
      <c r="G195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59" s="52">
        <f>IFERROR(MasterData6[[#This Row],[NumWebPurchases]]/MasterData6[[#This Row],[NumWebVisitsMonth]], 0)</f>
        <v>4</v>
      </c>
      <c r="I1959" t="str">
        <f>IF(AND(MasterData6[[#This Row],[NumWebPurchases]]&gt;=1, Buying_Cat.="Over $500"), "Yes", "")</f>
        <v>Yes</v>
      </c>
      <c r="L1959" t="str">
        <f>IF(MasterData6[[#This Row],[NumWebPurchases]]&gt;=R$3, "Yes", "")</f>
        <v>Yes</v>
      </c>
      <c r="M1959" t="str">
        <f>IF(MasterData6[[#This Row],[NumCatalogPurchases]]&gt;=S$3, "Yes", "")</f>
        <v>Yes</v>
      </c>
      <c r="N1959" t="str">
        <f>IF(MasterData6[[#This Row],[NumStorePurchases]]&gt;=T$3, "Yes", "")</f>
        <v>Yes</v>
      </c>
    </row>
    <row r="1960" spans="1:14" x14ac:dyDescent="0.3">
      <c r="A1960">
        <v>9955</v>
      </c>
      <c r="B1960">
        <v>2</v>
      </c>
      <c r="C1960">
        <v>3</v>
      </c>
      <c r="D1960">
        <v>0</v>
      </c>
      <c r="E1960">
        <v>4</v>
      </c>
      <c r="F1960">
        <v>7</v>
      </c>
      <c r="G196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960" s="52">
        <f>IFERROR(MasterData6[[#This Row],[NumWebPurchases]]/MasterData6[[#This Row],[NumWebVisitsMonth]], 0)</f>
        <v>0.42857142857142855</v>
      </c>
      <c r="I1960" t="str">
        <f>IF(AND(MasterData6[[#This Row],[NumWebPurchases]]&gt;=1, Buying_Cat.="Over $500"), "Yes", "")</f>
        <v/>
      </c>
      <c r="L1960" t="str">
        <f>IF(MasterData6[[#This Row],[NumWebPurchases]]&gt;=R$3, "Yes", "")</f>
        <v/>
      </c>
      <c r="M1960" t="str">
        <f>IF(MasterData6[[#This Row],[NumCatalogPurchases]]&gt;=S$3, "Yes", "")</f>
        <v/>
      </c>
      <c r="N1960" t="str">
        <f>IF(MasterData6[[#This Row],[NumStorePurchases]]&gt;=T$3, "Yes", "")</f>
        <v/>
      </c>
    </row>
    <row r="1961" spans="1:14" x14ac:dyDescent="0.3">
      <c r="A1961">
        <v>9958</v>
      </c>
      <c r="B1961">
        <v>1</v>
      </c>
      <c r="C1961">
        <v>9</v>
      </c>
      <c r="D1961">
        <v>2</v>
      </c>
      <c r="E1961">
        <v>9</v>
      </c>
      <c r="F1961">
        <v>5</v>
      </c>
      <c r="G196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61" s="52">
        <f>IFERROR(MasterData6[[#This Row],[NumWebPurchases]]/MasterData6[[#This Row],[NumWebVisitsMonth]], 0)</f>
        <v>1.8</v>
      </c>
      <c r="I1961" t="str">
        <f>IF(AND(MasterData6[[#This Row],[NumWebPurchases]]&gt;=1, Buying_Cat.="Over $500"), "Yes", "")</f>
        <v>Yes</v>
      </c>
      <c r="L1961" t="str">
        <f>IF(MasterData6[[#This Row],[NumWebPurchases]]&gt;=R$3, "Yes", "")</f>
        <v>Yes</v>
      </c>
      <c r="M1961" t="str">
        <f>IF(MasterData6[[#This Row],[NumCatalogPurchases]]&gt;=S$3, "Yes", "")</f>
        <v>Yes</v>
      </c>
      <c r="N1961" t="str">
        <f>IF(MasterData6[[#This Row],[NumStorePurchases]]&gt;=T$3, "Yes", "")</f>
        <v>Yes</v>
      </c>
    </row>
    <row r="1962" spans="1:14" x14ac:dyDescent="0.3">
      <c r="A1962">
        <v>9960</v>
      </c>
      <c r="B1962">
        <v>1</v>
      </c>
      <c r="C1962">
        <v>1</v>
      </c>
      <c r="D1962">
        <v>0</v>
      </c>
      <c r="E1962">
        <v>2</v>
      </c>
      <c r="F1962">
        <v>7</v>
      </c>
      <c r="G196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62" s="52">
        <f>IFERROR(MasterData6[[#This Row],[NumWebPurchases]]/MasterData6[[#This Row],[NumWebVisitsMonth]], 0)</f>
        <v>0.14285714285714285</v>
      </c>
      <c r="I1962" t="str">
        <f>IF(AND(MasterData6[[#This Row],[NumWebPurchases]]&gt;=1, Buying_Cat.="Over $500"), "Yes", "")</f>
        <v/>
      </c>
      <c r="L1962" t="str">
        <f>IF(MasterData6[[#This Row],[NumWebPurchases]]&gt;=R$3, "Yes", "")</f>
        <v/>
      </c>
      <c r="M1962" t="str">
        <f>IF(MasterData6[[#This Row],[NumCatalogPurchases]]&gt;=S$3, "Yes", "")</f>
        <v/>
      </c>
      <c r="N1962" t="str">
        <f>IF(MasterData6[[#This Row],[NumStorePurchases]]&gt;=T$3, "Yes", "")</f>
        <v/>
      </c>
    </row>
    <row r="1963" spans="1:14" x14ac:dyDescent="0.3">
      <c r="A1963">
        <v>9964</v>
      </c>
      <c r="B1963">
        <v>1</v>
      </c>
      <c r="C1963">
        <v>4</v>
      </c>
      <c r="D1963">
        <v>2</v>
      </c>
      <c r="E1963">
        <v>8</v>
      </c>
      <c r="F1963">
        <v>4</v>
      </c>
      <c r="G196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63" s="52">
        <f>IFERROR(MasterData6[[#This Row],[NumWebPurchases]]/MasterData6[[#This Row],[NumWebVisitsMonth]], 0)</f>
        <v>1</v>
      </c>
      <c r="I1963" t="str">
        <f>IF(AND(MasterData6[[#This Row],[NumWebPurchases]]&gt;=1, Buying_Cat.="Over $500"), "Yes", "")</f>
        <v/>
      </c>
      <c r="L1963" t="str">
        <f>IF(MasterData6[[#This Row],[NumWebPurchases]]&gt;=R$3, "Yes", "")</f>
        <v>Yes</v>
      </c>
      <c r="M1963" t="str">
        <f>IF(MasterData6[[#This Row],[NumCatalogPurchases]]&gt;=S$3, "Yes", "")</f>
        <v>Yes</v>
      </c>
      <c r="N1963" t="str">
        <f>IF(MasterData6[[#This Row],[NumStorePurchases]]&gt;=T$3, "Yes", "")</f>
        <v>Yes</v>
      </c>
    </row>
    <row r="1964" spans="1:14" x14ac:dyDescent="0.3">
      <c r="A1964">
        <v>9967</v>
      </c>
      <c r="B1964">
        <v>8</v>
      </c>
      <c r="C1964">
        <v>6</v>
      </c>
      <c r="D1964">
        <v>1</v>
      </c>
      <c r="E1964">
        <v>7</v>
      </c>
      <c r="F1964">
        <v>8</v>
      </c>
      <c r="G196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8</v>
      </c>
      <c r="H1964" s="52">
        <f>IFERROR(MasterData6[[#This Row],[NumWebPurchases]]/MasterData6[[#This Row],[NumWebVisitsMonth]], 0)</f>
        <v>0.75</v>
      </c>
      <c r="I1964" t="str">
        <f>IF(AND(MasterData6[[#This Row],[NumWebPurchases]]&gt;=1, Buying_Cat.="Over $500"), "Yes", "")</f>
        <v/>
      </c>
      <c r="L1964" t="str">
        <f>IF(MasterData6[[#This Row],[NumWebPurchases]]&gt;=R$3, "Yes", "")</f>
        <v>Yes</v>
      </c>
      <c r="M1964" t="str">
        <f>IF(MasterData6[[#This Row],[NumCatalogPurchases]]&gt;=S$3, "Yes", "")</f>
        <v/>
      </c>
      <c r="N1964" t="str">
        <f>IF(MasterData6[[#This Row],[NumStorePurchases]]&gt;=T$3, "Yes", "")</f>
        <v>Yes</v>
      </c>
    </row>
    <row r="1965" spans="1:14" x14ac:dyDescent="0.3">
      <c r="A1965">
        <v>9970</v>
      </c>
      <c r="B1965">
        <v>1</v>
      </c>
      <c r="C1965">
        <v>1</v>
      </c>
      <c r="D1965">
        <v>1</v>
      </c>
      <c r="E1965">
        <v>6</v>
      </c>
      <c r="F1965">
        <v>2</v>
      </c>
      <c r="G196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65" s="52">
        <f>IFERROR(MasterData6[[#This Row],[NumWebPurchases]]/MasterData6[[#This Row],[NumWebVisitsMonth]], 0)</f>
        <v>0.5</v>
      </c>
      <c r="I1965" t="str">
        <f>IF(AND(MasterData6[[#This Row],[NumWebPurchases]]&gt;=1, Buying_Cat.="Over $500"), "Yes", "")</f>
        <v/>
      </c>
      <c r="L1965" t="str">
        <f>IF(MasterData6[[#This Row],[NumWebPurchases]]&gt;=R$3, "Yes", "")</f>
        <v/>
      </c>
      <c r="M1965" t="str">
        <f>IF(MasterData6[[#This Row],[NumCatalogPurchases]]&gt;=S$3, "Yes", "")</f>
        <v/>
      </c>
      <c r="N1965" t="str">
        <f>IF(MasterData6[[#This Row],[NumStorePurchases]]&gt;=T$3, "Yes", "")</f>
        <v>Yes</v>
      </c>
    </row>
    <row r="1966" spans="1:14" x14ac:dyDescent="0.3">
      <c r="A1966">
        <v>9971</v>
      </c>
      <c r="B1966">
        <v>1</v>
      </c>
      <c r="C1966">
        <v>4</v>
      </c>
      <c r="D1966">
        <v>4</v>
      </c>
      <c r="E1966">
        <v>8</v>
      </c>
      <c r="F1966">
        <v>2</v>
      </c>
      <c r="G196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66" s="52">
        <f>IFERROR(MasterData6[[#This Row],[NumWebPurchases]]/MasterData6[[#This Row],[NumWebVisitsMonth]], 0)</f>
        <v>2</v>
      </c>
      <c r="I1966" t="str">
        <f>IF(AND(MasterData6[[#This Row],[NumWebPurchases]]&gt;=1, Buying_Cat.="Over $500"), "Yes", "")</f>
        <v/>
      </c>
      <c r="L1966" t="str">
        <f>IF(MasterData6[[#This Row],[NumWebPurchases]]&gt;=R$3, "Yes", "")</f>
        <v>Yes</v>
      </c>
      <c r="M1966" t="str">
        <f>IF(MasterData6[[#This Row],[NumCatalogPurchases]]&gt;=S$3, "Yes", "")</f>
        <v>Yes</v>
      </c>
      <c r="N1966" t="str">
        <f>IF(MasterData6[[#This Row],[NumStorePurchases]]&gt;=T$3, "Yes", "")</f>
        <v>Yes</v>
      </c>
    </row>
    <row r="1967" spans="1:14" x14ac:dyDescent="0.3">
      <c r="A1967">
        <v>9972</v>
      </c>
      <c r="B1967">
        <v>1</v>
      </c>
      <c r="C1967">
        <v>1</v>
      </c>
      <c r="D1967">
        <v>0</v>
      </c>
      <c r="E1967">
        <v>3</v>
      </c>
      <c r="F1967">
        <v>7</v>
      </c>
      <c r="G196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67" s="52">
        <f>IFERROR(MasterData6[[#This Row],[NumWebPurchases]]/MasterData6[[#This Row],[NumWebVisitsMonth]], 0)</f>
        <v>0.14285714285714285</v>
      </c>
      <c r="I1967" t="str">
        <f>IF(AND(MasterData6[[#This Row],[NumWebPurchases]]&gt;=1, Buying_Cat.="Over $500"), "Yes", "")</f>
        <v/>
      </c>
      <c r="L1967" t="str">
        <f>IF(MasterData6[[#This Row],[NumWebPurchases]]&gt;=R$3, "Yes", "")</f>
        <v/>
      </c>
      <c r="M1967" t="str">
        <f>IF(MasterData6[[#This Row],[NumCatalogPurchases]]&gt;=S$3, "Yes", "")</f>
        <v/>
      </c>
      <c r="N1967" t="str">
        <f>IF(MasterData6[[#This Row],[NumStorePurchases]]&gt;=T$3, "Yes", "")</f>
        <v/>
      </c>
    </row>
    <row r="1968" spans="1:14" x14ac:dyDescent="0.3">
      <c r="A1968">
        <v>9973</v>
      </c>
      <c r="B1968">
        <v>3</v>
      </c>
      <c r="C1968">
        <v>7</v>
      </c>
      <c r="D1968">
        <v>1</v>
      </c>
      <c r="E1968">
        <v>8</v>
      </c>
      <c r="F1968">
        <v>7</v>
      </c>
      <c r="G196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968" s="52">
        <f>IFERROR(MasterData6[[#This Row],[NumWebPurchases]]/MasterData6[[#This Row],[NumWebVisitsMonth]], 0)</f>
        <v>1</v>
      </c>
      <c r="I1968" t="str">
        <f>IF(AND(MasterData6[[#This Row],[NumWebPurchases]]&gt;=1, Buying_Cat.="Over $500"), "Yes", "")</f>
        <v/>
      </c>
      <c r="L1968" t="str">
        <f>IF(MasterData6[[#This Row],[NumWebPurchases]]&gt;=R$3, "Yes", "")</f>
        <v>Yes</v>
      </c>
      <c r="M1968" t="str">
        <f>IF(MasterData6[[#This Row],[NumCatalogPurchases]]&gt;=S$3, "Yes", "")</f>
        <v/>
      </c>
      <c r="N1968" t="str">
        <f>IF(MasterData6[[#This Row],[NumStorePurchases]]&gt;=T$3, "Yes", "")</f>
        <v>Yes</v>
      </c>
    </row>
    <row r="1969" spans="1:14" x14ac:dyDescent="0.3">
      <c r="A1969">
        <v>9974</v>
      </c>
      <c r="B1969">
        <v>1</v>
      </c>
      <c r="C1969">
        <v>3</v>
      </c>
      <c r="D1969">
        <v>1</v>
      </c>
      <c r="E1969">
        <v>2</v>
      </c>
      <c r="F1969">
        <v>7</v>
      </c>
      <c r="G196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69" s="52">
        <f>IFERROR(MasterData6[[#This Row],[NumWebPurchases]]/MasterData6[[#This Row],[NumWebVisitsMonth]], 0)</f>
        <v>0.42857142857142855</v>
      </c>
      <c r="I1969" t="str">
        <f>IF(AND(MasterData6[[#This Row],[NumWebPurchases]]&gt;=1, Buying_Cat.="Over $500"), "Yes", "")</f>
        <v/>
      </c>
      <c r="L1969" t="str">
        <f>IF(MasterData6[[#This Row],[NumWebPurchases]]&gt;=R$3, "Yes", "")</f>
        <v/>
      </c>
      <c r="M1969" t="str">
        <f>IF(MasterData6[[#This Row],[NumCatalogPurchases]]&gt;=S$3, "Yes", "")</f>
        <v/>
      </c>
      <c r="N1969" t="str">
        <f>IF(MasterData6[[#This Row],[NumStorePurchases]]&gt;=T$3, "Yes", "")</f>
        <v/>
      </c>
    </row>
    <row r="1970" spans="1:14" x14ac:dyDescent="0.3">
      <c r="A1970">
        <v>9977</v>
      </c>
      <c r="B1970">
        <v>3</v>
      </c>
      <c r="C1970">
        <v>9</v>
      </c>
      <c r="D1970">
        <v>3</v>
      </c>
      <c r="E1970">
        <v>5</v>
      </c>
      <c r="F1970">
        <v>4</v>
      </c>
      <c r="G197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970" s="52">
        <f>IFERROR(MasterData6[[#This Row],[NumWebPurchases]]/MasterData6[[#This Row],[NumWebVisitsMonth]], 0)</f>
        <v>2.25</v>
      </c>
      <c r="I1970" t="str">
        <f>IF(AND(MasterData6[[#This Row],[NumWebPurchases]]&gt;=1, Buying_Cat.="Over $500"), "Yes", "")</f>
        <v>Yes</v>
      </c>
      <c r="L1970" t="str">
        <f>IF(MasterData6[[#This Row],[NumWebPurchases]]&gt;=R$3, "Yes", "")</f>
        <v>Yes</v>
      </c>
      <c r="M1970" t="str">
        <f>IF(MasterData6[[#This Row],[NumCatalogPurchases]]&gt;=S$3, "Yes", "")</f>
        <v>Yes</v>
      </c>
      <c r="N1970" t="str">
        <f>IF(MasterData6[[#This Row],[NumStorePurchases]]&gt;=T$3, "Yes", "")</f>
        <v>Yes</v>
      </c>
    </row>
    <row r="1971" spans="1:14" x14ac:dyDescent="0.3">
      <c r="A1971">
        <v>9984</v>
      </c>
      <c r="B1971">
        <v>5</v>
      </c>
      <c r="C1971">
        <v>8</v>
      </c>
      <c r="D1971">
        <v>5</v>
      </c>
      <c r="E1971">
        <v>4</v>
      </c>
      <c r="F1971">
        <v>8</v>
      </c>
      <c r="G197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971" s="52">
        <f>IFERROR(MasterData6[[#This Row],[NumWebPurchases]]/MasterData6[[#This Row],[NumWebVisitsMonth]], 0)</f>
        <v>1</v>
      </c>
      <c r="I1971" t="str">
        <f>IF(AND(MasterData6[[#This Row],[NumWebPurchases]]&gt;=1, Buying_Cat.="Over $500"), "Yes", "")</f>
        <v>Yes</v>
      </c>
      <c r="L1971" t="str">
        <f>IF(MasterData6[[#This Row],[NumWebPurchases]]&gt;=R$3, "Yes", "")</f>
        <v>Yes</v>
      </c>
      <c r="M1971" t="str">
        <f>IF(MasterData6[[#This Row],[NumCatalogPurchases]]&gt;=S$3, "Yes", "")</f>
        <v>Yes</v>
      </c>
      <c r="N1971" t="str">
        <f>IF(MasterData6[[#This Row],[NumStorePurchases]]&gt;=T$3, "Yes", "")</f>
        <v/>
      </c>
    </row>
    <row r="1972" spans="1:14" x14ac:dyDescent="0.3">
      <c r="A1972">
        <v>9986</v>
      </c>
      <c r="B1972">
        <v>3</v>
      </c>
      <c r="C1972">
        <v>4</v>
      </c>
      <c r="D1972">
        <v>1</v>
      </c>
      <c r="E1972">
        <v>2</v>
      </c>
      <c r="F1972">
        <v>7</v>
      </c>
      <c r="G197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972" s="52">
        <f>IFERROR(MasterData6[[#This Row],[NumWebPurchases]]/MasterData6[[#This Row],[NumWebVisitsMonth]], 0)</f>
        <v>0.5714285714285714</v>
      </c>
      <c r="I1972" t="str">
        <f>IF(AND(MasterData6[[#This Row],[NumWebPurchases]]&gt;=1, Buying_Cat.="Over $500"), "Yes", "")</f>
        <v/>
      </c>
      <c r="L1972" t="str">
        <f>IF(MasterData6[[#This Row],[NumWebPurchases]]&gt;=R$3, "Yes", "")</f>
        <v>Yes</v>
      </c>
      <c r="M1972" t="str">
        <f>IF(MasterData6[[#This Row],[NumCatalogPurchases]]&gt;=S$3, "Yes", "")</f>
        <v/>
      </c>
      <c r="N1972" t="str">
        <f>IF(MasterData6[[#This Row],[NumStorePurchases]]&gt;=T$3, "Yes", "")</f>
        <v/>
      </c>
    </row>
    <row r="1973" spans="1:14" x14ac:dyDescent="0.3">
      <c r="A1973">
        <v>9988</v>
      </c>
      <c r="B1973">
        <v>3</v>
      </c>
      <c r="C1973">
        <v>6</v>
      </c>
      <c r="D1973">
        <v>3</v>
      </c>
      <c r="E1973">
        <v>13</v>
      </c>
      <c r="F1973">
        <v>4</v>
      </c>
      <c r="G197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973" s="52">
        <f>IFERROR(MasterData6[[#This Row],[NumWebPurchases]]/MasterData6[[#This Row],[NumWebVisitsMonth]], 0)</f>
        <v>1.5</v>
      </c>
      <c r="I1973" t="str">
        <f>IF(AND(MasterData6[[#This Row],[NumWebPurchases]]&gt;=1, Buying_Cat.="Over $500"), "Yes", "")</f>
        <v>Yes</v>
      </c>
      <c r="L1973" t="str">
        <f>IF(MasterData6[[#This Row],[NumWebPurchases]]&gt;=R$3, "Yes", "")</f>
        <v>Yes</v>
      </c>
      <c r="M1973" t="str">
        <f>IF(MasterData6[[#This Row],[NumCatalogPurchases]]&gt;=S$3, "Yes", "")</f>
        <v>Yes</v>
      </c>
      <c r="N1973" t="str">
        <f>IF(MasterData6[[#This Row],[NumStorePurchases]]&gt;=T$3, "Yes", "")</f>
        <v>Yes</v>
      </c>
    </row>
    <row r="1974" spans="1:14" x14ac:dyDescent="0.3">
      <c r="A1974">
        <v>9999</v>
      </c>
      <c r="B1974">
        <v>1</v>
      </c>
      <c r="C1974">
        <v>9</v>
      </c>
      <c r="D1974">
        <v>4</v>
      </c>
      <c r="E1974">
        <v>9</v>
      </c>
      <c r="F1974">
        <v>5</v>
      </c>
      <c r="G197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74" s="52">
        <f>IFERROR(MasterData6[[#This Row],[NumWebPurchases]]/MasterData6[[#This Row],[NumWebVisitsMonth]], 0)</f>
        <v>1.8</v>
      </c>
      <c r="I1974" t="str">
        <f>IF(AND(MasterData6[[#This Row],[NumWebPurchases]]&gt;=1, Buying_Cat.="Over $500"), "Yes", "")</f>
        <v>Yes</v>
      </c>
      <c r="L1974" t="str">
        <f>IF(MasterData6[[#This Row],[NumWebPurchases]]&gt;=R$3, "Yes", "")</f>
        <v>Yes</v>
      </c>
      <c r="M1974" t="str">
        <f>IF(MasterData6[[#This Row],[NumCatalogPurchases]]&gt;=S$3, "Yes", "")</f>
        <v>Yes</v>
      </c>
      <c r="N1974" t="str">
        <f>IF(MasterData6[[#This Row],[NumStorePurchases]]&gt;=T$3, "Yes", "")</f>
        <v>Yes</v>
      </c>
    </row>
    <row r="1975" spans="1:14" x14ac:dyDescent="0.3">
      <c r="A1975">
        <v>10001</v>
      </c>
      <c r="B1975">
        <v>4</v>
      </c>
      <c r="C1975">
        <v>2</v>
      </c>
      <c r="D1975">
        <v>1</v>
      </c>
      <c r="E1975">
        <v>3</v>
      </c>
      <c r="F1975">
        <v>9</v>
      </c>
      <c r="G197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975" s="52">
        <f>IFERROR(MasterData6[[#This Row],[NumWebPurchases]]/MasterData6[[#This Row],[NumWebVisitsMonth]], 0)</f>
        <v>0.22222222222222221</v>
      </c>
      <c r="I1975" t="str">
        <f>IF(AND(MasterData6[[#This Row],[NumWebPurchases]]&gt;=1, Buying_Cat.="Over $500"), "Yes", "")</f>
        <v/>
      </c>
      <c r="L1975" t="str">
        <f>IF(MasterData6[[#This Row],[NumWebPurchases]]&gt;=R$3, "Yes", "")</f>
        <v/>
      </c>
      <c r="M1975" t="str">
        <f>IF(MasterData6[[#This Row],[NumCatalogPurchases]]&gt;=S$3, "Yes", "")</f>
        <v/>
      </c>
      <c r="N1975" t="str">
        <f>IF(MasterData6[[#This Row],[NumStorePurchases]]&gt;=T$3, "Yes", "")</f>
        <v/>
      </c>
    </row>
    <row r="1976" spans="1:14" x14ac:dyDescent="0.3">
      <c r="A1976">
        <v>10010</v>
      </c>
      <c r="B1976">
        <v>4</v>
      </c>
      <c r="C1976">
        <v>3</v>
      </c>
      <c r="D1976">
        <v>2</v>
      </c>
      <c r="E1976">
        <v>2</v>
      </c>
      <c r="F1976">
        <v>9</v>
      </c>
      <c r="G197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976" s="52">
        <f>IFERROR(MasterData6[[#This Row],[NumWebPurchases]]/MasterData6[[#This Row],[NumWebVisitsMonth]], 0)</f>
        <v>0.33333333333333331</v>
      </c>
      <c r="I1976" t="str">
        <f>IF(AND(MasterData6[[#This Row],[NumWebPurchases]]&gt;=1, Buying_Cat.="Over $500"), "Yes", "")</f>
        <v/>
      </c>
      <c r="L1976" t="str">
        <f>IF(MasterData6[[#This Row],[NumWebPurchases]]&gt;=R$3, "Yes", "")</f>
        <v/>
      </c>
      <c r="M1976" t="str">
        <f>IF(MasterData6[[#This Row],[NumCatalogPurchases]]&gt;=S$3, "Yes", "")</f>
        <v>Yes</v>
      </c>
      <c r="N1976" t="str">
        <f>IF(MasterData6[[#This Row],[NumStorePurchases]]&gt;=T$3, "Yes", "")</f>
        <v/>
      </c>
    </row>
    <row r="1977" spans="1:14" x14ac:dyDescent="0.3">
      <c r="A1977">
        <v>10022</v>
      </c>
      <c r="B1977">
        <v>1</v>
      </c>
      <c r="C1977">
        <v>1</v>
      </c>
      <c r="D1977">
        <v>0</v>
      </c>
      <c r="E1977">
        <v>2</v>
      </c>
      <c r="F1977">
        <v>5</v>
      </c>
      <c r="G197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77" s="52">
        <f>IFERROR(MasterData6[[#This Row],[NumWebPurchases]]/MasterData6[[#This Row],[NumWebVisitsMonth]], 0)</f>
        <v>0.2</v>
      </c>
      <c r="I1977" t="str">
        <f>IF(AND(MasterData6[[#This Row],[NumWebPurchases]]&gt;=1, Buying_Cat.="Over $500"), "Yes", "")</f>
        <v/>
      </c>
      <c r="L1977" t="str">
        <f>IF(MasterData6[[#This Row],[NumWebPurchases]]&gt;=R$3, "Yes", "")</f>
        <v/>
      </c>
      <c r="M1977" t="str">
        <f>IF(MasterData6[[#This Row],[NumCatalogPurchases]]&gt;=S$3, "Yes", "")</f>
        <v/>
      </c>
      <c r="N1977" t="str">
        <f>IF(MasterData6[[#This Row],[NumStorePurchases]]&gt;=T$3, "Yes", "")</f>
        <v/>
      </c>
    </row>
    <row r="1978" spans="1:14" x14ac:dyDescent="0.3">
      <c r="A1978">
        <v>10031</v>
      </c>
      <c r="B1978">
        <v>5</v>
      </c>
      <c r="C1978">
        <v>3</v>
      </c>
      <c r="D1978">
        <v>0</v>
      </c>
      <c r="E1978">
        <v>4</v>
      </c>
      <c r="F1978">
        <v>8</v>
      </c>
      <c r="G197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978" s="52">
        <f>IFERROR(MasterData6[[#This Row],[NumWebPurchases]]/MasterData6[[#This Row],[NumWebVisitsMonth]], 0)</f>
        <v>0.375</v>
      </c>
      <c r="I1978" t="str">
        <f>IF(AND(MasterData6[[#This Row],[NumWebPurchases]]&gt;=1, Buying_Cat.="Over $500"), "Yes", "")</f>
        <v/>
      </c>
      <c r="L1978" t="str">
        <f>IF(MasterData6[[#This Row],[NumWebPurchases]]&gt;=R$3, "Yes", "")</f>
        <v/>
      </c>
      <c r="M1978" t="str">
        <f>IF(MasterData6[[#This Row],[NumCatalogPurchases]]&gt;=S$3, "Yes", "")</f>
        <v/>
      </c>
      <c r="N1978" t="str">
        <f>IF(MasterData6[[#This Row],[NumStorePurchases]]&gt;=T$3, "Yes", "")</f>
        <v/>
      </c>
    </row>
    <row r="1979" spans="1:14" x14ac:dyDescent="0.3">
      <c r="A1979">
        <v>10032</v>
      </c>
      <c r="B1979">
        <v>4</v>
      </c>
      <c r="C1979">
        <v>3</v>
      </c>
      <c r="D1979">
        <v>1</v>
      </c>
      <c r="E1979">
        <v>3</v>
      </c>
      <c r="F1979">
        <v>6</v>
      </c>
      <c r="G197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979" s="52">
        <f>IFERROR(MasterData6[[#This Row],[NumWebPurchases]]/MasterData6[[#This Row],[NumWebVisitsMonth]], 0)</f>
        <v>0.5</v>
      </c>
      <c r="I1979" t="str">
        <f>IF(AND(MasterData6[[#This Row],[NumWebPurchases]]&gt;=1, Buying_Cat.="Over $500"), "Yes", "")</f>
        <v/>
      </c>
      <c r="L1979" t="str">
        <f>IF(MasterData6[[#This Row],[NumWebPurchases]]&gt;=R$3, "Yes", "")</f>
        <v/>
      </c>
      <c r="M1979" t="str">
        <f>IF(MasterData6[[#This Row],[NumCatalogPurchases]]&gt;=S$3, "Yes", "")</f>
        <v/>
      </c>
      <c r="N1979" t="str">
        <f>IF(MasterData6[[#This Row],[NumStorePurchases]]&gt;=T$3, "Yes", "")</f>
        <v/>
      </c>
    </row>
    <row r="1980" spans="1:14" x14ac:dyDescent="0.3">
      <c r="A1980">
        <v>10033</v>
      </c>
      <c r="B1980">
        <v>1</v>
      </c>
      <c r="C1980">
        <v>1</v>
      </c>
      <c r="D1980">
        <v>0</v>
      </c>
      <c r="E1980">
        <v>3</v>
      </c>
      <c r="F1980">
        <v>6</v>
      </c>
      <c r="G198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80" s="52">
        <f>IFERROR(MasterData6[[#This Row],[NumWebPurchases]]/MasterData6[[#This Row],[NumWebVisitsMonth]], 0)</f>
        <v>0.16666666666666666</v>
      </c>
      <c r="I1980" t="str">
        <f>IF(AND(MasterData6[[#This Row],[NumWebPurchases]]&gt;=1, Buying_Cat.="Over $500"), "Yes", "")</f>
        <v/>
      </c>
      <c r="L1980" t="str">
        <f>IF(MasterData6[[#This Row],[NumWebPurchases]]&gt;=R$3, "Yes", "")</f>
        <v/>
      </c>
      <c r="M1980" t="str">
        <f>IF(MasterData6[[#This Row],[NumCatalogPurchases]]&gt;=S$3, "Yes", "")</f>
        <v/>
      </c>
      <c r="N1980" t="str">
        <f>IF(MasterData6[[#This Row],[NumStorePurchases]]&gt;=T$3, "Yes", "")</f>
        <v/>
      </c>
    </row>
    <row r="1981" spans="1:14" x14ac:dyDescent="0.3">
      <c r="A1981">
        <v>10037</v>
      </c>
      <c r="B1981">
        <v>1</v>
      </c>
      <c r="C1981">
        <v>5</v>
      </c>
      <c r="D1981">
        <v>4</v>
      </c>
      <c r="E1981">
        <v>6</v>
      </c>
      <c r="F1981">
        <v>2</v>
      </c>
      <c r="G198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81" s="52">
        <f>IFERROR(MasterData6[[#This Row],[NumWebPurchases]]/MasterData6[[#This Row],[NumWebVisitsMonth]], 0)</f>
        <v>2.5</v>
      </c>
      <c r="I1981" t="str">
        <f>IF(AND(MasterData6[[#This Row],[NumWebPurchases]]&gt;=1, Buying_Cat.="Over $500"), "Yes", "")</f>
        <v>Yes</v>
      </c>
      <c r="L1981" t="str">
        <f>IF(MasterData6[[#This Row],[NumWebPurchases]]&gt;=R$3, "Yes", "")</f>
        <v>Yes</v>
      </c>
      <c r="M1981" t="str">
        <f>IF(MasterData6[[#This Row],[NumCatalogPurchases]]&gt;=S$3, "Yes", "")</f>
        <v>Yes</v>
      </c>
      <c r="N1981" t="str">
        <f>IF(MasterData6[[#This Row],[NumStorePurchases]]&gt;=T$3, "Yes", "")</f>
        <v>Yes</v>
      </c>
    </row>
    <row r="1982" spans="1:14" x14ac:dyDescent="0.3">
      <c r="A1982">
        <v>10057</v>
      </c>
      <c r="B1982">
        <v>1</v>
      </c>
      <c r="C1982">
        <v>5</v>
      </c>
      <c r="D1982">
        <v>7</v>
      </c>
      <c r="E1982">
        <v>9</v>
      </c>
      <c r="F1982">
        <v>7</v>
      </c>
      <c r="G198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82" s="52">
        <f>IFERROR(MasterData6[[#This Row],[NumWebPurchases]]/MasterData6[[#This Row],[NumWebVisitsMonth]], 0)</f>
        <v>0.7142857142857143</v>
      </c>
      <c r="I1982" t="str">
        <f>IF(AND(MasterData6[[#This Row],[NumWebPurchases]]&gt;=1, Buying_Cat.="Over $500"), "Yes", "")</f>
        <v>Yes</v>
      </c>
      <c r="L1982" t="str">
        <f>IF(MasterData6[[#This Row],[NumWebPurchases]]&gt;=R$3, "Yes", "")</f>
        <v>Yes</v>
      </c>
      <c r="M1982" t="str">
        <f>IF(MasterData6[[#This Row],[NumCatalogPurchases]]&gt;=S$3, "Yes", "")</f>
        <v>Yes</v>
      </c>
      <c r="N1982" t="str">
        <f>IF(MasterData6[[#This Row],[NumStorePurchases]]&gt;=T$3, "Yes", "")</f>
        <v>Yes</v>
      </c>
    </row>
    <row r="1983" spans="1:14" x14ac:dyDescent="0.3">
      <c r="A1983">
        <v>10061</v>
      </c>
      <c r="B1983">
        <v>2</v>
      </c>
      <c r="C1983">
        <v>9</v>
      </c>
      <c r="D1983">
        <v>2</v>
      </c>
      <c r="E1983">
        <v>12</v>
      </c>
      <c r="F1983">
        <v>7</v>
      </c>
      <c r="G198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983" s="52">
        <f>IFERROR(MasterData6[[#This Row],[NumWebPurchases]]/MasterData6[[#This Row],[NumWebVisitsMonth]], 0)</f>
        <v>1.2857142857142858</v>
      </c>
      <c r="I1983" t="str">
        <f>IF(AND(MasterData6[[#This Row],[NumWebPurchases]]&gt;=1, Buying_Cat.="Over $500"), "Yes", "")</f>
        <v>Yes</v>
      </c>
      <c r="L1983" t="str">
        <f>IF(MasterData6[[#This Row],[NumWebPurchases]]&gt;=R$3, "Yes", "")</f>
        <v>Yes</v>
      </c>
      <c r="M1983" t="str">
        <f>IF(MasterData6[[#This Row],[NumCatalogPurchases]]&gt;=S$3, "Yes", "")</f>
        <v>Yes</v>
      </c>
      <c r="N1983" t="str">
        <f>IF(MasterData6[[#This Row],[NumStorePurchases]]&gt;=T$3, "Yes", "")</f>
        <v>Yes</v>
      </c>
    </row>
    <row r="1984" spans="1:14" x14ac:dyDescent="0.3">
      <c r="A1984">
        <v>10065</v>
      </c>
      <c r="B1984">
        <v>2</v>
      </c>
      <c r="C1984">
        <v>2</v>
      </c>
      <c r="D1984">
        <v>0</v>
      </c>
      <c r="E1984">
        <v>4</v>
      </c>
      <c r="F1984">
        <v>5</v>
      </c>
      <c r="G198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984" s="52">
        <f>IFERROR(MasterData6[[#This Row],[NumWebPurchases]]/MasterData6[[#This Row],[NumWebVisitsMonth]], 0)</f>
        <v>0.4</v>
      </c>
      <c r="I1984" t="str">
        <f>IF(AND(MasterData6[[#This Row],[NumWebPurchases]]&gt;=1, Buying_Cat.="Over $500"), "Yes", "")</f>
        <v/>
      </c>
      <c r="L1984" t="str">
        <f>IF(MasterData6[[#This Row],[NumWebPurchases]]&gt;=R$3, "Yes", "")</f>
        <v/>
      </c>
      <c r="M1984" t="str">
        <f>IF(MasterData6[[#This Row],[NumCatalogPurchases]]&gt;=S$3, "Yes", "")</f>
        <v/>
      </c>
      <c r="N1984" t="str">
        <f>IF(MasterData6[[#This Row],[NumStorePurchases]]&gt;=T$3, "Yes", "")</f>
        <v/>
      </c>
    </row>
    <row r="1985" spans="1:14" x14ac:dyDescent="0.3">
      <c r="A1985">
        <v>10067</v>
      </c>
      <c r="B1985">
        <v>1</v>
      </c>
      <c r="C1985">
        <v>1</v>
      </c>
      <c r="D1985">
        <v>0</v>
      </c>
      <c r="E1985">
        <v>2</v>
      </c>
      <c r="F1985">
        <v>7</v>
      </c>
      <c r="G198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85" s="52">
        <f>IFERROR(MasterData6[[#This Row],[NumWebPurchases]]/MasterData6[[#This Row],[NumWebVisitsMonth]], 0)</f>
        <v>0.14285714285714285</v>
      </c>
      <c r="I1985" t="str">
        <f>IF(AND(MasterData6[[#This Row],[NumWebPurchases]]&gt;=1, Buying_Cat.="Over $500"), "Yes", "")</f>
        <v/>
      </c>
      <c r="L1985" t="str">
        <f>IF(MasterData6[[#This Row],[NumWebPurchases]]&gt;=R$3, "Yes", "")</f>
        <v/>
      </c>
      <c r="M1985" t="str">
        <f>IF(MasterData6[[#This Row],[NumCatalogPurchases]]&gt;=S$3, "Yes", "")</f>
        <v/>
      </c>
      <c r="N1985" t="str">
        <f>IF(MasterData6[[#This Row],[NumStorePurchases]]&gt;=T$3, "Yes", "")</f>
        <v/>
      </c>
    </row>
    <row r="1986" spans="1:14" x14ac:dyDescent="0.3">
      <c r="A1986">
        <v>10069</v>
      </c>
      <c r="B1986">
        <v>1</v>
      </c>
      <c r="C1986">
        <v>2</v>
      </c>
      <c r="D1986">
        <v>0</v>
      </c>
      <c r="E1986">
        <v>2</v>
      </c>
      <c r="F1986">
        <v>9</v>
      </c>
      <c r="G198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86" s="52">
        <f>IFERROR(MasterData6[[#This Row],[NumWebPurchases]]/MasterData6[[#This Row],[NumWebVisitsMonth]], 0)</f>
        <v>0.22222222222222221</v>
      </c>
      <c r="I1986" t="str">
        <f>IF(AND(MasterData6[[#This Row],[NumWebPurchases]]&gt;=1, Buying_Cat.="Over $500"), "Yes", "")</f>
        <v/>
      </c>
      <c r="L1986" t="str">
        <f>IF(MasterData6[[#This Row],[NumWebPurchases]]&gt;=R$3, "Yes", "")</f>
        <v/>
      </c>
      <c r="M1986" t="str">
        <f>IF(MasterData6[[#This Row],[NumCatalogPurchases]]&gt;=S$3, "Yes", "")</f>
        <v/>
      </c>
      <c r="N1986" t="str">
        <f>IF(MasterData6[[#This Row],[NumStorePurchases]]&gt;=T$3, "Yes", "")</f>
        <v/>
      </c>
    </row>
    <row r="1987" spans="1:14" x14ac:dyDescent="0.3">
      <c r="A1987">
        <v>10084</v>
      </c>
      <c r="B1987">
        <v>2</v>
      </c>
      <c r="C1987">
        <v>2</v>
      </c>
      <c r="D1987">
        <v>1</v>
      </c>
      <c r="E1987">
        <v>2</v>
      </c>
      <c r="F1987">
        <v>7</v>
      </c>
      <c r="G198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987" s="52">
        <f>IFERROR(MasterData6[[#This Row],[NumWebPurchases]]/MasterData6[[#This Row],[NumWebVisitsMonth]], 0)</f>
        <v>0.2857142857142857</v>
      </c>
      <c r="I1987" t="str">
        <f>IF(AND(MasterData6[[#This Row],[NumWebPurchases]]&gt;=1, Buying_Cat.="Over $500"), "Yes", "")</f>
        <v/>
      </c>
      <c r="L1987" t="str">
        <f>IF(MasterData6[[#This Row],[NumWebPurchases]]&gt;=R$3, "Yes", "")</f>
        <v/>
      </c>
      <c r="M1987" t="str">
        <f>IF(MasterData6[[#This Row],[NumCatalogPurchases]]&gt;=S$3, "Yes", "")</f>
        <v/>
      </c>
      <c r="N1987" t="str">
        <f>IF(MasterData6[[#This Row],[NumStorePurchases]]&gt;=T$3, "Yes", "")</f>
        <v/>
      </c>
    </row>
    <row r="1988" spans="1:14" x14ac:dyDescent="0.3">
      <c r="A1988">
        <v>10089</v>
      </c>
      <c r="B1988">
        <v>1</v>
      </c>
      <c r="C1988">
        <v>6</v>
      </c>
      <c r="D1988">
        <v>9</v>
      </c>
      <c r="E1988">
        <v>13</v>
      </c>
      <c r="F1988">
        <v>2</v>
      </c>
      <c r="G198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88" s="52">
        <f>IFERROR(MasterData6[[#This Row],[NumWebPurchases]]/MasterData6[[#This Row],[NumWebVisitsMonth]], 0)</f>
        <v>3</v>
      </c>
      <c r="I1988" t="str">
        <f>IF(AND(MasterData6[[#This Row],[NumWebPurchases]]&gt;=1, Buying_Cat.="Over $500"), "Yes", "")</f>
        <v>Yes</v>
      </c>
      <c r="L1988" t="str">
        <f>IF(MasterData6[[#This Row],[NumWebPurchases]]&gt;=R$3, "Yes", "")</f>
        <v>Yes</v>
      </c>
      <c r="M1988" t="str">
        <f>IF(MasterData6[[#This Row],[NumCatalogPurchases]]&gt;=S$3, "Yes", "")</f>
        <v>Yes</v>
      </c>
      <c r="N1988" t="str">
        <f>IF(MasterData6[[#This Row],[NumStorePurchases]]&gt;=T$3, "Yes", "")</f>
        <v>Yes</v>
      </c>
    </row>
    <row r="1989" spans="1:14" x14ac:dyDescent="0.3">
      <c r="A1989">
        <v>10091</v>
      </c>
      <c r="B1989">
        <v>2</v>
      </c>
      <c r="C1989">
        <v>6</v>
      </c>
      <c r="D1989">
        <v>3</v>
      </c>
      <c r="E1989">
        <v>6</v>
      </c>
      <c r="F1989">
        <v>5</v>
      </c>
      <c r="G198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989" s="52">
        <f>IFERROR(MasterData6[[#This Row],[NumWebPurchases]]/MasterData6[[#This Row],[NumWebVisitsMonth]], 0)</f>
        <v>1.2</v>
      </c>
      <c r="I1989" t="str">
        <f>IF(AND(MasterData6[[#This Row],[NumWebPurchases]]&gt;=1, Buying_Cat.="Over $500"), "Yes", "")</f>
        <v>Yes</v>
      </c>
      <c r="L1989" t="str">
        <f>IF(MasterData6[[#This Row],[NumWebPurchases]]&gt;=R$3, "Yes", "")</f>
        <v>Yes</v>
      </c>
      <c r="M1989" t="str">
        <f>IF(MasterData6[[#This Row],[NumCatalogPurchases]]&gt;=S$3, "Yes", "")</f>
        <v>Yes</v>
      </c>
      <c r="N1989" t="str">
        <f>IF(MasterData6[[#This Row],[NumStorePurchases]]&gt;=T$3, "Yes", "")</f>
        <v>Yes</v>
      </c>
    </row>
    <row r="1990" spans="1:14" x14ac:dyDescent="0.3">
      <c r="A1990">
        <v>10092</v>
      </c>
      <c r="B1990">
        <v>4</v>
      </c>
      <c r="C1990">
        <v>7</v>
      </c>
      <c r="D1990">
        <v>10</v>
      </c>
      <c r="E1990">
        <v>5</v>
      </c>
      <c r="F1990">
        <v>5</v>
      </c>
      <c r="G199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1990" s="52">
        <f>IFERROR(MasterData6[[#This Row],[NumWebPurchases]]/MasterData6[[#This Row],[NumWebVisitsMonth]], 0)</f>
        <v>1.4</v>
      </c>
      <c r="I1990" t="str">
        <f>IF(AND(MasterData6[[#This Row],[NumWebPurchases]]&gt;=1, Buying_Cat.="Over $500"), "Yes", "")</f>
        <v>Yes</v>
      </c>
      <c r="L1990" t="str">
        <f>IF(MasterData6[[#This Row],[NumWebPurchases]]&gt;=R$3, "Yes", "")</f>
        <v>Yes</v>
      </c>
      <c r="M1990" t="str">
        <f>IF(MasterData6[[#This Row],[NumCatalogPurchases]]&gt;=S$3, "Yes", "")</f>
        <v>Yes</v>
      </c>
      <c r="N1990" t="str">
        <f>IF(MasterData6[[#This Row],[NumStorePurchases]]&gt;=T$3, "Yes", "")</f>
        <v>Yes</v>
      </c>
    </row>
    <row r="1991" spans="1:14" x14ac:dyDescent="0.3">
      <c r="A1991">
        <v>10095</v>
      </c>
      <c r="B1991">
        <v>1</v>
      </c>
      <c r="C1991">
        <v>5</v>
      </c>
      <c r="D1991">
        <v>4</v>
      </c>
      <c r="E1991">
        <v>10</v>
      </c>
      <c r="F1991">
        <v>2</v>
      </c>
      <c r="G199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91" s="52">
        <f>IFERROR(MasterData6[[#This Row],[NumWebPurchases]]/MasterData6[[#This Row],[NumWebVisitsMonth]], 0)</f>
        <v>2.5</v>
      </c>
      <c r="I1991" t="str">
        <f>IF(AND(MasterData6[[#This Row],[NumWebPurchases]]&gt;=1, Buying_Cat.="Over $500"), "Yes", "")</f>
        <v>Yes</v>
      </c>
      <c r="L1991" t="str">
        <f>IF(MasterData6[[#This Row],[NumWebPurchases]]&gt;=R$3, "Yes", "")</f>
        <v>Yes</v>
      </c>
      <c r="M1991" t="str">
        <f>IF(MasterData6[[#This Row],[NumCatalogPurchases]]&gt;=S$3, "Yes", "")</f>
        <v>Yes</v>
      </c>
      <c r="N1991" t="str">
        <f>IF(MasterData6[[#This Row],[NumStorePurchases]]&gt;=T$3, "Yes", "")</f>
        <v>Yes</v>
      </c>
    </row>
    <row r="1992" spans="1:14" x14ac:dyDescent="0.3">
      <c r="A1992">
        <v>10099</v>
      </c>
      <c r="B1992">
        <v>3</v>
      </c>
      <c r="C1992">
        <v>5</v>
      </c>
      <c r="D1992">
        <v>3</v>
      </c>
      <c r="E1992">
        <v>13</v>
      </c>
      <c r="F1992">
        <v>4</v>
      </c>
      <c r="G199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1992" s="52">
        <f>IFERROR(MasterData6[[#This Row],[NumWebPurchases]]/MasterData6[[#This Row],[NumWebVisitsMonth]], 0)</f>
        <v>1.25</v>
      </c>
      <c r="I1992" t="str">
        <f>IF(AND(MasterData6[[#This Row],[NumWebPurchases]]&gt;=1, Buying_Cat.="Over $500"), "Yes", "")</f>
        <v>Yes</v>
      </c>
      <c r="L1992" t="str">
        <f>IF(MasterData6[[#This Row],[NumWebPurchases]]&gt;=R$3, "Yes", "")</f>
        <v>Yes</v>
      </c>
      <c r="M1992" t="str">
        <f>IF(MasterData6[[#This Row],[NumCatalogPurchases]]&gt;=S$3, "Yes", "")</f>
        <v>Yes</v>
      </c>
      <c r="N1992" t="str">
        <f>IF(MasterData6[[#This Row],[NumStorePurchases]]&gt;=T$3, "Yes", "")</f>
        <v>Yes</v>
      </c>
    </row>
    <row r="1993" spans="1:14" x14ac:dyDescent="0.3">
      <c r="A1993">
        <v>10102</v>
      </c>
      <c r="B1993">
        <v>1</v>
      </c>
      <c r="C1993">
        <v>5</v>
      </c>
      <c r="D1993">
        <v>11</v>
      </c>
      <c r="E1993">
        <v>5</v>
      </c>
      <c r="F1993">
        <v>3</v>
      </c>
      <c r="G199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93" s="52">
        <f>IFERROR(MasterData6[[#This Row],[NumWebPurchases]]/MasterData6[[#This Row],[NumWebVisitsMonth]], 0)</f>
        <v>1.6666666666666667</v>
      </c>
      <c r="I1993" t="str">
        <f>IF(AND(MasterData6[[#This Row],[NumWebPurchases]]&gt;=1, Buying_Cat.="Over $500"), "Yes", "")</f>
        <v>Yes</v>
      </c>
      <c r="L1993" t="str">
        <f>IF(MasterData6[[#This Row],[NumWebPurchases]]&gt;=R$3, "Yes", "")</f>
        <v>Yes</v>
      </c>
      <c r="M1993" t="str">
        <f>IF(MasterData6[[#This Row],[NumCatalogPurchases]]&gt;=S$3, "Yes", "")</f>
        <v>Yes</v>
      </c>
      <c r="N1993" t="str">
        <f>IF(MasterData6[[#This Row],[NumStorePurchases]]&gt;=T$3, "Yes", "")</f>
        <v>Yes</v>
      </c>
    </row>
    <row r="1994" spans="1:14" x14ac:dyDescent="0.3">
      <c r="A1994">
        <v>10104</v>
      </c>
      <c r="B1994">
        <v>1</v>
      </c>
      <c r="C1994">
        <v>1</v>
      </c>
      <c r="D1994">
        <v>0</v>
      </c>
      <c r="E1994">
        <v>2</v>
      </c>
      <c r="F1994">
        <v>7</v>
      </c>
      <c r="G199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94" s="52">
        <f>IFERROR(MasterData6[[#This Row],[NumWebPurchases]]/MasterData6[[#This Row],[NumWebVisitsMonth]], 0)</f>
        <v>0.14285714285714285</v>
      </c>
      <c r="I1994" t="str">
        <f>IF(AND(MasterData6[[#This Row],[NumWebPurchases]]&gt;=1, Buying_Cat.="Over $500"), "Yes", "")</f>
        <v/>
      </c>
      <c r="L1994" t="str">
        <f>IF(MasterData6[[#This Row],[NumWebPurchases]]&gt;=R$3, "Yes", "")</f>
        <v/>
      </c>
      <c r="M1994" t="str">
        <f>IF(MasterData6[[#This Row],[NumCatalogPurchases]]&gt;=S$3, "Yes", "")</f>
        <v/>
      </c>
      <c r="N1994" t="str">
        <f>IF(MasterData6[[#This Row],[NumStorePurchases]]&gt;=T$3, "Yes", "")</f>
        <v/>
      </c>
    </row>
    <row r="1995" spans="1:14" x14ac:dyDescent="0.3">
      <c r="A1995">
        <v>10120</v>
      </c>
      <c r="B1995">
        <v>2</v>
      </c>
      <c r="C1995">
        <v>3</v>
      </c>
      <c r="D1995">
        <v>1</v>
      </c>
      <c r="E1995">
        <v>6</v>
      </c>
      <c r="F1995">
        <v>5</v>
      </c>
      <c r="G199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1995" s="52">
        <f>IFERROR(MasterData6[[#This Row],[NumWebPurchases]]/MasterData6[[#This Row],[NumWebVisitsMonth]], 0)</f>
        <v>0.6</v>
      </c>
      <c r="I1995" t="str">
        <f>IF(AND(MasterData6[[#This Row],[NumWebPurchases]]&gt;=1, Buying_Cat.="Over $500"), "Yes", "")</f>
        <v/>
      </c>
      <c r="L1995" t="str">
        <f>IF(MasterData6[[#This Row],[NumWebPurchases]]&gt;=R$3, "Yes", "")</f>
        <v/>
      </c>
      <c r="M1995" t="str">
        <f>IF(MasterData6[[#This Row],[NumCatalogPurchases]]&gt;=S$3, "Yes", "")</f>
        <v/>
      </c>
      <c r="N1995" t="str">
        <f>IF(MasterData6[[#This Row],[NumStorePurchases]]&gt;=T$3, "Yes", "")</f>
        <v>Yes</v>
      </c>
    </row>
    <row r="1996" spans="1:14" x14ac:dyDescent="0.3">
      <c r="A1996">
        <v>10127</v>
      </c>
      <c r="B1996">
        <v>1</v>
      </c>
      <c r="C1996">
        <v>8</v>
      </c>
      <c r="D1996">
        <v>2</v>
      </c>
      <c r="E1996">
        <v>4</v>
      </c>
      <c r="F1996">
        <v>7</v>
      </c>
      <c r="G199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96" s="52">
        <f>IFERROR(MasterData6[[#This Row],[NumWebPurchases]]/MasterData6[[#This Row],[NumWebVisitsMonth]], 0)</f>
        <v>1.1428571428571428</v>
      </c>
      <c r="I1996" t="str">
        <f>IF(AND(MasterData6[[#This Row],[NumWebPurchases]]&gt;=1, Buying_Cat.="Over $500"), "Yes", "")</f>
        <v/>
      </c>
      <c r="L1996" t="str">
        <f>IF(MasterData6[[#This Row],[NumWebPurchases]]&gt;=R$3, "Yes", "")</f>
        <v>Yes</v>
      </c>
      <c r="M1996" t="str">
        <f>IF(MasterData6[[#This Row],[NumCatalogPurchases]]&gt;=S$3, "Yes", "")</f>
        <v>Yes</v>
      </c>
      <c r="N1996" t="str">
        <f>IF(MasterData6[[#This Row],[NumStorePurchases]]&gt;=T$3, "Yes", "")</f>
        <v/>
      </c>
    </row>
    <row r="1997" spans="1:14" x14ac:dyDescent="0.3">
      <c r="A1997">
        <v>10128</v>
      </c>
      <c r="B1997">
        <v>5</v>
      </c>
      <c r="C1997">
        <v>5</v>
      </c>
      <c r="D1997">
        <v>5</v>
      </c>
      <c r="E1997">
        <v>12</v>
      </c>
      <c r="F1997">
        <v>5</v>
      </c>
      <c r="G199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1997" s="52">
        <f>IFERROR(MasterData6[[#This Row],[NumWebPurchases]]/MasterData6[[#This Row],[NumWebVisitsMonth]], 0)</f>
        <v>1</v>
      </c>
      <c r="I1997" t="str">
        <f>IF(AND(MasterData6[[#This Row],[NumWebPurchases]]&gt;=1, Buying_Cat.="Over $500"), "Yes", "")</f>
        <v>Yes</v>
      </c>
      <c r="L1997" t="str">
        <f>IF(MasterData6[[#This Row],[NumWebPurchases]]&gt;=R$3, "Yes", "")</f>
        <v>Yes</v>
      </c>
      <c r="M1997" t="str">
        <f>IF(MasterData6[[#This Row],[NumCatalogPurchases]]&gt;=S$3, "Yes", "")</f>
        <v>Yes</v>
      </c>
      <c r="N1997" t="str">
        <f>IF(MasterData6[[#This Row],[NumStorePurchases]]&gt;=T$3, "Yes", "")</f>
        <v>Yes</v>
      </c>
    </row>
    <row r="1998" spans="1:14" x14ac:dyDescent="0.3">
      <c r="A1998">
        <v>10129</v>
      </c>
      <c r="B1998">
        <v>1</v>
      </c>
      <c r="C1998">
        <v>3</v>
      </c>
      <c r="D1998">
        <v>5</v>
      </c>
      <c r="E1998">
        <v>12</v>
      </c>
      <c r="F1998">
        <v>1</v>
      </c>
      <c r="G199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1998" s="52">
        <f>IFERROR(MasterData6[[#This Row],[NumWebPurchases]]/MasterData6[[#This Row],[NumWebVisitsMonth]], 0)</f>
        <v>3</v>
      </c>
      <c r="I1998" t="str">
        <f>IF(AND(MasterData6[[#This Row],[NumWebPurchases]]&gt;=1, Buying_Cat.="Over $500"), "Yes", "")</f>
        <v>Yes</v>
      </c>
      <c r="L1998" t="str">
        <f>IF(MasterData6[[#This Row],[NumWebPurchases]]&gt;=R$3, "Yes", "")</f>
        <v/>
      </c>
      <c r="M1998" t="str">
        <f>IF(MasterData6[[#This Row],[NumCatalogPurchases]]&gt;=S$3, "Yes", "")</f>
        <v>Yes</v>
      </c>
      <c r="N1998" t="str">
        <f>IF(MasterData6[[#This Row],[NumStorePurchases]]&gt;=T$3, "Yes", "")</f>
        <v>Yes</v>
      </c>
    </row>
    <row r="1999" spans="1:14" x14ac:dyDescent="0.3">
      <c r="A1999">
        <v>10133</v>
      </c>
      <c r="B1999">
        <v>0</v>
      </c>
      <c r="C1999">
        <v>6</v>
      </c>
      <c r="D1999">
        <v>7</v>
      </c>
      <c r="E1999">
        <v>12</v>
      </c>
      <c r="F1999">
        <v>2</v>
      </c>
      <c r="G199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1999" s="52">
        <f>IFERROR(MasterData6[[#This Row],[NumWebPurchases]]/MasterData6[[#This Row],[NumWebVisitsMonth]], 0)</f>
        <v>3</v>
      </c>
      <c r="I1999" t="str">
        <f>IF(AND(MasterData6[[#This Row],[NumWebPurchases]]&gt;=1, Buying_Cat.="Over $500"), "Yes", "")</f>
        <v>Yes</v>
      </c>
      <c r="L1999" t="str">
        <f>IF(MasterData6[[#This Row],[NumWebPurchases]]&gt;=R$3, "Yes", "")</f>
        <v>Yes</v>
      </c>
      <c r="M1999" t="str">
        <f>IF(MasterData6[[#This Row],[NumCatalogPurchases]]&gt;=S$3, "Yes", "")</f>
        <v>Yes</v>
      </c>
      <c r="N1999" t="str">
        <f>IF(MasterData6[[#This Row],[NumStorePurchases]]&gt;=T$3, "Yes", "")</f>
        <v>Yes</v>
      </c>
    </row>
    <row r="2000" spans="1:14" x14ac:dyDescent="0.3">
      <c r="A2000">
        <v>10140</v>
      </c>
      <c r="B2000">
        <v>1</v>
      </c>
      <c r="C2000">
        <v>5</v>
      </c>
      <c r="D2000">
        <v>7</v>
      </c>
      <c r="E2000">
        <v>4</v>
      </c>
      <c r="F2000">
        <v>3</v>
      </c>
      <c r="G200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00" s="52">
        <f>IFERROR(MasterData6[[#This Row],[NumWebPurchases]]/MasterData6[[#This Row],[NumWebVisitsMonth]], 0)</f>
        <v>1.6666666666666667</v>
      </c>
      <c r="I2000" t="str">
        <f>IF(AND(MasterData6[[#This Row],[NumWebPurchases]]&gt;=1, Buying_Cat.="Over $500"), "Yes", "")</f>
        <v>Yes</v>
      </c>
      <c r="L2000" t="str">
        <f>IF(MasterData6[[#This Row],[NumWebPurchases]]&gt;=R$3, "Yes", "")</f>
        <v>Yes</v>
      </c>
      <c r="M2000" t="str">
        <f>IF(MasterData6[[#This Row],[NumCatalogPurchases]]&gt;=S$3, "Yes", "")</f>
        <v>Yes</v>
      </c>
      <c r="N2000" t="str">
        <f>IF(MasterData6[[#This Row],[NumStorePurchases]]&gt;=T$3, "Yes", "")</f>
        <v/>
      </c>
    </row>
    <row r="2001" spans="1:14" x14ac:dyDescent="0.3">
      <c r="A2001">
        <v>10141</v>
      </c>
      <c r="B2001">
        <v>1</v>
      </c>
      <c r="C2001">
        <v>0</v>
      </c>
      <c r="D2001">
        <v>0</v>
      </c>
      <c r="E2001">
        <v>3</v>
      </c>
      <c r="F2001">
        <v>4</v>
      </c>
      <c r="G200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01" s="52">
        <f>IFERROR(MasterData6[[#This Row],[NumWebPurchases]]/MasterData6[[#This Row],[NumWebVisitsMonth]], 0)</f>
        <v>0</v>
      </c>
      <c r="I2001" t="str">
        <f>IF(AND(MasterData6[[#This Row],[NumWebPurchases]]&gt;=1, Buying_Cat.="Over $500"), "Yes", "")</f>
        <v/>
      </c>
      <c r="L2001" t="str">
        <f>IF(MasterData6[[#This Row],[NumWebPurchases]]&gt;=R$3, "Yes", "")</f>
        <v/>
      </c>
      <c r="M2001" t="str">
        <f>IF(MasterData6[[#This Row],[NumCatalogPurchases]]&gt;=S$3, "Yes", "")</f>
        <v/>
      </c>
      <c r="N2001" t="str">
        <f>IF(MasterData6[[#This Row],[NumStorePurchases]]&gt;=T$3, "Yes", "")</f>
        <v/>
      </c>
    </row>
    <row r="2002" spans="1:14" x14ac:dyDescent="0.3">
      <c r="A2002">
        <v>10142</v>
      </c>
      <c r="B2002">
        <v>2</v>
      </c>
      <c r="C2002">
        <v>5</v>
      </c>
      <c r="D2002">
        <v>2</v>
      </c>
      <c r="E2002">
        <v>11</v>
      </c>
      <c r="F2002">
        <v>4</v>
      </c>
      <c r="G200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02" s="52">
        <f>IFERROR(MasterData6[[#This Row],[NumWebPurchases]]/MasterData6[[#This Row],[NumWebVisitsMonth]], 0)</f>
        <v>1.25</v>
      </c>
      <c r="I2002" t="str">
        <f>IF(AND(MasterData6[[#This Row],[NumWebPurchases]]&gt;=1, Buying_Cat.="Over $500"), "Yes", "")</f>
        <v>Yes</v>
      </c>
      <c r="L2002" t="str">
        <f>IF(MasterData6[[#This Row],[NumWebPurchases]]&gt;=R$3, "Yes", "")</f>
        <v>Yes</v>
      </c>
      <c r="M2002" t="str">
        <f>IF(MasterData6[[#This Row],[NumCatalogPurchases]]&gt;=S$3, "Yes", "")</f>
        <v>Yes</v>
      </c>
      <c r="N2002" t="str">
        <f>IF(MasterData6[[#This Row],[NumStorePurchases]]&gt;=T$3, "Yes", "")</f>
        <v>Yes</v>
      </c>
    </row>
    <row r="2003" spans="1:14" x14ac:dyDescent="0.3">
      <c r="A2003">
        <v>10144</v>
      </c>
      <c r="B2003">
        <v>2</v>
      </c>
      <c r="C2003">
        <v>8</v>
      </c>
      <c r="D2003">
        <v>2</v>
      </c>
      <c r="E2003">
        <v>4</v>
      </c>
      <c r="F2003">
        <v>8</v>
      </c>
      <c r="G200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03" s="52">
        <f>IFERROR(MasterData6[[#This Row],[NumWebPurchases]]/MasterData6[[#This Row],[NumWebVisitsMonth]], 0)</f>
        <v>1</v>
      </c>
      <c r="I2003" t="str">
        <f>IF(AND(MasterData6[[#This Row],[NumWebPurchases]]&gt;=1, Buying_Cat.="Over $500"), "Yes", "")</f>
        <v/>
      </c>
      <c r="L2003" t="str">
        <f>IF(MasterData6[[#This Row],[NumWebPurchases]]&gt;=R$3, "Yes", "")</f>
        <v>Yes</v>
      </c>
      <c r="M2003" t="str">
        <f>IF(MasterData6[[#This Row],[NumCatalogPurchases]]&gt;=S$3, "Yes", "")</f>
        <v>Yes</v>
      </c>
      <c r="N2003" t="str">
        <f>IF(MasterData6[[#This Row],[NumStorePurchases]]&gt;=T$3, "Yes", "")</f>
        <v/>
      </c>
    </row>
    <row r="2004" spans="1:14" x14ac:dyDescent="0.3">
      <c r="A2004">
        <v>10146</v>
      </c>
      <c r="B2004">
        <v>1</v>
      </c>
      <c r="C2004">
        <v>1</v>
      </c>
      <c r="D2004">
        <v>0</v>
      </c>
      <c r="E2004">
        <v>3</v>
      </c>
      <c r="F2004">
        <v>7</v>
      </c>
      <c r="G200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04" s="52">
        <f>IFERROR(MasterData6[[#This Row],[NumWebPurchases]]/MasterData6[[#This Row],[NumWebVisitsMonth]], 0)</f>
        <v>0.14285714285714285</v>
      </c>
      <c r="I2004" t="str">
        <f>IF(AND(MasterData6[[#This Row],[NumWebPurchases]]&gt;=1, Buying_Cat.="Over $500"), "Yes", "")</f>
        <v/>
      </c>
      <c r="L2004" t="str">
        <f>IF(MasterData6[[#This Row],[NumWebPurchases]]&gt;=R$3, "Yes", "")</f>
        <v/>
      </c>
      <c r="M2004" t="str">
        <f>IF(MasterData6[[#This Row],[NumCatalogPurchases]]&gt;=S$3, "Yes", "")</f>
        <v/>
      </c>
      <c r="N2004" t="str">
        <f>IF(MasterData6[[#This Row],[NumStorePurchases]]&gt;=T$3, "Yes", "")</f>
        <v/>
      </c>
    </row>
    <row r="2005" spans="1:14" x14ac:dyDescent="0.3">
      <c r="A2005">
        <v>10150</v>
      </c>
      <c r="B2005">
        <v>0</v>
      </c>
      <c r="C2005">
        <v>7</v>
      </c>
      <c r="D2005">
        <v>4</v>
      </c>
      <c r="E2005">
        <v>7</v>
      </c>
      <c r="F2005">
        <v>2</v>
      </c>
      <c r="G200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2005" s="52">
        <f>IFERROR(MasterData6[[#This Row],[NumWebPurchases]]/MasterData6[[#This Row],[NumWebVisitsMonth]], 0)</f>
        <v>3.5</v>
      </c>
      <c r="I2005" t="str">
        <f>IF(AND(MasterData6[[#This Row],[NumWebPurchases]]&gt;=1, Buying_Cat.="Over $500"), "Yes", "")</f>
        <v>Yes</v>
      </c>
      <c r="L2005" t="str">
        <f>IF(MasterData6[[#This Row],[NumWebPurchases]]&gt;=R$3, "Yes", "")</f>
        <v>Yes</v>
      </c>
      <c r="M2005" t="str">
        <f>IF(MasterData6[[#This Row],[NumCatalogPurchases]]&gt;=S$3, "Yes", "")</f>
        <v>Yes</v>
      </c>
      <c r="N2005" t="str">
        <f>IF(MasterData6[[#This Row],[NumStorePurchases]]&gt;=T$3, "Yes", "")</f>
        <v>Yes</v>
      </c>
    </row>
    <row r="2006" spans="1:14" x14ac:dyDescent="0.3">
      <c r="A2006">
        <v>10151</v>
      </c>
      <c r="B2006">
        <v>1</v>
      </c>
      <c r="C2006">
        <v>4</v>
      </c>
      <c r="D2006">
        <v>5</v>
      </c>
      <c r="E2006">
        <v>12</v>
      </c>
      <c r="F2006">
        <v>3</v>
      </c>
      <c r="G200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06" s="52">
        <f>IFERROR(MasterData6[[#This Row],[NumWebPurchases]]/MasterData6[[#This Row],[NumWebVisitsMonth]], 0)</f>
        <v>1.3333333333333333</v>
      </c>
      <c r="I2006" t="str">
        <f>IF(AND(MasterData6[[#This Row],[NumWebPurchases]]&gt;=1, Buying_Cat.="Over $500"), "Yes", "")</f>
        <v>Yes</v>
      </c>
      <c r="L2006" t="str">
        <f>IF(MasterData6[[#This Row],[NumWebPurchases]]&gt;=R$3, "Yes", "")</f>
        <v>Yes</v>
      </c>
      <c r="M2006" t="str">
        <f>IF(MasterData6[[#This Row],[NumCatalogPurchases]]&gt;=S$3, "Yes", "")</f>
        <v>Yes</v>
      </c>
      <c r="N2006" t="str">
        <f>IF(MasterData6[[#This Row],[NumStorePurchases]]&gt;=T$3, "Yes", "")</f>
        <v>Yes</v>
      </c>
    </row>
    <row r="2007" spans="1:14" x14ac:dyDescent="0.3">
      <c r="A2007">
        <v>10156</v>
      </c>
      <c r="B2007">
        <v>1</v>
      </c>
      <c r="C2007">
        <v>8</v>
      </c>
      <c r="D2007">
        <v>4</v>
      </c>
      <c r="E2007">
        <v>7</v>
      </c>
      <c r="F2007">
        <v>3</v>
      </c>
      <c r="G200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07" s="52">
        <f>IFERROR(MasterData6[[#This Row],[NumWebPurchases]]/MasterData6[[#This Row],[NumWebVisitsMonth]], 0)</f>
        <v>2.6666666666666665</v>
      </c>
      <c r="I2007" t="str">
        <f>IF(AND(MasterData6[[#This Row],[NumWebPurchases]]&gt;=1, Buying_Cat.="Over $500"), "Yes", "")</f>
        <v>Yes</v>
      </c>
      <c r="L2007" t="str">
        <f>IF(MasterData6[[#This Row],[NumWebPurchases]]&gt;=R$3, "Yes", "")</f>
        <v>Yes</v>
      </c>
      <c r="M2007" t="str">
        <f>IF(MasterData6[[#This Row],[NumCatalogPurchases]]&gt;=S$3, "Yes", "")</f>
        <v>Yes</v>
      </c>
      <c r="N2007" t="str">
        <f>IF(MasterData6[[#This Row],[NumStorePurchases]]&gt;=T$3, "Yes", "")</f>
        <v>Yes</v>
      </c>
    </row>
    <row r="2008" spans="1:14" x14ac:dyDescent="0.3">
      <c r="A2008">
        <v>10157</v>
      </c>
      <c r="B2008">
        <v>1</v>
      </c>
      <c r="C2008">
        <v>4</v>
      </c>
      <c r="D2008">
        <v>1</v>
      </c>
      <c r="E2008">
        <v>6</v>
      </c>
      <c r="F2008">
        <v>4</v>
      </c>
      <c r="G200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08" s="52">
        <f>IFERROR(MasterData6[[#This Row],[NumWebPurchases]]/MasterData6[[#This Row],[NumWebVisitsMonth]], 0)</f>
        <v>1</v>
      </c>
      <c r="I2008" t="str">
        <f>IF(AND(MasterData6[[#This Row],[NumWebPurchases]]&gt;=1, Buying_Cat.="Over $500"), "Yes", "")</f>
        <v/>
      </c>
      <c r="L2008" t="str">
        <f>IF(MasterData6[[#This Row],[NumWebPurchases]]&gt;=R$3, "Yes", "")</f>
        <v>Yes</v>
      </c>
      <c r="M2008" t="str">
        <f>IF(MasterData6[[#This Row],[NumCatalogPurchases]]&gt;=S$3, "Yes", "")</f>
        <v/>
      </c>
      <c r="N2008" t="str">
        <f>IF(MasterData6[[#This Row],[NumStorePurchases]]&gt;=T$3, "Yes", "")</f>
        <v>Yes</v>
      </c>
    </row>
    <row r="2009" spans="1:14" x14ac:dyDescent="0.3">
      <c r="A2009">
        <v>10159</v>
      </c>
      <c r="B2009">
        <v>6</v>
      </c>
      <c r="C2009">
        <v>11</v>
      </c>
      <c r="D2009">
        <v>5</v>
      </c>
      <c r="E2009">
        <v>9</v>
      </c>
      <c r="F2009">
        <v>6</v>
      </c>
      <c r="G200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2009" s="52">
        <f>IFERROR(MasterData6[[#This Row],[NumWebPurchases]]/MasterData6[[#This Row],[NumWebVisitsMonth]], 0)</f>
        <v>1.8333333333333333</v>
      </c>
      <c r="I2009" t="str">
        <f>IF(AND(MasterData6[[#This Row],[NumWebPurchases]]&gt;=1, Buying_Cat.="Over $500"), "Yes", "")</f>
        <v>Yes</v>
      </c>
      <c r="L2009" t="str">
        <f>IF(MasterData6[[#This Row],[NumWebPurchases]]&gt;=R$3, "Yes", "")</f>
        <v>Yes</v>
      </c>
      <c r="M2009" t="str">
        <f>IF(MasterData6[[#This Row],[NumCatalogPurchases]]&gt;=S$3, "Yes", "")</f>
        <v>Yes</v>
      </c>
      <c r="N2009" t="str">
        <f>IF(MasterData6[[#This Row],[NumStorePurchases]]&gt;=T$3, "Yes", "")</f>
        <v>Yes</v>
      </c>
    </row>
    <row r="2010" spans="1:14" x14ac:dyDescent="0.3">
      <c r="A2010">
        <v>10160</v>
      </c>
      <c r="B2010">
        <v>1</v>
      </c>
      <c r="C2010">
        <v>1</v>
      </c>
      <c r="D2010">
        <v>0</v>
      </c>
      <c r="E2010">
        <v>3</v>
      </c>
      <c r="F2010">
        <v>5</v>
      </c>
      <c r="G201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10" s="52">
        <f>IFERROR(MasterData6[[#This Row],[NumWebPurchases]]/MasterData6[[#This Row],[NumWebVisitsMonth]], 0)</f>
        <v>0.2</v>
      </c>
      <c r="I2010" t="str">
        <f>IF(AND(MasterData6[[#This Row],[NumWebPurchases]]&gt;=1, Buying_Cat.="Over $500"), "Yes", "")</f>
        <v/>
      </c>
      <c r="L2010" t="str">
        <f>IF(MasterData6[[#This Row],[NumWebPurchases]]&gt;=R$3, "Yes", "")</f>
        <v/>
      </c>
      <c r="M2010" t="str">
        <f>IF(MasterData6[[#This Row],[NumCatalogPurchases]]&gt;=S$3, "Yes", "")</f>
        <v/>
      </c>
      <c r="N2010" t="str">
        <f>IF(MasterData6[[#This Row],[NumStorePurchases]]&gt;=T$3, "Yes", "")</f>
        <v/>
      </c>
    </row>
    <row r="2011" spans="1:14" x14ac:dyDescent="0.3">
      <c r="A2011">
        <v>10163</v>
      </c>
      <c r="B2011">
        <v>1</v>
      </c>
      <c r="C2011">
        <v>8</v>
      </c>
      <c r="D2011">
        <v>4</v>
      </c>
      <c r="E2011">
        <v>7</v>
      </c>
      <c r="F2011">
        <v>4</v>
      </c>
      <c r="G201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11" s="52">
        <f>IFERROR(MasterData6[[#This Row],[NumWebPurchases]]/MasterData6[[#This Row],[NumWebVisitsMonth]], 0)</f>
        <v>2</v>
      </c>
      <c r="I2011" t="str">
        <f>IF(AND(MasterData6[[#This Row],[NumWebPurchases]]&gt;=1, Buying_Cat.="Over $500"), "Yes", "")</f>
        <v>Yes</v>
      </c>
      <c r="L2011" t="str">
        <f>IF(MasterData6[[#This Row],[NumWebPurchases]]&gt;=R$3, "Yes", "")</f>
        <v>Yes</v>
      </c>
      <c r="M2011" t="str">
        <f>IF(MasterData6[[#This Row],[NumCatalogPurchases]]&gt;=S$3, "Yes", "")</f>
        <v>Yes</v>
      </c>
      <c r="N2011" t="str">
        <f>IF(MasterData6[[#This Row],[NumStorePurchases]]&gt;=T$3, "Yes", "")</f>
        <v>Yes</v>
      </c>
    </row>
    <row r="2012" spans="1:14" x14ac:dyDescent="0.3">
      <c r="A2012">
        <v>10164</v>
      </c>
      <c r="B2012">
        <v>1</v>
      </c>
      <c r="C2012">
        <v>5</v>
      </c>
      <c r="D2012">
        <v>5</v>
      </c>
      <c r="E2012">
        <v>5</v>
      </c>
      <c r="F2012">
        <v>5</v>
      </c>
      <c r="G201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12" s="52">
        <f>IFERROR(MasterData6[[#This Row],[NumWebPurchases]]/MasterData6[[#This Row],[NumWebVisitsMonth]], 0)</f>
        <v>1</v>
      </c>
      <c r="I2012" t="str">
        <f>IF(AND(MasterData6[[#This Row],[NumWebPurchases]]&gt;=1, Buying_Cat.="Over $500"), "Yes", "")</f>
        <v>Yes</v>
      </c>
      <c r="L2012" t="str">
        <f>IF(MasterData6[[#This Row],[NumWebPurchases]]&gt;=R$3, "Yes", "")</f>
        <v>Yes</v>
      </c>
      <c r="M2012" t="str">
        <f>IF(MasterData6[[#This Row],[NumCatalogPurchases]]&gt;=S$3, "Yes", "")</f>
        <v>Yes</v>
      </c>
      <c r="N2012" t="str">
        <f>IF(MasterData6[[#This Row],[NumStorePurchases]]&gt;=T$3, "Yes", "")</f>
        <v>Yes</v>
      </c>
    </row>
    <row r="2013" spans="1:14" x14ac:dyDescent="0.3">
      <c r="A2013">
        <v>10172</v>
      </c>
      <c r="B2013">
        <v>1</v>
      </c>
      <c r="C2013">
        <v>4</v>
      </c>
      <c r="D2013">
        <v>5</v>
      </c>
      <c r="E2013">
        <v>11</v>
      </c>
      <c r="F2013">
        <v>3</v>
      </c>
      <c r="G201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13" s="52">
        <f>IFERROR(MasterData6[[#This Row],[NumWebPurchases]]/MasterData6[[#This Row],[NumWebVisitsMonth]], 0)</f>
        <v>1.3333333333333333</v>
      </c>
      <c r="I2013" t="str">
        <f>IF(AND(MasterData6[[#This Row],[NumWebPurchases]]&gt;=1, Buying_Cat.="Over $500"), "Yes", "")</f>
        <v>Yes</v>
      </c>
      <c r="L2013" t="str">
        <f>IF(MasterData6[[#This Row],[NumWebPurchases]]&gt;=R$3, "Yes", "")</f>
        <v>Yes</v>
      </c>
      <c r="M2013" t="str">
        <f>IF(MasterData6[[#This Row],[NumCatalogPurchases]]&gt;=S$3, "Yes", "")</f>
        <v>Yes</v>
      </c>
      <c r="N2013" t="str">
        <f>IF(MasterData6[[#This Row],[NumStorePurchases]]&gt;=T$3, "Yes", "")</f>
        <v>Yes</v>
      </c>
    </row>
    <row r="2014" spans="1:14" x14ac:dyDescent="0.3">
      <c r="A2014">
        <v>10175</v>
      </c>
      <c r="B2014">
        <v>1</v>
      </c>
      <c r="C2014">
        <v>1</v>
      </c>
      <c r="D2014">
        <v>0</v>
      </c>
      <c r="E2014">
        <v>3</v>
      </c>
      <c r="F2014">
        <v>4</v>
      </c>
      <c r="G201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14" s="52">
        <f>IFERROR(MasterData6[[#This Row],[NumWebPurchases]]/MasterData6[[#This Row],[NumWebVisitsMonth]], 0)</f>
        <v>0.25</v>
      </c>
      <c r="I2014" t="str">
        <f>IF(AND(MasterData6[[#This Row],[NumWebPurchases]]&gt;=1, Buying_Cat.="Over $500"), "Yes", "")</f>
        <v/>
      </c>
      <c r="L2014" t="str">
        <f>IF(MasterData6[[#This Row],[NumWebPurchases]]&gt;=R$3, "Yes", "")</f>
        <v/>
      </c>
      <c r="M2014" t="str">
        <f>IF(MasterData6[[#This Row],[NumCatalogPurchases]]&gt;=S$3, "Yes", "")</f>
        <v/>
      </c>
      <c r="N2014" t="str">
        <f>IF(MasterData6[[#This Row],[NumStorePurchases]]&gt;=T$3, "Yes", "")</f>
        <v/>
      </c>
    </row>
    <row r="2015" spans="1:14" x14ac:dyDescent="0.3">
      <c r="A2015">
        <v>10176</v>
      </c>
      <c r="B2015">
        <v>7</v>
      </c>
      <c r="C2015">
        <v>4</v>
      </c>
      <c r="D2015">
        <v>4</v>
      </c>
      <c r="E2015">
        <v>8</v>
      </c>
      <c r="F2015">
        <v>8</v>
      </c>
      <c r="G201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2015" s="52">
        <f>IFERROR(MasterData6[[#This Row],[NumWebPurchases]]/MasterData6[[#This Row],[NumWebVisitsMonth]], 0)</f>
        <v>0.5</v>
      </c>
      <c r="I2015" t="str">
        <f>IF(AND(MasterData6[[#This Row],[NumWebPurchases]]&gt;=1, Buying_Cat.="Over $500"), "Yes", "")</f>
        <v/>
      </c>
      <c r="L2015" t="str">
        <f>IF(MasterData6[[#This Row],[NumWebPurchases]]&gt;=R$3, "Yes", "")</f>
        <v>Yes</v>
      </c>
      <c r="M2015" t="str">
        <f>IF(MasterData6[[#This Row],[NumCatalogPurchases]]&gt;=S$3, "Yes", "")</f>
        <v>Yes</v>
      </c>
      <c r="N2015" t="str">
        <f>IF(MasterData6[[#This Row],[NumStorePurchases]]&gt;=T$3, "Yes", "")</f>
        <v>Yes</v>
      </c>
    </row>
    <row r="2016" spans="1:14" x14ac:dyDescent="0.3">
      <c r="A2016">
        <v>10177</v>
      </c>
      <c r="B2016">
        <v>3</v>
      </c>
      <c r="C2016">
        <v>5</v>
      </c>
      <c r="D2016">
        <v>4</v>
      </c>
      <c r="E2016">
        <v>8</v>
      </c>
      <c r="F2016">
        <v>2</v>
      </c>
      <c r="G201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016" s="52">
        <f>IFERROR(MasterData6[[#This Row],[NumWebPurchases]]/MasterData6[[#This Row],[NumWebVisitsMonth]], 0)</f>
        <v>2.5</v>
      </c>
      <c r="I2016" t="str">
        <f>IF(AND(MasterData6[[#This Row],[NumWebPurchases]]&gt;=1, Buying_Cat.="Over $500"), "Yes", "")</f>
        <v>Yes</v>
      </c>
      <c r="L2016" t="str">
        <f>IF(MasterData6[[#This Row],[NumWebPurchases]]&gt;=R$3, "Yes", "")</f>
        <v>Yes</v>
      </c>
      <c r="M2016" t="str">
        <f>IF(MasterData6[[#This Row],[NumCatalogPurchases]]&gt;=S$3, "Yes", "")</f>
        <v>Yes</v>
      </c>
      <c r="N2016" t="str">
        <f>IF(MasterData6[[#This Row],[NumStorePurchases]]&gt;=T$3, "Yes", "")</f>
        <v>Yes</v>
      </c>
    </row>
    <row r="2017" spans="1:14" x14ac:dyDescent="0.3">
      <c r="A2017">
        <v>10196</v>
      </c>
      <c r="B2017">
        <v>2</v>
      </c>
      <c r="C2017">
        <v>8</v>
      </c>
      <c r="D2017">
        <v>2</v>
      </c>
      <c r="E2017">
        <v>8</v>
      </c>
      <c r="F2017">
        <v>4</v>
      </c>
      <c r="G201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17" s="52">
        <f>IFERROR(MasterData6[[#This Row],[NumWebPurchases]]/MasterData6[[#This Row],[NumWebVisitsMonth]], 0)</f>
        <v>2</v>
      </c>
      <c r="I2017" t="str">
        <f>IF(AND(MasterData6[[#This Row],[NumWebPurchases]]&gt;=1, Buying_Cat.="Over $500"), "Yes", "")</f>
        <v>Yes</v>
      </c>
      <c r="L2017" t="str">
        <f>IF(MasterData6[[#This Row],[NumWebPurchases]]&gt;=R$3, "Yes", "")</f>
        <v>Yes</v>
      </c>
      <c r="M2017" t="str">
        <f>IF(MasterData6[[#This Row],[NumCatalogPurchases]]&gt;=S$3, "Yes", "")</f>
        <v>Yes</v>
      </c>
      <c r="N2017" t="str">
        <f>IF(MasterData6[[#This Row],[NumStorePurchases]]&gt;=T$3, "Yes", "")</f>
        <v>Yes</v>
      </c>
    </row>
    <row r="2018" spans="1:14" x14ac:dyDescent="0.3">
      <c r="A2018">
        <v>10203</v>
      </c>
      <c r="B2018">
        <v>1</v>
      </c>
      <c r="C2018">
        <v>1</v>
      </c>
      <c r="D2018">
        <v>0</v>
      </c>
      <c r="E2018">
        <v>3</v>
      </c>
      <c r="F2018">
        <v>7</v>
      </c>
      <c r="G201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18" s="52">
        <f>IFERROR(MasterData6[[#This Row],[NumWebPurchases]]/MasterData6[[#This Row],[NumWebVisitsMonth]], 0)</f>
        <v>0.14285714285714285</v>
      </c>
      <c r="I2018" t="str">
        <f>IF(AND(MasterData6[[#This Row],[NumWebPurchases]]&gt;=1, Buying_Cat.="Over $500"), "Yes", "")</f>
        <v/>
      </c>
      <c r="L2018" t="str">
        <f>IF(MasterData6[[#This Row],[NumWebPurchases]]&gt;=R$3, "Yes", "")</f>
        <v/>
      </c>
      <c r="M2018" t="str">
        <f>IF(MasterData6[[#This Row],[NumCatalogPurchases]]&gt;=S$3, "Yes", "")</f>
        <v/>
      </c>
      <c r="N2018" t="str">
        <f>IF(MasterData6[[#This Row],[NumStorePurchases]]&gt;=T$3, "Yes", "")</f>
        <v/>
      </c>
    </row>
    <row r="2019" spans="1:14" x14ac:dyDescent="0.3">
      <c r="A2019">
        <v>10207</v>
      </c>
      <c r="B2019">
        <v>1</v>
      </c>
      <c r="C2019">
        <v>1</v>
      </c>
      <c r="D2019">
        <v>0</v>
      </c>
      <c r="E2019">
        <v>2</v>
      </c>
      <c r="F2019">
        <v>8</v>
      </c>
      <c r="G201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19" s="52">
        <f>IFERROR(MasterData6[[#This Row],[NumWebPurchases]]/MasterData6[[#This Row],[NumWebVisitsMonth]], 0)</f>
        <v>0.125</v>
      </c>
      <c r="I2019" t="str">
        <f>IF(AND(MasterData6[[#This Row],[NumWebPurchases]]&gt;=1, Buying_Cat.="Over $500"), "Yes", "")</f>
        <v/>
      </c>
      <c r="L2019" t="str">
        <f>IF(MasterData6[[#This Row],[NumWebPurchases]]&gt;=R$3, "Yes", "")</f>
        <v/>
      </c>
      <c r="M2019" t="str">
        <f>IF(MasterData6[[#This Row],[NumCatalogPurchases]]&gt;=S$3, "Yes", "")</f>
        <v/>
      </c>
      <c r="N2019" t="str">
        <f>IF(MasterData6[[#This Row],[NumStorePurchases]]&gt;=T$3, "Yes", "")</f>
        <v/>
      </c>
    </row>
    <row r="2020" spans="1:14" x14ac:dyDescent="0.3">
      <c r="A2020">
        <v>10212</v>
      </c>
      <c r="B2020">
        <v>1</v>
      </c>
      <c r="C2020">
        <v>3</v>
      </c>
      <c r="D2020">
        <v>0</v>
      </c>
      <c r="E2020">
        <v>3</v>
      </c>
      <c r="F2020">
        <v>8</v>
      </c>
      <c r="G202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20" s="52">
        <f>IFERROR(MasterData6[[#This Row],[NumWebPurchases]]/MasterData6[[#This Row],[NumWebVisitsMonth]], 0)</f>
        <v>0.375</v>
      </c>
      <c r="I2020" t="str">
        <f>IF(AND(MasterData6[[#This Row],[NumWebPurchases]]&gt;=1, Buying_Cat.="Over $500"), "Yes", "")</f>
        <v/>
      </c>
      <c r="L2020" t="str">
        <f>IF(MasterData6[[#This Row],[NumWebPurchases]]&gt;=R$3, "Yes", "")</f>
        <v/>
      </c>
      <c r="M2020" t="str">
        <f>IF(MasterData6[[#This Row],[NumCatalogPurchases]]&gt;=S$3, "Yes", "")</f>
        <v/>
      </c>
      <c r="N2020" t="str">
        <f>IF(MasterData6[[#This Row],[NumStorePurchases]]&gt;=T$3, "Yes", "")</f>
        <v/>
      </c>
    </row>
    <row r="2021" spans="1:14" x14ac:dyDescent="0.3">
      <c r="A2021">
        <v>10219</v>
      </c>
      <c r="B2021">
        <v>1</v>
      </c>
      <c r="C2021">
        <v>1</v>
      </c>
      <c r="D2021">
        <v>0</v>
      </c>
      <c r="E2021">
        <v>3</v>
      </c>
      <c r="F2021">
        <v>8</v>
      </c>
      <c r="G202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21" s="52">
        <f>IFERROR(MasterData6[[#This Row],[NumWebPurchases]]/MasterData6[[#This Row],[NumWebVisitsMonth]], 0)</f>
        <v>0.125</v>
      </c>
      <c r="I2021" t="str">
        <f>IF(AND(MasterData6[[#This Row],[NumWebPurchases]]&gt;=1, Buying_Cat.="Over $500"), "Yes", "")</f>
        <v/>
      </c>
      <c r="L2021" t="str">
        <f>IF(MasterData6[[#This Row],[NumWebPurchases]]&gt;=R$3, "Yes", "")</f>
        <v/>
      </c>
      <c r="M2021" t="str">
        <f>IF(MasterData6[[#This Row],[NumCatalogPurchases]]&gt;=S$3, "Yes", "")</f>
        <v/>
      </c>
      <c r="N2021" t="str">
        <f>IF(MasterData6[[#This Row],[NumStorePurchases]]&gt;=T$3, "Yes", "")</f>
        <v/>
      </c>
    </row>
    <row r="2022" spans="1:14" x14ac:dyDescent="0.3">
      <c r="A2022">
        <v>10232</v>
      </c>
      <c r="B2022">
        <v>3</v>
      </c>
      <c r="C2022">
        <v>3</v>
      </c>
      <c r="D2022">
        <v>2</v>
      </c>
      <c r="E2022">
        <v>7</v>
      </c>
      <c r="F2022">
        <v>3</v>
      </c>
      <c r="G202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022" s="52">
        <f>IFERROR(MasterData6[[#This Row],[NumWebPurchases]]/MasterData6[[#This Row],[NumWebVisitsMonth]], 0)</f>
        <v>1</v>
      </c>
      <c r="I2022" t="str">
        <f>IF(AND(MasterData6[[#This Row],[NumWebPurchases]]&gt;=1, Buying_Cat.="Over $500"), "Yes", "")</f>
        <v/>
      </c>
      <c r="L2022" t="str">
        <f>IF(MasterData6[[#This Row],[NumWebPurchases]]&gt;=R$3, "Yes", "")</f>
        <v/>
      </c>
      <c r="M2022" t="str">
        <f>IF(MasterData6[[#This Row],[NumCatalogPurchases]]&gt;=S$3, "Yes", "")</f>
        <v>Yes</v>
      </c>
      <c r="N2022" t="str">
        <f>IF(MasterData6[[#This Row],[NumStorePurchases]]&gt;=T$3, "Yes", "")</f>
        <v>Yes</v>
      </c>
    </row>
    <row r="2023" spans="1:14" x14ac:dyDescent="0.3">
      <c r="A2023">
        <v>10236</v>
      </c>
      <c r="B2023">
        <v>2</v>
      </c>
      <c r="C2023">
        <v>2</v>
      </c>
      <c r="D2023">
        <v>0</v>
      </c>
      <c r="E2023">
        <v>3</v>
      </c>
      <c r="F2023">
        <v>8</v>
      </c>
      <c r="G202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23" s="52">
        <f>IFERROR(MasterData6[[#This Row],[NumWebPurchases]]/MasterData6[[#This Row],[NumWebVisitsMonth]], 0)</f>
        <v>0.25</v>
      </c>
      <c r="I2023" t="str">
        <f>IF(AND(MasterData6[[#This Row],[NumWebPurchases]]&gt;=1, Buying_Cat.="Over $500"), "Yes", "")</f>
        <v/>
      </c>
      <c r="L2023" t="str">
        <f>IF(MasterData6[[#This Row],[NumWebPurchases]]&gt;=R$3, "Yes", "")</f>
        <v/>
      </c>
      <c r="M2023" t="str">
        <f>IF(MasterData6[[#This Row],[NumCatalogPurchases]]&gt;=S$3, "Yes", "")</f>
        <v/>
      </c>
      <c r="N2023" t="str">
        <f>IF(MasterData6[[#This Row],[NumStorePurchases]]&gt;=T$3, "Yes", "")</f>
        <v/>
      </c>
    </row>
    <row r="2024" spans="1:14" x14ac:dyDescent="0.3">
      <c r="A2024">
        <v>10240</v>
      </c>
      <c r="B2024">
        <v>1</v>
      </c>
      <c r="C2024">
        <v>10</v>
      </c>
      <c r="D2024">
        <v>4</v>
      </c>
      <c r="E2024">
        <v>6</v>
      </c>
      <c r="F2024">
        <v>4</v>
      </c>
      <c r="G202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24" s="52">
        <f>IFERROR(MasterData6[[#This Row],[NumWebPurchases]]/MasterData6[[#This Row],[NumWebVisitsMonth]], 0)</f>
        <v>2.5</v>
      </c>
      <c r="I2024" t="str">
        <f>IF(AND(MasterData6[[#This Row],[NumWebPurchases]]&gt;=1, Buying_Cat.="Over $500"), "Yes", "")</f>
        <v>Yes</v>
      </c>
      <c r="L2024" t="str">
        <f>IF(MasterData6[[#This Row],[NumWebPurchases]]&gt;=R$3, "Yes", "")</f>
        <v>Yes</v>
      </c>
      <c r="M2024" t="str">
        <f>IF(MasterData6[[#This Row],[NumCatalogPurchases]]&gt;=S$3, "Yes", "")</f>
        <v>Yes</v>
      </c>
      <c r="N2024" t="str">
        <f>IF(MasterData6[[#This Row],[NumStorePurchases]]&gt;=T$3, "Yes", "")</f>
        <v>Yes</v>
      </c>
    </row>
    <row r="2025" spans="1:14" x14ac:dyDescent="0.3">
      <c r="A2025">
        <v>10241</v>
      </c>
      <c r="B2025">
        <v>1</v>
      </c>
      <c r="C2025">
        <v>1</v>
      </c>
      <c r="D2025">
        <v>0</v>
      </c>
      <c r="E2025">
        <v>2</v>
      </c>
      <c r="F2025">
        <v>6</v>
      </c>
      <c r="G202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25" s="52">
        <f>IFERROR(MasterData6[[#This Row],[NumWebPurchases]]/MasterData6[[#This Row],[NumWebVisitsMonth]], 0)</f>
        <v>0.16666666666666666</v>
      </c>
      <c r="I2025" t="str">
        <f>IF(AND(MasterData6[[#This Row],[NumWebPurchases]]&gt;=1, Buying_Cat.="Over $500"), "Yes", "")</f>
        <v/>
      </c>
      <c r="L2025" t="str">
        <f>IF(MasterData6[[#This Row],[NumWebPurchases]]&gt;=R$3, "Yes", "")</f>
        <v/>
      </c>
      <c r="M2025" t="str">
        <f>IF(MasterData6[[#This Row],[NumCatalogPurchases]]&gt;=S$3, "Yes", "")</f>
        <v/>
      </c>
      <c r="N2025" t="str">
        <f>IF(MasterData6[[#This Row],[NumStorePurchases]]&gt;=T$3, "Yes", "")</f>
        <v/>
      </c>
    </row>
    <row r="2026" spans="1:14" x14ac:dyDescent="0.3">
      <c r="A2026">
        <v>10242</v>
      </c>
      <c r="B2026">
        <v>2</v>
      </c>
      <c r="C2026">
        <v>2</v>
      </c>
      <c r="D2026">
        <v>0</v>
      </c>
      <c r="E2026">
        <v>4</v>
      </c>
      <c r="F2026">
        <v>5</v>
      </c>
      <c r="G202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26" s="52">
        <f>IFERROR(MasterData6[[#This Row],[NumWebPurchases]]/MasterData6[[#This Row],[NumWebVisitsMonth]], 0)</f>
        <v>0.4</v>
      </c>
      <c r="I2026" t="str">
        <f>IF(AND(MasterData6[[#This Row],[NumWebPurchases]]&gt;=1, Buying_Cat.="Over $500"), "Yes", "")</f>
        <v/>
      </c>
      <c r="L2026" t="str">
        <f>IF(MasterData6[[#This Row],[NumWebPurchases]]&gt;=R$3, "Yes", "")</f>
        <v/>
      </c>
      <c r="M2026" t="str">
        <f>IF(MasterData6[[#This Row],[NumCatalogPurchases]]&gt;=S$3, "Yes", "")</f>
        <v/>
      </c>
      <c r="N2026" t="str">
        <f>IF(MasterData6[[#This Row],[NumStorePurchases]]&gt;=T$3, "Yes", "")</f>
        <v/>
      </c>
    </row>
    <row r="2027" spans="1:14" x14ac:dyDescent="0.3">
      <c r="A2027">
        <v>10245</v>
      </c>
      <c r="B2027">
        <v>1</v>
      </c>
      <c r="C2027">
        <v>3</v>
      </c>
      <c r="D2027">
        <v>3</v>
      </c>
      <c r="E2027">
        <v>8</v>
      </c>
      <c r="F2027">
        <v>1</v>
      </c>
      <c r="G202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27" s="52">
        <f>IFERROR(MasterData6[[#This Row],[NumWebPurchases]]/MasterData6[[#This Row],[NumWebVisitsMonth]], 0)</f>
        <v>3</v>
      </c>
      <c r="I2027" t="str">
        <f>IF(AND(MasterData6[[#This Row],[NumWebPurchases]]&gt;=1, Buying_Cat.="Over $500"), "Yes", "")</f>
        <v>Yes</v>
      </c>
      <c r="L2027" t="str">
        <f>IF(MasterData6[[#This Row],[NumWebPurchases]]&gt;=R$3, "Yes", "")</f>
        <v/>
      </c>
      <c r="M2027" t="str">
        <f>IF(MasterData6[[#This Row],[NumCatalogPurchases]]&gt;=S$3, "Yes", "")</f>
        <v>Yes</v>
      </c>
      <c r="N2027" t="str">
        <f>IF(MasterData6[[#This Row],[NumStorePurchases]]&gt;=T$3, "Yes", "")</f>
        <v>Yes</v>
      </c>
    </row>
    <row r="2028" spans="1:14" x14ac:dyDescent="0.3">
      <c r="A2028">
        <v>10250</v>
      </c>
      <c r="B2028">
        <v>1</v>
      </c>
      <c r="C2028">
        <v>1</v>
      </c>
      <c r="D2028">
        <v>0</v>
      </c>
      <c r="E2028">
        <v>2</v>
      </c>
      <c r="F2028">
        <v>7</v>
      </c>
      <c r="G202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28" s="52">
        <f>IFERROR(MasterData6[[#This Row],[NumWebPurchases]]/MasterData6[[#This Row],[NumWebVisitsMonth]], 0)</f>
        <v>0.14285714285714285</v>
      </c>
      <c r="I2028" t="str">
        <f>IF(AND(MasterData6[[#This Row],[NumWebPurchases]]&gt;=1, Buying_Cat.="Over $500"), "Yes", "")</f>
        <v/>
      </c>
      <c r="L2028" t="str">
        <f>IF(MasterData6[[#This Row],[NumWebPurchases]]&gt;=R$3, "Yes", "")</f>
        <v/>
      </c>
      <c r="M2028" t="str">
        <f>IF(MasterData6[[#This Row],[NumCatalogPurchases]]&gt;=S$3, "Yes", "")</f>
        <v/>
      </c>
      <c r="N2028" t="str">
        <f>IF(MasterData6[[#This Row],[NumStorePurchases]]&gt;=T$3, "Yes", "")</f>
        <v/>
      </c>
    </row>
    <row r="2029" spans="1:14" x14ac:dyDescent="0.3">
      <c r="A2029">
        <v>10258</v>
      </c>
      <c r="B2029">
        <v>2</v>
      </c>
      <c r="C2029">
        <v>1</v>
      </c>
      <c r="D2029">
        <v>0</v>
      </c>
      <c r="E2029">
        <v>3</v>
      </c>
      <c r="F2029">
        <v>8</v>
      </c>
      <c r="G202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29" s="52">
        <f>IFERROR(MasterData6[[#This Row],[NumWebPurchases]]/MasterData6[[#This Row],[NumWebVisitsMonth]], 0)</f>
        <v>0.125</v>
      </c>
      <c r="I2029" t="str">
        <f>IF(AND(MasterData6[[#This Row],[NumWebPurchases]]&gt;=1, Buying_Cat.="Over $500"), "Yes", "")</f>
        <v/>
      </c>
      <c r="L2029" t="str">
        <f>IF(MasterData6[[#This Row],[NumWebPurchases]]&gt;=R$3, "Yes", "")</f>
        <v/>
      </c>
      <c r="M2029" t="str">
        <f>IF(MasterData6[[#This Row],[NumCatalogPurchases]]&gt;=S$3, "Yes", "")</f>
        <v/>
      </c>
      <c r="N2029" t="str">
        <f>IF(MasterData6[[#This Row],[NumStorePurchases]]&gt;=T$3, "Yes", "")</f>
        <v/>
      </c>
    </row>
    <row r="2030" spans="1:14" x14ac:dyDescent="0.3">
      <c r="A2030">
        <v>10260</v>
      </c>
      <c r="B2030">
        <v>3</v>
      </c>
      <c r="C2030">
        <v>6</v>
      </c>
      <c r="D2030">
        <v>1</v>
      </c>
      <c r="E2030">
        <v>5</v>
      </c>
      <c r="F2030">
        <v>7</v>
      </c>
      <c r="G203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030" s="52">
        <f>IFERROR(MasterData6[[#This Row],[NumWebPurchases]]/MasterData6[[#This Row],[NumWebVisitsMonth]], 0)</f>
        <v>0.8571428571428571</v>
      </c>
      <c r="I2030" t="str">
        <f>IF(AND(MasterData6[[#This Row],[NumWebPurchases]]&gt;=1, Buying_Cat.="Over $500"), "Yes", "")</f>
        <v/>
      </c>
      <c r="L2030" t="str">
        <f>IF(MasterData6[[#This Row],[NumWebPurchases]]&gt;=R$3, "Yes", "")</f>
        <v>Yes</v>
      </c>
      <c r="M2030" t="str">
        <f>IF(MasterData6[[#This Row],[NumCatalogPurchases]]&gt;=S$3, "Yes", "")</f>
        <v/>
      </c>
      <c r="N2030" t="str">
        <f>IF(MasterData6[[#This Row],[NumStorePurchases]]&gt;=T$3, "Yes", "")</f>
        <v>Yes</v>
      </c>
    </row>
    <row r="2031" spans="1:14" x14ac:dyDescent="0.3">
      <c r="A2031">
        <v>10262</v>
      </c>
      <c r="B2031">
        <v>4</v>
      </c>
      <c r="C2031">
        <v>3</v>
      </c>
      <c r="D2031">
        <v>1</v>
      </c>
      <c r="E2031">
        <v>3</v>
      </c>
      <c r="F2031">
        <v>5</v>
      </c>
      <c r="G203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031" s="52">
        <f>IFERROR(MasterData6[[#This Row],[NumWebPurchases]]/MasterData6[[#This Row],[NumWebVisitsMonth]], 0)</f>
        <v>0.6</v>
      </c>
      <c r="I2031" t="str">
        <f>IF(AND(MasterData6[[#This Row],[NumWebPurchases]]&gt;=1, Buying_Cat.="Over $500"), "Yes", "")</f>
        <v/>
      </c>
      <c r="L2031" t="str">
        <f>IF(MasterData6[[#This Row],[NumWebPurchases]]&gt;=R$3, "Yes", "")</f>
        <v/>
      </c>
      <c r="M2031" t="str">
        <f>IF(MasterData6[[#This Row],[NumCatalogPurchases]]&gt;=S$3, "Yes", "")</f>
        <v/>
      </c>
      <c r="N2031" t="str">
        <f>IF(MasterData6[[#This Row],[NumStorePurchases]]&gt;=T$3, "Yes", "")</f>
        <v/>
      </c>
    </row>
    <row r="2032" spans="1:14" x14ac:dyDescent="0.3">
      <c r="A2032">
        <v>10264</v>
      </c>
      <c r="B2032">
        <v>2</v>
      </c>
      <c r="C2032">
        <v>1</v>
      </c>
      <c r="D2032">
        <v>1</v>
      </c>
      <c r="E2032">
        <v>2</v>
      </c>
      <c r="F2032">
        <v>7</v>
      </c>
      <c r="G203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32" s="52">
        <f>IFERROR(MasterData6[[#This Row],[NumWebPurchases]]/MasterData6[[#This Row],[NumWebVisitsMonth]], 0)</f>
        <v>0.14285714285714285</v>
      </c>
      <c r="I2032" t="str">
        <f>IF(AND(MasterData6[[#This Row],[NumWebPurchases]]&gt;=1, Buying_Cat.="Over $500"), "Yes", "")</f>
        <v/>
      </c>
      <c r="L2032" t="str">
        <f>IF(MasterData6[[#This Row],[NumWebPurchases]]&gt;=R$3, "Yes", "")</f>
        <v/>
      </c>
      <c r="M2032" t="str">
        <f>IF(MasterData6[[#This Row],[NumCatalogPurchases]]&gt;=S$3, "Yes", "")</f>
        <v/>
      </c>
      <c r="N2032" t="str">
        <f>IF(MasterData6[[#This Row],[NumStorePurchases]]&gt;=T$3, "Yes", "")</f>
        <v/>
      </c>
    </row>
    <row r="2033" spans="1:14" x14ac:dyDescent="0.3">
      <c r="A2033">
        <v>10270</v>
      </c>
      <c r="B2033">
        <v>2</v>
      </c>
      <c r="C2033">
        <v>3</v>
      </c>
      <c r="D2033">
        <v>0</v>
      </c>
      <c r="E2033">
        <v>3</v>
      </c>
      <c r="F2033">
        <v>7</v>
      </c>
      <c r="G203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33" s="52">
        <f>IFERROR(MasterData6[[#This Row],[NumWebPurchases]]/MasterData6[[#This Row],[NumWebVisitsMonth]], 0)</f>
        <v>0.42857142857142855</v>
      </c>
      <c r="I2033" t="str">
        <f>IF(AND(MasterData6[[#This Row],[NumWebPurchases]]&gt;=1, Buying_Cat.="Over $500"), "Yes", "")</f>
        <v/>
      </c>
      <c r="L2033" t="str">
        <f>IF(MasterData6[[#This Row],[NumWebPurchases]]&gt;=R$3, "Yes", "")</f>
        <v/>
      </c>
      <c r="M2033" t="str">
        <f>IF(MasterData6[[#This Row],[NumCatalogPurchases]]&gt;=S$3, "Yes", "")</f>
        <v/>
      </c>
      <c r="N2033" t="str">
        <f>IF(MasterData6[[#This Row],[NumStorePurchases]]&gt;=T$3, "Yes", "")</f>
        <v/>
      </c>
    </row>
    <row r="2034" spans="1:14" x14ac:dyDescent="0.3">
      <c r="A2034">
        <v>10277</v>
      </c>
      <c r="B2034">
        <v>1</v>
      </c>
      <c r="C2034">
        <v>1</v>
      </c>
      <c r="D2034">
        <v>0</v>
      </c>
      <c r="E2034">
        <v>3</v>
      </c>
      <c r="F2034">
        <v>7</v>
      </c>
      <c r="G203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34" s="52">
        <f>IFERROR(MasterData6[[#This Row],[NumWebPurchases]]/MasterData6[[#This Row],[NumWebVisitsMonth]], 0)</f>
        <v>0.14285714285714285</v>
      </c>
      <c r="I2034" t="str">
        <f>IF(AND(MasterData6[[#This Row],[NumWebPurchases]]&gt;=1, Buying_Cat.="Over $500"), "Yes", "")</f>
        <v/>
      </c>
      <c r="L2034" t="str">
        <f>IF(MasterData6[[#This Row],[NumWebPurchases]]&gt;=R$3, "Yes", "")</f>
        <v/>
      </c>
      <c r="M2034" t="str">
        <f>IF(MasterData6[[#This Row],[NumCatalogPurchases]]&gt;=S$3, "Yes", "")</f>
        <v/>
      </c>
      <c r="N2034" t="str">
        <f>IF(MasterData6[[#This Row],[NumStorePurchases]]&gt;=T$3, "Yes", "")</f>
        <v/>
      </c>
    </row>
    <row r="2035" spans="1:14" x14ac:dyDescent="0.3">
      <c r="A2035">
        <v>10281</v>
      </c>
      <c r="B2035">
        <v>2</v>
      </c>
      <c r="C2035">
        <v>5</v>
      </c>
      <c r="D2035">
        <v>5</v>
      </c>
      <c r="E2035">
        <v>7</v>
      </c>
      <c r="F2035">
        <v>4</v>
      </c>
      <c r="G203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35" s="52">
        <f>IFERROR(MasterData6[[#This Row],[NumWebPurchases]]/MasterData6[[#This Row],[NumWebVisitsMonth]], 0)</f>
        <v>1.25</v>
      </c>
      <c r="I2035" t="str">
        <f>IF(AND(MasterData6[[#This Row],[NumWebPurchases]]&gt;=1, Buying_Cat.="Over $500"), "Yes", "")</f>
        <v>Yes</v>
      </c>
      <c r="L2035" t="str">
        <f>IF(MasterData6[[#This Row],[NumWebPurchases]]&gt;=R$3, "Yes", "")</f>
        <v>Yes</v>
      </c>
      <c r="M2035" t="str">
        <f>IF(MasterData6[[#This Row],[NumCatalogPurchases]]&gt;=S$3, "Yes", "")</f>
        <v>Yes</v>
      </c>
      <c r="N2035" t="str">
        <f>IF(MasterData6[[#This Row],[NumStorePurchases]]&gt;=T$3, "Yes", "")</f>
        <v>Yes</v>
      </c>
    </row>
    <row r="2036" spans="1:14" x14ac:dyDescent="0.3">
      <c r="A2036">
        <v>10286</v>
      </c>
      <c r="B2036">
        <v>1</v>
      </c>
      <c r="C2036">
        <v>2</v>
      </c>
      <c r="D2036">
        <v>8</v>
      </c>
      <c r="E2036">
        <v>13</v>
      </c>
      <c r="F2036">
        <v>0</v>
      </c>
      <c r="G203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36" s="52">
        <f>IFERROR(MasterData6[[#This Row],[NumWebPurchases]]/MasterData6[[#This Row],[NumWebVisitsMonth]], 0)</f>
        <v>0</v>
      </c>
      <c r="I2036" t="str">
        <f>IF(AND(MasterData6[[#This Row],[NumWebPurchases]]&gt;=1, Buying_Cat.="Over $500"), "Yes", "")</f>
        <v>Yes</v>
      </c>
      <c r="L2036" t="str">
        <f>IF(MasterData6[[#This Row],[NumWebPurchases]]&gt;=R$3, "Yes", "")</f>
        <v/>
      </c>
      <c r="M2036" t="str">
        <f>IF(MasterData6[[#This Row],[NumCatalogPurchases]]&gt;=S$3, "Yes", "")</f>
        <v>Yes</v>
      </c>
      <c r="N2036" t="str">
        <f>IF(MasterData6[[#This Row],[NumStorePurchases]]&gt;=T$3, "Yes", "")</f>
        <v>Yes</v>
      </c>
    </row>
    <row r="2037" spans="1:14" x14ac:dyDescent="0.3">
      <c r="A2037">
        <v>10299</v>
      </c>
      <c r="B2037">
        <v>3</v>
      </c>
      <c r="C2037">
        <v>6</v>
      </c>
      <c r="D2037">
        <v>3</v>
      </c>
      <c r="E2037">
        <v>13</v>
      </c>
      <c r="F2037">
        <v>5</v>
      </c>
      <c r="G203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037" s="52">
        <f>IFERROR(MasterData6[[#This Row],[NumWebPurchases]]/MasterData6[[#This Row],[NumWebVisitsMonth]], 0)</f>
        <v>1.2</v>
      </c>
      <c r="I2037" t="str">
        <f>IF(AND(MasterData6[[#This Row],[NumWebPurchases]]&gt;=1, Buying_Cat.="Over $500"), "Yes", "")</f>
        <v>Yes</v>
      </c>
      <c r="L2037" t="str">
        <f>IF(MasterData6[[#This Row],[NumWebPurchases]]&gt;=R$3, "Yes", "")</f>
        <v>Yes</v>
      </c>
      <c r="M2037" t="str">
        <f>IF(MasterData6[[#This Row],[NumCatalogPurchases]]&gt;=S$3, "Yes", "")</f>
        <v>Yes</v>
      </c>
      <c r="N2037" t="str">
        <f>IF(MasterData6[[#This Row],[NumStorePurchases]]&gt;=T$3, "Yes", "")</f>
        <v>Yes</v>
      </c>
    </row>
    <row r="2038" spans="1:14" x14ac:dyDescent="0.3">
      <c r="A2038">
        <v>10304</v>
      </c>
      <c r="B2038">
        <v>1</v>
      </c>
      <c r="C2038">
        <v>1</v>
      </c>
      <c r="D2038">
        <v>1</v>
      </c>
      <c r="E2038">
        <v>2</v>
      </c>
      <c r="F2038">
        <v>8</v>
      </c>
      <c r="G203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38" s="52">
        <f>IFERROR(MasterData6[[#This Row],[NumWebPurchases]]/MasterData6[[#This Row],[NumWebVisitsMonth]], 0)</f>
        <v>0.125</v>
      </c>
      <c r="I2038" t="str">
        <f>IF(AND(MasterData6[[#This Row],[NumWebPurchases]]&gt;=1, Buying_Cat.="Over $500"), "Yes", "")</f>
        <v/>
      </c>
      <c r="L2038" t="str">
        <f>IF(MasterData6[[#This Row],[NumWebPurchases]]&gt;=R$3, "Yes", "")</f>
        <v/>
      </c>
      <c r="M2038" t="str">
        <f>IF(MasterData6[[#This Row],[NumCatalogPurchases]]&gt;=S$3, "Yes", "")</f>
        <v/>
      </c>
      <c r="N2038" t="str">
        <f>IF(MasterData6[[#This Row],[NumStorePurchases]]&gt;=T$3, "Yes", "")</f>
        <v/>
      </c>
    </row>
    <row r="2039" spans="1:14" x14ac:dyDescent="0.3">
      <c r="A2039">
        <v>10307</v>
      </c>
      <c r="B2039">
        <v>3</v>
      </c>
      <c r="C2039">
        <v>6</v>
      </c>
      <c r="D2039">
        <v>2</v>
      </c>
      <c r="E2039">
        <v>8</v>
      </c>
      <c r="F2039">
        <v>5</v>
      </c>
      <c r="G203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039" s="52">
        <f>IFERROR(MasterData6[[#This Row],[NumWebPurchases]]/MasterData6[[#This Row],[NumWebVisitsMonth]], 0)</f>
        <v>1.2</v>
      </c>
      <c r="I2039" t="str">
        <f>IF(AND(MasterData6[[#This Row],[NumWebPurchases]]&gt;=1, Buying_Cat.="Over $500"), "Yes", "")</f>
        <v/>
      </c>
      <c r="L2039" t="str">
        <f>IF(MasterData6[[#This Row],[NumWebPurchases]]&gt;=R$3, "Yes", "")</f>
        <v>Yes</v>
      </c>
      <c r="M2039" t="str">
        <f>IF(MasterData6[[#This Row],[NumCatalogPurchases]]&gt;=S$3, "Yes", "")</f>
        <v>Yes</v>
      </c>
      <c r="N2039" t="str">
        <f>IF(MasterData6[[#This Row],[NumStorePurchases]]&gt;=T$3, "Yes", "")</f>
        <v>Yes</v>
      </c>
    </row>
    <row r="2040" spans="1:14" x14ac:dyDescent="0.3">
      <c r="A2040">
        <v>10311</v>
      </c>
      <c r="B2040">
        <v>0</v>
      </c>
      <c r="C2040">
        <v>25</v>
      </c>
      <c r="D2040">
        <v>0</v>
      </c>
      <c r="E2040">
        <v>0</v>
      </c>
      <c r="F2040">
        <v>1</v>
      </c>
      <c r="G204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2040" s="52">
        <f>IFERROR(MasterData6[[#This Row],[NumWebPurchases]]/MasterData6[[#This Row],[NumWebVisitsMonth]], 0)</f>
        <v>25</v>
      </c>
      <c r="I2040" t="str">
        <f>IF(AND(MasterData6[[#This Row],[NumWebPurchases]]&gt;=1, Buying_Cat.="Over $500"), "Yes", "")</f>
        <v/>
      </c>
      <c r="L2040" t="str">
        <f>IF(MasterData6[[#This Row],[NumWebPurchases]]&gt;=R$3, "Yes", "")</f>
        <v>Yes</v>
      </c>
      <c r="M2040" t="str">
        <f>IF(MasterData6[[#This Row],[NumCatalogPurchases]]&gt;=S$3, "Yes", "")</f>
        <v/>
      </c>
      <c r="N2040" t="str">
        <f>IF(MasterData6[[#This Row],[NumStorePurchases]]&gt;=T$3, "Yes", "")</f>
        <v/>
      </c>
    </row>
    <row r="2041" spans="1:14" x14ac:dyDescent="0.3">
      <c r="A2041">
        <v>10313</v>
      </c>
      <c r="B2041">
        <v>6</v>
      </c>
      <c r="C2041">
        <v>5</v>
      </c>
      <c r="D2041">
        <v>1</v>
      </c>
      <c r="E2041">
        <v>4</v>
      </c>
      <c r="F2041">
        <v>8</v>
      </c>
      <c r="G204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2041" s="52">
        <f>IFERROR(MasterData6[[#This Row],[NumWebPurchases]]/MasterData6[[#This Row],[NumWebVisitsMonth]], 0)</f>
        <v>0.625</v>
      </c>
      <c r="I2041" t="str">
        <f>IF(AND(MasterData6[[#This Row],[NumWebPurchases]]&gt;=1, Buying_Cat.="Over $500"), "Yes", "")</f>
        <v/>
      </c>
      <c r="L2041" t="str">
        <f>IF(MasterData6[[#This Row],[NumWebPurchases]]&gt;=R$3, "Yes", "")</f>
        <v>Yes</v>
      </c>
      <c r="M2041" t="str">
        <f>IF(MasterData6[[#This Row],[NumCatalogPurchases]]&gt;=S$3, "Yes", "")</f>
        <v/>
      </c>
      <c r="N2041" t="str">
        <f>IF(MasterData6[[#This Row],[NumStorePurchases]]&gt;=T$3, "Yes", "")</f>
        <v/>
      </c>
    </row>
    <row r="2042" spans="1:14" x14ac:dyDescent="0.3">
      <c r="A2042">
        <v>10314</v>
      </c>
      <c r="B2042">
        <v>1</v>
      </c>
      <c r="C2042">
        <v>9</v>
      </c>
      <c r="D2042">
        <v>10</v>
      </c>
      <c r="E2042">
        <v>5</v>
      </c>
      <c r="F2042">
        <v>4</v>
      </c>
      <c r="G204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42" s="52">
        <f>IFERROR(MasterData6[[#This Row],[NumWebPurchases]]/MasterData6[[#This Row],[NumWebVisitsMonth]], 0)</f>
        <v>2.25</v>
      </c>
      <c r="I2042" t="str">
        <f>IF(AND(MasterData6[[#This Row],[NumWebPurchases]]&gt;=1, Buying_Cat.="Over $500"), "Yes", "")</f>
        <v>Yes</v>
      </c>
      <c r="L2042" t="str">
        <f>IF(MasterData6[[#This Row],[NumWebPurchases]]&gt;=R$3, "Yes", "")</f>
        <v>Yes</v>
      </c>
      <c r="M2042" t="str">
        <f>IF(MasterData6[[#This Row],[NumCatalogPurchases]]&gt;=S$3, "Yes", "")</f>
        <v>Yes</v>
      </c>
      <c r="N2042" t="str">
        <f>IF(MasterData6[[#This Row],[NumStorePurchases]]&gt;=T$3, "Yes", "")</f>
        <v>Yes</v>
      </c>
    </row>
    <row r="2043" spans="1:14" x14ac:dyDescent="0.3">
      <c r="A2043">
        <v>10319</v>
      </c>
      <c r="B2043">
        <v>4</v>
      </c>
      <c r="C2043">
        <v>3</v>
      </c>
      <c r="D2043">
        <v>4</v>
      </c>
      <c r="E2043">
        <v>11</v>
      </c>
      <c r="F2043">
        <v>8</v>
      </c>
      <c r="G204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043" s="52">
        <f>IFERROR(MasterData6[[#This Row],[NumWebPurchases]]/MasterData6[[#This Row],[NumWebVisitsMonth]], 0)</f>
        <v>0.375</v>
      </c>
      <c r="I2043" t="str">
        <f>IF(AND(MasterData6[[#This Row],[NumWebPurchases]]&gt;=1, Buying_Cat.="Over $500"), "Yes", "")</f>
        <v>Yes</v>
      </c>
      <c r="L2043" t="str">
        <f>IF(MasterData6[[#This Row],[NumWebPurchases]]&gt;=R$3, "Yes", "")</f>
        <v/>
      </c>
      <c r="M2043" t="str">
        <f>IF(MasterData6[[#This Row],[NumCatalogPurchases]]&gt;=S$3, "Yes", "")</f>
        <v>Yes</v>
      </c>
      <c r="N2043" t="str">
        <f>IF(MasterData6[[#This Row],[NumStorePurchases]]&gt;=T$3, "Yes", "")</f>
        <v>Yes</v>
      </c>
    </row>
    <row r="2044" spans="1:14" x14ac:dyDescent="0.3">
      <c r="A2044">
        <v>10323</v>
      </c>
      <c r="B2044">
        <v>2</v>
      </c>
      <c r="C2044">
        <v>4</v>
      </c>
      <c r="D2044">
        <v>2</v>
      </c>
      <c r="E2044">
        <v>5</v>
      </c>
      <c r="F2044">
        <v>5</v>
      </c>
      <c r="G204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44" s="52">
        <f>IFERROR(MasterData6[[#This Row],[NumWebPurchases]]/MasterData6[[#This Row],[NumWebVisitsMonth]], 0)</f>
        <v>0.8</v>
      </c>
      <c r="I2044" t="str">
        <f>IF(AND(MasterData6[[#This Row],[NumWebPurchases]]&gt;=1, Buying_Cat.="Over $500"), "Yes", "")</f>
        <v/>
      </c>
      <c r="L2044" t="str">
        <f>IF(MasterData6[[#This Row],[NumWebPurchases]]&gt;=R$3, "Yes", "")</f>
        <v>Yes</v>
      </c>
      <c r="M2044" t="str">
        <f>IF(MasterData6[[#This Row],[NumCatalogPurchases]]&gt;=S$3, "Yes", "")</f>
        <v>Yes</v>
      </c>
      <c r="N2044" t="str">
        <f>IF(MasterData6[[#This Row],[NumStorePurchases]]&gt;=T$3, "Yes", "")</f>
        <v>Yes</v>
      </c>
    </row>
    <row r="2045" spans="1:14" x14ac:dyDescent="0.3">
      <c r="A2045">
        <v>10339</v>
      </c>
      <c r="B2045">
        <v>2</v>
      </c>
      <c r="C2045">
        <v>4</v>
      </c>
      <c r="D2045">
        <v>1</v>
      </c>
      <c r="E2045">
        <v>4</v>
      </c>
      <c r="F2045">
        <v>6</v>
      </c>
      <c r="G204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45" s="52">
        <f>IFERROR(MasterData6[[#This Row],[NumWebPurchases]]/MasterData6[[#This Row],[NumWebVisitsMonth]], 0)</f>
        <v>0.66666666666666663</v>
      </c>
      <c r="I2045" t="str">
        <f>IF(AND(MasterData6[[#This Row],[NumWebPurchases]]&gt;=1, Buying_Cat.="Over $500"), "Yes", "")</f>
        <v/>
      </c>
      <c r="L2045" t="str">
        <f>IF(MasterData6[[#This Row],[NumWebPurchases]]&gt;=R$3, "Yes", "")</f>
        <v>Yes</v>
      </c>
      <c r="M2045" t="str">
        <f>IF(MasterData6[[#This Row],[NumCatalogPurchases]]&gt;=S$3, "Yes", "")</f>
        <v/>
      </c>
      <c r="N2045" t="str">
        <f>IF(MasterData6[[#This Row],[NumStorePurchases]]&gt;=T$3, "Yes", "")</f>
        <v/>
      </c>
    </row>
    <row r="2046" spans="1:14" x14ac:dyDescent="0.3">
      <c r="A2046">
        <v>10340</v>
      </c>
      <c r="B2046">
        <v>6</v>
      </c>
      <c r="C2046">
        <v>6</v>
      </c>
      <c r="D2046">
        <v>1</v>
      </c>
      <c r="E2046">
        <v>5</v>
      </c>
      <c r="F2046">
        <v>8</v>
      </c>
      <c r="G204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2046" s="52">
        <f>IFERROR(MasterData6[[#This Row],[NumWebPurchases]]/MasterData6[[#This Row],[NumWebVisitsMonth]], 0)</f>
        <v>0.75</v>
      </c>
      <c r="I2046" t="str">
        <f>IF(AND(MasterData6[[#This Row],[NumWebPurchases]]&gt;=1, Buying_Cat.="Over $500"), "Yes", "")</f>
        <v/>
      </c>
      <c r="L2046" t="str">
        <f>IF(MasterData6[[#This Row],[NumWebPurchases]]&gt;=R$3, "Yes", "")</f>
        <v>Yes</v>
      </c>
      <c r="M2046" t="str">
        <f>IF(MasterData6[[#This Row],[NumCatalogPurchases]]&gt;=S$3, "Yes", "")</f>
        <v/>
      </c>
      <c r="N2046" t="str">
        <f>IF(MasterData6[[#This Row],[NumStorePurchases]]&gt;=T$3, "Yes", "")</f>
        <v>Yes</v>
      </c>
    </row>
    <row r="2047" spans="1:14" x14ac:dyDescent="0.3">
      <c r="A2047">
        <v>10341</v>
      </c>
      <c r="B2047">
        <v>1</v>
      </c>
      <c r="C2047">
        <v>2</v>
      </c>
      <c r="D2047">
        <v>2</v>
      </c>
      <c r="E2047">
        <v>5</v>
      </c>
      <c r="F2047">
        <v>2</v>
      </c>
      <c r="G204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47" s="52">
        <f>IFERROR(MasterData6[[#This Row],[NumWebPurchases]]/MasterData6[[#This Row],[NumWebVisitsMonth]], 0)</f>
        <v>1</v>
      </c>
      <c r="I2047" t="str">
        <f>IF(AND(MasterData6[[#This Row],[NumWebPurchases]]&gt;=1, Buying_Cat.="Over $500"), "Yes", "")</f>
        <v/>
      </c>
      <c r="L2047" t="str">
        <f>IF(MasterData6[[#This Row],[NumWebPurchases]]&gt;=R$3, "Yes", "")</f>
        <v/>
      </c>
      <c r="M2047" t="str">
        <f>IF(MasterData6[[#This Row],[NumCatalogPurchases]]&gt;=S$3, "Yes", "")</f>
        <v>Yes</v>
      </c>
      <c r="N2047" t="str">
        <f>IF(MasterData6[[#This Row],[NumStorePurchases]]&gt;=T$3, "Yes", "")</f>
        <v>Yes</v>
      </c>
    </row>
    <row r="2048" spans="1:14" x14ac:dyDescent="0.3">
      <c r="A2048">
        <v>10343</v>
      </c>
      <c r="B2048">
        <v>2</v>
      </c>
      <c r="C2048">
        <v>3</v>
      </c>
      <c r="D2048">
        <v>6</v>
      </c>
      <c r="E2048">
        <v>8</v>
      </c>
      <c r="F2048">
        <v>3</v>
      </c>
      <c r="G204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48" s="52">
        <f>IFERROR(MasterData6[[#This Row],[NumWebPurchases]]/MasterData6[[#This Row],[NumWebVisitsMonth]], 0)</f>
        <v>1</v>
      </c>
      <c r="I2048" t="str">
        <f>IF(AND(MasterData6[[#This Row],[NumWebPurchases]]&gt;=1, Buying_Cat.="Over $500"), "Yes", "")</f>
        <v>Yes</v>
      </c>
      <c r="L2048" t="str">
        <f>IF(MasterData6[[#This Row],[NumWebPurchases]]&gt;=R$3, "Yes", "")</f>
        <v/>
      </c>
      <c r="M2048" t="str">
        <f>IF(MasterData6[[#This Row],[NumCatalogPurchases]]&gt;=S$3, "Yes", "")</f>
        <v>Yes</v>
      </c>
      <c r="N2048" t="str">
        <f>IF(MasterData6[[#This Row],[NumStorePurchases]]&gt;=T$3, "Yes", "")</f>
        <v>Yes</v>
      </c>
    </row>
    <row r="2049" spans="1:14" x14ac:dyDescent="0.3">
      <c r="A2049">
        <v>10350</v>
      </c>
      <c r="B2049">
        <v>1</v>
      </c>
      <c r="C2049">
        <v>1</v>
      </c>
      <c r="D2049">
        <v>0</v>
      </c>
      <c r="E2049">
        <v>3</v>
      </c>
      <c r="F2049">
        <v>4</v>
      </c>
      <c r="G204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49" s="52">
        <f>IFERROR(MasterData6[[#This Row],[NumWebPurchases]]/MasterData6[[#This Row],[NumWebVisitsMonth]], 0)</f>
        <v>0.25</v>
      </c>
      <c r="I2049" t="str">
        <f>IF(AND(MasterData6[[#This Row],[NumWebPurchases]]&gt;=1, Buying_Cat.="Over $500"), "Yes", "")</f>
        <v/>
      </c>
      <c r="L2049" t="str">
        <f>IF(MasterData6[[#This Row],[NumWebPurchases]]&gt;=R$3, "Yes", "")</f>
        <v/>
      </c>
      <c r="M2049" t="str">
        <f>IF(MasterData6[[#This Row],[NumCatalogPurchases]]&gt;=S$3, "Yes", "")</f>
        <v/>
      </c>
      <c r="N2049" t="str">
        <f>IF(MasterData6[[#This Row],[NumStorePurchases]]&gt;=T$3, "Yes", "")</f>
        <v/>
      </c>
    </row>
    <row r="2050" spans="1:14" x14ac:dyDescent="0.3">
      <c r="A2050">
        <v>10352</v>
      </c>
      <c r="B2050">
        <v>3</v>
      </c>
      <c r="C2050">
        <v>3</v>
      </c>
      <c r="D2050">
        <v>1</v>
      </c>
      <c r="E2050">
        <v>2</v>
      </c>
      <c r="F2050">
        <v>9</v>
      </c>
      <c r="G205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050" s="52">
        <f>IFERROR(MasterData6[[#This Row],[NumWebPurchases]]/MasterData6[[#This Row],[NumWebVisitsMonth]], 0)</f>
        <v>0.33333333333333331</v>
      </c>
      <c r="I2050" t="str">
        <f>IF(AND(MasterData6[[#This Row],[NumWebPurchases]]&gt;=1, Buying_Cat.="Over $500"), "Yes", "")</f>
        <v/>
      </c>
      <c r="L2050" t="str">
        <f>IF(MasterData6[[#This Row],[NumWebPurchases]]&gt;=R$3, "Yes", "")</f>
        <v/>
      </c>
      <c r="M2050" t="str">
        <f>IF(MasterData6[[#This Row],[NumCatalogPurchases]]&gt;=S$3, "Yes", "")</f>
        <v/>
      </c>
      <c r="N2050" t="str">
        <f>IF(MasterData6[[#This Row],[NumStorePurchases]]&gt;=T$3, "Yes", "")</f>
        <v/>
      </c>
    </row>
    <row r="2051" spans="1:14" x14ac:dyDescent="0.3">
      <c r="A2051">
        <v>10356</v>
      </c>
      <c r="B2051">
        <v>1</v>
      </c>
      <c r="C2051">
        <v>1</v>
      </c>
      <c r="D2051">
        <v>0</v>
      </c>
      <c r="E2051">
        <v>3</v>
      </c>
      <c r="F2051">
        <v>7</v>
      </c>
      <c r="G205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51" s="52">
        <f>IFERROR(MasterData6[[#This Row],[NumWebPurchases]]/MasterData6[[#This Row],[NumWebVisitsMonth]], 0)</f>
        <v>0.14285714285714285</v>
      </c>
      <c r="I2051" t="str">
        <f>IF(AND(MasterData6[[#This Row],[NumWebPurchases]]&gt;=1, Buying_Cat.="Over $500"), "Yes", "")</f>
        <v/>
      </c>
      <c r="L2051" t="str">
        <f>IF(MasterData6[[#This Row],[NumWebPurchases]]&gt;=R$3, "Yes", "")</f>
        <v/>
      </c>
      <c r="M2051" t="str">
        <f>IF(MasterData6[[#This Row],[NumCatalogPurchases]]&gt;=S$3, "Yes", "")</f>
        <v/>
      </c>
      <c r="N2051" t="str">
        <f>IF(MasterData6[[#This Row],[NumStorePurchases]]&gt;=T$3, "Yes", "")</f>
        <v/>
      </c>
    </row>
    <row r="2052" spans="1:14" x14ac:dyDescent="0.3">
      <c r="A2052">
        <v>10364</v>
      </c>
      <c r="B2052">
        <v>1</v>
      </c>
      <c r="C2052">
        <v>1</v>
      </c>
      <c r="D2052">
        <v>0</v>
      </c>
      <c r="E2052">
        <v>2</v>
      </c>
      <c r="F2052">
        <v>8</v>
      </c>
      <c r="G205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52" s="52">
        <f>IFERROR(MasterData6[[#This Row],[NumWebPurchases]]/MasterData6[[#This Row],[NumWebVisitsMonth]], 0)</f>
        <v>0.125</v>
      </c>
      <c r="I2052" t="str">
        <f>IF(AND(MasterData6[[#This Row],[NumWebPurchases]]&gt;=1, Buying_Cat.="Over $500"), "Yes", "")</f>
        <v/>
      </c>
      <c r="L2052" t="str">
        <f>IF(MasterData6[[#This Row],[NumWebPurchases]]&gt;=R$3, "Yes", "")</f>
        <v/>
      </c>
      <c r="M2052" t="str">
        <f>IF(MasterData6[[#This Row],[NumCatalogPurchases]]&gt;=S$3, "Yes", "")</f>
        <v/>
      </c>
      <c r="N2052" t="str">
        <f>IF(MasterData6[[#This Row],[NumStorePurchases]]&gt;=T$3, "Yes", "")</f>
        <v/>
      </c>
    </row>
    <row r="2053" spans="1:14" x14ac:dyDescent="0.3">
      <c r="A2053">
        <v>10377</v>
      </c>
      <c r="B2053">
        <v>3</v>
      </c>
      <c r="C2053">
        <v>6</v>
      </c>
      <c r="D2053">
        <v>1</v>
      </c>
      <c r="E2053">
        <v>5</v>
      </c>
      <c r="F2053">
        <v>6</v>
      </c>
      <c r="G205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053" s="52">
        <f>IFERROR(MasterData6[[#This Row],[NumWebPurchases]]/MasterData6[[#This Row],[NumWebVisitsMonth]], 0)</f>
        <v>1</v>
      </c>
      <c r="I2053" t="str">
        <f>IF(AND(MasterData6[[#This Row],[NumWebPurchases]]&gt;=1, Buying_Cat.="Over $500"), "Yes", "")</f>
        <v/>
      </c>
      <c r="L2053" t="str">
        <f>IF(MasterData6[[#This Row],[NumWebPurchases]]&gt;=R$3, "Yes", "")</f>
        <v>Yes</v>
      </c>
      <c r="M2053" t="str">
        <f>IF(MasterData6[[#This Row],[NumCatalogPurchases]]&gt;=S$3, "Yes", "")</f>
        <v/>
      </c>
      <c r="N2053" t="str">
        <f>IF(MasterData6[[#This Row],[NumStorePurchases]]&gt;=T$3, "Yes", "")</f>
        <v>Yes</v>
      </c>
    </row>
    <row r="2054" spans="1:14" x14ac:dyDescent="0.3">
      <c r="A2054">
        <v>10379</v>
      </c>
      <c r="B2054">
        <v>5</v>
      </c>
      <c r="C2054">
        <v>5</v>
      </c>
      <c r="D2054">
        <v>2</v>
      </c>
      <c r="E2054">
        <v>9</v>
      </c>
      <c r="F2054">
        <v>6</v>
      </c>
      <c r="G205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2054" s="52">
        <f>IFERROR(MasterData6[[#This Row],[NumWebPurchases]]/MasterData6[[#This Row],[NumWebVisitsMonth]], 0)</f>
        <v>0.83333333333333337</v>
      </c>
      <c r="I2054" t="str">
        <f>IF(AND(MasterData6[[#This Row],[NumWebPurchases]]&gt;=1, Buying_Cat.="Over $500"), "Yes", "")</f>
        <v/>
      </c>
      <c r="L2054" t="str">
        <f>IF(MasterData6[[#This Row],[NumWebPurchases]]&gt;=R$3, "Yes", "")</f>
        <v>Yes</v>
      </c>
      <c r="M2054" t="str">
        <f>IF(MasterData6[[#This Row],[NumCatalogPurchases]]&gt;=S$3, "Yes", "")</f>
        <v>Yes</v>
      </c>
      <c r="N2054" t="str">
        <f>IF(MasterData6[[#This Row],[NumStorePurchases]]&gt;=T$3, "Yes", "")</f>
        <v>Yes</v>
      </c>
    </row>
    <row r="2055" spans="1:14" x14ac:dyDescent="0.3">
      <c r="A2055">
        <v>10380</v>
      </c>
      <c r="B2055">
        <v>1</v>
      </c>
      <c r="C2055">
        <v>3</v>
      </c>
      <c r="D2055">
        <v>0</v>
      </c>
      <c r="E2055">
        <v>3</v>
      </c>
      <c r="F2055">
        <v>8</v>
      </c>
      <c r="G205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55" s="52">
        <f>IFERROR(MasterData6[[#This Row],[NumWebPurchases]]/MasterData6[[#This Row],[NumWebVisitsMonth]], 0)</f>
        <v>0.375</v>
      </c>
      <c r="I2055" t="str">
        <f>IF(AND(MasterData6[[#This Row],[NumWebPurchases]]&gt;=1, Buying_Cat.="Over $500"), "Yes", "")</f>
        <v/>
      </c>
      <c r="L2055" t="str">
        <f>IF(MasterData6[[#This Row],[NumWebPurchases]]&gt;=R$3, "Yes", "")</f>
        <v/>
      </c>
      <c r="M2055" t="str">
        <f>IF(MasterData6[[#This Row],[NumCatalogPurchases]]&gt;=S$3, "Yes", "")</f>
        <v/>
      </c>
      <c r="N2055" t="str">
        <f>IF(MasterData6[[#This Row],[NumStorePurchases]]&gt;=T$3, "Yes", "")</f>
        <v/>
      </c>
    </row>
    <row r="2056" spans="1:14" x14ac:dyDescent="0.3">
      <c r="A2056">
        <v>10381</v>
      </c>
      <c r="B2056">
        <v>1</v>
      </c>
      <c r="C2056">
        <v>1</v>
      </c>
      <c r="D2056">
        <v>0</v>
      </c>
      <c r="E2056">
        <v>2</v>
      </c>
      <c r="F2056">
        <v>6</v>
      </c>
      <c r="G205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56" s="52">
        <f>IFERROR(MasterData6[[#This Row],[NumWebPurchases]]/MasterData6[[#This Row],[NumWebVisitsMonth]], 0)</f>
        <v>0.16666666666666666</v>
      </c>
      <c r="I2056" t="str">
        <f>IF(AND(MasterData6[[#This Row],[NumWebPurchases]]&gt;=1, Buying_Cat.="Over $500"), "Yes", "")</f>
        <v/>
      </c>
      <c r="L2056" t="str">
        <f>IF(MasterData6[[#This Row],[NumWebPurchases]]&gt;=R$3, "Yes", "")</f>
        <v/>
      </c>
      <c r="M2056" t="str">
        <f>IF(MasterData6[[#This Row],[NumCatalogPurchases]]&gt;=S$3, "Yes", "")</f>
        <v/>
      </c>
      <c r="N2056" t="str">
        <f>IF(MasterData6[[#This Row],[NumStorePurchases]]&gt;=T$3, "Yes", "")</f>
        <v/>
      </c>
    </row>
    <row r="2057" spans="1:14" x14ac:dyDescent="0.3">
      <c r="A2057">
        <v>10383</v>
      </c>
      <c r="B2057">
        <v>1</v>
      </c>
      <c r="C2057">
        <v>5</v>
      </c>
      <c r="D2057">
        <v>5</v>
      </c>
      <c r="E2057">
        <v>10</v>
      </c>
      <c r="F2057">
        <v>3</v>
      </c>
      <c r="G205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57" s="52">
        <f>IFERROR(MasterData6[[#This Row],[NumWebPurchases]]/MasterData6[[#This Row],[NumWebVisitsMonth]], 0)</f>
        <v>1.6666666666666667</v>
      </c>
      <c r="I2057" t="str">
        <f>IF(AND(MasterData6[[#This Row],[NumWebPurchases]]&gt;=1, Buying_Cat.="Over $500"), "Yes", "")</f>
        <v>Yes</v>
      </c>
      <c r="L2057" t="str">
        <f>IF(MasterData6[[#This Row],[NumWebPurchases]]&gt;=R$3, "Yes", "")</f>
        <v>Yes</v>
      </c>
      <c r="M2057" t="str">
        <f>IF(MasterData6[[#This Row],[NumCatalogPurchases]]&gt;=S$3, "Yes", "")</f>
        <v>Yes</v>
      </c>
      <c r="N2057" t="str">
        <f>IF(MasterData6[[#This Row],[NumStorePurchases]]&gt;=T$3, "Yes", "")</f>
        <v>Yes</v>
      </c>
    </row>
    <row r="2058" spans="1:14" x14ac:dyDescent="0.3">
      <c r="A2058">
        <v>10390</v>
      </c>
      <c r="B2058">
        <v>1</v>
      </c>
      <c r="C2058">
        <v>1</v>
      </c>
      <c r="D2058">
        <v>0</v>
      </c>
      <c r="E2058">
        <v>3</v>
      </c>
      <c r="F2058">
        <v>6</v>
      </c>
      <c r="G205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58" s="52">
        <f>IFERROR(MasterData6[[#This Row],[NumWebPurchases]]/MasterData6[[#This Row],[NumWebVisitsMonth]], 0)</f>
        <v>0.16666666666666666</v>
      </c>
      <c r="I2058" t="str">
        <f>IF(AND(MasterData6[[#This Row],[NumWebPurchases]]&gt;=1, Buying_Cat.="Over $500"), "Yes", "")</f>
        <v/>
      </c>
      <c r="L2058" t="str">
        <f>IF(MasterData6[[#This Row],[NumWebPurchases]]&gt;=R$3, "Yes", "")</f>
        <v/>
      </c>
      <c r="M2058" t="str">
        <f>IF(MasterData6[[#This Row],[NumCatalogPurchases]]&gt;=S$3, "Yes", "")</f>
        <v/>
      </c>
      <c r="N2058" t="str">
        <f>IF(MasterData6[[#This Row],[NumStorePurchases]]&gt;=T$3, "Yes", "")</f>
        <v/>
      </c>
    </row>
    <row r="2059" spans="1:14" x14ac:dyDescent="0.3">
      <c r="A2059">
        <v>10394</v>
      </c>
      <c r="B2059">
        <v>1</v>
      </c>
      <c r="C2059">
        <v>4</v>
      </c>
      <c r="D2059">
        <v>8</v>
      </c>
      <c r="E2059">
        <v>5</v>
      </c>
      <c r="F2059">
        <v>1</v>
      </c>
      <c r="G205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59" s="52">
        <f>IFERROR(MasterData6[[#This Row],[NumWebPurchases]]/MasterData6[[#This Row],[NumWebVisitsMonth]], 0)</f>
        <v>4</v>
      </c>
      <c r="I2059" t="str">
        <f>IF(AND(MasterData6[[#This Row],[NumWebPurchases]]&gt;=1, Buying_Cat.="Over $500"), "Yes", "")</f>
        <v>Yes</v>
      </c>
      <c r="L2059" t="str">
        <f>IF(MasterData6[[#This Row],[NumWebPurchases]]&gt;=R$3, "Yes", "")</f>
        <v>Yes</v>
      </c>
      <c r="M2059" t="str">
        <f>IF(MasterData6[[#This Row],[NumCatalogPurchases]]&gt;=S$3, "Yes", "")</f>
        <v>Yes</v>
      </c>
      <c r="N2059" t="str">
        <f>IF(MasterData6[[#This Row],[NumStorePurchases]]&gt;=T$3, "Yes", "")</f>
        <v>Yes</v>
      </c>
    </row>
    <row r="2060" spans="1:14" x14ac:dyDescent="0.3">
      <c r="A2060">
        <v>10395</v>
      </c>
      <c r="B2060">
        <v>3</v>
      </c>
      <c r="C2060">
        <v>3</v>
      </c>
      <c r="D2060">
        <v>1</v>
      </c>
      <c r="E2060">
        <v>3</v>
      </c>
      <c r="F2060">
        <v>8</v>
      </c>
      <c r="G206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060" s="52">
        <f>IFERROR(MasterData6[[#This Row],[NumWebPurchases]]/MasterData6[[#This Row],[NumWebVisitsMonth]], 0)</f>
        <v>0.375</v>
      </c>
      <c r="I2060" t="str">
        <f>IF(AND(MasterData6[[#This Row],[NumWebPurchases]]&gt;=1, Buying_Cat.="Over $500"), "Yes", "")</f>
        <v/>
      </c>
      <c r="L2060" t="str">
        <f>IF(MasterData6[[#This Row],[NumWebPurchases]]&gt;=R$3, "Yes", "")</f>
        <v/>
      </c>
      <c r="M2060" t="str">
        <f>IF(MasterData6[[#This Row],[NumCatalogPurchases]]&gt;=S$3, "Yes", "")</f>
        <v/>
      </c>
      <c r="N2060" t="str">
        <f>IF(MasterData6[[#This Row],[NumStorePurchases]]&gt;=T$3, "Yes", "")</f>
        <v/>
      </c>
    </row>
    <row r="2061" spans="1:14" x14ac:dyDescent="0.3">
      <c r="A2061">
        <v>10398</v>
      </c>
      <c r="B2061">
        <v>1</v>
      </c>
      <c r="C2061">
        <v>1</v>
      </c>
      <c r="D2061">
        <v>0</v>
      </c>
      <c r="E2061">
        <v>2</v>
      </c>
      <c r="F2061">
        <v>7</v>
      </c>
      <c r="G206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61" s="52">
        <f>IFERROR(MasterData6[[#This Row],[NumWebPurchases]]/MasterData6[[#This Row],[NumWebVisitsMonth]], 0)</f>
        <v>0.14285714285714285</v>
      </c>
      <c r="I2061" t="str">
        <f>IF(AND(MasterData6[[#This Row],[NumWebPurchases]]&gt;=1, Buying_Cat.="Over $500"), "Yes", "")</f>
        <v/>
      </c>
      <c r="L2061" t="str">
        <f>IF(MasterData6[[#This Row],[NumWebPurchases]]&gt;=R$3, "Yes", "")</f>
        <v/>
      </c>
      <c r="M2061" t="str">
        <f>IF(MasterData6[[#This Row],[NumCatalogPurchases]]&gt;=S$3, "Yes", "")</f>
        <v/>
      </c>
      <c r="N2061" t="str">
        <f>IF(MasterData6[[#This Row],[NumStorePurchases]]&gt;=T$3, "Yes", "")</f>
        <v/>
      </c>
    </row>
    <row r="2062" spans="1:14" x14ac:dyDescent="0.3">
      <c r="A2062">
        <v>10401</v>
      </c>
      <c r="B2062">
        <v>1</v>
      </c>
      <c r="C2062">
        <v>0</v>
      </c>
      <c r="D2062">
        <v>0</v>
      </c>
      <c r="E2062">
        <v>3</v>
      </c>
      <c r="F2062">
        <v>3</v>
      </c>
      <c r="G206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62" s="52">
        <f>IFERROR(MasterData6[[#This Row],[NumWebPurchases]]/MasterData6[[#This Row],[NumWebVisitsMonth]], 0)</f>
        <v>0</v>
      </c>
      <c r="I2062" t="str">
        <f>IF(AND(MasterData6[[#This Row],[NumWebPurchases]]&gt;=1, Buying_Cat.="Over $500"), "Yes", "")</f>
        <v/>
      </c>
      <c r="L2062" t="str">
        <f>IF(MasterData6[[#This Row],[NumWebPurchases]]&gt;=R$3, "Yes", "")</f>
        <v/>
      </c>
      <c r="M2062" t="str">
        <f>IF(MasterData6[[#This Row],[NumCatalogPurchases]]&gt;=S$3, "Yes", "")</f>
        <v/>
      </c>
      <c r="N2062" t="str">
        <f>IF(MasterData6[[#This Row],[NumStorePurchases]]&gt;=T$3, "Yes", "")</f>
        <v/>
      </c>
    </row>
    <row r="2063" spans="1:14" x14ac:dyDescent="0.3">
      <c r="A2063">
        <v>10402</v>
      </c>
      <c r="B2063">
        <v>2</v>
      </c>
      <c r="C2063">
        <v>1</v>
      </c>
      <c r="D2063">
        <v>0</v>
      </c>
      <c r="E2063">
        <v>3</v>
      </c>
      <c r="F2063">
        <v>8</v>
      </c>
      <c r="G206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63" s="52">
        <f>IFERROR(MasterData6[[#This Row],[NumWebPurchases]]/MasterData6[[#This Row],[NumWebVisitsMonth]], 0)</f>
        <v>0.125</v>
      </c>
      <c r="I2063" t="str">
        <f>IF(AND(MasterData6[[#This Row],[NumWebPurchases]]&gt;=1, Buying_Cat.="Over $500"), "Yes", "")</f>
        <v/>
      </c>
      <c r="L2063" t="str">
        <f>IF(MasterData6[[#This Row],[NumWebPurchases]]&gt;=R$3, "Yes", "")</f>
        <v/>
      </c>
      <c r="M2063" t="str">
        <f>IF(MasterData6[[#This Row],[NumCatalogPurchases]]&gt;=S$3, "Yes", "")</f>
        <v/>
      </c>
      <c r="N2063" t="str">
        <f>IF(MasterData6[[#This Row],[NumStorePurchases]]&gt;=T$3, "Yes", "")</f>
        <v/>
      </c>
    </row>
    <row r="2064" spans="1:14" x14ac:dyDescent="0.3">
      <c r="A2064">
        <v>10403</v>
      </c>
      <c r="B2064">
        <v>3</v>
      </c>
      <c r="C2064">
        <v>3</v>
      </c>
      <c r="D2064">
        <v>0</v>
      </c>
      <c r="E2064">
        <v>3</v>
      </c>
      <c r="F2064">
        <v>7</v>
      </c>
      <c r="G206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064" s="52">
        <f>IFERROR(MasterData6[[#This Row],[NumWebPurchases]]/MasterData6[[#This Row],[NumWebVisitsMonth]], 0)</f>
        <v>0.42857142857142855</v>
      </c>
      <c r="I2064" t="str">
        <f>IF(AND(MasterData6[[#This Row],[NumWebPurchases]]&gt;=1, Buying_Cat.="Over $500"), "Yes", "")</f>
        <v/>
      </c>
      <c r="L2064" t="str">
        <f>IF(MasterData6[[#This Row],[NumWebPurchases]]&gt;=R$3, "Yes", "")</f>
        <v/>
      </c>
      <c r="M2064" t="str">
        <f>IF(MasterData6[[#This Row],[NumCatalogPurchases]]&gt;=S$3, "Yes", "")</f>
        <v/>
      </c>
      <c r="N2064" t="str">
        <f>IF(MasterData6[[#This Row],[NumStorePurchases]]&gt;=T$3, "Yes", "")</f>
        <v/>
      </c>
    </row>
    <row r="2065" spans="1:14" x14ac:dyDescent="0.3">
      <c r="A2065">
        <v>10413</v>
      </c>
      <c r="B2065">
        <v>1</v>
      </c>
      <c r="C2065">
        <v>4</v>
      </c>
      <c r="D2065">
        <v>6</v>
      </c>
      <c r="E2065">
        <v>12</v>
      </c>
      <c r="F2065">
        <v>1</v>
      </c>
      <c r="G206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65" s="52">
        <f>IFERROR(MasterData6[[#This Row],[NumWebPurchases]]/MasterData6[[#This Row],[NumWebVisitsMonth]], 0)</f>
        <v>4</v>
      </c>
      <c r="I2065" t="str">
        <f>IF(AND(MasterData6[[#This Row],[NumWebPurchases]]&gt;=1, Buying_Cat.="Over $500"), "Yes", "")</f>
        <v>Yes</v>
      </c>
      <c r="L2065" t="str">
        <f>IF(MasterData6[[#This Row],[NumWebPurchases]]&gt;=R$3, "Yes", "")</f>
        <v>Yes</v>
      </c>
      <c r="M2065" t="str">
        <f>IF(MasterData6[[#This Row],[NumCatalogPurchases]]&gt;=S$3, "Yes", "")</f>
        <v>Yes</v>
      </c>
      <c r="N2065" t="str">
        <f>IF(MasterData6[[#This Row],[NumStorePurchases]]&gt;=T$3, "Yes", "")</f>
        <v>Yes</v>
      </c>
    </row>
    <row r="2066" spans="1:14" x14ac:dyDescent="0.3">
      <c r="A2066">
        <v>10420</v>
      </c>
      <c r="B2066">
        <v>1</v>
      </c>
      <c r="C2066">
        <v>4</v>
      </c>
      <c r="D2066">
        <v>2</v>
      </c>
      <c r="E2066">
        <v>3</v>
      </c>
      <c r="F2066">
        <v>7</v>
      </c>
      <c r="G206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66" s="52">
        <f>IFERROR(MasterData6[[#This Row],[NumWebPurchases]]/MasterData6[[#This Row],[NumWebVisitsMonth]], 0)</f>
        <v>0.5714285714285714</v>
      </c>
      <c r="I2066" t="str">
        <f>IF(AND(MasterData6[[#This Row],[NumWebPurchases]]&gt;=1, Buying_Cat.="Over $500"), "Yes", "")</f>
        <v/>
      </c>
      <c r="L2066" t="str">
        <f>IF(MasterData6[[#This Row],[NumWebPurchases]]&gt;=R$3, "Yes", "")</f>
        <v>Yes</v>
      </c>
      <c r="M2066" t="str">
        <f>IF(MasterData6[[#This Row],[NumCatalogPurchases]]&gt;=S$3, "Yes", "")</f>
        <v>Yes</v>
      </c>
      <c r="N2066" t="str">
        <f>IF(MasterData6[[#This Row],[NumStorePurchases]]&gt;=T$3, "Yes", "")</f>
        <v/>
      </c>
    </row>
    <row r="2067" spans="1:14" x14ac:dyDescent="0.3">
      <c r="A2067">
        <v>10424</v>
      </c>
      <c r="B2067">
        <v>1</v>
      </c>
      <c r="C2067">
        <v>4</v>
      </c>
      <c r="D2067">
        <v>4</v>
      </c>
      <c r="E2067">
        <v>9</v>
      </c>
      <c r="F2067">
        <v>1</v>
      </c>
      <c r="G206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67" s="52">
        <f>IFERROR(MasterData6[[#This Row],[NumWebPurchases]]/MasterData6[[#This Row],[NumWebVisitsMonth]], 0)</f>
        <v>4</v>
      </c>
      <c r="I2067" t="str">
        <f>IF(AND(MasterData6[[#This Row],[NumWebPurchases]]&gt;=1, Buying_Cat.="Over $500"), "Yes", "")</f>
        <v>Yes</v>
      </c>
      <c r="L2067" t="str">
        <f>IF(MasterData6[[#This Row],[NumWebPurchases]]&gt;=R$3, "Yes", "")</f>
        <v>Yes</v>
      </c>
      <c r="M2067" t="str">
        <f>IF(MasterData6[[#This Row],[NumCatalogPurchases]]&gt;=S$3, "Yes", "")</f>
        <v>Yes</v>
      </c>
      <c r="N2067" t="str">
        <f>IF(MasterData6[[#This Row],[NumStorePurchases]]&gt;=T$3, "Yes", "")</f>
        <v>Yes</v>
      </c>
    </row>
    <row r="2068" spans="1:14" x14ac:dyDescent="0.3">
      <c r="A2068">
        <v>10430</v>
      </c>
      <c r="B2068">
        <v>3</v>
      </c>
      <c r="C2068">
        <v>4</v>
      </c>
      <c r="D2068">
        <v>3</v>
      </c>
      <c r="E2068">
        <v>4</v>
      </c>
      <c r="F2068">
        <v>5</v>
      </c>
      <c r="G206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068" s="52">
        <f>IFERROR(MasterData6[[#This Row],[NumWebPurchases]]/MasterData6[[#This Row],[NumWebVisitsMonth]], 0)</f>
        <v>0.8</v>
      </c>
      <c r="I2068" t="str">
        <f>IF(AND(MasterData6[[#This Row],[NumWebPurchases]]&gt;=1, Buying_Cat.="Over $500"), "Yes", "")</f>
        <v>Yes</v>
      </c>
      <c r="L2068" t="str">
        <f>IF(MasterData6[[#This Row],[NumWebPurchases]]&gt;=R$3, "Yes", "")</f>
        <v>Yes</v>
      </c>
      <c r="M2068" t="str">
        <f>IF(MasterData6[[#This Row],[NumCatalogPurchases]]&gt;=S$3, "Yes", "")</f>
        <v>Yes</v>
      </c>
      <c r="N2068" t="str">
        <f>IF(MasterData6[[#This Row],[NumStorePurchases]]&gt;=T$3, "Yes", "")</f>
        <v/>
      </c>
    </row>
    <row r="2069" spans="1:14" x14ac:dyDescent="0.3">
      <c r="A2069">
        <v>10432</v>
      </c>
      <c r="B2069">
        <v>1</v>
      </c>
      <c r="C2069">
        <v>1</v>
      </c>
      <c r="D2069">
        <v>0</v>
      </c>
      <c r="E2069">
        <v>3</v>
      </c>
      <c r="F2069">
        <v>8</v>
      </c>
      <c r="G206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69" s="52">
        <f>IFERROR(MasterData6[[#This Row],[NumWebPurchases]]/MasterData6[[#This Row],[NumWebVisitsMonth]], 0)</f>
        <v>0.125</v>
      </c>
      <c r="I2069" t="str">
        <f>IF(AND(MasterData6[[#This Row],[NumWebPurchases]]&gt;=1, Buying_Cat.="Over $500"), "Yes", "")</f>
        <v/>
      </c>
      <c r="L2069" t="str">
        <f>IF(MasterData6[[#This Row],[NumWebPurchases]]&gt;=R$3, "Yes", "")</f>
        <v/>
      </c>
      <c r="M2069" t="str">
        <f>IF(MasterData6[[#This Row],[NumCatalogPurchases]]&gt;=S$3, "Yes", "")</f>
        <v/>
      </c>
      <c r="N2069" t="str">
        <f>IF(MasterData6[[#This Row],[NumStorePurchases]]&gt;=T$3, "Yes", "")</f>
        <v/>
      </c>
    </row>
    <row r="2070" spans="1:14" x14ac:dyDescent="0.3">
      <c r="A2070">
        <v>10446</v>
      </c>
      <c r="B2070">
        <v>1</v>
      </c>
      <c r="C2070">
        <v>5</v>
      </c>
      <c r="D2070">
        <v>4</v>
      </c>
      <c r="E2070">
        <v>7</v>
      </c>
      <c r="F2070">
        <v>2</v>
      </c>
      <c r="G207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70" s="52">
        <f>IFERROR(MasterData6[[#This Row],[NumWebPurchases]]/MasterData6[[#This Row],[NumWebVisitsMonth]], 0)</f>
        <v>2.5</v>
      </c>
      <c r="I2070" t="str">
        <f>IF(AND(MasterData6[[#This Row],[NumWebPurchases]]&gt;=1, Buying_Cat.="Over $500"), "Yes", "")</f>
        <v>Yes</v>
      </c>
      <c r="L2070" t="str">
        <f>IF(MasterData6[[#This Row],[NumWebPurchases]]&gt;=R$3, "Yes", "")</f>
        <v>Yes</v>
      </c>
      <c r="M2070" t="str">
        <f>IF(MasterData6[[#This Row],[NumCatalogPurchases]]&gt;=S$3, "Yes", "")</f>
        <v>Yes</v>
      </c>
      <c r="N2070" t="str">
        <f>IF(MasterData6[[#This Row],[NumStorePurchases]]&gt;=T$3, "Yes", "")</f>
        <v>Yes</v>
      </c>
    </row>
    <row r="2071" spans="1:14" x14ac:dyDescent="0.3">
      <c r="A2071">
        <v>10448</v>
      </c>
      <c r="B2071">
        <v>5</v>
      </c>
      <c r="C2071">
        <v>5</v>
      </c>
      <c r="D2071">
        <v>3</v>
      </c>
      <c r="E2071">
        <v>5</v>
      </c>
      <c r="F2071">
        <v>7</v>
      </c>
      <c r="G207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2071" s="52">
        <f>IFERROR(MasterData6[[#This Row],[NumWebPurchases]]/MasterData6[[#This Row],[NumWebVisitsMonth]], 0)</f>
        <v>0.7142857142857143</v>
      </c>
      <c r="I2071" t="str">
        <f>IF(AND(MasterData6[[#This Row],[NumWebPurchases]]&gt;=1, Buying_Cat.="Over $500"), "Yes", "")</f>
        <v/>
      </c>
      <c r="L2071" t="str">
        <f>IF(MasterData6[[#This Row],[NumWebPurchases]]&gt;=R$3, "Yes", "")</f>
        <v>Yes</v>
      </c>
      <c r="M2071" t="str">
        <f>IF(MasterData6[[#This Row],[NumCatalogPurchases]]&gt;=S$3, "Yes", "")</f>
        <v>Yes</v>
      </c>
      <c r="N2071" t="str">
        <f>IF(MasterData6[[#This Row],[NumStorePurchases]]&gt;=T$3, "Yes", "")</f>
        <v>Yes</v>
      </c>
    </row>
    <row r="2072" spans="1:14" x14ac:dyDescent="0.3">
      <c r="A2072">
        <v>10451</v>
      </c>
      <c r="B2072">
        <v>1</v>
      </c>
      <c r="C2072">
        <v>0</v>
      </c>
      <c r="D2072">
        <v>0</v>
      </c>
      <c r="E2072">
        <v>3</v>
      </c>
      <c r="F2072">
        <v>6</v>
      </c>
      <c r="G207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72" s="52">
        <f>IFERROR(MasterData6[[#This Row],[NumWebPurchases]]/MasterData6[[#This Row],[NumWebVisitsMonth]], 0)</f>
        <v>0</v>
      </c>
      <c r="I2072" t="str">
        <f>IF(AND(MasterData6[[#This Row],[NumWebPurchases]]&gt;=1, Buying_Cat.="Over $500"), "Yes", "")</f>
        <v/>
      </c>
      <c r="L2072" t="str">
        <f>IF(MasterData6[[#This Row],[NumWebPurchases]]&gt;=R$3, "Yes", "")</f>
        <v/>
      </c>
      <c r="M2072" t="str">
        <f>IF(MasterData6[[#This Row],[NumCatalogPurchases]]&gt;=S$3, "Yes", "")</f>
        <v/>
      </c>
      <c r="N2072" t="str">
        <f>IF(MasterData6[[#This Row],[NumStorePurchases]]&gt;=T$3, "Yes", "")</f>
        <v/>
      </c>
    </row>
    <row r="2073" spans="1:14" x14ac:dyDescent="0.3">
      <c r="A2073">
        <v>10466</v>
      </c>
      <c r="B2073">
        <v>2</v>
      </c>
      <c r="C2073">
        <v>1</v>
      </c>
      <c r="D2073">
        <v>0</v>
      </c>
      <c r="E2073">
        <v>4</v>
      </c>
      <c r="F2073">
        <v>4</v>
      </c>
      <c r="G207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73" s="52">
        <f>IFERROR(MasterData6[[#This Row],[NumWebPurchases]]/MasterData6[[#This Row],[NumWebVisitsMonth]], 0)</f>
        <v>0.25</v>
      </c>
      <c r="I2073" t="str">
        <f>IF(AND(MasterData6[[#This Row],[NumWebPurchases]]&gt;=1, Buying_Cat.="Over $500"), "Yes", "")</f>
        <v/>
      </c>
      <c r="L2073" t="str">
        <f>IF(MasterData6[[#This Row],[NumWebPurchases]]&gt;=R$3, "Yes", "")</f>
        <v/>
      </c>
      <c r="M2073" t="str">
        <f>IF(MasterData6[[#This Row],[NumCatalogPurchases]]&gt;=S$3, "Yes", "")</f>
        <v/>
      </c>
      <c r="N2073" t="str">
        <f>IF(MasterData6[[#This Row],[NumStorePurchases]]&gt;=T$3, "Yes", "")</f>
        <v/>
      </c>
    </row>
    <row r="2074" spans="1:14" x14ac:dyDescent="0.3">
      <c r="A2074">
        <v>10469</v>
      </c>
      <c r="B2074">
        <v>1</v>
      </c>
      <c r="C2074">
        <v>6</v>
      </c>
      <c r="D2074">
        <v>2</v>
      </c>
      <c r="E2074">
        <v>9</v>
      </c>
      <c r="F2074">
        <v>2</v>
      </c>
      <c r="G207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74" s="52">
        <f>IFERROR(MasterData6[[#This Row],[NumWebPurchases]]/MasterData6[[#This Row],[NumWebVisitsMonth]], 0)</f>
        <v>3</v>
      </c>
      <c r="I2074" t="str">
        <f>IF(AND(MasterData6[[#This Row],[NumWebPurchases]]&gt;=1, Buying_Cat.="Over $500"), "Yes", "")</f>
        <v>Yes</v>
      </c>
      <c r="L2074" t="str">
        <f>IF(MasterData6[[#This Row],[NumWebPurchases]]&gt;=R$3, "Yes", "")</f>
        <v>Yes</v>
      </c>
      <c r="M2074" t="str">
        <f>IF(MasterData6[[#This Row],[NumCatalogPurchases]]&gt;=S$3, "Yes", "")</f>
        <v>Yes</v>
      </c>
      <c r="N2074" t="str">
        <f>IF(MasterData6[[#This Row],[NumStorePurchases]]&gt;=T$3, "Yes", "")</f>
        <v>Yes</v>
      </c>
    </row>
    <row r="2075" spans="1:14" x14ac:dyDescent="0.3">
      <c r="A2075">
        <v>10470</v>
      </c>
      <c r="B2075">
        <v>2</v>
      </c>
      <c r="C2075">
        <v>2</v>
      </c>
      <c r="D2075">
        <v>1</v>
      </c>
      <c r="E2075">
        <v>3</v>
      </c>
      <c r="F2075">
        <v>4</v>
      </c>
      <c r="G207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75" s="52">
        <f>IFERROR(MasterData6[[#This Row],[NumWebPurchases]]/MasterData6[[#This Row],[NumWebVisitsMonth]], 0)</f>
        <v>0.5</v>
      </c>
      <c r="I2075" t="str">
        <f>IF(AND(MasterData6[[#This Row],[NumWebPurchases]]&gt;=1, Buying_Cat.="Over $500"), "Yes", "")</f>
        <v/>
      </c>
      <c r="L2075" t="str">
        <f>IF(MasterData6[[#This Row],[NumWebPurchases]]&gt;=R$3, "Yes", "")</f>
        <v/>
      </c>
      <c r="M2075" t="str">
        <f>IF(MasterData6[[#This Row],[NumCatalogPurchases]]&gt;=S$3, "Yes", "")</f>
        <v/>
      </c>
      <c r="N2075" t="str">
        <f>IF(MasterData6[[#This Row],[NumStorePurchases]]&gt;=T$3, "Yes", "")</f>
        <v/>
      </c>
    </row>
    <row r="2076" spans="1:14" x14ac:dyDescent="0.3">
      <c r="A2076">
        <v>10473</v>
      </c>
      <c r="B2076">
        <v>1</v>
      </c>
      <c r="C2076">
        <v>6</v>
      </c>
      <c r="D2076">
        <v>4</v>
      </c>
      <c r="E2076">
        <v>9</v>
      </c>
      <c r="F2076">
        <v>7</v>
      </c>
      <c r="G207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76" s="52">
        <f>IFERROR(MasterData6[[#This Row],[NumWebPurchases]]/MasterData6[[#This Row],[NumWebVisitsMonth]], 0)</f>
        <v>0.8571428571428571</v>
      </c>
      <c r="I2076" t="str">
        <f>IF(AND(MasterData6[[#This Row],[NumWebPurchases]]&gt;=1, Buying_Cat.="Over $500"), "Yes", "")</f>
        <v/>
      </c>
      <c r="L2076" t="str">
        <f>IF(MasterData6[[#This Row],[NumWebPurchases]]&gt;=R$3, "Yes", "")</f>
        <v>Yes</v>
      </c>
      <c r="M2076" t="str">
        <f>IF(MasterData6[[#This Row],[NumCatalogPurchases]]&gt;=S$3, "Yes", "")</f>
        <v>Yes</v>
      </c>
      <c r="N2076" t="str">
        <f>IF(MasterData6[[#This Row],[NumStorePurchases]]&gt;=T$3, "Yes", "")</f>
        <v>Yes</v>
      </c>
    </row>
    <row r="2077" spans="1:14" x14ac:dyDescent="0.3">
      <c r="A2077">
        <v>10475</v>
      </c>
      <c r="B2077">
        <v>2</v>
      </c>
      <c r="C2077">
        <v>4</v>
      </c>
      <c r="D2077">
        <v>2</v>
      </c>
      <c r="E2077">
        <v>6</v>
      </c>
      <c r="F2077">
        <v>5</v>
      </c>
      <c r="G207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77" s="52">
        <f>IFERROR(MasterData6[[#This Row],[NumWebPurchases]]/MasterData6[[#This Row],[NumWebVisitsMonth]], 0)</f>
        <v>0.8</v>
      </c>
      <c r="I2077" t="str">
        <f>IF(AND(MasterData6[[#This Row],[NumWebPurchases]]&gt;=1, Buying_Cat.="Over $500"), "Yes", "")</f>
        <v/>
      </c>
      <c r="L2077" t="str">
        <f>IF(MasterData6[[#This Row],[NumWebPurchases]]&gt;=R$3, "Yes", "")</f>
        <v>Yes</v>
      </c>
      <c r="M2077" t="str">
        <f>IF(MasterData6[[#This Row],[NumCatalogPurchases]]&gt;=S$3, "Yes", "")</f>
        <v>Yes</v>
      </c>
      <c r="N2077" t="str">
        <f>IF(MasterData6[[#This Row],[NumStorePurchases]]&gt;=T$3, "Yes", "")</f>
        <v>Yes</v>
      </c>
    </row>
    <row r="2078" spans="1:14" x14ac:dyDescent="0.3">
      <c r="A2078">
        <v>10476</v>
      </c>
      <c r="B2078">
        <v>1</v>
      </c>
      <c r="C2078">
        <v>3</v>
      </c>
      <c r="D2078">
        <v>2</v>
      </c>
      <c r="E2078">
        <v>5</v>
      </c>
      <c r="F2078">
        <v>2</v>
      </c>
      <c r="G207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78" s="52">
        <f>IFERROR(MasterData6[[#This Row],[NumWebPurchases]]/MasterData6[[#This Row],[NumWebVisitsMonth]], 0)</f>
        <v>1.5</v>
      </c>
      <c r="I2078" t="str">
        <f>IF(AND(MasterData6[[#This Row],[NumWebPurchases]]&gt;=1, Buying_Cat.="Over $500"), "Yes", "")</f>
        <v/>
      </c>
      <c r="L2078" t="str">
        <f>IF(MasterData6[[#This Row],[NumWebPurchases]]&gt;=R$3, "Yes", "")</f>
        <v/>
      </c>
      <c r="M2078" t="str">
        <f>IF(MasterData6[[#This Row],[NumCatalogPurchases]]&gt;=S$3, "Yes", "")</f>
        <v>Yes</v>
      </c>
      <c r="N2078" t="str">
        <f>IF(MasterData6[[#This Row],[NumStorePurchases]]&gt;=T$3, "Yes", "")</f>
        <v>Yes</v>
      </c>
    </row>
    <row r="2079" spans="1:14" x14ac:dyDescent="0.3">
      <c r="A2079">
        <v>10477</v>
      </c>
      <c r="B2079">
        <v>1</v>
      </c>
      <c r="C2079">
        <v>3</v>
      </c>
      <c r="D2079">
        <v>1</v>
      </c>
      <c r="E2079">
        <v>2</v>
      </c>
      <c r="F2079">
        <v>7</v>
      </c>
      <c r="G207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79" s="52">
        <f>IFERROR(MasterData6[[#This Row],[NumWebPurchases]]/MasterData6[[#This Row],[NumWebVisitsMonth]], 0)</f>
        <v>0.42857142857142855</v>
      </c>
      <c r="I2079" t="str">
        <f>IF(AND(MasterData6[[#This Row],[NumWebPurchases]]&gt;=1, Buying_Cat.="Over $500"), "Yes", "")</f>
        <v/>
      </c>
      <c r="L2079" t="str">
        <f>IF(MasterData6[[#This Row],[NumWebPurchases]]&gt;=R$3, "Yes", "")</f>
        <v/>
      </c>
      <c r="M2079" t="str">
        <f>IF(MasterData6[[#This Row],[NumCatalogPurchases]]&gt;=S$3, "Yes", "")</f>
        <v/>
      </c>
      <c r="N2079" t="str">
        <f>IF(MasterData6[[#This Row],[NumStorePurchases]]&gt;=T$3, "Yes", "")</f>
        <v/>
      </c>
    </row>
    <row r="2080" spans="1:14" x14ac:dyDescent="0.3">
      <c r="A2080">
        <v>10478</v>
      </c>
      <c r="B2080">
        <v>5</v>
      </c>
      <c r="C2080">
        <v>11</v>
      </c>
      <c r="D2080">
        <v>1</v>
      </c>
      <c r="E2080">
        <v>6</v>
      </c>
      <c r="F2080">
        <v>9</v>
      </c>
      <c r="G208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2080" s="52">
        <f>IFERROR(MasterData6[[#This Row],[NumWebPurchases]]/MasterData6[[#This Row],[NumWebVisitsMonth]], 0)</f>
        <v>1.2222222222222223</v>
      </c>
      <c r="I2080" t="str">
        <f>IF(AND(MasterData6[[#This Row],[NumWebPurchases]]&gt;=1, Buying_Cat.="Over $500"), "Yes", "")</f>
        <v>Yes</v>
      </c>
      <c r="L2080" t="str">
        <f>IF(MasterData6[[#This Row],[NumWebPurchases]]&gt;=R$3, "Yes", "")</f>
        <v>Yes</v>
      </c>
      <c r="M2080" t="str">
        <f>IF(MasterData6[[#This Row],[NumCatalogPurchases]]&gt;=S$3, "Yes", "")</f>
        <v/>
      </c>
      <c r="N2080" t="str">
        <f>IF(MasterData6[[#This Row],[NumStorePurchases]]&gt;=T$3, "Yes", "")</f>
        <v>Yes</v>
      </c>
    </row>
    <row r="2081" spans="1:14" x14ac:dyDescent="0.3">
      <c r="A2081">
        <v>10479</v>
      </c>
      <c r="B2081">
        <v>1</v>
      </c>
      <c r="C2081">
        <v>3</v>
      </c>
      <c r="D2081">
        <v>2</v>
      </c>
      <c r="E2081">
        <v>5</v>
      </c>
      <c r="F2081">
        <v>1</v>
      </c>
      <c r="G208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81" s="52">
        <f>IFERROR(MasterData6[[#This Row],[NumWebPurchases]]/MasterData6[[#This Row],[NumWebVisitsMonth]], 0)</f>
        <v>3</v>
      </c>
      <c r="I2081" t="str">
        <f>IF(AND(MasterData6[[#This Row],[NumWebPurchases]]&gt;=1, Buying_Cat.="Over $500"), "Yes", "")</f>
        <v>Yes</v>
      </c>
      <c r="L2081" t="str">
        <f>IF(MasterData6[[#This Row],[NumWebPurchases]]&gt;=R$3, "Yes", "")</f>
        <v/>
      </c>
      <c r="M2081" t="str">
        <f>IF(MasterData6[[#This Row],[NumCatalogPurchases]]&gt;=S$3, "Yes", "")</f>
        <v>Yes</v>
      </c>
      <c r="N2081" t="str">
        <f>IF(MasterData6[[#This Row],[NumStorePurchases]]&gt;=T$3, "Yes", "")</f>
        <v>Yes</v>
      </c>
    </row>
    <row r="2082" spans="1:14" x14ac:dyDescent="0.3">
      <c r="A2082">
        <v>10486</v>
      </c>
      <c r="B2082">
        <v>1</v>
      </c>
      <c r="C2082">
        <v>4</v>
      </c>
      <c r="D2082">
        <v>4</v>
      </c>
      <c r="E2082">
        <v>8</v>
      </c>
      <c r="F2082">
        <v>2</v>
      </c>
      <c r="G208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82" s="52">
        <f>IFERROR(MasterData6[[#This Row],[NumWebPurchases]]/MasterData6[[#This Row],[NumWebVisitsMonth]], 0)</f>
        <v>2</v>
      </c>
      <c r="I2082" t="str">
        <f>IF(AND(MasterData6[[#This Row],[NumWebPurchases]]&gt;=1, Buying_Cat.="Over $500"), "Yes", "")</f>
        <v>Yes</v>
      </c>
      <c r="L2082" t="str">
        <f>IF(MasterData6[[#This Row],[NumWebPurchases]]&gt;=R$3, "Yes", "")</f>
        <v>Yes</v>
      </c>
      <c r="M2082" t="str">
        <f>IF(MasterData6[[#This Row],[NumCatalogPurchases]]&gt;=S$3, "Yes", "")</f>
        <v>Yes</v>
      </c>
      <c r="N2082" t="str">
        <f>IF(MasterData6[[#This Row],[NumStorePurchases]]&gt;=T$3, "Yes", "")</f>
        <v>Yes</v>
      </c>
    </row>
    <row r="2083" spans="1:14" x14ac:dyDescent="0.3">
      <c r="A2083">
        <v>10489</v>
      </c>
      <c r="B2083">
        <v>1</v>
      </c>
      <c r="C2083">
        <v>6</v>
      </c>
      <c r="D2083">
        <v>7</v>
      </c>
      <c r="E2083">
        <v>9</v>
      </c>
      <c r="F2083">
        <v>2</v>
      </c>
      <c r="G208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83" s="52">
        <f>IFERROR(MasterData6[[#This Row],[NumWebPurchases]]/MasterData6[[#This Row],[NumWebVisitsMonth]], 0)</f>
        <v>3</v>
      </c>
      <c r="I2083" t="str">
        <f>IF(AND(MasterData6[[#This Row],[NumWebPurchases]]&gt;=1, Buying_Cat.="Over $500"), "Yes", "")</f>
        <v>Yes</v>
      </c>
      <c r="L2083" t="str">
        <f>IF(MasterData6[[#This Row],[NumWebPurchases]]&gt;=R$3, "Yes", "")</f>
        <v>Yes</v>
      </c>
      <c r="M2083" t="str">
        <f>IF(MasterData6[[#This Row],[NumCatalogPurchases]]&gt;=S$3, "Yes", "")</f>
        <v>Yes</v>
      </c>
      <c r="N2083" t="str">
        <f>IF(MasterData6[[#This Row],[NumStorePurchases]]&gt;=T$3, "Yes", "")</f>
        <v>Yes</v>
      </c>
    </row>
    <row r="2084" spans="1:14" x14ac:dyDescent="0.3">
      <c r="A2084">
        <v>10490</v>
      </c>
      <c r="B2084">
        <v>2</v>
      </c>
      <c r="C2084">
        <v>6</v>
      </c>
      <c r="D2084">
        <v>2</v>
      </c>
      <c r="E2084">
        <v>4</v>
      </c>
      <c r="F2084">
        <v>7</v>
      </c>
      <c r="G208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84" s="52">
        <f>IFERROR(MasterData6[[#This Row],[NumWebPurchases]]/MasterData6[[#This Row],[NumWebVisitsMonth]], 0)</f>
        <v>0.8571428571428571</v>
      </c>
      <c r="I2084" t="str">
        <f>IF(AND(MasterData6[[#This Row],[NumWebPurchases]]&gt;=1, Buying_Cat.="Over $500"), "Yes", "")</f>
        <v/>
      </c>
      <c r="L2084" t="str">
        <f>IF(MasterData6[[#This Row],[NumWebPurchases]]&gt;=R$3, "Yes", "")</f>
        <v>Yes</v>
      </c>
      <c r="M2084" t="str">
        <f>IF(MasterData6[[#This Row],[NumCatalogPurchases]]&gt;=S$3, "Yes", "")</f>
        <v>Yes</v>
      </c>
      <c r="N2084" t="str">
        <f>IF(MasterData6[[#This Row],[NumStorePurchases]]&gt;=T$3, "Yes", "")</f>
        <v/>
      </c>
    </row>
    <row r="2085" spans="1:14" x14ac:dyDescent="0.3">
      <c r="A2085">
        <v>10492</v>
      </c>
      <c r="B2085">
        <v>1</v>
      </c>
      <c r="C2085">
        <v>0</v>
      </c>
      <c r="D2085">
        <v>0</v>
      </c>
      <c r="E2085">
        <v>3</v>
      </c>
      <c r="F2085">
        <v>2</v>
      </c>
      <c r="G208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85" s="52">
        <f>IFERROR(MasterData6[[#This Row],[NumWebPurchases]]/MasterData6[[#This Row],[NumWebVisitsMonth]], 0)</f>
        <v>0</v>
      </c>
      <c r="I2085" t="str">
        <f>IF(AND(MasterData6[[#This Row],[NumWebPurchases]]&gt;=1, Buying_Cat.="Over $500"), "Yes", "")</f>
        <v/>
      </c>
      <c r="L2085" t="str">
        <f>IF(MasterData6[[#This Row],[NumWebPurchases]]&gt;=R$3, "Yes", "")</f>
        <v/>
      </c>
      <c r="M2085" t="str">
        <f>IF(MasterData6[[#This Row],[NumCatalogPurchases]]&gt;=S$3, "Yes", "")</f>
        <v/>
      </c>
      <c r="N2085" t="str">
        <f>IF(MasterData6[[#This Row],[NumStorePurchases]]&gt;=T$3, "Yes", "")</f>
        <v/>
      </c>
    </row>
    <row r="2086" spans="1:14" x14ac:dyDescent="0.3">
      <c r="A2086">
        <v>10500</v>
      </c>
      <c r="B2086">
        <v>2</v>
      </c>
      <c r="C2086">
        <v>3</v>
      </c>
      <c r="D2086">
        <v>0</v>
      </c>
      <c r="E2086">
        <v>4</v>
      </c>
      <c r="F2086">
        <v>5</v>
      </c>
      <c r="G208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86" s="52">
        <f>IFERROR(MasterData6[[#This Row],[NumWebPurchases]]/MasterData6[[#This Row],[NumWebVisitsMonth]], 0)</f>
        <v>0.6</v>
      </c>
      <c r="I2086" t="str">
        <f>IF(AND(MasterData6[[#This Row],[NumWebPurchases]]&gt;=1, Buying_Cat.="Over $500"), "Yes", "")</f>
        <v/>
      </c>
      <c r="L2086" t="str">
        <f>IF(MasterData6[[#This Row],[NumWebPurchases]]&gt;=R$3, "Yes", "")</f>
        <v/>
      </c>
      <c r="M2086" t="str">
        <f>IF(MasterData6[[#This Row],[NumCatalogPurchases]]&gt;=S$3, "Yes", "")</f>
        <v/>
      </c>
      <c r="N2086" t="str">
        <f>IF(MasterData6[[#This Row],[NumStorePurchases]]&gt;=T$3, "Yes", "")</f>
        <v/>
      </c>
    </row>
    <row r="2087" spans="1:14" x14ac:dyDescent="0.3">
      <c r="A2087">
        <v>10505</v>
      </c>
      <c r="B2087">
        <v>1</v>
      </c>
      <c r="C2087">
        <v>3</v>
      </c>
      <c r="D2087">
        <v>4</v>
      </c>
      <c r="E2087">
        <v>7</v>
      </c>
      <c r="F2087">
        <v>2</v>
      </c>
      <c r="G208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87" s="52">
        <f>IFERROR(MasterData6[[#This Row],[NumWebPurchases]]/MasterData6[[#This Row],[NumWebVisitsMonth]], 0)</f>
        <v>1.5</v>
      </c>
      <c r="I2087" t="str">
        <f>IF(AND(MasterData6[[#This Row],[NumWebPurchases]]&gt;=1, Buying_Cat.="Over $500"), "Yes", "")</f>
        <v>Yes</v>
      </c>
      <c r="L2087" t="str">
        <f>IF(MasterData6[[#This Row],[NumWebPurchases]]&gt;=R$3, "Yes", "")</f>
        <v/>
      </c>
      <c r="M2087" t="str">
        <f>IF(MasterData6[[#This Row],[NumCatalogPurchases]]&gt;=S$3, "Yes", "")</f>
        <v>Yes</v>
      </c>
      <c r="N2087" t="str">
        <f>IF(MasterData6[[#This Row],[NumStorePurchases]]&gt;=T$3, "Yes", "")</f>
        <v>Yes</v>
      </c>
    </row>
    <row r="2088" spans="1:14" x14ac:dyDescent="0.3">
      <c r="A2088">
        <v>10507</v>
      </c>
      <c r="B2088">
        <v>4</v>
      </c>
      <c r="C2088">
        <v>2</v>
      </c>
      <c r="D2088">
        <v>2</v>
      </c>
      <c r="E2088">
        <v>7</v>
      </c>
      <c r="F2088">
        <v>8</v>
      </c>
      <c r="G208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088" s="52">
        <f>IFERROR(MasterData6[[#This Row],[NumWebPurchases]]/MasterData6[[#This Row],[NumWebVisitsMonth]], 0)</f>
        <v>0.25</v>
      </c>
      <c r="I2088" t="str">
        <f>IF(AND(MasterData6[[#This Row],[NumWebPurchases]]&gt;=1, Buying_Cat.="Over $500"), "Yes", "")</f>
        <v>Yes</v>
      </c>
      <c r="L2088" t="str">
        <f>IF(MasterData6[[#This Row],[NumWebPurchases]]&gt;=R$3, "Yes", "")</f>
        <v/>
      </c>
      <c r="M2088" t="str">
        <f>IF(MasterData6[[#This Row],[NumCatalogPurchases]]&gt;=S$3, "Yes", "")</f>
        <v>Yes</v>
      </c>
      <c r="N2088" t="str">
        <f>IF(MasterData6[[#This Row],[NumStorePurchases]]&gt;=T$3, "Yes", "")</f>
        <v>Yes</v>
      </c>
    </row>
    <row r="2089" spans="1:14" x14ac:dyDescent="0.3">
      <c r="A2089">
        <v>10509</v>
      </c>
      <c r="B2089">
        <v>2</v>
      </c>
      <c r="C2089">
        <v>3</v>
      </c>
      <c r="D2089">
        <v>0</v>
      </c>
      <c r="E2089">
        <v>3</v>
      </c>
      <c r="F2089">
        <v>8</v>
      </c>
      <c r="G208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89" s="52">
        <f>IFERROR(MasterData6[[#This Row],[NumWebPurchases]]/MasterData6[[#This Row],[NumWebVisitsMonth]], 0)</f>
        <v>0.375</v>
      </c>
      <c r="I2089" t="str">
        <f>IF(AND(MasterData6[[#This Row],[NumWebPurchases]]&gt;=1, Buying_Cat.="Over $500"), "Yes", "")</f>
        <v/>
      </c>
      <c r="L2089" t="str">
        <f>IF(MasterData6[[#This Row],[NumWebPurchases]]&gt;=R$3, "Yes", "")</f>
        <v/>
      </c>
      <c r="M2089" t="str">
        <f>IF(MasterData6[[#This Row],[NumCatalogPurchases]]&gt;=S$3, "Yes", "")</f>
        <v/>
      </c>
      <c r="N2089" t="str">
        <f>IF(MasterData6[[#This Row],[NumStorePurchases]]&gt;=T$3, "Yes", "")</f>
        <v/>
      </c>
    </row>
    <row r="2090" spans="1:14" x14ac:dyDescent="0.3">
      <c r="A2090">
        <v>10513</v>
      </c>
      <c r="B2090">
        <v>1</v>
      </c>
      <c r="C2090">
        <v>2</v>
      </c>
      <c r="D2090">
        <v>3</v>
      </c>
      <c r="E2090">
        <v>6</v>
      </c>
      <c r="F2090">
        <v>7</v>
      </c>
      <c r="G209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90" s="52">
        <f>IFERROR(MasterData6[[#This Row],[NumWebPurchases]]/MasterData6[[#This Row],[NumWebVisitsMonth]], 0)</f>
        <v>0.2857142857142857</v>
      </c>
      <c r="I2090" t="str">
        <f>IF(AND(MasterData6[[#This Row],[NumWebPurchases]]&gt;=1, Buying_Cat.="Over $500"), "Yes", "")</f>
        <v>Yes</v>
      </c>
      <c r="L2090" t="str">
        <f>IF(MasterData6[[#This Row],[NumWebPurchases]]&gt;=R$3, "Yes", "")</f>
        <v/>
      </c>
      <c r="M2090" t="str">
        <f>IF(MasterData6[[#This Row],[NumCatalogPurchases]]&gt;=S$3, "Yes", "")</f>
        <v>Yes</v>
      </c>
      <c r="N2090" t="str">
        <f>IF(MasterData6[[#This Row],[NumStorePurchases]]&gt;=T$3, "Yes", "")</f>
        <v>Yes</v>
      </c>
    </row>
    <row r="2091" spans="1:14" x14ac:dyDescent="0.3">
      <c r="A2091">
        <v>10521</v>
      </c>
      <c r="B2091">
        <v>4</v>
      </c>
      <c r="C2091">
        <v>2</v>
      </c>
      <c r="D2091">
        <v>1</v>
      </c>
      <c r="E2091">
        <v>5</v>
      </c>
      <c r="F2091">
        <v>4</v>
      </c>
      <c r="G209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091" s="52">
        <f>IFERROR(MasterData6[[#This Row],[NumWebPurchases]]/MasterData6[[#This Row],[NumWebVisitsMonth]], 0)</f>
        <v>0.5</v>
      </c>
      <c r="I2091" t="str">
        <f>IF(AND(MasterData6[[#This Row],[NumWebPurchases]]&gt;=1, Buying_Cat.="Over $500"), "Yes", "")</f>
        <v/>
      </c>
      <c r="L2091" t="str">
        <f>IF(MasterData6[[#This Row],[NumWebPurchases]]&gt;=R$3, "Yes", "")</f>
        <v/>
      </c>
      <c r="M2091" t="str">
        <f>IF(MasterData6[[#This Row],[NumCatalogPurchases]]&gt;=S$3, "Yes", "")</f>
        <v/>
      </c>
      <c r="N2091" t="str">
        <f>IF(MasterData6[[#This Row],[NumStorePurchases]]&gt;=T$3, "Yes", "")</f>
        <v>Yes</v>
      </c>
    </row>
    <row r="2092" spans="1:14" x14ac:dyDescent="0.3">
      <c r="A2092">
        <v>10524</v>
      </c>
      <c r="B2092">
        <v>4</v>
      </c>
      <c r="C2092">
        <v>2</v>
      </c>
      <c r="D2092">
        <v>11</v>
      </c>
      <c r="E2092">
        <v>5</v>
      </c>
      <c r="F2092">
        <v>2</v>
      </c>
      <c r="G209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092" s="52">
        <f>IFERROR(MasterData6[[#This Row],[NumWebPurchases]]/MasterData6[[#This Row],[NumWebVisitsMonth]], 0)</f>
        <v>1</v>
      </c>
      <c r="I2092" t="str">
        <f>IF(AND(MasterData6[[#This Row],[NumWebPurchases]]&gt;=1, Buying_Cat.="Over $500"), "Yes", "")</f>
        <v>Yes</v>
      </c>
      <c r="L2092" t="str">
        <f>IF(MasterData6[[#This Row],[NumWebPurchases]]&gt;=R$3, "Yes", "")</f>
        <v/>
      </c>
      <c r="M2092" t="str">
        <f>IF(MasterData6[[#This Row],[NumCatalogPurchases]]&gt;=S$3, "Yes", "")</f>
        <v>Yes</v>
      </c>
      <c r="N2092" t="str">
        <f>IF(MasterData6[[#This Row],[NumStorePurchases]]&gt;=T$3, "Yes", "")</f>
        <v>Yes</v>
      </c>
    </row>
    <row r="2093" spans="1:14" x14ac:dyDescent="0.3">
      <c r="A2093">
        <v>10525</v>
      </c>
      <c r="B2093">
        <v>1</v>
      </c>
      <c r="C2093">
        <v>1</v>
      </c>
      <c r="D2093">
        <v>0</v>
      </c>
      <c r="E2093">
        <v>2</v>
      </c>
      <c r="F2093">
        <v>9</v>
      </c>
      <c r="G209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93" s="52">
        <f>IFERROR(MasterData6[[#This Row],[NumWebPurchases]]/MasterData6[[#This Row],[NumWebVisitsMonth]], 0)</f>
        <v>0.1111111111111111</v>
      </c>
      <c r="I2093" t="str">
        <f>IF(AND(MasterData6[[#This Row],[NumWebPurchases]]&gt;=1, Buying_Cat.="Over $500"), "Yes", "")</f>
        <v/>
      </c>
      <c r="L2093" t="str">
        <f>IF(MasterData6[[#This Row],[NumWebPurchases]]&gt;=R$3, "Yes", "")</f>
        <v/>
      </c>
      <c r="M2093" t="str">
        <f>IF(MasterData6[[#This Row],[NumCatalogPurchases]]&gt;=S$3, "Yes", "")</f>
        <v/>
      </c>
      <c r="N2093" t="str">
        <f>IF(MasterData6[[#This Row],[NumStorePurchases]]&gt;=T$3, "Yes", "")</f>
        <v/>
      </c>
    </row>
    <row r="2094" spans="1:14" x14ac:dyDescent="0.3">
      <c r="A2094">
        <v>10530</v>
      </c>
      <c r="B2094">
        <v>1</v>
      </c>
      <c r="C2094">
        <v>3</v>
      </c>
      <c r="D2094">
        <v>6</v>
      </c>
      <c r="E2094">
        <v>6</v>
      </c>
      <c r="F2094">
        <v>1</v>
      </c>
      <c r="G209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94" s="52">
        <f>IFERROR(MasterData6[[#This Row],[NumWebPurchases]]/MasterData6[[#This Row],[NumWebVisitsMonth]], 0)</f>
        <v>3</v>
      </c>
      <c r="I2094" t="str">
        <f>IF(AND(MasterData6[[#This Row],[NumWebPurchases]]&gt;=1, Buying_Cat.="Over $500"), "Yes", "")</f>
        <v>Yes</v>
      </c>
      <c r="L2094" t="str">
        <f>IF(MasterData6[[#This Row],[NumWebPurchases]]&gt;=R$3, "Yes", "")</f>
        <v/>
      </c>
      <c r="M2094" t="str">
        <f>IF(MasterData6[[#This Row],[NumCatalogPurchases]]&gt;=S$3, "Yes", "")</f>
        <v>Yes</v>
      </c>
      <c r="N2094" t="str">
        <f>IF(MasterData6[[#This Row],[NumStorePurchases]]&gt;=T$3, "Yes", "")</f>
        <v>Yes</v>
      </c>
    </row>
    <row r="2095" spans="1:14" x14ac:dyDescent="0.3">
      <c r="A2095">
        <v>10536</v>
      </c>
      <c r="B2095">
        <v>2</v>
      </c>
      <c r="C2095">
        <v>3</v>
      </c>
      <c r="D2095">
        <v>0</v>
      </c>
      <c r="E2095">
        <v>3</v>
      </c>
      <c r="F2095">
        <v>8</v>
      </c>
      <c r="G209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95" s="52">
        <f>IFERROR(MasterData6[[#This Row],[NumWebPurchases]]/MasterData6[[#This Row],[NumWebVisitsMonth]], 0)</f>
        <v>0.375</v>
      </c>
      <c r="I2095" t="str">
        <f>IF(AND(MasterData6[[#This Row],[NumWebPurchases]]&gt;=1, Buying_Cat.="Over $500"), "Yes", "")</f>
        <v/>
      </c>
      <c r="L2095" t="str">
        <f>IF(MasterData6[[#This Row],[NumWebPurchases]]&gt;=R$3, "Yes", "")</f>
        <v/>
      </c>
      <c r="M2095" t="str">
        <f>IF(MasterData6[[#This Row],[NumCatalogPurchases]]&gt;=S$3, "Yes", "")</f>
        <v/>
      </c>
      <c r="N2095" t="str">
        <f>IF(MasterData6[[#This Row],[NumStorePurchases]]&gt;=T$3, "Yes", "")</f>
        <v/>
      </c>
    </row>
    <row r="2096" spans="1:14" x14ac:dyDescent="0.3">
      <c r="A2096">
        <v>10542</v>
      </c>
      <c r="B2096">
        <v>3</v>
      </c>
      <c r="C2096">
        <v>3</v>
      </c>
      <c r="D2096">
        <v>0</v>
      </c>
      <c r="E2096">
        <v>3</v>
      </c>
      <c r="F2096">
        <v>9</v>
      </c>
      <c r="G209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096" s="52">
        <f>IFERROR(MasterData6[[#This Row],[NumWebPurchases]]/MasterData6[[#This Row],[NumWebVisitsMonth]], 0)</f>
        <v>0.33333333333333331</v>
      </c>
      <c r="I2096" t="str">
        <f>IF(AND(MasterData6[[#This Row],[NumWebPurchases]]&gt;=1, Buying_Cat.="Over $500"), "Yes", "")</f>
        <v/>
      </c>
      <c r="L2096" t="str">
        <f>IF(MasterData6[[#This Row],[NumWebPurchases]]&gt;=R$3, "Yes", "")</f>
        <v/>
      </c>
      <c r="M2096" t="str">
        <f>IF(MasterData6[[#This Row],[NumCatalogPurchases]]&gt;=S$3, "Yes", "")</f>
        <v/>
      </c>
      <c r="N2096" t="str">
        <f>IF(MasterData6[[#This Row],[NumStorePurchases]]&gt;=T$3, "Yes", "")</f>
        <v/>
      </c>
    </row>
    <row r="2097" spans="1:14" x14ac:dyDescent="0.3">
      <c r="A2097">
        <v>10548</v>
      </c>
      <c r="B2097">
        <v>1</v>
      </c>
      <c r="C2097">
        <v>3</v>
      </c>
      <c r="D2097">
        <v>8</v>
      </c>
      <c r="E2097">
        <v>12</v>
      </c>
      <c r="F2097">
        <v>1</v>
      </c>
      <c r="G209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097" s="52">
        <f>IFERROR(MasterData6[[#This Row],[NumWebPurchases]]/MasterData6[[#This Row],[NumWebVisitsMonth]], 0)</f>
        <v>3</v>
      </c>
      <c r="I2097" t="str">
        <f>IF(AND(MasterData6[[#This Row],[NumWebPurchases]]&gt;=1, Buying_Cat.="Over $500"), "Yes", "")</f>
        <v>Yes</v>
      </c>
      <c r="L2097" t="str">
        <f>IF(MasterData6[[#This Row],[NumWebPurchases]]&gt;=R$3, "Yes", "")</f>
        <v/>
      </c>
      <c r="M2097" t="str">
        <f>IF(MasterData6[[#This Row],[NumCatalogPurchases]]&gt;=S$3, "Yes", "")</f>
        <v>Yes</v>
      </c>
      <c r="N2097" t="str">
        <f>IF(MasterData6[[#This Row],[NumStorePurchases]]&gt;=T$3, "Yes", "")</f>
        <v>Yes</v>
      </c>
    </row>
    <row r="2098" spans="1:14" x14ac:dyDescent="0.3">
      <c r="A2098">
        <v>10552</v>
      </c>
      <c r="B2098">
        <v>2</v>
      </c>
      <c r="C2098">
        <v>4</v>
      </c>
      <c r="D2098">
        <v>1</v>
      </c>
      <c r="E2098">
        <v>7</v>
      </c>
      <c r="F2098">
        <v>5</v>
      </c>
      <c r="G209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098" s="52">
        <f>IFERROR(MasterData6[[#This Row],[NumWebPurchases]]/MasterData6[[#This Row],[NumWebVisitsMonth]], 0)</f>
        <v>0.8</v>
      </c>
      <c r="I2098" t="str">
        <f>IF(AND(MasterData6[[#This Row],[NumWebPurchases]]&gt;=1, Buying_Cat.="Over $500"), "Yes", "")</f>
        <v/>
      </c>
      <c r="L2098" t="str">
        <f>IF(MasterData6[[#This Row],[NumWebPurchases]]&gt;=R$3, "Yes", "")</f>
        <v>Yes</v>
      </c>
      <c r="M2098" t="str">
        <f>IF(MasterData6[[#This Row],[NumCatalogPurchases]]&gt;=S$3, "Yes", "")</f>
        <v/>
      </c>
      <c r="N2098" t="str">
        <f>IF(MasterData6[[#This Row],[NumStorePurchases]]&gt;=T$3, "Yes", "")</f>
        <v>Yes</v>
      </c>
    </row>
    <row r="2099" spans="1:14" x14ac:dyDescent="0.3">
      <c r="A2099">
        <v>10556</v>
      </c>
      <c r="B2099">
        <v>4</v>
      </c>
      <c r="C2099">
        <v>6</v>
      </c>
      <c r="D2099">
        <v>1</v>
      </c>
      <c r="E2099">
        <v>6</v>
      </c>
      <c r="F2099">
        <v>7</v>
      </c>
      <c r="G209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099" s="52">
        <f>IFERROR(MasterData6[[#This Row],[NumWebPurchases]]/MasterData6[[#This Row],[NumWebVisitsMonth]], 0)</f>
        <v>0.8571428571428571</v>
      </c>
      <c r="I2099" t="str">
        <f>IF(AND(MasterData6[[#This Row],[NumWebPurchases]]&gt;=1, Buying_Cat.="Over $500"), "Yes", "")</f>
        <v/>
      </c>
      <c r="L2099" t="str">
        <f>IF(MasterData6[[#This Row],[NumWebPurchases]]&gt;=R$3, "Yes", "")</f>
        <v>Yes</v>
      </c>
      <c r="M2099" t="str">
        <f>IF(MasterData6[[#This Row],[NumCatalogPurchases]]&gt;=S$3, "Yes", "")</f>
        <v/>
      </c>
      <c r="N2099" t="str">
        <f>IF(MasterData6[[#This Row],[NumStorePurchases]]&gt;=T$3, "Yes", "")</f>
        <v>Yes</v>
      </c>
    </row>
    <row r="2100" spans="1:14" x14ac:dyDescent="0.3">
      <c r="A2100">
        <v>10560</v>
      </c>
      <c r="B2100">
        <v>1</v>
      </c>
      <c r="C2100">
        <v>1</v>
      </c>
      <c r="D2100">
        <v>0</v>
      </c>
      <c r="E2100">
        <v>3</v>
      </c>
      <c r="F2100">
        <v>5</v>
      </c>
      <c r="G210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00" s="52">
        <f>IFERROR(MasterData6[[#This Row],[NumWebPurchases]]/MasterData6[[#This Row],[NumWebVisitsMonth]], 0)</f>
        <v>0.2</v>
      </c>
      <c r="I2100" t="str">
        <f>IF(AND(MasterData6[[#This Row],[NumWebPurchases]]&gt;=1, Buying_Cat.="Over $500"), "Yes", "")</f>
        <v/>
      </c>
      <c r="L2100" t="str">
        <f>IF(MasterData6[[#This Row],[NumWebPurchases]]&gt;=R$3, "Yes", "")</f>
        <v/>
      </c>
      <c r="M2100" t="str">
        <f>IF(MasterData6[[#This Row],[NumCatalogPurchases]]&gt;=S$3, "Yes", "")</f>
        <v/>
      </c>
      <c r="N2100" t="str">
        <f>IF(MasterData6[[#This Row],[NumStorePurchases]]&gt;=T$3, "Yes", "")</f>
        <v/>
      </c>
    </row>
    <row r="2101" spans="1:14" x14ac:dyDescent="0.3">
      <c r="A2101">
        <v>10562</v>
      </c>
      <c r="B2101">
        <v>1</v>
      </c>
      <c r="C2101">
        <v>6</v>
      </c>
      <c r="D2101">
        <v>4</v>
      </c>
      <c r="E2101">
        <v>13</v>
      </c>
      <c r="F2101">
        <v>2</v>
      </c>
      <c r="G210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01" s="52">
        <f>IFERROR(MasterData6[[#This Row],[NumWebPurchases]]/MasterData6[[#This Row],[NumWebVisitsMonth]], 0)</f>
        <v>3</v>
      </c>
      <c r="I2101" t="str">
        <f>IF(AND(MasterData6[[#This Row],[NumWebPurchases]]&gt;=1, Buying_Cat.="Over $500"), "Yes", "")</f>
        <v>Yes</v>
      </c>
      <c r="L2101" t="str">
        <f>IF(MasterData6[[#This Row],[NumWebPurchases]]&gt;=R$3, "Yes", "")</f>
        <v>Yes</v>
      </c>
      <c r="M2101" t="str">
        <f>IF(MasterData6[[#This Row],[NumCatalogPurchases]]&gt;=S$3, "Yes", "")</f>
        <v>Yes</v>
      </c>
      <c r="N2101" t="str">
        <f>IF(MasterData6[[#This Row],[NumStorePurchases]]&gt;=T$3, "Yes", "")</f>
        <v>Yes</v>
      </c>
    </row>
    <row r="2102" spans="1:14" x14ac:dyDescent="0.3">
      <c r="A2102">
        <v>10573</v>
      </c>
      <c r="B2102">
        <v>1</v>
      </c>
      <c r="C2102">
        <v>6</v>
      </c>
      <c r="D2102">
        <v>7</v>
      </c>
      <c r="E2102">
        <v>4</v>
      </c>
      <c r="F2102">
        <v>3</v>
      </c>
      <c r="G210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02" s="52">
        <f>IFERROR(MasterData6[[#This Row],[NumWebPurchases]]/MasterData6[[#This Row],[NumWebVisitsMonth]], 0)</f>
        <v>2</v>
      </c>
      <c r="I2102" t="str">
        <f>IF(AND(MasterData6[[#This Row],[NumWebPurchases]]&gt;=1, Buying_Cat.="Over $500"), "Yes", "")</f>
        <v/>
      </c>
      <c r="L2102" t="str">
        <f>IF(MasterData6[[#This Row],[NumWebPurchases]]&gt;=R$3, "Yes", "")</f>
        <v>Yes</v>
      </c>
      <c r="M2102" t="str">
        <f>IF(MasterData6[[#This Row],[NumCatalogPurchases]]&gt;=S$3, "Yes", "")</f>
        <v>Yes</v>
      </c>
      <c r="N2102" t="str">
        <f>IF(MasterData6[[#This Row],[NumStorePurchases]]&gt;=T$3, "Yes", "")</f>
        <v/>
      </c>
    </row>
    <row r="2103" spans="1:14" x14ac:dyDescent="0.3">
      <c r="A2103">
        <v>10581</v>
      </c>
      <c r="B2103">
        <v>7</v>
      </c>
      <c r="C2103">
        <v>7</v>
      </c>
      <c r="D2103">
        <v>3</v>
      </c>
      <c r="E2103">
        <v>4</v>
      </c>
      <c r="F2103">
        <v>8</v>
      </c>
      <c r="G210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2103" s="52">
        <f>IFERROR(MasterData6[[#This Row],[NumWebPurchases]]/MasterData6[[#This Row],[NumWebVisitsMonth]], 0)</f>
        <v>0.875</v>
      </c>
      <c r="I2103" t="str">
        <f>IF(AND(MasterData6[[#This Row],[NumWebPurchases]]&gt;=1, Buying_Cat.="Over $500"), "Yes", "")</f>
        <v/>
      </c>
      <c r="L2103" t="str">
        <f>IF(MasterData6[[#This Row],[NumWebPurchases]]&gt;=R$3, "Yes", "")</f>
        <v>Yes</v>
      </c>
      <c r="M2103" t="str">
        <f>IF(MasterData6[[#This Row],[NumCatalogPurchases]]&gt;=S$3, "Yes", "")</f>
        <v>Yes</v>
      </c>
      <c r="N2103" t="str">
        <f>IF(MasterData6[[#This Row],[NumStorePurchases]]&gt;=T$3, "Yes", "")</f>
        <v/>
      </c>
    </row>
    <row r="2104" spans="1:14" x14ac:dyDescent="0.3">
      <c r="A2104">
        <v>10582</v>
      </c>
      <c r="B2104">
        <v>2</v>
      </c>
      <c r="C2104">
        <v>5</v>
      </c>
      <c r="D2104">
        <v>2</v>
      </c>
      <c r="E2104">
        <v>12</v>
      </c>
      <c r="F2104">
        <v>2</v>
      </c>
      <c r="G210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04" s="52">
        <f>IFERROR(MasterData6[[#This Row],[NumWebPurchases]]/MasterData6[[#This Row],[NumWebVisitsMonth]], 0)</f>
        <v>2.5</v>
      </c>
      <c r="I2104" t="str">
        <f>IF(AND(MasterData6[[#This Row],[NumWebPurchases]]&gt;=1, Buying_Cat.="Over $500"), "Yes", "")</f>
        <v>Yes</v>
      </c>
      <c r="L2104" t="str">
        <f>IF(MasterData6[[#This Row],[NumWebPurchases]]&gt;=R$3, "Yes", "")</f>
        <v>Yes</v>
      </c>
      <c r="M2104" t="str">
        <f>IF(MasterData6[[#This Row],[NumCatalogPurchases]]&gt;=S$3, "Yes", "")</f>
        <v>Yes</v>
      </c>
      <c r="N2104" t="str">
        <f>IF(MasterData6[[#This Row],[NumStorePurchases]]&gt;=T$3, "Yes", "")</f>
        <v>Yes</v>
      </c>
    </row>
    <row r="2105" spans="1:14" x14ac:dyDescent="0.3">
      <c r="A2105">
        <v>10584</v>
      </c>
      <c r="B2105">
        <v>1</v>
      </c>
      <c r="C2105">
        <v>5</v>
      </c>
      <c r="D2105">
        <v>10</v>
      </c>
      <c r="E2105">
        <v>8</v>
      </c>
      <c r="F2105">
        <v>3</v>
      </c>
      <c r="G210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05" s="52">
        <f>IFERROR(MasterData6[[#This Row],[NumWebPurchases]]/MasterData6[[#This Row],[NumWebVisitsMonth]], 0)</f>
        <v>1.6666666666666667</v>
      </c>
      <c r="I2105" t="str">
        <f>IF(AND(MasterData6[[#This Row],[NumWebPurchases]]&gt;=1, Buying_Cat.="Over $500"), "Yes", "")</f>
        <v>Yes</v>
      </c>
      <c r="L2105" t="str">
        <f>IF(MasterData6[[#This Row],[NumWebPurchases]]&gt;=R$3, "Yes", "")</f>
        <v>Yes</v>
      </c>
      <c r="M2105" t="str">
        <f>IF(MasterData6[[#This Row],[NumCatalogPurchases]]&gt;=S$3, "Yes", "")</f>
        <v>Yes</v>
      </c>
      <c r="N2105" t="str">
        <f>IF(MasterData6[[#This Row],[NumStorePurchases]]&gt;=T$3, "Yes", "")</f>
        <v>Yes</v>
      </c>
    </row>
    <row r="2106" spans="1:14" x14ac:dyDescent="0.3">
      <c r="A2106">
        <v>10590</v>
      </c>
      <c r="B2106">
        <v>1</v>
      </c>
      <c r="C2106">
        <v>4</v>
      </c>
      <c r="D2106">
        <v>8</v>
      </c>
      <c r="E2106">
        <v>10</v>
      </c>
      <c r="F2106">
        <v>2</v>
      </c>
      <c r="G210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06" s="52">
        <f>IFERROR(MasterData6[[#This Row],[NumWebPurchases]]/MasterData6[[#This Row],[NumWebVisitsMonth]], 0)</f>
        <v>2</v>
      </c>
      <c r="I2106" t="str">
        <f>IF(AND(MasterData6[[#This Row],[NumWebPurchases]]&gt;=1, Buying_Cat.="Over $500"), "Yes", "")</f>
        <v>Yes</v>
      </c>
      <c r="L2106" t="str">
        <f>IF(MasterData6[[#This Row],[NumWebPurchases]]&gt;=R$3, "Yes", "")</f>
        <v>Yes</v>
      </c>
      <c r="M2106" t="str">
        <f>IF(MasterData6[[#This Row],[NumCatalogPurchases]]&gt;=S$3, "Yes", "")</f>
        <v>Yes</v>
      </c>
      <c r="N2106" t="str">
        <f>IF(MasterData6[[#This Row],[NumStorePurchases]]&gt;=T$3, "Yes", "")</f>
        <v>Yes</v>
      </c>
    </row>
    <row r="2107" spans="1:14" x14ac:dyDescent="0.3">
      <c r="A2107">
        <v>10591</v>
      </c>
      <c r="B2107">
        <v>2</v>
      </c>
      <c r="C2107">
        <v>4</v>
      </c>
      <c r="D2107">
        <v>1</v>
      </c>
      <c r="E2107">
        <v>4</v>
      </c>
      <c r="F2107">
        <v>7</v>
      </c>
      <c r="G210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07" s="52">
        <f>IFERROR(MasterData6[[#This Row],[NumWebPurchases]]/MasterData6[[#This Row],[NumWebVisitsMonth]], 0)</f>
        <v>0.5714285714285714</v>
      </c>
      <c r="I2107" t="str">
        <f>IF(AND(MasterData6[[#This Row],[NumWebPurchases]]&gt;=1, Buying_Cat.="Over $500"), "Yes", "")</f>
        <v/>
      </c>
      <c r="L2107" t="str">
        <f>IF(MasterData6[[#This Row],[NumWebPurchases]]&gt;=R$3, "Yes", "")</f>
        <v>Yes</v>
      </c>
      <c r="M2107" t="str">
        <f>IF(MasterData6[[#This Row],[NumCatalogPurchases]]&gt;=S$3, "Yes", "")</f>
        <v/>
      </c>
      <c r="N2107" t="str">
        <f>IF(MasterData6[[#This Row],[NumStorePurchases]]&gt;=T$3, "Yes", "")</f>
        <v/>
      </c>
    </row>
    <row r="2108" spans="1:14" x14ac:dyDescent="0.3">
      <c r="A2108">
        <v>10595</v>
      </c>
      <c r="B2108">
        <v>1</v>
      </c>
      <c r="C2108">
        <v>2</v>
      </c>
      <c r="D2108">
        <v>0</v>
      </c>
      <c r="E2108">
        <v>3</v>
      </c>
      <c r="F2108">
        <v>7</v>
      </c>
      <c r="G210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08" s="52">
        <f>IFERROR(MasterData6[[#This Row],[NumWebPurchases]]/MasterData6[[#This Row],[NumWebVisitsMonth]], 0)</f>
        <v>0.2857142857142857</v>
      </c>
      <c r="I2108" t="str">
        <f>IF(AND(MasterData6[[#This Row],[NumWebPurchases]]&gt;=1, Buying_Cat.="Over $500"), "Yes", "")</f>
        <v/>
      </c>
      <c r="L2108" t="str">
        <f>IF(MasterData6[[#This Row],[NumWebPurchases]]&gt;=R$3, "Yes", "")</f>
        <v/>
      </c>
      <c r="M2108" t="str">
        <f>IF(MasterData6[[#This Row],[NumCatalogPurchases]]&gt;=S$3, "Yes", "")</f>
        <v/>
      </c>
      <c r="N2108" t="str">
        <f>IF(MasterData6[[#This Row],[NumStorePurchases]]&gt;=T$3, "Yes", "")</f>
        <v/>
      </c>
    </row>
    <row r="2109" spans="1:14" x14ac:dyDescent="0.3">
      <c r="A2109">
        <v>10598</v>
      </c>
      <c r="B2109">
        <v>3</v>
      </c>
      <c r="C2109">
        <v>2</v>
      </c>
      <c r="D2109">
        <v>0</v>
      </c>
      <c r="E2109">
        <v>3</v>
      </c>
      <c r="F2109">
        <v>8</v>
      </c>
      <c r="G210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109" s="52">
        <f>IFERROR(MasterData6[[#This Row],[NumWebPurchases]]/MasterData6[[#This Row],[NumWebVisitsMonth]], 0)</f>
        <v>0.25</v>
      </c>
      <c r="I2109" t="str">
        <f>IF(AND(MasterData6[[#This Row],[NumWebPurchases]]&gt;=1, Buying_Cat.="Over $500"), "Yes", "")</f>
        <v/>
      </c>
      <c r="L2109" t="str">
        <f>IF(MasterData6[[#This Row],[NumWebPurchases]]&gt;=R$3, "Yes", "")</f>
        <v/>
      </c>
      <c r="M2109" t="str">
        <f>IF(MasterData6[[#This Row],[NumCatalogPurchases]]&gt;=S$3, "Yes", "")</f>
        <v/>
      </c>
      <c r="N2109" t="str">
        <f>IF(MasterData6[[#This Row],[NumStorePurchases]]&gt;=T$3, "Yes", "")</f>
        <v/>
      </c>
    </row>
    <row r="2110" spans="1:14" x14ac:dyDescent="0.3">
      <c r="A2110">
        <v>10602</v>
      </c>
      <c r="B2110">
        <v>2</v>
      </c>
      <c r="C2110">
        <v>3</v>
      </c>
      <c r="D2110">
        <v>0</v>
      </c>
      <c r="E2110">
        <v>4</v>
      </c>
      <c r="F2110">
        <v>8</v>
      </c>
      <c r="G211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10" s="52">
        <f>IFERROR(MasterData6[[#This Row],[NumWebPurchases]]/MasterData6[[#This Row],[NumWebVisitsMonth]], 0)</f>
        <v>0.375</v>
      </c>
      <c r="I2110" t="str">
        <f>IF(AND(MasterData6[[#This Row],[NumWebPurchases]]&gt;=1, Buying_Cat.="Over $500"), "Yes", "")</f>
        <v/>
      </c>
      <c r="L2110" t="str">
        <f>IF(MasterData6[[#This Row],[NumWebPurchases]]&gt;=R$3, "Yes", "")</f>
        <v/>
      </c>
      <c r="M2110" t="str">
        <f>IF(MasterData6[[#This Row],[NumCatalogPurchases]]&gt;=S$3, "Yes", "")</f>
        <v/>
      </c>
      <c r="N2110" t="str">
        <f>IF(MasterData6[[#This Row],[NumStorePurchases]]&gt;=T$3, "Yes", "")</f>
        <v/>
      </c>
    </row>
    <row r="2111" spans="1:14" x14ac:dyDescent="0.3">
      <c r="A2111">
        <v>10609</v>
      </c>
      <c r="B2111">
        <v>2</v>
      </c>
      <c r="C2111">
        <v>1</v>
      </c>
      <c r="D2111">
        <v>1</v>
      </c>
      <c r="E2111">
        <v>4</v>
      </c>
      <c r="F2111">
        <v>4</v>
      </c>
      <c r="G211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11" s="52">
        <f>IFERROR(MasterData6[[#This Row],[NumWebPurchases]]/MasterData6[[#This Row],[NumWebVisitsMonth]], 0)</f>
        <v>0.25</v>
      </c>
      <c r="I2111" t="str">
        <f>IF(AND(MasterData6[[#This Row],[NumWebPurchases]]&gt;=1, Buying_Cat.="Over $500"), "Yes", "")</f>
        <v/>
      </c>
      <c r="L2111" t="str">
        <f>IF(MasterData6[[#This Row],[NumWebPurchases]]&gt;=R$3, "Yes", "")</f>
        <v/>
      </c>
      <c r="M2111" t="str">
        <f>IF(MasterData6[[#This Row],[NumCatalogPurchases]]&gt;=S$3, "Yes", "")</f>
        <v/>
      </c>
      <c r="N2111" t="str">
        <f>IF(MasterData6[[#This Row],[NumStorePurchases]]&gt;=T$3, "Yes", "")</f>
        <v/>
      </c>
    </row>
    <row r="2112" spans="1:14" x14ac:dyDescent="0.3">
      <c r="A2112">
        <v>10613</v>
      </c>
      <c r="B2112">
        <v>4</v>
      </c>
      <c r="C2112">
        <v>3</v>
      </c>
      <c r="D2112">
        <v>0</v>
      </c>
      <c r="E2112">
        <v>4</v>
      </c>
      <c r="F2112">
        <v>4</v>
      </c>
      <c r="G211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112" s="52">
        <f>IFERROR(MasterData6[[#This Row],[NumWebPurchases]]/MasterData6[[#This Row],[NumWebVisitsMonth]], 0)</f>
        <v>0.75</v>
      </c>
      <c r="I2112" t="str">
        <f>IF(AND(MasterData6[[#This Row],[NumWebPurchases]]&gt;=1, Buying_Cat.="Over $500"), "Yes", "")</f>
        <v/>
      </c>
      <c r="L2112" t="str">
        <f>IF(MasterData6[[#This Row],[NumWebPurchases]]&gt;=R$3, "Yes", "")</f>
        <v/>
      </c>
      <c r="M2112" t="str">
        <f>IF(MasterData6[[#This Row],[NumCatalogPurchases]]&gt;=S$3, "Yes", "")</f>
        <v/>
      </c>
      <c r="N2112" t="str">
        <f>IF(MasterData6[[#This Row],[NumStorePurchases]]&gt;=T$3, "Yes", "")</f>
        <v/>
      </c>
    </row>
    <row r="2113" spans="1:14" x14ac:dyDescent="0.3">
      <c r="A2113">
        <v>10617</v>
      </c>
      <c r="B2113">
        <v>2</v>
      </c>
      <c r="C2113">
        <v>3</v>
      </c>
      <c r="D2113">
        <v>0</v>
      </c>
      <c r="E2113">
        <v>3</v>
      </c>
      <c r="F2113">
        <v>5</v>
      </c>
      <c r="G211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13" s="52">
        <f>IFERROR(MasterData6[[#This Row],[NumWebPurchases]]/MasterData6[[#This Row],[NumWebVisitsMonth]], 0)</f>
        <v>0.6</v>
      </c>
      <c r="I2113" t="str">
        <f>IF(AND(MasterData6[[#This Row],[NumWebPurchases]]&gt;=1, Buying_Cat.="Over $500"), "Yes", "")</f>
        <v/>
      </c>
      <c r="L2113" t="str">
        <f>IF(MasterData6[[#This Row],[NumWebPurchases]]&gt;=R$3, "Yes", "")</f>
        <v/>
      </c>
      <c r="M2113" t="str">
        <f>IF(MasterData6[[#This Row],[NumCatalogPurchases]]&gt;=S$3, "Yes", "")</f>
        <v/>
      </c>
      <c r="N2113" t="str">
        <f>IF(MasterData6[[#This Row],[NumStorePurchases]]&gt;=T$3, "Yes", "")</f>
        <v/>
      </c>
    </row>
    <row r="2114" spans="1:14" x14ac:dyDescent="0.3">
      <c r="A2114">
        <v>10619</v>
      </c>
      <c r="B2114">
        <v>1</v>
      </c>
      <c r="C2114">
        <v>7</v>
      </c>
      <c r="D2114">
        <v>3</v>
      </c>
      <c r="E2114">
        <v>7</v>
      </c>
      <c r="F2114">
        <v>3</v>
      </c>
      <c r="G211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14" s="52">
        <f>IFERROR(MasterData6[[#This Row],[NumWebPurchases]]/MasterData6[[#This Row],[NumWebVisitsMonth]], 0)</f>
        <v>2.3333333333333335</v>
      </c>
      <c r="I2114" t="str">
        <f>IF(AND(MasterData6[[#This Row],[NumWebPurchases]]&gt;=1, Buying_Cat.="Over $500"), "Yes", "")</f>
        <v>Yes</v>
      </c>
      <c r="L2114" t="str">
        <f>IF(MasterData6[[#This Row],[NumWebPurchases]]&gt;=R$3, "Yes", "")</f>
        <v>Yes</v>
      </c>
      <c r="M2114" t="str">
        <f>IF(MasterData6[[#This Row],[NumCatalogPurchases]]&gt;=S$3, "Yes", "")</f>
        <v>Yes</v>
      </c>
      <c r="N2114" t="str">
        <f>IF(MasterData6[[#This Row],[NumStorePurchases]]&gt;=T$3, "Yes", "")</f>
        <v>Yes</v>
      </c>
    </row>
    <row r="2115" spans="1:14" x14ac:dyDescent="0.3">
      <c r="A2115">
        <v>10623</v>
      </c>
      <c r="B2115">
        <v>1</v>
      </c>
      <c r="C2115">
        <v>1</v>
      </c>
      <c r="D2115">
        <v>0</v>
      </c>
      <c r="E2115">
        <v>3</v>
      </c>
      <c r="F2115">
        <v>5</v>
      </c>
      <c r="G211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15" s="52">
        <f>IFERROR(MasterData6[[#This Row],[NumWebPurchases]]/MasterData6[[#This Row],[NumWebVisitsMonth]], 0)</f>
        <v>0.2</v>
      </c>
      <c r="I2115" t="str">
        <f>IF(AND(MasterData6[[#This Row],[NumWebPurchases]]&gt;=1, Buying_Cat.="Over $500"), "Yes", "")</f>
        <v/>
      </c>
      <c r="L2115" t="str">
        <f>IF(MasterData6[[#This Row],[NumWebPurchases]]&gt;=R$3, "Yes", "")</f>
        <v/>
      </c>
      <c r="M2115" t="str">
        <f>IF(MasterData6[[#This Row],[NumCatalogPurchases]]&gt;=S$3, "Yes", "")</f>
        <v/>
      </c>
      <c r="N2115" t="str">
        <f>IF(MasterData6[[#This Row],[NumStorePurchases]]&gt;=T$3, "Yes", "")</f>
        <v/>
      </c>
    </row>
    <row r="2116" spans="1:14" x14ac:dyDescent="0.3">
      <c r="A2116">
        <v>10629</v>
      </c>
      <c r="B2116">
        <v>3</v>
      </c>
      <c r="C2116">
        <v>3</v>
      </c>
      <c r="D2116">
        <v>0</v>
      </c>
      <c r="E2116">
        <v>3</v>
      </c>
      <c r="F2116">
        <v>8</v>
      </c>
      <c r="G211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116" s="52">
        <f>IFERROR(MasterData6[[#This Row],[NumWebPurchases]]/MasterData6[[#This Row],[NumWebVisitsMonth]], 0)</f>
        <v>0.375</v>
      </c>
      <c r="I2116" t="str">
        <f>IF(AND(MasterData6[[#This Row],[NumWebPurchases]]&gt;=1, Buying_Cat.="Over $500"), "Yes", "")</f>
        <v/>
      </c>
      <c r="L2116" t="str">
        <f>IF(MasterData6[[#This Row],[NumWebPurchases]]&gt;=R$3, "Yes", "")</f>
        <v/>
      </c>
      <c r="M2116" t="str">
        <f>IF(MasterData6[[#This Row],[NumCatalogPurchases]]&gt;=S$3, "Yes", "")</f>
        <v/>
      </c>
      <c r="N2116" t="str">
        <f>IF(MasterData6[[#This Row],[NumStorePurchases]]&gt;=T$3, "Yes", "")</f>
        <v/>
      </c>
    </row>
    <row r="2117" spans="1:14" x14ac:dyDescent="0.3">
      <c r="A2117">
        <v>10634</v>
      </c>
      <c r="B2117">
        <v>1</v>
      </c>
      <c r="C2117">
        <v>4</v>
      </c>
      <c r="D2117">
        <v>2</v>
      </c>
      <c r="E2117">
        <v>8</v>
      </c>
      <c r="F2117">
        <v>3</v>
      </c>
      <c r="G211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17" s="52">
        <f>IFERROR(MasterData6[[#This Row],[NumWebPurchases]]/MasterData6[[#This Row],[NumWebVisitsMonth]], 0)</f>
        <v>1.3333333333333333</v>
      </c>
      <c r="I2117" t="str">
        <f>IF(AND(MasterData6[[#This Row],[NumWebPurchases]]&gt;=1, Buying_Cat.="Over $500"), "Yes", "")</f>
        <v/>
      </c>
      <c r="L2117" t="str">
        <f>IF(MasterData6[[#This Row],[NumWebPurchases]]&gt;=R$3, "Yes", "")</f>
        <v>Yes</v>
      </c>
      <c r="M2117" t="str">
        <f>IF(MasterData6[[#This Row],[NumCatalogPurchases]]&gt;=S$3, "Yes", "")</f>
        <v>Yes</v>
      </c>
      <c r="N2117" t="str">
        <f>IF(MasterData6[[#This Row],[NumStorePurchases]]&gt;=T$3, "Yes", "")</f>
        <v>Yes</v>
      </c>
    </row>
    <row r="2118" spans="1:14" x14ac:dyDescent="0.3">
      <c r="A2118">
        <v>10637</v>
      </c>
      <c r="B2118">
        <v>2</v>
      </c>
      <c r="C2118">
        <v>3</v>
      </c>
      <c r="D2118">
        <v>0</v>
      </c>
      <c r="E2118">
        <v>3</v>
      </c>
      <c r="F2118">
        <v>7</v>
      </c>
      <c r="G211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18" s="52">
        <f>IFERROR(MasterData6[[#This Row],[NumWebPurchases]]/MasterData6[[#This Row],[NumWebVisitsMonth]], 0)</f>
        <v>0.42857142857142855</v>
      </c>
      <c r="I2118" t="str">
        <f>IF(AND(MasterData6[[#This Row],[NumWebPurchases]]&gt;=1, Buying_Cat.="Over $500"), "Yes", "")</f>
        <v/>
      </c>
      <c r="L2118" t="str">
        <f>IF(MasterData6[[#This Row],[NumWebPurchases]]&gt;=R$3, "Yes", "")</f>
        <v/>
      </c>
      <c r="M2118" t="str">
        <f>IF(MasterData6[[#This Row],[NumCatalogPurchases]]&gt;=S$3, "Yes", "")</f>
        <v/>
      </c>
      <c r="N2118" t="str">
        <f>IF(MasterData6[[#This Row],[NumStorePurchases]]&gt;=T$3, "Yes", "")</f>
        <v/>
      </c>
    </row>
    <row r="2119" spans="1:14" x14ac:dyDescent="0.3">
      <c r="A2119">
        <v>10640</v>
      </c>
      <c r="B2119">
        <v>5</v>
      </c>
      <c r="C2119">
        <v>4</v>
      </c>
      <c r="D2119">
        <v>1</v>
      </c>
      <c r="E2119">
        <v>4</v>
      </c>
      <c r="F2119">
        <v>7</v>
      </c>
      <c r="G211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2119" s="52">
        <f>IFERROR(MasterData6[[#This Row],[NumWebPurchases]]/MasterData6[[#This Row],[NumWebVisitsMonth]], 0)</f>
        <v>0.5714285714285714</v>
      </c>
      <c r="I2119" t="str">
        <f>IF(AND(MasterData6[[#This Row],[NumWebPurchases]]&gt;=1, Buying_Cat.="Over $500"), "Yes", "")</f>
        <v/>
      </c>
      <c r="L2119" t="str">
        <f>IF(MasterData6[[#This Row],[NumWebPurchases]]&gt;=R$3, "Yes", "")</f>
        <v>Yes</v>
      </c>
      <c r="M2119" t="str">
        <f>IF(MasterData6[[#This Row],[NumCatalogPurchases]]&gt;=S$3, "Yes", "")</f>
        <v/>
      </c>
      <c r="N2119" t="str">
        <f>IF(MasterData6[[#This Row],[NumStorePurchases]]&gt;=T$3, "Yes", "")</f>
        <v/>
      </c>
    </row>
    <row r="2120" spans="1:14" x14ac:dyDescent="0.3">
      <c r="A2120">
        <v>10641</v>
      </c>
      <c r="B2120">
        <v>4</v>
      </c>
      <c r="C2120">
        <v>2</v>
      </c>
      <c r="D2120">
        <v>1</v>
      </c>
      <c r="E2120">
        <v>3</v>
      </c>
      <c r="F2120">
        <v>6</v>
      </c>
      <c r="G212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120" s="52">
        <f>IFERROR(MasterData6[[#This Row],[NumWebPurchases]]/MasterData6[[#This Row],[NumWebVisitsMonth]], 0)</f>
        <v>0.33333333333333331</v>
      </c>
      <c r="I2120" t="str">
        <f>IF(AND(MasterData6[[#This Row],[NumWebPurchases]]&gt;=1, Buying_Cat.="Over $500"), "Yes", "")</f>
        <v/>
      </c>
      <c r="L2120" t="str">
        <f>IF(MasterData6[[#This Row],[NumWebPurchases]]&gt;=R$3, "Yes", "")</f>
        <v/>
      </c>
      <c r="M2120" t="str">
        <f>IF(MasterData6[[#This Row],[NumCatalogPurchases]]&gt;=S$3, "Yes", "")</f>
        <v/>
      </c>
      <c r="N2120" t="str">
        <f>IF(MasterData6[[#This Row],[NumStorePurchases]]&gt;=T$3, "Yes", "")</f>
        <v/>
      </c>
    </row>
    <row r="2121" spans="1:14" x14ac:dyDescent="0.3">
      <c r="A2121">
        <v>10642</v>
      </c>
      <c r="B2121">
        <v>1</v>
      </c>
      <c r="C2121">
        <v>1</v>
      </c>
      <c r="D2121">
        <v>0</v>
      </c>
      <c r="E2121">
        <v>3</v>
      </c>
      <c r="F2121">
        <v>8</v>
      </c>
      <c r="G212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21" s="52">
        <f>IFERROR(MasterData6[[#This Row],[NumWebPurchases]]/MasterData6[[#This Row],[NumWebVisitsMonth]], 0)</f>
        <v>0.125</v>
      </c>
      <c r="I2121" t="str">
        <f>IF(AND(MasterData6[[#This Row],[NumWebPurchases]]&gt;=1, Buying_Cat.="Over $500"), "Yes", "")</f>
        <v/>
      </c>
      <c r="L2121" t="str">
        <f>IF(MasterData6[[#This Row],[NumWebPurchases]]&gt;=R$3, "Yes", "")</f>
        <v/>
      </c>
      <c r="M2121" t="str">
        <f>IF(MasterData6[[#This Row],[NumCatalogPurchases]]&gt;=S$3, "Yes", "")</f>
        <v/>
      </c>
      <c r="N2121" t="str">
        <f>IF(MasterData6[[#This Row],[NumStorePurchases]]&gt;=T$3, "Yes", "")</f>
        <v/>
      </c>
    </row>
    <row r="2122" spans="1:14" x14ac:dyDescent="0.3">
      <c r="A2122">
        <v>10643</v>
      </c>
      <c r="B2122">
        <v>2</v>
      </c>
      <c r="C2122">
        <v>5</v>
      </c>
      <c r="D2122">
        <v>2</v>
      </c>
      <c r="E2122">
        <v>11</v>
      </c>
      <c r="F2122">
        <v>5</v>
      </c>
      <c r="G212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22" s="52">
        <f>IFERROR(MasterData6[[#This Row],[NumWebPurchases]]/MasterData6[[#This Row],[NumWebVisitsMonth]], 0)</f>
        <v>1</v>
      </c>
      <c r="I2122" t="str">
        <f>IF(AND(MasterData6[[#This Row],[NumWebPurchases]]&gt;=1, Buying_Cat.="Over $500"), "Yes", "")</f>
        <v>Yes</v>
      </c>
      <c r="L2122" t="str">
        <f>IF(MasterData6[[#This Row],[NumWebPurchases]]&gt;=R$3, "Yes", "")</f>
        <v>Yes</v>
      </c>
      <c r="M2122" t="str">
        <f>IF(MasterData6[[#This Row],[NumCatalogPurchases]]&gt;=S$3, "Yes", "")</f>
        <v>Yes</v>
      </c>
      <c r="N2122" t="str">
        <f>IF(MasterData6[[#This Row],[NumStorePurchases]]&gt;=T$3, "Yes", "")</f>
        <v>Yes</v>
      </c>
    </row>
    <row r="2123" spans="1:14" x14ac:dyDescent="0.3">
      <c r="A2123">
        <v>10648</v>
      </c>
      <c r="B2123">
        <v>1</v>
      </c>
      <c r="C2123">
        <v>5</v>
      </c>
      <c r="D2123">
        <v>7</v>
      </c>
      <c r="E2123">
        <v>6</v>
      </c>
      <c r="F2123">
        <v>3</v>
      </c>
      <c r="G212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23" s="52">
        <f>IFERROR(MasterData6[[#This Row],[NumWebPurchases]]/MasterData6[[#This Row],[NumWebVisitsMonth]], 0)</f>
        <v>1.6666666666666667</v>
      </c>
      <c r="I2123" t="str">
        <f>IF(AND(MasterData6[[#This Row],[NumWebPurchases]]&gt;=1, Buying_Cat.="Over $500"), "Yes", "")</f>
        <v>Yes</v>
      </c>
      <c r="L2123" t="str">
        <f>IF(MasterData6[[#This Row],[NumWebPurchases]]&gt;=R$3, "Yes", "")</f>
        <v>Yes</v>
      </c>
      <c r="M2123" t="str">
        <f>IF(MasterData6[[#This Row],[NumCatalogPurchases]]&gt;=S$3, "Yes", "")</f>
        <v>Yes</v>
      </c>
      <c r="N2123" t="str">
        <f>IF(MasterData6[[#This Row],[NumStorePurchases]]&gt;=T$3, "Yes", "")</f>
        <v>Yes</v>
      </c>
    </row>
    <row r="2124" spans="1:14" x14ac:dyDescent="0.3">
      <c r="A2124">
        <v>10652</v>
      </c>
      <c r="B2124">
        <v>3</v>
      </c>
      <c r="C2124">
        <v>3</v>
      </c>
      <c r="D2124">
        <v>5</v>
      </c>
      <c r="E2124">
        <v>6</v>
      </c>
      <c r="F2124">
        <v>2</v>
      </c>
      <c r="G212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124" s="52">
        <f>IFERROR(MasterData6[[#This Row],[NumWebPurchases]]/MasterData6[[#This Row],[NumWebVisitsMonth]], 0)</f>
        <v>1.5</v>
      </c>
      <c r="I2124" t="str">
        <f>IF(AND(MasterData6[[#This Row],[NumWebPurchases]]&gt;=1, Buying_Cat.="Over $500"), "Yes", "")</f>
        <v>Yes</v>
      </c>
      <c r="L2124" t="str">
        <f>IF(MasterData6[[#This Row],[NumWebPurchases]]&gt;=R$3, "Yes", "")</f>
        <v/>
      </c>
      <c r="M2124" t="str">
        <f>IF(MasterData6[[#This Row],[NumCatalogPurchases]]&gt;=S$3, "Yes", "")</f>
        <v>Yes</v>
      </c>
      <c r="N2124" t="str">
        <f>IF(MasterData6[[#This Row],[NumStorePurchases]]&gt;=T$3, "Yes", "")</f>
        <v>Yes</v>
      </c>
    </row>
    <row r="2125" spans="1:14" x14ac:dyDescent="0.3">
      <c r="A2125">
        <v>10659</v>
      </c>
      <c r="B2125">
        <v>4</v>
      </c>
      <c r="C2125">
        <v>3</v>
      </c>
      <c r="D2125">
        <v>2</v>
      </c>
      <c r="E2125">
        <v>2</v>
      </c>
      <c r="F2125">
        <v>7</v>
      </c>
      <c r="G212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125" s="52">
        <f>IFERROR(MasterData6[[#This Row],[NumWebPurchases]]/MasterData6[[#This Row],[NumWebVisitsMonth]], 0)</f>
        <v>0.42857142857142855</v>
      </c>
      <c r="I2125" t="str">
        <f>IF(AND(MasterData6[[#This Row],[NumWebPurchases]]&gt;=1, Buying_Cat.="Over $500"), "Yes", "")</f>
        <v/>
      </c>
      <c r="L2125" t="str">
        <f>IF(MasterData6[[#This Row],[NumWebPurchases]]&gt;=R$3, "Yes", "")</f>
        <v/>
      </c>
      <c r="M2125" t="str">
        <f>IF(MasterData6[[#This Row],[NumCatalogPurchases]]&gt;=S$3, "Yes", "")</f>
        <v>Yes</v>
      </c>
      <c r="N2125" t="str">
        <f>IF(MasterData6[[#This Row],[NumStorePurchases]]&gt;=T$3, "Yes", "")</f>
        <v/>
      </c>
    </row>
    <row r="2126" spans="1:14" x14ac:dyDescent="0.3">
      <c r="A2126">
        <v>10660</v>
      </c>
      <c r="B2126">
        <v>3</v>
      </c>
      <c r="C2126">
        <v>8</v>
      </c>
      <c r="D2126">
        <v>2</v>
      </c>
      <c r="E2126">
        <v>4</v>
      </c>
      <c r="F2126">
        <v>7</v>
      </c>
      <c r="G212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126" s="52">
        <f>IFERROR(MasterData6[[#This Row],[NumWebPurchases]]/MasterData6[[#This Row],[NumWebVisitsMonth]], 0)</f>
        <v>1.1428571428571428</v>
      </c>
      <c r="I2126" t="str">
        <f>IF(AND(MasterData6[[#This Row],[NumWebPurchases]]&gt;=1, Buying_Cat.="Over $500"), "Yes", "")</f>
        <v/>
      </c>
      <c r="L2126" t="str">
        <f>IF(MasterData6[[#This Row],[NumWebPurchases]]&gt;=R$3, "Yes", "")</f>
        <v>Yes</v>
      </c>
      <c r="M2126" t="str">
        <f>IF(MasterData6[[#This Row],[NumCatalogPurchases]]&gt;=S$3, "Yes", "")</f>
        <v>Yes</v>
      </c>
      <c r="N2126" t="str">
        <f>IF(MasterData6[[#This Row],[NumStorePurchases]]&gt;=T$3, "Yes", "")</f>
        <v/>
      </c>
    </row>
    <row r="2127" spans="1:14" x14ac:dyDescent="0.3">
      <c r="A2127">
        <v>10664</v>
      </c>
      <c r="B2127">
        <v>2</v>
      </c>
      <c r="C2127">
        <v>9</v>
      </c>
      <c r="D2127">
        <v>1</v>
      </c>
      <c r="E2127">
        <v>5</v>
      </c>
      <c r="F2127">
        <v>8</v>
      </c>
      <c r="G212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27" s="52">
        <f>IFERROR(MasterData6[[#This Row],[NumWebPurchases]]/MasterData6[[#This Row],[NumWebVisitsMonth]], 0)</f>
        <v>1.125</v>
      </c>
      <c r="I2127" t="str">
        <f>IF(AND(MasterData6[[#This Row],[NumWebPurchases]]&gt;=1, Buying_Cat.="Over $500"), "Yes", "")</f>
        <v/>
      </c>
      <c r="L2127" t="str">
        <f>IF(MasterData6[[#This Row],[NumWebPurchases]]&gt;=R$3, "Yes", "")</f>
        <v>Yes</v>
      </c>
      <c r="M2127" t="str">
        <f>IF(MasterData6[[#This Row],[NumCatalogPurchases]]&gt;=S$3, "Yes", "")</f>
        <v/>
      </c>
      <c r="N2127" t="str">
        <f>IF(MasterData6[[#This Row],[NumStorePurchases]]&gt;=T$3, "Yes", "")</f>
        <v>Yes</v>
      </c>
    </row>
    <row r="2128" spans="1:14" x14ac:dyDescent="0.3">
      <c r="A2128">
        <v>10669</v>
      </c>
      <c r="B2128">
        <v>2</v>
      </c>
      <c r="C2128">
        <v>3</v>
      </c>
      <c r="D2128">
        <v>2</v>
      </c>
      <c r="E2128">
        <v>10</v>
      </c>
      <c r="F2128">
        <v>3</v>
      </c>
      <c r="G212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28" s="52">
        <f>IFERROR(MasterData6[[#This Row],[NumWebPurchases]]/MasterData6[[#This Row],[NumWebVisitsMonth]], 0)</f>
        <v>1</v>
      </c>
      <c r="I2128" t="str">
        <f>IF(AND(MasterData6[[#This Row],[NumWebPurchases]]&gt;=1, Buying_Cat.="Over $500"), "Yes", "")</f>
        <v/>
      </c>
      <c r="L2128" t="str">
        <f>IF(MasterData6[[#This Row],[NumWebPurchases]]&gt;=R$3, "Yes", "")</f>
        <v/>
      </c>
      <c r="M2128" t="str">
        <f>IF(MasterData6[[#This Row],[NumCatalogPurchases]]&gt;=S$3, "Yes", "")</f>
        <v>Yes</v>
      </c>
      <c r="N2128" t="str">
        <f>IF(MasterData6[[#This Row],[NumStorePurchases]]&gt;=T$3, "Yes", "")</f>
        <v>Yes</v>
      </c>
    </row>
    <row r="2129" spans="1:14" x14ac:dyDescent="0.3">
      <c r="A2129">
        <v>10673</v>
      </c>
      <c r="B2129">
        <v>1</v>
      </c>
      <c r="C2129">
        <v>6</v>
      </c>
      <c r="D2129">
        <v>9</v>
      </c>
      <c r="E2129">
        <v>5</v>
      </c>
      <c r="F2129">
        <v>3</v>
      </c>
      <c r="G212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29" s="52">
        <f>IFERROR(MasterData6[[#This Row],[NumWebPurchases]]/MasterData6[[#This Row],[NumWebVisitsMonth]], 0)</f>
        <v>2</v>
      </c>
      <c r="I2129" t="str">
        <f>IF(AND(MasterData6[[#This Row],[NumWebPurchases]]&gt;=1, Buying_Cat.="Over $500"), "Yes", "")</f>
        <v>Yes</v>
      </c>
      <c r="L2129" t="str">
        <f>IF(MasterData6[[#This Row],[NumWebPurchases]]&gt;=R$3, "Yes", "")</f>
        <v>Yes</v>
      </c>
      <c r="M2129" t="str">
        <f>IF(MasterData6[[#This Row],[NumCatalogPurchases]]&gt;=S$3, "Yes", "")</f>
        <v>Yes</v>
      </c>
      <c r="N2129" t="str">
        <f>IF(MasterData6[[#This Row],[NumStorePurchases]]&gt;=T$3, "Yes", "")</f>
        <v>Yes</v>
      </c>
    </row>
    <row r="2130" spans="1:14" x14ac:dyDescent="0.3">
      <c r="A2130">
        <v>10675</v>
      </c>
      <c r="B2130">
        <v>2</v>
      </c>
      <c r="C2130">
        <v>9</v>
      </c>
      <c r="D2130">
        <v>3</v>
      </c>
      <c r="E2130">
        <v>5</v>
      </c>
      <c r="F2130">
        <v>5</v>
      </c>
      <c r="G213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30" s="52">
        <f>IFERROR(MasterData6[[#This Row],[NumWebPurchases]]/MasterData6[[#This Row],[NumWebVisitsMonth]], 0)</f>
        <v>1.8</v>
      </c>
      <c r="I2130" t="str">
        <f>IF(AND(MasterData6[[#This Row],[NumWebPurchases]]&gt;=1, Buying_Cat.="Over $500"), "Yes", "")</f>
        <v>Yes</v>
      </c>
      <c r="L2130" t="str">
        <f>IF(MasterData6[[#This Row],[NumWebPurchases]]&gt;=R$3, "Yes", "")</f>
        <v>Yes</v>
      </c>
      <c r="M2130" t="str">
        <f>IF(MasterData6[[#This Row],[NumCatalogPurchases]]&gt;=S$3, "Yes", "")</f>
        <v>Yes</v>
      </c>
      <c r="N2130" t="str">
        <f>IF(MasterData6[[#This Row],[NumStorePurchases]]&gt;=T$3, "Yes", "")</f>
        <v>Yes</v>
      </c>
    </row>
    <row r="2131" spans="1:14" x14ac:dyDescent="0.3">
      <c r="A2131">
        <v>10676</v>
      </c>
      <c r="B2131">
        <v>2</v>
      </c>
      <c r="C2131">
        <v>3</v>
      </c>
      <c r="D2131">
        <v>8</v>
      </c>
      <c r="E2131">
        <v>7</v>
      </c>
      <c r="F2131">
        <v>2</v>
      </c>
      <c r="G213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31" s="52">
        <f>IFERROR(MasterData6[[#This Row],[NumWebPurchases]]/MasterData6[[#This Row],[NumWebVisitsMonth]], 0)</f>
        <v>1.5</v>
      </c>
      <c r="I2131" t="str">
        <f>IF(AND(MasterData6[[#This Row],[NumWebPurchases]]&gt;=1, Buying_Cat.="Over $500"), "Yes", "")</f>
        <v>Yes</v>
      </c>
      <c r="L2131" t="str">
        <f>IF(MasterData6[[#This Row],[NumWebPurchases]]&gt;=R$3, "Yes", "")</f>
        <v/>
      </c>
      <c r="M2131" t="str">
        <f>IF(MasterData6[[#This Row],[NumCatalogPurchases]]&gt;=S$3, "Yes", "")</f>
        <v>Yes</v>
      </c>
      <c r="N2131" t="str">
        <f>IF(MasterData6[[#This Row],[NumStorePurchases]]&gt;=T$3, "Yes", "")</f>
        <v>Yes</v>
      </c>
    </row>
    <row r="2132" spans="1:14" x14ac:dyDescent="0.3">
      <c r="A2132">
        <v>10678</v>
      </c>
      <c r="B2132">
        <v>2</v>
      </c>
      <c r="C2132">
        <v>11</v>
      </c>
      <c r="D2132">
        <v>2</v>
      </c>
      <c r="E2132">
        <v>10</v>
      </c>
      <c r="F2132">
        <v>7</v>
      </c>
      <c r="G213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32" s="52">
        <f>IFERROR(MasterData6[[#This Row],[NumWebPurchases]]/MasterData6[[#This Row],[NumWebVisitsMonth]], 0)</f>
        <v>1.5714285714285714</v>
      </c>
      <c r="I2132" t="str">
        <f>IF(AND(MasterData6[[#This Row],[NumWebPurchases]]&gt;=1, Buying_Cat.="Over $500"), "Yes", "")</f>
        <v>Yes</v>
      </c>
      <c r="L2132" t="str">
        <f>IF(MasterData6[[#This Row],[NumWebPurchases]]&gt;=R$3, "Yes", "")</f>
        <v>Yes</v>
      </c>
      <c r="M2132" t="str">
        <f>IF(MasterData6[[#This Row],[NumCatalogPurchases]]&gt;=S$3, "Yes", "")</f>
        <v>Yes</v>
      </c>
      <c r="N2132" t="str">
        <f>IF(MasterData6[[#This Row],[NumStorePurchases]]&gt;=T$3, "Yes", "")</f>
        <v>Yes</v>
      </c>
    </row>
    <row r="2133" spans="1:14" x14ac:dyDescent="0.3">
      <c r="A2133">
        <v>10680</v>
      </c>
      <c r="B2133">
        <v>1</v>
      </c>
      <c r="C2133">
        <v>3</v>
      </c>
      <c r="D2133">
        <v>0</v>
      </c>
      <c r="E2133">
        <v>3</v>
      </c>
      <c r="F2133">
        <v>7</v>
      </c>
      <c r="G213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33" s="52">
        <f>IFERROR(MasterData6[[#This Row],[NumWebPurchases]]/MasterData6[[#This Row],[NumWebVisitsMonth]], 0)</f>
        <v>0.42857142857142855</v>
      </c>
      <c r="I2133" t="str">
        <f>IF(AND(MasterData6[[#This Row],[NumWebPurchases]]&gt;=1, Buying_Cat.="Over $500"), "Yes", "")</f>
        <v/>
      </c>
      <c r="L2133" t="str">
        <f>IF(MasterData6[[#This Row],[NumWebPurchases]]&gt;=R$3, "Yes", "")</f>
        <v/>
      </c>
      <c r="M2133" t="str">
        <f>IF(MasterData6[[#This Row],[NumCatalogPurchases]]&gt;=S$3, "Yes", "")</f>
        <v/>
      </c>
      <c r="N2133" t="str">
        <f>IF(MasterData6[[#This Row],[NumStorePurchases]]&gt;=T$3, "Yes", "")</f>
        <v/>
      </c>
    </row>
    <row r="2134" spans="1:14" x14ac:dyDescent="0.3">
      <c r="A2134">
        <v>10681</v>
      </c>
      <c r="B2134">
        <v>5</v>
      </c>
      <c r="C2134">
        <v>6</v>
      </c>
      <c r="D2134">
        <v>3</v>
      </c>
      <c r="E2134">
        <v>12</v>
      </c>
      <c r="F2134">
        <v>4</v>
      </c>
      <c r="G213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2134" s="52">
        <f>IFERROR(MasterData6[[#This Row],[NumWebPurchases]]/MasterData6[[#This Row],[NumWebVisitsMonth]], 0)</f>
        <v>1.5</v>
      </c>
      <c r="I2134" t="str">
        <f>IF(AND(MasterData6[[#This Row],[NumWebPurchases]]&gt;=1, Buying_Cat.="Over $500"), "Yes", "")</f>
        <v>Yes</v>
      </c>
      <c r="L2134" t="str">
        <f>IF(MasterData6[[#This Row],[NumWebPurchases]]&gt;=R$3, "Yes", "")</f>
        <v>Yes</v>
      </c>
      <c r="M2134" t="str">
        <f>IF(MasterData6[[#This Row],[NumCatalogPurchases]]&gt;=S$3, "Yes", "")</f>
        <v>Yes</v>
      </c>
      <c r="N2134" t="str">
        <f>IF(MasterData6[[#This Row],[NumStorePurchases]]&gt;=T$3, "Yes", "")</f>
        <v>Yes</v>
      </c>
    </row>
    <row r="2135" spans="1:14" x14ac:dyDescent="0.3">
      <c r="A2135">
        <v>10686</v>
      </c>
      <c r="B2135">
        <v>1</v>
      </c>
      <c r="C2135">
        <v>1</v>
      </c>
      <c r="D2135">
        <v>0</v>
      </c>
      <c r="E2135">
        <v>2</v>
      </c>
      <c r="F2135">
        <v>7</v>
      </c>
      <c r="G213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35" s="52">
        <f>IFERROR(MasterData6[[#This Row],[NumWebPurchases]]/MasterData6[[#This Row],[NumWebVisitsMonth]], 0)</f>
        <v>0.14285714285714285</v>
      </c>
      <c r="I2135" t="str">
        <f>IF(AND(MasterData6[[#This Row],[NumWebPurchases]]&gt;=1, Buying_Cat.="Over $500"), "Yes", "")</f>
        <v/>
      </c>
      <c r="L2135" t="str">
        <f>IF(MasterData6[[#This Row],[NumWebPurchases]]&gt;=R$3, "Yes", "")</f>
        <v/>
      </c>
      <c r="M2135" t="str">
        <f>IF(MasterData6[[#This Row],[NumCatalogPurchases]]&gt;=S$3, "Yes", "")</f>
        <v/>
      </c>
      <c r="N2135" t="str">
        <f>IF(MasterData6[[#This Row],[NumStorePurchases]]&gt;=T$3, "Yes", "")</f>
        <v/>
      </c>
    </row>
    <row r="2136" spans="1:14" x14ac:dyDescent="0.3">
      <c r="A2136">
        <v>10691</v>
      </c>
      <c r="B2136">
        <v>1</v>
      </c>
      <c r="C2136">
        <v>1</v>
      </c>
      <c r="D2136">
        <v>1</v>
      </c>
      <c r="E2136">
        <v>2</v>
      </c>
      <c r="F2136">
        <v>6</v>
      </c>
      <c r="G213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36" s="52">
        <f>IFERROR(MasterData6[[#This Row],[NumWebPurchases]]/MasterData6[[#This Row],[NumWebVisitsMonth]], 0)</f>
        <v>0.16666666666666666</v>
      </c>
      <c r="I2136" t="str">
        <f>IF(AND(MasterData6[[#This Row],[NumWebPurchases]]&gt;=1, Buying_Cat.="Over $500"), "Yes", "")</f>
        <v/>
      </c>
      <c r="L2136" t="str">
        <f>IF(MasterData6[[#This Row],[NumWebPurchases]]&gt;=R$3, "Yes", "")</f>
        <v/>
      </c>
      <c r="M2136" t="str">
        <f>IF(MasterData6[[#This Row],[NumCatalogPurchases]]&gt;=S$3, "Yes", "")</f>
        <v/>
      </c>
      <c r="N2136" t="str">
        <f>IF(MasterData6[[#This Row],[NumStorePurchases]]&gt;=T$3, "Yes", "")</f>
        <v/>
      </c>
    </row>
    <row r="2137" spans="1:14" x14ac:dyDescent="0.3">
      <c r="A2137">
        <v>10699</v>
      </c>
      <c r="B2137">
        <v>2</v>
      </c>
      <c r="C2137">
        <v>3</v>
      </c>
      <c r="D2137">
        <v>0</v>
      </c>
      <c r="E2137">
        <v>3</v>
      </c>
      <c r="F2137">
        <v>8</v>
      </c>
      <c r="G213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37" s="52">
        <f>IFERROR(MasterData6[[#This Row],[NumWebPurchases]]/MasterData6[[#This Row],[NumWebVisitsMonth]], 0)</f>
        <v>0.375</v>
      </c>
      <c r="I2137" t="str">
        <f>IF(AND(MasterData6[[#This Row],[NumWebPurchases]]&gt;=1, Buying_Cat.="Over $500"), "Yes", "")</f>
        <v/>
      </c>
      <c r="L2137" t="str">
        <f>IF(MasterData6[[#This Row],[NumWebPurchases]]&gt;=R$3, "Yes", "")</f>
        <v/>
      </c>
      <c r="M2137" t="str">
        <f>IF(MasterData6[[#This Row],[NumCatalogPurchases]]&gt;=S$3, "Yes", "")</f>
        <v/>
      </c>
      <c r="N2137" t="str">
        <f>IF(MasterData6[[#This Row],[NumStorePurchases]]&gt;=T$3, "Yes", "")</f>
        <v/>
      </c>
    </row>
    <row r="2138" spans="1:14" x14ac:dyDescent="0.3">
      <c r="A2138">
        <v>10701</v>
      </c>
      <c r="B2138">
        <v>1</v>
      </c>
      <c r="C2138">
        <v>7</v>
      </c>
      <c r="D2138">
        <v>8</v>
      </c>
      <c r="E2138">
        <v>12</v>
      </c>
      <c r="F2138">
        <v>4</v>
      </c>
      <c r="G213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38" s="52">
        <f>IFERROR(MasterData6[[#This Row],[NumWebPurchases]]/MasterData6[[#This Row],[NumWebVisitsMonth]], 0)</f>
        <v>1.75</v>
      </c>
      <c r="I2138" t="str">
        <f>IF(AND(MasterData6[[#This Row],[NumWebPurchases]]&gt;=1, Buying_Cat.="Over $500"), "Yes", "")</f>
        <v>Yes</v>
      </c>
      <c r="L2138" t="str">
        <f>IF(MasterData6[[#This Row],[NumWebPurchases]]&gt;=R$3, "Yes", "")</f>
        <v>Yes</v>
      </c>
      <c r="M2138" t="str">
        <f>IF(MasterData6[[#This Row],[NumCatalogPurchases]]&gt;=S$3, "Yes", "")</f>
        <v>Yes</v>
      </c>
      <c r="N2138" t="str">
        <f>IF(MasterData6[[#This Row],[NumStorePurchases]]&gt;=T$3, "Yes", "")</f>
        <v>Yes</v>
      </c>
    </row>
    <row r="2139" spans="1:14" x14ac:dyDescent="0.3">
      <c r="A2139">
        <v>10702</v>
      </c>
      <c r="B2139">
        <v>2</v>
      </c>
      <c r="C2139">
        <v>7</v>
      </c>
      <c r="D2139">
        <v>1</v>
      </c>
      <c r="E2139">
        <v>7</v>
      </c>
      <c r="F2139">
        <v>7</v>
      </c>
      <c r="G213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39" s="52">
        <f>IFERROR(MasterData6[[#This Row],[NumWebPurchases]]/MasterData6[[#This Row],[NumWebVisitsMonth]], 0)</f>
        <v>1</v>
      </c>
      <c r="I2139" t="str">
        <f>IF(AND(MasterData6[[#This Row],[NumWebPurchases]]&gt;=1, Buying_Cat.="Over $500"), "Yes", "")</f>
        <v/>
      </c>
      <c r="L2139" t="str">
        <f>IF(MasterData6[[#This Row],[NumWebPurchases]]&gt;=R$3, "Yes", "")</f>
        <v>Yes</v>
      </c>
      <c r="M2139" t="str">
        <f>IF(MasterData6[[#This Row],[NumCatalogPurchases]]&gt;=S$3, "Yes", "")</f>
        <v/>
      </c>
      <c r="N2139" t="str">
        <f>IF(MasterData6[[#This Row],[NumStorePurchases]]&gt;=T$3, "Yes", "")</f>
        <v>Yes</v>
      </c>
    </row>
    <row r="2140" spans="1:14" x14ac:dyDescent="0.3">
      <c r="A2140">
        <v>10703</v>
      </c>
      <c r="B2140">
        <v>4</v>
      </c>
      <c r="C2140">
        <v>3</v>
      </c>
      <c r="D2140">
        <v>2</v>
      </c>
      <c r="E2140">
        <v>2</v>
      </c>
      <c r="F2140">
        <v>8</v>
      </c>
      <c r="G214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140" s="52">
        <f>IFERROR(MasterData6[[#This Row],[NumWebPurchases]]/MasterData6[[#This Row],[NumWebVisitsMonth]], 0)</f>
        <v>0.375</v>
      </c>
      <c r="I2140" t="str">
        <f>IF(AND(MasterData6[[#This Row],[NumWebPurchases]]&gt;=1, Buying_Cat.="Over $500"), "Yes", "")</f>
        <v/>
      </c>
      <c r="L2140" t="str">
        <f>IF(MasterData6[[#This Row],[NumWebPurchases]]&gt;=R$3, "Yes", "")</f>
        <v/>
      </c>
      <c r="M2140" t="str">
        <f>IF(MasterData6[[#This Row],[NumCatalogPurchases]]&gt;=S$3, "Yes", "")</f>
        <v>Yes</v>
      </c>
      <c r="N2140" t="str">
        <f>IF(MasterData6[[#This Row],[NumStorePurchases]]&gt;=T$3, "Yes", "")</f>
        <v/>
      </c>
    </row>
    <row r="2141" spans="1:14" x14ac:dyDescent="0.3">
      <c r="A2141">
        <v>10704</v>
      </c>
      <c r="B2141">
        <v>2</v>
      </c>
      <c r="C2141">
        <v>6</v>
      </c>
      <c r="D2141">
        <v>2</v>
      </c>
      <c r="E2141">
        <v>9</v>
      </c>
      <c r="F2141">
        <v>4</v>
      </c>
      <c r="G214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41" s="52">
        <f>IFERROR(MasterData6[[#This Row],[NumWebPurchases]]/MasterData6[[#This Row],[NumWebVisitsMonth]], 0)</f>
        <v>1.5</v>
      </c>
      <c r="I2141" t="str">
        <f>IF(AND(MasterData6[[#This Row],[NumWebPurchases]]&gt;=1, Buying_Cat.="Over $500"), "Yes", "")</f>
        <v>Yes</v>
      </c>
      <c r="L2141" t="str">
        <f>IF(MasterData6[[#This Row],[NumWebPurchases]]&gt;=R$3, "Yes", "")</f>
        <v>Yes</v>
      </c>
      <c r="M2141" t="str">
        <f>IF(MasterData6[[#This Row],[NumCatalogPurchases]]&gt;=S$3, "Yes", "")</f>
        <v>Yes</v>
      </c>
      <c r="N2141" t="str">
        <f>IF(MasterData6[[#This Row],[NumStorePurchases]]&gt;=T$3, "Yes", "")</f>
        <v>Yes</v>
      </c>
    </row>
    <row r="2142" spans="1:14" x14ac:dyDescent="0.3">
      <c r="A2142">
        <v>10708</v>
      </c>
      <c r="B2142">
        <v>1</v>
      </c>
      <c r="C2142">
        <v>1</v>
      </c>
      <c r="D2142">
        <v>0</v>
      </c>
      <c r="E2142">
        <v>3</v>
      </c>
      <c r="F2142">
        <v>7</v>
      </c>
      <c r="G214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42" s="52">
        <f>IFERROR(MasterData6[[#This Row],[NumWebPurchases]]/MasterData6[[#This Row],[NumWebVisitsMonth]], 0)</f>
        <v>0.14285714285714285</v>
      </c>
      <c r="I2142" t="str">
        <f>IF(AND(MasterData6[[#This Row],[NumWebPurchases]]&gt;=1, Buying_Cat.="Over $500"), "Yes", "")</f>
        <v/>
      </c>
      <c r="L2142" t="str">
        <f>IF(MasterData6[[#This Row],[NumWebPurchases]]&gt;=R$3, "Yes", "")</f>
        <v/>
      </c>
      <c r="M2142" t="str">
        <f>IF(MasterData6[[#This Row],[NumCatalogPurchases]]&gt;=S$3, "Yes", "")</f>
        <v/>
      </c>
      <c r="N2142" t="str">
        <f>IF(MasterData6[[#This Row],[NumStorePurchases]]&gt;=T$3, "Yes", "")</f>
        <v/>
      </c>
    </row>
    <row r="2143" spans="1:14" x14ac:dyDescent="0.3">
      <c r="A2143">
        <v>10710</v>
      </c>
      <c r="B2143">
        <v>1</v>
      </c>
      <c r="C2143">
        <v>1</v>
      </c>
      <c r="D2143">
        <v>0</v>
      </c>
      <c r="E2143">
        <v>2</v>
      </c>
      <c r="F2143">
        <v>8</v>
      </c>
      <c r="G214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43" s="52">
        <f>IFERROR(MasterData6[[#This Row],[NumWebPurchases]]/MasterData6[[#This Row],[NumWebVisitsMonth]], 0)</f>
        <v>0.125</v>
      </c>
      <c r="I2143" t="str">
        <f>IF(AND(MasterData6[[#This Row],[NumWebPurchases]]&gt;=1, Buying_Cat.="Over $500"), "Yes", "")</f>
        <v/>
      </c>
      <c r="L2143" t="str">
        <f>IF(MasterData6[[#This Row],[NumWebPurchases]]&gt;=R$3, "Yes", "")</f>
        <v/>
      </c>
      <c r="M2143" t="str">
        <f>IF(MasterData6[[#This Row],[NumCatalogPurchases]]&gt;=S$3, "Yes", "")</f>
        <v/>
      </c>
      <c r="N2143" t="str">
        <f>IF(MasterData6[[#This Row],[NumStorePurchases]]&gt;=T$3, "Yes", "")</f>
        <v/>
      </c>
    </row>
    <row r="2144" spans="1:14" x14ac:dyDescent="0.3">
      <c r="A2144">
        <v>10711</v>
      </c>
      <c r="B2144">
        <v>1</v>
      </c>
      <c r="C2144">
        <v>3</v>
      </c>
      <c r="D2144">
        <v>6</v>
      </c>
      <c r="E2144">
        <v>12</v>
      </c>
      <c r="F2144">
        <v>1</v>
      </c>
      <c r="G214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44" s="52">
        <f>IFERROR(MasterData6[[#This Row],[NumWebPurchases]]/MasterData6[[#This Row],[NumWebVisitsMonth]], 0)</f>
        <v>3</v>
      </c>
      <c r="I2144" t="str">
        <f>IF(AND(MasterData6[[#This Row],[NumWebPurchases]]&gt;=1, Buying_Cat.="Over $500"), "Yes", "")</f>
        <v>Yes</v>
      </c>
      <c r="L2144" t="str">
        <f>IF(MasterData6[[#This Row],[NumWebPurchases]]&gt;=R$3, "Yes", "")</f>
        <v/>
      </c>
      <c r="M2144" t="str">
        <f>IF(MasterData6[[#This Row],[NumCatalogPurchases]]&gt;=S$3, "Yes", "")</f>
        <v>Yes</v>
      </c>
      <c r="N2144" t="str">
        <f>IF(MasterData6[[#This Row],[NumStorePurchases]]&gt;=T$3, "Yes", "")</f>
        <v>Yes</v>
      </c>
    </row>
    <row r="2145" spans="1:14" x14ac:dyDescent="0.3">
      <c r="A2145">
        <v>10722</v>
      </c>
      <c r="B2145">
        <v>2</v>
      </c>
      <c r="C2145">
        <v>6</v>
      </c>
      <c r="D2145">
        <v>6</v>
      </c>
      <c r="E2145">
        <v>3</v>
      </c>
      <c r="F2145">
        <v>6</v>
      </c>
      <c r="G214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45" s="52">
        <f>IFERROR(MasterData6[[#This Row],[NumWebPurchases]]/MasterData6[[#This Row],[NumWebVisitsMonth]], 0)</f>
        <v>1</v>
      </c>
      <c r="I2145" t="str">
        <f>IF(AND(MasterData6[[#This Row],[NumWebPurchases]]&gt;=1, Buying_Cat.="Over $500"), "Yes", "")</f>
        <v/>
      </c>
      <c r="L2145" t="str">
        <f>IF(MasterData6[[#This Row],[NumWebPurchases]]&gt;=R$3, "Yes", "")</f>
        <v>Yes</v>
      </c>
      <c r="M2145" t="str">
        <f>IF(MasterData6[[#This Row],[NumCatalogPurchases]]&gt;=S$3, "Yes", "")</f>
        <v>Yes</v>
      </c>
      <c r="N2145" t="str">
        <f>IF(MasterData6[[#This Row],[NumStorePurchases]]&gt;=T$3, "Yes", "")</f>
        <v/>
      </c>
    </row>
    <row r="2146" spans="1:14" x14ac:dyDescent="0.3">
      <c r="A2146">
        <v>10727</v>
      </c>
      <c r="B2146">
        <v>2</v>
      </c>
      <c r="C2146">
        <v>7</v>
      </c>
      <c r="D2146">
        <v>3</v>
      </c>
      <c r="E2146">
        <v>13</v>
      </c>
      <c r="F2146">
        <v>8</v>
      </c>
      <c r="G214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46" s="52">
        <f>IFERROR(MasterData6[[#This Row],[NumWebPurchases]]/MasterData6[[#This Row],[NumWebVisitsMonth]], 0)</f>
        <v>0.875</v>
      </c>
      <c r="I2146" t="str">
        <f>IF(AND(MasterData6[[#This Row],[NumWebPurchases]]&gt;=1, Buying_Cat.="Over $500"), "Yes", "")</f>
        <v>Yes</v>
      </c>
      <c r="L2146" t="str">
        <f>IF(MasterData6[[#This Row],[NumWebPurchases]]&gt;=R$3, "Yes", "")</f>
        <v>Yes</v>
      </c>
      <c r="M2146" t="str">
        <f>IF(MasterData6[[#This Row],[NumCatalogPurchases]]&gt;=S$3, "Yes", "")</f>
        <v>Yes</v>
      </c>
      <c r="N2146" t="str">
        <f>IF(MasterData6[[#This Row],[NumStorePurchases]]&gt;=T$3, "Yes", "")</f>
        <v>Yes</v>
      </c>
    </row>
    <row r="2147" spans="1:14" x14ac:dyDescent="0.3">
      <c r="A2147">
        <v>10735</v>
      </c>
      <c r="B2147">
        <v>1</v>
      </c>
      <c r="C2147">
        <v>2</v>
      </c>
      <c r="D2147">
        <v>0</v>
      </c>
      <c r="E2147">
        <v>2</v>
      </c>
      <c r="F2147">
        <v>9</v>
      </c>
      <c r="G214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47" s="52">
        <f>IFERROR(MasterData6[[#This Row],[NumWebPurchases]]/MasterData6[[#This Row],[NumWebVisitsMonth]], 0)</f>
        <v>0.22222222222222221</v>
      </c>
      <c r="I2147" t="str">
        <f>IF(AND(MasterData6[[#This Row],[NumWebPurchases]]&gt;=1, Buying_Cat.="Over $500"), "Yes", "")</f>
        <v/>
      </c>
      <c r="L2147" t="str">
        <f>IF(MasterData6[[#This Row],[NumWebPurchases]]&gt;=R$3, "Yes", "")</f>
        <v/>
      </c>
      <c r="M2147" t="str">
        <f>IF(MasterData6[[#This Row],[NumCatalogPurchases]]&gt;=S$3, "Yes", "")</f>
        <v/>
      </c>
      <c r="N2147" t="str">
        <f>IF(MasterData6[[#This Row],[NumStorePurchases]]&gt;=T$3, "Yes", "")</f>
        <v/>
      </c>
    </row>
    <row r="2148" spans="1:14" x14ac:dyDescent="0.3">
      <c r="A2148">
        <v>10736</v>
      </c>
      <c r="B2148">
        <v>2</v>
      </c>
      <c r="C2148">
        <v>6</v>
      </c>
      <c r="D2148">
        <v>9</v>
      </c>
      <c r="E2148">
        <v>5</v>
      </c>
      <c r="F2148">
        <v>2</v>
      </c>
      <c r="G214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48" s="52">
        <f>IFERROR(MasterData6[[#This Row],[NumWebPurchases]]/MasterData6[[#This Row],[NumWebVisitsMonth]], 0)</f>
        <v>3</v>
      </c>
      <c r="I2148" t="str">
        <f>IF(AND(MasterData6[[#This Row],[NumWebPurchases]]&gt;=1, Buying_Cat.="Over $500"), "Yes", "")</f>
        <v>Yes</v>
      </c>
      <c r="L2148" t="str">
        <f>IF(MasterData6[[#This Row],[NumWebPurchases]]&gt;=R$3, "Yes", "")</f>
        <v>Yes</v>
      </c>
      <c r="M2148" t="str">
        <f>IF(MasterData6[[#This Row],[NumCatalogPurchases]]&gt;=S$3, "Yes", "")</f>
        <v>Yes</v>
      </c>
      <c r="N2148" t="str">
        <f>IF(MasterData6[[#This Row],[NumStorePurchases]]&gt;=T$3, "Yes", "")</f>
        <v>Yes</v>
      </c>
    </row>
    <row r="2149" spans="1:14" x14ac:dyDescent="0.3">
      <c r="A2149">
        <v>10738</v>
      </c>
      <c r="B2149">
        <v>1</v>
      </c>
      <c r="C2149">
        <v>2</v>
      </c>
      <c r="D2149">
        <v>0</v>
      </c>
      <c r="E2149">
        <v>3</v>
      </c>
      <c r="F2149">
        <v>7</v>
      </c>
      <c r="G214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49" s="52">
        <f>IFERROR(MasterData6[[#This Row],[NumWebPurchases]]/MasterData6[[#This Row],[NumWebVisitsMonth]], 0)</f>
        <v>0.2857142857142857</v>
      </c>
      <c r="I2149" t="str">
        <f>IF(AND(MasterData6[[#This Row],[NumWebPurchases]]&gt;=1, Buying_Cat.="Over $500"), "Yes", "")</f>
        <v/>
      </c>
      <c r="L2149" t="str">
        <f>IF(MasterData6[[#This Row],[NumWebPurchases]]&gt;=R$3, "Yes", "")</f>
        <v/>
      </c>
      <c r="M2149" t="str">
        <f>IF(MasterData6[[#This Row],[NumCatalogPurchases]]&gt;=S$3, "Yes", "")</f>
        <v/>
      </c>
      <c r="N2149" t="str">
        <f>IF(MasterData6[[#This Row],[NumStorePurchases]]&gt;=T$3, "Yes", "")</f>
        <v/>
      </c>
    </row>
    <row r="2150" spans="1:14" x14ac:dyDescent="0.3">
      <c r="A2150">
        <v>10741</v>
      </c>
      <c r="B2150">
        <v>4</v>
      </c>
      <c r="C2150">
        <v>6</v>
      </c>
      <c r="D2150">
        <v>1</v>
      </c>
      <c r="E2150">
        <v>5</v>
      </c>
      <c r="F2150">
        <v>7</v>
      </c>
      <c r="G215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150" s="52">
        <f>IFERROR(MasterData6[[#This Row],[NumWebPurchases]]/MasterData6[[#This Row],[NumWebVisitsMonth]], 0)</f>
        <v>0.8571428571428571</v>
      </c>
      <c r="I2150" t="str">
        <f>IF(AND(MasterData6[[#This Row],[NumWebPurchases]]&gt;=1, Buying_Cat.="Over $500"), "Yes", "")</f>
        <v/>
      </c>
      <c r="L2150" t="str">
        <f>IF(MasterData6[[#This Row],[NumWebPurchases]]&gt;=R$3, "Yes", "")</f>
        <v>Yes</v>
      </c>
      <c r="M2150" t="str">
        <f>IF(MasterData6[[#This Row],[NumCatalogPurchases]]&gt;=S$3, "Yes", "")</f>
        <v/>
      </c>
      <c r="N2150" t="str">
        <f>IF(MasterData6[[#This Row],[NumStorePurchases]]&gt;=T$3, "Yes", "")</f>
        <v>Yes</v>
      </c>
    </row>
    <row r="2151" spans="1:14" x14ac:dyDescent="0.3">
      <c r="A2151">
        <v>10742</v>
      </c>
      <c r="B2151">
        <v>0</v>
      </c>
      <c r="C2151">
        <v>4</v>
      </c>
      <c r="D2151">
        <v>2</v>
      </c>
      <c r="E2151">
        <v>5</v>
      </c>
      <c r="F2151">
        <v>1</v>
      </c>
      <c r="G215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2151" s="52">
        <f>IFERROR(MasterData6[[#This Row],[NumWebPurchases]]/MasterData6[[#This Row],[NumWebVisitsMonth]], 0)</f>
        <v>4</v>
      </c>
      <c r="I2151" t="str">
        <f>IF(AND(MasterData6[[#This Row],[NumWebPurchases]]&gt;=1, Buying_Cat.="Over $500"), "Yes", "")</f>
        <v>Yes</v>
      </c>
      <c r="L2151" t="str">
        <f>IF(MasterData6[[#This Row],[NumWebPurchases]]&gt;=R$3, "Yes", "")</f>
        <v>Yes</v>
      </c>
      <c r="M2151" t="str">
        <f>IF(MasterData6[[#This Row],[NumCatalogPurchases]]&gt;=S$3, "Yes", "")</f>
        <v>Yes</v>
      </c>
      <c r="N2151" t="str">
        <f>IF(MasterData6[[#This Row],[NumStorePurchases]]&gt;=T$3, "Yes", "")</f>
        <v>Yes</v>
      </c>
    </row>
    <row r="2152" spans="1:14" x14ac:dyDescent="0.3">
      <c r="A2152">
        <v>10749</v>
      </c>
      <c r="B2152">
        <v>15</v>
      </c>
      <c r="C2152">
        <v>0</v>
      </c>
      <c r="D2152">
        <v>1</v>
      </c>
      <c r="E2152">
        <v>0</v>
      </c>
      <c r="F2152">
        <v>19</v>
      </c>
      <c r="G215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15</v>
      </c>
      <c r="H2152" s="52">
        <f>IFERROR(MasterData6[[#This Row],[NumWebPurchases]]/MasterData6[[#This Row],[NumWebVisitsMonth]], 0)</f>
        <v>0</v>
      </c>
      <c r="I2152" t="str">
        <f>IF(AND(MasterData6[[#This Row],[NumWebPurchases]]&gt;=1, Buying_Cat.="Over $500"), "Yes", "")</f>
        <v/>
      </c>
      <c r="L2152" t="str">
        <f>IF(MasterData6[[#This Row],[NumWebPurchases]]&gt;=R$3, "Yes", "")</f>
        <v/>
      </c>
      <c r="M2152" t="str">
        <f>IF(MasterData6[[#This Row],[NumCatalogPurchases]]&gt;=S$3, "Yes", "")</f>
        <v/>
      </c>
      <c r="N2152" t="str">
        <f>IF(MasterData6[[#This Row],[NumStorePurchases]]&gt;=T$3, "Yes", "")</f>
        <v/>
      </c>
    </row>
    <row r="2153" spans="1:14" x14ac:dyDescent="0.3">
      <c r="A2153">
        <v>10755</v>
      </c>
      <c r="B2153">
        <v>3</v>
      </c>
      <c r="C2153">
        <v>3</v>
      </c>
      <c r="D2153">
        <v>1</v>
      </c>
      <c r="E2153">
        <v>2</v>
      </c>
      <c r="F2153">
        <v>7</v>
      </c>
      <c r="G215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153" s="52">
        <f>IFERROR(MasterData6[[#This Row],[NumWebPurchases]]/MasterData6[[#This Row],[NumWebVisitsMonth]], 0)</f>
        <v>0.42857142857142855</v>
      </c>
      <c r="I2153" t="str">
        <f>IF(AND(MasterData6[[#This Row],[NumWebPurchases]]&gt;=1, Buying_Cat.="Over $500"), "Yes", "")</f>
        <v/>
      </c>
      <c r="L2153" t="str">
        <f>IF(MasterData6[[#This Row],[NumWebPurchases]]&gt;=R$3, "Yes", "")</f>
        <v/>
      </c>
      <c r="M2153" t="str">
        <f>IF(MasterData6[[#This Row],[NumCatalogPurchases]]&gt;=S$3, "Yes", "")</f>
        <v/>
      </c>
      <c r="N2153" t="str">
        <f>IF(MasterData6[[#This Row],[NumStorePurchases]]&gt;=T$3, "Yes", "")</f>
        <v/>
      </c>
    </row>
    <row r="2154" spans="1:14" x14ac:dyDescent="0.3">
      <c r="A2154">
        <v>10757</v>
      </c>
      <c r="B2154">
        <v>1</v>
      </c>
      <c r="C2154">
        <v>1</v>
      </c>
      <c r="D2154">
        <v>0</v>
      </c>
      <c r="E2154">
        <v>2</v>
      </c>
      <c r="F2154">
        <v>6</v>
      </c>
      <c r="G215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54" s="52">
        <f>IFERROR(MasterData6[[#This Row],[NumWebPurchases]]/MasterData6[[#This Row],[NumWebVisitsMonth]], 0)</f>
        <v>0.16666666666666666</v>
      </c>
      <c r="I2154" t="str">
        <f>IF(AND(MasterData6[[#This Row],[NumWebPurchases]]&gt;=1, Buying_Cat.="Over $500"), "Yes", "")</f>
        <v/>
      </c>
      <c r="L2154" t="str">
        <f>IF(MasterData6[[#This Row],[NumWebPurchases]]&gt;=R$3, "Yes", "")</f>
        <v/>
      </c>
      <c r="M2154" t="str">
        <f>IF(MasterData6[[#This Row],[NumCatalogPurchases]]&gt;=S$3, "Yes", "")</f>
        <v/>
      </c>
      <c r="N2154" t="str">
        <f>IF(MasterData6[[#This Row],[NumStorePurchases]]&gt;=T$3, "Yes", "")</f>
        <v/>
      </c>
    </row>
    <row r="2155" spans="1:14" x14ac:dyDescent="0.3">
      <c r="A2155">
        <v>10766</v>
      </c>
      <c r="B2155">
        <v>1</v>
      </c>
      <c r="C2155">
        <v>4</v>
      </c>
      <c r="D2155">
        <v>4</v>
      </c>
      <c r="E2155">
        <v>8</v>
      </c>
      <c r="F2155">
        <v>2</v>
      </c>
      <c r="G215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55" s="52">
        <f>IFERROR(MasterData6[[#This Row],[NumWebPurchases]]/MasterData6[[#This Row],[NumWebVisitsMonth]], 0)</f>
        <v>2</v>
      </c>
      <c r="I2155" t="str">
        <f>IF(AND(MasterData6[[#This Row],[NumWebPurchases]]&gt;=1, Buying_Cat.="Over $500"), "Yes", "")</f>
        <v/>
      </c>
      <c r="L2155" t="str">
        <f>IF(MasterData6[[#This Row],[NumWebPurchases]]&gt;=R$3, "Yes", "")</f>
        <v>Yes</v>
      </c>
      <c r="M2155" t="str">
        <f>IF(MasterData6[[#This Row],[NumCatalogPurchases]]&gt;=S$3, "Yes", "")</f>
        <v>Yes</v>
      </c>
      <c r="N2155" t="str">
        <f>IF(MasterData6[[#This Row],[NumStorePurchases]]&gt;=T$3, "Yes", "")</f>
        <v>Yes</v>
      </c>
    </row>
    <row r="2156" spans="1:14" x14ac:dyDescent="0.3">
      <c r="A2156">
        <v>10767</v>
      </c>
      <c r="B2156">
        <v>1</v>
      </c>
      <c r="C2156">
        <v>3</v>
      </c>
      <c r="D2156">
        <v>5</v>
      </c>
      <c r="E2156">
        <v>12</v>
      </c>
      <c r="F2156">
        <v>1</v>
      </c>
      <c r="G215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56" s="52">
        <f>IFERROR(MasterData6[[#This Row],[NumWebPurchases]]/MasterData6[[#This Row],[NumWebVisitsMonth]], 0)</f>
        <v>3</v>
      </c>
      <c r="I2156" t="str">
        <f>IF(AND(MasterData6[[#This Row],[NumWebPurchases]]&gt;=1, Buying_Cat.="Over $500"), "Yes", "")</f>
        <v>Yes</v>
      </c>
      <c r="L2156" t="str">
        <f>IF(MasterData6[[#This Row],[NumWebPurchases]]&gt;=R$3, "Yes", "")</f>
        <v/>
      </c>
      <c r="M2156" t="str">
        <f>IF(MasterData6[[#This Row],[NumCatalogPurchases]]&gt;=S$3, "Yes", "")</f>
        <v>Yes</v>
      </c>
      <c r="N2156" t="str">
        <f>IF(MasterData6[[#This Row],[NumStorePurchases]]&gt;=T$3, "Yes", "")</f>
        <v>Yes</v>
      </c>
    </row>
    <row r="2157" spans="1:14" x14ac:dyDescent="0.3">
      <c r="A2157">
        <v>10770</v>
      </c>
      <c r="B2157">
        <v>2</v>
      </c>
      <c r="C2157">
        <v>4</v>
      </c>
      <c r="D2157">
        <v>7</v>
      </c>
      <c r="E2157">
        <v>13</v>
      </c>
      <c r="F2157">
        <v>2</v>
      </c>
      <c r="G215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57" s="52">
        <f>IFERROR(MasterData6[[#This Row],[NumWebPurchases]]/MasterData6[[#This Row],[NumWebVisitsMonth]], 0)</f>
        <v>2</v>
      </c>
      <c r="I2157" t="str">
        <f>IF(AND(MasterData6[[#This Row],[NumWebPurchases]]&gt;=1, Buying_Cat.="Over $500"), "Yes", "")</f>
        <v>Yes</v>
      </c>
      <c r="L2157" t="str">
        <f>IF(MasterData6[[#This Row],[NumWebPurchases]]&gt;=R$3, "Yes", "")</f>
        <v>Yes</v>
      </c>
      <c r="M2157" t="str">
        <f>IF(MasterData6[[#This Row],[NumCatalogPurchases]]&gt;=S$3, "Yes", "")</f>
        <v>Yes</v>
      </c>
      <c r="N2157" t="str">
        <f>IF(MasterData6[[#This Row],[NumStorePurchases]]&gt;=T$3, "Yes", "")</f>
        <v>Yes</v>
      </c>
    </row>
    <row r="2158" spans="1:14" x14ac:dyDescent="0.3">
      <c r="A2158">
        <v>10779</v>
      </c>
      <c r="B2158">
        <v>1</v>
      </c>
      <c r="C2158">
        <v>1</v>
      </c>
      <c r="D2158">
        <v>0</v>
      </c>
      <c r="E2158">
        <v>3</v>
      </c>
      <c r="F2158">
        <v>7</v>
      </c>
      <c r="G215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58" s="52">
        <f>IFERROR(MasterData6[[#This Row],[NumWebPurchases]]/MasterData6[[#This Row],[NumWebVisitsMonth]], 0)</f>
        <v>0.14285714285714285</v>
      </c>
      <c r="I2158" t="str">
        <f>IF(AND(MasterData6[[#This Row],[NumWebPurchases]]&gt;=1, Buying_Cat.="Over $500"), "Yes", "")</f>
        <v/>
      </c>
      <c r="L2158" t="str">
        <f>IF(MasterData6[[#This Row],[NumWebPurchases]]&gt;=R$3, "Yes", "")</f>
        <v/>
      </c>
      <c r="M2158" t="str">
        <f>IF(MasterData6[[#This Row],[NumCatalogPurchases]]&gt;=S$3, "Yes", "")</f>
        <v/>
      </c>
      <c r="N2158" t="str">
        <f>IF(MasterData6[[#This Row],[NumStorePurchases]]&gt;=T$3, "Yes", "")</f>
        <v/>
      </c>
    </row>
    <row r="2159" spans="1:14" x14ac:dyDescent="0.3">
      <c r="A2159">
        <v>10785</v>
      </c>
      <c r="B2159">
        <v>2</v>
      </c>
      <c r="C2159">
        <v>2</v>
      </c>
      <c r="D2159">
        <v>0</v>
      </c>
      <c r="E2159">
        <v>3</v>
      </c>
      <c r="F2159">
        <v>5</v>
      </c>
      <c r="G215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59" s="52">
        <f>IFERROR(MasterData6[[#This Row],[NumWebPurchases]]/MasterData6[[#This Row],[NumWebVisitsMonth]], 0)</f>
        <v>0.4</v>
      </c>
      <c r="I2159" t="str">
        <f>IF(AND(MasterData6[[#This Row],[NumWebPurchases]]&gt;=1, Buying_Cat.="Over $500"), "Yes", "")</f>
        <v/>
      </c>
      <c r="L2159" t="str">
        <f>IF(MasterData6[[#This Row],[NumWebPurchases]]&gt;=R$3, "Yes", "")</f>
        <v/>
      </c>
      <c r="M2159" t="str">
        <f>IF(MasterData6[[#This Row],[NumCatalogPurchases]]&gt;=S$3, "Yes", "")</f>
        <v/>
      </c>
      <c r="N2159" t="str">
        <f>IF(MasterData6[[#This Row],[NumStorePurchases]]&gt;=T$3, "Yes", "")</f>
        <v/>
      </c>
    </row>
    <row r="2160" spans="1:14" x14ac:dyDescent="0.3">
      <c r="A2160">
        <v>10789</v>
      </c>
      <c r="B2160">
        <v>2</v>
      </c>
      <c r="C2160">
        <v>2</v>
      </c>
      <c r="D2160">
        <v>0</v>
      </c>
      <c r="E2160">
        <v>3</v>
      </c>
      <c r="F2160">
        <v>7</v>
      </c>
      <c r="G216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60" s="52">
        <f>IFERROR(MasterData6[[#This Row],[NumWebPurchases]]/MasterData6[[#This Row],[NumWebVisitsMonth]], 0)</f>
        <v>0.2857142857142857</v>
      </c>
      <c r="I2160" t="str">
        <f>IF(AND(MasterData6[[#This Row],[NumWebPurchases]]&gt;=1, Buying_Cat.="Over $500"), "Yes", "")</f>
        <v/>
      </c>
      <c r="L2160" t="str">
        <f>IF(MasterData6[[#This Row],[NumWebPurchases]]&gt;=R$3, "Yes", "")</f>
        <v/>
      </c>
      <c r="M2160" t="str">
        <f>IF(MasterData6[[#This Row],[NumCatalogPurchases]]&gt;=S$3, "Yes", "")</f>
        <v/>
      </c>
      <c r="N2160" t="str">
        <f>IF(MasterData6[[#This Row],[NumStorePurchases]]&gt;=T$3, "Yes", "")</f>
        <v/>
      </c>
    </row>
    <row r="2161" spans="1:14" x14ac:dyDescent="0.3">
      <c r="A2161">
        <v>10790</v>
      </c>
      <c r="B2161">
        <v>1</v>
      </c>
      <c r="C2161">
        <v>1</v>
      </c>
      <c r="D2161">
        <v>0</v>
      </c>
      <c r="E2161">
        <v>2</v>
      </c>
      <c r="F2161">
        <v>8</v>
      </c>
      <c r="G216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61" s="52">
        <f>IFERROR(MasterData6[[#This Row],[NumWebPurchases]]/MasterData6[[#This Row],[NumWebVisitsMonth]], 0)</f>
        <v>0.125</v>
      </c>
      <c r="I2161" t="str">
        <f>IF(AND(MasterData6[[#This Row],[NumWebPurchases]]&gt;=1, Buying_Cat.="Over $500"), "Yes", "")</f>
        <v/>
      </c>
      <c r="L2161" t="str">
        <f>IF(MasterData6[[#This Row],[NumWebPurchases]]&gt;=R$3, "Yes", "")</f>
        <v/>
      </c>
      <c r="M2161" t="str">
        <f>IF(MasterData6[[#This Row],[NumCatalogPurchases]]&gt;=S$3, "Yes", "")</f>
        <v/>
      </c>
      <c r="N2161" t="str">
        <f>IF(MasterData6[[#This Row],[NumStorePurchases]]&gt;=T$3, "Yes", "")</f>
        <v/>
      </c>
    </row>
    <row r="2162" spans="1:14" x14ac:dyDescent="0.3">
      <c r="A2162">
        <v>10795</v>
      </c>
      <c r="B2162">
        <v>2</v>
      </c>
      <c r="C2162">
        <v>2</v>
      </c>
      <c r="D2162">
        <v>0</v>
      </c>
      <c r="E2162">
        <v>3</v>
      </c>
      <c r="F2162">
        <v>7</v>
      </c>
      <c r="G216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62" s="52">
        <f>IFERROR(MasterData6[[#This Row],[NumWebPurchases]]/MasterData6[[#This Row],[NumWebVisitsMonth]], 0)</f>
        <v>0.2857142857142857</v>
      </c>
      <c r="I2162" t="str">
        <f>IF(AND(MasterData6[[#This Row],[NumWebPurchases]]&gt;=1, Buying_Cat.="Over $500"), "Yes", "")</f>
        <v/>
      </c>
      <c r="L2162" t="str">
        <f>IF(MasterData6[[#This Row],[NumWebPurchases]]&gt;=R$3, "Yes", "")</f>
        <v/>
      </c>
      <c r="M2162" t="str">
        <f>IF(MasterData6[[#This Row],[NumCatalogPurchases]]&gt;=S$3, "Yes", "")</f>
        <v/>
      </c>
      <c r="N2162" t="str">
        <f>IF(MasterData6[[#This Row],[NumStorePurchases]]&gt;=T$3, "Yes", "")</f>
        <v/>
      </c>
    </row>
    <row r="2163" spans="1:14" x14ac:dyDescent="0.3">
      <c r="A2163">
        <v>10796</v>
      </c>
      <c r="B2163">
        <v>1</v>
      </c>
      <c r="C2163">
        <v>1</v>
      </c>
      <c r="D2163">
        <v>1</v>
      </c>
      <c r="E2163">
        <v>3</v>
      </c>
      <c r="F2163">
        <v>6</v>
      </c>
      <c r="G216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63" s="52">
        <f>IFERROR(MasterData6[[#This Row],[NumWebPurchases]]/MasterData6[[#This Row],[NumWebVisitsMonth]], 0)</f>
        <v>0.16666666666666666</v>
      </c>
      <c r="I2163" t="str">
        <f>IF(AND(MasterData6[[#This Row],[NumWebPurchases]]&gt;=1, Buying_Cat.="Over $500"), "Yes", "")</f>
        <v/>
      </c>
      <c r="L2163" t="str">
        <f>IF(MasterData6[[#This Row],[NumWebPurchases]]&gt;=R$3, "Yes", "")</f>
        <v/>
      </c>
      <c r="M2163" t="str">
        <f>IF(MasterData6[[#This Row],[NumCatalogPurchases]]&gt;=S$3, "Yes", "")</f>
        <v/>
      </c>
      <c r="N2163" t="str">
        <f>IF(MasterData6[[#This Row],[NumStorePurchases]]&gt;=T$3, "Yes", "")</f>
        <v/>
      </c>
    </row>
    <row r="2164" spans="1:14" x14ac:dyDescent="0.3">
      <c r="A2164">
        <v>10812</v>
      </c>
      <c r="B2164">
        <v>1</v>
      </c>
      <c r="C2164">
        <v>2</v>
      </c>
      <c r="D2164">
        <v>1</v>
      </c>
      <c r="E2164">
        <v>3</v>
      </c>
      <c r="F2164">
        <v>4</v>
      </c>
      <c r="G216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64" s="52">
        <f>IFERROR(MasterData6[[#This Row],[NumWebPurchases]]/MasterData6[[#This Row],[NumWebVisitsMonth]], 0)</f>
        <v>0.5</v>
      </c>
      <c r="I2164" t="str">
        <f>IF(AND(MasterData6[[#This Row],[NumWebPurchases]]&gt;=1, Buying_Cat.="Over $500"), "Yes", "")</f>
        <v/>
      </c>
      <c r="L2164" t="str">
        <f>IF(MasterData6[[#This Row],[NumWebPurchases]]&gt;=R$3, "Yes", "")</f>
        <v/>
      </c>
      <c r="M2164" t="str">
        <f>IF(MasterData6[[#This Row],[NumCatalogPurchases]]&gt;=S$3, "Yes", "")</f>
        <v/>
      </c>
      <c r="N2164" t="str">
        <f>IF(MasterData6[[#This Row],[NumStorePurchases]]&gt;=T$3, "Yes", "")</f>
        <v/>
      </c>
    </row>
    <row r="2165" spans="1:14" x14ac:dyDescent="0.3">
      <c r="A2165">
        <v>10814</v>
      </c>
      <c r="B2165">
        <v>1</v>
      </c>
      <c r="C2165">
        <v>6</v>
      </c>
      <c r="D2165">
        <v>5</v>
      </c>
      <c r="E2165">
        <v>13</v>
      </c>
      <c r="F2165">
        <v>4</v>
      </c>
      <c r="G216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65" s="52">
        <f>IFERROR(MasterData6[[#This Row],[NumWebPurchases]]/MasterData6[[#This Row],[NumWebVisitsMonth]], 0)</f>
        <v>1.5</v>
      </c>
      <c r="I2165" t="str">
        <f>IF(AND(MasterData6[[#This Row],[NumWebPurchases]]&gt;=1, Buying_Cat.="Over $500"), "Yes", "")</f>
        <v>Yes</v>
      </c>
      <c r="L2165" t="str">
        <f>IF(MasterData6[[#This Row],[NumWebPurchases]]&gt;=R$3, "Yes", "")</f>
        <v>Yes</v>
      </c>
      <c r="M2165" t="str">
        <f>IF(MasterData6[[#This Row],[NumCatalogPurchases]]&gt;=S$3, "Yes", "")</f>
        <v>Yes</v>
      </c>
      <c r="N2165" t="str">
        <f>IF(MasterData6[[#This Row],[NumStorePurchases]]&gt;=T$3, "Yes", "")</f>
        <v>Yes</v>
      </c>
    </row>
    <row r="2166" spans="1:14" x14ac:dyDescent="0.3">
      <c r="A2166">
        <v>10821</v>
      </c>
      <c r="B2166">
        <v>6</v>
      </c>
      <c r="C2166">
        <v>4</v>
      </c>
      <c r="D2166">
        <v>1</v>
      </c>
      <c r="E2166">
        <v>5</v>
      </c>
      <c r="F2166">
        <v>7</v>
      </c>
      <c r="G216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2166" s="52">
        <f>IFERROR(MasterData6[[#This Row],[NumWebPurchases]]/MasterData6[[#This Row],[NumWebVisitsMonth]], 0)</f>
        <v>0.5714285714285714</v>
      </c>
      <c r="I2166" t="str">
        <f>IF(AND(MasterData6[[#This Row],[NumWebPurchases]]&gt;=1, Buying_Cat.="Over $500"), "Yes", "")</f>
        <v/>
      </c>
      <c r="L2166" t="str">
        <f>IF(MasterData6[[#This Row],[NumWebPurchases]]&gt;=R$3, "Yes", "")</f>
        <v>Yes</v>
      </c>
      <c r="M2166" t="str">
        <f>IF(MasterData6[[#This Row],[NumCatalogPurchases]]&gt;=S$3, "Yes", "")</f>
        <v/>
      </c>
      <c r="N2166" t="str">
        <f>IF(MasterData6[[#This Row],[NumStorePurchases]]&gt;=T$3, "Yes", "")</f>
        <v>Yes</v>
      </c>
    </row>
    <row r="2167" spans="1:14" x14ac:dyDescent="0.3">
      <c r="A2167">
        <v>10826</v>
      </c>
      <c r="B2167">
        <v>1</v>
      </c>
      <c r="C2167">
        <v>1</v>
      </c>
      <c r="D2167">
        <v>1</v>
      </c>
      <c r="E2167">
        <v>2</v>
      </c>
      <c r="F2167">
        <v>8</v>
      </c>
      <c r="G216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67" s="52">
        <f>IFERROR(MasterData6[[#This Row],[NumWebPurchases]]/MasterData6[[#This Row],[NumWebVisitsMonth]], 0)</f>
        <v>0.125</v>
      </c>
      <c r="I2167" t="str">
        <f>IF(AND(MasterData6[[#This Row],[NumWebPurchases]]&gt;=1, Buying_Cat.="Over $500"), "Yes", "")</f>
        <v/>
      </c>
      <c r="L2167" t="str">
        <f>IF(MasterData6[[#This Row],[NumWebPurchases]]&gt;=R$3, "Yes", "")</f>
        <v/>
      </c>
      <c r="M2167" t="str">
        <f>IF(MasterData6[[#This Row],[NumCatalogPurchases]]&gt;=S$3, "Yes", "")</f>
        <v/>
      </c>
      <c r="N2167" t="str">
        <f>IF(MasterData6[[#This Row],[NumStorePurchases]]&gt;=T$3, "Yes", "")</f>
        <v/>
      </c>
    </row>
    <row r="2168" spans="1:14" x14ac:dyDescent="0.3">
      <c r="A2168">
        <v>10827</v>
      </c>
      <c r="B2168">
        <v>4</v>
      </c>
      <c r="C2168">
        <v>3</v>
      </c>
      <c r="D2168">
        <v>0</v>
      </c>
      <c r="E2168">
        <v>4</v>
      </c>
      <c r="F2168">
        <v>9</v>
      </c>
      <c r="G216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168" s="52">
        <f>IFERROR(MasterData6[[#This Row],[NumWebPurchases]]/MasterData6[[#This Row],[NumWebVisitsMonth]], 0)</f>
        <v>0.33333333333333331</v>
      </c>
      <c r="I2168" t="str">
        <f>IF(AND(MasterData6[[#This Row],[NumWebPurchases]]&gt;=1, Buying_Cat.="Over $500"), "Yes", "")</f>
        <v/>
      </c>
      <c r="L2168" t="str">
        <f>IF(MasterData6[[#This Row],[NumWebPurchases]]&gt;=R$3, "Yes", "")</f>
        <v/>
      </c>
      <c r="M2168" t="str">
        <f>IF(MasterData6[[#This Row],[NumCatalogPurchases]]&gt;=S$3, "Yes", "")</f>
        <v/>
      </c>
      <c r="N2168" t="str">
        <f>IF(MasterData6[[#This Row],[NumStorePurchases]]&gt;=T$3, "Yes", "")</f>
        <v/>
      </c>
    </row>
    <row r="2169" spans="1:14" x14ac:dyDescent="0.3">
      <c r="A2169">
        <v>10832</v>
      </c>
      <c r="B2169">
        <v>1</v>
      </c>
      <c r="C2169">
        <v>6</v>
      </c>
      <c r="D2169">
        <v>1</v>
      </c>
      <c r="E2169">
        <v>6</v>
      </c>
      <c r="F2169">
        <v>6</v>
      </c>
      <c r="G216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69" s="52">
        <f>IFERROR(MasterData6[[#This Row],[NumWebPurchases]]/MasterData6[[#This Row],[NumWebVisitsMonth]], 0)</f>
        <v>1</v>
      </c>
      <c r="I2169" t="str">
        <f>IF(AND(MasterData6[[#This Row],[NumWebPurchases]]&gt;=1, Buying_Cat.="Over $500"), "Yes", "")</f>
        <v/>
      </c>
      <c r="L2169" t="str">
        <f>IF(MasterData6[[#This Row],[NumWebPurchases]]&gt;=R$3, "Yes", "")</f>
        <v>Yes</v>
      </c>
      <c r="M2169" t="str">
        <f>IF(MasterData6[[#This Row],[NumCatalogPurchases]]&gt;=S$3, "Yes", "")</f>
        <v/>
      </c>
      <c r="N2169" t="str">
        <f>IF(MasterData6[[#This Row],[NumStorePurchases]]&gt;=T$3, "Yes", "")</f>
        <v>Yes</v>
      </c>
    </row>
    <row r="2170" spans="1:14" x14ac:dyDescent="0.3">
      <c r="A2170">
        <v>10833</v>
      </c>
      <c r="B2170">
        <v>3</v>
      </c>
      <c r="C2170">
        <v>8</v>
      </c>
      <c r="D2170">
        <v>3</v>
      </c>
      <c r="E2170">
        <v>13</v>
      </c>
      <c r="F2170">
        <v>6</v>
      </c>
      <c r="G217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170" s="52">
        <f>IFERROR(MasterData6[[#This Row],[NumWebPurchases]]/MasterData6[[#This Row],[NumWebVisitsMonth]], 0)</f>
        <v>1.3333333333333333</v>
      </c>
      <c r="I2170" t="str">
        <f>IF(AND(MasterData6[[#This Row],[NumWebPurchases]]&gt;=1, Buying_Cat.="Over $500"), "Yes", "")</f>
        <v>Yes</v>
      </c>
      <c r="L2170" t="str">
        <f>IF(MasterData6[[#This Row],[NumWebPurchases]]&gt;=R$3, "Yes", "")</f>
        <v>Yes</v>
      </c>
      <c r="M2170" t="str">
        <f>IF(MasterData6[[#This Row],[NumCatalogPurchases]]&gt;=S$3, "Yes", "")</f>
        <v>Yes</v>
      </c>
      <c r="N2170" t="str">
        <f>IF(MasterData6[[#This Row],[NumStorePurchases]]&gt;=T$3, "Yes", "")</f>
        <v>Yes</v>
      </c>
    </row>
    <row r="2171" spans="1:14" x14ac:dyDescent="0.3">
      <c r="A2171">
        <v>10837</v>
      </c>
      <c r="B2171">
        <v>1</v>
      </c>
      <c r="C2171">
        <v>2</v>
      </c>
      <c r="D2171">
        <v>0</v>
      </c>
      <c r="E2171">
        <v>3</v>
      </c>
      <c r="F2171">
        <v>6</v>
      </c>
      <c r="G217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71" s="52">
        <f>IFERROR(MasterData6[[#This Row],[NumWebPurchases]]/MasterData6[[#This Row],[NumWebVisitsMonth]], 0)</f>
        <v>0.33333333333333331</v>
      </c>
      <c r="I2171" t="str">
        <f>IF(AND(MasterData6[[#This Row],[NumWebPurchases]]&gt;=1, Buying_Cat.="Over $500"), "Yes", "")</f>
        <v/>
      </c>
      <c r="L2171" t="str">
        <f>IF(MasterData6[[#This Row],[NumWebPurchases]]&gt;=R$3, "Yes", "")</f>
        <v/>
      </c>
      <c r="M2171" t="str">
        <f>IF(MasterData6[[#This Row],[NumCatalogPurchases]]&gt;=S$3, "Yes", "")</f>
        <v/>
      </c>
      <c r="N2171" t="str">
        <f>IF(MasterData6[[#This Row],[NumStorePurchases]]&gt;=T$3, "Yes", "")</f>
        <v/>
      </c>
    </row>
    <row r="2172" spans="1:14" x14ac:dyDescent="0.3">
      <c r="A2172">
        <v>10839</v>
      </c>
      <c r="B2172">
        <v>2</v>
      </c>
      <c r="C2172">
        <v>1</v>
      </c>
      <c r="D2172">
        <v>0</v>
      </c>
      <c r="E2172">
        <v>3</v>
      </c>
      <c r="F2172">
        <v>4</v>
      </c>
      <c r="G217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72" s="52">
        <f>IFERROR(MasterData6[[#This Row],[NumWebPurchases]]/MasterData6[[#This Row],[NumWebVisitsMonth]], 0)</f>
        <v>0.25</v>
      </c>
      <c r="I2172" t="str">
        <f>IF(AND(MasterData6[[#This Row],[NumWebPurchases]]&gt;=1, Buying_Cat.="Over $500"), "Yes", "")</f>
        <v/>
      </c>
      <c r="L2172" t="str">
        <f>IF(MasterData6[[#This Row],[NumWebPurchases]]&gt;=R$3, "Yes", "")</f>
        <v/>
      </c>
      <c r="M2172" t="str">
        <f>IF(MasterData6[[#This Row],[NumCatalogPurchases]]&gt;=S$3, "Yes", "")</f>
        <v/>
      </c>
      <c r="N2172" t="str">
        <f>IF(MasterData6[[#This Row],[NumStorePurchases]]&gt;=T$3, "Yes", "")</f>
        <v/>
      </c>
    </row>
    <row r="2173" spans="1:14" x14ac:dyDescent="0.3">
      <c r="A2173">
        <v>10841</v>
      </c>
      <c r="B2173">
        <v>3</v>
      </c>
      <c r="C2173">
        <v>4</v>
      </c>
      <c r="D2173">
        <v>3</v>
      </c>
      <c r="E2173">
        <v>8</v>
      </c>
      <c r="F2173">
        <v>4</v>
      </c>
      <c r="G217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173" s="52">
        <f>IFERROR(MasterData6[[#This Row],[NumWebPurchases]]/MasterData6[[#This Row],[NumWebVisitsMonth]], 0)</f>
        <v>1</v>
      </c>
      <c r="I2173" t="str">
        <f>IF(AND(MasterData6[[#This Row],[NumWebPurchases]]&gt;=1, Buying_Cat.="Over $500"), "Yes", "")</f>
        <v/>
      </c>
      <c r="L2173" t="str">
        <f>IF(MasterData6[[#This Row],[NumWebPurchases]]&gt;=R$3, "Yes", "")</f>
        <v>Yes</v>
      </c>
      <c r="M2173" t="str">
        <f>IF(MasterData6[[#This Row],[NumCatalogPurchases]]&gt;=S$3, "Yes", "")</f>
        <v>Yes</v>
      </c>
      <c r="N2173" t="str">
        <f>IF(MasterData6[[#This Row],[NumStorePurchases]]&gt;=T$3, "Yes", "")</f>
        <v>Yes</v>
      </c>
    </row>
    <row r="2174" spans="1:14" x14ac:dyDescent="0.3">
      <c r="A2174">
        <v>10846</v>
      </c>
      <c r="B2174">
        <v>6</v>
      </c>
      <c r="C2174">
        <v>7</v>
      </c>
      <c r="D2174">
        <v>1</v>
      </c>
      <c r="E2174">
        <v>8</v>
      </c>
      <c r="F2174">
        <v>7</v>
      </c>
      <c r="G217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2174" s="52">
        <f>IFERROR(MasterData6[[#This Row],[NumWebPurchases]]/MasterData6[[#This Row],[NumWebVisitsMonth]], 0)</f>
        <v>1</v>
      </c>
      <c r="I2174" t="str">
        <f>IF(AND(MasterData6[[#This Row],[NumWebPurchases]]&gt;=1, Buying_Cat.="Over $500"), "Yes", "")</f>
        <v/>
      </c>
      <c r="L2174" t="str">
        <f>IF(MasterData6[[#This Row],[NumWebPurchases]]&gt;=R$3, "Yes", "")</f>
        <v>Yes</v>
      </c>
      <c r="M2174" t="str">
        <f>IF(MasterData6[[#This Row],[NumCatalogPurchases]]&gt;=S$3, "Yes", "")</f>
        <v/>
      </c>
      <c r="N2174" t="str">
        <f>IF(MasterData6[[#This Row],[NumStorePurchases]]&gt;=T$3, "Yes", "")</f>
        <v>Yes</v>
      </c>
    </row>
    <row r="2175" spans="1:14" x14ac:dyDescent="0.3">
      <c r="A2175">
        <v>10854</v>
      </c>
      <c r="B2175">
        <v>2</v>
      </c>
      <c r="C2175">
        <v>2</v>
      </c>
      <c r="D2175">
        <v>0</v>
      </c>
      <c r="E2175">
        <v>3</v>
      </c>
      <c r="F2175">
        <v>7</v>
      </c>
      <c r="G217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75" s="52">
        <f>IFERROR(MasterData6[[#This Row],[NumWebPurchases]]/MasterData6[[#This Row],[NumWebVisitsMonth]], 0)</f>
        <v>0.2857142857142857</v>
      </c>
      <c r="I2175" t="str">
        <f>IF(AND(MasterData6[[#This Row],[NumWebPurchases]]&gt;=1, Buying_Cat.="Over $500"), "Yes", "")</f>
        <v/>
      </c>
      <c r="L2175" t="str">
        <f>IF(MasterData6[[#This Row],[NumWebPurchases]]&gt;=R$3, "Yes", "")</f>
        <v/>
      </c>
      <c r="M2175" t="str">
        <f>IF(MasterData6[[#This Row],[NumCatalogPurchases]]&gt;=S$3, "Yes", "")</f>
        <v/>
      </c>
      <c r="N2175" t="str">
        <f>IF(MasterData6[[#This Row],[NumStorePurchases]]&gt;=T$3, "Yes", "")</f>
        <v/>
      </c>
    </row>
    <row r="2176" spans="1:14" x14ac:dyDescent="0.3">
      <c r="A2176">
        <v>10855</v>
      </c>
      <c r="B2176">
        <v>2</v>
      </c>
      <c r="C2176">
        <v>4</v>
      </c>
      <c r="D2176">
        <v>1</v>
      </c>
      <c r="E2176">
        <v>8</v>
      </c>
      <c r="F2176">
        <v>5</v>
      </c>
      <c r="G217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76" s="52">
        <f>IFERROR(MasterData6[[#This Row],[NumWebPurchases]]/MasterData6[[#This Row],[NumWebVisitsMonth]], 0)</f>
        <v>0.8</v>
      </c>
      <c r="I2176" t="str">
        <f>IF(AND(MasterData6[[#This Row],[NumWebPurchases]]&gt;=1, Buying_Cat.="Over $500"), "Yes", "")</f>
        <v/>
      </c>
      <c r="L2176" t="str">
        <f>IF(MasterData6[[#This Row],[NumWebPurchases]]&gt;=R$3, "Yes", "")</f>
        <v>Yes</v>
      </c>
      <c r="M2176" t="str">
        <f>IF(MasterData6[[#This Row],[NumCatalogPurchases]]&gt;=S$3, "Yes", "")</f>
        <v/>
      </c>
      <c r="N2176" t="str">
        <f>IF(MasterData6[[#This Row],[NumStorePurchases]]&gt;=T$3, "Yes", "")</f>
        <v>Yes</v>
      </c>
    </row>
    <row r="2177" spans="1:14" x14ac:dyDescent="0.3">
      <c r="A2177">
        <v>10856</v>
      </c>
      <c r="B2177">
        <v>1</v>
      </c>
      <c r="C2177">
        <v>1</v>
      </c>
      <c r="D2177">
        <v>0</v>
      </c>
      <c r="E2177">
        <v>3</v>
      </c>
      <c r="F2177">
        <v>6</v>
      </c>
      <c r="G217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77" s="52">
        <f>IFERROR(MasterData6[[#This Row],[NumWebPurchases]]/MasterData6[[#This Row],[NumWebVisitsMonth]], 0)</f>
        <v>0.16666666666666666</v>
      </c>
      <c r="I2177" t="str">
        <f>IF(AND(MasterData6[[#This Row],[NumWebPurchases]]&gt;=1, Buying_Cat.="Over $500"), "Yes", "")</f>
        <v/>
      </c>
      <c r="L2177" t="str">
        <f>IF(MasterData6[[#This Row],[NumWebPurchases]]&gt;=R$3, "Yes", "")</f>
        <v/>
      </c>
      <c r="M2177" t="str">
        <f>IF(MasterData6[[#This Row],[NumCatalogPurchases]]&gt;=S$3, "Yes", "")</f>
        <v/>
      </c>
      <c r="N2177" t="str">
        <f>IF(MasterData6[[#This Row],[NumStorePurchases]]&gt;=T$3, "Yes", "")</f>
        <v/>
      </c>
    </row>
    <row r="2178" spans="1:14" x14ac:dyDescent="0.3">
      <c r="A2178">
        <v>10858</v>
      </c>
      <c r="B2178">
        <v>4</v>
      </c>
      <c r="C2178">
        <v>9</v>
      </c>
      <c r="D2178">
        <v>5</v>
      </c>
      <c r="E2178">
        <v>7</v>
      </c>
      <c r="F2178">
        <v>5</v>
      </c>
      <c r="G217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178" s="52">
        <f>IFERROR(MasterData6[[#This Row],[NumWebPurchases]]/MasterData6[[#This Row],[NumWebVisitsMonth]], 0)</f>
        <v>1.8</v>
      </c>
      <c r="I2178" t="str">
        <f>IF(AND(MasterData6[[#This Row],[NumWebPurchases]]&gt;=1, Buying_Cat.="Over $500"), "Yes", "")</f>
        <v>Yes</v>
      </c>
      <c r="L2178" t="str">
        <f>IF(MasterData6[[#This Row],[NumWebPurchases]]&gt;=R$3, "Yes", "")</f>
        <v>Yes</v>
      </c>
      <c r="M2178" t="str">
        <f>IF(MasterData6[[#This Row],[NumCatalogPurchases]]&gt;=S$3, "Yes", "")</f>
        <v>Yes</v>
      </c>
      <c r="N2178" t="str">
        <f>IF(MasterData6[[#This Row],[NumStorePurchases]]&gt;=T$3, "Yes", "")</f>
        <v>Yes</v>
      </c>
    </row>
    <row r="2179" spans="1:14" x14ac:dyDescent="0.3">
      <c r="A2179">
        <v>10862</v>
      </c>
      <c r="B2179">
        <v>5</v>
      </c>
      <c r="C2179">
        <v>1</v>
      </c>
      <c r="D2179">
        <v>2</v>
      </c>
      <c r="E2179">
        <v>9</v>
      </c>
      <c r="F2179">
        <v>2</v>
      </c>
      <c r="G217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2179" s="52">
        <f>IFERROR(MasterData6[[#This Row],[NumWebPurchases]]/MasterData6[[#This Row],[NumWebVisitsMonth]], 0)</f>
        <v>0.5</v>
      </c>
      <c r="I2179" t="str">
        <f>IF(AND(MasterData6[[#This Row],[NumWebPurchases]]&gt;=1, Buying_Cat.="Over $500"), "Yes", "")</f>
        <v/>
      </c>
      <c r="L2179" t="str">
        <f>IF(MasterData6[[#This Row],[NumWebPurchases]]&gt;=R$3, "Yes", "")</f>
        <v/>
      </c>
      <c r="M2179" t="str">
        <f>IF(MasterData6[[#This Row],[NumCatalogPurchases]]&gt;=S$3, "Yes", "")</f>
        <v>Yes</v>
      </c>
      <c r="N2179" t="str">
        <f>IF(MasterData6[[#This Row],[NumStorePurchases]]&gt;=T$3, "Yes", "")</f>
        <v>Yes</v>
      </c>
    </row>
    <row r="2180" spans="1:14" x14ac:dyDescent="0.3">
      <c r="A2180">
        <v>10868</v>
      </c>
      <c r="B2180">
        <v>2</v>
      </c>
      <c r="C2180">
        <v>3</v>
      </c>
      <c r="D2180">
        <v>4</v>
      </c>
      <c r="E2180">
        <v>10</v>
      </c>
      <c r="F2180">
        <v>3</v>
      </c>
      <c r="G218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80" s="52">
        <f>IFERROR(MasterData6[[#This Row],[NumWebPurchases]]/MasterData6[[#This Row],[NumWebVisitsMonth]], 0)</f>
        <v>1</v>
      </c>
      <c r="I2180" t="str">
        <f>IF(AND(MasterData6[[#This Row],[NumWebPurchases]]&gt;=1, Buying_Cat.="Over $500"), "Yes", "")</f>
        <v>Yes</v>
      </c>
      <c r="L2180" t="str">
        <f>IF(MasterData6[[#This Row],[NumWebPurchases]]&gt;=R$3, "Yes", "")</f>
        <v/>
      </c>
      <c r="M2180" t="str">
        <f>IF(MasterData6[[#This Row],[NumCatalogPurchases]]&gt;=S$3, "Yes", "")</f>
        <v>Yes</v>
      </c>
      <c r="N2180" t="str">
        <f>IF(MasterData6[[#This Row],[NumStorePurchases]]&gt;=T$3, "Yes", "")</f>
        <v>Yes</v>
      </c>
    </row>
    <row r="2181" spans="1:14" x14ac:dyDescent="0.3">
      <c r="A2181">
        <v>10870</v>
      </c>
      <c r="B2181">
        <v>2</v>
      </c>
      <c r="C2181">
        <v>9</v>
      </c>
      <c r="D2181">
        <v>3</v>
      </c>
      <c r="E2181">
        <v>4</v>
      </c>
      <c r="F2181">
        <v>5</v>
      </c>
      <c r="G218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81" s="52">
        <f>IFERROR(MasterData6[[#This Row],[NumWebPurchases]]/MasterData6[[#This Row],[NumWebVisitsMonth]], 0)</f>
        <v>1.8</v>
      </c>
      <c r="I2181" t="str">
        <f>IF(AND(MasterData6[[#This Row],[NumWebPurchases]]&gt;=1, Buying_Cat.="Over $500"), "Yes", "")</f>
        <v>Yes</v>
      </c>
      <c r="L2181" t="str">
        <f>IF(MasterData6[[#This Row],[NumWebPurchases]]&gt;=R$3, "Yes", "")</f>
        <v>Yes</v>
      </c>
      <c r="M2181" t="str">
        <f>IF(MasterData6[[#This Row],[NumCatalogPurchases]]&gt;=S$3, "Yes", "")</f>
        <v>Yes</v>
      </c>
      <c r="N2181" t="str">
        <f>IF(MasterData6[[#This Row],[NumStorePurchases]]&gt;=T$3, "Yes", "")</f>
        <v/>
      </c>
    </row>
    <row r="2182" spans="1:14" x14ac:dyDescent="0.3">
      <c r="A2182">
        <v>10872</v>
      </c>
      <c r="B2182">
        <v>3</v>
      </c>
      <c r="C2182">
        <v>4</v>
      </c>
      <c r="D2182">
        <v>2</v>
      </c>
      <c r="E2182">
        <v>11</v>
      </c>
      <c r="F2182">
        <v>8</v>
      </c>
      <c r="G218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182" s="52">
        <f>IFERROR(MasterData6[[#This Row],[NumWebPurchases]]/MasterData6[[#This Row],[NumWebVisitsMonth]], 0)</f>
        <v>0.5</v>
      </c>
      <c r="I2182" t="str">
        <f>IF(AND(MasterData6[[#This Row],[NumWebPurchases]]&gt;=1, Buying_Cat.="Over $500"), "Yes", "")</f>
        <v>Yes</v>
      </c>
      <c r="L2182" t="str">
        <f>IF(MasterData6[[#This Row],[NumWebPurchases]]&gt;=R$3, "Yes", "")</f>
        <v>Yes</v>
      </c>
      <c r="M2182" t="str">
        <f>IF(MasterData6[[#This Row],[NumCatalogPurchases]]&gt;=S$3, "Yes", "")</f>
        <v>Yes</v>
      </c>
      <c r="N2182" t="str">
        <f>IF(MasterData6[[#This Row],[NumStorePurchases]]&gt;=T$3, "Yes", "")</f>
        <v>Yes</v>
      </c>
    </row>
    <row r="2183" spans="1:14" x14ac:dyDescent="0.3">
      <c r="A2183">
        <v>10882</v>
      </c>
      <c r="B2183">
        <v>4</v>
      </c>
      <c r="C2183">
        <v>4</v>
      </c>
      <c r="D2183">
        <v>3</v>
      </c>
      <c r="E2183">
        <v>6</v>
      </c>
      <c r="F2183">
        <v>4</v>
      </c>
      <c r="G218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183" s="52">
        <f>IFERROR(MasterData6[[#This Row],[NumWebPurchases]]/MasterData6[[#This Row],[NumWebVisitsMonth]], 0)</f>
        <v>1</v>
      </c>
      <c r="I2183" t="str">
        <f>IF(AND(MasterData6[[#This Row],[NumWebPurchases]]&gt;=1, Buying_Cat.="Over $500"), "Yes", "")</f>
        <v>Yes</v>
      </c>
      <c r="L2183" t="str">
        <f>IF(MasterData6[[#This Row],[NumWebPurchases]]&gt;=R$3, "Yes", "")</f>
        <v>Yes</v>
      </c>
      <c r="M2183" t="str">
        <f>IF(MasterData6[[#This Row],[NumCatalogPurchases]]&gt;=S$3, "Yes", "")</f>
        <v>Yes</v>
      </c>
      <c r="N2183" t="str">
        <f>IF(MasterData6[[#This Row],[NumStorePurchases]]&gt;=T$3, "Yes", "")</f>
        <v>Yes</v>
      </c>
    </row>
    <row r="2184" spans="1:14" x14ac:dyDescent="0.3">
      <c r="A2184">
        <v>10888</v>
      </c>
      <c r="B2184">
        <v>2</v>
      </c>
      <c r="C2184">
        <v>8</v>
      </c>
      <c r="D2184">
        <v>4</v>
      </c>
      <c r="E2184">
        <v>6</v>
      </c>
      <c r="F2184">
        <v>6</v>
      </c>
      <c r="G218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84" s="52">
        <f>IFERROR(MasterData6[[#This Row],[NumWebPurchases]]/MasterData6[[#This Row],[NumWebVisitsMonth]], 0)</f>
        <v>1.3333333333333333</v>
      </c>
      <c r="I2184" t="str">
        <f>IF(AND(MasterData6[[#This Row],[NumWebPurchases]]&gt;=1, Buying_Cat.="Over $500"), "Yes", "")</f>
        <v>Yes</v>
      </c>
      <c r="L2184" t="str">
        <f>IF(MasterData6[[#This Row],[NumWebPurchases]]&gt;=R$3, "Yes", "")</f>
        <v>Yes</v>
      </c>
      <c r="M2184" t="str">
        <f>IF(MasterData6[[#This Row],[NumCatalogPurchases]]&gt;=S$3, "Yes", "")</f>
        <v>Yes</v>
      </c>
      <c r="N2184" t="str">
        <f>IF(MasterData6[[#This Row],[NumStorePurchases]]&gt;=T$3, "Yes", "")</f>
        <v>Yes</v>
      </c>
    </row>
    <row r="2185" spans="1:14" x14ac:dyDescent="0.3">
      <c r="A2185">
        <v>10897</v>
      </c>
      <c r="B2185">
        <v>5</v>
      </c>
      <c r="C2185">
        <v>9</v>
      </c>
      <c r="D2185">
        <v>6</v>
      </c>
      <c r="E2185">
        <v>12</v>
      </c>
      <c r="F2185">
        <v>6</v>
      </c>
      <c r="G218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2185" s="52">
        <f>IFERROR(MasterData6[[#This Row],[NumWebPurchases]]/MasterData6[[#This Row],[NumWebVisitsMonth]], 0)</f>
        <v>1.5</v>
      </c>
      <c r="I2185" t="str">
        <f>IF(AND(MasterData6[[#This Row],[NumWebPurchases]]&gt;=1, Buying_Cat.="Over $500"), "Yes", "")</f>
        <v>Yes</v>
      </c>
      <c r="L2185" t="str">
        <f>IF(MasterData6[[#This Row],[NumWebPurchases]]&gt;=R$3, "Yes", "")</f>
        <v>Yes</v>
      </c>
      <c r="M2185" t="str">
        <f>IF(MasterData6[[#This Row],[NumCatalogPurchases]]&gt;=S$3, "Yes", "")</f>
        <v>Yes</v>
      </c>
      <c r="N2185" t="str">
        <f>IF(MasterData6[[#This Row],[NumStorePurchases]]&gt;=T$3, "Yes", "")</f>
        <v>Yes</v>
      </c>
    </row>
    <row r="2186" spans="1:14" x14ac:dyDescent="0.3">
      <c r="A2186">
        <v>10905</v>
      </c>
      <c r="B2186">
        <v>5</v>
      </c>
      <c r="C2186">
        <v>4</v>
      </c>
      <c r="D2186">
        <v>1</v>
      </c>
      <c r="E2186">
        <v>6</v>
      </c>
      <c r="F2186">
        <v>8</v>
      </c>
      <c r="G218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2186" s="52">
        <f>IFERROR(MasterData6[[#This Row],[NumWebPurchases]]/MasterData6[[#This Row],[NumWebVisitsMonth]], 0)</f>
        <v>0.5</v>
      </c>
      <c r="I2186" t="str">
        <f>IF(AND(MasterData6[[#This Row],[NumWebPurchases]]&gt;=1, Buying_Cat.="Over $500"), "Yes", "")</f>
        <v/>
      </c>
      <c r="L2186" t="str">
        <f>IF(MasterData6[[#This Row],[NumWebPurchases]]&gt;=R$3, "Yes", "")</f>
        <v>Yes</v>
      </c>
      <c r="M2186" t="str">
        <f>IF(MasterData6[[#This Row],[NumCatalogPurchases]]&gt;=S$3, "Yes", "")</f>
        <v/>
      </c>
      <c r="N2186" t="str">
        <f>IF(MasterData6[[#This Row],[NumStorePurchases]]&gt;=T$3, "Yes", "")</f>
        <v>Yes</v>
      </c>
    </row>
    <row r="2187" spans="1:14" x14ac:dyDescent="0.3">
      <c r="A2187">
        <v>10906</v>
      </c>
      <c r="B2187">
        <v>2</v>
      </c>
      <c r="C2187">
        <v>4</v>
      </c>
      <c r="D2187">
        <v>6</v>
      </c>
      <c r="E2187">
        <v>4</v>
      </c>
      <c r="F2187">
        <v>5</v>
      </c>
      <c r="G218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87" s="52">
        <f>IFERROR(MasterData6[[#This Row],[NumWebPurchases]]/MasterData6[[#This Row],[NumWebVisitsMonth]], 0)</f>
        <v>0.8</v>
      </c>
      <c r="I2187" t="str">
        <f>IF(AND(MasterData6[[#This Row],[NumWebPurchases]]&gt;=1, Buying_Cat.="Over $500"), "Yes", "")</f>
        <v/>
      </c>
      <c r="L2187" t="str">
        <f>IF(MasterData6[[#This Row],[NumWebPurchases]]&gt;=R$3, "Yes", "")</f>
        <v>Yes</v>
      </c>
      <c r="M2187" t="str">
        <f>IF(MasterData6[[#This Row],[NumCatalogPurchases]]&gt;=S$3, "Yes", "")</f>
        <v>Yes</v>
      </c>
      <c r="N2187" t="str">
        <f>IF(MasterData6[[#This Row],[NumStorePurchases]]&gt;=T$3, "Yes", "")</f>
        <v/>
      </c>
    </row>
    <row r="2188" spans="1:14" x14ac:dyDescent="0.3">
      <c r="A2188">
        <v>10909</v>
      </c>
      <c r="B2188">
        <v>0</v>
      </c>
      <c r="C2188">
        <v>5</v>
      </c>
      <c r="D2188">
        <v>10</v>
      </c>
      <c r="E2188">
        <v>5</v>
      </c>
      <c r="F2188">
        <v>1</v>
      </c>
      <c r="G218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2188" s="52">
        <f>IFERROR(MasterData6[[#This Row],[NumWebPurchases]]/MasterData6[[#This Row],[NumWebVisitsMonth]], 0)</f>
        <v>5</v>
      </c>
      <c r="I2188" t="str">
        <f>IF(AND(MasterData6[[#This Row],[NumWebPurchases]]&gt;=1, Buying_Cat.="Over $500"), "Yes", "")</f>
        <v>Yes</v>
      </c>
      <c r="L2188" t="str">
        <f>IF(MasterData6[[#This Row],[NumWebPurchases]]&gt;=R$3, "Yes", "")</f>
        <v>Yes</v>
      </c>
      <c r="M2188" t="str">
        <f>IF(MasterData6[[#This Row],[NumCatalogPurchases]]&gt;=S$3, "Yes", "")</f>
        <v>Yes</v>
      </c>
      <c r="N2188" t="str">
        <f>IF(MasterData6[[#This Row],[NumStorePurchases]]&gt;=T$3, "Yes", "")</f>
        <v>Yes</v>
      </c>
    </row>
    <row r="2189" spans="1:14" x14ac:dyDescent="0.3">
      <c r="A2189">
        <v>10913</v>
      </c>
      <c r="B2189">
        <v>1</v>
      </c>
      <c r="C2189">
        <v>1</v>
      </c>
      <c r="D2189">
        <v>0</v>
      </c>
      <c r="E2189">
        <v>2</v>
      </c>
      <c r="F2189">
        <v>8</v>
      </c>
      <c r="G218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89" s="52">
        <f>IFERROR(MasterData6[[#This Row],[NumWebPurchases]]/MasterData6[[#This Row],[NumWebVisitsMonth]], 0)</f>
        <v>0.125</v>
      </c>
      <c r="I2189" t="str">
        <f>IF(AND(MasterData6[[#This Row],[NumWebPurchases]]&gt;=1, Buying_Cat.="Over $500"), "Yes", "")</f>
        <v/>
      </c>
      <c r="L2189" t="str">
        <f>IF(MasterData6[[#This Row],[NumWebPurchases]]&gt;=R$3, "Yes", "")</f>
        <v/>
      </c>
      <c r="M2189" t="str">
        <f>IF(MasterData6[[#This Row],[NumCatalogPurchases]]&gt;=S$3, "Yes", "")</f>
        <v/>
      </c>
      <c r="N2189" t="str">
        <f>IF(MasterData6[[#This Row],[NumStorePurchases]]&gt;=T$3, "Yes", "")</f>
        <v/>
      </c>
    </row>
    <row r="2190" spans="1:14" x14ac:dyDescent="0.3">
      <c r="A2190">
        <v>10914</v>
      </c>
      <c r="B2190">
        <v>2</v>
      </c>
      <c r="C2190">
        <v>1</v>
      </c>
      <c r="D2190">
        <v>0</v>
      </c>
      <c r="E2190">
        <v>3</v>
      </c>
      <c r="F2190">
        <v>4</v>
      </c>
      <c r="G219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90" s="52">
        <f>IFERROR(MasterData6[[#This Row],[NumWebPurchases]]/MasterData6[[#This Row],[NumWebVisitsMonth]], 0)</f>
        <v>0.25</v>
      </c>
      <c r="I2190" t="str">
        <f>IF(AND(MasterData6[[#This Row],[NumWebPurchases]]&gt;=1, Buying_Cat.="Over $500"), "Yes", "")</f>
        <v/>
      </c>
      <c r="L2190" t="str">
        <f>IF(MasterData6[[#This Row],[NumWebPurchases]]&gt;=R$3, "Yes", "")</f>
        <v/>
      </c>
      <c r="M2190" t="str">
        <f>IF(MasterData6[[#This Row],[NumCatalogPurchases]]&gt;=S$3, "Yes", "")</f>
        <v/>
      </c>
      <c r="N2190" t="str">
        <f>IF(MasterData6[[#This Row],[NumStorePurchases]]&gt;=T$3, "Yes", "")</f>
        <v/>
      </c>
    </row>
    <row r="2191" spans="1:14" x14ac:dyDescent="0.3">
      <c r="A2191">
        <v>10925</v>
      </c>
      <c r="B2191">
        <v>1</v>
      </c>
      <c r="C2191">
        <v>3</v>
      </c>
      <c r="D2191">
        <v>10</v>
      </c>
      <c r="E2191">
        <v>11</v>
      </c>
      <c r="F2191">
        <v>1</v>
      </c>
      <c r="G219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91" s="52">
        <f>IFERROR(MasterData6[[#This Row],[NumWebPurchases]]/MasterData6[[#This Row],[NumWebVisitsMonth]], 0)</f>
        <v>3</v>
      </c>
      <c r="I2191" t="str">
        <f>IF(AND(MasterData6[[#This Row],[NumWebPurchases]]&gt;=1, Buying_Cat.="Over $500"), "Yes", "")</f>
        <v>Yes</v>
      </c>
      <c r="L2191" t="str">
        <f>IF(MasterData6[[#This Row],[NumWebPurchases]]&gt;=R$3, "Yes", "")</f>
        <v/>
      </c>
      <c r="M2191" t="str">
        <f>IF(MasterData6[[#This Row],[NumCatalogPurchases]]&gt;=S$3, "Yes", "")</f>
        <v>Yes</v>
      </c>
      <c r="N2191" t="str">
        <f>IF(MasterData6[[#This Row],[NumStorePurchases]]&gt;=T$3, "Yes", "")</f>
        <v>Yes</v>
      </c>
    </row>
    <row r="2192" spans="1:14" x14ac:dyDescent="0.3">
      <c r="A2192">
        <v>10928</v>
      </c>
      <c r="B2192">
        <v>2</v>
      </c>
      <c r="C2192">
        <v>7</v>
      </c>
      <c r="D2192">
        <v>1</v>
      </c>
      <c r="E2192">
        <v>7</v>
      </c>
      <c r="F2192">
        <v>5</v>
      </c>
      <c r="G219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92" s="52">
        <f>IFERROR(MasterData6[[#This Row],[NumWebPurchases]]/MasterData6[[#This Row],[NumWebVisitsMonth]], 0)</f>
        <v>1.4</v>
      </c>
      <c r="I2192" t="str">
        <f>IF(AND(MasterData6[[#This Row],[NumWebPurchases]]&gt;=1, Buying_Cat.="Over $500"), "Yes", "")</f>
        <v/>
      </c>
      <c r="L2192" t="str">
        <f>IF(MasterData6[[#This Row],[NumWebPurchases]]&gt;=R$3, "Yes", "")</f>
        <v>Yes</v>
      </c>
      <c r="M2192" t="str">
        <f>IF(MasterData6[[#This Row],[NumCatalogPurchases]]&gt;=S$3, "Yes", "")</f>
        <v/>
      </c>
      <c r="N2192" t="str">
        <f>IF(MasterData6[[#This Row],[NumStorePurchases]]&gt;=T$3, "Yes", "")</f>
        <v>Yes</v>
      </c>
    </row>
    <row r="2193" spans="1:14" x14ac:dyDescent="0.3">
      <c r="A2193">
        <v>10936</v>
      </c>
      <c r="B2193">
        <v>1</v>
      </c>
      <c r="C2193">
        <v>5</v>
      </c>
      <c r="D2193">
        <v>6</v>
      </c>
      <c r="E2193">
        <v>4</v>
      </c>
      <c r="F2193">
        <v>3</v>
      </c>
      <c r="G219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93" s="52">
        <f>IFERROR(MasterData6[[#This Row],[NumWebPurchases]]/MasterData6[[#This Row],[NumWebVisitsMonth]], 0)</f>
        <v>1.6666666666666667</v>
      </c>
      <c r="I2193" t="str">
        <f>IF(AND(MasterData6[[#This Row],[NumWebPurchases]]&gt;=1, Buying_Cat.="Over $500"), "Yes", "")</f>
        <v>Yes</v>
      </c>
      <c r="L2193" t="str">
        <f>IF(MasterData6[[#This Row],[NumWebPurchases]]&gt;=R$3, "Yes", "")</f>
        <v>Yes</v>
      </c>
      <c r="M2193" t="str">
        <f>IF(MasterData6[[#This Row],[NumCatalogPurchases]]&gt;=S$3, "Yes", "")</f>
        <v>Yes</v>
      </c>
      <c r="N2193" t="str">
        <f>IF(MasterData6[[#This Row],[NumStorePurchases]]&gt;=T$3, "Yes", "")</f>
        <v/>
      </c>
    </row>
    <row r="2194" spans="1:14" x14ac:dyDescent="0.3">
      <c r="A2194">
        <v>10949</v>
      </c>
      <c r="B2194">
        <v>1</v>
      </c>
      <c r="C2194">
        <v>5</v>
      </c>
      <c r="D2194">
        <v>5</v>
      </c>
      <c r="E2194">
        <v>8</v>
      </c>
      <c r="F2194">
        <v>3</v>
      </c>
      <c r="G219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94" s="52">
        <f>IFERROR(MasterData6[[#This Row],[NumWebPurchases]]/MasterData6[[#This Row],[NumWebVisitsMonth]], 0)</f>
        <v>1.6666666666666667</v>
      </c>
      <c r="I2194" t="str">
        <f>IF(AND(MasterData6[[#This Row],[NumWebPurchases]]&gt;=1, Buying_Cat.="Over $500"), "Yes", "")</f>
        <v>Yes</v>
      </c>
      <c r="L2194" t="str">
        <f>IF(MasterData6[[#This Row],[NumWebPurchases]]&gt;=R$3, "Yes", "")</f>
        <v>Yes</v>
      </c>
      <c r="M2194" t="str">
        <f>IF(MasterData6[[#This Row],[NumCatalogPurchases]]&gt;=S$3, "Yes", "")</f>
        <v>Yes</v>
      </c>
      <c r="N2194" t="str">
        <f>IF(MasterData6[[#This Row],[NumStorePurchases]]&gt;=T$3, "Yes", "")</f>
        <v>Yes</v>
      </c>
    </row>
    <row r="2195" spans="1:14" x14ac:dyDescent="0.3">
      <c r="A2195">
        <v>10951</v>
      </c>
      <c r="B2195">
        <v>2</v>
      </c>
      <c r="C2195">
        <v>3</v>
      </c>
      <c r="D2195">
        <v>1</v>
      </c>
      <c r="E2195">
        <v>8</v>
      </c>
      <c r="F2195">
        <v>4</v>
      </c>
      <c r="G219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195" s="52">
        <f>IFERROR(MasterData6[[#This Row],[NumWebPurchases]]/MasterData6[[#This Row],[NumWebVisitsMonth]], 0)</f>
        <v>0.75</v>
      </c>
      <c r="I2195" t="str">
        <f>IF(AND(MasterData6[[#This Row],[NumWebPurchases]]&gt;=1, Buying_Cat.="Over $500"), "Yes", "")</f>
        <v/>
      </c>
      <c r="L2195" t="str">
        <f>IF(MasterData6[[#This Row],[NumWebPurchases]]&gt;=R$3, "Yes", "")</f>
        <v/>
      </c>
      <c r="M2195" t="str">
        <f>IF(MasterData6[[#This Row],[NumCatalogPurchases]]&gt;=S$3, "Yes", "")</f>
        <v/>
      </c>
      <c r="N2195" t="str">
        <f>IF(MasterData6[[#This Row],[NumStorePurchases]]&gt;=T$3, "Yes", "")</f>
        <v>Yes</v>
      </c>
    </row>
    <row r="2196" spans="1:14" x14ac:dyDescent="0.3">
      <c r="A2196">
        <v>10955</v>
      </c>
      <c r="B2196">
        <v>1</v>
      </c>
      <c r="C2196">
        <v>3</v>
      </c>
      <c r="D2196">
        <v>6</v>
      </c>
      <c r="E2196">
        <v>4</v>
      </c>
      <c r="F2196">
        <v>1</v>
      </c>
      <c r="G219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96" s="52">
        <f>IFERROR(MasterData6[[#This Row],[NumWebPurchases]]/MasterData6[[#This Row],[NumWebVisitsMonth]], 0)</f>
        <v>3</v>
      </c>
      <c r="I2196" t="str">
        <f>IF(AND(MasterData6[[#This Row],[NumWebPurchases]]&gt;=1, Buying_Cat.="Over $500"), "Yes", "")</f>
        <v>Yes</v>
      </c>
      <c r="L2196" t="str">
        <f>IF(MasterData6[[#This Row],[NumWebPurchases]]&gt;=R$3, "Yes", "")</f>
        <v/>
      </c>
      <c r="M2196" t="str">
        <f>IF(MasterData6[[#This Row],[NumCatalogPurchases]]&gt;=S$3, "Yes", "")</f>
        <v>Yes</v>
      </c>
      <c r="N2196" t="str">
        <f>IF(MasterData6[[#This Row],[NumStorePurchases]]&gt;=T$3, "Yes", "")</f>
        <v/>
      </c>
    </row>
    <row r="2197" spans="1:14" x14ac:dyDescent="0.3">
      <c r="A2197">
        <v>10965</v>
      </c>
      <c r="B2197">
        <v>1</v>
      </c>
      <c r="C2197">
        <v>3</v>
      </c>
      <c r="D2197">
        <v>5</v>
      </c>
      <c r="E2197">
        <v>13</v>
      </c>
      <c r="F2197">
        <v>6</v>
      </c>
      <c r="G219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197" s="52">
        <f>IFERROR(MasterData6[[#This Row],[NumWebPurchases]]/MasterData6[[#This Row],[NumWebVisitsMonth]], 0)</f>
        <v>0.5</v>
      </c>
      <c r="I2197" t="str">
        <f>IF(AND(MasterData6[[#This Row],[NumWebPurchases]]&gt;=1, Buying_Cat.="Over $500"), "Yes", "")</f>
        <v>Yes</v>
      </c>
      <c r="L2197" t="str">
        <f>IF(MasterData6[[#This Row],[NumWebPurchases]]&gt;=R$3, "Yes", "")</f>
        <v/>
      </c>
      <c r="M2197" t="str">
        <f>IF(MasterData6[[#This Row],[NumCatalogPurchases]]&gt;=S$3, "Yes", "")</f>
        <v>Yes</v>
      </c>
      <c r="N2197" t="str">
        <f>IF(MasterData6[[#This Row],[NumStorePurchases]]&gt;=T$3, "Yes", "")</f>
        <v>Yes</v>
      </c>
    </row>
    <row r="2198" spans="1:14" x14ac:dyDescent="0.3">
      <c r="A2198">
        <v>10967</v>
      </c>
      <c r="B2198">
        <v>3</v>
      </c>
      <c r="C2198">
        <v>2</v>
      </c>
      <c r="D2198">
        <v>0</v>
      </c>
      <c r="E2198">
        <v>4</v>
      </c>
      <c r="F2198">
        <v>7</v>
      </c>
      <c r="G219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198" s="52">
        <f>IFERROR(MasterData6[[#This Row],[NumWebPurchases]]/MasterData6[[#This Row],[NumWebVisitsMonth]], 0)</f>
        <v>0.2857142857142857</v>
      </c>
      <c r="I2198" t="str">
        <f>IF(AND(MasterData6[[#This Row],[NumWebPurchases]]&gt;=1, Buying_Cat.="Over $500"), "Yes", "")</f>
        <v/>
      </c>
      <c r="L2198" t="str">
        <f>IF(MasterData6[[#This Row],[NumWebPurchases]]&gt;=R$3, "Yes", "")</f>
        <v/>
      </c>
      <c r="M2198" t="str">
        <f>IF(MasterData6[[#This Row],[NumCatalogPurchases]]&gt;=S$3, "Yes", "")</f>
        <v/>
      </c>
      <c r="N2198" t="str">
        <f>IF(MasterData6[[#This Row],[NumStorePurchases]]&gt;=T$3, "Yes", "")</f>
        <v/>
      </c>
    </row>
    <row r="2199" spans="1:14" x14ac:dyDescent="0.3">
      <c r="A2199">
        <v>10968</v>
      </c>
      <c r="B2199">
        <v>4</v>
      </c>
      <c r="C2199">
        <v>8</v>
      </c>
      <c r="D2199">
        <v>8</v>
      </c>
      <c r="E2199">
        <v>6</v>
      </c>
      <c r="F2199">
        <v>6</v>
      </c>
      <c r="G219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199" s="52">
        <f>IFERROR(MasterData6[[#This Row],[NumWebPurchases]]/MasterData6[[#This Row],[NumWebVisitsMonth]], 0)</f>
        <v>1.3333333333333333</v>
      </c>
      <c r="I2199" t="str">
        <f>IF(AND(MasterData6[[#This Row],[NumWebPurchases]]&gt;=1, Buying_Cat.="Over $500"), "Yes", "")</f>
        <v>Yes</v>
      </c>
      <c r="L2199" t="str">
        <f>IF(MasterData6[[#This Row],[NumWebPurchases]]&gt;=R$3, "Yes", "")</f>
        <v>Yes</v>
      </c>
      <c r="M2199" t="str">
        <f>IF(MasterData6[[#This Row],[NumCatalogPurchases]]&gt;=S$3, "Yes", "")</f>
        <v>Yes</v>
      </c>
      <c r="N2199" t="str">
        <f>IF(MasterData6[[#This Row],[NumStorePurchases]]&gt;=T$3, "Yes", "")</f>
        <v>Yes</v>
      </c>
    </row>
    <row r="2200" spans="1:14" x14ac:dyDescent="0.3">
      <c r="A2200">
        <v>10971</v>
      </c>
      <c r="B2200">
        <v>4</v>
      </c>
      <c r="C2200">
        <v>7</v>
      </c>
      <c r="D2200">
        <v>2</v>
      </c>
      <c r="E2200">
        <v>3</v>
      </c>
      <c r="F2200">
        <v>9</v>
      </c>
      <c r="G220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200" s="52">
        <f>IFERROR(MasterData6[[#This Row],[NumWebPurchases]]/MasterData6[[#This Row],[NumWebVisitsMonth]], 0)</f>
        <v>0.77777777777777779</v>
      </c>
      <c r="I2200" t="str">
        <f>IF(AND(MasterData6[[#This Row],[NumWebPurchases]]&gt;=1, Buying_Cat.="Over $500"), "Yes", "")</f>
        <v/>
      </c>
      <c r="L2200" t="str">
        <f>IF(MasterData6[[#This Row],[NumWebPurchases]]&gt;=R$3, "Yes", "")</f>
        <v>Yes</v>
      </c>
      <c r="M2200" t="str">
        <f>IF(MasterData6[[#This Row],[NumCatalogPurchases]]&gt;=S$3, "Yes", "")</f>
        <v>Yes</v>
      </c>
      <c r="N2200" t="str">
        <f>IF(MasterData6[[#This Row],[NumStorePurchases]]&gt;=T$3, "Yes", "")</f>
        <v/>
      </c>
    </row>
    <row r="2201" spans="1:14" x14ac:dyDescent="0.3">
      <c r="A2201">
        <v>10972</v>
      </c>
      <c r="B2201">
        <v>1</v>
      </c>
      <c r="C2201">
        <v>4</v>
      </c>
      <c r="D2201">
        <v>3</v>
      </c>
      <c r="E2201">
        <v>6</v>
      </c>
      <c r="F2201">
        <v>1</v>
      </c>
      <c r="G220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201" s="52">
        <f>IFERROR(MasterData6[[#This Row],[NumWebPurchases]]/MasterData6[[#This Row],[NumWebVisitsMonth]], 0)</f>
        <v>4</v>
      </c>
      <c r="I2201" t="str">
        <f>IF(AND(MasterData6[[#This Row],[NumWebPurchases]]&gt;=1, Buying_Cat.="Over $500"), "Yes", "")</f>
        <v>Yes</v>
      </c>
      <c r="L2201" t="str">
        <f>IF(MasterData6[[#This Row],[NumWebPurchases]]&gt;=R$3, "Yes", "")</f>
        <v>Yes</v>
      </c>
      <c r="M2201" t="str">
        <f>IF(MasterData6[[#This Row],[NumCatalogPurchases]]&gt;=S$3, "Yes", "")</f>
        <v>Yes</v>
      </c>
      <c r="N2201" t="str">
        <f>IF(MasterData6[[#This Row],[NumStorePurchases]]&gt;=T$3, "Yes", "")</f>
        <v>Yes</v>
      </c>
    </row>
    <row r="2202" spans="1:14" x14ac:dyDescent="0.3">
      <c r="A2202">
        <v>10981</v>
      </c>
      <c r="B2202">
        <v>1</v>
      </c>
      <c r="C2202">
        <v>3</v>
      </c>
      <c r="D2202">
        <v>4</v>
      </c>
      <c r="E2202">
        <v>10</v>
      </c>
      <c r="F2202">
        <v>1</v>
      </c>
      <c r="G220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202" s="52">
        <f>IFERROR(MasterData6[[#This Row],[NumWebPurchases]]/MasterData6[[#This Row],[NumWebVisitsMonth]], 0)</f>
        <v>3</v>
      </c>
      <c r="I2202" t="str">
        <f>IF(AND(MasterData6[[#This Row],[NumWebPurchases]]&gt;=1, Buying_Cat.="Over $500"), "Yes", "")</f>
        <v>Yes</v>
      </c>
      <c r="L2202" t="str">
        <f>IF(MasterData6[[#This Row],[NumWebPurchases]]&gt;=R$3, "Yes", "")</f>
        <v/>
      </c>
      <c r="M2202" t="str">
        <f>IF(MasterData6[[#This Row],[NumCatalogPurchases]]&gt;=S$3, "Yes", "")</f>
        <v>Yes</v>
      </c>
      <c r="N2202" t="str">
        <f>IF(MasterData6[[#This Row],[NumStorePurchases]]&gt;=T$3, "Yes", "")</f>
        <v>Yes</v>
      </c>
    </row>
    <row r="2203" spans="1:14" x14ac:dyDescent="0.3">
      <c r="A2203">
        <v>10983</v>
      </c>
      <c r="B2203">
        <v>1</v>
      </c>
      <c r="C2203">
        <v>6</v>
      </c>
      <c r="D2203">
        <v>3</v>
      </c>
      <c r="E2203">
        <v>13</v>
      </c>
      <c r="F2203">
        <v>3</v>
      </c>
      <c r="G220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203" s="52">
        <f>IFERROR(MasterData6[[#This Row],[NumWebPurchases]]/MasterData6[[#This Row],[NumWebVisitsMonth]], 0)</f>
        <v>2</v>
      </c>
      <c r="I2203" t="str">
        <f>IF(AND(MasterData6[[#This Row],[NumWebPurchases]]&gt;=1, Buying_Cat.="Over $500"), "Yes", "")</f>
        <v>Yes</v>
      </c>
      <c r="L2203" t="str">
        <f>IF(MasterData6[[#This Row],[NumWebPurchases]]&gt;=R$3, "Yes", "")</f>
        <v>Yes</v>
      </c>
      <c r="M2203" t="str">
        <f>IF(MasterData6[[#This Row],[NumCatalogPurchases]]&gt;=S$3, "Yes", "")</f>
        <v>Yes</v>
      </c>
      <c r="N2203" t="str">
        <f>IF(MasterData6[[#This Row],[NumStorePurchases]]&gt;=T$3, "Yes", "")</f>
        <v>Yes</v>
      </c>
    </row>
    <row r="2204" spans="1:14" x14ac:dyDescent="0.3">
      <c r="A2204">
        <v>10991</v>
      </c>
      <c r="B2204">
        <v>1</v>
      </c>
      <c r="C2204">
        <v>5</v>
      </c>
      <c r="D2204">
        <v>4</v>
      </c>
      <c r="E2204">
        <v>4</v>
      </c>
      <c r="F2204">
        <v>2</v>
      </c>
      <c r="G220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204" s="52">
        <f>IFERROR(MasterData6[[#This Row],[NumWebPurchases]]/MasterData6[[#This Row],[NumWebVisitsMonth]], 0)</f>
        <v>2.5</v>
      </c>
      <c r="I2204" t="str">
        <f>IF(AND(MasterData6[[#This Row],[NumWebPurchases]]&gt;=1, Buying_Cat.="Over $500"), "Yes", "")</f>
        <v>Yes</v>
      </c>
      <c r="L2204" t="str">
        <f>IF(MasterData6[[#This Row],[NumWebPurchases]]&gt;=R$3, "Yes", "")</f>
        <v>Yes</v>
      </c>
      <c r="M2204" t="str">
        <f>IF(MasterData6[[#This Row],[NumCatalogPurchases]]&gt;=S$3, "Yes", "")</f>
        <v>Yes</v>
      </c>
      <c r="N2204" t="str">
        <f>IF(MasterData6[[#This Row],[NumStorePurchases]]&gt;=T$3, "Yes", "")</f>
        <v/>
      </c>
    </row>
    <row r="2205" spans="1:14" x14ac:dyDescent="0.3">
      <c r="A2205">
        <v>10992</v>
      </c>
      <c r="B2205">
        <v>5</v>
      </c>
      <c r="C2205">
        <v>4</v>
      </c>
      <c r="D2205">
        <v>6</v>
      </c>
      <c r="E2205">
        <v>11</v>
      </c>
      <c r="F2205">
        <v>8</v>
      </c>
      <c r="G220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2205" s="52">
        <f>IFERROR(MasterData6[[#This Row],[NumWebPurchases]]/MasterData6[[#This Row],[NumWebVisitsMonth]], 0)</f>
        <v>0.5</v>
      </c>
      <c r="I2205" t="str">
        <f>IF(AND(MasterData6[[#This Row],[NumWebPurchases]]&gt;=1, Buying_Cat.="Over $500"), "Yes", "")</f>
        <v>Yes</v>
      </c>
      <c r="L2205" t="str">
        <f>IF(MasterData6[[#This Row],[NumWebPurchases]]&gt;=R$3, "Yes", "")</f>
        <v>Yes</v>
      </c>
      <c r="M2205" t="str">
        <f>IF(MasterData6[[#This Row],[NumCatalogPurchases]]&gt;=S$3, "Yes", "")</f>
        <v>Yes</v>
      </c>
      <c r="N2205" t="str">
        <f>IF(MasterData6[[#This Row],[NumStorePurchases]]&gt;=T$3, "Yes", "")</f>
        <v>Yes</v>
      </c>
    </row>
    <row r="2206" spans="1:14" x14ac:dyDescent="0.3">
      <c r="A2206">
        <v>10995</v>
      </c>
      <c r="B2206">
        <v>3</v>
      </c>
      <c r="C2206">
        <v>3</v>
      </c>
      <c r="D2206">
        <v>0</v>
      </c>
      <c r="E2206">
        <v>4</v>
      </c>
      <c r="F2206">
        <v>8</v>
      </c>
      <c r="G220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206" s="52">
        <f>IFERROR(MasterData6[[#This Row],[NumWebPurchases]]/MasterData6[[#This Row],[NumWebVisitsMonth]], 0)</f>
        <v>0.375</v>
      </c>
      <c r="I2206" t="str">
        <f>IF(AND(MasterData6[[#This Row],[NumWebPurchases]]&gt;=1, Buying_Cat.="Over $500"), "Yes", "")</f>
        <v/>
      </c>
      <c r="L2206" t="str">
        <f>IF(MasterData6[[#This Row],[NumWebPurchases]]&gt;=R$3, "Yes", "")</f>
        <v/>
      </c>
      <c r="M2206" t="str">
        <f>IF(MasterData6[[#This Row],[NumCatalogPurchases]]&gt;=S$3, "Yes", "")</f>
        <v/>
      </c>
      <c r="N2206" t="str">
        <f>IF(MasterData6[[#This Row],[NumStorePurchases]]&gt;=T$3, "Yes", "")</f>
        <v/>
      </c>
    </row>
    <row r="2207" spans="1:14" x14ac:dyDescent="0.3">
      <c r="A2207">
        <v>11003</v>
      </c>
      <c r="B2207">
        <v>2</v>
      </c>
      <c r="C2207">
        <v>2</v>
      </c>
      <c r="D2207">
        <v>0</v>
      </c>
      <c r="E2207">
        <v>3</v>
      </c>
      <c r="F2207">
        <v>7</v>
      </c>
      <c r="G220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207" s="52">
        <f>IFERROR(MasterData6[[#This Row],[NumWebPurchases]]/MasterData6[[#This Row],[NumWebVisitsMonth]], 0)</f>
        <v>0.2857142857142857</v>
      </c>
      <c r="I2207" t="str">
        <f>IF(AND(MasterData6[[#This Row],[NumWebPurchases]]&gt;=1, Buying_Cat.="Over $500"), "Yes", "")</f>
        <v/>
      </c>
      <c r="L2207" t="str">
        <f>IF(MasterData6[[#This Row],[NumWebPurchases]]&gt;=R$3, "Yes", "")</f>
        <v/>
      </c>
      <c r="M2207" t="str">
        <f>IF(MasterData6[[#This Row],[NumCatalogPurchases]]&gt;=S$3, "Yes", "")</f>
        <v/>
      </c>
      <c r="N2207" t="str">
        <f>IF(MasterData6[[#This Row],[NumStorePurchases]]&gt;=T$3, "Yes", "")</f>
        <v/>
      </c>
    </row>
    <row r="2208" spans="1:14" x14ac:dyDescent="0.3">
      <c r="A2208">
        <v>11004</v>
      </c>
      <c r="B2208">
        <v>1</v>
      </c>
      <c r="C2208">
        <v>1</v>
      </c>
      <c r="D2208">
        <v>0</v>
      </c>
      <c r="E2208">
        <v>2</v>
      </c>
      <c r="F2208">
        <v>4</v>
      </c>
      <c r="G220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208" s="52">
        <f>IFERROR(MasterData6[[#This Row],[NumWebPurchases]]/MasterData6[[#This Row],[NumWebVisitsMonth]], 0)</f>
        <v>0.25</v>
      </c>
      <c r="I2208" t="str">
        <f>IF(AND(MasterData6[[#This Row],[NumWebPurchases]]&gt;=1, Buying_Cat.="Over $500"), "Yes", "")</f>
        <v/>
      </c>
      <c r="L2208" t="str">
        <f>IF(MasterData6[[#This Row],[NumWebPurchases]]&gt;=R$3, "Yes", "")</f>
        <v/>
      </c>
      <c r="M2208" t="str">
        <f>IF(MasterData6[[#This Row],[NumCatalogPurchases]]&gt;=S$3, "Yes", "")</f>
        <v/>
      </c>
      <c r="N2208" t="str">
        <f>IF(MasterData6[[#This Row],[NumStorePurchases]]&gt;=T$3, "Yes", "")</f>
        <v/>
      </c>
    </row>
    <row r="2209" spans="1:14" x14ac:dyDescent="0.3">
      <c r="A2209">
        <v>11007</v>
      </c>
      <c r="B2209">
        <v>1</v>
      </c>
      <c r="C2209">
        <v>1</v>
      </c>
      <c r="D2209">
        <v>0</v>
      </c>
      <c r="E2209">
        <v>3</v>
      </c>
      <c r="F2209">
        <v>8</v>
      </c>
      <c r="G220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209" s="52">
        <f>IFERROR(MasterData6[[#This Row],[NumWebPurchases]]/MasterData6[[#This Row],[NumWebVisitsMonth]], 0)</f>
        <v>0.125</v>
      </c>
      <c r="I2209" t="str">
        <f>IF(AND(MasterData6[[#This Row],[NumWebPurchases]]&gt;=1, Buying_Cat.="Over $500"), "Yes", "")</f>
        <v/>
      </c>
      <c r="L2209" t="str">
        <f>IF(MasterData6[[#This Row],[NumWebPurchases]]&gt;=R$3, "Yes", "")</f>
        <v/>
      </c>
      <c r="M2209" t="str">
        <f>IF(MasterData6[[#This Row],[NumCatalogPurchases]]&gt;=S$3, "Yes", "")</f>
        <v/>
      </c>
      <c r="N2209" t="str">
        <f>IF(MasterData6[[#This Row],[NumStorePurchases]]&gt;=T$3, "Yes", "")</f>
        <v/>
      </c>
    </row>
    <row r="2210" spans="1:14" x14ac:dyDescent="0.3">
      <c r="A2210">
        <v>11010</v>
      </c>
      <c r="B2210">
        <v>3</v>
      </c>
      <c r="C2210">
        <v>3</v>
      </c>
      <c r="D2210">
        <v>0</v>
      </c>
      <c r="E2210">
        <v>3</v>
      </c>
      <c r="F2210">
        <v>8</v>
      </c>
      <c r="G221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210" s="52">
        <f>IFERROR(MasterData6[[#This Row],[NumWebPurchases]]/MasterData6[[#This Row],[NumWebVisitsMonth]], 0)</f>
        <v>0.375</v>
      </c>
      <c r="I2210" t="str">
        <f>IF(AND(MasterData6[[#This Row],[NumWebPurchases]]&gt;=1, Buying_Cat.="Over $500"), "Yes", "")</f>
        <v/>
      </c>
      <c r="L2210" t="str">
        <f>IF(MasterData6[[#This Row],[NumWebPurchases]]&gt;=R$3, "Yes", "")</f>
        <v/>
      </c>
      <c r="M2210" t="str">
        <f>IF(MasterData6[[#This Row],[NumCatalogPurchases]]&gt;=S$3, "Yes", "")</f>
        <v/>
      </c>
      <c r="N2210" t="str">
        <f>IF(MasterData6[[#This Row],[NumStorePurchases]]&gt;=T$3, "Yes", "")</f>
        <v/>
      </c>
    </row>
    <row r="2211" spans="1:14" x14ac:dyDescent="0.3">
      <c r="A2211">
        <v>11013</v>
      </c>
      <c r="B2211">
        <v>1</v>
      </c>
      <c r="C2211">
        <v>2</v>
      </c>
      <c r="D2211">
        <v>8</v>
      </c>
      <c r="E2211">
        <v>6</v>
      </c>
      <c r="F2211">
        <v>1</v>
      </c>
      <c r="G221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211" s="52">
        <f>IFERROR(MasterData6[[#This Row],[NumWebPurchases]]/MasterData6[[#This Row],[NumWebVisitsMonth]], 0)</f>
        <v>2</v>
      </c>
      <c r="I2211" t="str">
        <f>IF(AND(MasterData6[[#This Row],[NumWebPurchases]]&gt;=1, Buying_Cat.="Over $500"), "Yes", "")</f>
        <v>Yes</v>
      </c>
      <c r="L2211" t="str">
        <f>IF(MasterData6[[#This Row],[NumWebPurchases]]&gt;=R$3, "Yes", "")</f>
        <v/>
      </c>
      <c r="M2211" t="str">
        <f>IF(MasterData6[[#This Row],[NumCatalogPurchases]]&gt;=S$3, "Yes", "")</f>
        <v>Yes</v>
      </c>
      <c r="N2211" t="str">
        <f>IF(MasterData6[[#This Row],[NumStorePurchases]]&gt;=T$3, "Yes", "")</f>
        <v>Yes</v>
      </c>
    </row>
    <row r="2212" spans="1:14" x14ac:dyDescent="0.3">
      <c r="A2212">
        <v>11025</v>
      </c>
      <c r="B2212">
        <v>4</v>
      </c>
      <c r="C2212">
        <v>3</v>
      </c>
      <c r="D2212">
        <v>1</v>
      </c>
      <c r="E2212">
        <v>3</v>
      </c>
      <c r="F2212">
        <v>8</v>
      </c>
      <c r="G221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212" s="52">
        <f>IFERROR(MasterData6[[#This Row],[NumWebPurchases]]/MasterData6[[#This Row],[NumWebVisitsMonth]], 0)</f>
        <v>0.375</v>
      </c>
      <c r="I2212" t="str">
        <f>IF(AND(MasterData6[[#This Row],[NumWebPurchases]]&gt;=1, Buying_Cat.="Over $500"), "Yes", "")</f>
        <v/>
      </c>
      <c r="L2212" t="str">
        <f>IF(MasterData6[[#This Row],[NumWebPurchases]]&gt;=R$3, "Yes", "")</f>
        <v/>
      </c>
      <c r="M2212" t="str">
        <f>IF(MasterData6[[#This Row],[NumCatalogPurchases]]&gt;=S$3, "Yes", "")</f>
        <v/>
      </c>
      <c r="N2212" t="str">
        <f>IF(MasterData6[[#This Row],[NumStorePurchases]]&gt;=T$3, "Yes", "")</f>
        <v/>
      </c>
    </row>
    <row r="2213" spans="1:14" x14ac:dyDescent="0.3">
      <c r="A2213">
        <v>11030</v>
      </c>
      <c r="B2213">
        <v>1</v>
      </c>
      <c r="C2213">
        <v>1</v>
      </c>
      <c r="D2213">
        <v>0</v>
      </c>
      <c r="E2213">
        <v>2</v>
      </c>
      <c r="F2213">
        <v>6</v>
      </c>
      <c r="G221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213" s="52">
        <f>IFERROR(MasterData6[[#This Row],[NumWebPurchases]]/MasterData6[[#This Row],[NumWebVisitsMonth]], 0)</f>
        <v>0.16666666666666666</v>
      </c>
      <c r="I2213" t="str">
        <f>IF(AND(MasterData6[[#This Row],[NumWebPurchases]]&gt;=1, Buying_Cat.="Over $500"), "Yes", "")</f>
        <v/>
      </c>
      <c r="L2213" t="str">
        <f>IF(MasterData6[[#This Row],[NumWebPurchases]]&gt;=R$3, "Yes", "")</f>
        <v/>
      </c>
      <c r="M2213" t="str">
        <f>IF(MasterData6[[#This Row],[NumCatalogPurchases]]&gt;=S$3, "Yes", "")</f>
        <v/>
      </c>
      <c r="N2213" t="str">
        <f>IF(MasterData6[[#This Row],[NumStorePurchases]]&gt;=T$3, "Yes", "")</f>
        <v/>
      </c>
    </row>
    <row r="2214" spans="1:14" x14ac:dyDescent="0.3">
      <c r="A2214">
        <v>11031</v>
      </c>
      <c r="B2214">
        <v>1</v>
      </c>
      <c r="C2214">
        <v>1</v>
      </c>
      <c r="D2214">
        <v>0</v>
      </c>
      <c r="E2214">
        <v>3</v>
      </c>
      <c r="F2214">
        <v>5</v>
      </c>
      <c r="G221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214" s="52">
        <f>IFERROR(MasterData6[[#This Row],[NumWebPurchases]]/MasterData6[[#This Row],[NumWebVisitsMonth]], 0)</f>
        <v>0.2</v>
      </c>
      <c r="I2214" t="str">
        <f>IF(AND(MasterData6[[#This Row],[NumWebPurchases]]&gt;=1, Buying_Cat.="Over $500"), "Yes", "")</f>
        <v/>
      </c>
      <c r="L2214" t="str">
        <f>IF(MasterData6[[#This Row],[NumWebPurchases]]&gt;=R$3, "Yes", "")</f>
        <v/>
      </c>
      <c r="M2214" t="str">
        <f>IF(MasterData6[[#This Row],[NumCatalogPurchases]]&gt;=S$3, "Yes", "")</f>
        <v/>
      </c>
      <c r="N2214" t="str">
        <f>IF(MasterData6[[#This Row],[NumStorePurchases]]&gt;=T$3, "Yes", "")</f>
        <v/>
      </c>
    </row>
    <row r="2215" spans="1:14" x14ac:dyDescent="0.3">
      <c r="A2215">
        <v>11039</v>
      </c>
      <c r="B2215">
        <v>2</v>
      </c>
      <c r="C2215">
        <v>5</v>
      </c>
      <c r="D2215">
        <v>2</v>
      </c>
      <c r="E2215">
        <v>4</v>
      </c>
      <c r="F2215">
        <v>5</v>
      </c>
      <c r="G221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215" s="52">
        <f>IFERROR(MasterData6[[#This Row],[NumWebPurchases]]/MasterData6[[#This Row],[NumWebVisitsMonth]], 0)</f>
        <v>1</v>
      </c>
      <c r="I2215" t="str">
        <f>IF(AND(MasterData6[[#This Row],[NumWebPurchases]]&gt;=1, Buying_Cat.="Over $500"), "Yes", "")</f>
        <v/>
      </c>
      <c r="L2215" t="str">
        <f>IF(MasterData6[[#This Row],[NumWebPurchases]]&gt;=R$3, "Yes", "")</f>
        <v>Yes</v>
      </c>
      <c r="M2215" t="str">
        <f>IF(MasterData6[[#This Row],[NumCatalogPurchases]]&gt;=S$3, "Yes", "")</f>
        <v>Yes</v>
      </c>
      <c r="N2215" t="str">
        <f>IF(MasterData6[[#This Row],[NumStorePurchases]]&gt;=T$3, "Yes", "")</f>
        <v/>
      </c>
    </row>
    <row r="2216" spans="1:14" x14ac:dyDescent="0.3">
      <c r="A2216">
        <v>11051</v>
      </c>
      <c r="B2216">
        <v>4</v>
      </c>
      <c r="C2216">
        <v>6</v>
      </c>
      <c r="D2216">
        <v>3</v>
      </c>
      <c r="E2216">
        <v>10</v>
      </c>
      <c r="F2216">
        <v>4</v>
      </c>
      <c r="G221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216" s="52">
        <f>IFERROR(MasterData6[[#This Row],[NumWebPurchases]]/MasterData6[[#This Row],[NumWebVisitsMonth]], 0)</f>
        <v>1.5</v>
      </c>
      <c r="I2216" t="str">
        <f>IF(AND(MasterData6[[#This Row],[NumWebPurchases]]&gt;=1, Buying_Cat.="Over $500"), "Yes", "")</f>
        <v>Yes</v>
      </c>
      <c r="L2216" t="str">
        <f>IF(MasterData6[[#This Row],[NumWebPurchases]]&gt;=R$3, "Yes", "")</f>
        <v>Yes</v>
      </c>
      <c r="M2216" t="str">
        <f>IF(MasterData6[[#This Row],[NumCatalogPurchases]]&gt;=S$3, "Yes", "")</f>
        <v>Yes</v>
      </c>
      <c r="N2216" t="str">
        <f>IF(MasterData6[[#This Row],[NumStorePurchases]]&gt;=T$3, "Yes", "")</f>
        <v>Yes</v>
      </c>
    </row>
    <row r="2217" spans="1:14" x14ac:dyDescent="0.3">
      <c r="A2217">
        <v>11056</v>
      </c>
      <c r="B2217">
        <v>1</v>
      </c>
      <c r="C2217">
        <v>3</v>
      </c>
      <c r="D2217">
        <v>4</v>
      </c>
      <c r="E2217">
        <v>10</v>
      </c>
      <c r="F2217">
        <v>1</v>
      </c>
      <c r="G221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217" s="52">
        <f>IFERROR(MasterData6[[#This Row],[NumWebPurchases]]/MasterData6[[#This Row],[NumWebVisitsMonth]], 0)</f>
        <v>3</v>
      </c>
      <c r="I2217" t="str">
        <f>IF(AND(MasterData6[[#This Row],[NumWebPurchases]]&gt;=1, Buying_Cat.="Over $500"), "Yes", "")</f>
        <v>Yes</v>
      </c>
      <c r="L2217" t="str">
        <f>IF(MasterData6[[#This Row],[NumWebPurchases]]&gt;=R$3, "Yes", "")</f>
        <v/>
      </c>
      <c r="M2217" t="str">
        <f>IF(MasterData6[[#This Row],[NumCatalogPurchases]]&gt;=S$3, "Yes", "")</f>
        <v>Yes</v>
      </c>
      <c r="N2217" t="str">
        <f>IF(MasterData6[[#This Row],[NumStorePurchases]]&gt;=T$3, "Yes", "")</f>
        <v>Yes</v>
      </c>
    </row>
    <row r="2218" spans="1:14" x14ac:dyDescent="0.3">
      <c r="A2218">
        <v>11071</v>
      </c>
      <c r="B2218">
        <v>1</v>
      </c>
      <c r="C2218">
        <v>3</v>
      </c>
      <c r="D2218">
        <v>6</v>
      </c>
      <c r="E2218">
        <v>6</v>
      </c>
      <c r="F2218">
        <v>1</v>
      </c>
      <c r="G221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218" s="52">
        <f>IFERROR(MasterData6[[#This Row],[NumWebPurchases]]/MasterData6[[#This Row],[NumWebVisitsMonth]], 0)</f>
        <v>3</v>
      </c>
      <c r="I2218" t="str">
        <f>IF(AND(MasterData6[[#This Row],[NumWebPurchases]]&gt;=1, Buying_Cat.="Over $500"), "Yes", "")</f>
        <v>Yes</v>
      </c>
      <c r="L2218" t="str">
        <f>IF(MasterData6[[#This Row],[NumWebPurchases]]&gt;=R$3, "Yes", "")</f>
        <v/>
      </c>
      <c r="M2218" t="str">
        <f>IF(MasterData6[[#This Row],[NumCatalogPurchases]]&gt;=S$3, "Yes", "")</f>
        <v>Yes</v>
      </c>
      <c r="N2218" t="str">
        <f>IF(MasterData6[[#This Row],[NumStorePurchases]]&gt;=T$3, "Yes", "")</f>
        <v>Yes</v>
      </c>
    </row>
    <row r="2219" spans="1:14" x14ac:dyDescent="0.3">
      <c r="A2219">
        <v>11074</v>
      </c>
      <c r="B2219">
        <v>1</v>
      </c>
      <c r="C2219">
        <v>3</v>
      </c>
      <c r="D2219">
        <v>4</v>
      </c>
      <c r="E2219">
        <v>10</v>
      </c>
      <c r="F2219">
        <v>0</v>
      </c>
      <c r="G221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219" s="52">
        <f>IFERROR(MasterData6[[#This Row],[NumWebPurchases]]/MasterData6[[#This Row],[NumWebVisitsMonth]], 0)</f>
        <v>0</v>
      </c>
      <c r="I2219" t="str">
        <f>IF(AND(MasterData6[[#This Row],[NumWebPurchases]]&gt;=1, Buying_Cat.="Over $500"), "Yes", "")</f>
        <v>Yes</v>
      </c>
      <c r="L2219" t="str">
        <f>IF(MasterData6[[#This Row],[NumWebPurchases]]&gt;=R$3, "Yes", "")</f>
        <v/>
      </c>
      <c r="M2219" t="str">
        <f>IF(MasterData6[[#This Row],[NumCatalogPurchases]]&gt;=S$3, "Yes", "")</f>
        <v>Yes</v>
      </c>
      <c r="N2219" t="str">
        <f>IF(MasterData6[[#This Row],[NumStorePurchases]]&gt;=T$3, "Yes", "")</f>
        <v>Yes</v>
      </c>
    </row>
    <row r="2220" spans="1:14" x14ac:dyDescent="0.3">
      <c r="A2220">
        <v>11075</v>
      </c>
      <c r="B2220">
        <v>4</v>
      </c>
      <c r="C2220">
        <v>3</v>
      </c>
      <c r="D2220">
        <v>3</v>
      </c>
      <c r="E2220">
        <v>5</v>
      </c>
      <c r="F2220">
        <v>4</v>
      </c>
      <c r="G222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220" s="52">
        <f>IFERROR(MasterData6[[#This Row],[NumWebPurchases]]/MasterData6[[#This Row],[NumWebVisitsMonth]], 0)</f>
        <v>0.75</v>
      </c>
      <c r="I2220" t="str">
        <f>IF(AND(MasterData6[[#This Row],[NumWebPurchases]]&gt;=1, Buying_Cat.="Over $500"), "Yes", "")</f>
        <v/>
      </c>
      <c r="L2220" t="str">
        <f>IF(MasterData6[[#This Row],[NumWebPurchases]]&gt;=R$3, "Yes", "")</f>
        <v/>
      </c>
      <c r="M2220" t="str">
        <f>IF(MasterData6[[#This Row],[NumCatalogPurchases]]&gt;=S$3, "Yes", "")</f>
        <v>Yes</v>
      </c>
      <c r="N2220" t="str">
        <f>IF(MasterData6[[#This Row],[NumStorePurchases]]&gt;=T$3, "Yes", "")</f>
        <v>Yes</v>
      </c>
    </row>
    <row r="2221" spans="1:14" x14ac:dyDescent="0.3">
      <c r="A2221">
        <v>11084</v>
      </c>
      <c r="B2221">
        <v>2</v>
      </c>
      <c r="C2221">
        <v>3</v>
      </c>
      <c r="D2221">
        <v>5</v>
      </c>
      <c r="E2221">
        <v>7</v>
      </c>
      <c r="F2221">
        <v>7</v>
      </c>
      <c r="G222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221" s="52">
        <f>IFERROR(MasterData6[[#This Row],[NumWebPurchases]]/MasterData6[[#This Row],[NumWebVisitsMonth]], 0)</f>
        <v>0.42857142857142855</v>
      </c>
      <c r="I2221" t="str">
        <f>IF(AND(MasterData6[[#This Row],[NumWebPurchases]]&gt;=1, Buying_Cat.="Over $500"), "Yes", "")</f>
        <v>Yes</v>
      </c>
      <c r="L2221" t="str">
        <f>IF(MasterData6[[#This Row],[NumWebPurchases]]&gt;=R$3, "Yes", "")</f>
        <v/>
      </c>
      <c r="M2221" t="str">
        <f>IF(MasterData6[[#This Row],[NumCatalogPurchases]]&gt;=S$3, "Yes", "")</f>
        <v>Yes</v>
      </c>
      <c r="N2221" t="str">
        <f>IF(MasterData6[[#This Row],[NumStorePurchases]]&gt;=T$3, "Yes", "")</f>
        <v>Yes</v>
      </c>
    </row>
    <row r="2222" spans="1:14" x14ac:dyDescent="0.3">
      <c r="A2222">
        <v>11086</v>
      </c>
      <c r="B2222">
        <v>1</v>
      </c>
      <c r="C2222">
        <v>1</v>
      </c>
      <c r="D2222">
        <v>0</v>
      </c>
      <c r="E2222">
        <v>3</v>
      </c>
      <c r="F2222">
        <v>7</v>
      </c>
      <c r="G222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222" s="52">
        <f>IFERROR(MasterData6[[#This Row],[NumWebPurchases]]/MasterData6[[#This Row],[NumWebVisitsMonth]], 0)</f>
        <v>0.14285714285714285</v>
      </c>
      <c r="I2222" t="str">
        <f>IF(AND(MasterData6[[#This Row],[NumWebPurchases]]&gt;=1, Buying_Cat.="Over $500"), "Yes", "")</f>
        <v/>
      </c>
      <c r="L2222" t="str">
        <f>IF(MasterData6[[#This Row],[NumWebPurchases]]&gt;=R$3, "Yes", "")</f>
        <v/>
      </c>
      <c r="M2222" t="str">
        <f>IF(MasterData6[[#This Row],[NumCatalogPurchases]]&gt;=S$3, "Yes", "")</f>
        <v/>
      </c>
      <c r="N2222" t="str">
        <f>IF(MasterData6[[#This Row],[NumStorePurchases]]&gt;=T$3, "Yes", "")</f>
        <v/>
      </c>
    </row>
    <row r="2223" spans="1:14" x14ac:dyDescent="0.3">
      <c r="A2223">
        <v>11088</v>
      </c>
      <c r="B2223">
        <v>1</v>
      </c>
      <c r="C2223">
        <v>4</v>
      </c>
      <c r="D2223">
        <v>9</v>
      </c>
      <c r="E2223">
        <v>4</v>
      </c>
      <c r="F2223">
        <v>6</v>
      </c>
      <c r="G222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223" s="52">
        <f>IFERROR(MasterData6[[#This Row],[NumWebPurchases]]/MasterData6[[#This Row],[NumWebVisitsMonth]], 0)</f>
        <v>0.66666666666666663</v>
      </c>
      <c r="I2223" t="str">
        <f>IF(AND(MasterData6[[#This Row],[NumWebPurchases]]&gt;=1, Buying_Cat.="Over $500"), "Yes", "")</f>
        <v>Yes</v>
      </c>
      <c r="L2223" t="str">
        <f>IF(MasterData6[[#This Row],[NumWebPurchases]]&gt;=R$3, "Yes", "")</f>
        <v>Yes</v>
      </c>
      <c r="M2223" t="str">
        <f>IF(MasterData6[[#This Row],[NumCatalogPurchases]]&gt;=S$3, "Yes", "")</f>
        <v>Yes</v>
      </c>
      <c r="N2223" t="str">
        <f>IF(MasterData6[[#This Row],[NumStorePurchases]]&gt;=T$3, "Yes", "")</f>
        <v/>
      </c>
    </row>
    <row r="2224" spans="1:14" x14ac:dyDescent="0.3">
      <c r="A2224">
        <v>11091</v>
      </c>
      <c r="B2224">
        <v>2</v>
      </c>
      <c r="C2224">
        <v>1</v>
      </c>
      <c r="D2224">
        <v>0</v>
      </c>
      <c r="E2224">
        <v>3</v>
      </c>
      <c r="F2224">
        <v>4</v>
      </c>
      <c r="G222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224" s="52">
        <f>IFERROR(MasterData6[[#This Row],[NumWebPurchases]]/MasterData6[[#This Row],[NumWebVisitsMonth]], 0)</f>
        <v>0.25</v>
      </c>
      <c r="I2224" t="str">
        <f>IF(AND(MasterData6[[#This Row],[NumWebPurchases]]&gt;=1, Buying_Cat.="Over $500"), "Yes", "")</f>
        <v/>
      </c>
      <c r="L2224" t="str">
        <f>IF(MasterData6[[#This Row],[NumWebPurchases]]&gt;=R$3, "Yes", "")</f>
        <v/>
      </c>
      <c r="M2224" t="str">
        <f>IF(MasterData6[[#This Row],[NumCatalogPurchases]]&gt;=S$3, "Yes", "")</f>
        <v/>
      </c>
      <c r="N2224" t="str">
        <f>IF(MasterData6[[#This Row],[NumStorePurchases]]&gt;=T$3, "Yes", "")</f>
        <v/>
      </c>
    </row>
    <row r="2225" spans="1:14" x14ac:dyDescent="0.3">
      <c r="A2225">
        <v>11092</v>
      </c>
      <c r="B2225">
        <v>2</v>
      </c>
      <c r="C2225">
        <v>2</v>
      </c>
      <c r="D2225">
        <v>0</v>
      </c>
      <c r="E2225">
        <v>3</v>
      </c>
      <c r="F2225">
        <v>7</v>
      </c>
      <c r="G222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225" s="52">
        <f>IFERROR(MasterData6[[#This Row],[NumWebPurchases]]/MasterData6[[#This Row],[NumWebVisitsMonth]], 0)</f>
        <v>0.2857142857142857</v>
      </c>
      <c r="I2225" t="str">
        <f>IF(AND(MasterData6[[#This Row],[NumWebPurchases]]&gt;=1, Buying_Cat.="Over $500"), "Yes", "")</f>
        <v/>
      </c>
      <c r="L2225" t="str">
        <f>IF(MasterData6[[#This Row],[NumWebPurchases]]&gt;=R$3, "Yes", "")</f>
        <v/>
      </c>
      <c r="M2225" t="str">
        <f>IF(MasterData6[[#This Row],[NumCatalogPurchases]]&gt;=S$3, "Yes", "")</f>
        <v/>
      </c>
      <c r="N2225" t="str">
        <f>IF(MasterData6[[#This Row],[NumStorePurchases]]&gt;=T$3, "Yes", "")</f>
        <v/>
      </c>
    </row>
    <row r="2226" spans="1:14" x14ac:dyDescent="0.3">
      <c r="A2226">
        <v>11096</v>
      </c>
      <c r="B2226">
        <v>2</v>
      </c>
      <c r="C2226">
        <v>2</v>
      </c>
      <c r="D2226">
        <v>1</v>
      </c>
      <c r="E2226">
        <v>7</v>
      </c>
      <c r="F2226">
        <v>2</v>
      </c>
      <c r="G222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226" s="52">
        <f>IFERROR(MasterData6[[#This Row],[NumWebPurchases]]/MasterData6[[#This Row],[NumWebVisitsMonth]], 0)</f>
        <v>1</v>
      </c>
      <c r="I2226" t="str">
        <f>IF(AND(MasterData6[[#This Row],[NumWebPurchases]]&gt;=1, Buying_Cat.="Over $500"), "Yes", "")</f>
        <v/>
      </c>
      <c r="L2226" t="str">
        <f>IF(MasterData6[[#This Row],[NumWebPurchases]]&gt;=R$3, "Yes", "")</f>
        <v/>
      </c>
      <c r="M2226" t="str">
        <f>IF(MasterData6[[#This Row],[NumCatalogPurchases]]&gt;=S$3, "Yes", "")</f>
        <v/>
      </c>
      <c r="N2226" t="str">
        <f>IF(MasterData6[[#This Row],[NumStorePurchases]]&gt;=T$3, "Yes", "")</f>
        <v>Yes</v>
      </c>
    </row>
    <row r="2227" spans="1:14" x14ac:dyDescent="0.3">
      <c r="A2227">
        <v>11100</v>
      </c>
      <c r="B2227">
        <v>2</v>
      </c>
      <c r="C2227">
        <v>2</v>
      </c>
      <c r="D2227">
        <v>0</v>
      </c>
      <c r="E2227">
        <v>3</v>
      </c>
      <c r="F2227">
        <v>7</v>
      </c>
      <c r="G222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227" s="52">
        <f>IFERROR(MasterData6[[#This Row],[NumWebPurchases]]/MasterData6[[#This Row],[NumWebVisitsMonth]], 0)</f>
        <v>0.2857142857142857</v>
      </c>
      <c r="I2227" t="str">
        <f>IF(AND(MasterData6[[#This Row],[NumWebPurchases]]&gt;=1, Buying_Cat.="Over $500"), "Yes", "")</f>
        <v/>
      </c>
      <c r="L2227" t="str">
        <f>IF(MasterData6[[#This Row],[NumWebPurchases]]&gt;=R$3, "Yes", "")</f>
        <v/>
      </c>
      <c r="M2227" t="str">
        <f>IF(MasterData6[[#This Row],[NumCatalogPurchases]]&gt;=S$3, "Yes", "")</f>
        <v/>
      </c>
      <c r="N2227" t="str">
        <f>IF(MasterData6[[#This Row],[NumStorePurchases]]&gt;=T$3, "Yes", "")</f>
        <v/>
      </c>
    </row>
    <row r="2228" spans="1:14" x14ac:dyDescent="0.3">
      <c r="A2228">
        <v>11101</v>
      </c>
      <c r="B2228">
        <v>1</v>
      </c>
      <c r="C2228">
        <v>11</v>
      </c>
      <c r="D2228">
        <v>6</v>
      </c>
      <c r="E2228">
        <v>8</v>
      </c>
      <c r="F2228">
        <v>4</v>
      </c>
      <c r="G222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228" s="52">
        <f>IFERROR(MasterData6[[#This Row],[NumWebPurchases]]/MasterData6[[#This Row],[NumWebVisitsMonth]], 0)</f>
        <v>2.75</v>
      </c>
      <c r="I2228" t="str">
        <f>IF(AND(MasterData6[[#This Row],[NumWebPurchases]]&gt;=1, Buying_Cat.="Over $500"), "Yes", "")</f>
        <v>Yes</v>
      </c>
      <c r="L2228" t="str">
        <f>IF(MasterData6[[#This Row],[NumWebPurchases]]&gt;=R$3, "Yes", "")</f>
        <v>Yes</v>
      </c>
      <c r="M2228" t="str">
        <f>IF(MasterData6[[#This Row],[NumCatalogPurchases]]&gt;=S$3, "Yes", "")</f>
        <v>Yes</v>
      </c>
      <c r="N2228" t="str">
        <f>IF(MasterData6[[#This Row],[NumStorePurchases]]&gt;=T$3, "Yes", "")</f>
        <v>Yes</v>
      </c>
    </row>
    <row r="2229" spans="1:14" x14ac:dyDescent="0.3">
      <c r="A2229">
        <v>11110</v>
      </c>
      <c r="B2229">
        <v>0</v>
      </c>
      <c r="C2229">
        <v>0</v>
      </c>
      <c r="D2229">
        <v>0</v>
      </c>
      <c r="E2229">
        <v>0</v>
      </c>
      <c r="F2229">
        <v>14</v>
      </c>
      <c r="G222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2229" s="52">
        <f>IFERROR(MasterData6[[#This Row],[NumWebPurchases]]/MasterData6[[#This Row],[NumWebVisitsMonth]], 0)</f>
        <v>0</v>
      </c>
      <c r="I2229" t="str">
        <f>IF(AND(MasterData6[[#This Row],[NumWebPurchases]]&gt;=1, Buying_Cat.="Over $500"), "Yes", "")</f>
        <v/>
      </c>
      <c r="L2229" t="str">
        <f>IF(MasterData6[[#This Row],[NumWebPurchases]]&gt;=R$3, "Yes", "")</f>
        <v/>
      </c>
      <c r="M2229" t="str">
        <f>IF(MasterData6[[#This Row],[NumCatalogPurchases]]&gt;=S$3, "Yes", "")</f>
        <v/>
      </c>
      <c r="N2229" t="str">
        <f>IF(MasterData6[[#This Row],[NumStorePurchases]]&gt;=T$3, "Yes", "")</f>
        <v/>
      </c>
    </row>
    <row r="2230" spans="1:14" x14ac:dyDescent="0.3">
      <c r="A2230">
        <v>11112</v>
      </c>
      <c r="B2230">
        <v>6</v>
      </c>
      <c r="C2230">
        <v>5</v>
      </c>
      <c r="D2230">
        <v>6</v>
      </c>
      <c r="E2230">
        <v>8</v>
      </c>
      <c r="F2230">
        <v>3</v>
      </c>
      <c r="G223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6</v>
      </c>
      <c r="H2230" s="52">
        <f>IFERROR(MasterData6[[#This Row],[NumWebPurchases]]/MasterData6[[#This Row],[NumWebVisitsMonth]], 0)</f>
        <v>1.6666666666666667</v>
      </c>
      <c r="I2230" t="str">
        <f>IF(AND(MasterData6[[#This Row],[NumWebPurchases]]&gt;=1, Buying_Cat.="Over $500"), "Yes", "")</f>
        <v>Yes</v>
      </c>
      <c r="L2230" t="str">
        <f>IF(MasterData6[[#This Row],[NumWebPurchases]]&gt;=R$3, "Yes", "")</f>
        <v>Yes</v>
      </c>
      <c r="M2230" t="str">
        <f>IF(MasterData6[[#This Row],[NumCatalogPurchases]]&gt;=S$3, "Yes", "")</f>
        <v>Yes</v>
      </c>
      <c r="N2230" t="str">
        <f>IF(MasterData6[[#This Row],[NumStorePurchases]]&gt;=T$3, "Yes", "")</f>
        <v>Yes</v>
      </c>
    </row>
    <row r="2231" spans="1:14" x14ac:dyDescent="0.3">
      <c r="A2231">
        <v>11114</v>
      </c>
      <c r="B2231">
        <v>3</v>
      </c>
      <c r="C2231">
        <v>2</v>
      </c>
      <c r="D2231">
        <v>1</v>
      </c>
      <c r="E2231">
        <v>3</v>
      </c>
      <c r="F2231">
        <v>7</v>
      </c>
      <c r="G223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231" s="52">
        <f>IFERROR(MasterData6[[#This Row],[NumWebPurchases]]/MasterData6[[#This Row],[NumWebVisitsMonth]], 0)</f>
        <v>0.2857142857142857</v>
      </c>
      <c r="I2231" t="str">
        <f>IF(AND(MasterData6[[#This Row],[NumWebPurchases]]&gt;=1, Buying_Cat.="Over $500"), "Yes", "")</f>
        <v/>
      </c>
      <c r="L2231" t="str">
        <f>IF(MasterData6[[#This Row],[NumWebPurchases]]&gt;=R$3, "Yes", "")</f>
        <v/>
      </c>
      <c r="M2231" t="str">
        <f>IF(MasterData6[[#This Row],[NumCatalogPurchases]]&gt;=S$3, "Yes", "")</f>
        <v/>
      </c>
      <c r="N2231" t="str">
        <f>IF(MasterData6[[#This Row],[NumStorePurchases]]&gt;=T$3, "Yes", "")</f>
        <v/>
      </c>
    </row>
    <row r="2232" spans="1:14" x14ac:dyDescent="0.3">
      <c r="A2232">
        <v>11121</v>
      </c>
      <c r="B2232">
        <v>4</v>
      </c>
      <c r="C2232">
        <v>4</v>
      </c>
      <c r="D2232">
        <v>0</v>
      </c>
      <c r="E2232">
        <v>3</v>
      </c>
      <c r="F2232">
        <v>9</v>
      </c>
      <c r="G223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4</v>
      </c>
      <c r="H2232" s="52">
        <f>IFERROR(MasterData6[[#This Row],[NumWebPurchases]]/MasterData6[[#This Row],[NumWebVisitsMonth]], 0)</f>
        <v>0.44444444444444442</v>
      </c>
      <c r="I2232" t="str">
        <f>IF(AND(MasterData6[[#This Row],[NumWebPurchases]]&gt;=1, Buying_Cat.="Over $500"), "Yes", "")</f>
        <v/>
      </c>
      <c r="L2232" t="str">
        <f>IF(MasterData6[[#This Row],[NumWebPurchases]]&gt;=R$3, "Yes", "")</f>
        <v>Yes</v>
      </c>
      <c r="M2232" t="str">
        <f>IF(MasterData6[[#This Row],[NumCatalogPurchases]]&gt;=S$3, "Yes", "")</f>
        <v/>
      </c>
      <c r="N2232" t="str">
        <f>IF(MasterData6[[#This Row],[NumStorePurchases]]&gt;=T$3, "Yes", "")</f>
        <v/>
      </c>
    </row>
    <row r="2233" spans="1:14" x14ac:dyDescent="0.3">
      <c r="A2233">
        <v>11133</v>
      </c>
      <c r="B2233">
        <v>5</v>
      </c>
      <c r="C2233">
        <v>7</v>
      </c>
      <c r="D2233">
        <v>1</v>
      </c>
      <c r="E2233">
        <v>6</v>
      </c>
      <c r="F2233">
        <v>8</v>
      </c>
      <c r="G2233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5</v>
      </c>
      <c r="H2233" s="52">
        <f>IFERROR(MasterData6[[#This Row],[NumWebPurchases]]/MasterData6[[#This Row],[NumWebVisitsMonth]], 0)</f>
        <v>0.875</v>
      </c>
      <c r="I2233" t="str">
        <f>IF(AND(MasterData6[[#This Row],[NumWebPurchases]]&gt;=1, Buying_Cat.="Over $500"), "Yes", "")</f>
        <v/>
      </c>
      <c r="L2233" t="str">
        <f>IF(MasterData6[[#This Row],[NumWebPurchases]]&gt;=R$3, "Yes", "")</f>
        <v>Yes</v>
      </c>
      <c r="M2233" t="str">
        <f>IF(MasterData6[[#This Row],[NumCatalogPurchases]]&gt;=S$3, "Yes", "")</f>
        <v/>
      </c>
      <c r="N2233" t="str">
        <f>IF(MasterData6[[#This Row],[NumStorePurchases]]&gt;=T$3, "Yes", "")</f>
        <v>Yes</v>
      </c>
    </row>
    <row r="2234" spans="1:14" x14ac:dyDescent="0.3">
      <c r="A2234">
        <v>11148</v>
      </c>
      <c r="B2234">
        <v>1</v>
      </c>
      <c r="C2234">
        <v>1</v>
      </c>
      <c r="D2234">
        <v>0</v>
      </c>
      <c r="E2234">
        <v>2</v>
      </c>
      <c r="F2234">
        <v>8</v>
      </c>
      <c r="G2234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234" s="52">
        <f>IFERROR(MasterData6[[#This Row],[NumWebPurchases]]/MasterData6[[#This Row],[NumWebVisitsMonth]], 0)</f>
        <v>0.125</v>
      </c>
      <c r="I2234" t="str">
        <f>IF(AND(MasterData6[[#This Row],[NumWebPurchases]]&gt;=1, Buying_Cat.="Over $500"), "Yes", "")</f>
        <v/>
      </c>
      <c r="L2234" t="str">
        <f>IF(MasterData6[[#This Row],[NumWebPurchases]]&gt;=R$3, "Yes", "")</f>
        <v/>
      </c>
      <c r="M2234" t="str">
        <f>IF(MasterData6[[#This Row],[NumCatalogPurchases]]&gt;=S$3, "Yes", "")</f>
        <v/>
      </c>
      <c r="N2234" t="str">
        <f>IF(MasterData6[[#This Row],[NumStorePurchases]]&gt;=T$3, "Yes", "")</f>
        <v/>
      </c>
    </row>
    <row r="2235" spans="1:14" x14ac:dyDescent="0.3">
      <c r="A2235">
        <v>11166</v>
      </c>
      <c r="B2235">
        <v>2</v>
      </c>
      <c r="C2235">
        <v>6</v>
      </c>
      <c r="D2235">
        <v>2</v>
      </c>
      <c r="E2235">
        <v>4</v>
      </c>
      <c r="F2235">
        <v>7</v>
      </c>
      <c r="G2235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235" s="52">
        <f>IFERROR(MasterData6[[#This Row],[NumWebPurchases]]/MasterData6[[#This Row],[NumWebVisitsMonth]], 0)</f>
        <v>0.8571428571428571</v>
      </c>
      <c r="I2235" t="str">
        <f>IF(AND(MasterData6[[#This Row],[NumWebPurchases]]&gt;=1, Buying_Cat.="Over $500"), "Yes", "")</f>
        <v/>
      </c>
      <c r="L2235" t="str">
        <f>IF(MasterData6[[#This Row],[NumWebPurchases]]&gt;=R$3, "Yes", "")</f>
        <v>Yes</v>
      </c>
      <c r="M2235" t="str">
        <f>IF(MasterData6[[#This Row],[NumCatalogPurchases]]&gt;=S$3, "Yes", "")</f>
        <v>Yes</v>
      </c>
      <c r="N2235" t="str">
        <f>IF(MasterData6[[#This Row],[NumStorePurchases]]&gt;=T$3, "Yes", "")</f>
        <v/>
      </c>
    </row>
    <row r="2236" spans="1:14" x14ac:dyDescent="0.3">
      <c r="A2236">
        <v>11171</v>
      </c>
      <c r="B2236">
        <v>7</v>
      </c>
      <c r="C2236">
        <v>6</v>
      </c>
      <c r="D2236">
        <v>3</v>
      </c>
      <c r="E2236">
        <v>5</v>
      </c>
      <c r="F2236">
        <v>7</v>
      </c>
      <c r="G2236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7</v>
      </c>
      <c r="H2236" s="52">
        <f>IFERROR(MasterData6[[#This Row],[NumWebPurchases]]/MasterData6[[#This Row],[NumWebVisitsMonth]], 0)</f>
        <v>0.8571428571428571</v>
      </c>
      <c r="I2236" t="str">
        <f>IF(AND(MasterData6[[#This Row],[NumWebPurchases]]&gt;=1, Buying_Cat.="Over $500"), "Yes", "")</f>
        <v/>
      </c>
      <c r="L2236" t="str">
        <f>IF(MasterData6[[#This Row],[NumWebPurchases]]&gt;=R$3, "Yes", "")</f>
        <v>Yes</v>
      </c>
      <c r="M2236" t="str">
        <f>IF(MasterData6[[#This Row],[NumCatalogPurchases]]&gt;=S$3, "Yes", "")</f>
        <v>Yes</v>
      </c>
      <c r="N2236" t="str">
        <f>IF(MasterData6[[#This Row],[NumStorePurchases]]&gt;=T$3, "Yes", "")</f>
        <v>Yes</v>
      </c>
    </row>
    <row r="2237" spans="1:14" x14ac:dyDescent="0.3">
      <c r="A2237">
        <v>11176</v>
      </c>
      <c r="B2237">
        <v>2</v>
      </c>
      <c r="C2237">
        <v>5</v>
      </c>
      <c r="D2237">
        <v>4</v>
      </c>
      <c r="E2237">
        <v>7</v>
      </c>
      <c r="F2237">
        <v>3</v>
      </c>
      <c r="G2237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2</v>
      </c>
      <c r="H2237" s="52">
        <f>IFERROR(MasterData6[[#This Row],[NumWebPurchases]]/MasterData6[[#This Row],[NumWebVisitsMonth]], 0)</f>
        <v>1.6666666666666667</v>
      </c>
      <c r="I2237" t="str">
        <f>IF(AND(MasterData6[[#This Row],[NumWebPurchases]]&gt;=1, Buying_Cat.="Over $500"), "Yes", "")</f>
        <v/>
      </c>
      <c r="L2237" t="str">
        <f>IF(MasterData6[[#This Row],[NumWebPurchases]]&gt;=R$3, "Yes", "")</f>
        <v>Yes</v>
      </c>
      <c r="M2237" t="str">
        <f>IF(MasterData6[[#This Row],[NumCatalogPurchases]]&gt;=S$3, "Yes", "")</f>
        <v>Yes</v>
      </c>
      <c r="N2237" t="str">
        <f>IF(MasterData6[[#This Row],[NumStorePurchases]]&gt;=T$3, "Yes", "")</f>
        <v>Yes</v>
      </c>
    </row>
    <row r="2238" spans="1:14" x14ac:dyDescent="0.3">
      <c r="A2238">
        <v>11178</v>
      </c>
      <c r="B2238">
        <v>1</v>
      </c>
      <c r="C2238">
        <v>1</v>
      </c>
      <c r="D2238">
        <v>0</v>
      </c>
      <c r="E2238">
        <v>3</v>
      </c>
      <c r="F2238">
        <v>7</v>
      </c>
      <c r="G2238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238" s="52">
        <f>IFERROR(MasterData6[[#This Row],[NumWebPurchases]]/MasterData6[[#This Row],[NumWebVisitsMonth]], 0)</f>
        <v>0.14285714285714285</v>
      </c>
      <c r="I2238" t="str">
        <f>IF(AND(MasterData6[[#This Row],[NumWebPurchases]]&gt;=1, Buying_Cat.="Over $500"), "Yes", "")</f>
        <v/>
      </c>
      <c r="L2238" t="str">
        <f>IF(MasterData6[[#This Row],[NumWebPurchases]]&gt;=R$3, "Yes", "")</f>
        <v/>
      </c>
      <c r="M2238" t="str">
        <f>IF(MasterData6[[#This Row],[NumCatalogPurchases]]&gt;=S$3, "Yes", "")</f>
        <v/>
      </c>
      <c r="N2238" t="str">
        <f>IF(MasterData6[[#This Row],[NumStorePurchases]]&gt;=T$3, "Yes", "")</f>
        <v/>
      </c>
    </row>
    <row r="2239" spans="1:14" x14ac:dyDescent="0.3">
      <c r="A2239">
        <v>11181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0</v>
      </c>
      <c r="H2239" s="52">
        <f>IFERROR(MasterData6[[#This Row],[NumWebPurchases]]/MasterData6[[#This Row],[NumWebVisitsMonth]], 0)</f>
        <v>0</v>
      </c>
      <c r="I2239" t="str">
        <f>IF(AND(MasterData6[[#This Row],[NumWebPurchases]]&gt;=1, Buying_Cat.="Over $500"), "Yes", "")</f>
        <v/>
      </c>
      <c r="L2239" t="str">
        <f>IF(MasterData6[[#This Row],[NumWebPurchases]]&gt;=R$3, "Yes", "")</f>
        <v/>
      </c>
      <c r="M2239" t="str">
        <f>IF(MasterData6[[#This Row],[NumCatalogPurchases]]&gt;=S$3, "Yes", "")</f>
        <v/>
      </c>
      <c r="N2239" t="str">
        <f>IF(MasterData6[[#This Row],[NumStorePurchases]]&gt;=T$3, "Yes", "")</f>
        <v/>
      </c>
    </row>
    <row r="2240" spans="1:14" x14ac:dyDescent="0.3">
      <c r="A2240">
        <v>11187</v>
      </c>
      <c r="B2240">
        <v>3</v>
      </c>
      <c r="C2240">
        <v>2</v>
      </c>
      <c r="D2240">
        <v>1</v>
      </c>
      <c r="E2240">
        <v>3</v>
      </c>
      <c r="F2240">
        <v>5</v>
      </c>
      <c r="G2240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240" s="52">
        <f>IFERROR(MasterData6[[#This Row],[NumWebPurchases]]/MasterData6[[#This Row],[NumWebVisitsMonth]], 0)</f>
        <v>0.4</v>
      </c>
      <c r="I2240" t="str">
        <f>IF(AND(MasterData6[[#This Row],[NumWebPurchases]]&gt;=1, Buying_Cat.="Over $500"), "Yes", "")</f>
        <v/>
      </c>
      <c r="L2240" t="str">
        <f>IF(MasterData6[[#This Row],[NumWebPurchases]]&gt;=R$3, "Yes", "")</f>
        <v/>
      </c>
      <c r="M2240" t="str">
        <f>IF(MasterData6[[#This Row],[NumCatalogPurchases]]&gt;=S$3, "Yes", "")</f>
        <v/>
      </c>
      <c r="N2240" t="str">
        <f>IF(MasterData6[[#This Row],[NumStorePurchases]]&gt;=T$3, "Yes", "")</f>
        <v/>
      </c>
    </row>
    <row r="2241" spans="1:14" x14ac:dyDescent="0.3">
      <c r="A2241">
        <v>11188</v>
      </c>
      <c r="B2241">
        <v>3</v>
      </c>
      <c r="C2241">
        <v>2</v>
      </c>
      <c r="D2241">
        <v>1</v>
      </c>
      <c r="E2241">
        <v>3</v>
      </c>
      <c r="F2241">
        <v>5</v>
      </c>
      <c r="G2241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3</v>
      </c>
      <c r="H2241" s="52">
        <f>IFERROR(MasterData6[[#This Row],[NumWebPurchases]]/MasterData6[[#This Row],[NumWebVisitsMonth]], 0)</f>
        <v>0.4</v>
      </c>
      <c r="I2241" t="str">
        <f>IF(AND(MasterData6[[#This Row],[NumWebPurchases]]&gt;=1, Buying_Cat.="Over $500"), "Yes", "")</f>
        <v/>
      </c>
      <c r="L2241" t="str">
        <f>IF(MasterData6[[#This Row],[NumWebPurchases]]&gt;=R$3, "Yes", "")</f>
        <v/>
      </c>
      <c r="M2241" t="str">
        <f>IF(MasterData6[[#This Row],[NumCatalogPurchases]]&gt;=S$3, "Yes", "")</f>
        <v/>
      </c>
      <c r="N2241" t="str">
        <f>IF(MasterData6[[#This Row],[NumStorePurchases]]&gt;=T$3, "Yes", "")</f>
        <v/>
      </c>
    </row>
    <row r="2242" spans="1:14" x14ac:dyDescent="0.3">
      <c r="A2242">
        <v>11191</v>
      </c>
      <c r="B2242">
        <v>1</v>
      </c>
      <c r="C2242">
        <v>2</v>
      </c>
      <c r="D2242">
        <v>1</v>
      </c>
      <c r="E2242">
        <v>4</v>
      </c>
      <c r="F2242">
        <v>6</v>
      </c>
      <c r="G2242">
        <f>IF(Analysis!$B$44=$B$1, MasterData6[[#This Row],[NumDealsPurchases]], IF(Analysis!$B$44=$C$1, MasterData6[[#This Row],[NumWebPurchases]], IF(Analysis!$B$44=$D$1, MasterData6[[#This Row],[NumCatalogPurchases]], IF(Analysis!$B$44=$E$1, MasterData6[[#This Row],[NumStorePurchases]], IF(Analysis!$B$44=$F$1, MasterData6[[#This Row],[NumWebVisitsMonth]], "")))))</f>
        <v>1</v>
      </c>
      <c r="H2242" s="52">
        <f>IFERROR(MasterData6[[#This Row],[NumWebPurchases]]/MasterData6[[#This Row],[NumWebVisitsMonth]], 0)</f>
        <v>0.33333333333333331</v>
      </c>
      <c r="I2242" t="str">
        <f>IF(AND(MasterData6[[#This Row],[NumWebPurchases]]&gt;=1, Buying_Cat.="Over $500"), "Yes", "")</f>
        <v/>
      </c>
      <c r="L2242" t="str">
        <f>IF(MasterData6[[#This Row],[NumWebPurchases]]&gt;=R$3, "Yes", "")</f>
        <v/>
      </c>
      <c r="M2242" t="str">
        <f>IF(MasterData6[[#This Row],[NumCatalogPurchases]]&gt;=S$3, "Yes", "")</f>
        <v/>
      </c>
      <c r="N2242" t="str">
        <f>IF(MasterData6[[#This Row],[NumStorePurchases]]&gt;=T$3, "Yes", "")</f>
        <v/>
      </c>
    </row>
  </sheetData>
  <mergeCells count="2">
    <mergeCell ref="L1:N1"/>
    <mergeCell ref="R1:T1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3C3B9-0643-4E98-AEAE-1FE31F176572}">
  <sheetPr codeName="Sheet5">
    <pageSetUpPr autoPageBreaks="0"/>
  </sheetPr>
  <dimension ref="A1:F61"/>
  <sheetViews>
    <sheetView topLeftCell="A46" zoomScale="70" zoomScaleNormal="70" zoomScaleSheetLayoutView="70" workbookViewId="0">
      <selection activeCell="P69" sqref="P69"/>
    </sheetView>
  </sheetViews>
  <sheetFormatPr defaultRowHeight="14" x14ac:dyDescent="0.3"/>
  <cols>
    <col min="2" max="2" width="15.58203125" customWidth="1"/>
    <col min="3" max="4" width="9.9140625" customWidth="1"/>
    <col min="5" max="5" width="9.25" customWidth="1"/>
    <col min="6" max="6" width="9.9140625" customWidth="1"/>
    <col min="7" max="7" width="10.33203125" customWidth="1"/>
    <col min="16" max="16" width="9.6640625" customWidth="1"/>
    <col min="17" max="17" width="9.25" customWidth="1"/>
    <col min="18" max="18" width="9.6640625" customWidth="1"/>
    <col min="19" max="19" width="8.58203125" customWidth="1"/>
    <col min="20" max="20" width="10.4140625" customWidth="1"/>
  </cols>
  <sheetData>
    <row r="1" spans="1:6" ht="28.5" customHeight="1" thickBot="1" x14ac:dyDescent="0.35">
      <c r="B1" s="30" t="s">
        <v>134</v>
      </c>
      <c r="C1" s="48"/>
      <c r="D1" s="48"/>
    </row>
    <row r="2" spans="1:6" x14ac:dyDescent="0.3">
      <c r="B2" s="45"/>
      <c r="C2" s="45"/>
      <c r="D2" s="45"/>
      <c r="E2" s="45"/>
    </row>
    <row r="3" spans="1:6" x14ac:dyDescent="0.3">
      <c r="A3" s="61"/>
      <c r="B3" s="23" t="s">
        <v>70</v>
      </c>
      <c r="C3" s="23" t="s">
        <v>68</v>
      </c>
      <c r="D3" s="23" t="s">
        <v>69</v>
      </c>
      <c r="E3" s="61"/>
      <c r="F3" s="61"/>
    </row>
    <row r="4" spans="1:6" x14ac:dyDescent="0.3">
      <c r="B4" s="22" t="s">
        <v>64</v>
      </c>
      <c r="C4" s="18">
        <f>COUNTIF(Table2[MntFruits], "Yes")</f>
        <v>641</v>
      </c>
      <c r="D4" s="49">
        <f>C4/COUNT(ID)</f>
        <v>0.28616071428571427</v>
      </c>
      <c r="E4" s="61"/>
      <c r="F4" s="61"/>
    </row>
    <row r="5" spans="1:6" x14ac:dyDescent="0.3">
      <c r="B5" s="22" t="s">
        <v>67</v>
      </c>
      <c r="C5" s="18">
        <f>COUNTIF(Table2[MntSweetProducts], "Yes")</f>
        <v>643</v>
      </c>
      <c r="D5" s="49">
        <f>C5/COUNT(ID)</f>
        <v>0.28705357142857141</v>
      </c>
    </row>
    <row r="6" spans="1:6" x14ac:dyDescent="0.3">
      <c r="B6" s="22" t="s">
        <v>66</v>
      </c>
      <c r="C6" s="18">
        <f>COUNTIF(Table2[MntFishProducts], "Yes")</f>
        <v>665</v>
      </c>
      <c r="D6" s="49">
        <f>C6/COUNT(ID)</f>
        <v>0.296875</v>
      </c>
    </row>
    <row r="7" spans="1:6" x14ac:dyDescent="0.3">
      <c r="B7" s="22" t="s">
        <v>65</v>
      </c>
      <c r="C7" s="18">
        <f>COUNTIF(Table2[MntMeatProducts], "Yes")</f>
        <v>701</v>
      </c>
      <c r="D7" s="49">
        <f>C7/COUNT(ID)</f>
        <v>0.31294642857142857</v>
      </c>
    </row>
    <row r="8" spans="1:6" x14ac:dyDescent="0.3">
      <c r="B8" s="22" t="s">
        <v>63</v>
      </c>
      <c r="C8" s="18">
        <f>COUNTIF(Table2[MntWines], "Yes")</f>
        <v>864</v>
      </c>
      <c r="D8" s="49">
        <f>C8/COUNT(ID)</f>
        <v>0.38571428571428573</v>
      </c>
      <c r="E8" s="61"/>
      <c r="F8" s="61"/>
    </row>
    <row r="9" spans="1:6" ht="12.5" customHeight="1" x14ac:dyDescent="0.3">
      <c r="B9" s="61"/>
      <c r="C9" s="60"/>
      <c r="D9" s="61"/>
      <c r="E9" s="61"/>
      <c r="F9" s="61"/>
    </row>
    <row r="10" spans="1:6" x14ac:dyDescent="0.3">
      <c r="A10" s="61"/>
      <c r="B10" s="59" t="s">
        <v>99</v>
      </c>
      <c r="C10" s="59"/>
      <c r="D10" s="59"/>
      <c r="E10" s="59"/>
      <c r="F10" s="59"/>
    </row>
    <row r="11" spans="1:6" ht="12.5" customHeight="1" x14ac:dyDescent="0.3">
      <c r="A11" s="61"/>
      <c r="B11" s="22" t="s">
        <v>64</v>
      </c>
      <c r="C11" s="22" t="s">
        <v>67</v>
      </c>
      <c r="D11" s="22" t="s">
        <v>66</v>
      </c>
      <c r="E11" s="22" t="s">
        <v>65</v>
      </c>
      <c r="F11" s="22" t="s">
        <v>63</v>
      </c>
    </row>
    <row r="12" spans="1:6" x14ac:dyDescent="0.3">
      <c r="A12" s="58" t="s">
        <v>99</v>
      </c>
      <c r="B12" s="20">
        <f>AVERAGE(MntFruits)</f>
        <v>26.302232142857143</v>
      </c>
      <c r="C12" s="20">
        <f>AVERAGE(MntSweetProducts)</f>
        <v>27.062946428571429</v>
      </c>
      <c r="D12" s="20">
        <f>AVERAGE(MntFishProducts)</f>
        <v>37.525446428571428</v>
      </c>
      <c r="E12" s="20">
        <f>AVERAGE(MntMeatProducts)</f>
        <v>166.95</v>
      </c>
      <c r="F12" s="20">
        <f>AVERAGE(MntWines)</f>
        <v>303.93571428571431</v>
      </c>
    </row>
    <row r="13" spans="1:6" x14ac:dyDescent="0.3">
      <c r="A13" s="57" t="s">
        <v>100</v>
      </c>
      <c r="B13" s="20">
        <f>MEDIAN(MntFruits)</f>
        <v>8</v>
      </c>
      <c r="C13" s="20">
        <f>MEDIAN(MntSweetProducts)</f>
        <v>8</v>
      </c>
      <c r="D13" s="20">
        <f>MEDIAN(MntFishProducts)</f>
        <v>12</v>
      </c>
      <c r="E13" s="20">
        <f>MEDIAN(MntMeatProducts)</f>
        <v>67</v>
      </c>
      <c r="F13" s="20">
        <f>MEDIAN(MntWines)</f>
        <v>173.5</v>
      </c>
    </row>
    <row r="14" spans="1:6" x14ac:dyDescent="0.3">
      <c r="A14" s="57" t="s">
        <v>101</v>
      </c>
      <c r="B14" s="20">
        <f>_xlfn.MODE.MULT(MntFruits)</f>
        <v>0</v>
      </c>
      <c r="C14" s="20">
        <f>_xlfn.MODE.MULT(MntSweetProducts)</f>
        <v>0</v>
      </c>
      <c r="D14" s="20">
        <f>_xlfn.MODE.MULT(MntFishProducts)</f>
        <v>0</v>
      </c>
      <c r="E14" s="20">
        <f>_xlfn.MODE.MULT(MntMeatProducts)</f>
        <v>7</v>
      </c>
      <c r="F14" s="20">
        <f>_xlfn.MODE.MULT(MntWines)</f>
        <v>2</v>
      </c>
    </row>
    <row r="19" spans="2:5" ht="27.5" customHeight="1" thickBot="1" x14ac:dyDescent="0.35">
      <c r="B19" s="30" t="s">
        <v>82</v>
      </c>
      <c r="C19" s="30"/>
      <c r="D19" s="30"/>
    </row>
    <row r="20" spans="2:5" x14ac:dyDescent="0.3">
      <c r="B20" s="32"/>
      <c r="C20" s="32"/>
      <c r="D20" s="32"/>
      <c r="E20" s="32"/>
    </row>
    <row r="21" spans="2:5" x14ac:dyDescent="0.3">
      <c r="B21" s="23" t="s">
        <v>70</v>
      </c>
      <c r="C21" s="23" t="s">
        <v>68</v>
      </c>
      <c r="D21" s="23" t="s">
        <v>69</v>
      </c>
    </row>
    <row r="22" spans="2:5" x14ac:dyDescent="0.3">
      <c r="B22" s="22" t="s">
        <v>65</v>
      </c>
      <c r="C22" s="18">
        <f>COUNTIF(Table210[MntMeatProducts], "Yes")</f>
        <v>35</v>
      </c>
      <c r="D22" s="36">
        <f>C22/$C$27</f>
        <v>0.11400651465798045</v>
      </c>
    </row>
    <row r="23" spans="2:5" x14ac:dyDescent="0.3">
      <c r="B23" s="22" t="s">
        <v>67</v>
      </c>
      <c r="C23" s="18">
        <f>COUNTIF(Table210[MntSweetProducts], "Yes")</f>
        <v>58</v>
      </c>
      <c r="D23" s="36">
        <f t="shared" ref="D23:D26" si="0">C23/$C$27</f>
        <v>0.18892508143322476</v>
      </c>
    </row>
    <row r="24" spans="2:5" x14ac:dyDescent="0.3">
      <c r="B24" s="22" t="s">
        <v>63</v>
      </c>
      <c r="C24" s="18">
        <f>COUNTIF(Table210[MntWines], "Yes")</f>
        <v>67</v>
      </c>
      <c r="D24" s="36">
        <f t="shared" si="0"/>
        <v>0.21824104234527689</v>
      </c>
    </row>
    <row r="25" spans="2:5" x14ac:dyDescent="0.3">
      <c r="B25" s="22" t="s">
        <v>64</v>
      </c>
      <c r="C25" s="18">
        <f>COUNTIF(Table210[MntFruits], "Yes")</f>
        <v>69</v>
      </c>
      <c r="D25" s="36">
        <f t="shared" si="0"/>
        <v>0.22475570032573289</v>
      </c>
    </row>
    <row r="26" spans="2:5" x14ac:dyDescent="0.3">
      <c r="B26" s="22" t="s">
        <v>66</v>
      </c>
      <c r="C26" s="18">
        <f>COUNTIF(Table210[MntFishProducts], "Yes")</f>
        <v>78</v>
      </c>
      <c r="D26" s="36">
        <f t="shared" si="0"/>
        <v>0.25407166123778502</v>
      </c>
    </row>
    <row r="27" spans="2:5" x14ac:dyDescent="0.3">
      <c r="C27" s="14">
        <f>SUM(C22:C26)</f>
        <v>307</v>
      </c>
    </row>
    <row r="28" spans="2:5" x14ac:dyDescent="0.3">
      <c r="C28" s="14"/>
    </row>
    <row r="29" spans="2:5" x14ac:dyDescent="0.3">
      <c r="B29" s="46" t="s">
        <v>88</v>
      </c>
      <c r="C29" s="47"/>
      <c r="D29" s="47"/>
    </row>
    <row r="30" spans="2:5" x14ac:dyDescent="0.3">
      <c r="B30" s="44" t="s">
        <v>86</v>
      </c>
      <c r="C30" s="44" t="s">
        <v>89</v>
      </c>
      <c r="D30" s="44" t="s">
        <v>87</v>
      </c>
    </row>
    <row r="31" spans="2:5" x14ac:dyDescent="0.3">
      <c r="B31" s="25">
        <f>AVERAGE(MasterData5[[Income ]])</f>
        <v>51969.861399548536</v>
      </c>
      <c r="C31" s="25">
        <f>MEDIAN(Income)</f>
        <v>51373</v>
      </c>
      <c r="D31" s="25">
        <f>_xlfn.MODE.MULT(Income)</f>
        <v>7500</v>
      </c>
    </row>
    <row r="32" spans="2:5" x14ac:dyDescent="0.3">
      <c r="B32" s="14"/>
      <c r="C32" s="14"/>
      <c r="D32" s="14"/>
    </row>
    <row r="33" spans="2:6" x14ac:dyDescent="0.3">
      <c r="B33" s="34"/>
      <c r="C33" s="34" t="s">
        <v>79</v>
      </c>
      <c r="D33" s="10">
        <f>COUNTIF(MasterData5[Above AVG income?], "Above")</f>
        <v>1091</v>
      </c>
    </row>
    <row r="34" spans="2:6" x14ac:dyDescent="0.3">
      <c r="B34" s="35"/>
      <c r="C34" s="35" t="s">
        <v>80</v>
      </c>
      <c r="D34" s="10">
        <f>COUNTIF(MasterData5[Above AVG income?], "Below")</f>
        <v>1124</v>
      </c>
    </row>
    <row r="37" spans="2:6" ht="28.5" thickBot="1" x14ac:dyDescent="0.35">
      <c r="B37" s="31" t="s">
        <v>81</v>
      </c>
      <c r="C37" s="31"/>
      <c r="D37" s="31"/>
      <c r="E37" s="31"/>
    </row>
    <row r="38" spans="2:6" x14ac:dyDescent="0.3">
      <c r="B38" s="33"/>
      <c r="C38" s="33"/>
      <c r="D38" s="33"/>
      <c r="E38" s="33"/>
    </row>
    <row r="39" spans="2:6" x14ac:dyDescent="0.3">
      <c r="B39" s="23" t="s">
        <v>70</v>
      </c>
      <c r="C39" s="23" t="s">
        <v>68</v>
      </c>
      <c r="D39" s="23" t="s">
        <v>69</v>
      </c>
      <c r="E39" s="23" t="s">
        <v>74</v>
      </c>
      <c r="F39" s="23" t="s">
        <v>62</v>
      </c>
    </row>
    <row r="40" spans="2:6" x14ac:dyDescent="0.3">
      <c r="B40" s="22" t="s">
        <v>71</v>
      </c>
      <c r="C40" s="18">
        <f>COUNTIF(Table7[WebPurchases], "Yes")</f>
        <v>1128</v>
      </c>
      <c r="D40" s="19">
        <f>C40/COUNT(ID)</f>
        <v>0.50357142857142856</v>
      </c>
      <c r="E40" s="21">
        <f>MEDIAN(NumWebPurchases)</f>
        <v>4</v>
      </c>
      <c r="F40" s="51">
        <f>SUM(NumWebPurchases)</f>
        <v>9150</v>
      </c>
    </row>
    <row r="41" spans="2:6" x14ac:dyDescent="0.3">
      <c r="B41" s="22" t="s">
        <v>72</v>
      </c>
      <c r="C41" s="18">
        <f>COUNTIF(Table7[[#All],[CatalogPurchases]], "Yes")</f>
        <v>1157</v>
      </c>
      <c r="D41" s="19">
        <f>C41/COUNT(ID)</f>
        <v>0.51651785714285714</v>
      </c>
      <c r="E41" s="21">
        <f>MEDIAN(NumCatalogPurchases)</f>
        <v>2</v>
      </c>
      <c r="F41" s="51">
        <f>SUM(NumCatalogPurchases)</f>
        <v>5963</v>
      </c>
    </row>
    <row r="42" spans="2:6" x14ac:dyDescent="0.3">
      <c r="B42" s="22" t="s">
        <v>73</v>
      </c>
      <c r="C42" s="18">
        <f>COUNTIF(Table7[StorePurchases], "Yes")</f>
        <v>1182</v>
      </c>
      <c r="D42" s="19">
        <f>C42/COUNT(ID)</f>
        <v>0.52767857142857144</v>
      </c>
      <c r="E42" s="21">
        <f>MEDIAN(NumStorePurchases)</f>
        <v>5</v>
      </c>
      <c r="F42" s="51">
        <f>SUM(NumStorePurchases)</f>
        <v>12970</v>
      </c>
    </row>
    <row r="43" spans="2:6" x14ac:dyDescent="0.3">
      <c r="C43">
        <f>SUM(C40:C42)</f>
        <v>3467</v>
      </c>
    </row>
    <row r="44" spans="2:6" x14ac:dyDescent="0.3">
      <c r="B44" t="s">
        <v>15</v>
      </c>
    </row>
    <row r="46" spans="2:6" x14ac:dyDescent="0.3">
      <c r="B46" s="54" t="s">
        <v>95</v>
      </c>
      <c r="C46" s="54"/>
    </row>
    <row r="47" spans="2:6" x14ac:dyDescent="0.3">
      <c r="B47">
        <f>COUNTIF(Buying_Cat., "Over $500")</f>
        <v>941</v>
      </c>
    </row>
    <row r="50" spans="2:5" ht="14.5" thickBot="1" x14ac:dyDescent="0.35">
      <c r="B50" s="41" t="s">
        <v>135</v>
      </c>
      <c r="C50" s="41"/>
      <c r="D50" s="41"/>
    </row>
    <row r="51" spans="2:5" x14ac:dyDescent="0.3">
      <c r="C51" s="23" t="s">
        <v>84</v>
      </c>
      <c r="D51" s="40" t="s">
        <v>69</v>
      </c>
      <c r="E51" s="14"/>
    </row>
    <row r="52" spans="2:5" x14ac:dyDescent="0.3">
      <c r="B52" s="39" t="s">
        <v>64</v>
      </c>
      <c r="C52" s="20">
        <f>SUM(MntFruits)</f>
        <v>58917</v>
      </c>
      <c r="D52" s="36">
        <f>C52/$C$57</f>
        <v>4.6819757799518268E-2</v>
      </c>
      <c r="E52" s="42"/>
    </row>
    <row r="53" spans="2:5" x14ac:dyDescent="0.3">
      <c r="B53" s="39" t="s">
        <v>67</v>
      </c>
      <c r="C53" s="20">
        <f>SUM(MntSweetProducts)</f>
        <v>60621</v>
      </c>
      <c r="D53" s="36">
        <f t="shared" ref="D53:D57" si="1">C53/$C$57</f>
        <v>4.8173880841940304E-2</v>
      </c>
      <c r="E53" s="42"/>
    </row>
    <row r="54" spans="2:5" x14ac:dyDescent="0.3">
      <c r="B54" s="39" t="s">
        <v>66</v>
      </c>
      <c r="C54" s="20">
        <f>SUM(MntFishProducts)</f>
        <v>84057</v>
      </c>
      <c r="D54" s="43">
        <f t="shared" si="1"/>
        <v>6.6797840714125076E-2</v>
      </c>
      <c r="E54" s="42"/>
    </row>
    <row r="55" spans="2:5" x14ac:dyDescent="0.3">
      <c r="B55" s="39" t="s">
        <v>65</v>
      </c>
      <c r="C55" s="20">
        <f>SUM(MntMeatProducts)</f>
        <v>373968</v>
      </c>
      <c r="D55" s="43">
        <f t="shared" si="1"/>
        <v>0.29718232742281936</v>
      </c>
      <c r="E55" s="42"/>
    </row>
    <row r="56" spans="2:5" x14ac:dyDescent="0.3">
      <c r="B56" s="39" t="s">
        <v>63</v>
      </c>
      <c r="C56" s="20">
        <f>SUM(MntWines)</f>
        <v>680816</v>
      </c>
      <c r="D56" s="43">
        <f t="shared" si="1"/>
        <v>0.54102619322159695</v>
      </c>
      <c r="E56" s="42"/>
    </row>
    <row r="57" spans="2:5" x14ac:dyDescent="0.3">
      <c r="B57" s="39" t="s">
        <v>83</v>
      </c>
      <c r="C57" s="20">
        <f>SUM(C52:C56)</f>
        <v>1258379</v>
      </c>
      <c r="D57" s="19">
        <f t="shared" si="1"/>
        <v>1</v>
      </c>
      <c r="E57" s="42"/>
    </row>
    <row r="59" spans="2:5" x14ac:dyDescent="0.3">
      <c r="B59" s="50"/>
    </row>
    <row r="60" spans="2:5" x14ac:dyDescent="0.3">
      <c r="B60" t="s">
        <v>66</v>
      </c>
    </row>
    <row r="61" spans="2:5" x14ac:dyDescent="0.3">
      <c r="B61" s="50"/>
    </row>
  </sheetData>
  <sortState xmlns:xlrd2="http://schemas.microsoft.com/office/spreadsheetml/2017/richdata2" ref="AI47:AK51">
    <sortCondition descending="1" ref="AJ46"/>
  </sortState>
  <dataValidations count="1">
    <dataValidation type="list" allowBlank="1" showInputMessage="1" showErrorMessage="1" sqref="E51" xr:uid="{43906FBA-644D-426E-A3F8-F2FFA35036F6}">
      <formula1>$C$51:$D$51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8B267CF-26C1-4CAC-B57D-DE224714A03A}">
          <x14:formula1>
            <xm:f>'Product Purchased'!$B$1:$F$1</xm:f>
          </x14:formula1>
          <xm:sqref>B60</xm:sqref>
        </x14:dataValidation>
        <x14:dataValidation type="list" allowBlank="1" showInputMessage="1" showErrorMessage="1" xr:uid="{D58F1050-8145-46BD-A2D0-701421AE8627}">
          <x14:formula1>
            <xm:f>'Channel Performance'!$B$2:$F$2</xm:f>
          </x14:formula1>
          <xm:sqref>B44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8CA5-0655-463A-9312-D41C191DBF12}">
  <sheetPr codeName="Sheet9"/>
  <dimension ref="BB4:BT15"/>
  <sheetViews>
    <sheetView tabSelected="1" topLeftCell="AT6" zoomScale="85" zoomScaleNormal="85" workbookViewId="0">
      <selection activeCell="BF8" sqref="BF8"/>
    </sheetView>
  </sheetViews>
  <sheetFormatPr defaultRowHeight="14" x14ac:dyDescent="0.3"/>
  <sheetData>
    <row r="4" spans="54:72" x14ac:dyDescent="0.3">
      <c r="BI4" s="62"/>
    </row>
    <row r="5" spans="54:72" x14ac:dyDescent="0.3">
      <c r="BO5" s="62"/>
    </row>
    <row r="6" spans="54:72" x14ac:dyDescent="0.3">
      <c r="BB6" s="62"/>
    </row>
    <row r="11" spans="54:72" x14ac:dyDescent="0.3">
      <c r="BT11" t="s">
        <v>136</v>
      </c>
    </row>
    <row r="13" spans="54:72" x14ac:dyDescent="0.3">
      <c r="BT13" t="s">
        <v>137</v>
      </c>
    </row>
    <row r="15" spans="54:72" x14ac:dyDescent="0.3">
      <c r="BT15" t="s">
        <v>138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2BEB4-562B-4025-8274-F4FFFCAC78F0}">
  <sheetPr codeName="Sheet7"/>
  <dimension ref="A1:G2242"/>
  <sheetViews>
    <sheetView zoomScale="55" zoomScaleNormal="55" workbookViewId="0">
      <pane xSplit="1" topLeftCell="B1" activePane="topRight" state="frozen"/>
      <selection pane="topRight" activeCell="F28" sqref="F28"/>
    </sheetView>
  </sheetViews>
  <sheetFormatPr defaultRowHeight="14" x14ac:dyDescent="0.3"/>
  <cols>
    <col min="1" max="7" width="10.4140625" customWidth="1"/>
  </cols>
  <sheetData>
    <row r="1" spans="1:7" x14ac:dyDescent="0.3">
      <c r="A1" t="s">
        <v>0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3">
      <c r="A3">
        <v>1</v>
      </c>
      <c r="B3">
        <v>0</v>
      </c>
      <c r="C3">
        <v>0</v>
      </c>
      <c r="D3">
        <v>0</v>
      </c>
      <c r="E3">
        <v>0</v>
      </c>
      <c r="F3">
        <v>1</v>
      </c>
      <c r="G3">
        <v>1</v>
      </c>
    </row>
    <row r="4" spans="1:7" x14ac:dyDescent="0.3">
      <c r="A4">
        <v>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">
      <c r="A6">
        <v>17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3">
      <c r="A7">
        <v>20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3">
      <c r="A8">
        <v>22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3">
      <c r="A10">
        <v>25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3">
      <c r="A11">
        <v>35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</row>
    <row r="12" spans="1:7" x14ac:dyDescent="0.3">
      <c r="A12">
        <v>48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</row>
    <row r="13" spans="1:7" x14ac:dyDescent="0.3">
      <c r="A13">
        <v>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">
      <c r="A14">
        <v>55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3">
      <c r="A15">
        <v>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3">
      <c r="A16">
        <v>73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>
        <v>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>
        <v>78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3">
      <c r="A19">
        <v>87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3">
      <c r="A20">
        <v>89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>
        <v>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>
        <v>113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3">
      <c r="A23">
        <v>115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3">
      <c r="A24">
        <v>123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>
        <v>125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</row>
    <row r="26" spans="1:7" x14ac:dyDescent="0.3">
      <c r="A26">
        <v>143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3">
      <c r="A27">
        <v>146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</row>
    <row r="28" spans="1:7" x14ac:dyDescent="0.3">
      <c r="A28">
        <v>153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>
        <v>158</v>
      </c>
      <c r="B29">
        <v>1</v>
      </c>
      <c r="C29">
        <v>0</v>
      </c>
      <c r="D29">
        <v>0</v>
      </c>
      <c r="E29">
        <v>0</v>
      </c>
      <c r="F29">
        <v>0</v>
      </c>
      <c r="G29">
        <v>1</v>
      </c>
    </row>
    <row r="30" spans="1:7" x14ac:dyDescent="0.3">
      <c r="A30">
        <v>164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3">
      <c r="A31">
        <v>175</v>
      </c>
      <c r="B31">
        <v>1</v>
      </c>
      <c r="C31">
        <v>0</v>
      </c>
      <c r="D31">
        <v>1</v>
      </c>
      <c r="E31">
        <v>0</v>
      </c>
      <c r="F31">
        <v>0</v>
      </c>
      <c r="G31">
        <v>0</v>
      </c>
    </row>
    <row r="32" spans="1:7" x14ac:dyDescent="0.3">
      <c r="A32">
        <v>176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>
        <v>178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3">
      <c r="A34">
        <v>182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3">
      <c r="A35">
        <v>193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">
      <c r="A36">
        <v>194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>
        <v>195</v>
      </c>
      <c r="B37">
        <v>1</v>
      </c>
      <c r="C37">
        <v>0</v>
      </c>
      <c r="D37">
        <v>0</v>
      </c>
      <c r="E37">
        <v>0</v>
      </c>
      <c r="F37">
        <v>0</v>
      </c>
      <c r="G37">
        <v>1</v>
      </c>
    </row>
    <row r="38" spans="1:7" x14ac:dyDescent="0.3">
      <c r="A38">
        <v>199</v>
      </c>
      <c r="B38">
        <v>0</v>
      </c>
      <c r="C38">
        <v>1</v>
      </c>
      <c r="D38">
        <v>0</v>
      </c>
      <c r="E38">
        <v>0</v>
      </c>
      <c r="F38">
        <v>0</v>
      </c>
      <c r="G38">
        <v>0</v>
      </c>
    </row>
    <row r="39" spans="1:7" x14ac:dyDescent="0.3">
      <c r="A39">
        <v>202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3">
      <c r="A40">
        <v>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>
        <v>213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3">
      <c r="A42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3">
      <c r="A43">
        <v>221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3">
      <c r="A44">
        <v>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>
        <v>232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3">
      <c r="A46">
        <v>234</v>
      </c>
      <c r="B46">
        <v>1</v>
      </c>
      <c r="C46">
        <v>0</v>
      </c>
      <c r="D46">
        <v>0</v>
      </c>
      <c r="E46">
        <v>0</v>
      </c>
      <c r="F46">
        <v>0</v>
      </c>
      <c r="G46">
        <v>1</v>
      </c>
    </row>
    <row r="47" spans="1:7" x14ac:dyDescent="0.3">
      <c r="A47">
        <v>236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3">
      <c r="A48">
        <v>238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>
        <v>241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</row>
    <row r="50" spans="1:7" x14ac:dyDescent="0.3">
      <c r="A50">
        <v>246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3">
      <c r="A51">
        <v>247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</row>
    <row r="52" spans="1:7" x14ac:dyDescent="0.3">
      <c r="A52">
        <v>252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>
        <v>254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</row>
    <row r="54" spans="1:7" x14ac:dyDescent="0.3">
      <c r="A54">
        <v>255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257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3">
      <c r="A56">
        <v>263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</row>
    <row r="57" spans="1:7" x14ac:dyDescent="0.3">
      <c r="A57">
        <v>269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>
        <v>271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3">
      <c r="A59">
        <v>273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</row>
    <row r="60" spans="1:7" x14ac:dyDescent="0.3">
      <c r="A60">
        <v>274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>
        <v>286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3">
      <c r="A62">
        <v>291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3">
      <c r="A63">
        <v>295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3">
      <c r="A64">
        <v>304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>
        <v>309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</row>
    <row r="66" spans="1:7" x14ac:dyDescent="0.3">
      <c r="A66">
        <v>310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3">
      <c r="A67">
        <v>313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</row>
    <row r="68" spans="1:7" x14ac:dyDescent="0.3">
      <c r="A68">
        <v>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>
        <v>326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3">
      <c r="A70">
        <v>332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</row>
    <row r="71" spans="1:7" x14ac:dyDescent="0.3">
      <c r="A71">
        <v>339</v>
      </c>
      <c r="B71">
        <v>0</v>
      </c>
      <c r="C71">
        <v>1</v>
      </c>
      <c r="D71">
        <v>0</v>
      </c>
      <c r="E71">
        <v>0</v>
      </c>
      <c r="F71">
        <v>0</v>
      </c>
      <c r="G71">
        <v>1</v>
      </c>
    </row>
    <row r="72" spans="1:7" x14ac:dyDescent="0.3">
      <c r="A72">
        <v>340</v>
      </c>
      <c r="B72">
        <v>1</v>
      </c>
      <c r="C72">
        <v>0</v>
      </c>
      <c r="D72">
        <v>0</v>
      </c>
      <c r="E72">
        <v>0</v>
      </c>
      <c r="F72">
        <v>0</v>
      </c>
      <c r="G72">
        <v>1</v>
      </c>
    </row>
    <row r="73" spans="1:7" x14ac:dyDescent="0.3">
      <c r="A73">
        <v>347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3">
      <c r="A74">
        <v>359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3">
      <c r="A75">
        <v>361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3">
      <c r="A76">
        <v>367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>
        <v>368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3">
      <c r="A78">
        <v>375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3">
      <c r="A79">
        <v>378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3">
      <c r="A80">
        <v>380</v>
      </c>
      <c r="B80">
        <v>1</v>
      </c>
      <c r="C80">
        <v>0</v>
      </c>
      <c r="D80">
        <v>0</v>
      </c>
      <c r="E80">
        <v>0</v>
      </c>
      <c r="F80">
        <v>0</v>
      </c>
      <c r="G80">
        <v>1</v>
      </c>
    </row>
    <row r="81" spans="1:7" x14ac:dyDescent="0.3">
      <c r="A81">
        <v>387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3">
      <c r="A82">
        <v>405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3">
      <c r="A83">
        <v>425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3">
      <c r="A84">
        <v>433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>
        <v>437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3">
      <c r="A86">
        <v>448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3">
      <c r="A87">
        <v>450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3">
      <c r="A88">
        <v>451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>
        <v>453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3">
      <c r="A90">
        <v>454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3">
      <c r="A91">
        <v>455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3">
      <c r="A92">
        <v>456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>
        <v>460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3">
      <c r="A94">
        <v>466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3">
      <c r="A95">
        <v>477</v>
      </c>
      <c r="B95">
        <v>1</v>
      </c>
      <c r="C95">
        <v>0</v>
      </c>
      <c r="D95">
        <v>1</v>
      </c>
      <c r="E95">
        <v>1</v>
      </c>
      <c r="F95">
        <v>1</v>
      </c>
      <c r="G95">
        <v>1</v>
      </c>
    </row>
    <row r="96" spans="1:7" x14ac:dyDescent="0.3">
      <c r="A96">
        <v>486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>
        <v>492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3">
      <c r="A98">
        <v>498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3">
      <c r="A99">
        <v>500</v>
      </c>
      <c r="B99">
        <v>0</v>
      </c>
      <c r="C99">
        <v>1</v>
      </c>
      <c r="D99">
        <v>1</v>
      </c>
      <c r="E99">
        <v>1</v>
      </c>
      <c r="F99">
        <v>0</v>
      </c>
      <c r="G99">
        <v>1</v>
      </c>
    </row>
    <row r="100" spans="1:7" x14ac:dyDescent="0.3">
      <c r="A100">
        <v>503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>
        <v>520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3">
      <c r="A102">
        <v>521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3">
      <c r="A103">
        <v>523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524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528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531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</row>
    <row r="107" spans="1:7" x14ac:dyDescent="0.3">
      <c r="A107">
        <v>535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>
        <v>538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>
        <v>544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3">
      <c r="A110">
        <v>550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3">
      <c r="A111">
        <v>564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1</v>
      </c>
    </row>
    <row r="112" spans="1:7" x14ac:dyDescent="0.3">
      <c r="A112">
        <v>569</v>
      </c>
      <c r="B112">
        <v>0</v>
      </c>
      <c r="C112">
        <v>1</v>
      </c>
      <c r="D112">
        <v>1</v>
      </c>
      <c r="E112">
        <v>1</v>
      </c>
      <c r="F112">
        <v>0</v>
      </c>
      <c r="G112">
        <v>1</v>
      </c>
    </row>
    <row r="113" spans="1:7" x14ac:dyDescent="0.3">
      <c r="A113">
        <v>574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3">
      <c r="A114">
        <v>577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3">
      <c r="A115">
        <v>590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</v>
      </c>
    </row>
    <row r="116" spans="1:7" x14ac:dyDescent="0.3">
      <c r="A116">
        <v>591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>
        <v>606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3">
      <c r="A118">
        <v>607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3">
      <c r="A119">
        <v>610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3">
      <c r="A120">
        <v>615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>
        <v>618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3">
      <c r="A122">
        <v>624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1</v>
      </c>
    </row>
    <row r="123" spans="1:7" x14ac:dyDescent="0.3">
      <c r="A123">
        <v>626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3">
      <c r="A124">
        <v>635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>
        <v>640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3">
      <c r="A126">
        <v>641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3">
      <c r="A127">
        <v>642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3">
      <c r="A128">
        <v>663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>
        <v>675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3">
      <c r="A130">
        <v>679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3">
      <c r="A131">
        <v>692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3">
      <c r="A132">
        <v>697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</row>
    <row r="133" spans="1:7" x14ac:dyDescent="0.3">
      <c r="A133">
        <v>701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3">
      <c r="A134">
        <v>702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3">
      <c r="A135">
        <v>709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3">
      <c r="A136">
        <v>713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>
        <v>716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3">
      <c r="A138">
        <v>736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3">
      <c r="A139">
        <v>737</v>
      </c>
      <c r="B139">
        <v>0</v>
      </c>
      <c r="C139">
        <v>1</v>
      </c>
      <c r="D139">
        <v>1</v>
      </c>
      <c r="E139">
        <v>1</v>
      </c>
      <c r="F139">
        <v>0</v>
      </c>
      <c r="G139">
        <v>0</v>
      </c>
    </row>
    <row r="140" spans="1:7" x14ac:dyDescent="0.3">
      <c r="A140">
        <v>738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>
        <v>749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1</v>
      </c>
    </row>
    <row r="142" spans="1:7" x14ac:dyDescent="0.3">
      <c r="A142">
        <v>760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3">
      <c r="A143">
        <v>762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3">
      <c r="A144">
        <v>771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>
        <v>773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3">
      <c r="A146">
        <v>793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3">
      <c r="A147">
        <v>796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3">
      <c r="A148">
        <v>798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>
        <v>800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3">
      <c r="A150">
        <v>803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3">
      <c r="A151">
        <v>807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3">
      <c r="A152">
        <v>810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>
        <v>819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3">
      <c r="A154">
        <v>821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3">
      <c r="A155">
        <v>830</v>
      </c>
      <c r="B155">
        <v>0</v>
      </c>
      <c r="C155">
        <v>0</v>
      </c>
      <c r="D155">
        <v>1</v>
      </c>
      <c r="E155">
        <v>1</v>
      </c>
      <c r="F155">
        <v>0</v>
      </c>
      <c r="G155">
        <v>1</v>
      </c>
    </row>
    <row r="156" spans="1:7" x14ac:dyDescent="0.3">
      <c r="A156">
        <v>832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>
        <v>833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3">
      <c r="A158">
        <v>837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839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3">
      <c r="A160">
        <v>843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>
        <v>849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3">
      <c r="A162">
        <v>850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3">
      <c r="A163">
        <v>851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3">
      <c r="A164">
        <v>868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>
        <v>873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1</v>
      </c>
    </row>
    <row r="166" spans="1:7" x14ac:dyDescent="0.3">
      <c r="A166">
        <v>879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3">
      <c r="A167">
        <v>880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3">
      <c r="A168">
        <v>891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>
        <v>895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3">
      <c r="A170">
        <v>898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3">
      <c r="A171">
        <v>902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3">
      <c r="A172">
        <v>905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>
        <v>907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3">
      <c r="A174">
        <v>916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3">
      <c r="A175">
        <v>922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3">
      <c r="A176">
        <v>933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>
        <v>938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3">
      <c r="A178">
        <v>940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3">
      <c r="A179">
        <v>942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</v>
      </c>
    </row>
    <row r="180" spans="1:7" x14ac:dyDescent="0.3">
      <c r="A180">
        <v>944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>
        <v>945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3">
      <c r="A182">
        <v>946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3">
      <c r="A183">
        <v>948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3">
      <c r="A184">
        <v>954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>
        <v>955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1</v>
      </c>
    </row>
    <row r="186" spans="1:7" x14ac:dyDescent="0.3">
      <c r="A186">
        <v>961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3">
      <c r="A187">
        <v>965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3">
      <c r="A188">
        <v>966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>
        <v>967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1</v>
      </c>
    </row>
    <row r="190" spans="1:7" x14ac:dyDescent="0.3">
      <c r="A190">
        <v>968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3">
      <c r="A191">
        <v>975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3">
      <c r="A192">
        <v>977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>
        <v>979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3">
      <c r="A194">
        <v>983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3">
      <c r="A195">
        <v>988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</row>
    <row r="196" spans="1:7" x14ac:dyDescent="0.3">
      <c r="A196">
        <v>999</v>
      </c>
      <c r="B196">
        <v>0</v>
      </c>
      <c r="C196">
        <v>1</v>
      </c>
      <c r="D196">
        <v>1</v>
      </c>
      <c r="E196">
        <v>0</v>
      </c>
      <c r="F196">
        <v>0</v>
      </c>
      <c r="G196">
        <v>1</v>
      </c>
    </row>
    <row r="197" spans="1:7" x14ac:dyDescent="0.3">
      <c r="A197">
        <v>1000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3">
      <c r="A198">
        <v>1008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3">
      <c r="A199">
        <v>1010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3">
      <c r="A200">
        <v>1012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>
        <v>1016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3">
      <c r="A202">
        <v>1020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</row>
    <row r="203" spans="1:7" x14ac:dyDescent="0.3">
      <c r="A203">
        <v>1029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3">
      <c r="A204">
        <v>1030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>
        <v>1031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</row>
    <row r="206" spans="1:7" x14ac:dyDescent="0.3">
      <c r="A206">
        <v>1041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1</v>
      </c>
    </row>
    <row r="207" spans="1:7" x14ac:dyDescent="0.3">
      <c r="A207">
        <v>1044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1045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1048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1</v>
      </c>
    </row>
    <row r="210" spans="1:7" x14ac:dyDescent="0.3">
      <c r="A210">
        <v>1050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3">
      <c r="A211">
        <v>1052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3">
      <c r="A212">
        <v>1055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>
        <v>1064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3">
      <c r="A214">
        <v>1065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3">
      <c r="A215">
        <v>1071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3">
      <c r="A216">
        <v>1072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1077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3">
      <c r="A218">
        <v>1079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0</v>
      </c>
    </row>
    <row r="219" spans="1:7" x14ac:dyDescent="0.3">
      <c r="A219">
        <v>1081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3">
      <c r="A220">
        <v>1087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1</v>
      </c>
    </row>
    <row r="221" spans="1:7" x14ac:dyDescent="0.3">
      <c r="A221">
        <v>1092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3">
      <c r="A222">
        <v>1100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3">
      <c r="A223">
        <v>1103</v>
      </c>
      <c r="B223">
        <v>1</v>
      </c>
      <c r="C223">
        <v>0</v>
      </c>
      <c r="D223">
        <v>1</v>
      </c>
      <c r="E223">
        <v>0</v>
      </c>
      <c r="F223">
        <v>0</v>
      </c>
      <c r="G223">
        <v>1</v>
      </c>
    </row>
    <row r="224" spans="1:7" x14ac:dyDescent="0.3">
      <c r="A224">
        <v>1109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>
        <v>1118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3">
      <c r="A226">
        <v>1127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</row>
    <row r="227" spans="1:7" x14ac:dyDescent="0.3">
      <c r="A227">
        <v>1131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3">
      <c r="A228">
        <v>1135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>
        <v>1137</v>
      </c>
      <c r="B229">
        <v>1</v>
      </c>
      <c r="C229">
        <v>0</v>
      </c>
      <c r="D229">
        <v>0</v>
      </c>
      <c r="E229">
        <v>1</v>
      </c>
      <c r="F229">
        <v>0</v>
      </c>
      <c r="G229">
        <v>0</v>
      </c>
    </row>
    <row r="230" spans="1:7" x14ac:dyDescent="0.3">
      <c r="A230">
        <v>1139</v>
      </c>
      <c r="B230">
        <v>1</v>
      </c>
      <c r="C230">
        <v>0</v>
      </c>
      <c r="D230">
        <v>1</v>
      </c>
      <c r="E230">
        <v>1</v>
      </c>
      <c r="F230">
        <v>0</v>
      </c>
      <c r="G230">
        <v>1</v>
      </c>
    </row>
    <row r="231" spans="1:7" x14ac:dyDescent="0.3">
      <c r="A231">
        <v>1142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3">
      <c r="A232">
        <v>1143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>
        <v>1146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1</v>
      </c>
    </row>
    <row r="234" spans="1:7" x14ac:dyDescent="0.3">
      <c r="A234">
        <v>1150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</row>
    <row r="235" spans="1:7" x14ac:dyDescent="0.3">
      <c r="A235">
        <v>1158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3">
      <c r="A236">
        <v>1160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>
        <v>1162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</v>
      </c>
    </row>
    <row r="238" spans="1:7" x14ac:dyDescent="0.3">
      <c r="A238">
        <v>1165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3">
      <c r="A239">
        <v>1168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3">
      <c r="A240">
        <v>1170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>
        <v>1172</v>
      </c>
      <c r="B241">
        <v>0</v>
      </c>
      <c r="C241">
        <v>1</v>
      </c>
      <c r="D241">
        <v>1</v>
      </c>
      <c r="E241">
        <v>1</v>
      </c>
      <c r="F241">
        <v>0</v>
      </c>
      <c r="G241">
        <v>1</v>
      </c>
    </row>
    <row r="242" spans="1:7" x14ac:dyDescent="0.3">
      <c r="A242">
        <v>1173</v>
      </c>
      <c r="B242">
        <v>0</v>
      </c>
      <c r="C242">
        <v>1</v>
      </c>
      <c r="D242">
        <v>1</v>
      </c>
      <c r="E242">
        <v>0</v>
      </c>
      <c r="F242">
        <v>0</v>
      </c>
      <c r="G242">
        <v>1</v>
      </c>
    </row>
    <row r="243" spans="1:7" x14ac:dyDescent="0.3">
      <c r="A243">
        <v>1175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1</v>
      </c>
    </row>
    <row r="244" spans="1:7" x14ac:dyDescent="0.3">
      <c r="A244">
        <v>1176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>
        <v>1177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3">
      <c r="A246">
        <v>1183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3">
      <c r="A247">
        <v>1184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3">
      <c r="A248">
        <v>1204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</row>
    <row r="249" spans="1:7" x14ac:dyDescent="0.3">
      <c r="A249">
        <v>1212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3">
      <c r="A250">
        <v>1215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0</v>
      </c>
    </row>
    <row r="251" spans="1:7" x14ac:dyDescent="0.3">
      <c r="A251">
        <v>1225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3">
      <c r="A252">
        <v>1232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>
        <v>1241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</v>
      </c>
    </row>
    <row r="254" spans="1:7" x14ac:dyDescent="0.3">
      <c r="A254">
        <v>1245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0</v>
      </c>
    </row>
    <row r="255" spans="1:7" x14ac:dyDescent="0.3">
      <c r="A255">
        <v>1250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3">
      <c r="A256">
        <v>1272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>
        <v>1277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0</v>
      </c>
    </row>
    <row r="258" spans="1:7" x14ac:dyDescent="0.3">
      <c r="A258">
        <v>1291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3">
      <c r="A259">
        <v>1295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3">
      <c r="A260">
        <v>1307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>
        <v>1321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3">
      <c r="A262">
        <v>1324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1328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3">
      <c r="A264">
        <v>1331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>
        <v>1340</v>
      </c>
      <c r="B265">
        <v>0</v>
      </c>
      <c r="C265">
        <v>1</v>
      </c>
      <c r="D265">
        <v>1</v>
      </c>
      <c r="E265">
        <v>1</v>
      </c>
      <c r="F265">
        <v>0</v>
      </c>
      <c r="G265">
        <v>0</v>
      </c>
    </row>
    <row r="266" spans="1:7" x14ac:dyDescent="0.3">
      <c r="A266">
        <v>1343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3">
      <c r="A267">
        <v>1349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3">
      <c r="A268">
        <v>1351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</row>
    <row r="269" spans="1:7" x14ac:dyDescent="0.3">
      <c r="A269">
        <v>1357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3">
      <c r="A270">
        <v>1361</v>
      </c>
      <c r="B270">
        <v>0</v>
      </c>
      <c r="C270">
        <v>1</v>
      </c>
      <c r="D270">
        <v>1</v>
      </c>
      <c r="E270">
        <v>0</v>
      </c>
      <c r="F270">
        <v>0</v>
      </c>
      <c r="G270">
        <v>1</v>
      </c>
    </row>
    <row r="271" spans="1:7" x14ac:dyDescent="0.3">
      <c r="A271">
        <v>1362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3">
      <c r="A272">
        <v>1371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>
        <v>1377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3">
      <c r="A274">
        <v>1378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3">
      <c r="A275">
        <v>1379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3">
      <c r="A276">
        <v>1381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</row>
    <row r="277" spans="1:7" x14ac:dyDescent="0.3">
      <c r="A277">
        <v>1384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3">
      <c r="A278">
        <v>1386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3">
      <c r="A279">
        <v>1388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3">
      <c r="A280">
        <v>1399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0</v>
      </c>
    </row>
    <row r="281" spans="1:7" x14ac:dyDescent="0.3">
      <c r="A281">
        <v>1402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3">
      <c r="A282">
        <v>1403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3">
      <c r="A283">
        <v>1404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3">
      <c r="A284">
        <v>1406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>
        <v>1407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3">
      <c r="A286">
        <v>1409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3">
      <c r="A287">
        <v>1411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3">
      <c r="A288">
        <v>1419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>
        <v>1440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3">
      <c r="A290">
        <v>1446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3">
      <c r="A291">
        <v>1448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3">
      <c r="A292">
        <v>1453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>
        <v>1456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3">
      <c r="A294">
        <v>1458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3">
      <c r="A295">
        <v>1459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3">
      <c r="A296">
        <v>1461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>
        <v>1463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3">
      <c r="A298">
        <v>1473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3">
      <c r="A299">
        <v>1490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3">
      <c r="A300">
        <v>1491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>
        <v>1497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3">
      <c r="A302">
        <v>1501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3">
      <c r="A303">
        <v>1502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3">
      <c r="A304">
        <v>1503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>
        <v>1506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</v>
      </c>
    </row>
    <row r="306" spans="1:7" x14ac:dyDescent="0.3">
      <c r="A306">
        <v>1509</v>
      </c>
      <c r="B306">
        <v>0</v>
      </c>
      <c r="C306">
        <v>1</v>
      </c>
      <c r="D306">
        <v>1</v>
      </c>
      <c r="E306">
        <v>1</v>
      </c>
      <c r="F306">
        <v>1</v>
      </c>
      <c r="G306">
        <v>1</v>
      </c>
    </row>
    <row r="307" spans="1:7" x14ac:dyDescent="0.3">
      <c r="A307">
        <v>1513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3">
      <c r="A308">
        <v>1515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>
        <v>1517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3">
      <c r="A310">
        <v>1518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3">
      <c r="A311">
        <v>1519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</v>
      </c>
    </row>
    <row r="312" spans="1:7" x14ac:dyDescent="0.3">
      <c r="A312">
        <v>1523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1524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1</v>
      </c>
    </row>
    <row r="314" spans="1:7" x14ac:dyDescent="0.3">
      <c r="A314">
        <v>1542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3">
      <c r="A315">
        <v>1544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3">
      <c r="A316">
        <v>1545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>
        <v>1553</v>
      </c>
      <c r="B317">
        <v>0</v>
      </c>
      <c r="C317">
        <v>1</v>
      </c>
      <c r="D317">
        <v>0</v>
      </c>
      <c r="E317">
        <v>1</v>
      </c>
      <c r="F317">
        <v>0</v>
      </c>
      <c r="G317">
        <v>0</v>
      </c>
    </row>
    <row r="318" spans="1:7" x14ac:dyDescent="0.3">
      <c r="A318">
        <v>1570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3">
      <c r="A319">
        <v>1577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1</v>
      </c>
    </row>
    <row r="320" spans="1:7" x14ac:dyDescent="0.3">
      <c r="A320">
        <v>1581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</v>
      </c>
    </row>
    <row r="321" spans="1:7" x14ac:dyDescent="0.3">
      <c r="A321">
        <v>1584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3">
      <c r="A322">
        <v>1592</v>
      </c>
      <c r="B322">
        <v>0</v>
      </c>
      <c r="C322">
        <v>0</v>
      </c>
      <c r="D322">
        <v>1</v>
      </c>
      <c r="E322">
        <v>1</v>
      </c>
      <c r="F322">
        <v>0</v>
      </c>
      <c r="G322">
        <v>0</v>
      </c>
    </row>
    <row r="323" spans="1:7" x14ac:dyDescent="0.3">
      <c r="A323">
        <v>1600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3">
      <c r="A324">
        <v>1604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>
        <v>1606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3">
      <c r="A326">
        <v>1612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3">
      <c r="A327">
        <v>1618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1</v>
      </c>
    </row>
    <row r="328" spans="1:7" x14ac:dyDescent="0.3">
      <c r="A328">
        <v>1619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</v>
      </c>
    </row>
    <row r="329" spans="1:7" x14ac:dyDescent="0.3">
      <c r="A329">
        <v>1626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1</v>
      </c>
    </row>
    <row r="330" spans="1:7" x14ac:dyDescent="0.3">
      <c r="A330">
        <v>1627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</row>
    <row r="331" spans="1:7" x14ac:dyDescent="0.3">
      <c r="A331">
        <v>1628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3">
      <c r="A332">
        <v>1630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>
        <v>1631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1</v>
      </c>
    </row>
    <row r="334" spans="1:7" x14ac:dyDescent="0.3">
      <c r="A334">
        <v>1640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3">
      <c r="A335">
        <v>1646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3">
      <c r="A336">
        <v>1650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>
        <v>1655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3">
      <c r="A338">
        <v>1663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3">
      <c r="A339">
        <v>1665</v>
      </c>
      <c r="B339">
        <v>1</v>
      </c>
      <c r="C339">
        <v>0</v>
      </c>
      <c r="D339">
        <v>1</v>
      </c>
      <c r="E339">
        <v>0</v>
      </c>
      <c r="F339">
        <v>1</v>
      </c>
      <c r="G339">
        <v>1</v>
      </c>
    </row>
    <row r="340" spans="1:7" x14ac:dyDescent="0.3">
      <c r="A340">
        <v>1672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>
        <v>1676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3">
      <c r="A342">
        <v>1685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0</v>
      </c>
    </row>
    <row r="343" spans="1:7" x14ac:dyDescent="0.3">
      <c r="A343">
        <v>1710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3">
      <c r="A344">
        <v>1715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>
        <v>1717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3">
      <c r="A346">
        <v>1726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1</v>
      </c>
    </row>
    <row r="347" spans="1:7" x14ac:dyDescent="0.3">
      <c r="A347">
        <v>1729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3">
      <c r="A348">
        <v>1734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>
        <v>1740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0</v>
      </c>
    </row>
    <row r="350" spans="1:7" x14ac:dyDescent="0.3">
      <c r="A350">
        <v>1743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3">
      <c r="A351">
        <v>1744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3">
      <c r="A352">
        <v>1745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</v>
      </c>
    </row>
    <row r="353" spans="1:7" x14ac:dyDescent="0.3">
      <c r="A353">
        <v>1755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3">
      <c r="A354">
        <v>1763</v>
      </c>
      <c r="B354">
        <v>1</v>
      </c>
      <c r="C354">
        <v>0</v>
      </c>
      <c r="D354">
        <v>1</v>
      </c>
      <c r="E354">
        <v>1</v>
      </c>
      <c r="F354">
        <v>0</v>
      </c>
      <c r="G354">
        <v>1</v>
      </c>
    </row>
    <row r="355" spans="1:7" x14ac:dyDescent="0.3">
      <c r="A355">
        <v>1764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3">
      <c r="A356">
        <v>1772</v>
      </c>
      <c r="B356">
        <v>0</v>
      </c>
      <c r="C356">
        <v>0</v>
      </c>
      <c r="D356">
        <v>1</v>
      </c>
      <c r="E356">
        <v>1</v>
      </c>
      <c r="F356">
        <v>0</v>
      </c>
      <c r="G356">
        <v>1</v>
      </c>
    </row>
    <row r="357" spans="1:7" x14ac:dyDescent="0.3">
      <c r="A357">
        <v>1773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3">
      <c r="A358">
        <v>1777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3">
      <c r="A359">
        <v>1802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>
        <v>1818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>
        <v>1826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</v>
      </c>
    </row>
    <row r="362" spans="1:7" x14ac:dyDescent="0.3">
      <c r="A362">
        <v>1829</v>
      </c>
      <c r="B362">
        <v>0</v>
      </c>
      <c r="C362">
        <v>1</v>
      </c>
      <c r="D362">
        <v>0</v>
      </c>
      <c r="E362">
        <v>0</v>
      </c>
      <c r="F362">
        <v>0</v>
      </c>
      <c r="G362">
        <v>1</v>
      </c>
    </row>
    <row r="363" spans="1:7" x14ac:dyDescent="0.3">
      <c r="A363">
        <v>1833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3">
      <c r="A364">
        <v>1834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>
        <v>1839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3">
      <c r="A366">
        <v>1857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</row>
    <row r="367" spans="1:7" x14ac:dyDescent="0.3">
      <c r="A367">
        <v>1859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</row>
    <row r="368" spans="1:7" x14ac:dyDescent="0.3">
      <c r="A368">
        <v>1867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</row>
    <row r="369" spans="1:7" x14ac:dyDescent="0.3">
      <c r="A369">
        <v>1876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3">
      <c r="A370">
        <v>1878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3">
      <c r="A371">
        <v>1880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3">
      <c r="A372">
        <v>1890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>
        <v>1891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</v>
      </c>
    </row>
    <row r="374" spans="1:7" x14ac:dyDescent="0.3">
      <c r="A374">
        <v>1907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</v>
      </c>
    </row>
    <row r="375" spans="1:7" x14ac:dyDescent="0.3">
      <c r="A375">
        <v>1911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3">
      <c r="A376">
        <v>1915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>
        <v>1916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3">
      <c r="A378">
        <v>1920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3">
      <c r="A379">
        <v>1921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3">
      <c r="A380">
        <v>1927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>
        <v>1928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3">
      <c r="A382">
        <v>1940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3">
      <c r="A383">
        <v>1945</v>
      </c>
      <c r="B383">
        <v>0</v>
      </c>
      <c r="C383">
        <v>1</v>
      </c>
      <c r="D383">
        <v>0</v>
      </c>
      <c r="E383">
        <v>1</v>
      </c>
      <c r="F383">
        <v>0</v>
      </c>
      <c r="G383">
        <v>0</v>
      </c>
    </row>
    <row r="384" spans="1:7" x14ac:dyDescent="0.3">
      <c r="A384">
        <v>1951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>
        <v>1958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3">
      <c r="A386">
        <v>1964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3">
      <c r="A387">
        <v>1966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0</v>
      </c>
    </row>
    <row r="388" spans="1:7" x14ac:dyDescent="0.3">
      <c r="A388">
        <v>1968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>
        <v>1970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3">
      <c r="A390">
        <v>1987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3">
      <c r="A391">
        <v>1990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">
      <c r="A392">
        <v>1991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>
        <v>1992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1</v>
      </c>
    </row>
    <row r="394" spans="1:7" x14ac:dyDescent="0.3">
      <c r="A394">
        <v>1993</v>
      </c>
      <c r="B394">
        <v>0</v>
      </c>
      <c r="C394">
        <v>1</v>
      </c>
      <c r="D394">
        <v>0</v>
      </c>
      <c r="E394">
        <v>0</v>
      </c>
      <c r="F394">
        <v>0</v>
      </c>
      <c r="G394">
        <v>0</v>
      </c>
    </row>
    <row r="395" spans="1:7" x14ac:dyDescent="0.3">
      <c r="A395">
        <v>1994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3">
      <c r="A396">
        <v>1998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>
        <v>2002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3">
      <c r="A398">
        <v>2004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3">
      <c r="A399">
        <v>2005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3">
      <c r="A400">
        <v>2008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</v>
      </c>
    </row>
    <row r="401" spans="1:7" x14ac:dyDescent="0.3">
      <c r="A401">
        <v>2021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3">
      <c r="A402">
        <v>2036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3">
      <c r="A403">
        <v>2055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3">
      <c r="A404">
        <v>2061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>
        <v>2066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3">
      <c r="A406">
        <v>2072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1</v>
      </c>
    </row>
    <row r="407" spans="1:7" x14ac:dyDescent="0.3">
      <c r="A407">
        <v>2075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3">
      <c r="A408">
        <v>2079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>
        <v>2088</v>
      </c>
      <c r="B409">
        <v>0</v>
      </c>
      <c r="C409">
        <v>1</v>
      </c>
      <c r="D409">
        <v>1</v>
      </c>
      <c r="E409">
        <v>0</v>
      </c>
      <c r="F409">
        <v>1</v>
      </c>
      <c r="G409">
        <v>0</v>
      </c>
    </row>
    <row r="410" spans="1:7" x14ac:dyDescent="0.3">
      <c r="A410">
        <v>2098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3">
      <c r="A411">
        <v>2106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3">
      <c r="A412">
        <v>2109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1</v>
      </c>
    </row>
    <row r="413" spans="1:7" x14ac:dyDescent="0.3">
      <c r="A413">
        <v>2114</v>
      </c>
      <c r="B413">
        <v>0</v>
      </c>
      <c r="C413">
        <v>0</v>
      </c>
      <c r="D413">
        <v>1</v>
      </c>
      <c r="E413">
        <v>1</v>
      </c>
      <c r="F413">
        <v>0</v>
      </c>
      <c r="G413">
        <v>1</v>
      </c>
    </row>
    <row r="414" spans="1:7" x14ac:dyDescent="0.3">
      <c r="A414">
        <v>2115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0</v>
      </c>
    </row>
    <row r="415" spans="1:7" x14ac:dyDescent="0.3">
      <c r="A415">
        <v>2118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2125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2130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1</v>
      </c>
    </row>
    <row r="418" spans="1:7" x14ac:dyDescent="0.3">
      <c r="A418">
        <v>2131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3">
      <c r="A419">
        <v>2134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3">
      <c r="A420">
        <v>2139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>
        <v>2147</v>
      </c>
      <c r="B421">
        <v>0</v>
      </c>
      <c r="C421">
        <v>0</v>
      </c>
      <c r="D421">
        <v>1</v>
      </c>
      <c r="E421">
        <v>1</v>
      </c>
      <c r="F421">
        <v>0</v>
      </c>
      <c r="G421">
        <v>0</v>
      </c>
    </row>
    <row r="422" spans="1:7" x14ac:dyDescent="0.3">
      <c r="A422">
        <v>2150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3">
      <c r="A423">
        <v>2154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3">
      <c r="A424">
        <v>2156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2157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3">
      <c r="A426">
        <v>2162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3">
      <c r="A427">
        <v>2166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3">
      <c r="A428">
        <v>2173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>
        <v>2174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3">
      <c r="A430">
        <v>2176</v>
      </c>
      <c r="B430">
        <v>0</v>
      </c>
      <c r="C430">
        <v>1</v>
      </c>
      <c r="D430">
        <v>1</v>
      </c>
      <c r="E430">
        <v>1</v>
      </c>
      <c r="F430">
        <v>0</v>
      </c>
      <c r="G430">
        <v>1</v>
      </c>
    </row>
    <row r="431" spans="1:7" x14ac:dyDescent="0.3">
      <c r="A431">
        <v>2181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3">
      <c r="A432">
        <v>2186</v>
      </c>
      <c r="B432">
        <v>0</v>
      </c>
      <c r="C432">
        <v>1</v>
      </c>
      <c r="D432">
        <v>1</v>
      </c>
      <c r="E432">
        <v>1</v>
      </c>
      <c r="F432">
        <v>0</v>
      </c>
      <c r="G432">
        <v>1</v>
      </c>
    </row>
    <row r="433" spans="1:7" x14ac:dyDescent="0.3">
      <c r="A433">
        <v>2202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3">
      <c r="A434">
        <v>2217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3">
      <c r="A435">
        <v>2223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>
        <v>2225</v>
      </c>
      <c r="B436">
        <v>1</v>
      </c>
      <c r="C436">
        <v>0</v>
      </c>
      <c r="D436">
        <v>0</v>
      </c>
      <c r="E436">
        <v>1</v>
      </c>
      <c r="F436">
        <v>0</v>
      </c>
      <c r="G436">
        <v>1</v>
      </c>
    </row>
    <row r="437" spans="1:7" x14ac:dyDescent="0.3">
      <c r="A437">
        <v>2227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3">
      <c r="A438">
        <v>2230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3">
      <c r="A439">
        <v>2245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3">
      <c r="A440">
        <v>2246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>
        <v>2253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3">
      <c r="A442">
        <v>2254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3">
      <c r="A443">
        <v>2256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3">
      <c r="A444">
        <v>2258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>
        <v>2261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3">
      <c r="A446">
        <v>2262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3">
      <c r="A447">
        <v>2276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3">
      <c r="A448">
        <v>2278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>
        <v>2281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3">
      <c r="A450">
        <v>2285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3">
      <c r="A451">
        <v>2286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3">
      <c r="A452">
        <v>2292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>
        <v>2295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3">
      <c r="A454">
        <v>2296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3">
      <c r="A455">
        <v>2304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3">
      <c r="A456">
        <v>2308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>
        <v>2315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3">
      <c r="A458">
        <v>2320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3">
      <c r="A459">
        <v>2324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3">
      <c r="A460">
        <v>2326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>
        <v>2337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3">
      <c r="A462">
        <v>2345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3">
      <c r="A463">
        <v>2350</v>
      </c>
      <c r="B463">
        <v>0</v>
      </c>
      <c r="C463">
        <v>1</v>
      </c>
      <c r="D463">
        <v>0</v>
      </c>
      <c r="E463">
        <v>0</v>
      </c>
      <c r="F463">
        <v>0</v>
      </c>
      <c r="G463">
        <v>0</v>
      </c>
    </row>
    <row r="464" spans="1:7" x14ac:dyDescent="0.3">
      <c r="A464">
        <v>2371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>
        <v>2375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3">
      <c r="A466">
        <v>2379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1</v>
      </c>
    </row>
    <row r="467" spans="1:7" x14ac:dyDescent="0.3">
      <c r="A467">
        <v>2387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</v>
      </c>
    </row>
    <row r="468" spans="1:7" x14ac:dyDescent="0.3">
      <c r="A468">
        <v>2392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>
        <v>2404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3">
      <c r="A470">
        <v>2406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2407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1</v>
      </c>
    </row>
    <row r="472" spans="1:7" x14ac:dyDescent="0.3">
      <c r="A472">
        <v>2408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>
        <v>2410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3">
      <c r="A474">
        <v>2415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0</v>
      </c>
    </row>
    <row r="475" spans="1:7" x14ac:dyDescent="0.3">
      <c r="A475">
        <v>2416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3">
      <c r="A476">
        <v>2426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1</v>
      </c>
    </row>
    <row r="477" spans="1:7" x14ac:dyDescent="0.3">
      <c r="A477">
        <v>2428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3">
      <c r="A478">
        <v>2429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3">
      <c r="A479">
        <v>2431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3">
      <c r="A480">
        <v>2437</v>
      </c>
      <c r="B480">
        <v>0</v>
      </c>
      <c r="C480">
        <v>1</v>
      </c>
      <c r="D480">
        <v>0</v>
      </c>
      <c r="E480">
        <v>1</v>
      </c>
      <c r="F480">
        <v>0</v>
      </c>
      <c r="G480">
        <v>0</v>
      </c>
    </row>
    <row r="481" spans="1:7" x14ac:dyDescent="0.3">
      <c r="A481">
        <v>2445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3">
      <c r="A482">
        <v>2447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3">
      <c r="A483">
        <v>2452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1</v>
      </c>
    </row>
    <row r="484" spans="1:7" x14ac:dyDescent="0.3">
      <c r="A484">
        <v>2453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>
        <v>2456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3">
      <c r="A486">
        <v>2457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3">
      <c r="A487">
        <v>2461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3">
      <c r="A488">
        <v>2471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>
        <v>2478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3">
      <c r="A490">
        <v>2488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3">
      <c r="A491">
        <v>2493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3">
      <c r="A492">
        <v>2495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>
        <v>2499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3">
      <c r="A494">
        <v>2516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3">
      <c r="A495">
        <v>2518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3">
      <c r="A496">
        <v>2521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1</v>
      </c>
    </row>
    <row r="497" spans="1:7" x14ac:dyDescent="0.3">
      <c r="A497">
        <v>2525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</v>
      </c>
    </row>
    <row r="498" spans="1:7" x14ac:dyDescent="0.3">
      <c r="A498">
        <v>2532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3">
      <c r="A499">
        <v>2534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3">
      <c r="A500">
        <v>2535</v>
      </c>
      <c r="B500">
        <v>0</v>
      </c>
      <c r="C500">
        <v>1</v>
      </c>
      <c r="D500">
        <v>1</v>
      </c>
      <c r="E500">
        <v>1</v>
      </c>
      <c r="F500">
        <v>0</v>
      </c>
      <c r="G500">
        <v>1</v>
      </c>
    </row>
    <row r="501" spans="1:7" x14ac:dyDescent="0.3">
      <c r="A501">
        <v>2541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3">
      <c r="A502">
        <v>2544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3">
      <c r="A503">
        <v>2546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3">
      <c r="A504">
        <v>2549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>
        <v>2552</v>
      </c>
      <c r="B505">
        <v>0</v>
      </c>
      <c r="C505">
        <v>1</v>
      </c>
      <c r="D505">
        <v>0</v>
      </c>
      <c r="E505">
        <v>0</v>
      </c>
      <c r="F505">
        <v>0</v>
      </c>
      <c r="G505">
        <v>1</v>
      </c>
    </row>
    <row r="506" spans="1:7" x14ac:dyDescent="0.3">
      <c r="A506">
        <v>2557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3">
      <c r="A507">
        <v>2561</v>
      </c>
      <c r="B507">
        <v>0</v>
      </c>
      <c r="C507">
        <v>1</v>
      </c>
      <c r="D507">
        <v>0</v>
      </c>
      <c r="E507">
        <v>0</v>
      </c>
      <c r="F507">
        <v>0</v>
      </c>
      <c r="G507">
        <v>0</v>
      </c>
    </row>
    <row r="508" spans="1:7" x14ac:dyDescent="0.3">
      <c r="A508">
        <v>2563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>
        <v>2564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3">
      <c r="A510">
        <v>2565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0</v>
      </c>
    </row>
    <row r="511" spans="1:7" x14ac:dyDescent="0.3">
      <c r="A511">
        <v>2569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3">
      <c r="A512">
        <v>2570</v>
      </c>
      <c r="B512">
        <v>0</v>
      </c>
      <c r="C512">
        <v>1</v>
      </c>
      <c r="D512">
        <v>0</v>
      </c>
      <c r="E512">
        <v>0</v>
      </c>
      <c r="F512">
        <v>1</v>
      </c>
      <c r="G512">
        <v>1</v>
      </c>
    </row>
    <row r="513" spans="1:7" x14ac:dyDescent="0.3">
      <c r="A513">
        <v>2574</v>
      </c>
      <c r="B513">
        <v>0</v>
      </c>
      <c r="C513">
        <v>1</v>
      </c>
      <c r="D513">
        <v>0</v>
      </c>
      <c r="E513">
        <v>1</v>
      </c>
      <c r="F513">
        <v>1</v>
      </c>
      <c r="G513">
        <v>1</v>
      </c>
    </row>
    <row r="514" spans="1:7" x14ac:dyDescent="0.3">
      <c r="A514">
        <v>2579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3">
      <c r="A515">
        <v>2587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3">
      <c r="A516">
        <v>2589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>
        <v>2591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3">
      <c r="A518">
        <v>2607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3">
      <c r="A519">
        <v>2611</v>
      </c>
      <c r="B519">
        <v>0</v>
      </c>
      <c r="C519">
        <v>0</v>
      </c>
      <c r="D519">
        <v>1</v>
      </c>
      <c r="E519">
        <v>0</v>
      </c>
      <c r="F519">
        <v>0</v>
      </c>
      <c r="G519">
        <v>0</v>
      </c>
    </row>
    <row r="520" spans="1:7" x14ac:dyDescent="0.3">
      <c r="A520">
        <v>2612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</row>
    <row r="521" spans="1:7" x14ac:dyDescent="0.3">
      <c r="A521">
        <v>2613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2620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1</v>
      </c>
    </row>
    <row r="523" spans="1:7" x14ac:dyDescent="0.3">
      <c r="A523">
        <v>2625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3">
      <c r="A524">
        <v>2631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>
        <v>2632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1</v>
      </c>
    </row>
    <row r="526" spans="1:7" x14ac:dyDescent="0.3">
      <c r="A526">
        <v>2634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1</v>
      </c>
    </row>
    <row r="527" spans="1:7" x14ac:dyDescent="0.3">
      <c r="A527">
        <v>2639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3">
      <c r="A528">
        <v>2656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2661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3">
      <c r="A530">
        <v>2666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0</v>
      </c>
    </row>
    <row r="531" spans="1:7" x14ac:dyDescent="0.3">
      <c r="A531">
        <v>2669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3">
      <c r="A532">
        <v>2674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1</v>
      </c>
    </row>
    <row r="533" spans="1:7" x14ac:dyDescent="0.3">
      <c r="A533">
        <v>2677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3">
      <c r="A534">
        <v>2678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3">
      <c r="A535">
        <v>2681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3">
      <c r="A536">
        <v>2683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>
        <v>2686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3">
      <c r="A538">
        <v>2694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3">
      <c r="A539">
        <v>2698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3">
      <c r="A540">
        <v>2711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>
        <v>2712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3">
      <c r="A542">
        <v>2715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1</v>
      </c>
    </row>
    <row r="543" spans="1:7" x14ac:dyDescent="0.3">
      <c r="A543">
        <v>2724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3">
      <c r="A544">
        <v>2727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>
        <v>2730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3">
      <c r="A546">
        <v>2736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3">
      <c r="A547">
        <v>2740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3">
      <c r="A548">
        <v>2747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>
        <v>2781</v>
      </c>
      <c r="B549">
        <v>0</v>
      </c>
      <c r="C549">
        <v>0</v>
      </c>
      <c r="D549">
        <v>1</v>
      </c>
      <c r="E549">
        <v>1</v>
      </c>
      <c r="F549">
        <v>0</v>
      </c>
      <c r="G549">
        <v>1</v>
      </c>
    </row>
    <row r="550" spans="1:7" x14ac:dyDescent="0.3">
      <c r="A550">
        <v>2782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3">
      <c r="A551">
        <v>2793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3">
      <c r="A552">
        <v>2795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>
        <v>2797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3">
      <c r="A554">
        <v>2798</v>
      </c>
      <c r="B554">
        <v>0</v>
      </c>
      <c r="C554">
        <v>1</v>
      </c>
      <c r="D554">
        <v>1</v>
      </c>
      <c r="E554">
        <v>1</v>
      </c>
      <c r="F554">
        <v>0</v>
      </c>
      <c r="G554">
        <v>1</v>
      </c>
    </row>
    <row r="555" spans="1:7" x14ac:dyDescent="0.3">
      <c r="A555">
        <v>2802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3">
      <c r="A556">
        <v>2804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1</v>
      </c>
    </row>
    <row r="557" spans="1:7" x14ac:dyDescent="0.3">
      <c r="A557">
        <v>2807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3">
      <c r="A558">
        <v>2811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3">
      <c r="A559">
        <v>2814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3">
      <c r="A560">
        <v>2815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>
        <v>2826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3">
      <c r="A562">
        <v>2829</v>
      </c>
      <c r="B562">
        <v>0</v>
      </c>
      <c r="C562">
        <v>1</v>
      </c>
      <c r="D562">
        <v>0</v>
      </c>
      <c r="E562">
        <v>1</v>
      </c>
      <c r="F562">
        <v>0</v>
      </c>
      <c r="G562">
        <v>0</v>
      </c>
    </row>
    <row r="563" spans="1:7" x14ac:dyDescent="0.3">
      <c r="A563">
        <v>2831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3">
      <c r="A564">
        <v>2836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>
        <v>2849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3">
      <c r="A566">
        <v>2853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3">
      <c r="A567">
        <v>2861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3">
      <c r="A568">
        <v>2863</v>
      </c>
      <c r="B568">
        <v>0</v>
      </c>
      <c r="C568">
        <v>1</v>
      </c>
      <c r="D568">
        <v>0</v>
      </c>
      <c r="E568">
        <v>1</v>
      </c>
      <c r="F568">
        <v>0</v>
      </c>
      <c r="G568">
        <v>0</v>
      </c>
    </row>
    <row r="569" spans="1:7" x14ac:dyDescent="0.3">
      <c r="A569">
        <v>2868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1</v>
      </c>
    </row>
    <row r="570" spans="1:7" x14ac:dyDescent="0.3">
      <c r="A570">
        <v>2870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3">
      <c r="A571">
        <v>2874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3">
      <c r="A572">
        <v>2875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>
        <v>2877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3">
      <c r="A574">
        <v>2878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2882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3">
      <c r="A576">
        <v>2886</v>
      </c>
      <c r="B576">
        <v>0</v>
      </c>
      <c r="C576">
        <v>1</v>
      </c>
      <c r="D576">
        <v>0</v>
      </c>
      <c r="E576">
        <v>1</v>
      </c>
      <c r="F576">
        <v>0</v>
      </c>
      <c r="G576">
        <v>0</v>
      </c>
    </row>
    <row r="577" spans="1:7" x14ac:dyDescent="0.3">
      <c r="A577">
        <v>2891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3">
      <c r="A578">
        <v>2894</v>
      </c>
      <c r="B578">
        <v>0</v>
      </c>
      <c r="C578">
        <v>1</v>
      </c>
      <c r="D578">
        <v>1</v>
      </c>
      <c r="E578">
        <v>1</v>
      </c>
      <c r="F578">
        <v>0</v>
      </c>
      <c r="G578">
        <v>1</v>
      </c>
    </row>
    <row r="579" spans="1:7" x14ac:dyDescent="0.3">
      <c r="A579">
        <v>2895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3">
      <c r="A580">
        <v>2902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>
        <v>2909</v>
      </c>
      <c r="B581">
        <v>0</v>
      </c>
      <c r="C581">
        <v>1</v>
      </c>
      <c r="D581">
        <v>1</v>
      </c>
      <c r="E581">
        <v>0</v>
      </c>
      <c r="F581">
        <v>0</v>
      </c>
      <c r="G581">
        <v>0</v>
      </c>
    </row>
    <row r="582" spans="1:7" x14ac:dyDescent="0.3">
      <c r="A582">
        <v>2918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3">
      <c r="A583">
        <v>2920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3">
      <c r="A584">
        <v>2926</v>
      </c>
      <c r="B584">
        <v>0</v>
      </c>
      <c r="C584">
        <v>1</v>
      </c>
      <c r="D584">
        <v>0</v>
      </c>
      <c r="E584">
        <v>0</v>
      </c>
      <c r="F584">
        <v>1</v>
      </c>
      <c r="G584">
        <v>0</v>
      </c>
    </row>
    <row r="585" spans="1:7" x14ac:dyDescent="0.3">
      <c r="A585">
        <v>2928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3">
      <c r="A586">
        <v>2929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3">
      <c r="A587">
        <v>2930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3">
      <c r="A588">
        <v>2931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</row>
    <row r="589" spans="1:7" x14ac:dyDescent="0.3">
      <c r="A589">
        <v>2936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3">
      <c r="A590">
        <v>2937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3">
      <c r="A591">
        <v>2939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3">
      <c r="A592">
        <v>2942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>
        <v>2945</v>
      </c>
      <c r="B593">
        <v>1</v>
      </c>
      <c r="C593">
        <v>0</v>
      </c>
      <c r="D593">
        <v>0</v>
      </c>
      <c r="E593">
        <v>0</v>
      </c>
      <c r="F593">
        <v>1</v>
      </c>
      <c r="G593">
        <v>0</v>
      </c>
    </row>
    <row r="594" spans="1:7" x14ac:dyDescent="0.3">
      <c r="A594">
        <v>2948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3">
      <c r="A595">
        <v>2952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3">
      <c r="A596">
        <v>2958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>
        <v>2961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3">
      <c r="A598">
        <v>2963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3">
      <c r="A599">
        <v>2964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3">
      <c r="A600">
        <v>2968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1</v>
      </c>
    </row>
    <row r="601" spans="1:7" x14ac:dyDescent="0.3">
      <c r="A601">
        <v>2975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</row>
    <row r="602" spans="1:7" x14ac:dyDescent="0.3">
      <c r="A602">
        <v>2980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3">
      <c r="A603">
        <v>2986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3">
      <c r="A604">
        <v>2995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>
        <v>3005</v>
      </c>
      <c r="B605">
        <v>1</v>
      </c>
      <c r="C605">
        <v>0</v>
      </c>
      <c r="D605">
        <v>0</v>
      </c>
      <c r="E605">
        <v>1</v>
      </c>
      <c r="F605">
        <v>0</v>
      </c>
      <c r="G605">
        <v>1</v>
      </c>
    </row>
    <row r="606" spans="1:7" x14ac:dyDescent="0.3">
      <c r="A606">
        <v>3006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3">
      <c r="A607">
        <v>3007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3">
      <c r="A608">
        <v>3009</v>
      </c>
      <c r="B608">
        <v>0</v>
      </c>
      <c r="C608">
        <v>1</v>
      </c>
      <c r="D608">
        <v>1</v>
      </c>
      <c r="E608">
        <v>0</v>
      </c>
      <c r="F608">
        <v>1</v>
      </c>
      <c r="G608">
        <v>1</v>
      </c>
    </row>
    <row r="609" spans="1:7" x14ac:dyDescent="0.3">
      <c r="A609">
        <v>3010</v>
      </c>
      <c r="B609">
        <v>1</v>
      </c>
      <c r="C609">
        <v>0</v>
      </c>
      <c r="D609">
        <v>1</v>
      </c>
      <c r="E609">
        <v>1</v>
      </c>
      <c r="F609">
        <v>0</v>
      </c>
      <c r="G609">
        <v>0</v>
      </c>
    </row>
    <row r="610" spans="1:7" x14ac:dyDescent="0.3">
      <c r="A610">
        <v>3011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3">
      <c r="A611">
        <v>3025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3">
      <c r="A612">
        <v>3032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>
        <v>3033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3">
      <c r="A614">
        <v>3037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3">
      <c r="A615">
        <v>3050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3">
      <c r="A616">
        <v>3056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>
        <v>3066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3">
      <c r="A618">
        <v>3068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3">
      <c r="A619">
        <v>3074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1</v>
      </c>
    </row>
    <row r="620" spans="1:7" x14ac:dyDescent="0.3">
      <c r="A620">
        <v>3075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>
        <v>3076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3">
      <c r="A622">
        <v>3081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3">
      <c r="A623">
        <v>3083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>
        <v>3091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3099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3102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3">
      <c r="A627">
        <v>3104</v>
      </c>
      <c r="B627">
        <v>0</v>
      </c>
      <c r="C627">
        <v>0</v>
      </c>
      <c r="D627">
        <v>1</v>
      </c>
      <c r="E627">
        <v>0</v>
      </c>
      <c r="F627">
        <v>0</v>
      </c>
      <c r="G627">
        <v>1</v>
      </c>
    </row>
    <row r="628" spans="1:7" x14ac:dyDescent="0.3">
      <c r="A628">
        <v>3107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>
        <v>3112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3">
      <c r="A630">
        <v>3117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3">
      <c r="A631">
        <v>3120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3">
      <c r="A632">
        <v>3129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3130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3">
      <c r="A634">
        <v>3136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3">
      <c r="A635">
        <v>3138</v>
      </c>
      <c r="B635">
        <v>0</v>
      </c>
      <c r="C635">
        <v>1</v>
      </c>
      <c r="D635">
        <v>1</v>
      </c>
      <c r="E635">
        <v>1</v>
      </c>
      <c r="F635">
        <v>1</v>
      </c>
      <c r="G635">
        <v>1</v>
      </c>
    </row>
    <row r="636" spans="1:7" x14ac:dyDescent="0.3">
      <c r="A636">
        <v>3139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>
        <v>3152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3">
      <c r="A638">
        <v>3153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3">
      <c r="A639">
        <v>3158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3">
      <c r="A640">
        <v>3170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>
        <v>3174</v>
      </c>
      <c r="B641">
        <v>0</v>
      </c>
      <c r="C641">
        <v>1</v>
      </c>
      <c r="D641">
        <v>1</v>
      </c>
      <c r="E641">
        <v>1</v>
      </c>
      <c r="F641">
        <v>1</v>
      </c>
      <c r="G641">
        <v>1</v>
      </c>
    </row>
    <row r="642" spans="1:7" x14ac:dyDescent="0.3">
      <c r="A642">
        <v>3179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3">
      <c r="A643">
        <v>3182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1</v>
      </c>
    </row>
    <row r="644" spans="1:7" x14ac:dyDescent="0.3">
      <c r="A644">
        <v>3194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>
        <v>3197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3">
      <c r="A646">
        <v>3202</v>
      </c>
      <c r="B646">
        <v>0</v>
      </c>
      <c r="C646">
        <v>1</v>
      </c>
      <c r="D646">
        <v>1</v>
      </c>
      <c r="E646">
        <v>0</v>
      </c>
      <c r="F646">
        <v>0</v>
      </c>
      <c r="G646">
        <v>0</v>
      </c>
    </row>
    <row r="647" spans="1:7" x14ac:dyDescent="0.3">
      <c r="A647">
        <v>3220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3">
      <c r="A648">
        <v>3225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1</v>
      </c>
    </row>
    <row r="649" spans="1:7" x14ac:dyDescent="0.3">
      <c r="A649">
        <v>3231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3">
      <c r="A650">
        <v>3233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3">
      <c r="A651">
        <v>3254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3">
      <c r="A652">
        <v>3262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1</v>
      </c>
    </row>
    <row r="653" spans="1:7" x14ac:dyDescent="0.3">
      <c r="A653">
        <v>3265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3">
      <c r="A654">
        <v>3266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3">
      <c r="A655">
        <v>3267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</v>
      </c>
    </row>
    <row r="656" spans="1:7" x14ac:dyDescent="0.3">
      <c r="A656">
        <v>3270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>
        <v>3276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3">
      <c r="A658">
        <v>3277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3">
      <c r="A659">
        <v>3281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3">
      <c r="A660">
        <v>3283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>
        <v>3286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3">
      <c r="A662">
        <v>3298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3">
      <c r="A663">
        <v>3308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3">
      <c r="A664">
        <v>3310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>
        <v>3312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3">
      <c r="A666">
        <v>3321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3">
      <c r="A667">
        <v>3332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3">
      <c r="A668">
        <v>3334</v>
      </c>
      <c r="B668">
        <v>0</v>
      </c>
      <c r="C668">
        <v>0</v>
      </c>
      <c r="D668">
        <v>1</v>
      </c>
      <c r="E668">
        <v>1</v>
      </c>
      <c r="F668">
        <v>0</v>
      </c>
      <c r="G668">
        <v>0</v>
      </c>
    </row>
    <row r="669" spans="1:7" x14ac:dyDescent="0.3">
      <c r="A669">
        <v>3336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3">
      <c r="A670">
        <v>3340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1</v>
      </c>
    </row>
    <row r="671" spans="1:7" x14ac:dyDescent="0.3">
      <c r="A671">
        <v>3363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3">
      <c r="A672">
        <v>3376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>
        <v>3381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3">
      <c r="A674">
        <v>3386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3">
      <c r="A675">
        <v>3388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3">
      <c r="A676">
        <v>3389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>
        <v>3403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3">
      <c r="A678">
        <v>3406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>
        <v>3409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3">
      <c r="A680">
        <v>3412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>
        <v>3421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3">
      <c r="A682">
        <v>3422</v>
      </c>
      <c r="B682">
        <v>0</v>
      </c>
      <c r="C682">
        <v>1</v>
      </c>
      <c r="D682">
        <v>0</v>
      </c>
      <c r="E682">
        <v>0</v>
      </c>
      <c r="F682">
        <v>1</v>
      </c>
      <c r="G682">
        <v>0</v>
      </c>
    </row>
    <row r="683" spans="1:7" x14ac:dyDescent="0.3">
      <c r="A683">
        <v>3426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3">
      <c r="A684">
        <v>3427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>
        <v>3428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3">
      <c r="A686">
        <v>3433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0</v>
      </c>
    </row>
    <row r="687" spans="1:7" x14ac:dyDescent="0.3">
      <c r="A687">
        <v>3434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3">
      <c r="A688">
        <v>3436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>
        <v>3439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3">
      <c r="A690">
        <v>3445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</v>
      </c>
    </row>
    <row r="691" spans="1:7" x14ac:dyDescent="0.3">
      <c r="A691">
        <v>3463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3">
      <c r="A692">
        <v>3469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>
        <v>3478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1</v>
      </c>
    </row>
    <row r="694" spans="1:7" x14ac:dyDescent="0.3">
      <c r="A694">
        <v>3479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3">
      <c r="A695">
        <v>3483</v>
      </c>
      <c r="B695">
        <v>0</v>
      </c>
      <c r="C695">
        <v>1</v>
      </c>
      <c r="D695">
        <v>0</v>
      </c>
      <c r="E695">
        <v>1</v>
      </c>
      <c r="F695">
        <v>1</v>
      </c>
      <c r="G695">
        <v>1</v>
      </c>
    </row>
    <row r="696" spans="1:7" x14ac:dyDescent="0.3">
      <c r="A696">
        <v>3491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>
        <v>3498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1</v>
      </c>
    </row>
    <row r="698" spans="1:7" x14ac:dyDescent="0.3">
      <c r="A698">
        <v>3503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3">
      <c r="A699">
        <v>3507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1</v>
      </c>
    </row>
    <row r="700" spans="1:7" x14ac:dyDescent="0.3">
      <c r="A700">
        <v>3515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>
        <v>3517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1</v>
      </c>
    </row>
    <row r="702" spans="1:7" x14ac:dyDescent="0.3">
      <c r="A702">
        <v>3518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3">
      <c r="A703">
        <v>3520</v>
      </c>
      <c r="B703">
        <v>1</v>
      </c>
      <c r="C703">
        <v>0</v>
      </c>
      <c r="D703">
        <v>1</v>
      </c>
      <c r="E703">
        <v>1</v>
      </c>
      <c r="F703">
        <v>1</v>
      </c>
      <c r="G703">
        <v>1</v>
      </c>
    </row>
    <row r="704" spans="1:7" x14ac:dyDescent="0.3">
      <c r="A704">
        <v>3523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>
        <v>3524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1</v>
      </c>
    </row>
    <row r="706" spans="1:7" x14ac:dyDescent="0.3">
      <c r="A706">
        <v>3525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3">
      <c r="A707">
        <v>3526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3">
      <c r="A708">
        <v>3535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>
        <v>3536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3">
      <c r="A710">
        <v>3537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3">
      <c r="A711">
        <v>3547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1</v>
      </c>
    </row>
    <row r="712" spans="1:7" x14ac:dyDescent="0.3">
      <c r="A712">
        <v>3551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>
        <v>3559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3">
      <c r="A714">
        <v>3560</v>
      </c>
      <c r="B714">
        <v>0</v>
      </c>
      <c r="C714">
        <v>0</v>
      </c>
      <c r="D714">
        <v>1</v>
      </c>
      <c r="E714">
        <v>0</v>
      </c>
      <c r="F714">
        <v>0</v>
      </c>
      <c r="G714">
        <v>0</v>
      </c>
    </row>
    <row r="715" spans="1:7" x14ac:dyDescent="0.3">
      <c r="A715">
        <v>3565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3">
      <c r="A716">
        <v>3570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>
        <v>3571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1</v>
      </c>
    </row>
    <row r="718" spans="1:7" x14ac:dyDescent="0.3">
      <c r="A718">
        <v>3578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3">
      <c r="A719">
        <v>3584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1</v>
      </c>
    </row>
    <row r="720" spans="1:7" x14ac:dyDescent="0.3">
      <c r="A720">
        <v>3594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>
        <v>3595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3">
      <c r="A722">
        <v>3598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3">
      <c r="A723">
        <v>3599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3">
      <c r="A724">
        <v>3602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>
        <v>3619</v>
      </c>
      <c r="B725">
        <v>0</v>
      </c>
      <c r="C725">
        <v>0</v>
      </c>
      <c r="D725">
        <v>1</v>
      </c>
      <c r="E725">
        <v>0</v>
      </c>
      <c r="F725">
        <v>0</v>
      </c>
      <c r="G725">
        <v>1</v>
      </c>
    </row>
    <row r="726" spans="1:7" x14ac:dyDescent="0.3">
      <c r="A726">
        <v>3623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3">
      <c r="A727">
        <v>3628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3629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>
        <v>3635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>
        <v>3641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3">
      <c r="A731">
        <v>3643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0</v>
      </c>
    </row>
    <row r="732" spans="1:7" x14ac:dyDescent="0.3">
      <c r="A732">
        <v>3645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1</v>
      </c>
    </row>
    <row r="733" spans="1:7" x14ac:dyDescent="0.3">
      <c r="A733">
        <v>3657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3">
      <c r="A734">
        <v>3661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3">
      <c r="A735">
        <v>3665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3">
      <c r="A736">
        <v>3667</v>
      </c>
      <c r="B736">
        <v>0</v>
      </c>
      <c r="C736">
        <v>1</v>
      </c>
      <c r="D736">
        <v>1</v>
      </c>
      <c r="E736">
        <v>1</v>
      </c>
      <c r="F736">
        <v>0</v>
      </c>
      <c r="G736">
        <v>1</v>
      </c>
    </row>
    <row r="737" spans="1:7" x14ac:dyDescent="0.3">
      <c r="A737">
        <v>3673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3">
      <c r="A738">
        <v>3678</v>
      </c>
      <c r="B738">
        <v>0</v>
      </c>
      <c r="C738">
        <v>1</v>
      </c>
      <c r="D738">
        <v>0</v>
      </c>
      <c r="E738">
        <v>0</v>
      </c>
      <c r="F738">
        <v>0</v>
      </c>
      <c r="G738">
        <v>1</v>
      </c>
    </row>
    <row r="739" spans="1:7" x14ac:dyDescent="0.3">
      <c r="A739">
        <v>3690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1</v>
      </c>
    </row>
    <row r="740" spans="1:7" x14ac:dyDescent="0.3">
      <c r="A740">
        <v>3696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>
        <v>3697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3">
      <c r="A742">
        <v>3698</v>
      </c>
      <c r="B742">
        <v>0</v>
      </c>
      <c r="C742">
        <v>0</v>
      </c>
      <c r="D742">
        <v>1</v>
      </c>
      <c r="E742">
        <v>0</v>
      </c>
      <c r="F742">
        <v>0</v>
      </c>
      <c r="G742">
        <v>1</v>
      </c>
    </row>
    <row r="743" spans="1:7" x14ac:dyDescent="0.3">
      <c r="A743">
        <v>3706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1</v>
      </c>
    </row>
    <row r="744" spans="1:7" x14ac:dyDescent="0.3">
      <c r="A744">
        <v>3710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1</v>
      </c>
    </row>
    <row r="745" spans="1:7" x14ac:dyDescent="0.3">
      <c r="A745">
        <v>3711</v>
      </c>
      <c r="B745">
        <v>0</v>
      </c>
      <c r="C745">
        <v>0</v>
      </c>
      <c r="D745">
        <v>1</v>
      </c>
      <c r="E745">
        <v>1</v>
      </c>
      <c r="F745">
        <v>0</v>
      </c>
      <c r="G745">
        <v>0</v>
      </c>
    </row>
    <row r="746" spans="1:7" x14ac:dyDescent="0.3">
      <c r="A746">
        <v>3712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0</v>
      </c>
    </row>
    <row r="747" spans="1:7" x14ac:dyDescent="0.3">
      <c r="A747">
        <v>3717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3">
      <c r="A748">
        <v>3722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>
        <v>3725</v>
      </c>
      <c r="B749">
        <v>0</v>
      </c>
      <c r="C749">
        <v>1</v>
      </c>
      <c r="D749">
        <v>1</v>
      </c>
      <c r="E749">
        <v>1</v>
      </c>
      <c r="F749">
        <v>1</v>
      </c>
      <c r="G749">
        <v>1</v>
      </c>
    </row>
    <row r="750" spans="1:7" x14ac:dyDescent="0.3">
      <c r="A750">
        <v>3726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3">
      <c r="A751">
        <v>3732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3">
      <c r="A752">
        <v>3745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>
        <v>3749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3">
      <c r="A754">
        <v>3759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3">
      <c r="A755">
        <v>3762</v>
      </c>
      <c r="B755">
        <v>0</v>
      </c>
      <c r="C755">
        <v>0</v>
      </c>
      <c r="D755">
        <v>0</v>
      </c>
      <c r="E755">
        <v>1</v>
      </c>
      <c r="F755">
        <v>0</v>
      </c>
      <c r="G755">
        <v>1</v>
      </c>
    </row>
    <row r="756" spans="1:7" x14ac:dyDescent="0.3">
      <c r="A756">
        <v>3766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1</v>
      </c>
    </row>
    <row r="757" spans="1:7" x14ac:dyDescent="0.3">
      <c r="A757">
        <v>3767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3">
      <c r="A758">
        <v>3769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3">
      <c r="A759">
        <v>3783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3">
      <c r="A760">
        <v>3790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>
        <v>3798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3">
      <c r="A762">
        <v>3799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3">
      <c r="A763">
        <v>3807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3">
      <c r="A764">
        <v>3828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>
        <v>3829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3">
      <c r="A766">
        <v>3830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3">
      <c r="A767">
        <v>3834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3">
      <c r="A768">
        <v>3839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>
        <v>3846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3">
      <c r="A770">
        <v>3850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3">
      <c r="A771">
        <v>3852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3">
      <c r="A772">
        <v>3855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>
        <v>3856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3">
      <c r="A774">
        <v>3859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3">
      <c r="A775">
        <v>3865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1</v>
      </c>
    </row>
    <row r="776" spans="1:7" x14ac:dyDescent="0.3">
      <c r="A776">
        <v>3867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>
        <v>3870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3">
      <c r="A778">
        <v>3878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3">
      <c r="A779">
        <v>3885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1</v>
      </c>
    </row>
    <row r="780" spans="1:7" x14ac:dyDescent="0.3">
      <c r="A780">
        <v>3887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1</v>
      </c>
    </row>
    <row r="781" spans="1:7" x14ac:dyDescent="0.3">
      <c r="A781">
        <v>3896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3">
      <c r="A782">
        <v>3900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>
        <v>3910</v>
      </c>
      <c r="B783">
        <v>1</v>
      </c>
      <c r="C783">
        <v>0</v>
      </c>
      <c r="D783">
        <v>1</v>
      </c>
      <c r="E783">
        <v>1</v>
      </c>
      <c r="F783">
        <v>0</v>
      </c>
      <c r="G783">
        <v>1</v>
      </c>
    </row>
    <row r="784" spans="1:7" x14ac:dyDescent="0.3">
      <c r="A784">
        <v>3916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>
        <v>3919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1</v>
      </c>
    </row>
    <row r="786" spans="1:7" x14ac:dyDescent="0.3">
      <c r="A786">
        <v>3921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3">
      <c r="A787">
        <v>3924</v>
      </c>
      <c r="B787">
        <v>0</v>
      </c>
      <c r="C787">
        <v>1</v>
      </c>
      <c r="D787">
        <v>0</v>
      </c>
      <c r="E787">
        <v>0</v>
      </c>
      <c r="F787">
        <v>0</v>
      </c>
      <c r="G787">
        <v>0</v>
      </c>
    </row>
    <row r="788" spans="1:7" x14ac:dyDescent="0.3">
      <c r="A788">
        <v>3933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>
        <v>3934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3">
      <c r="A790">
        <v>3945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1</v>
      </c>
    </row>
    <row r="791" spans="1:7" x14ac:dyDescent="0.3">
      <c r="A791">
        <v>3955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3">
      <c r="A792">
        <v>3967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>
        <v>3968</v>
      </c>
      <c r="B793">
        <v>0</v>
      </c>
      <c r="C793">
        <v>1</v>
      </c>
      <c r="D793">
        <v>1</v>
      </c>
      <c r="E793">
        <v>0</v>
      </c>
      <c r="F793">
        <v>1</v>
      </c>
      <c r="G793">
        <v>1</v>
      </c>
    </row>
    <row r="794" spans="1:7" x14ac:dyDescent="0.3">
      <c r="A794">
        <v>3969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3">
      <c r="A795">
        <v>3972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3">
      <c r="A796">
        <v>3979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1</v>
      </c>
    </row>
    <row r="797" spans="1:7" x14ac:dyDescent="0.3">
      <c r="A797">
        <v>4001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0</v>
      </c>
    </row>
    <row r="798" spans="1:7" x14ac:dyDescent="0.3">
      <c r="A798">
        <v>4002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3">
      <c r="A799">
        <v>4012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1</v>
      </c>
    </row>
    <row r="800" spans="1:7" x14ac:dyDescent="0.3">
      <c r="A800">
        <v>4023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1</v>
      </c>
    </row>
    <row r="801" spans="1:7" x14ac:dyDescent="0.3">
      <c r="A801">
        <v>4037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3">
      <c r="A802">
        <v>4042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</row>
    <row r="803" spans="1:7" x14ac:dyDescent="0.3">
      <c r="A803">
        <v>4047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3">
      <c r="A804">
        <v>4050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>
        <v>4055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3">
      <c r="A806">
        <v>4058</v>
      </c>
      <c r="B806">
        <v>0</v>
      </c>
      <c r="C806">
        <v>1</v>
      </c>
      <c r="D806">
        <v>0</v>
      </c>
      <c r="E806">
        <v>0</v>
      </c>
      <c r="F806">
        <v>0</v>
      </c>
      <c r="G806">
        <v>0</v>
      </c>
    </row>
    <row r="807" spans="1:7" x14ac:dyDescent="0.3">
      <c r="A807">
        <v>4065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3">
      <c r="A808">
        <v>4066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>
        <v>4070</v>
      </c>
      <c r="B809">
        <v>0</v>
      </c>
      <c r="C809">
        <v>1</v>
      </c>
      <c r="D809">
        <v>1</v>
      </c>
      <c r="E809">
        <v>0</v>
      </c>
      <c r="F809">
        <v>0</v>
      </c>
      <c r="G809">
        <v>1</v>
      </c>
    </row>
    <row r="810" spans="1:7" x14ac:dyDescent="0.3">
      <c r="A810">
        <v>4073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1</v>
      </c>
    </row>
    <row r="811" spans="1:7" x14ac:dyDescent="0.3">
      <c r="A811">
        <v>4084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3">
      <c r="A812">
        <v>4086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>
        <v>4088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3">
      <c r="A814">
        <v>4093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3">
      <c r="A815">
        <v>4094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3">
      <c r="A816">
        <v>4095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>
        <v>4096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3">
      <c r="A818">
        <v>4098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3">
      <c r="A819">
        <v>4099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3">
      <c r="A820">
        <v>4102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>
        <v>4107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3">
      <c r="A822">
        <v>4114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3">
      <c r="A823">
        <v>4119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3">
      <c r="A824">
        <v>4120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>
        <v>4122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1</v>
      </c>
    </row>
    <row r="826" spans="1:7" x14ac:dyDescent="0.3">
      <c r="A826">
        <v>4127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1</v>
      </c>
    </row>
    <row r="827" spans="1:7" x14ac:dyDescent="0.3">
      <c r="A827">
        <v>4128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3">
      <c r="A828">
        <v>4136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>
        <v>4137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3">
      <c r="A830">
        <v>4138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3">
      <c r="A831">
        <v>4141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4148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4149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4168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</row>
    <row r="835" spans="1:7" x14ac:dyDescent="0.3">
      <c r="A835">
        <v>4174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3">
      <c r="A836">
        <v>4179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>
        <v>4184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3">
      <c r="A838">
        <v>4186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3">
      <c r="A839">
        <v>4188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1</v>
      </c>
    </row>
    <row r="840" spans="1:7" x14ac:dyDescent="0.3">
      <c r="A840">
        <v>4198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4200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3">
      <c r="A842">
        <v>4201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3">
      <c r="A843">
        <v>4207</v>
      </c>
      <c r="B843">
        <v>1</v>
      </c>
      <c r="C843">
        <v>0</v>
      </c>
      <c r="D843">
        <v>1</v>
      </c>
      <c r="E843">
        <v>0</v>
      </c>
      <c r="F843">
        <v>0</v>
      </c>
      <c r="G843">
        <v>0</v>
      </c>
    </row>
    <row r="844" spans="1:7" x14ac:dyDescent="0.3">
      <c r="A844">
        <v>4211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>
        <v>4216</v>
      </c>
      <c r="B845">
        <v>0</v>
      </c>
      <c r="C845">
        <v>0</v>
      </c>
      <c r="D845">
        <v>1</v>
      </c>
      <c r="E845">
        <v>1</v>
      </c>
      <c r="F845">
        <v>0</v>
      </c>
      <c r="G845">
        <v>1</v>
      </c>
    </row>
    <row r="846" spans="1:7" x14ac:dyDescent="0.3">
      <c r="A846">
        <v>4220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3">
      <c r="A847">
        <v>4227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3">
      <c r="A848">
        <v>4240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>
        <v>4246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3">
      <c r="A850">
        <v>4248</v>
      </c>
      <c r="B850">
        <v>0</v>
      </c>
      <c r="C850">
        <v>1</v>
      </c>
      <c r="D850">
        <v>0</v>
      </c>
      <c r="E850">
        <v>0</v>
      </c>
      <c r="F850">
        <v>0</v>
      </c>
      <c r="G850">
        <v>0</v>
      </c>
    </row>
    <row r="851" spans="1:7" x14ac:dyDescent="0.3">
      <c r="A851">
        <v>4252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3">
      <c r="A852">
        <v>4259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>
        <v>4261</v>
      </c>
      <c r="B853">
        <v>0</v>
      </c>
      <c r="C853">
        <v>0</v>
      </c>
      <c r="D853">
        <v>1</v>
      </c>
      <c r="E853">
        <v>1</v>
      </c>
      <c r="F853">
        <v>0</v>
      </c>
      <c r="G853">
        <v>1</v>
      </c>
    </row>
    <row r="854" spans="1:7" x14ac:dyDescent="0.3">
      <c r="A854">
        <v>4268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3">
      <c r="A855">
        <v>4271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3">
      <c r="A856">
        <v>4278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1</v>
      </c>
    </row>
    <row r="857" spans="1:7" x14ac:dyDescent="0.3">
      <c r="A857">
        <v>4279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3">
      <c r="A858">
        <v>4286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3">
      <c r="A859">
        <v>4290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3">
      <c r="A860">
        <v>4297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>
        <v>4298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3">
      <c r="A862">
        <v>4299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1</v>
      </c>
    </row>
    <row r="863" spans="1:7" x14ac:dyDescent="0.3">
      <c r="A863">
        <v>4301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1</v>
      </c>
    </row>
    <row r="864" spans="1:7" x14ac:dyDescent="0.3">
      <c r="A864">
        <v>4303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>
        <v>4310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1</v>
      </c>
    </row>
    <row r="866" spans="1:7" x14ac:dyDescent="0.3">
      <c r="A866">
        <v>4320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3">
      <c r="A867">
        <v>4322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3">
      <c r="A868">
        <v>4324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>
        <v>4328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3">
      <c r="A870">
        <v>4329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3">
      <c r="A871">
        <v>4331</v>
      </c>
      <c r="B871">
        <v>0</v>
      </c>
      <c r="C871">
        <v>1</v>
      </c>
      <c r="D871">
        <v>1</v>
      </c>
      <c r="E871">
        <v>0</v>
      </c>
      <c r="F871">
        <v>0</v>
      </c>
      <c r="G871">
        <v>0</v>
      </c>
    </row>
    <row r="872" spans="1:7" x14ac:dyDescent="0.3">
      <c r="A872">
        <v>4333</v>
      </c>
      <c r="B872">
        <v>0</v>
      </c>
      <c r="C872">
        <v>1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>
        <v>4338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3">
      <c r="A874">
        <v>4339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3">
      <c r="A875">
        <v>4345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3">
      <c r="A876">
        <v>4351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>
        <v>4356</v>
      </c>
      <c r="B877">
        <v>0</v>
      </c>
      <c r="C877">
        <v>1</v>
      </c>
      <c r="D877">
        <v>1</v>
      </c>
      <c r="E877">
        <v>0</v>
      </c>
      <c r="F877">
        <v>0</v>
      </c>
      <c r="G877">
        <v>0</v>
      </c>
    </row>
    <row r="878" spans="1:7" x14ac:dyDescent="0.3">
      <c r="A878">
        <v>4368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3">
      <c r="A879">
        <v>4369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3">
      <c r="A880">
        <v>4370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>
        <v>4376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1</v>
      </c>
    </row>
    <row r="882" spans="1:7" x14ac:dyDescent="0.3">
      <c r="A882">
        <v>4377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3">
      <c r="A883">
        <v>4381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3">
      <c r="A884">
        <v>4385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>
        <v>4390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3">
      <c r="A886">
        <v>4391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>
        <v>4394</v>
      </c>
      <c r="B887">
        <v>0</v>
      </c>
      <c r="C887">
        <v>1</v>
      </c>
      <c r="D887">
        <v>1</v>
      </c>
      <c r="E887">
        <v>0</v>
      </c>
      <c r="F887">
        <v>0</v>
      </c>
      <c r="G887">
        <v>0</v>
      </c>
    </row>
    <row r="888" spans="1:7" x14ac:dyDescent="0.3">
      <c r="A888">
        <v>4399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>
        <v>4405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3">
      <c r="A890">
        <v>4406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3">
      <c r="A891">
        <v>4415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3">
      <c r="A892">
        <v>4418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1</v>
      </c>
    </row>
    <row r="893" spans="1:7" x14ac:dyDescent="0.3">
      <c r="A893">
        <v>4426</v>
      </c>
      <c r="B893">
        <v>0</v>
      </c>
      <c r="C893">
        <v>0</v>
      </c>
      <c r="D893">
        <v>0</v>
      </c>
      <c r="E893">
        <v>1</v>
      </c>
      <c r="F893">
        <v>0</v>
      </c>
      <c r="G893">
        <v>0</v>
      </c>
    </row>
    <row r="894" spans="1:7" x14ac:dyDescent="0.3">
      <c r="A894">
        <v>4427</v>
      </c>
      <c r="B894">
        <v>1</v>
      </c>
      <c r="C894">
        <v>0</v>
      </c>
      <c r="D894">
        <v>1</v>
      </c>
      <c r="E894">
        <v>0</v>
      </c>
      <c r="F894">
        <v>0</v>
      </c>
      <c r="G894">
        <v>1</v>
      </c>
    </row>
    <row r="895" spans="1:7" x14ac:dyDescent="0.3">
      <c r="A895">
        <v>4432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3">
      <c r="A896">
        <v>4436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>
        <v>4437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3">
      <c r="A898">
        <v>4440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0</v>
      </c>
    </row>
    <row r="899" spans="1:7" x14ac:dyDescent="0.3">
      <c r="A899">
        <v>4442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3">
      <c r="A900">
        <v>4444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>
        <v>4452</v>
      </c>
      <c r="B901">
        <v>0</v>
      </c>
      <c r="C901">
        <v>1</v>
      </c>
      <c r="D901">
        <v>0</v>
      </c>
      <c r="E901">
        <v>1</v>
      </c>
      <c r="F901">
        <v>0</v>
      </c>
      <c r="G901">
        <v>1</v>
      </c>
    </row>
    <row r="902" spans="1:7" x14ac:dyDescent="0.3">
      <c r="A902">
        <v>4459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3">
      <c r="A903">
        <v>4470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3">
      <c r="A904">
        <v>4472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>
        <v>4475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3">
      <c r="A906">
        <v>4477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3">
      <c r="A907">
        <v>4478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3">
      <c r="A908">
        <v>4480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>
        <v>4483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3">
      <c r="A910">
        <v>4487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1</v>
      </c>
    </row>
    <row r="911" spans="1:7" x14ac:dyDescent="0.3">
      <c r="A911">
        <v>4491</v>
      </c>
      <c r="B911">
        <v>0</v>
      </c>
      <c r="C911">
        <v>1</v>
      </c>
      <c r="D911">
        <v>0</v>
      </c>
      <c r="E911">
        <v>0</v>
      </c>
      <c r="F911">
        <v>0</v>
      </c>
      <c r="G911">
        <v>0</v>
      </c>
    </row>
    <row r="912" spans="1:7" x14ac:dyDescent="0.3">
      <c r="A912">
        <v>4500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>
        <v>4501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3">
      <c r="A914">
        <v>4507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3">
      <c r="A915">
        <v>4508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3">
      <c r="A916">
        <v>4518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>
        <v>4530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1</v>
      </c>
    </row>
    <row r="918" spans="1:7" x14ac:dyDescent="0.3">
      <c r="A918">
        <v>4541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3">
      <c r="A919">
        <v>4543</v>
      </c>
      <c r="B919">
        <v>0</v>
      </c>
      <c r="C919">
        <v>0</v>
      </c>
      <c r="D919">
        <v>1</v>
      </c>
      <c r="E919">
        <v>0</v>
      </c>
      <c r="F919">
        <v>0</v>
      </c>
      <c r="G919">
        <v>0</v>
      </c>
    </row>
    <row r="920" spans="1:7" x14ac:dyDescent="0.3">
      <c r="A920">
        <v>4547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3">
      <c r="A921">
        <v>4548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3">
      <c r="A922">
        <v>4550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3">
      <c r="A923">
        <v>4552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3">
      <c r="A924">
        <v>4554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3">
      <c r="A925">
        <v>4557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3">
      <c r="A926">
        <v>4580</v>
      </c>
      <c r="B926">
        <v>1</v>
      </c>
      <c r="C926">
        <v>0</v>
      </c>
      <c r="D926">
        <v>1</v>
      </c>
      <c r="E926">
        <v>1</v>
      </c>
      <c r="F926">
        <v>0</v>
      </c>
      <c r="G926">
        <v>1</v>
      </c>
    </row>
    <row r="927" spans="1:7" x14ac:dyDescent="0.3">
      <c r="A927">
        <v>4587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3">
      <c r="A928">
        <v>4597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3">
      <c r="A929">
        <v>4599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3">
      <c r="A930">
        <v>4603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3">
      <c r="A931">
        <v>4607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3">
      <c r="A932">
        <v>4608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1</v>
      </c>
    </row>
    <row r="933" spans="1:7" x14ac:dyDescent="0.3">
      <c r="A933">
        <v>4609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3">
      <c r="A934">
        <v>4611</v>
      </c>
      <c r="B934">
        <v>0</v>
      </c>
      <c r="C934">
        <v>0</v>
      </c>
      <c r="D934">
        <v>1</v>
      </c>
      <c r="E934">
        <v>1</v>
      </c>
      <c r="F934">
        <v>0</v>
      </c>
      <c r="G934">
        <v>1</v>
      </c>
    </row>
    <row r="935" spans="1:7" x14ac:dyDescent="0.3">
      <c r="A935">
        <v>4619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>
        <v>4637</v>
      </c>
      <c r="B936">
        <v>0</v>
      </c>
      <c r="C936">
        <v>0</v>
      </c>
      <c r="D936">
        <v>0</v>
      </c>
      <c r="E936">
        <v>1</v>
      </c>
      <c r="F936">
        <v>0</v>
      </c>
      <c r="G936">
        <v>0</v>
      </c>
    </row>
    <row r="937" spans="1:7" x14ac:dyDescent="0.3">
      <c r="A937">
        <v>4640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>
        <v>4643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3">
      <c r="A939">
        <v>4646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0</v>
      </c>
    </row>
    <row r="940" spans="1:7" x14ac:dyDescent="0.3">
      <c r="A940">
        <v>4653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>
        <v>4654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3">
      <c r="A942">
        <v>4656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3">
      <c r="A943">
        <v>4669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3">
      <c r="A944">
        <v>4673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1</v>
      </c>
    </row>
    <row r="945" spans="1:7" x14ac:dyDescent="0.3">
      <c r="A945">
        <v>4676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3">
      <c r="A946">
        <v>4679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3">
      <c r="A947">
        <v>4682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3">
      <c r="A948">
        <v>4686</v>
      </c>
      <c r="B948">
        <v>0</v>
      </c>
      <c r="C948">
        <v>0</v>
      </c>
      <c r="D948">
        <v>1</v>
      </c>
      <c r="E948">
        <v>0</v>
      </c>
      <c r="F948">
        <v>0</v>
      </c>
      <c r="G948">
        <v>0</v>
      </c>
    </row>
    <row r="949" spans="1:7" x14ac:dyDescent="0.3">
      <c r="A949">
        <v>4687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3">
      <c r="A950">
        <v>4690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3">
      <c r="A951">
        <v>4692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1</v>
      </c>
    </row>
    <row r="952" spans="1:7" x14ac:dyDescent="0.3">
      <c r="A952">
        <v>4697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>
        <v>4698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3">
      <c r="A954">
        <v>4702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3">
      <c r="A955">
        <v>4706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3">
      <c r="A956">
        <v>4712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>
        <v>4713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3">
      <c r="A958">
        <v>4725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3">
      <c r="A959">
        <v>4741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0</v>
      </c>
    </row>
    <row r="960" spans="1:7" x14ac:dyDescent="0.3">
      <c r="A960">
        <v>4743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>
        <v>4749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x14ac:dyDescent="0.3">
      <c r="A962">
        <v>4754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3">
      <c r="A963">
        <v>4756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1</v>
      </c>
    </row>
    <row r="964" spans="1:7" x14ac:dyDescent="0.3">
      <c r="A964">
        <v>4764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1</v>
      </c>
    </row>
    <row r="965" spans="1:7" x14ac:dyDescent="0.3">
      <c r="A965">
        <v>4767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0</v>
      </c>
    </row>
    <row r="966" spans="1:7" x14ac:dyDescent="0.3">
      <c r="A966">
        <v>4769</v>
      </c>
      <c r="B966">
        <v>0</v>
      </c>
      <c r="C966">
        <v>1</v>
      </c>
      <c r="D966">
        <v>0</v>
      </c>
      <c r="E966">
        <v>0</v>
      </c>
      <c r="F966">
        <v>0</v>
      </c>
      <c r="G966">
        <v>0</v>
      </c>
    </row>
    <row r="967" spans="1:7" x14ac:dyDescent="0.3">
      <c r="A967">
        <v>4785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3">
      <c r="A968">
        <v>4786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>
        <v>4789</v>
      </c>
      <c r="B969">
        <v>1</v>
      </c>
      <c r="C969">
        <v>0</v>
      </c>
      <c r="D969">
        <v>1</v>
      </c>
      <c r="E969">
        <v>1</v>
      </c>
      <c r="F969">
        <v>0</v>
      </c>
      <c r="G969">
        <v>0</v>
      </c>
    </row>
    <row r="970" spans="1:7" x14ac:dyDescent="0.3">
      <c r="A970">
        <v>4790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3">
      <c r="A971">
        <v>4791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3">
      <c r="A972">
        <v>4796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3">
      <c r="A973">
        <v>4808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3">
      <c r="A974">
        <v>4817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3">
      <c r="A975">
        <v>4827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1</v>
      </c>
    </row>
    <row r="976" spans="1:7" x14ac:dyDescent="0.3">
      <c r="A976">
        <v>4828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3">
      <c r="A977">
        <v>4832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3">
      <c r="A978">
        <v>4837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3">
      <c r="A979">
        <v>4838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3">
      <c r="A980">
        <v>4843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3">
      <c r="A981">
        <v>4855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1</v>
      </c>
    </row>
    <row r="982" spans="1:7" x14ac:dyDescent="0.3">
      <c r="A982">
        <v>4856</v>
      </c>
      <c r="B982">
        <v>1</v>
      </c>
      <c r="C982">
        <v>0</v>
      </c>
      <c r="D982">
        <v>0</v>
      </c>
      <c r="E982">
        <v>1</v>
      </c>
      <c r="F982">
        <v>0</v>
      </c>
      <c r="G982">
        <v>0</v>
      </c>
    </row>
    <row r="983" spans="1:7" x14ac:dyDescent="0.3">
      <c r="A983">
        <v>4860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3">
      <c r="A984">
        <v>4864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3">
      <c r="A985">
        <v>4865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1</v>
      </c>
    </row>
    <row r="986" spans="1:7" x14ac:dyDescent="0.3">
      <c r="A986">
        <v>4867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3">
      <c r="A987">
        <v>4877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3">
      <c r="A988">
        <v>4887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>
        <v>4910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3">
      <c r="A990">
        <v>4915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4927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3">
      <c r="A992">
        <v>4931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>
        <v>4937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3">
      <c r="A994">
        <v>4939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3">
      <c r="A995">
        <v>4943</v>
      </c>
      <c r="B995">
        <v>0</v>
      </c>
      <c r="C995">
        <v>1</v>
      </c>
      <c r="D995">
        <v>1</v>
      </c>
      <c r="E995">
        <v>0</v>
      </c>
      <c r="F995">
        <v>0</v>
      </c>
      <c r="G995">
        <v>0</v>
      </c>
    </row>
    <row r="996" spans="1:7" x14ac:dyDescent="0.3">
      <c r="A996">
        <v>4944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>
        <v>4945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3">
      <c r="A998">
        <v>4947</v>
      </c>
      <c r="B998">
        <v>0</v>
      </c>
      <c r="C998">
        <v>1</v>
      </c>
      <c r="D998">
        <v>0</v>
      </c>
      <c r="E998">
        <v>1</v>
      </c>
      <c r="F998">
        <v>0</v>
      </c>
      <c r="G998">
        <v>1</v>
      </c>
    </row>
    <row r="999" spans="1:7" x14ac:dyDescent="0.3">
      <c r="A999">
        <v>4954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3">
      <c r="A1000">
        <v>4961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>
        <v>4964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3">
      <c r="A1002">
        <v>4967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3">
      <c r="A1003">
        <v>4971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3">
      <c r="A1004">
        <v>4973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3">
      <c r="A1005">
        <v>4974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3">
      <c r="A1006">
        <v>4988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3">
      <c r="A1007">
        <v>4990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3">
      <c r="A1008">
        <v>4992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1</v>
      </c>
    </row>
    <row r="1009" spans="1:7" x14ac:dyDescent="0.3">
      <c r="A1009">
        <v>4994</v>
      </c>
      <c r="B1009">
        <v>0</v>
      </c>
      <c r="C1009">
        <v>0</v>
      </c>
      <c r="D1009">
        <v>1</v>
      </c>
      <c r="E1009">
        <v>0</v>
      </c>
      <c r="F1009">
        <v>0</v>
      </c>
      <c r="G1009">
        <v>0</v>
      </c>
    </row>
    <row r="1010" spans="1:7" x14ac:dyDescent="0.3">
      <c r="A1010">
        <v>4998</v>
      </c>
      <c r="B1010">
        <v>0</v>
      </c>
      <c r="C1010">
        <v>0</v>
      </c>
      <c r="D1010">
        <v>0</v>
      </c>
      <c r="E1010">
        <v>1</v>
      </c>
      <c r="F1010">
        <v>0</v>
      </c>
      <c r="G1010">
        <v>0</v>
      </c>
    </row>
    <row r="1011" spans="1:7" x14ac:dyDescent="0.3">
      <c r="A1011">
        <v>5010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3">
      <c r="A1012">
        <v>5011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>
        <v>5012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3">
      <c r="A1014">
        <v>5015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3">
      <c r="A1015">
        <v>5025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3">
      <c r="A1016">
        <v>5029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>
        <v>5031</v>
      </c>
      <c r="B1017">
        <v>0</v>
      </c>
      <c r="C1017">
        <v>0</v>
      </c>
      <c r="D1017">
        <v>1</v>
      </c>
      <c r="E1017">
        <v>0</v>
      </c>
      <c r="F1017">
        <v>0</v>
      </c>
      <c r="G1017">
        <v>1</v>
      </c>
    </row>
    <row r="1018" spans="1:7" x14ac:dyDescent="0.3">
      <c r="A1018">
        <v>5036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3">
      <c r="A1019">
        <v>5043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3">
      <c r="A1020">
        <v>5046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>
        <v>5048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3">
      <c r="A1022">
        <v>5049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3">
      <c r="A1023">
        <v>5057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3">
      <c r="A1024">
        <v>5062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>
        <v>5063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3">
      <c r="A1026">
        <v>5067</v>
      </c>
      <c r="B1026">
        <v>0</v>
      </c>
      <c r="C1026">
        <v>1</v>
      </c>
      <c r="D1026">
        <v>1</v>
      </c>
      <c r="E1026">
        <v>1</v>
      </c>
      <c r="F1026">
        <v>1</v>
      </c>
      <c r="G1026">
        <v>0</v>
      </c>
    </row>
    <row r="1027" spans="1:7" x14ac:dyDescent="0.3">
      <c r="A1027">
        <v>5068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3">
      <c r="A1028">
        <v>5074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3">
      <c r="A1029">
        <v>5077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3">
      <c r="A1030">
        <v>5079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3">
      <c r="A1031">
        <v>5080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1</v>
      </c>
    </row>
    <row r="1032" spans="1:7" x14ac:dyDescent="0.3">
      <c r="A1032">
        <v>5081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>
        <v>5084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3">
      <c r="A1034">
        <v>5092</v>
      </c>
      <c r="B1034">
        <v>0</v>
      </c>
      <c r="C1034">
        <v>1</v>
      </c>
      <c r="D1034">
        <v>0</v>
      </c>
      <c r="E1034">
        <v>0</v>
      </c>
      <c r="F1034">
        <v>0</v>
      </c>
      <c r="G1034">
        <v>1</v>
      </c>
    </row>
    <row r="1035" spans="1:7" x14ac:dyDescent="0.3">
      <c r="A1035">
        <v>5093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1</v>
      </c>
    </row>
    <row r="1036" spans="1:7" x14ac:dyDescent="0.3">
      <c r="A1036">
        <v>5107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>
        <v>5113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1</v>
      </c>
    </row>
    <row r="1038" spans="1:7" x14ac:dyDescent="0.3">
      <c r="A1038">
        <v>5114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3">
      <c r="A1039">
        <v>5117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>
        <v>5120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5121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>
        <v>5123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3">
      <c r="A1043">
        <v>5125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3">
      <c r="A1044">
        <v>5136</v>
      </c>
      <c r="B1044">
        <v>0</v>
      </c>
      <c r="C1044">
        <v>1</v>
      </c>
      <c r="D1044">
        <v>1</v>
      </c>
      <c r="E1044">
        <v>0</v>
      </c>
      <c r="F1044">
        <v>0</v>
      </c>
      <c r="G1044">
        <v>0</v>
      </c>
    </row>
    <row r="1045" spans="1:7" x14ac:dyDescent="0.3">
      <c r="A1045">
        <v>5138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3">
      <c r="A1046">
        <v>5140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3">
      <c r="A1047">
        <v>5147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3">
      <c r="A1048">
        <v>5150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>
        <v>5153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1</v>
      </c>
    </row>
    <row r="1050" spans="1:7" x14ac:dyDescent="0.3">
      <c r="A1050">
        <v>5154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3">
      <c r="A1051">
        <v>5156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3">
      <c r="A1052">
        <v>5172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>
        <v>5176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3">
      <c r="A1054">
        <v>5177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3">
      <c r="A1055">
        <v>5180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3">
      <c r="A1056">
        <v>5181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>
        <v>5184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3">
      <c r="A1058">
        <v>5185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3">
      <c r="A1059">
        <v>5186</v>
      </c>
      <c r="B1059">
        <v>0</v>
      </c>
      <c r="C1059">
        <v>1</v>
      </c>
      <c r="D1059">
        <v>0</v>
      </c>
      <c r="E1059">
        <v>0</v>
      </c>
      <c r="F1059">
        <v>0</v>
      </c>
      <c r="G1059">
        <v>0</v>
      </c>
    </row>
    <row r="1060" spans="1:7" x14ac:dyDescent="0.3">
      <c r="A1060">
        <v>5204</v>
      </c>
      <c r="B1060">
        <v>0</v>
      </c>
      <c r="C1060">
        <v>0</v>
      </c>
      <c r="D1060">
        <v>1</v>
      </c>
      <c r="E1060">
        <v>0</v>
      </c>
      <c r="F1060">
        <v>0</v>
      </c>
      <c r="G1060">
        <v>1</v>
      </c>
    </row>
    <row r="1061" spans="1:7" x14ac:dyDescent="0.3">
      <c r="A1061">
        <v>5207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1</v>
      </c>
    </row>
    <row r="1062" spans="1:7" x14ac:dyDescent="0.3">
      <c r="A1062">
        <v>5209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3">
      <c r="A1063">
        <v>5221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3">
      <c r="A1064">
        <v>5223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3">
      <c r="A1065">
        <v>5229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3">
      <c r="A1066">
        <v>5231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3">
      <c r="A1067">
        <v>5232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3">
      <c r="A1068">
        <v>5234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>
        <v>5236</v>
      </c>
      <c r="B1069">
        <v>0</v>
      </c>
      <c r="C1069">
        <v>1</v>
      </c>
      <c r="D1069">
        <v>1</v>
      </c>
      <c r="E1069">
        <v>1</v>
      </c>
      <c r="F1069">
        <v>0</v>
      </c>
      <c r="G1069">
        <v>0</v>
      </c>
    </row>
    <row r="1070" spans="1:7" x14ac:dyDescent="0.3">
      <c r="A1070">
        <v>5237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3">
      <c r="A1071">
        <v>5247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3">
      <c r="A1072">
        <v>5250</v>
      </c>
      <c r="B1072">
        <v>0</v>
      </c>
      <c r="C1072">
        <v>0</v>
      </c>
      <c r="D1072">
        <v>1</v>
      </c>
      <c r="E1072">
        <v>0</v>
      </c>
      <c r="F1072">
        <v>0</v>
      </c>
      <c r="G1072">
        <v>1</v>
      </c>
    </row>
    <row r="1073" spans="1:7" x14ac:dyDescent="0.3">
      <c r="A1073">
        <v>5252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3">
      <c r="A1074">
        <v>5253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3">
      <c r="A1075">
        <v>5255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3">
      <c r="A1076">
        <v>5263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>
        <v>5267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3">
      <c r="A1078">
        <v>5268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3">
      <c r="A1079">
        <v>5272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3">
      <c r="A1080">
        <v>5278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0</v>
      </c>
    </row>
    <row r="1081" spans="1:7" x14ac:dyDescent="0.3">
      <c r="A1081">
        <v>5283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3">
      <c r="A1082">
        <v>5286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3">
      <c r="A1083">
        <v>5287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3">
      <c r="A1084">
        <v>5289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>
        <v>5290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3">
      <c r="A1086">
        <v>5294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3">
      <c r="A1087">
        <v>5299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3">
      <c r="A1088">
        <v>5300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>
        <v>5302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1</v>
      </c>
    </row>
    <row r="1090" spans="1:7" x14ac:dyDescent="0.3">
      <c r="A1090">
        <v>5303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3">
      <c r="A1091">
        <v>5304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3">
      <c r="A1092">
        <v>5313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>
        <v>5314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3">
      <c r="A1094">
        <v>5316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>
        <v>5320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1</v>
      </c>
    </row>
    <row r="1096" spans="1:7" x14ac:dyDescent="0.3">
      <c r="A1096">
        <v>5324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>
        <v>5329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3">
      <c r="A1098">
        <v>5331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3">
      <c r="A1099">
        <v>5332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3">
      <c r="A1100">
        <v>5336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3">
      <c r="A1101">
        <v>5341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0</v>
      </c>
    </row>
    <row r="1102" spans="1:7" x14ac:dyDescent="0.3">
      <c r="A1102">
        <v>5342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3">
      <c r="A1103">
        <v>5346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3">
      <c r="A1104">
        <v>5350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1</v>
      </c>
    </row>
    <row r="1105" spans="1:7" x14ac:dyDescent="0.3">
      <c r="A1105">
        <v>5370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3">
      <c r="A1106">
        <v>5371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1</v>
      </c>
    </row>
    <row r="1107" spans="1:7" x14ac:dyDescent="0.3">
      <c r="A1107">
        <v>5376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3">
      <c r="A1108">
        <v>5386</v>
      </c>
      <c r="B1108">
        <v>0</v>
      </c>
      <c r="C1108">
        <v>1</v>
      </c>
      <c r="D1108">
        <v>1</v>
      </c>
      <c r="E1108">
        <v>1</v>
      </c>
      <c r="F1108">
        <v>0</v>
      </c>
      <c r="G1108">
        <v>1</v>
      </c>
    </row>
    <row r="1109" spans="1:7" x14ac:dyDescent="0.3">
      <c r="A1109">
        <v>5389</v>
      </c>
      <c r="B1109">
        <v>0</v>
      </c>
      <c r="C1109">
        <v>1</v>
      </c>
      <c r="D1109">
        <v>0</v>
      </c>
      <c r="E1109">
        <v>0</v>
      </c>
      <c r="F1109">
        <v>0</v>
      </c>
      <c r="G1109">
        <v>0</v>
      </c>
    </row>
    <row r="1110" spans="1:7" x14ac:dyDescent="0.3">
      <c r="A1110">
        <v>5393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3">
      <c r="A1111">
        <v>5394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3">
      <c r="A1112">
        <v>5396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3">
      <c r="A1113">
        <v>5407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3">
      <c r="A1114">
        <v>5423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3">
      <c r="A1115">
        <v>5424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3">
      <c r="A1116">
        <v>5429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3">
      <c r="A1117">
        <v>5430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3">
      <c r="A1118">
        <v>5441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3">
      <c r="A1119">
        <v>5453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</row>
    <row r="1120" spans="1:7" x14ac:dyDescent="0.3">
      <c r="A1120">
        <v>5454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3">
      <c r="A1121">
        <v>5455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x14ac:dyDescent="0.3">
      <c r="A1122">
        <v>5462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3">
      <c r="A1123">
        <v>5474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3">
      <c r="A1124">
        <v>5491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3">
      <c r="A1125">
        <v>5493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3">
      <c r="A1126">
        <v>5510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3">
      <c r="A1127">
        <v>5512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3">
      <c r="A1128">
        <v>5513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3">
      <c r="A1129">
        <v>5517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3">
      <c r="A1130">
        <v>5519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1</v>
      </c>
    </row>
    <row r="1131" spans="1:7" x14ac:dyDescent="0.3">
      <c r="A1131">
        <v>5524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1</v>
      </c>
    </row>
    <row r="1132" spans="1:7" x14ac:dyDescent="0.3">
      <c r="A1132">
        <v>5527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3">
      <c r="A1133">
        <v>5529</v>
      </c>
      <c r="B1133">
        <v>0</v>
      </c>
      <c r="C1133">
        <v>0</v>
      </c>
      <c r="D1133">
        <v>0</v>
      </c>
      <c r="E1133">
        <v>1</v>
      </c>
      <c r="F1133">
        <v>0</v>
      </c>
      <c r="G1133">
        <v>0</v>
      </c>
    </row>
    <row r="1134" spans="1:7" x14ac:dyDescent="0.3">
      <c r="A1134">
        <v>5534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3">
      <c r="A1135">
        <v>5536</v>
      </c>
      <c r="B1135">
        <v>0</v>
      </c>
      <c r="C1135">
        <v>1</v>
      </c>
      <c r="D1135">
        <v>1</v>
      </c>
      <c r="E1135">
        <v>1</v>
      </c>
      <c r="F1135">
        <v>1</v>
      </c>
      <c r="G1135">
        <v>1</v>
      </c>
    </row>
    <row r="1136" spans="1:7" x14ac:dyDescent="0.3">
      <c r="A1136">
        <v>5538</v>
      </c>
      <c r="B1136">
        <v>1</v>
      </c>
      <c r="C1136">
        <v>0</v>
      </c>
      <c r="D1136">
        <v>1</v>
      </c>
      <c r="E1136">
        <v>1</v>
      </c>
      <c r="F1136">
        <v>0</v>
      </c>
      <c r="G1136">
        <v>1</v>
      </c>
    </row>
    <row r="1137" spans="1:7" x14ac:dyDescent="0.3">
      <c r="A1137">
        <v>5543</v>
      </c>
      <c r="B1137">
        <v>0</v>
      </c>
      <c r="C1137">
        <v>1</v>
      </c>
      <c r="D1137">
        <v>0</v>
      </c>
      <c r="E1137">
        <v>0</v>
      </c>
      <c r="F1137">
        <v>0</v>
      </c>
      <c r="G1137">
        <v>0</v>
      </c>
    </row>
    <row r="1138" spans="1:7" x14ac:dyDescent="0.3">
      <c r="A1138">
        <v>5544</v>
      </c>
      <c r="B1138">
        <v>0</v>
      </c>
      <c r="C1138">
        <v>1</v>
      </c>
      <c r="D1138">
        <v>0</v>
      </c>
      <c r="E1138">
        <v>0</v>
      </c>
      <c r="F1138">
        <v>0</v>
      </c>
      <c r="G1138">
        <v>0</v>
      </c>
    </row>
    <row r="1139" spans="1:7" x14ac:dyDescent="0.3">
      <c r="A1139">
        <v>5545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3">
      <c r="A1140">
        <v>5547</v>
      </c>
      <c r="B1140">
        <v>0</v>
      </c>
      <c r="C1140">
        <v>1</v>
      </c>
      <c r="D1140">
        <v>1</v>
      </c>
      <c r="E1140">
        <v>0</v>
      </c>
      <c r="F1140">
        <v>0</v>
      </c>
      <c r="G1140">
        <v>1</v>
      </c>
    </row>
    <row r="1141" spans="1:7" x14ac:dyDescent="0.3">
      <c r="A1141">
        <v>5552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3">
      <c r="A1142">
        <v>5555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3">
      <c r="A1143">
        <v>5558</v>
      </c>
      <c r="B1143">
        <v>0</v>
      </c>
      <c r="C1143">
        <v>0</v>
      </c>
      <c r="D1143">
        <v>1</v>
      </c>
      <c r="E1143">
        <v>0</v>
      </c>
      <c r="F1143">
        <v>0</v>
      </c>
      <c r="G1143">
        <v>0</v>
      </c>
    </row>
    <row r="1144" spans="1:7" x14ac:dyDescent="0.3">
      <c r="A1144">
        <v>5562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>
        <v>5564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>
        <v>5577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3">
      <c r="A1147">
        <v>5585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1</v>
      </c>
    </row>
    <row r="1148" spans="1:7" x14ac:dyDescent="0.3">
      <c r="A1148">
        <v>5589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3">
      <c r="A1149">
        <v>5596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3">
      <c r="A1150">
        <v>5602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3">
      <c r="A1151">
        <v>5610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3">
      <c r="A1152">
        <v>5621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1</v>
      </c>
    </row>
    <row r="1153" spans="1:7" x14ac:dyDescent="0.3">
      <c r="A1153">
        <v>5623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3">
      <c r="A1154">
        <v>5626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3">
      <c r="A1155">
        <v>5628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3">
      <c r="A1156">
        <v>5631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3">
      <c r="A1157">
        <v>5633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3">
      <c r="A1158">
        <v>5636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1</v>
      </c>
    </row>
    <row r="1159" spans="1:7" x14ac:dyDescent="0.3">
      <c r="A1159">
        <v>5642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3">
      <c r="A1160">
        <v>5644</v>
      </c>
      <c r="B1160">
        <v>0</v>
      </c>
      <c r="C1160">
        <v>1</v>
      </c>
      <c r="D1160">
        <v>0</v>
      </c>
      <c r="E1160">
        <v>0</v>
      </c>
      <c r="F1160">
        <v>0</v>
      </c>
      <c r="G1160">
        <v>0</v>
      </c>
    </row>
    <row r="1161" spans="1:7" x14ac:dyDescent="0.3">
      <c r="A1161">
        <v>5654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 x14ac:dyDescent="0.3">
      <c r="A1162">
        <v>5667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1</v>
      </c>
    </row>
    <row r="1163" spans="1:7" x14ac:dyDescent="0.3">
      <c r="A1163">
        <v>5675</v>
      </c>
      <c r="B1163">
        <v>0</v>
      </c>
      <c r="C1163">
        <v>1</v>
      </c>
      <c r="D1163">
        <v>0</v>
      </c>
      <c r="E1163">
        <v>0</v>
      </c>
      <c r="F1163">
        <v>0</v>
      </c>
      <c r="G1163">
        <v>0</v>
      </c>
    </row>
    <row r="1164" spans="1:7" x14ac:dyDescent="0.3">
      <c r="A1164">
        <v>5680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3">
      <c r="A1165">
        <v>5682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3">
      <c r="A1166">
        <v>5684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3">
      <c r="A1167">
        <v>5687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3">
      <c r="A1168">
        <v>5692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3">
      <c r="A1169">
        <v>5710</v>
      </c>
      <c r="B1169">
        <v>0</v>
      </c>
      <c r="C1169">
        <v>1</v>
      </c>
      <c r="D1169">
        <v>0</v>
      </c>
      <c r="E1169">
        <v>0</v>
      </c>
      <c r="F1169">
        <v>0</v>
      </c>
      <c r="G1169">
        <v>0</v>
      </c>
    </row>
    <row r="1170" spans="1:7" x14ac:dyDescent="0.3">
      <c r="A1170">
        <v>5718</v>
      </c>
      <c r="B1170">
        <v>0</v>
      </c>
      <c r="C1170">
        <v>0</v>
      </c>
      <c r="D1170">
        <v>1</v>
      </c>
      <c r="E1170">
        <v>1</v>
      </c>
      <c r="F1170">
        <v>0</v>
      </c>
      <c r="G1170">
        <v>1</v>
      </c>
    </row>
    <row r="1171" spans="1:7" x14ac:dyDescent="0.3">
      <c r="A1171">
        <v>5721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0</v>
      </c>
    </row>
    <row r="1172" spans="1:7" x14ac:dyDescent="0.3">
      <c r="A1172">
        <v>5723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3">
      <c r="A1173">
        <v>5726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3">
      <c r="A1174">
        <v>5731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3">
      <c r="A1175">
        <v>5734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3">
      <c r="A1176">
        <v>5735</v>
      </c>
      <c r="B1176">
        <v>0</v>
      </c>
      <c r="C1176">
        <v>0</v>
      </c>
      <c r="D1176">
        <v>1</v>
      </c>
      <c r="E1176">
        <v>0</v>
      </c>
      <c r="F1176">
        <v>0</v>
      </c>
      <c r="G1176">
        <v>0</v>
      </c>
    </row>
    <row r="1177" spans="1:7" x14ac:dyDescent="0.3">
      <c r="A1177">
        <v>5740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1</v>
      </c>
    </row>
    <row r="1178" spans="1:7" x14ac:dyDescent="0.3">
      <c r="A1178">
        <v>5748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1</v>
      </c>
    </row>
    <row r="1179" spans="1:7" x14ac:dyDescent="0.3">
      <c r="A1179">
        <v>5751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3">
      <c r="A1180">
        <v>5756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3">
      <c r="A1181">
        <v>5758</v>
      </c>
      <c r="B1181">
        <v>1</v>
      </c>
      <c r="C1181">
        <v>0</v>
      </c>
      <c r="D1181">
        <v>1</v>
      </c>
      <c r="E1181">
        <v>1</v>
      </c>
      <c r="F1181">
        <v>1</v>
      </c>
      <c r="G1181">
        <v>1</v>
      </c>
    </row>
    <row r="1182" spans="1:7" x14ac:dyDescent="0.3">
      <c r="A1182">
        <v>5763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3">
      <c r="A1183">
        <v>5782</v>
      </c>
      <c r="B1183">
        <v>0</v>
      </c>
      <c r="C1183">
        <v>1</v>
      </c>
      <c r="D1183">
        <v>0</v>
      </c>
      <c r="E1183">
        <v>0</v>
      </c>
      <c r="F1183">
        <v>0</v>
      </c>
      <c r="G1183">
        <v>0</v>
      </c>
    </row>
    <row r="1184" spans="1:7" x14ac:dyDescent="0.3">
      <c r="A1184">
        <v>5788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3">
      <c r="A1185">
        <v>5790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3">
      <c r="A1186">
        <v>5794</v>
      </c>
      <c r="B1186">
        <v>0</v>
      </c>
      <c r="C1186">
        <v>1</v>
      </c>
      <c r="D1186">
        <v>0</v>
      </c>
      <c r="E1186">
        <v>1</v>
      </c>
      <c r="F1186">
        <v>0</v>
      </c>
      <c r="G1186">
        <v>1</v>
      </c>
    </row>
    <row r="1187" spans="1:7" x14ac:dyDescent="0.3">
      <c r="A1187">
        <v>5796</v>
      </c>
      <c r="B1187">
        <v>0</v>
      </c>
      <c r="C1187">
        <v>0</v>
      </c>
      <c r="D1187">
        <v>1</v>
      </c>
      <c r="E1187">
        <v>0</v>
      </c>
      <c r="F1187">
        <v>0</v>
      </c>
      <c r="G1187">
        <v>0</v>
      </c>
    </row>
    <row r="1188" spans="1:7" x14ac:dyDescent="0.3">
      <c r="A1188">
        <v>5798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3">
      <c r="A1189">
        <v>5802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3">
      <c r="A1190">
        <v>5823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3">
      <c r="A1191">
        <v>5824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3">
      <c r="A1192">
        <v>5827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3">
      <c r="A1193">
        <v>5830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1</v>
      </c>
    </row>
    <row r="1194" spans="1:7" x14ac:dyDescent="0.3">
      <c r="A1194">
        <v>5831</v>
      </c>
      <c r="B1194">
        <v>0</v>
      </c>
      <c r="C1194">
        <v>1</v>
      </c>
      <c r="D1194">
        <v>0</v>
      </c>
      <c r="E1194">
        <v>1</v>
      </c>
      <c r="F1194">
        <v>0</v>
      </c>
      <c r="G1194">
        <v>1</v>
      </c>
    </row>
    <row r="1195" spans="1:7" x14ac:dyDescent="0.3">
      <c r="A1195">
        <v>5832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3">
      <c r="A1196">
        <v>5835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3">
      <c r="A1197">
        <v>5837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3">
      <c r="A1198">
        <v>5841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>
        <v>5846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3">
      <c r="A1200">
        <v>5847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3">
      <c r="A1201">
        <v>5848</v>
      </c>
      <c r="B1201">
        <v>1</v>
      </c>
      <c r="C1201">
        <v>0</v>
      </c>
      <c r="D1201">
        <v>1</v>
      </c>
      <c r="E1201">
        <v>0</v>
      </c>
      <c r="F1201">
        <v>1</v>
      </c>
      <c r="G1201">
        <v>1</v>
      </c>
    </row>
    <row r="1202" spans="1:7" x14ac:dyDescent="0.3">
      <c r="A1202">
        <v>5863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3">
      <c r="A1203">
        <v>5866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3">
      <c r="A1204">
        <v>5868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>
        <v>5871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3">
      <c r="A1206">
        <v>5872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>
        <v>5883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3">
      <c r="A1208">
        <v>5885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3">
      <c r="A1209">
        <v>5892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3">
      <c r="A1210">
        <v>5896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3">
      <c r="A1211">
        <v>5899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3">
      <c r="A1212">
        <v>5907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3">
      <c r="A1213">
        <v>5909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3">
      <c r="A1214">
        <v>5922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3">
      <c r="A1215">
        <v>5929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3">
      <c r="A1216">
        <v>5935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3">
      <c r="A1217">
        <v>5939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3">
      <c r="A1218">
        <v>5948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3">
      <c r="A1219">
        <v>5954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3">
      <c r="A1220">
        <v>5955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3">
      <c r="A1221">
        <v>5956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3">
      <c r="A1222">
        <v>5959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3">
      <c r="A1223">
        <v>5961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3">
      <c r="A1224">
        <v>5966</v>
      </c>
      <c r="B1224">
        <v>0</v>
      </c>
      <c r="C1224">
        <v>1</v>
      </c>
      <c r="D1224">
        <v>0</v>
      </c>
      <c r="E1224">
        <v>0</v>
      </c>
      <c r="F1224">
        <v>0</v>
      </c>
      <c r="G1224">
        <v>0</v>
      </c>
    </row>
    <row r="1225" spans="1:7" x14ac:dyDescent="0.3">
      <c r="A1225">
        <v>5967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3">
      <c r="A1226">
        <v>5975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3">
      <c r="A1227">
        <v>5985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3">
      <c r="A1228">
        <v>5987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3">
      <c r="A1229">
        <v>5989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3">
      <c r="A1230">
        <v>5991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3">
      <c r="A1231">
        <v>5995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</v>
      </c>
    </row>
    <row r="1232" spans="1:7" x14ac:dyDescent="0.3">
      <c r="A1232">
        <v>6001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3">
      <c r="A1233">
        <v>6019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1</v>
      </c>
    </row>
    <row r="1234" spans="1:7" x14ac:dyDescent="0.3">
      <c r="A1234">
        <v>6024</v>
      </c>
      <c r="B1234">
        <v>0</v>
      </c>
      <c r="C1234">
        <v>1</v>
      </c>
      <c r="D1234">
        <v>1</v>
      </c>
      <c r="E1234">
        <v>1</v>
      </c>
      <c r="F1234">
        <v>0</v>
      </c>
      <c r="G1234">
        <v>1</v>
      </c>
    </row>
    <row r="1235" spans="1:7" x14ac:dyDescent="0.3">
      <c r="A1235">
        <v>6036</v>
      </c>
      <c r="B1235">
        <v>0</v>
      </c>
      <c r="C1235">
        <v>0</v>
      </c>
      <c r="D1235">
        <v>1</v>
      </c>
      <c r="E1235">
        <v>0</v>
      </c>
      <c r="F1235">
        <v>0</v>
      </c>
      <c r="G1235">
        <v>0</v>
      </c>
    </row>
    <row r="1236" spans="1:7" x14ac:dyDescent="0.3">
      <c r="A1236">
        <v>6049</v>
      </c>
      <c r="B1236">
        <v>1</v>
      </c>
      <c r="C1236">
        <v>0</v>
      </c>
      <c r="D1236">
        <v>0</v>
      </c>
      <c r="E1236">
        <v>1</v>
      </c>
      <c r="F1236">
        <v>0</v>
      </c>
      <c r="G1236">
        <v>0</v>
      </c>
    </row>
    <row r="1237" spans="1:7" x14ac:dyDescent="0.3">
      <c r="A1237">
        <v>6050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3">
      <c r="A1238">
        <v>6055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0</v>
      </c>
    </row>
    <row r="1239" spans="1:7" x14ac:dyDescent="0.3">
      <c r="A1239">
        <v>6059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1</v>
      </c>
    </row>
    <row r="1240" spans="1:7" x14ac:dyDescent="0.3">
      <c r="A1240">
        <v>6071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3">
      <c r="A1241">
        <v>6072</v>
      </c>
      <c r="B1241">
        <v>0</v>
      </c>
      <c r="C1241">
        <v>0</v>
      </c>
      <c r="D1241">
        <v>0</v>
      </c>
      <c r="E1241">
        <v>1</v>
      </c>
      <c r="F1241">
        <v>0</v>
      </c>
      <c r="G1241">
        <v>1</v>
      </c>
    </row>
    <row r="1242" spans="1:7" x14ac:dyDescent="0.3">
      <c r="A1242">
        <v>6086</v>
      </c>
      <c r="B1242">
        <v>0</v>
      </c>
      <c r="C1242">
        <v>0</v>
      </c>
      <c r="D1242">
        <v>0</v>
      </c>
      <c r="E1242">
        <v>1</v>
      </c>
      <c r="F1242">
        <v>0</v>
      </c>
      <c r="G1242">
        <v>0</v>
      </c>
    </row>
    <row r="1243" spans="1:7" x14ac:dyDescent="0.3">
      <c r="A1243">
        <v>6097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3">
      <c r="A1244">
        <v>6103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3">
      <c r="A1245">
        <v>6116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3">
      <c r="A1246">
        <v>6119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3">
      <c r="A1247">
        <v>6131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6141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6142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6147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3">
      <c r="A1251">
        <v>6168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3">
      <c r="A1252">
        <v>6173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3">
      <c r="A1253">
        <v>6177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3">
      <c r="A1254">
        <v>6181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3">
      <c r="A1255">
        <v>6182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3">
      <c r="A1256">
        <v>6183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6184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3">
      <c r="A1258">
        <v>6197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3">
      <c r="A1259">
        <v>6200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3">
      <c r="A1260">
        <v>6201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3">
      <c r="A1261">
        <v>6202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3">
      <c r="A1262">
        <v>6203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3">
      <c r="A1263">
        <v>6205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</v>
      </c>
    </row>
    <row r="1264" spans="1:7" x14ac:dyDescent="0.3">
      <c r="A1264">
        <v>6211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3">
      <c r="A1265">
        <v>6214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3">
      <c r="A1266">
        <v>6215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1</v>
      </c>
    </row>
    <row r="1267" spans="1:7" x14ac:dyDescent="0.3">
      <c r="A1267">
        <v>6218</v>
      </c>
      <c r="B1267">
        <v>0</v>
      </c>
      <c r="C1267">
        <v>1</v>
      </c>
      <c r="D1267">
        <v>0</v>
      </c>
      <c r="E1267">
        <v>0</v>
      </c>
      <c r="F1267">
        <v>0</v>
      </c>
      <c r="G1267">
        <v>0</v>
      </c>
    </row>
    <row r="1268" spans="1:7" x14ac:dyDescent="0.3">
      <c r="A1268">
        <v>6222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3">
      <c r="A1269">
        <v>6230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3">
      <c r="A1270">
        <v>6233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3">
      <c r="A1271">
        <v>6237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3">
      <c r="A1272">
        <v>6245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3">
      <c r="A1273">
        <v>6246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1</v>
      </c>
    </row>
    <row r="1274" spans="1:7" x14ac:dyDescent="0.3">
      <c r="A1274">
        <v>6248</v>
      </c>
      <c r="B1274">
        <v>0</v>
      </c>
      <c r="C1274">
        <v>0</v>
      </c>
      <c r="D1274">
        <v>1</v>
      </c>
      <c r="E1274">
        <v>0</v>
      </c>
      <c r="F1274">
        <v>0</v>
      </c>
      <c r="G1274">
        <v>1</v>
      </c>
    </row>
    <row r="1275" spans="1:7" x14ac:dyDescent="0.3">
      <c r="A1275">
        <v>6250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1</v>
      </c>
    </row>
    <row r="1276" spans="1:7" x14ac:dyDescent="0.3">
      <c r="A1276">
        <v>6255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3">
      <c r="A1277">
        <v>6257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3">
      <c r="A1278">
        <v>6260</v>
      </c>
      <c r="B1278">
        <v>0</v>
      </c>
      <c r="C1278">
        <v>0</v>
      </c>
      <c r="D1278">
        <v>1</v>
      </c>
      <c r="E1278">
        <v>0</v>
      </c>
      <c r="F1278">
        <v>0</v>
      </c>
      <c r="G1278">
        <v>1</v>
      </c>
    </row>
    <row r="1279" spans="1:7" x14ac:dyDescent="0.3">
      <c r="A1279">
        <v>6261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3">
      <c r="A1280">
        <v>6262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3">
      <c r="A1281">
        <v>6263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3">
      <c r="A1282">
        <v>6271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3">
      <c r="A1283">
        <v>6274</v>
      </c>
      <c r="B1283">
        <v>0</v>
      </c>
      <c r="C1283">
        <v>1</v>
      </c>
      <c r="D1283">
        <v>1</v>
      </c>
      <c r="E1283">
        <v>0</v>
      </c>
      <c r="F1283">
        <v>0</v>
      </c>
      <c r="G1283">
        <v>0</v>
      </c>
    </row>
    <row r="1284" spans="1:7" x14ac:dyDescent="0.3">
      <c r="A1284">
        <v>6281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3">
      <c r="A1285">
        <v>6283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3">
      <c r="A1286">
        <v>6287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1</v>
      </c>
    </row>
    <row r="1287" spans="1:7" x14ac:dyDescent="0.3">
      <c r="A1287">
        <v>6289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3">
      <c r="A1288">
        <v>6292</v>
      </c>
      <c r="B1288">
        <v>0</v>
      </c>
      <c r="C1288">
        <v>0</v>
      </c>
      <c r="D1288">
        <v>1</v>
      </c>
      <c r="E1288">
        <v>0</v>
      </c>
      <c r="F1288">
        <v>0</v>
      </c>
      <c r="G1288">
        <v>1</v>
      </c>
    </row>
    <row r="1289" spans="1:7" x14ac:dyDescent="0.3">
      <c r="A1289">
        <v>6295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3">
      <c r="A1290">
        <v>6299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1</v>
      </c>
    </row>
    <row r="1291" spans="1:7" x14ac:dyDescent="0.3">
      <c r="A1291">
        <v>6303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3">
      <c r="A1292">
        <v>6310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3">
      <c r="A1293">
        <v>6312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3">
      <c r="A1294">
        <v>6318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3">
      <c r="A1295">
        <v>6320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3">
      <c r="A1296">
        <v>6327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3">
      <c r="A1297">
        <v>6336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3">
      <c r="A1298">
        <v>6340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3">
      <c r="A1299">
        <v>6343</v>
      </c>
      <c r="B1299">
        <v>0</v>
      </c>
      <c r="C1299">
        <v>1</v>
      </c>
      <c r="D1299">
        <v>0</v>
      </c>
      <c r="E1299">
        <v>0</v>
      </c>
      <c r="F1299">
        <v>0</v>
      </c>
      <c r="G1299">
        <v>0</v>
      </c>
    </row>
    <row r="1300" spans="1:7" x14ac:dyDescent="0.3">
      <c r="A1300">
        <v>6347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3">
      <c r="A1301">
        <v>6349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3">
      <c r="A1302">
        <v>6354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1</v>
      </c>
    </row>
    <row r="1303" spans="1:7" x14ac:dyDescent="0.3">
      <c r="A1303">
        <v>6355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3">
      <c r="A1304">
        <v>6357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3">
      <c r="A1305">
        <v>6365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3">
      <c r="A1306">
        <v>6374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3">
      <c r="A1307">
        <v>6376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3">
      <c r="A1308">
        <v>6379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1</v>
      </c>
    </row>
    <row r="1309" spans="1:7" x14ac:dyDescent="0.3">
      <c r="A1309">
        <v>6382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3">
      <c r="A1310">
        <v>6383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3">
      <c r="A1311">
        <v>6384</v>
      </c>
      <c r="B1311">
        <v>1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3">
      <c r="A1312">
        <v>6387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3">
      <c r="A1313">
        <v>6398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3">
      <c r="A1314">
        <v>6404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3">
      <c r="A1315">
        <v>6406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3">
      <c r="A1316">
        <v>6409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1</v>
      </c>
    </row>
    <row r="1317" spans="1:7" x14ac:dyDescent="0.3">
      <c r="A1317">
        <v>6417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3">
      <c r="A1318">
        <v>6421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0</v>
      </c>
    </row>
    <row r="1319" spans="1:7" x14ac:dyDescent="0.3">
      <c r="A1319">
        <v>6422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3">
      <c r="A1320">
        <v>6424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3">
      <c r="A1321">
        <v>6428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3">
      <c r="A1322">
        <v>6431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3">
      <c r="A1323">
        <v>6437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3">
      <c r="A1324">
        <v>6439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3">
      <c r="A1325">
        <v>6445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3">
      <c r="A1326">
        <v>6457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3">
      <c r="A1327">
        <v>6460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3">
      <c r="A1328">
        <v>6461</v>
      </c>
      <c r="B1328">
        <v>0</v>
      </c>
      <c r="C1328">
        <v>1</v>
      </c>
      <c r="D1328">
        <v>0</v>
      </c>
      <c r="E1328">
        <v>0</v>
      </c>
      <c r="F1328">
        <v>0</v>
      </c>
      <c r="G1328">
        <v>0</v>
      </c>
    </row>
    <row r="1329" spans="1:7" x14ac:dyDescent="0.3">
      <c r="A1329">
        <v>6466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3">
      <c r="A1330">
        <v>6471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3">
      <c r="A1331">
        <v>6488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3">
      <c r="A1332">
        <v>6497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3">
      <c r="A1333">
        <v>6504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3">
      <c r="A1334">
        <v>6507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3">
      <c r="A1335">
        <v>6515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3">
      <c r="A1336">
        <v>6516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3">
      <c r="A1337">
        <v>6518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3">
      <c r="A1338">
        <v>6521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3">
      <c r="A1339">
        <v>6528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3">
      <c r="A1340">
        <v>6534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3">
      <c r="A1341">
        <v>6543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3">
      <c r="A1342">
        <v>6544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3">
      <c r="A1343">
        <v>6565</v>
      </c>
      <c r="B1343">
        <v>0</v>
      </c>
      <c r="C1343">
        <v>0</v>
      </c>
      <c r="D1343">
        <v>0</v>
      </c>
      <c r="E1343">
        <v>1</v>
      </c>
      <c r="F1343">
        <v>0</v>
      </c>
      <c r="G1343">
        <v>0</v>
      </c>
    </row>
    <row r="1344" spans="1:7" x14ac:dyDescent="0.3">
      <c r="A1344">
        <v>6566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3">
      <c r="A1345">
        <v>6568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3">
      <c r="A1346">
        <v>6575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3">
      <c r="A1347">
        <v>6583</v>
      </c>
      <c r="B1347">
        <v>0</v>
      </c>
      <c r="C1347">
        <v>0</v>
      </c>
      <c r="D1347">
        <v>0</v>
      </c>
      <c r="E1347">
        <v>1</v>
      </c>
      <c r="F1347">
        <v>0</v>
      </c>
      <c r="G1347">
        <v>0</v>
      </c>
    </row>
    <row r="1348" spans="1:7" x14ac:dyDescent="0.3">
      <c r="A1348">
        <v>6605</v>
      </c>
      <c r="B1348">
        <v>0</v>
      </c>
      <c r="C1348">
        <v>1</v>
      </c>
      <c r="D1348">
        <v>0</v>
      </c>
      <c r="E1348">
        <v>0</v>
      </c>
      <c r="F1348">
        <v>0</v>
      </c>
      <c r="G1348">
        <v>0</v>
      </c>
    </row>
    <row r="1349" spans="1:7" x14ac:dyDescent="0.3">
      <c r="A1349">
        <v>6606</v>
      </c>
      <c r="B1349">
        <v>0</v>
      </c>
      <c r="C1349">
        <v>1</v>
      </c>
      <c r="D1349">
        <v>0</v>
      </c>
      <c r="E1349">
        <v>0</v>
      </c>
      <c r="F1349">
        <v>0</v>
      </c>
      <c r="G1349">
        <v>0</v>
      </c>
    </row>
    <row r="1350" spans="1:7" x14ac:dyDescent="0.3">
      <c r="A1350">
        <v>6609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1</v>
      </c>
    </row>
    <row r="1351" spans="1:7" x14ac:dyDescent="0.3">
      <c r="A1351">
        <v>6613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6616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6619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6634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3">
      <c r="A1355">
        <v>6637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3">
      <c r="A1356">
        <v>6642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3">
      <c r="A1357">
        <v>6646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3">
      <c r="A1358">
        <v>6652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3">
      <c r="A1359">
        <v>6653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1</v>
      </c>
    </row>
    <row r="1360" spans="1:7" x14ac:dyDescent="0.3">
      <c r="A1360">
        <v>6658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6661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3">
      <c r="A1362">
        <v>6663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3">
      <c r="A1363">
        <v>6673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3">
      <c r="A1364">
        <v>6678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3">
      <c r="A1365">
        <v>6679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3">
      <c r="A1366">
        <v>6682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3">
      <c r="A1367">
        <v>6690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3">
      <c r="A1368">
        <v>6694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3">
      <c r="A1369">
        <v>6710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3">
      <c r="A1370">
        <v>6715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3">
      <c r="A1371">
        <v>6720</v>
      </c>
      <c r="B1371">
        <v>0</v>
      </c>
      <c r="C1371">
        <v>1</v>
      </c>
      <c r="D1371">
        <v>0</v>
      </c>
      <c r="E1371">
        <v>0</v>
      </c>
      <c r="F1371">
        <v>0</v>
      </c>
      <c r="G1371">
        <v>1</v>
      </c>
    </row>
    <row r="1372" spans="1:7" x14ac:dyDescent="0.3">
      <c r="A1372">
        <v>6721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3">
      <c r="A1373">
        <v>6722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3">
      <c r="A1374">
        <v>6728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3">
      <c r="A1375">
        <v>6729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3">
      <c r="A1376">
        <v>6730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3">
      <c r="A1377">
        <v>6742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3">
      <c r="A1378">
        <v>6749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3">
      <c r="A1379">
        <v>6768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3">
      <c r="A1380">
        <v>6770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1</v>
      </c>
    </row>
    <row r="1381" spans="1:7" x14ac:dyDescent="0.3">
      <c r="A1381">
        <v>6798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1</v>
      </c>
    </row>
    <row r="1382" spans="1:7" x14ac:dyDescent="0.3">
      <c r="A1382">
        <v>6810</v>
      </c>
      <c r="B1382">
        <v>0</v>
      </c>
      <c r="C1382">
        <v>0</v>
      </c>
      <c r="D1382">
        <v>1</v>
      </c>
      <c r="E1382">
        <v>0</v>
      </c>
      <c r="F1382">
        <v>0</v>
      </c>
      <c r="G1382">
        <v>1</v>
      </c>
    </row>
    <row r="1383" spans="1:7" x14ac:dyDescent="0.3">
      <c r="A1383">
        <v>6815</v>
      </c>
      <c r="B1383">
        <v>1</v>
      </c>
      <c r="C1383">
        <v>0</v>
      </c>
      <c r="D1383">
        <v>1</v>
      </c>
      <c r="E1383">
        <v>1</v>
      </c>
      <c r="F1383">
        <v>0</v>
      </c>
      <c r="G1383">
        <v>1</v>
      </c>
    </row>
    <row r="1384" spans="1:7" x14ac:dyDescent="0.3">
      <c r="A1384">
        <v>6818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3">
      <c r="A1385">
        <v>6825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3">
      <c r="A1386">
        <v>6853</v>
      </c>
      <c r="B1386">
        <v>0</v>
      </c>
      <c r="C1386">
        <v>1</v>
      </c>
      <c r="D1386">
        <v>1</v>
      </c>
      <c r="E1386">
        <v>0</v>
      </c>
      <c r="F1386">
        <v>0</v>
      </c>
      <c r="G1386">
        <v>1</v>
      </c>
    </row>
    <row r="1387" spans="1:7" x14ac:dyDescent="0.3">
      <c r="A1387">
        <v>6856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1</v>
      </c>
    </row>
    <row r="1388" spans="1:7" x14ac:dyDescent="0.3">
      <c r="A1388">
        <v>6859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3">
      <c r="A1389">
        <v>6862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3">
      <c r="A1390">
        <v>6864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3">
      <c r="A1391">
        <v>6866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3">
      <c r="A1392">
        <v>6870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3">
      <c r="A1393">
        <v>6872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3">
      <c r="A1394">
        <v>6875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3">
      <c r="A1395">
        <v>6878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3">
      <c r="A1396">
        <v>6885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3">
      <c r="A1397">
        <v>6887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3">
      <c r="A1398">
        <v>6892</v>
      </c>
      <c r="B1398">
        <v>0</v>
      </c>
      <c r="C1398">
        <v>1</v>
      </c>
      <c r="D1398">
        <v>0</v>
      </c>
      <c r="E1398">
        <v>1</v>
      </c>
      <c r="F1398">
        <v>0</v>
      </c>
      <c r="G1398">
        <v>0</v>
      </c>
    </row>
    <row r="1399" spans="1:7" x14ac:dyDescent="0.3">
      <c r="A1399">
        <v>6905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3">
      <c r="A1400">
        <v>6906</v>
      </c>
      <c r="B1400">
        <v>0</v>
      </c>
      <c r="C1400">
        <v>1</v>
      </c>
      <c r="D1400">
        <v>1</v>
      </c>
      <c r="E1400">
        <v>1</v>
      </c>
      <c r="F1400">
        <v>0</v>
      </c>
      <c r="G1400">
        <v>1</v>
      </c>
    </row>
    <row r="1401" spans="1:7" x14ac:dyDescent="0.3">
      <c r="A1401">
        <v>6912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3">
      <c r="A1402">
        <v>6918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3">
      <c r="A1403">
        <v>6919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3">
      <c r="A1404">
        <v>6927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>
        <v>6931</v>
      </c>
      <c r="B1405">
        <v>0</v>
      </c>
      <c r="C1405">
        <v>0</v>
      </c>
      <c r="D1405">
        <v>1</v>
      </c>
      <c r="E1405">
        <v>0</v>
      </c>
      <c r="F1405">
        <v>0</v>
      </c>
      <c r="G1405">
        <v>1</v>
      </c>
    </row>
    <row r="1406" spans="1:7" x14ac:dyDescent="0.3">
      <c r="A1406">
        <v>6932</v>
      </c>
      <c r="B1406">
        <v>0</v>
      </c>
      <c r="C1406">
        <v>0</v>
      </c>
      <c r="D1406">
        <v>1</v>
      </c>
      <c r="E1406">
        <v>0</v>
      </c>
      <c r="F1406">
        <v>0</v>
      </c>
      <c r="G1406">
        <v>0</v>
      </c>
    </row>
    <row r="1407" spans="1:7" x14ac:dyDescent="0.3">
      <c r="A1407">
        <v>6935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0</v>
      </c>
    </row>
    <row r="1408" spans="1:7" x14ac:dyDescent="0.3">
      <c r="A1408">
        <v>6940</v>
      </c>
      <c r="B1408">
        <v>1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3">
      <c r="A1409">
        <v>6941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3">
      <c r="A1410">
        <v>6945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3">
      <c r="A1411">
        <v>6950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3">
      <c r="A1412">
        <v>6958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6961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3">
      <c r="A1414">
        <v>6963</v>
      </c>
      <c r="B1414">
        <v>0</v>
      </c>
      <c r="C1414">
        <v>0</v>
      </c>
      <c r="D1414">
        <v>1</v>
      </c>
      <c r="E1414">
        <v>0</v>
      </c>
      <c r="F1414">
        <v>0</v>
      </c>
      <c r="G1414">
        <v>0</v>
      </c>
    </row>
    <row r="1415" spans="1:7" x14ac:dyDescent="0.3">
      <c r="A1415">
        <v>6969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3">
      <c r="A1416">
        <v>6974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3">
      <c r="A1417">
        <v>6977</v>
      </c>
      <c r="B1417">
        <v>0</v>
      </c>
      <c r="C1417">
        <v>0</v>
      </c>
      <c r="D1417">
        <v>1</v>
      </c>
      <c r="E1417">
        <v>0</v>
      </c>
      <c r="F1417">
        <v>0</v>
      </c>
      <c r="G1417">
        <v>0</v>
      </c>
    </row>
    <row r="1418" spans="1:7" x14ac:dyDescent="0.3">
      <c r="A1418">
        <v>6982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3">
      <c r="A1419">
        <v>6983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3">
      <c r="A1420">
        <v>6988</v>
      </c>
      <c r="B1420">
        <v>1</v>
      </c>
      <c r="C1420">
        <v>0</v>
      </c>
      <c r="D1420">
        <v>1</v>
      </c>
      <c r="E1420">
        <v>0</v>
      </c>
      <c r="F1420">
        <v>0</v>
      </c>
      <c r="G1420">
        <v>0</v>
      </c>
    </row>
    <row r="1421" spans="1:7" x14ac:dyDescent="0.3">
      <c r="A1421">
        <v>6991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3">
      <c r="A1422">
        <v>6999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3">
      <c r="A1423">
        <v>7000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3">
      <c r="A1424">
        <v>7002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3">
      <c r="A1425">
        <v>7004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3">
      <c r="A1426">
        <v>7005</v>
      </c>
      <c r="B1426">
        <v>0</v>
      </c>
      <c r="C1426">
        <v>1</v>
      </c>
      <c r="D1426">
        <v>0</v>
      </c>
      <c r="E1426">
        <v>0</v>
      </c>
      <c r="F1426">
        <v>0</v>
      </c>
      <c r="G1426">
        <v>0</v>
      </c>
    </row>
    <row r="1427" spans="1:7" x14ac:dyDescent="0.3">
      <c r="A1427">
        <v>7007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3">
      <c r="A1428">
        <v>7010</v>
      </c>
      <c r="B1428">
        <v>0</v>
      </c>
      <c r="C1428">
        <v>0</v>
      </c>
      <c r="D1428">
        <v>1</v>
      </c>
      <c r="E1428">
        <v>0</v>
      </c>
      <c r="F1428">
        <v>0</v>
      </c>
      <c r="G1428">
        <v>0</v>
      </c>
    </row>
    <row r="1429" spans="1:7" x14ac:dyDescent="0.3">
      <c r="A1429">
        <v>7011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3">
      <c r="A1430">
        <v>7019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3">
      <c r="A1431">
        <v>7022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3">
      <c r="A1432">
        <v>7023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3">
      <c r="A1433">
        <v>7030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0</v>
      </c>
    </row>
    <row r="1434" spans="1:7" x14ac:dyDescent="0.3">
      <c r="A1434">
        <v>7034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3">
      <c r="A1435">
        <v>7037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3">
      <c r="A1436">
        <v>7042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1</v>
      </c>
    </row>
    <row r="1437" spans="1:7" x14ac:dyDescent="0.3">
      <c r="A1437">
        <v>7053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3">
      <c r="A1438">
        <v>7055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3">
      <c r="A1439">
        <v>7059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3">
      <c r="A1440">
        <v>7072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3">
      <c r="A1441">
        <v>7079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3">
      <c r="A1442">
        <v>7093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3">
      <c r="A1443">
        <v>7094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3">
      <c r="A1444">
        <v>7101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3">
      <c r="A1445">
        <v>7106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3">
      <c r="A1446">
        <v>7108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3">
      <c r="A1447">
        <v>7118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1</v>
      </c>
    </row>
    <row r="1448" spans="1:7" x14ac:dyDescent="0.3">
      <c r="A1448">
        <v>7119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3">
      <c r="A1449">
        <v>7124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3">
      <c r="A1450">
        <v>7128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3">
      <c r="A1451">
        <v>7129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3">
      <c r="A1452">
        <v>7141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1</v>
      </c>
    </row>
    <row r="1453" spans="1:7" x14ac:dyDescent="0.3">
      <c r="A1453">
        <v>7143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3">
      <c r="A1454">
        <v>7152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3">
      <c r="A1455">
        <v>7165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7181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7186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7187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3">
      <c r="A1459">
        <v>7192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3">
      <c r="A1460">
        <v>7196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3">
      <c r="A1461">
        <v>7212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3">
      <c r="A1462">
        <v>7214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3">
      <c r="A1463">
        <v>7215</v>
      </c>
      <c r="B1463">
        <v>0</v>
      </c>
      <c r="C1463">
        <v>1</v>
      </c>
      <c r="D1463">
        <v>1</v>
      </c>
      <c r="E1463">
        <v>1</v>
      </c>
      <c r="F1463">
        <v>0</v>
      </c>
      <c r="G1463">
        <v>1</v>
      </c>
    </row>
    <row r="1464" spans="1:7" x14ac:dyDescent="0.3">
      <c r="A1464">
        <v>7224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7230</v>
      </c>
      <c r="B1465">
        <v>0</v>
      </c>
      <c r="C1465">
        <v>1</v>
      </c>
      <c r="D1465">
        <v>0</v>
      </c>
      <c r="E1465">
        <v>0</v>
      </c>
      <c r="F1465">
        <v>0</v>
      </c>
      <c r="G1465">
        <v>1</v>
      </c>
    </row>
    <row r="1466" spans="1:7" x14ac:dyDescent="0.3">
      <c r="A1466">
        <v>7232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3">
      <c r="A1467">
        <v>7233</v>
      </c>
      <c r="B1467">
        <v>0</v>
      </c>
      <c r="C1467">
        <v>0</v>
      </c>
      <c r="D1467">
        <v>0</v>
      </c>
      <c r="E1467">
        <v>1</v>
      </c>
      <c r="F1467">
        <v>0</v>
      </c>
      <c r="G1467">
        <v>0</v>
      </c>
    </row>
    <row r="1468" spans="1:7" x14ac:dyDescent="0.3">
      <c r="A1468">
        <v>7235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3">
      <c r="A1469">
        <v>7244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3">
      <c r="A1470">
        <v>7247</v>
      </c>
      <c r="B1470">
        <v>0</v>
      </c>
      <c r="C1470">
        <v>1</v>
      </c>
      <c r="D1470">
        <v>0</v>
      </c>
      <c r="E1470">
        <v>0</v>
      </c>
      <c r="F1470">
        <v>0</v>
      </c>
      <c r="G1470">
        <v>0</v>
      </c>
    </row>
    <row r="1471" spans="1:7" x14ac:dyDescent="0.3">
      <c r="A1471">
        <v>7250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3">
      <c r="A1472">
        <v>7254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3">
      <c r="A1473">
        <v>7261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1</v>
      </c>
    </row>
    <row r="1474" spans="1:7" x14ac:dyDescent="0.3">
      <c r="A1474">
        <v>7264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3">
      <c r="A1475">
        <v>7270</v>
      </c>
      <c r="B1475">
        <v>0</v>
      </c>
      <c r="C1475">
        <v>1</v>
      </c>
      <c r="D1475">
        <v>0</v>
      </c>
      <c r="E1475">
        <v>0</v>
      </c>
      <c r="F1475">
        <v>0</v>
      </c>
      <c r="G1475">
        <v>0</v>
      </c>
    </row>
    <row r="1476" spans="1:7" x14ac:dyDescent="0.3">
      <c r="A1476">
        <v>7274</v>
      </c>
      <c r="B1476">
        <v>0</v>
      </c>
      <c r="C1476">
        <v>1</v>
      </c>
      <c r="D1476">
        <v>0</v>
      </c>
      <c r="E1476">
        <v>0</v>
      </c>
      <c r="F1476">
        <v>0</v>
      </c>
      <c r="G1476">
        <v>0</v>
      </c>
    </row>
    <row r="1477" spans="1:7" x14ac:dyDescent="0.3">
      <c r="A1477">
        <v>7275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3">
      <c r="A1478">
        <v>7279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3">
      <c r="A1479">
        <v>7281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3">
      <c r="A1480">
        <v>7284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3">
      <c r="A1481">
        <v>7286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3">
      <c r="A1482">
        <v>7290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3">
      <c r="A1483">
        <v>7297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3">
      <c r="A1484">
        <v>7300</v>
      </c>
      <c r="B1484">
        <v>0</v>
      </c>
      <c r="C1484">
        <v>1</v>
      </c>
      <c r="D1484">
        <v>0</v>
      </c>
      <c r="E1484">
        <v>0</v>
      </c>
      <c r="F1484">
        <v>0</v>
      </c>
      <c r="G1484">
        <v>0</v>
      </c>
    </row>
    <row r="1485" spans="1:7" x14ac:dyDescent="0.3">
      <c r="A1485">
        <v>7301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1</v>
      </c>
    </row>
    <row r="1486" spans="1:7" x14ac:dyDescent="0.3">
      <c r="A1486">
        <v>7313</v>
      </c>
      <c r="B1486">
        <v>0</v>
      </c>
      <c r="C1486">
        <v>0</v>
      </c>
      <c r="D1486">
        <v>0</v>
      </c>
      <c r="E1486">
        <v>1</v>
      </c>
      <c r="F1486">
        <v>0</v>
      </c>
      <c r="G1486">
        <v>0</v>
      </c>
    </row>
    <row r="1487" spans="1:7" x14ac:dyDescent="0.3">
      <c r="A1487">
        <v>7321</v>
      </c>
      <c r="B1487">
        <v>0</v>
      </c>
      <c r="C1487">
        <v>0</v>
      </c>
      <c r="D1487">
        <v>0</v>
      </c>
      <c r="E1487">
        <v>1</v>
      </c>
      <c r="F1487">
        <v>0</v>
      </c>
      <c r="G1487">
        <v>0</v>
      </c>
    </row>
    <row r="1488" spans="1:7" x14ac:dyDescent="0.3">
      <c r="A1488">
        <v>7325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3">
      <c r="A1489">
        <v>7326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3">
      <c r="A1490">
        <v>7327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3">
      <c r="A1491">
        <v>7342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3">
      <c r="A1492">
        <v>7348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1</v>
      </c>
    </row>
    <row r="1493" spans="1:7" x14ac:dyDescent="0.3">
      <c r="A1493">
        <v>7349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1</v>
      </c>
    </row>
    <row r="1494" spans="1:7" x14ac:dyDescent="0.3">
      <c r="A1494">
        <v>7352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3">
      <c r="A1495">
        <v>7366</v>
      </c>
      <c r="B1495">
        <v>0</v>
      </c>
      <c r="C1495">
        <v>1</v>
      </c>
      <c r="D1495">
        <v>1</v>
      </c>
      <c r="E1495">
        <v>0</v>
      </c>
      <c r="F1495">
        <v>0</v>
      </c>
      <c r="G1495">
        <v>1</v>
      </c>
    </row>
    <row r="1496" spans="1:7" x14ac:dyDescent="0.3">
      <c r="A1496">
        <v>7369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3">
      <c r="A1497">
        <v>7373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1</v>
      </c>
    </row>
    <row r="1498" spans="1:7" x14ac:dyDescent="0.3">
      <c r="A1498">
        <v>7375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3">
      <c r="A1499">
        <v>7378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3">
      <c r="A1500">
        <v>7381</v>
      </c>
      <c r="B1500">
        <v>0</v>
      </c>
      <c r="C1500">
        <v>1</v>
      </c>
      <c r="D1500">
        <v>1</v>
      </c>
      <c r="E1500">
        <v>1</v>
      </c>
      <c r="F1500">
        <v>0</v>
      </c>
      <c r="G1500">
        <v>1</v>
      </c>
    </row>
    <row r="1501" spans="1:7" x14ac:dyDescent="0.3">
      <c r="A1501">
        <v>7384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3">
      <c r="A1502">
        <v>7386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3">
      <c r="A1503">
        <v>7393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3">
      <c r="A1504">
        <v>7396</v>
      </c>
      <c r="B1504">
        <v>0</v>
      </c>
      <c r="C1504">
        <v>0</v>
      </c>
      <c r="D1504">
        <v>1</v>
      </c>
      <c r="E1504">
        <v>0</v>
      </c>
      <c r="F1504">
        <v>0</v>
      </c>
      <c r="G1504">
        <v>0</v>
      </c>
    </row>
    <row r="1505" spans="1:7" x14ac:dyDescent="0.3">
      <c r="A1505">
        <v>7397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>
        <v>7408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3">
      <c r="A1507">
        <v>7409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3">
      <c r="A1508">
        <v>7411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>
        <v>7414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3">
      <c r="A1510">
        <v>7419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7422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3">
      <c r="A1512">
        <v>7426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3">
      <c r="A1513">
        <v>7428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3">
      <c r="A1514">
        <v>7431</v>
      </c>
      <c r="B1514">
        <v>0</v>
      </c>
      <c r="C1514">
        <v>1</v>
      </c>
      <c r="D1514">
        <v>0</v>
      </c>
      <c r="E1514">
        <v>0</v>
      </c>
      <c r="F1514">
        <v>0</v>
      </c>
      <c r="G1514">
        <v>1</v>
      </c>
    </row>
    <row r="1515" spans="1:7" x14ac:dyDescent="0.3">
      <c r="A1515">
        <v>7433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7437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7441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3">
      <c r="A1518">
        <v>7444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7446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3">
      <c r="A1520">
        <v>7451</v>
      </c>
      <c r="B1520">
        <v>0</v>
      </c>
      <c r="C1520">
        <v>1</v>
      </c>
      <c r="D1520">
        <v>0</v>
      </c>
      <c r="E1520">
        <v>0</v>
      </c>
      <c r="F1520">
        <v>0</v>
      </c>
      <c r="G1520">
        <v>0</v>
      </c>
    </row>
    <row r="1521" spans="1:7" x14ac:dyDescent="0.3">
      <c r="A1521">
        <v>7453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1</v>
      </c>
    </row>
    <row r="1522" spans="1:7" x14ac:dyDescent="0.3">
      <c r="A1522">
        <v>7458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3">
      <c r="A1523">
        <v>7462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3">
      <c r="A1524">
        <v>7476</v>
      </c>
      <c r="B1524">
        <v>0</v>
      </c>
      <c r="C1524">
        <v>1</v>
      </c>
      <c r="D1524">
        <v>0</v>
      </c>
      <c r="E1524">
        <v>0</v>
      </c>
      <c r="F1524">
        <v>0</v>
      </c>
      <c r="G1524">
        <v>0</v>
      </c>
    </row>
    <row r="1525" spans="1:7" x14ac:dyDescent="0.3">
      <c r="A1525">
        <v>7485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3">
      <c r="A1526">
        <v>7488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3">
      <c r="A1527">
        <v>7494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3">
      <c r="A1528">
        <v>7495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3">
      <c r="A1529">
        <v>7500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3">
      <c r="A1530">
        <v>7503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1</v>
      </c>
    </row>
    <row r="1531" spans="1:7" x14ac:dyDescent="0.3">
      <c r="A1531">
        <v>7505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3">
      <c r="A1532">
        <v>7514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3">
      <c r="A1533">
        <v>7516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3">
      <c r="A1534">
        <v>7521</v>
      </c>
      <c r="B1534">
        <v>0</v>
      </c>
      <c r="C1534">
        <v>0</v>
      </c>
      <c r="D1534">
        <v>1</v>
      </c>
      <c r="E1534">
        <v>0</v>
      </c>
      <c r="F1534">
        <v>0</v>
      </c>
      <c r="G1534">
        <v>0</v>
      </c>
    </row>
    <row r="1535" spans="1:7" x14ac:dyDescent="0.3">
      <c r="A1535">
        <v>7527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3">
      <c r="A1536">
        <v>7530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3">
      <c r="A1537">
        <v>7532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3">
      <c r="A1538">
        <v>7533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3">
      <c r="A1539">
        <v>7540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3">
      <c r="A1540">
        <v>7573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1</v>
      </c>
    </row>
    <row r="1541" spans="1:7" x14ac:dyDescent="0.3">
      <c r="A1541">
        <v>7574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3">
      <c r="A1542">
        <v>7592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3">
      <c r="A1543">
        <v>7600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3">
      <c r="A1544">
        <v>7610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3">
      <c r="A1545">
        <v>7613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3">
      <c r="A1546">
        <v>7617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3">
      <c r="A1547">
        <v>7620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3">
      <c r="A1548">
        <v>7627</v>
      </c>
      <c r="B1548">
        <v>0</v>
      </c>
      <c r="C1548">
        <v>0</v>
      </c>
      <c r="D1548">
        <v>1</v>
      </c>
      <c r="E1548">
        <v>1</v>
      </c>
      <c r="F1548">
        <v>0</v>
      </c>
      <c r="G1548">
        <v>1</v>
      </c>
    </row>
    <row r="1549" spans="1:7" x14ac:dyDescent="0.3">
      <c r="A1549">
        <v>7628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3">
      <c r="A1550">
        <v>7629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3">
      <c r="A1551">
        <v>7631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3">
      <c r="A1552">
        <v>7646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3">
      <c r="A1553">
        <v>7660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1</v>
      </c>
    </row>
    <row r="1554" spans="1:7" x14ac:dyDescent="0.3">
      <c r="A1554">
        <v>7679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3">
      <c r="A1555">
        <v>7683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3">
      <c r="A1556">
        <v>7685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3">
      <c r="A1557">
        <v>7698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3">
      <c r="A1558">
        <v>7699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3">
      <c r="A1559">
        <v>7706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7712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7718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7723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3">
      <c r="A1563">
        <v>7725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3">
      <c r="A1564">
        <v>7732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3">
      <c r="A1565">
        <v>7734</v>
      </c>
      <c r="B1565">
        <v>0</v>
      </c>
      <c r="C1565">
        <v>0</v>
      </c>
      <c r="D1565">
        <v>1</v>
      </c>
      <c r="E1565">
        <v>1</v>
      </c>
      <c r="F1565">
        <v>0</v>
      </c>
      <c r="G1565">
        <v>1</v>
      </c>
    </row>
    <row r="1566" spans="1:7" x14ac:dyDescent="0.3">
      <c r="A1566">
        <v>7736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1</v>
      </c>
    </row>
    <row r="1567" spans="1:7" x14ac:dyDescent="0.3">
      <c r="A1567">
        <v>7755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3">
      <c r="A1568">
        <v>7761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7786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3">
      <c r="A1570">
        <v>7787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3">
      <c r="A1571">
        <v>7788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3">
      <c r="A1572">
        <v>7789</v>
      </c>
      <c r="B1572">
        <v>0</v>
      </c>
      <c r="C1572">
        <v>0</v>
      </c>
      <c r="D1572">
        <v>1</v>
      </c>
      <c r="E1572">
        <v>0</v>
      </c>
      <c r="F1572">
        <v>0</v>
      </c>
      <c r="G1572">
        <v>0</v>
      </c>
    </row>
    <row r="1573" spans="1:7" x14ac:dyDescent="0.3">
      <c r="A1573">
        <v>7791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3">
      <c r="A1574">
        <v>7793</v>
      </c>
      <c r="B1574">
        <v>0</v>
      </c>
      <c r="C1574">
        <v>1</v>
      </c>
      <c r="D1574">
        <v>0</v>
      </c>
      <c r="E1574">
        <v>0</v>
      </c>
      <c r="F1574">
        <v>0</v>
      </c>
      <c r="G1574">
        <v>0</v>
      </c>
    </row>
    <row r="1575" spans="1:7" x14ac:dyDescent="0.3">
      <c r="A1575">
        <v>7798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3">
      <c r="A1576">
        <v>7801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3">
      <c r="A1577">
        <v>7807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3">
      <c r="A1578">
        <v>7822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3">
      <c r="A1579">
        <v>7828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3">
      <c r="A1580">
        <v>7829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3">
      <c r="A1581">
        <v>7832</v>
      </c>
      <c r="B1581">
        <v>1</v>
      </c>
      <c r="C1581">
        <v>0</v>
      </c>
      <c r="D1581">
        <v>1</v>
      </c>
      <c r="E1581">
        <v>1</v>
      </c>
      <c r="F1581">
        <v>0</v>
      </c>
      <c r="G1581">
        <v>1</v>
      </c>
    </row>
    <row r="1582" spans="1:7" x14ac:dyDescent="0.3">
      <c r="A1582">
        <v>7842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3">
      <c r="A1583">
        <v>7848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3">
      <c r="A1584">
        <v>7849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3">
      <c r="A1585">
        <v>7851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3">
      <c r="A1586">
        <v>7861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3">
      <c r="A1587">
        <v>7872</v>
      </c>
      <c r="B1587">
        <v>1</v>
      </c>
      <c r="C1587">
        <v>0</v>
      </c>
      <c r="D1587">
        <v>1</v>
      </c>
      <c r="E1587">
        <v>1</v>
      </c>
      <c r="F1587">
        <v>0</v>
      </c>
      <c r="G1587">
        <v>1</v>
      </c>
    </row>
    <row r="1588" spans="1:7" x14ac:dyDescent="0.3">
      <c r="A1588">
        <v>7873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3">
      <c r="A1589">
        <v>7875</v>
      </c>
      <c r="B1589">
        <v>0</v>
      </c>
      <c r="C1589">
        <v>1</v>
      </c>
      <c r="D1589">
        <v>1</v>
      </c>
      <c r="E1589">
        <v>1</v>
      </c>
      <c r="F1589">
        <v>0</v>
      </c>
      <c r="G1589">
        <v>1</v>
      </c>
    </row>
    <row r="1590" spans="1:7" x14ac:dyDescent="0.3">
      <c r="A1590">
        <v>7881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3">
      <c r="A1591">
        <v>7892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3">
      <c r="A1592">
        <v>7899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3">
      <c r="A1593">
        <v>7901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3">
      <c r="A1594">
        <v>7912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3">
      <c r="A1595">
        <v>7919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1</v>
      </c>
    </row>
    <row r="1596" spans="1:7" x14ac:dyDescent="0.3">
      <c r="A1596">
        <v>7922</v>
      </c>
      <c r="B1596">
        <v>0</v>
      </c>
      <c r="C1596">
        <v>1</v>
      </c>
      <c r="D1596">
        <v>0</v>
      </c>
      <c r="E1596">
        <v>0</v>
      </c>
      <c r="F1596">
        <v>0</v>
      </c>
      <c r="G1596">
        <v>0</v>
      </c>
    </row>
    <row r="1597" spans="1:7" x14ac:dyDescent="0.3">
      <c r="A1597">
        <v>7930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3">
      <c r="A1598">
        <v>7937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3">
      <c r="A1599">
        <v>7938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3">
      <c r="A1600">
        <v>7943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3">
      <c r="A1601">
        <v>7947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3">
      <c r="A1602">
        <v>7959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3">
      <c r="A1603">
        <v>7960</v>
      </c>
      <c r="B1603">
        <v>0</v>
      </c>
      <c r="C1603">
        <v>0</v>
      </c>
      <c r="D1603">
        <v>1</v>
      </c>
      <c r="E1603">
        <v>0</v>
      </c>
      <c r="F1603">
        <v>0</v>
      </c>
      <c r="G1603">
        <v>0</v>
      </c>
    </row>
    <row r="1604" spans="1:7" x14ac:dyDescent="0.3">
      <c r="A1604">
        <v>7962</v>
      </c>
      <c r="B1604">
        <v>0</v>
      </c>
      <c r="C1604">
        <v>0</v>
      </c>
      <c r="D1604">
        <v>1</v>
      </c>
      <c r="E1604">
        <v>1</v>
      </c>
      <c r="F1604">
        <v>0</v>
      </c>
      <c r="G1604">
        <v>1</v>
      </c>
    </row>
    <row r="1605" spans="1:7" x14ac:dyDescent="0.3">
      <c r="A1605">
        <v>7966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3">
      <c r="A1606">
        <v>7972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3">
      <c r="A1607">
        <v>7987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0</v>
      </c>
    </row>
    <row r="1608" spans="1:7" x14ac:dyDescent="0.3">
      <c r="A1608">
        <v>7990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3">
      <c r="A1609">
        <v>7998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>
        <v>7999</v>
      </c>
      <c r="B1610">
        <v>0</v>
      </c>
      <c r="C1610">
        <v>1</v>
      </c>
      <c r="D1610">
        <v>1</v>
      </c>
      <c r="E1610">
        <v>0</v>
      </c>
      <c r="F1610">
        <v>0</v>
      </c>
      <c r="G1610">
        <v>1</v>
      </c>
    </row>
    <row r="1611" spans="1:7" x14ac:dyDescent="0.3">
      <c r="A1611">
        <v>8008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3">
      <c r="A1612">
        <v>8015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1</v>
      </c>
    </row>
    <row r="1613" spans="1:7" x14ac:dyDescent="0.3">
      <c r="A1613">
        <v>8017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3">
      <c r="A1614">
        <v>8026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8029</v>
      </c>
      <c r="B1615">
        <v>0</v>
      </c>
      <c r="C1615">
        <v>1</v>
      </c>
      <c r="D1615">
        <v>1</v>
      </c>
      <c r="E1615">
        <v>1</v>
      </c>
      <c r="F1615">
        <v>0</v>
      </c>
      <c r="G1615">
        <v>1</v>
      </c>
    </row>
    <row r="1616" spans="1:7" x14ac:dyDescent="0.3">
      <c r="A1616">
        <v>8036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3">
      <c r="A1617">
        <v>8041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3">
      <c r="A1618">
        <v>8070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3">
      <c r="A1619">
        <v>8079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>
        <v>8080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8082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1</v>
      </c>
    </row>
    <row r="1622" spans="1:7" x14ac:dyDescent="0.3">
      <c r="A1622">
        <v>8086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8091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3">
      <c r="A1624">
        <v>8093</v>
      </c>
      <c r="B1624">
        <v>0</v>
      </c>
      <c r="C1624">
        <v>0</v>
      </c>
      <c r="D1624">
        <v>0</v>
      </c>
      <c r="E1624">
        <v>1</v>
      </c>
      <c r="F1624">
        <v>0</v>
      </c>
      <c r="G1624">
        <v>0</v>
      </c>
    </row>
    <row r="1625" spans="1:7" x14ac:dyDescent="0.3">
      <c r="A1625">
        <v>8104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3">
      <c r="A1626">
        <v>8132</v>
      </c>
      <c r="B1626">
        <v>0</v>
      </c>
      <c r="C1626">
        <v>1</v>
      </c>
      <c r="D1626">
        <v>0</v>
      </c>
      <c r="E1626">
        <v>0</v>
      </c>
      <c r="F1626">
        <v>0</v>
      </c>
      <c r="G1626">
        <v>0</v>
      </c>
    </row>
    <row r="1627" spans="1:7" x14ac:dyDescent="0.3">
      <c r="A1627">
        <v>8135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3">
      <c r="A1628">
        <v>8140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3">
      <c r="A1629">
        <v>8143</v>
      </c>
      <c r="B1629">
        <v>0</v>
      </c>
      <c r="C1629">
        <v>1</v>
      </c>
      <c r="D1629">
        <v>0</v>
      </c>
      <c r="E1629">
        <v>1</v>
      </c>
      <c r="F1629">
        <v>0</v>
      </c>
      <c r="G1629">
        <v>1</v>
      </c>
    </row>
    <row r="1630" spans="1:7" x14ac:dyDescent="0.3">
      <c r="A1630">
        <v>8146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3">
      <c r="A1631">
        <v>8147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3">
      <c r="A1632">
        <v>8148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3">
      <c r="A1633">
        <v>8151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3">
      <c r="A1634">
        <v>8159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3">
      <c r="A1635">
        <v>8162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3">
      <c r="A1636">
        <v>8164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3">
      <c r="A1637">
        <v>8175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3">
      <c r="A1638">
        <v>8180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3">
      <c r="A1639">
        <v>8181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3">
      <c r="A1640">
        <v>8182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3">
      <c r="A1641">
        <v>8204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3">
      <c r="A1642">
        <v>8207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3">
      <c r="A1643">
        <v>8210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3">
      <c r="A1644">
        <v>8212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3">
      <c r="A1645">
        <v>8213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1</v>
      </c>
    </row>
    <row r="1646" spans="1:7" x14ac:dyDescent="0.3">
      <c r="A1646">
        <v>8216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3">
      <c r="A1647">
        <v>8230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3">
      <c r="A1648">
        <v>8233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>
        <v>8234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1</v>
      </c>
    </row>
    <row r="1650" spans="1:7" x14ac:dyDescent="0.3">
      <c r="A1650">
        <v>8235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3">
      <c r="A1651">
        <v>8254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3">
      <c r="A1652">
        <v>8268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3">
      <c r="A1653">
        <v>8275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3">
      <c r="A1654">
        <v>8278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3">
      <c r="A1655">
        <v>8286</v>
      </c>
      <c r="B1655">
        <v>0</v>
      </c>
      <c r="C1655">
        <v>1</v>
      </c>
      <c r="D1655">
        <v>0</v>
      </c>
      <c r="E1655">
        <v>0</v>
      </c>
      <c r="F1655">
        <v>0</v>
      </c>
      <c r="G1655">
        <v>0</v>
      </c>
    </row>
    <row r="1656" spans="1:7" x14ac:dyDescent="0.3">
      <c r="A1656">
        <v>8299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3">
      <c r="A1657">
        <v>8310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3">
      <c r="A1658">
        <v>8312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3">
      <c r="A1659">
        <v>8314</v>
      </c>
      <c r="B1659">
        <v>0</v>
      </c>
      <c r="C1659">
        <v>0</v>
      </c>
      <c r="D1659">
        <v>1</v>
      </c>
      <c r="E1659">
        <v>0</v>
      </c>
      <c r="F1659">
        <v>0</v>
      </c>
      <c r="G1659">
        <v>0</v>
      </c>
    </row>
    <row r="1660" spans="1:7" x14ac:dyDescent="0.3">
      <c r="A1660">
        <v>8315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3">
      <c r="A1661">
        <v>8318</v>
      </c>
      <c r="B1661">
        <v>0</v>
      </c>
      <c r="C1661">
        <v>0</v>
      </c>
      <c r="D1661">
        <v>1</v>
      </c>
      <c r="E1661">
        <v>0</v>
      </c>
      <c r="F1661">
        <v>0</v>
      </c>
      <c r="G1661">
        <v>0</v>
      </c>
    </row>
    <row r="1662" spans="1:7" x14ac:dyDescent="0.3">
      <c r="A1662">
        <v>8334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3">
      <c r="A1663">
        <v>8341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1</v>
      </c>
    </row>
    <row r="1664" spans="1:7" x14ac:dyDescent="0.3">
      <c r="A1664">
        <v>8346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1</v>
      </c>
    </row>
    <row r="1665" spans="1:7" x14ac:dyDescent="0.3">
      <c r="A1665">
        <v>8360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8362</v>
      </c>
      <c r="B1666">
        <v>0</v>
      </c>
      <c r="C1666">
        <v>1</v>
      </c>
      <c r="D1666">
        <v>1</v>
      </c>
      <c r="E1666">
        <v>0</v>
      </c>
      <c r="F1666">
        <v>0</v>
      </c>
      <c r="G1666">
        <v>1</v>
      </c>
    </row>
    <row r="1667" spans="1:7" x14ac:dyDescent="0.3">
      <c r="A1667">
        <v>8369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3">
      <c r="A1668">
        <v>8370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3">
      <c r="A1669">
        <v>8372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3">
      <c r="A1670">
        <v>8373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3">
      <c r="A1671">
        <v>8375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3">
      <c r="A1672">
        <v>8387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8395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1</v>
      </c>
    </row>
    <row r="1674" spans="1:7" x14ac:dyDescent="0.3">
      <c r="A1674">
        <v>8397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3">
      <c r="A1675">
        <v>8402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3">
      <c r="A1676">
        <v>8405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3">
      <c r="A1677">
        <v>8414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3">
      <c r="A1678">
        <v>8416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3">
      <c r="A1679">
        <v>8418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3">
      <c r="A1680">
        <v>8420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3">
      <c r="A1681">
        <v>8427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3">
      <c r="A1682">
        <v>8430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3">
      <c r="A1683">
        <v>8432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3">
      <c r="A1684">
        <v>8439</v>
      </c>
      <c r="B1684">
        <v>0</v>
      </c>
      <c r="C1684">
        <v>0</v>
      </c>
      <c r="D1684">
        <v>0</v>
      </c>
      <c r="E1684">
        <v>1</v>
      </c>
      <c r="F1684">
        <v>0</v>
      </c>
      <c r="G1684">
        <v>0</v>
      </c>
    </row>
    <row r="1685" spans="1:7" x14ac:dyDescent="0.3">
      <c r="A1685">
        <v>8442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3">
      <c r="A1686">
        <v>8443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1</v>
      </c>
    </row>
    <row r="1687" spans="1:7" x14ac:dyDescent="0.3">
      <c r="A1687">
        <v>8461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3">
      <c r="A1688">
        <v>8462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3">
      <c r="A1689">
        <v>8475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3">
      <c r="A1690">
        <v>8477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3">
      <c r="A1691">
        <v>8486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3">
      <c r="A1692">
        <v>8492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0</v>
      </c>
    </row>
    <row r="1693" spans="1:7" x14ac:dyDescent="0.3">
      <c r="A1693">
        <v>8504</v>
      </c>
      <c r="B1693">
        <v>0</v>
      </c>
      <c r="C1693">
        <v>0</v>
      </c>
      <c r="D1693">
        <v>1</v>
      </c>
      <c r="E1693">
        <v>0</v>
      </c>
      <c r="F1693">
        <v>0</v>
      </c>
      <c r="G1693">
        <v>0</v>
      </c>
    </row>
    <row r="1694" spans="1:7" x14ac:dyDescent="0.3">
      <c r="A1694">
        <v>8514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3">
      <c r="A1695">
        <v>8523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3">
      <c r="A1696">
        <v>8524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1</v>
      </c>
    </row>
    <row r="1697" spans="1:7" x14ac:dyDescent="0.3">
      <c r="A1697">
        <v>8527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3">
      <c r="A1698">
        <v>8534</v>
      </c>
      <c r="B1698">
        <v>0</v>
      </c>
      <c r="C1698">
        <v>1</v>
      </c>
      <c r="D1698">
        <v>0</v>
      </c>
      <c r="E1698">
        <v>0</v>
      </c>
      <c r="F1698">
        <v>0</v>
      </c>
      <c r="G1698">
        <v>0</v>
      </c>
    </row>
    <row r="1699" spans="1:7" x14ac:dyDescent="0.3">
      <c r="A1699">
        <v>8537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1</v>
      </c>
    </row>
    <row r="1700" spans="1:7" x14ac:dyDescent="0.3">
      <c r="A1700">
        <v>8541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3">
      <c r="A1701">
        <v>8545</v>
      </c>
      <c r="B1701">
        <v>0</v>
      </c>
      <c r="C1701">
        <v>1</v>
      </c>
      <c r="D1701">
        <v>1</v>
      </c>
      <c r="E1701">
        <v>1</v>
      </c>
      <c r="F1701">
        <v>1</v>
      </c>
      <c r="G1701">
        <v>1</v>
      </c>
    </row>
    <row r="1702" spans="1:7" x14ac:dyDescent="0.3">
      <c r="A1702">
        <v>8553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3">
      <c r="A1703">
        <v>8557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3">
      <c r="A1704">
        <v>8560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3">
      <c r="A1705">
        <v>8562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3">
      <c r="A1706">
        <v>8566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3">
      <c r="A1707">
        <v>8581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3">
      <c r="A1708">
        <v>8584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3">
      <c r="A1709">
        <v>8588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3">
      <c r="A1710">
        <v>8594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3">
      <c r="A1711">
        <v>8595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3">
      <c r="A1712">
        <v>8601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3">
      <c r="A1713">
        <v>8602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3">
      <c r="A1714">
        <v>8605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3">
      <c r="A1715">
        <v>8614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3">
      <c r="A1716">
        <v>8619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>
        <v>8624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3">
      <c r="A1718">
        <v>8625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8629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3">
      <c r="A1720">
        <v>8643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3">
      <c r="A1721">
        <v>8650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3">
      <c r="A1722">
        <v>8652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3">
      <c r="A1723">
        <v>8659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>
        <v>8663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>
        <v>8685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1</v>
      </c>
    </row>
    <row r="1726" spans="1:7" x14ac:dyDescent="0.3">
      <c r="A1726">
        <v>8686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>
        <v>8687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3">
      <c r="A1728">
        <v>8690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3">
      <c r="A1729">
        <v>8692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3">
      <c r="A1730">
        <v>8700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3">
      <c r="A1731">
        <v>8702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3">
      <c r="A1732">
        <v>8707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1</v>
      </c>
    </row>
    <row r="1733" spans="1:7" x14ac:dyDescent="0.3">
      <c r="A1733">
        <v>8717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3">
      <c r="A1734">
        <v>8720</v>
      </c>
      <c r="B1734">
        <v>0</v>
      </c>
      <c r="C1734">
        <v>1</v>
      </c>
      <c r="D1734">
        <v>0</v>
      </c>
      <c r="E1734">
        <v>0</v>
      </c>
      <c r="F1734">
        <v>0</v>
      </c>
      <c r="G1734">
        <v>0</v>
      </c>
    </row>
    <row r="1735" spans="1:7" x14ac:dyDescent="0.3">
      <c r="A1735">
        <v>8722</v>
      </c>
      <c r="B1735">
        <v>1</v>
      </c>
      <c r="C1735">
        <v>0</v>
      </c>
      <c r="D1735">
        <v>0</v>
      </c>
      <c r="E1735">
        <v>1</v>
      </c>
      <c r="F1735">
        <v>0</v>
      </c>
      <c r="G1735">
        <v>1</v>
      </c>
    </row>
    <row r="1736" spans="1:7" x14ac:dyDescent="0.3">
      <c r="A1736">
        <v>8724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3">
      <c r="A1737">
        <v>8726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3">
      <c r="A1738">
        <v>8727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3">
      <c r="A1739">
        <v>8732</v>
      </c>
      <c r="B1739">
        <v>0</v>
      </c>
      <c r="C1739">
        <v>1</v>
      </c>
      <c r="D1739">
        <v>1</v>
      </c>
      <c r="E1739">
        <v>0</v>
      </c>
      <c r="F1739">
        <v>0</v>
      </c>
      <c r="G1739">
        <v>1</v>
      </c>
    </row>
    <row r="1740" spans="1:7" x14ac:dyDescent="0.3">
      <c r="A1740">
        <v>8737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3">
      <c r="A1741">
        <v>8746</v>
      </c>
      <c r="B1741">
        <v>0</v>
      </c>
      <c r="C1741">
        <v>1</v>
      </c>
      <c r="D1741">
        <v>0</v>
      </c>
      <c r="E1741">
        <v>1</v>
      </c>
      <c r="F1741">
        <v>0</v>
      </c>
      <c r="G1741">
        <v>0</v>
      </c>
    </row>
    <row r="1742" spans="1:7" x14ac:dyDescent="0.3">
      <c r="A1742">
        <v>8749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3">
      <c r="A1743">
        <v>8754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3">
      <c r="A1744">
        <v>8755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3">
      <c r="A1745">
        <v>8773</v>
      </c>
      <c r="B1745">
        <v>0</v>
      </c>
      <c r="C1745">
        <v>1</v>
      </c>
      <c r="D1745">
        <v>0</v>
      </c>
      <c r="E1745">
        <v>0</v>
      </c>
      <c r="F1745">
        <v>0</v>
      </c>
      <c r="G1745">
        <v>0</v>
      </c>
    </row>
    <row r="1746" spans="1:7" x14ac:dyDescent="0.3">
      <c r="A1746">
        <v>8775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3">
      <c r="A1747">
        <v>8779</v>
      </c>
      <c r="B1747">
        <v>1</v>
      </c>
      <c r="C1747">
        <v>0</v>
      </c>
      <c r="D1747">
        <v>0</v>
      </c>
      <c r="E1747">
        <v>0</v>
      </c>
      <c r="F1747">
        <v>0</v>
      </c>
      <c r="G1747">
        <v>1</v>
      </c>
    </row>
    <row r="1748" spans="1:7" x14ac:dyDescent="0.3">
      <c r="A1748">
        <v>8780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3">
      <c r="A1749">
        <v>8783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3">
      <c r="A1750">
        <v>8786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3">
      <c r="A1751">
        <v>8789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3">
      <c r="A1752">
        <v>8799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3">
      <c r="A1753">
        <v>8800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1</v>
      </c>
    </row>
    <row r="1754" spans="1:7" x14ac:dyDescent="0.3">
      <c r="A1754">
        <v>8805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3">
      <c r="A1755">
        <v>8812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3">
      <c r="A1756">
        <v>8825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3">
      <c r="A1757">
        <v>8832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3">
      <c r="A1758">
        <v>8842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3">
      <c r="A1759">
        <v>8852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>
        <v>8858</v>
      </c>
      <c r="B1760">
        <v>0</v>
      </c>
      <c r="C1760">
        <v>1</v>
      </c>
      <c r="D1760">
        <v>0</v>
      </c>
      <c r="E1760">
        <v>0</v>
      </c>
      <c r="F1760">
        <v>0</v>
      </c>
      <c r="G1760">
        <v>0</v>
      </c>
    </row>
    <row r="1761" spans="1:7" x14ac:dyDescent="0.3">
      <c r="A1761">
        <v>8867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3">
      <c r="A1762">
        <v>8870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1</v>
      </c>
    </row>
    <row r="1763" spans="1:7" x14ac:dyDescent="0.3">
      <c r="A1763">
        <v>8876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>
        <v>8890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3">
      <c r="A1765">
        <v>8895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3">
      <c r="A1766">
        <v>8897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1</v>
      </c>
    </row>
    <row r="1767" spans="1:7" x14ac:dyDescent="0.3">
      <c r="A1767">
        <v>8908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1</v>
      </c>
    </row>
    <row r="1768" spans="1:7" x14ac:dyDescent="0.3">
      <c r="A1768">
        <v>8910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1</v>
      </c>
    </row>
    <row r="1769" spans="1:7" x14ac:dyDescent="0.3">
      <c r="A1769">
        <v>8911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8916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3">
      <c r="A1771">
        <v>8920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>
        <v>8923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1</v>
      </c>
    </row>
    <row r="1773" spans="1:7" x14ac:dyDescent="0.3">
      <c r="A1773">
        <v>8925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3">
      <c r="A1774">
        <v>8931</v>
      </c>
      <c r="B1774">
        <v>0</v>
      </c>
      <c r="C1774">
        <v>0</v>
      </c>
      <c r="D1774">
        <v>0</v>
      </c>
      <c r="E1774">
        <v>1</v>
      </c>
      <c r="F1774">
        <v>0</v>
      </c>
      <c r="G1774">
        <v>0</v>
      </c>
    </row>
    <row r="1775" spans="1:7" x14ac:dyDescent="0.3">
      <c r="A1775">
        <v>8932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3">
      <c r="A1776">
        <v>8933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8939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3">
      <c r="A1778">
        <v>8945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3">
      <c r="A1779">
        <v>8952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3">
      <c r="A1780">
        <v>8953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3">
      <c r="A1781">
        <v>8955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3">
      <c r="A1782">
        <v>8957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3">
      <c r="A1783">
        <v>8962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3">
      <c r="A1784">
        <v>8969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3">
      <c r="A1785">
        <v>8970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3">
      <c r="A1786">
        <v>8975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3">
      <c r="A1787">
        <v>8977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3">
      <c r="A1788">
        <v>8985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3">
      <c r="A1789">
        <v>8996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3">
      <c r="A1790">
        <v>9010</v>
      </c>
      <c r="B1790">
        <v>1</v>
      </c>
      <c r="C1790">
        <v>0</v>
      </c>
      <c r="D1790">
        <v>1</v>
      </c>
      <c r="E1790">
        <v>1</v>
      </c>
      <c r="F1790">
        <v>0</v>
      </c>
      <c r="G1790">
        <v>1</v>
      </c>
    </row>
    <row r="1791" spans="1:7" x14ac:dyDescent="0.3">
      <c r="A1791">
        <v>9014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>
        <v>9029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3">
      <c r="A1793">
        <v>9058</v>
      </c>
      <c r="B1793">
        <v>1</v>
      </c>
      <c r="C1793">
        <v>0</v>
      </c>
      <c r="D1793">
        <v>1</v>
      </c>
      <c r="E1793">
        <v>1</v>
      </c>
      <c r="F1793">
        <v>0</v>
      </c>
      <c r="G1793">
        <v>1</v>
      </c>
    </row>
    <row r="1794" spans="1:7" x14ac:dyDescent="0.3">
      <c r="A1794">
        <v>9064</v>
      </c>
      <c r="B1794">
        <v>0</v>
      </c>
      <c r="C1794">
        <v>0</v>
      </c>
      <c r="D1794">
        <v>1</v>
      </c>
      <c r="E1794">
        <v>0</v>
      </c>
      <c r="F1794">
        <v>0</v>
      </c>
      <c r="G1794">
        <v>1</v>
      </c>
    </row>
    <row r="1795" spans="1:7" x14ac:dyDescent="0.3">
      <c r="A1795">
        <v>9076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3">
      <c r="A1796">
        <v>9080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3">
      <c r="A1797">
        <v>9081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3">
      <c r="A1798">
        <v>9094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1</v>
      </c>
    </row>
    <row r="1799" spans="1:7" x14ac:dyDescent="0.3">
      <c r="A1799">
        <v>9097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>
        <v>9119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3">
      <c r="A1801">
        <v>9120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3">
      <c r="A1802">
        <v>9121</v>
      </c>
      <c r="B1802">
        <v>0</v>
      </c>
      <c r="C1802">
        <v>1</v>
      </c>
      <c r="D1802">
        <v>1</v>
      </c>
      <c r="E1802">
        <v>1</v>
      </c>
      <c r="F1802">
        <v>0</v>
      </c>
      <c r="G1802">
        <v>1</v>
      </c>
    </row>
    <row r="1803" spans="1:7" x14ac:dyDescent="0.3">
      <c r="A1803">
        <v>9135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3">
      <c r="A1804">
        <v>9140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3">
      <c r="A1805">
        <v>9145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3">
      <c r="A1806">
        <v>9150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3">
      <c r="A1807">
        <v>9153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3">
      <c r="A1808">
        <v>9166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3">
      <c r="A1809">
        <v>9167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3">
      <c r="A1810">
        <v>9185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1</v>
      </c>
    </row>
    <row r="1811" spans="1:7" x14ac:dyDescent="0.3">
      <c r="A1811">
        <v>9197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3">
      <c r="A1812">
        <v>9204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3">
      <c r="A1813">
        <v>9206</v>
      </c>
      <c r="B1813">
        <v>0</v>
      </c>
      <c r="C1813">
        <v>0</v>
      </c>
      <c r="D1813">
        <v>1</v>
      </c>
      <c r="E1813">
        <v>0</v>
      </c>
      <c r="F1813">
        <v>0</v>
      </c>
      <c r="G1813">
        <v>0</v>
      </c>
    </row>
    <row r="1814" spans="1:7" x14ac:dyDescent="0.3">
      <c r="A1814">
        <v>9209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3">
      <c r="A1815">
        <v>9212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>
        <v>9213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3">
      <c r="A1817">
        <v>9214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3">
      <c r="A1818">
        <v>9215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3">
      <c r="A1819">
        <v>9216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3">
      <c r="A1820">
        <v>9220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1</v>
      </c>
    </row>
    <row r="1821" spans="1:7" x14ac:dyDescent="0.3">
      <c r="A1821">
        <v>9224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3">
      <c r="A1822">
        <v>9235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>
        <v>9239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3">
      <c r="A1824">
        <v>9240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3">
      <c r="A1825">
        <v>9242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1</v>
      </c>
    </row>
    <row r="1826" spans="1:7" x14ac:dyDescent="0.3">
      <c r="A1826">
        <v>9246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3">
      <c r="A1827">
        <v>9256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3">
      <c r="A1828">
        <v>9260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3">
      <c r="A1829">
        <v>9262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3">
      <c r="A1830">
        <v>9264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3">
      <c r="A1831">
        <v>9265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>
        <v>9274</v>
      </c>
      <c r="B1832">
        <v>0</v>
      </c>
      <c r="C1832">
        <v>0</v>
      </c>
      <c r="D1832">
        <v>0</v>
      </c>
      <c r="E1832">
        <v>1</v>
      </c>
      <c r="F1832">
        <v>0</v>
      </c>
      <c r="G1832">
        <v>0</v>
      </c>
    </row>
    <row r="1833" spans="1:7" x14ac:dyDescent="0.3">
      <c r="A1833">
        <v>9283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3">
      <c r="A1834">
        <v>9284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3">
      <c r="A1835">
        <v>9286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>
        <v>9289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1</v>
      </c>
    </row>
    <row r="1837" spans="1:7" x14ac:dyDescent="0.3">
      <c r="A1837">
        <v>9291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3">
      <c r="A1838">
        <v>9292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3">
      <c r="A1839">
        <v>9298</v>
      </c>
      <c r="B1839">
        <v>0</v>
      </c>
      <c r="C1839">
        <v>1</v>
      </c>
      <c r="D1839">
        <v>1</v>
      </c>
      <c r="E1839">
        <v>0</v>
      </c>
      <c r="F1839">
        <v>0</v>
      </c>
      <c r="G1839">
        <v>0</v>
      </c>
    </row>
    <row r="1840" spans="1:7" x14ac:dyDescent="0.3">
      <c r="A1840">
        <v>9303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3">
      <c r="A1841">
        <v>9305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3">
      <c r="A1842">
        <v>9308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3">
      <c r="A1843">
        <v>9316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3">
      <c r="A1844">
        <v>9323</v>
      </c>
      <c r="B1844">
        <v>1</v>
      </c>
      <c r="C1844">
        <v>0</v>
      </c>
      <c r="D1844">
        <v>0</v>
      </c>
      <c r="E1844">
        <v>0</v>
      </c>
      <c r="F1844">
        <v>0</v>
      </c>
      <c r="G1844">
        <v>1</v>
      </c>
    </row>
    <row r="1845" spans="1:7" x14ac:dyDescent="0.3">
      <c r="A1845">
        <v>9336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3">
      <c r="A1846">
        <v>9347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3">
      <c r="A1847">
        <v>9349</v>
      </c>
      <c r="B1847">
        <v>0</v>
      </c>
      <c r="C1847">
        <v>0</v>
      </c>
      <c r="D1847">
        <v>1</v>
      </c>
      <c r="E1847">
        <v>1</v>
      </c>
      <c r="F1847">
        <v>0</v>
      </c>
      <c r="G1847">
        <v>0</v>
      </c>
    </row>
    <row r="1848" spans="1:7" x14ac:dyDescent="0.3">
      <c r="A1848">
        <v>9353</v>
      </c>
      <c r="B1848">
        <v>0</v>
      </c>
      <c r="C1848">
        <v>1</v>
      </c>
      <c r="D1848">
        <v>0</v>
      </c>
      <c r="E1848">
        <v>0</v>
      </c>
      <c r="F1848">
        <v>0</v>
      </c>
      <c r="G1848">
        <v>0</v>
      </c>
    </row>
    <row r="1849" spans="1:7" x14ac:dyDescent="0.3">
      <c r="A1849">
        <v>9360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3">
      <c r="A1850">
        <v>9362</v>
      </c>
      <c r="B1850">
        <v>0</v>
      </c>
      <c r="C1850">
        <v>1</v>
      </c>
      <c r="D1850">
        <v>0</v>
      </c>
      <c r="E1850">
        <v>0</v>
      </c>
      <c r="F1850">
        <v>0</v>
      </c>
      <c r="G1850">
        <v>0</v>
      </c>
    </row>
    <row r="1851" spans="1:7" x14ac:dyDescent="0.3">
      <c r="A1851">
        <v>9365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3">
      <c r="A1852">
        <v>9369</v>
      </c>
      <c r="B1852">
        <v>1</v>
      </c>
      <c r="C1852">
        <v>0</v>
      </c>
      <c r="D1852">
        <v>0</v>
      </c>
      <c r="E1852">
        <v>1</v>
      </c>
      <c r="F1852">
        <v>0</v>
      </c>
      <c r="G1852">
        <v>1</v>
      </c>
    </row>
    <row r="1853" spans="1:7" x14ac:dyDescent="0.3">
      <c r="A1853">
        <v>9370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3">
      <c r="A1854">
        <v>9381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3">
      <c r="A1855">
        <v>9384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3">
      <c r="A1856">
        <v>9386</v>
      </c>
      <c r="B1856">
        <v>0</v>
      </c>
      <c r="C1856">
        <v>1</v>
      </c>
      <c r="D1856">
        <v>0</v>
      </c>
      <c r="E1856">
        <v>0</v>
      </c>
      <c r="F1856">
        <v>0</v>
      </c>
      <c r="G1856">
        <v>0</v>
      </c>
    </row>
    <row r="1857" spans="1:7" x14ac:dyDescent="0.3">
      <c r="A1857">
        <v>9392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3">
      <c r="A1858">
        <v>9396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3">
      <c r="A1859">
        <v>9400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3">
      <c r="A1860">
        <v>9405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1</v>
      </c>
    </row>
    <row r="1861" spans="1:7" x14ac:dyDescent="0.3">
      <c r="A1861">
        <v>9422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3">
      <c r="A1862">
        <v>9423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3">
      <c r="A1863">
        <v>9426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>
        <v>9432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3">
      <c r="A1865">
        <v>9449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3">
      <c r="A1866">
        <v>9451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3">
      <c r="A1867">
        <v>9460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3">
      <c r="A1868">
        <v>9463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3">
      <c r="A1869">
        <v>9467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3">
      <c r="A1870">
        <v>9477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3">
      <c r="A1871">
        <v>9478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>
        <v>9481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>
        <v>9483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9485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3">
      <c r="A1875">
        <v>9491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3">
      <c r="A1876">
        <v>9493</v>
      </c>
      <c r="B1876">
        <v>0</v>
      </c>
      <c r="C1876">
        <v>0</v>
      </c>
      <c r="D1876">
        <v>1</v>
      </c>
      <c r="E1876">
        <v>1</v>
      </c>
      <c r="F1876">
        <v>0</v>
      </c>
      <c r="G1876">
        <v>1</v>
      </c>
    </row>
    <row r="1877" spans="1:7" x14ac:dyDescent="0.3">
      <c r="A1877">
        <v>9495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3">
      <c r="A1878">
        <v>9499</v>
      </c>
      <c r="B1878">
        <v>0</v>
      </c>
      <c r="C1878">
        <v>1</v>
      </c>
      <c r="D1878">
        <v>1</v>
      </c>
      <c r="E1878">
        <v>0</v>
      </c>
      <c r="F1878">
        <v>0</v>
      </c>
      <c r="G1878">
        <v>0</v>
      </c>
    </row>
    <row r="1879" spans="1:7" x14ac:dyDescent="0.3">
      <c r="A1879">
        <v>9500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3">
      <c r="A1880">
        <v>9503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9504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1</v>
      </c>
    </row>
    <row r="1882" spans="1:7" x14ac:dyDescent="0.3">
      <c r="A1882">
        <v>9507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3">
      <c r="A1883">
        <v>9516</v>
      </c>
      <c r="B1883">
        <v>0</v>
      </c>
      <c r="C1883">
        <v>1</v>
      </c>
      <c r="D1883">
        <v>0</v>
      </c>
      <c r="E1883">
        <v>0</v>
      </c>
      <c r="F1883">
        <v>1</v>
      </c>
      <c r="G1883">
        <v>1</v>
      </c>
    </row>
    <row r="1884" spans="1:7" x14ac:dyDescent="0.3">
      <c r="A1884">
        <v>9523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3">
      <c r="A1885">
        <v>9529</v>
      </c>
      <c r="B1885">
        <v>0</v>
      </c>
      <c r="C1885">
        <v>0</v>
      </c>
      <c r="D1885">
        <v>0</v>
      </c>
      <c r="E1885">
        <v>1</v>
      </c>
      <c r="F1885">
        <v>0</v>
      </c>
      <c r="G1885">
        <v>1</v>
      </c>
    </row>
    <row r="1886" spans="1:7" x14ac:dyDescent="0.3">
      <c r="A1886">
        <v>9530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3">
      <c r="A1887">
        <v>9543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3">
      <c r="A1888">
        <v>9553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3">
      <c r="A1889">
        <v>9559</v>
      </c>
      <c r="B1889">
        <v>1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3">
      <c r="A1890">
        <v>9560</v>
      </c>
      <c r="B1890">
        <v>0</v>
      </c>
      <c r="C1890">
        <v>0</v>
      </c>
      <c r="D1890">
        <v>1</v>
      </c>
      <c r="E1890">
        <v>0</v>
      </c>
      <c r="F1890">
        <v>0</v>
      </c>
      <c r="G1890">
        <v>1</v>
      </c>
    </row>
    <row r="1891" spans="1:7" x14ac:dyDescent="0.3">
      <c r="A1891">
        <v>9576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3">
      <c r="A1892">
        <v>9579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>
        <v>9589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3">
      <c r="A1894">
        <v>9592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3">
      <c r="A1895">
        <v>9595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1</v>
      </c>
    </row>
    <row r="1896" spans="1:7" x14ac:dyDescent="0.3">
      <c r="A1896">
        <v>9596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3">
      <c r="A1897">
        <v>9597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3">
      <c r="A1898">
        <v>9606</v>
      </c>
      <c r="B1898">
        <v>0</v>
      </c>
      <c r="C1898">
        <v>0</v>
      </c>
      <c r="D1898">
        <v>1</v>
      </c>
      <c r="E1898">
        <v>1</v>
      </c>
      <c r="F1898">
        <v>0</v>
      </c>
      <c r="G1898">
        <v>1</v>
      </c>
    </row>
    <row r="1899" spans="1:7" x14ac:dyDescent="0.3">
      <c r="A1899">
        <v>9612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3">
      <c r="A1900">
        <v>9617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3">
      <c r="A1901">
        <v>9624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3">
      <c r="A1902">
        <v>9635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3">
      <c r="A1903">
        <v>9645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3">
      <c r="A1904">
        <v>9648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3">
      <c r="A1905">
        <v>9653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3">
      <c r="A1906">
        <v>9665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3">
      <c r="A1907">
        <v>9668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3">
      <c r="A1908">
        <v>9671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1</v>
      </c>
    </row>
    <row r="1909" spans="1:7" x14ac:dyDescent="0.3">
      <c r="A1909">
        <v>9672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3">
      <c r="A1910">
        <v>9687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 x14ac:dyDescent="0.3">
      <c r="A1911">
        <v>9697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3">
      <c r="A1912">
        <v>9699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>
        <v>9701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3">
      <c r="A1914">
        <v>9703</v>
      </c>
      <c r="B1914">
        <v>1</v>
      </c>
      <c r="C1914">
        <v>0</v>
      </c>
      <c r="D1914">
        <v>0</v>
      </c>
      <c r="E1914">
        <v>0</v>
      </c>
      <c r="F1914">
        <v>0</v>
      </c>
      <c r="G1914">
        <v>1</v>
      </c>
    </row>
    <row r="1915" spans="1:7" x14ac:dyDescent="0.3">
      <c r="A1915">
        <v>9706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3">
      <c r="A1916">
        <v>9707</v>
      </c>
      <c r="B1916">
        <v>0</v>
      </c>
      <c r="C1916">
        <v>1</v>
      </c>
      <c r="D1916">
        <v>0</v>
      </c>
      <c r="E1916">
        <v>0</v>
      </c>
      <c r="F1916">
        <v>1</v>
      </c>
      <c r="G1916">
        <v>0</v>
      </c>
    </row>
    <row r="1917" spans="1:7" x14ac:dyDescent="0.3">
      <c r="A1917">
        <v>9710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3">
      <c r="A1918">
        <v>9723</v>
      </c>
      <c r="B1918">
        <v>0</v>
      </c>
      <c r="C1918">
        <v>1</v>
      </c>
      <c r="D1918">
        <v>0</v>
      </c>
      <c r="E1918">
        <v>0</v>
      </c>
      <c r="F1918">
        <v>0</v>
      </c>
      <c r="G1918">
        <v>0</v>
      </c>
    </row>
    <row r="1919" spans="1:7" x14ac:dyDescent="0.3">
      <c r="A1919">
        <v>9725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3">
      <c r="A1920">
        <v>9727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3">
      <c r="A1921">
        <v>9729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3">
      <c r="A1922">
        <v>9733</v>
      </c>
      <c r="B1922">
        <v>1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3">
      <c r="A1923">
        <v>9736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3">
      <c r="A1924">
        <v>9738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3">
      <c r="A1925">
        <v>9739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3">
      <c r="A1926">
        <v>9743</v>
      </c>
      <c r="B1926">
        <v>0</v>
      </c>
      <c r="C1926">
        <v>0</v>
      </c>
      <c r="D1926">
        <v>1</v>
      </c>
      <c r="E1926">
        <v>0</v>
      </c>
      <c r="F1926">
        <v>0</v>
      </c>
      <c r="G1926">
        <v>0</v>
      </c>
    </row>
    <row r="1927" spans="1:7" x14ac:dyDescent="0.3">
      <c r="A1927">
        <v>9750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3">
      <c r="A1928">
        <v>9757</v>
      </c>
      <c r="B1928">
        <v>0</v>
      </c>
      <c r="C1928">
        <v>1</v>
      </c>
      <c r="D1928">
        <v>1</v>
      </c>
      <c r="E1928">
        <v>0</v>
      </c>
      <c r="F1928">
        <v>1</v>
      </c>
      <c r="G1928">
        <v>0</v>
      </c>
    </row>
    <row r="1929" spans="1:7" x14ac:dyDescent="0.3">
      <c r="A1929">
        <v>9760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1</v>
      </c>
    </row>
    <row r="1930" spans="1:7" x14ac:dyDescent="0.3">
      <c r="A1930">
        <v>9771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3">
      <c r="A1931">
        <v>9780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>
        <v>9790</v>
      </c>
      <c r="B1932">
        <v>0</v>
      </c>
      <c r="C1932">
        <v>0</v>
      </c>
      <c r="D1932">
        <v>1</v>
      </c>
      <c r="E1932">
        <v>0</v>
      </c>
      <c r="F1932">
        <v>0</v>
      </c>
      <c r="G1932">
        <v>1</v>
      </c>
    </row>
    <row r="1933" spans="1:7" x14ac:dyDescent="0.3">
      <c r="A1933">
        <v>9797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3">
      <c r="A1934">
        <v>9799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>
        <v>9805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3">
      <c r="A1936">
        <v>9817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3">
      <c r="A1937">
        <v>9826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1</v>
      </c>
    </row>
    <row r="1938" spans="1:7" x14ac:dyDescent="0.3">
      <c r="A1938">
        <v>9829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3">
      <c r="A1939">
        <v>9847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3">
      <c r="A1940">
        <v>9850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>
        <v>9855</v>
      </c>
      <c r="B1941">
        <v>0</v>
      </c>
      <c r="C1941">
        <v>0</v>
      </c>
      <c r="D1941">
        <v>0</v>
      </c>
      <c r="E1941">
        <v>1</v>
      </c>
      <c r="F1941">
        <v>0</v>
      </c>
      <c r="G1941">
        <v>0</v>
      </c>
    </row>
    <row r="1942" spans="1:7" x14ac:dyDescent="0.3">
      <c r="A1942">
        <v>9860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3">
      <c r="A1943">
        <v>9862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3">
      <c r="A1944">
        <v>9888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3">
      <c r="A1945">
        <v>9904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3">
      <c r="A1946">
        <v>9905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3">
      <c r="A1947">
        <v>9907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3">
      <c r="A1948">
        <v>9909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1</v>
      </c>
    </row>
    <row r="1949" spans="1:7" x14ac:dyDescent="0.3">
      <c r="A1949">
        <v>9916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3">
      <c r="A1950">
        <v>9923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3">
      <c r="A1951">
        <v>9925</v>
      </c>
      <c r="B1951">
        <v>1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3">
      <c r="A1952">
        <v>9930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3">
      <c r="A1953">
        <v>9931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3">
      <c r="A1954">
        <v>9937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3">
      <c r="A1955">
        <v>9938</v>
      </c>
      <c r="B1955">
        <v>0</v>
      </c>
      <c r="C1955">
        <v>0</v>
      </c>
      <c r="D1955">
        <v>1</v>
      </c>
      <c r="E1955">
        <v>0</v>
      </c>
      <c r="F1955">
        <v>0</v>
      </c>
      <c r="G1955">
        <v>0</v>
      </c>
    </row>
    <row r="1956" spans="1:7" x14ac:dyDescent="0.3">
      <c r="A1956">
        <v>9940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>
        <v>9949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3">
      <c r="A1958">
        <v>9952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3">
      <c r="A1959">
        <v>9955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3">
      <c r="A1960">
        <v>9958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3">
      <c r="A1961">
        <v>9960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3">
      <c r="A1962">
        <v>9964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3">
      <c r="A1963">
        <v>9967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3">
      <c r="A1964">
        <v>9970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3">
      <c r="A1965">
        <v>9971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3">
      <c r="A1966">
        <v>9972</v>
      </c>
      <c r="B1966">
        <v>1</v>
      </c>
      <c r="C1966">
        <v>0</v>
      </c>
      <c r="D1966">
        <v>0</v>
      </c>
      <c r="E1966">
        <v>0</v>
      </c>
      <c r="F1966">
        <v>1</v>
      </c>
      <c r="G1966">
        <v>0</v>
      </c>
    </row>
    <row r="1967" spans="1:7" x14ac:dyDescent="0.3">
      <c r="A1967">
        <v>9973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>
        <v>9974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3">
      <c r="A1969">
        <v>9977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3">
      <c r="A1970">
        <v>9984</v>
      </c>
      <c r="B1970">
        <v>1</v>
      </c>
      <c r="C1970">
        <v>0</v>
      </c>
      <c r="D1970">
        <v>0</v>
      </c>
      <c r="E1970">
        <v>1</v>
      </c>
      <c r="F1970">
        <v>0</v>
      </c>
      <c r="G1970">
        <v>1</v>
      </c>
    </row>
    <row r="1971" spans="1:7" x14ac:dyDescent="0.3">
      <c r="A1971">
        <v>9986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1</v>
      </c>
    </row>
    <row r="1972" spans="1:7" x14ac:dyDescent="0.3">
      <c r="A1972">
        <v>9988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3">
      <c r="A1973">
        <v>9999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3">
      <c r="A1974">
        <v>10001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3">
      <c r="A1975">
        <v>10010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1</v>
      </c>
    </row>
    <row r="1976" spans="1:7" x14ac:dyDescent="0.3">
      <c r="A1976">
        <v>10022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10031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10032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3">
      <c r="A1979">
        <v>10033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3">
      <c r="A1980">
        <v>10037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3">
      <c r="A1981">
        <v>10057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1</v>
      </c>
    </row>
    <row r="1982" spans="1:7" x14ac:dyDescent="0.3">
      <c r="A1982">
        <v>10061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3">
      <c r="A1983">
        <v>10065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3">
      <c r="A1984">
        <v>10067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10069</v>
      </c>
      <c r="B1985">
        <v>1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3">
      <c r="A1986">
        <v>10084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3">
      <c r="A1987">
        <v>10089</v>
      </c>
      <c r="B1987">
        <v>0</v>
      </c>
      <c r="C1987">
        <v>1</v>
      </c>
      <c r="D1987">
        <v>1</v>
      </c>
      <c r="E1987">
        <v>1</v>
      </c>
      <c r="F1987">
        <v>1</v>
      </c>
      <c r="G1987">
        <v>1</v>
      </c>
    </row>
    <row r="1988" spans="1:7" x14ac:dyDescent="0.3">
      <c r="A1988">
        <v>10091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3">
      <c r="A1989">
        <v>10092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3">
      <c r="A1990">
        <v>10095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3">
      <c r="A1991">
        <v>10099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3">
      <c r="A1992">
        <v>10102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3">
      <c r="A1993">
        <v>10104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3">
      <c r="A1994">
        <v>10120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3">
      <c r="A1995">
        <v>10127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3">
      <c r="A1996">
        <v>10128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3">
      <c r="A1997">
        <v>10129</v>
      </c>
      <c r="B1997">
        <v>0</v>
      </c>
      <c r="C1997">
        <v>0</v>
      </c>
      <c r="D1997">
        <v>1</v>
      </c>
      <c r="E1997">
        <v>0</v>
      </c>
      <c r="F1997">
        <v>0</v>
      </c>
      <c r="G1997">
        <v>0</v>
      </c>
    </row>
    <row r="1998" spans="1:7" x14ac:dyDescent="0.3">
      <c r="A1998">
        <v>10133</v>
      </c>
      <c r="B1998">
        <v>0</v>
      </c>
      <c r="C1998">
        <v>1</v>
      </c>
      <c r="D1998">
        <v>1</v>
      </c>
      <c r="E1998">
        <v>1</v>
      </c>
      <c r="F1998">
        <v>0</v>
      </c>
      <c r="G1998">
        <v>1</v>
      </c>
    </row>
    <row r="1999" spans="1:7" x14ac:dyDescent="0.3">
      <c r="A1999">
        <v>10140</v>
      </c>
      <c r="B1999">
        <v>0</v>
      </c>
      <c r="C1999">
        <v>1</v>
      </c>
      <c r="D1999">
        <v>0</v>
      </c>
      <c r="E1999">
        <v>0</v>
      </c>
      <c r="F1999">
        <v>1</v>
      </c>
      <c r="G1999">
        <v>0</v>
      </c>
    </row>
    <row r="2000" spans="1:7" x14ac:dyDescent="0.3">
      <c r="A2000">
        <v>10141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3">
      <c r="A2001">
        <v>10142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3">
      <c r="A2002">
        <v>10144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x14ac:dyDescent="0.3">
      <c r="A2003">
        <v>10146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3">
      <c r="A2004">
        <v>10150</v>
      </c>
      <c r="B2004">
        <v>0</v>
      </c>
      <c r="C2004">
        <v>0</v>
      </c>
      <c r="D2004">
        <v>0</v>
      </c>
      <c r="E2004">
        <v>1</v>
      </c>
      <c r="F2004">
        <v>0</v>
      </c>
      <c r="G2004">
        <v>1</v>
      </c>
    </row>
    <row r="2005" spans="1:7" x14ac:dyDescent="0.3">
      <c r="A2005">
        <v>10151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3">
      <c r="A2006">
        <v>10156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3">
      <c r="A2007">
        <v>10157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3">
      <c r="A2008">
        <v>10159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3">
      <c r="A2009">
        <v>10160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3">
      <c r="A2010">
        <v>10163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1</v>
      </c>
    </row>
    <row r="2011" spans="1:7" x14ac:dyDescent="0.3">
      <c r="A2011">
        <v>10164</v>
      </c>
      <c r="B2011">
        <v>0</v>
      </c>
      <c r="C2011">
        <v>1</v>
      </c>
      <c r="D2011">
        <v>1</v>
      </c>
      <c r="E2011">
        <v>0</v>
      </c>
      <c r="F2011">
        <v>0</v>
      </c>
      <c r="G2011">
        <v>0</v>
      </c>
    </row>
    <row r="2012" spans="1:7" x14ac:dyDescent="0.3">
      <c r="A2012">
        <v>10172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>
        <v>10175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3">
      <c r="A2014">
        <v>10176</v>
      </c>
      <c r="B2014">
        <v>0</v>
      </c>
      <c r="C2014">
        <v>1</v>
      </c>
      <c r="D2014">
        <v>0</v>
      </c>
      <c r="E2014">
        <v>0</v>
      </c>
      <c r="F2014">
        <v>1</v>
      </c>
      <c r="G2014">
        <v>1</v>
      </c>
    </row>
    <row r="2015" spans="1:7" x14ac:dyDescent="0.3">
      <c r="A2015">
        <v>10177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3">
      <c r="A2016">
        <v>10196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3">
      <c r="A2017">
        <v>10203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3">
      <c r="A2018">
        <v>10207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3">
      <c r="A2019">
        <v>10212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3">
      <c r="A2020">
        <v>10219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3">
      <c r="A2021">
        <v>10232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3">
      <c r="A2022">
        <v>10236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3">
      <c r="A2023">
        <v>10240</v>
      </c>
      <c r="B2023">
        <v>0</v>
      </c>
      <c r="C2023">
        <v>1</v>
      </c>
      <c r="D2023">
        <v>1</v>
      </c>
      <c r="E2023">
        <v>0</v>
      </c>
      <c r="F2023">
        <v>0</v>
      </c>
      <c r="G2023">
        <v>1</v>
      </c>
    </row>
    <row r="2024" spans="1:7" x14ac:dyDescent="0.3">
      <c r="A2024">
        <v>10241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3">
      <c r="A2025">
        <v>10242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3">
      <c r="A2026">
        <v>10245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3">
      <c r="A2027">
        <v>10250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3">
      <c r="A2028">
        <v>10258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3">
      <c r="A2029">
        <v>10260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3">
      <c r="A2030">
        <v>10262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10264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1</v>
      </c>
    </row>
    <row r="2032" spans="1:7" x14ac:dyDescent="0.3">
      <c r="A2032">
        <v>10270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3">
      <c r="A2033">
        <v>10277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3">
      <c r="A2034">
        <v>10281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1</v>
      </c>
    </row>
    <row r="2035" spans="1:7" x14ac:dyDescent="0.3">
      <c r="A2035">
        <v>10286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3">
      <c r="A2036">
        <v>10299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1</v>
      </c>
    </row>
    <row r="2037" spans="1:7" x14ac:dyDescent="0.3">
      <c r="A2037">
        <v>10304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3">
      <c r="A2038">
        <v>10307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3">
      <c r="A2039">
        <v>10311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3">
      <c r="A2040">
        <v>10313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3">
      <c r="A2041">
        <v>10314</v>
      </c>
      <c r="B2041">
        <v>0</v>
      </c>
      <c r="C2041">
        <v>1</v>
      </c>
      <c r="D2041">
        <v>0</v>
      </c>
      <c r="E2041">
        <v>1</v>
      </c>
      <c r="F2041">
        <v>0</v>
      </c>
      <c r="G2041">
        <v>1</v>
      </c>
    </row>
    <row r="2042" spans="1:7" x14ac:dyDescent="0.3">
      <c r="A2042">
        <v>10319</v>
      </c>
      <c r="B2042">
        <v>0</v>
      </c>
      <c r="C2042">
        <v>1</v>
      </c>
      <c r="D2042">
        <v>0</v>
      </c>
      <c r="E2042">
        <v>0</v>
      </c>
      <c r="F2042">
        <v>0</v>
      </c>
      <c r="G2042">
        <v>0</v>
      </c>
    </row>
    <row r="2043" spans="1:7" x14ac:dyDescent="0.3">
      <c r="A2043">
        <v>10323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3">
      <c r="A2044">
        <v>10339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3">
      <c r="A2045">
        <v>10340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3">
      <c r="A2046">
        <v>10341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3">
      <c r="A2047">
        <v>10343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3">
      <c r="A2048">
        <v>10350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3">
      <c r="A2049">
        <v>10352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1</v>
      </c>
    </row>
    <row r="2050" spans="1:7" x14ac:dyDescent="0.3">
      <c r="A2050">
        <v>10356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3">
      <c r="A2051">
        <v>10364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3">
      <c r="A2052">
        <v>10377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3">
      <c r="A2053">
        <v>10379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3">
      <c r="A2054">
        <v>10380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3">
      <c r="A2055">
        <v>10381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3">
      <c r="A2056">
        <v>10383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1</v>
      </c>
    </row>
    <row r="2057" spans="1:7" x14ac:dyDescent="0.3">
      <c r="A2057">
        <v>10390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3">
      <c r="A2058">
        <v>10394</v>
      </c>
      <c r="B2058">
        <v>1</v>
      </c>
      <c r="C2058">
        <v>0</v>
      </c>
      <c r="D2058">
        <v>1</v>
      </c>
      <c r="E2058">
        <v>1</v>
      </c>
      <c r="F2058">
        <v>0</v>
      </c>
      <c r="G2058">
        <v>0</v>
      </c>
    </row>
    <row r="2059" spans="1:7" x14ac:dyDescent="0.3">
      <c r="A2059">
        <v>10395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3">
      <c r="A2060">
        <v>10398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x14ac:dyDescent="0.3">
      <c r="A2061">
        <v>10401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3">
      <c r="A2062">
        <v>10402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3">
      <c r="A2063">
        <v>10403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3">
      <c r="A2064">
        <v>10413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3">
      <c r="A2065">
        <v>10420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3">
      <c r="A2066">
        <v>10424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3">
      <c r="A2067">
        <v>10430</v>
      </c>
      <c r="B2067">
        <v>0</v>
      </c>
      <c r="C2067">
        <v>1</v>
      </c>
      <c r="D2067">
        <v>1</v>
      </c>
      <c r="E2067">
        <v>1</v>
      </c>
      <c r="F2067">
        <v>0</v>
      </c>
      <c r="G2067">
        <v>0</v>
      </c>
    </row>
    <row r="2068" spans="1:7" x14ac:dyDescent="0.3">
      <c r="A2068">
        <v>10432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3">
      <c r="A2069">
        <v>10446</v>
      </c>
      <c r="B2069">
        <v>0</v>
      </c>
      <c r="C2069">
        <v>1</v>
      </c>
      <c r="D2069">
        <v>1</v>
      </c>
      <c r="E2069">
        <v>1</v>
      </c>
      <c r="F2069">
        <v>0</v>
      </c>
      <c r="G2069">
        <v>1</v>
      </c>
    </row>
    <row r="2070" spans="1:7" x14ac:dyDescent="0.3">
      <c r="A2070">
        <v>10448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3">
      <c r="A2071">
        <v>10451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3">
      <c r="A2072">
        <v>10466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3">
      <c r="A2073">
        <v>10469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3">
      <c r="A2074">
        <v>10470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x14ac:dyDescent="0.3">
      <c r="A2075">
        <v>10473</v>
      </c>
      <c r="B2075">
        <v>0</v>
      </c>
      <c r="C2075">
        <v>1</v>
      </c>
      <c r="D2075">
        <v>1</v>
      </c>
      <c r="E2075">
        <v>0</v>
      </c>
      <c r="F2075">
        <v>0</v>
      </c>
      <c r="G2075">
        <v>1</v>
      </c>
    </row>
    <row r="2076" spans="1:7" x14ac:dyDescent="0.3">
      <c r="A2076">
        <v>10475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3">
      <c r="A2077">
        <v>10476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3">
      <c r="A2078">
        <v>10477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3">
      <c r="A2079">
        <v>10478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1</v>
      </c>
    </row>
    <row r="2080" spans="1:7" x14ac:dyDescent="0.3">
      <c r="A2080">
        <v>10479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10486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10489</v>
      </c>
      <c r="B2082">
        <v>0</v>
      </c>
      <c r="C2082">
        <v>0</v>
      </c>
      <c r="D2082">
        <v>1</v>
      </c>
      <c r="E2082">
        <v>1</v>
      </c>
      <c r="F2082">
        <v>0</v>
      </c>
      <c r="G2082">
        <v>1</v>
      </c>
    </row>
    <row r="2083" spans="1:7" x14ac:dyDescent="0.3">
      <c r="A2083">
        <v>10490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3">
      <c r="A2084">
        <v>10492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3">
      <c r="A2085">
        <v>10500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3">
      <c r="A2086">
        <v>10505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3">
      <c r="A2087">
        <v>10507</v>
      </c>
      <c r="B2087">
        <v>0</v>
      </c>
      <c r="C2087">
        <v>1</v>
      </c>
      <c r="D2087">
        <v>0</v>
      </c>
      <c r="E2087">
        <v>0</v>
      </c>
      <c r="F2087">
        <v>0</v>
      </c>
      <c r="G2087">
        <v>0</v>
      </c>
    </row>
    <row r="2088" spans="1:7" x14ac:dyDescent="0.3">
      <c r="A2088">
        <v>10509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10513</v>
      </c>
      <c r="B2089">
        <v>0</v>
      </c>
      <c r="C2089">
        <v>0</v>
      </c>
      <c r="D2089">
        <v>0</v>
      </c>
      <c r="E2089">
        <v>1</v>
      </c>
      <c r="F2089">
        <v>0</v>
      </c>
      <c r="G2089">
        <v>0</v>
      </c>
    </row>
    <row r="2090" spans="1:7" x14ac:dyDescent="0.3">
      <c r="A2090">
        <v>10521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1</v>
      </c>
    </row>
    <row r="2091" spans="1:7" x14ac:dyDescent="0.3">
      <c r="A2091">
        <v>10524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3">
      <c r="A2092">
        <v>10525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1</v>
      </c>
    </row>
    <row r="2093" spans="1:7" x14ac:dyDescent="0.3">
      <c r="A2093">
        <v>10530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1</v>
      </c>
    </row>
    <row r="2094" spans="1:7" x14ac:dyDescent="0.3">
      <c r="A2094">
        <v>10536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3">
      <c r="A2095">
        <v>10542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3">
      <c r="A2096">
        <v>10548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3">
      <c r="A2097">
        <v>10552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3">
      <c r="A2098">
        <v>10556</v>
      </c>
      <c r="B2098">
        <v>0</v>
      </c>
      <c r="C2098">
        <v>0</v>
      </c>
      <c r="D2098">
        <v>0</v>
      </c>
      <c r="E2098">
        <v>1</v>
      </c>
      <c r="F2098">
        <v>0</v>
      </c>
      <c r="G2098">
        <v>0</v>
      </c>
    </row>
    <row r="2099" spans="1:7" x14ac:dyDescent="0.3">
      <c r="A2099">
        <v>10560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3">
      <c r="A2100">
        <v>10562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x14ac:dyDescent="0.3">
      <c r="A2101">
        <v>10573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3">
      <c r="A2102">
        <v>10581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3">
      <c r="A2103">
        <v>10582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3">
      <c r="A2104">
        <v>10584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3">
      <c r="A2105">
        <v>10590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3">
      <c r="A2106">
        <v>10591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3">
      <c r="A2107">
        <v>10595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3">
      <c r="A2108">
        <v>10598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x14ac:dyDescent="0.3">
      <c r="A2109">
        <v>10602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3">
      <c r="A2110">
        <v>10609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x14ac:dyDescent="0.3">
      <c r="A2111">
        <v>10613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3">
      <c r="A2112">
        <v>10617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3">
      <c r="A2113">
        <v>10619</v>
      </c>
      <c r="B2113">
        <v>0</v>
      </c>
      <c r="C2113">
        <v>0</v>
      </c>
      <c r="D2113">
        <v>1</v>
      </c>
      <c r="E2113">
        <v>0</v>
      </c>
      <c r="F2113">
        <v>0</v>
      </c>
      <c r="G2113">
        <v>1</v>
      </c>
    </row>
    <row r="2114" spans="1:7" x14ac:dyDescent="0.3">
      <c r="A2114">
        <v>10623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3">
      <c r="A2115">
        <v>10629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3">
      <c r="A2116">
        <v>10634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3">
      <c r="A2117">
        <v>10637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3">
      <c r="A2118">
        <v>10640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3">
      <c r="A2119">
        <v>10641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3">
      <c r="A2120">
        <v>10642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3">
      <c r="A2121">
        <v>10643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1</v>
      </c>
    </row>
    <row r="2122" spans="1:7" x14ac:dyDescent="0.3">
      <c r="A2122">
        <v>10648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3">
      <c r="A2123">
        <v>10652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3">
      <c r="A2124">
        <v>10659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3">
      <c r="A2125">
        <v>10660</v>
      </c>
      <c r="B2125">
        <v>0</v>
      </c>
      <c r="C2125">
        <v>1</v>
      </c>
      <c r="D2125">
        <v>0</v>
      </c>
      <c r="E2125">
        <v>0</v>
      </c>
      <c r="F2125">
        <v>0</v>
      </c>
      <c r="G2125">
        <v>0</v>
      </c>
    </row>
    <row r="2126" spans="1:7" x14ac:dyDescent="0.3">
      <c r="A2126">
        <v>10664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3">
      <c r="A2127">
        <v>10669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3">
      <c r="A2128">
        <v>10673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3">
      <c r="A2129">
        <v>10675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1</v>
      </c>
    </row>
    <row r="2130" spans="1:7" x14ac:dyDescent="0.3">
      <c r="A2130">
        <v>10676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1</v>
      </c>
    </row>
    <row r="2131" spans="1:7" x14ac:dyDescent="0.3">
      <c r="A2131">
        <v>10678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3">
      <c r="A2132">
        <v>10680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3">
      <c r="A2133">
        <v>10681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3">
      <c r="A2134">
        <v>10686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10691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3">
      <c r="A2136">
        <v>10699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3">
      <c r="A2137">
        <v>10701</v>
      </c>
      <c r="B2137">
        <v>0</v>
      </c>
      <c r="C2137">
        <v>0</v>
      </c>
      <c r="D2137">
        <v>1</v>
      </c>
      <c r="E2137">
        <v>1</v>
      </c>
      <c r="F2137">
        <v>0</v>
      </c>
      <c r="G2137">
        <v>0</v>
      </c>
    </row>
    <row r="2138" spans="1:7" x14ac:dyDescent="0.3">
      <c r="A2138">
        <v>10702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3">
      <c r="A2139">
        <v>10703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>
        <v>10704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3">
      <c r="A2141">
        <v>10708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3">
      <c r="A2142">
        <v>10710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>
        <v>10711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3">
      <c r="A2144">
        <v>10722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3">
      <c r="A2145">
        <v>10727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3">
      <c r="A2146">
        <v>10735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3">
      <c r="A2147">
        <v>10736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3">
      <c r="A2148">
        <v>10738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3">
      <c r="A2149">
        <v>10741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3">
      <c r="A2150">
        <v>10742</v>
      </c>
      <c r="B2150">
        <v>0</v>
      </c>
      <c r="C2150">
        <v>0</v>
      </c>
      <c r="D2150">
        <v>1</v>
      </c>
      <c r="E2150">
        <v>0</v>
      </c>
      <c r="F2150">
        <v>0</v>
      </c>
      <c r="G2150">
        <v>0</v>
      </c>
    </row>
    <row r="2151" spans="1:7" x14ac:dyDescent="0.3">
      <c r="A2151">
        <v>10749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3">
      <c r="A2152">
        <v>10755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3">
      <c r="A2153">
        <v>10757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3">
      <c r="A2154">
        <v>10766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3">
      <c r="A2155">
        <v>10767</v>
      </c>
      <c r="B2155">
        <v>0</v>
      </c>
      <c r="C2155">
        <v>0</v>
      </c>
      <c r="D2155">
        <v>1</v>
      </c>
      <c r="E2155">
        <v>1</v>
      </c>
      <c r="F2155">
        <v>0</v>
      </c>
      <c r="G2155">
        <v>0</v>
      </c>
    </row>
    <row r="2156" spans="1:7" x14ac:dyDescent="0.3">
      <c r="A2156">
        <v>10770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 x14ac:dyDescent="0.3">
      <c r="A2157">
        <v>10779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3">
      <c r="A2158">
        <v>10785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3">
      <c r="A2159">
        <v>10789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3">
      <c r="A2160">
        <v>10790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3">
      <c r="A2161">
        <v>10795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3">
      <c r="A2162">
        <v>10796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3">
      <c r="A2163">
        <v>10812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3">
      <c r="A2164">
        <v>10814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1</v>
      </c>
    </row>
    <row r="2165" spans="1:7" x14ac:dyDescent="0.3">
      <c r="A2165">
        <v>10821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3">
      <c r="A2166">
        <v>10826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3">
      <c r="A2167">
        <v>10827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3">
      <c r="A2168">
        <v>10832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3">
      <c r="A2169">
        <v>10833</v>
      </c>
      <c r="B2169">
        <v>0</v>
      </c>
      <c r="C2169">
        <v>1</v>
      </c>
      <c r="D2169">
        <v>0</v>
      </c>
      <c r="E2169">
        <v>0</v>
      </c>
      <c r="F2169">
        <v>0</v>
      </c>
      <c r="G2169">
        <v>0</v>
      </c>
    </row>
    <row r="2170" spans="1:7" x14ac:dyDescent="0.3">
      <c r="A2170">
        <v>10837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1</v>
      </c>
    </row>
    <row r="2171" spans="1:7" x14ac:dyDescent="0.3">
      <c r="A2171">
        <v>10839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3">
      <c r="A2172">
        <v>10841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3">
      <c r="A2173">
        <v>10846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3">
      <c r="A2174">
        <v>10854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3">
      <c r="A2175">
        <v>10855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3">
      <c r="A2176">
        <v>10856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3">
      <c r="A2177">
        <v>10858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3">
      <c r="A2178">
        <v>10862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3">
      <c r="A2179">
        <v>10868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3">
      <c r="A2180">
        <v>10870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3">
      <c r="A2181">
        <v>10872</v>
      </c>
      <c r="B2181">
        <v>0</v>
      </c>
      <c r="C2181">
        <v>1</v>
      </c>
      <c r="D2181">
        <v>0</v>
      </c>
      <c r="E2181">
        <v>0</v>
      </c>
      <c r="F2181">
        <v>1</v>
      </c>
      <c r="G2181">
        <v>0</v>
      </c>
    </row>
    <row r="2182" spans="1:7" x14ac:dyDescent="0.3">
      <c r="A2182">
        <v>10882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3">
      <c r="A2183">
        <v>10888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>
        <v>10897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10905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1</v>
      </c>
    </row>
    <row r="2186" spans="1:7" x14ac:dyDescent="0.3">
      <c r="A2186">
        <v>10906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3">
      <c r="A2187">
        <v>10909</v>
      </c>
      <c r="B2187">
        <v>1</v>
      </c>
      <c r="C2187">
        <v>0</v>
      </c>
      <c r="D2187">
        <v>1</v>
      </c>
      <c r="E2187">
        <v>0</v>
      </c>
      <c r="F2187">
        <v>0</v>
      </c>
      <c r="G2187">
        <v>0</v>
      </c>
    </row>
    <row r="2188" spans="1:7" x14ac:dyDescent="0.3">
      <c r="A2188">
        <v>10913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1</v>
      </c>
    </row>
    <row r="2189" spans="1:7" x14ac:dyDescent="0.3">
      <c r="A2189">
        <v>10914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3">
      <c r="A2190">
        <v>10925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3">
      <c r="A2191">
        <v>10928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3">
      <c r="A2192">
        <v>10936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>
        <v>10949</v>
      </c>
      <c r="B2193">
        <v>0</v>
      </c>
      <c r="C2193">
        <v>0</v>
      </c>
      <c r="D2193">
        <v>0</v>
      </c>
      <c r="E2193">
        <v>1</v>
      </c>
      <c r="F2193">
        <v>0</v>
      </c>
      <c r="G2193">
        <v>1</v>
      </c>
    </row>
    <row r="2194" spans="1:7" x14ac:dyDescent="0.3">
      <c r="A2194">
        <v>10951</v>
      </c>
      <c r="B2194">
        <v>0</v>
      </c>
      <c r="C2194">
        <v>1</v>
      </c>
      <c r="D2194">
        <v>0</v>
      </c>
      <c r="E2194">
        <v>0</v>
      </c>
      <c r="F2194">
        <v>0</v>
      </c>
      <c r="G2194">
        <v>0</v>
      </c>
    </row>
    <row r="2195" spans="1:7" x14ac:dyDescent="0.3">
      <c r="A2195">
        <v>10955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1</v>
      </c>
    </row>
    <row r="2196" spans="1:7" x14ac:dyDescent="0.3">
      <c r="A2196">
        <v>10965</v>
      </c>
      <c r="B2196">
        <v>0</v>
      </c>
      <c r="C2196">
        <v>0</v>
      </c>
      <c r="D2196">
        <v>0</v>
      </c>
      <c r="E2196">
        <v>1</v>
      </c>
      <c r="F2196">
        <v>0</v>
      </c>
      <c r="G2196">
        <v>0</v>
      </c>
    </row>
    <row r="2197" spans="1:7" x14ac:dyDescent="0.3">
      <c r="A2197">
        <v>10967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3">
      <c r="A2198">
        <v>10968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3">
      <c r="A2199">
        <v>10971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1</v>
      </c>
    </row>
    <row r="2200" spans="1:7" x14ac:dyDescent="0.3">
      <c r="A2200">
        <v>10972</v>
      </c>
      <c r="B2200">
        <v>0</v>
      </c>
      <c r="C2200">
        <v>1</v>
      </c>
      <c r="D2200">
        <v>1</v>
      </c>
      <c r="E2200">
        <v>0</v>
      </c>
      <c r="F2200">
        <v>0</v>
      </c>
      <c r="G2200">
        <v>0</v>
      </c>
    </row>
    <row r="2201" spans="1:7" x14ac:dyDescent="0.3">
      <c r="A2201">
        <v>10981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3">
      <c r="A2202">
        <v>10983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 x14ac:dyDescent="0.3">
      <c r="A2203">
        <v>10991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3">
      <c r="A2204">
        <v>10992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3">
      <c r="A2205">
        <v>10995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3">
      <c r="A2206">
        <v>11003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3">
      <c r="A2207">
        <v>11004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3">
      <c r="A2208">
        <v>11007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3">
      <c r="A2209">
        <v>11010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3">
      <c r="A2210">
        <v>11013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3">
      <c r="A2211">
        <v>11025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3">
      <c r="A2212">
        <v>11030</v>
      </c>
      <c r="B2212">
        <v>1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3">
      <c r="A2213">
        <v>11031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3">
      <c r="A2214">
        <v>11039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3">
      <c r="A2215">
        <v>11051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3">
      <c r="A2216">
        <v>11056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 x14ac:dyDescent="0.3">
      <c r="A2217">
        <v>11071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1</v>
      </c>
    </row>
    <row r="2218" spans="1:7" x14ac:dyDescent="0.3">
      <c r="A2218">
        <v>11074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3">
      <c r="A2219">
        <v>11075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3">
      <c r="A2220">
        <v>11084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1</v>
      </c>
    </row>
    <row r="2221" spans="1:7" x14ac:dyDescent="0.3">
      <c r="A2221">
        <v>11086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3">
      <c r="A2222">
        <v>11088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3">
      <c r="A2223">
        <v>11091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3">
      <c r="A2224">
        <v>11092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3">
      <c r="A2225">
        <v>11096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3">
      <c r="A2226">
        <v>11100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3">
      <c r="A2227">
        <v>11101</v>
      </c>
      <c r="B2227">
        <v>0</v>
      </c>
      <c r="C2227">
        <v>0</v>
      </c>
      <c r="D2227">
        <v>1</v>
      </c>
      <c r="E2227">
        <v>0</v>
      </c>
      <c r="F2227">
        <v>0</v>
      </c>
      <c r="G2227">
        <v>0</v>
      </c>
    </row>
    <row r="2228" spans="1:7" x14ac:dyDescent="0.3">
      <c r="A2228">
        <v>11110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3">
      <c r="A2229">
        <v>11112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3">
      <c r="A2230">
        <v>11114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3">
      <c r="A2231">
        <v>11121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3">
      <c r="A2232">
        <v>11133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1</v>
      </c>
    </row>
    <row r="2233" spans="1:7" x14ac:dyDescent="0.3">
      <c r="A2233">
        <v>11148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>
        <v>11166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3">
      <c r="A2235">
        <v>11171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3">
      <c r="A2236">
        <v>11176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>
        <v>11178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3">
      <c r="A2238">
        <v>11181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>
        <v>11187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3">
      <c r="A2240">
        <v>11188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3">
      <c r="A2241">
        <v>11191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3">
      <c r="A2242" t="s">
        <v>62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F2C4B-7FD8-4428-862A-8150918F2B81}">
  <sheetPr codeName="Sheet8">
    <pageSetUpPr autoPageBreaks="0"/>
  </sheetPr>
  <dimension ref="C1:K30"/>
  <sheetViews>
    <sheetView topLeftCell="C4" zoomScale="70" zoomScaleNormal="70" workbookViewId="0">
      <selection activeCell="I8" sqref="I8"/>
    </sheetView>
  </sheetViews>
  <sheetFormatPr defaultRowHeight="14" x14ac:dyDescent="0.3"/>
  <cols>
    <col min="3" max="3" width="15.83203125" customWidth="1"/>
    <col min="4" max="4" width="72.5" customWidth="1"/>
    <col min="6" max="6" width="8"/>
    <col min="7" max="7" width="12" customWidth="1"/>
    <col min="8" max="8" width="17.08203125" bestFit="1" customWidth="1"/>
    <col min="9" max="9" width="12" customWidth="1"/>
    <col min="10" max="10" width="44.75" bestFit="1" customWidth="1"/>
    <col min="11" max="12" width="12" customWidth="1"/>
  </cols>
  <sheetData>
    <row r="1" spans="3:11" ht="19.5" thickBot="1" x14ac:dyDescent="0.45">
      <c r="H1" s="74" t="s">
        <v>124</v>
      </c>
      <c r="I1" s="74"/>
      <c r="J1" s="74"/>
      <c r="K1" s="74"/>
    </row>
    <row r="2" spans="3:11" ht="14.5" thickTop="1" x14ac:dyDescent="0.3">
      <c r="H2" s="63" t="s">
        <v>119</v>
      </c>
      <c r="I2" s="63" t="s">
        <v>120</v>
      </c>
      <c r="J2" s="63" t="s">
        <v>121</v>
      </c>
      <c r="K2" s="63" t="s">
        <v>122</v>
      </c>
    </row>
    <row r="3" spans="3:11" x14ac:dyDescent="0.3">
      <c r="C3" s="70" t="s">
        <v>49</v>
      </c>
      <c r="D3" s="4" t="s">
        <v>102</v>
      </c>
      <c r="H3" s="64" t="str">
        <f>LEFT(D3, FIND(":", D3)-1)</f>
        <v>ID</v>
      </c>
      <c r="I3" s="18" t="s">
        <v>123</v>
      </c>
      <c r="J3" s="18" t="str">
        <f>RIGHT(D3, (LEN(D3)-FIND(":", D3))-1)</f>
        <v>Customer's Unique Identifier</v>
      </c>
      <c r="K3" s="66">
        <v>11086</v>
      </c>
    </row>
    <row r="4" spans="3:11" x14ac:dyDescent="0.3">
      <c r="C4" s="70"/>
      <c r="D4" s="4" t="s">
        <v>1</v>
      </c>
      <c r="H4" s="64" t="s">
        <v>88</v>
      </c>
      <c r="I4" s="18" t="s">
        <v>123</v>
      </c>
      <c r="J4" s="18" t="s">
        <v>110</v>
      </c>
      <c r="K4" s="20">
        <f>MEDIAN(Income)</f>
        <v>51373</v>
      </c>
    </row>
    <row r="5" spans="3:11" x14ac:dyDescent="0.3">
      <c r="C5" s="70"/>
      <c r="D5" s="4" t="s">
        <v>2</v>
      </c>
      <c r="H5" s="64" t="s">
        <v>9</v>
      </c>
      <c r="I5" s="18" t="s">
        <v>123</v>
      </c>
      <c r="J5" s="18" t="s">
        <v>111</v>
      </c>
      <c r="K5" s="20">
        <f>AVERAGE(MntFishProducts)</f>
        <v>37.525446428571428</v>
      </c>
    </row>
    <row r="6" spans="3:11" x14ac:dyDescent="0.3">
      <c r="C6" s="70"/>
      <c r="D6" s="4" t="s">
        <v>3</v>
      </c>
      <c r="H6" s="64" t="s">
        <v>10</v>
      </c>
      <c r="I6" s="18" t="s">
        <v>123</v>
      </c>
      <c r="J6" s="18" t="s">
        <v>112</v>
      </c>
      <c r="K6" s="65">
        <v>50</v>
      </c>
    </row>
    <row r="7" spans="3:11" x14ac:dyDescent="0.3">
      <c r="C7" s="70"/>
      <c r="D7" s="4" t="s">
        <v>53</v>
      </c>
      <c r="H7" s="64" t="s">
        <v>11</v>
      </c>
      <c r="I7" s="18" t="s">
        <v>123</v>
      </c>
      <c r="J7" s="18" t="s">
        <v>113</v>
      </c>
      <c r="K7" s="65">
        <v>145</v>
      </c>
    </row>
    <row r="8" spans="3:11" x14ac:dyDescent="0.3">
      <c r="C8" s="70"/>
      <c r="D8" s="4" t="s">
        <v>5</v>
      </c>
      <c r="H8" s="64" t="s">
        <v>12</v>
      </c>
      <c r="I8" s="18" t="s">
        <v>123</v>
      </c>
      <c r="J8" s="18" t="s">
        <v>114</v>
      </c>
      <c r="K8" s="65">
        <v>69</v>
      </c>
    </row>
    <row r="9" spans="3:11" x14ac:dyDescent="0.3">
      <c r="C9" s="70"/>
      <c r="D9" s="4" t="s">
        <v>6</v>
      </c>
      <c r="H9" s="64" t="s">
        <v>13</v>
      </c>
      <c r="I9" s="18" t="s">
        <v>123</v>
      </c>
      <c r="J9" s="18" t="s">
        <v>115</v>
      </c>
      <c r="K9" s="65">
        <v>12</v>
      </c>
    </row>
    <row r="10" spans="3:11" x14ac:dyDescent="0.3">
      <c r="C10" s="70"/>
      <c r="D10" s="4" t="s">
        <v>54</v>
      </c>
      <c r="H10" s="64" t="s">
        <v>16</v>
      </c>
      <c r="I10" s="18" t="s">
        <v>123</v>
      </c>
      <c r="J10" s="18" t="s">
        <v>116</v>
      </c>
      <c r="K10" s="51">
        <v>2</v>
      </c>
    </row>
    <row r="11" spans="3:11" x14ac:dyDescent="0.3">
      <c r="C11" s="70"/>
      <c r="D11" s="4" t="s">
        <v>55</v>
      </c>
      <c r="H11" s="64" t="s">
        <v>17</v>
      </c>
      <c r="I11" s="18" t="s">
        <v>123</v>
      </c>
      <c r="J11" s="18" t="s">
        <v>117</v>
      </c>
      <c r="K11" s="51">
        <v>4</v>
      </c>
    </row>
    <row r="12" spans="3:11" x14ac:dyDescent="0.3">
      <c r="C12" s="8"/>
      <c r="D12" s="4" t="s">
        <v>61</v>
      </c>
      <c r="H12" s="64" t="s">
        <v>18</v>
      </c>
      <c r="I12" s="18" t="s">
        <v>123</v>
      </c>
      <c r="J12" s="18" t="s">
        <v>118</v>
      </c>
      <c r="K12" s="51">
        <v>7</v>
      </c>
    </row>
    <row r="13" spans="3:11" x14ac:dyDescent="0.3">
      <c r="C13" s="9"/>
      <c r="D13" s="4" t="s">
        <v>56</v>
      </c>
    </row>
    <row r="14" spans="3:11" x14ac:dyDescent="0.3">
      <c r="C14" s="71" t="s">
        <v>50</v>
      </c>
      <c r="D14" s="5" t="s">
        <v>103</v>
      </c>
    </row>
    <row r="15" spans="3:11" x14ac:dyDescent="0.3">
      <c r="C15" s="71"/>
      <c r="D15" s="5" t="s">
        <v>104</v>
      </c>
    </row>
    <row r="16" spans="3:11" x14ac:dyDescent="0.3">
      <c r="C16" s="71"/>
      <c r="D16" s="5" t="s">
        <v>105</v>
      </c>
    </row>
    <row r="17" spans="3:4" x14ac:dyDescent="0.3">
      <c r="C17" s="71"/>
      <c r="D17" s="5" t="s">
        <v>106</v>
      </c>
    </row>
    <row r="18" spans="3:4" x14ac:dyDescent="0.3">
      <c r="C18" s="71"/>
      <c r="D18" s="5" t="s">
        <v>107</v>
      </c>
    </row>
    <row r="19" spans="3:4" x14ac:dyDescent="0.3">
      <c r="C19" s="71"/>
      <c r="D19" s="5" t="s">
        <v>108</v>
      </c>
    </row>
    <row r="20" spans="3:4" x14ac:dyDescent="0.3">
      <c r="C20" s="73" t="s">
        <v>52</v>
      </c>
      <c r="D20" s="7" t="s">
        <v>57</v>
      </c>
    </row>
    <row r="21" spans="3:4" x14ac:dyDescent="0.3">
      <c r="C21" s="73"/>
      <c r="D21" s="7" t="s">
        <v>58</v>
      </c>
    </row>
    <row r="22" spans="3:4" x14ac:dyDescent="0.3">
      <c r="C22" s="73"/>
      <c r="D22" s="11" t="s">
        <v>59</v>
      </c>
    </row>
    <row r="23" spans="3:4" x14ac:dyDescent="0.3">
      <c r="C23" s="73"/>
      <c r="D23" s="7" t="s">
        <v>109</v>
      </c>
    </row>
    <row r="24" spans="3:4" x14ac:dyDescent="0.3">
      <c r="C24" s="73"/>
      <c r="D24" s="7" t="s">
        <v>19</v>
      </c>
    </row>
    <row r="25" spans="3:4" x14ac:dyDescent="0.3">
      <c r="C25" s="72" t="s">
        <v>51</v>
      </c>
      <c r="D25" s="6" t="s">
        <v>20</v>
      </c>
    </row>
    <row r="26" spans="3:4" x14ac:dyDescent="0.3">
      <c r="C26" s="72"/>
      <c r="D26" s="6" t="s">
        <v>21</v>
      </c>
    </row>
    <row r="27" spans="3:4" x14ac:dyDescent="0.3">
      <c r="C27" s="72"/>
      <c r="D27" s="6" t="s">
        <v>22</v>
      </c>
    </row>
    <row r="28" spans="3:4" x14ac:dyDescent="0.3">
      <c r="C28" s="72"/>
      <c r="D28" s="6" t="s">
        <v>23</v>
      </c>
    </row>
    <row r="29" spans="3:4" x14ac:dyDescent="0.3">
      <c r="C29" s="72"/>
      <c r="D29" s="6" t="s">
        <v>24</v>
      </c>
    </row>
    <row r="30" spans="3:4" x14ac:dyDescent="0.3">
      <c r="C30" s="72"/>
      <c r="D30" s="6" t="s">
        <v>60</v>
      </c>
    </row>
  </sheetData>
  <mergeCells count="5">
    <mergeCell ref="C3:C11"/>
    <mergeCell ref="C14:C19"/>
    <mergeCell ref="C25:C30"/>
    <mergeCell ref="C20:C24"/>
    <mergeCell ref="H1:K1"/>
  </mergeCells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19</vt:i4>
      </vt:variant>
    </vt:vector>
  </HeadingPairs>
  <TitlesOfParts>
    <vt:vector size="27" baseType="lpstr">
      <vt:lpstr>MasterData</vt:lpstr>
      <vt:lpstr>Product Purchased</vt:lpstr>
      <vt:lpstr>Customer Profile</vt:lpstr>
      <vt:lpstr>Channel Performance</vt:lpstr>
      <vt:lpstr>Analysis</vt:lpstr>
      <vt:lpstr>Channel Relationship</vt:lpstr>
      <vt:lpstr>Campaign Results</vt:lpstr>
      <vt:lpstr>Variables</vt:lpstr>
      <vt:lpstr>Age</vt:lpstr>
      <vt:lpstr>Buying_Cat.</vt:lpstr>
      <vt:lpstr>ID</vt:lpstr>
      <vt:lpstr>Income</vt:lpstr>
      <vt:lpstr>Me.Fish</vt:lpstr>
      <vt:lpstr>Me.Fruit</vt:lpstr>
      <vt:lpstr>Me.Meat</vt:lpstr>
      <vt:lpstr>Me.Sweet</vt:lpstr>
      <vt:lpstr>Me.Wine</vt:lpstr>
      <vt:lpstr>MntFishProducts</vt:lpstr>
      <vt:lpstr>MntFruits</vt:lpstr>
      <vt:lpstr>MntGoldProds</vt:lpstr>
      <vt:lpstr>MntMeatProducts</vt:lpstr>
      <vt:lpstr>MntSweetProducts</vt:lpstr>
      <vt:lpstr>MntWines</vt:lpstr>
      <vt:lpstr>NumCatalogPurchases</vt:lpstr>
      <vt:lpstr>NumStorePurchases</vt:lpstr>
      <vt:lpstr>NumWebPurchases</vt:lpstr>
      <vt:lpstr>Total_Purchase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Pointer</dc:creator>
  <cp:lastModifiedBy>iCassie</cp:lastModifiedBy>
  <dcterms:created xsi:type="dcterms:W3CDTF">2021-08-05T08:58:48Z</dcterms:created>
  <dcterms:modified xsi:type="dcterms:W3CDTF">2021-09-09T03:03:42Z</dcterms:modified>
</cp:coreProperties>
</file>